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tables/table9.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EstaPastaDeTrabalho" defaultThemeVersion="124226"/>
  <mc:AlternateContent xmlns:mc="http://schemas.openxmlformats.org/markup-compatibility/2006">
    <mc:Choice Requires="x15">
      <x15ac:absPath xmlns:x15ac="http://schemas.microsoft.com/office/spreadsheetml/2010/11/ac" url="https://d.docs.live.net/37cd5d8700b5386d/GitHub/FL03039-Inventario-Florestal/Slides/data/"/>
    </mc:Choice>
  </mc:AlternateContent>
  <xr:revisionPtr revIDLastSave="1503" documentId="13_ncr:1_{8F0D46C5-F56A-4B5A-A33C-3842EADBE12E}" xr6:coauthVersionLast="47" xr6:coauthVersionMax="47" xr10:uidLastSave="{884EAC8D-815D-45EC-AF47-ED568D65CA4C}"/>
  <bookViews>
    <workbookView xWindow="-110" yWindow="-110" windowWidth="25820" windowHeight="13900" tabRatio="930" xr2:uid="{00000000-000D-0000-FFFF-FFFF00000000}"/>
  </bookViews>
  <sheets>
    <sheet name="ROTEIRO" sheetId="117" r:id="rId1"/>
    <sheet name="DADOS-ESPECIES" sheetId="119" r:id="rId2"/>
    <sheet name="AEEF-UT" sheetId="128" r:id="rId3"/>
    <sheet name="CD" sheetId="139" r:id="rId4"/>
    <sheet name="DD" sheetId="140" r:id="rId5"/>
    <sheet name="IN28" sheetId="141" r:id="rId6"/>
    <sheet name="IF-100%" sheetId="71" r:id="rId7"/>
    <sheet name="LISTA-ESPECIES" sheetId="122" r:id="rId8"/>
    <sheet name="DISTRIBUICAO-ESPECIES" sheetId="127" r:id="rId9"/>
    <sheet name="MANUTENCAO" sheetId="129" r:id="rId10"/>
    <sheet name="EXPLORAR" sheetId="134" r:id="rId11"/>
    <sheet name=" MODELO-1-P" sheetId="130" r:id="rId12"/>
    <sheet name=" MODELO-2-P " sheetId="143" r:id="rId13"/>
    <sheet name="MODELO-3-P" sheetId="136" r:id="rId14"/>
  </sheets>
  <definedNames>
    <definedName name="_xlnm._FilterDatabase" localSheetId="6" hidden="1">'IF-100%'!$A$1:$N$4937</definedName>
    <definedName name="_xlnm.Print_Area" localSheetId="0">ROTEIRO!$A$1:$J$387</definedName>
    <definedName name="Lista_Especie">'LISTA-ESPECIES'!$A$4:$D$102</definedName>
    <definedName name="TESTE">'IF-100%'!#REF!</definedName>
    <definedName name="TESTE_1">#REF!</definedName>
    <definedName name="TESTE_10">#REF!</definedName>
    <definedName name="TESTE_11">#REF!</definedName>
    <definedName name="TESTE_12">#REF!</definedName>
    <definedName name="TESTE_13">#REF!</definedName>
    <definedName name="TESTE_14">#REF!</definedName>
    <definedName name="TESTE_15">#REF!</definedName>
    <definedName name="TESTE_16">#REF!</definedName>
    <definedName name="TESTE_17">#REF!</definedName>
    <definedName name="TESTE_2">#REF!</definedName>
    <definedName name="TESTE_3">#REF!</definedName>
    <definedName name="TESTE_4">#REF!</definedName>
    <definedName name="TESTE_5">#REF!</definedName>
    <definedName name="TESTE_6">#REF!</definedName>
    <definedName name="TESTE_7">#REF!</definedName>
    <definedName name="TESTE_8">#REF!</definedName>
    <definedName name="TESTE_9">#REF!</definedName>
    <definedName name="TESTE2">#REF!</definedName>
    <definedName name="TESTE3">#REF!</definedName>
    <definedName name="TESTE4">#REF!</definedName>
    <definedName name="TESTE5">#REF!</definedName>
    <definedName name="UT_01">#REF!</definedName>
  </definedNames>
  <calcPr calcId="191029"/>
  <pivotCaches>
    <pivotCache cacheId="0" r:id="rId1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71" l="1"/>
  <c r="F2" i="136"/>
  <c r="F3" i="136"/>
  <c r="E2" i="136"/>
  <c r="E3" i="136"/>
  <c r="D2" i="136"/>
  <c r="D3" i="136"/>
  <c r="C2" i="136"/>
  <c r="C3" i="136"/>
  <c r="B2" i="136"/>
  <c r="B3" i="136"/>
  <c r="K399" i="130"/>
  <c r="K400" i="130"/>
  <c r="K15" i="130"/>
  <c r="L15" i="130"/>
  <c r="M15" i="130"/>
  <c r="N15" i="130"/>
  <c r="O15" i="130"/>
  <c r="P15" i="130"/>
  <c r="K16" i="130"/>
  <c r="L16" i="130"/>
  <c r="M16" i="130"/>
  <c r="N16" i="130"/>
  <c r="O16" i="130"/>
  <c r="P16" i="130"/>
  <c r="K17" i="130"/>
  <c r="L17" i="130"/>
  <c r="M17" i="130"/>
  <c r="N17" i="130"/>
  <c r="O17" i="130"/>
  <c r="P17" i="130"/>
  <c r="K18" i="130"/>
  <c r="K19" i="130"/>
  <c r="L19" i="130"/>
  <c r="M19" i="130"/>
  <c r="N19" i="130"/>
  <c r="O19" i="130"/>
  <c r="P19" i="130"/>
  <c r="K20" i="130"/>
  <c r="L20" i="130"/>
  <c r="M20" i="130"/>
  <c r="N20" i="130"/>
  <c r="O20" i="130"/>
  <c r="P20" i="130"/>
  <c r="K21" i="130"/>
  <c r="L21" i="130"/>
  <c r="M21" i="130"/>
  <c r="N21" i="130"/>
  <c r="O21" i="130"/>
  <c r="P21" i="130"/>
  <c r="K22" i="130"/>
  <c r="K23" i="130"/>
  <c r="L23" i="130"/>
  <c r="M23" i="130"/>
  <c r="N23" i="130"/>
  <c r="O23" i="130"/>
  <c r="P23" i="130"/>
  <c r="K24" i="130"/>
  <c r="L24" i="130"/>
  <c r="M24" i="130"/>
  <c r="N24" i="130"/>
  <c r="O24" i="130"/>
  <c r="P24" i="130"/>
  <c r="K25" i="130"/>
  <c r="L25" i="130"/>
  <c r="M25" i="130"/>
  <c r="N25" i="130"/>
  <c r="O25" i="130"/>
  <c r="P25" i="130"/>
  <c r="K26" i="130"/>
  <c r="K27" i="130"/>
  <c r="L27" i="130"/>
  <c r="M27" i="130"/>
  <c r="N27" i="130"/>
  <c r="O27" i="130"/>
  <c r="P27" i="130"/>
  <c r="K28" i="130"/>
  <c r="L28" i="130"/>
  <c r="M28" i="130"/>
  <c r="N28" i="130"/>
  <c r="O28" i="130"/>
  <c r="P28" i="130"/>
  <c r="K29" i="130"/>
  <c r="L29" i="130"/>
  <c r="M29" i="130"/>
  <c r="N29" i="130"/>
  <c r="O29" i="130"/>
  <c r="P29" i="130"/>
  <c r="K30" i="130"/>
  <c r="K31" i="130"/>
  <c r="L31" i="130"/>
  <c r="M31" i="130"/>
  <c r="N31" i="130"/>
  <c r="O31" i="130"/>
  <c r="P31" i="130"/>
  <c r="K32" i="130"/>
  <c r="L32" i="130"/>
  <c r="M32" i="130"/>
  <c r="N32" i="130"/>
  <c r="O32" i="130"/>
  <c r="P32" i="130"/>
  <c r="K33" i="130"/>
  <c r="L33" i="130"/>
  <c r="M33" i="130"/>
  <c r="N33" i="130"/>
  <c r="O33" i="130"/>
  <c r="P33" i="130"/>
  <c r="K34" i="130"/>
  <c r="K35" i="130"/>
  <c r="L35" i="130"/>
  <c r="M35" i="130"/>
  <c r="N35" i="130"/>
  <c r="O35" i="130"/>
  <c r="P35" i="130"/>
  <c r="K36" i="130"/>
  <c r="L36" i="130"/>
  <c r="M36" i="130"/>
  <c r="N36" i="130"/>
  <c r="O36" i="130"/>
  <c r="P36" i="130"/>
  <c r="K37" i="130"/>
  <c r="L37" i="130"/>
  <c r="M37" i="130"/>
  <c r="N37" i="130"/>
  <c r="O37" i="130"/>
  <c r="P37" i="130"/>
  <c r="K38" i="130"/>
  <c r="K39" i="130"/>
  <c r="L39" i="130"/>
  <c r="M39" i="130"/>
  <c r="N39" i="130"/>
  <c r="O39" i="130"/>
  <c r="P39" i="130"/>
  <c r="K40" i="130"/>
  <c r="L40" i="130"/>
  <c r="M40" i="130"/>
  <c r="N40" i="130"/>
  <c r="O40" i="130"/>
  <c r="P40" i="130"/>
  <c r="K41" i="130"/>
  <c r="L41" i="130"/>
  <c r="M41" i="130"/>
  <c r="N41" i="130"/>
  <c r="O41" i="130"/>
  <c r="P41" i="130"/>
  <c r="K42" i="130"/>
  <c r="K43" i="130"/>
  <c r="L43" i="130"/>
  <c r="M43" i="130"/>
  <c r="N43" i="130"/>
  <c r="O43" i="130"/>
  <c r="P43" i="130"/>
  <c r="K44" i="130"/>
  <c r="L44" i="130"/>
  <c r="M44" i="130"/>
  <c r="N44" i="130"/>
  <c r="O44" i="130"/>
  <c r="P44" i="130"/>
  <c r="K45" i="130"/>
  <c r="L45" i="130"/>
  <c r="M45" i="130"/>
  <c r="N45" i="130"/>
  <c r="O45" i="130"/>
  <c r="P45" i="130"/>
  <c r="K46" i="130"/>
  <c r="K47" i="130"/>
  <c r="L47" i="130"/>
  <c r="M47" i="130"/>
  <c r="N47" i="130"/>
  <c r="O47" i="130"/>
  <c r="P47" i="130"/>
  <c r="K48" i="130"/>
  <c r="L48" i="130"/>
  <c r="M48" i="130"/>
  <c r="N48" i="130"/>
  <c r="O48" i="130"/>
  <c r="P48" i="130"/>
  <c r="K49" i="130"/>
  <c r="L49" i="130"/>
  <c r="M49" i="130"/>
  <c r="N49" i="130"/>
  <c r="O49" i="130"/>
  <c r="P49" i="130"/>
  <c r="K50" i="130"/>
  <c r="K51" i="130"/>
  <c r="L51" i="130"/>
  <c r="M51" i="130"/>
  <c r="N51" i="130"/>
  <c r="O51" i="130"/>
  <c r="P51" i="130"/>
  <c r="K52" i="130"/>
  <c r="L52" i="130"/>
  <c r="M52" i="130"/>
  <c r="N52" i="130"/>
  <c r="O52" i="130"/>
  <c r="P52" i="130"/>
  <c r="K53" i="130"/>
  <c r="L53" i="130"/>
  <c r="M53" i="130"/>
  <c r="N53" i="130"/>
  <c r="O53" i="130"/>
  <c r="P53" i="130"/>
  <c r="K54" i="130"/>
  <c r="K55" i="130"/>
  <c r="L55" i="130"/>
  <c r="M55" i="130"/>
  <c r="N55" i="130"/>
  <c r="O55" i="130"/>
  <c r="P55" i="130"/>
  <c r="K56" i="130"/>
  <c r="L56" i="130"/>
  <c r="M56" i="130"/>
  <c r="N56" i="130"/>
  <c r="O56" i="130"/>
  <c r="P56" i="130"/>
  <c r="K57" i="130"/>
  <c r="L57" i="130"/>
  <c r="M57" i="130"/>
  <c r="N57" i="130"/>
  <c r="O57" i="130"/>
  <c r="P57" i="130"/>
  <c r="K58" i="130"/>
  <c r="K59" i="130"/>
  <c r="L59" i="130"/>
  <c r="M59" i="130"/>
  <c r="N59" i="130"/>
  <c r="O59" i="130"/>
  <c r="P59" i="130"/>
  <c r="K60" i="130"/>
  <c r="L60" i="130"/>
  <c r="M60" i="130"/>
  <c r="N60" i="130"/>
  <c r="O60" i="130"/>
  <c r="P60" i="130"/>
  <c r="K61" i="130"/>
  <c r="L61" i="130"/>
  <c r="M61" i="130"/>
  <c r="N61" i="130"/>
  <c r="O61" i="130"/>
  <c r="P61" i="130"/>
  <c r="K62" i="130"/>
  <c r="K63" i="130"/>
  <c r="L63" i="130"/>
  <c r="M63" i="130"/>
  <c r="N63" i="130"/>
  <c r="O63" i="130"/>
  <c r="P63" i="130"/>
  <c r="K64" i="130"/>
  <c r="L64" i="130"/>
  <c r="M64" i="130"/>
  <c r="N64" i="130"/>
  <c r="O64" i="130"/>
  <c r="P64" i="130"/>
  <c r="K65" i="130"/>
  <c r="L65" i="130"/>
  <c r="M65" i="130"/>
  <c r="N65" i="130"/>
  <c r="O65" i="130"/>
  <c r="P65" i="130"/>
  <c r="K66" i="130"/>
  <c r="K67" i="130"/>
  <c r="L67" i="130"/>
  <c r="M67" i="130"/>
  <c r="N67" i="130"/>
  <c r="O67" i="130"/>
  <c r="P67" i="130"/>
  <c r="K68" i="130"/>
  <c r="L68" i="130"/>
  <c r="M68" i="130"/>
  <c r="N68" i="130"/>
  <c r="O68" i="130"/>
  <c r="P68" i="130"/>
  <c r="K69" i="130"/>
  <c r="L69" i="130"/>
  <c r="M69" i="130"/>
  <c r="N69" i="130"/>
  <c r="O69" i="130"/>
  <c r="P69" i="130"/>
  <c r="K70" i="130"/>
  <c r="K71" i="130"/>
  <c r="L71" i="130"/>
  <c r="M71" i="130"/>
  <c r="N71" i="130"/>
  <c r="O71" i="130"/>
  <c r="P71" i="130"/>
  <c r="K72" i="130"/>
  <c r="L72" i="130"/>
  <c r="M72" i="130"/>
  <c r="N72" i="130"/>
  <c r="O72" i="130"/>
  <c r="P72" i="130"/>
  <c r="K73" i="130"/>
  <c r="L73" i="130"/>
  <c r="M73" i="130"/>
  <c r="N73" i="130"/>
  <c r="O73" i="130"/>
  <c r="P73" i="130"/>
  <c r="K74" i="130"/>
  <c r="K75" i="130"/>
  <c r="L75" i="130"/>
  <c r="M75" i="130"/>
  <c r="N75" i="130"/>
  <c r="O75" i="130"/>
  <c r="P75" i="130"/>
  <c r="K76" i="130"/>
  <c r="L76" i="130"/>
  <c r="M76" i="130"/>
  <c r="N76" i="130"/>
  <c r="O76" i="130"/>
  <c r="P76" i="130"/>
  <c r="K77" i="130"/>
  <c r="L77" i="130"/>
  <c r="M77" i="130"/>
  <c r="N77" i="130"/>
  <c r="O77" i="130"/>
  <c r="P77" i="130"/>
  <c r="K78" i="130"/>
  <c r="K79" i="130"/>
  <c r="L79" i="130"/>
  <c r="M79" i="130"/>
  <c r="N79" i="130"/>
  <c r="O79" i="130"/>
  <c r="P79" i="130"/>
  <c r="K80" i="130"/>
  <c r="L80" i="130"/>
  <c r="M80" i="130"/>
  <c r="N80" i="130"/>
  <c r="O80" i="130"/>
  <c r="P80" i="130"/>
  <c r="K81" i="130"/>
  <c r="L81" i="130"/>
  <c r="M81" i="130"/>
  <c r="N81" i="130"/>
  <c r="O81" i="130"/>
  <c r="P81" i="130"/>
  <c r="K82" i="130"/>
  <c r="K83" i="130"/>
  <c r="L83" i="130"/>
  <c r="M83" i="130"/>
  <c r="N83" i="130"/>
  <c r="O83" i="130"/>
  <c r="P83" i="130"/>
  <c r="K84" i="130"/>
  <c r="L84" i="130"/>
  <c r="M84" i="130"/>
  <c r="N84" i="130"/>
  <c r="O84" i="130"/>
  <c r="P84" i="130"/>
  <c r="K85" i="130"/>
  <c r="L85" i="130"/>
  <c r="M85" i="130"/>
  <c r="N85" i="130"/>
  <c r="O85" i="130"/>
  <c r="P85" i="130"/>
  <c r="K86" i="130"/>
  <c r="K87" i="130"/>
  <c r="L87" i="130"/>
  <c r="M87" i="130"/>
  <c r="N87" i="130"/>
  <c r="O87" i="130"/>
  <c r="P87" i="130"/>
  <c r="K88" i="130"/>
  <c r="L88" i="130"/>
  <c r="M88" i="130"/>
  <c r="N88" i="130"/>
  <c r="O88" i="130"/>
  <c r="P88" i="130"/>
  <c r="K89" i="130"/>
  <c r="L89" i="130"/>
  <c r="M89" i="130"/>
  <c r="N89" i="130"/>
  <c r="O89" i="130"/>
  <c r="P89" i="130"/>
  <c r="K90" i="130"/>
  <c r="K91" i="130"/>
  <c r="L91" i="130"/>
  <c r="M91" i="130"/>
  <c r="N91" i="130"/>
  <c r="O91" i="130"/>
  <c r="P91" i="130"/>
  <c r="K92" i="130"/>
  <c r="L92" i="130"/>
  <c r="M92" i="130"/>
  <c r="N92" i="130"/>
  <c r="O92" i="130"/>
  <c r="P92" i="130"/>
  <c r="K93" i="130"/>
  <c r="L93" i="130"/>
  <c r="M93" i="130"/>
  <c r="N93" i="130"/>
  <c r="O93" i="130"/>
  <c r="P93" i="130"/>
  <c r="K94" i="130"/>
  <c r="K95" i="130"/>
  <c r="L95" i="130"/>
  <c r="M95" i="130"/>
  <c r="N95" i="130"/>
  <c r="O95" i="130"/>
  <c r="P95" i="130"/>
  <c r="K96" i="130"/>
  <c r="L96" i="130"/>
  <c r="M96" i="130"/>
  <c r="N96" i="130"/>
  <c r="O96" i="130"/>
  <c r="P96" i="130"/>
  <c r="K97" i="130"/>
  <c r="L97" i="130"/>
  <c r="M97" i="130"/>
  <c r="N97" i="130"/>
  <c r="O97" i="130"/>
  <c r="P97" i="130"/>
  <c r="K98" i="130"/>
  <c r="K99" i="130"/>
  <c r="L99" i="130"/>
  <c r="M99" i="130"/>
  <c r="N99" i="130"/>
  <c r="O99" i="130"/>
  <c r="P99" i="130"/>
  <c r="K100" i="130"/>
  <c r="L100" i="130"/>
  <c r="M100" i="130"/>
  <c r="N100" i="130"/>
  <c r="O100" i="130"/>
  <c r="P100" i="130"/>
  <c r="K101" i="130"/>
  <c r="L101" i="130"/>
  <c r="M101" i="130"/>
  <c r="N101" i="130"/>
  <c r="O101" i="130"/>
  <c r="P101" i="130"/>
  <c r="K102" i="130"/>
  <c r="K103" i="130"/>
  <c r="L103" i="130"/>
  <c r="M103" i="130"/>
  <c r="N103" i="130"/>
  <c r="O103" i="130"/>
  <c r="P103" i="130"/>
  <c r="K104" i="130"/>
  <c r="L104" i="130"/>
  <c r="M104" i="130"/>
  <c r="N104" i="130"/>
  <c r="O104" i="130"/>
  <c r="P104" i="130"/>
  <c r="K105" i="130"/>
  <c r="L105" i="130"/>
  <c r="M105" i="130"/>
  <c r="N105" i="130"/>
  <c r="O105" i="130"/>
  <c r="P105" i="130"/>
  <c r="K106" i="130"/>
  <c r="K107" i="130"/>
  <c r="L107" i="130"/>
  <c r="M107" i="130"/>
  <c r="N107" i="130"/>
  <c r="O107" i="130"/>
  <c r="P107" i="130"/>
  <c r="K108" i="130"/>
  <c r="L108" i="130"/>
  <c r="M108" i="130"/>
  <c r="N108" i="130"/>
  <c r="O108" i="130"/>
  <c r="P108" i="130"/>
  <c r="K109" i="130"/>
  <c r="L109" i="130"/>
  <c r="M109" i="130"/>
  <c r="N109" i="130"/>
  <c r="O109" i="130"/>
  <c r="P109" i="130"/>
  <c r="K110" i="130"/>
  <c r="K111" i="130"/>
  <c r="L111" i="130"/>
  <c r="M111" i="130"/>
  <c r="N111" i="130"/>
  <c r="O111" i="130"/>
  <c r="P111" i="130"/>
  <c r="K112" i="130"/>
  <c r="L112" i="130"/>
  <c r="M112" i="130"/>
  <c r="N112" i="130"/>
  <c r="O112" i="130"/>
  <c r="P112" i="130"/>
  <c r="K113" i="130"/>
  <c r="L113" i="130"/>
  <c r="M113" i="130"/>
  <c r="N113" i="130"/>
  <c r="O113" i="130"/>
  <c r="P113" i="130"/>
  <c r="K114" i="130"/>
  <c r="K115" i="130"/>
  <c r="L115" i="130"/>
  <c r="M115" i="130"/>
  <c r="N115" i="130"/>
  <c r="O115" i="130"/>
  <c r="P115" i="130"/>
  <c r="K116" i="130"/>
  <c r="L116" i="130"/>
  <c r="M116" i="130"/>
  <c r="N116" i="130"/>
  <c r="O116" i="130"/>
  <c r="P116" i="130"/>
  <c r="K117" i="130"/>
  <c r="L117" i="130"/>
  <c r="M117" i="130"/>
  <c r="N117" i="130"/>
  <c r="O117" i="130"/>
  <c r="P117" i="130"/>
  <c r="K118" i="130"/>
  <c r="K119" i="130"/>
  <c r="L119" i="130"/>
  <c r="M119" i="130"/>
  <c r="N119" i="130"/>
  <c r="O119" i="130"/>
  <c r="P119" i="130"/>
  <c r="K120" i="130"/>
  <c r="L120" i="130"/>
  <c r="M120" i="130"/>
  <c r="N120" i="130"/>
  <c r="O120" i="130"/>
  <c r="P120" i="130"/>
  <c r="K121" i="130"/>
  <c r="L121" i="130"/>
  <c r="M121" i="130"/>
  <c r="N121" i="130"/>
  <c r="O121" i="130"/>
  <c r="P121" i="130"/>
  <c r="K122" i="130"/>
  <c r="K123" i="130"/>
  <c r="L123" i="130"/>
  <c r="M123" i="130"/>
  <c r="N123" i="130"/>
  <c r="O123" i="130"/>
  <c r="P123" i="130"/>
  <c r="K124" i="130"/>
  <c r="L124" i="130"/>
  <c r="M124" i="130"/>
  <c r="N124" i="130"/>
  <c r="O124" i="130"/>
  <c r="P124" i="130"/>
  <c r="K125" i="130"/>
  <c r="L125" i="130"/>
  <c r="M125" i="130"/>
  <c r="N125" i="130"/>
  <c r="O125" i="130"/>
  <c r="P125" i="130"/>
  <c r="K126" i="130"/>
  <c r="K127" i="130"/>
  <c r="L127" i="130"/>
  <c r="M127" i="130"/>
  <c r="N127" i="130"/>
  <c r="O127" i="130"/>
  <c r="P127" i="130"/>
  <c r="K128" i="130"/>
  <c r="L128" i="130"/>
  <c r="M128" i="130"/>
  <c r="N128" i="130"/>
  <c r="O128" i="130"/>
  <c r="P128" i="130"/>
  <c r="K129" i="130"/>
  <c r="L129" i="130"/>
  <c r="M129" i="130"/>
  <c r="N129" i="130"/>
  <c r="O129" i="130"/>
  <c r="P129" i="130"/>
  <c r="K130" i="130"/>
  <c r="K131" i="130"/>
  <c r="L131" i="130"/>
  <c r="M131" i="130"/>
  <c r="N131" i="130"/>
  <c r="O131" i="130"/>
  <c r="P131" i="130"/>
  <c r="K132" i="130"/>
  <c r="L132" i="130"/>
  <c r="M132" i="130"/>
  <c r="N132" i="130"/>
  <c r="O132" i="130"/>
  <c r="P132" i="130"/>
  <c r="K133" i="130"/>
  <c r="L133" i="130"/>
  <c r="M133" i="130"/>
  <c r="N133" i="130"/>
  <c r="O133" i="130"/>
  <c r="P133" i="130"/>
  <c r="K134" i="130"/>
  <c r="K135" i="130"/>
  <c r="L135" i="130"/>
  <c r="M135" i="130"/>
  <c r="N135" i="130"/>
  <c r="O135" i="130"/>
  <c r="P135" i="130"/>
  <c r="K136" i="130"/>
  <c r="L136" i="130"/>
  <c r="M136" i="130"/>
  <c r="N136" i="130"/>
  <c r="O136" i="130"/>
  <c r="P136" i="130"/>
  <c r="K137" i="130"/>
  <c r="L137" i="130"/>
  <c r="M137" i="130"/>
  <c r="N137" i="130"/>
  <c r="O137" i="130"/>
  <c r="P137" i="130"/>
  <c r="K138" i="130"/>
  <c r="K139" i="130"/>
  <c r="L139" i="130"/>
  <c r="M139" i="130"/>
  <c r="N139" i="130"/>
  <c r="O139" i="130"/>
  <c r="P139" i="130"/>
  <c r="K140" i="130"/>
  <c r="L140" i="130"/>
  <c r="M140" i="130"/>
  <c r="N140" i="130"/>
  <c r="O140" i="130"/>
  <c r="P140" i="130"/>
  <c r="K141" i="130"/>
  <c r="L141" i="130"/>
  <c r="M141" i="130"/>
  <c r="N141" i="130"/>
  <c r="O141" i="130"/>
  <c r="P141" i="130"/>
  <c r="K142" i="130"/>
  <c r="K143" i="130"/>
  <c r="L143" i="130"/>
  <c r="M143" i="130"/>
  <c r="N143" i="130"/>
  <c r="O143" i="130"/>
  <c r="P143" i="130"/>
  <c r="K144" i="130"/>
  <c r="L144" i="130"/>
  <c r="M144" i="130"/>
  <c r="N144" i="130"/>
  <c r="O144" i="130"/>
  <c r="P144" i="130"/>
  <c r="K145" i="130"/>
  <c r="L145" i="130"/>
  <c r="M145" i="130"/>
  <c r="N145" i="130"/>
  <c r="O145" i="130"/>
  <c r="P145" i="130"/>
  <c r="K146" i="130"/>
  <c r="K147" i="130"/>
  <c r="L147" i="130"/>
  <c r="M147" i="130"/>
  <c r="N147" i="130"/>
  <c r="O147" i="130"/>
  <c r="P147" i="130"/>
  <c r="K148" i="130"/>
  <c r="L148" i="130"/>
  <c r="M148" i="130"/>
  <c r="N148" i="130"/>
  <c r="O148" i="130"/>
  <c r="P148" i="130"/>
  <c r="K149" i="130"/>
  <c r="L149" i="130"/>
  <c r="M149" i="130"/>
  <c r="N149" i="130"/>
  <c r="O149" i="130"/>
  <c r="P149" i="130"/>
  <c r="K150" i="130"/>
  <c r="K151" i="130"/>
  <c r="L151" i="130"/>
  <c r="M151" i="130"/>
  <c r="N151" i="130"/>
  <c r="O151" i="130"/>
  <c r="P151" i="130"/>
  <c r="K152" i="130"/>
  <c r="L152" i="130"/>
  <c r="M152" i="130"/>
  <c r="N152" i="130"/>
  <c r="O152" i="130"/>
  <c r="P152" i="130"/>
  <c r="K153" i="130"/>
  <c r="L153" i="130"/>
  <c r="M153" i="130"/>
  <c r="N153" i="130"/>
  <c r="O153" i="130"/>
  <c r="P153" i="130"/>
  <c r="K154" i="130"/>
  <c r="K155" i="130"/>
  <c r="L155" i="130"/>
  <c r="M155" i="130"/>
  <c r="N155" i="130"/>
  <c r="O155" i="130"/>
  <c r="P155" i="130"/>
  <c r="K156" i="130"/>
  <c r="L156" i="130"/>
  <c r="M156" i="130"/>
  <c r="N156" i="130"/>
  <c r="O156" i="130"/>
  <c r="P156" i="130"/>
  <c r="K157" i="130"/>
  <c r="L157" i="130"/>
  <c r="M157" i="130"/>
  <c r="N157" i="130"/>
  <c r="O157" i="130"/>
  <c r="P157" i="130"/>
  <c r="K158" i="130"/>
  <c r="K159" i="130"/>
  <c r="L159" i="130"/>
  <c r="M159" i="130"/>
  <c r="N159" i="130"/>
  <c r="O159" i="130"/>
  <c r="P159" i="130"/>
  <c r="K160" i="130"/>
  <c r="L160" i="130"/>
  <c r="M160" i="130"/>
  <c r="N160" i="130"/>
  <c r="O160" i="130"/>
  <c r="P160" i="130"/>
  <c r="K161" i="130"/>
  <c r="L161" i="130"/>
  <c r="M161" i="130"/>
  <c r="N161" i="130"/>
  <c r="O161" i="130"/>
  <c r="P161" i="130"/>
  <c r="K162" i="130"/>
  <c r="K163" i="130"/>
  <c r="L163" i="130"/>
  <c r="M163" i="130"/>
  <c r="N163" i="130"/>
  <c r="O163" i="130"/>
  <c r="P163" i="130"/>
  <c r="K164" i="130"/>
  <c r="L164" i="130"/>
  <c r="M164" i="130"/>
  <c r="N164" i="130"/>
  <c r="O164" i="130"/>
  <c r="P164" i="130"/>
  <c r="K165" i="130"/>
  <c r="L165" i="130"/>
  <c r="M165" i="130"/>
  <c r="N165" i="130"/>
  <c r="O165" i="130"/>
  <c r="P165" i="130"/>
  <c r="K166" i="130"/>
  <c r="K167" i="130"/>
  <c r="L167" i="130"/>
  <c r="M167" i="130"/>
  <c r="N167" i="130"/>
  <c r="O167" i="130"/>
  <c r="P167" i="130"/>
  <c r="K168" i="130"/>
  <c r="L168" i="130"/>
  <c r="M168" i="130"/>
  <c r="N168" i="130"/>
  <c r="O168" i="130"/>
  <c r="P168" i="130"/>
  <c r="K169" i="130"/>
  <c r="L169" i="130"/>
  <c r="M169" i="130"/>
  <c r="N169" i="130"/>
  <c r="O169" i="130"/>
  <c r="P169" i="130"/>
  <c r="K170" i="130"/>
  <c r="K171" i="130"/>
  <c r="L171" i="130"/>
  <c r="M171" i="130"/>
  <c r="N171" i="130"/>
  <c r="O171" i="130"/>
  <c r="P171" i="130"/>
  <c r="K172" i="130"/>
  <c r="L172" i="130"/>
  <c r="M172" i="130"/>
  <c r="N172" i="130"/>
  <c r="O172" i="130"/>
  <c r="P172" i="130"/>
  <c r="K173" i="130"/>
  <c r="L173" i="130"/>
  <c r="M173" i="130"/>
  <c r="N173" i="130"/>
  <c r="O173" i="130"/>
  <c r="P173" i="130"/>
  <c r="K174" i="130"/>
  <c r="K175" i="130"/>
  <c r="L175" i="130"/>
  <c r="M175" i="130"/>
  <c r="N175" i="130"/>
  <c r="O175" i="130"/>
  <c r="P175" i="130"/>
  <c r="K176" i="130"/>
  <c r="L176" i="130"/>
  <c r="M176" i="130"/>
  <c r="N176" i="130"/>
  <c r="O176" i="130"/>
  <c r="P176" i="130"/>
  <c r="K177" i="130"/>
  <c r="L177" i="130"/>
  <c r="M177" i="130"/>
  <c r="N177" i="130"/>
  <c r="O177" i="130"/>
  <c r="P177" i="130"/>
  <c r="K178" i="130"/>
  <c r="K179" i="130"/>
  <c r="L179" i="130"/>
  <c r="M179" i="130"/>
  <c r="N179" i="130"/>
  <c r="O179" i="130"/>
  <c r="P179" i="130"/>
  <c r="K180" i="130"/>
  <c r="L180" i="130"/>
  <c r="M180" i="130"/>
  <c r="N180" i="130"/>
  <c r="O180" i="130"/>
  <c r="P180" i="130"/>
  <c r="K181" i="130"/>
  <c r="L181" i="130"/>
  <c r="M181" i="130"/>
  <c r="N181" i="130"/>
  <c r="O181" i="130"/>
  <c r="P181" i="130"/>
  <c r="K182" i="130"/>
  <c r="K183" i="130"/>
  <c r="L183" i="130"/>
  <c r="M183" i="130"/>
  <c r="N183" i="130"/>
  <c r="O183" i="130"/>
  <c r="P183" i="130"/>
  <c r="K184" i="130"/>
  <c r="L184" i="130"/>
  <c r="M184" i="130"/>
  <c r="N184" i="130"/>
  <c r="O184" i="130"/>
  <c r="P184" i="130"/>
  <c r="K185" i="130"/>
  <c r="L185" i="130"/>
  <c r="M185" i="130"/>
  <c r="N185" i="130"/>
  <c r="O185" i="130"/>
  <c r="P185" i="130"/>
  <c r="K186" i="130"/>
  <c r="K187" i="130"/>
  <c r="L187" i="130"/>
  <c r="M187" i="130"/>
  <c r="N187" i="130"/>
  <c r="O187" i="130"/>
  <c r="P187" i="130"/>
  <c r="K188" i="130"/>
  <c r="L188" i="130"/>
  <c r="M188" i="130"/>
  <c r="N188" i="130"/>
  <c r="O188" i="130"/>
  <c r="P188" i="130"/>
  <c r="K189" i="130"/>
  <c r="L189" i="130"/>
  <c r="M189" i="130"/>
  <c r="N189" i="130"/>
  <c r="O189" i="130"/>
  <c r="P189" i="130"/>
  <c r="K190" i="130"/>
  <c r="K191" i="130"/>
  <c r="L191" i="130"/>
  <c r="M191" i="130"/>
  <c r="N191" i="130"/>
  <c r="O191" i="130"/>
  <c r="P191" i="130"/>
  <c r="K192" i="130"/>
  <c r="L192" i="130"/>
  <c r="M192" i="130"/>
  <c r="N192" i="130"/>
  <c r="O192" i="130"/>
  <c r="P192" i="130"/>
  <c r="K193" i="130"/>
  <c r="L193" i="130"/>
  <c r="M193" i="130"/>
  <c r="N193" i="130"/>
  <c r="O193" i="130"/>
  <c r="P193" i="130"/>
  <c r="K194" i="130"/>
  <c r="K195" i="130"/>
  <c r="L195" i="130"/>
  <c r="M195" i="130"/>
  <c r="N195" i="130"/>
  <c r="O195" i="130"/>
  <c r="P195" i="130"/>
  <c r="K196" i="130"/>
  <c r="L196" i="130"/>
  <c r="M196" i="130"/>
  <c r="N196" i="130"/>
  <c r="O196" i="130"/>
  <c r="P196" i="130"/>
  <c r="K197" i="130"/>
  <c r="L197" i="130"/>
  <c r="M197" i="130"/>
  <c r="N197" i="130"/>
  <c r="O197" i="130"/>
  <c r="P197" i="130"/>
  <c r="K198" i="130"/>
  <c r="K199" i="130"/>
  <c r="L199" i="130"/>
  <c r="M199" i="130"/>
  <c r="N199" i="130"/>
  <c r="O199" i="130"/>
  <c r="P199" i="130"/>
  <c r="K200" i="130"/>
  <c r="L200" i="130"/>
  <c r="M200" i="130"/>
  <c r="N200" i="130"/>
  <c r="O200" i="130"/>
  <c r="P200" i="130"/>
  <c r="K201" i="130"/>
  <c r="L201" i="130"/>
  <c r="M201" i="130"/>
  <c r="N201" i="130"/>
  <c r="O201" i="130"/>
  <c r="P201" i="130"/>
  <c r="K202" i="130"/>
  <c r="K203" i="130"/>
  <c r="L203" i="130"/>
  <c r="M203" i="130"/>
  <c r="N203" i="130"/>
  <c r="O203" i="130"/>
  <c r="P203" i="130"/>
  <c r="K204" i="130"/>
  <c r="L204" i="130"/>
  <c r="M204" i="130"/>
  <c r="N204" i="130"/>
  <c r="O204" i="130"/>
  <c r="P204" i="130"/>
  <c r="K205" i="130"/>
  <c r="L205" i="130"/>
  <c r="M205" i="130"/>
  <c r="N205" i="130"/>
  <c r="O205" i="130"/>
  <c r="P205" i="130"/>
  <c r="K206" i="130"/>
  <c r="K207" i="130"/>
  <c r="L207" i="130"/>
  <c r="M207" i="130"/>
  <c r="N207" i="130"/>
  <c r="O207" i="130"/>
  <c r="P207" i="130"/>
  <c r="K208" i="130"/>
  <c r="L208" i="130"/>
  <c r="M208" i="130"/>
  <c r="N208" i="130"/>
  <c r="O208" i="130"/>
  <c r="P208" i="130"/>
  <c r="K209" i="130"/>
  <c r="L209" i="130"/>
  <c r="M209" i="130"/>
  <c r="N209" i="130"/>
  <c r="O209" i="130"/>
  <c r="P209" i="130"/>
  <c r="K210" i="130"/>
  <c r="K211" i="130"/>
  <c r="L211" i="130"/>
  <c r="M211" i="130"/>
  <c r="N211" i="130"/>
  <c r="O211" i="130"/>
  <c r="P211" i="130"/>
  <c r="K212" i="130"/>
  <c r="L212" i="130"/>
  <c r="M212" i="130"/>
  <c r="N212" i="130"/>
  <c r="O212" i="130"/>
  <c r="P212" i="130"/>
  <c r="K213" i="130"/>
  <c r="L213" i="130"/>
  <c r="M213" i="130"/>
  <c r="N213" i="130"/>
  <c r="O213" i="130"/>
  <c r="P213" i="130"/>
  <c r="K214" i="130"/>
  <c r="K215" i="130"/>
  <c r="L215" i="130"/>
  <c r="M215" i="130"/>
  <c r="N215" i="130"/>
  <c r="O215" i="130"/>
  <c r="P215" i="130"/>
  <c r="K216" i="130"/>
  <c r="L216" i="130"/>
  <c r="M216" i="130"/>
  <c r="N216" i="130"/>
  <c r="O216" i="130"/>
  <c r="P216" i="130"/>
  <c r="K217" i="130"/>
  <c r="L217" i="130"/>
  <c r="M217" i="130"/>
  <c r="N217" i="130"/>
  <c r="O217" i="130"/>
  <c r="P217" i="130"/>
  <c r="K218" i="130"/>
  <c r="K219" i="130"/>
  <c r="L219" i="130"/>
  <c r="M219" i="130"/>
  <c r="N219" i="130"/>
  <c r="O219" i="130"/>
  <c r="P219" i="130"/>
  <c r="K220" i="130"/>
  <c r="L220" i="130"/>
  <c r="M220" i="130"/>
  <c r="N220" i="130"/>
  <c r="O220" i="130"/>
  <c r="P220" i="130"/>
  <c r="K221" i="130"/>
  <c r="L221" i="130"/>
  <c r="M221" i="130"/>
  <c r="N221" i="130"/>
  <c r="O221" i="130"/>
  <c r="P221" i="130"/>
  <c r="K222" i="130"/>
  <c r="K223" i="130"/>
  <c r="L223" i="130"/>
  <c r="M223" i="130"/>
  <c r="N223" i="130"/>
  <c r="O223" i="130"/>
  <c r="P223" i="130"/>
  <c r="K224" i="130"/>
  <c r="L224" i="130"/>
  <c r="M224" i="130"/>
  <c r="N224" i="130"/>
  <c r="O224" i="130"/>
  <c r="P224" i="130"/>
  <c r="K225" i="130"/>
  <c r="L225" i="130"/>
  <c r="M225" i="130"/>
  <c r="N225" i="130"/>
  <c r="O225" i="130"/>
  <c r="P225" i="130"/>
  <c r="K226" i="130"/>
  <c r="K227" i="130"/>
  <c r="L227" i="130"/>
  <c r="M227" i="130"/>
  <c r="N227" i="130"/>
  <c r="O227" i="130"/>
  <c r="P227" i="130"/>
  <c r="K228" i="130"/>
  <c r="L228" i="130"/>
  <c r="M228" i="130"/>
  <c r="N228" i="130"/>
  <c r="O228" i="130"/>
  <c r="P228" i="130"/>
  <c r="K229" i="130"/>
  <c r="L229" i="130"/>
  <c r="M229" i="130"/>
  <c r="N229" i="130"/>
  <c r="O229" i="130"/>
  <c r="P229" i="130"/>
  <c r="K230" i="130"/>
  <c r="K231" i="130"/>
  <c r="L231" i="130"/>
  <c r="M231" i="130"/>
  <c r="N231" i="130"/>
  <c r="O231" i="130"/>
  <c r="P231" i="130"/>
  <c r="K232" i="130"/>
  <c r="L232" i="130"/>
  <c r="M232" i="130"/>
  <c r="N232" i="130"/>
  <c r="O232" i="130"/>
  <c r="P232" i="130"/>
  <c r="K233" i="130"/>
  <c r="L233" i="130"/>
  <c r="M233" i="130"/>
  <c r="N233" i="130"/>
  <c r="O233" i="130"/>
  <c r="P233" i="130"/>
  <c r="K234" i="130"/>
  <c r="K235" i="130"/>
  <c r="L235" i="130"/>
  <c r="M235" i="130"/>
  <c r="N235" i="130"/>
  <c r="O235" i="130"/>
  <c r="P235" i="130"/>
  <c r="K236" i="130"/>
  <c r="L236" i="130"/>
  <c r="M236" i="130"/>
  <c r="N236" i="130"/>
  <c r="O236" i="130"/>
  <c r="P236" i="130"/>
  <c r="K237" i="130"/>
  <c r="L237" i="130"/>
  <c r="M237" i="130"/>
  <c r="N237" i="130"/>
  <c r="O237" i="130"/>
  <c r="P237" i="130"/>
  <c r="K238" i="130"/>
  <c r="K239" i="130"/>
  <c r="L239" i="130"/>
  <c r="M239" i="130"/>
  <c r="N239" i="130"/>
  <c r="O239" i="130"/>
  <c r="P239" i="130"/>
  <c r="K240" i="130"/>
  <c r="L240" i="130"/>
  <c r="M240" i="130"/>
  <c r="N240" i="130"/>
  <c r="O240" i="130"/>
  <c r="P240" i="130"/>
  <c r="K241" i="130"/>
  <c r="L241" i="130"/>
  <c r="M241" i="130"/>
  <c r="N241" i="130"/>
  <c r="O241" i="130"/>
  <c r="P241" i="130"/>
  <c r="K242" i="130"/>
  <c r="K243" i="130"/>
  <c r="L243" i="130"/>
  <c r="M243" i="130"/>
  <c r="N243" i="130"/>
  <c r="O243" i="130"/>
  <c r="P243" i="130"/>
  <c r="K244" i="130"/>
  <c r="L244" i="130"/>
  <c r="M244" i="130"/>
  <c r="N244" i="130"/>
  <c r="O244" i="130"/>
  <c r="P244" i="130"/>
  <c r="K245" i="130"/>
  <c r="L245" i="130"/>
  <c r="M245" i="130"/>
  <c r="N245" i="130"/>
  <c r="O245" i="130"/>
  <c r="P245" i="130"/>
  <c r="K246" i="130"/>
  <c r="K247" i="130"/>
  <c r="L247" i="130"/>
  <c r="M247" i="130"/>
  <c r="N247" i="130"/>
  <c r="O247" i="130"/>
  <c r="P247" i="130"/>
  <c r="K248" i="130"/>
  <c r="L248" i="130"/>
  <c r="M248" i="130"/>
  <c r="N248" i="130"/>
  <c r="O248" i="130"/>
  <c r="P248" i="130"/>
  <c r="K249" i="130"/>
  <c r="L249" i="130"/>
  <c r="M249" i="130"/>
  <c r="N249" i="130"/>
  <c r="O249" i="130"/>
  <c r="P249" i="130"/>
  <c r="K250" i="130"/>
  <c r="K251" i="130"/>
  <c r="L251" i="130"/>
  <c r="M251" i="130"/>
  <c r="N251" i="130"/>
  <c r="O251" i="130"/>
  <c r="P251" i="130"/>
  <c r="K252" i="130"/>
  <c r="L252" i="130"/>
  <c r="M252" i="130"/>
  <c r="N252" i="130"/>
  <c r="O252" i="130"/>
  <c r="P252" i="130"/>
  <c r="K253" i="130"/>
  <c r="L253" i="130"/>
  <c r="M253" i="130"/>
  <c r="N253" i="130"/>
  <c r="O253" i="130"/>
  <c r="P253" i="130"/>
  <c r="K254" i="130"/>
  <c r="K255" i="130"/>
  <c r="L255" i="130"/>
  <c r="M255" i="130"/>
  <c r="N255" i="130"/>
  <c r="O255" i="130"/>
  <c r="P255" i="130"/>
  <c r="K256" i="130"/>
  <c r="L256" i="130"/>
  <c r="M256" i="130"/>
  <c r="N256" i="130"/>
  <c r="O256" i="130"/>
  <c r="P256" i="130"/>
  <c r="K257" i="130"/>
  <c r="L257" i="130"/>
  <c r="M257" i="130"/>
  <c r="N257" i="130"/>
  <c r="O257" i="130"/>
  <c r="P257" i="130"/>
  <c r="K258" i="130"/>
  <c r="K259" i="130"/>
  <c r="L259" i="130"/>
  <c r="M259" i="130"/>
  <c r="N259" i="130"/>
  <c r="O259" i="130"/>
  <c r="P259" i="130"/>
  <c r="K260" i="130"/>
  <c r="L260" i="130"/>
  <c r="M260" i="130"/>
  <c r="N260" i="130"/>
  <c r="O260" i="130"/>
  <c r="P260" i="130"/>
  <c r="K261" i="130"/>
  <c r="L261" i="130"/>
  <c r="M261" i="130"/>
  <c r="N261" i="130"/>
  <c r="O261" i="130"/>
  <c r="P261" i="130"/>
  <c r="K262" i="130"/>
  <c r="K263" i="130"/>
  <c r="L263" i="130"/>
  <c r="M263" i="130"/>
  <c r="N263" i="130"/>
  <c r="O263" i="130"/>
  <c r="P263" i="130"/>
  <c r="K264" i="130"/>
  <c r="L264" i="130"/>
  <c r="M264" i="130"/>
  <c r="N264" i="130"/>
  <c r="O264" i="130"/>
  <c r="P264" i="130"/>
  <c r="K265" i="130"/>
  <c r="L265" i="130"/>
  <c r="M265" i="130"/>
  <c r="N265" i="130"/>
  <c r="O265" i="130"/>
  <c r="P265" i="130"/>
  <c r="K266" i="130"/>
  <c r="K267" i="130"/>
  <c r="L267" i="130"/>
  <c r="M267" i="130"/>
  <c r="N267" i="130"/>
  <c r="O267" i="130"/>
  <c r="P267" i="130"/>
  <c r="K268" i="130"/>
  <c r="L268" i="130"/>
  <c r="M268" i="130"/>
  <c r="N268" i="130"/>
  <c r="O268" i="130"/>
  <c r="P268" i="130"/>
  <c r="K269" i="130"/>
  <c r="L269" i="130"/>
  <c r="M269" i="130"/>
  <c r="N269" i="130"/>
  <c r="O269" i="130"/>
  <c r="P269" i="130"/>
  <c r="K270" i="130"/>
  <c r="K271" i="130"/>
  <c r="L271" i="130"/>
  <c r="M271" i="130"/>
  <c r="N271" i="130"/>
  <c r="O271" i="130"/>
  <c r="P271" i="130"/>
  <c r="K272" i="130"/>
  <c r="L272" i="130"/>
  <c r="M272" i="130"/>
  <c r="N272" i="130"/>
  <c r="O272" i="130"/>
  <c r="P272" i="130"/>
  <c r="K273" i="130"/>
  <c r="L273" i="130"/>
  <c r="M273" i="130"/>
  <c r="N273" i="130"/>
  <c r="O273" i="130"/>
  <c r="P273" i="130"/>
  <c r="K274" i="130"/>
  <c r="K275" i="130"/>
  <c r="L275" i="130"/>
  <c r="M275" i="130"/>
  <c r="N275" i="130"/>
  <c r="O275" i="130"/>
  <c r="P275" i="130"/>
  <c r="K276" i="130"/>
  <c r="L276" i="130"/>
  <c r="M276" i="130"/>
  <c r="N276" i="130"/>
  <c r="O276" i="130"/>
  <c r="P276" i="130"/>
  <c r="K277" i="130"/>
  <c r="L277" i="130"/>
  <c r="M277" i="130"/>
  <c r="N277" i="130"/>
  <c r="O277" i="130"/>
  <c r="P277" i="130"/>
  <c r="K278" i="130"/>
  <c r="K279" i="130"/>
  <c r="L279" i="130"/>
  <c r="M279" i="130"/>
  <c r="N279" i="130"/>
  <c r="O279" i="130"/>
  <c r="P279" i="130"/>
  <c r="K280" i="130"/>
  <c r="L280" i="130"/>
  <c r="M280" i="130"/>
  <c r="N280" i="130"/>
  <c r="O280" i="130"/>
  <c r="P280" i="130"/>
  <c r="K281" i="130"/>
  <c r="L281" i="130"/>
  <c r="M281" i="130"/>
  <c r="N281" i="130"/>
  <c r="O281" i="130"/>
  <c r="P281" i="130"/>
  <c r="K282" i="130"/>
  <c r="K283" i="130"/>
  <c r="L283" i="130"/>
  <c r="M283" i="130"/>
  <c r="N283" i="130"/>
  <c r="O283" i="130"/>
  <c r="P283" i="130"/>
  <c r="K284" i="130"/>
  <c r="L284" i="130"/>
  <c r="M284" i="130"/>
  <c r="N284" i="130"/>
  <c r="O284" i="130"/>
  <c r="P284" i="130"/>
  <c r="K285" i="130"/>
  <c r="L285" i="130"/>
  <c r="M285" i="130"/>
  <c r="N285" i="130"/>
  <c r="O285" i="130"/>
  <c r="P285" i="130"/>
  <c r="K286" i="130"/>
  <c r="K287" i="130"/>
  <c r="L287" i="130"/>
  <c r="M287" i="130"/>
  <c r="N287" i="130"/>
  <c r="O287" i="130"/>
  <c r="P287" i="130"/>
  <c r="K288" i="130"/>
  <c r="L288" i="130"/>
  <c r="M288" i="130"/>
  <c r="N288" i="130"/>
  <c r="O288" i="130"/>
  <c r="P288" i="130"/>
  <c r="K289" i="130"/>
  <c r="L289" i="130"/>
  <c r="M289" i="130"/>
  <c r="N289" i="130"/>
  <c r="O289" i="130"/>
  <c r="P289" i="130"/>
  <c r="K290" i="130"/>
  <c r="K291" i="130"/>
  <c r="L291" i="130"/>
  <c r="M291" i="130"/>
  <c r="N291" i="130"/>
  <c r="O291" i="130"/>
  <c r="P291" i="130"/>
  <c r="K292" i="130"/>
  <c r="L292" i="130"/>
  <c r="M292" i="130"/>
  <c r="N292" i="130"/>
  <c r="O292" i="130"/>
  <c r="P292" i="130"/>
  <c r="K293" i="130"/>
  <c r="L293" i="130"/>
  <c r="M293" i="130"/>
  <c r="N293" i="130"/>
  <c r="O293" i="130"/>
  <c r="P293" i="130"/>
  <c r="K294" i="130"/>
  <c r="K295" i="130"/>
  <c r="L295" i="130"/>
  <c r="M295" i="130"/>
  <c r="N295" i="130"/>
  <c r="O295" i="130"/>
  <c r="P295" i="130"/>
  <c r="K296" i="130"/>
  <c r="L296" i="130"/>
  <c r="M296" i="130"/>
  <c r="N296" i="130"/>
  <c r="O296" i="130"/>
  <c r="P296" i="130"/>
  <c r="K297" i="130"/>
  <c r="L297" i="130"/>
  <c r="M297" i="130"/>
  <c r="N297" i="130"/>
  <c r="O297" i="130"/>
  <c r="P297" i="130"/>
  <c r="K298" i="130"/>
  <c r="K299" i="130"/>
  <c r="L299" i="130"/>
  <c r="M299" i="130"/>
  <c r="N299" i="130"/>
  <c r="O299" i="130"/>
  <c r="P299" i="130"/>
  <c r="K300" i="130"/>
  <c r="L300" i="130"/>
  <c r="M300" i="130"/>
  <c r="N300" i="130"/>
  <c r="O300" i="130"/>
  <c r="P300" i="130"/>
  <c r="K301" i="130"/>
  <c r="L301" i="130"/>
  <c r="M301" i="130"/>
  <c r="N301" i="130"/>
  <c r="O301" i="130"/>
  <c r="P301" i="130"/>
  <c r="K302" i="130"/>
  <c r="K303" i="130"/>
  <c r="L303" i="130"/>
  <c r="M303" i="130"/>
  <c r="N303" i="130"/>
  <c r="O303" i="130"/>
  <c r="P303" i="130"/>
  <c r="K304" i="130"/>
  <c r="L304" i="130"/>
  <c r="M304" i="130"/>
  <c r="N304" i="130"/>
  <c r="O304" i="130"/>
  <c r="P304" i="130"/>
  <c r="K305" i="130"/>
  <c r="L305" i="130"/>
  <c r="M305" i="130"/>
  <c r="N305" i="130"/>
  <c r="O305" i="130"/>
  <c r="P305" i="130"/>
  <c r="K306" i="130"/>
  <c r="K307" i="130"/>
  <c r="L307" i="130"/>
  <c r="M307" i="130"/>
  <c r="N307" i="130"/>
  <c r="O307" i="130"/>
  <c r="P307" i="130"/>
  <c r="K308" i="130"/>
  <c r="L308" i="130"/>
  <c r="M308" i="130"/>
  <c r="N308" i="130"/>
  <c r="O308" i="130"/>
  <c r="P308" i="130"/>
  <c r="K309" i="130"/>
  <c r="L309" i="130"/>
  <c r="M309" i="130"/>
  <c r="N309" i="130"/>
  <c r="O309" i="130"/>
  <c r="P309" i="130"/>
  <c r="K310" i="130"/>
  <c r="K311" i="130"/>
  <c r="L311" i="130"/>
  <c r="M311" i="130"/>
  <c r="N311" i="130"/>
  <c r="O311" i="130"/>
  <c r="P311" i="130"/>
  <c r="K312" i="130"/>
  <c r="L312" i="130"/>
  <c r="M312" i="130"/>
  <c r="N312" i="130"/>
  <c r="O312" i="130"/>
  <c r="P312" i="130"/>
  <c r="K313" i="130"/>
  <c r="L313" i="130"/>
  <c r="M313" i="130"/>
  <c r="N313" i="130"/>
  <c r="O313" i="130"/>
  <c r="P313" i="130"/>
  <c r="K314" i="130"/>
  <c r="K315" i="130"/>
  <c r="L315" i="130"/>
  <c r="M315" i="130"/>
  <c r="N315" i="130"/>
  <c r="O315" i="130"/>
  <c r="P315" i="130"/>
  <c r="K316" i="130"/>
  <c r="L316" i="130"/>
  <c r="M316" i="130"/>
  <c r="N316" i="130"/>
  <c r="O316" i="130"/>
  <c r="P316" i="130"/>
  <c r="K317" i="130"/>
  <c r="L317" i="130"/>
  <c r="M317" i="130"/>
  <c r="N317" i="130"/>
  <c r="O317" i="130"/>
  <c r="P317" i="130"/>
  <c r="K318" i="130"/>
  <c r="K319" i="130"/>
  <c r="L319" i="130"/>
  <c r="M319" i="130"/>
  <c r="N319" i="130"/>
  <c r="O319" i="130"/>
  <c r="P319" i="130"/>
  <c r="K320" i="130"/>
  <c r="L320" i="130"/>
  <c r="M320" i="130"/>
  <c r="N320" i="130"/>
  <c r="O320" i="130"/>
  <c r="P320" i="130"/>
  <c r="K321" i="130"/>
  <c r="L321" i="130"/>
  <c r="M321" i="130"/>
  <c r="N321" i="130"/>
  <c r="O321" i="130"/>
  <c r="P321" i="130"/>
  <c r="K322" i="130"/>
  <c r="K323" i="130"/>
  <c r="L323" i="130"/>
  <c r="M323" i="130"/>
  <c r="N323" i="130"/>
  <c r="O323" i="130"/>
  <c r="P323" i="130"/>
  <c r="K324" i="130"/>
  <c r="L324" i="130"/>
  <c r="M324" i="130"/>
  <c r="N324" i="130"/>
  <c r="O324" i="130"/>
  <c r="P324" i="130"/>
  <c r="K325" i="130"/>
  <c r="L325" i="130"/>
  <c r="M325" i="130"/>
  <c r="N325" i="130"/>
  <c r="O325" i="130"/>
  <c r="P325" i="130"/>
  <c r="K326" i="130"/>
  <c r="K327" i="130"/>
  <c r="L327" i="130"/>
  <c r="M327" i="130"/>
  <c r="N327" i="130"/>
  <c r="O327" i="130"/>
  <c r="P327" i="130"/>
  <c r="K328" i="130"/>
  <c r="L328" i="130"/>
  <c r="M328" i="130"/>
  <c r="N328" i="130"/>
  <c r="O328" i="130"/>
  <c r="P328" i="130"/>
  <c r="K329" i="130"/>
  <c r="L329" i="130"/>
  <c r="M329" i="130"/>
  <c r="N329" i="130"/>
  <c r="O329" i="130"/>
  <c r="P329" i="130"/>
  <c r="K330" i="130"/>
  <c r="K331" i="130"/>
  <c r="L331" i="130"/>
  <c r="M331" i="130"/>
  <c r="N331" i="130"/>
  <c r="O331" i="130"/>
  <c r="P331" i="130"/>
  <c r="K332" i="130"/>
  <c r="L332" i="130"/>
  <c r="M332" i="130"/>
  <c r="N332" i="130"/>
  <c r="O332" i="130"/>
  <c r="P332" i="130"/>
  <c r="K333" i="130"/>
  <c r="L333" i="130"/>
  <c r="M333" i="130"/>
  <c r="N333" i="130"/>
  <c r="O333" i="130"/>
  <c r="P333" i="130"/>
  <c r="K334" i="130"/>
  <c r="K335" i="130"/>
  <c r="L335" i="130"/>
  <c r="M335" i="130"/>
  <c r="N335" i="130"/>
  <c r="O335" i="130"/>
  <c r="P335" i="130"/>
  <c r="K336" i="130"/>
  <c r="L336" i="130"/>
  <c r="M336" i="130"/>
  <c r="N336" i="130"/>
  <c r="O336" i="130"/>
  <c r="P336" i="130"/>
  <c r="K337" i="130"/>
  <c r="L337" i="130"/>
  <c r="M337" i="130"/>
  <c r="N337" i="130"/>
  <c r="O337" i="130"/>
  <c r="P337" i="130"/>
  <c r="K338" i="130"/>
  <c r="K339" i="130"/>
  <c r="L339" i="130"/>
  <c r="M339" i="130"/>
  <c r="N339" i="130"/>
  <c r="O339" i="130"/>
  <c r="P339" i="130"/>
  <c r="K340" i="130"/>
  <c r="L340" i="130"/>
  <c r="M340" i="130"/>
  <c r="N340" i="130"/>
  <c r="O340" i="130"/>
  <c r="P340" i="130"/>
  <c r="K341" i="130"/>
  <c r="L341" i="130"/>
  <c r="M341" i="130"/>
  <c r="N341" i="130"/>
  <c r="O341" i="130"/>
  <c r="P341" i="130"/>
  <c r="K342" i="130"/>
  <c r="K343" i="130"/>
  <c r="L343" i="130"/>
  <c r="M343" i="130"/>
  <c r="N343" i="130"/>
  <c r="O343" i="130"/>
  <c r="P343" i="130"/>
  <c r="K344" i="130"/>
  <c r="L344" i="130"/>
  <c r="M344" i="130"/>
  <c r="N344" i="130"/>
  <c r="O344" i="130"/>
  <c r="P344" i="130"/>
  <c r="K345" i="130"/>
  <c r="L345" i="130"/>
  <c r="M345" i="130"/>
  <c r="N345" i="130"/>
  <c r="O345" i="130"/>
  <c r="P345" i="130"/>
  <c r="K346" i="130"/>
  <c r="K347" i="130"/>
  <c r="L347" i="130"/>
  <c r="M347" i="130"/>
  <c r="N347" i="130"/>
  <c r="O347" i="130"/>
  <c r="P347" i="130"/>
  <c r="K348" i="130"/>
  <c r="L348" i="130"/>
  <c r="M348" i="130"/>
  <c r="N348" i="130"/>
  <c r="O348" i="130"/>
  <c r="P348" i="130"/>
  <c r="K349" i="130"/>
  <c r="L349" i="130"/>
  <c r="M349" i="130"/>
  <c r="N349" i="130"/>
  <c r="O349" i="130"/>
  <c r="P349" i="130"/>
  <c r="K350" i="130"/>
  <c r="K351" i="130"/>
  <c r="L351" i="130"/>
  <c r="M351" i="130"/>
  <c r="N351" i="130"/>
  <c r="O351" i="130"/>
  <c r="P351" i="130"/>
  <c r="K352" i="130"/>
  <c r="L352" i="130"/>
  <c r="M352" i="130"/>
  <c r="N352" i="130"/>
  <c r="O352" i="130"/>
  <c r="P352" i="130"/>
  <c r="K353" i="130"/>
  <c r="L353" i="130"/>
  <c r="M353" i="130"/>
  <c r="N353" i="130"/>
  <c r="O353" i="130"/>
  <c r="P353" i="130"/>
  <c r="K354" i="130"/>
  <c r="K355" i="130"/>
  <c r="L355" i="130"/>
  <c r="M355" i="130"/>
  <c r="N355" i="130"/>
  <c r="O355" i="130"/>
  <c r="P355" i="130"/>
  <c r="K356" i="130"/>
  <c r="L356" i="130"/>
  <c r="M356" i="130"/>
  <c r="N356" i="130"/>
  <c r="O356" i="130"/>
  <c r="P356" i="130"/>
  <c r="K357" i="130"/>
  <c r="L357" i="130"/>
  <c r="M357" i="130"/>
  <c r="N357" i="130"/>
  <c r="O357" i="130"/>
  <c r="P357" i="130"/>
  <c r="K358" i="130"/>
  <c r="K359" i="130"/>
  <c r="L359" i="130"/>
  <c r="M359" i="130"/>
  <c r="N359" i="130"/>
  <c r="O359" i="130"/>
  <c r="P359" i="130"/>
  <c r="K360" i="130"/>
  <c r="L360" i="130"/>
  <c r="M360" i="130"/>
  <c r="N360" i="130"/>
  <c r="O360" i="130"/>
  <c r="P360" i="130"/>
  <c r="K361" i="130"/>
  <c r="L361" i="130"/>
  <c r="M361" i="130"/>
  <c r="N361" i="130"/>
  <c r="O361" i="130"/>
  <c r="P361" i="130"/>
  <c r="K362" i="130"/>
  <c r="K363" i="130"/>
  <c r="L363" i="130"/>
  <c r="M363" i="130"/>
  <c r="N363" i="130"/>
  <c r="O363" i="130"/>
  <c r="P363" i="130"/>
  <c r="K364" i="130"/>
  <c r="L364" i="130"/>
  <c r="M364" i="130"/>
  <c r="N364" i="130"/>
  <c r="O364" i="130"/>
  <c r="P364" i="130"/>
  <c r="K365" i="130"/>
  <c r="L365" i="130"/>
  <c r="M365" i="130"/>
  <c r="N365" i="130"/>
  <c r="O365" i="130"/>
  <c r="P365" i="130"/>
  <c r="K366" i="130"/>
  <c r="K367" i="130"/>
  <c r="L367" i="130"/>
  <c r="M367" i="130"/>
  <c r="N367" i="130"/>
  <c r="O367" i="130"/>
  <c r="P367" i="130"/>
  <c r="K368" i="130"/>
  <c r="L368" i="130"/>
  <c r="M368" i="130"/>
  <c r="N368" i="130"/>
  <c r="O368" i="130"/>
  <c r="P368" i="130"/>
  <c r="K369" i="130"/>
  <c r="L369" i="130"/>
  <c r="M369" i="130"/>
  <c r="N369" i="130"/>
  <c r="O369" i="130"/>
  <c r="P369" i="130"/>
  <c r="K370" i="130"/>
  <c r="K371" i="130"/>
  <c r="L371" i="130"/>
  <c r="M371" i="130"/>
  <c r="N371" i="130"/>
  <c r="O371" i="130"/>
  <c r="P371" i="130"/>
  <c r="K372" i="130"/>
  <c r="L372" i="130"/>
  <c r="M372" i="130"/>
  <c r="N372" i="130"/>
  <c r="O372" i="130"/>
  <c r="P372" i="130"/>
  <c r="K373" i="130"/>
  <c r="L373" i="130"/>
  <c r="M373" i="130"/>
  <c r="N373" i="130"/>
  <c r="O373" i="130"/>
  <c r="P373" i="130"/>
  <c r="K374" i="130"/>
  <c r="K375" i="130"/>
  <c r="L375" i="130"/>
  <c r="M375" i="130"/>
  <c r="N375" i="130"/>
  <c r="O375" i="130"/>
  <c r="P375" i="130"/>
  <c r="K376" i="130"/>
  <c r="L376" i="130"/>
  <c r="M376" i="130"/>
  <c r="N376" i="130"/>
  <c r="O376" i="130"/>
  <c r="P376" i="130"/>
  <c r="K377" i="130"/>
  <c r="L377" i="130"/>
  <c r="M377" i="130"/>
  <c r="N377" i="130"/>
  <c r="O377" i="130"/>
  <c r="P377" i="130"/>
  <c r="K378" i="130"/>
  <c r="K379" i="130"/>
  <c r="L379" i="130"/>
  <c r="M379" i="130"/>
  <c r="N379" i="130"/>
  <c r="O379" i="130"/>
  <c r="P379" i="130"/>
  <c r="K380" i="130"/>
  <c r="L380" i="130"/>
  <c r="M380" i="130"/>
  <c r="N380" i="130"/>
  <c r="O380" i="130"/>
  <c r="P380" i="130"/>
  <c r="K381" i="130"/>
  <c r="L381" i="130"/>
  <c r="M381" i="130"/>
  <c r="N381" i="130"/>
  <c r="O381" i="130"/>
  <c r="P381" i="130"/>
  <c r="K382" i="130"/>
  <c r="K383" i="130"/>
  <c r="L383" i="130"/>
  <c r="M383" i="130"/>
  <c r="N383" i="130"/>
  <c r="O383" i="130"/>
  <c r="P383" i="130"/>
  <c r="K384" i="130"/>
  <c r="L384" i="130"/>
  <c r="M384" i="130"/>
  <c r="N384" i="130"/>
  <c r="O384" i="130"/>
  <c r="P384" i="130"/>
  <c r="K385" i="130"/>
  <c r="L385" i="130"/>
  <c r="M385" i="130"/>
  <c r="N385" i="130"/>
  <c r="O385" i="130"/>
  <c r="P385" i="130"/>
  <c r="K386" i="130"/>
  <c r="K387" i="130"/>
  <c r="L387" i="130"/>
  <c r="M387" i="130"/>
  <c r="N387" i="130"/>
  <c r="O387" i="130"/>
  <c r="P387" i="130"/>
  <c r="K388" i="130"/>
  <c r="L388" i="130"/>
  <c r="M388" i="130"/>
  <c r="N388" i="130"/>
  <c r="O388" i="130"/>
  <c r="P388" i="130"/>
  <c r="K389" i="130"/>
  <c r="L389" i="130"/>
  <c r="M389" i="130"/>
  <c r="N389" i="130"/>
  <c r="O389" i="130"/>
  <c r="P389" i="130"/>
  <c r="K390" i="130"/>
  <c r="K391" i="130"/>
  <c r="L391" i="130"/>
  <c r="M391" i="130"/>
  <c r="N391" i="130"/>
  <c r="O391" i="130"/>
  <c r="P391" i="130"/>
  <c r="K392" i="130"/>
  <c r="L392" i="130"/>
  <c r="M392" i="130"/>
  <c r="N392" i="130"/>
  <c r="O392" i="130"/>
  <c r="P392" i="130"/>
  <c r="K393" i="130"/>
  <c r="L393" i="130"/>
  <c r="M393" i="130"/>
  <c r="N393" i="130"/>
  <c r="O393" i="130"/>
  <c r="P393" i="130"/>
  <c r="K394" i="130"/>
  <c r="K395" i="130"/>
  <c r="L395" i="130"/>
  <c r="M395" i="130"/>
  <c r="N395" i="130"/>
  <c r="O395" i="130"/>
  <c r="P395" i="130"/>
  <c r="K396" i="130"/>
  <c r="L396" i="130"/>
  <c r="M396" i="130"/>
  <c r="N396" i="130"/>
  <c r="O396" i="130"/>
  <c r="P396" i="130"/>
  <c r="K397" i="130"/>
  <c r="L397" i="130"/>
  <c r="M397" i="130"/>
  <c r="N397" i="130"/>
  <c r="O397" i="130"/>
  <c r="P397" i="130"/>
  <c r="K398" i="130"/>
  <c r="K11" i="130"/>
  <c r="L11" i="130"/>
  <c r="M11" i="130"/>
  <c r="N11" i="130"/>
  <c r="O11" i="130"/>
  <c r="P11" i="130"/>
  <c r="K12" i="130"/>
  <c r="L12" i="130"/>
  <c r="M12" i="130"/>
  <c r="N12" i="130"/>
  <c r="O12" i="130"/>
  <c r="P12" i="130"/>
  <c r="K13" i="130"/>
  <c r="L13" i="130"/>
  <c r="M13" i="130"/>
  <c r="N13" i="130"/>
  <c r="O13" i="130"/>
  <c r="P13" i="130"/>
  <c r="K14" i="130"/>
  <c r="Q21" i="143"/>
  <c r="R21" i="143" s="1"/>
  <c r="Q22" i="143"/>
  <c r="R22" i="143"/>
  <c r="S22" i="143"/>
  <c r="T22" i="143"/>
  <c r="U22" i="143"/>
  <c r="V22" i="143"/>
  <c r="W22" i="143"/>
  <c r="X22" i="143"/>
  <c r="Y22" i="143"/>
  <c r="Z22" i="143"/>
  <c r="AA22" i="143"/>
  <c r="AB22" i="143"/>
  <c r="AC22" i="143"/>
  <c r="AD22" i="143"/>
  <c r="Q23" i="143"/>
  <c r="R23" i="143"/>
  <c r="S23" i="143"/>
  <c r="T23" i="143"/>
  <c r="U23" i="143"/>
  <c r="V23" i="143"/>
  <c r="W23" i="143"/>
  <c r="X23" i="143"/>
  <c r="Y23" i="143"/>
  <c r="Z23" i="143"/>
  <c r="AA23" i="143"/>
  <c r="AB23" i="143"/>
  <c r="AC23" i="143"/>
  <c r="AD23" i="143"/>
  <c r="Q24" i="143"/>
  <c r="R24" i="143"/>
  <c r="S24" i="143"/>
  <c r="T24" i="143"/>
  <c r="U24" i="143"/>
  <c r="V24" i="143"/>
  <c r="W24" i="143"/>
  <c r="X24" i="143"/>
  <c r="Y24" i="143"/>
  <c r="Z24" i="143"/>
  <c r="AA24" i="143"/>
  <c r="AB24" i="143"/>
  <c r="AC24" i="143"/>
  <c r="AD24" i="143"/>
  <c r="Q25" i="143"/>
  <c r="R25" i="143"/>
  <c r="Q26" i="143"/>
  <c r="R26" i="143"/>
  <c r="S26" i="143"/>
  <c r="T26" i="143"/>
  <c r="U26" i="143"/>
  <c r="V26" i="143"/>
  <c r="W26" i="143"/>
  <c r="X26" i="143"/>
  <c r="Y26" i="143"/>
  <c r="Z26" i="143"/>
  <c r="AA26" i="143"/>
  <c r="AB26" i="143"/>
  <c r="AC26" i="143"/>
  <c r="AD26" i="143"/>
  <c r="Q27" i="143"/>
  <c r="R27" i="143" s="1"/>
  <c r="S27" i="143"/>
  <c r="T27" i="143"/>
  <c r="U27" i="143"/>
  <c r="V27" i="143"/>
  <c r="W27" i="143"/>
  <c r="X27" i="143"/>
  <c r="Y27" i="143"/>
  <c r="Z27" i="143"/>
  <c r="AA27" i="143"/>
  <c r="AB27" i="143"/>
  <c r="AC27" i="143"/>
  <c r="AD27" i="143"/>
  <c r="Q28" i="143"/>
  <c r="R28" i="143"/>
  <c r="S28" i="143"/>
  <c r="T28" i="143"/>
  <c r="U28" i="143"/>
  <c r="V28" i="143"/>
  <c r="W28" i="143"/>
  <c r="X28" i="143"/>
  <c r="Y28" i="143"/>
  <c r="Z28" i="143"/>
  <c r="AA28" i="143"/>
  <c r="AB28" i="143"/>
  <c r="AC28" i="143"/>
  <c r="AD28" i="143"/>
  <c r="Q29" i="143"/>
  <c r="R29" i="143"/>
  <c r="Q30" i="143"/>
  <c r="R30" i="143"/>
  <c r="S30" i="143"/>
  <c r="T30" i="143"/>
  <c r="U30" i="143"/>
  <c r="V30" i="143"/>
  <c r="W30" i="143"/>
  <c r="X30" i="143"/>
  <c r="Y30" i="143"/>
  <c r="Z30" i="143"/>
  <c r="AA30" i="143"/>
  <c r="AB30" i="143"/>
  <c r="AC30" i="143"/>
  <c r="AD30" i="143"/>
  <c r="Q31" i="143"/>
  <c r="R31" i="143"/>
  <c r="S31" i="143"/>
  <c r="T31" i="143"/>
  <c r="U31" i="143"/>
  <c r="V31" i="143"/>
  <c r="W31" i="143"/>
  <c r="X31" i="143"/>
  <c r="Y31" i="143"/>
  <c r="Z31" i="143"/>
  <c r="AA31" i="143"/>
  <c r="AB31" i="143"/>
  <c r="AC31" i="143"/>
  <c r="AD31" i="143"/>
  <c r="Q32" i="143"/>
  <c r="R32" i="143"/>
  <c r="S32" i="143"/>
  <c r="T32" i="143"/>
  <c r="U32" i="143"/>
  <c r="V32" i="143"/>
  <c r="W32" i="143"/>
  <c r="X32" i="143"/>
  <c r="Y32" i="143"/>
  <c r="Z32" i="143"/>
  <c r="AA32" i="143"/>
  <c r="AB32" i="143"/>
  <c r="AC32" i="143"/>
  <c r="AD32" i="143"/>
  <c r="Q33" i="143"/>
  <c r="R33" i="143"/>
  <c r="Q34" i="143"/>
  <c r="R34" i="143"/>
  <c r="S34" i="143"/>
  <c r="T34" i="143"/>
  <c r="U34" i="143"/>
  <c r="V34" i="143"/>
  <c r="W34" i="143"/>
  <c r="X34" i="143"/>
  <c r="Y34" i="143"/>
  <c r="Z34" i="143"/>
  <c r="AA34" i="143"/>
  <c r="AB34" i="143"/>
  <c r="AC34" i="143"/>
  <c r="AD34" i="143"/>
  <c r="Q35" i="143"/>
  <c r="R35" i="143"/>
  <c r="S35" i="143"/>
  <c r="T35" i="143"/>
  <c r="U35" i="143"/>
  <c r="V35" i="143"/>
  <c r="W35" i="143"/>
  <c r="X35" i="143"/>
  <c r="Y35" i="143"/>
  <c r="Z35" i="143"/>
  <c r="AA35" i="143"/>
  <c r="AB35" i="143"/>
  <c r="AC35" i="143"/>
  <c r="AD35" i="143" s="1"/>
  <c r="Q36" i="143"/>
  <c r="R36" i="143"/>
  <c r="Q37" i="143"/>
  <c r="R37" i="143"/>
  <c r="S37" i="143"/>
  <c r="T37" i="143"/>
  <c r="U37" i="143"/>
  <c r="V37" i="143"/>
  <c r="W37" i="143"/>
  <c r="X37" i="143"/>
  <c r="Y37" i="143"/>
  <c r="Z37" i="143"/>
  <c r="AA37" i="143"/>
  <c r="AB37" i="143"/>
  <c r="AC37" i="143"/>
  <c r="AD37" i="143"/>
  <c r="Q38" i="143"/>
  <c r="R38" i="143"/>
  <c r="S38" i="143"/>
  <c r="T38" i="143"/>
  <c r="U38" i="143"/>
  <c r="V38" i="143"/>
  <c r="W38" i="143"/>
  <c r="X38" i="143"/>
  <c r="Y38" i="143"/>
  <c r="Z38" i="143"/>
  <c r="AA38" i="143"/>
  <c r="AB38" i="143"/>
  <c r="AC38" i="143"/>
  <c r="AD38" i="143"/>
  <c r="Q39" i="143"/>
  <c r="R39" i="143"/>
  <c r="S39" i="143"/>
  <c r="T39" i="143"/>
  <c r="U39" i="143"/>
  <c r="V39" i="143"/>
  <c r="W39" i="143"/>
  <c r="X39" i="143"/>
  <c r="Y39" i="143"/>
  <c r="Z39" i="143"/>
  <c r="AA39" i="143"/>
  <c r="AB39" i="143"/>
  <c r="AC39" i="143"/>
  <c r="AD39" i="143"/>
  <c r="Q40" i="143"/>
  <c r="R40" i="143"/>
  <c r="Q41" i="143"/>
  <c r="R41" i="143"/>
  <c r="S41" i="143"/>
  <c r="T41" i="143"/>
  <c r="U41" i="143"/>
  <c r="V41" i="143"/>
  <c r="W41" i="143"/>
  <c r="X41" i="143"/>
  <c r="Y41" i="143"/>
  <c r="Z41" i="143"/>
  <c r="AA41" i="143"/>
  <c r="AB41" i="143"/>
  <c r="AC41" i="143"/>
  <c r="AD41" i="143" s="1"/>
  <c r="Q42" i="143"/>
  <c r="R42" i="143"/>
  <c r="S42" i="143"/>
  <c r="T42" i="143"/>
  <c r="U42" i="143"/>
  <c r="V42" i="143"/>
  <c r="W42" i="143"/>
  <c r="X42" i="143"/>
  <c r="Y42" i="143"/>
  <c r="Z42" i="143"/>
  <c r="AA42" i="143"/>
  <c r="AB42" i="143"/>
  <c r="AC42" i="143"/>
  <c r="AD42" i="143"/>
  <c r="Q43" i="143"/>
  <c r="R43" i="143"/>
  <c r="S43" i="143"/>
  <c r="T43" i="143"/>
  <c r="U43" i="143"/>
  <c r="V43" i="143"/>
  <c r="W43" i="143"/>
  <c r="X43" i="143"/>
  <c r="Y43" i="143"/>
  <c r="Z43" i="143"/>
  <c r="AA43" i="143"/>
  <c r="AB43" i="143"/>
  <c r="AC43" i="143"/>
  <c r="AD43" i="143"/>
  <c r="Q44" i="143"/>
  <c r="R44" i="143"/>
  <c r="Q45" i="143"/>
  <c r="R45" i="143"/>
  <c r="S45" i="143"/>
  <c r="T45" i="143"/>
  <c r="U45" i="143"/>
  <c r="V45" i="143"/>
  <c r="W45" i="143"/>
  <c r="X45" i="143"/>
  <c r="Y45" i="143"/>
  <c r="Z45" i="143"/>
  <c r="AA45" i="143"/>
  <c r="AB45" i="143"/>
  <c r="AC45" i="143"/>
  <c r="AD45" i="143"/>
  <c r="Q46" i="143"/>
  <c r="R46" i="143"/>
  <c r="S46" i="143"/>
  <c r="T46" i="143"/>
  <c r="U46" i="143"/>
  <c r="V46" i="143"/>
  <c r="W46" i="143"/>
  <c r="X46" i="143"/>
  <c r="Y46" i="143"/>
  <c r="Z46" i="143"/>
  <c r="AA46" i="143"/>
  <c r="AB46" i="143"/>
  <c r="AC46" i="143"/>
  <c r="AD46" i="143"/>
  <c r="Q47" i="143"/>
  <c r="R47" i="143" s="1"/>
  <c r="S47" i="143"/>
  <c r="T47" i="143"/>
  <c r="U47" i="143"/>
  <c r="V47" i="143"/>
  <c r="W47" i="143"/>
  <c r="X47" i="143"/>
  <c r="Y47" i="143"/>
  <c r="Z47" i="143"/>
  <c r="AA47" i="143"/>
  <c r="AB47" i="143"/>
  <c r="AC47" i="143"/>
  <c r="AD47" i="143"/>
  <c r="Q48" i="143"/>
  <c r="R48" i="143"/>
  <c r="Q49" i="143"/>
  <c r="R49" i="143"/>
  <c r="S49" i="143"/>
  <c r="T49" i="143"/>
  <c r="U49" i="143"/>
  <c r="V49" i="143"/>
  <c r="W49" i="143"/>
  <c r="X49" i="143"/>
  <c r="Y49" i="143"/>
  <c r="Z49" i="143"/>
  <c r="AA49" i="143"/>
  <c r="AB49" i="143"/>
  <c r="AC49" i="143"/>
  <c r="AD49" i="143"/>
  <c r="Q50" i="143"/>
  <c r="R50" i="143"/>
  <c r="S50" i="143"/>
  <c r="T50" i="143"/>
  <c r="U50" i="143"/>
  <c r="V50" i="143"/>
  <c r="W50" i="143"/>
  <c r="X50" i="143"/>
  <c r="Y50" i="143"/>
  <c r="Z50" i="143"/>
  <c r="AA50" i="143"/>
  <c r="AB50" i="143"/>
  <c r="AC50" i="143"/>
  <c r="AD50" i="143"/>
  <c r="Q51" i="143"/>
  <c r="R51" i="143"/>
  <c r="Q52" i="143"/>
  <c r="R52" i="143"/>
  <c r="S52" i="143"/>
  <c r="T52" i="143"/>
  <c r="U52" i="143"/>
  <c r="V52" i="143"/>
  <c r="W52" i="143"/>
  <c r="X52" i="143"/>
  <c r="Y52" i="143"/>
  <c r="Z52" i="143"/>
  <c r="AA52" i="143"/>
  <c r="AB52" i="143"/>
  <c r="AC52" i="143"/>
  <c r="AD52" i="143"/>
  <c r="Q53" i="143"/>
  <c r="R53" i="143" s="1"/>
  <c r="S53" i="143"/>
  <c r="T53" i="143"/>
  <c r="U53" i="143"/>
  <c r="V53" i="143"/>
  <c r="W53" i="143"/>
  <c r="X53" i="143"/>
  <c r="Y53" i="143"/>
  <c r="Z53" i="143"/>
  <c r="AA53" i="143"/>
  <c r="AB53" i="143"/>
  <c r="AC53" i="143"/>
  <c r="AD53" i="143"/>
  <c r="Q54" i="143"/>
  <c r="R54" i="143"/>
  <c r="S54" i="143"/>
  <c r="T54" i="143"/>
  <c r="U54" i="143"/>
  <c r="V54" i="143"/>
  <c r="W54" i="143"/>
  <c r="X54" i="143"/>
  <c r="Y54" i="143"/>
  <c r="Z54" i="143"/>
  <c r="AA54" i="143"/>
  <c r="AB54" i="143"/>
  <c r="AC54" i="143"/>
  <c r="AD54" i="143"/>
  <c r="Q55" i="143"/>
  <c r="R55" i="143"/>
  <c r="Q56" i="143"/>
  <c r="R56" i="143"/>
  <c r="S56" i="143"/>
  <c r="T56" i="143"/>
  <c r="U56" i="143"/>
  <c r="V56" i="143"/>
  <c r="W56" i="143"/>
  <c r="X56" i="143"/>
  <c r="Y56" i="143"/>
  <c r="Z56" i="143"/>
  <c r="AA56" i="143"/>
  <c r="AB56" i="143"/>
  <c r="AC56" i="143"/>
  <c r="AD56" i="143"/>
  <c r="Q57" i="143"/>
  <c r="R57" i="143"/>
  <c r="S57" i="143"/>
  <c r="T57" i="143"/>
  <c r="U57" i="143"/>
  <c r="V57" i="143"/>
  <c r="W57" i="143"/>
  <c r="X57" i="143"/>
  <c r="Y57" i="143"/>
  <c r="Z57" i="143"/>
  <c r="AA57" i="143"/>
  <c r="AB57" i="143"/>
  <c r="AC57" i="143"/>
  <c r="AD57" i="143"/>
  <c r="Q58" i="143"/>
  <c r="R58" i="143"/>
  <c r="S58" i="143"/>
  <c r="T58" i="143"/>
  <c r="U58" i="143"/>
  <c r="V58" i="143"/>
  <c r="W58" i="143"/>
  <c r="X58" i="143"/>
  <c r="Y58" i="143"/>
  <c r="Z58" i="143"/>
  <c r="AA58" i="143"/>
  <c r="AB58" i="143"/>
  <c r="AC58" i="143"/>
  <c r="AD58" i="143"/>
  <c r="Q59" i="143"/>
  <c r="R59" i="143"/>
  <c r="Q60" i="143"/>
  <c r="R60" i="143"/>
  <c r="S60" i="143"/>
  <c r="T60" i="143"/>
  <c r="U60" i="143"/>
  <c r="V60" i="143"/>
  <c r="W60" i="143"/>
  <c r="X60" i="143"/>
  <c r="Y60" i="143"/>
  <c r="Z60" i="143"/>
  <c r="AA60" i="143"/>
  <c r="AB60" i="143"/>
  <c r="AC60" i="143"/>
  <c r="AD60" i="143"/>
  <c r="Q61" i="143"/>
  <c r="R61" i="143"/>
  <c r="S61" i="143"/>
  <c r="T61" i="143"/>
  <c r="U61" i="143"/>
  <c r="V61" i="143"/>
  <c r="W61" i="143"/>
  <c r="X61" i="143"/>
  <c r="Y61" i="143"/>
  <c r="Z61" i="143"/>
  <c r="AA61" i="143"/>
  <c r="AB61" i="143"/>
  <c r="AC61" i="143"/>
  <c r="AD61" i="143" s="1"/>
  <c r="Q62" i="143"/>
  <c r="R62" i="143"/>
  <c r="S62" i="143"/>
  <c r="T62" i="143"/>
  <c r="U62" i="143"/>
  <c r="V62" i="143"/>
  <c r="W62" i="143"/>
  <c r="X62" i="143"/>
  <c r="Y62" i="143"/>
  <c r="Z62" i="143"/>
  <c r="AA62" i="143"/>
  <c r="AB62" i="143"/>
  <c r="AC62" i="143"/>
  <c r="AD62" i="143"/>
  <c r="Q63" i="143"/>
  <c r="R63" i="143"/>
  <c r="Q64" i="143"/>
  <c r="R64" i="143"/>
  <c r="S64" i="143"/>
  <c r="T64" i="143"/>
  <c r="U64" i="143"/>
  <c r="V64" i="143"/>
  <c r="W64" i="143"/>
  <c r="X64" i="143"/>
  <c r="Y64" i="143"/>
  <c r="Z64" i="143"/>
  <c r="AA64" i="143"/>
  <c r="AB64" i="143"/>
  <c r="AC64" i="143"/>
  <c r="AD64" i="143"/>
  <c r="Q65" i="143"/>
  <c r="R65" i="143"/>
  <c r="S65" i="143"/>
  <c r="T65" i="143"/>
  <c r="U65" i="143"/>
  <c r="V65" i="143"/>
  <c r="W65" i="143"/>
  <c r="X65" i="143"/>
  <c r="Y65" i="143"/>
  <c r="Z65" i="143"/>
  <c r="AA65" i="143"/>
  <c r="AB65" i="143"/>
  <c r="AC65" i="143"/>
  <c r="AD65" i="143"/>
  <c r="Q66" i="143"/>
  <c r="R66" i="143"/>
  <c r="Q67" i="143"/>
  <c r="R67" i="143"/>
  <c r="S67" i="143"/>
  <c r="T67" i="143"/>
  <c r="U67" i="143"/>
  <c r="V67" i="143"/>
  <c r="W67" i="143"/>
  <c r="X67" i="143"/>
  <c r="Y67" i="143"/>
  <c r="Z67" i="143"/>
  <c r="AA67" i="143"/>
  <c r="AB67" i="143"/>
  <c r="AC67" i="143"/>
  <c r="AD67" i="143" s="1"/>
  <c r="Q68" i="143"/>
  <c r="R68" i="143"/>
  <c r="S68" i="143"/>
  <c r="T68" i="143"/>
  <c r="U68" i="143"/>
  <c r="V68" i="143"/>
  <c r="W68" i="143"/>
  <c r="X68" i="143"/>
  <c r="Y68" i="143"/>
  <c r="Z68" i="143"/>
  <c r="AA68" i="143"/>
  <c r="AB68" i="143"/>
  <c r="AC68" i="143"/>
  <c r="AD68" i="143"/>
  <c r="Q69" i="143"/>
  <c r="R69" i="143"/>
  <c r="S69" i="143"/>
  <c r="T69" i="143"/>
  <c r="U69" i="143"/>
  <c r="V69" i="143"/>
  <c r="W69" i="143"/>
  <c r="X69" i="143"/>
  <c r="Y69" i="143"/>
  <c r="Z69" i="143"/>
  <c r="AA69" i="143"/>
  <c r="AB69" i="143"/>
  <c r="AC69" i="143"/>
  <c r="AD69" i="143"/>
  <c r="Q70" i="143"/>
  <c r="R70" i="143"/>
  <c r="Q71" i="143"/>
  <c r="R71" i="143"/>
  <c r="S71" i="143"/>
  <c r="T71" i="143"/>
  <c r="U71" i="143"/>
  <c r="V71" i="143"/>
  <c r="W71" i="143"/>
  <c r="X71" i="143"/>
  <c r="Y71" i="143"/>
  <c r="Z71" i="143"/>
  <c r="AA71" i="143"/>
  <c r="AB71" i="143"/>
  <c r="AC71" i="143"/>
  <c r="AD71" i="143"/>
  <c r="Q72" i="143"/>
  <c r="R72" i="143"/>
  <c r="S72" i="143"/>
  <c r="T72" i="143"/>
  <c r="U72" i="143"/>
  <c r="V72" i="143"/>
  <c r="W72" i="143"/>
  <c r="X72" i="143"/>
  <c r="Y72" i="143"/>
  <c r="Z72" i="143"/>
  <c r="AA72" i="143"/>
  <c r="AB72" i="143"/>
  <c r="AC72" i="143"/>
  <c r="AD72" i="143"/>
  <c r="Q73" i="143"/>
  <c r="R73" i="143" s="1"/>
  <c r="S73" i="143"/>
  <c r="T73" i="143"/>
  <c r="U73" i="143"/>
  <c r="V73" i="143"/>
  <c r="W73" i="143"/>
  <c r="X73" i="143"/>
  <c r="Y73" i="143"/>
  <c r="Z73" i="143"/>
  <c r="AA73" i="143"/>
  <c r="AB73" i="143"/>
  <c r="AC73" i="143"/>
  <c r="AD73" i="143"/>
  <c r="Q74" i="143"/>
  <c r="R74" i="143"/>
  <c r="Q75" i="143"/>
  <c r="R75" i="143"/>
  <c r="S75" i="143"/>
  <c r="T75" i="143"/>
  <c r="U75" i="143"/>
  <c r="V75" i="143"/>
  <c r="W75" i="143"/>
  <c r="X75" i="143"/>
  <c r="Y75" i="143"/>
  <c r="Z75" i="143"/>
  <c r="AA75" i="143"/>
  <c r="AB75" i="143"/>
  <c r="AC75" i="143"/>
  <c r="AD75" i="143"/>
  <c r="Q76" i="143"/>
  <c r="R76" i="143"/>
  <c r="S76" i="143"/>
  <c r="T76" i="143"/>
  <c r="U76" i="143"/>
  <c r="V76" i="143"/>
  <c r="W76" i="143"/>
  <c r="X76" i="143"/>
  <c r="Y76" i="143"/>
  <c r="Z76" i="143"/>
  <c r="AA76" i="143"/>
  <c r="AB76" i="143"/>
  <c r="AC76" i="143"/>
  <c r="AD76" i="143"/>
  <c r="Q77" i="143"/>
  <c r="R77" i="143"/>
  <c r="S77" i="143"/>
  <c r="T77" i="143"/>
  <c r="U77" i="143"/>
  <c r="V77" i="143"/>
  <c r="W77" i="143"/>
  <c r="X77" i="143"/>
  <c r="Y77" i="143"/>
  <c r="Z77" i="143"/>
  <c r="AA77" i="143"/>
  <c r="AB77" i="143"/>
  <c r="AC77" i="143"/>
  <c r="AD77" i="143"/>
  <c r="Q78" i="143"/>
  <c r="R78" i="143"/>
  <c r="Q79" i="143"/>
  <c r="R79" i="143" s="1"/>
  <c r="S79" i="143"/>
  <c r="T79" i="143"/>
  <c r="U79" i="143"/>
  <c r="V79" i="143"/>
  <c r="W79" i="143"/>
  <c r="X79" i="143"/>
  <c r="Y79" i="143"/>
  <c r="Z79" i="143"/>
  <c r="AA79" i="143"/>
  <c r="AB79" i="143"/>
  <c r="AC79" i="143"/>
  <c r="AD79" i="143"/>
  <c r="Q80" i="143"/>
  <c r="R80" i="143"/>
  <c r="S80" i="143"/>
  <c r="T80" i="143"/>
  <c r="U80" i="143"/>
  <c r="V80" i="143"/>
  <c r="W80" i="143"/>
  <c r="X80" i="143"/>
  <c r="Y80" i="143"/>
  <c r="Z80" i="143"/>
  <c r="AA80" i="143"/>
  <c r="AB80" i="143"/>
  <c r="AC80" i="143"/>
  <c r="AD80" i="143"/>
  <c r="Q81" i="143"/>
  <c r="R81" i="143"/>
  <c r="Q82" i="143"/>
  <c r="R82" i="143"/>
  <c r="S82" i="143"/>
  <c r="T82" i="143"/>
  <c r="U82" i="143"/>
  <c r="V82" i="143"/>
  <c r="W82" i="143"/>
  <c r="X82" i="143"/>
  <c r="Y82" i="143"/>
  <c r="Z82" i="143"/>
  <c r="AA82" i="143"/>
  <c r="AB82" i="143"/>
  <c r="AC82" i="143"/>
  <c r="AD82" i="143"/>
  <c r="Q83" i="143"/>
  <c r="R83" i="143"/>
  <c r="S83" i="143"/>
  <c r="T83" i="143"/>
  <c r="U83" i="143"/>
  <c r="V83" i="143"/>
  <c r="W83" i="143"/>
  <c r="X83" i="143"/>
  <c r="Y83" i="143"/>
  <c r="Z83" i="143"/>
  <c r="AA83" i="143"/>
  <c r="AB83" i="143"/>
  <c r="AC83" i="143"/>
  <c r="AD83" i="143"/>
  <c r="Q84" i="143"/>
  <c r="R84" i="143"/>
  <c r="S84" i="143"/>
  <c r="T84" i="143"/>
  <c r="U84" i="143"/>
  <c r="V84" i="143"/>
  <c r="W84" i="143"/>
  <c r="X84" i="143"/>
  <c r="Y84" i="143"/>
  <c r="Z84" i="143"/>
  <c r="AA84" i="143"/>
  <c r="AB84" i="143"/>
  <c r="AC84" i="143"/>
  <c r="AD84" i="143"/>
  <c r="Q85" i="143"/>
  <c r="R85" i="143"/>
  <c r="Q86" i="143"/>
  <c r="R86" i="143"/>
  <c r="S86" i="143"/>
  <c r="T86" i="143"/>
  <c r="U86" i="143"/>
  <c r="V86" i="143"/>
  <c r="W86" i="143"/>
  <c r="X86" i="143"/>
  <c r="Y86" i="143"/>
  <c r="Z86" i="143"/>
  <c r="AA86" i="143"/>
  <c r="AB86" i="143"/>
  <c r="AC86" i="143"/>
  <c r="AD86" i="143"/>
  <c r="Q87" i="143"/>
  <c r="R87" i="143"/>
  <c r="S87" i="143"/>
  <c r="T87" i="143"/>
  <c r="U87" i="143"/>
  <c r="V87" i="143"/>
  <c r="W87" i="143"/>
  <c r="X87" i="143"/>
  <c r="Y87" i="143"/>
  <c r="Z87" i="143"/>
  <c r="AA87" i="143"/>
  <c r="AB87" i="143"/>
  <c r="AC87" i="143"/>
  <c r="AD87" i="143" s="1"/>
  <c r="Q88" i="143"/>
  <c r="R88" i="143"/>
  <c r="S88" i="143"/>
  <c r="T88" i="143"/>
  <c r="U88" i="143"/>
  <c r="V88" i="143"/>
  <c r="W88" i="143"/>
  <c r="X88" i="143"/>
  <c r="Y88" i="143"/>
  <c r="Z88" i="143"/>
  <c r="AA88" i="143"/>
  <c r="AB88" i="143"/>
  <c r="AC88" i="143"/>
  <c r="AD88" i="143"/>
  <c r="Q89" i="143"/>
  <c r="R89" i="143"/>
  <c r="Q90" i="143"/>
  <c r="R90" i="143"/>
  <c r="S90" i="143"/>
  <c r="T90" i="143"/>
  <c r="U90" i="143"/>
  <c r="V90" i="143"/>
  <c r="W90" i="143"/>
  <c r="X90" i="143"/>
  <c r="Y90" i="143"/>
  <c r="Z90" i="143"/>
  <c r="AA90" i="143"/>
  <c r="AB90" i="143"/>
  <c r="AC90" i="143"/>
  <c r="AD90" i="143"/>
  <c r="Q91" i="143"/>
  <c r="R91" i="143"/>
  <c r="S91" i="143"/>
  <c r="T91" i="143"/>
  <c r="U91" i="143"/>
  <c r="V91" i="143"/>
  <c r="W91" i="143"/>
  <c r="X91" i="143"/>
  <c r="Y91" i="143"/>
  <c r="Z91" i="143"/>
  <c r="AA91" i="143"/>
  <c r="AB91" i="143"/>
  <c r="AC91" i="143"/>
  <c r="AD91" i="143"/>
  <c r="Q92" i="143"/>
  <c r="R92" i="143"/>
  <c r="S92" i="143"/>
  <c r="T92" i="143"/>
  <c r="U92" i="143"/>
  <c r="V92" i="143"/>
  <c r="W92" i="143"/>
  <c r="X92" i="143"/>
  <c r="Y92" i="143"/>
  <c r="Z92" i="143"/>
  <c r="AA92" i="143"/>
  <c r="AB92" i="143"/>
  <c r="AC92" i="143"/>
  <c r="AD92" i="143"/>
  <c r="Q93" i="143"/>
  <c r="R93" i="143" s="1"/>
  <c r="Q94" i="143"/>
  <c r="R94" i="143"/>
  <c r="S94" i="143"/>
  <c r="T94" i="143"/>
  <c r="U94" i="143"/>
  <c r="V94" i="143"/>
  <c r="W94" i="143"/>
  <c r="X94" i="143"/>
  <c r="Y94" i="143"/>
  <c r="Z94" i="143"/>
  <c r="AA94" i="143"/>
  <c r="AB94" i="143"/>
  <c r="AC94" i="143"/>
  <c r="AD94" i="143"/>
  <c r="Q95" i="143"/>
  <c r="R95" i="143"/>
  <c r="S95" i="143"/>
  <c r="T95" i="143"/>
  <c r="U95" i="143"/>
  <c r="V95" i="143"/>
  <c r="W95" i="143"/>
  <c r="X95" i="143"/>
  <c r="Y95" i="143"/>
  <c r="Z95" i="143"/>
  <c r="AA95" i="143"/>
  <c r="AB95" i="143"/>
  <c r="AC95" i="143"/>
  <c r="AD95" i="143"/>
  <c r="Q96" i="143"/>
  <c r="R96" i="143"/>
  <c r="Q97" i="143"/>
  <c r="R97" i="143"/>
  <c r="S97" i="143"/>
  <c r="T97" i="143"/>
  <c r="U97" i="143"/>
  <c r="V97" i="143"/>
  <c r="W97" i="143"/>
  <c r="X97" i="143"/>
  <c r="Y97" i="143"/>
  <c r="Z97" i="143"/>
  <c r="AA97" i="143"/>
  <c r="AB97" i="143"/>
  <c r="AC97" i="143"/>
  <c r="AD97" i="143"/>
  <c r="Q98" i="143"/>
  <c r="R98" i="143"/>
  <c r="S98" i="143"/>
  <c r="T98" i="143"/>
  <c r="U98" i="143"/>
  <c r="V98" i="143"/>
  <c r="W98" i="143"/>
  <c r="X98" i="143"/>
  <c r="Y98" i="143"/>
  <c r="Z98" i="143"/>
  <c r="AA98" i="143"/>
  <c r="AB98" i="143"/>
  <c r="AC98" i="143"/>
  <c r="AD98" i="143"/>
  <c r="Q99" i="143"/>
  <c r="R99" i="143" s="1"/>
  <c r="S99" i="143"/>
  <c r="T99" i="143"/>
  <c r="U99" i="143"/>
  <c r="V99" i="143"/>
  <c r="W99" i="143"/>
  <c r="X99" i="143"/>
  <c r="Y99" i="143"/>
  <c r="Z99" i="143"/>
  <c r="AA99" i="143"/>
  <c r="AB99" i="143"/>
  <c r="AC99" i="143"/>
  <c r="AD99" i="143"/>
  <c r="Q100" i="143"/>
  <c r="R100" i="143"/>
  <c r="Q101" i="143"/>
  <c r="R101" i="143"/>
  <c r="S101" i="143"/>
  <c r="T101" i="143"/>
  <c r="U101" i="143"/>
  <c r="V101" i="143"/>
  <c r="W101" i="143"/>
  <c r="X101" i="143"/>
  <c r="Y101" i="143"/>
  <c r="Z101" i="143"/>
  <c r="AA101" i="143"/>
  <c r="AB101" i="143"/>
  <c r="AC101" i="143"/>
  <c r="AD101" i="143"/>
  <c r="Q102" i="143"/>
  <c r="R102" i="143"/>
  <c r="S102" i="143"/>
  <c r="T102" i="143"/>
  <c r="U102" i="143"/>
  <c r="V102" i="143"/>
  <c r="W102" i="143"/>
  <c r="X102" i="143"/>
  <c r="Y102" i="143"/>
  <c r="Z102" i="143"/>
  <c r="AA102" i="143"/>
  <c r="AB102" i="143"/>
  <c r="AC102" i="143"/>
  <c r="AD102" i="143"/>
  <c r="Q103" i="143"/>
  <c r="R103" i="143"/>
  <c r="S103" i="143"/>
  <c r="T103" i="143"/>
  <c r="U103" i="143"/>
  <c r="V103" i="143"/>
  <c r="W103" i="143"/>
  <c r="X103" i="143"/>
  <c r="Y103" i="143"/>
  <c r="Z103" i="143"/>
  <c r="AA103" i="143"/>
  <c r="AB103" i="143"/>
  <c r="AC103" i="143"/>
  <c r="AD103" i="143"/>
  <c r="Q104" i="143"/>
  <c r="R104" i="143"/>
  <c r="Q105" i="143"/>
  <c r="R105" i="143" s="1"/>
  <c r="S105" i="143"/>
  <c r="T105" i="143"/>
  <c r="U105" i="143"/>
  <c r="V105" i="143"/>
  <c r="W105" i="143"/>
  <c r="X105" i="143"/>
  <c r="Y105" i="143"/>
  <c r="Z105" i="143"/>
  <c r="AA105" i="143"/>
  <c r="AB105" i="143"/>
  <c r="AC105" i="143"/>
  <c r="AD105" i="143"/>
  <c r="Q106" i="143"/>
  <c r="R106" i="143"/>
  <c r="S106" i="143"/>
  <c r="T106" i="143"/>
  <c r="U106" i="143"/>
  <c r="V106" i="143"/>
  <c r="W106" i="143"/>
  <c r="X106" i="143"/>
  <c r="Y106" i="143"/>
  <c r="Z106" i="143"/>
  <c r="AA106" i="143"/>
  <c r="AB106" i="143"/>
  <c r="AC106" i="143"/>
  <c r="AD106" i="143"/>
  <c r="Q107" i="143"/>
  <c r="R107" i="143"/>
  <c r="S107" i="143"/>
  <c r="T107" i="143"/>
  <c r="U107" i="143"/>
  <c r="V107" i="143"/>
  <c r="W107" i="143"/>
  <c r="X107" i="143"/>
  <c r="Y107" i="143"/>
  <c r="Z107" i="143"/>
  <c r="AA107" i="143"/>
  <c r="AB107" i="143"/>
  <c r="AC107" i="143"/>
  <c r="AD107" i="143" s="1"/>
  <c r="Q108" i="143"/>
  <c r="R108" i="143"/>
  <c r="Q109" i="143"/>
  <c r="R109" i="143"/>
  <c r="S109" i="143"/>
  <c r="T109" i="143"/>
  <c r="U109" i="143"/>
  <c r="V109" i="143"/>
  <c r="W109" i="143"/>
  <c r="X109" i="143"/>
  <c r="Y109" i="143"/>
  <c r="Z109" i="143"/>
  <c r="AA109" i="143"/>
  <c r="AB109" i="143"/>
  <c r="AC109" i="143"/>
  <c r="AD109" i="143"/>
  <c r="Q110" i="143"/>
  <c r="R110" i="143"/>
  <c r="S110" i="143"/>
  <c r="T110" i="143"/>
  <c r="U110" i="143"/>
  <c r="V110" i="143"/>
  <c r="W110" i="143"/>
  <c r="X110" i="143"/>
  <c r="Y110" i="143"/>
  <c r="Z110" i="143"/>
  <c r="AA110" i="143"/>
  <c r="AB110" i="143"/>
  <c r="AC110" i="143"/>
  <c r="AD110" i="143"/>
  <c r="Q111" i="143"/>
  <c r="R111" i="143"/>
  <c r="Q112" i="143"/>
  <c r="R112" i="143"/>
  <c r="S112" i="143"/>
  <c r="T112" i="143"/>
  <c r="U112" i="143"/>
  <c r="V112" i="143"/>
  <c r="W112" i="143"/>
  <c r="X112" i="143"/>
  <c r="Y112" i="143"/>
  <c r="Z112" i="143"/>
  <c r="AA112" i="143"/>
  <c r="AB112" i="143"/>
  <c r="AC112" i="143"/>
  <c r="AD112" i="143"/>
  <c r="Q113" i="143"/>
  <c r="R113" i="143"/>
  <c r="S113" i="143"/>
  <c r="T113" i="143"/>
  <c r="U113" i="143"/>
  <c r="V113" i="143"/>
  <c r="W113" i="143"/>
  <c r="X113" i="143"/>
  <c r="Y113" i="143"/>
  <c r="Z113" i="143"/>
  <c r="AA113" i="143"/>
  <c r="AB113" i="143"/>
  <c r="AC113" i="143"/>
  <c r="AD113" i="143" s="1"/>
  <c r="Q114" i="143"/>
  <c r="R114" i="143"/>
  <c r="S114" i="143"/>
  <c r="T114" i="143"/>
  <c r="U114" i="143"/>
  <c r="V114" i="143"/>
  <c r="W114" i="143"/>
  <c r="X114" i="143"/>
  <c r="Y114" i="143"/>
  <c r="Z114" i="143"/>
  <c r="AA114" i="143"/>
  <c r="AB114" i="143"/>
  <c r="AC114" i="143"/>
  <c r="AD114" i="143"/>
  <c r="Q115" i="143"/>
  <c r="R115" i="143"/>
  <c r="Q116" i="143"/>
  <c r="R116" i="143"/>
  <c r="S116" i="143"/>
  <c r="T116" i="143"/>
  <c r="U116" i="143"/>
  <c r="V116" i="143"/>
  <c r="W116" i="143"/>
  <c r="X116" i="143"/>
  <c r="Y116" i="143"/>
  <c r="Z116" i="143"/>
  <c r="AA116" i="143"/>
  <c r="AB116" i="143"/>
  <c r="AC116" i="143"/>
  <c r="AD116" i="143"/>
  <c r="Q117" i="143"/>
  <c r="R117" i="143"/>
  <c r="S117" i="143"/>
  <c r="T117" i="143"/>
  <c r="U117" i="143"/>
  <c r="V117" i="143"/>
  <c r="W117" i="143"/>
  <c r="X117" i="143"/>
  <c r="Y117" i="143"/>
  <c r="Z117" i="143"/>
  <c r="AA117" i="143"/>
  <c r="AB117" i="143"/>
  <c r="AC117" i="143"/>
  <c r="AD117" i="143"/>
  <c r="Q118" i="143"/>
  <c r="R118" i="143"/>
  <c r="S118" i="143"/>
  <c r="T118" i="143"/>
  <c r="U118" i="143"/>
  <c r="V118" i="143"/>
  <c r="W118" i="143"/>
  <c r="X118" i="143"/>
  <c r="Y118" i="143"/>
  <c r="Z118" i="143"/>
  <c r="AA118" i="143"/>
  <c r="AB118" i="143"/>
  <c r="AC118" i="143"/>
  <c r="AD118" i="143"/>
  <c r="Q119" i="143"/>
  <c r="R119" i="143" s="1"/>
  <c r="Q120" i="143"/>
  <c r="R120" i="143"/>
  <c r="S120" i="143"/>
  <c r="T120" i="143"/>
  <c r="U120" i="143"/>
  <c r="V120" i="143"/>
  <c r="W120" i="143"/>
  <c r="X120" i="143"/>
  <c r="Y120" i="143"/>
  <c r="Z120" i="143"/>
  <c r="AA120" i="143"/>
  <c r="AB120" i="143"/>
  <c r="AC120" i="143"/>
  <c r="AD120" i="143"/>
  <c r="Q121" i="143"/>
  <c r="R121" i="143"/>
  <c r="S121" i="143"/>
  <c r="T121" i="143"/>
  <c r="U121" i="143"/>
  <c r="V121" i="143"/>
  <c r="W121" i="143"/>
  <c r="X121" i="143"/>
  <c r="Y121" i="143"/>
  <c r="Z121" i="143"/>
  <c r="AA121" i="143"/>
  <c r="AB121" i="143"/>
  <c r="AC121" i="143"/>
  <c r="AD121" i="143"/>
  <c r="Q122" i="143"/>
  <c r="R122" i="143"/>
  <c r="S122" i="143"/>
  <c r="T122" i="143"/>
  <c r="U122" i="143"/>
  <c r="V122" i="143"/>
  <c r="W122" i="143"/>
  <c r="X122" i="143"/>
  <c r="Y122" i="143"/>
  <c r="Z122" i="143"/>
  <c r="AA122" i="143"/>
  <c r="AB122" i="143"/>
  <c r="AC122" i="143"/>
  <c r="AD122" i="143"/>
  <c r="Q123" i="143"/>
  <c r="R123" i="143"/>
  <c r="Q124" i="143"/>
  <c r="R124" i="143"/>
  <c r="S124" i="143"/>
  <c r="T124" i="143"/>
  <c r="U124" i="143"/>
  <c r="V124" i="143"/>
  <c r="W124" i="143"/>
  <c r="X124" i="143"/>
  <c r="Y124" i="143"/>
  <c r="Z124" i="143"/>
  <c r="AA124" i="143"/>
  <c r="AB124" i="143"/>
  <c r="AC124" i="143"/>
  <c r="AD124" i="143"/>
  <c r="Q125" i="143"/>
  <c r="R125" i="143" s="1"/>
  <c r="S125" i="143"/>
  <c r="T125" i="143"/>
  <c r="U125" i="143"/>
  <c r="V125" i="143"/>
  <c r="W125" i="143"/>
  <c r="X125" i="143"/>
  <c r="Y125" i="143"/>
  <c r="Z125" i="143"/>
  <c r="AA125" i="143"/>
  <c r="AB125" i="143"/>
  <c r="AC125" i="143"/>
  <c r="AD125" i="143"/>
  <c r="Q126" i="143"/>
  <c r="R126" i="143"/>
  <c r="Q127" i="143"/>
  <c r="R127" i="143"/>
  <c r="S127" i="143"/>
  <c r="T127" i="143"/>
  <c r="U127" i="143"/>
  <c r="V127" i="143"/>
  <c r="W127" i="143"/>
  <c r="X127" i="143"/>
  <c r="Y127" i="143"/>
  <c r="Z127" i="143"/>
  <c r="AA127" i="143"/>
  <c r="AB127" i="143"/>
  <c r="AC127" i="143"/>
  <c r="AD127" i="143"/>
  <c r="Q128" i="143"/>
  <c r="R128" i="143"/>
  <c r="S128" i="143"/>
  <c r="T128" i="143"/>
  <c r="U128" i="143"/>
  <c r="V128" i="143"/>
  <c r="W128" i="143"/>
  <c r="X128" i="143"/>
  <c r="Y128" i="143"/>
  <c r="Z128" i="143"/>
  <c r="AA128" i="143"/>
  <c r="AB128" i="143"/>
  <c r="AC128" i="143"/>
  <c r="AD128" i="143"/>
  <c r="Q129" i="143"/>
  <c r="R129" i="143"/>
  <c r="S129" i="143"/>
  <c r="T129" i="143"/>
  <c r="U129" i="143"/>
  <c r="V129" i="143"/>
  <c r="W129" i="143"/>
  <c r="X129" i="143"/>
  <c r="Y129" i="143"/>
  <c r="Z129" i="143"/>
  <c r="AA129" i="143"/>
  <c r="AB129" i="143"/>
  <c r="AC129" i="143"/>
  <c r="AD129" i="143"/>
  <c r="Q130" i="143"/>
  <c r="R130" i="143"/>
  <c r="Q131" i="143"/>
  <c r="R131" i="143" s="1"/>
  <c r="S131" i="143"/>
  <c r="T131" i="143"/>
  <c r="U131" i="143"/>
  <c r="V131" i="143"/>
  <c r="W131" i="143"/>
  <c r="X131" i="143"/>
  <c r="Y131" i="143"/>
  <c r="Z131" i="143"/>
  <c r="AA131" i="143"/>
  <c r="AB131" i="143"/>
  <c r="AC131" i="143"/>
  <c r="AD131" i="143"/>
  <c r="Q132" i="143"/>
  <c r="R132" i="143"/>
  <c r="S132" i="143"/>
  <c r="T132" i="143"/>
  <c r="U132" i="143"/>
  <c r="V132" i="143"/>
  <c r="W132" i="143"/>
  <c r="X132" i="143"/>
  <c r="Y132" i="143"/>
  <c r="Z132" i="143"/>
  <c r="AA132" i="143"/>
  <c r="AB132" i="143"/>
  <c r="AC132" i="143"/>
  <c r="AD132" i="143"/>
  <c r="Q133" i="143"/>
  <c r="R133" i="143"/>
  <c r="S133" i="143"/>
  <c r="T133" i="143"/>
  <c r="U133" i="143"/>
  <c r="V133" i="143"/>
  <c r="W133" i="143"/>
  <c r="X133" i="143"/>
  <c r="Y133" i="143"/>
  <c r="Z133" i="143"/>
  <c r="AA133" i="143"/>
  <c r="AB133" i="143"/>
  <c r="AC133" i="143"/>
  <c r="AD133" i="143" s="1"/>
  <c r="Q134" i="143"/>
  <c r="R134" i="143"/>
  <c r="Q135" i="143"/>
  <c r="R135" i="143"/>
  <c r="S135" i="143"/>
  <c r="T135" i="143"/>
  <c r="U135" i="143"/>
  <c r="V135" i="143"/>
  <c r="W135" i="143"/>
  <c r="X135" i="143"/>
  <c r="Y135" i="143"/>
  <c r="Z135" i="143"/>
  <c r="AA135" i="143"/>
  <c r="AB135" i="143"/>
  <c r="AC135" i="143"/>
  <c r="AD135" i="143"/>
  <c r="Q136" i="143"/>
  <c r="R136" i="143"/>
  <c r="S136" i="143"/>
  <c r="T136" i="143"/>
  <c r="U136" i="143"/>
  <c r="V136" i="143"/>
  <c r="W136" i="143"/>
  <c r="X136" i="143"/>
  <c r="Y136" i="143"/>
  <c r="Z136" i="143"/>
  <c r="AA136" i="143"/>
  <c r="AB136" i="143"/>
  <c r="AC136" i="143"/>
  <c r="AD136" i="143"/>
  <c r="Q137" i="143"/>
  <c r="R137" i="143"/>
  <c r="S137" i="143"/>
  <c r="T137" i="143"/>
  <c r="U137" i="143"/>
  <c r="V137" i="143"/>
  <c r="W137" i="143"/>
  <c r="X137" i="143"/>
  <c r="Y137" i="143"/>
  <c r="Z137" i="143"/>
  <c r="AA137" i="143"/>
  <c r="AB137" i="143"/>
  <c r="AC137" i="143"/>
  <c r="AD137" i="143"/>
  <c r="Q138" i="143"/>
  <c r="R138" i="143"/>
  <c r="Q139" i="143"/>
  <c r="R139" i="143"/>
  <c r="S139" i="143"/>
  <c r="T139" i="143"/>
  <c r="U139" i="143"/>
  <c r="V139" i="143"/>
  <c r="W139" i="143"/>
  <c r="X139" i="143"/>
  <c r="Y139" i="143"/>
  <c r="Z139" i="143"/>
  <c r="AA139" i="143"/>
  <c r="AB139" i="143"/>
  <c r="AC139" i="143"/>
  <c r="AD139" i="143" s="1"/>
  <c r="Q140" i="143"/>
  <c r="R140" i="143"/>
  <c r="S140" i="143"/>
  <c r="T140" i="143"/>
  <c r="U140" i="143"/>
  <c r="V140" i="143"/>
  <c r="W140" i="143"/>
  <c r="X140" i="143"/>
  <c r="Y140" i="143"/>
  <c r="Z140" i="143"/>
  <c r="AA140" i="143"/>
  <c r="AB140" i="143"/>
  <c r="AC140" i="143"/>
  <c r="AD140" i="143"/>
  <c r="Q141" i="143"/>
  <c r="R141" i="143"/>
  <c r="Q142" i="143"/>
  <c r="R142" i="143"/>
  <c r="S142" i="143"/>
  <c r="T142" i="143"/>
  <c r="U142" i="143"/>
  <c r="V142" i="143"/>
  <c r="W142" i="143"/>
  <c r="X142" i="143"/>
  <c r="Y142" i="143"/>
  <c r="Z142" i="143"/>
  <c r="AA142" i="143"/>
  <c r="AB142" i="143"/>
  <c r="AC142" i="143"/>
  <c r="AD142" i="143"/>
  <c r="Q143" i="143"/>
  <c r="R143" i="143"/>
  <c r="S143" i="143"/>
  <c r="T143" i="143"/>
  <c r="U143" i="143"/>
  <c r="V143" i="143"/>
  <c r="W143" i="143"/>
  <c r="X143" i="143"/>
  <c r="Y143" i="143"/>
  <c r="Z143" i="143"/>
  <c r="AA143" i="143"/>
  <c r="AB143" i="143"/>
  <c r="AC143" i="143"/>
  <c r="AD143" i="143"/>
  <c r="Q144" i="143"/>
  <c r="R144" i="143"/>
  <c r="S144" i="143"/>
  <c r="T144" i="143"/>
  <c r="U144" i="143"/>
  <c r="V144" i="143"/>
  <c r="W144" i="143"/>
  <c r="X144" i="143"/>
  <c r="Y144" i="143"/>
  <c r="Z144" i="143"/>
  <c r="AA144" i="143"/>
  <c r="AB144" i="143"/>
  <c r="AC144" i="143"/>
  <c r="AD144" i="143"/>
  <c r="Q145" i="143"/>
  <c r="R145" i="143" s="1"/>
  <c r="Q146" i="143"/>
  <c r="R146" i="143"/>
  <c r="S146" i="143"/>
  <c r="T146" i="143"/>
  <c r="U146" i="143"/>
  <c r="V146" i="143"/>
  <c r="W146" i="143"/>
  <c r="X146" i="143"/>
  <c r="Y146" i="143"/>
  <c r="Z146" i="143"/>
  <c r="AA146" i="143"/>
  <c r="AB146" i="143"/>
  <c r="AC146" i="143"/>
  <c r="AD146" i="143"/>
  <c r="Q147" i="143"/>
  <c r="R147" i="143"/>
  <c r="S147" i="143"/>
  <c r="T147" i="143"/>
  <c r="U147" i="143"/>
  <c r="V147" i="143"/>
  <c r="W147" i="143"/>
  <c r="X147" i="143"/>
  <c r="Y147" i="143"/>
  <c r="Z147" i="143"/>
  <c r="AA147" i="143"/>
  <c r="AB147" i="143"/>
  <c r="AC147" i="143"/>
  <c r="AD147" i="143"/>
  <c r="Q148" i="143"/>
  <c r="R148" i="143"/>
  <c r="S148" i="143"/>
  <c r="T148" i="143"/>
  <c r="U148" i="143"/>
  <c r="V148" i="143"/>
  <c r="W148" i="143"/>
  <c r="X148" i="143"/>
  <c r="Y148" i="143"/>
  <c r="Z148" i="143"/>
  <c r="AA148" i="143"/>
  <c r="AB148" i="143"/>
  <c r="AC148" i="143"/>
  <c r="AD148" i="143"/>
  <c r="Q149" i="143"/>
  <c r="R149" i="143"/>
  <c r="Q150" i="143"/>
  <c r="R150" i="143"/>
  <c r="S150" i="143"/>
  <c r="T150" i="143"/>
  <c r="U150" i="143"/>
  <c r="V150" i="143"/>
  <c r="W150" i="143"/>
  <c r="X150" i="143"/>
  <c r="Y150" i="143"/>
  <c r="Z150" i="143"/>
  <c r="AA150" i="143"/>
  <c r="AB150" i="143"/>
  <c r="AC150" i="143"/>
  <c r="AD150" i="143"/>
  <c r="Q151" i="143"/>
  <c r="R151" i="143" s="1"/>
  <c r="S151" i="143"/>
  <c r="T151" i="143"/>
  <c r="U151" i="143"/>
  <c r="V151" i="143"/>
  <c r="W151" i="143"/>
  <c r="X151" i="143"/>
  <c r="Y151" i="143"/>
  <c r="Z151" i="143"/>
  <c r="AA151" i="143"/>
  <c r="AB151" i="143"/>
  <c r="AC151" i="143"/>
  <c r="AD151" i="143"/>
  <c r="Q152" i="143"/>
  <c r="R152" i="143"/>
  <c r="S152" i="143"/>
  <c r="T152" i="143"/>
  <c r="U152" i="143"/>
  <c r="V152" i="143"/>
  <c r="W152" i="143"/>
  <c r="X152" i="143"/>
  <c r="Y152" i="143"/>
  <c r="Z152" i="143"/>
  <c r="AA152" i="143"/>
  <c r="AB152" i="143"/>
  <c r="AC152" i="143"/>
  <c r="AD152" i="143"/>
  <c r="Q153" i="143"/>
  <c r="R153" i="143"/>
  <c r="Q154" i="143"/>
  <c r="R154" i="143"/>
  <c r="S154" i="143"/>
  <c r="T154" i="143"/>
  <c r="U154" i="143"/>
  <c r="V154" i="143"/>
  <c r="W154" i="143"/>
  <c r="X154" i="143"/>
  <c r="Y154" i="143"/>
  <c r="Z154" i="143"/>
  <c r="AA154" i="143"/>
  <c r="AB154" i="143"/>
  <c r="AC154" i="143"/>
  <c r="AD154" i="143"/>
  <c r="Q155" i="143"/>
  <c r="R155" i="143"/>
  <c r="S155" i="143"/>
  <c r="T155" i="143"/>
  <c r="U155" i="143"/>
  <c r="V155" i="143"/>
  <c r="W155" i="143"/>
  <c r="X155" i="143"/>
  <c r="Y155" i="143"/>
  <c r="Z155" i="143"/>
  <c r="AA155" i="143"/>
  <c r="AB155" i="143"/>
  <c r="AC155" i="143"/>
  <c r="AD155" i="143"/>
  <c r="Q156" i="143"/>
  <c r="R156" i="143"/>
  <c r="Q157" i="143"/>
  <c r="R157" i="143" s="1"/>
  <c r="S157" i="143"/>
  <c r="T157" i="143"/>
  <c r="U157" i="143"/>
  <c r="V157" i="143"/>
  <c r="W157" i="143"/>
  <c r="X157" i="143"/>
  <c r="Y157" i="143"/>
  <c r="Z157" i="143"/>
  <c r="AA157" i="143"/>
  <c r="AB157" i="143"/>
  <c r="AC157" i="143"/>
  <c r="AD157" i="143"/>
  <c r="Q158" i="143"/>
  <c r="R158" i="143"/>
  <c r="S158" i="143"/>
  <c r="T158" i="143"/>
  <c r="U158" i="143"/>
  <c r="V158" i="143"/>
  <c r="W158" i="143"/>
  <c r="X158" i="143"/>
  <c r="Y158" i="143"/>
  <c r="Z158" i="143"/>
  <c r="AA158" i="143"/>
  <c r="AB158" i="143"/>
  <c r="AC158" i="143"/>
  <c r="AD158" i="143"/>
  <c r="Q159" i="143"/>
  <c r="R159" i="143"/>
  <c r="S159" i="143"/>
  <c r="T159" i="143"/>
  <c r="U159" i="143"/>
  <c r="V159" i="143"/>
  <c r="W159" i="143"/>
  <c r="X159" i="143"/>
  <c r="Y159" i="143"/>
  <c r="Z159" i="143"/>
  <c r="AA159" i="143"/>
  <c r="AB159" i="143"/>
  <c r="AC159" i="143"/>
  <c r="AD159" i="143" s="1"/>
  <c r="Q160" i="143"/>
  <c r="R160" i="143"/>
  <c r="Q161" i="143"/>
  <c r="R161" i="143"/>
  <c r="S161" i="143"/>
  <c r="T161" i="143"/>
  <c r="U161" i="143"/>
  <c r="V161" i="143"/>
  <c r="W161" i="143"/>
  <c r="X161" i="143"/>
  <c r="Y161" i="143"/>
  <c r="Z161" i="143"/>
  <c r="AA161" i="143"/>
  <c r="AB161" i="143"/>
  <c r="AC161" i="143"/>
  <c r="AD161" i="143"/>
  <c r="Q162" i="143"/>
  <c r="R162" i="143"/>
  <c r="S162" i="143"/>
  <c r="T162" i="143"/>
  <c r="U162" i="143"/>
  <c r="V162" i="143"/>
  <c r="W162" i="143"/>
  <c r="X162" i="143"/>
  <c r="Y162" i="143"/>
  <c r="Z162" i="143"/>
  <c r="AA162" i="143"/>
  <c r="AB162" i="143"/>
  <c r="AC162" i="143"/>
  <c r="AD162" i="143"/>
  <c r="Q163" i="143"/>
  <c r="R163" i="143"/>
  <c r="S163" i="143"/>
  <c r="T163" i="143"/>
  <c r="U163" i="143"/>
  <c r="V163" i="143"/>
  <c r="W163" i="143"/>
  <c r="X163" i="143"/>
  <c r="Y163" i="143"/>
  <c r="Z163" i="143"/>
  <c r="AA163" i="143"/>
  <c r="AB163" i="143"/>
  <c r="AC163" i="143"/>
  <c r="AD163" i="143"/>
  <c r="Q164" i="143"/>
  <c r="R164" i="143"/>
  <c r="Q165" i="143"/>
  <c r="R165" i="143"/>
  <c r="S165" i="143"/>
  <c r="T165" i="143"/>
  <c r="U165" i="143"/>
  <c r="V165" i="143"/>
  <c r="W165" i="143"/>
  <c r="X165" i="143"/>
  <c r="Y165" i="143"/>
  <c r="Z165" i="143"/>
  <c r="AA165" i="143"/>
  <c r="AB165" i="143"/>
  <c r="AC165" i="143"/>
  <c r="AD165" i="143" s="1"/>
  <c r="Q166" i="143"/>
  <c r="R166" i="143"/>
  <c r="S166" i="143"/>
  <c r="T166" i="143"/>
  <c r="U166" i="143"/>
  <c r="V166" i="143"/>
  <c r="W166" i="143"/>
  <c r="X166" i="143"/>
  <c r="Y166" i="143"/>
  <c r="Z166" i="143"/>
  <c r="AA166" i="143"/>
  <c r="AB166" i="143"/>
  <c r="AC166" i="143"/>
  <c r="AD166" i="143"/>
  <c r="Q167" i="143"/>
  <c r="R167" i="143"/>
  <c r="S167" i="143"/>
  <c r="T167" i="143"/>
  <c r="U167" i="143"/>
  <c r="V167" i="143"/>
  <c r="W167" i="143"/>
  <c r="X167" i="143"/>
  <c r="Y167" i="143"/>
  <c r="Z167" i="143"/>
  <c r="AA167" i="143"/>
  <c r="AB167" i="143"/>
  <c r="AC167" i="143"/>
  <c r="AD167" i="143"/>
  <c r="Q168" i="143"/>
  <c r="R168" i="143"/>
  <c r="Q169" i="143"/>
  <c r="R169" i="143"/>
  <c r="S169" i="143"/>
  <c r="T169" i="143"/>
  <c r="U169" i="143"/>
  <c r="V169" i="143"/>
  <c r="W169" i="143"/>
  <c r="X169" i="143"/>
  <c r="Y169" i="143"/>
  <c r="Z169" i="143"/>
  <c r="AA169" i="143"/>
  <c r="AB169" i="143"/>
  <c r="AC169" i="143"/>
  <c r="AD169" i="143"/>
  <c r="Q170" i="143"/>
  <c r="R170" i="143"/>
  <c r="S170" i="143"/>
  <c r="T170" i="143"/>
  <c r="U170" i="143"/>
  <c r="V170" i="143"/>
  <c r="W170" i="143"/>
  <c r="X170" i="143"/>
  <c r="Y170" i="143"/>
  <c r="Z170" i="143"/>
  <c r="AA170" i="143"/>
  <c r="AB170" i="143"/>
  <c r="AC170" i="143"/>
  <c r="AD170" i="143"/>
  <c r="Q171" i="143"/>
  <c r="R171" i="143" s="1"/>
  <c r="Q172" i="143"/>
  <c r="R172" i="143"/>
  <c r="S172" i="143"/>
  <c r="T172" i="143"/>
  <c r="U172" i="143"/>
  <c r="V172" i="143"/>
  <c r="W172" i="143"/>
  <c r="X172" i="143"/>
  <c r="Y172" i="143"/>
  <c r="Z172" i="143"/>
  <c r="AA172" i="143"/>
  <c r="AB172" i="143"/>
  <c r="AC172" i="143"/>
  <c r="AD172" i="143"/>
  <c r="Q173" i="143"/>
  <c r="R173" i="143"/>
  <c r="S173" i="143"/>
  <c r="T173" i="143"/>
  <c r="U173" i="143"/>
  <c r="V173" i="143"/>
  <c r="W173" i="143"/>
  <c r="X173" i="143"/>
  <c r="Y173" i="143"/>
  <c r="Z173" i="143"/>
  <c r="AA173" i="143"/>
  <c r="AB173" i="143"/>
  <c r="AC173" i="143"/>
  <c r="AD173" i="143"/>
  <c r="Q174" i="143"/>
  <c r="R174" i="143"/>
  <c r="S174" i="143"/>
  <c r="T174" i="143"/>
  <c r="U174" i="143"/>
  <c r="V174" i="143"/>
  <c r="W174" i="143"/>
  <c r="X174" i="143"/>
  <c r="Y174" i="143"/>
  <c r="Z174" i="143"/>
  <c r="AA174" i="143"/>
  <c r="AB174" i="143"/>
  <c r="AC174" i="143"/>
  <c r="AD174" i="143"/>
  <c r="Q175" i="143"/>
  <c r="R175" i="143"/>
  <c r="Q176" i="143"/>
  <c r="R176" i="143"/>
  <c r="S176" i="143"/>
  <c r="T176" i="143"/>
  <c r="U176" i="143"/>
  <c r="V176" i="143"/>
  <c r="W176" i="143"/>
  <c r="X176" i="143"/>
  <c r="Y176" i="143"/>
  <c r="Z176" i="143"/>
  <c r="AA176" i="143"/>
  <c r="AB176" i="143"/>
  <c r="AC176" i="143"/>
  <c r="AD176" i="143"/>
  <c r="Q177" i="143"/>
  <c r="R177" i="143" s="1"/>
  <c r="S177" i="143"/>
  <c r="T177" i="143"/>
  <c r="U177" i="143"/>
  <c r="V177" i="143"/>
  <c r="W177" i="143"/>
  <c r="X177" i="143"/>
  <c r="Y177" i="143"/>
  <c r="Z177" i="143"/>
  <c r="AA177" i="143"/>
  <c r="AB177" i="143"/>
  <c r="AC177" i="143"/>
  <c r="AD177" i="143"/>
  <c r="Q178" i="143"/>
  <c r="R178" i="143"/>
  <c r="S178" i="143"/>
  <c r="T178" i="143"/>
  <c r="U178" i="143"/>
  <c r="V178" i="143"/>
  <c r="W178" i="143"/>
  <c r="X178" i="143"/>
  <c r="Y178" i="143"/>
  <c r="Z178" i="143"/>
  <c r="AA178" i="143"/>
  <c r="AB178" i="143"/>
  <c r="AC178" i="143"/>
  <c r="AD178" i="143"/>
  <c r="Q179" i="143"/>
  <c r="R179" i="143"/>
  <c r="Q180" i="143"/>
  <c r="R180" i="143"/>
  <c r="S180" i="143"/>
  <c r="T180" i="143"/>
  <c r="U180" i="143"/>
  <c r="V180" i="143"/>
  <c r="W180" i="143"/>
  <c r="X180" i="143"/>
  <c r="Y180" i="143"/>
  <c r="Z180" i="143"/>
  <c r="AA180" i="143"/>
  <c r="AB180" i="143"/>
  <c r="AC180" i="143"/>
  <c r="AD180" i="143"/>
  <c r="Q181" i="143"/>
  <c r="R181" i="143"/>
  <c r="S181" i="143"/>
  <c r="T181" i="143"/>
  <c r="U181" i="143"/>
  <c r="V181" i="143"/>
  <c r="W181" i="143"/>
  <c r="X181" i="143"/>
  <c r="Y181" i="143"/>
  <c r="Z181" i="143"/>
  <c r="AA181" i="143"/>
  <c r="AB181" i="143"/>
  <c r="AC181" i="143"/>
  <c r="AD181" i="143"/>
  <c r="Q182" i="143"/>
  <c r="R182" i="143"/>
  <c r="S182" i="143"/>
  <c r="T182" i="143"/>
  <c r="U182" i="143"/>
  <c r="V182" i="143"/>
  <c r="W182" i="143"/>
  <c r="X182" i="143"/>
  <c r="Y182" i="143"/>
  <c r="Z182" i="143"/>
  <c r="AA182" i="143"/>
  <c r="AB182" i="143"/>
  <c r="AC182" i="143"/>
  <c r="AD182" i="143"/>
  <c r="Q183" i="143"/>
  <c r="R183" i="143"/>
  <c r="Q184" i="143"/>
  <c r="R184" i="143"/>
  <c r="S184" i="143"/>
  <c r="T184" i="143"/>
  <c r="U184" i="143"/>
  <c r="V184" i="143"/>
  <c r="W184" i="143"/>
  <c r="X184" i="143"/>
  <c r="Y184" i="143"/>
  <c r="Z184" i="143"/>
  <c r="AA184" i="143"/>
  <c r="AB184" i="143"/>
  <c r="AC184" i="143"/>
  <c r="AD184" i="143"/>
  <c r="Q185" i="143"/>
  <c r="R185" i="143"/>
  <c r="S185" i="143"/>
  <c r="T185" i="143"/>
  <c r="U185" i="143"/>
  <c r="V185" i="143"/>
  <c r="W185" i="143"/>
  <c r="X185" i="143"/>
  <c r="Y185" i="143"/>
  <c r="Z185" i="143"/>
  <c r="AA185" i="143"/>
  <c r="AB185" i="143"/>
  <c r="AC185" i="143"/>
  <c r="AD185" i="143" s="1"/>
  <c r="Q186" i="143"/>
  <c r="R186" i="143"/>
  <c r="Q187" i="143"/>
  <c r="R187" i="143"/>
  <c r="S187" i="143"/>
  <c r="T187" i="143"/>
  <c r="U187" i="143"/>
  <c r="V187" i="143"/>
  <c r="W187" i="143"/>
  <c r="X187" i="143"/>
  <c r="Y187" i="143"/>
  <c r="Z187" i="143"/>
  <c r="AA187" i="143"/>
  <c r="AB187" i="143"/>
  <c r="AC187" i="143"/>
  <c r="AD187" i="143"/>
  <c r="Q188" i="143"/>
  <c r="R188" i="143"/>
  <c r="S188" i="143"/>
  <c r="T188" i="143"/>
  <c r="U188" i="143"/>
  <c r="V188" i="143"/>
  <c r="W188" i="143"/>
  <c r="X188" i="143"/>
  <c r="Y188" i="143"/>
  <c r="Z188" i="143"/>
  <c r="AA188" i="143"/>
  <c r="AB188" i="143"/>
  <c r="AC188" i="143"/>
  <c r="AD188" i="143"/>
  <c r="Q189" i="143"/>
  <c r="R189" i="143"/>
  <c r="S189" i="143"/>
  <c r="T189" i="143"/>
  <c r="U189" i="143"/>
  <c r="V189" i="143"/>
  <c r="W189" i="143"/>
  <c r="X189" i="143"/>
  <c r="Y189" i="143"/>
  <c r="Z189" i="143"/>
  <c r="AA189" i="143"/>
  <c r="AB189" i="143"/>
  <c r="AC189" i="143"/>
  <c r="AD189" i="143"/>
  <c r="Q190" i="143"/>
  <c r="R190" i="143"/>
  <c r="Q191" i="143"/>
  <c r="R191" i="143"/>
  <c r="S191" i="143"/>
  <c r="T191" i="143"/>
  <c r="U191" i="143"/>
  <c r="V191" i="143"/>
  <c r="W191" i="143"/>
  <c r="X191" i="143"/>
  <c r="Y191" i="143"/>
  <c r="Z191" i="143"/>
  <c r="AA191" i="143"/>
  <c r="AB191" i="143"/>
  <c r="AC191" i="143"/>
  <c r="AD191" i="143" s="1"/>
  <c r="Q192" i="143"/>
  <c r="R192" i="143"/>
  <c r="S192" i="143"/>
  <c r="T192" i="143"/>
  <c r="U192" i="143"/>
  <c r="V192" i="143"/>
  <c r="W192" i="143"/>
  <c r="X192" i="143"/>
  <c r="Y192" i="143"/>
  <c r="Z192" i="143"/>
  <c r="AA192" i="143"/>
  <c r="AB192" i="143"/>
  <c r="AC192" i="143"/>
  <c r="AD192" i="143"/>
  <c r="Q193" i="143"/>
  <c r="R193" i="143"/>
  <c r="S193" i="143"/>
  <c r="T193" i="143"/>
  <c r="U193" i="143"/>
  <c r="V193" i="143"/>
  <c r="W193" i="143"/>
  <c r="X193" i="143"/>
  <c r="Y193" i="143"/>
  <c r="Z193" i="143"/>
  <c r="AA193" i="143"/>
  <c r="AB193" i="143"/>
  <c r="AC193" i="143"/>
  <c r="AD193" i="143"/>
  <c r="Q194" i="143"/>
  <c r="R194" i="143"/>
  <c r="Q195" i="143"/>
  <c r="R195" i="143"/>
  <c r="S195" i="143"/>
  <c r="T195" i="143"/>
  <c r="U195" i="143"/>
  <c r="V195" i="143"/>
  <c r="W195" i="143"/>
  <c r="X195" i="143"/>
  <c r="Y195" i="143"/>
  <c r="Z195" i="143"/>
  <c r="AA195" i="143"/>
  <c r="AB195" i="143"/>
  <c r="AC195" i="143"/>
  <c r="AD195" i="143"/>
  <c r="Q196" i="143"/>
  <c r="R196" i="143"/>
  <c r="S196" i="143"/>
  <c r="T196" i="143"/>
  <c r="U196" i="143"/>
  <c r="V196" i="143"/>
  <c r="W196" i="143"/>
  <c r="X196" i="143"/>
  <c r="Y196" i="143"/>
  <c r="Z196" i="143"/>
  <c r="AA196" i="143"/>
  <c r="AB196" i="143"/>
  <c r="AC196" i="143"/>
  <c r="AD196" i="143"/>
  <c r="Q197" i="143"/>
  <c r="R197" i="143"/>
  <c r="S197" i="143"/>
  <c r="T197" i="143"/>
  <c r="U197" i="143"/>
  <c r="V197" i="143"/>
  <c r="W197" i="143"/>
  <c r="X197" i="143"/>
  <c r="Y197" i="143"/>
  <c r="Z197" i="143"/>
  <c r="AA197" i="143"/>
  <c r="AB197" i="143"/>
  <c r="AC197" i="143"/>
  <c r="AD197" i="143"/>
  <c r="Q198" i="143"/>
  <c r="R198" i="143"/>
  <c r="Q199" i="143"/>
  <c r="R199" i="143"/>
  <c r="S199" i="143"/>
  <c r="T199" i="143"/>
  <c r="U199" i="143"/>
  <c r="V199" i="143"/>
  <c r="W199" i="143"/>
  <c r="X199" i="143"/>
  <c r="Y199" i="143"/>
  <c r="Z199" i="143"/>
  <c r="AA199" i="143"/>
  <c r="AB199" i="143"/>
  <c r="AC199" i="143"/>
  <c r="AD199" i="143"/>
  <c r="Q200" i="143"/>
  <c r="R200" i="143"/>
  <c r="S200" i="143"/>
  <c r="T200" i="143"/>
  <c r="U200" i="143"/>
  <c r="V200" i="143"/>
  <c r="W200" i="143"/>
  <c r="X200" i="143"/>
  <c r="Y200" i="143"/>
  <c r="Z200" i="143"/>
  <c r="AA200" i="143"/>
  <c r="AB200" i="143"/>
  <c r="AC200" i="143"/>
  <c r="AD200" i="143"/>
  <c r="Q201" i="143"/>
  <c r="R201" i="143"/>
  <c r="Q202" i="143"/>
  <c r="R202" i="143"/>
  <c r="S202" i="143"/>
  <c r="T202" i="143"/>
  <c r="U202" i="143"/>
  <c r="V202" i="143"/>
  <c r="W202" i="143"/>
  <c r="X202" i="143"/>
  <c r="Y202" i="143"/>
  <c r="Z202" i="143"/>
  <c r="AA202" i="143"/>
  <c r="AB202" i="143"/>
  <c r="AC202" i="143"/>
  <c r="AD202" i="143"/>
  <c r="Q203" i="143"/>
  <c r="R203" i="143"/>
  <c r="S203" i="143"/>
  <c r="T203" i="143"/>
  <c r="U203" i="143"/>
  <c r="V203" i="143"/>
  <c r="W203" i="143"/>
  <c r="X203" i="143"/>
  <c r="Y203" i="143"/>
  <c r="Z203" i="143"/>
  <c r="AA203" i="143"/>
  <c r="AB203" i="143"/>
  <c r="AC203" i="143"/>
  <c r="AD203" i="143"/>
  <c r="Q204" i="143"/>
  <c r="R204" i="143"/>
  <c r="S204" i="143"/>
  <c r="T204" i="143"/>
  <c r="U204" i="143"/>
  <c r="V204" i="143"/>
  <c r="W204" i="143"/>
  <c r="X204" i="143"/>
  <c r="Y204" i="143"/>
  <c r="Z204" i="143"/>
  <c r="AA204" i="143"/>
  <c r="AB204" i="143"/>
  <c r="AC204" i="143"/>
  <c r="AD204" i="143"/>
  <c r="Q205" i="143"/>
  <c r="R205" i="143"/>
  <c r="Q206" i="143"/>
  <c r="R206" i="143"/>
  <c r="S206" i="143"/>
  <c r="T206" i="143"/>
  <c r="U206" i="143"/>
  <c r="V206" i="143"/>
  <c r="W206" i="143"/>
  <c r="X206" i="143"/>
  <c r="Y206" i="143"/>
  <c r="Z206" i="143"/>
  <c r="AA206" i="143"/>
  <c r="AB206" i="143"/>
  <c r="AC206" i="143"/>
  <c r="AD206" i="143"/>
  <c r="Q207" i="143"/>
  <c r="R207" i="143"/>
  <c r="S207" i="143"/>
  <c r="T207" i="143"/>
  <c r="U207" i="143"/>
  <c r="V207" i="143"/>
  <c r="W207" i="143"/>
  <c r="X207" i="143"/>
  <c r="Y207" i="143"/>
  <c r="Z207" i="143"/>
  <c r="AA207" i="143"/>
  <c r="AB207" i="143"/>
  <c r="AC207" i="143"/>
  <c r="AD207" i="143"/>
  <c r="Q208" i="143"/>
  <c r="R208" i="143"/>
  <c r="S208" i="143"/>
  <c r="T208" i="143"/>
  <c r="U208" i="143"/>
  <c r="V208" i="143"/>
  <c r="W208" i="143"/>
  <c r="X208" i="143"/>
  <c r="Y208" i="143"/>
  <c r="Z208" i="143"/>
  <c r="AA208" i="143"/>
  <c r="AB208" i="143"/>
  <c r="AC208" i="143"/>
  <c r="AD208" i="143"/>
  <c r="Q209" i="143"/>
  <c r="R209" i="143"/>
  <c r="Q210" i="143"/>
  <c r="R210" i="143"/>
  <c r="S210" i="143"/>
  <c r="T210" i="143"/>
  <c r="U210" i="143"/>
  <c r="V210" i="143"/>
  <c r="W210" i="143"/>
  <c r="X210" i="143"/>
  <c r="Y210" i="143"/>
  <c r="Z210" i="143"/>
  <c r="AA210" i="143"/>
  <c r="AB210" i="143"/>
  <c r="AC210" i="143"/>
  <c r="AD210" i="143"/>
  <c r="Q211" i="143"/>
  <c r="R211" i="143"/>
  <c r="S211" i="143"/>
  <c r="T211" i="143"/>
  <c r="U211" i="143"/>
  <c r="V211" i="143"/>
  <c r="W211" i="143"/>
  <c r="X211" i="143"/>
  <c r="Y211" i="143"/>
  <c r="Z211" i="143"/>
  <c r="AA211" i="143"/>
  <c r="AB211" i="143"/>
  <c r="AC211" i="143"/>
  <c r="AD211" i="143"/>
  <c r="Q212" i="143"/>
  <c r="R212" i="143"/>
  <c r="S212" i="143"/>
  <c r="T212" i="143"/>
  <c r="U212" i="143"/>
  <c r="V212" i="143"/>
  <c r="W212" i="143"/>
  <c r="X212" i="143"/>
  <c r="Y212" i="143"/>
  <c r="Z212" i="143"/>
  <c r="AA212" i="143"/>
  <c r="AB212" i="143"/>
  <c r="AC212" i="143"/>
  <c r="AD212" i="143"/>
  <c r="Q213" i="143"/>
  <c r="R213" i="143"/>
  <c r="Q214" i="143"/>
  <c r="R214" i="143"/>
  <c r="S214" i="143"/>
  <c r="T214" i="143"/>
  <c r="U214" i="143"/>
  <c r="V214" i="143"/>
  <c r="W214" i="143"/>
  <c r="X214" i="143"/>
  <c r="Y214" i="143"/>
  <c r="Z214" i="143"/>
  <c r="AA214" i="143"/>
  <c r="AB214" i="143"/>
  <c r="AC214" i="143"/>
  <c r="AD214" i="143"/>
  <c r="Q215" i="143"/>
  <c r="R215" i="143"/>
  <c r="S215" i="143"/>
  <c r="T215" i="143"/>
  <c r="U215" i="143"/>
  <c r="V215" i="143"/>
  <c r="W215" i="143"/>
  <c r="X215" i="143"/>
  <c r="Y215" i="143"/>
  <c r="Z215" i="143"/>
  <c r="AA215" i="143"/>
  <c r="AB215" i="143"/>
  <c r="AC215" i="143"/>
  <c r="AD215" i="143"/>
  <c r="Q216" i="143"/>
  <c r="R216" i="143"/>
  <c r="Q217" i="143"/>
  <c r="R217" i="143"/>
  <c r="S217" i="143"/>
  <c r="T217" i="143"/>
  <c r="U217" i="143"/>
  <c r="V217" i="143"/>
  <c r="W217" i="143"/>
  <c r="X217" i="143"/>
  <c r="Y217" i="143"/>
  <c r="Z217" i="143"/>
  <c r="AA217" i="143"/>
  <c r="AB217" i="143"/>
  <c r="AC217" i="143"/>
  <c r="AD217" i="143"/>
  <c r="Q218" i="143"/>
  <c r="R218" i="143"/>
  <c r="S218" i="143"/>
  <c r="T218" i="143"/>
  <c r="U218" i="143"/>
  <c r="V218" i="143"/>
  <c r="W218" i="143"/>
  <c r="X218" i="143"/>
  <c r="Y218" i="143"/>
  <c r="Z218" i="143"/>
  <c r="AA218" i="143"/>
  <c r="AB218" i="143"/>
  <c r="AC218" i="143"/>
  <c r="AD218" i="143"/>
  <c r="Q219" i="143"/>
  <c r="R219" i="143"/>
  <c r="S219" i="143"/>
  <c r="T219" i="143"/>
  <c r="U219" i="143"/>
  <c r="V219" i="143"/>
  <c r="W219" i="143"/>
  <c r="X219" i="143"/>
  <c r="Y219" i="143"/>
  <c r="Z219" i="143"/>
  <c r="AA219" i="143"/>
  <c r="AB219" i="143"/>
  <c r="AC219" i="143"/>
  <c r="AD219" i="143"/>
  <c r="Q220" i="143"/>
  <c r="R220" i="143"/>
  <c r="Q221" i="143"/>
  <c r="R221" i="143"/>
  <c r="S221" i="143"/>
  <c r="T221" i="143"/>
  <c r="U221" i="143"/>
  <c r="V221" i="143"/>
  <c r="W221" i="143"/>
  <c r="X221" i="143"/>
  <c r="Y221" i="143"/>
  <c r="Z221" i="143"/>
  <c r="AA221" i="143"/>
  <c r="AB221" i="143"/>
  <c r="AC221" i="143"/>
  <c r="AD221" i="143"/>
  <c r="Q222" i="143"/>
  <c r="R222" i="143"/>
  <c r="S222" i="143"/>
  <c r="T222" i="143"/>
  <c r="U222" i="143"/>
  <c r="V222" i="143"/>
  <c r="W222" i="143"/>
  <c r="X222" i="143"/>
  <c r="Y222" i="143"/>
  <c r="Z222" i="143"/>
  <c r="AA222" i="143"/>
  <c r="AB222" i="143"/>
  <c r="AC222" i="143"/>
  <c r="AD222" i="143"/>
  <c r="Q223" i="143"/>
  <c r="R223" i="143"/>
  <c r="S223" i="143"/>
  <c r="T223" i="143"/>
  <c r="U223" i="143"/>
  <c r="V223" i="143"/>
  <c r="W223" i="143"/>
  <c r="X223" i="143"/>
  <c r="Y223" i="143"/>
  <c r="Z223" i="143"/>
  <c r="AA223" i="143"/>
  <c r="AB223" i="143"/>
  <c r="AC223" i="143"/>
  <c r="AD223" i="143"/>
  <c r="Q224" i="143"/>
  <c r="R224" i="143"/>
  <c r="Q225" i="143"/>
  <c r="R225" i="143"/>
  <c r="S225" i="143"/>
  <c r="T225" i="143"/>
  <c r="U225" i="143"/>
  <c r="V225" i="143"/>
  <c r="W225" i="143"/>
  <c r="X225" i="143"/>
  <c r="Y225" i="143"/>
  <c r="Z225" i="143"/>
  <c r="AA225" i="143"/>
  <c r="AB225" i="143"/>
  <c r="AC225" i="143"/>
  <c r="AD225" i="143"/>
  <c r="Q226" i="143"/>
  <c r="R226" i="143"/>
  <c r="S226" i="143"/>
  <c r="T226" i="143"/>
  <c r="U226" i="143"/>
  <c r="V226" i="143"/>
  <c r="W226" i="143"/>
  <c r="X226" i="143"/>
  <c r="Y226" i="143"/>
  <c r="Z226" i="143"/>
  <c r="AA226" i="143"/>
  <c r="AB226" i="143"/>
  <c r="AC226" i="143"/>
  <c r="AD226" i="143"/>
  <c r="Q227" i="143"/>
  <c r="R227" i="143"/>
  <c r="S227" i="143"/>
  <c r="T227" i="143"/>
  <c r="U227" i="143"/>
  <c r="V227" i="143"/>
  <c r="W227" i="143"/>
  <c r="X227" i="143"/>
  <c r="Y227" i="143"/>
  <c r="Z227" i="143"/>
  <c r="AA227" i="143"/>
  <c r="AB227" i="143"/>
  <c r="AC227" i="143"/>
  <c r="AD227" i="143"/>
  <c r="Q228" i="143"/>
  <c r="R228" i="143"/>
  <c r="Q229" i="143"/>
  <c r="R229" i="143"/>
  <c r="S229" i="143"/>
  <c r="T229" i="143"/>
  <c r="U229" i="143"/>
  <c r="V229" i="143"/>
  <c r="W229" i="143"/>
  <c r="X229" i="143"/>
  <c r="Y229" i="143"/>
  <c r="Z229" i="143"/>
  <c r="AA229" i="143"/>
  <c r="AB229" i="143"/>
  <c r="AC229" i="143"/>
  <c r="AD229" i="143"/>
  <c r="Q230" i="143"/>
  <c r="R230" i="143"/>
  <c r="S230" i="143"/>
  <c r="T230" i="143"/>
  <c r="U230" i="143"/>
  <c r="V230" i="143"/>
  <c r="W230" i="143"/>
  <c r="X230" i="143"/>
  <c r="Y230" i="143"/>
  <c r="Z230" i="143"/>
  <c r="AA230" i="143"/>
  <c r="AB230" i="143"/>
  <c r="AC230" i="143"/>
  <c r="AD230" i="143"/>
  <c r="Q231" i="143"/>
  <c r="R231" i="143"/>
  <c r="Q232" i="143"/>
  <c r="R232" i="143"/>
  <c r="S232" i="143"/>
  <c r="T232" i="143"/>
  <c r="U232" i="143"/>
  <c r="V232" i="143"/>
  <c r="W232" i="143"/>
  <c r="X232" i="143"/>
  <c r="Y232" i="143"/>
  <c r="Z232" i="143"/>
  <c r="AA232" i="143"/>
  <c r="AB232" i="143"/>
  <c r="AC232" i="143"/>
  <c r="AD232" i="143"/>
  <c r="Q233" i="143"/>
  <c r="R233" i="143"/>
  <c r="S233" i="143"/>
  <c r="T233" i="143"/>
  <c r="U233" i="143"/>
  <c r="V233" i="143"/>
  <c r="W233" i="143"/>
  <c r="X233" i="143"/>
  <c r="Y233" i="143"/>
  <c r="Z233" i="143"/>
  <c r="AA233" i="143"/>
  <c r="AB233" i="143"/>
  <c r="AC233" i="143"/>
  <c r="AD233" i="143"/>
  <c r="Q234" i="143"/>
  <c r="R234" i="143"/>
  <c r="S234" i="143"/>
  <c r="T234" i="143"/>
  <c r="U234" i="143"/>
  <c r="V234" i="143"/>
  <c r="W234" i="143"/>
  <c r="X234" i="143"/>
  <c r="Y234" i="143"/>
  <c r="Z234" i="143"/>
  <c r="AA234" i="143"/>
  <c r="AB234" i="143"/>
  <c r="AC234" i="143"/>
  <c r="AD234" i="143"/>
  <c r="Q235" i="143"/>
  <c r="R235" i="143"/>
  <c r="Q236" i="143"/>
  <c r="R236" i="143"/>
  <c r="S236" i="143"/>
  <c r="T236" i="143"/>
  <c r="U236" i="143"/>
  <c r="V236" i="143"/>
  <c r="W236" i="143"/>
  <c r="X236" i="143"/>
  <c r="Y236" i="143"/>
  <c r="Z236" i="143"/>
  <c r="AA236" i="143"/>
  <c r="AB236" i="143"/>
  <c r="AC236" i="143"/>
  <c r="AD236" i="143"/>
  <c r="Q237" i="143"/>
  <c r="R237" i="143"/>
  <c r="S237" i="143"/>
  <c r="T237" i="143"/>
  <c r="U237" i="143"/>
  <c r="V237" i="143"/>
  <c r="W237" i="143"/>
  <c r="X237" i="143"/>
  <c r="Y237" i="143"/>
  <c r="Z237" i="143"/>
  <c r="AA237" i="143"/>
  <c r="AB237" i="143"/>
  <c r="AC237" i="143"/>
  <c r="AD237" i="143"/>
  <c r="Q238" i="143"/>
  <c r="R238" i="143"/>
  <c r="S238" i="143"/>
  <c r="T238" i="143"/>
  <c r="U238" i="143"/>
  <c r="V238" i="143"/>
  <c r="W238" i="143"/>
  <c r="X238" i="143"/>
  <c r="Y238" i="143"/>
  <c r="Z238" i="143"/>
  <c r="AA238" i="143"/>
  <c r="AB238" i="143"/>
  <c r="AC238" i="143"/>
  <c r="AD238" i="143"/>
  <c r="Q239" i="143"/>
  <c r="R239" i="143"/>
  <c r="Q240" i="143"/>
  <c r="R240" i="143"/>
  <c r="S240" i="143"/>
  <c r="T240" i="143"/>
  <c r="U240" i="143"/>
  <c r="V240" i="143"/>
  <c r="W240" i="143"/>
  <c r="X240" i="143"/>
  <c r="Y240" i="143"/>
  <c r="Z240" i="143"/>
  <c r="AA240" i="143"/>
  <c r="AB240" i="143"/>
  <c r="AC240" i="143"/>
  <c r="AD240" i="143"/>
  <c r="Q241" i="143"/>
  <c r="R241" i="143"/>
  <c r="S241" i="143"/>
  <c r="T241" i="143"/>
  <c r="U241" i="143"/>
  <c r="V241" i="143"/>
  <c r="W241" i="143"/>
  <c r="X241" i="143"/>
  <c r="Y241" i="143"/>
  <c r="Z241" i="143"/>
  <c r="AA241" i="143"/>
  <c r="AB241" i="143"/>
  <c r="AC241" i="143"/>
  <c r="AD241" i="143"/>
  <c r="Q242" i="143"/>
  <c r="R242" i="143"/>
  <c r="S242" i="143"/>
  <c r="T242" i="143"/>
  <c r="U242" i="143"/>
  <c r="V242" i="143"/>
  <c r="W242" i="143"/>
  <c r="X242" i="143"/>
  <c r="Y242" i="143"/>
  <c r="Z242" i="143"/>
  <c r="AA242" i="143"/>
  <c r="AB242" i="143"/>
  <c r="AC242" i="143"/>
  <c r="AD242" i="143"/>
  <c r="Q243" i="143"/>
  <c r="R243" i="143"/>
  <c r="Q244" i="143"/>
  <c r="R244" i="143"/>
  <c r="S244" i="143"/>
  <c r="T244" i="143"/>
  <c r="U244" i="143"/>
  <c r="V244" i="143"/>
  <c r="W244" i="143"/>
  <c r="X244" i="143"/>
  <c r="Y244" i="143"/>
  <c r="Z244" i="143"/>
  <c r="AA244" i="143"/>
  <c r="AB244" i="143"/>
  <c r="AC244" i="143"/>
  <c r="AD244" i="143"/>
  <c r="Q245" i="143"/>
  <c r="R245" i="143"/>
  <c r="S245" i="143"/>
  <c r="T245" i="143"/>
  <c r="U245" i="143"/>
  <c r="V245" i="143"/>
  <c r="W245" i="143"/>
  <c r="X245" i="143"/>
  <c r="Y245" i="143"/>
  <c r="Z245" i="143"/>
  <c r="AA245" i="143"/>
  <c r="AB245" i="143"/>
  <c r="AC245" i="143"/>
  <c r="AD245" i="143"/>
  <c r="Q246" i="143"/>
  <c r="R246" i="143"/>
  <c r="Q247" i="143"/>
  <c r="R247" i="143"/>
  <c r="S247" i="143"/>
  <c r="T247" i="143"/>
  <c r="U247" i="143"/>
  <c r="V247" i="143"/>
  <c r="W247" i="143"/>
  <c r="X247" i="143"/>
  <c r="Y247" i="143"/>
  <c r="Z247" i="143"/>
  <c r="AA247" i="143"/>
  <c r="AB247" i="143"/>
  <c r="AC247" i="143"/>
  <c r="AD247" i="143"/>
  <c r="Q248" i="143"/>
  <c r="R248" i="143"/>
  <c r="S248" i="143"/>
  <c r="T248" i="143"/>
  <c r="U248" i="143"/>
  <c r="V248" i="143"/>
  <c r="W248" i="143"/>
  <c r="X248" i="143"/>
  <c r="Y248" i="143"/>
  <c r="Z248" i="143"/>
  <c r="AA248" i="143"/>
  <c r="AB248" i="143"/>
  <c r="AC248" i="143"/>
  <c r="AD248" i="143"/>
  <c r="Q249" i="143"/>
  <c r="R249" i="143"/>
  <c r="S249" i="143"/>
  <c r="T249" i="143"/>
  <c r="U249" i="143"/>
  <c r="V249" i="143"/>
  <c r="W249" i="143"/>
  <c r="X249" i="143"/>
  <c r="Y249" i="143"/>
  <c r="Z249" i="143"/>
  <c r="AA249" i="143"/>
  <c r="AB249" i="143"/>
  <c r="AC249" i="143"/>
  <c r="AD249" i="143"/>
  <c r="Q250" i="143"/>
  <c r="R250" i="143"/>
  <c r="Q251" i="143"/>
  <c r="R251" i="143"/>
  <c r="S251" i="143"/>
  <c r="T251" i="143"/>
  <c r="U251" i="143"/>
  <c r="V251" i="143"/>
  <c r="W251" i="143"/>
  <c r="X251" i="143"/>
  <c r="Y251" i="143"/>
  <c r="Z251" i="143"/>
  <c r="AA251" i="143"/>
  <c r="AB251" i="143"/>
  <c r="AC251" i="143"/>
  <c r="AD251" i="143"/>
  <c r="Q252" i="143"/>
  <c r="R252" i="143"/>
  <c r="S252" i="143"/>
  <c r="T252" i="143"/>
  <c r="U252" i="143"/>
  <c r="V252" i="143"/>
  <c r="W252" i="143"/>
  <c r="X252" i="143"/>
  <c r="Y252" i="143"/>
  <c r="Z252" i="143"/>
  <c r="AA252" i="143"/>
  <c r="AB252" i="143"/>
  <c r="AC252" i="143"/>
  <c r="AD252" i="143"/>
  <c r="Q253" i="143"/>
  <c r="R253" i="143"/>
  <c r="S253" i="143"/>
  <c r="T253" i="143"/>
  <c r="U253" i="143"/>
  <c r="V253" i="143"/>
  <c r="W253" i="143"/>
  <c r="X253" i="143"/>
  <c r="Y253" i="143"/>
  <c r="Z253" i="143"/>
  <c r="AA253" i="143"/>
  <c r="AB253" i="143"/>
  <c r="AC253" i="143"/>
  <c r="AD253" i="143"/>
  <c r="Q254" i="143"/>
  <c r="R254" i="143"/>
  <c r="Q255" i="143"/>
  <c r="R255" i="143"/>
  <c r="S255" i="143"/>
  <c r="T255" i="143"/>
  <c r="U255" i="143"/>
  <c r="V255" i="143"/>
  <c r="W255" i="143"/>
  <c r="X255" i="143"/>
  <c r="Y255" i="143"/>
  <c r="Z255" i="143"/>
  <c r="AA255" i="143"/>
  <c r="AB255" i="143"/>
  <c r="AC255" i="143"/>
  <c r="AD255" i="143"/>
  <c r="Q256" i="143"/>
  <c r="R256" i="143"/>
  <c r="S256" i="143"/>
  <c r="T256" i="143"/>
  <c r="U256" i="143"/>
  <c r="V256" i="143"/>
  <c r="W256" i="143"/>
  <c r="X256" i="143"/>
  <c r="Y256" i="143"/>
  <c r="Z256" i="143"/>
  <c r="AA256" i="143"/>
  <c r="AB256" i="143"/>
  <c r="AC256" i="143"/>
  <c r="AD256" i="143"/>
  <c r="Q257" i="143"/>
  <c r="R257" i="143"/>
  <c r="S257" i="143"/>
  <c r="T257" i="143"/>
  <c r="U257" i="143"/>
  <c r="V257" i="143"/>
  <c r="W257" i="143"/>
  <c r="X257" i="143"/>
  <c r="Y257" i="143"/>
  <c r="Z257" i="143"/>
  <c r="AA257" i="143"/>
  <c r="AB257" i="143"/>
  <c r="AC257" i="143"/>
  <c r="AD257" i="143"/>
  <c r="Q258" i="143"/>
  <c r="R258" i="143"/>
  <c r="Q259" i="143"/>
  <c r="R259" i="143"/>
  <c r="S259" i="143"/>
  <c r="T259" i="143"/>
  <c r="U259" i="143"/>
  <c r="V259" i="143"/>
  <c r="W259" i="143"/>
  <c r="X259" i="143"/>
  <c r="Y259" i="143"/>
  <c r="Z259" i="143"/>
  <c r="AA259" i="143"/>
  <c r="AB259" i="143"/>
  <c r="AC259" i="143"/>
  <c r="AD259" i="143"/>
  <c r="Q260" i="143"/>
  <c r="R260" i="143"/>
  <c r="S260" i="143"/>
  <c r="T260" i="143"/>
  <c r="U260" i="143"/>
  <c r="V260" i="143"/>
  <c r="W260" i="143"/>
  <c r="X260" i="143"/>
  <c r="Y260" i="143"/>
  <c r="Z260" i="143"/>
  <c r="AA260" i="143"/>
  <c r="AB260" i="143"/>
  <c r="AC260" i="143"/>
  <c r="AD260" i="143"/>
  <c r="Q261" i="143"/>
  <c r="R261" i="143"/>
  <c r="Q262" i="143"/>
  <c r="R262" i="143"/>
  <c r="S262" i="143"/>
  <c r="T262" i="143"/>
  <c r="U262" i="143"/>
  <c r="V262" i="143"/>
  <c r="W262" i="143"/>
  <c r="X262" i="143"/>
  <c r="Y262" i="143"/>
  <c r="Z262" i="143"/>
  <c r="AA262" i="143"/>
  <c r="AB262" i="143"/>
  <c r="AC262" i="143"/>
  <c r="AD262" i="143"/>
  <c r="Q263" i="143"/>
  <c r="R263" i="143"/>
  <c r="S263" i="143"/>
  <c r="T263" i="143"/>
  <c r="U263" i="143"/>
  <c r="V263" i="143"/>
  <c r="W263" i="143"/>
  <c r="X263" i="143"/>
  <c r="Y263" i="143"/>
  <c r="Z263" i="143"/>
  <c r="AA263" i="143"/>
  <c r="AB263" i="143"/>
  <c r="AC263" i="143"/>
  <c r="AD263" i="143"/>
  <c r="Q264" i="143"/>
  <c r="R264" i="143"/>
  <c r="S264" i="143"/>
  <c r="T264" i="143"/>
  <c r="U264" i="143"/>
  <c r="V264" i="143"/>
  <c r="W264" i="143"/>
  <c r="X264" i="143"/>
  <c r="Y264" i="143"/>
  <c r="Z264" i="143"/>
  <c r="AA264" i="143"/>
  <c r="AB264" i="143"/>
  <c r="AC264" i="143"/>
  <c r="AD264" i="143"/>
  <c r="Q265" i="143"/>
  <c r="R265" i="143"/>
  <c r="Q266" i="143"/>
  <c r="R266" i="143"/>
  <c r="S266" i="143"/>
  <c r="T266" i="143"/>
  <c r="U266" i="143"/>
  <c r="V266" i="143"/>
  <c r="W266" i="143"/>
  <c r="X266" i="143"/>
  <c r="Y266" i="143"/>
  <c r="Z266" i="143"/>
  <c r="AA266" i="143"/>
  <c r="AB266" i="143"/>
  <c r="AC266" i="143"/>
  <c r="AD266" i="143"/>
  <c r="Q267" i="143"/>
  <c r="R267" i="143"/>
  <c r="S267" i="143"/>
  <c r="T267" i="143"/>
  <c r="U267" i="143"/>
  <c r="V267" i="143"/>
  <c r="W267" i="143"/>
  <c r="X267" i="143"/>
  <c r="Y267" i="143"/>
  <c r="Z267" i="143"/>
  <c r="AA267" i="143"/>
  <c r="AB267" i="143"/>
  <c r="AC267" i="143"/>
  <c r="AD267" i="143"/>
  <c r="Q268" i="143"/>
  <c r="R268" i="143"/>
  <c r="S268" i="143"/>
  <c r="T268" i="143"/>
  <c r="U268" i="143"/>
  <c r="V268" i="143"/>
  <c r="W268" i="143"/>
  <c r="X268" i="143"/>
  <c r="Y268" i="143"/>
  <c r="Z268" i="143"/>
  <c r="AA268" i="143"/>
  <c r="AB268" i="143"/>
  <c r="AC268" i="143"/>
  <c r="AD268" i="143"/>
  <c r="Q269" i="143"/>
  <c r="R269" i="143"/>
  <c r="Q270" i="143"/>
  <c r="R270" i="143"/>
  <c r="S270" i="143"/>
  <c r="T270" i="143"/>
  <c r="U270" i="143"/>
  <c r="V270" i="143"/>
  <c r="W270" i="143"/>
  <c r="X270" i="143"/>
  <c r="Y270" i="143"/>
  <c r="Z270" i="143"/>
  <c r="AA270" i="143"/>
  <c r="AB270" i="143"/>
  <c r="AC270" i="143"/>
  <c r="AD270" i="143"/>
  <c r="Q271" i="143"/>
  <c r="R271" i="143"/>
  <c r="S271" i="143"/>
  <c r="T271" i="143"/>
  <c r="U271" i="143"/>
  <c r="V271" i="143"/>
  <c r="W271" i="143"/>
  <c r="X271" i="143"/>
  <c r="Y271" i="143"/>
  <c r="Z271" i="143"/>
  <c r="AA271" i="143"/>
  <c r="AB271" i="143"/>
  <c r="AC271" i="143"/>
  <c r="AD271" i="143"/>
  <c r="Q272" i="143"/>
  <c r="R272" i="143"/>
  <c r="S272" i="143"/>
  <c r="T272" i="143"/>
  <c r="U272" i="143"/>
  <c r="V272" i="143"/>
  <c r="W272" i="143"/>
  <c r="X272" i="143"/>
  <c r="Y272" i="143"/>
  <c r="Z272" i="143"/>
  <c r="AA272" i="143"/>
  <c r="AB272" i="143"/>
  <c r="AC272" i="143"/>
  <c r="AD272" i="143"/>
  <c r="Q273" i="143"/>
  <c r="R273" i="143"/>
  <c r="Q274" i="143"/>
  <c r="R274" i="143"/>
  <c r="S274" i="143"/>
  <c r="T274" i="143"/>
  <c r="U274" i="143"/>
  <c r="V274" i="143"/>
  <c r="W274" i="143"/>
  <c r="X274" i="143"/>
  <c r="Y274" i="143"/>
  <c r="Z274" i="143"/>
  <c r="AA274" i="143"/>
  <c r="AB274" i="143"/>
  <c r="AC274" i="143"/>
  <c r="AD274" i="143"/>
  <c r="Q275" i="143"/>
  <c r="R275" i="143"/>
  <c r="S275" i="143"/>
  <c r="T275" i="143"/>
  <c r="U275" i="143"/>
  <c r="V275" i="143"/>
  <c r="W275" i="143"/>
  <c r="X275" i="143"/>
  <c r="Y275" i="143"/>
  <c r="Z275" i="143"/>
  <c r="AA275" i="143"/>
  <c r="AB275" i="143"/>
  <c r="AC275" i="143"/>
  <c r="AD275" i="143"/>
  <c r="Q276" i="143"/>
  <c r="R276" i="143"/>
  <c r="Q277" i="143"/>
  <c r="R277" i="143"/>
  <c r="S277" i="143"/>
  <c r="T277" i="143"/>
  <c r="U277" i="143"/>
  <c r="V277" i="143"/>
  <c r="W277" i="143"/>
  <c r="X277" i="143"/>
  <c r="Y277" i="143"/>
  <c r="Z277" i="143"/>
  <c r="AA277" i="143"/>
  <c r="AB277" i="143"/>
  <c r="AC277" i="143"/>
  <c r="AD277" i="143"/>
  <c r="Q278" i="143"/>
  <c r="R278" i="143"/>
  <c r="S278" i="143"/>
  <c r="T278" i="143"/>
  <c r="U278" i="143"/>
  <c r="V278" i="143"/>
  <c r="W278" i="143"/>
  <c r="X278" i="143"/>
  <c r="Y278" i="143"/>
  <c r="Z278" i="143"/>
  <c r="AA278" i="143"/>
  <c r="AB278" i="143"/>
  <c r="AC278" i="143"/>
  <c r="AD278" i="143"/>
  <c r="Q279" i="143"/>
  <c r="R279" i="143"/>
  <c r="S279" i="143"/>
  <c r="T279" i="143"/>
  <c r="U279" i="143"/>
  <c r="V279" i="143"/>
  <c r="W279" i="143"/>
  <c r="X279" i="143"/>
  <c r="Y279" i="143"/>
  <c r="Z279" i="143"/>
  <c r="AA279" i="143"/>
  <c r="AB279" i="143"/>
  <c r="AC279" i="143"/>
  <c r="AD279" i="143"/>
  <c r="Q280" i="143"/>
  <c r="R280" i="143"/>
  <c r="Q281" i="143"/>
  <c r="R281" i="143"/>
  <c r="S281" i="143"/>
  <c r="T281" i="143"/>
  <c r="U281" i="143"/>
  <c r="V281" i="143"/>
  <c r="W281" i="143"/>
  <c r="X281" i="143"/>
  <c r="Y281" i="143"/>
  <c r="Z281" i="143"/>
  <c r="AA281" i="143"/>
  <c r="AB281" i="143"/>
  <c r="AC281" i="143"/>
  <c r="AD281" i="143"/>
  <c r="Q282" i="143"/>
  <c r="R282" i="143"/>
  <c r="S282" i="143"/>
  <c r="T282" i="143"/>
  <c r="U282" i="143"/>
  <c r="V282" i="143"/>
  <c r="W282" i="143"/>
  <c r="X282" i="143"/>
  <c r="Y282" i="143"/>
  <c r="Z282" i="143"/>
  <c r="AA282" i="143"/>
  <c r="AB282" i="143"/>
  <c r="AC282" i="143"/>
  <c r="AD282" i="143"/>
  <c r="Q283" i="143"/>
  <c r="R283" i="143"/>
  <c r="S283" i="143"/>
  <c r="T283" i="143"/>
  <c r="U283" i="143"/>
  <c r="V283" i="143"/>
  <c r="W283" i="143"/>
  <c r="X283" i="143"/>
  <c r="Y283" i="143"/>
  <c r="Z283" i="143"/>
  <c r="AA283" i="143"/>
  <c r="AB283" i="143"/>
  <c r="AC283" i="143"/>
  <c r="AD283" i="143"/>
  <c r="Q284" i="143"/>
  <c r="R284" i="143"/>
  <c r="Q285" i="143"/>
  <c r="R285" i="143"/>
  <c r="S285" i="143"/>
  <c r="T285" i="143"/>
  <c r="U285" i="143"/>
  <c r="V285" i="143"/>
  <c r="W285" i="143"/>
  <c r="X285" i="143"/>
  <c r="Y285" i="143"/>
  <c r="Z285" i="143"/>
  <c r="AA285" i="143"/>
  <c r="AB285" i="143"/>
  <c r="AC285" i="143"/>
  <c r="AD285" i="143"/>
  <c r="Q286" i="143"/>
  <c r="R286" i="143"/>
  <c r="S286" i="143"/>
  <c r="T286" i="143"/>
  <c r="U286" i="143"/>
  <c r="V286" i="143"/>
  <c r="W286" i="143"/>
  <c r="X286" i="143"/>
  <c r="Y286" i="143"/>
  <c r="Z286" i="143"/>
  <c r="AA286" i="143"/>
  <c r="AB286" i="143"/>
  <c r="AC286" i="143"/>
  <c r="AD286" i="143"/>
  <c r="Q287" i="143"/>
  <c r="R287" i="143"/>
  <c r="S287" i="143"/>
  <c r="T287" i="143"/>
  <c r="U287" i="143"/>
  <c r="V287" i="143"/>
  <c r="W287" i="143"/>
  <c r="X287" i="143"/>
  <c r="Y287" i="143"/>
  <c r="Z287" i="143"/>
  <c r="AA287" i="143"/>
  <c r="AB287" i="143"/>
  <c r="AC287" i="143"/>
  <c r="AD287" i="143"/>
  <c r="Q288" i="143"/>
  <c r="R288" i="143"/>
  <c r="Q289" i="143"/>
  <c r="R289" i="143"/>
  <c r="S289" i="143"/>
  <c r="T289" i="143"/>
  <c r="U289" i="143"/>
  <c r="V289" i="143"/>
  <c r="W289" i="143"/>
  <c r="X289" i="143"/>
  <c r="Y289" i="143"/>
  <c r="Z289" i="143"/>
  <c r="AA289" i="143"/>
  <c r="AB289" i="143"/>
  <c r="AC289" i="143"/>
  <c r="AD289" i="143"/>
  <c r="Q290" i="143"/>
  <c r="R290" i="143"/>
  <c r="S290" i="143"/>
  <c r="T290" i="143"/>
  <c r="U290" i="143"/>
  <c r="V290" i="143"/>
  <c r="W290" i="143"/>
  <c r="X290" i="143"/>
  <c r="Y290" i="143"/>
  <c r="Z290" i="143"/>
  <c r="AA290" i="143"/>
  <c r="AB290" i="143"/>
  <c r="AC290" i="143"/>
  <c r="AD290" i="143"/>
  <c r="Q291" i="143"/>
  <c r="R291" i="143"/>
  <c r="Q292" i="143"/>
  <c r="R292" i="143"/>
  <c r="S292" i="143"/>
  <c r="T292" i="143"/>
  <c r="U292" i="143"/>
  <c r="V292" i="143"/>
  <c r="W292" i="143"/>
  <c r="X292" i="143"/>
  <c r="Y292" i="143"/>
  <c r="Z292" i="143"/>
  <c r="AA292" i="143"/>
  <c r="AB292" i="143"/>
  <c r="AC292" i="143"/>
  <c r="AD292" i="143"/>
  <c r="Q293" i="143"/>
  <c r="R293" i="143"/>
  <c r="S293" i="143"/>
  <c r="T293" i="143"/>
  <c r="U293" i="143"/>
  <c r="V293" i="143"/>
  <c r="W293" i="143"/>
  <c r="X293" i="143"/>
  <c r="Y293" i="143"/>
  <c r="Z293" i="143"/>
  <c r="AA293" i="143"/>
  <c r="AB293" i="143"/>
  <c r="AC293" i="143"/>
  <c r="AD293" i="143"/>
  <c r="Q294" i="143"/>
  <c r="R294" i="143"/>
  <c r="S294" i="143"/>
  <c r="T294" i="143"/>
  <c r="U294" i="143"/>
  <c r="V294" i="143"/>
  <c r="W294" i="143"/>
  <c r="X294" i="143"/>
  <c r="Y294" i="143"/>
  <c r="Z294" i="143"/>
  <c r="AA294" i="143"/>
  <c r="AB294" i="143"/>
  <c r="AC294" i="143"/>
  <c r="AD294" i="143"/>
  <c r="Q295" i="143"/>
  <c r="R295" i="143"/>
  <c r="Q296" i="143"/>
  <c r="R296" i="143"/>
  <c r="S296" i="143"/>
  <c r="T296" i="143"/>
  <c r="U296" i="143"/>
  <c r="V296" i="143"/>
  <c r="W296" i="143"/>
  <c r="X296" i="143"/>
  <c r="Y296" i="143"/>
  <c r="Z296" i="143"/>
  <c r="AA296" i="143"/>
  <c r="AB296" i="143"/>
  <c r="AC296" i="143"/>
  <c r="AD296" i="143"/>
  <c r="Q297" i="143"/>
  <c r="R297" i="143"/>
  <c r="S297" i="143"/>
  <c r="T297" i="143"/>
  <c r="U297" i="143"/>
  <c r="V297" i="143"/>
  <c r="W297" i="143"/>
  <c r="X297" i="143"/>
  <c r="Y297" i="143"/>
  <c r="Z297" i="143"/>
  <c r="AA297" i="143"/>
  <c r="AB297" i="143"/>
  <c r="AC297" i="143"/>
  <c r="AD297" i="143"/>
  <c r="Q298" i="143"/>
  <c r="R298" i="143"/>
  <c r="S298" i="143"/>
  <c r="T298" i="143"/>
  <c r="U298" i="143"/>
  <c r="V298" i="143"/>
  <c r="W298" i="143"/>
  <c r="X298" i="143"/>
  <c r="Y298" i="143"/>
  <c r="Z298" i="143"/>
  <c r="AA298" i="143"/>
  <c r="AB298" i="143"/>
  <c r="AC298" i="143"/>
  <c r="AD298" i="143"/>
  <c r="Q299" i="143"/>
  <c r="R299" i="143"/>
  <c r="Q300" i="143"/>
  <c r="R300" i="143"/>
  <c r="S300" i="143"/>
  <c r="T300" i="143"/>
  <c r="U300" i="143"/>
  <c r="V300" i="143"/>
  <c r="W300" i="143"/>
  <c r="X300" i="143"/>
  <c r="Y300" i="143"/>
  <c r="Z300" i="143"/>
  <c r="AA300" i="143"/>
  <c r="AB300" i="143"/>
  <c r="AC300" i="143"/>
  <c r="AD300" i="143"/>
  <c r="Q301" i="143"/>
  <c r="R301" i="143"/>
  <c r="S301" i="143"/>
  <c r="T301" i="143"/>
  <c r="U301" i="143"/>
  <c r="V301" i="143"/>
  <c r="W301" i="143"/>
  <c r="X301" i="143"/>
  <c r="Y301" i="143"/>
  <c r="Z301" i="143"/>
  <c r="AA301" i="143"/>
  <c r="AB301" i="143"/>
  <c r="AC301" i="143"/>
  <c r="AD301" i="143"/>
  <c r="Q302" i="143"/>
  <c r="R302" i="143"/>
  <c r="S302" i="143"/>
  <c r="T302" i="143"/>
  <c r="U302" i="143"/>
  <c r="V302" i="143"/>
  <c r="W302" i="143"/>
  <c r="X302" i="143"/>
  <c r="Y302" i="143"/>
  <c r="Z302" i="143"/>
  <c r="AA302" i="143"/>
  <c r="AB302" i="143"/>
  <c r="AC302" i="143"/>
  <c r="AD302" i="143"/>
  <c r="Q303" i="143"/>
  <c r="R303" i="143"/>
  <c r="Q304" i="143"/>
  <c r="R304" i="143"/>
  <c r="S304" i="143"/>
  <c r="T304" i="143"/>
  <c r="U304" i="143"/>
  <c r="V304" i="143"/>
  <c r="W304" i="143"/>
  <c r="X304" i="143"/>
  <c r="Y304" i="143"/>
  <c r="Z304" i="143"/>
  <c r="AA304" i="143"/>
  <c r="AB304" i="143"/>
  <c r="AC304" i="143"/>
  <c r="AD304" i="143"/>
  <c r="Q305" i="143"/>
  <c r="R305" i="143"/>
  <c r="S305" i="143"/>
  <c r="T305" i="143"/>
  <c r="U305" i="143"/>
  <c r="V305" i="143"/>
  <c r="W305" i="143"/>
  <c r="X305" i="143"/>
  <c r="Y305" i="143"/>
  <c r="Z305" i="143"/>
  <c r="AA305" i="143"/>
  <c r="AB305" i="143"/>
  <c r="AC305" i="143"/>
  <c r="AD305" i="143"/>
  <c r="Q306" i="143"/>
  <c r="R306" i="143"/>
  <c r="Q307" i="143"/>
  <c r="R307" i="143"/>
  <c r="S307" i="143"/>
  <c r="T307" i="143"/>
  <c r="U307" i="143"/>
  <c r="V307" i="143"/>
  <c r="W307" i="143"/>
  <c r="X307" i="143"/>
  <c r="Y307" i="143"/>
  <c r="Z307" i="143"/>
  <c r="AA307" i="143"/>
  <c r="AB307" i="143"/>
  <c r="AC307" i="143"/>
  <c r="AD307" i="143"/>
  <c r="Q308" i="143"/>
  <c r="R308" i="143"/>
  <c r="S308" i="143"/>
  <c r="T308" i="143"/>
  <c r="U308" i="143"/>
  <c r="V308" i="143"/>
  <c r="W308" i="143"/>
  <c r="X308" i="143"/>
  <c r="Y308" i="143"/>
  <c r="Z308" i="143"/>
  <c r="AA308" i="143"/>
  <c r="AB308" i="143"/>
  <c r="AC308" i="143"/>
  <c r="AD308" i="143"/>
  <c r="Q309" i="143"/>
  <c r="R309" i="143"/>
  <c r="S309" i="143"/>
  <c r="T309" i="143"/>
  <c r="U309" i="143"/>
  <c r="V309" i="143"/>
  <c r="W309" i="143"/>
  <c r="X309" i="143"/>
  <c r="Y309" i="143"/>
  <c r="Z309" i="143"/>
  <c r="AA309" i="143"/>
  <c r="AB309" i="143"/>
  <c r="AC309" i="143"/>
  <c r="AD309" i="143"/>
  <c r="Q310" i="143"/>
  <c r="R310" i="143"/>
  <c r="Q311" i="143"/>
  <c r="R311" i="143"/>
  <c r="S311" i="143"/>
  <c r="T311" i="143"/>
  <c r="U311" i="143"/>
  <c r="V311" i="143"/>
  <c r="W311" i="143"/>
  <c r="X311" i="143"/>
  <c r="Y311" i="143"/>
  <c r="Z311" i="143"/>
  <c r="AA311" i="143"/>
  <c r="AB311" i="143"/>
  <c r="AC311" i="143"/>
  <c r="AD311" i="143"/>
  <c r="Q312" i="143"/>
  <c r="R312" i="143"/>
  <c r="S312" i="143"/>
  <c r="T312" i="143"/>
  <c r="U312" i="143"/>
  <c r="V312" i="143"/>
  <c r="W312" i="143"/>
  <c r="X312" i="143"/>
  <c r="Y312" i="143"/>
  <c r="Z312" i="143"/>
  <c r="AA312" i="143"/>
  <c r="AB312" i="143"/>
  <c r="AC312" i="143"/>
  <c r="AD312" i="143"/>
  <c r="Q313" i="143"/>
  <c r="R313" i="143"/>
  <c r="S313" i="143"/>
  <c r="T313" i="143"/>
  <c r="U313" i="143"/>
  <c r="V313" i="143"/>
  <c r="W313" i="143"/>
  <c r="X313" i="143"/>
  <c r="Y313" i="143"/>
  <c r="Z313" i="143"/>
  <c r="AA313" i="143"/>
  <c r="AB313" i="143"/>
  <c r="AC313" i="143"/>
  <c r="AD313" i="143"/>
  <c r="Q314" i="143"/>
  <c r="R314" i="143"/>
  <c r="Q315" i="143"/>
  <c r="R315" i="143"/>
  <c r="S315" i="143"/>
  <c r="T315" i="143"/>
  <c r="U315" i="143"/>
  <c r="V315" i="143"/>
  <c r="W315" i="143"/>
  <c r="X315" i="143"/>
  <c r="Y315" i="143"/>
  <c r="Z315" i="143"/>
  <c r="AA315" i="143"/>
  <c r="AB315" i="143"/>
  <c r="AC315" i="143"/>
  <c r="AD315" i="143"/>
  <c r="Q316" i="143"/>
  <c r="R316" i="143"/>
  <c r="S316" i="143"/>
  <c r="T316" i="143"/>
  <c r="U316" i="143"/>
  <c r="V316" i="143"/>
  <c r="W316" i="143"/>
  <c r="X316" i="143"/>
  <c r="Y316" i="143"/>
  <c r="Z316" i="143"/>
  <c r="AA316" i="143"/>
  <c r="AB316" i="143"/>
  <c r="AC316" i="143"/>
  <c r="AD316" i="143"/>
  <c r="Q317" i="143"/>
  <c r="R317" i="143"/>
  <c r="S317" i="143"/>
  <c r="T317" i="143"/>
  <c r="U317" i="143"/>
  <c r="V317" i="143"/>
  <c r="W317" i="143"/>
  <c r="X317" i="143"/>
  <c r="Y317" i="143"/>
  <c r="Z317" i="143"/>
  <c r="AA317" i="143"/>
  <c r="AB317" i="143"/>
  <c r="AC317" i="143"/>
  <c r="AD317" i="143"/>
  <c r="Q318" i="143"/>
  <c r="R318" i="143"/>
  <c r="Q319" i="143"/>
  <c r="R319" i="143"/>
  <c r="S319" i="143"/>
  <c r="T319" i="143"/>
  <c r="U319" i="143"/>
  <c r="V319" i="143"/>
  <c r="W319" i="143"/>
  <c r="X319" i="143"/>
  <c r="Y319" i="143"/>
  <c r="Z319" i="143"/>
  <c r="AA319" i="143"/>
  <c r="AB319" i="143"/>
  <c r="AC319" i="143"/>
  <c r="AD319" i="143"/>
  <c r="Q320" i="143"/>
  <c r="R320" i="143"/>
  <c r="S320" i="143"/>
  <c r="T320" i="143"/>
  <c r="U320" i="143"/>
  <c r="V320" i="143"/>
  <c r="W320" i="143"/>
  <c r="X320" i="143"/>
  <c r="Y320" i="143"/>
  <c r="Z320" i="143"/>
  <c r="AA320" i="143"/>
  <c r="AB320" i="143"/>
  <c r="AC320" i="143"/>
  <c r="AD320" i="143"/>
  <c r="Q321" i="143"/>
  <c r="R321" i="143"/>
  <c r="Q322" i="143"/>
  <c r="R322" i="143"/>
  <c r="S322" i="143"/>
  <c r="T322" i="143"/>
  <c r="U322" i="143"/>
  <c r="V322" i="143"/>
  <c r="W322" i="143"/>
  <c r="X322" i="143"/>
  <c r="Y322" i="143"/>
  <c r="Z322" i="143"/>
  <c r="AA322" i="143"/>
  <c r="AB322" i="143"/>
  <c r="AC322" i="143"/>
  <c r="AD322" i="143"/>
  <c r="Q323" i="143"/>
  <c r="R323" i="143"/>
  <c r="S323" i="143"/>
  <c r="T323" i="143"/>
  <c r="U323" i="143"/>
  <c r="V323" i="143"/>
  <c r="W323" i="143"/>
  <c r="X323" i="143"/>
  <c r="Y323" i="143"/>
  <c r="Z323" i="143"/>
  <c r="AA323" i="143"/>
  <c r="AB323" i="143"/>
  <c r="AC323" i="143"/>
  <c r="AD323" i="143"/>
  <c r="Q324" i="143"/>
  <c r="R324" i="143"/>
  <c r="S324" i="143"/>
  <c r="T324" i="143"/>
  <c r="U324" i="143"/>
  <c r="V324" i="143"/>
  <c r="W324" i="143"/>
  <c r="X324" i="143"/>
  <c r="Y324" i="143"/>
  <c r="Z324" i="143"/>
  <c r="AA324" i="143"/>
  <c r="AB324" i="143"/>
  <c r="AC324" i="143"/>
  <c r="AD324" i="143"/>
  <c r="Q325" i="143"/>
  <c r="R325" i="143"/>
  <c r="Q326" i="143"/>
  <c r="R326" i="143"/>
  <c r="S326" i="143"/>
  <c r="T326" i="143"/>
  <c r="U326" i="143"/>
  <c r="V326" i="143"/>
  <c r="W326" i="143"/>
  <c r="X326" i="143"/>
  <c r="Y326" i="143"/>
  <c r="Z326" i="143"/>
  <c r="AA326" i="143"/>
  <c r="AB326" i="143"/>
  <c r="AC326" i="143"/>
  <c r="AD326" i="143"/>
  <c r="Q327" i="143"/>
  <c r="R327" i="143"/>
  <c r="S327" i="143"/>
  <c r="T327" i="143"/>
  <c r="U327" i="143"/>
  <c r="V327" i="143"/>
  <c r="W327" i="143"/>
  <c r="X327" i="143"/>
  <c r="Y327" i="143"/>
  <c r="Z327" i="143"/>
  <c r="AA327" i="143"/>
  <c r="AB327" i="143"/>
  <c r="AC327" i="143"/>
  <c r="AD327" i="143"/>
  <c r="Q328" i="143"/>
  <c r="R328" i="143"/>
  <c r="S328" i="143"/>
  <c r="T328" i="143"/>
  <c r="U328" i="143"/>
  <c r="V328" i="143"/>
  <c r="W328" i="143"/>
  <c r="X328" i="143"/>
  <c r="Y328" i="143"/>
  <c r="Z328" i="143"/>
  <c r="AA328" i="143"/>
  <c r="AB328" i="143"/>
  <c r="AC328" i="143"/>
  <c r="AD328" i="143"/>
  <c r="Q329" i="143"/>
  <c r="R329" i="143"/>
  <c r="Q330" i="143"/>
  <c r="R330" i="143"/>
  <c r="S330" i="143"/>
  <c r="T330" i="143"/>
  <c r="U330" i="143"/>
  <c r="V330" i="143"/>
  <c r="W330" i="143"/>
  <c r="X330" i="143"/>
  <c r="Y330" i="143"/>
  <c r="Z330" i="143"/>
  <c r="AA330" i="143"/>
  <c r="AB330" i="143"/>
  <c r="AC330" i="143"/>
  <c r="AD330" i="143"/>
  <c r="Q331" i="143"/>
  <c r="R331" i="143"/>
  <c r="S331" i="143"/>
  <c r="T331" i="143"/>
  <c r="U331" i="143"/>
  <c r="V331" i="143"/>
  <c r="W331" i="143"/>
  <c r="X331" i="143"/>
  <c r="Y331" i="143"/>
  <c r="Z331" i="143"/>
  <c r="AA331" i="143"/>
  <c r="AB331" i="143"/>
  <c r="AC331" i="143"/>
  <c r="AD331" i="143"/>
  <c r="Q332" i="143"/>
  <c r="R332" i="143"/>
  <c r="S332" i="143"/>
  <c r="T332" i="143"/>
  <c r="U332" i="143"/>
  <c r="V332" i="143"/>
  <c r="W332" i="143"/>
  <c r="X332" i="143"/>
  <c r="Y332" i="143"/>
  <c r="Z332" i="143"/>
  <c r="AA332" i="143"/>
  <c r="AB332" i="143"/>
  <c r="AC332" i="143"/>
  <c r="AD332" i="143"/>
  <c r="Q333" i="143"/>
  <c r="R333" i="143"/>
  <c r="Q334" i="143"/>
  <c r="R334" i="143"/>
  <c r="S334" i="143"/>
  <c r="T334" i="143"/>
  <c r="U334" i="143"/>
  <c r="V334" i="143"/>
  <c r="W334" i="143"/>
  <c r="X334" i="143"/>
  <c r="Y334" i="143"/>
  <c r="Z334" i="143"/>
  <c r="AA334" i="143"/>
  <c r="AB334" i="143"/>
  <c r="AC334" i="143"/>
  <c r="AD334" i="143"/>
  <c r="Q335" i="143"/>
  <c r="R335" i="143"/>
  <c r="S335" i="143"/>
  <c r="T335" i="143"/>
  <c r="U335" i="143"/>
  <c r="V335" i="143"/>
  <c r="W335" i="143"/>
  <c r="X335" i="143"/>
  <c r="Y335" i="143"/>
  <c r="Z335" i="143"/>
  <c r="AA335" i="143"/>
  <c r="AB335" i="143"/>
  <c r="AC335" i="143"/>
  <c r="AD335" i="143"/>
  <c r="Q336" i="143"/>
  <c r="R336" i="143"/>
  <c r="Q337" i="143"/>
  <c r="R337" i="143"/>
  <c r="S337" i="143"/>
  <c r="T337" i="143"/>
  <c r="U337" i="143"/>
  <c r="V337" i="143"/>
  <c r="W337" i="143"/>
  <c r="X337" i="143"/>
  <c r="Y337" i="143"/>
  <c r="Z337" i="143"/>
  <c r="AA337" i="143"/>
  <c r="AB337" i="143"/>
  <c r="AC337" i="143"/>
  <c r="AD337" i="143"/>
  <c r="Q338" i="143"/>
  <c r="R338" i="143"/>
  <c r="S338" i="143"/>
  <c r="T338" i="143"/>
  <c r="U338" i="143"/>
  <c r="V338" i="143"/>
  <c r="W338" i="143"/>
  <c r="X338" i="143"/>
  <c r="Y338" i="143"/>
  <c r="Z338" i="143"/>
  <c r="AA338" i="143"/>
  <c r="AB338" i="143"/>
  <c r="AC338" i="143"/>
  <c r="AD338" i="143"/>
  <c r="Q339" i="143"/>
  <c r="R339" i="143"/>
  <c r="S339" i="143"/>
  <c r="T339" i="143"/>
  <c r="U339" i="143"/>
  <c r="V339" i="143"/>
  <c r="W339" i="143"/>
  <c r="X339" i="143"/>
  <c r="Y339" i="143"/>
  <c r="Z339" i="143"/>
  <c r="AA339" i="143"/>
  <c r="AB339" i="143"/>
  <c r="AC339" i="143"/>
  <c r="AD339" i="143"/>
  <c r="Q340" i="143"/>
  <c r="R340" i="143"/>
  <c r="Q341" i="143"/>
  <c r="R341" i="143"/>
  <c r="S341" i="143"/>
  <c r="T341" i="143"/>
  <c r="U341" i="143"/>
  <c r="V341" i="143"/>
  <c r="W341" i="143"/>
  <c r="X341" i="143"/>
  <c r="Y341" i="143"/>
  <c r="Z341" i="143"/>
  <c r="AA341" i="143"/>
  <c r="AB341" i="143"/>
  <c r="AC341" i="143"/>
  <c r="AD341" i="143"/>
  <c r="Q342" i="143"/>
  <c r="R342" i="143"/>
  <c r="S342" i="143"/>
  <c r="T342" i="143"/>
  <c r="U342" i="143"/>
  <c r="V342" i="143"/>
  <c r="W342" i="143"/>
  <c r="X342" i="143"/>
  <c r="Y342" i="143"/>
  <c r="Z342" i="143"/>
  <c r="AA342" i="143"/>
  <c r="AB342" i="143"/>
  <c r="AC342" i="143"/>
  <c r="AD342" i="143"/>
  <c r="Q343" i="143"/>
  <c r="R343" i="143"/>
  <c r="S343" i="143"/>
  <c r="T343" i="143"/>
  <c r="U343" i="143"/>
  <c r="V343" i="143"/>
  <c r="W343" i="143"/>
  <c r="X343" i="143"/>
  <c r="Y343" i="143"/>
  <c r="Z343" i="143"/>
  <c r="AA343" i="143"/>
  <c r="AB343" i="143"/>
  <c r="AC343" i="143"/>
  <c r="AD343" i="143"/>
  <c r="Q344" i="143"/>
  <c r="R344" i="143"/>
  <c r="Q345" i="143"/>
  <c r="R345" i="143"/>
  <c r="S345" i="143"/>
  <c r="T345" i="143"/>
  <c r="U345" i="143"/>
  <c r="V345" i="143"/>
  <c r="W345" i="143"/>
  <c r="X345" i="143"/>
  <c r="Y345" i="143"/>
  <c r="Z345" i="143"/>
  <c r="AA345" i="143"/>
  <c r="AB345" i="143"/>
  <c r="AC345" i="143"/>
  <c r="AD345" i="143"/>
  <c r="Q346" i="143"/>
  <c r="R346" i="143"/>
  <c r="S346" i="143"/>
  <c r="T346" i="143"/>
  <c r="U346" i="143"/>
  <c r="V346" i="143"/>
  <c r="W346" i="143"/>
  <c r="X346" i="143"/>
  <c r="Y346" i="143"/>
  <c r="Z346" i="143"/>
  <c r="AA346" i="143"/>
  <c r="AB346" i="143"/>
  <c r="AC346" i="143"/>
  <c r="AD346" i="143"/>
  <c r="Q347" i="143"/>
  <c r="R347" i="143"/>
  <c r="S347" i="143"/>
  <c r="T347" i="143"/>
  <c r="U347" i="143"/>
  <c r="V347" i="143"/>
  <c r="W347" i="143"/>
  <c r="X347" i="143"/>
  <c r="Y347" i="143"/>
  <c r="Z347" i="143"/>
  <c r="AA347" i="143"/>
  <c r="AB347" i="143"/>
  <c r="AC347" i="143"/>
  <c r="AD347" i="143"/>
  <c r="Q348" i="143"/>
  <c r="R348" i="143"/>
  <c r="Q349" i="143"/>
  <c r="R349" i="143"/>
  <c r="S349" i="143"/>
  <c r="T349" i="143"/>
  <c r="U349" i="143"/>
  <c r="V349" i="143"/>
  <c r="W349" i="143"/>
  <c r="X349" i="143"/>
  <c r="Y349" i="143"/>
  <c r="Z349" i="143"/>
  <c r="AA349" i="143"/>
  <c r="AB349" i="143"/>
  <c r="AC349" i="143"/>
  <c r="AD349" i="143"/>
  <c r="Q350" i="143"/>
  <c r="R350" i="143"/>
  <c r="S350" i="143"/>
  <c r="T350" i="143"/>
  <c r="U350" i="143"/>
  <c r="V350" i="143"/>
  <c r="W350" i="143"/>
  <c r="X350" i="143"/>
  <c r="Y350" i="143"/>
  <c r="Z350" i="143"/>
  <c r="AA350" i="143"/>
  <c r="AB350" i="143"/>
  <c r="AC350" i="143"/>
  <c r="AD350" i="143"/>
  <c r="Q351" i="143"/>
  <c r="R351" i="143"/>
  <c r="Q352" i="143"/>
  <c r="R352" i="143"/>
  <c r="S352" i="143"/>
  <c r="T352" i="143"/>
  <c r="U352" i="143"/>
  <c r="V352" i="143"/>
  <c r="W352" i="143"/>
  <c r="X352" i="143"/>
  <c r="Y352" i="143"/>
  <c r="Z352" i="143"/>
  <c r="AA352" i="143"/>
  <c r="AB352" i="143"/>
  <c r="AC352" i="143"/>
  <c r="AD352" i="143"/>
  <c r="Q353" i="143"/>
  <c r="R353" i="143"/>
  <c r="S353" i="143"/>
  <c r="T353" i="143"/>
  <c r="U353" i="143"/>
  <c r="V353" i="143"/>
  <c r="W353" i="143"/>
  <c r="X353" i="143"/>
  <c r="Y353" i="143"/>
  <c r="Z353" i="143"/>
  <c r="AA353" i="143"/>
  <c r="AB353" i="143"/>
  <c r="AC353" i="143"/>
  <c r="AD353" i="143"/>
  <c r="Q354" i="143"/>
  <c r="R354" i="143"/>
  <c r="S354" i="143"/>
  <c r="T354" i="143"/>
  <c r="U354" i="143"/>
  <c r="V354" i="143"/>
  <c r="W354" i="143"/>
  <c r="X354" i="143"/>
  <c r="Y354" i="143"/>
  <c r="Z354" i="143"/>
  <c r="AA354" i="143"/>
  <c r="AB354" i="143"/>
  <c r="AC354" i="143"/>
  <c r="AD354" i="143"/>
  <c r="Q355" i="143"/>
  <c r="R355" i="143"/>
  <c r="Q356" i="143"/>
  <c r="R356" i="143"/>
  <c r="S356" i="143"/>
  <c r="T356" i="143"/>
  <c r="U356" i="143"/>
  <c r="V356" i="143"/>
  <c r="W356" i="143"/>
  <c r="X356" i="143"/>
  <c r="Y356" i="143"/>
  <c r="Z356" i="143"/>
  <c r="AA356" i="143"/>
  <c r="AB356" i="143"/>
  <c r="AC356" i="143"/>
  <c r="AD356" i="143"/>
  <c r="Q357" i="143"/>
  <c r="R357" i="143"/>
  <c r="S357" i="143"/>
  <c r="T357" i="143"/>
  <c r="U357" i="143"/>
  <c r="V357" i="143"/>
  <c r="W357" i="143"/>
  <c r="X357" i="143"/>
  <c r="Y357" i="143"/>
  <c r="Z357" i="143"/>
  <c r="AA357" i="143"/>
  <c r="AB357" i="143"/>
  <c r="AC357" i="143"/>
  <c r="AD357" i="143"/>
  <c r="Q358" i="143"/>
  <c r="R358" i="143"/>
  <c r="S358" i="143"/>
  <c r="T358" i="143"/>
  <c r="U358" i="143"/>
  <c r="V358" i="143"/>
  <c r="W358" i="143"/>
  <c r="X358" i="143"/>
  <c r="Y358" i="143"/>
  <c r="Z358" i="143"/>
  <c r="AA358" i="143"/>
  <c r="AB358" i="143"/>
  <c r="AC358" i="143"/>
  <c r="AD358" i="143"/>
  <c r="Q359" i="143"/>
  <c r="R359" i="143"/>
  <c r="Q360" i="143"/>
  <c r="R360" i="143"/>
  <c r="S360" i="143"/>
  <c r="T360" i="143"/>
  <c r="U360" i="143"/>
  <c r="V360" i="143"/>
  <c r="W360" i="143"/>
  <c r="X360" i="143"/>
  <c r="Y360" i="143"/>
  <c r="Z360" i="143"/>
  <c r="AA360" i="143"/>
  <c r="AB360" i="143"/>
  <c r="AC360" i="143"/>
  <c r="AD360" i="143"/>
  <c r="Q361" i="143"/>
  <c r="R361" i="143"/>
  <c r="S361" i="143"/>
  <c r="T361" i="143"/>
  <c r="U361" i="143"/>
  <c r="V361" i="143"/>
  <c r="W361" i="143"/>
  <c r="X361" i="143"/>
  <c r="Y361" i="143"/>
  <c r="Z361" i="143"/>
  <c r="AA361" i="143"/>
  <c r="AB361" i="143"/>
  <c r="AC361" i="143"/>
  <c r="AD361" i="143"/>
  <c r="Q362" i="143"/>
  <c r="R362" i="143"/>
  <c r="S362" i="143"/>
  <c r="T362" i="143"/>
  <c r="U362" i="143"/>
  <c r="V362" i="143"/>
  <c r="W362" i="143"/>
  <c r="X362" i="143"/>
  <c r="Y362" i="143"/>
  <c r="Z362" i="143"/>
  <c r="AA362" i="143"/>
  <c r="AB362" i="143"/>
  <c r="AC362" i="143"/>
  <c r="AD362" i="143"/>
  <c r="Q363" i="143"/>
  <c r="R363" i="143"/>
  <c r="Q364" i="143"/>
  <c r="R364" i="143"/>
  <c r="S364" i="143"/>
  <c r="T364" i="143"/>
  <c r="U364" i="143"/>
  <c r="V364" i="143"/>
  <c r="W364" i="143"/>
  <c r="X364" i="143"/>
  <c r="Y364" i="143"/>
  <c r="Z364" i="143"/>
  <c r="AA364" i="143"/>
  <c r="AB364" i="143"/>
  <c r="AC364" i="143"/>
  <c r="AD364" i="143"/>
  <c r="Q365" i="143"/>
  <c r="R365" i="143"/>
  <c r="S365" i="143"/>
  <c r="T365" i="143"/>
  <c r="U365" i="143"/>
  <c r="V365" i="143"/>
  <c r="W365" i="143"/>
  <c r="X365" i="143"/>
  <c r="Y365" i="143"/>
  <c r="Z365" i="143"/>
  <c r="AA365" i="143"/>
  <c r="AB365" i="143"/>
  <c r="AC365" i="143"/>
  <c r="AD365" i="143"/>
  <c r="Q366" i="143"/>
  <c r="R366" i="143"/>
  <c r="Q367" i="143"/>
  <c r="R367" i="143"/>
  <c r="S367" i="143"/>
  <c r="T367" i="143"/>
  <c r="U367" i="143"/>
  <c r="V367" i="143"/>
  <c r="W367" i="143"/>
  <c r="X367" i="143"/>
  <c r="Y367" i="143"/>
  <c r="Z367" i="143"/>
  <c r="AA367" i="143"/>
  <c r="AB367" i="143"/>
  <c r="AC367" i="143"/>
  <c r="AD367" i="143"/>
  <c r="Q368" i="143"/>
  <c r="R368" i="143"/>
  <c r="S368" i="143"/>
  <c r="T368" i="143"/>
  <c r="U368" i="143"/>
  <c r="V368" i="143"/>
  <c r="W368" i="143"/>
  <c r="X368" i="143"/>
  <c r="Y368" i="143"/>
  <c r="Z368" i="143"/>
  <c r="AA368" i="143"/>
  <c r="AB368" i="143"/>
  <c r="AC368" i="143"/>
  <c r="AD368" i="143"/>
  <c r="Q369" i="143"/>
  <c r="R369" i="143"/>
  <c r="S369" i="143"/>
  <c r="T369" i="143"/>
  <c r="U369" i="143"/>
  <c r="V369" i="143"/>
  <c r="W369" i="143"/>
  <c r="X369" i="143"/>
  <c r="Y369" i="143"/>
  <c r="Z369" i="143"/>
  <c r="AA369" i="143"/>
  <c r="AB369" i="143"/>
  <c r="AC369" i="143"/>
  <c r="AD369" i="143"/>
  <c r="Q370" i="143"/>
  <c r="R370" i="143"/>
  <c r="Q371" i="143"/>
  <c r="R371" i="143"/>
  <c r="S371" i="143"/>
  <c r="T371" i="143"/>
  <c r="U371" i="143"/>
  <c r="V371" i="143"/>
  <c r="W371" i="143"/>
  <c r="X371" i="143"/>
  <c r="Y371" i="143"/>
  <c r="Z371" i="143"/>
  <c r="AA371" i="143"/>
  <c r="AB371" i="143"/>
  <c r="AC371" i="143"/>
  <c r="AD371" i="143"/>
  <c r="Q372" i="143"/>
  <c r="R372" i="143"/>
  <c r="S372" i="143"/>
  <c r="T372" i="143"/>
  <c r="U372" i="143"/>
  <c r="V372" i="143"/>
  <c r="W372" i="143"/>
  <c r="X372" i="143"/>
  <c r="Y372" i="143"/>
  <c r="Z372" i="143"/>
  <c r="AA372" i="143"/>
  <c r="AB372" i="143"/>
  <c r="AC372" i="143"/>
  <c r="AD372" i="143"/>
  <c r="Q373" i="143"/>
  <c r="R373" i="143"/>
  <c r="S373" i="143"/>
  <c r="T373" i="143"/>
  <c r="U373" i="143"/>
  <c r="V373" i="143"/>
  <c r="W373" i="143"/>
  <c r="X373" i="143"/>
  <c r="Y373" i="143"/>
  <c r="Z373" i="143"/>
  <c r="AA373" i="143"/>
  <c r="AB373" i="143"/>
  <c r="AC373" i="143"/>
  <c r="AD373" i="143"/>
  <c r="Q374" i="143"/>
  <c r="R374" i="143"/>
  <c r="Q375" i="143"/>
  <c r="R375" i="143"/>
  <c r="S375" i="143"/>
  <c r="T375" i="143"/>
  <c r="U375" i="143"/>
  <c r="V375" i="143"/>
  <c r="W375" i="143"/>
  <c r="X375" i="143"/>
  <c r="Y375" i="143"/>
  <c r="Z375" i="143"/>
  <c r="AA375" i="143"/>
  <c r="AB375" i="143"/>
  <c r="AC375" i="143"/>
  <c r="AD375" i="143"/>
  <c r="Q376" i="143"/>
  <c r="R376" i="143"/>
  <c r="S376" i="143"/>
  <c r="T376" i="143"/>
  <c r="U376" i="143"/>
  <c r="V376" i="143"/>
  <c r="W376" i="143"/>
  <c r="X376" i="143"/>
  <c r="Y376" i="143"/>
  <c r="Z376" i="143"/>
  <c r="AA376" i="143"/>
  <c r="AB376" i="143"/>
  <c r="AC376" i="143"/>
  <c r="AD376" i="143"/>
  <c r="Q377" i="143"/>
  <c r="R377" i="143"/>
  <c r="S377" i="143"/>
  <c r="T377" i="143"/>
  <c r="U377" i="143"/>
  <c r="V377" i="143"/>
  <c r="W377" i="143"/>
  <c r="X377" i="143"/>
  <c r="Y377" i="143"/>
  <c r="Z377" i="143"/>
  <c r="AA377" i="143"/>
  <c r="AB377" i="143"/>
  <c r="AC377" i="143"/>
  <c r="AD377" i="143"/>
  <c r="Q378" i="143"/>
  <c r="R378" i="143"/>
  <c r="Q379" i="143"/>
  <c r="R379" i="143"/>
  <c r="S379" i="143"/>
  <c r="T379" i="143"/>
  <c r="U379" i="143"/>
  <c r="V379" i="143"/>
  <c r="W379" i="143"/>
  <c r="X379" i="143"/>
  <c r="Y379" i="143"/>
  <c r="Z379" i="143"/>
  <c r="AA379" i="143"/>
  <c r="AB379" i="143"/>
  <c r="AC379" i="143"/>
  <c r="AD379" i="143"/>
  <c r="Q380" i="143"/>
  <c r="R380" i="143"/>
  <c r="S380" i="143"/>
  <c r="T380" i="143"/>
  <c r="U380" i="143"/>
  <c r="V380" i="143"/>
  <c r="W380" i="143"/>
  <c r="X380" i="143"/>
  <c r="Y380" i="143"/>
  <c r="Z380" i="143"/>
  <c r="AA380" i="143"/>
  <c r="AB380" i="143"/>
  <c r="AC380" i="143"/>
  <c r="AD380" i="143"/>
  <c r="Q381" i="143"/>
  <c r="R381" i="143"/>
  <c r="Q382" i="143"/>
  <c r="R382" i="143"/>
  <c r="S382" i="143"/>
  <c r="T382" i="143"/>
  <c r="U382" i="143"/>
  <c r="V382" i="143"/>
  <c r="W382" i="143"/>
  <c r="X382" i="143"/>
  <c r="Y382" i="143"/>
  <c r="Z382" i="143"/>
  <c r="AA382" i="143"/>
  <c r="AB382" i="143"/>
  <c r="AC382" i="143"/>
  <c r="AD382" i="143"/>
  <c r="Q383" i="143"/>
  <c r="R383" i="143"/>
  <c r="S383" i="143"/>
  <c r="T383" i="143"/>
  <c r="U383" i="143"/>
  <c r="V383" i="143"/>
  <c r="W383" i="143"/>
  <c r="X383" i="143"/>
  <c r="Y383" i="143"/>
  <c r="Z383" i="143"/>
  <c r="AA383" i="143"/>
  <c r="AB383" i="143"/>
  <c r="AC383" i="143"/>
  <c r="AD383" i="143"/>
  <c r="Q384" i="143"/>
  <c r="R384" i="143"/>
  <c r="S384" i="143"/>
  <c r="T384" i="143"/>
  <c r="U384" i="143"/>
  <c r="V384" i="143"/>
  <c r="W384" i="143"/>
  <c r="X384" i="143"/>
  <c r="Y384" i="143"/>
  <c r="Z384" i="143"/>
  <c r="AA384" i="143"/>
  <c r="AB384" i="143"/>
  <c r="AC384" i="143"/>
  <c r="AD384" i="143"/>
  <c r="Q385" i="143"/>
  <c r="R385" i="143"/>
  <c r="Q386" i="143"/>
  <c r="R386" i="143"/>
  <c r="S386" i="143"/>
  <c r="T386" i="143"/>
  <c r="U386" i="143"/>
  <c r="V386" i="143"/>
  <c r="W386" i="143"/>
  <c r="X386" i="143"/>
  <c r="Y386" i="143"/>
  <c r="Z386" i="143"/>
  <c r="AA386" i="143"/>
  <c r="AB386" i="143"/>
  <c r="AC386" i="143"/>
  <c r="AD386" i="143"/>
  <c r="Q387" i="143"/>
  <c r="R387" i="143"/>
  <c r="S387" i="143"/>
  <c r="T387" i="143"/>
  <c r="U387" i="143"/>
  <c r="V387" i="143"/>
  <c r="W387" i="143"/>
  <c r="X387" i="143"/>
  <c r="Y387" i="143"/>
  <c r="Z387" i="143"/>
  <c r="AA387" i="143"/>
  <c r="AB387" i="143"/>
  <c r="AC387" i="143"/>
  <c r="AD387" i="143"/>
  <c r="Q388" i="143"/>
  <c r="R388" i="143"/>
  <c r="S388" i="143"/>
  <c r="T388" i="143"/>
  <c r="U388" i="143"/>
  <c r="V388" i="143"/>
  <c r="W388" i="143"/>
  <c r="X388" i="143"/>
  <c r="Y388" i="143"/>
  <c r="Z388" i="143"/>
  <c r="AA388" i="143"/>
  <c r="AB388" i="143"/>
  <c r="AC388" i="143"/>
  <c r="AD388" i="143"/>
  <c r="Q389" i="143"/>
  <c r="R389" i="143"/>
  <c r="Q390" i="143"/>
  <c r="R390" i="143"/>
  <c r="S390" i="143"/>
  <c r="T390" i="143"/>
  <c r="U390" i="143"/>
  <c r="V390" i="143"/>
  <c r="W390" i="143"/>
  <c r="X390" i="143"/>
  <c r="Y390" i="143"/>
  <c r="Z390" i="143"/>
  <c r="AA390" i="143"/>
  <c r="AB390" i="143"/>
  <c r="AC390" i="143"/>
  <c r="AD390" i="143"/>
  <c r="Q391" i="143"/>
  <c r="R391" i="143"/>
  <c r="S391" i="143"/>
  <c r="T391" i="143"/>
  <c r="U391" i="143"/>
  <c r="V391" i="143"/>
  <c r="W391" i="143"/>
  <c r="X391" i="143"/>
  <c r="Y391" i="143"/>
  <c r="Z391" i="143"/>
  <c r="AA391" i="143"/>
  <c r="AB391" i="143"/>
  <c r="AC391" i="143"/>
  <c r="AD391" i="143"/>
  <c r="Q392" i="143"/>
  <c r="R392" i="143"/>
  <c r="S392" i="143"/>
  <c r="T392" i="143"/>
  <c r="U392" i="143"/>
  <c r="V392" i="143"/>
  <c r="W392" i="143"/>
  <c r="X392" i="143"/>
  <c r="Y392" i="143"/>
  <c r="Z392" i="143"/>
  <c r="AA392" i="143"/>
  <c r="AB392" i="143"/>
  <c r="AC392" i="143"/>
  <c r="AD392" i="143"/>
  <c r="Q393" i="143"/>
  <c r="R393" i="143"/>
  <c r="Q394" i="143"/>
  <c r="R394" i="143"/>
  <c r="S394" i="143"/>
  <c r="T394" i="143"/>
  <c r="U394" i="143"/>
  <c r="V394" i="143"/>
  <c r="W394" i="143"/>
  <c r="X394" i="143"/>
  <c r="Y394" i="143"/>
  <c r="Z394" i="143"/>
  <c r="AA394" i="143"/>
  <c r="AB394" i="143"/>
  <c r="AC394" i="143"/>
  <c r="AD394" i="143"/>
  <c r="Q395" i="143"/>
  <c r="R395" i="143"/>
  <c r="S395" i="143"/>
  <c r="T395" i="143"/>
  <c r="U395" i="143"/>
  <c r="V395" i="143"/>
  <c r="W395" i="143"/>
  <c r="X395" i="143"/>
  <c r="Y395" i="143"/>
  <c r="Z395" i="143"/>
  <c r="AA395" i="143"/>
  <c r="AB395" i="143"/>
  <c r="AC395" i="143"/>
  <c r="AD395" i="143"/>
  <c r="Q396" i="143"/>
  <c r="R396" i="143"/>
  <c r="Q397" i="143"/>
  <c r="R397" i="143"/>
  <c r="S397" i="143"/>
  <c r="T397" i="143"/>
  <c r="U397" i="143"/>
  <c r="V397" i="143"/>
  <c r="W397" i="143"/>
  <c r="X397" i="143"/>
  <c r="Y397" i="143"/>
  <c r="Z397" i="143"/>
  <c r="AA397" i="143"/>
  <c r="AB397" i="143"/>
  <c r="AC397" i="143"/>
  <c r="AD397" i="143"/>
  <c r="Q10" i="143"/>
  <c r="R10" i="143" s="1"/>
  <c r="Q11" i="143"/>
  <c r="R11" i="143"/>
  <c r="S11" i="143"/>
  <c r="T11" i="143"/>
  <c r="U11" i="143"/>
  <c r="V11" i="143"/>
  <c r="W11" i="143"/>
  <c r="X11" i="143"/>
  <c r="Y11" i="143"/>
  <c r="Z11" i="143"/>
  <c r="AA11" i="143"/>
  <c r="AB11" i="143"/>
  <c r="AC11" i="143"/>
  <c r="AD11" i="143"/>
  <c r="Q12" i="143"/>
  <c r="R12" i="143"/>
  <c r="S12" i="143"/>
  <c r="T12" i="143"/>
  <c r="U12" i="143"/>
  <c r="V12" i="143"/>
  <c r="W12" i="143"/>
  <c r="X12" i="143"/>
  <c r="Y12" i="143"/>
  <c r="Z12" i="143"/>
  <c r="AA12" i="143"/>
  <c r="AB12" i="143"/>
  <c r="AC12" i="143"/>
  <c r="AD12" i="143"/>
  <c r="Q13" i="143"/>
  <c r="R13" i="143"/>
  <c r="S13" i="143"/>
  <c r="T13" i="143"/>
  <c r="U13" i="143"/>
  <c r="V13" i="143"/>
  <c r="W13" i="143"/>
  <c r="X13" i="143"/>
  <c r="Y13" i="143"/>
  <c r="Z13" i="143"/>
  <c r="AA13" i="143"/>
  <c r="AB13" i="143"/>
  <c r="AC13" i="143"/>
  <c r="AD13" i="143"/>
  <c r="Q14" i="143"/>
  <c r="R14" i="143"/>
  <c r="Q15" i="143"/>
  <c r="R15" i="143" s="1"/>
  <c r="S15" i="143"/>
  <c r="T15" i="143"/>
  <c r="U15" i="143"/>
  <c r="V15" i="143"/>
  <c r="W15" i="143"/>
  <c r="X15" i="143"/>
  <c r="Y15" i="143"/>
  <c r="Z15" i="143"/>
  <c r="AA15" i="143"/>
  <c r="AB15" i="143"/>
  <c r="AC15" i="143"/>
  <c r="AD15" i="143"/>
  <c r="Q16" i="143"/>
  <c r="R16" i="143" s="1"/>
  <c r="S16" i="143"/>
  <c r="T16" i="143"/>
  <c r="U16" i="143"/>
  <c r="V16" i="143"/>
  <c r="W16" i="143"/>
  <c r="X16" i="143"/>
  <c r="Y16" i="143"/>
  <c r="Z16" i="143"/>
  <c r="AA16" i="143"/>
  <c r="AB16" i="143"/>
  <c r="AC16" i="143"/>
  <c r="AD16" i="143"/>
  <c r="Q17" i="143"/>
  <c r="R17" i="143"/>
  <c r="S17" i="143"/>
  <c r="T17" i="143"/>
  <c r="U17" i="143"/>
  <c r="V17" i="143"/>
  <c r="W17" i="143"/>
  <c r="X17" i="143"/>
  <c r="Y17" i="143"/>
  <c r="Z17" i="143"/>
  <c r="AA17" i="143"/>
  <c r="AB17" i="143"/>
  <c r="AC17" i="143"/>
  <c r="AD17" i="143"/>
  <c r="Q18" i="143"/>
  <c r="R18" i="143"/>
  <c r="Q19" i="143"/>
  <c r="R19" i="143"/>
  <c r="S19" i="143"/>
  <c r="T19" i="143"/>
  <c r="U19" i="143"/>
  <c r="V19" i="143"/>
  <c r="W19" i="143"/>
  <c r="X19" i="143"/>
  <c r="Y19" i="143"/>
  <c r="Z19" i="143"/>
  <c r="AA19" i="143"/>
  <c r="AB19" i="143"/>
  <c r="AC19" i="143"/>
  <c r="AD19" i="143"/>
  <c r="Q20" i="143"/>
  <c r="R20" i="143"/>
  <c r="S20" i="143"/>
  <c r="T20" i="143"/>
  <c r="U20" i="143"/>
  <c r="V20" i="143"/>
  <c r="W20" i="143"/>
  <c r="X20" i="143"/>
  <c r="Y20" i="143"/>
  <c r="Z20" i="143"/>
  <c r="AA20" i="143"/>
  <c r="AB20" i="143"/>
  <c r="AC20" i="143"/>
  <c r="AD20" i="143"/>
  <c r="AC9" i="143"/>
  <c r="AD9" i="143" s="1"/>
  <c r="AB9" i="143"/>
  <c r="AA9" i="143"/>
  <c r="Z9" i="143"/>
  <c r="Y9" i="143"/>
  <c r="X9" i="143"/>
  <c r="W9" i="143"/>
  <c r="V9" i="143"/>
  <c r="U9" i="143"/>
  <c r="T9" i="143"/>
  <c r="S9" i="143"/>
  <c r="Q9" i="143"/>
  <c r="R9" i="143" s="1"/>
  <c r="AC8" i="143"/>
  <c r="AD8" i="143" s="1"/>
  <c r="AB8" i="143"/>
  <c r="AA8" i="143"/>
  <c r="Z8" i="143"/>
  <c r="Y8" i="143"/>
  <c r="X8" i="143"/>
  <c r="W8" i="143"/>
  <c r="V8" i="143"/>
  <c r="U8" i="143"/>
  <c r="T8" i="143"/>
  <c r="S8" i="143"/>
  <c r="Q8" i="143"/>
  <c r="R8" i="143" s="1"/>
  <c r="AC7" i="143"/>
  <c r="AD7" i="143" s="1"/>
  <c r="AB7" i="143"/>
  <c r="AA7" i="143"/>
  <c r="Z7" i="143"/>
  <c r="Y7" i="143"/>
  <c r="X7" i="143"/>
  <c r="W7" i="143"/>
  <c r="V7" i="143"/>
  <c r="U7" i="143"/>
  <c r="T7" i="143"/>
  <c r="S7" i="143"/>
  <c r="Q7" i="143"/>
  <c r="R7" i="143" s="1"/>
  <c r="Q6" i="143"/>
  <c r="R6" i="143" s="1"/>
  <c r="M8" i="130"/>
  <c r="M9" i="130"/>
  <c r="M7" i="130"/>
  <c r="L8" i="130"/>
  <c r="L9" i="130"/>
  <c r="L7" i="130"/>
  <c r="K10" i="130"/>
  <c r="P9" i="130"/>
  <c r="O9" i="130"/>
  <c r="N9" i="130"/>
  <c r="K9" i="130"/>
  <c r="P8" i="130"/>
  <c r="O8" i="130"/>
  <c r="N8" i="130"/>
  <c r="K8" i="130"/>
  <c r="P7" i="130"/>
  <c r="O7" i="130"/>
  <c r="N7" i="130"/>
  <c r="K7" i="130"/>
  <c r="K6" i="130"/>
  <c r="N6" i="129"/>
  <c r="N7" i="129"/>
  <c r="N8" i="129"/>
  <c r="N9" i="129"/>
  <c r="N10" i="129"/>
  <c r="N11" i="129"/>
  <c r="N12" i="129"/>
  <c r="N13" i="129"/>
  <c r="N14" i="129"/>
  <c r="N15" i="129"/>
  <c r="N16" i="129"/>
  <c r="N17" i="129"/>
  <c r="N18" i="129"/>
  <c r="N19" i="129"/>
  <c r="N20" i="129"/>
  <c r="N21" i="129"/>
  <c r="N22" i="129"/>
  <c r="N23" i="129"/>
  <c r="N24" i="129"/>
  <c r="L6" i="129"/>
  <c r="L7" i="129"/>
  <c r="L8" i="129"/>
  <c r="L9" i="129"/>
  <c r="L10" i="129"/>
  <c r="L11" i="129"/>
  <c r="L12" i="129"/>
  <c r="L13" i="129"/>
  <c r="L14" i="129"/>
  <c r="L15" i="129"/>
  <c r="L16" i="129"/>
  <c r="L17" i="129"/>
  <c r="L18" i="129"/>
  <c r="L19" i="129"/>
  <c r="L20" i="129"/>
  <c r="L21" i="129"/>
  <c r="L22" i="129"/>
  <c r="L23" i="129"/>
  <c r="L24" i="129"/>
  <c r="J6" i="129"/>
  <c r="J7" i="129"/>
  <c r="J8" i="129"/>
  <c r="J9" i="129"/>
  <c r="J10" i="129"/>
  <c r="J11" i="129"/>
  <c r="J12" i="129"/>
  <c r="J13" i="129"/>
  <c r="J14" i="129"/>
  <c r="J15" i="129"/>
  <c r="J16" i="129"/>
  <c r="J17" i="129"/>
  <c r="J18" i="129"/>
  <c r="J19" i="129"/>
  <c r="J20" i="129"/>
  <c r="J21" i="129"/>
  <c r="J22" i="129"/>
  <c r="J23" i="129"/>
  <c r="J24" i="129"/>
  <c r="I6" i="129"/>
  <c r="K6" i="129" s="1"/>
  <c r="I7" i="129"/>
  <c r="K7" i="129" s="1"/>
  <c r="I8" i="129"/>
  <c r="K8" i="129" s="1"/>
  <c r="I9" i="129"/>
  <c r="K9" i="129" s="1"/>
  <c r="I10" i="129"/>
  <c r="K10" i="129" s="1"/>
  <c r="I11" i="129"/>
  <c r="K11" i="129" s="1"/>
  <c r="I12" i="129"/>
  <c r="K12" i="129" s="1"/>
  <c r="I13" i="129"/>
  <c r="K13" i="129" s="1"/>
  <c r="I14" i="129"/>
  <c r="K14" i="129" s="1"/>
  <c r="I15" i="129"/>
  <c r="K15" i="129" s="1"/>
  <c r="I16" i="129"/>
  <c r="K16" i="129" s="1"/>
  <c r="I17" i="129"/>
  <c r="K17" i="129" s="1"/>
  <c r="I18" i="129"/>
  <c r="K18" i="129" s="1"/>
  <c r="I19" i="129"/>
  <c r="K19" i="129" s="1"/>
  <c r="I20" i="129"/>
  <c r="K20" i="129" s="1"/>
  <c r="I21" i="129"/>
  <c r="K21" i="129" s="1"/>
  <c r="I22" i="129"/>
  <c r="K22" i="129" s="1"/>
  <c r="I23" i="129"/>
  <c r="K23" i="129" s="1"/>
  <c r="I24" i="129"/>
  <c r="K24" i="129" s="1"/>
  <c r="D2" i="127"/>
  <c r="D1" i="127" s="1"/>
  <c r="O23" i="129" l="1"/>
  <c r="P23" i="129" s="1"/>
  <c r="O21" i="129"/>
  <c r="P21" i="129" s="1"/>
  <c r="O20" i="129"/>
  <c r="P20" i="129" s="1"/>
  <c r="O14" i="129"/>
  <c r="P14" i="129" s="1"/>
  <c r="O12" i="129"/>
  <c r="P12" i="129" s="1"/>
  <c r="O15" i="129"/>
  <c r="P15" i="129" s="1"/>
  <c r="M24" i="129"/>
  <c r="M19" i="129"/>
  <c r="M18" i="129"/>
  <c r="M17" i="129"/>
  <c r="M15" i="129"/>
  <c r="O9" i="129"/>
  <c r="P9" i="129" s="1"/>
  <c r="O24" i="129"/>
  <c r="P24" i="129" s="1"/>
  <c r="O22" i="129"/>
  <c r="P22" i="129" s="1"/>
  <c r="M16" i="129"/>
  <c r="O19" i="129"/>
  <c r="P19" i="129" s="1"/>
  <c r="M11" i="129"/>
  <c r="M10" i="129"/>
  <c r="M7" i="129"/>
  <c r="O10" i="129"/>
  <c r="P10" i="129" s="1"/>
  <c r="O11" i="129"/>
  <c r="P11" i="129" s="1"/>
  <c r="M12" i="129"/>
  <c r="O13" i="129"/>
  <c r="P13" i="129" s="1"/>
  <c r="O18" i="129"/>
  <c r="P18" i="129" s="1"/>
  <c r="O16" i="129"/>
  <c r="P16" i="129" s="1"/>
  <c r="M14" i="129"/>
  <c r="O17" i="129"/>
  <c r="P17" i="129" s="1"/>
  <c r="M13" i="129"/>
  <c r="M9" i="129"/>
  <c r="M8" i="129"/>
  <c r="O8" i="129" s="1"/>
  <c r="P8" i="129" s="1"/>
  <c r="O7" i="129"/>
  <c r="P7" i="129" s="1"/>
  <c r="M6" i="129"/>
  <c r="O6" i="129"/>
  <c r="P6" i="129" s="1"/>
  <c r="M23" i="129"/>
  <c r="M22" i="129"/>
  <c r="M21" i="129"/>
  <c r="M20" i="129"/>
  <c r="Y2" i="71" l="1"/>
  <c r="Y3" i="71"/>
  <c r="Y4" i="71"/>
  <c r="Y5" i="71"/>
  <c r="Y6" i="71"/>
  <c r="Y7" i="71"/>
  <c r="Y8" i="71"/>
  <c r="Y9" i="71"/>
  <c r="Y10" i="71"/>
  <c r="Y11" i="71"/>
  <c r="Y12" i="71"/>
  <c r="Y13" i="71"/>
  <c r="Y14" i="71"/>
  <c r="Y15" i="71"/>
  <c r="Y16" i="71"/>
  <c r="Y17" i="71"/>
  <c r="Y18" i="71"/>
  <c r="Y19" i="71"/>
  <c r="Y20" i="71"/>
  <c r="Y21" i="71"/>
  <c r="Y22" i="71"/>
  <c r="Y23" i="71"/>
  <c r="Y24" i="71"/>
  <c r="Y25" i="71"/>
  <c r="Y26" i="71"/>
  <c r="Y27" i="71"/>
  <c r="Y28" i="71"/>
  <c r="Y29" i="71"/>
  <c r="Y30" i="71"/>
  <c r="Y31" i="71"/>
  <c r="Y32" i="71"/>
  <c r="Y33" i="71"/>
  <c r="Y34" i="71"/>
  <c r="Y35" i="71"/>
  <c r="Y36" i="71"/>
  <c r="Y37" i="71"/>
  <c r="Y38" i="71"/>
  <c r="Y39" i="71"/>
  <c r="Y40" i="71"/>
  <c r="Y41" i="71"/>
  <c r="Y42" i="71"/>
  <c r="Y43" i="71"/>
  <c r="Y44" i="71"/>
  <c r="Y45" i="71"/>
  <c r="Y46" i="71"/>
  <c r="Y47" i="71"/>
  <c r="Y48" i="71"/>
  <c r="Y49" i="71"/>
  <c r="Y50" i="71"/>
  <c r="Y51" i="71"/>
  <c r="Y52" i="71"/>
  <c r="Y53" i="71"/>
  <c r="Y54" i="71"/>
  <c r="Y55" i="71"/>
  <c r="Y56" i="71"/>
  <c r="Y57" i="71"/>
  <c r="Y58" i="71"/>
  <c r="Y59" i="71"/>
  <c r="Y60" i="71"/>
  <c r="Y61" i="71"/>
  <c r="Y62" i="71"/>
  <c r="Y63" i="71"/>
  <c r="Y64" i="71"/>
  <c r="Y65" i="71"/>
  <c r="Y66" i="71"/>
  <c r="Y67" i="71"/>
  <c r="Y68" i="71"/>
  <c r="Y69" i="71"/>
  <c r="Y70" i="71"/>
  <c r="Y71" i="71"/>
  <c r="Y72" i="71"/>
  <c r="Y73" i="71"/>
  <c r="Y74" i="71"/>
  <c r="Y75" i="71"/>
  <c r="Y76" i="71"/>
  <c r="Y77" i="71"/>
  <c r="Y78" i="71"/>
  <c r="Y79" i="71"/>
  <c r="Y80" i="71"/>
  <c r="Y81" i="71"/>
  <c r="Y82" i="71"/>
  <c r="Y83" i="71"/>
  <c r="Y84" i="71"/>
  <c r="Y85" i="71"/>
  <c r="Y86" i="71"/>
  <c r="Y87" i="71"/>
  <c r="Y88" i="71"/>
  <c r="Y89" i="71"/>
  <c r="Y90" i="71"/>
  <c r="Y91" i="71"/>
  <c r="Y92" i="71"/>
  <c r="Y93" i="71"/>
  <c r="Y94" i="71"/>
  <c r="Y95" i="71"/>
  <c r="Y96" i="71"/>
  <c r="Y97" i="71"/>
  <c r="Y98" i="71"/>
  <c r="Y99" i="71"/>
  <c r="Y100" i="71"/>
  <c r="Y101" i="71"/>
  <c r="Y102" i="71"/>
  <c r="Y103" i="71"/>
  <c r="Y104" i="71"/>
  <c r="Y105" i="71"/>
  <c r="Y106" i="71"/>
  <c r="Y107" i="71"/>
  <c r="Y108" i="71"/>
  <c r="Y109" i="71"/>
  <c r="Y110" i="71"/>
  <c r="Y111" i="71"/>
  <c r="Y112" i="71"/>
  <c r="Y113" i="71"/>
  <c r="Y114" i="71"/>
  <c r="Y115" i="71"/>
  <c r="Y116" i="71"/>
  <c r="Y117" i="71"/>
  <c r="Y118" i="71"/>
  <c r="Y119" i="71"/>
  <c r="Y120" i="71"/>
  <c r="Y121" i="71"/>
  <c r="Y122" i="71"/>
  <c r="Y123" i="71"/>
  <c r="Y124" i="71"/>
  <c r="Y125" i="71"/>
  <c r="Y126" i="71"/>
  <c r="Y127" i="71"/>
  <c r="Y128" i="71"/>
  <c r="Y129" i="71"/>
  <c r="Y130" i="71"/>
  <c r="Y131" i="71"/>
  <c r="Y132" i="71"/>
  <c r="Y133" i="71"/>
  <c r="Y134" i="71"/>
  <c r="Y135" i="71"/>
  <c r="Y136" i="71"/>
  <c r="Y137" i="71"/>
  <c r="Y138" i="71"/>
  <c r="Y139" i="71"/>
  <c r="Y140" i="71"/>
  <c r="Y141" i="71"/>
  <c r="Y142" i="71"/>
  <c r="Y143" i="71"/>
  <c r="Y144" i="71"/>
  <c r="Y145" i="71"/>
  <c r="Y146" i="71"/>
  <c r="Y147" i="71"/>
  <c r="Y148" i="71"/>
  <c r="Y149" i="71"/>
  <c r="Y150" i="71"/>
  <c r="Y151" i="71"/>
  <c r="Y152" i="71"/>
  <c r="Y153" i="71"/>
  <c r="Y154" i="71"/>
  <c r="Y155" i="71"/>
  <c r="Y156" i="71"/>
  <c r="Y157" i="71"/>
  <c r="Y158" i="71"/>
  <c r="Y159" i="71"/>
  <c r="Y160" i="71"/>
  <c r="Y161" i="71"/>
  <c r="Y162" i="71"/>
  <c r="Y163" i="71"/>
  <c r="Y164" i="71"/>
  <c r="Y165" i="71"/>
  <c r="Y166" i="71"/>
  <c r="Y167" i="71"/>
  <c r="Y168" i="71"/>
  <c r="Y169" i="71"/>
  <c r="Y170" i="71"/>
  <c r="Y171" i="71"/>
  <c r="Y172" i="71"/>
  <c r="Y173" i="71"/>
  <c r="Y174" i="71"/>
  <c r="Y175" i="71"/>
  <c r="Y176" i="71"/>
  <c r="Y177" i="71"/>
  <c r="Y178" i="71"/>
  <c r="Y179" i="71"/>
  <c r="Y180" i="71"/>
  <c r="Y181" i="71"/>
  <c r="Y182" i="71"/>
  <c r="Y183" i="71"/>
  <c r="Y184" i="71"/>
  <c r="Y185" i="71"/>
  <c r="Y186" i="71"/>
  <c r="Y187" i="71"/>
  <c r="Y188" i="71"/>
  <c r="Y189" i="71"/>
  <c r="Y190" i="71"/>
  <c r="Y191" i="71"/>
  <c r="Y192" i="71"/>
  <c r="Y193" i="71"/>
  <c r="Y194" i="71"/>
  <c r="Y195" i="71"/>
  <c r="Y196" i="71"/>
  <c r="Y197" i="71"/>
  <c r="Y198" i="71"/>
  <c r="Y199" i="71"/>
  <c r="Y200" i="71"/>
  <c r="Y201" i="71"/>
  <c r="Y202" i="71"/>
  <c r="Y203" i="71"/>
  <c r="Y204" i="71"/>
  <c r="Y205" i="71"/>
  <c r="Y206" i="71"/>
  <c r="Y207" i="71"/>
  <c r="Y208" i="71"/>
  <c r="Y209" i="71"/>
  <c r="Y210" i="71"/>
  <c r="Y211" i="71"/>
  <c r="Y212" i="71"/>
  <c r="Y213" i="71"/>
  <c r="Y214" i="71"/>
  <c r="Y215" i="71"/>
  <c r="Y216" i="71"/>
  <c r="Y217" i="71"/>
  <c r="Y218" i="71"/>
  <c r="Y219" i="71"/>
  <c r="Y220" i="71"/>
  <c r="Y221" i="71"/>
  <c r="Y222" i="71"/>
  <c r="Y223" i="71"/>
  <c r="Y224" i="71"/>
  <c r="Y225" i="71"/>
  <c r="Y226" i="71"/>
  <c r="Y227" i="71"/>
  <c r="Y228" i="71"/>
  <c r="Y229" i="71"/>
  <c r="Y230" i="71"/>
  <c r="Y231" i="71"/>
  <c r="Y232" i="71"/>
  <c r="Y233" i="71"/>
  <c r="Y234" i="71"/>
  <c r="Y235" i="71"/>
  <c r="Y236" i="71"/>
  <c r="Y237" i="71"/>
  <c r="Y238" i="71"/>
  <c r="Y239" i="71"/>
  <c r="Y240" i="71"/>
  <c r="Y241" i="71"/>
  <c r="Y242" i="71"/>
  <c r="Y243" i="71"/>
  <c r="Y244" i="71"/>
  <c r="Y245" i="71"/>
  <c r="Y246" i="71"/>
  <c r="Y247" i="71"/>
  <c r="Y248" i="71"/>
  <c r="Y249" i="71"/>
  <c r="Y250" i="71"/>
  <c r="Y251" i="71"/>
  <c r="Y252" i="71"/>
  <c r="Y253" i="71"/>
  <c r="Y254" i="71"/>
  <c r="Y255" i="71"/>
  <c r="Y256" i="71"/>
  <c r="Y257" i="71"/>
  <c r="Y258" i="71"/>
  <c r="Y259" i="71"/>
  <c r="Y260" i="71"/>
  <c r="Y261" i="71"/>
  <c r="Y262" i="71"/>
  <c r="Y263" i="71"/>
  <c r="Y264" i="71"/>
  <c r="Y265" i="71"/>
  <c r="Y266" i="71"/>
  <c r="Y267" i="71"/>
  <c r="Y268" i="71"/>
  <c r="Y269" i="71"/>
  <c r="Y270" i="71"/>
  <c r="Y271" i="71"/>
  <c r="Y272" i="71"/>
  <c r="Y273" i="71"/>
  <c r="Y274" i="71"/>
  <c r="Y275" i="71"/>
  <c r="Y276" i="71"/>
  <c r="Y277" i="71"/>
  <c r="Y278" i="71"/>
  <c r="Y279" i="71"/>
  <c r="Y280" i="71"/>
  <c r="Y281" i="71"/>
  <c r="Y282" i="71"/>
  <c r="Y283" i="71"/>
  <c r="Y284" i="71"/>
  <c r="Y285" i="71"/>
  <c r="Y286" i="71"/>
  <c r="Y287" i="71"/>
  <c r="Y288" i="71"/>
  <c r="Y289" i="71"/>
  <c r="Y290" i="71"/>
  <c r="Y291" i="71"/>
  <c r="Y292" i="71"/>
  <c r="Y293" i="71"/>
  <c r="Y294" i="71"/>
  <c r="Y295" i="71"/>
  <c r="Y296" i="71"/>
  <c r="Y297" i="71"/>
  <c r="Y298" i="71"/>
  <c r="Y299" i="71"/>
  <c r="Y300" i="71"/>
  <c r="Y301" i="71"/>
  <c r="Y302" i="71"/>
  <c r="Y303" i="71"/>
  <c r="Y304" i="71"/>
  <c r="Y305" i="71"/>
  <c r="Y306" i="71"/>
  <c r="Y307" i="71"/>
  <c r="Y308" i="71"/>
  <c r="Y309" i="71"/>
  <c r="Y310" i="71"/>
  <c r="Y311" i="71"/>
  <c r="Y312" i="71"/>
  <c r="Y313" i="71"/>
  <c r="Y314" i="71"/>
  <c r="Y315" i="71"/>
  <c r="Y316" i="71"/>
  <c r="Y317" i="71"/>
  <c r="Y318" i="71"/>
  <c r="Y319" i="71"/>
  <c r="Y320" i="71"/>
  <c r="Y321" i="71"/>
  <c r="Y322" i="71"/>
  <c r="Y323" i="71"/>
  <c r="Y324" i="71"/>
  <c r="Y325" i="71"/>
  <c r="Y326" i="71"/>
  <c r="Y327" i="71"/>
  <c r="Y328" i="71"/>
  <c r="Y329" i="71"/>
  <c r="Y330" i="71"/>
  <c r="Y331" i="71"/>
  <c r="Y332" i="71"/>
  <c r="Y333" i="71"/>
  <c r="Y334" i="71"/>
  <c r="Y335" i="71"/>
  <c r="Y336" i="71"/>
  <c r="Y337" i="71"/>
  <c r="Y338" i="71"/>
  <c r="Y339" i="71"/>
  <c r="Y340" i="71"/>
  <c r="Y341" i="71"/>
  <c r="Y342" i="71"/>
  <c r="Y343" i="71"/>
  <c r="Y344" i="71"/>
  <c r="Y345" i="71"/>
  <c r="Y346" i="71"/>
  <c r="Y347" i="71"/>
  <c r="Y348" i="71"/>
  <c r="Y349" i="71"/>
  <c r="Y350" i="71"/>
  <c r="Y351" i="71"/>
  <c r="Y352" i="71"/>
  <c r="Y353" i="71"/>
  <c r="Y354" i="71"/>
  <c r="Y355" i="71"/>
  <c r="Y356" i="71"/>
  <c r="Y357" i="71"/>
  <c r="Y358" i="71"/>
  <c r="Y359" i="71"/>
  <c r="Y360" i="71"/>
  <c r="Y361" i="71"/>
  <c r="Y362" i="71"/>
  <c r="Y363" i="71"/>
  <c r="Y364" i="71"/>
  <c r="Y365" i="71"/>
  <c r="Y366" i="71"/>
  <c r="Y367" i="71"/>
  <c r="Y368" i="71"/>
  <c r="Y369" i="71"/>
  <c r="Y370" i="71"/>
  <c r="Y371" i="71"/>
  <c r="Y372" i="71"/>
  <c r="Y373" i="71"/>
  <c r="Y374" i="71"/>
  <c r="Y375" i="71"/>
  <c r="Y376" i="71"/>
  <c r="Y377" i="71"/>
  <c r="Y378" i="71"/>
  <c r="Y379" i="71"/>
  <c r="Y380" i="71"/>
  <c r="Y381" i="71"/>
  <c r="Y382" i="71"/>
  <c r="Y383" i="71"/>
  <c r="Y384" i="71"/>
  <c r="Y385" i="71"/>
  <c r="Y386" i="71"/>
  <c r="Y387" i="71"/>
  <c r="Y388" i="71"/>
  <c r="Y389" i="71"/>
  <c r="Y390" i="71"/>
  <c r="Y391" i="71"/>
  <c r="Y392" i="71"/>
  <c r="Y393" i="71"/>
  <c r="Y394" i="71"/>
  <c r="Y395" i="71"/>
  <c r="Y396" i="71"/>
  <c r="Y397" i="71"/>
  <c r="Y398" i="71"/>
  <c r="Y399" i="71"/>
  <c r="Y400" i="71"/>
  <c r="Y401" i="71"/>
  <c r="Y402" i="71"/>
  <c r="Y403" i="71"/>
  <c r="Y404" i="71"/>
  <c r="Y405" i="71"/>
  <c r="Y406" i="71"/>
  <c r="Y407" i="71"/>
  <c r="Y408" i="71"/>
  <c r="Y409" i="71"/>
  <c r="Y410" i="71"/>
  <c r="Y411" i="71"/>
  <c r="Y412" i="71"/>
  <c r="Y413" i="71"/>
  <c r="Y414" i="71"/>
  <c r="Y415" i="71"/>
  <c r="Y416" i="71"/>
  <c r="Y417" i="71"/>
  <c r="Y418" i="71"/>
  <c r="Y419" i="71"/>
  <c r="Y420" i="71"/>
  <c r="Y421" i="71"/>
  <c r="Y422" i="71"/>
  <c r="Y423" i="71"/>
  <c r="Y424" i="71"/>
  <c r="Y425" i="71"/>
  <c r="Y426" i="71"/>
  <c r="Y427" i="71"/>
  <c r="Y428" i="71"/>
  <c r="Y429" i="71"/>
  <c r="Y430" i="71"/>
  <c r="Y431" i="71"/>
  <c r="Y432" i="71"/>
  <c r="Y433" i="71"/>
  <c r="Y434" i="71"/>
  <c r="Y435" i="71"/>
  <c r="Y436" i="71"/>
  <c r="Y437" i="71"/>
  <c r="Y438" i="71"/>
  <c r="Y439" i="71"/>
  <c r="Y440" i="71"/>
  <c r="Y441" i="71"/>
  <c r="Y442" i="71"/>
  <c r="Y443" i="71"/>
  <c r="Y444" i="71"/>
  <c r="Y445" i="71"/>
  <c r="Y446" i="71"/>
  <c r="Y447" i="71"/>
  <c r="Y448" i="71"/>
  <c r="Y449" i="71"/>
  <c r="Y450" i="71"/>
  <c r="Y451" i="71"/>
  <c r="Y452" i="71"/>
  <c r="Y453" i="71"/>
  <c r="Y454" i="71"/>
  <c r="Y455" i="71"/>
  <c r="Y456" i="71"/>
  <c r="Y457" i="71"/>
  <c r="Y458" i="71"/>
  <c r="Y459" i="71"/>
  <c r="Y460" i="71"/>
  <c r="Y461" i="71"/>
  <c r="Y462" i="71"/>
  <c r="Y463" i="71"/>
  <c r="Y464" i="71"/>
  <c r="Y465" i="71"/>
  <c r="Y466" i="71"/>
  <c r="Y467" i="71"/>
  <c r="Y468" i="71"/>
  <c r="Y469" i="71"/>
  <c r="Y470" i="71"/>
  <c r="Y471" i="71"/>
  <c r="Y472" i="71"/>
  <c r="Y473" i="71"/>
  <c r="Y474" i="71"/>
  <c r="Y475" i="71"/>
  <c r="Y476" i="71"/>
  <c r="Y477" i="71"/>
  <c r="Y478" i="71"/>
  <c r="Y479" i="71"/>
  <c r="Y480" i="71"/>
  <c r="Y481" i="71"/>
  <c r="Y482" i="71"/>
  <c r="Y483" i="71"/>
  <c r="Y484" i="71"/>
  <c r="Y485" i="71"/>
  <c r="Y486" i="71"/>
  <c r="Y487" i="71"/>
  <c r="Y488" i="71"/>
  <c r="Y489" i="71"/>
  <c r="Y490" i="71"/>
  <c r="Y491" i="71"/>
  <c r="Y492" i="71"/>
  <c r="Y493" i="71"/>
  <c r="Y494" i="71"/>
  <c r="Y495" i="71"/>
  <c r="Y496" i="71"/>
  <c r="Y497" i="71"/>
  <c r="Y498" i="71"/>
  <c r="Y499" i="71"/>
  <c r="Y500" i="71"/>
  <c r="Y501" i="71"/>
  <c r="Y502" i="71"/>
  <c r="Y503" i="71"/>
  <c r="Y504" i="71"/>
  <c r="Y505" i="71"/>
  <c r="Y506" i="71"/>
  <c r="Y507" i="71"/>
  <c r="Y508" i="71"/>
  <c r="Y509" i="71"/>
  <c r="Y510" i="71"/>
  <c r="Y511" i="71"/>
  <c r="Y512" i="71"/>
  <c r="Y513" i="71"/>
  <c r="Y514" i="71"/>
  <c r="Y515" i="71"/>
  <c r="Y516" i="71"/>
  <c r="Y517" i="71"/>
  <c r="Y518" i="71"/>
  <c r="Y519" i="71"/>
  <c r="Y520" i="71"/>
  <c r="Y521" i="71"/>
  <c r="Y522" i="71"/>
  <c r="Y523" i="71"/>
  <c r="Y524" i="71"/>
  <c r="Y525" i="71"/>
  <c r="Y526" i="71"/>
  <c r="Y527" i="71"/>
  <c r="Y528" i="71"/>
  <c r="Y529" i="71"/>
  <c r="Y530" i="71"/>
  <c r="Y531" i="71"/>
  <c r="Y532" i="71"/>
  <c r="Y533" i="71"/>
  <c r="Y534" i="71"/>
  <c r="Y535" i="71"/>
  <c r="Y536" i="71"/>
  <c r="Y537" i="71"/>
  <c r="Y538" i="71"/>
  <c r="Y539" i="71"/>
  <c r="Y540" i="71"/>
  <c r="Y541" i="71"/>
  <c r="Y542" i="71"/>
  <c r="Y543" i="71"/>
  <c r="Y544" i="71"/>
  <c r="Y545" i="71"/>
  <c r="Y546" i="71"/>
  <c r="Y547" i="71"/>
  <c r="Y548" i="71"/>
  <c r="Y549" i="71"/>
  <c r="Y550" i="71"/>
  <c r="Y551" i="71"/>
  <c r="Y552" i="71"/>
  <c r="Y553" i="71"/>
  <c r="Y554" i="71"/>
  <c r="Y555" i="71"/>
  <c r="Y556" i="71"/>
  <c r="Y557" i="71"/>
  <c r="Y558" i="71"/>
  <c r="Y559" i="71"/>
  <c r="Y560" i="71"/>
  <c r="Y561" i="71"/>
  <c r="Y562" i="71"/>
  <c r="Y563" i="71"/>
  <c r="Y564" i="71"/>
  <c r="Y565" i="71"/>
  <c r="Y566" i="71"/>
  <c r="Y567" i="71"/>
  <c r="Y568" i="71"/>
  <c r="Y569" i="71"/>
  <c r="Y570" i="71"/>
  <c r="Y571" i="71"/>
  <c r="Y572" i="71"/>
  <c r="Y573" i="71"/>
  <c r="Y574" i="71"/>
  <c r="Y575" i="71"/>
  <c r="Y576" i="71"/>
  <c r="Y577" i="71"/>
  <c r="Y578" i="71"/>
  <c r="Y579" i="71"/>
  <c r="Y580" i="71"/>
  <c r="Y581" i="71"/>
  <c r="Y582" i="71"/>
  <c r="Y583" i="71"/>
  <c r="Y584" i="71"/>
  <c r="Y585" i="71"/>
  <c r="Y586" i="71"/>
  <c r="Y587" i="71"/>
  <c r="Y588" i="71"/>
  <c r="Y589" i="71"/>
  <c r="Y590" i="71"/>
  <c r="Y591" i="71"/>
  <c r="Y592" i="71"/>
  <c r="Y593" i="71"/>
  <c r="Y594" i="71"/>
  <c r="Y595" i="71"/>
  <c r="Y596" i="71"/>
  <c r="Y597" i="71"/>
  <c r="Y598" i="71"/>
  <c r="Y599" i="71"/>
  <c r="Y600" i="71"/>
  <c r="Y601" i="71"/>
  <c r="Y602" i="71"/>
  <c r="Y603" i="71"/>
  <c r="Y604" i="71"/>
  <c r="Y605" i="71"/>
  <c r="Y606" i="71"/>
  <c r="Y607" i="71"/>
  <c r="Y608" i="71"/>
  <c r="Y609" i="71"/>
  <c r="Y610" i="71"/>
  <c r="Y611" i="71"/>
  <c r="Y612" i="71"/>
  <c r="Y613" i="71"/>
  <c r="Y614" i="71"/>
  <c r="Y615" i="71"/>
  <c r="Y616" i="71"/>
  <c r="Y617" i="71"/>
  <c r="Y618" i="71"/>
  <c r="Y619" i="71"/>
  <c r="Y620" i="71"/>
  <c r="Y621" i="71"/>
  <c r="Y622" i="71"/>
  <c r="Y623" i="71"/>
  <c r="Y624" i="71"/>
  <c r="Y625" i="71"/>
  <c r="Y626" i="71"/>
  <c r="Y627" i="71"/>
  <c r="Y628" i="71"/>
  <c r="Y629" i="71"/>
  <c r="Y630" i="71"/>
  <c r="Y631" i="71"/>
  <c r="Y632" i="71"/>
  <c r="Y633" i="71"/>
  <c r="Y634" i="71"/>
  <c r="Y635" i="71"/>
  <c r="Y636" i="71"/>
  <c r="Y637" i="71"/>
  <c r="Y638" i="71"/>
  <c r="Y639" i="71"/>
  <c r="Y640" i="71"/>
  <c r="Y641" i="71"/>
  <c r="Y642" i="71"/>
  <c r="Y643" i="71"/>
  <c r="Y644" i="71"/>
  <c r="Y645" i="71"/>
  <c r="Y646" i="71"/>
  <c r="Y647" i="71"/>
  <c r="Y648" i="71"/>
  <c r="Y649" i="71"/>
  <c r="Y650" i="71"/>
  <c r="Y651" i="71"/>
  <c r="Y652" i="71"/>
  <c r="Y653" i="71"/>
  <c r="Y654" i="71"/>
  <c r="Y655" i="71"/>
  <c r="Y656" i="71"/>
  <c r="Y657" i="71"/>
  <c r="Y658" i="71"/>
  <c r="Y659" i="71"/>
  <c r="Y660" i="71"/>
  <c r="Y661" i="71"/>
  <c r="Y662" i="71"/>
  <c r="Y663" i="71"/>
  <c r="Y664" i="71"/>
  <c r="Y665" i="71"/>
  <c r="Y666" i="71"/>
  <c r="Y667" i="71"/>
  <c r="Y668" i="71"/>
  <c r="Y669" i="71"/>
  <c r="Y670" i="71"/>
  <c r="Y671" i="71"/>
  <c r="Y672" i="71"/>
  <c r="Y673" i="71"/>
  <c r="Y674" i="71"/>
  <c r="Y675" i="71"/>
  <c r="Y676" i="71"/>
  <c r="Y677" i="71"/>
  <c r="Y678" i="71"/>
  <c r="Y679" i="71"/>
  <c r="Y680" i="71"/>
  <c r="Y681" i="71"/>
  <c r="Y682" i="71"/>
  <c r="Y683" i="71"/>
  <c r="Y684" i="71"/>
  <c r="Y685" i="71"/>
  <c r="Y686" i="71"/>
  <c r="Y687" i="71"/>
  <c r="Y688" i="71"/>
  <c r="Y689" i="71"/>
  <c r="Y690" i="71"/>
  <c r="Y691" i="71"/>
  <c r="Y692" i="71"/>
  <c r="Y693" i="71"/>
  <c r="Y694" i="71"/>
  <c r="Y695" i="71"/>
  <c r="Y696" i="71"/>
  <c r="Y697" i="71"/>
  <c r="Y698" i="71"/>
  <c r="Y699" i="71"/>
  <c r="Y700" i="71"/>
  <c r="Y701" i="71"/>
  <c r="Y702" i="71"/>
  <c r="Y703" i="71"/>
  <c r="Y704" i="71"/>
  <c r="Y705" i="71"/>
  <c r="Y706" i="71"/>
  <c r="Y707" i="71"/>
  <c r="Y708" i="71"/>
  <c r="Y709" i="71"/>
  <c r="Y710" i="71"/>
  <c r="Y711" i="71"/>
  <c r="Y712" i="71"/>
  <c r="Y713" i="71"/>
  <c r="Y714" i="71"/>
  <c r="Y715" i="71"/>
  <c r="Y716" i="71"/>
  <c r="Y717" i="71"/>
  <c r="Y718" i="71"/>
  <c r="Y719" i="71"/>
  <c r="Y720" i="71"/>
  <c r="Y721" i="71"/>
  <c r="Y722" i="71"/>
  <c r="Y723" i="71"/>
  <c r="Y724" i="71"/>
  <c r="Y725" i="71"/>
  <c r="Y726" i="71"/>
  <c r="Y727" i="71"/>
  <c r="Y728" i="71"/>
  <c r="Y729" i="71"/>
  <c r="Y730" i="71"/>
  <c r="Y731" i="71"/>
  <c r="Y732" i="71"/>
  <c r="Y733" i="71"/>
  <c r="Y734" i="71"/>
  <c r="Y735" i="71"/>
  <c r="Y736" i="71"/>
  <c r="Y737" i="71"/>
  <c r="Y738" i="71"/>
  <c r="Y739" i="71"/>
  <c r="Y740" i="71"/>
  <c r="Y741" i="71"/>
  <c r="Y742" i="71"/>
  <c r="Y743" i="71"/>
  <c r="Y744" i="71"/>
  <c r="Y745" i="71"/>
  <c r="Y746" i="71"/>
  <c r="Y747" i="71"/>
  <c r="Y748" i="71"/>
  <c r="Y749" i="71"/>
  <c r="Y750" i="71"/>
  <c r="Y751" i="71"/>
  <c r="Y752" i="71"/>
  <c r="Y753" i="71"/>
  <c r="Y754" i="71"/>
  <c r="Y755" i="71"/>
  <c r="Y756" i="71"/>
  <c r="Y757" i="71"/>
  <c r="Y758" i="71"/>
  <c r="Y759" i="71"/>
  <c r="Y760" i="71"/>
  <c r="Y761" i="71"/>
  <c r="Y762" i="71"/>
  <c r="Y763" i="71"/>
  <c r="Y764" i="71"/>
  <c r="Y765" i="71"/>
  <c r="Y766" i="71"/>
  <c r="Y767" i="71"/>
  <c r="Y768" i="71"/>
  <c r="Y769" i="71"/>
  <c r="Y770" i="71"/>
  <c r="Y771" i="71"/>
  <c r="Y772" i="71"/>
  <c r="Y773" i="71"/>
  <c r="Y774" i="71"/>
  <c r="Y775" i="71"/>
  <c r="Y776" i="71"/>
  <c r="Y777" i="71"/>
  <c r="Y778" i="71"/>
  <c r="Y779" i="71"/>
  <c r="Y780" i="71"/>
  <c r="Y781" i="71"/>
  <c r="Y782" i="71"/>
  <c r="Y783" i="71"/>
  <c r="Y784" i="71"/>
  <c r="Y785" i="71"/>
  <c r="Y786" i="71"/>
  <c r="Y787" i="71"/>
  <c r="Y788" i="71"/>
  <c r="Y789" i="71"/>
  <c r="Y790" i="71"/>
  <c r="Y791" i="71"/>
  <c r="Y792" i="71"/>
  <c r="Y793" i="71"/>
  <c r="Y794" i="71"/>
  <c r="Y795" i="71"/>
  <c r="Y796" i="71"/>
  <c r="Y797" i="71"/>
  <c r="Y798" i="71"/>
  <c r="Y799" i="71"/>
  <c r="Y800" i="71"/>
  <c r="Y801" i="71"/>
  <c r="Y802" i="71"/>
  <c r="Y803" i="71"/>
  <c r="Y804" i="71"/>
  <c r="Y805" i="71"/>
  <c r="Y806" i="71"/>
  <c r="Y807" i="71"/>
  <c r="Y808" i="71"/>
  <c r="Y809" i="71"/>
  <c r="Y810" i="71"/>
  <c r="Y811" i="71"/>
  <c r="Y812" i="71"/>
  <c r="Y813" i="71"/>
  <c r="Y814" i="71"/>
  <c r="Y815" i="71"/>
  <c r="Y816" i="71"/>
  <c r="Y817" i="71"/>
  <c r="Y818" i="71"/>
  <c r="Y819" i="71"/>
  <c r="Y820" i="71"/>
  <c r="Y821" i="71"/>
  <c r="Y822" i="71"/>
  <c r="Y823" i="71"/>
  <c r="Y824" i="71"/>
  <c r="Y825" i="71"/>
  <c r="Y826" i="71"/>
  <c r="Y827" i="71"/>
  <c r="Y828" i="71"/>
  <c r="Y829" i="71"/>
  <c r="Y830" i="71"/>
  <c r="Y831" i="71"/>
  <c r="Y832" i="71"/>
  <c r="Y833" i="71"/>
  <c r="Y834" i="71"/>
  <c r="Y835" i="71"/>
  <c r="Y836" i="71"/>
  <c r="Y837" i="71"/>
  <c r="Y838" i="71"/>
  <c r="Y839" i="71"/>
  <c r="Y840" i="71"/>
  <c r="Y841" i="71"/>
  <c r="Y842" i="71"/>
  <c r="Y843" i="71"/>
  <c r="Y844" i="71"/>
  <c r="Y845" i="71"/>
  <c r="Y846" i="71"/>
  <c r="Y847" i="71"/>
  <c r="Y848" i="71"/>
  <c r="Y849" i="71"/>
  <c r="Y850" i="71"/>
  <c r="Y851" i="71"/>
  <c r="Y852" i="71"/>
  <c r="Y853" i="71"/>
  <c r="Y854" i="71"/>
  <c r="Y855" i="71"/>
  <c r="Y856" i="71"/>
  <c r="Y857" i="71"/>
  <c r="Y858" i="71"/>
  <c r="Y859" i="71"/>
  <c r="Y860" i="71"/>
  <c r="Y861" i="71"/>
  <c r="Y862" i="71"/>
  <c r="Y863" i="71"/>
  <c r="Y864" i="71"/>
  <c r="Y865" i="71"/>
  <c r="Y866" i="71"/>
  <c r="Y867" i="71"/>
  <c r="Y868" i="71"/>
  <c r="Y869" i="71"/>
  <c r="Y870" i="71"/>
  <c r="Y871" i="71"/>
  <c r="Y872" i="71"/>
  <c r="Y873" i="71"/>
  <c r="Y874" i="71"/>
  <c r="Y875" i="71"/>
  <c r="Y876" i="71"/>
  <c r="Y877" i="71"/>
  <c r="Y878" i="71"/>
  <c r="Y879" i="71"/>
  <c r="Y880" i="71"/>
  <c r="Y881" i="71"/>
  <c r="Y882" i="71"/>
  <c r="Y883" i="71"/>
  <c r="Y884" i="71"/>
  <c r="Y885" i="71"/>
  <c r="Y886" i="71"/>
  <c r="Y887" i="71"/>
  <c r="Y888" i="71"/>
  <c r="Y889" i="71"/>
  <c r="Y890" i="71"/>
  <c r="Y891" i="71"/>
  <c r="Y892" i="71"/>
  <c r="Y893" i="71"/>
  <c r="Y894" i="71"/>
  <c r="Y895" i="71"/>
  <c r="Y896" i="71"/>
  <c r="Y897" i="71"/>
  <c r="Y898" i="71"/>
  <c r="Y899" i="71"/>
  <c r="Y900" i="71"/>
  <c r="Y901" i="71"/>
  <c r="Y902" i="71"/>
  <c r="Y903" i="71"/>
  <c r="Y904" i="71"/>
  <c r="Y905" i="71"/>
  <c r="Y906" i="71"/>
  <c r="Y907" i="71"/>
  <c r="Y908" i="71"/>
  <c r="Y909" i="71"/>
  <c r="Y910" i="71"/>
  <c r="Y911" i="71"/>
  <c r="Y912" i="71"/>
  <c r="Y913" i="71"/>
  <c r="Y914" i="71"/>
  <c r="Y915" i="71"/>
  <c r="Y916" i="71"/>
  <c r="Y917" i="71"/>
  <c r="Y918" i="71"/>
  <c r="Y919" i="71"/>
  <c r="Y920" i="71"/>
  <c r="Y921" i="71"/>
  <c r="Y922" i="71"/>
  <c r="Y923" i="71"/>
  <c r="Y924" i="71"/>
  <c r="Y925" i="71"/>
  <c r="Y926" i="71"/>
  <c r="Y927" i="71"/>
  <c r="Y928" i="71"/>
  <c r="Y929" i="71"/>
  <c r="Y930" i="71"/>
  <c r="Y931" i="71"/>
  <c r="Y932" i="71"/>
  <c r="Y933" i="71"/>
  <c r="Y934" i="71"/>
  <c r="Y935" i="71"/>
  <c r="Y936" i="71"/>
  <c r="Y937" i="71"/>
  <c r="Y938" i="71"/>
  <c r="Y939" i="71"/>
  <c r="Y940" i="71"/>
  <c r="Y941" i="71"/>
  <c r="Y942" i="71"/>
  <c r="Y943" i="71"/>
  <c r="Y944" i="71"/>
  <c r="Y945" i="71"/>
  <c r="Y946" i="71"/>
  <c r="Y947" i="71"/>
  <c r="Y948" i="71"/>
  <c r="Y949" i="71"/>
  <c r="Y950" i="71"/>
  <c r="Y951" i="71"/>
  <c r="Y952" i="71"/>
  <c r="Y953" i="71"/>
  <c r="Y954" i="71"/>
  <c r="Y955" i="71"/>
  <c r="Y956" i="71"/>
  <c r="Y957" i="71"/>
  <c r="Y958" i="71"/>
  <c r="Y959" i="71"/>
  <c r="Y960" i="71"/>
  <c r="Y961" i="71"/>
  <c r="Y962" i="71"/>
  <c r="Y963" i="71"/>
  <c r="Y964" i="71"/>
  <c r="Y965" i="71"/>
  <c r="Y966" i="71"/>
  <c r="Y967" i="71"/>
  <c r="Y968" i="71"/>
  <c r="Y969" i="71"/>
  <c r="Y970" i="71"/>
  <c r="Y971" i="71"/>
  <c r="Y972" i="71"/>
  <c r="Y973" i="71"/>
  <c r="Y974" i="71"/>
  <c r="Y975" i="71"/>
  <c r="Y976" i="71"/>
  <c r="Y977" i="71"/>
  <c r="Y978" i="71"/>
  <c r="Y979" i="71"/>
  <c r="Y980" i="71"/>
  <c r="Y981" i="71"/>
  <c r="Y982" i="71"/>
  <c r="Y983" i="71"/>
  <c r="Y984" i="71"/>
  <c r="Y985" i="71"/>
  <c r="Y986" i="71"/>
  <c r="Y987" i="71"/>
  <c r="Y988" i="71"/>
  <c r="Y989" i="71"/>
  <c r="Y990" i="71"/>
  <c r="Y991" i="71"/>
  <c r="Y992" i="71"/>
  <c r="Y993" i="71"/>
  <c r="Y994" i="71"/>
  <c r="Y995" i="71"/>
  <c r="Y996" i="71"/>
  <c r="Y997" i="71"/>
  <c r="Y998" i="71"/>
  <c r="Y999" i="71"/>
  <c r="Y1000" i="71"/>
  <c r="Y1001" i="71"/>
  <c r="Y1002" i="71"/>
  <c r="Y1003" i="71"/>
  <c r="Y1004" i="71"/>
  <c r="Y1005" i="71"/>
  <c r="Y1006" i="71"/>
  <c r="Y1007" i="71"/>
  <c r="Y1008" i="71"/>
  <c r="Y1009" i="71"/>
  <c r="Y1010" i="71"/>
  <c r="Y1011" i="71"/>
  <c r="Y1012" i="71"/>
  <c r="Y1013" i="71"/>
  <c r="Y1014" i="71"/>
  <c r="Y1015" i="71"/>
  <c r="Y1016" i="71"/>
  <c r="Y1017" i="71"/>
  <c r="Y1018" i="71"/>
  <c r="Y1019" i="71"/>
  <c r="Y1020" i="71"/>
  <c r="Y1021" i="71"/>
  <c r="Y1022" i="71"/>
  <c r="Y1023" i="71"/>
  <c r="Y1024" i="71"/>
  <c r="Y1025" i="71"/>
  <c r="Y1026" i="71"/>
  <c r="Y1027" i="71"/>
  <c r="Y1028" i="71"/>
  <c r="Y1029" i="71"/>
  <c r="Y1030" i="71"/>
  <c r="Y1031" i="71"/>
  <c r="Y1032" i="71"/>
  <c r="Y1033" i="71"/>
  <c r="Y1034" i="71"/>
  <c r="Y1035" i="71"/>
  <c r="Y1036" i="71"/>
  <c r="Y1037" i="71"/>
  <c r="Y1038" i="71"/>
  <c r="Y1039" i="71"/>
  <c r="Y1040" i="71"/>
  <c r="Y1041" i="71"/>
  <c r="Y1042" i="71"/>
  <c r="Y1043" i="71"/>
  <c r="Y1044" i="71"/>
  <c r="Y1045" i="71"/>
  <c r="Y1046" i="71"/>
  <c r="Y1047" i="71"/>
  <c r="Y1048" i="71"/>
  <c r="Y1049" i="71"/>
  <c r="Y1050" i="71"/>
  <c r="Y1051" i="71"/>
  <c r="Y1052" i="71"/>
  <c r="Y1053" i="71"/>
  <c r="Y1054" i="71"/>
  <c r="Y1055" i="71"/>
  <c r="Y1056" i="71"/>
  <c r="Y1057" i="71"/>
  <c r="Y1058" i="71"/>
  <c r="Y1059" i="71"/>
  <c r="Y1060" i="71"/>
  <c r="Y1061" i="71"/>
  <c r="Y1062" i="71"/>
  <c r="Y1063" i="71"/>
  <c r="Y1064" i="71"/>
  <c r="Y1065" i="71"/>
  <c r="Y1066" i="71"/>
  <c r="Y1067" i="71"/>
  <c r="Y1068" i="71"/>
  <c r="Y1069" i="71"/>
  <c r="Y1070" i="71"/>
  <c r="Y1071" i="71"/>
  <c r="Y1072" i="71"/>
  <c r="Y1073" i="71"/>
  <c r="Y1074" i="71"/>
  <c r="Y1075" i="71"/>
  <c r="Y1076" i="71"/>
  <c r="Y1077" i="71"/>
  <c r="Y1078" i="71"/>
  <c r="Y1079" i="71"/>
  <c r="Y1080" i="71"/>
  <c r="Y1081" i="71"/>
  <c r="Y1082" i="71"/>
  <c r="Y1083" i="71"/>
  <c r="Y1084" i="71"/>
  <c r="Y1085" i="71"/>
  <c r="Y1086" i="71"/>
  <c r="Y1087" i="71"/>
  <c r="Y1088" i="71"/>
  <c r="Y1089" i="71"/>
  <c r="Y1090" i="71"/>
  <c r="Y1091" i="71"/>
  <c r="Y1092" i="71"/>
  <c r="Y1093" i="71"/>
  <c r="Y1094" i="71"/>
  <c r="Y1095" i="71"/>
  <c r="Y1096" i="71"/>
  <c r="Y1097" i="71"/>
  <c r="Y1098" i="71"/>
  <c r="Y1099" i="71"/>
  <c r="Y1100" i="71"/>
  <c r="Y1101" i="71"/>
  <c r="Y1102" i="71"/>
  <c r="Y1103" i="71"/>
  <c r="Y1104" i="71"/>
  <c r="Y1105" i="71"/>
  <c r="Y1106" i="71"/>
  <c r="Y1107" i="71"/>
  <c r="Y1108" i="71"/>
  <c r="Y1109" i="71"/>
  <c r="Y1110" i="71"/>
  <c r="Y1111" i="71"/>
  <c r="Y1112" i="71"/>
  <c r="Y1113" i="71"/>
  <c r="Y1114" i="71"/>
  <c r="Y1115" i="71"/>
  <c r="Y1116" i="71"/>
  <c r="Y1117" i="71"/>
  <c r="Y1118" i="71"/>
  <c r="Y1119" i="71"/>
  <c r="Y1120" i="71"/>
  <c r="Y1121" i="71"/>
  <c r="Y1122" i="71"/>
  <c r="Y1123" i="71"/>
  <c r="Y1124" i="71"/>
  <c r="Y1125" i="71"/>
  <c r="Y1126" i="71"/>
  <c r="Y1127" i="71"/>
  <c r="Y1128" i="71"/>
  <c r="Y1129" i="71"/>
  <c r="Y1130" i="71"/>
  <c r="Y1131" i="71"/>
  <c r="Y1132" i="71"/>
  <c r="Y1133" i="71"/>
  <c r="Y1134" i="71"/>
  <c r="Y1135" i="71"/>
  <c r="Y1136" i="71"/>
  <c r="Y1137" i="71"/>
  <c r="Y1138" i="71"/>
  <c r="Y1139" i="71"/>
  <c r="Y1140" i="71"/>
  <c r="Y1141" i="71"/>
  <c r="Y1142" i="71"/>
  <c r="Y1143" i="71"/>
  <c r="Y1144" i="71"/>
  <c r="Y1145" i="71"/>
  <c r="Y1146" i="71"/>
  <c r="Y1147" i="71"/>
  <c r="Y1148" i="71"/>
  <c r="Y1149" i="71"/>
  <c r="Y1150" i="71"/>
  <c r="Y1151" i="71"/>
  <c r="Y1152" i="71"/>
  <c r="Y1153" i="71"/>
  <c r="Y1154" i="71"/>
  <c r="Y1155" i="71"/>
  <c r="Y1156" i="71"/>
  <c r="Y1157" i="71"/>
  <c r="Y1158" i="71"/>
  <c r="Y1159" i="71"/>
  <c r="Y1160" i="71"/>
  <c r="Y1161" i="71"/>
  <c r="Y1162" i="71"/>
  <c r="Y1163" i="71"/>
  <c r="Y1164" i="71"/>
  <c r="Y1165" i="71"/>
  <c r="Y1166" i="71"/>
  <c r="Y1167" i="71"/>
  <c r="Y1168" i="71"/>
  <c r="Y1169" i="71"/>
  <c r="Y1170" i="71"/>
  <c r="Y1171" i="71"/>
  <c r="Y1172" i="71"/>
  <c r="Y1173" i="71"/>
  <c r="Y1174" i="71"/>
  <c r="Y1175" i="71"/>
  <c r="Y1176" i="71"/>
  <c r="Y1177" i="71"/>
  <c r="Y1178" i="71"/>
  <c r="Y1179" i="71"/>
  <c r="Y1180" i="71"/>
  <c r="Y1181" i="71"/>
  <c r="Y1182" i="71"/>
  <c r="Y1183" i="71"/>
  <c r="Y1184" i="71"/>
  <c r="Y1185" i="71"/>
  <c r="Y1186" i="71"/>
  <c r="Y1187" i="71"/>
  <c r="Y1188" i="71"/>
  <c r="Y1189" i="71"/>
  <c r="Y1190" i="71"/>
  <c r="Y1191" i="71"/>
  <c r="Y1192" i="71"/>
  <c r="Y1193" i="71"/>
  <c r="Y1194" i="71"/>
  <c r="Y1195" i="71"/>
  <c r="Y1196" i="71"/>
  <c r="Y1197" i="71"/>
  <c r="Y1198" i="71"/>
  <c r="Y1199" i="71"/>
  <c r="Y1200" i="71"/>
  <c r="Y1201" i="71"/>
  <c r="Y1202" i="71"/>
  <c r="Y1203" i="71"/>
  <c r="Y1204" i="71"/>
  <c r="Y1205" i="71"/>
  <c r="Y1206" i="71"/>
  <c r="Y1207" i="71"/>
  <c r="Y1208" i="71"/>
  <c r="Y1209" i="71"/>
  <c r="Y1210" i="71"/>
  <c r="Y1211" i="71"/>
  <c r="Y1212" i="71"/>
  <c r="Y1213" i="71"/>
  <c r="Y1214" i="71"/>
  <c r="Y1215" i="71"/>
  <c r="Y1216" i="71"/>
  <c r="Y1217" i="71"/>
  <c r="Y1218" i="71"/>
  <c r="Y1219" i="71"/>
  <c r="Y1220" i="71"/>
  <c r="Y1221" i="71"/>
  <c r="Y1222" i="71"/>
  <c r="Y1223" i="71"/>
  <c r="Y1224" i="71"/>
  <c r="Y1225" i="71"/>
  <c r="Y1226" i="71"/>
  <c r="Y1227" i="71"/>
  <c r="Y1228" i="71"/>
  <c r="Y1229" i="71"/>
  <c r="Y1230" i="71"/>
  <c r="Y1231" i="71"/>
  <c r="Y1232" i="71"/>
  <c r="Y1233" i="71"/>
  <c r="Y1234" i="71"/>
  <c r="Y1235" i="71"/>
  <c r="Y1236" i="71"/>
  <c r="Y1237" i="71"/>
  <c r="Y1238" i="71"/>
  <c r="Y1239" i="71"/>
  <c r="Y1240" i="71"/>
  <c r="Y1241" i="71"/>
  <c r="Y1242" i="71"/>
  <c r="Y1243" i="71"/>
  <c r="Y1244" i="71"/>
  <c r="Y1245" i="71"/>
  <c r="Y1246" i="71"/>
  <c r="Y1247" i="71"/>
  <c r="Y1248" i="71"/>
  <c r="Y1249" i="71"/>
  <c r="Y1250" i="71"/>
  <c r="Y1251" i="71"/>
  <c r="Y1252" i="71"/>
  <c r="Y1253" i="71"/>
  <c r="Y1254" i="71"/>
  <c r="Y1255" i="71"/>
  <c r="Y1256" i="71"/>
  <c r="Y1257" i="71"/>
  <c r="Y1258" i="71"/>
  <c r="Y1259" i="71"/>
  <c r="Y1260" i="71"/>
  <c r="Y1261" i="71"/>
  <c r="Y1262" i="71"/>
  <c r="Y1263" i="71"/>
  <c r="Y1264" i="71"/>
  <c r="Y1265" i="71"/>
  <c r="Y1266" i="71"/>
  <c r="Y1267" i="71"/>
  <c r="Y1268" i="71"/>
  <c r="Y1269" i="71"/>
  <c r="Y1270" i="71"/>
  <c r="Y1271" i="71"/>
  <c r="Y1272" i="71"/>
  <c r="Y1273" i="71"/>
  <c r="Y1274" i="71"/>
  <c r="Y1275" i="71"/>
  <c r="Y1276" i="71"/>
  <c r="Y1277" i="71"/>
  <c r="Y1278" i="71"/>
  <c r="Y1279" i="71"/>
  <c r="Y1280" i="71"/>
  <c r="Y1281" i="71"/>
  <c r="Y1282" i="71"/>
  <c r="Y1283" i="71"/>
  <c r="Y1284" i="71"/>
  <c r="Y1285" i="71"/>
  <c r="Y1286" i="71"/>
  <c r="Y1287" i="71"/>
  <c r="Y1288" i="71"/>
  <c r="Y1289" i="71"/>
  <c r="Y1290" i="71"/>
  <c r="Y1291" i="71"/>
  <c r="Y1292" i="71"/>
  <c r="Y1293" i="71"/>
  <c r="Y1294" i="71"/>
  <c r="Y1295" i="71"/>
  <c r="Y1296" i="71"/>
  <c r="Y1297" i="71"/>
  <c r="Y1298" i="71"/>
  <c r="Y1299" i="71"/>
  <c r="Y1300" i="71"/>
  <c r="Y1301" i="71"/>
  <c r="Y1302" i="71"/>
  <c r="Y1303" i="71"/>
  <c r="Y1304" i="71"/>
  <c r="Y1305" i="71"/>
  <c r="Y1306" i="71"/>
  <c r="Y1307" i="71"/>
  <c r="Y1308" i="71"/>
  <c r="Y1309" i="71"/>
  <c r="Y1310" i="71"/>
  <c r="Y1311" i="71"/>
  <c r="Y1312" i="71"/>
  <c r="Y1313" i="71"/>
  <c r="Y1314" i="71"/>
  <c r="Y1315" i="71"/>
  <c r="Y1316" i="71"/>
  <c r="Y1317" i="71"/>
  <c r="Y1318" i="71"/>
  <c r="Y1319" i="71"/>
  <c r="Y1320" i="71"/>
  <c r="Y1321" i="71"/>
  <c r="Y1322" i="71"/>
  <c r="Y1323" i="71"/>
  <c r="Y1324" i="71"/>
  <c r="Y1325" i="71"/>
  <c r="Y1326" i="71"/>
  <c r="Y1327" i="71"/>
  <c r="Y1328" i="71"/>
  <c r="Y1329" i="71"/>
  <c r="Y1330" i="71"/>
  <c r="Y1331" i="71"/>
  <c r="Y1332" i="71"/>
  <c r="Y1333" i="71"/>
  <c r="Y1334" i="71"/>
  <c r="Y1335" i="71"/>
  <c r="Y1336" i="71"/>
  <c r="Y1337" i="71"/>
  <c r="Y1338" i="71"/>
  <c r="Y1339" i="71"/>
  <c r="Y1340" i="71"/>
  <c r="Y1341" i="71"/>
  <c r="Y1342" i="71"/>
  <c r="Y1343" i="71"/>
  <c r="Y1344" i="71"/>
  <c r="Y1345" i="71"/>
  <c r="Y1346" i="71"/>
  <c r="Y1347" i="71"/>
  <c r="Y1348" i="71"/>
  <c r="Y1349" i="71"/>
  <c r="Y1350" i="71"/>
  <c r="Y1351" i="71"/>
  <c r="Y1352" i="71"/>
  <c r="Y1353" i="71"/>
  <c r="Y1354" i="71"/>
  <c r="Y1355" i="71"/>
  <c r="Y1356" i="71"/>
  <c r="Y1357" i="71"/>
  <c r="Y1358" i="71"/>
  <c r="Y1359" i="71"/>
  <c r="Y1360" i="71"/>
  <c r="Y1361" i="71"/>
  <c r="Y1362" i="71"/>
  <c r="Y1363" i="71"/>
  <c r="Y1364" i="71"/>
  <c r="Y1365" i="71"/>
  <c r="Y1366" i="71"/>
  <c r="Y1367" i="71"/>
  <c r="Y1368" i="71"/>
  <c r="Y1369" i="71"/>
  <c r="Y1370" i="71"/>
  <c r="Y1371" i="71"/>
  <c r="Y1372" i="71"/>
  <c r="Y1373" i="71"/>
  <c r="Y1374" i="71"/>
  <c r="Y1375" i="71"/>
  <c r="Y1376" i="71"/>
  <c r="Y1377" i="71"/>
  <c r="Y1378" i="71"/>
  <c r="Y1379" i="71"/>
  <c r="Y1380" i="71"/>
  <c r="Y1381" i="71"/>
  <c r="Y1382" i="71"/>
  <c r="Y1383" i="71"/>
  <c r="Y1384" i="71"/>
  <c r="Y1385" i="71"/>
  <c r="Y1386" i="71"/>
  <c r="Y1387" i="71"/>
  <c r="Y1388" i="71"/>
  <c r="Y1389" i="71"/>
  <c r="Y1390" i="71"/>
  <c r="Y1391" i="71"/>
  <c r="Y1392" i="71"/>
  <c r="Y1393" i="71"/>
  <c r="Y1394" i="71"/>
  <c r="Y1395" i="71"/>
  <c r="Y1396" i="71"/>
  <c r="Y1397" i="71"/>
  <c r="Y1398" i="71"/>
  <c r="Y1399" i="71"/>
  <c r="Y1400" i="71"/>
  <c r="Y1401" i="71"/>
  <c r="Y1402" i="71"/>
  <c r="Y1403" i="71"/>
  <c r="Y1404" i="71"/>
  <c r="Y1405" i="71"/>
  <c r="Y1406" i="71"/>
  <c r="Y1407" i="71"/>
  <c r="Y1408" i="71"/>
  <c r="Y1409" i="71"/>
  <c r="Y1410" i="71"/>
  <c r="Y1411" i="71"/>
  <c r="Y1412" i="71"/>
  <c r="Y1413" i="71"/>
  <c r="Y1414" i="71"/>
  <c r="Y1415" i="71"/>
  <c r="Y1416" i="71"/>
  <c r="Y1417" i="71"/>
  <c r="Y1418" i="71"/>
  <c r="Y1419" i="71"/>
  <c r="Y1420" i="71"/>
  <c r="Y1421" i="71"/>
  <c r="Y1422" i="71"/>
  <c r="Y1423" i="71"/>
  <c r="Y1424" i="71"/>
  <c r="Y1425" i="71"/>
  <c r="Y1426" i="71"/>
  <c r="Y1427" i="71"/>
  <c r="Y1428" i="71"/>
  <c r="Y1429" i="71"/>
  <c r="Y1430" i="71"/>
  <c r="Y1431" i="71"/>
  <c r="Y1432" i="71"/>
  <c r="Y1433" i="71"/>
  <c r="Y1434" i="71"/>
  <c r="Y1435" i="71"/>
  <c r="Y1436" i="71"/>
  <c r="Y1437" i="71"/>
  <c r="Y1438" i="71"/>
  <c r="Y1439" i="71"/>
  <c r="Y1440" i="71"/>
  <c r="Y1441" i="71"/>
  <c r="Y1442" i="71"/>
  <c r="Y1443" i="71"/>
  <c r="Y1444" i="71"/>
  <c r="Y1445" i="71"/>
  <c r="Y1446" i="71"/>
  <c r="Y1447" i="71"/>
  <c r="Y1448" i="71"/>
  <c r="Y1449" i="71"/>
  <c r="Y1450" i="71"/>
  <c r="Y1451" i="71"/>
  <c r="Y1452" i="71"/>
  <c r="Y1453" i="71"/>
  <c r="Y1454" i="71"/>
  <c r="Y1455" i="71"/>
  <c r="Y1456" i="71"/>
  <c r="Y1457" i="71"/>
  <c r="Y1458" i="71"/>
  <c r="Y1459" i="71"/>
  <c r="Y1460" i="71"/>
  <c r="Y1461" i="71"/>
  <c r="Y1462" i="71"/>
  <c r="Y1463" i="71"/>
  <c r="Y1464" i="71"/>
  <c r="Y1465" i="71"/>
  <c r="Y1466" i="71"/>
  <c r="Y1467" i="71"/>
  <c r="Y1468" i="71"/>
  <c r="Y1469" i="71"/>
  <c r="Y1470" i="71"/>
  <c r="Y1471" i="71"/>
  <c r="Y1472" i="71"/>
  <c r="Y1473" i="71"/>
  <c r="Y1474" i="71"/>
  <c r="Y1475" i="71"/>
  <c r="Y1476" i="71"/>
  <c r="Y1477" i="71"/>
  <c r="Y1478" i="71"/>
  <c r="Y1479" i="71"/>
  <c r="Y1480" i="71"/>
  <c r="Y1481" i="71"/>
  <c r="Y1482" i="71"/>
  <c r="Y1483" i="71"/>
  <c r="Y1484" i="71"/>
  <c r="Y1485" i="71"/>
  <c r="Y1486" i="71"/>
  <c r="Y1487" i="71"/>
  <c r="Y1488" i="71"/>
  <c r="Y1489" i="71"/>
  <c r="Y1490" i="71"/>
  <c r="Y1491" i="71"/>
  <c r="Y1492" i="71"/>
  <c r="Y1493" i="71"/>
  <c r="Y1494" i="71"/>
  <c r="Y1495" i="71"/>
  <c r="Y1496" i="71"/>
  <c r="Y1497" i="71"/>
  <c r="Y1498" i="71"/>
  <c r="Y1499" i="71"/>
  <c r="Y1500" i="71"/>
  <c r="Y1501" i="71"/>
  <c r="Y1502" i="71"/>
  <c r="Y1503" i="71"/>
  <c r="Y1504" i="71"/>
  <c r="Y1505" i="71"/>
  <c r="Y1506" i="71"/>
  <c r="Y1507" i="71"/>
  <c r="Y1508" i="71"/>
  <c r="Y1509" i="71"/>
  <c r="Y1510" i="71"/>
  <c r="Y1511" i="71"/>
  <c r="Y1512" i="71"/>
  <c r="Y1513" i="71"/>
  <c r="Y1514" i="71"/>
  <c r="Y1515" i="71"/>
  <c r="Y1516" i="71"/>
  <c r="Y1517" i="71"/>
  <c r="Y1518" i="71"/>
  <c r="Y1519" i="71"/>
  <c r="Y1520" i="71"/>
  <c r="Y1521" i="71"/>
  <c r="Y1522" i="71"/>
  <c r="Y1523" i="71"/>
  <c r="Y1524" i="71"/>
  <c r="Y1525" i="71"/>
  <c r="Y1526" i="71"/>
  <c r="Y1527" i="71"/>
  <c r="Y1528" i="71"/>
  <c r="Y1529" i="71"/>
  <c r="Y1530" i="71"/>
  <c r="Y1531" i="71"/>
  <c r="Y1532" i="71"/>
  <c r="Y1533" i="71"/>
  <c r="Y1534" i="71"/>
  <c r="Y1535" i="71"/>
  <c r="Y1536" i="71"/>
  <c r="Y1537" i="71"/>
  <c r="Y1538" i="71"/>
  <c r="Y1539" i="71"/>
  <c r="Y1540" i="71"/>
  <c r="Y1541" i="71"/>
  <c r="Y1542" i="71"/>
  <c r="Y1543" i="71"/>
  <c r="Y1544" i="71"/>
  <c r="Y1545" i="71"/>
  <c r="Y1546" i="71"/>
  <c r="Y1547" i="71"/>
  <c r="Y1548" i="71"/>
  <c r="Y1549" i="71"/>
  <c r="Y1550" i="71"/>
  <c r="Y1551" i="71"/>
  <c r="Y1552" i="71"/>
  <c r="Y1553" i="71"/>
  <c r="Y1554" i="71"/>
  <c r="Y1555" i="71"/>
  <c r="Y1556" i="71"/>
  <c r="Y1557" i="71"/>
  <c r="Y1558" i="71"/>
  <c r="Y1559" i="71"/>
  <c r="Y1560" i="71"/>
  <c r="Y1561" i="71"/>
  <c r="Y1562" i="71"/>
  <c r="Y1563" i="71"/>
  <c r="Y1564" i="71"/>
  <c r="Y1565" i="71"/>
  <c r="Y1566" i="71"/>
  <c r="Y1567" i="71"/>
  <c r="Y1568" i="71"/>
  <c r="Y1569" i="71"/>
  <c r="Y1570" i="71"/>
  <c r="Y1571" i="71"/>
  <c r="Y1572" i="71"/>
  <c r="Y1573" i="71"/>
  <c r="Y1574" i="71"/>
  <c r="Y1575" i="71"/>
  <c r="Y1576" i="71"/>
  <c r="Y1577" i="71"/>
  <c r="Y1578" i="71"/>
  <c r="Y1579" i="71"/>
  <c r="Y1580" i="71"/>
  <c r="Y1581" i="71"/>
  <c r="Y1582" i="71"/>
  <c r="Y1583" i="71"/>
  <c r="Y1584" i="71"/>
  <c r="Y1585" i="71"/>
  <c r="Y1586" i="71"/>
  <c r="Y1587" i="71"/>
  <c r="Y1588" i="71"/>
  <c r="Y1589" i="71"/>
  <c r="Y1590" i="71"/>
  <c r="Y1591" i="71"/>
  <c r="Y1592" i="71"/>
  <c r="Y1593" i="71"/>
  <c r="Y1594" i="71"/>
  <c r="Y1595" i="71"/>
  <c r="Y1596" i="71"/>
  <c r="Y1597" i="71"/>
  <c r="Y1598" i="71"/>
  <c r="Y1599" i="71"/>
  <c r="Y1600" i="71"/>
  <c r="Y1601" i="71"/>
  <c r="Y1602" i="71"/>
  <c r="Y1603" i="71"/>
  <c r="Y1604" i="71"/>
  <c r="Y1605" i="71"/>
  <c r="Y1606" i="71"/>
  <c r="Y1607" i="71"/>
  <c r="Y1608" i="71"/>
  <c r="Y1609" i="71"/>
  <c r="Y1610" i="71"/>
  <c r="Y1611" i="71"/>
  <c r="Y1612" i="71"/>
  <c r="Y1613" i="71"/>
  <c r="Y1614" i="71"/>
  <c r="Y1615" i="71"/>
  <c r="Y1616" i="71"/>
  <c r="Y1617" i="71"/>
  <c r="Y1618" i="71"/>
  <c r="Y1619" i="71"/>
  <c r="Y1620" i="71"/>
  <c r="Y1621" i="71"/>
  <c r="Y1622" i="71"/>
  <c r="Y1623" i="71"/>
  <c r="Y1624" i="71"/>
  <c r="Y1625" i="71"/>
  <c r="Y1626" i="71"/>
  <c r="Y1627" i="71"/>
  <c r="Y1628" i="71"/>
  <c r="Y1629" i="71"/>
  <c r="Y1630" i="71"/>
  <c r="Y1631" i="71"/>
  <c r="Y1632" i="71"/>
  <c r="Y1633" i="71"/>
  <c r="Y1634" i="71"/>
  <c r="Y1635" i="71"/>
  <c r="Y1636" i="71"/>
  <c r="Y1637" i="71"/>
  <c r="Y1638" i="71"/>
  <c r="Y1639" i="71"/>
  <c r="Y1640" i="71"/>
  <c r="Y1641" i="71"/>
  <c r="Y1642" i="71"/>
  <c r="Y1643" i="71"/>
  <c r="Y1644" i="71"/>
  <c r="Y1645" i="71"/>
  <c r="Y1646" i="71"/>
  <c r="Y1647" i="71"/>
  <c r="Y1648" i="71"/>
  <c r="Y1649" i="71"/>
  <c r="Y1650" i="71"/>
  <c r="Y1651" i="71"/>
  <c r="Y1652" i="71"/>
  <c r="Y1653" i="71"/>
  <c r="Y1654" i="71"/>
  <c r="Y1655" i="71"/>
  <c r="Y1656" i="71"/>
  <c r="Y1657" i="71"/>
  <c r="Y1658" i="71"/>
  <c r="Y1659" i="71"/>
  <c r="Y1660" i="71"/>
  <c r="Y1661" i="71"/>
  <c r="Y1662" i="71"/>
  <c r="Y1663" i="71"/>
  <c r="Y1664" i="71"/>
  <c r="Y1665" i="71"/>
  <c r="Y1666" i="71"/>
  <c r="Y1667" i="71"/>
  <c r="Y1668" i="71"/>
  <c r="Y1669" i="71"/>
  <c r="Y1670" i="71"/>
  <c r="Y1671" i="71"/>
  <c r="Y1672" i="71"/>
  <c r="Y1673" i="71"/>
  <c r="Y1674" i="71"/>
  <c r="Y1675" i="71"/>
  <c r="Y1676" i="71"/>
  <c r="Y1677" i="71"/>
  <c r="Y1678" i="71"/>
  <c r="Y1679" i="71"/>
  <c r="Y1680" i="71"/>
  <c r="Y1681" i="71"/>
  <c r="Y1682" i="71"/>
  <c r="Y1683" i="71"/>
  <c r="Y1684" i="71"/>
  <c r="Y1685" i="71"/>
  <c r="Y1686" i="71"/>
  <c r="Y1687" i="71"/>
  <c r="Y1688" i="71"/>
  <c r="Y1689" i="71"/>
  <c r="Y1690" i="71"/>
  <c r="Y1691" i="71"/>
  <c r="Y1692" i="71"/>
  <c r="Y1693" i="71"/>
  <c r="Y1694" i="71"/>
  <c r="Y1695" i="71"/>
  <c r="Y1696" i="71"/>
  <c r="Y1697" i="71"/>
  <c r="Y1698" i="71"/>
  <c r="Y1699" i="71"/>
  <c r="Y1700" i="71"/>
  <c r="Y1701" i="71"/>
  <c r="Y1702" i="71"/>
  <c r="Y1703" i="71"/>
  <c r="Y1704" i="71"/>
  <c r="Y1705" i="71"/>
  <c r="Y1706" i="71"/>
  <c r="Y1707" i="71"/>
  <c r="Y1708" i="71"/>
  <c r="Y1709" i="71"/>
  <c r="Y1710" i="71"/>
  <c r="Y1711" i="71"/>
  <c r="Y1712" i="71"/>
  <c r="Y1713" i="71"/>
  <c r="Y1714" i="71"/>
  <c r="Y1715" i="71"/>
  <c r="Y1716" i="71"/>
  <c r="Y1717" i="71"/>
  <c r="Y1718" i="71"/>
  <c r="Y1719" i="71"/>
  <c r="Y1720" i="71"/>
  <c r="Y1721" i="71"/>
  <c r="Y1722" i="71"/>
  <c r="Y1723" i="71"/>
  <c r="Y1724" i="71"/>
  <c r="Y1725" i="71"/>
  <c r="Y1726" i="71"/>
  <c r="Y1727" i="71"/>
  <c r="Y1728" i="71"/>
  <c r="Y1729" i="71"/>
  <c r="Y1730" i="71"/>
  <c r="Y1731" i="71"/>
  <c r="Y1732" i="71"/>
  <c r="Y1733" i="71"/>
  <c r="Y1734" i="71"/>
  <c r="Y1735" i="71"/>
  <c r="Y1736" i="71"/>
  <c r="Y1737" i="71"/>
  <c r="Y1738" i="71"/>
  <c r="Y1739" i="71"/>
  <c r="Y1740" i="71"/>
  <c r="Y1741" i="71"/>
  <c r="Y1742" i="71"/>
  <c r="Y1743" i="71"/>
  <c r="Y1744" i="71"/>
  <c r="Y1745" i="71"/>
  <c r="Y1746" i="71"/>
  <c r="Y1747" i="71"/>
  <c r="Y1748" i="71"/>
  <c r="Y1749" i="71"/>
  <c r="Y1750" i="71"/>
  <c r="Y1751" i="71"/>
  <c r="Y1752" i="71"/>
  <c r="Y1753" i="71"/>
  <c r="Y1754" i="71"/>
  <c r="Y1755" i="71"/>
  <c r="Y1756" i="71"/>
  <c r="Y1757" i="71"/>
  <c r="Y1758" i="71"/>
  <c r="Y1759" i="71"/>
  <c r="Y1760" i="71"/>
  <c r="Y1761" i="71"/>
  <c r="Y1762" i="71"/>
  <c r="Y1763" i="71"/>
  <c r="Y1764" i="71"/>
  <c r="Y1765" i="71"/>
  <c r="Y1766" i="71"/>
  <c r="Y1767" i="71"/>
  <c r="Y1768" i="71"/>
  <c r="Y1769" i="71"/>
  <c r="Y1770" i="71"/>
  <c r="Y1771" i="71"/>
  <c r="Y1772" i="71"/>
  <c r="Y1773" i="71"/>
  <c r="Y1774" i="71"/>
  <c r="Y1775" i="71"/>
  <c r="Y1776" i="71"/>
  <c r="Y1777" i="71"/>
  <c r="Y1778" i="71"/>
  <c r="Y1779" i="71"/>
  <c r="Y1780" i="71"/>
  <c r="Y1781" i="71"/>
  <c r="Y1782" i="71"/>
  <c r="Y1783" i="71"/>
  <c r="Y1784" i="71"/>
  <c r="Y1785" i="71"/>
  <c r="Y1786" i="71"/>
  <c r="Y1787" i="71"/>
  <c r="Y1788" i="71"/>
  <c r="Y1789" i="71"/>
  <c r="Y1790" i="71"/>
  <c r="Y1791" i="71"/>
  <c r="Y1792" i="71"/>
  <c r="Y1793" i="71"/>
  <c r="Y1794" i="71"/>
  <c r="Y1795" i="71"/>
  <c r="Y1796" i="71"/>
  <c r="Y1797" i="71"/>
  <c r="Y1798" i="71"/>
  <c r="Y1799" i="71"/>
  <c r="Y1800" i="71"/>
  <c r="Y1801" i="71"/>
  <c r="Y1802" i="71"/>
  <c r="Y1803" i="71"/>
  <c r="Y1804" i="71"/>
  <c r="Y1805" i="71"/>
  <c r="Y1806" i="71"/>
  <c r="Y1807" i="71"/>
  <c r="Y1808" i="71"/>
  <c r="Y1809" i="71"/>
  <c r="Y1810" i="71"/>
  <c r="Y1811" i="71"/>
  <c r="Y1812" i="71"/>
  <c r="Y1813" i="71"/>
  <c r="Y1814" i="71"/>
  <c r="Y1815" i="71"/>
  <c r="Y1816" i="71"/>
  <c r="Y1817" i="71"/>
  <c r="Y1818" i="71"/>
  <c r="Y1819" i="71"/>
  <c r="Y1820" i="71"/>
  <c r="Y1821" i="71"/>
  <c r="Y1822" i="71"/>
  <c r="Y1823" i="71"/>
  <c r="Y1824" i="71"/>
  <c r="Y1825" i="71"/>
  <c r="Y1826" i="71"/>
  <c r="Y1827" i="71"/>
  <c r="Y1828" i="71"/>
  <c r="Y1829" i="71"/>
  <c r="Y1830" i="71"/>
  <c r="Y1831" i="71"/>
  <c r="Y1832" i="71"/>
  <c r="Y1833" i="71"/>
  <c r="Y1834" i="71"/>
  <c r="Y1835" i="71"/>
  <c r="Y1836" i="71"/>
  <c r="Y1837" i="71"/>
  <c r="Y1838" i="71"/>
  <c r="Y1839" i="71"/>
  <c r="Y1840" i="71"/>
  <c r="Y1841" i="71"/>
  <c r="Y1842" i="71"/>
  <c r="Y1843" i="71"/>
  <c r="Y1844" i="71"/>
  <c r="Y1845" i="71"/>
  <c r="Y1846" i="71"/>
  <c r="Y1847" i="71"/>
  <c r="Y1848" i="71"/>
  <c r="Y1849" i="71"/>
  <c r="Y1850" i="71"/>
  <c r="Y1851" i="71"/>
  <c r="Y1852" i="71"/>
  <c r="Y1853" i="71"/>
  <c r="Y1854" i="71"/>
  <c r="Y1855" i="71"/>
  <c r="Y1856" i="71"/>
  <c r="Y1857" i="71"/>
  <c r="Y1858" i="71"/>
  <c r="Y1859" i="71"/>
  <c r="Y1860" i="71"/>
  <c r="Y1861" i="71"/>
  <c r="Y1862" i="71"/>
  <c r="Y1863" i="71"/>
  <c r="Y1864" i="71"/>
  <c r="Y1865" i="71"/>
  <c r="Y1866" i="71"/>
  <c r="Y1867" i="71"/>
  <c r="Y1868" i="71"/>
  <c r="Y1869" i="71"/>
  <c r="Y1870" i="71"/>
  <c r="Y1871" i="71"/>
  <c r="Y1872" i="71"/>
  <c r="Y1873" i="71"/>
  <c r="Y1874" i="71"/>
  <c r="Y1875" i="71"/>
  <c r="Y1876" i="71"/>
  <c r="Y1877" i="71"/>
  <c r="Y1878" i="71"/>
  <c r="Y1879" i="71"/>
  <c r="Y1880" i="71"/>
  <c r="Y1881" i="71"/>
  <c r="Y1882" i="71"/>
  <c r="Y1883" i="71"/>
  <c r="Y1884" i="71"/>
  <c r="Y1885" i="71"/>
  <c r="Y1886" i="71"/>
  <c r="Y1887" i="71"/>
  <c r="Y1888" i="71"/>
  <c r="Y1889" i="71"/>
  <c r="Y1890" i="71"/>
  <c r="Y1891" i="71"/>
  <c r="Y1892" i="71"/>
  <c r="Y1893" i="71"/>
  <c r="Y1894" i="71"/>
  <c r="Y1895" i="71"/>
  <c r="Y1896" i="71"/>
  <c r="Y1897" i="71"/>
  <c r="Y1898" i="71"/>
  <c r="Y1899" i="71"/>
  <c r="Y1900" i="71"/>
  <c r="Y1901" i="71"/>
  <c r="Y1902" i="71"/>
  <c r="Y1903" i="71"/>
  <c r="Y1904" i="71"/>
  <c r="Y1905" i="71"/>
  <c r="Y1906" i="71"/>
  <c r="Y1907" i="71"/>
  <c r="Y1908" i="71"/>
  <c r="Y1909" i="71"/>
  <c r="Y1910" i="71"/>
  <c r="Y1911" i="71"/>
  <c r="Y1912" i="71"/>
  <c r="Y1913" i="71"/>
  <c r="Y1914" i="71"/>
  <c r="Y1915" i="71"/>
  <c r="Y1916" i="71"/>
  <c r="Y1917" i="71"/>
  <c r="Y1918" i="71"/>
  <c r="Y1919" i="71"/>
  <c r="Y1920" i="71"/>
  <c r="Y1921" i="71"/>
  <c r="Y1922" i="71"/>
  <c r="Y1923" i="71"/>
  <c r="Y1924" i="71"/>
  <c r="Y1925" i="71"/>
  <c r="Y1926" i="71"/>
  <c r="Y1927" i="71"/>
  <c r="Y1928" i="71"/>
  <c r="Y1929" i="71"/>
  <c r="Y1930" i="71"/>
  <c r="Y1931" i="71"/>
  <c r="Y1932" i="71"/>
  <c r="Y1933" i="71"/>
  <c r="Y1934" i="71"/>
  <c r="Y1935" i="71"/>
  <c r="Y1936" i="71"/>
  <c r="Y1937" i="71"/>
  <c r="Y1938" i="71"/>
  <c r="Y1939" i="71"/>
  <c r="Y1940" i="71"/>
  <c r="Y1941" i="71"/>
  <c r="Y1942" i="71"/>
  <c r="Y1943" i="71"/>
  <c r="Y1944" i="71"/>
  <c r="Y1945" i="71"/>
  <c r="Y1946" i="71"/>
  <c r="Y1947" i="71"/>
  <c r="Y1948" i="71"/>
  <c r="Y1949" i="71"/>
  <c r="Y1950" i="71"/>
  <c r="Y1951" i="71"/>
  <c r="Y1952" i="71"/>
  <c r="Y1953" i="71"/>
  <c r="Y1954" i="71"/>
  <c r="Y1955" i="71"/>
  <c r="Y1956" i="71"/>
  <c r="Y1957" i="71"/>
  <c r="Y1958" i="71"/>
  <c r="Y1959" i="71"/>
  <c r="Y1960" i="71"/>
  <c r="Y1961" i="71"/>
  <c r="Y1962" i="71"/>
  <c r="Y1963" i="71"/>
  <c r="Y1964" i="71"/>
  <c r="Y1965" i="71"/>
  <c r="Y1966" i="71"/>
  <c r="Y1967" i="71"/>
  <c r="Y1968" i="71"/>
  <c r="Y1969" i="71"/>
  <c r="Y1970" i="71"/>
  <c r="Y1971" i="71"/>
  <c r="Y1972" i="71"/>
  <c r="Y1973" i="71"/>
  <c r="Y1974" i="71"/>
  <c r="Y1975" i="71"/>
  <c r="Y1976" i="71"/>
  <c r="Y1977" i="71"/>
  <c r="Y1978" i="71"/>
  <c r="Y1979" i="71"/>
  <c r="Y1980" i="71"/>
  <c r="Y1981" i="71"/>
  <c r="Y1982" i="71"/>
  <c r="Y1983" i="71"/>
  <c r="Y1984" i="71"/>
  <c r="Y1985" i="71"/>
  <c r="Y1986" i="71"/>
  <c r="Y1987" i="71"/>
  <c r="Y1988" i="71"/>
  <c r="Y1989" i="71"/>
  <c r="Y1990" i="71"/>
  <c r="Y1991" i="71"/>
  <c r="Y1992" i="71"/>
  <c r="Y1993" i="71"/>
  <c r="Y1994" i="71"/>
  <c r="Y1995" i="71"/>
  <c r="Y1996" i="71"/>
  <c r="Y1997" i="71"/>
  <c r="Y1998" i="71"/>
  <c r="Y1999" i="71"/>
  <c r="Y2000" i="71"/>
  <c r="Y2001" i="71"/>
  <c r="Y2002" i="71"/>
  <c r="Y2003" i="71"/>
  <c r="Y2004" i="71"/>
  <c r="Y2005" i="71"/>
  <c r="Y2006" i="71"/>
  <c r="Y2007" i="71"/>
  <c r="Y2008" i="71"/>
  <c r="Y2009" i="71"/>
  <c r="Y2010" i="71"/>
  <c r="Y2011" i="71"/>
  <c r="Y2012" i="71"/>
  <c r="Y2013" i="71"/>
  <c r="Y2014" i="71"/>
  <c r="Y2015" i="71"/>
  <c r="Y2016" i="71"/>
  <c r="Y2017" i="71"/>
  <c r="Y2018" i="71"/>
  <c r="Y2019" i="71"/>
  <c r="Y2020" i="71"/>
  <c r="Y2021" i="71"/>
  <c r="Y2022" i="71"/>
  <c r="Y2023" i="71"/>
  <c r="Y2024" i="71"/>
  <c r="Y2025" i="71"/>
  <c r="Y2026" i="71"/>
  <c r="Y2027" i="71"/>
  <c r="Y2028" i="71"/>
  <c r="Y2029" i="71"/>
  <c r="Y2030" i="71"/>
  <c r="Y2031" i="71"/>
  <c r="Y2032" i="71"/>
  <c r="Y2033" i="71"/>
  <c r="Y2034" i="71"/>
  <c r="Y2035" i="71"/>
  <c r="Y2036" i="71"/>
  <c r="Y2037" i="71"/>
  <c r="Y2038" i="71"/>
  <c r="Y2039" i="71"/>
  <c r="Y2040" i="71"/>
  <c r="Y2041" i="71"/>
  <c r="Y2042" i="71"/>
  <c r="Y2043" i="71"/>
  <c r="Y2044" i="71"/>
  <c r="Y2045" i="71"/>
  <c r="Y2046" i="71"/>
  <c r="Y2047" i="71"/>
  <c r="Y2048" i="71"/>
  <c r="Y2049" i="71"/>
  <c r="Y2050" i="71"/>
  <c r="Y2051" i="71"/>
  <c r="Y2052" i="71"/>
  <c r="Y2053" i="71"/>
  <c r="Y2054" i="71"/>
  <c r="Y2055" i="71"/>
  <c r="Y2056" i="71"/>
  <c r="Y2057" i="71"/>
  <c r="Y2058" i="71"/>
  <c r="Y2059" i="71"/>
  <c r="Y2060" i="71"/>
  <c r="Y2061" i="71"/>
  <c r="Y2062" i="71"/>
  <c r="Y2063" i="71"/>
  <c r="Y2064" i="71"/>
  <c r="Y2065" i="71"/>
  <c r="Y2066" i="71"/>
  <c r="Y2067" i="71"/>
  <c r="Y2068" i="71"/>
  <c r="Y2069" i="71"/>
  <c r="Y2070" i="71"/>
  <c r="Y2071" i="71"/>
  <c r="Y2072" i="71"/>
  <c r="Y2073" i="71"/>
  <c r="Y2074" i="71"/>
  <c r="Y2075" i="71"/>
  <c r="Y2076" i="71"/>
  <c r="Y2077" i="71"/>
  <c r="Y2078" i="71"/>
  <c r="Y2079" i="71"/>
  <c r="Y2080" i="71"/>
  <c r="Y2081" i="71"/>
  <c r="Y2082" i="71"/>
  <c r="Y2083" i="71"/>
  <c r="Y2084" i="71"/>
  <c r="Y2085" i="71"/>
  <c r="Y2086" i="71"/>
  <c r="Y2087" i="71"/>
  <c r="Y2088" i="71"/>
  <c r="Y2089" i="71"/>
  <c r="Y2090" i="71"/>
  <c r="Y2091" i="71"/>
  <c r="Y2092" i="71"/>
  <c r="Y2093" i="71"/>
  <c r="Y2094" i="71"/>
  <c r="Y2095" i="71"/>
  <c r="Y2096" i="71"/>
  <c r="Y2097" i="71"/>
  <c r="Y2098" i="71"/>
  <c r="Y2099" i="71"/>
  <c r="Y2100" i="71"/>
  <c r="Y2101" i="71"/>
  <c r="Y2102" i="71"/>
  <c r="Y2103" i="71"/>
  <c r="Y2104" i="71"/>
  <c r="Y2105" i="71"/>
  <c r="Y2106" i="71"/>
  <c r="Y2107" i="71"/>
  <c r="Y2108" i="71"/>
  <c r="Y2109" i="71"/>
  <c r="Y2110" i="71"/>
  <c r="Y2111" i="71"/>
  <c r="Y2112" i="71"/>
  <c r="Y2113" i="71"/>
  <c r="Y2114" i="71"/>
  <c r="Y2115" i="71"/>
  <c r="Y2116" i="71"/>
  <c r="Y2117" i="71"/>
  <c r="Y2118" i="71"/>
  <c r="Y2119" i="71"/>
  <c r="Y2120" i="71"/>
  <c r="Y2121" i="71"/>
  <c r="Y2122" i="71"/>
  <c r="Y2123" i="71"/>
  <c r="Y2124" i="71"/>
  <c r="Y2125" i="71"/>
  <c r="Y2126" i="71"/>
  <c r="Y2127" i="71"/>
  <c r="Y2128" i="71"/>
  <c r="Y2129" i="71"/>
  <c r="Y2130" i="71"/>
  <c r="Y2131" i="71"/>
  <c r="Y2132" i="71"/>
  <c r="Y2133" i="71"/>
  <c r="Y2134" i="71"/>
  <c r="Y2135" i="71"/>
  <c r="Y2136" i="71"/>
  <c r="Y2137" i="71"/>
  <c r="Y2138" i="71"/>
  <c r="Y2139" i="71"/>
  <c r="Y2140" i="71"/>
  <c r="Y2141" i="71"/>
  <c r="Y2142" i="71"/>
  <c r="Y2143" i="71"/>
  <c r="Y2144" i="71"/>
  <c r="Y2145" i="71"/>
  <c r="Y2146" i="71"/>
  <c r="Y2147" i="71"/>
  <c r="Y2148" i="71"/>
  <c r="Y2149" i="71"/>
  <c r="Y2150" i="71"/>
  <c r="Y2151" i="71"/>
  <c r="Y2152" i="71"/>
  <c r="Y2153" i="71"/>
  <c r="Y2154" i="71"/>
  <c r="Y2155" i="71"/>
  <c r="Y2156" i="71"/>
  <c r="Y2157" i="71"/>
  <c r="Y2158" i="71"/>
  <c r="Y2159" i="71"/>
  <c r="Y2160" i="71"/>
  <c r="Y2161" i="71"/>
  <c r="Y2162" i="71"/>
  <c r="Y2163" i="71"/>
  <c r="Y2164" i="71"/>
  <c r="Y2165" i="71"/>
  <c r="Y2166" i="71"/>
  <c r="Y2167" i="71"/>
  <c r="Y2168" i="71"/>
  <c r="Y2169" i="71"/>
  <c r="Y2170" i="71"/>
  <c r="Y2171" i="71"/>
  <c r="Y2172" i="71"/>
  <c r="Y2173" i="71"/>
  <c r="Y2174" i="71"/>
  <c r="Y2175" i="71"/>
  <c r="Y2176" i="71"/>
  <c r="Y2177" i="71"/>
  <c r="Y2178" i="71"/>
  <c r="Y2179" i="71"/>
  <c r="Y2180" i="71"/>
  <c r="Y2181" i="71"/>
  <c r="Y2182" i="71"/>
  <c r="Y2183" i="71"/>
  <c r="Y2184" i="71"/>
  <c r="Y2185" i="71"/>
  <c r="Y2186" i="71"/>
  <c r="Y2187" i="71"/>
  <c r="Y2188" i="71"/>
  <c r="Y2189" i="71"/>
  <c r="Y2190" i="71"/>
  <c r="Y2191" i="71"/>
  <c r="Y2192" i="71"/>
  <c r="Y2193" i="71"/>
  <c r="Y2194" i="71"/>
  <c r="Y2195" i="71"/>
  <c r="Y2196" i="71"/>
  <c r="Y2197" i="71"/>
  <c r="Y2198" i="71"/>
  <c r="Y2199" i="71"/>
  <c r="Y2200" i="71"/>
  <c r="Y2201" i="71"/>
  <c r="Y2202" i="71"/>
  <c r="Y2203" i="71"/>
  <c r="Y2204" i="71"/>
  <c r="Y2205" i="71"/>
  <c r="Y2206" i="71"/>
  <c r="Y2207" i="71"/>
  <c r="Y2208" i="71"/>
  <c r="Y2209" i="71"/>
  <c r="Y2210" i="71"/>
  <c r="Y2211" i="71"/>
  <c r="Y2212" i="71"/>
  <c r="Y2213" i="71"/>
  <c r="Y2214" i="71"/>
  <c r="Y2215" i="71"/>
  <c r="Y2216" i="71"/>
  <c r="Y2217" i="71"/>
  <c r="Y2218" i="71"/>
  <c r="Y2219" i="71"/>
  <c r="Y2220" i="71"/>
  <c r="Y2221" i="71"/>
  <c r="Y2222" i="71"/>
  <c r="Y2223" i="71"/>
  <c r="Y2224" i="71"/>
  <c r="Y2225" i="71"/>
  <c r="Y2226" i="71"/>
  <c r="Y2227" i="71"/>
  <c r="Y2228" i="71"/>
  <c r="Y2229" i="71"/>
  <c r="Y2230" i="71"/>
  <c r="Y2231" i="71"/>
  <c r="Y2232" i="71"/>
  <c r="Y2233" i="71"/>
  <c r="Y2234" i="71"/>
  <c r="Y2235" i="71"/>
  <c r="Y2236" i="71"/>
  <c r="Y2237" i="71"/>
  <c r="Y2238" i="71"/>
  <c r="Y2239" i="71"/>
  <c r="Y2240" i="71"/>
  <c r="Y2241" i="71"/>
  <c r="Y2242" i="71"/>
  <c r="Y2243" i="71"/>
  <c r="Y2244" i="71"/>
  <c r="Y2245" i="71"/>
  <c r="Y2246" i="71"/>
  <c r="Y2247" i="71"/>
  <c r="Y2248" i="71"/>
  <c r="Y2249" i="71"/>
  <c r="Y2250" i="71"/>
  <c r="Y2251" i="71"/>
  <c r="Y2252" i="71"/>
  <c r="Y2253" i="71"/>
  <c r="Y2254" i="71"/>
  <c r="Y2255" i="71"/>
  <c r="Y2256" i="71"/>
  <c r="Y2257" i="71"/>
  <c r="Y2258" i="71"/>
  <c r="Y2259" i="71"/>
  <c r="Y2260" i="71"/>
  <c r="Y2261" i="71"/>
  <c r="Y2262" i="71"/>
  <c r="Y2263" i="71"/>
  <c r="Y2264" i="71"/>
  <c r="Y2265" i="71"/>
  <c r="Y2266" i="71"/>
  <c r="Y2267" i="71"/>
  <c r="Y2268" i="71"/>
  <c r="Y2269" i="71"/>
  <c r="Y2270" i="71"/>
  <c r="Y2271" i="71"/>
  <c r="Y2272" i="71"/>
  <c r="Y2273" i="71"/>
  <c r="Y2274" i="71"/>
  <c r="Y2275" i="71"/>
  <c r="Y2276" i="71"/>
  <c r="Y2277" i="71"/>
  <c r="Y2278" i="71"/>
  <c r="Y2279" i="71"/>
  <c r="Y2280" i="71"/>
  <c r="Y2281" i="71"/>
  <c r="Y2282" i="71"/>
  <c r="Y2283" i="71"/>
  <c r="Y2284" i="71"/>
  <c r="Y2285" i="71"/>
  <c r="Y2286" i="71"/>
  <c r="Y2287" i="71"/>
  <c r="Y2288" i="71"/>
  <c r="Y2289" i="71"/>
  <c r="Y2290" i="71"/>
  <c r="Y2291" i="71"/>
  <c r="Y2292" i="71"/>
  <c r="Y2293" i="71"/>
  <c r="Y2294" i="71"/>
  <c r="Y2295" i="71"/>
  <c r="Y2296" i="71"/>
  <c r="Y2297" i="71"/>
  <c r="Y2298" i="71"/>
  <c r="Y2299" i="71"/>
  <c r="Y2300" i="71"/>
  <c r="Y2301" i="71"/>
  <c r="Y2302" i="71"/>
  <c r="Y2303" i="71"/>
  <c r="Y2304" i="71"/>
  <c r="Y2305" i="71"/>
  <c r="Y2306" i="71"/>
  <c r="Y2307" i="71"/>
  <c r="Y2308" i="71"/>
  <c r="Y2309" i="71"/>
  <c r="Y2310" i="71"/>
  <c r="Y2311" i="71"/>
  <c r="Y2312" i="71"/>
  <c r="Y2313" i="71"/>
  <c r="Y2314" i="71"/>
  <c r="Y2315" i="71"/>
  <c r="Y2316" i="71"/>
  <c r="Y2317" i="71"/>
  <c r="Y2318" i="71"/>
  <c r="Y2319" i="71"/>
  <c r="Y2320" i="71"/>
  <c r="Y2321" i="71"/>
  <c r="Y2322" i="71"/>
  <c r="Y2323" i="71"/>
  <c r="Y2324" i="71"/>
  <c r="Y2325" i="71"/>
  <c r="Y2326" i="71"/>
  <c r="Y2327" i="71"/>
  <c r="Y2328" i="71"/>
  <c r="Y2329" i="71"/>
  <c r="Y2330" i="71"/>
  <c r="Y2331" i="71"/>
  <c r="Y2332" i="71"/>
  <c r="Y2333" i="71"/>
  <c r="Y2334" i="71"/>
  <c r="Y2335" i="71"/>
  <c r="Y2336" i="71"/>
  <c r="Y2337" i="71"/>
  <c r="Y2338" i="71"/>
  <c r="Y2339" i="71"/>
  <c r="Y2340" i="71"/>
  <c r="Y2341" i="71"/>
  <c r="Y2342" i="71"/>
  <c r="Y2343" i="71"/>
  <c r="Y2344" i="71"/>
  <c r="Y2345" i="71"/>
  <c r="Y2346" i="71"/>
  <c r="Y2347" i="71"/>
  <c r="Y2348" i="71"/>
  <c r="Y2349" i="71"/>
  <c r="Y2350" i="71"/>
  <c r="Y2351" i="71"/>
  <c r="Y2352" i="71"/>
  <c r="Y2353" i="71"/>
  <c r="Y2354" i="71"/>
  <c r="Y2355" i="71"/>
  <c r="Y2356" i="71"/>
  <c r="Y2357" i="71"/>
  <c r="Y2358" i="71"/>
  <c r="Y2359" i="71"/>
  <c r="Y2360" i="71"/>
  <c r="Y2361" i="71"/>
  <c r="Y2362" i="71"/>
  <c r="Y2363" i="71"/>
  <c r="Y2364" i="71"/>
  <c r="Y2365" i="71"/>
  <c r="Y2366" i="71"/>
  <c r="Y2367" i="71"/>
  <c r="Y2368" i="71"/>
  <c r="Y2369" i="71"/>
  <c r="Y2370" i="71"/>
  <c r="Y2371" i="71"/>
  <c r="Y2372" i="71"/>
  <c r="Y2373" i="71"/>
  <c r="Y2374" i="71"/>
  <c r="Y2375" i="71"/>
  <c r="Y2376" i="71"/>
  <c r="Y2377" i="71"/>
  <c r="Y2378" i="71"/>
  <c r="Y2379" i="71"/>
  <c r="Y2380" i="71"/>
  <c r="Y2381" i="71"/>
  <c r="Y2382" i="71"/>
  <c r="Y2383" i="71"/>
  <c r="Y2384" i="71"/>
  <c r="Y2385" i="71"/>
  <c r="Y2386" i="71"/>
  <c r="Y2387" i="71"/>
  <c r="Y2388" i="71"/>
  <c r="Y2389" i="71"/>
  <c r="Y2390" i="71"/>
  <c r="Y2391" i="71"/>
  <c r="Y2392" i="71"/>
  <c r="Y2393" i="71"/>
  <c r="Y2394" i="71"/>
  <c r="Y2395" i="71"/>
  <c r="Y2396" i="71"/>
  <c r="Y2397" i="71"/>
  <c r="Y2398" i="71"/>
  <c r="Y2399" i="71"/>
  <c r="Y2400" i="71"/>
  <c r="Y2401" i="71"/>
  <c r="Y2402" i="71"/>
  <c r="Y2403" i="71"/>
  <c r="Y2404" i="71"/>
  <c r="Y2405" i="71"/>
  <c r="Y2406" i="71"/>
  <c r="Y2407" i="71"/>
  <c r="Y2408" i="71"/>
  <c r="Y2409" i="71"/>
  <c r="Y2410" i="71"/>
  <c r="Y2411" i="71"/>
  <c r="Y2412" i="71"/>
  <c r="Y2413" i="71"/>
  <c r="Y2414" i="71"/>
  <c r="Y2415" i="71"/>
  <c r="Y2416" i="71"/>
  <c r="Y2417" i="71"/>
  <c r="Y2418" i="71"/>
  <c r="Y2419" i="71"/>
  <c r="Y2420" i="71"/>
  <c r="Y2421" i="71"/>
  <c r="Y2422" i="71"/>
  <c r="Y2423" i="71"/>
  <c r="Y2424" i="71"/>
  <c r="Y2425" i="71"/>
  <c r="Y2426" i="71"/>
  <c r="Y2427" i="71"/>
  <c r="Y2428" i="71"/>
  <c r="Y2429" i="71"/>
  <c r="Y2430" i="71"/>
  <c r="Y2431" i="71"/>
  <c r="Y2432" i="71"/>
  <c r="Y2433" i="71"/>
  <c r="Y2434" i="71"/>
  <c r="Y2435" i="71"/>
  <c r="Y2436" i="71"/>
  <c r="Y2437" i="71"/>
  <c r="Y2438" i="71"/>
  <c r="Y2439" i="71"/>
  <c r="Y2440" i="71"/>
  <c r="Y2441" i="71"/>
  <c r="Y2442" i="71"/>
  <c r="Y2443" i="71"/>
  <c r="Y2444" i="71"/>
  <c r="Y2445" i="71"/>
  <c r="Y2446" i="71"/>
  <c r="Y2447" i="71"/>
  <c r="Y2448" i="71"/>
  <c r="Y2449" i="71"/>
  <c r="Y2450" i="71"/>
  <c r="Y2451" i="71"/>
  <c r="Y2452" i="71"/>
  <c r="Y2453" i="71"/>
  <c r="Y2454" i="71"/>
  <c r="Y2455" i="71"/>
  <c r="Y2456" i="71"/>
  <c r="Y2457" i="71"/>
  <c r="Y2458" i="71"/>
  <c r="Y2459" i="71"/>
  <c r="Y2460" i="71"/>
  <c r="Y2461" i="71"/>
  <c r="Y2462" i="71"/>
  <c r="Y2463" i="71"/>
  <c r="Y2464" i="71"/>
  <c r="Y2465" i="71"/>
  <c r="Y2466" i="71"/>
  <c r="Y2467" i="71"/>
  <c r="Y2468" i="71"/>
  <c r="Y2469" i="71"/>
  <c r="Y2470" i="71"/>
  <c r="Y2471" i="71"/>
  <c r="Y2472" i="71"/>
  <c r="Y2473" i="71"/>
  <c r="Y2474" i="71"/>
  <c r="Y2475" i="71"/>
  <c r="Y2476" i="71"/>
  <c r="Y2477" i="71"/>
  <c r="Y2478" i="71"/>
  <c r="Y2479" i="71"/>
  <c r="Y2480" i="71"/>
  <c r="Y2481" i="71"/>
  <c r="Y2482" i="71"/>
  <c r="Y2483" i="71"/>
  <c r="Y2484" i="71"/>
  <c r="Y2485" i="71"/>
  <c r="Y2486" i="71"/>
  <c r="Y2487" i="71"/>
  <c r="Y2488" i="71"/>
  <c r="Y2489" i="71"/>
  <c r="Y2490" i="71"/>
  <c r="Y2491" i="71"/>
  <c r="Y2492" i="71"/>
  <c r="Y2493" i="71"/>
  <c r="Y2494" i="71"/>
  <c r="Y2495" i="71"/>
  <c r="Y2496" i="71"/>
  <c r="Y2497" i="71"/>
  <c r="Y2498" i="71"/>
  <c r="Y2499" i="71"/>
  <c r="Y2500" i="71"/>
  <c r="Y2501" i="71"/>
  <c r="Y2502" i="71"/>
  <c r="Y2503" i="71"/>
  <c r="Y2504" i="71"/>
  <c r="Y2505" i="71"/>
  <c r="Y2506" i="71"/>
  <c r="Y2507" i="71"/>
  <c r="Y2508" i="71"/>
  <c r="Y2509" i="71"/>
  <c r="Y2510" i="71"/>
  <c r="Y2511" i="71"/>
  <c r="Y2512" i="71"/>
  <c r="Y2513" i="71"/>
  <c r="Y2514" i="71"/>
  <c r="Y2515" i="71"/>
  <c r="Y2516" i="71"/>
  <c r="Y2517" i="71"/>
  <c r="Y2518" i="71"/>
  <c r="Y2519" i="71"/>
  <c r="Y2520" i="71"/>
  <c r="Y2521" i="71"/>
  <c r="Y2522" i="71"/>
  <c r="Y2523" i="71"/>
  <c r="Y2524" i="71"/>
  <c r="Y2525" i="71"/>
  <c r="Y2526" i="71"/>
  <c r="Y2527" i="71"/>
  <c r="Y2528" i="71"/>
  <c r="Y2529" i="71"/>
  <c r="Y2530" i="71"/>
  <c r="Y2531" i="71"/>
  <c r="Y2532" i="71"/>
  <c r="Y2533" i="71"/>
  <c r="Y2534" i="71"/>
  <c r="Y2535" i="71"/>
  <c r="Y2536" i="71"/>
  <c r="Y2537" i="71"/>
  <c r="Y2538" i="71"/>
  <c r="Y2539" i="71"/>
  <c r="Y2540" i="71"/>
  <c r="Y2541" i="71"/>
  <c r="Y2542" i="71"/>
  <c r="Y2543" i="71"/>
  <c r="Y2544" i="71"/>
  <c r="Y2545" i="71"/>
  <c r="Y2546" i="71"/>
  <c r="Y2547" i="71"/>
  <c r="Y2548" i="71"/>
  <c r="Y2549" i="71"/>
  <c r="Y2550" i="71"/>
  <c r="Y2551" i="71"/>
  <c r="Y2552" i="71"/>
  <c r="Y2553" i="71"/>
  <c r="Y2554" i="71"/>
  <c r="Y2555" i="71"/>
  <c r="Y2556" i="71"/>
  <c r="Y2557" i="71"/>
  <c r="Y2558" i="71"/>
  <c r="Y2559" i="71"/>
  <c r="Y2560" i="71"/>
  <c r="Y2561" i="71"/>
  <c r="Y2562" i="71"/>
  <c r="Y2563" i="71"/>
  <c r="Y2564" i="71"/>
  <c r="Y2565" i="71"/>
  <c r="Y2566" i="71"/>
  <c r="Y2567" i="71"/>
  <c r="Y2568" i="71"/>
  <c r="Y2569" i="71"/>
  <c r="Y2570" i="71"/>
  <c r="Y2571" i="71"/>
  <c r="Y2572" i="71"/>
  <c r="Y2573" i="71"/>
  <c r="Y2574" i="71"/>
  <c r="Y2575" i="71"/>
  <c r="Y2576" i="71"/>
  <c r="Y2577" i="71"/>
  <c r="Y2578" i="71"/>
  <c r="Y2579" i="71"/>
  <c r="Y2580" i="71"/>
  <c r="Y2581" i="71"/>
  <c r="Y2582" i="71"/>
  <c r="Y2583" i="71"/>
  <c r="Y2584" i="71"/>
  <c r="Y2585" i="71"/>
  <c r="Y2586" i="71"/>
  <c r="Y2587" i="71"/>
  <c r="Y2588" i="71"/>
  <c r="Y2589" i="71"/>
  <c r="Y2590" i="71"/>
  <c r="Y2591" i="71"/>
  <c r="Y2592" i="71"/>
  <c r="Y2593" i="71"/>
  <c r="Y2594" i="71"/>
  <c r="Y2595" i="71"/>
  <c r="Y2596" i="71"/>
  <c r="Y2597" i="71"/>
  <c r="Y2598" i="71"/>
  <c r="Y2599" i="71"/>
  <c r="Y2600" i="71"/>
  <c r="Y2601" i="71"/>
  <c r="Y2602" i="71"/>
  <c r="Y2603" i="71"/>
  <c r="Y2604" i="71"/>
  <c r="Y2605" i="71"/>
  <c r="Y2606" i="71"/>
  <c r="Y2607" i="71"/>
  <c r="Y2608" i="71"/>
  <c r="Y2609" i="71"/>
  <c r="Y2610" i="71"/>
  <c r="Y2611" i="71"/>
  <c r="Y2612" i="71"/>
  <c r="Y2613" i="71"/>
  <c r="Y2614" i="71"/>
  <c r="Y2615" i="71"/>
  <c r="Y2616" i="71"/>
  <c r="Y2617" i="71"/>
  <c r="Y2618" i="71"/>
  <c r="Y2619" i="71"/>
  <c r="Y2620" i="71"/>
  <c r="Y2621" i="71"/>
  <c r="Y2622" i="71"/>
  <c r="Y2623" i="71"/>
  <c r="Y2624" i="71"/>
  <c r="Y2625" i="71"/>
  <c r="Y2626" i="71"/>
  <c r="Y2627" i="71"/>
  <c r="Y2628" i="71"/>
  <c r="Y2629" i="71"/>
  <c r="Y2630" i="71"/>
  <c r="Y2631" i="71"/>
  <c r="Y2632" i="71"/>
  <c r="Y2633" i="71"/>
  <c r="Y2634" i="71"/>
  <c r="Y2635" i="71"/>
  <c r="Y2636" i="71"/>
  <c r="Y2637" i="71"/>
  <c r="Y2638" i="71"/>
  <c r="Y2639" i="71"/>
  <c r="Y2640" i="71"/>
  <c r="Y2641" i="71"/>
  <c r="Y2642" i="71"/>
  <c r="Y2643" i="71"/>
  <c r="Y2644" i="71"/>
  <c r="Y2645" i="71"/>
  <c r="Y2646" i="71"/>
  <c r="Y2647" i="71"/>
  <c r="Y2648" i="71"/>
  <c r="Y2649" i="71"/>
  <c r="Y2650" i="71"/>
  <c r="Y2651" i="71"/>
  <c r="Y2652" i="71"/>
  <c r="Y2653" i="71"/>
  <c r="Y2654" i="71"/>
  <c r="Y2655" i="71"/>
  <c r="Y2656" i="71"/>
  <c r="Y2657" i="71"/>
  <c r="Y2658" i="71"/>
  <c r="Y2659" i="71"/>
  <c r="Y2660" i="71"/>
  <c r="Y2661" i="71"/>
  <c r="Y2662" i="71"/>
  <c r="Y2663" i="71"/>
  <c r="Y2664" i="71"/>
  <c r="Y2665" i="71"/>
  <c r="Y2666" i="71"/>
  <c r="Y2667" i="71"/>
  <c r="Y2668" i="71"/>
  <c r="Y2669" i="71"/>
  <c r="Y2670" i="71"/>
  <c r="Y2671" i="71"/>
  <c r="Y2672" i="71"/>
  <c r="Y2673" i="71"/>
  <c r="Y2674" i="71"/>
  <c r="Y2675" i="71"/>
  <c r="Y2676" i="71"/>
  <c r="Y2677" i="71"/>
  <c r="Y2678" i="71"/>
  <c r="Y2679" i="71"/>
  <c r="Y2680" i="71"/>
  <c r="Y2681" i="71"/>
  <c r="Y2682" i="71"/>
  <c r="Y2683" i="71"/>
  <c r="Y2684" i="71"/>
  <c r="Y2685" i="71"/>
  <c r="Y2686" i="71"/>
  <c r="Y2687" i="71"/>
  <c r="Y2688" i="71"/>
  <c r="Y2689" i="71"/>
  <c r="Y2690" i="71"/>
  <c r="Y2691" i="71"/>
  <c r="Y2692" i="71"/>
  <c r="Y2693" i="71"/>
  <c r="Y2694" i="71"/>
  <c r="Y2695" i="71"/>
  <c r="Y2696" i="71"/>
  <c r="Y2697" i="71"/>
  <c r="Y2698" i="71"/>
  <c r="Y2699" i="71"/>
  <c r="Y2700" i="71"/>
  <c r="Y2701" i="71"/>
  <c r="Y2702" i="71"/>
  <c r="Y2703" i="71"/>
  <c r="Y2704" i="71"/>
  <c r="Y2705" i="71"/>
  <c r="Y2706" i="71"/>
  <c r="Y2707" i="71"/>
  <c r="Y2708" i="71"/>
  <c r="Y2709" i="71"/>
  <c r="Y2710" i="71"/>
  <c r="Y2711" i="71"/>
  <c r="Y2712" i="71"/>
  <c r="Y2713" i="71"/>
  <c r="Y2714" i="71"/>
  <c r="Y2715" i="71"/>
  <c r="Y2716" i="71"/>
  <c r="Y2717" i="71"/>
  <c r="Y2718" i="71"/>
  <c r="Y2719" i="71"/>
  <c r="Y2720" i="71"/>
  <c r="Y2721" i="71"/>
  <c r="Y2722" i="71"/>
  <c r="Y2723" i="71"/>
  <c r="Y2724" i="71"/>
  <c r="Y2725" i="71"/>
  <c r="Y2726" i="71"/>
  <c r="Y2727" i="71"/>
  <c r="Y2728" i="71"/>
  <c r="Y2729" i="71"/>
  <c r="Y2730" i="71"/>
  <c r="Y2731" i="71"/>
  <c r="Y2732" i="71"/>
  <c r="Y2733" i="71"/>
  <c r="Y2734" i="71"/>
  <c r="Y2735" i="71"/>
  <c r="Y2736" i="71"/>
  <c r="Y2737" i="71"/>
  <c r="Y2738" i="71"/>
  <c r="Y2739" i="71"/>
  <c r="Y2740" i="71"/>
  <c r="Y2741" i="71"/>
  <c r="Y2742" i="71"/>
  <c r="Y2743" i="71"/>
  <c r="Y2744" i="71"/>
  <c r="Y2745" i="71"/>
  <c r="Y2746" i="71"/>
  <c r="Y2747" i="71"/>
  <c r="Y2748" i="71"/>
  <c r="Y2749" i="71"/>
  <c r="Y2750" i="71"/>
  <c r="Y2751" i="71"/>
  <c r="Y2752" i="71"/>
  <c r="Y2753" i="71"/>
  <c r="Y2754" i="71"/>
  <c r="Y2755" i="71"/>
  <c r="Y2756" i="71"/>
  <c r="Y2757" i="71"/>
  <c r="Y2758" i="71"/>
  <c r="Y2759" i="71"/>
  <c r="Y2760" i="71"/>
  <c r="Y2761" i="71"/>
  <c r="Y2762" i="71"/>
  <c r="Y2763" i="71"/>
  <c r="Y2764" i="71"/>
  <c r="Y2765" i="71"/>
  <c r="Y2766" i="71"/>
  <c r="Y2767" i="71"/>
  <c r="Y2768" i="71"/>
  <c r="Y2769" i="71"/>
  <c r="Y2770" i="71"/>
  <c r="Y2771" i="71"/>
  <c r="Y2772" i="71"/>
  <c r="Y2773" i="71"/>
  <c r="Y2774" i="71"/>
  <c r="Y2775" i="71"/>
  <c r="Y2776" i="71"/>
  <c r="Y2777" i="71"/>
  <c r="Y2778" i="71"/>
  <c r="Y2779" i="71"/>
  <c r="Y2780" i="71"/>
  <c r="Y2781" i="71"/>
  <c r="Y2782" i="71"/>
  <c r="Y2783" i="71"/>
  <c r="Y2784" i="71"/>
  <c r="Y2785" i="71"/>
  <c r="Y2786" i="71"/>
  <c r="Y2787" i="71"/>
  <c r="Y2788" i="71"/>
  <c r="Y2789" i="71"/>
  <c r="Y2790" i="71"/>
  <c r="Y2791" i="71"/>
  <c r="Y2792" i="71"/>
  <c r="Y2793" i="71"/>
  <c r="Y2794" i="71"/>
  <c r="Y2795" i="71"/>
  <c r="Y2796" i="71"/>
  <c r="Y2797" i="71"/>
  <c r="Y2798" i="71"/>
  <c r="Y2799" i="71"/>
  <c r="Y2800" i="71"/>
  <c r="Y2801" i="71"/>
  <c r="Y2802" i="71"/>
  <c r="Y2803" i="71"/>
  <c r="Y2804" i="71"/>
  <c r="Y2805" i="71"/>
  <c r="Y2806" i="71"/>
  <c r="Y2807" i="71"/>
  <c r="Y2808" i="71"/>
  <c r="Y2809" i="71"/>
  <c r="Y2810" i="71"/>
  <c r="Y2811" i="71"/>
  <c r="Y2812" i="71"/>
  <c r="Y2813" i="71"/>
  <c r="Y2814" i="71"/>
  <c r="Y2815" i="71"/>
  <c r="Y2816" i="71"/>
  <c r="Y2817" i="71"/>
  <c r="Y2818" i="71"/>
  <c r="Y2819" i="71"/>
  <c r="Y2820" i="71"/>
  <c r="Y2821" i="71"/>
  <c r="Y2822" i="71"/>
  <c r="Y2823" i="71"/>
  <c r="Y2824" i="71"/>
  <c r="Y2825" i="71"/>
  <c r="Y2826" i="71"/>
  <c r="Y2827" i="71"/>
  <c r="Y2828" i="71"/>
  <c r="Y2829" i="71"/>
  <c r="Y2830" i="71"/>
  <c r="Y2831" i="71"/>
  <c r="Y2832" i="71"/>
  <c r="Y2833" i="71"/>
  <c r="Y2834" i="71"/>
  <c r="Y2835" i="71"/>
  <c r="Y2836" i="71"/>
  <c r="Y2837" i="71"/>
  <c r="Y2838" i="71"/>
  <c r="Y2839" i="71"/>
  <c r="Y2840" i="71"/>
  <c r="Y2841" i="71"/>
  <c r="Y2842" i="71"/>
  <c r="Y2843" i="71"/>
  <c r="Y2844" i="71"/>
  <c r="Y2845" i="71"/>
  <c r="Y2846" i="71"/>
  <c r="Y2847" i="71"/>
  <c r="Y2848" i="71"/>
  <c r="Y2849" i="71"/>
  <c r="Y2850" i="71"/>
  <c r="Y2851" i="71"/>
  <c r="Y2852" i="71"/>
  <c r="Y2853" i="71"/>
  <c r="Y2854" i="71"/>
  <c r="Y2855" i="71"/>
  <c r="Y2856" i="71"/>
  <c r="Y2857" i="71"/>
  <c r="Y2858" i="71"/>
  <c r="Y2859" i="71"/>
  <c r="Y2860" i="71"/>
  <c r="Y2861" i="71"/>
  <c r="Y2862" i="71"/>
  <c r="Y2863" i="71"/>
  <c r="Y2864" i="71"/>
  <c r="Y2865" i="71"/>
  <c r="Y2866" i="71"/>
  <c r="Y2867" i="71"/>
  <c r="Y2868" i="71"/>
  <c r="Y2869" i="71"/>
  <c r="Y2870" i="71"/>
  <c r="Y2871" i="71"/>
  <c r="Y2872" i="71"/>
  <c r="Y2873" i="71"/>
  <c r="Y2874" i="71"/>
  <c r="Y2875" i="71"/>
  <c r="Y2876" i="71"/>
  <c r="Y2877" i="71"/>
  <c r="Y2878" i="71"/>
  <c r="Y2879" i="71"/>
  <c r="Y2880" i="71"/>
  <c r="Y2881" i="71"/>
  <c r="Y2882" i="71"/>
  <c r="Y2883" i="71"/>
  <c r="Y2884" i="71"/>
  <c r="Y2885" i="71"/>
  <c r="Y2886" i="71"/>
  <c r="Y2887" i="71"/>
  <c r="Y2888" i="71"/>
  <c r="Y2889" i="71"/>
  <c r="Y2890" i="71"/>
  <c r="Y2891" i="71"/>
  <c r="Y2892" i="71"/>
  <c r="Y2893" i="71"/>
  <c r="Y2894" i="71"/>
  <c r="Y2895" i="71"/>
  <c r="Y2896" i="71"/>
  <c r="Y2897" i="71"/>
  <c r="Y2898" i="71"/>
  <c r="Y2899" i="71"/>
  <c r="Y2900" i="71"/>
  <c r="Y2901" i="71"/>
  <c r="Y2902" i="71"/>
  <c r="Y2903" i="71"/>
  <c r="Y2904" i="71"/>
  <c r="Y2905" i="71"/>
  <c r="Y2906" i="71"/>
  <c r="Y2907" i="71"/>
  <c r="Y2908" i="71"/>
  <c r="Y2909" i="71"/>
  <c r="Y2910" i="71"/>
  <c r="Y2911" i="71"/>
  <c r="Y2912" i="71"/>
  <c r="Y2913" i="71"/>
  <c r="Y2914" i="71"/>
  <c r="Y2915" i="71"/>
  <c r="Y2916" i="71"/>
  <c r="Y2917" i="71"/>
  <c r="Y2918" i="71"/>
  <c r="Y2919" i="71"/>
  <c r="Y2920" i="71"/>
  <c r="Y2921" i="71"/>
  <c r="Y2922" i="71"/>
  <c r="Y2923" i="71"/>
  <c r="Y2924" i="71"/>
  <c r="Y2925" i="71"/>
  <c r="Y2926" i="71"/>
  <c r="Y2927" i="71"/>
  <c r="Y2928" i="71"/>
  <c r="Y2929" i="71"/>
  <c r="Y2930" i="71"/>
  <c r="Y2931" i="71"/>
  <c r="Y2932" i="71"/>
  <c r="Y2933" i="71"/>
  <c r="Y2934" i="71"/>
  <c r="Y2935" i="71"/>
  <c r="Y2936" i="71"/>
  <c r="Y2937" i="71"/>
  <c r="Y2938" i="71"/>
  <c r="Y2939" i="71"/>
  <c r="Y2940" i="71"/>
  <c r="Y2941" i="71"/>
  <c r="Y2942" i="71"/>
  <c r="Y2943" i="71"/>
  <c r="Y2944" i="71"/>
  <c r="Y2945" i="71"/>
  <c r="Y2946" i="71"/>
  <c r="Y2947" i="71"/>
  <c r="Y2948" i="71"/>
  <c r="Y2949" i="71"/>
  <c r="Y2950" i="71"/>
  <c r="Y2951" i="71"/>
  <c r="Y2952" i="71"/>
  <c r="Y2953" i="71"/>
  <c r="Y2954" i="71"/>
  <c r="Y2955" i="71"/>
  <c r="Y2956" i="71"/>
  <c r="Y2957" i="71"/>
  <c r="Y2958" i="71"/>
  <c r="Y2959" i="71"/>
  <c r="Y2960" i="71"/>
  <c r="Y2961" i="71"/>
  <c r="Y2962" i="71"/>
  <c r="Y2963" i="71"/>
  <c r="Y2964" i="71"/>
  <c r="Y2965" i="71"/>
  <c r="Y2966" i="71"/>
  <c r="Y2967" i="71"/>
  <c r="Y2968" i="71"/>
  <c r="Y2969" i="71"/>
  <c r="Y2970" i="71"/>
  <c r="Y2971" i="71"/>
  <c r="Y2972" i="71"/>
  <c r="Y2973" i="71"/>
  <c r="Y2974" i="71"/>
  <c r="Y2975" i="71"/>
  <c r="Y2976" i="71"/>
  <c r="Y2977" i="71"/>
  <c r="Y2978" i="71"/>
  <c r="Y2979" i="71"/>
  <c r="Y2980" i="71"/>
  <c r="Y2981" i="71"/>
  <c r="Y2982" i="71"/>
  <c r="Y2983" i="71"/>
  <c r="Y2984" i="71"/>
  <c r="Y2985" i="71"/>
  <c r="Y2986" i="71"/>
  <c r="Y2987" i="71"/>
  <c r="Y2988" i="71"/>
  <c r="Y2989" i="71"/>
  <c r="Y2990" i="71"/>
  <c r="Y2991" i="71"/>
  <c r="Y2992" i="71"/>
  <c r="Y2993" i="71"/>
  <c r="Y2994" i="71"/>
  <c r="Y2995" i="71"/>
  <c r="Y2996" i="71"/>
  <c r="Y2997" i="71"/>
  <c r="Y2998" i="71"/>
  <c r="Y2999" i="71"/>
  <c r="Y3000" i="71"/>
  <c r="Y3001" i="71"/>
  <c r="Y3002" i="71"/>
  <c r="Y3003" i="71"/>
  <c r="Y3004" i="71"/>
  <c r="Y3005" i="71"/>
  <c r="Y3006" i="71"/>
  <c r="Y3007" i="71"/>
  <c r="Y3008" i="71"/>
  <c r="Y3009" i="71"/>
  <c r="Y3010" i="71"/>
  <c r="Y3011" i="71"/>
  <c r="Y3012" i="71"/>
  <c r="Y3013" i="71"/>
  <c r="Y3014" i="71"/>
  <c r="Y3015" i="71"/>
  <c r="Y3016" i="71"/>
  <c r="Y3017" i="71"/>
  <c r="Y3018" i="71"/>
  <c r="Y3019" i="71"/>
  <c r="Y3020" i="71"/>
  <c r="Y3021" i="71"/>
  <c r="Y3022" i="71"/>
  <c r="Y3023" i="71"/>
  <c r="Y3024" i="71"/>
  <c r="Y3025" i="71"/>
  <c r="Y3026" i="71"/>
  <c r="Y3027" i="71"/>
  <c r="Y3028" i="71"/>
  <c r="Y3029" i="71"/>
  <c r="Y3030" i="71"/>
  <c r="Y3031" i="71"/>
  <c r="Y3032" i="71"/>
  <c r="Y3033" i="71"/>
  <c r="Y3034" i="71"/>
  <c r="Y3035" i="71"/>
  <c r="Y3036" i="71"/>
  <c r="Y3037" i="71"/>
  <c r="Y3038" i="71"/>
  <c r="Y3039" i="71"/>
  <c r="Y3040" i="71"/>
  <c r="Y3041" i="71"/>
  <c r="Y3042" i="71"/>
  <c r="Y3043" i="71"/>
  <c r="Y3044" i="71"/>
  <c r="Y3045" i="71"/>
  <c r="Y3046" i="71"/>
  <c r="Y3047" i="71"/>
  <c r="Y3048" i="71"/>
  <c r="Y3049" i="71"/>
  <c r="Y3050" i="71"/>
  <c r="Y3051" i="71"/>
  <c r="Y3052" i="71"/>
  <c r="Y3053" i="71"/>
  <c r="Y3054" i="71"/>
  <c r="Y3055" i="71"/>
  <c r="Y3056" i="71"/>
  <c r="Y3057" i="71"/>
  <c r="Y3058" i="71"/>
  <c r="Y3059" i="71"/>
  <c r="Y3060" i="71"/>
  <c r="Y3061" i="71"/>
  <c r="Y3062" i="71"/>
  <c r="Y3063" i="71"/>
  <c r="Y3064" i="71"/>
  <c r="Y3065" i="71"/>
  <c r="Y3066" i="71"/>
  <c r="Y3067" i="71"/>
  <c r="Y3068" i="71"/>
  <c r="Y3069" i="71"/>
  <c r="Y3070" i="71"/>
  <c r="Y3071" i="71"/>
  <c r="Y3072" i="71"/>
  <c r="Y3073" i="71"/>
  <c r="Y3074" i="71"/>
  <c r="Y3075" i="71"/>
  <c r="Y3076" i="71"/>
  <c r="Y3077" i="71"/>
  <c r="Y3078" i="71"/>
  <c r="Y3079" i="71"/>
  <c r="Y3080" i="71"/>
  <c r="Y3081" i="71"/>
  <c r="Y3082" i="71"/>
  <c r="Y3083" i="71"/>
  <c r="Y3084" i="71"/>
  <c r="Y3085" i="71"/>
  <c r="Y3086" i="71"/>
  <c r="Y3087" i="71"/>
  <c r="Y3088" i="71"/>
  <c r="Y3089" i="71"/>
  <c r="Y3090" i="71"/>
  <c r="Y3091" i="71"/>
  <c r="Y3092" i="71"/>
  <c r="Y3093" i="71"/>
  <c r="Y3094" i="71"/>
  <c r="Y3095" i="71"/>
  <c r="Y3096" i="71"/>
  <c r="Y3097" i="71"/>
  <c r="Y3098" i="71"/>
  <c r="Y3099" i="71"/>
  <c r="Y3100" i="71"/>
  <c r="Y3101" i="71"/>
  <c r="Y3102" i="71"/>
  <c r="Y3103" i="71"/>
  <c r="Y3104" i="71"/>
  <c r="Y3105" i="71"/>
  <c r="Y3106" i="71"/>
  <c r="Y3107" i="71"/>
  <c r="Y3108" i="71"/>
  <c r="Y3109" i="71"/>
  <c r="Y3110" i="71"/>
  <c r="Y3111" i="71"/>
  <c r="Y3112" i="71"/>
  <c r="Y3113" i="71"/>
  <c r="Y3114" i="71"/>
  <c r="Y3115" i="71"/>
  <c r="Y3116" i="71"/>
  <c r="Y3117" i="71"/>
  <c r="Y3118" i="71"/>
  <c r="Y3119" i="71"/>
  <c r="Y3120" i="71"/>
  <c r="Y3121" i="71"/>
  <c r="Y3122" i="71"/>
  <c r="Y3123" i="71"/>
  <c r="Y3124" i="71"/>
  <c r="Y3125" i="71"/>
  <c r="Y3126" i="71"/>
  <c r="Y3127" i="71"/>
  <c r="Y3128" i="71"/>
  <c r="Y3129" i="71"/>
  <c r="Y3130" i="71"/>
  <c r="Y3131" i="71"/>
  <c r="Y3132" i="71"/>
  <c r="Y3133" i="71"/>
  <c r="Y3134" i="71"/>
  <c r="Y3135" i="71"/>
  <c r="Y3136" i="71"/>
  <c r="Y3137" i="71"/>
  <c r="Y3138" i="71"/>
  <c r="Y3139" i="71"/>
  <c r="Y3140" i="71"/>
  <c r="Y3141" i="71"/>
  <c r="Y3142" i="71"/>
  <c r="Y3143" i="71"/>
  <c r="Y3144" i="71"/>
  <c r="Y3145" i="71"/>
  <c r="Y3146" i="71"/>
  <c r="Y3147" i="71"/>
  <c r="Y3148" i="71"/>
  <c r="Y3149" i="71"/>
  <c r="Y3150" i="71"/>
  <c r="Y3151" i="71"/>
  <c r="Y3152" i="71"/>
  <c r="Y3153" i="71"/>
  <c r="Y3154" i="71"/>
  <c r="Y3155" i="71"/>
  <c r="Y3156" i="71"/>
  <c r="Y3157" i="71"/>
  <c r="Y3158" i="71"/>
  <c r="Y3159" i="71"/>
  <c r="Y3160" i="71"/>
  <c r="Y3161" i="71"/>
  <c r="Y3162" i="71"/>
  <c r="Y3163" i="71"/>
  <c r="Y3164" i="71"/>
  <c r="Y3165" i="71"/>
  <c r="Y3166" i="71"/>
  <c r="Y3167" i="71"/>
  <c r="Y3168" i="71"/>
  <c r="Y3169" i="71"/>
  <c r="Y3170" i="71"/>
  <c r="Y3171" i="71"/>
  <c r="Y3172" i="71"/>
  <c r="Y3173" i="71"/>
  <c r="Y3174" i="71"/>
  <c r="Y3175" i="71"/>
  <c r="Y3176" i="71"/>
  <c r="Y3177" i="71"/>
  <c r="Y3178" i="71"/>
  <c r="Y3179" i="71"/>
  <c r="Y3180" i="71"/>
  <c r="Y3181" i="71"/>
  <c r="Y3182" i="71"/>
  <c r="Y3183" i="71"/>
  <c r="Y3184" i="71"/>
  <c r="Y3185" i="71"/>
  <c r="Y3186" i="71"/>
  <c r="Y3187" i="71"/>
  <c r="Y3188" i="71"/>
  <c r="Y3189" i="71"/>
  <c r="Y3190" i="71"/>
  <c r="Y3191" i="71"/>
  <c r="Y3192" i="71"/>
  <c r="Y3193" i="71"/>
  <c r="Y3194" i="71"/>
  <c r="Y3195" i="71"/>
  <c r="Y3196" i="71"/>
  <c r="Y3197" i="71"/>
  <c r="Y3198" i="71"/>
  <c r="Y3199" i="71"/>
  <c r="Y3200" i="71"/>
  <c r="Y3201" i="71"/>
  <c r="Y3202" i="71"/>
  <c r="Y3203" i="71"/>
  <c r="Y3204" i="71"/>
  <c r="Y3205" i="71"/>
  <c r="Y3206" i="71"/>
  <c r="Y3207" i="71"/>
  <c r="Y3208" i="71"/>
  <c r="Y3209" i="71"/>
  <c r="Y3210" i="71"/>
  <c r="Y3211" i="71"/>
  <c r="Y3212" i="71"/>
  <c r="Y3213" i="71"/>
  <c r="Y3214" i="71"/>
  <c r="Y3215" i="71"/>
  <c r="Y3216" i="71"/>
  <c r="Y3217" i="71"/>
  <c r="Y3218" i="71"/>
  <c r="Y3219" i="71"/>
  <c r="Y3220" i="71"/>
  <c r="Y3221" i="71"/>
  <c r="Y3222" i="71"/>
  <c r="Y3223" i="71"/>
  <c r="Y3224" i="71"/>
  <c r="Y3225" i="71"/>
  <c r="Y3226" i="71"/>
  <c r="Y3227" i="71"/>
  <c r="Y3228" i="71"/>
  <c r="Y3229" i="71"/>
  <c r="Y3230" i="71"/>
  <c r="Y3231" i="71"/>
  <c r="Y3232" i="71"/>
  <c r="Y3233" i="71"/>
  <c r="Y3234" i="71"/>
  <c r="Y3235" i="71"/>
  <c r="Y3236" i="71"/>
  <c r="Y3237" i="71"/>
  <c r="Y3238" i="71"/>
  <c r="Y3239" i="71"/>
  <c r="Y3240" i="71"/>
  <c r="Y3241" i="71"/>
  <c r="Y3242" i="71"/>
  <c r="Y3243" i="71"/>
  <c r="Y3244" i="71"/>
  <c r="Y3245" i="71"/>
  <c r="Y3246" i="71"/>
  <c r="Y3247" i="71"/>
  <c r="Y3248" i="71"/>
  <c r="Y3249" i="71"/>
  <c r="Y3250" i="71"/>
  <c r="Y3251" i="71"/>
  <c r="Y3252" i="71"/>
  <c r="Y3253" i="71"/>
  <c r="Y3254" i="71"/>
  <c r="Y3255" i="71"/>
  <c r="Y3256" i="71"/>
  <c r="Y3257" i="71"/>
  <c r="Y3258" i="71"/>
  <c r="Y3259" i="71"/>
  <c r="Y3260" i="71"/>
  <c r="Y3261" i="71"/>
  <c r="Y3262" i="71"/>
  <c r="Y3263" i="71"/>
  <c r="Y3264" i="71"/>
  <c r="Y3265" i="71"/>
  <c r="Y3266" i="71"/>
  <c r="Y3267" i="71"/>
  <c r="Y3268" i="71"/>
  <c r="Y3269" i="71"/>
  <c r="Y3270" i="71"/>
  <c r="Y3271" i="71"/>
  <c r="Y3272" i="71"/>
  <c r="Y3273" i="71"/>
  <c r="Y3274" i="71"/>
  <c r="Y3275" i="71"/>
  <c r="Y3276" i="71"/>
  <c r="Y3277" i="71"/>
  <c r="Y3278" i="71"/>
  <c r="Y3279" i="71"/>
  <c r="Y3280" i="71"/>
  <c r="Y3281" i="71"/>
  <c r="Y3282" i="71"/>
  <c r="Y3283" i="71"/>
  <c r="Y3284" i="71"/>
  <c r="Y3285" i="71"/>
  <c r="Y3286" i="71"/>
  <c r="Y3287" i="71"/>
  <c r="Y3288" i="71"/>
  <c r="Y3289" i="71"/>
  <c r="Y3290" i="71"/>
  <c r="Y3291" i="71"/>
  <c r="Y3292" i="71"/>
  <c r="Y3293" i="71"/>
  <c r="Y3294" i="71"/>
  <c r="Y3295" i="71"/>
  <c r="Y3296" i="71"/>
  <c r="Y3297" i="71"/>
  <c r="Y3298" i="71"/>
  <c r="Y3299" i="71"/>
  <c r="Y3300" i="71"/>
  <c r="Y3301" i="71"/>
  <c r="Y3302" i="71"/>
  <c r="Y3303" i="71"/>
  <c r="Y3304" i="71"/>
  <c r="Y3305" i="71"/>
  <c r="Y3306" i="71"/>
  <c r="Y3307" i="71"/>
  <c r="Y3308" i="71"/>
  <c r="Y3309" i="71"/>
  <c r="Y3310" i="71"/>
  <c r="Y3311" i="71"/>
  <c r="Y3312" i="71"/>
  <c r="Y3313" i="71"/>
  <c r="Y3314" i="71"/>
  <c r="Y3315" i="71"/>
  <c r="Y3316" i="71"/>
  <c r="Y3317" i="71"/>
  <c r="Y3318" i="71"/>
  <c r="Y3319" i="71"/>
  <c r="Y3320" i="71"/>
  <c r="Y3321" i="71"/>
  <c r="Y3322" i="71"/>
  <c r="Y3323" i="71"/>
  <c r="Y3324" i="71"/>
  <c r="Y3325" i="71"/>
  <c r="Y3326" i="71"/>
  <c r="Y3327" i="71"/>
  <c r="Y3328" i="71"/>
  <c r="Y3329" i="71"/>
  <c r="Y3330" i="71"/>
  <c r="Y3331" i="71"/>
  <c r="Y3332" i="71"/>
  <c r="Y3333" i="71"/>
  <c r="Y3334" i="71"/>
  <c r="Y3335" i="71"/>
  <c r="Y3336" i="71"/>
  <c r="Y3337" i="71"/>
  <c r="Y3338" i="71"/>
  <c r="Y3339" i="71"/>
  <c r="Y3340" i="71"/>
  <c r="Y3341" i="71"/>
  <c r="Y3342" i="71"/>
  <c r="Y3343" i="71"/>
  <c r="Y3344" i="71"/>
  <c r="Y3345" i="71"/>
  <c r="Y3346" i="71"/>
  <c r="Y3347" i="71"/>
  <c r="Y3348" i="71"/>
  <c r="Y3349" i="71"/>
  <c r="Y3350" i="71"/>
  <c r="Y3351" i="71"/>
  <c r="Y3352" i="71"/>
  <c r="Y3353" i="71"/>
  <c r="Y3354" i="71"/>
  <c r="Y3355" i="71"/>
  <c r="Y3356" i="71"/>
  <c r="Y3357" i="71"/>
  <c r="Y3358" i="71"/>
  <c r="Y3359" i="71"/>
  <c r="Y3360" i="71"/>
  <c r="Y3361" i="71"/>
  <c r="Y3362" i="71"/>
  <c r="Y3363" i="71"/>
  <c r="Y3364" i="71"/>
  <c r="Y3365" i="71"/>
  <c r="Y3366" i="71"/>
  <c r="Y3367" i="71"/>
  <c r="Y3368" i="71"/>
  <c r="Y3369" i="71"/>
  <c r="Y3370" i="71"/>
  <c r="Y3371" i="71"/>
  <c r="Y3372" i="71"/>
  <c r="Y3373" i="71"/>
  <c r="Y3374" i="71"/>
  <c r="Y3375" i="71"/>
  <c r="Y3376" i="71"/>
  <c r="Y3377" i="71"/>
  <c r="Y3378" i="71"/>
  <c r="Y3379" i="71"/>
  <c r="Y3380" i="71"/>
  <c r="Y3381" i="71"/>
  <c r="Y3382" i="71"/>
  <c r="Y3383" i="71"/>
  <c r="Y3384" i="71"/>
  <c r="Y3385" i="71"/>
  <c r="Y3386" i="71"/>
  <c r="Y3387" i="71"/>
  <c r="Y3388" i="71"/>
  <c r="Y3389" i="71"/>
  <c r="Y3390" i="71"/>
  <c r="Y3391" i="71"/>
  <c r="Y3392" i="71"/>
  <c r="Y3393" i="71"/>
  <c r="Y3394" i="71"/>
  <c r="Y3395" i="71"/>
  <c r="Y3396" i="71"/>
  <c r="Y3397" i="71"/>
  <c r="Y3398" i="71"/>
  <c r="Y3399" i="71"/>
  <c r="Y3400" i="71"/>
  <c r="Y3401" i="71"/>
  <c r="Y3402" i="71"/>
  <c r="Y3403" i="71"/>
  <c r="Y3404" i="71"/>
  <c r="Y3405" i="71"/>
  <c r="Y3406" i="71"/>
  <c r="Y3407" i="71"/>
  <c r="Y3408" i="71"/>
  <c r="Y3409" i="71"/>
  <c r="Y3410" i="71"/>
  <c r="Y3411" i="71"/>
  <c r="Y3412" i="71"/>
  <c r="Y3413" i="71"/>
  <c r="Y3414" i="71"/>
  <c r="Y3415" i="71"/>
  <c r="Y3416" i="71"/>
  <c r="Y3417" i="71"/>
  <c r="Y3418" i="71"/>
  <c r="Y3419" i="71"/>
  <c r="Y3420" i="71"/>
  <c r="Y3421" i="71"/>
  <c r="Y3422" i="71"/>
  <c r="Y3423" i="71"/>
  <c r="Y3424" i="71"/>
  <c r="Y3425" i="71"/>
  <c r="Y3426" i="71"/>
  <c r="Y3427" i="71"/>
  <c r="Y3428" i="71"/>
  <c r="Y3429" i="71"/>
  <c r="Y3430" i="71"/>
  <c r="Y3431" i="71"/>
  <c r="Y3432" i="71"/>
  <c r="Y3433" i="71"/>
  <c r="Y3434" i="71"/>
  <c r="Y3435" i="71"/>
  <c r="Y3436" i="71"/>
  <c r="Y3437" i="71"/>
  <c r="Y3438" i="71"/>
  <c r="Y3439" i="71"/>
  <c r="Y3440" i="71"/>
  <c r="Y3441" i="71"/>
  <c r="Y3442" i="71"/>
  <c r="Y3443" i="71"/>
  <c r="Y3444" i="71"/>
  <c r="Y3445" i="71"/>
  <c r="Y3446" i="71"/>
  <c r="Y3447" i="71"/>
  <c r="Y3448" i="71"/>
  <c r="Y3449" i="71"/>
  <c r="Y3450" i="71"/>
  <c r="Y3451" i="71"/>
  <c r="Y3452" i="71"/>
  <c r="Y3453" i="71"/>
  <c r="Y3454" i="71"/>
  <c r="Y3455" i="71"/>
  <c r="Y3456" i="71"/>
  <c r="Y3457" i="71"/>
  <c r="Y3458" i="71"/>
  <c r="Y3459" i="71"/>
  <c r="Y3460" i="71"/>
  <c r="Y3461" i="71"/>
  <c r="Y3462" i="71"/>
  <c r="Y3463" i="71"/>
  <c r="Y3464" i="71"/>
  <c r="Y3465" i="71"/>
  <c r="Y3466" i="71"/>
  <c r="Y3467" i="71"/>
  <c r="Y3468" i="71"/>
  <c r="Y3469" i="71"/>
  <c r="Y3470" i="71"/>
  <c r="Y3471" i="71"/>
  <c r="Y3472" i="71"/>
  <c r="Y3473" i="71"/>
  <c r="Y3474" i="71"/>
  <c r="Y3475" i="71"/>
  <c r="Y3476" i="71"/>
  <c r="Y3477" i="71"/>
  <c r="Y3478" i="71"/>
  <c r="Y3479" i="71"/>
  <c r="Y3480" i="71"/>
  <c r="Y3481" i="71"/>
  <c r="Y3482" i="71"/>
  <c r="Y3483" i="71"/>
  <c r="Y3484" i="71"/>
  <c r="Y3485" i="71"/>
  <c r="Y3486" i="71"/>
  <c r="Y3487" i="71"/>
  <c r="Y3488" i="71"/>
  <c r="Y3489" i="71"/>
  <c r="Y3490" i="71"/>
  <c r="Y3491" i="71"/>
  <c r="Y3492" i="71"/>
  <c r="Y3493" i="71"/>
  <c r="Y3494" i="71"/>
  <c r="Y3495" i="71"/>
  <c r="Y3496" i="71"/>
  <c r="Y3497" i="71"/>
  <c r="Y3498" i="71"/>
  <c r="Y3499" i="71"/>
  <c r="Y3500" i="71"/>
  <c r="Y3501" i="71"/>
  <c r="Y3502" i="71"/>
  <c r="Y3503" i="71"/>
  <c r="Y3504" i="71"/>
  <c r="Y3505" i="71"/>
  <c r="Y3506" i="71"/>
  <c r="Y3507" i="71"/>
  <c r="Y3508" i="71"/>
  <c r="Y3509" i="71"/>
  <c r="Y3510" i="71"/>
  <c r="Y3511" i="71"/>
  <c r="Y3512" i="71"/>
  <c r="Y3513" i="71"/>
  <c r="Y3514" i="71"/>
  <c r="Y3515" i="71"/>
  <c r="Y3516" i="71"/>
  <c r="Y3517" i="71"/>
  <c r="Y3518" i="71"/>
  <c r="Y3519" i="71"/>
  <c r="Y3520" i="71"/>
  <c r="Y3521" i="71"/>
  <c r="Y3522" i="71"/>
  <c r="Y3523" i="71"/>
  <c r="Y3524" i="71"/>
  <c r="Y3525" i="71"/>
  <c r="Y3526" i="71"/>
  <c r="Y3527" i="71"/>
  <c r="Y3528" i="71"/>
  <c r="Y3529" i="71"/>
  <c r="Y3530" i="71"/>
  <c r="Y3531" i="71"/>
  <c r="Y3532" i="71"/>
  <c r="Y3533" i="71"/>
  <c r="Y3534" i="71"/>
  <c r="Y3535" i="71"/>
  <c r="Y3536" i="71"/>
  <c r="Y3537" i="71"/>
  <c r="Y3538" i="71"/>
  <c r="Y3539" i="71"/>
  <c r="Y3540" i="71"/>
  <c r="Y3541" i="71"/>
  <c r="Y3542" i="71"/>
  <c r="Y3543" i="71"/>
  <c r="Y3544" i="71"/>
  <c r="Y3545" i="71"/>
  <c r="Y3546" i="71"/>
  <c r="Y3547" i="71"/>
  <c r="Y3548" i="71"/>
  <c r="Y3549" i="71"/>
  <c r="Y3550" i="71"/>
  <c r="Y3551" i="71"/>
  <c r="Y3552" i="71"/>
  <c r="Y3553" i="71"/>
  <c r="Y3554" i="71"/>
  <c r="Y3555" i="71"/>
  <c r="Y3556" i="71"/>
  <c r="Y3557" i="71"/>
  <c r="Y3558" i="71"/>
  <c r="Y3559" i="71"/>
  <c r="Y3560" i="71"/>
  <c r="Y3561" i="71"/>
  <c r="Y3562" i="71"/>
  <c r="Y3563" i="71"/>
  <c r="Y3564" i="71"/>
  <c r="Y3565" i="71"/>
  <c r="Y3566" i="71"/>
  <c r="Y3567" i="71"/>
  <c r="Y3568" i="71"/>
  <c r="Y3569" i="71"/>
  <c r="Y3570" i="71"/>
  <c r="Y3571" i="71"/>
  <c r="Y3572" i="71"/>
  <c r="Y3573" i="71"/>
  <c r="Y3574" i="71"/>
  <c r="Y3575" i="71"/>
  <c r="Y3576" i="71"/>
  <c r="Y3577" i="71"/>
  <c r="Y3578" i="71"/>
  <c r="Y3579" i="71"/>
  <c r="Y3580" i="71"/>
  <c r="Y3581" i="71"/>
  <c r="Y3582" i="71"/>
  <c r="Y3583" i="71"/>
  <c r="Y3584" i="71"/>
  <c r="Y3585" i="71"/>
  <c r="Y3586" i="71"/>
  <c r="Y3587" i="71"/>
  <c r="Y3588" i="71"/>
  <c r="Y3589" i="71"/>
  <c r="Y3590" i="71"/>
  <c r="Y3591" i="71"/>
  <c r="Y3592" i="71"/>
  <c r="Y3593" i="71"/>
  <c r="Y3594" i="71"/>
  <c r="Y3595" i="71"/>
  <c r="Y3596" i="71"/>
  <c r="Y3597" i="71"/>
  <c r="Y3598" i="71"/>
  <c r="Y3599" i="71"/>
  <c r="Y3600" i="71"/>
  <c r="Y3601" i="71"/>
  <c r="Y3602" i="71"/>
  <c r="Y3603" i="71"/>
  <c r="Y3604" i="71"/>
  <c r="Y3605" i="71"/>
  <c r="Y3606" i="71"/>
  <c r="Y3607" i="71"/>
  <c r="Y3608" i="71"/>
  <c r="Y3609" i="71"/>
  <c r="Y3610" i="71"/>
  <c r="Y3611" i="71"/>
  <c r="Y3612" i="71"/>
  <c r="Y3613" i="71"/>
  <c r="Y3614" i="71"/>
  <c r="Y3615" i="71"/>
  <c r="Y3616" i="71"/>
  <c r="Y3617" i="71"/>
  <c r="Y3618" i="71"/>
  <c r="Y3619" i="71"/>
  <c r="Y3620" i="71"/>
  <c r="Y3621" i="71"/>
  <c r="Y3622" i="71"/>
  <c r="Y3623" i="71"/>
  <c r="Y3624" i="71"/>
  <c r="Y3625" i="71"/>
  <c r="Y3626" i="71"/>
  <c r="Y3627" i="71"/>
  <c r="Y3628" i="71"/>
  <c r="Y3629" i="71"/>
  <c r="Y3630" i="71"/>
  <c r="Y3631" i="71"/>
  <c r="Y3632" i="71"/>
  <c r="Y3633" i="71"/>
  <c r="Y3634" i="71"/>
  <c r="Y3635" i="71"/>
  <c r="Y3636" i="71"/>
  <c r="Y3637" i="71"/>
  <c r="Y3638" i="71"/>
  <c r="Y3639" i="71"/>
  <c r="Y3640" i="71"/>
  <c r="Y3641" i="71"/>
  <c r="Y3642" i="71"/>
  <c r="Y3643" i="71"/>
  <c r="Y3644" i="71"/>
  <c r="Y3645" i="71"/>
  <c r="Y3646" i="71"/>
  <c r="Y3647" i="71"/>
  <c r="Y3648" i="71"/>
  <c r="Y3649" i="71"/>
  <c r="Y3650" i="71"/>
  <c r="Y3651" i="71"/>
  <c r="Y3652" i="71"/>
  <c r="Y3653" i="71"/>
  <c r="Y3654" i="71"/>
  <c r="Y3655" i="71"/>
  <c r="Y3656" i="71"/>
  <c r="Y3657" i="71"/>
  <c r="Y3658" i="71"/>
  <c r="Y3659" i="71"/>
  <c r="Y3660" i="71"/>
  <c r="Y3661" i="71"/>
  <c r="Y3662" i="71"/>
  <c r="Y3663" i="71"/>
  <c r="Y3664" i="71"/>
  <c r="Y3665" i="71"/>
  <c r="Y3666" i="71"/>
  <c r="Y3667" i="71"/>
  <c r="Y3668" i="71"/>
  <c r="Y3669" i="71"/>
  <c r="Y3670" i="71"/>
  <c r="Y3671" i="71"/>
  <c r="Y3672" i="71"/>
  <c r="Y3673" i="71"/>
  <c r="Y3674" i="71"/>
  <c r="Y3675" i="71"/>
  <c r="Y3676" i="71"/>
  <c r="Y3677" i="71"/>
  <c r="Y3678" i="71"/>
  <c r="Y3679" i="71"/>
  <c r="Y3680" i="71"/>
  <c r="Y3681" i="71"/>
  <c r="Y3682" i="71"/>
  <c r="Y3683" i="71"/>
  <c r="Y3684" i="71"/>
  <c r="Y3685" i="71"/>
  <c r="Y3686" i="71"/>
  <c r="Y3687" i="71"/>
  <c r="Y3688" i="71"/>
  <c r="Y3689" i="71"/>
  <c r="Y3690" i="71"/>
  <c r="Y3691" i="71"/>
  <c r="Y3692" i="71"/>
  <c r="Y3693" i="71"/>
  <c r="Y3694" i="71"/>
  <c r="Y3695" i="71"/>
  <c r="Y3696" i="71"/>
  <c r="Y3697" i="71"/>
  <c r="Y3698" i="71"/>
  <c r="Y3699" i="71"/>
  <c r="Y3700" i="71"/>
  <c r="Y3701" i="71"/>
  <c r="Y3702" i="71"/>
  <c r="Y3703" i="71"/>
  <c r="Y3704" i="71"/>
  <c r="Y3705" i="71"/>
  <c r="Y3706" i="71"/>
  <c r="Y3707" i="71"/>
  <c r="Y3708" i="71"/>
  <c r="Y3709" i="71"/>
  <c r="Y3710" i="71"/>
  <c r="Y3711" i="71"/>
  <c r="Y3712" i="71"/>
  <c r="Y3713" i="71"/>
  <c r="Y3714" i="71"/>
  <c r="Y3715" i="71"/>
  <c r="Y3716" i="71"/>
  <c r="Y3717" i="71"/>
  <c r="Y3718" i="71"/>
  <c r="Y3719" i="71"/>
  <c r="Y3720" i="71"/>
  <c r="Y3721" i="71"/>
  <c r="Y3722" i="71"/>
  <c r="Y3723" i="71"/>
  <c r="Y3724" i="71"/>
  <c r="Y3725" i="71"/>
  <c r="Y3726" i="71"/>
  <c r="Y3727" i="71"/>
  <c r="Y3728" i="71"/>
  <c r="Y3729" i="71"/>
  <c r="Y3730" i="71"/>
  <c r="Y3731" i="71"/>
  <c r="Y3732" i="71"/>
  <c r="Y3733" i="71"/>
  <c r="Y3734" i="71"/>
  <c r="Y3735" i="71"/>
  <c r="Y3736" i="71"/>
  <c r="Y3737" i="71"/>
  <c r="Y3738" i="71"/>
  <c r="Y3739" i="71"/>
  <c r="Y3740" i="71"/>
  <c r="Y3741" i="71"/>
  <c r="Y3742" i="71"/>
  <c r="Y3743" i="71"/>
  <c r="Y3744" i="71"/>
  <c r="Y3745" i="71"/>
  <c r="Y3746" i="71"/>
  <c r="Y3747" i="71"/>
  <c r="Y3748" i="71"/>
  <c r="Y3749" i="71"/>
  <c r="Y3750" i="71"/>
  <c r="Y3751" i="71"/>
  <c r="Y3752" i="71"/>
  <c r="Y3753" i="71"/>
  <c r="Y3754" i="71"/>
  <c r="Y3755" i="71"/>
  <c r="Y3756" i="71"/>
  <c r="Y3757" i="71"/>
  <c r="Y3758" i="71"/>
  <c r="Y3759" i="71"/>
  <c r="Y3760" i="71"/>
  <c r="Y3761" i="71"/>
  <c r="Y3762" i="71"/>
  <c r="Y3763" i="71"/>
  <c r="Y3764" i="71"/>
  <c r="Y3765" i="71"/>
  <c r="Y3766" i="71"/>
  <c r="Y3767" i="71"/>
  <c r="Y3768" i="71"/>
  <c r="Y3769" i="71"/>
  <c r="Y3770" i="71"/>
  <c r="Y3771" i="71"/>
  <c r="Y3772" i="71"/>
  <c r="Y3773" i="71"/>
  <c r="Y3774" i="71"/>
  <c r="Y3775" i="71"/>
  <c r="Y3776" i="71"/>
  <c r="Y3777" i="71"/>
  <c r="Y3778" i="71"/>
  <c r="Y3779" i="71"/>
  <c r="Y3780" i="71"/>
  <c r="Y3781" i="71"/>
  <c r="Y3782" i="71"/>
  <c r="Y3783" i="71"/>
  <c r="Y3784" i="71"/>
  <c r="Y3785" i="71"/>
  <c r="Y3786" i="71"/>
  <c r="Y3787" i="71"/>
  <c r="Y3788" i="71"/>
  <c r="Y3789" i="71"/>
  <c r="Y3790" i="71"/>
  <c r="Y3791" i="71"/>
  <c r="Y3792" i="71"/>
  <c r="Y3793" i="71"/>
  <c r="Y3794" i="71"/>
  <c r="Y3795" i="71"/>
  <c r="Y3796" i="71"/>
  <c r="Y3797" i="71"/>
  <c r="Y3798" i="71"/>
  <c r="Y3799" i="71"/>
  <c r="Y3800" i="71"/>
  <c r="Y3801" i="71"/>
  <c r="Y3802" i="71"/>
  <c r="Y3803" i="71"/>
  <c r="Y3804" i="71"/>
  <c r="Y3805" i="71"/>
  <c r="Y3806" i="71"/>
  <c r="Y3807" i="71"/>
  <c r="Y3808" i="71"/>
  <c r="Y3809" i="71"/>
  <c r="Y3810" i="71"/>
  <c r="Y3811" i="71"/>
  <c r="Y3812" i="71"/>
  <c r="Y3813" i="71"/>
  <c r="Y3814" i="71"/>
  <c r="Y3815" i="71"/>
  <c r="Y3816" i="71"/>
  <c r="Y3817" i="71"/>
  <c r="Y3818" i="71"/>
  <c r="Y3819" i="71"/>
  <c r="Y3820" i="71"/>
  <c r="Y3821" i="71"/>
  <c r="Y3822" i="71"/>
  <c r="Y3823" i="71"/>
  <c r="Y3824" i="71"/>
  <c r="Y3825" i="71"/>
  <c r="Y3826" i="71"/>
  <c r="Y3827" i="71"/>
  <c r="Y3828" i="71"/>
  <c r="Y3829" i="71"/>
  <c r="Y3830" i="71"/>
  <c r="Y3831" i="71"/>
  <c r="Y3832" i="71"/>
  <c r="Y3833" i="71"/>
  <c r="Y3834" i="71"/>
  <c r="Y3835" i="71"/>
  <c r="Y3836" i="71"/>
  <c r="Y3837" i="71"/>
  <c r="Y3838" i="71"/>
  <c r="Y3839" i="71"/>
  <c r="Y3840" i="71"/>
  <c r="Y3841" i="71"/>
  <c r="Y3842" i="71"/>
  <c r="Y3843" i="71"/>
  <c r="Y3844" i="71"/>
  <c r="Y3845" i="71"/>
  <c r="Y3846" i="71"/>
  <c r="Y3847" i="71"/>
  <c r="Y3848" i="71"/>
  <c r="Y3849" i="71"/>
  <c r="Y3850" i="71"/>
  <c r="Y3851" i="71"/>
  <c r="Y3852" i="71"/>
  <c r="Y3853" i="71"/>
  <c r="Y3854" i="71"/>
  <c r="Y3855" i="71"/>
  <c r="Y3856" i="71"/>
  <c r="Y3857" i="71"/>
  <c r="Y3858" i="71"/>
  <c r="Y3859" i="71"/>
  <c r="Y3860" i="71"/>
  <c r="Y3861" i="71"/>
  <c r="Y3862" i="71"/>
  <c r="Y3863" i="71"/>
  <c r="Y3864" i="71"/>
  <c r="Y3865" i="71"/>
  <c r="Y3866" i="71"/>
  <c r="Y3867" i="71"/>
  <c r="Y3868" i="71"/>
  <c r="Y3869" i="71"/>
  <c r="Y3870" i="71"/>
  <c r="Y3871" i="71"/>
  <c r="Y3872" i="71"/>
  <c r="Y3873" i="71"/>
  <c r="Y3874" i="71"/>
  <c r="Y3875" i="71"/>
  <c r="Y3876" i="71"/>
  <c r="Y3877" i="71"/>
  <c r="Y3878" i="71"/>
  <c r="Y3879" i="71"/>
  <c r="Y3880" i="71"/>
  <c r="Y3881" i="71"/>
  <c r="Y3882" i="71"/>
  <c r="Y3883" i="71"/>
  <c r="Y3884" i="71"/>
  <c r="Y3885" i="71"/>
  <c r="Y3886" i="71"/>
  <c r="Y3887" i="71"/>
  <c r="Y3888" i="71"/>
  <c r="Y3889" i="71"/>
  <c r="Y3890" i="71"/>
  <c r="Y3891" i="71"/>
  <c r="Y3892" i="71"/>
  <c r="Y3893" i="71"/>
  <c r="Y3894" i="71"/>
  <c r="Y3895" i="71"/>
  <c r="Y3896" i="71"/>
  <c r="Y3897" i="71"/>
  <c r="Y3898" i="71"/>
  <c r="Y3899" i="71"/>
  <c r="Y3900" i="71"/>
  <c r="Y3901" i="71"/>
  <c r="Y3902" i="71"/>
  <c r="Y3903" i="71"/>
  <c r="Y3904" i="71"/>
  <c r="Y3905" i="71"/>
  <c r="Y3906" i="71"/>
  <c r="Y3907" i="71"/>
  <c r="Y3908" i="71"/>
  <c r="Y3909" i="71"/>
  <c r="Y3910" i="71"/>
  <c r="Y3911" i="71"/>
  <c r="Y3912" i="71"/>
  <c r="Y3913" i="71"/>
  <c r="Y3914" i="71"/>
  <c r="Y3915" i="71"/>
  <c r="Y3916" i="71"/>
  <c r="Y3917" i="71"/>
  <c r="Y3918" i="71"/>
  <c r="Y3919" i="71"/>
  <c r="Y3920" i="71"/>
  <c r="Y3921" i="71"/>
  <c r="Y3922" i="71"/>
  <c r="Y3923" i="71"/>
  <c r="Y3924" i="71"/>
  <c r="Y3925" i="71"/>
  <c r="Y3926" i="71"/>
  <c r="Y3927" i="71"/>
  <c r="Y3928" i="71"/>
  <c r="Y3929" i="71"/>
  <c r="Y3930" i="71"/>
  <c r="Y3931" i="71"/>
  <c r="Y3932" i="71"/>
  <c r="Y3933" i="71"/>
  <c r="Y3934" i="71"/>
  <c r="Y3935" i="71"/>
  <c r="Y3936" i="71"/>
  <c r="Y3937" i="71"/>
  <c r="Y3938" i="71"/>
  <c r="Y3939" i="71"/>
  <c r="Y3940" i="71"/>
  <c r="Y3941" i="71"/>
  <c r="Y3942" i="71"/>
  <c r="Y3943" i="71"/>
  <c r="Y3944" i="71"/>
  <c r="Y3945" i="71"/>
  <c r="Y3946" i="71"/>
  <c r="Y3947" i="71"/>
  <c r="Y3948" i="71"/>
  <c r="Y3949" i="71"/>
  <c r="Y3950" i="71"/>
  <c r="Y3951" i="71"/>
  <c r="Y3952" i="71"/>
  <c r="Y3953" i="71"/>
  <c r="Y3954" i="71"/>
  <c r="Y3955" i="71"/>
  <c r="Y3956" i="71"/>
  <c r="Y3957" i="71"/>
  <c r="Y3958" i="71"/>
  <c r="Y3959" i="71"/>
  <c r="Y3960" i="71"/>
  <c r="Y3961" i="71"/>
  <c r="Y3962" i="71"/>
  <c r="Y3963" i="71"/>
  <c r="Y3964" i="71"/>
  <c r="Y3965" i="71"/>
  <c r="Y3966" i="71"/>
  <c r="Y3967" i="71"/>
  <c r="Y3968" i="71"/>
  <c r="Y3969" i="71"/>
  <c r="Y3970" i="71"/>
  <c r="Y3971" i="71"/>
  <c r="Y3972" i="71"/>
  <c r="Y3973" i="71"/>
  <c r="Y3974" i="71"/>
  <c r="Y3975" i="71"/>
  <c r="Y3976" i="71"/>
  <c r="Y3977" i="71"/>
  <c r="Y3978" i="71"/>
  <c r="Y3979" i="71"/>
  <c r="Y3980" i="71"/>
  <c r="Y3981" i="71"/>
  <c r="Y3982" i="71"/>
  <c r="Y3983" i="71"/>
  <c r="Y3984" i="71"/>
  <c r="Y3985" i="71"/>
  <c r="Y3986" i="71"/>
  <c r="Y3987" i="71"/>
  <c r="Y3988" i="71"/>
  <c r="Y3989" i="71"/>
  <c r="Y3990" i="71"/>
  <c r="Y3991" i="71"/>
  <c r="Y3992" i="71"/>
  <c r="Y3993" i="71"/>
  <c r="Y3994" i="71"/>
  <c r="Y3995" i="71"/>
  <c r="Y3996" i="71"/>
  <c r="Y3997" i="71"/>
  <c r="Y3998" i="71"/>
  <c r="Y3999" i="71"/>
  <c r="Y4000" i="71"/>
  <c r="Y4001" i="71"/>
  <c r="Y4002" i="71"/>
  <c r="Y4003" i="71"/>
  <c r="Y4004" i="71"/>
  <c r="Y4005" i="71"/>
  <c r="Y4006" i="71"/>
  <c r="Y4007" i="71"/>
  <c r="Y4008" i="71"/>
  <c r="Y4009" i="71"/>
  <c r="Y4010" i="71"/>
  <c r="Y4011" i="71"/>
  <c r="Y4012" i="71"/>
  <c r="Y4013" i="71"/>
  <c r="Y4014" i="71"/>
  <c r="Y4015" i="71"/>
  <c r="Y4016" i="71"/>
  <c r="Y4017" i="71"/>
  <c r="Y4018" i="71"/>
  <c r="Y4019" i="71"/>
  <c r="Y4020" i="71"/>
  <c r="Y4021" i="71"/>
  <c r="Y4022" i="71"/>
  <c r="Y4023" i="71"/>
  <c r="Y4024" i="71"/>
  <c r="Y4025" i="71"/>
  <c r="Y4026" i="71"/>
  <c r="Y4027" i="71"/>
  <c r="Y4028" i="71"/>
  <c r="Y4029" i="71"/>
  <c r="Y4030" i="71"/>
  <c r="Y4031" i="71"/>
  <c r="Y4032" i="71"/>
  <c r="Y4033" i="71"/>
  <c r="Y4034" i="71"/>
  <c r="Y4035" i="71"/>
  <c r="Y4036" i="71"/>
  <c r="Y4037" i="71"/>
  <c r="Y4038" i="71"/>
  <c r="Y4039" i="71"/>
  <c r="Y4040" i="71"/>
  <c r="Y4041" i="71"/>
  <c r="Y4042" i="71"/>
  <c r="Y4043" i="71"/>
  <c r="Y4044" i="71"/>
  <c r="Y4045" i="71"/>
  <c r="Y4046" i="71"/>
  <c r="Y4047" i="71"/>
  <c r="Y4048" i="71"/>
  <c r="Y4049" i="71"/>
  <c r="Y4050" i="71"/>
  <c r="Y4051" i="71"/>
  <c r="Y4052" i="71"/>
  <c r="Y4053" i="71"/>
  <c r="Y4054" i="71"/>
  <c r="Y4055" i="71"/>
  <c r="Y4056" i="71"/>
  <c r="Y4057" i="71"/>
  <c r="Y4058" i="71"/>
  <c r="Y4059" i="71"/>
  <c r="Y4060" i="71"/>
  <c r="Y4061" i="71"/>
  <c r="Y4062" i="71"/>
  <c r="Y4063" i="71"/>
  <c r="Y4064" i="71"/>
  <c r="Y4065" i="71"/>
  <c r="Y4066" i="71"/>
  <c r="Y4067" i="71"/>
  <c r="Y4068" i="71"/>
  <c r="Y4069" i="71"/>
  <c r="Y4070" i="71"/>
  <c r="Y4071" i="71"/>
  <c r="Y4072" i="71"/>
  <c r="Y4073" i="71"/>
  <c r="Y4074" i="71"/>
  <c r="Y4075" i="71"/>
  <c r="Y4076" i="71"/>
  <c r="Y4077" i="71"/>
  <c r="Y4078" i="71"/>
  <c r="Y4079" i="71"/>
  <c r="Y4080" i="71"/>
  <c r="Y4081" i="71"/>
  <c r="Y4082" i="71"/>
  <c r="Y4083" i="71"/>
  <c r="Y4084" i="71"/>
  <c r="Y4085" i="71"/>
  <c r="Y4086" i="71"/>
  <c r="Y4087" i="71"/>
  <c r="Y4088" i="71"/>
  <c r="Y4089" i="71"/>
  <c r="Y4090" i="71"/>
  <c r="Y4091" i="71"/>
  <c r="Y4092" i="71"/>
  <c r="Y4093" i="71"/>
  <c r="Y4094" i="71"/>
  <c r="Y4095" i="71"/>
  <c r="Y4096" i="71"/>
  <c r="Y4097" i="71"/>
  <c r="Y4098" i="71"/>
  <c r="Y4099" i="71"/>
  <c r="Y4100" i="71"/>
  <c r="Y4101" i="71"/>
  <c r="Y4102" i="71"/>
  <c r="Y4103" i="71"/>
  <c r="Y4104" i="71"/>
  <c r="Y4105" i="71"/>
  <c r="Y4106" i="71"/>
  <c r="Y4107" i="71"/>
  <c r="Y4108" i="71"/>
  <c r="Y4109" i="71"/>
  <c r="Y4110" i="71"/>
  <c r="Y4111" i="71"/>
  <c r="Y4112" i="71"/>
  <c r="Y4113" i="71"/>
  <c r="Y4114" i="71"/>
  <c r="Y4115" i="71"/>
  <c r="Y4116" i="71"/>
  <c r="Y4117" i="71"/>
  <c r="Y4118" i="71"/>
  <c r="Y4119" i="71"/>
  <c r="Y4120" i="71"/>
  <c r="Y4121" i="71"/>
  <c r="Y4122" i="71"/>
  <c r="Y4123" i="71"/>
  <c r="Y4124" i="71"/>
  <c r="Y4125" i="71"/>
  <c r="Y4126" i="71"/>
  <c r="Y4127" i="71"/>
  <c r="Y4128" i="71"/>
  <c r="Y4129" i="71"/>
  <c r="Y4130" i="71"/>
  <c r="Y4131" i="71"/>
  <c r="Y4132" i="71"/>
  <c r="Y4133" i="71"/>
  <c r="Y4134" i="71"/>
  <c r="Y4135" i="71"/>
  <c r="Y4136" i="71"/>
  <c r="Y4137" i="71"/>
  <c r="Y4138" i="71"/>
  <c r="Y4139" i="71"/>
  <c r="Y4140" i="71"/>
  <c r="Y4141" i="71"/>
  <c r="Y4142" i="71"/>
  <c r="Y4143" i="71"/>
  <c r="Y4144" i="71"/>
  <c r="Y4145" i="71"/>
  <c r="Y4146" i="71"/>
  <c r="Y4147" i="71"/>
  <c r="Y4148" i="71"/>
  <c r="Y4149" i="71"/>
  <c r="Y4150" i="71"/>
  <c r="Y4151" i="71"/>
  <c r="Y4152" i="71"/>
  <c r="Y4153" i="71"/>
  <c r="Y4154" i="71"/>
  <c r="Y4155" i="71"/>
  <c r="Y4156" i="71"/>
  <c r="Y4157" i="71"/>
  <c r="Y4158" i="71"/>
  <c r="Y4159" i="71"/>
  <c r="Y4160" i="71"/>
  <c r="Y4161" i="71"/>
  <c r="Y4162" i="71"/>
  <c r="Y4163" i="71"/>
  <c r="Y4164" i="71"/>
  <c r="Y4165" i="71"/>
  <c r="Y4166" i="71"/>
  <c r="Y4167" i="71"/>
  <c r="Y4168" i="71"/>
  <c r="Y4169" i="71"/>
  <c r="Y4170" i="71"/>
  <c r="Y4171" i="71"/>
  <c r="Y4172" i="71"/>
  <c r="Y4173" i="71"/>
  <c r="Y4174" i="71"/>
  <c r="Y4175" i="71"/>
  <c r="Y4176" i="71"/>
  <c r="Y4177" i="71"/>
  <c r="Y4178" i="71"/>
  <c r="Y4179" i="71"/>
  <c r="Y4180" i="71"/>
  <c r="Y4181" i="71"/>
  <c r="Y4182" i="71"/>
  <c r="Y4183" i="71"/>
  <c r="Y4184" i="71"/>
  <c r="Y4185" i="71"/>
  <c r="Y4186" i="71"/>
  <c r="Y4187" i="71"/>
  <c r="Y4188" i="71"/>
  <c r="Y4189" i="71"/>
  <c r="Y4190" i="71"/>
  <c r="Y4191" i="71"/>
  <c r="Y4192" i="71"/>
  <c r="Y4193" i="71"/>
  <c r="Y4194" i="71"/>
  <c r="Y4195" i="71"/>
  <c r="Y4196" i="71"/>
  <c r="Y4197" i="71"/>
  <c r="Y4198" i="71"/>
  <c r="Y4199" i="71"/>
  <c r="Y4200" i="71"/>
  <c r="Y4201" i="71"/>
  <c r="Y4202" i="71"/>
  <c r="Y4203" i="71"/>
  <c r="Y4204" i="71"/>
  <c r="Y4205" i="71"/>
  <c r="Y4206" i="71"/>
  <c r="Y4207" i="71"/>
  <c r="Y4208" i="71"/>
  <c r="Y4209" i="71"/>
  <c r="Y4210" i="71"/>
  <c r="Y4211" i="71"/>
  <c r="Y4212" i="71"/>
  <c r="Y4213" i="71"/>
  <c r="Y4214" i="71"/>
  <c r="Y4215" i="71"/>
  <c r="Y4216" i="71"/>
  <c r="Y4217" i="71"/>
  <c r="Y4218" i="71"/>
  <c r="Y4219" i="71"/>
  <c r="Y4220" i="71"/>
  <c r="Y4221" i="71"/>
  <c r="Y4222" i="71"/>
  <c r="Y4223" i="71"/>
  <c r="Y4224" i="71"/>
  <c r="Y4225" i="71"/>
  <c r="Y4226" i="71"/>
  <c r="Y4227" i="71"/>
  <c r="Y4228" i="71"/>
  <c r="Y4229" i="71"/>
  <c r="Y4230" i="71"/>
  <c r="Y4231" i="71"/>
  <c r="Y4232" i="71"/>
  <c r="Y4233" i="71"/>
  <c r="Y4234" i="71"/>
  <c r="Y4235" i="71"/>
  <c r="Y4236" i="71"/>
  <c r="Y4237" i="71"/>
  <c r="Y4238" i="71"/>
  <c r="Y4239" i="71"/>
  <c r="Y4240" i="71"/>
  <c r="Y4241" i="71"/>
  <c r="Y4242" i="71"/>
  <c r="Y4243" i="71"/>
  <c r="Y4244" i="71"/>
  <c r="Y4245" i="71"/>
  <c r="Y4246" i="71"/>
  <c r="Y4247" i="71"/>
  <c r="Y4248" i="71"/>
  <c r="Y4249" i="71"/>
  <c r="Y4250" i="71"/>
  <c r="Y4251" i="71"/>
  <c r="Y4252" i="71"/>
  <c r="Y4253" i="71"/>
  <c r="Y4254" i="71"/>
  <c r="Y4255" i="71"/>
  <c r="Y4256" i="71"/>
  <c r="Y4257" i="71"/>
  <c r="Y4258" i="71"/>
  <c r="Y4259" i="71"/>
  <c r="Y4260" i="71"/>
  <c r="Y4261" i="71"/>
  <c r="Y4262" i="71"/>
  <c r="Y4263" i="71"/>
  <c r="Y4264" i="71"/>
  <c r="Y4265" i="71"/>
  <c r="Y4266" i="71"/>
  <c r="Y4267" i="71"/>
  <c r="Y4268" i="71"/>
  <c r="Y4269" i="71"/>
  <c r="Y4270" i="71"/>
  <c r="Y4271" i="71"/>
  <c r="Y4272" i="71"/>
  <c r="Y4273" i="71"/>
  <c r="Y4274" i="71"/>
  <c r="Y4275" i="71"/>
  <c r="Y4276" i="71"/>
  <c r="Y4277" i="71"/>
  <c r="Y4278" i="71"/>
  <c r="Y4279" i="71"/>
  <c r="Y4280" i="71"/>
  <c r="Y4281" i="71"/>
  <c r="Y4282" i="71"/>
  <c r="Y4283" i="71"/>
  <c r="Y4284" i="71"/>
  <c r="Y4285" i="71"/>
  <c r="Y4286" i="71"/>
  <c r="Y4287" i="71"/>
  <c r="Y4288" i="71"/>
  <c r="Y4289" i="71"/>
  <c r="Y4290" i="71"/>
  <c r="Y4291" i="71"/>
  <c r="Y4292" i="71"/>
  <c r="Y4293" i="71"/>
  <c r="Y4294" i="71"/>
  <c r="Y4295" i="71"/>
  <c r="Y4296" i="71"/>
  <c r="Y4297" i="71"/>
  <c r="Y4298" i="71"/>
  <c r="Y4299" i="71"/>
  <c r="Y4300" i="71"/>
  <c r="Y4301" i="71"/>
  <c r="Y4302" i="71"/>
  <c r="Y4303" i="71"/>
  <c r="Y4304" i="71"/>
  <c r="Y4305" i="71"/>
  <c r="Y4306" i="71"/>
  <c r="Y4307" i="71"/>
  <c r="Y4308" i="71"/>
  <c r="Y4309" i="71"/>
  <c r="Y4310" i="71"/>
  <c r="Y4311" i="71"/>
  <c r="Y4312" i="71"/>
  <c r="Y4313" i="71"/>
  <c r="Y4314" i="71"/>
  <c r="Y4315" i="71"/>
  <c r="Y4316" i="71"/>
  <c r="Y4317" i="71"/>
  <c r="Y4318" i="71"/>
  <c r="Y4319" i="71"/>
  <c r="Y4320" i="71"/>
  <c r="Y4321" i="71"/>
  <c r="Y4322" i="71"/>
  <c r="Y4323" i="71"/>
  <c r="Y4324" i="71"/>
  <c r="Y4325" i="71"/>
  <c r="Y4326" i="71"/>
  <c r="Y4327" i="71"/>
  <c r="Y4328" i="71"/>
  <c r="Y4329" i="71"/>
  <c r="Y4330" i="71"/>
  <c r="Y4331" i="71"/>
  <c r="Y4332" i="71"/>
  <c r="Y4333" i="71"/>
  <c r="Y4334" i="71"/>
  <c r="Y4335" i="71"/>
  <c r="Y4336" i="71"/>
  <c r="Y4337" i="71"/>
  <c r="Y4338" i="71"/>
  <c r="Y4339" i="71"/>
  <c r="Y4340" i="71"/>
  <c r="Y4341" i="71"/>
  <c r="Y4342" i="71"/>
  <c r="Y4343" i="71"/>
  <c r="Y4344" i="71"/>
  <c r="Y4345" i="71"/>
  <c r="Y4346" i="71"/>
  <c r="Y4347" i="71"/>
  <c r="Y4348" i="71"/>
  <c r="Y4349" i="71"/>
  <c r="Y4350" i="71"/>
  <c r="Y4351" i="71"/>
  <c r="Y4352" i="71"/>
  <c r="Y4353" i="71"/>
  <c r="Y4354" i="71"/>
  <c r="Y4355" i="71"/>
  <c r="Y4356" i="71"/>
  <c r="Y4357" i="71"/>
  <c r="Y4358" i="71"/>
  <c r="Y4359" i="71"/>
  <c r="Y4360" i="71"/>
  <c r="Y4361" i="71"/>
  <c r="Y4362" i="71"/>
  <c r="Y4363" i="71"/>
  <c r="Y4364" i="71"/>
  <c r="Y4365" i="71"/>
  <c r="Y4366" i="71"/>
  <c r="Y4367" i="71"/>
  <c r="Y4368" i="71"/>
  <c r="Y4369" i="71"/>
  <c r="Y4370" i="71"/>
  <c r="Y4371" i="71"/>
  <c r="Y4372" i="71"/>
  <c r="Y4373" i="71"/>
  <c r="Y4374" i="71"/>
  <c r="Y4375" i="71"/>
  <c r="Y4376" i="71"/>
  <c r="Y4377" i="71"/>
  <c r="Y4378" i="71"/>
  <c r="Y4379" i="71"/>
  <c r="Y4380" i="71"/>
  <c r="Y4381" i="71"/>
  <c r="Y4382" i="71"/>
  <c r="Y4383" i="71"/>
  <c r="Y4384" i="71"/>
  <c r="Y4385" i="71"/>
  <c r="Y4386" i="71"/>
  <c r="Y4387" i="71"/>
  <c r="Y4388" i="71"/>
  <c r="Y4389" i="71"/>
  <c r="Y4390" i="71"/>
  <c r="Y4391" i="71"/>
  <c r="Y4392" i="71"/>
  <c r="Y4393" i="71"/>
  <c r="Y4394" i="71"/>
  <c r="Y4395" i="71"/>
  <c r="Y4396" i="71"/>
  <c r="Y4397" i="71"/>
  <c r="Y4398" i="71"/>
  <c r="Y4399" i="71"/>
  <c r="Y4400" i="71"/>
  <c r="Y4401" i="71"/>
  <c r="Y4402" i="71"/>
  <c r="Y4403" i="71"/>
  <c r="Y4404" i="71"/>
  <c r="Y4405" i="71"/>
  <c r="Y4406" i="71"/>
  <c r="Y4407" i="71"/>
  <c r="Y4408" i="71"/>
  <c r="Y4409" i="71"/>
  <c r="Y4410" i="71"/>
  <c r="Y4411" i="71"/>
  <c r="Y4412" i="71"/>
  <c r="Y4413" i="71"/>
  <c r="Y4414" i="71"/>
  <c r="Y4415" i="71"/>
  <c r="Y4416" i="71"/>
  <c r="Y4417" i="71"/>
  <c r="Y4418" i="71"/>
  <c r="Y4419" i="71"/>
  <c r="Y4420" i="71"/>
  <c r="Y4421" i="71"/>
  <c r="Y4422" i="71"/>
  <c r="Y4423" i="71"/>
  <c r="Y4424" i="71"/>
  <c r="Y4425" i="71"/>
  <c r="Y4426" i="71"/>
  <c r="Y4427" i="71"/>
  <c r="Y4428" i="71"/>
  <c r="Y4429" i="71"/>
  <c r="Y4430" i="71"/>
  <c r="Y4431" i="71"/>
  <c r="Y4432" i="71"/>
  <c r="Y4433" i="71"/>
  <c r="Y4434" i="71"/>
  <c r="Y4435" i="71"/>
  <c r="Y4436" i="71"/>
  <c r="Y4437" i="71"/>
  <c r="Y4438" i="71"/>
  <c r="Y4439" i="71"/>
  <c r="Y4440" i="71"/>
  <c r="Y4441" i="71"/>
  <c r="Y4442" i="71"/>
  <c r="Y4443" i="71"/>
  <c r="Y4444" i="71"/>
  <c r="Y4445" i="71"/>
  <c r="Y4446" i="71"/>
  <c r="Y4447" i="71"/>
  <c r="Y4448" i="71"/>
  <c r="Y4449" i="71"/>
  <c r="Y4450" i="71"/>
  <c r="Y4451" i="71"/>
  <c r="Y4452" i="71"/>
  <c r="Y4453" i="71"/>
  <c r="Y4454" i="71"/>
  <c r="Y4455" i="71"/>
  <c r="Y4456" i="71"/>
  <c r="Y4457" i="71"/>
  <c r="Y4458" i="71"/>
  <c r="Y4459" i="71"/>
  <c r="Y4460" i="71"/>
  <c r="Y4461" i="71"/>
  <c r="Y4462" i="71"/>
  <c r="Y4463" i="71"/>
  <c r="Y4464" i="71"/>
  <c r="Y4465" i="71"/>
  <c r="Y4466" i="71"/>
  <c r="Y4467" i="71"/>
  <c r="Y4468" i="71"/>
  <c r="Y4469" i="71"/>
  <c r="Y4470" i="71"/>
  <c r="Y4471" i="71"/>
  <c r="Y4472" i="71"/>
  <c r="Y4473" i="71"/>
  <c r="Y4474" i="71"/>
  <c r="Y4475" i="71"/>
  <c r="Y4476" i="71"/>
  <c r="Y4477" i="71"/>
  <c r="Y4478" i="71"/>
  <c r="Y4479" i="71"/>
  <c r="Y4480" i="71"/>
  <c r="Y4481" i="71"/>
  <c r="Y4482" i="71"/>
  <c r="Y4483" i="71"/>
  <c r="Y4484" i="71"/>
  <c r="Y4485" i="71"/>
  <c r="Y4486" i="71"/>
  <c r="Y4487" i="71"/>
  <c r="Y4488" i="71"/>
  <c r="Y4489" i="71"/>
  <c r="Y4490" i="71"/>
  <c r="Y4491" i="71"/>
  <c r="Y4492" i="71"/>
  <c r="Y4493" i="71"/>
  <c r="Y4494" i="71"/>
  <c r="Y4495" i="71"/>
  <c r="Y4496" i="71"/>
  <c r="Y4497" i="71"/>
  <c r="Y4498" i="71"/>
  <c r="Y4499" i="71"/>
  <c r="Y4500" i="71"/>
  <c r="Y4501" i="71"/>
  <c r="Y4502" i="71"/>
  <c r="Y4503" i="71"/>
  <c r="Y4504" i="71"/>
  <c r="Y4505" i="71"/>
  <c r="Y4506" i="71"/>
  <c r="Y4507" i="71"/>
  <c r="Y4508" i="71"/>
  <c r="Y4509" i="71"/>
  <c r="Y4510" i="71"/>
  <c r="Y4511" i="71"/>
  <c r="Y4512" i="71"/>
  <c r="Y4513" i="71"/>
  <c r="Y4514" i="71"/>
  <c r="Y4515" i="71"/>
  <c r="Y4516" i="71"/>
  <c r="Y4517" i="71"/>
  <c r="Y4518" i="71"/>
  <c r="Y4519" i="71"/>
  <c r="Y4520" i="71"/>
  <c r="Y4521" i="71"/>
  <c r="Y4522" i="71"/>
  <c r="Y4523" i="71"/>
  <c r="Y4524" i="71"/>
  <c r="Y4525" i="71"/>
  <c r="Y4526" i="71"/>
  <c r="Y4527" i="71"/>
  <c r="Y4528" i="71"/>
  <c r="Y4529" i="71"/>
  <c r="Y4530" i="71"/>
  <c r="Y4531" i="71"/>
  <c r="Y4532" i="71"/>
  <c r="Y4533" i="71"/>
  <c r="Y4534" i="71"/>
  <c r="Y4535" i="71"/>
  <c r="Y4536" i="71"/>
  <c r="Y4537" i="71"/>
  <c r="Y4538" i="71"/>
  <c r="Y4539" i="71"/>
  <c r="Y4540" i="71"/>
  <c r="Y4541" i="71"/>
  <c r="Y4542" i="71"/>
  <c r="Y4543" i="71"/>
  <c r="Y4544" i="71"/>
  <c r="Y4545" i="71"/>
  <c r="Y4546" i="71"/>
  <c r="Y4547" i="71"/>
  <c r="Y4548" i="71"/>
  <c r="Y4549" i="71"/>
  <c r="Y4550" i="71"/>
  <c r="Y4551" i="71"/>
  <c r="Y4552" i="71"/>
  <c r="Y4553" i="71"/>
  <c r="Y4554" i="71"/>
  <c r="Y4555" i="71"/>
  <c r="Y4556" i="71"/>
  <c r="Y4557" i="71"/>
  <c r="Y4558" i="71"/>
  <c r="Y4559" i="71"/>
  <c r="Y4560" i="71"/>
  <c r="Y4561" i="71"/>
  <c r="Y4562" i="71"/>
  <c r="Y4563" i="71"/>
  <c r="Y4564" i="71"/>
  <c r="Y4565" i="71"/>
  <c r="Y4566" i="71"/>
  <c r="Y4567" i="71"/>
  <c r="Y4568" i="71"/>
  <c r="Y4569" i="71"/>
  <c r="Y4570" i="71"/>
  <c r="Y4571" i="71"/>
  <c r="Y4572" i="71"/>
  <c r="Y4573" i="71"/>
  <c r="Y4574" i="71"/>
  <c r="Y4575" i="71"/>
  <c r="Y4576" i="71"/>
  <c r="Y4577" i="71"/>
  <c r="Y4578" i="71"/>
  <c r="Y4579" i="71"/>
  <c r="Y4580" i="71"/>
  <c r="Y4581" i="71"/>
  <c r="Y4582" i="71"/>
  <c r="Y4583" i="71"/>
  <c r="Y4584" i="71"/>
  <c r="Y4585" i="71"/>
  <c r="Y4586" i="71"/>
  <c r="Y4587" i="71"/>
  <c r="Y4588" i="71"/>
  <c r="Y4589" i="71"/>
  <c r="Y4590" i="71"/>
  <c r="Y4591" i="71"/>
  <c r="Y4592" i="71"/>
  <c r="Y4593" i="71"/>
  <c r="Y4594" i="71"/>
  <c r="Y4595" i="71"/>
  <c r="Y4596" i="71"/>
  <c r="Y4597" i="71"/>
  <c r="Y4598" i="71"/>
  <c r="Y4599" i="71"/>
  <c r="Y4600" i="71"/>
  <c r="Y4601" i="71"/>
  <c r="Y4602" i="71"/>
  <c r="Y4603" i="71"/>
  <c r="Y4604" i="71"/>
  <c r="Y4605" i="71"/>
  <c r="Y4606" i="71"/>
  <c r="Y4607" i="71"/>
  <c r="Y4608" i="71"/>
  <c r="Y4609" i="71"/>
  <c r="Y4610" i="71"/>
  <c r="Y4611" i="71"/>
  <c r="Y4612" i="71"/>
  <c r="Y4613" i="71"/>
  <c r="Y4614" i="71"/>
  <c r="Y4615" i="71"/>
  <c r="Y4616" i="71"/>
  <c r="Y4617" i="71"/>
  <c r="Y4618" i="71"/>
  <c r="Y4619" i="71"/>
  <c r="Y4620" i="71"/>
  <c r="Y4621" i="71"/>
  <c r="Y4622" i="71"/>
  <c r="Y4623" i="71"/>
  <c r="Y4624" i="71"/>
  <c r="Y4625" i="71"/>
  <c r="Y4626" i="71"/>
  <c r="Y4627" i="71"/>
  <c r="Y4628" i="71"/>
  <c r="Y4629" i="71"/>
  <c r="Y4630" i="71"/>
  <c r="Y4631" i="71"/>
  <c r="Y4632" i="71"/>
  <c r="Y4633" i="71"/>
  <c r="Y4634" i="71"/>
  <c r="Y4635" i="71"/>
  <c r="Y4636" i="71"/>
  <c r="Y4637" i="71"/>
  <c r="Y4638" i="71"/>
  <c r="Y4639" i="71"/>
  <c r="Y4640" i="71"/>
  <c r="Y4641" i="71"/>
  <c r="Y4642" i="71"/>
  <c r="Y4643" i="71"/>
  <c r="Y4644" i="71"/>
  <c r="Y4645" i="71"/>
  <c r="Y4646" i="71"/>
  <c r="Y4647" i="71"/>
  <c r="Y4648" i="71"/>
  <c r="Y4649" i="71"/>
  <c r="Y4650" i="71"/>
  <c r="Y4651" i="71"/>
  <c r="Y4652" i="71"/>
  <c r="Y4653" i="71"/>
  <c r="Y4654" i="71"/>
  <c r="Y4655" i="71"/>
  <c r="Y4656" i="71"/>
  <c r="Y4657" i="71"/>
  <c r="Y4658" i="71"/>
  <c r="Y4659" i="71"/>
  <c r="Y4660" i="71"/>
  <c r="Y4661" i="71"/>
  <c r="Y4662" i="71"/>
  <c r="Y4663" i="71"/>
  <c r="Y4664" i="71"/>
  <c r="Y4665" i="71"/>
  <c r="Y4666" i="71"/>
  <c r="Y4667" i="71"/>
  <c r="Y4668" i="71"/>
  <c r="Y4669" i="71"/>
  <c r="Y4670" i="71"/>
  <c r="Y4671" i="71"/>
  <c r="Y4672" i="71"/>
  <c r="Y4673" i="71"/>
  <c r="Y4674" i="71"/>
  <c r="Y4675" i="71"/>
  <c r="Y4676" i="71"/>
  <c r="Y4677" i="71"/>
  <c r="Y4678" i="71"/>
  <c r="Y4679" i="71"/>
  <c r="Y4680" i="71"/>
  <c r="Y4681" i="71"/>
  <c r="Y4682" i="71"/>
  <c r="Y4683" i="71"/>
  <c r="Y4684" i="71"/>
  <c r="Y4685" i="71"/>
  <c r="Y4686" i="71"/>
  <c r="Y4687" i="71"/>
  <c r="Y4688" i="71"/>
  <c r="Y4689" i="71"/>
  <c r="Y4690" i="71"/>
  <c r="Y4691" i="71"/>
  <c r="Y4692" i="71"/>
  <c r="Y4693" i="71"/>
  <c r="Y4694" i="71"/>
  <c r="Y4695" i="71"/>
  <c r="Y4696" i="71"/>
  <c r="Y4697" i="71"/>
  <c r="Y4698" i="71"/>
  <c r="Y4699" i="71"/>
  <c r="Y4700" i="71"/>
  <c r="Y4701" i="71"/>
  <c r="Y4702" i="71"/>
  <c r="Y4703" i="71"/>
  <c r="Y4704" i="71"/>
  <c r="Y4705" i="71"/>
  <c r="Y4706" i="71"/>
  <c r="Y4707" i="71"/>
  <c r="Y4708" i="71"/>
  <c r="Y4709" i="71"/>
  <c r="Y4710" i="71"/>
  <c r="Y4711" i="71"/>
  <c r="Y4712" i="71"/>
  <c r="Y4713" i="71"/>
  <c r="Y4714" i="71"/>
  <c r="Y4715" i="71"/>
  <c r="Y4716" i="71"/>
  <c r="Y4717" i="71"/>
  <c r="Y4718" i="71"/>
  <c r="Y4719" i="71"/>
  <c r="Y4720" i="71"/>
  <c r="Y4721" i="71"/>
  <c r="Y4722" i="71"/>
  <c r="Y4723" i="71"/>
  <c r="Y4724" i="71"/>
  <c r="Y4725" i="71"/>
  <c r="Y4726" i="71"/>
  <c r="Y4727" i="71"/>
  <c r="Y4728" i="71"/>
  <c r="Y4729" i="71"/>
  <c r="Y4730" i="71"/>
  <c r="Y4731" i="71"/>
  <c r="Y4732" i="71"/>
  <c r="Y4733" i="71"/>
  <c r="Y4734" i="71"/>
  <c r="Y4735" i="71"/>
  <c r="Y4736" i="71"/>
  <c r="Y4737" i="71"/>
  <c r="Y4738" i="71"/>
  <c r="Y4739" i="71"/>
  <c r="Y4740" i="71"/>
  <c r="Y4741" i="71"/>
  <c r="Y4742" i="71"/>
  <c r="Y4743" i="71"/>
  <c r="Y4744" i="71"/>
  <c r="Y4745" i="71"/>
  <c r="Y4746" i="71"/>
  <c r="Y4747" i="71"/>
  <c r="Y4748" i="71"/>
  <c r="Y4749" i="71"/>
  <c r="Y4750" i="71"/>
  <c r="Y4751" i="71"/>
  <c r="Y4752" i="71"/>
  <c r="Y4753" i="71"/>
  <c r="Y4754" i="71"/>
  <c r="Y4755" i="71"/>
  <c r="Y4756" i="71"/>
  <c r="Y4757" i="71"/>
  <c r="Y4758" i="71"/>
  <c r="Y4759" i="71"/>
  <c r="Y4760" i="71"/>
  <c r="Y4761" i="71"/>
  <c r="Y4762" i="71"/>
  <c r="Y4763" i="71"/>
  <c r="Y4764" i="71"/>
  <c r="Y4765" i="71"/>
  <c r="Y4766" i="71"/>
  <c r="Y4767" i="71"/>
  <c r="Y4768" i="71"/>
  <c r="Y4769" i="71"/>
  <c r="Y4770" i="71"/>
  <c r="Y4771" i="71"/>
  <c r="Y4772" i="71"/>
  <c r="Y4773" i="71"/>
  <c r="Y4774" i="71"/>
  <c r="Y4775" i="71"/>
  <c r="Y4776" i="71"/>
  <c r="Y4777" i="71"/>
  <c r="Y4778" i="71"/>
  <c r="Y4779" i="71"/>
  <c r="Y4780" i="71"/>
  <c r="Y4781" i="71"/>
  <c r="Y4782" i="71"/>
  <c r="Y4783" i="71"/>
  <c r="Y4784" i="71"/>
  <c r="Y4785" i="71"/>
  <c r="Y4786" i="71"/>
  <c r="Y4787" i="71"/>
  <c r="Y4788" i="71"/>
  <c r="Y4789" i="71"/>
  <c r="Y4790" i="71"/>
  <c r="Y4791" i="71"/>
  <c r="Y4792" i="71"/>
  <c r="Y4793" i="71"/>
  <c r="Y4794" i="71"/>
  <c r="Y4795" i="71"/>
  <c r="Y4796" i="71"/>
  <c r="Y4797" i="71"/>
  <c r="Y4798" i="71"/>
  <c r="Y4799" i="71"/>
  <c r="Y4800" i="71"/>
  <c r="Y4801" i="71"/>
  <c r="Y4802" i="71"/>
  <c r="Y4803" i="71"/>
  <c r="Y4804" i="71"/>
  <c r="Y4805" i="71"/>
  <c r="Y4806" i="71"/>
  <c r="Y4807" i="71"/>
  <c r="Y4808" i="71"/>
  <c r="Y4809" i="71"/>
  <c r="Y4810" i="71"/>
  <c r="Y4811" i="71"/>
  <c r="Y4812" i="71"/>
  <c r="Y4813" i="71"/>
  <c r="Y4814" i="71"/>
  <c r="Y4815" i="71"/>
  <c r="Y4816" i="71"/>
  <c r="Y4817" i="71"/>
  <c r="Y4818" i="71"/>
  <c r="Y4819" i="71"/>
  <c r="Y4820" i="71"/>
  <c r="Y4821" i="71"/>
  <c r="Y4822" i="71"/>
  <c r="Y4823" i="71"/>
  <c r="Y4824" i="71"/>
  <c r="Y4825" i="71"/>
  <c r="Y4826" i="71"/>
  <c r="Y4827" i="71"/>
  <c r="Y4828" i="71"/>
  <c r="Y4829" i="71"/>
  <c r="Y4830" i="71"/>
  <c r="Y4831" i="71"/>
  <c r="Y4832" i="71"/>
  <c r="Y4833" i="71"/>
  <c r="Y4834" i="71"/>
  <c r="Y4835" i="71"/>
  <c r="Y4836" i="71"/>
  <c r="Y4837" i="71"/>
  <c r="Y4838" i="71"/>
  <c r="Y4839" i="71"/>
  <c r="Y4840" i="71"/>
  <c r="Y4841" i="71"/>
  <c r="Y4842" i="71"/>
  <c r="Y4843" i="71"/>
  <c r="Y4844" i="71"/>
  <c r="Y4845" i="71"/>
  <c r="Y4846" i="71"/>
  <c r="Y4847" i="71"/>
  <c r="Y4848" i="71"/>
  <c r="Y4849" i="71"/>
  <c r="Y4850" i="71"/>
  <c r="Y4851" i="71"/>
  <c r="Y4852" i="71"/>
  <c r="Y4853" i="71"/>
  <c r="Y4854" i="71"/>
  <c r="Y4855" i="71"/>
  <c r="Y4856" i="71"/>
  <c r="Y4857" i="71"/>
  <c r="Y4858" i="71"/>
  <c r="Y4859" i="71"/>
  <c r="Y4860" i="71"/>
  <c r="Y4861" i="71"/>
  <c r="Y4862" i="71"/>
  <c r="Y4863" i="71"/>
  <c r="Y4864" i="71"/>
  <c r="Y4865" i="71"/>
  <c r="Y4866" i="71"/>
  <c r="Y4867" i="71"/>
  <c r="Y4868" i="71"/>
  <c r="Y4869" i="71"/>
  <c r="Y4870" i="71"/>
  <c r="Y4871" i="71"/>
  <c r="Y4872" i="71"/>
  <c r="Y4873" i="71"/>
  <c r="Y4874" i="71"/>
  <c r="Y4875" i="71"/>
  <c r="Y4876" i="71"/>
  <c r="Y4877" i="71"/>
  <c r="Y4878" i="71"/>
  <c r="Y4879" i="71"/>
  <c r="Y4880" i="71"/>
  <c r="Y4881" i="71"/>
  <c r="Y4882" i="71"/>
  <c r="Y4883" i="71"/>
  <c r="Y4884" i="71"/>
  <c r="Y4885" i="71"/>
  <c r="Y4886" i="71"/>
  <c r="Y4887" i="71"/>
  <c r="Y4888" i="71"/>
  <c r="Y4889" i="71"/>
  <c r="Y4890" i="71"/>
  <c r="Y4891" i="71"/>
  <c r="Y4892" i="71"/>
  <c r="Y4893" i="71"/>
  <c r="Y4894" i="71"/>
  <c r="Y4895" i="71"/>
  <c r="Y4896" i="71"/>
  <c r="Y4897" i="71"/>
  <c r="Y4898" i="71"/>
  <c r="Y4899" i="71"/>
  <c r="Y4900" i="71"/>
  <c r="Y4901" i="71"/>
  <c r="Y4902" i="71"/>
  <c r="Y4903" i="71"/>
  <c r="Y4904" i="71"/>
  <c r="Y4905" i="71"/>
  <c r="Y4906" i="71"/>
  <c r="Y4907" i="71"/>
  <c r="Y4908" i="71"/>
  <c r="Y4909" i="71"/>
  <c r="Y4910" i="71"/>
  <c r="Y4911" i="71"/>
  <c r="Y4912" i="71"/>
  <c r="Y4913" i="71"/>
  <c r="Y4914" i="71"/>
  <c r="Y4915" i="71"/>
  <c r="Y4916" i="71"/>
  <c r="Y4917" i="71"/>
  <c r="Y4918" i="71"/>
  <c r="Y4919" i="71"/>
  <c r="Y4920" i="71"/>
  <c r="Y4921" i="71"/>
  <c r="Y4922" i="71"/>
  <c r="Y4923" i="71"/>
  <c r="Y4924" i="71"/>
  <c r="Y4925" i="71"/>
  <c r="Y4926" i="71"/>
  <c r="Y4927" i="71"/>
  <c r="Y4928" i="71"/>
  <c r="Y4929" i="71"/>
  <c r="Y4930" i="71"/>
  <c r="Y4931" i="71"/>
  <c r="Y4932" i="71"/>
  <c r="Y4933" i="71"/>
  <c r="Y4934" i="71"/>
  <c r="Y4935" i="71"/>
  <c r="Y4936" i="71"/>
  <c r="Y4937" i="71"/>
  <c r="X2" i="71"/>
  <c r="X3" i="71"/>
  <c r="X4" i="71"/>
  <c r="X5" i="71"/>
  <c r="X6" i="71"/>
  <c r="X7" i="71"/>
  <c r="X8" i="71"/>
  <c r="X9" i="71"/>
  <c r="X10" i="71"/>
  <c r="X11" i="71"/>
  <c r="X12" i="71"/>
  <c r="X13" i="71"/>
  <c r="X14" i="71"/>
  <c r="X15" i="71"/>
  <c r="X16" i="71"/>
  <c r="X17" i="71"/>
  <c r="X18" i="71"/>
  <c r="X19" i="71"/>
  <c r="X20" i="71"/>
  <c r="X21" i="71"/>
  <c r="X22" i="71"/>
  <c r="X23" i="71"/>
  <c r="X24" i="71"/>
  <c r="X25" i="71"/>
  <c r="X26" i="71"/>
  <c r="X27" i="71"/>
  <c r="X28" i="71"/>
  <c r="X29" i="71"/>
  <c r="X30" i="71"/>
  <c r="X31" i="71"/>
  <c r="X32" i="71"/>
  <c r="X33" i="71"/>
  <c r="X34" i="71"/>
  <c r="X35" i="71"/>
  <c r="X36" i="71"/>
  <c r="X37" i="71"/>
  <c r="X38" i="71"/>
  <c r="X39" i="71"/>
  <c r="X40" i="71"/>
  <c r="X41" i="71"/>
  <c r="X42" i="71"/>
  <c r="X43" i="71"/>
  <c r="X44" i="71"/>
  <c r="X45" i="71"/>
  <c r="X46" i="71"/>
  <c r="X47" i="71"/>
  <c r="X48" i="71"/>
  <c r="X49" i="71"/>
  <c r="X50" i="71"/>
  <c r="X51" i="71"/>
  <c r="X52" i="71"/>
  <c r="X53" i="71"/>
  <c r="X54" i="71"/>
  <c r="X55" i="71"/>
  <c r="X56" i="71"/>
  <c r="X57" i="71"/>
  <c r="X58" i="71"/>
  <c r="X59" i="71"/>
  <c r="X60" i="71"/>
  <c r="X61" i="71"/>
  <c r="X62" i="71"/>
  <c r="X63" i="71"/>
  <c r="X64" i="71"/>
  <c r="X65" i="71"/>
  <c r="X66" i="71"/>
  <c r="X67" i="71"/>
  <c r="X68" i="71"/>
  <c r="X69" i="71"/>
  <c r="X70" i="71"/>
  <c r="X71" i="71"/>
  <c r="X72" i="71"/>
  <c r="X73" i="71"/>
  <c r="X74" i="71"/>
  <c r="X75" i="71"/>
  <c r="X76" i="71"/>
  <c r="X77" i="71"/>
  <c r="X78" i="71"/>
  <c r="X79" i="71"/>
  <c r="X80" i="71"/>
  <c r="X81" i="71"/>
  <c r="X82" i="71"/>
  <c r="X83" i="71"/>
  <c r="X84" i="71"/>
  <c r="X85" i="71"/>
  <c r="X86" i="71"/>
  <c r="X87" i="71"/>
  <c r="X88" i="71"/>
  <c r="X89" i="71"/>
  <c r="X90" i="71"/>
  <c r="X91" i="71"/>
  <c r="X92" i="71"/>
  <c r="X93" i="71"/>
  <c r="X94" i="71"/>
  <c r="X95" i="71"/>
  <c r="X96" i="71"/>
  <c r="X97" i="71"/>
  <c r="X98" i="71"/>
  <c r="X99" i="71"/>
  <c r="X100" i="71"/>
  <c r="X101" i="71"/>
  <c r="X102" i="71"/>
  <c r="X103" i="71"/>
  <c r="X104" i="71"/>
  <c r="X105" i="71"/>
  <c r="X106" i="71"/>
  <c r="X107" i="71"/>
  <c r="X108" i="71"/>
  <c r="X109" i="71"/>
  <c r="X110" i="71"/>
  <c r="X111" i="71"/>
  <c r="X112" i="71"/>
  <c r="X113" i="71"/>
  <c r="X114" i="71"/>
  <c r="X115" i="71"/>
  <c r="X116" i="71"/>
  <c r="X117" i="71"/>
  <c r="X118" i="71"/>
  <c r="X119" i="71"/>
  <c r="X120" i="71"/>
  <c r="X121" i="71"/>
  <c r="X122" i="71"/>
  <c r="X123" i="71"/>
  <c r="X124" i="71"/>
  <c r="X125" i="71"/>
  <c r="X126" i="71"/>
  <c r="X127" i="71"/>
  <c r="X128" i="71"/>
  <c r="X129" i="71"/>
  <c r="X130" i="71"/>
  <c r="X131" i="71"/>
  <c r="X132" i="71"/>
  <c r="X133" i="71"/>
  <c r="X134" i="71"/>
  <c r="X135" i="71"/>
  <c r="X136" i="71"/>
  <c r="X137" i="71"/>
  <c r="X138" i="71"/>
  <c r="X139" i="71"/>
  <c r="X140" i="71"/>
  <c r="X141" i="71"/>
  <c r="X142" i="71"/>
  <c r="X143" i="71"/>
  <c r="X144" i="71"/>
  <c r="X145" i="71"/>
  <c r="X146" i="71"/>
  <c r="X147" i="71"/>
  <c r="X148" i="71"/>
  <c r="X149" i="71"/>
  <c r="X150" i="71"/>
  <c r="X151" i="71"/>
  <c r="X152" i="71"/>
  <c r="X153" i="71"/>
  <c r="X154" i="71"/>
  <c r="X155" i="71"/>
  <c r="X156" i="71"/>
  <c r="X157" i="71"/>
  <c r="X158" i="71"/>
  <c r="X159" i="71"/>
  <c r="X160" i="71"/>
  <c r="X161" i="71"/>
  <c r="X162" i="71"/>
  <c r="X163" i="71"/>
  <c r="X164" i="71"/>
  <c r="X165" i="71"/>
  <c r="X166" i="71"/>
  <c r="X167" i="71"/>
  <c r="X168" i="71"/>
  <c r="X169" i="71"/>
  <c r="X170" i="71"/>
  <c r="X171" i="71"/>
  <c r="X172" i="71"/>
  <c r="X173" i="71"/>
  <c r="X174" i="71"/>
  <c r="X175" i="71"/>
  <c r="X176" i="71"/>
  <c r="X177" i="71"/>
  <c r="X178" i="71"/>
  <c r="X179" i="71"/>
  <c r="X180" i="71"/>
  <c r="X181" i="71"/>
  <c r="X182" i="71"/>
  <c r="X183" i="71"/>
  <c r="X184" i="71"/>
  <c r="X185" i="71"/>
  <c r="X186" i="71"/>
  <c r="X187" i="71"/>
  <c r="X188" i="71"/>
  <c r="X189" i="71"/>
  <c r="X190" i="71"/>
  <c r="X191" i="71"/>
  <c r="X192" i="71"/>
  <c r="X193" i="71"/>
  <c r="X194" i="71"/>
  <c r="X195" i="71"/>
  <c r="X196" i="71"/>
  <c r="X197" i="71"/>
  <c r="X198" i="71"/>
  <c r="X199" i="71"/>
  <c r="X200" i="71"/>
  <c r="X201" i="71"/>
  <c r="X202" i="71"/>
  <c r="X203" i="71"/>
  <c r="X204" i="71"/>
  <c r="X205" i="71"/>
  <c r="X206" i="71"/>
  <c r="X207" i="71"/>
  <c r="X208" i="71"/>
  <c r="X209" i="71"/>
  <c r="X210" i="71"/>
  <c r="X211" i="71"/>
  <c r="X212" i="71"/>
  <c r="X213" i="71"/>
  <c r="X214" i="71"/>
  <c r="X215" i="71"/>
  <c r="X216" i="71"/>
  <c r="X217" i="71"/>
  <c r="X218" i="71"/>
  <c r="X219" i="71"/>
  <c r="X220" i="71"/>
  <c r="X221" i="71"/>
  <c r="X222" i="71"/>
  <c r="X223" i="71"/>
  <c r="X224" i="71"/>
  <c r="X225" i="71"/>
  <c r="X226" i="71"/>
  <c r="X227" i="71"/>
  <c r="X228" i="71"/>
  <c r="X229" i="71"/>
  <c r="X230" i="71"/>
  <c r="X231" i="71"/>
  <c r="X232" i="71"/>
  <c r="X233" i="71"/>
  <c r="X234" i="71"/>
  <c r="X235" i="71"/>
  <c r="X236" i="71"/>
  <c r="X237" i="71"/>
  <c r="X238" i="71"/>
  <c r="X239" i="71"/>
  <c r="X240" i="71"/>
  <c r="X241" i="71"/>
  <c r="X242" i="71"/>
  <c r="X243" i="71"/>
  <c r="X244" i="71"/>
  <c r="X245" i="71"/>
  <c r="X246" i="71"/>
  <c r="X247" i="71"/>
  <c r="X248" i="71"/>
  <c r="X249" i="71"/>
  <c r="X250" i="71"/>
  <c r="X251" i="71"/>
  <c r="X252" i="71"/>
  <c r="X253" i="71"/>
  <c r="X254" i="71"/>
  <c r="X255" i="71"/>
  <c r="X256" i="71"/>
  <c r="X257" i="71"/>
  <c r="X258" i="71"/>
  <c r="X259" i="71"/>
  <c r="X260" i="71"/>
  <c r="X261" i="71"/>
  <c r="X262" i="71"/>
  <c r="X263" i="71"/>
  <c r="X264" i="71"/>
  <c r="X265" i="71"/>
  <c r="X266" i="71"/>
  <c r="X267" i="71"/>
  <c r="X268" i="71"/>
  <c r="X269" i="71"/>
  <c r="X270" i="71"/>
  <c r="X271" i="71"/>
  <c r="X272" i="71"/>
  <c r="X273" i="71"/>
  <c r="X274" i="71"/>
  <c r="X275" i="71"/>
  <c r="X276" i="71"/>
  <c r="X277" i="71"/>
  <c r="X278" i="71"/>
  <c r="X279" i="71"/>
  <c r="X280" i="71"/>
  <c r="X281" i="71"/>
  <c r="X282" i="71"/>
  <c r="X283" i="71"/>
  <c r="X284" i="71"/>
  <c r="X285" i="71"/>
  <c r="X286" i="71"/>
  <c r="X287" i="71"/>
  <c r="X288" i="71"/>
  <c r="X289" i="71"/>
  <c r="X290" i="71"/>
  <c r="X291" i="71"/>
  <c r="X292" i="71"/>
  <c r="X293" i="71"/>
  <c r="X294" i="71"/>
  <c r="X295" i="71"/>
  <c r="X296" i="71"/>
  <c r="X297" i="71"/>
  <c r="X298" i="71"/>
  <c r="X299" i="71"/>
  <c r="X300" i="71"/>
  <c r="X301" i="71"/>
  <c r="X302" i="71"/>
  <c r="X303" i="71"/>
  <c r="X304" i="71"/>
  <c r="X305" i="71"/>
  <c r="X306" i="71"/>
  <c r="X307" i="71"/>
  <c r="X308" i="71"/>
  <c r="X309" i="71"/>
  <c r="X310" i="71"/>
  <c r="X311" i="71"/>
  <c r="X312" i="71"/>
  <c r="X313" i="71"/>
  <c r="X314" i="71"/>
  <c r="X315" i="71"/>
  <c r="X316" i="71"/>
  <c r="X317" i="71"/>
  <c r="X318" i="71"/>
  <c r="X319" i="71"/>
  <c r="X320" i="71"/>
  <c r="X321" i="71"/>
  <c r="X322" i="71"/>
  <c r="X323" i="71"/>
  <c r="X324" i="71"/>
  <c r="X325" i="71"/>
  <c r="X326" i="71"/>
  <c r="X327" i="71"/>
  <c r="X328" i="71"/>
  <c r="X329" i="71"/>
  <c r="X330" i="71"/>
  <c r="X331" i="71"/>
  <c r="X332" i="71"/>
  <c r="X333" i="71"/>
  <c r="X334" i="71"/>
  <c r="X335" i="71"/>
  <c r="X336" i="71"/>
  <c r="X337" i="71"/>
  <c r="X338" i="71"/>
  <c r="X339" i="71"/>
  <c r="X340" i="71"/>
  <c r="X341" i="71"/>
  <c r="X342" i="71"/>
  <c r="X343" i="71"/>
  <c r="X344" i="71"/>
  <c r="X345" i="71"/>
  <c r="X346" i="71"/>
  <c r="X347" i="71"/>
  <c r="X348" i="71"/>
  <c r="X349" i="71"/>
  <c r="X350" i="71"/>
  <c r="X351" i="71"/>
  <c r="X352" i="71"/>
  <c r="X353" i="71"/>
  <c r="X354" i="71"/>
  <c r="X355" i="71"/>
  <c r="X356" i="71"/>
  <c r="X357" i="71"/>
  <c r="X358" i="71"/>
  <c r="X359" i="71"/>
  <c r="X360" i="71"/>
  <c r="X361" i="71"/>
  <c r="X362" i="71"/>
  <c r="X363" i="71"/>
  <c r="X364" i="71"/>
  <c r="X365" i="71"/>
  <c r="X366" i="71"/>
  <c r="X367" i="71"/>
  <c r="X368" i="71"/>
  <c r="X369" i="71"/>
  <c r="X370" i="71"/>
  <c r="X371" i="71"/>
  <c r="X372" i="71"/>
  <c r="X373" i="71"/>
  <c r="X374" i="71"/>
  <c r="X375" i="71"/>
  <c r="X376" i="71"/>
  <c r="X377" i="71"/>
  <c r="X378" i="71"/>
  <c r="X379" i="71"/>
  <c r="X380" i="71"/>
  <c r="X381" i="71"/>
  <c r="X382" i="71"/>
  <c r="X383" i="71"/>
  <c r="X384" i="71"/>
  <c r="X385" i="71"/>
  <c r="X386" i="71"/>
  <c r="X387" i="71"/>
  <c r="X388" i="71"/>
  <c r="X389" i="71"/>
  <c r="X390" i="71"/>
  <c r="X391" i="71"/>
  <c r="X392" i="71"/>
  <c r="X393" i="71"/>
  <c r="X394" i="71"/>
  <c r="X395" i="71"/>
  <c r="X396" i="71"/>
  <c r="X397" i="71"/>
  <c r="X398" i="71"/>
  <c r="X399" i="71"/>
  <c r="X400" i="71"/>
  <c r="X401" i="71"/>
  <c r="X402" i="71"/>
  <c r="X403" i="71"/>
  <c r="X404" i="71"/>
  <c r="X405" i="71"/>
  <c r="X406" i="71"/>
  <c r="X407" i="71"/>
  <c r="X408" i="71"/>
  <c r="X409" i="71"/>
  <c r="X410" i="71"/>
  <c r="X411" i="71"/>
  <c r="X412" i="71"/>
  <c r="X413" i="71"/>
  <c r="X414" i="71"/>
  <c r="X415" i="71"/>
  <c r="X416" i="71"/>
  <c r="X417" i="71"/>
  <c r="X418" i="71"/>
  <c r="X419" i="71"/>
  <c r="X420" i="71"/>
  <c r="X421" i="71"/>
  <c r="X422" i="71"/>
  <c r="X423" i="71"/>
  <c r="X424" i="71"/>
  <c r="X425" i="71"/>
  <c r="X426" i="71"/>
  <c r="X427" i="71"/>
  <c r="X428" i="71"/>
  <c r="X429" i="71"/>
  <c r="X430" i="71"/>
  <c r="X431" i="71"/>
  <c r="X432" i="71"/>
  <c r="X433" i="71"/>
  <c r="X434" i="71"/>
  <c r="X435" i="71"/>
  <c r="X436" i="71"/>
  <c r="X437" i="71"/>
  <c r="X438" i="71"/>
  <c r="X439" i="71"/>
  <c r="X440" i="71"/>
  <c r="X441" i="71"/>
  <c r="X442" i="71"/>
  <c r="X443" i="71"/>
  <c r="X444" i="71"/>
  <c r="X445" i="71"/>
  <c r="X446" i="71"/>
  <c r="X447" i="71"/>
  <c r="X448" i="71"/>
  <c r="X449" i="71"/>
  <c r="X450" i="71"/>
  <c r="X451" i="71"/>
  <c r="X452" i="71"/>
  <c r="X453" i="71"/>
  <c r="X454" i="71"/>
  <c r="X455" i="71"/>
  <c r="X456" i="71"/>
  <c r="X457" i="71"/>
  <c r="X458" i="71"/>
  <c r="X459" i="71"/>
  <c r="X460" i="71"/>
  <c r="X461" i="71"/>
  <c r="X462" i="71"/>
  <c r="X463" i="71"/>
  <c r="X464" i="71"/>
  <c r="X465" i="71"/>
  <c r="X466" i="71"/>
  <c r="X467" i="71"/>
  <c r="X468" i="71"/>
  <c r="X469" i="71"/>
  <c r="X470" i="71"/>
  <c r="X471" i="71"/>
  <c r="X472" i="71"/>
  <c r="X473" i="71"/>
  <c r="X474" i="71"/>
  <c r="X475" i="71"/>
  <c r="X476" i="71"/>
  <c r="X477" i="71"/>
  <c r="X478" i="71"/>
  <c r="X479" i="71"/>
  <c r="X480" i="71"/>
  <c r="X481" i="71"/>
  <c r="X482" i="71"/>
  <c r="X483" i="71"/>
  <c r="X484" i="71"/>
  <c r="X485" i="71"/>
  <c r="X486" i="71"/>
  <c r="X487" i="71"/>
  <c r="X488" i="71"/>
  <c r="X489" i="71"/>
  <c r="X490" i="71"/>
  <c r="X491" i="71"/>
  <c r="X492" i="71"/>
  <c r="X493" i="71"/>
  <c r="X494" i="71"/>
  <c r="X495" i="71"/>
  <c r="X496" i="71"/>
  <c r="X497" i="71"/>
  <c r="X498" i="71"/>
  <c r="X499" i="71"/>
  <c r="X500" i="71"/>
  <c r="X501" i="71"/>
  <c r="X502" i="71"/>
  <c r="X503" i="71"/>
  <c r="X504" i="71"/>
  <c r="X505" i="71"/>
  <c r="X506" i="71"/>
  <c r="X507" i="71"/>
  <c r="X508" i="71"/>
  <c r="X509" i="71"/>
  <c r="X510" i="71"/>
  <c r="X511" i="71"/>
  <c r="X512" i="71"/>
  <c r="X513" i="71"/>
  <c r="X514" i="71"/>
  <c r="X515" i="71"/>
  <c r="X516" i="71"/>
  <c r="X517" i="71"/>
  <c r="X518" i="71"/>
  <c r="X519" i="71"/>
  <c r="X520" i="71"/>
  <c r="X521" i="71"/>
  <c r="X522" i="71"/>
  <c r="X523" i="71"/>
  <c r="X524" i="71"/>
  <c r="X525" i="71"/>
  <c r="X526" i="71"/>
  <c r="X527" i="71"/>
  <c r="X528" i="71"/>
  <c r="X529" i="71"/>
  <c r="X530" i="71"/>
  <c r="X531" i="71"/>
  <c r="X532" i="71"/>
  <c r="X533" i="71"/>
  <c r="X534" i="71"/>
  <c r="X535" i="71"/>
  <c r="X536" i="71"/>
  <c r="X537" i="71"/>
  <c r="X538" i="71"/>
  <c r="X539" i="71"/>
  <c r="X540" i="71"/>
  <c r="X541" i="71"/>
  <c r="X542" i="71"/>
  <c r="X543" i="71"/>
  <c r="X544" i="71"/>
  <c r="X545" i="71"/>
  <c r="X546" i="71"/>
  <c r="X547" i="71"/>
  <c r="X548" i="71"/>
  <c r="X549" i="71"/>
  <c r="X550" i="71"/>
  <c r="X551" i="71"/>
  <c r="X552" i="71"/>
  <c r="X553" i="71"/>
  <c r="X554" i="71"/>
  <c r="X555" i="71"/>
  <c r="X556" i="71"/>
  <c r="X557" i="71"/>
  <c r="X558" i="71"/>
  <c r="X559" i="71"/>
  <c r="X560" i="71"/>
  <c r="X561" i="71"/>
  <c r="X562" i="71"/>
  <c r="X563" i="71"/>
  <c r="X564" i="71"/>
  <c r="X565" i="71"/>
  <c r="X566" i="71"/>
  <c r="X567" i="71"/>
  <c r="X568" i="71"/>
  <c r="X569" i="71"/>
  <c r="X570" i="71"/>
  <c r="X571" i="71"/>
  <c r="X572" i="71"/>
  <c r="X573" i="71"/>
  <c r="X574" i="71"/>
  <c r="X575" i="71"/>
  <c r="X576" i="71"/>
  <c r="X577" i="71"/>
  <c r="X578" i="71"/>
  <c r="X579" i="71"/>
  <c r="X580" i="71"/>
  <c r="X581" i="71"/>
  <c r="X582" i="71"/>
  <c r="X583" i="71"/>
  <c r="X584" i="71"/>
  <c r="X585" i="71"/>
  <c r="X586" i="71"/>
  <c r="X587" i="71"/>
  <c r="X588" i="71"/>
  <c r="X589" i="71"/>
  <c r="X590" i="71"/>
  <c r="X591" i="71"/>
  <c r="X592" i="71"/>
  <c r="X593" i="71"/>
  <c r="X594" i="71"/>
  <c r="X595" i="71"/>
  <c r="X596" i="71"/>
  <c r="X597" i="71"/>
  <c r="X598" i="71"/>
  <c r="X599" i="71"/>
  <c r="X600" i="71"/>
  <c r="X601" i="71"/>
  <c r="X602" i="71"/>
  <c r="X603" i="71"/>
  <c r="X604" i="71"/>
  <c r="X605" i="71"/>
  <c r="X606" i="71"/>
  <c r="X607" i="71"/>
  <c r="X608" i="71"/>
  <c r="X609" i="71"/>
  <c r="X610" i="71"/>
  <c r="X611" i="71"/>
  <c r="X612" i="71"/>
  <c r="X613" i="71"/>
  <c r="X614" i="71"/>
  <c r="X615" i="71"/>
  <c r="X616" i="71"/>
  <c r="X617" i="71"/>
  <c r="X618" i="71"/>
  <c r="X619" i="71"/>
  <c r="X620" i="71"/>
  <c r="X621" i="71"/>
  <c r="X622" i="71"/>
  <c r="X623" i="71"/>
  <c r="X624" i="71"/>
  <c r="X625" i="71"/>
  <c r="X626" i="71"/>
  <c r="X627" i="71"/>
  <c r="X628" i="71"/>
  <c r="X629" i="71"/>
  <c r="X630" i="71"/>
  <c r="X631" i="71"/>
  <c r="X632" i="71"/>
  <c r="X633" i="71"/>
  <c r="X634" i="71"/>
  <c r="X635" i="71"/>
  <c r="X636" i="71"/>
  <c r="X637" i="71"/>
  <c r="X638" i="71"/>
  <c r="X639" i="71"/>
  <c r="X640" i="71"/>
  <c r="X641" i="71"/>
  <c r="X642" i="71"/>
  <c r="X643" i="71"/>
  <c r="X644" i="71"/>
  <c r="X645" i="71"/>
  <c r="X646" i="71"/>
  <c r="X647" i="71"/>
  <c r="X648" i="71"/>
  <c r="X649" i="71"/>
  <c r="X650" i="71"/>
  <c r="X651" i="71"/>
  <c r="X652" i="71"/>
  <c r="X653" i="71"/>
  <c r="X654" i="71"/>
  <c r="X655" i="71"/>
  <c r="X656" i="71"/>
  <c r="X657" i="71"/>
  <c r="X658" i="71"/>
  <c r="X659" i="71"/>
  <c r="X660" i="71"/>
  <c r="X661" i="71"/>
  <c r="X662" i="71"/>
  <c r="X663" i="71"/>
  <c r="X664" i="71"/>
  <c r="X665" i="71"/>
  <c r="X666" i="71"/>
  <c r="X667" i="71"/>
  <c r="X668" i="71"/>
  <c r="X669" i="71"/>
  <c r="X670" i="71"/>
  <c r="X671" i="71"/>
  <c r="X672" i="71"/>
  <c r="X673" i="71"/>
  <c r="X674" i="71"/>
  <c r="X675" i="71"/>
  <c r="X676" i="71"/>
  <c r="X677" i="71"/>
  <c r="X678" i="71"/>
  <c r="X679" i="71"/>
  <c r="X680" i="71"/>
  <c r="X681" i="71"/>
  <c r="X682" i="71"/>
  <c r="X683" i="71"/>
  <c r="X684" i="71"/>
  <c r="X685" i="71"/>
  <c r="X686" i="71"/>
  <c r="X687" i="71"/>
  <c r="X688" i="71"/>
  <c r="X689" i="71"/>
  <c r="X690" i="71"/>
  <c r="X691" i="71"/>
  <c r="X692" i="71"/>
  <c r="X693" i="71"/>
  <c r="X694" i="71"/>
  <c r="X695" i="71"/>
  <c r="X696" i="71"/>
  <c r="X697" i="71"/>
  <c r="X698" i="71"/>
  <c r="X699" i="71"/>
  <c r="X700" i="71"/>
  <c r="X701" i="71"/>
  <c r="X702" i="71"/>
  <c r="X703" i="71"/>
  <c r="X704" i="71"/>
  <c r="X705" i="71"/>
  <c r="X706" i="71"/>
  <c r="X707" i="71"/>
  <c r="X708" i="71"/>
  <c r="X709" i="71"/>
  <c r="X710" i="71"/>
  <c r="X711" i="71"/>
  <c r="X712" i="71"/>
  <c r="X713" i="71"/>
  <c r="X714" i="71"/>
  <c r="X715" i="71"/>
  <c r="X716" i="71"/>
  <c r="X717" i="71"/>
  <c r="X718" i="71"/>
  <c r="X719" i="71"/>
  <c r="X720" i="71"/>
  <c r="X721" i="71"/>
  <c r="X722" i="71"/>
  <c r="X723" i="71"/>
  <c r="X724" i="71"/>
  <c r="X725" i="71"/>
  <c r="X726" i="71"/>
  <c r="X727" i="71"/>
  <c r="X728" i="71"/>
  <c r="X729" i="71"/>
  <c r="X730" i="71"/>
  <c r="X731" i="71"/>
  <c r="X732" i="71"/>
  <c r="X733" i="71"/>
  <c r="X734" i="71"/>
  <c r="X735" i="71"/>
  <c r="X736" i="71"/>
  <c r="X737" i="71"/>
  <c r="X738" i="71"/>
  <c r="X739" i="71"/>
  <c r="X740" i="71"/>
  <c r="X741" i="71"/>
  <c r="X742" i="71"/>
  <c r="X743" i="71"/>
  <c r="X744" i="71"/>
  <c r="X745" i="71"/>
  <c r="X746" i="71"/>
  <c r="X747" i="71"/>
  <c r="X748" i="71"/>
  <c r="X749" i="71"/>
  <c r="X750" i="71"/>
  <c r="X751" i="71"/>
  <c r="X752" i="71"/>
  <c r="X753" i="71"/>
  <c r="X754" i="71"/>
  <c r="X755" i="71"/>
  <c r="X756" i="71"/>
  <c r="X757" i="71"/>
  <c r="X758" i="71"/>
  <c r="X759" i="71"/>
  <c r="X760" i="71"/>
  <c r="X761" i="71"/>
  <c r="X762" i="71"/>
  <c r="X763" i="71"/>
  <c r="X764" i="71"/>
  <c r="X765" i="71"/>
  <c r="X766" i="71"/>
  <c r="X767" i="71"/>
  <c r="X768" i="71"/>
  <c r="X769" i="71"/>
  <c r="X770" i="71"/>
  <c r="X771" i="71"/>
  <c r="X772" i="71"/>
  <c r="X773" i="71"/>
  <c r="X774" i="71"/>
  <c r="X775" i="71"/>
  <c r="X776" i="71"/>
  <c r="X777" i="71"/>
  <c r="X778" i="71"/>
  <c r="X779" i="71"/>
  <c r="X780" i="71"/>
  <c r="X781" i="71"/>
  <c r="X782" i="71"/>
  <c r="X783" i="71"/>
  <c r="X784" i="71"/>
  <c r="X785" i="71"/>
  <c r="X786" i="71"/>
  <c r="X787" i="71"/>
  <c r="X788" i="71"/>
  <c r="X789" i="71"/>
  <c r="X790" i="71"/>
  <c r="X791" i="71"/>
  <c r="X792" i="71"/>
  <c r="X793" i="71"/>
  <c r="X794" i="71"/>
  <c r="X795" i="71"/>
  <c r="X796" i="71"/>
  <c r="X797" i="71"/>
  <c r="X798" i="71"/>
  <c r="X799" i="71"/>
  <c r="X800" i="71"/>
  <c r="X801" i="71"/>
  <c r="X802" i="71"/>
  <c r="X803" i="71"/>
  <c r="X804" i="71"/>
  <c r="X805" i="71"/>
  <c r="X806" i="71"/>
  <c r="X807" i="71"/>
  <c r="X808" i="71"/>
  <c r="X809" i="71"/>
  <c r="X810" i="71"/>
  <c r="X811" i="71"/>
  <c r="X812" i="71"/>
  <c r="X813" i="71"/>
  <c r="X814" i="71"/>
  <c r="X815" i="71"/>
  <c r="X816" i="71"/>
  <c r="X817" i="71"/>
  <c r="X818" i="71"/>
  <c r="X819" i="71"/>
  <c r="X820" i="71"/>
  <c r="X821" i="71"/>
  <c r="X822" i="71"/>
  <c r="X823" i="71"/>
  <c r="X824" i="71"/>
  <c r="X825" i="71"/>
  <c r="X826" i="71"/>
  <c r="X827" i="71"/>
  <c r="X828" i="71"/>
  <c r="X829" i="71"/>
  <c r="X830" i="71"/>
  <c r="X831" i="71"/>
  <c r="X832" i="71"/>
  <c r="X833" i="71"/>
  <c r="X834" i="71"/>
  <c r="X835" i="71"/>
  <c r="X836" i="71"/>
  <c r="X837" i="71"/>
  <c r="X838" i="71"/>
  <c r="X839" i="71"/>
  <c r="X840" i="71"/>
  <c r="X841" i="71"/>
  <c r="X842" i="71"/>
  <c r="X843" i="71"/>
  <c r="X844" i="71"/>
  <c r="X845" i="71"/>
  <c r="X846" i="71"/>
  <c r="X847" i="71"/>
  <c r="X848" i="71"/>
  <c r="X849" i="71"/>
  <c r="X850" i="71"/>
  <c r="X851" i="71"/>
  <c r="X852" i="71"/>
  <c r="X853" i="71"/>
  <c r="X854" i="71"/>
  <c r="X855" i="71"/>
  <c r="X856" i="71"/>
  <c r="X857" i="71"/>
  <c r="X858" i="71"/>
  <c r="X859" i="71"/>
  <c r="X860" i="71"/>
  <c r="X861" i="71"/>
  <c r="X862" i="71"/>
  <c r="X863" i="71"/>
  <c r="X864" i="71"/>
  <c r="X865" i="71"/>
  <c r="X866" i="71"/>
  <c r="X867" i="71"/>
  <c r="X868" i="71"/>
  <c r="X869" i="71"/>
  <c r="X870" i="71"/>
  <c r="X871" i="71"/>
  <c r="X872" i="71"/>
  <c r="X873" i="71"/>
  <c r="X874" i="71"/>
  <c r="X875" i="71"/>
  <c r="X876" i="71"/>
  <c r="X877" i="71"/>
  <c r="X878" i="71"/>
  <c r="X879" i="71"/>
  <c r="X880" i="71"/>
  <c r="X881" i="71"/>
  <c r="X882" i="71"/>
  <c r="X883" i="71"/>
  <c r="X884" i="71"/>
  <c r="X885" i="71"/>
  <c r="X886" i="71"/>
  <c r="X887" i="71"/>
  <c r="X888" i="71"/>
  <c r="X889" i="71"/>
  <c r="X890" i="71"/>
  <c r="X891" i="71"/>
  <c r="X892" i="71"/>
  <c r="X893" i="71"/>
  <c r="X894" i="71"/>
  <c r="X895" i="71"/>
  <c r="X896" i="71"/>
  <c r="X897" i="71"/>
  <c r="X898" i="71"/>
  <c r="X899" i="71"/>
  <c r="X900" i="71"/>
  <c r="X901" i="71"/>
  <c r="X902" i="71"/>
  <c r="X903" i="71"/>
  <c r="X904" i="71"/>
  <c r="X905" i="71"/>
  <c r="X906" i="71"/>
  <c r="X907" i="71"/>
  <c r="X908" i="71"/>
  <c r="X909" i="71"/>
  <c r="X910" i="71"/>
  <c r="X911" i="71"/>
  <c r="X912" i="71"/>
  <c r="X913" i="71"/>
  <c r="X914" i="71"/>
  <c r="X915" i="71"/>
  <c r="X916" i="71"/>
  <c r="X917" i="71"/>
  <c r="X918" i="71"/>
  <c r="X919" i="71"/>
  <c r="X920" i="71"/>
  <c r="X921" i="71"/>
  <c r="X922" i="71"/>
  <c r="X923" i="71"/>
  <c r="X924" i="71"/>
  <c r="X925" i="71"/>
  <c r="X926" i="71"/>
  <c r="X927" i="71"/>
  <c r="X928" i="71"/>
  <c r="X929" i="71"/>
  <c r="X930" i="71"/>
  <c r="X931" i="71"/>
  <c r="X932" i="71"/>
  <c r="X933" i="71"/>
  <c r="X934" i="71"/>
  <c r="X935" i="71"/>
  <c r="X936" i="71"/>
  <c r="X937" i="71"/>
  <c r="X938" i="71"/>
  <c r="X939" i="71"/>
  <c r="X940" i="71"/>
  <c r="X941" i="71"/>
  <c r="X942" i="71"/>
  <c r="X943" i="71"/>
  <c r="X944" i="71"/>
  <c r="X945" i="71"/>
  <c r="X946" i="71"/>
  <c r="X947" i="71"/>
  <c r="X948" i="71"/>
  <c r="X949" i="71"/>
  <c r="X950" i="71"/>
  <c r="X951" i="71"/>
  <c r="X952" i="71"/>
  <c r="X953" i="71"/>
  <c r="X954" i="71"/>
  <c r="X955" i="71"/>
  <c r="X956" i="71"/>
  <c r="X957" i="71"/>
  <c r="X958" i="71"/>
  <c r="X959" i="71"/>
  <c r="X960" i="71"/>
  <c r="X961" i="71"/>
  <c r="X962" i="71"/>
  <c r="X963" i="71"/>
  <c r="X964" i="71"/>
  <c r="X965" i="71"/>
  <c r="X966" i="71"/>
  <c r="X967" i="71"/>
  <c r="X968" i="71"/>
  <c r="X969" i="71"/>
  <c r="X970" i="71"/>
  <c r="X971" i="71"/>
  <c r="X972" i="71"/>
  <c r="X973" i="71"/>
  <c r="X974" i="71"/>
  <c r="X975" i="71"/>
  <c r="X976" i="71"/>
  <c r="X977" i="71"/>
  <c r="X978" i="71"/>
  <c r="X979" i="71"/>
  <c r="X980" i="71"/>
  <c r="X981" i="71"/>
  <c r="X982" i="71"/>
  <c r="X983" i="71"/>
  <c r="X984" i="71"/>
  <c r="X985" i="71"/>
  <c r="X986" i="71"/>
  <c r="X987" i="71"/>
  <c r="X988" i="71"/>
  <c r="X989" i="71"/>
  <c r="X990" i="71"/>
  <c r="X991" i="71"/>
  <c r="X992" i="71"/>
  <c r="X993" i="71"/>
  <c r="X994" i="71"/>
  <c r="X995" i="71"/>
  <c r="X996" i="71"/>
  <c r="X997" i="71"/>
  <c r="X998" i="71"/>
  <c r="X999" i="71"/>
  <c r="X1000" i="71"/>
  <c r="X1001" i="71"/>
  <c r="X1002" i="71"/>
  <c r="X1003" i="71"/>
  <c r="X1004" i="71"/>
  <c r="X1005" i="71"/>
  <c r="X1006" i="71"/>
  <c r="X1007" i="71"/>
  <c r="X1008" i="71"/>
  <c r="X1009" i="71"/>
  <c r="X1010" i="71"/>
  <c r="X1011" i="71"/>
  <c r="X1012" i="71"/>
  <c r="X1013" i="71"/>
  <c r="X1014" i="71"/>
  <c r="X1015" i="71"/>
  <c r="X1016" i="71"/>
  <c r="X1017" i="71"/>
  <c r="X1018" i="71"/>
  <c r="X1019" i="71"/>
  <c r="X1020" i="71"/>
  <c r="X1021" i="71"/>
  <c r="X1022" i="71"/>
  <c r="X1023" i="71"/>
  <c r="X1024" i="71"/>
  <c r="X1025" i="71"/>
  <c r="X1026" i="71"/>
  <c r="X1027" i="71"/>
  <c r="X1028" i="71"/>
  <c r="X1029" i="71"/>
  <c r="X1030" i="71"/>
  <c r="X1031" i="71"/>
  <c r="X1032" i="71"/>
  <c r="X1033" i="71"/>
  <c r="X1034" i="71"/>
  <c r="X1035" i="71"/>
  <c r="X1036" i="71"/>
  <c r="X1037" i="71"/>
  <c r="X1038" i="71"/>
  <c r="X1039" i="71"/>
  <c r="X1040" i="71"/>
  <c r="X1041" i="71"/>
  <c r="X1042" i="71"/>
  <c r="X1043" i="71"/>
  <c r="X1044" i="71"/>
  <c r="X1045" i="71"/>
  <c r="X1046" i="71"/>
  <c r="X1047" i="71"/>
  <c r="X1048" i="71"/>
  <c r="X1049" i="71"/>
  <c r="X1050" i="71"/>
  <c r="X1051" i="71"/>
  <c r="X1052" i="71"/>
  <c r="X1053" i="71"/>
  <c r="X1054" i="71"/>
  <c r="X1055" i="71"/>
  <c r="X1056" i="71"/>
  <c r="X1057" i="71"/>
  <c r="X1058" i="71"/>
  <c r="X1059" i="71"/>
  <c r="X1060" i="71"/>
  <c r="X1061" i="71"/>
  <c r="X1062" i="71"/>
  <c r="X1063" i="71"/>
  <c r="X1064" i="71"/>
  <c r="X1065" i="71"/>
  <c r="X1066" i="71"/>
  <c r="X1067" i="71"/>
  <c r="X1068" i="71"/>
  <c r="X1069" i="71"/>
  <c r="X1070" i="71"/>
  <c r="X1071" i="71"/>
  <c r="X1072" i="71"/>
  <c r="X1073" i="71"/>
  <c r="X1074" i="71"/>
  <c r="X1075" i="71"/>
  <c r="X1076" i="71"/>
  <c r="X1077" i="71"/>
  <c r="X1078" i="71"/>
  <c r="X1079" i="71"/>
  <c r="X1080" i="71"/>
  <c r="X1081" i="71"/>
  <c r="X1082" i="71"/>
  <c r="X1083" i="71"/>
  <c r="X1084" i="71"/>
  <c r="X1085" i="71"/>
  <c r="X1086" i="71"/>
  <c r="X1087" i="71"/>
  <c r="X1088" i="71"/>
  <c r="X1089" i="71"/>
  <c r="X1090" i="71"/>
  <c r="X1091" i="71"/>
  <c r="X1092" i="71"/>
  <c r="X1093" i="71"/>
  <c r="X1094" i="71"/>
  <c r="X1095" i="71"/>
  <c r="X1096" i="71"/>
  <c r="X1097" i="71"/>
  <c r="X1098" i="71"/>
  <c r="X1099" i="71"/>
  <c r="X1100" i="71"/>
  <c r="X1101" i="71"/>
  <c r="X1102" i="71"/>
  <c r="X1103" i="71"/>
  <c r="X1104" i="71"/>
  <c r="X1105" i="71"/>
  <c r="X1106" i="71"/>
  <c r="X1107" i="71"/>
  <c r="X1108" i="71"/>
  <c r="X1109" i="71"/>
  <c r="X1110" i="71"/>
  <c r="X1111" i="71"/>
  <c r="X1112" i="71"/>
  <c r="X1113" i="71"/>
  <c r="X1114" i="71"/>
  <c r="X1115" i="71"/>
  <c r="X1116" i="71"/>
  <c r="X1117" i="71"/>
  <c r="X1118" i="71"/>
  <c r="X1119" i="71"/>
  <c r="X1120" i="71"/>
  <c r="X1121" i="71"/>
  <c r="X1122" i="71"/>
  <c r="X1123" i="71"/>
  <c r="X1124" i="71"/>
  <c r="X1125" i="71"/>
  <c r="X1126" i="71"/>
  <c r="X1127" i="71"/>
  <c r="X1128" i="71"/>
  <c r="X1129" i="71"/>
  <c r="X1130" i="71"/>
  <c r="X1131" i="71"/>
  <c r="X1132" i="71"/>
  <c r="X1133" i="71"/>
  <c r="X1134" i="71"/>
  <c r="X1135" i="71"/>
  <c r="X1136" i="71"/>
  <c r="X1137" i="71"/>
  <c r="X1138" i="71"/>
  <c r="X1139" i="71"/>
  <c r="X1140" i="71"/>
  <c r="X1141" i="71"/>
  <c r="X1142" i="71"/>
  <c r="X1143" i="71"/>
  <c r="X1144" i="71"/>
  <c r="X1145" i="71"/>
  <c r="X1146" i="71"/>
  <c r="X1147" i="71"/>
  <c r="X1148" i="71"/>
  <c r="X1149" i="71"/>
  <c r="X1150" i="71"/>
  <c r="X1151" i="71"/>
  <c r="X1152" i="71"/>
  <c r="X1153" i="71"/>
  <c r="X1154" i="71"/>
  <c r="X1155" i="71"/>
  <c r="X1156" i="71"/>
  <c r="X1157" i="71"/>
  <c r="X1158" i="71"/>
  <c r="X1159" i="71"/>
  <c r="X1160" i="71"/>
  <c r="X1161" i="71"/>
  <c r="X1162" i="71"/>
  <c r="X1163" i="71"/>
  <c r="X1164" i="71"/>
  <c r="X1165" i="71"/>
  <c r="X1166" i="71"/>
  <c r="X1167" i="71"/>
  <c r="X1168" i="71"/>
  <c r="X1169" i="71"/>
  <c r="X1170" i="71"/>
  <c r="X1171" i="71"/>
  <c r="X1172" i="71"/>
  <c r="X1173" i="71"/>
  <c r="X1174" i="71"/>
  <c r="X1175" i="71"/>
  <c r="X1176" i="71"/>
  <c r="X1177" i="71"/>
  <c r="X1178" i="71"/>
  <c r="X1179" i="71"/>
  <c r="X1180" i="71"/>
  <c r="X1181" i="71"/>
  <c r="X1182" i="71"/>
  <c r="X1183" i="71"/>
  <c r="X1184" i="71"/>
  <c r="X1185" i="71"/>
  <c r="X1186" i="71"/>
  <c r="X1187" i="71"/>
  <c r="X1188" i="71"/>
  <c r="X1189" i="71"/>
  <c r="X1190" i="71"/>
  <c r="X1191" i="71"/>
  <c r="X1192" i="71"/>
  <c r="X1193" i="71"/>
  <c r="X1194" i="71"/>
  <c r="X1195" i="71"/>
  <c r="X1196" i="71"/>
  <c r="X1197" i="71"/>
  <c r="X1198" i="71"/>
  <c r="X1199" i="71"/>
  <c r="X1200" i="71"/>
  <c r="X1201" i="71"/>
  <c r="X1202" i="71"/>
  <c r="X1203" i="71"/>
  <c r="X1204" i="71"/>
  <c r="X1205" i="71"/>
  <c r="X1206" i="71"/>
  <c r="X1207" i="71"/>
  <c r="X1208" i="71"/>
  <c r="X1209" i="71"/>
  <c r="X1210" i="71"/>
  <c r="X1211" i="71"/>
  <c r="X1212" i="71"/>
  <c r="X1213" i="71"/>
  <c r="X1214" i="71"/>
  <c r="X1215" i="71"/>
  <c r="X1216" i="71"/>
  <c r="X1217" i="71"/>
  <c r="X1218" i="71"/>
  <c r="X1219" i="71"/>
  <c r="X1220" i="71"/>
  <c r="X1221" i="71"/>
  <c r="X1222" i="71"/>
  <c r="X1223" i="71"/>
  <c r="X1224" i="71"/>
  <c r="X1225" i="71"/>
  <c r="X1226" i="71"/>
  <c r="X1227" i="71"/>
  <c r="X1228" i="71"/>
  <c r="X1229" i="71"/>
  <c r="X1230" i="71"/>
  <c r="X1231" i="71"/>
  <c r="X1232" i="71"/>
  <c r="X1233" i="71"/>
  <c r="X1234" i="71"/>
  <c r="X1235" i="71"/>
  <c r="X1236" i="71"/>
  <c r="X1237" i="71"/>
  <c r="X1238" i="71"/>
  <c r="X1239" i="71"/>
  <c r="X1240" i="71"/>
  <c r="X1241" i="71"/>
  <c r="X1242" i="71"/>
  <c r="X1243" i="71"/>
  <c r="X1244" i="71"/>
  <c r="X1245" i="71"/>
  <c r="X1246" i="71"/>
  <c r="X1247" i="71"/>
  <c r="X1248" i="71"/>
  <c r="X1249" i="71"/>
  <c r="X1250" i="71"/>
  <c r="X1251" i="71"/>
  <c r="X1252" i="71"/>
  <c r="X1253" i="71"/>
  <c r="X1254" i="71"/>
  <c r="X1255" i="71"/>
  <c r="X1256" i="71"/>
  <c r="X1257" i="71"/>
  <c r="X1258" i="71"/>
  <c r="X1259" i="71"/>
  <c r="X1260" i="71"/>
  <c r="X1261" i="71"/>
  <c r="X1262" i="71"/>
  <c r="X1263" i="71"/>
  <c r="X1264" i="71"/>
  <c r="X1265" i="71"/>
  <c r="X1266" i="71"/>
  <c r="X1267" i="71"/>
  <c r="X1268" i="71"/>
  <c r="X1269" i="71"/>
  <c r="X1270" i="71"/>
  <c r="X1271" i="71"/>
  <c r="X1272" i="71"/>
  <c r="X1273" i="71"/>
  <c r="X1274" i="71"/>
  <c r="X1275" i="71"/>
  <c r="X1276" i="71"/>
  <c r="X1277" i="71"/>
  <c r="X1278" i="71"/>
  <c r="X1279" i="71"/>
  <c r="X1280" i="71"/>
  <c r="X1281" i="71"/>
  <c r="X1282" i="71"/>
  <c r="X1283" i="71"/>
  <c r="X1284" i="71"/>
  <c r="X1285" i="71"/>
  <c r="X1286" i="71"/>
  <c r="X1287" i="71"/>
  <c r="X1288" i="71"/>
  <c r="X1289" i="71"/>
  <c r="X1290" i="71"/>
  <c r="X1291" i="71"/>
  <c r="X1292" i="71"/>
  <c r="X1293" i="71"/>
  <c r="X1294" i="71"/>
  <c r="X1295" i="71"/>
  <c r="X1296" i="71"/>
  <c r="X1297" i="71"/>
  <c r="X1298" i="71"/>
  <c r="X1299" i="71"/>
  <c r="X1300" i="71"/>
  <c r="X1301" i="71"/>
  <c r="X1302" i="71"/>
  <c r="X1303" i="71"/>
  <c r="X1304" i="71"/>
  <c r="X1305" i="71"/>
  <c r="X1306" i="71"/>
  <c r="X1307" i="71"/>
  <c r="X1308" i="71"/>
  <c r="X1309" i="71"/>
  <c r="X1310" i="71"/>
  <c r="X1311" i="71"/>
  <c r="X1312" i="71"/>
  <c r="X1313" i="71"/>
  <c r="X1314" i="71"/>
  <c r="X1315" i="71"/>
  <c r="X1316" i="71"/>
  <c r="X1317" i="71"/>
  <c r="X1318" i="71"/>
  <c r="X1319" i="71"/>
  <c r="X1320" i="71"/>
  <c r="X1321" i="71"/>
  <c r="X1322" i="71"/>
  <c r="X1323" i="71"/>
  <c r="X1324" i="71"/>
  <c r="X1325" i="71"/>
  <c r="X1326" i="71"/>
  <c r="X1327" i="71"/>
  <c r="X1328" i="71"/>
  <c r="X1329" i="71"/>
  <c r="X1330" i="71"/>
  <c r="X1331" i="71"/>
  <c r="X1332" i="71"/>
  <c r="X1333" i="71"/>
  <c r="X1334" i="71"/>
  <c r="X1335" i="71"/>
  <c r="X1336" i="71"/>
  <c r="X1337" i="71"/>
  <c r="X1338" i="71"/>
  <c r="X1339" i="71"/>
  <c r="X1340" i="71"/>
  <c r="X1341" i="71"/>
  <c r="X1342" i="71"/>
  <c r="X1343" i="71"/>
  <c r="X1344" i="71"/>
  <c r="X1345" i="71"/>
  <c r="X1346" i="71"/>
  <c r="X1347" i="71"/>
  <c r="X1348" i="71"/>
  <c r="X1349" i="71"/>
  <c r="X1350" i="71"/>
  <c r="X1351" i="71"/>
  <c r="X1352" i="71"/>
  <c r="X1353" i="71"/>
  <c r="X1354" i="71"/>
  <c r="X1355" i="71"/>
  <c r="X1356" i="71"/>
  <c r="X1357" i="71"/>
  <c r="X1358" i="71"/>
  <c r="X1359" i="71"/>
  <c r="X1360" i="71"/>
  <c r="X1361" i="71"/>
  <c r="X1362" i="71"/>
  <c r="X1363" i="71"/>
  <c r="X1364" i="71"/>
  <c r="X1365" i="71"/>
  <c r="X1366" i="71"/>
  <c r="X1367" i="71"/>
  <c r="X1368" i="71"/>
  <c r="X1369" i="71"/>
  <c r="X1370" i="71"/>
  <c r="X1371" i="71"/>
  <c r="X1372" i="71"/>
  <c r="X1373" i="71"/>
  <c r="X1374" i="71"/>
  <c r="X1375" i="71"/>
  <c r="X1376" i="71"/>
  <c r="X1377" i="71"/>
  <c r="X1378" i="71"/>
  <c r="X1379" i="71"/>
  <c r="X1380" i="71"/>
  <c r="X1381" i="71"/>
  <c r="X1382" i="71"/>
  <c r="X1383" i="71"/>
  <c r="X1384" i="71"/>
  <c r="X1385" i="71"/>
  <c r="X1386" i="71"/>
  <c r="X1387" i="71"/>
  <c r="X1388" i="71"/>
  <c r="X1389" i="71"/>
  <c r="X1390" i="71"/>
  <c r="X1391" i="71"/>
  <c r="X1392" i="71"/>
  <c r="X1393" i="71"/>
  <c r="X1394" i="71"/>
  <c r="X1395" i="71"/>
  <c r="X1396" i="71"/>
  <c r="X1397" i="71"/>
  <c r="X1398" i="71"/>
  <c r="X1399" i="71"/>
  <c r="X1400" i="71"/>
  <c r="X1401" i="71"/>
  <c r="X1402" i="71"/>
  <c r="X1403" i="71"/>
  <c r="X1404" i="71"/>
  <c r="X1405" i="71"/>
  <c r="X1406" i="71"/>
  <c r="X1407" i="71"/>
  <c r="X1408" i="71"/>
  <c r="X1409" i="71"/>
  <c r="X1410" i="71"/>
  <c r="X1411" i="71"/>
  <c r="X1412" i="71"/>
  <c r="X1413" i="71"/>
  <c r="X1414" i="71"/>
  <c r="X1415" i="71"/>
  <c r="X1416" i="71"/>
  <c r="X1417" i="71"/>
  <c r="X1418" i="71"/>
  <c r="X1419" i="71"/>
  <c r="X1420" i="71"/>
  <c r="X1421" i="71"/>
  <c r="X1422" i="71"/>
  <c r="X1423" i="71"/>
  <c r="X1424" i="71"/>
  <c r="X1425" i="71"/>
  <c r="X1426" i="71"/>
  <c r="X1427" i="71"/>
  <c r="X1428" i="71"/>
  <c r="X1429" i="71"/>
  <c r="X1430" i="71"/>
  <c r="X1431" i="71"/>
  <c r="X1432" i="71"/>
  <c r="X1433" i="71"/>
  <c r="X1434" i="71"/>
  <c r="X1435" i="71"/>
  <c r="X1436" i="71"/>
  <c r="X1437" i="71"/>
  <c r="X1438" i="71"/>
  <c r="X1439" i="71"/>
  <c r="X1440" i="71"/>
  <c r="X1441" i="71"/>
  <c r="X1442" i="71"/>
  <c r="X1443" i="71"/>
  <c r="X1444" i="71"/>
  <c r="X1445" i="71"/>
  <c r="X1446" i="71"/>
  <c r="X1447" i="71"/>
  <c r="X1448" i="71"/>
  <c r="X1449" i="71"/>
  <c r="X1450" i="71"/>
  <c r="X1451" i="71"/>
  <c r="X1452" i="71"/>
  <c r="X1453" i="71"/>
  <c r="X1454" i="71"/>
  <c r="X1455" i="71"/>
  <c r="X1456" i="71"/>
  <c r="X1457" i="71"/>
  <c r="X1458" i="71"/>
  <c r="X1459" i="71"/>
  <c r="X1460" i="71"/>
  <c r="X1461" i="71"/>
  <c r="X1462" i="71"/>
  <c r="X1463" i="71"/>
  <c r="X1464" i="71"/>
  <c r="X1465" i="71"/>
  <c r="X1466" i="71"/>
  <c r="X1467" i="71"/>
  <c r="X1468" i="71"/>
  <c r="X1469" i="71"/>
  <c r="X1470" i="71"/>
  <c r="X1471" i="71"/>
  <c r="X1472" i="71"/>
  <c r="X1473" i="71"/>
  <c r="X1474" i="71"/>
  <c r="X1475" i="71"/>
  <c r="X1476" i="71"/>
  <c r="X1477" i="71"/>
  <c r="X1478" i="71"/>
  <c r="X1479" i="71"/>
  <c r="X1480" i="71"/>
  <c r="X1481" i="71"/>
  <c r="X1482" i="71"/>
  <c r="X1483" i="71"/>
  <c r="X1484" i="71"/>
  <c r="X1485" i="71"/>
  <c r="X1486" i="71"/>
  <c r="X1487" i="71"/>
  <c r="X1488" i="71"/>
  <c r="X1489" i="71"/>
  <c r="X1490" i="71"/>
  <c r="X1491" i="71"/>
  <c r="X1492" i="71"/>
  <c r="X1493" i="71"/>
  <c r="X1494" i="71"/>
  <c r="X1495" i="71"/>
  <c r="X1496" i="71"/>
  <c r="X1497" i="71"/>
  <c r="X1498" i="71"/>
  <c r="X1499" i="71"/>
  <c r="X1500" i="71"/>
  <c r="X1501" i="71"/>
  <c r="X1502" i="71"/>
  <c r="X1503" i="71"/>
  <c r="X1504" i="71"/>
  <c r="X1505" i="71"/>
  <c r="X1506" i="71"/>
  <c r="X1507" i="71"/>
  <c r="X1508" i="71"/>
  <c r="X1509" i="71"/>
  <c r="X1510" i="71"/>
  <c r="X1511" i="71"/>
  <c r="X1512" i="71"/>
  <c r="X1513" i="71"/>
  <c r="X1514" i="71"/>
  <c r="X1515" i="71"/>
  <c r="X1516" i="71"/>
  <c r="X1517" i="71"/>
  <c r="X1518" i="71"/>
  <c r="X1519" i="71"/>
  <c r="X1520" i="71"/>
  <c r="X1521" i="71"/>
  <c r="X1522" i="71"/>
  <c r="X1523" i="71"/>
  <c r="X1524" i="71"/>
  <c r="X1525" i="71"/>
  <c r="X1526" i="71"/>
  <c r="X1527" i="71"/>
  <c r="X1528" i="71"/>
  <c r="X1529" i="71"/>
  <c r="X1530" i="71"/>
  <c r="X1531" i="71"/>
  <c r="X1532" i="71"/>
  <c r="X1533" i="71"/>
  <c r="X1534" i="71"/>
  <c r="X1535" i="71"/>
  <c r="X1536" i="71"/>
  <c r="X1537" i="71"/>
  <c r="X1538" i="71"/>
  <c r="X1539" i="71"/>
  <c r="X1540" i="71"/>
  <c r="X1541" i="71"/>
  <c r="X1542" i="71"/>
  <c r="X1543" i="71"/>
  <c r="X1544" i="71"/>
  <c r="X1545" i="71"/>
  <c r="X1546" i="71"/>
  <c r="X1547" i="71"/>
  <c r="X1548" i="71"/>
  <c r="X1549" i="71"/>
  <c r="X1550" i="71"/>
  <c r="X1551" i="71"/>
  <c r="X1552" i="71"/>
  <c r="X1553" i="71"/>
  <c r="X1554" i="71"/>
  <c r="X1555" i="71"/>
  <c r="X1556" i="71"/>
  <c r="X1557" i="71"/>
  <c r="X1558" i="71"/>
  <c r="X1559" i="71"/>
  <c r="X1560" i="71"/>
  <c r="X1561" i="71"/>
  <c r="X1562" i="71"/>
  <c r="X1563" i="71"/>
  <c r="X1564" i="71"/>
  <c r="X1565" i="71"/>
  <c r="X1566" i="71"/>
  <c r="X1567" i="71"/>
  <c r="X1568" i="71"/>
  <c r="X1569" i="71"/>
  <c r="X1570" i="71"/>
  <c r="X1571" i="71"/>
  <c r="X1572" i="71"/>
  <c r="X1573" i="71"/>
  <c r="X1574" i="71"/>
  <c r="X1575" i="71"/>
  <c r="X1576" i="71"/>
  <c r="X1577" i="71"/>
  <c r="X1578" i="71"/>
  <c r="X1579" i="71"/>
  <c r="X1580" i="71"/>
  <c r="X1581" i="71"/>
  <c r="X1582" i="71"/>
  <c r="X1583" i="71"/>
  <c r="X1584" i="71"/>
  <c r="X1585" i="71"/>
  <c r="X1586" i="71"/>
  <c r="X1587" i="71"/>
  <c r="X1588" i="71"/>
  <c r="X1589" i="71"/>
  <c r="X1590" i="71"/>
  <c r="X1591" i="71"/>
  <c r="X1592" i="71"/>
  <c r="X1593" i="71"/>
  <c r="X1594" i="71"/>
  <c r="X1595" i="71"/>
  <c r="X1596" i="71"/>
  <c r="X1597" i="71"/>
  <c r="X1598" i="71"/>
  <c r="X1599" i="71"/>
  <c r="X1600" i="71"/>
  <c r="X1601" i="71"/>
  <c r="X1602" i="71"/>
  <c r="X1603" i="71"/>
  <c r="X1604" i="71"/>
  <c r="X1605" i="71"/>
  <c r="X1606" i="71"/>
  <c r="X1607" i="71"/>
  <c r="X1608" i="71"/>
  <c r="X1609" i="71"/>
  <c r="X1610" i="71"/>
  <c r="X1611" i="71"/>
  <c r="X1612" i="71"/>
  <c r="X1613" i="71"/>
  <c r="X1614" i="71"/>
  <c r="X1615" i="71"/>
  <c r="X1616" i="71"/>
  <c r="X1617" i="71"/>
  <c r="X1618" i="71"/>
  <c r="X1619" i="71"/>
  <c r="X1620" i="71"/>
  <c r="X1621" i="71"/>
  <c r="X1622" i="71"/>
  <c r="X1623" i="71"/>
  <c r="X1624" i="71"/>
  <c r="X1625" i="71"/>
  <c r="X1626" i="71"/>
  <c r="X1627" i="71"/>
  <c r="X1628" i="71"/>
  <c r="X1629" i="71"/>
  <c r="X1630" i="71"/>
  <c r="X1631" i="71"/>
  <c r="X1632" i="71"/>
  <c r="X1633" i="71"/>
  <c r="X1634" i="71"/>
  <c r="X1635" i="71"/>
  <c r="X1636" i="71"/>
  <c r="X1637" i="71"/>
  <c r="X1638" i="71"/>
  <c r="X1639" i="71"/>
  <c r="X1640" i="71"/>
  <c r="X1641" i="71"/>
  <c r="X1642" i="71"/>
  <c r="X1643" i="71"/>
  <c r="X1644" i="71"/>
  <c r="X1645" i="71"/>
  <c r="X1646" i="71"/>
  <c r="X1647" i="71"/>
  <c r="X1648" i="71"/>
  <c r="X1649" i="71"/>
  <c r="X1650" i="71"/>
  <c r="X1651" i="71"/>
  <c r="X1652" i="71"/>
  <c r="X1653" i="71"/>
  <c r="X1654" i="71"/>
  <c r="X1655" i="71"/>
  <c r="X1656" i="71"/>
  <c r="X1657" i="71"/>
  <c r="X1658" i="71"/>
  <c r="X1659" i="71"/>
  <c r="X1660" i="71"/>
  <c r="X1661" i="71"/>
  <c r="X1662" i="71"/>
  <c r="X1663" i="71"/>
  <c r="X1664" i="71"/>
  <c r="X1665" i="71"/>
  <c r="X1666" i="71"/>
  <c r="X1667" i="71"/>
  <c r="X1668" i="71"/>
  <c r="X1669" i="71"/>
  <c r="X1670" i="71"/>
  <c r="X1671" i="71"/>
  <c r="X1672" i="71"/>
  <c r="X1673" i="71"/>
  <c r="X1674" i="71"/>
  <c r="X1675" i="71"/>
  <c r="X1676" i="71"/>
  <c r="X1677" i="71"/>
  <c r="X1678" i="71"/>
  <c r="X1679" i="71"/>
  <c r="X1680" i="71"/>
  <c r="X1681" i="71"/>
  <c r="X1682" i="71"/>
  <c r="X1683" i="71"/>
  <c r="X1684" i="71"/>
  <c r="X1685" i="71"/>
  <c r="X1686" i="71"/>
  <c r="X1687" i="71"/>
  <c r="X1688" i="71"/>
  <c r="X1689" i="71"/>
  <c r="X1690" i="71"/>
  <c r="X1691" i="71"/>
  <c r="X1692" i="71"/>
  <c r="X1693" i="71"/>
  <c r="X1694" i="71"/>
  <c r="X1695" i="71"/>
  <c r="X1696" i="71"/>
  <c r="X1697" i="71"/>
  <c r="X1698" i="71"/>
  <c r="X1699" i="71"/>
  <c r="X1700" i="71"/>
  <c r="X1701" i="71"/>
  <c r="X1702" i="71"/>
  <c r="X1703" i="71"/>
  <c r="X1704" i="71"/>
  <c r="X1705" i="71"/>
  <c r="X1706" i="71"/>
  <c r="X1707" i="71"/>
  <c r="X1708" i="71"/>
  <c r="X1709" i="71"/>
  <c r="X1710" i="71"/>
  <c r="X1711" i="71"/>
  <c r="X1712" i="71"/>
  <c r="X1713" i="71"/>
  <c r="X1714" i="71"/>
  <c r="X1715" i="71"/>
  <c r="X1716" i="71"/>
  <c r="X1717" i="71"/>
  <c r="X1718" i="71"/>
  <c r="X1719" i="71"/>
  <c r="X1720" i="71"/>
  <c r="X1721" i="71"/>
  <c r="X1722" i="71"/>
  <c r="X1723" i="71"/>
  <c r="X1724" i="71"/>
  <c r="X1725" i="71"/>
  <c r="X1726" i="71"/>
  <c r="X1727" i="71"/>
  <c r="X1728" i="71"/>
  <c r="X1729" i="71"/>
  <c r="X1730" i="71"/>
  <c r="X1731" i="71"/>
  <c r="X1732" i="71"/>
  <c r="X1733" i="71"/>
  <c r="X1734" i="71"/>
  <c r="X1735" i="71"/>
  <c r="X1736" i="71"/>
  <c r="X1737" i="71"/>
  <c r="X1738" i="71"/>
  <c r="X1739" i="71"/>
  <c r="X1740" i="71"/>
  <c r="X1741" i="71"/>
  <c r="X1742" i="71"/>
  <c r="X1743" i="71"/>
  <c r="X1744" i="71"/>
  <c r="X1745" i="71"/>
  <c r="X1746" i="71"/>
  <c r="X1747" i="71"/>
  <c r="X1748" i="71"/>
  <c r="X1749" i="71"/>
  <c r="X1750" i="71"/>
  <c r="X1751" i="71"/>
  <c r="X1752" i="71"/>
  <c r="X1753" i="71"/>
  <c r="X1754" i="71"/>
  <c r="X1755" i="71"/>
  <c r="X1756" i="71"/>
  <c r="X1757" i="71"/>
  <c r="X1758" i="71"/>
  <c r="X1759" i="71"/>
  <c r="X1760" i="71"/>
  <c r="X1761" i="71"/>
  <c r="X1762" i="71"/>
  <c r="X1763" i="71"/>
  <c r="X1764" i="71"/>
  <c r="X1765" i="71"/>
  <c r="X1766" i="71"/>
  <c r="X1767" i="71"/>
  <c r="X1768" i="71"/>
  <c r="X1769" i="71"/>
  <c r="X1770" i="71"/>
  <c r="X1771" i="71"/>
  <c r="X1772" i="71"/>
  <c r="X1773" i="71"/>
  <c r="X1774" i="71"/>
  <c r="X1775" i="71"/>
  <c r="X1776" i="71"/>
  <c r="X1777" i="71"/>
  <c r="X1778" i="71"/>
  <c r="X1779" i="71"/>
  <c r="X1780" i="71"/>
  <c r="X1781" i="71"/>
  <c r="X1782" i="71"/>
  <c r="X1783" i="71"/>
  <c r="X1784" i="71"/>
  <c r="X1785" i="71"/>
  <c r="X1786" i="71"/>
  <c r="X1787" i="71"/>
  <c r="X1788" i="71"/>
  <c r="X1789" i="71"/>
  <c r="X1790" i="71"/>
  <c r="X1791" i="71"/>
  <c r="X1792" i="71"/>
  <c r="X1793" i="71"/>
  <c r="X1794" i="71"/>
  <c r="X1795" i="71"/>
  <c r="X1796" i="71"/>
  <c r="X1797" i="71"/>
  <c r="X1798" i="71"/>
  <c r="X1799" i="71"/>
  <c r="X1800" i="71"/>
  <c r="X1801" i="71"/>
  <c r="X1802" i="71"/>
  <c r="X1803" i="71"/>
  <c r="X1804" i="71"/>
  <c r="X1805" i="71"/>
  <c r="X1806" i="71"/>
  <c r="X1807" i="71"/>
  <c r="X1808" i="71"/>
  <c r="X1809" i="71"/>
  <c r="X1810" i="71"/>
  <c r="X1811" i="71"/>
  <c r="X1812" i="71"/>
  <c r="X1813" i="71"/>
  <c r="X1814" i="71"/>
  <c r="X1815" i="71"/>
  <c r="X1816" i="71"/>
  <c r="X1817" i="71"/>
  <c r="X1818" i="71"/>
  <c r="X1819" i="71"/>
  <c r="X1820" i="71"/>
  <c r="X1821" i="71"/>
  <c r="X1822" i="71"/>
  <c r="X1823" i="71"/>
  <c r="X1824" i="71"/>
  <c r="X1825" i="71"/>
  <c r="X1826" i="71"/>
  <c r="X1827" i="71"/>
  <c r="X1828" i="71"/>
  <c r="X1829" i="71"/>
  <c r="X1830" i="71"/>
  <c r="X1831" i="71"/>
  <c r="X1832" i="71"/>
  <c r="X1833" i="71"/>
  <c r="X1834" i="71"/>
  <c r="X1835" i="71"/>
  <c r="X1836" i="71"/>
  <c r="X1837" i="71"/>
  <c r="X1838" i="71"/>
  <c r="X1839" i="71"/>
  <c r="X1840" i="71"/>
  <c r="X1841" i="71"/>
  <c r="X1842" i="71"/>
  <c r="X1843" i="71"/>
  <c r="X1844" i="71"/>
  <c r="X1845" i="71"/>
  <c r="X1846" i="71"/>
  <c r="X1847" i="71"/>
  <c r="X1848" i="71"/>
  <c r="X1849" i="71"/>
  <c r="X1850" i="71"/>
  <c r="X1851" i="71"/>
  <c r="X1852" i="71"/>
  <c r="X1853" i="71"/>
  <c r="X1854" i="71"/>
  <c r="X1855" i="71"/>
  <c r="X1856" i="71"/>
  <c r="X1857" i="71"/>
  <c r="X1858" i="71"/>
  <c r="X1859" i="71"/>
  <c r="X1860" i="71"/>
  <c r="X1861" i="71"/>
  <c r="X1862" i="71"/>
  <c r="X1863" i="71"/>
  <c r="X1864" i="71"/>
  <c r="X1865" i="71"/>
  <c r="X1866" i="71"/>
  <c r="X1867" i="71"/>
  <c r="X1868" i="71"/>
  <c r="X1869" i="71"/>
  <c r="X1870" i="71"/>
  <c r="X1871" i="71"/>
  <c r="X1872" i="71"/>
  <c r="X1873" i="71"/>
  <c r="X1874" i="71"/>
  <c r="X1875" i="71"/>
  <c r="X1876" i="71"/>
  <c r="X1877" i="71"/>
  <c r="X1878" i="71"/>
  <c r="X1879" i="71"/>
  <c r="X1880" i="71"/>
  <c r="X1881" i="71"/>
  <c r="X1882" i="71"/>
  <c r="X1883" i="71"/>
  <c r="X1884" i="71"/>
  <c r="X1885" i="71"/>
  <c r="X1886" i="71"/>
  <c r="X1887" i="71"/>
  <c r="X1888" i="71"/>
  <c r="X1889" i="71"/>
  <c r="X1890" i="71"/>
  <c r="X1891" i="71"/>
  <c r="X1892" i="71"/>
  <c r="X1893" i="71"/>
  <c r="X1894" i="71"/>
  <c r="X1895" i="71"/>
  <c r="X1896" i="71"/>
  <c r="X1897" i="71"/>
  <c r="X1898" i="71"/>
  <c r="X1899" i="71"/>
  <c r="X1900" i="71"/>
  <c r="X1901" i="71"/>
  <c r="X1902" i="71"/>
  <c r="X1903" i="71"/>
  <c r="X1904" i="71"/>
  <c r="X1905" i="71"/>
  <c r="X1906" i="71"/>
  <c r="X1907" i="71"/>
  <c r="X1908" i="71"/>
  <c r="X1909" i="71"/>
  <c r="X1910" i="71"/>
  <c r="X1911" i="71"/>
  <c r="X1912" i="71"/>
  <c r="X1913" i="71"/>
  <c r="X1914" i="71"/>
  <c r="X1915" i="71"/>
  <c r="X1916" i="71"/>
  <c r="X1917" i="71"/>
  <c r="X1918" i="71"/>
  <c r="X1919" i="71"/>
  <c r="X1920" i="71"/>
  <c r="X1921" i="71"/>
  <c r="X1922" i="71"/>
  <c r="X1923" i="71"/>
  <c r="X1924" i="71"/>
  <c r="X1925" i="71"/>
  <c r="X1926" i="71"/>
  <c r="X1927" i="71"/>
  <c r="X1928" i="71"/>
  <c r="X1929" i="71"/>
  <c r="X1930" i="71"/>
  <c r="X1931" i="71"/>
  <c r="X1932" i="71"/>
  <c r="X1933" i="71"/>
  <c r="X1934" i="71"/>
  <c r="X1935" i="71"/>
  <c r="X1936" i="71"/>
  <c r="X1937" i="71"/>
  <c r="X1938" i="71"/>
  <c r="X1939" i="71"/>
  <c r="X1940" i="71"/>
  <c r="X1941" i="71"/>
  <c r="X1942" i="71"/>
  <c r="X1943" i="71"/>
  <c r="X1944" i="71"/>
  <c r="X1945" i="71"/>
  <c r="X1946" i="71"/>
  <c r="X1947" i="71"/>
  <c r="X1948" i="71"/>
  <c r="X1949" i="71"/>
  <c r="X1950" i="71"/>
  <c r="X1951" i="71"/>
  <c r="X1952" i="71"/>
  <c r="X1953" i="71"/>
  <c r="X1954" i="71"/>
  <c r="X1955" i="71"/>
  <c r="X1956" i="71"/>
  <c r="X1957" i="71"/>
  <c r="X1958" i="71"/>
  <c r="X1959" i="71"/>
  <c r="X1960" i="71"/>
  <c r="X1961" i="71"/>
  <c r="X1962" i="71"/>
  <c r="X1963" i="71"/>
  <c r="X1964" i="71"/>
  <c r="X1965" i="71"/>
  <c r="X1966" i="71"/>
  <c r="X1967" i="71"/>
  <c r="X1968" i="71"/>
  <c r="X1969" i="71"/>
  <c r="X1970" i="71"/>
  <c r="X1971" i="71"/>
  <c r="X1972" i="71"/>
  <c r="X1973" i="71"/>
  <c r="X1974" i="71"/>
  <c r="X1975" i="71"/>
  <c r="X1976" i="71"/>
  <c r="X1977" i="71"/>
  <c r="X1978" i="71"/>
  <c r="X1979" i="71"/>
  <c r="X1980" i="71"/>
  <c r="X1981" i="71"/>
  <c r="X1982" i="71"/>
  <c r="X1983" i="71"/>
  <c r="X1984" i="71"/>
  <c r="X1985" i="71"/>
  <c r="X1986" i="71"/>
  <c r="X1987" i="71"/>
  <c r="X1988" i="71"/>
  <c r="X1989" i="71"/>
  <c r="X1990" i="71"/>
  <c r="X1991" i="71"/>
  <c r="X1992" i="71"/>
  <c r="X1993" i="71"/>
  <c r="X1994" i="71"/>
  <c r="X1995" i="71"/>
  <c r="X1996" i="71"/>
  <c r="X1997" i="71"/>
  <c r="X1998" i="71"/>
  <c r="X1999" i="71"/>
  <c r="X2000" i="71"/>
  <c r="X2001" i="71"/>
  <c r="X2002" i="71"/>
  <c r="X2003" i="71"/>
  <c r="X2004" i="71"/>
  <c r="X2005" i="71"/>
  <c r="X2006" i="71"/>
  <c r="X2007" i="71"/>
  <c r="X2008" i="71"/>
  <c r="X2009" i="71"/>
  <c r="X2010" i="71"/>
  <c r="X2011" i="71"/>
  <c r="X2012" i="71"/>
  <c r="X2013" i="71"/>
  <c r="X2014" i="71"/>
  <c r="X2015" i="71"/>
  <c r="X2016" i="71"/>
  <c r="X2017" i="71"/>
  <c r="X2018" i="71"/>
  <c r="X2019" i="71"/>
  <c r="X2020" i="71"/>
  <c r="X2021" i="71"/>
  <c r="X2022" i="71"/>
  <c r="X2023" i="71"/>
  <c r="X2024" i="71"/>
  <c r="X2025" i="71"/>
  <c r="X2026" i="71"/>
  <c r="X2027" i="71"/>
  <c r="X2028" i="71"/>
  <c r="X2029" i="71"/>
  <c r="X2030" i="71"/>
  <c r="X2031" i="71"/>
  <c r="X2032" i="71"/>
  <c r="X2033" i="71"/>
  <c r="X2034" i="71"/>
  <c r="X2035" i="71"/>
  <c r="X2036" i="71"/>
  <c r="X2037" i="71"/>
  <c r="X2038" i="71"/>
  <c r="X2039" i="71"/>
  <c r="X2040" i="71"/>
  <c r="X2041" i="71"/>
  <c r="X2042" i="71"/>
  <c r="X2043" i="71"/>
  <c r="X2044" i="71"/>
  <c r="X2045" i="71"/>
  <c r="X2046" i="71"/>
  <c r="X2047" i="71"/>
  <c r="X2048" i="71"/>
  <c r="X2049" i="71"/>
  <c r="X2050" i="71"/>
  <c r="X2051" i="71"/>
  <c r="X2052" i="71"/>
  <c r="X2053" i="71"/>
  <c r="X2054" i="71"/>
  <c r="X2055" i="71"/>
  <c r="X2056" i="71"/>
  <c r="X2057" i="71"/>
  <c r="X2058" i="71"/>
  <c r="X2059" i="71"/>
  <c r="X2060" i="71"/>
  <c r="X2061" i="71"/>
  <c r="X2062" i="71"/>
  <c r="X2063" i="71"/>
  <c r="X2064" i="71"/>
  <c r="X2065" i="71"/>
  <c r="X2066" i="71"/>
  <c r="X2067" i="71"/>
  <c r="X2068" i="71"/>
  <c r="X2069" i="71"/>
  <c r="X2070" i="71"/>
  <c r="X2071" i="71"/>
  <c r="X2072" i="71"/>
  <c r="X2073" i="71"/>
  <c r="X2074" i="71"/>
  <c r="X2075" i="71"/>
  <c r="X2076" i="71"/>
  <c r="X2077" i="71"/>
  <c r="X2078" i="71"/>
  <c r="X2079" i="71"/>
  <c r="X2080" i="71"/>
  <c r="X2081" i="71"/>
  <c r="X2082" i="71"/>
  <c r="X2083" i="71"/>
  <c r="X2084" i="71"/>
  <c r="X2085" i="71"/>
  <c r="X2086" i="71"/>
  <c r="X2087" i="71"/>
  <c r="X2088" i="71"/>
  <c r="X2089" i="71"/>
  <c r="X2090" i="71"/>
  <c r="X2091" i="71"/>
  <c r="X2092" i="71"/>
  <c r="X2093" i="71"/>
  <c r="X2094" i="71"/>
  <c r="X2095" i="71"/>
  <c r="X2096" i="71"/>
  <c r="X2097" i="71"/>
  <c r="X2098" i="71"/>
  <c r="X2099" i="71"/>
  <c r="X2100" i="71"/>
  <c r="X2101" i="71"/>
  <c r="X2102" i="71"/>
  <c r="X2103" i="71"/>
  <c r="X2104" i="71"/>
  <c r="X2105" i="71"/>
  <c r="X2106" i="71"/>
  <c r="X2107" i="71"/>
  <c r="X2108" i="71"/>
  <c r="X2109" i="71"/>
  <c r="X2110" i="71"/>
  <c r="X2111" i="71"/>
  <c r="X2112" i="71"/>
  <c r="X2113" i="71"/>
  <c r="X2114" i="71"/>
  <c r="X2115" i="71"/>
  <c r="X2116" i="71"/>
  <c r="X2117" i="71"/>
  <c r="X2118" i="71"/>
  <c r="X2119" i="71"/>
  <c r="X2120" i="71"/>
  <c r="X2121" i="71"/>
  <c r="X2122" i="71"/>
  <c r="X2123" i="71"/>
  <c r="X2124" i="71"/>
  <c r="X2125" i="71"/>
  <c r="X2126" i="71"/>
  <c r="X2127" i="71"/>
  <c r="X2128" i="71"/>
  <c r="X2129" i="71"/>
  <c r="X2130" i="71"/>
  <c r="X2131" i="71"/>
  <c r="X2132" i="71"/>
  <c r="X2133" i="71"/>
  <c r="X2134" i="71"/>
  <c r="X2135" i="71"/>
  <c r="X2136" i="71"/>
  <c r="X2137" i="71"/>
  <c r="X2138" i="71"/>
  <c r="X2139" i="71"/>
  <c r="X2140" i="71"/>
  <c r="X2141" i="71"/>
  <c r="X2142" i="71"/>
  <c r="X2143" i="71"/>
  <c r="X2144" i="71"/>
  <c r="X2145" i="71"/>
  <c r="X2146" i="71"/>
  <c r="X2147" i="71"/>
  <c r="X2148" i="71"/>
  <c r="X2149" i="71"/>
  <c r="X2150" i="71"/>
  <c r="X2151" i="71"/>
  <c r="X2152" i="71"/>
  <c r="X2153" i="71"/>
  <c r="X2154" i="71"/>
  <c r="X2155" i="71"/>
  <c r="X2156" i="71"/>
  <c r="X2157" i="71"/>
  <c r="X2158" i="71"/>
  <c r="X2159" i="71"/>
  <c r="X2160" i="71"/>
  <c r="X2161" i="71"/>
  <c r="X2162" i="71"/>
  <c r="X2163" i="71"/>
  <c r="X2164" i="71"/>
  <c r="X2165" i="71"/>
  <c r="X2166" i="71"/>
  <c r="X2167" i="71"/>
  <c r="X2168" i="71"/>
  <c r="X2169" i="71"/>
  <c r="X2170" i="71"/>
  <c r="X2171" i="71"/>
  <c r="X2172" i="71"/>
  <c r="X2173" i="71"/>
  <c r="X2174" i="71"/>
  <c r="X2175" i="71"/>
  <c r="X2176" i="71"/>
  <c r="X2177" i="71"/>
  <c r="X2178" i="71"/>
  <c r="X2179" i="71"/>
  <c r="X2180" i="71"/>
  <c r="X2181" i="71"/>
  <c r="X2182" i="71"/>
  <c r="X2183" i="71"/>
  <c r="X2184" i="71"/>
  <c r="X2185" i="71"/>
  <c r="X2186" i="71"/>
  <c r="X2187" i="71"/>
  <c r="X2188" i="71"/>
  <c r="X2189" i="71"/>
  <c r="X2190" i="71"/>
  <c r="X2191" i="71"/>
  <c r="X2192" i="71"/>
  <c r="X2193" i="71"/>
  <c r="X2194" i="71"/>
  <c r="X2195" i="71"/>
  <c r="X2196" i="71"/>
  <c r="X2197" i="71"/>
  <c r="X2198" i="71"/>
  <c r="X2199" i="71"/>
  <c r="X2200" i="71"/>
  <c r="X2201" i="71"/>
  <c r="X2202" i="71"/>
  <c r="X2203" i="71"/>
  <c r="X2204" i="71"/>
  <c r="X2205" i="71"/>
  <c r="X2206" i="71"/>
  <c r="X2207" i="71"/>
  <c r="X2208" i="71"/>
  <c r="X2209" i="71"/>
  <c r="X2210" i="71"/>
  <c r="X2211" i="71"/>
  <c r="X2212" i="71"/>
  <c r="X2213" i="71"/>
  <c r="X2214" i="71"/>
  <c r="X2215" i="71"/>
  <c r="X2216" i="71"/>
  <c r="X2217" i="71"/>
  <c r="X2218" i="71"/>
  <c r="X2219" i="71"/>
  <c r="X2220" i="71"/>
  <c r="X2221" i="71"/>
  <c r="X2222" i="71"/>
  <c r="X2223" i="71"/>
  <c r="X2224" i="71"/>
  <c r="X2225" i="71"/>
  <c r="X2226" i="71"/>
  <c r="X2227" i="71"/>
  <c r="X2228" i="71"/>
  <c r="X2229" i="71"/>
  <c r="X2230" i="71"/>
  <c r="X2231" i="71"/>
  <c r="X2232" i="71"/>
  <c r="X2233" i="71"/>
  <c r="X2234" i="71"/>
  <c r="X2235" i="71"/>
  <c r="X2236" i="71"/>
  <c r="X2237" i="71"/>
  <c r="X2238" i="71"/>
  <c r="X2239" i="71"/>
  <c r="X2240" i="71"/>
  <c r="X2241" i="71"/>
  <c r="X2242" i="71"/>
  <c r="X2243" i="71"/>
  <c r="X2244" i="71"/>
  <c r="X2245" i="71"/>
  <c r="X2246" i="71"/>
  <c r="X2247" i="71"/>
  <c r="X2248" i="71"/>
  <c r="X2249" i="71"/>
  <c r="X2250" i="71"/>
  <c r="X2251" i="71"/>
  <c r="X2252" i="71"/>
  <c r="X2253" i="71"/>
  <c r="X2254" i="71"/>
  <c r="X2255" i="71"/>
  <c r="X2256" i="71"/>
  <c r="X2257" i="71"/>
  <c r="X2258" i="71"/>
  <c r="X2259" i="71"/>
  <c r="X2260" i="71"/>
  <c r="X2261" i="71"/>
  <c r="X2262" i="71"/>
  <c r="X2263" i="71"/>
  <c r="X2264" i="71"/>
  <c r="X2265" i="71"/>
  <c r="X2266" i="71"/>
  <c r="X2267" i="71"/>
  <c r="X2268" i="71"/>
  <c r="X2269" i="71"/>
  <c r="X2270" i="71"/>
  <c r="X2271" i="71"/>
  <c r="X2272" i="71"/>
  <c r="X2273" i="71"/>
  <c r="X2274" i="71"/>
  <c r="X2275" i="71"/>
  <c r="X2276" i="71"/>
  <c r="X2277" i="71"/>
  <c r="X2278" i="71"/>
  <c r="X2279" i="71"/>
  <c r="X2280" i="71"/>
  <c r="X2281" i="71"/>
  <c r="X2282" i="71"/>
  <c r="X2283" i="71"/>
  <c r="X2284" i="71"/>
  <c r="X2285" i="71"/>
  <c r="X2286" i="71"/>
  <c r="X2287" i="71"/>
  <c r="X2288" i="71"/>
  <c r="X2289" i="71"/>
  <c r="X2290" i="71"/>
  <c r="X2291" i="71"/>
  <c r="X2292" i="71"/>
  <c r="X2293" i="71"/>
  <c r="X2294" i="71"/>
  <c r="X2295" i="71"/>
  <c r="X2296" i="71"/>
  <c r="X2297" i="71"/>
  <c r="X2298" i="71"/>
  <c r="X2299" i="71"/>
  <c r="X2300" i="71"/>
  <c r="X2301" i="71"/>
  <c r="X2302" i="71"/>
  <c r="X2303" i="71"/>
  <c r="X2304" i="71"/>
  <c r="X2305" i="71"/>
  <c r="X2306" i="71"/>
  <c r="X2307" i="71"/>
  <c r="X2308" i="71"/>
  <c r="X2309" i="71"/>
  <c r="X2310" i="71"/>
  <c r="X2311" i="71"/>
  <c r="X2312" i="71"/>
  <c r="X2313" i="71"/>
  <c r="X2314" i="71"/>
  <c r="X2315" i="71"/>
  <c r="X2316" i="71"/>
  <c r="X2317" i="71"/>
  <c r="X2318" i="71"/>
  <c r="X2319" i="71"/>
  <c r="X2320" i="71"/>
  <c r="X2321" i="71"/>
  <c r="X2322" i="71"/>
  <c r="X2323" i="71"/>
  <c r="X2324" i="71"/>
  <c r="X2325" i="71"/>
  <c r="X2326" i="71"/>
  <c r="X2327" i="71"/>
  <c r="X2328" i="71"/>
  <c r="X2329" i="71"/>
  <c r="X2330" i="71"/>
  <c r="X2331" i="71"/>
  <c r="X2332" i="71"/>
  <c r="X2333" i="71"/>
  <c r="X2334" i="71"/>
  <c r="X2335" i="71"/>
  <c r="X2336" i="71"/>
  <c r="X2337" i="71"/>
  <c r="X2338" i="71"/>
  <c r="X2339" i="71"/>
  <c r="X2340" i="71"/>
  <c r="X2341" i="71"/>
  <c r="X2342" i="71"/>
  <c r="X2343" i="71"/>
  <c r="X2344" i="71"/>
  <c r="X2345" i="71"/>
  <c r="X2346" i="71"/>
  <c r="X2347" i="71"/>
  <c r="X2348" i="71"/>
  <c r="X2349" i="71"/>
  <c r="X2350" i="71"/>
  <c r="X2351" i="71"/>
  <c r="X2352" i="71"/>
  <c r="X2353" i="71"/>
  <c r="X2354" i="71"/>
  <c r="X2355" i="71"/>
  <c r="X2356" i="71"/>
  <c r="X2357" i="71"/>
  <c r="X2358" i="71"/>
  <c r="X2359" i="71"/>
  <c r="X2360" i="71"/>
  <c r="X2361" i="71"/>
  <c r="X2362" i="71"/>
  <c r="X2363" i="71"/>
  <c r="X2364" i="71"/>
  <c r="X2365" i="71"/>
  <c r="X2366" i="71"/>
  <c r="X2367" i="71"/>
  <c r="X2368" i="71"/>
  <c r="X2369" i="71"/>
  <c r="X2370" i="71"/>
  <c r="X2371" i="71"/>
  <c r="X2372" i="71"/>
  <c r="X2373" i="71"/>
  <c r="X2374" i="71"/>
  <c r="X2375" i="71"/>
  <c r="X2376" i="71"/>
  <c r="X2377" i="71"/>
  <c r="X2378" i="71"/>
  <c r="X2379" i="71"/>
  <c r="X2380" i="71"/>
  <c r="X2381" i="71"/>
  <c r="X2382" i="71"/>
  <c r="X2383" i="71"/>
  <c r="X2384" i="71"/>
  <c r="X2385" i="71"/>
  <c r="X2386" i="71"/>
  <c r="X2387" i="71"/>
  <c r="X2388" i="71"/>
  <c r="X2389" i="71"/>
  <c r="X2390" i="71"/>
  <c r="X2391" i="71"/>
  <c r="X2392" i="71"/>
  <c r="X2393" i="71"/>
  <c r="X2394" i="71"/>
  <c r="X2395" i="71"/>
  <c r="X2396" i="71"/>
  <c r="X2397" i="71"/>
  <c r="X2398" i="71"/>
  <c r="X2399" i="71"/>
  <c r="X2400" i="71"/>
  <c r="X2401" i="71"/>
  <c r="X2402" i="71"/>
  <c r="X2403" i="71"/>
  <c r="X2404" i="71"/>
  <c r="X2405" i="71"/>
  <c r="X2406" i="71"/>
  <c r="X2407" i="71"/>
  <c r="X2408" i="71"/>
  <c r="X2409" i="71"/>
  <c r="X2410" i="71"/>
  <c r="X2411" i="71"/>
  <c r="X2412" i="71"/>
  <c r="X2413" i="71"/>
  <c r="X2414" i="71"/>
  <c r="X2415" i="71"/>
  <c r="X2416" i="71"/>
  <c r="X2417" i="71"/>
  <c r="X2418" i="71"/>
  <c r="X2419" i="71"/>
  <c r="X2420" i="71"/>
  <c r="X2421" i="71"/>
  <c r="X2422" i="71"/>
  <c r="X2423" i="71"/>
  <c r="X2424" i="71"/>
  <c r="X2425" i="71"/>
  <c r="X2426" i="71"/>
  <c r="X2427" i="71"/>
  <c r="X2428" i="71"/>
  <c r="X2429" i="71"/>
  <c r="X2430" i="71"/>
  <c r="X2431" i="71"/>
  <c r="X2432" i="71"/>
  <c r="X2433" i="71"/>
  <c r="X2434" i="71"/>
  <c r="X2435" i="71"/>
  <c r="X2436" i="71"/>
  <c r="X2437" i="71"/>
  <c r="X2438" i="71"/>
  <c r="X2439" i="71"/>
  <c r="X2440" i="71"/>
  <c r="X2441" i="71"/>
  <c r="X2442" i="71"/>
  <c r="X2443" i="71"/>
  <c r="X2444" i="71"/>
  <c r="X2445" i="71"/>
  <c r="X2446" i="71"/>
  <c r="X2447" i="71"/>
  <c r="X2448" i="71"/>
  <c r="X2449" i="71"/>
  <c r="X2450" i="71"/>
  <c r="X2451" i="71"/>
  <c r="X2452" i="71"/>
  <c r="X2453" i="71"/>
  <c r="X2454" i="71"/>
  <c r="X2455" i="71"/>
  <c r="X2456" i="71"/>
  <c r="X2457" i="71"/>
  <c r="X2458" i="71"/>
  <c r="X2459" i="71"/>
  <c r="X2460" i="71"/>
  <c r="X2461" i="71"/>
  <c r="X2462" i="71"/>
  <c r="X2463" i="71"/>
  <c r="X2464" i="71"/>
  <c r="X2465" i="71"/>
  <c r="X2466" i="71"/>
  <c r="X2467" i="71"/>
  <c r="X2468" i="71"/>
  <c r="X2469" i="71"/>
  <c r="X2470" i="71"/>
  <c r="X2471" i="71"/>
  <c r="X2472" i="71"/>
  <c r="X2473" i="71"/>
  <c r="X2474" i="71"/>
  <c r="X2475" i="71"/>
  <c r="X2476" i="71"/>
  <c r="X2477" i="71"/>
  <c r="X2478" i="71"/>
  <c r="X2479" i="71"/>
  <c r="X2480" i="71"/>
  <c r="X2481" i="71"/>
  <c r="X2482" i="71"/>
  <c r="X2483" i="71"/>
  <c r="X2484" i="71"/>
  <c r="X2485" i="71"/>
  <c r="X2486" i="71"/>
  <c r="X2487" i="71"/>
  <c r="X2488" i="71"/>
  <c r="X2489" i="71"/>
  <c r="X2490" i="71"/>
  <c r="X2491" i="71"/>
  <c r="X2492" i="71"/>
  <c r="X2493" i="71"/>
  <c r="X2494" i="71"/>
  <c r="X2495" i="71"/>
  <c r="X2496" i="71"/>
  <c r="X2497" i="71"/>
  <c r="X2498" i="71"/>
  <c r="X2499" i="71"/>
  <c r="X2500" i="71"/>
  <c r="X2501" i="71"/>
  <c r="X2502" i="71"/>
  <c r="X2503" i="71"/>
  <c r="X2504" i="71"/>
  <c r="X2505" i="71"/>
  <c r="X2506" i="71"/>
  <c r="X2507" i="71"/>
  <c r="X2508" i="71"/>
  <c r="X2509" i="71"/>
  <c r="X2510" i="71"/>
  <c r="X2511" i="71"/>
  <c r="X2512" i="71"/>
  <c r="X2513" i="71"/>
  <c r="X2514" i="71"/>
  <c r="X2515" i="71"/>
  <c r="X2516" i="71"/>
  <c r="X2517" i="71"/>
  <c r="X2518" i="71"/>
  <c r="X2519" i="71"/>
  <c r="X2520" i="71"/>
  <c r="X2521" i="71"/>
  <c r="X2522" i="71"/>
  <c r="X2523" i="71"/>
  <c r="X2524" i="71"/>
  <c r="X2525" i="71"/>
  <c r="X2526" i="71"/>
  <c r="X2527" i="71"/>
  <c r="X2528" i="71"/>
  <c r="X2529" i="71"/>
  <c r="X2530" i="71"/>
  <c r="X2531" i="71"/>
  <c r="X2532" i="71"/>
  <c r="X2533" i="71"/>
  <c r="X2534" i="71"/>
  <c r="X2535" i="71"/>
  <c r="X2536" i="71"/>
  <c r="X2537" i="71"/>
  <c r="X2538" i="71"/>
  <c r="X2539" i="71"/>
  <c r="X2540" i="71"/>
  <c r="X2541" i="71"/>
  <c r="X2542" i="71"/>
  <c r="X2543" i="71"/>
  <c r="X2544" i="71"/>
  <c r="X2545" i="71"/>
  <c r="X2546" i="71"/>
  <c r="X2547" i="71"/>
  <c r="X2548" i="71"/>
  <c r="X2549" i="71"/>
  <c r="X2550" i="71"/>
  <c r="X2551" i="71"/>
  <c r="X2552" i="71"/>
  <c r="X2553" i="71"/>
  <c r="X2554" i="71"/>
  <c r="X2555" i="71"/>
  <c r="X2556" i="71"/>
  <c r="X2557" i="71"/>
  <c r="X2558" i="71"/>
  <c r="X2559" i="71"/>
  <c r="X2560" i="71"/>
  <c r="X2561" i="71"/>
  <c r="X2562" i="71"/>
  <c r="X2563" i="71"/>
  <c r="X2564" i="71"/>
  <c r="X2565" i="71"/>
  <c r="X2566" i="71"/>
  <c r="X2567" i="71"/>
  <c r="X2568" i="71"/>
  <c r="X2569" i="71"/>
  <c r="X2570" i="71"/>
  <c r="X2571" i="71"/>
  <c r="X2572" i="71"/>
  <c r="X2573" i="71"/>
  <c r="X2574" i="71"/>
  <c r="X2575" i="71"/>
  <c r="X2576" i="71"/>
  <c r="X2577" i="71"/>
  <c r="X2578" i="71"/>
  <c r="X2579" i="71"/>
  <c r="X2580" i="71"/>
  <c r="X2581" i="71"/>
  <c r="X2582" i="71"/>
  <c r="X2583" i="71"/>
  <c r="X2584" i="71"/>
  <c r="X2585" i="71"/>
  <c r="X2586" i="71"/>
  <c r="X2587" i="71"/>
  <c r="X2588" i="71"/>
  <c r="X2589" i="71"/>
  <c r="X2590" i="71"/>
  <c r="X2591" i="71"/>
  <c r="X2592" i="71"/>
  <c r="X2593" i="71"/>
  <c r="X2594" i="71"/>
  <c r="X2595" i="71"/>
  <c r="X2596" i="71"/>
  <c r="X2597" i="71"/>
  <c r="X2598" i="71"/>
  <c r="X2599" i="71"/>
  <c r="X2600" i="71"/>
  <c r="X2601" i="71"/>
  <c r="X2602" i="71"/>
  <c r="X2603" i="71"/>
  <c r="X2604" i="71"/>
  <c r="X2605" i="71"/>
  <c r="X2606" i="71"/>
  <c r="X2607" i="71"/>
  <c r="X2608" i="71"/>
  <c r="X2609" i="71"/>
  <c r="X2610" i="71"/>
  <c r="X2611" i="71"/>
  <c r="X2612" i="71"/>
  <c r="X2613" i="71"/>
  <c r="X2614" i="71"/>
  <c r="X2615" i="71"/>
  <c r="X2616" i="71"/>
  <c r="X2617" i="71"/>
  <c r="X2618" i="71"/>
  <c r="X2619" i="71"/>
  <c r="X2620" i="71"/>
  <c r="X2621" i="71"/>
  <c r="X2622" i="71"/>
  <c r="X2623" i="71"/>
  <c r="X2624" i="71"/>
  <c r="X2625" i="71"/>
  <c r="X2626" i="71"/>
  <c r="X2627" i="71"/>
  <c r="X2628" i="71"/>
  <c r="X2629" i="71"/>
  <c r="X2630" i="71"/>
  <c r="X2631" i="71"/>
  <c r="X2632" i="71"/>
  <c r="X2633" i="71"/>
  <c r="X2634" i="71"/>
  <c r="X2635" i="71"/>
  <c r="X2636" i="71"/>
  <c r="X2637" i="71"/>
  <c r="X2638" i="71"/>
  <c r="X2639" i="71"/>
  <c r="X2640" i="71"/>
  <c r="X2641" i="71"/>
  <c r="X2642" i="71"/>
  <c r="X2643" i="71"/>
  <c r="X2644" i="71"/>
  <c r="X2645" i="71"/>
  <c r="X2646" i="71"/>
  <c r="X2647" i="71"/>
  <c r="X2648" i="71"/>
  <c r="X2649" i="71"/>
  <c r="X2650" i="71"/>
  <c r="X2651" i="71"/>
  <c r="X2652" i="71"/>
  <c r="X2653" i="71"/>
  <c r="X2654" i="71"/>
  <c r="X2655" i="71"/>
  <c r="X2656" i="71"/>
  <c r="X2657" i="71"/>
  <c r="X2658" i="71"/>
  <c r="X2659" i="71"/>
  <c r="X2660" i="71"/>
  <c r="X2661" i="71"/>
  <c r="X2662" i="71"/>
  <c r="X2663" i="71"/>
  <c r="X2664" i="71"/>
  <c r="X2665" i="71"/>
  <c r="X2666" i="71"/>
  <c r="X2667" i="71"/>
  <c r="X2668" i="71"/>
  <c r="X2669" i="71"/>
  <c r="X2670" i="71"/>
  <c r="X2671" i="71"/>
  <c r="X2672" i="71"/>
  <c r="X2673" i="71"/>
  <c r="X2674" i="71"/>
  <c r="X2675" i="71"/>
  <c r="X2676" i="71"/>
  <c r="X2677" i="71"/>
  <c r="X2678" i="71"/>
  <c r="X2679" i="71"/>
  <c r="X2680" i="71"/>
  <c r="X2681" i="71"/>
  <c r="X2682" i="71"/>
  <c r="X2683" i="71"/>
  <c r="X2684" i="71"/>
  <c r="X2685" i="71"/>
  <c r="X2686" i="71"/>
  <c r="X2687" i="71"/>
  <c r="X2688" i="71"/>
  <c r="X2689" i="71"/>
  <c r="X2690" i="71"/>
  <c r="X2691" i="71"/>
  <c r="X2692" i="71"/>
  <c r="X2693" i="71"/>
  <c r="X2694" i="71"/>
  <c r="X2695" i="71"/>
  <c r="X2696" i="71"/>
  <c r="X2697" i="71"/>
  <c r="X2698" i="71"/>
  <c r="X2699" i="71"/>
  <c r="X2700" i="71"/>
  <c r="X2701" i="71"/>
  <c r="X2702" i="71"/>
  <c r="X2703" i="71"/>
  <c r="X2704" i="71"/>
  <c r="X2705" i="71"/>
  <c r="X2706" i="71"/>
  <c r="X2707" i="71"/>
  <c r="X2708" i="71"/>
  <c r="X2709" i="71"/>
  <c r="X2710" i="71"/>
  <c r="X2711" i="71"/>
  <c r="X2712" i="71"/>
  <c r="X2713" i="71"/>
  <c r="X2714" i="71"/>
  <c r="X2715" i="71"/>
  <c r="X2716" i="71"/>
  <c r="X2717" i="71"/>
  <c r="X2718" i="71"/>
  <c r="X2719" i="71"/>
  <c r="X2720" i="71"/>
  <c r="X2721" i="71"/>
  <c r="X2722" i="71"/>
  <c r="X2723" i="71"/>
  <c r="X2724" i="71"/>
  <c r="X2725" i="71"/>
  <c r="X2726" i="71"/>
  <c r="X2727" i="71"/>
  <c r="X2728" i="71"/>
  <c r="X2729" i="71"/>
  <c r="X2730" i="71"/>
  <c r="X2731" i="71"/>
  <c r="X2732" i="71"/>
  <c r="X2733" i="71"/>
  <c r="X2734" i="71"/>
  <c r="X2735" i="71"/>
  <c r="X2736" i="71"/>
  <c r="X2737" i="71"/>
  <c r="X2738" i="71"/>
  <c r="X2739" i="71"/>
  <c r="X2740" i="71"/>
  <c r="X2741" i="71"/>
  <c r="X2742" i="71"/>
  <c r="X2743" i="71"/>
  <c r="X2744" i="71"/>
  <c r="X2745" i="71"/>
  <c r="X2746" i="71"/>
  <c r="X2747" i="71"/>
  <c r="X2748" i="71"/>
  <c r="X2749" i="71"/>
  <c r="X2750" i="71"/>
  <c r="X2751" i="71"/>
  <c r="X2752" i="71"/>
  <c r="X2753" i="71"/>
  <c r="X2754" i="71"/>
  <c r="X2755" i="71"/>
  <c r="X2756" i="71"/>
  <c r="X2757" i="71"/>
  <c r="X2758" i="71"/>
  <c r="X2759" i="71"/>
  <c r="X2760" i="71"/>
  <c r="X2761" i="71"/>
  <c r="X2762" i="71"/>
  <c r="X2763" i="71"/>
  <c r="X2764" i="71"/>
  <c r="X2765" i="71"/>
  <c r="X2766" i="71"/>
  <c r="X2767" i="71"/>
  <c r="X2768" i="71"/>
  <c r="X2769" i="71"/>
  <c r="X2770" i="71"/>
  <c r="X2771" i="71"/>
  <c r="X2772" i="71"/>
  <c r="X2773" i="71"/>
  <c r="X2774" i="71"/>
  <c r="X2775" i="71"/>
  <c r="X2776" i="71"/>
  <c r="X2777" i="71"/>
  <c r="X2778" i="71"/>
  <c r="X2779" i="71"/>
  <c r="X2780" i="71"/>
  <c r="X2781" i="71"/>
  <c r="X2782" i="71"/>
  <c r="X2783" i="71"/>
  <c r="X2784" i="71"/>
  <c r="X2785" i="71"/>
  <c r="X2786" i="71"/>
  <c r="X2787" i="71"/>
  <c r="X2788" i="71"/>
  <c r="X2789" i="71"/>
  <c r="X2790" i="71"/>
  <c r="X2791" i="71"/>
  <c r="X2792" i="71"/>
  <c r="X2793" i="71"/>
  <c r="X2794" i="71"/>
  <c r="X2795" i="71"/>
  <c r="X2796" i="71"/>
  <c r="X2797" i="71"/>
  <c r="X2798" i="71"/>
  <c r="X2799" i="71"/>
  <c r="X2800" i="71"/>
  <c r="X2801" i="71"/>
  <c r="X2802" i="71"/>
  <c r="X2803" i="71"/>
  <c r="X2804" i="71"/>
  <c r="X2805" i="71"/>
  <c r="X2806" i="71"/>
  <c r="X2807" i="71"/>
  <c r="X2808" i="71"/>
  <c r="X2809" i="71"/>
  <c r="X2810" i="71"/>
  <c r="X2811" i="71"/>
  <c r="X2812" i="71"/>
  <c r="X2813" i="71"/>
  <c r="X2814" i="71"/>
  <c r="X2815" i="71"/>
  <c r="X2816" i="71"/>
  <c r="X2817" i="71"/>
  <c r="X2818" i="71"/>
  <c r="X2819" i="71"/>
  <c r="X2820" i="71"/>
  <c r="X2821" i="71"/>
  <c r="X2822" i="71"/>
  <c r="X2823" i="71"/>
  <c r="X2824" i="71"/>
  <c r="X2825" i="71"/>
  <c r="X2826" i="71"/>
  <c r="X2827" i="71"/>
  <c r="X2828" i="71"/>
  <c r="X2829" i="71"/>
  <c r="X2830" i="71"/>
  <c r="X2831" i="71"/>
  <c r="X2832" i="71"/>
  <c r="X2833" i="71"/>
  <c r="X2834" i="71"/>
  <c r="X2835" i="71"/>
  <c r="X2836" i="71"/>
  <c r="X2837" i="71"/>
  <c r="X2838" i="71"/>
  <c r="X2839" i="71"/>
  <c r="X2840" i="71"/>
  <c r="X2841" i="71"/>
  <c r="X2842" i="71"/>
  <c r="X2843" i="71"/>
  <c r="X2844" i="71"/>
  <c r="X2845" i="71"/>
  <c r="X2846" i="71"/>
  <c r="X2847" i="71"/>
  <c r="X2848" i="71"/>
  <c r="X2849" i="71"/>
  <c r="X2850" i="71"/>
  <c r="X2851" i="71"/>
  <c r="X2852" i="71"/>
  <c r="X2853" i="71"/>
  <c r="X2854" i="71"/>
  <c r="X2855" i="71"/>
  <c r="X2856" i="71"/>
  <c r="X2857" i="71"/>
  <c r="X2858" i="71"/>
  <c r="X2859" i="71"/>
  <c r="X2860" i="71"/>
  <c r="X2861" i="71"/>
  <c r="X2862" i="71"/>
  <c r="X2863" i="71"/>
  <c r="X2864" i="71"/>
  <c r="X2865" i="71"/>
  <c r="X2866" i="71"/>
  <c r="X2867" i="71"/>
  <c r="X2868" i="71"/>
  <c r="X2869" i="71"/>
  <c r="X2870" i="71"/>
  <c r="X2871" i="71"/>
  <c r="X2872" i="71"/>
  <c r="X2873" i="71"/>
  <c r="X2874" i="71"/>
  <c r="X2875" i="71"/>
  <c r="X2876" i="71"/>
  <c r="X2877" i="71"/>
  <c r="X2878" i="71"/>
  <c r="X2879" i="71"/>
  <c r="X2880" i="71"/>
  <c r="X2881" i="71"/>
  <c r="X2882" i="71"/>
  <c r="X2883" i="71"/>
  <c r="X2884" i="71"/>
  <c r="X2885" i="71"/>
  <c r="X2886" i="71"/>
  <c r="X2887" i="71"/>
  <c r="X2888" i="71"/>
  <c r="X2889" i="71"/>
  <c r="X2890" i="71"/>
  <c r="X2891" i="71"/>
  <c r="X2892" i="71"/>
  <c r="X2893" i="71"/>
  <c r="X2894" i="71"/>
  <c r="X2895" i="71"/>
  <c r="X2896" i="71"/>
  <c r="X2897" i="71"/>
  <c r="X2898" i="71"/>
  <c r="X2899" i="71"/>
  <c r="X2900" i="71"/>
  <c r="X2901" i="71"/>
  <c r="X2902" i="71"/>
  <c r="X2903" i="71"/>
  <c r="X2904" i="71"/>
  <c r="X2905" i="71"/>
  <c r="X2906" i="71"/>
  <c r="X2907" i="71"/>
  <c r="X2908" i="71"/>
  <c r="X2909" i="71"/>
  <c r="X2910" i="71"/>
  <c r="X2911" i="71"/>
  <c r="X2912" i="71"/>
  <c r="X2913" i="71"/>
  <c r="X2914" i="71"/>
  <c r="X2915" i="71"/>
  <c r="X2916" i="71"/>
  <c r="X2917" i="71"/>
  <c r="X2918" i="71"/>
  <c r="X2919" i="71"/>
  <c r="X2920" i="71"/>
  <c r="X2921" i="71"/>
  <c r="X2922" i="71"/>
  <c r="X2923" i="71"/>
  <c r="X2924" i="71"/>
  <c r="X2925" i="71"/>
  <c r="X2926" i="71"/>
  <c r="X2927" i="71"/>
  <c r="X2928" i="71"/>
  <c r="X2929" i="71"/>
  <c r="X2930" i="71"/>
  <c r="X2931" i="71"/>
  <c r="X2932" i="71"/>
  <c r="X2933" i="71"/>
  <c r="X2934" i="71"/>
  <c r="X2935" i="71"/>
  <c r="X2936" i="71"/>
  <c r="X2937" i="71"/>
  <c r="X2938" i="71"/>
  <c r="X2939" i="71"/>
  <c r="X2940" i="71"/>
  <c r="X2941" i="71"/>
  <c r="X2942" i="71"/>
  <c r="X2943" i="71"/>
  <c r="X2944" i="71"/>
  <c r="X2945" i="71"/>
  <c r="X2946" i="71"/>
  <c r="X2947" i="71"/>
  <c r="X2948" i="71"/>
  <c r="X2949" i="71"/>
  <c r="X2950" i="71"/>
  <c r="X2951" i="71"/>
  <c r="X2952" i="71"/>
  <c r="X2953" i="71"/>
  <c r="X2954" i="71"/>
  <c r="X2955" i="71"/>
  <c r="X2956" i="71"/>
  <c r="X2957" i="71"/>
  <c r="X2958" i="71"/>
  <c r="X2959" i="71"/>
  <c r="X2960" i="71"/>
  <c r="X2961" i="71"/>
  <c r="X2962" i="71"/>
  <c r="X2963" i="71"/>
  <c r="X2964" i="71"/>
  <c r="X2965" i="71"/>
  <c r="X2966" i="71"/>
  <c r="X2967" i="71"/>
  <c r="X2968" i="71"/>
  <c r="X2969" i="71"/>
  <c r="X2970" i="71"/>
  <c r="X2971" i="71"/>
  <c r="X2972" i="71"/>
  <c r="X2973" i="71"/>
  <c r="X2974" i="71"/>
  <c r="X2975" i="71"/>
  <c r="X2976" i="71"/>
  <c r="X2977" i="71"/>
  <c r="X2978" i="71"/>
  <c r="X2979" i="71"/>
  <c r="X2980" i="71"/>
  <c r="X2981" i="71"/>
  <c r="X2982" i="71"/>
  <c r="X2983" i="71"/>
  <c r="X2984" i="71"/>
  <c r="X2985" i="71"/>
  <c r="X2986" i="71"/>
  <c r="X2987" i="71"/>
  <c r="X2988" i="71"/>
  <c r="X2989" i="71"/>
  <c r="X2990" i="71"/>
  <c r="X2991" i="71"/>
  <c r="X2992" i="71"/>
  <c r="X2993" i="71"/>
  <c r="X2994" i="71"/>
  <c r="X2995" i="71"/>
  <c r="X2996" i="71"/>
  <c r="X2997" i="71"/>
  <c r="X2998" i="71"/>
  <c r="X2999" i="71"/>
  <c r="X3000" i="71"/>
  <c r="X3001" i="71"/>
  <c r="X3002" i="71"/>
  <c r="X3003" i="71"/>
  <c r="X3004" i="71"/>
  <c r="X3005" i="71"/>
  <c r="X3006" i="71"/>
  <c r="X3007" i="71"/>
  <c r="X3008" i="71"/>
  <c r="X3009" i="71"/>
  <c r="X3010" i="71"/>
  <c r="X3011" i="71"/>
  <c r="X3012" i="71"/>
  <c r="X3013" i="71"/>
  <c r="X3014" i="71"/>
  <c r="X3015" i="71"/>
  <c r="X3016" i="71"/>
  <c r="X3017" i="71"/>
  <c r="X3018" i="71"/>
  <c r="X3019" i="71"/>
  <c r="X3020" i="71"/>
  <c r="X3021" i="71"/>
  <c r="X3022" i="71"/>
  <c r="X3023" i="71"/>
  <c r="X3024" i="71"/>
  <c r="X3025" i="71"/>
  <c r="X3026" i="71"/>
  <c r="X3027" i="71"/>
  <c r="X3028" i="71"/>
  <c r="X3029" i="71"/>
  <c r="X3030" i="71"/>
  <c r="X3031" i="71"/>
  <c r="X3032" i="71"/>
  <c r="X3033" i="71"/>
  <c r="X3034" i="71"/>
  <c r="X3035" i="71"/>
  <c r="X3036" i="71"/>
  <c r="X3037" i="71"/>
  <c r="X3038" i="71"/>
  <c r="X3039" i="71"/>
  <c r="X3040" i="71"/>
  <c r="X3041" i="71"/>
  <c r="X3042" i="71"/>
  <c r="X3043" i="71"/>
  <c r="X3044" i="71"/>
  <c r="X3045" i="71"/>
  <c r="X3046" i="71"/>
  <c r="X3047" i="71"/>
  <c r="X3048" i="71"/>
  <c r="X3049" i="71"/>
  <c r="X3050" i="71"/>
  <c r="X3051" i="71"/>
  <c r="X3052" i="71"/>
  <c r="X3053" i="71"/>
  <c r="X3054" i="71"/>
  <c r="X3055" i="71"/>
  <c r="X3056" i="71"/>
  <c r="X3057" i="71"/>
  <c r="X3058" i="71"/>
  <c r="X3059" i="71"/>
  <c r="X3060" i="71"/>
  <c r="X3061" i="71"/>
  <c r="X3062" i="71"/>
  <c r="X3063" i="71"/>
  <c r="X3064" i="71"/>
  <c r="X3065" i="71"/>
  <c r="X3066" i="71"/>
  <c r="X3067" i="71"/>
  <c r="X3068" i="71"/>
  <c r="X3069" i="71"/>
  <c r="X3070" i="71"/>
  <c r="X3071" i="71"/>
  <c r="X3072" i="71"/>
  <c r="X3073" i="71"/>
  <c r="X3074" i="71"/>
  <c r="X3075" i="71"/>
  <c r="X3076" i="71"/>
  <c r="X3077" i="71"/>
  <c r="X3078" i="71"/>
  <c r="X3079" i="71"/>
  <c r="X3080" i="71"/>
  <c r="X3081" i="71"/>
  <c r="X3082" i="71"/>
  <c r="X3083" i="71"/>
  <c r="X3084" i="71"/>
  <c r="X3085" i="71"/>
  <c r="X3086" i="71"/>
  <c r="X3087" i="71"/>
  <c r="X3088" i="71"/>
  <c r="X3089" i="71"/>
  <c r="X3090" i="71"/>
  <c r="X3091" i="71"/>
  <c r="X3092" i="71"/>
  <c r="X3093" i="71"/>
  <c r="X3094" i="71"/>
  <c r="X3095" i="71"/>
  <c r="X3096" i="71"/>
  <c r="X3097" i="71"/>
  <c r="X3098" i="71"/>
  <c r="X3099" i="71"/>
  <c r="X3100" i="71"/>
  <c r="X3101" i="71"/>
  <c r="X3102" i="71"/>
  <c r="X3103" i="71"/>
  <c r="X3104" i="71"/>
  <c r="X3105" i="71"/>
  <c r="X3106" i="71"/>
  <c r="X3107" i="71"/>
  <c r="X3108" i="71"/>
  <c r="X3109" i="71"/>
  <c r="X3110" i="71"/>
  <c r="X3111" i="71"/>
  <c r="X3112" i="71"/>
  <c r="X3113" i="71"/>
  <c r="X3114" i="71"/>
  <c r="X3115" i="71"/>
  <c r="X3116" i="71"/>
  <c r="X3117" i="71"/>
  <c r="X3118" i="71"/>
  <c r="X3119" i="71"/>
  <c r="X3120" i="71"/>
  <c r="X3121" i="71"/>
  <c r="X3122" i="71"/>
  <c r="X3123" i="71"/>
  <c r="X3124" i="71"/>
  <c r="X3125" i="71"/>
  <c r="X3126" i="71"/>
  <c r="X3127" i="71"/>
  <c r="X3128" i="71"/>
  <c r="X3129" i="71"/>
  <c r="X3130" i="71"/>
  <c r="X3131" i="71"/>
  <c r="X3132" i="71"/>
  <c r="X3133" i="71"/>
  <c r="X3134" i="71"/>
  <c r="X3135" i="71"/>
  <c r="X3136" i="71"/>
  <c r="X3137" i="71"/>
  <c r="X3138" i="71"/>
  <c r="X3139" i="71"/>
  <c r="X3140" i="71"/>
  <c r="X3141" i="71"/>
  <c r="X3142" i="71"/>
  <c r="X3143" i="71"/>
  <c r="X3144" i="71"/>
  <c r="X3145" i="71"/>
  <c r="X3146" i="71"/>
  <c r="X3147" i="71"/>
  <c r="X3148" i="71"/>
  <c r="X3149" i="71"/>
  <c r="X3150" i="71"/>
  <c r="X3151" i="71"/>
  <c r="X3152" i="71"/>
  <c r="X3153" i="71"/>
  <c r="X3154" i="71"/>
  <c r="X3155" i="71"/>
  <c r="X3156" i="71"/>
  <c r="X3157" i="71"/>
  <c r="X3158" i="71"/>
  <c r="X3159" i="71"/>
  <c r="X3160" i="71"/>
  <c r="X3161" i="71"/>
  <c r="X3162" i="71"/>
  <c r="X3163" i="71"/>
  <c r="X3164" i="71"/>
  <c r="X3165" i="71"/>
  <c r="X3166" i="71"/>
  <c r="X3167" i="71"/>
  <c r="X3168" i="71"/>
  <c r="X3169" i="71"/>
  <c r="X3170" i="71"/>
  <c r="X3171" i="71"/>
  <c r="X3172" i="71"/>
  <c r="X3173" i="71"/>
  <c r="X3174" i="71"/>
  <c r="X3175" i="71"/>
  <c r="X3176" i="71"/>
  <c r="X3177" i="71"/>
  <c r="X3178" i="71"/>
  <c r="X3179" i="71"/>
  <c r="X3180" i="71"/>
  <c r="X3181" i="71"/>
  <c r="X3182" i="71"/>
  <c r="X3183" i="71"/>
  <c r="X3184" i="71"/>
  <c r="X3185" i="71"/>
  <c r="X3186" i="71"/>
  <c r="X3187" i="71"/>
  <c r="X3188" i="71"/>
  <c r="X3189" i="71"/>
  <c r="X3190" i="71"/>
  <c r="X3191" i="71"/>
  <c r="X3192" i="71"/>
  <c r="X3193" i="71"/>
  <c r="X3194" i="71"/>
  <c r="X3195" i="71"/>
  <c r="X3196" i="71"/>
  <c r="X3197" i="71"/>
  <c r="X3198" i="71"/>
  <c r="X3199" i="71"/>
  <c r="X3200" i="71"/>
  <c r="X3201" i="71"/>
  <c r="X3202" i="71"/>
  <c r="X3203" i="71"/>
  <c r="X3204" i="71"/>
  <c r="X3205" i="71"/>
  <c r="X3206" i="71"/>
  <c r="X3207" i="71"/>
  <c r="X3208" i="71"/>
  <c r="X3209" i="71"/>
  <c r="X3210" i="71"/>
  <c r="X3211" i="71"/>
  <c r="X3212" i="71"/>
  <c r="X3213" i="71"/>
  <c r="X3214" i="71"/>
  <c r="X3215" i="71"/>
  <c r="X3216" i="71"/>
  <c r="X3217" i="71"/>
  <c r="X3218" i="71"/>
  <c r="X3219" i="71"/>
  <c r="X3220" i="71"/>
  <c r="X3221" i="71"/>
  <c r="X3222" i="71"/>
  <c r="X3223" i="71"/>
  <c r="X3224" i="71"/>
  <c r="X3225" i="71"/>
  <c r="X3226" i="71"/>
  <c r="X3227" i="71"/>
  <c r="X3228" i="71"/>
  <c r="X3229" i="71"/>
  <c r="X3230" i="71"/>
  <c r="X3231" i="71"/>
  <c r="X3232" i="71"/>
  <c r="X3233" i="71"/>
  <c r="X3234" i="71"/>
  <c r="X3235" i="71"/>
  <c r="X3236" i="71"/>
  <c r="X3237" i="71"/>
  <c r="X3238" i="71"/>
  <c r="X3239" i="71"/>
  <c r="X3240" i="71"/>
  <c r="X3241" i="71"/>
  <c r="X3242" i="71"/>
  <c r="X3243" i="71"/>
  <c r="X3244" i="71"/>
  <c r="X3245" i="71"/>
  <c r="X3246" i="71"/>
  <c r="X3247" i="71"/>
  <c r="X3248" i="71"/>
  <c r="X3249" i="71"/>
  <c r="X3250" i="71"/>
  <c r="X3251" i="71"/>
  <c r="X3252" i="71"/>
  <c r="X3253" i="71"/>
  <c r="X3254" i="71"/>
  <c r="X3255" i="71"/>
  <c r="X3256" i="71"/>
  <c r="X3257" i="71"/>
  <c r="X3258" i="71"/>
  <c r="X3259" i="71"/>
  <c r="X3260" i="71"/>
  <c r="X3261" i="71"/>
  <c r="X3262" i="71"/>
  <c r="X3263" i="71"/>
  <c r="X3264" i="71"/>
  <c r="X3265" i="71"/>
  <c r="X3266" i="71"/>
  <c r="X3267" i="71"/>
  <c r="X3268" i="71"/>
  <c r="X3269" i="71"/>
  <c r="X3270" i="71"/>
  <c r="X3271" i="71"/>
  <c r="X3272" i="71"/>
  <c r="X3273" i="71"/>
  <c r="X3274" i="71"/>
  <c r="X3275" i="71"/>
  <c r="X3276" i="71"/>
  <c r="X3277" i="71"/>
  <c r="X3278" i="71"/>
  <c r="X3279" i="71"/>
  <c r="X3280" i="71"/>
  <c r="X3281" i="71"/>
  <c r="X3282" i="71"/>
  <c r="X3283" i="71"/>
  <c r="X3284" i="71"/>
  <c r="X3285" i="71"/>
  <c r="X3286" i="71"/>
  <c r="X3287" i="71"/>
  <c r="X3288" i="71"/>
  <c r="X3289" i="71"/>
  <c r="X3290" i="71"/>
  <c r="X3291" i="71"/>
  <c r="X3292" i="71"/>
  <c r="X3293" i="71"/>
  <c r="X3294" i="71"/>
  <c r="X3295" i="71"/>
  <c r="X3296" i="71"/>
  <c r="X3297" i="71"/>
  <c r="X3298" i="71"/>
  <c r="X3299" i="71"/>
  <c r="X3300" i="71"/>
  <c r="X3301" i="71"/>
  <c r="X3302" i="71"/>
  <c r="X3303" i="71"/>
  <c r="X3304" i="71"/>
  <c r="X3305" i="71"/>
  <c r="X3306" i="71"/>
  <c r="X3307" i="71"/>
  <c r="X3308" i="71"/>
  <c r="X3309" i="71"/>
  <c r="X3310" i="71"/>
  <c r="X3311" i="71"/>
  <c r="X3312" i="71"/>
  <c r="X3313" i="71"/>
  <c r="X3314" i="71"/>
  <c r="X3315" i="71"/>
  <c r="X3316" i="71"/>
  <c r="X3317" i="71"/>
  <c r="X3318" i="71"/>
  <c r="X3319" i="71"/>
  <c r="X3320" i="71"/>
  <c r="X3321" i="71"/>
  <c r="X3322" i="71"/>
  <c r="X3323" i="71"/>
  <c r="X3324" i="71"/>
  <c r="X3325" i="71"/>
  <c r="X3326" i="71"/>
  <c r="X3327" i="71"/>
  <c r="X3328" i="71"/>
  <c r="X3329" i="71"/>
  <c r="X3330" i="71"/>
  <c r="X3331" i="71"/>
  <c r="X3332" i="71"/>
  <c r="X3333" i="71"/>
  <c r="X3334" i="71"/>
  <c r="X3335" i="71"/>
  <c r="X3336" i="71"/>
  <c r="X3337" i="71"/>
  <c r="X3338" i="71"/>
  <c r="X3339" i="71"/>
  <c r="X3340" i="71"/>
  <c r="X3341" i="71"/>
  <c r="X3342" i="71"/>
  <c r="X3343" i="71"/>
  <c r="X3344" i="71"/>
  <c r="X3345" i="71"/>
  <c r="X3346" i="71"/>
  <c r="X3347" i="71"/>
  <c r="X3348" i="71"/>
  <c r="X3349" i="71"/>
  <c r="X3350" i="71"/>
  <c r="X3351" i="71"/>
  <c r="X3352" i="71"/>
  <c r="X3353" i="71"/>
  <c r="X3354" i="71"/>
  <c r="X3355" i="71"/>
  <c r="X3356" i="71"/>
  <c r="X3357" i="71"/>
  <c r="X3358" i="71"/>
  <c r="X3359" i="71"/>
  <c r="X3360" i="71"/>
  <c r="X3361" i="71"/>
  <c r="X3362" i="71"/>
  <c r="X3363" i="71"/>
  <c r="X3364" i="71"/>
  <c r="X3365" i="71"/>
  <c r="X3366" i="71"/>
  <c r="X3367" i="71"/>
  <c r="X3368" i="71"/>
  <c r="X3369" i="71"/>
  <c r="X3370" i="71"/>
  <c r="X3371" i="71"/>
  <c r="X3372" i="71"/>
  <c r="X3373" i="71"/>
  <c r="X3374" i="71"/>
  <c r="X3375" i="71"/>
  <c r="X3376" i="71"/>
  <c r="X3377" i="71"/>
  <c r="X3378" i="71"/>
  <c r="X3379" i="71"/>
  <c r="X3380" i="71"/>
  <c r="X3381" i="71"/>
  <c r="X3382" i="71"/>
  <c r="X3383" i="71"/>
  <c r="X3384" i="71"/>
  <c r="X3385" i="71"/>
  <c r="X3386" i="71"/>
  <c r="X3387" i="71"/>
  <c r="X3388" i="71"/>
  <c r="X3389" i="71"/>
  <c r="X3390" i="71"/>
  <c r="X3391" i="71"/>
  <c r="X3392" i="71"/>
  <c r="X3393" i="71"/>
  <c r="X3394" i="71"/>
  <c r="X3395" i="71"/>
  <c r="X3396" i="71"/>
  <c r="X3397" i="71"/>
  <c r="X3398" i="71"/>
  <c r="X3399" i="71"/>
  <c r="X3400" i="71"/>
  <c r="X3401" i="71"/>
  <c r="X3402" i="71"/>
  <c r="X3403" i="71"/>
  <c r="X3404" i="71"/>
  <c r="X3405" i="71"/>
  <c r="X3406" i="71"/>
  <c r="X3407" i="71"/>
  <c r="X3408" i="71"/>
  <c r="X3409" i="71"/>
  <c r="X3410" i="71"/>
  <c r="X3411" i="71"/>
  <c r="X3412" i="71"/>
  <c r="X3413" i="71"/>
  <c r="X3414" i="71"/>
  <c r="X3415" i="71"/>
  <c r="X3416" i="71"/>
  <c r="X3417" i="71"/>
  <c r="X3418" i="71"/>
  <c r="X3419" i="71"/>
  <c r="X3420" i="71"/>
  <c r="X3421" i="71"/>
  <c r="X3422" i="71"/>
  <c r="X3423" i="71"/>
  <c r="X3424" i="71"/>
  <c r="X3425" i="71"/>
  <c r="X3426" i="71"/>
  <c r="X3427" i="71"/>
  <c r="X3428" i="71"/>
  <c r="X3429" i="71"/>
  <c r="X3430" i="71"/>
  <c r="X3431" i="71"/>
  <c r="X3432" i="71"/>
  <c r="X3433" i="71"/>
  <c r="X3434" i="71"/>
  <c r="X3435" i="71"/>
  <c r="X3436" i="71"/>
  <c r="X3437" i="71"/>
  <c r="X3438" i="71"/>
  <c r="X3439" i="71"/>
  <c r="X3440" i="71"/>
  <c r="X3441" i="71"/>
  <c r="X3442" i="71"/>
  <c r="X3443" i="71"/>
  <c r="X3444" i="71"/>
  <c r="X3445" i="71"/>
  <c r="X3446" i="71"/>
  <c r="X3447" i="71"/>
  <c r="X3448" i="71"/>
  <c r="X3449" i="71"/>
  <c r="X3450" i="71"/>
  <c r="X3451" i="71"/>
  <c r="X3452" i="71"/>
  <c r="X3453" i="71"/>
  <c r="X3454" i="71"/>
  <c r="X3455" i="71"/>
  <c r="X3456" i="71"/>
  <c r="X3457" i="71"/>
  <c r="X3458" i="71"/>
  <c r="X3459" i="71"/>
  <c r="X3460" i="71"/>
  <c r="X3461" i="71"/>
  <c r="X3462" i="71"/>
  <c r="X3463" i="71"/>
  <c r="X3464" i="71"/>
  <c r="X3465" i="71"/>
  <c r="X3466" i="71"/>
  <c r="X3467" i="71"/>
  <c r="X3468" i="71"/>
  <c r="X3469" i="71"/>
  <c r="X3470" i="71"/>
  <c r="X3471" i="71"/>
  <c r="X3472" i="71"/>
  <c r="X3473" i="71"/>
  <c r="X3474" i="71"/>
  <c r="X3475" i="71"/>
  <c r="X3476" i="71"/>
  <c r="X3477" i="71"/>
  <c r="X3478" i="71"/>
  <c r="X3479" i="71"/>
  <c r="X3480" i="71"/>
  <c r="X3481" i="71"/>
  <c r="X3482" i="71"/>
  <c r="X3483" i="71"/>
  <c r="X3484" i="71"/>
  <c r="X3485" i="71"/>
  <c r="X3486" i="71"/>
  <c r="X3487" i="71"/>
  <c r="X3488" i="71"/>
  <c r="X3489" i="71"/>
  <c r="X3490" i="71"/>
  <c r="X3491" i="71"/>
  <c r="X3492" i="71"/>
  <c r="X3493" i="71"/>
  <c r="X3494" i="71"/>
  <c r="X3495" i="71"/>
  <c r="X3496" i="71"/>
  <c r="X3497" i="71"/>
  <c r="X3498" i="71"/>
  <c r="X3499" i="71"/>
  <c r="X3500" i="71"/>
  <c r="X3501" i="71"/>
  <c r="X3502" i="71"/>
  <c r="X3503" i="71"/>
  <c r="X3504" i="71"/>
  <c r="X3505" i="71"/>
  <c r="X3506" i="71"/>
  <c r="X3507" i="71"/>
  <c r="X3508" i="71"/>
  <c r="X3509" i="71"/>
  <c r="X3510" i="71"/>
  <c r="X3511" i="71"/>
  <c r="X3512" i="71"/>
  <c r="X3513" i="71"/>
  <c r="X3514" i="71"/>
  <c r="X3515" i="71"/>
  <c r="X3516" i="71"/>
  <c r="X3517" i="71"/>
  <c r="X3518" i="71"/>
  <c r="X3519" i="71"/>
  <c r="X3520" i="71"/>
  <c r="X3521" i="71"/>
  <c r="X3522" i="71"/>
  <c r="X3523" i="71"/>
  <c r="X3524" i="71"/>
  <c r="X3525" i="71"/>
  <c r="X3526" i="71"/>
  <c r="X3527" i="71"/>
  <c r="X3528" i="71"/>
  <c r="X3529" i="71"/>
  <c r="X3530" i="71"/>
  <c r="X3531" i="71"/>
  <c r="X3532" i="71"/>
  <c r="X3533" i="71"/>
  <c r="X3534" i="71"/>
  <c r="X3535" i="71"/>
  <c r="X3536" i="71"/>
  <c r="X3537" i="71"/>
  <c r="X3538" i="71"/>
  <c r="X3539" i="71"/>
  <c r="X3540" i="71"/>
  <c r="X3541" i="71"/>
  <c r="X3542" i="71"/>
  <c r="X3543" i="71"/>
  <c r="X3544" i="71"/>
  <c r="X3545" i="71"/>
  <c r="X3546" i="71"/>
  <c r="X3547" i="71"/>
  <c r="X3548" i="71"/>
  <c r="X3549" i="71"/>
  <c r="X3550" i="71"/>
  <c r="X3551" i="71"/>
  <c r="X3552" i="71"/>
  <c r="X3553" i="71"/>
  <c r="X3554" i="71"/>
  <c r="X3555" i="71"/>
  <c r="X3556" i="71"/>
  <c r="X3557" i="71"/>
  <c r="X3558" i="71"/>
  <c r="X3559" i="71"/>
  <c r="X3560" i="71"/>
  <c r="X3561" i="71"/>
  <c r="X3562" i="71"/>
  <c r="X3563" i="71"/>
  <c r="X3564" i="71"/>
  <c r="X3565" i="71"/>
  <c r="X3566" i="71"/>
  <c r="X3567" i="71"/>
  <c r="X3568" i="71"/>
  <c r="X3569" i="71"/>
  <c r="X3570" i="71"/>
  <c r="X3571" i="71"/>
  <c r="X3572" i="71"/>
  <c r="X3573" i="71"/>
  <c r="X3574" i="71"/>
  <c r="X3575" i="71"/>
  <c r="X3576" i="71"/>
  <c r="X3577" i="71"/>
  <c r="X3578" i="71"/>
  <c r="X3579" i="71"/>
  <c r="X3580" i="71"/>
  <c r="X3581" i="71"/>
  <c r="X3582" i="71"/>
  <c r="X3583" i="71"/>
  <c r="X3584" i="71"/>
  <c r="X3585" i="71"/>
  <c r="X3586" i="71"/>
  <c r="X3587" i="71"/>
  <c r="X3588" i="71"/>
  <c r="X3589" i="71"/>
  <c r="X3590" i="71"/>
  <c r="X3591" i="71"/>
  <c r="X3592" i="71"/>
  <c r="X3593" i="71"/>
  <c r="X3594" i="71"/>
  <c r="X3595" i="71"/>
  <c r="X3596" i="71"/>
  <c r="X3597" i="71"/>
  <c r="X3598" i="71"/>
  <c r="X3599" i="71"/>
  <c r="X3600" i="71"/>
  <c r="X3601" i="71"/>
  <c r="X3602" i="71"/>
  <c r="X3603" i="71"/>
  <c r="X3604" i="71"/>
  <c r="X3605" i="71"/>
  <c r="X3606" i="71"/>
  <c r="X3607" i="71"/>
  <c r="X3608" i="71"/>
  <c r="X3609" i="71"/>
  <c r="X3610" i="71"/>
  <c r="X3611" i="71"/>
  <c r="X3612" i="71"/>
  <c r="X3613" i="71"/>
  <c r="X3614" i="71"/>
  <c r="X3615" i="71"/>
  <c r="X3616" i="71"/>
  <c r="X3617" i="71"/>
  <c r="X3618" i="71"/>
  <c r="X3619" i="71"/>
  <c r="X3620" i="71"/>
  <c r="X3621" i="71"/>
  <c r="X3622" i="71"/>
  <c r="X3623" i="71"/>
  <c r="X3624" i="71"/>
  <c r="X3625" i="71"/>
  <c r="X3626" i="71"/>
  <c r="X3627" i="71"/>
  <c r="X3628" i="71"/>
  <c r="X3629" i="71"/>
  <c r="X3630" i="71"/>
  <c r="X3631" i="71"/>
  <c r="X3632" i="71"/>
  <c r="X3633" i="71"/>
  <c r="X3634" i="71"/>
  <c r="X3635" i="71"/>
  <c r="X3636" i="71"/>
  <c r="X3637" i="71"/>
  <c r="X3638" i="71"/>
  <c r="X3639" i="71"/>
  <c r="X3640" i="71"/>
  <c r="X3641" i="71"/>
  <c r="X3642" i="71"/>
  <c r="X3643" i="71"/>
  <c r="X3644" i="71"/>
  <c r="X3645" i="71"/>
  <c r="X3646" i="71"/>
  <c r="X3647" i="71"/>
  <c r="X3648" i="71"/>
  <c r="X3649" i="71"/>
  <c r="X3650" i="71"/>
  <c r="X3651" i="71"/>
  <c r="X3652" i="71"/>
  <c r="X3653" i="71"/>
  <c r="X3654" i="71"/>
  <c r="X3655" i="71"/>
  <c r="X3656" i="71"/>
  <c r="X3657" i="71"/>
  <c r="X3658" i="71"/>
  <c r="X3659" i="71"/>
  <c r="X3660" i="71"/>
  <c r="X3661" i="71"/>
  <c r="X3662" i="71"/>
  <c r="X3663" i="71"/>
  <c r="X3664" i="71"/>
  <c r="X3665" i="71"/>
  <c r="X3666" i="71"/>
  <c r="X3667" i="71"/>
  <c r="X3668" i="71"/>
  <c r="X3669" i="71"/>
  <c r="X3670" i="71"/>
  <c r="X3671" i="71"/>
  <c r="X3672" i="71"/>
  <c r="X3673" i="71"/>
  <c r="X3674" i="71"/>
  <c r="X3675" i="71"/>
  <c r="X3676" i="71"/>
  <c r="X3677" i="71"/>
  <c r="X3678" i="71"/>
  <c r="X3679" i="71"/>
  <c r="X3680" i="71"/>
  <c r="X3681" i="71"/>
  <c r="X3682" i="71"/>
  <c r="X3683" i="71"/>
  <c r="X3684" i="71"/>
  <c r="X3685" i="71"/>
  <c r="X3686" i="71"/>
  <c r="X3687" i="71"/>
  <c r="X3688" i="71"/>
  <c r="X3689" i="71"/>
  <c r="X3690" i="71"/>
  <c r="X3691" i="71"/>
  <c r="X3692" i="71"/>
  <c r="X3693" i="71"/>
  <c r="X3694" i="71"/>
  <c r="X3695" i="71"/>
  <c r="X3696" i="71"/>
  <c r="X3697" i="71"/>
  <c r="X3698" i="71"/>
  <c r="X3699" i="71"/>
  <c r="X3700" i="71"/>
  <c r="X3701" i="71"/>
  <c r="X3702" i="71"/>
  <c r="X3703" i="71"/>
  <c r="X3704" i="71"/>
  <c r="X3705" i="71"/>
  <c r="X3706" i="71"/>
  <c r="X3707" i="71"/>
  <c r="X3708" i="71"/>
  <c r="X3709" i="71"/>
  <c r="X3710" i="71"/>
  <c r="X3711" i="71"/>
  <c r="X3712" i="71"/>
  <c r="X3713" i="71"/>
  <c r="X3714" i="71"/>
  <c r="X3715" i="71"/>
  <c r="X3716" i="71"/>
  <c r="X3717" i="71"/>
  <c r="X3718" i="71"/>
  <c r="X3719" i="71"/>
  <c r="X3720" i="71"/>
  <c r="X3721" i="71"/>
  <c r="X3722" i="71"/>
  <c r="X3723" i="71"/>
  <c r="X3724" i="71"/>
  <c r="X3725" i="71"/>
  <c r="X3726" i="71"/>
  <c r="X3727" i="71"/>
  <c r="X3728" i="71"/>
  <c r="X3729" i="71"/>
  <c r="X3730" i="71"/>
  <c r="X3731" i="71"/>
  <c r="X3732" i="71"/>
  <c r="X3733" i="71"/>
  <c r="X3734" i="71"/>
  <c r="X3735" i="71"/>
  <c r="X3736" i="71"/>
  <c r="X3737" i="71"/>
  <c r="X3738" i="71"/>
  <c r="X3739" i="71"/>
  <c r="X3740" i="71"/>
  <c r="X3741" i="71"/>
  <c r="X3742" i="71"/>
  <c r="X3743" i="71"/>
  <c r="X3744" i="71"/>
  <c r="X3745" i="71"/>
  <c r="X3746" i="71"/>
  <c r="X3747" i="71"/>
  <c r="X3748" i="71"/>
  <c r="X3749" i="71"/>
  <c r="X3750" i="71"/>
  <c r="X3751" i="71"/>
  <c r="X3752" i="71"/>
  <c r="X3753" i="71"/>
  <c r="X3754" i="71"/>
  <c r="X3755" i="71"/>
  <c r="X3756" i="71"/>
  <c r="X3757" i="71"/>
  <c r="X3758" i="71"/>
  <c r="X3759" i="71"/>
  <c r="X3760" i="71"/>
  <c r="X3761" i="71"/>
  <c r="X3762" i="71"/>
  <c r="X3763" i="71"/>
  <c r="X3764" i="71"/>
  <c r="X3765" i="71"/>
  <c r="X3766" i="71"/>
  <c r="X3767" i="71"/>
  <c r="X3768" i="71"/>
  <c r="X3769" i="71"/>
  <c r="X3770" i="71"/>
  <c r="X3771" i="71"/>
  <c r="X3772" i="71"/>
  <c r="X3773" i="71"/>
  <c r="X3774" i="71"/>
  <c r="X3775" i="71"/>
  <c r="X3776" i="71"/>
  <c r="X3777" i="71"/>
  <c r="X3778" i="71"/>
  <c r="X3779" i="71"/>
  <c r="X3780" i="71"/>
  <c r="X3781" i="71"/>
  <c r="X3782" i="71"/>
  <c r="X3783" i="71"/>
  <c r="X3784" i="71"/>
  <c r="X3785" i="71"/>
  <c r="X3786" i="71"/>
  <c r="X3787" i="71"/>
  <c r="X3788" i="71"/>
  <c r="X3789" i="71"/>
  <c r="X3790" i="71"/>
  <c r="X3791" i="71"/>
  <c r="X3792" i="71"/>
  <c r="X3793" i="71"/>
  <c r="X3794" i="71"/>
  <c r="X3795" i="71"/>
  <c r="X3796" i="71"/>
  <c r="X3797" i="71"/>
  <c r="X3798" i="71"/>
  <c r="X3799" i="71"/>
  <c r="X3800" i="71"/>
  <c r="X3801" i="71"/>
  <c r="X3802" i="71"/>
  <c r="X3803" i="71"/>
  <c r="X3804" i="71"/>
  <c r="X3805" i="71"/>
  <c r="X3806" i="71"/>
  <c r="X3807" i="71"/>
  <c r="X3808" i="71"/>
  <c r="X3809" i="71"/>
  <c r="X3810" i="71"/>
  <c r="X3811" i="71"/>
  <c r="X3812" i="71"/>
  <c r="X3813" i="71"/>
  <c r="X3814" i="71"/>
  <c r="X3815" i="71"/>
  <c r="X3816" i="71"/>
  <c r="X3817" i="71"/>
  <c r="X3818" i="71"/>
  <c r="X3819" i="71"/>
  <c r="X3820" i="71"/>
  <c r="X3821" i="71"/>
  <c r="X3822" i="71"/>
  <c r="X3823" i="71"/>
  <c r="X3824" i="71"/>
  <c r="X3825" i="71"/>
  <c r="X3826" i="71"/>
  <c r="X3827" i="71"/>
  <c r="X3828" i="71"/>
  <c r="X3829" i="71"/>
  <c r="X3830" i="71"/>
  <c r="X3831" i="71"/>
  <c r="X3832" i="71"/>
  <c r="X3833" i="71"/>
  <c r="X3834" i="71"/>
  <c r="X3835" i="71"/>
  <c r="X3836" i="71"/>
  <c r="X3837" i="71"/>
  <c r="X3838" i="71"/>
  <c r="X3839" i="71"/>
  <c r="X3840" i="71"/>
  <c r="X3841" i="71"/>
  <c r="X3842" i="71"/>
  <c r="X3843" i="71"/>
  <c r="X3844" i="71"/>
  <c r="X3845" i="71"/>
  <c r="X3846" i="71"/>
  <c r="X3847" i="71"/>
  <c r="X3848" i="71"/>
  <c r="X3849" i="71"/>
  <c r="X3850" i="71"/>
  <c r="X3851" i="71"/>
  <c r="X3852" i="71"/>
  <c r="X3853" i="71"/>
  <c r="X3854" i="71"/>
  <c r="X3855" i="71"/>
  <c r="X3856" i="71"/>
  <c r="X3857" i="71"/>
  <c r="X3858" i="71"/>
  <c r="X3859" i="71"/>
  <c r="X3860" i="71"/>
  <c r="X3861" i="71"/>
  <c r="X3862" i="71"/>
  <c r="X3863" i="71"/>
  <c r="X3864" i="71"/>
  <c r="X3865" i="71"/>
  <c r="X3866" i="71"/>
  <c r="X3867" i="71"/>
  <c r="X3868" i="71"/>
  <c r="X3869" i="71"/>
  <c r="X3870" i="71"/>
  <c r="X3871" i="71"/>
  <c r="X3872" i="71"/>
  <c r="X3873" i="71"/>
  <c r="X3874" i="71"/>
  <c r="X3875" i="71"/>
  <c r="X3876" i="71"/>
  <c r="X3877" i="71"/>
  <c r="X3878" i="71"/>
  <c r="X3879" i="71"/>
  <c r="X3880" i="71"/>
  <c r="X3881" i="71"/>
  <c r="X3882" i="71"/>
  <c r="X3883" i="71"/>
  <c r="X3884" i="71"/>
  <c r="X3885" i="71"/>
  <c r="X3886" i="71"/>
  <c r="X3887" i="71"/>
  <c r="X3888" i="71"/>
  <c r="X3889" i="71"/>
  <c r="X3890" i="71"/>
  <c r="X3891" i="71"/>
  <c r="X3892" i="71"/>
  <c r="X3893" i="71"/>
  <c r="X3894" i="71"/>
  <c r="X3895" i="71"/>
  <c r="X3896" i="71"/>
  <c r="X3897" i="71"/>
  <c r="X3898" i="71"/>
  <c r="X3899" i="71"/>
  <c r="X3900" i="71"/>
  <c r="X3901" i="71"/>
  <c r="X3902" i="71"/>
  <c r="X3903" i="71"/>
  <c r="X3904" i="71"/>
  <c r="X3905" i="71"/>
  <c r="X3906" i="71"/>
  <c r="X3907" i="71"/>
  <c r="X3908" i="71"/>
  <c r="X3909" i="71"/>
  <c r="X3910" i="71"/>
  <c r="X3911" i="71"/>
  <c r="X3912" i="71"/>
  <c r="X3913" i="71"/>
  <c r="X3914" i="71"/>
  <c r="X3915" i="71"/>
  <c r="X3916" i="71"/>
  <c r="X3917" i="71"/>
  <c r="X3918" i="71"/>
  <c r="X3919" i="71"/>
  <c r="X3920" i="71"/>
  <c r="X3921" i="71"/>
  <c r="X3922" i="71"/>
  <c r="X3923" i="71"/>
  <c r="X3924" i="71"/>
  <c r="X3925" i="71"/>
  <c r="X3926" i="71"/>
  <c r="X3927" i="71"/>
  <c r="X3928" i="71"/>
  <c r="X3929" i="71"/>
  <c r="X3930" i="71"/>
  <c r="X3931" i="71"/>
  <c r="X3932" i="71"/>
  <c r="X3933" i="71"/>
  <c r="X3934" i="71"/>
  <c r="X3935" i="71"/>
  <c r="X3936" i="71"/>
  <c r="X3937" i="71"/>
  <c r="X3938" i="71"/>
  <c r="X3939" i="71"/>
  <c r="X3940" i="71"/>
  <c r="X3941" i="71"/>
  <c r="X3942" i="71"/>
  <c r="X3943" i="71"/>
  <c r="X3944" i="71"/>
  <c r="X3945" i="71"/>
  <c r="X3946" i="71"/>
  <c r="X3947" i="71"/>
  <c r="X3948" i="71"/>
  <c r="X3949" i="71"/>
  <c r="X3950" i="71"/>
  <c r="X3951" i="71"/>
  <c r="X3952" i="71"/>
  <c r="X3953" i="71"/>
  <c r="X3954" i="71"/>
  <c r="X3955" i="71"/>
  <c r="X3956" i="71"/>
  <c r="X3957" i="71"/>
  <c r="X3958" i="71"/>
  <c r="X3959" i="71"/>
  <c r="X3960" i="71"/>
  <c r="X3961" i="71"/>
  <c r="X3962" i="71"/>
  <c r="X3963" i="71"/>
  <c r="X3964" i="71"/>
  <c r="X3965" i="71"/>
  <c r="X3966" i="71"/>
  <c r="X3967" i="71"/>
  <c r="X3968" i="71"/>
  <c r="X3969" i="71"/>
  <c r="X3970" i="71"/>
  <c r="X3971" i="71"/>
  <c r="X3972" i="71"/>
  <c r="X3973" i="71"/>
  <c r="X3974" i="71"/>
  <c r="X3975" i="71"/>
  <c r="X3976" i="71"/>
  <c r="X3977" i="71"/>
  <c r="X3978" i="71"/>
  <c r="X3979" i="71"/>
  <c r="X3980" i="71"/>
  <c r="X3981" i="71"/>
  <c r="X3982" i="71"/>
  <c r="X3983" i="71"/>
  <c r="X3984" i="71"/>
  <c r="X3985" i="71"/>
  <c r="X3986" i="71"/>
  <c r="X3987" i="71"/>
  <c r="X3988" i="71"/>
  <c r="X3989" i="71"/>
  <c r="X3990" i="71"/>
  <c r="X3991" i="71"/>
  <c r="X3992" i="71"/>
  <c r="X3993" i="71"/>
  <c r="X3994" i="71"/>
  <c r="X3995" i="71"/>
  <c r="X3996" i="71"/>
  <c r="X3997" i="71"/>
  <c r="X3998" i="71"/>
  <c r="X3999" i="71"/>
  <c r="X4000" i="71"/>
  <c r="X4001" i="71"/>
  <c r="X4002" i="71"/>
  <c r="X4003" i="71"/>
  <c r="X4004" i="71"/>
  <c r="X4005" i="71"/>
  <c r="X4006" i="71"/>
  <c r="X4007" i="71"/>
  <c r="X4008" i="71"/>
  <c r="X4009" i="71"/>
  <c r="X4010" i="71"/>
  <c r="X4011" i="71"/>
  <c r="X4012" i="71"/>
  <c r="X4013" i="71"/>
  <c r="X4014" i="71"/>
  <c r="X4015" i="71"/>
  <c r="X4016" i="71"/>
  <c r="X4017" i="71"/>
  <c r="X4018" i="71"/>
  <c r="X4019" i="71"/>
  <c r="X4020" i="71"/>
  <c r="X4021" i="71"/>
  <c r="X4022" i="71"/>
  <c r="X4023" i="71"/>
  <c r="X4024" i="71"/>
  <c r="X4025" i="71"/>
  <c r="X4026" i="71"/>
  <c r="X4027" i="71"/>
  <c r="X4028" i="71"/>
  <c r="X4029" i="71"/>
  <c r="X4030" i="71"/>
  <c r="X4031" i="71"/>
  <c r="X4032" i="71"/>
  <c r="X4033" i="71"/>
  <c r="X4034" i="71"/>
  <c r="X4035" i="71"/>
  <c r="X4036" i="71"/>
  <c r="X4037" i="71"/>
  <c r="X4038" i="71"/>
  <c r="X4039" i="71"/>
  <c r="X4040" i="71"/>
  <c r="X4041" i="71"/>
  <c r="X4042" i="71"/>
  <c r="X4043" i="71"/>
  <c r="X4044" i="71"/>
  <c r="X4045" i="71"/>
  <c r="X4046" i="71"/>
  <c r="X4047" i="71"/>
  <c r="X4048" i="71"/>
  <c r="X4049" i="71"/>
  <c r="X4050" i="71"/>
  <c r="X4051" i="71"/>
  <c r="X4052" i="71"/>
  <c r="X4053" i="71"/>
  <c r="X4054" i="71"/>
  <c r="X4055" i="71"/>
  <c r="X4056" i="71"/>
  <c r="X4057" i="71"/>
  <c r="X4058" i="71"/>
  <c r="X4059" i="71"/>
  <c r="X4060" i="71"/>
  <c r="X4061" i="71"/>
  <c r="X4062" i="71"/>
  <c r="X4063" i="71"/>
  <c r="X4064" i="71"/>
  <c r="X4065" i="71"/>
  <c r="X4066" i="71"/>
  <c r="X4067" i="71"/>
  <c r="X4068" i="71"/>
  <c r="X4069" i="71"/>
  <c r="X4070" i="71"/>
  <c r="X4071" i="71"/>
  <c r="X4072" i="71"/>
  <c r="X4073" i="71"/>
  <c r="X4074" i="71"/>
  <c r="X4075" i="71"/>
  <c r="X4076" i="71"/>
  <c r="X4077" i="71"/>
  <c r="X4078" i="71"/>
  <c r="X4079" i="71"/>
  <c r="X4080" i="71"/>
  <c r="X4081" i="71"/>
  <c r="X4082" i="71"/>
  <c r="X4083" i="71"/>
  <c r="X4084" i="71"/>
  <c r="X4085" i="71"/>
  <c r="X4086" i="71"/>
  <c r="X4087" i="71"/>
  <c r="X4088" i="71"/>
  <c r="X4089" i="71"/>
  <c r="X4090" i="71"/>
  <c r="X4091" i="71"/>
  <c r="X4092" i="71"/>
  <c r="X4093" i="71"/>
  <c r="X4094" i="71"/>
  <c r="X4095" i="71"/>
  <c r="X4096" i="71"/>
  <c r="X4097" i="71"/>
  <c r="X4098" i="71"/>
  <c r="X4099" i="71"/>
  <c r="X4100" i="71"/>
  <c r="X4101" i="71"/>
  <c r="X4102" i="71"/>
  <c r="X4103" i="71"/>
  <c r="X4104" i="71"/>
  <c r="X4105" i="71"/>
  <c r="X4106" i="71"/>
  <c r="X4107" i="71"/>
  <c r="X4108" i="71"/>
  <c r="X4109" i="71"/>
  <c r="X4110" i="71"/>
  <c r="X4111" i="71"/>
  <c r="X4112" i="71"/>
  <c r="X4113" i="71"/>
  <c r="X4114" i="71"/>
  <c r="X4115" i="71"/>
  <c r="X4116" i="71"/>
  <c r="X4117" i="71"/>
  <c r="X4118" i="71"/>
  <c r="X4119" i="71"/>
  <c r="X4120" i="71"/>
  <c r="X4121" i="71"/>
  <c r="X4122" i="71"/>
  <c r="X4123" i="71"/>
  <c r="X4124" i="71"/>
  <c r="X4125" i="71"/>
  <c r="X4126" i="71"/>
  <c r="X4127" i="71"/>
  <c r="X4128" i="71"/>
  <c r="X4129" i="71"/>
  <c r="X4130" i="71"/>
  <c r="X4131" i="71"/>
  <c r="X4132" i="71"/>
  <c r="X4133" i="71"/>
  <c r="X4134" i="71"/>
  <c r="X4135" i="71"/>
  <c r="X4136" i="71"/>
  <c r="X4137" i="71"/>
  <c r="X4138" i="71"/>
  <c r="X4139" i="71"/>
  <c r="X4140" i="71"/>
  <c r="X4141" i="71"/>
  <c r="X4142" i="71"/>
  <c r="X4143" i="71"/>
  <c r="X4144" i="71"/>
  <c r="X4145" i="71"/>
  <c r="X4146" i="71"/>
  <c r="X4147" i="71"/>
  <c r="X4148" i="71"/>
  <c r="X4149" i="71"/>
  <c r="X4150" i="71"/>
  <c r="X4151" i="71"/>
  <c r="X4152" i="71"/>
  <c r="X4153" i="71"/>
  <c r="X4154" i="71"/>
  <c r="X4155" i="71"/>
  <c r="X4156" i="71"/>
  <c r="X4157" i="71"/>
  <c r="X4158" i="71"/>
  <c r="X4159" i="71"/>
  <c r="X4160" i="71"/>
  <c r="X4161" i="71"/>
  <c r="X4162" i="71"/>
  <c r="X4163" i="71"/>
  <c r="X4164" i="71"/>
  <c r="X4165" i="71"/>
  <c r="X4166" i="71"/>
  <c r="X4167" i="71"/>
  <c r="X4168" i="71"/>
  <c r="X4169" i="71"/>
  <c r="X4170" i="71"/>
  <c r="X4171" i="71"/>
  <c r="X4172" i="71"/>
  <c r="X4173" i="71"/>
  <c r="X4174" i="71"/>
  <c r="X4175" i="71"/>
  <c r="X4176" i="71"/>
  <c r="X4177" i="71"/>
  <c r="X4178" i="71"/>
  <c r="X4179" i="71"/>
  <c r="X4180" i="71"/>
  <c r="X4181" i="71"/>
  <c r="X4182" i="71"/>
  <c r="X4183" i="71"/>
  <c r="X4184" i="71"/>
  <c r="X4185" i="71"/>
  <c r="X4186" i="71"/>
  <c r="X4187" i="71"/>
  <c r="X4188" i="71"/>
  <c r="X4189" i="71"/>
  <c r="X4190" i="71"/>
  <c r="X4191" i="71"/>
  <c r="X4192" i="71"/>
  <c r="X4193" i="71"/>
  <c r="X4194" i="71"/>
  <c r="X4195" i="71"/>
  <c r="X4196" i="71"/>
  <c r="X4197" i="71"/>
  <c r="X4198" i="71"/>
  <c r="X4199" i="71"/>
  <c r="X4200" i="71"/>
  <c r="X4201" i="71"/>
  <c r="X4202" i="71"/>
  <c r="X4203" i="71"/>
  <c r="X4204" i="71"/>
  <c r="X4205" i="71"/>
  <c r="X4206" i="71"/>
  <c r="X4207" i="71"/>
  <c r="X4208" i="71"/>
  <c r="X4209" i="71"/>
  <c r="X4210" i="71"/>
  <c r="X4211" i="71"/>
  <c r="X4212" i="71"/>
  <c r="X4213" i="71"/>
  <c r="X4214" i="71"/>
  <c r="X4215" i="71"/>
  <c r="X4216" i="71"/>
  <c r="X4217" i="71"/>
  <c r="X4218" i="71"/>
  <c r="X4219" i="71"/>
  <c r="X4220" i="71"/>
  <c r="X4221" i="71"/>
  <c r="X4222" i="71"/>
  <c r="X4223" i="71"/>
  <c r="X4224" i="71"/>
  <c r="X4225" i="71"/>
  <c r="X4226" i="71"/>
  <c r="X4227" i="71"/>
  <c r="X4228" i="71"/>
  <c r="X4229" i="71"/>
  <c r="X4230" i="71"/>
  <c r="X4231" i="71"/>
  <c r="X4232" i="71"/>
  <c r="X4233" i="71"/>
  <c r="X4234" i="71"/>
  <c r="X4235" i="71"/>
  <c r="X4236" i="71"/>
  <c r="X4237" i="71"/>
  <c r="X4238" i="71"/>
  <c r="X4239" i="71"/>
  <c r="X4240" i="71"/>
  <c r="X4241" i="71"/>
  <c r="X4242" i="71"/>
  <c r="X4243" i="71"/>
  <c r="X4244" i="71"/>
  <c r="X4245" i="71"/>
  <c r="X4246" i="71"/>
  <c r="X4247" i="71"/>
  <c r="X4248" i="71"/>
  <c r="X4249" i="71"/>
  <c r="X4250" i="71"/>
  <c r="X4251" i="71"/>
  <c r="X4252" i="71"/>
  <c r="X4253" i="71"/>
  <c r="X4254" i="71"/>
  <c r="X4255" i="71"/>
  <c r="X4256" i="71"/>
  <c r="X4257" i="71"/>
  <c r="X4258" i="71"/>
  <c r="X4259" i="71"/>
  <c r="X4260" i="71"/>
  <c r="X4261" i="71"/>
  <c r="X4262" i="71"/>
  <c r="X4263" i="71"/>
  <c r="X4264" i="71"/>
  <c r="X4265" i="71"/>
  <c r="X4266" i="71"/>
  <c r="X4267" i="71"/>
  <c r="X4268" i="71"/>
  <c r="X4269" i="71"/>
  <c r="X4270" i="71"/>
  <c r="X4271" i="71"/>
  <c r="X4272" i="71"/>
  <c r="X4273" i="71"/>
  <c r="X4274" i="71"/>
  <c r="X4275" i="71"/>
  <c r="X4276" i="71"/>
  <c r="X4277" i="71"/>
  <c r="X4278" i="71"/>
  <c r="X4279" i="71"/>
  <c r="X4280" i="71"/>
  <c r="X4281" i="71"/>
  <c r="X4282" i="71"/>
  <c r="X4283" i="71"/>
  <c r="X4284" i="71"/>
  <c r="X4285" i="71"/>
  <c r="X4286" i="71"/>
  <c r="X4287" i="71"/>
  <c r="X4288" i="71"/>
  <c r="X4289" i="71"/>
  <c r="X4290" i="71"/>
  <c r="X4291" i="71"/>
  <c r="X4292" i="71"/>
  <c r="X4293" i="71"/>
  <c r="X4294" i="71"/>
  <c r="X4295" i="71"/>
  <c r="X4296" i="71"/>
  <c r="X4297" i="71"/>
  <c r="X4298" i="71"/>
  <c r="X4299" i="71"/>
  <c r="X4300" i="71"/>
  <c r="X4301" i="71"/>
  <c r="X4302" i="71"/>
  <c r="X4303" i="71"/>
  <c r="X4304" i="71"/>
  <c r="X4305" i="71"/>
  <c r="X4306" i="71"/>
  <c r="X4307" i="71"/>
  <c r="X4308" i="71"/>
  <c r="X4309" i="71"/>
  <c r="X4310" i="71"/>
  <c r="X4311" i="71"/>
  <c r="X4312" i="71"/>
  <c r="X4313" i="71"/>
  <c r="X4314" i="71"/>
  <c r="X4315" i="71"/>
  <c r="X4316" i="71"/>
  <c r="X4317" i="71"/>
  <c r="X4318" i="71"/>
  <c r="X4319" i="71"/>
  <c r="X4320" i="71"/>
  <c r="X4321" i="71"/>
  <c r="X4322" i="71"/>
  <c r="X4323" i="71"/>
  <c r="X4324" i="71"/>
  <c r="X4325" i="71"/>
  <c r="X4326" i="71"/>
  <c r="X4327" i="71"/>
  <c r="X4328" i="71"/>
  <c r="X4329" i="71"/>
  <c r="X4330" i="71"/>
  <c r="X4331" i="71"/>
  <c r="X4332" i="71"/>
  <c r="X4333" i="71"/>
  <c r="X4334" i="71"/>
  <c r="X4335" i="71"/>
  <c r="X4336" i="71"/>
  <c r="X4337" i="71"/>
  <c r="X4338" i="71"/>
  <c r="X4339" i="71"/>
  <c r="X4340" i="71"/>
  <c r="X4341" i="71"/>
  <c r="X4342" i="71"/>
  <c r="X4343" i="71"/>
  <c r="X4344" i="71"/>
  <c r="X4345" i="71"/>
  <c r="X4346" i="71"/>
  <c r="X4347" i="71"/>
  <c r="X4348" i="71"/>
  <c r="X4349" i="71"/>
  <c r="X4350" i="71"/>
  <c r="X4351" i="71"/>
  <c r="X4352" i="71"/>
  <c r="X4353" i="71"/>
  <c r="X4354" i="71"/>
  <c r="X4355" i="71"/>
  <c r="X4356" i="71"/>
  <c r="X4357" i="71"/>
  <c r="X4358" i="71"/>
  <c r="X4359" i="71"/>
  <c r="X4360" i="71"/>
  <c r="X4361" i="71"/>
  <c r="X4362" i="71"/>
  <c r="X4363" i="71"/>
  <c r="X4364" i="71"/>
  <c r="X4365" i="71"/>
  <c r="X4366" i="71"/>
  <c r="X4367" i="71"/>
  <c r="X4368" i="71"/>
  <c r="X4369" i="71"/>
  <c r="X4370" i="71"/>
  <c r="X4371" i="71"/>
  <c r="X4372" i="71"/>
  <c r="X4373" i="71"/>
  <c r="X4374" i="71"/>
  <c r="X4375" i="71"/>
  <c r="X4376" i="71"/>
  <c r="X4377" i="71"/>
  <c r="X4378" i="71"/>
  <c r="X4379" i="71"/>
  <c r="X4380" i="71"/>
  <c r="X4381" i="71"/>
  <c r="X4382" i="71"/>
  <c r="X4383" i="71"/>
  <c r="X4384" i="71"/>
  <c r="X4385" i="71"/>
  <c r="X4386" i="71"/>
  <c r="X4387" i="71"/>
  <c r="X4388" i="71"/>
  <c r="X4389" i="71"/>
  <c r="X4390" i="71"/>
  <c r="X4391" i="71"/>
  <c r="X4392" i="71"/>
  <c r="X4393" i="71"/>
  <c r="X4394" i="71"/>
  <c r="X4395" i="71"/>
  <c r="X4396" i="71"/>
  <c r="X4397" i="71"/>
  <c r="X4398" i="71"/>
  <c r="X4399" i="71"/>
  <c r="X4400" i="71"/>
  <c r="X4401" i="71"/>
  <c r="X4402" i="71"/>
  <c r="X4403" i="71"/>
  <c r="X4404" i="71"/>
  <c r="X4405" i="71"/>
  <c r="X4406" i="71"/>
  <c r="X4407" i="71"/>
  <c r="X4408" i="71"/>
  <c r="X4409" i="71"/>
  <c r="X4410" i="71"/>
  <c r="X4411" i="71"/>
  <c r="X4412" i="71"/>
  <c r="X4413" i="71"/>
  <c r="X4414" i="71"/>
  <c r="X4415" i="71"/>
  <c r="X4416" i="71"/>
  <c r="X4417" i="71"/>
  <c r="X4418" i="71"/>
  <c r="X4419" i="71"/>
  <c r="X4420" i="71"/>
  <c r="X4421" i="71"/>
  <c r="X4422" i="71"/>
  <c r="X4423" i="71"/>
  <c r="X4424" i="71"/>
  <c r="X4425" i="71"/>
  <c r="X4426" i="71"/>
  <c r="X4427" i="71"/>
  <c r="X4428" i="71"/>
  <c r="X4429" i="71"/>
  <c r="X4430" i="71"/>
  <c r="X4431" i="71"/>
  <c r="X4432" i="71"/>
  <c r="X4433" i="71"/>
  <c r="X4434" i="71"/>
  <c r="X4435" i="71"/>
  <c r="X4436" i="71"/>
  <c r="X4437" i="71"/>
  <c r="X4438" i="71"/>
  <c r="X4439" i="71"/>
  <c r="X4440" i="71"/>
  <c r="X4441" i="71"/>
  <c r="X4442" i="71"/>
  <c r="X4443" i="71"/>
  <c r="X4444" i="71"/>
  <c r="X4445" i="71"/>
  <c r="X4446" i="71"/>
  <c r="X4447" i="71"/>
  <c r="X4448" i="71"/>
  <c r="X4449" i="71"/>
  <c r="X4450" i="71"/>
  <c r="X4451" i="71"/>
  <c r="X4452" i="71"/>
  <c r="X4453" i="71"/>
  <c r="X4454" i="71"/>
  <c r="X4455" i="71"/>
  <c r="X4456" i="71"/>
  <c r="X4457" i="71"/>
  <c r="X4458" i="71"/>
  <c r="X4459" i="71"/>
  <c r="X4460" i="71"/>
  <c r="X4461" i="71"/>
  <c r="X4462" i="71"/>
  <c r="X4463" i="71"/>
  <c r="X4464" i="71"/>
  <c r="X4465" i="71"/>
  <c r="X4466" i="71"/>
  <c r="X4467" i="71"/>
  <c r="X4468" i="71"/>
  <c r="X4469" i="71"/>
  <c r="X4470" i="71"/>
  <c r="X4471" i="71"/>
  <c r="X4472" i="71"/>
  <c r="X4473" i="71"/>
  <c r="X4474" i="71"/>
  <c r="X4475" i="71"/>
  <c r="X4476" i="71"/>
  <c r="X4477" i="71"/>
  <c r="X4478" i="71"/>
  <c r="X4479" i="71"/>
  <c r="X4480" i="71"/>
  <c r="X4481" i="71"/>
  <c r="X4482" i="71"/>
  <c r="X4483" i="71"/>
  <c r="X4484" i="71"/>
  <c r="X4485" i="71"/>
  <c r="X4486" i="71"/>
  <c r="X4487" i="71"/>
  <c r="X4488" i="71"/>
  <c r="X4489" i="71"/>
  <c r="X4490" i="71"/>
  <c r="X4491" i="71"/>
  <c r="X4492" i="71"/>
  <c r="X4493" i="71"/>
  <c r="X4494" i="71"/>
  <c r="X4495" i="71"/>
  <c r="X4496" i="71"/>
  <c r="X4497" i="71"/>
  <c r="X4498" i="71"/>
  <c r="X4499" i="71"/>
  <c r="X4500" i="71"/>
  <c r="X4501" i="71"/>
  <c r="X4502" i="71"/>
  <c r="X4503" i="71"/>
  <c r="X4504" i="71"/>
  <c r="X4505" i="71"/>
  <c r="X4506" i="71"/>
  <c r="X4507" i="71"/>
  <c r="X4508" i="71"/>
  <c r="X4509" i="71"/>
  <c r="X4510" i="71"/>
  <c r="X4511" i="71"/>
  <c r="X4512" i="71"/>
  <c r="X4513" i="71"/>
  <c r="X4514" i="71"/>
  <c r="X4515" i="71"/>
  <c r="X4516" i="71"/>
  <c r="X4517" i="71"/>
  <c r="X4518" i="71"/>
  <c r="X4519" i="71"/>
  <c r="X4520" i="71"/>
  <c r="X4521" i="71"/>
  <c r="X4522" i="71"/>
  <c r="X4523" i="71"/>
  <c r="X4524" i="71"/>
  <c r="X4525" i="71"/>
  <c r="X4526" i="71"/>
  <c r="X4527" i="71"/>
  <c r="X4528" i="71"/>
  <c r="X4529" i="71"/>
  <c r="X4530" i="71"/>
  <c r="X4531" i="71"/>
  <c r="X4532" i="71"/>
  <c r="X4533" i="71"/>
  <c r="X4534" i="71"/>
  <c r="X4535" i="71"/>
  <c r="X4536" i="71"/>
  <c r="X4537" i="71"/>
  <c r="X4538" i="71"/>
  <c r="X4539" i="71"/>
  <c r="X4540" i="71"/>
  <c r="X4541" i="71"/>
  <c r="X4542" i="71"/>
  <c r="X4543" i="71"/>
  <c r="X4544" i="71"/>
  <c r="X4545" i="71"/>
  <c r="X4546" i="71"/>
  <c r="X4547" i="71"/>
  <c r="X4548" i="71"/>
  <c r="X4549" i="71"/>
  <c r="X4550" i="71"/>
  <c r="X4551" i="71"/>
  <c r="X4552" i="71"/>
  <c r="X4553" i="71"/>
  <c r="X4554" i="71"/>
  <c r="X4555" i="71"/>
  <c r="X4556" i="71"/>
  <c r="X4557" i="71"/>
  <c r="X4558" i="71"/>
  <c r="X4559" i="71"/>
  <c r="X4560" i="71"/>
  <c r="X4561" i="71"/>
  <c r="X4562" i="71"/>
  <c r="X4563" i="71"/>
  <c r="X4564" i="71"/>
  <c r="X4565" i="71"/>
  <c r="X4566" i="71"/>
  <c r="X4567" i="71"/>
  <c r="X4568" i="71"/>
  <c r="X4569" i="71"/>
  <c r="X4570" i="71"/>
  <c r="X4571" i="71"/>
  <c r="X4572" i="71"/>
  <c r="X4573" i="71"/>
  <c r="X4574" i="71"/>
  <c r="X4575" i="71"/>
  <c r="X4576" i="71"/>
  <c r="X4577" i="71"/>
  <c r="X4578" i="71"/>
  <c r="X4579" i="71"/>
  <c r="X4580" i="71"/>
  <c r="X4581" i="71"/>
  <c r="X4582" i="71"/>
  <c r="X4583" i="71"/>
  <c r="X4584" i="71"/>
  <c r="X4585" i="71"/>
  <c r="X4586" i="71"/>
  <c r="X4587" i="71"/>
  <c r="X4588" i="71"/>
  <c r="X4589" i="71"/>
  <c r="X4590" i="71"/>
  <c r="X4591" i="71"/>
  <c r="X4592" i="71"/>
  <c r="X4593" i="71"/>
  <c r="X4594" i="71"/>
  <c r="X4595" i="71"/>
  <c r="X4596" i="71"/>
  <c r="X4597" i="71"/>
  <c r="X4598" i="71"/>
  <c r="X4599" i="71"/>
  <c r="X4600" i="71"/>
  <c r="X4601" i="71"/>
  <c r="X4602" i="71"/>
  <c r="X4603" i="71"/>
  <c r="X4604" i="71"/>
  <c r="X4605" i="71"/>
  <c r="X4606" i="71"/>
  <c r="X4607" i="71"/>
  <c r="X4608" i="71"/>
  <c r="X4609" i="71"/>
  <c r="X4610" i="71"/>
  <c r="X4611" i="71"/>
  <c r="X4612" i="71"/>
  <c r="X4613" i="71"/>
  <c r="X4614" i="71"/>
  <c r="X4615" i="71"/>
  <c r="X4616" i="71"/>
  <c r="X4617" i="71"/>
  <c r="X4618" i="71"/>
  <c r="X4619" i="71"/>
  <c r="X4620" i="71"/>
  <c r="X4621" i="71"/>
  <c r="X4622" i="71"/>
  <c r="X4623" i="71"/>
  <c r="X4624" i="71"/>
  <c r="X4625" i="71"/>
  <c r="X4626" i="71"/>
  <c r="X4627" i="71"/>
  <c r="X4628" i="71"/>
  <c r="X4629" i="71"/>
  <c r="X4630" i="71"/>
  <c r="X4631" i="71"/>
  <c r="X4632" i="71"/>
  <c r="X4633" i="71"/>
  <c r="X4634" i="71"/>
  <c r="X4635" i="71"/>
  <c r="X4636" i="71"/>
  <c r="X4637" i="71"/>
  <c r="X4638" i="71"/>
  <c r="X4639" i="71"/>
  <c r="X4640" i="71"/>
  <c r="X4641" i="71"/>
  <c r="X4642" i="71"/>
  <c r="X4643" i="71"/>
  <c r="X4644" i="71"/>
  <c r="X4645" i="71"/>
  <c r="X4646" i="71"/>
  <c r="X4647" i="71"/>
  <c r="X4648" i="71"/>
  <c r="X4649" i="71"/>
  <c r="X4650" i="71"/>
  <c r="X4651" i="71"/>
  <c r="X4652" i="71"/>
  <c r="X4653" i="71"/>
  <c r="X4654" i="71"/>
  <c r="X4655" i="71"/>
  <c r="X4656" i="71"/>
  <c r="X4657" i="71"/>
  <c r="X4658" i="71"/>
  <c r="X4659" i="71"/>
  <c r="X4660" i="71"/>
  <c r="X4661" i="71"/>
  <c r="X4662" i="71"/>
  <c r="X4663" i="71"/>
  <c r="X4664" i="71"/>
  <c r="X4665" i="71"/>
  <c r="X4666" i="71"/>
  <c r="X4667" i="71"/>
  <c r="X4668" i="71"/>
  <c r="X4669" i="71"/>
  <c r="X4670" i="71"/>
  <c r="X4671" i="71"/>
  <c r="X4672" i="71"/>
  <c r="X4673" i="71"/>
  <c r="X4674" i="71"/>
  <c r="X4675" i="71"/>
  <c r="X4676" i="71"/>
  <c r="X4677" i="71"/>
  <c r="X4678" i="71"/>
  <c r="X4679" i="71"/>
  <c r="X4680" i="71"/>
  <c r="X4681" i="71"/>
  <c r="X4682" i="71"/>
  <c r="X4683" i="71"/>
  <c r="X4684" i="71"/>
  <c r="X4685" i="71"/>
  <c r="X4686" i="71"/>
  <c r="X4687" i="71"/>
  <c r="X4688" i="71"/>
  <c r="X4689" i="71"/>
  <c r="X4690" i="71"/>
  <c r="X4691" i="71"/>
  <c r="X4692" i="71"/>
  <c r="X4693" i="71"/>
  <c r="X4694" i="71"/>
  <c r="X4695" i="71"/>
  <c r="X4696" i="71"/>
  <c r="X4697" i="71"/>
  <c r="X4698" i="71"/>
  <c r="X4699" i="71"/>
  <c r="X4700" i="71"/>
  <c r="X4701" i="71"/>
  <c r="X4702" i="71"/>
  <c r="X4703" i="71"/>
  <c r="X4704" i="71"/>
  <c r="X4705" i="71"/>
  <c r="X4706" i="71"/>
  <c r="X4707" i="71"/>
  <c r="X4708" i="71"/>
  <c r="X4709" i="71"/>
  <c r="X4710" i="71"/>
  <c r="X4711" i="71"/>
  <c r="X4712" i="71"/>
  <c r="X4713" i="71"/>
  <c r="X4714" i="71"/>
  <c r="X4715" i="71"/>
  <c r="X4716" i="71"/>
  <c r="X4717" i="71"/>
  <c r="X4718" i="71"/>
  <c r="X4719" i="71"/>
  <c r="X4720" i="71"/>
  <c r="X4721" i="71"/>
  <c r="X4722" i="71"/>
  <c r="X4723" i="71"/>
  <c r="X4724" i="71"/>
  <c r="X4725" i="71"/>
  <c r="X4726" i="71"/>
  <c r="X4727" i="71"/>
  <c r="X4728" i="71"/>
  <c r="X4729" i="71"/>
  <c r="X4730" i="71"/>
  <c r="X4731" i="71"/>
  <c r="X4732" i="71"/>
  <c r="X4733" i="71"/>
  <c r="X4734" i="71"/>
  <c r="X4735" i="71"/>
  <c r="X4736" i="71"/>
  <c r="X4737" i="71"/>
  <c r="X4738" i="71"/>
  <c r="X4739" i="71"/>
  <c r="X4740" i="71"/>
  <c r="X4741" i="71"/>
  <c r="X4742" i="71"/>
  <c r="X4743" i="71"/>
  <c r="X4744" i="71"/>
  <c r="X4745" i="71"/>
  <c r="X4746" i="71"/>
  <c r="X4747" i="71"/>
  <c r="X4748" i="71"/>
  <c r="X4749" i="71"/>
  <c r="X4750" i="71"/>
  <c r="X4751" i="71"/>
  <c r="X4752" i="71"/>
  <c r="X4753" i="71"/>
  <c r="X4754" i="71"/>
  <c r="X4755" i="71"/>
  <c r="X4756" i="71"/>
  <c r="X4757" i="71"/>
  <c r="X4758" i="71"/>
  <c r="X4759" i="71"/>
  <c r="X4760" i="71"/>
  <c r="X4761" i="71"/>
  <c r="X4762" i="71"/>
  <c r="X4763" i="71"/>
  <c r="X4764" i="71"/>
  <c r="X4765" i="71"/>
  <c r="X4766" i="71"/>
  <c r="X4767" i="71"/>
  <c r="X4768" i="71"/>
  <c r="X4769" i="71"/>
  <c r="X4770" i="71"/>
  <c r="X4771" i="71"/>
  <c r="X4772" i="71"/>
  <c r="X4773" i="71"/>
  <c r="X4774" i="71"/>
  <c r="X4775" i="71"/>
  <c r="X4776" i="71"/>
  <c r="X4777" i="71"/>
  <c r="X4778" i="71"/>
  <c r="X4779" i="71"/>
  <c r="X4780" i="71"/>
  <c r="X4781" i="71"/>
  <c r="X4782" i="71"/>
  <c r="X4783" i="71"/>
  <c r="X4784" i="71"/>
  <c r="X4785" i="71"/>
  <c r="X4786" i="71"/>
  <c r="X4787" i="71"/>
  <c r="X4788" i="71"/>
  <c r="X4789" i="71"/>
  <c r="X4790" i="71"/>
  <c r="X4791" i="71"/>
  <c r="X4792" i="71"/>
  <c r="X4793" i="71"/>
  <c r="X4794" i="71"/>
  <c r="X4795" i="71"/>
  <c r="X4796" i="71"/>
  <c r="X4797" i="71"/>
  <c r="X4798" i="71"/>
  <c r="X4799" i="71"/>
  <c r="X4800" i="71"/>
  <c r="X4801" i="71"/>
  <c r="X4802" i="71"/>
  <c r="X4803" i="71"/>
  <c r="X4804" i="71"/>
  <c r="X4805" i="71"/>
  <c r="X4806" i="71"/>
  <c r="X4807" i="71"/>
  <c r="X4808" i="71"/>
  <c r="X4809" i="71"/>
  <c r="X4810" i="71"/>
  <c r="X4811" i="71"/>
  <c r="X4812" i="71"/>
  <c r="X4813" i="71"/>
  <c r="X4814" i="71"/>
  <c r="X4815" i="71"/>
  <c r="X4816" i="71"/>
  <c r="X4817" i="71"/>
  <c r="X4818" i="71"/>
  <c r="X4819" i="71"/>
  <c r="X4820" i="71"/>
  <c r="X4821" i="71"/>
  <c r="X4822" i="71"/>
  <c r="X4823" i="71"/>
  <c r="X4824" i="71"/>
  <c r="X4825" i="71"/>
  <c r="X4826" i="71"/>
  <c r="X4827" i="71"/>
  <c r="X4828" i="71"/>
  <c r="X4829" i="71"/>
  <c r="X4830" i="71"/>
  <c r="X4831" i="71"/>
  <c r="X4832" i="71"/>
  <c r="X4833" i="71"/>
  <c r="X4834" i="71"/>
  <c r="X4835" i="71"/>
  <c r="X4836" i="71"/>
  <c r="X4837" i="71"/>
  <c r="X4838" i="71"/>
  <c r="X4839" i="71"/>
  <c r="X4840" i="71"/>
  <c r="X4841" i="71"/>
  <c r="X4842" i="71"/>
  <c r="X4843" i="71"/>
  <c r="X4844" i="71"/>
  <c r="X4845" i="71"/>
  <c r="X4846" i="71"/>
  <c r="X4847" i="71"/>
  <c r="X4848" i="71"/>
  <c r="X4849" i="71"/>
  <c r="X4850" i="71"/>
  <c r="X4851" i="71"/>
  <c r="X4852" i="71"/>
  <c r="X4853" i="71"/>
  <c r="X4854" i="71"/>
  <c r="X4855" i="71"/>
  <c r="X4856" i="71"/>
  <c r="X4857" i="71"/>
  <c r="X4858" i="71"/>
  <c r="X4859" i="71"/>
  <c r="X4860" i="71"/>
  <c r="X4861" i="71"/>
  <c r="X4862" i="71"/>
  <c r="X4863" i="71"/>
  <c r="X4864" i="71"/>
  <c r="X4865" i="71"/>
  <c r="X4866" i="71"/>
  <c r="X4867" i="71"/>
  <c r="X4868" i="71"/>
  <c r="X4869" i="71"/>
  <c r="X4870" i="71"/>
  <c r="X4871" i="71"/>
  <c r="X4872" i="71"/>
  <c r="X4873" i="71"/>
  <c r="X4874" i="71"/>
  <c r="X4875" i="71"/>
  <c r="X4876" i="71"/>
  <c r="X4877" i="71"/>
  <c r="X4878" i="71"/>
  <c r="X4879" i="71"/>
  <c r="X4880" i="71"/>
  <c r="X4881" i="71"/>
  <c r="X4882" i="71"/>
  <c r="X4883" i="71"/>
  <c r="X4884" i="71"/>
  <c r="X4885" i="71"/>
  <c r="X4886" i="71"/>
  <c r="X4887" i="71"/>
  <c r="X4888" i="71"/>
  <c r="X4889" i="71"/>
  <c r="X4890" i="71"/>
  <c r="X4891" i="71"/>
  <c r="X4892" i="71"/>
  <c r="X4893" i="71"/>
  <c r="X4894" i="71"/>
  <c r="X4895" i="71"/>
  <c r="X4896" i="71"/>
  <c r="X4897" i="71"/>
  <c r="X4898" i="71"/>
  <c r="X4899" i="71"/>
  <c r="X4900" i="71"/>
  <c r="X4901" i="71"/>
  <c r="X4902" i="71"/>
  <c r="X4903" i="71"/>
  <c r="X4904" i="71"/>
  <c r="X4905" i="71"/>
  <c r="X4906" i="71"/>
  <c r="X4907" i="71"/>
  <c r="X4908" i="71"/>
  <c r="X4909" i="71"/>
  <c r="X4910" i="71"/>
  <c r="X4911" i="71"/>
  <c r="X4912" i="71"/>
  <c r="X4913" i="71"/>
  <c r="X4914" i="71"/>
  <c r="X4915" i="71"/>
  <c r="X4916" i="71"/>
  <c r="X4917" i="71"/>
  <c r="X4918" i="71"/>
  <c r="X4919" i="71"/>
  <c r="X4920" i="71"/>
  <c r="X4921" i="71"/>
  <c r="X4922" i="71"/>
  <c r="X4923" i="71"/>
  <c r="X4924" i="71"/>
  <c r="X4925" i="71"/>
  <c r="X4926" i="71"/>
  <c r="X4927" i="71"/>
  <c r="X4928" i="71"/>
  <c r="X4929" i="71"/>
  <c r="X4930" i="71"/>
  <c r="X4931" i="71"/>
  <c r="X4932" i="71"/>
  <c r="X4933" i="71"/>
  <c r="X4934" i="71"/>
  <c r="X4935" i="71"/>
  <c r="X4936" i="71"/>
  <c r="X4937" i="71"/>
  <c r="H3" i="71" l="1"/>
  <c r="W3" i="71" s="1"/>
  <c r="H4" i="71"/>
  <c r="W4" i="71" s="1"/>
  <c r="H5" i="71"/>
  <c r="W5" i="71" s="1"/>
  <c r="H6" i="71"/>
  <c r="W6" i="71" s="1"/>
  <c r="H7" i="71"/>
  <c r="W7" i="71" s="1"/>
  <c r="H8" i="71"/>
  <c r="W8" i="71" s="1"/>
  <c r="H9" i="71"/>
  <c r="W9" i="71" s="1"/>
  <c r="H10" i="71"/>
  <c r="W10" i="71" s="1"/>
  <c r="H11" i="71"/>
  <c r="W11" i="71" s="1"/>
  <c r="H12" i="71"/>
  <c r="W12" i="71" s="1"/>
  <c r="H13" i="71"/>
  <c r="W13" i="71" s="1"/>
  <c r="H14" i="71"/>
  <c r="W14" i="71" s="1"/>
  <c r="H15" i="71"/>
  <c r="W15" i="71" s="1"/>
  <c r="H16" i="71"/>
  <c r="W16" i="71" s="1"/>
  <c r="H17" i="71"/>
  <c r="W17" i="71" s="1"/>
  <c r="H18" i="71"/>
  <c r="W18" i="71" s="1"/>
  <c r="H19" i="71"/>
  <c r="W19" i="71" s="1"/>
  <c r="H20" i="71"/>
  <c r="W20" i="71" s="1"/>
  <c r="H21" i="71"/>
  <c r="W21" i="71" s="1"/>
  <c r="H22" i="71"/>
  <c r="W22" i="71" s="1"/>
  <c r="H23" i="71"/>
  <c r="W23" i="71" s="1"/>
  <c r="H24" i="71"/>
  <c r="W24" i="71" s="1"/>
  <c r="H25" i="71"/>
  <c r="W25" i="71" s="1"/>
  <c r="H26" i="71"/>
  <c r="W26" i="71" s="1"/>
  <c r="H27" i="71"/>
  <c r="W27" i="71" s="1"/>
  <c r="H28" i="71"/>
  <c r="W28" i="71" s="1"/>
  <c r="H29" i="71"/>
  <c r="W29" i="71" s="1"/>
  <c r="H30" i="71"/>
  <c r="W30" i="71" s="1"/>
  <c r="H31" i="71"/>
  <c r="W31" i="71" s="1"/>
  <c r="H32" i="71"/>
  <c r="W32" i="71" s="1"/>
  <c r="H33" i="71"/>
  <c r="W33" i="71" s="1"/>
  <c r="H34" i="71"/>
  <c r="W34" i="71" s="1"/>
  <c r="H35" i="71"/>
  <c r="W35" i="71" s="1"/>
  <c r="H36" i="71"/>
  <c r="W36" i="71" s="1"/>
  <c r="H37" i="71"/>
  <c r="W37" i="71" s="1"/>
  <c r="H38" i="71"/>
  <c r="W38" i="71" s="1"/>
  <c r="H39" i="71"/>
  <c r="W39" i="71" s="1"/>
  <c r="H40" i="71"/>
  <c r="W40" i="71" s="1"/>
  <c r="H41" i="71"/>
  <c r="W41" i="71" s="1"/>
  <c r="H42" i="71"/>
  <c r="W42" i="71" s="1"/>
  <c r="H43" i="71"/>
  <c r="W43" i="71" s="1"/>
  <c r="H44" i="71"/>
  <c r="W44" i="71" s="1"/>
  <c r="H45" i="71"/>
  <c r="W45" i="71" s="1"/>
  <c r="H46" i="71"/>
  <c r="W46" i="71" s="1"/>
  <c r="H47" i="71"/>
  <c r="W47" i="71" s="1"/>
  <c r="H48" i="71"/>
  <c r="W48" i="71" s="1"/>
  <c r="H49" i="71"/>
  <c r="W49" i="71" s="1"/>
  <c r="H50" i="71"/>
  <c r="W50" i="71" s="1"/>
  <c r="H51" i="71"/>
  <c r="W51" i="71" s="1"/>
  <c r="H52" i="71"/>
  <c r="W52" i="71" s="1"/>
  <c r="H53" i="71"/>
  <c r="W53" i="71" s="1"/>
  <c r="H54" i="71"/>
  <c r="W54" i="71" s="1"/>
  <c r="H55" i="71"/>
  <c r="W55" i="71" s="1"/>
  <c r="H56" i="71"/>
  <c r="W56" i="71" s="1"/>
  <c r="H57" i="71"/>
  <c r="W57" i="71" s="1"/>
  <c r="H58" i="71"/>
  <c r="W58" i="71" s="1"/>
  <c r="H59" i="71"/>
  <c r="W59" i="71" s="1"/>
  <c r="H60" i="71"/>
  <c r="W60" i="71" s="1"/>
  <c r="H61" i="71"/>
  <c r="W61" i="71" s="1"/>
  <c r="H62" i="71"/>
  <c r="W62" i="71" s="1"/>
  <c r="H63" i="71"/>
  <c r="W63" i="71" s="1"/>
  <c r="H64" i="71"/>
  <c r="W64" i="71" s="1"/>
  <c r="H65" i="71"/>
  <c r="W65" i="71" s="1"/>
  <c r="H66" i="71"/>
  <c r="W66" i="71" s="1"/>
  <c r="H67" i="71"/>
  <c r="W67" i="71" s="1"/>
  <c r="H68" i="71"/>
  <c r="W68" i="71" s="1"/>
  <c r="H69" i="71"/>
  <c r="W69" i="71" s="1"/>
  <c r="H70" i="71"/>
  <c r="W70" i="71" s="1"/>
  <c r="H71" i="71"/>
  <c r="W71" i="71" s="1"/>
  <c r="H72" i="71"/>
  <c r="W72" i="71" s="1"/>
  <c r="H73" i="71"/>
  <c r="W73" i="71" s="1"/>
  <c r="H74" i="71"/>
  <c r="W74" i="71" s="1"/>
  <c r="H75" i="71"/>
  <c r="W75" i="71" s="1"/>
  <c r="H76" i="71"/>
  <c r="W76" i="71" s="1"/>
  <c r="H77" i="71"/>
  <c r="W77" i="71" s="1"/>
  <c r="H78" i="71"/>
  <c r="W78" i="71" s="1"/>
  <c r="H79" i="71"/>
  <c r="W79" i="71" s="1"/>
  <c r="H80" i="71"/>
  <c r="W80" i="71" s="1"/>
  <c r="H81" i="71"/>
  <c r="W81" i="71" s="1"/>
  <c r="H82" i="71"/>
  <c r="W82" i="71" s="1"/>
  <c r="H83" i="71"/>
  <c r="W83" i="71" s="1"/>
  <c r="H84" i="71"/>
  <c r="W84" i="71" s="1"/>
  <c r="H85" i="71"/>
  <c r="W85" i="71" s="1"/>
  <c r="H86" i="71"/>
  <c r="W86" i="71" s="1"/>
  <c r="H87" i="71"/>
  <c r="W87" i="71" s="1"/>
  <c r="H88" i="71"/>
  <c r="W88" i="71" s="1"/>
  <c r="H89" i="71"/>
  <c r="W89" i="71" s="1"/>
  <c r="H90" i="71"/>
  <c r="W90" i="71" s="1"/>
  <c r="H91" i="71"/>
  <c r="W91" i="71" s="1"/>
  <c r="H92" i="71"/>
  <c r="W92" i="71" s="1"/>
  <c r="H93" i="71"/>
  <c r="W93" i="71" s="1"/>
  <c r="H94" i="71"/>
  <c r="W94" i="71" s="1"/>
  <c r="H95" i="71"/>
  <c r="W95" i="71" s="1"/>
  <c r="H96" i="71"/>
  <c r="W96" i="71" s="1"/>
  <c r="H97" i="71"/>
  <c r="W97" i="71" s="1"/>
  <c r="H98" i="71"/>
  <c r="W98" i="71" s="1"/>
  <c r="H99" i="71"/>
  <c r="W99" i="71" s="1"/>
  <c r="H100" i="71"/>
  <c r="W100" i="71" s="1"/>
  <c r="H101" i="71"/>
  <c r="W101" i="71" s="1"/>
  <c r="H102" i="71"/>
  <c r="W102" i="71" s="1"/>
  <c r="H103" i="71"/>
  <c r="W103" i="71" s="1"/>
  <c r="H104" i="71"/>
  <c r="W104" i="71" s="1"/>
  <c r="H105" i="71"/>
  <c r="W105" i="71" s="1"/>
  <c r="H106" i="71"/>
  <c r="W106" i="71" s="1"/>
  <c r="H107" i="71"/>
  <c r="W107" i="71" s="1"/>
  <c r="H108" i="71"/>
  <c r="W108" i="71" s="1"/>
  <c r="H109" i="71"/>
  <c r="W109" i="71" s="1"/>
  <c r="H110" i="71"/>
  <c r="W110" i="71" s="1"/>
  <c r="H111" i="71"/>
  <c r="W111" i="71" s="1"/>
  <c r="H112" i="71"/>
  <c r="W112" i="71" s="1"/>
  <c r="H113" i="71"/>
  <c r="W113" i="71" s="1"/>
  <c r="H114" i="71"/>
  <c r="W114" i="71" s="1"/>
  <c r="H115" i="71"/>
  <c r="W115" i="71" s="1"/>
  <c r="H116" i="71"/>
  <c r="W116" i="71" s="1"/>
  <c r="H117" i="71"/>
  <c r="W117" i="71" s="1"/>
  <c r="H118" i="71"/>
  <c r="W118" i="71" s="1"/>
  <c r="H119" i="71"/>
  <c r="W119" i="71" s="1"/>
  <c r="H120" i="71"/>
  <c r="W120" i="71" s="1"/>
  <c r="H121" i="71"/>
  <c r="W121" i="71" s="1"/>
  <c r="H122" i="71"/>
  <c r="W122" i="71" s="1"/>
  <c r="H123" i="71"/>
  <c r="W123" i="71" s="1"/>
  <c r="H124" i="71"/>
  <c r="W124" i="71" s="1"/>
  <c r="H125" i="71"/>
  <c r="W125" i="71" s="1"/>
  <c r="H126" i="71"/>
  <c r="W126" i="71" s="1"/>
  <c r="H127" i="71"/>
  <c r="W127" i="71" s="1"/>
  <c r="H128" i="71"/>
  <c r="W128" i="71" s="1"/>
  <c r="H129" i="71"/>
  <c r="W129" i="71" s="1"/>
  <c r="H130" i="71"/>
  <c r="W130" i="71" s="1"/>
  <c r="H131" i="71"/>
  <c r="W131" i="71" s="1"/>
  <c r="H132" i="71"/>
  <c r="W132" i="71" s="1"/>
  <c r="H133" i="71"/>
  <c r="W133" i="71" s="1"/>
  <c r="H134" i="71"/>
  <c r="W134" i="71" s="1"/>
  <c r="H135" i="71"/>
  <c r="W135" i="71" s="1"/>
  <c r="H136" i="71"/>
  <c r="W136" i="71" s="1"/>
  <c r="H137" i="71"/>
  <c r="W137" i="71" s="1"/>
  <c r="H138" i="71"/>
  <c r="W138" i="71" s="1"/>
  <c r="H139" i="71"/>
  <c r="W139" i="71" s="1"/>
  <c r="H140" i="71"/>
  <c r="W140" i="71" s="1"/>
  <c r="H141" i="71"/>
  <c r="W141" i="71" s="1"/>
  <c r="H142" i="71"/>
  <c r="W142" i="71" s="1"/>
  <c r="H143" i="71"/>
  <c r="W143" i="71" s="1"/>
  <c r="H144" i="71"/>
  <c r="W144" i="71" s="1"/>
  <c r="H145" i="71"/>
  <c r="W145" i="71" s="1"/>
  <c r="H146" i="71"/>
  <c r="W146" i="71" s="1"/>
  <c r="H147" i="71"/>
  <c r="W147" i="71" s="1"/>
  <c r="H148" i="71"/>
  <c r="W148" i="71" s="1"/>
  <c r="H149" i="71"/>
  <c r="W149" i="71" s="1"/>
  <c r="H150" i="71"/>
  <c r="W150" i="71" s="1"/>
  <c r="H151" i="71"/>
  <c r="W151" i="71" s="1"/>
  <c r="H152" i="71"/>
  <c r="W152" i="71" s="1"/>
  <c r="H153" i="71"/>
  <c r="W153" i="71" s="1"/>
  <c r="H154" i="71"/>
  <c r="W154" i="71" s="1"/>
  <c r="H155" i="71"/>
  <c r="W155" i="71" s="1"/>
  <c r="H156" i="71"/>
  <c r="W156" i="71" s="1"/>
  <c r="H157" i="71"/>
  <c r="W157" i="71" s="1"/>
  <c r="H158" i="71"/>
  <c r="W158" i="71" s="1"/>
  <c r="H159" i="71"/>
  <c r="W159" i="71" s="1"/>
  <c r="H160" i="71"/>
  <c r="W160" i="71" s="1"/>
  <c r="H161" i="71"/>
  <c r="W161" i="71" s="1"/>
  <c r="H162" i="71"/>
  <c r="W162" i="71" s="1"/>
  <c r="H163" i="71"/>
  <c r="W163" i="71" s="1"/>
  <c r="H164" i="71"/>
  <c r="W164" i="71" s="1"/>
  <c r="H165" i="71"/>
  <c r="W165" i="71" s="1"/>
  <c r="H166" i="71"/>
  <c r="W166" i="71" s="1"/>
  <c r="H167" i="71"/>
  <c r="W167" i="71" s="1"/>
  <c r="H168" i="71"/>
  <c r="W168" i="71" s="1"/>
  <c r="H169" i="71"/>
  <c r="W169" i="71" s="1"/>
  <c r="H170" i="71"/>
  <c r="W170" i="71" s="1"/>
  <c r="H171" i="71"/>
  <c r="W171" i="71" s="1"/>
  <c r="H172" i="71"/>
  <c r="W172" i="71" s="1"/>
  <c r="H173" i="71"/>
  <c r="W173" i="71" s="1"/>
  <c r="H174" i="71"/>
  <c r="W174" i="71" s="1"/>
  <c r="H175" i="71"/>
  <c r="W175" i="71" s="1"/>
  <c r="H176" i="71"/>
  <c r="W176" i="71" s="1"/>
  <c r="H177" i="71"/>
  <c r="W177" i="71" s="1"/>
  <c r="H178" i="71"/>
  <c r="W178" i="71" s="1"/>
  <c r="H179" i="71"/>
  <c r="W179" i="71" s="1"/>
  <c r="H180" i="71"/>
  <c r="W180" i="71" s="1"/>
  <c r="H181" i="71"/>
  <c r="W181" i="71" s="1"/>
  <c r="H182" i="71"/>
  <c r="W182" i="71" s="1"/>
  <c r="H183" i="71"/>
  <c r="W183" i="71" s="1"/>
  <c r="H184" i="71"/>
  <c r="W184" i="71" s="1"/>
  <c r="H185" i="71"/>
  <c r="W185" i="71" s="1"/>
  <c r="H186" i="71"/>
  <c r="W186" i="71" s="1"/>
  <c r="H187" i="71"/>
  <c r="W187" i="71" s="1"/>
  <c r="H188" i="71"/>
  <c r="W188" i="71" s="1"/>
  <c r="H189" i="71"/>
  <c r="W189" i="71" s="1"/>
  <c r="H190" i="71"/>
  <c r="W190" i="71" s="1"/>
  <c r="H191" i="71"/>
  <c r="W191" i="71" s="1"/>
  <c r="H192" i="71"/>
  <c r="W192" i="71" s="1"/>
  <c r="H193" i="71"/>
  <c r="W193" i="71" s="1"/>
  <c r="H194" i="71"/>
  <c r="W194" i="71" s="1"/>
  <c r="H195" i="71"/>
  <c r="W195" i="71" s="1"/>
  <c r="H196" i="71"/>
  <c r="W196" i="71" s="1"/>
  <c r="H197" i="71"/>
  <c r="W197" i="71" s="1"/>
  <c r="H198" i="71"/>
  <c r="W198" i="71" s="1"/>
  <c r="H199" i="71"/>
  <c r="W199" i="71" s="1"/>
  <c r="H200" i="71"/>
  <c r="W200" i="71" s="1"/>
  <c r="H201" i="71"/>
  <c r="W201" i="71" s="1"/>
  <c r="H202" i="71"/>
  <c r="W202" i="71" s="1"/>
  <c r="H203" i="71"/>
  <c r="W203" i="71" s="1"/>
  <c r="H204" i="71"/>
  <c r="W204" i="71" s="1"/>
  <c r="H205" i="71"/>
  <c r="W205" i="71" s="1"/>
  <c r="H206" i="71"/>
  <c r="W206" i="71" s="1"/>
  <c r="H207" i="71"/>
  <c r="W207" i="71" s="1"/>
  <c r="H208" i="71"/>
  <c r="W208" i="71" s="1"/>
  <c r="H209" i="71"/>
  <c r="W209" i="71" s="1"/>
  <c r="H210" i="71"/>
  <c r="W210" i="71" s="1"/>
  <c r="H211" i="71"/>
  <c r="W211" i="71" s="1"/>
  <c r="H212" i="71"/>
  <c r="W212" i="71" s="1"/>
  <c r="H213" i="71"/>
  <c r="W213" i="71" s="1"/>
  <c r="H214" i="71"/>
  <c r="W214" i="71" s="1"/>
  <c r="H215" i="71"/>
  <c r="W215" i="71" s="1"/>
  <c r="H216" i="71"/>
  <c r="W216" i="71" s="1"/>
  <c r="H217" i="71"/>
  <c r="W217" i="71" s="1"/>
  <c r="H218" i="71"/>
  <c r="W218" i="71" s="1"/>
  <c r="H219" i="71"/>
  <c r="W219" i="71" s="1"/>
  <c r="H220" i="71"/>
  <c r="W220" i="71" s="1"/>
  <c r="H221" i="71"/>
  <c r="W221" i="71" s="1"/>
  <c r="H222" i="71"/>
  <c r="W222" i="71" s="1"/>
  <c r="H223" i="71"/>
  <c r="W223" i="71" s="1"/>
  <c r="H224" i="71"/>
  <c r="W224" i="71" s="1"/>
  <c r="H225" i="71"/>
  <c r="W225" i="71" s="1"/>
  <c r="H226" i="71"/>
  <c r="W226" i="71" s="1"/>
  <c r="H227" i="71"/>
  <c r="W227" i="71" s="1"/>
  <c r="H228" i="71"/>
  <c r="W228" i="71" s="1"/>
  <c r="H229" i="71"/>
  <c r="W229" i="71" s="1"/>
  <c r="H230" i="71"/>
  <c r="W230" i="71" s="1"/>
  <c r="H231" i="71"/>
  <c r="W231" i="71" s="1"/>
  <c r="H232" i="71"/>
  <c r="W232" i="71" s="1"/>
  <c r="H233" i="71"/>
  <c r="W233" i="71" s="1"/>
  <c r="H234" i="71"/>
  <c r="W234" i="71" s="1"/>
  <c r="H235" i="71"/>
  <c r="W235" i="71" s="1"/>
  <c r="H236" i="71"/>
  <c r="W236" i="71" s="1"/>
  <c r="H237" i="71"/>
  <c r="W237" i="71" s="1"/>
  <c r="H238" i="71"/>
  <c r="W238" i="71" s="1"/>
  <c r="H239" i="71"/>
  <c r="W239" i="71" s="1"/>
  <c r="H240" i="71"/>
  <c r="W240" i="71" s="1"/>
  <c r="H241" i="71"/>
  <c r="W241" i="71" s="1"/>
  <c r="H242" i="71"/>
  <c r="W242" i="71" s="1"/>
  <c r="H243" i="71"/>
  <c r="W243" i="71" s="1"/>
  <c r="H244" i="71"/>
  <c r="W244" i="71" s="1"/>
  <c r="H245" i="71"/>
  <c r="W245" i="71" s="1"/>
  <c r="H246" i="71"/>
  <c r="W246" i="71" s="1"/>
  <c r="H247" i="71"/>
  <c r="W247" i="71" s="1"/>
  <c r="H248" i="71"/>
  <c r="W248" i="71" s="1"/>
  <c r="H249" i="71"/>
  <c r="W249" i="71" s="1"/>
  <c r="H250" i="71"/>
  <c r="W250" i="71" s="1"/>
  <c r="H251" i="71"/>
  <c r="W251" i="71" s="1"/>
  <c r="H252" i="71"/>
  <c r="W252" i="71" s="1"/>
  <c r="H253" i="71"/>
  <c r="W253" i="71" s="1"/>
  <c r="H254" i="71"/>
  <c r="W254" i="71" s="1"/>
  <c r="H255" i="71"/>
  <c r="W255" i="71" s="1"/>
  <c r="H256" i="71"/>
  <c r="W256" i="71" s="1"/>
  <c r="H257" i="71"/>
  <c r="W257" i="71" s="1"/>
  <c r="H258" i="71"/>
  <c r="W258" i="71" s="1"/>
  <c r="H259" i="71"/>
  <c r="W259" i="71" s="1"/>
  <c r="H260" i="71"/>
  <c r="W260" i="71" s="1"/>
  <c r="H261" i="71"/>
  <c r="W261" i="71" s="1"/>
  <c r="H262" i="71"/>
  <c r="W262" i="71" s="1"/>
  <c r="H263" i="71"/>
  <c r="W263" i="71" s="1"/>
  <c r="H264" i="71"/>
  <c r="W264" i="71" s="1"/>
  <c r="H265" i="71"/>
  <c r="W265" i="71" s="1"/>
  <c r="H266" i="71"/>
  <c r="W266" i="71" s="1"/>
  <c r="H267" i="71"/>
  <c r="W267" i="71" s="1"/>
  <c r="H268" i="71"/>
  <c r="W268" i="71" s="1"/>
  <c r="H269" i="71"/>
  <c r="W269" i="71" s="1"/>
  <c r="H270" i="71"/>
  <c r="W270" i="71" s="1"/>
  <c r="H271" i="71"/>
  <c r="W271" i="71" s="1"/>
  <c r="H272" i="71"/>
  <c r="W272" i="71" s="1"/>
  <c r="H273" i="71"/>
  <c r="W273" i="71" s="1"/>
  <c r="H274" i="71"/>
  <c r="W274" i="71" s="1"/>
  <c r="H275" i="71"/>
  <c r="W275" i="71" s="1"/>
  <c r="H276" i="71"/>
  <c r="W276" i="71" s="1"/>
  <c r="H277" i="71"/>
  <c r="W277" i="71" s="1"/>
  <c r="H278" i="71"/>
  <c r="W278" i="71" s="1"/>
  <c r="H279" i="71"/>
  <c r="W279" i="71" s="1"/>
  <c r="H280" i="71"/>
  <c r="W280" i="71" s="1"/>
  <c r="H281" i="71"/>
  <c r="W281" i="71" s="1"/>
  <c r="H282" i="71"/>
  <c r="W282" i="71" s="1"/>
  <c r="H283" i="71"/>
  <c r="W283" i="71" s="1"/>
  <c r="H284" i="71"/>
  <c r="W284" i="71" s="1"/>
  <c r="H285" i="71"/>
  <c r="W285" i="71" s="1"/>
  <c r="H286" i="71"/>
  <c r="W286" i="71" s="1"/>
  <c r="H287" i="71"/>
  <c r="W287" i="71" s="1"/>
  <c r="H288" i="71"/>
  <c r="W288" i="71" s="1"/>
  <c r="H289" i="71"/>
  <c r="W289" i="71" s="1"/>
  <c r="H290" i="71"/>
  <c r="W290" i="71" s="1"/>
  <c r="H291" i="71"/>
  <c r="W291" i="71" s="1"/>
  <c r="H292" i="71"/>
  <c r="W292" i="71" s="1"/>
  <c r="H293" i="71"/>
  <c r="W293" i="71" s="1"/>
  <c r="H294" i="71"/>
  <c r="W294" i="71" s="1"/>
  <c r="H295" i="71"/>
  <c r="W295" i="71" s="1"/>
  <c r="H296" i="71"/>
  <c r="W296" i="71" s="1"/>
  <c r="H297" i="71"/>
  <c r="W297" i="71" s="1"/>
  <c r="H298" i="71"/>
  <c r="W298" i="71" s="1"/>
  <c r="H299" i="71"/>
  <c r="W299" i="71" s="1"/>
  <c r="H300" i="71"/>
  <c r="W300" i="71" s="1"/>
  <c r="H301" i="71"/>
  <c r="W301" i="71" s="1"/>
  <c r="H302" i="71"/>
  <c r="W302" i="71" s="1"/>
  <c r="H303" i="71"/>
  <c r="W303" i="71" s="1"/>
  <c r="H304" i="71"/>
  <c r="W304" i="71" s="1"/>
  <c r="H305" i="71"/>
  <c r="W305" i="71" s="1"/>
  <c r="H306" i="71"/>
  <c r="W306" i="71" s="1"/>
  <c r="H307" i="71"/>
  <c r="W307" i="71" s="1"/>
  <c r="H308" i="71"/>
  <c r="W308" i="71" s="1"/>
  <c r="H309" i="71"/>
  <c r="W309" i="71" s="1"/>
  <c r="H310" i="71"/>
  <c r="W310" i="71" s="1"/>
  <c r="H311" i="71"/>
  <c r="W311" i="71" s="1"/>
  <c r="H312" i="71"/>
  <c r="W312" i="71" s="1"/>
  <c r="H313" i="71"/>
  <c r="W313" i="71" s="1"/>
  <c r="H314" i="71"/>
  <c r="W314" i="71" s="1"/>
  <c r="H315" i="71"/>
  <c r="W315" i="71" s="1"/>
  <c r="H316" i="71"/>
  <c r="W316" i="71" s="1"/>
  <c r="H317" i="71"/>
  <c r="W317" i="71" s="1"/>
  <c r="H318" i="71"/>
  <c r="W318" i="71" s="1"/>
  <c r="H319" i="71"/>
  <c r="W319" i="71" s="1"/>
  <c r="H320" i="71"/>
  <c r="W320" i="71" s="1"/>
  <c r="H321" i="71"/>
  <c r="W321" i="71" s="1"/>
  <c r="H322" i="71"/>
  <c r="W322" i="71" s="1"/>
  <c r="H323" i="71"/>
  <c r="W323" i="71" s="1"/>
  <c r="H324" i="71"/>
  <c r="W324" i="71" s="1"/>
  <c r="H325" i="71"/>
  <c r="W325" i="71" s="1"/>
  <c r="H326" i="71"/>
  <c r="W326" i="71" s="1"/>
  <c r="H327" i="71"/>
  <c r="W327" i="71" s="1"/>
  <c r="H328" i="71"/>
  <c r="W328" i="71" s="1"/>
  <c r="H329" i="71"/>
  <c r="W329" i="71" s="1"/>
  <c r="H330" i="71"/>
  <c r="W330" i="71" s="1"/>
  <c r="H331" i="71"/>
  <c r="W331" i="71" s="1"/>
  <c r="H332" i="71"/>
  <c r="W332" i="71" s="1"/>
  <c r="H333" i="71"/>
  <c r="W333" i="71" s="1"/>
  <c r="H334" i="71"/>
  <c r="W334" i="71" s="1"/>
  <c r="H335" i="71"/>
  <c r="W335" i="71" s="1"/>
  <c r="H336" i="71"/>
  <c r="W336" i="71" s="1"/>
  <c r="H337" i="71"/>
  <c r="W337" i="71" s="1"/>
  <c r="H338" i="71"/>
  <c r="W338" i="71" s="1"/>
  <c r="H339" i="71"/>
  <c r="W339" i="71" s="1"/>
  <c r="H340" i="71"/>
  <c r="W340" i="71" s="1"/>
  <c r="H341" i="71"/>
  <c r="W341" i="71" s="1"/>
  <c r="H342" i="71"/>
  <c r="W342" i="71" s="1"/>
  <c r="H343" i="71"/>
  <c r="W343" i="71" s="1"/>
  <c r="H344" i="71"/>
  <c r="W344" i="71" s="1"/>
  <c r="H345" i="71"/>
  <c r="W345" i="71" s="1"/>
  <c r="H346" i="71"/>
  <c r="W346" i="71" s="1"/>
  <c r="H347" i="71"/>
  <c r="W347" i="71" s="1"/>
  <c r="H348" i="71"/>
  <c r="W348" i="71" s="1"/>
  <c r="H349" i="71"/>
  <c r="W349" i="71" s="1"/>
  <c r="H350" i="71"/>
  <c r="W350" i="71" s="1"/>
  <c r="H351" i="71"/>
  <c r="W351" i="71" s="1"/>
  <c r="H352" i="71"/>
  <c r="W352" i="71" s="1"/>
  <c r="H353" i="71"/>
  <c r="W353" i="71" s="1"/>
  <c r="H354" i="71"/>
  <c r="W354" i="71" s="1"/>
  <c r="H355" i="71"/>
  <c r="W355" i="71" s="1"/>
  <c r="H356" i="71"/>
  <c r="W356" i="71" s="1"/>
  <c r="H357" i="71"/>
  <c r="W357" i="71" s="1"/>
  <c r="H358" i="71"/>
  <c r="W358" i="71" s="1"/>
  <c r="H359" i="71"/>
  <c r="W359" i="71" s="1"/>
  <c r="H360" i="71"/>
  <c r="W360" i="71" s="1"/>
  <c r="H361" i="71"/>
  <c r="W361" i="71" s="1"/>
  <c r="H362" i="71"/>
  <c r="W362" i="71" s="1"/>
  <c r="H363" i="71"/>
  <c r="W363" i="71" s="1"/>
  <c r="H364" i="71"/>
  <c r="W364" i="71" s="1"/>
  <c r="H365" i="71"/>
  <c r="W365" i="71" s="1"/>
  <c r="H366" i="71"/>
  <c r="W366" i="71" s="1"/>
  <c r="H367" i="71"/>
  <c r="W367" i="71" s="1"/>
  <c r="H368" i="71"/>
  <c r="W368" i="71" s="1"/>
  <c r="H369" i="71"/>
  <c r="W369" i="71" s="1"/>
  <c r="H370" i="71"/>
  <c r="W370" i="71" s="1"/>
  <c r="H371" i="71"/>
  <c r="W371" i="71" s="1"/>
  <c r="H372" i="71"/>
  <c r="W372" i="71" s="1"/>
  <c r="H373" i="71"/>
  <c r="W373" i="71" s="1"/>
  <c r="H374" i="71"/>
  <c r="W374" i="71" s="1"/>
  <c r="H375" i="71"/>
  <c r="W375" i="71" s="1"/>
  <c r="H376" i="71"/>
  <c r="W376" i="71" s="1"/>
  <c r="H377" i="71"/>
  <c r="W377" i="71" s="1"/>
  <c r="H378" i="71"/>
  <c r="W378" i="71" s="1"/>
  <c r="H379" i="71"/>
  <c r="W379" i="71" s="1"/>
  <c r="H380" i="71"/>
  <c r="W380" i="71" s="1"/>
  <c r="H381" i="71"/>
  <c r="W381" i="71" s="1"/>
  <c r="H382" i="71"/>
  <c r="W382" i="71" s="1"/>
  <c r="H383" i="71"/>
  <c r="W383" i="71" s="1"/>
  <c r="H384" i="71"/>
  <c r="W384" i="71" s="1"/>
  <c r="H385" i="71"/>
  <c r="W385" i="71" s="1"/>
  <c r="H386" i="71"/>
  <c r="W386" i="71" s="1"/>
  <c r="H387" i="71"/>
  <c r="W387" i="71" s="1"/>
  <c r="H388" i="71"/>
  <c r="W388" i="71" s="1"/>
  <c r="H389" i="71"/>
  <c r="W389" i="71" s="1"/>
  <c r="H390" i="71"/>
  <c r="W390" i="71" s="1"/>
  <c r="H391" i="71"/>
  <c r="W391" i="71" s="1"/>
  <c r="H392" i="71"/>
  <c r="W392" i="71" s="1"/>
  <c r="H393" i="71"/>
  <c r="W393" i="71" s="1"/>
  <c r="H394" i="71"/>
  <c r="W394" i="71" s="1"/>
  <c r="H395" i="71"/>
  <c r="W395" i="71" s="1"/>
  <c r="H396" i="71"/>
  <c r="W396" i="71" s="1"/>
  <c r="H397" i="71"/>
  <c r="W397" i="71" s="1"/>
  <c r="H398" i="71"/>
  <c r="W398" i="71" s="1"/>
  <c r="H399" i="71"/>
  <c r="W399" i="71" s="1"/>
  <c r="H400" i="71"/>
  <c r="W400" i="71" s="1"/>
  <c r="H401" i="71"/>
  <c r="W401" i="71" s="1"/>
  <c r="H402" i="71"/>
  <c r="W402" i="71" s="1"/>
  <c r="H403" i="71"/>
  <c r="W403" i="71" s="1"/>
  <c r="H404" i="71"/>
  <c r="W404" i="71" s="1"/>
  <c r="H405" i="71"/>
  <c r="W405" i="71" s="1"/>
  <c r="H406" i="71"/>
  <c r="W406" i="71" s="1"/>
  <c r="H407" i="71"/>
  <c r="W407" i="71" s="1"/>
  <c r="H408" i="71"/>
  <c r="W408" i="71" s="1"/>
  <c r="H409" i="71"/>
  <c r="W409" i="71" s="1"/>
  <c r="H410" i="71"/>
  <c r="W410" i="71" s="1"/>
  <c r="H411" i="71"/>
  <c r="W411" i="71" s="1"/>
  <c r="H412" i="71"/>
  <c r="W412" i="71" s="1"/>
  <c r="H413" i="71"/>
  <c r="W413" i="71" s="1"/>
  <c r="H414" i="71"/>
  <c r="W414" i="71" s="1"/>
  <c r="H415" i="71"/>
  <c r="W415" i="71" s="1"/>
  <c r="H416" i="71"/>
  <c r="W416" i="71" s="1"/>
  <c r="H417" i="71"/>
  <c r="W417" i="71" s="1"/>
  <c r="H418" i="71"/>
  <c r="W418" i="71" s="1"/>
  <c r="H419" i="71"/>
  <c r="W419" i="71" s="1"/>
  <c r="H420" i="71"/>
  <c r="W420" i="71" s="1"/>
  <c r="H421" i="71"/>
  <c r="W421" i="71" s="1"/>
  <c r="H422" i="71"/>
  <c r="W422" i="71" s="1"/>
  <c r="H423" i="71"/>
  <c r="W423" i="71" s="1"/>
  <c r="H424" i="71"/>
  <c r="W424" i="71" s="1"/>
  <c r="H425" i="71"/>
  <c r="W425" i="71" s="1"/>
  <c r="H426" i="71"/>
  <c r="W426" i="71" s="1"/>
  <c r="H427" i="71"/>
  <c r="W427" i="71" s="1"/>
  <c r="H428" i="71"/>
  <c r="W428" i="71" s="1"/>
  <c r="H429" i="71"/>
  <c r="W429" i="71" s="1"/>
  <c r="H430" i="71"/>
  <c r="W430" i="71" s="1"/>
  <c r="H431" i="71"/>
  <c r="W431" i="71" s="1"/>
  <c r="H432" i="71"/>
  <c r="W432" i="71" s="1"/>
  <c r="H433" i="71"/>
  <c r="W433" i="71" s="1"/>
  <c r="H434" i="71"/>
  <c r="W434" i="71" s="1"/>
  <c r="H435" i="71"/>
  <c r="W435" i="71" s="1"/>
  <c r="H436" i="71"/>
  <c r="W436" i="71" s="1"/>
  <c r="H437" i="71"/>
  <c r="W437" i="71" s="1"/>
  <c r="H438" i="71"/>
  <c r="W438" i="71" s="1"/>
  <c r="H439" i="71"/>
  <c r="W439" i="71" s="1"/>
  <c r="H440" i="71"/>
  <c r="W440" i="71" s="1"/>
  <c r="H441" i="71"/>
  <c r="W441" i="71" s="1"/>
  <c r="H442" i="71"/>
  <c r="W442" i="71" s="1"/>
  <c r="H443" i="71"/>
  <c r="W443" i="71" s="1"/>
  <c r="H444" i="71"/>
  <c r="W444" i="71" s="1"/>
  <c r="H445" i="71"/>
  <c r="W445" i="71" s="1"/>
  <c r="H446" i="71"/>
  <c r="W446" i="71" s="1"/>
  <c r="H447" i="71"/>
  <c r="W447" i="71" s="1"/>
  <c r="H448" i="71"/>
  <c r="W448" i="71" s="1"/>
  <c r="H449" i="71"/>
  <c r="W449" i="71" s="1"/>
  <c r="H450" i="71"/>
  <c r="W450" i="71" s="1"/>
  <c r="H451" i="71"/>
  <c r="W451" i="71" s="1"/>
  <c r="H452" i="71"/>
  <c r="W452" i="71" s="1"/>
  <c r="H453" i="71"/>
  <c r="W453" i="71" s="1"/>
  <c r="H454" i="71"/>
  <c r="W454" i="71" s="1"/>
  <c r="H455" i="71"/>
  <c r="W455" i="71" s="1"/>
  <c r="H456" i="71"/>
  <c r="W456" i="71" s="1"/>
  <c r="H457" i="71"/>
  <c r="W457" i="71" s="1"/>
  <c r="H458" i="71"/>
  <c r="W458" i="71" s="1"/>
  <c r="H459" i="71"/>
  <c r="W459" i="71" s="1"/>
  <c r="H460" i="71"/>
  <c r="W460" i="71" s="1"/>
  <c r="H461" i="71"/>
  <c r="W461" i="71" s="1"/>
  <c r="H462" i="71"/>
  <c r="W462" i="71" s="1"/>
  <c r="H463" i="71"/>
  <c r="W463" i="71" s="1"/>
  <c r="H464" i="71"/>
  <c r="W464" i="71" s="1"/>
  <c r="H465" i="71"/>
  <c r="W465" i="71" s="1"/>
  <c r="H466" i="71"/>
  <c r="W466" i="71" s="1"/>
  <c r="H467" i="71"/>
  <c r="W467" i="71" s="1"/>
  <c r="H468" i="71"/>
  <c r="W468" i="71" s="1"/>
  <c r="H469" i="71"/>
  <c r="W469" i="71" s="1"/>
  <c r="H470" i="71"/>
  <c r="W470" i="71" s="1"/>
  <c r="H471" i="71"/>
  <c r="W471" i="71" s="1"/>
  <c r="H472" i="71"/>
  <c r="W472" i="71" s="1"/>
  <c r="H473" i="71"/>
  <c r="W473" i="71" s="1"/>
  <c r="H474" i="71"/>
  <c r="W474" i="71" s="1"/>
  <c r="H475" i="71"/>
  <c r="W475" i="71" s="1"/>
  <c r="H476" i="71"/>
  <c r="W476" i="71" s="1"/>
  <c r="H477" i="71"/>
  <c r="W477" i="71" s="1"/>
  <c r="H478" i="71"/>
  <c r="W478" i="71" s="1"/>
  <c r="H479" i="71"/>
  <c r="W479" i="71" s="1"/>
  <c r="H480" i="71"/>
  <c r="W480" i="71" s="1"/>
  <c r="H481" i="71"/>
  <c r="W481" i="71" s="1"/>
  <c r="H482" i="71"/>
  <c r="W482" i="71" s="1"/>
  <c r="H483" i="71"/>
  <c r="W483" i="71" s="1"/>
  <c r="H484" i="71"/>
  <c r="W484" i="71" s="1"/>
  <c r="H485" i="71"/>
  <c r="W485" i="71" s="1"/>
  <c r="H486" i="71"/>
  <c r="W486" i="71" s="1"/>
  <c r="H487" i="71"/>
  <c r="W487" i="71" s="1"/>
  <c r="H488" i="71"/>
  <c r="W488" i="71" s="1"/>
  <c r="H489" i="71"/>
  <c r="W489" i="71" s="1"/>
  <c r="H490" i="71"/>
  <c r="W490" i="71" s="1"/>
  <c r="H491" i="71"/>
  <c r="W491" i="71" s="1"/>
  <c r="H492" i="71"/>
  <c r="W492" i="71" s="1"/>
  <c r="H493" i="71"/>
  <c r="W493" i="71" s="1"/>
  <c r="H494" i="71"/>
  <c r="W494" i="71" s="1"/>
  <c r="H495" i="71"/>
  <c r="W495" i="71" s="1"/>
  <c r="H496" i="71"/>
  <c r="W496" i="71" s="1"/>
  <c r="H497" i="71"/>
  <c r="W497" i="71" s="1"/>
  <c r="H498" i="71"/>
  <c r="W498" i="71" s="1"/>
  <c r="H499" i="71"/>
  <c r="W499" i="71" s="1"/>
  <c r="H500" i="71"/>
  <c r="W500" i="71" s="1"/>
  <c r="H501" i="71"/>
  <c r="W501" i="71" s="1"/>
  <c r="H502" i="71"/>
  <c r="W502" i="71" s="1"/>
  <c r="H503" i="71"/>
  <c r="W503" i="71" s="1"/>
  <c r="H504" i="71"/>
  <c r="W504" i="71" s="1"/>
  <c r="H505" i="71"/>
  <c r="W505" i="71" s="1"/>
  <c r="H506" i="71"/>
  <c r="W506" i="71" s="1"/>
  <c r="H507" i="71"/>
  <c r="W507" i="71" s="1"/>
  <c r="H508" i="71"/>
  <c r="W508" i="71" s="1"/>
  <c r="H509" i="71"/>
  <c r="W509" i="71" s="1"/>
  <c r="H510" i="71"/>
  <c r="W510" i="71" s="1"/>
  <c r="H511" i="71"/>
  <c r="W511" i="71" s="1"/>
  <c r="H512" i="71"/>
  <c r="W512" i="71" s="1"/>
  <c r="H513" i="71"/>
  <c r="W513" i="71" s="1"/>
  <c r="H514" i="71"/>
  <c r="W514" i="71" s="1"/>
  <c r="H515" i="71"/>
  <c r="W515" i="71" s="1"/>
  <c r="H516" i="71"/>
  <c r="W516" i="71" s="1"/>
  <c r="H517" i="71"/>
  <c r="W517" i="71" s="1"/>
  <c r="H518" i="71"/>
  <c r="W518" i="71" s="1"/>
  <c r="H519" i="71"/>
  <c r="W519" i="71" s="1"/>
  <c r="H520" i="71"/>
  <c r="W520" i="71" s="1"/>
  <c r="H521" i="71"/>
  <c r="W521" i="71" s="1"/>
  <c r="H522" i="71"/>
  <c r="W522" i="71" s="1"/>
  <c r="H523" i="71"/>
  <c r="W523" i="71" s="1"/>
  <c r="H524" i="71"/>
  <c r="W524" i="71" s="1"/>
  <c r="H525" i="71"/>
  <c r="W525" i="71" s="1"/>
  <c r="H526" i="71"/>
  <c r="W526" i="71" s="1"/>
  <c r="H527" i="71"/>
  <c r="W527" i="71" s="1"/>
  <c r="H528" i="71"/>
  <c r="W528" i="71" s="1"/>
  <c r="H529" i="71"/>
  <c r="W529" i="71" s="1"/>
  <c r="H530" i="71"/>
  <c r="W530" i="71" s="1"/>
  <c r="H531" i="71"/>
  <c r="W531" i="71" s="1"/>
  <c r="H532" i="71"/>
  <c r="W532" i="71" s="1"/>
  <c r="H533" i="71"/>
  <c r="W533" i="71" s="1"/>
  <c r="H534" i="71"/>
  <c r="W534" i="71" s="1"/>
  <c r="H535" i="71"/>
  <c r="W535" i="71" s="1"/>
  <c r="H536" i="71"/>
  <c r="W536" i="71" s="1"/>
  <c r="H537" i="71"/>
  <c r="W537" i="71" s="1"/>
  <c r="H538" i="71"/>
  <c r="W538" i="71" s="1"/>
  <c r="H539" i="71"/>
  <c r="W539" i="71" s="1"/>
  <c r="H540" i="71"/>
  <c r="W540" i="71" s="1"/>
  <c r="H541" i="71"/>
  <c r="W541" i="71" s="1"/>
  <c r="H542" i="71"/>
  <c r="W542" i="71" s="1"/>
  <c r="H543" i="71"/>
  <c r="W543" i="71" s="1"/>
  <c r="H544" i="71"/>
  <c r="W544" i="71" s="1"/>
  <c r="H545" i="71"/>
  <c r="W545" i="71" s="1"/>
  <c r="H546" i="71"/>
  <c r="W546" i="71" s="1"/>
  <c r="H547" i="71"/>
  <c r="W547" i="71" s="1"/>
  <c r="H548" i="71"/>
  <c r="W548" i="71" s="1"/>
  <c r="H549" i="71"/>
  <c r="W549" i="71" s="1"/>
  <c r="H550" i="71"/>
  <c r="W550" i="71" s="1"/>
  <c r="H551" i="71"/>
  <c r="W551" i="71" s="1"/>
  <c r="H552" i="71"/>
  <c r="W552" i="71" s="1"/>
  <c r="H553" i="71"/>
  <c r="W553" i="71" s="1"/>
  <c r="H554" i="71"/>
  <c r="W554" i="71" s="1"/>
  <c r="H555" i="71"/>
  <c r="W555" i="71" s="1"/>
  <c r="H556" i="71"/>
  <c r="W556" i="71" s="1"/>
  <c r="H557" i="71"/>
  <c r="W557" i="71" s="1"/>
  <c r="H558" i="71"/>
  <c r="W558" i="71" s="1"/>
  <c r="H559" i="71"/>
  <c r="W559" i="71" s="1"/>
  <c r="H560" i="71"/>
  <c r="W560" i="71" s="1"/>
  <c r="H561" i="71"/>
  <c r="W561" i="71" s="1"/>
  <c r="H562" i="71"/>
  <c r="W562" i="71" s="1"/>
  <c r="H563" i="71"/>
  <c r="W563" i="71" s="1"/>
  <c r="H564" i="71"/>
  <c r="W564" i="71" s="1"/>
  <c r="H565" i="71"/>
  <c r="W565" i="71" s="1"/>
  <c r="H566" i="71"/>
  <c r="W566" i="71" s="1"/>
  <c r="H567" i="71"/>
  <c r="W567" i="71" s="1"/>
  <c r="H568" i="71"/>
  <c r="W568" i="71" s="1"/>
  <c r="H569" i="71"/>
  <c r="W569" i="71" s="1"/>
  <c r="H570" i="71"/>
  <c r="W570" i="71" s="1"/>
  <c r="H571" i="71"/>
  <c r="W571" i="71" s="1"/>
  <c r="H572" i="71"/>
  <c r="W572" i="71" s="1"/>
  <c r="H573" i="71"/>
  <c r="W573" i="71" s="1"/>
  <c r="H574" i="71"/>
  <c r="W574" i="71" s="1"/>
  <c r="H575" i="71"/>
  <c r="W575" i="71" s="1"/>
  <c r="H576" i="71"/>
  <c r="W576" i="71" s="1"/>
  <c r="H577" i="71"/>
  <c r="W577" i="71" s="1"/>
  <c r="H578" i="71"/>
  <c r="W578" i="71" s="1"/>
  <c r="H579" i="71"/>
  <c r="W579" i="71" s="1"/>
  <c r="H580" i="71"/>
  <c r="W580" i="71" s="1"/>
  <c r="H581" i="71"/>
  <c r="W581" i="71" s="1"/>
  <c r="H582" i="71"/>
  <c r="W582" i="71" s="1"/>
  <c r="H583" i="71"/>
  <c r="W583" i="71" s="1"/>
  <c r="H584" i="71"/>
  <c r="W584" i="71" s="1"/>
  <c r="H585" i="71"/>
  <c r="W585" i="71" s="1"/>
  <c r="H586" i="71"/>
  <c r="W586" i="71" s="1"/>
  <c r="H587" i="71"/>
  <c r="W587" i="71" s="1"/>
  <c r="H588" i="71"/>
  <c r="W588" i="71" s="1"/>
  <c r="H589" i="71"/>
  <c r="W589" i="71" s="1"/>
  <c r="H590" i="71"/>
  <c r="W590" i="71" s="1"/>
  <c r="H591" i="71"/>
  <c r="W591" i="71" s="1"/>
  <c r="H592" i="71"/>
  <c r="W592" i="71" s="1"/>
  <c r="H593" i="71"/>
  <c r="W593" i="71" s="1"/>
  <c r="H594" i="71"/>
  <c r="W594" i="71" s="1"/>
  <c r="H595" i="71"/>
  <c r="W595" i="71" s="1"/>
  <c r="H596" i="71"/>
  <c r="W596" i="71" s="1"/>
  <c r="H597" i="71"/>
  <c r="W597" i="71" s="1"/>
  <c r="H598" i="71"/>
  <c r="W598" i="71" s="1"/>
  <c r="H599" i="71"/>
  <c r="W599" i="71" s="1"/>
  <c r="H600" i="71"/>
  <c r="W600" i="71" s="1"/>
  <c r="H601" i="71"/>
  <c r="W601" i="71" s="1"/>
  <c r="H602" i="71"/>
  <c r="W602" i="71" s="1"/>
  <c r="H603" i="71"/>
  <c r="W603" i="71" s="1"/>
  <c r="H604" i="71"/>
  <c r="W604" i="71" s="1"/>
  <c r="H605" i="71"/>
  <c r="W605" i="71" s="1"/>
  <c r="H606" i="71"/>
  <c r="W606" i="71" s="1"/>
  <c r="H607" i="71"/>
  <c r="W607" i="71" s="1"/>
  <c r="H608" i="71"/>
  <c r="W608" i="71" s="1"/>
  <c r="H609" i="71"/>
  <c r="W609" i="71" s="1"/>
  <c r="H610" i="71"/>
  <c r="W610" i="71" s="1"/>
  <c r="H611" i="71"/>
  <c r="W611" i="71" s="1"/>
  <c r="H612" i="71"/>
  <c r="W612" i="71" s="1"/>
  <c r="H613" i="71"/>
  <c r="W613" i="71" s="1"/>
  <c r="H614" i="71"/>
  <c r="W614" i="71" s="1"/>
  <c r="H615" i="71"/>
  <c r="W615" i="71" s="1"/>
  <c r="H616" i="71"/>
  <c r="W616" i="71" s="1"/>
  <c r="H617" i="71"/>
  <c r="W617" i="71" s="1"/>
  <c r="H618" i="71"/>
  <c r="W618" i="71" s="1"/>
  <c r="H619" i="71"/>
  <c r="W619" i="71" s="1"/>
  <c r="H620" i="71"/>
  <c r="W620" i="71" s="1"/>
  <c r="H621" i="71"/>
  <c r="W621" i="71" s="1"/>
  <c r="H622" i="71"/>
  <c r="W622" i="71" s="1"/>
  <c r="H623" i="71"/>
  <c r="W623" i="71" s="1"/>
  <c r="H624" i="71"/>
  <c r="W624" i="71" s="1"/>
  <c r="H625" i="71"/>
  <c r="W625" i="71" s="1"/>
  <c r="H626" i="71"/>
  <c r="W626" i="71" s="1"/>
  <c r="H627" i="71"/>
  <c r="W627" i="71" s="1"/>
  <c r="H628" i="71"/>
  <c r="W628" i="71" s="1"/>
  <c r="H629" i="71"/>
  <c r="W629" i="71" s="1"/>
  <c r="H630" i="71"/>
  <c r="W630" i="71" s="1"/>
  <c r="H631" i="71"/>
  <c r="W631" i="71" s="1"/>
  <c r="H632" i="71"/>
  <c r="W632" i="71" s="1"/>
  <c r="H633" i="71"/>
  <c r="W633" i="71" s="1"/>
  <c r="H634" i="71"/>
  <c r="W634" i="71" s="1"/>
  <c r="H635" i="71"/>
  <c r="W635" i="71" s="1"/>
  <c r="H636" i="71"/>
  <c r="W636" i="71" s="1"/>
  <c r="H637" i="71"/>
  <c r="W637" i="71" s="1"/>
  <c r="H638" i="71"/>
  <c r="W638" i="71" s="1"/>
  <c r="H639" i="71"/>
  <c r="W639" i="71" s="1"/>
  <c r="H640" i="71"/>
  <c r="W640" i="71" s="1"/>
  <c r="H641" i="71"/>
  <c r="W641" i="71" s="1"/>
  <c r="H642" i="71"/>
  <c r="W642" i="71" s="1"/>
  <c r="H643" i="71"/>
  <c r="W643" i="71" s="1"/>
  <c r="H644" i="71"/>
  <c r="W644" i="71" s="1"/>
  <c r="H645" i="71"/>
  <c r="W645" i="71" s="1"/>
  <c r="H646" i="71"/>
  <c r="W646" i="71" s="1"/>
  <c r="H647" i="71"/>
  <c r="W647" i="71" s="1"/>
  <c r="H648" i="71"/>
  <c r="W648" i="71" s="1"/>
  <c r="H649" i="71"/>
  <c r="W649" i="71" s="1"/>
  <c r="H650" i="71"/>
  <c r="W650" i="71" s="1"/>
  <c r="H651" i="71"/>
  <c r="W651" i="71" s="1"/>
  <c r="H652" i="71"/>
  <c r="W652" i="71" s="1"/>
  <c r="H653" i="71"/>
  <c r="W653" i="71" s="1"/>
  <c r="H654" i="71"/>
  <c r="W654" i="71" s="1"/>
  <c r="H655" i="71"/>
  <c r="W655" i="71" s="1"/>
  <c r="H656" i="71"/>
  <c r="W656" i="71" s="1"/>
  <c r="H657" i="71"/>
  <c r="W657" i="71" s="1"/>
  <c r="H658" i="71"/>
  <c r="W658" i="71" s="1"/>
  <c r="H659" i="71"/>
  <c r="W659" i="71" s="1"/>
  <c r="H660" i="71"/>
  <c r="W660" i="71" s="1"/>
  <c r="H661" i="71"/>
  <c r="W661" i="71" s="1"/>
  <c r="H662" i="71"/>
  <c r="W662" i="71" s="1"/>
  <c r="H663" i="71"/>
  <c r="W663" i="71" s="1"/>
  <c r="H664" i="71"/>
  <c r="W664" i="71" s="1"/>
  <c r="H665" i="71"/>
  <c r="W665" i="71" s="1"/>
  <c r="H666" i="71"/>
  <c r="W666" i="71" s="1"/>
  <c r="H667" i="71"/>
  <c r="W667" i="71" s="1"/>
  <c r="H668" i="71"/>
  <c r="W668" i="71" s="1"/>
  <c r="H669" i="71"/>
  <c r="W669" i="71" s="1"/>
  <c r="H670" i="71"/>
  <c r="W670" i="71" s="1"/>
  <c r="H671" i="71"/>
  <c r="W671" i="71" s="1"/>
  <c r="H672" i="71"/>
  <c r="W672" i="71" s="1"/>
  <c r="H673" i="71"/>
  <c r="W673" i="71" s="1"/>
  <c r="H674" i="71"/>
  <c r="W674" i="71" s="1"/>
  <c r="H675" i="71"/>
  <c r="W675" i="71" s="1"/>
  <c r="H676" i="71"/>
  <c r="W676" i="71" s="1"/>
  <c r="H677" i="71"/>
  <c r="W677" i="71" s="1"/>
  <c r="H678" i="71"/>
  <c r="W678" i="71" s="1"/>
  <c r="H679" i="71"/>
  <c r="W679" i="71" s="1"/>
  <c r="H680" i="71"/>
  <c r="W680" i="71" s="1"/>
  <c r="H681" i="71"/>
  <c r="W681" i="71" s="1"/>
  <c r="H682" i="71"/>
  <c r="W682" i="71" s="1"/>
  <c r="H683" i="71"/>
  <c r="W683" i="71" s="1"/>
  <c r="H684" i="71"/>
  <c r="W684" i="71" s="1"/>
  <c r="H685" i="71"/>
  <c r="W685" i="71" s="1"/>
  <c r="H686" i="71"/>
  <c r="W686" i="71" s="1"/>
  <c r="H687" i="71"/>
  <c r="W687" i="71" s="1"/>
  <c r="H688" i="71"/>
  <c r="W688" i="71" s="1"/>
  <c r="H689" i="71"/>
  <c r="W689" i="71" s="1"/>
  <c r="H690" i="71"/>
  <c r="W690" i="71" s="1"/>
  <c r="H691" i="71"/>
  <c r="W691" i="71" s="1"/>
  <c r="H692" i="71"/>
  <c r="W692" i="71" s="1"/>
  <c r="H693" i="71"/>
  <c r="W693" i="71" s="1"/>
  <c r="H694" i="71"/>
  <c r="W694" i="71" s="1"/>
  <c r="H695" i="71"/>
  <c r="W695" i="71" s="1"/>
  <c r="H696" i="71"/>
  <c r="W696" i="71" s="1"/>
  <c r="H697" i="71"/>
  <c r="W697" i="71" s="1"/>
  <c r="H698" i="71"/>
  <c r="W698" i="71" s="1"/>
  <c r="H699" i="71"/>
  <c r="W699" i="71" s="1"/>
  <c r="H700" i="71"/>
  <c r="W700" i="71" s="1"/>
  <c r="H701" i="71"/>
  <c r="W701" i="71" s="1"/>
  <c r="H702" i="71"/>
  <c r="W702" i="71" s="1"/>
  <c r="H703" i="71"/>
  <c r="W703" i="71" s="1"/>
  <c r="H704" i="71"/>
  <c r="W704" i="71" s="1"/>
  <c r="H705" i="71"/>
  <c r="W705" i="71" s="1"/>
  <c r="H706" i="71"/>
  <c r="W706" i="71" s="1"/>
  <c r="H707" i="71"/>
  <c r="W707" i="71" s="1"/>
  <c r="H708" i="71"/>
  <c r="W708" i="71" s="1"/>
  <c r="H709" i="71"/>
  <c r="W709" i="71" s="1"/>
  <c r="H710" i="71"/>
  <c r="W710" i="71" s="1"/>
  <c r="H711" i="71"/>
  <c r="W711" i="71" s="1"/>
  <c r="H712" i="71"/>
  <c r="W712" i="71" s="1"/>
  <c r="H713" i="71"/>
  <c r="W713" i="71" s="1"/>
  <c r="H714" i="71"/>
  <c r="W714" i="71" s="1"/>
  <c r="H715" i="71"/>
  <c r="W715" i="71" s="1"/>
  <c r="H716" i="71"/>
  <c r="W716" i="71" s="1"/>
  <c r="H717" i="71"/>
  <c r="W717" i="71" s="1"/>
  <c r="H718" i="71"/>
  <c r="W718" i="71" s="1"/>
  <c r="H719" i="71"/>
  <c r="W719" i="71" s="1"/>
  <c r="H720" i="71"/>
  <c r="W720" i="71" s="1"/>
  <c r="H721" i="71"/>
  <c r="W721" i="71" s="1"/>
  <c r="H722" i="71"/>
  <c r="W722" i="71" s="1"/>
  <c r="H723" i="71"/>
  <c r="W723" i="71" s="1"/>
  <c r="H724" i="71"/>
  <c r="W724" i="71" s="1"/>
  <c r="H725" i="71"/>
  <c r="W725" i="71" s="1"/>
  <c r="H726" i="71"/>
  <c r="W726" i="71" s="1"/>
  <c r="H727" i="71"/>
  <c r="W727" i="71" s="1"/>
  <c r="H728" i="71"/>
  <c r="W728" i="71" s="1"/>
  <c r="H729" i="71"/>
  <c r="W729" i="71" s="1"/>
  <c r="H730" i="71"/>
  <c r="W730" i="71" s="1"/>
  <c r="H731" i="71"/>
  <c r="W731" i="71" s="1"/>
  <c r="H732" i="71"/>
  <c r="W732" i="71" s="1"/>
  <c r="H733" i="71"/>
  <c r="W733" i="71" s="1"/>
  <c r="H734" i="71"/>
  <c r="W734" i="71" s="1"/>
  <c r="H735" i="71"/>
  <c r="W735" i="71" s="1"/>
  <c r="H736" i="71"/>
  <c r="W736" i="71" s="1"/>
  <c r="H737" i="71"/>
  <c r="W737" i="71" s="1"/>
  <c r="H738" i="71"/>
  <c r="W738" i="71" s="1"/>
  <c r="H739" i="71"/>
  <c r="W739" i="71" s="1"/>
  <c r="H740" i="71"/>
  <c r="W740" i="71" s="1"/>
  <c r="H741" i="71"/>
  <c r="W741" i="71" s="1"/>
  <c r="H742" i="71"/>
  <c r="W742" i="71" s="1"/>
  <c r="H743" i="71"/>
  <c r="W743" i="71" s="1"/>
  <c r="H744" i="71"/>
  <c r="W744" i="71" s="1"/>
  <c r="H745" i="71"/>
  <c r="W745" i="71" s="1"/>
  <c r="H746" i="71"/>
  <c r="W746" i="71" s="1"/>
  <c r="H747" i="71"/>
  <c r="W747" i="71" s="1"/>
  <c r="H748" i="71"/>
  <c r="W748" i="71" s="1"/>
  <c r="H749" i="71"/>
  <c r="W749" i="71" s="1"/>
  <c r="H750" i="71"/>
  <c r="W750" i="71" s="1"/>
  <c r="H751" i="71"/>
  <c r="W751" i="71" s="1"/>
  <c r="H752" i="71"/>
  <c r="W752" i="71" s="1"/>
  <c r="H753" i="71"/>
  <c r="W753" i="71" s="1"/>
  <c r="H754" i="71"/>
  <c r="W754" i="71" s="1"/>
  <c r="H755" i="71"/>
  <c r="W755" i="71" s="1"/>
  <c r="H756" i="71"/>
  <c r="W756" i="71" s="1"/>
  <c r="H757" i="71"/>
  <c r="W757" i="71" s="1"/>
  <c r="H758" i="71"/>
  <c r="W758" i="71" s="1"/>
  <c r="H759" i="71"/>
  <c r="W759" i="71" s="1"/>
  <c r="H760" i="71"/>
  <c r="W760" i="71" s="1"/>
  <c r="H761" i="71"/>
  <c r="W761" i="71" s="1"/>
  <c r="H762" i="71"/>
  <c r="W762" i="71" s="1"/>
  <c r="H763" i="71"/>
  <c r="W763" i="71" s="1"/>
  <c r="H764" i="71"/>
  <c r="W764" i="71" s="1"/>
  <c r="H765" i="71"/>
  <c r="W765" i="71" s="1"/>
  <c r="H766" i="71"/>
  <c r="W766" i="71" s="1"/>
  <c r="H767" i="71"/>
  <c r="W767" i="71" s="1"/>
  <c r="H768" i="71"/>
  <c r="W768" i="71" s="1"/>
  <c r="H769" i="71"/>
  <c r="W769" i="71" s="1"/>
  <c r="H770" i="71"/>
  <c r="W770" i="71" s="1"/>
  <c r="H771" i="71"/>
  <c r="W771" i="71" s="1"/>
  <c r="H772" i="71"/>
  <c r="W772" i="71" s="1"/>
  <c r="H773" i="71"/>
  <c r="W773" i="71" s="1"/>
  <c r="H774" i="71"/>
  <c r="W774" i="71" s="1"/>
  <c r="H775" i="71"/>
  <c r="W775" i="71" s="1"/>
  <c r="H776" i="71"/>
  <c r="W776" i="71" s="1"/>
  <c r="H777" i="71"/>
  <c r="W777" i="71" s="1"/>
  <c r="H778" i="71"/>
  <c r="W778" i="71" s="1"/>
  <c r="H779" i="71"/>
  <c r="W779" i="71" s="1"/>
  <c r="H780" i="71"/>
  <c r="W780" i="71" s="1"/>
  <c r="H781" i="71"/>
  <c r="W781" i="71" s="1"/>
  <c r="H782" i="71"/>
  <c r="W782" i="71" s="1"/>
  <c r="H783" i="71"/>
  <c r="W783" i="71" s="1"/>
  <c r="H784" i="71"/>
  <c r="W784" i="71" s="1"/>
  <c r="H785" i="71"/>
  <c r="W785" i="71" s="1"/>
  <c r="H786" i="71"/>
  <c r="W786" i="71" s="1"/>
  <c r="H787" i="71"/>
  <c r="W787" i="71" s="1"/>
  <c r="H788" i="71"/>
  <c r="W788" i="71" s="1"/>
  <c r="H789" i="71"/>
  <c r="W789" i="71" s="1"/>
  <c r="H790" i="71"/>
  <c r="W790" i="71" s="1"/>
  <c r="H791" i="71"/>
  <c r="W791" i="71" s="1"/>
  <c r="H792" i="71"/>
  <c r="W792" i="71" s="1"/>
  <c r="H793" i="71"/>
  <c r="W793" i="71" s="1"/>
  <c r="H794" i="71"/>
  <c r="W794" i="71" s="1"/>
  <c r="H795" i="71"/>
  <c r="W795" i="71" s="1"/>
  <c r="H796" i="71"/>
  <c r="W796" i="71" s="1"/>
  <c r="H797" i="71"/>
  <c r="W797" i="71" s="1"/>
  <c r="H798" i="71"/>
  <c r="W798" i="71" s="1"/>
  <c r="H799" i="71"/>
  <c r="W799" i="71" s="1"/>
  <c r="H800" i="71"/>
  <c r="W800" i="71" s="1"/>
  <c r="H801" i="71"/>
  <c r="W801" i="71" s="1"/>
  <c r="H802" i="71"/>
  <c r="W802" i="71" s="1"/>
  <c r="H803" i="71"/>
  <c r="W803" i="71" s="1"/>
  <c r="H804" i="71"/>
  <c r="W804" i="71" s="1"/>
  <c r="H805" i="71"/>
  <c r="W805" i="71" s="1"/>
  <c r="H806" i="71"/>
  <c r="W806" i="71" s="1"/>
  <c r="H807" i="71"/>
  <c r="W807" i="71" s="1"/>
  <c r="H808" i="71"/>
  <c r="W808" i="71" s="1"/>
  <c r="H809" i="71"/>
  <c r="W809" i="71" s="1"/>
  <c r="H810" i="71"/>
  <c r="W810" i="71" s="1"/>
  <c r="H811" i="71"/>
  <c r="W811" i="71" s="1"/>
  <c r="H812" i="71"/>
  <c r="W812" i="71" s="1"/>
  <c r="H813" i="71"/>
  <c r="W813" i="71" s="1"/>
  <c r="H814" i="71"/>
  <c r="W814" i="71" s="1"/>
  <c r="H815" i="71"/>
  <c r="W815" i="71" s="1"/>
  <c r="H816" i="71"/>
  <c r="W816" i="71" s="1"/>
  <c r="H817" i="71"/>
  <c r="W817" i="71" s="1"/>
  <c r="H818" i="71"/>
  <c r="W818" i="71" s="1"/>
  <c r="H819" i="71"/>
  <c r="W819" i="71" s="1"/>
  <c r="H820" i="71"/>
  <c r="W820" i="71" s="1"/>
  <c r="H821" i="71"/>
  <c r="W821" i="71" s="1"/>
  <c r="H822" i="71"/>
  <c r="W822" i="71" s="1"/>
  <c r="H823" i="71"/>
  <c r="W823" i="71" s="1"/>
  <c r="H824" i="71"/>
  <c r="W824" i="71" s="1"/>
  <c r="H825" i="71"/>
  <c r="W825" i="71" s="1"/>
  <c r="H826" i="71"/>
  <c r="W826" i="71" s="1"/>
  <c r="H827" i="71"/>
  <c r="W827" i="71" s="1"/>
  <c r="H828" i="71"/>
  <c r="W828" i="71" s="1"/>
  <c r="H829" i="71"/>
  <c r="W829" i="71" s="1"/>
  <c r="H830" i="71"/>
  <c r="W830" i="71" s="1"/>
  <c r="H831" i="71"/>
  <c r="W831" i="71" s="1"/>
  <c r="H832" i="71"/>
  <c r="W832" i="71" s="1"/>
  <c r="H833" i="71"/>
  <c r="W833" i="71" s="1"/>
  <c r="H834" i="71"/>
  <c r="W834" i="71" s="1"/>
  <c r="H835" i="71"/>
  <c r="W835" i="71" s="1"/>
  <c r="H836" i="71"/>
  <c r="W836" i="71" s="1"/>
  <c r="H837" i="71"/>
  <c r="W837" i="71" s="1"/>
  <c r="H838" i="71"/>
  <c r="W838" i="71" s="1"/>
  <c r="H839" i="71"/>
  <c r="W839" i="71" s="1"/>
  <c r="H840" i="71"/>
  <c r="W840" i="71" s="1"/>
  <c r="H841" i="71"/>
  <c r="W841" i="71" s="1"/>
  <c r="H842" i="71"/>
  <c r="W842" i="71" s="1"/>
  <c r="H843" i="71"/>
  <c r="W843" i="71" s="1"/>
  <c r="H844" i="71"/>
  <c r="W844" i="71" s="1"/>
  <c r="H845" i="71"/>
  <c r="W845" i="71" s="1"/>
  <c r="H846" i="71"/>
  <c r="W846" i="71" s="1"/>
  <c r="H847" i="71"/>
  <c r="W847" i="71" s="1"/>
  <c r="H848" i="71"/>
  <c r="W848" i="71" s="1"/>
  <c r="H849" i="71"/>
  <c r="W849" i="71" s="1"/>
  <c r="H850" i="71"/>
  <c r="W850" i="71" s="1"/>
  <c r="H851" i="71"/>
  <c r="W851" i="71" s="1"/>
  <c r="H852" i="71"/>
  <c r="W852" i="71" s="1"/>
  <c r="H853" i="71"/>
  <c r="W853" i="71" s="1"/>
  <c r="H854" i="71"/>
  <c r="W854" i="71" s="1"/>
  <c r="H855" i="71"/>
  <c r="W855" i="71" s="1"/>
  <c r="H856" i="71"/>
  <c r="W856" i="71" s="1"/>
  <c r="H857" i="71"/>
  <c r="W857" i="71" s="1"/>
  <c r="H858" i="71"/>
  <c r="W858" i="71" s="1"/>
  <c r="H859" i="71"/>
  <c r="W859" i="71" s="1"/>
  <c r="H860" i="71"/>
  <c r="W860" i="71" s="1"/>
  <c r="H861" i="71"/>
  <c r="W861" i="71" s="1"/>
  <c r="H862" i="71"/>
  <c r="W862" i="71" s="1"/>
  <c r="H863" i="71"/>
  <c r="W863" i="71" s="1"/>
  <c r="H864" i="71"/>
  <c r="W864" i="71" s="1"/>
  <c r="H865" i="71"/>
  <c r="W865" i="71" s="1"/>
  <c r="H866" i="71"/>
  <c r="W866" i="71" s="1"/>
  <c r="H867" i="71"/>
  <c r="W867" i="71" s="1"/>
  <c r="H868" i="71"/>
  <c r="W868" i="71" s="1"/>
  <c r="H869" i="71"/>
  <c r="W869" i="71" s="1"/>
  <c r="H870" i="71"/>
  <c r="W870" i="71" s="1"/>
  <c r="H871" i="71"/>
  <c r="W871" i="71" s="1"/>
  <c r="H872" i="71"/>
  <c r="W872" i="71" s="1"/>
  <c r="H873" i="71"/>
  <c r="W873" i="71" s="1"/>
  <c r="H874" i="71"/>
  <c r="W874" i="71" s="1"/>
  <c r="H875" i="71"/>
  <c r="W875" i="71" s="1"/>
  <c r="H876" i="71"/>
  <c r="W876" i="71" s="1"/>
  <c r="H877" i="71"/>
  <c r="W877" i="71" s="1"/>
  <c r="H878" i="71"/>
  <c r="W878" i="71" s="1"/>
  <c r="H879" i="71"/>
  <c r="W879" i="71" s="1"/>
  <c r="H880" i="71"/>
  <c r="W880" i="71" s="1"/>
  <c r="H881" i="71"/>
  <c r="W881" i="71" s="1"/>
  <c r="H882" i="71"/>
  <c r="W882" i="71" s="1"/>
  <c r="H883" i="71"/>
  <c r="W883" i="71" s="1"/>
  <c r="H884" i="71"/>
  <c r="W884" i="71" s="1"/>
  <c r="H885" i="71"/>
  <c r="W885" i="71" s="1"/>
  <c r="H886" i="71"/>
  <c r="W886" i="71" s="1"/>
  <c r="H887" i="71"/>
  <c r="W887" i="71" s="1"/>
  <c r="H888" i="71"/>
  <c r="W888" i="71" s="1"/>
  <c r="H889" i="71"/>
  <c r="W889" i="71" s="1"/>
  <c r="H890" i="71"/>
  <c r="W890" i="71" s="1"/>
  <c r="H891" i="71"/>
  <c r="W891" i="71" s="1"/>
  <c r="H892" i="71"/>
  <c r="W892" i="71" s="1"/>
  <c r="H893" i="71"/>
  <c r="W893" i="71" s="1"/>
  <c r="H894" i="71"/>
  <c r="W894" i="71" s="1"/>
  <c r="H895" i="71"/>
  <c r="W895" i="71" s="1"/>
  <c r="H896" i="71"/>
  <c r="W896" i="71" s="1"/>
  <c r="H897" i="71"/>
  <c r="W897" i="71" s="1"/>
  <c r="H898" i="71"/>
  <c r="W898" i="71" s="1"/>
  <c r="H899" i="71"/>
  <c r="W899" i="71" s="1"/>
  <c r="H900" i="71"/>
  <c r="W900" i="71" s="1"/>
  <c r="H901" i="71"/>
  <c r="W901" i="71" s="1"/>
  <c r="H902" i="71"/>
  <c r="W902" i="71" s="1"/>
  <c r="H903" i="71"/>
  <c r="W903" i="71" s="1"/>
  <c r="H904" i="71"/>
  <c r="W904" i="71" s="1"/>
  <c r="H905" i="71"/>
  <c r="W905" i="71" s="1"/>
  <c r="H906" i="71"/>
  <c r="W906" i="71" s="1"/>
  <c r="H907" i="71"/>
  <c r="W907" i="71" s="1"/>
  <c r="H908" i="71"/>
  <c r="W908" i="71" s="1"/>
  <c r="H909" i="71"/>
  <c r="W909" i="71" s="1"/>
  <c r="H910" i="71"/>
  <c r="W910" i="71" s="1"/>
  <c r="H911" i="71"/>
  <c r="W911" i="71" s="1"/>
  <c r="H912" i="71"/>
  <c r="W912" i="71" s="1"/>
  <c r="H913" i="71"/>
  <c r="W913" i="71" s="1"/>
  <c r="H914" i="71"/>
  <c r="W914" i="71" s="1"/>
  <c r="H915" i="71"/>
  <c r="W915" i="71" s="1"/>
  <c r="H916" i="71"/>
  <c r="W916" i="71" s="1"/>
  <c r="H917" i="71"/>
  <c r="W917" i="71" s="1"/>
  <c r="H918" i="71"/>
  <c r="W918" i="71" s="1"/>
  <c r="H919" i="71"/>
  <c r="W919" i="71" s="1"/>
  <c r="H920" i="71"/>
  <c r="W920" i="71" s="1"/>
  <c r="H921" i="71"/>
  <c r="W921" i="71" s="1"/>
  <c r="H922" i="71"/>
  <c r="W922" i="71" s="1"/>
  <c r="H923" i="71"/>
  <c r="W923" i="71" s="1"/>
  <c r="H924" i="71"/>
  <c r="W924" i="71" s="1"/>
  <c r="H925" i="71"/>
  <c r="W925" i="71" s="1"/>
  <c r="H926" i="71"/>
  <c r="W926" i="71" s="1"/>
  <c r="H927" i="71"/>
  <c r="W927" i="71" s="1"/>
  <c r="H928" i="71"/>
  <c r="W928" i="71" s="1"/>
  <c r="H929" i="71"/>
  <c r="W929" i="71" s="1"/>
  <c r="H930" i="71"/>
  <c r="W930" i="71" s="1"/>
  <c r="H931" i="71"/>
  <c r="W931" i="71" s="1"/>
  <c r="H932" i="71"/>
  <c r="W932" i="71" s="1"/>
  <c r="H933" i="71"/>
  <c r="W933" i="71" s="1"/>
  <c r="H934" i="71"/>
  <c r="W934" i="71" s="1"/>
  <c r="H935" i="71"/>
  <c r="W935" i="71" s="1"/>
  <c r="H936" i="71"/>
  <c r="W936" i="71" s="1"/>
  <c r="H937" i="71"/>
  <c r="W937" i="71" s="1"/>
  <c r="H938" i="71"/>
  <c r="W938" i="71" s="1"/>
  <c r="H939" i="71"/>
  <c r="W939" i="71" s="1"/>
  <c r="H940" i="71"/>
  <c r="W940" i="71" s="1"/>
  <c r="H941" i="71"/>
  <c r="W941" i="71" s="1"/>
  <c r="H942" i="71"/>
  <c r="W942" i="71" s="1"/>
  <c r="H943" i="71"/>
  <c r="W943" i="71" s="1"/>
  <c r="H944" i="71"/>
  <c r="W944" i="71" s="1"/>
  <c r="H945" i="71"/>
  <c r="W945" i="71" s="1"/>
  <c r="H946" i="71"/>
  <c r="W946" i="71" s="1"/>
  <c r="H947" i="71"/>
  <c r="W947" i="71" s="1"/>
  <c r="H948" i="71"/>
  <c r="W948" i="71" s="1"/>
  <c r="H949" i="71"/>
  <c r="W949" i="71" s="1"/>
  <c r="H950" i="71"/>
  <c r="W950" i="71" s="1"/>
  <c r="H951" i="71"/>
  <c r="W951" i="71" s="1"/>
  <c r="H952" i="71"/>
  <c r="W952" i="71" s="1"/>
  <c r="H953" i="71"/>
  <c r="W953" i="71" s="1"/>
  <c r="H954" i="71"/>
  <c r="W954" i="71" s="1"/>
  <c r="H955" i="71"/>
  <c r="W955" i="71" s="1"/>
  <c r="H956" i="71"/>
  <c r="W956" i="71" s="1"/>
  <c r="H957" i="71"/>
  <c r="W957" i="71" s="1"/>
  <c r="H958" i="71"/>
  <c r="W958" i="71" s="1"/>
  <c r="H959" i="71"/>
  <c r="W959" i="71" s="1"/>
  <c r="H960" i="71"/>
  <c r="W960" i="71" s="1"/>
  <c r="H961" i="71"/>
  <c r="W961" i="71" s="1"/>
  <c r="H962" i="71"/>
  <c r="W962" i="71" s="1"/>
  <c r="H963" i="71"/>
  <c r="W963" i="71" s="1"/>
  <c r="H964" i="71"/>
  <c r="W964" i="71" s="1"/>
  <c r="H965" i="71"/>
  <c r="W965" i="71" s="1"/>
  <c r="H966" i="71"/>
  <c r="W966" i="71" s="1"/>
  <c r="H967" i="71"/>
  <c r="W967" i="71" s="1"/>
  <c r="H968" i="71"/>
  <c r="W968" i="71" s="1"/>
  <c r="H969" i="71"/>
  <c r="W969" i="71" s="1"/>
  <c r="H970" i="71"/>
  <c r="W970" i="71" s="1"/>
  <c r="H971" i="71"/>
  <c r="W971" i="71" s="1"/>
  <c r="H972" i="71"/>
  <c r="W972" i="71" s="1"/>
  <c r="H973" i="71"/>
  <c r="W973" i="71" s="1"/>
  <c r="H974" i="71"/>
  <c r="W974" i="71" s="1"/>
  <c r="H975" i="71"/>
  <c r="W975" i="71" s="1"/>
  <c r="H976" i="71"/>
  <c r="W976" i="71" s="1"/>
  <c r="H977" i="71"/>
  <c r="W977" i="71" s="1"/>
  <c r="H978" i="71"/>
  <c r="W978" i="71" s="1"/>
  <c r="H979" i="71"/>
  <c r="W979" i="71" s="1"/>
  <c r="H980" i="71"/>
  <c r="W980" i="71" s="1"/>
  <c r="H981" i="71"/>
  <c r="W981" i="71" s="1"/>
  <c r="H982" i="71"/>
  <c r="W982" i="71" s="1"/>
  <c r="H983" i="71"/>
  <c r="W983" i="71" s="1"/>
  <c r="H984" i="71"/>
  <c r="W984" i="71" s="1"/>
  <c r="H985" i="71"/>
  <c r="W985" i="71" s="1"/>
  <c r="H986" i="71"/>
  <c r="W986" i="71" s="1"/>
  <c r="H987" i="71"/>
  <c r="W987" i="71" s="1"/>
  <c r="H988" i="71"/>
  <c r="W988" i="71" s="1"/>
  <c r="H989" i="71"/>
  <c r="W989" i="71" s="1"/>
  <c r="H990" i="71"/>
  <c r="W990" i="71" s="1"/>
  <c r="H991" i="71"/>
  <c r="W991" i="71" s="1"/>
  <c r="H992" i="71"/>
  <c r="W992" i="71" s="1"/>
  <c r="H993" i="71"/>
  <c r="W993" i="71" s="1"/>
  <c r="H994" i="71"/>
  <c r="W994" i="71" s="1"/>
  <c r="H995" i="71"/>
  <c r="W995" i="71" s="1"/>
  <c r="H996" i="71"/>
  <c r="W996" i="71" s="1"/>
  <c r="H997" i="71"/>
  <c r="W997" i="71" s="1"/>
  <c r="H998" i="71"/>
  <c r="W998" i="71" s="1"/>
  <c r="H999" i="71"/>
  <c r="W999" i="71" s="1"/>
  <c r="H1000" i="71"/>
  <c r="W1000" i="71" s="1"/>
  <c r="H1001" i="71"/>
  <c r="W1001" i="71" s="1"/>
  <c r="H1002" i="71"/>
  <c r="W1002" i="71" s="1"/>
  <c r="H1003" i="71"/>
  <c r="W1003" i="71" s="1"/>
  <c r="H1004" i="71"/>
  <c r="W1004" i="71" s="1"/>
  <c r="H1005" i="71"/>
  <c r="W1005" i="71" s="1"/>
  <c r="H1006" i="71"/>
  <c r="W1006" i="71" s="1"/>
  <c r="H1007" i="71"/>
  <c r="W1007" i="71" s="1"/>
  <c r="H1008" i="71"/>
  <c r="W1008" i="71" s="1"/>
  <c r="H1009" i="71"/>
  <c r="W1009" i="71" s="1"/>
  <c r="H1010" i="71"/>
  <c r="W1010" i="71" s="1"/>
  <c r="H1011" i="71"/>
  <c r="W1011" i="71" s="1"/>
  <c r="H1012" i="71"/>
  <c r="W1012" i="71" s="1"/>
  <c r="H1013" i="71"/>
  <c r="W1013" i="71" s="1"/>
  <c r="H1014" i="71"/>
  <c r="W1014" i="71" s="1"/>
  <c r="H1015" i="71"/>
  <c r="W1015" i="71" s="1"/>
  <c r="H1016" i="71"/>
  <c r="W1016" i="71" s="1"/>
  <c r="H1017" i="71"/>
  <c r="W1017" i="71" s="1"/>
  <c r="H1018" i="71"/>
  <c r="W1018" i="71" s="1"/>
  <c r="H1019" i="71"/>
  <c r="W1019" i="71" s="1"/>
  <c r="H1020" i="71"/>
  <c r="W1020" i="71" s="1"/>
  <c r="H1021" i="71"/>
  <c r="W1021" i="71" s="1"/>
  <c r="H1022" i="71"/>
  <c r="W1022" i="71" s="1"/>
  <c r="H1023" i="71"/>
  <c r="W1023" i="71" s="1"/>
  <c r="H1024" i="71"/>
  <c r="W1024" i="71" s="1"/>
  <c r="H1025" i="71"/>
  <c r="W1025" i="71" s="1"/>
  <c r="H1026" i="71"/>
  <c r="W1026" i="71" s="1"/>
  <c r="H1027" i="71"/>
  <c r="W1027" i="71" s="1"/>
  <c r="H1028" i="71"/>
  <c r="W1028" i="71" s="1"/>
  <c r="H1029" i="71"/>
  <c r="W1029" i="71" s="1"/>
  <c r="H1030" i="71"/>
  <c r="W1030" i="71" s="1"/>
  <c r="H1031" i="71"/>
  <c r="W1031" i="71" s="1"/>
  <c r="H1032" i="71"/>
  <c r="W1032" i="71" s="1"/>
  <c r="H1033" i="71"/>
  <c r="W1033" i="71" s="1"/>
  <c r="H1034" i="71"/>
  <c r="W1034" i="71" s="1"/>
  <c r="H1035" i="71"/>
  <c r="W1035" i="71" s="1"/>
  <c r="H1036" i="71"/>
  <c r="W1036" i="71" s="1"/>
  <c r="H1037" i="71"/>
  <c r="W1037" i="71" s="1"/>
  <c r="H1038" i="71"/>
  <c r="W1038" i="71" s="1"/>
  <c r="H1039" i="71"/>
  <c r="W1039" i="71" s="1"/>
  <c r="H1040" i="71"/>
  <c r="W1040" i="71" s="1"/>
  <c r="H1041" i="71"/>
  <c r="W1041" i="71" s="1"/>
  <c r="H1042" i="71"/>
  <c r="W1042" i="71" s="1"/>
  <c r="H1043" i="71"/>
  <c r="W1043" i="71" s="1"/>
  <c r="H1044" i="71"/>
  <c r="W1044" i="71" s="1"/>
  <c r="H1045" i="71"/>
  <c r="W1045" i="71" s="1"/>
  <c r="H1046" i="71"/>
  <c r="W1046" i="71" s="1"/>
  <c r="H1047" i="71"/>
  <c r="W1047" i="71" s="1"/>
  <c r="H1048" i="71"/>
  <c r="W1048" i="71" s="1"/>
  <c r="H1049" i="71"/>
  <c r="W1049" i="71" s="1"/>
  <c r="H1050" i="71"/>
  <c r="W1050" i="71" s="1"/>
  <c r="H1051" i="71"/>
  <c r="W1051" i="71" s="1"/>
  <c r="H1052" i="71"/>
  <c r="W1052" i="71" s="1"/>
  <c r="H1053" i="71"/>
  <c r="W1053" i="71" s="1"/>
  <c r="H1054" i="71"/>
  <c r="W1054" i="71" s="1"/>
  <c r="H1055" i="71"/>
  <c r="W1055" i="71" s="1"/>
  <c r="H1056" i="71"/>
  <c r="W1056" i="71" s="1"/>
  <c r="H1057" i="71"/>
  <c r="W1057" i="71" s="1"/>
  <c r="H1058" i="71"/>
  <c r="W1058" i="71" s="1"/>
  <c r="H1059" i="71"/>
  <c r="W1059" i="71" s="1"/>
  <c r="H1060" i="71"/>
  <c r="W1060" i="71" s="1"/>
  <c r="H1061" i="71"/>
  <c r="W1061" i="71" s="1"/>
  <c r="H1062" i="71"/>
  <c r="W1062" i="71" s="1"/>
  <c r="H1063" i="71"/>
  <c r="W1063" i="71" s="1"/>
  <c r="H1064" i="71"/>
  <c r="W1064" i="71" s="1"/>
  <c r="H1065" i="71"/>
  <c r="W1065" i="71" s="1"/>
  <c r="H1066" i="71"/>
  <c r="W1066" i="71" s="1"/>
  <c r="H1067" i="71"/>
  <c r="W1067" i="71" s="1"/>
  <c r="H1068" i="71"/>
  <c r="W1068" i="71" s="1"/>
  <c r="H1069" i="71"/>
  <c r="W1069" i="71" s="1"/>
  <c r="H1070" i="71"/>
  <c r="W1070" i="71" s="1"/>
  <c r="H1071" i="71"/>
  <c r="W1071" i="71" s="1"/>
  <c r="H1072" i="71"/>
  <c r="W1072" i="71" s="1"/>
  <c r="H1073" i="71"/>
  <c r="W1073" i="71" s="1"/>
  <c r="H1074" i="71"/>
  <c r="W1074" i="71" s="1"/>
  <c r="H1075" i="71"/>
  <c r="W1075" i="71" s="1"/>
  <c r="H1076" i="71"/>
  <c r="W1076" i="71" s="1"/>
  <c r="H1077" i="71"/>
  <c r="W1077" i="71" s="1"/>
  <c r="H1078" i="71"/>
  <c r="W1078" i="71" s="1"/>
  <c r="H1079" i="71"/>
  <c r="W1079" i="71" s="1"/>
  <c r="H1080" i="71"/>
  <c r="W1080" i="71" s="1"/>
  <c r="H1081" i="71"/>
  <c r="W1081" i="71" s="1"/>
  <c r="H1082" i="71"/>
  <c r="W1082" i="71" s="1"/>
  <c r="H1083" i="71"/>
  <c r="W1083" i="71" s="1"/>
  <c r="H1084" i="71"/>
  <c r="W1084" i="71" s="1"/>
  <c r="H1085" i="71"/>
  <c r="W1085" i="71" s="1"/>
  <c r="H1086" i="71"/>
  <c r="W1086" i="71" s="1"/>
  <c r="H1087" i="71"/>
  <c r="W1087" i="71" s="1"/>
  <c r="H1088" i="71"/>
  <c r="W1088" i="71" s="1"/>
  <c r="H1089" i="71"/>
  <c r="W1089" i="71" s="1"/>
  <c r="H1090" i="71"/>
  <c r="W1090" i="71" s="1"/>
  <c r="H1091" i="71"/>
  <c r="W1091" i="71" s="1"/>
  <c r="H1092" i="71"/>
  <c r="W1092" i="71" s="1"/>
  <c r="H1093" i="71"/>
  <c r="W1093" i="71" s="1"/>
  <c r="H1094" i="71"/>
  <c r="W1094" i="71" s="1"/>
  <c r="H1095" i="71"/>
  <c r="W1095" i="71" s="1"/>
  <c r="H1096" i="71"/>
  <c r="W1096" i="71" s="1"/>
  <c r="H1097" i="71"/>
  <c r="W1097" i="71" s="1"/>
  <c r="H1098" i="71"/>
  <c r="W1098" i="71" s="1"/>
  <c r="H1099" i="71"/>
  <c r="W1099" i="71" s="1"/>
  <c r="H1100" i="71"/>
  <c r="W1100" i="71" s="1"/>
  <c r="H1101" i="71"/>
  <c r="W1101" i="71" s="1"/>
  <c r="H1102" i="71"/>
  <c r="W1102" i="71" s="1"/>
  <c r="H1103" i="71"/>
  <c r="W1103" i="71" s="1"/>
  <c r="H1104" i="71"/>
  <c r="W1104" i="71" s="1"/>
  <c r="H1105" i="71"/>
  <c r="W1105" i="71" s="1"/>
  <c r="H1106" i="71"/>
  <c r="W1106" i="71" s="1"/>
  <c r="H1107" i="71"/>
  <c r="W1107" i="71" s="1"/>
  <c r="H1108" i="71"/>
  <c r="W1108" i="71" s="1"/>
  <c r="H1109" i="71"/>
  <c r="W1109" i="71" s="1"/>
  <c r="H1110" i="71"/>
  <c r="W1110" i="71" s="1"/>
  <c r="H1111" i="71"/>
  <c r="W1111" i="71" s="1"/>
  <c r="H1112" i="71"/>
  <c r="W1112" i="71" s="1"/>
  <c r="H1113" i="71"/>
  <c r="W1113" i="71" s="1"/>
  <c r="H1114" i="71"/>
  <c r="W1114" i="71" s="1"/>
  <c r="H1115" i="71"/>
  <c r="W1115" i="71" s="1"/>
  <c r="H1116" i="71"/>
  <c r="W1116" i="71" s="1"/>
  <c r="H1117" i="71"/>
  <c r="W1117" i="71" s="1"/>
  <c r="H1118" i="71"/>
  <c r="W1118" i="71" s="1"/>
  <c r="H1119" i="71"/>
  <c r="W1119" i="71" s="1"/>
  <c r="H1120" i="71"/>
  <c r="W1120" i="71" s="1"/>
  <c r="H1121" i="71"/>
  <c r="W1121" i="71" s="1"/>
  <c r="H1122" i="71"/>
  <c r="W1122" i="71" s="1"/>
  <c r="H1123" i="71"/>
  <c r="W1123" i="71" s="1"/>
  <c r="H1124" i="71"/>
  <c r="W1124" i="71" s="1"/>
  <c r="H1125" i="71"/>
  <c r="W1125" i="71" s="1"/>
  <c r="H1126" i="71"/>
  <c r="W1126" i="71" s="1"/>
  <c r="H1127" i="71"/>
  <c r="W1127" i="71" s="1"/>
  <c r="H1128" i="71"/>
  <c r="W1128" i="71" s="1"/>
  <c r="H1129" i="71"/>
  <c r="W1129" i="71" s="1"/>
  <c r="H1130" i="71"/>
  <c r="W1130" i="71" s="1"/>
  <c r="H1131" i="71"/>
  <c r="W1131" i="71" s="1"/>
  <c r="H1132" i="71"/>
  <c r="W1132" i="71" s="1"/>
  <c r="H1133" i="71"/>
  <c r="W1133" i="71" s="1"/>
  <c r="H1134" i="71"/>
  <c r="W1134" i="71" s="1"/>
  <c r="H1135" i="71"/>
  <c r="W1135" i="71" s="1"/>
  <c r="H1136" i="71"/>
  <c r="W1136" i="71" s="1"/>
  <c r="H1137" i="71"/>
  <c r="W1137" i="71" s="1"/>
  <c r="H1138" i="71"/>
  <c r="W1138" i="71" s="1"/>
  <c r="H1139" i="71"/>
  <c r="W1139" i="71" s="1"/>
  <c r="H1140" i="71"/>
  <c r="W1140" i="71" s="1"/>
  <c r="H1141" i="71"/>
  <c r="W1141" i="71" s="1"/>
  <c r="H1142" i="71"/>
  <c r="W1142" i="71" s="1"/>
  <c r="H1143" i="71"/>
  <c r="W1143" i="71" s="1"/>
  <c r="H1144" i="71"/>
  <c r="W1144" i="71" s="1"/>
  <c r="H1145" i="71"/>
  <c r="W1145" i="71" s="1"/>
  <c r="H1146" i="71"/>
  <c r="W1146" i="71" s="1"/>
  <c r="H1147" i="71"/>
  <c r="W1147" i="71" s="1"/>
  <c r="H1148" i="71"/>
  <c r="W1148" i="71" s="1"/>
  <c r="H1149" i="71"/>
  <c r="W1149" i="71" s="1"/>
  <c r="H1150" i="71"/>
  <c r="W1150" i="71" s="1"/>
  <c r="H1151" i="71"/>
  <c r="W1151" i="71" s="1"/>
  <c r="H1152" i="71"/>
  <c r="W1152" i="71" s="1"/>
  <c r="H1153" i="71"/>
  <c r="W1153" i="71" s="1"/>
  <c r="H1154" i="71"/>
  <c r="W1154" i="71" s="1"/>
  <c r="H1155" i="71"/>
  <c r="W1155" i="71" s="1"/>
  <c r="H1156" i="71"/>
  <c r="W1156" i="71" s="1"/>
  <c r="H1157" i="71"/>
  <c r="W1157" i="71" s="1"/>
  <c r="H1158" i="71"/>
  <c r="W1158" i="71" s="1"/>
  <c r="H1159" i="71"/>
  <c r="W1159" i="71" s="1"/>
  <c r="H1160" i="71"/>
  <c r="W1160" i="71" s="1"/>
  <c r="H1161" i="71"/>
  <c r="W1161" i="71" s="1"/>
  <c r="H1162" i="71"/>
  <c r="W1162" i="71" s="1"/>
  <c r="H1163" i="71"/>
  <c r="W1163" i="71" s="1"/>
  <c r="H1164" i="71"/>
  <c r="W1164" i="71" s="1"/>
  <c r="H1165" i="71"/>
  <c r="W1165" i="71" s="1"/>
  <c r="H1166" i="71"/>
  <c r="W1166" i="71" s="1"/>
  <c r="H1167" i="71"/>
  <c r="W1167" i="71" s="1"/>
  <c r="H1168" i="71"/>
  <c r="W1168" i="71" s="1"/>
  <c r="H1169" i="71"/>
  <c r="W1169" i="71" s="1"/>
  <c r="H1170" i="71"/>
  <c r="W1170" i="71" s="1"/>
  <c r="H1171" i="71"/>
  <c r="W1171" i="71" s="1"/>
  <c r="H1172" i="71"/>
  <c r="W1172" i="71" s="1"/>
  <c r="H1173" i="71"/>
  <c r="W1173" i="71" s="1"/>
  <c r="H1174" i="71"/>
  <c r="W1174" i="71" s="1"/>
  <c r="H1175" i="71"/>
  <c r="W1175" i="71" s="1"/>
  <c r="H1176" i="71"/>
  <c r="W1176" i="71" s="1"/>
  <c r="H1177" i="71"/>
  <c r="W1177" i="71" s="1"/>
  <c r="H1178" i="71"/>
  <c r="W1178" i="71" s="1"/>
  <c r="H1179" i="71"/>
  <c r="W1179" i="71" s="1"/>
  <c r="H1180" i="71"/>
  <c r="W1180" i="71" s="1"/>
  <c r="H1181" i="71"/>
  <c r="W1181" i="71" s="1"/>
  <c r="H1182" i="71"/>
  <c r="W1182" i="71" s="1"/>
  <c r="H1183" i="71"/>
  <c r="W1183" i="71" s="1"/>
  <c r="H1184" i="71"/>
  <c r="W1184" i="71" s="1"/>
  <c r="H1185" i="71"/>
  <c r="W1185" i="71" s="1"/>
  <c r="H1186" i="71"/>
  <c r="W1186" i="71" s="1"/>
  <c r="H1187" i="71"/>
  <c r="W1187" i="71" s="1"/>
  <c r="H1188" i="71"/>
  <c r="W1188" i="71" s="1"/>
  <c r="H1189" i="71"/>
  <c r="W1189" i="71" s="1"/>
  <c r="H1190" i="71"/>
  <c r="W1190" i="71" s="1"/>
  <c r="H1191" i="71"/>
  <c r="W1191" i="71" s="1"/>
  <c r="H1192" i="71"/>
  <c r="W1192" i="71" s="1"/>
  <c r="H1193" i="71"/>
  <c r="W1193" i="71" s="1"/>
  <c r="H1194" i="71"/>
  <c r="W1194" i="71" s="1"/>
  <c r="H1195" i="71"/>
  <c r="W1195" i="71" s="1"/>
  <c r="H1196" i="71"/>
  <c r="W1196" i="71" s="1"/>
  <c r="H1197" i="71"/>
  <c r="W1197" i="71" s="1"/>
  <c r="H1198" i="71"/>
  <c r="W1198" i="71" s="1"/>
  <c r="H1199" i="71"/>
  <c r="W1199" i="71" s="1"/>
  <c r="H1200" i="71"/>
  <c r="W1200" i="71" s="1"/>
  <c r="H1201" i="71"/>
  <c r="W1201" i="71" s="1"/>
  <c r="H1202" i="71"/>
  <c r="W1202" i="71" s="1"/>
  <c r="H1203" i="71"/>
  <c r="W1203" i="71" s="1"/>
  <c r="H1204" i="71"/>
  <c r="W1204" i="71" s="1"/>
  <c r="H1205" i="71"/>
  <c r="W1205" i="71" s="1"/>
  <c r="H1206" i="71"/>
  <c r="W1206" i="71" s="1"/>
  <c r="H1207" i="71"/>
  <c r="W1207" i="71" s="1"/>
  <c r="H1208" i="71"/>
  <c r="W1208" i="71" s="1"/>
  <c r="H1209" i="71"/>
  <c r="W1209" i="71" s="1"/>
  <c r="H1210" i="71"/>
  <c r="W1210" i="71" s="1"/>
  <c r="H1211" i="71"/>
  <c r="W1211" i="71" s="1"/>
  <c r="H1212" i="71"/>
  <c r="W1212" i="71" s="1"/>
  <c r="H1213" i="71"/>
  <c r="W1213" i="71" s="1"/>
  <c r="H1214" i="71"/>
  <c r="W1214" i="71" s="1"/>
  <c r="H1215" i="71"/>
  <c r="W1215" i="71" s="1"/>
  <c r="H1216" i="71"/>
  <c r="W1216" i="71" s="1"/>
  <c r="H1217" i="71"/>
  <c r="W1217" i="71" s="1"/>
  <c r="H1218" i="71"/>
  <c r="W1218" i="71" s="1"/>
  <c r="H1219" i="71"/>
  <c r="W1219" i="71" s="1"/>
  <c r="H1220" i="71"/>
  <c r="W1220" i="71" s="1"/>
  <c r="H1221" i="71"/>
  <c r="W1221" i="71" s="1"/>
  <c r="H1222" i="71"/>
  <c r="W1222" i="71" s="1"/>
  <c r="H1223" i="71"/>
  <c r="W1223" i="71" s="1"/>
  <c r="H1224" i="71"/>
  <c r="W1224" i="71" s="1"/>
  <c r="H1225" i="71"/>
  <c r="W1225" i="71" s="1"/>
  <c r="H1226" i="71"/>
  <c r="W1226" i="71" s="1"/>
  <c r="H1227" i="71"/>
  <c r="W1227" i="71" s="1"/>
  <c r="H1228" i="71"/>
  <c r="W1228" i="71" s="1"/>
  <c r="H1229" i="71"/>
  <c r="W1229" i="71" s="1"/>
  <c r="H1230" i="71"/>
  <c r="W1230" i="71" s="1"/>
  <c r="H1231" i="71"/>
  <c r="W1231" i="71" s="1"/>
  <c r="H1232" i="71"/>
  <c r="W1232" i="71" s="1"/>
  <c r="H1233" i="71"/>
  <c r="W1233" i="71" s="1"/>
  <c r="H1234" i="71"/>
  <c r="W1234" i="71" s="1"/>
  <c r="H1235" i="71"/>
  <c r="W1235" i="71" s="1"/>
  <c r="H1236" i="71"/>
  <c r="W1236" i="71" s="1"/>
  <c r="H1237" i="71"/>
  <c r="W1237" i="71" s="1"/>
  <c r="H1238" i="71"/>
  <c r="W1238" i="71" s="1"/>
  <c r="H1239" i="71"/>
  <c r="W1239" i="71" s="1"/>
  <c r="H1240" i="71"/>
  <c r="W1240" i="71" s="1"/>
  <c r="H1241" i="71"/>
  <c r="W1241" i="71" s="1"/>
  <c r="H1242" i="71"/>
  <c r="W1242" i="71" s="1"/>
  <c r="H1243" i="71"/>
  <c r="W1243" i="71" s="1"/>
  <c r="H1244" i="71"/>
  <c r="W1244" i="71" s="1"/>
  <c r="H1245" i="71"/>
  <c r="W1245" i="71" s="1"/>
  <c r="H1246" i="71"/>
  <c r="W1246" i="71" s="1"/>
  <c r="H1247" i="71"/>
  <c r="W1247" i="71" s="1"/>
  <c r="H1248" i="71"/>
  <c r="W1248" i="71" s="1"/>
  <c r="H1249" i="71"/>
  <c r="W1249" i="71" s="1"/>
  <c r="H1250" i="71"/>
  <c r="W1250" i="71" s="1"/>
  <c r="H1251" i="71"/>
  <c r="W1251" i="71" s="1"/>
  <c r="H1252" i="71"/>
  <c r="W1252" i="71" s="1"/>
  <c r="H1253" i="71"/>
  <c r="W1253" i="71" s="1"/>
  <c r="H1254" i="71"/>
  <c r="W1254" i="71" s="1"/>
  <c r="H1255" i="71"/>
  <c r="W1255" i="71" s="1"/>
  <c r="H1256" i="71"/>
  <c r="W1256" i="71" s="1"/>
  <c r="H1257" i="71"/>
  <c r="W1257" i="71" s="1"/>
  <c r="H1258" i="71"/>
  <c r="W1258" i="71" s="1"/>
  <c r="H1259" i="71"/>
  <c r="W1259" i="71" s="1"/>
  <c r="H1260" i="71"/>
  <c r="W1260" i="71" s="1"/>
  <c r="H1261" i="71"/>
  <c r="W1261" i="71" s="1"/>
  <c r="H1262" i="71"/>
  <c r="W1262" i="71" s="1"/>
  <c r="H1263" i="71"/>
  <c r="W1263" i="71" s="1"/>
  <c r="H1264" i="71"/>
  <c r="W1264" i="71" s="1"/>
  <c r="H1265" i="71"/>
  <c r="W1265" i="71" s="1"/>
  <c r="H1266" i="71"/>
  <c r="W1266" i="71" s="1"/>
  <c r="H1267" i="71"/>
  <c r="W1267" i="71" s="1"/>
  <c r="H1268" i="71"/>
  <c r="W1268" i="71" s="1"/>
  <c r="H1269" i="71"/>
  <c r="W1269" i="71" s="1"/>
  <c r="H1270" i="71"/>
  <c r="W1270" i="71" s="1"/>
  <c r="H1271" i="71"/>
  <c r="W1271" i="71" s="1"/>
  <c r="H1272" i="71"/>
  <c r="W1272" i="71" s="1"/>
  <c r="H1273" i="71"/>
  <c r="W1273" i="71" s="1"/>
  <c r="H1274" i="71"/>
  <c r="W1274" i="71" s="1"/>
  <c r="H1275" i="71"/>
  <c r="W1275" i="71" s="1"/>
  <c r="H1276" i="71"/>
  <c r="W1276" i="71" s="1"/>
  <c r="H1277" i="71"/>
  <c r="W1277" i="71" s="1"/>
  <c r="H1278" i="71"/>
  <c r="W1278" i="71" s="1"/>
  <c r="H1279" i="71"/>
  <c r="W1279" i="71" s="1"/>
  <c r="H1280" i="71"/>
  <c r="W1280" i="71" s="1"/>
  <c r="H1281" i="71"/>
  <c r="W1281" i="71" s="1"/>
  <c r="H1282" i="71"/>
  <c r="W1282" i="71" s="1"/>
  <c r="H1283" i="71"/>
  <c r="W1283" i="71" s="1"/>
  <c r="H1284" i="71"/>
  <c r="W1284" i="71" s="1"/>
  <c r="H1285" i="71"/>
  <c r="W1285" i="71" s="1"/>
  <c r="H1286" i="71"/>
  <c r="W1286" i="71" s="1"/>
  <c r="H1287" i="71"/>
  <c r="W1287" i="71" s="1"/>
  <c r="H1288" i="71"/>
  <c r="W1288" i="71" s="1"/>
  <c r="H1289" i="71"/>
  <c r="W1289" i="71" s="1"/>
  <c r="H1290" i="71"/>
  <c r="W1290" i="71" s="1"/>
  <c r="H1291" i="71"/>
  <c r="W1291" i="71" s="1"/>
  <c r="H1292" i="71"/>
  <c r="W1292" i="71" s="1"/>
  <c r="H1293" i="71"/>
  <c r="W1293" i="71" s="1"/>
  <c r="H1294" i="71"/>
  <c r="W1294" i="71" s="1"/>
  <c r="H1295" i="71"/>
  <c r="W1295" i="71" s="1"/>
  <c r="H1296" i="71"/>
  <c r="W1296" i="71" s="1"/>
  <c r="H1297" i="71"/>
  <c r="W1297" i="71" s="1"/>
  <c r="H1298" i="71"/>
  <c r="W1298" i="71" s="1"/>
  <c r="H1299" i="71"/>
  <c r="W1299" i="71" s="1"/>
  <c r="H1300" i="71"/>
  <c r="W1300" i="71" s="1"/>
  <c r="H1301" i="71"/>
  <c r="W1301" i="71" s="1"/>
  <c r="H1302" i="71"/>
  <c r="W1302" i="71" s="1"/>
  <c r="H1303" i="71"/>
  <c r="W1303" i="71" s="1"/>
  <c r="H1304" i="71"/>
  <c r="W1304" i="71" s="1"/>
  <c r="H1305" i="71"/>
  <c r="W1305" i="71" s="1"/>
  <c r="H1306" i="71"/>
  <c r="W1306" i="71" s="1"/>
  <c r="H1307" i="71"/>
  <c r="W1307" i="71" s="1"/>
  <c r="H1308" i="71"/>
  <c r="W1308" i="71" s="1"/>
  <c r="H1309" i="71"/>
  <c r="W1309" i="71" s="1"/>
  <c r="H1310" i="71"/>
  <c r="W1310" i="71" s="1"/>
  <c r="H1311" i="71"/>
  <c r="W1311" i="71" s="1"/>
  <c r="H1312" i="71"/>
  <c r="W1312" i="71" s="1"/>
  <c r="H1313" i="71"/>
  <c r="W1313" i="71" s="1"/>
  <c r="H1314" i="71"/>
  <c r="W1314" i="71" s="1"/>
  <c r="H1315" i="71"/>
  <c r="W1315" i="71" s="1"/>
  <c r="H1316" i="71"/>
  <c r="W1316" i="71" s="1"/>
  <c r="H1317" i="71"/>
  <c r="W1317" i="71" s="1"/>
  <c r="H1318" i="71"/>
  <c r="W1318" i="71" s="1"/>
  <c r="H1319" i="71"/>
  <c r="W1319" i="71" s="1"/>
  <c r="H1320" i="71"/>
  <c r="W1320" i="71" s="1"/>
  <c r="H1321" i="71"/>
  <c r="W1321" i="71" s="1"/>
  <c r="H1322" i="71"/>
  <c r="W1322" i="71" s="1"/>
  <c r="H1323" i="71"/>
  <c r="W1323" i="71" s="1"/>
  <c r="H1324" i="71"/>
  <c r="W1324" i="71" s="1"/>
  <c r="H1325" i="71"/>
  <c r="W1325" i="71" s="1"/>
  <c r="H1326" i="71"/>
  <c r="W1326" i="71" s="1"/>
  <c r="H1327" i="71"/>
  <c r="W1327" i="71" s="1"/>
  <c r="H1328" i="71"/>
  <c r="W1328" i="71" s="1"/>
  <c r="H1329" i="71"/>
  <c r="W1329" i="71" s="1"/>
  <c r="H1330" i="71"/>
  <c r="W1330" i="71" s="1"/>
  <c r="H1331" i="71"/>
  <c r="W1331" i="71" s="1"/>
  <c r="H1332" i="71"/>
  <c r="W1332" i="71" s="1"/>
  <c r="H1333" i="71"/>
  <c r="W1333" i="71" s="1"/>
  <c r="H1334" i="71"/>
  <c r="W1334" i="71" s="1"/>
  <c r="H1335" i="71"/>
  <c r="W1335" i="71" s="1"/>
  <c r="H1336" i="71"/>
  <c r="W1336" i="71" s="1"/>
  <c r="H1337" i="71"/>
  <c r="W1337" i="71" s="1"/>
  <c r="H1338" i="71"/>
  <c r="W1338" i="71" s="1"/>
  <c r="H1339" i="71"/>
  <c r="W1339" i="71" s="1"/>
  <c r="H1340" i="71"/>
  <c r="W1340" i="71" s="1"/>
  <c r="H1341" i="71"/>
  <c r="W1341" i="71" s="1"/>
  <c r="H1342" i="71"/>
  <c r="W1342" i="71" s="1"/>
  <c r="H1343" i="71"/>
  <c r="W1343" i="71" s="1"/>
  <c r="H1344" i="71"/>
  <c r="W1344" i="71" s="1"/>
  <c r="H1345" i="71"/>
  <c r="W1345" i="71" s="1"/>
  <c r="H1346" i="71"/>
  <c r="W1346" i="71" s="1"/>
  <c r="H1347" i="71"/>
  <c r="W1347" i="71" s="1"/>
  <c r="H1348" i="71"/>
  <c r="W1348" i="71" s="1"/>
  <c r="H1349" i="71"/>
  <c r="W1349" i="71" s="1"/>
  <c r="H1350" i="71"/>
  <c r="W1350" i="71" s="1"/>
  <c r="H1351" i="71"/>
  <c r="W1351" i="71" s="1"/>
  <c r="H1352" i="71"/>
  <c r="W1352" i="71" s="1"/>
  <c r="H1353" i="71"/>
  <c r="W1353" i="71" s="1"/>
  <c r="H1354" i="71"/>
  <c r="W1354" i="71" s="1"/>
  <c r="H1355" i="71"/>
  <c r="W1355" i="71" s="1"/>
  <c r="H1356" i="71"/>
  <c r="W1356" i="71" s="1"/>
  <c r="H1357" i="71"/>
  <c r="W1357" i="71" s="1"/>
  <c r="H1358" i="71"/>
  <c r="W1358" i="71" s="1"/>
  <c r="H1359" i="71"/>
  <c r="W1359" i="71" s="1"/>
  <c r="H1360" i="71"/>
  <c r="W1360" i="71" s="1"/>
  <c r="H1361" i="71"/>
  <c r="W1361" i="71" s="1"/>
  <c r="H1362" i="71"/>
  <c r="W1362" i="71" s="1"/>
  <c r="H1363" i="71"/>
  <c r="W1363" i="71" s="1"/>
  <c r="H1364" i="71"/>
  <c r="W1364" i="71" s="1"/>
  <c r="H1365" i="71"/>
  <c r="W1365" i="71" s="1"/>
  <c r="H1366" i="71"/>
  <c r="W1366" i="71" s="1"/>
  <c r="H1367" i="71"/>
  <c r="W1367" i="71" s="1"/>
  <c r="H1368" i="71"/>
  <c r="W1368" i="71" s="1"/>
  <c r="H1369" i="71"/>
  <c r="W1369" i="71" s="1"/>
  <c r="H1370" i="71"/>
  <c r="W1370" i="71" s="1"/>
  <c r="H1371" i="71"/>
  <c r="W1371" i="71" s="1"/>
  <c r="H1372" i="71"/>
  <c r="W1372" i="71" s="1"/>
  <c r="H1373" i="71"/>
  <c r="W1373" i="71" s="1"/>
  <c r="H1374" i="71"/>
  <c r="W1374" i="71" s="1"/>
  <c r="H1375" i="71"/>
  <c r="W1375" i="71" s="1"/>
  <c r="H1376" i="71"/>
  <c r="W1376" i="71" s="1"/>
  <c r="H1377" i="71"/>
  <c r="W1377" i="71" s="1"/>
  <c r="H1378" i="71"/>
  <c r="W1378" i="71" s="1"/>
  <c r="H1379" i="71"/>
  <c r="W1379" i="71" s="1"/>
  <c r="H1380" i="71"/>
  <c r="W1380" i="71" s="1"/>
  <c r="H1381" i="71"/>
  <c r="W1381" i="71" s="1"/>
  <c r="H1382" i="71"/>
  <c r="W1382" i="71" s="1"/>
  <c r="H1383" i="71"/>
  <c r="W1383" i="71" s="1"/>
  <c r="H1384" i="71"/>
  <c r="W1384" i="71" s="1"/>
  <c r="H1385" i="71"/>
  <c r="W1385" i="71" s="1"/>
  <c r="H1386" i="71"/>
  <c r="W1386" i="71" s="1"/>
  <c r="H1387" i="71"/>
  <c r="W1387" i="71" s="1"/>
  <c r="H1388" i="71"/>
  <c r="W1388" i="71" s="1"/>
  <c r="H1389" i="71"/>
  <c r="W1389" i="71" s="1"/>
  <c r="H1390" i="71"/>
  <c r="W1390" i="71" s="1"/>
  <c r="H1391" i="71"/>
  <c r="W1391" i="71" s="1"/>
  <c r="H1392" i="71"/>
  <c r="W1392" i="71" s="1"/>
  <c r="H1393" i="71"/>
  <c r="W1393" i="71" s="1"/>
  <c r="H1394" i="71"/>
  <c r="W1394" i="71" s="1"/>
  <c r="H1395" i="71"/>
  <c r="W1395" i="71" s="1"/>
  <c r="H1396" i="71"/>
  <c r="W1396" i="71" s="1"/>
  <c r="H1397" i="71"/>
  <c r="W1397" i="71" s="1"/>
  <c r="H1398" i="71"/>
  <c r="W1398" i="71" s="1"/>
  <c r="H1399" i="71"/>
  <c r="W1399" i="71" s="1"/>
  <c r="H1400" i="71"/>
  <c r="W1400" i="71" s="1"/>
  <c r="H1401" i="71"/>
  <c r="W1401" i="71" s="1"/>
  <c r="H1402" i="71"/>
  <c r="W1402" i="71" s="1"/>
  <c r="H1403" i="71"/>
  <c r="W1403" i="71" s="1"/>
  <c r="H1404" i="71"/>
  <c r="W1404" i="71" s="1"/>
  <c r="H1405" i="71"/>
  <c r="W1405" i="71" s="1"/>
  <c r="H1406" i="71"/>
  <c r="W1406" i="71" s="1"/>
  <c r="H1407" i="71"/>
  <c r="W1407" i="71" s="1"/>
  <c r="H1408" i="71"/>
  <c r="W1408" i="71" s="1"/>
  <c r="H1409" i="71"/>
  <c r="W1409" i="71" s="1"/>
  <c r="H1410" i="71"/>
  <c r="W1410" i="71" s="1"/>
  <c r="H1411" i="71"/>
  <c r="W1411" i="71" s="1"/>
  <c r="H1412" i="71"/>
  <c r="W1412" i="71" s="1"/>
  <c r="H1413" i="71"/>
  <c r="W1413" i="71" s="1"/>
  <c r="H1414" i="71"/>
  <c r="W1414" i="71" s="1"/>
  <c r="H1415" i="71"/>
  <c r="W1415" i="71" s="1"/>
  <c r="H1416" i="71"/>
  <c r="W1416" i="71" s="1"/>
  <c r="H1417" i="71"/>
  <c r="W1417" i="71" s="1"/>
  <c r="H1418" i="71"/>
  <c r="W1418" i="71" s="1"/>
  <c r="H1419" i="71"/>
  <c r="W1419" i="71" s="1"/>
  <c r="H1420" i="71"/>
  <c r="W1420" i="71" s="1"/>
  <c r="H1421" i="71"/>
  <c r="W1421" i="71" s="1"/>
  <c r="H1422" i="71"/>
  <c r="W1422" i="71" s="1"/>
  <c r="H1423" i="71"/>
  <c r="W1423" i="71" s="1"/>
  <c r="H1424" i="71"/>
  <c r="W1424" i="71" s="1"/>
  <c r="H1425" i="71"/>
  <c r="W1425" i="71" s="1"/>
  <c r="H1426" i="71"/>
  <c r="W1426" i="71" s="1"/>
  <c r="H1427" i="71"/>
  <c r="W1427" i="71" s="1"/>
  <c r="H1428" i="71"/>
  <c r="W1428" i="71" s="1"/>
  <c r="H1429" i="71"/>
  <c r="W1429" i="71" s="1"/>
  <c r="H1430" i="71"/>
  <c r="W1430" i="71" s="1"/>
  <c r="H1431" i="71"/>
  <c r="W1431" i="71" s="1"/>
  <c r="H1432" i="71"/>
  <c r="W1432" i="71" s="1"/>
  <c r="H1433" i="71"/>
  <c r="W1433" i="71" s="1"/>
  <c r="H1434" i="71"/>
  <c r="W1434" i="71" s="1"/>
  <c r="H1435" i="71"/>
  <c r="W1435" i="71" s="1"/>
  <c r="H1436" i="71"/>
  <c r="W1436" i="71" s="1"/>
  <c r="H1437" i="71"/>
  <c r="W1437" i="71" s="1"/>
  <c r="H1438" i="71"/>
  <c r="W1438" i="71" s="1"/>
  <c r="H1439" i="71"/>
  <c r="W1439" i="71" s="1"/>
  <c r="H1440" i="71"/>
  <c r="W1440" i="71" s="1"/>
  <c r="H1441" i="71"/>
  <c r="W1441" i="71" s="1"/>
  <c r="H1442" i="71"/>
  <c r="W1442" i="71" s="1"/>
  <c r="H1443" i="71"/>
  <c r="W1443" i="71" s="1"/>
  <c r="H1444" i="71"/>
  <c r="W1444" i="71" s="1"/>
  <c r="H1445" i="71"/>
  <c r="W1445" i="71" s="1"/>
  <c r="H1446" i="71"/>
  <c r="W1446" i="71" s="1"/>
  <c r="H1447" i="71"/>
  <c r="W1447" i="71" s="1"/>
  <c r="H1448" i="71"/>
  <c r="W1448" i="71" s="1"/>
  <c r="H1449" i="71"/>
  <c r="W1449" i="71" s="1"/>
  <c r="H1450" i="71"/>
  <c r="W1450" i="71" s="1"/>
  <c r="H1451" i="71"/>
  <c r="W1451" i="71" s="1"/>
  <c r="H1452" i="71"/>
  <c r="W1452" i="71" s="1"/>
  <c r="H1453" i="71"/>
  <c r="W1453" i="71" s="1"/>
  <c r="H1454" i="71"/>
  <c r="W1454" i="71" s="1"/>
  <c r="H1455" i="71"/>
  <c r="W1455" i="71" s="1"/>
  <c r="H1456" i="71"/>
  <c r="W1456" i="71" s="1"/>
  <c r="H1457" i="71"/>
  <c r="W1457" i="71" s="1"/>
  <c r="H1458" i="71"/>
  <c r="W1458" i="71" s="1"/>
  <c r="H1459" i="71"/>
  <c r="W1459" i="71" s="1"/>
  <c r="H1460" i="71"/>
  <c r="W1460" i="71" s="1"/>
  <c r="H1461" i="71"/>
  <c r="W1461" i="71" s="1"/>
  <c r="H1462" i="71"/>
  <c r="W1462" i="71" s="1"/>
  <c r="H1463" i="71"/>
  <c r="W1463" i="71" s="1"/>
  <c r="H1464" i="71"/>
  <c r="W1464" i="71" s="1"/>
  <c r="H1465" i="71"/>
  <c r="W1465" i="71" s="1"/>
  <c r="H1466" i="71"/>
  <c r="W1466" i="71" s="1"/>
  <c r="H1467" i="71"/>
  <c r="W1467" i="71" s="1"/>
  <c r="H1468" i="71"/>
  <c r="W1468" i="71" s="1"/>
  <c r="H1469" i="71"/>
  <c r="W1469" i="71" s="1"/>
  <c r="H1470" i="71"/>
  <c r="W1470" i="71" s="1"/>
  <c r="H1471" i="71"/>
  <c r="W1471" i="71" s="1"/>
  <c r="H1472" i="71"/>
  <c r="W1472" i="71" s="1"/>
  <c r="H1473" i="71"/>
  <c r="W1473" i="71" s="1"/>
  <c r="H1474" i="71"/>
  <c r="W1474" i="71" s="1"/>
  <c r="H1475" i="71"/>
  <c r="W1475" i="71" s="1"/>
  <c r="H1476" i="71"/>
  <c r="W1476" i="71" s="1"/>
  <c r="H1477" i="71"/>
  <c r="W1477" i="71" s="1"/>
  <c r="H1478" i="71"/>
  <c r="W1478" i="71" s="1"/>
  <c r="H1479" i="71"/>
  <c r="W1479" i="71" s="1"/>
  <c r="H1480" i="71"/>
  <c r="W1480" i="71" s="1"/>
  <c r="H1481" i="71"/>
  <c r="W1481" i="71" s="1"/>
  <c r="H1482" i="71"/>
  <c r="W1482" i="71" s="1"/>
  <c r="H1483" i="71"/>
  <c r="W1483" i="71" s="1"/>
  <c r="H1484" i="71"/>
  <c r="W1484" i="71" s="1"/>
  <c r="H1485" i="71"/>
  <c r="W1485" i="71" s="1"/>
  <c r="H1486" i="71"/>
  <c r="W1486" i="71" s="1"/>
  <c r="H1487" i="71"/>
  <c r="W1487" i="71" s="1"/>
  <c r="H1488" i="71"/>
  <c r="W1488" i="71" s="1"/>
  <c r="H1489" i="71"/>
  <c r="W1489" i="71" s="1"/>
  <c r="H1490" i="71"/>
  <c r="W1490" i="71" s="1"/>
  <c r="H1491" i="71"/>
  <c r="W1491" i="71" s="1"/>
  <c r="H1492" i="71"/>
  <c r="W1492" i="71" s="1"/>
  <c r="H1493" i="71"/>
  <c r="W1493" i="71" s="1"/>
  <c r="H1494" i="71"/>
  <c r="W1494" i="71" s="1"/>
  <c r="H1495" i="71"/>
  <c r="W1495" i="71" s="1"/>
  <c r="H1496" i="71"/>
  <c r="W1496" i="71" s="1"/>
  <c r="H1497" i="71"/>
  <c r="W1497" i="71" s="1"/>
  <c r="H1498" i="71"/>
  <c r="W1498" i="71" s="1"/>
  <c r="H1499" i="71"/>
  <c r="W1499" i="71" s="1"/>
  <c r="H1500" i="71"/>
  <c r="W1500" i="71" s="1"/>
  <c r="H1501" i="71"/>
  <c r="W1501" i="71" s="1"/>
  <c r="H1502" i="71"/>
  <c r="W1502" i="71" s="1"/>
  <c r="H1503" i="71"/>
  <c r="W1503" i="71" s="1"/>
  <c r="H1504" i="71"/>
  <c r="W1504" i="71" s="1"/>
  <c r="H1505" i="71"/>
  <c r="W1505" i="71" s="1"/>
  <c r="H1506" i="71"/>
  <c r="W1506" i="71" s="1"/>
  <c r="H1507" i="71"/>
  <c r="W1507" i="71" s="1"/>
  <c r="H1508" i="71"/>
  <c r="W1508" i="71" s="1"/>
  <c r="H1509" i="71"/>
  <c r="W1509" i="71" s="1"/>
  <c r="H1510" i="71"/>
  <c r="W1510" i="71" s="1"/>
  <c r="H1511" i="71"/>
  <c r="W1511" i="71" s="1"/>
  <c r="H1512" i="71"/>
  <c r="W1512" i="71" s="1"/>
  <c r="H1513" i="71"/>
  <c r="W1513" i="71" s="1"/>
  <c r="H1514" i="71"/>
  <c r="W1514" i="71" s="1"/>
  <c r="H1515" i="71"/>
  <c r="W1515" i="71" s="1"/>
  <c r="H1516" i="71"/>
  <c r="W1516" i="71" s="1"/>
  <c r="H1517" i="71"/>
  <c r="W1517" i="71" s="1"/>
  <c r="H1518" i="71"/>
  <c r="W1518" i="71" s="1"/>
  <c r="H1519" i="71"/>
  <c r="W1519" i="71" s="1"/>
  <c r="H1520" i="71"/>
  <c r="W1520" i="71" s="1"/>
  <c r="H1521" i="71"/>
  <c r="W1521" i="71" s="1"/>
  <c r="H1522" i="71"/>
  <c r="W1522" i="71" s="1"/>
  <c r="H1523" i="71"/>
  <c r="W1523" i="71" s="1"/>
  <c r="H1524" i="71"/>
  <c r="W1524" i="71" s="1"/>
  <c r="H1525" i="71"/>
  <c r="W1525" i="71" s="1"/>
  <c r="H1526" i="71"/>
  <c r="W1526" i="71" s="1"/>
  <c r="H1527" i="71"/>
  <c r="W1527" i="71" s="1"/>
  <c r="H1528" i="71"/>
  <c r="W1528" i="71" s="1"/>
  <c r="H1529" i="71"/>
  <c r="W1529" i="71" s="1"/>
  <c r="H1530" i="71"/>
  <c r="W1530" i="71" s="1"/>
  <c r="H1531" i="71"/>
  <c r="W1531" i="71" s="1"/>
  <c r="H1532" i="71"/>
  <c r="W1532" i="71" s="1"/>
  <c r="H1533" i="71"/>
  <c r="W1533" i="71" s="1"/>
  <c r="H1534" i="71"/>
  <c r="W1534" i="71" s="1"/>
  <c r="H1535" i="71"/>
  <c r="W1535" i="71" s="1"/>
  <c r="H1536" i="71"/>
  <c r="W1536" i="71" s="1"/>
  <c r="H1537" i="71"/>
  <c r="W1537" i="71" s="1"/>
  <c r="H1538" i="71"/>
  <c r="W1538" i="71" s="1"/>
  <c r="H1539" i="71"/>
  <c r="W1539" i="71" s="1"/>
  <c r="H1540" i="71"/>
  <c r="W1540" i="71" s="1"/>
  <c r="H1541" i="71"/>
  <c r="W1541" i="71" s="1"/>
  <c r="H1542" i="71"/>
  <c r="W1542" i="71" s="1"/>
  <c r="H1543" i="71"/>
  <c r="W1543" i="71" s="1"/>
  <c r="H1544" i="71"/>
  <c r="W1544" i="71" s="1"/>
  <c r="H1545" i="71"/>
  <c r="W1545" i="71" s="1"/>
  <c r="H1546" i="71"/>
  <c r="W1546" i="71" s="1"/>
  <c r="H1547" i="71"/>
  <c r="W1547" i="71" s="1"/>
  <c r="H1548" i="71"/>
  <c r="W1548" i="71" s="1"/>
  <c r="H1549" i="71"/>
  <c r="W1549" i="71" s="1"/>
  <c r="H1550" i="71"/>
  <c r="W1550" i="71" s="1"/>
  <c r="H1551" i="71"/>
  <c r="W1551" i="71" s="1"/>
  <c r="H1552" i="71"/>
  <c r="W1552" i="71" s="1"/>
  <c r="H1553" i="71"/>
  <c r="W1553" i="71" s="1"/>
  <c r="H1554" i="71"/>
  <c r="W1554" i="71" s="1"/>
  <c r="H1555" i="71"/>
  <c r="W1555" i="71" s="1"/>
  <c r="H1556" i="71"/>
  <c r="W1556" i="71" s="1"/>
  <c r="H1557" i="71"/>
  <c r="W1557" i="71" s="1"/>
  <c r="H1558" i="71"/>
  <c r="W1558" i="71" s="1"/>
  <c r="H1559" i="71"/>
  <c r="W1559" i="71" s="1"/>
  <c r="H1560" i="71"/>
  <c r="W1560" i="71" s="1"/>
  <c r="H1561" i="71"/>
  <c r="W1561" i="71" s="1"/>
  <c r="H1562" i="71"/>
  <c r="W1562" i="71" s="1"/>
  <c r="H1563" i="71"/>
  <c r="W1563" i="71" s="1"/>
  <c r="H1564" i="71"/>
  <c r="W1564" i="71" s="1"/>
  <c r="H1565" i="71"/>
  <c r="W1565" i="71" s="1"/>
  <c r="H1566" i="71"/>
  <c r="W1566" i="71" s="1"/>
  <c r="H1567" i="71"/>
  <c r="W1567" i="71" s="1"/>
  <c r="H1568" i="71"/>
  <c r="W1568" i="71" s="1"/>
  <c r="H1569" i="71"/>
  <c r="W1569" i="71" s="1"/>
  <c r="H1570" i="71"/>
  <c r="W1570" i="71" s="1"/>
  <c r="H1571" i="71"/>
  <c r="W1571" i="71" s="1"/>
  <c r="H1572" i="71"/>
  <c r="W1572" i="71" s="1"/>
  <c r="H1573" i="71"/>
  <c r="W1573" i="71" s="1"/>
  <c r="H1574" i="71"/>
  <c r="W1574" i="71" s="1"/>
  <c r="H1575" i="71"/>
  <c r="W1575" i="71" s="1"/>
  <c r="H1576" i="71"/>
  <c r="W1576" i="71" s="1"/>
  <c r="H1577" i="71"/>
  <c r="W1577" i="71" s="1"/>
  <c r="H1578" i="71"/>
  <c r="W1578" i="71" s="1"/>
  <c r="H1579" i="71"/>
  <c r="W1579" i="71" s="1"/>
  <c r="H1580" i="71"/>
  <c r="W1580" i="71" s="1"/>
  <c r="H1581" i="71"/>
  <c r="W1581" i="71" s="1"/>
  <c r="H1582" i="71"/>
  <c r="W1582" i="71" s="1"/>
  <c r="H1583" i="71"/>
  <c r="W1583" i="71" s="1"/>
  <c r="H1584" i="71"/>
  <c r="W1584" i="71" s="1"/>
  <c r="H1585" i="71"/>
  <c r="W1585" i="71" s="1"/>
  <c r="H1586" i="71"/>
  <c r="W1586" i="71" s="1"/>
  <c r="H1587" i="71"/>
  <c r="W1587" i="71" s="1"/>
  <c r="H1588" i="71"/>
  <c r="W1588" i="71" s="1"/>
  <c r="H1589" i="71"/>
  <c r="W1589" i="71" s="1"/>
  <c r="H1590" i="71"/>
  <c r="W1590" i="71" s="1"/>
  <c r="H1591" i="71"/>
  <c r="W1591" i="71" s="1"/>
  <c r="H1592" i="71"/>
  <c r="W1592" i="71" s="1"/>
  <c r="H1593" i="71"/>
  <c r="W1593" i="71" s="1"/>
  <c r="H1594" i="71"/>
  <c r="W1594" i="71" s="1"/>
  <c r="H1595" i="71"/>
  <c r="W1595" i="71" s="1"/>
  <c r="H1596" i="71"/>
  <c r="W1596" i="71" s="1"/>
  <c r="H1597" i="71"/>
  <c r="W1597" i="71" s="1"/>
  <c r="H1598" i="71"/>
  <c r="W1598" i="71" s="1"/>
  <c r="H1599" i="71"/>
  <c r="W1599" i="71" s="1"/>
  <c r="H1600" i="71"/>
  <c r="W1600" i="71" s="1"/>
  <c r="H1601" i="71"/>
  <c r="W1601" i="71" s="1"/>
  <c r="H1602" i="71"/>
  <c r="W1602" i="71" s="1"/>
  <c r="H1603" i="71"/>
  <c r="W1603" i="71" s="1"/>
  <c r="H1604" i="71"/>
  <c r="W1604" i="71" s="1"/>
  <c r="H1605" i="71"/>
  <c r="W1605" i="71" s="1"/>
  <c r="H1606" i="71"/>
  <c r="W1606" i="71" s="1"/>
  <c r="H1607" i="71"/>
  <c r="W1607" i="71" s="1"/>
  <c r="H1608" i="71"/>
  <c r="W1608" i="71" s="1"/>
  <c r="H1609" i="71"/>
  <c r="W1609" i="71" s="1"/>
  <c r="H1610" i="71"/>
  <c r="W1610" i="71" s="1"/>
  <c r="H1611" i="71"/>
  <c r="W1611" i="71" s="1"/>
  <c r="H1612" i="71"/>
  <c r="W1612" i="71" s="1"/>
  <c r="H1613" i="71"/>
  <c r="W1613" i="71" s="1"/>
  <c r="H1614" i="71"/>
  <c r="W1614" i="71" s="1"/>
  <c r="H1615" i="71"/>
  <c r="W1615" i="71" s="1"/>
  <c r="H1616" i="71"/>
  <c r="W1616" i="71" s="1"/>
  <c r="H1617" i="71"/>
  <c r="W1617" i="71" s="1"/>
  <c r="H1618" i="71"/>
  <c r="W1618" i="71" s="1"/>
  <c r="H1619" i="71"/>
  <c r="W1619" i="71" s="1"/>
  <c r="H1620" i="71"/>
  <c r="W1620" i="71" s="1"/>
  <c r="H1621" i="71"/>
  <c r="W1621" i="71" s="1"/>
  <c r="H1622" i="71"/>
  <c r="W1622" i="71" s="1"/>
  <c r="H1623" i="71"/>
  <c r="W1623" i="71" s="1"/>
  <c r="H1624" i="71"/>
  <c r="W1624" i="71" s="1"/>
  <c r="H1625" i="71"/>
  <c r="W1625" i="71" s="1"/>
  <c r="H1626" i="71"/>
  <c r="W1626" i="71" s="1"/>
  <c r="H1627" i="71"/>
  <c r="W1627" i="71" s="1"/>
  <c r="H1628" i="71"/>
  <c r="W1628" i="71" s="1"/>
  <c r="H1629" i="71"/>
  <c r="W1629" i="71" s="1"/>
  <c r="H1630" i="71"/>
  <c r="W1630" i="71" s="1"/>
  <c r="H1631" i="71"/>
  <c r="W1631" i="71" s="1"/>
  <c r="H1632" i="71"/>
  <c r="W1632" i="71" s="1"/>
  <c r="H1633" i="71"/>
  <c r="W1633" i="71" s="1"/>
  <c r="H1634" i="71"/>
  <c r="W1634" i="71" s="1"/>
  <c r="H1635" i="71"/>
  <c r="W1635" i="71" s="1"/>
  <c r="H1636" i="71"/>
  <c r="W1636" i="71" s="1"/>
  <c r="H1637" i="71"/>
  <c r="W1637" i="71" s="1"/>
  <c r="H1638" i="71"/>
  <c r="W1638" i="71" s="1"/>
  <c r="H1639" i="71"/>
  <c r="W1639" i="71" s="1"/>
  <c r="H1640" i="71"/>
  <c r="W1640" i="71" s="1"/>
  <c r="H1641" i="71"/>
  <c r="W1641" i="71" s="1"/>
  <c r="H1642" i="71"/>
  <c r="W1642" i="71" s="1"/>
  <c r="H1643" i="71"/>
  <c r="W1643" i="71" s="1"/>
  <c r="H1644" i="71"/>
  <c r="W1644" i="71" s="1"/>
  <c r="H1645" i="71"/>
  <c r="W1645" i="71" s="1"/>
  <c r="H1646" i="71"/>
  <c r="W1646" i="71" s="1"/>
  <c r="H1647" i="71"/>
  <c r="W1647" i="71" s="1"/>
  <c r="H1648" i="71"/>
  <c r="W1648" i="71" s="1"/>
  <c r="H1649" i="71"/>
  <c r="W1649" i="71" s="1"/>
  <c r="H1650" i="71"/>
  <c r="W1650" i="71" s="1"/>
  <c r="H1651" i="71"/>
  <c r="W1651" i="71" s="1"/>
  <c r="H1652" i="71"/>
  <c r="W1652" i="71" s="1"/>
  <c r="H1653" i="71"/>
  <c r="W1653" i="71" s="1"/>
  <c r="H1654" i="71"/>
  <c r="W1654" i="71" s="1"/>
  <c r="H1655" i="71"/>
  <c r="W1655" i="71" s="1"/>
  <c r="H1656" i="71"/>
  <c r="W1656" i="71" s="1"/>
  <c r="H1657" i="71"/>
  <c r="W1657" i="71" s="1"/>
  <c r="H1658" i="71"/>
  <c r="W1658" i="71" s="1"/>
  <c r="H1659" i="71"/>
  <c r="W1659" i="71" s="1"/>
  <c r="H1660" i="71"/>
  <c r="W1660" i="71" s="1"/>
  <c r="H1661" i="71"/>
  <c r="W1661" i="71" s="1"/>
  <c r="H1662" i="71"/>
  <c r="W1662" i="71" s="1"/>
  <c r="H1663" i="71"/>
  <c r="W1663" i="71" s="1"/>
  <c r="H1664" i="71"/>
  <c r="W1664" i="71" s="1"/>
  <c r="H1665" i="71"/>
  <c r="W1665" i="71" s="1"/>
  <c r="H1666" i="71"/>
  <c r="W1666" i="71" s="1"/>
  <c r="H1667" i="71"/>
  <c r="W1667" i="71" s="1"/>
  <c r="H1668" i="71"/>
  <c r="W1668" i="71" s="1"/>
  <c r="H1669" i="71"/>
  <c r="W1669" i="71" s="1"/>
  <c r="H1670" i="71"/>
  <c r="W1670" i="71" s="1"/>
  <c r="H1671" i="71"/>
  <c r="W1671" i="71" s="1"/>
  <c r="H1672" i="71"/>
  <c r="W1672" i="71" s="1"/>
  <c r="H1673" i="71"/>
  <c r="W1673" i="71" s="1"/>
  <c r="H1674" i="71"/>
  <c r="W1674" i="71" s="1"/>
  <c r="H1675" i="71"/>
  <c r="W1675" i="71" s="1"/>
  <c r="H1676" i="71"/>
  <c r="W1676" i="71" s="1"/>
  <c r="H1677" i="71"/>
  <c r="W1677" i="71" s="1"/>
  <c r="H1678" i="71"/>
  <c r="W1678" i="71" s="1"/>
  <c r="H1679" i="71"/>
  <c r="W1679" i="71" s="1"/>
  <c r="H1680" i="71"/>
  <c r="W1680" i="71" s="1"/>
  <c r="H1681" i="71"/>
  <c r="W1681" i="71" s="1"/>
  <c r="H1682" i="71"/>
  <c r="W1682" i="71" s="1"/>
  <c r="H1683" i="71"/>
  <c r="W1683" i="71" s="1"/>
  <c r="H1684" i="71"/>
  <c r="W1684" i="71" s="1"/>
  <c r="H1685" i="71"/>
  <c r="W1685" i="71" s="1"/>
  <c r="H1686" i="71"/>
  <c r="W1686" i="71" s="1"/>
  <c r="H1687" i="71"/>
  <c r="W1687" i="71" s="1"/>
  <c r="H1688" i="71"/>
  <c r="W1688" i="71" s="1"/>
  <c r="H1689" i="71"/>
  <c r="W1689" i="71" s="1"/>
  <c r="H1690" i="71"/>
  <c r="W1690" i="71" s="1"/>
  <c r="H1691" i="71"/>
  <c r="W1691" i="71" s="1"/>
  <c r="H1692" i="71"/>
  <c r="W1692" i="71" s="1"/>
  <c r="H1693" i="71"/>
  <c r="W1693" i="71" s="1"/>
  <c r="H1694" i="71"/>
  <c r="W1694" i="71" s="1"/>
  <c r="H1695" i="71"/>
  <c r="W1695" i="71" s="1"/>
  <c r="H1696" i="71"/>
  <c r="W1696" i="71" s="1"/>
  <c r="H1697" i="71"/>
  <c r="W1697" i="71" s="1"/>
  <c r="H1698" i="71"/>
  <c r="W1698" i="71" s="1"/>
  <c r="H1699" i="71"/>
  <c r="W1699" i="71" s="1"/>
  <c r="H1700" i="71"/>
  <c r="W1700" i="71" s="1"/>
  <c r="H1701" i="71"/>
  <c r="W1701" i="71" s="1"/>
  <c r="H1702" i="71"/>
  <c r="W1702" i="71" s="1"/>
  <c r="H1703" i="71"/>
  <c r="W1703" i="71" s="1"/>
  <c r="H1704" i="71"/>
  <c r="W1704" i="71" s="1"/>
  <c r="H1705" i="71"/>
  <c r="W1705" i="71" s="1"/>
  <c r="H1706" i="71"/>
  <c r="W1706" i="71" s="1"/>
  <c r="H1707" i="71"/>
  <c r="W1707" i="71" s="1"/>
  <c r="H1708" i="71"/>
  <c r="W1708" i="71" s="1"/>
  <c r="H1709" i="71"/>
  <c r="W1709" i="71" s="1"/>
  <c r="H1710" i="71"/>
  <c r="W1710" i="71" s="1"/>
  <c r="H1711" i="71"/>
  <c r="W1711" i="71" s="1"/>
  <c r="H1712" i="71"/>
  <c r="W1712" i="71" s="1"/>
  <c r="H1713" i="71"/>
  <c r="W1713" i="71" s="1"/>
  <c r="H1714" i="71"/>
  <c r="W1714" i="71" s="1"/>
  <c r="H1715" i="71"/>
  <c r="W1715" i="71" s="1"/>
  <c r="H1716" i="71"/>
  <c r="W1716" i="71" s="1"/>
  <c r="H1717" i="71"/>
  <c r="W1717" i="71" s="1"/>
  <c r="H1718" i="71"/>
  <c r="W1718" i="71" s="1"/>
  <c r="H1719" i="71"/>
  <c r="W1719" i="71" s="1"/>
  <c r="H1720" i="71"/>
  <c r="W1720" i="71" s="1"/>
  <c r="H1721" i="71"/>
  <c r="W1721" i="71" s="1"/>
  <c r="H1722" i="71"/>
  <c r="W1722" i="71" s="1"/>
  <c r="H1723" i="71"/>
  <c r="W1723" i="71" s="1"/>
  <c r="H1724" i="71"/>
  <c r="W1724" i="71" s="1"/>
  <c r="H1725" i="71"/>
  <c r="W1725" i="71" s="1"/>
  <c r="H1726" i="71"/>
  <c r="W1726" i="71" s="1"/>
  <c r="H1727" i="71"/>
  <c r="W1727" i="71" s="1"/>
  <c r="H1728" i="71"/>
  <c r="W1728" i="71" s="1"/>
  <c r="H1729" i="71"/>
  <c r="W1729" i="71" s="1"/>
  <c r="H1730" i="71"/>
  <c r="W1730" i="71" s="1"/>
  <c r="H1731" i="71"/>
  <c r="W1731" i="71" s="1"/>
  <c r="H1732" i="71"/>
  <c r="W1732" i="71" s="1"/>
  <c r="H1733" i="71"/>
  <c r="W1733" i="71" s="1"/>
  <c r="H1734" i="71"/>
  <c r="W1734" i="71" s="1"/>
  <c r="H1735" i="71"/>
  <c r="W1735" i="71" s="1"/>
  <c r="H1736" i="71"/>
  <c r="W1736" i="71" s="1"/>
  <c r="H1737" i="71"/>
  <c r="W1737" i="71" s="1"/>
  <c r="H1738" i="71"/>
  <c r="W1738" i="71" s="1"/>
  <c r="H1739" i="71"/>
  <c r="W1739" i="71" s="1"/>
  <c r="H1740" i="71"/>
  <c r="W1740" i="71" s="1"/>
  <c r="H1741" i="71"/>
  <c r="W1741" i="71" s="1"/>
  <c r="H1742" i="71"/>
  <c r="W1742" i="71" s="1"/>
  <c r="H1743" i="71"/>
  <c r="W1743" i="71" s="1"/>
  <c r="H1744" i="71"/>
  <c r="W1744" i="71" s="1"/>
  <c r="H1745" i="71"/>
  <c r="W1745" i="71" s="1"/>
  <c r="H1746" i="71"/>
  <c r="W1746" i="71" s="1"/>
  <c r="H1747" i="71"/>
  <c r="W1747" i="71" s="1"/>
  <c r="H1748" i="71"/>
  <c r="W1748" i="71" s="1"/>
  <c r="H1749" i="71"/>
  <c r="W1749" i="71" s="1"/>
  <c r="H1750" i="71"/>
  <c r="W1750" i="71" s="1"/>
  <c r="H1751" i="71"/>
  <c r="W1751" i="71" s="1"/>
  <c r="H1752" i="71"/>
  <c r="W1752" i="71" s="1"/>
  <c r="H1753" i="71"/>
  <c r="W1753" i="71" s="1"/>
  <c r="H1754" i="71"/>
  <c r="W1754" i="71" s="1"/>
  <c r="H1755" i="71"/>
  <c r="W1755" i="71" s="1"/>
  <c r="H1756" i="71"/>
  <c r="W1756" i="71" s="1"/>
  <c r="H1757" i="71"/>
  <c r="W1757" i="71" s="1"/>
  <c r="H1758" i="71"/>
  <c r="W1758" i="71" s="1"/>
  <c r="H1759" i="71"/>
  <c r="W1759" i="71" s="1"/>
  <c r="H1760" i="71"/>
  <c r="W1760" i="71" s="1"/>
  <c r="H1761" i="71"/>
  <c r="W1761" i="71" s="1"/>
  <c r="H1762" i="71"/>
  <c r="W1762" i="71" s="1"/>
  <c r="H1763" i="71"/>
  <c r="W1763" i="71" s="1"/>
  <c r="H1764" i="71"/>
  <c r="W1764" i="71" s="1"/>
  <c r="H1765" i="71"/>
  <c r="W1765" i="71" s="1"/>
  <c r="H1766" i="71"/>
  <c r="W1766" i="71" s="1"/>
  <c r="H1767" i="71"/>
  <c r="W1767" i="71" s="1"/>
  <c r="H1768" i="71"/>
  <c r="W1768" i="71" s="1"/>
  <c r="H1769" i="71"/>
  <c r="W1769" i="71" s="1"/>
  <c r="H1770" i="71"/>
  <c r="W1770" i="71" s="1"/>
  <c r="H1771" i="71"/>
  <c r="W1771" i="71" s="1"/>
  <c r="H1772" i="71"/>
  <c r="W1772" i="71" s="1"/>
  <c r="H1773" i="71"/>
  <c r="W1773" i="71" s="1"/>
  <c r="H1774" i="71"/>
  <c r="W1774" i="71" s="1"/>
  <c r="H1775" i="71"/>
  <c r="W1775" i="71" s="1"/>
  <c r="H1776" i="71"/>
  <c r="W1776" i="71" s="1"/>
  <c r="H1777" i="71"/>
  <c r="W1777" i="71" s="1"/>
  <c r="H1778" i="71"/>
  <c r="W1778" i="71" s="1"/>
  <c r="H1779" i="71"/>
  <c r="W1779" i="71" s="1"/>
  <c r="H1780" i="71"/>
  <c r="W1780" i="71" s="1"/>
  <c r="H1781" i="71"/>
  <c r="W1781" i="71" s="1"/>
  <c r="H1782" i="71"/>
  <c r="W1782" i="71" s="1"/>
  <c r="H1783" i="71"/>
  <c r="W1783" i="71" s="1"/>
  <c r="H1784" i="71"/>
  <c r="W1784" i="71" s="1"/>
  <c r="H1785" i="71"/>
  <c r="W1785" i="71" s="1"/>
  <c r="H1786" i="71"/>
  <c r="W1786" i="71" s="1"/>
  <c r="H1787" i="71"/>
  <c r="W1787" i="71" s="1"/>
  <c r="H1788" i="71"/>
  <c r="W1788" i="71" s="1"/>
  <c r="H1789" i="71"/>
  <c r="W1789" i="71" s="1"/>
  <c r="H1790" i="71"/>
  <c r="W1790" i="71" s="1"/>
  <c r="H1791" i="71"/>
  <c r="W1791" i="71" s="1"/>
  <c r="H1792" i="71"/>
  <c r="W1792" i="71" s="1"/>
  <c r="H1793" i="71"/>
  <c r="W1793" i="71" s="1"/>
  <c r="H1794" i="71"/>
  <c r="W1794" i="71" s="1"/>
  <c r="H1795" i="71"/>
  <c r="W1795" i="71" s="1"/>
  <c r="H1796" i="71"/>
  <c r="W1796" i="71" s="1"/>
  <c r="H1797" i="71"/>
  <c r="W1797" i="71" s="1"/>
  <c r="H1798" i="71"/>
  <c r="W1798" i="71" s="1"/>
  <c r="H1799" i="71"/>
  <c r="W1799" i="71" s="1"/>
  <c r="H1800" i="71"/>
  <c r="W1800" i="71" s="1"/>
  <c r="H1801" i="71"/>
  <c r="W1801" i="71" s="1"/>
  <c r="H1802" i="71"/>
  <c r="W1802" i="71" s="1"/>
  <c r="H1803" i="71"/>
  <c r="W1803" i="71" s="1"/>
  <c r="H1804" i="71"/>
  <c r="W1804" i="71" s="1"/>
  <c r="H1805" i="71"/>
  <c r="W1805" i="71" s="1"/>
  <c r="H1806" i="71"/>
  <c r="W1806" i="71" s="1"/>
  <c r="H1807" i="71"/>
  <c r="W1807" i="71" s="1"/>
  <c r="H1808" i="71"/>
  <c r="W1808" i="71" s="1"/>
  <c r="H1809" i="71"/>
  <c r="W1809" i="71" s="1"/>
  <c r="H1810" i="71"/>
  <c r="W1810" i="71" s="1"/>
  <c r="H1811" i="71"/>
  <c r="W1811" i="71" s="1"/>
  <c r="H1812" i="71"/>
  <c r="W1812" i="71" s="1"/>
  <c r="H1813" i="71"/>
  <c r="W1813" i="71" s="1"/>
  <c r="H1814" i="71"/>
  <c r="W1814" i="71" s="1"/>
  <c r="H1815" i="71"/>
  <c r="W1815" i="71" s="1"/>
  <c r="H1816" i="71"/>
  <c r="W1816" i="71" s="1"/>
  <c r="H1817" i="71"/>
  <c r="W1817" i="71" s="1"/>
  <c r="H1818" i="71"/>
  <c r="W1818" i="71" s="1"/>
  <c r="H1819" i="71"/>
  <c r="W1819" i="71" s="1"/>
  <c r="H1820" i="71"/>
  <c r="W1820" i="71" s="1"/>
  <c r="H1821" i="71"/>
  <c r="W1821" i="71" s="1"/>
  <c r="H1822" i="71"/>
  <c r="W1822" i="71" s="1"/>
  <c r="H1823" i="71"/>
  <c r="W1823" i="71" s="1"/>
  <c r="H1824" i="71"/>
  <c r="W1824" i="71" s="1"/>
  <c r="H1825" i="71"/>
  <c r="W1825" i="71" s="1"/>
  <c r="H1826" i="71"/>
  <c r="W1826" i="71" s="1"/>
  <c r="H1827" i="71"/>
  <c r="W1827" i="71" s="1"/>
  <c r="H1828" i="71"/>
  <c r="W1828" i="71" s="1"/>
  <c r="H1829" i="71"/>
  <c r="W1829" i="71" s="1"/>
  <c r="H1830" i="71"/>
  <c r="W1830" i="71" s="1"/>
  <c r="H1831" i="71"/>
  <c r="W1831" i="71" s="1"/>
  <c r="H1832" i="71"/>
  <c r="W1832" i="71" s="1"/>
  <c r="H1833" i="71"/>
  <c r="W1833" i="71" s="1"/>
  <c r="H1834" i="71"/>
  <c r="W1834" i="71" s="1"/>
  <c r="H1835" i="71"/>
  <c r="W1835" i="71" s="1"/>
  <c r="H1836" i="71"/>
  <c r="W1836" i="71" s="1"/>
  <c r="H1837" i="71"/>
  <c r="W1837" i="71" s="1"/>
  <c r="H1838" i="71"/>
  <c r="W1838" i="71" s="1"/>
  <c r="H1839" i="71"/>
  <c r="W1839" i="71" s="1"/>
  <c r="H1840" i="71"/>
  <c r="W1840" i="71" s="1"/>
  <c r="H1841" i="71"/>
  <c r="W1841" i="71" s="1"/>
  <c r="H1842" i="71"/>
  <c r="W1842" i="71" s="1"/>
  <c r="H1843" i="71"/>
  <c r="W1843" i="71" s="1"/>
  <c r="H1844" i="71"/>
  <c r="W1844" i="71" s="1"/>
  <c r="H1845" i="71"/>
  <c r="W1845" i="71" s="1"/>
  <c r="H1846" i="71"/>
  <c r="W1846" i="71" s="1"/>
  <c r="H1847" i="71"/>
  <c r="W1847" i="71" s="1"/>
  <c r="H1848" i="71"/>
  <c r="W1848" i="71" s="1"/>
  <c r="H1849" i="71"/>
  <c r="W1849" i="71" s="1"/>
  <c r="H1850" i="71"/>
  <c r="W1850" i="71" s="1"/>
  <c r="H1851" i="71"/>
  <c r="W1851" i="71" s="1"/>
  <c r="H1852" i="71"/>
  <c r="W1852" i="71" s="1"/>
  <c r="H1853" i="71"/>
  <c r="W1853" i="71" s="1"/>
  <c r="H1854" i="71"/>
  <c r="W1854" i="71" s="1"/>
  <c r="H1855" i="71"/>
  <c r="W1855" i="71" s="1"/>
  <c r="H1856" i="71"/>
  <c r="W1856" i="71" s="1"/>
  <c r="H1857" i="71"/>
  <c r="W1857" i="71" s="1"/>
  <c r="H1858" i="71"/>
  <c r="W1858" i="71" s="1"/>
  <c r="H1859" i="71"/>
  <c r="W1859" i="71" s="1"/>
  <c r="H1860" i="71"/>
  <c r="W1860" i="71" s="1"/>
  <c r="H1861" i="71"/>
  <c r="W1861" i="71" s="1"/>
  <c r="H1862" i="71"/>
  <c r="W1862" i="71" s="1"/>
  <c r="H1863" i="71"/>
  <c r="W1863" i="71" s="1"/>
  <c r="H1864" i="71"/>
  <c r="W1864" i="71" s="1"/>
  <c r="H1865" i="71"/>
  <c r="W1865" i="71" s="1"/>
  <c r="H1866" i="71"/>
  <c r="W1866" i="71" s="1"/>
  <c r="H1867" i="71"/>
  <c r="W1867" i="71" s="1"/>
  <c r="H1868" i="71"/>
  <c r="W1868" i="71" s="1"/>
  <c r="H1869" i="71"/>
  <c r="W1869" i="71" s="1"/>
  <c r="H1870" i="71"/>
  <c r="W1870" i="71" s="1"/>
  <c r="H1871" i="71"/>
  <c r="W1871" i="71" s="1"/>
  <c r="H1872" i="71"/>
  <c r="W1872" i="71" s="1"/>
  <c r="H1873" i="71"/>
  <c r="W1873" i="71" s="1"/>
  <c r="H1874" i="71"/>
  <c r="W1874" i="71" s="1"/>
  <c r="H1875" i="71"/>
  <c r="W1875" i="71" s="1"/>
  <c r="H1876" i="71"/>
  <c r="W1876" i="71" s="1"/>
  <c r="H1877" i="71"/>
  <c r="W1877" i="71" s="1"/>
  <c r="H1878" i="71"/>
  <c r="W1878" i="71" s="1"/>
  <c r="H1879" i="71"/>
  <c r="W1879" i="71" s="1"/>
  <c r="H1880" i="71"/>
  <c r="W1880" i="71" s="1"/>
  <c r="H1881" i="71"/>
  <c r="W1881" i="71" s="1"/>
  <c r="H1882" i="71"/>
  <c r="W1882" i="71" s="1"/>
  <c r="H1883" i="71"/>
  <c r="W1883" i="71" s="1"/>
  <c r="H1884" i="71"/>
  <c r="W1884" i="71" s="1"/>
  <c r="H1885" i="71"/>
  <c r="W1885" i="71" s="1"/>
  <c r="H1886" i="71"/>
  <c r="W1886" i="71" s="1"/>
  <c r="H1887" i="71"/>
  <c r="W1887" i="71" s="1"/>
  <c r="H1888" i="71"/>
  <c r="W1888" i="71" s="1"/>
  <c r="H1889" i="71"/>
  <c r="W1889" i="71" s="1"/>
  <c r="H1890" i="71"/>
  <c r="W1890" i="71" s="1"/>
  <c r="H1891" i="71"/>
  <c r="W1891" i="71" s="1"/>
  <c r="H1892" i="71"/>
  <c r="W1892" i="71" s="1"/>
  <c r="H1893" i="71"/>
  <c r="W1893" i="71" s="1"/>
  <c r="H1894" i="71"/>
  <c r="W1894" i="71" s="1"/>
  <c r="H1895" i="71"/>
  <c r="W1895" i="71" s="1"/>
  <c r="H1896" i="71"/>
  <c r="W1896" i="71" s="1"/>
  <c r="H1897" i="71"/>
  <c r="W1897" i="71" s="1"/>
  <c r="H1898" i="71"/>
  <c r="W1898" i="71" s="1"/>
  <c r="H1899" i="71"/>
  <c r="W1899" i="71" s="1"/>
  <c r="H1900" i="71"/>
  <c r="W1900" i="71" s="1"/>
  <c r="H1901" i="71"/>
  <c r="W1901" i="71" s="1"/>
  <c r="H1902" i="71"/>
  <c r="W1902" i="71" s="1"/>
  <c r="H1903" i="71"/>
  <c r="W1903" i="71" s="1"/>
  <c r="H1904" i="71"/>
  <c r="W1904" i="71" s="1"/>
  <c r="H1905" i="71"/>
  <c r="W1905" i="71" s="1"/>
  <c r="H1906" i="71"/>
  <c r="W1906" i="71" s="1"/>
  <c r="H1907" i="71"/>
  <c r="W1907" i="71" s="1"/>
  <c r="H1908" i="71"/>
  <c r="W1908" i="71" s="1"/>
  <c r="H1909" i="71"/>
  <c r="W1909" i="71" s="1"/>
  <c r="H1910" i="71"/>
  <c r="W1910" i="71" s="1"/>
  <c r="H1911" i="71"/>
  <c r="W1911" i="71" s="1"/>
  <c r="H1912" i="71"/>
  <c r="W1912" i="71" s="1"/>
  <c r="H1913" i="71"/>
  <c r="W1913" i="71" s="1"/>
  <c r="H1914" i="71"/>
  <c r="W1914" i="71" s="1"/>
  <c r="H1915" i="71"/>
  <c r="W1915" i="71" s="1"/>
  <c r="H1916" i="71"/>
  <c r="W1916" i="71" s="1"/>
  <c r="H1917" i="71"/>
  <c r="W1917" i="71" s="1"/>
  <c r="H1918" i="71"/>
  <c r="W1918" i="71" s="1"/>
  <c r="H1919" i="71"/>
  <c r="W1919" i="71" s="1"/>
  <c r="H1920" i="71"/>
  <c r="W1920" i="71" s="1"/>
  <c r="H1921" i="71"/>
  <c r="W1921" i="71" s="1"/>
  <c r="H1922" i="71"/>
  <c r="W1922" i="71" s="1"/>
  <c r="H1923" i="71"/>
  <c r="W1923" i="71" s="1"/>
  <c r="H1924" i="71"/>
  <c r="W1924" i="71" s="1"/>
  <c r="H1925" i="71"/>
  <c r="W1925" i="71" s="1"/>
  <c r="H1926" i="71"/>
  <c r="W1926" i="71" s="1"/>
  <c r="H1927" i="71"/>
  <c r="W1927" i="71" s="1"/>
  <c r="H1928" i="71"/>
  <c r="W1928" i="71" s="1"/>
  <c r="H1929" i="71"/>
  <c r="W1929" i="71" s="1"/>
  <c r="H1930" i="71"/>
  <c r="W1930" i="71" s="1"/>
  <c r="H1931" i="71"/>
  <c r="W1931" i="71" s="1"/>
  <c r="H1932" i="71"/>
  <c r="W1932" i="71" s="1"/>
  <c r="H1933" i="71"/>
  <c r="W1933" i="71" s="1"/>
  <c r="H1934" i="71"/>
  <c r="W1934" i="71" s="1"/>
  <c r="H1935" i="71"/>
  <c r="W1935" i="71" s="1"/>
  <c r="H1936" i="71"/>
  <c r="W1936" i="71" s="1"/>
  <c r="H1937" i="71"/>
  <c r="W1937" i="71" s="1"/>
  <c r="H1938" i="71"/>
  <c r="W1938" i="71" s="1"/>
  <c r="H1939" i="71"/>
  <c r="W1939" i="71" s="1"/>
  <c r="H1940" i="71"/>
  <c r="W1940" i="71" s="1"/>
  <c r="H1941" i="71"/>
  <c r="W1941" i="71" s="1"/>
  <c r="H1942" i="71"/>
  <c r="W1942" i="71" s="1"/>
  <c r="H1943" i="71"/>
  <c r="W1943" i="71" s="1"/>
  <c r="H1944" i="71"/>
  <c r="W1944" i="71" s="1"/>
  <c r="H1945" i="71"/>
  <c r="W1945" i="71" s="1"/>
  <c r="H1946" i="71"/>
  <c r="W1946" i="71" s="1"/>
  <c r="H1947" i="71"/>
  <c r="W1947" i="71" s="1"/>
  <c r="H1948" i="71"/>
  <c r="W1948" i="71" s="1"/>
  <c r="H1949" i="71"/>
  <c r="W1949" i="71" s="1"/>
  <c r="H1950" i="71"/>
  <c r="W1950" i="71" s="1"/>
  <c r="H1951" i="71"/>
  <c r="W1951" i="71" s="1"/>
  <c r="H1952" i="71"/>
  <c r="W1952" i="71" s="1"/>
  <c r="H1953" i="71"/>
  <c r="W1953" i="71" s="1"/>
  <c r="H1954" i="71"/>
  <c r="W1954" i="71" s="1"/>
  <c r="H1955" i="71"/>
  <c r="W1955" i="71" s="1"/>
  <c r="H1956" i="71"/>
  <c r="W1956" i="71" s="1"/>
  <c r="H1957" i="71"/>
  <c r="W1957" i="71" s="1"/>
  <c r="H1958" i="71"/>
  <c r="W1958" i="71" s="1"/>
  <c r="H1959" i="71"/>
  <c r="W1959" i="71" s="1"/>
  <c r="H1960" i="71"/>
  <c r="W1960" i="71" s="1"/>
  <c r="H1961" i="71"/>
  <c r="W1961" i="71" s="1"/>
  <c r="H1962" i="71"/>
  <c r="W1962" i="71" s="1"/>
  <c r="H1963" i="71"/>
  <c r="W1963" i="71" s="1"/>
  <c r="H1964" i="71"/>
  <c r="W1964" i="71" s="1"/>
  <c r="H1965" i="71"/>
  <c r="W1965" i="71" s="1"/>
  <c r="H1966" i="71"/>
  <c r="W1966" i="71" s="1"/>
  <c r="H1967" i="71"/>
  <c r="W1967" i="71" s="1"/>
  <c r="H1968" i="71"/>
  <c r="W1968" i="71" s="1"/>
  <c r="H1969" i="71"/>
  <c r="W1969" i="71" s="1"/>
  <c r="H1970" i="71"/>
  <c r="W1970" i="71" s="1"/>
  <c r="H1971" i="71"/>
  <c r="W1971" i="71" s="1"/>
  <c r="H1972" i="71"/>
  <c r="W1972" i="71" s="1"/>
  <c r="H1973" i="71"/>
  <c r="W1973" i="71" s="1"/>
  <c r="H1974" i="71"/>
  <c r="W1974" i="71" s="1"/>
  <c r="H1975" i="71"/>
  <c r="W1975" i="71" s="1"/>
  <c r="H1976" i="71"/>
  <c r="W1976" i="71" s="1"/>
  <c r="H1977" i="71"/>
  <c r="W1977" i="71" s="1"/>
  <c r="H1978" i="71"/>
  <c r="W1978" i="71" s="1"/>
  <c r="H1979" i="71"/>
  <c r="W1979" i="71" s="1"/>
  <c r="H1980" i="71"/>
  <c r="W1980" i="71" s="1"/>
  <c r="H1981" i="71"/>
  <c r="W1981" i="71" s="1"/>
  <c r="H1982" i="71"/>
  <c r="W1982" i="71" s="1"/>
  <c r="H1983" i="71"/>
  <c r="W1983" i="71" s="1"/>
  <c r="H1984" i="71"/>
  <c r="W1984" i="71" s="1"/>
  <c r="H1985" i="71"/>
  <c r="W1985" i="71" s="1"/>
  <c r="H1986" i="71"/>
  <c r="W1986" i="71" s="1"/>
  <c r="H1987" i="71"/>
  <c r="W1987" i="71" s="1"/>
  <c r="H1988" i="71"/>
  <c r="W1988" i="71" s="1"/>
  <c r="H1989" i="71"/>
  <c r="W1989" i="71" s="1"/>
  <c r="H1990" i="71"/>
  <c r="W1990" i="71" s="1"/>
  <c r="H1991" i="71"/>
  <c r="W1991" i="71" s="1"/>
  <c r="H1992" i="71"/>
  <c r="W1992" i="71" s="1"/>
  <c r="H1993" i="71"/>
  <c r="W1993" i="71" s="1"/>
  <c r="H1994" i="71"/>
  <c r="W1994" i="71" s="1"/>
  <c r="H1995" i="71"/>
  <c r="W1995" i="71" s="1"/>
  <c r="H1996" i="71"/>
  <c r="W1996" i="71" s="1"/>
  <c r="H1997" i="71"/>
  <c r="W1997" i="71" s="1"/>
  <c r="H1998" i="71"/>
  <c r="W1998" i="71" s="1"/>
  <c r="H1999" i="71"/>
  <c r="W1999" i="71" s="1"/>
  <c r="H2000" i="71"/>
  <c r="W2000" i="71" s="1"/>
  <c r="H2001" i="71"/>
  <c r="W2001" i="71" s="1"/>
  <c r="H2002" i="71"/>
  <c r="W2002" i="71" s="1"/>
  <c r="H2003" i="71"/>
  <c r="W2003" i="71" s="1"/>
  <c r="H2004" i="71"/>
  <c r="W2004" i="71" s="1"/>
  <c r="H2005" i="71"/>
  <c r="W2005" i="71" s="1"/>
  <c r="H2006" i="71"/>
  <c r="W2006" i="71" s="1"/>
  <c r="H2007" i="71"/>
  <c r="W2007" i="71" s="1"/>
  <c r="H2008" i="71"/>
  <c r="W2008" i="71" s="1"/>
  <c r="H2009" i="71"/>
  <c r="W2009" i="71" s="1"/>
  <c r="H2010" i="71"/>
  <c r="W2010" i="71" s="1"/>
  <c r="H2011" i="71"/>
  <c r="W2011" i="71" s="1"/>
  <c r="H2012" i="71"/>
  <c r="W2012" i="71" s="1"/>
  <c r="H2013" i="71"/>
  <c r="W2013" i="71" s="1"/>
  <c r="H2014" i="71"/>
  <c r="W2014" i="71" s="1"/>
  <c r="H2015" i="71"/>
  <c r="W2015" i="71" s="1"/>
  <c r="H2016" i="71"/>
  <c r="W2016" i="71" s="1"/>
  <c r="H2017" i="71"/>
  <c r="W2017" i="71" s="1"/>
  <c r="H2018" i="71"/>
  <c r="W2018" i="71" s="1"/>
  <c r="H2019" i="71"/>
  <c r="W2019" i="71" s="1"/>
  <c r="H2020" i="71"/>
  <c r="W2020" i="71" s="1"/>
  <c r="H2021" i="71"/>
  <c r="W2021" i="71" s="1"/>
  <c r="H2022" i="71"/>
  <c r="W2022" i="71" s="1"/>
  <c r="H2023" i="71"/>
  <c r="W2023" i="71" s="1"/>
  <c r="H2024" i="71"/>
  <c r="W2024" i="71" s="1"/>
  <c r="H2025" i="71"/>
  <c r="W2025" i="71" s="1"/>
  <c r="H2026" i="71"/>
  <c r="W2026" i="71" s="1"/>
  <c r="H2027" i="71"/>
  <c r="W2027" i="71" s="1"/>
  <c r="H2028" i="71"/>
  <c r="W2028" i="71" s="1"/>
  <c r="H2029" i="71"/>
  <c r="W2029" i="71" s="1"/>
  <c r="H2030" i="71"/>
  <c r="W2030" i="71" s="1"/>
  <c r="H2031" i="71"/>
  <c r="W2031" i="71" s="1"/>
  <c r="H2032" i="71"/>
  <c r="W2032" i="71" s="1"/>
  <c r="H2033" i="71"/>
  <c r="W2033" i="71" s="1"/>
  <c r="H2034" i="71"/>
  <c r="W2034" i="71" s="1"/>
  <c r="H2035" i="71"/>
  <c r="W2035" i="71" s="1"/>
  <c r="H2036" i="71"/>
  <c r="W2036" i="71" s="1"/>
  <c r="H2037" i="71"/>
  <c r="W2037" i="71" s="1"/>
  <c r="H2038" i="71"/>
  <c r="W2038" i="71" s="1"/>
  <c r="H2039" i="71"/>
  <c r="W2039" i="71" s="1"/>
  <c r="H2040" i="71"/>
  <c r="W2040" i="71" s="1"/>
  <c r="H2041" i="71"/>
  <c r="W2041" i="71" s="1"/>
  <c r="H2042" i="71"/>
  <c r="W2042" i="71" s="1"/>
  <c r="H2043" i="71"/>
  <c r="W2043" i="71" s="1"/>
  <c r="H2044" i="71"/>
  <c r="W2044" i="71" s="1"/>
  <c r="H2045" i="71"/>
  <c r="W2045" i="71" s="1"/>
  <c r="H2046" i="71"/>
  <c r="W2046" i="71" s="1"/>
  <c r="H2047" i="71"/>
  <c r="W2047" i="71" s="1"/>
  <c r="H2048" i="71"/>
  <c r="W2048" i="71" s="1"/>
  <c r="H2049" i="71"/>
  <c r="W2049" i="71" s="1"/>
  <c r="H2050" i="71"/>
  <c r="W2050" i="71" s="1"/>
  <c r="H2051" i="71"/>
  <c r="W2051" i="71" s="1"/>
  <c r="H2052" i="71"/>
  <c r="W2052" i="71" s="1"/>
  <c r="H2053" i="71"/>
  <c r="W2053" i="71" s="1"/>
  <c r="H2054" i="71"/>
  <c r="W2054" i="71" s="1"/>
  <c r="H2055" i="71"/>
  <c r="W2055" i="71" s="1"/>
  <c r="H2056" i="71"/>
  <c r="W2056" i="71" s="1"/>
  <c r="H2057" i="71"/>
  <c r="W2057" i="71" s="1"/>
  <c r="H2058" i="71"/>
  <c r="W2058" i="71" s="1"/>
  <c r="H2059" i="71"/>
  <c r="W2059" i="71" s="1"/>
  <c r="H2060" i="71"/>
  <c r="W2060" i="71" s="1"/>
  <c r="H2061" i="71"/>
  <c r="W2061" i="71" s="1"/>
  <c r="H2062" i="71"/>
  <c r="W2062" i="71" s="1"/>
  <c r="H2063" i="71"/>
  <c r="W2063" i="71" s="1"/>
  <c r="H2064" i="71"/>
  <c r="W2064" i="71" s="1"/>
  <c r="H2065" i="71"/>
  <c r="W2065" i="71" s="1"/>
  <c r="H2066" i="71"/>
  <c r="W2066" i="71" s="1"/>
  <c r="H2067" i="71"/>
  <c r="W2067" i="71" s="1"/>
  <c r="H2068" i="71"/>
  <c r="W2068" i="71" s="1"/>
  <c r="H2069" i="71"/>
  <c r="W2069" i="71" s="1"/>
  <c r="H2070" i="71"/>
  <c r="W2070" i="71" s="1"/>
  <c r="H2071" i="71"/>
  <c r="W2071" i="71" s="1"/>
  <c r="H2072" i="71"/>
  <c r="W2072" i="71" s="1"/>
  <c r="H2073" i="71"/>
  <c r="W2073" i="71" s="1"/>
  <c r="H2074" i="71"/>
  <c r="W2074" i="71" s="1"/>
  <c r="H2075" i="71"/>
  <c r="W2075" i="71" s="1"/>
  <c r="H2076" i="71"/>
  <c r="W2076" i="71" s="1"/>
  <c r="H2077" i="71"/>
  <c r="W2077" i="71" s="1"/>
  <c r="H2078" i="71"/>
  <c r="W2078" i="71" s="1"/>
  <c r="H2079" i="71"/>
  <c r="W2079" i="71" s="1"/>
  <c r="H2080" i="71"/>
  <c r="W2080" i="71" s="1"/>
  <c r="H2081" i="71"/>
  <c r="W2081" i="71" s="1"/>
  <c r="H2082" i="71"/>
  <c r="W2082" i="71" s="1"/>
  <c r="H2083" i="71"/>
  <c r="W2083" i="71" s="1"/>
  <c r="H2084" i="71"/>
  <c r="W2084" i="71" s="1"/>
  <c r="H2085" i="71"/>
  <c r="W2085" i="71" s="1"/>
  <c r="H2086" i="71"/>
  <c r="W2086" i="71" s="1"/>
  <c r="H2087" i="71"/>
  <c r="W2087" i="71" s="1"/>
  <c r="H2088" i="71"/>
  <c r="W2088" i="71" s="1"/>
  <c r="H2089" i="71"/>
  <c r="W2089" i="71" s="1"/>
  <c r="H2090" i="71"/>
  <c r="W2090" i="71" s="1"/>
  <c r="H2091" i="71"/>
  <c r="W2091" i="71" s="1"/>
  <c r="H2092" i="71"/>
  <c r="W2092" i="71" s="1"/>
  <c r="H2093" i="71"/>
  <c r="W2093" i="71" s="1"/>
  <c r="H2094" i="71"/>
  <c r="W2094" i="71" s="1"/>
  <c r="H2095" i="71"/>
  <c r="W2095" i="71" s="1"/>
  <c r="H2096" i="71"/>
  <c r="W2096" i="71" s="1"/>
  <c r="H2097" i="71"/>
  <c r="W2097" i="71" s="1"/>
  <c r="H2098" i="71"/>
  <c r="W2098" i="71" s="1"/>
  <c r="H2099" i="71"/>
  <c r="W2099" i="71" s="1"/>
  <c r="H2100" i="71"/>
  <c r="W2100" i="71" s="1"/>
  <c r="H2101" i="71"/>
  <c r="W2101" i="71" s="1"/>
  <c r="H2102" i="71"/>
  <c r="W2102" i="71" s="1"/>
  <c r="H2103" i="71"/>
  <c r="W2103" i="71" s="1"/>
  <c r="H2104" i="71"/>
  <c r="W2104" i="71" s="1"/>
  <c r="H2105" i="71"/>
  <c r="W2105" i="71" s="1"/>
  <c r="H2106" i="71"/>
  <c r="W2106" i="71" s="1"/>
  <c r="H2107" i="71"/>
  <c r="W2107" i="71" s="1"/>
  <c r="H2108" i="71"/>
  <c r="W2108" i="71" s="1"/>
  <c r="H2109" i="71"/>
  <c r="W2109" i="71" s="1"/>
  <c r="H2110" i="71"/>
  <c r="W2110" i="71" s="1"/>
  <c r="H2111" i="71"/>
  <c r="W2111" i="71" s="1"/>
  <c r="H2112" i="71"/>
  <c r="W2112" i="71" s="1"/>
  <c r="H2113" i="71"/>
  <c r="W2113" i="71" s="1"/>
  <c r="H2114" i="71"/>
  <c r="W2114" i="71" s="1"/>
  <c r="H2115" i="71"/>
  <c r="W2115" i="71" s="1"/>
  <c r="H2116" i="71"/>
  <c r="W2116" i="71" s="1"/>
  <c r="H2117" i="71"/>
  <c r="W2117" i="71" s="1"/>
  <c r="H2118" i="71"/>
  <c r="W2118" i="71" s="1"/>
  <c r="H2119" i="71"/>
  <c r="W2119" i="71" s="1"/>
  <c r="H2120" i="71"/>
  <c r="W2120" i="71" s="1"/>
  <c r="H2121" i="71"/>
  <c r="W2121" i="71" s="1"/>
  <c r="H2122" i="71"/>
  <c r="W2122" i="71" s="1"/>
  <c r="H2123" i="71"/>
  <c r="W2123" i="71" s="1"/>
  <c r="H2124" i="71"/>
  <c r="W2124" i="71" s="1"/>
  <c r="H2125" i="71"/>
  <c r="W2125" i="71" s="1"/>
  <c r="H2126" i="71"/>
  <c r="W2126" i="71" s="1"/>
  <c r="H2127" i="71"/>
  <c r="W2127" i="71" s="1"/>
  <c r="H2128" i="71"/>
  <c r="W2128" i="71" s="1"/>
  <c r="H2129" i="71"/>
  <c r="W2129" i="71" s="1"/>
  <c r="H2130" i="71"/>
  <c r="W2130" i="71" s="1"/>
  <c r="H2131" i="71"/>
  <c r="W2131" i="71" s="1"/>
  <c r="H2132" i="71"/>
  <c r="W2132" i="71" s="1"/>
  <c r="H2133" i="71"/>
  <c r="W2133" i="71" s="1"/>
  <c r="H2134" i="71"/>
  <c r="W2134" i="71" s="1"/>
  <c r="H2135" i="71"/>
  <c r="W2135" i="71" s="1"/>
  <c r="H2136" i="71"/>
  <c r="W2136" i="71" s="1"/>
  <c r="H2137" i="71"/>
  <c r="W2137" i="71" s="1"/>
  <c r="H2138" i="71"/>
  <c r="W2138" i="71" s="1"/>
  <c r="H2139" i="71"/>
  <c r="W2139" i="71" s="1"/>
  <c r="H2140" i="71"/>
  <c r="W2140" i="71" s="1"/>
  <c r="H2141" i="71"/>
  <c r="W2141" i="71" s="1"/>
  <c r="H2142" i="71"/>
  <c r="W2142" i="71" s="1"/>
  <c r="H2143" i="71"/>
  <c r="W2143" i="71" s="1"/>
  <c r="H2144" i="71"/>
  <c r="W2144" i="71" s="1"/>
  <c r="H2145" i="71"/>
  <c r="W2145" i="71" s="1"/>
  <c r="H2146" i="71"/>
  <c r="W2146" i="71" s="1"/>
  <c r="H2147" i="71"/>
  <c r="W2147" i="71" s="1"/>
  <c r="H2148" i="71"/>
  <c r="W2148" i="71" s="1"/>
  <c r="H2149" i="71"/>
  <c r="W2149" i="71" s="1"/>
  <c r="H2150" i="71"/>
  <c r="W2150" i="71" s="1"/>
  <c r="H2151" i="71"/>
  <c r="W2151" i="71" s="1"/>
  <c r="H2152" i="71"/>
  <c r="W2152" i="71" s="1"/>
  <c r="H2153" i="71"/>
  <c r="W2153" i="71" s="1"/>
  <c r="H2154" i="71"/>
  <c r="W2154" i="71" s="1"/>
  <c r="H2155" i="71"/>
  <c r="W2155" i="71" s="1"/>
  <c r="H2156" i="71"/>
  <c r="W2156" i="71" s="1"/>
  <c r="H2157" i="71"/>
  <c r="W2157" i="71" s="1"/>
  <c r="H2158" i="71"/>
  <c r="W2158" i="71" s="1"/>
  <c r="H2159" i="71"/>
  <c r="W2159" i="71" s="1"/>
  <c r="H2160" i="71"/>
  <c r="W2160" i="71" s="1"/>
  <c r="H2161" i="71"/>
  <c r="W2161" i="71" s="1"/>
  <c r="H2162" i="71"/>
  <c r="W2162" i="71" s="1"/>
  <c r="H2163" i="71"/>
  <c r="W2163" i="71" s="1"/>
  <c r="H2164" i="71"/>
  <c r="W2164" i="71" s="1"/>
  <c r="H2165" i="71"/>
  <c r="W2165" i="71" s="1"/>
  <c r="H2166" i="71"/>
  <c r="W2166" i="71" s="1"/>
  <c r="H2167" i="71"/>
  <c r="W2167" i="71" s="1"/>
  <c r="H2168" i="71"/>
  <c r="W2168" i="71" s="1"/>
  <c r="H2169" i="71"/>
  <c r="W2169" i="71" s="1"/>
  <c r="H2170" i="71"/>
  <c r="W2170" i="71" s="1"/>
  <c r="H2171" i="71"/>
  <c r="W2171" i="71" s="1"/>
  <c r="H2172" i="71"/>
  <c r="W2172" i="71" s="1"/>
  <c r="H2173" i="71"/>
  <c r="W2173" i="71" s="1"/>
  <c r="H2174" i="71"/>
  <c r="W2174" i="71" s="1"/>
  <c r="H2175" i="71"/>
  <c r="W2175" i="71" s="1"/>
  <c r="H2176" i="71"/>
  <c r="W2176" i="71" s="1"/>
  <c r="H2177" i="71"/>
  <c r="W2177" i="71" s="1"/>
  <c r="H2178" i="71"/>
  <c r="W2178" i="71" s="1"/>
  <c r="H2179" i="71"/>
  <c r="W2179" i="71" s="1"/>
  <c r="H2180" i="71"/>
  <c r="W2180" i="71" s="1"/>
  <c r="H2181" i="71"/>
  <c r="W2181" i="71" s="1"/>
  <c r="H2182" i="71"/>
  <c r="W2182" i="71" s="1"/>
  <c r="H2183" i="71"/>
  <c r="W2183" i="71" s="1"/>
  <c r="H2184" i="71"/>
  <c r="W2184" i="71" s="1"/>
  <c r="H2185" i="71"/>
  <c r="W2185" i="71" s="1"/>
  <c r="H2186" i="71"/>
  <c r="W2186" i="71" s="1"/>
  <c r="H2187" i="71"/>
  <c r="W2187" i="71" s="1"/>
  <c r="H2188" i="71"/>
  <c r="W2188" i="71" s="1"/>
  <c r="H2189" i="71"/>
  <c r="W2189" i="71" s="1"/>
  <c r="H2190" i="71"/>
  <c r="W2190" i="71" s="1"/>
  <c r="H2191" i="71"/>
  <c r="W2191" i="71" s="1"/>
  <c r="H2192" i="71"/>
  <c r="W2192" i="71" s="1"/>
  <c r="H2193" i="71"/>
  <c r="W2193" i="71" s="1"/>
  <c r="H2194" i="71"/>
  <c r="W2194" i="71" s="1"/>
  <c r="H2195" i="71"/>
  <c r="W2195" i="71" s="1"/>
  <c r="H2196" i="71"/>
  <c r="W2196" i="71" s="1"/>
  <c r="H2197" i="71"/>
  <c r="W2197" i="71" s="1"/>
  <c r="H2198" i="71"/>
  <c r="W2198" i="71" s="1"/>
  <c r="H2199" i="71"/>
  <c r="W2199" i="71" s="1"/>
  <c r="H2200" i="71"/>
  <c r="W2200" i="71" s="1"/>
  <c r="H2201" i="71"/>
  <c r="W2201" i="71" s="1"/>
  <c r="H2202" i="71"/>
  <c r="W2202" i="71" s="1"/>
  <c r="H2203" i="71"/>
  <c r="W2203" i="71" s="1"/>
  <c r="H2204" i="71"/>
  <c r="W2204" i="71" s="1"/>
  <c r="H2205" i="71"/>
  <c r="W2205" i="71" s="1"/>
  <c r="H2206" i="71"/>
  <c r="W2206" i="71" s="1"/>
  <c r="H2207" i="71"/>
  <c r="W2207" i="71" s="1"/>
  <c r="H2208" i="71"/>
  <c r="W2208" i="71" s="1"/>
  <c r="H2209" i="71"/>
  <c r="W2209" i="71" s="1"/>
  <c r="H2210" i="71"/>
  <c r="W2210" i="71" s="1"/>
  <c r="H2211" i="71"/>
  <c r="W2211" i="71" s="1"/>
  <c r="H2212" i="71"/>
  <c r="W2212" i="71" s="1"/>
  <c r="H2213" i="71"/>
  <c r="W2213" i="71" s="1"/>
  <c r="H2214" i="71"/>
  <c r="W2214" i="71" s="1"/>
  <c r="H2215" i="71"/>
  <c r="W2215" i="71" s="1"/>
  <c r="H2216" i="71"/>
  <c r="W2216" i="71" s="1"/>
  <c r="H2217" i="71"/>
  <c r="W2217" i="71" s="1"/>
  <c r="H2218" i="71"/>
  <c r="W2218" i="71" s="1"/>
  <c r="H2219" i="71"/>
  <c r="W2219" i="71" s="1"/>
  <c r="H2220" i="71"/>
  <c r="W2220" i="71" s="1"/>
  <c r="H2221" i="71"/>
  <c r="W2221" i="71" s="1"/>
  <c r="H2222" i="71"/>
  <c r="W2222" i="71" s="1"/>
  <c r="H2223" i="71"/>
  <c r="W2223" i="71" s="1"/>
  <c r="H2224" i="71"/>
  <c r="W2224" i="71" s="1"/>
  <c r="H2225" i="71"/>
  <c r="W2225" i="71" s="1"/>
  <c r="H2226" i="71"/>
  <c r="W2226" i="71" s="1"/>
  <c r="H2227" i="71"/>
  <c r="W2227" i="71" s="1"/>
  <c r="H2228" i="71"/>
  <c r="W2228" i="71" s="1"/>
  <c r="H2229" i="71"/>
  <c r="W2229" i="71" s="1"/>
  <c r="H2230" i="71"/>
  <c r="W2230" i="71" s="1"/>
  <c r="H2231" i="71"/>
  <c r="W2231" i="71" s="1"/>
  <c r="H2232" i="71"/>
  <c r="W2232" i="71" s="1"/>
  <c r="H2233" i="71"/>
  <c r="W2233" i="71" s="1"/>
  <c r="H2234" i="71"/>
  <c r="W2234" i="71" s="1"/>
  <c r="H2235" i="71"/>
  <c r="W2235" i="71" s="1"/>
  <c r="H2236" i="71"/>
  <c r="W2236" i="71" s="1"/>
  <c r="H2237" i="71"/>
  <c r="W2237" i="71" s="1"/>
  <c r="H2238" i="71"/>
  <c r="W2238" i="71" s="1"/>
  <c r="H2239" i="71"/>
  <c r="W2239" i="71" s="1"/>
  <c r="H2240" i="71"/>
  <c r="W2240" i="71" s="1"/>
  <c r="H2241" i="71"/>
  <c r="W2241" i="71" s="1"/>
  <c r="H2242" i="71"/>
  <c r="W2242" i="71" s="1"/>
  <c r="H2243" i="71"/>
  <c r="W2243" i="71" s="1"/>
  <c r="H2244" i="71"/>
  <c r="W2244" i="71" s="1"/>
  <c r="H2245" i="71"/>
  <c r="W2245" i="71" s="1"/>
  <c r="H2246" i="71"/>
  <c r="W2246" i="71" s="1"/>
  <c r="H2247" i="71"/>
  <c r="W2247" i="71" s="1"/>
  <c r="H2248" i="71"/>
  <c r="W2248" i="71" s="1"/>
  <c r="H2249" i="71"/>
  <c r="W2249" i="71" s="1"/>
  <c r="H2250" i="71"/>
  <c r="W2250" i="71" s="1"/>
  <c r="H2251" i="71"/>
  <c r="W2251" i="71" s="1"/>
  <c r="H2252" i="71"/>
  <c r="W2252" i="71" s="1"/>
  <c r="H2253" i="71"/>
  <c r="W2253" i="71" s="1"/>
  <c r="H2254" i="71"/>
  <c r="W2254" i="71" s="1"/>
  <c r="H2255" i="71"/>
  <c r="W2255" i="71" s="1"/>
  <c r="H2256" i="71"/>
  <c r="W2256" i="71" s="1"/>
  <c r="H2257" i="71"/>
  <c r="W2257" i="71" s="1"/>
  <c r="H2258" i="71"/>
  <c r="W2258" i="71" s="1"/>
  <c r="H2259" i="71"/>
  <c r="W2259" i="71" s="1"/>
  <c r="H2260" i="71"/>
  <c r="W2260" i="71" s="1"/>
  <c r="H2261" i="71"/>
  <c r="W2261" i="71" s="1"/>
  <c r="H2262" i="71"/>
  <c r="W2262" i="71" s="1"/>
  <c r="H2263" i="71"/>
  <c r="W2263" i="71" s="1"/>
  <c r="H2264" i="71"/>
  <c r="W2264" i="71" s="1"/>
  <c r="H2265" i="71"/>
  <c r="W2265" i="71" s="1"/>
  <c r="H2266" i="71"/>
  <c r="W2266" i="71" s="1"/>
  <c r="H2267" i="71"/>
  <c r="W2267" i="71" s="1"/>
  <c r="H2268" i="71"/>
  <c r="W2268" i="71" s="1"/>
  <c r="H2269" i="71"/>
  <c r="W2269" i="71" s="1"/>
  <c r="H2270" i="71"/>
  <c r="W2270" i="71" s="1"/>
  <c r="H2271" i="71"/>
  <c r="W2271" i="71" s="1"/>
  <c r="H2272" i="71"/>
  <c r="W2272" i="71" s="1"/>
  <c r="H2273" i="71"/>
  <c r="W2273" i="71" s="1"/>
  <c r="H2274" i="71"/>
  <c r="W2274" i="71" s="1"/>
  <c r="H2275" i="71"/>
  <c r="W2275" i="71" s="1"/>
  <c r="H2276" i="71"/>
  <c r="W2276" i="71" s="1"/>
  <c r="H2277" i="71"/>
  <c r="W2277" i="71" s="1"/>
  <c r="H2278" i="71"/>
  <c r="W2278" i="71" s="1"/>
  <c r="H2279" i="71"/>
  <c r="W2279" i="71" s="1"/>
  <c r="H2280" i="71"/>
  <c r="W2280" i="71" s="1"/>
  <c r="H2281" i="71"/>
  <c r="W2281" i="71" s="1"/>
  <c r="H2282" i="71"/>
  <c r="W2282" i="71" s="1"/>
  <c r="H2283" i="71"/>
  <c r="W2283" i="71" s="1"/>
  <c r="H2284" i="71"/>
  <c r="W2284" i="71" s="1"/>
  <c r="H2285" i="71"/>
  <c r="W2285" i="71" s="1"/>
  <c r="H2286" i="71"/>
  <c r="W2286" i="71" s="1"/>
  <c r="H2287" i="71"/>
  <c r="W2287" i="71" s="1"/>
  <c r="H2288" i="71"/>
  <c r="W2288" i="71" s="1"/>
  <c r="H2289" i="71"/>
  <c r="W2289" i="71" s="1"/>
  <c r="H2290" i="71"/>
  <c r="W2290" i="71" s="1"/>
  <c r="H2291" i="71"/>
  <c r="W2291" i="71" s="1"/>
  <c r="H2292" i="71"/>
  <c r="W2292" i="71" s="1"/>
  <c r="H2293" i="71"/>
  <c r="W2293" i="71" s="1"/>
  <c r="H2294" i="71"/>
  <c r="W2294" i="71" s="1"/>
  <c r="H2295" i="71"/>
  <c r="W2295" i="71" s="1"/>
  <c r="H2296" i="71"/>
  <c r="W2296" i="71" s="1"/>
  <c r="H2297" i="71"/>
  <c r="W2297" i="71" s="1"/>
  <c r="H2298" i="71"/>
  <c r="W2298" i="71" s="1"/>
  <c r="H2299" i="71"/>
  <c r="W2299" i="71" s="1"/>
  <c r="H2300" i="71"/>
  <c r="W2300" i="71" s="1"/>
  <c r="H2301" i="71"/>
  <c r="W2301" i="71" s="1"/>
  <c r="H2302" i="71"/>
  <c r="W2302" i="71" s="1"/>
  <c r="H2303" i="71"/>
  <c r="W2303" i="71" s="1"/>
  <c r="H2304" i="71"/>
  <c r="W2304" i="71" s="1"/>
  <c r="H2305" i="71"/>
  <c r="W2305" i="71" s="1"/>
  <c r="H2306" i="71"/>
  <c r="W2306" i="71" s="1"/>
  <c r="H2307" i="71"/>
  <c r="W2307" i="71" s="1"/>
  <c r="H2308" i="71"/>
  <c r="W2308" i="71" s="1"/>
  <c r="H2309" i="71"/>
  <c r="W2309" i="71" s="1"/>
  <c r="H2310" i="71"/>
  <c r="W2310" i="71" s="1"/>
  <c r="H2311" i="71"/>
  <c r="W2311" i="71" s="1"/>
  <c r="H2312" i="71"/>
  <c r="W2312" i="71" s="1"/>
  <c r="H2313" i="71"/>
  <c r="W2313" i="71" s="1"/>
  <c r="H2314" i="71"/>
  <c r="W2314" i="71" s="1"/>
  <c r="H2315" i="71"/>
  <c r="W2315" i="71" s="1"/>
  <c r="H2316" i="71"/>
  <c r="W2316" i="71" s="1"/>
  <c r="H2317" i="71"/>
  <c r="W2317" i="71" s="1"/>
  <c r="H2318" i="71"/>
  <c r="W2318" i="71" s="1"/>
  <c r="H2319" i="71"/>
  <c r="W2319" i="71" s="1"/>
  <c r="H2320" i="71"/>
  <c r="W2320" i="71" s="1"/>
  <c r="H2321" i="71"/>
  <c r="W2321" i="71" s="1"/>
  <c r="H2322" i="71"/>
  <c r="W2322" i="71" s="1"/>
  <c r="H2323" i="71"/>
  <c r="W2323" i="71" s="1"/>
  <c r="H2324" i="71"/>
  <c r="W2324" i="71" s="1"/>
  <c r="H2325" i="71"/>
  <c r="W2325" i="71" s="1"/>
  <c r="H2326" i="71"/>
  <c r="W2326" i="71" s="1"/>
  <c r="H2327" i="71"/>
  <c r="W2327" i="71" s="1"/>
  <c r="H2328" i="71"/>
  <c r="W2328" i="71" s="1"/>
  <c r="H2329" i="71"/>
  <c r="W2329" i="71" s="1"/>
  <c r="H2330" i="71"/>
  <c r="W2330" i="71" s="1"/>
  <c r="H2331" i="71"/>
  <c r="W2331" i="71" s="1"/>
  <c r="H2332" i="71"/>
  <c r="W2332" i="71" s="1"/>
  <c r="H2333" i="71"/>
  <c r="W2333" i="71" s="1"/>
  <c r="H2334" i="71"/>
  <c r="W2334" i="71" s="1"/>
  <c r="H2335" i="71"/>
  <c r="W2335" i="71" s="1"/>
  <c r="H2336" i="71"/>
  <c r="W2336" i="71" s="1"/>
  <c r="H2337" i="71"/>
  <c r="W2337" i="71" s="1"/>
  <c r="H2338" i="71"/>
  <c r="W2338" i="71" s="1"/>
  <c r="H2339" i="71"/>
  <c r="W2339" i="71" s="1"/>
  <c r="H2340" i="71"/>
  <c r="W2340" i="71" s="1"/>
  <c r="H2341" i="71"/>
  <c r="W2341" i="71" s="1"/>
  <c r="H2342" i="71"/>
  <c r="W2342" i="71" s="1"/>
  <c r="H2343" i="71"/>
  <c r="W2343" i="71" s="1"/>
  <c r="H2344" i="71"/>
  <c r="W2344" i="71" s="1"/>
  <c r="H2345" i="71"/>
  <c r="W2345" i="71" s="1"/>
  <c r="H2346" i="71"/>
  <c r="W2346" i="71" s="1"/>
  <c r="H2347" i="71"/>
  <c r="W2347" i="71" s="1"/>
  <c r="H2348" i="71"/>
  <c r="W2348" i="71" s="1"/>
  <c r="H2349" i="71"/>
  <c r="W2349" i="71" s="1"/>
  <c r="H2350" i="71"/>
  <c r="W2350" i="71" s="1"/>
  <c r="H2351" i="71"/>
  <c r="W2351" i="71" s="1"/>
  <c r="H2352" i="71"/>
  <c r="W2352" i="71" s="1"/>
  <c r="H2353" i="71"/>
  <c r="W2353" i="71" s="1"/>
  <c r="H2354" i="71"/>
  <c r="W2354" i="71" s="1"/>
  <c r="H2355" i="71"/>
  <c r="W2355" i="71" s="1"/>
  <c r="H2356" i="71"/>
  <c r="W2356" i="71" s="1"/>
  <c r="H2357" i="71"/>
  <c r="W2357" i="71" s="1"/>
  <c r="H2358" i="71"/>
  <c r="W2358" i="71" s="1"/>
  <c r="H2359" i="71"/>
  <c r="W2359" i="71" s="1"/>
  <c r="H2360" i="71"/>
  <c r="W2360" i="71" s="1"/>
  <c r="H2361" i="71"/>
  <c r="W2361" i="71" s="1"/>
  <c r="H2362" i="71"/>
  <c r="W2362" i="71" s="1"/>
  <c r="H2363" i="71"/>
  <c r="W2363" i="71" s="1"/>
  <c r="H2364" i="71"/>
  <c r="W2364" i="71" s="1"/>
  <c r="H2365" i="71"/>
  <c r="W2365" i="71" s="1"/>
  <c r="H2366" i="71"/>
  <c r="W2366" i="71" s="1"/>
  <c r="H2367" i="71"/>
  <c r="W2367" i="71" s="1"/>
  <c r="H2368" i="71"/>
  <c r="W2368" i="71" s="1"/>
  <c r="H2369" i="71"/>
  <c r="W2369" i="71" s="1"/>
  <c r="H2370" i="71"/>
  <c r="W2370" i="71" s="1"/>
  <c r="H2371" i="71"/>
  <c r="W2371" i="71" s="1"/>
  <c r="H2372" i="71"/>
  <c r="W2372" i="71" s="1"/>
  <c r="H2373" i="71"/>
  <c r="W2373" i="71" s="1"/>
  <c r="H2374" i="71"/>
  <c r="W2374" i="71" s="1"/>
  <c r="H2375" i="71"/>
  <c r="W2375" i="71" s="1"/>
  <c r="H2376" i="71"/>
  <c r="W2376" i="71" s="1"/>
  <c r="H2377" i="71"/>
  <c r="W2377" i="71" s="1"/>
  <c r="H2378" i="71"/>
  <c r="W2378" i="71" s="1"/>
  <c r="H2379" i="71"/>
  <c r="W2379" i="71" s="1"/>
  <c r="H2380" i="71"/>
  <c r="W2380" i="71" s="1"/>
  <c r="H2381" i="71"/>
  <c r="W2381" i="71" s="1"/>
  <c r="H2382" i="71"/>
  <c r="W2382" i="71" s="1"/>
  <c r="H2383" i="71"/>
  <c r="W2383" i="71" s="1"/>
  <c r="H2384" i="71"/>
  <c r="W2384" i="71" s="1"/>
  <c r="H2385" i="71"/>
  <c r="W2385" i="71" s="1"/>
  <c r="H2386" i="71"/>
  <c r="W2386" i="71" s="1"/>
  <c r="H2387" i="71"/>
  <c r="W2387" i="71" s="1"/>
  <c r="H2388" i="71"/>
  <c r="W2388" i="71" s="1"/>
  <c r="H2389" i="71"/>
  <c r="W2389" i="71" s="1"/>
  <c r="H2390" i="71"/>
  <c r="W2390" i="71" s="1"/>
  <c r="H2391" i="71"/>
  <c r="W2391" i="71" s="1"/>
  <c r="H2392" i="71"/>
  <c r="W2392" i="71" s="1"/>
  <c r="H2393" i="71"/>
  <c r="W2393" i="71" s="1"/>
  <c r="H2394" i="71"/>
  <c r="W2394" i="71" s="1"/>
  <c r="H2395" i="71"/>
  <c r="W2395" i="71" s="1"/>
  <c r="H2396" i="71"/>
  <c r="W2396" i="71" s="1"/>
  <c r="H2397" i="71"/>
  <c r="W2397" i="71" s="1"/>
  <c r="H2398" i="71"/>
  <c r="W2398" i="71" s="1"/>
  <c r="H2399" i="71"/>
  <c r="W2399" i="71" s="1"/>
  <c r="H2400" i="71"/>
  <c r="W2400" i="71" s="1"/>
  <c r="H2401" i="71"/>
  <c r="W2401" i="71" s="1"/>
  <c r="H2402" i="71"/>
  <c r="W2402" i="71" s="1"/>
  <c r="H2403" i="71"/>
  <c r="W2403" i="71" s="1"/>
  <c r="H2404" i="71"/>
  <c r="W2404" i="71" s="1"/>
  <c r="H2405" i="71"/>
  <c r="W2405" i="71" s="1"/>
  <c r="H2406" i="71"/>
  <c r="W2406" i="71" s="1"/>
  <c r="H2407" i="71"/>
  <c r="W2407" i="71" s="1"/>
  <c r="H2408" i="71"/>
  <c r="W2408" i="71" s="1"/>
  <c r="H2409" i="71"/>
  <c r="W2409" i="71" s="1"/>
  <c r="H2410" i="71"/>
  <c r="W2410" i="71" s="1"/>
  <c r="H2411" i="71"/>
  <c r="W2411" i="71" s="1"/>
  <c r="H2412" i="71"/>
  <c r="W2412" i="71" s="1"/>
  <c r="H2413" i="71"/>
  <c r="W2413" i="71" s="1"/>
  <c r="H2414" i="71"/>
  <c r="W2414" i="71" s="1"/>
  <c r="H2415" i="71"/>
  <c r="W2415" i="71" s="1"/>
  <c r="H2416" i="71"/>
  <c r="W2416" i="71" s="1"/>
  <c r="H2417" i="71"/>
  <c r="W2417" i="71" s="1"/>
  <c r="H2418" i="71"/>
  <c r="W2418" i="71" s="1"/>
  <c r="H2419" i="71"/>
  <c r="W2419" i="71" s="1"/>
  <c r="H2420" i="71"/>
  <c r="W2420" i="71" s="1"/>
  <c r="H2421" i="71"/>
  <c r="W2421" i="71" s="1"/>
  <c r="H2422" i="71"/>
  <c r="W2422" i="71" s="1"/>
  <c r="H2423" i="71"/>
  <c r="W2423" i="71" s="1"/>
  <c r="H2424" i="71"/>
  <c r="W2424" i="71" s="1"/>
  <c r="H2425" i="71"/>
  <c r="W2425" i="71" s="1"/>
  <c r="H2426" i="71"/>
  <c r="W2426" i="71" s="1"/>
  <c r="H2427" i="71"/>
  <c r="W2427" i="71" s="1"/>
  <c r="H2428" i="71"/>
  <c r="W2428" i="71" s="1"/>
  <c r="H2429" i="71"/>
  <c r="W2429" i="71" s="1"/>
  <c r="H2430" i="71"/>
  <c r="W2430" i="71" s="1"/>
  <c r="H2431" i="71"/>
  <c r="W2431" i="71" s="1"/>
  <c r="H2432" i="71"/>
  <c r="W2432" i="71" s="1"/>
  <c r="H2433" i="71"/>
  <c r="W2433" i="71" s="1"/>
  <c r="H2434" i="71"/>
  <c r="W2434" i="71" s="1"/>
  <c r="H2435" i="71"/>
  <c r="W2435" i="71" s="1"/>
  <c r="H2436" i="71"/>
  <c r="W2436" i="71" s="1"/>
  <c r="H2437" i="71"/>
  <c r="W2437" i="71" s="1"/>
  <c r="H2438" i="71"/>
  <c r="W2438" i="71" s="1"/>
  <c r="H2439" i="71"/>
  <c r="W2439" i="71" s="1"/>
  <c r="H2440" i="71"/>
  <c r="W2440" i="71" s="1"/>
  <c r="H2441" i="71"/>
  <c r="W2441" i="71" s="1"/>
  <c r="H2442" i="71"/>
  <c r="W2442" i="71" s="1"/>
  <c r="H2443" i="71"/>
  <c r="W2443" i="71" s="1"/>
  <c r="H2444" i="71"/>
  <c r="W2444" i="71" s="1"/>
  <c r="H2445" i="71"/>
  <c r="W2445" i="71" s="1"/>
  <c r="H2446" i="71"/>
  <c r="W2446" i="71" s="1"/>
  <c r="H2447" i="71"/>
  <c r="W2447" i="71" s="1"/>
  <c r="H2448" i="71"/>
  <c r="W2448" i="71" s="1"/>
  <c r="H2449" i="71"/>
  <c r="W2449" i="71" s="1"/>
  <c r="H2450" i="71"/>
  <c r="W2450" i="71" s="1"/>
  <c r="H2451" i="71"/>
  <c r="W2451" i="71" s="1"/>
  <c r="H2452" i="71"/>
  <c r="W2452" i="71" s="1"/>
  <c r="H2453" i="71"/>
  <c r="W2453" i="71" s="1"/>
  <c r="H2454" i="71"/>
  <c r="W2454" i="71" s="1"/>
  <c r="H2455" i="71"/>
  <c r="W2455" i="71" s="1"/>
  <c r="H2456" i="71"/>
  <c r="W2456" i="71" s="1"/>
  <c r="H2457" i="71"/>
  <c r="W2457" i="71" s="1"/>
  <c r="H2458" i="71"/>
  <c r="W2458" i="71" s="1"/>
  <c r="H2459" i="71"/>
  <c r="W2459" i="71" s="1"/>
  <c r="H2460" i="71"/>
  <c r="W2460" i="71" s="1"/>
  <c r="H2461" i="71"/>
  <c r="W2461" i="71" s="1"/>
  <c r="H2462" i="71"/>
  <c r="W2462" i="71" s="1"/>
  <c r="H2463" i="71"/>
  <c r="W2463" i="71" s="1"/>
  <c r="H2464" i="71"/>
  <c r="W2464" i="71" s="1"/>
  <c r="H2465" i="71"/>
  <c r="W2465" i="71" s="1"/>
  <c r="H2466" i="71"/>
  <c r="W2466" i="71" s="1"/>
  <c r="H2467" i="71"/>
  <c r="W2467" i="71" s="1"/>
  <c r="H2468" i="71"/>
  <c r="W2468" i="71" s="1"/>
  <c r="H2469" i="71"/>
  <c r="W2469" i="71" s="1"/>
  <c r="H2470" i="71"/>
  <c r="W2470" i="71" s="1"/>
  <c r="H2471" i="71"/>
  <c r="W2471" i="71" s="1"/>
  <c r="H2472" i="71"/>
  <c r="W2472" i="71" s="1"/>
  <c r="H2473" i="71"/>
  <c r="W2473" i="71" s="1"/>
  <c r="H2474" i="71"/>
  <c r="W2474" i="71" s="1"/>
  <c r="H2475" i="71"/>
  <c r="W2475" i="71" s="1"/>
  <c r="H2476" i="71"/>
  <c r="W2476" i="71" s="1"/>
  <c r="H2477" i="71"/>
  <c r="W2477" i="71" s="1"/>
  <c r="H2478" i="71"/>
  <c r="W2478" i="71" s="1"/>
  <c r="H2479" i="71"/>
  <c r="W2479" i="71" s="1"/>
  <c r="H2480" i="71"/>
  <c r="W2480" i="71" s="1"/>
  <c r="H2481" i="71"/>
  <c r="W2481" i="71" s="1"/>
  <c r="H2482" i="71"/>
  <c r="W2482" i="71" s="1"/>
  <c r="H2483" i="71"/>
  <c r="W2483" i="71" s="1"/>
  <c r="H2484" i="71"/>
  <c r="W2484" i="71" s="1"/>
  <c r="H2485" i="71"/>
  <c r="W2485" i="71" s="1"/>
  <c r="H2486" i="71"/>
  <c r="W2486" i="71" s="1"/>
  <c r="H2487" i="71"/>
  <c r="W2487" i="71" s="1"/>
  <c r="H2488" i="71"/>
  <c r="W2488" i="71" s="1"/>
  <c r="H2489" i="71"/>
  <c r="W2489" i="71" s="1"/>
  <c r="H2490" i="71"/>
  <c r="W2490" i="71" s="1"/>
  <c r="H2491" i="71"/>
  <c r="W2491" i="71" s="1"/>
  <c r="H2492" i="71"/>
  <c r="W2492" i="71" s="1"/>
  <c r="H2493" i="71"/>
  <c r="W2493" i="71" s="1"/>
  <c r="H2494" i="71"/>
  <c r="W2494" i="71" s="1"/>
  <c r="H2495" i="71"/>
  <c r="W2495" i="71" s="1"/>
  <c r="H2496" i="71"/>
  <c r="W2496" i="71" s="1"/>
  <c r="H2497" i="71"/>
  <c r="W2497" i="71" s="1"/>
  <c r="H2498" i="71"/>
  <c r="W2498" i="71" s="1"/>
  <c r="H2499" i="71"/>
  <c r="W2499" i="71" s="1"/>
  <c r="H2500" i="71"/>
  <c r="W2500" i="71" s="1"/>
  <c r="H2501" i="71"/>
  <c r="W2501" i="71" s="1"/>
  <c r="H2502" i="71"/>
  <c r="W2502" i="71" s="1"/>
  <c r="H2503" i="71"/>
  <c r="W2503" i="71" s="1"/>
  <c r="H2504" i="71"/>
  <c r="W2504" i="71" s="1"/>
  <c r="H2505" i="71"/>
  <c r="W2505" i="71" s="1"/>
  <c r="H2506" i="71"/>
  <c r="W2506" i="71" s="1"/>
  <c r="H2507" i="71"/>
  <c r="W2507" i="71" s="1"/>
  <c r="H2508" i="71"/>
  <c r="W2508" i="71" s="1"/>
  <c r="H2509" i="71"/>
  <c r="W2509" i="71" s="1"/>
  <c r="H2510" i="71"/>
  <c r="W2510" i="71" s="1"/>
  <c r="H2511" i="71"/>
  <c r="W2511" i="71" s="1"/>
  <c r="H2512" i="71"/>
  <c r="W2512" i="71" s="1"/>
  <c r="H2513" i="71"/>
  <c r="W2513" i="71" s="1"/>
  <c r="H2514" i="71"/>
  <c r="W2514" i="71" s="1"/>
  <c r="H2515" i="71"/>
  <c r="W2515" i="71" s="1"/>
  <c r="H2516" i="71"/>
  <c r="W2516" i="71" s="1"/>
  <c r="H2517" i="71"/>
  <c r="W2517" i="71" s="1"/>
  <c r="H2518" i="71"/>
  <c r="W2518" i="71" s="1"/>
  <c r="H2519" i="71"/>
  <c r="W2519" i="71" s="1"/>
  <c r="H2520" i="71"/>
  <c r="W2520" i="71" s="1"/>
  <c r="H2521" i="71"/>
  <c r="W2521" i="71" s="1"/>
  <c r="H2522" i="71"/>
  <c r="W2522" i="71" s="1"/>
  <c r="H2523" i="71"/>
  <c r="W2523" i="71" s="1"/>
  <c r="H2524" i="71"/>
  <c r="W2524" i="71" s="1"/>
  <c r="H2525" i="71"/>
  <c r="W2525" i="71" s="1"/>
  <c r="H2526" i="71"/>
  <c r="W2526" i="71" s="1"/>
  <c r="H2527" i="71"/>
  <c r="W2527" i="71" s="1"/>
  <c r="H2528" i="71"/>
  <c r="W2528" i="71" s="1"/>
  <c r="H2529" i="71"/>
  <c r="W2529" i="71" s="1"/>
  <c r="H2530" i="71"/>
  <c r="W2530" i="71" s="1"/>
  <c r="H2531" i="71"/>
  <c r="W2531" i="71" s="1"/>
  <c r="H2532" i="71"/>
  <c r="W2532" i="71" s="1"/>
  <c r="H2533" i="71"/>
  <c r="W2533" i="71" s="1"/>
  <c r="H2534" i="71"/>
  <c r="W2534" i="71" s="1"/>
  <c r="H2535" i="71"/>
  <c r="W2535" i="71" s="1"/>
  <c r="H2536" i="71"/>
  <c r="W2536" i="71" s="1"/>
  <c r="H2537" i="71"/>
  <c r="W2537" i="71" s="1"/>
  <c r="H2538" i="71"/>
  <c r="W2538" i="71" s="1"/>
  <c r="H2539" i="71"/>
  <c r="W2539" i="71" s="1"/>
  <c r="H2540" i="71"/>
  <c r="W2540" i="71" s="1"/>
  <c r="H2541" i="71"/>
  <c r="W2541" i="71" s="1"/>
  <c r="H2542" i="71"/>
  <c r="W2542" i="71" s="1"/>
  <c r="H2543" i="71"/>
  <c r="W2543" i="71" s="1"/>
  <c r="H2544" i="71"/>
  <c r="W2544" i="71" s="1"/>
  <c r="H2545" i="71"/>
  <c r="W2545" i="71" s="1"/>
  <c r="H2546" i="71"/>
  <c r="W2546" i="71" s="1"/>
  <c r="H2547" i="71"/>
  <c r="W2547" i="71" s="1"/>
  <c r="H2548" i="71"/>
  <c r="W2548" i="71" s="1"/>
  <c r="H2549" i="71"/>
  <c r="W2549" i="71" s="1"/>
  <c r="H2550" i="71"/>
  <c r="W2550" i="71" s="1"/>
  <c r="H2551" i="71"/>
  <c r="W2551" i="71" s="1"/>
  <c r="H2552" i="71"/>
  <c r="W2552" i="71" s="1"/>
  <c r="H2553" i="71"/>
  <c r="W2553" i="71" s="1"/>
  <c r="H2554" i="71"/>
  <c r="W2554" i="71" s="1"/>
  <c r="H2555" i="71"/>
  <c r="W2555" i="71" s="1"/>
  <c r="H2556" i="71"/>
  <c r="W2556" i="71" s="1"/>
  <c r="H2557" i="71"/>
  <c r="W2557" i="71" s="1"/>
  <c r="H2558" i="71"/>
  <c r="W2558" i="71" s="1"/>
  <c r="H2559" i="71"/>
  <c r="W2559" i="71" s="1"/>
  <c r="H2560" i="71"/>
  <c r="W2560" i="71" s="1"/>
  <c r="H2561" i="71"/>
  <c r="W2561" i="71" s="1"/>
  <c r="H2562" i="71"/>
  <c r="W2562" i="71" s="1"/>
  <c r="H2563" i="71"/>
  <c r="W2563" i="71" s="1"/>
  <c r="H2564" i="71"/>
  <c r="W2564" i="71" s="1"/>
  <c r="H2565" i="71"/>
  <c r="W2565" i="71" s="1"/>
  <c r="H2566" i="71"/>
  <c r="W2566" i="71" s="1"/>
  <c r="H2567" i="71"/>
  <c r="W2567" i="71" s="1"/>
  <c r="H2568" i="71"/>
  <c r="W2568" i="71" s="1"/>
  <c r="H2569" i="71"/>
  <c r="W2569" i="71" s="1"/>
  <c r="H2570" i="71"/>
  <c r="W2570" i="71" s="1"/>
  <c r="H2571" i="71"/>
  <c r="W2571" i="71" s="1"/>
  <c r="H2572" i="71"/>
  <c r="W2572" i="71" s="1"/>
  <c r="H2573" i="71"/>
  <c r="W2573" i="71" s="1"/>
  <c r="H2574" i="71"/>
  <c r="W2574" i="71" s="1"/>
  <c r="H2575" i="71"/>
  <c r="W2575" i="71" s="1"/>
  <c r="H2576" i="71"/>
  <c r="W2576" i="71" s="1"/>
  <c r="H2577" i="71"/>
  <c r="W2577" i="71" s="1"/>
  <c r="H2578" i="71"/>
  <c r="W2578" i="71" s="1"/>
  <c r="H2579" i="71"/>
  <c r="W2579" i="71" s="1"/>
  <c r="H2580" i="71"/>
  <c r="W2580" i="71" s="1"/>
  <c r="H2581" i="71"/>
  <c r="W2581" i="71" s="1"/>
  <c r="H2582" i="71"/>
  <c r="W2582" i="71" s="1"/>
  <c r="H2583" i="71"/>
  <c r="W2583" i="71" s="1"/>
  <c r="H2584" i="71"/>
  <c r="W2584" i="71" s="1"/>
  <c r="H2585" i="71"/>
  <c r="W2585" i="71" s="1"/>
  <c r="H2586" i="71"/>
  <c r="W2586" i="71" s="1"/>
  <c r="H2587" i="71"/>
  <c r="W2587" i="71" s="1"/>
  <c r="H2588" i="71"/>
  <c r="W2588" i="71" s="1"/>
  <c r="H2589" i="71"/>
  <c r="W2589" i="71" s="1"/>
  <c r="H2590" i="71"/>
  <c r="W2590" i="71" s="1"/>
  <c r="H2591" i="71"/>
  <c r="W2591" i="71" s="1"/>
  <c r="H2592" i="71"/>
  <c r="W2592" i="71" s="1"/>
  <c r="H2593" i="71"/>
  <c r="W2593" i="71" s="1"/>
  <c r="H2594" i="71"/>
  <c r="W2594" i="71" s="1"/>
  <c r="H2595" i="71"/>
  <c r="W2595" i="71" s="1"/>
  <c r="H2596" i="71"/>
  <c r="W2596" i="71" s="1"/>
  <c r="H2597" i="71"/>
  <c r="W2597" i="71" s="1"/>
  <c r="H2598" i="71"/>
  <c r="W2598" i="71" s="1"/>
  <c r="H2599" i="71"/>
  <c r="W2599" i="71" s="1"/>
  <c r="H2600" i="71"/>
  <c r="W2600" i="71" s="1"/>
  <c r="H2601" i="71"/>
  <c r="W2601" i="71" s="1"/>
  <c r="H2602" i="71"/>
  <c r="W2602" i="71" s="1"/>
  <c r="H2603" i="71"/>
  <c r="W2603" i="71" s="1"/>
  <c r="H2604" i="71"/>
  <c r="W2604" i="71" s="1"/>
  <c r="H2605" i="71"/>
  <c r="W2605" i="71" s="1"/>
  <c r="H2606" i="71"/>
  <c r="W2606" i="71" s="1"/>
  <c r="H2607" i="71"/>
  <c r="W2607" i="71" s="1"/>
  <c r="H2608" i="71"/>
  <c r="W2608" i="71" s="1"/>
  <c r="H2609" i="71"/>
  <c r="W2609" i="71" s="1"/>
  <c r="H2610" i="71"/>
  <c r="W2610" i="71" s="1"/>
  <c r="H2611" i="71"/>
  <c r="W2611" i="71" s="1"/>
  <c r="H2612" i="71"/>
  <c r="W2612" i="71" s="1"/>
  <c r="H2613" i="71"/>
  <c r="W2613" i="71" s="1"/>
  <c r="H2614" i="71"/>
  <c r="W2614" i="71" s="1"/>
  <c r="H2615" i="71"/>
  <c r="W2615" i="71" s="1"/>
  <c r="H2616" i="71"/>
  <c r="W2616" i="71" s="1"/>
  <c r="H2617" i="71"/>
  <c r="W2617" i="71" s="1"/>
  <c r="H2618" i="71"/>
  <c r="W2618" i="71" s="1"/>
  <c r="H2619" i="71"/>
  <c r="W2619" i="71" s="1"/>
  <c r="H2620" i="71"/>
  <c r="W2620" i="71" s="1"/>
  <c r="H2621" i="71"/>
  <c r="W2621" i="71" s="1"/>
  <c r="H2622" i="71"/>
  <c r="W2622" i="71" s="1"/>
  <c r="H2623" i="71"/>
  <c r="W2623" i="71" s="1"/>
  <c r="H2624" i="71"/>
  <c r="W2624" i="71" s="1"/>
  <c r="H2625" i="71"/>
  <c r="W2625" i="71" s="1"/>
  <c r="H2626" i="71"/>
  <c r="W2626" i="71" s="1"/>
  <c r="H2627" i="71"/>
  <c r="W2627" i="71" s="1"/>
  <c r="H2628" i="71"/>
  <c r="W2628" i="71" s="1"/>
  <c r="H2629" i="71"/>
  <c r="W2629" i="71" s="1"/>
  <c r="H2630" i="71"/>
  <c r="W2630" i="71" s="1"/>
  <c r="H2631" i="71"/>
  <c r="W2631" i="71" s="1"/>
  <c r="H2632" i="71"/>
  <c r="W2632" i="71" s="1"/>
  <c r="H2633" i="71"/>
  <c r="W2633" i="71" s="1"/>
  <c r="H2634" i="71"/>
  <c r="W2634" i="71" s="1"/>
  <c r="H2635" i="71"/>
  <c r="W2635" i="71" s="1"/>
  <c r="H2636" i="71"/>
  <c r="W2636" i="71" s="1"/>
  <c r="H2637" i="71"/>
  <c r="W2637" i="71" s="1"/>
  <c r="H2638" i="71"/>
  <c r="W2638" i="71" s="1"/>
  <c r="H2639" i="71"/>
  <c r="W2639" i="71" s="1"/>
  <c r="H2640" i="71"/>
  <c r="W2640" i="71" s="1"/>
  <c r="H2641" i="71"/>
  <c r="W2641" i="71" s="1"/>
  <c r="H2642" i="71"/>
  <c r="W2642" i="71" s="1"/>
  <c r="H2643" i="71"/>
  <c r="W2643" i="71" s="1"/>
  <c r="H2644" i="71"/>
  <c r="W2644" i="71" s="1"/>
  <c r="H2645" i="71"/>
  <c r="W2645" i="71" s="1"/>
  <c r="H2646" i="71"/>
  <c r="W2646" i="71" s="1"/>
  <c r="H2647" i="71"/>
  <c r="W2647" i="71" s="1"/>
  <c r="H2648" i="71"/>
  <c r="W2648" i="71" s="1"/>
  <c r="H2649" i="71"/>
  <c r="W2649" i="71" s="1"/>
  <c r="H2650" i="71"/>
  <c r="W2650" i="71" s="1"/>
  <c r="H2651" i="71"/>
  <c r="W2651" i="71" s="1"/>
  <c r="H2652" i="71"/>
  <c r="W2652" i="71" s="1"/>
  <c r="H2653" i="71"/>
  <c r="W2653" i="71" s="1"/>
  <c r="H2654" i="71"/>
  <c r="W2654" i="71" s="1"/>
  <c r="H2655" i="71"/>
  <c r="W2655" i="71" s="1"/>
  <c r="H2656" i="71"/>
  <c r="W2656" i="71" s="1"/>
  <c r="H2657" i="71"/>
  <c r="W2657" i="71" s="1"/>
  <c r="H2658" i="71"/>
  <c r="W2658" i="71" s="1"/>
  <c r="H2659" i="71"/>
  <c r="W2659" i="71" s="1"/>
  <c r="H2660" i="71"/>
  <c r="W2660" i="71" s="1"/>
  <c r="H2661" i="71"/>
  <c r="W2661" i="71" s="1"/>
  <c r="H2662" i="71"/>
  <c r="W2662" i="71" s="1"/>
  <c r="H2663" i="71"/>
  <c r="W2663" i="71" s="1"/>
  <c r="H2664" i="71"/>
  <c r="W2664" i="71" s="1"/>
  <c r="H2665" i="71"/>
  <c r="W2665" i="71" s="1"/>
  <c r="H2666" i="71"/>
  <c r="W2666" i="71" s="1"/>
  <c r="H2667" i="71"/>
  <c r="W2667" i="71" s="1"/>
  <c r="H2668" i="71"/>
  <c r="W2668" i="71" s="1"/>
  <c r="H2669" i="71"/>
  <c r="W2669" i="71" s="1"/>
  <c r="H2670" i="71"/>
  <c r="W2670" i="71" s="1"/>
  <c r="H2671" i="71"/>
  <c r="W2671" i="71" s="1"/>
  <c r="H2672" i="71"/>
  <c r="W2672" i="71" s="1"/>
  <c r="H2673" i="71"/>
  <c r="W2673" i="71" s="1"/>
  <c r="H2674" i="71"/>
  <c r="W2674" i="71" s="1"/>
  <c r="H2675" i="71"/>
  <c r="W2675" i="71" s="1"/>
  <c r="H2676" i="71"/>
  <c r="W2676" i="71" s="1"/>
  <c r="H2677" i="71"/>
  <c r="W2677" i="71" s="1"/>
  <c r="H2678" i="71"/>
  <c r="W2678" i="71" s="1"/>
  <c r="H2679" i="71"/>
  <c r="W2679" i="71" s="1"/>
  <c r="H2680" i="71"/>
  <c r="W2680" i="71" s="1"/>
  <c r="H2681" i="71"/>
  <c r="W2681" i="71" s="1"/>
  <c r="H2682" i="71"/>
  <c r="W2682" i="71" s="1"/>
  <c r="H2683" i="71"/>
  <c r="W2683" i="71" s="1"/>
  <c r="H2684" i="71"/>
  <c r="W2684" i="71" s="1"/>
  <c r="H2685" i="71"/>
  <c r="W2685" i="71" s="1"/>
  <c r="H2686" i="71"/>
  <c r="W2686" i="71" s="1"/>
  <c r="H2687" i="71"/>
  <c r="W2687" i="71" s="1"/>
  <c r="H2688" i="71"/>
  <c r="W2688" i="71" s="1"/>
  <c r="H2689" i="71"/>
  <c r="W2689" i="71" s="1"/>
  <c r="H2690" i="71"/>
  <c r="W2690" i="71" s="1"/>
  <c r="H2691" i="71"/>
  <c r="W2691" i="71" s="1"/>
  <c r="H2692" i="71"/>
  <c r="W2692" i="71" s="1"/>
  <c r="H2693" i="71"/>
  <c r="W2693" i="71" s="1"/>
  <c r="H2694" i="71"/>
  <c r="W2694" i="71" s="1"/>
  <c r="H2695" i="71"/>
  <c r="W2695" i="71" s="1"/>
  <c r="H2696" i="71"/>
  <c r="W2696" i="71" s="1"/>
  <c r="H2697" i="71"/>
  <c r="W2697" i="71" s="1"/>
  <c r="H2698" i="71"/>
  <c r="W2698" i="71" s="1"/>
  <c r="H2699" i="71"/>
  <c r="W2699" i="71" s="1"/>
  <c r="H2700" i="71"/>
  <c r="W2700" i="71" s="1"/>
  <c r="H2701" i="71"/>
  <c r="W2701" i="71" s="1"/>
  <c r="H2702" i="71"/>
  <c r="W2702" i="71" s="1"/>
  <c r="H2703" i="71"/>
  <c r="W2703" i="71" s="1"/>
  <c r="H2704" i="71"/>
  <c r="W2704" i="71" s="1"/>
  <c r="H2705" i="71"/>
  <c r="W2705" i="71" s="1"/>
  <c r="H2706" i="71"/>
  <c r="W2706" i="71" s="1"/>
  <c r="H2707" i="71"/>
  <c r="W2707" i="71" s="1"/>
  <c r="H2708" i="71"/>
  <c r="W2708" i="71" s="1"/>
  <c r="H2709" i="71"/>
  <c r="W2709" i="71" s="1"/>
  <c r="H2710" i="71"/>
  <c r="W2710" i="71" s="1"/>
  <c r="H2711" i="71"/>
  <c r="W2711" i="71" s="1"/>
  <c r="H2712" i="71"/>
  <c r="W2712" i="71" s="1"/>
  <c r="H2713" i="71"/>
  <c r="W2713" i="71" s="1"/>
  <c r="H2714" i="71"/>
  <c r="W2714" i="71" s="1"/>
  <c r="H2715" i="71"/>
  <c r="W2715" i="71" s="1"/>
  <c r="H2716" i="71"/>
  <c r="W2716" i="71" s="1"/>
  <c r="H2717" i="71"/>
  <c r="W2717" i="71" s="1"/>
  <c r="H2718" i="71"/>
  <c r="W2718" i="71" s="1"/>
  <c r="H2719" i="71"/>
  <c r="W2719" i="71" s="1"/>
  <c r="H2720" i="71"/>
  <c r="W2720" i="71" s="1"/>
  <c r="H2721" i="71"/>
  <c r="W2721" i="71" s="1"/>
  <c r="H2722" i="71"/>
  <c r="W2722" i="71" s="1"/>
  <c r="H2723" i="71"/>
  <c r="W2723" i="71" s="1"/>
  <c r="H2724" i="71"/>
  <c r="W2724" i="71" s="1"/>
  <c r="H2725" i="71"/>
  <c r="W2725" i="71" s="1"/>
  <c r="H2726" i="71"/>
  <c r="W2726" i="71" s="1"/>
  <c r="H2727" i="71"/>
  <c r="W2727" i="71" s="1"/>
  <c r="H2728" i="71"/>
  <c r="W2728" i="71" s="1"/>
  <c r="H2729" i="71"/>
  <c r="W2729" i="71" s="1"/>
  <c r="H2730" i="71"/>
  <c r="W2730" i="71" s="1"/>
  <c r="H2731" i="71"/>
  <c r="W2731" i="71" s="1"/>
  <c r="H2732" i="71"/>
  <c r="W2732" i="71" s="1"/>
  <c r="H2733" i="71"/>
  <c r="W2733" i="71" s="1"/>
  <c r="H2734" i="71"/>
  <c r="W2734" i="71" s="1"/>
  <c r="H2735" i="71"/>
  <c r="W2735" i="71" s="1"/>
  <c r="H2736" i="71"/>
  <c r="W2736" i="71" s="1"/>
  <c r="H2737" i="71"/>
  <c r="W2737" i="71" s="1"/>
  <c r="H2738" i="71"/>
  <c r="W2738" i="71" s="1"/>
  <c r="H2739" i="71"/>
  <c r="W2739" i="71" s="1"/>
  <c r="H2740" i="71"/>
  <c r="W2740" i="71" s="1"/>
  <c r="H2741" i="71"/>
  <c r="W2741" i="71" s="1"/>
  <c r="H2742" i="71"/>
  <c r="W2742" i="71" s="1"/>
  <c r="H2743" i="71"/>
  <c r="W2743" i="71" s="1"/>
  <c r="H2744" i="71"/>
  <c r="W2744" i="71" s="1"/>
  <c r="H2745" i="71"/>
  <c r="W2745" i="71" s="1"/>
  <c r="H2746" i="71"/>
  <c r="W2746" i="71" s="1"/>
  <c r="H2747" i="71"/>
  <c r="W2747" i="71" s="1"/>
  <c r="H2748" i="71"/>
  <c r="W2748" i="71" s="1"/>
  <c r="H2749" i="71"/>
  <c r="W2749" i="71" s="1"/>
  <c r="H2750" i="71"/>
  <c r="W2750" i="71" s="1"/>
  <c r="H2751" i="71"/>
  <c r="W2751" i="71" s="1"/>
  <c r="H2752" i="71"/>
  <c r="W2752" i="71" s="1"/>
  <c r="H2753" i="71"/>
  <c r="W2753" i="71" s="1"/>
  <c r="H2754" i="71"/>
  <c r="W2754" i="71" s="1"/>
  <c r="H2755" i="71"/>
  <c r="W2755" i="71" s="1"/>
  <c r="H2756" i="71"/>
  <c r="W2756" i="71" s="1"/>
  <c r="H2757" i="71"/>
  <c r="W2757" i="71" s="1"/>
  <c r="H2758" i="71"/>
  <c r="W2758" i="71" s="1"/>
  <c r="H2759" i="71"/>
  <c r="W2759" i="71" s="1"/>
  <c r="H2760" i="71"/>
  <c r="W2760" i="71" s="1"/>
  <c r="H2761" i="71"/>
  <c r="W2761" i="71" s="1"/>
  <c r="H2762" i="71"/>
  <c r="W2762" i="71" s="1"/>
  <c r="H2763" i="71"/>
  <c r="W2763" i="71" s="1"/>
  <c r="H2764" i="71"/>
  <c r="W2764" i="71" s="1"/>
  <c r="H2765" i="71"/>
  <c r="W2765" i="71" s="1"/>
  <c r="H2766" i="71"/>
  <c r="W2766" i="71" s="1"/>
  <c r="H2767" i="71"/>
  <c r="W2767" i="71" s="1"/>
  <c r="H2768" i="71"/>
  <c r="W2768" i="71" s="1"/>
  <c r="H2769" i="71"/>
  <c r="W2769" i="71" s="1"/>
  <c r="H2770" i="71"/>
  <c r="W2770" i="71" s="1"/>
  <c r="H2771" i="71"/>
  <c r="W2771" i="71" s="1"/>
  <c r="H2772" i="71"/>
  <c r="W2772" i="71" s="1"/>
  <c r="H2773" i="71"/>
  <c r="W2773" i="71" s="1"/>
  <c r="H2774" i="71"/>
  <c r="W2774" i="71" s="1"/>
  <c r="H2775" i="71"/>
  <c r="W2775" i="71" s="1"/>
  <c r="H2776" i="71"/>
  <c r="W2776" i="71" s="1"/>
  <c r="H2777" i="71"/>
  <c r="W2777" i="71" s="1"/>
  <c r="H2778" i="71"/>
  <c r="W2778" i="71" s="1"/>
  <c r="H2779" i="71"/>
  <c r="W2779" i="71" s="1"/>
  <c r="H2780" i="71"/>
  <c r="W2780" i="71" s="1"/>
  <c r="H2781" i="71"/>
  <c r="W2781" i="71" s="1"/>
  <c r="H2782" i="71"/>
  <c r="W2782" i="71" s="1"/>
  <c r="H2783" i="71"/>
  <c r="W2783" i="71" s="1"/>
  <c r="H2784" i="71"/>
  <c r="W2784" i="71" s="1"/>
  <c r="H2785" i="71"/>
  <c r="W2785" i="71" s="1"/>
  <c r="H2786" i="71"/>
  <c r="W2786" i="71" s="1"/>
  <c r="H2787" i="71"/>
  <c r="W2787" i="71" s="1"/>
  <c r="H2788" i="71"/>
  <c r="W2788" i="71" s="1"/>
  <c r="H2789" i="71"/>
  <c r="W2789" i="71" s="1"/>
  <c r="H2790" i="71"/>
  <c r="W2790" i="71" s="1"/>
  <c r="H2791" i="71"/>
  <c r="W2791" i="71" s="1"/>
  <c r="H2792" i="71"/>
  <c r="W2792" i="71" s="1"/>
  <c r="H2793" i="71"/>
  <c r="W2793" i="71" s="1"/>
  <c r="H2794" i="71"/>
  <c r="W2794" i="71" s="1"/>
  <c r="H2795" i="71"/>
  <c r="W2795" i="71" s="1"/>
  <c r="H2796" i="71"/>
  <c r="W2796" i="71" s="1"/>
  <c r="H2797" i="71"/>
  <c r="W2797" i="71" s="1"/>
  <c r="H2798" i="71"/>
  <c r="W2798" i="71" s="1"/>
  <c r="H2799" i="71"/>
  <c r="W2799" i="71" s="1"/>
  <c r="H2800" i="71"/>
  <c r="W2800" i="71" s="1"/>
  <c r="H2801" i="71"/>
  <c r="W2801" i="71" s="1"/>
  <c r="H2802" i="71"/>
  <c r="W2802" i="71" s="1"/>
  <c r="H2803" i="71"/>
  <c r="W2803" i="71" s="1"/>
  <c r="H2804" i="71"/>
  <c r="W2804" i="71" s="1"/>
  <c r="H2805" i="71"/>
  <c r="W2805" i="71" s="1"/>
  <c r="H2806" i="71"/>
  <c r="W2806" i="71" s="1"/>
  <c r="H2807" i="71"/>
  <c r="W2807" i="71" s="1"/>
  <c r="H2808" i="71"/>
  <c r="W2808" i="71" s="1"/>
  <c r="H2809" i="71"/>
  <c r="W2809" i="71" s="1"/>
  <c r="H2810" i="71"/>
  <c r="W2810" i="71" s="1"/>
  <c r="H2811" i="71"/>
  <c r="W2811" i="71" s="1"/>
  <c r="H2812" i="71"/>
  <c r="W2812" i="71" s="1"/>
  <c r="H2813" i="71"/>
  <c r="W2813" i="71" s="1"/>
  <c r="H2814" i="71"/>
  <c r="W2814" i="71" s="1"/>
  <c r="H2815" i="71"/>
  <c r="W2815" i="71" s="1"/>
  <c r="H2816" i="71"/>
  <c r="W2816" i="71" s="1"/>
  <c r="H2817" i="71"/>
  <c r="W2817" i="71" s="1"/>
  <c r="H2818" i="71"/>
  <c r="W2818" i="71" s="1"/>
  <c r="H2819" i="71"/>
  <c r="W2819" i="71" s="1"/>
  <c r="H2820" i="71"/>
  <c r="W2820" i="71" s="1"/>
  <c r="H2821" i="71"/>
  <c r="W2821" i="71" s="1"/>
  <c r="H2822" i="71"/>
  <c r="W2822" i="71" s="1"/>
  <c r="H2823" i="71"/>
  <c r="W2823" i="71" s="1"/>
  <c r="H2824" i="71"/>
  <c r="W2824" i="71" s="1"/>
  <c r="H2825" i="71"/>
  <c r="W2825" i="71" s="1"/>
  <c r="H2826" i="71"/>
  <c r="W2826" i="71" s="1"/>
  <c r="H2827" i="71"/>
  <c r="W2827" i="71" s="1"/>
  <c r="H2828" i="71"/>
  <c r="W2828" i="71" s="1"/>
  <c r="H2829" i="71"/>
  <c r="W2829" i="71" s="1"/>
  <c r="H2830" i="71"/>
  <c r="W2830" i="71" s="1"/>
  <c r="H2831" i="71"/>
  <c r="W2831" i="71" s="1"/>
  <c r="H2832" i="71"/>
  <c r="W2832" i="71" s="1"/>
  <c r="H2833" i="71"/>
  <c r="W2833" i="71" s="1"/>
  <c r="H2834" i="71"/>
  <c r="W2834" i="71" s="1"/>
  <c r="H2835" i="71"/>
  <c r="W2835" i="71" s="1"/>
  <c r="H2836" i="71"/>
  <c r="W2836" i="71" s="1"/>
  <c r="H2837" i="71"/>
  <c r="W2837" i="71" s="1"/>
  <c r="H2838" i="71"/>
  <c r="W2838" i="71" s="1"/>
  <c r="H2839" i="71"/>
  <c r="W2839" i="71" s="1"/>
  <c r="H2840" i="71"/>
  <c r="W2840" i="71" s="1"/>
  <c r="H2841" i="71"/>
  <c r="W2841" i="71" s="1"/>
  <c r="H2842" i="71"/>
  <c r="W2842" i="71" s="1"/>
  <c r="H2843" i="71"/>
  <c r="W2843" i="71" s="1"/>
  <c r="H2844" i="71"/>
  <c r="W2844" i="71" s="1"/>
  <c r="H2845" i="71"/>
  <c r="W2845" i="71" s="1"/>
  <c r="H2846" i="71"/>
  <c r="W2846" i="71" s="1"/>
  <c r="H2847" i="71"/>
  <c r="W2847" i="71" s="1"/>
  <c r="H2848" i="71"/>
  <c r="W2848" i="71" s="1"/>
  <c r="H2849" i="71"/>
  <c r="W2849" i="71" s="1"/>
  <c r="H2850" i="71"/>
  <c r="W2850" i="71" s="1"/>
  <c r="H2851" i="71"/>
  <c r="W2851" i="71" s="1"/>
  <c r="H2852" i="71"/>
  <c r="W2852" i="71" s="1"/>
  <c r="H2853" i="71"/>
  <c r="W2853" i="71" s="1"/>
  <c r="H2854" i="71"/>
  <c r="W2854" i="71" s="1"/>
  <c r="H2855" i="71"/>
  <c r="W2855" i="71" s="1"/>
  <c r="H2856" i="71"/>
  <c r="W2856" i="71" s="1"/>
  <c r="H2857" i="71"/>
  <c r="W2857" i="71" s="1"/>
  <c r="H2858" i="71"/>
  <c r="W2858" i="71" s="1"/>
  <c r="H2859" i="71"/>
  <c r="W2859" i="71" s="1"/>
  <c r="H2860" i="71"/>
  <c r="W2860" i="71" s="1"/>
  <c r="H2861" i="71"/>
  <c r="W2861" i="71" s="1"/>
  <c r="H2862" i="71"/>
  <c r="W2862" i="71" s="1"/>
  <c r="H2863" i="71"/>
  <c r="W2863" i="71" s="1"/>
  <c r="H2864" i="71"/>
  <c r="W2864" i="71" s="1"/>
  <c r="H2865" i="71"/>
  <c r="W2865" i="71" s="1"/>
  <c r="H2866" i="71"/>
  <c r="W2866" i="71" s="1"/>
  <c r="H2867" i="71"/>
  <c r="W2867" i="71" s="1"/>
  <c r="H2868" i="71"/>
  <c r="W2868" i="71" s="1"/>
  <c r="H2869" i="71"/>
  <c r="W2869" i="71" s="1"/>
  <c r="H2870" i="71"/>
  <c r="W2870" i="71" s="1"/>
  <c r="H2871" i="71"/>
  <c r="W2871" i="71" s="1"/>
  <c r="H2872" i="71"/>
  <c r="W2872" i="71" s="1"/>
  <c r="H2873" i="71"/>
  <c r="W2873" i="71" s="1"/>
  <c r="H2874" i="71"/>
  <c r="W2874" i="71" s="1"/>
  <c r="H2875" i="71"/>
  <c r="W2875" i="71" s="1"/>
  <c r="H2876" i="71"/>
  <c r="W2876" i="71" s="1"/>
  <c r="H2877" i="71"/>
  <c r="W2877" i="71" s="1"/>
  <c r="H2878" i="71"/>
  <c r="W2878" i="71" s="1"/>
  <c r="H2879" i="71"/>
  <c r="W2879" i="71" s="1"/>
  <c r="H2880" i="71"/>
  <c r="W2880" i="71" s="1"/>
  <c r="H2881" i="71"/>
  <c r="W2881" i="71" s="1"/>
  <c r="H2882" i="71"/>
  <c r="W2882" i="71" s="1"/>
  <c r="H2883" i="71"/>
  <c r="W2883" i="71" s="1"/>
  <c r="H2884" i="71"/>
  <c r="W2884" i="71" s="1"/>
  <c r="H2885" i="71"/>
  <c r="W2885" i="71" s="1"/>
  <c r="H2886" i="71"/>
  <c r="W2886" i="71" s="1"/>
  <c r="H2887" i="71"/>
  <c r="W2887" i="71" s="1"/>
  <c r="H2888" i="71"/>
  <c r="W2888" i="71" s="1"/>
  <c r="H2889" i="71"/>
  <c r="W2889" i="71" s="1"/>
  <c r="H2890" i="71"/>
  <c r="W2890" i="71" s="1"/>
  <c r="H2891" i="71"/>
  <c r="W2891" i="71" s="1"/>
  <c r="H2892" i="71"/>
  <c r="W2892" i="71" s="1"/>
  <c r="H2893" i="71"/>
  <c r="W2893" i="71" s="1"/>
  <c r="H2894" i="71"/>
  <c r="W2894" i="71" s="1"/>
  <c r="H2895" i="71"/>
  <c r="W2895" i="71" s="1"/>
  <c r="H2896" i="71"/>
  <c r="W2896" i="71" s="1"/>
  <c r="H2897" i="71"/>
  <c r="W2897" i="71" s="1"/>
  <c r="H2898" i="71"/>
  <c r="W2898" i="71" s="1"/>
  <c r="H2899" i="71"/>
  <c r="W2899" i="71" s="1"/>
  <c r="H2900" i="71"/>
  <c r="W2900" i="71" s="1"/>
  <c r="H2901" i="71"/>
  <c r="W2901" i="71" s="1"/>
  <c r="H2902" i="71"/>
  <c r="W2902" i="71" s="1"/>
  <c r="H2903" i="71"/>
  <c r="W2903" i="71" s="1"/>
  <c r="H2904" i="71"/>
  <c r="W2904" i="71" s="1"/>
  <c r="H2905" i="71"/>
  <c r="W2905" i="71" s="1"/>
  <c r="H2906" i="71"/>
  <c r="W2906" i="71" s="1"/>
  <c r="H2907" i="71"/>
  <c r="W2907" i="71" s="1"/>
  <c r="H2908" i="71"/>
  <c r="W2908" i="71" s="1"/>
  <c r="H2909" i="71"/>
  <c r="W2909" i="71" s="1"/>
  <c r="H2910" i="71"/>
  <c r="W2910" i="71" s="1"/>
  <c r="H2911" i="71"/>
  <c r="W2911" i="71" s="1"/>
  <c r="H2912" i="71"/>
  <c r="W2912" i="71" s="1"/>
  <c r="H2913" i="71"/>
  <c r="W2913" i="71" s="1"/>
  <c r="H2914" i="71"/>
  <c r="W2914" i="71" s="1"/>
  <c r="H2915" i="71"/>
  <c r="W2915" i="71" s="1"/>
  <c r="H2916" i="71"/>
  <c r="W2916" i="71" s="1"/>
  <c r="H2917" i="71"/>
  <c r="W2917" i="71" s="1"/>
  <c r="H2918" i="71"/>
  <c r="W2918" i="71" s="1"/>
  <c r="H2919" i="71"/>
  <c r="W2919" i="71" s="1"/>
  <c r="H2920" i="71"/>
  <c r="W2920" i="71" s="1"/>
  <c r="H2921" i="71"/>
  <c r="W2921" i="71" s="1"/>
  <c r="H2922" i="71"/>
  <c r="W2922" i="71" s="1"/>
  <c r="H2923" i="71"/>
  <c r="W2923" i="71" s="1"/>
  <c r="H2924" i="71"/>
  <c r="W2924" i="71" s="1"/>
  <c r="H2925" i="71"/>
  <c r="W2925" i="71" s="1"/>
  <c r="H2926" i="71"/>
  <c r="W2926" i="71" s="1"/>
  <c r="H2927" i="71"/>
  <c r="W2927" i="71" s="1"/>
  <c r="H2928" i="71"/>
  <c r="W2928" i="71" s="1"/>
  <c r="H2929" i="71"/>
  <c r="W2929" i="71" s="1"/>
  <c r="H2930" i="71"/>
  <c r="W2930" i="71" s="1"/>
  <c r="H2931" i="71"/>
  <c r="W2931" i="71" s="1"/>
  <c r="H2932" i="71"/>
  <c r="W2932" i="71" s="1"/>
  <c r="H2933" i="71"/>
  <c r="W2933" i="71" s="1"/>
  <c r="H2934" i="71"/>
  <c r="W2934" i="71" s="1"/>
  <c r="H2935" i="71"/>
  <c r="W2935" i="71" s="1"/>
  <c r="H2936" i="71"/>
  <c r="W2936" i="71" s="1"/>
  <c r="H2937" i="71"/>
  <c r="W2937" i="71" s="1"/>
  <c r="H2938" i="71"/>
  <c r="W2938" i="71" s="1"/>
  <c r="H2939" i="71"/>
  <c r="W2939" i="71" s="1"/>
  <c r="H2940" i="71"/>
  <c r="W2940" i="71" s="1"/>
  <c r="H2941" i="71"/>
  <c r="W2941" i="71" s="1"/>
  <c r="H2942" i="71"/>
  <c r="W2942" i="71" s="1"/>
  <c r="H2943" i="71"/>
  <c r="W2943" i="71" s="1"/>
  <c r="H2944" i="71"/>
  <c r="W2944" i="71" s="1"/>
  <c r="H2945" i="71"/>
  <c r="W2945" i="71" s="1"/>
  <c r="H2946" i="71"/>
  <c r="W2946" i="71" s="1"/>
  <c r="H2947" i="71"/>
  <c r="W2947" i="71" s="1"/>
  <c r="H2948" i="71"/>
  <c r="W2948" i="71" s="1"/>
  <c r="H2949" i="71"/>
  <c r="W2949" i="71" s="1"/>
  <c r="H2950" i="71"/>
  <c r="W2950" i="71" s="1"/>
  <c r="H2951" i="71"/>
  <c r="W2951" i="71" s="1"/>
  <c r="H2952" i="71"/>
  <c r="W2952" i="71" s="1"/>
  <c r="H2953" i="71"/>
  <c r="W2953" i="71" s="1"/>
  <c r="H2954" i="71"/>
  <c r="W2954" i="71" s="1"/>
  <c r="H2955" i="71"/>
  <c r="W2955" i="71" s="1"/>
  <c r="H2956" i="71"/>
  <c r="W2956" i="71" s="1"/>
  <c r="H2957" i="71"/>
  <c r="W2957" i="71" s="1"/>
  <c r="H2958" i="71"/>
  <c r="W2958" i="71" s="1"/>
  <c r="H2959" i="71"/>
  <c r="W2959" i="71" s="1"/>
  <c r="H2960" i="71"/>
  <c r="W2960" i="71" s="1"/>
  <c r="H2961" i="71"/>
  <c r="W2961" i="71" s="1"/>
  <c r="H2962" i="71"/>
  <c r="W2962" i="71" s="1"/>
  <c r="H2963" i="71"/>
  <c r="W2963" i="71" s="1"/>
  <c r="H2964" i="71"/>
  <c r="W2964" i="71" s="1"/>
  <c r="H2965" i="71"/>
  <c r="W2965" i="71" s="1"/>
  <c r="H2966" i="71"/>
  <c r="W2966" i="71" s="1"/>
  <c r="H2967" i="71"/>
  <c r="W2967" i="71" s="1"/>
  <c r="H2968" i="71"/>
  <c r="W2968" i="71" s="1"/>
  <c r="H2969" i="71"/>
  <c r="W2969" i="71" s="1"/>
  <c r="H2970" i="71"/>
  <c r="W2970" i="71" s="1"/>
  <c r="H2971" i="71"/>
  <c r="W2971" i="71" s="1"/>
  <c r="H2972" i="71"/>
  <c r="W2972" i="71" s="1"/>
  <c r="H2973" i="71"/>
  <c r="W2973" i="71" s="1"/>
  <c r="H2974" i="71"/>
  <c r="W2974" i="71" s="1"/>
  <c r="H2975" i="71"/>
  <c r="W2975" i="71" s="1"/>
  <c r="H2976" i="71"/>
  <c r="W2976" i="71" s="1"/>
  <c r="H2977" i="71"/>
  <c r="W2977" i="71" s="1"/>
  <c r="H2978" i="71"/>
  <c r="W2978" i="71" s="1"/>
  <c r="H2979" i="71"/>
  <c r="W2979" i="71" s="1"/>
  <c r="H2980" i="71"/>
  <c r="W2980" i="71" s="1"/>
  <c r="H2981" i="71"/>
  <c r="W2981" i="71" s="1"/>
  <c r="H2982" i="71"/>
  <c r="W2982" i="71" s="1"/>
  <c r="H2983" i="71"/>
  <c r="W2983" i="71" s="1"/>
  <c r="H2984" i="71"/>
  <c r="W2984" i="71" s="1"/>
  <c r="H2985" i="71"/>
  <c r="W2985" i="71" s="1"/>
  <c r="H2986" i="71"/>
  <c r="W2986" i="71" s="1"/>
  <c r="H2987" i="71"/>
  <c r="W2987" i="71" s="1"/>
  <c r="H2988" i="71"/>
  <c r="W2988" i="71" s="1"/>
  <c r="H2989" i="71"/>
  <c r="W2989" i="71" s="1"/>
  <c r="H2990" i="71"/>
  <c r="W2990" i="71" s="1"/>
  <c r="H2991" i="71"/>
  <c r="W2991" i="71" s="1"/>
  <c r="H2992" i="71"/>
  <c r="W2992" i="71" s="1"/>
  <c r="H2993" i="71"/>
  <c r="W2993" i="71" s="1"/>
  <c r="H2994" i="71"/>
  <c r="W2994" i="71" s="1"/>
  <c r="H2995" i="71"/>
  <c r="W2995" i="71" s="1"/>
  <c r="H2996" i="71"/>
  <c r="W2996" i="71" s="1"/>
  <c r="H2997" i="71"/>
  <c r="W2997" i="71" s="1"/>
  <c r="H2998" i="71"/>
  <c r="W2998" i="71" s="1"/>
  <c r="H2999" i="71"/>
  <c r="W2999" i="71" s="1"/>
  <c r="H3000" i="71"/>
  <c r="W3000" i="71" s="1"/>
  <c r="H3001" i="71"/>
  <c r="W3001" i="71" s="1"/>
  <c r="H3002" i="71"/>
  <c r="W3002" i="71" s="1"/>
  <c r="H3003" i="71"/>
  <c r="W3003" i="71" s="1"/>
  <c r="H3004" i="71"/>
  <c r="W3004" i="71" s="1"/>
  <c r="H3005" i="71"/>
  <c r="W3005" i="71" s="1"/>
  <c r="H3006" i="71"/>
  <c r="W3006" i="71" s="1"/>
  <c r="H3007" i="71"/>
  <c r="W3007" i="71" s="1"/>
  <c r="H3008" i="71"/>
  <c r="W3008" i="71" s="1"/>
  <c r="H3009" i="71"/>
  <c r="W3009" i="71" s="1"/>
  <c r="H3010" i="71"/>
  <c r="W3010" i="71" s="1"/>
  <c r="H3011" i="71"/>
  <c r="W3011" i="71" s="1"/>
  <c r="H3012" i="71"/>
  <c r="W3012" i="71" s="1"/>
  <c r="H3013" i="71"/>
  <c r="W3013" i="71" s="1"/>
  <c r="H3014" i="71"/>
  <c r="W3014" i="71" s="1"/>
  <c r="H3015" i="71"/>
  <c r="W3015" i="71" s="1"/>
  <c r="H3016" i="71"/>
  <c r="W3016" i="71" s="1"/>
  <c r="H3017" i="71"/>
  <c r="W3017" i="71" s="1"/>
  <c r="H3018" i="71"/>
  <c r="W3018" i="71" s="1"/>
  <c r="H3019" i="71"/>
  <c r="W3019" i="71" s="1"/>
  <c r="H3020" i="71"/>
  <c r="W3020" i="71" s="1"/>
  <c r="H3021" i="71"/>
  <c r="W3021" i="71" s="1"/>
  <c r="H3022" i="71"/>
  <c r="W3022" i="71" s="1"/>
  <c r="H3023" i="71"/>
  <c r="W3023" i="71" s="1"/>
  <c r="H3024" i="71"/>
  <c r="W3024" i="71" s="1"/>
  <c r="H3025" i="71"/>
  <c r="W3025" i="71" s="1"/>
  <c r="H3026" i="71"/>
  <c r="W3026" i="71" s="1"/>
  <c r="H3027" i="71"/>
  <c r="W3027" i="71" s="1"/>
  <c r="H3028" i="71"/>
  <c r="W3028" i="71" s="1"/>
  <c r="H3029" i="71"/>
  <c r="W3029" i="71" s="1"/>
  <c r="H3030" i="71"/>
  <c r="W3030" i="71" s="1"/>
  <c r="H3031" i="71"/>
  <c r="W3031" i="71" s="1"/>
  <c r="H3032" i="71"/>
  <c r="W3032" i="71" s="1"/>
  <c r="H3033" i="71"/>
  <c r="W3033" i="71" s="1"/>
  <c r="H3034" i="71"/>
  <c r="W3034" i="71" s="1"/>
  <c r="H3035" i="71"/>
  <c r="W3035" i="71" s="1"/>
  <c r="H3036" i="71"/>
  <c r="W3036" i="71" s="1"/>
  <c r="H3037" i="71"/>
  <c r="W3037" i="71" s="1"/>
  <c r="H3038" i="71"/>
  <c r="W3038" i="71" s="1"/>
  <c r="H3039" i="71"/>
  <c r="W3039" i="71" s="1"/>
  <c r="H3040" i="71"/>
  <c r="W3040" i="71" s="1"/>
  <c r="H3041" i="71"/>
  <c r="W3041" i="71" s="1"/>
  <c r="H3042" i="71"/>
  <c r="W3042" i="71" s="1"/>
  <c r="H3043" i="71"/>
  <c r="W3043" i="71" s="1"/>
  <c r="H3044" i="71"/>
  <c r="W3044" i="71" s="1"/>
  <c r="H3045" i="71"/>
  <c r="W3045" i="71" s="1"/>
  <c r="H3046" i="71"/>
  <c r="W3046" i="71" s="1"/>
  <c r="H3047" i="71"/>
  <c r="W3047" i="71" s="1"/>
  <c r="H3048" i="71"/>
  <c r="W3048" i="71" s="1"/>
  <c r="H3049" i="71"/>
  <c r="W3049" i="71" s="1"/>
  <c r="H3050" i="71"/>
  <c r="W3050" i="71" s="1"/>
  <c r="H3051" i="71"/>
  <c r="W3051" i="71" s="1"/>
  <c r="H3052" i="71"/>
  <c r="W3052" i="71" s="1"/>
  <c r="H3053" i="71"/>
  <c r="W3053" i="71" s="1"/>
  <c r="H3054" i="71"/>
  <c r="W3054" i="71" s="1"/>
  <c r="H3055" i="71"/>
  <c r="W3055" i="71" s="1"/>
  <c r="H3056" i="71"/>
  <c r="W3056" i="71" s="1"/>
  <c r="H3057" i="71"/>
  <c r="W3057" i="71" s="1"/>
  <c r="H3058" i="71"/>
  <c r="W3058" i="71" s="1"/>
  <c r="H3059" i="71"/>
  <c r="W3059" i="71" s="1"/>
  <c r="H3060" i="71"/>
  <c r="W3060" i="71" s="1"/>
  <c r="H3061" i="71"/>
  <c r="W3061" i="71" s="1"/>
  <c r="H3062" i="71"/>
  <c r="W3062" i="71" s="1"/>
  <c r="H3063" i="71"/>
  <c r="W3063" i="71" s="1"/>
  <c r="H3064" i="71"/>
  <c r="W3064" i="71" s="1"/>
  <c r="H3065" i="71"/>
  <c r="W3065" i="71" s="1"/>
  <c r="H3066" i="71"/>
  <c r="W3066" i="71" s="1"/>
  <c r="H3067" i="71"/>
  <c r="W3067" i="71" s="1"/>
  <c r="H3068" i="71"/>
  <c r="W3068" i="71" s="1"/>
  <c r="H3069" i="71"/>
  <c r="W3069" i="71" s="1"/>
  <c r="H3070" i="71"/>
  <c r="W3070" i="71" s="1"/>
  <c r="H3071" i="71"/>
  <c r="W3071" i="71" s="1"/>
  <c r="H3072" i="71"/>
  <c r="W3072" i="71" s="1"/>
  <c r="H3073" i="71"/>
  <c r="W3073" i="71" s="1"/>
  <c r="H3074" i="71"/>
  <c r="W3074" i="71" s="1"/>
  <c r="H3075" i="71"/>
  <c r="W3075" i="71" s="1"/>
  <c r="H3076" i="71"/>
  <c r="W3076" i="71" s="1"/>
  <c r="H3077" i="71"/>
  <c r="W3077" i="71" s="1"/>
  <c r="H3078" i="71"/>
  <c r="W3078" i="71" s="1"/>
  <c r="H3079" i="71"/>
  <c r="W3079" i="71" s="1"/>
  <c r="H3080" i="71"/>
  <c r="W3080" i="71" s="1"/>
  <c r="H3081" i="71"/>
  <c r="W3081" i="71" s="1"/>
  <c r="H3082" i="71"/>
  <c r="W3082" i="71" s="1"/>
  <c r="H3083" i="71"/>
  <c r="W3083" i="71" s="1"/>
  <c r="H3084" i="71"/>
  <c r="W3084" i="71" s="1"/>
  <c r="H3085" i="71"/>
  <c r="W3085" i="71" s="1"/>
  <c r="H3086" i="71"/>
  <c r="W3086" i="71" s="1"/>
  <c r="H3087" i="71"/>
  <c r="W3087" i="71" s="1"/>
  <c r="H3088" i="71"/>
  <c r="W3088" i="71" s="1"/>
  <c r="H3089" i="71"/>
  <c r="W3089" i="71" s="1"/>
  <c r="H3090" i="71"/>
  <c r="W3090" i="71" s="1"/>
  <c r="H3091" i="71"/>
  <c r="W3091" i="71" s="1"/>
  <c r="H3092" i="71"/>
  <c r="W3092" i="71" s="1"/>
  <c r="H3093" i="71"/>
  <c r="W3093" i="71" s="1"/>
  <c r="H3094" i="71"/>
  <c r="W3094" i="71" s="1"/>
  <c r="H3095" i="71"/>
  <c r="W3095" i="71" s="1"/>
  <c r="H3096" i="71"/>
  <c r="W3096" i="71" s="1"/>
  <c r="H3097" i="71"/>
  <c r="W3097" i="71" s="1"/>
  <c r="H3098" i="71"/>
  <c r="W3098" i="71" s="1"/>
  <c r="H3099" i="71"/>
  <c r="W3099" i="71" s="1"/>
  <c r="H3100" i="71"/>
  <c r="W3100" i="71" s="1"/>
  <c r="H3101" i="71"/>
  <c r="W3101" i="71" s="1"/>
  <c r="H3102" i="71"/>
  <c r="W3102" i="71" s="1"/>
  <c r="H3103" i="71"/>
  <c r="W3103" i="71" s="1"/>
  <c r="H3104" i="71"/>
  <c r="W3104" i="71" s="1"/>
  <c r="H3105" i="71"/>
  <c r="W3105" i="71" s="1"/>
  <c r="H3106" i="71"/>
  <c r="W3106" i="71" s="1"/>
  <c r="H3107" i="71"/>
  <c r="W3107" i="71" s="1"/>
  <c r="H3108" i="71"/>
  <c r="W3108" i="71" s="1"/>
  <c r="H3109" i="71"/>
  <c r="W3109" i="71" s="1"/>
  <c r="H3110" i="71"/>
  <c r="W3110" i="71" s="1"/>
  <c r="H3111" i="71"/>
  <c r="W3111" i="71" s="1"/>
  <c r="H3112" i="71"/>
  <c r="W3112" i="71" s="1"/>
  <c r="H3113" i="71"/>
  <c r="W3113" i="71" s="1"/>
  <c r="H3114" i="71"/>
  <c r="W3114" i="71" s="1"/>
  <c r="H3115" i="71"/>
  <c r="W3115" i="71" s="1"/>
  <c r="H3116" i="71"/>
  <c r="W3116" i="71" s="1"/>
  <c r="H3117" i="71"/>
  <c r="W3117" i="71" s="1"/>
  <c r="H3118" i="71"/>
  <c r="W3118" i="71" s="1"/>
  <c r="H3119" i="71"/>
  <c r="W3119" i="71" s="1"/>
  <c r="H3120" i="71"/>
  <c r="W3120" i="71" s="1"/>
  <c r="H3121" i="71"/>
  <c r="W3121" i="71" s="1"/>
  <c r="H3122" i="71"/>
  <c r="W3122" i="71" s="1"/>
  <c r="H3123" i="71"/>
  <c r="W3123" i="71" s="1"/>
  <c r="H3124" i="71"/>
  <c r="W3124" i="71" s="1"/>
  <c r="H3125" i="71"/>
  <c r="W3125" i="71" s="1"/>
  <c r="H3126" i="71"/>
  <c r="W3126" i="71" s="1"/>
  <c r="H3127" i="71"/>
  <c r="W3127" i="71" s="1"/>
  <c r="H3128" i="71"/>
  <c r="W3128" i="71" s="1"/>
  <c r="H3129" i="71"/>
  <c r="W3129" i="71" s="1"/>
  <c r="H3130" i="71"/>
  <c r="W3130" i="71" s="1"/>
  <c r="H3131" i="71"/>
  <c r="W3131" i="71" s="1"/>
  <c r="H3132" i="71"/>
  <c r="W3132" i="71" s="1"/>
  <c r="H3133" i="71"/>
  <c r="W3133" i="71" s="1"/>
  <c r="H3134" i="71"/>
  <c r="W3134" i="71" s="1"/>
  <c r="H3135" i="71"/>
  <c r="W3135" i="71" s="1"/>
  <c r="H3136" i="71"/>
  <c r="W3136" i="71" s="1"/>
  <c r="H3137" i="71"/>
  <c r="W3137" i="71" s="1"/>
  <c r="H3138" i="71"/>
  <c r="W3138" i="71" s="1"/>
  <c r="H3139" i="71"/>
  <c r="W3139" i="71" s="1"/>
  <c r="H3140" i="71"/>
  <c r="W3140" i="71" s="1"/>
  <c r="H3141" i="71"/>
  <c r="W3141" i="71" s="1"/>
  <c r="H3142" i="71"/>
  <c r="W3142" i="71" s="1"/>
  <c r="H3143" i="71"/>
  <c r="W3143" i="71" s="1"/>
  <c r="H3144" i="71"/>
  <c r="W3144" i="71" s="1"/>
  <c r="H3145" i="71"/>
  <c r="W3145" i="71" s="1"/>
  <c r="H3146" i="71"/>
  <c r="W3146" i="71" s="1"/>
  <c r="H3147" i="71"/>
  <c r="W3147" i="71" s="1"/>
  <c r="H3148" i="71"/>
  <c r="W3148" i="71" s="1"/>
  <c r="H3149" i="71"/>
  <c r="W3149" i="71" s="1"/>
  <c r="H3150" i="71"/>
  <c r="W3150" i="71" s="1"/>
  <c r="H3151" i="71"/>
  <c r="W3151" i="71" s="1"/>
  <c r="H3152" i="71"/>
  <c r="W3152" i="71" s="1"/>
  <c r="H3153" i="71"/>
  <c r="W3153" i="71" s="1"/>
  <c r="H3154" i="71"/>
  <c r="W3154" i="71" s="1"/>
  <c r="H3155" i="71"/>
  <c r="W3155" i="71" s="1"/>
  <c r="H3156" i="71"/>
  <c r="W3156" i="71" s="1"/>
  <c r="H3157" i="71"/>
  <c r="W3157" i="71" s="1"/>
  <c r="H3158" i="71"/>
  <c r="W3158" i="71" s="1"/>
  <c r="H3159" i="71"/>
  <c r="W3159" i="71" s="1"/>
  <c r="H3160" i="71"/>
  <c r="W3160" i="71" s="1"/>
  <c r="H3161" i="71"/>
  <c r="W3161" i="71" s="1"/>
  <c r="H3162" i="71"/>
  <c r="W3162" i="71" s="1"/>
  <c r="H3163" i="71"/>
  <c r="W3163" i="71" s="1"/>
  <c r="H3164" i="71"/>
  <c r="W3164" i="71" s="1"/>
  <c r="H3165" i="71"/>
  <c r="W3165" i="71" s="1"/>
  <c r="H3166" i="71"/>
  <c r="W3166" i="71" s="1"/>
  <c r="H3167" i="71"/>
  <c r="W3167" i="71" s="1"/>
  <c r="H3168" i="71"/>
  <c r="W3168" i="71" s="1"/>
  <c r="H3169" i="71"/>
  <c r="W3169" i="71" s="1"/>
  <c r="H3170" i="71"/>
  <c r="W3170" i="71" s="1"/>
  <c r="H3171" i="71"/>
  <c r="W3171" i="71" s="1"/>
  <c r="H3172" i="71"/>
  <c r="W3172" i="71" s="1"/>
  <c r="H3173" i="71"/>
  <c r="W3173" i="71" s="1"/>
  <c r="H3174" i="71"/>
  <c r="W3174" i="71" s="1"/>
  <c r="H3175" i="71"/>
  <c r="W3175" i="71" s="1"/>
  <c r="H3176" i="71"/>
  <c r="W3176" i="71" s="1"/>
  <c r="H3177" i="71"/>
  <c r="W3177" i="71" s="1"/>
  <c r="H3178" i="71"/>
  <c r="W3178" i="71" s="1"/>
  <c r="H3179" i="71"/>
  <c r="W3179" i="71" s="1"/>
  <c r="H3180" i="71"/>
  <c r="W3180" i="71" s="1"/>
  <c r="H3181" i="71"/>
  <c r="W3181" i="71" s="1"/>
  <c r="H3182" i="71"/>
  <c r="W3182" i="71" s="1"/>
  <c r="H3183" i="71"/>
  <c r="W3183" i="71" s="1"/>
  <c r="H3184" i="71"/>
  <c r="W3184" i="71" s="1"/>
  <c r="H3185" i="71"/>
  <c r="W3185" i="71" s="1"/>
  <c r="H3186" i="71"/>
  <c r="W3186" i="71" s="1"/>
  <c r="H3187" i="71"/>
  <c r="W3187" i="71" s="1"/>
  <c r="H3188" i="71"/>
  <c r="W3188" i="71" s="1"/>
  <c r="H3189" i="71"/>
  <c r="W3189" i="71" s="1"/>
  <c r="H3190" i="71"/>
  <c r="W3190" i="71" s="1"/>
  <c r="H3191" i="71"/>
  <c r="W3191" i="71" s="1"/>
  <c r="H3192" i="71"/>
  <c r="W3192" i="71" s="1"/>
  <c r="H3193" i="71"/>
  <c r="W3193" i="71" s="1"/>
  <c r="H3194" i="71"/>
  <c r="W3194" i="71" s="1"/>
  <c r="H3195" i="71"/>
  <c r="W3195" i="71" s="1"/>
  <c r="H3196" i="71"/>
  <c r="W3196" i="71" s="1"/>
  <c r="H3197" i="71"/>
  <c r="W3197" i="71" s="1"/>
  <c r="H3198" i="71"/>
  <c r="W3198" i="71" s="1"/>
  <c r="H3199" i="71"/>
  <c r="W3199" i="71" s="1"/>
  <c r="H3200" i="71"/>
  <c r="W3200" i="71" s="1"/>
  <c r="H3201" i="71"/>
  <c r="W3201" i="71" s="1"/>
  <c r="H3202" i="71"/>
  <c r="W3202" i="71" s="1"/>
  <c r="H3203" i="71"/>
  <c r="W3203" i="71" s="1"/>
  <c r="H3204" i="71"/>
  <c r="W3204" i="71" s="1"/>
  <c r="H3205" i="71"/>
  <c r="W3205" i="71" s="1"/>
  <c r="H3206" i="71"/>
  <c r="W3206" i="71" s="1"/>
  <c r="H3207" i="71"/>
  <c r="W3207" i="71" s="1"/>
  <c r="H3208" i="71"/>
  <c r="W3208" i="71" s="1"/>
  <c r="H3209" i="71"/>
  <c r="W3209" i="71" s="1"/>
  <c r="H3210" i="71"/>
  <c r="W3210" i="71" s="1"/>
  <c r="H3211" i="71"/>
  <c r="W3211" i="71" s="1"/>
  <c r="H3212" i="71"/>
  <c r="W3212" i="71" s="1"/>
  <c r="H3213" i="71"/>
  <c r="W3213" i="71" s="1"/>
  <c r="H3214" i="71"/>
  <c r="W3214" i="71" s="1"/>
  <c r="H3215" i="71"/>
  <c r="W3215" i="71" s="1"/>
  <c r="H3216" i="71"/>
  <c r="W3216" i="71" s="1"/>
  <c r="H3217" i="71"/>
  <c r="W3217" i="71" s="1"/>
  <c r="H3218" i="71"/>
  <c r="W3218" i="71" s="1"/>
  <c r="H3219" i="71"/>
  <c r="W3219" i="71" s="1"/>
  <c r="H3220" i="71"/>
  <c r="W3220" i="71" s="1"/>
  <c r="H3221" i="71"/>
  <c r="W3221" i="71" s="1"/>
  <c r="H3222" i="71"/>
  <c r="W3222" i="71" s="1"/>
  <c r="H3223" i="71"/>
  <c r="W3223" i="71" s="1"/>
  <c r="H3224" i="71"/>
  <c r="W3224" i="71" s="1"/>
  <c r="H3225" i="71"/>
  <c r="W3225" i="71" s="1"/>
  <c r="H3226" i="71"/>
  <c r="W3226" i="71" s="1"/>
  <c r="H3227" i="71"/>
  <c r="W3227" i="71" s="1"/>
  <c r="H3228" i="71"/>
  <c r="W3228" i="71" s="1"/>
  <c r="H3229" i="71"/>
  <c r="W3229" i="71" s="1"/>
  <c r="H3230" i="71"/>
  <c r="W3230" i="71" s="1"/>
  <c r="H3231" i="71"/>
  <c r="W3231" i="71" s="1"/>
  <c r="H3232" i="71"/>
  <c r="W3232" i="71" s="1"/>
  <c r="H3233" i="71"/>
  <c r="W3233" i="71" s="1"/>
  <c r="H3234" i="71"/>
  <c r="W3234" i="71" s="1"/>
  <c r="H3235" i="71"/>
  <c r="W3235" i="71" s="1"/>
  <c r="H3236" i="71"/>
  <c r="W3236" i="71" s="1"/>
  <c r="H3237" i="71"/>
  <c r="W3237" i="71" s="1"/>
  <c r="H3238" i="71"/>
  <c r="W3238" i="71" s="1"/>
  <c r="H3239" i="71"/>
  <c r="W3239" i="71" s="1"/>
  <c r="H3240" i="71"/>
  <c r="W3240" i="71" s="1"/>
  <c r="H3241" i="71"/>
  <c r="W3241" i="71" s="1"/>
  <c r="H3242" i="71"/>
  <c r="W3242" i="71" s="1"/>
  <c r="H3243" i="71"/>
  <c r="W3243" i="71" s="1"/>
  <c r="H3244" i="71"/>
  <c r="W3244" i="71" s="1"/>
  <c r="H3245" i="71"/>
  <c r="W3245" i="71" s="1"/>
  <c r="H3246" i="71"/>
  <c r="W3246" i="71" s="1"/>
  <c r="H3247" i="71"/>
  <c r="W3247" i="71" s="1"/>
  <c r="H3248" i="71"/>
  <c r="W3248" i="71" s="1"/>
  <c r="H3249" i="71"/>
  <c r="W3249" i="71" s="1"/>
  <c r="H3250" i="71"/>
  <c r="W3250" i="71" s="1"/>
  <c r="H3251" i="71"/>
  <c r="W3251" i="71" s="1"/>
  <c r="H3252" i="71"/>
  <c r="W3252" i="71" s="1"/>
  <c r="H3253" i="71"/>
  <c r="W3253" i="71" s="1"/>
  <c r="H3254" i="71"/>
  <c r="W3254" i="71" s="1"/>
  <c r="H3255" i="71"/>
  <c r="W3255" i="71" s="1"/>
  <c r="H3256" i="71"/>
  <c r="W3256" i="71" s="1"/>
  <c r="H3257" i="71"/>
  <c r="W3257" i="71" s="1"/>
  <c r="H3258" i="71"/>
  <c r="W3258" i="71" s="1"/>
  <c r="H3259" i="71"/>
  <c r="W3259" i="71" s="1"/>
  <c r="H3260" i="71"/>
  <c r="W3260" i="71" s="1"/>
  <c r="H3261" i="71"/>
  <c r="W3261" i="71" s="1"/>
  <c r="H3262" i="71"/>
  <c r="W3262" i="71" s="1"/>
  <c r="H3263" i="71"/>
  <c r="W3263" i="71" s="1"/>
  <c r="H3264" i="71"/>
  <c r="W3264" i="71" s="1"/>
  <c r="H3265" i="71"/>
  <c r="W3265" i="71" s="1"/>
  <c r="H3266" i="71"/>
  <c r="W3266" i="71" s="1"/>
  <c r="H3267" i="71"/>
  <c r="W3267" i="71" s="1"/>
  <c r="H3268" i="71"/>
  <c r="W3268" i="71" s="1"/>
  <c r="H3269" i="71"/>
  <c r="W3269" i="71" s="1"/>
  <c r="H3270" i="71"/>
  <c r="W3270" i="71" s="1"/>
  <c r="H3271" i="71"/>
  <c r="W3271" i="71" s="1"/>
  <c r="H3272" i="71"/>
  <c r="W3272" i="71" s="1"/>
  <c r="H3273" i="71"/>
  <c r="W3273" i="71" s="1"/>
  <c r="H3274" i="71"/>
  <c r="W3274" i="71" s="1"/>
  <c r="H3275" i="71"/>
  <c r="W3275" i="71" s="1"/>
  <c r="H3276" i="71"/>
  <c r="W3276" i="71" s="1"/>
  <c r="H3277" i="71"/>
  <c r="W3277" i="71" s="1"/>
  <c r="H3278" i="71"/>
  <c r="W3278" i="71" s="1"/>
  <c r="H3279" i="71"/>
  <c r="W3279" i="71" s="1"/>
  <c r="H3280" i="71"/>
  <c r="W3280" i="71" s="1"/>
  <c r="H3281" i="71"/>
  <c r="W3281" i="71" s="1"/>
  <c r="H3282" i="71"/>
  <c r="W3282" i="71" s="1"/>
  <c r="H3283" i="71"/>
  <c r="W3283" i="71" s="1"/>
  <c r="H3284" i="71"/>
  <c r="W3284" i="71" s="1"/>
  <c r="H3285" i="71"/>
  <c r="W3285" i="71" s="1"/>
  <c r="H3286" i="71"/>
  <c r="W3286" i="71" s="1"/>
  <c r="H3287" i="71"/>
  <c r="W3287" i="71" s="1"/>
  <c r="H3288" i="71"/>
  <c r="W3288" i="71" s="1"/>
  <c r="H3289" i="71"/>
  <c r="W3289" i="71" s="1"/>
  <c r="H3290" i="71"/>
  <c r="W3290" i="71" s="1"/>
  <c r="H3291" i="71"/>
  <c r="W3291" i="71" s="1"/>
  <c r="H3292" i="71"/>
  <c r="W3292" i="71" s="1"/>
  <c r="H3293" i="71"/>
  <c r="W3293" i="71" s="1"/>
  <c r="H3294" i="71"/>
  <c r="W3294" i="71" s="1"/>
  <c r="H3295" i="71"/>
  <c r="W3295" i="71" s="1"/>
  <c r="H3296" i="71"/>
  <c r="W3296" i="71" s="1"/>
  <c r="H3297" i="71"/>
  <c r="W3297" i="71" s="1"/>
  <c r="H3298" i="71"/>
  <c r="W3298" i="71" s="1"/>
  <c r="H3299" i="71"/>
  <c r="W3299" i="71" s="1"/>
  <c r="H3300" i="71"/>
  <c r="W3300" i="71" s="1"/>
  <c r="H3301" i="71"/>
  <c r="W3301" i="71" s="1"/>
  <c r="H3302" i="71"/>
  <c r="W3302" i="71" s="1"/>
  <c r="H3303" i="71"/>
  <c r="W3303" i="71" s="1"/>
  <c r="H3304" i="71"/>
  <c r="W3304" i="71" s="1"/>
  <c r="H3305" i="71"/>
  <c r="W3305" i="71" s="1"/>
  <c r="H3306" i="71"/>
  <c r="W3306" i="71" s="1"/>
  <c r="H3307" i="71"/>
  <c r="W3307" i="71" s="1"/>
  <c r="H3308" i="71"/>
  <c r="W3308" i="71" s="1"/>
  <c r="H3309" i="71"/>
  <c r="W3309" i="71" s="1"/>
  <c r="H3310" i="71"/>
  <c r="W3310" i="71" s="1"/>
  <c r="H3311" i="71"/>
  <c r="W3311" i="71" s="1"/>
  <c r="H3312" i="71"/>
  <c r="W3312" i="71" s="1"/>
  <c r="H3313" i="71"/>
  <c r="W3313" i="71" s="1"/>
  <c r="H3314" i="71"/>
  <c r="W3314" i="71" s="1"/>
  <c r="H3315" i="71"/>
  <c r="W3315" i="71" s="1"/>
  <c r="H3316" i="71"/>
  <c r="W3316" i="71" s="1"/>
  <c r="H3317" i="71"/>
  <c r="W3317" i="71" s="1"/>
  <c r="H3318" i="71"/>
  <c r="W3318" i="71" s="1"/>
  <c r="H3319" i="71"/>
  <c r="W3319" i="71" s="1"/>
  <c r="H3320" i="71"/>
  <c r="W3320" i="71" s="1"/>
  <c r="H3321" i="71"/>
  <c r="W3321" i="71" s="1"/>
  <c r="H3322" i="71"/>
  <c r="W3322" i="71" s="1"/>
  <c r="H3323" i="71"/>
  <c r="W3323" i="71" s="1"/>
  <c r="H3324" i="71"/>
  <c r="W3324" i="71" s="1"/>
  <c r="H3325" i="71"/>
  <c r="W3325" i="71" s="1"/>
  <c r="H3326" i="71"/>
  <c r="W3326" i="71" s="1"/>
  <c r="H3327" i="71"/>
  <c r="W3327" i="71" s="1"/>
  <c r="H3328" i="71"/>
  <c r="W3328" i="71" s="1"/>
  <c r="H3329" i="71"/>
  <c r="W3329" i="71" s="1"/>
  <c r="H3330" i="71"/>
  <c r="W3330" i="71" s="1"/>
  <c r="H3331" i="71"/>
  <c r="W3331" i="71" s="1"/>
  <c r="H3332" i="71"/>
  <c r="W3332" i="71" s="1"/>
  <c r="H3333" i="71"/>
  <c r="W3333" i="71" s="1"/>
  <c r="H3334" i="71"/>
  <c r="W3334" i="71" s="1"/>
  <c r="H3335" i="71"/>
  <c r="W3335" i="71" s="1"/>
  <c r="H3336" i="71"/>
  <c r="W3336" i="71" s="1"/>
  <c r="H3337" i="71"/>
  <c r="W3337" i="71" s="1"/>
  <c r="H3338" i="71"/>
  <c r="W3338" i="71" s="1"/>
  <c r="H3339" i="71"/>
  <c r="W3339" i="71" s="1"/>
  <c r="H3340" i="71"/>
  <c r="W3340" i="71" s="1"/>
  <c r="H3341" i="71"/>
  <c r="W3341" i="71" s="1"/>
  <c r="H3342" i="71"/>
  <c r="W3342" i="71" s="1"/>
  <c r="H3343" i="71"/>
  <c r="W3343" i="71" s="1"/>
  <c r="H3344" i="71"/>
  <c r="W3344" i="71" s="1"/>
  <c r="H3345" i="71"/>
  <c r="W3345" i="71" s="1"/>
  <c r="H3346" i="71"/>
  <c r="W3346" i="71" s="1"/>
  <c r="H3347" i="71"/>
  <c r="W3347" i="71" s="1"/>
  <c r="H3348" i="71"/>
  <c r="W3348" i="71" s="1"/>
  <c r="H3349" i="71"/>
  <c r="W3349" i="71" s="1"/>
  <c r="H3350" i="71"/>
  <c r="W3350" i="71" s="1"/>
  <c r="H3351" i="71"/>
  <c r="W3351" i="71" s="1"/>
  <c r="H3352" i="71"/>
  <c r="W3352" i="71" s="1"/>
  <c r="H3353" i="71"/>
  <c r="W3353" i="71" s="1"/>
  <c r="H3354" i="71"/>
  <c r="W3354" i="71" s="1"/>
  <c r="H3355" i="71"/>
  <c r="W3355" i="71" s="1"/>
  <c r="H3356" i="71"/>
  <c r="W3356" i="71" s="1"/>
  <c r="H3357" i="71"/>
  <c r="W3357" i="71" s="1"/>
  <c r="H3358" i="71"/>
  <c r="W3358" i="71" s="1"/>
  <c r="H3359" i="71"/>
  <c r="W3359" i="71" s="1"/>
  <c r="H3360" i="71"/>
  <c r="W3360" i="71" s="1"/>
  <c r="H3361" i="71"/>
  <c r="W3361" i="71" s="1"/>
  <c r="H3362" i="71"/>
  <c r="W3362" i="71" s="1"/>
  <c r="H3363" i="71"/>
  <c r="W3363" i="71" s="1"/>
  <c r="H3364" i="71"/>
  <c r="W3364" i="71" s="1"/>
  <c r="H3365" i="71"/>
  <c r="W3365" i="71" s="1"/>
  <c r="H3366" i="71"/>
  <c r="W3366" i="71" s="1"/>
  <c r="H3367" i="71"/>
  <c r="W3367" i="71" s="1"/>
  <c r="H3368" i="71"/>
  <c r="W3368" i="71" s="1"/>
  <c r="H3369" i="71"/>
  <c r="W3369" i="71" s="1"/>
  <c r="H3370" i="71"/>
  <c r="W3370" i="71" s="1"/>
  <c r="H3371" i="71"/>
  <c r="W3371" i="71" s="1"/>
  <c r="H3372" i="71"/>
  <c r="W3372" i="71" s="1"/>
  <c r="H3373" i="71"/>
  <c r="W3373" i="71" s="1"/>
  <c r="H3374" i="71"/>
  <c r="W3374" i="71" s="1"/>
  <c r="H3375" i="71"/>
  <c r="W3375" i="71" s="1"/>
  <c r="H3376" i="71"/>
  <c r="W3376" i="71" s="1"/>
  <c r="H3377" i="71"/>
  <c r="W3377" i="71" s="1"/>
  <c r="H3378" i="71"/>
  <c r="W3378" i="71" s="1"/>
  <c r="H3379" i="71"/>
  <c r="W3379" i="71" s="1"/>
  <c r="H3380" i="71"/>
  <c r="W3380" i="71" s="1"/>
  <c r="H3381" i="71"/>
  <c r="W3381" i="71" s="1"/>
  <c r="H3382" i="71"/>
  <c r="W3382" i="71" s="1"/>
  <c r="H3383" i="71"/>
  <c r="W3383" i="71" s="1"/>
  <c r="H3384" i="71"/>
  <c r="W3384" i="71" s="1"/>
  <c r="H3385" i="71"/>
  <c r="W3385" i="71" s="1"/>
  <c r="H3386" i="71"/>
  <c r="W3386" i="71" s="1"/>
  <c r="H3387" i="71"/>
  <c r="W3387" i="71" s="1"/>
  <c r="H3388" i="71"/>
  <c r="W3388" i="71" s="1"/>
  <c r="H3389" i="71"/>
  <c r="W3389" i="71" s="1"/>
  <c r="H3390" i="71"/>
  <c r="W3390" i="71" s="1"/>
  <c r="H3391" i="71"/>
  <c r="W3391" i="71" s="1"/>
  <c r="H3392" i="71"/>
  <c r="W3392" i="71" s="1"/>
  <c r="H3393" i="71"/>
  <c r="W3393" i="71" s="1"/>
  <c r="H3394" i="71"/>
  <c r="W3394" i="71" s="1"/>
  <c r="H3395" i="71"/>
  <c r="W3395" i="71" s="1"/>
  <c r="H3396" i="71"/>
  <c r="W3396" i="71" s="1"/>
  <c r="H3397" i="71"/>
  <c r="W3397" i="71" s="1"/>
  <c r="H3398" i="71"/>
  <c r="W3398" i="71" s="1"/>
  <c r="H3399" i="71"/>
  <c r="W3399" i="71" s="1"/>
  <c r="H3400" i="71"/>
  <c r="W3400" i="71" s="1"/>
  <c r="H3401" i="71"/>
  <c r="W3401" i="71" s="1"/>
  <c r="H3402" i="71"/>
  <c r="W3402" i="71" s="1"/>
  <c r="H3403" i="71"/>
  <c r="W3403" i="71" s="1"/>
  <c r="H3404" i="71"/>
  <c r="W3404" i="71" s="1"/>
  <c r="H3405" i="71"/>
  <c r="W3405" i="71" s="1"/>
  <c r="H3406" i="71"/>
  <c r="W3406" i="71" s="1"/>
  <c r="H3407" i="71"/>
  <c r="W3407" i="71" s="1"/>
  <c r="H3408" i="71"/>
  <c r="W3408" i="71" s="1"/>
  <c r="H3409" i="71"/>
  <c r="W3409" i="71" s="1"/>
  <c r="H3410" i="71"/>
  <c r="W3410" i="71" s="1"/>
  <c r="H3411" i="71"/>
  <c r="W3411" i="71" s="1"/>
  <c r="H3412" i="71"/>
  <c r="W3412" i="71" s="1"/>
  <c r="H3413" i="71"/>
  <c r="W3413" i="71" s="1"/>
  <c r="H3414" i="71"/>
  <c r="W3414" i="71" s="1"/>
  <c r="H3415" i="71"/>
  <c r="W3415" i="71" s="1"/>
  <c r="H3416" i="71"/>
  <c r="W3416" i="71" s="1"/>
  <c r="H3417" i="71"/>
  <c r="W3417" i="71" s="1"/>
  <c r="H3418" i="71"/>
  <c r="W3418" i="71" s="1"/>
  <c r="H3419" i="71"/>
  <c r="W3419" i="71" s="1"/>
  <c r="H3420" i="71"/>
  <c r="W3420" i="71" s="1"/>
  <c r="H3421" i="71"/>
  <c r="W3421" i="71" s="1"/>
  <c r="H3422" i="71"/>
  <c r="W3422" i="71" s="1"/>
  <c r="H3423" i="71"/>
  <c r="W3423" i="71" s="1"/>
  <c r="H3424" i="71"/>
  <c r="W3424" i="71" s="1"/>
  <c r="H3425" i="71"/>
  <c r="W3425" i="71" s="1"/>
  <c r="H3426" i="71"/>
  <c r="W3426" i="71" s="1"/>
  <c r="H3427" i="71"/>
  <c r="W3427" i="71" s="1"/>
  <c r="H3428" i="71"/>
  <c r="W3428" i="71" s="1"/>
  <c r="H3429" i="71"/>
  <c r="W3429" i="71" s="1"/>
  <c r="H3430" i="71"/>
  <c r="W3430" i="71" s="1"/>
  <c r="H3431" i="71"/>
  <c r="W3431" i="71" s="1"/>
  <c r="H3432" i="71"/>
  <c r="W3432" i="71" s="1"/>
  <c r="H3433" i="71"/>
  <c r="W3433" i="71" s="1"/>
  <c r="H3434" i="71"/>
  <c r="W3434" i="71" s="1"/>
  <c r="H3435" i="71"/>
  <c r="W3435" i="71" s="1"/>
  <c r="H3436" i="71"/>
  <c r="W3436" i="71" s="1"/>
  <c r="H3437" i="71"/>
  <c r="W3437" i="71" s="1"/>
  <c r="H3438" i="71"/>
  <c r="W3438" i="71" s="1"/>
  <c r="H3439" i="71"/>
  <c r="W3439" i="71" s="1"/>
  <c r="H3440" i="71"/>
  <c r="W3440" i="71" s="1"/>
  <c r="H3441" i="71"/>
  <c r="W3441" i="71" s="1"/>
  <c r="H3442" i="71"/>
  <c r="W3442" i="71" s="1"/>
  <c r="H3443" i="71"/>
  <c r="W3443" i="71" s="1"/>
  <c r="H3444" i="71"/>
  <c r="W3444" i="71" s="1"/>
  <c r="H3445" i="71"/>
  <c r="W3445" i="71" s="1"/>
  <c r="H3446" i="71"/>
  <c r="W3446" i="71" s="1"/>
  <c r="H3447" i="71"/>
  <c r="W3447" i="71" s="1"/>
  <c r="H3448" i="71"/>
  <c r="W3448" i="71" s="1"/>
  <c r="H3449" i="71"/>
  <c r="W3449" i="71" s="1"/>
  <c r="H3450" i="71"/>
  <c r="W3450" i="71" s="1"/>
  <c r="H3451" i="71"/>
  <c r="W3451" i="71" s="1"/>
  <c r="H3452" i="71"/>
  <c r="W3452" i="71" s="1"/>
  <c r="H3453" i="71"/>
  <c r="W3453" i="71" s="1"/>
  <c r="H3454" i="71"/>
  <c r="W3454" i="71" s="1"/>
  <c r="H3455" i="71"/>
  <c r="W3455" i="71" s="1"/>
  <c r="H3456" i="71"/>
  <c r="W3456" i="71" s="1"/>
  <c r="H3457" i="71"/>
  <c r="W3457" i="71" s="1"/>
  <c r="H3458" i="71"/>
  <c r="W3458" i="71" s="1"/>
  <c r="H3459" i="71"/>
  <c r="W3459" i="71" s="1"/>
  <c r="H3460" i="71"/>
  <c r="W3460" i="71" s="1"/>
  <c r="H3461" i="71"/>
  <c r="W3461" i="71" s="1"/>
  <c r="H3462" i="71"/>
  <c r="W3462" i="71" s="1"/>
  <c r="H3463" i="71"/>
  <c r="W3463" i="71" s="1"/>
  <c r="H3464" i="71"/>
  <c r="W3464" i="71" s="1"/>
  <c r="H3465" i="71"/>
  <c r="W3465" i="71" s="1"/>
  <c r="H3466" i="71"/>
  <c r="W3466" i="71" s="1"/>
  <c r="H3467" i="71"/>
  <c r="W3467" i="71" s="1"/>
  <c r="H3468" i="71"/>
  <c r="W3468" i="71" s="1"/>
  <c r="H3469" i="71"/>
  <c r="W3469" i="71" s="1"/>
  <c r="H3470" i="71"/>
  <c r="W3470" i="71" s="1"/>
  <c r="H3471" i="71"/>
  <c r="W3471" i="71" s="1"/>
  <c r="H3472" i="71"/>
  <c r="W3472" i="71" s="1"/>
  <c r="H3473" i="71"/>
  <c r="W3473" i="71" s="1"/>
  <c r="H3474" i="71"/>
  <c r="W3474" i="71" s="1"/>
  <c r="H3475" i="71"/>
  <c r="W3475" i="71" s="1"/>
  <c r="H3476" i="71"/>
  <c r="W3476" i="71" s="1"/>
  <c r="H3477" i="71"/>
  <c r="W3477" i="71" s="1"/>
  <c r="H3478" i="71"/>
  <c r="W3478" i="71" s="1"/>
  <c r="H3479" i="71"/>
  <c r="W3479" i="71" s="1"/>
  <c r="H3480" i="71"/>
  <c r="W3480" i="71" s="1"/>
  <c r="H3481" i="71"/>
  <c r="W3481" i="71" s="1"/>
  <c r="H3482" i="71"/>
  <c r="W3482" i="71" s="1"/>
  <c r="H3483" i="71"/>
  <c r="W3483" i="71" s="1"/>
  <c r="H3484" i="71"/>
  <c r="W3484" i="71" s="1"/>
  <c r="H3485" i="71"/>
  <c r="W3485" i="71" s="1"/>
  <c r="H3486" i="71"/>
  <c r="W3486" i="71" s="1"/>
  <c r="H3487" i="71"/>
  <c r="W3487" i="71" s="1"/>
  <c r="H3488" i="71"/>
  <c r="W3488" i="71" s="1"/>
  <c r="H3489" i="71"/>
  <c r="W3489" i="71" s="1"/>
  <c r="H3490" i="71"/>
  <c r="W3490" i="71" s="1"/>
  <c r="H3491" i="71"/>
  <c r="W3491" i="71" s="1"/>
  <c r="H3492" i="71"/>
  <c r="W3492" i="71" s="1"/>
  <c r="H3493" i="71"/>
  <c r="W3493" i="71" s="1"/>
  <c r="H3494" i="71"/>
  <c r="W3494" i="71" s="1"/>
  <c r="H3495" i="71"/>
  <c r="W3495" i="71" s="1"/>
  <c r="H3496" i="71"/>
  <c r="W3496" i="71" s="1"/>
  <c r="H3497" i="71"/>
  <c r="W3497" i="71" s="1"/>
  <c r="H3498" i="71"/>
  <c r="W3498" i="71" s="1"/>
  <c r="H3499" i="71"/>
  <c r="W3499" i="71" s="1"/>
  <c r="H3500" i="71"/>
  <c r="W3500" i="71" s="1"/>
  <c r="H3501" i="71"/>
  <c r="W3501" i="71" s="1"/>
  <c r="H3502" i="71"/>
  <c r="W3502" i="71" s="1"/>
  <c r="H3503" i="71"/>
  <c r="W3503" i="71" s="1"/>
  <c r="H3504" i="71"/>
  <c r="W3504" i="71" s="1"/>
  <c r="H3505" i="71"/>
  <c r="W3505" i="71" s="1"/>
  <c r="H3506" i="71"/>
  <c r="W3506" i="71" s="1"/>
  <c r="H3507" i="71"/>
  <c r="W3507" i="71" s="1"/>
  <c r="H3508" i="71"/>
  <c r="W3508" i="71" s="1"/>
  <c r="H3509" i="71"/>
  <c r="W3509" i="71" s="1"/>
  <c r="H3510" i="71"/>
  <c r="W3510" i="71" s="1"/>
  <c r="H3511" i="71"/>
  <c r="W3511" i="71" s="1"/>
  <c r="H3512" i="71"/>
  <c r="W3512" i="71" s="1"/>
  <c r="H3513" i="71"/>
  <c r="W3513" i="71" s="1"/>
  <c r="H3514" i="71"/>
  <c r="W3514" i="71" s="1"/>
  <c r="H3515" i="71"/>
  <c r="W3515" i="71" s="1"/>
  <c r="H3516" i="71"/>
  <c r="W3516" i="71" s="1"/>
  <c r="H3517" i="71"/>
  <c r="W3517" i="71" s="1"/>
  <c r="H3518" i="71"/>
  <c r="W3518" i="71" s="1"/>
  <c r="H3519" i="71"/>
  <c r="W3519" i="71" s="1"/>
  <c r="H3520" i="71"/>
  <c r="W3520" i="71" s="1"/>
  <c r="H3521" i="71"/>
  <c r="W3521" i="71" s="1"/>
  <c r="H3522" i="71"/>
  <c r="W3522" i="71" s="1"/>
  <c r="H3523" i="71"/>
  <c r="W3523" i="71" s="1"/>
  <c r="H3524" i="71"/>
  <c r="W3524" i="71" s="1"/>
  <c r="H3525" i="71"/>
  <c r="W3525" i="71" s="1"/>
  <c r="H3526" i="71"/>
  <c r="W3526" i="71" s="1"/>
  <c r="H3527" i="71"/>
  <c r="W3527" i="71" s="1"/>
  <c r="H3528" i="71"/>
  <c r="W3528" i="71" s="1"/>
  <c r="H3529" i="71"/>
  <c r="W3529" i="71" s="1"/>
  <c r="H3530" i="71"/>
  <c r="W3530" i="71" s="1"/>
  <c r="H3531" i="71"/>
  <c r="W3531" i="71" s="1"/>
  <c r="H3532" i="71"/>
  <c r="W3532" i="71" s="1"/>
  <c r="H3533" i="71"/>
  <c r="W3533" i="71" s="1"/>
  <c r="H3534" i="71"/>
  <c r="W3534" i="71" s="1"/>
  <c r="H3535" i="71"/>
  <c r="W3535" i="71" s="1"/>
  <c r="H3536" i="71"/>
  <c r="W3536" i="71" s="1"/>
  <c r="H3537" i="71"/>
  <c r="W3537" i="71" s="1"/>
  <c r="H3538" i="71"/>
  <c r="W3538" i="71" s="1"/>
  <c r="H3539" i="71"/>
  <c r="W3539" i="71" s="1"/>
  <c r="H3540" i="71"/>
  <c r="W3540" i="71" s="1"/>
  <c r="H3541" i="71"/>
  <c r="W3541" i="71" s="1"/>
  <c r="H3542" i="71"/>
  <c r="W3542" i="71" s="1"/>
  <c r="H3543" i="71"/>
  <c r="W3543" i="71" s="1"/>
  <c r="H3544" i="71"/>
  <c r="W3544" i="71" s="1"/>
  <c r="H3545" i="71"/>
  <c r="W3545" i="71" s="1"/>
  <c r="H3546" i="71"/>
  <c r="W3546" i="71" s="1"/>
  <c r="H3547" i="71"/>
  <c r="W3547" i="71" s="1"/>
  <c r="H3548" i="71"/>
  <c r="W3548" i="71" s="1"/>
  <c r="H3549" i="71"/>
  <c r="W3549" i="71" s="1"/>
  <c r="H3550" i="71"/>
  <c r="W3550" i="71" s="1"/>
  <c r="H3551" i="71"/>
  <c r="W3551" i="71" s="1"/>
  <c r="H3552" i="71"/>
  <c r="W3552" i="71" s="1"/>
  <c r="H3553" i="71"/>
  <c r="W3553" i="71" s="1"/>
  <c r="H3554" i="71"/>
  <c r="W3554" i="71" s="1"/>
  <c r="H3555" i="71"/>
  <c r="W3555" i="71" s="1"/>
  <c r="H3556" i="71"/>
  <c r="W3556" i="71" s="1"/>
  <c r="H3557" i="71"/>
  <c r="W3557" i="71" s="1"/>
  <c r="H3558" i="71"/>
  <c r="W3558" i="71" s="1"/>
  <c r="H3559" i="71"/>
  <c r="W3559" i="71" s="1"/>
  <c r="H3560" i="71"/>
  <c r="W3560" i="71" s="1"/>
  <c r="H3561" i="71"/>
  <c r="W3561" i="71" s="1"/>
  <c r="H3562" i="71"/>
  <c r="W3562" i="71" s="1"/>
  <c r="H3563" i="71"/>
  <c r="W3563" i="71" s="1"/>
  <c r="H3564" i="71"/>
  <c r="W3564" i="71" s="1"/>
  <c r="H3565" i="71"/>
  <c r="W3565" i="71" s="1"/>
  <c r="H3566" i="71"/>
  <c r="W3566" i="71" s="1"/>
  <c r="H3567" i="71"/>
  <c r="W3567" i="71" s="1"/>
  <c r="H3568" i="71"/>
  <c r="W3568" i="71" s="1"/>
  <c r="H3569" i="71"/>
  <c r="W3569" i="71" s="1"/>
  <c r="H3570" i="71"/>
  <c r="W3570" i="71" s="1"/>
  <c r="H3571" i="71"/>
  <c r="W3571" i="71" s="1"/>
  <c r="H3572" i="71"/>
  <c r="W3572" i="71" s="1"/>
  <c r="H3573" i="71"/>
  <c r="W3573" i="71" s="1"/>
  <c r="H3574" i="71"/>
  <c r="W3574" i="71" s="1"/>
  <c r="H3575" i="71"/>
  <c r="W3575" i="71" s="1"/>
  <c r="H3576" i="71"/>
  <c r="W3576" i="71" s="1"/>
  <c r="H3577" i="71"/>
  <c r="W3577" i="71" s="1"/>
  <c r="H3578" i="71"/>
  <c r="W3578" i="71" s="1"/>
  <c r="H3579" i="71"/>
  <c r="W3579" i="71" s="1"/>
  <c r="H3580" i="71"/>
  <c r="W3580" i="71" s="1"/>
  <c r="H3581" i="71"/>
  <c r="W3581" i="71" s="1"/>
  <c r="H3582" i="71"/>
  <c r="W3582" i="71" s="1"/>
  <c r="H3583" i="71"/>
  <c r="W3583" i="71" s="1"/>
  <c r="H3584" i="71"/>
  <c r="W3584" i="71" s="1"/>
  <c r="H3585" i="71"/>
  <c r="W3585" i="71" s="1"/>
  <c r="H3586" i="71"/>
  <c r="W3586" i="71" s="1"/>
  <c r="H3587" i="71"/>
  <c r="W3587" i="71" s="1"/>
  <c r="H3588" i="71"/>
  <c r="W3588" i="71" s="1"/>
  <c r="H3589" i="71"/>
  <c r="W3589" i="71" s="1"/>
  <c r="H3590" i="71"/>
  <c r="W3590" i="71" s="1"/>
  <c r="H3591" i="71"/>
  <c r="W3591" i="71" s="1"/>
  <c r="H3592" i="71"/>
  <c r="W3592" i="71" s="1"/>
  <c r="H3593" i="71"/>
  <c r="W3593" i="71" s="1"/>
  <c r="H3594" i="71"/>
  <c r="W3594" i="71" s="1"/>
  <c r="H3595" i="71"/>
  <c r="W3595" i="71" s="1"/>
  <c r="H3596" i="71"/>
  <c r="W3596" i="71" s="1"/>
  <c r="H3597" i="71"/>
  <c r="W3597" i="71" s="1"/>
  <c r="H3598" i="71"/>
  <c r="W3598" i="71" s="1"/>
  <c r="H3599" i="71"/>
  <c r="W3599" i="71" s="1"/>
  <c r="H3600" i="71"/>
  <c r="W3600" i="71" s="1"/>
  <c r="H3601" i="71"/>
  <c r="W3601" i="71" s="1"/>
  <c r="H3602" i="71"/>
  <c r="W3602" i="71" s="1"/>
  <c r="H3603" i="71"/>
  <c r="W3603" i="71" s="1"/>
  <c r="H3604" i="71"/>
  <c r="W3604" i="71" s="1"/>
  <c r="H3605" i="71"/>
  <c r="W3605" i="71" s="1"/>
  <c r="H3606" i="71"/>
  <c r="W3606" i="71" s="1"/>
  <c r="H3607" i="71"/>
  <c r="W3607" i="71" s="1"/>
  <c r="H3608" i="71"/>
  <c r="W3608" i="71" s="1"/>
  <c r="H3609" i="71"/>
  <c r="W3609" i="71" s="1"/>
  <c r="H3610" i="71"/>
  <c r="W3610" i="71" s="1"/>
  <c r="H3611" i="71"/>
  <c r="W3611" i="71" s="1"/>
  <c r="H3612" i="71"/>
  <c r="W3612" i="71" s="1"/>
  <c r="H3613" i="71"/>
  <c r="W3613" i="71" s="1"/>
  <c r="H3614" i="71"/>
  <c r="W3614" i="71" s="1"/>
  <c r="H3615" i="71"/>
  <c r="W3615" i="71" s="1"/>
  <c r="H3616" i="71"/>
  <c r="W3616" i="71" s="1"/>
  <c r="H3617" i="71"/>
  <c r="W3617" i="71" s="1"/>
  <c r="H3618" i="71"/>
  <c r="W3618" i="71" s="1"/>
  <c r="H3619" i="71"/>
  <c r="W3619" i="71" s="1"/>
  <c r="H3620" i="71"/>
  <c r="W3620" i="71" s="1"/>
  <c r="H3621" i="71"/>
  <c r="W3621" i="71" s="1"/>
  <c r="H3622" i="71"/>
  <c r="W3622" i="71" s="1"/>
  <c r="H3623" i="71"/>
  <c r="W3623" i="71" s="1"/>
  <c r="H3624" i="71"/>
  <c r="W3624" i="71" s="1"/>
  <c r="H3625" i="71"/>
  <c r="W3625" i="71" s="1"/>
  <c r="H3626" i="71"/>
  <c r="W3626" i="71" s="1"/>
  <c r="H3627" i="71"/>
  <c r="W3627" i="71" s="1"/>
  <c r="H3628" i="71"/>
  <c r="W3628" i="71" s="1"/>
  <c r="H3629" i="71"/>
  <c r="W3629" i="71" s="1"/>
  <c r="H3630" i="71"/>
  <c r="W3630" i="71" s="1"/>
  <c r="H3631" i="71"/>
  <c r="W3631" i="71" s="1"/>
  <c r="H3632" i="71"/>
  <c r="W3632" i="71" s="1"/>
  <c r="H3633" i="71"/>
  <c r="W3633" i="71" s="1"/>
  <c r="H3634" i="71"/>
  <c r="W3634" i="71" s="1"/>
  <c r="H3635" i="71"/>
  <c r="W3635" i="71" s="1"/>
  <c r="H3636" i="71"/>
  <c r="W3636" i="71" s="1"/>
  <c r="H3637" i="71"/>
  <c r="W3637" i="71" s="1"/>
  <c r="H3638" i="71"/>
  <c r="W3638" i="71" s="1"/>
  <c r="H3639" i="71"/>
  <c r="W3639" i="71" s="1"/>
  <c r="H3640" i="71"/>
  <c r="W3640" i="71" s="1"/>
  <c r="H3641" i="71"/>
  <c r="W3641" i="71" s="1"/>
  <c r="H3642" i="71"/>
  <c r="W3642" i="71" s="1"/>
  <c r="H3643" i="71"/>
  <c r="W3643" i="71" s="1"/>
  <c r="H3644" i="71"/>
  <c r="W3644" i="71" s="1"/>
  <c r="H3645" i="71"/>
  <c r="W3645" i="71" s="1"/>
  <c r="H3646" i="71"/>
  <c r="W3646" i="71" s="1"/>
  <c r="H3647" i="71"/>
  <c r="W3647" i="71" s="1"/>
  <c r="H3648" i="71"/>
  <c r="W3648" i="71" s="1"/>
  <c r="H3649" i="71"/>
  <c r="W3649" i="71" s="1"/>
  <c r="H3650" i="71"/>
  <c r="W3650" i="71" s="1"/>
  <c r="H3651" i="71"/>
  <c r="W3651" i="71" s="1"/>
  <c r="H3652" i="71"/>
  <c r="W3652" i="71" s="1"/>
  <c r="H3653" i="71"/>
  <c r="W3653" i="71" s="1"/>
  <c r="H3654" i="71"/>
  <c r="W3654" i="71" s="1"/>
  <c r="H3655" i="71"/>
  <c r="W3655" i="71" s="1"/>
  <c r="H3656" i="71"/>
  <c r="W3656" i="71" s="1"/>
  <c r="H3657" i="71"/>
  <c r="W3657" i="71" s="1"/>
  <c r="H3658" i="71"/>
  <c r="W3658" i="71" s="1"/>
  <c r="H3659" i="71"/>
  <c r="W3659" i="71" s="1"/>
  <c r="H3660" i="71"/>
  <c r="W3660" i="71" s="1"/>
  <c r="H3661" i="71"/>
  <c r="W3661" i="71" s="1"/>
  <c r="H3662" i="71"/>
  <c r="W3662" i="71" s="1"/>
  <c r="H3663" i="71"/>
  <c r="W3663" i="71" s="1"/>
  <c r="H3664" i="71"/>
  <c r="W3664" i="71" s="1"/>
  <c r="H3665" i="71"/>
  <c r="W3665" i="71" s="1"/>
  <c r="H3666" i="71"/>
  <c r="W3666" i="71" s="1"/>
  <c r="H3667" i="71"/>
  <c r="W3667" i="71" s="1"/>
  <c r="H3668" i="71"/>
  <c r="W3668" i="71" s="1"/>
  <c r="H3669" i="71"/>
  <c r="W3669" i="71" s="1"/>
  <c r="H3670" i="71"/>
  <c r="W3670" i="71" s="1"/>
  <c r="H3671" i="71"/>
  <c r="W3671" i="71" s="1"/>
  <c r="H3672" i="71"/>
  <c r="W3672" i="71" s="1"/>
  <c r="H3673" i="71"/>
  <c r="W3673" i="71" s="1"/>
  <c r="H3674" i="71"/>
  <c r="W3674" i="71" s="1"/>
  <c r="H3675" i="71"/>
  <c r="W3675" i="71" s="1"/>
  <c r="H3676" i="71"/>
  <c r="W3676" i="71" s="1"/>
  <c r="H3677" i="71"/>
  <c r="W3677" i="71" s="1"/>
  <c r="H3678" i="71"/>
  <c r="W3678" i="71" s="1"/>
  <c r="H3679" i="71"/>
  <c r="W3679" i="71" s="1"/>
  <c r="H3680" i="71"/>
  <c r="W3680" i="71" s="1"/>
  <c r="H3681" i="71"/>
  <c r="W3681" i="71" s="1"/>
  <c r="H3682" i="71"/>
  <c r="W3682" i="71" s="1"/>
  <c r="H3683" i="71"/>
  <c r="W3683" i="71" s="1"/>
  <c r="H3684" i="71"/>
  <c r="W3684" i="71" s="1"/>
  <c r="H3685" i="71"/>
  <c r="W3685" i="71" s="1"/>
  <c r="H3686" i="71"/>
  <c r="W3686" i="71" s="1"/>
  <c r="H3687" i="71"/>
  <c r="W3687" i="71" s="1"/>
  <c r="H3688" i="71"/>
  <c r="W3688" i="71" s="1"/>
  <c r="H3689" i="71"/>
  <c r="W3689" i="71" s="1"/>
  <c r="H3690" i="71"/>
  <c r="W3690" i="71" s="1"/>
  <c r="H3691" i="71"/>
  <c r="W3691" i="71" s="1"/>
  <c r="H3692" i="71"/>
  <c r="W3692" i="71" s="1"/>
  <c r="H3693" i="71"/>
  <c r="W3693" i="71" s="1"/>
  <c r="H3694" i="71"/>
  <c r="W3694" i="71" s="1"/>
  <c r="H3695" i="71"/>
  <c r="W3695" i="71" s="1"/>
  <c r="H3696" i="71"/>
  <c r="W3696" i="71" s="1"/>
  <c r="H3697" i="71"/>
  <c r="W3697" i="71" s="1"/>
  <c r="H3698" i="71"/>
  <c r="W3698" i="71" s="1"/>
  <c r="H3699" i="71"/>
  <c r="W3699" i="71" s="1"/>
  <c r="H3700" i="71"/>
  <c r="W3700" i="71" s="1"/>
  <c r="H3701" i="71"/>
  <c r="W3701" i="71" s="1"/>
  <c r="H3702" i="71"/>
  <c r="W3702" i="71" s="1"/>
  <c r="H3703" i="71"/>
  <c r="W3703" i="71" s="1"/>
  <c r="H3704" i="71"/>
  <c r="W3704" i="71" s="1"/>
  <c r="H3705" i="71"/>
  <c r="W3705" i="71" s="1"/>
  <c r="H3706" i="71"/>
  <c r="W3706" i="71" s="1"/>
  <c r="H3707" i="71"/>
  <c r="W3707" i="71" s="1"/>
  <c r="H3708" i="71"/>
  <c r="W3708" i="71" s="1"/>
  <c r="H3709" i="71"/>
  <c r="W3709" i="71" s="1"/>
  <c r="H3710" i="71"/>
  <c r="W3710" i="71" s="1"/>
  <c r="H3711" i="71"/>
  <c r="W3711" i="71" s="1"/>
  <c r="H3712" i="71"/>
  <c r="W3712" i="71" s="1"/>
  <c r="H3713" i="71"/>
  <c r="W3713" i="71" s="1"/>
  <c r="H3714" i="71"/>
  <c r="W3714" i="71" s="1"/>
  <c r="H3715" i="71"/>
  <c r="W3715" i="71" s="1"/>
  <c r="H3716" i="71"/>
  <c r="W3716" i="71" s="1"/>
  <c r="H3717" i="71"/>
  <c r="W3717" i="71" s="1"/>
  <c r="H3718" i="71"/>
  <c r="W3718" i="71" s="1"/>
  <c r="H3719" i="71"/>
  <c r="W3719" i="71" s="1"/>
  <c r="H3720" i="71"/>
  <c r="W3720" i="71" s="1"/>
  <c r="H3721" i="71"/>
  <c r="W3721" i="71" s="1"/>
  <c r="H3722" i="71"/>
  <c r="W3722" i="71" s="1"/>
  <c r="H3723" i="71"/>
  <c r="W3723" i="71" s="1"/>
  <c r="H3724" i="71"/>
  <c r="W3724" i="71" s="1"/>
  <c r="H3725" i="71"/>
  <c r="W3725" i="71" s="1"/>
  <c r="H3726" i="71"/>
  <c r="W3726" i="71" s="1"/>
  <c r="H3727" i="71"/>
  <c r="W3727" i="71" s="1"/>
  <c r="H3728" i="71"/>
  <c r="W3728" i="71" s="1"/>
  <c r="H3729" i="71"/>
  <c r="W3729" i="71" s="1"/>
  <c r="H3730" i="71"/>
  <c r="W3730" i="71" s="1"/>
  <c r="H3731" i="71"/>
  <c r="W3731" i="71" s="1"/>
  <c r="H3732" i="71"/>
  <c r="W3732" i="71" s="1"/>
  <c r="H3733" i="71"/>
  <c r="W3733" i="71" s="1"/>
  <c r="H3734" i="71"/>
  <c r="W3734" i="71" s="1"/>
  <c r="H3735" i="71"/>
  <c r="W3735" i="71" s="1"/>
  <c r="H3736" i="71"/>
  <c r="W3736" i="71" s="1"/>
  <c r="H3737" i="71"/>
  <c r="W3737" i="71" s="1"/>
  <c r="H3738" i="71"/>
  <c r="W3738" i="71" s="1"/>
  <c r="H3739" i="71"/>
  <c r="W3739" i="71" s="1"/>
  <c r="H3740" i="71"/>
  <c r="W3740" i="71" s="1"/>
  <c r="H3741" i="71"/>
  <c r="W3741" i="71" s="1"/>
  <c r="H3742" i="71"/>
  <c r="W3742" i="71" s="1"/>
  <c r="H3743" i="71"/>
  <c r="W3743" i="71" s="1"/>
  <c r="H3744" i="71"/>
  <c r="W3744" i="71" s="1"/>
  <c r="H3745" i="71"/>
  <c r="W3745" i="71" s="1"/>
  <c r="H3746" i="71"/>
  <c r="W3746" i="71" s="1"/>
  <c r="H3747" i="71"/>
  <c r="W3747" i="71" s="1"/>
  <c r="H3748" i="71"/>
  <c r="W3748" i="71" s="1"/>
  <c r="H3749" i="71"/>
  <c r="W3749" i="71" s="1"/>
  <c r="H3750" i="71"/>
  <c r="W3750" i="71" s="1"/>
  <c r="H3751" i="71"/>
  <c r="W3751" i="71" s="1"/>
  <c r="H3752" i="71"/>
  <c r="W3752" i="71" s="1"/>
  <c r="H3753" i="71"/>
  <c r="W3753" i="71" s="1"/>
  <c r="H3754" i="71"/>
  <c r="W3754" i="71" s="1"/>
  <c r="H3755" i="71"/>
  <c r="W3755" i="71" s="1"/>
  <c r="H3756" i="71"/>
  <c r="W3756" i="71" s="1"/>
  <c r="H3757" i="71"/>
  <c r="W3757" i="71" s="1"/>
  <c r="H3758" i="71"/>
  <c r="W3758" i="71" s="1"/>
  <c r="H3759" i="71"/>
  <c r="W3759" i="71" s="1"/>
  <c r="H3760" i="71"/>
  <c r="W3760" i="71" s="1"/>
  <c r="H3761" i="71"/>
  <c r="W3761" i="71" s="1"/>
  <c r="H3762" i="71"/>
  <c r="W3762" i="71" s="1"/>
  <c r="H3763" i="71"/>
  <c r="W3763" i="71" s="1"/>
  <c r="H3764" i="71"/>
  <c r="W3764" i="71" s="1"/>
  <c r="H3765" i="71"/>
  <c r="W3765" i="71" s="1"/>
  <c r="H3766" i="71"/>
  <c r="W3766" i="71" s="1"/>
  <c r="H3767" i="71"/>
  <c r="W3767" i="71" s="1"/>
  <c r="H3768" i="71"/>
  <c r="W3768" i="71" s="1"/>
  <c r="H3769" i="71"/>
  <c r="W3769" i="71" s="1"/>
  <c r="H3770" i="71"/>
  <c r="W3770" i="71" s="1"/>
  <c r="H3771" i="71"/>
  <c r="W3771" i="71" s="1"/>
  <c r="H3772" i="71"/>
  <c r="W3772" i="71" s="1"/>
  <c r="H3773" i="71"/>
  <c r="W3773" i="71" s="1"/>
  <c r="H3774" i="71"/>
  <c r="W3774" i="71" s="1"/>
  <c r="H3775" i="71"/>
  <c r="W3775" i="71" s="1"/>
  <c r="H3776" i="71"/>
  <c r="W3776" i="71" s="1"/>
  <c r="H3777" i="71"/>
  <c r="W3777" i="71" s="1"/>
  <c r="H3778" i="71"/>
  <c r="W3778" i="71" s="1"/>
  <c r="H3779" i="71"/>
  <c r="W3779" i="71" s="1"/>
  <c r="H3780" i="71"/>
  <c r="W3780" i="71" s="1"/>
  <c r="H3781" i="71"/>
  <c r="W3781" i="71" s="1"/>
  <c r="H3782" i="71"/>
  <c r="W3782" i="71" s="1"/>
  <c r="H3783" i="71"/>
  <c r="W3783" i="71" s="1"/>
  <c r="H3784" i="71"/>
  <c r="W3784" i="71" s="1"/>
  <c r="H3785" i="71"/>
  <c r="W3785" i="71" s="1"/>
  <c r="H3786" i="71"/>
  <c r="W3786" i="71" s="1"/>
  <c r="H3787" i="71"/>
  <c r="W3787" i="71" s="1"/>
  <c r="H3788" i="71"/>
  <c r="W3788" i="71" s="1"/>
  <c r="H3789" i="71"/>
  <c r="W3789" i="71" s="1"/>
  <c r="H3790" i="71"/>
  <c r="W3790" i="71" s="1"/>
  <c r="H3791" i="71"/>
  <c r="W3791" i="71" s="1"/>
  <c r="H3792" i="71"/>
  <c r="W3792" i="71" s="1"/>
  <c r="H3793" i="71"/>
  <c r="W3793" i="71" s="1"/>
  <c r="H3794" i="71"/>
  <c r="W3794" i="71" s="1"/>
  <c r="H3795" i="71"/>
  <c r="W3795" i="71" s="1"/>
  <c r="H3796" i="71"/>
  <c r="W3796" i="71" s="1"/>
  <c r="H3797" i="71"/>
  <c r="W3797" i="71" s="1"/>
  <c r="H3798" i="71"/>
  <c r="W3798" i="71" s="1"/>
  <c r="H3799" i="71"/>
  <c r="W3799" i="71" s="1"/>
  <c r="H3800" i="71"/>
  <c r="W3800" i="71" s="1"/>
  <c r="H3801" i="71"/>
  <c r="W3801" i="71" s="1"/>
  <c r="H3802" i="71"/>
  <c r="W3802" i="71" s="1"/>
  <c r="H3803" i="71"/>
  <c r="W3803" i="71" s="1"/>
  <c r="H3804" i="71"/>
  <c r="W3804" i="71" s="1"/>
  <c r="H3805" i="71"/>
  <c r="W3805" i="71" s="1"/>
  <c r="H3806" i="71"/>
  <c r="W3806" i="71" s="1"/>
  <c r="H3807" i="71"/>
  <c r="W3807" i="71" s="1"/>
  <c r="H3808" i="71"/>
  <c r="W3808" i="71" s="1"/>
  <c r="H3809" i="71"/>
  <c r="W3809" i="71" s="1"/>
  <c r="H3810" i="71"/>
  <c r="W3810" i="71" s="1"/>
  <c r="H3811" i="71"/>
  <c r="W3811" i="71" s="1"/>
  <c r="H3812" i="71"/>
  <c r="W3812" i="71" s="1"/>
  <c r="H3813" i="71"/>
  <c r="W3813" i="71" s="1"/>
  <c r="H3814" i="71"/>
  <c r="W3814" i="71" s="1"/>
  <c r="H3815" i="71"/>
  <c r="W3815" i="71" s="1"/>
  <c r="H3816" i="71"/>
  <c r="W3816" i="71" s="1"/>
  <c r="H3817" i="71"/>
  <c r="W3817" i="71" s="1"/>
  <c r="H3818" i="71"/>
  <c r="W3818" i="71" s="1"/>
  <c r="H3819" i="71"/>
  <c r="W3819" i="71" s="1"/>
  <c r="H3820" i="71"/>
  <c r="W3820" i="71" s="1"/>
  <c r="H3821" i="71"/>
  <c r="W3821" i="71" s="1"/>
  <c r="H3822" i="71"/>
  <c r="W3822" i="71" s="1"/>
  <c r="H3823" i="71"/>
  <c r="W3823" i="71" s="1"/>
  <c r="H3824" i="71"/>
  <c r="W3824" i="71" s="1"/>
  <c r="H3825" i="71"/>
  <c r="W3825" i="71" s="1"/>
  <c r="H3826" i="71"/>
  <c r="W3826" i="71" s="1"/>
  <c r="H3827" i="71"/>
  <c r="W3827" i="71" s="1"/>
  <c r="H3828" i="71"/>
  <c r="W3828" i="71" s="1"/>
  <c r="H3829" i="71"/>
  <c r="W3829" i="71" s="1"/>
  <c r="H3830" i="71"/>
  <c r="W3830" i="71" s="1"/>
  <c r="H3831" i="71"/>
  <c r="W3831" i="71" s="1"/>
  <c r="H3832" i="71"/>
  <c r="W3832" i="71" s="1"/>
  <c r="H3833" i="71"/>
  <c r="W3833" i="71" s="1"/>
  <c r="H3834" i="71"/>
  <c r="W3834" i="71" s="1"/>
  <c r="H3835" i="71"/>
  <c r="W3835" i="71" s="1"/>
  <c r="H3836" i="71"/>
  <c r="W3836" i="71" s="1"/>
  <c r="H3837" i="71"/>
  <c r="W3837" i="71" s="1"/>
  <c r="H3838" i="71"/>
  <c r="W3838" i="71" s="1"/>
  <c r="H3839" i="71"/>
  <c r="W3839" i="71" s="1"/>
  <c r="H3840" i="71"/>
  <c r="W3840" i="71" s="1"/>
  <c r="H3841" i="71"/>
  <c r="W3841" i="71" s="1"/>
  <c r="H3842" i="71"/>
  <c r="W3842" i="71" s="1"/>
  <c r="H3843" i="71"/>
  <c r="W3843" i="71" s="1"/>
  <c r="H3844" i="71"/>
  <c r="W3844" i="71" s="1"/>
  <c r="H3845" i="71"/>
  <c r="W3845" i="71" s="1"/>
  <c r="H3846" i="71"/>
  <c r="W3846" i="71" s="1"/>
  <c r="H3847" i="71"/>
  <c r="W3847" i="71" s="1"/>
  <c r="H3848" i="71"/>
  <c r="W3848" i="71" s="1"/>
  <c r="H3849" i="71"/>
  <c r="W3849" i="71" s="1"/>
  <c r="H3850" i="71"/>
  <c r="W3850" i="71" s="1"/>
  <c r="H3851" i="71"/>
  <c r="W3851" i="71" s="1"/>
  <c r="H3852" i="71"/>
  <c r="W3852" i="71" s="1"/>
  <c r="H3853" i="71"/>
  <c r="W3853" i="71" s="1"/>
  <c r="H3854" i="71"/>
  <c r="W3854" i="71" s="1"/>
  <c r="H3855" i="71"/>
  <c r="W3855" i="71" s="1"/>
  <c r="H3856" i="71"/>
  <c r="W3856" i="71" s="1"/>
  <c r="H3857" i="71"/>
  <c r="W3857" i="71" s="1"/>
  <c r="H3858" i="71"/>
  <c r="W3858" i="71" s="1"/>
  <c r="H3859" i="71"/>
  <c r="W3859" i="71" s="1"/>
  <c r="H3860" i="71"/>
  <c r="W3860" i="71" s="1"/>
  <c r="H3861" i="71"/>
  <c r="W3861" i="71" s="1"/>
  <c r="H3862" i="71"/>
  <c r="W3862" i="71" s="1"/>
  <c r="H3863" i="71"/>
  <c r="W3863" i="71" s="1"/>
  <c r="H3864" i="71"/>
  <c r="W3864" i="71" s="1"/>
  <c r="H3865" i="71"/>
  <c r="W3865" i="71" s="1"/>
  <c r="H3866" i="71"/>
  <c r="W3866" i="71" s="1"/>
  <c r="H3867" i="71"/>
  <c r="W3867" i="71" s="1"/>
  <c r="H3868" i="71"/>
  <c r="W3868" i="71" s="1"/>
  <c r="H3869" i="71"/>
  <c r="W3869" i="71" s="1"/>
  <c r="H3870" i="71"/>
  <c r="W3870" i="71" s="1"/>
  <c r="H3871" i="71"/>
  <c r="W3871" i="71" s="1"/>
  <c r="H3872" i="71"/>
  <c r="W3872" i="71" s="1"/>
  <c r="H3873" i="71"/>
  <c r="W3873" i="71" s="1"/>
  <c r="H3874" i="71"/>
  <c r="W3874" i="71" s="1"/>
  <c r="H3875" i="71"/>
  <c r="W3875" i="71" s="1"/>
  <c r="H3876" i="71"/>
  <c r="W3876" i="71" s="1"/>
  <c r="H3877" i="71"/>
  <c r="W3877" i="71" s="1"/>
  <c r="H3878" i="71"/>
  <c r="W3878" i="71" s="1"/>
  <c r="H3879" i="71"/>
  <c r="W3879" i="71" s="1"/>
  <c r="H3880" i="71"/>
  <c r="W3880" i="71" s="1"/>
  <c r="H3881" i="71"/>
  <c r="W3881" i="71" s="1"/>
  <c r="H3882" i="71"/>
  <c r="W3882" i="71" s="1"/>
  <c r="H3883" i="71"/>
  <c r="W3883" i="71" s="1"/>
  <c r="H3884" i="71"/>
  <c r="W3884" i="71" s="1"/>
  <c r="H3885" i="71"/>
  <c r="W3885" i="71" s="1"/>
  <c r="H3886" i="71"/>
  <c r="W3886" i="71" s="1"/>
  <c r="H3887" i="71"/>
  <c r="W3887" i="71" s="1"/>
  <c r="H3888" i="71"/>
  <c r="W3888" i="71" s="1"/>
  <c r="H3889" i="71"/>
  <c r="W3889" i="71" s="1"/>
  <c r="H3890" i="71"/>
  <c r="W3890" i="71" s="1"/>
  <c r="H3891" i="71"/>
  <c r="W3891" i="71" s="1"/>
  <c r="H3892" i="71"/>
  <c r="W3892" i="71" s="1"/>
  <c r="H3893" i="71"/>
  <c r="W3893" i="71" s="1"/>
  <c r="H3894" i="71"/>
  <c r="W3894" i="71" s="1"/>
  <c r="H3895" i="71"/>
  <c r="W3895" i="71" s="1"/>
  <c r="H3896" i="71"/>
  <c r="W3896" i="71" s="1"/>
  <c r="H3897" i="71"/>
  <c r="W3897" i="71" s="1"/>
  <c r="H3898" i="71"/>
  <c r="W3898" i="71" s="1"/>
  <c r="H3899" i="71"/>
  <c r="W3899" i="71" s="1"/>
  <c r="H3900" i="71"/>
  <c r="W3900" i="71" s="1"/>
  <c r="H3901" i="71"/>
  <c r="W3901" i="71" s="1"/>
  <c r="H3902" i="71"/>
  <c r="W3902" i="71" s="1"/>
  <c r="H3903" i="71"/>
  <c r="W3903" i="71" s="1"/>
  <c r="H3904" i="71"/>
  <c r="W3904" i="71" s="1"/>
  <c r="H3905" i="71"/>
  <c r="W3905" i="71" s="1"/>
  <c r="H3906" i="71"/>
  <c r="W3906" i="71" s="1"/>
  <c r="H3907" i="71"/>
  <c r="W3907" i="71" s="1"/>
  <c r="H3908" i="71"/>
  <c r="W3908" i="71" s="1"/>
  <c r="H3909" i="71"/>
  <c r="W3909" i="71" s="1"/>
  <c r="H3910" i="71"/>
  <c r="W3910" i="71" s="1"/>
  <c r="H3911" i="71"/>
  <c r="W3911" i="71" s="1"/>
  <c r="H3912" i="71"/>
  <c r="W3912" i="71" s="1"/>
  <c r="H3913" i="71"/>
  <c r="W3913" i="71" s="1"/>
  <c r="H3914" i="71"/>
  <c r="W3914" i="71" s="1"/>
  <c r="H3915" i="71"/>
  <c r="W3915" i="71" s="1"/>
  <c r="H3916" i="71"/>
  <c r="W3916" i="71" s="1"/>
  <c r="H3917" i="71"/>
  <c r="W3917" i="71" s="1"/>
  <c r="H3918" i="71"/>
  <c r="W3918" i="71" s="1"/>
  <c r="H3919" i="71"/>
  <c r="W3919" i="71" s="1"/>
  <c r="H3920" i="71"/>
  <c r="W3920" i="71" s="1"/>
  <c r="H3921" i="71"/>
  <c r="W3921" i="71" s="1"/>
  <c r="H3922" i="71"/>
  <c r="W3922" i="71" s="1"/>
  <c r="H3923" i="71"/>
  <c r="W3923" i="71" s="1"/>
  <c r="H3924" i="71"/>
  <c r="W3924" i="71" s="1"/>
  <c r="H3925" i="71"/>
  <c r="W3925" i="71" s="1"/>
  <c r="H3926" i="71"/>
  <c r="W3926" i="71" s="1"/>
  <c r="H3927" i="71"/>
  <c r="W3927" i="71" s="1"/>
  <c r="H3928" i="71"/>
  <c r="W3928" i="71" s="1"/>
  <c r="H3929" i="71"/>
  <c r="W3929" i="71" s="1"/>
  <c r="H3930" i="71"/>
  <c r="W3930" i="71" s="1"/>
  <c r="H3931" i="71"/>
  <c r="W3931" i="71" s="1"/>
  <c r="H3932" i="71"/>
  <c r="W3932" i="71" s="1"/>
  <c r="H3933" i="71"/>
  <c r="W3933" i="71" s="1"/>
  <c r="H3934" i="71"/>
  <c r="W3934" i="71" s="1"/>
  <c r="H3935" i="71"/>
  <c r="W3935" i="71" s="1"/>
  <c r="H3936" i="71"/>
  <c r="W3936" i="71" s="1"/>
  <c r="H3937" i="71"/>
  <c r="W3937" i="71" s="1"/>
  <c r="H3938" i="71"/>
  <c r="W3938" i="71" s="1"/>
  <c r="H3939" i="71"/>
  <c r="W3939" i="71" s="1"/>
  <c r="H3940" i="71"/>
  <c r="W3940" i="71" s="1"/>
  <c r="H3941" i="71"/>
  <c r="W3941" i="71" s="1"/>
  <c r="H3942" i="71"/>
  <c r="W3942" i="71" s="1"/>
  <c r="H3943" i="71"/>
  <c r="W3943" i="71" s="1"/>
  <c r="H3944" i="71"/>
  <c r="W3944" i="71" s="1"/>
  <c r="H3945" i="71"/>
  <c r="W3945" i="71" s="1"/>
  <c r="H3946" i="71"/>
  <c r="W3946" i="71" s="1"/>
  <c r="H3947" i="71"/>
  <c r="W3947" i="71" s="1"/>
  <c r="H3948" i="71"/>
  <c r="W3948" i="71" s="1"/>
  <c r="H3949" i="71"/>
  <c r="W3949" i="71" s="1"/>
  <c r="H3950" i="71"/>
  <c r="W3950" i="71" s="1"/>
  <c r="H3951" i="71"/>
  <c r="W3951" i="71" s="1"/>
  <c r="H3952" i="71"/>
  <c r="W3952" i="71" s="1"/>
  <c r="H3953" i="71"/>
  <c r="W3953" i="71" s="1"/>
  <c r="H3954" i="71"/>
  <c r="W3954" i="71" s="1"/>
  <c r="H3955" i="71"/>
  <c r="W3955" i="71" s="1"/>
  <c r="H3956" i="71"/>
  <c r="W3956" i="71" s="1"/>
  <c r="H3957" i="71"/>
  <c r="W3957" i="71" s="1"/>
  <c r="H3958" i="71"/>
  <c r="W3958" i="71" s="1"/>
  <c r="H3959" i="71"/>
  <c r="W3959" i="71" s="1"/>
  <c r="H3960" i="71"/>
  <c r="W3960" i="71" s="1"/>
  <c r="H3961" i="71"/>
  <c r="W3961" i="71" s="1"/>
  <c r="H3962" i="71"/>
  <c r="W3962" i="71" s="1"/>
  <c r="H3963" i="71"/>
  <c r="W3963" i="71" s="1"/>
  <c r="H3964" i="71"/>
  <c r="W3964" i="71" s="1"/>
  <c r="H3965" i="71"/>
  <c r="W3965" i="71" s="1"/>
  <c r="H3966" i="71"/>
  <c r="W3966" i="71" s="1"/>
  <c r="H3967" i="71"/>
  <c r="W3967" i="71" s="1"/>
  <c r="H3968" i="71"/>
  <c r="W3968" i="71" s="1"/>
  <c r="H3969" i="71"/>
  <c r="W3969" i="71" s="1"/>
  <c r="H3970" i="71"/>
  <c r="W3970" i="71" s="1"/>
  <c r="H3971" i="71"/>
  <c r="W3971" i="71" s="1"/>
  <c r="H3972" i="71"/>
  <c r="W3972" i="71" s="1"/>
  <c r="H3973" i="71"/>
  <c r="W3973" i="71" s="1"/>
  <c r="H3974" i="71"/>
  <c r="W3974" i="71" s="1"/>
  <c r="H3975" i="71"/>
  <c r="W3975" i="71" s="1"/>
  <c r="H3976" i="71"/>
  <c r="W3976" i="71" s="1"/>
  <c r="H3977" i="71"/>
  <c r="W3977" i="71" s="1"/>
  <c r="H3978" i="71"/>
  <c r="W3978" i="71" s="1"/>
  <c r="H3979" i="71"/>
  <c r="W3979" i="71" s="1"/>
  <c r="H3980" i="71"/>
  <c r="W3980" i="71" s="1"/>
  <c r="H3981" i="71"/>
  <c r="W3981" i="71" s="1"/>
  <c r="H3982" i="71"/>
  <c r="W3982" i="71" s="1"/>
  <c r="H3983" i="71"/>
  <c r="W3983" i="71" s="1"/>
  <c r="H3984" i="71"/>
  <c r="W3984" i="71" s="1"/>
  <c r="H3985" i="71"/>
  <c r="W3985" i="71" s="1"/>
  <c r="H3986" i="71"/>
  <c r="W3986" i="71" s="1"/>
  <c r="H3987" i="71"/>
  <c r="W3987" i="71" s="1"/>
  <c r="H3988" i="71"/>
  <c r="W3988" i="71" s="1"/>
  <c r="H3989" i="71"/>
  <c r="W3989" i="71" s="1"/>
  <c r="H3990" i="71"/>
  <c r="W3990" i="71" s="1"/>
  <c r="H3991" i="71"/>
  <c r="W3991" i="71" s="1"/>
  <c r="H3992" i="71"/>
  <c r="W3992" i="71" s="1"/>
  <c r="H3993" i="71"/>
  <c r="W3993" i="71" s="1"/>
  <c r="H3994" i="71"/>
  <c r="W3994" i="71" s="1"/>
  <c r="H3995" i="71"/>
  <c r="W3995" i="71" s="1"/>
  <c r="H3996" i="71"/>
  <c r="W3996" i="71" s="1"/>
  <c r="H3997" i="71"/>
  <c r="W3997" i="71" s="1"/>
  <c r="H3998" i="71"/>
  <c r="W3998" i="71" s="1"/>
  <c r="H3999" i="71"/>
  <c r="W3999" i="71" s="1"/>
  <c r="H4000" i="71"/>
  <c r="W4000" i="71" s="1"/>
  <c r="H4001" i="71"/>
  <c r="W4001" i="71" s="1"/>
  <c r="H4002" i="71"/>
  <c r="W4002" i="71" s="1"/>
  <c r="H4003" i="71"/>
  <c r="W4003" i="71" s="1"/>
  <c r="H4004" i="71"/>
  <c r="W4004" i="71" s="1"/>
  <c r="H4005" i="71"/>
  <c r="W4005" i="71" s="1"/>
  <c r="H4006" i="71"/>
  <c r="W4006" i="71" s="1"/>
  <c r="H4007" i="71"/>
  <c r="W4007" i="71" s="1"/>
  <c r="H4008" i="71"/>
  <c r="W4008" i="71" s="1"/>
  <c r="H4009" i="71"/>
  <c r="W4009" i="71" s="1"/>
  <c r="H4010" i="71"/>
  <c r="W4010" i="71" s="1"/>
  <c r="H4011" i="71"/>
  <c r="W4011" i="71" s="1"/>
  <c r="H4012" i="71"/>
  <c r="W4012" i="71" s="1"/>
  <c r="H4013" i="71"/>
  <c r="W4013" i="71" s="1"/>
  <c r="H4014" i="71"/>
  <c r="W4014" i="71" s="1"/>
  <c r="H4015" i="71"/>
  <c r="W4015" i="71" s="1"/>
  <c r="H4016" i="71"/>
  <c r="W4016" i="71" s="1"/>
  <c r="H4017" i="71"/>
  <c r="W4017" i="71" s="1"/>
  <c r="H4018" i="71"/>
  <c r="W4018" i="71" s="1"/>
  <c r="H4019" i="71"/>
  <c r="W4019" i="71" s="1"/>
  <c r="H4020" i="71"/>
  <c r="W4020" i="71" s="1"/>
  <c r="H4021" i="71"/>
  <c r="W4021" i="71" s="1"/>
  <c r="H4022" i="71"/>
  <c r="W4022" i="71" s="1"/>
  <c r="H4023" i="71"/>
  <c r="W4023" i="71" s="1"/>
  <c r="H4024" i="71"/>
  <c r="W4024" i="71" s="1"/>
  <c r="H4025" i="71"/>
  <c r="W4025" i="71" s="1"/>
  <c r="H4026" i="71"/>
  <c r="W4026" i="71" s="1"/>
  <c r="H4027" i="71"/>
  <c r="W4027" i="71" s="1"/>
  <c r="H4028" i="71"/>
  <c r="W4028" i="71" s="1"/>
  <c r="H4029" i="71"/>
  <c r="W4029" i="71" s="1"/>
  <c r="H4030" i="71"/>
  <c r="W4030" i="71" s="1"/>
  <c r="H4031" i="71"/>
  <c r="W4031" i="71" s="1"/>
  <c r="H4032" i="71"/>
  <c r="W4032" i="71" s="1"/>
  <c r="H4033" i="71"/>
  <c r="W4033" i="71" s="1"/>
  <c r="H4034" i="71"/>
  <c r="W4034" i="71" s="1"/>
  <c r="H4035" i="71"/>
  <c r="W4035" i="71" s="1"/>
  <c r="H4036" i="71"/>
  <c r="W4036" i="71" s="1"/>
  <c r="H4037" i="71"/>
  <c r="W4037" i="71" s="1"/>
  <c r="H4038" i="71"/>
  <c r="W4038" i="71" s="1"/>
  <c r="H4039" i="71"/>
  <c r="W4039" i="71" s="1"/>
  <c r="H4040" i="71"/>
  <c r="W4040" i="71" s="1"/>
  <c r="H4041" i="71"/>
  <c r="W4041" i="71" s="1"/>
  <c r="H4042" i="71"/>
  <c r="W4042" i="71" s="1"/>
  <c r="H4043" i="71"/>
  <c r="W4043" i="71" s="1"/>
  <c r="H4044" i="71"/>
  <c r="W4044" i="71" s="1"/>
  <c r="H4045" i="71"/>
  <c r="W4045" i="71" s="1"/>
  <c r="H4046" i="71"/>
  <c r="W4046" i="71" s="1"/>
  <c r="H4047" i="71"/>
  <c r="W4047" i="71" s="1"/>
  <c r="H4048" i="71"/>
  <c r="W4048" i="71" s="1"/>
  <c r="H4049" i="71"/>
  <c r="W4049" i="71" s="1"/>
  <c r="H4050" i="71"/>
  <c r="W4050" i="71" s="1"/>
  <c r="H4051" i="71"/>
  <c r="W4051" i="71" s="1"/>
  <c r="H4052" i="71"/>
  <c r="W4052" i="71" s="1"/>
  <c r="H4053" i="71"/>
  <c r="W4053" i="71" s="1"/>
  <c r="H4054" i="71"/>
  <c r="W4054" i="71" s="1"/>
  <c r="H4055" i="71"/>
  <c r="W4055" i="71" s="1"/>
  <c r="H4056" i="71"/>
  <c r="W4056" i="71" s="1"/>
  <c r="H4057" i="71"/>
  <c r="W4057" i="71" s="1"/>
  <c r="H4058" i="71"/>
  <c r="W4058" i="71" s="1"/>
  <c r="H4059" i="71"/>
  <c r="W4059" i="71" s="1"/>
  <c r="H4060" i="71"/>
  <c r="W4060" i="71" s="1"/>
  <c r="H4061" i="71"/>
  <c r="W4061" i="71" s="1"/>
  <c r="H4062" i="71"/>
  <c r="W4062" i="71" s="1"/>
  <c r="H4063" i="71"/>
  <c r="W4063" i="71" s="1"/>
  <c r="H4064" i="71"/>
  <c r="W4064" i="71" s="1"/>
  <c r="H4065" i="71"/>
  <c r="W4065" i="71" s="1"/>
  <c r="H4066" i="71"/>
  <c r="W4066" i="71" s="1"/>
  <c r="H4067" i="71"/>
  <c r="W4067" i="71" s="1"/>
  <c r="H4068" i="71"/>
  <c r="W4068" i="71" s="1"/>
  <c r="H4069" i="71"/>
  <c r="W4069" i="71" s="1"/>
  <c r="H4070" i="71"/>
  <c r="W4070" i="71" s="1"/>
  <c r="H4071" i="71"/>
  <c r="W4071" i="71" s="1"/>
  <c r="H4072" i="71"/>
  <c r="W4072" i="71" s="1"/>
  <c r="H4073" i="71"/>
  <c r="W4073" i="71" s="1"/>
  <c r="H4074" i="71"/>
  <c r="W4074" i="71" s="1"/>
  <c r="H4075" i="71"/>
  <c r="W4075" i="71" s="1"/>
  <c r="H4076" i="71"/>
  <c r="W4076" i="71" s="1"/>
  <c r="H4077" i="71"/>
  <c r="W4077" i="71" s="1"/>
  <c r="H4078" i="71"/>
  <c r="W4078" i="71" s="1"/>
  <c r="H4079" i="71"/>
  <c r="W4079" i="71" s="1"/>
  <c r="H4080" i="71"/>
  <c r="W4080" i="71" s="1"/>
  <c r="H4081" i="71"/>
  <c r="W4081" i="71" s="1"/>
  <c r="H4082" i="71"/>
  <c r="W4082" i="71" s="1"/>
  <c r="H4083" i="71"/>
  <c r="W4083" i="71" s="1"/>
  <c r="H4084" i="71"/>
  <c r="W4084" i="71" s="1"/>
  <c r="H4085" i="71"/>
  <c r="W4085" i="71" s="1"/>
  <c r="H4086" i="71"/>
  <c r="W4086" i="71" s="1"/>
  <c r="H4087" i="71"/>
  <c r="W4087" i="71" s="1"/>
  <c r="H4088" i="71"/>
  <c r="W4088" i="71" s="1"/>
  <c r="H4089" i="71"/>
  <c r="W4089" i="71" s="1"/>
  <c r="H4090" i="71"/>
  <c r="W4090" i="71" s="1"/>
  <c r="H4091" i="71"/>
  <c r="W4091" i="71" s="1"/>
  <c r="H4092" i="71"/>
  <c r="W4092" i="71" s="1"/>
  <c r="H4093" i="71"/>
  <c r="W4093" i="71" s="1"/>
  <c r="H4094" i="71"/>
  <c r="W4094" i="71" s="1"/>
  <c r="H4095" i="71"/>
  <c r="W4095" i="71" s="1"/>
  <c r="H4096" i="71"/>
  <c r="W4096" i="71" s="1"/>
  <c r="H4097" i="71"/>
  <c r="W4097" i="71" s="1"/>
  <c r="H4098" i="71"/>
  <c r="W4098" i="71" s="1"/>
  <c r="H4099" i="71"/>
  <c r="W4099" i="71" s="1"/>
  <c r="H4100" i="71"/>
  <c r="W4100" i="71" s="1"/>
  <c r="H4101" i="71"/>
  <c r="W4101" i="71" s="1"/>
  <c r="H4102" i="71"/>
  <c r="W4102" i="71" s="1"/>
  <c r="H4103" i="71"/>
  <c r="W4103" i="71" s="1"/>
  <c r="H4104" i="71"/>
  <c r="W4104" i="71" s="1"/>
  <c r="H4105" i="71"/>
  <c r="W4105" i="71" s="1"/>
  <c r="H4106" i="71"/>
  <c r="W4106" i="71" s="1"/>
  <c r="H4107" i="71"/>
  <c r="W4107" i="71" s="1"/>
  <c r="H4108" i="71"/>
  <c r="W4108" i="71" s="1"/>
  <c r="H4109" i="71"/>
  <c r="W4109" i="71" s="1"/>
  <c r="H4110" i="71"/>
  <c r="W4110" i="71" s="1"/>
  <c r="H4111" i="71"/>
  <c r="W4111" i="71" s="1"/>
  <c r="H4112" i="71"/>
  <c r="W4112" i="71" s="1"/>
  <c r="H4113" i="71"/>
  <c r="W4113" i="71" s="1"/>
  <c r="H4114" i="71"/>
  <c r="W4114" i="71" s="1"/>
  <c r="H4115" i="71"/>
  <c r="W4115" i="71" s="1"/>
  <c r="H4116" i="71"/>
  <c r="W4116" i="71" s="1"/>
  <c r="H4117" i="71"/>
  <c r="W4117" i="71" s="1"/>
  <c r="H4118" i="71"/>
  <c r="W4118" i="71" s="1"/>
  <c r="H4119" i="71"/>
  <c r="W4119" i="71" s="1"/>
  <c r="H4120" i="71"/>
  <c r="W4120" i="71" s="1"/>
  <c r="H4121" i="71"/>
  <c r="W4121" i="71" s="1"/>
  <c r="H4122" i="71"/>
  <c r="W4122" i="71" s="1"/>
  <c r="H4123" i="71"/>
  <c r="W4123" i="71" s="1"/>
  <c r="H4124" i="71"/>
  <c r="W4124" i="71" s="1"/>
  <c r="H4125" i="71"/>
  <c r="W4125" i="71" s="1"/>
  <c r="H4126" i="71"/>
  <c r="W4126" i="71" s="1"/>
  <c r="H4127" i="71"/>
  <c r="W4127" i="71" s="1"/>
  <c r="H4128" i="71"/>
  <c r="W4128" i="71" s="1"/>
  <c r="H4129" i="71"/>
  <c r="W4129" i="71" s="1"/>
  <c r="H4130" i="71"/>
  <c r="W4130" i="71" s="1"/>
  <c r="H4131" i="71"/>
  <c r="W4131" i="71" s="1"/>
  <c r="H4132" i="71"/>
  <c r="W4132" i="71" s="1"/>
  <c r="H4133" i="71"/>
  <c r="W4133" i="71" s="1"/>
  <c r="H4134" i="71"/>
  <c r="W4134" i="71" s="1"/>
  <c r="H4135" i="71"/>
  <c r="W4135" i="71" s="1"/>
  <c r="H4136" i="71"/>
  <c r="W4136" i="71" s="1"/>
  <c r="H4137" i="71"/>
  <c r="W4137" i="71" s="1"/>
  <c r="H4138" i="71"/>
  <c r="W4138" i="71" s="1"/>
  <c r="H4139" i="71"/>
  <c r="W4139" i="71" s="1"/>
  <c r="H4140" i="71"/>
  <c r="W4140" i="71" s="1"/>
  <c r="H4141" i="71"/>
  <c r="W4141" i="71" s="1"/>
  <c r="H4142" i="71"/>
  <c r="W4142" i="71" s="1"/>
  <c r="H4143" i="71"/>
  <c r="W4143" i="71" s="1"/>
  <c r="H4144" i="71"/>
  <c r="W4144" i="71" s="1"/>
  <c r="H4145" i="71"/>
  <c r="W4145" i="71" s="1"/>
  <c r="H4146" i="71"/>
  <c r="W4146" i="71" s="1"/>
  <c r="H4147" i="71"/>
  <c r="W4147" i="71" s="1"/>
  <c r="H4148" i="71"/>
  <c r="W4148" i="71" s="1"/>
  <c r="H4149" i="71"/>
  <c r="W4149" i="71" s="1"/>
  <c r="H4150" i="71"/>
  <c r="W4150" i="71" s="1"/>
  <c r="H4151" i="71"/>
  <c r="W4151" i="71" s="1"/>
  <c r="H4152" i="71"/>
  <c r="W4152" i="71" s="1"/>
  <c r="H4153" i="71"/>
  <c r="W4153" i="71" s="1"/>
  <c r="H4154" i="71"/>
  <c r="W4154" i="71" s="1"/>
  <c r="H4155" i="71"/>
  <c r="W4155" i="71" s="1"/>
  <c r="H4156" i="71"/>
  <c r="W4156" i="71" s="1"/>
  <c r="H4157" i="71"/>
  <c r="W4157" i="71" s="1"/>
  <c r="H4158" i="71"/>
  <c r="W4158" i="71" s="1"/>
  <c r="H4159" i="71"/>
  <c r="W4159" i="71" s="1"/>
  <c r="H4160" i="71"/>
  <c r="W4160" i="71" s="1"/>
  <c r="H4161" i="71"/>
  <c r="W4161" i="71" s="1"/>
  <c r="H4162" i="71"/>
  <c r="W4162" i="71" s="1"/>
  <c r="H4163" i="71"/>
  <c r="W4163" i="71" s="1"/>
  <c r="H4164" i="71"/>
  <c r="W4164" i="71" s="1"/>
  <c r="H4165" i="71"/>
  <c r="W4165" i="71" s="1"/>
  <c r="H4166" i="71"/>
  <c r="W4166" i="71" s="1"/>
  <c r="H4167" i="71"/>
  <c r="W4167" i="71" s="1"/>
  <c r="H4168" i="71"/>
  <c r="W4168" i="71" s="1"/>
  <c r="H4169" i="71"/>
  <c r="W4169" i="71" s="1"/>
  <c r="H4170" i="71"/>
  <c r="W4170" i="71" s="1"/>
  <c r="H4171" i="71"/>
  <c r="W4171" i="71" s="1"/>
  <c r="H4172" i="71"/>
  <c r="W4172" i="71" s="1"/>
  <c r="H4173" i="71"/>
  <c r="W4173" i="71" s="1"/>
  <c r="H4174" i="71"/>
  <c r="W4174" i="71" s="1"/>
  <c r="H4175" i="71"/>
  <c r="W4175" i="71" s="1"/>
  <c r="H4176" i="71"/>
  <c r="W4176" i="71" s="1"/>
  <c r="H4177" i="71"/>
  <c r="W4177" i="71" s="1"/>
  <c r="H4178" i="71"/>
  <c r="W4178" i="71" s="1"/>
  <c r="H4179" i="71"/>
  <c r="W4179" i="71" s="1"/>
  <c r="H4180" i="71"/>
  <c r="W4180" i="71" s="1"/>
  <c r="H4181" i="71"/>
  <c r="W4181" i="71" s="1"/>
  <c r="H4182" i="71"/>
  <c r="W4182" i="71" s="1"/>
  <c r="H4183" i="71"/>
  <c r="W4183" i="71" s="1"/>
  <c r="H4184" i="71"/>
  <c r="W4184" i="71" s="1"/>
  <c r="H4185" i="71"/>
  <c r="W4185" i="71" s="1"/>
  <c r="H4186" i="71"/>
  <c r="W4186" i="71" s="1"/>
  <c r="H4187" i="71"/>
  <c r="W4187" i="71" s="1"/>
  <c r="H4188" i="71"/>
  <c r="W4188" i="71" s="1"/>
  <c r="H4189" i="71"/>
  <c r="W4189" i="71" s="1"/>
  <c r="H4190" i="71"/>
  <c r="W4190" i="71" s="1"/>
  <c r="H4191" i="71"/>
  <c r="W4191" i="71" s="1"/>
  <c r="H4192" i="71"/>
  <c r="W4192" i="71" s="1"/>
  <c r="H4193" i="71"/>
  <c r="W4193" i="71" s="1"/>
  <c r="H4194" i="71"/>
  <c r="W4194" i="71" s="1"/>
  <c r="H4195" i="71"/>
  <c r="W4195" i="71" s="1"/>
  <c r="H4196" i="71"/>
  <c r="W4196" i="71" s="1"/>
  <c r="H4197" i="71"/>
  <c r="W4197" i="71" s="1"/>
  <c r="H4198" i="71"/>
  <c r="W4198" i="71" s="1"/>
  <c r="H4199" i="71"/>
  <c r="W4199" i="71" s="1"/>
  <c r="H4200" i="71"/>
  <c r="W4200" i="71" s="1"/>
  <c r="H4201" i="71"/>
  <c r="W4201" i="71" s="1"/>
  <c r="H4202" i="71"/>
  <c r="W4202" i="71" s="1"/>
  <c r="H4203" i="71"/>
  <c r="W4203" i="71" s="1"/>
  <c r="H4204" i="71"/>
  <c r="W4204" i="71" s="1"/>
  <c r="H4205" i="71"/>
  <c r="W4205" i="71" s="1"/>
  <c r="H4206" i="71"/>
  <c r="W4206" i="71" s="1"/>
  <c r="H4207" i="71"/>
  <c r="W4207" i="71" s="1"/>
  <c r="H4208" i="71"/>
  <c r="W4208" i="71" s="1"/>
  <c r="H4209" i="71"/>
  <c r="W4209" i="71" s="1"/>
  <c r="H4210" i="71"/>
  <c r="W4210" i="71" s="1"/>
  <c r="H4211" i="71"/>
  <c r="W4211" i="71" s="1"/>
  <c r="H4212" i="71"/>
  <c r="W4212" i="71" s="1"/>
  <c r="H4213" i="71"/>
  <c r="W4213" i="71" s="1"/>
  <c r="H4214" i="71"/>
  <c r="W4214" i="71" s="1"/>
  <c r="H4215" i="71"/>
  <c r="W4215" i="71" s="1"/>
  <c r="H4216" i="71"/>
  <c r="W4216" i="71" s="1"/>
  <c r="H4217" i="71"/>
  <c r="W4217" i="71" s="1"/>
  <c r="H4218" i="71"/>
  <c r="W4218" i="71" s="1"/>
  <c r="H4219" i="71"/>
  <c r="W4219" i="71" s="1"/>
  <c r="H4220" i="71"/>
  <c r="W4220" i="71" s="1"/>
  <c r="H4221" i="71"/>
  <c r="W4221" i="71" s="1"/>
  <c r="H4222" i="71"/>
  <c r="W4222" i="71" s="1"/>
  <c r="H4223" i="71"/>
  <c r="W4223" i="71" s="1"/>
  <c r="H4224" i="71"/>
  <c r="W4224" i="71" s="1"/>
  <c r="H4225" i="71"/>
  <c r="W4225" i="71" s="1"/>
  <c r="H4226" i="71"/>
  <c r="W4226" i="71" s="1"/>
  <c r="H4227" i="71"/>
  <c r="W4227" i="71" s="1"/>
  <c r="H4228" i="71"/>
  <c r="W4228" i="71" s="1"/>
  <c r="H4229" i="71"/>
  <c r="W4229" i="71" s="1"/>
  <c r="H4230" i="71"/>
  <c r="W4230" i="71" s="1"/>
  <c r="H4231" i="71"/>
  <c r="W4231" i="71" s="1"/>
  <c r="H4232" i="71"/>
  <c r="W4232" i="71" s="1"/>
  <c r="H4233" i="71"/>
  <c r="W4233" i="71" s="1"/>
  <c r="H4234" i="71"/>
  <c r="W4234" i="71" s="1"/>
  <c r="H4235" i="71"/>
  <c r="W4235" i="71" s="1"/>
  <c r="H4236" i="71"/>
  <c r="W4236" i="71" s="1"/>
  <c r="H4237" i="71"/>
  <c r="W4237" i="71" s="1"/>
  <c r="H4238" i="71"/>
  <c r="W4238" i="71" s="1"/>
  <c r="H4239" i="71"/>
  <c r="W4239" i="71" s="1"/>
  <c r="H4240" i="71"/>
  <c r="W4240" i="71" s="1"/>
  <c r="H4241" i="71"/>
  <c r="W4241" i="71" s="1"/>
  <c r="H4242" i="71"/>
  <c r="W4242" i="71" s="1"/>
  <c r="H4243" i="71"/>
  <c r="W4243" i="71" s="1"/>
  <c r="H4244" i="71"/>
  <c r="W4244" i="71" s="1"/>
  <c r="H4245" i="71"/>
  <c r="W4245" i="71" s="1"/>
  <c r="H4246" i="71"/>
  <c r="W4246" i="71" s="1"/>
  <c r="H4247" i="71"/>
  <c r="W4247" i="71" s="1"/>
  <c r="H4248" i="71"/>
  <c r="W4248" i="71" s="1"/>
  <c r="H4249" i="71"/>
  <c r="W4249" i="71" s="1"/>
  <c r="H4250" i="71"/>
  <c r="W4250" i="71" s="1"/>
  <c r="H4251" i="71"/>
  <c r="W4251" i="71" s="1"/>
  <c r="H4252" i="71"/>
  <c r="W4252" i="71" s="1"/>
  <c r="H4253" i="71"/>
  <c r="W4253" i="71" s="1"/>
  <c r="H4254" i="71"/>
  <c r="W4254" i="71" s="1"/>
  <c r="H4255" i="71"/>
  <c r="W4255" i="71" s="1"/>
  <c r="H4256" i="71"/>
  <c r="W4256" i="71" s="1"/>
  <c r="H4257" i="71"/>
  <c r="W4257" i="71" s="1"/>
  <c r="H4258" i="71"/>
  <c r="W4258" i="71" s="1"/>
  <c r="H4259" i="71"/>
  <c r="W4259" i="71" s="1"/>
  <c r="H4260" i="71"/>
  <c r="W4260" i="71" s="1"/>
  <c r="H4261" i="71"/>
  <c r="W4261" i="71" s="1"/>
  <c r="H4262" i="71"/>
  <c r="W4262" i="71" s="1"/>
  <c r="H4263" i="71"/>
  <c r="W4263" i="71" s="1"/>
  <c r="H4264" i="71"/>
  <c r="W4264" i="71" s="1"/>
  <c r="H4265" i="71"/>
  <c r="W4265" i="71" s="1"/>
  <c r="H4266" i="71"/>
  <c r="W4266" i="71" s="1"/>
  <c r="H4267" i="71"/>
  <c r="W4267" i="71" s="1"/>
  <c r="H4268" i="71"/>
  <c r="W4268" i="71" s="1"/>
  <c r="H4269" i="71"/>
  <c r="W4269" i="71" s="1"/>
  <c r="H4270" i="71"/>
  <c r="W4270" i="71" s="1"/>
  <c r="H4271" i="71"/>
  <c r="W4271" i="71" s="1"/>
  <c r="H4272" i="71"/>
  <c r="W4272" i="71" s="1"/>
  <c r="H4273" i="71"/>
  <c r="W4273" i="71" s="1"/>
  <c r="H4274" i="71"/>
  <c r="W4274" i="71" s="1"/>
  <c r="H4275" i="71"/>
  <c r="W4275" i="71" s="1"/>
  <c r="H4276" i="71"/>
  <c r="W4276" i="71" s="1"/>
  <c r="H4277" i="71"/>
  <c r="W4277" i="71" s="1"/>
  <c r="H4278" i="71"/>
  <c r="W4278" i="71" s="1"/>
  <c r="H4279" i="71"/>
  <c r="W4279" i="71" s="1"/>
  <c r="H4280" i="71"/>
  <c r="W4280" i="71" s="1"/>
  <c r="H4281" i="71"/>
  <c r="W4281" i="71" s="1"/>
  <c r="H4282" i="71"/>
  <c r="W4282" i="71" s="1"/>
  <c r="H4283" i="71"/>
  <c r="W4283" i="71" s="1"/>
  <c r="H4284" i="71"/>
  <c r="W4284" i="71" s="1"/>
  <c r="H4285" i="71"/>
  <c r="W4285" i="71" s="1"/>
  <c r="H4286" i="71"/>
  <c r="W4286" i="71" s="1"/>
  <c r="H4287" i="71"/>
  <c r="W4287" i="71" s="1"/>
  <c r="H4288" i="71"/>
  <c r="W4288" i="71" s="1"/>
  <c r="H4289" i="71"/>
  <c r="W4289" i="71" s="1"/>
  <c r="H4290" i="71"/>
  <c r="W4290" i="71" s="1"/>
  <c r="H4291" i="71"/>
  <c r="W4291" i="71" s="1"/>
  <c r="H4292" i="71"/>
  <c r="W4292" i="71" s="1"/>
  <c r="H4293" i="71"/>
  <c r="W4293" i="71" s="1"/>
  <c r="H4294" i="71"/>
  <c r="W4294" i="71" s="1"/>
  <c r="H4295" i="71"/>
  <c r="W4295" i="71" s="1"/>
  <c r="H4296" i="71"/>
  <c r="W4296" i="71" s="1"/>
  <c r="H4297" i="71"/>
  <c r="W4297" i="71" s="1"/>
  <c r="H4298" i="71"/>
  <c r="W4298" i="71" s="1"/>
  <c r="H4299" i="71"/>
  <c r="W4299" i="71" s="1"/>
  <c r="H4300" i="71"/>
  <c r="W4300" i="71" s="1"/>
  <c r="H4301" i="71"/>
  <c r="W4301" i="71" s="1"/>
  <c r="H4302" i="71"/>
  <c r="W4302" i="71" s="1"/>
  <c r="H4303" i="71"/>
  <c r="W4303" i="71" s="1"/>
  <c r="H4304" i="71"/>
  <c r="W4304" i="71" s="1"/>
  <c r="H4305" i="71"/>
  <c r="W4305" i="71" s="1"/>
  <c r="H4306" i="71"/>
  <c r="W4306" i="71" s="1"/>
  <c r="H4307" i="71"/>
  <c r="W4307" i="71" s="1"/>
  <c r="H4308" i="71"/>
  <c r="W4308" i="71" s="1"/>
  <c r="H4309" i="71"/>
  <c r="W4309" i="71" s="1"/>
  <c r="H4310" i="71"/>
  <c r="W4310" i="71" s="1"/>
  <c r="H4311" i="71"/>
  <c r="W4311" i="71" s="1"/>
  <c r="H4312" i="71"/>
  <c r="W4312" i="71" s="1"/>
  <c r="H4313" i="71"/>
  <c r="W4313" i="71" s="1"/>
  <c r="H4314" i="71"/>
  <c r="W4314" i="71" s="1"/>
  <c r="H4315" i="71"/>
  <c r="W4315" i="71" s="1"/>
  <c r="H4316" i="71"/>
  <c r="W4316" i="71" s="1"/>
  <c r="H4317" i="71"/>
  <c r="W4317" i="71" s="1"/>
  <c r="H4318" i="71"/>
  <c r="W4318" i="71" s="1"/>
  <c r="H4319" i="71"/>
  <c r="W4319" i="71" s="1"/>
  <c r="H4320" i="71"/>
  <c r="W4320" i="71" s="1"/>
  <c r="H4321" i="71"/>
  <c r="W4321" i="71" s="1"/>
  <c r="H4322" i="71"/>
  <c r="W4322" i="71" s="1"/>
  <c r="H4323" i="71"/>
  <c r="W4323" i="71" s="1"/>
  <c r="H4324" i="71"/>
  <c r="W4324" i="71" s="1"/>
  <c r="H4325" i="71"/>
  <c r="W4325" i="71" s="1"/>
  <c r="H4326" i="71"/>
  <c r="W4326" i="71" s="1"/>
  <c r="H4327" i="71"/>
  <c r="W4327" i="71" s="1"/>
  <c r="H4328" i="71"/>
  <c r="W4328" i="71" s="1"/>
  <c r="H4329" i="71"/>
  <c r="W4329" i="71" s="1"/>
  <c r="H4330" i="71"/>
  <c r="W4330" i="71" s="1"/>
  <c r="H4331" i="71"/>
  <c r="W4331" i="71" s="1"/>
  <c r="H4332" i="71"/>
  <c r="W4332" i="71" s="1"/>
  <c r="H4333" i="71"/>
  <c r="W4333" i="71" s="1"/>
  <c r="H4334" i="71"/>
  <c r="W4334" i="71" s="1"/>
  <c r="H4335" i="71"/>
  <c r="W4335" i="71" s="1"/>
  <c r="H4336" i="71"/>
  <c r="W4336" i="71" s="1"/>
  <c r="H4337" i="71"/>
  <c r="W4337" i="71" s="1"/>
  <c r="H4338" i="71"/>
  <c r="W4338" i="71" s="1"/>
  <c r="H4339" i="71"/>
  <c r="W4339" i="71" s="1"/>
  <c r="H4340" i="71"/>
  <c r="W4340" i="71" s="1"/>
  <c r="H4341" i="71"/>
  <c r="W4341" i="71" s="1"/>
  <c r="H4342" i="71"/>
  <c r="W4342" i="71" s="1"/>
  <c r="H4343" i="71"/>
  <c r="W4343" i="71" s="1"/>
  <c r="H4344" i="71"/>
  <c r="W4344" i="71" s="1"/>
  <c r="H4345" i="71"/>
  <c r="W4345" i="71" s="1"/>
  <c r="H4346" i="71"/>
  <c r="W4346" i="71" s="1"/>
  <c r="H4347" i="71"/>
  <c r="W4347" i="71" s="1"/>
  <c r="H4348" i="71"/>
  <c r="W4348" i="71" s="1"/>
  <c r="H4349" i="71"/>
  <c r="W4349" i="71" s="1"/>
  <c r="H4350" i="71"/>
  <c r="W4350" i="71" s="1"/>
  <c r="H4351" i="71"/>
  <c r="W4351" i="71" s="1"/>
  <c r="H4352" i="71"/>
  <c r="W4352" i="71" s="1"/>
  <c r="H4353" i="71"/>
  <c r="W4353" i="71" s="1"/>
  <c r="H4354" i="71"/>
  <c r="W4354" i="71" s="1"/>
  <c r="H4355" i="71"/>
  <c r="W4355" i="71" s="1"/>
  <c r="H4356" i="71"/>
  <c r="W4356" i="71" s="1"/>
  <c r="H4357" i="71"/>
  <c r="W4357" i="71" s="1"/>
  <c r="H4358" i="71"/>
  <c r="W4358" i="71" s="1"/>
  <c r="H4359" i="71"/>
  <c r="W4359" i="71" s="1"/>
  <c r="H4360" i="71"/>
  <c r="W4360" i="71" s="1"/>
  <c r="H4361" i="71"/>
  <c r="W4361" i="71" s="1"/>
  <c r="H4362" i="71"/>
  <c r="W4362" i="71" s="1"/>
  <c r="H4363" i="71"/>
  <c r="W4363" i="71" s="1"/>
  <c r="H4364" i="71"/>
  <c r="W4364" i="71" s="1"/>
  <c r="H4365" i="71"/>
  <c r="W4365" i="71" s="1"/>
  <c r="H4366" i="71"/>
  <c r="W4366" i="71" s="1"/>
  <c r="H4367" i="71"/>
  <c r="W4367" i="71" s="1"/>
  <c r="H4368" i="71"/>
  <c r="W4368" i="71" s="1"/>
  <c r="H4369" i="71"/>
  <c r="W4369" i="71" s="1"/>
  <c r="H4370" i="71"/>
  <c r="W4370" i="71" s="1"/>
  <c r="H4371" i="71"/>
  <c r="W4371" i="71" s="1"/>
  <c r="H4372" i="71"/>
  <c r="W4372" i="71" s="1"/>
  <c r="H4373" i="71"/>
  <c r="W4373" i="71" s="1"/>
  <c r="H4374" i="71"/>
  <c r="W4374" i="71" s="1"/>
  <c r="H4375" i="71"/>
  <c r="W4375" i="71" s="1"/>
  <c r="H4376" i="71"/>
  <c r="W4376" i="71" s="1"/>
  <c r="H4377" i="71"/>
  <c r="W4377" i="71" s="1"/>
  <c r="H4378" i="71"/>
  <c r="W4378" i="71" s="1"/>
  <c r="H4379" i="71"/>
  <c r="W4379" i="71" s="1"/>
  <c r="H4380" i="71"/>
  <c r="W4380" i="71" s="1"/>
  <c r="H4381" i="71"/>
  <c r="W4381" i="71" s="1"/>
  <c r="H4382" i="71"/>
  <c r="W4382" i="71" s="1"/>
  <c r="H4383" i="71"/>
  <c r="W4383" i="71" s="1"/>
  <c r="H4384" i="71"/>
  <c r="W4384" i="71" s="1"/>
  <c r="H4385" i="71"/>
  <c r="W4385" i="71" s="1"/>
  <c r="H4386" i="71"/>
  <c r="W4386" i="71" s="1"/>
  <c r="H4387" i="71"/>
  <c r="W4387" i="71" s="1"/>
  <c r="H4388" i="71"/>
  <c r="W4388" i="71" s="1"/>
  <c r="H4389" i="71"/>
  <c r="W4389" i="71" s="1"/>
  <c r="H4390" i="71"/>
  <c r="W4390" i="71" s="1"/>
  <c r="H4391" i="71"/>
  <c r="W4391" i="71" s="1"/>
  <c r="H4392" i="71"/>
  <c r="W4392" i="71" s="1"/>
  <c r="H4393" i="71"/>
  <c r="W4393" i="71" s="1"/>
  <c r="H4394" i="71"/>
  <c r="W4394" i="71" s="1"/>
  <c r="H4395" i="71"/>
  <c r="W4395" i="71" s="1"/>
  <c r="H4396" i="71"/>
  <c r="W4396" i="71" s="1"/>
  <c r="H4397" i="71"/>
  <c r="W4397" i="71" s="1"/>
  <c r="H4398" i="71"/>
  <c r="W4398" i="71" s="1"/>
  <c r="H4399" i="71"/>
  <c r="W4399" i="71" s="1"/>
  <c r="H4400" i="71"/>
  <c r="W4400" i="71" s="1"/>
  <c r="H4401" i="71"/>
  <c r="W4401" i="71" s="1"/>
  <c r="H4402" i="71"/>
  <c r="W4402" i="71" s="1"/>
  <c r="H4403" i="71"/>
  <c r="W4403" i="71" s="1"/>
  <c r="H4404" i="71"/>
  <c r="W4404" i="71" s="1"/>
  <c r="H4405" i="71"/>
  <c r="W4405" i="71" s="1"/>
  <c r="H4406" i="71"/>
  <c r="W4406" i="71" s="1"/>
  <c r="H4407" i="71"/>
  <c r="W4407" i="71" s="1"/>
  <c r="H4408" i="71"/>
  <c r="W4408" i="71" s="1"/>
  <c r="H4409" i="71"/>
  <c r="W4409" i="71" s="1"/>
  <c r="H4410" i="71"/>
  <c r="W4410" i="71" s="1"/>
  <c r="H4411" i="71"/>
  <c r="W4411" i="71" s="1"/>
  <c r="H4412" i="71"/>
  <c r="W4412" i="71" s="1"/>
  <c r="H4413" i="71"/>
  <c r="W4413" i="71" s="1"/>
  <c r="H4414" i="71"/>
  <c r="W4414" i="71" s="1"/>
  <c r="H4415" i="71"/>
  <c r="W4415" i="71" s="1"/>
  <c r="H4416" i="71"/>
  <c r="W4416" i="71" s="1"/>
  <c r="H4417" i="71"/>
  <c r="W4417" i="71" s="1"/>
  <c r="H4418" i="71"/>
  <c r="W4418" i="71" s="1"/>
  <c r="H4419" i="71"/>
  <c r="W4419" i="71" s="1"/>
  <c r="H4420" i="71"/>
  <c r="W4420" i="71" s="1"/>
  <c r="H4421" i="71"/>
  <c r="W4421" i="71" s="1"/>
  <c r="H4422" i="71"/>
  <c r="W4422" i="71" s="1"/>
  <c r="H4423" i="71"/>
  <c r="W4423" i="71" s="1"/>
  <c r="H4424" i="71"/>
  <c r="W4424" i="71" s="1"/>
  <c r="H4425" i="71"/>
  <c r="W4425" i="71" s="1"/>
  <c r="H4426" i="71"/>
  <c r="W4426" i="71" s="1"/>
  <c r="H4427" i="71"/>
  <c r="W4427" i="71" s="1"/>
  <c r="H4428" i="71"/>
  <c r="W4428" i="71" s="1"/>
  <c r="H4429" i="71"/>
  <c r="W4429" i="71" s="1"/>
  <c r="H4430" i="71"/>
  <c r="W4430" i="71" s="1"/>
  <c r="H4431" i="71"/>
  <c r="W4431" i="71" s="1"/>
  <c r="H4432" i="71"/>
  <c r="W4432" i="71" s="1"/>
  <c r="H4433" i="71"/>
  <c r="W4433" i="71" s="1"/>
  <c r="H4434" i="71"/>
  <c r="W4434" i="71" s="1"/>
  <c r="H4435" i="71"/>
  <c r="W4435" i="71" s="1"/>
  <c r="H4436" i="71"/>
  <c r="W4436" i="71" s="1"/>
  <c r="H4437" i="71"/>
  <c r="W4437" i="71" s="1"/>
  <c r="H4438" i="71"/>
  <c r="W4438" i="71" s="1"/>
  <c r="H4439" i="71"/>
  <c r="W4439" i="71" s="1"/>
  <c r="H4440" i="71"/>
  <c r="W4440" i="71" s="1"/>
  <c r="H4441" i="71"/>
  <c r="W4441" i="71" s="1"/>
  <c r="H4442" i="71"/>
  <c r="W4442" i="71" s="1"/>
  <c r="H4443" i="71"/>
  <c r="W4443" i="71" s="1"/>
  <c r="H4444" i="71"/>
  <c r="W4444" i="71" s="1"/>
  <c r="H4445" i="71"/>
  <c r="W4445" i="71" s="1"/>
  <c r="H4446" i="71"/>
  <c r="W4446" i="71" s="1"/>
  <c r="H4447" i="71"/>
  <c r="W4447" i="71" s="1"/>
  <c r="H4448" i="71"/>
  <c r="W4448" i="71" s="1"/>
  <c r="H4449" i="71"/>
  <c r="W4449" i="71" s="1"/>
  <c r="H4450" i="71"/>
  <c r="W4450" i="71" s="1"/>
  <c r="H4451" i="71"/>
  <c r="W4451" i="71" s="1"/>
  <c r="H4452" i="71"/>
  <c r="W4452" i="71" s="1"/>
  <c r="H4453" i="71"/>
  <c r="W4453" i="71" s="1"/>
  <c r="H4454" i="71"/>
  <c r="W4454" i="71" s="1"/>
  <c r="H4455" i="71"/>
  <c r="W4455" i="71" s="1"/>
  <c r="H4456" i="71"/>
  <c r="W4456" i="71" s="1"/>
  <c r="H4457" i="71"/>
  <c r="W4457" i="71" s="1"/>
  <c r="H4458" i="71"/>
  <c r="W4458" i="71" s="1"/>
  <c r="H4459" i="71"/>
  <c r="W4459" i="71" s="1"/>
  <c r="H4460" i="71"/>
  <c r="W4460" i="71" s="1"/>
  <c r="H4461" i="71"/>
  <c r="W4461" i="71" s="1"/>
  <c r="H4462" i="71"/>
  <c r="W4462" i="71" s="1"/>
  <c r="H4463" i="71"/>
  <c r="W4463" i="71" s="1"/>
  <c r="H4464" i="71"/>
  <c r="W4464" i="71" s="1"/>
  <c r="H4465" i="71"/>
  <c r="W4465" i="71" s="1"/>
  <c r="H4466" i="71"/>
  <c r="W4466" i="71" s="1"/>
  <c r="H4467" i="71"/>
  <c r="W4467" i="71" s="1"/>
  <c r="H4468" i="71"/>
  <c r="W4468" i="71" s="1"/>
  <c r="H4469" i="71"/>
  <c r="W4469" i="71" s="1"/>
  <c r="H4470" i="71"/>
  <c r="W4470" i="71" s="1"/>
  <c r="H4471" i="71"/>
  <c r="W4471" i="71" s="1"/>
  <c r="H4472" i="71"/>
  <c r="W4472" i="71" s="1"/>
  <c r="H4473" i="71"/>
  <c r="W4473" i="71" s="1"/>
  <c r="H4474" i="71"/>
  <c r="W4474" i="71" s="1"/>
  <c r="H4475" i="71"/>
  <c r="W4475" i="71" s="1"/>
  <c r="H4476" i="71"/>
  <c r="W4476" i="71" s="1"/>
  <c r="H4477" i="71"/>
  <c r="W4477" i="71" s="1"/>
  <c r="H4478" i="71"/>
  <c r="W4478" i="71" s="1"/>
  <c r="H4479" i="71"/>
  <c r="W4479" i="71" s="1"/>
  <c r="H4480" i="71"/>
  <c r="W4480" i="71" s="1"/>
  <c r="H4481" i="71"/>
  <c r="W4481" i="71" s="1"/>
  <c r="H4482" i="71"/>
  <c r="W4482" i="71" s="1"/>
  <c r="H4483" i="71"/>
  <c r="W4483" i="71" s="1"/>
  <c r="H4484" i="71"/>
  <c r="W4484" i="71" s="1"/>
  <c r="H4485" i="71"/>
  <c r="W4485" i="71" s="1"/>
  <c r="H4486" i="71"/>
  <c r="W4486" i="71" s="1"/>
  <c r="H4487" i="71"/>
  <c r="W4487" i="71" s="1"/>
  <c r="H4488" i="71"/>
  <c r="W4488" i="71" s="1"/>
  <c r="H4489" i="71"/>
  <c r="W4489" i="71" s="1"/>
  <c r="H4490" i="71"/>
  <c r="W4490" i="71" s="1"/>
  <c r="H4491" i="71"/>
  <c r="W4491" i="71" s="1"/>
  <c r="H4492" i="71"/>
  <c r="W4492" i="71" s="1"/>
  <c r="H4493" i="71"/>
  <c r="W4493" i="71" s="1"/>
  <c r="H4494" i="71"/>
  <c r="W4494" i="71" s="1"/>
  <c r="H4495" i="71"/>
  <c r="W4495" i="71" s="1"/>
  <c r="H4496" i="71"/>
  <c r="W4496" i="71" s="1"/>
  <c r="H4497" i="71"/>
  <c r="W4497" i="71" s="1"/>
  <c r="H4498" i="71"/>
  <c r="W4498" i="71" s="1"/>
  <c r="H4499" i="71"/>
  <c r="W4499" i="71" s="1"/>
  <c r="H4500" i="71"/>
  <c r="W4500" i="71" s="1"/>
  <c r="H4501" i="71"/>
  <c r="W4501" i="71" s="1"/>
  <c r="H4502" i="71"/>
  <c r="W4502" i="71" s="1"/>
  <c r="H4503" i="71"/>
  <c r="W4503" i="71" s="1"/>
  <c r="H4504" i="71"/>
  <c r="W4504" i="71" s="1"/>
  <c r="H4505" i="71"/>
  <c r="W4505" i="71" s="1"/>
  <c r="H4506" i="71"/>
  <c r="W4506" i="71" s="1"/>
  <c r="H4507" i="71"/>
  <c r="W4507" i="71" s="1"/>
  <c r="H4508" i="71"/>
  <c r="W4508" i="71" s="1"/>
  <c r="H4509" i="71"/>
  <c r="W4509" i="71" s="1"/>
  <c r="H4510" i="71"/>
  <c r="W4510" i="71" s="1"/>
  <c r="H4511" i="71"/>
  <c r="W4511" i="71" s="1"/>
  <c r="H4512" i="71"/>
  <c r="W4512" i="71" s="1"/>
  <c r="H4513" i="71"/>
  <c r="W4513" i="71" s="1"/>
  <c r="H4514" i="71"/>
  <c r="W4514" i="71" s="1"/>
  <c r="H4515" i="71"/>
  <c r="W4515" i="71" s="1"/>
  <c r="H4516" i="71"/>
  <c r="W4516" i="71" s="1"/>
  <c r="H4517" i="71"/>
  <c r="W4517" i="71" s="1"/>
  <c r="H4518" i="71"/>
  <c r="W4518" i="71" s="1"/>
  <c r="H4519" i="71"/>
  <c r="W4519" i="71" s="1"/>
  <c r="H4520" i="71"/>
  <c r="W4520" i="71" s="1"/>
  <c r="H4521" i="71"/>
  <c r="W4521" i="71" s="1"/>
  <c r="H4522" i="71"/>
  <c r="W4522" i="71" s="1"/>
  <c r="H4523" i="71"/>
  <c r="W4523" i="71" s="1"/>
  <c r="H4524" i="71"/>
  <c r="W4524" i="71" s="1"/>
  <c r="H4525" i="71"/>
  <c r="W4525" i="71" s="1"/>
  <c r="H4526" i="71"/>
  <c r="W4526" i="71" s="1"/>
  <c r="H4527" i="71"/>
  <c r="W4527" i="71" s="1"/>
  <c r="H4528" i="71"/>
  <c r="W4528" i="71" s="1"/>
  <c r="H4529" i="71"/>
  <c r="W4529" i="71" s="1"/>
  <c r="H4530" i="71"/>
  <c r="W4530" i="71" s="1"/>
  <c r="H4531" i="71"/>
  <c r="W4531" i="71" s="1"/>
  <c r="H4532" i="71"/>
  <c r="W4532" i="71" s="1"/>
  <c r="H4533" i="71"/>
  <c r="W4533" i="71" s="1"/>
  <c r="H4534" i="71"/>
  <c r="W4534" i="71" s="1"/>
  <c r="H4535" i="71"/>
  <c r="W4535" i="71" s="1"/>
  <c r="H4536" i="71"/>
  <c r="W4536" i="71" s="1"/>
  <c r="H4537" i="71"/>
  <c r="W4537" i="71" s="1"/>
  <c r="H4538" i="71"/>
  <c r="W4538" i="71" s="1"/>
  <c r="H4539" i="71"/>
  <c r="W4539" i="71" s="1"/>
  <c r="H4540" i="71"/>
  <c r="W4540" i="71" s="1"/>
  <c r="H4541" i="71"/>
  <c r="W4541" i="71" s="1"/>
  <c r="H4542" i="71"/>
  <c r="W4542" i="71" s="1"/>
  <c r="H4543" i="71"/>
  <c r="W4543" i="71" s="1"/>
  <c r="H4544" i="71"/>
  <c r="W4544" i="71" s="1"/>
  <c r="H4545" i="71"/>
  <c r="W4545" i="71" s="1"/>
  <c r="H4546" i="71"/>
  <c r="W4546" i="71" s="1"/>
  <c r="H4547" i="71"/>
  <c r="W4547" i="71" s="1"/>
  <c r="H4548" i="71"/>
  <c r="W4548" i="71" s="1"/>
  <c r="H4549" i="71"/>
  <c r="W4549" i="71" s="1"/>
  <c r="H4550" i="71"/>
  <c r="W4550" i="71" s="1"/>
  <c r="H4551" i="71"/>
  <c r="W4551" i="71" s="1"/>
  <c r="H4552" i="71"/>
  <c r="W4552" i="71" s="1"/>
  <c r="H4553" i="71"/>
  <c r="W4553" i="71" s="1"/>
  <c r="H4554" i="71"/>
  <c r="W4554" i="71" s="1"/>
  <c r="H4555" i="71"/>
  <c r="W4555" i="71" s="1"/>
  <c r="H4556" i="71"/>
  <c r="W4556" i="71" s="1"/>
  <c r="H4557" i="71"/>
  <c r="W4557" i="71" s="1"/>
  <c r="H4558" i="71"/>
  <c r="W4558" i="71" s="1"/>
  <c r="H4559" i="71"/>
  <c r="W4559" i="71" s="1"/>
  <c r="H4560" i="71"/>
  <c r="W4560" i="71" s="1"/>
  <c r="H4561" i="71"/>
  <c r="W4561" i="71" s="1"/>
  <c r="H4562" i="71"/>
  <c r="W4562" i="71" s="1"/>
  <c r="H4563" i="71"/>
  <c r="W4563" i="71" s="1"/>
  <c r="H4564" i="71"/>
  <c r="W4564" i="71" s="1"/>
  <c r="H4565" i="71"/>
  <c r="W4565" i="71" s="1"/>
  <c r="H4566" i="71"/>
  <c r="W4566" i="71" s="1"/>
  <c r="H4567" i="71"/>
  <c r="W4567" i="71" s="1"/>
  <c r="H4568" i="71"/>
  <c r="W4568" i="71" s="1"/>
  <c r="H4569" i="71"/>
  <c r="W4569" i="71" s="1"/>
  <c r="H4570" i="71"/>
  <c r="W4570" i="71" s="1"/>
  <c r="H4571" i="71"/>
  <c r="W4571" i="71" s="1"/>
  <c r="H4572" i="71"/>
  <c r="W4572" i="71" s="1"/>
  <c r="H4573" i="71"/>
  <c r="W4573" i="71" s="1"/>
  <c r="H4574" i="71"/>
  <c r="W4574" i="71" s="1"/>
  <c r="H4575" i="71"/>
  <c r="W4575" i="71" s="1"/>
  <c r="H4576" i="71"/>
  <c r="W4576" i="71" s="1"/>
  <c r="H4577" i="71"/>
  <c r="W4577" i="71" s="1"/>
  <c r="H4578" i="71"/>
  <c r="W4578" i="71" s="1"/>
  <c r="H4579" i="71"/>
  <c r="W4579" i="71" s="1"/>
  <c r="H4580" i="71"/>
  <c r="W4580" i="71" s="1"/>
  <c r="H4581" i="71"/>
  <c r="W4581" i="71" s="1"/>
  <c r="H4582" i="71"/>
  <c r="W4582" i="71" s="1"/>
  <c r="H4583" i="71"/>
  <c r="W4583" i="71" s="1"/>
  <c r="H4584" i="71"/>
  <c r="W4584" i="71" s="1"/>
  <c r="H4585" i="71"/>
  <c r="W4585" i="71" s="1"/>
  <c r="H4586" i="71"/>
  <c r="W4586" i="71" s="1"/>
  <c r="H4587" i="71"/>
  <c r="W4587" i="71" s="1"/>
  <c r="H4588" i="71"/>
  <c r="W4588" i="71" s="1"/>
  <c r="H4589" i="71"/>
  <c r="W4589" i="71" s="1"/>
  <c r="H4590" i="71"/>
  <c r="W4590" i="71" s="1"/>
  <c r="H4591" i="71"/>
  <c r="W4591" i="71" s="1"/>
  <c r="H4592" i="71"/>
  <c r="W4592" i="71" s="1"/>
  <c r="H4593" i="71"/>
  <c r="W4593" i="71" s="1"/>
  <c r="H4594" i="71"/>
  <c r="W4594" i="71" s="1"/>
  <c r="H4595" i="71"/>
  <c r="W4595" i="71" s="1"/>
  <c r="H4596" i="71"/>
  <c r="W4596" i="71" s="1"/>
  <c r="H4597" i="71"/>
  <c r="W4597" i="71" s="1"/>
  <c r="H4598" i="71"/>
  <c r="W4598" i="71" s="1"/>
  <c r="H4599" i="71"/>
  <c r="W4599" i="71" s="1"/>
  <c r="H4600" i="71"/>
  <c r="W4600" i="71" s="1"/>
  <c r="H4601" i="71"/>
  <c r="W4601" i="71" s="1"/>
  <c r="H4602" i="71"/>
  <c r="W4602" i="71" s="1"/>
  <c r="H4603" i="71"/>
  <c r="W4603" i="71" s="1"/>
  <c r="H4604" i="71"/>
  <c r="W4604" i="71" s="1"/>
  <c r="H4605" i="71"/>
  <c r="W4605" i="71" s="1"/>
  <c r="H4606" i="71"/>
  <c r="W4606" i="71" s="1"/>
  <c r="H4607" i="71"/>
  <c r="W4607" i="71" s="1"/>
  <c r="H4608" i="71"/>
  <c r="W4608" i="71" s="1"/>
  <c r="H4609" i="71"/>
  <c r="W4609" i="71" s="1"/>
  <c r="H4610" i="71"/>
  <c r="W4610" i="71" s="1"/>
  <c r="H4611" i="71"/>
  <c r="W4611" i="71" s="1"/>
  <c r="H4612" i="71"/>
  <c r="W4612" i="71" s="1"/>
  <c r="H4613" i="71"/>
  <c r="W4613" i="71" s="1"/>
  <c r="H4614" i="71"/>
  <c r="W4614" i="71" s="1"/>
  <c r="H4615" i="71"/>
  <c r="W4615" i="71" s="1"/>
  <c r="H4616" i="71"/>
  <c r="W4616" i="71" s="1"/>
  <c r="H4617" i="71"/>
  <c r="W4617" i="71" s="1"/>
  <c r="H4618" i="71"/>
  <c r="W4618" i="71" s="1"/>
  <c r="H4619" i="71"/>
  <c r="W4619" i="71" s="1"/>
  <c r="H4620" i="71"/>
  <c r="W4620" i="71" s="1"/>
  <c r="H4621" i="71"/>
  <c r="W4621" i="71" s="1"/>
  <c r="H4622" i="71"/>
  <c r="W4622" i="71" s="1"/>
  <c r="H4623" i="71"/>
  <c r="W4623" i="71" s="1"/>
  <c r="H4624" i="71"/>
  <c r="W4624" i="71" s="1"/>
  <c r="H4625" i="71"/>
  <c r="W4625" i="71" s="1"/>
  <c r="H4626" i="71"/>
  <c r="W4626" i="71" s="1"/>
  <c r="H4627" i="71"/>
  <c r="W4627" i="71" s="1"/>
  <c r="H4628" i="71"/>
  <c r="W4628" i="71" s="1"/>
  <c r="H4629" i="71"/>
  <c r="W4629" i="71" s="1"/>
  <c r="H4630" i="71"/>
  <c r="W4630" i="71" s="1"/>
  <c r="H4631" i="71"/>
  <c r="W4631" i="71" s="1"/>
  <c r="H4632" i="71"/>
  <c r="W4632" i="71" s="1"/>
  <c r="H4633" i="71"/>
  <c r="W4633" i="71" s="1"/>
  <c r="H4634" i="71"/>
  <c r="W4634" i="71" s="1"/>
  <c r="H4635" i="71"/>
  <c r="W4635" i="71" s="1"/>
  <c r="H4636" i="71"/>
  <c r="W4636" i="71" s="1"/>
  <c r="H4637" i="71"/>
  <c r="W4637" i="71" s="1"/>
  <c r="H4638" i="71"/>
  <c r="W4638" i="71" s="1"/>
  <c r="H4639" i="71"/>
  <c r="W4639" i="71" s="1"/>
  <c r="H4640" i="71"/>
  <c r="W4640" i="71" s="1"/>
  <c r="H4641" i="71"/>
  <c r="W4641" i="71" s="1"/>
  <c r="H4642" i="71"/>
  <c r="W4642" i="71" s="1"/>
  <c r="H4643" i="71"/>
  <c r="W4643" i="71" s="1"/>
  <c r="H4644" i="71"/>
  <c r="W4644" i="71" s="1"/>
  <c r="H4645" i="71"/>
  <c r="W4645" i="71" s="1"/>
  <c r="H4646" i="71"/>
  <c r="W4646" i="71" s="1"/>
  <c r="H4647" i="71"/>
  <c r="W4647" i="71" s="1"/>
  <c r="H4648" i="71"/>
  <c r="W4648" i="71" s="1"/>
  <c r="H4649" i="71"/>
  <c r="W4649" i="71" s="1"/>
  <c r="H4650" i="71"/>
  <c r="W4650" i="71" s="1"/>
  <c r="H4651" i="71"/>
  <c r="W4651" i="71" s="1"/>
  <c r="H4652" i="71"/>
  <c r="W4652" i="71" s="1"/>
  <c r="H4653" i="71"/>
  <c r="W4653" i="71" s="1"/>
  <c r="H4654" i="71"/>
  <c r="W4654" i="71" s="1"/>
  <c r="H4655" i="71"/>
  <c r="W4655" i="71" s="1"/>
  <c r="H4656" i="71"/>
  <c r="W4656" i="71" s="1"/>
  <c r="H4657" i="71"/>
  <c r="W4657" i="71" s="1"/>
  <c r="H4658" i="71"/>
  <c r="W4658" i="71" s="1"/>
  <c r="H4659" i="71"/>
  <c r="W4659" i="71" s="1"/>
  <c r="H4660" i="71"/>
  <c r="W4660" i="71" s="1"/>
  <c r="H4661" i="71"/>
  <c r="W4661" i="71" s="1"/>
  <c r="H4662" i="71"/>
  <c r="W4662" i="71" s="1"/>
  <c r="H4663" i="71"/>
  <c r="W4663" i="71" s="1"/>
  <c r="H4664" i="71"/>
  <c r="W4664" i="71" s="1"/>
  <c r="H4665" i="71"/>
  <c r="W4665" i="71" s="1"/>
  <c r="H4666" i="71"/>
  <c r="W4666" i="71" s="1"/>
  <c r="H4667" i="71"/>
  <c r="W4667" i="71" s="1"/>
  <c r="H4668" i="71"/>
  <c r="W4668" i="71" s="1"/>
  <c r="H4669" i="71"/>
  <c r="W4669" i="71" s="1"/>
  <c r="H4670" i="71"/>
  <c r="W4670" i="71" s="1"/>
  <c r="H4671" i="71"/>
  <c r="W4671" i="71" s="1"/>
  <c r="H4672" i="71"/>
  <c r="W4672" i="71" s="1"/>
  <c r="H4673" i="71"/>
  <c r="W4673" i="71" s="1"/>
  <c r="H4674" i="71"/>
  <c r="W4674" i="71" s="1"/>
  <c r="H4675" i="71"/>
  <c r="W4675" i="71" s="1"/>
  <c r="H4676" i="71"/>
  <c r="W4676" i="71" s="1"/>
  <c r="H4677" i="71"/>
  <c r="W4677" i="71" s="1"/>
  <c r="H4678" i="71"/>
  <c r="W4678" i="71" s="1"/>
  <c r="H4679" i="71"/>
  <c r="W4679" i="71" s="1"/>
  <c r="H4680" i="71"/>
  <c r="W4680" i="71" s="1"/>
  <c r="H4681" i="71"/>
  <c r="W4681" i="71" s="1"/>
  <c r="H4682" i="71"/>
  <c r="W4682" i="71" s="1"/>
  <c r="H4683" i="71"/>
  <c r="W4683" i="71" s="1"/>
  <c r="H4684" i="71"/>
  <c r="W4684" i="71" s="1"/>
  <c r="H4685" i="71"/>
  <c r="W4685" i="71" s="1"/>
  <c r="H4686" i="71"/>
  <c r="W4686" i="71" s="1"/>
  <c r="H4687" i="71"/>
  <c r="W4687" i="71" s="1"/>
  <c r="H4688" i="71"/>
  <c r="W4688" i="71" s="1"/>
  <c r="H4689" i="71"/>
  <c r="W4689" i="71" s="1"/>
  <c r="H4690" i="71"/>
  <c r="W4690" i="71" s="1"/>
  <c r="H4691" i="71"/>
  <c r="W4691" i="71" s="1"/>
  <c r="H4692" i="71"/>
  <c r="W4692" i="71" s="1"/>
  <c r="H4693" i="71"/>
  <c r="W4693" i="71" s="1"/>
  <c r="H4694" i="71"/>
  <c r="W4694" i="71" s="1"/>
  <c r="H4695" i="71"/>
  <c r="W4695" i="71" s="1"/>
  <c r="H4696" i="71"/>
  <c r="W4696" i="71" s="1"/>
  <c r="H4697" i="71"/>
  <c r="W4697" i="71" s="1"/>
  <c r="H4698" i="71"/>
  <c r="W4698" i="71" s="1"/>
  <c r="H4699" i="71"/>
  <c r="W4699" i="71" s="1"/>
  <c r="H4700" i="71"/>
  <c r="W4700" i="71" s="1"/>
  <c r="H4701" i="71"/>
  <c r="W4701" i="71" s="1"/>
  <c r="H4702" i="71"/>
  <c r="W4702" i="71" s="1"/>
  <c r="H4703" i="71"/>
  <c r="W4703" i="71" s="1"/>
  <c r="H4704" i="71"/>
  <c r="W4704" i="71" s="1"/>
  <c r="H4705" i="71"/>
  <c r="W4705" i="71" s="1"/>
  <c r="H4706" i="71"/>
  <c r="W4706" i="71" s="1"/>
  <c r="H4707" i="71"/>
  <c r="W4707" i="71" s="1"/>
  <c r="H4708" i="71"/>
  <c r="W4708" i="71" s="1"/>
  <c r="H4709" i="71"/>
  <c r="W4709" i="71" s="1"/>
  <c r="H4710" i="71"/>
  <c r="W4710" i="71" s="1"/>
  <c r="H4711" i="71"/>
  <c r="W4711" i="71" s="1"/>
  <c r="H4712" i="71"/>
  <c r="W4712" i="71" s="1"/>
  <c r="H4713" i="71"/>
  <c r="W4713" i="71" s="1"/>
  <c r="H4714" i="71"/>
  <c r="W4714" i="71" s="1"/>
  <c r="H4715" i="71"/>
  <c r="W4715" i="71" s="1"/>
  <c r="H4716" i="71"/>
  <c r="W4716" i="71" s="1"/>
  <c r="H4717" i="71"/>
  <c r="W4717" i="71" s="1"/>
  <c r="H4718" i="71"/>
  <c r="W4718" i="71" s="1"/>
  <c r="H4719" i="71"/>
  <c r="W4719" i="71" s="1"/>
  <c r="H4720" i="71"/>
  <c r="W4720" i="71" s="1"/>
  <c r="H4721" i="71"/>
  <c r="W4721" i="71" s="1"/>
  <c r="H4722" i="71"/>
  <c r="W4722" i="71" s="1"/>
  <c r="H4723" i="71"/>
  <c r="W4723" i="71" s="1"/>
  <c r="H4724" i="71"/>
  <c r="W4724" i="71" s="1"/>
  <c r="H4725" i="71"/>
  <c r="W4725" i="71" s="1"/>
  <c r="H4726" i="71"/>
  <c r="W4726" i="71" s="1"/>
  <c r="H4727" i="71"/>
  <c r="W4727" i="71" s="1"/>
  <c r="H4728" i="71"/>
  <c r="W4728" i="71" s="1"/>
  <c r="H4729" i="71"/>
  <c r="W4729" i="71" s="1"/>
  <c r="H4730" i="71"/>
  <c r="W4730" i="71" s="1"/>
  <c r="H4731" i="71"/>
  <c r="W4731" i="71" s="1"/>
  <c r="H4732" i="71"/>
  <c r="W4732" i="71" s="1"/>
  <c r="H4733" i="71"/>
  <c r="W4733" i="71" s="1"/>
  <c r="H4734" i="71"/>
  <c r="W4734" i="71" s="1"/>
  <c r="H4735" i="71"/>
  <c r="W4735" i="71" s="1"/>
  <c r="H4736" i="71"/>
  <c r="W4736" i="71" s="1"/>
  <c r="H4737" i="71"/>
  <c r="W4737" i="71" s="1"/>
  <c r="H4738" i="71"/>
  <c r="W4738" i="71" s="1"/>
  <c r="H4739" i="71"/>
  <c r="W4739" i="71" s="1"/>
  <c r="H4740" i="71"/>
  <c r="W4740" i="71" s="1"/>
  <c r="H4741" i="71"/>
  <c r="W4741" i="71" s="1"/>
  <c r="H4742" i="71"/>
  <c r="W4742" i="71" s="1"/>
  <c r="H4743" i="71"/>
  <c r="W4743" i="71" s="1"/>
  <c r="H4744" i="71"/>
  <c r="W4744" i="71" s="1"/>
  <c r="H4745" i="71"/>
  <c r="W4745" i="71" s="1"/>
  <c r="H4746" i="71"/>
  <c r="W4746" i="71" s="1"/>
  <c r="H4747" i="71"/>
  <c r="W4747" i="71" s="1"/>
  <c r="H4748" i="71"/>
  <c r="W4748" i="71" s="1"/>
  <c r="H4749" i="71"/>
  <c r="W4749" i="71" s="1"/>
  <c r="H4750" i="71"/>
  <c r="W4750" i="71" s="1"/>
  <c r="H4751" i="71"/>
  <c r="W4751" i="71" s="1"/>
  <c r="H4752" i="71"/>
  <c r="W4752" i="71" s="1"/>
  <c r="H4753" i="71"/>
  <c r="W4753" i="71" s="1"/>
  <c r="H4754" i="71"/>
  <c r="W4754" i="71" s="1"/>
  <c r="H4755" i="71"/>
  <c r="W4755" i="71" s="1"/>
  <c r="H4756" i="71"/>
  <c r="W4756" i="71" s="1"/>
  <c r="H4757" i="71"/>
  <c r="W4757" i="71" s="1"/>
  <c r="H4758" i="71"/>
  <c r="W4758" i="71" s="1"/>
  <c r="H4759" i="71"/>
  <c r="W4759" i="71" s="1"/>
  <c r="H4760" i="71"/>
  <c r="W4760" i="71" s="1"/>
  <c r="H4761" i="71"/>
  <c r="W4761" i="71" s="1"/>
  <c r="H4762" i="71"/>
  <c r="W4762" i="71" s="1"/>
  <c r="H4763" i="71"/>
  <c r="W4763" i="71" s="1"/>
  <c r="H4764" i="71"/>
  <c r="W4764" i="71" s="1"/>
  <c r="H4765" i="71"/>
  <c r="W4765" i="71" s="1"/>
  <c r="H4766" i="71"/>
  <c r="W4766" i="71" s="1"/>
  <c r="H4767" i="71"/>
  <c r="W4767" i="71" s="1"/>
  <c r="H4768" i="71"/>
  <c r="W4768" i="71" s="1"/>
  <c r="H4769" i="71"/>
  <c r="W4769" i="71" s="1"/>
  <c r="H4770" i="71"/>
  <c r="W4770" i="71" s="1"/>
  <c r="H4771" i="71"/>
  <c r="W4771" i="71" s="1"/>
  <c r="H4772" i="71"/>
  <c r="W4772" i="71" s="1"/>
  <c r="H4773" i="71"/>
  <c r="W4773" i="71" s="1"/>
  <c r="H4774" i="71"/>
  <c r="W4774" i="71" s="1"/>
  <c r="H4775" i="71"/>
  <c r="W4775" i="71" s="1"/>
  <c r="H4776" i="71"/>
  <c r="W4776" i="71" s="1"/>
  <c r="H4777" i="71"/>
  <c r="W4777" i="71" s="1"/>
  <c r="H4778" i="71"/>
  <c r="W4778" i="71" s="1"/>
  <c r="H4779" i="71"/>
  <c r="W4779" i="71" s="1"/>
  <c r="H4780" i="71"/>
  <c r="W4780" i="71" s="1"/>
  <c r="H4781" i="71"/>
  <c r="W4781" i="71" s="1"/>
  <c r="H4782" i="71"/>
  <c r="W4782" i="71" s="1"/>
  <c r="H4783" i="71"/>
  <c r="W4783" i="71" s="1"/>
  <c r="H4784" i="71"/>
  <c r="W4784" i="71" s="1"/>
  <c r="H4785" i="71"/>
  <c r="W4785" i="71" s="1"/>
  <c r="H4786" i="71"/>
  <c r="W4786" i="71" s="1"/>
  <c r="H4787" i="71"/>
  <c r="W4787" i="71" s="1"/>
  <c r="H4788" i="71"/>
  <c r="W4788" i="71" s="1"/>
  <c r="H4789" i="71"/>
  <c r="W4789" i="71" s="1"/>
  <c r="H4790" i="71"/>
  <c r="W4790" i="71" s="1"/>
  <c r="H4791" i="71"/>
  <c r="W4791" i="71" s="1"/>
  <c r="H4792" i="71"/>
  <c r="W4792" i="71" s="1"/>
  <c r="H4793" i="71"/>
  <c r="W4793" i="71" s="1"/>
  <c r="H4794" i="71"/>
  <c r="W4794" i="71" s="1"/>
  <c r="H4795" i="71"/>
  <c r="W4795" i="71" s="1"/>
  <c r="H4796" i="71"/>
  <c r="W4796" i="71" s="1"/>
  <c r="H4797" i="71"/>
  <c r="W4797" i="71" s="1"/>
  <c r="H4798" i="71"/>
  <c r="W4798" i="71" s="1"/>
  <c r="H4799" i="71"/>
  <c r="W4799" i="71" s="1"/>
  <c r="H4800" i="71"/>
  <c r="W4800" i="71" s="1"/>
  <c r="H4801" i="71"/>
  <c r="W4801" i="71" s="1"/>
  <c r="H4802" i="71"/>
  <c r="W4802" i="71" s="1"/>
  <c r="H4803" i="71"/>
  <c r="W4803" i="71" s="1"/>
  <c r="H4804" i="71"/>
  <c r="W4804" i="71" s="1"/>
  <c r="H4805" i="71"/>
  <c r="W4805" i="71" s="1"/>
  <c r="H4806" i="71"/>
  <c r="W4806" i="71" s="1"/>
  <c r="H4807" i="71"/>
  <c r="W4807" i="71" s="1"/>
  <c r="H4808" i="71"/>
  <c r="W4808" i="71" s="1"/>
  <c r="H4809" i="71"/>
  <c r="W4809" i="71" s="1"/>
  <c r="H4810" i="71"/>
  <c r="W4810" i="71" s="1"/>
  <c r="H4811" i="71"/>
  <c r="W4811" i="71" s="1"/>
  <c r="H4812" i="71"/>
  <c r="W4812" i="71" s="1"/>
  <c r="H4813" i="71"/>
  <c r="W4813" i="71" s="1"/>
  <c r="H4814" i="71"/>
  <c r="W4814" i="71" s="1"/>
  <c r="H4815" i="71"/>
  <c r="W4815" i="71" s="1"/>
  <c r="H4816" i="71"/>
  <c r="W4816" i="71" s="1"/>
  <c r="H4817" i="71"/>
  <c r="W4817" i="71" s="1"/>
  <c r="H4818" i="71"/>
  <c r="W4818" i="71" s="1"/>
  <c r="H4819" i="71"/>
  <c r="W4819" i="71" s="1"/>
  <c r="H4820" i="71"/>
  <c r="W4820" i="71" s="1"/>
  <c r="H4821" i="71"/>
  <c r="W4821" i="71" s="1"/>
  <c r="H4822" i="71"/>
  <c r="W4822" i="71" s="1"/>
  <c r="H4823" i="71"/>
  <c r="W4823" i="71" s="1"/>
  <c r="H4824" i="71"/>
  <c r="W4824" i="71" s="1"/>
  <c r="H4825" i="71"/>
  <c r="W4825" i="71" s="1"/>
  <c r="H4826" i="71"/>
  <c r="W4826" i="71" s="1"/>
  <c r="H4827" i="71"/>
  <c r="W4827" i="71" s="1"/>
  <c r="H4828" i="71"/>
  <c r="W4828" i="71" s="1"/>
  <c r="H4829" i="71"/>
  <c r="W4829" i="71" s="1"/>
  <c r="H4830" i="71"/>
  <c r="W4830" i="71" s="1"/>
  <c r="H4831" i="71"/>
  <c r="W4831" i="71" s="1"/>
  <c r="H4832" i="71"/>
  <c r="W4832" i="71" s="1"/>
  <c r="H4833" i="71"/>
  <c r="W4833" i="71" s="1"/>
  <c r="H4834" i="71"/>
  <c r="W4834" i="71" s="1"/>
  <c r="H4835" i="71"/>
  <c r="W4835" i="71" s="1"/>
  <c r="H4836" i="71"/>
  <c r="W4836" i="71" s="1"/>
  <c r="H4837" i="71"/>
  <c r="W4837" i="71" s="1"/>
  <c r="H4838" i="71"/>
  <c r="W4838" i="71" s="1"/>
  <c r="H4839" i="71"/>
  <c r="W4839" i="71" s="1"/>
  <c r="H4840" i="71"/>
  <c r="W4840" i="71" s="1"/>
  <c r="H4841" i="71"/>
  <c r="W4841" i="71" s="1"/>
  <c r="H4842" i="71"/>
  <c r="W4842" i="71" s="1"/>
  <c r="H4843" i="71"/>
  <c r="W4843" i="71" s="1"/>
  <c r="H4844" i="71"/>
  <c r="W4844" i="71" s="1"/>
  <c r="H4845" i="71"/>
  <c r="W4845" i="71" s="1"/>
  <c r="H4846" i="71"/>
  <c r="W4846" i="71" s="1"/>
  <c r="H4847" i="71"/>
  <c r="W4847" i="71" s="1"/>
  <c r="H4848" i="71"/>
  <c r="W4848" i="71" s="1"/>
  <c r="H4849" i="71"/>
  <c r="W4849" i="71" s="1"/>
  <c r="H4850" i="71"/>
  <c r="W4850" i="71" s="1"/>
  <c r="H4851" i="71"/>
  <c r="W4851" i="71" s="1"/>
  <c r="H4852" i="71"/>
  <c r="W4852" i="71" s="1"/>
  <c r="H4853" i="71"/>
  <c r="W4853" i="71" s="1"/>
  <c r="H4854" i="71"/>
  <c r="W4854" i="71" s="1"/>
  <c r="H4855" i="71"/>
  <c r="W4855" i="71" s="1"/>
  <c r="H4856" i="71"/>
  <c r="W4856" i="71" s="1"/>
  <c r="H4857" i="71"/>
  <c r="W4857" i="71" s="1"/>
  <c r="H4858" i="71"/>
  <c r="W4858" i="71" s="1"/>
  <c r="H4859" i="71"/>
  <c r="W4859" i="71" s="1"/>
  <c r="H4860" i="71"/>
  <c r="W4860" i="71" s="1"/>
  <c r="H4861" i="71"/>
  <c r="W4861" i="71" s="1"/>
  <c r="H4862" i="71"/>
  <c r="W4862" i="71" s="1"/>
  <c r="H4863" i="71"/>
  <c r="W4863" i="71" s="1"/>
  <c r="H4864" i="71"/>
  <c r="W4864" i="71" s="1"/>
  <c r="H4865" i="71"/>
  <c r="W4865" i="71" s="1"/>
  <c r="H4866" i="71"/>
  <c r="W4866" i="71" s="1"/>
  <c r="H4867" i="71"/>
  <c r="W4867" i="71" s="1"/>
  <c r="H4868" i="71"/>
  <c r="W4868" i="71" s="1"/>
  <c r="H4869" i="71"/>
  <c r="W4869" i="71" s="1"/>
  <c r="H4870" i="71"/>
  <c r="W4870" i="71" s="1"/>
  <c r="H4871" i="71"/>
  <c r="W4871" i="71" s="1"/>
  <c r="H4872" i="71"/>
  <c r="W4872" i="71" s="1"/>
  <c r="H4873" i="71"/>
  <c r="W4873" i="71" s="1"/>
  <c r="H4874" i="71"/>
  <c r="W4874" i="71" s="1"/>
  <c r="H4875" i="71"/>
  <c r="W4875" i="71" s="1"/>
  <c r="H4876" i="71"/>
  <c r="W4876" i="71" s="1"/>
  <c r="H4877" i="71"/>
  <c r="W4877" i="71" s="1"/>
  <c r="H4878" i="71"/>
  <c r="W4878" i="71" s="1"/>
  <c r="H4879" i="71"/>
  <c r="W4879" i="71" s="1"/>
  <c r="H4880" i="71"/>
  <c r="W4880" i="71" s="1"/>
  <c r="H4881" i="71"/>
  <c r="W4881" i="71" s="1"/>
  <c r="H4882" i="71"/>
  <c r="W4882" i="71" s="1"/>
  <c r="H4883" i="71"/>
  <c r="W4883" i="71" s="1"/>
  <c r="H4884" i="71"/>
  <c r="W4884" i="71" s="1"/>
  <c r="H4885" i="71"/>
  <c r="W4885" i="71" s="1"/>
  <c r="H4886" i="71"/>
  <c r="W4886" i="71" s="1"/>
  <c r="H4887" i="71"/>
  <c r="W4887" i="71" s="1"/>
  <c r="H4888" i="71"/>
  <c r="W4888" i="71" s="1"/>
  <c r="H4889" i="71"/>
  <c r="W4889" i="71" s="1"/>
  <c r="H4890" i="71"/>
  <c r="W4890" i="71" s="1"/>
  <c r="H4891" i="71"/>
  <c r="W4891" i="71" s="1"/>
  <c r="H4892" i="71"/>
  <c r="W4892" i="71" s="1"/>
  <c r="H4893" i="71"/>
  <c r="W4893" i="71" s="1"/>
  <c r="H4894" i="71"/>
  <c r="W4894" i="71" s="1"/>
  <c r="H4895" i="71"/>
  <c r="W4895" i="71" s="1"/>
  <c r="H4896" i="71"/>
  <c r="W4896" i="71" s="1"/>
  <c r="H4897" i="71"/>
  <c r="W4897" i="71" s="1"/>
  <c r="H4898" i="71"/>
  <c r="W4898" i="71" s="1"/>
  <c r="H4899" i="71"/>
  <c r="W4899" i="71" s="1"/>
  <c r="H4900" i="71"/>
  <c r="W4900" i="71" s="1"/>
  <c r="H4901" i="71"/>
  <c r="W4901" i="71" s="1"/>
  <c r="H4902" i="71"/>
  <c r="W4902" i="71" s="1"/>
  <c r="H4903" i="71"/>
  <c r="W4903" i="71" s="1"/>
  <c r="H4904" i="71"/>
  <c r="W4904" i="71" s="1"/>
  <c r="H4905" i="71"/>
  <c r="W4905" i="71" s="1"/>
  <c r="H4906" i="71"/>
  <c r="W4906" i="71" s="1"/>
  <c r="H4907" i="71"/>
  <c r="W4907" i="71" s="1"/>
  <c r="H4908" i="71"/>
  <c r="W4908" i="71" s="1"/>
  <c r="H4909" i="71"/>
  <c r="W4909" i="71" s="1"/>
  <c r="H4910" i="71"/>
  <c r="W4910" i="71" s="1"/>
  <c r="H4911" i="71"/>
  <c r="W4911" i="71" s="1"/>
  <c r="H4912" i="71"/>
  <c r="W4912" i="71" s="1"/>
  <c r="H4913" i="71"/>
  <c r="W4913" i="71" s="1"/>
  <c r="H4914" i="71"/>
  <c r="W4914" i="71" s="1"/>
  <c r="H4915" i="71"/>
  <c r="W4915" i="71" s="1"/>
  <c r="H4916" i="71"/>
  <c r="W4916" i="71" s="1"/>
  <c r="H4917" i="71"/>
  <c r="W4917" i="71" s="1"/>
  <c r="H4918" i="71"/>
  <c r="W4918" i="71" s="1"/>
  <c r="H4919" i="71"/>
  <c r="W4919" i="71" s="1"/>
  <c r="H4920" i="71"/>
  <c r="W4920" i="71" s="1"/>
  <c r="H4921" i="71"/>
  <c r="W4921" i="71" s="1"/>
  <c r="H4922" i="71"/>
  <c r="W4922" i="71" s="1"/>
  <c r="H4923" i="71"/>
  <c r="W4923" i="71" s="1"/>
  <c r="H4924" i="71"/>
  <c r="W4924" i="71" s="1"/>
  <c r="H4925" i="71"/>
  <c r="W4925" i="71" s="1"/>
  <c r="H4926" i="71"/>
  <c r="W4926" i="71" s="1"/>
  <c r="H4927" i="71"/>
  <c r="W4927" i="71" s="1"/>
  <c r="H4928" i="71"/>
  <c r="W4928" i="71" s="1"/>
  <c r="H4929" i="71"/>
  <c r="W4929" i="71" s="1"/>
  <c r="H4930" i="71"/>
  <c r="W4930" i="71" s="1"/>
  <c r="H4931" i="71"/>
  <c r="W4931" i="71" s="1"/>
  <c r="H4932" i="71"/>
  <c r="W4932" i="71" s="1"/>
  <c r="H4933" i="71"/>
  <c r="W4933" i="71" s="1"/>
  <c r="H4934" i="71"/>
  <c r="W4934" i="71" s="1"/>
  <c r="H4935" i="71"/>
  <c r="W4935" i="71" s="1"/>
  <c r="H4936" i="71"/>
  <c r="W4936" i="71" s="1"/>
  <c r="H4937" i="71"/>
  <c r="W4937" i="71" s="1"/>
  <c r="H2" i="71"/>
  <c r="W2" i="71"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510" i="71"/>
  <c r="E511" i="71"/>
  <c r="E512" i="71"/>
  <c r="E513" i="71"/>
  <c r="E514" i="71"/>
  <c r="E515" i="71"/>
  <c r="E516" i="71"/>
  <c r="E517" i="71"/>
  <c r="E518" i="71"/>
  <c r="E519" i="71"/>
  <c r="E520" i="71"/>
  <c r="E521" i="71"/>
  <c r="E522" i="71"/>
  <c r="E523" i="71"/>
  <c r="E524" i="71"/>
  <c r="E525" i="71"/>
  <c r="E526" i="71"/>
  <c r="E527" i="71"/>
  <c r="E528" i="71"/>
  <c r="E529" i="71"/>
  <c r="E530" i="71"/>
  <c r="E531" i="71"/>
  <c r="E532" i="71"/>
  <c r="E533" i="71"/>
  <c r="E534" i="71"/>
  <c r="E535" i="71"/>
  <c r="E536" i="71"/>
  <c r="E537" i="71"/>
  <c r="E538" i="71"/>
  <c r="E539" i="71"/>
  <c r="E540" i="71"/>
  <c r="E541" i="71"/>
  <c r="E542" i="71"/>
  <c r="E543" i="71"/>
  <c r="E544" i="71"/>
  <c r="E545" i="71"/>
  <c r="E546" i="71"/>
  <c r="E547" i="71"/>
  <c r="E548" i="71"/>
  <c r="E549" i="71"/>
  <c r="E550" i="71"/>
  <c r="E551" i="71"/>
  <c r="E552" i="71"/>
  <c r="E553" i="71"/>
  <c r="E554" i="71"/>
  <c r="E555" i="71"/>
  <c r="E556" i="71"/>
  <c r="E557" i="71"/>
  <c r="E558" i="71"/>
  <c r="E559" i="71"/>
  <c r="E560" i="71"/>
  <c r="E561" i="71"/>
  <c r="E562" i="71"/>
  <c r="E563" i="71"/>
  <c r="E564" i="71"/>
  <c r="E565" i="71"/>
  <c r="E566" i="71"/>
  <c r="E567" i="71"/>
  <c r="E568" i="71"/>
  <c r="E569" i="71"/>
  <c r="E570" i="71"/>
  <c r="E571" i="71"/>
  <c r="E572" i="71"/>
  <c r="E573" i="71"/>
  <c r="E574" i="71"/>
  <c r="E575" i="71"/>
  <c r="E576" i="71"/>
  <c r="E577" i="71"/>
  <c r="E578" i="71"/>
  <c r="E579" i="71"/>
  <c r="E580" i="71"/>
  <c r="E581" i="71"/>
  <c r="E582" i="71"/>
  <c r="E583" i="71"/>
  <c r="E584" i="71"/>
  <c r="E585" i="71"/>
  <c r="E586" i="71"/>
  <c r="E587" i="71"/>
  <c r="E588" i="71"/>
  <c r="E589" i="71"/>
  <c r="E590" i="71"/>
  <c r="E591" i="71"/>
  <c r="E592" i="71"/>
  <c r="E593" i="71"/>
  <c r="E594" i="71"/>
  <c r="E595" i="71"/>
  <c r="E596" i="71"/>
  <c r="E597" i="71"/>
  <c r="E598" i="71"/>
  <c r="E599" i="71"/>
  <c r="E600" i="71"/>
  <c r="E601" i="71"/>
  <c r="E602" i="71"/>
  <c r="E603" i="71"/>
  <c r="E604" i="71"/>
  <c r="E605" i="71"/>
  <c r="E606" i="71"/>
  <c r="E607" i="71"/>
  <c r="E608" i="71"/>
  <c r="E609" i="71"/>
  <c r="E610" i="71"/>
  <c r="E611" i="71"/>
  <c r="E612" i="71"/>
  <c r="E613" i="71"/>
  <c r="E614" i="71"/>
  <c r="E615" i="71"/>
  <c r="E616" i="71"/>
  <c r="E617" i="71"/>
  <c r="E618" i="71"/>
  <c r="E619" i="71"/>
  <c r="E620" i="71"/>
  <c r="E621" i="71"/>
  <c r="E622" i="71"/>
  <c r="E623" i="71"/>
  <c r="E624" i="71"/>
  <c r="E625" i="71"/>
  <c r="E626" i="71"/>
  <c r="E627" i="71"/>
  <c r="E628" i="71"/>
  <c r="E629" i="71"/>
  <c r="E630" i="71"/>
  <c r="E631" i="71"/>
  <c r="E632" i="71"/>
  <c r="E633" i="71"/>
  <c r="E634" i="71"/>
  <c r="E635" i="71"/>
  <c r="E636" i="71"/>
  <c r="E637" i="71"/>
  <c r="E638" i="71"/>
  <c r="E639" i="71"/>
  <c r="E640" i="71"/>
  <c r="E641" i="71"/>
  <c r="E642" i="71"/>
  <c r="E643" i="71"/>
  <c r="E644" i="71"/>
  <c r="E645" i="71"/>
  <c r="E646" i="71"/>
  <c r="E647" i="71"/>
  <c r="E648" i="71"/>
  <c r="E649" i="71"/>
  <c r="E650" i="71"/>
  <c r="E651" i="71"/>
  <c r="E652" i="71"/>
  <c r="E653" i="71"/>
  <c r="E654" i="71"/>
  <c r="E655" i="71"/>
  <c r="E656" i="71"/>
  <c r="E657" i="71"/>
  <c r="E658" i="71"/>
  <c r="E659" i="71"/>
  <c r="E660" i="71"/>
  <c r="E661" i="71"/>
  <c r="E662" i="71"/>
  <c r="E663" i="71"/>
  <c r="E664" i="71"/>
  <c r="E665" i="71"/>
  <c r="E666" i="71"/>
  <c r="E667" i="71"/>
  <c r="E668" i="71"/>
  <c r="E669" i="71"/>
  <c r="E670" i="71"/>
  <c r="E671" i="71"/>
  <c r="E672" i="71"/>
  <c r="E673" i="71"/>
  <c r="E674" i="71"/>
  <c r="E675" i="71"/>
  <c r="E676" i="71"/>
  <c r="E677" i="71"/>
  <c r="E678" i="71"/>
  <c r="E679" i="71"/>
  <c r="E680" i="71"/>
  <c r="E681" i="71"/>
  <c r="E682" i="71"/>
  <c r="E683" i="71"/>
  <c r="E684" i="71"/>
  <c r="E685" i="71"/>
  <c r="E686" i="71"/>
  <c r="E687" i="71"/>
  <c r="E688" i="71"/>
  <c r="E689" i="71"/>
  <c r="E690" i="71"/>
  <c r="E691" i="71"/>
  <c r="E692" i="71"/>
  <c r="E693" i="71"/>
  <c r="E694" i="71"/>
  <c r="E695" i="71"/>
  <c r="E696" i="71"/>
  <c r="E697" i="71"/>
  <c r="E698" i="71"/>
  <c r="E699" i="71"/>
  <c r="E700" i="71"/>
  <c r="E701" i="71"/>
  <c r="E702" i="71"/>
  <c r="E703" i="71"/>
  <c r="E704" i="71"/>
  <c r="E705" i="71"/>
  <c r="E706" i="71"/>
  <c r="E707" i="71"/>
  <c r="E708" i="71"/>
  <c r="E709" i="71"/>
  <c r="E710" i="71"/>
  <c r="E711" i="71"/>
  <c r="E712" i="71"/>
  <c r="E713" i="71"/>
  <c r="E714" i="71"/>
  <c r="E715" i="71"/>
  <c r="E716" i="71"/>
  <c r="E717" i="71"/>
  <c r="E718" i="71"/>
  <c r="E719" i="71"/>
  <c r="E720" i="71"/>
  <c r="E721" i="71"/>
  <c r="E722" i="71"/>
  <c r="E723" i="71"/>
  <c r="E724" i="71"/>
  <c r="E725" i="71"/>
  <c r="E726" i="71"/>
  <c r="E727" i="71"/>
  <c r="E728" i="71"/>
  <c r="E729" i="71"/>
  <c r="E730" i="71"/>
  <c r="E731" i="71"/>
  <c r="E732" i="71"/>
  <c r="E733" i="71"/>
  <c r="E734" i="71"/>
  <c r="E735" i="71"/>
  <c r="E736" i="71"/>
  <c r="E737" i="71"/>
  <c r="E738" i="71"/>
  <c r="E739" i="71"/>
  <c r="E740" i="71"/>
  <c r="E741" i="71"/>
  <c r="E742" i="71"/>
  <c r="E743" i="71"/>
  <c r="E744" i="71"/>
  <c r="E745" i="71"/>
  <c r="E746" i="71"/>
  <c r="E747" i="71"/>
  <c r="E748" i="71"/>
  <c r="E749" i="71"/>
  <c r="E750" i="71"/>
  <c r="E751" i="71"/>
  <c r="E752" i="71"/>
  <c r="E753" i="71"/>
  <c r="E754" i="71"/>
  <c r="E755" i="71"/>
  <c r="E756" i="71"/>
  <c r="E757" i="71"/>
  <c r="E758" i="71"/>
  <c r="E759" i="71"/>
  <c r="E760" i="71"/>
  <c r="E761" i="71"/>
  <c r="E762" i="71"/>
  <c r="E763" i="71"/>
  <c r="E764" i="71"/>
  <c r="E765" i="71"/>
  <c r="E766" i="71"/>
  <c r="E767" i="71"/>
  <c r="E768" i="71"/>
  <c r="E769" i="71"/>
  <c r="E770" i="71"/>
  <c r="E771" i="71"/>
  <c r="E772" i="71"/>
  <c r="E773" i="71"/>
  <c r="E774" i="71"/>
  <c r="E775" i="71"/>
  <c r="E776" i="71"/>
  <c r="E777" i="71"/>
  <c r="E778" i="71"/>
  <c r="E779" i="71"/>
  <c r="E780" i="71"/>
  <c r="E781" i="71"/>
  <c r="E782" i="71"/>
  <c r="E783" i="71"/>
  <c r="E784" i="71"/>
  <c r="E785" i="71"/>
  <c r="E786" i="71"/>
  <c r="E787" i="71"/>
  <c r="E788" i="71"/>
  <c r="E789" i="71"/>
  <c r="E790" i="71"/>
  <c r="E791" i="71"/>
  <c r="E792" i="71"/>
  <c r="E793" i="71"/>
  <c r="E794" i="71"/>
  <c r="E795" i="71"/>
  <c r="E796" i="71"/>
  <c r="E797" i="71"/>
  <c r="E798" i="71"/>
  <c r="E799" i="71"/>
  <c r="E800" i="71"/>
  <c r="E801" i="71"/>
  <c r="E802" i="71"/>
  <c r="E803" i="71"/>
  <c r="E804" i="71"/>
  <c r="E805" i="71"/>
  <c r="E806" i="71"/>
  <c r="E807" i="71"/>
  <c r="E808" i="71"/>
  <c r="E809" i="71"/>
  <c r="E810" i="71"/>
  <c r="E811" i="71"/>
  <c r="E812" i="71"/>
  <c r="E813" i="71"/>
  <c r="E814" i="71"/>
  <c r="E815" i="71"/>
  <c r="E816" i="71"/>
  <c r="E817" i="71"/>
  <c r="E818" i="71"/>
  <c r="E819" i="71"/>
  <c r="E820" i="71"/>
  <c r="E821" i="71"/>
  <c r="E822" i="71"/>
  <c r="E823" i="71"/>
  <c r="E824" i="71"/>
  <c r="E825" i="71"/>
  <c r="E826" i="71"/>
  <c r="E827" i="71"/>
  <c r="E828" i="71"/>
  <c r="E829" i="71"/>
  <c r="E830" i="71"/>
  <c r="E831" i="71"/>
  <c r="E832" i="71"/>
  <c r="E833" i="71"/>
  <c r="E834" i="71"/>
  <c r="E835" i="71"/>
  <c r="E836" i="71"/>
  <c r="E837" i="71"/>
  <c r="E838" i="71"/>
  <c r="E839" i="71"/>
  <c r="E840" i="71"/>
  <c r="E841" i="71"/>
  <c r="E842" i="71"/>
  <c r="E843" i="71"/>
  <c r="E844" i="71"/>
  <c r="E845" i="71"/>
  <c r="E846" i="71"/>
  <c r="E847" i="71"/>
  <c r="E848" i="71"/>
  <c r="E849" i="71"/>
  <c r="E850" i="71"/>
  <c r="E851" i="71"/>
  <c r="E852" i="71"/>
  <c r="E853" i="71"/>
  <c r="E854" i="71"/>
  <c r="E855" i="71"/>
  <c r="E856" i="71"/>
  <c r="E857" i="71"/>
  <c r="E858" i="71"/>
  <c r="E859" i="71"/>
  <c r="E860" i="71"/>
  <c r="E861" i="71"/>
  <c r="E862" i="71"/>
  <c r="E863" i="71"/>
  <c r="E864" i="71"/>
  <c r="E865" i="71"/>
  <c r="E866" i="71"/>
  <c r="E867" i="71"/>
  <c r="E868" i="71"/>
  <c r="E869" i="71"/>
  <c r="E870" i="71"/>
  <c r="E871" i="71"/>
  <c r="E872" i="71"/>
  <c r="E873" i="71"/>
  <c r="E874" i="71"/>
  <c r="E875" i="71"/>
  <c r="E876" i="71"/>
  <c r="E877" i="71"/>
  <c r="E878" i="71"/>
  <c r="E879" i="71"/>
  <c r="E880" i="71"/>
  <c r="E881" i="71"/>
  <c r="E882" i="71"/>
  <c r="E883" i="71"/>
  <c r="E884" i="71"/>
  <c r="E885" i="71"/>
  <c r="E886" i="71"/>
  <c r="E887" i="71"/>
  <c r="E888" i="71"/>
  <c r="E889" i="71"/>
  <c r="E890" i="71"/>
  <c r="E891" i="71"/>
  <c r="E892" i="71"/>
  <c r="E893" i="71"/>
  <c r="E894" i="71"/>
  <c r="E895" i="71"/>
  <c r="E896" i="71"/>
  <c r="E897" i="71"/>
  <c r="E898" i="71"/>
  <c r="E899" i="71"/>
  <c r="E900" i="71"/>
  <c r="E901" i="71"/>
  <c r="E902" i="71"/>
  <c r="E903" i="71"/>
  <c r="E904" i="71"/>
  <c r="E905" i="71"/>
  <c r="E906" i="71"/>
  <c r="E907" i="71"/>
  <c r="E908" i="71"/>
  <c r="E909" i="71"/>
  <c r="E910" i="71"/>
  <c r="E911" i="71"/>
  <c r="E912" i="71"/>
  <c r="E913" i="71"/>
  <c r="E914" i="71"/>
  <c r="E915" i="71"/>
  <c r="E916" i="71"/>
  <c r="E917" i="71"/>
  <c r="E918" i="71"/>
  <c r="E919" i="71"/>
  <c r="E920" i="71"/>
  <c r="E921" i="71"/>
  <c r="E922" i="71"/>
  <c r="E923" i="71"/>
  <c r="E924" i="71"/>
  <c r="E925" i="71"/>
  <c r="E926" i="71"/>
  <c r="E927" i="71"/>
  <c r="E928" i="71"/>
  <c r="E929" i="71"/>
  <c r="E930" i="71"/>
  <c r="E931" i="71"/>
  <c r="E932" i="71"/>
  <c r="E933" i="71"/>
  <c r="E934" i="71"/>
  <c r="E935" i="71"/>
  <c r="E936" i="71"/>
  <c r="E937" i="71"/>
  <c r="E938" i="71"/>
  <c r="E939" i="71"/>
  <c r="E940" i="71"/>
  <c r="E941" i="71"/>
  <c r="E942" i="71"/>
  <c r="E943" i="71"/>
  <c r="E944" i="71"/>
  <c r="E945" i="71"/>
  <c r="E946" i="71"/>
  <c r="E947" i="71"/>
  <c r="E948" i="71"/>
  <c r="E949" i="71"/>
  <c r="E950" i="71"/>
  <c r="E951" i="71"/>
  <c r="E952" i="71"/>
  <c r="E953" i="71"/>
  <c r="E954" i="71"/>
  <c r="E955" i="71"/>
  <c r="E956" i="71"/>
  <c r="E957" i="71"/>
  <c r="E958" i="71"/>
  <c r="E959" i="71"/>
  <c r="E960" i="71"/>
  <c r="E961" i="71"/>
  <c r="E962" i="71"/>
  <c r="E963" i="71"/>
  <c r="E964" i="71"/>
  <c r="E965" i="71"/>
  <c r="E966" i="71"/>
  <c r="E967" i="71"/>
  <c r="E968" i="71"/>
  <c r="E969" i="71"/>
  <c r="E970" i="71"/>
  <c r="E971" i="71"/>
  <c r="E972" i="71"/>
  <c r="E973" i="71"/>
  <c r="E974" i="71"/>
  <c r="E975" i="71"/>
  <c r="E976" i="71"/>
  <c r="E977" i="71"/>
  <c r="E978" i="71"/>
  <c r="E979" i="71"/>
  <c r="E980" i="71"/>
  <c r="E981" i="71"/>
  <c r="E982" i="71"/>
  <c r="E983" i="71"/>
  <c r="E984" i="71"/>
  <c r="E985" i="71"/>
  <c r="E986" i="71"/>
  <c r="E987" i="71"/>
  <c r="E988" i="71"/>
  <c r="E989" i="71"/>
  <c r="E990" i="71"/>
  <c r="E991" i="71"/>
  <c r="E992" i="71"/>
  <c r="E993" i="71"/>
  <c r="E994" i="71"/>
  <c r="E995" i="71"/>
  <c r="E996" i="71"/>
  <c r="E997" i="71"/>
  <c r="E998" i="71"/>
  <c r="E999" i="71"/>
  <c r="E1000" i="71"/>
  <c r="E1001" i="71"/>
  <c r="E1002" i="71"/>
  <c r="E1003" i="71"/>
  <c r="E1004" i="71"/>
  <c r="E1005" i="71"/>
  <c r="E1006" i="71"/>
  <c r="E1007" i="71"/>
  <c r="E1008" i="71"/>
  <c r="E1009" i="71"/>
  <c r="E1010" i="71"/>
  <c r="E1011" i="71"/>
  <c r="E1012" i="71"/>
  <c r="E1013" i="71"/>
  <c r="E1014" i="71"/>
  <c r="E1015" i="71"/>
  <c r="E1016" i="71"/>
  <c r="E1017" i="71"/>
  <c r="E1018" i="71"/>
  <c r="E1019" i="71"/>
  <c r="E1020" i="71"/>
  <c r="E1021" i="71"/>
  <c r="E1022" i="71"/>
  <c r="E1023" i="71"/>
  <c r="E1024" i="71"/>
  <c r="E1025" i="71"/>
  <c r="E1026" i="71"/>
  <c r="E1027" i="71"/>
  <c r="E1028" i="71"/>
  <c r="E1029" i="71"/>
  <c r="E1030" i="71"/>
  <c r="E1031" i="71"/>
  <c r="E1032" i="71"/>
  <c r="E1033" i="71"/>
  <c r="E1034" i="71"/>
  <c r="E1035" i="71"/>
  <c r="E1036" i="71"/>
  <c r="E1037" i="71"/>
  <c r="E1038" i="71"/>
  <c r="E1039" i="71"/>
  <c r="E1040" i="71"/>
  <c r="E1041" i="71"/>
  <c r="E1042" i="71"/>
  <c r="E1043" i="71"/>
  <c r="E1044" i="71"/>
  <c r="E1045" i="71"/>
  <c r="E1046" i="71"/>
  <c r="E1047" i="71"/>
  <c r="E1048" i="71"/>
  <c r="E1049" i="71"/>
  <c r="E1050" i="71"/>
  <c r="E1051" i="71"/>
  <c r="E1052" i="71"/>
  <c r="E1053" i="71"/>
  <c r="E1054" i="71"/>
  <c r="E1055" i="71"/>
  <c r="E1056" i="71"/>
  <c r="E1057" i="71"/>
  <c r="E1058" i="71"/>
  <c r="E1059" i="71"/>
  <c r="E1060" i="71"/>
  <c r="E1061" i="71"/>
  <c r="E1062" i="71"/>
  <c r="E1063" i="71"/>
  <c r="E1064" i="71"/>
  <c r="E1065" i="71"/>
  <c r="E1066" i="71"/>
  <c r="E1067" i="71"/>
  <c r="E1068" i="71"/>
  <c r="E1069" i="71"/>
  <c r="E1070" i="71"/>
  <c r="E1071" i="71"/>
  <c r="E1072" i="71"/>
  <c r="E1073" i="71"/>
  <c r="E1074" i="71"/>
  <c r="E1075" i="71"/>
  <c r="E1076" i="71"/>
  <c r="E1077" i="71"/>
  <c r="E1078" i="71"/>
  <c r="E1079" i="71"/>
  <c r="E1080" i="71"/>
  <c r="E1081" i="71"/>
  <c r="E1082" i="71"/>
  <c r="E1083" i="71"/>
  <c r="E1084" i="71"/>
  <c r="E1085" i="71"/>
  <c r="E1086" i="71"/>
  <c r="E1087" i="71"/>
  <c r="E1088" i="71"/>
  <c r="E1089" i="71"/>
  <c r="E1090" i="71"/>
  <c r="E1091" i="71"/>
  <c r="E1092" i="71"/>
  <c r="E1093" i="71"/>
  <c r="E1094" i="71"/>
  <c r="E1095" i="71"/>
  <c r="E1096" i="71"/>
  <c r="E1097" i="71"/>
  <c r="E1098" i="71"/>
  <c r="E1099" i="71"/>
  <c r="E1100" i="71"/>
  <c r="E1101" i="71"/>
  <c r="E1102" i="71"/>
  <c r="E1103" i="71"/>
  <c r="E1104" i="71"/>
  <c r="E1105" i="71"/>
  <c r="E1106" i="71"/>
  <c r="E1107" i="71"/>
  <c r="E1108" i="71"/>
  <c r="E1109" i="71"/>
  <c r="E1110" i="71"/>
  <c r="E1111" i="71"/>
  <c r="E1112" i="71"/>
  <c r="E1113" i="71"/>
  <c r="E1114" i="71"/>
  <c r="E1115" i="71"/>
  <c r="E1116" i="71"/>
  <c r="E1117" i="71"/>
  <c r="E1118" i="71"/>
  <c r="E1119" i="71"/>
  <c r="E1120" i="71"/>
  <c r="E1121" i="71"/>
  <c r="E1122" i="71"/>
  <c r="E1123" i="71"/>
  <c r="E1124" i="71"/>
  <c r="E1125" i="71"/>
  <c r="E1126" i="71"/>
  <c r="E1127" i="71"/>
  <c r="E1128" i="71"/>
  <c r="E1129" i="71"/>
  <c r="E1130" i="71"/>
  <c r="E1131" i="71"/>
  <c r="E1132" i="71"/>
  <c r="E1133" i="71"/>
  <c r="E1134" i="71"/>
  <c r="E1135" i="71"/>
  <c r="E1136" i="71"/>
  <c r="E1137" i="71"/>
  <c r="E1138" i="71"/>
  <c r="E1139" i="71"/>
  <c r="E1140" i="71"/>
  <c r="E1141" i="71"/>
  <c r="E1142" i="71"/>
  <c r="E1143" i="71"/>
  <c r="E1144" i="71"/>
  <c r="E1145" i="71"/>
  <c r="E1146" i="71"/>
  <c r="E1147" i="71"/>
  <c r="E1148" i="71"/>
  <c r="E1149" i="71"/>
  <c r="E1150" i="71"/>
  <c r="E1151" i="71"/>
  <c r="E1152" i="71"/>
  <c r="E1153" i="71"/>
  <c r="E1154" i="71"/>
  <c r="E1155" i="71"/>
  <c r="E1156" i="71"/>
  <c r="E1157" i="71"/>
  <c r="E1158" i="71"/>
  <c r="E1159" i="71"/>
  <c r="E1160" i="71"/>
  <c r="E1161" i="71"/>
  <c r="E1162" i="71"/>
  <c r="E1163" i="71"/>
  <c r="E1164" i="71"/>
  <c r="E1165" i="71"/>
  <c r="E1166" i="71"/>
  <c r="E1167" i="71"/>
  <c r="E1168" i="71"/>
  <c r="E1169" i="71"/>
  <c r="E1170" i="71"/>
  <c r="E1171" i="71"/>
  <c r="E1172" i="71"/>
  <c r="E1173" i="71"/>
  <c r="E1174" i="71"/>
  <c r="E1175" i="71"/>
  <c r="E1176" i="71"/>
  <c r="E1177" i="71"/>
  <c r="E1178" i="71"/>
  <c r="E1179" i="71"/>
  <c r="E1180" i="71"/>
  <c r="E1181" i="71"/>
  <c r="E1182" i="71"/>
  <c r="E1183" i="71"/>
  <c r="E1184" i="71"/>
  <c r="E1185" i="71"/>
  <c r="E1186" i="71"/>
  <c r="E1187" i="71"/>
  <c r="E1188" i="71"/>
  <c r="E1189" i="71"/>
  <c r="E1190" i="71"/>
  <c r="E1191" i="71"/>
  <c r="E1192" i="71"/>
  <c r="E1193" i="71"/>
  <c r="E1194" i="71"/>
  <c r="E1195" i="71"/>
  <c r="E1196" i="71"/>
  <c r="E1197" i="71"/>
  <c r="E1198" i="71"/>
  <c r="E1199" i="71"/>
  <c r="E1200" i="71"/>
  <c r="E1201" i="71"/>
  <c r="E1202" i="71"/>
  <c r="E1203" i="71"/>
  <c r="E1204" i="71"/>
  <c r="E1205" i="71"/>
  <c r="E1206" i="71"/>
  <c r="E1207" i="71"/>
  <c r="E1208" i="71"/>
  <c r="E1209" i="71"/>
  <c r="E1210" i="71"/>
  <c r="E1211" i="71"/>
  <c r="E1212" i="71"/>
  <c r="E1213" i="71"/>
  <c r="E1214" i="71"/>
  <c r="E1215" i="71"/>
  <c r="E1216" i="71"/>
  <c r="E1217" i="71"/>
  <c r="E1218" i="71"/>
  <c r="E1219" i="71"/>
  <c r="E1220" i="71"/>
  <c r="E1221" i="71"/>
  <c r="E1222" i="71"/>
  <c r="E1223" i="71"/>
  <c r="E1224" i="71"/>
  <c r="E1225" i="71"/>
  <c r="E1226" i="71"/>
  <c r="E1227" i="71"/>
  <c r="E1228" i="71"/>
  <c r="E1229" i="71"/>
  <c r="E1230" i="71"/>
  <c r="E1231" i="71"/>
  <c r="E1232" i="71"/>
  <c r="E1233" i="71"/>
  <c r="E1234" i="71"/>
  <c r="E1235" i="71"/>
  <c r="E1236" i="71"/>
  <c r="E1237" i="71"/>
  <c r="E1238" i="71"/>
  <c r="E1239" i="71"/>
  <c r="E1240" i="71"/>
  <c r="E1241" i="71"/>
  <c r="E1242" i="71"/>
  <c r="E1243" i="71"/>
  <c r="E1244" i="71"/>
  <c r="E1245" i="71"/>
  <c r="E1246" i="71"/>
  <c r="E1247" i="71"/>
  <c r="E1248" i="71"/>
  <c r="E1249" i="71"/>
  <c r="E1250" i="71"/>
  <c r="E1251" i="71"/>
  <c r="E1252" i="71"/>
  <c r="E1253" i="71"/>
  <c r="E1254" i="71"/>
  <c r="E1255" i="71"/>
  <c r="E1256" i="71"/>
  <c r="E1257" i="71"/>
  <c r="E1258" i="71"/>
  <c r="E1259" i="71"/>
  <c r="E1260" i="71"/>
  <c r="E1261" i="71"/>
  <c r="E1262" i="71"/>
  <c r="E1263" i="71"/>
  <c r="E1264" i="71"/>
  <c r="E1265" i="71"/>
  <c r="E1266" i="71"/>
  <c r="E1267" i="71"/>
  <c r="E1268" i="71"/>
  <c r="E1269" i="71"/>
  <c r="E1270" i="71"/>
  <c r="E1271" i="71"/>
  <c r="E1272" i="71"/>
  <c r="E1273" i="71"/>
  <c r="E1274" i="71"/>
  <c r="E1275" i="71"/>
  <c r="E1276" i="71"/>
  <c r="E1277" i="71"/>
  <c r="E1278" i="71"/>
  <c r="E1279" i="71"/>
  <c r="E1280" i="71"/>
  <c r="E1281" i="71"/>
  <c r="E1282" i="71"/>
  <c r="E1283" i="71"/>
  <c r="E1284" i="71"/>
  <c r="E1285" i="71"/>
  <c r="E1286" i="71"/>
  <c r="E1287" i="71"/>
  <c r="E1288" i="71"/>
  <c r="E1289" i="71"/>
  <c r="E1290" i="71"/>
  <c r="E1291" i="71"/>
  <c r="E1292" i="71"/>
  <c r="E1293" i="71"/>
  <c r="E1294" i="71"/>
  <c r="E1295" i="71"/>
  <c r="E1296" i="71"/>
  <c r="E1297" i="71"/>
  <c r="E1298" i="71"/>
  <c r="E1299" i="71"/>
  <c r="E1300" i="71"/>
  <c r="E1301" i="71"/>
  <c r="E1302" i="71"/>
  <c r="E1303" i="71"/>
  <c r="E1304" i="71"/>
  <c r="E1305" i="71"/>
  <c r="E1306" i="71"/>
  <c r="E1307" i="71"/>
  <c r="E1308" i="71"/>
  <c r="E1309" i="71"/>
  <c r="E1310" i="71"/>
  <c r="E1311" i="71"/>
  <c r="E1312" i="71"/>
  <c r="E1313" i="71"/>
  <c r="E1314" i="71"/>
  <c r="E1315" i="71"/>
  <c r="E1316" i="71"/>
  <c r="E1317" i="71"/>
  <c r="E1318" i="71"/>
  <c r="E1319" i="71"/>
  <c r="E1320" i="71"/>
  <c r="E1321" i="71"/>
  <c r="E1322" i="71"/>
  <c r="E1323" i="71"/>
  <c r="E1324" i="71"/>
  <c r="E1325" i="71"/>
  <c r="E1326" i="71"/>
  <c r="E1327" i="71"/>
  <c r="E1328" i="71"/>
  <c r="E1329" i="71"/>
  <c r="E1330" i="71"/>
  <c r="E1331" i="71"/>
  <c r="E1332" i="71"/>
  <c r="E1333" i="71"/>
  <c r="E1334" i="71"/>
  <c r="E1335" i="71"/>
  <c r="E1336" i="71"/>
  <c r="E1337" i="71"/>
  <c r="E1338" i="71"/>
  <c r="E1339" i="71"/>
  <c r="E1340" i="71"/>
  <c r="E1341" i="71"/>
  <c r="E1342" i="71"/>
  <c r="E1343" i="71"/>
  <c r="E1344" i="71"/>
  <c r="E1345" i="71"/>
  <c r="E1346" i="71"/>
  <c r="E1347" i="71"/>
  <c r="E1348" i="71"/>
  <c r="E1349" i="71"/>
  <c r="E1350" i="71"/>
  <c r="E1351" i="71"/>
  <c r="E1352" i="71"/>
  <c r="E1353" i="71"/>
  <c r="E1354" i="71"/>
  <c r="E1355" i="71"/>
  <c r="E1356" i="71"/>
  <c r="E1357" i="71"/>
  <c r="E1358" i="71"/>
  <c r="E1359" i="71"/>
  <c r="E1360" i="71"/>
  <c r="E1361" i="71"/>
  <c r="E1362" i="71"/>
  <c r="E1363" i="71"/>
  <c r="E1364" i="71"/>
  <c r="E1365" i="71"/>
  <c r="E1366" i="71"/>
  <c r="E1367" i="71"/>
  <c r="E1368" i="71"/>
  <c r="E1369" i="71"/>
  <c r="E1370" i="71"/>
  <c r="E1371" i="71"/>
  <c r="E1372" i="71"/>
  <c r="E1373" i="71"/>
  <c r="E1374" i="71"/>
  <c r="E1375" i="71"/>
  <c r="E1376" i="71"/>
  <c r="E1377" i="71"/>
  <c r="E1378" i="71"/>
  <c r="E1379" i="71"/>
  <c r="E1380" i="71"/>
  <c r="E1381" i="71"/>
  <c r="E1382" i="71"/>
  <c r="E1383" i="71"/>
  <c r="E1384" i="71"/>
  <c r="E1385" i="71"/>
  <c r="E1386" i="71"/>
  <c r="E1387" i="71"/>
  <c r="E1388" i="71"/>
  <c r="E1389" i="71"/>
  <c r="E1390" i="71"/>
  <c r="E1391" i="71"/>
  <c r="E1392" i="71"/>
  <c r="E1393" i="71"/>
  <c r="E1394" i="71"/>
  <c r="E1395" i="71"/>
  <c r="E1396" i="71"/>
  <c r="E1397" i="71"/>
  <c r="E1398" i="71"/>
  <c r="E1399" i="71"/>
  <c r="E1400" i="71"/>
  <c r="E1401" i="71"/>
  <c r="E1402" i="71"/>
  <c r="E1403" i="71"/>
  <c r="E1404" i="71"/>
  <c r="E1405" i="71"/>
  <c r="E1406" i="71"/>
  <c r="E1407" i="71"/>
  <c r="E1408" i="71"/>
  <c r="E1409" i="71"/>
  <c r="E1410" i="71"/>
  <c r="E1411" i="71"/>
  <c r="E1412" i="71"/>
  <c r="E1413" i="71"/>
  <c r="E1414" i="71"/>
  <c r="E1415" i="71"/>
  <c r="E1416" i="71"/>
  <c r="E1417" i="71"/>
  <c r="E1418" i="71"/>
  <c r="E1419" i="71"/>
  <c r="E1420" i="71"/>
  <c r="E1421" i="71"/>
  <c r="E1422" i="71"/>
  <c r="E1423" i="71"/>
  <c r="E1424" i="71"/>
  <c r="E1425" i="71"/>
  <c r="E1426" i="71"/>
  <c r="E1427" i="71"/>
  <c r="E1428" i="71"/>
  <c r="E1429" i="71"/>
  <c r="E1430" i="71"/>
  <c r="E1431" i="71"/>
  <c r="E1432" i="71"/>
  <c r="E1433" i="71"/>
  <c r="E1434" i="71"/>
  <c r="E1435" i="71"/>
  <c r="E1436" i="71"/>
  <c r="E1437" i="71"/>
  <c r="E1438" i="71"/>
  <c r="E1439" i="71"/>
  <c r="E1440" i="71"/>
  <c r="E1441" i="71"/>
  <c r="E1442" i="71"/>
  <c r="E1443" i="71"/>
  <c r="E1444" i="71"/>
  <c r="E1445" i="71"/>
  <c r="E1446" i="71"/>
  <c r="E1447" i="71"/>
  <c r="E1448" i="71"/>
  <c r="E1449" i="71"/>
  <c r="E1450" i="71"/>
  <c r="E1451" i="71"/>
  <c r="E1452" i="71"/>
  <c r="E1453" i="71"/>
  <c r="E1454" i="71"/>
  <c r="E1455" i="71"/>
  <c r="E1456" i="71"/>
  <c r="E1457" i="71"/>
  <c r="E1458" i="71"/>
  <c r="E1459" i="71"/>
  <c r="E1460" i="71"/>
  <c r="E1461" i="71"/>
  <c r="E1462" i="71"/>
  <c r="E1463" i="71"/>
  <c r="E1464" i="71"/>
  <c r="E1465" i="71"/>
  <c r="E1466" i="71"/>
  <c r="E1467" i="71"/>
  <c r="E1468" i="71"/>
  <c r="E1469" i="71"/>
  <c r="E1470" i="71"/>
  <c r="E1471" i="71"/>
  <c r="E1472" i="71"/>
  <c r="E1473" i="71"/>
  <c r="E1474" i="71"/>
  <c r="E1475" i="71"/>
  <c r="E1476" i="71"/>
  <c r="E1477" i="71"/>
  <c r="E1478" i="71"/>
  <c r="E1479" i="71"/>
  <c r="E1480" i="71"/>
  <c r="E1481" i="71"/>
  <c r="E1482" i="71"/>
  <c r="E1483" i="71"/>
  <c r="E1484" i="71"/>
  <c r="E1485" i="71"/>
  <c r="E1486" i="71"/>
  <c r="E1487" i="71"/>
  <c r="E1488" i="71"/>
  <c r="E1489" i="71"/>
  <c r="E1490" i="71"/>
  <c r="E1491" i="71"/>
  <c r="E1492" i="71"/>
  <c r="E1493" i="71"/>
  <c r="E1494" i="71"/>
  <c r="E1495" i="71"/>
  <c r="E1496" i="71"/>
  <c r="E1497" i="71"/>
  <c r="E1498" i="71"/>
  <c r="E1499" i="71"/>
  <c r="E1500" i="71"/>
  <c r="E1501" i="71"/>
  <c r="E1502" i="71"/>
  <c r="E1503" i="71"/>
  <c r="E1504" i="71"/>
  <c r="E1505" i="71"/>
  <c r="E1506" i="71"/>
  <c r="E1507" i="71"/>
  <c r="E1508" i="71"/>
  <c r="E1509" i="71"/>
  <c r="E1510" i="71"/>
  <c r="E1511" i="71"/>
  <c r="E1512" i="71"/>
  <c r="E1513" i="71"/>
  <c r="E1514" i="71"/>
  <c r="E1515" i="71"/>
  <c r="E1516" i="71"/>
  <c r="E1517" i="71"/>
  <c r="E1518" i="71"/>
  <c r="E1519" i="71"/>
  <c r="E1520" i="71"/>
  <c r="E1521" i="71"/>
  <c r="E1522" i="71"/>
  <c r="E1523" i="71"/>
  <c r="E1524" i="71"/>
  <c r="E1525" i="71"/>
  <c r="E1526" i="71"/>
  <c r="E1527" i="71"/>
  <c r="E1528" i="71"/>
  <c r="E1529" i="71"/>
  <c r="E1530" i="71"/>
  <c r="E1531" i="71"/>
  <c r="E1532" i="71"/>
  <c r="E1533" i="71"/>
  <c r="E1534" i="71"/>
  <c r="E1535" i="71"/>
  <c r="E1536" i="71"/>
  <c r="E1537" i="71"/>
  <c r="E1538" i="71"/>
  <c r="E1539" i="71"/>
  <c r="E1540" i="71"/>
  <c r="E1541" i="71"/>
  <c r="E1542" i="71"/>
  <c r="E1543" i="71"/>
  <c r="E1544" i="71"/>
  <c r="E1545" i="71"/>
  <c r="E1546" i="71"/>
  <c r="E1547" i="71"/>
  <c r="E1548" i="71"/>
  <c r="E1549" i="71"/>
  <c r="E1550" i="71"/>
  <c r="E1551" i="71"/>
  <c r="E1552" i="71"/>
  <c r="E1553" i="71"/>
  <c r="E1554" i="71"/>
  <c r="E1555" i="71"/>
  <c r="E1556" i="71"/>
  <c r="E1557" i="71"/>
  <c r="E1558" i="71"/>
  <c r="E1559" i="71"/>
  <c r="E1560" i="71"/>
  <c r="E1561" i="71"/>
  <c r="E1562" i="71"/>
  <c r="E1563" i="71"/>
  <c r="E1564" i="71"/>
  <c r="E1565" i="71"/>
  <c r="E1566" i="71"/>
  <c r="E1567" i="71"/>
  <c r="E1568" i="71"/>
  <c r="E1569" i="71"/>
  <c r="E1570" i="71"/>
  <c r="E1571" i="71"/>
  <c r="E1572" i="71"/>
  <c r="E1573" i="71"/>
  <c r="E1574" i="71"/>
  <c r="E1575" i="71"/>
  <c r="E1576" i="71"/>
  <c r="E1577" i="71"/>
  <c r="E1578" i="71"/>
  <c r="E1579" i="71"/>
  <c r="E1580" i="71"/>
  <c r="E1581" i="71"/>
  <c r="E1582" i="71"/>
  <c r="E1583" i="71"/>
  <c r="E1584" i="71"/>
  <c r="E1585" i="71"/>
  <c r="E1586" i="71"/>
  <c r="E1587" i="71"/>
  <c r="E1588" i="71"/>
  <c r="E1589" i="71"/>
  <c r="E1590" i="71"/>
  <c r="E1591" i="71"/>
  <c r="E1592" i="71"/>
  <c r="E1593" i="71"/>
  <c r="E1594" i="71"/>
  <c r="E1595" i="71"/>
  <c r="E1596" i="71"/>
  <c r="E1597" i="71"/>
  <c r="E1598" i="71"/>
  <c r="E1599" i="71"/>
  <c r="E1600" i="71"/>
  <c r="E1601" i="71"/>
  <c r="E1602" i="71"/>
  <c r="E1603" i="71"/>
  <c r="E1604" i="71"/>
  <c r="E1605" i="71"/>
  <c r="E1606" i="71"/>
  <c r="E1607" i="71"/>
  <c r="E1608" i="71"/>
  <c r="E1609" i="71"/>
  <c r="E1610" i="71"/>
  <c r="E1611" i="71"/>
  <c r="E1612" i="71"/>
  <c r="E1613" i="71"/>
  <c r="E1614" i="71"/>
  <c r="E1615" i="71"/>
  <c r="E1616" i="71"/>
  <c r="E1617" i="71"/>
  <c r="E1618" i="71"/>
  <c r="E1619" i="71"/>
  <c r="E1620" i="71"/>
  <c r="E1621" i="71"/>
  <c r="E1622" i="71"/>
  <c r="E1623" i="71"/>
  <c r="E1624" i="71"/>
  <c r="E1625" i="71"/>
  <c r="E1626" i="71"/>
  <c r="E1627" i="71"/>
  <c r="E1628" i="71"/>
  <c r="E1629" i="71"/>
  <c r="E1630" i="71"/>
  <c r="E1631" i="71"/>
  <c r="E1632" i="71"/>
  <c r="E1633" i="71"/>
  <c r="E1634" i="71"/>
  <c r="E1635" i="71"/>
  <c r="E1636" i="71"/>
  <c r="E1637" i="71"/>
  <c r="E1638" i="71"/>
  <c r="E1639" i="71"/>
  <c r="E1640" i="71"/>
  <c r="E1641" i="71"/>
  <c r="E1642" i="71"/>
  <c r="E1643" i="71"/>
  <c r="E1644" i="71"/>
  <c r="E1645" i="71"/>
  <c r="E1646" i="71"/>
  <c r="E1647" i="71"/>
  <c r="E1648" i="71"/>
  <c r="E1649" i="71"/>
  <c r="E1650" i="71"/>
  <c r="E1651" i="71"/>
  <c r="E1652" i="71"/>
  <c r="E1653" i="71"/>
  <c r="E1654" i="71"/>
  <c r="E1655" i="71"/>
  <c r="E1656" i="71"/>
  <c r="E1657" i="71"/>
  <c r="E1658" i="71"/>
  <c r="E1659" i="71"/>
  <c r="E1660" i="71"/>
  <c r="E1661" i="71"/>
  <c r="E1662" i="71"/>
  <c r="E1663" i="71"/>
  <c r="E1664" i="71"/>
  <c r="E1665" i="71"/>
  <c r="E1666" i="71"/>
  <c r="E1667" i="71"/>
  <c r="E1668" i="71"/>
  <c r="E1669" i="71"/>
  <c r="E1670" i="71"/>
  <c r="E1671" i="71"/>
  <c r="E1672" i="71"/>
  <c r="E1673" i="71"/>
  <c r="E1674" i="71"/>
  <c r="E1675" i="71"/>
  <c r="E1676" i="71"/>
  <c r="E1677" i="71"/>
  <c r="E1678" i="71"/>
  <c r="E1679" i="71"/>
  <c r="E1680" i="71"/>
  <c r="E1681" i="71"/>
  <c r="E1682" i="71"/>
  <c r="E1683" i="71"/>
  <c r="E1684" i="71"/>
  <c r="E1685" i="71"/>
  <c r="E1686" i="71"/>
  <c r="E1687" i="71"/>
  <c r="E1688" i="71"/>
  <c r="E1689" i="71"/>
  <c r="E1690" i="71"/>
  <c r="E1691" i="71"/>
  <c r="E1692" i="71"/>
  <c r="E1693" i="71"/>
  <c r="E1694" i="71"/>
  <c r="E1695" i="71"/>
  <c r="E1696" i="71"/>
  <c r="E1697" i="71"/>
  <c r="E1698" i="71"/>
  <c r="E1699" i="71"/>
  <c r="E1700" i="71"/>
  <c r="E1701" i="71"/>
  <c r="E1702" i="71"/>
  <c r="E1703" i="71"/>
  <c r="E1704" i="71"/>
  <c r="E1705" i="71"/>
  <c r="E1706" i="71"/>
  <c r="E1707" i="71"/>
  <c r="E1708" i="71"/>
  <c r="E1709" i="71"/>
  <c r="E1710" i="71"/>
  <c r="E1711" i="71"/>
  <c r="E1712" i="71"/>
  <c r="E1713" i="71"/>
  <c r="E1714" i="71"/>
  <c r="E1715" i="71"/>
  <c r="E1716" i="71"/>
  <c r="E1717" i="71"/>
  <c r="E1718" i="71"/>
  <c r="E1719" i="71"/>
  <c r="E1720" i="71"/>
  <c r="E1721" i="71"/>
  <c r="E1722" i="71"/>
  <c r="E1723" i="71"/>
  <c r="E1724" i="71"/>
  <c r="E1725" i="71"/>
  <c r="E1726" i="71"/>
  <c r="E1727" i="71"/>
  <c r="E1728" i="71"/>
  <c r="E1729" i="71"/>
  <c r="E1730" i="71"/>
  <c r="E1731" i="71"/>
  <c r="E1732" i="71"/>
  <c r="E1733" i="71"/>
  <c r="E1734" i="71"/>
  <c r="E1735" i="71"/>
  <c r="E1736" i="71"/>
  <c r="E1737" i="71"/>
  <c r="E1738" i="71"/>
  <c r="E1739" i="71"/>
  <c r="E1740" i="71"/>
  <c r="E1741" i="71"/>
  <c r="E1742" i="71"/>
  <c r="E1743" i="71"/>
  <c r="E1744" i="71"/>
  <c r="E1745" i="71"/>
  <c r="E1746" i="71"/>
  <c r="E1747" i="71"/>
  <c r="E1748" i="71"/>
  <c r="E1749" i="71"/>
  <c r="E1750" i="71"/>
  <c r="E1751" i="71"/>
  <c r="E1752" i="71"/>
  <c r="E1753" i="71"/>
  <c r="E1754" i="71"/>
  <c r="E1755" i="71"/>
  <c r="E1756" i="71"/>
  <c r="E1757" i="71"/>
  <c r="E1758" i="71"/>
  <c r="E1759" i="71"/>
  <c r="E1760" i="71"/>
  <c r="E1761" i="71"/>
  <c r="E1762" i="71"/>
  <c r="E1763" i="71"/>
  <c r="E1764" i="71"/>
  <c r="E1765" i="71"/>
  <c r="E1766" i="71"/>
  <c r="E1767" i="71"/>
  <c r="E1768" i="71"/>
  <c r="E1769" i="71"/>
  <c r="E1770" i="71"/>
  <c r="E1771" i="71"/>
  <c r="E1772" i="71"/>
  <c r="E1773" i="71"/>
  <c r="E1774" i="71"/>
  <c r="E1775" i="71"/>
  <c r="E1776" i="71"/>
  <c r="E1777" i="71"/>
  <c r="E1778" i="71"/>
  <c r="E1779" i="71"/>
  <c r="E1780" i="71"/>
  <c r="E1781" i="71"/>
  <c r="E1782" i="71"/>
  <c r="E1783" i="71"/>
  <c r="E1784" i="71"/>
  <c r="E1785" i="71"/>
  <c r="E1786" i="71"/>
  <c r="E1787" i="71"/>
  <c r="E1788" i="71"/>
  <c r="E1789" i="71"/>
  <c r="E1790" i="71"/>
  <c r="E1791" i="71"/>
  <c r="E1792" i="71"/>
  <c r="E1793" i="71"/>
  <c r="E1794" i="71"/>
  <c r="E1795" i="71"/>
  <c r="E1796" i="71"/>
  <c r="E1797" i="71"/>
  <c r="E1798" i="71"/>
  <c r="E1799" i="71"/>
  <c r="E1800" i="71"/>
  <c r="E1801" i="71"/>
  <c r="E1802" i="71"/>
  <c r="E1803" i="71"/>
  <c r="E1804" i="71"/>
  <c r="E1805" i="71"/>
  <c r="E1806" i="71"/>
  <c r="E1807" i="71"/>
  <c r="E1808" i="71"/>
  <c r="E1809" i="71"/>
  <c r="E1810" i="71"/>
  <c r="E1811" i="71"/>
  <c r="E1812" i="71"/>
  <c r="E1813" i="71"/>
  <c r="E1814" i="71"/>
  <c r="E1815" i="71"/>
  <c r="E1816" i="71"/>
  <c r="E1817" i="71"/>
  <c r="E1818" i="71"/>
  <c r="E1819" i="71"/>
  <c r="E1820" i="71"/>
  <c r="E1821" i="71"/>
  <c r="E1822" i="71"/>
  <c r="E1823" i="71"/>
  <c r="E1824" i="71"/>
  <c r="E1825" i="71"/>
  <c r="E1826" i="71"/>
  <c r="E1827" i="71"/>
  <c r="E1828" i="71"/>
  <c r="E1829" i="71"/>
  <c r="E1830" i="71"/>
  <c r="E1831" i="71"/>
  <c r="E1832" i="71"/>
  <c r="E1833" i="71"/>
  <c r="E1834" i="71"/>
  <c r="E1835" i="71"/>
  <c r="E1836" i="71"/>
  <c r="E1837" i="71"/>
  <c r="E1838" i="71"/>
  <c r="E1839" i="71"/>
  <c r="E1840" i="71"/>
  <c r="E1841" i="71"/>
  <c r="E1842" i="71"/>
  <c r="E1843" i="71"/>
  <c r="E1844" i="71"/>
  <c r="E1845" i="71"/>
  <c r="E1846" i="71"/>
  <c r="E1847" i="71"/>
  <c r="E1848" i="71"/>
  <c r="E1849" i="71"/>
  <c r="E1850" i="71"/>
  <c r="E1851" i="71"/>
  <c r="E1852" i="71"/>
  <c r="E1853" i="71"/>
  <c r="E1854" i="71"/>
  <c r="E1855" i="71"/>
  <c r="E1856" i="71"/>
  <c r="E1857" i="71"/>
  <c r="E1858" i="71"/>
  <c r="E1859" i="71"/>
  <c r="E1860" i="71"/>
  <c r="E1861" i="71"/>
  <c r="E1862" i="71"/>
  <c r="E1863" i="71"/>
  <c r="E1864" i="71"/>
  <c r="E1865" i="71"/>
  <c r="E1866" i="71"/>
  <c r="E1867" i="71"/>
  <c r="E1868" i="71"/>
  <c r="E1869" i="71"/>
  <c r="E1870" i="71"/>
  <c r="E1871" i="71"/>
  <c r="E1872" i="71"/>
  <c r="E1873" i="71"/>
  <c r="E1874" i="71"/>
  <c r="E1875" i="71"/>
  <c r="E1876" i="71"/>
  <c r="E1877" i="71"/>
  <c r="E1878" i="71"/>
  <c r="E1879" i="71"/>
  <c r="E1880" i="71"/>
  <c r="E1881" i="71"/>
  <c r="E1882" i="71"/>
  <c r="E1883" i="71"/>
  <c r="E1884" i="71"/>
  <c r="E1885" i="71"/>
  <c r="E1886" i="71"/>
  <c r="E1887" i="71"/>
  <c r="E1888" i="71"/>
  <c r="E1889" i="71"/>
  <c r="E1890" i="71"/>
  <c r="E1891" i="71"/>
  <c r="E1892" i="71"/>
  <c r="E1893" i="71"/>
  <c r="E1894" i="71"/>
  <c r="E1895" i="71"/>
  <c r="E1896" i="71"/>
  <c r="E1897" i="71"/>
  <c r="E1898" i="71"/>
  <c r="E1899" i="71"/>
  <c r="E1900" i="71"/>
  <c r="E1901" i="71"/>
  <c r="E1902" i="71"/>
  <c r="E1903" i="71"/>
  <c r="E1904" i="71"/>
  <c r="E1905" i="71"/>
  <c r="E1906" i="71"/>
  <c r="E1907" i="71"/>
  <c r="E1908" i="71"/>
  <c r="E1909" i="71"/>
  <c r="E1910" i="71"/>
  <c r="E1911" i="71"/>
  <c r="E1912" i="71"/>
  <c r="E1913" i="71"/>
  <c r="E1914" i="71"/>
  <c r="E1915" i="71"/>
  <c r="E1916" i="71"/>
  <c r="E1917" i="71"/>
  <c r="E1918" i="71"/>
  <c r="E1919" i="71"/>
  <c r="E1920" i="71"/>
  <c r="E1921" i="71"/>
  <c r="E1922" i="71"/>
  <c r="E1923" i="71"/>
  <c r="E1924" i="71"/>
  <c r="E1925" i="71"/>
  <c r="E1926" i="71"/>
  <c r="E1927" i="71"/>
  <c r="E1928" i="71"/>
  <c r="E1929" i="71"/>
  <c r="E1930" i="71"/>
  <c r="E1931" i="71"/>
  <c r="E1932" i="71"/>
  <c r="E1933" i="71"/>
  <c r="E1934" i="71"/>
  <c r="E1935" i="71"/>
  <c r="E1936" i="71"/>
  <c r="E1937" i="71"/>
  <c r="E1938" i="71"/>
  <c r="E1939" i="71"/>
  <c r="E1940" i="71"/>
  <c r="E1941" i="71"/>
  <c r="E1942" i="71"/>
  <c r="E1943" i="71"/>
  <c r="E1944" i="71"/>
  <c r="E1945" i="71"/>
  <c r="E1946" i="71"/>
  <c r="E1947" i="71"/>
  <c r="E1948" i="71"/>
  <c r="E1949" i="71"/>
  <c r="E1950" i="71"/>
  <c r="E1951" i="71"/>
  <c r="E1952" i="71"/>
  <c r="E1953" i="71"/>
  <c r="E1954" i="71"/>
  <c r="E1955" i="71"/>
  <c r="E1956" i="71"/>
  <c r="E1957" i="71"/>
  <c r="E1958" i="71"/>
  <c r="E1959" i="71"/>
  <c r="E1960" i="71"/>
  <c r="E1961" i="71"/>
  <c r="E1962" i="71"/>
  <c r="E1963" i="71"/>
  <c r="E1964" i="71"/>
  <c r="E1965" i="71"/>
  <c r="E1966" i="71"/>
  <c r="E1967" i="71"/>
  <c r="E1968" i="71"/>
  <c r="E1969" i="71"/>
  <c r="E1970" i="71"/>
  <c r="E1971" i="71"/>
  <c r="E1972" i="71"/>
  <c r="E1973" i="71"/>
  <c r="E1974" i="71"/>
  <c r="E1975" i="71"/>
  <c r="E1976" i="71"/>
  <c r="E1977" i="71"/>
  <c r="E1978" i="71"/>
  <c r="E1979" i="71"/>
  <c r="E1980" i="71"/>
  <c r="E1981" i="71"/>
  <c r="E1982" i="71"/>
  <c r="E1983" i="71"/>
  <c r="E1984" i="71"/>
  <c r="E1985" i="71"/>
  <c r="E1986" i="71"/>
  <c r="E1987" i="71"/>
  <c r="E1988" i="71"/>
  <c r="E1989" i="71"/>
  <c r="E1990" i="71"/>
  <c r="E1991" i="71"/>
  <c r="E1992" i="71"/>
  <c r="E1993" i="71"/>
  <c r="E1994" i="71"/>
  <c r="E1995" i="71"/>
  <c r="E1996" i="71"/>
  <c r="E1997" i="71"/>
  <c r="E1998" i="71"/>
  <c r="E1999" i="71"/>
  <c r="E2000" i="71"/>
  <c r="E2001" i="71"/>
  <c r="E2002" i="71"/>
  <c r="E2003" i="71"/>
  <c r="E2004" i="71"/>
  <c r="E2005" i="71"/>
  <c r="E2006" i="71"/>
  <c r="E2007" i="71"/>
  <c r="E2008" i="71"/>
  <c r="E2009" i="71"/>
  <c r="E2010" i="71"/>
  <c r="E2011" i="71"/>
  <c r="E2012" i="71"/>
  <c r="E2013" i="71"/>
  <c r="E2014" i="71"/>
  <c r="E2015" i="71"/>
  <c r="E2016" i="71"/>
  <c r="E2017" i="71"/>
  <c r="E2018" i="71"/>
  <c r="E2019" i="71"/>
  <c r="E2020" i="71"/>
  <c r="E2021" i="71"/>
  <c r="E2022" i="71"/>
  <c r="E2023" i="71"/>
  <c r="E2024" i="71"/>
  <c r="E2025" i="71"/>
  <c r="E2026" i="71"/>
  <c r="E2027" i="71"/>
  <c r="E2028" i="71"/>
  <c r="E2029" i="71"/>
  <c r="E2030" i="71"/>
  <c r="E2031" i="71"/>
  <c r="E2032" i="71"/>
  <c r="E2033" i="71"/>
  <c r="E2034" i="71"/>
  <c r="E2035" i="71"/>
  <c r="E2036" i="71"/>
  <c r="E2037" i="71"/>
  <c r="E2038" i="71"/>
  <c r="E2039" i="71"/>
  <c r="E2040" i="71"/>
  <c r="E2041" i="71"/>
  <c r="E2042" i="71"/>
  <c r="E2043" i="71"/>
  <c r="E2044" i="71"/>
  <c r="E2045" i="71"/>
  <c r="E2046" i="71"/>
  <c r="E2047" i="71"/>
  <c r="E2048" i="71"/>
  <c r="E2049" i="71"/>
  <c r="E2050" i="71"/>
  <c r="E2051" i="71"/>
  <c r="E2052" i="71"/>
  <c r="E2053" i="71"/>
  <c r="E2054" i="71"/>
  <c r="E2055" i="71"/>
  <c r="E2056" i="71"/>
  <c r="E2057" i="71"/>
  <c r="E2058" i="71"/>
  <c r="E2059" i="71"/>
  <c r="E2060" i="71"/>
  <c r="E2061" i="71"/>
  <c r="E2062" i="71"/>
  <c r="E2063" i="71"/>
  <c r="E2064" i="71"/>
  <c r="E2065" i="71"/>
  <c r="E2066" i="71"/>
  <c r="E2067" i="71"/>
  <c r="E2068" i="71"/>
  <c r="E2069" i="71"/>
  <c r="E2070" i="71"/>
  <c r="E2071" i="71"/>
  <c r="E2072" i="71"/>
  <c r="E2073" i="71"/>
  <c r="E2074" i="71"/>
  <c r="E2075" i="71"/>
  <c r="E2076" i="71"/>
  <c r="E2077" i="71"/>
  <c r="E2078" i="71"/>
  <c r="E2079" i="71"/>
  <c r="E2080" i="71"/>
  <c r="E2081" i="71"/>
  <c r="E2082" i="71"/>
  <c r="E2083" i="71"/>
  <c r="E2084" i="71"/>
  <c r="E2085" i="71"/>
  <c r="E2086" i="71"/>
  <c r="E2087" i="71"/>
  <c r="E2088" i="71"/>
  <c r="E2089" i="71"/>
  <c r="E2090" i="71"/>
  <c r="E2091" i="71"/>
  <c r="E2092" i="71"/>
  <c r="E2093" i="71"/>
  <c r="E2094" i="71"/>
  <c r="E2095" i="71"/>
  <c r="E2096" i="71"/>
  <c r="E2097" i="71"/>
  <c r="E2098" i="71"/>
  <c r="E2099" i="71"/>
  <c r="E2100" i="71"/>
  <c r="E2101" i="71"/>
  <c r="E2102" i="71"/>
  <c r="E2103" i="71"/>
  <c r="E2104" i="71"/>
  <c r="E2105" i="71"/>
  <c r="E2106" i="71"/>
  <c r="E2107" i="71"/>
  <c r="E2108" i="71"/>
  <c r="E2109" i="71"/>
  <c r="E2110" i="71"/>
  <c r="E2111" i="71"/>
  <c r="E2112" i="71"/>
  <c r="E2113" i="71"/>
  <c r="E2114" i="71"/>
  <c r="E2115" i="71"/>
  <c r="E2116" i="71"/>
  <c r="E2117" i="71"/>
  <c r="E2118" i="71"/>
  <c r="E2119" i="71"/>
  <c r="E2120" i="71"/>
  <c r="E2121" i="71"/>
  <c r="E2122" i="71"/>
  <c r="E2123" i="71"/>
  <c r="E2124" i="71"/>
  <c r="E2125" i="71"/>
  <c r="E2126" i="71"/>
  <c r="E2127" i="71"/>
  <c r="E2128" i="71"/>
  <c r="E2129" i="71"/>
  <c r="E2130" i="71"/>
  <c r="E2131" i="71"/>
  <c r="E2132" i="71"/>
  <c r="E2133" i="71"/>
  <c r="E2134" i="71"/>
  <c r="E2135" i="71"/>
  <c r="E2136" i="71"/>
  <c r="E2137" i="71"/>
  <c r="E2138" i="71"/>
  <c r="E2139" i="71"/>
  <c r="E2140" i="71"/>
  <c r="E2141" i="71"/>
  <c r="E2142" i="71"/>
  <c r="E2143" i="71"/>
  <c r="E2144" i="71"/>
  <c r="E2145" i="71"/>
  <c r="E2146" i="71"/>
  <c r="E2147" i="71"/>
  <c r="E2148" i="71"/>
  <c r="E2149" i="71"/>
  <c r="E2150" i="71"/>
  <c r="E2151" i="71"/>
  <c r="E2152" i="71"/>
  <c r="E2153" i="71"/>
  <c r="E2154" i="71"/>
  <c r="E2155" i="71"/>
  <c r="E2156" i="71"/>
  <c r="E2157" i="71"/>
  <c r="E2158" i="71"/>
  <c r="E2159" i="71"/>
  <c r="E2160" i="71"/>
  <c r="E2161" i="71"/>
  <c r="E2162" i="71"/>
  <c r="E2163" i="71"/>
  <c r="E2164" i="71"/>
  <c r="E2165" i="71"/>
  <c r="E2166" i="71"/>
  <c r="E2167" i="71"/>
  <c r="E2168" i="71"/>
  <c r="E2169" i="71"/>
  <c r="E2170" i="71"/>
  <c r="E2171" i="71"/>
  <c r="E2172" i="71"/>
  <c r="E2173" i="71"/>
  <c r="E2174" i="71"/>
  <c r="E2175" i="71"/>
  <c r="E2176" i="71"/>
  <c r="E2177" i="71"/>
  <c r="E2178" i="71"/>
  <c r="E2179" i="71"/>
  <c r="E2180" i="71"/>
  <c r="E2181" i="71"/>
  <c r="E2182" i="71"/>
  <c r="E2183" i="71"/>
  <c r="E2184" i="71"/>
  <c r="E2185" i="71"/>
  <c r="E2186" i="71"/>
  <c r="E2187" i="71"/>
  <c r="E2188" i="71"/>
  <c r="E2189" i="71"/>
  <c r="E2190" i="71"/>
  <c r="E2191" i="71"/>
  <c r="E2192" i="71"/>
  <c r="E2193" i="71"/>
  <c r="E2194" i="71"/>
  <c r="E2195" i="71"/>
  <c r="E2196" i="71"/>
  <c r="E2197" i="71"/>
  <c r="E2198" i="71"/>
  <c r="E2199" i="71"/>
  <c r="E2200" i="71"/>
  <c r="E2201" i="71"/>
  <c r="E2202" i="71"/>
  <c r="E2203" i="71"/>
  <c r="E2204" i="71"/>
  <c r="E2205" i="71"/>
  <c r="E2206" i="71"/>
  <c r="E2207" i="71"/>
  <c r="E2208" i="71"/>
  <c r="E2209" i="71"/>
  <c r="E2210" i="71"/>
  <c r="E2211" i="71"/>
  <c r="E2212" i="71"/>
  <c r="E2213" i="71"/>
  <c r="E2214" i="71"/>
  <c r="E2215" i="71"/>
  <c r="E2216" i="71"/>
  <c r="E2217" i="71"/>
  <c r="E2218" i="71"/>
  <c r="E2219" i="71"/>
  <c r="E2220" i="71"/>
  <c r="E2221" i="71"/>
  <c r="E2222" i="71"/>
  <c r="E2223" i="71"/>
  <c r="E2224" i="71"/>
  <c r="E2225" i="71"/>
  <c r="E2226" i="71"/>
  <c r="E2227" i="71"/>
  <c r="E2228" i="71"/>
  <c r="E2229" i="71"/>
  <c r="E2230" i="71"/>
  <c r="E2231" i="71"/>
  <c r="E2232" i="71"/>
  <c r="E2233" i="71"/>
  <c r="E2234" i="71"/>
  <c r="E2235" i="71"/>
  <c r="E2236" i="71"/>
  <c r="E2237" i="71"/>
  <c r="E2238" i="71"/>
  <c r="E2239" i="71"/>
  <c r="E2240" i="71"/>
  <c r="E2241" i="71"/>
  <c r="E2242" i="71"/>
  <c r="E2243" i="71"/>
  <c r="E2244" i="71"/>
  <c r="E2245" i="71"/>
  <c r="E2246" i="71"/>
  <c r="E2247" i="71"/>
  <c r="E2248" i="71"/>
  <c r="E2249" i="71"/>
  <c r="E2250" i="71"/>
  <c r="E2251" i="71"/>
  <c r="E2252" i="71"/>
  <c r="E2253" i="71"/>
  <c r="E2254" i="71"/>
  <c r="E2255" i="71"/>
  <c r="E2256" i="71"/>
  <c r="E2257" i="71"/>
  <c r="E2258" i="71"/>
  <c r="E2259" i="71"/>
  <c r="E2260" i="71"/>
  <c r="E2261" i="71"/>
  <c r="E2262" i="71"/>
  <c r="E2263" i="71"/>
  <c r="E2264" i="71"/>
  <c r="E2265" i="71"/>
  <c r="E2266" i="71"/>
  <c r="E2267" i="71"/>
  <c r="E2268" i="71"/>
  <c r="E2269" i="71"/>
  <c r="E2270" i="71"/>
  <c r="E2271" i="71"/>
  <c r="E2272" i="71"/>
  <c r="E2273" i="71"/>
  <c r="E2274" i="71"/>
  <c r="E2275" i="71"/>
  <c r="E2276" i="71"/>
  <c r="E2277" i="71"/>
  <c r="E2278" i="71"/>
  <c r="E2279" i="71"/>
  <c r="E2280" i="71"/>
  <c r="E2281" i="71"/>
  <c r="E2282" i="71"/>
  <c r="E2283" i="71"/>
  <c r="E2284" i="71"/>
  <c r="E2285" i="71"/>
  <c r="E2286" i="71"/>
  <c r="E2287" i="71"/>
  <c r="E2288" i="71"/>
  <c r="E2289" i="71"/>
  <c r="E2290" i="71"/>
  <c r="E2291" i="71"/>
  <c r="E2292" i="71"/>
  <c r="E2293" i="71"/>
  <c r="E2294" i="71"/>
  <c r="E2295" i="71"/>
  <c r="E2296" i="71"/>
  <c r="E2297" i="71"/>
  <c r="E2298" i="71"/>
  <c r="E2299" i="71"/>
  <c r="E2300" i="71"/>
  <c r="E2301" i="71"/>
  <c r="E2302" i="71"/>
  <c r="E2303" i="71"/>
  <c r="E2304" i="71"/>
  <c r="E2305" i="71"/>
  <c r="E2306" i="71"/>
  <c r="E2307" i="71"/>
  <c r="E2308" i="71"/>
  <c r="E2309" i="71"/>
  <c r="E2310" i="71"/>
  <c r="E2311" i="71"/>
  <c r="E2312" i="71"/>
  <c r="E2313" i="71"/>
  <c r="E2314" i="71"/>
  <c r="E2315" i="71"/>
  <c r="E2316" i="71"/>
  <c r="E2317" i="71"/>
  <c r="E2318" i="71"/>
  <c r="E2319" i="71"/>
  <c r="E2320" i="71"/>
  <c r="E2321" i="71"/>
  <c r="E2322" i="71"/>
  <c r="E2323" i="71"/>
  <c r="E2324" i="71"/>
  <c r="E2325" i="71"/>
  <c r="E2326" i="71"/>
  <c r="E2327" i="71"/>
  <c r="E2328" i="71"/>
  <c r="E2329" i="71"/>
  <c r="E2330" i="71"/>
  <c r="E2331" i="71"/>
  <c r="E2332" i="71"/>
  <c r="E2333" i="71"/>
  <c r="E2334" i="71"/>
  <c r="E2335" i="71"/>
  <c r="E2336" i="71"/>
  <c r="E2337" i="71"/>
  <c r="E2338" i="71"/>
  <c r="E2339" i="71"/>
  <c r="E2340" i="71"/>
  <c r="E2341" i="71"/>
  <c r="E2342" i="71"/>
  <c r="E2343" i="71"/>
  <c r="E2344" i="71"/>
  <c r="E2345" i="71"/>
  <c r="E2346" i="71"/>
  <c r="E2347" i="71"/>
  <c r="E2348" i="71"/>
  <c r="E2349" i="71"/>
  <c r="E2350" i="71"/>
  <c r="E2351" i="71"/>
  <c r="E2352" i="71"/>
  <c r="E2353" i="71"/>
  <c r="E2354" i="71"/>
  <c r="E2355" i="71"/>
  <c r="E2356" i="71"/>
  <c r="E2357" i="71"/>
  <c r="E2358" i="71"/>
  <c r="E2359" i="71"/>
  <c r="E2360" i="71"/>
  <c r="E2361" i="71"/>
  <c r="E2362" i="71"/>
  <c r="E2363" i="71"/>
  <c r="E2364" i="71"/>
  <c r="E2365" i="71"/>
  <c r="E2366" i="71"/>
  <c r="E2367" i="71"/>
  <c r="E2368" i="71"/>
  <c r="E2369" i="71"/>
  <c r="E2370" i="71"/>
  <c r="E2371" i="71"/>
  <c r="E2372" i="71"/>
  <c r="E2373" i="71"/>
  <c r="E2374" i="71"/>
  <c r="E2375" i="71"/>
  <c r="E2376" i="71"/>
  <c r="E2377" i="71"/>
  <c r="E2378" i="71"/>
  <c r="E2379" i="71"/>
  <c r="E2380" i="71"/>
  <c r="E2381" i="71"/>
  <c r="E2382" i="71"/>
  <c r="E2383" i="71"/>
  <c r="E2384" i="71"/>
  <c r="E2385" i="71"/>
  <c r="E2386" i="71"/>
  <c r="E2387" i="71"/>
  <c r="E2388" i="71"/>
  <c r="E2389" i="71"/>
  <c r="E2390" i="71"/>
  <c r="E2391" i="71"/>
  <c r="E2392" i="71"/>
  <c r="E2393" i="71"/>
  <c r="E2394" i="71"/>
  <c r="E2395" i="71"/>
  <c r="E2396" i="71"/>
  <c r="E2397" i="71"/>
  <c r="E2398" i="71"/>
  <c r="E2399" i="71"/>
  <c r="E2400" i="71"/>
  <c r="E2401" i="71"/>
  <c r="E2402" i="71"/>
  <c r="E2403" i="71"/>
  <c r="E2404" i="71"/>
  <c r="E2405" i="71"/>
  <c r="E2406" i="71"/>
  <c r="E2407" i="71"/>
  <c r="E2408" i="71"/>
  <c r="E2409" i="71"/>
  <c r="E2410" i="71"/>
  <c r="E2411" i="71"/>
  <c r="E2412" i="71"/>
  <c r="E2413" i="71"/>
  <c r="E2414" i="71"/>
  <c r="E2415" i="71"/>
  <c r="E2416" i="71"/>
  <c r="E2417" i="71"/>
  <c r="E2418" i="71"/>
  <c r="E2419" i="71"/>
  <c r="E2420" i="71"/>
  <c r="E2421" i="71"/>
  <c r="E2422" i="71"/>
  <c r="E2423" i="71"/>
  <c r="E2424" i="71"/>
  <c r="E2425" i="71"/>
  <c r="E2426" i="71"/>
  <c r="E2427" i="71"/>
  <c r="E2428" i="71"/>
  <c r="E2429" i="71"/>
  <c r="E2430" i="71"/>
  <c r="E2431" i="71"/>
  <c r="E2432" i="71"/>
  <c r="E2433" i="71"/>
  <c r="E2434" i="71"/>
  <c r="E2435" i="71"/>
  <c r="E2436" i="71"/>
  <c r="E2437" i="71"/>
  <c r="E2438" i="71"/>
  <c r="E2439" i="71"/>
  <c r="E2440" i="71"/>
  <c r="E2441" i="71"/>
  <c r="E2442" i="71"/>
  <c r="E2443" i="71"/>
  <c r="E2444" i="71"/>
  <c r="E2445" i="71"/>
  <c r="E2446" i="71"/>
  <c r="E2447" i="71"/>
  <c r="E2448" i="71"/>
  <c r="E2449" i="71"/>
  <c r="E2450" i="71"/>
  <c r="E2451" i="71"/>
  <c r="E2452" i="71"/>
  <c r="E2453" i="71"/>
  <c r="E2454" i="71"/>
  <c r="E2455" i="71"/>
  <c r="E2456" i="71"/>
  <c r="E2457" i="71"/>
  <c r="E2458" i="71"/>
  <c r="E2459" i="71"/>
  <c r="E2460" i="71"/>
  <c r="E2461" i="71"/>
  <c r="E2462" i="71"/>
  <c r="E2463" i="71"/>
  <c r="E2464" i="71"/>
  <c r="E2465" i="71"/>
  <c r="E2466" i="71"/>
  <c r="E2467" i="71"/>
  <c r="E2468" i="71"/>
  <c r="E2469" i="71"/>
  <c r="E2470" i="71"/>
  <c r="E2471" i="71"/>
  <c r="E2472" i="71"/>
  <c r="E2473" i="71"/>
  <c r="E2474" i="71"/>
  <c r="E2475" i="71"/>
  <c r="E2476" i="71"/>
  <c r="E2477" i="71"/>
  <c r="E2478" i="71"/>
  <c r="E2479" i="71"/>
  <c r="E2480" i="71"/>
  <c r="E2481" i="71"/>
  <c r="E2482" i="71"/>
  <c r="E2483" i="71"/>
  <c r="E2484" i="71"/>
  <c r="E2485" i="71"/>
  <c r="E2486" i="71"/>
  <c r="E2487" i="71"/>
  <c r="E2488" i="71"/>
  <c r="E2489" i="71"/>
  <c r="E2490" i="71"/>
  <c r="E2491" i="71"/>
  <c r="E2492" i="71"/>
  <c r="E2493" i="71"/>
  <c r="E2494" i="71"/>
  <c r="E2495" i="71"/>
  <c r="E2496" i="71"/>
  <c r="E2497" i="71"/>
  <c r="E2498" i="71"/>
  <c r="E2499" i="71"/>
  <c r="E2500" i="71"/>
  <c r="E2501" i="71"/>
  <c r="E2502" i="71"/>
  <c r="E2503" i="71"/>
  <c r="E2504" i="71"/>
  <c r="E2505" i="71"/>
  <c r="E2506" i="71"/>
  <c r="E2507" i="71"/>
  <c r="E2508" i="71"/>
  <c r="E2509" i="71"/>
  <c r="E2510" i="71"/>
  <c r="E2511" i="71"/>
  <c r="E2512" i="71"/>
  <c r="E2513" i="71"/>
  <c r="E2514" i="71"/>
  <c r="E2515" i="71"/>
  <c r="E2516" i="71"/>
  <c r="E2517" i="71"/>
  <c r="E2518" i="71"/>
  <c r="E2519" i="71"/>
  <c r="E2520" i="71"/>
  <c r="E2521" i="71"/>
  <c r="E2522" i="71"/>
  <c r="E2523" i="71"/>
  <c r="E2524" i="71"/>
  <c r="E2525" i="71"/>
  <c r="E2526" i="71"/>
  <c r="E2527" i="71"/>
  <c r="E2528" i="71"/>
  <c r="E2529" i="71"/>
  <c r="E2530" i="71"/>
  <c r="E2531" i="71"/>
  <c r="E2532" i="71"/>
  <c r="E2533" i="71"/>
  <c r="E2534" i="71"/>
  <c r="E2535" i="71"/>
  <c r="E2536" i="71"/>
  <c r="E2537" i="71"/>
  <c r="E2538" i="71"/>
  <c r="E2539" i="71"/>
  <c r="E2540" i="71"/>
  <c r="E2541" i="71"/>
  <c r="E2542" i="71"/>
  <c r="E2543" i="71"/>
  <c r="E2544" i="71"/>
  <c r="E2545" i="71"/>
  <c r="E2546" i="71"/>
  <c r="E2547" i="71"/>
  <c r="E2548" i="71"/>
  <c r="E2549" i="71"/>
  <c r="E2550" i="71"/>
  <c r="E2551" i="71"/>
  <c r="E2552" i="71"/>
  <c r="E2553" i="71"/>
  <c r="E2554" i="71"/>
  <c r="E2555" i="71"/>
  <c r="E2556" i="71"/>
  <c r="E2557" i="71"/>
  <c r="E2558" i="71"/>
  <c r="E2559" i="71"/>
  <c r="E2560" i="71"/>
  <c r="E2561" i="71"/>
  <c r="E2562" i="71"/>
  <c r="E2563" i="71"/>
  <c r="E2564" i="71"/>
  <c r="E2565" i="71"/>
  <c r="E2566" i="71"/>
  <c r="E2567" i="71"/>
  <c r="E2568" i="71"/>
  <c r="E2569" i="71"/>
  <c r="E2570" i="71"/>
  <c r="E2571" i="71"/>
  <c r="E2572" i="71"/>
  <c r="E2573" i="71"/>
  <c r="E2574" i="71"/>
  <c r="E2575" i="71"/>
  <c r="E2576" i="71"/>
  <c r="E2577" i="71"/>
  <c r="E2578" i="71"/>
  <c r="E2579" i="71"/>
  <c r="E2580" i="71"/>
  <c r="E2581" i="71"/>
  <c r="E2582" i="71"/>
  <c r="E2583" i="71"/>
  <c r="E2584" i="71"/>
  <c r="E2585" i="71"/>
  <c r="E2586" i="71"/>
  <c r="E2587" i="71"/>
  <c r="E2588" i="71"/>
  <c r="E2589" i="71"/>
  <c r="E2590" i="71"/>
  <c r="E2591" i="71"/>
  <c r="E2592" i="71"/>
  <c r="E2593" i="71"/>
  <c r="E2594" i="71"/>
  <c r="E2595" i="71"/>
  <c r="E2596" i="71"/>
  <c r="E2597" i="71"/>
  <c r="E2598" i="71"/>
  <c r="E2599" i="71"/>
  <c r="E2600" i="71"/>
  <c r="E2601" i="71"/>
  <c r="E2602" i="71"/>
  <c r="E2603" i="71"/>
  <c r="E2604" i="71"/>
  <c r="E2605" i="71"/>
  <c r="E2606" i="71"/>
  <c r="E2607" i="71"/>
  <c r="E2608" i="71"/>
  <c r="E2609" i="71"/>
  <c r="E2610" i="71"/>
  <c r="E2611" i="71"/>
  <c r="E2612" i="71"/>
  <c r="E2613" i="71"/>
  <c r="E2614" i="71"/>
  <c r="E2615" i="71"/>
  <c r="E2616" i="71"/>
  <c r="E2617" i="71"/>
  <c r="E2618" i="71"/>
  <c r="E2619" i="71"/>
  <c r="E2620" i="71"/>
  <c r="E2621" i="71"/>
  <c r="E2622" i="71"/>
  <c r="E2623" i="71"/>
  <c r="E2624" i="71"/>
  <c r="E2625" i="71"/>
  <c r="E2626" i="71"/>
  <c r="E2627" i="71"/>
  <c r="E2628" i="71"/>
  <c r="E2629" i="71"/>
  <c r="E2630" i="71"/>
  <c r="E2631" i="71"/>
  <c r="E2632" i="71"/>
  <c r="E2633" i="71"/>
  <c r="E2634" i="71"/>
  <c r="E2635" i="71"/>
  <c r="E2636" i="71"/>
  <c r="E2637" i="71"/>
  <c r="E2638" i="71"/>
  <c r="E2639" i="71"/>
  <c r="E2640" i="71"/>
  <c r="E2641" i="71"/>
  <c r="E2642" i="71"/>
  <c r="E2643" i="71"/>
  <c r="E2644" i="71"/>
  <c r="E2645" i="71"/>
  <c r="E2646" i="71"/>
  <c r="E2647" i="71"/>
  <c r="E2648" i="71"/>
  <c r="E2649" i="71"/>
  <c r="E2650" i="71"/>
  <c r="E2651" i="71"/>
  <c r="E2652" i="71"/>
  <c r="E2653" i="71"/>
  <c r="E2654" i="71"/>
  <c r="E2655" i="71"/>
  <c r="E2656" i="71"/>
  <c r="E2657" i="71"/>
  <c r="E2658" i="71"/>
  <c r="E2659" i="71"/>
  <c r="E2660" i="71"/>
  <c r="E2661" i="71"/>
  <c r="E2662" i="71"/>
  <c r="E2663" i="71"/>
  <c r="E2664" i="71"/>
  <c r="E2665" i="71"/>
  <c r="E2666" i="71"/>
  <c r="E2667" i="71"/>
  <c r="E2668" i="71"/>
  <c r="E2669" i="71"/>
  <c r="E2670" i="71"/>
  <c r="E2671" i="71"/>
  <c r="E2672" i="71"/>
  <c r="E2673" i="71"/>
  <c r="E2674" i="71"/>
  <c r="E2675" i="71"/>
  <c r="E2676" i="71"/>
  <c r="E2677" i="71"/>
  <c r="E2678" i="71"/>
  <c r="E2679" i="71"/>
  <c r="E2680" i="71"/>
  <c r="E2681" i="71"/>
  <c r="E2682" i="71"/>
  <c r="E2683" i="71"/>
  <c r="E2684" i="71"/>
  <c r="E2685" i="71"/>
  <c r="E2686" i="71"/>
  <c r="E2687" i="71"/>
  <c r="E2688" i="71"/>
  <c r="E2689" i="71"/>
  <c r="E2690" i="71"/>
  <c r="E2691" i="71"/>
  <c r="E2692" i="71"/>
  <c r="E2693" i="71"/>
  <c r="E2694" i="71"/>
  <c r="E2695" i="71"/>
  <c r="E2696" i="71"/>
  <c r="E2697" i="71"/>
  <c r="E2698" i="71"/>
  <c r="E2699" i="71"/>
  <c r="E2700" i="71"/>
  <c r="E2701" i="71"/>
  <c r="E2702" i="71"/>
  <c r="E2703" i="71"/>
  <c r="E2704" i="71"/>
  <c r="E2705" i="71"/>
  <c r="E2706" i="71"/>
  <c r="E2707" i="71"/>
  <c r="E2708" i="71"/>
  <c r="E2709" i="71"/>
  <c r="E2710" i="71"/>
  <c r="E2711" i="71"/>
  <c r="E2712" i="71"/>
  <c r="E2713" i="71"/>
  <c r="E2714" i="71"/>
  <c r="E2715" i="71"/>
  <c r="E2716" i="71"/>
  <c r="E2717" i="71"/>
  <c r="E2718" i="71"/>
  <c r="E2719" i="71"/>
  <c r="E2720" i="71"/>
  <c r="E2721" i="71"/>
  <c r="E2722" i="71"/>
  <c r="E2723" i="71"/>
  <c r="E2724" i="71"/>
  <c r="E2725" i="71"/>
  <c r="E2726" i="71"/>
  <c r="E2727" i="71"/>
  <c r="E2728" i="71"/>
  <c r="E2729" i="71"/>
  <c r="E2730" i="71"/>
  <c r="E2731" i="71"/>
  <c r="E2732" i="71"/>
  <c r="E2733" i="71"/>
  <c r="E2734" i="71"/>
  <c r="E2735" i="71"/>
  <c r="E2736" i="71"/>
  <c r="E2737" i="71"/>
  <c r="E2738" i="71"/>
  <c r="E2739" i="71"/>
  <c r="E2740" i="71"/>
  <c r="E2741" i="71"/>
  <c r="E2742" i="71"/>
  <c r="E2743" i="71"/>
  <c r="E2744" i="71"/>
  <c r="E2745" i="71"/>
  <c r="E2746" i="71"/>
  <c r="E2747" i="71"/>
  <c r="E2748" i="71"/>
  <c r="E2749" i="71"/>
  <c r="E2750" i="71"/>
  <c r="E2751" i="71"/>
  <c r="E2752" i="71"/>
  <c r="E2753" i="71"/>
  <c r="E2754" i="71"/>
  <c r="E2755" i="71"/>
  <c r="E2756" i="71"/>
  <c r="E2757" i="71"/>
  <c r="E2758" i="71"/>
  <c r="E2759" i="71"/>
  <c r="E2760" i="71"/>
  <c r="E2761" i="71"/>
  <c r="E2762" i="71"/>
  <c r="E2763" i="71"/>
  <c r="E2764" i="71"/>
  <c r="E2765" i="71"/>
  <c r="E2766" i="71"/>
  <c r="E2767" i="71"/>
  <c r="E2768" i="71"/>
  <c r="E2769" i="71"/>
  <c r="E2770" i="71"/>
  <c r="E2771" i="71"/>
  <c r="E2772" i="71"/>
  <c r="E2773" i="71"/>
  <c r="E2774" i="71"/>
  <c r="E2775" i="71"/>
  <c r="E2776" i="71"/>
  <c r="E2777" i="71"/>
  <c r="E2778" i="71"/>
  <c r="E2779" i="71"/>
  <c r="E2780" i="71"/>
  <c r="E2781" i="71"/>
  <c r="E2782" i="71"/>
  <c r="E2783" i="71"/>
  <c r="E2784" i="71"/>
  <c r="E2785" i="71"/>
  <c r="E2786" i="71"/>
  <c r="E2787" i="71"/>
  <c r="E2788" i="71"/>
  <c r="E2789" i="71"/>
  <c r="E2790" i="71"/>
  <c r="E2791" i="71"/>
  <c r="E2792" i="71"/>
  <c r="E2793" i="71"/>
  <c r="E2794" i="71"/>
  <c r="E2795" i="71"/>
  <c r="E2796" i="71"/>
  <c r="E2797" i="71"/>
  <c r="E2798" i="71"/>
  <c r="E2799" i="71"/>
  <c r="E2800" i="71"/>
  <c r="E2801" i="71"/>
  <c r="E2802" i="71"/>
  <c r="E2803" i="71"/>
  <c r="E2804" i="71"/>
  <c r="E2805" i="71"/>
  <c r="E2806" i="71"/>
  <c r="E2807" i="71"/>
  <c r="E2808" i="71"/>
  <c r="E2809" i="71"/>
  <c r="E2810" i="71"/>
  <c r="E2811" i="71"/>
  <c r="E2812" i="71"/>
  <c r="E2813" i="71"/>
  <c r="E2814" i="71"/>
  <c r="E2815" i="71"/>
  <c r="E2816" i="71"/>
  <c r="E2817" i="71"/>
  <c r="E2818" i="71"/>
  <c r="E2819" i="71"/>
  <c r="E2820" i="71"/>
  <c r="E2821" i="71"/>
  <c r="E2822" i="71"/>
  <c r="E2823" i="71"/>
  <c r="E2824" i="71"/>
  <c r="E2825" i="71"/>
  <c r="E2826" i="71"/>
  <c r="E2827" i="71"/>
  <c r="E2828" i="71"/>
  <c r="E2829" i="71"/>
  <c r="E2830" i="71"/>
  <c r="E2831" i="71"/>
  <c r="E2832" i="71"/>
  <c r="E2833" i="71"/>
  <c r="E2834" i="71"/>
  <c r="E2835" i="71"/>
  <c r="E2836" i="71"/>
  <c r="E2837" i="71"/>
  <c r="E2838" i="71"/>
  <c r="E2839" i="71"/>
  <c r="E2840" i="71"/>
  <c r="E2841" i="71"/>
  <c r="E2842" i="71"/>
  <c r="E2843" i="71"/>
  <c r="E2844" i="71"/>
  <c r="E2845" i="71"/>
  <c r="E2846" i="71"/>
  <c r="E2847" i="71"/>
  <c r="E2848" i="71"/>
  <c r="E2849" i="71"/>
  <c r="E2850" i="71"/>
  <c r="E2851" i="71"/>
  <c r="E2852" i="71"/>
  <c r="E2853" i="71"/>
  <c r="E2854" i="71"/>
  <c r="E2855" i="71"/>
  <c r="E2856" i="71"/>
  <c r="E2857" i="71"/>
  <c r="E2858" i="71"/>
  <c r="E2859" i="71"/>
  <c r="E2860" i="71"/>
  <c r="E2861" i="71"/>
  <c r="E2862" i="71"/>
  <c r="E2863" i="71"/>
  <c r="E2864" i="71"/>
  <c r="E2865" i="71"/>
  <c r="E2866" i="71"/>
  <c r="E2867" i="71"/>
  <c r="E2868" i="71"/>
  <c r="E2869" i="71"/>
  <c r="E2870" i="71"/>
  <c r="E2871" i="71"/>
  <c r="E2872" i="71"/>
  <c r="E2873" i="71"/>
  <c r="E2874" i="71"/>
  <c r="E2875" i="71"/>
  <c r="E2876" i="71"/>
  <c r="E2877" i="71"/>
  <c r="E2878" i="71"/>
  <c r="E2879" i="71"/>
  <c r="E2880" i="71"/>
  <c r="E2881" i="71"/>
  <c r="E2882" i="71"/>
  <c r="E2883" i="71"/>
  <c r="E2884" i="71"/>
  <c r="E2885" i="71"/>
  <c r="E2886" i="71"/>
  <c r="E2887" i="71"/>
  <c r="E2888" i="71"/>
  <c r="E2889" i="71"/>
  <c r="E2890" i="71"/>
  <c r="E2891" i="71"/>
  <c r="E2892" i="71"/>
  <c r="E2893" i="71"/>
  <c r="E2894" i="71"/>
  <c r="E2895" i="71"/>
  <c r="E2896" i="71"/>
  <c r="E2897" i="71"/>
  <c r="E2898" i="71"/>
  <c r="E2899" i="71"/>
  <c r="E2900" i="71"/>
  <c r="E2901" i="71"/>
  <c r="E2902" i="71"/>
  <c r="E2903" i="71"/>
  <c r="E2904" i="71"/>
  <c r="E2905" i="71"/>
  <c r="E2906" i="71"/>
  <c r="E2907" i="71"/>
  <c r="E2908" i="71"/>
  <c r="E2909" i="71"/>
  <c r="E2910" i="71"/>
  <c r="E2911" i="71"/>
  <c r="E2912" i="71"/>
  <c r="E2913" i="71"/>
  <c r="E2914" i="71"/>
  <c r="E2915" i="71"/>
  <c r="E2916" i="71"/>
  <c r="E2917" i="71"/>
  <c r="E2918" i="71"/>
  <c r="E2919" i="71"/>
  <c r="E2920" i="71"/>
  <c r="E2921" i="71"/>
  <c r="E2922" i="71"/>
  <c r="E2923" i="71"/>
  <c r="E2924" i="71"/>
  <c r="E2925" i="71"/>
  <c r="E2926" i="71"/>
  <c r="E2927" i="71"/>
  <c r="E2928" i="71"/>
  <c r="E2929" i="71"/>
  <c r="E2930" i="71"/>
  <c r="E2931" i="71"/>
  <c r="E2932" i="71"/>
  <c r="E2933" i="71"/>
  <c r="E2934" i="71"/>
  <c r="E2935" i="71"/>
  <c r="E2936" i="71"/>
  <c r="E2937" i="71"/>
  <c r="E2938" i="71"/>
  <c r="E2939" i="71"/>
  <c r="E2940" i="71"/>
  <c r="E2941" i="71"/>
  <c r="E2942" i="71"/>
  <c r="E2943" i="71"/>
  <c r="E2944" i="71"/>
  <c r="E2945" i="71"/>
  <c r="E2946" i="71"/>
  <c r="E2947" i="71"/>
  <c r="E2948" i="71"/>
  <c r="E2949" i="71"/>
  <c r="E2950" i="71"/>
  <c r="E2951" i="71"/>
  <c r="E2952" i="71"/>
  <c r="E2953" i="71"/>
  <c r="E2954" i="71"/>
  <c r="E2955" i="71"/>
  <c r="E2956" i="71"/>
  <c r="E2957" i="71"/>
  <c r="E2958" i="71"/>
  <c r="E2959" i="71"/>
  <c r="E2960" i="71"/>
  <c r="E2961" i="71"/>
  <c r="E2962" i="71"/>
  <c r="E2963" i="71"/>
  <c r="E2964" i="71"/>
  <c r="E2965" i="71"/>
  <c r="E2966" i="71"/>
  <c r="E2967" i="71"/>
  <c r="E2968" i="71"/>
  <c r="E2969" i="71"/>
  <c r="E2970" i="71"/>
  <c r="E2971" i="71"/>
  <c r="E2972" i="71"/>
  <c r="E2973" i="71"/>
  <c r="E2974" i="71"/>
  <c r="E2975" i="71"/>
  <c r="E2976" i="71"/>
  <c r="E2977" i="71"/>
  <c r="E2978" i="71"/>
  <c r="E2979" i="71"/>
  <c r="E2980" i="71"/>
  <c r="E2981" i="71"/>
  <c r="E2982" i="71"/>
  <c r="E2983" i="71"/>
  <c r="E2984" i="71"/>
  <c r="E2985" i="71"/>
  <c r="E2986" i="71"/>
  <c r="E2987" i="71"/>
  <c r="E2988" i="71"/>
  <c r="E2989" i="71"/>
  <c r="E2990" i="71"/>
  <c r="E2991" i="71"/>
  <c r="E2992" i="71"/>
  <c r="E2993" i="71"/>
  <c r="E2994" i="71"/>
  <c r="E2995" i="71"/>
  <c r="E2996" i="71"/>
  <c r="E2997" i="71"/>
  <c r="E2998" i="71"/>
  <c r="E2999" i="71"/>
  <c r="E3000" i="71"/>
  <c r="E3001" i="71"/>
  <c r="E3002" i="71"/>
  <c r="E3003" i="71"/>
  <c r="E3004" i="71"/>
  <c r="E3005" i="71"/>
  <c r="E3006" i="71"/>
  <c r="E3007" i="71"/>
  <c r="E3008" i="71"/>
  <c r="E3009" i="71"/>
  <c r="E3010" i="71"/>
  <c r="E3011" i="71"/>
  <c r="E3012" i="71"/>
  <c r="E3013" i="71"/>
  <c r="E3014" i="71"/>
  <c r="E3015" i="71"/>
  <c r="E3016" i="71"/>
  <c r="E3017" i="71"/>
  <c r="E3018" i="71"/>
  <c r="E3019" i="71"/>
  <c r="E3020" i="71"/>
  <c r="E3021" i="71"/>
  <c r="E3022" i="71"/>
  <c r="E3023" i="71"/>
  <c r="E3024" i="71"/>
  <c r="E3025" i="71"/>
  <c r="E3026" i="71"/>
  <c r="E3027" i="71"/>
  <c r="E3028" i="71"/>
  <c r="E3029" i="71"/>
  <c r="E3030" i="71"/>
  <c r="E3031" i="71"/>
  <c r="E3032" i="71"/>
  <c r="E3033" i="71"/>
  <c r="E3034" i="71"/>
  <c r="E3035" i="71"/>
  <c r="E3036" i="71"/>
  <c r="E3037" i="71"/>
  <c r="E3038" i="71"/>
  <c r="E3039" i="71"/>
  <c r="E3040" i="71"/>
  <c r="E3041" i="71"/>
  <c r="E3042" i="71"/>
  <c r="E3043" i="71"/>
  <c r="E3044" i="71"/>
  <c r="E3045" i="71"/>
  <c r="E3046" i="71"/>
  <c r="E3047" i="71"/>
  <c r="E3048" i="71"/>
  <c r="E3049" i="71"/>
  <c r="E3050" i="71"/>
  <c r="E3051" i="71"/>
  <c r="E3052" i="71"/>
  <c r="E3053" i="71"/>
  <c r="E3054" i="71"/>
  <c r="E3055" i="71"/>
  <c r="E3056" i="71"/>
  <c r="E3057" i="71"/>
  <c r="E3058" i="71"/>
  <c r="E3059" i="71"/>
  <c r="E3060" i="71"/>
  <c r="E3061" i="71"/>
  <c r="E3062" i="71"/>
  <c r="E3063" i="71"/>
  <c r="E3064" i="71"/>
  <c r="E3065" i="71"/>
  <c r="E3066" i="71"/>
  <c r="E3067" i="71"/>
  <c r="E3068" i="71"/>
  <c r="E3069" i="71"/>
  <c r="E3070" i="71"/>
  <c r="E3071" i="71"/>
  <c r="E3072" i="71"/>
  <c r="E3073" i="71"/>
  <c r="E3074" i="71"/>
  <c r="E3075" i="71"/>
  <c r="E3076" i="71"/>
  <c r="E3077" i="71"/>
  <c r="E3078" i="71"/>
  <c r="E3079" i="71"/>
  <c r="E3080" i="71"/>
  <c r="E3081" i="71"/>
  <c r="E3082" i="71"/>
  <c r="E3083" i="71"/>
  <c r="E3084" i="71"/>
  <c r="E3085" i="71"/>
  <c r="E3086" i="71"/>
  <c r="E3087" i="71"/>
  <c r="E3088" i="71"/>
  <c r="E3089" i="71"/>
  <c r="E3090" i="71"/>
  <c r="E3091" i="71"/>
  <c r="E3092" i="71"/>
  <c r="E3093" i="71"/>
  <c r="E3094" i="71"/>
  <c r="E3095" i="71"/>
  <c r="E3096" i="71"/>
  <c r="E3097" i="71"/>
  <c r="E3098" i="71"/>
  <c r="E3099" i="71"/>
  <c r="E3100" i="71"/>
  <c r="E3101" i="71"/>
  <c r="E3102" i="71"/>
  <c r="E3103" i="71"/>
  <c r="E3104" i="71"/>
  <c r="E3105" i="71"/>
  <c r="E3106" i="71"/>
  <c r="E3107" i="71"/>
  <c r="E3108" i="71"/>
  <c r="E3109" i="71"/>
  <c r="E3110" i="71"/>
  <c r="E3111" i="71"/>
  <c r="E3112" i="71"/>
  <c r="E3113" i="71"/>
  <c r="E3114" i="71"/>
  <c r="E3115" i="71"/>
  <c r="E3116" i="71"/>
  <c r="E3117" i="71"/>
  <c r="E3118" i="71"/>
  <c r="E3119" i="71"/>
  <c r="E3120" i="71"/>
  <c r="E3121" i="71"/>
  <c r="E3122" i="71"/>
  <c r="E3123" i="71"/>
  <c r="E3124" i="71"/>
  <c r="E3125" i="71"/>
  <c r="E3126" i="71"/>
  <c r="E3127" i="71"/>
  <c r="E3128" i="71"/>
  <c r="E3129" i="71"/>
  <c r="E3130" i="71"/>
  <c r="E3131" i="71"/>
  <c r="E3132" i="71"/>
  <c r="E3133" i="71"/>
  <c r="E3134" i="71"/>
  <c r="E3135" i="71"/>
  <c r="E3136" i="71"/>
  <c r="E3137" i="71"/>
  <c r="E3138" i="71"/>
  <c r="E3139" i="71"/>
  <c r="E3140" i="71"/>
  <c r="E3141" i="71"/>
  <c r="E3142" i="71"/>
  <c r="E3143" i="71"/>
  <c r="E3144" i="71"/>
  <c r="E3145" i="71"/>
  <c r="E3146" i="71"/>
  <c r="E3147" i="71"/>
  <c r="E3148" i="71"/>
  <c r="E3149" i="71"/>
  <c r="E3150" i="71"/>
  <c r="E3151" i="71"/>
  <c r="E3152" i="71"/>
  <c r="E3153" i="71"/>
  <c r="E3154" i="71"/>
  <c r="E3155" i="71"/>
  <c r="E3156" i="71"/>
  <c r="E3157" i="71"/>
  <c r="E3158" i="71"/>
  <c r="E3159" i="71"/>
  <c r="E3160" i="71"/>
  <c r="E3161" i="71"/>
  <c r="E3162" i="71"/>
  <c r="E3163" i="71"/>
  <c r="E3164" i="71"/>
  <c r="E3165" i="71"/>
  <c r="E3166" i="71"/>
  <c r="E3167" i="71"/>
  <c r="E3168" i="71"/>
  <c r="E3169" i="71"/>
  <c r="E3170" i="71"/>
  <c r="E3171" i="71"/>
  <c r="E3172" i="71"/>
  <c r="E3173" i="71"/>
  <c r="E3174" i="71"/>
  <c r="E3175" i="71"/>
  <c r="E3176" i="71"/>
  <c r="E3177" i="71"/>
  <c r="E3178" i="71"/>
  <c r="E3179" i="71"/>
  <c r="E3180" i="71"/>
  <c r="E3181" i="71"/>
  <c r="E3182" i="71"/>
  <c r="E3183" i="71"/>
  <c r="E3184" i="71"/>
  <c r="E3185" i="71"/>
  <c r="E3186" i="71"/>
  <c r="E3187" i="71"/>
  <c r="E3188" i="71"/>
  <c r="E3189" i="71"/>
  <c r="E3190" i="71"/>
  <c r="E3191" i="71"/>
  <c r="E3192" i="71"/>
  <c r="E3193" i="71"/>
  <c r="E3194" i="71"/>
  <c r="E3195" i="71"/>
  <c r="E3196" i="71"/>
  <c r="E3197" i="71"/>
  <c r="E3198" i="71"/>
  <c r="E3199" i="71"/>
  <c r="E3200" i="71"/>
  <c r="E3201" i="71"/>
  <c r="E3202" i="71"/>
  <c r="E3203" i="71"/>
  <c r="E3204" i="71"/>
  <c r="E3205" i="71"/>
  <c r="E3206" i="71"/>
  <c r="E3207" i="71"/>
  <c r="E3208" i="71"/>
  <c r="E3209" i="71"/>
  <c r="E3210" i="71"/>
  <c r="E3211" i="71"/>
  <c r="E3212" i="71"/>
  <c r="E3213" i="71"/>
  <c r="E3214" i="71"/>
  <c r="E3215" i="71"/>
  <c r="E3216" i="71"/>
  <c r="E3217" i="71"/>
  <c r="E3218" i="71"/>
  <c r="E3219" i="71"/>
  <c r="E3220" i="71"/>
  <c r="E3221" i="71"/>
  <c r="E3222" i="71"/>
  <c r="E3223" i="71"/>
  <c r="E3224" i="71"/>
  <c r="E3225" i="71"/>
  <c r="E3226" i="71"/>
  <c r="E3227" i="71"/>
  <c r="E3228" i="71"/>
  <c r="E3229" i="71"/>
  <c r="E3230" i="71"/>
  <c r="E3231" i="71"/>
  <c r="E3232" i="71"/>
  <c r="E3233" i="71"/>
  <c r="E3234" i="71"/>
  <c r="E3235" i="71"/>
  <c r="E3236" i="71"/>
  <c r="E3237" i="71"/>
  <c r="E3238" i="71"/>
  <c r="E3239" i="71"/>
  <c r="E3240" i="71"/>
  <c r="E3241" i="71"/>
  <c r="E3242" i="71"/>
  <c r="E3243" i="71"/>
  <c r="E3244" i="71"/>
  <c r="E3245" i="71"/>
  <c r="E3246" i="71"/>
  <c r="E3247" i="71"/>
  <c r="E3248" i="71"/>
  <c r="E3249" i="71"/>
  <c r="E3250" i="71"/>
  <c r="E3251" i="71"/>
  <c r="E3252" i="71"/>
  <c r="E3253" i="71"/>
  <c r="E3254" i="71"/>
  <c r="E3255" i="71"/>
  <c r="E3256" i="71"/>
  <c r="E3257" i="71"/>
  <c r="E3258" i="71"/>
  <c r="E3259" i="71"/>
  <c r="E3260" i="71"/>
  <c r="E3261" i="71"/>
  <c r="E3262" i="71"/>
  <c r="E3263" i="71"/>
  <c r="E3264" i="71"/>
  <c r="E3265" i="71"/>
  <c r="E3266" i="71"/>
  <c r="E3267" i="71"/>
  <c r="E3268" i="71"/>
  <c r="E3269" i="71"/>
  <c r="E3270" i="71"/>
  <c r="E3271" i="71"/>
  <c r="E3272" i="71"/>
  <c r="E3273" i="71"/>
  <c r="E3274" i="71"/>
  <c r="E3275" i="71"/>
  <c r="E3276" i="71"/>
  <c r="E3277" i="71"/>
  <c r="E3278" i="71"/>
  <c r="E3279" i="71"/>
  <c r="E3280" i="71"/>
  <c r="E3281" i="71"/>
  <c r="E3282" i="71"/>
  <c r="E3283" i="71"/>
  <c r="E3284" i="71"/>
  <c r="E3285" i="71"/>
  <c r="E3286" i="71"/>
  <c r="E3287" i="71"/>
  <c r="E3288" i="71"/>
  <c r="E3289" i="71"/>
  <c r="E3290" i="71"/>
  <c r="E3291" i="71"/>
  <c r="E3292" i="71"/>
  <c r="E3293" i="71"/>
  <c r="E3294" i="71"/>
  <c r="E3295" i="71"/>
  <c r="E3296" i="71"/>
  <c r="E3297" i="71"/>
  <c r="E3298" i="71"/>
  <c r="E3299" i="71"/>
  <c r="E3300" i="71"/>
  <c r="E3301" i="71"/>
  <c r="E3302" i="71"/>
  <c r="E3303" i="71"/>
  <c r="E3304" i="71"/>
  <c r="E3305" i="71"/>
  <c r="E3306" i="71"/>
  <c r="E3307" i="71"/>
  <c r="E3308" i="71"/>
  <c r="E3309" i="71"/>
  <c r="E3310" i="71"/>
  <c r="E3311" i="71"/>
  <c r="E3312" i="71"/>
  <c r="E3313" i="71"/>
  <c r="E3314" i="71"/>
  <c r="E3315" i="71"/>
  <c r="E3316" i="71"/>
  <c r="E3317" i="71"/>
  <c r="E3318" i="71"/>
  <c r="E3319" i="71"/>
  <c r="E3320" i="71"/>
  <c r="E3321" i="71"/>
  <c r="E3322" i="71"/>
  <c r="E3323" i="71"/>
  <c r="E3324" i="71"/>
  <c r="E3325" i="71"/>
  <c r="E3326" i="71"/>
  <c r="E3327" i="71"/>
  <c r="E3328" i="71"/>
  <c r="E3329" i="71"/>
  <c r="E3330" i="71"/>
  <c r="E3331" i="71"/>
  <c r="E3332" i="71"/>
  <c r="E3333" i="71"/>
  <c r="E3334" i="71"/>
  <c r="E3335" i="71"/>
  <c r="E3336" i="71"/>
  <c r="E3337" i="71"/>
  <c r="E3338" i="71"/>
  <c r="E3339" i="71"/>
  <c r="E3340" i="71"/>
  <c r="E3341" i="71"/>
  <c r="E3342" i="71"/>
  <c r="E3343" i="71"/>
  <c r="E3344" i="71"/>
  <c r="E3345" i="71"/>
  <c r="E3346" i="71"/>
  <c r="E3347" i="71"/>
  <c r="E3348" i="71"/>
  <c r="E3349" i="71"/>
  <c r="E3350" i="71"/>
  <c r="E3351" i="71"/>
  <c r="E3352" i="71"/>
  <c r="E3353" i="71"/>
  <c r="E3354" i="71"/>
  <c r="E3355" i="71"/>
  <c r="E3356" i="71"/>
  <c r="E3357" i="71"/>
  <c r="E3358" i="71"/>
  <c r="E3359" i="71"/>
  <c r="E3360" i="71"/>
  <c r="E3361" i="71"/>
  <c r="E3362" i="71"/>
  <c r="E3363" i="71"/>
  <c r="E3364" i="71"/>
  <c r="E3365" i="71"/>
  <c r="E3366" i="71"/>
  <c r="E3367" i="71"/>
  <c r="E3368" i="71"/>
  <c r="E3369" i="71"/>
  <c r="E3370" i="71"/>
  <c r="E3371" i="71"/>
  <c r="E3372" i="71"/>
  <c r="E3373" i="71"/>
  <c r="E3374" i="71"/>
  <c r="E3375" i="71"/>
  <c r="E3376" i="71"/>
  <c r="E3377" i="71"/>
  <c r="E3378" i="71"/>
  <c r="E3379" i="71"/>
  <c r="E3380" i="71"/>
  <c r="E3381" i="71"/>
  <c r="E3382" i="71"/>
  <c r="E3383" i="71"/>
  <c r="E3384" i="71"/>
  <c r="E3385" i="71"/>
  <c r="E3386" i="71"/>
  <c r="E3387" i="71"/>
  <c r="E3388" i="71"/>
  <c r="E3389" i="71"/>
  <c r="E3390" i="71"/>
  <c r="E3391" i="71"/>
  <c r="E3392" i="71"/>
  <c r="E3393" i="71"/>
  <c r="E3394" i="71"/>
  <c r="E3395" i="71"/>
  <c r="E3396" i="71"/>
  <c r="E3397" i="71"/>
  <c r="E3398" i="71"/>
  <c r="E3399" i="71"/>
  <c r="E3400" i="71"/>
  <c r="E3401" i="71"/>
  <c r="E3402" i="71"/>
  <c r="E3403" i="71"/>
  <c r="E3404" i="71"/>
  <c r="E3405" i="71"/>
  <c r="E3406" i="71"/>
  <c r="E3407" i="71"/>
  <c r="E3408" i="71"/>
  <c r="E3409" i="71"/>
  <c r="E3410" i="71"/>
  <c r="E3411" i="71"/>
  <c r="E3412" i="71"/>
  <c r="E3413" i="71"/>
  <c r="E3414" i="71"/>
  <c r="E3415" i="71"/>
  <c r="E3416" i="71"/>
  <c r="E3417" i="71"/>
  <c r="E3418" i="71"/>
  <c r="E3419" i="71"/>
  <c r="E3420" i="71"/>
  <c r="E3421" i="71"/>
  <c r="E3422" i="71"/>
  <c r="E3423" i="71"/>
  <c r="E3424" i="71"/>
  <c r="E3425" i="71"/>
  <c r="E3426" i="71"/>
  <c r="E3427" i="71"/>
  <c r="E3428" i="71"/>
  <c r="E3429" i="71"/>
  <c r="E3430" i="71"/>
  <c r="E3431" i="71"/>
  <c r="E3432" i="71"/>
  <c r="E3433" i="71"/>
  <c r="E3434" i="71"/>
  <c r="E3435" i="71"/>
  <c r="E3436" i="71"/>
  <c r="E3437" i="71"/>
  <c r="E3438" i="71"/>
  <c r="E3439" i="71"/>
  <c r="E3440" i="71"/>
  <c r="E3441" i="71"/>
  <c r="E3442" i="71"/>
  <c r="E3443" i="71"/>
  <c r="E3444" i="71"/>
  <c r="E3445" i="71"/>
  <c r="E3446" i="71"/>
  <c r="E3447" i="71"/>
  <c r="E3448" i="71"/>
  <c r="E3449" i="71"/>
  <c r="E3450" i="71"/>
  <c r="E3451" i="71"/>
  <c r="E3452" i="71"/>
  <c r="E3453" i="71"/>
  <c r="E3454" i="71"/>
  <c r="E3455" i="71"/>
  <c r="E3456" i="71"/>
  <c r="E3457" i="71"/>
  <c r="E3458" i="71"/>
  <c r="E3459" i="71"/>
  <c r="E3460" i="71"/>
  <c r="E3461" i="71"/>
  <c r="E3462" i="71"/>
  <c r="E3463" i="71"/>
  <c r="E3464" i="71"/>
  <c r="E3465" i="71"/>
  <c r="E3466" i="71"/>
  <c r="E3467" i="71"/>
  <c r="E3468" i="71"/>
  <c r="E3469" i="71"/>
  <c r="E3470" i="71"/>
  <c r="E3471" i="71"/>
  <c r="E3472" i="71"/>
  <c r="E3473" i="71"/>
  <c r="E3474" i="71"/>
  <c r="E3475" i="71"/>
  <c r="E3476" i="71"/>
  <c r="E3477" i="71"/>
  <c r="E3478" i="71"/>
  <c r="E3479" i="71"/>
  <c r="E3480" i="71"/>
  <c r="E3481" i="71"/>
  <c r="E3482" i="71"/>
  <c r="E3483" i="71"/>
  <c r="E3484" i="71"/>
  <c r="E3485" i="71"/>
  <c r="E3486" i="71"/>
  <c r="E3487" i="71"/>
  <c r="E3488" i="71"/>
  <c r="E3489" i="71"/>
  <c r="E3490" i="71"/>
  <c r="E3491" i="71"/>
  <c r="E3492" i="71"/>
  <c r="E3493" i="71"/>
  <c r="E3494" i="71"/>
  <c r="E3495" i="71"/>
  <c r="E3496" i="71"/>
  <c r="E3497" i="71"/>
  <c r="E3498" i="71"/>
  <c r="E3499" i="71"/>
  <c r="E3500" i="71"/>
  <c r="E3501" i="71"/>
  <c r="E3502" i="71"/>
  <c r="E3503" i="71"/>
  <c r="E3504" i="71"/>
  <c r="E3505" i="71"/>
  <c r="E3506" i="71"/>
  <c r="E3507" i="71"/>
  <c r="E3508" i="71"/>
  <c r="E3509" i="71"/>
  <c r="E3510" i="71"/>
  <c r="E3511" i="71"/>
  <c r="E3512" i="71"/>
  <c r="E3513" i="71"/>
  <c r="E3514" i="71"/>
  <c r="E3515" i="71"/>
  <c r="E3516" i="71"/>
  <c r="E3517" i="71"/>
  <c r="E3518" i="71"/>
  <c r="E3519" i="71"/>
  <c r="E3520" i="71"/>
  <c r="E3521" i="71"/>
  <c r="E3522" i="71"/>
  <c r="E3523" i="71"/>
  <c r="E3524" i="71"/>
  <c r="E3525" i="71"/>
  <c r="E3526" i="71"/>
  <c r="E3527" i="71"/>
  <c r="E3528" i="71"/>
  <c r="E3529" i="71"/>
  <c r="E3530" i="71"/>
  <c r="E3531" i="71"/>
  <c r="E3532" i="71"/>
  <c r="E3533" i="71"/>
  <c r="E3534" i="71"/>
  <c r="E3535" i="71"/>
  <c r="E3536" i="71"/>
  <c r="E3537" i="71"/>
  <c r="E3538" i="71"/>
  <c r="E3539" i="71"/>
  <c r="E3540" i="71"/>
  <c r="E3541" i="71"/>
  <c r="E3542" i="71"/>
  <c r="E3543" i="71"/>
  <c r="E3544" i="71"/>
  <c r="E3545" i="71"/>
  <c r="E3546" i="71"/>
  <c r="E3547" i="71"/>
  <c r="E3548" i="71"/>
  <c r="E3549" i="71"/>
  <c r="E3550" i="71"/>
  <c r="E3551" i="71"/>
  <c r="E3552" i="71"/>
  <c r="E3553" i="71"/>
  <c r="E3554" i="71"/>
  <c r="E3555" i="71"/>
  <c r="E3556" i="71"/>
  <c r="E3557" i="71"/>
  <c r="E3558" i="71"/>
  <c r="E3559" i="71"/>
  <c r="E3560" i="71"/>
  <c r="E3561" i="71"/>
  <c r="E3562" i="71"/>
  <c r="E3563" i="71"/>
  <c r="E3564" i="71"/>
  <c r="E3565" i="71"/>
  <c r="E3566" i="71"/>
  <c r="E3567" i="71"/>
  <c r="E3568" i="71"/>
  <c r="E3569" i="71"/>
  <c r="E3570" i="71"/>
  <c r="E3571" i="71"/>
  <c r="E3572" i="71"/>
  <c r="E3573" i="71"/>
  <c r="E3574" i="71"/>
  <c r="E3575" i="71"/>
  <c r="E3576" i="71"/>
  <c r="E3577" i="71"/>
  <c r="E3578" i="71"/>
  <c r="E3579" i="71"/>
  <c r="E3580" i="71"/>
  <c r="E3581" i="71"/>
  <c r="E3582" i="71"/>
  <c r="E3583" i="71"/>
  <c r="E3584" i="71"/>
  <c r="E3585" i="71"/>
  <c r="E3586" i="71"/>
  <c r="E3587" i="71"/>
  <c r="E3588" i="71"/>
  <c r="E3589" i="71"/>
  <c r="E3590" i="71"/>
  <c r="E3591" i="71"/>
  <c r="E3592" i="71"/>
  <c r="E3593" i="71"/>
  <c r="E3594" i="71"/>
  <c r="E3595" i="71"/>
  <c r="E3596" i="71"/>
  <c r="E3597" i="71"/>
  <c r="E3598" i="71"/>
  <c r="E3599" i="71"/>
  <c r="E3600" i="71"/>
  <c r="E3601" i="71"/>
  <c r="E3602" i="71"/>
  <c r="E3603" i="71"/>
  <c r="E3604" i="71"/>
  <c r="E3605" i="71"/>
  <c r="E3606" i="71"/>
  <c r="E3607" i="71"/>
  <c r="E3608" i="71"/>
  <c r="E3609" i="71"/>
  <c r="E3610" i="71"/>
  <c r="E3611" i="71"/>
  <c r="E3612" i="71"/>
  <c r="E3613" i="71"/>
  <c r="E3614" i="71"/>
  <c r="E3615" i="71"/>
  <c r="E3616" i="71"/>
  <c r="E3617" i="71"/>
  <c r="E3618" i="71"/>
  <c r="E3619" i="71"/>
  <c r="E3620" i="71"/>
  <c r="E3621" i="71"/>
  <c r="E3622" i="71"/>
  <c r="E3623" i="71"/>
  <c r="E3624" i="71"/>
  <c r="E3625" i="71"/>
  <c r="E3626" i="71"/>
  <c r="E3627" i="71"/>
  <c r="E3628" i="71"/>
  <c r="E3629" i="71"/>
  <c r="E3630" i="71"/>
  <c r="E3631" i="71"/>
  <c r="E3632" i="71"/>
  <c r="E3633" i="71"/>
  <c r="E3634" i="71"/>
  <c r="E3635" i="71"/>
  <c r="E3636" i="71"/>
  <c r="E3637" i="71"/>
  <c r="E3638" i="71"/>
  <c r="E3639" i="71"/>
  <c r="E3640" i="71"/>
  <c r="E3641" i="71"/>
  <c r="E3642" i="71"/>
  <c r="E3643" i="71"/>
  <c r="E3644" i="71"/>
  <c r="E3645" i="71"/>
  <c r="E3646" i="71"/>
  <c r="E3647" i="71"/>
  <c r="E3648" i="71"/>
  <c r="E3649" i="71"/>
  <c r="E3650" i="71"/>
  <c r="E3651" i="71"/>
  <c r="E3652" i="71"/>
  <c r="E3653" i="71"/>
  <c r="E3654" i="71"/>
  <c r="E3655" i="71"/>
  <c r="E3656" i="71"/>
  <c r="E3657" i="71"/>
  <c r="E3658" i="71"/>
  <c r="E3659" i="71"/>
  <c r="E3660" i="71"/>
  <c r="E3661" i="71"/>
  <c r="E3662" i="71"/>
  <c r="E3663" i="71"/>
  <c r="E3664" i="71"/>
  <c r="E3665" i="71"/>
  <c r="E3666" i="71"/>
  <c r="E3667" i="71"/>
  <c r="E3668" i="71"/>
  <c r="E3669" i="71"/>
  <c r="E3670" i="71"/>
  <c r="E3671" i="71"/>
  <c r="E3672" i="71"/>
  <c r="E3673" i="71"/>
  <c r="E3674" i="71"/>
  <c r="E3675" i="71"/>
  <c r="E3676" i="71"/>
  <c r="E3677" i="71"/>
  <c r="E3678" i="71"/>
  <c r="E3679" i="71"/>
  <c r="E3680" i="71"/>
  <c r="E3681" i="71"/>
  <c r="E3682" i="71"/>
  <c r="E3683" i="71"/>
  <c r="E3684" i="71"/>
  <c r="E3685" i="71"/>
  <c r="E3686" i="71"/>
  <c r="E3687" i="71"/>
  <c r="E3688" i="71"/>
  <c r="E3689" i="71"/>
  <c r="E3690" i="71"/>
  <c r="E3691" i="71"/>
  <c r="E3692" i="71"/>
  <c r="E3693" i="71"/>
  <c r="E3694" i="71"/>
  <c r="E3695" i="71"/>
  <c r="E3696" i="71"/>
  <c r="E3697" i="71"/>
  <c r="E3698" i="71"/>
  <c r="E3699" i="71"/>
  <c r="E3700" i="71"/>
  <c r="E3701" i="71"/>
  <c r="E3702" i="71"/>
  <c r="E3703" i="71"/>
  <c r="E3704" i="71"/>
  <c r="E3705" i="71"/>
  <c r="E3706" i="71"/>
  <c r="E3707" i="71"/>
  <c r="E3708" i="71"/>
  <c r="E3709" i="71"/>
  <c r="E3710" i="71"/>
  <c r="E3711" i="71"/>
  <c r="E3712" i="71"/>
  <c r="E3713" i="71"/>
  <c r="E3714" i="71"/>
  <c r="E3715" i="71"/>
  <c r="E3716" i="71"/>
  <c r="E3717" i="71"/>
  <c r="E3718" i="71"/>
  <c r="E3719" i="71"/>
  <c r="E3720" i="71"/>
  <c r="E3721" i="71"/>
  <c r="E3722" i="71"/>
  <c r="E3723" i="71"/>
  <c r="E3724" i="71"/>
  <c r="E3725" i="71"/>
  <c r="E3726" i="71"/>
  <c r="E3727" i="71"/>
  <c r="E3728" i="71"/>
  <c r="E3729" i="71"/>
  <c r="E3730" i="71"/>
  <c r="E3731" i="71"/>
  <c r="E3732" i="71"/>
  <c r="E3733" i="71"/>
  <c r="E3734" i="71"/>
  <c r="E3735" i="71"/>
  <c r="E3736" i="71"/>
  <c r="E3737" i="71"/>
  <c r="E3738" i="71"/>
  <c r="E3739" i="71"/>
  <c r="E3740" i="71"/>
  <c r="E3741" i="71"/>
  <c r="E3742" i="71"/>
  <c r="E3743" i="71"/>
  <c r="E3744" i="71"/>
  <c r="E3745" i="71"/>
  <c r="E3746" i="71"/>
  <c r="E3747" i="71"/>
  <c r="E3748" i="71"/>
  <c r="E3749" i="71"/>
  <c r="E3750" i="71"/>
  <c r="E3751" i="71"/>
  <c r="E3752" i="71"/>
  <c r="E3753" i="71"/>
  <c r="E3754" i="71"/>
  <c r="E3755" i="71"/>
  <c r="E3756" i="71"/>
  <c r="E3757" i="71"/>
  <c r="E3758" i="71"/>
  <c r="E3759" i="71"/>
  <c r="E3760" i="71"/>
  <c r="E3761" i="71"/>
  <c r="E3762" i="71"/>
  <c r="E3763" i="71"/>
  <c r="E3764" i="71"/>
  <c r="E3765" i="71"/>
  <c r="E3766" i="71"/>
  <c r="E3767" i="71"/>
  <c r="E3768" i="71"/>
  <c r="E3769" i="71"/>
  <c r="E3770" i="71"/>
  <c r="E3771" i="71"/>
  <c r="E3772" i="71"/>
  <c r="E3773" i="71"/>
  <c r="E3774" i="71"/>
  <c r="E3775" i="71"/>
  <c r="E3776" i="71"/>
  <c r="E3777" i="71"/>
  <c r="E3778" i="71"/>
  <c r="E3779" i="71"/>
  <c r="E3780" i="71"/>
  <c r="E3781" i="71"/>
  <c r="E3782" i="71"/>
  <c r="E3783" i="71"/>
  <c r="E3784" i="71"/>
  <c r="E3785" i="71"/>
  <c r="E3786" i="71"/>
  <c r="E3787" i="71"/>
  <c r="E3788" i="71"/>
  <c r="E3789" i="71"/>
  <c r="E3790" i="71"/>
  <c r="E3791" i="71"/>
  <c r="E3792" i="71"/>
  <c r="E3793" i="71"/>
  <c r="E3794" i="71"/>
  <c r="E3795" i="71"/>
  <c r="E3796" i="71"/>
  <c r="E3797" i="71"/>
  <c r="E3798" i="71"/>
  <c r="E3799" i="71"/>
  <c r="E3800" i="71"/>
  <c r="E3801" i="71"/>
  <c r="E3802" i="71"/>
  <c r="E3803" i="71"/>
  <c r="E3804" i="71"/>
  <c r="E3805" i="71"/>
  <c r="E3806" i="71"/>
  <c r="E3807" i="71"/>
  <c r="E3808" i="71"/>
  <c r="E3809" i="71"/>
  <c r="E3810" i="71"/>
  <c r="E3811" i="71"/>
  <c r="E3812" i="71"/>
  <c r="E3813" i="71"/>
  <c r="E3814" i="71"/>
  <c r="E3815" i="71"/>
  <c r="E3816" i="71"/>
  <c r="E3817" i="71"/>
  <c r="E3818" i="71"/>
  <c r="E3819" i="71"/>
  <c r="E3820" i="71"/>
  <c r="E3821" i="71"/>
  <c r="E3822" i="71"/>
  <c r="E3823" i="71"/>
  <c r="E3824" i="71"/>
  <c r="E3825" i="71"/>
  <c r="E3826" i="71"/>
  <c r="E3827" i="71"/>
  <c r="E3828" i="71"/>
  <c r="E3829" i="71"/>
  <c r="E3830" i="71"/>
  <c r="E3831" i="71"/>
  <c r="E3832" i="71"/>
  <c r="E3833" i="71"/>
  <c r="E3834" i="71"/>
  <c r="E3835" i="71"/>
  <c r="E3836" i="71"/>
  <c r="E3837" i="71"/>
  <c r="E3838" i="71"/>
  <c r="E3839" i="71"/>
  <c r="E3840" i="71"/>
  <c r="E3841" i="71"/>
  <c r="E3842" i="71"/>
  <c r="E3843" i="71"/>
  <c r="E3844" i="71"/>
  <c r="E3845" i="71"/>
  <c r="E3846" i="71"/>
  <c r="E3847" i="71"/>
  <c r="E3848" i="71"/>
  <c r="E3849" i="71"/>
  <c r="E3850" i="71"/>
  <c r="E3851" i="71"/>
  <c r="E3852" i="71"/>
  <c r="E3853" i="71"/>
  <c r="E3854" i="71"/>
  <c r="E3855" i="71"/>
  <c r="E3856" i="71"/>
  <c r="E3857" i="71"/>
  <c r="E3858" i="71"/>
  <c r="E3859" i="71"/>
  <c r="E3860" i="71"/>
  <c r="E3861" i="71"/>
  <c r="E3862" i="71"/>
  <c r="E3863" i="71"/>
  <c r="E3864" i="71"/>
  <c r="E3865" i="71"/>
  <c r="E3866" i="71"/>
  <c r="E3867" i="71"/>
  <c r="E3868" i="71"/>
  <c r="E3869" i="71"/>
  <c r="E3870" i="71"/>
  <c r="E3871" i="71"/>
  <c r="E3872" i="71"/>
  <c r="E3873" i="71"/>
  <c r="E3874" i="71"/>
  <c r="E3875" i="71"/>
  <c r="E3876" i="71"/>
  <c r="E3877" i="71"/>
  <c r="E3878" i="71"/>
  <c r="E3879" i="71"/>
  <c r="E3880" i="71"/>
  <c r="E3881" i="71"/>
  <c r="E3882" i="71"/>
  <c r="E3883" i="71"/>
  <c r="E3884" i="71"/>
  <c r="E3885" i="71"/>
  <c r="E3886" i="71"/>
  <c r="E3887" i="71"/>
  <c r="E3888" i="71"/>
  <c r="E3889" i="71"/>
  <c r="E3890" i="71"/>
  <c r="E3891" i="71"/>
  <c r="E3892" i="71"/>
  <c r="E3893" i="71"/>
  <c r="E3894" i="71"/>
  <c r="E3895" i="71"/>
  <c r="E3896" i="71"/>
  <c r="E3897" i="71"/>
  <c r="E3898" i="71"/>
  <c r="E3899" i="71"/>
  <c r="E3900" i="71"/>
  <c r="E3901" i="71"/>
  <c r="E3902" i="71"/>
  <c r="E3903" i="71"/>
  <c r="E3904" i="71"/>
  <c r="E3905" i="71"/>
  <c r="E3906" i="71"/>
  <c r="E3907" i="71"/>
  <c r="E3908" i="71"/>
  <c r="E3909" i="71"/>
  <c r="E3910" i="71"/>
  <c r="E3911" i="71"/>
  <c r="E3912" i="71"/>
  <c r="E3913" i="71"/>
  <c r="E3914" i="71"/>
  <c r="E3915" i="71"/>
  <c r="E3916" i="71"/>
  <c r="E3917" i="71"/>
  <c r="E3918" i="71"/>
  <c r="E3919" i="71"/>
  <c r="E3920" i="71"/>
  <c r="E3921" i="71"/>
  <c r="E3922" i="71"/>
  <c r="E3923" i="71"/>
  <c r="E3924" i="71"/>
  <c r="E3925" i="71"/>
  <c r="E3926" i="71"/>
  <c r="E3927" i="71"/>
  <c r="E3928" i="71"/>
  <c r="E3929" i="71"/>
  <c r="E3930" i="71"/>
  <c r="E3931" i="71"/>
  <c r="E3932" i="71"/>
  <c r="E3933" i="71"/>
  <c r="E3934" i="71"/>
  <c r="E3935" i="71"/>
  <c r="E3936" i="71"/>
  <c r="E3937" i="71"/>
  <c r="E3938" i="71"/>
  <c r="E3939" i="71"/>
  <c r="E3940" i="71"/>
  <c r="E3941" i="71"/>
  <c r="E3942" i="71"/>
  <c r="E3943" i="71"/>
  <c r="E3944" i="71"/>
  <c r="E3945" i="71"/>
  <c r="E3946" i="71"/>
  <c r="E3947" i="71"/>
  <c r="E3948" i="71"/>
  <c r="E3949" i="71"/>
  <c r="E3950" i="71"/>
  <c r="E3951" i="71"/>
  <c r="E3952" i="71"/>
  <c r="E3953" i="71"/>
  <c r="E3954" i="71"/>
  <c r="E3955" i="71"/>
  <c r="E3956" i="71"/>
  <c r="E3957" i="71"/>
  <c r="E3958" i="71"/>
  <c r="E3959" i="71"/>
  <c r="E3960" i="71"/>
  <c r="E3961" i="71"/>
  <c r="E3962" i="71"/>
  <c r="E3963" i="71"/>
  <c r="E3964" i="71"/>
  <c r="E3965" i="71"/>
  <c r="E3966" i="71"/>
  <c r="E3967" i="71"/>
  <c r="E3968" i="71"/>
  <c r="E3969" i="71"/>
  <c r="E3970" i="71"/>
  <c r="E3971" i="71"/>
  <c r="E3972" i="71"/>
  <c r="E3973" i="71"/>
  <c r="E3974" i="71"/>
  <c r="E3975" i="71"/>
  <c r="E3976" i="71"/>
  <c r="E3977" i="71"/>
  <c r="E3978" i="71"/>
  <c r="E3979" i="71"/>
  <c r="E3980" i="71"/>
  <c r="E3981" i="71"/>
  <c r="E3982" i="71"/>
  <c r="E3983" i="71"/>
  <c r="E3984" i="71"/>
  <c r="E3985" i="71"/>
  <c r="E3986" i="71"/>
  <c r="E3987" i="71"/>
  <c r="E3988" i="71"/>
  <c r="E3989" i="71"/>
  <c r="E3990" i="71"/>
  <c r="E3991" i="71"/>
  <c r="E3992" i="71"/>
  <c r="E3993" i="71"/>
  <c r="E3994" i="71"/>
  <c r="E3995" i="71"/>
  <c r="E3996" i="71"/>
  <c r="E3997" i="71"/>
  <c r="E3998" i="71"/>
  <c r="E3999" i="71"/>
  <c r="E4000" i="71"/>
  <c r="E4001" i="71"/>
  <c r="E4002" i="71"/>
  <c r="E4003" i="71"/>
  <c r="E4004" i="71"/>
  <c r="E4005" i="71"/>
  <c r="E4006" i="71"/>
  <c r="E4007" i="71"/>
  <c r="E4008" i="71"/>
  <c r="E4009" i="71"/>
  <c r="E4010" i="71"/>
  <c r="E4011" i="71"/>
  <c r="E4012" i="71"/>
  <c r="E4013" i="71"/>
  <c r="E4014" i="71"/>
  <c r="E4015" i="71"/>
  <c r="E4016" i="71"/>
  <c r="E4017" i="71"/>
  <c r="E4018" i="71"/>
  <c r="E4019" i="71"/>
  <c r="E4020" i="71"/>
  <c r="E4021" i="71"/>
  <c r="E4022" i="71"/>
  <c r="E4023" i="71"/>
  <c r="E4024" i="71"/>
  <c r="E4025" i="71"/>
  <c r="E4026" i="71"/>
  <c r="E4027" i="71"/>
  <c r="E4028" i="71"/>
  <c r="E4029" i="71"/>
  <c r="E4030" i="71"/>
  <c r="E4031" i="71"/>
  <c r="E4032" i="71"/>
  <c r="E4033" i="71"/>
  <c r="E4034" i="71"/>
  <c r="E4035" i="71"/>
  <c r="E4036" i="71"/>
  <c r="E4037" i="71"/>
  <c r="E4038" i="71"/>
  <c r="E4039" i="71"/>
  <c r="E4040" i="71"/>
  <c r="E4041" i="71"/>
  <c r="E4042" i="71"/>
  <c r="E4043" i="71"/>
  <c r="E4044" i="71"/>
  <c r="E4045" i="71"/>
  <c r="E4046" i="71"/>
  <c r="E4047" i="71"/>
  <c r="E4048" i="71"/>
  <c r="E4049" i="71"/>
  <c r="E4050" i="71"/>
  <c r="E4051" i="71"/>
  <c r="E4052" i="71"/>
  <c r="E4053" i="71"/>
  <c r="E4054" i="71"/>
  <c r="E4055" i="71"/>
  <c r="E4056" i="71"/>
  <c r="E4057" i="71"/>
  <c r="E4058" i="71"/>
  <c r="E4059" i="71"/>
  <c r="E4060" i="71"/>
  <c r="E4061" i="71"/>
  <c r="E4062" i="71"/>
  <c r="E4063" i="71"/>
  <c r="E4064" i="71"/>
  <c r="E4065" i="71"/>
  <c r="E4066" i="71"/>
  <c r="E4067" i="71"/>
  <c r="E4068" i="71"/>
  <c r="E4069" i="71"/>
  <c r="E4070" i="71"/>
  <c r="E4071" i="71"/>
  <c r="E4072" i="71"/>
  <c r="E4073" i="71"/>
  <c r="E4074" i="71"/>
  <c r="E4075" i="71"/>
  <c r="E4076" i="71"/>
  <c r="E4077" i="71"/>
  <c r="E4078" i="71"/>
  <c r="E4079" i="71"/>
  <c r="E4080" i="71"/>
  <c r="E4081" i="71"/>
  <c r="E4082" i="71"/>
  <c r="E4083" i="71"/>
  <c r="E4084" i="71"/>
  <c r="E4085" i="71"/>
  <c r="E4086" i="71"/>
  <c r="E4087" i="71"/>
  <c r="E4088" i="71"/>
  <c r="E4089" i="71"/>
  <c r="E4090" i="71"/>
  <c r="E4091" i="71"/>
  <c r="E4092" i="71"/>
  <c r="E4093" i="71"/>
  <c r="E4094" i="71"/>
  <c r="E4095" i="71"/>
  <c r="E4096" i="71"/>
  <c r="E4097" i="71"/>
  <c r="E4098" i="71"/>
  <c r="E4099" i="71"/>
  <c r="E4100" i="71"/>
  <c r="E4101" i="71"/>
  <c r="E4102" i="71"/>
  <c r="E4103" i="71"/>
  <c r="E4104" i="71"/>
  <c r="E4105" i="71"/>
  <c r="E4106" i="71"/>
  <c r="E4107" i="71"/>
  <c r="E4108" i="71"/>
  <c r="E4109" i="71"/>
  <c r="E4110" i="71"/>
  <c r="E4111" i="71"/>
  <c r="E4112" i="71"/>
  <c r="E4113" i="71"/>
  <c r="E4114" i="71"/>
  <c r="E4115" i="71"/>
  <c r="E4116" i="71"/>
  <c r="E4117" i="71"/>
  <c r="E4118" i="71"/>
  <c r="E4119" i="71"/>
  <c r="E4120" i="71"/>
  <c r="E4121" i="71"/>
  <c r="E4122" i="71"/>
  <c r="E4123" i="71"/>
  <c r="E4124" i="71"/>
  <c r="E4125" i="71"/>
  <c r="E4126" i="71"/>
  <c r="E4127" i="71"/>
  <c r="E4128" i="71"/>
  <c r="E4129" i="71"/>
  <c r="E4130" i="71"/>
  <c r="E4131" i="71"/>
  <c r="E4132" i="71"/>
  <c r="E4133" i="71"/>
  <c r="E4134" i="71"/>
  <c r="E4135" i="71"/>
  <c r="E4136" i="71"/>
  <c r="E4137" i="71"/>
  <c r="E4138" i="71"/>
  <c r="E4139" i="71"/>
  <c r="E4140" i="71"/>
  <c r="E4141" i="71"/>
  <c r="E4142" i="71"/>
  <c r="E4143" i="71"/>
  <c r="E4144" i="71"/>
  <c r="E4145" i="71"/>
  <c r="E4146" i="71"/>
  <c r="E4147" i="71"/>
  <c r="E4148" i="71"/>
  <c r="E4149" i="71"/>
  <c r="E4150" i="71"/>
  <c r="E4151" i="71"/>
  <c r="E4152" i="71"/>
  <c r="E4153" i="71"/>
  <c r="E4154" i="71"/>
  <c r="E4155" i="71"/>
  <c r="E4156" i="71"/>
  <c r="E4157" i="71"/>
  <c r="E4158" i="71"/>
  <c r="E4159" i="71"/>
  <c r="E4160" i="71"/>
  <c r="E4161" i="71"/>
  <c r="E4162" i="71"/>
  <c r="E4163" i="71"/>
  <c r="E4164" i="71"/>
  <c r="E4165" i="71"/>
  <c r="E4166" i="71"/>
  <c r="E4167" i="71"/>
  <c r="E4168" i="71"/>
  <c r="E4169" i="71"/>
  <c r="E4170" i="71"/>
  <c r="E4171" i="71"/>
  <c r="E4172" i="71"/>
  <c r="E4173" i="71"/>
  <c r="E4174" i="71"/>
  <c r="E4175" i="71"/>
  <c r="E4176" i="71"/>
  <c r="E4177" i="71"/>
  <c r="E4178" i="71"/>
  <c r="E4179" i="71"/>
  <c r="E4180" i="71"/>
  <c r="E4181" i="71"/>
  <c r="E4182" i="71"/>
  <c r="E4183" i="71"/>
  <c r="E4184" i="71"/>
  <c r="E4185" i="71"/>
  <c r="E4186" i="71"/>
  <c r="E4187" i="71"/>
  <c r="E4188" i="71"/>
  <c r="E4189" i="71"/>
  <c r="E4190" i="71"/>
  <c r="E4191" i="71"/>
  <c r="E4192" i="71"/>
  <c r="E4193" i="71"/>
  <c r="E4194" i="71"/>
  <c r="E4195" i="71"/>
  <c r="E4196" i="71"/>
  <c r="E4197" i="71"/>
  <c r="E4198" i="71"/>
  <c r="E4199" i="71"/>
  <c r="E4200" i="71"/>
  <c r="E4201" i="71"/>
  <c r="E4202" i="71"/>
  <c r="E4203" i="71"/>
  <c r="E4204" i="71"/>
  <c r="E4205" i="71"/>
  <c r="E4206" i="71"/>
  <c r="E4207" i="71"/>
  <c r="E4208" i="71"/>
  <c r="E4209" i="71"/>
  <c r="E4210" i="71"/>
  <c r="E4211" i="71"/>
  <c r="E4212" i="71"/>
  <c r="E4213" i="71"/>
  <c r="E4214" i="71"/>
  <c r="E4215" i="71"/>
  <c r="E4216" i="71"/>
  <c r="E4217" i="71"/>
  <c r="E4218" i="71"/>
  <c r="E4219" i="71"/>
  <c r="E4220" i="71"/>
  <c r="E4221" i="71"/>
  <c r="E4222" i="71"/>
  <c r="E4223" i="71"/>
  <c r="E4224" i="71"/>
  <c r="E4225" i="71"/>
  <c r="E4226" i="71"/>
  <c r="E4227" i="71"/>
  <c r="E4228" i="71"/>
  <c r="E4229" i="71"/>
  <c r="E4230" i="71"/>
  <c r="E4231" i="71"/>
  <c r="E4232" i="71"/>
  <c r="E4233" i="71"/>
  <c r="E4234" i="71"/>
  <c r="E4235" i="71"/>
  <c r="E4236" i="71"/>
  <c r="E4237" i="71"/>
  <c r="E4238" i="71"/>
  <c r="E4239" i="71"/>
  <c r="E4240" i="71"/>
  <c r="E4241" i="71"/>
  <c r="E4242" i="71"/>
  <c r="E4243" i="71"/>
  <c r="E4244" i="71"/>
  <c r="E4245" i="71"/>
  <c r="E4246" i="71"/>
  <c r="E4247" i="71"/>
  <c r="E4248" i="71"/>
  <c r="E4249" i="71"/>
  <c r="E4250" i="71"/>
  <c r="E4251" i="71"/>
  <c r="E4252" i="71"/>
  <c r="E4253" i="71"/>
  <c r="E4254" i="71"/>
  <c r="E4255" i="71"/>
  <c r="E4256" i="71"/>
  <c r="E4257" i="71"/>
  <c r="E4258" i="71"/>
  <c r="E4259" i="71"/>
  <c r="E4260" i="71"/>
  <c r="E4261" i="71"/>
  <c r="E4262" i="71"/>
  <c r="E4263" i="71"/>
  <c r="E4264" i="71"/>
  <c r="E4265" i="71"/>
  <c r="E4266" i="71"/>
  <c r="E4267" i="71"/>
  <c r="E4268" i="71"/>
  <c r="E4269" i="71"/>
  <c r="E4270" i="71"/>
  <c r="E4271" i="71"/>
  <c r="E4272" i="71"/>
  <c r="E4273" i="71"/>
  <c r="E4274" i="71"/>
  <c r="E4275" i="71"/>
  <c r="E4276" i="71"/>
  <c r="E4277" i="71"/>
  <c r="E4278" i="71"/>
  <c r="E4279" i="71"/>
  <c r="E4280" i="71"/>
  <c r="E4281" i="71"/>
  <c r="E4282" i="71"/>
  <c r="E4283" i="71"/>
  <c r="E4284" i="71"/>
  <c r="E4285" i="71"/>
  <c r="E4286" i="71"/>
  <c r="E4287" i="71"/>
  <c r="E4288" i="71"/>
  <c r="E4289" i="71"/>
  <c r="E4290" i="71"/>
  <c r="E4291" i="71"/>
  <c r="E4292" i="71"/>
  <c r="E4293" i="71"/>
  <c r="E4294" i="71"/>
  <c r="E4295" i="71"/>
  <c r="E4296" i="71"/>
  <c r="E4297" i="71"/>
  <c r="E4298" i="71"/>
  <c r="E4299" i="71"/>
  <c r="E4300" i="71"/>
  <c r="E4301" i="71"/>
  <c r="E4302" i="71"/>
  <c r="E4303" i="71"/>
  <c r="E4304" i="71"/>
  <c r="E4305" i="71"/>
  <c r="E4306" i="71"/>
  <c r="E4307" i="71"/>
  <c r="E4308" i="71"/>
  <c r="E4309" i="71"/>
  <c r="E4310" i="71"/>
  <c r="E4311" i="71"/>
  <c r="E4312" i="71"/>
  <c r="E4313" i="71"/>
  <c r="E4314" i="71"/>
  <c r="E4315" i="71"/>
  <c r="E4316" i="71"/>
  <c r="E4317" i="71"/>
  <c r="E4318" i="71"/>
  <c r="E4319" i="71"/>
  <c r="E4320" i="71"/>
  <c r="E4321" i="71"/>
  <c r="E4322" i="71"/>
  <c r="E4323" i="71"/>
  <c r="E4324" i="71"/>
  <c r="E4325" i="71"/>
  <c r="E4326" i="71"/>
  <c r="E4327" i="71"/>
  <c r="E4328" i="71"/>
  <c r="E4329" i="71"/>
  <c r="E4330" i="71"/>
  <c r="E4331" i="71"/>
  <c r="E4332" i="71"/>
  <c r="E4333" i="71"/>
  <c r="E4334" i="71"/>
  <c r="E4335" i="71"/>
  <c r="E4336" i="71"/>
  <c r="E4337" i="71"/>
  <c r="E4338" i="71"/>
  <c r="E4339" i="71"/>
  <c r="E4340" i="71"/>
  <c r="E4341" i="71"/>
  <c r="E4342" i="71"/>
  <c r="E4343" i="71"/>
  <c r="E4344" i="71"/>
  <c r="E4345" i="71"/>
  <c r="E4346" i="71"/>
  <c r="E4347" i="71"/>
  <c r="E4348" i="71"/>
  <c r="E4349" i="71"/>
  <c r="E4350" i="71"/>
  <c r="E4351" i="71"/>
  <c r="E4352" i="71"/>
  <c r="E4353" i="71"/>
  <c r="E4354" i="71"/>
  <c r="E4355" i="71"/>
  <c r="E4356" i="71"/>
  <c r="E4357" i="71"/>
  <c r="E4358" i="71"/>
  <c r="E4359" i="71"/>
  <c r="E4360" i="71"/>
  <c r="E4361" i="71"/>
  <c r="E4362" i="71"/>
  <c r="E4363" i="71"/>
  <c r="E4364" i="71"/>
  <c r="E4365" i="71"/>
  <c r="E4366" i="71"/>
  <c r="E4367" i="71"/>
  <c r="E4368" i="71"/>
  <c r="E4369" i="71"/>
  <c r="E4370" i="71"/>
  <c r="E4371" i="71"/>
  <c r="E4372" i="71"/>
  <c r="E4373" i="71"/>
  <c r="E4374" i="71"/>
  <c r="E4375" i="71"/>
  <c r="E4376" i="71"/>
  <c r="E4377" i="71"/>
  <c r="E4378" i="71"/>
  <c r="E4379" i="71"/>
  <c r="E4380" i="71"/>
  <c r="E4381" i="71"/>
  <c r="E4382" i="71"/>
  <c r="E4383" i="71"/>
  <c r="E4384" i="71"/>
  <c r="E4385" i="71"/>
  <c r="E4386" i="71"/>
  <c r="E4387" i="71"/>
  <c r="E4388" i="71"/>
  <c r="E4389" i="71"/>
  <c r="E4390" i="71"/>
  <c r="E4391" i="71"/>
  <c r="E4392" i="71"/>
  <c r="E4393" i="71"/>
  <c r="E4394" i="71"/>
  <c r="E4395" i="71"/>
  <c r="E4396" i="71"/>
  <c r="E4397" i="71"/>
  <c r="E4398" i="71"/>
  <c r="E4399" i="71"/>
  <c r="E4400" i="71"/>
  <c r="E4401" i="71"/>
  <c r="E4402" i="71"/>
  <c r="E4403" i="71"/>
  <c r="E4404" i="71"/>
  <c r="E4405" i="71"/>
  <c r="E4406" i="71"/>
  <c r="E4407" i="71"/>
  <c r="E4408" i="71"/>
  <c r="E4409" i="71"/>
  <c r="E4410" i="71"/>
  <c r="E4411" i="71"/>
  <c r="E4412" i="71"/>
  <c r="E4413" i="71"/>
  <c r="E4414" i="71"/>
  <c r="E4415" i="71"/>
  <c r="E4416" i="71"/>
  <c r="E4417" i="71"/>
  <c r="E4418" i="71"/>
  <c r="E4419" i="71"/>
  <c r="E4420" i="71"/>
  <c r="E4421" i="71"/>
  <c r="E4422" i="71"/>
  <c r="E4423" i="71"/>
  <c r="E4424" i="71"/>
  <c r="E4425" i="71"/>
  <c r="E4426" i="71"/>
  <c r="E4427" i="71"/>
  <c r="E4428" i="71"/>
  <c r="E4429" i="71"/>
  <c r="E4430" i="71"/>
  <c r="E4431" i="71"/>
  <c r="E4432" i="71"/>
  <c r="E4433" i="71"/>
  <c r="E4434" i="71"/>
  <c r="E4435" i="71"/>
  <c r="E4436" i="71"/>
  <c r="E4437" i="71"/>
  <c r="E4438" i="71"/>
  <c r="E4439" i="71"/>
  <c r="E4440" i="71"/>
  <c r="E4441" i="71"/>
  <c r="E4442" i="71"/>
  <c r="E4443" i="71"/>
  <c r="E4444" i="71"/>
  <c r="E4445" i="71"/>
  <c r="E4446" i="71"/>
  <c r="E4447" i="71"/>
  <c r="E4448" i="71"/>
  <c r="E4449" i="71"/>
  <c r="E4450" i="71"/>
  <c r="E4451" i="71"/>
  <c r="E4452" i="71"/>
  <c r="E4453" i="71"/>
  <c r="E4454" i="71"/>
  <c r="E4455" i="71"/>
  <c r="E4456" i="71"/>
  <c r="E4457" i="71"/>
  <c r="E4458" i="71"/>
  <c r="E4459" i="71"/>
  <c r="E4460" i="71"/>
  <c r="E4461" i="71"/>
  <c r="E4462" i="71"/>
  <c r="E4463" i="71"/>
  <c r="E4464" i="71"/>
  <c r="E4465" i="71"/>
  <c r="E4466" i="71"/>
  <c r="E4467" i="71"/>
  <c r="E4468" i="71"/>
  <c r="E4469" i="71"/>
  <c r="E4470" i="71"/>
  <c r="E4471" i="71"/>
  <c r="E4472" i="71"/>
  <c r="E4473" i="71"/>
  <c r="E4474" i="71"/>
  <c r="E4475" i="71"/>
  <c r="E4476" i="71"/>
  <c r="E4477" i="71"/>
  <c r="E4478" i="71"/>
  <c r="E4479" i="71"/>
  <c r="E4480" i="71"/>
  <c r="E4481" i="71"/>
  <c r="E4482" i="71"/>
  <c r="E4483" i="71"/>
  <c r="E4484" i="71"/>
  <c r="E4485" i="71"/>
  <c r="E4486" i="71"/>
  <c r="E4487" i="71"/>
  <c r="E4488" i="71"/>
  <c r="E4489" i="71"/>
  <c r="E4490" i="71"/>
  <c r="E4491" i="71"/>
  <c r="E4492" i="71"/>
  <c r="E4493" i="71"/>
  <c r="E4494" i="71"/>
  <c r="E4495" i="71"/>
  <c r="E4496" i="71"/>
  <c r="E4497" i="71"/>
  <c r="E4498" i="71"/>
  <c r="E4499" i="71"/>
  <c r="E4500" i="71"/>
  <c r="E4501" i="71"/>
  <c r="E4502" i="71"/>
  <c r="E4503" i="71"/>
  <c r="E4504" i="71"/>
  <c r="E4505" i="71"/>
  <c r="E4506" i="71"/>
  <c r="E4507" i="71"/>
  <c r="E4508" i="71"/>
  <c r="E4509" i="71"/>
  <c r="E4510" i="71"/>
  <c r="E4511" i="71"/>
  <c r="E4512" i="71"/>
  <c r="E4513" i="71"/>
  <c r="E4514" i="71"/>
  <c r="E4515" i="71"/>
  <c r="E4516" i="71"/>
  <c r="E4517" i="71"/>
  <c r="E4518" i="71"/>
  <c r="E4519" i="71"/>
  <c r="E4520" i="71"/>
  <c r="E4521" i="71"/>
  <c r="E4522" i="71"/>
  <c r="E4523" i="71"/>
  <c r="E4524" i="71"/>
  <c r="E4525" i="71"/>
  <c r="E4526" i="71"/>
  <c r="E4527" i="71"/>
  <c r="E4528" i="71"/>
  <c r="E4529" i="71"/>
  <c r="E4530" i="71"/>
  <c r="E4531" i="71"/>
  <c r="E4532" i="71"/>
  <c r="E4533" i="71"/>
  <c r="E4534" i="71"/>
  <c r="E4535" i="71"/>
  <c r="E4536" i="71"/>
  <c r="E4537" i="71"/>
  <c r="E4538" i="71"/>
  <c r="E4539" i="71"/>
  <c r="E4540" i="71"/>
  <c r="E4541" i="71"/>
  <c r="E4542" i="71"/>
  <c r="E4543" i="71"/>
  <c r="E4544" i="71"/>
  <c r="E4545" i="71"/>
  <c r="E4546" i="71"/>
  <c r="E4547" i="71"/>
  <c r="E4548" i="71"/>
  <c r="E4549" i="71"/>
  <c r="E4550" i="71"/>
  <c r="E4551" i="71"/>
  <c r="E4552" i="71"/>
  <c r="E4553" i="71"/>
  <c r="E4554" i="71"/>
  <c r="E4555" i="71"/>
  <c r="E4556" i="71"/>
  <c r="E4557" i="71"/>
  <c r="E4558" i="71"/>
  <c r="E4559" i="71"/>
  <c r="E4560" i="71"/>
  <c r="E4561" i="71"/>
  <c r="E4562" i="71"/>
  <c r="E4563" i="71"/>
  <c r="E4564" i="71"/>
  <c r="E4565" i="71"/>
  <c r="E4566" i="71"/>
  <c r="E4567" i="71"/>
  <c r="E4568" i="71"/>
  <c r="E4569" i="71"/>
  <c r="E4570" i="71"/>
  <c r="E4571" i="71"/>
  <c r="E4572" i="71"/>
  <c r="E4573" i="71"/>
  <c r="E4574" i="71"/>
  <c r="E4575" i="71"/>
  <c r="E4576" i="71"/>
  <c r="E4577" i="71"/>
  <c r="E4578" i="71"/>
  <c r="E4579" i="71"/>
  <c r="E4580" i="71"/>
  <c r="E4581" i="71"/>
  <c r="E4582" i="71"/>
  <c r="E4583" i="71"/>
  <c r="E4584" i="71"/>
  <c r="E4585" i="71"/>
  <c r="E4586" i="71"/>
  <c r="E4587" i="71"/>
  <c r="E4588" i="71"/>
  <c r="E4589" i="71"/>
  <c r="E4590" i="71"/>
  <c r="E4591" i="71"/>
  <c r="E4592" i="71"/>
  <c r="E4593" i="71"/>
  <c r="E4594" i="71"/>
  <c r="E4595" i="71"/>
  <c r="E4596" i="71"/>
  <c r="E4597" i="71"/>
  <c r="E4598" i="71"/>
  <c r="E4599" i="71"/>
  <c r="E4600" i="71"/>
  <c r="E4601" i="71"/>
  <c r="E4602" i="71"/>
  <c r="E4603" i="71"/>
  <c r="E4604" i="71"/>
  <c r="E4605" i="71"/>
  <c r="E4606" i="71"/>
  <c r="E4607" i="71"/>
  <c r="E4608" i="71"/>
  <c r="E4609" i="71"/>
  <c r="E4610" i="71"/>
  <c r="E4611" i="71"/>
  <c r="E4612" i="71"/>
  <c r="E4613" i="71"/>
  <c r="E4614" i="71"/>
  <c r="E4615" i="71"/>
  <c r="E4616" i="71"/>
  <c r="E4617" i="71"/>
  <c r="E4618" i="71"/>
  <c r="E4619" i="71"/>
  <c r="E4620" i="71"/>
  <c r="E4621" i="71"/>
  <c r="E4622" i="71"/>
  <c r="E4623" i="71"/>
  <c r="E4624" i="71"/>
  <c r="E4625" i="71"/>
  <c r="E4626" i="71"/>
  <c r="E4627" i="71"/>
  <c r="E4628" i="71"/>
  <c r="E4629" i="71"/>
  <c r="E4630" i="71"/>
  <c r="E4631" i="71"/>
  <c r="E4632" i="71"/>
  <c r="E4633" i="71"/>
  <c r="E4634" i="71"/>
  <c r="E4635" i="71"/>
  <c r="E4636" i="71"/>
  <c r="E4637" i="71"/>
  <c r="E4638" i="71"/>
  <c r="E4639" i="71"/>
  <c r="E4640" i="71"/>
  <c r="E4641" i="71"/>
  <c r="E4642" i="71"/>
  <c r="E4643" i="71"/>
  <c r="E4644" i="71"/>
  <c r="E4645" i="71"/>
  <c r="E4646" i="71"/>
  <c r="E4647" i="71"/>
  <c r="E4648" i="71"/>
  <c r="E4649" i="71"/>
  <c r="E4650" i="71"/>
  <c r="E4651" i="71"/>
  <c r="E4652" i="71"/>
  <c r="E4653" i="71"/>
  <c r="E4654" i="71"/>
  <c r="E4655" i="71"/>
  <c r="E4656" i="71"/>
  <c r="E4657" i="71"/>
  <c r="E4658" i="71"/>
  <c r="E4659" i="71"/>
  <c r="E4660" i="71"/>
  <c r="E4661" i="71"/>
  <c r="E4662" i="71"/>
  <c r="E4663" i="71"/>
  <c r="E4664" i="71"/>
  <c r="E4665" i="71"/>
  <c r="E4666" i="71"/>
  <c r="E4667" i="71"/>
  <c r="E4668" i="71"/>
  <c r="E4669" i="71"/>
  <c r="E4670" i="71"/>
  <c r="E4671" i="71"/>
  <c r="E4672" i="71"/>
  <c r="E4673" i="71"/>
  <c r="E4674" i="71"/>
  <c r="E4675" i="71"/>
  <c r="E4676" i="71"/>
  <c r="E4677" i="71"/>
  <c r="E4678" i="71"/>
  <c r="E4679" i="71"/>
  <c r="E4680" i="71"/>
  <c r="E4681" i="71"/>
  <c r="E4682" i="71"/>
  <c r="E4683" i="71"/>
  <c r="E4684" i="71"/>
  <c r="E4685" i="71"/>
  <c r="E4686" i="71"/>
  <c r="E4687" i="71"/>
  <c r="E4688" i="71"/>
  <c r="E4689" i="71"/>
  <c r="E4690" i="71"/>
  <c r="E4691" i="71"/>
  <c r="E4692" i="71"/>
  <c r="E4693" i="71"/>
  <c r="E4694" i="71"/>
  <c r="E4695" i="71"/>
  <c r="E4696" i="71"/>
  <c r="E4697" i="71"/>
  <c r="E4698" i="71"/>
  <c r="E4699" i="71"/>
  <c r="E4700" i="71"/>
  <c r="E4701" i="71"/>
  <c r="E4702" i="71"/>
  <c r="E4703" i="71"/>
  <c r="E4704" i="71"/>
  <c r="E4705" i="71"/>
  <c r="E4706" i="71"/>
  <c r="E4707" i="71"/>
  <c r="E4708" i="71"/>
  <c r="E4709" i="71"/>
  <c r="E4710" i="71"/>
  <c r="E4711" i="71"/>
  <c r="E4712" i="71"/>
  <c r="E4713" i="71"/>
  <c r="E4714" i="71"/>
  <c r="E4715" i="71"/>
  <c r="E4716" i="71"/>
  <c r="E4717" i="71"/>
  <c r="E4718" i="71"/>
  <c r="E4719" i="71"/>
  <c r="E4720" i="71"/>
  <c r="E4721" i="71"/>
  <c r="E4722" i="71"/>
  <c r="E4723" i="71"/>
  <c r="E4724" i="71"/>
  <c r="E4725" i="71"/>
  <c r="E4726" i="71"/>
  <c r="E4727" i="71"/>
  <c r="E4728" i="71"/>
  <c r="E4729" i="71"/>
  <c r="E4730" i="71"/>
  <c r="E4731" i="71"/>
  <c r="E4732" i="71"/>
  <c r="E4733" i="71"/>
  <c r="E4734" i="71"/>
  <c r="E4735" i="71"/>
  <c r="E4736" i="71"/>
  <c r="E4737" i="71"/>
  <c r="E4738" i="71"/>
  <c r="E4739" i="71"/>
  <c r="E4740" i="71"/>
  <c r="E4741" i="71"/>
  <c r="E4742" i="71"/>
  <c r="E4743" i="71"/>
  <c r="E4744" i="71"/>
  <c r="E4745" i="71"/>
  <c r="E4746" i="71"/>
  <c r="E4747" i="71"/>
  <c r="E4748" i="71"/>
  <c r="E4749" i="71"/>
  <c r="E4750" i="71"/>
  <c r="E4751" i="71"/>
  <c r="E4752" i="71"/>
  <c r="E4753" i="71"/>
  <c r="E4754" i="71"/>
  <c r="E4755" i="71"/>
  <c r="E4756" i="71"/>
  <c r="E4757" i="71"/>
  <c r="E4758" i="71"/>
  <c r="E4759" i="71"/>
  <c r="E4760" i="71"/>
  <c r="E4761" i="71"/>
  <c r="E4762" i="71"/>
  <c r="E4763" i="71"/>
  <c r="E4764" i="71"/>
  <c r="E4765" i="71"/>
  <c r="E4766" i="71"/>
  <c r="E4767" i="71"/>
  <c r="E4768" i="71"/>
  <c r="E4769" i="71"/>
  <c r="E4770" i="71"/>
  <c r="E4771" i="71"/>
  <c r="E4772" i="71"/>
  <c r="E4773" i="71"/>
  <c r="E4774" i="71"/>
  <c r="E4775" i="71"/>
  <c r="E4776" i="71"/>
  <c r="E4777" i="71"/>
  <c r="E4778" i="71"/>
  <c r="E4779" i="71"/>
  <c r="E4780" i="71"/>
  <c r="E4781" i="71"/>
  <c r="E4782" i="71"/>
  <c r="E4783" i="71"/>
  <c r="E4784" i="71"/>
  <c r="E4785" i="71"/>
  <c r="E4786" i="71"/>
  <c r="E4787" i="71"/>
  <c r="E4788" i="71"/>
  <c r="E4789" i="71"/>
  <c r="E4790" i="71"/>
  <c r="E4791" i="71"/>
  <c r="E4792" i="71"/>
  <c r="E4793" i="71"/>
  <c r="E4794" i="71"/>
  <c r="E4795" i="71"/>
  <c r="E4796" i="71"/>
  <c r="E4797" i="71"/>
  <c r="E4798" i="71"/>
  <c r="E4799" i="71"/>
  <c r="E4800" i="71"/>
  <c r="E4801" i="71"/>
  <c r="E4802" i="71"/>
  <c r="E4803" i="71"/>
  <c r="E4804" i="71"/>
  <c r="E4805" i="71"/>
  <c r="E4806" i="71"/>
  <c r="E4807" i="71"/>
  <c r="E4808" i="71"/>
  <c r="E4809" i="71"/>
  <c r="E4810" i="71"/>
  <c r="E4811" i="71"/>
  <c r="E4812" i="71"/>
  <c r="E4813" i="71"/>
  <c r="E4814" i="71"/>
  <c r="E4815" i="71"/>
  <c r="E4816" i="71"/>
  <c r="E4817" i="71"/>
  <c r="E4818" i="71"/>
  <c r="E4819" i="71"/>
  <c r="E4820" i="71"/>
  <c r="E4821" i="71"/>
  <c r="E4822" i="71"/>
  <c r="E4823" i="71"/>
  <c r="E4824" i="71"/>
  <c r="E4825" i="71"/>
  <c r="E4826" i="71"/>
  <c r="E4827" i="71"/>
  <c r="E4828" i="71"/>
  <c r="E4829" i="71"/>
  <c r="E4830" i="71"/>
  <c r="E4831" i="71"/>
  <c r="E4832" i="71"/>
  <c r="E4833" i="71"/>
  <c r="E4834" i="71"/>
  <c r="E4835" i="71"/>
  <c r="E4836" i="71"/>
  <c r="E4837" i="71"/>
  <c r="E4838" i="71"/>
  <c r="E4839" i="71"/>
  <c r="E4840" i="71"/>
  <c r="E4841" i="71"/>
  <c r="E4842" i="71"/>
  <c r="E4843" i="71"/>
  <c r="E4844" i="71"/>
  <c r="E4845" i="71"/>
  <c r="E4846" i="71"/>
  <c r="E4847" i="71"/>
  <c r="E4848" i="71"/>
  <c r="E4849" i="71"/>
  <c r="E4850" i="71"/>
  <c r="E4851" i="71"/>
  <c r="E4852" i="71"/>
  <c r="E4853" i="71"/>
  <c r="E4854" i="71"/>
  <c r="E4855" i="71"/>
  <c r="E4856" i="71"/>
  <c r="E4857" i="71"/>
  <c r="E4858" i="71"/>
  <c r="E4859" i="71"/>
  <c r="E4860" i="71"/>
  <c r="E4861" i="71"/>
  <c r="E4862" i="71"/>
  <c r="E4863" i="71"/>
  <c r="E4864" i="71"/>
  <c r="E4865" i="71"/>
  <c r="E4866" i="71"/>
  <c r="E4867" i="71"/>
  <c r="E4868" i="71"/>
  <c r="E4869" i="71"/>
  <c r="E4870" i="71"/>
  <c r="E4871" i="71"/>
  <c r="E4872" i="71"/>
  <c r="E4873" i="71"/>
  <c r="E4874" i="71"/>
  <c r="E4875" i="71"/>
  <c r="E4876" i="71"/>
  <c r="E4877" i="71"/>
  <c r="E4878" i="71"/>
  <c r="E4879" i="71"/>
  <c r="E4880" i="71"/>
  <c r="E4881" i="71"/>
  <c r="E4882" i="71"/>
  <c r="E4883" i="71"/>
  <c r="E4884" i="71"/>
  <c r="E4885" i="71"/>
  <c r="E4886" i="71"/>
  <c r="E4887" i="71"/>
  <c r="E4888" i="71"/>
  <c r="E4889" i="71"/>
  <c r="E4890" i="71"/>
  <c r="E4891" i="71"/>
  <c r="E4892" i="71"/>
  <c r="E4893" i="71"/>
  <c r="E4894" i="71"/>
  <c r="E4895" i="71"/>
  <c r="E4896" i="71"/>
  <c r="E4897" i="71"/>
  <c r="E4898" i="71"/>
  <c r="E4899" i="71"/>
  <c r="E4900" i="71"/>
  <c r="E4901" i="71"/>
  <c r="E4902" i="71"/>
  <c r="E4903" i="71"/>
  <c r="E4904" i="71"/>
  <c r="E4905" i="71"/>
  <c r="E4906" i="71"/>
  <c r="E4907" i="71"/>
  <c r="E4908" i="71"/>
  <c r="E4909" i="71"/>
  <c r="E4910" i="71"/>
  <c r="E4911" i="71"/>
  <c r="E4912" i="71"/>
  <c r="E4913" i="71"/>
  <c r="E4914" i="71"/>
  <c r="E4915" i="71"/>
  <c r="E4916" i="71"/>
  <c r="E4917" i="71"/>
  <c r="E4918" i="71"/>
  <c r="E4919" i="71"/>
  <c r="E4920" i="71"/>
  <c r="E4921" i="71"/>
  <c r="E4922" i="71"/>
  <c r="E4923" i="71"/>
  <c r="E4924" i="71"/>
  <c r="E4925" i="71"/>
  <c r="E4926" i="71"/>
  <c r="E4927" i="71"/>
  <c r="E4928" i="71"/>
  <c r="E4929" i="71"/>
  <c r="E4930" i="71"/>
  <c r="E4931" i="71"/>
  <c r="E4932" i="71"/>
  <c r="E4933" i="71"/>
  <c r="E4934" i="71"/>
  <c r="E4935" i="71"/>
  <c r="E4936" i="71"/>
  <c r="E4937" i="71"/>
  <c r="Q59" i="71" l="1"/>
  <c r="Q1218" i="71"/>
  <c r="Q1258" i="71"/>
  <c r="Q4779" i="71"/>
  <c r="Q4339" i="71"/>
  <c r="Q3759" i="71"/>
  <c r="Q2719" i="71"/>
  <c r="Q259" i="71"/>
  <c r="Q1178" i="71"/>
  <c r="Q1198" i="71"/>
  <c r="Q158" i="71"/>
  <c r="J3579" i="71"/>
  <c r="Q299" i="71"/>
  <c r="Q1278" i="71"/>
  <c r="Q1158" i="71"/>
  <c r="Q218" i="71"/>
  <c r="Q4819" i="71"/>
  <c r="Q4619" i="71"/>
  <c r="Q4459" i="71"/>
  <c r="Q4259" i="71"/>
  <c r="Q4159" i="71"/>
  <c r="J3979" i="71"/>
  <c r="Q3859" i="71"/>
  <c r="J3719" i="71"/>
  <c r="J3639" i="71"/>
  <c r="J3499" i="71"/>
  <c r="Q3379" i="71"/>
  <c r="J3299" i="71"/>
  <c r="Q3159" i="71"/>
  <c r="J3019" i="71"/>
  <c r="Q2899" i="71"/>
  <c r="J2699" i="71"/>
  <c r="Q2459" i="71"/>
  <c r="Q2379" i="71"/>
  <c r="Q2259" i="71"/>
  <c r="Q2159" i="71"/>
  <c r="Q2079" i="71"/>
  <c r="Q1999" i="71"/>
  <c r="Q1939" i="71"/>
  <c r="Q1859" i="71"/>
  <c r="Q1779" i="71"/>
  <c r="Q1679" i="71"/>
  <c r="Q1579" i="71"/>
  <c r="Q1519" i="71"/>
  <c r="Q1419" i="71"/>
  <c r="Q1359" i="71"/>
  <c r="Q1299" i="71"/>
  <c r="Q1219" i="71"/>
  <c r="Q1179" i="71"/>
  <c r="Q1159" i="71"/>
  <c r="Q1139" i="71"/>
  <c r="Q1099" i="71"/>
  <c r="Q999" i="71"/>
  <c r="Q919" i="71"/>
  <c r="Q739" i="71"/>
  <c r="Q679" i="71"/>
  <c r="Q619" i="71"/>
  <c r="J579" i="71"/>
  <c r="Q539" i="71"/>
  <c r="Q499" i="71"/>
  <c r="Q419" i="71"/>
  <c r="Q139" i="71"/>
  <c r="Q98" i="71"/>
  <c r="Q4699" i="71"/>
  <c r="J4439" i="71"/>
  <c r="J4119" i="71"/>
  <c r="Q3819" i="71"/>
  <c r="J3479" i="71"/>
  <c r="Q3179" i="71"/>
  <c r="Q2639" i="71"/>
  <c r="J2479" i="71"/>
  <c r="Q2299" i="71"/>
  <c r="Q2119" i="71"/>
  <c r="Q1979" i="71"/>
  <c r="Q1839" i="71"/>
  <c r="Q1739" i="71"/>
  <c r="Q1599" i="71"/>
  <c r="Q1459" i="71"/>
  <c r="Q1259" i="71"/>
  <c r="Q1039" i="71"/>
  <c r="Q99" i="71"/>
  <c r="Q4598" i="71"/>
  <c r="Q3498" i="71"/>
  <c r="Q1078" i="71"/>
  <c r="Q4559" i="71"/>
  <c r="Q3999" i="71"/>
  <c r="J3419" i="71"/>
  <c r="Q2759" i="71"/>
  <c r="Q1819" i="71"/>
  <c r="Q179" i="71"/>
  <c r="Q4918" i="71"/>
  <c r="Q4878" i="71"/>
  <c r="Q4838" i="71"/>
  <c r="Q4798" i="71"/>
  <c r="Q4758" i="71"/>
  <c r="Q4718" i="71"/>
  <c r="Q4678" i="71"/>
  <c r="Q4618" i="71"/>
  <c r="Q4558" i="71"/>
  <c r="Q4538" i="71"/>
  <c r="Q4478" i="71"/>
  <c r="Q4458" i="71"/>
  <c r="Q4418" i="71"/>
  <c r="Q4178" i="71"/>
  <c r="Q4158" i="71"/>
  <c r="Q4138" i="71"/>
  <c r="Q4078" i="71"/>
  <c r="Q4038" i="71"/>
  <c r="Q3938" i="71"/>
  <c r="Q3898" i="71"/>
  <c r="Q3858" i="71"/>
  <c r="Q3798" i="71"/>
  <c r="Q3758" i="71"/>
  <c r="Q3698" i="71"/>
  <c r="Q3578" i="71"/>
  <c r="Q3378" i="71"/>
  <c r="Q3058" i="71"/>
  <c r="J2418" i="71"/>
  <c r="J1118" i="71"/>
  <c r="Q4919" i="71"/>
  <c r="Q4739" i="71"/>
  <c r="Q4579" i="71"/>
  <c r="J4379" i="71"/>
  <c r="Q4199" i="71"/>
  <c r="Q4059" i="71"/>
  <c r="J3879" i="71"/>
  <c r="Q3739" i="71"/>
  <c r="J3619" i="71"/>
  <c r="Q3459" i="71"/>
  <c r="Q3359" i="71"/>
  <c r="Q3239" i="71"/>
  <c r="Q3099" i="71"/>
  <c r="J3039" i="71"/>
  <c r="Q2979" i="71"/>
  <c r="Q2879" i="71"/>
  <c r="J2799" i="71"/>
  <c r="Q2619" i="71"/>
  <c r="Q2539" i="71"/>
  <c r="Q2439" i="71"/>
  <c r="Q2279" i="71"/>
  <c r="Q2139" i="71"/>
  <c r="Q2039" i="71"/>
  <c r="Q1879" i="71"/>
  <c r="Q1659" i="71"/>
  <c r="Q1239" i="71"/>
  <c r="Q199" i="71"/>
  <c r="Q4638" i="71"/>
  <c r="Q4098" i="71"/>
  <c r="Q3178" i="71"/>
  <c r="Q1998" i="71"/>
  <c r="Q298" i="71"/>
  <c r="Q4839" i="71"/>
  <c r="Q4719" i="71"/>
  <c r="Q4659" i="71"/>
  <c r="Q4519" i="71"/>
  <c r="Q4419" i="71"/>
  <c r="J4299" i="71"/>
  <c r="Q4219" i="71"/>
  <c r="Q4139" i="71"/>
  <c r="J4019" i="71"/>
  <c r="J3919" i="71"/>
  <c r="Q3779" i="71"/>
  <c r="Q3659" i="71"/>
  <c r="Q3559" i="71"/>
  <c r="Q3399" i="71"/>
  <c r="J3319" i="71"/>
  <c r="Q3259" i="71"/>
  <c r="J3119" i="71"/>
  <c r="Q3059" i="71"/>
  <c r="J2999" i="71"/>
  <c r="J2939" i="71"/>
  <c r="J2819" i="71"/>
  <c r="Q2679" i="71"/>
  <c r="J2599" i="71"/>
  <c r="Q2559" i="71"/>
  <c r="Q2499" i="71"/>
  <c r="J2399" i="71"/>
  <c r="J2319" i="71"/>
  <c r="Q2239" i="71"/>
  <c r="Q2179" i="71"/>
  <c r="J2099" i="71"/>
  <c r="Q2019" i="71"/>
  <c r="Q1959" i="71"/>
  <c r="Q1919" i="71"/>
  <c r="Q1799" i="71"/>
  <c r="Q1639" i="71"/>
  <c r="Q1539" i="71"/>
  <c r="Q1499" i="71"/>
  <c r="Q1439" i="71"/>
  <c r="Q1399" i="71"/>
  <c r="Q1379" i="71"/>
  <c r="Q1339" i="71"/>
  <c r="Q1279" i="71"/>
  <c r="Q1199" i="71"/>
  <c r="Q1079" i="71"/>
  <c r="Q1019" i="71"/>
  <c r="Q979" i="71"/>
  <c r="Q959" i="71"/>
  <c r="Q939" i="71"/>
  <c r="Q899" i="71"/>
  <c r="Q879" i="71"/>
  <c r="Q859" i="71"/>
  <c r="Q839" i="71"/>
  <c r="Q819" i="71"/>
  <c r="Q779" i="71"/>
  <c r="Q759" i="71"/>
  <c r="Q719" i="71"/>
  <c r="Q699" i="71"/>
  <c r="Q659" i="71"/>
  <c r="Q639" i="71"/>
  <c r="Q599" i="71"/>
  <c r="Q559" i="71"/>
  <c r="Q519" i="71"/>
  <c r="Q479" i="71"/>
  <c r="Q459" i="71"/>
  <c r="Q439" i="71"/>
  <c r="Q399" i="71"/>
  <c r="Q379" i="71"/>
  <c r="Q359" i="71"/>
  <c r="Q339" i="71"/>
  <c r="Q319" i="71"/>
  <c r="Q119" i="71"/>
  <c r="Q4898" i="71"/>
  <c r="Q4858" i="71"/>
  <c r="Q4818" i="71"/>
  <c r="Q4778" i="71"/>
  <c r="Q4738" i="71"/>
  <c r="Q4658" i="71"/>
  <c r="Q4578" i="71"/>
  <c r="Q4518" i="71"/>
  <c r="Q4378" i="71"/>
  <c r="Q4338" i="71"/>
  <c r="Q4318" i="71"/>
  <c r="Q4278" i="71"/>
  <c r="Q4258" i="71"/>
  <c r="Q4218" i="71"/>
  <c r="Q3998" i="71"/>
  <c r="Q3978" i="71"/>
  <c r="Q3878" i="71"/>
  <c r="Q3838" i="71"/>
  <c r="Q3818" i="71"/>
  <c r="Q3778" i="71"/>
  <c r="Q3738" i="71"/>
  <c r="Q3718" i="71"/>
  <c r="Q3678" i="71"/>
  <c r="Q3658" i="71"/>
  <c r="Q3638" i="71"/>
  <c r="Q3618" i="71"/>
  <c r="Q3598" i="71"/>
  <c r="Q3558" i="71"/>
  <c r="Q3538" i="71"/>
  <c r="Q3518" i="71"/>
  <c r="Q3478" i="71"/>
  <c r="Q3458" i="71"/>
  <c r="Q3418" i="71"/>
  <c r="Q3358" i="71"/>
  <c r="Q3338" i="71"/>
  <c r="Q3318" i="71"/>
  <c r="Q3298" i="71"/>
  <c r="Q3278" i="71"/>
  <c r="Q3258" i="71"/>
  <c r="Q3238" i="71"/>
  <c r="Q3218" i="71"/>
  <c r="Q3198" i="71"/>
  <c r="Q3158" i="71"/>
  <c r="Q3138" i="71"/>
  <c r="Q3118" i="71"/>
  <c r="Q3098" i="71"/>
  <c r="Q3078" i="71"/>
  <c r="Q3038" i="71"/>
  <c r="Q3018" i="71"/>
  <c r="Q2998" i="71"/>
  <c r="Q2978" i="71"/>
  <c r="Q2958" i="71"/>
  <c r="Q2938" i="71"/>
  <c r="Q2918" i="71"/>
  <c r="Q2898" i="71"/>
  <c r="Q2878" i="71"/>
  <c r="Q2858" i="71"/>
  <c r="Q2838" i="71"/>
  <c r="Q2818" i="71"/>
  <c r="Q2798" i="71"/>
  <c r="Q2778" i="71"/>
  <c r="Q2758" i="71"/>
  <c r="Q2738" i="71"/>
  <c r="Q2718" i="71"/>
  <c r="Q2698" i="71"/>
  <c r="Q2678" i="71"/>
  <c r="Q2658" i="71"/>
  <c r="Q2638" i="71"/>
  <c r="Q2618" i="71"/>
  <c r="Q2598" i="71"/>
  <c r="Q2578" i="71"/>
  <c r="Q2558" i="71"/>
  <c r="J2538" i="71"/>
  <c r="Q2518" i="71"/>
  <c r="Q2498" i="71"/>
  <c r="Q2478" i="71"/>
  <c r="Q2458" i="71"/>
  <c r="Q2438" i="71"/>
  <c r="J2398" i="71"/>
  <c r="Q2378" i="71"/>
  <c r="Q2338" i="71"/>
  <c r="Q2298" i="71"/>
  <c r="J2278" i="71"/>
  <c r="Q2238" i="71"/>
  <c r="Q2218" i="71"/>
  <c r="J2198" i="71"/>
  <c r="Q2178" i="71"/>
  <c r="Q2158" i="71"/>
  <c r="Q2138" i="71"/>
  <c r="Q2118" i="71"/>
  <c r="J2098" i="71"/>
  <c r="Q2078" i="71"/>
  <c r="Q2058" i="71"/>
  <c r="Q2038" i="71"/>
  <c r="Q2018" i="71"/>
  <c r="Q1978" i="71"/>
  <c r="Q1958" i="71"/>
  <c r="Q1938" i="71"/>
  <c r="Q1918" i="71"/>
  <c r="Q1898" i="71"/>
  <c r="Q1878" i="71"/>
  <c r="Q1858" i="71"/>
  <c r="Q1838" i="71"/>
  <c r="Q1818" i="71"/>
  <c r="Q1798" i="71"/>
  <c r="Q1778" i="71"/>
  <c r="Q1758" i="71"/>
  <c r="Q1738" i="71"/>
  <c r="Q1718" i="71"/>
  <c r="Q1698" i="71"/>
  <c r="Q1678" i="71"/>
  <c r="Q1658" i="71"/>
  <c r="Q1638" i="71"/>
  <c r="Q1618" i="71"/>
  <c r="Q1598" i="71"/>
  <c r="Q1578" i="71"/>
  <c r="Q1558" i="71"/>
  <c r="Q1538" i="71"/>
  <c r="Q1518" i="71"/>
  <c r="Q1498" i="71"/>
  <c r="Q1478" i="71"/>
  <c r="Q1458" i="71"/>
  <c r="Q1438" i="71"/>
  <c r="Q1418" i="71"/>
  <c r="Q1398" i="71"/>
  <c r="Q1378" i="71"/>
  <c r="Q1358" i="71"/>
  <c r="Q1318" i="71"/>
  <c r="Q1298" i="71"/>
  <c r="Q1238" i="71"/>
  <c r="Q4899" i="71"/>
  <c r="Q4759" i="71"/>
  <c r="Q4599" i="71"/>
  <c r="Q4399" i="71"/>
  <c r="J4239" i="71"/>
  <c r="J4079" i="71"/>
  <c r="Q3899" i="71"/>
  <c r="Q3699" i="71"/>
  <c r="Q3539" i="71"/>
  <c r="Q3279" i="71"/>
  <c r="Q2659" i="71"/>
  <c r="Q2339" i="71"/>
  <c r="Q1719" i="71"/>
  <c r="Q219" i="71"/>
  <c r="Q1138" i="71"/>
  <c r="Q4859" i="71"/>
  <c r="Q4679" i="71"/>
  <c r="Q4479" i="71"/>
  <c r="Q4279" i="71"/>
  <c r="Q4039" i="71"/>
  <c r="Q3679" i="71"/>
  <c r="Q3199" i="71"/>
  <c r="J2359" i="71"/>
  <c r="J239" i="71"/>
  <c r="Q4698" i="71"/>
  <c r="Q118" i="71"/>
  <c r="Q4799" i="71"/>
  <c r="J4539" i="71"/>
  <c r="Q4319" i="71"/>
  <c r="Q4179" i="71"/>
  <c r="Q3959" i="71"/>
  <c r="Q3799" i="71"/>
  <c r="Q3599" i="71"/>
  <c r="J3439" i="71"/>
  <c r="Q3339" i="71"/>
  <c r="J3219" i="71"/>
  <c r="Q3079" i="71"/>
  <c r="Q2959" i="71"/>
  <c r="Q2779" i="71"/>
  <c r="Q2579" i="71"/>
  <c r="Q2419" i="71"/>
  <c r="J2199" i="71"/>
  <c r="Q2059" i="71"/>
  <c r="Q1899" i="71"/>
  <c r="Q1759" i="71"/>
  <c r="Q1619" i="71"/>
  <c r="Q1479" i="71"/>
  <c r="Q1319" i="71"/>
  <c r="Q1059" i="71"/>
  <c r="Q79" i="71"/>
  <c r="Q3398" i="71"/>
  <c r="Q178" i="71"/>
  <c r="Q4639" i="71"/>
  <c r="J4359" i="71"/>
  <c r="Q4099" i="71"/>
  <c r="Q3839" i="71"/>
  <c r="Q3519" i="71"/>
  <c r="Q3139" i="71"/>
  <c r="Q2739" i="71"/>
  <c r="Q2219" i="71"/>
  <c r="Q1559" i="71"/>
  <c r="Q159" i="71"/>
  <c r="Q3438" i="71"/>
  <c r="Q198" i="71"/>
  <c r="Q4879" i="71"/>
  <c r="J4499" i="71"/>
  <c r="Q3939" i="71"/>
  <c r="Q2859" i="71"/>
  <c r="Q279" i="71"/>
  <c r="Q1098" i="71"/>
  <c r="Q39" i="71"/>
  <c r="Q38" i="71"/>
  <c r="Q37" i="71"/>
  <c r="Q36" i="71"/>
  <c r="Q35" i="71"/>
  <c r="Q4097" i="71"/>
  <c r="Q237" i="71"/>
  <c r="Q476" i="71"/>
  <c r="Q4175" i="71"/>
  <c r="Q235" i="71"/>
  <c r="Q4934" i="71"/>
  <c r="Q4894" i="71"/>
  <c r="Q4874" i="71"/>
  <c r="Q4854" i="71"/>
  <c r="Q4834" i="71"/>
  <c r="Q4794" i="71"/>
  <c r="Q4774" i="71"/>
  <c r="Q4754" i="71"/>
  <c r="Q4734" i="71"/>
  <c r="Q4714" i="71"/>
  <c r="Q4694" i="71"/>
  <c r="Q4674" i="71"/>
  <c r="Q4654" i="71"/>
  <c r="Q33" i="71"/>
  <c r="J4657" i="71"/>
  <c r="Q4017" i="71"/>
  <c r="Q2857" i="71"/>
  <c r="Q197" i="71"/>
  <c r="Q4716" i="71"/>
  <c r="Q4396" i="71"/>
  <c r="Q3796" i="71"/>
  <c r="Q2696" i="71"/>
  <c r="Q156" i="71"/>
  <c r="Q3695" i="71"/>
  <c r="Q215" i="71"/>
  <c r="Q4173" i="71"/>
  <c r="Q233" i="71"/>
  <c r="Q4352" i="71"/>
  <c r="J4931" i="71"/>
  <c r="J4911" i="71"/>
  <c r="J4891" i="71"/>
  <c r="J4871" i="71"/>
  <c r="J4851" i="71"/>
  <c r="Q4831" i="71"/>
  <c r="J4811" i="71"/>
  <c r="J4791" i="71"/>
  <c r="J4771" i="71"/>
  <c r="J4751" i="71"/>
  <c r="J4731" i="71"/>
  <c r="J4711" i="71"/>
  <c r="J4691" i="71"/>
  <c r="J4671" i="71"/>
  <c r="J4651" i="71"/>
  <c r="Q4631" i="71"/>
  <c r="J4591" i="71"/>
  <c r="J4571" i="71"/>
  <c r="J4551" i="71"/>
  <c r="J4531" i="71"/>
  <c r="J4511" i="71"/>
  <c r="Q4491" i="71"/>
  <c r="J4471" i="71"/>
  <c r="Q4451" i="71"/>
  <c r="Q4431" i="71"/>
  <c r="J4391" i="71"/>
  <c r="J4371" i="71"/>
  <c r="J4351" i="71"/>
  <c r="J4331" i="71"/>
  <c r="J4311" i="71"/>
  <c r="J4291" i="71"/>
  <c r="J4271" i="71"/>
  <c r="J4251" i="71"/>
  <c r="J4231" i="71"/>
  <c r="Q4211" i="71"/>
  <c r="J4191" i="71"/>
  <c r="J4171" i="71"/>
  <c r="J4151" i="71"/>
  <c r="J4131" i="71"/>
  <c r="Q4111" i="71"/>
  <c r="J4091" i="71"/>
  <c r="Q4071" i="71"/>
  <c r="Q4051" i="71"/>
  <c r="Q4031" i="71"/>
  <c r="Q3991" i="71"/>
  <c r="J3971" i="71"/>
  <c r="J3951" i="71"/>
  <c r="J3931" i="71"/>
  <c r="J3911" i="71"/>
  <c r="Q3891" i="71"/>
  <c r="J3871" i="71"/>
  <c r="J3851" i="71"/>
  <c r="J3831" i="71"/>
  <c r="Q3811" i="71"/>
  <c r="J3791" i="71"/>
  <c r="Q3771" i="71"/>
  <c r="Q3751" i="71"/>
  <c r="J3731" i="71"/>
  <c r="Q3711" i="71"/>
  <c r="J3691" i="71"/>
  <c r="J3671" i="71"/>
  <c r="Q3651" i="71"/>
  <c r="Q3631" i="71"/>
  <c r="J3591" i="71"/>
  <c r="J3571" i="71"/>
  <c r="J3551" i="71"/>
  <c r="Q3531" i="71"/>
  <c r="J3511" i="71"/>
  <c r="J3491" i="71"/>
  <c r="Q3471" i="71"/>
  <c r="J3451" i="71"/>
  <c r="Q3431" i="71"/>
  <c r="Q3411" i="71"/>
  <c r="Q4877" i="71"/>
  <c r="J4577" i="71"/>
  <c r="J4197" i="71"/>
  <c r="Q3537" i="71"/>
  <c r="Q2617" i="71"/>
  <c r="Q137" i="71"/>
  <c r="Q4936" i="71"/>
  <c r="Q216" i="71"/>
  <c r="Q4775" i="71"/>
  <c r="Q4475" i="71"/>
  <c r="Q3915" i="71"/>
  <c r="Q2975" i="71"/>
  <c r="Q155" i="71"/>
  <c r="Q4853" i="71"/>
  <c r="Q4693" i="71"/>
  <c r="Q4493" i="71"/>
  <c r="Q4333" i="71"/>
  <c r="Q4193" i="71"/>
  <c r="Q4033" i="71"/>
  <c r="Q3933" i="71"/>
  <c r="Q3793" i="71"/>
  <c r="Q3713" i="71"/>
  <c r="Q3573" i="71"/>
  <c r="Q3493" i="71"/>
  <c r="Q3373" i="71"/>
  <c r="Q3253" i="71"/>
  <c r="Q3133" i="71"/>
  <c r="Q2953" i="71"/>
  <c r="Q2853" i="71"/>
  <c r="Q2753" i="71"/>
  <c r="Q2673" i="71"/>
  <c r="Q2593" i="71"/>
  <c r="Q2493" i="71"/>
  <c r="Q2373" i="71"/>
  <c r="Q2273" i="71"/>
  <c r="Q2113" i="71"/>
  <c r="Q1853" i="71"/>
  <c r="Q1373" i="71"/>
  <c r="Q73" i="71"/>
  <c r="Q4930" i="71"/>
  <c r="Q4910" i="71"/>
  <c r="J4890" i="71"/>
  <c r="Q4870" i="71"/>
  <c r="Q4850" i="71"/>
  <c r="Q4830" i="71"/>
  <c r="Q1018" i="71"/>
  <c r="Q938" i="71"/>
  <c r="Q878" i="71"/>
  <c r="Q838" i="71"/>
  <c r="Q818" i="71"/>
  <c r="Q758" i="71"/>
  <c r="Q698" i="71"/>
  <c r="Q658" i="71"/>
  <c r="Q558" i="71"/>
  <c r="Q438" i="71"/>
  <c r="Q398" i="71"/>
  <c r="Q358" i="71"/>
  <c r="Q318" i="71"/>
  <c r="Q278" i="71"/>
  <c r="Q238" i="71"/>
  <c r="Q58" i="71"/>
  <c r="Q4897" i="71"/>
  <c r="Q4817" i="71"/>
  <c r="Q4717" i="71"/>
  <c r="Q4637" i="71"/>
  <c r="Q4557" i="71"/>
  <c r="J4497" i="71"/>
  <c r="J4437" i="71"/>
  <c r="Q4377" i="71"/>
  <c r="J4297" i="71"/>
  <c r="J4217" i="71"/>
  <c r="Q4137" i="71"/>
  <c r="J4057" i="71"/>
  <c r="Q3977" i="71"/>
  <c r="Q3897" i="71"/>
  <c r="Q3717" i="71"/>
  <c r="Q3657" i="71"/>
  <c r="Q3597" i="71"/>
  <c r="J3497" i="71"/>
  <c r="J3437" i="71"/>
  <c r="Q3397" i="71"/>
  <c r="Q3337" i="71"/>
  <c r="Q3277" i="71"/>
  <c r="J3217" i="71"/>
  <c r="J3117" i="71"/>
  <c r="Q3057" i="71"/>
  <c r="Q2957" i="71"/>
  <c r="Q2657" i="71"/>
  <c r="Q2517" i="71"/>
  <c r="Q2437" i="71"/>
  <c r="Q2377" i="71"/>
  <c r="Q2297" i="71"/>
  <c r="Q2237" i="71"/>
  <c r="Q2157" i="71"/>
  <c r="Q2057" i="71"/>
  <c r="Q1857" i="71"/>
  <c r="Q1797" i="71"/>
  <c r="Q1757" i="71"/>
  <c r="Q1717" i="71"/>
  <c r="Q1677" i="71"/>
  <c r="Q1617" i="71"/>
  <c r="Q1557" i="71"/>
  <c r="Q1477" i="71"/>
  <c r="Q1417" i="71"/>
  <c r="Q1357" i="71"/>
  <c r="Q1297" i="71"/>
  <c r="Q1257" i="71"/>
  <c r="Q1197" i="71"/>
  <c r="Q1157" i="71"/>
  <c r="Q1097" i="71"/>
  <c r="Q1037" i="71"/>
  <c r="Q997" i="71"/>
  <c r="Q937" i="71"/>
  <c r="Q897" i="71"/>
  <c r="Q837" i="71"/>
  <c r="Q817" i="71"/>
  <c r="Q757" i="71"/>
  <c r="Q677" i="71"/>
  <c r="Q597" i="71"/>
  <c r="Q537" i="71"/>
  <c r="J477" i="71"/>
  <c r="Q397" i="71"/>
  <c r="Q297" i="71"/>
  <c r="Q97" i="71"/>
  <c r="Q4776" i="71"/>
  <c r="Q4416" i="71"/>
  <c r="Q3556" i="71"/>
  <c r="Q816" i="71"/>
  <c r="Q4915" i="71"/>
  <c r="Q4875" i="71"/>
  <c r="Q4795" i="71"/>
  <c r="Q4715" i="71"/>
  <c r="Q4655" i="71"/>
  <c r="Q4595" i="71"/>
  <c r="Q4535" i="71"/>
  <c r="Q4495" i="71"/>
  <c r="Q4435" i="71"/>
  <c r="Q4375" i="71"/>
  <c r="Q4315" i="71"/>
  <c r="Q4215" i="71"/>
  <c r="Q4055" i="71"/>
  <c r="Q3835" i="71"/>
  <c r="Q3775" i="71"/>
  <c r="Q3715" i="71"/>
  <c r="Q3675" i="71"/>
  <c r="Q3655" i="71"/>
  <c r="Q3615" i="71"/>
  <c r="Q3575" i="71"/>
  <c r="Q3555" i="71"/>
  <c r="Q3515" i="71"/>
  <c r="Q3475" i="71"/>
  <c r="Q3415" i="71"/>
  <c r="J3355" i="71"/>
  <c r="Q3315" i="71"/>
  <c r="Q3235" i="71"/>
  <c r="Q3175" i="71"/>
  <c r="Q3095" i="71"/>
  <c r="Q3035" i="71"/>
  <c r="Q2955" i="71"/>
  <c r="Q2855" i="71"/>
  <c r="Q2795" i="71"/>
  <c r="Q2735" i="71"/>
  <c r="Q2695" i="71"/>
  <c r="Q2635" i="71"/>
  <c r="Q2595" i="71"/>
  <c r="Q2555" i="71"/>
  <c r="Q2495" i="71"/>
  <c r="Q2435" i="71"/>
  <c r="Q2375" i="71"/>
  <c r="Q2315" i="71"/>
  <c r="Q2255" i="71"/>
  <c r="Q2195" i="71"/>
  <c r="Q2115" i="71"/>
  <c r="Q2055" i="71"/>
  <c r="Q1975" i="71"/>
  <c r="Q1895" i="71"/>
  <c r="Q1815" i="71"/>
  <c r="Q1775" i="71"/>
  <c r="Q1735" i="71"/>
  <c r="Q1655" i="71"/>
  <c r="Q1615" i="71"/>
  <c r="Q1555" i="71"/>
  <c r="Q1495" i="71"/>
  <c r="Q1435" i="71"/>
  <c r="Q1395" i="71"/>
  <c r="Q1335" i="71"/>
  <c r="Q1255" i="71"/>
  <c r="Q1195" i="71"/>
  <c r="Q1135" i="71"/>
  <c r="Q1075" i="71"/>
  <c r="Q1015" i="71"/>
  <c r="Q955" i="71"/>
  <c r="Q895" i="71"/>
  <c r="Q835" i="71"/>
  <c r="Q775" i="71"/>
  <c r="Q695" i="71"/>
  <c r="Q615" i="71"/>
  <c r="Q595" i="71"/>
  <c r="Q555" i="71"/>
  <c r="Q515" i="71"/>
  <c r="Q455" i="71"/>
  <c r="Q395" i="71"/>
  <c r="Q355" i="71"/>
  <c r="Q275" i="71"/>
  <c r="Q75" i="71"/>
  <c r="Q4893" i="71"/>
  <c r="J4813" i="71"/>
  <c r="Q4733" i="71"/>
  <c r="Q4673" i="71"/>
  <c r="Q4573" i="71"/>
  <c r="Q4453" i="71"/>
  <c r="Q4393" i="71"/>
  <c r="Q4293" i="71"/>
  <c r="Q4233" i="71"/>
  <c r="Q4113" i="71"/>
  <c r="Q4053" i="71"/>
  <c r="Q3993" i="71"/>
  <c r="Q3873" i="71"/>
  <c r="Q3813" i="71"/>
  <c r="Q3753" i="71"/>
  <c r="Q3673" i="71"/>
  <c r="Q3633" i="71"/>
  <c r="Q3533" i="71"/>
  <c r="Q3453" i="71"/>
  <c r="Q3393" i="71"/>
  <c r="Q3313" i="71"/>
  <c r="Q3233" i="71"/>
  <c r="Q3153" i="71"/>
  <c r="Q3073" i="71"/>
  <c r="Q3013" i="71"/>
  <c r="Q2973" i="71"/>
  <c r="Q2913" i="71"/>
  <c r="Q2873" i="71"/>
  <c r="Q2793" i="71"/>
  <c r="Q2733" i="71"/>
  <c r="Q2653" i="71"/>
  <c r="Q2613" i="71"/>
  <c r="Q2533" i="71"/>
  <c r="Q2473" i="71"/>
  <c r="Q2393" i="71"/>
  <c r="Q2313" i="71"/>
  <c r="Q2253" i="71"/>
  <c r="Q2193" i="71"/>
  <c r="Q2133" i="71"/>
  <c r="Q2053" i="71"/>
  <c r="Q1993" i="71"/>
  <c r="Q1933" i="71"/>
  <c r="Q1873" i="71"/>
  <c r="Q1793" i="71"/>
  <c r="Q1733" i="71"/>
  <c r="Q1573" i="71"/>
  <c r="Q1513" i="71"/>
  <c r="Q1433" i="71"/>
  <c r="Q1353" i="71"/>
  <c r="Q1293" i="71"/>
  <c r="Q1213" i="71"/>
  <c r="Q1153" i="71"/>
  <c r="Q1133" i="71"/>
  <c r="Q1073" i="71"/>
  <c r="Q1013" i="71"/>
  <c r="Q973" i="71"/>
  <c r="Q753" i="71"/>
  <c r="Q153" i="71"/>
  <c r="Q4872" i="71"/>
  <c r="J4692" i="71"/>
  <c r="Q4492" i="71"/>
  <c r="Q1058" i="71"/>
  <c r="Q998" i="71"/>
  <c r="Q958" i="71"/>
  <c r="Q918" i="71"/>
  <c r="Q858" i="71"/>
  <c r="Q798" i="71"/>
  <c r="Q738" i="71"/>
  <c r="Q678" i="71"/>
  <c r="Q618" i="71"/>
  <c r="Q598" i="71"/>
  <c r="J578" i="71"/>
  <c r="Q538" i="71"/>
  <c r="Q518" i="71"/>
  <c r="J478" i="71"/>
  <c r="Q418" i="71"/>
  <c r="Q378" i="71"/>
  <c r="Q338" i="71"/>
  <c r="Q258" i="71"/>
  <c r="Q78" i="71"/>
  <c r="J4937" i="71"/>
  <c r="J4757" i="71"/>
  <c r="Q4677" i="71"/>
  <c r="Q4597" i="71"/>
  <c r="Q4517" i="71"/>
  <c r="Q4417" i="71"/>
  <c r="J4357" i="71"/>
  <c r="J4317" i="71"/>
  <c r="Q4237" i="71"/>
  <c r="Q4157" i="71"/>
  <c r="Q4077" i="71"/>
  <c r="Q3997" i="71"/>
  <c r="J3937" i="71"/>
  <c r="Q3877" i="71"/>
  <c r="Q3837" i="71"/>
  <c r="Q3817" i="71"/>
  <c r="Q3757" i="71"/>
  <c r="Q3677" i="71"/>
  <c r="Q3617" i="71"/>
  <c r="Q3517" i="71"/>
  <c r="Q3457" i="71"/>
  <c r="Q3377" i="71"/>
  <c r="J3317" i="71"/>
  <c r="Q3137" i="71"/>
  <c r="Q3077" i="71"/>
  <c r="Q2997" i="71"/>
  <c r="J2917" i="71"/>
  <c r="Q2777" i="71"/>
  <c r="Q2757" i="71"/>
  <c r="J2697" i="71"/>
  <c r="Q2637" i="71"/>
  <c r="Q2537" i="71"/>
  <c r="Q2477" i="71"/>
  <c r="Q2417" i="71"/>
  <c r="J2357" i="71"/>
  <c r="Q2337" i="71"/>
  <c r="Q2277" i="71"/>
  <c r="Q2217" i="71"/>
  <c r="Q2177" i="71"/>
  <c r="Q2117" i="71"/>
  <c r="Q2077" i="71"/>
  <c r="Q2017" i="71"/>
  <c r="Q1977" i="71"/>
  <c r="Q1957" i="71"/>
  <c r="Q1897" i="71"/>
  <c r="Q1817" i="71"/>
  <c r="Q1637" i="71"/>
  <c r="Q1597" i="71"/>
  <c r="J1537" i="71"/>
  <c r="Q1497" i="71"/>
  <c r="Q1437" i="71"/>
  <c r="Q1397" i="71"/>
  <c r="Q1337" i="71"/>
  <c r="Q1277" i="71"/>
  <c r="Q1237" i="71"/>
  <c r="Q1177" i="71"/>
  <c r="Q1137" i="71"/>
  <c r="Q1077" i="71"/>
  <c r="Q1017" i="71"/>
  <c r="Q977" i="71"/>
  <c r="Q917" i="71"/>
  <c r="Q857" i="71"/>
  <c r="Q797" i="71"/>
  <c r="Q717" i="71"/>
  <c r="Q657" i="71"/>
  <c r="Q617" i="71"/>
  <c r="Q557" i="71"/>
  <c r="Q517" i="71"/>
  <c r="Q457" i="71"/>
  <c r="Q417" i="71"/>
  <c r="Q337" i="71"/>
  <c r="Q177" i="71"/>
  <c r="Q4916" i="71"/>
  <c r="Q4836" i="71"/>
  <c r="Q4796" i="71"/>
  <c r="Q4736" i="71"/>
  <c r="Q4656" i="71"/>
  <c r="Q4596" i="71"/>
  <c r="J4456" i="71"/>
  <c r="Q4376" i="71"/>
  <c r="Q4296" i="71"/>
  <c r="Q4256" i="71"/>
  <c r="Q4116" i="71"/>
  <c r="Q4076" i="71"/>
  <c r="Q4036" i="71"/>
  <c r="Q3976" i="71"/>
  <c r="Q3916" i="71"/>
  <c r="J3856" i="71"/>
  <c r="Q3816" i="71"/>
  <c r="Q3736" i="71"/>
  <c r="J3656" i="71"/>
  <c r="Q3536" i="71"/>
  <c r="Q3236" i="71"/>
  <c r="Q3176" i="71"/>
  <c r="Q3136" i="71"/>
  <c r="Q3116" i="71"/>
  <c r="Q3076" i="71"/>
  <c r="Q2996" i="71"/>
  <c r="Q2956" i="71"/>
  <c r="Q2916" i="71"/>
  <c r="Q2876" i="71"/>
  <c r="Q2816" i="71"/>
  <c r="Q2776" i="71"/>
  <c r="Q2676" i="71"/>
  <c r="Q2556" i="71"/>
  <c r="Q2516" i="71"/>
  <c r="Q2476" i="71"/>
  <c r="Q2436" i="71"/>
  <c r="Q2336" i="71"/>
  <c r="Q2296" i="71"/>
  <c r="Q2256" i="71"/>
  <c r="Q2156" i="71"/>
  <c r="Q2116" i="71"/>
  <c r="Q2096" i="71"/>
  <c r="Q2056" i="71"/>
  <c r="Q2036" i="71"/>
  <c r="Q1996" i="71"/>
  <c r="Q1976" i="71"/>
  <c r="Q1936" i="71"/>
  <c r="Q1896" i="71"/>
  <c r="Q1856" i="71"/>
  <c r="Q1816" i="71"/>
  <c r="Q1736" i="71"/>
  <c r="Q1716" i="71"/>
  <c r="Q1696" i="71"/>
  <c r="Q1656" i="71"/>
  <c r="Q1636" i="71"/>
  <c r="Q1596" i="71"/>
  <c r="Q1516" i="71"/>
  <c r="Q1496" i="71"/>
  <c r="Q1476" i="71"/>
  <c r="Q1456" i="71"/>
  <c r="Q1416" i="71"/>
  <c r="Q1396" i="71"/>
  <c r="Q1376" i="71"/>
  <c r="Q1356" i="71"/>
  <c r="Q1336" i="71"/>
  <c r="Q1316" i="71"/>
  <c r="Q1296" i="71"/>
  <c r="Q1276" i="71"/>
  <c r="Q1256" i="71"/>
  <c r="Q1216" i="71"/>
  <c r="Q1196" i="71"/>
  <c r="Q1176" i="71"/>
  <c r="Q1156" i="71"/>
  <c r="Q1136" i="71"/>
  <c r="Q1116" i="71"/>
  <c r="Q1096" i="71"/>
  <c r="Q1076" i="71"/>
  <c r="Q1056" i="71"/>
  <c r="Q1036" i="71"/>
  <c r="Q1016" i="71"/>
  <c r="Q996" i="71"/>
  <c r="Q976" i="71"/>
  <c r="Q956" i="71"/>
  <c r="Q936" i="71"/>
  <c r="Q916" i="71"/>
  <c r="Q896" i="71"/>
  <c r="Q876" i="71"/>
  <c r="Q856" i="71"/>
  <c r="Q836" i="71"/>
  <c r="Q796" i="71"/>
  <c r="Q776" i="71"/>
  <c r="Q756" i="71"/>
  <c r="Q736" i="71"/>
  <c r="Q716" i="71"/>
  <c r="Q696" i="71"/>
  <c r="Q676" i="71"/>
  <c r="Q656" i="71"/>
  <c r="Q636" i="71"/>
  <c r="Q616" i="71"/>
  <c r="Q596" i="71"/>
  <c r="Q556" i="71"/>
  <c r="Q536" i="71"/>
  <c r="Q516" i="71"/>
  <c r="Q496" i="71"/>
  <c r="Q456" i="71"/>
  <c r="Q436" i="71"/>
  <c r="Q396" i="71"/>
  <c r="J376" i="71"/>
  <c r="Q356" i="71"/>
  <c r="Q336" i="71"/>
  <c r="Q316" i="71"/>
  <c r="Q296" i="71"/>
  <c r="Q276" i="71"/>
  <c r="Q256" i="71"/>
  <c r="Q236" i="71"/>
  <c r="Q76" i="71"/>
  <c r="Q4895" i="71"/>
  <c r="Q4675" i="71"/>
  <c r="Q4635" i="71"/>
  <c r="Q4575" i="71"/>
  <c r="Q4515" i="71"/>
  <c r="Q4415" i="71"/>
  <c r="Q4395" i="71"/>
  <c r="Q4335" i="71"/>
  <c r="Q4275" i="71"/>
  <c r="Q4155" i="71"/>
  <c r="Q4075" i="71"/>
  <c r="Q4035" i="71"/>
  <c r="Q3975" i="71"/>
  <c r="Q3935" i="71"/>
  <c r="Q3875" i="71"/>
  <c r="Q3815" i="71"/>
  <c r="Q3735" i="71"/>
  <c r="Q3595" i="71"/>
  <c r="Q3435" i="71"/>
  <c r="Q3395" i="71"/>
  <c r="Q3335" i="71"/>
  <c r="Q3275" i="71"/>
  <c r="Q3215" i="71"/>
  <c r="Q3155" i="71"/>
  <c r="Q3115" i="71"/>
  <c r="Q3075" i="71"/>
  <c r="Q3015" i="71"/>
  <c r="Q2935" i="71"/>
  <c r="Q2875" i="71"/>
  <c r="Q2815" i="71"/>
  <c r="Q2775" i="71"/>
  <c r="Q2715" i="71"/>
  <c r="Q2675" i="71"/>
  <c r="Q2615" i="71"/>
  <c r="Q2575" i="71"/>
  <c r="Q2515" i="71"/>
  <c r="Q2475" i="71"/>
  <c r="Q2415" i="71"/>
  <c r="J2355" i="71"/>
  <c r="Q2295" i="71"/>
  <c r="Q2235" i="71"/>
  <c r="Q2175" i="71"/>
  <c r="Q2135" i="71"/>
  <c r="Q2075" i="71"/>
  <c r="Q2015" i="71"/>
  <c r="Q1995" i="71"/>
  <c r="Q1935" i="71"/>
  <c r="Q1915" i="71"/>
  <c r="Q1855" i="71"/>
  <c r="Q1795" i="71"/>
  <c r="Q1715" i="71"/>
  <c r="Q1675" i="71"/>
  <c r="Q1635" i="71"/>
  <c r="Q1575" i="71"/>
  <c r="Q1535" i="71"/>
  <c r="Q1475" i="71"/>
  <c r="Q1415" i="71"/>
  <c r="Q1355" i="71"/>
  <c r="Q1275" i="71"/>
  <c r="Q1215" i="71"/>
  <c r="Q1155" i="71"/>
  <c r="Q1095" i="71"/>
  <c r="Q1035" i="71"/>
  <c r="Q975" i="71"/>
  <c r="Q915" i="71"/>
  <c r="Q855" i="71"/>
  <c r="Q795" i="71"/>
  <c r="Q735" i="71"/>
  <c r="Q655" i="71"/>
  <c r="Q495" i="71"/>
  <c r="Q435" i="71"/>
  <c r="Q375" i="71"/>
  <c r="Q335" i="71"/>
  <c r="Q95" i="71"/>
  <c r="Q4933" i="71"/>
  <c r="Q4873" i="71"/>
  <c r="Q4833" i="71"/>
  <c r="Q4793" i="71"/>
  <c r="Q4713" i="71"/>
  <c r="Q4613" i="71"/>
  <c r="Q4473" i="71"/>
  <c r="Q4433" i="71"/>
  <c r="Q4373" i="71"/>
  <c r="Q4273" i="71"/>
  <c r="Q4213" i="71"/>
  <c r="Q4093" i="71"/>
  <c r="Q4013" i="71"/>
  <c r="Q3953" i="71"/>
  <c r="Q3893" i="71"/>
  <c r="Q3853" i="71"/>
  <c r="Q3773" i="71"/>
  <c r="Q3653" i="71"/>
  <c r="Q3593" i="71"/>
  <c r="Q3553" i="71"/>
  <c r="Q3433" i="71"/>
  <c r="Q3333" i="71"/>
  <c r="Q3273" i="71"/>
  <c r="Q3213" i="71"/>
  <c r="Q3113" i="71"/>
  <c r="Q2993" i="71"/>
  <c r="Q2893" i="71"/>
  <c r="Q2773" i="71"/>
  <c r="Q2693" i="71"/>
  <c r="Q2633" i="71"/>
  <c r="Q2573" i="71"/>
  <c r="Q2513" i="71"/>
  <c r="Q2453" i="71"/>
  <c r="Q2353" i="71"/>
  <c r="Q2293" i="71"/>
  <c r="Q2213" i="71"/>
  <c r="Q2153" i="71"/>
  <c r="Q2093" i="71"/>
  <c r="Q2033" i="71"/>
  <c r="Q2013" i="71"/>
  <c r="Q1953" i="71"/>
  <c r="Q1893" i="71"/>
  <c r="Q1813" i="71"/>
  <c r="Q1753" i="71"/>
  <c r="Q1673" i="71"/>
  <c r="Q1613" i="71"/>
  <c r="Q1553" i="71"/>
  <c r="Q1473" i="71"/>
  <c r="Q1413" i="71"/>
  <c r="Q1333" i="71"/>
  <c r="J1273" i="71"/>
  <c r="Q1233" i="71"/>
  <c r="Q1173" i="71"/>
  <c r="Q1093" i="71"/>
  <c r="Q1033" i="71"/>
  <c r="Q873" i="71"/>
  <c r="Q853" i="71"/>
  <c r="Q813" i="71"/>
  <c r="Q773" i="71"/>
  <c r="Q713" i="71"/>
  <c r="Q673" i="71"/>
  <c r="Q573" i="71"/>
  <c r="Q533" i="71"/>
  <c r="Q493" i="71"/>
  <c r="Q453" i="71"/>
  <c r="Q433" i="71"/>
  <c r="Q393" i="71"/>
  <c r="Q353" i="71"/>
  <c r="Q313" i="71"/>
  <c r="Q273" i="71"/>
  <c r="Q133" i="71"/>
  <c r="J4932" i="71"/>
  <c r="J4732" i="71"/>
  <c r="Q4672" i="71"/>
  <c r="J4632" i="71"/>
  <c r="J4552" i="71"/>
  <c r="Q4512" i="71"/>
  <c r="Q4472" i="71"/>
  <c r="J4292" i="71"/>
  <c r="Q357" i="71"/>
  <c r="Q4516" i="71"/>
  <c r="Q3936" i="71"/>
  <c r="Q2836" i="71"/>
  <c r="Q176" i="71"/>
  <c r="Q4135" i="71"/>
  <c r="Q255" i="71"/>
  <c r="J4593" i="71"/>
  <c r="Q3053" i="71"/>
  <c r="Q4117" i="71"/>
  <c r="Q217" i="71"/>
  <c r="Q1616" i="71"/>
  <c r="Q4855" i="71"/>
  <c r="Q4095" i="71"/>
  <c r="Q2915" i="71"/>
  <c r="Q135" i="71"/>
  <c r="Q913" i="71"/>
  <c r="Q257" i="71"/>
  <c r="Q4856" i="71"/>
  <c r="Q4676" i="71"/>
  <c r="Q4536" i="71"/>
  <c r="Q4336" i="71"/>
  <c r="Q4196" i="71"/>
  <c r="Q3996" i="71"/>
  <c r="Q3756" i="71"/>
  <c r="Q3356" i="71"/>
  <c r="Q3216" i="71"/>
  <c r="Q3036" i="71"/>
  <c r="Q2756" i="71"/>
  <c r="Q2396" i="71"/>
  <c r="Q1796" i="71"/>
  <c r="Q96" i="71"/>
  <c r="Q1315" i="71"/>
  <c r="Q4533" i="71"/>
  <c r="Q3033" i="71"/>
  <c r="Q4777" i="71"/>
  <c r="Q4277" i="71"/>
  <c r="Q3577" i="71"/>
  <c r="J2457" i="71"/>
  <c r="Q117" i="71"/>
  <c r="Q4876" i="71"/>
  <c r="Q4616" i="71"/>
  <c r="Q4136" i="71"/>
  <c r="Q3636" i="71"/>
  <c r="Q3276" i="71"/>
  <c r="Q3056" i="71"/>
  <c r="Q2736" i="71"/>
  <c r="Q2376" i="71"/>
  <c r="Q1776" i="71"/>
  <c r="Q116" i="71"/>
  <c r="Q4735" i="71"/>
  <c r="Q3995" i="71"/>
  <c r="Q2835" i="71"/>
  <c r="Q115" i="71"/>
  <c r="J4773" i="71"/>
  <c r="Q4553" i="71"/>
  <c r="Q4313" i="71"/>
  <c r="Q4133" i="71"/>
  <c r="Q3913" i="71"/>
  <c r="Q3693" i="71"/>
  <c r="Q3473" i="71"/>
  <c r="Q3173" i="71"/>
  <c r="Q2833" i="71"/>
  <c r="Q2413" i="71"/>
  <c r="Q1713" i="71"/>
  <c r="Q93" i="71"/>
  <c r="Q2557" i="71"/>
  <c r="Q57" i="71"/>
  <c r="Q3596" i="71"/>
  <c r="Q136" i="71"/>
  <c r="Q4835" i="71"/>
  <c r="Q195" i="71"/>
  <c r="Q3353" i="71"/>
  <c r="Q113" i="71"/>
  <c r="J4372" i="71"/>
  <c r="Q2577" i="71"/>
  <c r="Q77" i="71"/>
  <c r="Q4236" i="71"/>
  <c r="Q3336" i="71"/>
  <c r="Q2236" i="71"/>
  <c r="Q56" i="71"/>
  <c r="Q4235" i="71"/>
  <c r="Q175" i="71"/>
  <c r="Q4653" i="71"/>
  <c r="Q173" i="71"/>
  <c r="J4392" i="71"/>
  <c r="Q1038" i="71"/>
  <c r="Q978" i="71"/>
  <c r="Q898" i="71"/>
  <c r="Q718" i="71"/>
  <c r="Q638" i="71"/>
  <c r="Q498" i="71"/>
  <c r="Q138" i="71"/>
  <c r="J4917" i="71"/>
  <c r="Q4857" i="71"/>
  <c r="Q4797" i="71"/>
  <c r="Q4737" i="71"/>
  <c r="Q4697" i="71"/>
  <c r="J4617" i="71"/>
  <c r="Q4537" i="71"/>
  <c r="Q4477" i="71"/>
  <c r="Q4397" i="71"/>
  <c r="Q4337" i="71"/>
  <c r="Q4257" i="71"/>
  <c r="Q4177" i="71"/>
  <c r="J3957" i="71"/>
  <c r="Q3917" i="71"/>
  <c r="J3857" i="71"/>
  <c r="Q3797" i="71"/>
  <c r="Q3737" i="71"/>
  <c r="Q3697" i="71"/>
  <c r="J3637" i="71"/>
  <c r="Q3557" i="71"/>
  <c r="Q3477" i="71"/>
  <c r="J3417" i="71"/>
  <c r="Q3357" i="71"/>
  <c r="Q3257" i="71"/>
  <c r="Q3237" i="71"/>
  <c r="Q3177" i="71"/>
  <c r="Q3157" i="71"/>
  <c r="Q3097" i="71"/>
  <c r="Q3037" i="71"/>
  <c r="J3017" i="71"/>
  <c r="Q2977" i="71"/>
  <c r="J2937" i="71"/>
  <c r="J2897" i="71"/>
  <c r="Q2877" i="71"/>
  <c r="Q2797" i="71"/>
  <c r="J2737" i="71"/>
  <c r="Q2677" i="71"/>
  <c r="J2597" i="71"/>
  <c r="Q2497" i="71"/>
  <c r="Q2397" i="71"/>
  <c r="Q2317" i="71"/>
  <c r="Q2257" i="71"/>
  <c r="Q2197" i="71"/>
  <c r="Q2137" i="71"/>
  <c r="Q2097" i="71"/>
  <c r="Q2037" i="71"/>
  <c r="Q1997" i="71"/>
  <c r="Q1937" i="71"/>
  <c r="Q1877" i="71"/>
  <c r="Q1837" i="71"/>
  <c r="Q1777" i="71"/>
  <c r="Q1737" i="71"/>
  <c r="Q1657" i="71"/>
  <c r="Q1577" i="71"/>
  <c r="Q1517" i="71"/>
  <c r="Q1457" i="71"/>
  <c r="Q1377" i="71"/>
  <c r="Q1317" i="71"/>
  <c r="Q1217" i="71"/>
  <c r="Q1057" i="71"/>
  <c r="Q957" i="71"/>
  <c r="Q877" i="71"/>
  <c r="Q737" i="71"/>
  <c r="Q697" i="71"/>
  <c r="Q637" i="71"/>
  <c r="Q577" i="71"/>
  <c r="Q497" i="71"/>
  <c r="Q437" i="71"/>
  <c r="Q377" i="71"/>
  <c r="Q317" i="71"/>
  <c r="Q277" i="71"/>
  <c r="Q4896" i="71"/>
  <c r="Q4696" i="71"/>
  <c r="Q4636" i="71"/>
  <c r="Q4576" i="71"/>
  <c r="Q4556" i="71"/>
  <c r="Q4476" i="71"/>
  <c r="Q4436" i="71"/>
  <c r="Q4316" i="71"/>
  <c r="Q4276" i="71"/>
  <c r="Q4216" i="71"/>
  <c r="Q4156" i="71"/>
  <c r="Q4096" i="71"/>
  <c r="Q4056" i="71"/>
  <c r="Q4016" i="71"/>
  <c r="Q3956" i="71"/>
  <c r="Q3896" i="71"/>
  <c r="Q3836" i="71"/>
  <c r="Q3776" i="71"/>
  <c r="Q3716" i="71"/>
  <c r="J3696" i="71"/>
  <c r="Q3676" i="71"/>
  <c r="Q3616" i="71"/>
  <c r="Q3576" i="71"/>
  <c r="Q3516" i="71"/>
  <c r="Q3476" i="71"/>
  <c r="Q3436" i="71"/>
  <c r="Q3376" i="71"/>
  <c r="Q3316" i="71"/>
  <c r="Q3256" i="71"/>
  <c r="J3196" i="71"/>
  <c r="Q3156" i="71"/>
  <c r="Q3016" i="71"/>
  <c r="Q2976" i="71"/>
  <c r="Q2936" i="71"/>
  <c r="Q2896" i="71"/>
  <c r="Q2856" i="71"/>
  <c r="J2796" i="71"/>
  <c r="Q2716" i="71"/>
  <c r="Q2656" i="71"/>
  <c r="Q2636" i="71"/>
  <c r="Q2616" i="71"/>
  <c r="Q2576" i="71"/>
  <c r="Q2536" i="71"/>
  <c r="Q2496" i="71"/>
  <c r="Q2456" i="71"/>
  <c r="Q2416" i="71"/>
  <c r="Q2356" i="71"/>
  <c r="Q2316" i="71"/>
  <c r="Q2276" i="71"/>
  <c r="Q2216" i="71"/>
  <c r="Q2176" i="71"/>
  <c r="Q2136" i="71"/>
  <c r="Q2076" i="71"/>
  <c r="Q2016" i="71"/>
  <c r="Q1956" i="71"/>
  <c r="Q1876" i="71"/>
  <c r="Q1836" i="71"/>
  <c r="Q1756" i="71"/>
  <c r="Q1676" i="71"/>
  <c r="Q1536" i="71"/>
  <c r="Q1436" i="71"/>
  <c r="Q1236" i="71"/>
  <c r="Q196" i="71"/>
  <c r="Q4695" i="71"/>
  <c r="Q4615" i="71"/>
  <c r="Q4555" i="71"/>
  <c r="Q4355" i="71"/>
  <c r="Q4255" i="71"/>
  <c r="Q4195" i="71"/>
  <c r="Q4115" i="71"/>
  <c r="Q4015" i="71"/>
  <c r="J3955" i="71"/>
  <c r="Q3895" i="71"/>
  <c r="Q3795" i="71"/>
  <c r="Q3755" i="71"/>
  <c r="Q3635" i="71"/>
  <c r="Q3535" i="71"/>
  <c r="Q3455" i="71"/>
  <c r="Q3375" i="71"/>
  <c r="Q3295" i="71"/>
  <c r="Q3255" i="71"/>
  <c r="Q3195" i="71"/>
  <c r="Q3135" i="71"/>
  <c r="Q3055" i="71"/>
  <c r="Q2995" i="71"/>
  <c r="Q2895" i="71"/>
  <c r="J2655" i="71"/>
  <c r="Q2455" i="71"/>
  <c r="Q2395" i="71"/>
  <c r="Q2335" i="71"/>
  <c r="Q2275" i="71"/>
  <c r="Q2215" i="71"/>
  <c r="Q2155" i="71"/>
  <c r="Q2095" i="71"/>
  <c r="Q2035" i="71"/>
  <c r="Q1955" i="71"/>
  <c r="Q1875" i="71"/>
  <c r="Q1835" i="71"/>
  <c r="Q1755" i="71"/>
  <c r="Q1695" i="71"/>
  <c r="Q1595" i="71"/>
  <c r="Q1515" i="71"/>
  <c r="Q1455" i="71"/>
  <c r="Q1375" i="71"/>
  <c r="Q1295" i="71"/>
  <c r="Q1235" i="71"/>
  <c r="Q1175" i="71"/>
  <c r="Q1115" i="71"/>
  <c r="Q1055" i="71"/>
  <c r="Q995" i="71"/>
  <c r="Q935" i="71"/>
  <c r="Q875" i="71"/>
  <c r="Q815" i="71"/>
  <c r="Q755" i="71"/>
  <c r="Q715" i="71"/>
  <c r="Q675" i="71"/>
  <c r="Q635" i="71"/>
  <c r="Q575" i="71"/>
  <c r="Q475" i="71"/>
  <c r="Q415" i="71"/>
  <c r="Q295" i="71"/>
  <c r="Q55" i="71"/>
  <c r="Q4913" i="71"/>
  <c r="Q4513" i="71"/>
  <c r="Q4413" i="71"/>
  <c r="Q4353" i="71"/>
  <c r="Q4253" i="71"/>
  <c r="Q4153" i="71"/>
  <c r="Q4073" i="71"/>
  <c r="Q3973" i="71"/>
  <c r="Q3833" i="71"/>
  <c r="Q3733" i="71"/>
  <c r="Q3613" i="71"/>
  <c r="Q3513" i="71"/>
  <c r="Q3413" i="71"/>
  <c r="Q3293" i="71"/>
  <c r="Q3193" i="71"/>
  <c r="Q3093" i="71"/>
  <c r="Q2933" i="71"/>
  <c r="Q2813" i="71"/>
  <c r="Q2713" i="71"/>
  <c r="Q2333" i="71"/>
  <c r="Q2233" i="71"/>
  <c r="Q2173" i="71"/>
  <c r="Q2073" i="71"/>
  <c r="Q1913" i="71"/>
  <c r="Q1833" i="71"/>
  <c r="Q1773" i="71"/>
  <c r="Q1693" i="71"/>
  <c r="Q1653" i="71"/>
  <c r="Q1593" i="71"/>
  <c r="Q1533" i="71"/>
  <c r="Q1493" i="71"/>
  <c r="Q1453" i="71"/>
  <c r="Q1393" i="71"/>
  <c r="Q1313" i="71"/>
  <c r="Q1253" i="71"/>
  <c r="Q1193" i="71"/>
  <c r="Q1113" i="71"/>
  <c r="Q1053" i="71"/>
  <c r="Q993" i="71"/>
  <c r="Q933" i="71"/>
  <c r="Q893" i="71"/>
  <c r="Q833" i="71"/>
  <c r="Q793" i="71"/>
  <c r="Q733" i="71"/>
  <c r="Q693" i="71"/>
  <c r="Q653" i="71"/>
  <c r="Q633" i="71"/>
  <c r="Q593" i="71"/>
  <c r="Q553" i="71"/>
  <c r="Q513" i="71"/>
  <c r="Q473" i="71"/>
  <c r="Q413" i="71"/>
  <c r="Q373" i="71"/>
  <c r="Q333" i="71"/>
  <c r="Q293" i="71"/>
  <c r="Q253" i="71"/>
  <c r="Q53" i="71"/>
  <c r="Q4852" i="71"/>
  <c r="J4812" i="71"/>
  <c r="Q4652" i="71"/>
  <c r="J4612" i="71"/>
  <c r="Q4452" i="71"/>
  <c r="Q4920" i="71"/>
  <c r="Q4900" i="71"/>
  <c r="Q4820" i="71"/>
  <c r="Q4740" i="71"/>
  <c r="Q4720" i="71"/>
  <c r="Q4640" i="71"/>
  <c r="Q4560" i="71"/>
  <c r="Q4540" i="71"/>
  <c r="Q4480" i="71"/>
  <c r="Q4420" i="71"/>
  <c r="Q4400" i="71"/>
  <c r="Q4380" i="71"/>
  <c r="Q4340" i="71"/>
  <c r="Q4280" i="71"/>
  <c r="Q4220" i="71"/>
  <c r="Q4200" i="71"/>
  <c r="Q4160" i="71"/>
  <c r="Q4140" i="71"/>
  <c r="Q4100" i="71"/>
  <c r="Q4080" i="71"/>
  <c r="Q4060" i="71"/>
  <c r="Q4040" i="71"/>
  <c r="Q4000" i="71"/>
  <c r="Q3980" i="71"/>
  <c r="Q3960" i="71"/>
  <c r="Q3940" i="71"/>
  <c r="Q3900" i="71"/>
  <c r="Q3880" i="71"/>
  <c r="Q3860" i="71"/>
  <c r="Q3840" i="71"/>
  <c r="Q3800" i="71"/>
  <c r="Q3760" i="71"/>
  <c r="Q3720" i="71"/>
  <c r="Q3680" i="71"/>
  <c r="Q3660" i="71"/>
  <c r="Q3620" i="71"/>
  <c r="Q3600" i="71"/>
  <c r="Q3580" i="71"/>
  <c r="Q3560" i="71"/>
  <c r="Q3540" i="71"/>
  <c r="Q3520" i="71"/>
  <c r="Q3480" i="71"/>
  <c r="Q3460" i="71"/>
  <c r="Q3440" i="71"/>
  <c r="Q3420" i="71"/>
  <c r="Q19" i="71"/>
  <c r="Q18" i="71"/>
  <c r="Q17" i="71"/>
  <c r="Q16" i="71"/>
  <c r="Q15" i="71"/>
  <c r="Q4634" i="71"/>
  <c r="Q4614" i="71"/>
  <c r="Q4594" i="71"/>
  <c r="J4574" i="71"/>
  <c r="Q4554" i="71"/>
  <c r="Q4534" i="71"/>
  <c r="Q4514" i="71"/>
  <c r="Q4494" i="71"/>
  <c r="Q4474" i="71"/>
  <c r="Q4454" i="71"/>
  <c r="Q4434" i="71"/>
  <c r="Q4414" i="71"/>
  <c r="Q4394" i="71"/>
  <c r="Q4374" i="71"/>
  <c r="Q4354" i="71"/>
  <c r="Q4334" i="71"/>
  <c r="Q4314" i="71"/>
  <c r="Q4294" i="71"/>
  <c r="Q4274" i="71"/>
  <c r="Q4234" i="71"/>
  <c r="Q4214" i="71"/>
  <c r="Q4194" i="71"/>
  <c r="J4174" i="71"/>
  <c r="Q4154" i="71"/>
  <c r="Q4134" i="71"/>
  <c r="Q4114" i="71"/>
  <c r="Q4094" i="71"/>
  <c r="Q4074" i="71"/>
  <c r="Q4054" i="71"/>
  <c r="Q4034" i="71"/>
  <c r="Q4014" i="71"/>
  <c r="Q3994" i="71"/>
  <c r="Q3974" i="71"/>
  <c r="Q3934" i="71"/>
  <c r="Q3914" i="71"/>
  <c r="Q3894" i="71"/>
  <c r="J3854" i="71"/>
  <c r="Q3814" i="71"/>
  <c r="Q3794" i="71"/>
  <c r="Q3774" i="71"/>
  <c r="Q3754" i="71"/>
  <c r="Q3734" i="71"/>
  <c r="Q3714" i="71"/>
  <c r="Q3694" i="71"/>
  <c r="Q3674" i="71"/>
  <c r="Q3654" i="71"/>
  <c r="Q3634" i="71"/>
  <c r="Q3614" i="71"/>
  <c r="Q3594" i="71"/>
  <c r="Q3574" i="71"/>
  <c r="Q3554" i="71"/>
  <c r="Q3534" i="71"/>
  <c r="Q3514" i="71"/>
  <c r="Q3494" i="71"/>
  <c r="Q3474" i="71"/>
  <c r="Q3454" i="71"/>
  <c r="Q3434" i="71"/>
  <c r="Q3414" i="71"/>
  <c r="Q3394" i="71"/>
  <c r="Q3374" i="71"/>
  <c r="Q3354" i="71"/>
  <c r="Q3334" i="71"/>
  <c r="Q3314" i="71"/>
  <c r="Q3294" i="71"/>
  <c r="Q3274" i="71"/>
  <c r="Q3254" i="71"/>
  <c r="Q3234" i="71"/>
  <c r="Q3214" i="71"/>
  <c r="Q3194" i="71"/>
  <c r="Q3174" i="71"/>
  <c r="Q3154" i="71"/>
  <c r="Q3134" i="71"/>
  <c r="Q3114" i="71"/>
  <c r="Q3094" i="71"/>
  <c r="Q3074" i="71"/>
  <c r="Q3054" i="71"/>
  <c r="Q3034" i="71"/>
  <c r="Q3014" i="71"/>
  <c r="Q2994" i="71"/>
  <c r="Q2974" i="71"/>
  <c r="Q2954" i="71"/>
  <c r="Q2934" i="71"/>
  <c r="Q2914" i="71"/>
  <c r="J2894" i="71"/>
  <c r="Q2874" i="71"/>
  <c r="Q2854" i="71"/>
  <c r="Q2834" i="71"/>
  <c r="Q2814" i="71"/>
  <c r="Q2794" i="71"/>
  <c r="Q2774" i="71"/>
  <c r="Q2754" i="71"/>
  <c r="Q2734" i="71"/>
  <c r="Q2714" i="71"/>
  <c r="Q2694" i="71"/>
  <c r="Q2674" i="71"/>
  <c r="Q2654" i="71"/>
  <c r="Q2634" i="71"/>
  <c r="Q2614" i="71"/>
  <c r="Q2594" i="71"/>
  <c r="Q2574" i="71"/>
  <c r="Q2554" i="71"/>
  <c r="Q2534" i="71"/>
  <c r="Q2514" i="71"/>
  <c r="Q2494" i="71"/>
  <c r="Q2474" i="71"/>
  <c r="Q2454" i="71"/>
  <c r="Q2434" i="71"/>
  <c r="Q2414" i="71"/>
  <c r="Q2394" i="71"/>
  <c r="Q2374" i="71"/>
  <c r="Q2354" i="71"/>
  <c r="Q2334" i="71"/>
  <c r="Q2314" i="71"/>
  <c r="Q2294" i="71"/>
  <c r="Q2274" i="71"/>
  <c r="Q2254" i="71"/>
  <c r="Q2234" i="71"/>
  <c r="Q2214" i="71"/>
  <c r="Q2194" i="71"/>
  <c r="Q2174" i="71"/>
  <c r="Q2154" i="71"/>
  <c r="Q2134" i="71"/>
  <c r="Q2114" i="71"/>
  <c r="Q2094" i="71"/>
  <c r="Q2074" i="71"/>
  <c r="Q2054" i="71"/>
  <c r="Q2034" i="71"/>
  <c r="Q2014" i="71"/>
  <c r="Q1994" i="71"/>
  <c r="Q1974" i="71"/>
  <c r="Q1954" i="71"/>
  <c r="Q1934" i="71"/>
  <c r="Q1914" i="71"/>
  <c r="Q1894" i="71"/>
  <c r="Q1874" i="71"/>
  <c r="Q1854" i="71"/>
  <c r="Q1834" i="71"/>
  <c r="Q1814" i="71"/>
  <c r="Q1774" i="71"/>
  <c r="Q1754" i="71"/>
  <c r="Q1734" i="71"/>
  <c r="Q1714" i="71"/>
  <c r="Q1694" i="71"/>
  <c r="Q1674" i="71"/>
  <c r="Q1654" i="71"/>
  <c r="Q1634" i="71"/>
  <c r="Q1614" i="71"/>
  <c r="Q1594" i="71"/>
  <c r="Q1574" i="71"/>
  <c r="Q1554" i="71"/>
  <c r="Q1534" i="71"/>
  <c r="Q1514" i="71"/>
  <c r="Q1494" i="71"/>
  <c r="Q1474" i="71"/>
  <c r="Q1454" i="71"/>
  <c r="Q1434" i="71"/>
  <c r="Q1414" i="71"/>
  <c r="Q1394" i="71"/>
  <c r="Q1374" i="71"/>
  <c r="Q1354" i="71"/>
  <c r="Q1334" i="71"/>
  <c r="Q1314" i="71"/>
  <c r="Q1294" i="71"/>
  <c r="Q1274" i="71"/>
  <c r="Q1234" i="71"/>
  <c r="Q1214" i="71"/>
  <c r="Q1194" i="71"/>
  <c r="Q1174" i="71"/>
  <c r="Q1154" i="71"/>
  <c r="Q1134" i="71"/>
  <c r="Q1114" i="71"/>
  <c r="Q1094" i="71"/>
  <c r="Q1074" i="71"/>
  <c r="J1054" i="71"/>
  <c r="Q1034" i="71"/>
  <c r="Q1014" i="71"/>
  <c r="Q994" i="71"/>
  <c r="Q974" i="71"/>
  <c r="Q934" i="71"/>
  <c r="Q894" i="71"/>
  <c r="J874" i="71"/>
  <c r="Q854" i="71"/>
  <c r="Q834" i="71"/>
  <c r="Q814" i="71"/>
  <c r="Q794" i="71"/>
  <c r="Q774" i="71"/>
  <c r="Q754" i="71"/>
  <c r="Q734" i="71"/>
  <c r="Q694" i="71"/>
  <c r="Q674" i="71"/>
  <c r="Q654" i="71"/>
  <c r="Q634" i="71"/>
  <c r="Q614" i="71"/>
  <c r="Q594" i="71"/>
  <c r="Q574" i="71"/>
  <c r="Q554" i="71"/>
  <c r="Q534" i="71"/>
  <c r="Q514" i="71"/>
  <c r="Q494" i="71"/>
  <c r="Q454" i="71"/>
  <c r="Q434" i="71"/>
  <c r="Q414" i="71"/>
  <c r="Q394" i="71"/>
  <c r="Q374" i="71"/>
  <c r="Q354" i="71"/>
  <c r="Q334" i="71"/>
  <c r="Q294" i="71"/>
  <c r="Q274" i="71"/>
  <c r="Q254" i="71"/>
  <c r="Q234" i="71"/>
  <c r="Q214" i="71"/>
  <c r="Q194" i="71"/>
  <c r="Q174" i="71"/>
  <c r="Q154" i="71"/>
  <c r="Q134" i="71"/>
  <c r="Q114" i="71"/>
  <c r="Q94" i="71"/>
  <c r="Q74" i="71"/>
  <c r="Q54" i="71"/>
  <c r="Q34" i="71"/>
  <c r="Q14" i="71"/>
  <c r="Q13" i="71"/>
  <c r="J3391" i="71"/>
  <c r="Q4810" i="71"/>
  <c r="Q4790" i="71"/>
  <c r="Q4770" i="71"/>
  <c r="Q4750" i="71"/>
  <c r="J4730" i="71"/>
  <c r="Q4710" i="71"/>
  <c r="Q4690" i="71"/>
  <c r="Q4670" i="71"/>
  <c r="Q4650" i="71"/>
  <c r="Q4630" i="71"/>
  <c r="Q4610" i="71"/>
  <c r="Q4590" i="71"/>
  <c r="J4570" i="71"/>
  <c r="Q4550" i="71"/>
  <c r="Q4530" i="71"/>
  <c r="Q4510" i="71"/>
  <c r="J4490" i="71"/>
  <c r="Q4470" i="71"/>
  <c r="Q4450" i="71"/>
  <c r="Q4430" i="71"/>
  <c r="Q4410" i="71"/>
  <c r="Q4390" i="71"/>
  <c r="Q4370" i="71"/>
  <c r="Q4350" i="71"/>
  <c r="Q4330" i="71"/>
  <c r="Q4310" i="71"/>
  <c r="Q4290" i="71"/>
  <c r="Q4270" i="71"/>
  <c r="Q4250" i="71"/>
  <c r="Q4230" i="71"/>
  <c r="Q4210" i="71"/>
  <c r="Q4190" i="71"/>
  <c r="Q4170" i="71"/>
  <c r="Q4150" i="71"/>
  <c r="Q4130" i="71"/>
  <c r="Q4110" i="71"/>
  <c r="J4090" i="71"/>
  <c r="J4070" i="71"/>
  <c r="Q4050" i="71"/>
  <c r="Q4030" i="71"/>
  <c r="Q4010" i="71"/>
  <c r="Q3990" i="71"/>
  <c r="Q3970" i="71"/>
  <c r="Q3950" i="71"/>
  <c r="Q3930" i="71"/>
  <c r="Q3910" i="71"/>
  <c r="Q3890" i="71"/>
  <c r="Q3870" i="71"/>
  <c r="Q3850" i="71"/>
  <c r="Q3830" i="71"/>
  <c r="Q3810" i="71"/>
  <c r="Q3790" i="71"/>
  <c r="J3770" i="71"/>
  <c r="Q3750" i="71"/>
  <c r="Q3730" i="71"/>
  <c r="Q3710" i="71"/>
  <c r="Q3690" i="71"/>
  <c r="J3670" i="71"/>
  <c r="Q3650" i="71"/>
  <c r="Q3630" i="71"/>
  <c r="Q4929" i="71"/>
  <c r="Q4909" i="71"/>
  <c r="Q4869" i="71"/>
  <c r="Q4849" i="71"/>
  <c r="Q4829" i="71"/>
  <c r="Q4809" i="71"/>
  <c r="Q4769" i="71"/>
  <c r="Q4729" i="71"/>
  <c r="Q4689" i="71"/>
  <c r="J4669" i="71"/>
  <c r="Q4649" i="71"/>
  <c r="J4629" i="71"/>
  <c r="Q4609" i="71"/>
  <c r="Q4589" i="71"/>
  <c r="Q4569" i="71"/>
  <c r="J4549" i="71"/>
  <c r="Q4529" i="71"/>
  <c r="J4509" i="71"/>
  <c r="Q4489" i="71"/>
  <c r="Q4469" i="71"/>
  <c r="Q4928" i="71"/>
  <c r="Q4908" i="71"/>
  <c r="Q4888" i="71"/>
  <c r="J4868" i="71"/>
  <c r="Q4848" i="71"/>
  <c r="Q4828" i="71"/>
  <c r="Q4808" i="71"/>
  <c r="Q4788" i="71"/>
  <c r="Q4768" i="71"/>
  <c r="Q4748" i="71"/>
  <c r="J4728" i="71"/>
  <c r="J4708" i="71"/>
  <c r="Q4688" i="71"/>
  <c r="J4668" i="71"/>
  <c r="Q4648" i="71"/>
  <c r="Q4628" i="71"/>
  <c r="Q4608" i="71"/>
  <c r="Q4588" i="71"/>
  <c r="Q4568" i="71"/>
  <c r="J4548" i="71"/>
  <c r="Q4528" i="71"/>
  <c r="Q4508" i="71"/>
  <c r="Q4468" i="71"/>
  <c r="Q4448" i="71"/>
  <c r="J4428" i="71"/>
  <c r="Q4408" i="71"/>
  <c r="Q4388" i="71"/>
  <c r="Q4368" i="71"/>
  <c r="Q4348" i="71"/>
  <c r="Q4328" i="71"/>
  <c r="Q4308" i="71"/>
  <c r="Q4288" i="71"/>
  <c r="Q4268" i="71"/>
  <c r="Q4248" i="71"/>
  <c r="J4228" i="71"/>
  <c r="Q4208" i="71"/>
  <c r="Q4188" i="71"/>
  <c r="Q4168" i="71"/>
  <c r="Q4128" i="71"/>
  <c r="Q4108" i="71"/>
  <c r="Q4088" i="71"/>
  <c r="Q4068" i="71"/>
  <c r="Q4048" i="71"/>
  <c r="Q4028" i="71"/>
  <c r="Q4008" i="71"/>
  <c r="Q3988" i="71"/>
  <c r="Q3968" i="71"/>
  <c r="Q3948" i="71"/>
  <c r="Q3928" i="71"/>
  <c r="Q3908" i="71"/>
  <c r="Q3868" i="71"/>
  <c r="Q3848" i="71"/>
  <c r="Q3828" i="71"/>
  <c r="Q3808" i="71"/>
  <c r="Q3788" i="71"/>
  <c r="Q3768" i="71"/>
  <c r="Q3748" i="71"/>
  <c r="Q3728" i="71"/>
  <c r="Q3708" i="71"/>
  <c r="Q3688" i="71"/>
  <c r="Q3648" i="71"/>
  <c r="Q3628" i="71"/>
  <c r="Q3380" i="71"/>
  <c r="Q3360" i="71"/>
  <c r="Q3340" i="71"/>
  <c r="Q3300" i="71"/>
  <c r="Q3280" i="71"/>
  <c r="Q3260" i="71"/>
  <c r="Q3240" i="71"/>
  <c r="Q3200" i="71"/>
  <c r="Q3180" i="71"/>
  <c r="Q3160" i="71"/>
  <c r="Q3080" i="71"/>
  <c r="Q3060" i="71"/>
  <c r="J3040" i="71"/>
  <c r="J3020" i="71"/>
  <c r="Q3000" i="71"/>
  <c r="Q2980" i="71"/>
  <c r="Q2960" i="71"/>
  <c r="J2920" i="71"/>
  <c r="J2900" i="71"/>
  <c r="Q2880" i="71"/>
  <c r="Q2860" i="71"/>
  <c r="Q2840" i="71"/>
  <c r="Q2820" i="71"/>
  <c r="J2800" i="71"/>
  <c r="Q2780" i="71"/>
  <c r="Q2760" i="71"/>
  <c r="Q2740" i="71"/>
  <c r="Q2720" i="71"/>
  <c r="J2700" i="71"/>
  <c r="Q2660" i="71"/>
  <c r="Q2620" i="71"/>
  <c r="J2560" i="71"/>
  <c r="Q2540" i="71"/>
  <c r="J2520" i="71"/>
  <c r="Q2500" i="71"/>
  <c r="Q2480" i="71"/>
  <c r="Q2460" i="71"/>
  <c r="Q2440" i="71"/>
  <c r="Q2400" i="71"/>
  <c r="Q2380" i="71"/>
  <c r="J2360" i="71"/>
  <c r="Q2340" i="71"/>
  <c r="Q2320" i="71"/>
  <c r="Q2300" i="71"/>
  <c r="Q2280" i="71"/>
  <c r="Q2260" i="71"/>
  <c r="Q2240" i="71"/>
  <c r="Q2220" i="71"/>
  <c r="J2200" i="71"/>
  <c r="Q2180" i="71"/>
  <c r="Q2160" i="71"/>
  <c r="Q2140" i="71"/>
  <c r="J2120" i="71"/>
  <c r="J2100" i="71"/>
  <c r="Q2080" i="71"/>
  <c r="Q2060" i="71"/>
  <c r="Q2040" i="71"/>
  <c r="Q2020" i="71"/>
  <c r="Q2000" i="71"/>
  <c r="Q1960" i="71"/>
  <c r="Q1940" i="71"/>
  <c r="Q1900" i="71"/>
  <c r="Q1880" i="71"/>
  <c r="Q1860" i="71"/>
  <c r="Q1840" i="71"/>
  <c r="Q1820" i="71"/>
  <c r="Q1800" i="71"/>
  <c r="Q1780" i="71"/>
  <c r="Q1760" i="71"/>
  <c r="Q1740" i="71"/>
  <c r="Q1720" i="71"/>
  <c r="Q1680" i="71"/>
  <c r="Q1660" i="71"/>
  <c r="Q1640" i="71"/>
  <c r="Q1620" i="71"/>
  <c r="Q1600" i="71"/>
  <c r="Q1580" i="71"/>
  <c r="Q1560" i="71"/>
  <c r="Q1540" i="71"/>
  <c r="Q1520" i="71"/>
  <c r="Q1500" i="71"/>
  <c r="Q1480" i="71"/>
  <c r="Q1460" i="71"/>
  <c r="Q1440" i="71"/>
  <c r="Q1420" i="71"/>
  <c r="Q1400" i="71"/>
  <c r="Q1380" i="71"/>
  <c r="Q1360" i="71"/>
  <c r="Q1340" i="71"/>
  <c r="Q1320" i="71"/>
  <c r="Q1300" i="71"/>
  <c r="Q1280" i="71"/>
  <c r="Q1240" i="71"/>
  <c r="Q1220" i="71"/>
  <c r="Q1200" i="71"/>
  <c r="Q1180" i="71"/>
  <c r="Q1160" i="71"/>
  <c r="Q1140" i="71"/>
  <c r="Q1120" i="71"/>
  <c r="Q1100" i="71"/>
  <c r="Q1060" i="71"/>
  <c r="Q1040" i="71"/>
  <c r="Q1020" i="71"/>
  <c r="Q1000" i="71"/>
  <c r="Q980" i="71"/>
  <c r="Q960" i="71"/>
  <c r="Q940" i="71"/>
  <c r="Q900" i="71"/>
  <c r="Q880" i="71"/>
  <c r="Q840" i="71"/>
  <c r="Q820" i="71"/>
  <c r="Q800" i="71"/>
  <c r="Q760" i="71"/>
  <c r="Q740" i="71"/>
  <c r="Q720" i="71"/>
  <c r="Q700" i="71"/>
  <c r="Q660" i="71"/>
  <c r="Q640" i="71"/>
  <c r="Q620" i="71"/>
  <c r="Q600" i="71"/>
  <c r="Q580" i="71"/>
  <c r="Q540" i="71"/>
  <c r="Q520" i="71"/>
  <c r="Q500" i="71"/>
  <c r="Q480" i="71"/>
  <c r="Q460" i="71"/>
  <c r="Q440" i="71"/>
  <c r="Q420" i="71"/>
  <c r="Q400" i="71"/>
  <c r="Q380" i="71"/>
  <c r="Q360" i="71"/>
  <c r="Q340" i="71"/>
  <c r="Q320" i="71"/>
  <c r="Q300" i="71"/>
  <c r="Q280" i="71"/>
  <c r="Q260" i="71"/>
  <c r="Q220" i="71"/>
  <c r="Q200" i="71"/>
  <c r="Q180" i="71"/>
  <c r="Q160" i="71"/>
  <c r="Q120" i="71"/>
  <c r="Q100" i="71"/>
  <c r="Q80" i="71"/>
  <c r="Q60" i="71"/>
  <c r="Q40" i="71"/>
  <c r="Q20" i="71"/>
  <c r="Q4232" i="71"/>
  <c r="Q4212" i="71"/>
  <c r="J4192" i="71"/>
  <c r="Q4112" i="71"/>
  <c r="Q4092" i="71"/>
  <c r="Q4072" i="71"/>
  <c r="Q4052" i="71"/>
  <c r="J4032" i="71"/>
  <c r="J4012" i="71"/>
  <c r="Q3992" i="71"/>
  <c r="Q3972" i="71"/>
  <c r="J3912" i="71"/>
  <c r="Q3892" i="71"/>
  <c r="Q3872" i="71"/>
  <c r="J3852" i="71"/>
  <c r="J3832" i="71"/>
  <c r="Q3812" i="71"/>
  <c r="Q3792" i="71"/>
  <c r="Q3772" i="71"/>
  <c r="J3712" i="71"/>
  <c r="Q3692" i="71"/>
  <c r="Q3672" i="71"/>
  <c r="Q3652" i="71"/>
  <c r="Q3632" i="71"/>
  <c r="Q3612" i="71"/>
  <c r="Q3592" i="71"/>
  <c r="Q3572" i="71"/>
  <c r="Q3552" i="71"/>
  <c r="Q3532" i="71"/>
  <c r="Q3512" i="71"/>
  <c r="Q3492" i="71"/>
  <c r="Q3472" i="71"/>
  <c r="Q3452" i="71"/>
  <c r="Q3432" i="71"/>
  <c r="Q3412" i="71"/>
  <c r="Q3392" i="71"/>
  <c r="Q3372" i="71"/>
  <c r="Q3352" i="71"/>
  <c r="Q3332" i="71"/>
  <c r="Q3312" i="71"/>
  <c r="Q3292" i="71"/>
  <c r="Q3272" i="71"/>
  <c r="Q3252" i="71"/>
  <c r="Q3232" i="71"/>
  <c r="Q3212" i="71"/>
  <c r="Q3192" i="71"/>
  <c r="Q3172" i="71"/>
  <c r="Q3152" i="71"/>
  <c r="Q3132" i="71"/>
  <c r="Q3112" i="71"/>
  <c r="Q3092" i="71"/>
  <c r="Q3072" i="71"/>
  <c r="Q3052" i="71"/>
  <c r="Q3032" i="71"/>
  <c r="Q3012" i="71"/>
  <c r="Q2992" i="71"/>
  <c r="Q2972" i="71"/>
  <c r="Q2952" i="71"/>
  <c r="Q2932" i="71"/>
  <c r="Q2912" i="71"/>
  <c r="Q2892" i="71"/>
  <c r="Q2872" i="71"/>
  <c r="Q2852" i="71"/>
  <c r="Q2832" i="71"/>
  <c r="Q2812" i="71"/>
  <c r="Q2792" i="71"/>
  <c r="Q2772" i="71"/>
  <c r="Q2752" i="71"/>
  <c r="Q2732" i="71"/>
  <c r="Q2712" i="71"/>
  <c r="Q2692" i="71"/>
  <c r="Q2672" i="71"/>
  <c r="Q2652" i="71"/>
  <c r="Q2632" i="71"/>
  <c r="Q2612" i="71"/>
  <c r="Q2592" i="71"/>
  <c r="Q2572" i="71"/>
  <c r="Q2552" i="71"/>
  <c r="Q2532" i="71"/>
  <c r="Q2512" i="71"/>
  <c r="J2492" i="71"/>
  <c r="Q2472" i="71"/>
  <c r="Q2432" i="71"/>
  <c r="Q2412" i="71"/>
  <c r="Q2392" i="71"/>
  <c r="Q2372" i="71"/>
  <c r="Q2352" i="71"/>
  <c r="Q2332" i="71"/>
  <c r="Q2292" i="71"/>
  <c r="Q2272" i="71"/>
  <c r="Q2212" i="71"/>
  <c r="Q2192" i="71"/>
  <c r="Q2172" i="71"/>
  <c r="Q2132" i="71"/>
  <c r="Q2112" i="71"/>
  <c r="Q2092" i="71"/>
  <c r="Q2072" i="71"/>
  <c r="Q2052" i="71"/>
  <c r="Q2032" i="71"/>
  <c r="Q2012" i="71"/>
  <c r="Q1992" i="71"/>
  <c r="Q1972" i="71"/>
  <c r="Q1952" i="71"/>
  <c r="Q1932" i="71"/>
  <c r="Q1912" i="71"/>
  <c r="Q1892" i="71"/>
  <c r="Q1872" i="71"/>
  <c r="Q1852" i="71"/>
  <c r="Q1832" i="71"/>
  <c r="Q1812" i="71"/>
  <c r="Q1732" i="71"/>
  <c r="Q1712" i="71"/>
  <c r="Q1672" i="71"/>
  <c r="Q1652" i="71"/>
  <c r="Q1632" i="71"/>
  <c r="Q1612" i="71"/>
  <c r="Q1572" i="71"/>
  <c r="Q1552" i="71"/>
  <c r="Q1532" i="71"/>
  <c r="Q1492" i="71"/>
  <c r="Q1472" i="71"/>
  <c r="Q1452" i="71"/>
  <c r="Q1432" i="71"/>
  <c r="Q1412" i="71"/>
  <c r="Q1392" i="71"/>
  <c r="Q1372" i="71"/>
  <c r="Q1352" i="71"/>
  <c r="Q1332" i="71"/>
  <c r="Q1312" i="71"/>
  <c r="Q1292" i="71"/>
  <c r="Q1252" i="71"/>
  <c r="Q1232" i="71"/>
  <c r="Q1212" i="71"/>
  <c r="Q1192" i="71"/>
  <c r="Q1172" i="71"/>
  <c r="Q1152" i="71"/>
  <c r="Q1132" i="71"/>
  <c r="Q1112" i="71"/>
  <c r="Q1092" i="71"/>
  <c r="Q1072" i="71"/>
  <c r="Q1052" i="71"/>
  <c r="Q1032" i="71"/>
  <c r="Q992" i="71"/>
  <c r="Q972" i="71"/>
  <c r="Q952" i="71"/>
  <c r="Q932" i="71"/>
  <c r="Q912" i="71"/>
  <c r="Q892" i="71"/>
  <c r="Q872" i="71"/>
  <c r="Q852" i="71"/>
  <c r="Q832" i="71"/>
  <c r="Q812" i="71"/>
  <c r="Q792" i="71"/>
  <c r="Q772" i="71"/>
  <c r="Q752" i="71"/>
  <c r="Q732" i="71"/>
  <c r="Q712" i="71"/>
  <c r="Q692" i="71"/>
  <c r="Q672" i="71"/>
  <c r="Q652" i="71"/>
  <c r="Q632" i="71"/>
  <c r="Q612" i="71"/>
  <c r="Q592" i="71"/>
  <c r="Q572" i="71"/>
  <c r="Q552" i="71"/>
  <c r="Q532" i="71"/>
  <c r="Q512" i="71"/>
  <c r="Q492" i="71"/>
  <c r="Q472" i="71"/>
  <c r="Q452" i="71"/>
  <c r="Q432" i="71"/>
  <c r="Q412" i="71"/>
  <c r="Q392" i="71"/>
  <c r="Q352" i="71"/>
  <c r="Q332" i="71"/>
  <c r="Q312" i="71"/>
  <c r="Q292" i="71"/>
  <c r="Q272" i="71"/>
  <c r="Q252" i="71"/>
  <c r="Q232" i="71"/>
  <c r="Q212" i="71"/>
  <c r="Q192" i="71"/>
  <c r="Q172" i="71"/>
  <c r="Q152" i="71"/>
  <c r="Q132" i="71"/>
  <c r="Q112" i="71"/>
  <c r="Q92" i="71"/>
  <c r="Q72" i="71"/>
  <c r="Q52" i="71"/>
  <c r="Q32" i="71"/>
  <c r="Q12" i="71"/>
  <c r="J3371" i="71"/>
  <c r="Q3351" i="71"/>
  <c r="Q3331" i="71"/>
  <c r="Q3311" i="71"/>
  <c r="J3291" i="71"/>
  <c r="Q3271" i="71"/>
  <c r="Q3251" i="71"/>
  <c r="Q3231" i="71"/>
  <c r="Q3211" i="71"/>
  <c r="J3191" i="71"/>
  <c r="Q3171" i="71"/>
  <c r="Q3151" i="71"/>
  <c r="Q3131" i="71"/>
  <c r="Q3111" i="71"/>
  <c r="Q3071" i="71"/>
  <c r="Q3051" i="71"/>
  <c r="Q3031" i="71"/>
  <c r="Q3011" i="71"/>
  <c r="Q2971" i="71"/>
  <c r="Q2951" i="71"/>
  <c r="Q2931" i="71"/>
  <c r="Q2911" i="71"/>
  <c r="Q2871" i="71"/>
  <c r="Q2851" i="71"/>
  <c r="Q2831" i="71"/>
  <c r="Q2811" i="71"/>
  <c r="Q2771" i="71"/>
  <c r="Q2751" i="71"/>
  <c r="Q2731" i="71"/>
  <c r="Q2711" i="71"/>
  <c r="Q2671" i="71"/>
  <c r="Q2651" i="71"/>
  <c r="Q2631" i="71"/>
  <c r="Q2611" i="71"/>
  <c r="Q2571" i="71"/>
  <c r="Q2551" i="71"/>
  <c r="Q2531" i="71"/>
  <c r="Q2471" i="71"/>
  <c r="Q2431" i="71"/>
  <c r="Q2391" i="71"/>
  <c r="Q2371" i="71"/>
  <c r="Q2351" i="71"/>
  <c r="Q2331" i="71"/>
  <c r="Q2271" i="71"/>
  <c r="Q2231" i="71"/>
  <c r="Q2211" i="71"/>
  <c r="Q2191" i="71"/>
  <c r="Q2171" i="71"/>
  <c r="Q2131" i="71"/>
  <c r="Q2111" i="71"/>
  <c r="Q2091" i="71"/>
  <c r="Q2051" i="71"/>
  <c r="Q2031" i="71"/>
  <c r="Q2011" i="71"/>
  <c r="Q1991" i="71"/>
  <c r="Q1951" i="71"/>
  <c r="Q1931" i="71"/>
  <c r="Q1911" i="71"/>
  <c r="Q1871" i="71"/>
  <c r="Q1811" i="71"/>
  <c r="Q1791" i="71"/>
  <c r="Q1771" i="71"/>
  <c r="Q1751" i="71"/>
  <c r="Q1731" i="71"/>
  <c r="Q1711" i="71"/>
  <c r="Q1691" i="71"/>
  <c r="Q1671" i="71"/>
  <c r="Q1651" i="71"/>
  <c r="Q1611" i="71"/>
  <c r="Q1591" i="71"/>
  <c r="Q1571" i="71"/>
  <c r="Q1531" i="71"/>
  <c r="Q1491" i="71"/>
  <c r="Q1411" i="71"/>
  <c r="Q1391" i="71"/>
  <c r="Q1351" i="71"/>
  <c r="Q1331" i="71"/>
  <c r="Q1311" i="71"/>
  <c r="Q1291" i="71"/>
  <c r="Q1231" i="71"/>
  <c r="Q1171" i="71"/>
  <c r="Q1151" i="71"/>
  <c r="Q1131" i="71"/>
  <c r="Q1111" i="71"/>
  <c r="Q1091" i="71"/>
  <c r="Q1071" i="71"/>
  <c r="Q1051" i="71"/>
  <c r="Q1031" i="71"/>
  <c r="Q1011" i="71"/>
  <c r="Q991" i="71"/>
  <c r="Q971" i="71"/>
  <c r="Q951" i="71"/>
  <c r="Q931" i="71"/>
  <c r="Q911" i="71"/>
  <c r="Q891" i="71"/>
  <c r="Q871" i="71"/>
  <c r="Q851" i="71"/>
  <c r="Q831" i="71"/>
  <c r="Q811" i="71"/>
  <c r="Q791" i="71"/>
  <c r="Q771" i="71"/>
  <c r="Q751" i="71"/>
  <c r="Q731" i="71"/>
  <c r="Q711" i="71"/>
  <c r="Q691" i="71"/>
  <c r="Q671" i="71"/>
  <c r="Q651" i="71"/>
  <c r="Q631" i="71"/>
  <c r="Q611" i="71"/>
  <c r="Q591" i="71"/>
  <c r="Q571" i="71"/>
  <c r="Q551" i="71"/>
  <c r="Q531" i="71"/>
  <c r="Q511" i="71"/>
  <c r="Q491" i="71"/>
  <c r="Q471" i="71"/>
  <c r="Q451" i="71"/>
  <c r="Q431" i="71"/>
  <c r="Q411" i="71"/>
  <c r="Q391" i="71"/>
  <c r="Q371" i="71"/>
  <c r="Q351" i="71"/>
  <c r="Q331" i="71"/>
  <c r="Q311" i="71"/>
  <c r="Q291" i="71"/>
  <c r="Q271" i="71"/>
  <c r="Q251" i="71"/>
  <c r="Q231" i="71"/>
  <c r="Q211" i="71"/>
  <c r="Q191" i="71"/>
  <c r="Q171" i="71"/>
  <c r="Q151" i="71"/>
  <c r="Q131" i="71"/>
  <c r="Q111" i="71"/>
  <c r="Q91" i="71"/>
  <c r="Q71" i="71"/>
  <c r="Q51" i="71"/>
  <c r="Q31" i="71"/>
  <c r="Q11" i="71"/>
  <c r="Q3610" i="71"/>
  <c r="Q3590" i="71"/>
  <c r="J3570" i="71"/>
  <c r="J3550" i="71"/>
  <c r="Q3530" i="71"/>
  <c r="Q3510" i="71"/>
  <c r="Q3490" i="71"/>
  <c r="Q3470" i="71"/>
  <c r="Q3450" i="71"/>
  <c r="J3430" i="71"/>
  <c r="Q3410" i="71"/>
  <c r="Q3390" i="71"/>
  <c r="Q3370" i="71"/>
  <c r="Q3350" i="71"/>
  <c r="Q3330" i="71"/>
  <c r="Q3310" i="71"/>
  <c r="Q3290" i="71"/>
  <c r="Q3270" i="71"/>
  <c r="Q3250" i="71"/>
  <c r="Q3230" i="71"/>
  <c r="Q3210" i="71"/>
  <c r="Q3190" i="71"/>
  <c r="Q3170" i="71"/>
  <c r="Q3150" i="71"/>
  <c r="Q3130" i="71"/>
  <c r="Q3110" i="71"/>
  <c r="Q3090" i="71"/>
  <c r="Q3070" i="71"/>
  <c r="Q3050" i="71"/>
  <c r="Q3030" i="71"/>
  <c r="Q3010" i="71"/>
  <c r="Q2990" i="71"/>
  <c r="Q2970" i="71"/>
  <c r="Q2950" i="71"/>
  <c r="Q2930" i="71"/>
  <c r="Q2910" i="71"/>
  <c r="Q2890" i="71"/>
  <c r="Q2870" i="71"/>
  <c r="Q2850" i="71"/>
  <c r="Q2830" i="71"/>
  <c r="Q2810" i="71"/>
  <c r="Q2790" i="71"/>
  <c r="Q2770" i="71"/>
  <c r="Q2730" i="71"/>
  <c r="Q2710" i="71"/>
  <c r="Q2690" i="71"/>
  <c r="Q2670" i="71"/>
  <c r="Q2650" i="71"/>
  <c r="Q2630" i="71"/>
  <c r="Q2610" i="71"/>
  <c r="Q2590" i="71"/>
  <c r="Q2570" i="71"/>
  <c r="Q2550" i="71"/>
  <c r="Q2530" i="71"/>
  <c r="Q2510" i="71"/>
  <c r="Q2490" i="71"/>
  <c r="Q2470" i="71"/>
  <c r="Q2450" i="71"/>
  <c r="Q2430" i="71"/>
  <c r="Q2410" i="71"/>
  <c r="Q2390" i="71"/>
  <c r="Q2370" i="71"/>
  <c r="Q2350" i="71"/>
  <c r="Q2330" i="71"/>
  <c r="Q2310" i="71"/>
  <c r="Q2290" i="71"/>
  <c r="Q2270" i="71"/>
  <c r="Q2250" i="71"/>
  <c r="Q2230" i="71"/>
  <c r="Q2210" i="71"/>
  <c r="Q2190" i="71"/>
  <c r="Q2170" i="71"/>
  <c r="Q2150" i="71"/>
  <c r="Q2130" i="71"/>
  <c r="Q2110" i="71"/>
  <c r="Q2090" i="71"/>
  <c r="Q2050" i="71"/>
  <c r="Q2030" i="71"/>
  <c r="Q2010" i="71"/>
  <c r="Q1990" i="71"/>
  <c r="Q1970" i="71"/>
  <c r="Q1950" i="71"/>
  <c r="Q1930" i="71"/>
  <c r="Q1910" i="71"/>
  <c r="Q1890" i="71"/>
  <c r="Q1870" i="71"/>
  <c r="Q1850" i="71"/>
  <c r="Q1830" i="71"/>
  <c r="Q1810" i="71"/>
  <c r="Q1790" i="71"/>
  <c r="Q1770" i="71"/>
  <c r="Q1750" i="71"/>
  <c r="Q1730" i="71"/>
  <c r="Q1710" i="71"/>
  <c r="Q1690" i="71"/>
  <c r="Q1670" i="71"/>
  <c r="Q1650" i="71"/>
  <c r="Q1630" i="71"/>
  <c r="Q1610" i="71"/>
  <c r="Q1590" i="71"/>
  <c r="Q1570" i="71"/>
  <c r="Q1550" i="71"/>
  <c r="Q1530" i="71"/>
  <c r="Q1510" i="71"/>
  <c r="Q1490" i="71"/>
  <c r="Q1470" i="71"/>
  <c r="Q1450" i="71"/>
  <c r="Q1430" i="71"/>
  <c r="Q1410" i="71"/>
  <c r="Q1390" i="71"/>
  <c r="Q1370" i="71"/>
  <c r="Q1350" i="71"/>
  <c r="Q1330" i="71"/>
  <c r="Q1310" i="71"/>
  <c r="Q1290" i="71"/>
  <c r="Q1270" i="71"/>
  <c r="Q1250" i="71"/>
  <c r="Q1230" i="71"/>
  <c r="Q1210" i="71"/>
  <c r="Q1190" i="71"/>
  <c r="Q1170" i="71"/>
  <c r="Q1150" i="71"/>
  <c r="Q1130" i="71"/>
  <c r="Q1110" i="71"/>
  <c r="Q1090" i="71"/>
  <c r="Q1070" i="71"/>
  <c r="Q1050" i="71"/>
  <c r="Q1030" i="71"/>
  <c r="Q1010" i="71"/>
  <c r="Q990" i="71"/>
  <c r="Q970" i="71"/>
  <c r="Q950" i="71"/>
  <c r="Q930" i="71"/>
  <c r="Q910" i="71"/>
  <c r="Q890" i="71"/>
  <c r="Q870" i="71"/>
  <c r="Q850" i="71"/>
  <c r="Q830" i="71"/>
  <c r="Q810" i="71"/>
  <c r="Q790" i="71"/>
  <c r="Q770" i="71"/>
  <c r="Q750" i="71"/>
  <c r="Q730" i="71"/>
  <c r="Q710" i="71"/>
  <c r="Q690" i="71"/>
  <c r="Q670" i="71"/>
  <c r="Q650" i="71"/>
  <c r="Q630" i="71"/>
  <c r="Q610" i="71"/>
  <c r="Q590" i="71"/>
  <c r="Q570" i="71"/>
  <c r="Q550" i="71"/>
  <c r="Q530" i="71"/>
  <c r="Q510" i="71"/>
  <c r="Q490" i="71"/>
  <c r="Q470" i="71"/>
  <c r="Q450" i="71"/>
  <c r="Q430" i="71"/>
  <c r="Q410" i="71"/>
  <c r="Q390" i="71"/>
  <c r="Q370" i="71"/>
  <c r="Q350" i="71"/>
  <c r="Q330" i="71"/>
  <c r="Q310" i="71"/>
  <c r="Q290" i="71"/>
  <c r="Q270" i="71"/>
  <c r="Q250" i="71"/>
  <c r="Q230" i="71"/>
  <c r="Q210" i="71"/>
  <c r="Q190" i="71"/>
  <c r="Q170" i="71"/>
  <c r="Q150" i="71"/>
  <c r="Q130" i="71"/>
  <c r="Q110" i="71"/>
  <c r="Q90" i="71"/>
  <c r="Q70" i="71"/>
  <c r="Q50" i="71"/>
  <c r="Q30" i="71"/>
  <c r="Q10" i="71"/>
  <c r="Q4449" i="71"/>
  <c r="Q4429" i="71"/>
  <c r="Q4409" i="71"/>
  <c r="Q4389" i="71"/>
  <c r="Q4369" i="71"/>
  <c r="J4349" i="71"/>
  <c r="Q4329" i="71"/>
  <c r="Q4309" i="71"/>
  <c r="J4289" i="71"/>
  <c r="J4269" i="71"/>
  <c r="Q4249" i="71"/>
  <c r="Q4229" i="71"/>
  <c r="Q4209" i="71"/>
  <c r="Q4189" i="71"/>
  <c r="J4169" i="71"/>
  <c r="J4149" i="71"/>
  <c r="Q4129" i="71"/>
  <c r="Q4109" i="71"/>
  <c r="Q4089" i="71"/>
  <c r="Q4069" i="71"/>
  <c r="Q4029" i="71"/>
  <c r="Q4009" i="71"/>
  <c r="Q3989" i="71"/>
  <c r="Q3969" i="71"/>
  <c r="J3949" i="71"/>
  <c r="Q3929" i="71"/>
  <c r="Q3909" i="71"/>
  <c r="Q3889" i="71"/>
  <c r="Q3869" i="71"/>
  <c r="Q3849" i="71"/>
  <c r="Q3829" i="71"/>
  <c r="Q3809" i="71"/>
  <c r="J3769" i="71"/>
  <c r="Q3749" i="71"/>
  <c r="Q3729" i="71"/>
  <c r="Q3709" i="71"/>
  <c r="Q3689" i="71"/>
  <c r="J3649" i="71"/>
  <c r="Q3609" i="71"/>
  <c r="J3549" i="71"/>
  <c r="J3529" i="71"/>
  <c r="Q3509" i="71"/>
  <c r="Q3489" i="71"/>
  <c r="Q3469" i="71"/>
  <c r="Q3449" i="71"/>
  <c r="Q3429" i="71"/>
  <c r="Q3409" i="71"/>
  <c r="Q3389" i="71"/>
  <c r="J3369" i="71"/>
  <c r="Q3349" i="71"/>
  <c r="Q3329" i="71"/>
  <c r="Q3309" i="71"/>
  <c r="Q3289" i="71"/>
  <c r="J3269" i="71"/>
  <c r="Q3229" i="71"/>
  <c r="Q3209" i="71"/>
  <c r="Q3189" i="71"/>
  <c r="J3169" i="71"/>
  <c r="Q3149" i="71"/>
  <c r="Q3129" i="71"/>
  <c r="Q3109" i="71"/>
  <c r="Q3089" i="71"/>
  <c r="J3069" i="71"/>
  <c r="Q3049" i="71"/>
  <c r="Q3029" i="71"/>
  <c r="Q3009" i="71"/>
  <c r="Q2989" i="71"/>
  <c r="Q2969" i="71"/>
  <c r="J2949" i="71"/>
  <c r="Q2929" i="71"/>
  <c r="Q2909" i="71"/>
  <c r="Q2889" i="71"/>
  <c r="Q2869" i="71"/>
  <c r="Q2849" i="71"/>
  <c r="J2829" i="71"/>
  <c r="Q2809" i="71"/>
  <c r="Q2789" i="71"/>
  <c r="Q2769" i="71"/>
  <c r="J2729" i="71"/>
  <c r="Q2709" i="71"/>
  <c r="Q2689" i="71"/>
  <c r="Q2669" i="71"/>
  <c r="J2649" i="71"/>
  <c r="J2629" i="71"/>
  <c r="Q2609" i="71"/>
  <c r="Q2589" i="71"/>
  <c r="Q2569" i="71"/>
  <c r="Q2549" i="71"/>
  <c r="Q2529" i="71"/>
  <c r="Q2509" i="71"/>
  <c r="Q2489" i="71"/>
  <c r="Q2469" i="71"/>
  <c r="Q2449" i="71"/>
  <c r="J2429" i="71"/>
  <c r="Q2409" i="71"/>
  <c r="Q2389" i="71"/>
  <c r="Q2369" i="71"/>
  <c r="Q2349" i="71"/>
  <c r="Q2329" i="71"/>
  <c r="Q2309" i="71"/>
  <c r="Q2289" i="71"/>
  <c r="Q2269" i="71"/>
  <c r="Q2229" i="71"/>
  <c r="Q2209" i="71"/>
  <c r="Q2189" i="71"/>
  <c r="Q2169" i="71"/>
  <c r="Q2149" i="71"/>
  <c r="Q2129" i="71"/>
  <c r="Q2109" i="71"/>
  <c r="Q2089" i="71"/>
  <c r="Q2069" i="71"/>
  <c r="Q2049" i="71"/>
  <c r="Q2029" i="71"/>
  <c r="Q2009" i="71"/>
  <c r="Q1989" i="71"/>
  <c r="Q1969" i="71"/>
  <c r="Q1949" i="71"/>
  <c r="Q1929" i="71"/>
  <c r="Q1909" i="71"/>
  <c r="Q1869" i="71"/>
  <c r="J1849" i="71"/>
  <c r="Q1829" i="71"/>
  <c r="Q1809" i="71"/>
  <c r="Q1789" i="71"/>
  <c r="Q1769" i="71"/>
  <c r="Q1749" i="71"/>
  <c r="Q1729" i="71"/>
  <c r="Q1709" i="71"/>
  <c r="Q1669" i="71"/>
  <c r="Q1649" i="71"/>
  <c r="Q1629" i="71"/>
  <c r="Q1609" i="71"/>
  <c r="Q1589" i="71"/>
  <c r="J1569" i="71"/>
  <c r="Q1549" i="71"/>
  <c r="Q1529" i="71"/>
  <c r="Q1509" i="71"/>
  <c r="Q1489" i="71"/>
  <c r="J1449" i="71"/>
  <c r="Q1429" i="71"/>
  <c r="Q1409" i="71"/>
  <c r="Q1389" i="71"/>
  <c r="J1369" i="71"/>
  <c r="Q1349" i="71"/>
  <c r="Q1329" i="71"/>
  <c r="Q1309" i="71"/>
  <c r="Q1289" i="71"/>
  <c r="Q1269" i="71"/>
  <c r="Q1249" i="71"/>
  <c r="Q1229" i="71"/>
  <c r="Q1209" i="71"/>
  <c r="Q1189" i="71"/>
  <c r="Q1169" i="71"/>
  <c r="Q1149" i="71"/>
  <c r="Q1129" i="71"/>
  <c r="Q1109" i="71"/>
  <c r="Q1069" i="71"/>
  <c r="Q1049" i="71"/>
  <c r="Q1029" i="71"/>
  <c r="Q1009" i="71"/>
  <c r="Q989" i="71"/>
  <c r="Q969" i="71"/>
  <c r="Q949" i="71"/>
  <c r="Q929" i="71"/>
  <c r="Q909" i="71"/>
  <c r="Q889" i="71"/>
  <c r="Q849" i="71"/>
  <c r="Q829" i="71"/>
  <c r="Q809" i="71"/>
  <c r="Q789" i="71"/>
  <c r="Q769" i="71"/>
  <c r="Q749" i="71"/>
  <c r="Q729" i="71"/>
  <c r="Q709" i="71"/>
  <c r="Q689" i="71"/>
  <c r="Q669" i="71"/>
  <c r="Q649" i="71"/>
  <c r="Q629" i="71"/>
  <c r="Q609" i="71"/>
  <c r="Q589" i="71"/>
  <c r="Q569" i="71"/>
  <c r="Q549" i="71"/>
  <c r="Q529" i="71"/>
  <c r="Q509" i="71"/>
  <c r="Q489" i="71"/>
  <c r="Q469" i="71"/>
  <c r="Q449" i="71"/>
  <c r="Q429" i="71"/>
  <c r="Q409" i="71"/>
  <c r="Q389" i="71"/>
  <c r="Q349" i="71"/>
  <c r="Q329" i="71"/>
  <c r="Q309" i="71"/>
  <c r="Q289" i="71"/>
  <c r="Q269" i="71"/>
  <c r="Q249" i="71"/>
  <c r="Q229" i="71"/>
  <c r="Q209" i="71"/>
  <c r="Q189" i="71"/>
  <c r="Q169" i="71"/>
  <c r="Q149" i="71"/>
  <c r="Q129" i="71"/>
  <c r="Q109" i="71"/>
  <c r="Q89" i="71"/>
  <c r="Q69" i="71"/>
  <c r="Q49" i="71"/>
  <c r="Q29" i="71"/>
  <c r="Q9" i="71"/>
  <c r="Q3608" i="71"/>
  <c r="Q3588" i="71"/>
  <c r="Q3568" i="71"/>
  <c r="Q3548" i="71"/>
  <c r="Q3528" i="71"/>
  <c r="Q3508" i="71"/>
  <c r="Q3488" i="71"/>
  <c r="Q3468" i="71"/>
  <c r="Q3448" i="71"/>
  <c r="Q3428" i="71"/>
  <c r="Q3408" i="71"/>
  <c r="Q3388" i="71"/>
  <c r="Q3368" i="71"/>
  <c r="Q3348" i="71"/>
  <c r="Q3328" i="71"/>
  <c r="Q3308" i="71"/>
  <c r="Q3288" i="71"/>
  <c r="Q3268" i="71"/>
  <c r="Q3248" i="71"/>
  <c r="Q3228" i="71"/>
  <c r="Q3208" i="71"/>
  <c r="Q3188" i="71"/>
  <c r="Q3168" i="71"/>
  <c r="Q3148" i="71"/>
  <c r="Q3128" i="71"/>
  <c r="Q3108" i="71"/>
  <c r="Q3088" i="71"/>
  <c r="Q3068" i="71"/>
  <c r="Q3048" i="71"/>
  <c r="Q3028" i="71"/>
  <c r="Q3008" i="71"/>
  <c r="Q2988" i="71"/>
  <c r="Q2968" i="71"/>
  <c r="Q2948" i="71"/>
  <c r="Q2928" i="71"/>
  <c r="Q2908" i="71"/>
  <c r="Q2888" i="71"/>
  <c r="Q2868" i="71"/>
  <c r="Q2848" i="71"/>
  <c r="Q2828" i="71"/>
  <c r="Q2808" i="71"/>
  <c r="Q2788" i="71"/>
  <c r="Q2768" i="71"/>
  <c r="Q2748" i="71"/>
  <c r="Q2728" i="71"/>
  <c r="Q2708" i="71"/>
  <c r="Q2688" i="71"/>
  <c r="Q2668" i="71"/>
  <c r="Q2648" i="71"/>
  <c r="Q2628" i="71"/>
  <c r="Q2608" i="71"/>
  <c r="Q2588" i="71"/>
  <c r="Q2568" i="71"/>
  <c r="Q2548" i="71"/>
  <c r="Q2528" i="71"/>
  <c r="Q2508" i="71"/>
  <c r="Q2488" i="71"/>
  <c r="Q2468" i="71"/>
  <c r="Q2448" i="71"/>
  <c r="Q2428" i="71"/>
  <c r="Q2408" i="71"/>
  <c r="Q2388" i="71"/>
  <c r="Q2368" i="71"/>
  <c r="Q2348" i="71"/>
  <c r="Q2308" i="71"/>
  <c r="Q2288" i="71"/>
  <c r="Q2268" i="71"/>
  <c r="Q2248" i="71"/>
  <c r="Q2228" i="71"/>
  <c r="Q2208" i="71"/>
  <c r="Q2188" i="71"/>
  <c r="Q2168" i="71"/>
  <c r="Q2148" i="71"/>
  <c r="Q2128" i="71"/>
  <c r="Q2108" i="71"/>
  <c r="Q2088" i="71"/>
  <c r="Q2068" i="71"/>
  <c r="Q2048" i="71"/>
  <c r="Q2008" i="71"/>
  <c r="Q1988" i="71"/>
  <c r="Q1968" i="71"/>
  <c r="Q1948" i="71"/>
  <c r="Q1928" i="71"/>
  <c r="Q1908" i="71"/>
  <c r="Q1888" i="71"/>
  <c r="Q1868" i="71"/>
  <c r="Q1848" i="71"/>
  <c r="Q1808" i="71"/>
  <c r="Q1788" i="71"/>
  <c r="Q1768" i="71"/>
  <c r="Q1748" i="71"/>
  <c r="Q1728" i="71"/>
  <c r="Q1708" i="71"/>
  <c r="Q1688" i="71"/>
  <c r="Q1668" i="71"/>
  <c r="Q1628" i="71"/>
  <c r="Q1608" i="71"/>
  <c r="Q1588" i="71"/>
  <c r="Q1568" i="71"/>
  <c r="Q1548" i="71"/>
  <c r="Q1528" i="71"/>
  <c r="Q1508" i="71"/>
  <c r="Q1488" i="71"/>
  <c r="Q1468" i="71"/>
  <c r="Q1448" i="71"/>
  <c r="Q1428" i="71"/>
  <c r="Q1408" i="71"/>
  <c r="J1388" i="71"/>
  <c r="Q1368" i="71"/>
  <c r="Q1348" i="71"/>
  <c r="Q1328" i="71"/>
  <c r="Q1308" i="71"/>
  <c r="Q1288" i="71"/>
  <c r="Q1268" i="71"/>
  <c r="Q1248" i="71"/>
  <c r="Q1228" i="71"/>
  <c r="Q1208" i="71"/>
  <c r="J1188" i="71"/>
  <c r="Q1168" i="71"/>
  <c r="Q1148" i="71"/>
  <c r="Q1128" i="71"/>
  <c r="Q1108" i="71"/>
  <c r="Q1068" i="71"/>
  <c r="Q1048" i="71"/>
  <c r="Q1028" i="71"/>
  <c r="Q1008" i="71"/>
  <c r="Q988" i="71"/>
  <c r="Q968" i="71"/>
  <c r="Q948" i="71"/>
  <c r="Q928" i="71"/>
  <c r="J908" i="71"/>
  <c r="Q888" i="71"/>
  <c r="Q848" i="71"/>
  <c r="Q828" i="71"/>
  <c r="Q808" i="71"/>
  <c r="Q788" i="71"/>
  <c r="Q768" i="71"/>
  <c r="Q748" i="71"/>
  <c r="Q728" i="71"/>
  <c r="Q708" i="71"/>
  <c r="Q688" i="71"/>
  <c r="Q668" i="71"/>
  <c r="Q648" i="71"/>
  <c r="Q628" i="71"/>
  <c r="Q588" i="71"/>
  <c r="Q548" i="71"/>
  <c r="Q528" i="71"/>
  <c r="Q508" i="71"/>
  <c r="Q488" i="71"/>
  <c r="Q468" i="71"/>
  <c r="Q448" i="71"/>
  <c r="Q428" i="71"/>
  <c r="Q408" i="71"/>
  <c r="Q388" i="71"/>
  <c r="Q368" i="71"/>
  <c r="J348" i="71"/>
  <c r="Q328" i="71"/>
  <c r="Q308" i="71"/>
  <c r="Q288" i="71"/>
  <c r="Q268" i="71"/>
  <c r="Q248" i="71"/>
  <c r="Q208" i="71"/>
  <c r="Q188" i="71"/>
  <c r="Q168" i="71"/>
  <c r="Q148" i="71"/>
  <c r="Q128" i="71"/>
  <c r="Q108" i="71"/>
  <c r="Q88" i="71"/>
  <c r="Q68" i="71"/>
  <c r="Q48" i="71"/>
  <c r="Q28" i="71"/>
  <c r="Q8" i="71"/>
  <c r="J4907" i="71"/>
  <c r="J4887" i="71"/>
  <c r="J4867" i="71"/>
  <c r="J4827" i="71"/>
  <c r="J4807" i="71"/>
  <c r="Q4787" i="71"/>
  <c r="J4767" i="71"/>
  <c r="J4747" i="71"/>
  <c r="J4707" i="71"/>
  <c r="J4687" i="71"/>
  <c r="J4647" i="71"/>
  <c r="J4627" i="71"/>
  <c r="Q4587" i="71"/>
  <c r="J4547" i="71"/>
  <c r="J4527" i="71"/>
  <c r="J4487" i="71"/>
  <c r="J4467" i="71"/>
  <c r="J4447" i="71"/>
  <c r="J4427" i="71"/>
  <c r="J4407" i="71"/>
  <c r="J4387" i="71"/>
  <c r="Q4367" i="71"/>
  <c r="Q4347" i="71"/>
  <c r="Q4327" i="71"/>
  <c r="Q4307" i="71"/>
  <c r="J4287" i="71"/>
  <c r="J4267" i="71"/>
  <c r="J4227" i="71"/>
  <c r="J4207" i="71"/>
  <c r="Q4187" i="71"/>
  <c r="J4147" i="71"/>
  <c r="J4127" i="71"/>
  <c r="J4107" i="71"/>
  <c r="Q4087" i="71"/>
  <c r="J4067" i="71"/>
  <c r="J4047" i="71"/>
  <c r="J4027" i="71"/>
  <c r="J4007" i="71"/>
  <c r="Q3987" i="71"/>
  <c r="Q3967" i="71"/>
  <c r="Q3947" i="71"/>
  <c r="J3927" i="71"/>
  <c r="J3907" i="71"/>
  <c r="J3887" i="71"/>
  <c r="Q3867" i="71"/>
  <c r="Q3847" i="71"/>
  <c r="J3807" i="71"/>
  <c r="Q3787" i="71"/>
  <c r="Q3767" i="71"/>
  <c r="J3747" i="71"/>
  <c r="Q3727" i="71"/>
  <c r="Q3707" i="71"/>
  <c r="J3687" i="71"/>
  <c r="J3667" i="71"/>
  <c r="J3647" i="71"/>
  <c r="J3627" i="71"/>
  <c r="Q3607" i="71"/>
  <c r="J3587" i="71"/>
  <c r="Q3567" i="71"/>
  <c r="J3547" i="71"/>
  <c r="J3527" i="71"/>
  <c r="Q3507" i="71"/>
  <c r="J3487" i="71"/>
  <c r="J3467" i="71"/>
  <c r="J3427" i="71"/>
  <c r="Q3407" i="71"/>
  <c r="J3387" i="71"/>
  <c r="J3327" i="71"/>
  <c r="Q3307" i="71"/>
  <c r="J3287" i="71"/>
  <c r="J3267" i="71"/>
  <c r="J3247" i="71"/>
  <c r="J3227" i="71"/>
  <c r="Q3207" i="71"/>
  <c r="J3187" i="71"/>
  <c r="J3147" i="71"/>
  <c r="J3127" i="71"/>
  <c r="Q3107" i="71"/>
  <c r="J3067" i="71"/>
  <c r="J3027" i="71"/>
  <c r="Q3007" i="71"/>
  <c r="J2987" i="71"/>
  <c r="Q2907" i="71"/>
  <c r="J2867" i="71"/>
  <c r="J2847" i="71"/>
  <c r="J2827" i="71"/>
  <c r="Q2807" i="71"/>
  <c r="J2787" i="71"/>
  <c r="J2767" i="71"/>
  <c r="J2747" i="71"/>
  <c r="J2727" i="71"/>
  <c r="Q2707" i="71"/>
  <c r="J2627" i="71"/>
  <c r="Q2607" i="71"/>
  <c r="J2587" i="71"/>
  <c r="Q2567" i="71"/>
  <c r="J2547" i="71"/>
  <c r="Q2527" i="71"/>
  <c r="Q2507" i="71"/>
  <c r="J2487" i="71"/>
  <c r="Q2467" i="71"/>
  <c r="Q2407" i="71"/>
  <c r="Q2367" i="71"/>
  <c r="Q2347" i="71"/>
  <c r="Q2327" i="71"/>
  <c r="Q2307" i="71"/>
  <c r="J2267" i="71"/>
  <c r="Q2247" i="71"/>
  <c r="Q2227" i="71"/>
  <c r="Q2207" i="71"/>
  <c r="Q2187" i="71"/>
  <c r="Q2167" i="71"/>
  <c r="J2147" i="71"/>
  <c r="Q2127" i="71"/>
  <c r="Q2107" i="71"/>
  <c r="Q2087" i="71"/>
  <c r="Q2067" i="71"/>
  <c r="Q2047" i="71"/>
  <c r="Q2027" i="71"/>
  <c r="Q1987" i="71"/>
  <c r="Q1967" i="71"/>
  <c r="Q1947" i="71"/>
  <c r="Q1927" i="71"/>
  <c r="Q1887" i="71"/>
  <c r="Q1867" i="71"/>
  <c r="J1847" i="71"/>
  <c r="Q1827" i="71"/>
  <c r="Q1807" i="71"/>
  <c r="Q1787" i="71"/>
  <c r="Q1767" i="71"/>
  <c r="Q1747" i="71"/>
  <c r="Q1727" i="71"/>
  <c r="J1707" i="71"/>
  <c r="Q1687" i="71"/>
  <c r="Q1667" i="71"/>
  <c r="Q1607" i="71"/>
  <c r="Q1587" i="71"/>
  <c r="Q1567" i="71"/>
  <c r="Q1547" i="71"/>
  <c r="Q1527" i="71"/>
  <c r="Q1507" i="71"/>
  <c r="Q1487" i="71"/>
  <c r="Q1447" i="71"/>
  <c r="Q1427" i="71"/>
  <c r="Q1407" i="71"/>
  <c r="Q1367" i="71"/>
  <c r="Q1347" i="71"/>
  <c r="Q1327" i="71"/>
  <c r="Q1307" i="71"/>
  <c r="Q1267" i="71"/>
  <c r="Q1247" i="71"/>
  <c r="Q1227" i="71"/>
  <c r="Q1187" i="71"/>
  <c r="Q1167" i="71"/>
  <c r="Q1127" i="71"/>
  <c r="Q1067" i="71"/>
  <c r="Q1047" i="71"/>
  <c r="Q1027" i="71"/>
  <c r="Q1007" i="71"/>
  <c r="Q967" i="71"/>
  <c r="Q947" i="71"/>
  <c r="Q927" i="71"/>
  <c r="Q907" i="71"/>
  <c r="Q887" i="71"/>
  <c r="Q867" i="71"/>
  <c r="Q847" i="71"/>
  <c r="Q827" i="71"/>
  <c r="J807" i="71"/>
  <c r="Q787" i="71"/>
  <c r="Q747" i="71"/>
  <c r="Q727" i="71"/>
  <c r="Q707" i="71"/>
  <c r="Q687" i="71"/>
  <c r="Q667" i="71"/>
  <c r="Q647" i="71"/>
  <c r="Q627" i="71"/>
  <c r="Q607" i="71"/>
  <c r="Q587" i="71"/>
  <c r="Q567" i="71"/>
  <c r="Q547" i="71"/>
  <c r="Q527" i="71"/>
  <c r="Q507" i="71"/>
  <c r="Q487" i="71"/>
  <c r="Q467" i="71"/>
  <c r="Q447" i="71"/>
  <c r="Q427" i="71"/>
  <c r="Q407" i="71"/>
  <c r="Q387" i="71"/>
  <c r="Q327" i="71"/>
  <c r="Q307" i="71"/>
  <c r="Q287" i="71"/>
  <c r="Q267" i="71"/>
  <c r="Q247" i="71"/>
  <c r="Q227" i="71"/>
  <c r="Q187" i="71"/>
  <c r="Q167" i="71"/>
  <c r="Q127" i="71"/>
  <c r="Q107" i="71"/>
  <c r="Q87" i="71"/>
  <c r="Q67" i="71"/>
  <c r="Q47" i="71"/>
  <c r="Q27" i="71"/>
  <c r="Q7" i="71"/>
  <c r="J4906" i="71"/>
  <c r="J4886" i="71"/>
  <c r="J4866" i="71"/>
  <c r="J4846" i="71"/>
  <c r="J4826" i="71"/>
  <c r="Q4806" i="71"/>
  <c r="Q4786" i="71"/>
  <c r="J4766" i="71"/>
  <c r="J4746" i="71"/>
  <c r="J4706" i="71"/>
  <c r="J4686" i="71"/>
  <c r="J4646" i="71"/>
  <c r="J4626" i="71"/>
  <c r="Q4606" i="71"/>
  <c r="Q4586" i="71"/>
  <c r="J4566" i="71"/>
  <c r="J4546" i="71"/>
  <c r="J4526" i="71"/>
  <c r="J4506" i="71"/>
  <c r="J4486" i="71"/>
  <c r="Q4466" i="71"/>
  <c r="Q4446" i="71"/>
  <c r="J4426" i="71"/>
  <c r="J4406" i="71"/>
  <c r="J4386" i="71"/>
  <c r="J4366" i="71"/>
  <c r="Q4346" i="71"/>
  <c r="Q4326" i="71"/>
  <c r="Q4306" i="71"/>
  <c r="J4246" i="71"/>
  <c r="J4226" i="71"/>
  <c r="J4206" i="71"/>
  <c r="Q4186" i="71"/>
  <c r="J4166" i="71"/>
  <c r="J4146" i="71"/>
  <c r="J4126" i="71"/>
  <c r="J4106" i="71"/>
  <c r="Q4086" i="71"/>
  <c r="J4046" i="71"/>
  <c r="J4026" i="71"/>
  <c r="J4006" i="71"/>
  <c r="Q3986" i="71"/>
  <c r="Q3966" i="71"/>
  <c r="Q3946" i="71"/>
  <c r="Q3926" i="71"/>
  <c r="J3906" i="71"/>
  <c r="J3886" i="71"/>
  <c r="Q3866" i="71"/>
  <c r="J3846" i="71"/>
  <c r="J3826" i="71"/>
  <c r="J3806" i="71"/>
  <c r="Q3786" i="71"/>
  <c r="J3746" i="71"/>
  <c r="J3726" i="71"/>
  <c r="Q3706" i="71"/>
  <c r="J3686" i="71"/>
  <c r="J3646" i="71"/>
  <c r="J3626" i="71"/>
  <c r="J3586" i="71"/>
  <c r="Q3566" i="71"/>
  <c r="J3526" i="71"/>
  <c r="Q3506" i="71"/>
  <c r="J3486" i="71"/>
  <c r="J3426" i="71"/>
  <c r="Q3406" i="71"/>
  <c r="J3386" i="71"/>
  <c r="J3366" i="71"/>
  <c r="Q3346" i="71"/>
  <c r="J3326" i="71"/>
  <c r="Q3306" i="71"/>
  <c r="J3286" i="71"/>
  <c r="Q3246" i="71"/>
  <c r="J3226" i="71"/>
  <c r="Q3206" i="71"/>
  <c r="J3166" i="71"/>
  <c r="Q3146" i="71"/>
  <c r="Q3106" i="71"/>
  <c r="J3066" i="71"/>
  <c r="Q3046" i="71"/>
  <c r="J3026" i="71"/>
  <c r="Q3006" i="71"/>
  <c r="J2986" i="71"/>
  <c r="Q2946" i="71"/>
  <c r="Q2906" i="71"/>
  <c r="J2886" i="71"/>
  <c r="J2866" i="71"/>
  <c r="Q2846" i="71"/>
  <c r="J2826" i="71"/>
  <c r="Q2806" i="71"/>
  <c r="J2786" i="71"/>
  <c r="J2766" i="71"/>
  <c r="Q2746" i="71"/>
  <c r="Q2706" i="71"/>
  <c r="J2686" i="71"/>
  <c r="J2666" i="71"/>
  <c r="Q2646" i="71"/>
  <c r="J2626" i="71"/>
  <c r="Q2606" i="71"/>
  <c r="J2586" i="71"/>
  <c r="Q2566" i="71"/>
  <c r="Q2546" i="71"/>
  <c r="Q2526" i="71"/>
  <c r="Q2506" i="71"/>
  <c r="Q2486" i="71"/>
  <c r="Q2466" i="71"/>
  <c r="Q2446" i="71"/>
  <c r="Q2426" i="71"/>
  <c r="Q2406" i="71"/>
  <c r="Q2386" i="71"/>
  <c r="Q2366" i="71"/>
  <c r="Q2346" i="71"/>
  <c r="Q2326" i="71"/>
  <c r="Q2306" i="71"/>
  <c r="J2266" i="71"/>
  <c r="Q2246" i="71"/>
  <c r="Q2226" i="71"/>
  <c r="J2206" i="71"/>
  <c r="Q2186" i="71"/>
  <c r="Q2166" i="71"/>
  <c r="J2146" i="71"/>
  <c r="Q2106" i="71"/>
  <c r="J2086" i="71"/>
  <c r="Q2046" i="71"/>
  <c r="J2026" i="71"/>
  <c r="Q2006" i="71"/>
  <c r="Q1986" i="71"/>
  <c r="Q1946" i="71"/>
  <c r="Q1926" i="71"/>
  <c r="Q1906" i="71"/>
  <c r="Q1886" i="71"/>
  <c r="Q1866" i="71"/>
  <c r="Q1826" i="71"/>
  <c r="Q1806" i="71"/>
  <c r="Q1766" i="71"/>
  <c r="Q1746" i="71"/>
  <c r="Q1726" i="71"/>
  <c r="Q1706" i="71"/>
  <c r="Q1686" i="71"/>
  <c r="Q1666" i="71"/>
  <c r="Q1646" i="71"/>
  <c r="Q1626" i="71"/>
  <c r="Q1606" i="71"/>
  <c r="Q1586" i="71"/>
  <c r="Q1566" i="71"/>
  <c r="Q1546" i="71"/>
  <c r="Q1526" i="71"/>
  <c r="Q1506" i="71"/>
  <c r="Q1486" i="71"/>
  <c r="Q1466" i="71"/>
  <c r="Q1446" i="71"/>
  <c r="Q1406" i="71"/>
  <c r="J1386" i="71"/>
  <c r="Q1366" i="71"/>
  <c r="Q1346" i="71"/>
  <c r="Q1326" i="71"/>
  <c r="J1306" i="71"/>
  <c r="Q1266" i="71"/>
  <c r="Q1246" i="71"/>
  <c r="Q1226" i="71"/>
  <c r="Q1186" i="71"/>
  <c r="Q1166" i="71"/>
  <c r="Q1126" i="71"/>
  <c r="Q1106" i="71"/>
  <c r="Q1086" i="71"/>
  <c r="Q1066" i="71"/>
  <c r="Q1046" i="71"/>
  <c r="Q1026" i="71"/>
  <c r="Q1006" i="71"/>
  <c r="Q986" i="71"/>
  <c r="J966" i="71"/>
  <c r="Q946" i="71"/>
  <c r="Q926" i="71"/>
  <c r="J906" i="71"/>
  <c r="Q886" i="71"/>
  <c r="Q866" i="71"/>
  <c r="Q846" i="71"/>
  <c r="Q826" i="71"/>
  <c r="Q806" i="71"/>
  <c r="Q786" i="71"/>
  <c r="J766" i="71"/>
  <c r="Q746" i="71"/>
  <c r="Q726" i="71"/>
  <c r="J706" i="71"/>
  <c r="Q686" i="71"/>
  <c r="Q666" i="71"/>
  <c r="Q646" i="71"/>
  <c r="Q626" i="71"/>
  <c r="Q606" i="71"/>
  <c r="Q586" i="71"/>
  <c r="J566" i="71"/>
  <c r="Q546" i="71"/>
  <c r="Q526" i="71"/>
  <c r="Q506" i="71"/>
  <c r="Q486" i="71"/>
  <c r="Q466" i="71"/>
  <c r="Q446" i="71"/>
  <c r="Q426" i="71"/>
  <c r="Q406" i="71"/>
  <c r="Q386" i="71"/>
  <c r="Q366" i="71"/>
  <c r="Q346" i="71"/>
  <c r="Q306" i="71"/>
  <c r="Q286" i="71"/>
  <c r="Q266" i="71"/>
  <c r="Q246" i="71"/>
  <c r="Q206" i="71"/>
  <c r="Q186" i="71"/>
  <c r="Q166" i="71"/>
  <c r="Q126" i="71"/>
  <c r="J106" i="71"/>
  <c r="Q86" i="71"/>
  <c r="Q66" i="71"/>
  <c r="Q46" i="71"/>
  <c r="Q26" i="71"/>
  <c r="Q6" i="71"/>
  <c r="J4925" i="71"/>
  <c r="J4865" i="71"/>
  <c r="J4785" i="71"/>
  <c r="Q4765" i="71"/>
  <c r="J4745" i="71"/>
  <c r="J4665" i="71"/>
  <c r="J4625" i="71"/>
  <c r="J4605" i="71"/>
  <c r="J4565" i="71"/>
  <c r="J4525" i="71"/>
  <c r="J4505" i="71"/>
  <c r="J4465" i="71"/>
  <c r="Q4445" i="71"/>
  <c r="J4405" i="71"/>
  <c r="J4365" i="71"/>
  <c r="Q4325" i="71"/>
  <c r="Q4305" i="71"/>
  <c r="J4265" i="71"/>
  <c r="J4205" i="71"/>
  <c r="Q4165" i="71"/>
  <c r="J4105" i="71"/>
  <c r="J4085" i="71"/>
  <c r="Q4065" i="71"/>
  <c r="Q4045" i="71"/>
  <c r="J4005" i="71"/>
  <c r="J3985" i="71"/>
  <c r="Q3965" i="71"/>
  <c r="Q3945" i="71"/>
  <c r="Q3925" i="71"/>
  <c r="Q3905" i="71"/>
  <c r="J3885" i="71"/>
  <c r="Q3865" i="71"/>
  <c r="J3845" i="71"/>
  <c r="J3825" i="71"/>
  <c r="J3805" i="71"/>
  <c r="Q3785" i="71"/>
  <c r="Q3705" i="71"/>
  <c r="Q3685" i="71"/>
  <c r="J3665" i="71"/>
  <c r="Q3625" i="71"/>
  <c r="Q3585" i="71"/>
  <c r="Q3565" i="71"/>
  <c r="Q3545" i="71"/>
  <c r="J3505" i="71"/>
  <c r="Q3485" i="71"/>
  <c r="J3445" i="71"/>
  <c r="Q3405" i="71"/>
  <c r="Q3385" i="71"/>
  <c r="J3365" i="71"/>
  <c r="Q3345" i="71"/>
  <c r="J3325" i="71"/>
  <c r="Q3305" i="71"/>
  <c r="Q3285" i="71"/>
  <c r="Q3245" i="71"/>
  <c r="Q3205" i="71"/>
  <c r="Q3185" i="71"/>
  <c r="J3165" i="71"/>
  <c r="Q3145" i="71"/>
  <c r="Q3105" i="71"/>
  <c r="Q3085" i="71"/>
  <c r="J3065" i="71"/>
  <c r="Q3045" i="71"/>
  <c r="Q3005" i="71"/>
  <c r="Q2985" i="71"/>
  <c r="Q2945" i="71"/>
  <c r="Q2905" i="71"/>
  <c r="Q2885" i="71"/>
  <c r="J2865" i="71"/>
  <c r="Q2845" i="71"/>
  <c r="J2825" i="71"/>
  <c r="Q2805" i="71"/>
  <c r="Q2785" i="71"/>
  <c r="Q2745" i="71"/>
  <c r="J2725" i="71"/>
  <c r="Q2705" i="71"/>
  <c r="Q2685" i="71"/>
  <c r="Q2645" i="71"/>
  <c r="J2625" i="71"/>
  <c r="Q2605" i="71"/>
  <c r="Q2585" i="71"/>
  <c r="Q2525" i="71"/>
  <c r="Q2505" i="71"/>
  <c r="Q2425" i="71"/>
  <c r="Q2405" i="71"/>
  <c r="J2385" i="71"/>
  <c r="Q2345" i="71"/>
  <c r="Q2325" i="71"/>
  <c r="Q2305" i="71"/>
  <c r="Q2285" i="71"/>
  <c r="Q2245" i="71"/>
  <c r="Q2225" i="71"/>
  <c r="Q2185" i="71"/>
  <c r="Q2165" i="71"/>
  <c r="Q2145" i="71"/>
  <c r="Q2125" i="71"/>
  <c r="Q2105" i="71"/>
  <c r="Q2065" i="71"/>
  <c r="Q2045" i="71"/>
  <c r="J2025" i="71"/>
  <c r="Q2005" i="71"/>
  <c r="Q1985" i="71"/>
  <c r="Q1965" i="71"/>
  <c r="Q1945" i="71"/>
  <c r="Q1925" i="71"/>
  <c r="Q1905" i="71"/>
  <c r="J1885" i="71"/>
  <c r="Q1865" i="71"/>
  <c r="J1825" i="71"/>
  <c r="Q1805" i="71"/>
  <c r="Q1765" i="71"/>
  <c r="Q1745" i="71"/>
  <c r="Q1725" i="71"/>
  <c r="J1705" i="71"/>
  <c r="Q1685" i="71"/>
  <c r="Q1665" i="71"/>
  <c r="Q1645" i="71"/>
  <c r="Q1625" i="71"/>
  <c r="Q1605" i="71"/>
  <c r="Q1585" i="71"/>
  <c r="Q1565" i="71"/>
  <c r="Q1545" i="71"/>
  <c r="Q1525" i="71"/>
  <c r="Q1505" i="71"/>
  <c r="Q1485" i="71"/>
  <c r="Q1465" i="71"/>
  <c r="Q1445" i="71"/>
  <c r="Q1425" i="71"/>
  <c r="Q1405" i="71"/>
  <c r="Q1385" i="71"/>
  <c r="Q1365" i="71"/>
  <c r="Q1345" i="71"/>
  <c r="Q1325" i="71"/>
  <c r="Q1305" i="71"/>
  <c r="Q1285" i="71"/>
  <c r="Q1265" i="71"/>
  <c r="Q1245" i="71"/>
  <c r="Q1225" i="71"/>
  <c r="Q1205" i="71"/>
  <c r="Q1185" i="71"/>
  <c r="Q1165" i="71"/>
  <c r="Q1145" i="71"/>
  <c r="Q1125" i="71"/>
  <c r="Q1105" i="71"/>
  <c r="Q1085" i="71"/>
  <c r="Q1065" i="71"/>
  <c r="Q1045" i="71"/>
  <c r="Q1025" i="71"/>
  <c r="Q1005" i="71"/>
  <c r="Q985" i="71"/>
  <c r="Q965" i="71"/>
  <c r="Q945" i="71"/>
  <c r="Q925" i="71"/>
  <c r="Q905" i="71"/>
  <c r="Q885" i="71"/>
  <c r="Q865" i="71"/>
  <c r="Q845" i="71"/>
  <c r="Q825" i="71"/>
  <c r="Q805" i="71"/>
  <c r="Q785" i="71"/>
  <c r="Q765" i="71"/>
  <c r="Q745" i="71"/>
  <c r="Q725" i="71"/>
  <c r="Q705" i="71"/>
  <c r="Q685" i="71"/>
  <c r="Q665" i="71"/>
  <c r="Q645" i="71"/>
  <c r="Q625" i="71"/>
  <c r="Q605" i="71"/>
  <c r="Q585" i="71"/>
  <c r="Q565" i="71"/>
  <c r="Q545" i="71"/>
  <c r="Q525" i="71"/>
  <c r="Q505" i="71"/>
  <c r="Q485" i="71"/>
  <c r="Q465" i="71"/>
  <c r="Q445" i="71"/>
  <c r="Q425" i="71"/>
  <c r="Q405" i="71"/>
  <c r="Q385" i="71"/>
  <c r="Q365" i="71"/>
  <c r="Q345" i="71"/>
  <c r="Q325" i="71"/>
  <c r="Q305" i="71"/>
  <c r="Q285" i="71"/>
  <c r="Q265" i="71"/>
  <c r="Q245" i="71"/>
  <c r="Q225" i="71"/>
  <c r="Q205" i="71"/>
  <c r="Q185" i="71"/>
  <c r="Q165" i="71"/>
  <c r="Q145" i="71"/>
  <c r="Q125" i="71"/>
  <c r="Q105" i="71"/>
  <c r="Q85" i="71"/>
  <c r="Q65" i="71"/>
  <c r="Q45" i="71"/>
  <c r="Q25" i="71"/>
  <c r="Q5" i="71"/>
  <c r="J4924" i="71"/>
  <c r="J4864" i="71"/>
  <c r="J4824" i="71"/>
  <c r="Q4784" i="71"/>
  <c r="Q4764" i="71"/>
  <c r="J4744" i="71"/>
  <c r="J4684" i="71"/>
  <c r="J4664" i="71"/>
  <c r="J4624" i="71"/>
  <c r="J4604" i="71"/>
  <c r="Q4584" i="71"/>
  <c r="Q4564" i="71"/>
  <c r="J4524" i="71"/>
  <c r="J4504" i="71"/>
  <c r="J4464" i="71"/>
  <c r="J4404" i="71"/>
  <c r="J4364" i="71"/>
  <c r="J4344" i="71"/>
  <c r="J4324" i="71"/>
  <c r="Q4304" i="71"/>
  <c r="Q4284" i="71"/>
  <c r="J4264" i="71"/>
  <c r="J4204" i="71"/>
  <c r="Q4164" i="71"/>
  <c r="J4144" i="71"/>
  <c r="J4104" i="71"/>
  <c r="J4084" i="71"/>
  <c r="Q4064" i="71"/>
  <c r="J4004" i="71"/>
  <c r="J3984" i="71"/>
  <c r="Q3964" i="71"/>
  <c r="J3944" i="71"/>
  <c r="Q3924" i="71"/>
  <c r="Q3904" i="71"/>
  <c r="Q3884" i="71"/>
  <c r="J3804" i="71"/>
  <c r="J3784" i="71"/>
  <c r="J3744" i="71"/>
  <c r="Q3684" i="71"/>
  <c r="Q3664" i="71"/>
  <c r="Q3624" i="71"/>
  <c r="Q3584" i="71"/>
  <c r="Q3564" i="71"/>
  <c r="Q3544" i="71"/>
  <c r="Q3504" i="71"/>
  <c r="Q3484" i="71"/>
  <c r="Q3444" i="71"/>
  <c r="Q3384" i="71"/>
  <c r="J3364" i="71"/>
  <c r="Q3344" i="71"/>
  <c r="J3304" i="71"/>
  <c r="Q3284" i="71"/>
  <c r="J3264" i="71"/>
  <c r="Q3244" i="71"/>
  <c r="J3204" i="71"/>
  <c r="Q3184" i="71"/>
  <c r="Q3144" i="71"/>
  <c r="J3124" i="71"/>
  <c r="Q3084" i="71"/>
  <c r="Q3044" i="71"/>
  <c r="Q2984" i="71"/>
  <c r="Q2944" i="71"/>
  <c r="Q2884" i="71"/>
  <c r="Q2844" i="71"/>
  <c r="Q2784" i="71"/>
  <c r="Q2744" i="71"/>
  <c r="J2724" i="71"/>
  <c r="Q2684" i="71"/>
  <c r="Q2644" i="71"/>
  <c r="J2604" i="71"/>
  <c r="Q2584" i="71"/>
  <c r="Q2544" i="71"/>
  <c r="Q2524" i="71"/>
  <c r="Q2504" i="71"/>
  <c r="Q2464" i="71"/>
  <c r="Q2444" i="71"/>
  <c r="Q2424" i="71"/>
  <c r="Q2404" i="71"/>
  <c r="J2384" i="71"/>
  <c r="Q2364" i="71"/>
  <c r="Q2344" i="71"/>
  <c r="Q2324" i="71"/>
  <c r="Q2304" i="71"/>
  <c r="Q2284" i="71"/>
  <c r="Q2264" i="71"/>
  <c r="Q2244" i="71"/>
  <c r="Q2224" i="71"/>
  <c r="Q2184" i="71"/>
  <c r="Q2164" i="71"/>
  <c r="Q2124" i="71"/>
  <c r="Q2104" i="71"/>
  <c r="J2084" i="71"/>
  <c r="J2064" i="71"/>
  <c r="Q2044" i="71"/>
  <c r="Q2024" i="71"/>
  <c r="Q2004" i="71"/>
  <c r="Q1984" i="71"/>
  <c r="Q1964" i="71"/>
  <c r="Q1944" i="71"/>
  <c r="Q1924" i="71"/>
  <c r="Q1904" i="71"/>
  <c r="Q1864" i="71"/>
  <c r="Q1844" i="71"/>
  <c r="Q1804" i="71"/>
  <c r="Q1764" i="71"/>
  <c r="Q1744" i="71"/>
  <c r="Q1724" i="71"/>
  <c r="Q1684" i="71"/>
  <c r="Q1664" i="71"/>
  <c r="Q1644" i="71"/>
  <c r="Q1624" i="71"/>
  <c r="Q1604" i="71"/>
  <c r="Q1584" i="71"/>
  <c r="Q1564" i="71"/>
  <c r="Q1544" i="71"/>
  <c r="Q1524" i="71"/>
  <c r="Q1504" i="71"/>
  <c r="Q1484" i="71"/>
  <c r="Q1464" i="71"/>
  <c r="Q1444" i="71"/>
  <c r="Q1424" i="71"/>
  <c r="Q1404" i="71"/>
  <c r="Q1384" i="71"/>
  <c r="Q1364" i="71"/>
  <c r="Q1344" i="71"/>
  <c r="Q1324" i="71"/>
  <c r="Q1304" i="71"/>
  <c r="Q1284" i="71"/>
  <c r="Q1264" i="71"/>
  <c r="Q1244" i="71"/>
  <c r="Q1224" i="71"/>
  <c r="Q1204" i="71"/>
  <c r="Q1184" i="71"/>
  <c r="Q1164" i="71"/>
  <c r="Q1144" i="71"/>
  <c r="Q1124" i="71"/>
  <c r="Q1104" i="71"/>
  <c r="Q1084" i="71"/>
  <c r="Q1064" i="71"/>
  <c r="Q1044" i="71"/>
  <c r="Q1024" i="71"/>
  <c r="Q1004" i="71"/>
  <c r="Q984" i="71"/>
  <c r="Q964" i="71"/>
  <c r="Q944" i="71"/>
  <c r="Q924" i="71"/>
  <c r="Q904" i="71"/>
  <c r="Q884" i="71"/>
  <c r="Q864" i="71"/>
  <c r="Q844" i="71"/>
  <c r="Q824" i="71"/>
  <c r="Q804" i="71"/>
  <c r="Q784" i="71"/>
  <c r="Q764" i="71"/>
  <c r="Q744" i="71"/>
  <c r="Q724" i="71"/>
  <c r="Q704" i="71"/>
  <c r="Q684" i="71"/>
  <c r="Q664" i="71"/>
  <c r="Q644" i="71"/>
  <c r="Q624" i="71"/>
  <c r="Q604" i="71"/>
  <c r="Q584" i="71"/>
  <c r="Q564" i="71"/>
  <c r="Q544" i="71"/>
  <c r="Q524" i="71"/>
  <c r="Q504" i="71"/>
  <c r="Q484" i="71"/>
  <c r="Q464" i="71"/>
  <c r="Q444" i="71"/>
  <c r="Q424" i="71"/>
  <c r="Q404" i="71"/>
  <c r="Q384" i="71"/>
  <c r="Q364" i="71"/>
  <c r="Q344" i="71"/>
  <c r="Q324" i="71"/>
  <c r="Q304" i="71"/>
  <c r="Q284" i="71"/>
  <c r="Q264" i="71"/>
  <c r="Q244" i="71"/>
  <c r="Q224" i="71"/>
  <c r="Q204" i="71"/>
  <c r="Q184" i="71"/>
  <c r="Q164" i="71"/>
  <c r="Q144" i="71"/>
  <c r="Q124" i="71"/>
  <c r="Q104" i="71"/>
  <c r="Q84" i="71"/>
  <c r="Q64" i="71"/>
  <c r="Q44" i="71"/>
  <c r="Q24" i="71"/>
  <c r="Q4" i="71"/>
  <c r="J4923" i="71"/>
  <c r="J4903" i="71"/>
  <c r="J4863" i="71"/>
  <c r="J4823" i="71"/>
  <c r="Q4743" i="71"/>
  <c r="J4723" i="71"/>
  <c r="J4683" i="71"/>
  <c r="J4663" i="71"/>
  <c r="J4623" i="71"/>
  <c r="J4603" i="71"/>
  <c r="Q4563" i="71"/>
  <c r="J4463" i="71"/>
  <c r="Q4443" i="71"/>
  <c r="Q4423" i="71"/>
  <c r="J4403" i="71"/>
  <c r="J4363" i="71"/>
  <c r="J4343" i="71"/>
  <c r="Q4303" i="71"/>
  <c r="Q4283" i="71"/>
  <c r="Q4263" i="71"/>
  <c r="J4203" i="71"/>
  <c r="Q4163" i="71"/>
  <c r="J4143" i="71"/>
  <c r="J4103" i="71"/>
  <c r="J4083" i="71"/>
  <c r="Q4063" i="71"/>
  <c r="J4043" i="71"/>
  <c r="J4003" i="71"/>
  <c r="Q3963" i="71"/>
  <c r="J3943" i="71"/>
  <c r="Q3903" i="71"/>
  <c r="Q3883" i="71"/>
  <c r="Q3863" i="71"/>
  <c r="Q3843" i="71"/>
  <c r="Q3763" i="71"/>
  <c r="Q3743" i="71"/>
  <c r="Q3683" i="71"/>
  <c r="Q3663" i="71"/>
  <c r="Q3623" i="71"/>
  <c r="Q3603" i="71"/>
  <c r="Q3583" i="71"/>
  <c r="J3563" i="71"/>
  <c r="J3543" i="71"/>
  <c r="Q3503" i="71"/>
  <c r="Q3483" i="71"/>
  <c r="Q3443" i="71"/>
  <c r="Q3383" i="71"/>
  <c r="Q3343" i="71"/>
  <c r="Q3283" i="71"/>
  <c r="J3263" i="71"/>
  <c r="Q3243" i="71"/>
  <c r="Q3203" i="71"/>
  <c r="Q3183" i="71"/>
  <c r="Q3143" i="71"/>
  <c r="Q3103" i="71"/>
  <c r="Q3083" i="71"/>
  <c r="J3063" i="71"/>
  <c r="Q3043" i="71"/>
  <c r="Q3003" i="71"/>
  <c r="Q2983" i="71"/>
  <c r="J2963" i="71"/>
  <c r="Q2943" i="71"/>
  <c r="J2923" i="71"/>
  <c r="Q2903" i="71"/>
  <c r="Q2883" i="71"/>
  <c r="J2863" i="71"/>
  <c r="Q2843" i="71"/>
  <c r="Q2803" i="71"/>
  <c r="Q2783" i="71"/>
  <c r="Q2743" i="71"/>
  <c r="Q2703" i="71"/>
  <c r="Q2683" i="71"/>
  <c r="Q2643" i="71"/>
  <c r="Q2603" i="71"/>
  <c r="Q2583" i="71"/>
  <c r="Q2503" i="71"/>
  <c r="Q2483" i="71"/>
  <c r="Q2463" i="71"/>
  <c r="Q2443" i="71"/>
  <c r="Q2423" i="71"/>
  <c r="J2403" i="71"/>
  <c r="Q2383" i="71"/>
  <c r="J2343" i="71"/>
  <c r="Q2323" i="71"/>
  <c r="Q2303" i="71"/>
  <c r="Q2283" i="71"/>
  <c r="Q2263" i="71"/>
  <c r="Q2243" i="71"/>
  <c r="Q2223" i="71"/>
  <c r="J2203" i="71"/>
  <c r="Q2183" i="71"/>
  <c r="Q2163" i="71"/>
  <c r="Q2123" i="71"/>
  <c r="Q2083" i="71"/>
  <c r="Q2043" i="71"/>
  <c r="Q2023" i="71"/>
  <c r="Q2003" i="71"/>
  <c r="Q1983" i="71"/>
  <c r="Q1963" i="71"/>
  <c r="Q1923" i="71"/>
  <c r="Q1903" i="71"/>
  <c r="Q1883" i="71"/>
  <c r="Q1863" i="71"/>
  <c r="Q1843" i="71"/>
  <c r="Q1823" i="71"/>
  <c r="Q1783" i="71"/>
  <c r="Q1763" i="71"/>
  <c r="Q1743" i="71"/>
  <c r="Q1723" i="71"/>
  <c r="Q1703" i="71"/>
  <c r="Q1683" i="71"/>
  <c r="Q1663" i="71"/>
  <c r="Q1623" i="71"/>
  <c r="Q1603" i="71"/>
  <c r="Q1583" i="71"/>
  <c r="Q1563" i="71"/>
  <c r="Q1543" i="71"/>
  <c r="Q1523" i="71"/>
  <c r="Q1503" i="71"/>
  <c r="Q1483" i="71"/>
  <c r="Q1463" i="71"/>
  <c r="Q1443" i="71"/>
  <c r="Q1403" i="71"/>
  <c r="Q1383" i="71"/>
  <c r="Q1363" i="71"/>
  <c r="Q1323" i="71"/>
  <c r="Q1283" i="71"/>
  <c r="Q1263" i="71"/>
  <c r="Q1243" i="71"/>
  <c r="Q1223" i="71"/>
  <c r="Q1183" i="71"/>
  <c r="Q1163" i="71"/>
  <c r="Q1123" i="71"/>
  <c r="Q1103" i="71"/>
  <c r="Q1063" i="71"/>
  <c r="Q1043" i="71"/>
  <c r="Q1023" i="71"/>
  <c r="Q1003" i="71"/>
  <c r="Q983" i="71"/>
  <c r="Q963" i="71"/>
  <c r="Q943" i="71"/>
  <c r="Q923" i="71"/>
  <c r="Q883" i="71"/>
  <c r="Q863" i="71"/>
  <c r="Q843" i="71"/>
  <c r="Q823" i="71"/>
  <c r="Q803" i="71"/>
  <c r="Q783" i="71"/>
  <c r="Q763" i="71"/>
  <c r="Q743" i="71"/>
  <c r="Q723" i="71"/>
  <c r="Q703" i="71"/>
  <c r="Q683" i="71"/>
  <c r="Q643" i="71"/>
  <c r="Q623" i="71"/>
  <c r="Q603" i="71"/>
  <c r="Q583" i="71"/>
  <c r="Q563" i="71"/>
  <c r="Q543" i="71"/>
  <c r="Q523" i="71"/>
  <c r="Q503" i="71"/>
  <c r="Q483" i="71"/>
  <c r="Q463" i="71"/>
  <c r="Q443" i="71"/>
  <c r="Q403" i="71"/>
  <c r="Q383" i="71"/>
  <c r="Q363" i="71"/>
  <c r="Q343" i="71"/>
  <c r="Q303" i="71"/>
  <c r="Q283" i="71"/>
  <c r="Q263" i="71"/>
  <c r="Q223" i="71"/>
  <c r="Q203" i="71"/>
  <c r="Q183" i="71"/>
  <c r="Q163" i="71"/>
  <c r="Q143" i="71"/>
  <c r="Q123" i="71"/>
  <c r="Q83" i="71"/>
  <c r="Q63" i="71"/>
  <c r="Q43" i="71"/>
  <c r="Q23" i="71"/>
  <c r="Q3" i="71"/>
  <c r="J4902" i="71"/>
  <c r="J4822" i="71"/>
  <c r="J4802" i="71"/>
  <c r="Q4762" i="71"/>
  <c r="Q4742" i="71"/>
  <c r="J4722" i="71"/>
  <c r="J4662" i="71"/>
  <c r="J4522" i="71"/>
  <c r="J4462" i="71"/>
  <c r="Q4422" i="71"/>
  <c r="J4402" i="71"/>
  <c r="J4362" i="71"/>
  <c r="J4322" i="71"/>
  <c r="Q4302" i="71"/>
  <c r="Q4282" i="71"/>
  <c r="Q4262" i="71"/>
  <c r="Q4242" i="71"/>
  <c r="J4202" i="71"/>
  <c r="Q4162" i="71"/>
  <c r="J4142" i="71"/>
  <c r="J4102" i="71"/>
  <c r="Q4062" i="71"/>
  <c r="J4002" i="71"/>
  <c r="Q3962" i="71"/>
  <c r="J3942" i="71"/>
  <c r="Q3882" i="71"/>
  <c r="Q3862" i="71"/>
  <c r="Q3842" i="71"/>
  <c r="Q3822" i="71"/>
  <c r="J3802" i="71"/>
  <c r="Q3762" i="71"/>
  <c r="Q3742" i="71"/>
  <c r="J3702" i="71"/>
  <c r="Q3682" i="71"/>
  <c r="Q3622" i="71"/>
  <c r="Q3602" i="71"/>
  <c r="J3562" i="71"/>
  <c r="J3522" i="71"/>
  <c r="Q3502" i="71"/>
  <c r="Q3482" i="71"/>
  <c r="Q3442" i="71"/>
  <c r="Q3382" i="71"/>
  <c r="Q3322" i="71"/>
  <c r="Q3282" i="71"/>
  <c r="J3262" i="71"/>
  <c r="J3242" i="71"/>
  <c r="Q3222" i="71"/>
  <c r="J3202" i="71"/>
  <c r="Q3182" i="71"/>
  <c r="J3142" i="71"/>
  <c r="Q3122" i="71"/>
  <c r="Q3082" i="71"/>
  <c r="J3062" i="71"/>
  <c r="J3042" i="71"/>
  <c r="Q3022" i="71"/>
  <c r="Q2982" i="71"/>
  <c r="J2962" i="71"/>
  <c r="J2942" i="71"/>
  <c r="Q2922" i="71"/>
  <c r="Q2882" i="71"/>
  <c r="J2862" i="71"/>
  <c r="J2842" i="71"/>
  <c r="Q2822" i="71"/>
  <c r="Q2782" i="71"/>
  <c r="J2742" i="71"/>
  <c r="Q2722" i="71"/>
  <c r="J2702" i="71"/>
  <c r="Q2682" i="71"/>
  <c r="Q2622" i="71"/>
  <c r="J2602" i="71"/>
  <c r="Q2582" i="71"/>
  <c r="J2562" i="71"/>
  <c r="Q2542" i="71"/>
  <c r="Q2522" i="71"/>
  <c r="Q2502" i="71"/>
  <c r="Q2482" i="71"/>
  <c r="Q2462" i="71"/>
  <c r="Q2442" i="71"/>
  <c r="Q2422" i="71"/>
  <c r="Q2382" i="71"/>
  <c r="Q2322" i="71"/>
  <c r="Q2302" i="71"/>
  <c r="Q2282" i="71"/>
  <c r="Q2262" i="71"/>
  <c r="Q2242" i="71"/>
  <c r="Q2222" i="71"/>
  <c r="Q2162" i="71"/>
  <c r="Q2142" i="71"/>
  <c r="Q2102" i="71"/>
  <c r="Q2082" i="71"/>
  <c r="Q2062" i="71"/>
  <c r="Q2042" i="71"/>
  <c r="Q2022" i="71"/>
  <c r="Q2002" i="71"/>
  <c r="Q1982" i="71"/>
  <c r="Q1962" i="71"/>
  <c r="Q1942" i="71"/>
  <c r="Q1922" i="71"/>
  <c r="Q1902" i="71"/>
  <c r="Q1862" i="71"/>
  <c r="Q1842" i="71"/>
  <c r="Q1822" i="71"/>
  <c r="Q1802" i="71"/>
  <c r="Q1762" i="71"/>
  <c r="Q1742" i="71"/>
  <c r="Q1722" i="71"/>
  <c r="Q1702" i="71"/>
  <c r="Q1682" i="71"/>
  <c r="Q1662" i="71"/>
  <c r="Q1642" i="71"/>
  <c r="Q1622" i="71"/>
  <c r="Q1602" i="71"/>
  <c r="Q1582" i="71"/>
  <c r="Q1562" i="71"/>
  <c r="Q1542" i="71"/>
  <c r="Q1522" i="71"/>
  <c r="Q1502" i="71"/>
  <c r="Q1482" i="71"/>
  <c r="Q1462" i="71"/>
  <c r="Q1442" i="71"/>
  <c r="Q1422" i="71"/>
  <c r="Q1402" i="71"/>
  <c r="Q1382" i="71"/>
  <c r="Q1362" i="71"/>
  <c r="Q1342" i="71"/>
  <c r="Q1322" i="71"/>
  <c r="Q1302" i="71"/>
  <c r="Q1282" i="71"/>
  <c r="Q1262" i="71"/>
  <c r="Q1242" i="71"/>
  <c r="Q1222" i="71"/>
  <c r="Q1202" i="71"/>
  <c r="Q1182" i="71"/>
  <c r="Q1162" i="71"/>
  <c r="Q1142" i="71"/>
  <c r="Q1122" i="71"/>
  <c r="Q1102" i="71"/>
  <c r="Q1082" i="71"/>
  <c r="Q1062" i="71"/>
  <c r="Q1042" i="71"/>
  <c r="Q1022" i="71"/>
  <c r="Q1002" i="71"/>
  <c r="Q982" i="71"/>
  <c r="Q962" i="71"/>
  <c r="Q942" i="71"/>
  <c r="Q922" i="71"/>
  <c r="Q902" i="71"/>
  <c r="Q882" i="71"/>
  <c r="Q862" i="71"/>
  <c r="Q842" i="71"/>
  <c r="Q822" i="71"/>
  <c r="Q802" i="71"/>
  <c r="Q782" i="71"/>
  <c r="Q762" i="71"/>
  <c r="Q742" i="71"/>
  <c r="Q722" i="71"/>
  <c r="Q702" i="71"/>
  <c r="Q682" i="71"/>
  <c r="Q662" i="71"/>
  <c r="Q642" i="71"/>
  <c r="Q622" i="71"/>
  <c r="Q602" i="71"/>
  <c r="Q582" i="71"/>
  <c r="Q562" i="71"/>
  <c r="Q542" i="71"/>
  <c r="Q522" i="71"/>
  <c r="Q502" i="71"/>
  <c r="Q482" i="71"/>
  <c r="Q462" i="71"/>
  <c r="Q442" i="71"/>
  <c r="Q422" i="71"/>
  <c r="Q402" i="71"/>
  <c r="Q382" i="71"/>
  <c r="Q362" i="71"/>
  <c r="Q342" i="71"/>
  <c r="Q322" i="71"/>
  <c r="Q302" i="71"/>
  <c r="Q282" i="71"/>
  <c r="Q262" i="71"/>
  <c r="Q242" i="71"/>
  <c r="Q222" i="71"/>
  <c r="Q202" i="71"/>
  <c r="Q182" i="71"/>
  <c r="Q162" i="71"/>
  <c r="Q142" i="71"/>
  <c r="Q122" i="71"/>
  <c r="Q102" i="71"/>
  <c r="Q82" i="71"/>
  <c r="Q62" i="71"/>
  <c r="Q42" i="71"/>
  <c r="Q22" i="71"/>
  <c r="Q4921" i="71"/>
  <c r="Q4901" i="71"/>
  <c r="J4881" i="71"/>
  <c r="Q4861" i="71"/>
  <c r="J4841" i="71"/>
  <c r="Q4821" i="71"/>
  <c r="J4801" i="71"/>
  <c r="Q4781" i="71"/>
  <c r="J4761" i="71"/>
  <c r="Q4741" i="71"/>
  <c r="Q4721" i="71"/>
  <c r="Q4701" i="71"/>
  <c r="J4661" i="71"/>
  <c r="Q4641" i="71"/>
  <c r="Q4621" i="71"/>
  <c r="J4601" i="71"/>
  <c r="J4581" i="71"/>
  <c r="Q4561" i="71"/>
  <c r="Q4541" i="71"/>
  <c r="J4521" i="71"/>
  <c r="Q4501" i="71"/>
  <c r="J4481" i="71"/>
  <c r="Q4461" i="71"/>
  <c r="J4441" i="71"/>
  <c r="Q4421" i="71"/>
  <c r="J4401" i="71"/>
  <c r="J4381" i="71"/>
  <c r="Q4341" i="71"/>
  <c r="Q4321" i="71"/>
  <c r="Q4281" i="71"/>
  <c r="Q4261" i="71"/>
  <c r="Q4241" i="71"/>
  <c r="Q4221" i="71"/>
  <c r="J4201" i="71"/>
  <c r="J4181" i="71"/>
  <c r="Q4161" i="71"/>
  <c r="Q4141" i="71"/>
  <c r="Q4121" i="71"/>
  <c r="Q4101" i="71"/>
  <c r="J4081" i="71"/>
  <c r="Q4061" i="71"/>
  <c r="Q4041" i="71"/>
  <c r="Q4021" i="71"/>
  <c r="Q4001" i="71"/>
  <c r="J3981" i="71"/>
  <c r="Q3961" i="71"/>
  <c r="Q3941" i="71"/>
  <c r="Q3921" i="71"/>
  <c r="Q3901" i="71"/>
  <c r="J3881" i="71"/>
  <c r="Q3861" i="71"/>
  <c r="Q3841" i="71"/>
  <c r="J3821" i="71"/>
  <c r="Q3801" i="71"/>
  <c r="J3781" i="71"/>
  <c r="Q3761" i="71"/>
  <c r="Q3741" i="71"/>
  <c r="Q3721" i="71"/>
  <c r="Q3701" i="71"/>
  <c r="Q3681" i="71"/>
  <c r="Q3661" i="71"/>
  <c r="Q3641" i="71"/>
  <c r="J3621" i="71"/>
  <c r="Q3601" i="71"/>
  <c r="Q3561" i="71"/>
  <c r="Q3541" i="71"/>
  <c r="Q3521" i="71"/>
  <c r="Q3501" i="71"/>
  <c r="Q3481" i="71"/>
  <c r="Q3461" i="71"/>
  <c r="Q3441" i="71"/>
  <c r="Q3421" i="71"/>
  <c r="Q3401" i="71"/>
  <c r="Q3381" i="71"/>
  <c r="Q3361" i="71"/>
  <c r="J3341" i="71"/>
  <c r="Q3321" i="71"/>
  <c r="Q3301" i="71"/>
  <c r="Q3281" i="71"/>
  <c r="Q3261" i="71"/>
  <c r="Q3241" i="71"/>
  <c r="Q3221" i="71"/>
  <c r="Q3181" i="71"/>
  <c r="Q3161" i="71"/>
  <c r="Q3141" i="71"/>
  <c r="Q3121" i="71"/>
  <c r="Q3101" i="71"/>
  <c r="Q3081" i="71"/>
  <c r="Q3061" i="71"/>
  <c r="Q3041" i="71"/>
  <c r="Q3021" i="71"/>
  <c r="J3001" i="71"/>
  <c r="Q2981" i="71"/>
  <c r="Q2961" i="71"/>
  <c r="Q2941" i="71"/>
  <c r="Q2921" i="71"/>
  <c r="J2901" i="71"/>
  <c r="Q2881" i="71"/>
  <c r="Q2861" i="71"/>
  <c r="Q2841" i="71"/>
  <c r="Q2821" i="71"/>
  <c r="Q2781" i="71"/>
  <c r="Q2761" i="71"/>
  <c r="Q2741" i="71"/>
  <c r="Q2721" i="71"/>
  <c r="J2701" i="71"/>
  <c r="Q2681" i="71"/>
  <c r="Q2661" i="71"/>
  <c r="Q2641" i="71"/>
  <c r="Q2621" i="71"/>
  <c r="J2601" i="71"/>
  <c r="Q2581" i="71"/>
  <c r="J2561" i="71"/>
  <c r="Q2541" i="71"/>
  <c r="Q2501" i="71"/>
  <c r="Q2481" i="71"/>
  <c r="Q2461" i="71"/>
  <c r="Q2441" i="71"/>
  <c r="Q2421" i="71"/>
  <c r="Q2381" i="71"/>
  <c r="Q2341" i="71"/>
  <c r="Q2321" i="71"/>
  <c r="Q2301" i="71"/>
  <c r="Q2281" i="71"/>
  <c r="Q2261" i="71"/>
  <c r="Q2221" i="71"/>
  <c r="Q2201" i="71"/>
  <c r="J2181" i="71"/>
  <c r="Q2161" i="71"/>
  <c r="Q2141" i="71"/>
  <c r="J2121" i="71"/>
  <c r="Q2101" i="71"/>
  <c r="Q2081" i="71"/>
  <c r="Q2061" i="71"/>
  <c r="Q2041" i="71"/>
  <c r="Q2021" i="71"/>
  <c r="Q2001" i="71"/>
  <c r="Q1981" i="71"/>
  <c r="Q1961" i="71"/>
  <c r="Q1941" i="71"/>
  <c r="Q1921" i="71"/>
  <c r="Q1901" i="71"/>
  <c r="Q1881" i="71"/>
  <c r="Q1861" i="71"/>
  <c r="Q1841" i="71"/>
  <c r="Q1821" i="71"/>
  <c r="Q1801" i="71"/>
  <c r="Q1781" i="71"/>
  <c r="Q1741" i="71"/>
  <c r="Q1721" i="71"/>
  <c r="Q1701" i="71"/>
  <c r="Q1681" i="71"/>
  <c r="Q1661" i="71"/>
  <c r="Q1641" i="71"/>
  <c r="Q1621" i="71"/>
  <c r="Q1601" i="71"/>
  <c r="Q1581" i="71"/>
  <c r="Q1561" i="71"/>
  <c r="Q1541" i="71"/>
  <c r="Q1521" i="71"/>
  <c r="Q1501" i="71"/>
  <c r="Q1481" i="71"/>
  <c r="Q1461" i="71"/>
  <c r="Q1441" i="71"/>
  <c r="Q1421" i="71"/>
  <c r="Q1401" i="71"/>
  <c r="Q1381" i="71"/>
  <c r="Q1361" i="71"/>
  <c r="Q1341" i="71"/>
  <c r="Q1321" i="71"/>
  <c r="Q1301" i="71"/>
  <c r="Q1281" i="71"/>
  <c r="Q1241" i="71"/>
  <c r="Q1221" i="71"/>
  <c r="Q1201" i="71"/>
  <c r="Q1181" i="71"/>
  <c r="Q1161" i="71"/>
  <c r="Q1141" i="71"/>
  <c r="Q1121" i="71"/>
  <c r="Q1101" i="71"/>
  <c r="Q1081" i="71"/>
  <c r="Q1061" i="71"/>
  <c r="Q1041" i="71"/>
  <c r="Q1021" i="71"/>
  <c r="Q1001" i="71"/>
  <c r="Q981" i="71"/>
  <c r="Q961" i="71"/>
  <c r="Q941" i="71"/>
  <c r="Q921" i="71"/>
  <c r="Q901" i="71"/>
  <c r="Q881" i="71"/>
  <c r="Q861" i="71"/>
  <c r="Q841" i="71"/>
  <c r="Q821" i="71"/>
  <c r="Q801" i="71"/>
  <c r="Q781" i="71"/>
  <c r="Q761" i="71"/>
  <c r="Q741" i="71"/>
  <c r="Q721" i="71"/>
  <c r="Q701" i="71"/>
  <c r="Q661" i="71"/>
  <c r="Q641" i="71"/>
  <c r="Q621" i="71"/>
  <c r="Q601" i="71"/>
  <c r="Q581" i="71"/>
  <c r="Q561" i="71"/>
  <c r="Q541" i="71"/>
  <c r="Q521" i="71"/>
  <c r="Q501" i="71"/>
  <c r="Q481" i="71"/>
  <c r="Q461" i="71"/>
  <c r="Q441" i="71"/>
  <c r="Q401" i="71"/>
  <c r="Q381" i="71"/>
  <c r="Q361" i="71"/>
  <c r="Q341" i="71"/>
  <c r="Q301" i="71"/>
  <c r="Q281" i="71"/>
  <c r="Q261" i="71"/>
  <c r="Q241" i="71"/>
  <c r="Q221" i="71"/>
  <c r="Q201" i="71"/>
  <c r="Q181" i="71"/>
  <c r="Q161" i="71"/>
  <c r="Q141" i="71"/>
  <c r="Q101" i="71"/>
  <c r="Q81" i="71"/>
  <c r="Q61" i="71"/>
  <c r="Q41" i="71"/>
  <c r="Q21" i="71"/>
  <c r="T46" i="71"/>
  <c r="T2" i="71"/>
  <c r="R4843" i="71" a="1"/>
  <c r="R4843" i="71" s="1"/>
  <c r="T4843" i="71"/>
  <c r="R4823" i="71" a="1"/>
  <c r="R4823" i="71" s="1"/>
  <c r="T4823" i="71"/>
  <c r="R4803" i="71" a="1"/>
  <c r="R4803" i="71" s="1"/>
  <c r="T4803" i="71"/>
  <c r="R4783" i="71" a="1"/>
  <c r="R4783" i="71" s="1"/>
  <c r="T4783" i="71"/>
  <c r="R4763" i="71" a="1"/>
  <c r="R4763" i="71" s="1"/>
  <c r="T4763" i="71"/>
  <c r="R4743" i="71" a="1"/>
  <c r="R4743" i="71" s="1"/>
  <c r="T4743" i="71"/>
  <c r="R4723" i="71" a="1"/>
  <c r="R4723" i="71" s="1"/>
  <c r="T4723" i="71"/>
  <c r="R4703" i="71" a="1"/>
  <c r="R4703" i="71" s="1"/>
  <c r="T4703" i="71"/>
  <c r="R4683" i="71" a="1"/>
  <c r="R4683" i="71" s="1"/>
  <c r="T4683" i="71"/>
  <c r="R4663" i="71" a="1"/>
  <c r="R4663" i="71" s="1"/>
  <c r="T4663" i="71"/>
  <c r="R4643" i="71" a="1"/>
  <c r="R4643" i="71" s="1"/>
  <c r="T4643" i="71"/>
  <c r="R4623" i="71" a="1"/>
  <c r="R4623" i="71" s="1"/>
  <c r="T4623" i="71"/>
  <c r="R4603" i="71" a="1"/>
  <c r="R4603" i="71" s="1"/>
  <c r="T4603" i="71"/>
  <c r="R4583" i="71" a="1"/>
  <c r="R4583" i="71" s="1"/>
  <c r="T4583" i="71"/>
  <c r="R4563" i="71" a="1"/>
  <c r="R4563" i="71" s="1"/>
  <c r="T4563" i="71"/>
  <c r="R4543" i="71" a="1"/>
  <c r="R4543" i="71" s="1"/>
  <c r="T4543" i="71"/>
  <c r="R4523" i="71" a="1"/>
  <c r="R4523" i="71" s="1"/>
  <c r="T4523" i="71"/>
  <c r="R4503" i="71" a="1"/>
  <c r="R4503" i="71" s="1"/>
  <c r="T4503" i="71"/>
  <c r="R4483" i="71" a="1"/>
  <c r="R4483" i="71" s="1"/>
  <c r="T4483" i="71"/>
  <c r="R4463" i="71" a="1"/>
  <c r="R4463" i="71" s="1"/>
  <c r="T4463" i="71"/>
  <c r="R4443" i="71" a="1"/>
  <c r="R4443" i="71" s="1"/>
  <c r="T4443" i="71"/>
  <c r="R4423" i="71" a="1"/>
  <c r="R4423" i="71" s="1"/>
  <c r="T4423" i="71"/>
  <c r="R4403" i="71" a="1"/>
  <c r="R4403" i="71" s="1"/>
  <c r="T4403" i="71"/>
  <c r="R4383" i="71" a="1"/>
  <c r="R4383" i="71" s="1"/>
  <c r="T4383" i="71"/>
  <c r="R4363" i="71" a="1"/>
  <c r="R4363" i="71" s="1"/>
  <c r="T4363" i="71"/>
  <c r="R4343" i="71" a="1"/>
  <c r="R4343" i="71" s="1"/>
  <c r="T4343" i="71"/>
  <c r="R4323" i="71" a="1"/>
  <c r="R4323" i="71" s="1"/>
  <c r="T4323" i="71"/>
  <c r="R4303" i="71" a="1"/>
  <c r="R4303" i="71" s="1"/>
  <c r="T4303" i="71"/>
  <c r="R4283" i="71" a="1"/>
  <c r="R4283" i="71" s="1"/>
  <c r="T4283" i="71"/>
  <c r="R4263" i="71" a="1"/>
  <c r="R4263" i="71" s="1"/>
  <c r="T4263" i="71"/>
  <c r="R4243" i="71" a="1"/>
  <c r="R4243" i="71" s="1"/>
  <c r="T4243" i="71"/>
  <c r="R4223" i="71" a="1"/>
  <c r="R4223" i="71" s="1"/>
  <c r="T4223" i="71"/>
  <c r="R4203" i="71" a="1"/>
  <c r="R4203" i="71" s="1"/>
  <c r="T4203" i="71"/>
  <c r="R4183" i="71" a="1"/>
  <c r="R4183" i="71" s="1"/>
  <c r="T4183" i="71"/>
  <c r="R4163" i="71" a="1"/>
  <c r="R4163" i="71" s="1"/>
  <c r="T4163" i="71"/>
  <c r="R4143" i="71" a="1"/>
  <c r="R4143" i="71" s="1"/>
  <c r="T4143" i="71"/>
  <c r="R4123" i="71" a="1"/>
  <c r="R4123" i="71" s="1"/>
  <c r="T4123" i="71"/>
  <c r="R4103" i="71" a="1"/>
  <c r="R4103" i="71" s="1"/>
  <c r="T4103" i="71"/>
  <c r="R4083" i="71" a="1"/>
  <c r="R4083" i="71" s="1"/>
  <c r="T4083" i="71"/>
  <c r="R4063" i="71" a="1"/>
  <c r="R4063" i="71" s="1"/>
  <c r="T4063" i="71"/>
  <c r="R4043" i="71" a="1"/>
  <c r="R4043" i="71" s="1"/>
  <c r="T4043" i="71"/>
  <c r="R4023" i="71" a="1"/>
  <c r="R4023" i="71" s="1"/>
  <c r="T4023" i="71"/>
  <c r="R4003" i="71" a="1"/>
  <c r="R4003" i="71" s="1"/>
  <c r="T4003" i="71"/>
  <c r="R3983" i="71" a="1"/>
  <c r="R3983" i="71" s="1"/>
  <c r="T3983" i="71"/>
  <c r="R3963" i="71" a="1"/>
  <c r="R3963" i="71" s="1"/>
  <c r="T3963" i="71"/>
  <c r="R3943" i="71" a="1"/>
  <c r="R3943" i="71" s="1"/>
  <c r="T3943" i="71"/>
  <c r="R3923" i="71" a="1"/>
  <c r="R3923" i="71" s="1"/>
  <c r="T3923" i="71"/>
  <c r="R3903" i="71" a="1"/>
  <c r="R3903" i="71" s="1"/>
  <c r="T3903" i="71"/>
  <c r="R3883" i="71" a="1"/>
  <c r="R3883" i="71" s="1"/>
  <c r="T3883" i="71"/>
  <c r="R3863" i="71" a="1"/>
  <c r="R3863" i="71" s="1"/>
  <c r="T3863" i="71"/>
  <c r="R3843" i="71" a="1"/>
  <c r="R3843" i="71" s="1"/>
  <c r="T3843" i="71"/>
  <c r="R3823" i="71" a="1"/>
  <c r="R3823" i="71" s="1"/>
  <c r="T3823" i="71"/>
  <c r="R3803" i="71" a="1"/>
  <c r="R3803" i="71" s="1"/>
  <c r="T3803" i="71"/>
  <c r="R3783" i="71" a="1"/>
  <c r="R3783" i="71" s="1"/>
  <c r="T3783" i="71"/>
  <c r="R3763" i="71" a="1"/>
  <c r="R3763" i="71" s="1"/>
  <c r="T3763" i="71"/>
  <c r="R3743" i="71" a="1"/>
  <c r="R3743" i="71" s="1"/>
  <c r="T3743" i="71"/>
  <c r="R3723" i="71" a="1"/>
  <c r="R3723" i="71" s="1"/>
  <c r="T3723" i="71"/>
  <c r="R3703" i="71" a="1"/>
  <c r="R3703" i="71" s="1"/>
  <c r="T3703" i="71"/>
  <c r="R3683" i="71" a="1"/>
  <c r="R3683" i="71" s="1"/>
  <c r="T3683" i="71"/>
  <c r="R3663" i="71" a="1"/>
  <c r="R3663" i="71" s="1"/>
  <c r="T3663" i="71"/>
  <c r="R3643" i="71" a="1"/>
  <c r="R3643" i="71" s="1"/>
  <c r="T3643" i="71"/>
  <c r="R3623" i="71" a="1"/>
  <c r="R3623" i="71" s="1"/>
  <c r="T3623" i="71"/>
  <c r="R3603" i="71" a="1"/>
  <c r="R3603" i="71" s="1"/>
  <c r="T3603" i="71"/>
  <c r="R3583" i="71" a="1"/>
  <c r="R3583" i="71" s="1"/>
  <c r="T3583" i="71"/>
  <c r="R3563" i="71" a="1"/>
  <c r="R3563" i="71" s="1"/>
  <c r="T3563" i="71"/>
  <c r="R3543" i="71" a="1"/>
  <c r="R3543" i="71" s="1"/>
  <c r="T3543" i="71"/>
  <c r="R3523" i="71" a="1"/>
  <c r="R3523" i="71" s="1"/>
  <c r="T3523" i="71"/>
  <c r="R3503" i="71" a="1"/>
  <c r="R3503" i="71" s="1"/>
  <c r="T3503" i="71"/>
  <c r="R3483" i="71" a="1"/>
  <c r="R3483" i="71" s="1"/>
  <c r="T3483" i="71"/>
  <c r="R3463" i="71" a="1"/>
  <c r="R3463" i="71" s="1"/>
  <c r="T3463" i="71"/>
  <c r="R3443" i="71" a="1"/>
  <c r="R3443" i="71" s="1"/>
  <c r="T3443" i="71"/>
  <c r="R3423" i="71" a="1"/>
  <c r="R3423" i="71" s="1"/>
  <c r="T3423" i="71"/>
  <c r="R3403" i="71" a="1"/>
  <c r="R3403" i="71" s="1"/>
  <c r="T3403" i="71"/>
  <c r="R3383" i="71" a="1"/>
  <c r="R3383" i="71" s="1"/>
  <c r="T3383" i="71"/>
  <c r="R3363" i="71" a="1"/>
  <c r="R3363" i="71" s="1"/>
  <c r="T3363" i="71"/>
  <c r="R3343" i="71" a="1"/>
  <c r="R3343" i="71" s="1"/>
  <c r="T3343" i="71"/>
  <c r="R3323" i="71" a="1"/>
  <c r="R3323" i="71" s="1"/>
  <c r="T3323" i="71"/>
  <c r="R3303" i="71" a="1"/>
  <c r="R3303" i="71" s="1"/>
  <c r="T3303" i="71"/>
  <c r="R3283" i="71" a="1"/>
  <c r="R3283" i="71" s="1"/>
  <c r="T3283" i="71"/>
  <c r="R3263" i="71" a="1"/>
  <c r="R3263" i="71" s="1"/>
  <c r="T3263" i="71"/>
  <c r="R3243" i="71" a="1"/>
  <c r="R3243" i="71" s="1"/>
  <c r="T3243" i="71"/>
  <c r="R3223" i="71" a="1"/>
  <c r="R3223" i="71" s="1"/>
  <c r="T3223" i="71"/>
  <c r="R3203" i="71" a="1"/>
  <c r="R3203" i="71" s="1"/>
  <c r="T3203" i="71"/>
  <c r="R3183" i="71" a="1"/>
  <c r="R3183" i="71" s="1"/>
  <c r="T3183" i="71"/>
  <c r="R3163" i="71" a="1"/>
  <c r="R3163" i="71" s="1"/>
  <c r="T3163" i="71"/>
  <c r="R3143" i="71" a="1"/>
  <c r="R3143" i="71" s="1"/>
  <c r="T3143" i="71"/>
  <c r="R3123" i="71" a="1"/>
  <c r="R3123" i="71" s="1"/>
  <c r="T3123" i="71"/>
  <c r="R3103" i="71" a="1"/>
  <c r="R3103" i="71" s="1"/>
  <c r="T3103" i="71"/>
  <c r="R3083" i="71" a="1"/>
  <c r="R3083" i="71" s="1"/>
  <c r="T3083" i="71"/>
  <c r="R3063" i="71" a="1"/>
  <c r="R3063" i="71" s="1"/>
  <c r="T3063" i="71"/>
  <c r="R4802" i="71" a="1"/>
  <c r="R4802" i="71" s="1"/>
  <c r="T4802" i="71"/>
  <c r="R4462" i="71" a="1"/>
  <c r="R4462" i="71" s="1"/>
  <c r="T4462" i="71"/>
  <c r="R3862" i="71" a="1"/>
  <c r="R3862" i="71" s="1"/>
  <c r="T3862" i="71"/>
  <c r="R3622" i="71" a="1"/>
  <c r="R3622" i="71" s="1"/>
  <c r="T3622" i="71"/>
  <c r="R3142" i="71" a="1"/>
  <c r="R3142" i="71" s="1"/>
  <c r="T3142" i="71"/>
  <c r="R2622" i="71" a="1"/>
  <c r="R2622" i="71" s="1"/>
  <c r="T2622" i="71"/>
  <c r="R2342" i="71" a="1"/>
  <c r="R2342" i="71" s="1"/>
  <c r="T2342" i="71"/>
  <c r="R2262" i="71" a="1"/>
  <c r="R2262" i="71" s="1"/>
  <c r="T2262" i="71"/>
  <c r="R1622" i="71" a="1"/>
  <c r="R1622" i="71" s="1"/>
  <c r="T1622" i="71"/>
  <c r="R1582" i="71" a="1"/>
  <c r="R1582" i="71" s="1"/>
  <c r="T1582" i="71"/>
  <c r="R1342" i="71" a="1"/>
  <c r="R1342" i="71" s="1"/>
  <c r="T1342" i="71"/>
  <c r="R1322" i="71" a="1"/>
  <c r="R1322" i="71" s="1"/>
  <c r="T1322" i="71"/>
  <c r="R1302" i="71" a="1"/>
  <c r="R1302" i="71" s="1"/>
  <c r="T1302" i="71"/>
  <c r="R1282" i="71" a="1"/>
  <c r="R1282" i="71" s="1"/>
  <c r="T1282" i="71"/>
  <c r="R1262" i="71" a="1"/>
  <c r="R1262" i="71" s="1"/>
  <c r="T1262" i="71"/>
  <c r="R1242" i="71" a="1"/>
  <c r="R1242" i="71" s="1"/>
  <c r="T1242" i="71"/>
  <c r="R1222" i="71" a="1"/>
  <c r="R1222" i="71" s="1"/>
  <c r="T1222" i="71"/>
  <c r="R1202" i="71" a="1"/>
  <c r="R1202" i="71" s="1"/>
  <c r="T1202" i="71"/>
  <c r="R1182" i="71" a="1"/>
  <c r="R1182" i="71" s="1"/>
  <c r="T1182" i="71"/>
  <c r="R1162" i="71" a="1"/>
  <c r="R1162" i="71" s="1"/>
  <c r="T1162" i="71"/>
  <c r="R1142" i="71" a="1"/>
  <c r="R1142" i="71" s="1"/>
  <c r="U1142" i="71" s="1"/>
  <c r="V1142" i="71" s="1"/>
  <c r="T1142" i="71"/>
  <c r="R1122" i="71" a="1"/>
  <c r="R1122" i="71" s="1"/>
  <c r="T1122" i="71"/>
  <c r="R1102" i="71" a="1"/>
  <c r="R1102" i="71" s="1"/>
  <c r="T1102" i="71"/>
  <c r="R1082" i="71" a="1"/>
  <c r="R1082" i="71" s="1"/>
  <c r="T1082" i="71"/>
  <c r="R1062" i="71" a="1"/>
  <c r="R1062" i="71" s="1"/>
  <c r="T1062" i="71"/>
  <c r="R1042" i="71" a="1"/>
  <c r="R1042" i="71" s="1"/>
  <c r="T1042" i="71"/>
  <c r="R1022" i="71" a="1"/>
  <c r="R1022" i="71" s="1"/>
  <c r="T1022" i="71"/>
  <c r="R1002" i="71" a="1"/>
  <c r="R1002" i="71" s="1"/>
  <c r="T1002" i="71"/>
  <c r="R982" i="71" a="1"/>
  <c r="R982" i="71" s="1"/>
  <c r="T982" i="71"/>
  <c r="R962" i="71" a="1"/>
  <c r="R962" i="71" s="1"/>
  <c r="T962" i="71"/>
  <c r="R942" i="71" a="1"/>
  <c r="R942" i="71" s="1"/>
  <c r="T942" i="71"/>
  <c r="R922" i="71" a="1"/>
  <c r="R922" i="71" s="1"/>
  <c r="T922" i="71"/>
  <c r="R902" i="71" a="1"/>
  <c r="R902" i="71" s="1"/>
  <c r="T902" i="71"/>
  <c r="R882" i="71" a="1"/>
  <c r="R882" i="71" s="1"/>
  <c r="T882" i="71"/>
  <c r="R862" i="71" a="1"/>
  <c r="R862" i="71" s="1"/>
  <c r="T862" i="71"/>
  <c r="R842" i="71" a="1"/>
  <c r="R842" i="71" s="1"/>
  <c r="T842" i="71"/>
  <c r="R822" i="71" a="1"/>
  <c r="R822" i="71" s="1"/>
  <c r="T822" i="71"/>
  <c r="R802" i="71" a="1"/>
  <c r="R802" i="71" s="1"/>
  <c r="T802" i="71"/>
  <c r="R782" i="71" a="1"/>
  <c r="R782" i="71" s="1"/>
  <c r="T782" i="71"/>
  <c r="R762" i="71" a="1"/>
  <c r="R762" i="71" s="1"/>
  <c r="T762" i="71"/>
  <c r="R742" i="71" a="1"/>
  <c r="R742" i="71" s="1"/>
  <c r="T742" i="71"/>
  <c r="R722" i="71" a="1"/>
  <c r="R722" i="71" s="1"/>
  <c r="T722" i="71"/>
  <c r="R702" i="71" a="1"/>
  <c r="R702" i="71" s="1"/>
  <c r="T702" i="71"/>
  <c r="R682" i="71" a="1"/>
  <c r="R682" i="71" s="1"/>
  <c r="T682" i="71"/>
  <c r="R662" i="71" a="1"/>
  <c r="R662" i="71" s="1"/>
  <c r="T662" i="71"/>
  <c r="R642" i="71" a="1"/>
  <c r="R642" i="71" s="1"/>
  <c r="T642" i="71"/>
  <c r="R622" i="71" a="1"/>
  <c r="R622" i="71" s="1"/>
  <c r="T622" i="71"/>
  <c r="R602" i="71" a="1"/>
  <c r="R602" i="71" s="1"/>
  <c r="T602" i="71"/>
  <c r="R582" i="71" a="1"/>
  <c r="R582" i="71" s="1"/>
  <c r="T582" i="71"/>
  <c r="R562" i="71" a="1"/>
  <c r="R562" i="71" s="1"/>
  <c r="T562" i="71"/>
  <c r="R542" i="71" a="1"/>
  <c r="R542" i="71" s="1"/>
  <c r="T542" i="71"/>
  <c r="R522" i="71" a="1"/>
  <c r="R522" i="71" s="1"/>
  <c r="T522" i="71"/>
  <c r="R502" i="71" a="1"/>
  <c r="R502" i="71" s="1"/>
  <c r="T502" i="71"/>
  <c r="R482" i="71" a="1"/>
  <c r="R482" i="71" s="1"/>
  <c r="T482" i="71"/>
  <c r="R462" i="71" a="1"/>
  <c r="R462" i="71" s="1"/>
  <c r="T462" i="71"/>
  <c r="R442" i="71" a="1"/>
  <c r="R442" i="71" s="1"/>
  <c r="T442" i="71"/>
  <c r="R422" i="71" a="1"/>
  <c r="R422" i="71" s="1"/>
  <c r="T422" i="71"/>
  <c r="R402" i="71" a="1"/>
  <c r="R402" i="71" s="1"/>
  <c r="T402" i="71"/>
  <c r="R382" i="71" a="1"/>
  <c r="R382" i="71" s="1"/>
  <c r="T382" i="71"/>
  <c r="R362" i="71" a="1"/>
  <c r="R362" i="71" s="1"/>
  <c r="T362" i="71"/>
  <c r="R342" i="71" a="1"/>
  <c r="R342" i="71" s="1"/>
  <c r="T342" i="71"/>
  <c r="R322" i="71" a="1"/>
  <c r="R322" i="71" s="1"/>
  <c r="T322" i="71"/>
  <c r="R302" i="71" a="1"/>
  <c r="R302" i="71" s="1"/>
  <c r="T302" i="71"/>
  <c r="R282" i="71" a="1"/>
  <c r="R282" i="71" s="1"/>
  <c r="T282" i="71"/>
  <c r="R262" i="71" a="1"/>
  <c r="R262" i="71" s="1"/>
  <c r="T262" i="71"/>
  <c r="R242" i="71" a="1"/>
  <c r="R242" i="71" s="1"/>
  <c r="T242" i="71"/>
  <c r="R222" i="71" a="1"/>
  <c r="R222" i="71" s="1"/>
  <c r="T222" i="71"/>
  <c r="R202" i="71" a="1"/>
  <c r="R202" i="71" s="1"/>
  <c r="T202" i="71"/>
  <c r="R182" i="71" a="1"/>
  <c r="R182" i="71" s="1"/>
  <c r="T182" i="71"/>
  <c r="R162" i="71" a="1"/>
  <c r="R162" i="71" s="1"/>
  <c r="T162" i="71"/>
  <c r="R142" i="71" a="1"/>
  <c r="R142" i="71" s="1"/>
  <c r="T142" i="71"/>
  <c r="R122" i="71" a="1"/>
  <c r="R122" i="71" s="1"/>
  <c r="T122" i="71"/>
  <c r="R102" i="71" a="1"/>
  <c r="R102" i="71" s="1"/>
  <c r="T102" i="71"/>
  <c r="R82" i="71" a="1"/>
  <c r="R82" i="71" s="1"/>
  <c r="T82" i="71"/>
  <c r="R62" i="71" a="1"/>
  <c r="R62" i="71" s="1"/>
  <c r="T62" i="71"/>
  <c r="R42" i="71" a="1"/>
  <c r="R42" i="71" s="1"/>
  <c r="T42" i="71"/>
  <c r="R22" i="71" a="1"/>
  <c r="R22" i="71" s="1"/>
  <c r="T22" i="71"/>
  <c r="R2" i="71" a="1"/>
  <c r="R2" i="71" s="1"/>
  <c r="R4582" i="71" a="1"/>
  <c r="R4582" i="71" s="1"/>
  <c r="T4582" i="71"/>
  <c r="R4042" i="71" a="1"/>
  <c r="R4042" i="71" s="1"/>
  <c r="T4042" i="71"/>
  <c r="R3442" i="71" a="1"/>
  <c r="R3442" i="71" s="1"/>
  <c r="T3442" i="71"/>
  <c r="R2882" i="71" a="1"/>
  <c r="R2882" i="71" s="1"/>
  <c r="T2882" i="71"/>
  <c r="R2362" i="71" a="1"/>
  <c r="R2362" i="71" s="1"/>
  <c r="T2362" i="71"/>
  <c r="R2022" i="71" a="1"/>
  <c r="R2022" i="71" s="1"/>
  <c r="T2022" i="71"/>
  <c r="R1682" i="71" a="1"/>
  <c r="R1682" i="71" s="1"/>
  <c r="T1682" i="71"/>
  <c r="R4841" i="71" a="1"/>
  <c r="R4841" i="71" s="1"/>
  <c r="T4841" i="71"/>
  <c r="R4401" i="71" a="1"/>
  <c r="R4401" i="71" s="1"/>
  <c r="T4401" i="71"/>
  <c r="R3801" i="71" a="1"/>
  <c r="R3801" i="71" s="1"/>
  <c r="T3801" i="71"/>
  <c r="R3721" i="71" a="1"/>
  <c r="R3721" i="71" s="1"/>
  <c r="T3721" i="71"/>
  <c r="R3121" i="71" a="1"/>
  <c r="R3121" i="71" s="1"/>
  <c r="T3121" i="71"/>
  <c r="R2681" i="71" a="1"/>
  <c r="R2681" i="71" s="1"/>
  <c r="T2681" i="71"/>
  <c r="R2561" i="71" a="1"/>
  <c r="R2561" i="71" s="1"/>
  <c r="T2561" i="71"/>
  <c r="R2121" i="71" a="1"/>
  <c r="R2121" i="71" s="1"/>
  <c r="T2121" i="71"/>
  <c r="R1981" i="71" a="1"/>
  <c r="R1981" i="71" s="1"/>
  <c r="T1981" i="71"/>
  <c r="R1621" i="71" a="1"/>
  <c r="R1621" i="71" s="1"/>
  <c r="T1621" i="71"/>
  <c r="R1081" i="71" a="1"/>
  <c r="R1081" i="71" s="1"/>
  <c r="T1081" i="71"/>
  <c r="R601" i="71" a="1"/>
  <c r="R601" i="71" s="1"/>
  <c r="T601" i="71"/>
  <c r="R501" i="71" a="1"/>
  <c r="R501" i="71" s="1"/>
  <c r="T501" i="71"/>
  <c r="R201" i="71" a="1"/>
  <c r="R201" i="71" s="1"/>
  <c r="T201" i="71"/>
  <c r="R4760" i="71" a="1"/>
  <c r="R4760" i="71" s="1"/>
  <c r="T4760" i="71"/>
  <c r="R4240" i="71" a="1"/>
  <c r="R4240" i="71" s="1"/>
  <c r="T4240" i="71"/>
  <c r="R3760" i="71" a="1"/>
  <c r="R3760" i="71" s="1"/>
  <c r="T3760" i="71"/>
  <c r="R3100" i="71" a="1"/>
  <c r="R3100" i="71" s="1"/>
  <c r="T3100" i="71"/>
  <c r="R2640" i="71" a="1"/>
  <c r="R2640" i="71" s="1"/>
  <c r="T2640" i="71"/>
  <c r="R2340" i="71" a="1"/>
  <c r="R2340" i="71" s="1"/>
  <c r="T2340" i="71"/>
  <c r="R1800" i="71" a="1"/>
  <c r="R1800" i="71" s="1"/>
  <c r="T1800" i="71"/>
  <c r="R1120" i="71" a="1"/>
  <c r="R1120" i="71" s="1"/>
  <c r="T1120" i="71"/>
  <c r="R640" i="71" a="1"/>
  <c r="R640" i="71" s="1"/>
  <c r="T640" i="71"/>
  <c r="R40" i="71" a="1"/>
  <c r="R40" i="71" s="1"/>
  <c r="T40" i="71"/>
  <c r="R4799" i="71" a="1"/>
  <c r="R4799" i="71" s="1"/>
  <c r="T4799" i="71"/>
  <c r="R4579" i="71" a="1"/>
  <c r="R4579" i="71" s="1"/>
  <c r="T4579" i="71"/>
  <c r="R4079" i="71" a="1"/>
  <c r="R4079" i="71" s="1"/>
  <c r="T4079" i="71"/>
  <c r="R3499" i="71" a="1"/>
  <c r="R3499" i="71" s="1"/>
  <c r="T3499" i="71"/>
  <c r="R2939" i="71" a="1"/>
  <c r="R2939" i="71" s="1"/>
  <c r="T2939" i="71"/>
  <c r="R2279" i="71" a="1"/>
  <c r="R2279" i="71" s="1"/>
  <c r="T2279" i="71"/>
  <c r="R1579" i="71" a="1"/>
  <c r="R1579" i="71" s="1"/>
  <c r="T1579" i="71"/>
  <c r="R1459" i="71" a="1"/>
  <c r="R1459" i="71" s="1"/>
  <c r="T1459" i="71"/>
  <c r="R939" i="71" a="1"/>
  <c r="R939" i="71" s="1"/>
  <c r="T939" i="71"/>
  <c r="R319" i="71" a="1"/>
  <c r="R319" i="71" s="1"/>
  <c r="T319" i="71"/>
  <c r="R219" i="71" a="1"/>
  <c r="R219" i="71" s="1"/>
  <c r="T219" i="71"/>
  <c r="R4478" i="71" a="1"/>
  <c r="R4478" i="71" s="1"/>
  <c r="T4478" i="71"/>
  <c r="R4018" i="71" a="1"/>
  <c r="R4018" i="71" s="1"/>
  <c r="T4018" i="71"/>
  <c r="R3458" i="71" a="1"/>
  <c r="R3458" i="71" s="1"/>
  <c r="T3458" i="71"/>
  <c r="R2938" i="71" a="1"/>
  <c r="R2938" i="71" s="1"/>
  <c r="T2938" i="71"/>
  <c r="R2718" i="71" a="1"/>
  <c r="R2718" i="71" s="1"/>
  <c r="T2718" i="71"/>
  <c r="R2518" i="71" a="1"/>
  <c r="R2518" i="71" s="1"/>
  <c r="T2518" i="71"/>
  <c r="R2278" i="71" a="1"/>
  <c r="R2278" i="71" s="1"/>
  <c r="T2278" i="71"/>
  <c r="R2258" i="71" a="1"/>
  <c r="R2258" i="71" s="1"/>
  <c r="T2258" i="71"/>
  <c r="R2238" i="71" a="1"/>
  <c r="R2238" i="71" s="1"/>
  <c r="T2238" i="71"/>
  <c r="R2218" i="71" a="1"/>
  <c r="R2218" i="71" s="1"/>
  <c r="T2218" i="71"/>
  <c r="R2198" i="71" a="1"/>
  <c r="R2198" i="71" s="1"/>
  <c r="T2198" i="71"/>
  <c r="R2178" i="71" a="1"/>
  <c r="R2178" i="71" s="1"/>
  <c r="T2178" i="71"/>
  <c r="R2158" i="71" a="1"/>
  <c r="R2158" i="71" s="1"/>
  <c r="T2158" i="71"/>
  <c r="R2138" i="71" a="1"/>
  <c r="R2138" i="71" s="1"/>
  <c r="T2138" i="71"/>
  <c r="R2118" i="71" a="1"/>
  <c r="R2118" i="71" s="1"/>
  <c r="T2118" i="71"/>
  <c r="R2098" i="71" a="1"/>
  <c r="R2098" i="71" s="1"/>
  <c r="T2098" i="71"/>
  <c r="R2078" i="71" a="1"/>
  <c r="R2078" i="71" s="1"/>
  <c r="T2078" i="71"/>
  <c r="R2058" i="71" a="1"/>
  <c r="R2058" i="71" s="1"/>
  <c r="T2058" i="71"/>
  <c r="R2038" i="71" a="1"/>
  <c r="R2038" i="71" s="1"/>
  <c r="T2038" i="71"/>
  <c r="R2018" i="71" a="1"/>
  <c r="R2018" i="71" s="1"/>
  <c r="T2018" i="71"/>
  <c r="R1998" i="71" a="1"/>
  <c r="R1998" i="71" s="1"/>
  <c r="T1998" i="71"/>
  <c r="R1978" i="71" a="1"/>
  <c r="R1978" i="71" s="1"/>
  <c r="T1978" i="71"/>
  <c r="R1958" i="71" a="1"/>
  <c r="R1958" i="71" s="1"/>
  <c r="T1958" i="71"/>
  <c r="R1938" i="71" a="1"/>
  <c r="R1938" i="71" s="1"/>
  <c r="T1938" i="71"/>
  <c r="R1918" i="71" a="1"/>
  <c r="R1918" i="71" s="1"/>
  <c r="T1918" i="71"/>
  <c r="R1898" i="71" a="1"/>
  <c r="R1898" i="71" s="1"/>
  <c r="T1898" i="71"/>
  <c r="R1878" i="71" a="1"/>
  <c r="R1878" i="71" s="1"/>
  <c r="T1878" i="71"/>
  <c r="R1858" i="71" a="1"/>
  <c r="R1858" i="71" s="1"/>
  <c r="T1858" i="71"/>
  <c r="R1838" i="71" a="1"/>
  <c r="R1838" i="71" s="1"/>
  <c r="T1838" i="71"/>
  <c r="R1818" i="71" a="1"/>
  <c r="R1818" i="71" s="1"/>
  <c r="T1818" i="71"/>
  <c r="R1798" i="71" a="1"/>
  <c r="R1798" i="71" s="1"/>
  <c r="T1798" i="71"/>
  <c r="R1778" i="71" a="1"/>
  <c r="R1778" i="71" s="1"/>
  <c r="T1778" i="71"/>
  <c r="R1758" i="71" a="1"/>
  <c r="R1758" i="71" s="1"/>
  <c r="T1758" i="71"/>
  <c r="R1738" i="71" a="1"/>
  <c r="R1738" i="71" s="1"/>
  <c r="T1738" i="71"/>
  <c r="R1718" i="71" a="1"/>
  <c r="R1718" i="71" s="1"/>
  <c r="T1718" i="71"/>
  <c r="R1698" i="71" a="1"/>
  <c r="R1698" i="71" s="1"/>
  <c r="T1698" i="71"/>
  <c r="R1678" i="71" a="1"/>
  <c r="R1678" i="71" s="1"/>
  <c r="T1678" i="71"/>
  <c r="R1658" i="71" a="1"/>
  <c r="R1658" i="71" s="1"/>
  <c r="T1658" i="71"/>
  <c r="R1638" i="71" a="1"/>
  <c r="R1638" i="71" s="1"/>
  <c r="T1638" i="71"/>
  <c r="R1618" i="71" a="1"/>
  <c r="R1618" i="71" s="1"/>
  <c r="T1618" i="71"/>
  <c r="R4642" i="71" a="1"/>
  <c r="R4642" i="71" s="1"/>
  <c r="T4642" i="71"/>
  <c r="R4082" i="71" a="1"/>
  <c r="R4082" i="71" s="1"/>
  <c r="T4082" i="71"/>
  <c r="R3522" i="71" a="1"/>
  <c r="R3522" i="71" s="1"/>
  <c r="T3522" i="71"/>
  <c r="R2982" i="71" a="1"/>
  <c r="R2982" i="71" s="1"/>
  <c r="T2982" i="71"/>
  <c r="R2782" i="71" a="1"/>
  <c r="R2782" i="71" s="1"/>
  <c r="T2782" i="71"/>
  <c r="R2242" i="71" a="1"/>
  <c r="R2242" i="71" s="1"/>
  <c r="T2242" i="71"/>
  <c r="R1722" i="71" a="1"/>
  <c r="R1722" i="71" s="1"/>
  <c r="T1722" i="71"/>
  <c r="R4901" i="71" a="1"/>
  <c r="R4901" i="71" s="1"/>
  <c r="T4901" i="71"/>
  <c r="R4421" i="71" a="1"/>
  <c r="R4421" i="71" s="1"/>
  <c r="T4421" i="71"/>
  <c r="R3941" i="71" a="1"/>
  <c r="R3941" i="71" s="1"/>
  <c r="T3941" i="71"/>
  <c r="R3581" i="71" a="1"/>
  <c r="R3581" i="71" s="1"/>
  <c r="T3581" i="71"/>
  <c r="R3401" i="71" a="1"/>
  <c r="R3401" i="71" s="1"/>
  <c r="T3401" i="71"/>
  <c r="R2861" i="71" a="1"/>
  <c r="R2861" i="71" s="1"/>
  <c r="T2861" i="71"/>
  <c r="R2281" i="71" a="1"/>
  <c r="R2281" i="71" s="1"/>
  <c r="T2281" i="71"/>
  <c r="R1801" i="71" a="1"/>
  <c r="R1801" i="71" s="1"/>
  <c r="T1801" i="71"/>
  <c r="R1401" i="71" a="1"/>
  <c r="R1401" i="71" s="1"/>
  <c r="T1401" i="71"/>
  <c r="R941" i="71" a="1"/>
  <c r="R941" i="71" s="1"/>
  <c r="T941" i="71"/>
  <c r="R661" i="71" a="1"/>
  <c r="R661" i="71" s="1"/>
  <c r="T661" i="71"/>
  <c r="R221" i="71" a="1"/>
  <c r="R221" i="71" s="1"/>
  <c r="T221" i="71"/>
  <c r="R4560" i="71" a="1"/>
  <c r="R4560" i="71" s="1"/>
  <c r="T4560" i="71"/>
  <c r="R4000" i="71" a="1"/>
  <c r="R4000" i="71" s="1"/>
  <c r="T4000" i="71"/>
  <c r="R3380" i="71" a="1"/>
  <c r="R3380" i="71" s="1"/>
  <c r="T3380" i="71"/>
  <c r="R3260" i="71" a="1"/>
  <c r="R3260" i="71" s="1"/>
  <c r="T3260" i="71"/>
  <c r="R2740" i="71" a="1"/>
  <c r="R2740" i="71" s="1"/>
  <c r="T2740" i="71"/>
  <c r="R2300" i="71" a="1"/>
  <c r="R2300" i="71" s="1"/>
  <c r="T2300" i="71"/>
  <c r="R2020" i="71" a="1"/>
  <c r="R2020" i="71" s="1"/>
  <c r="T2020" i="71"/>
  <c r="R1420" i="71" a="1"/>
  <c r="R1420" i="71" s="1"/>
  <c r="T1420" i="71"/>
  <c r="R980" i="71" a="1"/>
  <c r="R980" i="71" s="1"/>
  <c r="T980" i="71"/>
  <c r="R360" i="71" a="1"/>
  <c r="R360" i="71" s="1"/>
  <c r="T360" i="71"/>
  <c r="R4499" i="71" a="1"/>
  <c r="R4499" i="71" s="1"/>
  <c r="T4499" i="71"/>
  <c r="R4039" i="71" a="1"/>
  <c r="R4039" i="71" s="1"/>
  <c r="T4039" i="71"/>
  <c r="R3539" i="71" a="1"/>
  <c r="R3539" i="71" s="1"/>
  <c r="T3539" i="71"/>
  <c r="R2859" i="71" a="1"/>
  <c r="R2859" i="71" s="1"/>
  <c r="T2859" i="71"/>
  <c r="R2079" i="71" a="1"/>
  <c r="R2079" i="71" s="1"/>
  <c r="T2079" i="71"/>
  <c r="R1899" i="71" a="1"/>
  <c r="R1899" i="71" s="1"/>
  <c r="T1899" i="71"/>
  <c r="R1359" i="71" a="1"/>
  <c r="R1359" i="71" s="1"/>
  <c r="T1359" i="71"/>
  <c r="R719" i="71" a="1"/>
  <c r="R719" i="71" s="1"/>
  <c r="T719" i="71"/>
  <c r="R299" i="71" a="1"/>
  <c r="R299" i="71" s="1"/>
  <c r="T299" i="71"/>
  <c r="R4738" i="71" a="1"/>
  <c r="R4738" i="71" s="1"/>
  <c r="T4738" i="71"/>
  <c r="R4138" i="71" a="1"/>
  <c r="R4138" i="71" s="1"/>
  <c r="T4138" i="71"/>
  <c r="R3618" i="71" a="1"/>
  <c r="R3618" i="71" s="1"/>
  <c r="T3618" i="71"/>
  <c r="R3358" i="71" a="1"/>
  <c r="R3358" i="71" s="1"/>
  <c r="T3358" i="71"/>
  <c r="R2618" i="71" a="1"/>
  <c r="R2618" i="71" s="1"/>
  <c r="T2618" i="71"/>
  <c r="R4897" i="71" a="1"/>
  <c r="R4897" i="71" s="1"/>
  <c r="T4897" i="71"/>
  <c r="R4197" i="71" a="1"/>
  <c r="R4197" i="71" s="1"/>
  <c r="T4197" i="71"/>
  <c r="R3657" i="71" a="1"/>
  <c r="R3657" i="71" s="1"/>
  <c r="T3657" i="71"/>
  <c r="R3357" i="71" a="1"/>
  <c r="R3357" i="71" s="1"/>
  <c r="U3357" i="71" s="1"/>
  <c r="V3357" i="71" s="1"/>
  <c r="T3357" i="71"/>
  <c r="R2597" i="71" a="1"/>
  <c r="R2597" i="71" s="1"/>
  <c r="T2597" i="71"/>
  <c r="R2177" i="71" a="1"/>
  <c r="R2177" i="71" s="1"/>
  <c r="T2177" i="71"/>
  <c r="R2157" i="71" a="1"/>
  <c r="R2157" i="71" s="1"/>
  <c r="T2157" i="71"/>
  <c r="R2137" i="71" a="1"/>
  <c r="R2137" i="71" s="1"/>
  <c r="T2137" i="71"/>
  <c r="R2117" i="71" a="1"/>
  <c r="R2117" i="71" s="1"/>
  <c r="T2117" i="71"/>
  <c r="R2097" i="71" a="1"/>
  <c r="R2097" i="71" s="1"/>
  <c r="T2097" i="71"/>
  <c r="R4842" i="71" a="1"/>
  <c r="R4842" i="71" s="1"/>
  <c r="T4842" i="71"/>
  <c r="R4282" i="71" a="1"/>
  <c r="R4282" i="71" s="1"/>
  <c r="T4282" i="71"/>
  <c r="R4162" i="71" a="1"/>
  <c r="R4162" i="71" s="1"/>
  <c r="T4162" i="71"/>
  <c r="R3382" i="71" a="1"/>
  <c r="R3382" i="71" s="1"/>
  <c r="T3382" i="71"/>
  <c r="R3102" i="71" a="1"/>
  <c r="R3102" i="71" s="1"/>
  <c r="T3102" i="71"/>
  <c r="R2462" i="71" a="1"/>
  <c r="R2462" i="71" s="1"/>
  <c r="T2462" i="71"/>
  <c r="R1562" i="71" a="1"/>
  <c r="R1562" i="71" s="1"/>
  <c r="T1562" i="71"/>
  <c r="R4621" i="71" a="1"/>
  <c r="R4621" i="71" s="1"/>
  <c r="T4621" i="71"/>
  <c r="R4321" i="71" a="1"/>
  <c r="R4321" i="71" s="1"/>
  <c r="T4321" i="71"/>
  <c r="R3681" i="71" a="1"/>
  <c r="R3681" i="71" s="1"/>
  <c r="T3681" i="71"/>
  <c r="R3001" i="71" a="1"/>
  <c r="R3001" i="71" s="1"/>
  <c r="T3001" i="71"/>
  <c r="R2641" i="71" a="1"/>
  <c r="R2641" i="71" s="1"/>
  <c r="T2641" i="71"/>
  <c r="R1901" i="71" a="1"/>
  <c r="R1901" i="71" s="1"/>
  <c r="T1901" i="71"/>
  <c r="R1361" i="71" a="1"/>
  <c r="R1361" i="71" s="1"/>
  <c r="T1361" i="71"/>
  <c r="R241" i="71" a="1"/>
  <c r="R241" i="71" s="1"/>
  <c r="T241" i="71"/>
  <c r="R4840" i="71" a="1"/>
  <c r="R4840" i="71" s="1"/>
  <c r="T4840" i="71"/>
  <c r="R4360" i="71" a="1"/>
  <c r="R4360" i="71" s="1"/>
  <c r="T4360" i="71"/>
  <c r="R3820" i="71" a="1"/>
  <c r="R3820" i="71" s="1"/>
  <c r="T3820" i="71"/>
  <c r="R3400" i="71" a="1"/>
  <c r="R3400" i="71" s="1"/>
  <c r="T3400" i="71"/>
  <c r="R2820" i="71" a="1"/>
  <c r="R2820" i="71" s="1"/>
  <c r="T2820" i="71"/>
  <c r="R2540" i="71" a="1"/>
  <c r="R2540" i="71" s="1"/>
  <c r="T2540" i="71"/>
  <c r="R2160" i="71" a="1"/>
  <c r="R2160" i="71" s="1"/>
  <c r="T2160" i="71"/>
  <c r="R1480" i="71" a="1"/>
  <c r="R1480" i="71" s="1"/>
  <c r="T1480" i="71"/>
  <c r="R960" i="71" a="1"/>
  <c r="R960" i="71" s="1"/>
  <c r="T960" i="71"/>
  <c r="R340" i="71" a="1"/>
  <c r="R340" i="71" s="1"/>
  <c r="T340" i="71"/>
  <c r="R4359" i="71" a="1"/>
  <c r="R4359" i="71" s="1"/>
  <c r="T4359" i="71"/>
  <c r="R3899" i="71" a="1"/>
  <c r="R3899" i="71" s="1"/>
  <c r="T3899" i="71"/>
  <c r="R3519" i="71" a="1"/>
  <c r="R3519" i="71" s="1"/>
  <c r="T3519" i="71"/>
  <c r="R2979" i="71" a="1"/>
  <c r="R2979" i="71" s="1"/>
  <c r="T2979" i="71"/>
  <c r="R2659" i="71" a="1"/>
  <c r="R2659" i="71" s="1"/>
  <c r="T2659" i="71"/>
  <c r="R2399" i="71" a="1"/>
  <c r="R2399" i="71" s="1"/>
  <c r="T2399" i="71"/>
  <c r="R2059" i="71" a="1"/>
  <c r="R2059" i="71" s="1"/>
  <c r="T2059" i="71"/>
  <c r="R1759" i="71" a="1"/>
  <c r="R1759" i="71" s="1"/>
  <c r="T1759" i="71"/>
  <c r="R1239" i="71" a="1"/>
  <c r="R1239" i="71" s="1"/>
  <c r="T1239" i="71"/>
  <c r="R619" i="71" a="1"/>
  <c r="R619" i="71" s="1"/>
  <c r="T619" i="71"/>
  <c r="R59" i="71" a="1"/>
  <c r="R59" i="71" s="1"/>
  <c r="T59" i="71"/>
  <c r="R4558" i="71" a="1"/>
  <c r="R4558" i="71" s="1"/>
  <c r="T4558" i="71"/>
  <c r="R4118" i="71" a="1"/>
  <c r="R4118" i="71" s="1"/>
  <c r="T4118" i="71"/>
  <c r="R3658" i="71" a="1"/>
  <c r="R3658" i="71" s="1"/>
  <c r="T3658" i="71"/>
  <c r="R3078" i="71" a="1"/>
  <c r="R3078" i="71" s="1"/>
  <c r="T3078" i="71"/>
  <c r="R2418" i="71" a="1"/>
  <c r="R2418" i="71" s="1"/>
  <c r="T2418" i="71"/>
  <c r="R4537" i="71" a="1"/>
  <c r="R4537" i="71" s="1"/>
  <c r="T4537" i="71"/>
  <c r="R4057" i="71" a="1"/>
  <c r="R4057" i="71" s="1"/>
  <c r="T4057" i="71"/>
  <c r="R3837" i="71" a="1"/>
  <c r="R3837" i="71" s="1"/>
  <c r="T3837" i="71"/>
  <c r="R3337" i="71" a="1"/>
  <c r="R3337" i="71" s="1"/>
  <c r="T3337" i="71"/>
  <c r="R3077" i="71" a="1"/>
  <c r="R3077" i="71" s="1"/>
  <c r="T3077" i="71"/>
  <c r="R2877" i="71" a="1"/>
  <c r="R2877" i="71" s="1"/>
  <c r="T2877" i="71"/>
  <c r="R2357" i="71" a="1"/>
  <c r="R2357" i="71" s="1"/>
  <c r="T2357" i="71"/>
  <c r="R4616" i="71" a="1"/>
  <c r="R4616" i="71" s="1"/>
  <c r="T4616" i="71"/>
  <c r="R4116" i="71" a="1"/>
  <c r="R4116" i="71" s="1"/>
  <c r="T4116" i="71"/>
  <c r="R3696" i="71" a="1"/>
  <c r="R3696" i="71" s="1"/>
  <c r="T3696" i="71"/>
  <c r="R3556" i="71" a="1"/>
  <c r="R3556" i="71" s="1"/>
  <c r="T3556" i="71"/>
  <c r="R3496" i="71" a="1"/>
  <c r="R3496" i="71" s="1"/>
  <c r="T3496" i="71"/>
  <c r="R3476" i="71" a="1"/>
  <c r="R3476" i="71" s="1"/>
  <c r="T3476" i="71"/>
  <c r="R3456" i="71" a="1"/>
  <c r="R3456" i="71" s="1"/>
  <c r="T3456" i="71"/>
  <c r="R3436" i="71" a="1"/>
  <c r="R3436" i="71" s="1"/>
  <c r="T3436" i="71"/>
  <c r="R3416" i="71" a="1"/>
  <c r="R3416" i="71" s="1"/>
  <c r="T3416" i="71"/>
  <c r="R3396" i="71" a="1"/>
  <c r="R3396" i="71" s="1"/>
  <c r="T3396" i="71"/>
  <c r="R3376" i="71" a="1"/>
  <c r="R3376" i="71" s="1"/>
  <c r="T3376" i="71"/>
  <c r="R3356" i="71" a="1"/>
  <c r="R3356" i="71" s="1"/>
  <c r="T3356" i="71"/>
  <c r="R3336" i="71" a="1"/>
  <c r="R3336" i="71" s="1"/>
  <c r="T3336" i="71"/>
  <c r="R3316" i="71" a="1"/>
  <c r="R3316" i="71" s="1"/>
  <c r="T3316" i="71"/>
  <c r="R3296" i="71" a="1"/>
  <c r="R3296" i="71" s="1"/>
  <c r="T3296" i="71"/>
  <c r="R3276" i="71" a="1"/>
  <c r="R3276" i="71" s="1"/>
  <c r="T3276" i="71"/>
  <c r="R3256" i="71" a="1"/>
  <c r="R3256" i="71" s="1"/>
  <c r="T3256" i="71"/>
  <c r="R3236" i="71" a="1"/>
  <c r="R3236" i="71" s="1"/>
  <c r="T3236" i="71"/>
  <c r="R3216" i="71" a="1"/>
  <c r="R3216" i="71" s="1"/>
  <c r="T3216" i="71"/>
  <c r="R3196" i="71" a="1"/>
  <c r="R3196" i="71" s="1"/>
  <c r="T3196" i="71"/>
  <c r="R3176" i="71" a="1"/>
  <c r="R3176" i="71" s="1"/>
  <c r="T3176" i="71"/>
  <c r="R3156" i="71" a="1"/>
  <c r="R3156" i="71" s="1"/>
  <c r="T3156" i="71"/>
  <c r="R3136" i="71" a="1"/>
  <c r="R3136" i="71" s="1"/>
  <c r="T3136" i="71"/>
  <c r="R3116" i="71" a="1"/>
  <c r="R3116" i="71" s="1"/>
  <c r="T3116" i="71"/>
  <c r="R3096" i="71" a="1"/>
  <c r="R3096" i="71" s="1"/>
  <c r="T3096" i="71"/>
  <c r="R3076" i="71" a="1"/>
  <c r="R3076" i="71" s="1"/>
  <c r="T3076" i="71"/>
  <c r="R3056" i="71" a="1"/>
  <c r="R3056" i="71" s="1"/>
  <c r="T3056" i="71"/>
  <c r="R3036" i="71" a="1"/>
  <c r="R3036" i="71" s="1"/>
  <c r="T3036" i="71"/>
  <c r="R3016" i="71" a="1"/>
  <c r="R3016" i="71" s="1"/>
  <c r="T3016" i="71"/>
  <c r="R4702" i="71" a="1"/>
  <c r="R4702" i="71" s="1"/>
  <c r="T4702" i="71"/>
  <c r="R4322" i="71" a="1"/>
  <c r="R4322" i="71" s="1"/>
  <c r="T4322" i="71"/>
  <c r="R3982" i="71" a="1"/>
  <c r="R3982" i="71" s="1"/>
  <c r="T3982" i="71"/>
  <c r="R3702" i="71" a="1"/>
  <c r="R3702" i="71" s="1"/>
  <c r="T3702" i="71"/>
  <c r="R3482" i="71" a="1"/>
  <c r="R3482" i="71" s="1"/>
  <c r="T3482" i="71"/>
  <c r="R3062" i="71" a="1"/>
  <c r="R3062" i="71" s="1"/>
  <c r="T3062" i="71"/>
  <c r="R2742" i="71" a="1"/>
  <c r="R2742" i="71" s="1"/>
  <c r="T2742" i="71"/>
  <c r="R2602" i="71" a="1"/>
  <c r="R2602" i="71" s="1"/>
  <c r="T2602" i="71"/>
  <c r="R2182" i="71" a="1"/>
  <c r="R2182" i="71" s="1"/>
  <c r="T2182" i="71"/>
  <c r="R1862" i="71" a="1"/>
  <c r="R1862" i="71" s="1"/>
  <c r="T1862" i="71"/>
  <c r="R1502" i="71" a="1"/>
  <c r="R1502" i="71" s="1"/>
  <c r="T1502" i="71"/>
  <c r="R4761" i="71" a="1"/>
  <c r="R4761" i="71" s="1"/>
  <c r="T4761" i="71"/>
  <c r="R4341" i="71" a="1"/>
  <c r="R4341" i="71" s="1"/>
  <c r="T4341" i="71"/>
  <c r="R3921" i="71" a="1"/>
  <c r="R3921" i="71" s="1"/>
  <c r="T3921" i="71"/>
  <c r="R3521" i="71" a="1"/>
  <c r="R3521" i="71" s="1"/>
  <c r="T3521" i="71"/>
  <c r="R3101" i="71" a="1"/>
  <c r="R3101" i="71" s="1"/>
  <c r="T3101" i="71"/>
  <c r="R2781" i="71" a="1"/>
  <c r="R2781" i="71" s="1"/>
  <c r="T2781" i="71"/>
  <c r="R2181" i="71" a="1"/>
  <c r="R2181" i="71" s="1"/>
  <c r="T2181" i="71"/>
  <c r="R1701" i="71" a="1"/>
  <c r="R1701" i="71" s="1"/>
  <c r="T1701" i="71"/>
  <c r="R1421" i="71" a="1"/>
  <c r="R1421" i="71" s="1"/>
  <c r="T1421" i="71"/>
  <c r="R1021" i="71" a="1"/>
  <c r="R1021" i="71" s="1"/>
  <c r="T1021" i="71"/>
  <c r="R741" i="71" a="1"/>
  <c r="R741" i="71" s="1"/>
  <c r="T741" i="71"/>
  <c r="R401" i="71" a="1"/>
  <c r="R401" i="71" s="1"/>
  <c r="T401" i="71"/>
  <c r="R61" i="71" a="1"/>
  <c r="R61" i="71" s="1"/>
  <c r="T61" i="71"/>
  <c r="R4540" i="71" a="1"/>
  <c r="R4540" i="71" s="1"/>
  <c r="T4540" i="71"/>
  <c r="R4300" i="71" a="1"/>
  <c r="R4300" i="71" s="1"/>
  <c r="T4300" i="71"/>
  <c r="R3940" i="71" a="1"/>
  <c r="R3940" i="71" s="1"/>
  <c r="T3940" i="71"/>
  <c r="R3800" i="71" a="1"/>
  <c r="R3800" i="71" s="1"/>
  <c r="T3800" i="71"/>
  <c r="R3440" i="71" a="1"/>
  <c r="R3440" i="71" s="1"/>
  <c r="T3440" i="71"/>
  <c r="R3220" i="71" a="1"/>
  <c r="R3220" i="71" s="1"/>
  <c r="T3220" i="71"/>
  <c r="R2940" i="71" a="1"/>
  <c r="R2940" i="71" s="1"/>
  <c r="T2940" i="71"/>
  <c r="R2580" i="71" a="1"/>
  <c r="R2580" i="71" s="1"/>
  <c r="T2580" i="71"/>
  <c r="R2280" i="71" a="1"/>
  <c r="R2280" i="71" s="1"/>
  <c r="T2280" i="71"/>
  <c r="R1780" i="71" a="1"/>
  <c r="R1780" i="71" s="1"/>
  <c r="T1780" i="71"/>
  <c r="R1460" i="71" a="1"/>
  <c r="R1460" i="71" s="1"/>
  <c r="T1460" i="71"/>
  <c r="R1300" i="71" a="1"/>
  <c r="R1300" i="71" s="1"/>
  <c r="T1300" i="71"/>
  <c r="R1100" i="71" a="1"/>
  <c r="R1100" i="71" s="1"/>
  <c r="T1100" i="71"/>
  <c r="R760" i="71" a="1"/>
  <c r="R760" i="71" s="1"/>
  <c r="T760" i="71"/>
  <c r="R500" i="71" a="1"/>
  <c r="R500" i="71" s="1"/>
  <c r="T500" i="71"/>
  <c r="R120" i="71" a="1"/>
  <c r="R120" i="71" s="1"/>
  <c r="T120" i="71"/>
  <c r="R4919" i="71" a="1"/>
  <c r="R4919" i="71" s="1"/>
  <c r="T4919" i="71"/>
  <c r="R4659" i="71" a="1"/>
  <c r="R4659" i="71" s="1"/>
  <c r="T4659" i="71"/>
  <c r="R4539" i="71" a="1"/>
  <c r="R4539" i="71" s="1"/>
  <c r="T4539" i="71"/>
  <c r="R4279" i="71" a="1"/>
  <c r="R4279" i="71" s="1"/>
  <c r="T4279" i="71"/>
  <c r="R3919" i="71" a="1"/>
  <c r="R3919" i="71" s="1"/>
  <c r="T3919" i="71"/>
  <c r="R3699" i="71" a="1"/>
  <c r="R3699" i="71" s="1"/>
  <c r="T3699" i="71"/>
  <c r="R3259" i="71" a="1"/>
  <c r="R3259" i="71" s="1"/>
  <c r="T3259" i="71"/>
  <c r="R3159" i="71" a="1"/>
  <c r="R3159" i="71" s="1"/>
  <c r="T3159" i="71"/>
  <c r="R2999" i="71" a="1"/>
  <c r="R2999" i="71" s="1"/>
  <c r="T2999" i="71"/>
  <c r="R2799" i="71" a="1"/>
  <c r="R2799" i="71" s="1"/>
  <c r="T2799" i="71"/>
  <c r="R2619" i="71" a="1"/>
  <c r="R2619" i="71" s="1"/>
  <c r="T2619" i="71"/>
  <c r="R2239" i="71" a="1"/>
  <c r="R2239" i="71" s="1"/>
  <c r="T2239" i="71"/>
  <c r="R1859" i="71" a="1"/>
  <c r="R1859" i="71" s="1"/>
  <c r="T1859" i="71"/>
  <c r="R1519" i="71" a="1"/>
  <c r="R1519" i="71" s="1"/>
  <c r="T1519" i="71"/>
  <c r="R1179" i="71" a="1"/>
  <c r="R1179" i="71" s="1"/>
  <c r="T1179" i="71"/>
  <c r="R879" i="71" a="1"/>
  <c r="R879" i="71" s="1"/>
  <c r="T879" i="71"/>
  <c r="R479" i="71" a="1"/>
  <c r="R479" i="71" s="1"/>
  <c r="T479" i="71"/>
  <c r="R199" i="71" a="1"/>
  <c r="R199" i="71" s="1"/>
  <c r="T199" i="71"/>
  <c r="R4918" i="71" a="1"/>
  <c r="R4918" i="71" s="1"/>
  <c r="T4918" i="71"/>
  <c r="R4858" i="71" a="1"/>
  <c r="R4858" i="71" s="1"/>
  <c r="T4858" i="71"/>
  <c r="R4398" i="71" a="1"/>
  <c r="R4398" i="71" s="1"/>
  <c r="T4398" i="71"/>
  <c r="R4038" i="71" a="1"/>
  <c r="R4038" i="71" s="1"/>
  <c r="T4038" i="71"/>
  <c r="R3258" i="71" a="1"/>
  <c r="R3258" i="71" s="1"/>
  <c r="T3258" i="71"/>
  <c r="R2858" i="71" a="1"/>
  <c r="R2858" i="71" s="1"/>
  <c r="T2858" i="71"/>
  <c r="R2478" i="71" a="1"/>
  <c r="R2478" i="71" s="1"/>
  <c r="T2478" i="71"/>
  <c r="R4937" i="71" a="1"/>
  <c r="R4937" i="71" s="1"/>
  <c r="T4937" i="71"/>
  <c r="R4557" i="71" a="1"/>
  <c r="R4557" i="71" s="1"/>
  <c r="T4557" i="71"/>
  <c r="R4177" i="71" a="1"/>
  <c r="R4177" i="71" s="1"/>
  <c r="T4177" i="71"/>
  <c r="R3877" i="71" a="1"/>
  <c r="R3877" i="71" s="1"/>
  <c r="T3877" i="71"/>
  <c r="R3557" i="71" a="1"/>
  <c r="R3557" i="71" s="1"/>
  <c r="T3557" i="71"/>
  <c r="R3417" i="71" a="1"/>
  <c r="R3417" i="71" s="1"/>
  <c r="T3417" i="71"/>
  <c r="R3037" i="71" a="1"/>
  <c r="R3037" i="71" s="1"/>
  <c r="T3037" i="71"/>
  <c r="R2817" i="71" a="1"/>
  <c r="R2817" i="71" s="1"/>
  <c r="T2817" i="71"/>
  <c r="R2437" i="71" a="1"/>
  <c r="R2437" i="71" s="1"/>
  <c r="T2437" i="71"/>
  <c r="R2317" i="71" a="1"/>
  <c r="R2317" i="71" s="1"/>
  <c r="T2317" i="71"/>
  <c r="R4936" i="71" a="1"/>
  <c r="R4936" i="71" s="1"/>
  <c r="T4936" i="71"/>
  <c r="R4816" i="71" a="1"/>
  <c r="R4816" i="71" s="1"/>
  <c r="T4816" i="71"/>
  <c r="R4556" i="71" a="1"/>
  <c r="R4556" i="71" s="1"/>
  <c r="T4556" i="71"/>
  <c r="R4236" i="71" a="1"/>
  <c r="R4236" i="71" s="1"/>
  <c r="T4236" i="71"/>
  <c r="R3936" i="71" a="1"/>
  <c r="R3936" i="71" s="1"/>
  <c r="T3936" i="71"/>
  <c r="R3636" i="71" a="1"/>
  <c r="R3636" i="71" s="1"/>
  <c r="T3636" i="71"/>
  <c r="R4655" i="71" a="1"/>
  <c r="R4655" i="71" s="1"/>
  <c r="T4655" i="71"/>
  <c r="R4275" i="71" a="1"/>
  <c r="R4275" i="71" s="1"/>
  <c r="T4275" i="71"/>
  <c r="R4862" i="71" a="1"/>
  <c r="R4862" i="71" s="1"/>
  <c r="T4862" i="71"/>
  <c r="R4562" i="71" a="1"/>
  <c r="R4562" i="71" s="1"/>
  <c r="T4562" i="71"/>
  <c r="R4002" i="71" a="1"/>
  <c r="R4002" i="71" s="1"/>
  <c r="T4002" i="71"/>
  <c r="R3462" i="71" a="1"/>
  <c r="R3462" i="71" s="1"/>
  <c r="T3462" i="71"/>
  <c r="R2942" i="71" a="1"/>
  <c r="R2942" i="71" s="1"/>
  <c r="T2942" i="71"/>
  <c r="R2542" i="71" a="1"/>
  <c r="R2542" i="71" s="1"/>
  <c r="T2542" i="71"/>
  <c r="R1982" i="71" a="1"/>
  <c r="R1982" i="71" s="1"/>
  <c r="T1982" i="71"/>
  <c r="R1402" i="71" a="1"/>
  <c r="R1402" i="71" s="1"/>
  <c r="T1402" i="71"/>
  <c r="R4461" i="71" a="1"/>
  <c r="R4461" i="71" s="1"/>
  <c r="T4461" i="71"/>
  <c r="R3861" i="71" a="1"/>
  <c r="R3861" i="71" s="1"/>
  <c r="T3861" i="71"/>
  <c r="R3201" i="71" a="1"/>
  <c r="R3201" i="71" s="1"/>
  <c r="T3201" i="71"/>
  <c r="R2621" i="71" a="1"/>
  <c r="R2621" i="71" s="1"/>
  <c r="T2621" i="71"/>
  <c r="R2161" i="71" a="1"/>
  <c r="R2161" i="71" s="1"/>
  <c r="T2161" i="71"/>
  <c r="R1741" i="71" a="1"/>
  <c r="R1741" i="71" s="1"/>
  <c r="T1741" i="71"/>
  <c r="R1581" i="71" a="1"/>
  <c r="R1581" i="71" s="1"/>
  <c r="T1581" i="71"/>
  <c r="R1121" i="71" a="1"/>
  <c r="R1121" i="71" s="1"/>
  <c r="T1121" i="71"/>
  <c r="R561" i="71" a="1"/>
  <c r="R561" i="71" s="1"/>
  <c r="T561" i="71"/>
  <c r="R121" i="71" a="1"/>
  <c r="R121" i="71" s="1"/>
  <c r="T121" i="71"/>
  <c r="R4700" i="71" a="1"/>
  <c r="R4700" i="71" s="1"/>
  <c r="T4700" i="71"/>
  <c r="R4200" i="71" a="1"/>
  <c r="R4200" i="71" s="1"/>
  <c r="T4200" i="71"/>
  <c r="R3660" i="71" a="1"/>
  <c r="R3660" i="71" s="1"/>
  <c r="T3660" i="71"/>
  <c r="R3080" i="71" a="1"/>
  <c r="R3080" i="71" s="1"/>
  <c r="T3080" i="71"/>
  <c r="R2720" i="71" a="1"/>
  <c r="R2720" i="71" s="1"/>
  <c r="T2720" i="71"/>
  <c r="R2140" i="71" a="1"/>
  <c r="R2140" i="71" s="1"/>
  <c r="T2140" i="71"/>
  <c r="R1560" i="71" a="1"/>
  <c r="R1560" i="71" s="1"/>
  <c r="T1560" i="71"/>
  <c r="R1140" i="71" a="1"/>
  <c r="R1140" i="71" s="1"/>
  <c r="T1140" i="71"/>
  <c r="R940" i="71" a="1"/>
  <c r="R940" i="71" s="1"/>
  <c r="T940" i="71"/>
  <c r="R420" i="71" a="1"/>
  <c r="R420" i="71" s="1"/>
  <c r="T420" i="71"/>
  <c r="R3599" i="71" a="1"/>
  <c r="R3599" i="71" s="1"/>
  <c r="T3599" i="71"/>
  <c r="R3059" i="71" a="1"/>
  <c r="R3059" i="71" s="1"/>
  <c r="T3059" i="71"/>
  <c r="R2519" i="71" a="1"/>
  <c r="R2519" i="71" s="1"/>
  <c r="T2519" i="71"/>
  <c r="R2359" i="71" a="1"/>
  <c r="R2359" i="71" s="1"/>
  <c r="T2359" i="71"/>
  <c r="R2039" i="71" a="1"/>
  <c r="R2039" i="71" s="1"/>
  <c r="T2039" i="71"/>
  <c r="R1419" i="71" a="1"/>
  <c r="R1419" i="71" s="1"/>
  <c r="T1419" i="71"/>
  <c r="R779" i="71" a="1"/>
  <c r="R779" i="71" s="1"/>
  <c r="T779" i="71"/>
  <c r="R259" i="71" a="1"/>
  <c r="R259" i="71" s="1"/>
  <c r="T259" i="71"/>
  <c r="R4798" i="71" a="1"/>
  <c r="R4798" i="71" s="1"/>
  <c r="T4798" i="71"/>
  <c r="R4298" i="71" a="1"/>
  <c r="R4298" i="71" s="1"/>
  <c r="T4298" i="71"/>
  <c r="R3738" i="71" a="1"/>
  <c r="R3738" i="71" s="1"/>
  <c r="T3738" i="71"/>
  <c r="R3638" i="71" a="1"/>
  <c r="R3638" i="71" s="1"/>
  <c r="T3638" i="71"/>
  <c r="R3098" i="71" a="1"/>
  <c r="R3098" i="71" s="1"/>
  <c r="T3098" i="71"/>
  <c r="R2658" i="71" a="1"/>
  <c r="R2658" i="71" s="1"/>
  <c r="T2658" i="71"/>
  <c r="R4837" i="71" a="1"/>
  <c r="R4837" i="71" s="1"/>
  <c r="T4837" i="71"/>
  <c r="R4357" i="71" a="1"/>
  <c r="R4357" i="71" s="1"/>
  <c r="T4357" i="71"/>
  <c r="R4157" i="71" a="1"/>
  <c r="R4157" i="71" s="1"/>
  <c r="T4157" i="71"/>
  <c r="R3517" i="71" a="1"/>
  <c r="R3517" i="71" s="1"/>
  <c r="T3517" i="71"/>
  <c r="R3157" i="71" a="1"/>
  <c r="R3157" i="71" s="1"/>
  <c r="T3157" i="71"/>
  <c r="R2837" i="71" a="1"/>
  <c r="R2837" i="71" s="1"/>
  <c r="T2837" i="71"/>
  <c r="R2237" i="71" a="1"/>
  <c r="R2237" i="71" s="1"/>
  <c r="T2237" i="71"/>
  <c r="R4316" i="71" a="1"/>
  <c r="R4316" i="71" s="1"/>
  <c r="T4316" i="71"/>
  <c r="R3796" i="71" a="1"/>
  <c r="R3796" i="71" s="1"/>
  <c r="T3796" i="71"/>
  <c r="R4715" i="71" a="1"/>
  <c r="R4715" i="71" s="1"/>
  <c r="T4715" i="71"/>
  <c r="R4235" i="71" a="1"/>
  <c r="R4235" i="71" s="1"/>
  <c r="T4235" i="71"/>
  <c r="R4015" i="71" a="1"/>
  <c r="R4015" i="71" s="1"/>
  <c r="T4015" i="71"/>
  <c r="R3115" i="71" a="1"/>
  <c r="R3115" i="71" s="1"/>
  <c r="T3115" i="71"/>
  <c r="R2675" i="71" a="1"/>
  <c r="R2675" i="71" s="1"/>
  <c r="T2675" i="71"/>
  <c r="R1774" i="71" a="1"/>
  <c r="R1774" i="71" s="1"/>
  <c r="T1774" i="71"/>
  <c r="R4863" i="71" a="1"/>
  <c r="R4863" i="71" s="1"/>
  <c r="T4863" i="71"/>
  <c r="R4922" i="71" a="1"/>
  <c r="R4922" i="71" s="1"/>
  <c r="T4922" i="71"/>
  <c r="R4762" i="71" a="1"/>
  <c r="R4762" i="71" s="1"/>
  <c r="T4762" i="71"/>
  <c r="R4422" i="71" a="1"/>
  <c r="R4422" i="71" s="1"/>
  <c r="T4422" i="71"/>
  <c r="R4062" i="71" a="1"/>
  <c r="R4062" i="71" s="1"/>
  <c r="T4062" i="71"/>
  <c r="R3802" i="71" a="1"/>
  <c r="R3802" i="71" s="1"/>
  <c r="T3802" i="71"/>
  <c r="R3362" i="71" a="1"/>
  <c r="R3362" i="71" s="1"/>
  <c r="T3362" i="71"/>
  <c r="R3042" i="71" a="1"/>
  <c r="R3042" i="71" s="1"/>
  <c r="T3042" i="71"/>
  <c r="R2822" i="71" a="1"/>
  <c r="R2822" i="71" s="1"/>
  <c r="T2822" i="71"/>
  <c r="R2422" i="71" a="1"/>
  <c r="R2422" i="71" s="1"/>
  <c r="T2422" i="71"/>
  <c r="R2282" i="71" a="1"/>
  <c r="R2282" i="71" s="1"/>
  <c r="T2282" i="71"/>
  <c r="R2102" i="71" a="1"/>
  <c r="R2102" i="71" s="1"/>
  <c r="U2102" i="71" s="1"/>
  <c r="V2102" i="71" s="1"/>
  <c r="T2102" i="71"/>
  <c r="R2062" i="71" a="1"/>
  <c r="R2062" i="71" s="1"/>
  <c r="T2062" i="71"/>
  <c r="R1702" i="71" a="1"/>
  <c r="R1702" i="71" s="1"/>
  <c r="T1702" i="71"/>
  <c r="R1442" i="71" a="1"/>
  <c r="R1442" i="71" s="1"/>
  <c r="T1442" i="71"/>
  <c r="R4541" i="71" a="1"/>
  <c r="R4541" i="71" s="1"/>
  <c r="T4541" i="71"/>
  <c r="R4181" i="71" a="1"/>
  <c r="R4181" i="71" s="1"/>
  <c r="T4181" i="71"/>
  <c r="R3881" i="71" a="1"/>
  <c r="R3881" i="71" s="1"/>
  <c r="T3881" i="71"/>
  <c r="R3421" i="71" a="1"/>
  <c r="R3421" i="71" s="1"/>
  <c r="T3421" i="71"/>
  <c r="R3241" i="71" a="1"/>
  <c r="R3241" i="71" s="1"/>
  <c r="U3241" i="71" s="1"/>
  <c r="V3241" i="71" s="1"/>
  <c r="T3241" i="71"/>
  <c r="R2821" i="71" a="1"/>
  <c r="R2821" i="71" s="1"/>
  <c r="T2821" i="71"/>
  <c r="R2461" i="71" a="1"/>
  <c r="R2461" i="71" s="1"/>
  <c r="T2461" i="71"/>
  <c r="R2041" i="71" a="1"/>
  <c r="R2041" i="71" s="1"/>
  <c r="T2041" i="71"/>
  <c r="R1881" i="71" a="1"/>
  <c r="R1881" i="71" s="1"/>
  <c r="T1881" i="71"/>
  <c r="R1561" i="71" a="1"/>
  <c r="R1561" i="71" s="1"/>
  <c r="T1561" i="71"/>
  <c r="R1201" i="71" a="1"/>
  <c r="R1201" i="71" s="1"/>
  <c r="T1201" i="71"/>
  <c r="R881" i="71" a="1"/>
  <c r="R881" i="71" s="1"/>
  <c r="T881" i="71"/>
  <c r="R521" i="71" a="1"/>
  <c r="R521" i="71" s="1"/>
  <c r="T521" i="71"/>
  <c r="R281" i="71" a="1"/>
  <c r="R281" i="71" s="1"/>
  <c r="T281" i="71"/>
  <c r="R101" i="71" a="1"/>
  <c r="R101" i="71" s="1"/>
  <c r="T101" i="71"/>
  <c r="R4820" i="71" a="1"/>
  <c r="R4820" i="71" s="1"/>
  <c r="T4820" i="71"/>
  <c r="R4520" i="71" a="1"/>
  <c r="R4520" i="71" s="1"/>
  <c r="T4520" i="71"/>
  <c r="R4320" i="71" a="1"/>
  <c r="R4320" i="71" s="1"/>
  <c r="T4320" i="71"/>
  <c r="R3980" i="71" a="1"/>
  <c r="R3980" i="71" s="1"/>
  <c r="T3980" i="71"/>
  <c r="R3640" i="71" a="1"/>
  <c r="R3640" i="71" s="1"/>
  <c r="T3640" i="71"/>
  <c r="R3580" i="71" a="1"/>
  <c r="R3580" i="71" s="1"/>
  <c r="T3580" i="71"/>
  <c r="R3140" i="71" a="1"/>
  <c r="R3140" i="71" s="1"/>
  <c r="T3140" i="71"/>
  <c r="R2840" i="71" a="1"/>
  <c r="R2840" i="71" s="1"/>
  <c r="T2840" i="71"/>
  <c r="R2100" i="71" a="1"/>
  <c r="R2100" i="71" s="1"/>
  <c r="T2100" i="71"/>
  <c r="R1680" i="71" a="1"/>
  <c r="R1680" i="71" s="1"/>
  <c r="T1680" i="71"/>
  <c r="R1320" i="71" a="1"/>
  <c r="R1320" i="71" s="1"/>
  <c r="T1320" i="71"/>
  <c r="R1080" i="71" a="1"/>
  <c r="R1080" i="71" s="1"/>
  <c r="T1080" i="71"/>
  <c r="R780" i="71" a="1"/>
  <c r="R780" i="71" s="1"/>
  <c r="T780" i="71"/>
  <c r="R520" i="71" a="1"/>
  <c r="R520" i="71" s="1"/>
  <c r="T520" i="71"/>
  <c r="R20" i="71" a="1"/>
  <c r="R20" i="71" s="1"/>
  <c r="T20" i="71"/>
  <c r="R4699" i="71" a="1"/>
  <c r="R4699" i="71" s="1"/>
  <c r="T4699" i="71"/>
  <c r="R4399" i="71" a="1"/>
  <c r="R4399" i="71" s="1"/>
  <c r="T4399" i="71"/>
  <c r="R4119" i="71" a="1"/>
  <c r="R4119" i="71" s="1"/>
  <c r="T4119" i="71"/>
  <c r="R3839" i="71" a="1"/>
  <c r="R3839" i="71" s="1"/>
  <c r="T3839" i="71"/>
  <c r="R3739" i="71" a="1"/>
  <c r="R3739" i="71" s="1"/>
  <c r="T3739" i="71"/>
  <c r="R3579" i="71" a="1"/>
  <c r="R3579" i="71" s="1"/>
  <c r="T3579" i="71"/>
  <c r="R3279" i="71" a="1"/>
  <c r="R3279" i="71" s="1"/>
  <c r="T3279" i="71"/>
  <c r="R3099" i="71" a="1"/>
  <c r="R3099" i="71" s="1"/>
  <c r="U3099" i="71" s="1"/>
  <c r="V3099" i="71" s="1"/>
  <c r="T3099" i="71"/>
  <c r="R2919" i="71" a="1"/>
  <c r="R2919" i="71" s="1"/>
  <c r="T2919" i="71"/>
  <c r="R2759" i="71" a="1"/>
  <c r="R2759" i="71" s="1"/>
  <c r="T2759" i="71"/>
  <c r="R2739" i="71" a="1"/>
  <c r="R2739" i="71" s="1"/>
  <c r="T2739" i="71"/>
  <c r="R2559" i="71" a="1"/>
  <c r="R2559" i="71" s="1"/>
  <c r="T2559" i="71"/>
  <c r="R2319" i="71" a="1"/>
  <c r="R2319" i="71" s="1"/>
  <c r="T2319" i="71"/>
  <c r="R1959" i="71" a="1"/>
  <c r="R1959" i="71" s="1"/>
  <c r="T1959" i="71"/>
  <c r="R1639" i="71" a="1"/>
  <c r="R1639" i="71" s="1"/>
  <c r="T1639" i="71"/>
  <c r="R1339" i="71" a="1"/>
  <c r="R1339" i="71" s="1"/>
  <c r="T1339" i="71"/>
  <c r="R979" i="71" a="1"/>
  <c r="R979" i="71" s="1"/>
  <c r="T979" i="71"/>
  <c r="R599" i="71" a="1"/>
  <c r="R599" i="71" s="1"/>
  <c r="T599" i="71"/>
  <c r="R459" i="71" a="1"/>
  <c r="R459" i="71" s="1"/>
  <c r="T459" i="71"/>
  <c r="R99" i="71" a="1"/>
  <c r="R99" i="71" s="1"/>
  <c r="T99" i="71"/>
  <c r="R4538" i="71" a="1"/>
  <c r="R4538" i="71" s="1"/>
  <c r="T4538" i="71"/>
  <c r="R4158" i="71" a="1"/>
  <c r="R4158" i="71" s="1"/>
  <c r="T4158" i="71"/>
  <c r="R3798" i="71" a="1"/>
  <c r="R3798" i="71" s="1"/>
  <c r="T3798" i="71"/>
  <c r="R3598" i="71" a="1"/>
  <c r="R3598" i="71" s="1"/>
  <c r="T3598" i="71"/>
  <c r="R3298" i="71" a="1"/>
  <c r="R3298" i="71" s="1"/>
  <c r="T3298" i="71"/>
  <c r="R3018" i="71" a="1"/>
  <c r="R3018" i="71" s="1"/>
  <c r="T3018" i="71"/>
  <c r="R2878" i="71" a="1"/>
  <c r="R2878" i="71" s="1"/>
  <c r="T2878" i="71"/>
  <c r="R2498" i="71" a="1"/>
  <c r="R2498" i="71" s="1"/>
  <c r="T2498" i="71"/>
  <c r="R4877" i="71" a="1"/>
  <c r="R4877" i="71" s="1"/>
  <c r="T4877" i="71"/>
  <c r="R4597" i="71" a="1"/>
  <c r="R4597" i="71" s="1"/>
  <c r="T4597" i="71"/>
  <c r="R4217" i="71" a="1"/>
  <c r="R4217" i="71" s="1"/>
  <c r="T4217" i="71"/>
  <c r="R3977" i="71" a="1"/>
  <c r="R3977" i="71" s="1"/>
  <c r="T3977" i="71"/>
  <c r="R3917" i="71" a="1"/>
  <c r="R3917" i="71" s="1"/>
  <c r="T3917" i="71"/>
  <c r="R3817" i="71" a="1"/>
  <c r="R3817" i="71" s="1"/>
  <c r="T3817" i="71"/>
  <c r="R3537" i="71" a="1"/>
  <c r="R3537" i="71" s="1"/>
  <c r="T3537" i="71"/>
  <c r="R3177" i="71" a="1"/>
  <c r="R3177" i="71" s="1"/>
  <c r="T3177" i="71"/>
  <c r="R2917" i="71" a="1"/>
  <c r="R2917" i="71" s="1"/>
  <c r="T2917" i="71"/>
  <c r="R2617" i="71" a="1"/>
  <c r="R2617" i="71" s="1"/>
  <c r="T2617" i="71"/>
  <c r="R2197" i="71" a="1"/>
  <c r="R2197" i="71" s="1"/>
  <c r="T2197" i="71"/>
  <c r="R4656" i="71" a="1"/>
  <c r="R4656" i="71" s="1"/>
  <c r="T4656" i="71"/>
  <c r="R4356" i="71" a="1"/>
  <c r="R4356" i="71" s="1"/>
  <c r="T4356" i="71"/>
  <c r="R4036" i="71" a="1"/>
  <c r="R4036" i="71" s="1"/>
  <c r="T4036" i="71"/>
  <c r="R3816" i="71" a="1"/>
  <c r="R3816" i="71" s="1"/>
  <c r="T3816" i="71"/>
  <c r="R4915" i="71" a="1"/>
  <c r="R4915" i="71" s="1"/>
  <c r="T4915" i="71"/>
  <c r="R4635" i="71" a="1"/>
  <c r="R4635" i="71" s="1"/>
  <c r="T4635" i="71"/>
  <c r="R4295" i="71" a="1"/>
  <c r="R4295" i="71" s="1"/>
  <c r="T4295" i="71"/>
  <c r="R3975" i="71" a="1"/>
  <c r="R3975" i="71" s="1"/>
  <c r="T3975" i="71"/>
  <c r="R3735" i="71" a="1"/>
  <c r="R3735" i="71" s="1"/>
  <c r="T3735" i="71"/>
  <c r="R3435" i="71" a="1"/>
  <c r="R3435" i="71" s="1"/>
  <c r="T3435" i="71"/>
  <c r="R3175" i="71" a="1"/>
  <c r="R3175" i="71" s="1"/>
  <c r="T3175" i="71"/>
  <c r="R3055" i="71" a="1"/>
  <c r="R3055" i="71" s="1"/>
  <c r="T3055" i="71"/>
  <c r="R2895" i="71" a="1"/>
  <c r="R2895" i="71" s="1"/>
  <c r="T2895" i="71"/>
  <c r="R2535" i="71" a="1"/>
  <c r="R2535" i="71" s="1"/>
  <c r="T2535" i="71"/>
  <c r="R2175" i="71" a="1"/>
  <c r="R2175" i="71" s="1"/>
  <c r="T2175" i="71"/>
  <c r="R1875" i="71" a="1"/>
  <c r="R1875" i="71" s="1"/>
  <c r="T1875" i="71"/>
  <c r="R1715" i="71" a="1"/>
  <c r="R1715" i="71" s="1"/>
  <c r="T1715" i="71"/>
  <c r="R1415" i="71" a="1"/>
  <c r="R1415" i="71" s="1"/>
  <c r="T1415" i="71"/>
  <c r="R1095" i="71" a="1"/>
  <c r="R1095" i="71" s="1"/>
  <c r="T1095" i="71"/>
  <c r="R835" i="71" a="1"/>
  <c r="R835" i="71" s="1"/>
  <c r="T835" i="71"/>
  <c r="R595" i="71" a="1"/>
  <c r="R595" i="71" s="1"/>
  <c r="T595" i="71"/>
  <c r="R495" i="71" a="1"/>
  <c r="R495" i="71" s="1"/>
  <c r="U495" i="71" s="1"/>
  <c r="V495" i="71" s="1"/>
  <c r="T495" i="71"/>
  <c r="R375" i="71" a="1"/>
  <c r="R375" i="71" s="1"/>
  <c r="T375" i="71"/>
  <c r="R75" i="71" a="1"/>
  <c r="R75" i="71" s="1"/>
  <c r="T75" i="71"/>
  <c r="R4654" i="71" a="1"/>
  <c r="R4654" i="71" s="1"/>
  <c r="T4654" i="71"/>
  <c r="R1594" i="71" a="1"/>
  <c r="R1594" i="71" s="1"/>
  <c r="T1594" i="71"/>
  <c r="R4822" i="71" a="1"/>
  <c r="R4822" i="71" s="1"/>
  <c r="T4822" i="71"/>
  <c r="R4662" i="71" a="1"/>
  <c r="R4662" i="71" s="1"/>
  <c r="T4662" i="71"/>
  <c r="R4402" i="71" a="1"/>
  <c r="R4402" i="71" s="1"/>
  <c r="T4402" i="71"/>
  <c r="R4222" i="71" a="1"/>
  <c r="R4222" i="71" s="1"/>
  <c r="T4222" i="71"/>
  <c r="R3822" i="71" a="1"/>
  <c r="R3822" i="71" s="1"/>
  <c r="T3822" i="71"/>
  <c r="R3562" i="71" a="1"/>
  <c r="R3562" i="71" s="1"/>
  <c r="T3562" i="71"/>
  <c r="R3222" i="71" a="1"/>
  <c r="R3222" i="71" s="1"/>
  <c r="T3222" i="71"/>
  <c r="R2802" i="71" a="1"/>
  <c r="R2802" i="71" s="1"/>
  <c r="T2802" i="71"/>
  <c r="R2402" i="71" a="1"/>
  <c r="R2402" i="71" s="1"/>
  <c r="T2402" i="71"/>
  <c r="R2042" i="71" a="1"/>
  <c r="R2042" i="71" s="1"/>
  <c r="T2042" i="71"/>
  <c r="R1842" i="71" a="1"/>
  <c r="R1842" i="71" s="1"/>
  <c r="T1842" i="71"/>
  <c r="R1462" i="71" a="1"/>
  <c r="R1462" i="71" s="1"/>
  <c r="T1462" i="71"/>
  <c r="R4861" i="71" a="1"/>
  <c r="R4861" i="71" s="1"/>
  <c r="U4861" i="71" s="1"/>
  <c r="V4861" i="71" s="1"/>
  <c r="T4861" i="71"/>
  <c r="R4441" i="71" a="1"/>
  <c r="R4441" i="71" s="1"/>
  <c r="T4441" i="71"/>
  <c r="R4261" i="71" a="1"/>
  <c r="R4261" i="71" s="1"/>
  <c r="T4261" i="71"/>
  <c r="R3821" i="71" a="1"/>
  <c r="R3821" i="71" s="1"/>
  <c r="T3821" i="71"/>
  <c r="R3661" i="71" a="1"/>
  <c r="R3661" i="71" s="1"/>
  <c r="T3661" i="71"/>
  <c r="R3441" i="71" a="1"/>
  <c r="R3441" i="71" s="1"/>
  <c r="T3441" i="71"/>
  <c r="R3281" i="71" a="1"/>
  <c r="R3281" i="71" s="1"/>
  <c r="T3281" i="71"/>
  <c r="R3261" i="71" a="1"/>
  <c r="R3261" i="71" s="1"/>
  <c r="T3261" i="71"/>
  <c r="R2901" i="71" a="1"/>
  <c r="R2901" i="71" s="1"/>
  <c r="T2901" i="71"/>
  <c r="R2661" i="71" a="1"/>
  <c r="R2661" i="71" s="1"/>
  <c r="T2661" i="71"/>
  <c r="R2481" i="71" a="1"/>
  <c r="R2481" i="71" s="1"/>
  <c r="T2481" i="71"/>
  <c r="R2141" i="71" a="1"/>
  <c r="R2141" i="71" s="1"/>
  <c r="T2141" i="71"/>
  <c r="R1821" i="71" a="1"/>
  <c r="R1821" i="71" s="1"/>
  <c r="T1821" i="71"/>
  <c r="R1501" i="71" a="1"/>
  <c r="R1501" i="71" s="1"/>
  <c r="T1501" i="71"/>
  <c r="R1001" i="71" a="1"/>
  <c r="R1001" i="71" s="1"/>
  <c r="T1001" i="71"/>
  <c r="R4080" i="71" a="1"/>
  <c r="R4080" i="71" s="1"/>
  <c r="T4080" i="71"/>
  <c r="R3680" i="71" a="1"/>
  <c r="R3680" i="71" s="1"/>
  <c r="T3680" i="71"/>
  <c r="R3180" i="71" a="1"/>
  <c r="R3180" i="71" s="1"/>
  <c r="T3180" i="71"/>
  <c r="R2920" i="71" a="1"/>
  <c r="R2920" i="71" s="1"/>
  <c r="T2920" i="71"/>
  <c r="R2500" i="71" a="1"/>
  <c r="R2500" i="71" s="1"/>
  <c r="T2500" i="71"/>
  <c r="R2380" i="71" a="1"/>
  <c r="R2380" i="71" s="1"/>
  <c r="U2380" i="71" s="1"/>
  <c r="V2380" i="71" s="1"/>
  <c r="T2380" i="71"/>
  <c r="R2200" i="71" a="1"/>
  <c r="R2200" i="71" s="1"/>
  <c r="T2200" i="71"/>
  <c r="R2000" i="71" a="1"/>
  <c r="R2000" i="71" s="1"/>
  <c r="T2000" i="71"/>
  <c r="R1880" i="71" a="1"/>
  <c r="R1880" i="71" s="1"/>
  <c r="T1880" i="71"/>
  <c r="R1500" i="71" a="1"/>
  <c r="R1500" i="71" s="1"/>
  <c r="T1500" i="71"/>
  <c r="R1180" i="71" a="1"/>
  <c r="R1180" i="71" s="1"/>
  <c r="T1180" i="71"/>
  <c r="R880" i="71" a="1"/>
  <c r="R880" i="71" s="1"/>
  <c r="T880" i="71"/>
  <c r="R620" i="71" a="1"/>
  <c r="R620" i="71" s="1"/>
  <c r="T620" i="71"/>
  <c r="R240" i="71" a="1"/>
  <c r="R240" i="71" s="1"/>
  <c r="T240" i="71"/>
  <c r="R60" i="71" a="1"/>
  <c r="R60" i="71" s="1"/>
  <c r="T60" i="71"/>
  <c r="R4559" i="71" a="1"/>
  <c r="R4559" i="71" s="1"/>
  <c r="T4559" i="71"/>
  <c r="R4139" i="71" a="1"/>
  <c r="R4139" i="71" s="1"/>
  <c r="T4139" i="71"/>
  <c r="R2159" i="71" a="1"/>
  <c r="R2159" i="71" s="1"/>
  <c r="T2159" i="71"/>
  <c r="R1819" i="71" a="1"/>
  <c r="R1819" i="71" s="1"/>
  <c r="T1819" i="71"/>
  <c r="R1479" i="71" a="1"/>
  <c r="R1479" i="71" s="1"/>
  <c r="T1479" i="71"/>
  <c r="R1079" i="71" a="1"/>
  <c r="R1079" i="71" s="1"/>
  <c r="T1079" i="71"/>
  <c r="R799" i="71" a="1"/>
  <c r="R799" i="71" s="1"/>
  <c r="T799" i="71"/>
  <c r="R419" i="71" a="1"/>
  <c r="R419" i="71" s="1"/>
  <c r="T419" i="71"/>
  <c r="R159" i="71" a="1"/>
  <c r="R159" i="71" s="1"/>
  <c r="T159" i="71"/>
  <c r="R4658" i="71" a="1"/>
  <c r="R4658" i="71" s="1"/>
  <c r="T4658" i="71"/>
  <c r="R4278" i="71" a="1"/>
  <c r="R4278" i="71" s="1"/>
  <c r="T4278" i="71"/>
  <c r="R3958" i="71" a="1"/>
  <c r="R3958" i="71" s="1"/>
  <c r="T3958" i="71"/>
  <c r="R3878" i="71" a="1"/>
  <c r="R3878" i="71" s="1"/>
  <c r="T3878" i="71"/>
  <c r="R3478" i="71" a="1"/>
  <c r="R3478" i="71" s="1"/>
  <c r="T3478" i="71"/>
  <c r="R2778" i="71" a="1"/>
  <c r="R2778" i="71" s="1"/>
  <c r="T2778" i="71"/>
  <c r="R2438" i="71" a="1"/>
  <c r="R2438" i="71" s="1"/>
  <c r="T2438" i="71"/>
  <c r="R4817" i="71" a="1"/>
  <c r="R4817" i="71" s="1"/>
  <c r="T4817" i="71"/>
  <c r="R4497" i="71" a="1"/>
  <c r="R4497" i="71" s="1"/>
  <c r="T4497" i="71"/>
  <c r="R4257" i="71" a="1"/>
  <c r="R4257" i="71" s="1"/>
  <c r="T4257" i="71"/>
  <c r="R3897" i="71" a="1"/>
  <c r="R3897" i="71" s="1"/>
  <c r="T3897" i="71"/>
  <c r="R3497" i="71" a="1"/>
  <c r="R3497" i="71" s="1"/>
  <c r="T3497" i="71"/>
  <c r="R3057" i="71" a="1"/>
  <c r="R3057" i="71" s="1"/>
  <c r="T3057" i="71"/>
  <c r="R2757" i="71" a="1"/>
  <c r="R2757" i="71" s="1"/>
  <c r="T2757" i="71"/>
  <c r="R2657" i="71" a="1"/>
  <c r="R2657" i="71" s="1"/>
  <c r="T2657" i="71"/>
  <c r="R2377" i="71" a="1"/>
  <c r="R2377" i="71" s="1"/>
  <c r="T2377" i="71"/>
  <c r="R2337" i="71" a="1"/>
  <c r="R2337" i="71" s="1"/>
  <c r="T2337" i="71"/>
  <c r="R4776" i="71" a="1"/>
  <c r="R4776" i="71" s="1"/>
  <c r="T4776" i="71"/>
  <c r="R4456" i="71" a="1"/>
  <c r="R4456" i="71" s="1"/>
  <c r="T4456" i="71"/>
  <c r="R4156" i="71" a="1"/>
  <c r="R4156" i="71" s="1"/>
  <c r="T4156" i="71"/>
  <c r="R3916" i="71" a="1"/>
  <c r="R3916" i="71" s="1"/>
  <c r="T3916" i="71"/>
  <c r="R3616" i="71" a="1"/>
  <c r="R3616" i="71" s="1"/>
  <c r="T3616" i="71"/>
  <c r="R4895" i="71" a="1"/>
  <c r="R4895" i="71" s="1"/>
  <c r="T4895" i="71"/>
  <c r="R4775" i="71" a="1"/>
  <c r="R4775" i="71" s="1"/>
  <c r="U4775" i="71" s="1"/>
  <c r="V4775" i="71" s="1"/>
  <c r="T4775" i="71"/>
  <c r="R4455" i="71" a="1"/>
  <c r="R4455" i="71" s="1"/>
  <c r="T4455" i="71"/>
  <c r="R4155" i="71" a="1"/>
  <c r="R4155" i="71" s="1"/>
  <c r="T4155" i="71"/>
  <c r="R3815" i="71" a="1"/>
  <c r="R3815" i="71" s="1"/>
  <c r="T3815" i="71"/>
  <c r="R3595" i="71" a="1"/>
  <c r="R3595" i="71" s="1"/>
  <c r="T3595" i="71"/>
  <c r="R3515" i="71" a="1"/>
  <c r="R3515" i="71" s="1"/>
  <c r="T3515" i="71"/>
  <c r="R3195" i="71" a="1"/>
  <c r="R3195" i="71" s="1"/>
  <c r="T3195" i="71"/>
  <c r="R2935" i="71" a="1"/>
  <c r="R2935" i="71" s="1"/>
  <c r="T2935" i="71"/>
  <c r="R2575" i="71" a="1"/>
  <c r="R2575" i="71" s="1"/>
  <c r="T2575" i="71"/>
  <c r="R2395" i="71" a="1"/>
  <c r="R2395" i="71" s="1"/>
  <c r="T2395" i="71"/>
  <c r="R2115" i="71" a="1"/>
  <c r="R2115" i="71" s="1"/>
  <c r="T2115" i="71"/>
  <c r="R1835" i="71" a="1"/>
  <c r="R1835" i="71" s="1"/>
  <c r="T1835" i="71"/>
  <c r="R1675" i="71" a="1"/>
  <c r="R1675" i="71" s="1"/>
  <c r="T1675" i="71"/>
  <c r="R1315" i="71" a="1"/>
  <c r="R1315" i="71" s="1"/>
  <c r="T1315" i="71"/>
  <c r="R1155" i="71" a="1"/>
  <c r="R1155" i="71" s="1"/>
  <c r="T1155" i="71"/>
  <c r="R895" i="71" a="1"/>
  <c r="R895" i="71" s="1"/>
  <c r="T895" i="71"/>
  <c r="R695" i="71" a="1"/>
  <c r="R695" i="71" s="1"/>
  <c r="T695" i="71"/>
  <c r="R355" i="71" a="1"/>
  <c r="R355" i="71" s="1"/>
  <c r="T355" i="71"/>
  <c r="R95" i="71" a="1"/>
  <c r="R95" i="71" s="1"/>
  <c r="T95" i="71"/>
  <c r="R4934" i="71" a="1"/>
  <c r="R4934" i="71" s="1"/>
  <c r="T4934" i="71"/>
  <c r="R4634" i="71" a="1"/>
  <c r="R4634" i="71" s="1"/>
  <c r="T4634" i="71"/>
  <c r="R4354" i="71" a="1"/>
  <c r="R4354" i="71" s="1"/>
  <c r="T4354" i="71"/>
  <c r="R4134" i="71" a="1"/>
  <c r="R4134" i="71" s="1"/>
  <c r="T4134" i="71"/>
  <c r="R4034" i="71" a="1"/>
  <c r="R4034" i="71" s="1"/>
  <c r="T4034" i="71"/>
  <c r="R3594" i="71" a="1"/>
  <c r="R3594" i="71" s="1"/>
  <c r="T3594" i="71"/>
  <c r="R3434" i="71" a="1"/>
  <c r="R3434" i="71" s="1"/>
  <c r="T3434" i="71"/>
  <c r="R3414" i="71" a="1"/>
  <c r="R3414" i="71" s="1"/>
  <c r="T3414" i="71"/>
  <c r="R3294" i="71" a="1"/>
  <c r="R3294" i="71" s="1"/>
  <c r="T3294" i="71"/>
  <c r="R3194" i="71" a="1"/>
  <c r="R3194" i="71" s="1"/>
  <c r="T3194" i="71"/>
  <c r="R3074" i="71" a="1"/>
  <c r="R3074" i="71" s="1"/>
  <c r="T3074" i="71"/>
  <c r="R2934" i="71" a="1"/>
  <c r="R2934" i="71" s="1"/>
  <c r="T2934" i="71"/>
  <c r="R2874" i="71" a="1"/>
  <c r="R2874" i="71" s="1"/>
  <c r="T2874" i="71"/>
  <c r="R2834" i="71" a="1"/>
  <c r="R2834" i="71" s="1"/>
  <c r="T2834" i="71"/>
  <c r="R2774" i="71" a="1"/>
  <c r="R2774" i="71" s="1"/>
  <c r="T2774" i="71"/>
  <c r="R2694" i="71" a="1"/>
  <c r="R2694" i="71" s="1"/>
  <c r="T2694" i="71"/>
  <c r="R2574" i="71" a="1"/>
  <c r="R2574" i="71" s="1"/>
  <c r="T2574" i="71"/>
  <c r="R2454" i="71" a="1"/>
  <c r="R2454" i="71" s="1"/>
  <c r="T2454" i="71"/>
  <c r="R2394" i="71" a="1"/>
  <c r="R2394" i="71" s="1"/>
  <c r="T2394" i="71"/>
  <c r="R2294" i="71" a="1"/>
  <c r="R2294" i="71" s="1"/>
  <c r="T2294" i="71"/>
  <c r="R2134" i="71" a="1"/>
  <c r="R2134" i="71" s="1"/>
  <c r="T2134" i="71"/>
  <c r="R2094" i="71" a="1"/>
  <c r="R2094" i="71" s="1"/>
  <c r="T2094" i="71"/>
  <c r="R1994" i="71" a="1"/>
  <c r="R1994" i="71" s="1"/>
  <c r="T1994" i="71"/>
  <c r="R1914" i="71" a="1"/>
  <c r="R1914" i="71" s="1"/>
  <c r="T1914" i="71"/>
  <c r="R1834" i="71" a="1"/>
  <c r="R1834" i="71" s="1"/>
  <c r="T1834" i="71"/>
  <c r="R1814" i="71" a="1"/>
  <c r="R1814" i="71" s="1"/>
  <c r="T1814" i="71"/>
  <c r="R1714" i="71" a="1"/>
  <c r="R1714" i="71" s="1"/>
  <c r="T1714" i="71"/>
  <c r="R4442" i="71" a="1"/>
  <c r="R4442" i="71" s="1"/>
  <c r="T4442" i="71"/>
  <c r="R3922" i="71" a="1"/>
  <c r="R3922" i="71" s="1"/>
  <c r="T3922" i="71"/>
  <c r="R3342" i="71" a="1"/>
  <c r="R3342" i="71" s="1"/>
  <c r="T3342" i="71"/>
  <c r="R3302" i="71" a="1"/>
  <c r="R3302" i="71" s="1"/>
  <c r="T3302" i="71"/>
  <c r="R2682" i="71" a="1"/>
  <c r="R2682" i="71" s="1"/>
  <c r="T2682" i="71"/>
  <c r="R2582" i="71" a="1"/>
  <c r="R2582" i="71" s="1"/>
  <c r="T2582" i="71"/>
  <c r="R1782" i="71" a="1"/>
  <c r="R1782" i="71" s="1"/>
  <c r="T1782" i="71"/>
  <c r="R4801" i="71" a="1"/>
  <c r="R4801" i="71" s="1"/>
  <c r="T4801" i="71"/>
  <c r="R4161" i="71" a="1"/>
  <c r="R4161" i="71" s="1"/>
  <c r="T4161" i="71"/>
  <c r="R3461" i="71" a="1"/>
  <c r="R3461" i="71" s="1"/>
  <c r="T3461" i="71"/>
  <c r="R2941" i="71" a="1"/>
  <c r="R2941" i="71" s="1"/>
  <c r="T2941" i="71"/>
  <c r="R2381" i="71" a="1"/>
  <c r="R2381" i="71" s="1"/>
  <c r="T2381" i="71"/>
  <c r="R2241" i="71" a="1"/>
  <c r="R2241" i="71" s="1"/>
  <c r="T2241" i="71"/>
  <c r="R1761" i="71" a="1"/>
  <c r="R1761" i="71" s="1"/>
  <c r="T1761" i="71"/>
  <c r="R1301" i="71" a="1"/>
  <c r="R1301" i="71" s="1"/>
  <c r="T1301" i="71"/>
  <c r="R861" i="71" a="1"/>
  <c r="R861" i="71" s="1"/>
  <c r="T861" i="71"/>
  <c r="R621" i="71" a="1"/>
  <c r="R621" i="71" s="1"/>
  <c r="T621" i="71"/>
  <c r="R41" i="71" a="1"/>
  <c r="R41" i="71" s="1"/>
  <c r="T41" i="71"/>
  <c r="R4640" i="71" a="1"/>
  <c r="R4640" i="71" s="1"/>
  <c r="T4640" i="71"/>
  <c r="R4140" i="71" a="1"/>
  <c r="R4140" i="71" s="1"/>
  <c r="T4140" i="71"/>
  <c r="R3920" i="71" a="1"/>
  <c r="R3920" i="71" s="1"/>
  <c r="T3920" i="71"/>
  <c r="R3420" i="71" a="1"/>
  <c r="R3420" i="71" s="1"/>
  <c r="T3420" i="71"/>
  <c r="R2780" i="71" a="1"/>
  <c r="R2780" i="71" s="1"/>
  <c r="T2780" i="71"/>
  <c r="R1980" i="71" a="1"/>
  <c r="R1980" i="71" s="1"/>
  <c r="T1980" i="71"/>
  <c r="R1520" i="71" a="1"/>
  <c r="R1520" i="71" s="1"/>
  <c r="T1520" i="71"/>
  <c r="R820" i="71" a="1"/>
  <c r="R820" i="71" s="1"/>
  <c r="T820" i="71"/>
  <c r="R320" i="71" a="1"/>
  <c r="R320" i="71" s="1"/>
  <c r="T320" i="71"/>
  <c r="R200" i="71" a="1"/>
  <c r="R200" i="71" s="1"/>
  <c r="T200" i="71"/>
  <c r="R4639" i="71" a="1"/>
  <c r="R4639" i="71" s="1"/>
  <c r="T4639" i="71"/>
  <c r="R4419" i="71" a="1"/>
  <c r="R4419" i="71" s="1"/>
  <c r="T4419" i="71"/>
  <c r="R3939" i="71" a="1"/>
  <c r="R3939" i="71" s="1"/>
  <c r="T3939" i="71"/>
  <c r="R3379" i="71" a="1"/>
  <c r="R3379" i="71" s="1"/>
  <c r="T3379" i="71"/>
  <c r="R2819" i="71" a="1"/>
  <c r="R2819" i="71" s="1"/>
  <c r="T2819" i="71"/>
  <c r="R2219" i="71" a="1"/>
  <c r="R2219" i="71" s="1"/>
  <c r="T2219" i="71"/>
  <c r="R1719" i="71" a="1"/>
  <c r="R1719" i="71" s="1"/>
  <c r="T1719" i="71"/>
  <c r="R1139" i="71" a="1"/>
  <c r="R1139" i="71" s="1"/>
  <c r="T1139" i="71"/>
  <c r="R739" i="71" a="1"/>
  <c r="R739" i="71" s="1"/>
  <c r="T739" i="71"/>
  <c r="R79" i="71" a="1"/>
  <c r="R79" i="71" s="1"/>
  <c r="T79" i="71"/>
  <c r="R4818" i="71" a="1"/>
  <c r="R4818" i="71" s="1"/>
  <c r="T4818" i="71"/>
  <c r="R4318" i="71" a="1"/>
  <c r="R4318" i="71" s="1"/>
  <c r="T4318" i="71"/>
  <c r="R3838" i="71" a="1"/>
  <c r="R3838" i="71" s="1"/>
  <c r="T3838" i="71"/>
  <c r="R3578" i="71" a="1"/>
  <c r="R3578" i="71" s="1"/>
  <c r="T3578" i="71"/>
  <c r="R3118" i="71" a="1"/>
  <c r="R3118" i="71" s="1"/>
  <c r="T3118" i="71"/>
  <c r="R2558" i="71" a="1"/>
  <c r="R2558" i="71" s="1"/>
  <c r="T2558" i="71"/>
  <c r="R2358" i="71" a="1"/>
  <c r="R2358" i="71" s="1"/>
  <c r="T2358" i="71"/>
  <c r="R4757" i="71" a="1"/>
  <c r="R4757" i="71" s="1"/>
  <c r="T4757" i="71"/>
  <c r="R4297" i="71" a="1"/>
  <c r="R4297" i="71" s="1"/>
  <c r="T4297" i="71"/>
  <c r="R3737" i="71" a="1"/>
  <c r="R3737" i="71" s="1"/>
  <c r="T3737" i="71"/>
  <c r="R3257" i="71" a="1"/>
  <c r="R3257" i="71" s="1"/>
  <c r="T3257" i="71"/>
  <c r="R3117" i="71" a="1"/>
  <c r="R3117" i="71" s="1"/>
  <c r="T3117" i="71"/>
  <c r="R2497" i="71" a="1"/>
  <c r="R2497" i="71" s="1"/>
  <c r="T2497" i="71"/>
  <c r="R4836" i="71" a="1"/>
  <c r="R4836" i="71" s="1"/>
  <c r="T4836" i="71"/>
  <c r="R4396" i="71" a="1"/>
  <c r="R4396" i="71" s="1"/>
  <c r="T4396" i="71"/>
  <c r="R3876" i="71" a="1"/>
  <c r="R3876" i="71" s="1"/>
  <c r="T3876" i="71"/>
  <c r="R3656" i="71" a="1"/>
  <c r="R3656" i="71" s="1"/>
  <c r="T3656" i="71"/>
  <c r="R4755" i="71" a="1"/>
  <c r="R4755" i="71" s="1"/>
  <c r="T4755" i="71"/>
  <c r="R4335" i="71" a="1"/>
  <c r="R4335" i="71" s="1"/>
  <c r="T4335" i="71"/>
  <c r="R3895" i="71" a="1"/>
  <c r="R3895" i="71" s="1"/>
  <c r="T3895" i="71"/>
  <c r="R3535" i="71" a="1"/>
  <c r="R3535" i="71" s="1"/>
  <c r="T3535" i="71"/>
  <c r="R3375" i="71" a="1"/>
  <c r="R3375" i="71" s="1"/>
  <c r="T3375" i="71"/>
  <c r="R2955" i="71" a="1"/>
  <c r="R2955" i="71" s="1"/>
  <c r="T2955" i="71"/>
  <c r="R2415" i="71" a="1"/>
  <c r="R2415" i="71" s="1"/>
  <c r="T2415" i="71"/>
  <c r="R1935" i="71" a="1"/>
  <c r="R1935" i="71" s="1"/>
  <c r="T1935" i="71"/>
  <c r="R1635" i="71" a="1"/>
  <c r="R1635" i="71" s="1"/>
  <c r="T1635" i="71"/>
  <c r="R1295" i="71" a="1"/>
  <c r="R1295" i="71" s="1"/>
  <c r="T1295" i="71"/>
  <c r="R875" i="71" a="1"/>
  <c r="R875" i="71" s="1"/>
  <c r="T875" i="71"/>
  <c r="R515" i="71" a="1"/>
  <c r="R515" i="71" s="1"/>
  <c r="T515" i="71"/>
  <c r="R55" i="71" a="1"/>
  <c r="R55" i="71" s="1"/>
  <c r="T55" i="71"/>
  <c r="R4854" i="71" a="1"/>
  <c r="R4854" i="71" s="1"/>
  <c r="T4854" i="71"/>
  <c r="R4494" i="71" a="1"/>
  <c r="R4494" i="71" s="1"/>
  <c r="T4494" i="71"/>
  <c r="R3894" i="71" a="1"/>
  <c r="R3894" i="71" s="1"/>
  <c r="T3894" i="71"/>
  <c r="R3674" i="71" a="1"/>
  <c r="R3674" i="71" s="1"/>
  <c r="T3674" i="71"/>
  <c r="R3234" i="71" a="1"/>
  <c r="R3234" i="71" s="1"/>
  <c r="T3234" i="71"/>
  <c r="R1734" i="71" a="1"/>
  <c r="R1734" i="71" s="1"/>
  <c r="T1734" i="71"/>
  <c r="R4883" i="71" a="1"/>
  <c r="R4883" i="71" s="1"/>
  <c r="T4883" i="71"/>
  <c r="R4242" i="71" a="1"/>
  <c r="R4242" i="71" s="1"/>
  <c r="T4242" i="71"/>
  <c r="R3762" i="71" a="1"/>
  <c r="R3762" i="71" s="1"/>
  <c r="T3762" i="71"/>
  <c r="R3182" i="71" a="1"/>
  <c r="R3182" i="71" s="1"/>
  <c r="T3182" i="71"/>
  <c r="R2662" i="71" a="1"/>
  <c r="R2662" i="71" s="1"/>
  <c r="T2662" i="71"/>
  <c r="R1942" i="71" a="1"/>
  <c r="R1942" i="71" s="1"/>
  <c r="T1942" i="71"/>
  <c r="R1662" i="71" a="1"/>
  <c r="R1662" i="71" s="1"/>
  <c r="T1662" i="71"/>
  <c r="R4821" i="71" a="1"/>
  <c r="R4821" i="71" s="1"/>
  <c r="T4821" i="71"/>
  <c r="R4141" i="71" a="1"/>
  <c r="R4141" i="71" s="1"/>
  <c r="T4141" i="71"/>
  <c r="R4081" i="71" a="1"/>
  <c r="R4081" i="71" s="1"/>
  <c r="T4081" i="71"/>
  <c r="R3981" i="71" a="1"/>
  <c r="R3981" i="71" s="1"/>
  <c r="T3981" i="71"/>
  <c r="R3301" i="71" a="1"/>
  <c r="R3301" i="71" s="1"/>
  <c r="T3301" i="71"/>
  <c r="R2741" i="71" a="1"/>
  <c r="R2741" i="71" s="1"/>
  <c r="T2741" i="71"/>
  <c r="R2301" i="71" a="1"/>
  <c r="R2301" i="71" s="1"/>
  <c r="T2301" i="71"/>
  <c r="R2061" i="71" a="1"/>
  <c r="R2061" i="71" s="1"/>
  <c r="T2061" i="71"/>
  <c r="R1641" i="71" a="1"/>
  <c r="R1641" i="71" s="1"/>
  <c r="T1641" i="71"/>
  <c r="R1141" i="71" a="1"/>
  <c r="R1141" i="71" s="1"/>
  <c r="T1141" i="71"/>
  <c r="R761" i="71" a="1"/>
  <c r="R761" i="71" s="1"/>
  <c r="T761" i="71"/>
  <c r="R581" i="71" a="1"/>
  <c r="R581" i="71" s="1"/>
  <c r="T581" i="71"/>
  <c r="R181" i="71" a="1"/>
  <c r="R181" i="71" s="1"/>
  <c r="T181" i="71"/>
  <c r="R4900" i="71" a="1"/>
  <c r="R4900" i="71" s="1"/>
  <c r="T4900" i="71"/>
  <c r="R4380" i="71" a="1"/>
  <c r="R4380" i="71" s="1"/>
  <c r="T4380" i="71"/>
  <c r="R3960" i="71" a="1"/>
  <c r="R3960" i="71" s="1"/>
  <c r="T3960" i="71"/>
  <c r="R3540" i="71" a="1"/>
  <c r="R3540" i="71" s="1"/>
  <c r="T3540" i="71"/>
  <c r="R3000" i="71" a="1"/>
  <c r="R3000" i="71" s="1"/>
  <c r="T3000" i="71"/>
  <c r="R2440" i="71" a="1"/>
  <c r="R2440" i="71" s="1"/>
  <c r="T2440" i="71"/>
  <c r="R1920" i="71" a="1"/>
  <c r="R1920" i="71" s="1"/>
  <c r="T1920" i="71"/>
  <c r="R1660" i="71" a="1"/>
  <c r="R1660" i="71" s="1"/>
  <c r="T1660" i="71"/>
  <c r="R1200" i="71" a="1"/>
  <c r="R1200" i="71" s="1"/>
  <c r="T1200" i="71"/>
  <c r="R720" i="71" a="1"/>
  <c r="R720" i="71" s="1"/>
  <c r="T720" i="71"/>
  <c r="R220" i="71" a="1"/>
  <c r="R220" i="71" s="1"/>
  <c r="T220" i="71"/>
  <c r="R4859" i="71" a="1"/>
  <c r="R4859" i="71" s="1"/>
  <c r="T4859" i="71"/>
  <c r="R4439" i="71" a="1"/>
  <c r="R4439" i="71" s="1"/>
  <c r="T4439" i="71"/>
  <c r="R3999" i="71" a="1"/>
  <c r="R3999" i="71" s="1"/>
  <c r="T3999" i="71"/>
  <c r="R3559" i="71" a="1"/>
  <c r="R3559" i="71" s="1"/>
  <c r="T3559" i="71"/>
  <c r="R3299" i="71" a="1"/>
  <c r="R3299" i="71" s="1"/>
  <c r="T3299" i="71"/>
  <c r="R2839" i="71" a="1"/>
  <c r="R2839" i="71" s="1"/>
  <c r="T2839" i="71"/>
  <c r="R2599" i="71" a="1"/>
  <c r="R2599" i="71" s="1"/>
  <c r="T2599" i="71"/>
  <c r="R2339" i="71" a="1"/>
  <c r="R2339" i="71" s="1"/>
  <c r="T2339" i="71"/>
  <c r="R1739" i="71" a="1"/>
  <c r="R1739" i="71" s="1"/>
  <c r="T1739" i="71"/>
  <c r="R1259" i="71" a="1"/>
  <c r="R1259" i="71" s="1"/>
  <c r="T1259" i="71"/>
  <c r="R639" i="71" a="1"/>
  <c r="R639" i="71" s="1"/>
  <c r="T639" i="71"/>
  <c r="R19" i="71" a="1"/>
  <c r="R19" i="71" s="1"/>
  <c r="T19" i="71"/>
  <c r="R4598" i="71" a="1"/>
  <c r="R4598" i="71" s="1"/>
  <c r="T4598" i="71"/>
  <c r="R4358" i="71" a="1"/>
  <c r="R4358" i="71" s="1"/>
  <c r="T4358" i="71"/>
  <c r="R3818" i="71" a="1"/>
  <c r="R3818" i="71" s="1"/>
  <c r="T3818" i="71"/>
  <c r="R3278" i="71" a="1"/>
  <c r="R3278" i="71" s="1"/>
  <c r="T3278" i="71"/>
  <c r="R2738" i="71" a="1"/>
  <c r="R2738" i="71" s="1"/>
  <c r="T2738" i="71"/>
  <c r="R2678" i="71" a="1"/>
  <c r="R2678" i="71" s="1"/>
  <c r="T2678" i="71"/>
  <c r="R2378" i="71" a="1"/>
  <c r="R2378" i="71" s="1"/>
  <c r="T2378" i="71"/>
  <c r="R4697" i="71" a="1"/>
  <c r="R4697" i="71" s="1"/>
  <c r="T4697" i="71"/>
  <c r="R4317" i="71" a="1"/>
  <c r="R4317" i="71" s="1"/>
  <c r="T4317" i="71"/>
  <c r="R3797" i="71" a="1"/>
  <c r="R3797" i="71" s="1"/>
  <c r="T3797" i="71"/>
  <c r="R3317" i="71" a="1"/>
  <c r="R3317" i="71" s="1"/>
  <c r="T3317" i="71"/>
  <c r="R2777" i="71" a="1"/>
  <c r="R2777" i="71" s="1"/>
  <c r="T2777" i="71"/>
  <c r="R2537" i="71" a="1"/>
  <c r="R2537" i="71" s="1"/>
  <c r="T2537" i="71"/>
  <c r="R2397" i="71" a="1"/>
  <c r="R2397" i="71" s="1"/>
  <c r="T2397" i="71"/>
  <c r="R4636" i="71" a="1"/>
  <c r="R4636" i="71" s="1"/>
  <c r="T4636" i="71"/>
  <c r="R4136" i="71" a="1"/>
  <c r="R4136" i="71" s="1"/>
  <c r="T4136" i="71"/>
  <c r="R3776" i="71" a="1"/>
  <c r="R3776" i="71" s="1"/>
  <c r="T3776" i="71"/>
  <c r="R4835" i="71" a="1"/>
  <c r="R4835" i="71" s="1"/>
  <c r="T4835" i="71"/>
  <c r="R4515" i="71" a="1"/>
  <c r="R4515" i="71" s="1"/>
  <c r="T4515" i="71"/>
  <c r="R4435" i="71" a="1"/>
  <c r="R4435" i="71" s="1"/>
  <c r="T4435" i="71"/>
  <c r="R4135" i="71" a="1"/>
  <c r="R4135" i="71" s="1"/>
  <c r="U4135" i="71" s="1"/>
  <c r="V4135" i="71" s="1"/>
  <c r="T4135" i="71"/>
  <c r="R3835" i="71" a="1"/>
  <c r="R3835" i="71" s="1"/>
  <c r="T3835" i="71"/>
  <c r="R3395" i="71" a="1"/>
  <c r="R3395" i="71" s="1"/>
  <c r="T3395" i="71"/>
  <c r="R3015" i="71" a="1"/>
  <c r="R3015" i="71" s="1"/>
  <c r="T3015" i="71"/>
  <c r="R2555" i="71" a="1"/>
  <c r="R2555" i="71" s="1"/>
  <c r="T2555" i="71"/>
  <c r="R2075" i="71" a="1"/>
  <c r="R2075" i="71" s="1"/>
  <c r="T2075" i="71"/>
  <c r="R1655" i="71" a="1"/>
  <c r="R1655" i="71" s="1"/>
  <c r="T1655" i="71"/>
  <c r="R1035" i="71" a="1"/>
  <c r="R1035" i="71" s="1"/>
  <c r="T1035" i="71"/>
  <c r="R615" i="71" a="1"/>
  <c r="R615" i="71" s="1"/>
  <c r="T615" i="71"/>
  <c r="R175" i="71" a="1"/>
  <c r="R175" i="71" s="1"/>
  <c r="T175" i="71"/>
  <c r="R4594" i="71" a="1"/>
  <c r="R4594" i="71" s="1"/>
  <c r="T4594" i="71"/>
  <c r="R4234" i="71" a="1"/>
  <c r="R4234" i="71" s="1"/>
  <c r="T4234" i="71"/>
  <c r="R3774" i="71" a="1"/>
  <c r="R3774" i="71" s="1"/>
  <c r="T3774" i="71"/>
  <c r="R3614" i="71" a="1"/>
  <c r="R3614" i="71" s="1"/>
  <c r="T3614" i="71"/>
  <c r="R3094" i="71" a="1"/>
  <c r="R3094" i="71" s="1"/>
  <c r="T3094" i="71"/>
  <c r="R1674" i="71" a="1"/>
  <c r="R1674" i="71" s="1"/>
  <c r="T1674" i="71"/>
  <c r="R4903" i="71" a="1"/>
  <c r="R4903" i="71" s="1"/>
  <c r="T4903" i="71"/>
  <c r="R4742" i="71" a="1"/>
  <c r="R4742" i="71" s="1"/>
  <c r="T4742" i="71"/>
  <c r="R4542" i="71" a="1"/>
  <c r="R4542" i="71" s="1"/>
  <c r="T4542" i="71"/>
  <c r="R4362" i="71" a="1"/>
  <c r="R4362" i="71" s="1"/>
  <c r="T4362" i="71"/>
  <c r="R4142" i="71" a="1"/>
  <c r="R4142" i="71" s="1"/>
  <c r="T4142" i="71"/>
  <c r="R4102" i="71" a="1"/>
  <c r="R4102" i="71" s="1"/>
  <c r="T4102" i="71"/>
  <c r="R3842" i="71" a="1"/>
  <c r="R3842" i="71" s="1"/>
  <c r="T3842" i="71"/>
  <c r="R3722" i="71" a="1"/>
  <c r="R3722" i="71" s="1"/>
  <c r="T3722" i="71"/>
  <c r="R3582" i="71" a="1"/>
  <c r="R3582" i="71" s="1"/>
  <c r="T3582" i="71"/>
  <c r="R3402" i="71" a="1"/>
  <c r="R3402" i="71" s="1"/>
  <c r="T3402" i="71"/>
  <c r="R3202" i="71" a="1"/>
  <c r="R3202" i="71" s="1"/>
  <c r="T3202" i="71"/>
  <c r="R3002" i="71" a="1"/>
  <c r="R3002" i="71" s="1"/>
  <c r="T3002" i="71"/>
  <c r="R2842" i="71" a="1"/>
  <c r="R2842" i="71" s="1"/>
  <c r="T2842" i="71"/>
  <c r="R2722" i="71" a="1"/>
  <c r="R2722" i="71" s="1"/>
  <c r="T2722" i="71"/>
  <c r="R2562" i="71" a="1"/>
  <c r="R2562" i="71" s="1"/>
  <c r="T2562" i="71"/>
  <c r="R2502" i="71" a="1"/>
  <c r="R2502" i="71" s="1"/>
  <c r="T2502" i="71"/>
  <c r="R2322" i="71" a="1"/>
  <c r="R2322" i="71" s="1"/>
  <c r="T2322" i="71"/>
  <c r="R2222" i="71" a="1"/>
  <c r="R2222" i="71" s="1"/>
  <c r="T2222" i="71"/>
  <c r="R1922" i="71" a="1"/>
  <c r="R1922" i="71" s="1"/>
  <c r="T1922" i="71"/>
  <c r="R1602" i="71" a="1"/>
  <c r="R1602" i="71" s="1"/>
  <c r="T1602" i="71"/>
  <c r="R1362" i="71" a="1"/>
  <c r="R1362" i="71" s="1"/>
  <c r="T1362" i="71"/>
  <c r="R4781" i="71" a="1"/>
  <c r="R4781" i="71" s="1"/>
  <c r="T4781" i="71"/>
  <c r="R4681" i="71" a="1"/>
  <c r="R4681" i="71" s="1"/>
  <c r="T4681" i="71"/>
  <c r="R4561" i="71" a="1"/>
  <c r="R4561" i="71" s="1"/>
  <c r="T4561" i="71"/>
  <c r="R4521" i="71" a="1"/>
  <c r="R4521" i="71" s="1"/>
  <c r="T4521" i="71"/>
  <c r="R4301" i="71" a="1"/>
  <c r="R4301" i="71" s="1"/>
  <c r="T4301" i="71"/>
  <c r="R4241" i="71" a="1"/>
  <c r="R4241" i="71" s="1"/>
  <c r="T4241" i="71"/>
  <c r="R4041" i="71" a="1"/>
  <c r="R4041" i="71" s="1"/>
  <c r="T4041" i="71"/>
  <c r="R3781" i="71" a="1"/>
  <c r="R3781" i="71" s="1"/>
  <c r="T3781" i="71"/>
  <c r="R3621" i="71" a="1"/>
  <c r="R3621" i="71" s="1"/>
  <c r="T3621" i="71"/>
  <c r="R3561" i="71" a="1"/>
  <c r="R3561" i="71" s="1"/>
  <c r="T3561" i="71"/>
  <c r="R3341" i="71" a="1"/>
  <c r="R3341" i="71" s="1"/>
  <c r="T3341" i="71"/>
  <c r="R3141" i="71" a="1"/>
  <c r="R3141" i="71" s="1"/>
  <c r="T3141" i="71"/>
  <c r="R2961" i="71" a="1"/>
  <c r="R2961" i="71" s="1"/>
  <c r="T2961" i="71"/>
  <c r="R2761" i="71" a="1"/>
  <c r="R2761" i="71" s="1"/>
  <c r="T2761" i="71"/>
  <c r="R2521" i="71" a="1"/>
  <c r="R2521" i="71" s="1"/>
  <c r="T2521" i="71"/>
  <c r="R2401" i="71" a="1"/>
  <c r="R2401" i="71" s="1"/>
  <c r="T2401" i="71"/>
  <c r="R2201" i="71" a="1"/>
  <c r="R2201" i="71" s="1"/>
  <c r="T2201" i="71"/>
  <c r="R2001" i="71" a="1"/>
  <c r="R2001" i="71" s="1"/>
  <c r="T2001" i="71"/>
  <c r="R1941" i="71" a="1"/>
  <c r="R1941" i="71" s="1"/>
  <c r="U1941" i="71" s="1"/>
  <c r="V1941" i="71" s="1"/>
  <c r="T1941" i="71"/>
  <c r="R1721" i="71" a="1"/>
  <c r="R1721" i="71" s="1"/>
  <c r="T1721" i="71"/>
  <c r="R1481" i="71" a="1"/>
  <c r="R1481" i="71" s="1"/>
  <c r="T1481" i="71"/>
  <c r="R1341" i="71" a="1"/>
  <c r="R1341" i="71" s="1"/>
  <c r="T1341" i="71"/>
  <c r="R1161" i="71" a="1"/>
  <c r="R1161" i="71" s="1"/>
  <c r="T1161" i="71"/>
  <c r="R961" i="71" a="1"/>
  <c r="R961" i="71" s="1"/>
  <c r="T961" i="71"/>
  <c r="R821" i="71" a="1"/>
  <c r="R821" i="71" s="1"/>
  <c r="T821" i="71"/>
  <c r="R781" i="71" a="1"/>
  <c r="R781" i="71" s="1"/>
  <c r="U781" i="71" s="1"/>
  <c r="V781" i="71" s="1"/>
  <c r="T781" i="71"/>
  <c r="R541" i="71" a="1"/>
  <c r="R541" i="71" s="1"/>
  <c r="T541" i="71"/>
  <c r="R381" i="71" a="1"/>
  <c r="R381" i="71" s="1"/>
  <c r="T381" i="71"/>
  <c r="R141" i="71" a="1"/>
  <c r="R141" i="71" s="1"/>
  <c r="T141" i="71"/>
  <c r="R4920" i="71" a="1"/>
  <c r="R4920" i="71" s="1"/>
  <c r="T4920" i="71"/>
  <c r="R4780" i="71" a="1"/>
  <c r="R4780" i="71" s="1"/>
  <c r="T4780" i="71"/>
  <c r="R4620" i="71" a="1"/>
  <c r="R4620" i="71" s="1"/>
  <c r="T4620" i="71"/>
  <c r="R4460" i="71" a="1"/>
  <c r="R4460" i="71" s="1"/>
  <c r="T4460" i="71"/>
  <c r="R4220" i="71" a="1"/>
  <c r="R4220" i="71" s="1"/>
  <c r="T4220" i="71"/>
  <c r="R4060" i="71" a="1"/>
  <c r="R4060" i="71" s="1"/>
  <c r="T4060" i="71"/>
  <c r="R3840" i="71" a="1"/>
  <c r="R3840" i="71" s="1"/>
  <c r="T3840" i="71"/>
  <c r="R3620" i="71" a="1"/>
  <c r="R3620" i="71" s="1"/>
  <c r="T3620" i="71"/>
  <c r="R3500" i="71" a="1"/>
  <c r="R3500" i="71" s="1"/>
  <c r="T3500" i="71"/>
  <c r="R3280" i="71" a="1"/>
  <c r="R3280" i="71" s="1"/>
  <c r="T3280" i="71"/>
  <c r="R3200" i="71" a="1"/>
  <c r="R3200" i="71" s="1"/>
  <c r="T3200" i="71"/>
  <c r="R3060" i="71" a="1"/>
  <c r="R3060" i="71" s="1"/>
  <c r="T3060" i="71"/>
  <c r="R2880" i="71" a="1"/>
  <c r="R2880" i="71" s="1"/>
  <c r="T2880" i="71"/>
  <c r="R2800" i="71" a="1"/>
  <c r="R2800" i="71" s="1"/>
  <c r="T2800" i="71"/>
  <c r="R2520" i="71" a="1"/>
  <c r="R2520" i="71" s="1"/>
  <c r="T2520" i="71"/>
  <c r="R2460" i="71" a="1"/>
  <c r="R2460" i="71" s="1"/>
  <c r="T2460" i="71"/>
  <c r="R2400" i="71" a="1"/>
  <c r="R2400" i="71" s="1"/>
  <c r="T2400" i="71"/>
  <c r="R2220" i="71" a="1"/>
  <c r="R2220" i="71" s="1"/>
  <c r="T2220" i="71"/>
  <c r="R2080" i="71" a="1"/>
  <c r="R2080" i="71" s="1"/>
  <c r="T2080" i="71"/>
  <c r="R1840" i="71" a="1"/>
  <c r="R1840" i="71" s="1"/>
  <c r="T1840" i="71"/>
  <c r="R1740" i="71" a="1"/>
  <c r="R1740" i="71" s="1"/>
  <c r="T1740" i="71"/>
  <c r="R1540" i="71" a="1"/>
  <c r="R1540" i="71" s="1"/>
  <c r="T1540" i="71"/>
  <c r="R1360" i="71" a="1"/>
  <c r="R1360" i="71" s="1"/>
  <c r="T1360" i="71"/>
  <c r="R1240" i="71" a="1"/>
  <c r="R1240" i="71" s="1"/>
  <c r="T1240" i="71"/>
  <c r="R1000" i="71" a="1"/>
  <c r="R1000" i="71" s="1"/>
  <c r="T1000" i="71"/>
  <c r="R800" i="71" a="1"/>
  <c r="R800" i="71" s="1"/>
  <c r="T800" i="71"/>
  <c r="R660" i="71" a="1"/>
  <c r="R660" i="71" s="1"/>
  <c r="T660" i="71"/>
  <c r="R480" i="71" a="1"/>
  <c r="R480" i="71" s="1"/>
  <c r="T480" i="71"/>
  <c r="R400" i="71" a="1"/>
  <c r="R400" i="71" s="1"/>
  <c r="T400" i="71"/>
  <c r="R100" i="71" a="1"/>
  <c r="R100" i="71" s="1"/>
  <c r="T100" i="71"/>
  <c r="R4839" i="71" a="1"/>
  <c r="R4839" i="71" s="1"/>
  <c r="T4839" i="71"/>
  <c r="R4619" i="71" a="1"/>
  <c r="R4619" i="71" s="1"/>
  <c r="T4619" i="71"/>
  <c r="R4479" i="71" a="1"/>
  <c r="R4479" i="71" s="1"/>
  <c r="T4479" i="71"/>
  <c r="R4459" i="71" a="1"/>
  <c r="R4459" i="71" s="1"/>
  <c r="T4459" i="71"/>
  <c r="R4339" i="71" a="1"/>
  <c r="R4339" i="71" s="1"/>
  <c r="T4339" i="71"/>
  <c r="R4219" i="71" a="1"/>
  <c r="R4219" i="71" s="1"/>
  <c r="T4219" i="71"/>
  <c r="R4099" i="71" a="1"/>
  <c r="R4099" i="71" s="1"/>
  <c r="T4099" i="71"/>
  <c r="R3879" i="71" a="1"/>
  <c r="R3879" i="71" s="1"/>
  <c r="T3879" i="71"/>
  <c r="R3779" i="71" a="1"/>
  <c r="R3779" i="71" s="1"/>
  <c r="T3779" i="71"/>
  <c r="R3659" i="71" a="1"/>
  <c r="R3659" i="71" s="1"/>
  <c r="T3659" i="71"/>
  <c r="R3439" i="71" a="1"/>
  <c r="R3439" i="71" s="1"/>
  <c r="T3439" i="71"/>
  <c r="R3399" i="71" a="1"/>
  <c r="R3399" i="71" s="1"/>
  <c r="T3399" i="71"/>
  <c r="R3359" i="71" a="1"/>
  <c r="R3359" i="71" s="1"/>
  <c r="T3359" i="71"/>
  <c r="R3199" i="71" a="1"/>
  <c r="R3199" i="71" s="1"/>
  <c r="T3199" i="71"/>
  <c r="R2959" i="71" a="1"/>
  <c r="R2959" i="71" s="1"/>
  <c r="T2959" i="71"/>
  <c r="R2719" i="71" a="1"/>
  <c r="R2719" i="71" s="1"/>
  <c r="T2719" i="71"/>
  <c r="R2539" i="71" a="1"/>
  <c r="R2539" i="71" s="1"/>
  <c r="T2539" i="71"/>
  <c r="R2459" i="71" a="1"/>
  <c r="R2459" i="71" s="1"/>
  <c r="T2459" i="71"/>
  <c r="R2199" i="71" a="1"/>
  <c r="R2199" i="71" s="1"/>
  <c r="T2199" i="71"/>
  <c r="R1999" i="71" a="1"/>
  <c r="R1999" i="71" s="1"/>
  <c r="T1999" i="71"/>
  <c r="R1839" i="71" a="1"/>
  <c r="R1839" i="71" s="1"/>
  <c r="T1839" i="71"/>
  <c r="R1659" i="71" a="1"/>
  <c r="R1659" i="71" s="1"/>
  <c r="T1659" i="71"/>
  <c r="R1499" i="71" a="1"/>
  <c r="R1499" i="71" s="1"/>
  <c r="T1499" i="71"/>
  <c r="R1319" i="71" a="1"/>
  <c r="R1319" i="71" s="1"/>
  <c r="T1319" i="71"/>
  <c r="R1299" i="71" a="1"/>
  <c r="R1299" i="71" s="1"/>
  <c r="T1299" i="71"/>
  <c r="R1119" i="71" a="1"/>
  <c r="R1119" i="71" s="1"/>
  <c r="T1119" i="71"/>
  <c r="R1099" i="71" a="1"/>
  <c r="R1099" i="71" s="1"/>
  <c r="T1099" i="71"/>
  <c r="R999" i="71" a="1"/>
  <c r="R999" i="71" s="1"/>
  <c r="T999" i="71"/>
  <c r="R839" i="71" a="1"/>
  <c r="R839" i="71" s="1"/>
  <c r="T839" i="71"/>
  <c r="R699" i="71" a="1"/>
  <c r="R699" i="71" s="1"/>
  <c r="T699" i="71"/>
  <c r="R539" i="71" a="1"/>
  <c r="R539" i="71" s="1"/>
  <c r="T539" i="71"/>
  <c r="R379" i="71" a="1"/>
  <c r="R379" i="71" s="1"/>
  <c r="T379" i="71"/>
  <c r="R119" i="71" a="1"/>
  <c r="R119" i="71" s="1"/>
  <c r="T119" i="71"/>
  <c r="R4838" i="71" a="1"/>
  <c r="R4838" i="71" s="1"/>
  <c r="T4838" i="71"/>
  <c r="R4698" i="71" a="1"/>
  <c r="R4698" i="71" s="1"/>
  <c r="U4698" i="71" s="1"/>
  <c r="V4698" i="71" s="1"/>
  <c r="T4698" i="71"/>
  <c r="R4618" i="71" a="1"/>
  <c r="R4618" i="71" s="1"/>
  <c r="T4618" i="71"/>
  <c r="R4518" i="71" a="1"/>
  <c r="R4518" i="71" s="1"/>
  <c r="T4518" i="71"/>
  <c r="R4418" i="71" a="1"/>
  <c r="R4418" i="71" s="1"/>
  <c r="T4418" i="71"/>
  <c r="R4218" i="71" a="1"/>
  <c r="R4218" i="71" s="1"/>
  <c r="T4218" i="71"/>
  <c r="R4058" i="71" a="1"/>
  <c r="R4058" i="71" s="1"/>
  <c r="T4058" i="71"/>
  <c r="R3978" i="71" a="1"/>
  <c r="R3978" i="71" s="1"/>
  <c r="T3978" i="71"/>
  <c r="R3678" i="71" a="1"/>
  <c r="R3678" i="71" s="1"/>
  <c r="T3678" i="71"/>
  <c r="R3558" i="71" a="1"/>
  <c r="R3558" i="71" s="1"/>
  <c r="T3558" i="71"/>
  <c r="R3378" i="71" a="1"/>
  <c r="R3378" i="71" s="1"/>
  <c r="T3378" i="71"/>
  <c r="R3138" i="71" a="1"/>
  <c r="R3138" i="71" s="1"/>
  <c r="T3138" i="71"/>
  <c r="R2998" i="71" a="1"/>
  <c r="R2998" i="71" s="1"/>
  <c r="T2998" i="71"/>
  <c r="R2838" i="71" a="1"/>
  <c r="R2838" i="71" s="1"/>
  <c r="T2838" i="71"/>
  <c r="R2638" i="71" a="1"/>
  <c r="R2638" i="71" s="1"/>
  <c r="T2638" i="71"/>
  <c r="R2398" i="71" a="1"/>
  <c r="R2398" i="71" s="1"/>
  <c r="T2398" i="71"/>
  <c r="R4857" i="71" a="1"/>
  <c r="R4857" i="71" s="1"/>
  <c r="T4857" i="71"/>
  <c r="R4657" i="71" a="1"/>
  <c r="R4657" i="71" s="1"/>
  <c r="T4657" i="71"/>
  <c r="R4517" i="71" a="1"/>
  <c r="R4517" i="71" s="1"/>
  <c r="T4517" i="71"/>
  <c r="R4337" i="71" a="1"/>
  <c r="R4337" i="71" s="1"/>
  <c r="T4337" i="71"/>
  <c r="R4117" i="71" a="1"/>
  <c r="R4117" i="71" s="1"/>
  <c r="T4117" i="71"/>
  <c r="R4017" i="71" a="1"/>
  <c r="R4017" i="71" s="1"/>
  <c r="T4017" i="71"/>
  <c r="R3937" i="71" a="1"/>
  <c r="R3937" i="71" s="1"/>
  <c r="T3937" i="71"/>
  <c r="R3677" i="71" a="1"/>
  <c r="R3677" i="71" s="1"/>
  <c r="T3677" i="71"/>
  <c r="R3577" i="71" a="1"/>
  <c r="R3577" i="71" s="1"/>
  <c r="T3577" i="71"/>
  <c r="R3397" i="71" a="1"/>
  <c r="R3397" i="71" s="1"/>
  <c r="T3397" i="71"/>
  <c r="R3197" i="71" a="1"/>
  <c r="R3197" i="71" s="1"/>
  <c r="T3197" i="71"/>
  <c r="R3137" i="71" a="1"/>
  <c r="R3137" i="71" s="1"/>
  <c r="T3137" i="71"/>
  <c r="R2857" i="71" a="1"/>
  <c r="R2857" i="71" s="1"/>
  <c r="T2857" i="71"/>
  <c r="R2677" i="71" a="1"/>
  <c r="R2677" i="71" s="1"/>
  <c r="T2677" i="71"/>
  <c r="R2477" i="71" a="1"/>
  <c r="R2477" i="71" s="1"/>
  <c r="T2477" i="71"/>
  <c r="R2217" i="71" a="1"/>
  <c r="R2217" i="71" s="1"/>
  <c r="T2217" i="71"/>
  <c r="R4796" i="71" a="1"/>
  <c r="R4796" i="71" s="1"/>
  <c r="T4796" i="71"/>
  <c r="R4596" i="71" a="1"/>
  <c r="R4596" i="71" s="1"/>
  <c r="T4596" i="71"/>
  <c r="R4476" i="71" a="1"/>
  <c r="R4476" i="71" s="1"/>
  <c r="T4476" i="71"/>
  <c r="R4376" i="71" a="1"/>
  <c r="R4376" i="71" s="1"/>
  <c r="T4376" i="71"/>
  <c r="R4176" i="71" a="1"/>
  <c r="R4176" i="71" s="1"/>
  <c r="T4176" i="71"/>
  <c r="R4016" i="71" a="1"/>
  <c r="R4016" i="71" s="1"/>
  <c r="T4016" i="71"/>
  <c r="R3736" i="71" a="1"/>
  <c r="R3736" i="71" s="1"/>
  <c r="T3736" i="71"/>
  <c r="R3516" i="71" a="1"/>
  <c r="R3516" i="71" s="1"/>
  <c r="T3516" i="71"/>
  <c r="R4735" i="71" a="1"/>
  <c r="R4735" i="71" s="1"/>
  <c r="T4735" i="71"/>
  <c r="R4575" i="71" a="1"/>
  <c r="R4575" i="71" s="1"/>
  <c r="T4575" i="71"/>
  <c r="R4475" i="71" a="1"/>
  <c r="R4475" i="71" s="1"/>
  <c r="T4475" i="71"/>
  <c r="R4375" i="71" a="1"/>
  <c r="R4375" i="71" s="1"/>
  <c r="T4375" i="71"/>
  <c r="R4215" i="71" a="1"/>
  <c r="R4215" i="71" s="1"/>
  <c r="T4215" i="71"/>
  <c r="R4035" i="71" a="1"/>
  <c r="R4035" i="71" s="1"/>
  <c r="T4035" i="71"/>
  <c r="R3875" i="71" a="1"/>
  <c r="R3875" i="71" s="1"/>
  <c r="T3875" i="71"/>
  <c r="R3715" i="71" a="1"/>
  <c r="R3715" i="71" s="1"/>
  <c r="T3715" i="71"/>
  <c r="R3635" i="71" a="1"/>
  <c r="R3635" i="71" s="1"/>
  <c r="T3635" i="71"/>
  <c r="R3455" i="71" a="1"/>
  <c r="R3455" i="71" s="1"/>
  <c r="T3455" i="71"/>
  <c r="R2995" i="71" a="1"/>
  <c r="R2995" i="71" s="1"/>
  <c r="T2995" i="71"/>
  <c r="R2795" i="71" a="1"/>
  <c r="R2795" i="71" s="1"/>
  <c r="T2795" i="71"/>
  <c r="R2655" i="71" a="1"/>
  <c r="R2655" i="71" s="1"/>
  <c r="T2655" i="71"/>
  <c r="R2475" i="71" a="1"/>
  <c r="R2475" i="71" s="1"/>
  <c r="T2475" i="71"/>
  <c r="R2295" i="71" a="1"/>
  <c r="R2295" i="71" s="1"/>
  <c r="T2295" i="71"/>
  <c r="R2255" i="71" a="1"/>
  <c r="R2255" i="71" s="1"/>
  <c r="T2255" i="71"/>
  <c r="R2095" i="71" a="1"/>
  <c r="R2095" i="71" s="1"/>
  <c r="T2095" i="71"/>
  <c r="R1955" i="71" a="1"/>
  <c r="R1955" i="71" s="1"/>
  <c r="T1955" i="71"/>
  <c r="R1755" i="71" a="1"/>
  <c r="R1755" i="71" s="1"/>
  <c r="T1755" i="71"/>
  <c r="R1535" i="71" a="1"/>
  <c r="R1535" i="71" s="1"/>
  <c r="T1535" i="71"/>
  <c r="R1435" i="71" a="1"/>
  <c r="R1435" i="71" s="1"/>
  <c r="T1435" i="71"/>
  <c r="R1275" i="71" a="1"/>
  <c r="R1275" i="71" s="1"/>
  <c r="T1275" i="71"/>
  <c r="R1175" i="71" a="1"/>
  <c r="R1175" i="71" s="1"/>
  <c r="T1175" i="71"/>
  <c r="R935" i="71" a="1"/>
  <c r="R935" i="71" s="1"/>
  <c r="T935" i="71"/>
  <c r="R775" i="71" a="1"/>
  <c r="R775" i="71" s="1"/>
  <c r="T775" i="71"/>
  <c r="R655" i="71" a="1"/>
  <c r="R655" i="71" s="1"/>
  <c r="T655" i="71"/>
  <c r="R435" i="71" a="1"/>
  <c r="R435" i="71" s="1"/>
  <c r="T435" i="71"/>
  <c r="R255" i="71" a="1"/>
  <c r="R255" i="71" s="1"/>
  <c r="T255" i="71"/>
  <c r="R115" i="71" a="1"/>
  <c r="R115" i="71" s="1"/>
  <c r="T115" i="71"/>
  <c r="R4874" i="71" a="1"/>
  <c r="R4874" i="71" s="1"/>
  <c r="T4874" i="71"/>
  <c r="R4834" i="71" a="1"/>
  <c r="R4834" i="71" s="1"/>
  <c r="T4834" i="71"/>
  <c r="R4774" i="71" a="1"/>
  <c r="R4774" i="71" s="1"/>
  <c r="T4774" i="71"/>
  <c r="R4694" i="71" a="1"/>
  <c r="R4694" i="71" s="1"/>
  <c r="T4694" i="71"/>
  <c r="R4614" i="71" a="1"/>
  <c r="R4614" i="71" s="1"/>
  <c r="T4614" i="71"/>
  <c r="R4554" i="71" a="1"/>
  <c r="R4554" i="71" s="1"/>
  <c r="T4554" i="71"/>
  <c r="R4454" i="71" a="1"/>
  <c r="R4454" i="71" s="1"/>
  <c r="T4454" i="71"/>
  <c r="R4334" i="71" a="1"/>
  <c r="R4334" i="71" s="1"/>
  <c r="T4334" i="71"/>
  <c r="R4194" i="71" a="1"/>
  <c r="R4194" i="71" s="1"/>
  <c r="T4194" i="71"/>
  <c r="R4094" i="71" a="1"/>
  <c r="R4094" i="71" s="1"/>
  <c r="T4094" i="71"/>
  <c r="R4054" i="71" a="1"/>
  <c r="R4054" i="71" s="1"/>
  <c r="T4054" i="71"/>
  <c r="R3974" i="71" a="1"/>
  <c r="R3974" i="71" s="1"/>
  <c r="T3974" i="71"/>
  <c r="R3854" i="71" a="1"/>
  <c r="R3854" i="71" s="1"/>
  <c r="T3854" i="71"/>
  <c r="R3734" i="71" a="1"/>
  <c r="R3734" i="71" s="1"/>
  <c r="T3734" i="71"/>
  <c r="R3574" i="71" a="1"/>
  <c r="R3574" i="71" s="1"/>
  <c r="T3574" i="71"/>
  <c r="R3454" i="71" a="1"/>
  <c r="R3454" i="71" s="1"/>
  <c r="T3454" i="71"/>
  <c r="R3314" i="71" a="1"/>
  <c r="R3314" i="71" s="1"/>
  <c r="T3314" i="71"/>
  <c r="R3274" i="71" a="1"/>
  <c r="R3274" i="71" s="1"/>
  <c r="T3274" i="71"/>
  <c r="R2994" i="71" a="1"/>
  <c r="R2994" i="71" s="1"/>
  <c r="T2994" i="71"/>
  <c r="R2794" i="71" a="1"/>
  <c r="R2794" i="71" s="1"/>
  <c r="T2794" i="71"/>
  <c r="R2654" i="71" a="1"/>
  <c r="R2654" i="71" s="1"/>
  <c r="T2654" i="71"/>
  <c r="R2514" i="71" a="1"/>
  <c r="R2514" i="71" s="1"/>
  <c r="T2514" i="71"/>
  <c r="R2334" i="71" a="1"/>
  <c r="R2334" i="71" s="1"/>
  <c r="T2334" i="71"/>
  <c r="R2194" i="71" a="1"/>
  <c r="R2194" i="71" s="1"/>
  <c r="T2194" i="71"/>
  <c r="R1654" i="71" a="1"/>
  <c r="R1654" i="71" s="1"/>
  <c r="T1654" i="71"/>
  <c r="R4923" i="71" a="1"/>
  <c r="R4923" i="71" s="1"/>
  <c r="U4923" i="71" s="1"/>
  <c r="V4923" i="71" s="1"/>
  <c r="T4923" i="71"/>
  <c r="R4782" i="71" a="1"/>
  <c r="R4782" i="71" s="1"/>
  <c r="T4782" i="71"/>
  <c r="R4622" i="71" a="1"/>
  <c r="R4622" i="71" s="1"/>
  <c r="T4622" i="71"/>
  <c r="R4482" i="71" a="1"/>
  <c r="R4482" i="71" s="1"/>
  <c r="T4482" i="71"/>
  <c r="R4262" i="71" a="1"/>
  <c r="R4262" i="71" s="1"/>
  <c r="T4262" i="71"/>
  <c r="R4182" i="71" a="1"/>
  <c r="R4182" i="71" s="1"/>
  <c r="U4182" i="71" s="1"/>
  <c r="V4182" i="71" s="1"/>
  <c r="T4182" i="71"/>
  <c r="R3942" i="71" a="1"/>
  <c r="R3942" i="71" s="1"/>
  <c r="T3942" i="71"/>
  <c r="R3882" i="71" a="1"/>
  <c r="R3882" i="71" s="1"/>
  <c r="T3882" i="71"/>
  <c r="R3742" i="71" a="1"/>
  <c r="R3742" i="71" s="1"/>
  <c r="T3742" i="71"/>
  <c r="R3602" i="71" a="1"/>
  <c r="R3602" i="71" s="1"/>
  <c r="T3602" i="71"/>
  <c r="R3422" i="71" a="1"/>
  <c r="R3422" i="71" s="1"/>
  <c r="T3422" i="71"/>
  <c r="R3242" i="71" a="1"/>
  <c r="R3242" i="71" s="1"/>
  <c r="T3242" i="71"/>
  <c r="R3122" i="71" a="1"/>
  <c r="R3122" i="71" s="1"/>
  <c r="T3122" i="71"/>
  <c r="R2962" i="71" a="1"/>
  <c r="R2962" i="71" s="1"/>
  <c r="T2962" i="71"/>
  <c r="R2762" i="71" a="1"/>
  <c r="R2762" i="71" s="1"/>
  <c r="T2762" i="71"/>
  <c r="R2442" i="71" a="1"/>
  <c r="R2442" i="71" s="1"/>
  <c r="T2442" i="71"/>
  <c r="R2162" i="71" a="1"/>
  <c r="R2162" i="71" s="1"/>
  <c r="T2162" i="71"/>
  <c r="R2082" i="71" a="1"/>
  <c r="R2082" i="71" s="1"/>
  <c r="U2082" i="71" s="1"/>
  <c r="V2082" i="71" s="1"/>
  <c r="T2082" i="71"/>
  <c r="R1902" i="71" a="1"/>
  <c r="R1902" i="71" s="1"/>
  <c r="T1902" i="71"/>
  <c r="R1642" i="71" a="1"/>
  <c r="R1642" i="71" s="1"/>
  <c r="T1642" i="71"/>
  <c r="R1422" i="71" a="1"/>
  <c r="R1422" i="71" s="1"/>
  <c r="T1422" i="71"/>
  <c r="R4921" i="71" a="1"/>
  <c r="R4921" i="71" s="1"/>
  <c r="T4921" i="71"/>
  <c r="R4641" i="71" a="1"/>
  <c r="R4641" i="71" s="1"/>
  <c r="T4641" i="71"/>
  <c r="R4381" i="71" a="1"/>
  <c r="R4381" i="71" s="1"/>
  <c r="T4381" i="71"/>
  <c r="R4361" i="71" a="1"/>
  <c r="R4361" i="71" s="1"/>
  <c r="T4361" i="71"/>
  <c r="R4201" i="71" a="1"/>
  <c r="R4201" i="71" s="1"/>
  <c r="T4201" i="71"/>
  <c r="R4061" i="71" a="1"/>
  <c r="R4061" i="71" s="1"/>
  <c r="T4061" i="71"/>
  <c r="R3901" i="71" a="1"/>
  <c r="R3901" i="71" s="1"/>
  <c r="T3901" i="71"/>
  <c r="R3741" i="71" a="1"/>
  <c r="R3741" i="71" s="1"/>
  <c r="T3741" i="71"/>
  <c r="R3501" i="71" a="1"/>
  <c r="R3501" i="71" s="1"/>
  <c r="T3501" i="71"/>
  <c r="R3361" i="71" a="1"/>
  <c r="R3361" i="71" s="1"/>
  <c r="T3361" i="71"/>
  <c r="R3221" i="71" a="1"/>
  <c r="R3221" i="71" s="1"/>
  <c r="T3221" i="71"/>
  <c r="R3041" i="71" a="1"/>
  <c r="R3041" i="71" s="1"/>
  <c r="T3041" i="71"/>
  <c r="R2881" i="71" a="1"/>
  <c r="R2881" i="71" s="1"/>
  <c r="T2881" i="71"/>
  <c r="R2601" i="71" a="1"/>
  <c r="R2601" i="71" s="1"/>
  <c r="T2601" i="71"/>
  <c r="R2501" i="71" a="1"/>
  <c r="R2501" i="71" s="1"/>
  <c r="T2501" i="71"/>
  <c r="R2321" i="71" a="1"/>
  <c r="R2321" i="71" s="1"/>
  <c r="T2321" i="71"/>
  <c r="R2081" i="71" a="1"/>
  <c r="R2081" i="71" s="1"/>
  <c r="T2081" i="71"/>
  <c r="R1861" i="71" a="1"/>
  <c r="R1861" i="71" s="1"/>
  <c r="T1861" i="71"/>
  <c r="R1661" i="71" a="1"/>
  <c r="R1661" i="71" s="1"/>
  <c r="T1661" i="71"/>
  <c r="R1461" i="71" a="1"/>
  <c r="R1461" i="71" s="1"/>
  <c r="T1461" i="71"/>
  <c r="R1321" i="71" a="1"/>
  <c r="R1321" i="71" s="1"/>
  <c r="T1321" i="71"/>
  <c r="R1101" i="71" a="1"/>
  <c r="R1101" i="71" s="1"/>
  <c r="T1101" i="71"/>
  <c r="R921" i="71" a="1"/>
  <c r="R921" i="71" s="1"/>
  <c r="T921" i="71"/>
  <c r="R721" i="71" a="1"/>
  <c r="R721" i="71" s="1"/>
  <c r="T721" i="71"/>
  <c r="R701" i="71" a="1"/>
  <c r="R701" i="71" s="1"/>
  <c r="U701" i="71" s="1"/>
  <c r="V701" i="71" s="1"/>
  <c r="T701" i="71"/>
  <c r="R481" i="71" a="1"/>
  <c r="R481" i="71" s="1"/>
  <c r="T481" i="71"/>
  <c r="R421" i="71" a="1"/>
  <c r="R421" i="71" s="1"/>
  <c r="T421" i="71"/>
  <c r="R361" i="71" a="1"/>
  <c r="R361" i="71" s="1"/>
  <c r="T361" i="71"/>
  <c r="R321" i="71" a="1"/>
  <c r="R321" i="71" s="1"/>
  <c r="T321" i="71"/>
  <c r="R261" i="71" a="1"/>
  <c r="R261" i="71" s="1"/>
  <c r="T261" i="71"/>
  <c r="R21" i="71" a="1"/>
  <c r="R21" i="71" s="1"/>
  <c r="U21" i="71" s="1"/>
  <c r="V21" i="71" s="1"/>
  <c r="T21" i="71"/>
  <c r="R4860" i="71" a="1"/>
  <c r="R4860" i="71" s="1"/>
  <c r="U4860" i="71" s="1"/>
  <c r="V4860" i="71" s="1"/>
  <c r="T4860" i="71"/>
  <c r="R4680" i="71" a="1"/>
  <c r="R4680" i="71" s="1"/>
  <c r="T4680" i="71"/>
  <c r="R4600" i="71" a="1"/>
  <c r="R4600" i="71" s="1"/>
  <c r="T4600" i="71"/>
  <c r="R4420" i="71" a="1"/>
  <c r="R4420" i="71" s="1"/>
  <c r="T4420" i="71"/>
  <c r="R4260" i="71" a="1"/>
  <c r="R4260" i="71" s="1"/>
  <c r="T4260" i="71"/>
  <c r="R4100" i="71" a="1"/>
  <c r="R4100" i="71" s="1"/>
  <c r="T4100" i="71"/>
  <c r="R4020" i="71" a="1"/>
  <c r="R4020" i="71" s="1"/>
  <c r="T4020" i="71"/>
  <c r="R3780" i="71" a="1"/>
  <c r="R3780" i="71" s="1"/>
  <c r="T3780" i="71"/>
  <c r="R3600" i="71" a="1"/>
  <c r="R3600" i="71" s="1"/>
  <c r="T3600" i="71"/>
  <c r="R3340" i="71" a="1"/>
  <c r="R3340" i="71" s="1"/>
  <c r="T3340" i="71"/>
  <c r="R3320" i="71" a="1"/>
  <c r="R3320" i="71" s="1"/>
  <c r="U3320" i="71" s="1"/>
  <c r="V3320" i="71" s="1"/>
  <c r="T3320" i="71"/>
  <c r="R3240" i="71" a="1"/>
  <c r="R3240" i="71" s="1"/>
  <c r="T3240" i="71"/>
  <c r="R3040" i="71" a="1"/>
  <c r="R3040" i="71" s="1"/>
  <c r="T3040" i="71"/>
  <c r="R2860" i="71" a="1"/>
  <c r="R2860" i="71" s="1"/>
  <c r="T2860" i="71"/>
  <c r="R2680" i="71" a="1"/>
  <c r="R2680" i="71" s="1"/>
  <c r="T2680" i="71"/>
  <c r="R2620" i="71" a="1"/>
  <c r="R2620" i="71" s="1"/>
  <c r="T2620" i="71"/>
  <c r="R2420" i="71" a="1"/>
  <c r="R2420" i="71" s="1"/>
  <c r="T2420" i="71"/>
  <c r="R2240" i="71" a="1"/>
  <c r="R2240" i="71" s="1"/>
  <c r="T2240" i="71"/>
  <c r="R2120" i="71" a="1"/>
  <c r="R2120" i="71" s="1"/>
  <c r="T2120" i="71"/>
  <c r="R1900" i="71" a="1"/>
  <c r="R1900" i="71" s="1"/>
  <c r="T1900" i="71"/>
  <c r="R1760" i="71" a="1"/>
  <c r="R1760" i="71" s="1"/>
  <c r="T1760" i="71"/>
  <c r="R1620" i="71" a="1"/>
  <c r="R1620" i="71" s="1"/>
  <c r="T1620" i="71"/>
  <c r="R1380" i="71" a="1"/>
  <c r="R1380" i="71" s="1"/>
  <c r="T1380" i="71"/>
  <c r="R1220" i="71" a="1"/>
  <c r="R1220" i="71" s="1"/>
  <c r="T1220" i="71"/>
  <c r="R1020" i="71" a="1"/>
  <c r="R1020" i="71" s="1"/>
  <c r="T1020" i="71"/>
  <c r="R920" i="71" a="1"/>
  <c r="R920" i="71" s="1"/>
  <c r="T920" i="71"/>
  <c r="R680" i="71" a="1"/>
  <c r="R680" i="71" s="1"/>
  <c r="T680" i="71"/>
  <c r="R580" i="71" a="1"/>
  <c r="R580" i="71" s="1"/>
  <c r="T580" i="71"/>
  <c r="R440" i="71" a="1"/>
  <c r="R440" i="71" s="1"/>
  <c r="T440" i="71"/>
  <c r="R380" i="71" a="1"/>
  <c r="R380" i="71" s="1"/>
  <c r="T380" i="71"/>
  <c r="R160" i="71" a="1"/>
  <c r="R160" i="71" s="1"/>
  <c r="T160" i="71"/>
  <c r="R4879" i="71" a="1"/>
  <c r="R4879" i="71" s="1"/>
  <c r="T4879" i="71"/>
  <c r="R4719" i="71" a="1"/>
  <c r="R4719" i="71" s="1"/>
  <c r="T4719" i="71"/>
  <c r="R4599" i="71" a="1"/>
  <c r="R4599" i="71" s="1"/>
  <c r="T4599" i="71"/>
  <c r="R4259" i="71" a="1"/>
  <c r="R4259" i="71" s="1"/>
  <c r="T4259" i="71"/>
  <c r="R4179" i="71" a="1"/>
  <c r="R4179" i="71" s="1"/>
  <c r="T4179" i="71"/>
  <c r="R3959" i="71" a="1"/>
  <c r="R3959" i="71" s="1"/>
  <c r="T3959" i="71"/>
  <c r="R3799" i="71" a="1"/>
  <c r="R3799" i="71" s="1"/>
  <c r="T3799" i="71"/>
  <c r="R3619" i="71" a="1"/>
  <c r="R3619" i="71" s="1"/>
  <c r="T3619" i="71"/>
  <c r="R3419" i="71" a="1"/>
  <c r="R3419" i="71" s="1"/>
  <c r="T3419" i="71"/>
  <c r="R3319" i="71" a="1"/>
  <c r="R3319" i="71" s="1"/>
  <c r="T3319" i="71"/>
  <c r="R3139" i="71" a="1"/>
  <c r="R3139" i="71" s="1"/>
  <c r="T3139" i="71"/>
  <c r="R3039" i="71" a="1"/>
  <c r="R3039" i="71" s="1"/>
  <c r="T3039" i="71"/>
  <c r="R2779" i="71" a="1"/>
  <c r="R2779" i="71" s="1"/>
  <c r="T2779" i="71"/>
  <c r="R2499" i="71" a="1"/>
  <c r="R2499" i="71" s="1"/>
  <c r="T2499" i="71"/>
  <c r="R2439" i="71" a="1"/>
  <c r="R2439" i="71" s="1"/>
  <c r="T2439" i="71"/>
  <c r="R2299" i="71" a="1"/>
  <c r="R2299" i="71" s="1"/>
  <c r="T2299" i="71"/>
  <c r="R2099" i="71" a="1"/>
  <c r="R2099" i="71" s="1"/>
  <c r="T2099" i="71"/>
  <c r="R1939" i="71" a="1"/>
  <c r="R1939" i="71" s="1"/>
  <c r="T1939" i="71"/>
  <c r="R1699" i="71" a="1"/>
  <c r="R1699" i="71" s="1"/>
  <c r="T1699" i="71"/>
  <c r="R1599" i="71" a="1"/>
  <c r="R1599" i="71" s="1"/>
  <c r="T1599" i="71"/>
  <c r="R1559" i="71" a="1"/>
  <c r="R1559" i="71" s="1"/>
  <c r="T1559" i="71"/>
  <c r="R1379" i="71" a="1"/>
  <c r="R1379" i="71" s="1"/>
  <c r="T1379" i="71"/>
  <c r="R1199" i="71" a="1"/>
  <c r="R1199" i="71" s="1"/>
  <c r="T1199" i="71"/>
  <c r="R1019" i="71" a="1"/>
  <c r="R1019" i="71" s="1"/>
  <c r="T1019" i="71"/>
  <c r="R859" i="71" a="1"/>
  <c r="R859" i="71" s="1"/>
  <c r="T859" i="71"/>
  <c r="R659" i="71" a="1"/>
  <c r="R659" i="71" s="1"/>
  <c r="T659" i="71"/>
  <c r="R499" i="71" a="1"/>
  <c r="R499" i="71" s="1"/>
  <c r="T499" i="71"/>
  <c r="R439" i="71" a="1"/>
  <c r="R439" i="71" s="1"/>
  <c r="T439" i="71"/>
  <c r="R279" i="71" a="1"/>
  <c r="R279" i="71" s="1"/>
  <c r="T279" i="71"/>
  <c r="R39" i="71" a="1"/>
  <c r="R39" i="71" s="1"/>
  <c r="T39" i="71"/>
  <c r="R4898" i="71" a="1"/>
  <c r="R4898" i="71" s="1"/>
  <c r="T4898" i="71"/>
  <c r="R4718" i="71" a="1"/>
  <c r="R4718" i="71" s="1"/>
  <c r="T4718" i="71"/>
  <c r="R4578" i="71" a="1"/>
  <c r="R4578" i="71" s="1"/>
  <c r="T4578" i="71"/>
  <c r="R4498" i="71" a="1"/>
  <c r="R4498" i="71" s="1"/>
  <c r="T4498" i="71"/>
  <c r="R4258" i="71" a="1"/>
  <c r="R4258" i="71" s="1"/>
  <c r="T4258" i="71"/>
  <c r="R4098" i="71" a="1"/>
  <c r="R4098" i="71" s="1"/>
  <c r="T4098" i="71"/>
  <c r="R3938" i="71" a="1"/>
  <c r="R3938" i="71" s="1"/>
  <c r="T3938" i="71"/>
  <c r="R3698" i="71" a="1"/>
  <c r="R3698" i="71" s="1"/>
  <c r="T3698" i="71"/>
  <c r="R3498" i="71" a="1"/>
  <c r="R3498" i="71" s="1"/>
  <c r="T3498" i="71"/>
  <c r="R3418" i="71" a="1"/>
  <c r="R3418" i="71" s="1"/>
  <c r="T3418" i="71"/>
  <c r="R3318" i="71" a="1"/>
  <c r="R3318" i="71" s="1"/>
  <c r="T3318" i="71"/>
  <c r="R3218" i="71" a="1"/>
  <c r="R3218" i="71" s="1"/>
  <c r="T3218" i="71"/>
  <c r="R3178" i="71" a="1"/>
  <c r="R3178" i="71" s="1"/>
  <c r="T3178" i="71"/>
  <c r="R2978" i="71" a="1"/>
  <c r="R2978" i="71" s="1"/>
  <c r="T2978" i="71"/>
  <c r="R2918" i="71" a="1"/>
  <c r="R2918" i="71" s="1"/>
  <c r="T2918" i="71"/>
  <c r="R2818" i="71" a="1"/>
  <c r="R2818" i="71" s="1"/>
  <c r="T2818" i="71"/>
  <c r="R2598" i="71" a="1"/>
  <c r="R2598" i="71" s="1"/>
  <c r="T2598" i="71"/>
  <c r="R2338" i="71" a="1"/>
  <c r="R2338" i="71" s="1"/>
  <c r="T2338" i="71"/>
  <c r="R4737" i="71" a="1"/>
  <c r="R4737" i="71" s="1"/>
  <c r="T4737" i="71"/>
  <c r="R4577" i="71" a="1"/>
  <c r="R4577" i="71" s="1"/>
  <c r="T4577" i="71"/>
  <c r="R4457" i="71" a="1"/>
  <c r="R4457" i="71" s="1"/>
  <c r="T4457" i="71"/>
  <c r="R4397" i="71" a="1"/>
  <c r="R4397" i="71" s="1"/>
  <c r="T4397" i="71"/>
  <c r="R4237" i="71" a="1"/>
  <c r="R4237" i="71" s="1"/>
  <c r="T4237" i="71"/>
  <c r="R4037" i="71" a="1"/>
  <c r="R4037" i="71" s="1"/>
  <c r="T4037" i="71"/>
  <c r="R3777" i="71" a="1"/>
  <c r="R3777" i="71" s="1"/>
  <c r="T3777" i="71"/>
  <c r="R3637" i="71" a="1"/>
  <c r="R3637" i="71" s="1"/>
  <c r="T3637" i="71"/>
  <c r="R3477" i="71" a="1"/>
  <c r="R3477" i="71" s="1"/>
  <c r="T3477" i="71"/>
  <c r="R3297" i="71" a="1"/>
  <c r="R3297" i="71" s="1"/>
  <c r="T3297" i="71"/>
  <c r="R3097" i="71" a="1"/>
  <c r="R3097" i="71" s="1"/>
  <c r="T3097" i="71"/>
  <c r="R3017" i="71" a="1"/>
  <c r="R3017" i="71" s="1"/>
  <c r="T3017" i="71"/>
  <c r="R2897" i="71" a="1"/>
  <c r="R2897" i="71" s="1"/>
  <c r="T2897" i="71"/>
  <c r="R2717" i="71" a="1"/>
  <c r="R2717" i="71" s="1"/>
  <c r="T2717" i="71"/>
  <c r="R2517" i="71" a="1"/>
  <c r="R2517" i="71" s="1"/>
  <c r="T2517" i="71"/>
  <c r="R2257" i="71" a="1"/>
  <c r="R2257" i="71" s="1"/>
  <c r="T2257" i="71"/>
  <c r="R4856" i="71" a="1"/>
  <c r="R4856" i="71" s="1"/>
  <c r="T4856" i="71"/>
  <c r="R4676" i="71" a="1"/>
  <c r="R4676" i="71" s="1"/>
  <c r="T4676" i="71"/>
  <c r="R4516" i="71" a="1"/>
  <c r="R4516" i="71" s="1"/>
  <c r="T4516" i="71"/>
  <c r="R4296" i="71" a="1"/>
  <c r="R4296" i="71" s="1"/>
  <c r="T4296" i="71"/>
  <c r="R4076" i="71" a="1"/>
  <c r="R4076" i="71" s="1"/>
  <c r="T4076" i="71"/>
  <c r="R3996" i="71" a="1"/>
  <c r="R3996" i="71" s="1"/>
  <c r="T3996" i="71"/>
  <c r="R3836" i="71" a="1"/>
  <c r="R3836" i="71" s="1"/>
  <c r="T3836" i="71"/>
  <c r="R3716" i="71" a="1"/>
  <c r="R3716" i="71" s="1"/>
  <c r="T3716" i="71"/>
  <c r="R3596" i="71" a="1"/>
  <c r="R3596" i="71" s="1"/>
  <c r="T3596" i="71"/>
  <c r="R4875" i="71" a="1"/>
  <c r="R4875" i="71" s="1"/>
  <c r="T4875" i="71"/>
  <c r="R4675" i="71" a="1"/>
  <c r="R4675" i="71" s="1"/>
  <c r="T4675" i="71"/>
  <c r="R4535" i="71" a="1"/>
  <c r="R4535" i="71" s="1"/>
  <c r="T4535" i="71"/>
  <c r="R4355" i="71" a="1"/>
  <c r="R4355" i="71" s="1"/>
  <c r="T4355" i="71"/>
  <c r="R4195" i="71" a="1"/>
  <c r="R4195" i="71" s="1"/>
  <c r="T4195" i="71"/>
  <c r="R4075" i="71" a="1"/>
  <c r="R4075" i="71" s="1"/>
  <c r="T4075" i="71"/>
  <c r="R3915" i="71" a="1"/>
  <c r="R3915" i="71" s="1"/>
  <c r="T3915" i="71"/>
  <c r="R3775" i="71" a="1"/>
  <c r="R3775" i="71" s="1"/>
  <c r="T3775" i="71"/>
  <c r="R3655" i="71" a="1"/>
  <c r="R3655" i="71" s="1"/>
  <c r="T3655" i="71"/>
  <c r="R3495" i="71" a="1"/>
  <c r="R3495" i="71" s="1"/>
  <c r="T3495" i="71"/>
  <c r="R3355" i="71" a="1"/>
  <c r="R3355" i="71" s="1"/>
  <c r="T3355" i="71"/>
  <c r="R3295" i="71" a="1"/>
  <c r="R3295" i="71" s="1"/>
  <c r="T3295" i="71"/>
  <c r="R3155" i="71" a="1"/>
  <c r="R3155" i="71" s="1"/>
  <c r="T3155" i="71"/>
  <c r="R3035" i="71" a="1"/>
  <c r="R3035" i="71" s="1"/>
  <c r="T3035" i="71"/>
  <c r="R2855" i="71" a="1"/>
  <c r="R2855" i="71" s="1"/>
  <c r="T2855" i="71"/>
  <c r="R2775" i="71" a="1"/>
  <c r="R2775" i="71" s="1"/>
  <c r="T2775" i="71"/>
  <c r="R2595" i="71" a="1"/>
  <c r="R2595" i="71" s="1"/>
  <c r="T2595" i="71"/>
  <c r="R2495" i="71" a="1"/>
  <c r="R2495" i="71" s="1"/>
  <c r="T2495" i="71"/>
  <c r="R2375" i="71" a="1"/>
  <c r="R2375" i="71" s="1"/>
  <c r="T2375" i="71"/>
  <c r="R2215" i="71" a="1"/>
  <c r="R2215" i="71" s="1"/>
  <c r="T2215" i="71"/>
  <c r="R2015" i="71" a="1"/>
  <c r="R2015" i="71" s="1"/>
  <c r="T2015" i="71"/>
  <c r="R1855" i="71" a="1"/>
  <c r="R1855" i="71" s="1"/>
  <c r="T1855" i="71"/>
  <c r="R1695" i="71" a="1"/>
  <c r="R1695" i="71" s="1"/>
  <c r="T1695" i="71"/>
  <c r="R1595" i="71" a="1"/>
  <c r="R1595" i="71" s="1"/>
  <c r="T1595" i="71"/>
  <c r="R1495" i="71" a="1"/>
  <c r="R1495" i="71" s="1"/>
  <c r="T1495" i="71"/>
  <c r="R1455" i="71" a="1"/>
  <c r="R1455" i="71" s="1"/>
  <c r="T1455" i="71"/>
  <c r="R1375" i="71" a="1"/>
  <c r="R1375" i="71" s="1"/>
  <c r="T1375" i="71"/>
  <c r="R1235" i="71" a="1"/>
  <c r="R1235" i="71" s="1"/>
  <c r="T1235" i="71"/>
  <c r="R1115" i="71" a="1"/>
  <c r="R1115" i="71" s="1"/>
  <c r="T1115" i="71"/>
  <c r="R975" i="71" a="1"/>
  <c r="R975" i="71" s="1"/>
  <c r="T975" i="71"/>
  <c r="R815" i="71" a="1"/>
  <c r="R815" i="71" s="1"/>
  <c r="T815" i="71"/>
  <c r="R675" i="71" a="1"/>
  <c r="R675" i="71" s="1"/>
  <c r="T675" i="71"/>
  <c r="R535" i="71" a="1"/>
  <c r="R535" i="71" s="1"/>
  <c r="T535" i="71"/>
  <c r="R415" i="71" a="1"/>
  <c r="R415" i="71" s="1"/>
  <c r="T415" i="71"/>
  <c r="R235" i="71" a="1"/>
  <c r="R235" i="71" s="1"/>
  <c r="T235" i="71"/>
  <c r="R15" i="71" a="1"/>
  <c r="R15" i="71" s="1"/>
  <c r="T15" i="71"/>
  <c r="R4794" i="71" a="1"/>
  <c r="R4794" i="71" s="1"/>
  <c r="T4794" i="71"/>
  <c r="R4674" i="71" a="1"/>
  <c r="R4674" i="71" s="1"/>
  <c r="T4674" i="71"/>
  <c r="R4434" i="71" a="1"/>
  <c r="R4434" i="71" s="1"/>
  <c r="T4434" i="71"/>
  <c r="R4314" i="71" a="1"/>
  <c r="R4314" i="71" s="1"/>
  <c r="T4314" i="71"/>
  <c r="R4174" i="71" a="1"/>
  <c r="R4174" i="71" s="1"/>
  <c r="T4174" i="71"/>
  <c r="R3994" i="71" a="1"/>
  <c r="R3994" i="71" s="1"/>
  <c r="T3994" i="71"/>
  <c r="R3914" i="71" a="1"/>
  <c r="R3914" i="71" s="1"/>
  <c r="T3914" i="71"/>
  <c r="R3874" i="71" a="1"/>
  <c r="R3874" i="71" s="1"/>
  <c r="T3874" i="71"/>
  <c r="R3714" i="71" a="1"/>
  <c r="R3714" i="71" s="1"/>
  <c r="T3714" i="71"/>
  <c r="R3554" i="71" a="1"/>
  <c r="R3554" i="71" s="1"/>
  <c r="T3554" i="71"/>
  <c r="R3374" i="71" a="1"/>
  <c r="R3374" i="71" s="1"/>
  <c r="T3374" i="71"/>
  <c r="R3214" i="71" a="1"/>
  <c r="R3214" i="71" s="1"/>
  <c r="T3214" i="71"/>
  <c r="R3114" i="71" a="1"/>
  <c r="R3114" i="71" s="1"/>
  <c r="T3114" i="71"/>
  <c r="R3034" i="71" a="1"/>
  <c r="R3034" i="71" s="1"/>
  <c r="T3034" i="71"/>
  <c r="R2914" i="71" a="1"/>
  <c r="R2914" i="71" s="1"/>
  <c r="T2914" i="71"/>
  <c r="R2754" i="71" a="1"/>
  <c r="R2754" i="71" s="1"/>
  <c r="T2754" i="71"/>
  <c r="R2634" i="71" a="1"/>
  <c r="R2634" i="71" s="1"/>
  <c r="T2634" i="71"/>
  <c r="R2594" i="71" a="1"/>
  <c r="R2594" i="71" s="1"/>
  <c r="T2594" i="71"/>
  <c r="R2494" i="71" a="1"/>
  <c r="R2494" i="71" s="1"/>
  <c r="T2494" i="71"/>
  <c r="R2354" i="71" a="1"/>
  <c r="R2354" i="71" s="1"/>
  <c r="T2354" i="71"/>
  <c r="R2214" i="71" a="1"/>
  <c r="R2214" i="71" s="1"/>
  <c r="T2214" i="71"/>
  <c r="R2074" i="71" a="1"/>
  <c r="R2074" i="71" s="1"/>
  <c r="T2074" i="71"/>
  <c r="R2034" i="71" a="1"/>
  <c r="R2034" i="71" s="1"/>
  <c r="T2034" i="71"/>
  <c r="R1874" i="71" a="1"/>
  <c r="R1874" i="71" s="1"/>
  <c r="T1874" i="71"/>
  <c r="R1614" i="71" a="1"/>
  <c r="R1614" i="71" s="1"/>
  <c r="T1614" i="71"/>
  <c r="R4902" i="71" a="1"/>
  <c r="R4902" i="71" s="1"/>
  <c r="T4902" i="71"/>
  <c r="R4722" i="71" a="1"/>
  <c r="R4722" i="71" s="1"/>
  <c r="T4722" i="71"/>
  <c r="R4522" i="71" a="1"/>
  <c r="R4522" i="71" s="1"/>
  <c r="T4522" i="71"/>
  <c r="R4342" i="71" a="1"/>
  <c r="R4342" i="71" s="1"/>
  <c r="T4342" i="71"/>
  <c r="R4122" i="71" a="1"/>
  <c r="R4122" i="71" s="1"/>
  <c r="T4122" i="71"/>
  <c r="R3902" i="71" a="1"/>
  <c r="R3902" i="71" s="1"/>
  <c r="T3902" i="71"/>
  <c r="R3682" i="71" a="1"/>
  <c r="R3682" i="71" s="1"/>
  <c r="T3682" i="71"/>
  <c r="R3542" i="71" a="1"/>
  <c r="R3542" i="71" s="1"/>
  <c r="T3542" i="71"/>
  <c r="R3282" i="71" a="1"/>
  <c r="R3282" i="71" s="1"/>
  <c r="T3282" i="71"/>
  <c r="R3082" i="71" a="1"/>
  <c r="R3082" i="71" s="1"/>
  <c r="T3082" i="71"/>
  <c r="R2862" i="71" a="1"/>
  <c r="R2862" i="71" s="1"/>
  <c r="T2862" i="71"/>
  <c r="R2642" i="71" a="1"/>
  <c r="R2642" i="71" s="1"/>
  <c r="T2642" i="71"/>
  <c r="R2382" i="71" a="1"/>
  <c r="R2382" i="71" s="1"/>
  <c r="T2382" i="71"/>
  <c r="R2202" i="71" a="1"/>
  <c r="R2202" i="71" s="1"/>
  <c r="T2202" i="71"/>
  <c r="R2002" i="71" a="1"/>
  <c r="R2002" i="71" s="1"/>
  <c r="T2002" i="71"/>
  <c r="R1802" i="71" a="1"/>
  <c r="R1802" i="71" s="1"/>
  <c r="T1802" i="71"/>
  <c r="R1742" i="71" a="1"/>
  <c r="R1742" i="71" s="1"/>
  <c r="T1742" i="71"/>
  <c r="R1522" i="71" a="1"/>
  <c r="R1522" i="71" s="1"/>
  <c r="T1522" i="71"/>
  <c r="R4881" i="71" a="1"/>
  <c r="R4881" i="71" s="1"/>
  <c r="T4881" i="71"/>
  <c r="R4701" i="71" a="1"/>
  <c r="R4701" i="71" s="1"/>
  <c r="T4701" i="71"/>
  <c r="R4481" i="71" a="1"/>
  <c r="R4481" i="71" s="1"/>
  <c r="T4481" i="71"/>
  <c r="R4221" i="71" a="1"/>
  <c r="R4221" i="71" s="1"/>
  <c r="T4221" i="71"/>
  <c r="R4001" i="71" a="1"/>
  <c r="R4001" i="71" s="1"/>
  <c r="T4001" i="71"/>
  <c r="R3841" i="71" a="1"/>
  <c r="R3841" i="71" s="1"/>
  <c r="T3841" i="71"/>
  <c r="R3761" i="71" a="1"/>
  <c r="R3761" i="71" s="1"/>
  <c r="T3761" i="71"/>
  <c r="R3641" i="71" a="1"/>
  <c r="R3641" i="71" s="1"/>
  <c r="T3641" i="71"/>
  <c r="R3541" i="71" a="1"/>
  <c r="R3541" i="71" s="1"/>
  <c r="T3541" i="71"/>
  <c r="R3321" i="71" a="1"/>
  <c r="R3321" i="71" s="1"/>
  <c r="T3321" i="71"/>
  <c r="R3081" i="71" a="1"/>
  <c r="R3081" i="71" s="1"/>
  <c r="T3081" i="71"/>
  <c r="R2921" i="71" a="1"/>
  <c r="R2921" i="71" s="1"/>
  <c r="T2921" i="71"/>
  <c r="R2841" i="71" a="1"/>
  <c r="R2841" i="71" s="1"/>
  <c r="T2841" i="71"/>
  <c r="R2541" i="71" a="1"/>
  <c r="R2541" i="71" s="1"/>
  <c r="T2541" i="71"/>
  <c r="R2441" i="71" a="1"/>
  <c r="R2441" i="71" s="1"/>
  <c r="T2441" i="71"/>
  <c r="R2361" i="71" a="1"/>
  <c r="R2361" i="71" s="1"/>
  <c r="T2361" i="71"/>
  <c r="R2221" i="71" a="1"/>
  <c r="R2221" i="71" s="1"/>
  <c r="T2221" i="71"/>
  <c r="R2101" i="71" a="1"/>
  <c r="R2101" i="71" s="1"/>
  <c r="T2101" i="71"/>
  <c r="R1961" i="71" a="1"/>
  <c r="R1961" i="71" s="1"/>
  <c r="T1961" i="71"/>
  <c r="R1781" i="71" a="1"/>
  <c r="R1781" i="71" s="1"/>
  <c r="T1781" i="71"/>
  <c r="R1541" i="71" a="1"/>
  <c r="R1541" i="71" s="1"/>
  <c r="T1541" i="71"/>
  <c r="R1441" i="71" a="1"/>
  <c r="R1441" i="71" s="1"/>
  <c r="T1441" i="71"/>
  <c r="R1261" i="71" a="1"/>
  <c r="R1261" i="71" s="1"/>
  <c r="T1261" i="71"/>
  <c r="R1241" i="71" a="1"/>
  <c r="R1241" i="71" s="1"/>
  <c r="T1241" i="71"/>
  <c r="R1221" i="71" a="1"/>
  <c r="R1221" i="71" s="1"/>
  <c r="U1221" i="71" s="1"/>
  <c r="V1221" i="71" s="1"/>
  <c r="T1221" i="71"/>
  <c r="R1041" i="71" a="1"/>
  <c r="R1041" i="71" s="1"/>
  <c r="T1041" i="71"/>
  <c r="R981" i="71" a="1"/>
  <c r="R981" i="71" s="1"/>
  <c r="T981" i="71"/>
  <c r="R841" i="71" a="1"/>
  <c r="R841" i="71" s="1"/>
  <c r="T841" i="71"/>
  <c r="R641" i="71" a="1"/>
  <c r="R641" i="71" s="1"/>
  <c r="T641" i="71"/>
  <c r="R441" i="71" a="1"/>
  <c r="R441" i="71" s="1"/>
  <c r="T441" i="71"/>
  <c r="R301" i="71" a="1"/>
  <c r="R301" i="71" s="1"/>
  <c r="T301" i="71"/>
  <c r="R81" i="71" a="1"/>
  <c r="R81" i="71" s="1"/>
  <c r="T81" i="71"/>
  <c r="R4800" i="71" a="1"/>
  <c r="R4800" i="71" s="1"/>
  <c r="T4800" i="71"/>
  <c r="R4740" i="71" a="1"/>
  <c r="R4740" i="71" s="1"/>
  <c r="T4740" i="71"/>
  <c r="R4580" i="71" a="1"/>
  <c r="R4580" i="71" s="1"/>
  <c r="T4580" i="71"/>
  <c r="R4500" i="71" a="1"/>
  <c r="R4500" i="71" s="1"/>
  <c r="T4500" i="71"/>
  <c r="R4340" i="71" a="1"/>
  <c r="R4340" i="71" s="1"/>
  <c r="T4340" i="71"/>
  <c r="R4160" i="71" a="1"/>
  <c r="R4160" i="71" s="1"/>
  <c r="T4160" i="71"/>
  <c r="R3880" i="71" a="1"/>
  <c r="R3880" i="71" s="1"/>
  <c r="T3880" i="71"/>
  <c r="R3700" i="71" a="1"/>
  <c r="R3700" i="71" s="1"/>
  <c r="T3700" i="71"/>
  <c r="R3520" i="71" a="1"/>
  <c r="R3520" i="71" s="1"/>
  <c r="T3520" i="71"/>
  <c r="R3460" i="71" a="1"/>
  <c r="R3460" i="71" s="1"/>
  <c r="T3460" i="71"/>
  <c r="R3160" i="71" a="1"/>
  <c r="R3160" i="71" s="1"/>
  <c r="T3160" i="71"/>
  <c r="R3020" i="71" a="1"/>
  <c r="R3020" i="71" s="1"/>
  <c r="T3020" i="71"/>
  <c r="R2760" i="71" a="1"/>
  <c r="R2760" i="71" s="1"/>
  <c r="T2760" i="71"/>
  <c r="R2660" i="71" a="1"/>
  <c r="R2660" i="71" s="1"/>
  <c r="T2660" i="71"/>
  <c r="R2480" i="71" a="1"/>
  <c r="R2480" i="71" s="1"/>
  <c r="T2480" i="71"/>
  <c r="R2320" i="71" a="1"/>
  <c r="R2320" i="71" s="1"/>
  <c r="T2320" i="71"/>
  <c r="R2060" i="71" a="1"/>
  <c r="R2060" i="71" s="1"/>
  <c r="T2060" i="71"/>
  <c r="R1960" i="71" a="1"/>
  <c r="R1960" i="71" s="1"/>
  <c r="T1960" i="71"/>
  <c r="R1860" i="71" a="1"/>
  <c r="R1860" i="71" s="1"/>
  <c r="T1860" i="71"/>
  <c r="R1720" i="71" a="1"/>
  <c r="R1720" i="71" s="1"/>
  <c r="T1720" i="71"/>
  <c r="R1600" i="71" a="1"/>
  <c r="R1600" i="71" s="1"/>
  <c r="T1600" i="71"/>
  <c r="R1400" i="71" a="1"/>
  <c r="R1400" i="71" s="1"/>
  <c r="T1400" i="71"/>
  <c r="R1280" i="71" a="1"/>
  <c r="R1280" i="71" s="1"/>
  <c r="T1280" i="71"/>
  <c r="R1060" i="71" a="1"/>
  <c r="R1060" i="71" s="1"/>
  <c r="T1060" i="71"/>
  <c r="R900" i="71" a="1"/>
  <c r="R900" i="71" s="1"/>
  <c r="T900" i="71"/>
  <c r="R740" i="71" a="1"/>
  <c r="R740" i="71" s="1"/>
  <c r="T740" i="71"/>
  <c r="R560" i="71" a="1"/>
  <c r="R560" i="71" s="1"/>
  <c r="T560" i="71"/>
  <c r="R300" i="71" a="1"/>
  <c r="R300" i="71" s="1"/>
  <c r="T300" i="71"/>
  <c r="R260" i="71" a="1"/>
  <c r="R260" i="71" s="1"/>
  <c r="T260" i="71"/>
  <c r="R80" i="71" a="1"/>
  <c r="R80" i="71" s="1"/>
  <c r="T80" i="71"/>
  <c r="R4819" i="71" a="1"/>
  <c r="R4819" i="71" s="1"/>
  <c r="T4819" i="71"/>
  <c r="R4739" i="71" a="1"/>
  <c r="R4739" i="71" s="1"/>
  <c r="T4739" i="71"/>
  <c r="R4679" i="71" a="1"/>
  <c r="R4679" i="71" s="1"/>
  <c r="T4679" i="71"/>
  <c r="R4319" i="71" a="1"/>
  <c r="R4319" i="71" s="1"/>
  <c r="T4319" i="71"/>
  <c r="R4199" i="71" a="1"/>
  <c r="R4199" i="71" s="1"/>
  <c r="T4199" i="71"/>
  <c r="R3979" i="71" a="1"/>
  <c r="R3979" i="71" s="1"/>
  <c r="T3979" i="71"/>
  <c r="R3859" i="71" a="1"/>
  <c r="R3859" i="71" s="1"/>
  <c r="T3859" i="71"/>
  <c r="R3759" i="71" a="1"/>
  <c r="R3759" i="71" s="1"/>
  <c r="T3759" i="71"/>
  <c r="R3639" i="71" a="1"/>
  <c r="R3639" i="71" s="1"/>
  <c r="T3639" i="71"/>
  <c r="R3339" i="71" a="1"/>
  <c r="R3339" i="71" s="1"/>
  <c r="T3339" i="71"/>
  <c r="R3179" i="71" a="1"/>
  <c r="R3179" i="71" s="1"/>
  <c r="T3179" i="71"/>
  <c r="R3019" i="71" a="1"/>
  <c r="R3019" i="71" s="1"/>
  <c r="T3019" i="71"/>
  <c r="R2899" i="71" a="1"/>
  <c r="R2899" i="71" s="1"/>
  <c r="T2899" i="71"/>
  <c r="R2579" i="71" a="1"/>
  <c r="R2579" i="71" s="1"/>
  <c r="T2579" i="71"/>
  <c r="R2379" i="71" a="1"/>
  <c r="R2379" i="71" s="1"/>
  <c r="T2379" i="71"/>
  <c r="R2139" i="71" a="1"/>
  <c r="R2139" i="71" s="1"/>
  <c r="T2139" i="71"/>
  <c r="R1979" i="71" a="1"/>
  <c r="R1979" i="71" s="1"/>
  <c r="T1979" i="71"/>
  <c r="R1799" i="71" a="1"/>
  <c r="R1799" i="71" s="1"/>
  <c r="T1799" i="71"/>
  <c r="R1619" i="71" a="1"/>
  <c r="R1619" i="71" s="1"/>
  <c r="T1619" i="71"/>
  <c r="R1439" i="71" a="1"/>
  <c r="R1439" i="71" s="1"/>
  <c r="T1439" i="71"/>
  <c r="R1219" i="71" a="1"/>
  <c r="R1219" i="71" s="1"/>
  <c r="T1219" i="71"/>
  <c r="R1059" i="71" a="1"/>
  <c r="R1059" i="71" s="1"/>
  <c r="T1059" i="71"/>
  <c r="R899" i="71" a="1"/>
  <c r="R899" i="71" s="1"/>
  <c r="T899" i="71"/>
  <c r="R819" i="71" a="1"/>
  <c r="R819" i="71" s="1"/>
  <c r="T819" i="71"/>
  <c r="R759" i="71" a="1"/>
  <c r="R759" i="71" s="1"/>
  <c r="T759" i="71"/>
  <c r="R559" i="71" a="1"/>
  <c r="R559" i="71" s="1"/>
  <c r="T559" i="71"/>
  <c r="R399" i="71" a="1"/>
  <c r="R399" i="71" s="1"/>
  <c r="T399" i="71"/>
  <c r="R139" i="71" a="1"/>
  <c r="R139" i="71" s="1"/>
  <c r="T139" i="71"/>
  <c r="R4878" i="71" a="1"/>
  <c r="R4878" i="71" s="1"/>
  <c r="T4878" i="71"/>
  <c r="R4638" i="71" a="1"/>
  <c r="R4638" i="71" s="1"/>
  <c r="T4638" i="71"/>
  <c r="R4438" i="71" a="1"/>
  <c r="R4438" i="71" s="1"/>
  <c r="T4438" i="71"/>
  <c r="R4238" i="71" a="1"/>
  <c r="R4238" i="71" s="1"/>
  <c r="T4238" i="71"/>
  <c r="R4078" i="71" a="1"/>
  <c r="R4078" i="71" s="1"/>
  <c r="T4078" i="71"/>
  <c r="R3918" i="71" a="1"/>
  <c r="R3918" i="71" s="1"/>
  <c r="T3918" i="71"/>
  <c r="R3758" i="71" a="1"/>
  <c r="R3758" i="71" s="1"/>
  <c r="T3758" i="71"/>
  <c r="R3538" i="71" a="1"/>
  <c r="R3538" i="71" s="1"/>
  <c r="T3538" i="71"/>
  <c r="R3338" i="71" a="1"/>
  <c r="R3338" i="71" s="1"/>
  <c r="T3338" i="71"/>
  <c r="R3198" i="71" a="1"/>
  <c r="R3198" i="71" s="1"/>
  <c r="T3198" i="71"/>
  <c r="R3158" i="71" a="1"/>
  <c r="R3158" i="71" s="1"/>
  <c r="T3158" i="71"/>
  <c r="R2958" i="71" a="1"/>
  <c r="R2958" i="71" s="1"/>
  <c r="T2958" i="71"/>
  <c r="R2798" i="71" a="1"/>
  <c r="R2798" i="71" s="1"/>
  <c r="T2798" i="71"/>
  <c r="R2578" i="71" a="1"/>
  <c r="R2578" i="71" s="1"/>
  <c r="T2578" i="71"/>
  <c r="R2298" i="71" a="1"/>
  <c r="R2298" i="71" s="1"/>
  <c r="T2298" i="71"/>
  <c r="R4777" i="71" a="1"/>
  <c r="R4777" i="71" s="1"/>
  <c r="T4777" i="71"/>
  <c r="R4617" i="71" a="1"/>
  <c r="R4617" i="71" s="1"/>
  <c r="T4617" i="71"/>
  <c r="R4477" i="71" a="1"/>
  <c r="R4477" i="71" s="1"/>
  <c r="T4477" i="71"/>
  <c r="R4377" i="71" a="1"/>
  <c r="R4377" i="71" s="1"/>
  <c r="T4377" i="71"/>
  <c r="R4137" i="71" a="1"/>
  <c r="R4137" i="71" s="1"/>
  <c r="T4137" i="71"/>
  <c r="R3997" i="71" a="1"/>
  <c r="R3997" i="71" s="1"/>
  <c r="T3997" i="71"/>
  <c r="R3757" i="71" a="1"/>
  <c r="R3757" i="71" s="1"/>
  <c r="T3757" i="71"/>
  <c r="R3597" i="71" a="1"/>
  <c r="R3597" i="71" s="1"/>
  <c r="T3597" i="71"/>
  <c r="R3377" i="71" a="1"/>
  <c r="R3377" i="71" s="1"/>
  <c r="T3377" i="71"/>
  <c r="R3277" i="71" a="1"/>
  <c r="R3277" i="71" s="1"/>
  <c r="T3277" i="71"/>
  <c r="R2997" i="71" a="1"/>
  <c r="R2997" i="71" s="1"/>
  <c r="T2997" i="71"/>
  <c r="R2957" i="71" a="1"/>
  <c r="R2957" i="71" s="1"/>
  <c r="T2957" i="71"/>
  <c r="R2737" i="71" a="1"/>
  <c r="R2737" i="71" s="1"/>
  <c r="T2737" i="71"/>
  <c r="R2577" i="71" a="1"/>
  <c r="R2577" i="71" s="1"/>
  <c r="T2577" i="71"/>
  <c r="R2457" i="71" a="1"/>
  <c r="R2457" i="71" s="1"/>
  <c r="T2457" i="71"/>
  <c r="R2277" i="71" a="1"/>
  <c r="R2277" i="71" s="1"/>
  <c r="T2277" i="71"/>
  <c r="R4876" i="71" a="1"/>
  <c r="R4876" i="71" s="1"/>
  <c r="T4876" i="71"/>
  <c r="R4756" i="71" a="1"/>
  <c r="R4756" i="71" s="1"/>
  <c r="T4756" i="71"/>
  <c r="R4696" i="71" a="1"/>
  <c r="R4696" i="71" s="1"/>
  <c r="T4696" i="71"/>
  <c r="R4536" i="71" a="1"/>
  <c r="R4536" i="71" s="1"/>
  <c r="T4536" i="71"/>
  <c r="R4496" i="71" a="1"/>
  <c r="R4496" i="71" s="1"/>
  <c r="T4496" i="71"/>
  <c r="R4416" i="71" a="1"/>
  <c r="R4416" i="71" s="1"/>
  <c r="T4416" i="71"/>
  <c r="R4276" i="71" a="1"/>
  <c r="R4276" i="71" s="1"/>
  <c r="T4276" i="71"/>
  <c r="R4056" i="71" a="1"/>
  <c r="R4056" i="71" s="1"/>
  <c r="T4056" i="71"/>
  <c r="R3976" i="71" a="1"/>
  <c r="R3976" i="71" s="1"/>
  <c r="T3976" i="71"/>
  <c r="R3896" i="71" a="1"/>
  <c r="R3896" i="71" s="1"/>
  <c r="T3896" i="71"/>
  <c r="R3676" i="71" a="1"/>
  <c r="R3676" i="71" s="1"/>
  <c r="T3676" i="71"/>
  <c r="R4935" i="71" a="1"/>
  <c r="R4935" i="71" s="1"/>
  <c r="T4935" i="71"/>
  <c r="R4795" i="71" a="1"/>
  <c r="R4795" i="71" s="1"/>
  <c r="T4795" i="71"/>
  <c r="R4595" i="71" a="1"/>
  <c r="R4595" i="71" s="1"/>
  <c r="T4595" i="71"/>
  <c r="R4555" i="71" a="1"/>
  <c r="R4555" i="71" s="1"/>
  <c r="T4555" i="71"/>
  <c r="R4395" i="71" a="1"/>
  <c r="R4395" i="71" s="1"/>
  <c r="T4395" i="71"/>
  <c r="R4255" i="71" a="1"/>
  <c r="R4255" i="71" s="1"/>
  <c r="T4255" i="71"/>
  <c r="R4095" i="71" a="1"/>
  <c r="R4095" i="71" s="1"/>
  <c r="T4095" i="71"/>
  <c r="R4055" i="71" a="1"/>
  <c r="R4055" i="71" s="1"/>
  <c r="T4055" i="71"/>
  <c r="R3855" i="71" a="1"/>
  <c r="R3855" i="71" s="1"/>
  <c r="T3855" i="71"/>
  <c r="R3755" i="71" a="1"/>
  <c r="R3755" i="71" s="1"/>
  <c r="T3755" i="71"/>
  <c r="R3615" i="71" a="1"/>
  <c r="R3615" i="71" s="1"/>
  <c r="T3615" i="71"/>
  <c r="R3475" i="71" a="1"/>
  <c r="R3475" i="71" s="1"/>
  <c r="T3475" i="71"/>
  <c r="R3275" i="71" a="1"/>
  <c r="R3275" i="71" s="1"/>
  <c r="T3275" i="71"/>
  <c r="R3235" i="71" a="1"/>
  <c r="R3235" i="71" s="1"/>
  <c r="T3235" i="71"/>
  <c r="R3135" i="71" a="1"/>
  <c r="R3135" i="71" s="1"/>
  <c r="T3135" i="71"/>
  <c r="R2975" i="71" a="1"/>
  <c r="R2975" i="71" s="1"/>
  <c r="T2975" i="71"/>
  <c r="R2755" i="71" a="1"/>
  <c r="R2755" i="71" s="1"/>
  <c r="T2755" i="71"/>
  <c r="R2635" i="71" a="1"/>
  <c r="R2635" i="71" s="1"/>
  <c r="T2635" i="71"/>
  <c r="R2435" i="71" a="1"/>
  <c r="R2435" i="71" s="1"/>
  <c r="T2435" i="71"/>
  <c r="R2355" i="71" a="1"/>
  <c r="R2355" i="71" s="1"/>
  <c r="T2355" i="71"/>
  <c r="R2155" i="71" a="1"/>
  <c r="R2155" i="71" s="1"/>
  <c r="T2155" i="71"/>
  <c r="R1975" i="71" a="1"/>
  <c r="R1975" i="71" s="1"/>
  <c r="T1975" i="71"/>
  <c r="R1895" i="71" a="1"/>
  <c r="R1895" i="71" s="1"/>
  <c r="T1895" i="71"/>
  <c r="R1775" i="71" a="1"/>
  <c r="R1775" i="71" s="1"/>
  <c r="T1775" i="71"/>
  <c r="R1575" i="71" a="1"/>
  <c r="R1575" i="71" s="1"/>
  <c r="T1575" i="71"/>
  <c r="R1335" i="71" a="1"/>
  <c r="R1335" i="71" s="1"/>
  <c r="T1335" i="71"/>
  <c r="R1255" i="71" a="1"/>
  <c r="R1255" i="71" s="1"/>
  <c r="T1255" i="71"/>
  <c r="R1135" i="71" a="1"/>
  <c r="R1135" i="71" s="1"/>
  <c r="T1135" i="71"/>
  <c r="R1015" i="71" a="1"/>
  <c r="R1015" i="71" s="1"/>
  <c r="T1015" i="71"/>
  <c r="R915" i="71" a="1"/>
  <c r="R915" i="71" s="1"/>
  <c r="T915" i="71"/>
  <c r="R735" i="71" a="1"/>
  <c r="R735" i="71" s="1"/>
  <c r="T735" i="71"/>
  <c r="R635" i="71" a="1"/>
  <c r="R635" i="71" s="1"/>
  <c r="T635" i="71"/>
  <c r="R455" i="71" a="1"/>
  <c r="R455" i="71" s="1"/>
  <c r="T455" i="71"/>
  <c r="R315" i="71" a="1"/>
  <c r="R315" i="71" s="1"/>
  <c r="T315" i="71"/>
  <c r="R195" i="71" a="1"/>
  <c r="R195" i="71" s="1"/>
  <c r="T195" i="71"/>
  <c r="R35" i="71" a="1"/>
  <c r="R35" i="71" s="1"/>
  <c r="T35" i="71"/>
  <c r="R4894" i="71" a="1"/>
  <c r="R4894" i="71" s="1"/>
  <c r="T4894" i="71"/>
  <c r="R4754" i="71" a="1"/>
  <c r="R4754" i="71" s="1"/>
  <c r="T4754" i="71"/>
  <c r="R4574" i="71" a="1"/>
  <c r="R4574" i="71" s="1"/>
  <c r="T4574" i="71"/>
  <c r="R4474" i="71" a="1"/>
  <c r="R4474" i="71" s="1"/>
  <c r="T4474" i="71"/>
  <c r="R4374" i="71" a="1"/>
  <c r="R4374" i="71" s="1"/>
  <c r="T4374" i="71"/>
  <c r="R4214" i="71" a="1"/>
  <c r="R4214" i="71" s="1"/>
  <c r="T4214" i="71"/>
  <c r="R4074" i="71" a="1"/>
  <c r="R4074" i="71" s="1"/>
  <c r="T4074" i="71"/>
  <c r="R3934" i="71" a="1"/>
  <c r="R3934" i="71" s="1"/>
  <c r="T3934" i="71"/>
  <c r="R3814" i="71" a="1"/>
  <c r="R3814" i="71" s="1"/>
  <c r="T3814" i="71"/>
  <c r="R3694" i="71" a="1"/>
  <c r="R3694" i="71" s="1"/>
  <c r="T3694" i="71"/>
  <c r="R3534" i="71" a="1"/>
  <c r="R3534" i="71" s="1"/>
  <c r="T3534" i="71"/>
  <c r="R3394" i="71" a="1"/>
  <c r="R3394" i="71" s="1"/>
  <c r="T3394" i="71"/>
  <c r="R3254" i="71" a="1"/>
  <c r="R3254" i="71" s="1"/>
  <c r="T3254" i="71"/>
  <c r="R3134" i="71" a="1"/>
  <c r="R3134" i="71" s="1"/>
  <c r="T3134" i="71"/>
  <c r="R2954" i="71" a="1"/>
  <c r="R2954" i="71" s="1"/>
  <c r="T2954" i="71"/>
  <c r="R2894" i="71" a="1"/>
  <c r="R2894" i="71" s="1"/>
  <c r="T2894" i="71"/>
  <c r="R2734" i="71" a="1"/>
  <c r="R2734" i="71" s="1"/>
  <c r="T2734" i="71"/>
  <c r="R2534" i="71" a="1"/>
  <c r="R2534" i="71" s="1"/>
  <c r="T2534" i="71"/>
  <c r="R2414" i="71" a="1"/>
  <c r="R2414" i="71" s="1"/>
  <c r="T2414" i="71"/>
  <c r="R2274" i="71" a="1"/>
  <c r="R2274" i="71" s="1"/>
  <c r="T2274" i="71"/>
  <c r="R2174" i="71" a="1"/>
  <c r="R2174" i="71" s="1"/>
  <c r="T2174" i="71"/>
  <c r="R2054" i="71" a="1"/>
  <c r="R2054" i="71" s="1"/>
  <c r="T2054" i="71"/>
  <c r="R1954" i="71" a="1"/>
  <c r="R1954" i="71" s="1"/>
  <c r="T1954" i="71"/>
  <c r="R1894" i="71" a="1"/>
  <c r="R1894" i="71" s="1"/>
  <c r="T1894" i="71"/>
  <c r="R1694" i="71" a="1"/>
  <c r="R1694" i="71" s="1"/>
  <c r="T1694" i="71"/>
  <c r="R4882" i="71" a="1"/>
  <c r="R4882" i="71" s="1"/>
  <c r="T4882" i="71"/>
  <c r="R4682" i="71" a="1"/>
  <c r="R4682" i="71" s="1"/>
  <c r="T4682" i="71"/>
  <c r="R4502" i="71" a="1"/>
  <c r="R4502" i="71" s="1"/>
  <c r="T4502" i="71"/>
  <c r="R4382" i="71" a="1"/>
  <c r="R4382" i="71" s="1"/>
  <c r="T4382" i="71"/>
  <c r="R4202" i="71" a="1"/>
  <c r="R4202" i="71" s="1"/>
  <c r="T4202" i="71"/>
  <c r="R3962" i="71" a="1"/>
  <c r="R3962" i="71" s="1"/>
  <c r="T3962" i="71"/>
  <c r="R3782" i="71" a="1"/>
  <c r="R3782" i="71" s="1"/>
  <c r="T3782" i="71"/>
  <c r="R3642" i="71" a="1"/>
  <c r="R3642" i="71" s="1"/>
  <c r="T3642" i="71"/>
  <c r="R3502" i="71" a="1"/>
  <c r="R3502" i="71" s="1"/>
  <c r="T3502" i="71"/>
  <c r="R3322" i="71" a="1"/>
  <c r="R3322" i="71" s="1"/>
  <c r="T3322" i="71"/>
  <c r="R3162" i="71" a="1"/>
  <c r="R3162" i="71" s="1"/>
  <c r="T3162" i="71"/>
  <c r="R3022" i="71" a="1"/>
  <c r="R3022" i="71" s="1"/>
  <c r="T3022" i="71"/>
  <c r="R2902" i="71" a="1"/>
  <c r="R2902" i="71" s="1"/>
  <c r="T2902" i="71"/>
  <c r="R2702" i="71" a="1"/>
  <c r="R2702" i="71" s="1"/>
  <c r="T2702" i="71"/>
  <c r="R2522" i="71" a="1"/>
  <c r="R2522" i="71" s="1"/>
  <c r="T2522" i="71"/>
  <c r="R2302" i="71" a="1"/>
  <c r="R2302" i="71" s="1"/>
  <c r="T2302" i="71"/>
  <c r="R2122" i="71" a="1"/>
  <c r="R2122" i="71" s="1"/>
  <c r="T2122" i="71"/>
  <c r="R1962" i="71" a="1"/>
  <c r="R1962" i="71" s="1"/>
  <c r="T1962" i="71"/>
  <c r="R1882" i="71" a="1"/>
  <c r="R1882" i="71" s="1"/>
  <c r="T1882" i="71"/>
  <c r="R1762" i="71" a="1"/>
  <c r="R1762" i="71" s="1"/>
  <c r="T1762" i="71"/>
  <c r="R1542" i="71" a="1"/>
  <c r="R1542" i="71" s="1"/>
  <c r="T1542" i="71"/>
  <c r="R1382" i="71" a="1"/>
  <c r="R1382" i="71" s="1"/>
  <c r="T1382" i="71"/>
  <c r="R4741" i="71" a="1"/>
  <c r="R4741" i="71" s="1"/>
  <c r="T4741" i="71"/>
  <c r="R4721" i="71" a="1"/>
  <c r="R4721" i="71" s="1"/>
  <c r="T4721" i="71"/>
  <c r="R4661" i="71" a="1"/>
  <c r="R4661" i="71" s="1"/>
  <c r="T4661" i="71"/>
  <c r="R4581" i="71" a="1"/>
  <c r="R4581" i="71" s="1"/>
  <c r="T4581" i="71"/>
  <c r="R4501" i="71" a="1"/>
  <c r="R4501" i="71" s="1"/>
  <c r="T4501" i="71"/>
  <c r="R4281" i="71" a="1"/>
  <c r="R4281" i="71" s="1"/>
  <c r="T4281" i="71"/>
  <c r="R4101" i="71" a="1"/>
  <c r="R4101" i="71" s="1"/>
  <c r="T4101" i="71"/>
  <c r="R3961" i="71" a="1"/>
  <c r="R3961" i="71" s="1"/>
  <c r="T3961" i="71"/>
  <c r="R3701" i="71" a="1"/>
  <c r="R3701" i="71" s="1"/>
  <c r="T3701" i="71"/>
  <c r="R3481" i="71" a="1"/>
  <c r="R3481" i="71" s="1"/>
  <c r="T3481" i="71"/>
  <c r="R3381" i="71" a="1"/>
  <c r="R3381" i="71" s="1"/>
  <c r="T3381" i="71"/>
  <c r="R3181" i="71" a="1"/>
  <c r="R3181" i="71" s="1"/>
  <c r="T3181" i="71"/>
  <c r="R3021" i="71" a="1"/>
  <c r="R3021" i="71" s="1"/>
  <c r="T3021" i="71"/>
  <c r="R2981" i="71" a="1"/>
  <c r="R2981" i="71" s="1"/>
  <c r="T2981" i="71"/>
  <c r="R2801" i="71" a="1"/>
  <c r="R2801" i="71" s="1"/>
  <c r="T2801" i="71"/>
  <c r="R2721" i="71" a="1"/>
  <c r="R2721" i="71" s="1"/>
  <c r="T2721" i="71"/>
  <c r="R2581" i="71" a="1"/>
  <c r="R2581" i="71" s="1"/>
  <c r="T2581" i="71"/>
  <c r="R2421" i="71" a="1"/>
  <c r="R2421" i="71" s="1"/>
  <c r="T2421" i="71"/>
  <c r="R2261" i="71" a="1"/>
  <c r="R2261" i="71" s="1"/>
  <c r="T2261" i="71"/>
  <c r="R2021" i="71" a="1"/>
  <c r="R2021" i="71" s="1"/>
  <c r="T2021" i="71"/>
  <c r="R1841" i="71" a="1"/>
  <c r="R1841" i="71" s="1"/>
  <c r="T1841" i="71"/>
  <c r="R1681" i="71" a="1"/>
  <c r="R1681" i="71" s="1"/>
  <c r="T1681" i="71"/>
  <c r="R1521" i="71" a="1"/>
  <c r="R1521" i="71" s="1"/>
  <c r="T1521" i="71"/>
  <c r="R1381" i="71" a="1"/>
  <c r="R1381" i="71" s="1"/>
  <c r="T1381" i="71"/>
  <c r="R1181" i="71" a="1"/>
  <c r="R1181" i="71" s="1"/>
  <c r="T1181" i="71"/>
  <c r="R1061" i="71" a="1"/>
  <c r="R1061" i="71" s="1"/>
  <c r="T1061" i="71"/>
  <c r="R901" i="71" a="1"/>
  <c r="R901" i="71" s="1"/>
  <c r="T901" i="71"/>
  <c r="R681" i="71" a="1"/>
  <c r="R681" i="71" s="1"/>
  <c r="T681" i="71"/>
  <c r="R461" i="71" a="1"/>
  <c r="R461" i="71" s="1"/>
  <c r="T461" i="71"/>
  <c r="R341" i="71" a="1"/>
  <c r="R341" i="71" s="1"/>
  <c r="T341" i="71"/>
  <c r="R161" i="71" a="1"/>
  <c r="R161" i="71" s="1"/>
  <c r="T161" i="71"/>
  <c r="R4880" i="71" a="1"/>
  <c r="R4880" i="71" s="1"/>
  <c r="T4880" i="71"/>
  <c r="R4660" i="71" a="1"/>
  <c r="R4660" i="71" s="1"/>
  <c r="T4660" i="71"/>
  <c r="R4480" i="71" a="1"/>
  <c r="R4480" i="71" s="1"/>
  <c r="T4480" i="71"/>
  <c r="R4400" i="71" a="1"/>
  <c r="R4400" i="71" s="1"/>
  <c r="T4400" i="71"/>
  <c r="R4280" i="71" a="1"/>
  <c r="R4280" i="71" s="1"/>
  <c r="T4280" i="71"/>
  <c r="R4120" i="71" a="1"/>
  <c r="R4120" i="71" s="1"/>
  <c r="T4120" i="71"/>
  <c r="R4040" i="71" a="1"/>
  <c r="R4040" i="71" s="1"/>
  <c r="T4040" i="71"/>
  <c r="R3900" i="71" a="1"/>
  <c r="R3900" i="71" s="1"/>
  <c r="T3900" i="71"/>
  <c r="R3720" i="71" a="1"/>
  <c r="R3720" i="71" s="1"/>
  <c r="T3720" i="71"/>
  <c r="R3560" i="71" a="1"/>
  <c r="R3560" i="71" s="1"/>
  <c r="T3560" i="71"/>
  <c r="R3480" i="71" a="1"/>
  <c r="R3480" i="71" s="1"/>
  <c r="T3480" i="71"/>
  <c r="R3360" i="71" a="1"/>
  <c r="R3360" i="71" s="1"/>
  <c r="T3360" i="71"/>
  <c r="R3120" i="71" a="1"/>
  <c r="R3120" i="71" s="1"/>
  <c r="T3120" i="71"/>
  <c r="R2980" i="71" a="1"/>
  <c r="R2980" i="71" s="1"/>
  <c r="T2980" i="71"/>
  <c r="R2900" i="71" a="1"/>
  <c r="R2900" i="71" s="1"/>
  <c r="T2900" i="71"/>
  <c r="R2700" i="71" a="1"/>
  <c r="R2700" i="71" s="1"/>
  <c r="T2700" i="71"/>
  <c r="R2600" i="71" a="1"/>
  <c r="R2600" i="71" s="1"/>
  <c r="T2600" i="71"/>
  <c r="R2360" i="71" a="1"/>
  <c r="R2360" i="71" s="1"/>
  <c r="T2360" i="71"/>
  <c r="R2180" i="71" a="1"/>
  <c r="R2180" i="71" s="1"/>
  <c r="T2180" i="71"/>
  <c r="R1940" i="71" a="1"/>
  <c r="R1940" i="71" s="1"/>
  <c r="T1940" i="71"/>
  <c r="R1820" i="71" a="1"/>
  <c r="R1820" i="71" s="1"/>
  <c r="T1820" i="71"/>
  <c r="R1700" i="71" a="1"/>
  <c r="R1700" i="71" s="1"/>
  <c r="T1700" i="71"/>
  <c r="R1580" i="71" a="1"/>
  <c r="R1580" i="71" s="1"/>
  <c r="T1580" i="71"/>
  <c r="R1340" i="71" a="1"/>
  <c r="R1340" i="71" s="1"/>
  <c r="T1340" i="71"/>
  <c r="R1260" i="71" a="1"/>
  <c r="R1260" i="71" s="1"/>
  <c r="T1260" i="71"/>
  <c r="R1040" i="71" a="1"/>
  <c r="R1040" i="71" s="1"/>
  <c r="T1040" i="71"/>
  <c r="R860" i="71" a="1"/>
  <c r="R860" i="71" s="1"/>
  <c r="T860" i="71"/>
  <c r="R700" i="71" a="1"/>
  <c r="R700" i="71" s="1"/>
  <c r="T700" i="71"/>
  <c r="R600" i="71" a="1"/>
  <c r="R600" i="71" s="1"/>
  <c r="T600" i="71"/>
  <c r="R540" i="71" a="1"/>
  <c r="R540" i="71" s="1"/>
  <c r="T540" i="71"/>
  <c r="R280" i="71" a="1"/>
  <c r="R280" i="71" s="1"/>
  <c r="T280" i="71"/>
  <c r="R180" i="71" a="1"/>
  <c r="R180" i="71" s="1"/>
  <c r="T180" i="71"/>
  <c r="R4759" i="71" a="1"/>
  <c r="R4759" i="71" s="1"/>
  <c r="T4759" i="71"/>
  <c r="R4519" i="71" a="1"/>
  <c r="R4519" i="71" s="1"/>
  <c r="T4519" i="71"/>
  <c r="R4239" i="71" a="1"/>
  <c r="R4239" i="71" s="1"/>
  <c r="T4239" i="71"/>
  <c r="R4059" i="71" a="1"/>
  <c r="R4059" i="71" s="1"/>
  <c r="T4059" i="71"/>
  <c r="R4019" i="71" a="1"/>
  <c r="R4019" i="71" s="1"/>
  <c r="T4019" i="71"/>
  <c r="R3819" i="71" a="1"/>
  <c r="R3819" i="71" s="1"/>
  <c r="T3819" i="71"/>
  <c r="R3719" i="71" a="1"/>
  <c r="R3719" i="71" s="1"/>
  <c r="T3719" i="71"/>
  <c r="R3679" i="71" a="1"/>
  <c r="R3679" i="71" s="1"/>
  <c r="T3679" i="71"/>
  <c r="R3459" i="71" a="1"/>
  <c r="R3459" i="71" s="1"/>
  <c r="T3459" i="71"/>
  <c r="R3239" i="71" a="1"/>
  <c r="R3239" i="71" s="1"/>
  <c r="T3239" i="71"/>
  <c r="R3219" i="71" a="1"/>
  <c r="R3219" i="71" s="1"/>
  <c r="T3219" i="71"/>
  <c r="R3119" i="71" a="1"/>
  <c r="R3119" i="71" s="1"/>
  <c r="T3119" i="71"/>
  <c r="R2879" i="71" a="1"/>
  <c r="R2879" i="71" s="1"/>
  <c r="T2879" i="71"/>
  <c r="R2679" i="71" a="1"/>
  <c r="R2679" i="71" s="1"/>
  <c r="T2679" i="71"/>
  <c r="R2639" i="71" a="1"/>
  <c r="R2639" i="71" s="1"/>
  <c r="T2639" i="71"/>
  <c r="R2479" i="71" a="1"/>
  <c r="R2479" i="71" s="1"/>
  <c r="T2479" i="71"/>
  <c r="R2259" i="71" a="1"/>
  <c r="R2259" i="71" s="1"/>
  <c r="T2259" i="71"/>
  <c r="R2119" i="71" a="1"/>
  <c r="R2119" i="71" s="1"/>
  <c r="T2119" i="71"/>
  <c r="R1919" i="71" a="1"/>
  <c r="R1919" i="71" s="1"/>
  <c r="T1919" i="71"/>
  <c r="R1779" i="71" a="1"/>
  <c r="R1779" i="71" s="1"/>
  <c r="T1779" i="71"/>
  <c r="R1539" i="71" a="1"/>
  <c r="R1539" i="71" s="1"/>
  <c r="T1539" i="71"/>
  <c r="R1399" i="71" a="1"/>
  <c r="R1399" i="71" s="1"/>
  <c r="T1399" i="71"/>
  <c r="R1159" i="71" a="1"/>
  <c r="R1159" i="71" s="1"/>
  <c r="T1159" i="71"/>
  <c r="R1039" i="71" a="1"/>
  <c r="R1039" i="71" s="1"/>
  <c r="T1039" i="71"/>
  <c r="R919" i="71" a="1"/>
  <c r="R919" i="71" s="1"/>
  <c r="T919" i="71"/>
  <c r="R679" i="71" a="1"/>
  <c r="R679" i="71" s="1"/>
  <c r="T679" i="71"/>
  <c r="R519" i="71" a="1"/>
  <c r="R519" i="71" s="1"/>
  <c r="T519" i="71"/>
  <c r="R359" i="71" a="1"/>
  <c r="R359" i="71" s="1"/>
  <c r="T359" i="71"/>
  <c r="R239" i="71" a="1"/>
  <c r="R239" i="71" s="1"/>
  <c r="T239" i="71"/>
  <c r="R4778" i="71" a="1"/>
  <c r="R4778" i="71" s="1"/>
  <c r="T4778" i="71"/>
  <c r="R4678" i="71" a="1"/>
  <c r="R4678" i="71" s="1"/>
  <c r="T4678" i="71"/>
  <c r="R4458" i="71" a="1"/>
  <c r="R4458" i="71" s="1"/>
  <c r="T4458" i="71"/>
  <c r="R4378" i="71" a="1"/>
  <c r="R4378" i="71" s="1"/>
  <c r="T4378" i="71"/>
  <c r="R4178" i="71" a="1"/>
  <c r="R4178" i="71" s="1"/>
  <c r="T4178" i="71"/>
  <c r="R3998" i="71" a="1"/>
  <c r="R3998" i="71" s="1"/>
  <c r="T3998" i="71"/>
  <c r="R3858" i="71" a="1"/>
  <c r="R3858" i="71" s="1"/>
  <c r="T3858" i="71"/>
  <c r="R3778" i="71" a="1"/>
  <c r="R3778" i="71" s="1"/>
  <c r="T3778" i="71"/>
  <c r="R3518" i="71" a="1"/>
  <c r="R3518" i="71" s="1"/>
  <c r="T3518" i="71"/>
  <c r="R3398" i="71" a="1"/>
  <c r="R3398" i="71" s="1"/>
  <c r="T3398" i="71"/>
  <c r="R3238" i="71" a="1"/>
  <c r="R3238" i="71" s="1"/>
  <c r="T3238" i="71"/>
  <c r="R3058" i="71" a="1"/>
  <c r="R3058" i="71" s="1"/>
  <c r="T3058" i="71"/>
  <c r="R2898" i="71" a="1"/>
  <c r="R2898" i="71" s="1"/>
  <c r="T2898" i="71"/>
  <c r="R2758" i="71" a="1"/>
  <c r="R2758" i="71" s="1"/>
  <c r="T2758" i="71"/>
  <c r="R2538" i="71" a="1"/>
  <c r="R2538" i="71" s="1"/>
  <c r="T2538" i="71"/>
  <c r="R2318" i="71" a="1"/>
  <c r="R2318" i="71" s="1"/>
  <c r="T2318" i="71"/>
  <c r="R4917" i="71" a="1"/>
  <c r="R4917" i="71" s="1"/>
  <c r="T4917" i="71"/>
  <c r="R4717" i="71" a="1"/>
  <c r="R4717" i="71" s="1"/>
  <c r="T4717" i="71"/>
  <c r="R4637" i="71" a="1"/>
  <c r="R4637" i="71" s="1"/>
  <c r="T4637" i="71"/>
  <c r="R4417" i="71" a="1"/>
  <c r="R4417" i="71" s="1"/>
  <c r="T4417" i="71"/>
  <c r="R4277" i="71" a="1"/>
  <c r="R4277" i="71" s="1"/>
  <c r="T4277" i="71"/>
  <c r="R4097" i="71" a="1"/>
  <c r="R4097" i="71" s="1"/>
  <c r="T4097" i="71"/>
  <c r="R3957" i="71" a="1"/>
  <c r="R3957" i="71" s="1"/>
  <c r="T3957" i="71"/>
  <c r="R3857" i="71" a="1"/>
  <c r="R3857" i="71" s="1"/>
  <c r="T3857" i="71"/>
  <c r="R3697" i="71" a="1"/>
  <c r="R3697" i="71" s="1"/>
  <c r="T3697" i="71"/>
  <c r="R3617" i="71" a="1"/>
  <c r="R3617" i="71" s="1"/>
  <c r="T3617" i="71"/>
  <c r="R3437" i="71" a="1"/>
  <c r="R3437" i="71" s="1"/>
  <c r="T3437" i="71"/>
  <c r="R3237" i="71" a="1"/>
  <c r="R3237" i="71" s="1"/>
  <c r="T3237" i="71"/>
  <c r="R3217" i="71" a="1"/>
  <c r="R3217" i="71" s="1"/>
  <c r="T3217" i="71"/>
  <c r="R2977" i="71" a="1"/>
  <c r="R2977" i="71" s="1"/>
  <c r="T2977" i="71"/>
  <c r="R2797" i="71" a="1"/>
  <c r="R2797" i="71" s="1"/>
  <c r="T2797" i="71"/>
  <c r="R2697" i="71" a="1"/>
  <c r="R2697" i="71" s="1"/>
  <c r="T2697" i="71"/>
  <c r="R2557" i="71" a="1"/>
  <c r="R2557" i="71" s="1"/>
  <c r="T2557" i="71"/>
  <c r="R2297" i="71" a="1"/>
  <c r="R2297" i="71" s="1"/>
  <c r="T2297" i="71"/>
  <c r="R4916" i="71" a="1"/>
  <c r="R4916" i="71" s="1"/>
  <c r="T4916" i="71"/>
  <c r="R4736" i="71" a="1"/>
  <c r="R4736" i="71" s="1"/>
  <c r="T4736" i="71"/>
  <c r="R4576" i="71" a="1"/>
  <c r="R4576" i="71" s="1"/>
  <c r="T4576" i="71"/>
  <c r="R4436" i="71" a="1"/>
  <c r="R4436" i="71" s="1"/>
  <c r="T4436" i="71"/>
  <c r="R4196" i="71" a="1"/>
  <c r="R4196" i="71" s="1"/>
  <c r="T4196" i="71"/>
  <c r="R4096" i="71" a="1"/>
  <c r="R4096" i="71" s="1"/>
  <c r="T4096" i="71"/>
  <c r="R3956" i="71" a="1"/>
  <c r="R3956" i="71" s="1"/>
  <c r="T3956" i="71"/>
  <c r="R3756" i="71" a="1"/>
  <c r="R3756" i="71" s="1"/>
  <c r="T3756" i="71"/>
  <c r="R3576" i="71" a="1"/>
  <c r="R3576" i="71" s="1"/>
  <c r="T3576" i="71"/>
  <c r="R4855" i="71" a="1"/>
  <c r="R4855" i="71" s="1"/>
  <c r="T4855" i="71"/>
  <c r="R4815" i="71" a="1"/>
  <c r="R4815" i="71" s="1"/>
  <c r="T4815" i="71"/>
  <c r="R4615" i="71" a="1"/>
  <c r="R4615" i="71" s="1"/>
  <c r="T4615" i="71"/>
  <c r="R4495" i="71" a="1"/>
  <c r="R4495" i="71" s="1"/>
  <c r="T4495" i="71"/>
  <c r="R4315" i="71" a="1"/>
  <c r="R4315" i="71" s="1"/>
  <c r="T4315" i="71"/>
  <c r="R4175" i="71" a="1"/>
  <c r="R4175" i="71" s="1"/>
  <c r="T4175" i="71"/>
  <c r="R3995" i="71" a="1"/>
  <c r="R3995" i="71" s="1"/>
  <c r="T3995" i="71"/>
  <c r="R3935" i="71" a="1"/>
  <c r="R3935" i="71" s="1"/>
  <c r="T3935" i="71"/>
  <c r="R3795" i="71" a="1"/>
  <c r="R3795" i="71" s="1"/>
  <c r="T3795" i="71"/>
  <c r="R3695" i="71" a="1"/>
  <c r="R3695" i="71" s="1"/>
  <c r="T3695" i="71"/>
  <c r="R3575" i="71" a="1"/>
  <c r="R3575" i="71" s="1"/>
  <c r="T3575" i="71"/>
  <c r="R3415" i="71" a="1"/>
  <c r="R3415" i="71" s="1"/>
  <c r="T3415" i="71"/>
  <c r="R3315" i="71" a="1"/>
  <c r="R3315" i="71" s="1"/>
  <c r="T3315" i="71"/>
  <c r="R3255" i="71" a="1"/>
  <c r="R3255" i="71" s="1"/>
  <c r="T3255" i="71"/>
  <c r="R3095" i="71" a="1"/>
  <c r="R3095" i="71" s="1"/>
  <c r="T3095" i="71"/>
  <c r="R2915" i="71" a="1"/>
  <c r="R2915" i="71" s="1"/>
  <c r="T2915" i="71"/>
  <c r="R2835" i="71" a="1"/>
  <c r="R2835" i="71" s="1"/>
  <c r="T2835" i="71"/>
  <c r="R2815" i="71" a="1"/>
  <c r="R2815" i="71" s="1"/>
  <c r="T2815" i="71"/>
  <c r="R2735" i="71" a="1"/>
  <c r="R2735" i="71" s="1"/>
  <c r="T2735" i="71"/>
  <c r="R2695" i="71" a="1"/>
  <c r="R2695" i="71" s="1"/>
  <c r="T2695" i="71"/>
  <c r="R2615" i="71" a="1"/>
  <c r="R2615" i="71" s="1"/>
  <c r="T2615" i="71"/>
  <c r="R2455" i="71" a="1"/>
  <c r="R2455" i="71" s="1"/>
  <c r="T2455" i="71"/>
  <c r="R2315" i="71" a="1"/>
  <c r="R2315" i="71" s="1"/>
  <c r="T2315" i="71"/>
  <c r="R2235" i="71" a="1"/>
  <c r="R2235" i="71" s="1"/>
  <c r="T2235" i="71"/>
  <c r="R2195" i="71" a="1"/>
  <c r="R2195" i="71" s="1"/>
  <c r="T2195" i="71"/>
  <c r="R2035" i="71" a="1"/>
  <c r="R2035" i="71" s="1"/>
  <c r="T2035" i="71"/>
  <c r="R1995" i="71" a="1"/>
  <c r="R1995" i="71" s="1"/>
  <c r="T1995" i="71"/>
  <c r="R1815" i="71" a="1"/>
  <c r="R1815" i="71" s="1"/>
  <c r="T1815" i="71"/>
  <c r="R1735" i="71" a="1"/>
  <c r="R1735" i="71" s="1"/>
  <c r="T1735" i="71"/>
  <c r="R1555" i="71" a="1"/>
  <c r="R1555" i="71" s="1"/>
  <c r="T1555" i="71"/>
  <c r="R1515" i="71" a="1"/>
  <c r="R1515" i="71" s="1"/>
  <c r="T1515" i="71"/>
  <c r="R1355" i="71" a="1"/>
  <c r="R1355" i="71" s="1"/>
  <c r="T1355" i="71"/>
  <c r="R1215" i="71" a="1"/>
  <c r="R1215" i="71" s="1"/>
  <c r="T1215" i="71"/>
  <c r="R1075" i="71" a="1"/>
  <c r="R1075" i="71" s="1"/>
  <c r="T1075" i="71"/>
  <c r="R955" i="71" a="1"/>
  <c r="R955" i="71" s="1"/>
  <c r="T955" i="71"/>
  <c r="R795" i="71" a="1"/>
  <c r="R795" i="71" s="1"/>
  <c r="T795" i="71"/>
  <c r="R715" i="71" a="1"/>
  <c r="R715" i="71" s="1"/>
  <c r="T715" i="71"/>
  <c r="R555" i="71" a="1"/>
  <c r="R555" i="71" s="1"/>
  <c r="T555" i="71"/>
  <c r="R395" i="71" a="1"/>
  <c r="R395" i="71" s="1"/>
  <c r="T395" i="71"/>
  <c r="R335" i="71" a="1"/>
  <c r="R335" i="71" s="1"/>
  <c r="T335" i="71"/>
  <c r="R295" i="71" a="1"/>
  <c r="R295" i="71" s="1"/>
  <c r="T295" i="71"/>
  <c r="R135" i="71" a="1"/>
  <c r="R135" i="71" s="1"/>
  <c r="T135" i="71"/>
  <c r="R4914" i="71" a="1"/>
  <c r="R4914" i="71" s="1"/>
  <c r="T4914" i="71"/>
  <c r="R4734" i="71" a="1"/>
  <c r="R4734" i="71" s="1"/>
  <c r="T4734" i="71"/>
  <c r="R4514" i="71" a="1"/>
  <c r="R4514" i="71" s="1"/>
  <c r="T4514" i="71"/>
  <c r="R4414" i="71" a="1"/>
  <c r="R4414" i="71" s="1"/>
  <c r="T4414" i="71"/>
  <c r="R4294" i="71" a="1"/>
  <c r="R4294" i="71" s="1"/>
  <c r="T4294" i="71"/>
  <c r="R4254" i="71" a="1"/>
  <c r="R4254" i="71" s="1"/>
  <c r="T4254" i="71"/>
  <c r="R4154" i="71" a="1"/>
  <c r="R4154" i="71" s="1"/>
  <c r="T4154" i="71"/>
  <c r="R4014" i="71" a="1"/>
  <c r="R4014" i="71" s="1"/>
  <c r="T4014" i="71"/>
  <c r="R3954" i="71" a="1"/>
  <c r="R3954" i="71" s="1"/>
  <c r="T3954" i="71"/>
  <c r="R3794" i="71" a="1"/>
  <c r="R3794" i="71" s="1"/>
  <c r="T3794" i="71"/>
  <c r="R3654" i="71" a="1"/>
  <c r="R3654" i="71" s="1"/>
  <c r="T3654" i="71"/>
  <c r="R3514" i="71" a="1"/>
  <c r="R3514" i="71" s="1"/>
  <c r="T3514" i="71"/>
  <c r="R3494" i="71" a="1"/>
  <c r="R3494" i="71" s="1"/>
  <c r="T3494" i="71"/>
  <c r="R3334" i="71" a="1"/>
  <c r="R3334" i="71" s="1"/>
  <c r="T3334" i="71"/>
  <c r="R3174" i="71" a="1"/>
  <c r="R3174" i="71" s="1"/>
  <c r="T3174" i="71"/>
  <c r="R3054" i="71" a="1"/>
  <c r="R3054" i="71" s="1"/>
  <c r="T3054" i="71"/>
  <c r="R3014" i="71" a="1"/>
  <c r="R3014" i="71" s="1"/>
  <c r="T3014" i="71"/>
  <c r="R2854" i="71" a="1"/>
  <c r="R2854" i="71" s="1"/>
  <c r="T2854" i="71"/>
  <c r="R2674" i="71" a="1"/>
  <c r="R2674" i="71" s="1"/>
  <c r="T2674" i="71"/>
  <c r="R2554" i="71" a="1"/>
  <c r="R2554" i="71" s="1"/>
  <c r="T2554" i="71"/>
  <c r="R2434" i="71" a="1"/>
  <c r="R2434" i="71" s="1"/>
  <c r="T2434" i="71"/>
  <c r="R2314" i="71" a="1"/>
  <c r="R2314" i="71" s="1"/>
  <c r="T2314" i="71"/>
  <c r="R2254" i="71" a="1"/>
  <c r="R2254" i="71" s="1"/>
  <c r="T2254" i="71"/>
  <c r="R2154" i="71" a="1"/>
  <c r="R2154" i="71" s="1"/>
  <c r="T2154" i="71"/>
  <c r="R2014" i="71" a="1"/>
  <c r="R2014" i="71" s="1"/>
  <c r="T2014" i="71"/>
  <c r="R1934" i="71" a="1"/>
  <c r="R1934" i="71" s="1"/>
  <c r="T1934" i="71"/>
  <c r="R1754" i="71" a="1"/>
  <c r="R1754" i="71" s="1"/>
  <c r="T1754" i="71"/>
  <c r="R4602" i="71" a="1"/>
  <c r="R4602" i="71" s="1"/>
  <c r="T4602" i="71"/>
  <c r="R4302" i="71" a="1"/>
  <c r="R4302" i="71" s="1"/>
  <c r="T4302" i="71"/>
  <c r="R4022" i="71" a="1"/>
  <c r="R4022" i="71" s="1"/>
  <c r="T4022" i="71"/>
  <c r="R3662" i="71" a="1"/>
  <c r="R3662" i="71" s="1"/>
  <c r="T3662" i="71"/>
  <c r="R3262" i="71" a="1"/>
  <c r="R3262" i="71" s="1"/>
  <c r="T3262" i="71"/>
  <c r="R2922" i="71" a="1"/>
  <c r="R2922" i="71" s="1"/>
  <c r="T2922" i="71"/>
  <c r="R2482" i="71" a="1"/>
  <c r="R2482" i="71" s="1"/>
  <c r="T2482" i="71"/>
  <c r="R2142" i="71" a="1"/>
  <c r="R2142" i="71" s="1"/>
  <c r="T2142" i="71"/>
  <c r="R1822" i="71" a="1"/>
  <c r="R1822" i="71" s="1"/>
  <c r="T1822" i="71"/>
  <c r="R1482" i="71" a="1"/>
  <c r="R1482" i="71" s="1"/>
  <c r="T1482" i="71"/>
  <c r="R4601" i="71" a="1"/>
  <c r="R4601" i="71" s="1"/>
  <c r="T4601" i="71"/>
  <c r="R4121" i="71" a="1"/>
  <c r="R4121" i="71" s="1"/>
  <c r="T4121" i="71"/>
  <c r="R4021" i="71" a="1"/>
  <c r="R4021" i="71" s="1"/>
  <c r="T4021" i="71"/>
  <c r="R3601" i="71" a="1"/>
  <c r="R3601" i="71" s="1"/>
  <c r="T3601" i="71"/>
  <c r="R3161" i="71" a="1"/>
  <c r="R3161" i="71" s="1"/>
  <c r="T3161" i="71"/>
  <c r="R3061" i="71" a="1"/>
  <c r="R3061" i="71" s="1"/>
  <c r="T3061" i="71"/>
  <c r="R2701" i="71" a="1"/>
  <c r="R2701" i="71" s="1"/>
  <c r="T2701" i="71"/>
  <c r="R2341" i="71" a="1"/>
  <c r="R2341" i="71" s="1"/>
  <c r="T2341" i="71"/>
  <c r="R1921" i="71" a="1"/>
  <c r="R1921" i="71" s="1"/>
  <c r="T1921" i="71"/>
  <c r="R1601" i="71" a="1"/>
  <c r="R1601" i="71" s="1"/>
  <c r="T1601" i="71"/>
  <c r="R1281" i="71" a="1"/>
  <c r="R1281" i="71" s="1"/>
  <c r="T1281" i="71"/>
  <c r="R801" i="71" a="1"/>
  <c r="R801" i="71" s="1"/>
  <c r="T801" i="71"/>
  <c r="R4720" i="71" a="1"/>
  <c r="R4720" i="71" s="1"/>
  <c r="T4720" i="71"/>
  <c r="R4440" i="71" a="1"/>
  <c r="R4440" i="71" s="1"/>
  <c r="T4440" i="71"/>
  <c r="R4180" i="71" a="1"/>
  <c r="R4180" i="71" s="1"/>
  <c r="T4180" i="71"/>
  <c r="R3860" i="71" a="1"/>
  <c r="R3860" i="71" s="1"/>
  <c r="T3860" i="71"/>
  <c r="R3740" i="71" a="1"/>
  <c r="R3740" i="71" s="1"/>
  <c r="T3740" i="71"/>
  <c r="R3300" i="71" a="1"/>
  <c r="R3300" i="71" s="1"/>
  <c r="T3300" i="71"/>
  <c r="R2960" i="71" a="1"/>
  <c r="R2960" i="71" s="1"/>
  <c r="T2960" i="71"/>
  <c r="R2560" i="71" a="1"/>
  <c r="R2560" i="71" s="1"/>
  <c r="T2560" i="71"/>
  <c r="R2260" i="71" a="1"/>
  <c r="R2260" i="71" s="1"/>
  <c r="T2260" i="71"/>
  <c r="R2040" i="71" a="1"/>
  <c r="R2040" i="71" s="1"/>
  <c r="T2040" i="71"/>
  <c r="R1640" i="71" a="1"/>
  <c r="R1640" i="71" s="1"/>
  <c r="T1640" i="71"/>
  <c r="R1440" i="71" a="1"/>
  <c r="R1440" i="71" s="1"/>
  <c r="T1440" i="71"/>
  <c r="R1160" i="71" a="1"/>
  <c r="R1160" i="71" s="1"/>
  <c r="T1160" i="71"/>
  <c r="R840" i="71" a="1"/>
  <c r="R840" i="71" s="1"/>
  <c r="T840" i="71"/>
  <c r="R460" i="71" a="1"/>
  <c r="R460" i="71" s="1"/>
  <c r="T460" i="71"/>
  <c r="R140" i="71" a="1"/>
  <c r="R140" i="71" s="1"/>
  <c r="T140" i="71"/>
  <c r="R4899" i="71" a="1"/>
  <c r="R4899" i="71" s="1"/>
  <c r="T4899" i="71"/>
  <c r="R4779" i="71" a="1"/>
  <c r="R4779" i="71" s="1"/>
  <c r="T4779" i="71"/>
  <c r="R4379" i="71" a="1"/>
  <c r="R4379" i="71" s="1"/>
  <c r="T4379" i="71"/>
  <c r="R4299" i="71" a="1"/>
  <c r="R4299" i="71" s="1"/>
  <c r="T4299" i="71"/>
  <c r="R4159" i="71" a="1"/>
  <c r="R4159" i="71" s="1"/>
  <c r="T4159" i="71"/>
  <c r="R3479" i="71" a="1"/>
  <c r="R3479" i="71" s="1"/>
  <c r="T3479" i="71"/>
  <c r="R3079" i="71" a="1"/>
  <c r="R3079" i="71" s="1"/>
  <c r="T3079" i="71"/>
  <c r="R2699" i="71" a="1"/>
  <c r="R2699" i="71" s="1"/>
  <c r="T2699" i="71"/>
  <c r="R2419" i="71" a="1"/>
  <c r="R2419" i="71" s="1"/>
  <c r="T2419" i="71"/>
  <c r="R2179" i="71" a="1"/>
  <c r="R2179" i="71" s="1"/>
  <c r="T2179" i="71"/>
  <c r="R2019" i="71" a="1"/>
  <c r="R2019" i="71" s="1"/>
  <c r="T2019" i="71"/>
  <c r="R1879" i="71" a="1"/>
  <c r="R1879" i="71" s="1"/>
  <c r="T1879" i="71"/>
  <c r="R1679" i="71" a="1"/>
  <c r="R1679" i="71" s="1"/>
  <c r="T1679" i="71"/>
  <c r="R1279" i="71" a="1"/>
  <c r="R1279" i="71" s="1"/>
  <c r="T1279" i="71"/>
  <c r="R959" i="71" a="1"/>
  <c r="R959" i="71" s="1"/>
  <c r="T959" i="71"/>
  <c r="R579" i="71" a="1"/>
  <c r="R579" i="71" s="1"/>
  <c r="T579" i="71"/>
  <c r="R339" i="71" a="1"/>
  <c r="R339" i="71" s="1"/>
  <c r="T339" i="71"/>
  <c r="R179" i="71" a="1"/>
  <c r="R179" i="71" s="1"/>
  <c r="T179" i="71"/>
  <c r="R4758" i="71" a="1"/>
  <c r="R4758" i="71" s="1"/>
  <c r="T4758" i="71"/>
  <c r="R4338" i="71" a="1"/>
  <c r="R4338" i="71" s="1"/>
  <c r="T4338" i="71"/>
  <c r="R4198" i="71" a="1"/>
  <c r="R4198" i="71" s="1"/>
  <c r="T4198" i="71"/>
  <c r="R3898" i="71" a="1"/>
  <c r="R3898" i="71" s="1"/>
  <c r="T3898" i="71"/>
  <c r="R3718" i="71" a="1"/>
  <c r="R3718" i="71" s="1"/>
  <c r="T3718" i="71"/>
  <c r="R3438" i="71" a="1"/>
  <c r="R3438" i="71" s="1"/>
  <c r="T3438" i="71"/>
  <c r="R3038" i="71" a="1"/>
  <c r="R3038" i="71" s="1"/>
  <c r="T3038" i="71"/>
  <c r="R2698" i="71" a="1"/>
  <c r="R2698" i="71" s="1"/>
  <c r="T2698" i="71"/>
  <c r="R2458" i="71" a="1"/>
  <c r="R2458" i="71" s="1"/>
  <c r="T2458" i="71"/>
  <c r="R4797" i="71" a="1"/>
  <c r="R4797" i="71" s="1"/>
  <c r="T4797" i="71"/>
  <c r="R4677" i="71" a="1"/>
  <c r="R4677" i="71" s="1"/>
  <c r="T4677" i="71"/>
  <c r="R4437" i="71" a="1"/>
  <c r="R4437" i="71" s="1"/>
  <c r="T4437" i="71"/>
  <c r="R4077" i="71" a="1"/>
  <c r="R4077" i="71" s="1"/>
  <c r="T4077" i="71"/>
  <c r="R3717" i="71" a="1"/>
  <c r="R3717" i="71" s="1"/>
  <c r="T3717" i="71"/>
  <c r="R3457" i="71" a="1"/>
  <c r="R3457" i="71" s="1"/>
  <c r="T3457" i="71"/>
  <c r="R2937" i="71" a="1"/>
  <c r="R2937" i="71" s="1"/>
  <c r="T2937" i="71"/>
  <c r="R2637" i="71" a="1"/>
  <c r="R2637" i="71" s="1"/>
  <c r="T2637" i="71"/>
  <c r="R2417" i="71" a="1"/>
  <c r="R2417" i="71" s="1"/>
  <c r="T2417" i="71"/>
  <c r="R4896" i="71" a="1"/>
  <c r="R4896" i="71" s="1"/>
  <c r="T4896" i="71"/>
  <c r="R4716" i="71" a="1"/>
  <c r="R4716" i="71" s="1"/>
  <c r="T4716" i="71"/>
  <c r="R4336" i="71" a="1"/>
  <c r="R4336" i="71" s="1"/>
  <c r="T4336" i="71"/>
  <c r="R4256" i="71" a="1"/>
  <c r="R4256" i="71" s="1"/>
  <c r="T4256" i="71"/>
  <c r="R4216" i="71" a="1"/>
  <c r="R4216" i="71" s="1"/>
  <c r="T4216" i="71"/>
  <c r="R3856" i="71" a="1"/>
  <c r="R3856" i="71" s="1"/>
  <c r="T3856" i="71"/>
  <c r="R3536" i="71" a="1"/>
  <c r="R3536" i="71" s="1"/>
  <c r="T3536" i="71"/>
  <c r="R4695" i="71" a="1"/>
  <c r="R4695" i="71" s="1"/>
  <c r="T4695" i="71"/>
  <c r="R4415" i="71" a="1"/>
  <c r="R4415" i="71" s="1"/>
  <c r="T4415" i="71"/>
  <c r="R4115" i="71" a="1"/>
  <c r="R4115" i="71" s="1"/>
  <c r="T4115" i="71"/>
  <c r="R3955" i="71" a="1"/>
  <c r="R3955" i="71" s="1"/>
  <c r="T3955" i="71"/>
  <c r="R3675" i="71" a="1"/>
  <c r="R3675" i="71" s="1"/>
  <c r="T3675" i="71"/>
  <c r="R3555" i="71" a="1"/>
  <c r="R3555" i="71" s="1"/>
  <c r="T3555" i="71"/>
  <c r="R3335" i="71" a="1"/>
  <c r="R3335" i="71" s="1"/>
  <c r="T3335" i="71"/>
  <c r="R3215" i="71" a="1"/>
  <c r="R3215" i="71" s="1"/>
  <c r="T3215" i="71"/>
  <c r="R3075" i="71" a="1"/>
  <c r="R3075" i="71" s="1"/>
  <c r="T3075" i="71"/>
  <c r="R2875" i="71" a="1"/>
  <c r="R2875" i="71" s="1"/>
  <c r="T2875" i="71"/>
  <c r="R2715" i="71" a="1"/>
  <c r="R2715" i="71" s="1"/>
  <c r="T2715" i="71"/>
  <c r="R2515" i="71" a="1"/>
  <c r="R2515" i="71" s="1"/>
  <c r="T2515" i="71"/>
  <c r="R2335" i="71" a="1"/>
  <c r="R2335" i="71" s="1"/>
  <c r="T2335" i="71"/>
  <c r="R2275" i="71" a="1"/>
  <c r="R2275" i="71" s="1"/>
  <c r="T2275" i="71"/>
  <c r="R2135" i="71" a="1"/>
  <c r="R2135" i="71" s="1"/>
  <c r="T2135" i="71"/>
  <c r="R2055" i="71" a="1"/>
  <c r="R2055" i="71" s="1"/>
  <c r="T2055" i="71"/>
  <c r="R1915" i="71" a="1"/>
  <c r="R1915" i="71" s="1"/>
  <c r="T1915" i="71"/>
  <c r="R1795" i="71" a="1"/>
  <c r="R1795" i="71" s="1"/>
  <c r="T1795" i="71"/>
  <c r="R1615" i="71" a="1"/>
  <c r="R1615" i="71" s="1"/>
  <c r="T1615" i="71"/>
  <c r="R1475" i="71" a="1"/>
  <c r="R1475" i="71" s="1"/>
  <c r="T1475" i="71"/>
  <c r="R1395" i="71" a="1"/>
  <c r="R1395" i="71" s="1"/>
  <c r="T1395" i="71"/>
  <c r="R1195" i="71" a="1"/>
  <c r="R1195" i="71" s="1"/>
  <c r="T1195" i="71"/>
  <c r="R1055" i="71" a="1"/>
  <c r="R1055" i="71" s="1"/>
  <c r="T1055" i="71"/>
  <c r="R995" i="71" a="1"/>
  <c r="R995" i="71" s="1"/>
  <c r="T995" i="71"/>
  <c r="R855" i="71" a="1"/>
  <c r="R855" i="71" s="1"/>
  <c r="T855" i="71"/>
  <c r="R755" i="71" a="1"/>
  <c r="R755" i="71" s="1"/>
  <c r="T755" i="71"/>
  <c r="R575" i="71" a="1"/>
  <c r="R575" i="71" s="1"/>
  <c r="T575" i="71"/>
  <c r="R475" i="71" a="1"/>
  <c r="R475" i="71" s="1"/>
  <c r="T475" i="71"/>
  <c r="R275" i="71" a="1"/>
  <c r="R275" i="71" s="1"/>
  <c r="T275" i="71"/>
  <c r="R215" i="71" a="1"/>
  <c r="R215" i="71" s="1"/>
  <c r="T215" i="71"/>
  <c r="R155" i="71" a="1"/>
  <c r="R155" i="71" s="1"/>
  <c r="T155" i="71"/>
  <c r="R4814" i="71" a="1"/>
  <c r="R4814" i="71" s="1"/>
  <c r="T4814" i="71"/>
  <c r="R4714" i="71" a="1"/>
  <c r="R4714" i="71" s="1"/>
  <c r="T4714" i="71"/>
  <c r="R4534" i="71" a="1"/>
  <c r="R4534" i="71" s="1"/>
  <c r="T4534" i="71"/>
  <c r="R4394" i="71" a="1"/>
  <c r="R4394" i="71" s="1"/>
  <c r="T4394" i="71"/>
  <c r="R4274" i="71" a="1"/>
  <c r="R4274" i="71" s="1"/>
  <c r="T4274" i="71"/>
  <c r="R4114" i="71" a="1"/>
  <c r="R4114" i="71" s="1"/>
  <c r="T4114" i="71"/>
  <c r="R3834" i="71" a="1"/>
  <c r="R3834" i="71" s="1"/>
  <c r="T3834" i="71"/>
  <c r="R3754" i="71" a="1"/>
  <c r="R3754" i="71" s="1"/>
  <c r="T3754" i="71"/>
  <c r="R3634" i="71" a="1"/>
  <c r="R3634" i="71" s="1"/>
  <c r="T3634" i="71"/>
  <c r="R3474" i="71" a="1"/>
  <c r="R3474" i="71" s="1"/>
  <c r="T3474" i="71"/>
  <c r="R3354" i="71" a="1"/>
  <c r="R3354" i="71" s="1"/>
  <c r="T3354" i="71"/>
  <c r="R3154" i="71" a="1"/>
  <c r="R3154" i="71" s="1"/>
  <c r="T3154" i="71"/>
  <c r="R2974" i="71" a="1"/>
  <c r="R2974" i="71" s="1"/>
  <c r="T2974" i="71"/>
  <c r="R2814" i="71" a="1"/>
  <c r="R2814" i="71" s="1"/>
  <c r="T2814" i="71"/>
  <c r="R2714" i="71" a="1"/>
  <c r="R2714" i="71" s="1"/>
  <c r="T2714" i="71"/>
  <c r="R2614" i="71" a="1"/>
  <c r="R2614" i="71" s="1"/>
  <c r="T2614" i="71"/>
  <c r="R2474" i="71" a="1"/>
  <c r="R2474" i="71" s="1"/>
  <c r="T2474" i="71"/>
  <c r="R2374" i="71" a="1"/>
  <c r="R2374" i="71" s="1"/>
  <c r="T2374" i="71"/>
  <c r="R2234" i="71" a="1"/>
  <c r="R2234" i="71" s="1"/>
  <c r="T2234" i="71"/>
  <c r="R2114" i="71" a="1"/>
  <c r="R2114" i="71" s="1"/>
  <c r="T2114" i="71"/>
  <c r="R1974" i="71" a="1"/>
  <c r="R1974" i="71" s="1"/>
  <c r="T1974" i="71"/>
  <c r="R1854" i="71" a="1"/>
  <c r="R1854" i="71" s="1"/>
  <c r="T1854" i="71"/>
  <c r="R1794" i="71" a="1"/>
  <c r="R1794" i="71" s="1"/>
  <c r="T1794" i="71"/>
  <c r="R1634" i="71" a="1"/>
  <c r="R1634" i="71" s="1"/>
  <c r="T1634" i="71"/>
  <c r="R3043" i="71" a="1"/>
  <c r="R3043" i="71" s="1"/>
  <c r="T3043" i="71"/>
  <c r="R3023" i="71" a="1"/>
  <c r="R3023" i="71" s="1"/>
  <c r="T3023" i="71"/>
  <c r="R3003" i="71" a="1"/>
  <c r="R3003" i="71" s="1"/>
  <c r="T3003" i="71"/>
  <c r="R2983" i="71" a="1"/>
  <c r="R2983" i="71" s="1"/>
  <c r="T2983" i="71"/>
  <c r="R2963" i="71" a="1"/>
  <c r="R2963" i="71" s="1"/>
  <c r="T2963" i="71"/>
  <c r="R2943" i="71" a="1"/>
  <c r="R2943" i="71" s="1"/>
  <c r="T2943" i="71"/>
  <c r="R2923" i="71" a="1"/>
  <c r="R2923" i="71" s="1"/>
  <c r="T2923" i="71"/>
  <c r="R2903" i="71" a="1"/>
  <c r="R2903" i="71" s="1"/>
  <c r="T2903" i="71"/>
  <c r="R2883" i="71" a="1"/>
  <c r="R2883" i="71" s="1"/>
  <c r="T2883" i="71"/>
  <c r="R2863" i="71" a="1"/>
  <c r="R2863" i="71" s="1"/>
  <c r="T2863" i="71"/>
  <c r="R2843" i="71" a="1"/>
  <c r="R2843" i="71" s="1"/>
  <c r="T2843" i="71"/>
  <c r="R2823" i="71" a="1"/>
  <c r="R2823" i="71" s="1"/>
  <c r="T2823" i="71"/>
  <c r="R2803" i="71" a="1"/>
  <c r="R2803" i="71" s="1"/>
  <c r="T2803" i="71"/>
  <c r="R2783" i="71" a="1"/>
  <c r="R2783" i="71" s="1"/>
  <c r="T2783" i="71"/>
  <c r="R2763" i="71" a="1"/>
  <c r="R2763" i="71" s="1"/>
  <c r="T2763" i="71"/>
  <c r="R2743" i="71" a="1"/>
  <c r="R2743" i="71" s="1"/>
  <c r="T2743" i="71"/>
  <c r="R2723" i="71" a="1"/>
  <c r="R2723" i="71" s="1"/>
  <c r="T2723" i="71"/>
  <c r="R2703" i="71" a="1"/>
  <c r="R2703" i="71" s="1"/>
  <c r="T2703" i="71"/>
  <c r="R2683" i="71" a="1"/>
  <c r="R2683" i="71" s="1"/>
  <c r="T2683" i="71"/>
  <c r="R2663" i="71" a="1"/>
  <c r="R2663" i="71" s="1"/>
  <c r="T2663" i="71"/>
  <c r="R2643" i="71" a="1"/>
  <c r="R2643" i="71" s="1"/>
  <c r="T2643" i="71"/>
  <c r="R2623" i="71" a="1"/>
  <c r="R2623" i="71" s="1"/>
  <c r="T2623" i="71"/>
  <c r="R2603" i="71" a="1"/>
  <c r="R2603" i="71" s="1"/>
  <c r="T2603" i="71"/>
  <c r="R2583" i="71" a="1"/>
  <c r="R2583" i="71" s="1"/>
  <c r="T2583" i="71"/>
  <c r="R2563" i="71" a="1"/>
  <c r="R2563" i="71" s="1"/>
  <c r="T2563" i="71"/>
  <c r="R2543" i="71" a="1"/>
  <c r="R2543" i="71" s="1"/>
  <c r="T2543" i="71"/>
  <c r="R2523" i="71" a="1"/>
  <c r="R2523" i="71" s="1"/>
  <c r="T2523" i="71"/>
  <c r="R2503" i="71" a="1"/>
  <c r="R2503" i="71" s="1"/>
  <c r="T2503" i="71"/>
  <c r="R2483" i="71" a="1"/>
  <c r="R2483" i="71" s="1"/>
  <c r="T2483" i="71"/>
  <c r="R2463" i="71" a="1"/>
  <c r="R2463" i="71" s="1"/>
  <c r="T2463" i="71"/>
  <c r="R2443" i="71" a="1"/>
  <c r="R2443" i="71" s="1"/>
  <c r="T2443" i="71"/>
  <c r="R2423" i="71" a="1"/>
  <c r="R2423" i="71" s="1"/>
  <c r="T2423" i="71"/>
  <c r="R2403" i="71" a="1"/>
  <c r="R2403" i="71" s="1"/>
  <c r="T2403" i="71"/>
  <c r="R2383" i="71" a="1"/>
  <c r="R2383" i="71" s="1"/>
  <c r="T2383" i="71"/>
  <c r="R2363" i="71" a="1"/>
  <c r="R2363" i="71" s="1"/>
  <c r="T2363" i="71"/>
  <c r="R2343" i="71" a="1"/>
  <c r="R2343" i="71" s="1"/>
  <c r="T2343" i="71"/>
  <c r="R2323" i="71" a="1"/>
  <c r="R2323" i="71" s="1"/>
  <c r="T2323" i="71"/>
  <c r="R2303" i="71" a="1"/>
  <c r="R2303" i="71" s="1"/>
  <c r="T2303" i="71"/>
  <c r="R2283" i="71" a="1"/>
  <c r="R2283" i="71" s="1"/>
  <c r="T2283" i="71"/>
  <c r="R2263" i="71" a="1"/>
  <c r="R2263" i="71" s="1"/>
  <c r="T2263" i="71"/>
  <c r="R2243" i="71" a="1"/>
  <c r="R2243" i="71" s="1"/>
  <c r="T2243" i="71"/>
  <c r="R2223" i="71" a="1"/>
  <c r="R2223" i="71" s="1"/>
  <c r="T2223" i="71"/>
  <c r="R2203" i="71" a="1"/>
  <c r="R2203" i="71" s="1"/>
  <c r="T2203" i="71"/>
  <c r="R2183" i="71" a="1"/>
  <c r="R2183" i="71" s="1"/>
  <c r="T2183" i="71"/>
  <c r="R2163" i="71" a="1"/>
  <c r="R2163" i="71" s="1"/>
  <c r="T2163" i="71"/>
  <c r="R2143" i="71" a="1"/>
  <c r="R2143" i="71" s="1"/>
  <c r="T2143" i="71"/>
  <c r="R2123" i="71" a="1"/>
  <c r="R2123" i="71" s="1"/>
  <c r="T2123" i="71"/>
  <c r="R2103" i="71" a="1"/>
  <c r="R2103" i="71" s="1"/>
  <c r="T2103" i="71"/>
  <c r="R2083" i="71" a="1"/>
  <c r="R2083" i="71" s="1"/>
  <c r="T2083" i="71"/>
  <c r="R2063" i="71" a="1"/>
  <c r="R2063" i="71" s="1"/>
  <c r="T2063" i="71"/>
  <c r="R2043" i="71" a="1"/>
  <c r="R2043" i="71" s="1"/>
  <c r="T2043" i="71"/>
  <c r="R2023" i="71" a="1"/>
  <c r="R2023" i="71" s="1"/>
  <c r="T2023" i="71"/>
  <c r="R2003" i="71" a="1"/>
  <c r="R2003" i="71" s="1"/>
  <c r="T2003" i="71"/>
  <c r="R1983" i="71" a="1"/>
  <c r="R1983" i="71" s="1"/>
  <c r="T1983" i="71"/>
  <c r="R1963" i="71" a="1"/>
  <c r="R1963" i="71" s="1"/>
  <c r="T1963" i="71"/>
  <c r="R1943" i="71" a="1"/>
  <c r="R1943" i="71" s="1"/>
  <c r="T1943" i="71"/>
  <c r="R1923" i="71" a="1"/>
  <c r="R1923" i="71" s="1"/>
  <c r="T1923" i="71"/>
  <c r="R1903" i="71" a="1"/>
  <c r="R1903" i="71" s="1"/>
  <c r="T1903" i="71"/>
  <c r="R1883" i="71" a="1"/>
  <c r="R1883" i="71" s="1"/>
  <c r="T1883" i="71"/>
  <c r="R1863" i="71" a="1"/>
  <c r="R1863" i="71" s="1"/>
  <c r="T1863" i="71"/>
  <c r="R1843" i="71" a="1"/>
  <c r="R1843" i="71" s="1"/>
  <c r="T1843" i="71"/>
  <c r="R1823" i="71" a="1"/>
  <c r="R1823" i="71" s="1"/>
  <c r="T1823" i="71"/>
  <c r="R1803" i="71" a="1"/>
  <c r="R1803" i="71" s="1"/>
  <c r="T1803" i="71"/>
  <c r="R1783" i="71" a="1"/>
  <c r="R1783" i="71" s="1"/>
  <c r="T1783" i="71"/>
  <c r="R1763" i="71" a="1"/>
  <c r="R1763" i="71" s="1"/>
  <c r="T1763" i="71"/>
  <c r="R1743" i="71" a="1"/>
  <c r="R1743" i="71" s="1"/>
  <c r="T1743" i="71"/>
  <c r="R1723" i="71" a="1"/>
  <c r="R1723" i="71" s="1"/>
  <c r="T1723" i="71"/>
  <c r="R1703" i="71" a="1"/>
  <c r="R1703" i="71" s="1"/>
  <c r="T1703" i="71"/>
  <c r="R1683" i="71" a="1"/>
  <c r="R1683" i="71" s="1"/>
  <c r="T1683" i="71"/>
  <c r="R1663" i="71" a="1"/>
  <c r="R1663" i="71" s="1"/>
  <c r="T1663" i="71"/>
  <c r="R1643" i="71" a="1"/>
  <c r="R1643" i="71" s="1"/>
  <c r="T1643" i="71"/>
  <c r="R1623" i="71" a="1"/>
  <c r="R1623" i="71" s="1"/>
  <c r="T1623" i="71"/>
  <c r="R1603" i="71" a="1"/>
  <c r="R1603" i="71" s="1"/>
  <c r="U1603" i="71" s="1"/>
  <c r="V1603" i="71" s="1"/>
  <c r="T1603" i="71"/>
  <c r="R1583" i="71" a="1"/>
  <c r="R1583" i="71" s="1"/>
  <c r="T1583" i="71"/>
  <c r="R1563" i="71" a="1"/>
  <c r="R1563" i="71" s="1"/>
  <c r="T1563" i="71"/>
  <c r="R1543" i="71" a="1"/>
  <c r="R1543" i="71" s="1"/>
  <c r="T1543" i="71"/>
  <c r="R1523" i="71" a="1"/>
  <c r="R1523" i="71" s="1"/>
  <c r="T1523" i="71"/>
  <c r="R1503" i="71" a="1"/>
  <c r="R1503" i="71" s="1"/>
  <c r="T1503" i="71"/>
  <c r="R1483" i="71" a="1"/>
  <c r="R1483" i="71" s="1"/>
  <c r="T1483" i="71"/>
  <c r="R1463" i="71" a="1"/>
  <c r="R1463" i="71" s="1"/>
  <c r="T1463" i="71"/>
  <c r="R1443" i="71" a="1"/>
  <c r="R1443" i="71" s="1"/>
  <c r="T1443" i="71"/>
  <c r="R1423" i="71" a="1"/>
  <c r="R1423" i="71" s="1"/>
  <c r="T1423" i="71"/>
  <c r="R1403" i="71" a="1"/>
  <c r="R1403" i="71" s="1"/>
  <c r="T1403" i="71"/>
  <c r="R1383" i="71" a="1"/>
  <c r="R1383" i="71" s="1"/>
  <c r="T1383" i="71"/>
  <c r="R1363" i="71" a="1"/>
  <c r="R1363" i="71" s="1"/>
  <c r="T1363" i="71"/>
  <c r="R1343" i="71" a="1"/>
  <c r="R1343" i="71" s="1"/>
  <c r="T1343" i="71"/>
  <c r="R1323" i="71" a="1"/>
  <c r="R1323" i="71" s="1"/>
  <c r="T1323" i="71"/>
  <c r="R1303" i="71" a="1"/>
  <c r="R1303" i="71" s="1"/>
  <c r="T1303" i="71"/>
  <c r="R1283" i="71" a="1"/>
  <c r="R1283" i="71" s="1"/>
  <c r="T1283" i="71"/>
  <c r="R1263" i="71" a="1"/>
  <c r="R1263" i="71" s="1"/>
  <c r="T1263" i="71"/>
  <c r="R1243" i="71" a="1"/>
  <c r="R1243" i="71" s="1"/>
  <c r="T1243" i="71"/>
  <c r="R1223" i="71" a="1"/>
  <c r="R1223" i="71" s="1"/>
  <c r="T1223" i="71"/>
  <c r="R1203" i="71" a="1"/>
  <c r="R1203" i="71" s="1"/>
  <c r="T1203" i="71"/>
  <c r="R1183" i="71" a="1"/>
  <c r="R1183" i="71" s="1"/>
  <c r="T1183" i="71"/>
  <c r="R1163" i="71" a="1"/>
  <c r="R1163" i="71" s="1"/>
  <c r="T1163" i="71"/>
  <c r="R1143" i="71" a="1"/>
  <c r="R1143" i="71" s="1"/>
  <c r="T1143" i="71"/>
  <c r="R1123" i="71" a="1"/>
  <c r="R1123" i="71" s="1"/>
  <c r="T1123" i="71"/>
  <c r="R1103" i="71" a="1"/>
  <c r="R1103" i="71" s="1"/>
  <c r="T1103" i="71"/>
  <c r="R1083" i="71" a="1"/>
  <c r="R1083" i="71" s="1"/>
  <c r="T1083" i="71"/>
  <c r="R1063" i="71" a="1"/>
  <c r="R1063" i="71" s="1"/>
  <c r="T1063" i="71"/>
  <c r="R1043" i="71" a="1"/>
  <c r="R1043" i="71" s="1"/>
  <c r="T1043" i="71"/>
  <c r="R1023" i="71" a="1"/>
  <c r="R1023" i="71" s="1"/>
  <c r="T1023" i="71"/>
  <c r="R1003" i="71" a="1"/>
  <c r="R1003" i="71" s="1"/>
  <c r="T1003" i="71"/>
  <c r="R983" i="71" a="1"/>
  <c r="R983" i="71" s="1"/>
  <c r="T983" i="71"/>
  <c r="R963" i="71" a="1"/>
  <c r="R963" i="71" s="1"/>
  <c r="T963" i="71"/>
  <c r="R943" i="71" a="1"/>
  <c r="R943" i="71" s="1"/>
  <c r="T943" i="71"/>
  <c r="R923" i="71" a="1"/>
  <c r="R923" i="71" s="1"/>
  <c r="T923" i="71"/>
  <c r="R903" i="71" a="1"/>
  <c r="R903" i="71" s="1"/>
  <c r="T903" i="71"/>
  <c r="R883" i="71" a="1"/>
  <c r="R883" i="71" s="1"/>
  <c r="T883" i="71"/>
  <c r="R863" i="71" a="1"/>
  <c r="R863" i="71" s="1"/>
  <c r="T863" i="71"/>
  <c r="R843" i="71" a="1"/>
  <c r="R843" i="71" s="1"/>
  <c r="T843" i="71"/>
  <c r="R823" i="71" a="1"/>
  <c r="R823" i="71" s="1"/>
  <c r="T823" i="71"/>
  <c r="R803" i="71" a="1"/>
  <c r="R803" i="71" s="1"/>
  <c r="T803" i="71"/>
  <c r="R783" i="71" a="1"/>
  <c r="R783" i="71" s="1"/>
  <c r="T783" i="71"/>
  <c r="R763" i="71" a="1"/>
  <c r="R763" i="71" s="1"/>
  <c r="T763" i="71"/>
  <c r="R743" i="71" a="1"/>
  <c r="R743" i="71" s="1"/>
  <c r="T743" i="71"/>
  <c r="R723" i="71" a="1"/>
  <c r="R723" i="71" s="1"/>
  <c r="T723" i="71"/>
  <c r="R703" i="71" a="1"/>
  <c r="R703" i="71" s="1"/>
  <c r="T703" i="71"/>
  <c r="R683" i="71" a="1"/>
  <c r="R683" i="71" s="1"/>
  <c r="T683" i="71"/>
  <c r="R663" i="71" a="1"/>
  <c r="R663" i="71" s="1"/>
  <c r="T663" i="71"/>
  <c r="R643" i="71" a="1"/>
  <c r="R643" i="71" s="1"/>
  <c r="T643" i="71"/>
  <c r="R623" i="71" a="1"/>
  <c r="R623" i="71" s="1"/>
  <c r="T623" i="71"/>
  <c r="R603" i="71" a="1"/>
  <c r="R603" i="71" s="1"/>
  <c r="T603" i="71"/>
  <c r="R583" i="71" a="1"/>
  <c r="R583" i="71" s="1"/>
  <c r="T583" i="71"/>
  <c r="R563" i="71" a="1"/>
  <c r="R563" i="71" s="1"/>
  <c r="T563" i="71"/>
  <c r="R543" i="71" a="1"/>
  <c r="R543" i="71" s="1"/>
  <c r="T543" i="71"/>
  <c r="R523" i="71" a="1"/>
  <c r="R523" i="71" s="1"/>
  <c r="T523" i="71"/>
  <c r="R503" i="71" a="1"/>
  <c r="R503" i="71" s="1"/>
  <c r="T503" i="71"/>
  <c r="R483" i="71" a="1"/>
  <c r="R483" i="71" s="1"/>
  <c r="T483" i="71"/>
  <c r="R463" i="71" a="1"/>
  <c r="R463" i="71" s="1"/>
  <c r="T463" i="71"/>
  <c r="R443" i="71" a="1"/>
  <c r="R443" i="71" s="1"/>
  <c r="T443" i="71"/>
  <c r="R423" i="71" a="1"/>
  <c r="R423" i="71" s="1"/>
  <c r="T423" i="71"/>
  <c r="R403" i="71" a="1"/>
  <c r="R403" i="71" s="1"/>
  <c r="T403" i="71"/>
  <c r="R383" i="71" a="1"/>
  <c r="R383" i="71" s="1"/>
  <c r="T383" i="71"/>
  <c r="R363" i="71" a="1"/>
  <c r="R363" i="71" s="1"/>
  <c r="T363" i="71"/>
  <c r="R343" i="71" a="1"/>
  <c r="R343" i="71" s="1"/>
  <c r="T343" i="71"/>
  <c r="R323" i="71" a="1"/>
  <c r="R323" i="71" s="1"/>
  <c r="T323" i="71"/>
  <c r="R303" i="71" a="1"/>
  <c r="R303" i="71" s="1"/>
  <c r="T303" i="71"/>
  <c r="R283" i="71" a="1"/>
  <c r="R283" i="71" s="1"/>
  <c r="T283" i="71"/>
  <c r="R263" i="71" a="1"/>
  <c r="R263" i="71" s="1"/>
  <c r="T263" i="71"/>
  <c r="R243" i="71" a="1"/>
  <c r="R243" i="71" s="1"/>
  <c r="T243" i="71"/>
  <c r="R223" i="71" a="1"/>
  <c r="R223" i="71" s="1"/>
  <c r="T223" i="71"/>
  <c r="R203" i="71" a="1"/>
  <c r="R203" i="71" s="1"/>
  <c r="T203" i="71"/>
  <c r="R183" i="71" a="1"/>
  <c r="R183" i="71" s="1"/>
  <c r="T183" i="71"/>
  <c r="R163" i="71" a="1"/>
  <c r="R163" i="71" s="1"/>
  <c r="T163" i="71"/>
  <c r="R143" i="71" a="1"/>
  <c r="R143" i="71" s="1"/>
  <c r="T143" i="71"/>
  <c r="R123" i="71" a="1"/>
  <c r="R123" i="71" s="1"/>
  <c r="T123" i="71"/>
  <c r="R103" i="71" a="1"/>
  <c r="R103" i="71" s="1"/>
  <c r="T103" i="71"/>
  <c r="R83" i="71" a="1"/>
  <c r="R83" i="71" s="1"/>
  <c r="T83" i="71"/>
  <c r="R63" i="71" a="1"/>
  <c r="R63" i="71" s="1"/>
  <c r="T63" i="71"/>
  <c r="R43" i="71" a="1"/>
  <c r="R43" i="71" s="1"/>
  <c r="T43" i="71"/>
  <c r="R23" i="71" a="1"/>
  <c r="R23" i="71" s="1"/>
  <c r="T23" i="71"/>
  <c r="R3" i="71" a="1"/>
  <c r="R3" i="71" s="1"/>
  <c r="T3" i="71"/>
  <c r="R1598" i="71" a="1"/>
  <c r="R1598" i="71" s="1"/>
  <c r="T1598" i="71"/>
  <c r="R1578" i="71" a="1"/>
  <c r="R1578" i="71" s="1"/>
  <c r="T1578" i="71"/>
  <c r="R1558" i="71" a="1"/>
  <c r="R1558" i="71" s="1"/>
  <c r="T1558" i="71"/>
  <c r="R1538" i="71" a="1"/>
  <c r="R1538" i="71" s="1"/>
  <c r="T1538" i="71"/>
  <c r="R1518" i="71" a="1"/>
  <c r="R1518" i="71" s="1"/>
  <c r="T1518" i="71"/>
  <c r="R1498" i="71" a="1"/>
  <c r="R1498" i="71" s="1"/>
  <c r="T1498" i="71"/>
  <c r="R1478" i="71" a="1"/>
  <c r="R1478" i="71" s="1"/>
  <c r="T1478" i="71"/>
  <c r="R1458" i="71" a="1"/>
  <c r="R1458" i="71" s="1"/>
  <c r="U1458" i="71" s="1"/>
  <c r="V1458" i="71" s="1"/>
  <c r="T1458" i="71"/>
  <c r="R1438" i="71" a="1"/>
  <c r="R1438" i="71" s="1"/>
  <c r="T1438" i="71"/>
  <c r="R1418" i="71" a="1"/>
  <c r="R1418" i="71" s="1"/>
  <c r="T1418" i="71"/>
  <c r="R1398" i="71" a="1"/>
  <c r="R1398" i="71" s="1"/>
  <c r="T1398" i="71"/>
  <c r="R1378" i="71" a="1"/>
  <c r="R1378" i="71" s="1"/>
  <c r="T1378" i="71"/>
  <c r="R1358" i="71" a="1"/>
  <c r="R1358" i="71" s="1"/>
  <c r="T1358" i="71"/>
  <c r="R1338" i="71" a="1"/>
  <c r="R1338" i="71" s="1"/>
  <c r="T1338" i="71"/>
  <c r="R1318" i="71" a="1"/>
  <c r="R1318" i="71" s="1"/>
  <c r="T1318" i="71"/>
  <c r="R1298" i="71" a="1"/>
  <c r="R1298" i="71" s="1"/>
  <c r="T1298" i="71"/>
  <c r="R1278" i="71" a="1"/>
  <c r="R1278" i="71" s="1"/>
  <c r="T1278" i="71"/>
  <c r="R1258" i="71" a="1"/>
  <c r="R1258" i="71" s="1"/>
  <c r="T1258" i="71"/>
  <c r="R1238" i="71" a="1"/>
  <c r="R1238" i="71" s="1"/>
  <c r="T1238" i="71"/>
  <c r="R1218" i="71" a="1"/>
  <c r="R1218" i="71" s="1"/>
  <c r="T1218" i="71"/>
  <c r="R1198" i="71" a="1"/>
  <c r="R1198" i="71" s="1"/>
  <c r="T1198" i="71"/>
  <c r="R1178" i="71" a="1"/>
  <c r="R1178" i="71" s="1"/>
  <c r="T1178" i="71"/>
  <c r="R1158" i="71" a="1"/>
  <c r="R1158" i="71" s="1"/>
  <c r="T1158" i="71"/>
  <c r="R1138" i="71" a="1"/>
  <c r="R1138" i="71" s="1"/>
  <c r="T1138" i="71"/>
  <c r="R1118" i="71" a="1"/>
  <c r="R1118" i="71" s="1"/>
  <c r="T1118" i="71"/>
  <c r="R1098" i="71" a="1"/>
  <c r="R1098" i="71" s="1"/>
  <c r="T1098" i="71"/>
  <c r="R1078" i="71" a="1"/>
  <c r="R1078" i="71" s="1"/>
  <c r="T1078" i="71"/>
  <c r="R1058" i="71" a="1"/>
  <c r="R1058" i="71" s="1"/>
  <c r="T1058" i="71"/>
  <c r="R1038" i="71" a="1"/>
  <c r="R1038" i="71" s="1"/>
  <c r="T1038" i="71"/>
  <c r="R1018" i="71" a="1"/>
  <c r="R1018" i="71" s="1"/>
  <c r="T1018" i="71"/>
  <c r="R998" i="71" a="1"/>
  <c r="R998" i="71" s="1"/>
  <c r="T998" i="71"/>
  <c r="R978" i="71" a="1"/>
  <c r="R978" i="71" s="1"/>
  <c r="T978" i="71"/>
  <c r="R958" i="71" a="1"/>
  <c r="R958" i="71" s="1"/>
  <c r="T958" i="71"/>
  <c r="R938" i="71" a="1"/>
  <c r="R938" i="71" s="1"/>
  <c r="T938" i="71"/>
  <c r="R918" i="71" a="1"/>
  <c r="R918" i="71" s="1"/>
  <c r="T918" i="71"/>
  <c r="R898" i="71" a="1"/>
  <c r="R898" i="71" s="1"/>
  <c r="U898" i="71" s="1"/>
  <c r="V898" i="71" s="1"/>
  <c r="T898" i="71"/>
  <c r="R878" i="71" a="1"/>
  <c r="R878" i="71" s="1"/>
  <c r="T878" i="71"/>
  <c r="R858" i="71" a="1"/>
  <c r="R858" i="71" s="1"/>
  <c r="T858" i="71"/>
  <c r="R838" i="71" a="1"/>
  <c r="R838" i="71" s="1"/>
  <c r="T838" i="71"/>
  <c r="R818" i="71" a="1"/>
  <c r="R818" i="71" s="1"/>
  <c r="T818" i="71"/>
  <c r="R798" i="71" a="1"/>
  <c r="R798" i="71" s="1"/>
  <c r="T798" i="71"/>
  <c r="R778" i="71" a="1"/>
  <c r="R778" i="71" s="1"/>
  <c r="T778" i="71"/>
  <c r="R758" i="71" a="1"/>
  <c r="R758" i="71" s="1"/>
  <c r="T758" i="71"/>
  <c r="R738" i="71" a="1"/>
  <c r="R738" i="71" s="1"/>
  <c r="T738" i="71"/>
  <c r="R718" i="71" a="1"/>
  <c r="R718" i="71" s="1"/>
  <c r="T718" i="71"/>
  <c r="R698" i="71" a="1"/>
  <c r="R698" i="71" s="1"/>
  <c r="T698" i="71"/>
  <c r="R678" i="71" a="1"/>
  <c r="R678" i="71" s="1"/>
  <c r="U678" i="71" s="1"/>
  <c r="V678" i="71" s="1"/>
  <c r="T678" i="71"/>
  <c r="R658" i="71" a="1"/>
  <c r="R658" i="71" s="1"/>
  <c r="T658" i="71"/>
  <c r="R638" i="71" a="1"/>
  <c r="R638" i="71" s="1"/>
  <c r="T638" i="71"/>
  <c r="R618" i="71" a="1"/>
  <c r="R618" i="71" s="1"/>
  <c r="T618" i="71"/>
  <c r="R598" i="71" a="1"/>
  <c r="R598" i="71" s="1"/>
  <c r="T598" i="71"/>
  <c r="R578" i="71" a="1"/>
  <c r="R578" i="71" s="1"/>
  <c r="T578" i="71"/>
  <c r="R558" i="71" a="1"/>
  <c r="R558" i="71" s="1"/>
  <c r="T558" i="71"/>
  <c r="R538" i="71" a="1"/>
  <c r="R538" i="71" s="1"/>
  <c r="T538" i="71"/>
  <c r="R518" i="71" a="1"/>
  <c r="R518" i="71" s="1"/>
  <c r="T518" i="71"/>
  <c r="R498" i="71" a="1"/>
  <c r="R498" i="71" s="1"/>
  <c r="T498" i="71"/>
  <c r="R478" i="71" a="1"/>
  <c r="R478" i="71" s="1"/>
  <c r="T478" i="71"/>
  <c r="R458" i="71" a="1"/>
  <c r="R458" i="71" s="1"/>
  <c r="T458" i="71"/>
  <c r="R438" i="71" a="1"/>
  <c r="R438" i="71" s="1"/>
  <c r="T438" i="71"/>
  <c r="R418" i="71" a="1"/>
  <c r="R418" i="71" s="1"/>
  <c r="T418" i="71"/>
  <c r="R398" i="71" a="1"/>
  <c r="R398" i="71" s="1"/>
  <c r="T398" i="71"/>
  <c r="R378" i="71" a="1"/>
  <c r="R378" i="71" s="1"/>
  <c r="T378" i="71"/>
  <c r="R358" i="71" a="1"/>
  <c r="R358" i="71" s="1"/>
  <c r="T358" i="71"/>
  <c r="R338" i="71" a="1"/>
  <c r="R338" i="71" s="1"/>
  <c r="T338" i="71"/>
  <c r="R318" i="71" a="1"/>
  <c r="R318" i="71" s="1"/>
  <c r="T318" i="71"/>
  <c r="R298" i="71" a="1"/>
  <c r="R298" i="71" s="1"/>
  <c r="T298" i="71"/>
  <c r="R278" i="71" a="1"/>
  <c r="R278" i="71" s="1"/>
  <c r="T278" i="71"/>
  <c r="R258" i="71" a="1"/>
  <c r="R258" i="71" s="1"/>
  <c r="T258" i="71"/>
  <c r="R238" i="71" a="1"/>
  <c r="R238" i="71" s="1"/>
  <c r="T238" i="71"/>
  <c r="R218" i="71" a="1"/>
  <c r="R218" i="71" s="1"/>
  <c r="T218" i="71"/>
  <c r="R198" i="71" a="1"/>
  <c r="R198" i="71" s="1"/>
  <c r="T198" i="71"/>
  <c r="R178" i="71" a="1"/>
  <c r="R178" i="71" s="1"/>
  <c r="T178" i="71"/>
  <c r="R158" i="71" a="1"/>
  <c r="R158" i="71" s="1"/>
  <c r="T158" i="71"/>
  <c r="R138" i="71" a="1"/>
  <c r="R138" i="71" s="1"/>
  <c r="T138" i="71"/>
  <c r="R118" i="71" a="1"/>
  <c r="R118" i="71" s="1"/>
  <c r="T118" i="71"/>
  <c r="R98" i="71" a="1"/>
  <c r="R98" i="71" s="1"/>
  <c r="T98" i="71"/>
  <c r="R78" i="71" a="1"/>
  <c r="R78" i="71" s="1"/>
  <c r="T78" i="71"/>
  <c r="R58" i="71" a="1"/>
  <c r="R58" i="71" s="1"/>
  <c r="T58" i="71"/>
  <c r="R38" i="71" a="1"/>
  <c r="R38" i="71" s="1"/>
  <c r="T38" i="71"/>
  <c r="R18" i="71" a="1"/>
  <c r="R18" i="71" s="1"/>
  <c r="T18" i="71"/>
  <c r="R2077" i="71" a="1"/>
  <c r="R2077" i="71" s="1"/>
  <c r="T2077" i="71"/>
  <c r="R2057" i="71" a="1"/>
  <c r="R2057" i="71" s="1"/>
  <c r="T2057" i="71"/>
  <c r="R2037" i="71" a="1"/>
  <c r="R2037" i="71" s="1"/>
  <c r="T2037" i="71"/>
  <c r="R2017" i="71" a="1"/>
  <c r="R2017" i="71" s="1"/>
  <c r="T2017" i="71"/>
  <c r="R1997" i="71" a="1"/>
  <c r="R1997" i="71" s="1"/>
  <c r="T1997" i="71"/>
  <c r="R1977" i="71" a="1"/>
  <c r="R1977" i="71" s="1"/>
  <c r="T1977" i="71"/>
  <c r="R1957" i="71" a="1"/>
  <c r="R1957" i="71" s="1"/>
  <c r="T1957" i="71"/>
  <c r="R1937" i="71" a="1"/>
  <c r="R1937" i="71" s="1"/>
  <c r="T1937" i="71"/>
  <c r="R1917" i="71" a="1"/>
  <c r="R1917" i="71" s="1"/>
  <c r="T1917" i="71"/>
  <c r="R1897" i="71" a="1"/>
  <c r="R1897" i="71" s="1"/>
  <c r="T1897" i="71"/>
  <c r="R1877" i="71" a="1"/>
  <c r="R1877" i="71" s="1"/>
  <c r="T1877" i="71"/>
  <c r="R1857" i="71" a="1"/>
  <c r="R1857" i="71" s="1"/>
  <c r="T1857" i="71"/>
  <c r="R1837" i="71" a="1"/>
  <c r="R1837" i="71" s="1"/>
  <c r="T1837" i="71"/>
  <c r="R1817" i="71" a="1"/>
  <c r="R1817" i="71" s="1"/>
  <c r="T1817" i="71"/>
  <c r="R1797" i="71" a="1"/>
  <c r="R1797" i="71" s="1"/>
  <c r="T1797" i="71"/>
  <c r="R1777" i="71" a="1"/>
  <c r="R1777" i="71" s="1"/>
  <c r="T1777" i="71"/>
  <c r="R1757" i="71" a="1"/>
  <c r="R1757" i="71" s="1"/>
  <c r="T1757" i="71"/>
  <c r="R1737" i="71" a="1"/>
  <c r="R1737" i="71" s="1"/>
  <c r="T1737" i="71"/>
  <c r="R1717" i="71" a="1"/>
  <c r="R1717" i="71" s="1"/>
  <c r="T1717" i="71"/>
  <c r="R1697" i="71" a="1"/>
  <c r="R1697" i="71" s="1"/>
  <c r="T1697" i="71"/>
  <c r="R1677" i="71" a="1"/>
  <c r="R1677" i="71" s="1"/>
  <c r="T1677" i="71"/>
  <c r="R1657" i="71" a="1"/>
  <c r="R1657" i="71" s="1"/>
  <c r="T1657" i="71"/>
  <c r="R1637" i="71" a="1"/>
  <c r="R1637" i="71" s="1"/>
  <c r="T1637" i="71"/>
  <c r="R1617" i="71" a="1"/>
  <c r="R1617" i="71" s="1"/>
  <c r="T1617" i="71"/>
  <c r="R1597" i="71" a="1"/>
  <c r="R1597" i="71" s="1"/>
  <c r="T1597" i="71"/>
  <c r="R1577" i="71" a="1"/>
  <c r="R1577" i="71" s="1"/>
  <c r="T1577" i="71"/>
  <c r="R1557" i="71" a="1"/>
  <c r="R1557" i="71" s="1"/>
  <c r="T1557" i="71"/>
  <c r="R1537" i="71" a="1"/>
  <c r="R1537" i="71" s="1"/>
  <c r="T1537" i="71"/>
  <c r="R1517" i="71" a="1"/>
  <c r="R1517" i="71" s="1"/>
  <c r="U1517" i="71" s="1"/>
  <c r="V1517" i="71" s="1"/>
  <c r="T1517" i="71"/>
  <c r="R1497" i="71" a="1"/>
  <c r="R1497" i="71" s="1"/>
  <c r="T1497" i="71"/>
  <c r="R1477" i="71" a="1"/>
  <c r="R1477" i="71" s="1"/>
  <c r="T1477" i="71"/>
  <c r="R1457" i="71" a="1"/>
  <c r="R1457" i="71" s="1"/>
  <c r="T1457" i="71"/>
  <c r="R1437" i="71" a="1"/>
  <c r="R1437" i="71" s="1"/>
  <c r="T1437" i="71"/>
  <c r="R1417" i="71" a="1"/>
  <c r="R1417" i="71" s="1"/>
  <c r="T1417" i="71"/>
  <c r="R1397" i="71" a="1"/>
  <c r="R1397" i="71" s="1"/>
  <c r="T1397" i="71"/>
  <c r="R1377" i="71" a="1"/>
  <c r="R1377" i="71" s="1"/>
  <c r="T1377" i="71"/>
  <c r="R1357" i="71" a="1"/>
  <c r="R1357" i="71" s="1"/>
  <c r="T1357" i="71"/>
  <c r="R1337" i="71" a="1"/>
  <c r="R1337" i="71" s="1"/>
  <c r="T1337" i="71"/>
  <c r="R1317" i="71" a="1"/>
  <c r="R1317" i="71" s="1"/>
  <c r="T1317" i="71"/>
  <c r="R1297" i="71" a="1"/>
  <c r="R1297" i="71" s="1"/>
  <c r="T1297" i="71"/>
  <c r="R1277" i="71" a="1"/>
  <c r="R1277" i="71" s="1"/>
  <c r="T1277" i="71"/>
  <c r="R1257" i="71" a="1"/>
  <c r="R1257" i="71" s="1"/>
  <c r="T1257" i="71"/>
  <c r="R1237" i="71" a="1"/>
  <c r="R1237" i="71" s="1"/>
  <c r="T1237" i="71"/>
  <c r="R1217" i="71" a="1"/>
  <c r="R1217" i="71" s="1"/>
  <c r="T1217" i="71"/>
  <c r="R1197" i="71" a="1"/>
  <c r="R1197" i="71" s="1"/>
  <c r="T1197" i="71"/>
  <c r="R1177" i="71" a="1"/>
  <c r="R1177" i="71" s="1"/>
  <c r="T1177" i="71"/>
  <c r="R1157" i="71" a="1"/>
  <c r="R1157" i="71" s="1"/>
  <c r="T1157" i="71"/>
  <c r="R1137" i="71" a="1"/>
  <c r="R1137" i="71" s="1"/>
  <c r="T1137" i="71"/>
  <c r="R1117" i="71" a="1"/>
  <c r="R1117" i="71" s="1"/>
  <c r="T1117" i="71"/>
  <c r="R1097" i="71" a="1"/>
  <c r="R1097" i="71" s="1"/>
  <c r="T1097" i="71"/>
  <c r="R1077" i="71" a="1"/>
  <c r="R1077" i="71" s="1"/>
  <c r="T1077" i="71"/>
  <c r="R1057" i="71" a="1"/>
  <c r="R1057" i="71" s="1"/>
  <c r="T1057" i="71"/>
  <c r="R1037" i="71" a="1"/>
  <c r="R1037" i="71" s="1"/>
  <c r="T1037" i="71"/>
  <c r="R1017" i="71" a="1"/>
  <c r="R1017" i="71" s="1"/>
  <c r="T1017" i="71"/>
  <c r="R997" i="71" a="1"/>
  <c r="R997" i="71" s="1"/>
  <c r="T997" i="71"/>
  <c r="R977" i="71" a="1"/>
  <c r="R977" i="71" s="1"/>
  <c r="T977" i="71"/>
  <c r="R957" i="71" a="1"/>
  <c r="R957" i="71" s="1"/>
  <c r="T957" i="71"/>
  <c r="R937" i="71" a="1"/>
  <c r="R937" i="71" s="1"/>
  <c r="T937" i="71"/>
  <c r="R917" i="71" a="1"/>
  <c r="R917" i="71" s="1"/>
  <c r="T917" i="71"/>
  <c r="R897" i="71" a="1"/>
  <c r="R897" i="71" s="1"/>
  <c r="T897" i="71"/>
  <c r="R877" i="71" a="1"/>
  <c r="R877" i="71" s="1"/>
  <c r="T877" i="71"/>
  <c r="R857" i="71" a="1"/>
  <c r="R857" i="71" s="1"/>
  <c r="T857" i="71"/>
  <c r="R837" i="71" a="1"/>
  <c r="R837" i="71" s="1"/>
  <c r="T837" i="71"/>
  <c r="R817" i="71" a="1"/>
  <c r="R817" i="71" s="1"/>
  <c r="T817" i="71"/>
  <c r="R797" i="71" a="1"/>
  <c r="R797" i="71" s="1"/>
  <c r="T797" i="71"/>
  <c r="R777" i="71" a="1"/>
  <c r="R777" i="71" s="1"/>
  <c r="T777" i="71"/>
  <c r="R757" i="71" a="1"/>
  <c r="R757" i="71" s="1"/>
  <c r="T757" i="71"/>
  <c r="R737" i="71" a="1"/>
  <c r="R737" i="71" s="1"/>
  <c r="T737" i="71"/>
  <c r="R717" i="71" a="1"/>
  <c r="R717" i="71" s="1"/>
  <c r="T717" i="71"/>
  <c r="R697" i="71" a="1"/>
  <c r="R697" i="71" s="1"/>
  <c r="T697" i="71"/>
  <c r="R677" i="71" a="1"/>
  <c r="R677" i="71" s="1"/>
  <c r="T677" i="71"/>
  <c r="R657" i="71" a="1"/>
  <c r="R657" i="71" s="1"/>
  <c r="T657" i="71"/>
  <c r="R637" i="71" a="1"/>
  <c r="R637" i="71" s="1"/>
  <c r="T637" i="71"/>
  <c r="R617" i="71" a="1"/>
  <c r="R617" i="71" s="1"/>
  <c r="T617" i="71"/>
  <c r="R597" i="71" a="1"/>
  <c r="R597" i="71" s="1"/>
  <c r="T597" i="71"/>
  <c r="R577" i="71" a="1"/>
  <c r="R577" i="71" s="1"/>
  <c r="T577" i="71"/>
  <c r="R557" i="71" a="1"/>
  <c r="R557" i="71" s="1"/>
  <c r="T557" i="71"/>
  <c r="R537" i="71" a="1"/>
  <c r="R537" i="71" s="1"/>
  <c r="T537" i="71"/>
  <c r="R517" i="71" a="1"/>
  <c r="R517" i="71" s="1"/>
  <c r="T517" i="71"/>
  <c r="R497" i="71" a="1"/>
  <c r="R497" i="71" s="1"/>
  <c r="T497" i="71"/>
  <c r="R477" i="71" a="1"/>
  <c r="R477" i="71" s="1"/>
  <c r="T477" i="71"/>
  <c r="R457" i="71" a="1"/>
  <c r="R457" i="71" s="1"/>
  <c r="T457" i="71"/>
  <c r="R437" i="71" a="1"/>
  <c r="R437" i="71" s="1"/>
  <c r="T437" i="71"/>
  <c r="R417" i="71" a="1"/>
  <c r="R417" i="71" s="1"/>
  <c r="T417" i="71"/>
  <c r="R397" i="71" a="1"/>
  <c r="R397" i="71" s="1"/>
  <c r="T397" i="71"/>
  <c r="R377" i="71" a="1"/>
  <c r="R377" i="71" s="1"/>
  <c r="T377" i="71"/>
  <c r="R357" i="71" a="1"/>
  <c r="R357" i="71" s="1"/>
  <c r="T357" i="71"/>
  <c r="R337" i="71" a="1"/>
  <c r="R337" i="71" s="1"/>
  <c r="T337" i="71"/>
  <c r="R317" i="71" a="1"/>
  <c r="R317" i="71" s="1"/>
  <c r="T317" i="71"/>
  <c r="R297" i="71" a="1"/>
  <c r="R297" i="71" s="1"/>
  <c r="T297" i="71"/>
  <c r="R277" i="71" a="1"/>
  <c r="R277" i="71" s="1"/>
  <c r="T277" i="71"/>
  <c r="R257" i="71" a="1"/>
  <c r="R257" i="71" s="1"/>
  <c r="T257" i="71"/>
  <c r="R237" i="71" a="1"/>
  <c r="R237" i="71" s="1"/>
  <c r="T237" i="71"/>
  <c r="R217" i="71" a="1"/>
  <c r="R217" i="71" s="1"/>
  <c r="T217" i="71"/>
  <c r="R197" i="71" a="1"/>
  <c r="R197" i="71" s="1"/>
  <c r="T197" i="71"/>
  <c r="R177" i="71" a="1"/>
  <c r="R177" i="71" s="1"/>
  <c r="T177" i="71"/>
  <c r="R157" i="71" a="1"/>
  <c r="R157" i="71" s="1"/>
  <c r="T157" i="71"/>
  <c r="R137" i="71" a="1"/>
  <c r="R137" i="71" s="1"/>
  <c r="T137" i="71"/>
  <c r="R117" i="71" a="1"/>
  <c r="R117" i="71" s="1"/>
  <c r="T117" i="71"/>
  <c r="R97" i="71" a="1"/>
  <c r="R97" i="71" s="1"/>
  <c r="T97" i="71"/>
  <c r="R77" i="71" a="1"/>
  <c r="R77" i="71" s="1"/>
  <c r="U77" i="71" s="1"/>
  <c r="V77" i="71" s="1"/>
  <c r="T77" i="71"/>
  <c r="R57" i="71" a="1"/>
  <c r="R57" i="71" s="1"/>
  <c r="T57" i="71"/>
  <c r="R37" i="71" a="1"/>
  <c r="R37" i="71" s="1"/>
  <c r="T37" i="71"/>
  <c r="R17" i="71" a="1"/>
  <c r="R17" i="71" s="1"/>
  <c r="T17" i="71"/>
  <c r="R2996" i="71" a="1"/>
  <c r="R2996" i="71" s="1"/>
  <c r="T2996" i="71"/>
  <c r="R2976" i="71" a="1"/>
  <c r="R2976" i="71" s="1"/>
  <c r="T2976" i="71"/>
  <c r="R2956" i="71" a="1"/>
  <c r="R2956" i="71" s="1"/>
  <c r="T2956" i="71"/>
  <c r="R2936" i="71" a="1"/>
  <c r="R2936" i="71" s="1"/>
  <c r="T2936" i="71"/>
  <c r="R2916" i="71" a="1"/>
  <c r="R2916" i="71" s="1"/>
  <c r="T2916" i="71"/>
  <c r="R2896" i="71" a="1"/>
  <c r="R2896" i="71" s="1"/>
  <c r="T2896" i="71"/>
  <c r="R2876" i="71" a="1"/>
  <c r="R2876" i="71" s="1"/>
  <c r="T2876" i="71"/>
  <c r="R2856" i="71" a="1"/>
  <c r="R2856" i="71" s="1"/>
  <c r="T2856" i="71"/>
  <c r="R2836" i="71" a="1"/>
  <c r="R2836" i="71" s="1"/>
  <c r="T2836" i="71"/>
  <c r="R2816" i="71" a="1"/>
  <c r="R2816" i="71" s="1"/>
  <c r="T2816" i="71"/>
  <c r="R2796" i="71" a="1"/>
  <c r="R2796" i="71" s="1"/>
  <c r="T2796" i="71"/>
  <c r="R2776" i="71" a="1"/>
  <c r="R2776" i="71" s="1"/>
  <c r="T2776" i="71"/>
  <c r="R2756" i="71" a="1"/>
  <c r="R2756" i="71" s="1"/>
  <c r="T2756" i="71"/>
  <c r="R2736" i="71" a="1"/>
  <c r="R2736" i="71" s="1"/>
  <c r="T2736" i="71"/>
  <c r="R2716" i="71" a="1"/>
  <c r="R2716" i="71" s="1"/>
  <c r="T2716" i="71"/>
  <c r="R2696" i="71" a="1"/>
  <c r="R2696" i="71" s="1"/>
  <c r="T2696" i="71"/>
  <c r="R2676" i="71" a="1"/>
  <c r="R2676" i="71" s="1"/>
  <c r="T2676" i="71"/>
  <c r="R2656" i="71" a="1"/>
  <c r="R2656" i="71" s="1"/>
  <c r="T2656" i="71"/>
  <c r="R2636" i="71" a="1"/>
  <c r="R2636" i="71" s="1"/>
  <c r="T2636" i="71"/>
  <c r="R2616" i="71" a="1"/>
  <c r="R2616" i="71" s="1"/>
  <c r="T2616" i="71"/>
  <c r="R2596" i="71" a="1"/>
  <c r="R2596" i="71" s="1"/>
  <c r="T2596" i="71"/>
  <c r="R2576" i="71" a="1"/>
  <c r="R2576" i="71" s="1"/>
  <c r="T2576" i="71"/>
  <c r="R2556" i="71" a="1"/>
  <c r="R2556" i="71" s="1"/>
  <c r="T2556" i="71"/>
  <c r="R2536" i="71" a="1"/>
  <c r="R2536" i="71" s="1"/>
  <c r="T2536" i="71"/>
  <c r="R2516" i="71" a="1"/>
  <c r="R2516" i="71" s="1"/>
  <c r="T2516" i="71"/>
  <c r="R2496" i="71" a="1"/>
  <c r="R2496" i="71" s="1"/>
  <c r="T2496" i="71"/>
  <c r="R2476" i="71" a="1"/>
  <c r="R2476" i="71" s="1"/>
  <c r="T2476" i="71"/>
  <c r="R2456" i="71" a="1"/>
  <c r="R2456" i="71" s="1"/>
  <c r="T2456" i="71"/>
  <c r="R2436" i="71" a="1"/>
  <c r="R2436" i="71" s="1"/>
  <c r="T2436" i="71"/>
  <c r="R2416" i="71" a="1"/>
  <c r="R2416" i="71" s="1"/>
  <c r="T2416" i="71"/>
  <c r="R2396" i="71" a="1"/>
  <c r="R2396" i="71" s="1"/>
  <c r="T2396" i="71"/>
  <c r="R2376" i="71" a="1"/>
  <c r="R2376" i="71" s="1"/>
  <c r="T2376" i="71"/>
  <c r="R2356" i="71" a="1"/>
  <c r="R2356" i="71" s="1"/>
  <c r="T2356" i="71"/>
  <c r="R2336" i="71" a="1"/>
  <c r="R2336" i="71" s="1"/>
  <c r="T2336" i="71"/>
  <c r="R2316" i="71" a="1"/>
  <c r="R2316" i="71" s="1"/>
  <c r="T2316" i="71"/>
  <c r="R2296" i="71" a="1"/>
  <c r="R2296" i="71" s="1"/>
  <c r="T2296" i="71"/>
  <c r="R2276" i="71" a="1"/>
  <c r="R2276" i="71" s="1"/>
  <c r="T2276" i="71"/>
  <c r="R2256" i="71" a="1"/>
  <c r="R2256" i="71" s="1"/>
  <c r="T2256" i="71"/>
  <c r="R2236" i="71" a="1"/>
  <c r="R2236" i="71" s="1"/>
  <c r="T2236" i="71"/>
  <c r="R2216" i="71" a="1"/>
  <c r="R2216" i="71" s="1"/>
  <c r="T2216" i="71"/>
  <c r="R2196" i="71" a="1"/>
  <c r="R2196" i="71" s="1"/>
  <c r="T2196" i="71"/>
  <c r="R2176" i="71" a="1"/>
  <c r="R2176" i="71" s="1"/>
  <c r="T2176" i="71"/>
  <c r="R2156" i="71" a="1"/>
  <c r="R2156" i="71" s="1"/>
  <c r="T2156" i="71"/>
  <c r="R2136" i="71" a="1"/>
  <c r="R2136" i="71" s="1"/>
  <c r="T2136" i="71"/>
  <c r="R2116" i="71" a="1"/>
  <c r="R2116" i="71" s="1"/>
  <c r="T2116" i="71"/>
  <c r="R2096" i="71" a="1"/>
  <c r="R2096" i="71" s="1"/>
  <c r="T2096" i="71"/>
  <c r="R2076" i="71" a="1"/>
  <c r="R2076" i="71" s="1"/>
  <c r="T2076" i="71"/>
  <c r="R2056" i="71" a="1"/>
  <c r="R2056" i="71" s="1"/>
  <c r="T2056" i="71"/>
  <c r="R2036" i="71" a="1"/>
  <c r="R2036" i="71" s="1"/>
  <c r="T2036" i="71"/>
  <c r="R2016" i="71" a="1"/>
  <c r="R2016" i="71" s="1"/>
  <c r="T2016" i="71"/>
  <c r="R1996" i="71" a="1"/>
  <c r="R1996" i="71" s="1"/>
  <c r="T1996" i="71"/>
  <c r="R1976" i="71" a="1"/>
  <c r="R1976" i="71" s="1"/>
  <c r="T1976" i="71"/>
  <c r="R1956" i="71" a="1"/>
  <c r="R1956" i="71" s="1"/>
  <c r="T1956" i="71"/>
  <c r="R1936" i="71" a="1"/>
  <c r="R1936" i="71" s="1"/>
  <c r="T1936" i="71"/>
  <c r="R1916" i="71" a="1"/>
  <c r="R1916" i="71" s="1"/>
  <c r="T1916" i="71"/>
  <c r="R1896" i="71" a="1"/>
  <c r="R1896" i="71" s="1"/>
  <c r="T1896" i="71"/>
  <c r="R1876" i="71" a="1"/>
  <c r="R1876" i="71" s="1"/>
  <c r="T1876" i="71"/>
  <c r="R1856" i="71" a="1"/>
  <c r="R1856" i="71" s="1"/>
  <c r="T1856" i="71"/>
  <c r="R1836" i="71" a="1"/>
  <c r="R1836" i="71" s="1"/>
  <c r="T1836" i="71"/>
  <c r="R1816" i="71" a="1"/>
  <c r="R1816" i="71" s="1"/>
  <c r="U1816" i="71" s="1"/>
  <c r="V1816" i="71" s="1"/>
  <c r="T1816" i="71"/>
  <c r="R1796" i="71" a="1"/>
  <c r="R1796" i="71" s="1"/>
  <c r="T1796" i="71"/>
  <c r="R1776" i="71" a="1"/>
  <c r="R1776" i="71" s="1"/>
  <c r="T1776" i="71"/>
  <c r="R1756" i="71" a="1"/>
  <c r="R1756" i="71" s="1"/>
  <c r="T1756" i="71"/>
  <c r="R1736" i="71" a="1"/>
  <c r="R1736" i="71" s="1"/>
  <c r="T1736" i="71"/>
  <c r="R1716" i="71" a="1"/>
  <c r="R1716" i="71" s="1"/>
  <c r="T1716" i="71"/>
  <c r="R1696" i="71" a="1"/>
  <c r="R1696" i="71" s="1"/>
  <c r="T1696" i="71"/>
  <c r="R1676" i="71" a="1"/>
  <c r="R1676" i="71" s="1"/>
  <c r="T1676" i="71"/>
  <c r="R1656" i="71" a="1"/>
  <c r="R1656" i="71" s="1"/>
  <c r="T1656" i="71"/>
  <c r="R1636" i="71" a="1"/>
  <c r="R1636" i="71" s="1"/>
  <c r="T1636" i="71"/>
  <c r="R1616" i="71" a="1"/>
  <c r="R1616" i="71" s="1"/>
  <c r="T1616" i="71"/>
  <c r="R1596" i="71" a="1"/>
  <c r="R1596" i="71" s="1"/>
  <c r="T1596" i="71"/>
  <c r="R1576" i="71" a="1"/>
  <c r="R1576" i="71" s="1"/>
  <c r="T1576" i="71"/>
  <c r="R1556" i="71" a="1"/>
  <c r="R1556" i="71" s="1"/>
  <c r="T1556" i="71"/>
  <c r="R1536" i="71" a="1"/>
  <c r="R1536" i="71" s="1"/>
  <c r="T1536" i="71"/>
  <c r="R1516" i="71" a="1"/>
  <c r="R1516" i="71" s="1"/>
  <c r="T1516" i="71"/>
  <c r="R1496" i="71" a="1"/>
  <c r="R1496" i="71" s="1"/>
  <c r="T1496" i="71"/>
  <c r="R1476" i="71" a="1"/>
  <c r="R1476" i="71" s="1"/>
  <c r="T1476" i="71"/>
  <c r="R1456" i="71" a="1"/>
  <c r="R1456" i="71" s="1"/>
  <c r="T1456" i="71"/>
  <c r="R1436" i="71" a="1"/>
  <c r="R1436" i="71" s="1"/>
  <c r="T1436" i="71"/>
  <c r="R1416" i="71" a="1"/>
  <c r="R1416" i="71" s="1"/>
  <c r="T1416" i="71"/>
  <c r="R1396" i="71" a="1"/>
  <c r="R1396" i="71" s="1"/>
  <c r="T1396" i="71"/>
  <c r="R1376" i="71" a="1"/>
  <c r="R1376" i="71" s="1"/>
  <c r="T1376" i="71"/>
  <c r="R1356" i="71" a="1"/>
  <c r="R1356" i="71" s="1"/>
  <c r="T1356" i="71"/>
  <c r="R1336" i="71" a="1"/>
  <c r="R1336" i="71" s="1"/>
  <c r="T1336" i="71"/>
  <c r="R1316" i="71" a="1"/>
  <c r="R1316" i="71" s="1"/>
  <c r="T1316" i="71"/>
  <c r="R1296" i="71" a="1"/>
  <c r="R1296" i="71" s="1"/>
  <c r="T1296" i="71"/>
  <c r="R1276" i="71" a="1"/>
  <c r="R1276" i="71" s="1"/>
  <c r="T1276" i="71"/>
  <c r="R1256" i="71" a="1"/>
  <c r="R1256" i="71" s="1"/>
  <c r="T1256" i="71"/>
  <c r="R1236" i="71" a="1"/>
  <c r="R1236" i="71" s="1"/>
  <c r="T1236" i="71"/>
  <c r="R1216" i="71" a="1"/>
  <c r="R1216" i="71" s="1"/>
  <c r="U1216" i="71" s="1"/>
  <c r="V1216" i="71" s="1"/>
  <c r="T1216" i="71"/>
  <c r="R1196" i="71" a="1"/>
  <c r="R1196" i="71" s="1"/>
  <c r="T1196" i="71"/>
  <c r="R1176" i="71" a="1"/>
  <c r="R1176" i="71" s="1"/>
  <c r="T1176" i="71"/>
  <c r="R1156" i="71" a="1"/>
  <c r="R1156" i="71" s="1"/>
  <c r="T1156" i="71"/>
  <c r="R1136" i="71" a="1"/>
  <c r="R1136" i="71" s="1"/>
  <c r="T1136" i="71"/>
  <c r="R1116" i="71" a="1"/>
  <c r="R1116" i="71" s="1"/>
  <c r="T1116" i="71"/>
  <c r="R1096" i="71" a="1"/>
  <c r="R1096" i="71" s="1"/>
  <c r="T1096" i="71"/>
  <c r="R1076" i="71" a="1"/>
  <c r="R1076" i="71" s="1"/>
  <c r="T1076" i="71"/>
  <c r="R1056" i="71" a="1"/>
  <c r="R1056" i="71" s="1"/>
  <c r="T1056" i="71"/>
  <c r="R1036" i="71" a="1"/>
  <c r="R1036" i="71" s="1"/>
  <c r="T1036" i="71"/>
  <c r="R1016" i="71" a="1"/>
  <c r="R1016" i="71" s="1"/>
  <c r="T1016" i="71"/>
  <c r="R996" i="71" a="1"/>
  <c r="R996" i="71" s="1"/>
  <c r="T996" i="71"/>
  <c r="R976" i="71" a="1"/>
  <c r="R976" i="71" s="1"/>
  <c r="T976" i="71"/>
  <c r="R956" i="71" a="1"/>
  <c r="R956" i="71" s="1"/>
  <c r="T956" i="71"/>
  <c r="R936" i="71" a="1"/>
  <c r="R936" i="71" s="1"/>
  <c r="T936" i="71"/>
  <c r="R916" i="71" a="1"/>
  <c r="R916" i="71" s="1"/>
  <c r="T916" i="71"/>
  <c r="R896" i="71" a="1"/>
  <c r="R896" i="71" s="1"/>
  <c r="T896" i="71"/>
  <c r="R876" i="71" a="1"/>
  <c r="R876" i="71" s="1"/>
  <c r="T876" i="71"/>
  <c r="R856" i="71" a="1"/>
  <c r="R856" i="71" s="1"/>
  <c r="T856" i="71"/>
  <c r="R836" i="71" a="1"/>
  <c r="R836" i="71" s="1"/>
  <c r="T836" i="71"/>
  <c r="R816" i="71" a="1"/>
  <c r="R816" i="71" s="1"/>
  <c r="T816" i="71"/>
  <c r="R796" i="71" a="1"/>
  <c r="R796" i="71" s="1"/>
  <c r="T796" i="71"/>
  <c r="R776" i="71" a="1"/>
  <c r="R776" i="71" s="1"/>
  <c r="T776" i="71"/>
  <c r="R756" i="71" a="1"/>
  <c r="R756" i="71" s="1"/>
  <c r="T756" i="71"/>
  <c r="R736" i="71" a="1"/>
  <c r="R736" i="71" s="1"/>
  <c r="T736" i="71"/>
  <c r="R716" i="71" a="1"/>
  <c r="R716" i="71" s="1"/>
  <c r="T716" i="71"/>
  <c r="R696" i="71" a="1"/>
  <c r="R696" i="71" s="1"/>
  <c r="T696" i="71"/>
  <c r="R676" i="71" a="1"/>
  <c r="R676" i="71" s="1"/>
  <c r="T676" i="71"/>
  <c r="R656" i="71" a="1"/>
  <c r="R656" i="71" s="1"/>
  <c r="T656" i="71"/>
  <c r="R636" i="71" a="1"/>
  <c r="R636" i="71" s="1"/>
  <c r="T636" i="71"/>
  <c r="R616" i="71" a="1"/>
  <c r="R616" i="71" s="1"/>
  <c r="T616" i="71"/>
  <c r="R596" i="71" a="1"/>
  <c r="R596" i="71" s="1"/>
  <c r="T596" i="71"/>
  <c r="R576" i="71" a="1"/>
  <c r="R576" i="71" s="1"/>
  <c r="T576" i="71"/>
  <c r="R556" i="71" a="1"/>
  <c r="R556" i="71" s="1"/>
  <c r="T556" i="71"/>
  <c r="R536" i="71" a="1"/>
  <c r="R536" i="71" s="1"/>
  <c r="T536" i="71"/>
  <c r="R516" i="71" a="1"/>
  <c r="R516" i="71" s="1"/>
  <c r="T516" i="71"/>
  <c r="R496" i="71" a="1"/>
  <c r="R496" i="71" s="1"/>
  <c r="T496" i="71"/>
  <c r="R476" i="71" a="1"/>
  <c r="R476" i="71" s="1"/>
  <c r="T476" i="71"/>
  <c r="R456" i="71" a="1"/>
  <c r="R456" i="71" s="1"/>
  <c r="T456" i="71"/>
  <c r="R436" i="71" a="1"/>
  <c r="R436" i="71" s="1"/>
  <c r="T436" i="71"/>
  <c r="R416" i="71" a="1"/>
  <c r="R416" i="71" s="1"/>
  <c r="T416" i="71"/>
  <c r="R396" i="71" a="1"/>
  <c r="R396" i="71" s="1"/>
  <c r="T396" i="71"/>
  <c r="R376" i="71" a="1"/>
  <c r="R376" i="71" s="1"/>
  <c r="T376" i="71"/>
  <c r="R356" i="71" a="1"/>
  <c r="R356" i="71" s="1"/>
  <c r="T356" i="71"/>
  <c r="R336" i="71" a="1"/>
  <c r="R336" i="71" s="1"/>
  <c r="T336" i="71"/>
  <c r="R316" i="71" a="1"/>
  <c r="R316" i="71" s="1"/>
  <c r="T316" i="71"/>
  <c r="R296" i="71" a="1"/>
  <c r="R296" i="71" s="1"/>
  <c r="T296" i="71"/>
  <c r="R276" i="71" a="1"/>
  <c r="R276" i="71" s="1"/>
  <c r="T276" i="71"/>
  <c r="R256" i="71" a="1"/>
  <c r="R256" i="71" s="1"/>
  <c r="T256" i="71"/>
  <c r="R236" i="71" a="1"/>
  <c r="R236" i="71" s="1"/>
  <c r="T236" i="71"/>
  <c r="R216" i="71" a="1"/>
  <c r="R216" i="71" s="1"/>
  <c r="T216" i="71"/>
  <c r="R196" i="71" a="1"/>
  <c r="R196" i="71" s="1"/>
  <c r="T196" i="71"/>
  <c r="R176" i="71" a="1"/>
  <c r="R176" i="71" s="1"/>
  <c r="T176" i="71"/>
  <c r="R156" i="71" a="1"/>
  <c r="R156" i="71" s="1"/>
  <c r="T156" i="71"/>
  <c r="R136" i="71" a="1"/>
  <c r="R136" i="71" s="1"/>
  <c r="T136" i="71"/>
  <c r="R116" i="71" a="1"/>
  <c r="R116" i="71" s="1"/>
  <c r="T116" i="71"/>
  <c r="R96" i="71" a="1"/>
  <c r="R96" i="71" s="1"/>
  <c r="T96" i="71"/>
  <c r="R76" i="71" a="1"/>
  <c r="R76" i="71" s="1"/>
  <c r="T76" i="71"/>
  <c r="R56" i="71" a="1"/>
  <c r="R56" i="71" s="1"/>
  <c r="T56" i="71"/>
  <c r="R36" i="71" a="1"/>
  <c r="R36" i="71" s="1"/>
  <c r="T36" i="71"/>
  <c r="R16" i="71" a="1"/>
  <c r="R16" i="71" s="1"/>
  <c r="T16" i="71"/>
  <c r="R1494" i="71" a="1"/>
  <c r="R1494" i="71" s="1"/>
  <c r="T1494" i="71"/>
  <c r="R1334" i="71" a="1"/>
  <c r="R1334" i="71" s="1"/>
  <c r="T1334" i="71"/>
  <c r="R994" i="71" a="1"/>
  <c r="R994" i="71" s="1"/>
  <c r="T994" i="71"/>
  <c r="R874" i="71" a="1"/>
  <c r="R874" i="71" s="1"/>
  <c r="T874" i="71"/>
  <c r="R494" i="71" a="1"/>
  <c r="R494" i="71" s="1"/>
  <c r="T494" i="71"/>
  <c r="R54" i="71" a="1"/>
  <c r="R54" i="71" s="1"/>
  <c r="T54" i="71"/>
  <c r="R4833" i="71" a="1"/>
  <c r="R4833" i="71" s="1"/>
  <c r="T4833" i="71"/>
  <c r="R4533" i="71" a="1"/>
  <c r="R4533" i="71" s="1"/>
  <c r="T4533" i="71"/>
  <c r="R4193" i="71" a="1"/>
  <c r="R4193" i="71" s="1"/>
  <c r="T4193" i="71"/>
  <c r="R3793" i="71" a="1"/>
  <c r="R3793" i="71" s="1"/>
  <c r="T3793" i="71"/>
  <c r="R3593" i="71" a="1"/>
  <c r="R3593" i="71" s="1"/>
  <c r="T3593" i="71"/>
  <c r="R3193" i="71" a="1"/>
  <c r="R3193" i="71" s="1"/>
  <c r="T3193" i="71"/>
  <c r="R2633" i="71" a="1"/>
  <c r="R2633" i="71" s="1"/>
  <c r="T2633" i="71"/>
  <c r="R2233" i="71" a="1"/>
  <c r="R2233" i="71" s="1"/>
  <c r="T2233" i="71"/>
  <c r="R2073" i="71" a="1"/>
  <c r="R2073" i="71" s="1"/>
  <c r="T2073" i="71"/>
  <c r="R1713" i="71" a="1"/>
  <c r="R1713" i="71" s="1"/>
  <c r="T1713" i="71"/>
  <c r="R1373" i="71" a="1"/>
  <c r="R1373" i="71" s="1"/>
  <c r="T1373" i="71"/>
  <c r="R993" i="71" a="1"/>
  <c r="R993" i="71" s="1"/>
  <c r="T993" i="71"/>
  <c r="R813" i="71" a="1"/>
  <c r="R813" i="71" s="1"/>
  <c r="T813" i="71"/>
  <c r="R613" i="71" a="1"/>
  <c r="R613" i="71" s="1"/>
  <c r="T613" i="71"/>
  <c r="R593" i="71" a="1"/>
  <c r="R593" i="71" s="1"/>
  <c r="T593" i="71"/>
  <c r="R573" i="71" a="1"/>
  <c r="R573" i="71" s="1"/>
  <c r="U573" i="71" s="1"/>
  <c r="V573" i="71" s="1"/>
  <c r="T573" i="71"/>
  <c r="R553" i="71" a="1"/>
  <c r="R553" i="71" s="1"/>
  <c r="T553" i="71"/>
  <c r="R533" i="71" a="1"/>
  <c r="R533" i="71" s="1"/>
  <c r="T533" i="71"/>
  <c r="R513" i="71" a="1"/>
  <c r="R513" i="71" s="1"/>
  <c r="T513" i="71"/>
  <c r="R493" i="71" a="1"/>
  <c r="R493" i="71" s="1"/>
  <c r="T493" i="71"/>
  <c r="R473" i="71" a="1"/>
  <c r="R473" i="71" s="1"/>
  <c r="T473" i="71"/>
  <c r="R453" i="71" a="1"/>
  <c r="R453" i="71" s="1"/>
  <c r="T453" i="71"/>
  <c r="R433" i="71" a="1"/>
  <c r="R433" i="71" s="1"/>
  <c r="T433" i="71"/>
  <c r="R413" i="71" a="1"/>
  <c r="R413" i="71" s="1"/>
  <c r="T413" i="71"/>
  <c r="R393" i="71" a="1"/>
  <c r="R393" i="71" s="1"/>
  <c r="T393" i="71"/>
  <c r="R373" i="71" a="1"/>
  <c r="R373" i="71" s="1"/>
  <c r="T373" i="71"/>
  <c r="R353" i="71" a="1"/>
  <c r="R353" i="71" s="1"/>
  <c r="T353" i="71"/>
  <c r="R333" i="71" a="1"/>
  <c r="R333" i="71" s="1"/>
  <c r="T333" i="71"/>
  <c r="R313" i="71" a="1"/>
  <c r="R313" i="71" s="1"/>
  <c r="T313" i="71"/>
  <c r="R293" i="71" a="1"/>
  <c r="R293" i="71" s="1"/>
  <c r="T293" i="71"/>
  <c r="R273" i="71" a="1"/>
  <c r="R273" i="71" s="1"/>
  <c r="T273" i="71"/>
  <c r="R253" i="71" a="1"/>
  <c r="R253" i="71" s="1"/>
  <c r="T253" i="71"/>
  <c r="R233" i="71" a="1"/>
  <c r="R233" i="71" s="1"/>
  <c r="T233" i="71"/>
  <c r="R213" i="71" a="1"/>
  <c r="R213" i="71" s="1"/>
  <c r="T213" i="71"/>
  <c r="R193" i="71" a="1"/>
  <c r="R193" i="71" s="1"/>
  <c r="T193" i="71"/>
  <c r="R173" i="71" a="1"/>
  <c r="R173" i="71" s="1"/>
  <c r="T173" i="71"/>
  <c r="R153" i="71" a="1"/>
  <c r="R153" i="71" s="1"/>
  <c r="T153" i="71"/>
  <c r="R133" i="71" a="1"/>
  <c r="R133" i="71" s="1"/>
  <c r="T133" i="71"/>
  <c r="R113" i="71" a="1"/>
  <c r="R113" i="71" s="1"/>
  <c r="T113" i="71"/>
  <c r="R93" i="71" a="1"/>
  <c r="R93" i="71" s="1"/>
  <c r="T93" i="71"/>
  <c r="R73" i="71" a="1"/>
  <c r="R73" i="71" s="1"/>
  <c r="T73" i="71"/>
  <c r="R53" i="71" a="1"/>
  <c r="R53" i="71" s="1"/>
  <c r="T53" i="71"/>
  <c r="R33" i="71" a="1"/>
  <c r="R33" i="71" s="1"/>
  <c r="T33" i="71"/>
  <c r="R13" i="71" a="1"/>
  <c r="R13" i="71" s="1"/>
  <c r="T13" i="71"/>
  <c r="R1454" i="71" a="1"/>
  <c r="R1454" i="71" s="1"/>
  <c r="T1454" i="71"/>
  <c r="R1394" i="71" a="1"/>
  <c r="R1394" i="71" s="1"/>
  <c r="T1394" i="71"/>
  <c r="R1234" i="71" a="1"/>
  <c r="R1234" i="71" s="1"/>
  <c r="T1234" i="71"/>
  <c r="R1114" i="71" a="1"/>
  <c r="R1114" i="71" s="1"/>
  <c r="T1114" i="71"/>
  <c r="R954" i="71" a="1"/>
  <c r="R954" i="71" s="1"/>
  <c r="T954" i="71"/>
  <c r="R794" i="71" a="1"/>
  <c r="R794" i="71" s="1"/>
  <c r="T794" i="71"/>
  <c r="R694" i="71" a="1"/>
  <c r="R694" i="71" s="1"/>
  <c r="T694" i="71"/>
  <c r="R654" i="71" a="1"/>
  <c r="R654" i="71" s="1"/>
  <c r="U654" i="71" s="1"/>
  <c r="V654" i="71" s="1"/>
  <c r="T654" i="71"/>
  <c r="R474" i="71" a="1"/>
  <c r="R474" i="71" s="1"/>
  <c r="T474" i="71"/>
  <c r="R354" i="71" a="1"/>
  <c r="R354" i="71" s="1"/>
  <c r="T354" i="71"/>
  <c r="R274" i="71" a="1"/>
  <c r="R274" i="71" s="1"/>
  <c r="T274" i="71"/>
  <c r="R214" i="71" a="1"/>
  <c r="R214" i="71" s="1"/>
  <c r="T214" i="71"/>
  <c r="R74" i="71" a="1"/>
  <c r="R74" i="71" s="1"/>
  <c r="T74" i="71"/>
  <c r="R4893" i="71" a="1"/>
  <c r="R4893" i="71" s="1"/>
  <c r="T4893" i="71"/>
  <c r="R4753" i="71" a="1"/>
  <c r="R4753" i="71" s="1"/>
  <c r="T4753" i="71"/>
  <c r="R4633" i="71" a="1"/>
  <c r="R4633" i="71" s="1"/>
  <c r="T4633" i="71"/>
  <c r="R4493" i="71" a="1"/>
  <c r="R4493" i="71" s="1"/>
  <c r="T4493" i="71"/>
  <c r="R4333" i="71" a="1"/>
  <c r="R4333" i="71" s="1"/>
  <c r="T4333" i="71"/>
  <c r="R4153" i="71" a="1"/>
  <c r="R4153" i="71" s="1"/>
  <c r="T4153" i="71"/>
  <c r="R4013" i="71" a="1"/>
  <c r="R4013" i="71" s="1"/>
  <c r="T4013" i="71"/>
  <c r="R3873" i="71" a="1"/>
  <c r="R3873" i="71" s="1"/>
  <c r="T3873" i="71"/>
  <c r="R3713" i="71" a="1"/>
  <c r="R3713" i="71" s="1"/>
  <c r="T3713" i="71"/>
  <c r="R3573" i="71" a="1"/>
  <c r="R3573" i="71" s="1"/>
  <c r="T3573" i="71"/>
  <c r="R3413" i="71" a="1"/>
  <c r="R3413" i="71" s="1"/>
  <c r="T3413" i="71"/>
  <c r="R3253" i="71" a="1"/>
  <c r="R3253" i="71" s="1"/>
  <c r="T3253" i="71"/>
  <c r="R3093" i="71" a="1"/>
  <c r="R3093" i="71" s="1"/>
  <c r="T3093" i="71"/>
  <c r="R2993" i="71" a="1"/>
  <c r="R2993" i="71" s="1"/>
  <c r="T2993" i="71"/>
  <c r="R2973" i="71" a="1"/>
  <c r="R2973" i="71" s="1"/>
  <c r="T2973" i="71"/>
  <c r="R2933" i="71" a="1"/>
  <c r="R2933" i="71" s="1"/>
  <c r="T2933" i="71"/>
  <c r="R2733" i="71" a="1"/>
  <c r="R2733" i="71" s="1"/>
  <c r="T2733" i="71"/>
  <c r="R2653" i="71" a="1"/>
  <c r="R2653" i="71" s="1"/>
  <c r="T2653" i="71"/>
  <c r="R2613" i="71" a="1"/>
  <c r="R2613" i="71" s="1"/>
  <c r="T2613" i="71"/>
  <c r="R2533" i="71" a="1"/>
  <c r="R2533" i="71" s="1"/>
  <c r="T2533" i="71"/>
  <c r="R2293" i="71" a="1"/>
  <c r="R2293" i="71" s="1"/>
  <c r="T2293" i="71"/>
  <c r="R2173" i="71" a="1"/>
  <c r="R2173" i="71" s="1"/>
  <c r="T2173" i="71"/>
  <c r="R2113" i="71" a="1"/>
  <c r="R2113" i="71" s="1"/>
  <c r="T2113" i="71"/>
  <c r="R1893" i="71" a="1"/>
  <c r="R1893" i="71" s="1"/>
  <c r="T1893" i="71"/>
  <c r="R1833" i="71" a="1"/>
  <c r="R1833" i="71" s="1"/>
  <c r="T1833" i="71"/>
  <c r="R1733" i="71" a="1"/>
  <c r="R1733" i="71" s="1"/>
  <c r="U1733" i="71" s="1"/>
  <c r="V1733" i="71" s="1"/>
  <c r="T1733" i="71"/>
  <c r="R1613" i="71" a="1"/>
  <c r="R1613" i="71" s="1"/>
  <c r="T1613" i="71"/>
  <c r="R1533" i="71" a="1"/>
  <c r="R1533" i="71" s="1"/>
  <c r="T1533" i="71"/>
  <c r="R1393" i="71" a="1"/>
  <c r="R1393" i="71" s="1"/>
  <c r="T1393" i="71"/>
  <c r="R1273" i="71" a="1"/>
  <c r="R1273" i="71" s="1"/>
  <c r="T1273" i="71"/>
  <c r="R1053" i="71" a="1"/>
  <c r="R1053" i="71" s="1"/>
  <c r="T1053" i="71"/>
  <c r="R913" i="71" a="1"/>
  <c r="R913" i="71" s="1"/>
  <c r="T913" i="71"/>
  <c r="R753" i="71" a="1"/>
  <c r="R753" i="71" s="1"/>
  <c r="T753" i="71"/>
  <c r="R4912" i="71" a="1"/>
  <c r="R4912" i="71" s="1"/>
  <c r="T4912" i="71"/>
  <c r="R4872" i="71" a="1"/>
  <c r="R4872" i="71" s="1"/>
  <c r="T4872" i="71"/>
  <c r="R4752" i="71" a="1"/>
  <c r="R4752" i="71" s="1"/>
  <c r="T4752" i="71"/>
  <c r="R4612" i="71" a="1"/>
  <c r="R4612" i="71" s="1"/>
  <c r="T4612" i="71"/>
  <c r="R4552" i="71" a="1"/>
  <c r="R4552" i="71" s="1"/>
  <c r="T4552" i="71"/>
  <c r="R4432" i="71" a="1"/>
  <c r="R4432" i="71" s="1"/>
  <c r="T4432" i="71"/>
  <c r="R4332" i="71" a="1"/>
  <c r="R4332" i="71" s="1"/>
  <c r="T4332" i="71"/>
  <c r="R4252" i="71" a="1"/>
  <c r="R4252" i="71" s="1"/>
  <c r="T4252" i="71"/>
  <c r="R4192" i="71" a="1"/>
  <c r="R4192" i="71" s="1"/>
  <c r="U4192" i="71" s="1"/>
  <c r="V4192" i="71" s="1"/>
  <c r="T4192" i="71"/>
  <c r="R4052" i="71" a="1"/>
  <c r="R4052" i="71" s="1"/>
  <c r="T4052" i="71"/>
  <c r="R3952" i="71" a="1"/>
  <c r="R3952" i="71" s="1"/>
  <c r="T3952" i="71"/>
  <c r="R3932" i="71" a="1"/>
  <c r="R3932" i="71" s="1"/>
  <c r="T3932" i="71"/>
  <c r="R3912" i="71" a="1"/>
  <c r="R3912" i="71" s="1"/>
  <c r="T3912" i="71"/>
  <c r="R3892" i="71" a="1"/>
  <c r="R3892" i="71" s="1"/>
  <c r="T3892" i="71"/>
  <c r="R3872" i="71" a="1"/>
  <c r="R3872" i="71" s="1"/>
  <c r="T3872" i="71"/>
  <c r="R3852" i="71" a="1"/>
  <c r="R3852" i="71" s="1"/>
  <c r="T3852" i="71"/>
  <c r="R3832" i="71" a="1"/>
  <c r="R3832" i="71" s="1"/>
  <c r="T3832" i="71"/>
  <c r="R3812" i="71" a="1"/>
  <c r="R3812" i="71" s="1"/>
  <c r="T3812" i="71"/>
  <c r="R3792" i="71" a="1"/>
  <c r="R3792" i="71" s="1"/>
  <c r="T3792" i="71"/>
  <c r="R3772" i="71" a="1"/>
  <c r="R3772" i="71" s="1"/>
  <c r="T3772" i="71"/>
  <c r="R3752" i="71" a="1"/>
  <c r="R3752" i="71" s="1"/>
  <c r="T3752" i="71"/>
  <c r="R3732" i="71" a="1"/>
  <c r="R3732" i="71" s="1"/>
  <c r="T3732" i="71"/>
  <c r="R3712" i="71" a="1"/>
  <c r="R3712" i="71" s="1"/>
  <c r="T3712" i="71"/>
  <c r="R3692" i="71" a="1"/>
  <c r="R3692" i="71" s="1"/>
  <c r="T3692" i="71"/>
  <c r="R3672" i="71" a="1"/>
  <c r="R3672" i="71" s="1"/>
  <c r="T3672" i="71"/>
  <c r="R3652" i="71" a="1"/>
  <c r="R3652" i="71" s="1"/>
  <c r="T3652" i="71"/>
  <c r="R3632" i="71" a="1"/>
  <c r="R3632" i="71" s="1"/>
  <c r="T3632" i="71"/>
  <c r="R3612" i="71" a="1"/>
  <c r="R3612" i="71" s="1"/>
  <c r="T3612" i="71"/>
  <c r="R3592" i="71" a="1"/>
  <c r="R3592" i="71" s="1"/>
  <c r="T3592" i="71"/>
  <c r="R3572" i="71" a="1"/>
  <c r="R3572" i="71" s="1"/>
  <c r="T3572" i="71"/>
  <c r="R3552" i="71" a="1"/>
  <c r="R3552" i="71" s="1"/>
  <c r="T3552" i="71"/>
  <c r="R3532" i="71" a="1"/>
  <c r="R3532" i="71" s="1"/>
  <c r="T3532" i="71"/>
  <c r="R3512" i="71" a="1"/>
  <c r="R3512" i="71" s="1"/>
  <c r="T3512" i="71"/>
  <c r="R3492" i="71" a="1"/>
  <c r="R3492" i="71" s="1"/>
  <c r="T3492" i="71"/>
  <c r="R3472" i="71" a="1"/>
  <c r="R3472" i="71" s="1"/>
  <c r="T3472" i="71"/>
  <c r="R3452" i="71" a="1"/>
  <c r="R3452" i="71" s="1"/>
  <c r="T3452" i="71"/>
  <c r="R3432" i="71" a="1"/>
  <c r="R3432" i="71" s="1"/>
  <c r="T3432" i="71"/>
  <c r="R3412" i="71" a="1"/>
  <c r="R3412" i="71" s="1"/>
  <c r="T3412" i="71"/>
  <c r="R3392" i="71" a="1"/>
  <c r="R3392" i="71" s="1"/>
  <c r="T3392" i="71"/>
  <c r="R3372" i="71" a="1"/>
  <c r="R3372" i="71" s="1"/>
  <c r="T3372" i="71"/>
  <c r="R3352" i="71" a="1"/>
  <c r="R3352" i="71" s="1"/>
  <c r="T3352" i="71"/>
  <c r="R3332" i="71" a="1"/>
  <c r="R3332" i="71" s="1"/>
  <c r="T3332" i="71"/>
  <c r="R3312" i="71" a="1"/>
  <c r="R3312" i="71" s="1"/>
  <c r="T3312" i="71"/>
  <c r="R3292" i="71" a="1"/>
  <c r="R3292" i="71" s="1"/>
  <c r="T3292" i="71"/>
  <c r="R3272" i="71" a="1"/>
  <c r="R3272" i="71" s="1"/>
  <c r="T3272" i="71"/>
  <c r="R3252" i="71" a="1"/>
  <c r="R3252" i="71" s="1"/>
  <c r="T3252" i="71"/>
  <c r="R3232" i="71" a="1"/>
  <c r="R3232" i="71" s="1"/>
  <c r="T3232" i="71"/>
  <c r="R3212" i="71" a="1"/>
  <c r="R3212" i="71" s="1"/>
  <c r="T3212" i="71"/>
  <c r="R3192" i="71" a="1"/>
  <c r="R3192" i="71" s="1"/>
  <c r="T3192" i="71"/>
  <c r="R3172" i="71" a="1"/>
  <c r="R3172" i="71" s="1"/>
  <c r="T3172" i="71"/>
  <c r="R3152" i="71" a="1"/>
  <c r="R3152" i="71" s="1"/>
  <c r="T3152" i="71"/>
  <c r="R3132" i="71" a="1"/>
  <c r="R3132" i="71" s="1"/>
  <c r="T3132" i="71"/>
  <c r="R3112" i="71" a="1"/>
  <c r="R3112" i="71" s="1"/>
  <c r="T3112" i="71"/>
  <c r="R3092" i="71" a="1"/>
  <c r="R3092" i="71" s="1"/>
  <c r="T3092" i="71"/>
  <c r="R3072" i="71" a="1"/>
  <c r="R3072" i="71" s="1"/>
  <c r="T3072" i="71"/>
  <c r="R3052" i="71" a="1"/>
  <c r="R3052" i="71" s="1"/>
  <c r="T3052" i="71"/>
  <c r="R3032" i="71" a="1"/>
  <c r="R3032" i="71" s="1"/>
  <c r="T3032" i="71"/>
  <c r="R3012" i="71" a="1"/>
  <c r="R3012" i="71" s="1"/>
  <c r="T3012" i="71"/>
  <c r="R2992" i="71" a="1"/>
  <c r="R2992" i="71" s="1"/>
  <c r="T2992" i="71"/>
  <c r="R2972" i="71" a="1"/>
  <c r="R2972" i="71" s="1"/>
  <c r="T2972" i="71"/>
  <c r="R2952" i="71" a="1"/>
  <c r="R2952" i="71" s="1"/>
  <c r="T2952" i="71"/>
  <c r="R2932" i="71" a="1"/>
  <c r="R2932" i="71" s="1"/>
  <c r="T2932" i="71"/>
  <c r="R2912" i="71" a="1"/>
  <c r="R2912" i="71" s="1"/>
  <c r="T2912" i="71"/>
  <c r="R2892" i="71" a="1"/>
  <c r="R2892" i="71" s="1"/>
  <c r="T2892" i="71"/>
  <c r="R2872" i="71" a="1"/>
  <c r="R2872" i="71" s="1"/>
  <c r="T2872" i="71"/>
  <c r="R2852" i="71" a="1"/>
  <c r="R2852" i="71" s="1"/>
  <c r="T2852" i="71"/>
  <c r="R2832" i="71" a="1"/>
  <c r="R2832" i="71" s="1"/>
  <c r="T2832" i="71"/>
  <c r="R2812" i="71" a="1"/>
  <c r="R2812" i="71" s="1"/>
  <c r="T2812" i="71"/>
  <c r="R2792" i="71" a="1"/>
  <c r="R2792" i="71" s="1"/>
  <c r="T2792" i="71"/>
  <c r="R2772" i="71" a="1"/>
  <c r="R2772" i="71" s="1"/>
  <c r="T2772" i="71"/>
  <c r="R2752" i="71" a="1"/>
  <c r="R2752" i="71" s="1"/>
  <c r="T2752" i="71"/>
  <c r="R2732" i="71" a="1"/>
  <c r="R2732" i="71" s="1"/>
  <c r="T2732" i="71"/>
  <c r="R2712" i="71" a="1"/>
  <c r="R2712" i="71" s="1"/>
  <c r="T2712" i="71"/>
  <c r="R2692" i="71" a="1"/>
  <c r="R2692" i="71" s="1"/>
  <c r="T2692" i="71"/>
  <c r="R2672" i="71" a="1"/>
  <c r="R2672" i="71" s="1"/>
  <c r="T2672" i="71"/>
  <c r="R2652" i="71" a="1"/>
  <c r="R2652" i="71" s="1"/>
  <c r="T2652" i="71"/>
  <c r="R2632" i="71" a="1"/>
  <c r="R2632" i="71" s="1"/>
  <c r="T2632" i="71"/>
  <c r="R2612" i="71" a="1"/>
  <c r="R2612" i="71" s="1"/>
  <c r="T2612" i="71"/>
  <c r="R2592" i="71" a="1"/>
  <c r="R2592" i="71" s="1"/>
  <c r="T2592" i="71"/>
  <c r="R2572" i="71" a="1"/>
  <c r="R2572" i="71" s="1"/>
  <c r="T2572" i="71"/>
  <c r="R2552" i="71" a="1"/>
  <c r="R2552" i="71" s="1"/>
  <c r="T2552" i="71"/>
  <c r="R2532" i="71" a="1"/>
  <c r="R2532" i="71" s="1"/>
  <c r="T2532" i="71"/>
  <c r="R2512" i="71" a="1"/>
  <c r="R2512" i="71" s="1"/>
  <c r="T2512" i="71"/>
  <c r="R2492" i="71" a="1"/>
  <c r="R2492" i="71" s="1"/>
  <c r="T2492" i="71"/>
  <c r="R2472" i="71" a="1"/>
  <c r="R2472" i="71" s="1"/>
  <c r="T2472" i="71"/>
  <c r="R2452" i="71" a="1"/>
  <c r="R2452" i="71" s="1"/>
  <c r="T2452" i="71"/>
  <c r="R2432" i="71" a="1"/>
  <c r="R2432" i="71" s="1"/>
  <c r="T2432" i="71"/>
  <c r="R2412" i="71" a="1"/>
  <c r="R2412" i="71" s="1"/>
  <c r="T2412" i="71"/>
  <c r="R2392" i="71" a="1"/>
  <c r="R2392" i="71" s="1"/>
  <c r="T2392" i="71"/>
  <c r="R2372" i="71" a="1"/>
  <c r="R2372" i="71" s="1"/>
  <c r="T2372" i="71"/>
  <c r="R2352" i="71" a="1"/>
  <c r="R2352" i="71" s="1"/>
  <c r="T2352" i="71"/>
  <c r="R2332" i="71" a="1"/>
  <c r="R2332" i="71" s="1"/>
  <c r="T2332" i="71"/>
  <c r="R2312" i="71" a="1"/>
  <c r="R2312" i="71" s="1"/>
  <c r="T2312" i="71"/>
  <c r="R2292" i="71" a="1"/>
  <c r="R2292" i="71" s="1"/>
  <c r="T2292" i="71"/>
  <c r="R2272" i="71" a="1"/>
  <c r="R2272" i="71" s="1"/>
  <c r="T2272" i="71"/>
  <c r="R2252" i="71" a="1"/>
  <c r="R2252" i="71" s="1"/>
  <c r="T2252" i="71"/>
  <c r="R2232" i="71" a="1"/>
  <c r="R2232" i="71" s="1"/>
  <c r="T2232" i="71"/>
  <c r="R2212" i="71" a="1"/>
  <c r="R2212" i="71" s="1"/>
  <c r="T2212" i="71"/>
  <c r="R2192" i="71" a="1"/>
  <c r="R2192" i="71" s="1"/>
  <c r="T2192" i="71"/>
  <c r="R2172" i="71" a="1"/>
  <c r="R2172" i="71" s="1"/>
  <c r="T2172" i="71"/>
  <c r="R2152" i="71" a="1"/>
  <c r="R2152" i="71" s="1"/>
  <c r="T2152" i="71"/>
  <c r="R2132" i="71" a="1"/>
  <c r="R2132" i="71" s="1"/>
  <c r="T2132" i="71"/>
  <c r="R2112" i="71" a="1"/>
  <c r="R2112" i="71" s="1"/>
  <c r="T2112" i="71"/>
  <c r="R2092" i="71" a="1"/>
  <c r="R2092" i="71" s="1"/>
  <c r="T2092" i="71"/>
  <c r="R2072" i="71" a="1"/>
  <c r="R2072" i="71" s="1"/>
  <c r="T2072" i="71"/>
  <c r="R2052" i="71" a="1"/>
  <c r="R2052" i="71" s="1"/>
  <c r="T2052" i="71"/>
  <c r="R2032" i="71" a="1"/>
  <c r="R2032" i="71" s="1"/>
  <c r="T2032" i="71"/>
  <c r="R2012" i="71" a="1"/>
  <c r="R2012" i="71" s="1"/>
  <c r="T2012" i="71"/>
  <c r="R1992" i="71" a="1"/>
  <c r="R1992" i="71" s="1"/>
  <c r="T1992" i="71"/>
  <c r="R1972" i="71" a="1"/>
  <c r="R1972" i="71" s="1"/>
  <c r="T1972" i="71"/>
  <c r="R1952" i="71" a="1"/>
  <c r="R1952" i="71" s="1"/>
  <c r="T1952" i="71"/>
  <c r="R1932" i="71" a="1"/>
  <c r="R1932" i="71" s="1"/>
  <c r="T1932" i="71"/>
  <c r="R1912" i="71" a="1"/>
  <c r="R1912" i="71" s="1"/>
  <c r="T1912" i="71"/>
  <c r="R1892" i="71" a="1"/>
  <c r="R1892" i="71" s="1"/>
  <c r="T1892" i="71"/>
  <c r="R1872" i="71" a="1"/>
  <c r="R1872" i="71" s="1"/>
  <c r="T1872" i="71"/>
  <c r="R1852" i="71" a="1"/>
  <c r="R1852" i="71" s="1"/>
  <c r="T1852" i="71"/>
  <c r="R1832" i="71" a="1"/>
  <c r="R1832" i="71" s="1"/>
  <c r="T1832" i="71"/>
  <c r="R1812" i="71" a="1"/>
  <c r="R1812" i="71" s="1"/>
  <c r="T1812" i="71"/>
  <c r="R1792" i="71" a="1"/>
  <c r="R1792" i="71" s="1"/>
  <c r="T1792" i="71"/>
  <c r="R1772" i="71" a="1"/>
  <c r="R1772" i="71" s="1"/>
  <c r="T1772" i="71"/>
  <c r="R1752" i="71" a="1"/>
  <c r="R1752" i="71" s="1"/>
  <c r="T1752" i="71"/>
  <c r="R1732" i="71" a="1"/>
  <c r="R1732" i="71" s="1"/>
  <c r="T1732" i="71"/>
  <c r="R1712" i="71" a="1"/>
  <c r="R1712" i="71" s="1"/>
  <c r="T1712" i="71"/>
  <c r="R1692" i="71" a="1"/>
  <c r="R1692" i="71" s="1"/>
  <c r="T1692" i="71"/>
  <c r="R1672" i="71" a="1"/>
  <c r="R1672" i="71" s="1"/>
  <c r="T1672" i="71"/>
  <c r="R1652" i="71" a="1"/>
  <c r="R1652" i="71" s="1"/>
  <c r="T1652" i="71"/>
  <c r="R1632" i="71" a="1"/>
  <c r="R1632" i="71" s="1"/>
  <c r="T1632" i="71"/>
  <c r="R1612" i="71" a="1"/>
  <c r="R1612" i="71" s="1"/>
  <c r="T1612" i="71"/>
  <c r="R1592" i="71" a="1"/>
  <c r="R1592" i="71" s="1"/>
  <c r="T1592" i="71"/>
  <c r="R1572" i="71" a="1"/>
  <c r="R1572" i="71" s="1"/>
  <c r="T1572" i="71"/>
  <c r="R1552" i="71" a="1"/>
  <c r="R1552" i="71" s="1"/>
  <c r="T1552" i="71"/>
  <c r="R1532" i="71" a="1"/>
  <c r="R1532" i="71" s="1"/>
  <c r="T1532" i="71"/>
  <c r="R1512" i="71" a="1"/>
  <c r="R1512" i="71" s="1"/>
  <c r="T1512" i="71"/>
  <c r="R1492" i="71" a="1"/>
  <c r="R1492" i="71" s="1"/>
  <c r="U1492" i="71" s="1"/>
  <c r="V1492" i="71" s="1"/>
  <c r="T1492" i="71"/>
  <c r="R1472" i="71" a="1"/>
  <c r="R1472" i="71" s="1"/>
  <c r="T1472" i="71"/>
  <c r="R1452" i="71" a="1"/>
  <c r="R1452" i="71" s="1"/>
  <c r="T1452" i="71"/>
  <c r="R1432" i="71" a="1"/>
  <c r="R1432" i="71" s="1"/>
  <c r="T1432" i="71"/>
  <c r="R1412" i="71" a="1"/>
  <c r="R1412" i="71" s="1"/>
  <c r="T1412" i="71"/>
  <c r="R1392" i="71" a="1"/>
  <c r="R1392" i="71" s="1"/>
  <c r="T1392" i="71"/>
  <c r="R1372" i="71" a="1"/>
  <c r="R1372" i="71" s="1"/>
  <c r="T1372" i="71"/>
  <c r="R1352" i="71" a="1"/>
  <c r="R1352" i="71" s="1"/>
  <c r="T1352" i="71"/>
  <c r="R1332" i="71" a="1"/>
  <c r="R1332" i="71" s="1"/>
  <c r="T1332" i="71"/>
  <c r="R1312" i="71" a="1"/>
  <c r="R1312" i="71" s="1"/>
  <c r="T1312" i="71"/>
  <c r="R1292" i="71" a="1"/>
  <c r="R1292" i="71" s="1"/>
  <c r="T1292" i="71"/>
  <c r="R1272" i="71" a="1"/>
  <c r="R1272" i="71" s="1"/>
  <c r="T1272" i="71"/>
  <c r="R1252" i="71" a="1"/>
  <c r="R1252" i="71" s="1"/>
  <c r="T1252" i="71"/>
  <c r="R1232" i="71" a="1"/>
  <c r="R1232" i="71" s="1"/>
  <c r="T1232" i="71"/>
  <c r="R1212" i="71" a="1"/>
  <c r="R1212" i="71" s="1"/>
  <c r="T1212" i="71"/>
  <c r="R1192" i="71" a="1"/>
  <c r="R1192" i="71" s="1"/>
  <c r="T1192" i="71"/>
  <c r="R1172" i="71" a="1"/>
  <c r="R1172" i="71" s="1"/>
  <c r="T1172" i="71"/>
  <c r="R1152" i="71" a="1"/>
  <c r="R1152" i="71" s="1"/>
  <c r="T1152" i="71"/>
  <c r="R1132" i="71" a="1"/>
  <c r="R1132" i="71" s="1"/>
  <c r="T1132" i="71"/>
  <c r="R1112" i="71" a="1"/>
  <c r="R1112" i="71" s="1"/>
  <c r="T1112" i="71"/>
  <c r="R1092" i="71" a="1"/>
  <c r="R1092" i="71" s="1"/>
  <c r="T1092" i="71"/>
  <c r="R1072" i="71" a="1"/>
  <c r="R1072" i="71" s="1"/>
  <c r="T1072" i="71"/>
  <c r="R1052" i="71" a="1"/>
  <c r="R1052" i="71" s="1"/>
  <c r="T1052" i="71"/>
  <c r="R1032" i="71" a="1"/>
  <c r="R1032" i="71" s="1"/>
  <c r="T1032" i="71"/>
  <c r="R1012" i="71" a="1"/>
  <c r="R1012" i="71" s="1"/>
  <c r="T1012" i="71"/>
  <c r="R992" i="71" a="1"/>
  <c r="R992" i="71" s="1"/>
  <c r="T992" i="71"/>
  <c r="R972" i="71" a="1"/>
  <c r="R972" i="71" s="1"/>
  <c r="T972" i="71"/>
  <c r="R952" i="71" a="1"/>
  <c r="R952" i="71" s="1"/>
  <c r="T952" i="71"/>
  <c r="R932" i="71" a="1"/>
  <c r="R932" i="71" s="1"/>
  <c r="T932" i="71"/>
  <c r="R912" i="71" a="1"/>
  <c r="R912" i="71" s="1"/>
  <c r="T912" i="71"/>
  <c r="R892" i="71" a="1"/>
  <c r="R892" i="71" s="1"/>
  <c r="T892" i="71"/>
  <c r="R872" i="71" a="1"/>
  <c r="R872" i="71" s="1"/>
  <c r="T872" i="71"/>
  <c r="R852" i="71" a="1"/>
  <c r="R852" i="71" s="1"/>
  <c r="T852" i="71"/>
  <c r="R832" i="71" a="1"/>
  <c r="R832" i="71" s="1"/>
  <c r="T832" i="71"/>
  <c r="R812" i="71" a="1"/>
  <c r="R812" i="71" s="1"/>
  <c r="T812" i="71"/>
  <c r="R792" i="71" a="1"/>
  <c r="R792" i="71" s="1"/>
  <c r="T792" i="71"/>
  <c r="R772" i="71" a="1"/>
  <c r="R772" i="71" s="1"/>
  <c r="T772" i="71"/>
  <c r="R752" i="71" a="1"/>
  <c r="R752" i="71" s="1"/>
  <c r="T752" i="71"/>
  <c r="R732" i="71" a="1"/>
  <c r="R732" i="71" s="1"/>
  <c r="T732" i="71"/>
  <c r="R712" i="71" a="1"/>
  <c r="R712" i="71" s="1"/>
  <c r="T712" i="71"/>
  <c r="R692" i="71" a="1"/>
  <c r="R692" i="71" s="1"/>
  <c r="T692" i="71"/>
  <c r="R672" i="71" a="1"/>
  <c r="R672" i="71" s="1"/>
  <c r="T672" i="71"/>
  <c r="R652" i="71" a="1"/>
  <c r="R652" i="71" s="1"/>
  <c r="T652" i="71"/>
  <c r="R632" i="71" a="1"/>
  <c r="R632" i="71" s="1"/>
  <c r="T632" i="71"/>
  <c r="R612" i="71" a="1"/>
  <c r="R612" i="71" s="1"/>
  <c r="T612" i="71"/>
  <c r="R592" i="71" a="1"/>
  <c r="R592" i="71" s="1"/>
  <c r="T592" i="71"/>
  <c r="R572" i="71" a="1"/>
  <c r="R572" i="71" s="1"/>
  <c r="T572" i="71"/>
  <c r="R552" i="71" a="1"/>
  <c r="R552" i="71" s="1"/>
  <c r="T552" i="71"/>
  <c r="R532" i="71" a="1"/>
  <c r="R532" i="71" s="1"/>
  <c r="T532" i="71"/>
  <c r="R512" i="71" a="1"/>
  <c r="R512" i="71" s="1"/>
  <c r="T512" i="71"/>
  <c r="R492" i="71" a="1"/>
  <c r="R492" i="71" s="1"/>
  <c r="T492" i="71"/>
  <c r="R472" i="71" a="1"/>
  <c r="R472" i="71" s="1"/>
  <c r="T472" i="71"/>
  <c r="R452" i="71" a="1"/>
  <c r="R452" i="71" s="1"/>
  <c r="T452" i="71"/>
  <c r="R432" i="71" a="1"/>
  <c r="R432" i="71" s="1"/>
  <c r="T432" i="71"/>
  <c r="R412" i="71" a="1"/>
  <c r="R412" i="71" s="1"/>
  <c r="T412" i="71"/>
  <c r="R392" i="71" a="1"/>
  <c r="R392" i="71" s="1"/>
  <c r="T392" i="71"/>
  <c r="R372" i="71" a="1"/>
  <c r="R372" i="71" s="1"/>
  <c r="T372" i="71"/>
  <c r="R352" i="71" a="1"/>
  <c r="R352" i="71" s="1"/>
  <c r="T352" i="71"/>
  <c r="R332" i="71" a="1"/>
  <c r="R332" i="71" s="1"/>
  <c r="T332" i="71"/>
  <c r="R312" i="71" a="1"/>
  <c r="R312" i="71" s="1"/>
  <c r="T312" i="71"/>
  <c r="R292" i="71" a="1"/>
  <c r="R292" i="71" s="1"/>
  <c r="T292" i="71"/>
  <c r="R272" i="71" a="1"/>
  <c r="R272" i="71" s="1"/>
  <c r="T272" i="71"/>
  <c r="R252" i="71" a="1"/>
  <c r="R252" i="71" s="1"/>
  <c r="T252" i="71"/>
  <c r="R232" i="71" a="1"/>
  <c r="R232" i="71" s="1"/>
  <c r="T232" i="71"/>
  <c r="R212" i="71" a="1"/>
  <c r="R212" i="71" s="1"/>
  <c r="T212" i="71"/>
  <c r="R192" i="71" a="1"/>
  <c r="R192" i="71" s="1"/>
  <c r="T192" i="71"/>
  <c r="R172" i="71" a="1"/>
  <c r="R172" i="71" s="1"/>
  <c r="T172" i="71"/>
  <c r="R152" i="71" a="1"/>
  <c r="R152" i="71" s="1"/>
  <c r="T152" i="71"/>
  <c r="R132" i="71" a="1"/>
  <c r="R132" i="71" s="1"/>
  <c r="T132" i="71"/>
  <c r="R112" i="71" a="1"/>
  <c r="R112" i="71" s="1"/>
  <c r="T112" i="71"/>
  <c r="R92" i="71" a="1"/>
  <c r="R92" i="71" s="1"/>
  <c r="T92" i="71"/>
  <c r="R72" i="71" a="1"/>
  <c r="R72" i="71" s="1"/>
  <c r="T72" i="71"/>
  <c r="R52" i="71" a="1"/>
  <c r="R52" i="71" s="1"/>
  <c r="T52" i="71"/>
  <c r="R32" i="71" a="1"/>
  <c r="R32" i="71" s="1"/>
  <c r="T32" i="71"/>
  <c r="R12" i="71" a="1"/>
  <c r="R12" i="71" s="1"/>
  <c r="T12" i="71"/>
  <c r="R1314" i="71" a="1"/>
  <c r="R1314" i="71" s="1"/>
  <c r="T1314" i="71"/>
  <c r="R914" i="71" a="1"/>
  <c r="R914" i="71" s="1"/>
  <c r="T914" i="71"/>
  <c r="R574" i="71" a="1"/>
  <c r="R574" i="71" s="1"/>
  <c r="T574" i="71"/>
  <c r="R174" i="71" a="1"/>
  <c r="R174" i="71" s="1"/>
  <c r="T174" i="71"/>
  <c r="R4793" i="71" a="1"/>
  <c r="R4793" i="71" s="1"/>
  <c r="T4793" i="71"/>
  <c r="R4473" i="71" a="1"/>
  <c r="R4473" i="71" s="1"/>
  <c r="T4473" i="71"/>
  <c r="R4113" i="71" a="1"/>
  <c r="R4113" i="71" s="1"/>
  <c r="T4113" i="71"/>
  <c r="R3813" i="71" a="1"/>
  <c r="R3813" i="71" s="1"/>
  <c r="T3813" i="71"/>
  <c r="R3393" i="71" a="1"/>
  <c r="R3393" i="71" s="1"/>
  <c r="T3393" i="71"/>
  <c r="R3013" i="71" a="1"/>
  <c r="R3013" i="71" s="1"/>
  <c r="T3013" i="71"/>
  <c r="R2813" i="71" a="1"/>
  <c r="R2813" i="71" s="1"/>
  <c r="T2813" i="71"/>
  <c r="R2553" i="71" a="1"/>
  <c r="R2553" i="71" s="1"/>
  <c r="T2553" i="71"/>
  <c r="R2273" i="71" a="1"/>
  <c r="R2273" i="71" s="1"/>
  <c r="T2273" i="71"/>
  <c r="R1873" i="71" a="1"/>
  <c r="R1873" i="71" s="1"/>
  <c r="T1873" i="71"/>
  <c r="R1513" i="71" a="1"/>
  <c r="R1513" i="71" s="1"/>
  <c r="T1513" i="71"/>
  <c r="R1093" i="71" a="1"/>
  <c r="R1093" i="71" s="1"/>
  <c r="T1093" i="71"/>
  <c r="R773" i="71" a="1"/>
  <c r="R773" i="71" s="1"/>
  <c r="T773" i="71"/>
  <c r="R4892" i="71" a="1"/>
  <c r="R4892" i="71" s="1"/>
  <c r="T4892" i="71"/>
  <c r="R4792" i="71" a="1"/>
  <c r="R4792" i="71" s="1"/>
  <c r="T4792" i="71"/>
  <c r="R4452" i="71" a="1"/>
  <c r="R4452" i="71" s="1"/>
  <c r="T4452" i="71"/>
  <c r="R4292" i="71" a="1"/>
  <c r="R4292" i="71" s="1"/>
  <c r="T4292" i="71"/>
  <c r="R4931" i="71" a="1"/>
  <c r="R4931" i="71" s="1"/>
  <c r="T4931" i="71"/>
  <c r="R4751" i="71" a="1"/>
  <c r="R4751" i="71" s="1"/>
  <c r="T4751" i="71"/>
  <c r="R4711" i="71" a="1"/>
  <c r="R4711" i="71" s="1"/>
  <c r="T4711" i="71"/>
  <c r="R4391" i="71" a="1"/>
  <c r="R4391" i="71" s="1"/>
  <c r="T4391" i="71"/>
  <c r="R4111" i="71" a="1"/>
  <c r="R4111" i="71" s="1"/>
  <c r="T4111" i="71"/>
  <c r="R3771" i="71" a="1"/>
  <c r="R3771" i="71" s="1"/>
  <c r="T3771" i="71"/>
  <c r="R3591" i="71" a="1"/>
  <c r="R3591" i="71" s="1"/>
  <c r="T3591" i="71"/>
  <c r="R3271" i="71" a="1"/>
  <c r="R3271" i="71" s="1"/>
  <c r="T3271" i="71"/>
  <c r="R3031" i="71" a="1"/>
  <c r="R3031" i="71" s="1"/>
  <c r="T3031" i="71"/>
  <c r="R2771" i="71" a="1"/>
  <c r="R2771" i="71" s="1"/>
  <c r="T2771" i="71"/>
  <c r="R2391" i="71" a="1"/>
  <c r="R2391" i="71" s="1"/>
  <c r="T2391" i="71"/>
  <c r="R2191" i="71" a="1"/>
  <c r="R2191" i="71" s="1"/>
  <c r="T2191" i="71"/>
  <c r="R2091" i="71" a="1"/>
  <c r="R2091" i="71" s="1"/>
  <c r="T2091" i="71"/>
  <c r="R2071" i="71" a="1"/>
  <c r="R2071" i="71" s="1"/>
  <c r="T2071" i="71"/>
  <c r="R2051" i="71" a="1"/>
  <c r="R2051" i="71" s="1"/>
  <c r="T2051" i="71"/>
  <c r="R2031" i="71" a="1"/>
  <c r="R2031" i="71" s="1"/>
  <c r="T2031" i="71"/>
  <c r="R2011" i="71" a="1"/>
  <c r="R2011" i="71" s="1"/>
  <c r="T2011" i="71"/>
  <c r="R1991" i="71" a="1"/>
  <c r="R1991" i="71" s="1"/>
  <c r="T1991" i="71"/>
  <c r="R1971" i="71" a="1"/>
  <c r="R1971" i="71" s="1"/>
  <c r="T1971" i="71"/>
  <c r="R1951" i="71" a="1"/>
  <c r="R1951" i="71" s="1"/>
  <c r="T1951" i="71"/>
  <c r="R1931" i="71" a="1"/>
  <c r="R1931" i="71" s="1"/>
  <c r="T1931" i="71"/>
  <c r="R1911" i="71" a="1"/>
  <c r="R1911" i="71" s="1"/>
  <c r="T1911" i="71"/>
  <c r="R1891" i="71" a="1"/>
  <c r="R1891" i="71" s="1"/>
  <c r="T1891" i="71"/>
  <c r="R1871" i="71" a="1"/>
  <c r="R1871" i="71" s="1"/>
  <c r="T1871" i="71"/>
  <c r="R1851" i="71" a="1"/>
  <c r="R1851" i="71" s="1"/>
  <c r="T1851" i="71"/>
  <c r="R1831" i="71" a="1"/>
  <c r="R1831" i="71" s="1"/>
  <c r="T1831" i="71"/>
  <c r="R1811" i="71" a="1"/>
  <c r="R1811" i="71" s="1"/>
  <c r="T1811" i="71"/>
  <c r="R1791" i="71" a="1"/>
  <c r="R1791" i="71" s="1"/>
  <c r="T1791" i="71"/>
  <c r="R1771" i="71" a="1"/>
  <c r="R1771" i="71" s="1"/>
  <c r="T1771" i="71"/>
  <c r="R1751" i="71" a="1"/>
  <c r="R1751" i="71" s="1"/>
  <c r="T1751" i="71"/>
  <c r="R1731" i="71" a="1"/>
  <c r="R1731" i="71" s="1"/>
  <c r="U1731" i="71" s="1"/>
  <c r="V1731" i="71" s="1"/>
  <c r="T1731" i="71"/>
  <c r="R1711" i="71" a="1"/>
  <c r="R1711" i="71" s="1"/>
  <c r="T1711" i="71"/>
  <c r="R1691" i="71" a="1"/>
  <c r="R1691" i="71" s="1"/>
  <c r="T1691" i="71"/>
  <c r="R1671" i="71" a="1"/>
  <c r="R1671" i="71" s="1"/>
  <c r="T1671" i="71"/>
  <c r="R1651" i="71" a="1"/>
  <c r="R1651" i="71" s="1"/>
  <c r="T1651" i="71"/>
  <c r="R1631" i="71" a="1"/>
  <c r="R1631" i="71" s="1"/>
  <c r="T1631" i="71"/>
  <c r="R1611" i="71" a="1"/>
  <c r="R1611" i="71" s="1"/>
  <c r="T1611" i="71"/>
  <c r="R1591" i="71" a="1"/>
  <c r="R1591" i="71" s="1"/>
  <c r="T1591" i="71"/>
  <c r="R1571" i="71" a="1"/>
  <c r="R1571" i="71" s="1"/>
  <c r="T1571" i="71"/>
  <c r="R1551" i="71" a="1"/>
  <c r="R1551" i="71" s="1"/>
  <c r="T1551" i="71"/>
  <c r="R1531" i="71" a="1"/>
  <c r="R1531" i="71" s="1"/>
  <c r="T1531" i="71"/>
  <c r="R1511" i="71" a="1"/>
  <c r="R1511" i="71" s="1"/>
  <c r="T1511" i="71"/>
  <c r="R1491" i="71" a="1"/>
  <c r="R1491" i="71" s="1"/>
  <c r="T1491" i="71"/>
  <c r="R1471" i="71" a="1"/>
  <c r="R1471" i="71" s="1"/>
  <c r="T1471" i="71"/>
  <c r="R1451" i="71" a="1"/>
  <c r="R1451" i="71" s="1"/>
  <c r="T1451" i="71"/>
  <c r="R1431" i="71" a="1"/>
  <c r="R1431" i="71" s="1"/>
  <c r="T1431" i="71"/>
  <c r="R1411" i="71" a="1"/>
  <c r="R1411" i="71" s="1"/>
  <c r="T1411" i="71"/>
  <c r="R1391" i="71" a="1"/>
  <c r="R1391" i="71" s="1"/>
  <c r="T1391" i="71"/>
  <c r="R1371" i="71" a="1"/>
  <c r="R1371" i="71" s="1"/>
  <c r="T1371" i="71"/>
  <c r="R1351" i="71" a="1"/>
  <c r="R1351" i="71" s="1"/>
  <c r="T1351" i="71"/>
  <c r="R1331" i="71" a="1"/>
  <c r="R1331" i="71" s="1"/>
  <c r="T1331" i="71"/>
  <c r="R1311" i="71" a="1"/>
  <c r="R1311" i="71" s="1"/>
  <c r="T1311" i="71"/>
  <c r="R1291" i="71" a="1"/>
  <c r="R1291" i="71" s="1"/>
  <c r="T1291" i="71"/>
  <c r="R1271" i="71" a="1"/>
  <c r="R1271" i="71" s="1"/>
  <c r="T1271" i="71"/>
  <c r="R1251" i="71" a="1"/>
  <c r="R1251" i="71" s="1"/>
  <c r="T1251" i="71"/>
  <c r="R1231" i="71" a="1"/>
  <c r="R1231" i="71" s="1"/>
  <c r="T1231" i="71"/>
  <c r="R1211" i="71" a="1"/>
  <c r="R1211" i="71" s="1"/>
  <c r="T1211" i="71"/>
  <c r="R1191" i="71" a="1"/>
  <c r="R1191" i="71" s="1"/>
  <c r="T1191" i="71"/>
  <c r="R1171" i="71" a="1"/>
  <c r="R1171" i="71" s="1"/>
  <c r="T1171" i="71"/>
  <c r="R1151" i="71" a="1"/>
  <c r="R1151" i="71" s="1"/>
  <c r="T1151" i="71"/>
  <c r="R1131" i="71" a="1"/>
  <c r="R1131" i="71" s="1"/>
  <c r="T1131" i="71"/>
  <c r="R1111" i="71" a="1"/>
  <c r="R1111" i="71" s="1"/>
  <c r="T1111" i="71"/>
  <c r="R1091" i="71" a="1"/>
  <c r="R1091" i="71" s="1"/>
  <c r="T1091" i="71"/>
  <c r="R1071" i="71" a="1"/>
  <c r="R1071" i="71" s="1"/>
  <c r="T1071" i="71"/>
  <c r="R1051" i="71" a="1"/>
  <c r="R1051" i="71" s="1"/>
  <c r="T1051" i="71"/>
  <c r="R1031" i="71" a="1"/>
  <c r="R1031" i="71" s="1"/>
  <c r="T1031" i="71"/>
  <c r="R1011" i="71" a="1"/>
  <c r="R1011" i="71" s="1"/>
  <c r="T1011" i="71"/>
  <c r="R991" i="71" a="1"/>
  <c r="R991" i="71" s="1"/>
  <c r="T991" i="71"/>
  <c r="R971" i="71" a="1"/>
  <c r="R971" i="71" s="1"/>
  <c r="T971" i="71"/>
  <c r="R951" i="71" a="1"/>
  <c r="R951" i="71" s="1"/>
  <c r="T951" i="71"/>
  <c r="R931" i="71" a="1"/>
  <c r="R931" i="71" s="1"/>
  <c r="T931" i="71"/>
  <c r="R911" i="71" a="1"/>
  <c r="R911" i="71" s="1"/>
  <c r="T911" i="71"/>
  <c r="R891" i="71" a="1"/>
  <c r="R891" i="71" s="1"/>
  <c r="T891" i="71"/>
  <c r="R871" i="71" a="1"/>
  <c r="R871" i="71" s="1"/>
  <c r="T871" i="71"/>
  <c r="R851" i="71" a="1"/>
  <c r="R851" i="71" s="1"/>
  <c r="T851" i="71"/>
  <c r="R831" i="71" a="1"/>
  <c r="R831" i="71" s="1"/>
  <c r="T831" i="71"/>
  <c r="R811" i="71" a="1"/>
  <c r="R811" i="71" s="1"/>
  <c r="T811" i="71"/>
  <c r="R791" i="71" a="1"/>
  <c r="R791" i="71" s="1"/>
  <c r="T791" i="71"/>
  <c r="R771" i="71" a="1"/>
  <c r="R771" i="71" s="1"/>
  <c r="T771" i="71"/>
  <c r="R751" i="71" a="1"/>
  <c r="R751" i="71" s="1"/>
  <c r="T751" i="71"/>
  <c r="R731" i="71" a="1"/>
  <c r="R731" i="71" s="1"/>
  <c r="T731" i="71"/>
  <c r="R711" i="71" a="1"/>
  <c r="R711" i="71" s="1"/>
  <c r="U711" i="71" s="1"/>
  <c r="V711" i="71" s="1"/>
  <c r="T711" i="71"/>
  <c r="R691" i="71" a="1"/>
  <c r="R691" i="71" s="1"/>
  <c r="T691" i="71"/>
  <c r="R671" i="71" a="1"/>
  <c r="R671" i="71" s="1"/>
  <c r="T671" i="71"/>
  <c r="R651" i="71" a="1"/>
  <c r="R651" i="71" s="1"/>
  <c r="T651" i="71"/>
  <c r="R631" i="71" a="1"/>
  <c r="R631" i="71" s="1"/>
  <c r="T631" i="71"/>
  <c r="R611" i="71" a="1"/>
  <c r="R611" i="71" s="1"/>
  <c r="T611" i="71"/>
  <c r="R591" i="71" a="1"/>
  <c r="R591" i="71" s="1"/>
  <c r="T591" i="71"/>
  <c r="R571" i="71" a="1"/>
  <c r="R571" i="71" s="1"/>
  <c r="T571" i="71"/>
  <c r="R551" i="71" a="1"/>
  <c r="R551" i="71" s="1"/>
  <c r="T551" i="71"/>
  <c r="R531" i="71" a="1"/>
  <c r="R531" i="71" s="1"/>
  <c r="T531" i="71"/>
  <c r="R511" i="71" a="1"/>
  <c r="R511" i="71" s="1"/>
  <c r="T511" i="71"/>
  <c r="R491" i="71" a="1"/>
  <c r="R491" i="71" s="1"/>
  <c r="T491" i="71"/>
  <c r="R471" i="71" a="1"/>
  <c r="R471" i="71" s="1"/>
  <c r="T471" i="71"/>
  <c r="R451" i="71" a="1"/>
  <c r="R451" i="71" s="1"/>
  <c r="T451" i="71"/>
  <c r="R431" i="71" a="1"/>
  <c r="R431" i="71" s="1"/>
  <c r="T431" i="71"/>
  <c r="R411" i="71" a="1"/>
  <c r="R411" i="71" s="1"/>
  <c r="T411" i="71"/>
  <c r="R391" i="71" a="1"/>
  <c r="R391" i="71" s="1"/>
  <c r="T391" i="71"/>
  <c r="R371" i="71" a="1"/>
  <c r="R371" i="71" s="1"/>
  <c r="T371" i="71"/>
  <c r="R351" i="71" a="1"/>
  <c r="R351" i="71" s="1"/>
  <c r="T351" i="71"/>
  <c r="R331" i="71" a="1"/>
  <c r="R331" i="71" s="1"/>
  <c r="T331" i="71"/>
  <c r="R311" i="71" a="1"/>
  <c r="R311" i="71" s="1"/>
  <c r="T311" i="71"/>
  <c r="R291" i="71" a="1"/>
  <c r="R291" i="71" s="1"/>
  <c r="T291" i="71"/>
  <c r="R271" i="71" a="1"/>
  <c r="R271" i="71" s="1"/>
  <c r="T271" i="71"/>
  <c r="R251" i="71" a="1"/>
  <c r="R251" i="71" s="1"/>
  <c r="T251" i="71"/>
  <c r="R231" i="71" a="1"/>
  <c r="R231" i="71" s="1"/>
  <c r="T231" i="71"/>
  <c r="R211" i="71" a="1"/>
  <c r="R211" i="71" s="1"/>
  <c r="T211" i="71"/>
  <c r="R191" i="71" a="1"/>
  <c r="R191" i="71" s="1"/>
  <c r="T191" i="71"/>
  <c r="R171" i="71" a="1"/>
  <c r="R171" i="71" s="1"/>
  <c r="T171" i="71"/>
  <c r="R151" i="71" a="1"/>
  <c r="R151" i="71" s="1"/>
  <c r="T151" i="71"/>
  <c r="R131" i="71" a="1"/>
  <c r="R131" i="71" s="1"/>
  <c r="T131" i="71"/>
  <c r="R111" i="71" a="1"/>
  <c r="R111" i="71" s="1"/>
  <c r="T111" i="71"/>
  <c r="R91" i="71" a="1"/>
  <c r="R91" i="71" s="1"/>
  <c r="T91" i="71"/>
  <c r="R71" i="71" a="1"/>
  <c r="R71" i="71" s="1"/>
  <c r="T71" i="71"/>
  <c r="R51" i="71" a="1"/>
  <c r="R51" i="71" s="1"/>
  <c r="T51" i="71"/>
  <c r="R31" i="71" a="1"/>
  <c r="R31" i="71" s="1"/>
  <c r="T31" i="71"/>
  <c r="R11" i="71" a="1"/>
  <c r="R11" i="71" s="1"/>
  <c r="T11" i="71"/>
  <c r="R1414" i="71" a="1"/>
  <c r="R1414" i="71" s="1"/>
  <c r="T1414" i="71"/>
  <c r="R1254" i="71" a="1"/>
  <c r="R1254" i="71" s="1"/>
  <c r="T1254" i="71"/>
  <c r="R1014" i="71" a="1"/>
  <c r="R1014" i="71" s="1"/>
  <c r="T1014" i="71"/>
  <c r="R774" i="71" a="1"/>
  <c r="R774" i="71" s="1"/>
  <c r="T774" i="71"/>
  <c r="R454" i="71" a="1"/>
  <c r="R454" i="71" s="1"/>
  <c r="T454" i="71"/>
  <c r="R154" i="71" a="1"/>
  <c r="R154" i="71" s="1"/>
  <c r="T154" i="71"/>
  <c r="R4653" i="71" a="1"/>
  <c r="R4653" i="71" s="1"/>
  <c r="T4653" i="71"/>
  <c r="R4393" i="71" a="1"/>
  <c r="R4393" i="71" s="1"/>
  <c r="T4393" i="71"/>
  <c r="R4173" i="71" a="1"/>
  <c r="R4173" i="71" s="1"/>
  <c r="T4173" i="71"/>
  <c r="R3953" i="71" a="1"/>
  <c r="R3953" i="71" s="1"/>
  <c r="T3953" i="71"/>
  <c r="R3673" i="71" a="1"/>
  <c r="R3673" i="71" s="1"/>
  <c r="T3673" i="71"/>
  <c r="R3313" i="71" a="1"/>
  <c r="R3313" i="71" s="1"/>
  <c r="T3313" i="71"/>
  <c r="R3213" i="71" a="1"/>
  <c r="R3213" i="71" s="1"/>
  <c r="T3213" i="71"/>
  <c r="R3033" i="71" a="1"/>
  <c r="R3033" i="71" s="1"/>
  <c r="T3033" i="71"/>
  <c r="R2693" i="71" a="1"/>
  <c r="R2693" i="71" s="1"/>
  <c r="T2693" i="71"/>
  <c r="R2353" i="71" a="1"/>
  <c r="R2353" i="71" s="1"/>
  <c r="T2353" i="71"/>
  <c r="R2013" i="71" a="1"/>
  <c r="R2013" i="71" s="1"/>
  <c r="T2013" i="71"/>
  <c r="R1693" i="71" a="1"/>
  <c r="R1693" i="71" s="1"/>
  <c r="T1693" i="71"/>
  <c r="R1473" i="71" a="1"/>
  <c r="R1473" i="71" s="1"/>
  <c r="T1473" i="71"/>
  <c r="R1133" i="71" a="1"/>
  <c r="R1133" i="71" s="1"/>
  <c r="T1133" i="71"/>
  <c r="R893" i="71" a="1"/>
  <c r="R893" i="71" s="1"/>
  <c r="T893" i="71"/>
  <c r="R673" i="71" a="1"/>
  <c r="R673" i="71" s="1"/>
  <c r="T673" i="71"/>
  <c r="R4932" i="71" a="1"/>
  <c r="R4932" i="71" s="1"/>
  <c r="T4932" i="71"/>
  <c r="R4652" i="71" a="1"/>
  <c r="R4652" i="71" s="1"/>
  <c r="T4652" i="71"/>
  <c r="R4352" i="71" a="1"/>
  <c r="R4352" i="71" s="1"/>
  <c r="T4352" i="71"/>
  <c r="R4072" i="71" a="1"/>
  <c r="R4072" i="71" s="1"/>
  <c r="T4072" i="71"/>
  <c r="R4831" i="71" a="1"/>
  <c r="R4831" i="71" s="1"/>
  <c r="T4831" i="71"/>
  <c r="R4791" i="71" a="1"/>
  <c r="R4791" i="71" s="1"/>
  <c r="T4791" i="71"/>
  <c r="R4651" i="71" a="1"/>
  <c r="R4651" i="71" s="1"/>
  <c r="T4651" i="71"/>
  <c r="R4531" i="71" a="1"/>
  <c r="R4531" i="71" s="1"/>
  <c r="T4531" i="71"/>
  <c r="R4451" i="71" a="1"/>
  <c r="R4451" i="71" s="1"/>
  <c r="T4451" i="71"/>
  <c r="R4191" i="71" a="1"/>
  <c r="R4191" i="71" s="1"/>
  <c r="T4191" i="71"/>
  <c r="R4071" i="71" a="1"/>
  <c r="R4071" i="71" s="1"/>
  <c r="T4071" i="71"/>
  <c r="R3951" i="71" a="1"/>
  <c r="R3951" i="71" s="1"/>
  <c r="T3951" i="71"/>
  <c r="R3751" i="71" a="1"/>
  <c r="R3751" i="71" s="1"/>
  <c r="T3751" i="71"/>
  <c r="R3551" i="71" a="1"/>
  <c r="R3551" i="71" s="1"/>
  <c r="T3551" i="71"/>
  <c r="R3331" i="71" a="1"/>
  <c r="R3331" i="71" s="1"/>
  <c r="T3331" i="71"/>
  <c r="R2711" i="71" a="1"/>
  <c r="R2711" i="71" s="1"/>
  <c r="T2711" i="71"/>
  <c r="R2471" i="71" a="1"/>
  <c r="R2471" i="71" s="1"/>
  <c r="T2471" i="71"/>
  <c r="R2251" i="71" a="1"/>
  <c r="R2251" i="71" s="1"/>
  <c r="T2251" i="71"/>
  <c r="R4830" i="71" a="1"/>
  <c r="R4830" i="71" s="1"/>
  <c r="T4830" i="71"/>
  <c r="R4750" i="71" a="1"/>
  <c r="R4750" i="71" s="1"/>
  <c r="T4750" i="71"/>
  <c r="R4610" i="71" a="1"/>
  <c r="R4610" i="71" s="1"/>
  <c r="T4610" i="71"/>
  <c r="R4450" i="71" a="1"/>
  <c r="R4450" i="71" s="1"/>
  <c r="T4450" i="71"/>
  <c r="R4290" i="71" a="1"/>
  <c r="R4290" i="71" s="1"/>
  <c r="T4290" i="71"/>
  <c r="R4130" i="71" a="1"/>
  <c r="R4130" i="71" s="1"/>
  <c r="T4130" i="71"/>
  <c r="R3990" i="71" a="1"/>
  <c r="R3990" i="71" s="1"/>
  <c r="T3990" i="71"/>
  <c r="R3850" i="71" a="1"/>
  <c r="R3850" i="71" s="1"/>
  <c r="T3850" i="71"/>
  <c r="R3830" i="71" a="1"/>
  <c r="R3830" i="71" s="1"/>
  <c r="T3830" i="71"/>
  <c r="R3810" i="71" a="1"/>
  <c r="R3810" i="71" s="1"/>
  <c r="T3810" i="71"/>
  <c r="R3790" i="71" a="1"/>
  <c r="R3790" i="71" s="1"/>
  <c r="T3790" i="71"/>
  <c r="R3770" i="71" a="1"/>
  <c r="R3770" i="71" s="1"/>
  <c r="T3770" i="71"/>
  <c r="R3750" i="71" a="1"/>
  <c r="R3750" i="71" s="1"/>
  <c r="T3750" i="71"/>
  <c r="R3730" i="71" a="1"/>
  <c r="R3730" i="71" s="1"/>
  <c r="T3730" i="71"/>
  <c r="R3710" i="71" a="1"/>
  <c r="R3710" i="71" s="1"/>
  <c r="T3710" i="71"/>
  <c r="R3690" i="71" a="1"/>
  <c r="R3690" i="71" s="1"/>
  <c r="T3690" i="71"/>
  <c r="R3670" i="71" a="1"/>
  <c r="R3670" i="71" s="1"/>
  <c r="T3670" i="71"/>
  <c r="R3650" i="71" a="1"/>
  <c r="R3650" i="71" s="1"/>
  <c r="T3650" i="71"/>
  <c r="R3630" i="71" a="1"/>
  <c r="R3630" i="71" s="1"/>
  <c r="T3630" i="71"/>
  <c r="R3610" i="71" a="1"/>
  <c r="R3610" i="71" s="1"/>
  <c r="T3610" i="71"/>
  <c r="R3590" i="71" a="1"/>
  <c r="R3590" i="71" s="1"/>
  <c r="T3590" i="71"/>
  <c r="R3570" i="71" a="1"/>
  <c r="R3570" i="71" s="1"/>
  <c r="T3570" i="71"/>
  <c r="R3550" i="71" a="1"/>
  <c r="R3550" i="71" s="1"/>
  <c r="T3550" i="71"/>
  <c r="R3530" i="71" a="1"/>
  <c r="R3530" i="71" s="1"/>
  <c r="T3530" i="71"/>
  <c r="R3510" i="71" a="1"/>
  <c r="R3510" i="71" s="1"/>
  <c r="T3510" i="71"/>
  <c r="R3490" i="71" a="1"/>
  <c r="R3490" i="71" s="1"/>
  <c r="T3490" i="71"/>
  <c r="R3470" i="71" a="1"/>
  <c r="R3470" i="71" s="1"/>
  <c r="T3470" i="71"/>
  <c r="R3450" i="71" a="1"/>
  <c r="R3450" i="71" s="1"/>
  <c r="T3450" i="71"/>
  <c r="R3430" i="71" a="1"/>
  <c r="R3430" i="71" s="1"/>
  <c r="T3430" i="71"/>
  <c r="R3410" i="71" a="1"/>
  <c r="R3410" i="71" s="1"/>
  <c r="T3410" i="71"/>
  <c r="R3390" i="71" a="1"/>
  <c r="R3390" i="71" s="1"/>
  <c r="T3390" i="71"/>
  <c r="R3370" i="71" a="1"/>
  <c r="R3370" i="71" s="1"/>
  <c r="T3370" i="71"/>
  <c r="R3350" i="71" a="1"/>
  <c r="R3350" i="71" s="1"/>
  <c r="T3350" i="71"/>
  <c r="R3330" i="71" a="1"/>
  <c r="R3330" i="71" s="1"/>
  <c r="T3330" i="71"/>
  <c r="R3310" i="71" a="1"/>
  <c r="R3310" i="71" s="1"/>
  <c r="T3310" i="71"/>
  <c r="R3290" i="71" a="1"/>
  <c r="R3290" i="71" s="1"/>
  <c r="T3290" i="71"/>
  <c r="R3270" i="71" a="1"/>
  <c r="R3270" i="71" s="1"/>
  <c r="T3270" i="71"/>
  <c r="R3250" i="71" a="1"/>
  <c r="R3250" i="71" s="1"/>
  <c r="T3250" i="71"/>
  <c r="R3230" i="71" a="1"/>
  <c r="R3230" i="71" s="1"/>
  <c r="T3230" i="71"/>
  <c r="R3210" i="71" a="1"/>
  <c r="R3210" i="71" s="1"/>
  <c r="T3210" i="71"/>
  <c r="R3190" i="71" a="1"/>
  <c r="R3190" i="71" s="1"/>
  <c r="T3190" i="71"/>
  <c r="R3170" i="71" a="1"/>
  <c r="R3170" i="71" s="1"/>
  <c r="T3170" i="71"/>
  <c r="R3150" i="71" a="1"/>
  <c r="R3150" i="71" s="1"/>
  <c r="T3150" i="71"/>
  <c r="R3130" i="71" a="1"/>
  <c r="R3130" i="71" s="1"/>
  <c r="T3130" i="71"/>
  <c r="R3110" i="71" a="1"/>
  <c r="R3110" i="71" s="1"/>
  <c r="T3110" i="71"/>
  <c r="R3090" i="71" a="1"/>
  <c r="R3090" i="71" s="1"/>
  <c r="T3090" i="71"/>
  <c r="R3070" i="71" a="1"/>
  <c r="R3070" i="71" s="1"/>
  <c r="T3070" i="71"/>
  <c r="R3050" i="71" a="1"/>
  <c r="R3050" i="71" s="1"/>
  <c r="T3050" i="71"/>
  <c r="R3030" i="71" a="1"/>
  <c r="R3030" i="71" s="1"/>
  <c r="T3030" i="71"/>
  <c r="R3010" i="71" a="1"/>
  <c r="R3010" i="71" s="1"/>
  <c r="T3010" i="71"/>
  <c r="R2990" i="71" a="1"/>
  <c r="R2990" i="71" s="1"/>
  <c r="T2990" i="71"/>
  <c r="R2970" i="71" a="1"/>
  <c r="R2970" i="71" s="1"/>
  <c r="T2970" i="71"/>
  <c r="R2950" i="71" a="1"/>
  <c r="R2950" i="71" s="1"/>
  <c r="T2950" i="71"/>
  <c r="R2930" i="71" a="1"/>
  <c r="R2930" i="71" s="1"/>
  <c r="T2930" i="71"/>
  <c r="R2910" i="71" a="1"/>
  <c r="R2910" i="71" s="1"/>
  <c r="T2910" i="71"/>
  <c r="R2890" i="71" a="1"/>
  <c r="R2890" i="71" s="1"/>
  <c r="T2890" i="71"/>
  <c r="R2870" i="71" a="1"/>
  <c r="R2870" i="71" s="1"/>
  <c r="T2870" i="71"/>
  <c r="R2850" i="71" a="1"/>
  <c r="R2850" i="71" s="1"/>
  <c r="T2850" i="71"/>
  <c r="R2830" i="71" a="1"/>
  <c r="R2830" i="71" s="1"/>
  <c r="T2830" i="71"/>
  <c r="R2810" i="71" a="1"/>
  <c r="R2810" i="71" s="1"/>
  <c r="T2810" i="71"/>
  <c r="R2790" i="71" a="1"/>
  <c r="R2790" i="71" s="1"/>
  <c r="T2790" i="71"/>
  <c r="R2770" i="71" a="1"/>
  <c r="R2770" i="71" s="1"/>
  <c r="T2770" i="71"/>
  <c r="R2750" i="71" a="1"/>
  <c r="R2750" i="71" s="1"/>
  <c r="T2750" i="71"/>
  <c r="R2730" i="71" a="1"/>
  <c r="R2730" i="71" s="1"/>
  <c r="T2730" i="71"/>
  <c r="R2710" i="71" a="1"/>
  <c r="R2710" i="71" s="1"/>
  <c r="T2710" i="71"/>
  <c r="R2690" i="71" a="1"/>
  <c r="R2690" i="71" s="1"/>
  <c r="T2690" i="71"/>
  <c r="R2670" i="71" a="1"/>
  <c r="R2670" i="71" s="1"/>
  <c r="T2670" i="71"/>
  <c r="R2650" i="71" a="1"/>
  <c r="R2650" i="71" s="1"/>
  <c r="T2650" i="71"/>
  <c r="R2630" i="71" a="1"/>
  <c r="R2630" i="71" s="1"/>
  <c r="T2630" i="71"/>
  <c r="R2610" i="71" a="1"/>
  <c r="R2610" i="71" s="1"/>
  <c r="T2610" i="71"/>
  <c r="R2590" i="71" a="1"/>
  <c r="R2590" i="71" s="1"/>
  <c r="T2590" i="71"/>
  <c r="R2570" i="71" a="1"/>
  <c r="R2570" i="71" s="1"/>
  <c r="T2570" i="71"/>
  <c r="R2550" i="71" a="1"/>
  <c r="R2550" i="71" s="1"/>
  <c r="T2550" i="71"/>
  <c r="R2530" i="71" a="1"/>
  <c r="R2530" i="71" s="1"/>
  <c r="T2530" i="71"/>
  <c r="R2510" i="71" a="1"/>
  <c r="R2510" i="71" s="1"/>
  <c r="T2510" i="71"/>
  <c r="R2490" i="71" a="1"/>
  <c r="R2490" i="71" s="1"/>
  <c r="T2490" i="71"/>
  <c r="R2470" i="71" a="1"/>
  <c r="R2470" i="71" s="1"/>
  <c r="T2470" i="71"/>
  <c r="R2450" i="71" a="1"/>
  <c r="R2450" i="71" s="1"/>
  <c r="T2450" i="71"/>
  <c r="R2430" i="71" a="1"/>
  <c r="R2430" i="71" s="1"/>
  <c r="T2430" i="71"/>
  <c r="R2410" i="71" a="1"/>
  <c r="R2410" i="71" s="1"/>
  <c r="T2410" i="71"/>
  <c r="R2390" i="71" a="1"/>
  <c r="R2390" i="71" s="1"/>
  <c r="T2390" i="71"/>
  <c r="R2370" i="71" a="1"/>
  <c r="R2370" i="71" s="1"/>
  <c r="T2370" i="71"/>
  <c r="R2350" i="71" a="1"/>
  <c r="R2350" i="71" s="1"/>
  <c r="T2350" i="71"/>
  <c r="R2330" i="71" a="1"/>
  <c r="R2330" i="71" s="1"/>
  <c r="T2330" i="71"/>
  <c r="R2310" i="71" a="1"/>
  <c r="R2310" i="71" s="1"/>
  <c r="T2310" i="71"/>
  <c r="R2290" i="71" a="1"/>
  <c r="R2290" i="71" s="1"/>
  <c r="T2290" i="71"/>
  <c r="R2270" i="71" a="1"/>
  <c r="R2270" i="71" s="1"/>
  <c r="T2270" i="71"/>
  <c r="R2250" i="71" a="1"/>
  <c r="R2250" i="71" s="1"/>
  <c r="T2250" i="71"/>
  <c r="R2230" i="71" a="1"/>
  <c r="R2230" i="71" s="1"/>
  <c r="T2230" i="71"/>
  <c r="R2210" i="71" a="1"/>
  <c r="R2210" i="71" s="1"/>
  <c r="T2210" i="71"/>
  <c r="R2190" i="71" a="1"/>
  <c r="R2190" i="71" s="1"/>
  <c r="T2190" i="71"/>
  <c r="R2170" i="71" a="1"/>
  <c r="R2170" i="71" s="1"/>
  <c r="T2170" i="71"/>
  <c r="R2150" i="71" a="1"/>
  <c r="R2150" i="71" s="1"/>
  <c r="T2150" i="71"/>
  <c r="R2130" i="71" a="1"/>
  <c r="R2130" i="71" s="1"/>
  <c r="T2130" i="71"/>
  <c r="R2110" i="71" a="1"/>
  <c r="R2110" i="71" s="1"/>
  <c r="T2110" i="71"/>
  <c r="R2090" i="71" a="1"/>
  <c r="R2090" i="71" s="1"/>
  <c r="T2090" i="71"/>
  <c r="R2070" i="71" a="1"/>
  <c r="R2070" i="71" s="1"/>
  <c r="T2070" i="71"/>
  <c r="R2050" i="71" a="1"/>
  <c r="R2050" i="71" s="1"/>
  <c r="T2050" i="71"/>
  <c r="R2030" i="71" a="1"/>
  <c r="R2030" i="71" s="1"/>
  <c r="T2030" i="71"/>
  <c r="R2010" i="71" a="1"/>
  <c r="R2010" i="71" s="1"/>
  <c r="T2010" i="71"/>
  <c r="R1990" i="71" a="1"/>
  <c r="R1990" i="71" s="1"/>
  <c r="T1990" i="71"/>
  <c r="R1970" i="71" a="1"/>
  <c r="R1970" i="71" s="1"/>
  <c r="T1970" i="71"/>
  <c r="R1950" i="71" a="1"/>
  <c r="R1950" i="71" s="1"/>
  <c r="T1950" i="71"/>
  <c r="R1930" i="71" a="1"/>
  <c r="R1930" i="71" s="1"/>
  <c r="T1930" i="71"/>
  <c r="R1910" i="71" a="1"/>
  <c r="R1910" i="71" s="1"/>
  <c r="T1910" i="71"/>
  <c r="R1890" i="71" a="1"/>
  <c r="R1890" i="71" s="1"/>
  <c r="T1890" i="71"/>
  <c r="R1870" i="71" a="1"/>
  <c r="R1870" i="71" s="1"/>
  <c r="T1870" i="71"/>
  <c r="R1850" i="71" a="1"/>
  <c r="R1850" i="71" s="1"/>
  <c r="T1850" i="71"/>
  <c r="R1830" i="71" a="1"/>
  <c r="R1830" i="71" s="1"/>
  <c r="T1830" i="71"/>
  <c r="R1810" i="71" a="1"/>
  <c r="R1810" i="71" s="1"/>
  <c r="T1810" i="71"/>
  <c r="R1790" i="71" a="1"/>
  <c r="R1790" i="71" s="1"/>
  <c r="T1790" i="71"/>
  <c r="R1770" i="71" a="1"/>
  <c r="R1770" i="71" s="1"/>
  <c r="T1770" i="71"/>
  <c r="R1750" i="71" a="1"/>
  <c r="R1750" i="71" s="1"/>
  <c r="T1750" i="71"/>
  <c r="R1730" i="71" a="1"/>
  <c r="R1730" i="71" s="1"/>
  <c r="T1730" i="71"/>
  <c r="R1710" i="71" a="1"/>
  <c r="R1710" i="71" s="1"/>
  <c r="T1710" i="71"/>
  <c r="R1690" i="71" a="1"/>
  <c r="R1690" i="71" s="1"/>
  <c r="T1690" i="71"/>
  <c r="R1670" i="71" a="1"/>
  <c r="R1670" i="71" s="1"/>
  <c r="T1670" i="71"/>
  <c r="R1650" i="71" a="1"/>
  <c r="R1650" i="71" s="1"/>
  <c r="T1650" i="71"/>
  <c r="R1630" i="71" a="1"/>
  <c r="R1630" i="71" s="1"/>
  <c r="T1630" i="71"/>
  <c r="R1610" i="71" a="1"/>
  <c r="R1610" i="71" s="1"/>
  <c r="T1610" i="71"/>
  <c r="R1590" i="71" a="1"/>
  <c r="R1590" i="71" s="1"/>
  <c r="T1590" i="71"/>
  <c r="R1570" i="71" a="1"/>
  <c r="R1570" i="71" s="1"/>
  <c r="T1570" i="71"/>
  <c r="R1550" i="71" a="1"/>
  <c r="R1550" i="71" s="1"/>
  <c r="T1550" i="71"/>
  <c r="R1530" i="71" a="1"/>
  <c r="R1530" i="71" s="1"/>
  <c r="T1530" i="71"/>
  <c r="R1510" i="71" a="1"/>
  <c r="R1510" i="71" s="1"/>
  <c r="T1510" i="71"/>
  <c r="R1490" i="71" a="1"/>
  <c r="R1490" i="71" s="1"/>
  <c r="T1490" i="71"/>
  <c r="R1470" i="71" a="1"/>
  <c r="R1470" i="71" s="1"/>
  <c r="T1470" i="71"/>
  <c r="R1450" i="71" a="1"/>
  <c r="R1450" i="71" s="1"/>
  <c r="T1450" i="71"/>
  <c r="R1430" i="71" a="1"/>
  <c r="R1430" i="71" s="1"/>
  <c r="T1430" i="71"/>
  <c r="R1410" i="71" a="1"/>
  <c r="R1410" i="71" s="1"/>
  <c r="T1410" i="71"/>
  <c r="R1390" i="71" a="1"/>
  <c r="R1390" i="71" s="1"/>
  <c r="T1390" i="71"/>
  <c r="R1370" i="71" a="1"/>
  <c r="R1370" i="71" s="1"/>
  <c r="T1370" i="71"/>
  <c r="R1350" i="71" a="1"/>
  <c r="R1350" i="71" s="1"/>
  <c r="T1350" i="71"/>
  <c r="R1330" i="71" a="1"/>
  <c r="R1330" i="71" s="1"/>
  <c r="T1330" i="71"/>
  <c r="R1310" i="71" a="1"/>
  <c r="R1310" i="71" s="1"/>
  <c r="T1310" i="71"/>
  <c r="R1290" i="71" a="1"/>
  <c r="R1290" i="71" s="1"/>
  <c r="T1290" i="71"/>
  <c r="R1270" i="71" a="1"/>
  <c r="R1270" i="71" s="1"/>
  <c r="T1270" i="71"/>
  <c r="R1250" i="71" a="1"/>
  <c r="R1250" i="71" s="1"/>
  <c r="T1250" i="71"/>
  <c r="R1230" i="71" a="1"/>
  <c r="R1230" i="71" s="1"/>
  <c r="T1230" i="71"/>
  <c r="R1210" i="71" a="1"/>
  <c r="R1210" i="71" s="1"/>
  <c r="T1210" i="71"/>
  <c r="R1190" i="71" a="1"/>
  <c r="R1190" i="71" s="1"/>
  <c r="T1190" i="71"/>
  <c r="R1170" i="71" a="1"/>
  <c r="R1170" i="71" s="1"/>
  <c r="T1170" i="71"/>
  <c r="R1150" i="71" a="1"/>
  <c r="R1150" i="71" s="1"/>
  <c r="T1150" i="71"/>
  <c r="R1130" i="71" a="1"/>
  <c r="R1130" i="71" s="1"/>
  <c r="T1130" i="71"/>
  <c r="R1110" i="71" a="1"/>
  <c r="R1110" i="71" s="1"/>
  <c r="T1110" i="71"/>
  <c r="R1090" i="71" a="1"/>
  <c r="R1090" i="71" s="1"/>
  <c r="T1090" i="71"/>
  <c r="R1070" i="71" a="1"/>
  <c r="R1070" i="71" s="1"/>
  <c r="T1070" i="71"/>
  <c r="R1050" i="71" a="1"/>
  <c r="R1050" i="71" s="1"/>
  <c r="T1050" i="71"/>
  <c r="R1030" i="71" a="1"/>
  <c r="R1030" i="71" s="1"/>
  <c r="T1030" i="71"/>
  <c r="R1010" i="71" a="1"/>
  <c r="R1010" i="71" s="1"/>
  <c r="T1010" i="71"/>
  <c r="R990" i="71" a="1"/>
  <c r="R990" i="71" s="1"/>
  <c r="T990" i="71"/>
  <c r="R970" i="71" a="1"/>
  <c r="R970" i="71" s="1"/>
  <c r="T970" i="71"/>
  <c r="R950" i="71" a="1"/>
  <c r="R950" i="71" s="1"/>
  <c r="T950" i="71"/>
  <c r="R930" i="71" a="1"/>
  <c r="R930" i="71" s="1"/>
  <c r="T930" i="71"/>
  <c r="R910" i="71" a="1"/>
  <c r="R910" i="71" s="1"/>
  <c r="T910" i="71"/>
  <c r="R890" i="71" a="1"/>
  <c r="R890" i="71" s="1"/>
  <c r="T890" i="71"/>
  <c r="R870" i="71" a="1"/>
  <c r="R870" i="71" s="1"/>
  <c r="T870" i="71"/>
  <c r="R850" i="71" a="1"/>
  <c r="R850" i="71" s="1"/>
  <c r="T850" i="71"/>
  <c r="R830" i="71" a="1"/>
  <c r="R830" i="71" s="1"/>
  <c r="T830" i="71"/>
  <c r="R810" i="71" a="1"/>
  <c r="R810" i="71" s="1"/>
  <c r="T810" i="71"/>
  <c r="R790" i="71" a="1"/>
  <c r="R790" i="71" s="1"/>
  <c r="T790" i="71"/>
  <c r="R770" i="71" a="1"/>
  <c r="R770" i="71" s="1"/>
  <c r="T770" i="71"/>
  <c r="R750" i="71" a="1"/>
  <c r="R750" i="71" s="1"/>
  <c r="T750" i="71"/>
  <c r="R730" i="71" a="1"/>
  <c r="R730" i="71" s="1"/>
  <c r="T730" i="71"/>
  <c r="R710" i="71" a="1"/>
  <c r="R710" i="71" s="1"/>
  <c r="U710" i="71" s="1"/>
  <c r="V710" i="71" s="1"/>
  <c r="T710" i="71"/>
  <c r="R690" i="71" a="1"/>
  <c r="R690" i="71" s="1"/>
  <c r="T690" i="71"/>
  <c r="R670" i="71" a="1"/>
  <c r="R670" i="71" s="1"/>
  <c r="T670" i="71"/>
  <c r="R650" i="71" a="1"/>
  <c r="R650" i="71" s="1"/>
  <c r="T650" i="71"/>
  <c r="R630" i="71" a="1"/>
  <c r="R630" i="71" s="1"/>
  <c r="T630" i="71"/>
  <c r="R610" i="71" a="1"/>
  <c r="R610" i="71" s="1"/>
  <c r="T610" i="71"/>
  <c r="R590" i="71" a="1"/>
  <c r="R590" i="71" s="1"/>
  <c r="T590" i="71"/>
  <c r="R570" i="71" a="1"/>
  <c r="R570" i="71" s="1"/>
  <c r="T570" i="71"/>
  <c r="R550" i="71" a="1"/>
  <c r="R550" i="71" s="1"/>
  <c r="T550" i="71"/>
  <c r="R530" i="71" a="1"/>
  <c r="R530" i="71" s="1"/>
  <c r="T530" i="71"/>
  <c r="R510" i="71" a="1"/>
  <c r="R510" i="71" s="1"/>
  <c r="T510" i="71"/>
  <c r="R490" i="71" a="1"/>
  <c r="R490" i="71" s="1"/>
  <c r="T490" i="71"/>
  <c r="R470" i="71" a="1"/>
  <c r="R470" i="71" s="1"/>
  <c r="T470" i="71"/>
  <c r="R450" i="71" a="1"/>
  <c r="R450" i="71" s="1"/>
  <c r="T450" i="71"/>
  <c r="R430" i="71" a="1"/>
  <c r="R430" i="71" s="1"/>
  <c r="T430" i="71"/>
  <c r="R410" i="71" a="1"/>
  <c r="R410" i="71" s="1"/>
  <c r="T410" i="71"/>
  <c r="R390" i="71" a="1"/>
  <c r="R390" i="71" s="1"/>
  <c r="T390" i="71"/>
  <c r="R370" i="71" a="1"/>
  <c r="R370" i="71" s="1"/>
  <c r="T370" i="71"/>
  <c r="R350" i="71" a="1"/>
  <c r="R350" i="71" s="1"/>
  <c r="T350" i="71"/>
  <c r="R330" i="71" a="1"/>
  <c r="R330" i="71" s="1"/>
  <c r="T330" i="71"/>
  <c r="R310" i="71" a="1"/>
  <c r="R310" i="71" s="1"/>
  <c r="T310" i="71"/>
  <c r="R290" i="71" a="1"/>
  <c r="R290" i="71" s="1"/>
  <c r="T290" i="71"/>
  <c r="R270" i="71" a="1"/>
  <c r="R270" i="71" s="1"/>
  <c r="T270" i="71"/>
  <c r="R250" i="71" a="1"/>
  <c r="R250" i="71" s="1"/>
  <c r="U250" i="71" s="1"/>
  <c r="V250" i="71" s="1"/>
  <c r="T250" i="71"/>
  <c r="R230" i="71" a="1"/>
  <c r="R230" i="71" s="1"/>
  <c r="T230" i="71"/>
  <c r="R210" i="71" a="1"/>
  <c r="R210" i="71" s="1"/>
  <c r="T210" i="71"/>
  <c r="R190" i="71" a="1"/>
  <c r="R190" i="71" s="1"/>
  <c r="T190" i="71"/>
  <c r="R170" i="71" a="1"/>
  <c r="R170" i="71" s="1"/>
  <c r="T170" i="71"/>
  <c r="R150" i="71" a="1"/>
  <c r="R150" i="71" s="1"/>
  <c r="T150" i="71"/>
  <c r="R130" i="71" a="1"/>
  <c r="R130" i="71" s="1"/>
  <c r="T130" i="71"/>
  <c r="R110" i="71" a="1"/>
  <c r="R110" i="71" s="1"/>
  <c r="T110" i="71"/>
  <c r="R90" i="71" a="1"/>
  <c r="R90" i="71" s="1"/>
  <c r="T90" i="71"/>
  <c r="R70" i="71" a="1"/>
  <c r="R70" i="71" s="1"/>
  <c r="T70" i="71"/>
  <c r="R50" i="71" a="1"/>
  <c r="R50" i="71" s="1"/>
  <c r="T50" i="71"/>
  <c r="R30" i="71" a="1"/>
  <c r="R30" i="71" s="1"/>
  <c r="T30" i="71"/>
  <c r="R10" i="71" a="1"/>
  <c r="R10" i="71" s="1"/>
  <c r="T10" i="71"/>
  <c r="R1514" i="71" a="1"/>
  <c r="R1514" i="71" s="1"/>
  <c r="T1514" i="71"/>
  <c r="R1094" i="71" a="1"/>
  <c r="R1094" i="71" s="1"/>
  <c r="T1094" i="71"/>
  <c r="R894" i="71" a="1"/>
  <c r="R894" i="71" s="1"/>
  <c r="T894" i="71"/>
  <c r="R534" i="71" a="1"/>
  <c r="R534" i="71" s="1"/>
  <c r="T534" i="71"/>
  <c r="R194" i="71" a="1"/>
  <c r="R194" i="71" s="1"/>
  <c r="T194" i="71"/>
  <c r="R4673" i="71" a="1"/>
  <c r="R4673" i="71" s="1"/>
  <c r="T4673" i="71"/>
  <c r="R4373" i="71" a="1"/>
  <c r="R4373" i="71" s="1"/>
  <c r="T4373" i="71"/>
  <c r="R3993" i="71" a="1"/>
  <c r="R3993" i="71" s="1"/>
  <c r="T3993" i="71"/>
  <c r="R3853" i="71" a="1"/>
  <c r="R3853" i="71" s="1"/>
  <c r="T3853" i="71"/>
  <c r="R3493" i="71" a="1"/>
  <c r="R3493" i="71" s="1"/>
  <c r="T3493" i="71"/>
  <c r="R3053" i="71" a="1"/>
  <c r="R3053" i="71" s="1"/>
  <c r="T3053" i="71"/>
  <c r="R2833" i="71" a="1"/>
  <c r="R2833" i="71" s="1"/>
  <c r="T2833" i="71"/>
  <c r="R2393" i="71" a="1"/>
  <c r="R2393" i="71" s="1"/>
  <c r="T2393" i="71"/>
  <c r="R1973" i="71" a="1"/>
  <c r="R1973" i="71" s="1"/>
  <c r="T1973" i="71"/>
  <c r="R1753" i="71" a="1"/>
  <c r="R1753" i="71" s="1"/>
  <c r="T1753" i="71"/>
  <c r="R1413" i="71" a="1"/>
  <c r="R1413" i="71" s="1"/>
  <c r="T1413" i="71"/>
  <c r="R1153" i="71" a="1"/>
  <c r="R1153" i="71" s="1"/>
  <c r="T1153" i="71"/>
  <c r="R733" i="71" a="1"/>
  <c r="R733" i="71" s="1"/>
  <c r="T733" i="71"/>
  <c r="R4632" i="71" a="1"/>
  <c r="R4632" i="71" s="1"/>
  <c r="T4632" i="71"/>
  <c r="R4112" i="71" a="1"/>
  <c r="R4112" i="71" s="1"/>
  <c r="T4112" i="71"/>
  <c r="R4691" i="71" a="1"/>
  <c r="R4691" i="71" s="1"/>
  <c r="T4691" i="71"/>
  <c r="R4431" i="71" a="1"/>
  <c r="R4431" i="71" s="1"/>
  <c r="T4431" i="71"/>
  <c r="R4331" i="71" a="1"/>
  <c r="R4331" i="71" s="1"/>
  <c r="T4331" i="71"/>
  <c r="R4031" i="71" a="1"/>
  <c r="R4031" i="71" s="1"/>
  <c r="T4031" i="71"/>
  <c r="R3831" i="71" a="1"/>
  <c r="R3831" i="71" s="1"/>
  <c r="T3831" i="71"/>
  <c r="R3471" i="71" a="1"/>
  <c r="R3471" i="71" s="1"/>
  <c r="T3471" i="71"/>
  <c r="R3211" i="71" a="1"/>
  <c r="R3211" i="71" s="1"/>
  <c r="T3211" i="71"/>
  <c r="R2891" i="71" a="1"/>
  <c r="R2891" i="71" s="1"/>
  <c r="T2891" i="71"/>
  <c r="R2591" i="71" a="1"/>
  <c r="R2591" i="71" s="1"/>
  <c r="T2591" i="71"/>
  <c r="R2211" i="71" a="1"/>
  <c r="R2211" i="71" s="1"/>
  <c r="T2211" i="71"/>
  <c r="R4730" i="71" a="1"/>
  <c r="R4730" i="71" s="1"/>
  <c r="T4730" i="71"/>
  <c r="R4490" i="71" a="1"/>
  <c r="R4490" i="71" s="1"/>
  <c r="T4490" i="71"/>
  <c r="R4230" i="71" a="1"/>
  <c r="R4230" i="71" s="1"/>
  <c r="T4230" i="71"/>
  <c r="R4110" i="71" a="1"/>
  <c r="R4110" i="71" s="1"/>
  <c r="T4110" i="71"/>
  <c r="R4849" i="71" a="1"/>
  <c r="R4849" i="71" s="1"/>
  <c r="T4849" i="71"/>
  <c r="R4609" i="71" a="1"/>
  <c r="R4609" i="71" s="1"/>
  <c r="T4609" i="71"/>
  <c r="R4549" i="71" a="1"/>
  <c r="R4549" i="71" s="1"/>
  <c r="T4549" i="71"/>
  <c r="R4329" i="71" a="1"/>
  <c r="R4329" i="71" s="1"/>
  <c r="T4329" i="71"/>
  <c r="R4029" i="71" a="1"/>
  <c r="R4029" i="71" s="1"/>
  <c r="T4029" i="71"/>
  <c r="R3849" i="71" a="1"/>
  <c r="R3849" i="71" s="1"/>
  <c r="T3849" i="71"/>
  <c r="R3649" i="71" a="1"/>
  <c r="R3649" i="71" s="1"/>
  <c r="T3649" i="71"/>
  <c r="R3489" i="71" a="1"/>
  <c r="R3489" i="71" s="1"/>
  <c r="T3489" i="71"/>
  <c r="R3429" i="71" a="1"/>
  <c r="R3429" i="71" s="1"/>
  <c r="T3429" i="71"/>
  <c r="R3409" i="71" a="1"/>
  <c r="R3409" i="71" s="1"/>
  <c r="T3409" i="71"/>
  <c r="R3389" i="71" a="1"/>
  <c r="R3389" i="71" s="1"/>
  <c r="T3389" i="71"/>
  <c r="R3369" i="71" a="1"/>
  <c r="R3369" i="71" s="1"/>
  <c r="T3369" i="71"/>
  <c r="R3349" i="71" a="1"/>
  <c r="R3349" i="71" s="1"/>
  <c r="T3349" i="71"/>
  <c r="R3329" i="71" a="1"/>
  <c r="R3329" i="71" s="1"/>
  <c r="T3329" i="71"/>
  <c r="R3309" i="71" a="1"/>
  <c r="R3309" i="71" s="1"/>
  <c r="T3309" i="71"/>
  <c r="R3289" i="71" a="1"/>
  <c r="R3289" i="71" s="1"/>
  <c r="T3289" i="71"/>
  <c r="R3269" i="71" a="1"/>
  <c r="R3269" i="71" s="1"/>
  <c r="T3269" i="71"/>
  <c r="R3249" i="71" a="1"/>
  <c r="R3249" i="71" s="1"/>
  <c r="T3249" i="71"/>
  <c r="R3229" i="71" a="1"/>
  <c r="R3229" i="71" s="1"/>
  <c r="T3229" i="71"/>
  <c r="R3209" i="71" a="1"/>
  <c r="R3209" i="71" s="1"/>
  <c r="T3209" i="71"/>
  <c r="R3189" i="71" a="1"/>
  <c r="R3189" i="71" s="1"/>
  <c r="T3189" i="71"/>
  <c r="R3169" i="71" a="1"/>
  <c r="R3169" i="71" s="1"/>
  <c r="T3169" i="71"/>
  <c r="R3149" i="71" a="1"/>
  <c r="R3149" i="71" s="1"/>
  <c r="T3149" i="71"/>
  <c r="R3129" i="71" a="1"/>
  <c r="R3129" i="71" s="1"/>
  <c r="T3129" i="71"/>
  <c r="R3109" i="71" a="1"/>
  <c r="R3109" i="71" s="1"/>
  <c r="T3109" i="71"/>
  <c r="R3089" i="71" a="1"/>
  <c r="R3089" i="71" s="1"/>
  <c r="T3089" i="71"/>
  <c r="R3069" i="71" a="1"/>
  <c r="R3069" i="71" s="1"/>
  <c r="T3069" i="71"/>
  <c r="R3049" i="71" a="1"/>
  <c r="R3049" i="71" s="1"/>
  <c r="T3049" i="71"/>
  <c r="R3029" i="71" a="1"/>
  <c r="R3029" i="71" s="1"/>
  <c r="T3029" i="71"/>
  <c r="R3009" i="71" a="1"/>
  <c r="R3009" i="71" s="1"/>
  <c r="T3009" i="71"/>
  <c r="R2989" i="71" a="1"/>
  <c r="R2989" i="71" s="1"/>
  <c r="T2989" i="71"/>
  <c r="R2969" i="71" a="1"/>
  <c r="R2969" i="71" s="1"/>
  <c r="T2969" i="71"/>
  <c r="R2949" i="71" a="1"/>
  <c r="R2949" i="71" s="1"/>
  <c r="T2949" i="71"/>
  <c r="R2929" i="71" a="1"/>
  <c r="R2929" i="71" s="1"/>
  <c r="T2929" i="71"/>
  <c r="R2909" i="71" a="1"/>
  <c r="R2909" i="71" s="1"/>
  <c r="T2909" i="71"/>
  <c r="R2889" i="71" a="1"/>
  <c r="R2889" i="71" s="1"/>
  <c r="T2889" i="71"/>
  <c r="R2869" i="71" a="1"/>
  <c r="R2869" i="71" s="1"/>
  <c r="T2869" i="71"/>
  <c r="R2849" i="71" a="1"/>
  <c r="R2849" i="71" s="1"/>
  <c r="T2849" i="71"/>
  <c r="R2829" i="71" a="1"/>
  <c r="R2829" i="71" s="1"/>
  <c r="T2829" i="71"/>
  <c r="R2809" i="71" a="1"/>
  <c r="R2809" i="71" s="1"/>
  <c r="T2809" i="71"/>
  <c r="R2789" i="71" a="1"/>
  <c r="R2789" i="71" s="1"/>
  <c r="T2789" i="71"/>
  <c r="R2769" i="71" a="1"/>
  <c r="R2769" i="71" s="1"/>
  <c r="T2769" i="71"/>
  <c r="R2749" i="71" a="1"/>
  <c r="R2749" i="71" s="1"/>
  <c r="T2749" i="71"/>
  <c r="R2729" i="71" a="1"/>
  <c r="R2729" i="71" s="1"/>
  <c r="T2729" i="71"/>
  <c r="R2709" i="71" a="1"/>
  <c r="R2709" i="71" s="1"/>
  <c r="T2709" i="71"/>
  <c r="R2689" i="71" a="1"/>
  <c r="R2689" i="71" s="1"/>
  <c r="T2689" i="71"/>
  <c r="R2669" i="71" a="1"/>
  <c r="R2669" i="71" s="1"/>
  <c r="T2669" i="71"/>
  <c r="R2649" i="71" a="1"/>
  <c r="R2649" i="71" s="1"/>
  <c r="T2649" i="71"/>
  <c r="R2629" i="71" a="1"/>
  <c r="R2629" i="71" s="1"/>
  <c r="T2629" i="71"/>
  <c r="R2609" i="71" a="1"/>
  <c r="R2609" i="71" s="1"/>
  <c r="T2609" i="71"/>
  <c r="R2589" i="71" a="1"/>
  <c r="R2589" i="71" s="1"/>
  <c r="T2589" i="71"/>
  <c r="R2569" i="71" a="1"/>
  <c r="R2569" i="71" s="1"/>
  <c r="T2569" i="71"/>
  <c r="R2549" i="71" a="1"/>
  <c r="R2549" i="71" s="1"/>
  <c r="T2549" i="71"/>
  <c r="R2529" i="71" a="1"/>
  <c r="R2529" i="71" s="1"/>
  <c r="T2529" i="71"/>
  <c r="R2509" i="71" a="1"/>
  <c r="R2509" i="71" s="1"/>
  <c r="T2509" i="71"/>
  <c r="R2489" i="71" a="1"/>
  <c r="R2489" i="71" s="1"/>
  <c r="T2489" i="71"/>
  <c r="R2469" i="71" a="1"/>
  <c r="R2469" i="71" s="1"/>
  <c r="T2469" i="71"/>
  <c r="R2449" i="71" a="1"/>
  <c r="R2449" i="71" s="1"/>
  <c r="T2449" i="71"/>
  <c r="R2429" i="71" a="1"/>
  <c r="R2429" i="71" s="1"/>
  <c r="T2429" i="71"/>
  <c r="R2409" i="71" a="1"/>
  <c r="R2409" i="71" s="1"/>
  <c r="T2409" i="71"/>
  <c r="R2389" i="71" a="1"/>
  <c r="R2389" i="71" s="1"/>
  <c r="T2389" i="71"/>
  <c r="R2369" i="71" a="1"/>
  <c r="R2369" i="71" s="1"/>
  <c r="U2369" i="71" s="1"/>
  <c r="V2369" i="71" s="1"/>
  <c r="T2369" i="71"/>
  <c r="R2349" i="71" a="1"/>
  <c r="R2349" i="71" s="1"/>
  <c r="T2349" i="71"/>
  <c r="R2329" i="71" a="1"/>
  <c r="R2329" i="71" s="1"/>
  <c r="T2329" i="71"/>
  <c r="R2309" i="71" a="1"/>
  <c r="R2309" i="71" s="1"/>
  <c r="T2309" i="71"/>
  <c r="R2289" i="71" a="1"/>
  <c r="R2289" i="71" s="1"/>
  <c r="T2289" i="71"/>
  <c r="R2269" i="71" a="1"/>
  <c r="R2269" i="71" s="1"/>
  <c r="T2269" i="71"/>
  <c r="R2249" i="71" a="1"/>
  <c r="R2249" i="71" s="1"/>
  <c r="T2249" i="71"/>
  <c r="R2229" i="71" a="1"/>
  <c r="R2229" i="71" s="1"/>
  <c r="T2229" i="71"/>
  <c r="R2209" i="71" a="1"/>
  <c r="R2209" i="71" s="1"/>
  <c r="T2209" i="71"/>
  <c r="R2189" i="71" a="1"/>
  <c r="R2189" i="71" s="1"/>
  <c r="T2189" i="71"/>
  <c r="R2169" i="71" a="1"/>
  <c r="R2169" i="71" s="1"/>
  <c r="T2169" i="71"/>
  <c r="R2149" i="71" a="1"/>
  <c r="R2149" i="71" s="1"/>
  <c r="T2149" i="71"/>
  <c r="R2129" i="71" a="1"/>
  <c r="R2129" i="71" s="1"/>
  <c r="T2129" i="71"/>
  <c r="R2109" i="71" a="1"/>
  <c r="R2109" i="71" s="1"/>
  <c r="T2109" i="71"/>
  <c r="R2089" i="71" a="1"/>
  <c r="R2089" i="71" s="1"/>
  <c r="T2089" i="71"/>
  <c r="R2069" i="71" a="1"/>
  <c r="R2069" i="71" s="1"/>
  <c r="T2069" i="71"/>
  <c r="R2049" i="71" a="1"/>
  <c r="R2049" i="71" s="1"/>
  <c r="T2049" i="71"/>
  <c r="R2029" i="71" a="1"/>
  <c r="R2029" i="71" s="1"/>
  <c r="T2029" i="71"/>
  <c r="R2009" i="71" a="1"/>
  <c r="R2009" i="71" s="1"/>
  <c r="T2009" i="71"/>
  <c r="R1989" i="71" a="1"/>
  <c r="R1989" i="71" s="1"/>
  <c r="T1989" i="71"/>
  <c r="R1969" i="71" a="1"/>
  <c r="R1969" i="71" s="1"/>
  <c r="T1969" i="71"/>
  <c r="R1949" i="71" a="1"/>
  <c r="R1949" i="71" s="1"/>
  <c r="T1949" i="71"/>
  <c r="R1929" i="71" a="1"/>
  <c r="R1929" i="71" s="1"/>
  <c r="T1929" i="71"/>
  <c r="R1909" i="71" a="1"/>
  <c r="R1909" i="71" s="1"/>
  <c r="T1909" i="71"/>
  <c r="R1889" i="71" a="1"/>
  <c r="R1889" i="71" s="1"/>
  <c r="T1889" i="71"/>
  <c r="R1869" i="71" a="1"/>
  <c r="R1869" i="71" s="1"/>
  <c r="T1869" i="71"/>
  <c r="R1849" i="71" a="1"/>
  <c r="R1849" i="71" s="1"/>
  <c r="T1849" i="71"/>
  <c r="R1829" i="71" a="1"/>
  <c r="R1829" i="71" s="1"/>
  <c r="T1829" i="71"/>
  <c r="R1809" i="71" a="1"/>
  <c r="R1809" i="71" s="1"/>
  <c r="T1809" i="71"/>
  <c r="R1789" i="71" a="1"/>
  <c r="R1789" i="71" s="1"/>
  <c r="T1789" i="71"/>
  <c r="R1769" i="71" a="1"/>
  <c r="R1769" i="71" s="1"/>
  <c r="T1769" i="71"/>
  <c r="R1749" i="71" a="1"/>
  <c r="R1749" i="71" s="1"/>
  <c r="T1749" i="71"/>
  <c r="R1729" i="71" a="1"/>
  <c r="R1729" i="71" s="1"/>
  <c r="T1729" i="71"/>
  <c r="R1709" i="71" a="1"/>
  <c r="R1709" i="71" s="1"/>
  <c r="T1709" i="71"/>
  <c r="R1689" i="71" a="1"/>
  <c r="R1689" i="71" s="1"/>
  <c r="T1689" i="71"/>
  <c r="R1669" i="71" a="1"/>
  <c r="R1669" i="71" s="1"/>
  <c r="T1669" i="71"/>
  <c r="R1649" i="71" a="1"/>
  <c r="R1649" i="71" s="1"/>
  <c r="T1649" i="71"/>
  <c r="R1629" i="71" a="1"/>
  <c r="R1629" i="71" s="1"/>
  <c r="T1629" i="71"/>
  <c r="R1609" i="71" a="1"/>
  <c r="R1609" i="71" s="1"/>
  <c r="T1609" i="71"/>
  <c r="R1589" i="71" a="1"/>
  <c r="R1589" i="71" s="1"/>
  <c r="T1589" i="71"/>
  <c r="R1569" i="71" a="1"/>
  <c r="R1569" i="71" s="1"/>
  <c r="T1569" i="71"/>
  <c r="R1549" i="71" a="1"/>
  <c r="R1549" i="71" s="1"/>
  <c r="T1549" i="71"/>
  <c r="R1529" i="71" a="1"/>
  <c r="R1529" i="71" s="1"/>
  <c r="T1529" i="71"/>
  <c r="R1509" i="71" a="1"/>
  <c r="R1509" i="71" s="1"/>
  <c r="T1509" i="71"/>
  <c r="R1489" i="71" a="1"/>
  <c r="R1489" i="71" s="1"/>
  <c r="T1489" i="71"/>
  <c r="R1469" i="71" a="1"/>
  <c r="R1469" i="71" s="1"/>
  <c r="T1469" i="71"/>
  <c r="R1449" i="71" a="1"/>
  <c r="R1449" i="71" s="1"/>
  <c r="T1449" i="71"/>
  <c r="R1429" i="71" a="1"/>
  <c r="R1429" i="71" s="1"/>
  <c r="T1429" i="71"/>
  <c r="R1409" i="71" a="1"/>
  <c r="R1409" i="71" s="1"/>
  <c r="T1409" i="71"/>
  <c r="R1389" i="71" a="1"/>
  <c r="R1389" i="71" s="1"/>
  <c r="T1389" i="71"/>
  <c r="R1369" i="71" a="1"/>
  <c r="R1369" i="71" s="1"/>
  <c r="T1369" i="71"/>
  <c r="R1349" i="71" a="1"/>
  <c r="R1349" i="71" s="1"/>
  <c r="T1349" i="71"/>
  <c r="R1329" i="71" a="1"/>
  <c r="R1329" i="71" s="1"/>
  <c r="T1329" i="71"/>
  <c r="R1309" i="71" a="1"/>
  <c r="R1309" i="71" s="1"/>
  <c r="T1309" i="71"/>
  <c r="R1289" i="71" a="1"/>
  <c r="R1289" i="71" s="1"/>
  <c r="T1289" i="71"/>
  <c r="R1269" i="71" a="1"/>
  <c r="R1269" i="71" s="1"/>
  <c r="T1269" i="71"/>
  <c r="R1249" i="71" a="1"/>
  <c r="R1249" i="71" s="1"/>
  <c r="T1249" i="71"/>
  <c r="R1229" i="71" a="1"/>
  <c r="R1229" i="71" s="1"/>
  <c r="T1229" i="71"/>
  <c r="R1209" i="71" a="1"/>
  <c r="R1209" i="71" s="1"/>
  <c r="T1209" i="71"/>
  <c r="R1189" i="71" a="1"/>
  <c r="R1189" i="71" s="1"/>
  <c r="T1189" i="71"/>
  <c r="R1169" i="71" a="1"/>
  <c r="R1169" i="71" s="1"/>
  <c r="T1169" i="71"/>
  <c r="R1149" i="71" a="1"/>
  <c r="R1149" i="71" s="1"/>
  <c r="T1149" i="71"/>
  <c r="R1129" i="71" a="1"/>
  <c r="R1129" i="71" s="1"/>
  <c r="T1129" i="71"/>
  <c r="R1109" i="71" a="1"/>
  <c r="R1109" i="71" s="1"/>
  <c r="T1109" i="71"/>
  <c r="R1089" i="71" a="1"/>
  <c r="R1089" i="71" s="1"/>
  <c r="T1089" i="71"/>
  <c r="R1069" i="71" a="1"/>
  <c r="R1069" i="71" s="1"/>
  <c r="T1069" i="71"/>
  <c r="R1049" i="71" a="1"/>
  <c r="R1049" i="71" s="1"/>
  <c r="T1049" i="71"/>
  <c r="R1029" i="71" a="1"/>
  <c r="R1029" i="71" s="1"/>
  <c r="T1029" i="71"/>
  <c r="R1009" i="71" a="1"/>
  <c r="R1009" i="71" s="1"/>
  <c r="T1009" i="71"/>
  <c r="R989" i="71" a="1"/>
  <c r="R989" i="71" s="1"/>
  <c r="T989" i="71"/>
  <c r="R969" i="71" a="1"/>
  <c r="R969" i="71" s="1"/>
  <c r="T969" i="71"/>
  <c r="R949" i="71" a="1"/>
  <c r="R949" i="71" s="1"/>
  <c r="T949" i="71"/>
  <c r="R929" i="71" a="1"/>
  <c r="R929" i="71" s="1"/>
  <c r="T929" i="71"/>
  <c r="R909" i="71" a="1"/>
  <c r="R909" i="71" s="1"/>
  <c r="T909" i="71"/>
  <c r="R889" i="71" a="1"/>
  <c r="R889" i="71" s="1"/>
  <c r="T889" i="71"/>
  <c r="R869" i="71" a="1"/>
  <c r="R869" i="71" s="1"/>
  <c r="T869" i="71"/>
  <c r="R849" i="71" a="1"/>
  <c r="R849" i="71" s="1"/>
  <c r="T849" i="71"/>
  <c r="R829" i="71" a="1"/>
  <c r="R829" i="71" s="1"/>
  <c r="T829" i="71"/>
  <c r="R809" i="71" a="1"/>
  <c r="R809" i="71" s="1"/>
  <c r="T809" i="71"/>
  <c r="R789" i="71" a="1"/>
  <c r="R789" i="71" s="1"/>
  <c r="T789" i="71"/>
  <c r="R769" i="71" a="1"/>
  <c r="R769" i="71" s="1"/>
  <c r="T769" i="71"/>
  <c r="R749" i="71" a="1"/>
  <c r="R749" i="71" s="1"/>
  <c r="T749" i="71"/>
  <c r="R729" i="71" a="1"/>
  <c r="R729" i="71" s="1"/>
  <c r="T729" i="71"/>
  <c r="R709" i="71" a="1"/>
  <c r="R709" i="71" s="1"/>
  <c r="T709" i="71"/>
  <c r="R689" i="71" a="1"/>
  <c r="R689" i="71" s="1"/>
  <c r="T689" i="71"/>
  <c r="R669" i="71" a="1"/>
  <c r="R669" i="71" s="1"/>
  <c r="T669" i="71"/>
  <c r="R649" i="71" a="1"/>
  <c r="R649" i="71" s="1"/>
  <c r="U649" i="71" s="1"/>
  <c r="V649" i="71" s="1"/>
  <c r="T649" i="71"/>
  <c r="R629" i="71" a="1"/>
  <c r="R629" i="71" s="1"/>
  <c r="T629" i="71"/>
  <c r="R609" i="71" a="1"/>
  <c r="R609" i="71" s="1"/>
  <c r="T609" i="71"/>
  <c r="R589" i="71" a="1"/>
  <c r="R589" i="71" s="1"/>
  <c r="T589" i="71"/>
  <c r="R569" i="71" a="1"/>
  <c r="R569" i="71" s="1"/>
  <c r="T569" i="71"/>
  <c r="R549" i="71" a="1"/>
  <c r="R549" i="71" s="1"/>
  <c r="T549" i="71"/>
  <c r="R529" i="71" a="1"/>
  <c r="R529" i="71" s="1"/>
  <c r="T529" i="71"/>
  <c r="R509" i="71" a="1"/>
  <c r="R509" i="71" s="1"/>
  <c r="T509" i="71"/>
  <c r="R489" i="71" a="1"/>
  <c r="R489" i="71" s="1"/>
  <c r="T489" i="71"/>
  <c r="R469" i="71" a="1"/>
  <c r="R469" i="71" s="1"/>
  <c r="T469" i="71"/>
  <c r="R449" i="71" a="1"/>
  <c r="R449" i="71" s="1"/>
  <c r="T449" i="71"/>
  <c r="R429" i="71" a="1"/>
  <c r="R429" i="71" s="1"/>
  <c r="T429" i="71"/>
  <c r="R409" i="71" a="1"/>
  <c r="R409" i="71" s="1"/>
  <c r="T409" i="71"/>
  <c r="R389" i="71" a="1"/>
  <c r="R389" i="71" s="1"/>
  <c r="T389" i="71"/>
  <c r="R369" i="71" a="1"/>
  <c r="R369" i="71" s="1"/>
  <c r="T369" i="71"/>
  <c r="R349" i="71" a="1"/>
  <c r="R349" i="71" s="1"/>
  <c r="T349" i="71"/>
  <c r="R329" i="71" a="1"/>
  <c r="R329" i="71" s="1"/>
  <c r="T329" i="71"/>
  <c r="R309" i="71" a="1"/>
  <c r="R309" i="71" s="1"/>
  <c r="T309" i="71"/>
  <c r="R289" i="71" a="1"/>
  <c r="R289" i="71" s="1"/>
  <c r="T289" i="71"/>
  <c r="R269" i="71" a="1"/>
  <c r="R269" i="71" s="1"/>
  <c r="T269" i="71"/>
  <c r="R249" i="71" a="1"/>
  <c r="R249" i="71" s="1"/>
  <c r="T249" i="71"/>
  <c r="R229" i="71" a="1"/>
  <c r="R229" i="71" s="1"/>
  <c r="T229" i="71"/>
  <c r="R209" i="71" a="1"/>
  <c r="R209" i="71" s="1"/>
  <c r="T209" i="71"/>
  <c r="R189" i="71" a="1"/>
  <c r="R189" i="71" s="1"/>
  <c r="U189" i="71" s="1"/>
  <c r="V189" i="71" s="1"/>
  <c r="T189" i="71"/>
  <c r="R169" i="71" a="1"/>
  <c r="R169" i="71" s="1"/>
  <c r="T169" i="71"/>
  <c r="R149" i="71" a="1"/>
  <c r="R149" i="71" s="1"/>
  <c r="T149" i="71"/>
  <c r="R129" i="71" a="1"/>
  <c r="R129" i="71" s="1"/>
  <c r="T129" i="71"/>
  <c r="R109" i="71" a="1"/>
  <c r="R109" i="71" s="1"/>
  <c r="T109" i="71"/>
  <c r="R89" i="71" a="1"/>
  <c r="R89" i="71" s="1"/>
  <c r="T89" i="71"/>
  <c r="R69" i="71" a="1"/>
  <c r="R69" i="71" s="1"/>
  <c r="T69" i="71"/>
  <c r="R49" i="71" a="1"/>
  <c r="R49" i="71" s="1"/>
  <c r="T49" i="71"/>
  <c r="R29" i="71" a="1"/>
  <c r="R29" i="71" s="1"/>
  <c r="T29" i="71"/>
  <c r="R9" i="71" a="1"/>
  <c r="R9" i="71" s="1"/>
  <c r="T9" i="71"/>
  <c r="R1194" i="71" a="1"/>
  <c r="R1194" i="71" s="1"/>
  <c r="T1194" i="71"/>
  <c r="R834" i="71" a="1"/>
  <c r="R834" i="71" s="1"/>
  <c r="T834" i="71"/>
  <c r="R514" i="71" a="1"/>
  <c r="R514" i="71" s="1"/>
  <c r="T514" i="71"/>
  <c r="R434" i="71" a="1"/>
  <c r="R434" i="71" s="1"/>
  <c r="T434" i="71"/>
  <c r="R94" i="71" a="1"/>
  <c r="R94" i="71" s="1"/>
  <c r="T94" i="71"/>
  <c r="R4813" i="71" a="1"/>
  <c r="R4813" i="71" s="1"/>
  <c r="T4813" i="71"/>
  <c r="R4513" i="71" a="1"/>
  <c r="R4513" i="71" s="1"/>
  <c r="T4513" i="71"/>
  <c r="R4253" i="71" a="1"/>
  <c r="R4253" i="71" s="1"/>
  <c r="T4253" i="71"/>
  <c r="R3833" i="71" a="1"/>
  <c r="R3833" i="71" s="1"/>
  <c r="T3833" i="71"/>
  <c r="R3433" i="71" a="1"/>
  <c r="R3433" i="71" s="1"/>
  <c r="T3433" i="71"/>
  <c r="R2953" i="71" a="1"/>
  <c r="R2953" i="71" s="1"/>
  <c r="T2953" i="71"/>
  <c r="R2473" i="71" a="1"/>
  <c r="R2473" i="71" s="1"/>
  <c r="T2473" i="71"/>
  <c r="R1993" i="71" a="1"/>
  <c r="R1993" i="71" s="1"/>
  <c r="T1993" i="71"/>
  <c r="R1633" i="71" a="1"/>
  <c r="R1633" i="71" s="1"/>
  <c r="T1633" i="71"/>
  <c r="R1453" i="71" a="1"/>
  <c r="R1453" i="71" s="1"/>
  <c r="T1453" i="71"/>
  <c r="R1233" i="71" a="1"/>
  <c r="R1233" i="71" s="1"/>
  <c r="T1233" i="71"/>
  <c r="R793" i="71" a="1"/>
  <c r="R793" i="71" s="1"/>
  <c r="T793" i="71"/>
  <c r="R4772" i="71" a="1"/>
  <c r="R4772" i="71" s="1"/>
  <c r="T4772" i="71"/>
  <c r="R4732" i="71" a="1"/>
  <c r="R4732" i="71" s="1"/>
  <c r="T4732" i="71"/>
  <c r="R4512" i="71" a="1"/>
  <c r="R4512" i="71" s="1"/>
  <c r="T4512" i="71"/>
  <c r="R4132" i="71" a="1"/>
  <c r="R4132" i="71" s="1"/>
  <c r="T4132" i="71"/>
  <c r="R4911" i="71" a="1"/>
  <c r="R4911" i="71" s="1"/>
  <c r="T4911" i="71"/>
  <c r="R4551" i="71" a="1"/>
  <c r="R4551" i="71" s="1"/>
  <c r="T4551" i="71"/>
  <c r="R4251" i="71" a="1"/>
  <c r="R4251" i="71" s="1"/>
  <c r="T4251" i="71"/>
  <c r="R3891" i="71" a="1"/>
  <c r="R3891" i="71" s="1"/>
  <c r="T3891" i="71"/>
  <c r="R3611" i="71" a="1"/>
  <c r="R3611" i="71" s="1"/>
  <c r="T3611" i="71"/>
  <c r="R3251" i="71" a="1"/>
  <c r="R3251" i="71" s="1"/>
  <c r="T3251" i="71"/>
  <c r="R2991" i="71" a="1"/>
  <c r="R2991" i="71" s="1"/>
  <c r="T2991" i="71"/>
  <c r="R2791" i="71" a="1"/>
  <c r="R2791" i="71" s="1"/>
  <c r="T2791" i="71"/>
  <c r="R2551" i="71" a="1"/>
  <c r="R2551" i="71" s="1"/>
  <c r="T2551" i="71"/>
  <c r="R2231" i="71" a="1"/>
  <c r="R2231" i="71" s="1"/>
  <c r="T2231" i="71"/>
  <c r="R4850" i="71" a="1"/>
  <c r="R4850" i="71" s="1"/>
  <c r="T4850" i="71"/>
  <c r="R4710" i="71" a="1"/>
  <c r="R4710" i="71" s="1"/>
  <c r="T4710" i="71"/>
  <c r="R4550" i="71" a="1"/>
  <c r="R4550" i="71" s="1"/>
  <c r="T4550" i="71"/>
  <c r="R4190" i="71" a="1"/>
  <c r="R4190" i="71" s="1"/>
  <c r="T4190" i="71"/>
  <c r="R3930" i="71" a="1"/>
  <c r="R3930" i="71" s="1"/>
  <c r="T3930" i="71"/>
  <c r="R4889" i="71" a="1"/>
  <c r="R4889" i="71" s="1"/>
  <c r="T4889" i="71"/>
  <c r="R4629" i="71" a="1"/>
  <c r="R4629" i="71" s="1"/>
  <c r="T4629" i="71"/>
  <c r="R4469" i="71" a="1"/>
  <c r="R4469" i="71" s="1"/>
  <c r="U4469" i="71" s="1"/>
  <c r="V4469" i="71" s="1"/>
  <c r="T4469" i="71"/>
  <c r="R4249" i="71" a="1"/>
  <c r="R4249" i="71" s="1"/>
  <c r="T4249" i="71"/>
  <c r="R4009" i="71" a="1"/>
  <c r="R4009" i="71" s="1"/>
  <c r="T4009" i="71"/>
  <c r="R3809" i="71" a="1"/>
  <c r="R3809" i="71" s="1"/>
  <c r="T3809" i="71"/>
  <c r="R3689" i="71" a="1"/>
  <c r="R3689" i="71" s="1"/>
  <c r="T3689" i="71"/>
  <c r="R3469" i="71" a="1"/>
  <c r="R3469" i="71" s="1"/>
  <c r="T3469" i="71"/>
  <c r="R4888" i="71" a="1"/>
  <c r="R4888" i="71" s="1"/>
  <c r="T4888" i="71"/>
  <c r="R4828" i="71" a="1"/>
  <c r="R4828" i="71" s="1"/>
  <c r="T4828" i="71"/>
  <c r="R4648" i="71" a="1"/>
  <c r="R4648" i="71" s="1"/>
  <c r="T4648" i="71"/>
  <c r="R4488" i="71" a="1"/>
  <c r="R4488" i="71" s="1"/>
  <c r="T4488" i="71"/>
  <c r="R4428" i="71" a="1"/>
  <c r="R4428" i="71" s="1"/>
  <c r="T4428" i="71"/>
  <c r="R4268" i="71" a="1"/>
  <c r="R4268" i="71" s="1"/>
  <c r="T4268" i="71"/>
  <c r="R4188" i="71" a="1"/>
  <c r="R4188" i="71" s="1"/>
  <c r="T4188" i="71"/>
  <c r="R4028" i="71" a="1"/>
  <c r="R4028" i="71" s="1"/>
  <c r="T4028" i="71"/>
  <c r="R3948" i="71" a="1"/>
  <c r="R3948" i="71" s="1"/>
  <c r="T3948" i="71"/>
  <c r="R3808" i="71" a="1"/>
  <c r="R3808" i="71" s="1"/>
  <c r="T3808" i="71"/>
  <c r="R3668" i="71" a="1"/>
  <c r="R3668" i="71" s="1"/>
  <c r="T3668" i="71"/>
  <c r="R3608" i="71" a="1"/>
  <c r="R3608" i="71" s="1"/>
  <c r="T3608" i="71"/>
  <c r="R3588" i="71" a="1"/>
  <c r="R3588" i="71" s="1"/>
  <c r="T3588" i="71"/>
  <c r="R3568" i="71" a="1"/>
  <c r="R3568" i="71" s="1"/>
  <c r="T3568" i="71"/>
  <c r="R3548" i="71" a="1"/>
  <c r="R3548" i="71" s="1"/>
  <c r="T3548" i="71"/>
  <c r="R3528" i="71" a="1"/>
  <c r="R3528" i="71" s="1"/>
  <c r="T3528" i="71"/>
  <c r="R3508" i="71" a="1"/>
  <c r="R3508" i="71" s="1"/>
  <c r="T3508" i="71"/>
  <c r="R3488" i="71" a="1"/>
  <c r="R3488" i="71" s="1"/>
  <c r="T3488" i="71"/>
  <c r="R3468" i="71" a="1"/>
  <c r="R3468" i="71" s="1"/>
  <c r="T3468" i="71"/>
  <c r="R3448" i="71" a="1"/>
  <c r="R3448" i="71" s="1"/>
  <c r="T3448" i="71"/>
  <c r="R3428" i="71" a="1"/>
  <c r="R3428" i="71" s="1"/>
  <c r="T3428" i="71"/>
  <c r="R3408" i="71" a="1"/>
  <c r="R3408" i="71" s="1"/>
  <c r="T3408" i="71"/>
  <c r="R3388" i="71" a="1"/>
  <c r="R3388" i="71" s="1"/>
  <c r="T3388" i="71"/>
  <c r="R3368" i="71" a="1"/>
  <c r="R3368" i="71" s="1"/>
  <c r="T3368" i="71"/>
  <c r="R3348" i="71" a="1"/>
  <c r="R3348" i="71" s="1"/>
  <c r="T3348" i="71"/>
  <c r="R3328" i="71" a="1"/>
  <c r="R3328" i="71" s="1"/>
  <c r="T3328" i="71"/>
  <c r="R3308" i="71" a="1"/>
  <c r="R3308" i="71" s="1"/>
  <c r="T3308" i="71"/>
  <c r="R3288" i="71" a="1"/>
  <c r="R3288" i="71" s="1"/>
  <c r="T3288" i="71"/>
  <c r="R3268" i="71" a="1"/>
  <c r="R3268" i="71" s="1"/>
  <c r="T3268" i="71"/>
  <c r="R3248" i="71" a="1"/>
  <c r="R3248" i="71" s="1"/>
  <c r="T3248" i="71"/>
  <c r="R3228" i="71" a="1"/>
  <c r="R3228" i="71" s="1"/>
  <c r="T3228" i="71"/>
  <c r="R3208" i="71" a="1"/>
  <c r="R3208" i="71" s="1"/>
  <c r="T3208" i="71"/>
  <c r="R3188" i="71" a="1"/>
  <c r="R3188" i="71" s="1"/>
  <c r="T3188" i="71"/>
  <c r="R3168" i="71" a="1"/>
  <c r="R3168" i="71" s="1"/>
  <c r="T3168" i="71"/>
  <c r="R3148" i="71" a="1"/>
  <c r="R3148" i="71" s="1"/>
  <c r="T3148" i="71"/>
  <c r="R3128" i="71" a="1"/>
  <c r="R3128" i="71" s="1"/>
  <c r="T3128" i="71"/>
  <c r="R3108" i="71" a="1"/>
  <c r="R3108" i="71" s="1"/>
  <c r="T3108" i="71"/>
  <c r="R3088" i="71" a="1"/>
  <c r="R3088" i="71" s="1"/>
  <c r="T3088" i="71"/>
  <c r="R3068" i="71" a="1"/>
  <c r="R3068" i="71" s="1"/>
  <c r="T3068" i="71"/>
  <c r="R3048" i="71" a="1"/>
  <c r="R3048" i="71" s="1"/>
  <c r="T3048" i="71"/>
  <c r="R3028" i="71" a="1"/>
  <c r="R3028" i="71" s="1"/>
  <c r="T3028" i="71"/>
  <c r="R3008" i="71" a="1"/>
  <c r="R3008" i="71" s="1"/>
  <c r="T3008" i="71"/>
  <c r="R2988" i="71" a="1"/>
  <c r="R2988" i="71" s="1"/>
  <c r="T2988" i="71"/>
  <c r="R2968" i="71" a="1"/>
  <c r="R2968" i="71" s="1"/>
  <c r="T2968" i="71"/>
  <c r="R2948" i="71" a="1"/>
  <c r="R2948" i="71" s="1"/>
  <c r="T2948" i="71"/>
  <c r="R2928" i="71" a="1"/>
  <c r="R2928" i="71" s="1"/>
  <c r="T2928" i="71"/>
  <c r="R2908" i="71" a="1"/>
  <c r="R2908" i="71" s="1"/>
  <c r="T2908" i="71"/>
  <c r="R2888" i="71" a="1"/>
  <c r="R2888" i="71" s="1"/>
  <c r="T2888" i="71"/>
  <c r="R2868" i="71" a="1"/>
  <c r="R2868" i="71" s="1"/>
  <c r="T2868" i="71"/>
  <c r="R2848" i="71" a="1"/>
  <c r="R2848" i="71" s="1"/>
  <c r="T2848" i="71"/>
  <c r="R2828" i="71" a="1"/>
  <c r="R2828" i="71" s="1"/>
  <c r="T2828" i="71"/>
  <c r="R2808" i="71" a="1"/>
  <c r="R2808" i="71" s="1"/>
  <c r="T2808" i="71"/>
  <c r="R2788" i="71" a="1"/>
  <c r="R2788" i="71" s="1"/>
  <c r="T2788" i="71"/>
  <c r="R2768" i="71" a="1"/>
  <c r="R2768" i="71" s="1"/>
  <c r="T2768" i="71"/>
  <c r="R2748" i="71" a="1"/>
  <c r="R2748" i="71" s="1"/>
  <c r="T2748" i="71"/>
  <c r="R2728" i="71" a="1"/>
  <c r="R2728" i="71" s="1"/>
  <c r="T2728" i="71"/>
  <c r="R2708" i="71" a="1"/>
  <c r="R2708" i="71" s="1"/>
  <c r="T2708" i="71"/>
  <c r="R2688" i="71" a="1"/>
  <c r="R2688" i="71" s="1"/>
  <c r="T2688" i="71"/>
  <c r="R2668" i="71" a="1"/>
  <c r="R2668" i="71" s="1"/>
  <c r="T2668" i="71"/>
  <c r="R2648" i="71" a="1"/>
  <c r="R2648" i="71" s="1"/>
  <c r="T2648" i="71"/>
  <c r="R2628" i="71" a="1"/>
  <c r="R2628" i="71" s="1"/>
  <c r="T2628" i="71"/>
  <c r="R2608" i="71" a="1"/>
  <c r="R2608" i="71" s="1"/>
  <c r="T2608" i="71"/>
  <c r="R2588" i="71" a="1"/>
  <c r="R2588" i="71" s="1"/>
  <c r="T2588" i="71"/>
  <c r="R2568" i="71" a="1"/>
  <c r="R2568" i="71" s="1"/>
  <c r="T2568" i="71"/>
  <c r="R2548" i="71" a="1"/>
  <c r="R2548" i="71" s="1"/>
  <c r="T2548" i="71"/>
  <c r="R2528" i="71" a="1"/>
  <c r="R2528" i="71" s="1"/>
  <c r="T2528" i="71"/>
  <c r="R2508" i="71" a="1"/>
  <c r="R2508" i="71" s="1"/>
  <c r="T2508" i="71"/>
  <c r="R2488" i="71" a="1"/>
  <c r="R2488" i="71" s="1"/>
  <c r="U2488" i="71" s="1"/>
  <c r="V2488" i="71" s="1"/>
  <c r="T2488" i="71"/>
  <c r="R2468" i="71" a="1"/>
  <c r="R2468" i="71" s="1"/>
  <c r="T2468" i="71"/>
  <c r="R2448" i="71" a="1"/>
  <c r="R2448" i="71" s="1"/>
  <c r="T2448" i="71"/>
  <c r="R2428" i="71" a="1"/>
  <c r="R2428" i="71" s="1"/>
  <c r="T2428" i="71"/>
  <c r="R2408" i="71" a="1"/>
  <c r="R2408" i="71" s="1"/>
  <c r="T2408" i="71"/>
  <c r="R2388" i="71" a="1"/>
  <c r="R2388" i="71" s="1"/>
  <c r="T2388" i="71"/>
  <c r="R2368" i="71" a="1"/>
  <c r="R2368" i="71" s="1"/>
  <c r="T2368" i="71"/>
  <c r="R2348" i="71" a="1"/>
  <c r="R2348" i="71" s="1"/>
  <c r="T2348" i="71"/>
  <c r="R2328" i="71" a="1"/>
  <c r="R2328" i="71" s="1"/>
  <c r="T2328" i="71"/>
  <c r="R2308" i="71" a="1"/>
  <c r="R2308" i="71" s="1"/>
  <c r="T2308" i="71"/>
  <c r="R2288" i="71" a="1"/>
  <c r="R2288" i="71" s="1"/>
  <c r="T2288" i="71"/>
  <c r="R2268" i="71" a="1"/>
  <c r="R2268" i="71" s="1"/>
  <c r="T2268" i="71"/>
  <c r="R2248" i="71" a="1"/>
  <c r="R2248" i="71" s="1"/>
  <c r="T2248" i="71"/>
  <c r="R2228" i="71" a="1"/>
  <c r="R2228" i="71" s="1"/>
  <c r="T2228" i="71"/>
  <c r="R2208" i="71" a="1"/>
  <c r="R2208" i="71" s="1"/>
  <c r="T2208" i="71"/>
  <c r="R2188" i="71" a="1"/>
  <c r="R2188" i="71" s="1"/>
  <c r="T2188" i="71"/>
  <c r="R2168" i="71" a="1"/>
  <c r="R2168" i="71" s="1"/>
  <c r="T2168" i="71"/>
  <c r="R2148" i="71" a="1"/>
  <c r="R2148" i="71" s="1"/>
  <c r="T2148" i="71"/>
  <c r="R2128" i="71" a="1"/>
  <c r="R2128" i="71" s="1"/>
  <c r="T2128" i="71"/>
  <c r="R2108" i="71" a="1"/>
  <c r="R2108" i="71" s="1"/>
  <c r="T2108" i="71"/>
  <c r="R2088" i="71" a="1"/>
  <c r="R2088" i="71" s="1"/>
  <c r="T2088" i="71"/>
  <c r="R2068" i="71" a="1"/>
  <c r="R2068" i="71" s="1"/>
  <c r="T2068" i="71"/>
  <c r="R2048" i="71" a="1"/>
  <c r="R2048" i="71" s="1"/>
  <c r="T2048" i="71"/>
  <c r="R2028" i="71" a="1"/>
  <c r="R2028" i="71" s="1"/>
  <c r="T2028" i="71"/>
  <c r="R2008" i="71" a="1"/>
  <c r="R2008" i="71" s="1"/>
  <c r="T2008" i="71"/>
  <c r="R1988" i="71" a="1"/>
  <c r="R1988" i="71" s="1"/>
  <c r="T1988" i="71"/>
  <c r="R1968" i="71" a="1"/>
  <c r="R1968" i="71" s="1"/>
  <c r="T1968" i="71"/>
  <c r="R1948" i="71" a="1"/>
  <c r="R1948" i="71" s="1"/>
  <c r="T1948" i="71"/>
  <c r="R1928" i="71" a="1"/>
  <c r="R1928" i="71" s="1"/>
  <c r="T1928" i="71"/>
  <c r="R1908" i="71" a="1"/>
  <c r="R1908" i="71" s="1"/>
  <c r="T1908" i="71"/>
  <c r="R1888" i="71" a="1"/>
  <c r="R1888" i="71" s="1"/>
  <c r="T1888" i="71"/>
  <c r="R1868" i="71" a="1"/>
  <c r="R1868" i="71" s="1"/>
  <c r="T1868" i="71"/>
  <c r="R1848" i="71" a="1"/>
  <c r="R1848" i="71" s="1"/>
  <c r="T1848" i="71"/>
  <c r="R1828" i="71" a="1"/>
  <c r="R1828" i="71" s="1"/>
  <c r="T1828" i="71"/>
  <c r="R1808" i="71" a="1"/>
  <c r="R1808" i="71" s="1"/>
  <c r="T1808" i="71"/>
  <c r="R1788" i="71" a="1"/>
  <c r="R1788" i="71" s="1"/>
  <c r="T1788" i="71"/>
  <c r="R1768" i="71" a="1"/>
  <c r="R1768" i="71" s="1"/>
  <c r="T1768" i="71"/>
  <c r="R1748" i="71" a="1"/>
  <c r="R1748" i="71" s="1"/>
  <c r="T1748" i="71"/>
  <c r="R1728" i="71" a="1"/>
  <c r="R1728" i="71" s="1"/>
  <c r="T1728" i="71"/>
  <c r="R1708" i="71" a="1"/>
  <c r="R1708" i="71" s="1"/>
  <c r="T1708" i="71"/>
  <c r="R1688" i="71" a="1"/>
  <c r="R1688" i="71" s="1"/>
  <c r="T1688" i="71"/>
  <c r="R1668" i="71" a="1"/>
  <c r="R1668" i="71" s="1"/>
  <c r="T1668" i="71"/>
  <c r="R1648" i="71" a="1"/>
  <c r="R1648" i="71" s="1"/>
  <c r="T1648" i="71"/>
  <c r="R1628" i="71" a="1"/>
  <c r="R1628" i="71" s="1"/>
  <c r="T1628" i="71"/>
  <c r="R1608" i="71" a="1"/>
  <c r="R1608" i="71" s="1"/>
  <c r="T1608" i="71"/>
  <c r="R1588" i="71" a="1"/>
  <c r="R1588" i="71" s="1"/>
  <c r="T1588" i="71"/>
  <c r="R1568" i="71" a="1"/>
  <c r="R1568" i="71" s="1"/>
  <c r="T1568" i="71"/>
  <c r="R1548" i="71" a="1"/>
  <c r="R1548" i="71" s="1"/>
  <c r="T1548" i="71"/>
  <c r="R1528" i="71" a="1"/>
  <c r="R1528" i="71" s="1"/>
  <c r="T1528" i="71"/>
  <c r="R1508" i="71" a="1"/>
  <c r="R1508" i="71" s="1"/>
  <c r="T1508" i="71"/>
  <c r="R1488" i="71" a="1"/>
  <c r="R1488" i="71" s="1"/>
  <c r="T1488" i="71"/>
  <c r="R1468" i="71" a="1"/>
  <c r="R1468" i="71" s="1"/>
  <c r="T1468" i="71"/>
  <c r="R1448" i="71" a="1"/>
  <c r="R1448" i="71" s="1"/>
  <c r="T1448" i="71"/>
  <c r="R1428" i="71" a="1"/>
  <c r="R1428" i="71" s="1"/>
  <c r="T1428" i="71"/>
  <c r="R1408" i="71" a="1"/>
  <c r="R1408" i="71" s="1"/>
  <c r="T1408" i="71"/>
  <c r="R1388" i="71" a="1"/>
  <c r="R1388" i="71" s="1"/>
  <c r="T1388" i="71"/>
  <c r="R1368" i="71" a="1"/>
  <c r="R1368" i="71" s="1"/>
  <c r="U1368" i="71" s="1"/>
  <c r="V1368" i="71" s="1"/>
  <c r="T1368" i="71"/>
  <c r="R1348" i="71" a="1"/>
  <c r="R1348" i="71" s="1"/>
  <c r="T1348" i="71"/>
  <c r="R1328" i="71" a="1"/>
  <c r="R1328" i="71" s="1"/>
  <c r="T1328" i="71"/>
  <c r="R1308" i="71" a="1"/>
  <c r="R1308" i="71" s="1"/>
  <c r="T1308" i="71"/>
  <c r="R1288" i="71" a="1"/>
  <c r="R1288" i="71" s="1"/>
  <c r="T1288" i="71"/>
  <c r="R1268" i="71" a="1"/>
  <c r="R1268" i="71" s="1"/>
  <c r="T1268" i="71"/>
  <c r="R1248" i="71" a="1"/>
  <c r="R1248" i="71" s="1"/>
  <c r="T1248" i="71"/>
  <c r="R1228" i="71" a="1"/>
  <c r="R1228" i="71" s="1"/>
  <c r="T1228" i="71"/>
  <c r="R1208" i="71" a="1"/>
  <c r="R1208" i="71" s="1"/>
  <c r="T1208" i="71"/>
  <c r="R1188" i="71" a="1"/>
  <c r="R1188" i="71" s="1"/>
  <c r="U1188" i="71" s="1"/>
  <c r="V1188" i="71" s="1"/>
  <c r="T1188" i="71"/>
  <c r="R1168" i="71" a="1"/>
  <c r="R1168" i="71" s="1"/>
  <c r="T1168" i="71"/>
  <c r="R1148" i="71" a="1"/>
  <c r="R1148" i="71" s="1"/>
  <c r="T1148" i="71"/>
  <c r="R1128" i="71" a="1"/>
  <c r="R1128" i="71" s="1"/>
  <c r="T1128" i="71"/>
  <c r="R1108" i="71" a="1"/>
  <c r="R1108" i="71" s="1"/>
  <c r="T1108" i="71"/>
  <c r="R1088" i="71" a="1"/>
  <c r="R1088" i="71" s="1"/>
  <c r="T1088" i="71"/>
  <c r="R1068" i="71" a="1"/>
  <c r="R1068" i="71" s="1"/>
  <c r="T1068" i="71"/>
  <c r="R1048" i="71" a="1"/>
  <c r="R1048" i="71" s="1"/>
  <c r="T1048" i="71"/>
  <c r="R1028" i="71" a="1"/>
  <c r="R1028" i="71" s="1"/>
  <c r="T1028" i="71"/>
  <c r="R1008" i="71" a="1"/>
  <c r="R1008" i="71" s="1"/>
  <c r="T1008" i="71"/>
  <c r="R988" i="71" a="1"/>
  <c r="R988" i="71" s="1"/>
  <c r="T988" i="71"/>
  <c r="R968" i="71" a="1"/>
  <c r="R968" i="71" s="1"/>
  <c r="T968" i="71"/>
  <c r="R948" i="71" a="1"/>
  <c r="R948" i="71" s="1"/>
  <c r="T948" i="71"/>
  <c r="R928" i="71" a="1"/>
  <c r="R928" i="71" s="1"/>
  <c r="T928" i="71"/>
  <c r="R908" i="71" a="1"/>
  <c r="R908" i="71" s="1"/>
  <c r="T908" i="71"/>
  <c r="R888" i="71" a="1"/>
  <c r="R888" i="71" s="1"/>
  <c r="T888" i="71"/>
  <c r="R868" i="71" a="1"/>
  <c r="R868" i="71" s="1"/>
  <c r="T868" i="71"/>
  <c r="R848" i="71" a="1"/>
  <c r="R848" i="71" s="1"/>
  <c r="T848" i="71"/>
  <c r="R828" i="71" a="1"/>
  <c r="R828" i="71" s="1"/>
  <c r="T828" i="71"/>
  <c r="R808" i="71" a="1"/>
  <c r="R808" i="71" s="1"/>
  <c r="T808" i="71"/>
  <c r="R788" i="71" a="1"/>
  <c r="R788" i="71" s="1"/>
  <c r="T788" i="71"/>
  <c r="R768" i="71" a="1"/>
  <c r="R768" i="71" s="1"/>
  <c r="T768" i="71"/>
  <c r="R748" i="71" a="1"/>
  <c r="R748" i="71" s="1"/>
  <c r="T748" i="71"/>
  <c r="R728" i="71" a="1"/>
  <c r="R728" i="71" s="1"/>
  <c r="T728" i="71"/>
  <c r="R708" i="71" a="1"/>
  <c r="R708" i="71" s="1"/>
  <c r="T708" i="71"/>
  <c r="R688" i="71" a="1"/>
  <c r="R688" i="71" s="1"/>
  <c r="T688" i="71"/>
  <c r="R668" i="71" a="1"/>
  <c r="R668" i="71" s="1"/>
  <c r="T668" i="71"/>
  <c r="R648" i="71" a="1"/>
  <c r="R648" i="71" s="1"/>
  <c r="T648" i="71"/>
  <c r="R628" i="71" a="1"/>
  <c r="R628" i="71" s="1"/>
  <c r="T628" i="71"/>
  <c r="R608" i="71" a="1"/>
  <c r="R608" i="71" s="1"/>
  <c r="T608" i="71"/>
  <c r="R588" i="71" a="1"/>
  <c r="R588" i="71" s="1"/>
  <c r="T588" i="71"/>
  <c r="R568" i="71" a="1"/>
  <c r="R568" i="71" s="1"/>
  <c r="T568" i="71"/>
  <c r="R548" i="71" a="1"/>
  <c r="R548" i="71" s="1"/>
  <c r="T548" i="71"/>
  <c r="R528" i="71" a="1"/>
  <c r="R528" i="71" s="1"/>
  <c r="T528" i="71"/>
  <c r="R508" i="71" a="1"/>
  <c r="R508" i="71" s="1"/>
  <c r="T508" i="71"/>
  <c r="R488" i="71" a="1"/>
  <c r="R488" i="71" s="1"/>
  <c r="T488" i="71"/>
  <c r="R468" i="71" a="1"/>
  <c r="R468" i="71" s="1"/>
  <c r="T468" i="71"/>
  <c r="R448" i="71" a="1"/>
  <c r="R448" i="71" s="1"/>
  <c r="T448" i="71"/>
  <c r="R428" i="71" a="1"/>
  <c r="R428" i="71" s="1"/>
  <c r="T428" i="71"/>
  <c r="R408" i="71" a="1"/>
  <c r="R408" i="71" s="1"/>
  <c r="T408" i="71"/>
  <c r="R388" i="71" a="1"/>
  <c r="R388" i="71" s="1"/>
  <c r="T388" i="71"/>
  <c r="R368" i="71" a="1"/>
  <c r="R368" i="71" s="1"/>
  <c r="T368" i="71"/>
  <c r="R348" i="71" a="1"/>
  <c r="R348" i="71" s="1"/>
  <c r="T348" i="71"/>
  <c r="R328" i="71" a="1"/>
  <c r="R328" i="71" s="1"/>
  <c r="T328" i="71"/>
  <c r="R308" i="71" a="1"/>
  <c r="R308" i="71" s="1"/>
  <c r="T308" i="71"/>
  <c r="R288" i="71" a="1"/>
  <c r="R288" i="71" s="1"/>
  <c r="T288" i="71"/>
  <c r="R268" i="71" a="1"/>
  <c r="R268" i="71" s="1"/>
  <c r="T268" i="71"/>
  <c r="R248" i="71" a="1"/>
  <c r="R248" i="71" s="1"/>
  <c r="T248" i="71"/>
  <c r="R228" i="71" a="1"/>
  <c r="R228" i="71" s="1"/>
  <c r="T228" i="71"/>
  <c r="R208" i="71" a="1"/>
  <c r="R208" i="71" s="1"/>
  <c r="T208" i="71"/>
  <c r="R188" i="71" a="1"/>
  <c r="R188" i="71" s="1"/>
  <c r="T188" i="71"/>
  <c r="R168" i="71" a="1"/>
  <c r="R168" i="71" s="1"/>
  <c r="T168" i="71"/>
  <c r="R148" i="71" a="1"/>
  <c r="R148" i="71" s="1"/>
  <c r="T148" i="71"/>
  <c r="R128" i="71" a="1"/>
  <c r="R128" i="71" s="1"/>
  <c r="T128" i="71"/>
  <c r="R108" i="71" a="1"/>
  <c r="R108" i="71" s="1"/>
  <c r="T108" i="71"/>
  <c r="R88" i="71" a="1"/>
  <c r="R88" i="71" s="1"/>
  <c r="T88" i="71"/>
  <c r="R68" i="71" a="1"/>
  <c r="R68" i="71" s="1"/>
  <c r="T68" i="71"/>
  <c r="R48" i="71" a="1"/>
  <c r="R48" i="71" s="1"/>
  <c r="T48" i="71"/>
  <c r="R28" i="71" a="1"/>
  <c r="R28" i="71" s="1"/>
  <c r="T28" i="71"/>
  <c r="R8" i="71" a="1"/>
  <c r="R8" i="71" s="1"/>
  <c r="T8" i="71"/>
  <c r="R1474" i="71" a="1"/>
  <c r="R1474" i="71" s="1"/>
  <c r="T1474" i="71"/>
  <c r="R1354" i="71" a="1"/>
  <c r="R1354" i="71" s="1"/>
  <c r="T1354" i="71"/>
  <c r="R1274" i="71" a="1"/>
  <c r="R1274" i="71" s="1"/>
  <c r="T1274" i="71"/>
  <c r="R1154" i="71" a="1"/>
  <c r="R1154" i="71" s="1"/>
  <c r="T1154" i="71"/>
  <c r="R1034" i="71" a="1"/>
  <c r="R1034" i="71" s="1"/>
  <c r="T1034" i="71"/>
  <c r="R934" i="71" a="1"/>
  <c r="R934" i="71" s="1"/>
  <c r="T934" i="71"/>
  <c r="R714" i="71" a="1"/>
  <c r="R714" i="71" s="1"/>
  <c r="T714" i="71"/>
  <c r="R594" i="71" a="1"/>
  <c r="R594" i="71" s="1"/>
  <c r="T594" i="71"/>
  <c r="R374" i="71" a="1"/>
  <c r="R374" i="71" s="1"/>
  <c r="T374" i="71"/>
  <c r="R334" i="71" a="1"/>
  <c r="R334" i="71" s="1"/>
  <c r="T334" i="71"/>
  <c r="R254" i="71" a="1"/>
  <c r="R254" i="71" s="1"/>
  <c r="T254" i="71"/>
  <c r="R14" i="71" a="1"/>
  <c r="R14" i="71" s="1"/>
  <c r="T14" i="71"/>
  <c r="R4853" i="71" a="1"/>
  <c r="R4853" i="71" s="1"/>
  <c r="T4853" i="71"/>
  <c r="R4693" i="71" a="1"/>
  <c r="R4693" i="71" s="1"/>
  <c r="T4693" i="71"/>
  <c r="R4573" i="71" a="1"/>
  <c r="R4573" i="71" s="1"/>
  <c r="T4573" i="71"/>
  <c r="R4413" i="71" a="1"/>
  <c r="R4413" i="71" s="1"/>
  <c r="T4413" i="71"/>
  <c r="R4293" i="71" a="1"/>
  <c r="R4293" i="71" s="1"/>
  <c r="T4293" i="71"/>
  <c r="R4233" i="71" a="1"/>
  <c r="R4233" i="71" s="1"/>
  <c r="T4233" i="71"/>
  <c r="R4133" i="71" a="1"/>
  <c r="R4133" i="71" s="1"/>
  <c r="T4133" i="71"/>
  <c r="R4053" i="71" a="1"/>
  <c r="R4053" i="71" s="1"/>
  <c r="T4053" i="71"/>
  <c r="R3913" i="71" a="1"/>
  <c r="R3913" i="71" s="1"/>
  <c r="T3913" i="71"/>
  <c r="R3753" i="71" a="1"/>
  <c r="R3753" i="71" s="1"/>
  <c r="T3753" i="71"/>
  <c r="R3653" i="71" a="1"/>
  <c r="R3653" i="71" s="1"/>
  <c r="T3653" i="71"/>
  <c r="R3513" i="71" a="1"/>
  <c r="R3513" i="71" s="1"/>
  <c r="T3513" i="71"/>
  <c r="R3353" i="71" a="1"/>
  <c r="R3353" i="71" s="1"/>
  <c r="T3353" i="71"/>
  <c r="R3273" i="71" a="1"/>
  <c r="R3273" i="71" s="1"/>
  <c r="T3273" i="71"/>
  <c r="R3133" i="71" a="1"/>
  <c r="R3133" i="71" s="1"/>
  <c r="T3133" i="71"/>
  <c r="R2893" i="71" a="1"/>
  <c r="R2893" i="71" s="1"/>
  <c r="T2893" i="71"/>
  <c r="R2713" i="71" a="1"/>
  <c r="R2713" i="71" s="1"/>
  <c r="T2713" i="71"/>
  <c r="R2593" i="71" a="1"/>
  <c r="R2593" i="71" s="1"/>
  <c r="T2593" i="71"/>
  <c r="R2433" i="71" a="1"/>
  <c r="R2433" i="71" s="1"/>
  <c r="T2433" i="71"/>
  <c r="R2193" i="71" a="1"/>
  <c r="R2193" i="71" s="1"/>
  <c r="T2193" i="71"/>
  <c r="R2093" i="71" a="1"/>
  <c r="R2093" i="71" s="1"/>
  <c r="T2093" i="71"/>
  <c r="R1953" i="71" a="1"/>
  <c r="R1953" i="71" s="1"/>
  <c r="T1953" i="71"/>
  <c r="R1793" i="71" a="1"/>
  <c r="R1793" i="71" s="1"/>
  <c r="T1793" i="71"/>
  <c r="R1673" i="71" a="1"/>
  <c r="R1673" i="71" s="1"/>
  <c r="T1673" i="71"/>
  <c r="R1573" i="71" a="1"/>
  <c r="R1573" i="71" s="1"/>
  <c r="T1573" i="71"/>
  <c r="R1353" i="71" a="1"/>
  <c r="R1353" i="71" s="1"/>
  <c r="T1353" i="71"/>
  <c r="R1253" i="71" a="1"/>
  <c r="R1253" i="71" s="1"/>
  <c r="T1253" i="71"/>
  <c r="R1073" i="71" a="1"/>
  <c r="R1073" i="71" s="1"/>
  <c r="T1073" i="71"/>
  <c r="R973" i="71" a="1"/>
  <c r="R973" i="71" s="1"/>
  <c r="T973" i="71"/>
  <c r="R873" i="71" a="1"/>
  <c r="R873" i="71" s="1"/>
  <c r="T873" i="71"/>
  <c r="R833" i="71" a="1"/>
  <c r="R833" i="71" s="1"/>
  <c r="T833" i="71"/>
  <c r="R633" i="71" a="1"/>
  <c r="R633" i="71" s="1"/>
  <c r="U633" i="71" s="1"/>
  <c r="V633" i="71" s="1"/>
  <c r="T633" i="71"/>
  <c r="R4812" i="71" a="1"/>
  <c r="R4812" i="71" s="1"/>
  <c r="T4812" i="71"/>
  <c r="R4672" i="71" a="1"/>
  <c r="R4672" i="71" s="1"/>
  <c r="T4672" i="71"/>
  <c r="R4492" i="71" a="1"/>
  <c r="R4492" i="71" s="1"/>
  <c r="T4492" i="71"/>
  <c r="R4392" i="71" a="1"/>
  <c r="R4392" i="71" s="1"/>
  <c r="T4392" i="71"/>
  <c r="R4212" i="71" a="1"/>
  <c r="R4212" i="71" s="1"/>
  <c r="T4212" i="71"/>
  <c r="R4012" i="71" a="1"/>
  <c r="R4012" i="71" s="1"/>
  <c r="T4012" i="71"/>
  <c r="R4891" i="71" a="1"/>
  <c r="R4891" i="71" s="1"/>
  <c r="T4891" i="71"/>
  <c r="R4811" i="71" a="1"/>
  <c r="R4811" i="71" s="1"/>
  <c r="T4811" i="71"/>
  <c r="R4731" i="71" a="1"/>
  <c r="R4731" i="71" s="1"/>
  <c r="T4731" i="71"/>
  <c r="R4611" i="71" a="1"/>
  <c r="R4611" i="71" s="1"/>
  <c r="T4611" i="71"/>
  <c r="R4491" i="71" a="1"/>
  <c r="R4491" i="71" s="1"/>
  <c r="T4491" i="71"/>
  <c r="R4351" i="71" a="1"/>
  <c r="R4351" i="71" s="1"/>
  <c r="T4351" i="71"/>
  <c r="R4211" i="71" a="1"/>
  <c r="R4211" i="71" s="1"/>
  <c r="T4211" i="71"/>
  <c r="R4131" i="71" a="1"/>
  <c r="R4131" i="71" s="1"/>
  <c r="T4131" i="71"/>
  <c r="R4011" i="71" a="1"/>
  <c r="R4011" i="71" s="1"/>
  <c r="T4011" i="71"/>
  <c r="R3911" i="71" a="1"/>
  <c r="R3911" i="71" s="1"/>
  <c r="T3911" i="71"/>
  <c r="R3851" i="71" a="1"/>
  <c r="R3851" i="71" s="1"/>
  <c r="T3851" i="71"/>
  <c r="R3791" i="71" a="1"/>
  <c r="R3791" i="71" s="1"/>
  <c r="T3791" i="71"/>
  <c r="R3671" i="71" a="1"/>
  <c r="R3671" i="71" s="1"/>
  <c r="T3671" i="71"/>
  <c r="R3531" i="71" a="1"/>
  <c r="R3531" i="71" s="1"/>
  <c r="T3531" i="71"/>
  <c r="R3431" i="71" a="1"/>
  <c r="R3431" i="71" s="1"/>
  <c r="T3431" i="71"/>
  <c r="R3371" i="71" a="1"/>
  <c r="R3371" i="71" s="1"/>
  <c r="T3371" i="71"/>
  <c r="R3231" i="71" a="1"/>
  <c r="R3231" i="71" s="1"/>
  <c r="T3231" i="71"/>
  <c r="R3151" i="71" a="1"/>
  <c r="R3151" i="71" s="1"/>
  <c r="T3151" i="71"/>
  <c r="R3091" i="71" a="1"/>
  <c r="R3091" i="71" s="1"/>
  <c r="T3091" i="71"/>
  <c r="R2971" i="71" a="1"/>
  <c r="R2971" i="71" s="1"/>
  <c r="T2971" i="71"/>
  <c r="R2871" i="71" a="1"/>
  <c r="R2871" i="71" s="1"/>
  <c r="T2871" i="71"/>
  <c r="R2751" i="71" a="1"/>
  <c r="R2751" i="71" s="1"/>
  <c r="T2751" i="71"/>
  <c r="R2691" i="71" a="1"/>
  <c r="R2691" i="71" s="1"/>
  <c r="T2691" i="71"/>
  <c r="R2611" i="71" a="1"/>
  <c r="R2611" i="71" s="1"/>
  <c r="T2611" i="71"/>
  <c r="R2531" i="71" a="1"/>
  <c r="R2531" i="71" s="1"/>
  <c r="U2531" i="71" s="1"/>
  <c r="V2531" i="71" s="1"/>
  <c r="T2531" i="71"/>
  <c r="R2491" i="71" a="1"/>
  <c r="R2491" i="71" s="1"/>
  <c r="T2491" i="71"/>
  <c r="R2431" i="71" a="1"/>
  <c r="R2431" i="71" s="1"/>
  <c r="T2431" i="71"/>
  <c r="R2331" i="71" a="1"/>
  <c r="R2331" i="71" s="1"/>
  <c r="T2331" i="71"/>
  <c r="R2311" i="71" a="1"/>
  <c r="R2311" i="71" s="1"/>
  <c r="T2311" i="71"/>
  <c r="R2291" i="71" a="1"/>
  <c r="R2291" i="71" s="1"/>
  <c r="T2291" i="71"/>
  <c r="R2111" i="71" a="1"/>
  <c r="R2111" i="71" s="1"/>
  <c r="T2111" i="71"/>
  <c r="R4810" i="71" a="1"/>
  <c r="R4810" i="71" s="1"/>
  <c r="T4810" i="71"/>
  <c r="R4670" i="71" a="1"/>
  <c r="R4670" i="71" s="1"/>
  <c r="T4670" i="71"/>
  <c r="R4590" i="71" a="1"/>
  <c r="R4590" i="71" s="1"/>
  <c r="T4590" i="71"/>
  <c r="R4510" i="71" a="1"/>
  <c r="R4510" i="71" s="1"/>
  <c r="T4510" i="71"/>
  <c r="R4390" i="71" a="1"/>
  <c r="R4390" i="71" s="1"/>
  <c r="T4390" i="71"/>
  <c r="R4330" i="71" a="1"/>
  <c r="R4330" i="71" s="1"/>
  <c r="T4330" i="71"/>
  <c r="R4250" i="71" a="1"/>
  <c r="R4250" i="71" s="1"/>
  <c r="T4250" i="71"/>
  <c r="R4090" i="71" a="1"/>
  <c r="R4090" i="71" s="1"/>
  <c r="T4090" i="71"/>
  <c r="R4010" i="71" a="1"/>
  <c r="R4010" i="71" s="1"/>
  <c r="T4010" i="71"/>
  <c r="R3970" i="71" a="1"/>
  <c r="R3970" i="71" s="1"/>
  <c r="T3970" i="71"/>
  <c r="R3910" i="71" a="1"/>
  <c r="R3910" i="71" s="1"/>
  <c r="T3910" i="71"/>
  <c r="R4909" i="71" a="1"/>
  <c r="R4909" i="71" s="1"/>
  <c r="T4909" i="71"/>
  <c r="R4809" i="71" a="1"/>
  <c r="R4809" i="71" s="1"/>
  <c r="T4809" i="71"/>
  <c r="R4749" i="71" a="1"/>
  <c r="R4749" i="71" s="1"/>
  <c r="T4749" i="71"/>
  <c r="R4649" i="71" a="1"/>
  <c r="R4649" i="71" s="1"/>
  <c r="T4649" i="71"/>
  <c r="R4509" i="71" a="1"/>
  <c r="R4509" i="71" s="1"/>
  <c r="T4509" i="71"/>
  <c r="R4429" i="71" a="1"/>
  <c r="R4429" i="71" s="1"/>
  <c r="T4429" i="71"/>
  <c r="R4369" i="71" a="1"/>
  <c r="R4369" i="71" s="1"/>
  <c r="T4369" i="71"/>
  <c r="R4309" i="71" a="1"/>
  <c r="R4309" i="71" s="1"/>
  <c r="T4309" i="71"/>
  <c r="R4229" i="71" a="1"/>
  <c r="R4229" i="71" s="1"/>
  <c r="T4229" i="71"/>
  <c r="R4149" i="71" a="1"/>
  <c r="R4149" i="71" s="1"/>
  <c r="T4149" i="71"/>
  <c r="R4109" i="71" a="1"/>
  <c r="R4109" i="71" s="1"/>
  <c r="T4109" i="71"/>
  <c r="R4049" i="71" a="1"/>
  <c r="R4049" i="71" s="1"/>
  <c r="T4049" i="71"/>
  <c r="R3929" i="71" a="1"/>
  <c r="R3929" i="71" s="1"/>
  <c r="T3929" i="71"/>
  <c r="R3889" i="71" a="1"/>
  <c r="R3889" i="71" s="1"/>
  <c r="T3889" i="71"/>
  <c r="R3829" i="71" a="1"/>
  <c r="R3829" i="71" s="1"/>
  <c r="T3829" i="71"/>
  <c r="R3769" i="71" a="1"/>
  <c r="R3769" i="71" s="1"/>
  <c r="T3769" i="71"/>
  <c r="R3709" i="71" a="1"/>
  <c r="R3709" i="71" s="1"/>
  <c r="T3709" i="71"/>
  <c r="R3629" i="71" a="1"/>
  <c r="R3629" i="71" s="1"/>
  <c r="T3629" i="71"/>
  <c r="R3589" i="71" a="1"/>
  <c r="R3589" i="71" s="1"/>
  <c r="T3589" i="71"/>
  <c r="R3549" i="71" a="1"/>
  <c r="R3549" i="71" s="1"/>
  <c r="T3549" i="71"/>
  <c r="R3509" i="71" a="1"/>
  <c r="R3509" i="71" s="1"/>
  <c r="T3509" i="71"/>
  <c r="R4928" i="71" a="1"/>
  <c r="R4928" i="71" s="1"/>
  <c r="T4928" i="71"/>
  <c r="R4868" i="71" a="1"/>
  <c r="R4868" i="71" s="1"/>
  <c r="T4868" i="71"/>
  <c r="R4808" i="71" a="1"/>
  <c r="R4808" i="71" s="1"/>
  <c r="T4808" i="71"/>
  <c r="R4768" i="71" a="1"/>
  <c r="R4768" i="71" s="1"/>
  <c r="T4768" i="71"/>
  <c r="R4708" i="71" a="1"/>
  <c r="R4708" i="71" s="1"/>
  <c r="T4708" i="71"/>
  <c r="R4688" i="71" a="1"/>
  <c r="R4688" i="71" s="1"/>
  <c r="T4688" i="71"/>
  <c r="R4628" i="71" a="1"/>
  <c r="R4628" i="71" s="1"/>
  <c r="T4628" i="71"/>
  <c r="R4588" i="71" a="1"/>
  <c r="R4588" i="71" s="1"/>
  <c r="T4588" i="71"/>
  <c r="R4548" i="71" a="1"/>
  <c r="R4548" i="71" s="1"/>
  <c r="T4548" i="71"/>
  <c r="R4528" i="71" a="1"/>
  <c r="R4528" i="71" s="1"/>
  <c r="T4528" i="71"/>
  <c r="R4468" i="71" a="1"/>
  <c r="R4468" i="71" s="1"/>
  <c r="T4468" i="71"/>
  <c r="R4408" i="71" a="1"/>
  <c r="R4408" i="71" s="1"/>
  <c r="T4408" i="71"/>
  <c r="R4368" i="71" a="1"/>
  <c r="R4368" i="71" s="1"/>
  <c r="T4368" i="71"/>
  <c r="R4328" i="71" a="1"/>
  <c r="R4328" i="71" s="1"/>
  <c r="T4328" i="71"/>
  <c r="R4288" i="71" a="1"/>
  <c r="R4288" i="71" s="1"/>
  <c r="T4288" i="71"/>
  <c r="R4248" i="71" a="1"/>
  <c r="R4248" i="71" s="1"/>
  <c r="T4248" i="71"/>
  <c r="R4208" i="71" a="1"/>
  <c r="R4208" i="71" s="1"/>
  <c r="T4208" i="71"/>
  <c r="R4148" i="71" a="1"/>
  <c r="R4148" i="71" s="1"/>
  <c r="T4148" i="71"/>
  <c r="R4108" i="71" a="1"/>
  <c r="R4108" i="71" s="1"/>
  <c r="T4108" i="71"/>
  <c r="R4088" i="71" a="1"/>
  <c r="R4088" i="71" s="1"/>
  <c r="T4088" i="71"/>
  <c r="R4048" i="71" a="1"/>
  <c r="R4048" i="71" s="1"/>
  <c r="T4048" i="71"/>
  <c r="R3988" i="71" a="1"/>
  <c r="R3988" i="71" s="1"/>
  <c r="T3988" i="71"/>
  <c r="R3928" i="71" a="1"/>
  <c r="R3928" i="71" s="1"/>
  <c r="T3928" i="71"/>
  <c r="R3888" i="71" a="1"/>
  <c r="R3888" i="71" s="1"/>
  <c r="T3888" i="71"/>
  <c r="R3848" i="71" a="1"/>
  <c r="R3848" i="71" s="1"/>
  <c r="T3848" i="71"/>
  <c r="R3788" i="71" a="1"/>
  <c r="R3788" i="71" s="1"/>
  <c r="T3788" i="71"/>
  <c r="R3728" i="71" a="1"/>
  <c r="R3728" i="71" s="1"/>
  <c r="T3728" i="71"/>
  <c r="R3708" i="71" a="1"/>
  <c r="R3708" i="71" s="1"/>
  <c r="T3708" i="71"/>
  <c r="R3648" i="71" a="1"/>
  <c r="R3648" i="71" s="1"/>
  <c r="U3648" i="71" s="1"/>
  <c r="V3648" i="71" s="1"/>
  <c r="T3648" i="71"/>
  <c r="R3628" i="71" a="1"/>
  <c r="R3628" i="71" s="1"/>
  <c r="T3628" i="71"/>
  <c r="R4927" i="71" a="1"/>
  <c r="R4927" i="71" s="1"/>
  <c r="T4927" i="71"/>
  <c r="R4907" i="71" a="1"/>
  <c r="R4907" i="71" s="1"/>
  <c r="T4907" i="71"/>
  <c r="R4887" i="71" a="1"/>
  <c r="R4887" i="71" s="1"/>
  <c r="T4887" i="71"/>
  <c r="R4867" i="71" a="1"/>
  <c r="R4867" i="71" s="1"/>
  <c r="T4867" i="71"/>
  <c r="R4847" i="71" a="1"/>
  <c r="R4847" i="71" s="1"/>
  <c r="T4847" i="71"/>
  <c r="R4827" i="71" a="1"/>
  <c r="R4827" i="71" s="1"/>
  <c r="T4827" i="71"/>
  <c r="R4807" i="71" a="1"/>
  <c r="R4807" i="71" s="1"/>
  <c r="T4807" i="71"/>
  <c r="R4787" i="71" a="1"/>
  <c r="R4787" i="71" s="1"/>
  <c r="T4787" i="71"/>
  <c r="R4767" i="71" a="1"/>
  <c r="R4767" i="71" s="1"/>
  <c r="T4767" i="71"/>
  <c r="R4747" i="71" a="1"/>
  <c r="R4747" i="71" s="1"/>
  <c r="T4747" i="71"/>
  <c r="R4727" i="71" a="1"/>
  <c r="R4727" i="71" s="1"/>
  <c r="T4727" i="71"/>
  <c r="R4707" i="71" a="1"/>
  <c r="R4707" i="71" s="1"/>
  <c r="T4707" i="71"/>
  <c r="R4687" i="71" a="1"/>
  <c r="R4687" i="71" s="1"/>
  <c r="T4687" i="71"/>
  <c r="R4667" i="71" a="1"/>
  <c r="R4667" i="71" s="1"/>
  <c r="T4667" i="71"/>
  <c r="R4647" i="71" a="1"/>
  <c r="R4647" i="71" s="1"/>
  <c r="T4647" i="71"/>
  <c r="R4627" i="71" a="1"/>
  <c r="R4627" i="71" s="1"/>
  <c r="T4627" i="71"/>
  <c r="R4607" i="71" a="1"/>
  <c r="R4607" i="71" s="1"/>
  <c r="T4607" i="71"/>
  <c r="R4587" i="71" a="1"/>
  <c r="R4587" i="71" s="1"/>
  <c r="T4587" i="71"/>
  <c r="R4567" i="71" a="1"/>
  <c r="R4567" i="71" s="1"/>
  <c r="T4567" i="71"/>
  <c r="R4547" i="71" a="1"/>
  <c r="R4547" i="71" s="1"/>
  <c r="T4547" i="71"/>
  <c r="R4527" i="71" a="1"/>
  <c r="R4527" i="71" s="1"/>
  <c r="T4527" i="71"/>
  <c r="R4507" i="71" a="1"/>
  <c r="R4507" i="71" s="1"/>
  <c r="T4507" i="71"/>
  <c r="R4487" i="71" a="1"/>
  <c r="R4487" i="71" s="1"/>
  <c r="T4487" i="71"/>
  <c r="R4467" i="71" a="1"/>
  <c r="R4467" i="71" s="1"/>
  <c r="T4467" i="71"/>
  <c r="R4447" i="71" a="1"/>
  <c r="R4447" i="71" s="1"/>
  <c r="T4447" i="71"/>
  <c r="R4427" i="71" a="1"/>
  <c r="R4427" i="71" s="1"/>
  <c r="T4427" i="71"/>
  <c r="R4407" i="71" a="1"/>
  <c r="R4407" i="71" s="1"/>
  <c r="T4407" i="71"/>
  <c r="R4387" i="71" a="1"/>
  <c r="R4387" i="71" s="1"/>
  <c r="T4387" i="71"/>
  <c r="R4367" i="71" a="1"/>
  <c r="R4367" i="71" s="1"/>
  <c r="T4367" i="71"/>
  <c r="R4347" i="71" a="1"/>
  <c r="R4347" i="71" s="1"/>
  <c r="T4347" i="71"/>
  <c r="R4327" i="71" a="1"/>
  <c r="R4327" i="71" s="1"/>
  <c r="T4327" i="71"/>
  <c r="R4307" i="71" a="1"/>
  <c r="R4307" i="71" s="1"/>
  <c r="T4307" i="71"/>
  <c r="R4287" i="71" a="1"/>
  <c r="R4287" i="71" s="1"/>
  <c r="T4287" i="71"/>
  <c r="R4267" i="71" a="1"/>
  <c r="R4267" i="71" s="1"/>
  <c r="T4267" i="71"/>
  <c r="R4247" i="71" a="1"/>
  <c r="R4247" i="71" s="1"/>
  <c r="T4247" i="71"/>
  <c r="R4227" i="71" a="1"/>
  <c r="R4227" i="71" s="1"/>
  <c r="T4227" i="71"/>
  <c r="R4207" i="71" a="1"/>
  <c r="R4207" i="71" s="1"/>
  <c r="T4207" i="71"/>
  <c r="R4187" i="71" a="1"/>
  <c r="R4187" i="71" s="1"/>
  <c r="T4187" i="71"/>
  <c r="R4167" i="71" a="1"/>
  <c r="R4167" i="71" s="1"/>
  <c r="T4167" i="71"/>
  <c r="R4147" i="71" a="1"/>
  <c r="R4147" i="71" s="1"/>
  <c r="T4147" i="71"/>
  <c r="R4127" i="71" a="1"/>
  <c r="R4127" i="71" s="1"/>
  <c r="T4127" i="71"/>
  <c r="R4107" i="71" a="1"/>
  <c r="R4107" i="71" s="1"/>
  <c r="T4107" i="71"/>
  <c r="R4087" i="71" a="1"/>
  <c r="R4087" i="71" s="1"/>
  <c r="T4087" i="71"/>
  <c r="R4067" i="71" a="1"/>
  <c r="R4067" i="71" s="1"/>
  <c r="T4067" i="71"/>
  <c r="R4047" i="71" a="1"/>
  <c r="R4047" i="71" s="1"/>
  <c r="T4047" i="71"/>
  <c r="R4027" i="71" a="1"/>
  <c r="R4027" i="71" s="1"/>
  <c r="T4027" i="71"/>
  <c r="R4007" i="71" a="1"/>
  <c r="R4007" i="71" s="1"/>
  <c r="T4007" i="71"/>
  <c r="R3987" i="71" a="1"/>
  <c r="R3987" i="71" s="1"/>
  <c r="T3987" i="71"/>
  <c r="R3967" i="71" a="1"/>
  <c r="R3967" i="71" s="1"/>
  <c r="T3967" i="71"/>
  <c r="R3947" i="71" a="1"/>
  <c r="R3947" i="71" s="1"/>
  <c r="T3947" i="71"/>
  <c r="R3927" i="71" a="1"/>
  <c r="R3927" i="71" s="1"/>
  <c r="T3927" i="71"/>
  <c r="R3907" i="71" a="1"/>
  <c r="R3907" i="71" s="1"/>
  <c r="T3907" i="71"/>
  <c r="R3887" i="71" a="1"/>
  <c r="R3887" i="71" s="1"/>
  <c r="T3887" i="71"/>
  <c r="R3867" i="71" a="1"/>
  <c r="R3867" i="71" s="1"/>
  <c r="T3867" i="71"/>
  <c r="R3847" i="71" a="1"/>
  <c r="R3847" i="71" s="1"/>
  <c r="T3847" i="71"/>
  <c r="R3827" i="71" a="1"/>
  <c r="R3827" i="71" s="1"/>
  <c r="T3827" i="71"/>
  <c r="R3807" i="71" a="1"/>
  <c r="R3807" i="71" s="1"/>
  <c r="T3807" i="71"/>
  <c r="R3787" i="71" a="1"/>
  <c r="R3787" i="71" s="1"/>
  <c r="T3787" i="71"/>
  <c r="R3767" i="71" a="1"/>
  <c r="R3767" i="71" s="1"/>
  <c r="T3767" i="71"/>
  <c r="R3747" i="71" a="1"/>
  <c r="R3747" i="71" s="1"/>
  <c r="T3747" i="71"/>
  <c r="R3727" i="71" a="1"/>
  <c r="R3727" i="71" s="1"/>
  <c r="T3727" i="71"/>
  <c r="R3707" i="71" a="1"/>
  <c r="R3707" i="71" s="1"/>
  <c r="T3707" i="71"/>
  <c r="R3687" i="71" a="1"/>
  <c r="R3687" i="71" s="1"/>
  <c r="T3687" i="71"/>
  <c r="R3667" i="71" a="1"/>
  <c r="R3667" i="71" s="1"/>
  <c r="T3667" i="71"/>
  <c r="R3647" i="71" a="1"/>
  <c r="R3647" i="71" s="1"/>
  <c r="T3647" i="71"/>
  <c r="R3627" i="71" a="1"/>
  <c r="R3627" i="71" s="1"/>
  <c r="T3627" i="71"/>
  <c r="R3607" i="71" a="1"/>
  <c r="R3607" i="71" s="1"/>
  <c r="T3607" i="71"/>
  <c r="R3587" i="71" a="1"/>
  <c r="R3587" i="71" s="1"/>
  <c r="T3587" i="71"/>
  <c r="R3567" i="71" a="1"/>
  <c r="R3567" i="71" s="1"/>
  <c r="T3567" i="71"/>
  <c r="R3547" i="71" a="1"/>
  <c r="R3547" i="71" s="1"/>
  <c r="T3547" i="71"/>
  <c r="R3527" i="71" a="1"/>
  <c r="R3527" i="71" s="1"/>
  <c r="T3527" i="71"/>
  <c r="R3507" i="71" a="1"/>
  <c r="R3507" i="71" s="1"/>
  <c r="T3507" i="71"/>
  <c r="R3487" i="71" a="1"/>
  <c r="R3487" i="71" s="1"/>
  <c r="T3487" i="71"/>
  <c r="R3467" i="71" a="1"/>
  <c r="R3467" i="71" s="1"/>
  <c r="T3467" i="71"/>
  <c r="R3447" i="71" a="1"/>
  <c r="R3447" i="71" s="1"/>
  <c r="T3447" i="71"/>
  <c r="R3427" i="71" a="1"/>
  <c r="R3427" i="71" s="1"/>
  <c r="T3427" i="71"/>
  <c r="R3407" i="71" a="1"/>
  <c r="R3407" i="71" s="1"/>
  <c r="T3407" i="71"/>
  <c r="R3387" i="71" a="1"/>
  <c r="R3387" i="71" s="1"/>
  <c r="T3387" i="71"/>
  <c r="R3367" i="71" a="1"/>
  <c r="R3367" i="71" s="1"/>
  <c r="T3367" i="71"/>
  <c r="R3347" i="71" a="1"/>
  <c r="R3347" i="71" s="1"/>
  <c r="T3347" i="71"/>
  <c r="R3327" i="71" a="1"/>
  <c r="R3327" i="71" s="1"/>
  <c r="T3327" i="71"/>
  <c r="R3307" i="71" a="1"/>
  <c r="R3307" i="71" s="1"/>
  <c r="T3307" i="71"/>
  <c r="R3287" i="71" a="1"/>
  <c r="R3287" i="71" s="1"/>
  <c r="T3287" i="71"/>
  <c r="R3267" i="71" a="1"/>
  <c r="R3267" i="71" s="1"/>
  <c r="T3267" i="71"/>
  <c r="R3247" i="71" a="1"/>
  <c r="R3247" i="71" s="1"/>
  <c r="T3247" i="71"/>
  <c r="R3227" i="71" a="1"/>
  <c r="R3227" i="71" s="1"/>
  <c r="T3227" i="71"/>
  <c r="R3207" i="71" a="1"/>
  <c r="R3207" i="71" s="1"/>
  <c r="T3207" i="71"/>
  <c r="R3187" i="71" a="1"/>
  <c r="R3187" i="71" s="1"/>
  <c r="T3187" i="71"/>
  <c r="R3167" i="71" a="1"/>
  <c r="R3167" i="71" s="1"/>
  <c r="T3167" i="71"/>
  <c r="R3147" i="71" a="1"/>
  <c r="R3147" i="71" s="1"/>
  <c r="T3147" i="71"/>
  <c r="R3127" i="71" a="1"/>
  <c r="R3127" i="71" s="1"/>
  <c r="T3127" i="71"/>
  <c r="R3107" i="71" a="1"/>
  <c r="R3107" i="71" s="1"/>
  <c r="T3107" i="71"/>
  <c r="R3087" i="71" a="1"/>
  <c r="R3087" i="71" s="1"/>
  <c r="T3087" i="71"/>
  <c r="R3067" i="71" a="1"/>
  <c r="R3067" i="71" s="1"/>
  <c r="T3067" i="71"/>
  <c r="R3047" i="71" a="1"/>
  <c r="R3047" i="71" s="1"/>
  <c r="T3047" i="71"/>
  <c r="R3027" i="71" a="1"/>
  <c r="R3027" i="71" s="1"/>
  <c r="T3027" i="71"/>
  <c r="R3007" i="71" a="1"/>
  <c r="R3007" i="71" s="1"/>
  <c r="T3007" i="71"/>
  <c r="R2987" i="71" a="1"/>
  <c r="R2987" i="71" s="1"/>
  <c r="T2987" i="71"/>
  <c r="R2967" i="71" a="1"/>
  <c r="R2967" i="71" s="1"/>
  <c r="T2967" i="71"/>
  <c r="R2947" i="71" a="1"/>
  <c r="R2947" i="71" s="1"/>
  <c r="T2947" i="71"/>
  <c r="R2927" i="71" a="1"/>
  <c r="R2927" i="71" s="1"/>
  <c r="T2927" i="71"/>
  <c r="R2907" i="71" a="1"/>
  <c r="R2907" i="71" s="1"/>
  <c r="T2907" i="71"/>
  <c r="R2887" i="71" a="1"/>
  <c r="R2887" i="71" s="1"/>
  <c r="T2887" i="71"/>
  <c r="R2867" i="71" a="1"/>
  <c r="R2867" i="71" s="1"/>
  <c r="T2867" i="71"/>
  <c r="R2847" i="71" a="1"/>
  <c r="R2847" i="71" s="1"/>
  <c r="T2847" i="71"/>
  <c r="R2827" i="71" a="1"/>
  <c r="R2827" i="71" s="1"/>
  <c r="T2827" i="71"/>
  <c r="R2807" i="71" a="1"/>
  <c r="R2807" i="71" s="1"/>
  <c r="T2807" i="71"/>
  <c r="R2787" i="71" a="1"/>
  <c r="R2787" i="71" s="1"/>
  <c r="T2787" i="71"/>
  <c r="R2767" i="71" a="1"/>
  <c r="R2767" i="71" s="1"/>
  <c r="T2767" i="71"/>
  <c r="R2747" i="71" a="1"/>
  <c r="R2747" i="71" s="1"/>
  <c r="T2747" i="71"/>
  <c r="R2727" i="71" a="1"/>
  <c r="R2727" i="71" s="1"/>
  <c r="T2727" i="71"/>
  <c r="R2707" i="71" a="1"/>
  <c r="R2707" i="71" s="1"/>
  <c r="T2707" i="71"/>
  <c r="R2687" i="71" a="1"/>
  <c r="R2687" i="71" s="1"/>
  <c r="T2687" i="71"/>
  <c r="R2667" i="71" a="1"/>
  <c r="R2667" i="71" s="1"/>
  <c r="T2667" i="71"/>
  <c r="R2647" i="71" a="1"/>
  <c r="R2647" i="71" s="1"/>
  <c r="T2647" i="71"/>
  <c r="R2627" i="71" a="1"/>
  <c r="R2627" i="71" s="1"/>
  <c r="T2627" i="71"/>
  <c r="R2607" i="71" a="1"/>
  <c r="R2607" i="71" s="1"/>
  <c r="T2607" i="71"/>
  <c r="R2587" i="71" a="1"/>
  <c r="R2587" i="71" s="1"/>
  <c r="T2587" i="71"/>
  <c r="R2567" i="71" a="1"/>
  <c r="R2567" i="71" s="1"/>
  <c r="T2567" i="71"/>
  <c r="R2547" i="71" a="1"/>
  <c r="R2547" i="71" s="1"/>
  <c r="T2547" i="71"/>
  <c r="R2527" i="71" a="1"/>
  <c r="R2527" i="71" s="1"/>
  <c r="T2527" i="71"/>
  <c r="R2507" i="71" a="1"/>
  <c r="R2507" i="71" s="1"/>
  <c r="T2507" i="71"/>
  <c r="R2487" i="71" a="1"/>
  <c r="R2487" i="71" s="1"/>
  <c r="T2487" i="71"/>
  <c r="R2467" i="71" a="1"/>
  <c r="R2467" i="71" s="1"/>
  <c r="T2467" i="71"/>
  <c r="R2447" i="71" a="1"/>
  <c r="R2447" i="71" s="1"/>
  <c r="T2447" i="71"/>
  <c r="R2427" i="71" a="1"/>
  <c r="R2427" i="71" s="1"/>
  <c r="T2427" i="71"/>
  <c r="R2407" i="71" a="1"/>
  <c r="R2407" i="71" s="1"/>
  <c r="T2407" i="71"/>
  <c r="R2387" i="71" a="1"/>
  <c r="R2387" i="71" s="1"/>
  <c r="T2387" i="71"/>
  <c r="R2367" i="71" a="1"/>
  <c r="R2367" i="71" s="1"/>
  <c r="T2367" i="71"/>
  <c r="R2347" i="71" a="1"/>
  <c r="R2347" i="71" s="1"/>
  <c r="T2347" i="71"/>
  <c r="R2327" i="71" a="1"/>
  <c r="R2327" i="71" s="1"/>
  <c r="T2327" i="71"/>
  <c r="R2307" i="71" a="1"/>
  <c r="R2307" i="71" s="1"/>
  <c r="T2307" i="71"/>
  <c r="R2287" i="71" a="1"/>
  <c r="R2287" i="71" s="1"/>
  <c r="T2287" i="71"/>
  <c r="R2267" i="71" a="1"/>
  <c r="R2267" i="71" s="1"/>
  <c r="T2267" i="71"/>
  <c r="R2247" i="71" a="1"/>
  <c r="R2247" i="71" s="1"/>
  <c r="T2247" i="71"/>
  <c r="R2227" i="71" a="1"/>
  <c r="R2227" i="71" s="1"/>
  <c r="T2227" i="71"/>
  <c r="R2207" i="71" a="1"/>
  <c r="R2207" i="71" s="1"/>
  <c r="T2207" i="71"/>
  <c r="R2187" i="71" a="1"/>
  <c r="R2187" i="71" s="1"/>
  <c r="T2187" i="71"/>
  <c r="R2167" i="71" a="1"/>
  <c r="R2167" i="71" s="1"/>
  <c r="T2167" i="71"/>
  <c r="R2147" i="71" a="1"/>
  <c r="R2147" i="71" s="1"/>
  <c r="T2147" i="71"/>
  <c r="R2127" i="71" a="1"/>
  <c r="R2127" i="71" s="1"/>
  <c r="T2127" i="71"/>
  <c r="R2107" i="71" a="1"/>
  <c r="R2107" i="71" s="1"/>
  <c r="T2107" i="71"/>
  <c r="R2087" i="71" a="1"/>
  <c r="R2087" i="71" s="1"/>
  <c r="U2087" i="71" s="1"/>
  <c r="V2087" i="71" s="1"/>
  <c r="T2087" i="71"/>
  <c r="R2067" i="71" a="1"/>
  <c r="R2067" i="71" s="1"/>
  <c r="T2067" i="71"/>
  <c r="R2047" i="71" a="1"/>
  <c r="R2047" i="71" s="1"/>
  <c r="T2047" i="71"/>
  <c r="R2027" i="71" a="1"/>
  <c r="R2027" i="71" s="1"/>
  <c r="T2027" i="71"/>
  <c r="R2007" i="71" a="1"/>
  <c r="R2007" i="71" s="1"/>
  <c r="T2007" i="71"/>
  <c r="R1987" i="71" a="1"/>
  <c r="R1987" i="71" s="1"/>
  <c r="T1987" i="71"/>
  <c r="R1967" i="71" a="1"/>
  <c r="R1967" i="71" s="1"/>
  <c r="T1967" i="71"/>
  <c r="R1947" i="71" a="1"/>
  <c r="R1947" i="71" s="1"/>
  <c r="T1947" i="71"/>
  <c r="R1927" i="71" a="1"/>
  <c r="R1927" i="71" s="1"/>
  <c r="T1927" i="71"/>
  <c r="R1907" i="71" a="1"/>
  <c r="R1907" i="71" s="1"/>
  <c r="T1907" i="71"/>
  <c r="R1887" i="71" a="1"/>
  <c r="R1887" i="71" s="1"/>
  <c r="T1887" i="71"/>
  <c r="R1867" i="71" a="1"/>
  <c r="R1867" i="71" s="1"/>
  <c r="T1867" i="71"/>
  <c r="R1847" i="71" a="1"/>
  <c r="R1847" i="71" s="1"/>
  <c r="T1847" i="71"/>
  <c r="R1827" i="71" a="1"/>
  <c r="R1827" i="71" s="1"/>
  <c r="T1827" i="71"/>
  <c r="R1807" i="71" a="1"/>
  <c r="R1807" i="71" s="1"/>
  <c r="T1807" i="71"/>
  <c r="R1787" i="71" a="1"/>
  <c r="R1787" i="71" s="1"/>
  <c r="T1787" i="71"/>
  <c r="R1767" i="71" a="1"/>
  <c r="R1767" i="71" s="1"/>
  <c r="T1767" i="71"/>
  <c r="R1747" i="71" a="1"/>
  <c r="R1747" i="71" s="1"/>
  <c r="T1747" i="71"/>
  <c r="R1727" i="71" a="1"/>
  <c r="R1727" i="71" s="1"/>
  <c r="T1727" i="71"/>
  <c r="R1707" i="71" a="1"/>
  <c r="R1707" i="71" s="1"/>
  <c r="T1707" i="71"/>
  <c r="R1687" i="71" a="1"/>
  <c r="R1687" i="71" s="1"/>
  <c r="T1687" i="71"/>
  <c r="R1667" i="71" a="1"/>
  <c r="R1667" i="71" s="1"/>
  <c r="T1667" i="71"/>
  <c r="R1647" i="71" a="1"/>
  <c r="R1647" i="71" s="1"/>
  <c r="T1647" i="71"/>
  <c r="R1627" i="71" a="1"/>
  <c r="R1627" i="71" s="1"/>
  <c r="T1627" i="71"/>
  <c r="R1607" i="71" a="1"/>
  <c r="R1607" i="71" s="1"/>
  <c r="T1607" i="71"/>
  <c r="R1587" i="71" a="1"/>
  <c r="R1587" i="71" s="1"/>
  <c r="T1587" i="71"/>
  <c r="R1567" i="71" a="1"/>
  <c r="R1567" i="71" s="1"/>
  <c r="T1567" i="71"/>
  <c r="R1547" i="71" a="1"/>
  <c r="R1547" i="71" s="1"/>
  <c r="T1547" i="71"/>
  <c r="R1527" i="71" a="1"/>
  <c r="R1527" i="71" s="1"/>
  <c r="T1527" i="71"/>
  <c r="R1507" i="71" a="1"/>
  <c r="R1507" i="71" s="1"/>
  <c r="T1507" i="71"/>
  <c r="R1487" i="71" a="1"/>
  <c r="R1487" i="71" s="1"/>
  <c r="T1487" i="71"/>
  <c r="R1467" i="71" a="1"/>
  <c r="R1467" i="71" s="1"/>
  <c r="T1467" i="71"/>
  <c r="R1447" i="71" a="1"/>
  <c r="R1447" i="71" s="1"/>
  <c r="T1447" i="71"/>
  <c r="R1427" i="71" a="1"/>
  <c r="R1427" i="71" s="1"/>
  <c r="T1427" i="71"/>
  <c r="R1407" i="71" a="1"/>
  <c r="R1407" i="71" s="1"/>
  <c r="U1407" i="71" s="1"/>
  <c r="V1407" i="71" s="1"/>
  <c r="T1407" i="71"/>
  <c r="R1387" i="71" a="1"/>
  <c r="R1387" i="71" s="1"/>
  <c r="T1387" i="71"/>
  <c r="R1367" i="71" a="1"/>
  <c r="R1367" i="71" s="1"/>
  <c r="T1367" i="71"/>
  <c r="R1347" i="71" a="1"/>
  <c r="R1347" i="71" s="1"/>
  <c r="T1347" i="71"/>
  <c r="R1327" i="71" a="1"/>
  <c r="R1327" i="71" s="1"/>
  <c r="T1327" i="71"/>
  <c r="R1307" i="71" a="1"/>
  <c r="R1307" i="71" s="1"/>
  <c r="T1307" i="71"/>
  <c r="R1287" i="71" a="1"/>
  <c r="R1287" i="71" s="1"/>
  <c r="T1287" i="71"/>
  <c r="R1267" i="71" a="1"/>
  <c r="R1267" i="71" s="1"/>
  <c r="T1267" i="71"/>
  <c r="R1247" i="71" a="1"/>
  <c r="R1247" i="71" s="1"/>
  <c r="T1247" i="71"/>
  <c r="R1227" i="71" a="1"/>
  <c r="R1227" i="71" s="1"/>
  <c r="T1227" i="71"/>
  <c r="R1207" i="71" a="1"/>
  <c r="R1207" i="71" s="1"/>
  <c r="T1207" i="71"/>
  <c r="R1187" i="71" a="1"/>
  <c r="R1187" i="71" s="1"/>
  <c r="T1187" i="71"/>
  <c r="R1167" i="71" a="1"/>
  <c r="R1167" i="71" s="1"/>
  <c r="T1167" i="71"/>
  <c r="R1147" i="71" a="1"/>
  <c r="R1147" i="71" s="1"/>
  <c r="T1147" i="71"/>
  <c r="R1127" i="71" a="1"/>
  <c r="R1127" i="71" s="1"/>
  <c r="T1127" i="71"/>
  <c r="R1107" i="71" a="1"/>
  <c r="R1107" i="71" s="1"/>
  <c r="T1107" i="71"/>
  <c r="R1087" i="71" a="1"/>
  <c r="R1087" i="71" s="1"/>
  <c r="T1087" i="71"/>
  <c r="R1067" i="71" a="1"/>
  <c r="R1067" i="71" s="1"/>
  <c r="T1067" i="71"/>
  <c r="R1047" i="71" a="1"/>
  <c r="R1047" i="71" s="1"/>
  <c r="T1047" i="71"/>
  <c r="R1027" i="71" a="1"/>
  <c r="R1027" i="71" s="1"/>
  <c r="T1027" i="71"/>
  <c r="R1007" i="71" a="1"/>
  <c r="R1007" i="71" s="1"/>
  <c r="T1007" i="71"/>
  <c r="R987" i="71" a="1"/>
  <c r="R987" i="71" s="1"/>
  <c r="T987" i="71"/>
  <c r="R967" i="71" a="1"/>
  <c r="R967" i="71" s="1"/>
  <c r="T967" i="71"/>
  <c r="R947" i="71" a="1"/>
  <c r="R947" i="71" s="1"/>
  <c r="T947" i="71"/>
  <c r="R927" i="71" a="1"/>
  <c r="R927" i="71" s="1"/>
  <c r="T927" i="71"/>
  <c r="R907" i="71" a="1"/>
  <c r="R907" i="71" s="1"/>
  <c r="T907" i="71"/>
  <c r="R887" i="71" a="1"/>
  <c r="R887" i="71" s="1"/>
  <c r="T887" i="71"/>
  <c r="R867" i="71" a="1"/>
  <c r="R867" i="71" s="1"/>
  <c r="T867" i="71"/>
  <c r="R847" i="71" a="1"/>
  <c r="R847" i="71" s="1"/>
  <c r="T847" i="71"/>
  <c r="R827" i="71" a="1"/>
  <c r="R827" i="71" s="1"/>
  <c r="T827" i="71"/>
  <c r="R807" i="71" a="1"/>
  <c r="R807" i="71" s="1"/>
  <c r="T807" i="71"/>
  <c r="R787" i="71" a="1"/>
  <c r="R787" i="71" s="1"/>
  <c r="T787" i="71"/>
  <c r="R767" i="71" a="1"/>
  <c r="R767" i="71" s="1"/>
  <c r="T767" i="71"/>
  <c r="R747" i="71" a="1"/>
  <c r="R747" i="71" s="1"/>
  <c r="T747" i="71"/>
  <c r="R727" i="71" a="1"/>
  <c r="R727" i="71" s="1"/>
  <c r="T727" i="71"/>
  <c r="R707" i="71" a="1"/>
  <c r="R707" i="71" s="1"/>
  <c r="T707" i="71"/>
  <c r="R687" i="71" a="1"/>
  <c r="R687" i="71" s="1"/>
  <c r="T687" i="71"/>
  <c r="R667" i="71" a="1"/>
  <c r="R667" i="71" s="1"/>
  <c r="T667" i="71"/>
  <c r="R647" i="71" a="1"/>
  <c r="R647" i="71" s="1"/>
  <c r="T647" i="71"/>
  <c r="R627" i="71" a="1"/>
  <c r="R627" i="71" s="1"/>
  <c r="U627" i="71" s="1"/>
  <c r="V627" i="71" s="1"/>
  <c r="T627" i="71"/>
  <c r="R607" i="71" a="1"/>
  <c r="R607" i="71" s="1"/>
  <c r="T607" i="71"/>
  <c r="R587" i="71" a="1"/>
  <c r="R587" i="71" s="1"/>
  <c r="T587" i="71"/>
  <c r="R567" i="71" a="1"/>
  <c r="R567" i="71" s="1"/>
  <c r="T567" i="71"/>
  <c r="R547" i="71" a="1"/>
  <c r="R547" i="71" s="1"/>
  <c r="T547" i="71"/>
  <c r="R527" i="71" a="1"/>
  <c r="R527" i="71" s="1"/>
  <c r="T527" i="71"/>
  <c r="R507" i="71" a="1"/>
  <c r="R507" i="71" s="1"/>
  <c r="T507" i="71"/>
  <c r="R487" i="71" a="1"/>
  <c r="R487" i="71" s="1"/>
  <c r="T487" i="71"/>
  <c r="R467" i="71" a="1"/>
  <c r="R467" i="71" s="1"/>
  <c r="T467" i="71"/>
  <c r="R447" i="71" a="1"/>
  <c r="R447" i="71" s="1"/>
  <c r="T447" i="71"/>
  <c r="R427" i="71" a="1"/>
  <c r="R427" i="71" s="1"/>
  <c r="T427" i="71"/>
  <c r="R407" i="71" a="1"/>
  <c r="R407" i="71" s="1"/>
  <c r="T407" i="71"/>
  <c r="R387" i="71" a="1"/>
  <c r="R387" i="71" s="1"/>
  <c r="T387" i="71"/>
  <c r="R367" i="71" a="1"/>
  <c r="R367" i="71" s="1"/>
  <c r="T367" i="71"/>
  <c r="R347" i="71" a="1"/>
  <c r="R347" i="71" s="1"/>
  <c r="T347" i="71"/>
  <c r="R327" i="71" a="1"/>
  <c r="R327" i="71" s="1"/>
  <c r="T327" i="71"/>
  <c r="R307" i="71" a="1"/>
  <c r="R307" i="71" s="1"/>
  <c r="T307" i="71"/>
  <c r="R287" i="71" a="1"/>
  <c r="R287" i="71" s="1"/>
  <c r="T287" i="71"/>
  <c r="R267" i="71" a="1"/>
  <c r="R267" i="71" s="1"/>
  <c r="T267" i="71"/>
  <c r="R247" i="71" a="1"/>
  <c r="R247" i="71" s="1"/>
  <c r="T247" i="71"/>
  <c r="R227" i="71" a="1"/>
  <c r="R227" i="71" s="1"/>
  <c r="T227" i="71"/>
  <c r="R207" i="71" a="1"/>
  <c r="R207" i="71" s="1"/>
  <c r="T207" i="71"/>
  <c r="R187" i="71" a="1"/>
  <c r="R187" i="71" s="1"/>
  <c r="T187" i="71"/>
  <c r="R167" i="71" a="1"/>
  <c r="R167" i="71" s="1"/>
  <c r="T167" i="71"/>
  <c r="R147" i="71" a="1"/>
  <c r="R147" i="71" s="1"/>
  <c r="T147" i="71"/>
  <c r="R127" i="71" a="1"/>
  <c r="R127" i="71" s="1"/>
  <c r="T127" i="71"/>
  <c r="R107" i="71" a="1"/>
  <c r="R107" i="71" s="1"/>
  <c r="T107" i="71"/>
  <c r="R87" i="71" a="1"/>
  <c r="R87" i="71" s="1"/>
  <c r="T87" i="71"/>
  <c r="R67" i="71" a="1"/>
  <c r="R67" i="71" s="1"/>
  <c r="T67" i="71"/>
  <c r="R47" i="71" a="1"/>
  <c r="R47" i="71" s="1"/>
  <c r="T47" i="71"/>
  <c r="R27" i="71" a="1"/>
  <c r="R27" i="71" s="1"/>
  <c r="T27" i="71"/>
  <c r="R7" i="71" a="1"/>
  <c r="R7" i="71" s="1"/>
  <c r="T7" i="71"/>
  <c r="R1554" i="71" a="1"/>
  <c r="R1554" i="71" s="1"/>
  <c r="T1554" i="71"/>
  <c r="R1534" i="71" a="1"/>
  <c r="R1534" i="71" s="1"/>
  <c r="T1534" i="71"/>
  <c r="R1374" i="71" a="1"/>
  <c r="R1374" i="71" s="1"/>
  <c r="T1374" i="71"/>
  <c r="R1214" i="71" a="1"/>
  <c r="R1214" i="71" s="1"/>
  <c r="T1214" i="71"/>
  <c r="R1134" i="71" a="1"/>
  <c r="R1134" i="71" s="1"/>
  <c r="T1134" i="71"/>
  <c r="R974" i="71" a="1"/>
  <c r="R974" i="71" s="1"/>
  <c r="T974" i="71"/>
  <c r="R814" i="71" a="1"/>
  <c r="R814" i="71" s="1"/>
  <c r="T814" i="71"/>
  <c r="R734" i="71" a="1"/>
  <c r="R734" i="71" s="1"/>
  <c r="T734" i="71"/>
  <c r="R634" i="71" a="1"/>
  <c r="R634" i="71" s="1"/>
  <c r="T634" i="71"/>
  <c r="R414" i="71" a="1"/>
  <c r="R414" i="71" s="1"/>
  <c r="T414" i="71"/>
  <c r="R314" i="71" a="1"/>
  <c r="R314" i="71" s="1"/>
  <c r="T314" i="71"/>
  <c r="R34" i="71" a="1"/>
  <c r="R34" i="71" s="1"/>
  <c r="T34" i="71"/>
  <c r="R4873" i="71" a="1"/>
  <c r="R4873" i="71" s="1"/>
  <c r="T4873" i="71"/>
  <c r="R4713" i="71" a="1"/>
  <c r="R4713" i="71" s="1"/>
  <c r="T4713" i="71"/>
  <c r="R4613" i="71" a="1"/>
  <c r="R4613" i="71" s="1"/>
  <c r="T4613" i="71"/>
  <c r="R4553" i="71" a="1"/>
  <c r="R4553" i="71" s="1"/>
  <c r="T4553" i="71"/>
  <c r="R4353" i="71" a="1"/>
  <c r="R4353" i="71" s="1"/>
  <c r="T4353" i="71"/>
  <c r="R4273" i="71" a="1"/>
  <c r="R4273" i="71" s="1"/>
  <c r="T4273" i="71"/>
  <c r="R4093" i="71" a="1"/>
  <c r="R4093" i="71" s="1"/>
  <c r="T4093" i="71"/>
  <c r="R3973" i="71" a="1"/>
  <c r="R3973" i="71" s="1"/>
  <c r="T3973" i="71"/>
  <c r="R3933" i="71" a="1"/>
  <c r="R3933" i="71" s="1"/>
  <c r="T3933" i="71"/>
  <c r="R3773" i="71" a="1"/>
  <c r="R3773" i="71" s="1"/>
  <c r="T3773" i="71"/>
  <c r="R3633" i="71" a="1"/>
  <c r="R3633" i="71" s="1"/>
  <c r="T3633" i="71"/>
  <c r="R3473" i="71" a="1"/>
  <c r="R3473" i="71" s="1"/>
  <c r="T3473" i="71"/>
  <c r="R3373" i="71" a="1"/>
  <c r="R3373" i="71" s="1"/>
  <c r="T3373" i="71"/>
  <c r="R3233" i="71" a="1"/>
  <c r="R3233" i="71" s="1"/>
  <c r="T3233" i="71"/>
  <c r="R3113" i="71" a="1"/>
  <c r="R3113" i="71" s="1"/>
  <c r="T3113" i="71"/>
  <c r="R2853" i="71" a="1"/>
  <c r="R2853" i="71" s="1"/>
  <c r="T2853" i="71"/>
  <c r="R2793" i="71" a="1"/>
  <c r="R2793" i="71" s="1"/>
  <c r="T2793" i="71"/>
  <c r="R2773" i="71" a="1"/>
  <c r="R2773" i="71" s="1"/>
  <c r="T2773" i="71"/>
  <c r="R2573" i="71" a="1"/>
  <c r="R2573" i="71" s="1"/>
  <c r="T2573" i="71"/>
  <c r="R2493" i="71" a="1"/>
  <c r="R2493" i="71" s="1"/>
  <c r="T2493" i="71"/>
  <c r="R2413" i="71" a="1"/>
  <c r="R2413" i="71" s="1"/>
  <c r="T2413" i="71"/>
  <c r="R2333" i="71" a="1"/>
  <c r="R2333" i="71" s="1"/>
  <c r="T2333" i="71"/>
  <c r="R2213" i="71" a="1"/>
  <c r="R2213" i="71" s="1"/>
  <c r="T2213" i="71"/>
  <c r="R2153" i="71" a="1"/>
  <c r="R2153" i="71" s="1"/>
  <c r="T2153" i="71"/>
  <c r="R2053" i="71" a="1"/>
  <c r="R2053" i="71" s="1"/>
  <c r="T2053" i="71"/>
  <c r="R1853" i="71" a="1"/>
  <c r="R1853" i="71" s="1"/>
  <c r="T1853" i="71"/>
  <c r="R1813" i="71" a="1"/>
  <c r="R1813" i="71" s="1"/>
  <c r="T1813" i="71"/>
  <c r="R1653" i="71" a="1"/>
  <c r="R1653" i="71" s="1"/>
  <c r="T1653" i="71"/>
  <c r="R1493" i="71" a="1"/>
  <c r="R1493" i="71" s="1"/>
  <c r="T1493" i="71"/>
  <c r="R1333" i="71" a="1"/>
  <c r="R1333" i="71" s="1"/>
  <c r="T1333" i="71"/>
  <c r="R1293" i="71" a="1"/>
  <c r="R1293" i="71" s="1"/>
  <c r="T1293" i="71"/>
  <c r="R1193" i="71" a="1"/>
  <c r="R1193" i="71" s="1"/>
  <c r="T1193" i="71"/>
  <c r="R1113" i="71" a="1"/>
  <c r="R1113" i="71" s="1"/>
  <c r="T1113" i="71"/>
  <c r="R1013" i="71" a="1"/>
  <c r="R1013" i="71" s="1"/>
  <c r="T1013" i="71"/>
  <c r="R853" i="71" a="1"/>
  <c r="R853" i="71" s="1"/>
  <c r="T853" i="71"/>
  <c r="R653" i="71" a="1"/>
  <c r="R653" i="71" s="1"/>
  <c r="T653" i="71"/>
  <c r="R4832" i="71" a="1"/>
  <c r="R4832" i="71" s="1"/>
  <c r="T4832" i="71"/>
  <c r="R4712" i="71" a="1"/>
  <c r="R4712" i="71" s="1"/>
  <c r="T4712" i="71"/>
  <c r="R4572" i="71" a="1"/>
  <c r="R4572" i="71" s="1"/>
  <c r="T4572" i="71"/>
  <c r="R4532" i="71" a="1"/>
  <c r="R4532" i="71" s="1"/>
  <c r="T4532" i="71"/>
  <c r="R4412" i="71" a="1"/>
  <c r="R4412" i="71" s="1"/>
  <c r="T4412" i="71"/>
  <c r="R4272" i="71" a="1"/>
  <c r="R4272" i="71" s="1"/>
  <c r="T4272" i="71"/>
  <c r="R4172" i="71" a="1"/>
  <c r="R4172" i="71" s="1"/>
  <c r="T4172" i="71"/>
  <c r="R4032" i="71" a="1"/>
  <c r="R4032" i="71" s="1"/>
  <c r="T4032" i="71"/>
  <c r="R3972" i="71" a="1"/>
  <c r="R3972" i="71" s="1"/>
  <c r="T3972" i="71"/>
  <c r="R4771" i="71" a="1"/>
  <c r="R4771" i="71" s="1"/>
  <c r="T4771" i="71"/>
  <c r="R4631" i="71" a="1"/>
  <c r="R4631" i="71" s="1"/>
  <c r="T4631" i="71"/>
  <c r="R4511" i="71" a="1"/>
  <c r="R4511" i="71" s="1"/>
  <c r="T4511" i="71"/>
  <c r="R4411" i="71" a="1"/>
  <c r="R4411" i="71" s="1"/>
  <c r="T4411" i="71"/>
  <c r="R4311" i="71" a="1"/>
  <c r="R4311" i="71" s="1"/>
  <c r="T4311" i="71"/>
  <c r="R4291" i="71" a="1"/>
  <c r="R4291" i="71" s="1"/>
  <c r="U4291" i="71" s="1"/>
  <c r="V4291" i="71" s="1"/>
  <c r="T4291" i="71"/>
  <c r="R4171" i="71" a="1"/>
  <c r="R4171" i="71" s="1"/>
  <c r="T4171" i="71"/>
  <c r="R4091" i="71" a="1"/>
  <c r="R4091" i="71" s="1"/>
  <c r="T4091" i="71"/>
  <c r="R3991" i="71" a="1"/>
  <c r="R3991" i="71" s="1"/>
  <c r="T3991" i="71"/>
  <c r="R3871" i="71" a="1"/>
  <c r="R3871" i="71" s="1"/>
  <c r="T3871" i="71"/>
  <c r="R3731" i="71" a="1"/>
  <c r="R3731" i="71" s="1"/>
  <c r="T3731" i="71"/>
  <c r="R3711" i="71" a="1"/>
  <c r="R3711" i="71" s="1"/>
  <c r="T3711" i="71"/>
  <c r="R3651" i="71" a="1"/>
  <c r="R3651" i="71" s="1"/>
  <c r="T3651" i="71"/>
  <c r="R3511" i="71" a="1"/>
  <c r="R3511" i="71" s="1"/>
  <c r="T3511" i="71"/>
  <c r="R3451" i="71" a="1"/>
  <c r="R3451" i="71" s="1"/>
  <c r="T3451" i="71"/>
  <c r="R3391" i="71" a="1"/>
  <c r="R3391" i="71" s="1"/>
  <c r="T3391" i="71"/>
  <c r="R3351" i="71" a="1"/>
  <c r="R3351" i="71" s="1"/>
  <c r="T3351" i="71"/>
  <c r="R3191" i="71" a="1"/>
  <c r="R3191" i="71" s="1"/>
  <c r="T3191" i="71"/>
  <c r="R3111" i="71" a="1"/>
  <c r="R3111" i="71" s="1"/>
  <c r="T3111" i="71"/>
  <c r="R3071" i="71" a="1"/>
  <c r="R3071" i="71" s="1"/>
  <c r="T3071" i="71"/>
  <c r="R3011" i="71" a="1"/>
  <c r="R3011" i="71" s="1"/>
  <c r="T3011" i="71"/>
  <c r="R2911" i="71" a="1"/>
  <c r="R2911" i="71" s="1"/>
  <c r="T2911" i="71"/>
  <c r="R2831" i="71" a="1"/>
  <c r="R2831" i="71" s="1"/>
  <c r="T2831" i="71"/>
  <c r="R2731" i="71" a="1"/>
  <c r="R2731" i="71" s="1"/>
  <c r="T2731" i="71"/>
  <c r="R2651" i="71" a="1"/>
  <c r="R2651" i="71" s="1"/>
  <c r="T2651" i="71"/>
  <c r="R2511" i="71" a="1"/>
  <c r="R2511" i="71" s="1"/>
  <c r="T2511" i="71"/>
  <c r="R2411" i="71" a="1"/>
  <c r="R2411" i="71" s="1"/>
  <c r="T2411" i="71"/>
  <c r="R2371" i="71" a="1"/>
  <c r="R2371" i="71" s="1"/>
  <c r="T2371" i="71"/>
  <c r="R2271" i="71" a="1"/>
  <c r="R2271" i="71" s="1"/>
  <c r="T2271" i="71"/>
  <c r="R2131" i="71" a="1"/>
  <c r="R2131" i="71" s="1"/>
  <c r="T2131" i="71"/>
  <c r="R4870" i="71" a="1"/>
  <c r="R4870" i="71" s="1"/>
  <c r="T4870" i="71"/>
  <c r="R4770" i="71" a="1"/>
  <c r="R4770" i="71" s="1"/>
  <c r="T4770" i="71"/>
  <c r="R4690" i="71" a="1"/>
  <c r="R4690" i="71" s="1"/>
  <c r="T4690" i="71"/>
  <c r="R4650" i="71" a="1"/>
  <c r="R4650" i="71" s="1"/>
  <c r="T4650" i="71"/>
  <c r="R4570" i="71" a="1"/>
  <c r="R4570" i="71" s="1"/>
  <c r="T4570" i="71"/>
  <c r="R4470" i="71" a="1"/>
  <c r="R4470" i="71" s="1"/>
  <c r="T4470" i="71"/>
  <c r="R4410" i="71" a="1"/>
  <c r="R4410" i="71" s="1"/>
  <c r="T4410" i="71"/>
  <c r="R4350" i="71" a="1"/>
  <c r="R4350" i="71" s="1"/>
  <c r="T4350" i="71"/>
  <c r="R4270" i="71" a="1"/>
  <c r="R4270" i="71" s="1"/>
  <c r="T4270" i="71"/>
  <c r="R4170" i="71" a="1"/>
  <c r="R4170" i="71" s="1"/>
  <c r="T4170" i="71"/>
  <c r="R4050" i="71" a="1"/>
  <c r="R4050" i="71" s="1"/>
  <c r="T4050" i="71"/>
  <c r="R3870" i="71" a="1"/>
  <c r="R3870" i="71" s="1"/>
  <c r="T3870" i="71"/>
  <c r="R4869" i="71" a="1"/>
  <c r="R4869" i="71" s="1"/>
  <c r="T4869" i="71"/>
  <c r="R4789" i="71" a="1"/>
  <c r="R4789" i="71" s="1"/>
  <c r="T4789" i="71"/>
  <c r="R4769" i="71" a="1"/>
  <c r="R4769" i="71" s="1"/>
  <c r="T4769" i="71"/>
  <c r="R4669" i="71" a="1"/>
  <c r="R4669" i="71" s="1"/>
  <c r="T4669" i="71"/>
  <c r="R4569" i="71" a="1"/>
  <c r="R4569" i="71" s="1"/>
  <c r="T4569" i="71"/>
  <c r="R4489" i="71" a="1"/>
  <c r="R4489" i="71" s="1"/>
  <c r="T4489" i="71"/>
  <c r="R4409" i="71" a="1"/>
  <c r="R4409" i="71" s="1"/>
  <c r="T4409" i="71"/>
  <c r="R4349" i="71" a="1"/>
  <c r="R4349" i="71" s="1"/>
  <c r="T4349" i="71"/>
  <c r="R4269" i="71" a="1"/>
  <c r="R4269" i="71" s="1"/>
  <c r="T4269" i="71"/>
  <c r="R4209" i="71" a="1"/>
  <c r="R4209" i="71" s="1"/>
  <c r="T4209" i="71"/>
  <c r="R4129" i="71" a="1"/>
  <c r="R4129" i="71" s="1"/>
  <c r="T4129" i="71"/>
  <c r="R4069" i="71" a="1"/>
  <c r="R4069" i="71" s="1"/>
  <c r="T4069" i="71"/>
  <c r="R3969" i="71" a="1"/>
  <c r="R3969" i="71" s="1"/>
  <c r="T3969" i="71"/>
  <c r="R3909" i="71" a="1"/>
  <c r="R3909" i="71" s="1"/>
  <c r="T3909" i="71"/>
  <c r="R3869" i="71" a="1"/>
  <c r="R3869" i="71" s="1"/>
  <c r="T3869" i="71"/>
  <c r="R3789" i="71" a="1"/>
  <c r="R3789" i="71" s="1"/>
  <c r="T3789" i="71"/>
  <c r="R3749" i="71" a="1"/>
  <c r="R3749" i="71" s="1"/>
  <c r="T3749" i="71"/>
  <c r="R3729" i="71" a="1"/>
  <c r="R3729" i="71" s="1"/>
  <c r="T3729" i="71"/>
  <c r="R3669" i="71" a="1"/>
  <c r="R3669" i="71" s="1"/>
  <c r="T3669" i="71"/>
  <c r="R3609" i="71" a="1"/>
  <c r="R3609" i="71" s="1"/>
  <c r="T3609" i="71"/>
  <c r="R3569" i="71" a="1"/>
  <c r="R3569" i="71" s="1"/>
  <c r="T3569" i="71"/>
  <c r="R3529" i="71" a="1"/>
  <c r="R3529" i="71" s="1"/>
  <c r="T3529" i="71"/>
  <c r="R3449" i="71" a="1"/>
  <c r="R3449" i="71" s="1"/>
  <c r="T3449" i="71"/>
  <c r="R4908" i="71" a="1"/>
  <c r="R4908" i="71" s="1"/>
  <c r="T4908" i="71"/>
  <c r="R4848" i="71" a="1"/>
  <c r="R4848" i="71" s="1"/>
  <c r="T4848" i="71"/>
  <c r="R4788" i="71" a="1"/>
  <c r="R4788" i="71" s="1"/>
  <c r="T4788" i="71"/>
  <c r="R4748" i="71" a="1"/>
  <c r="R4748" i="71" s="1"/>
  <c r="T4748" i="71"/>
  <c r="R4728" i="71" a="1"/>
  <c r="R4728" i="71" s="1"/>
  <c r="T4728" i="71"/>
  <c r="R4668" i="71" a="1"/>
  <c r="R4668" i="71" s="1"/>
  <c r="T4668" i="71"/>
  <c r="R4608" i="71" a="1"/>
  <c r="R4608" i="71" s="1"/>
  <c r="T4608" i="71"/>
  <c r="R4568" i="71" a="1"/>
  <c r="R4568" i="71" s="1"/>
  <c r="T4568" i="71"/>
  <c r="R4508" i="71" a="1"/>
  <c r="R4508" i="71" s="1"/>
  <c r="T4508" i="71"/>
  <c r="R4448" i="71" a="1"/>
  <c r="R4448" i="71" s="1"/>
  <c r="T4448" i="71"/>
  <c r="R4388" i="71" a="1"/>
  <c r="R4388" i="71" s="1"/>
  <c r="T4388" i="71"/>
  <c r="R4348" i="71" a="1"/>
  <c r="R4348" i="71" s="1"/>
  <c r="T4348" i="71"/>
  <c r="R4308" i="71" a="1"/>
  <c r="R4308" i="71" s="1"/>
  <c r="T4308" i="71"/>
  <c r="R4228" i="71" a="1"/>
  <c r="R4228" i="71" s="1"/>
  <c r="T4228" i="71"/>
  <c r="R4168" i="71" a="1"/>
  <c r="R4168" i="71" s="1"/>
  <c r="T4168" i="71"/>
  <c r="R4128" i="71" a="1"/>
  <c r="R4128" i="71" s="1"/>
  <c r="T4128" i="71"/>
  <c r="R4068" i="71" a="1"/>
  <c r="R4068" i="71" s="1"/>
  <c r="T4068" i="71"/>
  <c r="R4008" i="71" a="1"/>
  <c r="R4008" i="71" s="1"/>
  <c r="T4008" i="71"/>
  <c r="R3968" i="71" a="1"/>
  <c r="R3968" i="71" s="1"/>
  <c r="T3968" i="71"/>
  <c r="R3908" i="71" a="1"/>
  <c r="R3908" i="71" s="1"/>
  <c r="T3908" i="71"/>
  <c r="R3868" i="71" a="1"/>
  <c r="R3868" i="71" s="1"/>
  <c r="T3868" i="71"/>
  <c r="R3828" i="71" a="1"/>
  <c r="R3828" i="71" s="1"/>
  <c r="T3828" i="71"/>
  <c r="R3768" i="71" a="1"/>
  <c r="R3768" i="71" s="1"/>
  <c r="T3768" i="71"/>
  <c r="R3748" i="71" a="1"/>
  <c r="R3748" i="71" s="1"/>
  <c r="T3748" i="71"/>
  <c r="R3688" i="71" a="1"/>
  <c r="R3688" i="71" s="1"/>
  <c r="T3688" i="71"/>
  <c r="R4926" i="71" a="1"/>
  <c r="R4926" i="71" s="1"/>
  <c r="T4926" i="71"/>
  <c r="R4906" i="71" a="1"/>
  <c r="R4906" i="71" s="1"/>
  <c r="T4906" i="71"/>
  <c r="R4886" i="71" a="1"/>
  <c r="R4886" i="71" s="1"/>
  <c r="T4886" i="71"/>
  <c r="R4866" i="71" a="1"/>
  <c r="R4866" i="71" s="1"/>
  <c r="T4866" i="71"/>
  <c r="R4846" i="71" a="1"/>
  <c r="R4846" i="71" s="1"/>
  <c r="T4846" i="71"/>
  <c r="R4826" i="71" a="1"/>
  <c r="R4826" i="71" s="1"/>
  <c r="T4826" i="71"/>
  <c r="R4806" i="71" a="1"/>
  <c r="R4806" i="71" s="1"/>
  <c r="T4806" i="71"/>
  <c r="R4786" i="71" a="1"/>
  <c r="R4786" i="71" s="1"/>
  <c r="T4786" i="71"/>
  <c r="R4766" i="71" a="1"/>
  <c r="R4766" i="71" s="1"/>
  <c r="T4766" i="71"/>
  <c r="R4746" i="71" a="1"/>
  <c r="R4746" i="71" s="1"/>
  <c r="T4746" i="71"/>
  <c r="R4726" i="71" a="1"/>
  <c r="R4726" i="71" s="1"/>
  <c r="T4726" i="71"/>
  <c r="R4706" i="71" a="1"/>
  <c r="R4706" i="71" s="1"/>
  <c r="T4706" i="71"/>
  <c r="R4686" i="71" a="1"/>
  <c r="R4686" i="71" s="1"/>
  <c r="T4686" i="71"/>
  <c r="R4666" i="71" a="1"/>
  <c r="R4666" i="71" s="1"/>
  <c r="T4666" i="71"/>
  <c r="R4646" i="71" a="1"/>
  <c r="R4646" i="71" s="1"/>
  <c r="T4646" i="71"/>
  <c r="R4626" i="71" a="1"/>
  <c r="R4626" i="71" s="1"/>
  <c r="T4626" i="71"/>
  <c r="R4606" i="71" a="1"/>
  <c r="R4606" i="71" s="1"/>
  <c r="T4606" i="71"/>
  <c r="R4586" i="71" a="1"/>
  <c r="R4586" i="71" s="1"/>
  <c r="T4586" i="71"/>
  <c r="R4566" i="71" a="1"/>
  <c r="R4566" i="71" s="1"/>
  <c r="T4566" i="71"/>
  <c r="R4546" i="71" a="1"/>
  <c r="R4546" i="71" s="1"/>
  <c r="T4546" i="71"/>
  <c r="R4526" i="71" a="1"/>
  <c r="R4526" i="71" s="1"/>
  <c r="T4526" i="71"/>
  <c r="R4506" i="71" a="1"/>
  <c r="R4506" i="71" s="1"/>
  <c r="T4506" i="71"/>
  <c r="R4486" i="71" a="1"/>
  <c r="R4486" i="71" s="1"/>
  <c r="T4486" i="71"/>
  <c r="R4466" i="71" a="1"/>
  <c r="R4466" i="71" s="1"/>
  <c r="T4466" i="71"/>
  <c r="R4446" i="71" a="1"/>
  <c r="R4446" i="71" s="1"/>
  <c r="T4446" i="71"/>
  <c r="R4426" i="71" a="1"/>
  <c r="R4426" i="71" s="1"/>
  <c r="T4426" i="71"/>
  <c r="R4406" i="71" a="1"/>
  <c r="R4406" i="71" s="1"/>
  <c r="T4406" i="71"/>
  <c r="R4386" i="71" a="1"/>
  <c r="R4386" i="71" s="1"/>
  <c r="T4386" i="71"/>
  <c r="R4366" i="71" a="1"/>
  <c r="R4366" i="71" s="1"/>
  <c r="T4366" i="71"/>
  <c r="R4346" i="71" a="1"/>
  <c r="R4346" i="71" s="1"/>
  <c r="T4346" i="71"/>
  <c r="R4326" i="71" a="1"/>
  <c r="R4326" i="71" s="1"/>
  <c r="T4326" i="71"/>
  <c r="R4306" i="71" a="1"/>
  <c r="R4306" i="71" s="1"/>
  <c r="T4306" i="71"/>
  <c r="R4286" i="71" a="1"/>
  <c r="R4286" i="71" s="1"/>
  <c r="T4286" i="71"/>
  <c r="R4266" i="71" a="1"/>
  <c r="R4266" i="71" s="1"/>
  <c r="T4266" i="71"/>
  <c r="R4246" i="71" a="1"/>
  <c r="R4246" i="71" s="1"/>
  <c r="T4246" i="71"/>
  <c r="R4226" i="71" a="1"/>
  <c r="R4226" i="71" s="1"/>
  <c r="T4226" i="71"/>
  <c r="R4206" i="71" a="1"/>
  <c r="R4206" i="71" s="1"/>
  <c r="T4206" i="71"/>
  <c r="R4186" i="71" a="1"/>
  <c r="R4186" i="71" s="1"/>
  <c r="T4186" i="71"/>
  <c r="R4166" i="71" a="1"/>
  <c r="R4166" i="71" s="1"/>
  <c r="T4166" i="71"/>
  <c r="R4146" i="71" a="1"/>
  <c r="R4146" i="71" s="1"/>
  <c r="T4146" i="71"/>
  <c r="R4126" i="71" a="1"/>
  <c r="R4126" i="71" s="1"/>
  <c r="T4126" i="71"/>
  <c r="R4106" i="71" a="1"/>
  <c r="R4106" i="71" s="1"/>
  <c r="T4106" i="71"/>
  <c r="R4086" i="71" a="1"/>
  <c r="R4086" i="71" s="1"/>
  <c r="T4086" i="71"/>
  <c r="R4066" i="71" a="1"/>
  <c r="R4066" i="71" s="1"/>
  <c r="T4066" i="71"/>
  <c r="R4046" i="71" a="1"/>
  <c r="R4046" i="71" s="1"/>
  <c r="T4046" i="71"/>
  <c r="R4026" i="71" a="1"/>
  <c r="R4026" i="71" s="1"/>
  <c r="T4026" i="71"/>
  <c r="R4006" i="71" a="1"/>
  <c r="R4006" i="71" s="1"/>
  <c r="T4006" i="71"/>
  <c r="R3986" i="71" a="1"/>
  <c r="R3986" i="71" s="1"/>
  <c r="T3986" i="71"/>
  <c r="R3966" i="71" a="1"/>
  <c r="R3966" i="71" s="1"/>
  <c r="T3966" i="71"/>
  <c r="R3946" i="71" a="1"/>
  <c r="R3946" i="71" s="1"/>
  <c r="T3946" i="71"/>
  <c r="R3926" i="71" a="1"/>
  <c r="R3926" i="71" s="1"/>
  <c r="T3926" i="71"/>
  <c r="R3906" i="71" a="1"/>
  <c r="R3906" i="71" s="1"/>
  <c r="T3906" i="71"/>
  <c r="R3886" i="71" a="1"/>
  <c r="R3886" i="71" s="1"/>
  <c r="T3886" i="71"/>
  <c r="R3866" i="71" a="1"/>
  <c r="R3866" i="71" s="1"/>
  <c r="T3866" i="71"/>
  <c r="R3846" i="71" a="1"/>
  <c r="R3846" i="71" s="1"/>
  <c r="T3846" i="71"/>
  <c r="R3826" i="71" a="1"/>
  <c r="R3826" i="71" s="1"/>
  <c r="T3826" i="71"/>
  <c r="R3806" i="71" a="1"/>
  <c r="R3806" i="71" s="1"/>
  <c r="T3806" i="71"/>
  <c r="R3786" i="71" a="1"/>
  <c r="R3786" i="71" s="1"/>
  <c r="T3786" i="71"/>
  <c r="R3766" i="71" a="1"/>
  <c r="R3766" i="71" s="1"/>
  <c r="T3766" i="71"/>
  <c r="R3746" i="71" a="1"/>
  <c r="R3746" i="71" s="1"/>
  <c r="T3746" i="71"/>
  <c r="R3726" i="71" a="1"/>
  <c r="R3726" i="71" s="1"/>
  <c r="T3726" i="71"/>
  <c r="R3706" i="71" a="1"/>
  <c r="R3706" i="71" s="1"/>
  <c r="T3706" i="71"/>
  <c r="R3686" i="71" a="1"/>
  <c r="R3686" i="71" s="1"/>
  <c r="T3686" i="71"/>
  <c r="R3666" i="71" a="1"/>
  <c r="R3666" i="71" s="1"/>
  <c r="T3666" i="71"/>
  <c r="R3646" i="71" a="1"/>
  <c r="R3646" i="71" s="1"/>
  <c r="T3646" i="71"/>
  <c r="R3626" i="71" a="1"/>
  <c r="R3626" i="71" s="1"/>
  <c r="T3626" i="71"/>
  <c r="R3606" i="71" a="1"/>
  <c r="R3606" i="71" s="1"/>
  <c r="T3606" i="71"/>
  <c r="R3586" i="71" a="1"/>
  <c r="R3586" i="71" s="1"/>
  <c r="T3586" i="71"/>
  <c r="R3566" i="71" a="1"/>
  <c r="R3566" i="71" s="1"/>
  <c r="T3566" i="71"/>
  <c r="R3546" i="71" a="1"/>
  <c r="R3546" i="71" s="1"/>
  <c r="T3546" i="71"/>
  <c r="R3526" i="71" a="1"/>
  <c r="R3526" i="71" s="1"/>
  <c r="T3526" i="71"/>
  <c r="R3506" i="71" a="1"/>
  <c r="R3506" i="71" s="1"/>
  <c r="T3506" i="71"/>
  <c r="R3486" i="71" a="1"/>
  <c r="R3486" i="71" s="1"/>
  <c r="T3486" i="71"/>
  <c r="R3466" i="71" a="1"/>
  <c r="R3466" i="71" s="1"/>
  <c r="T3466" i="71"/>
  <c r="R3446" i="71" a="1"/>
  <c r="R3446" i="71" s="1"/>
  <c r="T3446" i="71"/>
  <c r="R3426" i="71" a="1"/>
  <c r="R3426" i="71" s="1"/>
  <c r="T3426" i="71"/>
  <c r="R3406" i="71" a="1"/>
  <c r="R3406" i="71" s="1"/>
  <c r="T3406" i="71"/>
  <c r="R3386" i="71" a="1"/>
  <c r="R3386" i="71" s="1"/>
  <c r="T3386" i="71"/>
  <c r="R3366" i="71" a="1"/>
  <c r="R3366" i="71" s="1"/>
  <c r="T3366" i="71"/>
  <c r="R3346" i="71" a="1"/>
  <c r="R3346" i="71" s="1"/>
  <c r="T3346" i="71"/>
  <c r="R3326" i="71" a="1"/>
  <c r="R3326" i="71" s="1"/>
  <c r="T3326" i="71"/>
  <c r="R3306" i="71" a="1"/>
  <c r="R3306" i="71" s="1"/>
  <c r="T3306" i="71"/>
  <c r="R3286" i="71" a="1"/>
  <c r="R3286" i="71" s="1"/>
  <c r="T3286" i="71"/>
  <c r="R3266" i="71" a="1"/>
  <c r="R3266" i="71" s="1"/>
  <c r="T3266" i="71"/>
  <c r="R3246" i="71" a="1"/>
  <c r="R3246" i="71" s="1"/>
  <c r="T3246" i="71"/>
  <c r="R3226" i="71" a="1"/>
  <c r="R3226" i="71" s="1"/>
  <c r="T3226" i="71"/>
  <c r="R3206" i="71" a="1"/>
  <c r="R3206" i="71" s="1"/>
  <c r="T3206" i="71"/>
  <c r="R3186" i="71" a="1"/>
  <c r="R3186" i="71" s="1"/>
  <c r="T3186" i="71"/>
  <c r="R3166" i="71" a="1"/>
  <c r="R3166" i="71" s="1"/>
  <c r="T3166" i="71"/>
  <c r="R3146" i="71" a="1"/>
  <c r="R3146" i="71" s="1"/>
  <c r="T3146" i="71"/>
  <c r="R3126" i="71" a="1"/>
  <c r="R3126" i="71" s="1"/>
  <c r="T3126" i="71"/>
  <c r="R3106" i="71" a="1"/>
  <c r="R3106" i="71" s="1"/>
  <c r="T3106" i="71"/>
  <c r="R3086" i="71" a="1"/>
  <c r="R3086" i="71" s="1"/>
  <c r="T3086" i="71"/>
  <c r="R3066" i="71" a="1"/>
  <c r="R3066" i="71" s="1"/>
  <c r="T3066" i="71"/>
  <c r="R3046" i="71" a="1"/>
  <c r="R3046" i="71" s="1"/>
  <c r="T3046" i="71"/>
  <c r="R3026" i="71" a="1"/>
  <c r="R3026" i="71" s="1"/>
  <c r="T3026" i="71"/>
  <c r="R3006" i="71" a="1"/>
  <c r="R3006" i="71" s="1"/>
  <c r="T3006" i="71"/>
  <c r="R2986" i="71" a="1"/>
  <c r="R2986" i="71" s="1"/>
  <c r="T2986" i="71"/>
  <c r="R2966" i="71" a="1"/>
  <c r="R2966" i="71" s="1"/>
  <c r="T2966" i="71"/>
  <c r="R2946" i="71" a="1"/>
  <c r="R2946" i="71" s="1"/>
  <c r="T2946" i="71"/>
  <c r="R2926" i="71" a="1"/>
  <c r="R2926" i="71" s="1"/>
  <c r="T2926" i="71"/>
  <c r="R2906" i="71" a="1"/>
  <c r="R2906" i="71" s="1"/>
  <c r="T2906" i="71"/>
  <c r="R2886" i="71" a="1"/>
  <c r="R2886" i="71" s="1"/>
  <c r="T2886" i="71"/>
  <c r="R2866" i="71" a="1"/>
  <c r="R2866" i="71" s="1"/>
  <c r="T2866" i="71"/>
  <c r="R2846" i="71" a="1"/>
  <c r="R2846" i="71" s="1"/>
  <c r="T2846" i="71"/>
  <c r="R2826" i="71" a="1"/>
  <c r="R2826" i="71" s="1"/>
  <c r="T2826" i="71"/>
  <c r="R2806" i="71" a="1"/>
  <c r="R2806" i="71" s="1"/>
  <c r="T2806" i="71"/>
  <c r="R2786" i="71" a="1"/>
  <c r="R2786" i="71" s="1"/>
  <c r="T2786" i="71"/>
  <c r="R2766" i="71" a="1"/>
  <c r="R2766" i="71" s="1"/>
  <c r="T2766" i="71"/>
  <c r="R2746" i="71" a="1"/>
  <c r="R2746" i="71" s="1"/>
  <c r="T2746" i="71"/>
  <c r="R2726" i="71" a="1"/>
  <c r="R2726" i="71" s="1"/>
  <c r="T2726" i="71"/>
  <c r="R2706" i="71" a="1"/>
  <c r="R2706" i="71" s="1"/>
  <c r="T2706" i="71"/>
  <c r="R2686" i="71" a="1"/>
  <c r="R2686" i="71" s="1"/>
  <c r="T2686" i="71"/>
  <c r="R2666" i="71" a="1"/>
  <c r="R2666" i="71" s="1"/>
  <c r="T2666" i="71"/>
  <c r="R2646" i="71" a="1"/>
  <c r="R2646" i="71" s="1"/>
  <c r="T2646" i="71"/>
  <c r="R2626" i="71" a="1"/>
  <c r="R2626" i="71" s="1"/>
  <c r="T2626" i="71"/>
  <c r="R2606" i="71" a="1"/>
  <c r="R2606" i="71" s="1"/>
  <c r="T2606" i="71"/>
  <c r="R2586" i="71" a="1"/>
  <c r="R2586" i="71" s="1"/>
  <c r="T2586" i="71"/>
  <c r="R2566" i="71" a="1"/>
  <c r="R2566" i="71" s="1"/>
  <c r="T2566" i="71"/>
  <c r="R2546" i="71" a="1"/>
  <c r="R2546" i="71" s="1"/>
  <c r="T2546" i="71"/>
  <c r="R2526" i="71" a="1"/>
  <c r="R2526" i="71" s="1"/>
  <c r="T2526" i="71"/>
  <c r="R2506" i="71" a="1"/>
  <c r="R2506" i="71" s="1"/>
  <c r="T2506" i="71"/>
  <c r="R2486" i="71" a="1"/>
  <c r="R2486" i="71" s="1"/>
  <c r="T2486" i="71"/>
  <c r="R2466" i="71" a="1"/>
  <c r="R2466" i="71" s="1"/>
  <c r="T2466" i="71"/>
  <c r="R2446" i="71" a="1"/>
  <c r="R2446" i="71" s="1"/>
  <c r="T2446" i="71"/>
  <c r="R2426" i="71" a="1"/>
  <c r="R2426" i="71" s="1"/>
  <c r="T2426" i="71"/>
  <c r="R2406" i="71" a="1"/>
  <c r="R2406" i="71" s="1"/>
  <c r="T2406" i="71"/>
  <c r="R2386" i="71" a="1"/>
  <c r="R2386" i="71" s="1"/>
  <c r="T2386" i="71"/>
  <c r="R2366" i="71" a="1"/>
  <c r="R2366" i="71" s="1"/>
  <c r="T2366" i="71"/>
  <c r="R2346" i="71" a="1"/>
  <c r="R2346" i="71" s="1"/>
  <c r="T2346" i="71"/>
  <c r="R2326" i="71" a="1"/>
  <c r="R2326" i="71" s="1"/>
  <c r="T2326" i="71"/>
  <c r="R2306" i="71" a="1"/>
  <c r="R2306" i="71" s="1"/>
  <c r="T2306" i="71"/>
  <c r="R2286" i="71" a="1"/>
  <c r="R2286" i="71" s="1"/>
  <c r="T2286" i="71"/>
  <c r="R2266" i="71" a="1"/>
  <c r="R2266" i="71" s="1"/>
  <c r="T2266" i="71"/>
  <c r="R2246" i="71" a="1"/>
  <c r="R2246" i="71" s="1"/>
  <c r="T2246" i="71"/>
  <c r="R2226" i="71" a="1"/>
  <c r="R2226" i="71" s="1"/>
  <c r="T2226" i="71"/>
  <c r="R2206" i="71" a="1"/>
  <c r="R2206" i="71" s="1"/>
  <c r="T2206" i="71"/>
  <c r="R2186" i="71" a="1"/>
  <c r="R2186" i="71" s="1"/>
  <c r="T2186" i="71"/>
  <c r="R2166" i="71" a="1"/>
  <c r="R2166" i="71" s="1"/>
  <c r="T2166" i="71"/>
  <c r="R2146" i="71" a="1"/>
  <c r="R2146" i="71" s="1"/>
  <c r="T2146" i="71"/>
  <c r="R2126" i="71" a="1"/>
  <c r="R2126" i="71" s="1"/>
  <c r="T2126" i="71"/>
  <c r="R2106" i="71" a="1"/>
  <c r="R2106" i="71" s="1"/>
  <c r="T2106" i="71"/>
  <c r="R2086" i="71" a="1"/>
  <c r="R2086" i="71" s="1"/>
  <c r="T2086" i="71"/>
  <c r="R2066" i="71" a="1"/>
  <c r="R2066" i="71" s="1"/>
  <c r="U2066" i="71" s="1"/>
  <c r="V2066" i="71" s="1"/>
  <c r="T2066" i="71"/>
  <c r="R2046" i="71" a="1"/>
  <c r="R2046" i="71" s="1"/>
  <c r="T2046" i="71"/>
  <c r="R2026" i="71" a="1"/>
  <c r="R2026" i="71" s="1"/>
  <c r="T2026" i="71"/>
  <c r="R2006" i="71" a="1"/>
  <c r="R2006" i="71" s="1"/>
  <c r="T2006" i="71"/>
  <c r="R1986" i="71" a="1"/>
  <c r="R1986" i="71" s="1"/>
  <c r="T1986" i="71"/>
  <c r="R1966" i="71" a="1"/>
  <c r="R1966" i="71" s="1"/>
  <c r="T1966" i="71"/>
  <c r="R1946" i="71" a="1"/>
  <c r="R1946" i="71" s="1"/>
  <c r="T1946" i="71"/>
  <c r="R1926" i="71" a="1"/>
  <c r="R1926" i="71" s="1"/>
  <c r="T1926" i="71"/>
  <c r="R1906" i="71" a="1"/>
  <c r="R1906" i="71" s="1"/>
  <c r="T1906" i="71"/>
  <c r="R1886" i="71" a="1"/>
  <c r="R1886" i="71" s="1"/>
  <c r="T1886" i="71"/>
  <c r="R1866" i="71" a="1"/>
  <c r="R1866" i="71" s="1"/>
  <c r="T1866" i="71"/>
  <c r="R1846" i="71" a="1"/>
  <c r="R1846" i="71" s="1"/>
  <c r="T1846" i="71"/>
  <c r="R1826" i="71" a="1"/>
  <c r="R1826" i="71" s="1"/>
  <c r="T1826" i="71"/>
  <c r="R1806" i="71" a="1"/>
  <c r="R1806" i="71" s="1"/>
  <c r="T1806" i="71"/>
  <c r="R1786" i="71" a="1"/>
  <c r="R1786" i="71" s="1"/>
  <c r="T1786" i="71"/>
  <c r="R1766" i="71" a="1"/>
  <c r="R1766" i="71" s="1"/>
  <c r="T1766" i="71"/>
  <c r="R1746" i="71" a="1"/>
  <c r="R1746" i="71" s="1"/>
  <c r="U1746" i="71" s="1"/>
  <c r="V1746" i="71" s="1"/>
  <c r="T1746" i="71"/>
  <c r="R1726" i="71" a="1"/>
  <c r="R1726" i="71" s="1"/>
  <c r="T1726" i="71"/>
  <c r="R1706" i="71" a="1"/>
  <c r="R1706" i="71" s="1"/>
  <c r="T1706" i="71"/>
  <c r="R1686" i="71" a="1"/>
  <c r="R1686" i="71" s="1"/>
  <c r="T1686" i="71"/>
  <c r="R1666" i="71" a="1"/>
  <c r="R1666" i="71" s="1"/>
  <c r="T1666" i="71"/>
  <c r="R1646" i="71" a="1"/>
  <c r="R1646" i="71" s="1"/>
  <c r="T1646" i="71"/>
  <c r="R1626" i="71" a="1"/>
  <c r="R1626" i="71" s="1"/>
  <c r="U1626" i="71" s="1"/>
  <c r="V1626" i="71" s="1"/>
  <c r="T1626" i="71"/>
  <c r="R1606" i="71" a="1"/>
  <c r="R1606" i="71" s="1"/>
  <c r="T1606" i="71"/>
  <c r="R1586" i="71" a="1"/>
  <c r="R1586" i="71" s="1"/>
  <c r="T1586" i="71"/>
  <c r="R1566" i="71" a="1"/>
  <c r="R1566" i="71" s="1"/>
  <c r="T1566" i="71"/>
  <c r="R1546" i="71" a="1"/>
  <c r="R1546" i="71" s="1"/>
  <c r="T1546" i="71"/>
  <c r="R1526" i="71" a="1"/>
  <c r="R1526" i="71" s="1"/>
  <c r="T1526" i="71"/>
  <c r="R1506" i="71" a="1"/>
  <c r="R1506" i="71" s="1"/>
  <c r="T1506" i="71"/>
  <c r="R1486" i="71" a="1"/>
  <c r="R1486" i="71" s="1"/>
  <c r="T1486" i="71"/>
  <c r="R1466" i="71" a="1"/>
  <c r="R1466" i="71" s="1"/>
  <c r="T1466" i="71"/>
  <c r="R1446" i="71" a="1"/>
  <c r="R1446" i="71" s="1"/>
  <c r="T1446" i="71"/>
  <c r="R1426" i="71" a="1"/>
  <c r="R1426" i="71" s="1"/>
  <c r="T1426" i="71"/>
  <c r="R1406" i="71" a="1"/>
  <c r="R1406" i="71" s="1"/>
  <c r="T1406" i="71"/>
  <c r="R1386" i="71" a="1"/>
  <c r="R1386" i="71" s="1"/>
  <c r="T1386" i="71"/>
  <c r="R1366" i="71" a="1"/>
  <c r="R1366" i="71" s="1"/>
  <c r="T1366" i="71"/>
  <c r="R1346" i="71" a="1"/>
  <c r="R1346" i="71" s="1"/>
  <c r="T1346" i="71"/>
  <c r="R1326" i="71" a="1"/>
  <c r="R1326" i="71" s="1"/>
  <c r="T1326" i="71"/>
  <c r="R1306" i="71" a="1"/>
  <c r="R1306" i="71" s="1"/>
  <c r="T1306" i="71"/>
  <c r="R1286" i="71" a="1"/>
  <c r="R1286" i="71" s="1"/>
  <c r="T1286" i="71"/>
  <c r="R1266" i="71" a="1"/>
  <c r="R1266" i="71" s="1"/>
  <c r="T1266" i="71"/>
  <c r="R1246" i="71" a="1"/>
  <c r="R1246" i="71" s="1"/>
  <c r="T1246" i="71"/>
  <c r="R1226" i="71" a="1"/>
  <c r="R1226" i="71" s="1"/>
  <c r="T1226" i="71"/>
  <c r="R1206" i="71" a="1"/>
  <c r="R1206" i="71" s="1"/>
  <c r="T1206" i="71"/>
  <c r="R1186" i="71" a="1"/>
  <c r="R1186" i="71" s="1"/>
  <c r="T1186" i="71"/>
  <c r="R1166" i="71" a="1"/>
  <c r="R1166" i="71" s="1"/>
  <c r="T1166" i="71"/>
  <c r="R1146" i="71" a="1"/>
  <c r="R1146" i="71" s="1"/>
  <c r="T1146" i="71"/>
  <c r="R1126" i="71" a="1"/>
  <c r="R1126" i="71" s="1"/>
  <c r="T1126" i="71"/>
  <c r="R1106" i="71" a="1"/>
  <c r="R1106" i="71" s="1"/>
  <c r="T1106" i="71"/>
  <c r="R1086" i="71" a="1"/>
  <c r="R1086" i="71" s="1"/>
  <c r="T1086" i="71"/>
  <c r="R1066" i="71" a="1"/>
  <c r="R1066" i="71" s="1"/>
  <c r="T1066" i="71"/>
  <c r="R1046" i="71" a="1"/>
  <c r="R1046" i="71" s="1"/>
  <c r="T1046" i="71"/>
  <c r="R1026" i="71" a="1"/>
  <c r="R1026" i="71" s="1"/>
  <c r="T1026" i="71"/>
  <c r="R1006" i="71" a="1"/>
  <c r="R1006" i="71" s="1"/>
  <c r="T1006" i="71"/>
  <c r="R986" i="71" a="1"/>
  <c r="R986" i="71" s="1"/>
  <c r="T986" i="71"/>
  <c r="R966" i="71" a="1"/>
  <c r="R966" i="71" s="1"/>
  <c r="T966" i="71"/>
  <c r="R946" i="71" a="1"/>
  <c r="R946" i="71" s="1"/>
  <c r="T946" i="71"/>
  <c r="R926" i="71" a="1"/>
  <c r="R926" i="71" s="1"/>
  <c r="T926" i="71"/>
  <c r="R906" i="71" a="1"/>
  <c r="R906" i="71" s="1"/>
  <c r="T906" i="71"/>
  <c r="R886" i="71" a="1"/>
  <c r="R886" i="71" s="1"/>
  <c r="T886" i="71"/>
  <c r="R866" i="71" a="1"/>
  <c r="R866" i="71" s="1"/>
  <c r="T866" i="71"/>
  <c r="R846" i="71" a="1"/>
  <c r="R846" i="71" s="1"/>
  <c r="T846" i="71"/>
  <c r="R826" i="71" a="1"/>
  <c r="R826" i="71" s="1"/>
  <c r="T826" i="71"/>
  <c r="R806" i="71" a="1"/>
  <c r="R806" i="71" s="1"/>
  <c r="T806" i="71"/>
  <c r="R786" i="71" a="1"/>
  <c r="R786" i="71" s="1"/>
  <c r="T786" i="71"/>
  <c r="R766" i="71" a="1"/>
  <c r="R766" i="71" s="1"/>
  <c r="T766" i="71"/>
  <c r="R746" i="71" a="1"/>
  <c r="R746" i="71" s="1"/>
  <c r="T746" i="71"/>
  <c r="R726" i="71" a="1"/>
  <c r="R726" i="71" s="1"/>
  <c r="T726" i="71"/>
  <c r="R706" i="71" a="1"/>
  <c r="R706" i="71" s="1"/>
  <c r="T706" i="71"/>
  <c r="R686" i="71" a="1"/>
  <c r="R686" i="71" s="1"/>
  <c r="T686" i="71"/>
  <c r="R666" i="71" a="1"/>
  <c r="R666" i="71" s="1"/>
  <c r="T666" i="71"/>
  <c r="R646" i="71" a="1"/>
  <c r="R646" i="71" s="1"/>
  <c r="T646" i="71"/>
  <c r="R626" i="71" a="1"/>
  <c r="R626" i="71" s="1"/>
  <c r="T626" i="71"/>
  <c r="R606" i="71" a="1"/>
  <c r="R606" i="71" s="1"/>
  <c r="T606" i="71"/>
  <c r="R586" i="71" a="1"/>
  <c r="R586" i="71" s="1"/>
  <c r="T586" i="71"/>
  <c r="R566" i="71" a="1"/>
  <c r="R566" i="71" s="1"/>
  <c r="T566" i="71"/>
  <c r="R546" i="71" a="1"/>
  <c r="R546" i="71" s="1"/>
  <c r="T546" i="71"/>
  <c r="R526" i="71" a="1"/>
  <c r="R526" i="71" s="1"/>
  <c r="T526" i="71"/>
  <c r="R506" i="71" a="1"/>
  <c r="R506" i="71" s="1"/>
  <c r="T506" i="71"/>
  <c r="R486" i="71" a="1"/>
  <c r="R486" i="71" s="1"/>
  <c r="T486" i="71"/>
  <c r="R466" i="71" a="1"/>
  <c r="R466" i="71" s="1"/>
  <c r="T466" i="71"/>
  <c r="R446" i="71" a="1"/>
  <c r="R446" i="71" s="1"/>
  <c r="T446" i="71"/>
  <c r="R426" i="71" a="1"/>
  <c r="R426" i="71" s="1"/>
  <c r="T426" i="71"/>
  <c r="R406" i="71" a="1"/>
  <c r="R406" i="71" s="1"/>
  <c r="U406" i="71" s="1"/>
  <c r="V406" i="71" s="1"/>
  <c r="T406" i="71"/>
  <c r="R386" i="71" a="1"/>
  <c r="R386" i="71" s="1"/>
  <c r="T386" i="71"/>
  <c r="R366" i="71" a="1"/>
  <c r="R366" i="71" s="1"/>
  <c r="T366" i="71"/>
  <c r="R346" i="71" a="1"/>
  <c r="R346" i="71" s="1"/>
  <c r="T346" i="71"/>
  <c r="R326" i="71" a="1"/>
  <c r="R326" i="71" s="1"/>
  <c r="T326" i="71"/>
  <c r="R306" i="71" a="1"/>
  <c r="R306" i="71" s="1"/>
  <c r="T306" i="71"/>
  <c r="R286" i="71" a="1"/>
  <c r="R286" i="71" s="1"/>
  <c r="T286" i="71"/>
  <c r="R266" i="71" a="1"/>
  <c r="R266" i="71" s="1"/>
  <c r="T266" i="71"/>
  <c r="R246" i="71" a="1"/>
  <c r="R246" i="71" s="1"/>
  <c r="T246" i="71"/>
  <c r="R226" i="71" a="1"/>
  <c r="R226" i="71" s="1"/>
  <c r="T226" i="71"/>
  <c r="R206" i="71" a="1"/>
  <c r="R206" i="71" s="1"/>
  <c r="T206" i="71"/>
  <c r="R186" i="71" a="1"/>
  <c r="R186" i="71" s="1"/>
  <c r="T186" i="71"/>
  <c r="R166" i="71" a="1"/>
  <c r="R166" i="71" s="1"/>
  <c r="T166" i="71"/>
  <c r="R146" i="71" a="1"/>
  <c r="R146" i="71" s="1"/>
  <c r="T146" i="71"/>
  <c r="R126" i="71" a="1"/>
  <c r="R126" i="71" s="1"/>
  <c r="T126" i="71"/>
  <c r="R106" i="71" a="1"/>
  <c r="R106" i="71" s="1"/>
  <c r="T106" i="71"/>
  <c r="R86" i="71" a="1"/>
  <c r="R86" i="71" s="1"/>
  <c r="T86" i="71"/>
  <c r="R66" i="71" a="1"/>
  <c r="R66" i="71" s="1"/>
  <c r="T66" i="71"/>
  <c r="R46" i="71" a="1"/>
  <c r="R46" i="71" s="1"/>
  <c r="R26" i="71" a="1"/>
  <c r="R26" i="71" s="1"/>
  <c r="T26" i="71"/>
  <c r="R6" i="71" a="1"/>
  <c r="R6" i="71" s="1"/>
  <c r="T6" i="71"/>
  <c r="R1074" i="71" a="1"/>
  <c r="R1074" i="71" s="1"/>
  <c r="T1074" i="71"/>
  <c r="R614" i="71" a="1"/>
  <c r="R614" i="71" s="1"/>
  <c r="T614" i="71"/>
  <c r="R234" i="71" a="1"/>
  <c r="R234" i="71" s="1"/>
  <c r="T234" i="71"/>
  <c r="R114" i="71" a="1"/>
  <c r="R114" i="71" s="1"/>
  <c r="T114" i="71"/>
  <c r="R4933" i="71" a="1"/>
  <c r="R4933" i="71" s="1"/>
  <c r="T4933" i="71"/>
  <c r="R4453" i="71" a="1"/>
  <c r="R4453" i="71" s="1"/>
  <c r="T4453" i="71"/>
  <c r="R4073" i="71" a="1"/>
  <c r="R4073" i="71" s="1"/>
  <c r="T4073" i="71"/>
  <c r="R3693" i="71" a="1"/>
  <c r="R3693" i="71" s="1"/>
  <c r="T3693" i="71"/>
  <c r="R3173" i="71" a="1"/>
  <c r="R3173" i="71" s="1"/>
  <c r="T3173" i="71"/>
  <c r="R2913" i="71" a="1"/>
  <c r="R2913" i="71" s="1"/>
  <c r="T2913" i="71"/>
  <c r="R2453" i="71" a="1"/>
  <c r="R2453" i="71" s="1"/>
  <c r="T2453" i="71"/>
  <c r="R1933" i="71" a="1"/>
  <c r="R1933" i="71" s="1"/>
  <c r="T1933" i="71"/>
  <c r="R1553" i="71" a="1"/>
  <c r="R1553" i="71" s="1"/>
  <c r="T1553" i="71"/>
  <c r="R1173" i="71" a="1"/>
  <c r="R1173" i="71" s="1"/>
  <c r="T1173" i="71"/>
  <c r="R693" i="71" a="1"/>
  <c r="R693" i="71" s="1"/>
  <c r="T693" i="71"/>
  <c r="R4592" i="71" a="1"/>
  <c r="R4592" i="71" s="1"/>
  <c r="T4592" i="71"/>
  <c r="R4232" i="71" a="1"/>
  <c r="R4232" i="71" s="1"/>
  <c r="T4232" i="71"/>
  <c r="R4092" i="71" a="1"/>
  <c r="R4092" i="71" s="1"/>
  <c r="T4092" i="71"/>
  <c r="R4871" i="71" a="1"/>
  <c r="R4871" i="71" s="1"/>
  <c r="T4871" i="71"/>
  <c r="R4571" i="71" a="1"/>
  <c r="R4571" i="71" s="1"/>
  <c r="T4571" i="71"/>
  <c r="R4271" i="71" a="1"/>
  <c r="R4271" i="71" s="1"/>
  <c r="T4271" i="71"/>
  <c r="R3971" i="71" a="1"/>
  <c r="R3971" i="71" s="1"/>
  <c r="T3971" i="71"/>
  <c r="R3631" i="71" a="1"/>
  <c r="R3631" i="71" s="1"/>
  <c r="T3631" i="71"/>
  <c r="R3291" i="71" a="1"/>
  <c r="R3291" i="71" s="1"/>
  <c r="T3291" i="71"/>
  <c r="R2951" i="71" a="1"/>
  <c r="R2951" i="71" s="1"/>
  <c r="T2951" i="71"/>
  <c r="R2631" i="71" a="1"/>
  <c r="R2631" i="71" s="1"/>
  <c r="T2631" i="71"/>
  <c r="R2171" i="71" a="1"/>
  <c r="R2171" i="71" s="1"/>
  <c r="T2171" i="71"/>
  <c r="R4890" i="71" a="1"/>
  <c r="R4890" i="71" s="1"/>
  <c r="U4890" i="71" s="1"/>
  <c r="V4890" i="71" s="1"/>
  <c r="T4890" i="71"/>
  <c r="R4030" i="71" a="1"/>
  <c r="R4030" i="71" s="1"/>
  <c r="T4030" i="71"/>
  <c r="R4729" i="71" a="1"/>
  <c r="R4729" i="71" s="1"/>
  <c r="T4729" i="71"/>
  <c r="R4189" i="71" a="1"/>
  <c r="R4189" i="71" s="1"/>
  <c r="T4189" i="71"/>
  <c r="R3949" i="71" a="1"/>
  <c r="R3949" i="71" s="1"/>
  <c r="T3949" i="71"/>
  <c r="R4865" i="71" a="1"/>
  <c r="R4865" i="71" s="1"/>
  <c r="T4865" i="71"/>
  <c r="R4785" i="71" a="1"/>
  <c r="R4785" i="71" s="1"/>
  <c r="T4785" i="71"/>
  <c r="R4725" i="71" a="1"/>
  <c r="R4725" i="71" s="1"/>
  <c r="T4725" i="71"/>
  <c r="R4625" i="71" a="1"/>
  <c r="R4625" i="71" s="1"/>
  <c r="T4625" i="71"/>
  <c r="R4505" i="71" a="1"/>
  <c r="R4505" i="71" s="1"/>
  <c r="T4505" i="71"/>
  <c r="R4465" i="71" a="1"/>
  <c r="R4465" i="71" s="1"/>
  <c r="T4465" i="71"/>
  <c r="R4445" i="71" a="1"/>
  <c r="R4445" i="71" s="1"/>
  <c r="T4445" i="71"/>
  <c r="R4425" i="71" a="1"/>
  <c r="R4425" i="71" s="1"/>
  <c r="T4425" i="71"/>
  <c r="R4405" i="71" a="1"/>
  <c r="R4405" i="71" s="1"/>
  <c r="T4405" i="71"/>
  <c r="R4385" i="71" a="1"/>
  <c r="R4385" i="71" s="1"/>
  <c r="T4385" i="71"/>
  <c r="R4365" i="71" a="1"/>
  <c r="R4365" i="71" s="1"/>
  <c r="T4365" i="71"/>
  <c r="R4345" i="71" a="1"/>
  <c r="R4345" i="71" s="1"/>
  <c r="T4345" i="71"/>
  <c r="R4325" i="71" a="1"/>
  <c r="R4325" i="71" s="1"/>
  <c r="T4325" i="71"/>
  <c r="R4305" i="71" a="1"/>
  <c r="R4305" i="71" s="1"/>
  <c r="T4305" i="71"/>
  <c r="R4285" i="71" a="1"/>
  <c r="R4285" i="71" s="1"/>
  <c r="T4285" i="71"/>
  <c r="R4265" i="71" a="1"/>
  <c r="R4265" i="71" s="1"/>
  <c r="T4265" i="71"/>
  <c r="R4245" i="71" a="1"/>
  <c r="R4245" i="71" s="1"/>
  <c r="T4245" i="71"/>
  <c r="R4225" i="71" a="1"/>
  <c r="R4225" i="71" s="1"/>
  <c r="T4225" i="71"/>
  <c r="R4205" i="71" a="1"/>
  <c r="R4205" i="71" s="1"/>
  <c r="T4205" i="71"/>
  <c r="R4185" i="71" a="1"/>
  <c r="R4185" i="71" s="1"/>
  <c r="T4185" i="71"/>
  <c r="R4165" i="71" a="1"/>
  <c r="R4165" i="71" s="1"/>
  <c r="T4165" i="71"/>
  <c r="R4145" i="71" a="1"/>
  <c r="R4145" i="71" s="1"/>
  <c r="U4145" i="71" s="1"/>
  <c r="V4145" i="71" s="1"/>
  <c r="T4145" i="71"/>
  <c r="R4125" i="71" a="1"/>
  <c r="R4125" i="71" s="1"/>
  <c r="T4125" i="71"/>
  <c r="R4105" i="71" a="1"/>
  <c r="R4105" i="71" s="1"/>
  <c r="T4105" i="71"/>
  <c r="R4085" i="71" a="1"/>
  <c r="R4085" i="71" s="1"/>
  <c r="T4085" i="71"/>
  <c r="R4065" i="71" a="1"/>
  <c r="R4065" i="71" s="1"/>
  <c r="T4065" i="71"/>
  <c r="R4045" i="71" a="1"/>
  <c r="R4045" i="71" s="1"/>
  <c r="T4045" i="71"/>
  <c r="R4025" i="71" a="1"/>
  <c r="R4025" i="71" s="1"/>
  <c r="T4025" i="71"/>
  <c r="R4005" i="71" a="1"/>
  <c r="R4005" i="71" s="1"/>
  <c r="T4005" i="71"/>
  <c r="R3985" i="71" a="1"/>
  <c r="R3985" i="71" s="1"/>
  <c r="T3985" i="71"/>
  <c r="R3965" i="71" a="1"/>
  <c r="R3965" i="71" s="1"/>
  <c r="T3965" i="71"/>
  <c r="R3945" i="71" a="1"/>
  <c r="R3945" i="71" s="1"/>
  <c r="T3945" i="71"/>
  <c r="R3925" i="71" a="1"/>
  <c r="R3925" i="71" s="1"/>
  <c r="T3925" i="71"/>
  <c r="R3905" i="71" a="1"/>
  <c r="R3905" i="71" s="1"/>
  <c r="T3905" i="71"/>
  <c r="R3885" i="71" a="1"/>
  <c r="R3885" i="71" s="1"/>
  <c r="T3885" i="71"/>
  <c r="R3865" i="71" a="1"/>
  <c r="R3865" i="71" s="1"/>
  <c r="T3865" i="71"/>
  <c r="R3845" i="71" a="1"/>
  <c r="R3845" i="71" s="1"/>
  <c r="T3845" i="71"/>
  <c r="R3825" i="71" a="1"/>
  <c r="R3825" i="71" s="1"/>
  <c r="T3825" i="71"/>
  <c r="R3805" i="71" a="1"/>
  <c r="R3805" i="71" s="1"/>
  <c r="T3805" i="71"/>
  <c r="R3785" i="71" a="1"/>
  <c r="R3785" i="71" s="1"/>
  <c r="T3785" i="71"/>
  <c r="R3765" i="71" a="1"/>
  <c r="R3765" i="71" s="1"/>
  <c r="T3765" i="71"/>
  <c r="R3745" i="71" a="1"/>
  <c r="R3745" i="71" s="1"/>
  <c r="T3745" i="71"/>
  <c r="R3725" i="71" a="1"/>
  <c r="R3725" i="71" s="1"/>
  <c r="T3725" i="71"/>
  <c r="R3705" i="71" a="1"/>
  <c r="R3705" i="71" s="1"/>
  <c r="T3705" i="71"/>
  <c r="R3685" i="71" a="1"/>
  <c r="R3685" i="71" s="1"/>
  <c r="T3685" i="71"/>
  <c r="R3665" i="71" a="1"/>
  <c r="R3665" i="71" s="1"/>
  <c r="T3665" i="71"/>
  <c r="R3645" i="71" a="1"/>
  <c r="R3645" i="71" s="1"/>
  <c r="T3645" i="71"/>
  <c r="R3625" i="71" a="1"/>
  <c r="R3625" i="71" s="1"/>
  <c r="T3625" i="71"/>
  <c r="R3605" i="71" a="1"/>
  <c r="R3605" i="71" s="1"/>
  <c r="T3605" i="71"/>
  <c r="R3585" i="71" a="1"/>
  <c r="R3585" i="71" s="1"/>
  <c r="T3585" i="71"/>
  <c r="R3565" i="71" a="1"/>
  <c r="R3565" i="71" s="1"/>
  <c r="T3565" i="71"/>
  <c r="R3545" i="71" a="1"/>
  <c r="R3545" i="71" s="1"/>
  <c r="T3545" i="71"/>
  <c r="R3525" i="71" a="1"/>
  <c r="R3525" i="71" s="1"/>
  <c r="T3525" i="71"/>
  <c r="R3505" i="71" a="1"/>
  <c r="R3505" i="71" s="1"/>
  <c r="T3505" i="71"/>
  <c r="R3485" i="71" a="1"/>
  <c r="R3485" i="71" s="1"/>
  <c r="T3485" i="71"/>
  <c r="R3465" i="71" a="1"/>
  <c r="R3465" i="71" s="1"/>
  <c r="T3465" i="71"/>
  <c r="R3445" i="71" a="1"/>
  <c r="R3445" i="71" s="1"/>
  <c r="T3445" i="71"/>
  <c r="R3425" i="71" a="1"/>
  <c r="R3425" i="71" s="1"/>
  <c r="T3425" i="71"/>
  <c r="R3405" i="71" a="1"/>
  <c r="R3405" i="71" s="1"/>
  <c r="T3405" i="71"/>
  <c r="R3385" i="71" a="1"/>
  <c r="R3385" i="71" s="1"/>
  <c r="T3385" i="71"/>
  <c r="R3365" i="71" a="1"/>
  <c r="R3365" i="71" s="1"/>
  <c r="T3365" i="71"/>
  <c r="R3345" i="71" a="1"/>
  <c r="R3345" i="71" s="1"/>
  <c r="T3345" i="71"/>
  <c r="R3325" i="71" a="1"/>
  <c r="R3325" i="71" s="1"/>
  <c r="T3325" i="71"/>
  <c r="R3305" i="71" a="1"/>
  <c r="R3305" i="71" s="1"/>
  <c r="T3305" i="71"/>
  <c r="R3285" i="71" a="1"/>
  <c r="R3285" i="71" s="1"/>
  <c r="T3285" i="71"/>
  <c r="R3265" i="71" a="1"/>
  <c r="R3265" i="71" s="1"/>
  <c r="T3265" i="71"/>
  <c r="R3245" i="71" a="1"/>
  <c r="R3245" i="71" s="1"/>
  <c r="T3245" i="71"/>
  <c r="R3225" i="71" a="1"/>
  <c r="R3225" i="71" s="1"/>
  <c r="T3225" i="71"/>
  <c r="R3205" i="71" a="1"/>
  <c r="R3205" i="71" s="1"/>
  <c r="T3205" i="71"/>
  <c r="R3185" i="71" a="1"/>
  <c r="R3185" i="71" s="1"/>
  <c r="T3185" i="71"/>
  <c r="R3165" i="71" a="1"/>
  <c r="R3165" i="71" s="1"/>
  <c r="T3165" i="71"/>
  <c r="R3145" i="71" a="1"/>
  <c r="R3145" i="71" s="1"/>
  <c r="T3145" i="71"/>
  <c r="R3125" i="71" a="1"/>
  <c r="R3125" i="71" s="1"/>
  <c r="T3125" i="71"/>
  <c r="R3105" i="71" a="1"/>
  <c r="R3105" i="71" s="1"/>
  <c r="T3105" i="71"/>
  <c r="R3085" i="71" a="1"/>
  <c r="R3085" i="71" s="1"/>
  <c r="T3085" i="71"/>
  <c r="R3065" i="71" a="1"/>
  <c r="R3065" i="71" s="1"/>
  <c r="T3065" i="71"/>
  <c r="R3045" i="71" a="1"/>
  <c r="R3045" i="71" s="1"/>
  <c r="T3045" i="71"/>
  <c r="R3025" i="71" a="1"/>
  <c r="R3025" i="71" s="1"/>
  <c r="T3025" i="71"/>
  <c r="R3005" i="71" a="1"/>
  <c r="R3005" i="71" s="1"/>
  <c r="T3005" i="71"/>
  <c r="R2985" i="71" a="1"/>
  <c r="R2985" i="71" s="1"/>
  <c r="T2985" i="71"/>
  <c r="R2965" i="71" a="1"/>
  <c r="R2965" i="71" s="1"/>
  <c r="T2965" i="71"/>
  <c r="R2945" i="71" a="1"/>
  <c r="R2945" i="71" s="1"/>
  <c r="T2945" i="71"/>
  <c r="R2925" i="71" a="1"/>
  <c r="R2925" i="71" s="1"/>
  <c r="T2925" i="71"/>
  <c r="R2905" i="71" a="1"/>
  <c r="R2905" i="71" s="1"/>
  <c r="T2905" i="71"/>
  <c r="R2885" i="71" a="1"/>
  <c r="R2885" i="71" s="1"/>
  <c r="T2885" i="71"/>
  <c r="R2865" i="71" a="1"/>
  <c r="R2865" i="71" s="1"/>
  <c r="T2865" i="71"/>
  <c r="R2845" i="71" a="1"/>
  <c r="R2845" i="71" s="1"/>
  <c r="T2845" i="71"/>
  <c r="R2825" i="71" a="1"/>
  <c r="R2825" i="71" s="1"/>
  <c r="T2825" i="71"/>
  <c r="R2805" i="71" a="1"/>
  <c r="R2805" i="71" s="1"/>
  <c r="T2805" i="71"/>
  <c r="R2785" i="71" a="1"/>
  <c r="R2785" i="71" s="1"/>
  <c r="T2785" i="71"/>
  <c r="R2765" i="71" a="1"/>
  <c r="R2765" i="71" s="1"/>
  <c r="T2765" i="71"/>
  <c r="R2745" i="71" a="1"/>
  <c r="R2745" i="71" s="1"/>
  <c r="T2745" i="71"/>
  <c r="R2725" i="71" a="1"/>
  <c r="R2725" i="71" s="1"/>
  <c r="T2725" i="71"/>
  <c r="R2705" i="71" a="1"/>
  <c r="R2705" i="71" s="1"/>
  <c r="T2705" i="71"/>
  <c r="R2685" i="71" a="1"/>
  <c r="R2685" i="71" s="1"/>
  <c r="T2685" i="71"/>
  <c r="R2665" i="71" a="1"/>
  <c r="R2665" i="71" s="1"/>
  <c r="T2665" i="71"/>
  <c r="R2645" i="71" a="1"/>
  <c r="R2645" i="71" s="1"/>
  <c r="T2645" i="71"/>
  <c r="R2625" i="71" a="1"/>
  <c r="R2625" i="71" s="1"/>
  <c r="T2625" i="71"/>
  <c r="R2605" i="71" a="1"/>
  <c r="R2605" i="71" s="1"/>
  <c r="T2605" i="71"/>
  <c r="R2585" i="71" a="1"/>
  <c r="R2585" i="71" s="1"/>
  <c r="T2585" i="71"/>
  <c r="R2565" i="71" a="1"/>
  <c r="R2565" i="71" s="1"/>
  <c r="T2565" i="71"/>
  <c r="R2545" i="71" a="1"/>
  <c r="R2545" i="71" s="1"/>
  <c r="T2545" i="71"/>
  <c r="R2525" i="71" a="1"/>
  <c r="R2525" i="71" s="1"/>
  <c r="T2525" i="71"/>
  <c r="R2505" i="71" a="1"/>
  <c r="R2505" i="71" s="1"/>
  <c r="T2505" i="71"/>
  <c r="R2485" i="71" a="1"/>
  <c r="R2485" i="71" s="1"/>
  <c r="T2485" i="71"/>
  <c r="R2465" i="71" a="1"/>
  <c r="R2465" i="71" s="1"/>
  <c r="T2465" i="71"/>
  <c r="R2445" i="71" a="1"/>
  <c r="R2445" i="71" s="1"/>
  <c r="T2445" i="71"/>
  <c r="R2425" i="71" a="1"/>
  <c r="R2425" i="71" s="1"/>
  <c r="T2425" i="71"/>
  <c r="R2405" i="71" a="1"/>
  <c r="R2405" i="71" s="1"/>
  <c r="T2405" i="71"/>
  <c r="R2385" i="71" a="1"/>
  <c r="R2385" i="71" s="1"/>
  <c r="T2385" i="71"/>
  <c r="R2365" i="71" a="1"/>
  <c r="R2365" i="71" s="1"/>
  <c r="T2365" i="71"/>
  <c r="R2345" i="71" a="1"/>
  <c r="R2345" i="71" s="1"/>
  <c r="T2345" i="71"/>
  <c r="R2325" i="71" a="1"/>
  <c r="R2325" i="71" s="1"/>
  <c r="T2325" i="71"/>
  <c r="R2305" i="71" a="1"/>
  <c r="R2305" i="71" s="1"/>
  <c r="T2305" i="71"/>
  <c r="R2285" i="71" a="1"/>
  <c r="R2285" i="71" s="1"/>
  <c r="T2285" i="71"/>
  <c r="R2265" i="71" a="1"/>
  <c r="R2265" i="71" s="1"/>
  <c r="T2265" i="71"/>
  <c r="R2245" i="71" a="1"/>
  <c r="R2245" i="71" s="1"/>
  <c r="T2245" i="71"/>
  <c r="R2225" i="71" a="1"/>
  <c r="R2225" i="71" s="1"/>
  <c r="T2225" i="71"/>
  <c r="R2205" i="71" a="1"/>
  <c r="R2205" i="71" s="1"/>
  <c r="T2205" i="71"/>
  <c r="R2185" i="71" a="1"/>
  <c r="R2185" i="71" s="1"/>
  <c r="T2185" i="71"/>
  <c r="R2165" i="71" a="1"/>
  <c r="R2165" i="71" s="1"/>
  <c r="T2165" i="71"/>
  <c r="R2145" i="71" a="1"/>
  <c r="R2145" i="71" s="1"/>
  <c r="T2145" i="71"/>
  <c r="R2125" i="71" a="1"/>
  <c r="R2125" i="71" s="1"/>
  <c r="T2125" i="71"/>
  <c r="R2105" i="71" a="1"/>
  <c r="R2105" i="71" s="1"/>
  <c r="T2105" i="71"/>
  <c r="R2085" i="71" a="1"/>
  <c r="R2085" i="71" s="1"/>
  <c r="T2085" i="71"/>
  <c r="R2065" i="71" a="1"/>
  <c r="R2065" i="71" s="1"/>
  <c r="T2065" i="71"/>
  <c r="R2045" i="71" a="1"/>
  <c r="R2045" i="71" s="1"/>
  <c r="T2045" i="71"/>
  <c r="R2025" i="71" a="1"/>
  <c r="R2025" i="71" s="1"/>
  <c r="T2025" i="71"/>
  <c r="R2005" i="71" a="1"/>
  <c r="R2005" i="71" s="1"/>
  <c r="T2005" i="71"/>
  <c r="R1985" i="71" a="1"/>
  <c r="R1985" i="71" s="1"/>
  <c r="T1985" i="71"/>
  <c r="R1965" i="71" a="1"/>
  <c r="R1965" i="71" s="1"/>
  <c r="T1965" i="71"/>
  <c r="R1945" i="71" a="1"/>
  <c r="R1945" i="71" s="1"/>
  <c r="T1945" i="71"/>
  <c r="R1925" i="71" a="1"/>
  <c r="R1925" i="71" s="1"/>
  <c r="T1925" i="71"/>
  <c r="R1905" i="71" a="1"/>
  <c r="R1905" i="71" s="1"/>
  <c r="T1905" i="71"/>
  <c r="R1885" i="71" a="1"/>
  <c r="R1885" i="71" s="1"/>
  <c r="T1885" i="71"/>
  <c r="R1865" i="71" a="1"/>
  <c r="R1865" i="71" s="1"/>
  <c r="T1865" i="71"/>
  <c r="R1845" i="71" a="1"/>
  <c r="R1845" i="71" s="1"/>
  <c r="T1845" i="71"/>
  <c r="R1825" i="71" a="1"/>
  <c r="R1825" i="71" s="1"/>
  <c r="T1825" i="71"/>
  <c r="R1805" i="71" a="1"/>
  <c r="R1805" i="71" s="1"/>
  <c r="T1805" i="71"/>
  <c r="R1785" i="71" a="1"/>
  <c r="R1785" i="71" s="1"/>
  <c r="T1785" i="71"/>
  <c r="R1765" i="71" a="1"/>
  <c r="R1765" i="71" s="1"/>
  <c r="T1765" i="71"/>
  <c r="R1745" i="71" a="1"/>
  <c r="R1745" i="71" s="1"/>
  <c r="T1745" i="71"/>
  <c r="R1725" i="71" a="1"/>
  <c r="R1725" i="71" s="1"/>
  <c r="T1725" i="71"/>
  <c r="R1705" i="71" a="1"/>
  <c r="R1705" i="71" s="1"/>
  <c r="T1705" i="71"/>
  <c r="R1685" i="71" a="1"/>
  <c r="R1685" i="71" s="1"/>
  <c r="T1685" i="71"/>
  <c r="R1665" i="71" a="1"/>
  <c r="R1665" i="71" s="1"/>
  <c r="T1665" i="71"/>
  <c r="R1645" i="71" a="1"/>
  <c r="R1645" i="71" s="1"/>
  <c r="T1645" i="71"/>
  <c r="R1625" i="71" a="1"/>
  <c r="R1625" i="71" s="1"/>
  <c r="T1625" i="71"/>
  <c r="R1605" i="71" a="1"/>
  <c r="R1605" i="71" s="1"/>
  <c r="T1605" i="71"/>
  <c r="R1585" i="71" a="1"/>
  <c r="R1585" i="71" s="1"/>
  <c r="T1585" i="71"/>
  <c r="R1565" i="71" a="1"/>
  <c r="R1565" i="71" s="1"/>
  <c r="T1565" i="71"/>
  <c r="R1545" i="71" a="1"/>
  <c r="R1545" i="71" s="1"/>
  <c r="T1545" i="71"/>
  <c r="R1525" i="71" a="1"/>
  <c r="R1525" i="71" s="1"/>
  <c r="T1525" i="71"/>
  <c r="R1505" i="71" a="1"/>
  <c r="R1505" i="71" s="1"/>
  <c r="T1505" i="71"/>
  <c r="R1485" i="71" a="1"/>
  <c r="R1485" i="71" s="1"/>
  <c r="T1485" i="71"/>
  <c r="R1465" i="71" a="1"/>
  <c r="R1465" i="71" s="1"/>
  <c r="T1465" i="71"/>
  <c r="R1445" i="71" a="1"/>
  <c r="R1445" i="71" s="1"/>
  <c r="T1445" i="71"/>
  <c r="R1425" i="71" a="1"/>
  <c r="R1425" i="71" s="1"/>
  <c r="T1425" i="71"/>
  <c r="R1405" i="71" a="1"/>
  <c r="R1405" i="71" s="1"/>
  <c r="T1405" i="71"/>
  <c r="R1385" i="71" a="1"/>
  <c r="R1385" i="71" s="1"/>
  <c r="T1385" i="71"/>
  <c r="R1365" i="71" a="1"/>
  <c r="R1365" i="71" s="1"/>
  <c r="T1365" i="71"/>
  <c r="R1345" i="71" a="1"/>
  <c r="R1345" i="71" s="1"/>
  <c r="T1345" i="71"/>
  <c r="R1325" i="71" a="1"/>
  <c r="R1325" i="71" s="1"/>
  <c r="T1325" i="71"/>
  <c r="R1305" i="71" a="1"/>
  <c r="R1305" i="71" s="1"/>
  <c r="T1305" i="71"/>
  <c r="R1285" i="71" a="1"/>
  <c r="R1285" i="71" s="1"/>
  <c r="T1285" i="71"/>
  <c r="R1265" i="71" a="1"/>
  <c r="R1265" i="71" s="1"/>
  <c r="T1265" i="71"/>
  <c r="R1245" i="71" a="1"/>
  <c r="R1245" i="71" s="1"/>
  <c r="T1245" i="71"/>
  <c r="R1225" i="71" a="1"/>
  <c r="R1225" i="71" s="1"/>
  <c r="T1225" i="71"/>
  <c r="R1205" i="71" a="1"/>
  <c r="R1205" i="71" s="1"/>
  <c r="T1205" i="71"/>
  <c r="R1185" i="71" a="1"/>
  <c r="R1185" i="71" s="1"/>
  <c r="T1185" i="71"/>
  <c r="R1165" i="71" a="1"/>
  <c r="R1165" i="71" s="1"/>
  <c r="T1165" i="71"/>
  <c r="R1145" i="71" a="1"/>
  <c r="R1145" i="71" s="1"/>
  <c r="T1145" i="71"/>
  <c r="R1125" i="71" a="1"/>
  <c r="R1125" i="71" s="1"/>
  <c r="T1125" i="71"/>
  <c r="R1105" i="71" a="1"/>
  <c r="R1105" i="71" s="1"/>
  <c r="T1105" i="71"/>
  <c r="R1085" i="71" a="1"/>
  <c r="R1085" i="71" s="1"/>
  <c r="T1085" i="71"/>
  <c r="R1065" i="71" a="1"/>
  <c r="R1065" i="71" s="1"/>
  <c r="T1065" i="71"/>
  <c r="R1045" i="71" a="1"/>
  <c r="R1045" i="71" s="1"/>
  <c r="T1045" i="71"/>
  <c r="R1025" i="71" a="1"/>
  <c r="R1025" i="71" s="1"/>
  <c r="T1025" i="71"/>
  <c r="R1005" i="71" a="1"/>
  <c r="R1005" i="71" s="1"/>
  <c r="T1005" i="71"/>
  <c r="R985" i="71" a="1"/>
  <c r="R985" i="71" s="1"/>
  <c r="T985" i="71"/>
  <c r="R965" i="71" a="1"/>
  <c r="R965" i="71" s="1"/>
  <c r="T965" i="71"/>
  <c r="R945" i="71" a="1"/>
  <c r="R945" i="71" s="1"/>
  <c r="T945" i="71"/>
  <c r="R925" i="71" a="1"/>
  <c r="R925" i="71" s="1"/>
  <c r="T925" i="71"/>
  <c r="R905" i="71" a="1"/>
  <c r="R905" i="71" s="1"/>
  <c r="T905" i="71"/>
  <c r="R885" i="71" a="1"/>
  <c r="R885" i="71" s="1"/>
  <c r="T885" i="71"/>
  <c r="R865" i="71" a="1"/>
  <c r="R865" i="71" s="1"/>
  <c r="T865" i="71"/>
  <c r="R845" i="71" a="1"/>
  <c r="R845" i="71" s="1"/>
  <c r="T845" i="71"/>
  <c r="R825" i="71" a="1"/>
  <c r="R825" i="71" s="1"/>
  <c r="T825" i="71"/>
  <c r="R805" i="71" a="1"/>
  <c r="R805" i="71" s="1"/>
  <c r="T805" i="71"/>
  <c r="R785" i="71" a="1"/>
  <c r="R785" i="71" s="1"/>
  <c r="T785" i="71"/>
  <c r="R765" i="71" a="1"/>
  <c r="R765" i="71" s="1"/>
  <c r="T765" i="71"/>
  <c r="R745" i="71" a="1"/>
  <c r="R745" i="71" s="1"/>
  <c r="T745" i="71"/>
  <c r="R725" i="71" a="1"/>
  <c r="R725" i="71" s="1"/>
  <c r="T725" i="71"/>
  <c r="R705" i="71" a="1"/>
  <c r="R705" i="71" s="1"/>
  <c r="T705" i="71"/>
  <c r="R685" i="71" a="1"/>
  <c r="R685" i="71" s="1"/>
  <c r="T685" i="71"/>
  <c r="R665" i="71" a="1"/>
  <c r="R665" i="71" s="1"/>
  <c r="T665" i="71"/>
  <c r="R645" i="71" a="1"/>
  <c r="R645" i="71" s="1"/>
  <c r="T645" i="71"/>
  <c r="R625" i="71" a="1"/>
  <c r="R625" i="71" s="1"/>
  <c r="T625" i="71"/>
  <c r="R605" i="71" a="1"/>
  <c r="R605" i="71" s="1"/>
  <c r="T605" i="71"/>
  <c r="R585" i="71" a="1"/>
  <c r="R585" i="71" s="1"/>
  <c r="T585" i="71"/>
  <c r="R565" i="71" a="1"/>
  <c r="R565" i="71" s="1"/>
  <c r="T565" i="71"/>
  <c r="R545" i="71" a="1"/>
  <c r="R545" i="71" s="1"/>
  <c r="T545" i="71"/>
  <c r="R525" i="71" a="1"/>
  <c r="R525" i="71" s="1"/>
  <c r="T525" i="71"/>
  <c r="R505" i="71" a="1"/>
  <c r="R505" i="71" s="1"/>
  <c r="T505" i="71"/>
  <c r="R485" i="71" a="1"/>
  <c r="R485" i="71" s="1"/>
  <c r="T485" i="71"/>
  <c r="R465" i="71" a="1"/>
  <c r="R465" i="71" s="1"/>
  <c r="T465" i="71"/>
  <c r="R445" i="71" a="1"/>
  <c r="R445" i="71" s="1"/>
  <c r="T445" i="71"/>
  <c r="R425" i="71" a="1"/>
  <c r="R425" i="71" s="1"/>
  <c r="T425" i="71"/>
  <c r="R405" i="71" a="1"/>
  <c r="R405" i="71" s="1"/>
  <c r="T405" i="71"/>
  <c r="R385" i="71" a="1"/>
  <c r="R385" i="71" s="1"/>
  <c r="T385" i="71"/>
  <c r="R365" i="71" a="1"/>
  <c r="R365" i="71" s="1"/>
  <c r="T365" i="71"/>
  <c r="R345" i="71" a="1"/>
  <c r="R345" i="71" s="1"/>
  <c r="T345" i="71"/>
  <c r="R325" i="71" a="1"/>
  <c r="R325" i="71" s="1"/>
  <c r="T325" i="71"/>
  <c r="R305" i="71" a="1"/>
  <c r="R305" i="71" s="1"/>
  <c r="T305" i="71"/>
  <c r="R285" i="71" a="1"/>
  <c r="R285" i="71" s="1"/>
  <c r="T285" i="71"/>
  <c r="R265" i="71" a="1"/>
  <c r="R265" i="71" s="1"/>
  <c r="T265" i="71"/>
  <c r="R245" i="71" a="1"/>
  <c r="R245" i="71" s="1"/>
  <c r="T245" i="71"/>
  <c r="R225" i="71" a="1"/>
  <c r="R225" i="71" s="1"/>
  <c r="T225" i="71"/>
  <c r="R205" i="71" a="1"/>
  <c r="R205" i="71" s="1"/>
  <c r="T205" i="71"/>
  <c r="R185" i="71" a="1"/>
  <c r="R185" i="71" s="1"/>
  <c r="T185" i="71"/>
  <c r="R165" i="71" a="1"/>
  <c r="R165" i="71" s="1"/>
  <c r="T165" i="71"/>
  <c r="R145" i="71" a="1"/>
  <c r="R145" i="71" s="1"/>
  <c r="T145" i="71"/>
  <c r="R125" i="71" a="1"/>
  <c r="R125" i="71" s="1"/>
  <c r="T125" i="71"/>
  <c r="R105" i="71" a="1"/>
  <c r="R105" i="71" s="1"/>
  <c r="T105" i="71"/>
  <c r="R85" i="71" a="1"/>
  <c r="R85" i="71" s="1"/>
  <c r="T85" i="71"/>
  <c r="R65" i="71" a="1"/>
  <c r="R65" i="71" s="1"/>
  <c r="T65" i="71"/>
  <c r="R45" i="71" a="1"/>
  <c r="R45" i="71" s="1"/>
  <c r="T45" i="71"/>
  <c r="R25" i="71" a="1"/>
  <c r="R25" i="71" s="1"/>
  <c r="T25" i="71"/>
  <c r="R5" i="71" a="1"/>
  <c r="R5" i="71" s="1"/>
  <c r="T5" i="71"/>
  <c r="R1574" i="71" a="1"/>
  <c r="R1574" i="71" s="1"/>
  <c r="U1574" i="71" s="1"/>
  <c r="V1574" i="71" s="1"/>
  <c r="T1574" i="71"/>
  <c r="R1434" i="71" a="1"/>
  <c r="R1434" i="71" s="1"/>
  <c r="T1434" i="71"/>
  <c r="R1294" i="71" a="1"/>
  <c r="R1294" i="71" s="1"/>
  <c r="T1294" i="71"/>
  <c r="R1174" i="71" a="1"/>
  <c r="R1174" i="71" s="1"/>
  <c r="T1174" i="71"/>
  <c r="R1054" i="71" a="1"/>
  <c r="R1054" i="71" s="1"/>
  <c r="T1054" i="71"/>
  <c r="R854" i="71" a="1"/>
  <c r="R854" i="71" s="1"/>
  <c r="T854" i="71"/>
  <c r="R754" i="71" a="1"/>
  <c r="R754" i="71" s="1"/>
  <c r="T754" i="71"/>
  <c r="R674" i="71" a="1"/>
  <c r="R674" i="71" s="1"/>
  <c r="T674" i="71"/>
  <c r="R554" i="71" a="1"/>
  <c r="R554" i="71" s="1"/>
  <c r="T554" i="71"/>
  <c r="R394" i="71" a="1"/>
  <c r="R394" i="71" s="1"/>
  <c r="T394" i="71"/>
  <c r="R294" i="71" a="1"/>
  <c r="R294" i="71" s="1"/>
  <c r="T294" i="71"/>
  <c r="R134" i="71" a="1"/>
  <c r="R134" i="71" s="1"/>
  <c r="T134" i="71"/>
  <c r="R4913" i="71" a="1"/>
  <c r="R4913" i="71" s="1"/>
  <c r="T4913" i="71"/>
  <c r="R4773" i="71" a="1"/>
  <c r="R4773" i="71" s="1"/>
  <c r="T4773" i="71"/>
  <c r="R4733" i="71" a="1"/>
  <c r="R4733" i="71" s="1"/>
  <c r="U4733" i="71" s="1"/>
  <c r="V4733" i="71" s="1"/>
  <c r="T4733" i="71"/>
  <c r="R4593" i="71" a="1"/>
  <c r="R4593" i="71" s="1"/>
  <c r="T4593" i="71"/>
  <c r="R4433" i="71" a="1"/>
  <c r="R4433" i="71" s="1"/>
  <c r="T4433" i="71"/>
  <c r="R4313" i="71" a="1"/>
  <c r="R4313" i="71" s="1"/>
  <c r="T4313" i="71"/>
  <c r="R4213" i="71" a="1"/>
  <c r="R4213" i="71" s="1"/>
  <c r="T4213" i="71"/>
  <c r="R4033" i="71" a="1"/>
  <c r="R4033" i="71" s="1"/>
  <c r="T4033" i="71"/>
  <c r="R3893" i="71" a="1"/>
  <c r="R3893" i="71" s="1"/>
  <c r="T3893" i="71"/>
  <c r="R3733" i="71" a="1"/>
  <c r="R3733" i="71" s="1"/>
  <c r="T3733" i="71"/>
  <c r="R3613" i="71" a="1"/>
  <c r="R3613" i="71" s="1"/>
  <c r="T3613" i="71"/>
  <c r="R3553" i="71" a="1"/>
  <c r="R3553" i="71" s="1"/>
  <c r="T3553" i="71"/>
  <c r="R3533" i="71" a="1"/>
  <c r="R3533" i="71" s="1"/>
  <c r="T3533" i="71"/>
  <c r="R3453" i="71" a="1"/>
  <c r="R3453" i="71" s="1"/>
  <c r="T3453" i="71"/>
  <c r="R3333" i="71" a="1"/>
  <c r="R3333" i="71" s="1"/>
  <c r="T3333" i="71"/>
  <c r="R3293" i="71" a="1"/>
  <c r="R3293" i="71" s="1"/>
  <c r="T3293" i="71"/>
  <c r="R3153" i="71" a="1"/>
  <c r="R3153" i="71" s="1"/>
  <c r="T3153" i="71"/>
  <c r="R3073" i="71" a="1"/>
  <c r="R3073" i="71" s="1"/>
  <c r="T3073" i="71"/>
  <c r="R2873" i="71" a="1"/>
  <c r="R2873" i="71" s="1"/>
  <c r="T2873" i="71"/>
  <c r="R2753" i="71" a="1"/>
  <c r="R2753" i="71" s="1"/>
  <c r="T2753" i="71"/>
  <c r="R2673" i="71" a="1"/>
  <c r="R2673" i="71" s="1"/>
  <c r="T2673" i="71"/>
  <c r="R2513" i="71" a="1"/>
  <c r="R2513" i="71" s="1"/>
  <c r="T2513" i="71"/>
  <c r="R2373" i="71" a="1"/>
  <c r="R2373" i="71" s="1"/>
  <c r="T2373" i="71"/>
  <c r="R2313" i="71" a="1"/>
  <c r="R2313" i="71" s="1"/>
  <c r="T2313" i="71"/>
  <c r="R2253" i="71" a="1"/>
  <c r="R2253" i="71" s="1"/>
  <c r="T2253" i="71"/>
  <c r="R2133" i="71" a="1"/>
  <c r="R2133" i="71" s="1"/>
  <c r="T2133" i="71"/>
  <c r="R2033" i="71" a="1"/>
  <c r="R2033" i="71" s="1"/>
  <c r="T2033" i="71"/>
  <c r="R1913" i="71" a="1"/>
  <c r="R1913" i="71" s="1"/>
  <c r="T1913" i="71"/>
  <c r="R1773" i="71" a="1"/>
  <c r="R1773" i="71" s="1"/>
  <c r="T1773" i="71"/>
  <c r="R1593" i="71" a="1"/>
  <c r="R1593" i="71" s="1"/>
  <c r="T1593" i="71"/>
  <c r="R1433" i="71" a="1"/>
  <c r="R1433" i="71" s="1"/>
  <c r="T1433" i="71"/>
  <c r="R1313" i="71" a="1"/>
  <c r="R1313" i="71" s="1"/>
  <c r="T1313" i="71"/>
  <c r="R1213" i="71" a="1"/>
  <c r="R1213" i="71" s="1"/>
  <c r="T1213" i="71"/>
  <c r="R1033" i="71" a="1"/>
  <c r="R1033" i="71" s="1"/>
  <c r="T1033" i="71"/>
  <c r="R953" i="71" a="1"/>
  <c r="R953" i="71" s="1"/>
  <c r="T953" i="71"/>
  <c r="R933" i="71" a="1"/>
  <c r="R933" i="71" s="1"/>
  <c r="U933" i="71" s="1"/>
  <c r="V933" i="71" s="1"/>
  <c r="T933" i="71"/>
  <c r="R713" i="71" a="1"/>
  <c r="R713" i="71" s="1"/>
  <c r="T713" i="71"/>
  <c r="R4852" i="71" a="1"/>
  <c r="R4852" i="71" s="1"/>
  <c r="T4852" i="71"/>
  <c r="R4692" i="71" a="1"/>
  <c r="R4692" i="71" s="1"/>
  <c r="T4692" i="71"/>
  <c r="R4472" i="71" a="1"/>
  <c r="R4472" i="71" s="1"/>
  <c r="T4472" i="71"/>
  <c r="R4372" i="71" a="1"/>
  <c r="R4372" i="71" s="1"/>
  <c r="T4372" i="71"/>
  <c r="R4312" i="71" a="1"/>
  <c r="R4312" i="71" s="1"/>
  <c r="T4312" i="71"/>
  <c r="R4152" i="71" a="1"/>
  <c r="R4152" i="71" s="1"/>
  <c r="T4152" i="71"/>
  <c r="R3992" i="71" a="1"/>
  <c r="R3992" i="71" s="1"/>
  <c r="T3992" i="71"/>
  <c r="R4851" i="71" a="1"/>
  <c r="R4851" i="71" s="1"/>
  <c r="T4851" i="71"/>
  <c r="R4671" i="71" a="1"/>
  <c r="R4671" i="71" s="1"/>
  <c r="T4671" i="71"/>
  <c r="R4591" i="71" a="1"/>
  <c r="R4591" i="71" s="1"/>
  <c r="T4591" i="71"/>
  <c r="R4471" i="71" a="1"/>
  <c r="R4471" i="71" s="1"/>
  <c r="T4471" i="71"/>
  <c r="R4371" i="71" a="1"/>
  <c r="R4371" i="71" s="1"/>
  <c r="T4371" i="71"/>
  <c r="R4231" i="71" a="1"/>
  <c r="R4231" i="71" s="1"/>
  <c r="T4231" i="71"/>
  <c r="R4151" i="71" a="1"/>
  <c r="R4151" i="71" s="1"/>
  <c r="T4151" i="71"/>
  <c r="R4051" i="71" a="1"/>
  <c r="R4051" i="71" s="1"/>
  <c r="T4051" i="71"/>
  <c r="R3931" i="71" a="1"/>
  <c r="R3931" i="71" s="1"/>
  <c r="T3931" i="71"/>
  <c r="R3811" i="71" a="1"/>
  <c r="R3811" i="71" s="1"/>
  <c r="T3811" i="71"/>
  <c r="R3691" i="71" a="1"/>
  <c r="R3691" i="71" s="1"/>
  <c r="T3691" i="71"/>
  <c r="R3571" i="71" a="1"/>
  <c r="R3571" i="71" s="1"/>
  <c r="T3571" i="71"/>
  <c r="R3491" i="71" a="1"/>
  <c r="R3491" i="71" s="1"/>
  <c r="T3491" i="71"/>
  <c r="R3411" i="71" a="1"/>
  <c r="R3411" i="71" s="1"/>
  <c r="T3411" i="71"/>
  <c r="R3311" i="71" a="1"/>
  <c r="R3311" i="71" s="1"/>
  <c r="T3311" i="71"/>
  <c r="R3171" i="71" a="1"/>
  <c r="R3171" i="71" s="1"/>
  <c r="T3171" i="71"/>
  <c r="R3131" i="71" a="1"/>
  <c r="R3131" i="71" s="1"/>
  <c r="T3131" i="71"/>
  <c r="R3051" i="71" a="1"/>
  <c r="R3051" i="71" s="1"/>
  <c r="T3051" i="71"/>
  <c r="R2931" i="71" a="1"/>
  <c r="R2931" i="71" s="1"/>
  <c r="T2931" i="71"/>
  <c r="R2851" i="71" a="1"/>
  <c r="R2851" i="71" s="1"/>
  <c r="T2851" i="71"/>
  <c r="R2811" i="71" a="1"/>
  <c r="R2811" i="71" s="1"/>
  <c r="T2811" i="71"/>
  <c r="R2671" i="71" a="1"/>
  <c r="R2671" i="71" s="1"/>
  <c r="T2671" i="71"/>
  <c r="R2571" i="71" a="1"/>
  <c r="R2571" i="71" s="1"/>
  <c r="T2571" i="71"/>
  <c r="R2451" i="71" a="1"/>
  <c r="R2451" i="71" s="1"/>
  <c r="T2451" i="71"/>
  <c r="R2351" i="71" a="1"/>
  <c r="R2351" i="71" s="1"/>
  <c r="T2351" i="71"/>
  <c r="R2151" i="71" a="1"/>
  <c r="R2151" i="71" s="1"/>
  <c r="T2151" i="71"/>
  <c r="R4930" i="71" a="1"/>
  <c r="R4930" i="71" s="1"/>
  <c r="T4930" i="71"/>
  <c r="R4910" i="71" a="1"/>
  <c r="R4910" i="71" s="1"/>
  <c r="T4910" i="71"/>
  <c r="R4790" i="71" a="1"/>
  <c r="R4790" i="71" s="1"/>
  <c r="T4790" i="71"/>
  <c r="R4630" i="71" a="1"/>
  <c r="R4630" i="71" s="1"/>
  <c r="T4630" i="71"/>
  <c r="R4530" i="71" a="1"/>
  <c r="R4530" i="71" s="1"/>
  <c r="T4530" i="71"/>
  <c r="R4430" i="71" a="1"/>
  <c r="R4430" i="71" s="1"/>
  <c r="T4430" i="71"/>
  <c r="R4370" i="71" a="1"/>
  <c r="R4370" i="71" s="1"/>
  <c r="T4370" i="71"/>
  <c r="R4310" i="71" a="1"/>
  <c r="R4310" i="71" s="1"/>
  <c r="T4310" i="71"/>
  <c r="R4210" i="71" a="1"/>
  <c r="R4210" i="71" s="1"/>
  <c r="T4210" i="71"/>
  <c r="R4150" i="71" a="1"/>
  <c r="R4150" i="71" s="1"/>
  <c r="T4150" i="71"/>
  <c r="R4070" i="71" a="1"/>
  <c r="R4070" i="71" s="1"/>
  <c r="T4070" i="71"/>
  <c r="R3950" i="71" a="1"/>
  <c r="R3950" i="71" s="1"/>
  <c r="T3950" i="71"/>
  <c r="R3890" i="71" a="1"/>
  <c r="R3890" i="71" s="1"/>
  <c r="T3890" i="71"/>
  <c r="R4929" i="71" a="1"/>
  <c r="R4929" i="71" s="1"/>
  <c r="T4929" i="71"/>
  <c r="R4829" i="71" a="1"/>
  <c r="R4829" i="71" s="1"/>
  <c r="T4829" i="71"/>
  <c r="R4709" i="71" a="1"/>
  <c r="R4709" i="71" s="1"/>
  <c r="T4709" i="71"/>
  <c r="R4689" i="71" a="1"/>
  <c r="R4689" i="71" s="1"/>
  <c r="T4689" i="71"/>
  <c r="R4589" i="71" a="1"/>
  <c r="R4589" i="71" s="1"/>
  <c r="T4589" i="71"/>
  <c r="R4529" i="71" a="1"/>
  <c r="R4529" i="71" s="1"/>
  <c r="T4529" i="71"/>
  <c r="R4449" i="71" a="1"/>
  <c r="R4449" i="71" s="1"/>
  <c r="T4449" i="71"/>
  <c r="R4389" i="71" a="1"/>
  <c r="R4389" i="71" s="1"/>
  <c r="T4389" i="71"/>
  <c r="R4289" i="71" a="1"/>
  <c r="R4289" i="71" s="1"/>
  <c r="T4289" i="71"/>
  <c r="R4169" i="71" a="1"/>
  <c r="R4169" i="71" s="1"/>
  <c r="T4169" i="71"/>
  <c r="R4089" i="71" a="1"/>
  <c r="R4089" i="71" s="1"/>
  <c r="T4089" i="71"/>
  <c r="R3989" i="71" a="1"/>
  <c r="R3989" i="71" s="1"/>
  <c r="T3989" i="71"/>
  <c r="R4925" i="71" a="1"/>
  <c r="R4925" i="71" s="1"/>
  <c r="T4925" i="71"/>
  <c r="R4905" i="71" a="1"/>
  <c r="R4905" i="71" s="1"/>
  <c r="T4905" i="71"/>
  <c r="R4885" i="71" a="1"/>
  <c r="R4885" i="71" s="1"/>
  <c r="T4885" i="71"/>
  <c r="R4845" i="71" a="1"/>
  <c r="R4845" i="71" s="1"/>
  <c r="T4845" i="71"/>
  <c r="R4825" i="71" a="1"/>
  <c r="R4825" i="71" s="1"/>
  <c r="T4825" i="71"/>
  <c r="R4805" i="71" a="1"/>
  <c r="R4805" i="71" s="1"/>
  <c r="T4805" i="71"/>
  <c r="R4765" i="71" a="1"/>
  <c r="R4765" i="71" s="1"/>
  <c r="T4765" i="71"/>
  <c r="R4745" i="71" a="1"/>
  <c r="R4745" i="71" s="1"/>
  <c r="T4745" i="71"/>
  <c r="R4705" i="71" a="1"/>
  <c r="R4705" i="71" s="1"/>
  <c r="T4705" i="71"/>
  <c r="R4685" i="71" a="1"/>
  <c r="R4685" i="71" s="1"/>
  <c r="T4685" i="71"/>
  <c r="R4665" i="71" a="1"/>
  <c r="R4665" i="71" s="1"/>
  <c r="T4665" i="71"/>
  <c r="R4645" i="71" a="1"/>
  <c r="R4645" i="71" s="1"/>
  <c r="T4645" i="71"/>
  <c r="R4605" i="71" a="1"/>
  <c r="R4605" i="71" s="1"/>
  <c r="T4605" i="71"/>
  <c r="R4585" i="71" a="1"/>
  <c r="R4585" i="71" s="1"/>
  <c r="T4585" i="71"/>
  <c r="R4565" i="71" a="1"/>
  <c r="R4565" i="71" s="1"/>
  <c r="T4565" i="71"/>
  <c r="R4545" i="71" a="1"/>
  <c r="R4545" i="71" s="1"/>
  <c r="T4545" i="71"/>
  <c r="R4525" i="71" a="1"/>
  <c r="R4525" i="71" s="1"/>
  <c r="T4525" i="71"/>
  <c r="R4485" i="71" a="1"/>
  <c r="R4485" i="71" s="1"/>
  <c r="T4485" i="71"/>
  <c r="R4924" i="71" a="1"/>
  <c r="R4924" i="71" s="1"/>
  <c r="T4924" i="71"/>
  <c r="R4904" i="71" a="1"/>
  <c r="R4904" i="71" s="1"/>
  <c r="T4904" i="71"/>
  <c r="R4884" i="71" a="1"/>
  <c r="R4884" i="71" s="1"/>
  <c r="T4884" i="71"/>
  <c r="R4864" i="71" a="1"/>
  <c r="R4864" i="71" s="1"/>
  <c r="T4864" i="71"/>
  <c r="R4844" i="71" a="1"/>
  <c r="R4844" i="71" s="1"/>
  <c r="T4844" i="71"/>
  <c r="R4824" i="71" a="1"/>
  <c r="R4824" i="71" s="1"/>
  <c r="T4824" i="71"/>
  <c r="R4804" i="71" a="1"/>
  <c r="R4804" i="71" s="1"/>
  <c r="T4804" i="71"/>
  <c r="R4784" i="71" a="1"/>
  <c r="R4784" i="71" s="1"/>
  <c r="T4784" i="71"/>
  <c r="R4764" i="71" a="1"/>
  <c r="R4764" i="71" s="1"/>
  <c r="T4764" i="71"/>
  <c r="R4744" i="71" a="1"/>
  <c r="R4744" i="71" s="1"/>
  <c r="T4744" i="71"/>
  <c r="R4724" i="71" a="1"/>
  <c r="R4724" i="71" s="1"/>
  <c r="T4724" i="71"/>
  <c r="R4704" i="71" a="1"/>
  <c r="R4704" i="71" s="1"/>
  <c r="T4704" i="71"/>
  <c r="R4684" i="71" a="1"/>
  <c r="R4684" i="71" s="1"/>
  <c r="T4684" i="71"/>
  <c r="R4664" i="71" a="1"/>
  <c r="R4664" i="71" s="1"/>
  <c r="T4664" i="71"/>
  <c r="R4644" i="71" a="1"/>
  <c r="R4644" i="71" s="1"/>
  <c r="T4644" i="71"/>
  <c r="R4624" i="71" a="1"/>
  <c r="R4624" i="71" s="1"/>
  <c r="T4624" i="71"/>
  <c r="R4604" i="71" a="1"/>
  <c r="R4604" i="71" s="1"/>
  <c r="T4604" i="71"/>
  <c r="R4584" i="71" a="1"/>
  <c r="R4584" i="71" s="1"/>
  <c r="T4584" i="71"/>
  <c r="R4564" i="71" a="1"/>
  <c r="R4564" i="71" s="1"/>
  <c r="T4564" i="71"/>
  <c r="R4544" i="71" a="1"/>
  <c r="R4544" i="71" s="1"/>
  <c r="T4544" i="71"/>
  <c r="R4524" i="71" a="1"/>
  <c r="R4524" i="71" s="1"/>
  <c r="T4524" i="71"/>
  <c r="R4504" i="71" a="1"/>
  <c r="R4504" i="71" s="1"/>
  <c r="T4504" i="71"/>
  <c r="R4484" i="71" a="1"/>
  <c r="R4484" i="71" s="1"/>
  <c r="T4484" i="71"/>
  <c r="R4464" i="71" a="1"/>
  <c r="R4464" i="71" s="1"/>
  <c r="T4464" i="71"/>
  <c r="R4444" i="71" a="1"/>
  <c r="R4444" i="71" s="1"/>
  <c r="T4444" i="71"/>
  <c r="R4424" i="71" a="1"/>
  <c r="R4424" i="71" s="1"/>
  <c r="T4424" i="71"/>
  <c r="R4404" i="71" a="1"/>
  <c r="R4404" i="71" s="1"/>
  <c r="T4404" i="71"/>
  <c r="R4384" i="71" a="1"/>
  <c r="R4384" i="71" s="1"/>
  <c r="T4384" i="71"/>
  <c r="R4364" i="71" a="1"/>
  <c r="R4364" i="71" s="1"/>
  <c r="T4364" i="71"/>
  <c r="R4344" i="71" a="1"/>
  <c r="R4344" i="71" s="1"/>
  <c r="T4344" i="71"/>
  <c r="R4324" i="71" a="1"/>
  <c r="R4324" i="71" s="1"/>
  <c r="T4324" i="71"/>
  <c r="R4304" i="71" a="1"/>
  <c r="R4304" i="71" s="1"/>
  <c r="T4304" i="71"/>
  <c r="R4284" i="71" a="1"/>
  <c r="R4284" i="71" s="1"/>
  <c r="T4284" i="71"/>
  <c r="R4264" i="71" a="1"/>
  <c r="R4264" i="71" s="1"/>
  <c r="T4264" i="71"/>
  <c r="R4244" i="71" a="1"/>
  <c r="R4244" i="71" s="1"/>
  <c r="T4244" i="71"/>
  <c r="R4224" i="71" a="1"/>
  <c r="R4224" i="71" s="1"/>
  <c r="T4224" i="71"/>
  <c r="R4204" i="71" a="1"/>
  <c r="R4204" i="71" s="1"/>
  <c r="T4204" i="71"/>
  <c r="R4184" i="71" a="1"/>
  <c r="R4184" i="71" s="1"/>
  <c r="T4184" i="71"/>
  <c r="R4164" i="71" a="1"/>
  <c r="R4164" i="71" s="1"/>
  <c r="T4164" i="71"/>
  <c r="R4144" i="71" a="1"/>
  <c r="R4144" i="71" s="1"/>
  <c r="T4144" i="71"/>
  <c r="R4124" i="71" a="1"/>
  <c r="R4124" i="71" s="1"/>
  <c r="T4124" i="71"/>
  <c r="R4104" i="71" a="1"/>
  <c r="R4104" i="71" s="1"/>
  <c r="T4104" i="71"/>
  <c r="R4084" i="71" a="1"/>
  <c r="R4084" i="71" s="1"/>
  <c r="T4084" i="71"/>
  <c r="R4064" i="71" a="1"/>
  <c r="R4064" i="71" s="1"/>
  <c r="T4064" i="71"/>
  <c r="R4044" i="71" a="1"/>
  <c r="R4044" i="71" s="1"/>
  <c r="T4044" i="71"/>
  <c r="R4024" i="71" a="1"/>
  <c r="R4024" i="71" s="1"/>
  <c r="T4024" i="71"/>
  <c r="R4004" i="71" a="1"/>
  <c r="R4004" i="71" s="1"/>
  <c r="T4004" i="71"/>
  <c r="R3984" i="71" a="1"/>
  <c r="R3984" i="71" s="1"/>
  <c r="T3984" i="71"/>
  <c r="R3964" i="71" a="1"/>
  <c r="R3964" i="71" s="1"/>
  <c r="T3964" i="71"/>
  <c r="R3944" i="71" a="1"/>
  <c r="R3944" i="71" s="1"/>
  <c r="T3944" i="71"/>
  <c r="R3924" i="71" a="1"/>
  <c r="R3924" i="71" s="1"/>
  <c r="T3924" i="71"/>
  <c r="R3904" i="71" a="1"/>
  <c r="R3904" i="71" s="1"/>
  <c r="T3904" i="71"/>
  <c r="R3884" i="71" a="1"/>
  <c r="R3884" i="71" s="1"/>
  <c r="T3884" i="71"/>
  <c r="R3864" i="71" a="1"/>
  <c r="R3864" i="71" s="1"/>
  <c r="T3864" i="71"/>
  <c r="R3844" i="71" a="1"/>
  <c r="R3844" i="71" s="1"/>
  <c r="T3844" i="71"/>
  <c r="R3824" i="71" a="1"/>
  <c r="R3824" i="71" s="1"/>
  <c r="T3824" i="71"/>
  <c r="R3804" i="71" a="1"/>
  <c r="R3804" i="71" s="1"/>
  <c r="T3804" i="71"/>
  <c r="R3784" i="71" a="1"/>
  <c r="R3784" i="71" s="1"/>
  <c r="T3784" i="71"/>
  <c r="R3764" i="71" a="1"/>
  <c r="R3764" i="71" s="1"/>
  <c r="T3764" i="71"/>
  <c r="R3744" i="71" a="1"/>
  <c r="R3744" i="71" s="1"/>
  <c r="T3744" i="71"/>
  <c r="R3724" i="71" a="1"/>
  <c r="R3724" i="71" s="1"/>
  <c r="T3724" i="71"/>
  <c r="R3704" i="71" a="1"/>
  <c r="R3704" i="71" s="1"/>
  <c r="T3704" i="71"/>
  <c r="R3684" i="71" a="1"/>
  <c r="R3684" i="71" s="1"/>
  <c r="T3684" i="71"/>
  <c r="R3664" i="71" a="1"/>
  <c r="R3664" i="71" s="1"/>
  <c r="T3664" i="71"/>
  <c r="R3644" i="71" a="1"/>
  <c r="R3644" i="71" s="1"/>
  <c r="T3644" i="71"/>
  <c r="R3624" i="71" a="1"/>
  <c r="R3624" i="71" s="1"/>
  <c r="T3624" i="71"/>
  <c r="R3604" i="71" a="1"/>
  <c r="R3604" i="71" s="1"/>
  <c r="T3604" i="71"/>
  <c r="R3584" i="71" a="1"/>
  <c r="R3584" i="71" s="1"/>
  <c r="T3584" i="71"/>
  <c r="R3564" i="71" a="1"/>
  <c r="R3564" i="71" s="1"/>
  <c r="T3564" i="71"/>
  <c r="R3544" i="71" a="1"/>
  <c r="R3544" i="71" s="1"/>
  <c r="T3544" i="71"/>
  <c r="R3524" i="71" a="1"/>
  <c r="R3524" i="71" s="1"/>
  <c r="T3524" i="71"/>
  <c r="R3504" i="71" a="1"/>
  <c r="R3504" i="71" s="1"/>
  <c r="T3504" i="71"/>
  <c r="R3484" i="71" a="1"/>
  <c r="R3484" i="71" s="1"/>
  <c r="T3484" i="71"/>
  <c r="R3464" i="71" a="1"/>
  <c r="R3464" i="71" s="1"/>
  <c r="T3464" i="71"/>
  <c r="R3444" i="71" a="1"/>
  <c r="R3444" i="71" s="1"/>
  <c r="T3444" i="71"/>
  <c r="R3424" i="71" a="1"/>
  <c r="R3424" i="71" s="1"/>
  <c r="T3424" i="71"/>
  <c r="R3404" i="71" a="1"/>
  <c r="R3404" i="71" s="1"/>
  <c r="T3404" i="71"/>
  <c r="R3384" i="71" a="1"/>
  <c r="R3384" i="71" s="1"/>
  <c r="T3384" i="71"/>
  <c r="R3364" i="71" a="1"/>
  <c r="R3364" i="71" s="1"/>
  <c r="T3364" i="71"/>
  <c r="R3344" i="71" a="1"/>
  <c r="R3344" i="71" s="1"/>
  <c r="T3344" i="71"/>
  <c r="R3324" i="71" a="1"/>
  <c r="R3324" i="71" s="1"/>
  <c r="T3324" i="71"/>
  <c r="R3304" i="71" a="1"/>
  <c r="R3304" i="71" s="1"/>
  <c r="T3304" i="71"/>
  <c r="R3284" i="71" a="1"/>
  <c r="R3284" i="71" s="1"/>
  <c r="T3284" i="71"/>
  <c r="R3264" i="71" a="1"/>
  <c r="R3264" i="71" s="1"/>
  <c r="T3264" i="71"/>
  <c r="R3244" i="71" a="1"/>
  <c r="R3244" i="71" s="1"/>
  <c r="T3244" i="71"/>
  <c r="R3224" i="71" a="1"/>
  <c r="R3224" i="71" s="1"/>
  <c r="T3224" i="71"/>
  <c r="R3204" i="71" a="1"/>
  <c r="R3204" i="71" s="1"/>
  <c r="T3204" i="71"/>
  <c r="R3184" i="71" a="1"/>
  <c r="R3184" i="71" s="1"/>
  <c r="T3184" i="71"/>
  <c r="R3164" i="71" a="1"/>
  <c r="R3164" i="71" s="1"/>
  <c r="T3164" i="71"/>
  <c r="R3144" i="71" a="1"/>
  <c r="R3144" i="71" s="1"/>
  <c r="T3144" i="71"/>
  <c r="R3124" i="71" a="1"/>
  <c r="R3124" i="71" s="1"/>
  <c r="T3124" i="71"/>
  <c r="R3104" i="71" a="1"/>
  <c r="R3104" i="71" s="1"/>
  <c r="T3104" i="71"/>
  <c r="R3084" i="71" a="1"/>
  <c r="R3084" i="71" s="1"/>
  <c r="T3084" i="71"/>
  <c r="R3064" i="71" a="1"/>
  <c r="R3064" i="71" s="1"/>
  <c r="T3064" i="71"/>
  <c r="R3044" i="71" a="1"/>
  <c r="R3044" i="71" s="1"/>
  <c r="T3044" i="71"/>
  <c r="R3024" i="71" a="1"/>
  <c r="R3024" i="71" s="1"/>
  <c r="T3024" i="71"/>
  <c r="R3004" i="71" a="1"/>
  <c r="R3004" i="71" s="1"/>
  <c r="T3004" i="71"/>
  <c r="R2984" i="71" a="1"/>
  <c r="R2984" i="71" s="1"/>
  <c r="T2984" i="71"/>
  <c r="R2964" i="71" a="1"/>
  <c r="R2964" i="71" s="1"/>
  <c r="T2964" i="71"/>
  <c r="R2944" i="71" a="1"/>
  <c r="R2944" i="71" s="1"/>
  <c r="T2944" i="71"/>
  <c r="R2924" i="71" a="1"/>
  <c r="R2924" i="71" s="1"/>
  <c r="T2924" i="71"/>
  <c r="R2904" i="71" a="1"/>
  <c r="R2904" i="71" s="1"/>
  <c r="T2904" i="71"/>
  <c r="R2884" i="71" a="1"/>
  <c r="R2884" i="71" s="1"/>
  <c r="T2884" i="71"/>
  <c r="R2864" i="71" a="1"/>
  <c r="R2864" i="71" s="1"/>
  <c r="T2864" i="71"/>
  <c r="R2844" i="71" a="1"/>
  <c r="R2844" i="71" s="1"/>
  <c r="T2844" i="71"/>
  <c r="R2824" i="71" a="1"/>
  <c r="R2824" i="71" s="1"/>
  <c r="T2824" i="71"/>
  <c r="R2804" i="71" a="1"/>
  <c r="R2804" i="71" s="1"/>
  <c r="T2804" i="71"/>
  <c r="R2784" i="71" a="1"/>
  <c r="R2784" i="71" s="1"/>
  <c r="T2784" i="71"/>
  <c r="R2764" i="71" a="1"/>
  <c r="R2764" i="71" s="1"/>
  <c r="T2764" i="71"/>
  <c r="R2744" i="71" a="1"/>
  <c r="R2744" i="71" s="1"/>
  <c r="T2744" i="71"/>
  <c r="R2724" i="71" a="1"/>
  <c r="R2724" i="71" s="1"/>
  <c r="T2724" i="71"/>
  <c r="R2704" i="71" a="1"/>
  <c r="R2704" i="71" s="1"/>
  <c r="T2704" i="71"/>
  <c r="R2684" i="71" a="1"/>
  <c r="R2684" i="71" s="1"/>
  <c r="T2684" i="71"/>
  <c r="R2664" i="71" a="1"/>
  <c r="R2664" i="71" s="1"/>
  <c r="T2664" i="71"/>
  <c r="R2644" i="71" a="1"/>
  <c r="R2644" i="71" s="1"/>
  <c r="T2644" i="71"/>
  <c r="R2624" i="71" a="1"/>
  <c r="R2624" i="71" s="1"/>
  <c r="T2624" i="71"/>
  <c r="R2604" i="71" a="1"/>
  <c r="R2604" i="71" s="1"/>
  <c r="T2604" i="71"/>
  <c r="R2584" i="71" a="1"/>
  <c r="R2584" i="71" s="1"/>
  <c r="U2584" i="71" s="1"/>
  <c r="V2584" i="71" s="1"/>
  <c r="T2584" i="71"/>
  <c r="R2564" i="71" a="1"/>
  <c r="R2564" i="71" s="1"/>
  <c r="T2564" i="71"/>
  <c r="R2544" i="71" a="1"/>
  <c r="R2544" i="71" s="1"/>
  <c r="T2544" i="71"/>
  <c r="R2524" i="71" a="1"/>
  <c r="R2524" i="71" s="1"/>
  <c r="T2524" i="71"/>
  <c r="R2504" i="71" a="1"/>
  <c r="R2504" i="71" s="1"/>
  <c r="T2504" i="71"/>
  <c r="R2484" i="71" a="1"/>
  <c r="R2484" i="71" s="1"/>
  <c r="T2484" i="71"/>
  <c r="R2464" i="71" a="1"/>
  <c r="R2464" i="71" s="1"/>
  <c r="T2464" i="71"/>
  <c r="R2444" i="71" a="1"/>
  <c r="R2444" i="71" s="1"/>
  <c r="T2444" i="71"/>
  <c r="R2424" i="71" a="1"/>
  <c r="R2424" i="71" s="1"/>
  <c r="T2424" i="71"/>
  <c r="R2404" i="71" a="1"/>
  <c r="R2404" i="71" s="1"/>
  <c r="T2404" i="71"/>
  <c r="R2384" i="71" a="1"/>
  <c r="R2384" i="71" s="1"/>
  <c r="T2384" i="71"/>
  <c r="R2364" i="71" a="1"/>
  <c r="R2364" i="71" s="1"/>
  <c r="T2364" i="71"/>
  <c r="R2344" i="71" a="1"/>
  <c r="R2344" i="71" s="1"/>
  <c r="T2344" i="71"/>
  <c r="R2324" i="71" a="1"/>
  <c r="R2324" i="71" s="1"/>
  <c r="T2324" i="71"/>
  <c r="R2304" i="71" a="1"/>
  <c r="R2304" i="71" s="1"/>
  <c r="T2304" i="71"/>
  <c r="R2284" i="71" a="1"/>
  <c r="R2284" i="71" s="1"/>
  <c r="T2284" i="71"/>
  <c r="R2264" i="71" a="1"/>
  <c r="R2264" i="71" s="1"/>
  <c r="T2264" i="71"/>
  <c r="R2244" i="71" a="1"/>
  <c r="R2244" i="71" s="1"/>
  <c r="T2244" i="71"/>
  <c r="R2224" i="71" a="1"/>
  <c r="R2224" i="71" s="1"/>
  <c r="T2224" i="71"/>
  <c r="R2204" i="71" a="1"/>
  <c r="R2204" i="71" s="1"/>
  <c r="T2204" i="71"/>
  <c r="R2184" i="71" a="1"/>
  <c r="R2184" i="71" s="1"/>
  <c r="T2184" i="71"/>
  <c r="R2164" i="71" a="1"/>
  <c r="R2164" i="71" s="1"/>
  <c r="T2164" i="71"/>
  <c r="R2144" i="71" a="1"/>
  <c r="R2144" i="71" s="1"/>
  <c r="T2144" i="71"/>
  <c r="R2124" i="71" a="1"/>
  <c r="R2124" i="71" s="1"/>
  <c r="T2124" i="71"/>
  <c r="R2104" i="71" a="1"/>
  <c r="R2104" i="71" s="1"/>
  <c r="U2104" i="71" s="1"/>
  <c r="V2104" i="71" s="1"/>
  <c r="T2104" i="71"/>
  <c r="R2084" i="71" a="1"/>
  <c r="R2084" i="71" s="1"/>
  <c r="T2084" i="71"/>
  <c r="R2064" i="71" a="1"/>
  <c r="R2064" i="71" s="1"/>
  <c r="T2064" i="71"/>
  <c r="R2044" i="71" a="1"/>
  <c r="R2044" i="71" s="1"/>
  <c r="T2044" i="71"/>
  <c r="R2024" i="71" a="1"/>
  <c r="R2024" i="71" s="1"/>
  <c r="T2024" i="71"/>
  <c r="R2004" i="71" a="1"/>
  <c r="R2004" i="71" s="1"/>
  <c r="U2004" i="71" s="1"/>
  <c r="V2004" i="71" s="1"/>
  <c r="T2004" i="71"/>
  <c r="R1984" i="71" a="1"/>
  <c r="R1984" i="71" s="1"/>
  <c r="T1984" i="71"/>
  <c r="R1964" i="71" a="1"/>
  <c r="R1964" i="71" s="1"/>
  <c r="T1964" i="71"/>
  <c r="R1944" i="71" a="1"/>
  <c r="R1944" i="71" s="1"/>
  <c r="T1944" i="71"/>
  <c r="R1924" i="71" a="1"/>
  <c r="R1924" i="71" s="1"/>
  <c r="T1924" i="71"/>
  <c r="R1904" i="71" a="1"/>
  <c r="R1904" i="71" s="1"/>
  <c r="T1904" i="71"/>
  <c r="R1884" i="71" a="1"/>
  <c r="R1884" i="71" s="1"/>
  <c r="T1884" i="71"/>
  <c r="R1864" i="71" a="1"/>
  <c r="R1864" i="71" s="1"/>
  <c r="T1864" i="71"/>
  <c r="R1844" i="71" a="1"/>
  <c r="R1844" i="71" s="1"/>
  <c r="T1844" i="71"/>
  <c r="R1824" i="71" a="1"/>
  <c r="R1824" i="71" s="1"/>
  <c r="T1824" i="71"/>
  <c r="R1804" i="71" a="1"/>
  <c r="R1804" i="71" s="1"/>
  <c r="T1804" i="71"/>
  <c r="R1784" i="71" a="1"/>
  <c r="R1784" i="71" s="1"/>
  <c r="T1784" i="71"/>
  <c r="R1764" i="71" a="1"/>
  <c r="R1764" i="71" s="1"/>
  <c r="T1764" i="71"/>
  <c r="R1744" i="71" a="1"/>
  <c r="R1744" i="71" s="1"/>
  <c r="T1744" i="71"/>
  <c r="R1724" i="71" a="1"/>
  <c r="R1724" i="71" s="1"/>
  <c r="T1724" i="71"/>
  <c r="R1704" i="71" a="1"/>
  <c r="R1704" i="71" s="1"/>
  <c r="T1704" i="71"/>
  <c r="R1684" i="71" a="1"/>
  <c r="R1684" i="71" s="1"/>
  <c r="T1684" i="71"/>
  <c r="R1664" i="71" a="1"/>
  <c r="R1664" i="71" s="1"/>
  <c r="T1664" i="71"/>
  <c r="R1644" i="71" a="1"/>
  <c r="R1644" i="71" s="1"/>
  <c r="T1644" i="71"/>
  <c r="R1624" i="71" a="1"/>
  <c r="R1624" i="71" s="1"/>
  <c r="T1624" i="71"/>
  <c r="R1604" i="71" a="1"/>
  <c r="R1604" i="71" s="1"/>
  <c r="T1604" i="71"/>
  <c r="R1584" i="71" a="1"/>
  <c r="R1584" i="71" s="1"/>
  <c r="T1584" i="71"/>
  <c r="R1564" i="71" a="1"/>
  <c r="R1564" i="71" s="1"/>
  <c r="T1564" i="71"/>
  <c r="R1544" i="71" a="1"/>
  <c r="R1544" i="71" s="1"/>
  <c r="T1544" i="71"/>
  <c r="R1524" i="71" a="1"/>
  <c r="R1524" i="71" s="1"/>
  <c r="T1524" i="71"/>
  <c r="R1504" i="71" a="1"/>
  <c r="R1504" i="71" s="1"/>
  <c r="T1504" i="71"/>
  <c r="R1484" i="71" a="1"/>
  <c r="R1484" i="71" s="1"/>
  <c r="T1484" i="71"/>
  <c r="R1464" i="71" a="1"/>
  <c r="R1464" i="71" s="1"/>
  <c r="T1464" i="71"/>
  <c r="R1444" i="71" a="1"/>
  <c r="R1444" i="71" s="1"/>
  <c r="T1444" i="71"/>
  <c r="R1424" i="71" a="1"/>
  <c r="R1424" i="71" s="1"/>
  <c r="T1424" i="71"/>
  <c r="R1404" i="71" a="1"/>
  <c r="R1404" i="71" s="1"/>
  <c r="T1404" i="71"/>
  <c r="R1384" i="71" a="1"/>
  <c r="R1384" i="71" s="1"/>
  <c r="T1384" i="71"/>
  <c r="R1364" i="71" a="1"/>
  <c r="R1364" i="71" s="1"/>
  <c r="T1364" i="71"/>
  <c r="R1344" i="71" a="1"/>
  <c r="R1344" i="71" s="1"/>
  <c r="T1344" i="71"/>
  <c r="R1324" i="71" a="1"/>
  <c r="R1324" i="71" s="1"/>
  <c r="T1324" i="71"/>
  <c r="R1304" i="71" a="1"/>
  <c r="R1304" i="71" s="1"/>
  <c r="T1304" i="71"/>
  <c r="R1284" i="71" a="1"/>
  <c r="R1284" i="71" s="1"/>
  <c r="T1284" i="71"/>
  <c r="R1264" i="71" a="1"/>
  <c r="R1264" i="71" s="1"/>
  <c r="T1264" i="71"/>
  <c r="R1244" i="71" a="1"/>
  <c r="R1244" i="71" s="1"/>
  <c r="T1244" i="71"/>
  <c r="R1224" i="71" a="1"/>
  <c r="R1224" i="71" s="1"/>
  <c r="T1224" i="71"/>
  <c r="R1204" i="71" a="1"/>
  <c r="R1204" i="71" s="1"/>
  <c r="T1204" i="71"/>
  <c r="R1184" i="71" a="1"/>
  <c r="R1184" i="71" s="1"/>
  <c r="T1184" i="71"/>
  <c r="R1164" i="71" a="1"/>
  <c r="R1164" i="71" s="1"/>
  <c r="T1164" i="71"/>
  <c r="R1144" i="71" a="1"/>
  <c r="R1144" i="71" s="1"/>
  <c r="T1144" i="71"/>
  <c r="R1124" i="71" a="1"/>
  <c r="R1124" i="71" s="1"/>
  <c r="T1124" i="71"/>
  <c r="R1104" i="71" a="1"/>
  <c r="R1104" i="71" s="1"/>
  <c r="T1104" i="71"/>
  <c r="R1084" i="71" a="1"/>
  <c r="R1084" i="71" s="1"/>
  <c r="T1084" i="71"/>
  <c r="R1064" i="71" a="1"/>
  <c r="R1064" i="71" s="1"/>
  <c r="T1064" i="71"/>
  <c r="R1044" i="71" a="1"/>
  <c r="R1044" i="71" s="1"/>
  <c r="T1044" i="71"/>
  <c r="R1024" i="71" a="1"/>
  <c r="R1024" i="71" s="1"/>
  <c r="T1024" i="71"/>
  <c r="R1004" i="71" a="1"/>
  <c r="R1004" i="71" s="1"/>
  <c r="T1004" i="71"/>
  <c r="R984" i="71" a="1"/>
  <c r="R984" i="71" s="1"/>
  <c r="T984" i="71"/>
  <c r="R964" i="71" a="1"/>
  <c r="R964" i="71" s="1"/>
  <c r="T964" i="71"/>
  <c r="R944" i="71" a="1"/>
  <c r="R944" i="71" s="1"/>
  <c r="T944" i="71"/>
  <c r="R924" i="71" a="1"/>
  <c r="R924" i="71" s="1"/>
  <c r="T924" i="71"/>
  <c r="R904" i="71" a="1"/>
  <c r="R904" i="71" s="1"/>
  <c r="T904" i="71"/>
  <c r="R884" i="71" a="1"/>
  <c r="R884" i="71" s="1"/>
  <c r="T884" i="71"/>
  <c r="R864" i="71" a="1"/>
  <c r="R864" i="71" s="1"/>
  <c r="T864" i="71"/>
  <c r="R844" i="71" a="1"/>
  <c r="R844" i="71" s="1"/>
  <c r="T844" i="71"/>
  <c r="R824" i="71" a="1"/>
  <c r="R824" i="71" s="1"/>
  <c r="T824" i="71"/>
  <c r="R804" i="71" a="1"/>
  <c r="R804" i="71" s="1"/>
  <c r="T804" i="71"/>
  <c r="R784" i="71" a="1"/>
  <c r="R784" i="71" s="1"/>
  <c r="T784" i="71"/>
  <c r="R764" i="71" a="1"/>
  <c r="R764" i="71" s="1"/>
  <c r="T764" i="71"/>
  <c r="R744" i="71" a="1"/>
  <c r="R744" i="71" s="1"/>
  <c r="T744" i="71"/>
  <c r="R724" i="71" a="1"/>
  <c r="R724" i="71" s="1"/>
  <c r="T724" i="71"/>
  <c r="R704" i="71" a="1"/>
  <c r="R704" i="71" s="1"/>
  <c r="T704" i="71"/>
  <c r="R684" i="71" a="1"/>
  <c r="R684" i="71" s="1"/>
  <c r="T684" i="71"/>
  <c r="R664" i="71" a="1"/>
  <c r="R664" i="71" s="1"/>
  <c r="T664" i="71"/>
  <c r="R644" i="71" a="1"/>
  <c r="R644" i="71" s="1"/>
  <c r="T644" i="71"/>
  <c r="R624" i="71" a="1"/>
  <c r="R624" i="71" s="1"/>
  <c r="T624" i="71"/>
  <c r="R604" i="71" a="1"/>
  <c r="R604" i="71" s="1"/>
  <c r="T604" i="71"/>
  <c r="R584" i="71" a="1"/>
  <c r="R584" i="71" s="1"/>
  <c r="T584" i="71"/>
  <c r="R564" i="71" a="1"/>
  <c r="R564" i="71" s="1"/>
  <c r="T564" i="71"/>
  <c r="R544" i="71" a="1"/>
  <c r="R544" i="71" s="1"/>
  <c r="T544" i="71"/>
  <c r="R524" i="71" a="1"/>
  <c r="R524" i="71" s="1"/>
  <c r="T524" i="71"/>
  <c r="R504" i="71" a="1"/>
  <c r="R504" i="71" s="1"/>
  <c r="T504" i="71"/>
  <c r="R484" i="71" a="1"/>
  <c r="R484" i="71" s="1"/>
  <c r="T484" i="71"/>
  <c r="R464" i="71" a="1"/>
  <c r="R464" i="71" s="1"/>
  <c r="T464" i="71"/>
  <c r="R444" i="71" a="1"/>
  <c r="R444" i="71" s="1"/>
  <c r="T444" i="71"/>
  <c r="R424" i="71" a="1"/>
  <c r="R424" i="71" s="1"/>
  <c r="T424" i="71"/>
  <c r="R404" i="71" a="1"/>
  <c r="R404" i="71" s="1"/>
  <c r="T404" i="71"/>
  <c r="R384" i="71" a="1"/>
  <c r="R384" i="71" s="1"/>
  <c r="T384" i="71"/>
  <c r="R364" i="71" a="1"/>
  <c r="R364" i="71" s="1"/>
  <c r="T364" i="71"/>
  <c r="R344" i="71" a="1"/>
  <c r="R344" i="71" s="1"/>
  <c r="T344" i="71"/>
  <c r="R324" i="71" a="1"/>
  <c r="R324" i="71" s="1"/>
  <c r="T324" i="71"/>
  <c r="R304" i="71" a="1"/>
  <c r="R304" i="71" s="1"/>
  <c r="T304" i="71"/>
  <c r="R284" i="71" a="1"/>
  <c r="R284" i="71" s="1"/>
  <c r="T284" i="71"/>
  <c r="R264" i="71" a="1"/>
  <c r="R264" i="71" s="1"/>
  <c r="T264" i="71"/>
  <c r="R244" i="71" a="1"/>
  <c r="R244" i="71" s="1"/>
  <c r="T244" i="71"/>
  <c r="R224" i="71" a="1"/>
  <c r="R224" i="71" s="1"/>
  <c r="T224" i="71"/>
  <c r="R204" i="71" a="1"/>
  <c r="R204" i="71" s="1"/>
  <c r="T204" i="71"/>
  <c r="R184" i="71" a="1"/>
  <c r="R184" i="71" s="1"/>
  <c r="T184" i="71"/>
  <c r="R164" i="71" a="1"/>
  <c r="R164" i="71" s="1"/>
  <c r="T164" i="71"/>
  <c r="R144" i="71" a="1"/>
  <c r="R144" i="71" s="1"/>
  <c r="T144" i="71"/>
  <c r="R124" i="71" a="1"/>
  <c r="R124" i="71" s="1"/>
  <c r="T124" i="71"/>
  <c r="R104" i="71" a="1"/>
  <c r="R104" i="71" s="1"/>
  <c r="T104" i="71"/>
  <c r="R84" i="71" a="1"/>
  <c r="R84" i="71" s="1"/>
  <c r="T84" i="71"/>
  <c r="R64" i="71" a="1"/>
  <c r="R64" i="71" s="1"/>
  <c r="T64" i="71"/>
  <c r="R44" i="71" a="1"/>
  <c r="R44" i="71" s="1"/>
  <c r="T44" i="71"/>
  <c r="R24" i="71" a="1"/>
  <c r="R24" i="71" s="1"/>
  <c r="T24" i="71"/>
  <c r="R4" i="71" a="1"/>
  <c r="R4" i="71" s="1"/>
  <c r="T4" i="71"/>
  <c r="Q3529" i="71"/>
  <c r="Q3467" i="71"/>
  <c r="Q3027" i="71"/>
  <c r="Q4751" i="71"/>
  <c r="Q4707" i="71"/>
  <c r="Q4428" i="71"/>
  <c r="Q4746" i="71"/>
  <c r="Q4391" i="71"/>
  <c r="Q4747" i="71"/>
  <c r="Q4386" i="71"/>
  <c r="Q4227" i="71"/>
  <c r="Q4846" i="71"/>
  <c r="Q3571" i="71"/>
  <c r="Q4387" i="71"/>
  <c r="Q3887" i="71"/>
  <c r="Q2847" i="71"/>
  <c r="Q3846" i="71"/>
  <c r="Q3802" i="71"/>
  <c r="Q4886" i="71"/>
  <c r="Q3646" i="71"/>
  <c r="Q3852" i="71"/>
  <c r="Q4706" i="71"/>
  <c r="Q4267" i="71"/>
  <c r="Q3026" i="71"/>
  <c r="Q1054" i="71"/>
  <c r="Q4687" i="71"/>
  <c r="Q4231" i="71"/>
  <c r="Q3427" i="71"/>
  <c r="Q3426" i="71"/>
  <c r="Q4647" i="71"/>
  <c r="Q4228" i="71"/>
  <c r="Q3731" i="71"/>
  <c r="Q4549" i="71"/>
  <c r="Q3366" i="71"/>
  <c r="Q1388" i="71"/>
  <c r="Q3851" i="71"/>
  <c r="Q4691" i="71"/>
  <c r="Q4548" i="71"/>
  <c r="Q4070" i="71"/>
  <c r="Q2827" i="71"/>
  <c r="Q1386" i="71"/>
  <c r="Q4891" i="71"/>
  <c r="Q4547" i="71"/>
  <c r="Q3691" i="71"/>
  <c r="Q3854" i="71"/>
  <c r="Q4890" i="71"/>
  <c r="Q4546" i="71"/>
  <c r="Q4026" i="71"/>
  <c r="Q2086" i="71"/>
  <c r="Q106" i="71"/>
  <c r="Q4012" i="71"/>
  <c r="Q3686" i="71"/>
  <c r="Q2767" i="71"/>
  <c r="Q4887" i="71"/>
  <c r="Q4490" i="71"/>
  <c r="Q3647" i="71"/>
  <c r="Q2766" i="71"/>
  <c r="Q4932" i="71"/>
  <c r="Q4757" i="71"/>
  <c r="Q3039" i="71"/>
  <c r="Q3017" i="71"/>
  <c r="Q4851" i="71"/>
  <c r="Q4379" i="71"/>
  <c r="Q3687" i="71"/>
  <c r="Q3527" i="71"/>
  <c r="Q3355" i="71"/>
  <c r="Q3191" i="71"/>
  <c r="Q4019" i="71"/>
  <c r="Q3319" i="71"/>
  <c r="Q239" i="71"/>
  <c r="Q3196" i="71"/>
  <c r="Q4331" i="71"/>
  <c r="Q3639" i="71"/>
  <c r="Q4646" i="71"/>
  <c r="Q4487" i="71"/>
  <c r="Q4171" i="71"/>
  <c r="Q3637" i="71"/>
  <c r="Q3147" i="71"/>
  <c r="Q2949" i="71"/>
  <c r="Q4486" i="71"/>
  <c r="Q3957" i="71"/>
  <c r="Q2699" i="71"/>
  <c r="Q1273" i="71"/>
  <c r="Q908" i="71"/>
  <c r="Q2099" i="71"/>
  <c r="Q4539" i="71"/>
  <c r="Q4174" i="71"/>
  <c r="Q3317" i="71"/>
  <c r="Q3951" i="71"/>
  <c r="Q3299" i="71"/>
  <c r="Q478" i="71"/>
  <c r="Q4807" i="71"/>
  <c r="Q4289" i="71"/>
  <c r="Q4127" i="71"/>
  <c r="Q2429" i="71"/>
  <c r="Q906" i="71"/>
  <c r="Q4439" i="71"/>
  <c r="Q4287" i="71"/>
  <c r="Q4126" i="71"/>
  <c r="Q3587" i="71"/>
  <c r="Q3430" i="71"/>
  <c r="Q2897" i="71"/>
  <c r="Q2181" i="71"/>
  <c r="Q1849" i="71"/>
  <c r="Q2359" i="71"/>
  <c r="P4297" i="71"/>
  <c r="Q4761" i="71"/>
  <c r="Q4593" i="71"/>
  <c r="Q4437" i="71"/>
  <c r="Q4119" i="71"/>
  <c r="Q3746" i="71"/>
  <c r="Q3586" i="71"/>
  <c r="Q3479" i="71"/>
  <c r="Q4937" i="71"/>
  <c r="Q4591" i="71"/>
  <c r="Q4271" i="71"/>
  <c r="Q3907" i="71"/>
  <c r="Q3579" i="71"/>
  <c r="Q2894" i="71"/>
  <c r="Q4811" i="71"/>
  <c r="Q4708" i="71"/>
  <c r="Q4603" i="71"/>
  <c r="Q4551" i="71"/>
  <c r="Q4447" i="71"/>
  <c r="Q4392" i="71"/>
  <c r="Q4343" i="71"/>
  <c r="Q4027" i="71"/>
  <c r="Q3856" i="71"/>
  <c r="Q3747" i="71"/>
  <c r="Q3486" i="71"/>
  <c r="Q3437" i="71"/>
  <c r="Q3040" i="71"/>
  <c r="Q2786" i="71"/>
  <c r="Q2457" i="71"/>
  <c r="Q1306" i="71"/>
  <c r="Q2842" i="71"/>
  <c r="Q4931" i="71"/>
  <c r="Q4684" i="71"/>
  <c r="Q4265" i="71"/>
  <c r="Q4226" i="71"/>
  <c r="Q4057" i="71"/>
  <c r="Q3563" i="71"/>
  <c r="Q3526" i="71"/>
  <c r="Q3419" i="71"/>
  <c r="Q3304" i="71"/>
  <c r="Q3242" i="71"/>
  <c r="Q3019" i="71"/>
  <c r="Q2492" i="71"/>
  <c r="Q2355" i="71"/>
  <c r="Q1707" i="71"/>
  <c r="Q1369" i="71"/>
  <c r="Q4683" i="71"/>
  <c r="Q4581" i="71"/>
  <c r="Q4322" i="71"/>
  <c r="Q4264" i="71"/>
  <c r="Q4002" i="71"/>
  <c r="Q3562" i="71"/>
  <c r="Q3522" i="71"/>
  <c r="Q2278" i="71"/>
  <c r="Q4841" i="71"/>
  <c r="Q2560" i="71"/>
  <c r="Q4471" i="71"/>
  <c r="Q4427" i="71"/>
  <c r="Q4372" i="71"/>
  <c r="Q3886" i="71"/>
  <c r="Q3726" i="71"/>
  <c r="Q3627" i="71"/>
  <c r="Q2826" i="71"/>
  <c r="Q2147" i="71"/>
  <c r="Q1847" i="71"/>
  <c r="Q4731" i="71"/>
  <c r="Q4577" i="71"/>
  <c r="Q4426" i="71"/>
  <c r="Q4371" i="71"/>
  <c r="Q4317" i="71"/>
  <c r="Q4217" i="71"/>
  <c r="Q4103" i="71"/>
  <c r="Q3937" i="71"/>
  <c r="Q3831" i="71"/>
  <c r="Q3719" i="71"/>
  <c r="Q3671" i="71"/>
  <c r="Q3626" i="71"/>
  <c r="Q3511" i="71"/>
  <c r="Q3291" i="71"/>
  <c r="Q3187" i="71"/>
  <c r="Q2939" i="71"/>
  <c r="Q2819" i="71"/>
  <c r="Q2547" i="71"/>
  <c r="Q2487" i="71"/>
  <c r="Q2418" i="71"/>
  <c r="Q2146" i="71"/>
  <c r="Q4917" i="71"/>
  <c r="Q4791" i="71"/>
  <c r="Q4730" i="71"/>
  <c r="Q4671" i="71"/>
  <c r="Q4632" i="71"/>
  <c r="Q4467" i="71"/>
  <c r="Q4102" i="71"/>
  <c r="Q4047" i="71"/>
  <c r="Q3931" i="71"/>
  <c r="Q3670" i="71"/>
  <c r="Q2686" i="71"/>
  <c r="Q2343" i="71"/>
  <c r="Q874" i="71"/>
  <c r="Q4827" i="71"/>
  <c r="Q4723" i="71"/>
  <c r="Q4623" i="71"/>
  <c r="Q4574" i="71"/>
  <c r="Q4521" i="71"/>
  <c r="Q4465" i="71"/>
  <c r="Q4363" i="71"/>
  <c r="Q4207" i="71"/>
  <c r="Q4151" i="71"/>
  <c r="Q4046" i="71"/>
  <c r="Q3879" i="71"/>
  <c r="Q3770" i="71"/>
  <c r="Q3667" i="71"/>
  <c r="Q3621" i="71"/>
  <c r="Q3551" i="71"/>
  <c r="Q3127" i="71"/>
  <c r="Q2937" i="71"/>
  <c r="Q706" i="71"/>
  <c r="Q3202" i="71"/>
  <c r="Q4911" i="71"/>
  <c r="Q4871" i="71"/>
  <c r="Q4826" i="71"/>
  <c r="Q4722" i="71"/>
  <c r="Q4669" i="71"/>
  <c r="Q4464" i="71"/>
  <c r="Q4357" i="71"/>
  <c r="Q4251" i="71"/>
  <c r="Q4206" i="71"/>
  <c r="Q4091" i="71"/>
  <c r="Q3871" i="71"/>
  <c r="Q3769" i="71"/>
  <c r="Q3550" i="71"/>
  <c r="Q3451" i="71"/>
  <c r="Q3287" i="71"/>
  <c r="Q3124" i="71"/>
  <c r="Q3062" i="71"/>
  <c r="Q2602" i="71"/>
  <c r="Q2479" i="71"/>
  <c r="Q579" i="71"/>
  <c r="Q4802" i="71"/>
  <c r="Q4822" i="71"/>
  <c r="Q4668" i="71"/>
  <c r="Q4571" i="71"/>
  <c r="Q4463" i="71"/>
  <c r="Q4351" i="71"/>
  <c r="Q4203" i="71"/>
  <c r="Q4149" i="71"/>
  <c r="Q4090" i="71"/>
  <c r="Q4043" i="71"/>
  <c r="Q3826" i="71"/>
  <c r="Q3549" i="71"/>
  <c r="Q3499" i="71"/>
  <c r="Q3286" i="71"/>
  <c r="Q3227" i="71"/>
  <c r="Q2999" i="71"/>
  <c r="Q2737" i="71"/>
  <c r="Q2601" i="71"/>
  <c r="Q2403" i="71"/>
  <c r="Q2267" i="71"/>
  <c r="Q1449" i="71"/>
  <c r="Q578" i="71"/>
  <c r="Q4906" i="71"/>
  <c r="Q4866" i="71"/>
  <c r="Q4663" i="71"/>
  <c r="Q4617" i="71"/>
  <c r="Q4570" i="71"/>
  <c r="Q4407" i="71"/>
  <c r="Q4202" i="71"/>
  <c r="Q4147" i="71"/>
  <c r="Q4032" i="71"/>
  <c r="Q3979" i="71"/>
  <c r="Q3927" i="71"/>
  <c r="Q3825" i="71"/>
  <c r="Q3656" i="71"/>
  <c r="Q3497" i="71"/>
  <c r="Q3445" i="71"/>
  <c r="Q3391" i="71"/>
  <c r="Q3226" i="71"/>
  <c r="Q2865" i="71"/>
  <c r="Q2599" i="71"/>
  <c r="Q2399" i="71"/>
  <c r="Q2266" i="71"/>
  <c r="Q2702" i="71"/>
  <c r="Q2701" i="71"/>
  <c r="Q2561" i="71"/>
  <c r="Q4801" i="71"/>
  <c r="Q4903" i="71"/>
  <c r="Q4662" i="71"/>
  <c r="Q4612" i="71"/>
  <c r="Q4566" i="71"/>
  <c r="Q4511" i="71"/>
  <c r="Q4406" i="71"/>
  <c r="Q4349" i="71"/>
  <c r="Q4299" i="71"/>
  <c r="Q4201" i="71"/>
  <c r="Q4146" i="71"/>
  <c r="Q4085" i="71"/>
  <c r="Q3919" i="71"/>
  <c r="Q3547" i="71"/>
  <c r="Q3491" i="71"/>
  <c r="Q3219" i="71"/>
  <c r="Q3169" i="71"/>
  <c r="Q3119" i="71"/>
  <c r="Q2923" i="71"/>
  <c r="Q2863" i="71"/>
  <c r="Q2799" i="71"/>
  <c r="Q2727" i="71"/>
  <c r="Q2666" i="71"/>
  <c r="Q2398" i="71"/>
  <c r="Q2200" i="71"/>
  <c r="Q4902" i="71"/>
  <c r="Q4509" i="71"/>
  <c r="Q4403" i="71"/>
  <c r="Q4297" i="71"/>
  <c r="Q4246" i="71"/>
  <c r="Q4197" i="71"/>
  <c r="Q4143" i="71"/>
  <c r="Q4084" i="71"/>
  <c r="Q3543" i="71"/>
  <c r="Q3386" i="71"/>
  <c r="Q3117" i="71"/>
  <c r="Q2987" i="71"/>
  <c r="Q2862" i="71"/>
  <c r="Q2597" i="71"/>
  <c r="Q2319" i="71"/>
  <c r="Q2199" i="71"/>
  <c r="Q4813" i="71"/>
  <c r="Q4767" i="71"/>
  <c r="Q4711" i="71"/>
  <c r="Q4506" i="71"/>
  <c r="Q4401" i="71"/>
  <c r="Q4239" i="71"/>
  <c r="Q4192" i="71"/>
  <c r="Q4083" i="71"/>
  <c r="Q3971" i="71"/>
  <c r="Q3912" i="71"/>
  <c r="Q3591" i="71"/>
  <c r="Q3263" i="71"/>
  <c r="Q3166" i="71"/>
  <c r="Q2586" i="71"/>
  <c r="Q2198" i="71"/>
  <c r="Q4812" i="71"/>
  <c r="Q4766" i="71"/>
  <c r="Q4651" i="71"/>
  <c r="Q4552" i="71"/>
  <c r="Q4499" i="71"/>
  <c r="Q4344" i="71"/>
  <c r="Q4291" i="71"/>
  <c r="Q4191" i="71"/>
  <c r="Q4131" i="71"/>
  <c r="Q4079" i="71"/>
  <c r="Q3911" i="71"/>
  <c r="Q3857" i="71"/>
  <c r="Q3702" i="71"/>
  <c r="Q3649" i="71"/>
  <c r="Q3487" i="71"/>
  <c r="Q3439" i="71"/>
  <c r="Q3326" i="71"/>
  <c r="Q3262" i="71"/>
  <c r="Q3042" i="71"/>
  <c r="Q2787" i="71"/>
  <c r="Q2655" i="71"/>
  <c r="Q4604" i="71"/>
  <c r="Q3955" i="71"/>
  <c r="Q3784" i="71"/>
  <c r="Q3364" i="71"/>
  <c r="Q3264" i="71"/>
  <c r="Q2384" i="71"/>
  <c r="Q1705" i="71"/>
  <c r="J4425" i="71"/>
  <c r="Q4425" i="71"/>
  <c r="J2925" i="71"/>
  <c r="Q2925" i="71"/>
  <c r="J2465" i="71"/>
  <c r="Q2465" i="71"/>
  <c r="Q1885" i="71"/>
  <c r="Q1825" i="71"/>
  <c r="J4904" i="71"/>
  <c r="Q4904" i="71"/>
  <c r="J4884" i="71"/>
  <c r="Q4884" i="71"/>
  <c r="J4844" i="71"/>
  <c r="Q4844" i="71"/>
  <c r="J4644" i="71"/>
  <c r="Q4644" i="71"/>
  <c r="J4244" i="71"/>
  <c r="Q4244" i="71"/>
  <c r="J4224" i="71"/>
  <c r="Q4224" i="71"/>
  <c r="J4184" i="71"/>
  <c r="Q4184" i="71"/>
  <c r="J4124" i="71"/>
  <c r="Q4124" i="71"/>
  <c r="J4024" i="71"/>
  <c r="Q4024" i="71"/>
  <c r="J3864" i="71"/>
  <c r="Q3864" i="71"/>
  <c r="J3724" i="71"/>
  <c r="Q3724" i="71"/>
  <c r="J3644" i="71"/>
  <c r="Q3644" i="71"/>
  <c r="J3404" i="71"/>
  <c r="Q3404" i="71"/>
  <c r="J3224" i="71"/>
  <c r="Q3224" i="71"/>
  <c r="J3024" i="71"/>
  <c r="Q3024" i="71"/>
  <c r="J2864" i="71"/>
  <c r="Q2864" i="71"/>
  <c r="J2824" i="71"/>
  <c r="Q2824" i="71"/>
  <c r="J2804" i="71"/>
  <c r="Q2804" i="71"/>
  <c r="J2624" i="71"/>
  <c r="Q2624" i="71"/>
  <c r="J2484" i="71"/>
  <c r="Q2484" i="71"/>
  <c r="J2204" i="71"/>
  <c r="Q2204" i="71"/>
  <c r="J1884" i="71"/>
  <c r="Q1884" i="71"/>
  <c r="J1824" i="71"/>
  <c r="Q1824" i="71"/>
  <c r="J1784" i="71"/>
  <c r="Q1784" i="71"/>
  <c r="J1704" i="71"/>
  <c r="Q1704" i="71"/>
  <c r="Q4505" i="71"/>
  <c r="J4883" i="71"/>
  <c r="Q4883" i="71"/>
  <c r="J4843" i="71"/>
  <c r="Q4843" i="71"/>
  <c r="J4803" i="71"/>
  <c r="Q4803" i="71"/>
  <c r="J4783" i="71"/>
  <c r="Q4783" i="71"/>
  <c r="J4763" i="71"/>
  <c r="Q4763" i="71"/>
  <c r="J4703" i="71"/>
  <c r="Q4703" i="71"/>
  <c r="J4643" i="71"/>
  <c r="Q4643" i="71"/>
  <c r="J4583" i="71"/>
  <c r="Q4583" i="71"/>
  <c r="J4543" i="71"/>
  <c r="Q4543" i="71"/>
  <c r="J4523" i="71"/>
  <c r="Q4523" i="71"/>
  <c r="J4503" i="71"/>
  <c r="Q4503" i="71"/>
  <c r="J4483" i="71"/>
  <c r="Q4483" i="71"/>
  <c r="J4383" i="71"/>
  <c r="Q4383" i="71"/>
  <c r="J4323" i="71"/>
  <c r="Q4323" i="71"/>
  <c r="J4243" i="71"/>
  <c r="Q4243" i="71"/>
  <c r="J4223" i="71"/>
  <c r="Q4223" i="71"/>
  <c r="J4183" i="71"/>
  <c r="Q4183" i="71"/>
  <c r="J4123" i="71"/>
  <c r="Q4123" i="71"/>
  <c r="J4023" i="71"/>
  <c r="Q4023" i="71"/>
  <c r="J3983" i="71"/>
  <c r="Q3983" i="71"/>
  <c r="J3923" i="71"/>
  <c r="Q3923" i="71"/>
  <c r="J3823" i="71"/>
  <c r="Q3823" i="71"/>
  <c r="J3803" i="71"/>
  <c r="Q3803" i="71"/>
  <c r="J3783" i="71"/>
  <c r="Q3783" i="71"/>
  <c r="J3723" i="71"/>
  <c r="Q3723" i="71"/>
  <c r="J3703" i="71"/>
  <c r="Q3703" i="71"/>
  <c r="J3643" i="71"/>
  <c r="Q3643" i="71"/>
  <c r="J3523" i="71"/>
  <c r="Q3523" i="71"/>
  <c r="J3463" i="71"/>
  <c r="Q3463" i="71"/>
  <c r="J3423" i="71"/>
  <c r="Q3423" i="71"/>
  <c r="J3403" i="71"/>
  <c r="Q3403" i="71"/>
  <c r="J3363" i="71"/>
  <c r="Q3363" i="71"/>
  <c r="J3323" i="71"/>
  <c r="Q3323" i="71"/>
  <c r="J3303" i="71"/>
  <c r="Q3303" i="71"/>
  <c r="J3223" i="71"/>
  <c r="Q3223" i="71"/>
  <c r="J3163" i="71"/>
  <c r="Q3163" i="71"/>
  <c r="J3123" i="71"/>
  <c r="Q3123" i="71"/>
  <c r="J3023" i="71"/>
  <c r="Q3023" i="71"/>
  <c r="J2823" i="71"/>
  <c r="Q2823" i="71"/>
  <c r="J2763" i="71"/>
  <c r="Q2763" i="71"/>
  <c r="J2723" i="71"/>
  <c r="Q2723" i="71"/>
  <c r="J2663" i="71"/>
  <c r="Q2663" i="71"/>
  <c r="J2623" i="71"/>
  <c r="Q2623" i="71"/>
  <c r="J2563" i="71"/>
  <c r="Q2563" i="71"/>
  <c r="J2543" i="71"/>
  <c r="Q2543" i="71"/>
  <c r="J2523" i="71"/>
  <c r="Q2523" i="71"/>
  <c r="J2363" i="71"/>
  <c r="Q2363" i="71"/>
  <c r="J2143" i="71"/>
  <c r="Q2143" i="71"/>
  <c r="J2103" i="71"/>
  <c r="Q2103" i="71"/>
  <c r="J2063" i="71"/>
  <c r="Q2063" i="71"/>
  <c r="J1943" i="71"/>
  <c r="Q1943" i="71"/>
  <c r="J1803" i="71"/>
  <c r="Q1803" i="71"/>
  <c r="J1643" i="71"/>
  <c r="Q1643" i="71"/>
  <c r="J1423" i="71"/>
  <c r="Q1423" i="71"/>
  <c r="J1343" i="71"/>
  <c r="Q1343" i="71"/>
  <c r="J1303" i="71"/>
  <c r="Q1303" i="71"/>
  <c r="J1203" i="71"/>
  <c r="Q1203" i="71"/>
  <c r="J1143" i="71"/>
  <c r="Q1143" i="71"/>
  <c r="J1083" i="71"/>
  <c r="Q1083" i="71"/>
  <c r="J903" i="71"/>
  <c r="Q903" i="71"/>
  <c r="J663" i="71"/>
  <c r="Q663" i="71"/>
  <c r="J423" i="71"/>
  <c r="Q423" i="71"/>
  <c r="J323" i="71"/>
  <c r="Q323" i="71"/>
  <c r="J243" i="71"/>
  <c r="Q243" i="71"/>
  <c r="J103" i="71"/>
  <c r="Q103" i="71"/>
  <c r="Q4865" i="71"/>
  <c r="Q4504" i="71"/>
  <c r="Q4462" i="71"/>
  <c r="Q4292" i="71"/>
  <c r="Q3984" i="71"/>
  <c r="Q3943" i="71"/>
  <c r="Q3165" i="71"/>
  <c r="Q2963" i="71"/>
  <c r="Q2796" i="71"/>
  <c r="J4905" i="71"/>
  <c r="Q4905" i="71"/>
  <c r="J4825" i="71"/>
  <c r="Q4825" i="71"/>
  <c r="J4725" i="71"/>
  <c r="Q4725" i="71"/>
  <c r="J4345" i="71"/>
  <c r="Q4345" i="71"/>
  <c r="J4245" i="71"/>
  <c r="Q4245" i="71"/>
  <c r="J3725" i="71"/>
  <c r="Q3725" i="71"/>
  <c r="J3645" i="71"/>
  <c r="Q3645" i="71"/>
  <c r="J3525" i="71"/>
  <c r="Q3525" i="71"/>
  <c r="J3465" i="71"/>
  <c r="Q3465" i="71"/>
  <c r="J3425" i="71"/>
  <c r="Q3425" i="71"/>
  <c r="J3265" i="71"/>
  <c r="Q3265" i="71"/>
  <c r="J3225" i="71"/>
  <c r="Q3225" i="71"/>
  <c r="J2445" i="71"/>
  <c r="Q2445" i="71"/>
  <c r="J2265" i="71"/>
  <c r="Q2265" i="71"/>
  <c r="J2205" i="71"/>
  <c r="Q2205" i="71"/>
  <c r="J4724" i="71"/>
  <c r="Q4724" i="71"/>
  <c r="J4544" i="71"/>
  <c r="Q4544" i="71"/>
  <c r="J4484" i="71"/>
  <c r="Q4484" i="71"/>
  <c r="J4444" i="71"/>
  <c r="Q4444" i="71"/>
  <c r="J4424" i="71"/>
  <c r="Q4424" i="71"/>
  <c r="J4384" i="71"/>
  <c r="Q4384" i="71"/>
  <c r="J4044" i="71"/>
  <c r="Q4044" i="71"/>
  <c r="J3844" i="71"/>
  <c r="Q3844" i="71"/>
  <c r="J3824" i="71"/>
  <c r="Q3824" i="71"/>
  <c r="J3764" i="71"/>
  <c r="Q3764" i="71"/>
  <c r="J3704" i="71"/>
  <c r="Q3704" i="71"/>
  <c r="J3604" i="71"/>
  <c r="Q3604" i="71"/>
  <c r="J3524" i="71"/>
  <c r="Q3524" i="71"/>
  <c r="J3464" i="71"/>
  <c r="Q3464" i="71"/>
  <c r="J3424" i="71"/>
  <c r="Q3424" i="71"/>
  <c r="J3324" i="71"/>
  <c r="Q3324" i="71"/>
  <c r="J3164" i="71"/>
  <c r="Q3164" i="71"/>
  <c r="J3104" i="71"/>
  <c r="Q3104" i="71"/>
  <c r="J3064" i="71"/>
  <c r="Q3064" i="71"/>
  <c r="J3004" i="71"/>
  <c r="Q3004" i="71"/>
  <c r="J2964" i="71"/>
  <c r="Q2964" i="71"/>
  <c r="J2924" i="71"/>
  <c r="Q2924" i="71"/>
  <c r="J2904" i="71"/>
  <c r="Q2904" i="71"/>
  <c r="J2764" i="71"/>
  <c r="Q2764" i="71"/>
  <c r="J2704" i="71"/>
  <c r="Q2704" i="71"/>
  <c r="J2664" i="71"/>
  <c r="Q2664" i="71"/>
  <c r="J2564" i="71"/>
  <c r="Q2564" i="71"/>
  <c r="J2144" i="71"/>
  <c r="Q2144" i="71"/>
  <c r="Q3985" i="71"/>
  <c r="Q3944" i="71"/>
  <c r="J4922" i="71"/>
  <c r="Q4922" i="71"/>
  <c r="J4882" i="71"/>
  <c r="Q4882" i="71"/>
  <c r="J4862" i="71"/>
  <c r="Q4862" i="71"/>
  <c r="J4842" i="71"/>
  <c r="Q4842" i="71"/>
  <c r="J4782" i="71"/>
  <c r="Q4782" i="71"/>
  <c r="J4702" i="71"/>
  <c r="Q4702" i="71"/>
  <c r="J4682" i="71"/>
  <c r="Q4682" i="71"/>
  <c r="J4642" i="71"/>
  <c r="Q4642" i="71"/>
  <c r="J4622" i="71"/>
  <c r="Q4622" i="71"/>
  <c r="J4602" i="71"/>
  <c r="Q4602" i="71"/>
  <c r="J4582" i="71"/>
  <c r="Q4582" i="71"/>
  <c r="J4562" i="71"/>
  <c r="Q4562" i="71"/>
  <c r="J4542" i="71"/>
  <c r="Q4542" i="71"/>
  <c r="J4502" i="71"/>
  <c r="Q4502" i="71"/>
  <c r="J4482" i="71"/>
  <c r="Q4482" i="71"/>
  <c r="J4442" i="71"/>
  <c r="Q4442" i="71"/>
  <c r="J4382" i="71"/>
  <c r="Q4382" i="71"/>
  <c r="J4342" i="71"/>
  <c r="Q4342" i="71"/>
  <c r="J4222" i="71"/>
  <c r="Q4222" i="71"/>
  <c r="J4182" i="71"/>
  <c r="Q4182" i="71"/>
  <c r="J4122" i="71"/>
  <c r="Q4122" i="71"/>
  <c r="J4082" i="71"/>
  <c r="Q4082" i="71"/>
  <c r="J4042" i="71"/>
  <c r="Q4042" i="71"/>
  <c r="J4022" i="71"/>
  <c r="Q4022" i="71"/>
  <c r="J3982" i="71"/>
  <c r="Q3982" i="71"/>
  <c r="J3922" i="71"/>
  <c r="Q3922" i="71"/>
  <c r="J3902" i="71"/>
  <c r="Q3902" i="71"/>
  <c r="J3782" i="71"/>
  <c r="Q3782" i="71"/>
  <c r="J3722" i="71"/>
  <c r="Q3722" i="71"/>
  <c r="J3662" i="71"/>
  <c r="Q3662" i="71"/>
  <c r="J3642" i="71"/>
  <c r="Q3642" i="71"/>
  <c r="J3582" i="71"/>
  <c r="Q3582" i="71"/>
  <c r="J3542" i="71"/>
  <c r="Q3542" i="71"/>
  <c r="J3462" i="71"/>
  <c r="Q3462" i="71"/>
  <c r="J3422" i="71"/>
  <c r="Q3422" i="71"/>
  <c r="J3402" i="71"/>
  <c r="Q3402" i="71"/>
  <c r="J3362" i="71"/>
  <c r="Q3362" i="71"/>
  <c r="J3342" i="71"/>
  <c r="Q3342" i="71"/>
  <c r="J3302" i="71"/>
  <c r="Q3302" i="71"/>
  <c r="J3162" i="71"/>
  <c r="Q3162" i="71"/>
  <c r="J3102" i="71"/>
  <c r="Q3102" i="71"/>
  <c r="J3002" i="71"/>
  <c r="Q3002" i="71"/>
  <c r="J2902" i="71"/>
  <c r="Q2902" i="71"/>
  <c r="J2802" i="71"/>
  <c r="Q2802" i="71"/>
  <c r="J2762" i="71"/>
  <c r="Q2762" i="71"/>
  <c r="J2662" i="71"/>
  <c r="Q2662" i="71"/>
  <c r="J2642" i="71"/>
  <c r="Q2642" i="71"/>
  <c r="J2402" i="71"/>
  <c r="Q2402" i="71"/>
  <c r="J2362" i="71"/>
  <c r="Q2362" i="71"/>
  <c r="J2342" i="71"/>
  <c r="Q2342" i="71"/>
  <c r="J2202" i="71"/>
  <c r="Q2202" i="71"/>
  <c r="J2182" i="71"/>
  <c r="Q2182" i="71"/>
  <c r="J2122" i="71"/>
  <c r="Q2122" i="71"/>
  <c r="J1882" i="71"/>
  <c r="Q1882" i="71"/>
  <c r="J1782" i="71"/>
  <c r="Q1782" i="71"/>
  <c r="Q4864" i="71"/>
  <c r="Q4824" i="71"/>
  <c r="Q4205" i="71"/>
  <c r="Q3942" i="71"/>
  <c r="Q3204" i="71"/>
  <c r="Q3065" i="71"/>
  <c r="Q2962" i="71"/>
  <c r="Q2742" i="71"/>
  <c r="Q4863" i="71"/>
  <c r="Q4823" i="71"/>
  <c r="Q4625" i="71"/>
  <c r="Q4456" i="71"/>
  <c r="Q4204" i="71"/>
  <c r="Q3712" i="71"/>
  <c r="Q3063" i="71"/>
  <c r="J4705" i="71"/>
  <c r="Q4705" i="71"/>
  <c r="J4645" i="71"/>
  <c r="Q4645" i="71"/>
  <c r="J4545" i="71"/>
  <c r="Q4545" i="71"/>
  <c r="J4285" i="71"/>
  <c r="Q4285" i="71"/>
  <c r="J4185" i="71"/>
  <c r="Q4185" i="71"/>
  <c r="J4125" i="71"/>
  <c r="Q4125" i="71"/>
  <c r="J3765" i="71"/>
  <c r="Q3765" i="71"/>
  <c r="J3605" i="71"/>
  <c r="Q3605" i="71"/>
  <c r="J3025" i="71"/>
  <c r="Q3025" i="71"/>
  <c r="J2765" i="71"/>
  <c r="Q2765" i="71"/>
  <c r="J2545" i="71"/>
  <c r="Q2545" i="71"/>
  <c r="J2365" i="71"/>
  <c r="Q2365" i="71"/>
  <c r="J1785" i="71"/>
  <c r="Q1785" i="71"/>
  <c r="J4704" i="71"/>
  <c r="Q4704" i="71"/>
  <c r="Q4745" i="71"/>
  <c r="Q2025" i="71"/>
  <c r="Q3885" i="71"/>
  <c r="Q4785" i="71"/>
  <c r="Q2625" i="71"/>
  <c r="Q4405" i="71"/>
  <c r="J4816" i="71"/>
  <c r="Q4816" i="71"/>
  <c r="J4496" i="71"/>
  <c r="Q4496" i="71"/>
  <c r="J4356" i="71"/>
  <c r="Q4356" i="71"/>
  <c r="J576" i="71"/>
  <c r="Q576" i="71"/>
  <c r="J416" i="71"/>
  <c r="Q416" i="71"/>
  <c r="Q4925" i="71"/>
  <c r="Q4404" i="71"/>
  <c r="Q4144" i="71"/>
  <c r="Q2084" i="71"/>
  <c r="Q376" i="71"/>
  <c r="J4935" i="71"/>
  <c r="Q4935" i="71"/>
  <c r="J4755" i="71"/>
  <c r="Q4755" i="71"/>
  <c r="J4455" i="71"/>
  <c r="Q4455" i="71"/>
  <c r="P4455" i="71"/>
  <c r="J4295" i="71"/>
  <c r="Q4295" i="71"/>
  <c r="P4295" i="71"/>
  <c r="J3495" i="71"/>
  <c r="Q3495" i="71"/>
  <c r="J2755" i="71"/>
  <c r="Q2755" i="71"/>
  <c r="J2535" i="71"/>
  <c r="Q2535" i="71"/>
  <c r="J315" i="71"/>
  <c r="Q315" i="71"/>
  <c r="Q4924" i="71"/>
  <c r="Q2725" i="71"/>
  <c r="J4914" i="71"/>
  <c r="Q4914" i="71"/>
  <c r="J4814" i="71"/>
  <c r="Q4814" i="71"/>
  <c r="J4254" i="71"/>
  <c r="Q4254" i="71"/>
  <c r="J3954" i="71"/>
  <c r="Q3954" i="71"/>
  <c r="J3874" i="71"/>
  <c r="Q3874" i="71"/>
  <c r="J3834" i="71"/>
  <c r="Q3834" i="71"/>
  <c r="J1794" i="71"/>
  <c r="Q1794" i="71"/>
  <c r="J1254" i="71"/>
  <c r="Q1254" i="71"/>
  <c r="J954" i="71"/>
  <c r="Q954" i="71"/>
  <c r="J914" i="71"/>
  <c r="Q914" i="71"/>
  <c r="J714" i="71"/>
  <c r="Q714" i="71"/>
  <c r="J474" i="71"/>
  <c r="Q474" i="71"/>
  <c r="J314" i="71"/>
  <c r="Q314" i="71"/>
  <c r="Q4923" i="71"/>
  <c r="Q4525" i="71"/>
  <c r="Q4402" i="71"/>
  <c r="Q4362" i="71"/>
  <c r="Q4142" i="71"/>
  <c r="Q4005" i="71"/>
  <c r="Q3744" i="71"/>
  <c r="Q3325" i="71"/>
  <c r="Q2724" i="71"/>
  <c r="Q2562" i="71"/>
  <c r="J4885" i="71"/>
  <c r="Q4885" i="71"/>
  <c r="J4805" i="71"/>
  <c r="Q4805" i="71"/>
  <c r="J4685" i="71"/>
  <c r="Q4685" i="71"/>
  <c r="J4385" i="71"/>
  <c r="Q4385" i="71"/>
  <c r="J4225" i="71"/>
  <c r="Q4225" i="71"/>
  <c r="J4145" i="71"/>
  <c r="Q4145" i="71"/>
  <c r="J3125" i="71"/>
  <c r="Q3125" i="71"/>
  <c r="J2565" i="71"/>
  <c r="Q2565" i="71"/>
  <c r="J2485" i="71"/>
  <c r="Q2485" i="71"/>
  <c r="J2085" i="71"/>
  <c r="Q2085" i="71"/>
  <c r="J1845" i="71"/>
  <c r="Q1845" i="71"/>
  <c r="J4804" i="71"/>
  <c r="Q4804" i="71"/>
  <c r="Q4624" i="71"/>
  <c r="Q3805" i="71"/>
  <c r="Q3665" i="71"/>
  <c r="Q4744" i="71"/>
  <c r="Q3804" i="71"/>
  <c r="Q4365" i="71"/>
  <c r="J4756" i="71"/>
  <c r="Q4756" i="71"/>
  <c r="J4176" i="71"/>
  <c r="Q4176" i="71"/>
  <c r="J3496" i="71"/>
  <c r="Q3496" i="71"/>
  <c r="J3416" i="71"/>
  <c r="Q3416" i="71"/>
  <c r="J3396" i="71"/>
  <c r="Q3396" i="71"/>
  <c r="J3296" i="71"/>
  <c r="Q3296" i="71"/>
  <c r="J3096" i="71"/>
  <c r="Q3096" i="71"/>
  <c r="J2196" i="71"/>
  <c r="Q2196" i="71"/>
  <c r="J1576" i="71"/>
  <c r="Q1576" i="71"/>
  <c r="J1556" i="71"/>
  <c r="Q1556" i="71"/>
  <c r="J4815" i="71"/>
  <c r="Q4815" i="71"/>
  <c r="J3855" i="71"/>
  <c r="Q3855" i="71"/>
  <c r="J535" i="71"/>
  <c r="Q535" i="71"/>
  <c r="J4753" i="71"/>
  <c r="Q4753" i="71"/>
  <c r="J4633" i="71"/>
  <c r="Q4633" i="71"/>
  <c r="J2553" i="71"/>
  <c r="Q2553" i="71"/>
  <c r="J2433" i="71"/>
  <c r="Q2433" i="71"/>
  <c r="J1973" i="71"/>
  <c r="Q1973" i="71"/>
  <c r="J1633" i="71"/>
  <c r="Q1633" i="71"/>
  <c r="J953" i="71"/>
  <c r="Q953" i="71"/>
  <c r="J613" i="71"/>
  <c r="Q613" i="71"/>
  <c r="J213" i="71"/>
  <c r="Q213" i="71"/>
  <c r="J193" i="71"/>
  <c r="Q193" i="71"/>
  <c r="Q4524" i="71"/>
  <c r="Q4004" i="71"/>
  <c r="Q3832" i="71"/>
  <c r="Q3142" i="71"/>
  <c r="Q2942" i="71"/>
  <c r="J4845" i="71"/>
  <c r="Q4845" i="71"/>
  <c r="J4585" i="71"/>
  <c r="Q4585" i="71"/>
  <c r="J4485" i="71"/>
  <c r="Q4485" i="71"/>
  <c r="J4025" i="71"/>
  <c r="Q4025" i="71"/>
  <c r="J3745" i="71"/>
  <c r="Q3745" i="71"/>
  <c r="J2965" i="71"/>
  <c r="Q2965" i="71"/>
  <c r="J2665" i="71"/>
  <c r="Q2665" i="71"/>
  <c r="Q4665" i="71"/>
  <c r="Q4664" i="71"/>
  <c r="Q4105" i="71"/>
  <c r="Q4324" i="71"/>
  <c r="Q4104" i="71"/>
  <c r="Q3845" i="71"/>
  <c r="J3876" i="71"/>
  <c r="Q3876" i="71"/>
  <c r="J3456" i="71"/>
  <c r="Q3456" i="71"/>
  <c r="J2596" i="71"/>
  <c r="Q2596" i="71"/>
  <c r="J1916" i="71"/>
  <c r="Q1916" i="71"/>
  <c r="Q4364" i="71"/>
  <c r="J4912" i="71"/>
  <c r="Q4912" i="71"/>
  <c r="J4892" i="71"/>
  <c r="Q4892" i="71"/>
  <c r="J4832" i="71"/>
  <c r="Q4832" i="71"/>
  <c r="J4792" i="71"/>
  <c r="Q4792" i="71"/>
  <c r="J4772" i="71"/>
  <c r="Q4772" i="71"/>
  <c r="J4752" i="71"/>
  <c r="Q4752" i="71"/>
  <c r="J4712" i="71"/>
  <c r="Q4712" i="71"/>
  <c r="J4592" i="71"/>
  <c r="Q4592" i="71"/>
  <c r="J4572" i="71"/>
  <c r="Q4572" i="71"/>
  <c r="J4532" i="71"/>
  <c r="Q4532" i="71"/>
  <c r="J4432" i="71"/>
  <c r="Q4432" i="71"/>
  <c r="J4412" i="71"/>
  <c r="Q4412" i="71"/>
  <c r="J4332" i="71"/>
  <c r="Q4332" i="71"/>
  <c r="J4312" i="71"/>
  <c r="Q4312" i="71"/>
  <c r="J4272" i="71"/>
  <c r="Q4272" i="71"/>
  <c r="J4252" i="71"/>
  <c r="Q4252" i="71"/>
  <c r="J4172" i="71"/>
  <c r="Q4172" i="71"/>
  <c r="J4152" i="71"/>
  <c r="Q4152" i="71"/>
  <c r="J4132" i="71"/>
  <c r="Q4132" i="71"/>
  <c r="J3952" i="71"/>
  <c r="Q3952" i="71"/>
  <c r="J3932" i="71"/>
  <c r="Q3932" i="71"/>
  <c r="J3752" i="71"/>
  <c r="Q3752" i="71"/>
  <c r="J3732" i="71"/>
  <c r="Q3732" i="71"/>
  <c r="J2452" i="71"/>
  <c r="Q2452" i="71"/>
  <c r="J2312" i="71"/>
  <c r="Q2312" i="71"/>
  <c r="J2252" i="71"/>
  <c r="Q2252" i="71"/>
  <c r="J2232" i="71"/>
  <c r="Q2232" i="71"/>
  <c r="J2152" i="71"/>
  <c r="Q2152" i="71"/>
  <c r="J1792" i="71"/>
  <c r="Q1792" i="71"/>
  <c r="J1772" i="71"/>
  <c r="Q1772" i="71"/>
  <c r="J1752" i="71"/>
  <c r="Q1752" i="71"/>
  <c r="J1692" i="71"/>
  <c r="Q1692" i="71"/>
  <c r="J1592" i="71"/>
  <c r="Q1592" i="71"/>
  <c r="J1512" i="71"/>
  <c r="Q1512" i="71"/>
  <c r="J1272" i="71"/>
  <c r="Q1272" i="71"/>
  <c r="J1012" i="71"/>
  <c r="Q1012" i="71"/>
  <c r="J372" i="71"/>
  <c r="Q372" i="71"/>
  <c r="Q4773" i="71"/>
  <c r="Q4732" i="71"/>
  <c r="Q4692" i="71"/>
  <c r="Q4522" i="71"/>
  <c r="Q4003" i="71"/>
  <c r="Q3696" i="71"/>
  <c r="Q2825" i="71"/>
  <c r="Q2203" i="71"/>
  <c r="Q4605" i="71"/>
  <c r="Q4565" i="71"/>
  <c r="Q3505" i="71"/>
  <c r="Q3365" i="71"/>
  <c r="Q2604" i="71"/>
  <c r="Q2385" i="71"/>
  <c r="Q2064" i="71"/>
  <c r="J4749" i="71"/>
  <c r="Q4749" i="71"/>
  <c r="J4709" i="71"/>
  <c r="Q4709" i="71"/>
  <c r="J3629" i="71"/>
  <c r="Q3629" i="71"/>
  <c r="J3589" i="71"/>
  <c r="Q3589" i="71"/>
  <c r="J2749" i="71"/>
  <c r="Q2749" i="71"/>
  <c r="J1889" i="71"/>
  <c r="Q1889" i="71"/>
  <c r="J1689" i="71"/>
  <c r="Q1689" i="71"/>
  <c r="J1469" i="71"/>
  <c r="Q1469" i="71"/>
  <c r="J369" i="71"/>
  <c r="Q369" i="71"/>
  <c r="Q4661" i="71"/>
  <c r="Q4169" i="71"/>
  <c r="Q3069" i="71"/>
  <c r="J4488" i="71"/>
  <c r="Q4488" i="71"/>
  <c r="J4148" i="71"/>
  <c r="Q4148" i="71"/>
  <c r="J3888" i="71"/>
  <c r="Q3888" i="71"/>
  <c r="J3668" i="71"/>
  <c r="Q3668" i="71"/>
  <c r="J2328" i="71"/>
  <c r="Q2328" i="71"/>
  <c r="J2028" i="71"/>
  <c r="Q2028" i="71"/>
  <c r="J1828" i="71"/>
  <c r="Q1828" i="71"/>
  <c r="J1648" i="71"/>
  <c r="Q1648" i="71"/>
  <c r="J1088" i="71"/>
  <c r="Q1088" i="71"/>
  <c r="J868" i="71"/>
  <c r="Q868" i="71"/>
  <c r="J608" i="71"/>
  <c r="Q608" i="71"/>
  <c r="J568" i="71"/>
  <c r="Q568" i="71"/>
  <c r="J228" i="71"/>
  <c r="Q228" i="71"/>
  <c r="Q4601" i="71"/>
  <c r="Q4081" i="71"/>
  <c r="Q2901" i="71"/>
  <c r="Q2800" i="71"/>
  <c r="Q2520" i="71"/>
  <c r="Q2100" i="71"/>
  <c r="J4889" i="71"/>
  <c r="Q4889" i="71"/>
  <c r="J4789" i="71"/>
  <c r="Q4789" i="71"/>
  <c r="J4049" i="71"/>
  <c r="Q4049" i="71"/>
  <c r="J3789" i="71"/>
  <c r="Q3789" i="71"/>
  <c r="J3669" i="71"/>
  <c r="Q3669" i="71"/>
  <c r="J3569" i="71"/>
  <c r="Q3569" i="71"/>
  <c r="J3249" i="71"/>
  <c r="Q3249" i="71"/>
  <c r="J2249" i="71"/>
  <c r="Q2249" i="71"/>
  <c r="J1089" i="71"/>
  <c r="Q1089" i="71"/>
  <c r="J869" i="71"/>
  <c r="Q869" i="71"/>
  <c r="Q4629" i="71"/>
  <c r="Q3881" i="71"/>
  <c r="Q2700" i="71"/>
  <c r="Q2629" i="71"/>
  <c r="J4927" i="71"/>
  <c r="Q4927" i="71"/>
  <c r="J4847" i="71"/>
  <c r="Q4847" i="71"/>
  <c r="J4727" i="71"/>
  <c r="Q4727" i="71"/>
  <c r="J4667" i="71"/>
  <c r="Q4667" i="71"/>
  <c r="J4607" i="71"/>
  <c r="Q4607" i="71"/>
  <c r="J4567" i="71"/>
  <c r="Q4567" i="71"/>
  <c r="J4507" i="71"/>
  <c r="Q4507" i="71"/>
  <c r="J4247" i="71"/>
  <c r="Q4247" i="71"/>
  <c r="J4167" i="71"/>
  <c r="Q4167" i="71"/>
  <c r="J3827" i="71"/>
  <c r="Q3827" i="71"/>
  <c r="J3447" i="71"/>
  <c r="Q3447" i="71"/>
  <c r="J3367" i="71"/>
  <c r="Q3367" i="71"/>
  <c r="J3347" i="71"/>
  <c r="Q3347" i="71"/>
  <c r="J3167" i="71"/>
  <c r="Q3167" i="71"/>
  <c r="J3087" i="71"/>
  <c r="Q3087" i="71"/>
  <c r="J3047" i="71"/>
  <c r="Q3047" i="71"/>
  <c r="J2967" i="71"/>
  <c r="Q2967" i="71"/>
  <c r="J2947" i="71"/>
  <c r="Q2947" i="71"/>
  <c r="J2927" i="71"/>
  <c r="Q2927" i="71"/>
  <c r="J2887" i="71"/>
  <c r="Q2887" i="71"/>
  <c r="J2687" i="71"/>
  <c r="Q2687" i="71"/>
  <c r="J2667" i="71"/>
  <c r="Q2667" i="71"/>
  <c r="J2647" i="71"/>
  <c r="Q2647" i="71"/>
  <c r="J2447" i="71"/>
  <c r="Q2447" i="71"/>
  <c r="J2427" i="71"/>
  <c r="Q2427" i="71"/>
  <c r="J2387" i="71"/>
  <c r="Q2387" i="71"/>
  <c r="J2287" i="71"/>
  <c r="Q2287" i="71"/>
  <c r="J2007" i="71"/>
  <c r="Q2007" i="71"/>
  <c r="J1907" i="71"/>
  <c r="Q1907" i="71"/>
  <c r="J1647" i="71"/>
  <c r="Q1647" i="71"/>
  <c r="J1627" i="71"/>
  <c r="Q1627" i="71"/>
  <c r="J1467" i="71"/>
  <c r="Q1467" i="71"/>
  <c r="J1387" i="71"/>
  <c r="Q1387" i="71"/>
  <c r="J1287" i="71"/>
  <c r="Q1287" i="71"/>
  <c r="J1207" i="71"/>
  <c r="Q1207" i="71"/>
  <c r="J1147" i="71"/>
  <c r="Q1147" i="71"/>
  <c r="J1107" i="71"/>
  <c r="Q1107" i="71"/>
  <c r="J1087" i="71"/>
  <c r="Q1087" i="71"/>
  <c r="J987" i="71"/>
  <c r="Q987" i="71"/>
  <c r="J767" i="71"/>
  <c r="Q767" i="71"/>
  <c r="J367" i="71"/>
  <c r="Q367" i="71"/>
  <c r="J347" i="71"/>
  <c r="Q347" i="71"/>
  <c r="J207" i="71"/>
  <c r="Q207" i="71"/>
  <c r="J147" i="71"/>
  <c r="Q147" i="71"/>
  <c r="Q4868" i="71"/>
  <c r="Q4686" i="71"/>
  <c r="Q4657" i="71"/>
  <c r="Q4627" i="71"/>
  <c r="Q4166" i="71"/>
  <c r="Q4107" i="71"/>
  <c r="Q3906" i="71"/>
  <c r="Q3821" i="71"/>
  <c r="Q3217" i="71"/>
  <c r="Q3067" i="71"/>
  <c r="Q2900" i="71"/>
  <c r="Q2867" i="71"/>
  <c r="Q2697" i="71"/>
  <c r="Q2627" i="71"/>
  <c r="Q766" i="71"/>
  <c r="J4926" i="71"/>
  <c r="Q4926" i="71"/>
  <c r="J4726" i="71"/>
  <c r="Q4726" i="71"/>
  <c r="J4666" i="71"/>
  <c r="Q4666" i="71"/>
  <c r="J4286" i="71"/>
  <c r="Q4286" i="71"/>
  <c r="J4266" i="71"/>
  <c r="Q4266" i="71"/>
  <c r="J4066" i="71"/>
  <c r="Q4066" i="71"/>
  <c r="J3766" i="71"/>
  <c r="Q3766" i="71"/>
  <c r="J3666" i="71"/>
  <c r="Q3666" i="71"/>
  <c r="J3606" i="71"/>
  <c r="Q3606" i="71"/>
  <c r="J3546" i="71"/>
  <c r="Q3546" i="71"/>
  <c r="J3466" i="71"/>
  <c r="Q3466" i="71"/>
  <c r="J3446" i="71"/>
  <c r="Q3446" i="71"/>
  <c r="J3266" i="71"/>
  <c r="Q3266" i="71"/>
  <c r="J3186" i="71"/>
  <c r="Q3186" i="71"/>
  <c r="J3126" i="71"/>
  <c r="Q3126" i="71"/>
  <c r="J3086" i="71"/>
  <c r="Q3086" i="71"/>
  <c r="J2966" i="71"/>
  <c r="Q2966" i="71"/>
  <c r="J2926" i="71"/>
  <c r="Q2926" i="71"/>
  <c r="J2726" i="71"/>
  <c r="Q2726" i="71"/>
  <c r="J2286" i="71"/>
  <c r="Q2286" i="71"/>
  <c r="J2126" i="71"/>
  <c r="Q2126" i="71"/>
  <c r="J2066" i="71"/>
  <c r="Q2066" i="71"/>
  <c r="J1966" i="71"/>
  <c r="Q1966" i="71"/>
  <c r="J1846" i="71"/>
  <c r="Q1846" i="71"/>
  <c r="J1786" i="71"/>
  <c r="Q1786" i="71"/>
  <c r="J1426" i="71"/>
  <c r="Q1426" i="71"/>
  <c r="J1286" i="71"/>
  <c r="Q1286" i="71"/>
  <c r="J1206" i="71"/>
  <c r="Q1206" i="71"/>
  <c r="J1146" i="71"/>
  <c r="Q1146" i="71"/>
  <c r="J326" i="71"/>
  <c r="Q326" i="71"/>
  <c r="J226" i="71"/>
  <c r="Q226" i="71"/>
  <c r="J146" i="71"/>
  <c r="Q146" i="71"/>
  <c r="Q4867" i="71"/>
  <c r="Q4626" i="71"/>
  <c r="Q4481" i="71"/>
  <c r="Q4366" i="71"/>
  <c r="Q4106" i="71"/>
  <c r="Q3369" i="71"/>
  <c r="Q3341" i="71"/>
  <c r="Q3247" i="71"/>
  <c r="Q3066" i="71"/>
  <c r="Q3001" i="71"/>
  <c r="Q2866" i="71"/>
  <c r="Q2829" i="71"/>
  <c r="Q2729" i="71"/>
  <c r="Q2626" i="71"/>
  <c r="Q2587" i="71"/>
  <c r="Q2098" i="71"/>
  <c r="Q1569" i="71"/>
  <c r="Q348" i="71"/>
  <c r="J4361" i="71"/>
  <c r="Q4361" i="71"/>
  <c r="J3201" i="71"/>
  <c r="Q3201" i="71"/>
  <c r="J2241" i="71"/>
  <c r="Q2241" i="71"/>
  <c r="J4860" i="71"/>
  <c r="Q4860" i="71"/>
  <c r="J4800" i="71"/>
  <c r="Q4800" i="71"/>
  <c r="J4760" i="71"/>
  <c r="Q4760" i="71"/>
  <c r="J4700" i="71"/>
  <c r="Q4700" i="71"/>
  <c r="J4660" i="71"/>
  <c r="Q4660" i="71"/>
  <c r="J4460" i="71"/>
  <c r="Q4460" i="71"/>
  <c r="J4360" i="71"/>
  <c r="Q4360" i="71"/>
  <c r="J4320" i="71"/>
  <c r="Q4320" i="71"/>
  <c r="J4260" i="71"/>
  <c r="Q4260" i="71"/>
  <c r="J4180" i="71"/>
  <c r="Q4180" i="71"/>
  <c r="J4120" i="71"/>
  <c r="Q4120" i="71"/>
  <c r="J4020" i="71"/>
  <c r="Q4020" i="71"/>
  <c r="J3780" i="71"/>
  <c r="Q3780" i="71"/>
  <c r="J3740" i="71"/>
  <c r="Q3740" i="71"/>
  <c r="J3700" i="71"/>
  <c r="Q3700" i="71"/>
  <c r="J3500" i="71"/>
  <c r="Q3500" i="71"/>
  <c r="J3400" i="71"/>
  <c r="Q3400" i="71"/>
  <c r="J3320" i="71"/>
  <c r="Q3320" i="71"/>
  <c r="J3120" i="71"/>
  <c r="Q3120" i="71"/>
  <c r="J2420" i="71"/>
  <c r="Q2420" i="71"/>
  <c r="J1980" i="71"/>
  <c r="Q1980" i="71"/>
  <c r="J1700" i="71"/>
  <c r="Q1700" i="71"/>
  <c r="J1260" i="71"/>
  <c r="Q1260" i="71"/>
  <c r="J1080" i="71"/>
  <c r="Q1080" i="71"/>
  <c r="J920" i="71"/>
  <c r="Q920" i="71"/>
  <c r="J860" i="71"/>
  <c r="Q860" i="71"/>
  <c r="J780" i="71"/>
  <c r="Q780" i="71"/>
  <c r="J680" i="71"/>
  <c r="Q680" i="71"/>
  <c r="J560" i="71"/>
  <c r="Q560" i="71"/>
  <c r="J240" i="71"/>
  <c r="Q240" i="71"/>
  <c r="J140" i="71"/>
  <c r="Q140" i="71"/>
  <c r="Q3269" i="71"/>
  <c r="Q2649" i="71"/>
  <c r="Q4728" i="71"/>
  <c r="Q3981" i="71"/>
  <c r="Q3781" i="71"/>
  <c r="Q2920" i="71"/>
  <c r="Q2360" i="71"/>
  <c r="Q1188" i="71"/>
  <c r="J4681" i="71"/>
  <c r="Q4681" i="71"/>
  <c r="J2801" i="71"/>
  <c r="Q2801" i="71"/>
  <c r="J2401" i="71"/>
  <c r="Q2401" i="71"/>
  <c r="J2361" i="71"/>
  <c r="Q2361" i="71"/>
  <c r="J1261" i="71"/>
  <c r="Q1261" i="71"/>
  <c r="J421" i="71"/>
  <c r="Q421" i="71"/>
  <c r="J121" i="71"/>
  <c r="Q121" i="71"/>
  <c r="J4680" i="71"/>
  <c r="Q4680" i="71"/>
  <c r="J4440" i="71"/>
  <c r="Q4440" i="71"/>
  <c r="P2" i="71"/>
  <c r="Q2" i="71"/>
  <c r="J4498" i="71"/>
  <c r="Q4498" i="71"/>
  <c r="J4438" i="71"/>
  <c r="Q4438" i="71"/>
  <c r="J4398" i="71"/>
  <c r="Q4398" i="71"/>
  <c r="J4358" i="71"/>
  <c r="Q4358" i="71"/>
  <c r="J4298" i="71"/>
  <c r="Q4298" i="71"/>
  <c r="J4238" i="71"/>
  <c r="Q4238" i="71"/>
  <c r="J4198" i="71"/>
  <c r="Q4198" i="71"/>
  <c r="J4118" i="71"/>
  <c r="Q4118" i="71"/>
  <c r="J4058" i="71"/>
  <c r="Q4058" i="71"/>
  <c r="J4018" i="71"/>
  <c r="Q4018" i="71"/>
  <c r="J3958" i="71"/>
  <c r="Q3958" i="71"/>
  <c r="J3918" i="71"/>
  <c r="Q3918" i="71"/>
  <c r="J2358" i="71"/>
  <c r="Q2358" i="71"/>
  <c r="J2318" i="71"/>
  <c r="Q2318" i="71"/>
  <c r="J2258" i="71"/>
  <c r="Q2258" i="71"/>
  <c r="J1338" i="71"/>
  <c r="Q1338" i="71"/>
  <c r="J778" i="71"/>
  <c r="Q778" i="71"/>
  <c r="J458" i="71"/>
  <c r="Q458" i="71"/>
  <c r="Q4881" i="71"/>
  <c r="Q4527" i="71"/>
  <c r="Q4497" i="71"/>
  <c r="Q4441" i="71"/>
  <c r="Q4269" i="71"/>
  <c r="Q4067" i="71"/>
  <c r="Q4007" i="71"/>
  <c r="Q3807" i="71"/>
  <c r="Q3417" i="71"/>
  <c r="Q3267" i="71"/>
  <c r="Q3020" i="71"/>
  <c r="Q2986" i="71"/>
  <c r="Q2886" i="71"/>
  <c r="Q2747" i="71"/>
  <c r="Q2206" i="71"/>
  <c r="Q2121" i="71"/>
  <c r="Q1118" i="71"/>
  <c r="Q566" i="71"/>
  <c r="Q477" i="71"/>
  <c r="J4301" i="71"/>
  <c r="Q4301" i="71"/>
  <c r="J3581" i="71"/>
  <c r="Q3581" i="71"/>
  <c r="J2521" i="71"/>
  <c r="Q2521" i="71"/>
  <c r="J1761" i="71"/>
  <c r="Q1761" i="71"/>
  <c r="J681" i="71"/>
  <c r="Q681" i="71"/>
  <c r="J321" i="71"/>
  <c r="Q321" i="71"/>
  <c r="J4880" i="71"/>
  <c r="Q4880" i="71"/>
  <c r="J4840" i="71"/>
  <c r="Q4840" i="71"/>
  <c r="J4780" i="71"/>
  <c r="Q4780" i="71"/>
  <c r="J4620" i="71"/>
  <c r="Q4620" i="71"/>
  <c r="J4600" i="71"/>
  <c r="Q4600" i="71"/>
  <c r="J4580" i="71"/>
  <c r="Q4580" i="71"/>
  <c r="J4520" i="71"/>
  <c r="Q4520" i="71"/>
  <c r="J4500" i="71"/>
  <c r="Q4500" i="71"/>
  <c r="J4300" i="71"/>
  <c r="Q4300" i="71"/>
  <c r="J4240" i="71"/>
  <c r="Q4240" i="71"/>
  <c r="J3920" i="71"/>
  <c r="Q3920" i="71"/>
  <c r="J3820" i="71"/>
  <c r="Q3820" i="71"/>
  <c r="J3640" i="71"/>
  <c r="Q3640" i="71"/>
  <c r="J3220" i="71"/>
  <c r="Q3220" i="71"/>
  <c r="J3140" i="71"/>
  <c r="Q3140" i="71"/>
  <c r="J3100" i="71"/>
  <c r="Q3100" i="71"/>
  <c r="J2940" i="71"/>
  <c r="Q2940" i="71"/>
  <c r="J2680" i="71"/>
  <c r="Q2680" i="71"/>
  <c r="J2640" i="71"/>
  <c r="Q2640" i="71"/>
  <c r="J2600" i="71"/>
  <c r="Q2600" i="71"/>
  <c r="J2580" i="71"/>
  <c r="Q2580" i="71"/>
  <c r="J1920" i="71"/>
  <c r="Q1920" i="71"/>
  <c r="J4837" i="71"/>
  <c r="Q4837" i="71"/>
  <c r="J4457" i="71"/>
  <c r="Q4457" i="71"/>
  <c r="J4037" i="71"/>
  <c r="Q4037" i="71"/>
  <c r="J3777" i="71"/>
  <c r="Q3777" i="71"/>
  <c r="J3297" i="71"/>
  <c r="Q3297" i="71"/>
  <c r="J3197" i="71"/>
  <c r="Q3197" i="71"/>
  <c r="J2837" i="71"/>
  <c r="Q2837" i="71"/>
  <c r="J2817" i="71"/>
  <c r="Q2817" i="71"/>
  <c r="J2717" i="71"/>
  <c r="Q2717" i="71"/>
  <c r="J1917" i="71"/>
  <c r="Q1917" i="71"/>
  <c r="J1697" i="71"/>
  <c r="Q1697" i="71"/>
  <c r="J1117" i="71"/>
  <c r="Q1117" i="71"/>
  <c r="J777" i="71"/>
  <c r="Q777" i="71"/>
  <c r="J157" i="71"/>
  <c r="Q157" i="71"/>
  <c r="Q4907" i="71"/>
  <c r="Q4526" i="71"/>
  <c r="Q4381" i="71"/>
  <c r="Q4181" i="71"/>
  <c r="Q4006" i="71"/>
  <c r="Q3949" i="71"/>
  <c r="Q3806" i="71"/>
  <c r="Q3387" i="71"/>
  <c r="Q3327" i="71"/>
  <c r="Q2917" i="71"/>
  <c r="Q2538" i="71"/>
  <c r="Q2357" i="71"/>
  <c r="Q2120" i="71"/>
  <c r="Q2026" i="71"/>
  <c r="Q1537" i="71"/>
  <c r="Q966" i="71"/>
  <c r="Q807" i="71"/>
  <c r="J2919" i="71"/>
  <c r="Q2919" i="71"/>
  <c r="J2839" i="71"/>
  <c r="Q2839" i="71"/>
  <c r="J2519" i="71"/>
  <c r="Q2519" i="71"/>
  <c r="J1699" i="71"/>
  <c r="Q1699" i="71"/>
  <c r="J1119" i="71"/>
  <c r="Q1119" i="71"/>
  <c r="J799" i="71"/>
  <c r="Q799" i="71"/>
  <c r="J4611" i="71"/>
  <c r="Q4611" i="71"/>
  <c r="J4411" i="71"/>
  <c r="Q4411" i="71"/>
  <c r="J4011" i="71"/>
  <c r="Q4011" i="71"/>
  <c r="J3611" i="71"/>
  <c r="Q3611" i="71"/>
  <c r="J3091" i="71"/>
  <c r="Q3091" i="71"/>
  <c r="J2991" i="71"/>
  <c r="Q2991" i="71"/>
  <c r="J2891" i="71"/>
  <c r="Q2891" i="71"/>
  <c r="J2791" i="71"/>
  <c r="Q2791" i="71"/>
  <c r="J2691" i="71"/>
  <c r="Q2691" i="71"/>
  <c r="J2591" i="71"/>
  <c r="Q2591" i="71"/>
  <c r="J2511" i="71"/>
  <c r="Q2511" i="71"/>
  <c r="J2491" i="71"/>
  <c r="Q2491" i="71"/>
  <c r="J2451" i="71"/>
  <c r="Q2451" i="71"/>
  <c r="J2411" i="71"/>
  <c r="Q2411" i="71"/>
  <c r="J2311" i="71"/>
  <c r="Q2311" i="71"/>
  <c r="J2291" i="71"/>
  <c r="Q2291" i="71"/>
  <c r="Q4311" i="71"/>
  <c r="Q3619" i="71"/>
  <c r="Q3570" i="71"/>
  <c r="J2750" i="71"/>
  <c r="Q2750" i="71"/>
  <c r="J2070" i="71"/>
  <c r="Q2070" i="71"/>
  <c r="Q4771" i="71"/>
  <c r="Q4531" i="71"/>
  <c r="Q4359" i="71"/>
  <c r="Q3791" i="71"/>
  <c r="Q3371" i="71"/>
  <c r="J2251" i="71"/>
  <c r="Q2251" i="71"/>
  <c r="J2151" i="71"/>
  <c r="Q2151" i="71"/>
  <c r="J2071" i="71"/>
  <c r="Q2071" i="71"/>
  <c r="J1971" i="71"/>
  <c r="Q1971" i="71"/>
  <c r="J1891" i="71"/>
  <c r="Q1891" i="71"/>
  <c r="J1851" i="71"/>
  <c r="Q1851" i="71"/>
  <c r="J1831" i="71"/>
  <c r="Q1831" i="71"/>
  <c r="J1631" i="71"/>
  <c r="Q1631" i="71"/>
  <c r="J1551" i="71"/>
  <c r="Q1551" i="71"/>
  <c r="J1511" i="71"/>
  <c r="Q1511" i="71"/>
  <c r="J1471" i="71"/>
  <c r="Q1471" i="71"/>
  <c r="J1451" i="71"/>
  <c r="Q1451" i="71"/>
  <c r="J1431" i="71"/>
  <c r="Q1431" i="71"/>
  <c r="J1371" i="71"/>
  <c r="Q1371" i="71"/>
  <c r="J1271" i="71"/>
  <c r="Q1271" i="71"/>
  <c r="J1251" i="71"/>
  <c r="Q1251" i="71"/>
  <c r="J1211" i="71"/>
  <c r="Q1211" i="71"/>
  <c r="J1191" i="71"/>
  <c r="Q1191" i="71"/>
  <c r="P4812" i="71"/>
  <c r="P4292" i="71"/>
  <c r="P4012" i="71"/>
  <c r="P3852" i="71"/>
  <c r="P3402" i="71"/>
  <c r="P3342" i="71"/>
  <c r="P3269" i="71"/>
  <c r="P3017" i="71"/>
  <c r="P2198" i="71"/>
  <c r="P2152" i="71"/>
  <c r="P1792" i="71"/>
  <c r="P1054" i="71"/>
  <c r="P1012" i="71"/>
  <c r="P4411" i="71"/>
  <c r="P4937" i="71"/>
  <c r="P2917" i="71"/>
  <c r="P4906" i="71"/>
  <c r="P2796" i="71"/>
  <c r="P4905" i="71"/>
  <c r="P4892" i="71"/>
  <c r="P2196" i="71"/>
  <c r="P4440" i="71"/>
  <c r="P4439" i="71"/>
  <c r="P4438" i="71"/>
  <c r="P954" i="71"/>
  <c r="P4412" i="71"/>
  <c r="P576" i="71"/>
  <c r="P2182" i="71"/>
  <c r="P2181" i="71"/>
  <c r="P2902" i="71"/>
  <c r="P4103" i="71"/>
  <c r="P2901" i="71"/>
  <c r="P1576" i="71"/>
  <c r="P3002" i="71"/>
  <c r="P1891" i="71"/>
  <c r="P4891" i="71"/>
  <c r="P4811" i="71"/>
  <c r="P4042" i="71"/>
  <c r="P2897" i="71"/>
  <c r="P1471" i="71"/>
  <c r="P4661" i="71"/>
  <c r="P4037" i="71"/>
  <c r="P2891" i="71"/>
  <c r="P1254" i="71"/>
  <c r="P3004" i="71"/>
  <c r="P1971" i="71"/>
  <c r="P4660" i="71"/>
  <c r="P1251" i="71"/>
  <c r="P4657" i="71"/>
  <c r="P4011" i="71"/>
  <c r="P2791" i="71"/>
  <c r="P1211" i="71"/>
  <c r="P4592" i="71"/>
  <c r="P3851" i="71"/>
  <c r="P2662" i="71"/>
  <c r="P4591" i="71"/>
  <c r="P3844" i="71"/>
  <c r="P2655" i="71"/>
  <c r="P4462" i="71"/>
  <c r="P3834" i="71"/>
  <c r="P2543" i="71"/>
  <c r="P2663" i="71"/>
  <c r="P2538" i="71"/>
  <c r="P4442" i="71"/>
  <c r="P3752" i="71"/>
  <c r="P2535" i="71"/>
  <c r="P478" i="71"/>
  <c r="P4651" i="71"/>
  <c r="P1191" i="71"/>
  <c r="P3777" i="71"/>
  <c r="P4441" i="71"/>
  <c r="P3712" i="71"/>
  <c r="P2358" i="71"/>
  <c r="P458" i="71"/>
  <c r="P4783" i="71"/>
  <c r="P4581" i="71"/>
  <c r="P4384" i="71"/>
  <c r="P4184" i="71"/>
  <c r="P3981" i="71"/>
  <c r="P3639" i="71"/>
  <c r="P3164" i="71"/>
  <c r="P2862" i="71"/>
  <c r="P2411" i="71"/>
  <c r="P1851" i="71"/>
  <c r="P914" i="71"/>
  <c r="P4645" i="71"/>
  <c r="P4826" i="71"/>
  <c r="P4644" i="71"/>
  <c r="P4207" i="71"/>
  <c r="P4825" i="71"/>
  <c r="P4643" i="71"/>
  <c r="P4206" i="71"/>
  <c r="P4024" i="71"/>
  <c r="P987" i="71"/>
  <c r="P4602" i="71"/>
  <c r="P4205" i="71"/>
  <c r="P4204" i="71"/>
  <c r="P4802" i="71"/>
  <c r="P4385" i="71"/>
  <c r="P1882" i="71"/>
  <c r="P4782" i="71"/>
  <c r="P4580" i="71"/>
  <c r="P4383" i="71"/>
  <c r="P4183" i="71"/>
  <c r="P3979" i="71"/>
  <c r="P3637" i="71"/>
  <c r="P3163" i="71"/>
  <c r="P2801" i="71"/>
  <c r="P2401" i="71"/>
  <c r="P799" i="71"/>
  <c r="P4731" i="71"/>
  <c r="P4574" i="71"/>
  <c r="P4382" i="71"/>
  <c r="P4145" i="71"/>
  <c r="P3958" i="71"/>
  <c r="P3527" i="71"/>
  <c r="P3162" i="71"/>
  <c r="P2800" i="71"/>
  <c r="P2362" i="71"/>
  <c r="P1697" i="71"/>
  <c r="P578" i="71"/>
  <c r="P4046" i="71"/>
  <c r="P4025" i="71"/>
  <c r="P3647" i="71"/>
  <c r="P2863" i="71"/>
  <c r="P4728" i="71"/>
  <c r="P4572" i="71"/>
  <c r="P4381" i="71"/>
  <c r="P4142" i="71"/>
  <c r="P3952" i="71"/>
  <c r="P3525" i="71"/>
  <c r="P3142" i="71"/>
  <c r="P2799" i="71"/>
  <c r="P1692" i="71"/>
  <c r="P4725" i="71"/>
  <c r="P4526" i="71"/>
  <c r="P4379" i="71"/>
  <c r="P4132" i="71"/>
  <c r="P3951" i="71"/>
  <c r="P3524" i="71"/>
  <c r="P3104" i="71"/>
  <c r="P2357" i="71"/>
  <c r="P566" i="71"/>
  <c r="P4047" i="71"/>
  <c r="P4227" i="71"/>
  <c r="P3264" i="71"/>
  <c r="P4023" i="71"/>
  <c r="P3640" i="71"/>
  <c r="P4724" i="71"/>
  <c r="P4525" i="71"/>
  <c r="P4372" i="71"/>
  <c r="P4125" i="71"/>
  <c r="P3942" i="71"/>
  <c r="P3523" i="71"/>
  <c r="P3102" i="71"/>
  <c r="P2355" i="71"/>
  <c r="P535" i="71"/>
  <c r="P4226" i="71"/>
  <c r="P3766" i="71"/>
  <c r="P966" i="71"/>
  <c r="P3262" i="71"/>
  <c r="P4201" i="71"/>
  <c r="P4723" i="71"/>
  <c r="P4524" i="71"/>
  <c r="P4351" i="71"/>
  <c r="P4124" i="71"/>
  <c r="P3919" i="71"/>
  <c r="P3511" i="71"/>
  <c r="P3042" i="71"/>
  <c r="P2762" i="71"/>
  <c r="P2343" i="71"/>
  <c r="P1343" i="71"/>
  <c r="P3267" i="71"/>
  <c r="P3265" i="71"/>
  <c r="P1907" i="71"/>
  <c r="P3165" i="71"/>
  <c r="P4711" i="71"/>
  <c r="P4523" i="71"/>
  <c r="P4300" i="71"/>
  <c r="P4123" i="71"/>
  <c r="P3918" i="71"/>
  <c r="P3416" i="71"/>
  <c r="P3023" i="71"/>
  <c r="P2687" i="71"/>
  <c r="P2291" i="71"/>
  <c r="P1338" i="71"/>
  <c r="P477" i="71"/>
  <c r="P2545" i="71"/>
  <c r="P2904" i="71"/>
  <c r="P2103" i="71"/>
  <c r="P2521" i="71"/>
  <c r="P2519" i="71"/>
  <c r="P4704" i="71"/>
  <c r="P4522" i="71"/>
  <c r="P4299" i="71"/>
  <c r="P4122" i="71"/>
  <c r="P3857" i="71"/>
  <c r="P3404" i="71"/>
  <c r="P3020" i="71"/>
  <c r="P2686" i="71"/>
  <c r="P2200" i="71"/>
  <c r="P1272" i="71"/>
  <c r="P3266" i="71"/>
  <c r="P3263" i="71"/>
  <c r="P2520" i="71"/>
  <c r="P920" i="71"/>
  <c r="P4703" i="71"/>
  <c r="P4499" i="71"/>
  <c r="P4298" i="71"/>
  <c r="P4104" i="71"/>
  <c r="P3856" i="71"/>
  <c r="P3403" i="71"/>
  <c r="P3019" i="71"/>
  <c r="P2664" i="71"/>
  <c r="P2199" i="71"/>
  <c r="P1271" i="71"/>
  <c r="P4886" i="71"/>
  <c r="P4287" i="71"/>
  <c r="P3927" i="71"/>
  <c r="P3626" i="71"/>
  <c r="P3365" i="71"/>
  <c r="P2786" i="71"/>
  <c r="P1569" i="71"/>
  <c r="P4885" i="71"/>
  <c r="P4801" i="71"/>
  <c r="P4707" i="71"/>
  <c r="P4632" i="71"/>
  <c r="P4571" i="71"/>
  <c r="P4498" i="71"/>
  <c r="P4437" i="71"/>
  <c r="P4371" i="71"/>
  <c r="P4272" i="71"/>
  <c r="P4198" i="71"/>
  <c r="P4120" i="71"/>
  <c r="P4022" i="71"/>
  <c r="P3923" i="71"/>
  <c r="P3825" i="71"/>
  <c r="P3740" i="71"/>
  <c r="P3611" i="71"/>
  <c r="P3497" i="71"/>
  <c r="P3364" i="71"/>
  <c r="P3249" i="71"/>
  <c r="P3123" i="71"/>
  <c r="P3001" i="71"/>
  <c r="P2866" i="71"/>
  <c r="P2765" i="71"/>
  <c r="P2647" i="71"/>
  <c r="P2492" i="71"/>
  <c r="P2342" i="71"/>
  <c r="P2151" i="71"/>
  <c r="P1825" i="71"/>
  <c r="P1556" i="71"/>
  <c r="P1207" i="71"/>
  <c r="P908" i="71"/>
  <c r="P423" i="71"/>
  <c r="P1889" i="71"/>
  <c r="P1647" i="71"/>
  <c r="P4709" i="71"/>
  <c r="P3826" i="71"/>
  <c r="P3744" i="71"/>
  <c r="P3500" i="71"/>
  <c r="P3124" i="71"/>
  <c r="P2887" i="71"/>
  <c r="P2649" i="71"/>
  <c r="P1849" i="71"/>
  <c r="P4882" i="71"/>
  <c r="P4791" i="71"/>
  <c r="P4706" i="71"/>
  <c r="P4629" i="71"/>
  <c r="P4570" i="71"/>
  <c r="P4497" i="71"/>
  <c r="P4427" i="71"/>
  <c r="P4358" i="71"/>
  <c r="P4271" i="71"/>
  <c r="P4197" i="71"/>
  <c r="P4107" i="71"/>
  <c r="P4020" i="71"/>
  <c r="P3922" i="71"/>
  <c r="P3824" i="71"/>
  <c r="P3731" i="71"/>
  <c r="P3591" i="71"/>
  <c r="P3491" i="71"/>
  <c r="P3363" i="71"/>
  <c r="P3247" i="71"/>
  <c r="P3119" i="71"/>
  <c r="P2991" i="71"/>
  <c r="P2865" i="71"/>
  <c r="P2764" i="71"/>
  <c r="P2642" i="71"/>
  <c r="P2491" i="71"/>
  <c r="P2319" i="71"/>
  <c r="P2122" i="71"/>
  <c r="P1824" i="71"/>
  <c r="P1551" i="71"/>
  <c r="P1206" i="71"/>
  <c r="P906" i="71"/>
  <c r="P372" i="71"/>
  <c r="P3747" i="71"/>
  <c r="P4867" i="71"/>
  <c r="P4785" i="71"/>
  <c r="P4705" i="71"/>
  <c r="P4627" i="71"/>
  <c r="P4567" i="71"/>
  <c r="P4488" i="71"/>
  <c r="P4426" i="71"/>
  <c r="P4357" i="71"/>
  <c r="P4267" i="71"/>
  <c r="P4185" i="71"/>
  <c r="P4105" i="71"/>
  <c r="P4018" i="71"/>
  <c r="P3920" i="71"/>
  <c r="P3823" i="71"/>
  <c r="P3726" i="71"/>
  <c r="P3589" i="71"/>
  <c r="P3487" i="71"/>
  <c r="P3362" i="71"/>
  <c r="P3242" i="71"/>
  <c r="P3117" i="71"/>
  <c r="P2967" i="71"/>
  <c r="P2864" i="71"/>
  <c r="P2763" i="71"/>
  <c r="P2640" i="71"/>
  <c r="P2487" i="71"/>
  <c r="P2318" i="71"/>
  <c r="P2121" i="71"/>
  <c r="P1803" i="71"/>
  <c r="P1511" i="71"/>
  <c r="P1203" i="71"/>
  <c r="P903" i="71"/>
  <c r="P367" i="71"/>
  <c r="P4865" i="71"/>
  <c r="P4625" i="71"/>
  <c r="P4565" i="71"/>
  <c r="P4486" i="71"/>
  <c r="P4349" i="71"/>
  <c r="P4265" i="71"/>
  <c r="P3805" i="71"/>
  <c r="P3704" i="71"/>
  <c r="P3586" i="71"/>
  <c r="P3464" i="71"/>
  <c r="P3224" i="71"/>
  <c r="P2965" i="71"/>
  <c r="P2749" i="71"/>
  <c r="P2626" i="71"/>
  <c r="P2484" i="71"/>
  <c r="P2287" i="71"/>
  <c r="P2086" i="71"/>
  <c r="P1786" i="71"/>
  <c r="P1469" i="71"/>
  <c r="P1188" i="71"/>
  <c r="P780" i="71"/>
  <c r="P347" i="71"/>
  <c r="P4932" i="71"/>
  <c r="P4864" i="71"/>
  <c r="P4780" i="71"/>
  <c r="P4686" i="71"/>
  <c r="P4624" i="71"/>
  <c r="P4552" i="71"/>
  <c r="P4483" i="71"/>
  <c r="P4407" i="71"/>
  <c r="P4344" i="71"/>
  <c r="P4254" i="71"/>
  <c r="P4182" i="71"/>
  <c r="P4091" i="71"/>
  <c r="P4007" i="71"/>
  <c r="P3912" i="71"/>
  <c r="P3804" i="71"/>
  <c r="P3703" i="71"/>
  <c r="P3582" i="71"/>
  <c r="P3463" i="71"/>
  <c r="P3325" i="71"/>
  <c r="P3223" i="71"/>
  <c r="P3100" i="71"/>
  <c r="P2964" i="71"/>
  <c r="P2847" i="71"/>
  <c r="P2747" i="71"/>
  <c r="P2604" i="71"/>
  <c r="P2479" i="71"/>
  <c r="P2286" i="71"/>
  <c r="P2085" i="71"/>
  <c r="P1785" i="71"/>
  <c r="P1449" i="71"/>
  <c r="P1119" i="71"/>
  <c r="P778" i="71"/>
  <c r="P326" i="71"/>
  <c r="P4931" i="71"/>
  <c r="P4863" i="71"/>
  <c r="P4773" i="71"/>
  <c r="P4685" i="71"/>
  <c r="P4623" i="71"/>
  <c r="P4551" i="71"/>
  <c r="P4482" i="71"/>
  <c r="P4406" i="71"/>
  <c r="P4343" i="71"/>
  <c r="P4246" i="71"/>
  <c r="P4181" i="71"/>
  <c r="P4085" i="71"/>
  <c r="P4005" i="71"/>
  <c r="P3911" i="71"/>
  <c r="P3803" i="71"/>
  <c r="P3702" i="71"/>
  <c r="P3571" i="71"/>
  <c r="P3462" i="71"/>
  <c r="P3324" i="71"/>
  <c r="P3204" i="71"/>
  <c r="P3096" i="71"/>
  <c r="P2963" i="71"/>
  <c r="P2842" i="71"/>
  <c r="P2742" i="71"/>
  <c r="P2602" i="71"/>
  <c r="P2465" i="71"/>
  <c r="P2278" i="71"/>
  <c r="P2071" i="71"/>
  <c r="P1784" i="71"/>
  <c r="P1431" i="71"/>
  <c r="P1118" i="71"/>
  <c r="P777" i="71"/>
  <c r="P323" i="71"/>
  <c r="P2485" i="71"/>
  <c r="P4923" i="71"/>
  <c r="P4862" i="71"/>
  <c r="P4766" i="71"/>
  <c r="P4684" i="71"/>
  <c r="P4620" i="71"/>
  <c r="P4548" i="71"/>
  <c r="P4481" i="71"/>
  <c r="P4405" i="71"/>
  <c r="P4342" i="71"/>
  <c r="P4245" i="71"/>
  <c r="P4180" i="71"/>
  <c r="P4084" i="71"/>
  <c r="P4004" i="71"/>
  <c r="P3907" i="71"/>
  <c r="P3789" i="71"/>
  <c r="P3671" i="71"/>
  <c r="P3569" i="71"/>
  <c r="P3451" i="71"/>
  <c r="P3323" i="71"/>
  <c r="P3202" i="71"/>
  <c r="P3067" i="71"/>
  <c r="P2962" i="71"/>
  <c r="P2839" i="71"/>
  <c r="P2737" i="71"/>
  <c r="P2586" i="71"/>
  <c r="P2457" i="71"/>
  <c r="P2267" i="71"/>
  <c r="P2066" i="71"/>
  <c r="P1782" i="71"/>
  <c r="P1426" i="71"/>
  <c r="P1117" i="71"/>
  <c r="P767" i="71"/>
  <c r="P321" i="71"/>
  <c r="P4922" i="71"/>
  <c r="P4860" i="71"/>
  <c r="P4763" i="71"/>
  <c r="P4683" i="71"/>
  <c r="P4617" i="71"/>
  <c r="P4547" i="71"/>
  <c r="P4471" i="71"/>
  <c r="P4402" i="71"/>
  <c r="P4332" i="71"/>
  <c r="P4244" i="71"/>
  <c r="P4152" i="71"/>
  <c r="P4083" i="71"/>
  <c r="P4003" i="71"/>
  <c r="P3906" i="71"/>
  <c r="P3784" i="71"/>
  <c r="P3669" i="71"/>
  <c r="P3551" i="71"/>
  <c r="P3447" i="71"/>
  <c r="P3320" i="71"/>
  <c r="P3201" i="71"/>
  <c r="P3066" i="71"/>
  <c r="P2947" i="71"/>
  <c r="P2837" i="71"/>
  <c r="P2727" i="71"/>
  <c r="P2580" i="71"/>
  <c r="P2445" i="71"/>
  <c r="P2266" i="71"/>
  <c r="P2028" i="71"/>
  <c r="P1772" i="71"/>
  <c r="P1423" i="71"/>
  <c r="P1107" i="71"/>
  <c r="P766" i="71"/>
  <c r="P239" i="71"/>
  <c r="P1689" i="71"/>
  <c r="P1648" i="71"/>
  <c r="P4889" i="71"/>
  <c r="P4807" i="71"/>
  <c r="P3746" i="71"/>
  <c r="P3629" i="71"/>
  <c r="P3367" i="71"/>
  <c r="P3147" i="71"/>
  <c r="P4887" i="71"/>
  <c r="P4805" i="71"/>
  <c r="P4507" i="71"/>
  <c r="P3745" i="71"/>
  <c r="P3627" i="71"/>
  <c r="P3505" i="71"/>
  <c r="P3366" i="71"/>
  <c r="P4866" i="71"/>
  <c r="P4566" i="71"/>
  <c r="P4487" i="71"/>
  <c r="P4266" i="71"/>
  <c r="P3807" i="71"/>
  <c r="P3587" i="71"/>
  <c r="P3486" i="71"/>
  <c r="P3347" i="71"/>
  <c r="P3225" i="71"/>
  <c r="P2966" i="71"/>
  <c r="P2627" i="71"/>
  <c r="P4914" i="71"/>
  <c r="P4851" i="71"/>
  <c r="P4761" i="71"/>
  <c r="P4682" i="71"/>
  <c r="P4607" i="71"/>
  <c r="P4546" i="71"/>
  <c r="P4467" i="71"/>
  <c r="P4401" i="71"/>
  <c r="P4331" i="71"/>
  <c r="P4243" i="71"/>
  <c r="P4151" i="71"/>
  <c r="P4082" i="71"/>
  <c r="P3985" i="71"/>
  <c r="P3887" i="71"/>
  <c r="P3783" i="71"/>
  <c r="P3668" i="71"/>
  <c r="P3547" i="71"/>
  <c r="P3446" i="71"/>
  <c r="P3304" i="71"/>
  <c r="P3197" i="71"/>
  <c r="P3065" i="71"/>
  <c r="P2939" i="71"/>
  <c r="P2829" i="71"/>
  <c r="P2704" i="71"/>
  <c r="P2561" i="71"/>
  <c r="P2433" i="71"/>
  <c r="P2265" i="71"/>
  <c r="P2026" i="71"/>
  <c r="P1705" i="71"/>
  <c r="P1388" i="71"/>
  <c r="P1089" i="71"/>
  <c r="P714" i="71"/>
  <c r="P226" i="71"/>
  <c r="P4912" i="71"/>
  <c r="P4843" i="71"/>
  <c r="P4757" i="71"/>
  <c r="P4681" i="71"/>
  <c r="P4605" i="71"/>
  <c r="P4545" i="71"/>
  <c r="P4465" i="71"/>
  <c r="P4398" i="71"/>
  <c r="P4324" i="71"/>
  <c r="P4238" i="71"/>
  <c r="P4149" i="71"/>
  <c r="P4070" i="71"/>
  <c r="P3984" i="71"/>
  <c r="P3886" i="71"/>
  <c r="P3782" i="71"/>
  <c r="P3667" i="71"/>
  <c r="P3546" i="71"/>
  <c r="P3439" i="71"/>
  <c r="P3303" i="71"/>
  <c r="P3196" i="71"/>
  <c r="P3064" i="71"/>
  <c r="P2937" i="71"/>
  <c r="P2819" i="71"/>
  <c r="P2702" i="71"/>
  <c r="P2560" i="71"/>
  <c r="P2427" i="71"/>
  <c r="P2204" i="71"/>
  <c r="P2025" i="71"/>
  <c r="P1704" i="71"/>
  <c r="P1387" i="71"/>
  <c r="P1088" i="71"/>
  <c r="P706" i="71"/>
  <c r="P207" i="71"/>
  <c r="P2787" i="71"/>
  <c r="P4626" i="71"/>
  <c r="P348" i="71"/>
  <c r="P4911" i="71"/>
  <c r="P4842" i="71"/>
  <c r="P4753" i="71"/>
  <c r="P4680" i="71"/>
  <c r="P4604" i="71"/>
  <c r="P4544" i="71"/>
  <c r="P4464" i="71"/>
  <c r="P4387" i="71"/>
  <c r="P4323" i="71"/>
  <c r="P4231" i="71"/>
  <c r="P4147" i="71"/>
  <c r="P4058" i="71"/>
  <c r="P3983" i="71"/>
  <c r="P3885" i="71"/>
  <c r="P3781" i="71"/>
  <c r="P3666" i="71"/>
  <c r="P3543" i="71"/>
  <c r="P3437" i="71"/>
  <c r="P3302" i="71"/>
  <c r="P3167" i="71"/>
  <c r="P3063" i="71"/>
  <c r="P2920" i="71"/>
  <c r="P2804" i="71"/>
  <c r="P2701" i="71"/>
  <c r="P2553" i="71"/>
  <c r="P2420" i="71"/>
  <c r="P2203" i="71"/>
  <c r="P2007" i="71"/>
  <c r="P1700" i="71"/>
  <c r="P1386" i="71"/>
  <c r="P1087" i="71"/>
  <c r="P608" i="71"/>
  <c r="P147" i="71"/>
  <c r="P4907" i="71"/>
  <c r="P4827" i="71"/>
  <c r="P4732" i="71"/>
  <c r="P4668" i="71"/>
  <c r="P4603" i="71"/>
  <c r="P4539" i="71"/>
  <c r="P4463" i="71"/>
  <c r="P4386" i="71"/>
  <c r="P4322" i="71"/>
  <c r="P4228" i="71"/>
  <c r="P4146" i="71"/>
  <c r="P4057" i="71"/>
  <c r="P3982" i="71"/>
  <c r="P3874" i="71"/>
  <c r="P3780" i="71"/>
  <c r="P3665" i="71"/>
  <c r="P3542" i="71"/>
  <c r="P3422" i="71"/>
  <c r="P3296" i="71"/>
  <c r="P3166" i="71"/>
  <c r="P3062" i="71"/>
  <c r="P2919" i="71"/>
  <c r="P2802" i="71"/>
  <c r="P2700" i="71"/>
  <c r="P2547" i="71"/>
  <c r="P2418" i="71"/>
  <c r="P2202" i="71"/>
  <c r="P1980" i="71"/>
  <c r="P1699" i="71"/>
  <c r="P1369" i="71"/>
  <c r="P1083" i="71"/>
  <c r="P579" i="71"/>
  <c r="P146" i="71"/>
  <c r="P3670" i="71"/>
  <c r="P3570" i="71"/>
  <c r="P3355" i="71"/>
  <c r="J4895" i="71"/>
  <c r="P4895" i="71"/>
  <c r="J4795" i="71"/>
  <c r="P4795" i="71"/>
  <c r="J4775" i="71"/>
  <c r="P4775" i="71"/>
  <c r="J4735" i="71"/>
  <c r="P4735" i="71"/>
  <c r="J4715" i="71"/>
  <c r="P4715" i="71"/>
  <c r="J4695" i="71"/>
  <c r="P4695" i="71"/>
  <c r="J4655" i="71"/>
  <c r="P4655" i="71"/>
  <c r="J4635" i="71"/>
  <c r="P4635" i="71"/>
  <c r="J4615" i="71"/>
  <c r="P4615" i="71"/>
  <c r="J4595" i="71"/>
  <c r="P4595" i="71"/>
  <c r="J4555" i="71"/>
  <c r="P4555" i="71"/>
  <c r="J4535" i="71"/>
  <c r="P4535" i="71"/>
  <c r="J4515" i="71"/>
  <c r="P4515" i="71"/>
  <c r="J4495" i="71"/>
  <c r="P4495" i="71"/>
  <c r="J4475" i="71"/>
  <c r="P4475" i="71"/>
  <c r="J4435" i="71"/>
  <c r="P4435" i="71"/>
  <c r="J4375" i="71"/>
  <c r="P4375" i="71"/>
  <c r="J4275" i="71"/>
  <c r="P4275" i="71"/>
  <c r="J4235" i="71"/>
  <c r="P4235" i="71"/>
  <c r="J4195" i="71"/>
  <c r="P4195" i="71"/>
  <c r="J4155" i="71"/>
  <c r="P4155" i="71"/>
  <c r="J4115" i="71"/>
  <c r="P4115" i="71"/>
  <c r="J4095" i="71"/>
  <c r="P4095" i="71"/>
  <c r="J4055" i="71"/>
  <c r="P4055" i="71"/>
  <c r="J4035" i="71"/>
  <c r="P4035" i="71"/>
  <c r="J3995" i="71"/>
  <c r="P3995" i="71"/>
  <c r="J3975" i="71"/>
  <c r="P3975" i="71"/>
  <c r="J3935" i="71"/>
  <c r="P3935" i="71"/>
  <c r="J3815" i="71"/>
  <c r="P3815" i="71"/>
  <c r="J3775" i="71"/>
  <c r="P3775" i="71"/>
  <c r="J3755" i="71"/>
  <c r="P3755" i="71"/>
  <c r="J3715" i="71"/>
  <c r="P3715" i="71"/>
  <c r="J3695" i="71"/>
  <c r="P3695" i="71"/>
  <c r="J3675" i="71"/>
  <c r="P3675" i="71"/>
  <c r="J3635" i="71"/>
  <c r="P3635" i="71"/>
  <c r="J3595" i="71"/>
  <c r="P3595" i="71"/>
  <c r="J3555" i="71"/>
  <c r="P3555" i="71"/>
  <c r="J3535" i="71"/>
  <c r="P3535" i="71"/>
  <c r="J3515" i="71"/>
  <c r="P3515" i="71"/>
  <c r="J3475" i="71"/>
  <c r="P3475" i="71"/>
  <c r="J3455" i="71"/>
  <c r="P3455" i="71"/>
  <c r="J3415" i="71"/>
  <c r="P3415" i="71"/>
  <c r="J3395" i="71"/>
  <c r="P3395" i="71"/>
  <c r="J3375" i="71"/>
  <c r="P3375" i="71"/>
  <c r="J3335" i="71"/>
  <c r="P3335" i="71"/>
  <c r="J3295" i="71"/>
  <c r="P3295" i="71"/>
  <c r="J3235" i="71"/>
  <c r="P3235" i="71"/>
  <c r="J3195" i="71"/>
  <c r="P3195" i="71"/>
  <c r="J3155" i="71"/>
  <c r="P3155" i="71"/>
  <c r="J3135" i="71"/>
  <c r="P3135" i="71"/>
  <c r="J3095" i="71"/>
  <c r="P3095" i="71"/>
  <c r="J3075" i="71"/>
  <c r="P3075" i="71"/>
  <c r="J3055" i="71"/>
  <c r="P3055" i="71"/>
  <c r="J3015" i="71"/>
  <c r="P3015" i="71"/>
  <c r="J2995" i="71"/>
  <c r="P2995" i="71"/>
  <c r="J2975" i="71"/>
  <c r="P2975" i="71"/>
  <c r="J2955" i="71"/>
  <c r="P2955" i="71"/>
  <c r="J2935" i="71"/>
  <c r="P2935" i="71"/>
  <c r="J2895" i="71"/>
  <c r="P2895" i="71"/>
  <c r="J2875" i="71"/>
  <c r="P2875" i="71"/>
  <c r="J2855" i="71"/>
  <c r="P2855" i="71"/>
  <c r="J2835" i="71"/>
  <c r="P2835" i="71"/>
  <c r="J2815" i="71"/>
  <c r="P2815" i="71"/>
  <c r="J2795" i="71"/>
  <c r="P2795" i="71"/>
  <c r="J2775" i="71"/>
  <c r="P2775" i="71"/>
  <c r="J2735" i="71"/>
  <c r="P2735" i="71"/>
  <c r="J2715" i="71"/>
  <c r="P2715" i="71"/>
  <c r="J2695" i="71"/>
  <c r="P2695" i="71"/>
  <c r="J2675" i="71"/>
  <c r="P2675" i="71"/>
  <c r="J2635" i="71"/>
  <c r="P2635" i="71"/>
  <c r="J2595" i="71"/>
  <c r="P2595" i="71"/>
  <c r="J2575" i="71"/>
  <c r="P2575" i="71"/>
  <c r="J2515" i="71"/>
  <c r="P2515" i="71"/>
  <c r="J2475" i="71"/>
  <c r="P2475" i="71"/>
  <c r="J2435" i="71"/>
  <c r="P2435" i="71"/>
  <c r="J2335" i="71"/>
  <c r="P2335" i="71"/>
  <c r="J2295" i="71"/>
  <c r="P2295" i="71"/>
  <c r="J2275" i="71"/>
  <c r="P2275" i="71"/>
  <c r="J2235" i="71"/>
  <c r="P2235" i="71"/>
  <c r="J2195" i="71"/>
  <c r="P2195" i="71"/>
  <c r="J2175" i="71"/>
  <c r="P2175" i="71"/>
  <c r="J2135" i="71"/>
  <c r="P2135" i="71"/>
  <c r="J2095" i="71"/>
  <c r="P2095" i="71"/>
  <c r="J2075" i="71"/>
  <c r="P2075" i="71"/>
  <c r="J2035" i="71"/>
  <c r="P2035" i="71"/>
  <c r="J2015" i="71"/>
  <c r="P2015" i="71"/>
  <c r="J1975" i="71"/>
  <c r="P1975" i="71"/>
  <c r="J1935" i="71"/>
  <c r="P1935" i="71"/>
  <c r="J1895" i="71"/>
  <c r="P1895" i="71"/>
  <c r="J1875" i="71"/>
  <c r="P1875" i="71"/>
  <c r="J1855" i="71"/>
  <c r="P1855" i="71"/>
  <c r="J1835" i="71"/>
  <c r="P1835" i="71"/>
  <c r="J1795" i="71"/>
  <c r="P1795" i="71"/>
  <c r="J1735" i="71"/>
  <c r="P1735" i="71"/>
  <c r="J1695" i="71"/>
  <c r="P1695" i="71"/>
  <c r="J1655" i="71"/>
  <c r="P1655" i="71"/>
  <c r="J1615" i="71"/>
  <c r="P1615" i="71"/>
  <c r="J1575" i="71"/>
  <c r="P1575" i="71"/>
  <c r="J1515" i="71"/>
  <c r="P1515" i="71"/>
  <c r="J1495" i="71"/>
  <c r="P1495" i="71"/>
  <c r="J1455" i="71"/>
  <c r="P1455" i="71"/>
  <c r="J1435" i="71"/>
  <c r="P1435" i="71"/>
  <c r="J1395" i="71"/>
  <c r="P1395" i="71"/>
  <c r="J1355" i="71"/>
  <c r="P1355" i="71"/>
  <c r="J1315" i="71"/>
  <c r="P1315" i="71"/>
  <c r="J1275" i="71"/>
  <c r="P1275" i="71"/>
  <c r="J1235" i="71"/>
  <c r="P1235" i="71"/>
  <c r="J1215" i="71"/>
  <c r="P1215" i="71"/>
  <c r="J1175" i="71"/>
  <c r="P1175" i="71"/>
  <c r="J1155" i="71"/>
  <c r="P1155" i="71"/>
  <c r="J1095" i="71"/>
  <c r="P1095" i="71"/>
  <c r="J1075" i="71"/>
  <c r="P1075" i="71"/>
  <c r="J1055" i="71"/>
  <c r="P1055" i="71"/>
  <c r="J1015" i="71"/>
  <c r="P1015" i="71"/>
  <c r="J975" i="71"/>
  <c r="P975" i="71"/>
  <c r="J935" i="71"/>
  <c r="P935" i="71"/>
  <c r="J895" i="71"/>
  <c r="P895" i="71"/>
  <c r="J855" i="71"/>
  <c r="P855" i="71"/>
  <c r="J815" i="71"/>
  <c r="P815" i="71"/>
  <c r="J775" i="71"/>
  <c r="P775" i="71"/>
  <c r="J735" i="71"/>
  <c r="P735" i="71"/>
  <c r="J695" i="71"/>
  <c r="P695" i="71"/>
  <c r="J675" i="71"/>
  <c r="P675" i="71"/>
  <c r="J635" i="71"/>
  <c r="P635" i="71"/>
  <c r="J595" i="71"/>
  <c r="P595" i="71"/>
  <c r="J495" i="71"/>
  <c r="P495" i="71"/>
  <c r="J455" i="71"/>
  <c r="P455" i="71"/>
  <c r="J415" i="71"/>
  <c r="P415" i="71"/>
  <c r="J355" i="71"/>
  <c r="P355" i="71"/>
  <c r="J275" i="71"/>
  <c r="P275" i="71"/>
  <c r="J235" i="71"/>
  <c r="P235" i="71"/>
  <c r="J195" i="71"/>
  <c r="P195" i="71"/>
  <c r="J175" i="71"/>
  <c r="P175" i="71"/>
  <c r="J135" i="71"/>
  <c r="P135" i="71"/>
  <c r="J95" i="71"/>
  <c r="P95" i="71"/>
  <c r="J55" i="71"/>
  <c r="P55" i="71"/>
  <c r="J35" i="71"/>
  <c r="P35" i="71"/>
  <c r="P2755" i="71"/>
  <c r="J4934" i="71"/>
  <c r="P4934" i="71"/>
  <c r="J4894" i="71"/>
  <c r="P4894" i="71"/>
  <c r="J4874" i="71"/>
  <c r="P4874" i="71"/>
  <c r="J4854" i="71"/>
  <c r="P4854" i="71"/>
  <c r="J4834" i="71"/>
  <c r="P4834" i="71"/>
  <c r="J4794" i="71"/>
  <c r="P4794" i="71"/>
  <c r="J4774" i="71"/>
  <c r="P4774" i="71"/>
  <c r="J4754" i="71"/>
  <c r="P4754" i="71"/>
  <c r="J4734" i="71"/>
  <c r="P4734" i="71"/>
  <c r="J4714" i="71"/>
  <c r="P4714" i="71"/>
  <c r="J4694" i="71"/>
  <c r="P4694" i="71"/>
  <c r="J4674" i="71"/>
  <c r="P4674" i="71"/>
  <c r="J4654" i="71"/>
  <c r="P4654" i="71"/>
  <c r="J4634" i="71"/>
  <c r="P4634" i="71"/>
  <c r="J4614" i="71"/>
  <c r="P4614" i="71"/>
  <c r="J4594" i="71"/>
  <c r="P4594" i="71"/>
  <c r="J4554" i="71"/>
  <c r="P4554" i="71"/>
  <c r="J4534" i="71"/>
  <c r="P4534" i="71"/>
  <c r="J4514" i="71"/>
  <c r="P4514" i="71"/>
  <c r="J4494" i="71"/>
  <c r="P4494" i="71"/>
  <c r="J4474" i="71"/>
  <c r="P4474" i="71"/>
  <c r="J4454" i="71"/>
  <c r="P4454" i="71"/>
  <c r="J4434" i="71"/>
  <c r="P4434" i="71"/>
  <c r="J4414" i="71"/>
  <c r="P4414" i="71"/>
  <c r="J4394" i="71"/>
  <c r="P4394" i="71"/>
  <c r="J4374" i="71"/>
  <c r="P4374" i="71"/>
  <c r="J4354" i="71"/>
  <c r="P4354" i="71"/>
  <c r="J4334" i="71"/>
  <c r="P4334" i="71"/>
  <c r="J4314" i="71"/>
  <c r="P4314" i="71"/>
  <c r="J4294" i="71"/>
  <c r="P4294" i="71"/>
  <c r="J4274" i="71"/>
  <c r="P4274" i="71"/>
  <c r="J4234" i="71"/>
  <c r="P4234" i="71"/>
  <c r="J4214" i="71"/>
  <c r="P4214" i="71"/>
  <c r="J4194" i="71"/>
  <c r="P4194" i="71"/>
  <c r="J4154" i="71"/>
  <c r="P4154" i="71"/>
  <c r="J4134" i="71"/>
  <c r="P4134" i="71"/>
  <c r="J4114" i="71"/>
  <c r="P4114" i="71"/>
  <c r="J4094" i="71"/>
  <c r="P4094" i="71"/>
  <c r="J4074" i="71"/>
  <c r="P4074" i="71"/>
  <c r="J4054" i="71"/>
  <c r="P4054" i="71"/>
  <c r="J4034" i="71"/>
  <c r="P4034" i="71"/>
  <c r="J4014" i="71"/>
  <c r="P4014" i="71"/>
  <c r="J3994" i="71"/>
  <c r="P3994" i="71"/>
  <c r="J3974" i="71"/>
  <c r="P3974" i="71"/>
  <c r="J3934" i="71"/>
  <c r="P3934" i="71"/>
  <c r="J3914" i="71"/>
  <c r="P3914" i="71"/>
  <c r="J3894" i="71"/>
  <c r="P3894" i="71"/>
  <c r="J3814" i="71"/>
  <c r="P3814" i="71"/>
  <c r="J3794" i="71"/>
  <c r="P3794" i="71"/>
  <c r="J3774" i="71"/>
  <c r="P3774" i="71"/>
  <c r="J3754" i="71"/>
  <c r="P3754" i="71"/>
  <c r="J3734" i="71"/>
  <c r="P3734" i="71"/>
  <c r="J3714" i="71"/>
  <c r="P3714" i="71"/>
  <c r="J3694" i="71"/>
  <c r="P3694" i="71"/>
  <c r="J3674" i="71"/>
  <c r="P3674" i="71"/>
  <c r="J3654" i="71"/>
  <c r="P3654" i="71"/>
  <c r="J3634" i="71"/>
  <c r="P3634" i="71"/>
  <c r="J3614" i="71"/>
  <c r="P3614" i="71"/>
  <c r="J3594" i="71"/>
  <c r="P3594" i="71"/>
  <c r="J3574" i="71"/>
  <c r="P3574" i="71"/>
  <c r="J3554" i="71"/>
  <c r="P3554" i="71"/>
  <c r="J3534" i="71"/>
  <c r="P3534" i="71"/>
  <c r="J3514" i="71"/>
  <c r="P3514" i="71"/>
  <c r="J3494" i="71"/>
  <c r="P3494" i="71"/>
  <c r="J3474" i="71"/>
  <c r="P3474" i="71"/>
  <c r="J3454" i="71"/>
  <c r="P3454" i="71"/>
  <c r="J3434" i="71"/>
  <c r="P3434" i="71"/>
  <c r="J3414" i="71"/>
  <c r="P3414" i="71"/>
  <c r="J3394" i="71"/>
  <c r="P3394" i="71"/>
  <c r="J3374" i="71"/>
  <c r="P3374" i="71"/>
  <c r="J3354" i="71"/>
  <c r="P3354" i="71"/>
  <c r="J3334" i="71"/>
  <c r="P3334" i="71"/>
  <c r="J3314" i="71"/>
  <c r="P3314" i="71"/>
  <c r="J3294" i="71"/>
  <c r="P3294" i="71"/>
  <c r="J3274" i="71"/>
  <c r="P3274" i="71"/>
  <c r="J3254" i="71"/>
  <c r="P3254" i="71"/>
  <c r="J3234" i="71"/>
  <c r="P3234" i="71"/>
  <c r="J3214" i="71"/>
  <c r="P3214" i="71"/>
  <c r="J3194" i="71"/>
  <c r="P3194" i="71"/>
  <c r="J3174" i="71"/>
  <c r="P3174" i="71"/>
  <c r="J3154" i="71"/>
  <c r="P3154" i="71"/>
  <c r="J3134" i="71"/>
  <c r="P3134" i="71"/>
  <c r="J3114" i="71"/>
  <c r="P3114" i="71"/>
  <c r="J3094" i="71"/>
  <c r="P3094" i="71"/>
  <c r="J3074" i="71"/>
  <c r="P3074" i="71"/>
  <c r="J3054" i="71"/>
  <c r="P3054" i="71"/>
  <c r="J3034" i="71"/>
  <c r="P3034" i="71"/>
  <c r="J3014" i="71"/>
  <c r="P3014" i="71"/>
  <c r="J2994" i="71"/>
  <c r="P2994" i="71"/>
  <c r="J2974" i="71"/>
  <c r="P2974" i="71"/>
  <c r="J2954" i="71"/>
  <c r="P2954" i="71"/>
  <c r="J2934" i="71"/>
  <c r="P2934" i="71"/>
  <c r="J2914" i="71"/>
  <c r="P2914" i="71"/>
  <c r="J2874" i="71"/>
  <c r="P2874" i="71"/>
  <c r="J2854" i="71"/>
  <c r="P2854" i="71"/>
  <c r="J2834" i="71"/>
  <c r="P2834" i="71"/>
  <c r="J2814" i="71"/>
  <c r="P2814" i="71"/>
  <c r="J2794" i="71"/>
  <c r="P2794" i="71"/>
  <c r="J2774" i="71"/>
  <c r="P2774" i="71"/>
  <c r="J2754" i="71"/>
  <c r="P2754" i="71"/>
  <c r="J2734" i="71"/>
  <c r="P2734" i="71"/>
  <c r="J2714" i="71"/>
  <c r="P2714" i="71"/>
  <c r="J2694" i="71"/>
  <c r="P2694" i="71"/>
  <c r="J2674" i="71"/>
  <c r="P2674" i="71"/>
  <c r="J2654" i="71"/>
  <c r="P2654" i="71"/>
  <c r="J2634" i="71"/>
  <c r="P2634" i="71"/>
  <c r="J2614" i="71"/>
  <c r="P2614" i="71"/>
  <c r="J2594" i="71"/>
  <c r="P2594" i="71"/>
  <c r="J2574" i="71"/>
  <c r="P2574" i="71"/>
  <c r="J2554" i="71"/>
  <c r="P2554" i="71"/>
  <c r="J2534" i="71"/>
  <c r="P2534" i="71"/>
  <c r="J2514" i="71"/>
  <c r="P2514" i="71"/>
  <c r="J2494" i="71"/>
  <c r="P2494" i="71"/>
  <c r="J2474" i="71"/>
  <c r="P2474" i="71"/>
  <c r="J2454" i="71"/>
  <c r="P2454" i="71"/>
  <c r="J2434" i="71"/>
  <c r="P2434" i="71"/>
  <c r="J2414" i="71"/>
  <c r="P2414" i="71"/>
  <c r="J2394" i="71"/>
  <c r="P2394" i="71"/>
  <c r="J2374" i="71"/>
  <c r="P2374" i="71"/>
  <c r="J2354" i="71"/>
  <c r="P2354" i="71"/>
  <c r="J2334" i="71"/>
  <c r="P2334" i="71"/>
  <c r="J2314" i="71"/>
  <c r="P2314" i="71"/>
  <c r="J2294" i="71"/>
  <c r="P2294" i="71"/>
  <c r="J2274" i="71"/>
  <c r="P2274" i="71"/>
  <c r="J2254" i="71"/>
  <c r="P2254" i="71"/>
  <c r="J2234" i="71"/>
  <c r="P2234" i="71"/>
  <c r="J2214" i="71"/>
  <c r="P2214" i="71"/>
  <c r="J2194" i="71"/>
  <c r="P2194" i="71"/>
  <c r="J2174" i="71"/>
  <c r="P2174" i="71"/>
  <c r="J2154" i="71"/>
  <c r="P2154" i="71"/>
  <c r="J2134" i="71"/>
  <c r="P2134" i="71"/>
  <c r="J2114" i="71"/>
  <c r="P2114" i="71"/>
  <c r="J2094" i="71"/>
  <c r="P2094" i="71"/>
  <c r="J2074" i="71"/>
  <c r="P2074" i="71"/>
  <c r="J2054" i="71"/>
  <c r="P2054" i="71"/>
  <c r="J2034" i="71"/>
  <c r="P2034" i="71"/>
  <c r="J2014" i="71"/>
  <c r="P2014" i="71"/>
  <c r="J1994" i="71"/>
  <c r="P1994" i="71"/>
  <c r="J1974" i="71"/>
  <c r="P1974" i="71"/>
  <c r="J1954" i="71"/>
  <c r="P1954" i="71"/>
  <c r="J1934" i="71"/>
  <c r="P1934" i="71"/>
  <c r="J1914" i="71"/>
  <c r="P1914" i="71"/>
  <c r="J1894" i="71"/>
  <c r="P1894" i="71"/>
  <c r="J1874" i="71"/>
  <c r="P1874" i="71"/>
  <c r="J1854" i="71"/>
  <c r="P1854" i="71"/>
  <c r="J1834" i="71"/>
  <c r="P1834" i="71"/>
  <c r="J1814" i="71"/>
  <c r="P1814" i="71"/>
  <c r="J1774" i="71"/>
  <c r="P1774" i="71"/>
  <c r="J1754" i="71"/>
  <c r="P1754" i="71"/>
  <c r="J1734" i="71"/>
  <c r="P1734" i="71"/>
  <c r="J1714" i="71"/>
  <c r="P1714" i="71"/>
  <c r="J1694" i="71"/>
  <c r="P1694" i="71"/>
  <c r="J1674" i="71"/>
  <c r="P1674" i="71"/>
  <c r="J1654" i="71"/>
  <c r="P1654" i="71"/>
  <c r="J1634" i="71"/>
  <c r="P1634" i="71"/>
  <c r="J1614" i="71"/>
  <c r="P1614" i="71"/>
  <c r="J1594" i="71"/>
  <c r="P1594" i="71"/>
  <c r="J1574" i="71"/>
  <c r="P1574" i="71"/>
  <c r="J1554" i="71"/>
  <c r="P1554" i="71"/>
  <c r="J1534" i="71"/>
  <c r="P1534" i="71"/>
  <c r="J1514" i="71"/>
  <c r="P1514" i="71"/>
  <c r="J1494" i="71"/>
  <c r="P1494" i="71"/>
  <c r="J1474" i="71"/>
  <c r="P1474" i="71"/>
  <c r="P3954" i="71"/>
  <c r="P3855" i="71"/>
  <c r="P2750" i="71"/>
  <c r="J4933" i="71"/>
  <c r="P4933" i="71"/>
  <c r="J4913" i="71"/>
  <c r="P4913" i="71"/>
  <c r="J4893" i="71"/>
  <c r="P4893" i="71"/>
  <c r="J4873" i="71"/>
  <c r="P4873" i="71"/>
  <c r="J4853" i="71"/>
  <c r="P4853" i="71"/>
  <c r="J4833" i="71"/>
  <c r="P4833" i="71"/>
  <c r="J4793" i="71"/>
  <c r="P4793" i="71"/>
  <c r="J4733" i="71"/>
  <c r="P4733" i="71"/>
  <c r="J4713" i="71"/>
  <c r="P4713" i="71"/>
  <c r="P3854" i="71"/>
  <c r="P3770" i="71"/>
  <c r="P1794" i="71"/>
  <c r="J4856" i="71"/>
  <c r="P4856" i="71"/>
  <c r="J4915" i="71"/>
  <c r="P4915" i="71"/>
  <c r="J4875" i="71"/>
  <c r="P4875" i="71"/>
  <c r="J4855" i="71"/>
  <c r="P4855" i="71"/>
  <c r="J4835" i="71"/>
  <c r="P4835" i="71"/>
  <c r="J4675" i="71"/>
  <c r="P4675" i="71"/>
  <c r="J4575" i="71"/>
  <c r="P4575" i="71"/>
  <c r="J4415" i="71"/>
  <c r="P4415" i="71"/>
  <c r="J4395" i="71"/>
  <c r="P4395" i="71"/>
  <c r="J4355" i="71"/>
  <c r="P4355" i="71"/>
  <c r="J4335" i="71"/>
  <c r="P4335" i="71"/>
  <c r="J4315" i="71"/>
  <c r="P4315" i="71"/>
  <c r="J4255" i="71"/>
  <c r="P4255" i="71"/>
  <c r="J4215" i="71"/>
  <c r="P4215" i="71"/>
  <c r="J4175" i="71"/>
  <c r="P4175" i="71"/>
  <c r="J4135" i="71"/>
  <c r="P4135" i="71"/>
  <c r="J4075" i="71"/>
  <c r="P4075" i="71"/>
  <c r="J4015" i="71"/>
  <c r="P4015" i="71"/>
  <c r="J3915" i="71"/>
  <c r="P3915" i="71"/>
  <c r="J3895" i="71"/>
  <c r="P3895" i="71"/>
  <c r="J3875" i="71"/>
  <c r="P3875" i="71"/>
  <c r="J3835" i="71"/>
  <c r="P3835" i="71"/>
  <c r="J3795" i="71"/>
  <c r="P3795" i="71"/>
  <c r="J3735" i="71"/>
  <c r="P3735" i="71"/>
  <c r="J3655" i="71"/>
  <c r="P3655" i="71"/>
  <c r="J3615" i="71"/>
  <c r="P3615" i="71"/>
  <c r="J3575" i="71"/>
  <c r="P3575" i="71"/>
  <c r="J3435" i="71"/>
  <c r="P3435" i="71"/>
  <c r="J3315" i="71"/>
  <c r="P3315" i="71"/>
  <c r="J3275" i="71"/>
  <c r="P3275" i="71"/>
  <c r="J3255" i="71"/>
  <c r="P3255" i="71"/>
  <c r="J3215" i="71"/>
  <c r="P3215" i="71"/>
  <c r="J3175" i="71"/>
  <c r="P3175" i="71"/>
  <c r="J3115" i="71"/>
  <c r="P3115" i="71"/>
  <c r="J3035" i="71"/>
  <c r="P3035" i="71"/>
  <c r="J2915" i="71"/>
  <c r="P2915" i="71"/>
  <c r="J2615" i="71"/>
  <c r="P2615" i="71"/>
  <c r="J2555" i="71"/>
  <c r="P2555" i="71"/>
  <c r="J2495" i="71"/>
  <c r="P2495" i="71"/>
  <c r="J2455" i="71"/>
  <c r="P2455" i="71"/>
  <c r="J2415" i="71"/>
  <c r="P2415" i="71"/>
  <c r="J2395" i="71"/>
  <c r="P2395" i="71"/>
  <c r="J2375" i="71"/>
  <c r="P2375" i="71"/>
  <c r="J2315" i="71"/>
  <c r="P2315" i="71"/>
  <c r="J2255" i="71"/>
  <c r="P2255" i="71"/>
  <c r="J2215" i="71"/>
  <c r="P2215" i="71"/>
  <c r="J2155" i="71"/>
  <c r="P2155" i="71"/>
  <c r="J2115" i="71"/>
  <c r="P2115" i="71"/>
  <c r="J2055" i="71"/>
  <c r="P2055" i="71"/>
  <c r="J1995" i="71"/>
  <c r="P1995" i="71"/>
  <c r="J1955" i="71"/>
  <c r="P1955" i="71"/>
  <c r="J1915" i="71"/>
  <c r="P1915" i="71"/>
  <c r="J1815" i="71"/>
  <c r="P1815" i="71"/>
  <c r="J1775" i="71"/>
  <c r="P1775" i="71"/>
  <c r="J1755" i="71"/>
  <c r="P1755" i="71"/>
  <c r="J1715" i="71"/>
  <c r="P1715" i="71"/>
  <c r="J1675" i="71"/>
  <c r="P1675" i="71"/>
  <c r="J1635" i="71"/>
  <c r="P1635" i="71"/>
  <c r="J1595" i="71"/>
  <c r="P1595" i="71"/>
  <c r="J1555" i="71"/>
  <c r="P1555" i="71"/>
  <c r="J1535" i="71"/>
  <c r="P1535" i="71"/>
  <c r="J1475" i="71"/>
  <c r="P1475" i="71"/>
  <c r="J1415" i="71"/>
  <c r="P1415" i="71"/>
  <c r="J1375" i="71"/>
  <c r="P1375" i="71"/>
  <c r="J1335" i="71"/>
  <c r="P1335" i="71"/>
  <c r="J1295" i="71"/>
  <c r="P1295" i="71"/>
  <c r="J1255" i="71"/>
  <c r="P1255" i="71"/>
  <c r="J1195" i="71"/>
  <c r="P1195" i="71"/>
  <c r="J1135" i="71"/>
  <c r="P1135" i="71"/>
  <c r="J1115" i="71"/>
  <c r="P1115" i="71"/>
  <c r="J1035" i="71"/>
  <c r="P1035" i="71"/>
  <c r="J995" i="71"/>
  <c r="P995" i="71"/>
  <c r="J955" i="71"/>
  <c r="P955" i="71"/>
  <c r="J915" i="71"/>
  <c r="P915" i="71"/>
  <c r="J875" i="71"/>
  <c r="P875" i="71"/>
  <c r="J835" i="71"/>
  <c r="P835" i="71"/>
  <c r="J795" i="71"/>
  <c r="P795" i="71"/>
  <c r="J755" i="71"/>
  <c r="P755" i="71"/>
  <c r="J715" i="71"/>
  <c r="P715" i="71"/>
  <c r="J655" i="71"/>
  <c r="P655" i="71"/>
  <c r="J615" i="71"/>
  <c r="P615" i="71"/>
  <c r="J575" i="71"/>
  <c r="P575" i="71"/>
  <c r="J555" i="71"/>
  <c r="P555" i="71"/>
  <c r="J515" i="71"/>
  <c r="P515" i="71"/>
  <c r="J475" i="71"/>
  <c r="P475" i="71"/>
  <c r="J435" i="71"/>
  <c r="P435" i="71"/>
  <c r="J395" i="71"/>
  <c r="P395" i="71"/>
  <c r="J375" i="71"/>
  <c r="P375" i="71"/>
  <c r="J335" i="71"/>
  <c r="P335" i="71"/>
  <c r="J295" i="71"/>
  <c r="P295" i="71"/>
  <c r="J255" i="71"/>
  <c r="P255" i="71"/>
  <c r="J215" i="71"/>
  <c r="P215" i="71"/>
  <c r="J155" i="71"/>
  <c r="P155" i="71"/>
  <c r="J115" i="71"/>
  <c r="P115" i="71"/>
  <c r="J75" i="71"/>
  <c r="P75" i="71"/>
  <c r="J15" i="71"/>
  <c r="P15" i="71"/>
  <c r="P4490" i="71"/>
  <c r="P3955" i="71"/>
  <c r="P3550" i="71"/>
  <c r="P4356" i="71"/>
  <c r="J4936" i="71"/>
  <c r="P4936" i="71"/>
  <c r="J4916" i="71"/>
  <c r="P4916" i="71"/>
  <c r="J4896" i="71"/>
  <c r="P4896" i="71"/>
  <c r="J4796" i="71"/>
  <c r="P4796" i="71"/>
  <c r="J4776" i="71"/>
  <c r="P4776" i="71"/>
  <c r="J4736" i="71"/>
  <c r="P4736" i="71"/>
  <c r="J4716" i="71"/>
  <c r="P4716" i="71"/>
  <c r="J4696" i="71"/>
  <c r="P4696" i="71"/>
  <c r="J4676" i="71"/>
  <c r="P4676" i="71"/>
  <c r="J4656" i="71"/>
  <c r="P4656" i="71"/>
  <c r="J4636" i="71"/>
  <c r="P4636" i="71"/>
  <c r="J4616" i="71"/>
  <c r="P4616" i="71"/>
  <c r="J4596" i="71"/>
  <c r="P4596" i="71"/>
  <c r="J4576" i="71"/>
  <c r="P4576" i="71"/>
  <c r="J4556" i="71"/>
  <c r="P4556" i="71"/>
  <c r="J4536" i="71"/>
  <c r="P4536" i="71"/>
  <c r="J4516" i="71"/>
  <c r="P4516" i="71"/>
  <c r="J4476" i="71"/>
  <c r="P4476" i="71"/>
  <c r="J4436" i="71"/>
  <c r="P4436" i="71"/>
  <c r="J4416" i="71"/>
  <c r="P4416" i="71"/>
  <c r="J4396" i="71"/>
  <c r="P4396" i="71"/>
  <c r="J4376" i="71"/>
  <c r="P4376" i="71"/>
  <c r="J4336" i="71"/>
  <c r="P4336" i="71"/>
  <c r="J4316" i="71"/>
  <c r="P4316" i="71"/>
  <c r="J4296" i="71"/>
  <c r="P4296" i="71"/>
  <c r="J4276" i="71"/>
  <c r="P4276" i="71"/>
  <c r="J4256" i="71"/>
  <c r="P4256" i="71"/>
  <c r="J4236" i="71"/>
  <c r="P4236" i="71"/>
  <c r="J4216" i="71"/>
  <c r="P4216" i="71"/>
  <c r="J4156" i="71"/>
  <c r="P4156" i="71"/>
  <c r="J4136" i="71"/>
  <c r="P4136" i="71"/>
  <c r="J4116" i="71"/>
  <c r="P4116" i="71"/>
  <c r="J4096" i="71"/>
  <c r="P4096" i="71"/>
  <c r="J4076" i="71"/>
  <c r="P4076" i="71"/>
  <c r="J4056" i="71"/>
  <c r="P4056" i="71"/>
  <c r="J4036" i="71"/>
  <c r="P4036" i="71"/>
  <c r="J3976" i="71"/>
  <c r="P3976" i="71"/>
  <c r="J3956" i="71"/>
  <c r="P3956" i="71"/>
  <c r="J3936" i="71"/>
  <c r="P3936" i="71"/>
  <c r="P4496" i="71"/>
  <c r="J4910" i="71"/>
  <c r="P4910" i="71"/>
  <c r="J4870" i="71"/>
  <c r="P4870" i="71"/>
  <c r="J4810" i="71"/>
  <c r="P4810" i="71"/>
  <c r="J4770" i="71"/>
  <c r="P4770" i="71"/>
  <c r="J4710" i="71"/>
  <c r="P4710" i="71"/>
  <c r="J4650" i="71"/>
  <c r="P4650" i="71"/>
  <c r="J4550" i="71"/>
  <c r="P4550" i="71"/>
  <c r="J4450" i="71"/>
  <c r="P4450" i="71"/>
  <c r="J4350" i="71"/>
  <c r="P4350" i="71"/>
  <c r="J4310" i="71"/>
  <c r="P4310" i="71"/>
  <c r="J4210" i="71"/>
  <c r="P4210" i="71"/>
  <c r="J3990" i="71"/>
  <c r="P3990" i="71"/>
  <c r="J3910" i="71"/>
  <c r="P3910" i="71"/>
  <c r="J3690" i="71"/>
  <c r="P3690" i="71"/>
  <c r="J3390" i="71"/>
  <c r="P3390" i="71"/>
  <c r="J3270" i="71"/>
  <c r="P3270" i="71"/>
  <c r="J3190" i="71"/>
  <c r="P3190" i="71"/>
  <c r="J3110" i="71"/>
  <c r="P3110" i="71"/>
  <c r="J3010" i="71"/>
  <c r="P3010" i="71"/>
  <c r="J2930" i="71"/>
  <c r="P2930" i="71"/>
  <c r="J2890" i="71"/>
  <c r="P2890" i="71"/>
  <c r="J2850" i="71"/>
  <c r="P2850" i="71"/>
  <c r="J2770" i="71"/>
  <c r="P2770" i="71"/>
  <c r="J2730" i="71"/>
  <c r="P2730" i="71"/>
  <c r="J2650" i="71"/>
  <c r="P2650" i="71"/>
  <c r="J2530" i="71"/>
  <c r="P2530" i="71"/>
  <c r="J2430" i="71"/>
  <c r="P2430" i="71"/>
  <c r="J2290" i="71"/>
  <c r="P2290" i="71"/>
  <c r="J2210" i="71"/>
  <c r="P2210" i="71"/>
  <c r="J2010" i="71"/>
  <c r="P2010" i="71"/>
  <c r="J1970" i="71"/>
  <c r="P1970" i="71"/>
  <c r="J1910" i="71"/>
  <c r="P1910" i="71"/>
  <c r="J1850" i="71"/>
  <c r="P1850" i="71"/>
  <c r="J1810" i="71"/>
  <c r="P1810" i="71"/>
  <c r="J1710" i="71"/>
  <c r="P1710" i="71"/>
  <c r="J1610" i="71"/>
  <c r="P1610" i="71"/>
  <c r="J1570" i="71"/>
  <c r="P1570" i="71"/>
  <c r="J1510" i="71"/>
  <c r="P1510" i="71"/>
  <c r="J1470" i="71"/>
  <c r="P1470" i="71"/>
  <c r="J1430" i="71"/>
  <c r="P1430" i="71"/>
  <c r="J1410" i="71"/>
  <c r="P1410" i="71"/>
  <c r="J1350" i="71"/>
  <c r="P1350" i="71"/>
  <c r="J1330" i="71"/>
  <c r="P1330" i="71"/>
  <c r="J1290" i="71"/>
  <c r="P1290" i="71"/>
  <c r="J1250" i="71"/>
  <c r="P1250" i="71"/>
  <c r="J1230" i="71"/>
  <c r="P1230" i="71"/>
  <c r="J1210" i="71"/>
  <c r="P1210" i="71"/>
  <c r="J1190" i="71"/>
  <c r="P1190" i="71"/>
  <c r="J1170" i="71"/>
  <c r="P1170" i="71"/>
  <c r="J1130" i="71"/>
  <c r="P1130" i="71"/>
  <c r="J1110" i="71"/>
  <c r="P1110" i="71"/>
  <c r="J1090" i="71"/>
  <c r="P1090" i="71"/>
  <c r="J1050" i="71"/>
  <c r="P1050" i="71"/>
  <c r="J1030" i="71"/>
  <c r="P1030" i="71"/>
  <c r="J990" i="71"/>
  <c r="P990" i="71"/>
  <c r="J970" i="71"/>
  <c r="P970" i="71"/>
  <c r="J950" i="71"/>
  <c r="P950" i="71"/>
  <c r="J930" i="71"/>
  <c r="P930" i="71"/>
  <c r="J910" i="71"/>
  <c r="P910" i="71"/>
  <c r="J890" i="71"/>
  <c r="P890" i="71"/>
  <c r="J850" i="71"/>
  <c r="P850" i="71"/>
  <c r="J810" i="71"/>
  <c r="P810" i="71"/>
  <c r="J790" i="71"/>
  <c r="P790" i="71"/>
  <c r="J770" i="71"/>
  <c r="P770" i="71"/>
  <c r="J750" i="71"/>
  <c r="P750" i="71"/>
  <c r="J710" i="71"/>
  <c r="P710" i="71"/>
  <c r="J690" i="71"/>
  <c r="P690" i="71"/>
  <c r="J670" i="71"/>
  <c r="P670" i="71"/>
  <c r="J650" i="71"/>
  <c r="P650" i="71"/>
  <c r="J630" i="71"/>
  <c r="P630" i="71"/>
  <c r="J610" i="71"/>
  <c r="P610" i="71"/>
  <c r="J590" i="71"/>
  <c r="P590" i="71"/>
  <c r="J570" i="71"/>
  <c r="P570" i="71"/>
  <c r="J550" i="71"/>
  <c r="P550" i="71"/>
  <c r="J530" i="71"/>
  <c r="P530" i="71"/>
  <c r="J510" i="71"/>
  <c r="P510" i="71"/>
  <c r="J490" i="71"/>
  <c r="P490" i="71"/>
  <c r="J470" i="71"/>
  <c r="P470" i="71"/>
  <c r="J450" i="71"/>
  <c r="P450" i="71"/>
  <c r="J430" i="71"/>
  <c r="P430" i="71"/>
  <c r="J410" i="71"/>
  <c r="P410" i="71"/>
  <c r="J390" i="71"/>
  <c r="P390" i="71"/>
  <c r="J370" i="71"/>
  <c r="P370" i="71"/>
  <c r="J350" i="71"/>
  <c r="P350" i="71"/>
  <c r="J330" i="71"/>
  <c r="P330" i="71"/>
  <c r="J310" i="71"/>
  <c r="P310" i="71"/>
  <c r="J290" i="71"/>
  <c r="P290" i="71"/>
  <c r="J270" i="71"/>
  <c r="P270" i="71"/>
  <c r="J250" i="71"/>
  <c r="P250" i="71"/>
  <c r="J230" i="71"/>
  <c r="P230" i="71"/>
  <c r="J210" i="71"/>
  <c r="P210" i="71"/>
  <c r="J190" i="71"/>
  <c r="P190" i="71"/>
  <c r="J170" i="71"/>
  <c r="P170" i="71"/>
  <c r="J150" i="71"/>
  <c r="P150" i="71"/>
  <c r="J130" i="71"/>
  <c r="P130" i="71"/>
  <c r="J110" i="71"/>
  <c r="P110" i="71"/>
  <c r="J90" i="71"/>
  <c r="P90" i="71"/>
  <c r="J70" i="71"/>
  <c r="P70" i="71"/>
  <c r="J50" i="71"/>
  <c r="P50" i="71"/>
  <c r="J30" i="71"/>
  <c r="P30" i="71"/>
  <c r="J10" i="71"/>
  <c r="P10" i="71"/>
  <c r="P4816" i="71"/>
  <c r="P4756" i="71"/>
  <c r="P3430" i="71"/>
  <c r="P4890" i="71"/>
  <c r="P4815" i="71"/>
  <c r="P4755" i="71"/>
  <c r="J4836" i="71"/>
  <c r="P4836" i="71"/>
  <c r="J3996" i="71"/>
  <c r="P3996" i="71"/>
  <c r="J4790" i="71"/>
  <c r="P4790" i="71"/>
  <c r="J4690" i="71"/>
  <c r="P4690" i="71"/>
  <c r="J4610" i="71"/>
  <c r="P4610" i="71"/>
  <c r="J4530" i="71"/>
  <c r="P4530" i="71"/>
  <c r="J4410" i="71"/>
  <c r="P4410" i="71"/>
  <c r="J4270" i="71"/>
  <c r="P4270" i="71"/>
  <c r="J4150" i="71"/>
  <c r="P4150" i="71"/>
  <c r="J3970" i="71"/>
  <c r="P3970" i="71"/>
  <c r="J3810" i="71"/>
  <c r="P3810" i="71"/>
  <c r="J3450" i="71"/>
  <c r="P3450" i="71"/>
  <c r="J3310" i="71"/>
  <c r="P3310" i="71"/>
  <c r="J3090" i="71"/>
  <c r="P3090" i="71"/>
  <c r="J2590" i="71"/>
  <c r="P2590" i="71"/>
  <c r="J2470" i="71"/>
  <c r="P2470" i="71"/>
  <c r="J2350" i="71"/>
  <c r="P2350" i="71"/>
  <c r="J2250" i="71"/>
  <c r="P2250" i="71"/>
  <c r="J2130" i="71"/>
  <c r="P2130" i="71"/>
  <c r="J1990" i="71"/>
  <c r="P1990" i="71"/>
  <c r="J1870" i="71"/>
  <c r="P1870" i="71"/>
  <c r="J1770" i="71"/>
  <c r="P1770" i="71"/>
  <c r="J1670" i="71"/>
  <c r="P1670" i="71"/>
  <c r="J1530" i="71"/>
  <c r="P1530" i="71"/>
  <c r="J1310" i="71"/>
  <c r="P1310" i="71"/>
  <c r="J830" i="71"/>
  <c r="P830" i="71"/>
  <c r="P4814" i="71"/>
  <c r="P4813" i="71"/>
  <c r="P315" i="71"/>
  <c r="J4876" i="71"/>
  <c r="P4876" i="71"/>
  <c r="J4016" i="71"/>
  <c r="P4016" i="71"/>
  <c r="J4850" i="71"/>
  <c r="P4850" i="71"/>
  <c r="J4430" i="71"/>
  <c r="P4430" i="71"/>
  <c r="J4290" i="71"/>
  <c r="P4290" i="71"/>
  <c r="J4190" i="71"/>
  <c r="P4190" i="71"/>
  <c r="J4030" i="71"/>
  <c r="P4030" i="71"/>
  <c r="J3890" i="71"/>
  <c r="P3890" i="71"/>
  <c r="J3830" i="71"/>
  <c r="P3830" i="71"/>
  <c r="J3730" i="71"/>
  <c r="P3730" i="71"/>
  <c r="J3650" i="71"/>
  <c r="P3650" i="71"/>
  <c r="J3590" i="71"/>
  <c r="P3590" i="71"/>
  <c r="J3490" i="71"/>
  <c r="P3490" i="71"/>
  <c r="J3370" i="71"/>
  <c r="P3370" i="71"/>
  <c r="J3230" i="71"/>
  <c r="P3230" i="71"/>
  <c r="J3130" i="71"/>
  <c r="P3130" i="71"/>
  <c r="J3050" i="71"/>
  <c r="P3050" i="71"/>
  <c r="J2950" i="71"/>
  <c r="P2950" i="71"/>
  <c r="J2870" i="71"/>
  <c r="P2870" i="71"/>
  <c r="J2710" i="71"/>
  <c r="P2710" i="71"/>
  <c r="J2610" i="71"/>
  <c r="P2610" i="71"/>
  <c r="J2490" i="71"/>
  <c r="P2490" i="71"/>
  <c r="J2370" i="71"/>
  <c r="P2370" i="71"/>
  <c r="J2270" i="71"/>
  <c r="P2270" i="71"/>
  <c r="J2170" i="71"/>
  <c r="P2170" i="71"/>
  <c r="J2090" i="71"/>
  <c r="P2090" i="71"/>
  <c r="J1950" i="71"/>
  <c r="P1950" i="71"/>
  <c r="J1890" i="71"/>
  <c r="P1890" i="71"/>
  <c r="J1790" i="71"/>
  <c r="P1790" i="71"/>
  <c r="J1690" i="71"/>
  <c r="P1690" i="71"/>
  <c r="J1630" i="71"/>
  <c r="P1630" i="71"/>
  <c r="J1550" i="71"/>
  <c r="P1550" i="71"/>
  <c r="J1490" i="71"/>
  <c r="P1490" i="71"/>
  <c r="J1370" i="71"/>
  <c r="P1370" i="71"/>
  <c r="J1270" i="71"/>
  <c r="P1270" i="71"/>
  <c r="J1150" i="71"/>
  <c r="P1150" i="71"/>
  <c r="J730" i="71"/>
  <c r="P730" i="71"/>
  <c r="P4176" i="71"/>
  <c r="P4090" i="71"/>
  <c r="J4670" i="71"/>
  <c r="P4670" i="71"/>
  <c r="J4590" i="71"/>
  <c r="P4590" i="71"/>
  <c r="J4470" i="71"/>
  <c r="P4470" i="71"/>
  <c r="J4330" i="71"/>
  <c r="P4330" i="71"/>
  <c r="J4250" i="71"/>
  <c r="P4250" i="71"/>
  <c r="J4170" i="71"/>
  <c r="P4170" i="71"/>
  <c r="J4050" i="71"/>
  <c r="P4050" i="71"/>
  <c r="J3950" i="71"/>
  <c r="P3950" i="71"/>
  <c r="J3850" i="71"/>
  <c r="P3850" i="71"/>
  <c r="J3710" i="71"/>
  <c r="P3710" i="71"/>
  <c r="J3610" i="71"/>
  <c r="P3610" i="71"/>
  <c r="J3470" i="71"/>
  <c r="P3470" i="71"/>
  <c r="J3350" i="71"/>
  <c r="P3350" i="71"/>
  <c r="J3210" i="71"/>
  <c r="P3210" i="71"/>
  <c r="J3070" i="71"/>
  <c r="P3070" i="71"/>
  <c r="J2970" i="71"/>
  <c r="P2970" i="71"/>
  <c r="J2830" i="71"/>
  <c r="P2830" i="71"/>
  <c r="J2690" i="71"/>
  <c r="P2690" i="71"/>
  <c r="J2570" i="71"/>
  <c r="P2570" i="71"/>
  <c r="J2450" i="71"/>
  <c r="P2450" i="71"/>
  <c r="J2330" i="71"/>
  <c r="P2330" i="71"/>
  <c r="J2190" i="71"/>
  <c r="P2190" i="71"/>
  <c r="J2030" i="71"/>
  <c r="P2030" i="71"/>
  <c r="J1730" i="71"/>
  <c r="P1730" i="71"/>
  <c r="J1070" i="71"/>
  <c r="P1070" i="71"/>
  <c r="P2070" i="71"/>
  <c r="P4730" i="71"/>
  <c r="P4174" i="71"/>
  <c r="J4930" i="71"/>
  <c r="P4930" i="71"/>
  <c r="J4750" i="71"/>
  <c r="P4750" i="71"/>
  <c r="J4370" i="71"/>
  <c r="P4370" i="71"/>
  <c r="J4230" i="71"/>
  <c r="P4230" i="71"/>
  <c r="J4130" i="71"/>
  <c r="P4130" i="71"/>
  <c r="J4010" i="71"/>
  <c r="P4010" i="71"/>
  <c r="J3870" i="71"/>
  <c r="P3870" i="71"/>
  <c r="J3630" i="71"/>
  <c r="P3630" i="71"/>
  <c r="J3510" i="71"/>
  <c r="P3510" i="71"/>
  <c r="J3410" i="71"/>
  <c r="P3410" i="71"/>
  <c r="J3250" i="71"/>
  <c r="P3250" i="71"/>
  <c r="J3170" i="71"/>
  <c r="P3170" i="71"/>
  <c r="J3030" i="71"/>
  <c r="P3030" i="71"/>
  <c r="J2910" i="71"/>
  <c r="P2910" i="71"/>
  <c r="J2790" i="71"/>
  <c r="P2790" i="71"/>
  <c r="J2670" i="71"/>
  <c r="P2670" i="71"/>
  <c r="J2550" i="71"/>
  <c r="P2550" i="71"/>
  <c r="J2410" i="71"/>
  <c r="P2410" i="71"/>
  <c r="J2310" i="71"/>
  <c r="P2310" i="71"/>
  <c r="J2230" i="71"/>
  <c r="P2230" i="71"/>
  <c r="J2150" i="71"/>
  <c r="P2150" i="71"/>
  <c r="J2050" i="71"/>
  <c r="P2050" i="71"/>
  <c r="J1930" i="71"/>
  <c r="P1930" i="71"/>
  <c r="J1830" i="71"/>
  <c r="P1830" i="71"/>
  <c r="J1750" i="71"/>
  <c r="P1750" i="71"/>
  <c r="J1590" i="71"/>
  <c r="P1590" i="71"/>
  <c r="J1390" i="71"/>
  <c r="P1390" i="71"/>
  <c r="J870" i="71"/>
  <c r="P870" i="71"/>
  <c r="J4196" i="71"/>
  <c r="P4196" i="71"/>
  <c r="J4830" i="71"/>
  <c r="P4830" i="71"/>
  <c r="J4630" i="71"/>
  <c r="P4630" i="71"/>
  <c r="J4390" i="71"/>
  <c r="P4390" i="71"/>
  <c r="J4110" i="71"/>
  <c r="P4110" i="71"/>
  <c r="J3790" i="71"/>
  <c r="P3790" i="71"/>
  <c r="J3290" i="71"/>
  <c r="P3290" i="71"/>
  <c r="J2510" i="71"/>
  <c r="P2510" i="71"/>
  <c r="J1450" i="71"/>
  <c r="P1450" i="71"/>
  <c r="J4510" i="71"/>
  <c r="P4510" i="71"/>
  <c r="J3930" i="71"/>
  <c r="P3930" i="71"/>
  <c r="J3750" i="71"/>
  <c r="P3750" i="71"/>
  <c r="J3530" i="71"/>
  <c r="P3530" i="71"/>
  <c r="J3330" i="71"/>
  <c r="P3330" i="71"/>
  <c r="J3150" i="71"/>
  <c r="P3150" i="71"/>
  <c r="J2990" i="71"/>
  <c r="P2990" i="71"/>
  <c r="J2810" i="71"/>
  <c r="P2810" i="71"/>
  <c r="J2630" i="71"/>
  <c r="P2630" i="71"/>
  <c r="J2390" i="71"/>
  <c r="P2390" i="71"/>
  <c r="J2110" i="71"/>
  <c r="P2110" i="71"/>
  <c r="J1650" i="71"/>
  <c r="P1650" i="71"/>
  <c r="J1010" i="71"/>
  <c r="P1010" i="71"/>
  <c r="P4935" i="71"/>
  <c r="P4456" i="71"/>
  <c r="P3495" i="71"/>
  <c r="P2894" i="71"/>
  <c r="J4693" i="71"/>
  <c r="P4693" i="71"/>
  <c r="J4673" i="71"/>
  <c r="P4673" i="71"/>
  <c r="J4653" i="71"/>
  <c r="P4653" i="71"/>
  <c r="J4613" i="71"/>
  <c r="P4613" i="71"/>
  <c r="J4573" i="71"/>
  <c r="P4573" i="71"/>
  <c r="J4553" i="71"/>
  <c r="P4553" i="71"/>
  <c r="J4533" i="71"/>
  <c r="P4533" i="71"/>
  <c r="J4513" i="71"/>
  <c r="P4513" i="71"/>
  <c r="J4493" i="71"/>
  <c r="P4493" i="71"/>
  <c r="J4473" i="71"/>
  <c r="P4473" i="71"/>
  <c r="J4453" i="71"/>
  <c r="P4453" i="71"/>
  <c r="J4433" i="71"/>
  <c r="P4433" i="71"/>
  <c r="J4413" i="71"/>
  <c r="P4413" i="71"/>
  <c r="J4393" i="71"/>
  <c r="P4393" i="71"/>
  <c r="J4373" i="71"/>
  <c r="P4373" i="71"/>
  <c r="J4353" i="71"/>
  <c r="P4353" i="71"/>
  <c r="J4333" i="71"/>
  <c r="P4333" i="71"/>
  <c r="J4313" i="71"/>
  <c r="P4313" i="71"/>
  <c r="J4293" i="71"/>
  <c r="P4293" i="71"/>
  <c r="J4273" i="71"/>
  <c r="P4273" i="71"/>
  <c r="J4253" i="71"/>
  <c r="P4253" i="71"/>
  <c r="J4233" i="71"/>
  <c r="P4233" i="71"/>
  <c r="J4213" i="71"/>
  <c r="P4213" i="71"/>
  <c r="J4193" i="71"/>
  <c r="P4193" i="71"/>
  <c r="J4173" i="71"/>
  <c r="P4173" i="71"/>
  <c r="J4153" i="71"/>
  <c r="P4153" i="71"/>
  <c r="J4133" i="71"/>
  <c r="P4133" i="71"/>
  <c r="J4113" i="71"/>
  <c r="P4113" i="71"/>
  <c r="J4093" i="71"/>
  <c r="P4093" i="71"/>
  <c r="J4073" i="71"/>
  <c r="P4073" i="71"/>
  <c r="J4053" i="71"/>
  <c r="P4053" i="71"/>
  <c r="J4033" i="71"/>
  <c r="P4033" i="71"/>
  <c r="J4013" i="71"/>
  <c r="P4013" i="71"/>
  <c r="J3993" i="71"/>
  <c r="P3993" i="71"/>
  <c r="J3973" i="71"/>
  <c r="P3973" i="71"/>
  <c r="J3953" i="71"/>
  <c r="P3953" i="71"/>
  <c r="J3933" i="71"/>
  <c r="P3933" i="71"/>
  <c r="J3913" i="71"/>
  <c r="P3913" i="71"/>
  <c r="J3893" i="71"/>
  <c r="P3893" i="71"/>
  <c r="J3873" i="71"/>
  <c r="P3873" i="71"/>
  <c r="J3853" i="71"/>
  <c r="P3853" i="71"/>
  <c r="J3833" i="71"/>
  <c r="P3833" i="71"/>
  <c r="J3813" i="71"/>
  <c r="P3813" i="71"/>
  <c r="J3793" i="71"/>
  <c r="P3793" i="71"/>
  <c r="J3773" i="71"/>
  <c r="P3773" i="71"/>
  <c r="J3753" i="71"/>
  <c r="P3753" i="71"/>
  <c r="J3733" i="71"/>
  <c r="P3733" i="71"/>
  <c r="J3713" i="71"/>
  <c r="P3713" i="71"/>
  <c r="J3693" i="71"/>
  <c r="P3693" i="71"/>
  <c r="J3673" i="71"/>
  <c r="P3673" i="71"/>
  <c r="J3653" i="71"/>
  <c r="P3653" i="71"/>
  <c r="J3633" i="71"/>
  <c r="P3633" i="71"/>
  <c r="J3613" i="71"/>
  <c r="P3613" i="71"/>
  <c r="J3593" i="71"/>
  <c r="P3593" i="71"/>
  <c r="J3573" i="71"/>
  <c r="P3573" i="71"/>
  <c r="J3553" i="71"/>
  <c r="P3553" i="71"/>
  <c r="J3533" i="71"/>
  <c r="P3533" i="71"/>
  <c r="J3513" i="71"/>
  <c r="P3513" i="71"/>
  <c r="J3493" i="71"/>
  <c r="P3493" i="71"/>
  <c r="J3473" i="71"/>
  <c r="P3473" i="71"/>
  <c r="J3453" i="71"/>
  <c r="P3453" i="71"/>
  <c r="J3433" i="71"/>
  <c r="P3433" i="71"/>
  <c r="J3413" i="71"/>
  <c r="P3413" i="71"/>
  <c r="J3393" i="71"/>
  <c r="P3393" i="71"/>
  <c r="J3373" i="71"/>
  <c r="P3373" i="71"/>
  <c r="J3353" i="71"/>
  <c r="P3353" i="71"/>
  <c r="J3333" i="71"/>
  <c r="P3333" i="71"/>
  <c r="J3313" i="71"/>
  <c r="P3313" i="71"/>
  <c r="J3293" i="71"/>
  <c r="P3293" i="71"/>
  <c r="J3273" i="71"/>
  <c r="P3273" i="71"/>
  <c r="J3253" i="71"/>
  <c r="P3253" i="71"/>
  <c r="J3233" i="71"/>
  <c r="P3233" i="71"/>
  <c r="J3213" i="71"/>
  <c r="P3213" i="71"/>
  <c r="J3193" i="71"/>
  <c r="P3193" i="71"/>
  <c r="J3173" i="71"/>
  <c r="P3173" i="71"/>
  <c r="J3153" i="71"/>
  <c r="P3153" i="71"/>
  <c r="J3133" i="71"/>
  <c r="P3133" i="71"/>
  <c r="J3113" i="71"/>
  <c r="P3113" i="71"/>
  <c r="J3093" i="71"/>
  <c r="P3093" i="71"/>
  <c r="J3073" i="71"/>
  <c r="P3073" i="71"/>
  <c r="J3053" i="71"/>
  <c r="P3053" i="71"/>
  <c r="J3033" i="71"/>
  <c r="P3033" i="71"/>
  <c r="J3013" i="71"/>
  <c r="P3013" i="71"/>
  <c r="J2993" i="71"/>
  <c r="P2993" i="71"/>
  <c r="J2973" i="71"/>
  <c r="P2973" i="71"/>
  <c r="J2953" i="71"/>
  <c r="P2953" i="71"/>
  <c r="J2933" i="71"/>
  <c r="P2933" i="71"/>
  <c r="J2913" i="71"/>
  <c r="P2913" i="71"/>
  <c r="J2893" i="71"/>
  <c r="P2893" i="71"/>
  <c r="J2873" i="71"/>
  <c r="P2873" i="71"/>
  <c r="J2853" i="71"/>
  <c r="P2853" i="71"/>
  <c r="J2833" i="71"/>
  <c r="P2833" i="71"/>
  <c r="J2813" i="71"/>
  <c r="P2813" i="71"/>
  <c r="J2793" i="71"/>
  <c r="P2793" i="71"/>
  <c r="J2773" i="71"/>
  <c r="P2773" i="71"/>
  <c r="J2753" i="71"/>
  <c r="P2753" i="71"/>
  <c r="J2733" i="71"/>
  <c r="P2733" i="71"/>
  <c r="J2713" i="71"/>
  <c r="P2713" i="71"/>
  <c r="J2693" i="71"/>
  <c r="P2693" i="71"/>
  <c r="J2673" i="71"/>
  <c r="P2673" i="71"/>
  <c r="J2653" i="71"/>
  <c r="P2653" i="71"/>
  <c r="J2633" i="71"/>
  <c r="P2633" i="71"/>
  <c r="J2613" i="71"/>
  <c r="P2613" i="71"/>
  <c r="J2593" i="71"/>
  <c r="P2593" i="71"/>
  <c r="J2573" i="71"/>
  <c r="P2573" i="71"/>
  <c r="J2533" i="71"/>
  <c r="P2533" i="71"/>
  <c r="J2513" i="71"/>
  <c r="P2513" i="71"/>
  <c r="J2493" i="71"/>
  <c r="P2493" i="71"/>
  <c r="J2473" i="71"/>
  <c r="P2473" i="71"/>
  <c r="J2453" i="71"/>
  <c r="P2453" i="71"/>
  <c r="J2413" i="71"/>
  <c r="P2413" i="71"/>
  <c r="J2393" i="71"/>
  <c r="P2393" i="71"/>
  <c r="J2373" i="71"/>
  <c r="P2373" i="71"/>
  <c r="J2353" i="71"/>
  <c r="P2353" i="71"/>
  <c r="J2333" i="71"/>
  <c r="P2333" i="71"/>
  <c r="J2313" i="71"/>
  <c r="P2313" i="71"/>
  <c r="J2293" i="71"/>
  <c r="P2293" i="71"/>
  <c r="J2273" i="71"/>
  <c r="P2273" i="71"/>
  <c r="J2253" i="71"/>
  <c r="P2253" i="71"/>
  <c r="J2233" i="71"/>
  <c r="P2233" i="71"/>
  <c r="J2213" i="71"/>
  <c r="P2213" i="71"/>
  <c r="J2193" i="71"/>
  <c r="P2193" i="71"/>
  <c r="J2173" i="71"/>
  <c r="P2173" i="71"/>
  <c r="J2153" i="71"/>
  <c r="P2153" i="71"/>
  <c r="J2133" i="71"/>
  <c r="P2133" i="71"/>
  <c r="J2113" i="71"/>
  <c r="P2113" i="71"/>
  <c r="J2093" i="71"/>
  <c r="P2093" i="71"/>
  <c r="J2073" i="71"/>
  <c r="P2073" i="71"/>
  <c r="J2053" i="71"/>
  <c r="P2053" i="71"/>
  <c r="J2033" i="71"/>
  <c r="P2033" i="71"/>
  <c r="J2013" i="71"/>
  <c r="P2013" i="71"/>
  <c r="J1993" i="71"/>
  <c r="P1993" i="71"/>
  <c r="J1953" i="71"/>
  <c r="P1953" i="71"/>
  <c r="J1933" i="71"/>
  <c r="P1933" i="71"/>
  <c r="J1913" i="71"/>
  <c r="P1913" i="71"/>
  <c r="J1893" i="71"/>
  <c r="P1893" i="71"/>
  <c r="J1873" i="71"/>
  <c r="P1873" i="71"/>
  <c r="J1853" i="71"/>
  <c r="P1853" i="71"/>
  <c r="J1833" i="71"/>
  <c r="P1833" i="71"/>
  <c r="J1813" i="71"/>
  <c r="P1813" i="71"/>
  <c r="J1793" i="71"/>
  <c r="P1793" i="71"/>
  <c r="J1773" i="71"/>
  <c r="P1773" i="71"/>
  <c r="J1753" i="71"/>
  <c r="P1753" i="71"/>
  <c r="J1733" i="71"/>
  <c r="P1733" i="71"/>
  <c r="J1713" i="71"/>
  <c r="P1713" i="71"/>
  <c r="J1693" i="71"/>
  <c r="P1693" i="71"/>
  <c r="J1673" i="71"/>
  <c r="P1673" i="71"/>
  <c r="J1653" i="71"/>
  <c r="P1653" i="71"/>
  <c r="J1613" i="71"/>
  <c r="P1613" i="71"/>
  <c r="J1593" i="71"/>
  <c r="P1593" i="71"/>
  <c r="J1573" i="71"/>
  <c r="P1573" i="71"/>
  <c r="J1553" i="71"/>
  <c r="P1553" i="71"/>
  <c r="J1533" i="71"/>
  <c r="P1533" i="71"/>
  <c r="J1513" i="71"/>
  <c r="P1513" i="71"/>
  <c r="J1493" i="71"/>
  <c r="P1493" i="71"/>
  <c r="J1473" i="71"/>
  <c r="P1473" i="71"/>
  <c r="J1453" i="71"/>
  <c r="P1453" i="71"/>
  <c r="J1433" i="71"/>
  <c r="P1433" i="71"/>
  <c r="J1413" i="71"/>
  <c r="P1413" i="71"/>
  <c r="J1393" i="71"/>
  <c r="P1393" i="71"/>
  <c r="J1373" i="71"/>
  <c r="P1373" i="71"/>
  <c r="J1353" i="71"/>
  <c r="P1353" i="71"/>
  <c r="J1333" i="71"/>
  <c r="P1333" i="71"/>
  <c r="J1313" i="71"/>
  <c r="P1313" i="71"/>
  <c r="J1293" i="71"/>
  <c r="P1293" i="71"/>
  <c r="J1253" i="71"/>
  <c r="P1253" i="71"/>
  <c r="J1233" i="71"/>
  <c r="P1233" i="71"/>
  <c r="J1213" i="71"/>
  <c r="P1213" i="71"/>
  <c r="J1193" i="71"/>
  <c r="P1193" i="71"/>
  <c r="J1173" i="71"/>
  <c r="P1173" i="71"/>
  <c r="J1153" i="71"/>
  <c r="P1153" i="71"/>
  <c r="J1133" i="71"/>
  <c r="P1133" i="71"/>
  <c r="J1113" i="71"/>
  <c r="P1113" i="71"/>
  <c r="J1093" i="71"/>
  <c r="P1093" i="71"/>
  <c r="J1073" i="71"/>
  <c r="P1073" i="71"/>
  <c r="J1053" i="71"/>
  <c r="P1053" i="71"/>
  <c r="J1033" i="71"/>
  <c r="P1033" i="71"/>
  <c r="J1013" i="71"/>
  <c r="P1013" i="71"/>
  <c r="J993" i="71"/>
  <c r="P993" i="71"/>
  <c r="J973" i="71"/>
  <c r="P973" i="71"/>
  <c r="J933" i="71"/>
  <c r="P933" i="71"/>
  <c r="J913" i="71"/>
  <c r="P913" i="71"/>
  <c r="J893" i="71"/>
  <c r="P893" i="71"/>
  <c r="J873" i="71"/>
  <c r="P873" i="71"/>
  <c r="J853" i="71"/>
  <c r="P853" i="71"/>
  <c r="J833" i="71"/>
  <c r="P833" i="71"/>
  <c r="J813" i="71"/>
  <c r="P813" i="71"/>
  <c r="J793" i="71"/>
  <c r="P793" i="71"/>
  <c r="J773" i="71"/>
  <c r="P773" i="71"/>
  <c r="J753" i="71"/>
  <c r="P753" i="71"/>
  <c r="J733" i="71"/>
  <c r="P733" i="71"/>
  <c r="J713" i="71"/>
  <c r="P713" i="71"/>
  <c r="J693" i="71"/>
  <c r="P693" i="71"/>
  <c r="J673" i="71"/>
  <c r="P673" i="71"/>
  <c r="J653" i="71"/>
  <c r="P653" i="71"/>
  <c r="J633" i="71"/>
  <c r="P633" i="71"/>
  <c r="J593" i="71"/>
  <c r="P593" i="71"/>
  <c r="J573" i="71"/>
  <c r="P573" i="71"/>
  <c r="J553" i="71"/>
  <c r="P553" i="71"/>
  <c r="J533" i="71"/>
  <c r="P533" i="71"/>
  <c r="J513" i="71"/>
  <c r="P513" i="71"/>
  <c r="J493" i="71"/>
  <c r="P493" i="71"/>
  <c r="J473" i="71"/>
  <c r="P473" i="71"/>
  <c r="J453" i="71"/>
  <c r="P453" i="71"/>
  <c r="J433" i="71"/>
  <c r="P433" i="71"/>
  <c r="J413" i="71"/>
  <c r="P413" i="71"/>
  <c r="J393" i="71"/>
  <c r="P393" i="71"/>
  <c r="J373" i="71"/>
  <c r="P373" i="71"/>
  <c r="J353" i="71"/>
  <c r="P353" i="71"/>
  <c r="J333" i="71"/>
  <c r="P333" i="71"/>
  <c r="J313" i="71"/>
  <c r="P313" i="71"/>
  <c r="J293" i="71"/>
  <c r="P293" i="71"/>
  <c r="J273" i="71"/>
  <c r="P273" i="71"/>
  <c r="J253" i="71"/>
  <c r="P253" i="71"/>
  <c r="J233" i="71"/>
  <c r="P233" i="71"/>
  <c r="J173" i="71"/>
  <c r="P173" i="71"/>
  <c r="J153" i="71"/>
  <c r="P153" i="71"/>
  <c r="J133" i="71"/>
  <c r="P133" i="71"/>
  <c r="J113" i="71"/>
  <c r="P113" i="71"/>
  <c r="J93" i="71"/>
  <c r="P93" i="71"/>
  <c r="J73" i="71"/>
  <c r="P73" i="71"/>
  <c r="J53" i="71"/>
  <c r="P53" i="71"/>
  <c r="J33" i="71"/>
  <c r="P33" i="71"/>
  <c r="J13" i="71"/>
  <c r="P13" i="71"/>
  <c r="P4868" i="71"/>
  <c r="P4148" i="71"/>
  <c r="P4428" i="71"/>
  <c r="P1973" i="71"/>
  <c r="J4928" i="71"/>
  <c r="P4928" i="71"/>
  <c r="J4908" i="71"/>
  <c r="P4908" i="71"/>
  <c r="J4888" i="71"/>
  <c r="P4888" i="71"/>
  <c r="J4848" i="71"/>
  <c r="P4848" i="71"/>
  <c r="J4828" i="71"/>
  <c r="P4828" i="71"/>
  <c r="J4808" i="71"/>
  <c r="P4808" i="71"/>
  <c r="J4788" i="71"/>
  <c r="P4788" i="71"/>
  <c r="J4768" i="71"/>
  <c r="P4768" i="71"/>
  <c r="J4748" i="71"/>
  <c r="P4748" i="71"/>
  <c r="J4688" i="71"/>
  <c r="P4688" i="71"/>
  <c r="J4648" i="71"/>
  <c r="P4648" i="71"/>
  <c r="J4628" i="71"/>
  <c r="P4628" i="71"/>
  <c r="J4608" i="71"/>
  <c r="P4608" i="71"/>
  <c r="J4588" i="71"/>
  <c r="P4588" i="71"/>
  <c r="J4568" i="71"/>
  <c r="P4568" i="71"/>
  <c r="J4528" i="71"/>
  <c r="P4528" i="71"/>
  <c r="J4508" i="71"/>
  <c r="P4508" i="71"/>
  <c r="J4468" i="71"/>
  <c r="P4468" i="71"/>
  <c r="J4448" i="71"/>
  <c r="P4448" i="71"/>
  <c r="J4408" i="71"/>
  <c r="P4408" i="71"/>
  <c r="J4388" i="71"/>
  <c r="P4388" i="71"/>
  <c r="J4368" i="71"/>
  <c r="P4368" i="71"/>
  <c r="J4348" i="71"/>
  <c r="P4348" i="71"/>
  <c r="J4328" i="71"/>
  <c r="P4328" i="71"/>
  <c r="J4308" i="71"/>
  <c r="P4308" i="71"/>
  <c r="J4288" i="71"/>
  <c r="P4288" i="71"/>
  <c r="J4268" i="71"/>
  <c r="P4268" i="71"/>
  <c r="J4248" i="71"/>
  <c r="P4248" i="71"/>
  <c r="J4208" i="71"/>
  <c r="P4208" i="71"/>
  <c r="J4188" i="71"/>
  <c r="P4188" i="71"/>
  <c r="J4168" i="71"/>
  <c r="P4168" i="71"/>
  <c r="J4128" i="71"/>
  <c r="P4128" i="71"/>
  <c r="J4108" i="71"/>
  <c r="P4108" i="71"/>
  <c r="J4088" i="71"/>
  <c r="P4088" i="71"/>
  <c r="J4068" i="71"/>
  <c r="P4068" i="71"/>
  <c r="J4048" i="71"/>
  <c r="P4048" i="71"/>
  <c r="J4028" i="71"/>
  <c r="P4028" i="71"/>
  <c r="J4008" i="71"/>
  <c r="P4008" i="71"/>
  <c r="J3988" i="71"/>
  <c r="P3988" i="71"/>
  <c r="J3968" i="71"/>
  <c r="P3968" i="71"/>
  <c r="J3948" i="71"/>
  <c r="P3948" i="71"/>
  <c r="J3928" i="71"/>
  <c r="P3928" i="71"/>
  <c r="J3908" i="71"/>
  <c r="P3908" i="71"/>
  <c r="J3868" i="71"/>
  <c r="P3868" i="71"/>
  <c r="J3848" i="71"/>
  <c r="P3848" i="71"/>
  <c r="J3828" i="71"/>
  <c r="P3828" i="71"/>
  <c r="J3808" i="71"/>
  <c r="P3808" i="71"/>
  <c r="J3788" i="71"/>
  <c r="P3788" i="71"/>
  <c r="J3768" i="71"/>
  <c r="P3768" i="71"/>
  <c r="J3748" i="71"/>
  <c r="P3748" i="71"/>
  <c r="J3728" i="71"/>
  <c r="P3728" i="71"/>
  <c r="J3708" i="71"/>
  <c r="P3708" i="71"/>
  <c r="J3688" i="71"/>
  <c r="P3688" i="71"/>
  <c r="J3648" i="71"/>
  <c r="P3648" i="71"/>
  <c r="J3628" i="71"/>
  <c r="P3628" i="71"/>
  <c r="J3608" i="71"/>
  <c r="P3608" i="71"/>
  <c r="J3588" i="71"/>
  <c r="P3588" i="71"/>
  <c r="J3568" i="71"/>
  <c r="P3568" i="71"/>
  <c r="J3548" i="71"/>
  <c r="P3548" i="71"/>
  <c r="J3528" i="71"/>
  <c r="P3528" i="71"/>
  <c r="J3508" i="71"/>
  <c r="P3508" i="71"/>
  <c r="J3488" i="71"/>
  <c r="P3488" i="71"/>
  <c r="J3468" i="71"/>
  <c r="P3468" i="71"/>
  <c r="J3448" i="71"/>
  <c r="P3448" i="71"/>
  <c r="J3428" i="71"/>
  <c r="P3428" i="71"/>
  <c r="J3408" i="71"/>
  <c r="P3408" i="71"/>
  <c r="J3388" i="71"/>
  <c r="P3388" i="71"/>
  <c r="J3368" i="71"/>
  <c r="P3368" i="71"/>
  <c r="J3348" i="71"/>
  <c r="P3348" i="71"/>
  <c r="J3328" i="71"/>
  <c r="P3328" i="71"/>
  <c r="J3308" i="71"/>
  <c r="P3308" i="71"/>
  <c r="J3288" i="71"/>
  <c r="P3288" i="71"/>
  <c r="J3268" i="71"/>
  <c r="P3268" i="71"/>
  <c r="J3248" i="71"/>
  <c r="P3248" i="71"/>
  <c r="J3228" i="71"/>
  <c r="P3228" i="71"/>
  <c r="J3208" i="71"/>
  <c r="P3208" i="71"/>
  <c r="J3188" i="71"/>
  <c r="P3188" i="71"/>
  <c r="J3168" i="71"/>
  <c r="P3168" i="71"/>
  <c r="J3148" i="71"/>
  <c r="P3148" i="71"/>
  <c r="J3128" i="71"/>
  <c r="P3128" i="71"/>
  <c r="J3108" i="71"/>
  <c r="P3108" i="71"/>
  <c r="J3088" i="71"/>
  <c r="P3088" i="71"/>
  <c r="J3068" i="71"/>
  <c r="P3068" i="71"/>
  <c r="J3048" i="71"/>
  <c r="P3048" i="71"/>
  <c r="J3028" i="71"/>
  <c r="P3028" i="71"/>
  <c r="J3008" i="71"/>
  <c r="P3008" i="71"/>
  <c r="J2988" i="71"/>
  <c r="P2988" i="71"/>
  <c r="J2968" i="71"/>
  <c r="P2968" i="71"/>
  <c r="J2948" i="71"/>
  <c r="P2948" i="71"/>
  <c r="J2928" i="71"/>
  <c r="P2928" i="71"/>
  <c r="J2908" i="71"/>
  <c r="P2908" i="71"/>
  <c r="J2888" i="71"/>
  <c r="P2888" i="71"/>
  <c r="J2868" i="71"/>
  <c r="P2868" i="71"/>
  <c r="J2848" i="71"/>
  <c r="P2848" i="71"/>
  <c r="J2828" i="71"/>
  <c r="P2828" i="71"/>
  <c r="J2808" i="71"/>
  <c r="P2808" i="71"/>
  <c r="J2788" i="71"/>
  <c r="P2788" i="71"/>
  <c r="J2768" i="71"/>
  <c r="P2768" i="71"/>
  <c r="J2748" i="71"/>
  <c r="P2748" i="71"/>
  <c r="J2728" i="71"/>
  <c r="P2728" i="71"/>
  <c r="J2708" i="71"/>
  <c r="P2708" i="71"/>
  <c r="J2688" i="71"/>
  <c r="P2688" i="71"/>
  <c r="J2668" i="71"/>
  <c r="P2668" i="71"/>
  <c r="J2648" i="71"/>
  <c r="P2648" i="71"/>
  <c r="J2628" i="71"/>
  <c r="P2628" i="71"/>
  <c r="J2608" i="71"/>
  <c r="P2608" i="71"/>
  <c r="J2588" i="71"/>
  <c r="P2588" i="71"/>
  <c r="J2568" i="71"/>
  <c r="P2568" i="71"/>
  <c r="J2548" i="71"/>
  <c r="P2548" i="71"/>
  <c r="J2528" i="71"/>
  <c r="P2528" i="71"/>
  <c r="J2508" i="71"/>
  <c r="P2508" i="71"/>
  <c r="J2488" i="71"/>
  <c r="P2488" i="71"/>
  <c r="J2468" i="71"/>
  <c r="P2468" i="71"/>
  <c r="J2448" i="71"/>
  <c r="P2448" i="71"/>
  <c r="J2428" i="71"/>
  <c r="P2428" i="71"/>
  <c r="J2408" i="71"/>
  <c r="P2408" i="71"/>
  <c r="J2388" i="71"/>
  <c r="P2388" i="71"/>
  <c r="J2368" i="71"/>
  <c r="P2368" i="71"/>
  <c r="J2348" i="71"/>
  <c r="P2348" i="71"/>
  <c r="J2308" i="71"/>
  <c r="P2308" i="71"/>
  <c r="J2288" i="71"/>
  <c r="P2288" i="71"/>
  <c r="J2268" i="71"/>
  <c r="P2268" i="71"/>
  <c r="J2248" i="71"/>
  <c r="P2248" i="71"/>
  <c r="J2228" i="71"/>
  <c r="P2228" i="71"/>
  <c r="J2208" i="71"/>
  <c r="P2208" i="71"/>
  <c r="J2188" i="71"/>
  <c r="P2188" i="71"/>
  <c r="J2168" i="71"/>
  <c r="P2168" i="71"/>
  <c r="J2148" i="71"/>
  <c r="P2148" i="71"/>
  <c r="J2128" i="71"/>
  <c r="P2128" i="71"/>
  <c r="J2108" i="71"/>
  <c r="P2108" i="71"/>
  <c r="J2088" i="71"/>
  <c r="P2088" i="71"/>
  <c r="J2068" i="71"/>
  <c r="P2068" i="71"/>
  <c r="J2048" i="71"/>
  <c r="P2048" i="71"/>
  <c r="J2008" i="71"/>
  <c r="P2008" i="71"/>
  <c r="J1988" i="71"/>
  <c r="P1988" i="71"/>
  <c r="J1968" i="71"/>
  <c r="P1968" i="71"/>
  <c r="J1948" i="71"/>
  <c r="P1948" i="71"/>
  <c r="J1928" i="71"/>
  <c r="P1928" i="71"/>
  <c r="J1908" i="71"/>
  <c r="P1908" i="71"/>
  <c r="J1888" i="71"/>
  <c r="P1888" i="71"/>
  <c r="J1868" i="71"/>
  <c r="P1868" i="71"/>
  <c r="J1848" i="71"/>
  <c r="P1848" i="71"/>
  <c r="J1808" i="71"/>
  <c r="P1808" i="71"/>
  <c r="J1788" i="71"/>
  <c r="P1788" i="71"/>
  <c r="J1768" i="71"/>
  <c r="P1768" i="71"/>
  <c r="J1748" i="71"/>
  <c r="P1748" i="71"/>
  <c r="J1728" i="71"/>
  <c r="P1728" i="71"/>
  <c r="J1708" i="71"/>
  <c r="P1708" i="71"/>
  <c r="J1688" i="71"/>
  <c r="P1688" i="71"/>
  <c r="J1668" i="71"/>
  <c r="P1668" i="71"/>
  <c r="P2328" i="71"/>
  <c r="P613" i="71"/>
  <c r="P1273" i="71"/>
  <c r="P213" i="71"/>
  <c r="P4593" i="71"/>
  <c r="P4708" i="71"/>
  <c r="P3888" i="71"/>
  <c r="P1828" i="71"/>
  <c r="P1633" i="71"/>
  <c r="P193" i="71"/>
  <c r="P4633" i="71"/>
  <c r="P953" i="71"/>
  <c r="J3916" i="71"/>
  <c r="P3916" i="71"/>
  <c r="J3896" i="71"/>
  <c r="P3896" i="71"/>
  <c r="J3836" i="71"/>
  <c r="P3836" i="71"/>
  <c r="J3816" i="71"/>
  <c r="P3816" i="71"/>
  <c r="J3796" i="71"/>
  <c r="P3796" i="71"/>
  <c r="J3776" i="71"/>
  <c r="P3776" i="71"/>
  <c r="J3756" i="71"/>
  <c r="P3756" i="71"/>
  <c r="J3736" i="71"/>
  <c r="P3736" i="71"/>
  <c r="J3716" i="71"/>
  <c r="P3716" i="71"/>
  <c r="J3676" i="71"/>
  <c r="P3676" i="71"/>
  <c r="J3636" i="71"/>
  <c r="P3636" i="71"/>
  <c r="J3616" i="71"/>
  <c r="P3616" i="71"/>
  <c r="J3596" i="71"/>
  <c r="P3596" i="71"/>
  <c r="J3576" i="71"/>
  <c r="P3576" i="71"/>
  <c r="J3556" i="71"/>
  <c r="P3556" i="71"/>
  <c r="J3536" i="71"/>
  <c r="P3536" i="71"/>
  <c r="J3516" i="71"/>
  <c r="P3516" i="71"/>
  <c r="J3476" i="71"/>
  <c r="P3476" i="71"/>
  <c r="J3436" i="71"/>
  <c r="P3436" i="71"/>
  <c r="J3376" i="71"/>
  <c r="P3376" i="71"/>
  <c r="J3356" i="71"/>
  <c r="P3356" i="71"/>
  <c r="J3336" i="71"/>
  <c r="P3336" i="71"/>
  <c r="J3316" i="71"/>
  <c r="P3316" i="71"/>
  <c r="J3276" i="71"/>
  <c r="P3276" i="71"/>
  <c r="J3256" i="71"/>
  <c r="P3256" i="71"/>
  <c r="J3236" i="71"/>
  <c r="P3236" i="71"/>
  <c r="J3216" i="71"/>
  <c r="P3216" i="71"/>
  <c r="J3176" i="71"/>
  <c r="P3176" i="71"/>
  <c r="J3156" i="71"/>
  <c r="P3156" i="71"/>
  <c r="J3136" i="71"/>
  <c r="P3136" i="71"/>
  <c r="J3116" i="71"/>
  <c r="P3116" i="71"/>
  <c r="J3076" i="71"/>
  <c r="P3076" i="71"/>
  <c r="J3056" i="71"/>
  <c r="P3056" i="71"/>
  <c r="J3036" i="71"/>
  <c r="P3036" i="71"/>
  <c r="J3016" i="71"/>
  <c r="P3016" i="71"/>
  <c r="J2996" i="71"/>
  <c r="P2996" i="71"/>
  <c r="J2976" i="71"/>
  <c r="P2976" i="71"/>
  <c r="J2956" i="71"/>
  <c r="P2956" i="71"/>
  <c r="J2936" i="71"/>
  <c r="P2936" i="71"/>
  <c r="J2916" i="71"/>
  <c r="P2916" i="71"/>
  <c r="J2896" i="71"/>
  <c r="P2896" i="71"/>
  <c r="J2876" i="71"/>
  <c r="P2876" i="71"/>
  <c r="J2856" i="71"/>
  <c r="P2856" i="71"/>
  <c r="J2836" i="71"/>
  <c r="P2836" i="71"/>
  <c r="J2816" i="71"/>
  <c r="P2816" i="71"/>
  <c r="J2776" i="71"/>
  <c r="P2776" i="71"/>
  <c r="J2756" i="71"/>
  <c r="P2756" i="71"/>
  <c r="J2736" i="71"/>
  <c r="P2736" i="71"/>
  <c r="J2716" i="71"/>
  <c r="P2716" i="71"/>
  <c r="J2696" i="71"/>
  <c r="P2696" i="71"/>
  <c r="J2676" i="71"/>
  <c r="P2676" i="71"/>
  <c r="J2656" i="71"/>
  <c r="P2656" i="71"/>
  <c r="J2636" i="71"/>
  <c r="P2636" i="71"/>
  <c r="J2616" i="71"/>
  <c r="P2616" i="71"/>
  <c r="J2576" i="71"/>
  <c r="P2576" i="71"/>
  <c r="J2556" i="71"/>
  <c r="P2556" i="71"/>
  <c r="J2536" i="71"/>
  <c r="P2536" i="71"/>
  <c r="J2516" i="71"/>
  <c r="P2516" i="71"/>
  <c r="J2496" i="71"/>
  <c r="P2496" i="71"/>
  <c r="J2476" i="71"/>
  <c r="P2476" i="71"/>
  <c r="J2456" i="71"/>
  <c r="P2456" i="71"/>
  <c r="J2436" i="71"/>
  <c r="P2436" i="71"/>
  <c r="J2416" i="71"/>
  <c r="P2416" i="71"/>
  <c r="J2396" i="71"/>
  <c r="P2396" i="71"/>
  <c r="J2376" i="71"/>
  <c r="P2376" i="71"/>
  <c r="J2356" i="71"/>
  <c r="P2356" i="71"/>
  <c r="J2336" i="71"/>
  <c r="P2336" i="71"/>
  <c r="J2316" i="71"/>
  <c r="P2316" i="71"/>
  <c r="J2296" i="71"/>
  <c r="P2296" i="71"/>
  <c r="J2276" i="71"/>
  <c r="P2276" i="71"/>
  <c r="J2256" i="71"/>
  <c r="P2256" i="71"/>
  <c r="J2236" i="71"/>
  <c r="P2236" i="71"/>
  <c r="J2216" i="71"/>
  <c r="P2216" i="71"/>
  <c r="J2176" i="71"/>
  <c r="P2176" i="71"/>
  <c r="J2156" i="71"/>
  <c r="P2156" i="71"/>
  <c r="J2136" i="71"/>
  <c r="P2136" i="71"/>
  <c r="J2116" i="71"/>
  <c r="P2116" i="71"/>
  <c r="J2096" i="71"/>
  <c r="P2096" i="71"/>
  <c r="J2076" i="71"/>
  <c r="P2076" i="71"/>
  <c r="J2056" i="71"/>
  <c r="P2056" i="71"/>
  <c r="J2036" i="71"/>
  <c r="P2036" i="71"/>
  <c r="J2016" i="71"/>
  <c r="P2016" i="71"/>
  <c r="J1996" i="71"/>
  <c r="P1996" i="71"/>
  <c r="J1976" i="71"/>
  <c r="P1976" i="71"/>
  <c r="J1956" i="71"/>
  <c r="P1956" i="71"/>
  <c r="J1936" i="71"/>
  <c r="P1936" i="71"/>
  <c r="J1896" i="71"/>
  <c r="P1896" i="71"/>
  <c r="J1876" i="71"/>
  <c r="P1876" i="71"/>
  <c r="J1856" i="71"/>
  <c r="P1856" i="71"/>
  <c r="J1836" i="71"/>
  <c r="P1836" i="71"/>
  <c r="J1816" i="71"/>
  <c r="P1816" i="71"/>
  <c r="J1796" i="71"/>
  <c r="P1796" i="71"/>
  <c r="J1776" i="71"/>
  <c r="P1776" i="71"/>
  <c r="J1756" i="71"/>
  <c r="P1756" i="71"/>
  <c r="J1736" i="71"/>
  <c r="P1736" i="71"/>
  <c r="J1716" i="71"/>
  <c r="P1716" i="71"/>
  <c r="J1696" i="71"/>
  <c r="P1696" i="71"/>
  <c r="J1676" i="71"/>
  <c r="P1676" i="71"/>
  <c r="J1656" i="71"/>
  <c r="P1656" i="71"/>
  <c r="J1636" i="71"/>
  <c r="P1636" i="71"/>
  <c r="J1616" i="71"/>
  <c r="P1616" i="71"/>
  <c r="J1596" i="71"/>
  <c r="P1596" i="71"/>
  <c r="J1536" i="71"/>
  <c r="P1536" i="71"/>
  <c r="J1516" i="71"/>
  <c r="P1516" i="71"/>
  <c r="J1496" i="71"/>
  <c r="P1496" i="71"/>
  <c r="J1476" i="71"/>
  <c r="P1476" i="71"/>
  <c r="J1456" i="71"/>
  <c r="P1456" i="71"/>
  <c r="J1436" i="71"/>
  <c r="P1436" i="71"/>
  <c r="J1416" i="71"/>
  <c r="P1416" i="71"/>
  <c r="J1396" i="71"/>
  <c r="P1396" i="71"/>
  <c r="J1376" i="71"/>
  <c r="P1376" i="71"/>
  <c r="J1356" i="71"/>
  <c r="P1356" i="71"/>
  <c r="J1336" i="71"/>
  <c r="P1336" i="71"/>
  <c r="J1316" i="71"/>
  <c r="P1316" i="71"/>
  <c r="J1296" i="71"/>
  <c r="P1296" i="71"/>
  <c r="J1276" i="71"/>
  <c r="P1276" i="71"/>
  <c r="J1256" i="71"/>
  <c r="P1256" i="71"/>
  <c r="J1236" i="71"/>
  <c r="P1236" i="71"/>
  <c r="J1216" i="71"/>
  <c r="P1216" i="71"/>
  <c r="J1196" i="71"/>
  <c r="P1196" i="71"/>
  <c r="J1176" i="71"/>
  <c r="P1176" i="71"/>
  <c r="J1156" i="71"/>
  <c r="P1156" i="71"/>
  <c r="J1136" i="71"/>
  <c r="P1136" i="71"/>
  <c r="J1116" i="71"/>
  <c r="P1116" i="71"/>
  <c r="J1096" i="71"/>
  <c r="P1096" i="71"/>
  <c r="J1076" i="71"/>
  <c r="P1076" i="71"/>
  <c r="J1056" i="71"/>
  <c r="P1056" i="71"/>
  <c r="J1036" i="71"/>
  <c r="P1036" i="71"/>
  <c r="J1016" i="71"/>
  <c r="P1016" i="71"/>
  <c r="J996" i="71"/>
  <c r="P996" i="71"/>
  <c r="J976" i="71"/>
  <c r="P976" i="71"/>
  <c r="J956" i="71"/>
  <c r="P956" i="71"/>
  <c r="J936" i="71"/>
  <c r="P936" i="71"/>
  <c r="J916" i="71"/>
  <c r="P916" i="71"/>
  <c r="J896" i="71"/>
  <c r="P896" i="71"/>
  <c r="J876" i="71"/>
  <c r="P876" i="71"/>
  <c r="J856" i="71"/>
  <c r="P856" i="71"/>
  <c r="J836" i="71"/>
  <c r="P836" i="71"/>
  <c r="J816" i="71"/>
  <c r="P816" i="71"/>
  <c r="J796" i="71"/>
  <c r="P796" i="71"/>
  <c r="J776" i="71"/>
  <c r="P776" i="71"/>
  <c r="J756" i="71"/>
  <c r="P756" i="71"/>
  <c r="J736" i="71"/>
  <c r="P736" i="71"/>
  <c r="J716" i="71"/>
  <c r="P716" i="71"/>
  <c r="J696" i="71"/>
  <c r="P696" i="71"/>
  <c r="J676" i="71"/>
  <c r="P676" i="71"/>
  <c r="J656" i="71"/>
  <c r="P656" i="71"/>
  <c r="J636" i="71"/>
  <c r="P636" i="71"/>
  <c r="J616" i="71"/>
  <c r="P616" i="71"/>
  <c r="J596" i="71"/>
  <c r="P596" i="71"/>
  <c r="J556" i="71"/>
  <c r="P556" i="71"/>
  <c r="J536" i="71"/>
  <c r="P536" i="71"/>
  <c r="J516" i="71"/>
  <c r="P516" i="71"/>
  <c r="J496" i="71"/>
  <c r="P496" i="71"/>
  <c r="J476" i="71"/>
  <c r="P476" i="71"/>
  <c r="J456" i="71"/>
  <c r="P456" i="71"/>
  <c r="J436" i="71"/>
  <c r="P436" i="71"/>
  <c r="J396" i="71"/>
  <c r="P396" i="71"/>
  <c r="J356" i="71"/>
  <c r="P356" i="71"/>
  <c r="J336" i="71"/>
  <c r="P336" i="71"/>
  <c r="J316" i="71"/>
  <c r="P316" i="71"/>
  <c r="J296" i="71"/>
  <c r="P296" i="71"/>
  <c r="J276" i="71"/>
  <c r="P276" i="71"/>
  <c r="J256" i="71"/>
  <c r="P256" i="71"/>
  <c r="J236" i="71"/>
  <c r="P236" i="71"/>
  <c r="J216" i="71"/>
  <c r="P216" i="71"/>
  <c r="J196" i="71"/>
  <c r="P196" i="71"/>
  <c r="J176" i="71"/>
  <c r="P176" i="71"/>
  <c r="J156" i="71"/>
  <c r="P156" i="71"/>
  <c r="J136" i="71"/>
  <c r="P136" i="71"/>
  <c r="J116" i="71"/>
  <c r="P116" i="71"/>
  <c r="J96" i="71"/>
  <c r="P96" i="71"/>
  <c r="J76" i="71"/>
  <c r="P76" i="71"/>
  <c r="J56" i="71"/>
  <c r="P56" i="71"/>
  <c r="J36" i="71"/>
  <c r="P36" i="71"/>
  <c r="J16" i="71"/>
  <c r="P16" i="71"/>
  <c r="P4880" i="71"/>
  <c r="P4600" i="71"/>
  <c r="P4549" i="71"/>
  <c r="P4500" i="71"/>
  <c r="P4457" i="71"/>
  <c r="P4301" i="71"/>
  <c r="P4260" i="71"/>
  <c r="P3297" i="71"/>
  <c r="P3120" i="71"/>
  <c r="P2940" i="71"/>
  <c r="P680" i="71"/>
  <c r="J4929" i="71"/>
  <c r="P4929" i="71"/>
  <c r="J4909" i="71"/>
  <c r="P4909" i="71"/>
  <c r="J4869" i="71"/>
  <c r="P4869" i="71"/>
  <c r="J4849" i="71"/>
  <c r="P4849" i="71"/>
  <c r="J4829" i="71"/>
  <c r="P4829" i="71"/>
  <c r="J4809" i="71"/>
  <c r="P4809" i="71"/>
  <c r="J4769" i="71"/>
  <c r="P4769" i="71"/>
  <c r="J4729" i="71"/>
  <c r="P4729" i="71"/>
  <c r="J4689" i="71"/>
  <c r="P4689" i="71"/>
  <c r="J4649" i="71"/>
  <c r="P4649" i="71"/>
  <c r="J4609" i="71"/>
  <c r="P4609" i="71"/>
  <c r="J4589" i="71"/>
  <c r="P4589" i="71"/>
  <c r="J4569" i="71"/>
  <c r="P4569" i="71"/>
  <c r="J4529" i="71"/>
  <c r="P4529" i="71"/>
  <c r="J4489" i="71"/>
  <c r="P4489" i="71"/>
  <c r="J4469" i="71"/>
  <c r="P4469" i="71"/>
  <c r="J4449" i="71"/>
  <c r="P4449" i="71"/>
  <c r="J4429" i="71"/>
  <c r="P4429" i="71"/>
  <c r="J4409" i="71"/>
  <c r="P4409" i="71"/>
  <c r="J4389" i="71"/>
  <c r="P4389" i="71"/>
  <c r="J4369" i="71"/>
  <c r="P4369" i="71"/>
  <c r="J4329" i="71"/>
  <c r="P4329" i="71"/>
  <c r="J4309" i="71"/>
  <c r="P4309" i="71"/>
  <c r="J4249" i="71"/>
  <c r="P4249" i="71"/>
  <c r="J4229" i="71"/>
  <c r="P4229" i="71"/>
  <c r="J4209" i="71"/>
  <c r="P4209" i="71"/>
  <c r="J4189" i="71"/>
  <c r="P4189" i="71"/>
  <c r="J4129" i="71"/>
  <c r="P4129" i="71"/>
  <c r="J4109" i="71"/>
  <c r="P4109" i="71"/>
  <c r="J4089" i="71"/>
  <c r="P4089" i="71"/>
  <c r="J4069" i="71"/>
  <c r="P4069" i="71"/>
  <c r="J4029" i="71"/>
  <c r="P4029" i="71"/>
  <c r="J4009" i="71"/>
  <c r="P4009" i="71"/>
  <c r="J3989" i="71"/>
  <c r="P3989" i="71"/>
  <c r="J3969" i="71"/>
  <c r="P3969" i="71"/>
  <c r="J3929" i="71"/>
  <c r="P3929" i="71"/>
  <c r="J3909" i="71"/>
  <c r="P3909" i="71"/>
  <c r="J3889" i="71"/>
  <c r="P3889" i="71"/>
  <c r="J3869" i="71"/>
  <c r="P3869" i="71"/>
  <c r="J3849" i="71"/>
  <c r="P3849" i="71"/>
  <c r="J3829" i="71"/>
  <c r="P3829" i="71"/>
  <c r="J3809" i="71"/>
  <c r="P3809" i="71"/>
  <c r="J3749" i="71"/>
  <c r="P3749" i="71"/>
  <c r="J3729" i="71"/>
  <c r="P3729" i="71"/>
  <c r="J3709" i="71"/>
  <c r="P3709" i="71"/>
  <c r="J3689" i="71"/>
  <c r="P3689" i="71"/>
  <c r="J3609" i="71"/>
  <c r="P3609" i="71"/>
  <c r="J3509" i="71"/>
  <c r="P3509" i="71"/>
  <c r="J3489" i="71"/>
  <c r="P3489" i="71"/>
  <c r="J3469" i="71"/>
  <c r="P3469" i="71"/>
  <c r="J3449" i="71"/>
  <c r="P3449" i="71"/>
  <c r="J3429" i="71"/>
  <c r="P3429" i="71"/>
  <c r="J3409" i="71"/>
  <c r="P3409" i="71"/>
  <c r="J3389" i="71"/>
  <c r="P3389" i="71"/>
  <c r="J3349" i="71"/>
  <c r="P3349" i="71"/>
  <c r="J3329" i="71"/>
  <c r="P3329" i="71"/>
  <c r="J3309" i="71"/>
  <c r="P3309" i="71"/>
  <c r="J3289" i="71"/>
  <c r="P3289" i="71"/>
  <c r="J3229" i="71"/>
  <c r="P3229" i="71"/>
  <c r="J3209" i="71"/>
  <c r="P3209" i="71"/>
  <c r="J3189" i="71"/>
  <c r="P3189" i="71"/>
  <c r="J3149" i="71"/>
  <c r="P3149" i="71"/>
  <c r="J3129" i="71"/>
  <c r="P3129" i="71"/>
  <c r="J3109" i="71"/>
  <c r="P3109" i="71"/>
  <c r="J3089" i="71"/>
  <c r="P3089" i="71"/>
  <c r="J3049" i="71"/>
  <c r="P3049" i="71"/>
  <c r="J3029" i="71"/>
  <c r="P3029" i="71"/>
  <c r="J3009" i="71"/>
  <c r="P3009" i="71"/>
  <c r="J2989" i="71"/>
  <c r="P2989" i="71"/>
  <c r="J2969" i="71"/>
  <c r="P2969" i="71"/>
  <c r="J2929" i="71"/>
  <c r="P2929" i="71"/>
  <c r="J2909" i="71"/>
  <c r="P2909" i="71"/>
  <c r="J2889" i="71"/>
  <c r="P2889" i="71"/>
  <c r="J2869" i="71"/>
  <c r="P2869" i="71"/>
  <c r="J2849" i="71"/>
  <c r="P2849" i="71"/>
  <c r="J2809" i="71"/>
  <c r="P2809" i="71"/>
  <c r="J2789" i="71"/>
  <c r="P2789" i="71"/>
  <c r="J2769" i="71"/>
  <c r="P2769" i="71"/>
  <c r="J2709" i="71"/>
  <c r="P2709" i="71"/>
  <c r="J2689" i="71"/>
  <c r="P2689" i="71"/>
  <c r="J2669" i="71"/>
  <c r="P2669" i="71"/>
  <c r="J2609" i="71"/>
  <c r="P2609" i="71"/>
  <c r="J2589" i="71"/>
  <c r="P2589" i="71"/>
  <c r="J2569" i="71"/>
  <c r="P2569" i="71"/>
  <c r="J2549" i="71"/>
  <c r="P2549" i="71"/>
  <c r="J2529" i="71"/>
  <c r="P2529" i="71"/>
  <c r="J2509" i="71"/>
  <c r="P2509" i="71"/>
  <c r="J2489" i="71"/>
  <c r="P2489" i="71"/>
  <c r="J2469" i="71"/>
  <c r="P2469" i="71"/>
  <c r="J2449" i="71"/>
  <c r="P2449" i="71"/>
  <c r="J2409" i="71"/>
  <c r="P2409" i="71"/>
  <c r="J2389" i="71"/>
  <c r="P2389" i="71"/>
  <c r="J2369" i="71"/>
  <c r="P2369" i="71"/>
  <c r="J2349" i="71"/>
  <c r="P2349" i="71"/>
  <c r="J2329" i="71"/>
  <c r="P2329" i="71"/>
  <c r="J2309" i="71"/>
  <c r="P2309" i="71"/>
  <c r="J2289" i="71"/>
  <c r="P2289" i="71"/>
  <c r="J2269" i="71"/>
  <c r="P2269" i="71"/>
  <c r="J2229" i="71"/>
  <c r="P2229" i="71"/>
  <c r="J2209" i="71"/>
  <c r="P2209" i="71"/>
  <c r="J2189" i="71"/>
  <c r="P2189" i="71"/>
  <c r="J2169" i="71"/>
  <c r="P2169" i="71"/>
  <c r="J2149" i="71"/>
  <c r="P2149" i="71"/>
  <c r="J2129" i="71"/>
  <c r="P2129" i="71"/>
  <c r="J2109" i="71"/>
  <c r="P2109" i="71"/>
  <c r="J2089" i="71"/>
  <c r="P2089" i="71"/>
  <c r="J2069" i="71"/>
  <c r="P2069" i="71"/>
  <c r="J2049" i="71"/>
  <c r="P2049" i="71"/>
  <c r="J2029" i="71"/>
  <c r="P2029" i="71"/>
  <c r="J2009" i="71"/>
  <c r="P2009" i="71"/>
  <c r="J1989" i="71"/>
  <c r="P1989" i="71"/>
  <c r="J1969" i="71"/>
  <c r="P1969" i="71"/>
  <c r="J1949" i="71"/>
  <c r="P1949" i="71"/>
  <c r="J1929" i="71"/>
  <c r="P1929" i="71"/>
  <c r="J1909" i="71"/>
  <c r="P1909" i="71"/>
  <c r="J1869" i="71"/>
  <c r="P1869" i="71"/>
  <c r="J1829" i="71"/>
  <c r="P1829" i="71"/>
  <c r="J1809" i="71"/>
  <c r="P1809" i="71"/>
  <c r="J1789" i="71"/>
  <c r="P1789" i="71"/>
  <c r="J1769" i="71"/>
  <c r="P1769" i="71"/>
  <c r="J1749" i="71"/>
  <c r="P1749" i="71"/>
  <c r="J1729" i="71"/>
  <c r="P1729" i="71"/>
  <c r="J1709" i="71"/>
  <c r="P1709" i="71"/>
  <c r="J1669" i="71"/>
  <c r="P1669" i="71"/>
  <c r="J1649" i="71"/>
  <c r="P1649" i="71"/>
  <c r="J1629" i="71"/>
  <c r="P1629" i="71"/>
  <c r="J1609" i="71"/>
  <c r="P1609" i="71"/>
  <c r="J1589" i="71"/>
  <c r="P1589" i="71"/>
  <c r="J1549" i="71"/>
  <c r="P1549" i="71"/>
  <c r="J1529" i="71"/>
  <c r="P1529" i="71"/>
  <c r="J1509" i="71"/>
  <c r="P1509" i="71"/>
  <c r="J1489" i="71"/>
  <c r="P1489" i="71"/>
  <c r="J1429" i="71"/>
  <c r="P1429" i="71"/>
  <c r="J1409" i="71"/>
  <c r="P1409" i="71"/>
  <c r="J1389" i="71"/>
  <c r="P1389" i="71"/>
  <c r="J1349" i="71"/>
  <c r="P1349" i="71"/>
  <c r="J1329" i="71"/>
  <c r="P1329" i="71"/>
  <c r="J1309" i="71"/>
  <c r="P1309" i="71"/>
  <c r="J1289" i="71"/>
  <c r="P1289" i="71"/>
  <c r="J1269" i="71"/>
  <c r="P1269" i="71"/>
  <c r="J1249" i="71"/>
  <c r="P1249" i="71"/>
  <c r="J1229" i="71"/>
  <c r="P1229" i="71"/>
  <c r="J1209" i="71"/>
  <c r="P1209" i="71"/>
  <c r="J1189" i="71"/>
  <c r="P1189" i="71"/>
  <c r="J1169" i="71"/>
  <c r="P1169" i="71"/>
  <c r="J1149" i="71"/>
  <c r="P1149" i="71"/>
  <c r="J1129" i="71"/>
  <c r="P1129" i="71"/>
  <c r="J1109" i="71"/>
  <c r="P1109" i="71"/>
  <c r="J1069" i="71"/>
  <c r="P1069" i="71"/>
  <c r="J1049" i="71"/>
  <c r="P1049" i="71"/>
  <c r="J1029" i="71"/>
  <c r="P1029" i="71"/>
  <c r="J1009" i="71"/>
  <c r="P1009" i="71"/>
  <c r="J989" i="71"/>
  <c r="P989" i="71"/>
  <c r="J969" i="71"/>
  <c r="P969" i="71"/>
  <c r="J949" i="71"/>
  <c r="P949" i="71"/>
  <c r="J929" i="71"/>
  <c r="P929" i="71"/>
  <c r="J909" i="71"/>
  <c r="P909" i="71"/>
  <c r="J889" i="71"/>
  <c r="P889" i="71"/>
  <c r="J849" i="71"/>
  <c r="P849" i="71"/>
  <c r="J829" i="71"/>
  <c r="P829" i="71"/>
  <c r="J809" i="71"/>
  <c r="P809" i="71"/>
  <c r="J789" i="71"/>
  <c r="P789" i="71"/>
  <c r="J769" i="71"/>
  <c r="P769" i="71"/>
  <c r="J749" i="71"/>
  <c r="P749" i="71"/>
  <c r="J729" i="71"/>
  <c r="P729" i="71"/>
  <c r="J709" i="71"/>
  <c r="P709" i="71"/>
  <c r="J689" i="71"/>
  <c r="P689" i="71"/>
  <c r="J669" i="71"/>
  <c r="P669" i="71"/>
  <c r="J649" i="71"/>
  <c r="P649" i="71"/>
  <c r="J629" i="71"/>
  <c r="P629" i="71"/>
  <c r="J609" i="71"/>
  <c r="P609" i="71"/>
  <c r="J589" i="71"/>
  <c r="P589" i="71"/>
  <c r="J569" i="71"/>
  <c r="P569" i="71"/>
  <c r="J549" i="71"/>
  <c r="P549" i="71"/>
  <c r="J529" i="71"/>
  <c r="P529" i="71"/>
  <c r="J509" i="71"/>
  <c r="P509" i="71"/>
  <c r="J489" i="71"/>
  <c r="P489" i="71"/>
  <c r="J469" i="71"/>
  <c r="P469" i="71"/>
  <c r="J449" i="71"/>
  <c r="P449" i="71"/>
  <c r="J429" i="71"/>
  <c r="P429" i="71"/>
  <c r="J409" i="71"/>
  <c r="P409" i="71"/>
  <c r="J389" i="71"/>
  <c r="P389" i="71"/>
  <c r="J349" i="71"/>
  <c r="P349" i="71"/>
  <c r="J329" i="71"/>
  <c r="P329" i="71"/>
  <c r="J309" i="71"/>
  <c r="P309" i="71"/>
  <c r="J289" i="71"/>
  <c r="P289" i="71"/>
  <c r="J269" i="71"/>
  <c r="P269" i="71"/>
  <c r="J249" i="71"/>
  <c r="P249" i="71"/>
  <c r="J229" i="71"/>
  <c r="P229" i="71"/>
  <c r="J209" i="71"/>
  <c r="P209" i="71"/>
  <c r="J189" i="71"/>
  <c r="P189" i="71"/>
  <c r="J169" i="71"/>
  <c r="P169" i="71"/>
  <c r="J149" i="71"/>
  <c r="P149" i="71"/>
  <c r="J129" i="71"/>
  <c r="P129" i="71"/>
  <c r="J109" i="71"/>
  <c r="P109" i="71"/>
  <c r="J89" i="71"/>
  <c r="P89" i="71"/>
  <c r="J69" i="71"/>
  <c r="P69" i="71"/>
  <c r="J49" i="71"/>
  <c r="P49" i="71"/>
  <c r="J29" i="71"/>
  <c r="P29" i="71"/>
  <c r="J9" i="71"/>
  <c r="P9" i="71"/>
  <c r="P4577" i="71"/>
  <c r="P4240" i="71"/>
  <c r="P4081" i="71"/>
  <c r="P3719" i="71"/>
  <c r="P3656" i="71"/>
  <c r="P3581" i="71"/>
  <c r="P3499" i="71"/>
  <c r="P3169" i="71"/>
  <c r="P2999" i="71"/>
  <c r="P2817" i="71"/>
  <c r="P2729" i="71"/>
  <c r="P2429" i="71"/>
  <c r="P869" i="71"/>
  <c r="P568" i="71"/>
  <c r="P240" i="71"/>
  <c r="J1628" i="71"/>
  <c r="P1628" i="71"/>
  <c r="J1608" i="71"/>
  <c r="P1608" i="71"/>
  <c r="J1588" i="71"/>
  <c r="P1588" i="71"/>
  <c r="J1568" i="71"/>
  <c r="P1568" i="71"/>
  <c r="J1548" i="71"/>
  <c r="P1548" i="71"/>
  <c r="J1528" i="71"/>
  <c r="P1528" i="71"/>
  <c r="J1508" i="71"/>
  <c r="P1508" i="71"/>
  <c r="J1488" i="71"/>
  <c r="P1488" i="71"/>
  <c r="J1468" i="71"/>
  <c r="P1468" i="71"/>
  <c r="J1448" i="71"/>
  <c r="P1448" i="71"/>
  <c r="J1428" i="71"/>
  <c r="P1428" i="71"/>
  <c r="J1408" i="71"/>
  <c r="P1408" i="71"/>
  <c r="J1368" i="71"/>
  <c r="P1368" i="71"/>
  <c r="J1348" i="71"/>
  <c r="P1348" i="71"/>
  <c r="J1328" i="71"/>
  <c r="P1328" i="71"/>
  <c r="J1308" i="71"/>
  <c r="P1308" i="71"/>
  <c r="J1288" i="71"/>
  <c r="P1288" i="71"/>
  <c r="J1268" i="71"/>
  <c r="P1268" i="71"/>
  <c r="J1248" i="71"/>
  <c r="P1248" i="71"/>
  <c r="J1228" i="71"/>
  <c r="P1228" i="71"/>
  <c r="J1208" i="71"/>
  <c r="P1208" i="71"/>
  <c r="J1168" i="71"/>
  <c r="P1168" i="71"/>
  <c r="J1148" i="71"/>
  <c r="P1148" i="71"/>
  <c r="J1128" i="71"/>
  <c r="P1128" i="71"/>
  <c r="J1108" i="71"/>
  <c r="P1108" i="71"/>
  <c r="J1068" i="71"/>
  <c r="P1068" i="71"/>
  <c r="J1048" i="71"/>
  <c r="P1048" i="71"/>
  <c r="J1028" i="71"/>
  <c r="P1028" i="71"/>
  <c r="J1008" i="71"/>
  <c r="P1008" i="71"/>
  <c r="J988" i="71"/>
  <c r="P988" i="71"/>
  <c r="J968" i="71"/>
  <c r="P968" i="71"/>
  <c r="J948" i="71"/>
  <c r="P948" i="71"/>
  <c r="J928" i="71"/>
  <c r="P928" i="71"/>
  <c r="J888" i="71"/>
  <c r="P888" i="71"/>
  <c r="J848" i="71"/>
  <c r="P848" i="71"/>
  <c r="J828" i="71"/>
  <c r="P828" i="71"/>
  <c r="J808" i="71"/>
  <c r="P808" i="71"/>
  <c r="J788" i="71"/>
  <c r="P788" i="71"/>
  <c r="J768" i="71"/>
  <c r="P768" i="71"/>
  <c r="J748" i="71"/>
  <c r="P748" i="71"/>
  <c r="J728" i="71"/>
  <c r="P728" i="71"/>
  <c r="J708" i="71"/>
  <c r="P708" i="71"/>
  <c r="J688" i="71"/>
  <c r="P688" i="71"/>
  <c r="J668" i="71"/>
  <c r="P668" i="71"/>
  <c r="J648" i="71"/>
  <c r="P648" i="71"/>
  <c r="J628" i="71"/>
  <c r="P628" i="71"/>
  <c r="J588" i="71"/>
  <c r="P588" i="71"/>
  <c r="J548" i="71"/>
  <c r="P548" i="71"/>
  <c r="J528" i="71"/>
  <c r="P528" i="71"/>
  <c r="J508" i="71"/>
  <c r="P508" i="71"/>
  <c r="J488" i="71"/>
  <c r="P488" i="71"/>
  <c r="J468" i="71"/>
  <c r="P468" i="71"/>
  <c r="J448" i="71"/>
  <c r="P448" i="71"/>
  <c r="J428" i="71"/>
  <c r="P428" i="71"/>
  <c r="J408" i="71"/>
  <c r="P408" i="71"/>
  <c r="J388" i="71"/>
  <c r="P388" i="71"/>
  <c r="J368" i="71"/>
  <c r="P368" i="71"/>
  <c r="J328" i="71"/>
  <c r="P328" i="71"/>
  <c r="J308" i="71"/>
  <c r="P308" i="71"/>
  <c r="J288" i="71"/>
  <c r="P288" i="71"/>
  <c r="J268" i="71"/>
  <c r="P268" i="71"/>
  <c r="J248" i="71"/>
  <c r="P248" i="71"/>
  <c r="J208" i="71"/>
  <c r="P208" i="71"/>
  <c r="J188" i="71"/>
  <c r="P188" i="71"/>
  <c r="J168" i="71"/>
  <c r="P168" i="71"/>
  <c r="J148" i="71"/>
  <c r="P148" i="71"/>
  <c r="J128" i="71"/>
  <c r="P128" i="71"/>
  <c r="J108" i="71"/>
  <c r="P108" i="71"/>
  <c r="J88" i="71"/>
  <c r="P88" i="71"/>
  <c r="J68" i="71"/>
  <c r="P68" i="71"/>
  <c r="J48" i="71"/>
  <c r="P48" i="71"/>
  <c r="J28" i="71"/>
  <c r="P28" i="71"/>
  <c r="J8" i="71"/>
  <c r="P8" i="71"/>
  <c r="P4289" i="71"/>
  <c r="P4239" i="71"/>
  <c r="P4079" i="71"/>
  <c r="P3649" i="71"/>
  <c r="P3579" i="71"/>
  <c r="P3419" i="71"/>
  <c r="P868" i="71"/>
  <c r="P4760" i="71"/>
  <c r="P4669" i="71"/>
  <c r="P4019" i="71"/>
  <c r="P3957" i="71"/>
  <c r="P3496" i="71"/>
  <c r="P3417" i="71"/>
  <c r="P3341" i="71"/>
  <c r="P3069" i="71"/>
  <c r="P2900" i="71"/>
  <c r="P2717" i="71"/>
  <c r="P2629" i="71"/>
  <c r="P860" i="71"/>
  <c r="P560" i="71"/>
  <c r="P228" i="71"/>
  <c r="P4841" i="71"/>
  <c r="P4800" i="71"/>
  <c r="P4521" i="71"/>
  <c r="P4217" i="71"/>
  <c r="P4119" i="71"/>
  <c r="P3769" i="71"/>
  <c r="P3700" i="71"/>
  <c r="P3549" i="71"/>
  <c r="P3479" i="71"/>
  <c r="P3400" i="71"/>
  <c r="P3319" i="71"/>
  <c r="P2699" i="71"/>
  <c r="P2601" i="71"/>
  <c r="P2399" i="71"/>
  <c r="P2120" i="71"/>
  <c r="P1080" i="71"/>
  <c r="P157" i="71"/>
  <c r="J4921" i="71"/>
  <c r="P4921" i="71"/>
  <c r="J4901" i="71"/>
  <c r="P4901" i="71"/>
  <c r="J4861" i="71"/>
  <c r="P4861" i="71"/>
  <c r="J4821" i="71"/>
  <c r="P4821" i="71"/>
  <c r="J4781" i="71"/>
  <c r="P4781" i="71"/>
  <c r="J4741" i="71"/>
  <c r="P4741" i="71"/>
  <c r="J4721" i="71"/>
  <c r="P4721" i="71"/>
  <c r="J4701" i="71"/>
  <c r="P4701" i="71"/>
  <c r="J4641" i="71"/>
  <c r="P4641" i="71"/>
  <c r="J4621" i="71"/>
  <c r="P4621" i="71"/>
  <c r="J4561" i="71"/>
  <c r="P4561" i="71"/>
  <c r="J4541" i="71"/>
  <c r="P4541" i="71"/>
  <c r="J4501" i="71"/>
  <c r="P4501" i="71"/>
  <c r="J4461" i="71"/>
  <c r="P4461" i="71"/>
  <c r="J4421" i="71"/>
  <c r="P4421" i="71"/>
  <c r="J4341" i="71"/>
  <c r="P4341" i="71"/>
  <c r="J4321" i="71"/>
  <c r="P4321" i="71"/>
  <c r="J4281" i="71"/>
  <c r="P4281" i="71"/>
  <c r="J4261" i="71"/>
  <c r="P4261" i="71"/>
  <c r="J4241" i="71"/>
  <c r="P4241" i="71"/>
  <c r="J4221" i="71"/>
  <c r="P4221" i="71"/>
  <c r="J4161" i="71"/>
  <c r="P4161" i="71"/>
  <c r="J4141" i="71"/>
  <c r="P4141" i="71"/>
  <c r="J4121" i="71"/>
  <c r="P4121" i="71"/>
  <c r="J4101" i="71"/>
  <c r="P4101" i="71"/>
  <c r="J4061" i="71"/>
  <c r="P4061" i="71"/>
  <c r="J4041" i="71"/>
  <c r="P4041" i="71"/>
  <c r="J4021" i="71"/>
  <c r="P4021" i="71"/>
  <c r="J4001" i="71"/>
  <c r="P4001" i="71"/>
  <c r="J3961" i="71"/>
  <c r="P3961" i="71"/>
  <c r="J3941" i="71"/>
  <c r="P3941" i="71"/>
  <c r="J3921" i="71"/>
  <c r="P3921" i="71"/>
  <c r="J3901" i="71"/>
  <c r="P3901" i="71"/>
  <c r="J3861" i="71"/>
  <c r="P3861" i="71"/>
  <c r="J3841" i="71"/>
  <c r="P3841" i="71"/>
  <c r="J3801" i="71"/>
  <c r="P3801" i="71"/>
  <c r="J3761" i="71"/>
  <c r="P3761" i="71"/>
  <c r="J3741" i="71"/>
  <c r="P3741" i="71"/>
  <c r="J3721" i="71"/>
  <c r="P3721" i="71"/>
  <c r="J3701" i="71"/>
  <c r="P3701" i="71"/>
  <c r="J3681" i="71"/>
  <c r="P3681" i="71"/>
  <c r="J3661" i="71"/>
  <c r="P3661" i="71"/>
  <c r="J3641" i="71"/>
  <c r="P3641" i="71"/>
  <c r="J3601" i="71"/>
  <c r="P3601" i="71"/>
  <c r="J3561" i="71"/>
  <c r="P3561" i="71"/>
  <c r="J3541" i="71"/>
  <c r="P3541" i="71"/>
  <c r="J3521" i="71"/>
  <c r="P3521" i="71"/>
  <c r="J3501" i="71"/>
  <c r="P3501" i="71"/>
  <c r="J3481" i="71"/>
  <c r="P3481" i="71"/>
  <c r="J3461" i="71"/>
  <c r="P3461" i="71"/>
  <c r="J3441" i="71"/>
  <c r="P3441" i="71"/>
  <c r="J3421" i="71"/>
  <c r="P3421" i="71"/>
  <c r="J3401" i="71"/>
  <c r="P3401" i="71"/>
  <c r="J3381" i="71"/>
  <c r="P3381" i="71"/>
  <c r="J3361" i="71"/>
  <c r="P3361" i="71"/>
  <c r="J3321" i="71"/>
  <c r="P3321" i="71"/>
  <c r="J3301" i="71"/>
  <c r="P3301" i="71"/>
  <c r="J3281" i="71"/>
  <c r="P3281" i="71"/>
  <c r="J3261" i="71"/>
  <c r="P3261" i="71"/>
  <c r="J3241" i="71"/>
  <c r="P3241" i="71"/>
  <c r="J3221" i="71"/>
  <c r="P3221" i="71"/>
  <c r="J3181" i="71"/>
  <c r="P3181" i="71"/>
  <c r="J3161" i="71"/>
  <c r="P3161" i="71"/>
  <c r="J3141" i="71"/>
  <c r="P3141" i="71"/>
  <c r="J3121" i="71"/>
  <c r="P3121" i="71"/>
  <c r="J3101" i="71"/>
  <c r="P3101" i="71"/>
  <c r="J3081" i="71"/>
  <c r="P3081" i="71"/>
  <c r="J3061" i="71"/>
  <c r="P3061" i="71"/>
  <c r="J3041" i="71"/>
  <c r="P3041" i="71"/>
  <c r="J3021" i="71"/>
  <c r="P3021" i="71"/>
  <c r="J2981" i="71"/>
  <c r="P2981" i="71"/>
  <c r="J2961" i="71"/>
  <c r="P2961" i="71"/>
  <c r="J2941" i="71"/>
  <c r="P2941" i="71"/>
  <c r="J2921" i="71"/>
  <c r="P2921" i="71"/>
  <c r="J2881" i="71"/>
  <c r="P2881" i="71"/>
  <c r="J2861" i="71"/>
  <c r="P2861" i="71"/>
  <c r="J2841" i="71"/>
  <c r="P2841" i="71"/>
  <c r="J2821" i="71"/>
  <c r="P2821" i="71"/>
  <c r="J2781" i="71"/>
  <c r="P2781" i="71"/>
  <c r="J2761" i="71"/>
  <c r="P2761" i="71"/>
  <c r="J2741" i="71"/>
  <c r="P2741" i="71"/>
  <c r="J2721" i="71"/>
  <c r="P2721" i="71"/>
  <c r="J2681" i="71"/>
  <c r="P2681" i="71"/>
  <c r="J2661" i="71"/>
  <c r="P2661" i="71"/>
  <c r="J2641" i="71"/>
  <c r="P2641" i="71"/>
  <c r="J2621" i="71"/>
  <c r="P2621" i="71"/>
  <c r="J2581" i="71"/>
  <c r="P2581" i="71"/>
  <c r="J2541" i="71"/>
  <c r="P2541" i="71"/>
  <c r="J2501" i="71"/>
  <c r="P2501" i="71"/>
  <c r="J2481" i="71"/>
  <c r="P2481" i="71"/>
  <c r="J2461" i="71"/>
  <c r="P2461" i="71"/>
  <c r="J2441" i="71"/>
  <c r="P2441" i="71"/>
  <c r="J2421" i="71"/>
  <c r="P2421" i="71"/>
  <c r="J2381" i="71"/>
  <c r="P2381" i="71"/>
  <c r="J2341" i="71"/>
  <c r="P2341" i="71"/>
  <c r="J2321" i="71"/>
  <c r="P2321" i="71"/>
  <c r="J2301" i="71"/>
  <c r="P2301" i="71"/>
  <c r="J2281" i="71"/>
  <c r="P2281" i="71"/>
  <c r="J2261" i="71"/>
  <c r="P2261" i="71"/>
  <c r="J2221" i="71"/>
  <c r="P2221" i="71"/>
  <c r="J2201" i="71"/>
  <c r="P2201" i="71"/>
  <c r="J2161" i="71"/>
  <c r="P2161" i="71"/>
  <c r="J2141" i="71"/>
  <c r="P2141" i="71"/>
  <c r="J2101" i="71"/>
  <c r="P2101" i="71"/>
  <c r="J2081" i="71"/>
  <c r="P2081" i="71"/>
  <c r="J2061" i="71"/>
  <c r="P2061" i="71"/>
  <c r="J2041" i="71"/>
  <c r="P2041" i="71"/>
  <c r="J2021" i="71"/>
  <c r="P2021" i="71"/>
  <c r="J2001" i="71"/>
  <c r="P2001" i="71"/>
  <c r="J1981" i="71"/>
  <c r="P1981" i="71"/>
  <c r="J1961" i="71"/>
  <c r="P1961" i="71"/>
  <c r="J1941" i="71"/>
  <c r="P1941" i="71"/>
  <c r="J1921" i="71"/>
  <c r="P1921" i="71"/>
  <c r="J1901" i="71"/>
  <c r="P1901" i="71"/>
  <c r="J1881" i="71"/>
  <c r="P1881" i="71"/>
  <c r="J1861" i="71"/>
  <c r="P1861" i="71"/>
  <c r="J1841" i="71"/>
  <c r="P1841" i="71"/>
  <c r="J1821" i="71"/>
  <c r="P1821" i="71"/>
  <c r="J1801" i="71"/>
  <c r="P1801" i="71"/>
  <c r="J1781" i="71"/>
  <c r="P1781" i="71"/>
  <c r="J1741" i="71"/>
  <c r="P1741" i="71"/>
  <c r="J1721" i="71"/>
  <c r="P1721" i="71"/>
  <c r="J1701" i="71"/>
  <c r="P1701" i="71"/>
  <c r="J1681" i="71"/>
  <c r="P1681" i="71"/>
  <c r="J1661" i="71"/>
  <c r="P1661" i="71"/>
  <c r="J1641" i="71"/>
  <c r="P1641" i="71"/>
  <c r="J1621" i="71"/>
  <c r="P1621" i="71"/>
  <c r="J1601" i="71"/>
  <c r="P1601" i="71"/>
  <c r="J1581" i="71"/>
  <c r="P1581" i="71"/>
  <c r="J1561" i="71"/>
  <c r="P1561" i="71"/>
  <c r="J1541" i="71"/>
  <c r="P1541" i="71"/>
  <c r="J1521" i="71"/>
  <c r="P1521" i="71"/>
  <c r="J1501" i="71"/>
  <c r="P1501" i="71"/>
  <c r="J1481" i="71"/>
  <c r="P1481" i="71"/>
  <c r="J1461" i="71"/>
  <c r="P1461" i="71"/>
  <c r="J1441" i="71"/>
  <c r="P1441" i="71"/>
  <c r="J1421" i="71"/>
  <c r="P1421" i="71"/>
  <c r="J1401" i="71"/>
  <c r="P1401" i="71"/>
  <c r="J1381" i="71"/>
  <c r="P1381" i="71"/>
  <c r="J1361" i="71"/>
  <c r="P1361" i="71"/>
  <c r="J1341" i="71"/>
  <c r="P1341" i="71"/>
  <c r="J1321" i="71"/>
  <c r="P1321" i="71"/>
  <c r="J1301" i="71"/>
  <c r="P1301" i="71"/>
  <c r="J1281" i="71"/>
  <c r="P1281" i="71"/>
  <c r="J1241" i="71"/>
  <c r="P1241" i="71"/>
  <c r="J1221" i="71"/>
  <c r="P1221" i="71"/>
  <c r="J1201" i="71"/>
  <c r="P1201" i="71"/>
  <c r="J1181" i="71"/>
  <c r="P1181" i="71"/>
  <c r="J1161" i="71"/>
  <c r="P1161" i="71"/>
  <c r="J1141" i="71"/>
  <c r="P1141" i="71"/>
  <c r="J1121" i="71"/>
  <c r="P1121" i="71"/>
  <c r="J1101" i="71"/>
  <c r="P1101" i="71"/>
  <c r="J1081" i="71"/>
  <c r="P1081" i="71"/>
  <c r="J1061" i="71"/>
  <c r="P1061" i="71"/>
  <c r="J1041" i="71"/>
  <c r="P1041" i="71"/>
  <c r="J1021" i="71"/>
  <c r="P1021" i="71"/>
  <c r="J1001" i="71"/>
  <c r="P1001" i="71"/>
  <c r="J981" i="71"/>
  <c r="P981" i="71"/>
  <c r="J961" i="71"/>
  <c r="P961" i="71"/>
  <c r="J941" i="71"/>
  <c r="P941" i="71"/>
  <c r="J921" i="71"/>
  <c r="P921" i="71"/>
  <c r="J901" i="71"/>
  <c r="P901" i="71"/>
  <c r="J881" i="71"/>
  <c r="P881" i="71"/>
  <c r="J861" i="71"/>
  <c r="P861" i="71"/>
  <c r="J841" i="71"/>
  <c r="P841" i="71"/>
  <c r="J821" i="71"/>
  <c r="P821" i="71"/>
  <c r="J801" i="71"/>
  <c r="P801" i="71"/>
  <c r="J781" i="71"/>
  <c r="P781" i="71"/>
  <c r="J761" i="71"/>
  <c r="P761" i="71"/>
  <c r="J741" i="71"/>
  <c r="P741" i="71"/>
  <c r="J721" i="71"/>
  <c r="P721" i="71"/>
  <c r="J701" i="71"/>
  <c r="P701" i="71"/>
  <c r="J661" i="71"/>
  <c r="P661" i="71"/>
  <c r="J641" i="71"/>
  <c r="P641" i="71"/>
  <c r="J621" i="71"/>
  <c r="P621" i="71"/>
  <c r="J601" i="71"/>
  <c r="P601" i="71"/>
  <c r="J581" i="71"/>
  <c r="P581" i="71"/>
  <c r="J561" i="71"/>
  <c r="P561" i="71"/>
  <c r="J541" i="71"/>
  <c r="P541" i="71"/>
  <c r="J521" i="71"/>
  <c r="P521" i="71"/>
  <c r="J501" i="71"/>
  <c r="P501" i="71"/>
  <c r="J481" i="71"/>
  <c r="P481" i="71"/>
  <c r="J461" i="71"/>
  <c r="P461" i="71"/>
  <c r="J441" i="71"/>
  <c r="P441" i="71"/>
  <c r="J401" i="71"/>
  <c r="P401" i="71"/>
  <c r="J381" i="71"/>
  <c r="P381" i="71"/>
  <c r="J361" i="71"/>
  <c r="P361" i="71"/>
  <c r="J341" i="71"/>
  <c r="P341" i="71"/>
  <c r="J301" i="71"/>
  <c r="P301" i="71"/>
  <c r="J281" i="71"/>
  <c r="P281" i="71"/>
  <c r="J261" i="71"/>
  <c r="P261" i="71"/>
  <c r="J241" i="71"/>
  <c r="P241" i="71"/>
  <c r="J221" i="71"/>
  <c r="P221" i="71"/>
  <c r="J201" i="71"/>
  <c r="P201" i="71"/>
  <c r="J181" i="71"/>
  <c r="P181" i="71"/>
  <c r="J161" i="71"/>
  <c r="P161" i="71"/>
  <c r="J141" i="71"/>
  <c r="P141" i="71"/>
  <c r="J101" i="71"/>
  <c r="P101" i="71"/>
  <c r="J81" i="71"/>
  <c r="P81" i="71"/>
  <c r="J61" i="71"/>
  <c r="P61" i="71"/>
  <c r="J41" i="71"/>
  <c r="P41" i="71"/>
  <c r="J21" i="71"/>
  <c r="P21" i="71"/>
  <c r="P4840" i="71"/>
  <c r="P4749" i="71"/>
  <c r="P4520" i="71"/>
  <c r="P4269" i="71"/>
  <c r="P4169" i="71"/>
  <c r="P4118" i="71"/>
  <c r="P3949" i="71"/>
  <c r="P3696" i="71"/>
  <c r="P3396" i="71"/>
  <c r="P3317" i="71"/>
  <c r="P2697" i="71"/>
  <c r="P2600" i="71"/>
  <c r="P2398" i="71"/>
  <c r="P1920" i="71"/>
  <c r="P421" i="71"/>
  <c r="J4920" i="71"/>
  <c r="P4920" i="71"/>
  <c r="J4900" i="71"/>
  <c r="P4900" i="71"/>
  <c r="J4820" i="71"/>
  <c r="P4820" i="71"/>
  <c r="J4740" i="71"/>
  <c r="P4740" i="71"/>
  <c r="J4720" i="71"/>
  <c r="P4720" i="71"/>
  <c r="J4640" i="71"/>
  <c r="P4640" i="71"/>
  <c r="J4560" i="71"/>
  <c r="P4560" i="71"/>
  <c r="J4540" i="71"/>
  <c r="P4540" i="71"/>
  <c r="J4480" i="71"/>
  <c r="P4480" i="71"/>
  <c r="J4420" i="71"/>
  <c r="P4420" i="71"/>
  <c r="J4400" i="71"/>
  <c r="P4400" i="71"/>
  <c r="J4380" i="71"/>
  <c r="P4380" i="71"/>
  <c r="J4340" i="71"/>
  <c r="P4340" i="71"/>
  <c r="J4280" i="71"/>
  <c r="P4280" i="71"/>
  <c r="J4220" i="71"/>
  <c r="P4220" i="71"/>
  <c r="J4200" i="71"/>
  <c r="P4200" i="71"/>
  <c r="J4160" i="71"/>
  <c r="P4160" i="71"/>
  <c r="J4140" i="71"/>
  <c r="P4140" i="71"/>
  <c r="J4100" i="71"/>
  <c r="P4100" i="71"/>
  <c r="J4080" i="71"/>
  <c r="P4080" i="71"/>
  <c r="J4060" i="71"/>
  <c r="P4060" i="71"/>
  <c r="J4040" i="71"/>
  <c r="P4040" i="71"/>
  <c r="J4000" i="71"/>
  <c r="P4000" i="71"/>
  <c r="J3980" i="71"/>
  <c r="P3980" i="71"/>
  <c r="J3960" i="71"/>
  <c r="P3960" i="71"/>
  <c r="J3940" i="71"/>
  <c r="P3940" i="71"/>
  <c r="J3900" i="71"/>
  <c r="P3900" i="71"/>
  <c r="J3880" i="71"/>
  <c r="P3880" i="71"/>
  <c r="J3860" i="71"/>
  <c r="P3860" i="71"/>
  <c r="J3840" i="71"/>
  <c r="P3840" i="71"/>
  <c r="J3800" i="71"/>
  <c r="P3800" i="71"/>
  <c r="J3760" i="71"/>
  <c r="P3760" i="71"/>
  <c r="J3720" i="71"/>
  <c r="P3720" i="71"/>
  <c r="J3680" i="71"/>
  <c r="P3680" i="71"/>
  <c r="J3660" i="71"/>
  <c r="P3660" i="71"/>
  <c r="J3620" i="71"/>
  <c r="P3620" i="71"/>
  <c r="J3600" i="71"/>
  <c r="P3600" i="71"/>
  <c r="J3580" i="71"/>
  <c r="P3580" i="71"/>
  <c r="J3560" i="71"/>
  <c r="P3560" i="71"/>
  <c r="J3540" i="71"/>
  <c r="P3540" i="71"/>
  <c r="J3520" i="71"/>
  <c r="P3520" i="71"/>
  <c r="J3480" i="71"/>
  <c r="P3480" i="71"/>
  <c r="J3460" i="71"/>
  <c r="P3460" i="71"/>
  <c r="J3440" i="71"/>
  <c r="P3440" i="71"/>
  <c r="J3420" i="71"/>
  <c r="P3420" i="71"/>
  <c r="J3380" i="71"/>
  <c r="P3380" i="71"/>
  <c r="J3360" i="71"/>
  <c r="P3360" i="71"/>
  <c r="J3340" i="71"/>
  <c r="P3340" i="71"/>
  <c r="J3300" i="71"/>
  <c r="P3300" i="71"/>
  <c r="J3280" i="71"/>
  <c r="P3280" i="71"/>
  <c r="J3260" i="71"/>
  <c r="P3260" i="71"/>
  <c r="J3240" i="71"/>
  <c r="P3240" i="71"/>
  <c r="J3200" i="71"/>
  <c r="P3200" i="71"/>
  <c r="J3180" i="71"/>
  <c r="P3180" i="71"/>
  <c r="J3160" i="71"/>
  <c r="P3160" i="71"/>
  <c r="J3080" i="71"/>
  <c r="P3080" i="71"/>
  <c r="J3060" i="71"/>
  <c r="P3060" i="71"/>
  <c r="J3000" i="71"/>
  <c r="P3000" i="71"/>
  <c r="J2980" i="71"/>
  <c r="P2980" i="71"/>
  <c r="J2960" i="71"/>
  <c r="P2960" i="71"/>
  <c r="J2880" i="71"/>
  <c r="P2880" i="71"/>
  <c r="J2860" i="71"/>
  <c r="P2860" i="71"/>
  <c r="J2840" i="71"/>
  <c r="P2840" i="71"/>
  <c r="J2820" i="71"/>
  <c r="P2820" i="71"/>
  <c r="J2780" i="71"/>
  <c r="P2780" i="71"/>
  <c r="J2760" i="71"/>
  <c r="P2760" i="71"/>
  <c r="J2740" i="71"/>
  <c r="P2740" i="71"/>
  <c r="J2720" i="71"/>
  <c r="P2720" i="71"/>
  <c r="J2660" i="71"/>
  <c r="P2660" i="71"/>
  <c r="J2620" i="71"/>
  <c r="P2620" i="71"/>
  <c r="J2540" i="71"/>
  <c r="P2540" i="71"/>
  <c r="J2500" i="71"/>
  <c r="P2500" i="71"/>
  <c r="J2480" i="71"/>
  <c r="P2480" i="71"/>
  <c r="J2460" i="71"/>
  <c r="P2460" i="71"/>
  <c r="J2440" i="71"/>
  <c r="P2440" i="71"/>
  <c r="J2400" i="71"/>
  <c r="P2400" i="71"/>
  <c r="J2380" i="71"/>
  <c r="P2380" i="71"/>
  <c r="J2340" i="71"/>
  <c r="P2340" i="71"/>
  <c r="J2320" i="71"/>
  <c r="P2320" i="71"/>
  <c r="J2300" i="71"/>
  <c r="P2300" i="71"/>
  <c r="J2280" i="71"/>
  <c r="P2280" i="71"/>
  <c r="J2260" i="71"/>
  <c r="P2260" i="71"/>
  <c r="J2240" i="71"/>
  <c r="P2240" i="71"/>
  <c r="J2220" i="71"/>
  <c r="P2220" i="71"/>
  <c r="J2180" i="71"/>
  <c r="P2180" i="71"/>
  <c r="J2160" i="71"/>
  <c r="P2160" i="71"/>
  <c r="J2140" i="71"/>
  <c r="P2140" i="71"/>
  <c r="J2080" i="71"/>
  <c r="P2080" i="71"/>
  <c r="J2060" i="71"/>
  <c r="P2060" i="71"/>
  <c r="J2040" i="71"/>
  <c r="P2040" i="71"/>
  <c r="J2020" i="71"/>
  <c r="P2020" i="71"/>
  <c r="J2000" i="71"/>
  <c r="P2000" i="71"/>
  <c r="J1960" i="71"/>
  <c r="P1960" i="71"/>
  <c r="J1940" i="71"/>
  <c r="P1940" i="71"/>
  <c r="J1900" i="71"/>
  <c r="P1900" i="71"/>
  <c r="J1880" i="71"/>
  <c r="P1880" i="71"/>
  <c r="J1860" i="71"/>
  <c r="P1860" i="71"/>
  <c r="J1840" i="71"/>
  <c r="P1840" i="71"/>
  <c r="J1820" i="71"/>
  <c r="P1820" i="71"/>
  <c r="J1800" i="71"/>
  <c r="P1800" i="71"/>
  <c r="J1780" i="71"/>
  <c r="P1780" i="71"/>
  <c r="J1760" i="71"/>
  <c r="P1760" i="71"/>
  <c r="J1740" i="71"/>
  <c r="P1740" i="71"/>
  <c r="J1720" i="71"/>
  <c r="P1720" i="71"/>
  <c r="J1680" i="71"/>
  <c r="P1680" i="71"/>
  <c r="J1660" i="71"/>
  <c r="P1660" i="71"/>
  <c r="J1640" i="71"/>
  <c r="P1640" i="71"/>
  <c r="J1620" i="71"/>
  <c r="P1620" i="71"/>
  <c r="J1600" i="71"/>
  <c r="P1600" i="71"/>
  <c r="J1580" i="71"/>
  <c r="P1580" i="71"/>
  <c r="J1560" i="71"/>
  <c r="P1560" i="71"/>
  <c r="J1540" i="71"/>
  <c r="P1540" i="71"/>
  <c r="J1520" i="71"/>
  <c r="P1520" i="71"/>
  <c r="J1500" i="71"/>
  <c r="P1500" i="71"/>
  <c r="J1480" i="71"/>
  <c r="P1480" i="71"/>
  <c r="J1460" i="71"/>
  <c r="P1460" i="71"/>
  <c r="J1440" i="71"/>
  <c r="P1440" i="71"/>
  <c r="J1420" i="71"/>
  <c r="P1420" i="71"/>
  <c r="J1400" i="71"/>
  <c r="P1400" i="71"/>
  <c r="J1380" i="71"/>
  <c r="P1380" i="71"/>
  <c r="J1360" i="71"/>
  <c r="P1360" i="71"/>
  <c r="J1340" i="71"/>
  <c r="P1340" i="71"/>
  <c r="J1320" i="71"/>
  <c r="P1320" i="71"/>
  <c r="J1300" i="71"/>
  <c r="P1300" i="71"/>
  <c r="J1280" i="71"/>
  <c r="P1280" i="71"/>
  <c r="J1240" i="71"/>
  <c r="P1240" i="71"/>
  <c r="J1220" i="71"/>
  <c r="P1220" i="71"/>
  <c r="J1200" i="71"/>
  <c r="P1200" i="71"/>
  <c r="J1180" i="71"/>
  <c r="P1180" i="71"/>
  <c r="J1160" i="71"/>
  <c r="P1160" i="71"/>
  <c r="J1140" i="71"/>
  <c r="P1140" i="71"/>
  <c r="J1120" i="71"/>
  <c r="P1120" i="71"/>
  <c r="J1100" i="71"/>
  <c r="P1100" i="71"/>
  <c r="J1060" i="71"/>
  <c r="P1060" i="71"/>
  <c r="J1040" i="71"/>
  <c r="P1040" i="71"/>
  <c r="J1020" i="71"/>
  <c r="P1020" i="71"/>
  <c r="J1000" i="71"/>
  <c r="P1000" i="71"/>
  <c r="J980" i="71"/>
  <c r="P980" i="71"/>
  <c r="J960" i="71"/>
  <c r="P960" i="71"/>
  <c r="J940" i="71"/>
  <c r="P940" i="71"/>
  <c r="J900" i="71"/>
  <c r="P900" i="71"/>
  <c r="J880" i="71"/>
  <c r="P880" i="71"/>
  <c r="J840" i="71"/>
  <c r="P840" i="71"/>
  <c r="J820" i="71"/>
  <c r="P820" i="71"/>
  <c r="J800" i="71"/>
  <c r="P800" i="71"/>
  <c r="J760" i="71"/>
  <c r="P760" i="71"/>
  <c r="J740" i="71"/>
  <c r="P740" i="71"/>
  <c r="J720" i="71"/>
  <c r="P720" i="71"/>
  <c r="J700" i="71"/>
  <c r="P700" i="71"/>
  <c r="J660" i="71"/>
  <c r="P660" i="71"/>
  <c r="J640" i="71"/>
  <c r="P640" i="71"/>
  <c r="J620" i="71"/>
  <c r="P620" i="71"/>
  <c r="J600" i="71"/>
  <c r="P600" i="71"/>
  <c r="J580" i="71"/>
  <c r="P580" i="71"/>
  <c r="J540" i="71"/>
  <c r="P540" i="71"/>
  <c r="J520" i="71"/>
  <c r="P520" i="71"/>
  <c r="J500" i="71"/>
  <c r="P500" i="71"/>
  <c r="J480" i="71"/>
  <c r="P480" i="71"/>
  <c r="J460" i="71"/>
  <c r="P460" i="71"/>
  <c r="J440" i="71"/>
  <c r="P440" i="71"/>
  <c r="J420" i="71"/>
  <c r="P420" i="71"/>
  <c r="J400" i="71"/>
  <c r="P400" i="71"/>
  <c r="J380" i="71"/>
  <c r="P380" i="71"/>
  <c r="J360" i="71"/>
  <c r="P360" i="71"/>
  <c r="J340" i="71"/>
  <c r="P340" i="71"/>
  <c r="J320" i="71"/>
  <c r="P320" i="71"/>
  <c r="J300" i="71"/>
  <c r="P300" i="71"/>
  <c r="J280" i="71"/>
  <c r="P280" i="71"/>
  <c r="J260" i="71"/>
  <c r="P260" i="71"/>
  <c r="J220" i="71"/>
  <c r="P220" i="71"/>
  <c r="J200" i="71"/>
  <c r="P200" i="71"/>
  <c r="J180" i="71"/>
  <c r="P180" i="71"/>
  <c r="J160" i="71"/>
  <c r="P160" i="71"/>
  <c r="J120" i="71"/>
  <c r="P120" i="71"/>
  <c r="J100" i="71"/>
  <c r="P100" i="71"/>
  <c r="J80" i="71"/>
  <c r="P80" i="71"/>
  <c r="J60" i="71"/>
  <c r="P60" i="71"/>
  <c r="J40" i="71"/>
  <c r="P40" i="71"/>
  <c r="J20" i="71"/>
  <c r="P20" i="71"/>
  <c r="P4837" i="71"/>
  <c r="P4320" i="71"/>
  <c r="P3621" i="71"/>
  <c r="P2599" i="71"/>
  <c r="P2258" i="71"/>
  <c r="P2100" i="71"/>
  <c r="P1917" i="71"/>
  <c r="P1261" i="71"/>
  <c r="P416" i="71"/>
  <c r="J4919" i="71"/>
  <c r="P4919" i="71"/>
  <c r="J4899" i="71"/>
  <c r="P4899" i="71"/>
  <c r="J4879" i="71"/>
  <c r="P4879" i="71"/>
  <c r="J4859" i="71"/>
  <c r="P4859" i="71"/>
  <c r="J4839" i="71"/>
  <c r="P4839" i="71"/>
  <c r="J4819" i="71"/>
  <c r="P4819" i="71"/>
  <c r="J4799" i="71"/>
  <c r="P4799" i="71"/>
  <c r="J4779" i="71"/>
  <c r="P4779" i="71"/>
  <c r="J4759" i="71"/>
  <c r="P4759" i="71"/>
  <c r="J4739" i="71"/>
  <c r="P4739" i="71"/>
  <c r="J4719" i="71"/>
  <c r="P4719" i="71"/>
  <c r="J4699" i="71"/>
  <c r="P4699" i="71"/>
  <c r="J4679" i="71"/>
  <c r="P4679" i="71"/>
  <c r="J4659" i="71"/>
  <c r="P4659" i="71"/>
  <c r="J4639" i="71"/>
  <c r="P4639" i="71"/>
  <c r="J4619" i="71"/>
  <c r="P4619" i="71"/>
  <c r="J4599" i="71"/>
  <c r="P4599" i="71"/>
  <c r="J4579" i="71"/>
  <c r="P4579" i="71"/>
  <c r="J4559" i="71"/>
  <c r="P4559" i="71"/>
  <c r="J4519" i="71"/>
  <c r="P4519" i="71"/>
  <c r="J4479" i="71"/>
  <c r="P4479" i="71"/>
  <c r="J4459" i="71"/>
  <c r="P4459" i="71"/>
  <c r="J4419" i="71"/>
  <c r="P4419" i="71"/>
  <c r="J4399" i="71"/>
  <c r="P4399" i="71"/>
  <c r="J4339" i="71"/>
  <c r="P4339" i="71"/>
  <c r="J4319" i="71"/>
  <c r="P4319" i="71"/>
  <c r="J4279" i="71"/>
  <c r="P4279" i="71"/>
  <c r="J4259" i="71"/>
  <c r="P4259" i="71"/>
  <c r="J4219" i="71"/>
  <c r="P4219" i="71"/>
  <c r="J4199" i="71"/>
  <c r="P4199" i="71"/>
  <c r="J4179" i="71"/>
  <c r="P4179" i="71"/>
  <c r="J4159" i="71"/>
  <c r="P4159" i="71"/>
  <c r="J4139" i="71"/>
  <c r="P4139" i="71"/>
  <c r="J4099" i="71"/>
  <c r="P4099" i="71"/>
  <c r="J4059" i="71"/>
  <c r="P4059" i="71"/>
  <c r="J4039" i="71"/>
  <c r="P4039" i="71"/>
  <c r="J3999" i="71"/>
  <c r="P3999" i="71"/>
  <c r="J3959" i="71"/>
  <c r="P3959" i="71"/>
  <c r="J3939" i="71"/>
  <c r="P3939" i="71"/>
  <c r="J3899" i="71"/>
  <c r="P3899" i="71"/>
  <c r="J3859" i="71"/>
  <c r="P3859" i="71"/>
  <c r="J3839" i="71"/>
  <c r="P3839" i="71"/>
  <c r="J3819" i="71"/>
  <c r="P3819" i="71"/>
  <c r="J3799" i="71"/>
  <c r="P3799" i="71"/>
  <c r="J3779" i="71"/>
  <c r="P3779" i="71"/>
  <c r="J3759" i="71"/>
  <c r="P3759" i="71"/>
  <c r="J3739" i="71"/>
  <c r="P3739" i="71"/>
  <c r="J3699" i="71"/>
  <c r="P3699" i="71"/>
  <c r="J3679" i="71"/>
  <c r="P3679" i="71"/>
  <c r="J3659" i="71"/>
  <c r="P3659" i="71"/>
  <c r="J3599" i="71"/>
  <c r="P3599" i="71"/>
  <c r="J3559" i="71"/>
  <c r="P3559" i="71"/>
  <c r="J3539" i="71"/>
  <c r="P3539" i="71"/>
  <c r="J3519" i="71"/>
  <c r="P3519" i="71"/>
  <c r="J3459" i="71"/>
  <c r="P3459" i="71"/>
  <c r="J3399" i="71"/>
  <c r="P3399" i="71"/>
  <c r="J3379" i="71"/>
  <c r="P3379" i="71"/>
  <c r="J3359" i="71"/>
  <c r="P3359" i="71"/>
  <c r="J3339" i="71"/>
  <c r="P3339" i="71"/>
  <c r="J3279" i="71"/>
  <c r="P3279" i="71"/>
  <c r="J3259" i="71"/>
  <c r="P3259" i="71"/>
  <c r="J3239" i="71"/>
  <c r="P3239" i="71"/>
  <c r="J3199" i="71"/>
  <c r="P3199" i="71"/>
  <c r="J3179" i="71"/>
  <c r="P3179" i="71"/>
  <c r="J3159" i="71"/>
  <c r="P3159" i="71"/>
  <c r="J3139" i="71"/>
  <c r="P3139" i="71"/>
  <c r="J3099" i="71"/>
  <c r="P3099" i="71"/>
  <c r="J3079" i="71"/>
  <c r="P3079" i="71"/>
  <c r="J3059" i="71"/>
  <c r="P3059" i="71"/>
  <c r="J2979" i="71"/>
  <c r="P2979" i="71"/>
  <c r="J2959" i="71"/>
  <c r="P2959" i="71"/>
  <c r="J2899" i="71"/>
  <c r="P2899" i="71"/>
  <c r="J2879" i="71"/>
  <c r="P2879" i="71"/>
  <c r="J2859" i="71"/>
  <c r="P2859" i="71"/>
  <c r="J2779" i="71"/>
  <c r="P2779" i="71"/>
  <c r="J2759" i="71"/>
  <c r="P2759" i="71"/>
  <c r="J2739" i="71"/>
  <c r="P2739" i="71"/>
  <c r="J2719" i="71"/>
  <c r="P2719" i="71"/>
  <c r="J2679" i="71"/>
  <c r="P2679" i="71"/>
  <c r="J2659" i="71"/>
  <c r="P2659" i="71"/>
  <c r="J2639" i="71"/>
  <c r="P2639" i="71"/>
  <c r="J2619" i="71"/>
  <c r="P2619" i="71"/>
  <c r="J2579" i="71"/>
  <c r="P2579" i="71"/>
  <c r="J2559" i="71"/>
  <c r="P2559" i="71"/>
  <c r="J2539" i="71"/>
  <c r="P2539" i="71"/>
  <c r="J2499" i="71"/>
  <c r="P2499" i="71"/>
  <c r="J2459" i="71"/>
  <c r="P2459" i="71"/>
  <c r="J2439" i="71"/>
  <c r="P2439" i="71"/>
  <c r="J2419" i="71"/>
  <c r="P2419" i="71"/>
  <c r="J2379" i="71"/>
  <c r="P2379" i="71"/>
  <c r="J2339" i="71"/>
  <c r="P2339" i="71"/>
  <c r="J2299" i="71"/>
  <c r="P2299" i="71"/>
  <c r="J2279" i="71"/>
  <c r="P2279" i="71"/>
  <c r="J2259" i="71"/>
  <c r="P2259" i="71"/>
  <c r="J2239" i="71"/>
  <c r="P2239" i="71"/>
  <c r="J2219" i="71"/>
  <c r="P2219" i="71"/>
  <c r="J2179" i="71"/>
  <c r="P2179" i="71"/>
  <c r="J2159" i="71"/>
  <c r="P2159" i="71"/>
  <c r="J2139" i="71"/>
  <c r="P2139" i="71"/>
  <c r="J2119" i="71"/>
  <c r="P2119" i="71"/>
  <c r="J2079" i="71"/>
  <c r="P2079" i="71"/>
  <c r="J2059" i="71"/>
  <c r="P2059" i="71"/>
  <c r="J2039" i="71"/>
  <c r="P2039" i="71"/>
  <c r="J2019" i="71"/>
  <c r="P2019" i="71"/>
  <c r="J1999" i="71"/>
  <c r="P1999" i="71"/>
  <c r="J1979" i="71"/>
  <c r="P1979" i="71"/>
  <c r="J1959" i="71"/>
  <c r="P1959" i="71"/>
  <c r="J1939" i="71"/>
  <c r="P1939" i="71"/>
  <c r="J1919" i="71"/>
  <c r="P1919" i="71"/>
  <c r="J1899" i="71"/>
  <c r="P1899" i="71"/>
  <c r="J1879" i="71"/>
  <c r="P1879" i="71"/>
  <c r="J1859" i="71"/>
  <c r="P1859" i="71"/>
  <c r="J1839" i="71"/>
  <c r="P1839" i="71"/>
  <c r="J1819" i="71"/>
  <c r="P1819" i="71"/>
  <c r="J1799" i="71"/>
  <c r="P1799" i="71"/>
  <c r="J1779" i="71"/>
  <c r="P1779" i="71"/>
  <c r="J1759" i="71"/>
  <c r="P1759" i="71"/>
  <c r="J1739" i="71"/>
  <c r="P1739" i="71"/>
  <c r="J1719" i="71"/>
  <c r="P1719" i="71"/>
  <c r="J1679" i="71"/>
  <c r="P1679" i="71"/>
  <c r="J1659" i="71"/>
  <c r="P1659" i="71"/>
  <c r="J1639" i="71"/>
  <c r="P1639" i="71"/>
  <c r="J1619" i="71"/>
  <c r="P1619" i="71"/>
  <c r="J1599" i="71"/>
  <c r="P1599" i="71"/>
  <c r="J1579" i="71"/>
  <c r="P1579" i="71"/>
  <c r="J1559" i="71"/>
  <c r="P1559" i="71"/>
  <c r="J1539" i="71"/>
  <c r="P1539" i="71"/>
  <c r="J1519" i="71"/>
  <c r="P1519" i="71"/>
  <c r="J1499" i="71"/>
  <c r="P1499" i="71"/>
  <c r="J1479" i="71"/>
  <c r="P1479" i="71"/>
  <c r="J1459" i="71"/>
  <c r="P1459" i="71"/>
  <c r="J1439" i="71"/>
  <c r="P1439" i="71"/>
  <c r="J1419" i="71"/>
  <c r="P1419" i="71"/>
  <c r="J1399" i="71"/>
  <c r="P1399" i="71"/>
  <c r="J1379" i="71"/>
  <c r="P1379" i="71"/>
  <c r="J1359" i="71"/>
  <c r="P1359" i="71"/>
  <c r="J1339" i="71"/>
  <c r="P1339" i="71"/>
  <c r="J1319" i="71"/>
  <c r="P1319" i="71"/>
  <c r="J1299" i="71"/>
  <c r="P1299" i="71"/>
  <c r="J1279" i="71"/>
  <c r="P1279" i="71"/>
  <c r="J1259" i="71"/>
  <c r="P1259" i="71"/>
  <c r="J1239" i="71"/>
  <c r="P1239" i="71"/>
  <c r="J1219" i="71"/>
  <c r="P1219" i="71"/>
  <c r="J1199" i="71"/>
  <c r="P1199" i="71"/>
  <c r="J1179" i="71"/>
  <c r="P1179" i="71"/>
  <c r="J1159" i="71"/>
  <c r="P1159" i="71"/>
  <c r="J1139" i="71"/>
  <c r="P1139" i="71"/>
  <c r="J1099" i="71"/>
  <c r="P1099" i="71"/>
  <c r="J1079" i="71"/>
  <c r="P1079" i="71"/>
  <c r="J1059" i="71"/>
  <c r="P1059" i="71"/>
  <c r="J1039" i="71"/>
  <c r="P1039" i="71"/>
  <c r="J1019" i="71"/>
  <c r="P1019" i="71"/>
  <c r="J999" i="71"/>
  <c r="P999" i="71"/>
  <c r="J979" i="71"/>
  <c r="P979" i="71"/>
  <c r="J959" i="71"/>
  <c r="P959" i="71"/>
  <c r="J939" i="71"/>
  <c r="P939" i="71"/>
  <c r="J919" i="71"/>
  <c r="P919" i="71"/>
  <c r="J899" i="71"/>
  <c r="P899" i="71"/>
  <c r="J879" i="71"/>
  <c r="P879" i="71"/>
  <c r="J859" i="71"/>
  <c r="P859" i="71"/>
  <c r="J839" i="71"/>
  <c r="P839" i="71"/>
  <c r="J819" i="71"/>
  <c r="P819" i="71"/>
  <c r="J779" i="71"/>
  <c r="P779" i="71"/>
  <c r="J759" i="71"/>
  <c r="P759" i="71"/>
  <c r="J739" i="71"/>
  <c r="P739" i="71"/>
  <c r="J719" i="71"/>
  <c r="P719" i="71"/>
  <c r="J699" i="71"/>
  <c r="P699" i="71"/>
  <c r="J679" i="71"/>
  <c r="P679" i="71"/>
  <c r="J659" i="71"/>
  <c r="P659" i="71"/>
  <c r="J639" i="71"/>
  <c r="P639" i="71"/>
  <c r="J619" i="71"/>
  <c r="P619" i="71"/>
  <c r="J599" i="71"/>
  <c r="P599" i="71"/>
  <c r="J559" i="71"/>
  <c r="P559" i="71"/>
  <c r="J539" i="71"/>
  <c r="P539" i="71"/>
  <c r="J519" i="71"/>
  <c r="P519" i="71"/>
  <c r="J499" i="71"/>
  <c r="P499" i="71"/>
  <c r="J479" i="71"/>
  <c r="P479" i="71"/>
  <c r="J459" i="71"/>
  <c r="P459" i="71"/>
  <c r="J439" i="71"/>
  <c r="P439" i="71"/>
  <c r="J419" i="71"/>
  <c r="P419" i="71"/>
  <c r="J399" i="71"/>
  <c r="P399" i="71"/>
  <c r="J379" i="71"/>
  <c r="P379" i="71"/>
  <c r="J359" i="71"/>
  <c r="P359" i="71"/>
  <c r="J339" i="71"/>
  <c r="P339" i="71"/>
  <c r="J319" i="71"/>
  <c r="P319" i="71"/>
  <c r="J299" i="71"/>
  <c r="P299" i="71"/>
  <c r="J279" i="71"/>
  <c r="P279" i="71"/>
  <c r="J259" i="71"/>
  <c r="P259" i="71"/>
  <c r="J219" i="71"/>
  <c r="P219" i="71"/>
  <c r="J199" i="71"/>
  <c r="P199" i="71"/>
  <c r="J179" i="71"/>
  <c r="P179" i="71"/>
  <c r="J159" i="71"/>
  <c r="P159" i="71"/>
  <c r="J139" i="71"/>
  <c r="P139" i="71"/>
  <c r="J119" i="71"/>
  <c r="P119" i="71"/>
  <c r="J99" i="71"/>
  <c r="P99" i="71"/>
  <c r="J79" i="71"/>
  <c r="P79" i="71"/>
  <c r="J59" i="71"/>
  <c r="P59" i="71"/>
  <c r="J39" i="71"/>
  <c r="P39" i="71"/>
  <c r="J19" i="71"/>
  <c r="P19" i="71"/>
  <c r="P4789" i="71"/>
  <c r="P4700" i="71"/>
  <c r="P4509" i="71"/>
  <c r="P4361" i="71"/>
  <c r="P4317" i="71"/>
  <c r="P4049" i="71"/>
  <c r="P3937" i="71"/>
  <c r="P3881" i="71"/>
  <c r="P3821" i="71"/>
  <c r="P3619" i="71"/>
  <c r="P3220" i="71"/>
  <c r="P3140" i="71"/>
  <c r="P2597" i="71"/>
  <c r="P2361" i="71"/>
  <c r="P2099" i="71"/>
  <c r="P1916" i="71"/>
  <c r="P1761" i="71"/>
  <c r="P1537" i="71"/>
  <c r="P1260" i="71"/>
  <c r="P376" i="71"/>
  <c r="P140" i="71"/>
  <c r="J2" i="71"/>
  <c r="J4918" i="71"/>
  <c r="P4918" i="71"/>
  <c r="J4898" i="71"/>
  <c r="P4898" i="71"/>
  <c r="J4878" i="71"/>
  <c r="P4878" i="71"/>
  <c r="J4858" i="71"/>
  <c r="P4858" i="71"/>
  <c r="J4838" i="71"/>
  <c r="P4838" i="71"/>
  <c r="J4818" i="71"/>
  <c r="P4818" i="71"/>
  <c r="J4798" i="71"/>
  <c r="P4798" i="71"/>
  <c r="J4778" i="71"/>
  <c r="P4778" i="71"/>
  <c r="J4758" i="71"/>
  <c r="P4758" i="71"/>
  <c r="J4738" i="71"/>
  <c r="P4738" i="71"/>
  <c r="J4718" i="71"/>
  <c r="P4718" i="71"/>
  <c r="J4698" i="71"/>
  <c r="P4698" i="71"/>
  <c r="J4678" i="71"/>
  <c r="P4678" i="71"/>
  <c r="J4658" i="71"/>
  <c r="P4658" i="71"/>
  <c r="J4638" i="71"/>
  <c r="P4638" i="71"/>
  <c r="J4618" i="71"/>
  <c r="P4618" i="71"/>
  <c r="J4598" i="71"/>
  <c r="P4598" i="71"/>
  <c r="J4578" i="71"/>
  <c r="P4578" i="71"/>
  <c r="J4558" i="71"/>
  <c r="P4558" i="71"/>
  <c r="J4538" i="71"/>
  <c r="P4538" i="71"/>
  <c r="J4518" i="71"/>
  <c r="P4518" i="71"/>
  <c r="J4478" i="71"/>
  <c r="P4478" i="71"/>
  <c r="J4458" i="71"/>
  <c r="P4458" i="71"/>
  <c r="J4418" i="71"/>
  <c r="P4418" i="71"/>
  <c r="J4378" i="71"/>
  <c r="P4378" i="71"/>
  <c r="J4338" i="71"/>
  <c r="P4338" i="71"/>
  <c r="J4318" i="71"/>
  <c r="P4318" i="71"/>
  <c r="J4278" i="71"/>
  <c r="P4278" i="71"/>
  <c r="J4258" i="71"/>
  <c r="P4258" i="71"/>
  <c r="J4218" i="71"/>
  <c r="P4218" i="71"/>
  <c r="J4178" i="71"/>
  <c r="P4178" i="71"/>
  <c r="J4158" i="71"/>
  <c r="P4158" i="71"/>
  <c r="J4138" i="71"/>
  <c r="P4138" i="71"/>
  <c r="J4098" i="71"/>
  <c r="P4098" i="71"/>
  <c r="J4078" i="71"/>
  <c r="P4078" i="71"/>
  <c r="J4038" i="71"/>
  <c r="P4038" i="71"/>
  <c r="J3998" i="71"/>
  <c r="P3998" i="71"/>
  <c r="J3978" i="71"/>
  <c r="P3978" i="71"/>
  <c r="J3938" i="71"/>
  <c r="P3938" i="71"/>
  <c r="J3898" i="71"/>
  <c r="P3898" i="71"/>
  <c r="J3878" i="71"/>
  <c r="P3878" i="71"/>
  <c r="J3858" i="71"/>
  <c r="P3858" i="71"/>
  <c r="J3838" i="71"/>
  <c r="P3838" i="71"/>
  <c r="J3818" i="71"/>
  <c r="P3818" i="71"/>
  <c r="J3798" i="71"/>
  <c r="P3798" i="71"/>
  <c r="J3778" i="71"/>
  <c r="P3778" i="71"/>
  <c r="J3758" i="71"/>
  <c r="P3758" i="71"/>
  <c r="J3738" i="71"/>
  <c r="P3738" i="71"/>
  <c r="J3718" i="71"/>
  <c r="P3718" i="71"/>
  <c r="J3698" i="71"/>
  <c r="P3698" i="71"/>
  <c r="J3678" i="71"/>
  <c r="P3678" i="71"/>
  <c r="J3658" i="71"/>
  <c r="P3658" i="71"/>
  <c r="J3638" i="71"/>
  <c r="P3638" i="71"/>
  <c r="J3618" i="71"/>
  <c r="P3618" i="71"/>
  <c r="J3598" i="71"/>
  <c r="P3598" i="71"/>
  <c r="J3578" i="71"/>
  <c r="P3578" i="71"/>
  <c r="J3558" i="71"/>
  <c r="P3558" i="71"/>
  <c r="J3538" i="71"/>
  <c r="P3538" i="71"/>
  <c r="J3518" i="71"/>
  <c r="P3518" i="71"/>
  <c r="J3498" i="71"/>
  <c r="P3498" i="71"/>
  <c r="J3478" i="71"/>
  <c r="P3478" i="71"/>
  <c r="J3458" i="71"/>
  <c r="P3458" i="71"/>
  <c r="J3438" i="71"/>
  <c r="P3438" i="71"/>
  <c r="J3418" i="71"/>
  <c r="P3418" i="71"/>
  <c r="J3398" i="71"/>
  <c r="P3398" i="71"/>
  <c r="J3378" i="71"/>
  <c r="P3378" i="71"/>
  <c r="J3358" i="71"/>
  <c r="P3358" i="71"/>
  <c r="J3338" i="71"/>
  <c r="P3338" i="71"/>
  <c r="J3318" i="71"/>
  <c r="P3318" i="71"/>
  <c r="J3298" i="71"/>
  <c r="P3298" i="71"/>
  <c r="J3278" i="71"/>
  <c r="P3278" i="71"/>
  <c r="J3258" i="71"/>
  <c r="P3258" i="71"/>
  <c r="J3238" i="71"/>
  <c r="P3238" i="71"/>
  <c r="J3218" i="71"/>
  <c r="P3218" i="71"/>
  <c r="J3198" i="71"/>
  <c r="P3198" i="71"/>
  <c r="J3178" i="71"/>
  <c r="P3178" i="71"/>
  <c r="J3158" i="71"/>
  <c r="P3158" i="71"/>
  <c r="J3138" i="71"/>
  <c r="P3138" i="71"/>
  <c r="J3118" i="71"/>
  <c r="P3118" i="71"/>
  <c r="J3098" i="71"/>
  <c r="P3098" i="71"/>
  <c r="J3078" i="71"/>
  <c r="P3078" i="71"/>
  <c r="J3058" i="71"/>
  <c r="P3058" i="71"/>
  <c r="J3038" i="71"/>
  <c r="P3038" i="71"/>
  <c r="J3018" i="71"/>
  <c r="P3018" i="71"/>
  <c r="J2998" i="71"/>
  <c r="P2998" i="71"/>
  <c r="J2978" i="71"/>
  <c r="P2978" i="71"/>
  <c r="J2958" i="71"/>
  <c r="P2958" i="71"/>
  <c r="J2938" i="71"/>
  <c r="P2938" i="71"/>
  <c r="J2918" i="71"/>
  <c r="P2918" i="71"/>
  <c r="J2898" i="71"/>
  <c r="P2898" i="71"/>
  <c r="J2878" i="71"/>
  <c r="P2878" i="71"/>
  <c r="J2858" i="71"/>
  <c r="P2858" i="71"/>
  <c r="J2838" i="71"/>
  <c r="P2838" i="71"/>
  <c r="J2818" i="71"/>
  <c r="P2818" i="71"/>
  <c r="J2798" i="71"/>
  <c r="P2798" i="71"/>
  <c r="J2778" i="71"/>
  <c r="P2778" i="71"/>
  <c r="J2758" i="71"/>
  <c r="P2758" i="71"/>
  <c r="J2738" i="71"/>
  <c r="P2738" i="71"/>
  <c r="J2718" i="71"/>
  <c r="P2718" i="71"/>
  <c r="J2698" i="71"/>
  <c r="P2698" i="71"/>
  <c r="J2678" i="71"/>
  <c r="P2678" i="71"/>
  <c r="J2658" i="71"/>
  <c r="P2658" i="71"/>
  <c r="J2638" i="71"/>
  <c r="P2638" i="71"/>
  <c r="J2618" i="71"/>
  <c r="P2618" i="71"/>
  <c r="J2598" i="71"/>
  <c r="P2598" i="71"/>
  <c r="J2578" i="71"/>
  <c r="P2578" i="71"/>
  <c r="J2558" i="71"/>
  <c r="P2558" i="71"/>
  <c r="J2518" i="71"/>
  <c r="P2518" i="71"/>
  <c r="J2498" i="71"/>
  <c r="P2498" i="71"/>
  <c r="J2478" i="71"/>
  <c r="P2478" i="71"/>
  <c r="J2458" i="71"/>
  <c r="P2458" i="71"/>
  <c r="J2438" i="71"/>
  <c r="P2438" i="71"/>
  <c r="J2378" i="71"/>
  <c r="P2378" i="71"/>
  <c r="J2338" i="71"/>
  <c r="P2338" i="71"/>
  <c r="J2298" i="71"/>
  <c r="P2298" i="71"/>
  <c r="J2238" i="71"/>
  <c r="P2238" i="71"/>
  <c r="J2218" i="71"/>
  <c r="P2218" i="71"/>
  <c r="J2178" i="71"/>
  <c r="P2178" i="71"/>
  <c r="J2158" i="71"/>
  <c r="P2158" i="71"/>
  <c r="J2138" i="71"/>
  <c r="P2138" i="71"/>
  <c r="J2118" i="71"/>
  <c r="P2118" i="71"/>
  <c r="J2078" i="71"/>
  <c r="P2078" i="71"/>
  <c r="J2058" i="71"/>
  <c r="P2058" i="71"/>
  <c r="J2038" i="71"/>
  <c r="P2038" i="71"/>
  <c r="J2018" i="71"/>
  <c r="P2018" i="71"/>
  <c r="J1998" i="71"/>
  <c r="P1998" i="71"/>
  <c r="J1978" i="71"/>
  <c r="P1978" i="71"/>
  <c r="J1958" i="71"/>
  <c r="P1958" i="71"/>
  <c r="J1938" i="71"/>
  <c r="P1938" i="71"/>
  <c r="J1918" i="71"/>
  <c r="P1918" i="71"/>
  <c r="J1898" i="71"/>
  <c r="P1898" i="71"/>
  <c r="J1878" i="71"/>
  <c r="P1878" i="71"/>
  <c r="J1858" i="71"/>
  <c r="P1858" i="71"/>
  <c r="J1838" i="71"/>
  <c r="P1838" i="71"/>
  <c r="J1818" i="71"/>
  <c r="P1818" i="71"/>
  <c r="J1798" i="71"/>
  <c r="P1798" i="71"/>
  <c r="J1778" i="71"/>
  <c r="P1778" i="71"/>
  <c r="J1758" i="71"/>
  <c r="P1758" i="71"/>
  <c r="J1738" i="71"/>
  <c r="P1738" i="71"/>
  <c r="J1718" i="71"/>
  <c r="P1718" i="71"/>
  <c r="J1698" i="71"/>
  <c r="P1698" i="71"/>
  <c r="J1678" i="71"/>
  <c r="P1678" i="71"/>
  <c r="J1658" i="71"/>
  <c r="P1658" i="71"/>
  <c r="J1638" i="71"/>
  <c r="P1638" i="71"/>
  <c r="J1618" i="71"/>
  <c r="P1618" i="71"/>
  <c r="J1598" i="71"/>
  <c r="P1598" i="71"/>
  <c r="J1578" i="71"/>
  <c r="P1578" i="71"/>
  <c r="J1558" i="71"/>
  <c r="P1558" i="71"/>
  <c r="J1538" i="71"/>
  <c r="P1538" i="71"/>
  <c r="J1518" i="71"/>
  <c r="P1518" i="71"/>
  <c r="J1498" i="71"/>
  <c r="P1498" i="71"/>
  <c r="J1478" i="71"/>
  <c r="P1478" i="71"/>
  <c r="J1458" i="71"/>
  <c r="P1458" i="71"/>
  <c r="J1438" i="71"/>
  <c r="P1438" i="71"/>
  <c r="J1418" i="71"/>
  <c r="P1418" i="71"/>
  <c r="J1398" i="71"/>
  <c r="P1398" i="71"/>
  <c r="J1378" i="71"/>
  <c r="P1378" i="71"/>
  <c r="J1358" i="71"/>
  <c r="P1358" i="71"/>
  <c r="J1318" i="71"/>
  <c r="P1318" i="71"/>
  <c r="J1298" i="71"/>
  <c r="P1298" i="71"/>
  <c r="J1278" i="71"/>
  <c r="P1278" i="71"/>
  <c r="J1258" i="71"/>
  <c r="P1258" i="71"/>
  <c r="J1238" i="71"/>
  <c r="P1238" i="71"/>
  <c r="J1218" i="71"/>
  <c r="P1218" i="71"/>
  <c r="J1198" i="71"/>
  <c r="P1198" i="71"/>
  <c r="J1178" i="71"/>
  <c r="P1178" i="71"/>
  <c r="J1158" i="71"/>
  <c r="P1158" i="71"/>
  <c r="J1138" i="71"/>
  <c r="P1138" i="71"/>
  <c r="J1098" i="71"/>
  <c r="P1098" i="71"/>
  <c r="J1078" i="71"/>
  <c r="P1078" i="71"/>
  <c r="J1058" i="71"/>
  <c r="P1058" i="71"/>
  <c r="J1038" i="71"/>
  <c r="P1038" i="71"/>
  <c r="J1018" i="71"/>
  <c r="P1018" i="71"/>
  <c r="J998" i="71"/>
  <c r="P998" i="71"/>
  <c r="J978" i="71"/>
  <c r="P978" i="71"/>
  <c r="J958" i="71"/>
  <c r="P958" i="71"/>
  <c r="J938" i="71"/>
  <c r="P938" i="71"/>
  <c r="J918" i="71"/>
  <c r="P918" i="71"/>
  <c r="J898" i="71"/>
  <c r="P898" i="71"/>
  <c r="J878" i="71"/>
  <c r="P878" i="71"/>
  <c r="J858" i="71"/>
  <c r="P858" i="71"/>
  <c r="J838" i="71"/>
  <c r="P838" i="71"/>
  <c r="J818" i="71"/>
  <c r="P818" i="71"/>
  <c r="J798" i="71"/>
  <c r="P798" i="71"/>
  <c r="J758" i="71"/>
  <c r="P758" i="71"/>
  <c r="J738" i="71"/>
  <c r="P738" i="71"/>
  <c r="J718" i="71"/>
  <c r="P718" i="71"/>
  <c r="J698" i="71"/>
  <c r="P698" i="71"/>
  <c r="J678" i="71"/>
  <c r="P678" i="71"/>
  <c r="J658" i="71"/>
  <c r="P658" i="71"/>
  <c r="J638" i="71"/>
  <c r="P638" i="71"/>
  <c r="J618" i="71"/>
  <c r="P618" i="71"/>
  <c r="J598" i="71"/>
  <c r="P598" i="71"/>
  <c r="J558" i="71"/>
  <c r="P558" i="71"/>
  <c r="J538" i="71"/>
  <c r="P538" i="71"/>
  <c r="J518" i="71"/>
  <c r="P518" i="71"/>
  <c r="J498" i="71"/>
  <c r="P498" i="71"/>
  <c r="J438" i="71"/>
  <c r="P438" i="71"/>
  <c r="J418" i="71"/>
  <c r="P418" i="71"/>
  <c r="J398" i="71"/>
  <c r="P398" i="71"/>
  <c r="J378" i="71"/>
  <c r="P378" i="71"/>
  <c r="J358" i="71"/>
  <c r="P358" i="71"/>
  <c r="J338" i="71"/>
  <c r="P338" i="71"/>
  <c r="J318" i="71"/>
  <c r="P318" i="71"/>
  <c r="J298" i="71"/>
  <c r="P298" i="71"/>
  <c r="J278" i="71"/>
  <c r="P278" i="71"/>
  <c r="J258" i="71"/>
  <c r="P258" i="71"/>
  <c r="J238" i="71"/>
  <c r="P238" i="71"/>
  <c r="J218" i="71"/>
  <c r="P218" i="71"/>
  <c r="J198" i="71"/>
  <c r="P198" i="71"/>
  <c r="J178" i="71"/>
  <c r="P178" i="71"/>
  <c r="J158" i="71"/>
  <c r="P158" i="71"/>
  <c r="J138" i="71"/>
  <c r="P138" i="71"/>
  <c r="J118" i="71"/>
  <c r="P118" i="71"/>
  <c r="J98" i="71"/>
  <c r="P98" i="71"/>
  <c r="J78" i="71"/>
  <c r="P78" i="71"/>
  <c r="J58" i="71"/>
  <c r="P58" i="71"/>
  <c r="J38" i="71"/>
  <c r="P38" i="71"/>
  <c r="J18" i="71"/>
  <c r="P18" i="71"/>
  <c r="P4360" i="71"/>
  <c r="P3879" i="71"/>
  <c r="P3820" i="71"/>
  <c r="P3456" i="71"/>
  <c r="P3219" i="71"/>
  <c r="P3040" i="71"/>
  <c r="P2949" i="71"/>
  <c r="P2596" i="71"/>
  <c r="P2360" i="71"/>
  <c r="P2249" i="71"/>
  <c r="P2098" i="71"/>
  <c r="J4897" i="71"/>
  <c r="P4897" i="71"/>
  <c r="J4877" i="71"/>
  <c r="P4877" i="71"/>
  <c r="J4857" i="71"/>
  <c r="P4857" i="71"/>
  <c r="J4817" i="71"/>
  <c r="P4817" i="71"/>
  <c r="J4797" i="71"/>
  <c r="P4797" i="71"/>
  <c r="J4777" i="71"/>
  <c r="P4777" i="71"/>
  <c r="J4737" i="71"/>
  <c r="P4737" i="71"/>
  <c r="J4717" i="71"/>
  <c r="P4717" i="71"/>
  <c r="J4697" i="71"/>
  <c r="P4697" i="71"/>
  <c r="J4677" i="71"/>
  <c r="P4677" i="71"/>
  <c r="J4637" i="71"/>
  <c r="P4637" i="71"/>
  <c r="J4597" i="71"/>
  <c r="P4597" i="71"/>
  <c r="J4557" i="71"/>
  <c r="P4557" i="71"/>
  <c r="J4537" i="71"/>
  <c r="P4537" i="71"/>
  <c r="J4517" i="71"/>
  <c r="P4517" i="71"/>
  <c r="J4477" i="71"/>
  <c r="P4477" i="71"/>
  <c r="J4417" i="71"/>
  <c r="P4417" i="71"/>
  <c r="J4397" i="71"/>
  <c r="P4397" i="71"/>
  <c r="J4377" i="71"/>
  <c r="P4377" i="71"/>
  <c r="J4337" i="71"/>
  <c r="P4337" i="71"/>
  <c r="J4277" i="71"/>
  <c r="P4277" i="71"/>
  <c r="J4257" i="71"/>
  <c r="P4257" i="71"/>
  <c r="J4237" i="71"/>
  <c r="P4237" i="71"/>
  <c r="J4177" i="71"/>
  <c r="P4177" i="71"/>
  <c r="J4157" i="71"/>
  <c r="P4157" i="71"/>
  <c r="J4137" i="71"/>
  <c r="P4137" i="71"/>
  <c r="J4117" i="71"/>
  <c r="P4117" i="71"/>
  <c r="J4097" i="71"/>
  <c r="P4097" i="71"/>
  <c r="J4077" i="71"/>
  <c r="P4077" i="71"/>
  <c r="J4017" i="71"/>
  <c r="P4017" i="71"/>
  <c r="J3997" i="71"/>
  <c r="P3997" i="71"/>
  <c r="J3977" i="71"/>
  <c r="P3977" i="71"/>
  <c r="J3917" i="71"/>
  <c r="P3917" i="71"/>
  <c r="J3897" i="71"/>
  <c r="P3897" i="71"/>
  <c r="J3877" i="71"/>
  <c r="P3877" i="71"/>
  <c r="J3837" i="71"/>
  <c r="P3837" i="71"/>
  <c r="J3817" i="71"/>
  <c r="P3817" i="71"/>
  <c r="J3797" i="71"/>
  <c r="P3797" i="71"/>
  <c r="J3757" i="71"/>
  <c r="P3757" i="71"/>
  <c r="J3737" i="71"/>
  <c r="P3737" i="71"/>
  <c r="J3717" i="71"/>
  <c r="P3717" i="71"/>
  <c r="J3697" i="71"/>
  <c r="P3697" i="71"/>
  <c r="J3677" i="71"/>
  <c r="P3677" i="71"/>
  <c r="J3657" i="71"/>
  <c r="P3657" i="71"/>
  <c r="J3617" i="71"/>
  <c r="P3617" i="71"/>
  <c r="J3597" i="71"/>
  <c r="P3597" i="71"/>
  <c r="J3577" i="71"/>
  <c r="P3577" i="71"/>
  <c r="J3557" i="71"/>
  <c r="P3557" i="71"/>
  <c r="J3537" i="71"/>
  <c r="P3537" i="71"/>
  <c r="J3517" i="71"/>
  <c r="P3517" i="71"/>
  <c r="J3477" i="71"/>
  <c r="P3477" i="71"/>
  <c r="J3457" i="71"/>
  <c r="P3457" i="71"/>
  <c r="J3397" i="71"/>
  <c r="P3397" i="71"/>
  <c r="J3377" i="71"/>
  <c r="P3377" i="71"/>
  <c r="J3357" i="71"/>
  <c r="P3357" i="71"/>
  <c r="J3337" i="71"/>
  <c r="P3337" i="71"/>
  <c r="J3277" i="71"/>
  <c r="P3277" i="71"/>
  <c r="J3257" i="71"/>
  <c r="P3257" i="71"/>
  <c r="J3237" i="71"/>
  <c r="P3237" i="71"/>
  <c r="J3177" i="71"/>
  <c r="P3177" i="71"/>
  <c r="J3157" i="71"/>
  <c r="P3157" i="71"/>
  <c r="J3137" i="71"/>
  <c r="P3137" i="71"/>
  <c r="J3097" i="71"/>
  <c r="P3097" i="71"/>
  <c r="J3077" i="71"/>
  <c r="P3077" i="71"/>
  <c r="J3057" i="71"/>
  <c r="P3057" i="71"/>
  <c r="J3037" i="71"/>
  <c r="P3037" i="71"/>
  <c r="J2997" i="71"/>
  <c r="P2997" i="71"/>
  <c r="J2977" i="71"/>
  <c r="P2977" i="71"/>
  <c r="J2957" i="71"/>
  <c r="P2957" i="71"/>
  <c r="J2877" i="71"/>
  <c r="P2877" i="71"/>
  <c r="J2857" i="71"/>
  <c r="P2857" i="71"/>
  <c r="J2797" i="71"/>
  <c r="P2797" i="71"/>
  <c r="J2777" i="71"/>
  <c r="P2777" i="71"/>
  <c r="J2757" i="71"/>
  <c r="P2757" i="71"/>
  <c r="J2677" i="71"/>
  <c r="P2677" i="71"/>
  <c r="J2657" i="71"/>
  <c r="P2657" i="71"/>
  <c r="J2637" i="71"/>
  <c r="P2637" i="71"/>
  <c r="J2617" i="71"/>
  <c r="P2617" i="71"/>
  <c r="J2577" i="71"/>
  <c r="P2577" i="71"/>
  <c r="J2557" i="71"/>
  <c r="P2557" i="71"/>
  <c r="J2537" i="71"/>
  <c r="P2537" i="71"/>
  <c r="J2517" i="71"/>
  <c r="P2517" i="71"/>
  <c r="J2497" i="71"/>
  <c r="P2497" i="71"/>
  <c r="J2477" i="71"/>
  <c r="P2477" i="71"/>
  <c r="J2437" i="71"/>
  <c r="P2437" i="71"/>
  <c r="J2417" i="71"/>
  <c r="P2417" i="71"/>
  <c r="J2397" i="71"/>
  <c r="P2397" i="71"/>
  <c r="J2377" i="71"/>
  <c r="P2377" i="71"/>
  <c r="J2337" i="71"/>
  <c r="P2337" i="71"/>
  <c r="J2317" i="71"/>
  <c r="P2317" i="71"/>
  <c r="J2297" i="71"/>
  <c r="P2297" i="71"/>
  <c r="J2277" i="71"/>
  <c r="P2277" i="71"/>
  <c r="J2257" i="71"/>
  <c r="P2257" i="71"/>
  <c r="J2237" i="71"/>
  <c r="P2237" i="71"/>
  <c r="J2217" i="71"/>
  <c r="P2217" i="71"/>
  <c r="J2197" i="71"/>
  <c r="P2197" i="71"/>
  <c r="J2177" i="71"/>
  <c r="P2177" i="71"/>
  <c r="J2157" i="71"/>
  <c r="P2157" i="71"/>
  <c r="J2137" i="71"/>
  <c r="P2137" i="71"/>
  <c r="J2117" i="71"/>
  <c r="P2117" i="71"/>
  <c r="J2097" i="71"/>
  <c r="P2097" i="71"/>
  <c r="J2077" i="71"/>
  <c r="P2077" i="71"/>
  <c r="J2057" i="71"/>
  <c r="P2057" i="71"/>
  <c r="J2037" i="71"/>
  <c r="P2037" i="71"/>
  <c r="J2017" i="71"/>
  <c r="P2017" i="71"/>
  <c r="J1997" i="71"/>
  <c r="P1997" i="71"/>
  <c r="J1977" i="71"/>
  <c r="P1977" i="71"/>
  <c r="J1957" i="71"/>
  <c r="P1957" i="71"/>
  <c r="J1937" i="71"/>
  <c r="P1937" i="71"/>
  <c r="J1897" i="71"/>
  <c r="P1897" i="71"/>
  <c r="J1877" i="71"/>
  <c r="P1877" i="71"/>
  <c r="J1857" i="71"/>
  <c r="P1857" i="71"/>
  <c r="J1837" i="71"/>
  <c r="P1837" i="71"/>
  <c r="J1817" i="71"/>
  <c r="P1817" i="71"/>
  <c r="J1797" i="71"/>
  <c r="P1797" i="71"/>
  <c r="J1777" i="71"/>
  <c r="P1777" i="71"/>
  <c r="J1757" i="71"/>
  <c r="P1757" i="71"/>
  <c r="J1737" i="71"/>
  <c r="P1737" i="71"/>
  <c r="J1717" i="71"/>
  <c r="P1717" i="71"/>
  <c r="J1677" i="71"/>
  <c r="P1677" i="71"/>
  <c r="J1657" i="71"/>
  <c r="P1657" i="71"/>
  <c r="J1637" i="71"/>
  <c r="P1637" i="71"/>
  <c r="J1617" i="71"/>
  <c r="P1617" i="71"/>
  <c r="J1597" i="71"/>
  <c r="P1597" i="71"/>
  <c r="J1577" i="71"/>
  <c r="P1577" i="71"/>
  <c r="J1557" i="71"/>
  <c r="P1557" i="71"/>
  <c r="J1517" i="71"/>
  <c r="P1517" i="71"/>
  <c r="J1497" i="71"/>
  <c r="P1497" i="71"/>
  <c r="J1477" i="71"/>
  <c r="P1477" i="71"/>
  <c r="J1457" i="71"/>
  <c r="P1457" i="71"/>
  <c r="J1437" i="71"/>
  <c r="P1437" i="71"/>
  <c r="J1417" i="71"/>
  <c r="P1417" i="71"/>
  <c r="J1397" i="71"/>
  <c r="P1397" i="71"/>
  <c r="J1377" i="71"/>
  <c r="P1377" i="71"/>
  <c r="J1357" i="71"/>
  <c r="P1357" i="71"/>
  <c r="J1337" i="71"/>
  <c r="P1337" i="71"/>
  <c r="J1317" i="71"/>
  <c r="P1317" i="71"/>
  <c r="J1297" i="71"/>
  <c r="P1297" i="71"/>
  <c r="J1277" i="71"/>
  <c r="P1277" i="71"/>
  <c r="J1257" i="71"/>
  <c r="P1257" i="71"/>
  <c r="J1237" i="71"/>
  <c r="P1237" i="71"/>
  <c r="J1217" i="71"/>
  <c r="P1217" i="71"/>
  <c r="J1197" i="71"/>
  <c r="P1197" i="71"/>
  <c r="J1177" i="71"/>
  <c r="P1177" i="71"/>
  <c r="J1157" i="71"/>
  <c r="P1157" i="71"/>
  <c r="J1137" i="71"/>
  <c r="P1137" i="71"/>
  <c r="J1097" i="71"/>
  <c r="P1097" i="71"/>
  <c r="J1077" i="71"/>
  <c r="P1077" i="71"/>
  <c r="J1057" i="71"/>
  <c r="P1057" i="71"/>
  <c r="J1037" i="71"/>
  <c r="P1037" i="71"/>
  <c r="J1017" i="71"/>
  <c r="P1017" i="71"/>
  <c r="J997" i="71"/>
  <c r="P997" i="71"/>
  <c r="J977" i="71"/>
  <c r="P977" i="71"/>
  <c r="J957" i="71"/>
  <c r="P957" i="71"/>
  <c r="J937" i="71"/>
  <c r="P937" i="71"/>
  <c r="J917" i="71"/>
  <c r="P917" i="71"/>
  <c r="J897" i="71"/>
  <c r="P897" i="71"/>
  <c r="J877" i="71"/>
  <c r="P877" i="71"/>
  <c r="J857" i="71"/>
  <c r="P857" i="71"/>
  <c r="J837" i="71"/>
  <c r="P837" i="71"/>
  <c r="J817" i="71"/>
  <c r="P817" i="71"/>
  <c r="J797" i="71"/>
  <c r="P797" i="71"/>
  <c r="J757" i="71"/>
  <c r="P757" i="71"/>
  <c r="J737" i="71"/>
  <c r="P737" i="71"/>
  <c r="J717" i="71"/>
  <c r="P717" i="71"/>
  <c r="J697" i="71"/>
  <c r="P697" i="71"/>
  <c r="J677" i="71"/>
  <c r="P677" i="71"/>
  <c r="J657" i="71"/>
  <c r="P657" i="71"/>
  <c r="J637" i="71"/>
  <c r="P637" i="71"/>
  <c r="J617" i="71"/>
  <c r="P617" i="71"/>
  <c r="J597" i="71"/>
  <c r="P597" i="71"/>
  <c r="J577" i="71"/>
  <c r="P577" i="71"/>
  <c r="J557" i="71"/>
  <c r="P557" i="71"/>
  <c r="J537" i="71"/>
  <c r="P537" i="71"/>
  <c r="J517" i="71"/>
  <c r="P517" i="71"/>
  <c r="J497" i="71"/>
  <c r="P497" i="71"/>
  <c r="J457" i="71"/>
  <c r="P457" i="71"/>
  <c r="J437" i="71"/>
  <c r="P437" i="71"/>
  <c r="J417" i="71"/>
  <c r="P417" i="71"/>
  <c r="J397" i="71"/>
  <c r="P397" i="71"/>
  <c r="J377" i="71"/>
  <c r="P377" i="71"/>
  <c r="J357" i="71"/>
  <c r="P357" i="71"/>
  <c r="J337" i="71"/>
  <c r="P337" i="71"/>
  <c r="J317" i="71"/>
  <c r="P317" i="71"/>
  <c r="J297" i="71"/>
  <c r="P297" i="71"/>
  <c r="J277" i="71"/>
  <c r="P277" i="71"/>
  <c r="J257" i="71"/>
  <c r="P257" i="71"/>
  <c r="J237" i="71"/>
  <c r="P237" i="71"/>
  <c r="J217" i="71"/>
  <c r="P217" i="71"/>
  <c r="J197" i="71"/>
  <c r="P197" i="71"/>
  <c r="J177" i="71"/>
  <c r="P177" i="71"/>
  <c r="J137" i="71"/>
  <c r="P137" i="71"/>
  <c r="J117" i="71"/>
  <c r="P117" i="71"/>
  <c r="J97" i="71"/>
  <c r="P97" i="71"/>
  <c r="J77" i="71"/>
  <c r="P77" i="71"/>
  <c r="J57" i="71"/>
  <c r="P57" i="71"/>
  <c r="J37" i="71"/>
  <c r="P37" i="71"/>
  <c r="J17" i="71"/>
  <c r="P17" i="71"/>
  <c r="P4917" i="71"/>
  <c r="P4881" i="71"/>
  <c r="P4601" i="71"/>
  <c r="P4460" i="71"/>
  <c r="P4359" i="71"/>
  <c r="P3876" i="71"/>
  <c r="P3529" i="71"/>
  <c r="P3369" i="71"/>
  <c r="P3299" i="71"/>
  <c r="P3217" i="71"/>
  <c r="P3039" i="71"/>
  <c r="P2680" i="71"/>
  <c r="P2359" i="71"/>
  <c r="P2241" i="71"/>
  <c r="P681" i="71"/>
  <c r="P369" i="71"/>
  <c r="P121" i="71"/>
  <c r="J1454" i="71"/>
  <c r="P1454" i="71"/>
  <c r="J1434" i="71"/>
  <c r="P1434" i="71"/>
  <c r="J1414" i="71"/>
  <c r="P1414" i="71"/>
  <c r="J1394" i="71"/>
  <c r="P1394" i="71"/>
  <c r="J1374" i="71"/>
  <c r="P1374" i="71"/>
  <c r="J1354" i="71"/>
  <c r="P1354" i="71"/>
  <c r="J1334" i="71"/>
  <c r="P1334" i="71"/>
  <c r="J1314" i="71"/>
  <c r="P1314" i="71"/>
  <c r="J1294" i="71"/>
  <c r="P1294" i="71"/>
  <c r="J1274" i="71"/>
  <c r="P1274" i="71"/>
  <c r="J1234" i="71"/>
  <c r="P1234" i="71"/>
  <c r="J1214" i="71"/>
  <c r="P1214" i="71"/>
  <c r="J1194" i="71"/>
  <c r="P1194" i="71"/>
  <c r="J1174" i="71"/>
  <c r="P1174" i="71"/>
  <c r="J1154" i="71"/>
  <c r="P1154" i="71"/>
  <c r="J1134" i="71"/>
  <c r="P1134" i="71"/>
  <c r="J1114" i="71"/>
  <c r="P1114" i="71"/>
  <c r="J1094" i="71"/>
  <c r="P1094" i="71"/>
  <c r="J1074" i="71"/>
  <c r="P1074" i="71"/>
  <c r="J1034" i="71"/>
  <c r="P1034" i="71"/>
  <c r="J1014" i="71"/>
  <c r="P1014" i="71"/>
  <c r="J994" i="71"/>
  <c r="P994" i="71"/>
  <c r="J974" i="71"/>
  <c r="P974" i="71"/>
  <c r="J934" i="71"/>
  <c r="P934" i="71"/>
  <c r="J894" i="71"/>
  <c r="P894" i="71"/>
  <c r="J854" i="71"/>
  <c r="P854" i="71"/>
  <c r="J834" i="71"/>
  <c r="P834" i="71"/>
  <c r="J814" i="71"/>
  <c r="P814" i="71"/>
  <c r="J794" i="71"/>
  <c r="P794" i="71"/>
  <c r="J774" i="71"/>
  <c r="P774" i="71"/>
  <c r="J754" i="71"/>
  <c r="P754" i="71"/>
  <c r="J734" i="71"/>
  <c r="P734" i="71"/>
  <c r="J694" i="71"/>
  <c r="P694" i="71"/>
  <c r="J674" i="71"/>
  <c r="P674" i="71"/>
  <c r="J654" i="71"/>
  <c r="P654" i="71"/>
  <c r="J634" i="71"/>
  <c r="P634" i="71"/>
  <c r="J614" i="71"/>
  <c r="P614" i="71"/>
  <c r="J594" i="71"/>
  <c r="P594" i="71"/>
  <c r="J574" i="71"/>
  <c r="P574" i="71"/>
  <c r="J554" i="71"/>
  <c r="P554" i="71"/>
  <c r="J534" i="71"/>
  <c r="P534" i="71"/>
  <c r="J514" i="71"/>
  <c r="P514" i="71"/>
  <c r="J494" i="71"/>
  <c r="P494" i="71"/>
  <c r="J454" i="71"/>
  <c r="P454" i="71"/>
  <c r="J434" i="71"/>
  <c r="P434" i="71"/>
  <c r="J414" i="71"/>
  <c r="P414" i="71"/>
  <c r="J394" i="71"/>
  <c r="P394" i="71"/>
  <c r="J374" i="71"/>
  <c r="P374" i="71"/>
  <c r="J354" i="71"/>
  <c r="P354" i="71"/>
  <c r="J334" i="71"/>
  <c r="P334" i="71"/>
  <c r="J294" i="71"/>
  <c r="P294" i="71"/>
  <c r="J274" i="71"/>
  <c r="P274" i="71"/>
  <c r="J254" i="71"/>
  <c r="P254" i="71"/>
  <c r="J234" i="71"/>
  <c r="P234" i="71"/>
  <c r="J214" i="71"/>
  <c r="P214" i="71"/>
  <c r="J194" i="71"/>
  <c r="P194" i="71"/>
  <c r="J174" i="71"/>
  <c r="P174" i="71"/>
  <c r="J154" i="71"/>
  <c r="P154" i="71"/>
  <c r="J134" i="71"/>
  <c r="P134" i="71"/>
  <c r="J114" i="71"/>
  <c r="P114" i="71"/>
  <c r="J94" i="71"/>
  <c r="P94" i="71"/>
  <c r="J74" i="71"/>
  <c r="P74" i="71"/>
  <c r="J54" i="71"/>
  <c r="P54" i="71"/>
  <c r="J34" i="71"/>
  <c r="P34" i="71"/>
  <c r="J14" i="71"/>
  <c r="P14" i="71"/>
  <c r="J4872" i="71"/>
  <c r="P4872" i="71"/>
  <c r="J4852" i="71"/>
  <c r="P4852" i="71"/>
  <c r="J4672" i="71"/>
  <c r="P4672" i="71"/>
  <c r="J4652" i="71"/>
  <c r="P4652" i="71"/>
  <c r="J4512" i="71"/>
  <c r="P4512" i="71"/>
  <c r="J4492" i="71"/>
  <c r="P4492" i="71"/>
  <c r="J4472" i="71"/>
  <c r="P4472" i="71"/>
  <c r="J4452" i="71"/>
  <c r="P4452" i="71"/>
  <c r="J4352" i="71"/>
  <c r="P4352" i="71"/>
  <c r="J4232" i="71"/>
  <c r="P4232" i="71"/>
  <c r="J4212" i="71"/>
  <c r="P4212" i="71"/>
  <c r="J4112" i="71"/>
  <c r="P4112" i="71"/>
  <c r="J4092" i="71"/>
  <c r="P4092" i="71"/>
  <c r="J4072" i="71"/>
  <c r="P4072" i="71"/>
  <c r="J4052" i="71"/>
  <c r="P4052" i="71"/>
  <c r="J3992" i="71"/>
  <c r="P3992" i="71"/>
  <c r="J3972" i="71"/>
  <c r="P3972" i="71"/>
  <c r="J3892" i="71"/>
  <c r="P3892" i="71"/>
  <c r="J3872" i="71"/>
  <c r="P3872" i="71"/>
  <c r="J3812" i="71"/>
  <c r="P3812" i="71"/>
  <c r="J3792" i="71"/>
  <c r="P3792" i="71"/>
  <c r="J3772" i="71"/>
  <c r="P3772" i="71"/>
  <c r="J3692" i="71"/>
  <c r="P3692" i="71"/>
  <c r="J3672" i="71"/>
  <c r="P3672" i="71"/>
  <c r="J3652" i="71"/>
  <c r="P3652" i="71"/>
  <c r="J3632" i="71"/>
  <c r="P3632" i="71"/>
  <c r="J3612" i="71"/>
  <c r="P3612" i="71"/>
  <c r="J3592" i="71"/>
  <c r="P3592" i="71"/>
  <c r="J3572" i="71"/>
  <c r="P3572" i="71"/>
  <c r="J3552" i="71"/>
  <c r="P3552" i="71"/>
  <c r="J3532" i="71"/>
  <c r="P3532" i="71"/>
  <c r="J3512" i="71"/>
  <c r="P3512" i="71"/>
  <c r="J3492" i="71"/>
  <c r="P3492" i="71"/>
  <c r="J3472" i="71"/>
  <c r="P3472" i="71"/>
  <c r="J3452" i="71"/>
  <c r="P3452" i="71"/>
  <c r="J3432" i="71"/>
  <c r="P3432" i="71"/>
  <c r="J3412" i="71"/>
  <c r="P3412" i="71"/>
  <c r="J3392" i="71"/>
  <c r="P3392" i="71"/>
  <c r="J3372" i="71"/>
  <c r="P3372" i="71"/>
  <c r="J3352" i="71"/>
  <c r="P3352" i="71"/>
  <c r="J3332" i="71"/>
  <c r="P3332" i="71"/>
  <c r="J3312" i="71"/>
  <c r="P3312" i="71"/>
  <c r="J3292" i="71"/>
  <c r="P3292" i="71"/>
  <c r="J3272" i="71"/>
  <c r="P3272" i="71"/>
  <c r="J3252" i="71"/>
  <c r="P3252" i="71"/>
  <c r="J3232" i="71"/>
  <c r="P3232" i="71"/>
  <c r="J3212" i="71"/>
  <c r="P3212" i="71"/>
  <c r="J3192" i="71"/>
  <c r="P3192" i="71"/>
  <c r="J3172" i="71"/>
  <c r="P3172" i="71"/>
  <c r="J3152" i="71"/>
  <c r="P3152" i="71"/>
  <c r="J3132" i="71"/>
  <c r="P3132" i="71"/>
  <c r="J3112" i="71"/>
  <c r="P3112" i="71"/>
  <c r="J3092" i="71"/>
  <c r="P3092" i="71"/>
  <c r="J3072" i="71"/>
  <c r="P3072" i="71"/>
  <c r="J3052" i="71"/>
  <c r="P3052" i="71"/>
  <c r="J3032" i="71"/>
  <c r="P3032" i="71"/>
  <c r="J3012" i="71"/>
  <c r="P3012" i="71"/>
  <c r="J2992" i="71"/>
  <c r="P2992" i="71"/>
  <c r="J2972" i="71"/>
  <c r="P2972" i="71"/>
  <c r="J2952" i="71"/>
  <c r="P2952" i="71"/>
  <c r="J2932" i="71"/>
  <c r="P2932" i="71"/>
  <c r="J2912" i="71"/>
  <c r="P2912" i="71"/>
  <c r="J2892" i="71"/>
  <c r="P2892" i="71"/>
  <c r="J2872" i="71"/>
  <c r="P2872" i="71"/>
  <c r="J2852" i="71"/>
  <c r="P2852" i="71"/>
  <c r="J2832" i="71"/>
  <c r="P2832" i="71"/>
  <c r="J2812" i="71"/>
  <c r="P2812" i="71"/>
  <c r="J2792" i="71"/>
  <c r="P2792" i="71"/>
  <c r="J2772" i="71"/>
  <c r="P2772" i="71"/>
  <c r="J2752" i="71"/>
  <c r="P2752" i="71"/>
  <c r="J2732" i="71"/>
  <c r="P2732" i="71"/>
  <c r="J2712" i="71"/>
  <c r="P2712" i="71"/>
  <c r="J2692" i="71"/>
  <c r="P2692" i="71"/>
  <c r="J2672" i="71"/>
  <c r="P2672" i="71"/>
  <c r="J2652" i="71"/>
  <c r="P2652" i="71"/>
  <c r="J2632" i="71"/>
  <c r="P2632" i="71"/>
  <c r="J2612" i="71"/>
  <c r="P2612" i="71"/>
  <c r="J2592" i="71"/>
  <c r="P2592" i="71"/>
  <c r="J2572" i="71"/>
  <c r="P2572" i="71"/>
  <c r="J2552" i="71"/>
  <c r="P2552" i="71"/>
  <c r="J2532" i="71"/>
  <c r="P2532" i="71"/>
  <c r="J2512" i="71"/>
  <c r="P2512" i="71"/>
  <c r="J2472" i="71"/>
  <c r="P2472" i="71"/>
  <c r="J2432" i="71"/>
  <c r="P2432" i="71"/>
  <c r="J2412" i="71"/>
  <c r="P2412" i="71"/>
  <c r="J2392" i="71"/>
  <c r="P2392" i="71"/>
  <c r="J2372" i="71"/>
  <c r="P2372" i="71"/>
  <c r="J2352" i="71"/>
  <c r="P2352" i="71"/>
  <c r="J2332" i="71"/>
  <c r="P2332" i="71"/>
  <c r="J2292" i="71"/>
  <c r="P2292" i="71"/>
  <c r="J2272" i="71"/>
  <c r="P2272" i="71"/>
  <c r="J2212" i="71"/>
  <c r="P2212" i="71"/>
  <c r="J2192" i="71"/>
  <c r="P2192" i="71"/>
  <c r="J2172" i="71"/>
  <c r="P2172" i="71"/>
  <c r="J2132" i="71"/>
  <c r="P2132" i="71"/>
  <c r="J2112" i="71"/>
  <c r="P2112" i="71"/>
  <c r="J2092" i="71"/>
  <c r="P2092" i="71"/>
  <c r="J2072" i="71"/>
  <c r="P2072" i="71"/>
  <c r="J2052" i="71"/>
  <c r="P2052" i="71"/>
  <c r="J2032" i="71"/>
  <c r="P2032" i="71"/>
  <c r="J2012" i="71"/>
  <c r="P2012" i="71"/>
  <c r="J1992" i="71"/>
  <c r="P1992" i="71"/>
  <c r="J1972" i="71"/>
  <c r="P1972" i="71"/>
  <c r="J1952" i="71"/>
  <c r="P1952" i="71"/>
  <c r="J1932" i="71"/>
  <c r="P1932" i="71"/>
  <c r="J1912" i="71"/>
  <c r="P1912" i="71"/>
  <c r="J1892" i="71"/>
  <c r="P1892" i="71"/>
  <c r="J1872" i="71"/>
  <c r="P1872" i="71"/>
  <c r="J1852" i="71"/>
  <c r="P1852" i="71"/>
  <c r="J1832" i="71"/>
  <c r="P1832" i="71"/>
  <c r="J1812" i="71"/>
  <c r="P1812" i="71"/>
  <c r="J1732" i="71"/>
  <c r="P1732" i="71"/>
  <c r="J1712" i="71"/>
  <c r="P1712" i="71"/>
  <c r="J1672" i="71"/>
  <c r="P1672" i="71"/>
  <c r="J1652" i="71"/>
  <c r="P1652" i="71"/>
  <c r="J1632" i="71"/>
  <c r="P1632" i="71"/>
  <c r="J1612" i="71"/>
  <c r="P1612" i="71"/>
  <c r="J1572" i="71"/>
  <c r="P1572" i="71"/>
  <c r="J1552" i="71"/>
  <c r="P1552" i="71"/>
  <c r="J1532" i="71"/>
  <c r="P1532" i="71"/>
  <c r="J1492" i="71"/>
  <c r="P1492" i="71"/>
  <c r="J1472" i="71"/>
  <c r="P1472" i="71"/>
  <c r="J1452" i="71"/>
  <c r="P1452" i="71"/>
  <c r="J1432" i="71"/>
  <c r="P1432" i="71"/>
  <c r="J1412" i="71"/>
  <c r="P1412" i="71"/>
  <c r="J1392" i="71"/>
  <c r="P1392" i="71"/>
  <c r="J1372" i="71"/>
  <c r="P1372" i="71"/>
  <c r="J1352" i="71"/>
  <c r="P1352" i="71"/>
  <c r="J1332" i="71"/>
  <c r="P1332" i="71"/>
  <c r="J1312" i="71"/>
  <c r="P1312" i="71"/>
  <c r="J1292" i="71"/>
  <c r="P1292" i="71"/>
  <c r="J1252" i="71"/>
  <c r="P1252" i="71"/>
  <c r="J1232" i="71"/>
  <c r="P1232" i="71"/>
  <c r="J1212" i="71"/>
  <c r="P1212" i="71"/>
  <c r="J1192" i="71"/>
  <c r="P1192" i="71"/>
  <c r="J1172" i="71"/>
  <c r="P1172" i="71"/>
  <c r="J1152" i="71"/>
  <c r="P1152" i="71"/>
  <c r="J1132" i="71"/>
  <c r="P1132" i="71"/>
  <c r="J1112" i="71"/>
  <c r="P1112" i="71"/>
  <c r="J1092" i="71"/>
  <c r="P1092" i="71"/>
  <c r="J1072" i="71"/>
  <c r="P1072" i="71"/>
  <c r="J1052" i="71"/>
  <c r="P1052" i="71"/>
  <c r="J1032" i="71"/>
  <c r="P1032" i="71"/>
  <c r="J992" i="71"/>
  <c r="P992" i="71"/>
  <c r="J972" i="71"/>
  <c r="P972" i="71"/>
  <c r="J952" i="71"/>
  <c r="P952" i="71"/>
  <c r="J932" i="71"/>
  <c r="P932" i="71"/>
  <c r="J912" i="71"/>
  <c r="P912" i="71"/>
  <c r="J892" i="71"/>
  <c r="P892" i="71"/>
  <c r="J872" i="71"/>
  <c r="P872" i="71"/>
  <c r="J852" i="71"/>
  <c r="P852" i="71"/>
  <c r="J832" i="71"/>
  <c r="P832" i="71"/>
  <c r="J812" i="71"/>
  <c r="P812" i="71"/>
  <c r="J792" i="71"/>
  <c r="P792" i="71"/>
  <c r="J772" i="71"/>
  <c r="P772" i="71"/>
  <c r="J752" i="71"/>
  <c r="P752" i="71"/>
  <c r="J732" i="71"/>
  <c r="P732" i="71"/>
  <c r="J712" i="71"/>
  <c r="P712" i="71"/>
  <c r="J692" i="71"/>
  <c r="P692" i="71"/>
  <c r="J672" i="71"/>
  <c r="P672" i="71"/>
  <c r="J652" i="71"/>
  <c r="P652" i="71"/>
  <c r="J632" i="71"/>
  <c r="P632" i="71"/>
  <c r="J612" i="71"/>
  <c r="P612" i="71"/>
  <c r="J592" i="71"/>
  <c r="P592" i="71"/>
  <c r="J572" i="71"/>
  <c r="P572" i="71"/>
  <c r="J552" i="71"/>
  <c r="P552" i="71"/>
  <c r="J532" i="71"/>
  <c r="P532" i="71"/>
  <c r="J512" i="71"/>
  <c r="P512" i="71"/>
  <c r="J492" i="71"/>
  <c r="P492" i="71"/>
  <c r="J472" i="71"/>
  <c r="P472" i="71"/>
  <c r="J452" i="71"/>
  <c r="P452" i="71"/>
  <c r="J432" i="71"/>
  <c r="P432" i="71"/>
  <c r="J412" i="71"/>
  <c r="P412" i="71"/>
  <c r="J392" i="71"/>
  <c r="P392" i="71"/>
  <c r="J352" i="71"/>
  <c r="P352" i="71"/>
  <c r="J332" i="71"/>
  <c r="P332" i="71"/>
  <c r="J312" i="71"/>
  <c r="P312" i="71"/>
  <c r="J292" i="71"/>
  <c r="P292" i="71"/>
  <c r="J272" i="71"/>
  <c r="P272" i="71"/>
  <c r="J252" i="71"/>
  <c r="P252" i="71"/>
  <c r="J232" i="71"/>
  <c r="P232" i="71"/>
  <c r="J212" i="71"/>
  <c r="P212" i="71"/>
  <c r="J192" i="71"/>
  <c r="P192" i="71"/>
  <c r="J172" i="71"/>
  <c r="P172" i="71"/>
  <c r="J152" i="71"/>
  <c r="P152" i="71"/>
  <c r="J132" i="71"/>
  <c r="P132" i="71"/>
  <c r="J112" i="71"/>
  <c r="P112" i="71"/>
  <c r="J92" i="71"/>
  <c r="P92" i="71"/>
  <c r="J72" i="71"/>
  <c r="P72" i="71"/>
  <c r="J52" i="71"/>
  <c r="P52" i="71"/>
  <c r="J32" i="71"/>
  <c r="P32" i="71"/>
  <c r="J12" i="71"/>
  <c r="P12" i="71"/>
  <c r="P4884" i="71"/>
  <c r="P4832" i="71"/>
  <c r="P4804" i="71"/>
  <c r="P4752" i="71"/>
  <c r="P4727" i="71"/>
  <c r="P4702" i="71"/>
  <c r="P4647" i="71"/>
  <c r="P4622" i="71"/>
  <c r="P4543" i="71"/>
  <c r="P4511" i="71"/>
  <c r="P4485" i="71"/>
  <c r="P4432" i="71"/>
  <c r="P4404" i="71"/>
  <c r="P4291" i="71"/>
  <c r="P4264" i="71"/>
  <c r="P4203" i="71"/>
  <c r="P4172" i="71"/>
  <c r="P4144" i="71"/>
  <c r="P4044" i="71"/>
  <c r="P3944" i="71"/>
  <c r="P3846" i="71"/>
  <c r="P3662" i="71"/>
  <c r="P3445" i="71"/>
  <c r="P2591" i="71"/>
  <c r="P2403" i="71"/>
  <c r="P2252" i="71"/>
  <c r="P2084" i="71"/>
  <c r="P1885" i="71"/>
  <c r="J4831" i="71"/>
  <c r="P4831" i="71"/>
  <c r="J4631" i="71"/>
  <c r="P4631" i="71"/>
  <c r="J4491" i="71"/>
  <c r="P4491" i="71"/>
  <c r="J4451" i="71"/>
  <c r="P4451" i="71"/>
  <c r="J4431" i="71"/>
  <c r="P4431" i="71"/>
  <c r="J4211" i="71"/>
  <c r="P4211" i="71"/>
  <c r="J4111" i="71"/>
  <c r="P4111" i="71"/>
  <c r="J4071" i="71"/>
  <c r="P4071" i="71"/>
  <c r="J4051" i="71"/>
  <c r="P4051" i="71"/>
  <c r="J4031" i="71"/>
  <c r="P4031" i="71"/>
  <c r="J3991" i="71"/>
  <c r="P3991" i="71"/>
  <c r="J3891" i="71"/>
  <c r="P3891" i="71"/>
  <c r="J3811" i="71"/>
  <c r="P3811" i="71"/>
  <c r="J3771" i="71"/>
  <c r="P3771" i="71"/>
  <c r="J3751" i="71"/>
  <c r="P3751" i="71"/>
  <c r="J3711" i="71"/>
  <c r="P3711" i="71"/>
  <c r="J3651" i="71"/>
  <c r="P3651" i="71"/>
  <c r="J3631" i="71"/>
  <c r="P3631" i="71"/>
  <c r="J3531" i="71"/>
  <c r="P3531" i="71"/>
  <c r="J3471" i="71"/>
  <c r="P3471" i="71"/>
  <c r="J3431" i="71"/>
  <c r="P3431" i="71"/>
  <c r="J3411" i="71"/>
  <c r="P3411" i="71"/>
  <c r="J3351" i="71"/>
  <c r="P3351" i="71"/>
  <c r="J3331" i="71"/>
  <c r="P3331" i="71"/>
  <c r="J3311" i="71"/>
  <c r="P3311" i="71"/>
  <c r="J3271" i="71"/>
  <c r="P3271" i="71"/>
  <c r="J3251" i="71"/>
  <c r="P3251" i="71"/>
  <c r="J3231" i="71"/>
  <c r="P3231" i="71"/>
  <c r="J3211" i="71"/>
  <c r="P3211" i="71"/>
  <c r="J3171" i="71"/>
  <c r="P3171" i="71"/>
  <c r="J3151" i="71"/>
  <c r="P3151" i="71"/>
  <c r="J3131" i="71"/>
  <c r="P3131" i="71"/>
  <c r="J3111" i="71"/>
  <c r="P3111" i="71"/>
  <c r="J3071" i="71"/>
  <c r="P3071" i="71"/>
  <c r="J3051" i="71"/>
  <c r="P3051" i="71"/>
  <c r="J3031" i="71"/>
  <c r="P3031" i="71"/>
  <c r="J3011" i="71"/>
  <c r="P3011" i="71"/>
  <c r="J2971" i="71"/>
  <c r="P2971" i="71"/>
  <c r="J2951" i="71"/>
  <c r="P2951" i="71"/>
  <c r="J2931" i="71"/>
  <c r="P2931" i="71"/>
  <c r="J2911" i="71"/>
  <c r="P2911" i="71"/>
  <c r="J2871" i="71"/>
  <c r="P2871" i="71"/>
  <c r="J2851" i="71"/>
  <c r="P2851" i="71"/>
  <c r="J2831" i="71"/>
  <c r="P2831" i="71"/>
  <c r="J2811" i="71"/>
  <c r="P2811" i="71"/>
  <c r="J2771" i="71"/>
  <c r="P2771" i="71"/>
  <c r="J2751" i="71"/>
  <c r="P2751" i="71"/>
  <c r="J2731" i="71"/>
  <c r="P2731" i="71"/>
  <c r="J2711" i="71"/>
  <c r="P2711" i="71"/>
  <c r="J2671" i="71"/>
  <c r="P2671" i="71"/>
  <c r="J2651" i="71"/>
  <c r="P2651" i="71"/>
  <c r="J2631" i="71"/>
  <c r="P2631" i="71"/>
  <c r="J2611" i="71"/>
  <c r="P2611" i="71"/>
  <c r="J2571" i="71"/>
  <c r="P2571" i="71"/>
  <c r="J2551" i="71"/>
  <c r="P2551" i="71"/>
  <c r="J2531" i="71"/>
  <c r="P2531" i="71"/>
  <c r="J2471" i="71"/>
  <c r="P2471" i="71"/>
  <c r="J2431" i="71"/>
  <c r="P2431" i="71"/>
  <c r="J2391" i="71"/>
  <c r="P2391" i="71"/>
  <c r="J2371" i="71"/>
  <c r="P2371" i="71"/>
  <c r="J2351" i="71"/>
  <c r="P2351" i="71"/>
  <c r="J2331" i="71"/>
  <c r="P2331" i="71"/>
  <c r="J2271" i="71"/>
  <c r="P2271" i="71"/>
  <c r="J2231" i="71"/>
  <c r="P2231" i="71"/>
  <c r="J2211" i="71"/>
  <c r="P2211" i="71"/>
  <c r="J2191" i="71"/>
  <c r="P2191" i="71"/>
  <c r="J2171" i="71"/>
  <c r="P2171" i="71"/>
  <c r="J2131" i="71"/>
  <c r="P2131" i="71"/>
  <c r="J2111" i="71"/>
  <c r="P2111" i="71"/>
  <c r="J2091" i="71"/>
  <c r="P2091" i="71"/>
  <c r="J2051" i="71"/>
  <c r="P2051" i="71"/>
  <c r="J2031" i="71"/>
  <c r="P2031" i="71"/>
  <c r="J2011" i="71"/>
  <c r="P2011" i="71"/>
  <c r="J1991" i="71"/>
  <c r="P1991" i="71"/>
  <c r="J1951" i="71"/>
  <c r="P1951" i="71"/>
  <c r="J1931" i="71"/>
  <c r="P1931" i="71"/>
  <c r="J1911" i="71"/>
  <c r="P1911" i="71"/>
  <c r="J1871" i="71"/>
  <c r="P1871" i="71"/>
  <c r="J1811" i="71"/>
  <c r="P1811" i="71"/>
  <c r="J1791" i="71"/>
  <c r="P1791" i="71"/>
  <c r="J1771" i="71"/>
  <c r="P1771" i="71"/>
  <c r="J1751" i="71"/>
  <c r="P1751" i="71"/>
  <c r="J1731" i="71"/>
  <c r="P1731" i="71"/>
  <c r="J1711" i="71"/>
  <c r="P1711" i="71"/>
  <c r="J1691" i="71"/>
  <c r="P1691" i="71"/>
  <c r="J1671" i="71"/>
  <c r="P1671" i="71"/>
  <c r="J1651" i="71"/>
  <c r="P1651" i="71"/>
  <c r="J1611" i="71"/>
  <c r="P1611" i="71"/>
  <c r="J1591" i="71"/>
  <c r="P1591" i="71"/>
  <c r="J1571" i="71"/>
  <c r="P1571" i="71"/>
  <c r="J1531" i="71"/>
  <c r="P1531" i="71"/>
  <c r="J1491" i="71"/>
  <c r="P1491" i="71"/>
  <c r="J1411" i="71"/>
  <c r="P1411" i="71"/>
  <c r="J1391" i="71"/>
  <c r="P1391" i="71"/>
  <c r="J1351" i="71"/>
  <c r="P1351" i="71"/>
  <c r="J1331" i="71"/>
  <c r="P1331" i="71"/>
  <c r="J1311" i="71"/>
  <c r="P1311" i="71"/>
  <c r="J1291" i="71"/>
  <c r="P1291" i="71"/>
  <c r="J1231" i="71"/>
  <c r="P1231" i="71"/>
  <c r="J1171" i="71"/>
  <c r="P1171" i="71"/>
  <c r="J1151" i="71"/>
  <c r="P1151" i="71"/>
  <c r="J1131" i="71"/>
  <c r="P1131" i="71"/>
  <c r="J1111" i="71"/>
  <c r="P1111" i="71"/>
  <c r="J1091" i="71"/>
  <c r="P1091" i="71"/>
  <c r="J1071" i="71"/>
  <c r="P1071" i="71"/>
  <c r="J1051" i="71"/>
  <c r="P1051" i="71"/>
  <c r="J1031" i="71"/>
  <c r="P1031" i="71"/>
  <c r="J1011" i="71"/>
  <c r="P1011" i="71"/>
  <c r="J991" i="71"/>
  <c r="P991" i="71"/>
  <c r="J971" i="71"/>
  <c r="P971" i="71"/>
  <c r="J951" i="71"/>
  <c r="P951" i="71"/>
  <c r="J931" i="71"/>
  <c r="P931" i="71"/>
  <c r="J911" i="71"/>
  <c r="P911" i="71"/>
  <c r="J891" i="71"/>
  <c r="P891" i="71"/>
  <c r="J871" i="71"/>
  <c r="P871" i="71"/>
  <c r="J851" i="71"/>
  <c r="P851" i="71"/>
  <c r="J831" i="71"/>
  <c r="P831" i="71"/>
  <c r="J811" i="71"/>
  <c r="P811" i="71"/>
  <c r="J791" i="71"/>
  <c r="P791" i="71"/>
  <c r="J771" i="71"/>
  <c r="P771" i="71"/>
  <c r="J751" i="71"/>
  <c r="P751" i="71"/>
  <c r="J731" i="71"/>
  <c r="P731" i="71"/>
  <c r="J711" i="71"/>
  <c r="P711" i="71"/>
  <c r="J691" i="71"/>
  <c r="P691" i="71"/>
  <c r="J671" i="71"/>
  <c r="P671" i="71"/>
  <c r="J651" i="71"/>
  <c r="P651" i="71"/>
  <c r="J631" i="71"/>
  <c r="P631" i="71"/>
  <c r="J611" i="71"/>
  <c r="P611" i="71"/>
  <c r="J591" i="71"/>
  <c r="P591" i="71"/>
  <c r="J571" i="71"/>
  <c r="P571" i="71"/>
  <c r="J551" i="71"/>
  <c r="P551" i="71"/>
  <c r="J531" i="71"/>
  <c r="P531" i="71"/>
  <c r="J511" i="71"/>
  <c r="P511" i="71"/>
  <c r="J491" i="71"/>
  <c r="P491" i="71"/>
  <c r="J471" i="71"/>
  <c r="P471" i="71"/>
  <c r="J451" i="71"/>
  <c r="P451" i="71"/>
  <c r="J431" i="71"/>
  <c r="P431" i="71"/>
  <c r="J411" i="71"/>
  <c r="P411" i="71"/>
  <c r="J391" i="71"/>
  <c r="P391" i="71"/>
  <c r="J371" i="71"/>
  <c r="P371" i="71"/>
  <c r="J351" i="71"/>
  <c r="P351" i="71"/>
  <c r="J331" i="71"/>
  <c r="P331" i="71"/>
  <c r="J311" i="71"/>
  <c r="P311" i="71"/>
  <c r="J291" i="71"/>
  <c r="P291" i="71"/>
  <c r="J271" i="71"/>
  <c r="P271" i="71"/>
  <c r="J251" i="71"/>
  <c r="P251" i="71"/>
  <c r="J231" i="71"/>
  <c r="P231" i="71"/>
  <c r="J211" i="71"/>
  <c r="P211" i="71"/>
  <c r="J191" i="71"/>
  <c r="P191" i="71"/>
  <c r="J171" i="71"/>
  <c r="P171" i="71"/>
  <c r="J151" i="71"/>
  <c r="P151" i="71"/>
  <c r="J131" i="71"/>
  <c r="P131" i="71"/>
  <c r="J111" i="71"/>
  <c r="P111" i="71"/>
  <c r="J91" i="71"/>
  <c r="P91" i="71"/>
  <c r="J71" i="71"/>
  <c r="P71" i="71"/>
  <c r="J51" i="71"/>
  <c r="P51" i="71"/>
  <c r="J31" i="71"/>
  <c r="P31" i="71"/>
  <c r="J11" i="71"/>
  <c r="P11" i="71"/>
  <c r="P4883" i="71"/>
  <c r="P4803" i="71"/>
  <c r="P4751" i="71"/>
  <c r="P4726" i="71"/>
  <c r="P4671" i="71"/>
  <c r="P4646" i="71"/>
  <c r="P4542" i="71"/>
  <c r="P4484" i="71"/>
  <c r="P4403" i="71"/>
  <c r="P4345" i="71"/>
  <c r="P4202" i="71"/>
  <c r="P4171" i="71"/>
  <c r="P4143" i="71"/>
  <c r="P4106" i="71"/>
  <c r="P4043" i="71"/>
  <c r="P4006" i="71"/>
  <c r="P3943" i="71"/>
  <c r="P3845" i="71"/>
  <c r="P3806" i="71"/>
  <c r="P3732" i="71"/>
  <c r="P3526" i="71"/>
  <c r="P3047" i="71"/>
  <c r="P2942" i="71"/>
  <c r="P2691" i="71"/>
  <c r="P2587" i="71"/>
  <c r="P2523" i="71"/>
  <c r="P2402" i="71"/>
  <c r="P2251" i="71"/>
  <c r="P1884" i="71"/>
  <c r="P1643" i="71"/>
  <c r="P1512" i="71"/>
  <c r="P1371" i="71"/>
  <c r="P874" i="71"/>
  <c r="J4787" i="71"/>
  <c r="P4787" i="71"/>
  <c r="J4587" i="71"/>
  <c r="P4587" i="71"/>
  <c r="J4367" i="71"/>
  <c r="P4367" i="71"/>
  <c r="J4347" i="71"/>
  <c r="P4347" i="71"/>
  <c r="J4327" i="71"/>
  <c r="P4327" i="71"/>
  <c r="J4307" i="71"/>
  <c r="P4307" i="71"/>
  <c r="J4187" i="71"/>
  <c r="P4187" i="71"/>
  <c r="J4087" i="71"/>
  <c r="P4087" i="71"/>
  <c r="J3987" i="71"/>
  <c r="P3987" i="71"/>
  <c r="J3967" i="71"/>
  <c r="P3967" i="71"/>
  <c r="J3947" i="71"/>
  <c r="P3947" i="71"/>
  <c r="J3867" i="71"/>
  <c r="P3867" i="71"/>
  <c r="J3847" i="71"/>
  <c r="P3847" i="71"/>
  <c r="J3787" i="71"/>
  <c r="P3787" i="71"/>
  <c r="J3767" i="71"/>
  <c r="P3767" i="71"/>
  <c r="J3727" i="71"/>
  <c r="P3727" i="71"/>
  <c r="J3707" i="71"/>
  <c r="P3707" i="71"/>
  <c r="J3607" i="71"/>
  <c r="P3607" i="71"/>
  <c r="J3567" i="71"/>
  <c r="P3567" i="71"/>
  <c r="J3507" i="71"/>
  <c r="P3507" i="71"/>
  <c r="J3407" i="71"/>
  <c r="P3407" i="71"/>
  <c r="J3307" i="71"/>
  <c r="P3307" i="71"/>
  <c r="J3207" i="71"/>
  <c r="P3207" i="71"/>
  <c r="J3107" i="71"/>
  <c r="P3107" i="71"/>
  <c r="J3007" i="71"/>
  <c r="P3007" i="71"/>
  <c r="J2907" i="71"/>
  <c r="P2907" i="71"/>
  <c r="J2807" i="71"/>
  <c r="P2807" i="71"/>
  <c r="J2707" i="71"/>
  <c r="P2707" i="71"/>
  <c r="J2607" i="71"/>
  <c r="P2607" i="71"/>
  <c r="J2567" i="71"/>
  <c r="P2567" i="71"/>
  <c r="J2527" i="71"/>
  <c r="P2527" i="71"/>
  <c r="J2507" i="71"/>
  <c r="P2507" i="71"/>
  <c r="J2467" i="71"/>
  <c r="P2467" i="71"/>
  <c r="J2407" i="71"/>
  <c r="P2407" i="71"/>
  <c r="J2367" i="71"/>
  <c r="P2367" i="71"/>
  <c r="J2347" i="71"/>
  <c r="P2347" i="71"/>
  <c r="J2327" i="71"/>
  <c r="P2327" i="71"/>
  <c r="J2307" i="71"/>
  <c r="P2307" i="71"/>
  <c r="J2247" i="71"/>
  <c r="P2247" i="71"/>
  <c r="J2227" i="71"/>
  <c r="P2227" i="71"/>
  <c r="J2207" i="71"/>
  <c r="P2207" i="71"/>
  <c r="J2187" i="71"/>
  <c r="P2187" i="71"/>
  <c r="J2167" i="71"/>
  <c r="P2167" i="71"/>
  <c r="J2127" i="71"/>
  <c r="P2127" i="71"/>
  <c r="J2107" i="71"/>
  <c r="P2107" i="71"/>
  <c r="J2087" i="71"/>
  <c r="P2087" i="71"/>
  <c r="J2067" i="71"/>
  <c r="P2067" i="71"/>
  <c r="J2047" i="71"/>
  <c r="P2047" i="71"/>
  <c r="J2027" i="71"/>
  <c r="P2027" i="71"/>
  <c r="J1987" i="71"/>
  <c r="P1987" i="71"/>
  <c r="J1967" i="71"/>
  <c r="P1967" i="71"/>
  <c r="J1947" i="71"/>
  <c r="P1947" i="71"/>
  <c r="J1927" i="71"/>
  <c r="P1927" i="71"/>
  <c r="J1887" i="71"/>
  <c r="P1887" i="71"/>
  <c r="J1867" i="71"/>
  <c r="P1867" i="71"/>
  <c r="J1827" i="71"/>
  <c r="P1827" i="71"/>
  <c r="J1807" i="71"/>
  <c r="P1807" i="71"/>
  <c r="J1787" i="71"/>
  <c r="P1787" i="71"/>
  <c r="J1767" i="71"/>
  <c r="P1767" i="71"/>
  <c r="J1747" i="71"/>
  <c r="P1747" i="71"/>
  <c r="J1727" i="71"/>
  <c r="P1727" i="71"/>
  <c r="J1687" i="71"/>
  <c r="P1687" i="71"/>
  <c r="J1667" i="71"/>
  <c r="P1667" i="71"/>
  <c r="J1607" i="71"/>
  <c r="P1607" i="71"/>
  <c r="J1587" i="71"/>
  <c r="P1587" i="71"/>
  <c r="J1567" i="71"/>
  <c r="P1567" i="71"/>
  <c r="J1547" i="71"/>
  <c r="P1547" i="71"/>
  <c r="J1527" i="71"/>
  <c r="P1527" i="71"/>
  <c r="J1507" i="71"/>
  <c r="P1507" i="71"/>
  <c r="J1487" i="71"/>
  <c r="P1487" i="71"/>
  <c r="J1447" i="71"/>
  <c r="P1447" i="71"/>
  <c r="J1427" i="71"/>
  <c r="P1427" i="71"/>
  <c r="J1407" i="71"/>
  <c r="P1407" i="71"/>
  <c r="J1367" i="71"/>
  <c r="P1367" i="71"/>
  <c r="J1347" i="71"/>
  <c r="P1347" i="71"/>
  <c r="J1327" i="71"/>
  <c r="P1327" i="71"/>
  <c r="J1307" i="71"/>
  <c r="P1307" i="71"/>
  <c r="J1267" i="71"/>
  <c r="P1267" i="71"/>
  <c r="J1247" i="71"/>
  <c r="P1247" i="71"/>
  <c r="J1227" i="71"/>
  <c r="P1227" i="71"/>
  <c r="J1187" i="71"/>
  <c r="P1187" i="71"/>
  <c r="J1167" i="71"/>
  <c r="P1167" i="71"/>
  <c r="J1127" i="71"/>
  <c r="P1127" i="71"/>
  <c r="J1067" i="71"/>
  <c r="P1067" i="71"/>
  <c r="J1047" i="71"/>
  <c r="P1047" i="71"/>
  <c r="J1027" i="71"/>
  <c r="P1027" i="71"/>
  <c r="J1007" i="71"/>
  <c r="P1007" i="71"/>
  <c r="J967" i="71"/>
  <c r="P967" i="71"/>
  <c r="J947" i="71"/>
  <c r="P947" i="71"/>
  <c r="J927" i="71"/>
  <c r="P927" i="71"/>
  <c r="J907" i="71"/>
  <c r="P907" i="71"/>
  <c r="J887" i="71"/>
  <c r="P887" i="71"/>
  <c r="J867" i="71"/>
  <c r="P867" i="71"/>
  <c r="J847" i="71"/>
  <c r="P847" i="71"/>
  <c r="J827" i="71"/>
  <c r="P827" i="71"/>
  <c r="J787" i="71"/>
  <c r="P787" i="71"/>
  <c r="J747" i="71"/>
  <c r="P747" i="71"/>
  <c r="J727" i="71"/>
  <c r="P727" i="71"/>
  <c r="J707" i="71"/>
  <c r="P707" i="71"/>
  <c r="J687" i="71"/>
  <c r="P687" i="71"/>
  <c r="J667" i="71"/>
  <c r="P667" i="71"/>
  <c r="J647" i="71"/>
  <c r="P647" i="71"/>
  <c r="J627" i="71"/>
  <c r="P627" i="71"/>
  <c r="J607" i="71"/>
  <c r="P607" i="71"/>
  <c r="J587" i="71"/>
  <c r="P587" i="71"/>
  <c r="J567" i="71"/>
  <c r="P567" i="71"/>
  <c r="J547" i="71"/>
  <c r="P547" i="71"/>
  <c r="J527" i="71"/>
  <c r="P527" i="71"/>
  <c r="J507" i="71"/>
  <c r="P507" i="71"/>
  <c r="J487" i="71"/>
  <c r="P487" i="71"/>
  <c r="J467" i="71"/>
  <c r="P467" i="71"/>
  <c r="J447" i="71"/>
  <c r="P447" i="71"/>
  <c r="J427" i="71"/>
  <c r="P427" i="71"/>
  <c r="J407" i="71"/>
  <c r="P407" i="71"/>
  <c r="J387" i="71"/>
  <c r="P387" i="71"/>
  <c r="J327" i="71"/>
  <c r="P327" i="71"/>
  <c r="J307" i="71"/>
  <c r="P307" i="71"/>
  <c r="J287" i="71"/>
  <c r="P287" i="71"/>
  <c r="J267" i="71"/>
  <c r="P267" i="71"/>
  <c r="J247" i="71"/>
  <c r="P247" i="71"/>
  <c r="J227" i="71"/>
  <c r="P227" i="71"/>
  <c r="J187" i="71"/>
  <c r="P187" i="71"/>
  <c r="J167" i="71"/>
  <c r="P167" i="71"/>
  <c r="J127" i="71"/>
  <c r="P127" i="71"/>
  <c r="J107" i="71"/>
  <c r="P107" i="71"/>
  <c r="J87" i="71"/>
  <c r="P87" i="71"/>
  <c r="J67" i="71"/>
  <c r="P67" i="71"/>
  <c r="J47" i="71"/>
  <c r="P47" i="71"/>
  <c r="J27" i="71"/>
  <c r="P27" i="71"/>
  <c r="J7" i="71"/>
  <c r="P7" i="71"/>
  <c r="P4904" i="71"/>
  <c r="P4824" i="71"/>
  <c r="P4772" i="71"/>
  <c r="P4747" i="71"/>
  <c r="P4722" i="71"/>
  <c r="P4692" i="71"/>
  <c r="P4667" i="71"/>
  <c r="P4642" i="71"/>
  <c r="P4562" i="71"/>
  <c r="P4532" i="71"/>
  <c r="P4506" i="71"/>
  <c r="P4425" i="71"/>
  <c r="P4286" i="71"/>
  <c r="P4252" i="71"/>
  <c r="P4225" i="71"/>
  <c r="P4167" i="71"/>
  <c r="P4131" i="71"/>
  <c r="P4102" i="71"/>
  <c r="P4002" i="71"/>
  <c r="P3971" i="71"/>
  <c r="P3902" i="71"/>
  <c r="P3871" i="71"/>
  <c r="P3832" i="71"/>
  <c r="P3802" i="71"/>
  <c r="P3765" i="71"/>
  <c r="P3725" i="71"/>
  <c r="P3691" i="71"/>
  <c r="P3646" i="71"/>
  <c r="P3606" i="71"/>
  <c r="P3563" i="71"/>
  <c r="P3522" i="71"/>
  <c r="P3391" i="71"/>
  <c r="P3091" i="71"/>
  <c r="P2987" i="71"/>
  <c r="P2886" i="71"/>
  <c r="P2827" i="71"/>
  <c r="P2726" i="71"/>
  <c r="P2625" i="71"/>
  <c r="P2064" i="71"/>
  <c r="P1847" i="71"/>
  <c r="P1631" i="71"/>
  <c r="P314" i="71"/>
  <c r="P106" i="71"/>
  <c r="J4806" i="71"/>
  <c r="P4806" i="71"/>
  <c r="J4786" i="71"/>
  <c r="P4786" i="71"/>
  <c r="J4606" i="71"/>
  <c r="P4606" i="71"/>
  <c r="J4586" i="71"/>
  <c r="P4586" i="71"/>
  <c r="J4466" i="71"/>
  <c r="P4466" i="71"/>
  <c r="J4446" i="71"/>
  <c r="P4446" i="71"/>
  <c r="J4346" i="71"/>
  <c r="P4346" i="71"/>
  <c r="J4326" i="71"/>
  <c r="P4326" i="71"/>
  <c r="J4306" i="71"/>
  <c r="P4306" i="71"/>
  <c r="J4186" i="71"/>
  <c r="P4186" i="71"/>
  <c r="J4086" i="71"/>
  <c r="P4086" i="71"/>
  <c r="J3986" i="71"/>
  <c r="P3986" i="71"/>
  <c r="J3966" i="71"/>
  <c r="P3966" i="71"/>
  <c r="J3946" i="71"/>
  <c r="P3946" i="71"/>
  <c r="J3926" i="71"/>
  <c r="P3926" i="71"/>
  <c r="J3866" i="71"/>
  <c r="P3866" i="71"/>
  <c r="J3786" i="71"/>
  <c r="P3786" i="71"/>
  <c r="J3706" i="71"/>
  <c r="P3706" i="71"/>
  <c r="J3566" i="71"/>
  <c r="P3566" i="71"/>
  <c r="J3506" i="71"/>
  <c r="P3506" i="71"/>
  <c r="J3406" i="71"/>
  <c r="P3406" i="71"/>
  <c r="J3346" i="71"/>
  <c r="P3346" i="71"/>
  <c r="J3306" i="71"/>
  <c r="P3306" i="71"/>
  <c r="J3246" i="71"/>
  <c r="P3246" i="71"/>
  <c r="J3206" i="71"/>
  <c r="P3206" i="71"/>
  <c r="J3146" i="71"/>
  <c r="P3146" i="71"/>
  <c r="J3106" i="71"/>
  <c r="P3106" i="71"/>
  <c r="J3046" i="71"/>
  <c r="P3046" i="71"/>
  <c r="J3006" i="71"/>
  <c r="P3006" i="71"/>
  <c r="J2946" i="71"/>
  <c r="P2946" i="71"/>
  <c r="J2906" i="71"/>
  <c r="P2906" i="71"/>
  <c r="J2846" i="71"/>
  <c r="P2846" i="71"/>
  <c r="J2806" i="71"/>
  <c r="P2806" i="71"/>
  <c r="J2746" i="71"/>
  <c r="P2746" i="71"/>
  <c r="J2706" i="71"/>
  <c r="P2706" i="71"/>
  <c r="J2646" i="71"/>
  <c r="P2646" i="71"/>
  <c r="J2606" i="71"/>
  <c r="P2606" i="71"/>
  <c r="J2566" i="71"/>
  <c r="P2566" i="71"/>
  <c r="J2546" i="71"/>
  <c r="P2546" i="71"/>
  <c r="J2526" i="71"/>
  <c r="P2526" i="71"/>
  <c r="J2506" i="71"/>
  <c r="P2506" i="71"/>
  <c r="J2486" i="71"/>
  <c r="P2486" i="71"/>
  <c r="J2466" i="71"/>
  <c r="P2466" i="71"/>
  <c r="J2446" i="71"/>
  <c r="P2446" i="71"/>
  <c r="J2426" i="71"/>
  <c r="P2426" i="71"/>
  <c r="J2406" i="71"/>
  <c r="P2406" i="71"/>
  <c r="J2386" i="71"/>
  <c r="P2386" i="71"/>
  <c r="J2366" i="71"/>
  <c r="P2366" i="71"/>
  <c r="J2346" i="71"/>
  <c r="P2346" i="71"/>
  <c r="J2326" i="71"/>
  <c r="P2326" i="71"/>
  <c r="J2306" i="71"/>
  <c r="P2306" i="71"/>
  <c r="J2246" i="71"/>
  <c r="P2246" i="71"/>
  <c r="J2226" i="71"/>
  <c r="P2226" i="71"/>
  <c r="J2186" i="71"/>
  <c r="P2186" i="71"/>
  <c r="J2166" i="71"/>
  <c r="P2166" i="71"/>
  <c r="J2106" i="71"/>
  <c r="P2106" i="71"/>
  <c r="J2046" i="71"/>
  <c r="P2046" i="71"/>
  <c r="J2006" i="71"/>
  <c r="P2006" i="71"/>
  <c r="J1986" i="71"/>
  <c r="P1986" i="71"/>
  <c r="J1946" i="71"/>
  <c r="P1946" i="71"/>
  <c r="J1926" i="71"/>
  <c r="P1926" i="71"/>
  <c r="J1906" i="71"/>
  <c r="P1906" i="71"/>
  <c r="J1886" i="71"/>
  <c r="P1886" i="71"/>
  <c r="J1866" i="71"/>
  <c r="P1866" i="71"/>
  <c r="J1826" i="71"/>
  <c r="P1826" i="71"/>
  <c r="J1806" i="71"/>
  <c r="P1806" i="71"/>
  <c r="J1766" i="71"/>
  <c r="P1766" i="71"/>
  <c r="J1746" i="71"/>
  <c r="P1746" i="71"/>
  <c r="J1726" i="71"/>
  <c r="P1726" i="71"/>
  <c r="J1706" i="71"/>
  <c r="P1706" i="71"/>
  <c r="J1686" i="71"/>
  <c r="P1686" i="71"/>
  <c r="J1666" i="71"/>
  <c r="P1666" i="71"/>
  <c r="J1646" i="71"/>
  <c r="P1646" i="71"/>
  <c r="J1626" i="71"/>
  <c r="P1626" i="71"/>
  <c r="J1606" i="71"/>
  <c r="P1606" i="71"/>
  <c r="J1586" i="71"/>
  <c r="P1586" i="71"/>
  <c r="J1566" i="71"/>
  <c r="P1566" i="71"/>
  <c r="J1546" i="71"/>
  <c r="P1546" i="71"/>
  <c r="J1526" i="71"/>
  <c r="P1526" i="71"/>
  <c r="J1506" i="71"/>
  <c r="P1506" i="71"/>
  <c r="J1486" i="71"/>
  <c r="P1486" i="71"/>
  <c r="J1466" i="71"/>
  <c r="P1466" i="71"/>
  <c r="J1446" i="71"/>
  <c r="P1446" i="71"/>
  <c r="J1406" i="71"/>
  <c r="P1406" i="71"/>
  <c r="J1366" i="71"/>
  <c r="P1366" i="71"/>
  <c r="J1346" i="71"/>
  <c r="P1346" i="71"/>
  <c r="J1326" i="71"/>
  <c r="P1326" i="71"/>
  <c r="J1266" i="71"/>
  <c r="P1266" i="71"/>
  <c r="J1246" i="71"/>
  <c r="P1246" i="71"/>
  <c r="J1226" i="71"/>
  <c r="P1226" i="71"/>
  <c r="J1186" i="71"/>
  <c r="P1186" i="71"/>
  <c r="J1166" i="71"/>
  <c r="P1166" i="71"/>
  <c r="J1126" i="71"/>
  <c r="P1126" i="71"/>
  <c r="J1106" i="71"/>
  <c r="P1106" i="71"/>
  <c r="J1086" i="71"/>
  <c r="P1086" i="71"/>
  <c r="J1066" i="71"/>
  <c r="P1066" i="71"/>
  <c r="J1046" i="71"/>
  <c r="P1046" i="71"/>
  <c r="J1026" i="71"/>
  <c r="P1026" i="71"/>
  <c r="J1006" i="71"/>
  <c r="P1006" i="71"/>
  <c r="J986" i="71"/>
  <c r="P986" i="71"/>
  <c r="J946" i="71"/>
  <c r="P946" i="71"/>
  <c r="J926" i="71"/>
  <c r="P926" i="71"/>
  <c r="J886" i="71"/>
  <c r="P886" i="71"/>
  <c r="J866" i="71"/>
  <c r="P866" i="71"/>
  <c r="J846" i="71"/>
  <c r="P846" i="71"/>
  <c r="J826" i="71"/>
  <c r="P826" i="71"/>
  <c r="J806" i="71"/>
  <c r="P806" i="71"/>
  <c r="J786" i="71"/>
  <c r="P786" i="71"/>
  <c r="J746" i="71"/>
  <c r="P746" i="71"/>
  <c r="J726" i="71"/>
  <c r="P726" i="71"/>
  <c r="J686" i="71"/>
  <c r="P686" i="71"/>
  <c r="J666" i="71"/>
  <c r="P666" i="71"/>
  <c r="J646" i="71"/>
  <c r="P646" i="71"/>
  <c r="J626" i="71"/>
  <c r="P626" i="71"/>
  <c r="J606" i="71"/>
  <c r="P606" i="71"/>
  <c r="J586" i="71"/>
  <c r="P586" i="71"/>
  <c r="J546" i="71"/>
  <c r="P546" i="71"/>
  <c r="J526" i="71"/>
  <c r="P526" i="71"/>
  <c r="J506" i="71"/>
  <c r="P506" i="71"/>
  <c r="J486" i="71"/>
  <c r="P486" i="71"/>
  <c r="J466" i="71"/>
  <c r="P466" i="71"/>
  <c r="J446" i="71"/>
  <c r="P446" i="71"/>
  <c r="J426" i="71"/>
  <c r="P426" i="71"/>
  <c r="J406" i="71"/>
  <c r="P406" i="71"/>
  <c r="J386" i="71"/>
  <c r="P386" i="71"/>
  <c r="J366" i="71"/>
  <c r="P366" i="71"/>
  <c r="J346" i="71"/>
  <c r="P346" i="71"/>
  <c r="J306" i="71"/>
  <c r="P306" i="71"/>
  <c r="J286" i="71"/>
  <c r="P286" i="71"/>
  <c r="J266" i="71"/>
  <c r="P266" i="71"/>
  <c r="J246" i="71"/>
  <c r="P246" i="71"/>
  <c r="J206" i="71"/>
  <c r="P206" i="71"/>
  <c r="J186" i="71"/>
  <c r="P186" i="71"/>
  <c r="J166" i="71"/>
  <c r="P166" i="71"/>
  <c r="J126" i="71"/>
  <c r="P126" i="71"/>
  <c r="J86" i="71"/>
  <c r="P86" i="71"/>
  <c r="J66" i="71"/>
  <c r="P66" i="71"/>
  <c r="J46" i="71"/>
  <c r="P46" i="71"/>
  <c r="J26" i="71"/>
  <c r="P26" i="71"/>
  <c r="J6" i="71"/>
  <c r="P6" i="71"/>
  <c r="P4903" i="71"/>
  <c r="P4823" i="71"/>
  <c r="P4771" i="71"/>
  <c r="P4746" i="71"/>
  <c r="P4691" i="71"/>
  <c r="P4666" i="71"/>
  <c r="P4531" i="71"/>
  <c r="P4505" i="71"/>
  <c r="P4424" i="71"/>
  <c r="P4366" i="71"/>
  <c r="P4312" i="71"/>
  <c r="P4285" i="71"/>
  <c r="P4251" i="71"/>
  <c r="P4224" i="71"/>
  <c r="P4166" i="71"/>
  <c r="P4067" i="71"/>
  <c r="P3831" i="71"/>
  <c r="P3764" i="71"/>
  <c r="P3724" i="71"/>
  <c r="P3645" i="71"/>
  <c r="P3605" i="71"/>
  <c r="P3562" i="71"/>
  <c r="P3427" i="71"/>
  <c r="P3387" i="71"/>
  <c r="P3191" i="71"/>
  <c r="P3087" i="71"/>
  <c r="P2986" i="71"/>
  <c r="P2927" i="71"/>
  <c r="P2826" i="71"/>
  <c r="P2725" i="71"/>
  <c r="P2624" i="71"/>
  <c r="P2452" i="71"/>
  <c r="P2387" i="71"/>
  <c r="P2147" i="71"/>
  <c r="P2063" i="71"/>
  <c r="P1966" i="71"/>
  <c r="P1846" i="71"/>
  <c r="P1752" i="71"/>
  <c r="P1627" i="71"/>
  <c r="P1467" i="71"/>
  <c r="P103" i="71"/>
  <c r="J4765" i="71"/>
  <c r="P4765" i="71"/>
  <c r="J4445" i="71"/>
  <c r="P4445" i="71"/>
  <c r="J4325" i="71"/>
  <c r="P4325" i="71"/>
  <c r="J4305" i="71"/>
  <c r="P4305" i="71"/>
  <c r="J4165" i="71"/>
  <c r="P4165" i="71"/>
  <c r="J4065" i="71"/>
  <c r="P4065" i="71"/>
  <c r="J4045" i="71"/>
  <c r="P4045" i="71"/>
  <c r="J3965" i="71"/>
  <c r="P3965" i="71"/>
  <c r="J3945" i="71"/>
  <c r="P3945" i="71"/>
  <c r="J3925" i="71"/>
  <c r="P3925" i="71"/>
  <c r="J3905" i="71"/>
  <c r="P3905" i="71"/>
  <c r="J3865" i="71"/>
  <c r="P3865" i="71"/>
  <c r="J3785" i="71"/>
  <c r="P3785" i="71"/>
  <c r="J3705" i="71"/>
  <c r="P3705" i="71"/>
  <c r="J3685" i="71"/>
  <c r="P3685" i="71"/>
  <c r="J3625" i="71"/>
  <c r="P3625" i="71"/>
  <c r="J3585" i="71"/>
  <c r="P3585" i="71"/>
  <c r="J3565" i="71"/>
  <c r="P3565" i="71"/>
  <c r="J3545" i="71"/>
  <c r="P3545" i="71"/>
  <c r="J3485" i="71"/>
  <c r="P3485" i="71"/>
  <c r="J3405" i="71"/>
  <c r="P3405" i="71"/>
  <c r="J3385" i="71"/>
  <c r="P3385" i="71"/>
  <c r="J3345" i="71"/>
  <c r="P3345" i="71"/>
  <c r="J3305" i="71"/>
  <c r="P3305" i="71"/>
  <c r="J3285" i="71"/>
  <c r="P3285" i="71"/>
  <c r="J3245" i="71"/>
  <c r="P3245" i="71"/>
  <c r="J3205" i="71"/>
  <c r="P3205" i="71"/>
  <c r="J3185" i="71"/>
  <c r="P3185" i="71"/>
  <c r="J3145" i="71"/>
  <c r="P3145" i="71"/>
  <c r="J3105" i="71"/>
  <c r="P3105" i="71"/>
  <c r="J3085" i="71"/>
  <c r="P3085" i="71"/>
  <c r="J3045" i="71"/>
  <c r="P3045" i="71"/>
  <c r="J3005" i="71"/>
  <c r="P3005" i="71"/>
  <c r="J2985" i="71"/>
  <c r="P2985" i="71"/>
  <c r="J2945" i="71"/>
  <c r="P2945" i="71"/>
  <c r="J2905" i="71"/>
  <c r="P2905" i="71"/>
  <c r="J2885" i="71"/>
  <c r="P2885" i="71"/>
  <c r="J2845" i="71"/>
  <c r="P2845" i="71"/>
  <c r="J2805" i="71"/>
  <c r="P2805" i="71"/>
  <c r="J2785" i="71"/>
  <c r="P2785" i="71"/>
  <c r="J2745" i="71"/>
  <c r="P2745" i="71"/>
  <c r="J2705" i="71"/>
  <c r="P2705" i="71"/>
  <c r="J2685" i="71"/>
  <c r="P2685" i="71"/>
  <c r="J2645" i="71"/>
  <c r="P2645" i="71"/>
  <c r="J2605" i="71"/>
  <c r="P2605" i="71"/>
  <c r="J2585" i="71"/>
  <c r="P2585" i="71"/>
  <c r="J2525" i="71"/>
  <c r="P2525" i="71"/>
  <c r="J2505" i="71"/>
  <c r="P2505" i="71"/>
  <c r="J2425" i="71"/>
  <c r="P2425" i="71"/>
  <c r="J2405" i="71"/>
  <c r="P2405" i="71"/>
  <c r="J2345" i="71"/>
  <c r="P2345" i="71"/>
  <c r="J2325" i="71"/>
  <c r="P2325" i="71"/>
  <c r="J2305" i="71"/>
  <c r="P2305" i="71"/>
  <c r="J2285" i="71"/>
  <c r="P2285" i="71"/>
  <c r="J2245" i="71"/>
  <c r="P2245" i="71"/>
  <c r="J2225" i="71"/>
  <c r="P2225" i="71"/>
  <c r="J2185" i="71"/>
  <c r="P2185" i="71"/>
  <c r="J2165" i="71"/>
  <c r="P2165" i="71"/>
  <c r="J2145" i="71"/>
  <c r="P2145" i="71"/>
  <c r="J2125" i="71"/>
  <c r="P2125" i="71"/>
  <c r="J2105" i="71"/>
  <c r="P2105" i="71"/>
  <c r="J2065" i="71"/>
  <c r="P2065" i="71"/>
  <c r="J2045" i="71"/>
  <c r="P2045" i="71"/>
  <c r="J2005" i="71"/>
  <c r="P2005" i="71"/>
  <c r="J1985" i="71"/>
  <c r="P1985" i="71"/>
  <c r="J1965" i="71"/>
  <c r="P1965" i="71"/>
  <c r="J1945" i="71"/>
  <c r="P1945" i="71"/>
  <c r="J1925" i="71"/>
  <c r="P1925" i="71"/>
  <c r="J1905" i="71"/>
  <c r="P1905" i="71"/>
  <c r="J1865" i="71"/>
  <c r="P1865" i="71"/>
  <c r="J1805" i="71"/>
  <c r="P1805" i="71"/>
  <c r="J1765" i="71"/>
  <c r="P1765" i="71"/>
  <c r="J1745" i="71"/>
  <c r="P1745" i="71"/>
  <c r="J1725" i="71"/>
  <c r="P1725" i="71"/>
  <c r="J1685" i="71"/>
  <c r="P1685" i="71"/>
  <c r="J1665" i="71"/>
  <c r="P1665" i="71"/>
  <c r="J1645" i="71"/>
  <c r="P1645" i="71"/>
  <c r="J1625" i="71"/>
  <c r="P1625" i="71"/>
  <c r="J1605" i="71"/>
  <c r="P1605" i="71"/>
  <c r="J1585" i="71"/>
  <c r="P1585" i="71"/>
  <c r="J1565" i="71"/>
  <c r="P1565" i="71"/>
  <c r="J1545" i="71"/>
  <c r="P1545" i="71"/>
  <c r="J1525" i="71"/>
  <c r="P1525" i="71"/>
  <c r="J1505" i="71"/>
  <c r="P1505" i="71"/>
  <c r="J1485" i="71"/>
  <c r="P1485" i="71"/>
  <c r="J1465" i="71"/>
  <c r="P1465" i="71"/>
  <c r="J1445" i="71"/>
  <c r="P1445" i="71"/>
  <c r="J1425" i="71"/>
  <c r="P1425" i="71"/>
  <c r="J1405" i="71"/>
  <c r="P1405" i="71"/>
  <c r="J1385" i="71"/>
  <c r="P1385" i="71"/>
  <c r="J1365" i="71"/>
  <c r="P1365" i="71"/>
  <c r="J1345" i="71"/>
  <c r="P1345" i="71"/>
  <c r="J1325" i="71"/>
  <c r="P1325" i="71"/>
  <c r="J1305" i="71"/>
  <c r="P1305" i="71"/>
  <c r="J1285" i="71"/>
  <c r="P1285" i="71"/>
  <c r="J1265" i="71"/>
  <c r="P1265" i="71"/>
  <c r="J1245" i="71"/>
  <c r="P1245" i="71"/>
  <c r="J1225" i="71"/>
  <c r="P1225" i="71"/>
  <c r="J1205" i="71"/>
  <c r="P1205" i="71"/>
  <c r="J1185" i="71"/>
  <c r="P1185" i="71"/>
  <c r="J1165" i="71"/>
  <c r="P1165" i="71"/>
  <c r="J1145" i="71"/>
  <c r="P1145" i="71"/>
  <c r="J1125" i="71"/>
  <c r="P1125" i="71"/>
  <c r="J1105" i="71"/>
  <c r="P1105" i="71"/>
  <c r="J1085" i="71"/>
  <c r="P1085" i="71"/>
  <c r="J1065" i="71"/>
  <c r="P1065" i="71"/>
  <c r="J1045" i="71"/>
  <c r="P1045" i="71"/>
  <c r="J1025" i="71"/>
  <c r="P1025" i="71"/>
  <c r="J1005" i="71"/>
  <c r="P1005" i="71"/>
  <c r="J985" i="71"/>
  <c r="P985" i="71"/>
  <c r="J965" i="71"/>
  <c r="P965" i="71"/>
  <c r="J945" i="71"/>
  <c r="P945" i="71"/>
  <c r="J925" i="71"/>
  <c r="P925" i="71"/>
  <c r="J905" i="71"/>
  <c r="P905" i="71"/>
  <c r="J885" i="71"/>
  <c r="P885" i="71"/>
  <c r="J865" i="71"/>
  <c r="P865" i="71"/>
  <c r="J845" i="71"/>
  <c r="P845" i="71"/>
  <c r="J825" i="71"/>
  <c r="P825" i="71"/>
  <c r="J805" i="71"/>
  <c r="P805" i="71"/>
  <c r="J785" i="71"/>
  <c r="P785" i="71"/>
  <c r="J765" i="71"/>
  <c r="P765" i="71"/>
  <c r="J745" i="71"/>
  <c r="P745" i="71"/>
  <c r="J725" i="71"/>
  <c r="P725" i="71"/>
  <c r="J705" i="71"/>
  <c r="P705" i="71"/>
  <c r="J685" i="71"/>
  <c r="P685" i="71"/>
  <c r="P4927" i="71"/>
  <c r="P4902" i="71"/>
  <c r="P4847" i="71"/>
  <c r="P4822" i="71"/>
  <c r="P4745" i="71"/>
  <c r="P4665" i="71"/>
  <c r="P4504" i="71"/>
  <c r="P4365" i="71"/>
  <c r="P4311" i="71"/>
  <c r="P4223" i="71"/>
  <c r="P4066" i="71"/>
  <c r="P4032" i="71"/>
  <c r="P3932" i="71"/>
  <c r="P3723" i="71"/>
  <c r="P3687" i="71"/>
  <c r="P3644" i="71"/>
  <c r="P3604" i="71"/>
  <c r="P3426" i="71"/>
  <c r="P3386" i="71"/>
  <c r="P3291" i="71"/>
  <c r="P3187" i="71"/>
  <c r="P3086" i="71"/>
  <c r="P3027" i="71"/>
  <c r="P2926" i="71"/>
  <c r="P2825" i="71"/>
  <c r="P2724" i="71"/>
  <c r="P2623" i="71"/>
  <c r="P2565" i="71"/>
  <c r="P2451" i="71"/>
  <c r="P2385" i="71"/>
  <c r="P2312" i="71"/>
  <c r="P2232" i="71"/>
  <c r="P2146" i="71"/>
  <c r="P1845" i="71"/>
  <c r="P1306" i="71"/>
  <c r="P663" i="71"/>
  <c r="P474" i="71"/>
  <c r="J4784" i="71"/>
  <c r="P4784" i="71"/>
  <c r="J4764" i="71"/>
  <c r="P4764" i="71"/>
  <c r="J4584" i="71"/>
  <c r="P4584" i="71"/>
  <c r="J4564" i="71"/>
  <c r="P4564" i="71"/>
  <c r="J4304" i="71"/>
  <c r="P4304" i="71"/>
  <c r="J4284" i="71"/>
  <c r="P4284" i="71"/>
  <c r="J4164" i="71"/>
  <c r="P4164" i="71"/>
  <c r="J4064" i="71"/>
  <c r="P4064" i="71"/>
  <c r="J3964" i="71"/>
  <c r="P3964" i="71"/>
  <c r="J3924" i="71"/>
  <c r="P3924" i="71"/>
  <c r="J3904" i="71"/>
  <c r="P3904" i="71"/>
  <c r="J3884" i="71"/>
  <c r="P3884" i="71"/>
  <c r="J3684" i="71"/>
  <c r="P3684" i="71"/>
  <c r="J3664" i="71"/>
  <c r="P3664" i="71"/>
  <c r="J3624" i="71"/>
  <c r="P3624" i="71"/>
  <c r="J3584" i="71"/>
  <c r="P3584" i="71"/>
  <c r="J3564" i="71"/>
  <c r="P3564" i="71"/>
  <c r="J3544" i="71"/>
  <c r="P3544" i="71"/>
  <c r="J3504" i="71"/>
  <c r="P3504" i="71"/>
  <c r="J3484" i="71"/>
  <c r="P3484" i="71"/>
  <c r="J3444" i="71"/>
  <c r="P3444" i="71"/>
  <c r="J3384" i="71"/>
  <c r="P3384" i="71"/>
  <c r="J3344" i="71"/>
  <c r="P3344" i="71"/>
  <c r="J3284" i="71"/>
  <c r="P3284" i="71"/>
  <c r="J3244" i="71"/>
  <c r="P3244" i="71"/>
  <c r="J3184" i="71"/>
  <c r="P3184" i="71"/>
  <c r="J3144" i="71"/>
  <c r="P3144" i="71"/>
  <c r="J3084" i="71"/>
  <c r="P3084" i="71"/>
  <c r="J3044" i="71"/>
  <c r="P3044" i="71"/>
  <c r="J2984" i="71"/>
  <c r="P2984" i="71"/>
  <c r="J2944" i="71"/>
  <c r="P2944" i="71"/>
  <c r="J2884" i="71"/>
  <c r="P2884" i="71"/>
  <c r="J2844" i="71"/>
  <c r="P2844" i="71"/>
  <c r="J2784" i="71"/>
  <c r="P2784" i="71"/>
  <c r="J2744" i="71"/>
  <c r="P2744" i="71"/>
  <c r="J2684" i="71"/>
  <c r="P2684" i="71"/>
  <c r="J2644" i="71"/>
  <c r="P2644" i="71"/>
  <c r="J2584" i="71"/>
  <c r="P2584" i="71"/>
  <c r="J2544" i="71"/>
  <c r="P2544" i="71"/>
  <c r="J2524" i="71"/>
  <c r="P2524" i="71"/>
  <c r="J2504" i="71"/>
  <c r="P2504" i="71"/>
  <c r="J2464" i="71"/>
  <c r="P2464" i="71"/>
  <c r="J2444" i="71"/>
  <c r="P2444" i="71"/>
  <c r="J2424" i="71"/>
  <c r="P2424" i="71"/>
  <c r="J2404" i="71"/>
  <c r="P2404" i="71"/>
  <c r="J2364" i="71"/>
  <c r="P2364" i="71"/>
  <c r="J2344" i="71"/>
  <c r="P2344" i="71"/>
  <c r="J2324" i="71"/>
  <c r="P2324" i="71"/>
  <c r="J2304" i="71"/>
  <c r="P2304" i="71"/>
  <c r="J2284" i="71"/>
  <c r="P2284" i="71"/>
  <c r="J2264" i="71"/>
  <c r="P2264" i="71"/>
  <c r="J2244" i="71"/>
  <c r="P2244" i="71"/>
  <c r="J2224" i="71"/>
  <c r="P2224" i="71"/>
  <c r="J2184" i="71"/>
  <c r="P2184" i="71"/>
  <c r="J2164" i="71"/>
  <c r="P2164" i="71"/>
  <c r="J2124" i="71"/>
  <c r="P2124" i="71"/>
  <c r="J2104" i="71"/>
  <c r="P2104" i="71"/>
  <c r="J2044" i="71"/>
  <c r="P2044" i="71"/>
  <c r="J2024" i="71"/>
  <c r="P2024" i="71"/>
  <c r="J2004" i="71"/>
  <c r="P2004" i="71"/>
  <c r="J1984" i="71"/>
  <c r="P1984" i="71"/>
  <c r="J1964" i="71"/>
  <c r="P1964" i="71"/>
  <c r="J1944" i="71"/>
  <c r="P1944" i="71"/>
  <c r="J1924" i="71"/>
  <c r="P1924" i="71"/>
  <c r="J1904" i="71"/>
  <c r="P1904" i="71"/>
  <c r="J1864" i="71"/>
  <c r="P1864" i="71"/>
  <c r="J1844" i="71"/>
  <c r="P1844" i="71"/>
  <c r="J1804" i="71"/>
  <c r="P1804" i="71"/>
  <c r="J1764" i="71"/>
  <c r="P1764" i="71"/>
  <c r="J1744" i="71"/>
  <c r="P1744" i="71"/>
  <c r="J1724" i="71"/>
  <c r="P1724" i="71"/>
  <c r="J1684" i="71"/>
  <c r="P1684" i="71"/>
  <c r="J1664" i="71"/>
  <c r="P1664" i="71"/>
  <c r="J1644" i="71"/>
  <c r="P1644" i="71"/>
  <c r="J1624" i="71"/>
  <c r="P1624" i="71"/>
  <c r="J1604" i="71"/>
  <c r="P1604" i="71"/>
  <c r="J1584" i="71"/>
  <c r="P1584" i="71"/>
  <c r="J1564" i="71"/>
  <c r="P1564" i="71"/>
  <c r="J1544" i="71"/>
  <c r="P1544" i="71"/>
  <c r="J1524" i="71"/>
  <c r="P1524" i="71"/>
  <c r="J1504" i="71"/>
  <c r="P1504" i="71"/>
  <c r="J1484" i="71"/>
  <c r="P1484" i="71"/>
  <c r="J1464" i="71"/>
  <c r="P1464" i="71"/>
  <c r="J1444" i="71"/>
  <c r="P1444" i="71"/>
  <c r="J1424" i="71"/>
  <c r="P1424" i="71"/>
  <c r="J1404" i="71"/>
  <c r="P1404" i="71"/>
  <c r="J1384" i="71"/>
  <c r="P1384" i="71"/>
  <c r="J1364" i="71"/>
  <c r="P1364" i="71"/>
  <c r="J1344" i="71"/>
  <c r="P1344" i="71"/>
  <c r="J1324" i="71"/>
  <c r="P1324" i="71"/>
  <c r="J1304" i="71"/>
  <c r="P1304" i="71"/>
  <c r="J1284" i="71"/>
  <c r="P1284" i="71"/>
  <c r="J1264" i="71"/>
  <c r="P1264" i="71"/>
  <c r="J1244" i="71"/>
  <c r="P1244" i="71"/>
  <c r="J1224" i="71"/>
  <c r="P1224" i="71"/>
  <c r="J1204" i="71"/>
  <c r="P1204" i="71"/>
  <c r="J1184" i="71"/>
  <c r="P1184" i="71"/>
  <c r="J1164" i="71"/>
  <c r="P1164" i="71"/>
  <c r="J1144" i="71"/>
  <c r="P1144" i="71"/>
  <c r="J1124" i="71"/>
  <c r="P1124" i="71"/>
  <c r="J1104" i="71"/>
  <c r="P1104" i="71"/>
  <c r="J1084" i="71"/>
  <c r="P1084" i="71"/>
  <c r="J1064" i="71"/>
  <c r="P1064" i="71"/>
  <c r="J1044" i="71"/>
  <c r="P1044" i="71"/>
  <c r="J1024" i="71"/>
  <c r="P1024" i="71"/>
  <c r="J1004" i="71"/>
  <c r="P1004" i="71"/>
  <c r="J984" i="71"/>
  <c r="P984" i="71"/>
  <c r="J964" i="71"/>
  <c r="P964" i="71"/>
  <c r="J944" i="71"/>
  <c r="P944" i="71"/>
  <c r="J924" i="71"/>
  <c r="P924" i="71"/>
  <c r="J904" i="71"/>
  <c r="P904" i="71"/>
  <c r="J884" i="71"/>
  <c r="P884" i="71"/>
  <c r="J864" i="71"/>
  <c r="P864" i="71"/>
  <c r="J844" i="71"/>
  <c r="P844" i="71"/>
  <c r="J824" i="71"/>
  <c r="P824" i="71"/>
  <c r="J804" i="71"/>
  <c r="P804" i="71"/>
  <c r="J784" i="71"/>
  <c r="P784" i="71"/>
  <c r="J764" i="71"/>
  <c r="P764" i="71"/>
  <c r="J744" i="71"/>
  <c r="P744" i="71"/>
  <c r="J724" i="71"/>
  <c r="P724" i="71"/>
  <c r="J704" i="71"/>
  <c r="P704" i="71"/>
  <c r="P4926" i="71"/>
  <c r="P4871" i="71"/>
  <c r="P4846" i="71"/>
  <c r="P4744" i="71"/>
  <c r="P4664" i="71"/>
  <c r="P4612" i="71"/>
  <c r="P4585" i="71"/>
  <c r="P4503" i="71"/>
  <c r="P4392" i="71"/>
  <c r="P4364" i="71"/>
  <c r="P4222" i="71"/>
  <c r="P4192" i="71"/>
  <c r="P3931" i="71"/>
  <c r="P3864" i="71"/>
  <c r="P3722" i="71"/>
  <c r="P3686" i="71"/>
  <c r="P3643" i="71"/>
  <c r="P3467" i="71"/>
  <c r="P3425" i="71"/>
  <c r="P3287" i="71"/>
  <c r="P3186" i="71"/>
  <c r="P3127" i="71"/>
  <c r="P3026" i="71"/>
  <c r="P2925" i="71"/>
  <c r="P2824" i="71"/>
  <c r="P2723" i="71"/>
  <c r="P2667" i="71"/>
  <c r="P2564" i="71"/>
  <c r="P2384" i="71"/>
  <c r="P2311" i="71"/>
  <c r="P2144" i="71"/>
  <c r="P1943" i="71"/>
  <c r="P1831" i="71"/>
  <c r="P1303" i="71"/>
  <c r="P1147" i="71"/>
  <c r="P807" i="71"/>
  <c r="J4743" i="71"/>
  <c r="P4743" i="71"/>
  <c r="J4563" i="71"/>
  <c r="P4563" i="71"/>
  <c r="J4443" i="71"/>
  <c r="P4443" i="71"/>
  <c r="J4423" i="71"/>
  <c r="P4423" i="71"/>
  <c r="J4303" i="71"/>
  <c r="P4303" i="71"/>
  <c r="J4283" i="71"/>
  <c r="P4283" i="71"/>
  <c r="J4263" i="71"/>
  <c r="P4263" i="71"/>
  <c r="J4163" i="71"/>
  <c r="P4163" i="71"/>
  <c r="J4063" i="71"/>
  <c r="P4063" i="71"/>
  <c r="J3963" i="71"/>
  <c r="P3963" i="71"/>
  <c r="J3903" i="71"/>
  <c r="P3903" i="71"/>
  <c r="J3883" i="71"/>
  <c r="P3883" i="71"/>
  <c r="J3863" i="71"/>
  <c r="P3863" i="71"/>
  <c r="J3843" i="71"/>
  <c r="P3843" i="71"/>
  <c r="J3763" i="71"/>
  <c r="P3763" i="71"/>
  <c r="J3743" i="71"/>
  <c r="P3743" i="71"/>
  <c r="J3683" i="71"/>
  <c r="P3683" i="71"/>
  <c r="J3663" i="71"/>
  <c r="P3663" i="71"/>
  <c r="J3623" i="71"/>
  <c r="P3623" i="71"/>
  <c r="J3603" i="71"/>
  <c r="P3603" i="71"/>
  <c r="J3583" i="71"/>
  <c r="P3583" i="71"/>
  <c r="J3503" i="71"/>
  <c r="P3503" i="71"/>
  <c r="J3483" i="71"/>
  <c r="P3483" i="71"/>
  <c r="J3443" i="71"/>
  <c r="P3443" i="71"/>
  <c r="J3383" i="71"/>
  <c r="P3383" i="71"/>
  <c r="J3343" i="71"/>
  <c r="P3343" i="71"/>
  <c r="J3283" i="71"/>
  <c r="P3283" i="71"/>
  <c r="J3243" i="71"/>
  <c r="P3243" i="71"/>
  <c r="J3203" i="71"/>
  <c r="P3203" i="71"/>
  <c r="J3183" i="71"/>
  <c r="P3183" i="71"/>
  <c r="J3143" i="71"/>
  <c r="P3143" i="71"/>
  <c r="J3103" i="71"/>
  <c r="P3103" i="71"/>
  <c r="J3083" i="71"/>
  <c r="P3083" i="71"/>
  <c r="J3043" i="71"/>
  <c r="P3043" i="71"/>
  <c r="J3003" i="71"/>
  <c r="P3003" i="71"/>
  <c r="J2983" i="71"/>
  <c r="P2983" i="71"/>
  <c r="J2943" i="71"/>
  <c r="P2943" i="71"/>
  <c r="J2903" i="71"/>
  <c r="P2903" i="71"/>
  <c r="J2883" i="71"/>
  <c r="P2883" i="71"/>
  <c r="J2843" i="71"/>
  <c r="P2843" i="71"/>
  <c r="J2803" i="71"/>
  <c r="P2803" i="71"/>
  <c r="J2783" i="71"/>
  <c r="P2783" i="71"/>
  <c r="J2743" i="71"/>
  <c r="P2743" i="71"/>
  <c r="J2703" i="71"/>
  <c r="P2703" i="71"/>
  <c r="J2683" i="71"/>
  <c r="P2683" i="71"/>
  <c r="J2643" i="71"/>
  <c r="P2643" i="71"/>
  <c r="J2603" i="71"/>
  <c r="P2603" i="71"/>
  <c r="J2583" i="71"/>
  <c r="P2583" i="71"/>
  <c r="J2503" i="71"/>
  <c r="P2503" i="71"/>
  <c r="J2483" i="71"/>
  <c r="P2483" i="71"/>
  <c r="J2463" i="71"/>
  <c r="P2463" i="71"/>
  <c r="J2443" i="71"/>
  <c r="P2443" i="71"/>
  <c r="J2423" i="71"/>
  <c r="P2423" i="71"/>
  <c r="J2383" i="71"/>
  <c r="P2383" i="71"/>
  <c r="J2323" i="71"/>
  <c r="P2323" i="71"/>
  <c r="J2303" i="71"/>
  <c r="P2303" i="71"/>
  <c r="J2283" i="71"/>
  <c r="P2283" i="71"/>
  <c r="J2263" i="71"/>
  <c r="P2263" i="71"/>
  <c r="J2243" i="71"/>
  <c r="P2243" i="71"/>
  <c r="J2223" i="71"/>
  <c r="P2223" i="71"/>
  <c r="J2183" i="71"/>
  <c r="P2183" i="71"/>
  <c r="J2163" i="71"/>
  <c r="P2163" i="71"/>
  <c r="J2123" i="71"/>
  <c r="P2123" i="71"/>
  <c r="J2083" i="71"/>
  <c r="P2083" i="71"/>
  <c r="J2043" i="71"/>
  <c r="P2043" i="71"/>
  <c r="J2023" i="71"/>
  <c r="P2023" i="71"/>
  <c r="J2003" i="71"/>
  <c r="P2003" i="71"/>
  <c r="J1983" i="71"/>
  <c r="P1983" i="71"/>
  <c r="J1963" i="71"/>
  <c r="P1963" i="71"/>
  <c r="J1923" i="71"/>
  <c r="P1923" i="71"/>
  <c r="J1903" i="71"/>
  <c r="P1903" i="71"/>
  <c r="J1883" i="71"/>
  <c r="P1883" i="71"/>
  <c r="J1863" i="71"/>
  <c r="P1863" i="71"/>
  <c r="J1843" i="71"/>
  <c r="P1843" i="71"/>
  <c r="J1823" i="71"/>
  <c r="P1823" i="71"/>
  <c r="J1783" i="71"/>
  <c r="P1783" i="71"/>
  <c r="J1763" i="71"/>
  <c r="P1763" i="71"/>
  <c r="J1743" i="71"/>
  <c r="P1743" i="71"/>
  <c r="J1723" i="71"/>
  <c r="P1723" i="71"/>
  <c r="J1703" i="71"/>
  <c r="P1703" i="71"/>
  <c r="J1683" i="71"/>
  <c r="P1683" i="71"/>
  <c r="J1663" i="71"/>
  <c r="P1663" i="71"/>
  <c r="J1623" i="71"/>
  <c r="P1623" i="71"/>
  <c r="J1603" i="71"/>
  <c r="P1603" i="71"/>
  <c r="J1583" i="71"/>
  <c r="P1583" i="71"/>
  <c r="J1563" i="71"/>
  <c r="P1563" i="71"/>
  <c r="J1543" i="71"/>
  <c r="P1543" i="71"/>
  <c r="J1523" i="71"/>
  <c r="P1523" i="71"/>
  <c r="J1503" i="71"/>
  <c r="P1503" i="71"/>
  <c r="J1483" i="71"/>
  <c r="P1483" i="71"/>
  <c r="J1463" i="71"/>
  <c r="P1463" i="71"/>
  <c r="J1443" i="71"/>
  <c r="P1443" i="71"/>
  <c r="J1403" i="71"/>
  <c r="P1403" i="71"/>
  <c r="J1383" i="71"/>
  <c r="P1383" i="71"/>
  <c r="J1363" i="71"/>
  <c r="P1363" i="71"/>
  <c r="J1323" i="71"/>
  <c r="P1323" i="71"/>
  <c r="J1283" i="71"/>
  <c r="P1283" i="71"/>
  <c r="J1263" i="71"/>
  <c r="P1263" i="71"/>
  <c r="J1243" i="71"/>
  <c r="P1243" i="71"/>
  <c r="J1223" i="71"/>
  <c r="P1223" i="71"/>
  <c r="J1183" i="71"/>
  <c r="P1183" i="71"/>
  <c r="J1163" i="71"/>
  <c r="P1163" i="71"/>
  <c r="J1123" i="71"/>
  <c r="P1123" i="71"/>
  <c r="J1103" i="71"/>
  <c r="P1103" i="71"/>
  <c r="J1063" i="71"/>
  <c r="P1063" i="71"/>
  <c r="J1043" i="71"/>
  <c r="P1043" i="71"/>
  <c r="J1023" i="71"/>
  <c r="P1023" i="71"/>
  <c r="J1003" i="71"/>
  <c r="P1003" i="71"/>
  <c r="J983" i="71"/>
  <c r="P983" i="71"/>
  <c r="J963" i="71"/>
  <c r="P963" i="71"/>
  <c r="J943" i="71"/>
  <c r="P943" i="71"/>
  <c r="J923" i="71"/>
  <c r="P923" i="71"/>
  <c r="J883" i="71"/>
  <c r="P883" i="71"/>
  <c r="J863" i="71"/>
  <c r="P863" i="71"/>
  <c r="J843" i="71"/>
  <c r="P843" i="71"/>
  <c r="J823" i="71"/>
  <c r="P823" i="71"/>
  <c r="J803" i="71"/>
  <c r="P803" i="71"/>
  <c r="J783" i="71"/>
  <c r="P783" i="71"/>
  <c r="J763" i="71"/>
  <c r="P763" i="71"/>
  <c r="J743" i="71"/>
  <c r="P743" i="71"/>
  <c r="J723" i="71"/>
  <c r="P723" i="71"/>
  <c r="J703" i="71"/>
  <c r="P703" i="71"/>
  <c r="J683" i="71"/>
  <c r="P683" i="71"/>
  <c r="J643" i="71"/>
  <c r="P643" i="71"/>
  <c r="J623" i="71"/>
  <c r="P623" i="71"/>
  <c r="J603" i="71"/>
  <c r="P603" i="71"/>
  <c r="J583" i="71"/>
  <c r="P583" i="71"/>
  <c r="J563" i="71"/>
  <c r="P563" i="71"/>
  <c r="J543" i="71"/>
  <c r="P543" i="71"/>
  <c r="J523" i="71"/>
  <c r="P523" i="71"/>
  <c r="J503" i="71"/>
  <c r="P503" i="71"/>
  <c r="J483" i="71"/>
  <c r="P483" i="71"/>
  <c r="J463" i="71"/>
  <c r="P463" i="71"/>
  <c r="J443" i="71"/>
  <c r="P443" i="71"/>
  <c r="J403" i="71"/>
  <c r="P403" i="71"/>
  <c r="J383" i="71"/>
  <c r="P383" i="71"/>
  <c r="J363" i="71"/>
  <c r="P363" i="71"/>
  <c r="J343" i="71"/>
  <c r="P343" i="71"/>
  <c r="J303" i="71"/>
  <c r="P303" i="71"/>
  <c r="J283" i="71"/>
  <c r="P283" i="71"/>
  <c r="J263" i="71"/>
  <c r="P263" i="71"/>
  <c r="J223" i="71"/>
  <c r="P223" i="71"/>
  <c r="J203" i="71"/>
  <c r="P203" i="71"/>
  <c r="J183" i="71"/>
  <c r="P183" i="71"/>
  <c r="J163" i="71"/>
  <c r="P163" i="71"/>
  <c r="J143" i="71"/>
  <c r="P143" i="71"/>
  <c r="J123" i="71"/>
  <c r="P123" i="71"/>
  <c r="J83" i="71"/>
  <c r="P83" i="71"/>
  <c r="J63" i="71"/>
  <c r="P63" i="71"/>
  <c r="J43" i="71"/>
  <c r="P43" i="71"/>
  <c r="J23" i="71"/>
  <c r="P23" i="71"/>
  <c r="J3" i="71"/>
  <c r="P3" i="71"/>
  <c r="P4925" i="71"/>
  <c r="P4845" i="71"/>
  <c r="P4663" i="71"/>
  <c r="P4611" i="71"/>
  <c r="P4583" i="71"/>
  <c r="P4502" i="71"/>
  <c r="P4447" i="71"/>
  <c r="P4391" i="71"/>
  <c r="P4363" i="71"/>
  <c r="P4191" i="71"/>
  <c r="P4127" i="71"/>
  <c r="P4027" i="71"/>
  <c r="P3642" i="71"/>
  <c r="P3466" i="71"/>
  <c r="P3424" i="71"/>
  <c r="P3327" i="71"/>
  <c r="P3286" i="71"/>
  <c r="P3227" i="71"/>
  <c r="P3126" i="71"/>
  <c r="P3025" i="71"/>
  <c r="P2924" i="71"/>
  <c r="P2823" i="71"/>
  <c r="P2767" i="71"/>
  <c r="P2666" i="71"/>
  <c r="P2563" i="71"/>
  <c r="P2511" i="71"/>
  <c r="P2365" i="71"/>
  <c r="P2206" i="71"/>
  <c r="P2143" i="71"/>
  <c r="P1592" i="71"/>
  <c r="P1287" i="71"/>
  <c r="P1146" i="71"/>
  <c r="P243" i="71"/>
  <c r="J4762" i="71"/>
  <c r="P4762" i="71"/>
  <c r="J4742" i="71"/>
  <c r="P4742" i="71"/>
  <c r="J4422" i="71"/>
  <c r="P4422" i="71"/>
  <c r="J4302" i="71"/>
  <c r="P4302" i="71"/>
  <c r="J4282" i="71"/>
  <c r="P4282" i="71"/>
  <c r="J4262" i="71"/>
  <c r="P4262" i="71"/>
  <c r="J4242" i="71"/>
  <c r="P4242" i="71"/>
  <c r="J4162" i="71"/>
  <c r="P4162" i="71"/>
  <c r="J4062" i="71"/>
  <c r="P4062" i="71"/>
  <c r="J3962" i="71"/>
  <c r="P3962" i="71"/>
  <c r="J3882" i="71"/>
  <c r="P3882" i="71"/>
  <c r="J3862" i="71"/>
  <c r="P3862" i="71"/>
  <c r="J3842" i="71"/>
  <c r="P3842" i="71"/>
  <c r="J3822" i="71"/>
  <c r="P3822" i="71"/>
  <c r="J3762" i="71"/>
  <c r="P3762" i="71"/>
  <c r="J3742" i="71"/>
  <c r="P3742" i="71"/>
  <c r="J3682" i="71"/>
  <c r="P3682" i="71"/>
  <c r="J3622" i="71"/>
  <c r="P3622" i="71"/>
  <c r="J3602" i="71"/>
  <c r="P3602" i="71"/>
  <c r="J3502" i="71"/>
  <c r="P3502" i="71"/>
  <c r="J3482" i="71"/>
  <c r="P3482" i="71"/>
  <c r="J3442" i="71"/>
  <c r="P3442" i="71"/>
  <c r="J3382" i="71"/>
  <c r="P3382" i="71"/>
  <c r="J3322" i="71"/>
  <c r="P3322" i="71"/>
  <c r="J3282" i="71"/>
  <c r="P3282" i="71"/>
  <c r="J3222" i="71"/>
  <c r="P3222" i="71"/>
  <c r="J3182" i="71"/>
  <c r="P3182" i="71"/>
  <c r="J3122" i="71"/>
  <c r="P3122" i="71"/>
  <c r="J3082" i="71"/>
  <c r="P3082" i="71"/>
  <c r="J3022" i="71"/>
  <c r="P3022" i="71"/>
  <c r="J2982" i="71"/>
  <c r="P2982" i="71"/>
  <c r="J2922" i="71"/>
  <c r="P2922" i="71"/>
  <c r="J2882" i="71"/>
  <c r="P2882" i="71"/>
  <c r="J2822" i="71"/>
  <c r="P2822" i="71"/>
  <c r="J2782" i="71"/>
  <c r="P2782" i="71"/>
  <c r="J2722" i="71"/>
  <c r="P2722" i="71"/>
  <c r="J2682" i="71"/>
  <c r="P2682" i="71"/>
  <c r="J2622" i="71"/>
  <c r="P2622" i="71"/>
  <c r="J2582" i="71"/>
  <c r="P2582" i="71"/>
  <c r="J2542" i="71"/>
  <c r="P2542" i="71"/>
  <c r="J2522" i="71"/>
  <c r="P2522" i="71"/>
  <c r="J2502" i="71"/>
  <c r="P2502" i="71"/>
  <c r="J2482" i="71"/>
  <c r="P2482" i="71"/>
  <c r="J2462" i="71"/>
  <c r="P2462" i="71"/>
  <c r="J2442" i="71"/>
  <c r="P2442" i="71"/>
  <c r="J2422" i="71"/>
  <c r="P2422" i="71"/>
  <c r="J2382" i="71"/>
  <c r="P2382" i="71"/>
  <c r="J2322" i="71"/>
  <c r="P2322" i="71"/>
  <c r="J2302" i="71"/>
  <c r="P2302" i="71"/>
  <c r="J2282" i="71"/>
  <c r="P2282" i="71"/>
  <c r="J2262" i="71"/>
  <c r="P2262" i="71"/>
  <c r="J2242" i="71"/>
  <c r="P2242" i="71"/>
  <c r="J2222" i="71"/>
  <c r="P2222" i="71"/>
  <c r="J2162" i="71"/>
  <c r="P2162" i="71"/>
  <c r="J2142" i="71"/>
  <c r="P2142" i="71"/>
  <c r="J2102" i="71"/>
  <c r="P2102" i="71"/>
  <c r="J2082" i="71"/>
  <c r="P2082" i="71"/>
  <c r="J2062" i="71"/>
  <c r="P2062" i="71"/>
  <c r="J2042" i="71"/>
  <c r="P2042" i="71"/>
  <c r="J2022" i="71"/>
  <c r="P2022" i="71"/>
  <c r="J2002" i="71"/>
  <c r="P2002" i="71"/>
  <c r="J1982" i="71"/>
  <c r="P1982" i="71"/>
  <c r="J1962" i="71"/>
  <c r="P1962" i="71"/>
  <c r="J1942" i="71"/>
  <c r="P1942" i="71"/>
  <c r="J1922" i="71"/>
  <c r="P1922" i="71"/>
  <c r="J1902" i="71"/>
  <c r="P1902" i="71"/>
  <c r="J1862" i="71"/>
  <c r="P1862" i="71"/>
  <c r="J1842" i="71"/>
  <c r="P1842" i="71"/>
  <c r="J1822" i="71"/>
  <c r="P1822" i="71"/>
  <c r="J1802" i="71"/>
  <c r="P1802" i="71"/>
  <c r="J1762" i="71"/>
  <c r="P1762" i="71"/>
  <c r="J1742" i="71"/>
  <c r="P1742" i="71"/>
  <c r="J1722" i="71"/>
  <c r="P1722" i="71"/>
  <c r="J1702" i="71"/>
  <c r="P1702" i="71"/>
  <c r="J1682" i="71"/>
  <c r="P1682" i="71"/>
  <c r="J1662" i="71"/>
  <c r="P1662" i="71"/>
  <c r="J1642" i="71"/>
  <c r="P1642" i="71"/>
  <c r="J1622" i="71"/>
  <c r="P1622" i="71"/>
  <c r="J1602" i="71"/>
  <c r="P1602" i="71"/>
  <c r="J1582" i="71"/>
  <c r="P1582" i="71"/>
  <c r="J1562" i="71"/>
  <c r="P1562" i="71"/>
  <c r="J1542" i="71"/>
  <c r="P1542" i="71"/>
  <c r="J1522" i="71"/>
  <c r="P1522" i="71"/>
  <c r="J1502" i="71"/>
  <c r="P1502" i="71"/>
  <c r="J1482" i="71"/>
  <c r="P1482" i="71"/>
  <c r="J1462" i="71"/>
  <c r="P1462" i="71"/>
  <c r="J1442" i="71"/>
  <c r="P1442" i="71"/>
  <c r="J1422" i="71"/>
  <c r="P1422" i="71"/>
  <c r="J1402" i="71"/>
  <c r="P1402" i="71"/>
  <c r="J1382" i="71"/>
  <c r="P1382" i="71"/>
  <c r="J1362" i="71"/>
  <c r="P1362" i="71"/>
  <c r="J1342" i="71"/>
  <c r="P1342" i="71"/>
  <c r="J1322" i="71"/>
  <c r="P1322" i="71"/>
  <c r="J1302" i="71"/>
  <c r="P1302" i="71"/>
  <c r="J1282" i="71"/>
  <c r="P1282" i="71"/>
  <c r="J1262" i="71"/>
  <c r="P1262" i="71"/>
  <c r="J1242" i="71"/>
  <c r="P1242" i="71"/>
  <c r="J1222" i="71"/>
  <c r="P1222" i="71"/>
  <c r="J1202" i="71"/>
  <c r="P1202" i="71"/>
  <c r="J1182" i="71"/>
  <c r="P1182" i="71"/>
  <c r="J1162" i="71"/>
  <c r="P1162" i="71"/>
  <c r="J1142" i="71"/>
  <c r="P1142" i="71"/>
  <c r="J1122" i="71"/>
  <c r="P1122" i="71"/>
  <c r="J1102" i="71"/>
  <c r="P1102" i="71"/>
  <c r="J1082" i="71"/>
  <c r="P1082" i="71"/>
  <c r="J1062" i="71"/>
  <c r="P1062" i="71"/>
  <c r="J1042" i="71"/>
  <c r="P1042" i="71"/>
  <c r="J1022" i="71"/>
  <c r="P1022" i="71"/>
  <c r="J1002" i="71"/>
  <c r="P1002" i="71"/>
  <c r="J982" i="71"/>
  <c r="P982" i="71"/>
  <c r="J962" i="71"/>
  <c r="P962" i="71"/>
  <c r="J942" i="71"/>
  <c r="P942" i="71"/>
  <c r="J922" i="71"/>
  <c r="P922" i="71"/>
  <c r="J902" i="71"/>
  <c r="P902" i="71"/>
  <c r="J882" i="71"/>
  <c r="P882" i="71"/>
  <c r="J862" i="71"/>
  <c r="P862" i="71"/>
  <c r="J842" i="71"/>
  <c r="P842" i="71"/>
  <c r="J822" i="71"/>
  <c r="P822" i="71"/>
  <c r="J802" i="71"/>
  <c r="P802" i="71"/>
  <c r="J782" i="71"/>
  <c r="P782" i="71"/>
  <c r="J762" i="71"/>
  <c r="P762" i="71"/>
  <c r="J742" i="71"/>
  <c r="P742" i="71"/>
  <c r="J722" i="71"/>
  <c r="P722" i="71"/>
  <c r="J702" i="71"/>
  <c r="P702" i="71"/>
  <c r="P4924" i="71"/>
  <c r="P4844" i="71"/>
  <c r="P4792" i="71"/>
  <c r="P4767" i="71"/>
  <c r="P4712" i="71"/>
  <c r="P4687" i="71"/>
  <c r="P4662" i="71"/>
  <c r="P4582" i="71"/>
  <c r="P4527" i="71"/>
  <c r="P4444" i="71"/>
  <c r="P4362" i="71"/>
  <c r="P4247" i="71"/>
  <c r="P4126" i="71"/>
  <c r="P4026" i="71"/>
  <c r="P3827" i="71"/>
  <c r="P3791" i="71"/>
  <c r="P3465" i="71"/>
  <c r="P3423" i="71"/>
  <c r="P3371" i="71"/>
  <c r="P3326" i="71"/>
  <c r="P3226" i="71"/>
  <c r="P3125" i="71"/>
  <c r="P3024" i="71"/>
  <c r="P2923" i="71"/>
  <c r="P2867" i="71"/>
  <c r="P2766" i="71"/>
  <c r="P2665" i="71"/>
  <c r="P2562" i="71"/>
  <c r="P2447" i="71"/>
  <c r="P2363" i="71"/>
  <c r="P2205" i="71"/>
  <c r="P2126" i="71"/>
  <c r="P1707" i="71"/>
  <c r="P1451" i="71"/>
  <c r="P1286" i="71"/>
  <c r="P1143" i="71"/>
  <c r="J665" i="71"/>
  <c r="P665" i="71"/>
  <c r="J645" i="71"/>
  <c r="P645" i="71"/>
  <c r="J625" i="71"/>
  <c r="P625" i="71"/>
  <c r="J605" i="71"/>
  <c r="P605" i="71"/>
  <c r="J585" i="71"/>
  <c r="P585" i="71"/>
  <c r="J565" i="71"/>
  <c r="P565" i="71"/>
  <c r="J545" i="71"/>
  <c r="P545" i="71"/>
  <c r="J525" i="71"/>
  <c r="P525" i="71"/>
  <c r="J505" i="71"/>
  <c r="P505" i="71"/>
  <c r="J485" i="71"/>
  <c r="P485" i="71"/>
  <c r="J465" i="71"/>
  <c r="P465" i="71"/>
  <c r="J445" i="71"/>
  <c r="P445" i="71"/>
  <c r="J425" i="71"/>
  <c r="P425" i="71"/>
  <c r="J405" i="71"/>
  <c r="P405" i="71"/>
  <c r="J385" i="71"/>
  <c r="P385" i="71"/>
  <c r="J365" i="71"/>
  <c r="P365" i="71"/>
  <c r="J345" i="71"/>
  <c r="P345" i="71"/>
  <c r="J325" i="71"/>
  <c r="P325" i="71"/>
  <c r="J305" i="71"/>
  <c r="P305" i="71"/>
  <c r="J285" i="71"/>
  <c r="P285" i="71"/>
  <c r="J265" i="71"/>
  <c r="P265" i="71"/>
  <c r="J245" i="71"/>
  <c r="P245" i="71"/>
  <c r="J225" i="71"/>
  <c r="P225" i="71"/>
  <c r="J205" i="71"/>
  <c r="P205" i="71"/>
  <c r="J185" i="71"/>
  <c r="P185" i="71"/>
  <c r="J165" i="71"/>
  <c r="P165" i="71"/>
  <c r="J145" i="71"/>
  <c r="P145" i="71"/>
  <c r="J125" i="71"/>
  <c r="P125" i="71"/>
  <c r="J105" i="71"/>
  <c r="P105" i="71"/>
  <c r="J85" i="71"/>
  <c r="P85" i="71"/>
  <c r="J65" i="71"/>
  <c r="P65" i="71"/>
  <c r="J45" i="71"/>
  <c r="P45" i="71"/>
  <c r="J25" i="71"/>
  <c r="P25" i="71"/>
  <c r="J5" i="71"/>
  <c r="P5" i="71"/>
  <c r="J684" i="71"/>
  <c r="P684" i="71"/>
  <c r="J664" i="71"/>
  <c r="P664" i="71"/>
  <c r="J644" i="71"/>
  <c r="P644" i="71"/>
  <c r="J624" i="71"/>
  <c r="P624" i="71"/>
  <c r="J604" i="71"/>
  <c r="P604" i="71"/>
  <c r="J584" i="71"/>
  <c r="P584" i="71"/>
  <c r="J564" i="71"/>
  <c r="P564" i="71"/>
  <c r="J544" i="71"/>
  <c r="P544" i="71"/>
  <c r="J524" i="71"/>
  <c r="P524" i="71"/>
  <c r="J504" i="71"/>
  <c r="P504" i="71"/>
  <c r="J484" i="71"/>
  <c r="P484" i="71"/>
  <c r="J464" i="71"/>
  <c r="P464" i="71"/>
  <c r="J444" i="71"/>
  <c r="P444" i="71"/>
  <c r="J424" i="71"/>
  <c r="P424" i="71"/>
  <c r="J404" i="71"/>
  <c r="P404" i="71"/>
  <c r="J384" i="71"/>
  <c r="P384" i="71"/>
  <c r="J364" i="71"/>
  <c r="P364" i="71"/>
  <c r="J344" i="71"/>
  <c r="P344" i="71"/>
  <c r="J324" i="71"/>
  <c r="P324" i="71"/>
  <c r="J304" i="71"/>
  <c r="P304" i="71"/>
  <c r="J284" i="71"/>
  <c r="P284" i="71"/>
  <c r="J264" i="71"/>
  <c r="P264" i="71"/>
  <c r="J244" i="71"/>
  <c r="P244" i="71"/>
  <c r="J224" i="71"/>
  <c r="P224" i="71"/>
  <c r="J204" i="71"/>
  <c r="P204" i="71"/>
  <c r="J184" i="71"/>
  <c r="P184" i="71"/>
  <c r="J164" i="71"/>
  <c r="P164" i="71"/>
  <c r="J144" i="71"/>
  <c r="P144" i="71"/>
  <c r="J124" i="71"/>
  <c r="P124" i="71"/>
  <c r="J104" i="71"/>
  <c r="P104" i="71"/>
  <c r="J84" i="71"/>
  <c r="P84" i="71"/>
  <c r="J64" i="71"/>
  <c r="P64" i="71"/>
  <c r="J44" i="71"/>
  <c r="P44" i="71"/>
  <c r="J24" i="71"/>
  <c r="P24" i="71"/>
  <c r="J4" i="71"/>
  <c r="P4" i="71"/>
  <c r="J682" i="71"/>
  <c r="P682" i="71"/>
  <c r="J662" i="71"/>
  <c r="P662" i="71"/>
  <c r="J642" i="71"/>
  <c r="P642" i="71"/>
  <c r="J622" i="71"/>
  <c r="P622" i="71"/>
  <c r="J602" i="71"/>
  <c r="P602" i="71"/>
  <c r="J582" i="71"/>
  <c r="P582" i="71"/>
  <c r="J562" i="71"/>
  <c r="P562" i="71"/>
  <c r="J542" i="71"/>
  <c r="P542" i="71"/>
  <c r="J522" i="71"/>
  <c r="P522" i="71"/>
  <c r="J502" i="71"/>
  <c r="P502" i="71"/>
  <c r="J482" i="71"/>
  <c r="P482" i="71"/>
  <c r="J462" i="71"/>
  <c r="P462" i="71"/>
  <c r="J442" i="71"/>
  <c r="P442" i="71"/>
  <c r="J422" i="71"/>
  <c r="P422" i="71"/>
  <c r="J402" i="71"/>
  <c r="P402" i="71"/>
  <c r="J382" i="71"/>
  <c r="P382" i="71"/>
  <c r="J362" i="71"/>
  <c r="P362" i="71"/>
  <c r="J342" i="71"/>
  <c r="P342" i="71"/>
  <c r="J322" i="71"/>
  <c r="P322" i="71"/>
  <c r="J302" i="71"/>
  <c r="P302" i="71"/>
  <c r="J282" i="71"/>
  <c r="P282" i="71"/>
  <c r="J262" i="71"/>
  <c r="P262" i="71"/>
  <c r="J242" i="71"/>
  <c r="P242" i="71"/>
  <c r="J222" i="71"/>
  <c r="P222" i="71"/>
  <c r="J202" i="71"/>
  <c r="P202" i="71"/>
  <c r="J182" i="71"/>
  <c r="P182" i="71"/>
  <c r="J162" i="71"/>
  <c r="P162" i="71"/>
  <c r="J142" i="71"/>
  <c r="P142" i="71"/>
  <c r="J122" i="71"/>
  <c r="P122" i="71"/>
  <c r="J102" i="71"/>
  <c r="P102" i="71"/>
  <c r="J82" i="71"/>
  <c r="P82" i="71"/>
  <c r="J62" i="71"/>
  <c r="P62" i="71"/>
  <c r="J42" i="71"/>
  <c r="P42" i="71"/>
  <c r="J22" i="71"/>
  <c r="P22" i="71"/>
  <c r="U1345" i="71" l="1"/>
  <c r="V1345" i="71" s="1"/>
  <c r="U1545" i="71"/>
  <c r="V1545" i="71" s="1"/>
  <c r="U1745" i="71"/>
  <c r="V1745" i="71" s="1"/>
  <c r="U1945" i="71"/>
  <c r="V1945" i="71" s="1"/>
  <c r="U2345" i="71"/>
  <c r="V2345" i="71" s="1"/>
  <c r="U2545" i="71"/>
  <c r="V2545" i="71" s="1"/>
  <c r="U2745" i="71"/>
  <c r="V2745" i="71" s="1"/>
  <c r="U2945" i="71"/>
  <c r="V2945" i="71" s="1"/>
  <c r="U3145" i="71"/>
  <c r="V3145" i="71" s="1"/>
  <c r="U3345" i="71"/>
  <c r="V3345" i="71" s="1"/>
  <c r="U3545" i="71"/>
  <c r="V3545" i="71" s="1"/>
  <c r="U3745" i="71"/>
  <c r="V3745" i="71" s="1"/>
  <c r="U3945" i="71"/>
  <c r="V3945" i="71" s="1"/>
  <c r="U4345" i="71"/>
  <c r="V4345" i="71" s="1"/>
  <c r="U4785" i="71"/>
  <c r="V4785" i="71" s="1"/>
  <c r="U3291" i="71"/>
  <c r="V3291" i="71" s="1"/>
  <c r="U1173" i="71"/>
  <c r="V1173" i="71" s="1"/>
  <c r="U114" i="71"/>
  <c r="V114" i="71" s="1"/>
  <c r="U2145" i="71"/>
  <c r="V2145" i="71" s="1"/>
  <c r="U3801" i="71"/>
  <c r="V3801" i="71" s="1"/>
  <c r="K1420" i="71"/>
  <c r="AA1420" i="71" s="1"/>
  <c r="Z1420" i="71"/>
  <c r="K3754" i="71"/>
  <c r="AA3754" i="71" s="1"/>
  <c r="Z3754" i="71"/>
  <c r="K300" i="71"/>
  <c r="AA300" i="71" s="1"/>
  <c r="Z300" i="71"/>
  <c r="K1869" i="71"/>
  <c r="AA1869" i="71" s="1"/>
  <c r="Z1869" i="71"/>
  <c r="K4716" i="71"/>
  <c r="AA4716" i="71" s="1"/>
  <c r="Z4716" i="71"/>
  <c r="K3638" i="71"/>
  <c r="AA3638" i="71" s="1"/>
  <c r="Z3638" i="71"/>
  <c r="K3068" i="71"/>
  <c r="AA3068" i="71" s="1"/>
  <c r="Z3068" i="71"/>
  <c r="K4422" i="71"/>
  <c r="AA4422" i="71" s="1"/>
  <c r="Z4422" i="71"/>
  <c r="K3969" i="71"/>
  <c r="AA3969" i="71" s="1"/>
  <c r="Z3969" i="71"/>
  <c r="K4736" i="71"/>
  <c r="AA4736" i="71" s="1"/>
  <c r="Z4736" i="71"/>
  <c r="K4514" i="71"/>
  <c r="AA4514" i="71" s="1"/>
  <c r="Z4514" i="71"/>
  <c r="K2258" i="71"/>
  <c r="AA2258" i="71" s="1"/>
  <c r="Z2258" i="71"/>
  <c r="K1803" i="71"/>
  <c r="AA1803" i="71" s="1"/>
  <c r="Z1803" i="71"/>
  <c r="K1317" i="71"/>
  <c r="AA1317" i="71" s="1"/>
  <c r="Z1317" i="71"/>
  <c r="K549" i="71"/>
  <c r="AA549" i="71" s="1"/>
  <c r="Z549" i="71"/>
  <c r="K4260" i="71"/>
  <c r="AA4260" i="71" s="1"/>
  <c r="Z4260" i="71"/>
  <c r="K505" i="71"/>
  <c r="AA505" i="71" s="1"/>
  <c r="Z505" i="71"/>
  <c r="K1887" i="71"/>
  <c r="AA1887" i="71" s="1"/>
  <c r="Z1887" i="71"/>
  <c r="K820" i="71"/>
  <c r="AA820" i="71" s="1"/>
  <c r="Z820" i="71"/>
  <c r="K574" i="71"/>
  <c r="AA574" i="71" s="1"/>
  <c r="Z574" i="71"/>
  <c r="K617" i="71"/>
  <c r="AA617" i="71" s="1"/>
  <c r="Z617" i="71"/>
  <c r="K625" i="71"/>
  <c r="AA625" i="71" s="1"/>
  <c r="Z625" i="71"/>
  <c r="K203" i="71"/>
  <c r="AA203" i="71" s="1"/>
  <c r="Z203" i="71"/>
  <c r="K463" i="71"/>
  <c r="AA463" i="71" s="1"/>
  <c r="Z463" i="71"/>
  <c r="K683" i="71"/>
  <c r="AA683" i="71" s="1"/>
  <c r="Z683" i="71"/>
  <c r="K883" i="71"/>
  <c r="AA883" i="71" s="1"/>
  <c r="Z883" i="71"/>
  <c r="K1123" i="71"/>
  <c r="AA1123" i="71" s="1"/>
  <c r="Z1123" i="71"/>
  <c r="K1403" i="71"/>
  <c r="AA1403" i="71" s="1"/>
  <c r="Z1403" i="71"/>
  <c r="K1623" i="71"/>
  <c r="AA1623" i="71" s="1"/>
  <c r="Z1623" i="71"/>
  <c r="K1863" i="71"/>
  <c r="AA1863" i="71" s="1"/>
  <c r="Z1863" i="71"/>
  <c r="K2123" i="71"/>
  <c r="AA2123" i="71" s="1"/>
  <c r="Z2123" i="71"/>
  <c r="K2423" i="71"/>
  <c r="AA2423" i="71" s="1"/>
  <c r="Z2423" i="71"/>
  <c r="K2743" i="71"/>
  <c r="AA2743" i="71" s="1"/>
  <c r="Z2743" i="71"/>
  <c r="K3083" i="71"/>
  <c r="AA3083" i="71" s="1"/>
  <c r="Z3083" i="71"/>
  <c r="K3483" i="71"/>
  <c r="AA3483" i="71" s="1"/>
  <c r="Z3483" i="71"/>
  <c r="K3863" i="71"/>
  <c r="AA3863" i="71" s="1"/>
  <c r="Z3863" i="71"/>
  <c r="K4443" i="71"/>
  <c r="AA4443" i="71" s="1"/>
  <c r="Z4443" i="71"/>
  <c r="K22" i="71"/>
  <c r="AA22" i="71" s="1"/>
  <c r="Z22" i="71"/>
  <c r="K3762" i="71"/>
  <c r="AA3762" i="71" s="1"/>
  <c r="Z3762" i="71"/>
  <c r="K2585" i="71"/>
  <c r="AA2585" i="71" s="1"/>
  <c r="Z2585" i="71"/>
  <c r="K527" i="71"/>
  <c r="AA527" i="71" s="1"/>
  <c r="Z527" i="71"/>
  <c r="K3607" i="71"/>
  <c r="AA3607" i="71" s="1"/>
  <c r="Z3607" i="71"/>
  <c r="K837" i="71"/>
  <c r="AA837" i="71" s="1"/>
  <c r="Z837" i="71"/>
  <c r="K3517" i="71"/>
  <c r="AA3517" i="71" s="1"/>
  <c r="Z3517" i="71"/>
  <c r="K1840" i="71"/>
  <c r="AA1840" i="71" s="1"/>
  <c r="Z1840" i="71"/>
  <c r="K1329" i="71"/>
  <c r="AA1329" i="71" s="1"/>
  <c r="Z1329" i="71"/>
  <c r="K4769" i="71"/>
  <c r="AA4769" i="71" s="1"/>
  <c r="Z4769" i="71"/>
  <c r="K3850" i="71"/>
  <c r="AA3850" i="71" s="1"/>
  <c r="Z3850" i="71"/>
  <c r="K1715" i="71"/>
  <c r="AA1715" i="71" s="1"/>
  <c r="Z1715" i="71"/>
  <c r="K2734" i="71"/>
  <c r="AA2734" i="71" s="1"/>
  <c r="Z2734" i="71"/>
  <c r="K1700" i="71"/>
  <c r="AA1700" i="71" s="1"/>
  <c r="Z1700" i="71"/>
  <c r="K642" i="71"/>
  <c r="AA642" i="71" s="1"/>
  <c r="Z642" i="71"/>
  <c r="K1302" i="71"/>
  <c r="AA1302" i="71" s="1"/>
  <c r="Z1302" i="71"/>
  <c r="K885" i="71"/>
  <c r="AA885" i="71" s="1"/>
  <c r="Z885" i="71"/>
  <c r="K3685" i="71"/>
  <c r="AA3685" i="71" s="1"/>
  <c r="Z3685" i="71"/>
  <c r="K747" i="71"/>
  <c r="AA747" i="71" s="1"/>
  <c r="Z747" i="71"/>
  <c r="K857" i="71"/>
  <c r="AA857" i="71" s="1"/>
  <c r="Z857" i="71"/>
  <c r="K3237" i="71"/>
  <c r="AA3237" i="71" s="1"/>
  <c r="Z3237" i="71"/>
  <c r="K1640" i="71"/>
  <c r="AA1640" i="71" s="1"/>
  <c r="Z1640" i="71"/>
  <c r="K1629" i="71"/>
  <c r="AA1629" i="71" s="1"/>
  <c r="Z1629" i="71"/>
  <c r="K475" i="71"/>
  <c r="AA475" i="71" s="1"/>
  <c r="Z475" i="71"/>
  <c r="K4175" i="71"/>
  <c r="AA4175" i="71" s="1"/>
  <c r="Z4175" i="71"/>
  <c r="K2754" i="71"/>
  <c r="AA2754" i="71" s="1"/>
  <c r="Z2754" i="71"/>
  <c r="K4714" i="71"/>
  <c r="AA4714" i="71" s="1"/>
  <c r="Z4714" i="71"/>
  <c r="K4238" i="71"/>
  <c r="AA4238" i="71" s="1"/>
  <c r="Z4238" i="71"/>
  <c r="K622" i="71"/>
  <c r="AA622" i="71" s="1"/>
  <c r="Z622" i="71"/>
  <c r="K1082" i="71"/>
  <c r="AA1082" i="71" s="1"/>
  <c r="Z1082" i="71"/>
  <c r="K4282" i="71"/>
  <c r="AA4282" i="71" s="1"/>
  <c r="Z4282" i="71"/>
  <c r="K2905" i="71"/>
  <c r="AA2905" i="71" s="1"/>
  <c r="Z2905" i="71"/>
  <c r="K287" i="71"/>
  <c r="AA287" i="71" s="1"/>
  <c r="Z287" i="71"/>
  <c r="K2707" i="71"/>
  <c r="AA2707" i="71" s="1"/>
  <c r="Z2707" i="71"/>
  <c r="K1677" i="71"/>
  <c r="AA1677" i="71" s="1"/>
  <c r="Z1677" i="71"/>
  <c r="K4017" i="71"/>
  <c r="AA4017" i="71" s="1"/>
  <c r="Z4017" i="71"/>
  <c r="K2340" i="71"/>
  <c r="AA2340" i="71" s="1"/>
  <c r="Z2340" i="71"/>
  <c r="K2069" i="71"/>
  <c r="AA2069" i="71" s="1"/>
  <c r="Z2069" i="71"/>
  <c r="K1950" i="71"/>
  <c r="AA1950" i="71" s="1"/>
  <c r="Z1950" i="71"/>
  <c r="K4675" i="71"/>
  <c r="AA4675" i="71" s="1"/>
  <c r="Z4675" i="71"/>
  <c r="K4274" i="71"/>
  <c r="AA4274" i="71" s="1"/>
  <c r="Z4274" i="71"/>
  <c r="K42" i="71"/>
  <c r="AA42" i="71" s="1"/>
  <c r="Z42" i="71"/>
  <c r="K645" i="71"/>
  <c r="AA645" i="71" s="1"/>
  <c r="Z645" i="71"/>
  <c r="K2462" i="71"/>
  <c r="AA2462" i="71" s="1"/>
  <c r="Z2462" i="71"/>
  <c r="K1985" i="71"/>
  <c r="AA1985" i="71" s="1"/>
  <c r="Z1985" i="71"/>
  <c r="K1807" i="71"/>
  <c r="AA1807" i="71" s="1"/>
  <c r="Z1807" i="71"/>
  <c r="K1277" i="71"/>
  <c r="AA1277" i="71" s="1"/>
  <c r="Z1277" i="71"/>
  <c r="K4077" i="71"/>
  <c r="AA4077" i="71" s="1"/>
  <c r="Z4077" i="71"/>
  <c r="K1220" i="71"/>
  <c r="AA1220" i="71" s="1"/>
  <c r="Z1220" i="71"/>
  <c r="K509" i="71"/>
  <c r="AA509" i="71" s="1"/>
  <c r="Z509" i="71"/>
  <c r="K3329" i="71"/>
  <c r="AA3329" i="71" s="1"/>
  <c r="Z3329" i="71"/>
  <c r="K3130" i="71"/>
  <c r="AA3130" i="71" s="1"/>
  <c r="Z3130" i="71"/>
  <c r="K1755" i="71"/>
  <c r="AA1755" i="71" s="1"/>
  <c r="Z1755" i="71"/>
  <c r="K2554" i="71"/>
  <c r="AA2554" i="71" s="1"/>
  <c r="Z2554" i="71"/>
  <c r="K4860" i="71"/>
  <c r="AA4860" i="71" s="1"/>
  <c r="Z4860" i="71"/>
  <c r="K3323" i="71"/>
  <c r="AA3323" i="71" s="1"/>
  <c r="Z3323" i="71"/>
  <c r="K1163" i="71"/>
  <c r="AA1163" i="71" s="1"/>
  <c r="Z1163" i="71"/>
  <c r="K3503" i="71"/>
  <c r="AA3503" i="71" s="1"/>
  <c r="Z3503" i="71"/>
  <c r="K1984" i="71"/>
  <c r="AA1984" i="71" s="1"/>
  <c r="Z1984" i="71"/>
  <c r="K1366" i="71"/>
  <c r="AA1366" i="71" s="1"/>
  <c r="Z1366" i="71"/>
  <c r="K4466" i="71"/>
  <c r="AA4466" i="71" s="1"/>
  <c r="Z4466" i="71"/>
  <c r="K351" i="71"/>
  <c r="AA351" i="71" s="1"/>
  <c r="Z351" i="71"/>
  <c r="K1771" i="71"/>
  <c r="AA1771" i="71" s="1"/>
  <c r="Z1771" i="71"/>
  <c r="K3991" i="71"/>
  <c r="AA3991" i="71" s="1"/>
  <c r="Z3991" i="71"/>
  <c r="K732" i="71"/>
  <c r="AA732" i="71" s="1"/>
  <c r="Z732" i="71"/>
  <c r="K3012" i="71"/>
  <c r="AA3012" i="71" s="1"/>
  <c r="Z3012" i="71"/>
  <c r="K514" i="71"/>
  <c r="AA514" i="71" s="1"/>
  <c r="Z514" i="71"/>
  <c r="K818" i="71"/>
  <c r="AA818" i="71" s="1"/>
  <c r="Z818" i="71"/>
  <c r="K1658" i="71"/>
  <c r="AA1658" i="71" s="1"/>
  <c r="Z1658" i="71"/>
  <c r="K2638" i="71"/>
  <c r="AA2638" i="71" s="1"/>
  <c r="Z2638" i="71"/>
  <c r="K4678" i="71"/>
  <c r="AA4678" i="71" s="1"/>
  <c r="Z4678" i="71"/>
  <c r="K999" i="71"/>
  <c r="AA999" i="71" s="1"/>
  <c r="Z999" i="71"/>
  <c r="K2279" i="71"/>
  <c r="AA2279" i="71" s="1"/>
  <c r="Z2279" i="71"/>
  <c r="K3199" i="71"/>
  <c r="AA3199" i="71" s="1"/>
  <c r="Z3199" i="71"/>
  <c r="K4139" i="71"/>
  <c r="AA4139" i="71" s="1"/>
  <c r="Z4139" i="71"/>
  <c r="K601" i="71"/>
  <c r="AA601" i="71" s="1"/>
  <c r="Z601" i="71"/>
  <c r="K1221" i="71"/>
  <c r="AA1221" i="71" s="1"/>
  <c r="Z1221" i="71"/>
  <c r="K1861" i="71"/>
  <c r="AA1861" i="71" s="1"/>
  <c r="Z1861" i="71"/>
  <c r="K2321" i="71"/>
  <c r="AA2321" i="71" s="1"/>
  <c r="Z2321" i="71"/>
  <c r="K2861" i="71"/>
  <c r="AA2861" i="71" s="1"/>
  <c r="Z2861" i="71"/>
  <c r="K3541" i="71"/>
  <c r="AA3541" i="71" s="1"/>
  <c r="Z3541" i="71"/>
  <c r="K4341" i="71"/>
  <c r="AA4341" i="71" s="1"/>
  <c r="Z4341" i="71"/>
  <c r="K196" i="71"/>
  <c r="AA196" i="71" s="1"/>
  <c r="Z196" i="71"/>
  <c r="K656" i="71"/>
  <c r="AA656" i="71" s="1"/>
  <c r="Z656" i="71"/>
  <c r="K1056" i="71"/>
  <c r="AA1056" i="71" s="1"/>
  <c r="Z1056" i="71"/>
  <c r="K1456" i="71"/>
  <c r="AA1456" i="71" s="1"/>
  <c r="Z1456" i="71"/>
  <c r="K1896" i="71"/>
  <c r="AA1896" i="71" s="1"/>
  <c r="Z1896" i="71"/>
  <c r="K2336" i="71"/>
  <c r="AA2336" i="71" s="1"/>
  <c r="Z2336" i="71"/>
  <c r="K2756" i="71"/>
  <c r="AA2756" i="71" s="1"/>
  <c r="Z2756" i="71"/>
  <c r="K3516" i="71"/>
  <c r="AA3516" i="71" s="1"/>
  <c r="Z3516" i="71"/>
  <c r="K3756" i="71"/>
  <c r="AA3756" i="71" s="1"/>
  <c r="Z3756" i="71"/>
  <c r="K1808" i="71"/>
  <c r="AA1808" i="71" s="1"/>
  <c r="Z1808" i="71"/>
  <c r="K2868" i="71"/>
  <c r="AA2868" i="71" s="1"/>
  <c r="Z2868" i="71"/>
  <c r="K3688" i="71"/>
  <c r="AA3688" i="71" s="1"/>
  <c r="Z3688" i="71"/>
  <c r="K4108" i="71"/>
  <c r="AA4108" i="71" s="1"/>
  <c r="Z4108" i="71"/>
  <c r="K4608" i="71"/>
  <c r="AA4608" i="71" s="1"/>
  <c r="Z4608" i="71"/>
  <c r="K773" i="71"/>
  <c r="AA773" i="71" s="1"/>
  <c r="Z773" i="71"/>
  <c r="K1413" i="71"/>
  <c r="AA1413" i="71" s="1"/>
  <c r="Z1413" i="71"/>
  <c r="K1833" i="71"/>
  <c r="AA1833" i="71" s="1"/>
  <c r="Z1833" i="71"/>
  <c r="K2253" i="71"/>
  <c r="AA2253" i="71" s="1"/>
  <c r="Z2253" i="71"/>
  <c r="K2693" i="71"/>
  <c r="AA2693" i="71" s="1"/>
  <c r="Z2693" i="71"/>
  <c r="K3093" i="71"/>
  <c r="AA3093" i="71" s="1"/>
  <c r="Z3093" i="71"/>
  <c r="K3493" i="71"/>
  <c r="AA3493" i="71" s="1"/>
  <c r="Z3493" i="71"/>
  <c r="K3893" i="71"/>
  <c r="AA3893" i="71" s="1"/>
  <c r="Z3893" i="71"/>
  <c r="K4293" i="71"/>
  <c r="AA4293" i="71" s="1"/>
  <c r="Z4293" i="71"/>
  <c r="K3310" i="71"/>
  <c r="AA3310" i="71" s="1"/>
  <c r="Z3310" i="71"/>
  <c r="K90" i="71"/>
  <c r="AA90" i="71" s="1"/>
  <c r="Z90" i="71"/>
  <c r="K490" i="71"/>
  <c r="AA490" i="71" s="1"/>
  <c r="Z490" i="71"/>
  <c r="K950" i="71"/>
  <c r="AA950" i="71" s="1"/>
  <c r="Z950" i="71"/>
  <c r="K1570" i="71"/>
  <c r="AA1570" i="71" s="1"/>
  <c r="Z1570" i="71"/>
  <c r="K3190" i="71"/>
  <c r="AA3190" i="71" s="1"/>
  <c r="Z3190" i="71"/>
  <c r="K4853" i="71"/>
  <c r="AA4853" i="71" s="1"/>
  <c r="Z4853" i="71"/>
  <c r="K455" i="71"/>
  <c r="AA455" i="71" s="1"/>
  <c r="Z455" i="71"/>
  <c r="K1235" i="71"/>
  <c r="AA1235" i="71" s="1"/>
  <c r="Z1235" i="71"/>
  <c r="K1975" i="71"/>
  <c r="AA1975" i="71" s="1"/>
  <c r="Z1975" i="71"/>
  <c r="K2715" i="71"/>
  <c r="AA2715" i="71" s="1"/>
  <c r="Z2715" i="71"/>
  <c r="K3235" i="71"/>
  <c r="AA3235" i="71" s="1"/>
  <c r="Z3235" i="71"/>
  <c r="K3975" i="71"/>
  <c r="AA3975" i="71" s="1"/>
  <c r="Z3975" i="71"/>
  <c r="K4655" i="71"/>
  <c r="AA4655" i="71" s="1"/>
  <c r="Z4655" i="71"/>
  <c r="K1917" i="71"/>
  <c r="AA1917" i="71" s="1"/>
  <c r="Z1917" i="71"/>
  <c r="K1920" i="71"/>
  <c r="AA1920" i="71" s="1"/>
  <c r="Z1920" i="71"/>
  <c r="K3820" i="71"/>
  <c r="AA3820" i="71" s="1"/>
  <c r="Z3820" i="71"/>
  <c r="K4840" i="71"/>
  <c r="AA4840" i="71" s="1"/>
  <c r="Z4840" i="71"/>
  <c r="K1147" i="71"/>
  <c r="AA1147" i="71" s="1"/>
  <c r="Z1147" i="71"/>
  <c r="K2387" i="71"/>
  <c r="AA2387" i="71" s="1"/>
  <c r="Z2387" i="71"/>
  <c r="K3047" i="71"/>
  <c r="AA3047" i="71" s="1"/>
  <c r="Z3047" i="71"/>
  <c r="K4567" i="71"/>
  <c r="AA4567" i="71" s="1"/>
  <c r="Z4567" i="71"/>
  <c r="K2249" i="71"/>
  <c r="AA2249" i="71" s="1"/>
  <c r="Z2249" i="71"/>
  <c r="K3668" i="71"/>
  <c r="AA3668" i="71" s="1"/>
  <c r="Z3668" i="71"/>
  <c r="K1792" i="71"/>
  <c r="AA1792" i="71" s="1"/>
  <c r="Z1792" i="71"/>
  <c r="K4132" i="71"/>
  <c r="AA4132" i="71" s="1"/>
  <c r="Z4132" i="71"/>
  <c r="K4572" i="71"/>
  <c r="AA4572" i="71" s="1"/>
  <c r="Z4572" i="71"/>
  <c r="K1633" i="71"/>
  <c r="AA1633" i="71" s="1"/>
  <c r="Z1633" i="71"/>
  <c r="K1576" i="71"/>
  <c r="AA1576" i="71" s="1"/>
  <c r="Z1576" i="71"/>
  <c r="K4385" i="71"/>
  <c r="AA4385" i="71" s="1"/>
  <c r="Z4385" i="71"/>
  <c r="K474" i="71"/>
  <c r="AA474" i="71" s="1"/>
  <c r="Z474" i="71"/>
  <c r="K4814" i="71"/>
  <c r="AA4814" i="71" s="1"/>
  <c r="Z4814" i="71"/>
  <c r="K4755" i="71"/>
  <c r="AA4755" i="71" s="1"/>
  <c r="Z4755" i="71"/>
  <c r="K2362" i="71"/>
  <c r="AA2362" i="71" s="1"/>
  <c r="Z2362" i="71"/>
  <c r="K3302" i="71"/>
  <c r="AA3302" i="71" s="1"/>
  <c r="Z3302" i="71"/>
  <c r="K3722" i="71"/>
  <c r="AA3722" i="71" s="1"/>
  <c r="Z3722" i="71"/>
  <c r="K4222" i="71"/>
  <c r="AA4222" i="71" s="1"/>
  <c r="Z4222" i="71"/>
  <c r="K4622" i="71"/>
  <c r="AA4622" i="71" s="1"/>
  <c r="Z4622" i="71"/>
  <c r="K2144" i="71"/>
  <c r="AA2144" i="71" s="1"/>
  <c r="Z2144" i="71"/>
  <c r="K3104" i="71"/>
  <c r="AA3104" i="71" s="1"/>
  <c r="Z3104" i="71"/>
  <c r="K3844" i="71"/>
  <c r="AA3844" i="71" s="1"/>
  <c r="Z3844" i="71"/>
  <c r="K2445" i="71"/>
  <c r="AA2445" i="71" s="1"/>
  <c r="Z2445" i="71"/>
  <c r="K4725" i="71"/>
  <c r="AA4725" i="71" s="1"/>
  <c r="Z4725" i="71"/>
  <c r="K2804" i="71"/>
  <c r="AA2804" i="71" s="1"/>
  <c r="Z2804" i="71"/>
  <c r="K4124" i="71"/>
  <c r="AA4124" i="71" s="1"/>
  <c r="Z4124" i="71"/>
  <c r="K2925" i="71"/>
  <c r="AA2925" i="71" s="1"/>
  <c r="Z2925" i="71"/>
  <c r="K1282" i="71"/>
  <c r="AA1282" i="71" s="1"/>
  <c r="Z1282" i="71"/>
  <c r="K865" i="71"/>
  <c r="AA865" i="71" s="1"/>
  <c r="Z865" i="71"/>
  <c r="K1787" i="71"/>
  <c r="AA1787" i="71" s="1"/>
  <c r="Z1787" i="71"/>
  <c r="K2117" i="71"/>
  <c r="AA2117" i="71" s="1"/>
  <c r="Z2117" i="71"/>
  <c r="K980" i="71"/>
  <c r="AA980" i="71" s="1"/>
  <c r="Z980" i="71"/>
  <c r="K4540" i="71"/>
  <c r="AA4540" i="71" s="1"/>
  <c r="Z4540" i="71"/>
  <c r="K909" i="71"/>
  <c r="AA909" i="71" s="1"/>
  <c r="Z909" i="71"/>
  <c r="K4189" i="71"/>
  <c r="AA4189" i="71" s="1"/>
  <c r="Z4189" i="71"/>
  <c r="K4696" i="71"/>
  <c r="AA4696" i="71" s="1"/>
  <c r="Z4696" i="71"/>
  <c r="K2134" i="71"/>
  <c r="AA2134" i="71" s="1"/>
  <c r="Z2134" i="71"/>
  <c r="K2251" i="71"/>
  <c r="AA2251" i="71" s="1"/>
  <c r="Z2251" i="71"/>
  <c r="K4020" i="71"/>
  <c r="AA4020" i="71" s="1"/>
  <c r="Z4020" i="71"/>
  <c r="K1423" i="71"/>
  <c r="AA1423" i="71" s="1"/>
  <c r="Z1423" i="71"/>
  <c r="K344" i="71"/>
  <c r="AA344" i="71" s="1"/>
  <c r="Z344" i="71"/>
  <c r="K1942" i="71"/>
  <c r="AA1942" i="71" s="1"/>
  <c r="Z1942" i="71"/>
  <c r="K2605" i="71"/>
  <c r="AA2605" i="71" s="1"/>
  <c r="Z2605" i="71"/>
  <c r="K67" i="71"/>
  <c r="AA67" i="71" s="1"/>
  <c r="Z67" i="71"/>
  <c r="K3707" i="71"/>
  <c r="AA3707" i="71" s="1"/>
  <c r="Z3707" i="71"/>
  <c r="K217" i="71"/>
  <c r="AA217" i="71" s="1"/>
  <c r="Z217" i="71"/>
  <c r="K3757" i="71"/>
  <c r="AA3757" i="71" s="1"/>
  <c r="Z3757" i="71"/>
  <c r="K60" i="71"/>
  <c r="AA60" i="71" s="1"/>
  <c r="Z60" i="71"/>
  <c r="K3929" i="71"/>
  <c r="AA3929" i="71" s="1"/>
  <c r="Z3929" i="71"/>
  <c r="K3976" i="71"/>
  <c r="AA3976" i="71" s="1"/>
  <c r="Z3976" i="71"/>
  <c r="K704" i="71"/>
  <c r="AA704" i="71" s="1"/>
  <c r="Z704" i="71"/>
  <c r="K2092" i="71"/>
  <c r="AA2092" i="71" s="1"/>
  <c r="Z2092" i="71"/>
  <c r="K139" i="71"/>
  <c r="AA139" i="71" s="1"/>
  <c r="Z139" i="71"/>
  <c r="K788" i="71"/>
  <c r="AA788" i="71" s="1"/>
  <c r="Z788" i="71"/>
  <c r="K2048" i="71"/>
  <c r="AA2048" i="71" s="1"/>
  <c r="Z2048" i="71"/>
  <c r="K662" i="71"/>
  <c r="AA662" i="71" s="1"/>
  <c r="Z662" i="71"/>
  <c r="K922" i="71"/>
  <c r="AA922" i="71" s="1"/>
  <c r="Z922" i="71"/>
  <c r="K3382" i="71"/>
  <c r="AA3382" i="71" s="1"/>
  <c r="Z3382" i="71"/>
  <c r="K2645" i="71"/>
  <c r="AA2645" i="71" s="1"/>
  <c r="Z2645" i="71"/>
  <c r="K1327" i="71"/>
  <c r="AA1327" i="71" s="1"/>
  <c r="Z1327" i="71"/>
  <c r="K4307" i="71"/>
  <c r="AA4307" i="71" s="1"/>
  <c r="Z4307" i="71"/>
  <c r="K1497" i="71"/>
  <c r="AA1497" i="71" s="1"/>
  <c r="Z1497" i="71"/>
  <c r="K1660" i="71"/>
  <c r="AA1660" i="71" s="1"/>
  <c r="Z1660" i="71"/>
  <c r="K4200" i="71"/>
  <c r="AA4200" i="71" s="1"/>
  <c r="Z4200" i="71"/>
  <c r="K1909" i="71"/>
  <c r="AA1909" i="71" s="1"/>
  <c r="Z1909" i="71"/>
  <c r="K2830" i="71"/>
  <c r="AA2830" i="71" s="1"/>
  <c r="Z2830" i="71"/>
  <c r="K515" i="71"/>
  <c r="AA515" i="71" s="1"/>
  <c r="Z515" i="71"/>
  <c r="K124" i="71"/>
  <c r="AA124" i="71" s="1"/>
  <c r="Z124" i="71"/>
  <c r="K445" i="71"/>
  <c r="AA445" i="71" s="1"/>
  <c r="Z445" i="71"/>
  <c r="K2067" i="71"/>
  <c r="AA2067" i="71" s="1"/>
  <c r="Z2067" i="71"/>
  <c r="K2690" i="71"/>
  <c r="AA2690" i="71" s="1"/>
  <c r="Z2690" i="71"/>
  <c r="K2974" i="71"/>
  <c r="AA2974" i="71" s="1"/>
  <c r="Z2974" i="71"/>
  <c r="K3438" i="71"/>
  <c r="AA3438" i="71" s="1"/>
  <c r="Z3438" i="71"/>
  <c r="K3268" i="71"/>
  <c r="AA3268" i="71" s="1"/>
  <c r="Z3268" i="71"/>
  <c r="K437" i="71"/>
  <c r="AA437" i="71" s="1"/>
  <c r="Z437" i="71"/>
  <c r="K949" i="71"/>
  <c r="AA949" i="71" s="1"/>
  <c r="Z949" i="71"/>
  <c r="K2994" i="71"/>
  <c r="AA2994" i="71" s="1"/>
  <c r="Z2994" i="71"/>
  <c r="K25" i="71"/>
  <c r="AA25" i="71" s="1"/>
  <c r="Z25" i="71"/>
  <c r="K2142" i="71"/>
  <c r="AA2142" i="71" s="1"/>
  <c r="Z2142" i="71"/>
  <c r="K1465" i="71"/>
  <c r="AA1465" i="71" s="1"/>
  <c r="Z1465" i="71"/>
  <c r="K1267" i="71"/>
  <c r="AA1267" i="71" s="1"/>
  <c r="Z1267" i="71"/>
  <c r="K197" i="71"/>
  <c r="AA197" i="71" s="1"/>
  <c r="Z197" i="71"/>
  <c r="K2557" i="71"/>
  <c r="AA2557" i="71" s="1"/>
  <c r="Z2557" i="71"/>
  <c r="K4677" i="71"/>
  <c r="AA4677" i="71" s="1"/>
  <c r="Z4677" i="71"/>
  <c r="K3340" i="71"/>
  <c r="AA3340" i="71" s="1"/>
  <c r="Z3340" i="71"/>
  <c r="K69" i="71"/>
  <c r="AA69" i="71" s="1"/>
  <c r="Z69" i="71"/>
  <c r="K2789" i="71"/>
  <c r="AA2789" i="71" s="1"/>
  <c r="Z2789" i="71"/>
  <c r="K730" i="71"/>
  <c r="AA730" i="71" s="1"/>
  <c r="Z730" i="71"/>
  <c r="K4236" i="71"/>
  <c r="AA4236" i="71" s="1"/>
  <c r="Z4236" i="71"/>
  <c r="K2915" i="71"/>
  <c r="AA2915" i="71" s="1"/>
  <c r="Z2915" i="71"/>
  <c r="K2534" i="71"/>
  <c r="AA2534" i="71" s="1"/>
  <c r="Z2534" i="71"/>
  <c r="K4011" i="71"/>
  <c r="AA4011" i="71" s="1"/>
  <c r="Z4011" i="71"/>
  <c r="K3745" i="71"/>
  <c r="AA3745" i="71" s="1"/>
  <c r="Z3745" i="71"/>
  <c r="K4816" i="71"/>
  <c r="AA4816" i="71" s="1"/>
  <c r="Z4816" i="71"/>
  <c r="K4323" i="71"/>
  <c r="AA4323" i="71" s="1"/>
  <c r="Z4323" i="71"/>
  <c r="K144" i="71"/>
  <c r="AA144" i="71" s="1"/>
  <c r="Z144" i="71"/>
  <c r="K1102" i="71"/>
  <c r="AA1102" i="71" s="1"/>
  <c r="Z1102" i="71"/>
  <c r="K4302" i="71"/>
  <c r="AA4302" i="71" s="1"/>
  <c r="Z4302" i="71"/>
  <c r="K1085" i="71"/>
  <c r="AA1085" i="71" s="1"/>
  <c r="Z1085" i="71"/>
  <c r="K4165" i="71"/>
  <c r="AA4165" i="71" s="1"/>
  <c r="Z4165" i="71"/>
  <c r="K1307" i="71"/>
  <c r="AA1307" i="71" s="1"/>
  <c r="Z1307" i="71"/>
  <c r="K2137" i="71"/>
  <c r="AA2137" i="71" s="1"/>
  <c r="Z2137" i="71"/>
  <c r="K2140" i="71"/>
  <c r="AA2140" i="71" s="1"/>
  <c r="Z2140" i="71"/>
  <c r="K2529" i="71"/>
  <c r="AA2529" i="71" s="1"/>
  <c r="Z2529" i="71"/>
  <c r="K4516" i="71"/>
  <c r="AA4516" i="71" s="1"/>
  <c r="Z4516" i="71"/>
  <c r="K1534" i="71"/>
  <c r="AA1534" i="71" s="1"/>
  <c r="Z1534" i="71"/>
  <c r="K4054" i="71"/>
  <c r="AA4054" i="71" s="1"/>
  <c r="Z4054" i="71"/>
  <c r="K3765" i="71"/>
  <c r="AA3765" i="71" s="1"/>
  <c r="Z3765" i="71"/>
  <c r="K323" i="71"/>
  <c r="AA323" i="71" s="1"/>
  <c r="Z323" i="71"/>
  <c r="K4383" i="71"/>
  <c r="AA4383" i="71" s="1"/>
  <c r="Z4383" i="71"/>
  <c r="K483" i="71"/>
  <c r="AA483" i="71" s="1"/>
  <c r="Z483" i="71"/>
  <c r="K2443" i="71"/>
  <c r="AA2443" i="71" s="1"/>
  <c r="Z2443" i="71"/>
  <c r="K1504" i="71"/>
  <c r="AA1504" i="71" s="1"/>
  <c r="Z1504" i="71"/>
  <c r="K2944" i="71"/>
  <c r="AA2944" i="71" s="1"/>
  <c r="Z2944" i="71"/>
  <c r="K606" i="71"/>
  <c r="AA606" i="71" s="1"/>
  <c r="Z606" i="71"/>
  <c r="K3206" i="71"/>
  <c r="AA3206" i="71" s="1"/>
  <c r="Z3206" i="71"/>
  <c r="K151" i="71"/>
  <c r="AA151" i="71" s="1"/>
  <c r="Z151" i="71"/>
  <c r="K751" i="71"/>
  <c r="AA751" i="71" s="1"/>
  <c r="Z751" i="71"/>
  <c r="K2351" i="71"/>
  <c r="AA2351" i="71" s="1"/>
  <c r="Z2351" i="71"/>
  <c r="K3431" i="71"/>
  <c r="AA3431" i="71" s="1"/>
  <c r="Z3431" i="71"/>
  <c r="K4831" i="71"/>
  <c r="AA4831" i="71" s="1"/>
  <c r="Z4831" i="71"/>
  <c r="K532" i="71"/>
  <c r="AA532" i="71" s="1"/>
  <c r="Z532" i="71"/>
  <c r="K1892" i="71"/>
  <c r="AA1892" i="71" s="1"/>
  <c r="Z1892" i="71"/>
  <c r="K3612" i="71"/>
  <c r="AA3612" i="71" s="1"/>
  <c r="Z3612" i="71"/>
  <c r="K994" i="71"/>
  <c r="AA994" i="71" s="1"/>
  <c r="Z994" i="71"/>
  <c r="K598" i="71"/>
  <c r="AA598" i="71" s="1"/>
  <c r="Z598" i="71"/>
  <c r="K1458" i="71"/>
  <c r="AA1458" i="71" s="1"/>
  <c r="Z1458" i="71"/>
  <c r="K2378" i="71"/>
  <c r="AA2378" i="71" s="1"/>
  <c r="Z2378" i="71"/>
  <c r="K1839" i="71"/>
  <c r="AA1839" i="71" s="1"/>
  <c r="Z1839" i="71"/>
  <c r="K3539" i="71"/>
  <c r="AA3539" i="71" s="1"/>
  <c r="Z3539" i="71"/>
  <c r="K4061" i="71"/>
  <c r="AA4061" i="71" s="1"/>
  <c r="Z4061" i="71"/>
  <c r="K4888" i="71"/>
  <c r="AA4888" i="71" s="1"/>
  <c r="Z4888" i="71"/>
  <c r="K262" i="71"/>
  <c r="AA262" i="71" s="1"/>
  <c r="Z262" i="71"/>
  <c r="K1962" i="71"/>
  <c r="AA1962" i="71" s="1"/>
  <c r="Z1962" i="71"/>
  <c r="K705" i="71"/>
  <c r="AA705" i="71" s="1"/>
  <c r="Z705" i="71"/>
  <c r="K2985" i="71"/>
  <c r="AA2985" i="71" s="1"/>
  <c r="Z2985" i="71"/>
  <c r="K567" i="71"/>
  <c r="AA567" i="71" s="1"/>
  <c r="Z567" i="71"/>
  <c r="K2087" i="71"/>
  <c r="AA2087" i="71" s="1"/>
  <c r="Z2087" i="71"/>
  <c r="K657" i="71"/>
  <c r="AA657" i="71" s="1"/>
  <c r="Z657" i="71"/>
  <c r="K2157" i="71"/>
  <c r="AA2157" i="71" s="1"/>
  <c r="Z2157" i="71"/>
  <c r="K4097" i="71"/>
  <c r="AA4097" i="71" s="1"/>
  <c r="Z4097" i="71"/>
  <c r="K760" i="71"/>
  <c r="AA760" i="71" s="1"/>
  <c r="Z760" i="71"/>
  <c r="K2760" i="71"/>
  <c r="AA2760" i="71" s="1"/>
  <c r="Z2760" i="71"/>
  <c r="K309" i="71"/>
  <c r="AA309" i="71" s="1"/>
  <c r="Z309" i="71"/>
  <c r="K3089" i="71"/>
  <c r="AA3089" i="71" s="1"/>
  <c r="Z3089" i="71"/>
  <c r="K4050" i="71"/>
  <c r="AA4050" i="71" s="1"/>
  <c r="Z4050" i="71"/>
  <c r="K4276" i="71"/>
  <c r="AA4276" i="71" s="1"/>
  <c r="Z4276" i="71"/>
  <c r="K2315" i="71"/>
  <c r="AA2315" i="71" s="1"/>
  <c r="Z2315" i="71"/>
  <c r="K1974" i="71"/>
  <c r="AA1974" i="71" s="1"/>
  <c r="Z1974" i="71"/>
  <c r="K4314" i="71"/>
  <c r="AA4314" i="71" s="1"/>
  <c r="Z4314" i="71"/>
  <c r="K2420" i="71"/>
  <c r="AA2420" i="71" s="1"/>
  <c r="Z2420" i="71"/>
  <c r="K2596" i="71"/>
  <c r="AA2596" i="71" s="1"/>
  <c r="Z2596" i="71"/>
  <c r="K4125" i="71"/>
  <c r="AA4125" i="71" s="1"/>
  <c r="Z4125" i="71"/>
  <c r="K482" i="71"/>
  <c r="AA482" i="71" s="1"/>
  <c r="Z482" i="71"/>
  <c r="K485" i="71"/>
  <c r="AA485" i="71" s="1"/>
  <c r="Z485" i="71"/>
  <c r="K1342" i="71"/>
  <c r="AA1342" i="71" s="1"/>
  <c r="Z1342" i="71"/>
  <c r="K3442" i="71"/>
  <c r="AA3442" i="71" s="1"/>
  <c r="Z3442" i="71"/>
  <c r="K1325" i="71"/>
  <c r="AA1325" i="71" s="1"/>
  <c r="Z1325" i="71"/>
  <c r="K1347" i="71"/>
  <c r="AA1347" i="71" s="1"/>
  <c r="Z1347" i="71"/>
  <c r="K3767" i="71"/>
  <c r="AA3767" i="71" s="1"/>
  <c r="Z3767" i="71"/>
  <c r="K897" i="71"/>
  <c r="AA897" i="71" s="1"/>
  <c r="Z897" i="71"/>
  <c r="K3277" i="71"/>
  <c r="AA3277" i="71" s="1"/>
  <c r="Z3277" i="71"/>
  <c r="K540" i="71"/>
  <c r="AA540" i="71" s="1"/>
  <c r="Z540" i="71"/>
  <c r="K1900" i="71"/>
  <c r="AA1900" i="71" s="1"/>
  <c r="Z1900" i="71"/>
  <c r="K3660" i="71"/>
  <c r="AA3660" i="71" s="1"/>
  <c r="Z3660" i="71"/>
  <c r="K1409" i="71"/>
  <c r="AA1409" i="71" s="1"/>
  <c r="Z1409" i="71"/>
  <c r="K3109" i="71"/>
  <c r="AA3109" i="71" s="1"/>
  <c r="Z3109" i="71"/>
  <c r="K4849" i="71"/>
  <c r="AA4849" i="71" s="1"/>
  <c r="Z4849" i="71"/>
  <c r="K4430" i="71"/>
  <c r="AA4430" i="71" s="1"/>
  <c r="Z4430" i="71"/>
  <c r="K4556" i="71"/>
  <c r="AA4556" i="71" s="1"/>
  <c r="Z4556" i="71"/>
  <c r="K3175" i="71"/>
  <c r="AA3175" i="71" s="1"/>
  <c r="Z3175" i="71"/>
  <c r="K1994" i="71"/>
  <c r="AA1994" i="71" s="1"/>
  <c r="Z1994" i="71"/>
  <c r="K3214" i="71"/>
  <c r="AA3214" i="71" s="1"/>
  <c r="Z3214" i="71"/>
  <c r="K2361" i="71"/>
  <c r="AA2361" i="71" s="1"/>
  <c r="Z2361" i="71"/>
  <c r="K4185" i="71"/>
  <c r="AA4185" i="71" s="1"/>
  <c r="Z4185" i="71"/>
  <c r="K663" i="71"/>
  <c r="AA663" i="71" s="1"/>
  <c r="Z663" i="71"/>
  <c r="K3403" i="71"/>
  <c r="AA3403" i="71" s="1"/>
  <c r="Z3403" i="71"/>
  <c r="K4503" i="71"/>
  <c r="AA4503" i="71" s="1"/>
  <c r="Z4503" i="71"/>
  <c r="K324" i="71"/>
  <c r="AA324" i="71" s="1"/>
  <c r="Z324" i="71"/>
  <c r="K1665" i="71"/>
  <c r="AA1665" i="71" s="1"/>
  <c r="Z1665" i="71"/>
  <c r="K1829" i="71"/>
  <c r="AA1829" i="71" s="1"/>
  <c r="Z1829" i="71"/>
  <c r="K4187" i="71"/>
  <c r="AA4187" i="71" s="1"/>
  <c r="Z4187" i="71"/>
  <c r="K3" i="71"/>
  <c r="AA3" i="71" s="1"/>
  <c r="Z3" i="71"/>
  <c r="K1152" i="71"/>
  <c r="AA1152" i="71" s="1"/>
  <c r="Z1152" i="71"/>
  <c r="K4458" i="71"/>
  <c r="AA4458" i="71" s="1"/>
  <c r="Z4458" i="71"/>
  <c r="K3101" i="71"/>
  <c r="AA3101" i="71" s="1"/>
  <c r="Z3101" i="71"/>
  <c r="K993" i="71"/>
  <c r="AA993" i="71" s="1"/>
  <c r="Z993" i="71"/>
  <c r="K65" i="71"/>
  <c r="AA65" i="71" s="1"/>
  <c r="Z65" i="71"/>
  <c r="K1105" i="71"/>
  <c r="AA1105" i="71" s="1"/>
  <c r="Z1105" i="71"/>
  <c r="K3797" i="71"/>
  <c r="AA3797" i="71" s="1"/>
  <c r="Z3797" i="71"/>
  <c r="K4640" i="71"/>
  <c r="AA4640" i="71" s="1"/>
  <c r="Z4640" i="71"/>
  <c r="K4215" i="71"/>
  <c r="AA4215" i="71" s="1"/>
  <c r="Z4215" i="71"/>
  <c r="K2241" i="71"/>
  <c r="AA2241" i="71" s="1"/>
  <c r="Z2241" i="71"/>
  <c r="K1525" i="71"/>
  <c r="AA1525" i="71" s="1"/>
  <c r="Z1525" i="71"/>
  <c r="K587" i="71"/>
  <c r="AA587" i="71" s="1"/>
  <c r="Z587" i="71"/>
  <c r="K1097" i="71"/>
  <c r="AA1097" i="71" s="1"/>
  <c r="Z1097" i="71"/>
  <c r="K3160" i="71"/>
  <c r="AA3160" i="71" s="1"/>
  <c r="Z3160" i="71"/>
  <c r="K4776" i="71"/>
  <c r="AA4776" i="71" s="1"/>
  <c r="Z4776" i="71"/>
  <c r="K4334" i="71"/>
  <c r="AA4334" i="71" s="1"/>
  <c r="Z4334" i="71"/>
  <c r="K1943" i="71"/>
  <c r="AA1943" i="71" s="1"/>
  <c r="Z1943" i="71"/>
  <c r="K4883" i="71"/>
  <c r="AA4883" i="71" s="1"/>
  <c r="Z4883" i="71"/>
  <c r="K3029" i="71"/>
  <c r="AA3029" i="71" s="1"/>
  <c r="Z3029" i="71"/>
  <c r="K121" i="71"/>
  <c r="AA121" i="71" s="1"/>
  <c r="Z121" i="71"/>
  <c r="K2337" i="71"/>
  <c r="AA2337" i="71" s="1"/>
  <c r="Z2337" i="71"/>
  <c r="K3600" i="71"/>
  <c r="AA3600" i="71" s="1"/>
  <c r="Z3600" i="71"/>
  <c r="K4835" i="71"/>
  <c r="AA4835" i="71" s="1"/>
  <c r="Z4835" i="71"/>
  <c r="K1916" i="71"/>
  <c r="AA1916" i="71" s="1"/>
  <c r="Z1916" i="71"/>
  <c r="K2623" i="71"/>
  <c r="AA2623" i="71" s="1"/>
  <c r="Z2623" i="71"/>
  <c r="K1086" i="71"/>
  <c r="AA1086" i="71" s="1"/>
  <c r="Z1086" i="71"/>
  <c r="K2812" i="71"/>
  <c r="AA2812" i="71" s="1"/>
  <c r="Z2812" i="71"/>
  <c r="K559" i="71"/>
  <c r="AA559" i="71" s="1"/>
  <c r="Z559" i="71"/>
  <c r="K328" i="71"/>
  <c r="AA328" i="71" s="1"/>
  <c r="Z328" i="71"/>
  <c r="K2150" i="71"/>
  <c r="AA2150" i="71" s="1"/>
  <c r="Z2150" i="71"/>
  <c r="K1880" i="71"/>
  <c r="AA1880" i="71" s="1"/>
  <c r="Z1880" i="71"/>
  <c r="K1389" i="71"/>
  <c r="AA1389" i="71" s="1"/>
  <c r="Z1389" i="71"/>
  <c r="K3394" i="71"/>
  <c r="AA3394" i="71" s="1"/>
  <c r="Z3394" i="71"/>
  <c r="K3823" i="71"/>
  <c r="AA3823" i="71" s="1"/>
  <c r="Z3823" i="71"/>
  <c r="K1757" i="71"/>
  <c r="AA1757" i="71" s="1"/>
  <c r="Z1757" i="71"/>
  <c r="K749" i="71"/>
  <c r="AA749" i="71" s="1"/>
  <c r="Z749" i="71"/>
  <c r="K4" i="71"/>
  <c r="AA4" i="71" s="1"/>
  <c r="Z4" i="71"/>
  <c r="K762" i="71"/>
  <c r="AA762" i="71" s="1"/>
  <c r="Z762" i="71"/>
  <c r="K2982" i="71"/>
  <c r="AA2982" i="71" s="1"/>
  <c r="Z2982" i="71"/>
  <c r="K1545" i="71"/>
  <c r="AA1545" i="71" s="1"/>
  <c r="Z1545" i="71"/>
  <c r="K127" i="71"/>
  <c r="AA127" i="71" s="1"/>
  <c r="Z127" i="71"/>
  <c r="K3787" i="71"/>
  <c r="AA3787" i="71" s="1"/>
  <c r="Z3787" i="71"/>
  <c r="K1337" i="71"/>
  <c r="AA1337" i="71" s="1"/>
  <c r="Z1337" i="71"/>
  <c r="K4777" i="71"/>
  <c r="AA4777" i="71" s="1"/>
  <c r="Z4777" i="71"/>
  <c r="K2220" i="71"/>
  <c r="AA2220" i="71" s="1"/>
  <c r="Z2220" i="71"/>
  <c r="K1949" i="71"/>
  <c r="AA1949" i="71" s="1"/>
  <c r="Z1949" i="71"/>
  <c r="K3215" i="71"/>
  <c r="AA3215" i="71" s="1"/>
  <c r="Z3215" i="71"/>
  <c r="K3634" i="71"/>
  <c r="AA3634" i="71" s="1"/>
  <c r="Z3634" i="71"/>
  <c r="K4398" i="71"/>
  <c r="AA4398" i="71" s="1"/>
  <c r="Z4398" i="71"/>
  <c r="K222" i="71"/>
  <c r="AA222" i="71" s="1"/>
  <c r="Z222" i="71"/>
  <c r="K3245" i="71"/>
  <c r="AA3245" i="71" s="1"/>
  <c r="Z3245" i="71"/>
  <c r="K1527" i="71"/>
  <c r="AA1527" i="71" s="1"/>
  <c r="Z1527" i="71"/>
  <c r="K1037" i="71"/>
  <c r="AA1037" i="71" s="1"/>
  <c r="Z1037" i="71"/>
  <c r="K3177" i="71"/>
  <c r="AA3177" i="71" s="1"/>
  <c r="Z3177" i="71"/>
  <c r="K480" i="71"/>
  <c r="AA480" i="71" s="1"/>
  <c r="Z480" i="71"/>
  <c r="K1620" i="71"/>
  <c r="AA1620" i="71" s="1"/>
  <c r="Z1620" i="71"/>
  <c r="K4140" i="71"/>
  <c r="AA4140" i="71" s="1"/>
  <c r="Z4140" i="71"/>
  <c r="K689" i="71"/>
  <c r="AA689" i="71" s="1"/>
  <c r="Z689" i="71"/>
  <c r="K3309" i="71"/>
  <c r="AA3309" i="71" s="1"/>
  <c r="Z3309" i="71"/>
  <c r="K15" i="71"/>
  <c r="AA15" i="71" s="1"/>
  <c r="Z15" i="71"/>
  <c r="K4135" i="71"/>
  <c r="AA4135" i="71" s="1"/>
  <c r="Z4135" i="71"/>
  <c r="K3154" i="71"/>
  <c r="AA3154" i="71" s="1"/>
  <c r="Z3154" i="71"/>
  <c r="K4934" i="71"/>
  <c r="AA4934" i="71" s="1"/>
  <c r="Z4934" i="71"/>
  <c r="K4800" i="71"/>
  <c r="AA4800" i="71" s="1"/>
  <c r="Z4800" i="71"/>
  <c r="K2822" i="71"/>
  <c r="AA2822" i="71" s="1"/>
  <c r="Z2822" i="71"/>
  <c r="K1685" i="71"/>
  <c r="AA1685" i="71" s="1"/>
  <c r="Z1685" i="71"/>
  <c r="K1547" i="71"/>
  <c r="AA1547" i="71" s="1"/>
  <c r="Z1547" i="71"/>
  <c r="K1937" i="71"/>
  <c r="AA1937" i="71" s="1"/>
  <c r="Z1937" i="71"/>
  <c r="K4697" i="71"/>
  <c r="AA4697" i="71" s="1"/>
  <c r="Z4697" i="71"/>
  <c r="K500" i="71"/>
  <c r="AA500" i="71" s="1"/>
  <c r="Z500" i="71"/>
  <c r="K2380" i="71"/>
  <c r="AA2380" i="71" s="1"/>
  <c r="Z2380" i="71"/>
  <c r="K4160" i="71"/>
  <c r="AA4160" i="71" s="1"/>
  <c r="Z4160" i="71"/>
  <c r="K289" i="71"/>
  <c r="AA289" i="71" s="1"/>
  <c r="Z289" i="71"/>
  <c r="K1349" i="71"/>
  <c r="AA1349" i="71" s="1"/>
  <c r="Z1349" i="71"/>
  <c r="K3049" i="71"/>
  <c r="AA3049" i="71" s="1"/>
  <c r="Z3049" i="71"/>
  <c r="K4809" i="71"/>
  <c r="AA4809" i="71" s="1"/>
  <c r="Z4809" i="71"/>
  <c r="K1150" i="71"/>
  <c r="AA1150" i="71" s="1"/>
  <c r="Z1150" i="71"/>
  <c r="K4256" i="71"/>
  <c r="AA4256" i="71" s="1"/>
  <c r="Z4256" i="71"/>
  <c r="K3574" i="71"/>
  <c r="AA3574" i="71" s="1"/>
  <c r="Z3574" i="71"/>
  <c r="K923" i="71"/>
  <c r="AA923" i="71" s="1"/>
  <c r="Z923" i="71"/>
  <c r="K2783" i="71"/>
  <c r="AA2783" i="71" s="1"/>
  <c r="Z2783" i="71"/>
  <c r="K1304" i="71"/>
  <c r="AA1304" i="71" s="1"/>
  <c r="Z1304" i="71"/>
  <c r="K3444" i="71"/>
  <c r="AA3444" i="71" s="1"/>
  <c r="Z3444" i="71"/>
  <c r="K846" i="71"/>
  <c r="AA846" i="71" s="1"/>
  <c r="Z846" i="71"/>
  <c r="K1151" i="71"/>
  <c r="AA1151" i="71" s="1"/>
  <c r="Z1151" i="71"/>
  <c r="K312" i="71"/>
  <c r="AA312" i="71" s="1"/>
  <c r="Z312" i="71"/>
  <c r="K3972" i="71"/>
  <c r="AA3972" i="71" s="1"/>
  <c r="Z3972" i="71"/>
  <c r="K4679" i="71"/>
  <c r="AA4679" i="71" s="1"/>
  <c r="Z4679" i="71"/>
  <c r="K2248" i="71"/>
  <c r="AA2248" i="71" s="1"/>
  <c r="Z2248" i="71"/>
  <c r="K62" i="71"/>
  <c r="AA62" i="71" s="1"/>
  <c r="Z62" i="71"/>
  <c r="K665" i="71"/>
  <c r="AA665" i="71" s="1"/>
  <c r="Z665" i="71"/>
  <c r="K2222" i="71"/>
  <c r="AA2222" i="71" s="1"/>
  <c r="Z2222" i="71"/>
  <c r="K2285" i="71"/>
  <c r="AA2285" i="71" s="1"/>
  <c r="Z2285" i="71"/>
  <c r="K787" i="71"/>
  <c r="AA787" i="71" s="1"/>
  <c r="Z787" i="71"/>
  <c r="K2907" i="71"/>
  <c r="AA2907" i="71" s="1"/>
  <c r="Z2907" i="71"/>
  <c r="K877" i="71"/>
  <c r="AA877" i="71" s="1"/>
  <c r="Z877" i="71"/>
  <c r="K2977" i="71"/>
  <c r="AA2977" i="71" s="1"/>
  <c r="Z2977" i="71"/>
  <c r="K80" i="71"/>
  <c r="AA80" i="71" s="1"/>
  <c r="Z80" i="71"/>
  <c r="K2160" i="71"/>
  <c r="AA2160" i="71" s="1"/>
  <c r="Z2160" i="71"/>
  <c r="K109" i="71"/>
  <c r="AA109" i="71" s="1"/>
  <c r="Z109" i="71"/>
  <c r="K2329" i="71"/>
  <c r="AA2329" i="71" s="1"/>
  <c r="Z2329" i="71"/>
  <c r="K4489" i="71"/>
  <c r="AA4489" i="71" s="1"/>
  <c r="Z4489" i="71"/>
  <c r="K2170" i="71"/>
  <c r="AA2170" i="71" s="1"/>
  <c r="Z2170" i="71"/>
  <c r="K4536" i="71"/>
  <c r="AA4536" i="71" s="1"/>
  <c r="Z4536" i="71"/>
  <c r="K1375" i="71"/>
  <c r="AA1375" i="71" s="1"/>
  <c r="Z1375" i="71"/>
  <c r="K2374" i="71"/>
  <c r="AA2374" i="71" s="1"/>
  <c r="Z2374" i="71"/>
  <c r="K3794" i="71"/>
  <c r="AA3794" i="71" s="1"/>
  <c r="Z3794" i="71"/>
  <c r="K240" i="71"/>
  <c r="AA240" i="71" s="1"/>
  <c r="Z240" i="71"/>
  <c r="K4286" i="71"/>
  <c r="AA4286" i="71" s="1"/>
  <c r="Z4286" i="71"/>
  <c r="K4483" i="71"/>
  <c r="AA4483" i="71" s="1"/>
  <c r="Z4483" i="71"/>
  <c r="K384" i="71"/>
  <c r="AA384" i="71" s="1"/>
  <c r="Z384" i="71"/>
  <c r="K1542" i="71"/>
  <c r="AA1542" i="71" s="1"/>
  <c r="Z1542" i="71"/>
  <c r="K2922" i="71"/>
  <c r="AA2922" i="71" s="1"/>
  <c r="Z2922" i="71"/>
  <c r="K1745" i="71"/>
  <c r="AA1745" i="71" s="1"/>
  <c r="Z1745" i="71"/>
  <c r="K3785" i="71"/>
  <c r="AA3785" i="71" s="1"/>
  <c r="Z3785" i="71"/>
  <c r="K387" i="71"/>
  <c r="AA387" i="71" s="1"/>
  <c r="Z387" i="71"/>
  <c r="K2367" i="71"/>
  <c r="AA2367" i="71" s="1"/>
  <c r="Z2367" i="71"/>
  <c r="K1517" i="71"/>
  <c r="AA1517" i="71" s="1"/>
  <c r="Z1517" i="71"/>
  <c r="K3577" i="71"/>
  <c r="AA3577" i="71" s="1"/>
  <c r="Z3577" i="71"/>
  <c r="K800" i="71"/>
  <c r="AA800" i="71" s="1"/>
  <c r="Z800" i="71"/>
  <c r="K2440" i="71"/>
  <c r="AA2440" i="71" s="1"/>
  <c r="Z2440" i="71"/>
  <c r="K129" i="71"/>
  <c r="AA129" i="71" s="1"/>
  <c r="Z129" i="71"/>
  <c r="K1929" i="71"/>
  <c r="AA1929" i="71" s="1"/>
  <c r="Z1929" i="71"/>
  <c r="K3389" i="71"/>
  <c r="AA3389" i="71" s="1"/>
  <c r="Z3389" i="71"/>
  <c r="K2970" i="71"/>
  <c r="AA2970" i="71" s="1"/>
  <c r="Z2970" i="71"/>
  <c r="K4296" i="71"/>
  <c r="AA4296" i="71" s="1"/>
  <c r="Z4296" i="71"/>
  <c r="K1415" i="71"/>
  <c r="AA1415" i="71" s="1"/>
  <c r="Z1415" i="71"/>
  <c r="K3795" i="71"/>
  <c r="AA3795" i="71" s="1"/>
  <c r="Z3795" i="71"/>
  <c r="K2194" i="71"/>
  <c r="AA2194" i="71" s="1"/>
  <c r="Z2194" i="71"/>
  <c r="K3014" i="71"/>
  <c r="AA3014" i="71" s="1"/>
  <c r="Z3014" i="71"/>
  <c r="K3814" i="71"/>
  <c r="AA3814" i="71" s="1"/>
  <c r="Z3814" i="71"/>
  <c r="K2318" i="71"/>
  <c r="AA2318" i="71" s="1"/>
  <c r="Z2318" i="71"/>
  <c r="K3266" i="71"/>
  <c r="AA3266" i="71" s="1"/>
  <c r="Z3266" i="71"/>
  <c r="K3456" i="71"/>
  <c r="AA3456" i="71" s="1"/>
  <c r="Z3456" i="71"/>
  <c r="K302" i="71"/>
  <c r="AA302" i="71" s="1"/>
  <c r="Z302" i="71"/>
  <c r="K2002" i="71"/>
  <c r="AA2002" i="71" s="1"/>
  <c r="Z2002" i="71"/>
  <c r="K745" i="71"/>
  <c r="AA745" i="71" s="1"/>
  <c r="Z745" i="71"/>
  <c r="K3045" i="71"/>
  <c r="AA3045" i="71" s="1"/>
  <c r="Z3045" i="71"/>
  <c r="K607" i="71"/>
  <c r="AA607" i="71" s="1"/>
  <c r="Z607" i="71"/>
  <c r="K3107" i="71"/>
  <c r="AA3107" i="71" s="1"/>
  <c r="Z3107" i="71"/>
  <c r="K1137" i="71"/>
  <c r="AA1137" i="71" s="1"/>
  <c r="Z1137" i="71"/>
  <c r="K2657" i="71"/>
  <c r="AA2657" i="71" s="1"/>
  <c r="Z2657" i="71"/>
  <c r="K120" i="71"/>
  <c r="AA120" i="71" s="1"/>
  <c r="Z120" i="71"/>
  <c r="K1720" i="71"/>
  <c r="AA1720" i="71" s="1"/>
  <c r="Z1720" i="71"/>
  <c r="K3440" i="71"/>
  <c r="AA3440" i="71" s="1"/>
  <c r="Z3440" i="71"/>
  <c r="K989" i="71"/>
  <c r="AA989" i="71" s="1"/>
  <c r="Z989" i="71"/>
  <c r="K2369" i="71"/>
  <c r="AA2369" i="71" s="1"/>
  <c r="Z2369" i="71"/>
  <c r="K4309" i="71"/>
  <c r="AA4309" i="71" s="1"/>
  <c r="Z4309" i="71"/>
  <c r="K2370" i="71"/>
  <c r="AA2370" i="71" s="1"/>
  <c r="Z2370" i="71"/>
  <c r="K4796" i="71"/>
  <c r="AA4796" i="71" s="1"/>
  <c r="Z4796" i="71"/>
  <c r="K1915" i="71"/>
  <c r="AA1915" i="71" s="1"/>
  <c r="Z1915" i="71"/>
  <c r="K2414" i="71"/>
  <c r="AA2414" i="71" s="1"/>
  <c r="Z2414" i="71"/>
  <c r="K3434" i="71"/>
  <c r="AA3434" i="71" s="1"/>
  <c r="Z3434" i="71"/>
  <c r="K4554" i="71"/>
  <c r="AA4554" i="71" s="1"/>
  <c r="Z4554" i="71"/>
  <c r="K2401" i="71"/>
  <c r="AA2401" i="71" s="1"/>
  <c r="Z2401" i="71"/>
  <c r="K3446" i="71"/>
  <c r="AA3446" i="71" s="1"/>
  <c r="Z3446" i="71"/>
  <c r="K4285" i="71"/>
  <c r="AA4285" i="71" s="1"/>
  <c r="Z4285" i="71"/>
  <c r="K2763" i="71"/>
  <c r="AA2763" i="71" s="1"/>
  <c r="Z2763" i="71"/>
  <c r="K2872" i="71"/>
  <c r="AA2872" i="71" s="1"/>
  <c r="Z2872" i="71"/>
  <c r="K2720" i="71"/>
  <c r="AA2720" i="71" s="1"/>
  <c r="Z2720" i="71"/>
  <c r="K2570" i="71"/>
  <c r="AA2570" i="71" s="1"/>
  <c r="Z2570" i="71"/>
  <c r="K3554" i="71"/>
  <c r="AA3554" i="71" s="1"/>
  <c r="Z3554" i="71"/>
  <c r="K4066" i="71"/>
  <c r="AA4066" i="71" s="1"/>
  <c r="Z4066" i="71"/>
  <c r="K243" i="71"/>
  <c r="AA243" i="71" s="1"/>
  <c r="Z243" i="71"/>
  <c r="K417" i="71"/>
  <c r="AA417" i="71" s="1"/>
  <c r="Z417" i="71"/>
  <c r="K1860" i="71"/>
  <c r="AA1860" i="71" s="1"/>
  <c r="Z1860" i="71"/>
  <c r="K3689" i="71"/>
  <c r="AA3689" i="71" s="1"/>
  <c r="Z3689" i="71"/>
  <c r="K1335" i="71"/>
  <c r="AA1335" i="71" s="1"/>
  <c r="Z1335" i="71"/>
  <c r="K421" i="71"/>
  <c r="AA421" i="71" s="1"/>
  <c r="Z421" i="71"/>
  <c r="K223" i="71"/>
  <c r="AA223" i="71" s="1"/>
  <c r="Z223" i="71"/>
  <c r="K2706" i="71"/>
  <c r="AA2706" i="71" s="1"/>
  <c r="Z2706" i="71"/>
  <c r="K4472" i="71"/>
  <c r="AA4472" i="71" s="1"/>
  <c r="Z4472" i="71"/>
  <c r="K1619" i="71"/>
  <c r="AA1619" i="71" s="1"/>
  <c r="Z1619" i="71"/>
  <c r="K1268" i="71"/>
  <c r="AA1268" i="71" s="1"/>
  <c r="Z1268" i="71"/>
  <c r="K3380" i="71"/>
  <c r="AA3380" i="71" s="1"/>
  <c r="Z3380" i="71"/>
  <c r="K2549" i="71"/>
  <c r="AA2549" i="71" s="1"/>
  <c r="Z2549" i="71"/>
  <c r="K2637" i="71"/>
  <c r="AA2637" i="71" s="1"/>
  <c r="Z2637" i="71"/>
  <c r="K969" i="71"/>
  <c r="AA969" i="71" s="1"/>
  <c r="Z969" i="71"/>
  <c r="K3201" i="71"/>
  <c r="AA3201" i="71" s="1"/>
  <c r="Z3201" i="71"/>
  <c r="K502" i="71"/>
  <c r="AA502" i="71" s="1"/>
  <c r="Z502" i="71"/>
  <c r="K4009" i="71"/>
  <c r="AA4009" i="71" s="1"/>
  <c r="Z4009" i="71"/>
  <c r="K4354" i="71"/>
  <c r="AA4354" i="71" s="1"/>
  <c r="Z4354" i="71"/>
  <c r="K3983" i="71"/>
  <c r="AA3983" i="71" s="1"/>
  <c r="Z3983" i="71"/>
  <c r="K225" i="71"/>
  <c r="AA225" i="71" s="1"/>
  <c r="Z225" i="71"/>
  <c r="K3282" i="71"/>
  <c r="AA3282" i="71" s="1"/>
  <c r="Z3282" i="71"/>
  <c r="K727" i="71"/>
  <c r="AA727" i="71" s="1"/>
  <c r="Z727" i="71"/>
  <c r="K2317" i="71"/>
  <c r="AA2317" i="71" s="1"/>
  <c r="Z2317" i="71"/>
  <c r="K280" i="71"/>
  <c r="AA280" i="71" s="1"/>
  <c r="Z280" i="71"/>
  <c r="K3880" i="71"/>
  <c r="AA3880" i="71" s="1"/>
  <c r="Z3880" i="71"/>
  <c r="K489" i="71"/>
  <c r="AA489" i="71" s="1"/>
  <c r="Z489" i="71"/>
  <c r="K3909" i="71"/>
  <c r="AA3909" i="71" s="1"/>
  <c r="Z3909" i="71"/>
  <c r="K1295" i="71"/>
  <c r="AA1295" i="71" s="1"/>
  <c r="Z1295" i="71"/>
  <c r="K1514" i="71"/>
  <c r="AA1514" i="71" s="1"/>
  <c r="Z1514" i="71"/>
  <c r="K3354" i="71"/>
  <c r="AA3354" i="71" s="1"/>
  <c r="Z3354" i="71"/>
  <c r="K2451" i="71"/>
  <c r="AA2451" i="71" s="1"/>
  <c r="Z2451" i="71"/>
  <c r="K3303" i="71"/>
  <c r="AA3303" i="71" s="1"/>
  <c r="Z3303" i="71"/>
  <c r="K544" i="71"/>
  <c r="AA544" i="71" s="1"/>
  <c r="Z544" i="71"/>
  <c r="K1502" i="71"/>
  <c r="AA1502" i="71" s="1"/>
  <c r="Z1502" i="71"/>
  <c r="K1285" i="71"/>
  <c r="AA1285" i="71" s="1"/>
  <c r="Z1285" i="71"/>
  <c r="K2327" i="71"/>
  <c r="AA2327" i="71" s="1"/>
  <c r="Z2327" i="71"/>
  <c r="K2957" i="71"/>
  <c r="AA2957" i="71" s="1"/>
  <c r="Z2957" i="71"/>
  <c r="K3060" i="71"/>
  <c r="AA3060" i="71" s="1"/>
  <c r="Z3060" i="71"/>
  <c r="K89" i="71"/>
  <c r="AA89" i="71" s="1"/>
  <c r="Z89" i="71"/>
  <c r="K2809" i="71"/>
  <c r="AA2809" i="71" s="1"/>
  <c r="Z2809" i="71"/>
  <c r="K3950" i="71"/>
  <c r="AA3950" i="71" s="1"/>
  <c r="Z3950" i="71"/>
  <c r="K875" i="71"/>
  <c r="AA875" i="71" s="1"/>
  <c r="Z875" i="71"/>
  <c r="K1954" i="71"/>
  <c r="AA1954" i="71" s="1"/>
  <c r="Z1954" i="71"/>
  <c r="K4294" i="71"/>
  <c r="AA4294" i="71" s="1"/>
  <c r="Z4294" i="71"/>
  <c r="K1980" i="71"/>
  <c r="AA1980" i="71" s="1"/>
  <c r="Z1980" i="71"/>
  <c r="K1643" i="71"/>
  <c r="AA1643" i="71" s="1"/>
  <c r="Z1643" i="71"/>
  <c r="K703" i="71"/>
  <c r="AA703" i="71" s="1"/>
  <c r="Z703" i="71"/>
  <c r="K2163" i="71"/>
  <c r="AA2163" i="71" s="1"/>
  <c r="Z2163" i="71"/>
  <c r="K3103" i="71"/>
  <c r="AA3103" i="71" s="1"/>
  <c r="Z3103" i="71"/>
  <c r="K1104" i="71"/>
  <c r="AA1104" i="71" s="1"/>
  <c r="Z1104" i="71"/>
  <c r="K2504" i="71"/>
  <c r="AA2504" i="71" s="1"/>
  <c r="Z2504" i="71"/>
  <c r="K126" i="71"/>
  <c r="AA126" i="71" s="1"/>
  <c r="Z126" i="71"/>
  <c r="K2426" i="71"/>
  <c r="AA2426" i="71" s="1"/>
  <c r="Z2426" i="71"/>
  <c r="K551" i="71"/>
  <c r="AA551" i="71" s="1"/>
  <c r="Z551" i="71"/>
  <c r="K1531" i="71"/>
  <c r="AA1531" i="71" s="1"/>
  <c r="Z1531" i="71"/>
  <c r="K2911" i="71"/>
  <c r="AA2911" i="71" s="1"/>
  <c r="Z2911" i="71"/>
  <c r="K1612" i="71"/>
  <c r="AA1612" i="71" s="1"/>
  <c r="Z1612" i="71"/>
  <c r="K3412" i="71"/>
  <c r="AA3412" i="71" s="1"/>
  <c r="Z3412" i="71"/>
  <c r="K734" i="71"/>
  <c r="AA734" i="71" s="1"/>
  <c r="Z734" i="71"/>
  <c r="K1434" i="71"/>
  <c r="AA1434" i="71" s="1"/>
  <c r="Z1434" i="71"/>
  <c r="K138" i="71"/>
  <c r="AA138" i="71" s="1"/>
  <c r="Z138" i="71"/>
  <c r="K1238" i="71"/>
  <c r="AA1238" i="71" s="1"/>
  <c r="Z1238" i="71"/>
  <c r="K2058" i="71"/>
  <c r="AA2058" i="71" s="1"/>
  <c r="Z2058" i="71"/>
  <c r="K4138" i="71"/>
  <c r="AA4138" i="71" s="1"/>
  <c r="Z4138" i="71"/>
  <c r="K1219" i="71"/>
  <c r="AA1219" i="71" s="1"/>
  <c r="Z1219" i="71"/>
  <c r="K2579" i="71"/>
  <c r="AA2579" i="71" s="1"/>
  <c r="Z2579" i="71"/>
  <c r="K4419" i="71"/>
  <c r="AA4419" i="71" s="1"/>
  <c r="Z4419" i="71"/>
  <c r="K381" i="71"/>
  <c r="AA381" i="71" s="1"/>
  <c r="Z381" i="71"/>
  <c r="K4741" i="71"/>
  <c r="AA4741" i="71" s="1"/>
  <c r="Z4741" i="71"/>
  <c r="K113" i="71"/>
  <c r="AA113" i="71" s="1"/>
  <c r="Z113" i="71"/>
  <c r="K164" i="71"/>
  <c r="AA164" i="71" s="1"/>
  <c r="Z164" i="71"/>
  <c r="K722" i="71"/>
  <c r="AA722" i="71" s="1"/>
  <c r="Z722" i="71"/>
  <c r="K2482" i="71"/>
  <c r="AA2482" i="71" s="1"/>
  <c r="Z2482" i="71"/>
  <c r="K1305" i="71"/>
  <c r="AA1305" i="71" s="1"/>
  <c r="Z1305" i="71"/>
  <c r="K4305" i="71"/>
  <c r="AA4305" i="71" s="1"/>
  <c r="Z4305" i="71"/>
  <c r="K1567" i="71"/>
  <c r="AA1567" i="71" s="1"/>
  <c r="Z1567" i="71"/>
  <c r="K3727" i="71"/>
  <c r="AA3727" i="71" s="1"/>
  <c r="Z3727" i="71"/>
  <c r="K1077" i="71"/>
  <c r="AA1077" i="71" s="1"/>
  <c r="Z1077" i="71"/>
  <c r="K2377" i="71"/>
  <c r="AA2377" i="71" s="1"/>
  <c r="Z2377" i="71"/>
  <c r="K4397" i="71"/>
  <c r="AA4397" i="71" s="1"/>
  <c r="Z4397" i="71"/>
  <c r="K1460" i="71"/>
  <c r="AA1460" i="71" s="1"/>
  <c r="Z1460" i="71"/>
  <c r="K3940" i="71"/>
  <c r="AA3940" i="71" s="1"/>
  <c r="Z3940" i="71"/>
  <c r="K729" i="71"/>
  <c r="AA729" i="71" s="1"/>
  <c r="Z729" i="71"/>
  <c r="K3349" i="71"/>
  <c r="AA3349" i="71" s="1"/>
  <c r="Z3349" i="71"/>
  <c r="K1775" i="71"/>
  <c r="AA1775" i="71" s="1"/>
  <c r="Z1775" i="71"/>
  <c r="K1754" i="71"/>
  <c r="AA1754" i="71" s="1"/>
  <c r="Z1754" i="71"/>
  <c r="K3594" i="71"/>
  <c r="AA3594" i="71" s="1"/>
  <c r="Z3594" i="71"/>
  <c r="K2511" i="71"/>
  <c r="AA2511" i="71" s="1"/>
  <c r="Z2511" i="71"/>
  <c r="K4298" i="71"/>
  <c r="AA4298" i="71" s="1"/>
  <c r="Z4298" i="71"/>
  <c r="K3186" i="71"/>
  <c r="AA3186" i="71" s="1"/>
  <c r="Z3186" i="71"/>
  <c r="K82" i="71"/>
  <c r="AA82" i="71" s="1"/>
  <c r="Z82" i="71"/>
  <c r="K85" i="71"/>
  <c r="AA85" i="71" s="1"/>
  <c r="Z85" i="71"/>
  <c r="K1142" i="71"/>
  <c r="AA1142" i="71" s="1"/>
  <c r="Z1142" i="71"/>
  <c r="K2502" i="71"/>
  <c r="AA2502" i="71" s="1"/>
  <c r="Z2502" i="71"/>
  <c r="K925" i="71"/>
  <c r="AA925" i="71" s="1"/>
  <c r="Z925" i="71"/>
  <c r="K3005" i="71"/>
  <c r="AA3005" i="71" s="1"/>
  <c r="Z3005" i="71"/>
  <c r="K1587" i="71"/>
  <c r="AA1587" i="71" s="1"/>
  <c r="Z1587" i="71"/>
  <c r="K457" i="71"/>
  <c r="AA457" i="71" s="1"/>
  <c r="Z457" i="71"/>
  <c r="K2997" i="71"/>
  <c r="AA2997" i="71" s="1"/>
  <c r="Z2997" i="71"/>
  <c r="K4737" i="71"/>
  <c r="AA4737" i="71" s="1"/>
  <c r="Z4737" i="71"/>
  <c r="K1280" i="71"/>
  <c r="AA1280" i="71" s="1"/>
  <c r="Z1280" i="71"/>
  <c r="K3420" i="71"/>
  <c r="AA3420" i="71" s="1"/>
  <c r="Z3420" i="71"/>
  <c r="K1189" i="71"/>
  <c r="AA1189" i="71" s="1"/>
  <c r="Z1189" i="71"/>
  <c r="K2869" i="71"/>
  <c r="AA2869" i="71" s="1"/>
  <c r="Z2869" i="71"/>
  <c r="K3989" i="71"/>
  <c r="AA3989" i="71" s="1"/>
  <c r="Z3989" i="71"/>
  <c r="K1370" i="71"/>
  <c r="AA1370" i="71" s="1"/>
  <c r="Z1370" i="71"/>
  <c r="K955" i="71"/>
  <c r="AA955" i="71" s="1"/>
  <c r="Z955" i="71"/>
  <c r="K4255" i="71"/>
  <c r="AA4255" i="71" s="1"/>
  <c r="Z4255" i="71"/>
  <c r="K2394" i="71"/>
  <c r="AA2394" i="71" s="1"/>
  <c r="Z2394" i="71"/>
  <c r="K3414" i="71"/>
  <c r="AA3414" i="71" s="1"/>
  <c r="Z3414" i="71"/>
  <c r="K1191" i="71"/>
  <c r="AA1191" i="71" s="1"/>
  <c r="Z1191" i="71"/>
  <c r="K3120" i="71"/>
  <c r="AA3120" i="71" s="1"/>
  <c r="Z3120" i="71"/>
  <c r="K4666" i="71"/>
  <c r="AA4666" i="71" s="1"/>
  <c r="Z4666" i="71"/>
  <c r="K204" i="71"/>
  <c r="AA204" i="71" s="1"/>
  <c r="Z204" i="71"/>
  <c r="K962" i="71"/>
  <c r="AA962" i="71" s="1"/>
  <c r="Z962" i="71"/>
  <c r="K2522" i="71"/>
  <c r="AA2522" i="71" s="1"/>
  <c r="Z2522" i="71"/>
  <c r="K945" i="71"/>
  <c r="AA945" i="71" s="1"/>
  <c r="Z945" i="71"/>
  <c r="K3385" i="71"/>
  <c r="AA3385" i="71" s="1"/>
  <c r="Z3385" i="71"/>
  <c r="K847" i="71"/>
  <c r="AA847" i="71" s="1"/>
  <c r="Z847" i="71"/>
  <c r="K4347" i="71"/>
  <c r="AA4347" i="71" s="1"/>
  <c r="Z4347" i="71"/>
  <c r="K917" i="71"/>
  <c r="AA917" i="71" s="1"/>
  <c r="Z917" i="71"/>
  <c r="K2417" i="71"/>
  <c r="AA2417" i="71" s="1"/>
  <c r="Z2417" i="71"/>
  <c r="K4137" i="71"/>
  <c r="AA4137" i="71" s="1"/>
  <c r="Z4137" i="71"/>
  <c r="K1060" i="71"/>
  <c r="AA1060" i="71" s="1"/>
  <c r="Z1060" i="71"/>
  <c r="K2460" i="71"/>
  <c r="AA2460" i="71" s="1"/>
  <c r="Z2460" i="71"/>
  <c r="K4280" i="71"/>
  <c r="AA4280" i="71" s="1"/>
  <c r="Z4280" i="71"/>
  <c r="K149" i="71"/>
  <c r="AA149" i="71" s="1"/>
  <c r="Z149" i="71"/>
  <c r="K1709" i="71"/>
  <c r="AA1709" i="71" s="1"/>
  <c r="Z1709" i="71"/>
  <c r="K3129" i="71"/>
  <c r="AA3129" i="71" s="1"/>
  <c r="Z3129" i="71"/>
  <c r="K1070" i="71"/>
  <c r="AA1070" i="71" s="1"/>
  <c r="Z1070" i="71"/>
  <c r="K215" i="71"/>
  <c r="AA215" i="71" s="1"/>
  <c r="Z215" i="71"/>
  <c r="K3835" i="71"/>
  <c r="AA3835" i="71" s="1"/>
  <c r="Z3835" i="71"/>
  <c r="K2214" i="71"/>
  <c r="AA2214" i="71" s="1"/>
  <c r="Z2214" i="71"/>
  <c r="K4114" i="71"/>
  <c r="AA4114" i="71" s="1"/>
  <c r="Z4114" i="71"/>
  <c r="K2691" i="71"/>
  <c r="AA2691" i="71" s="1"/>
  <c r="Z2691" i="71"/>
  <c r="K4361" i="71"/>
  <c r="AA4361" i="71" s="1"/>
  <c r="Z4361" i="71"/>
  <c r="K4523" i="71"/>
  <c r="AA4523" i="71" s="1"/>
  <c r="Z4523" i="71"/>
  <c r="K63" i="71"/>
  <c r="AA63" i="71" s="1"/>
  <c r="Z63" i="71"/>
  <c r="K303" i="71"/>
  <c r="AA303" i="71" s="1"/>
  <c r="Z303" i="71"/>
  <c r="K543" i="71"/>
  <c r="AA543" i="71" s="1"/>
  <c r="Z543" i="71"/>
  <c r="K763" i="71"/>
  <c r="AA763" i="71" s="1"/>
  <c r="Z763" i="71"/>
  <c r="K983" i="71"/>
  <c r="AA983" i="71" s="1"/>
  <c r="Z983" i="71"/>
  <c r="K1243" i="71"/>
  <c r="AA1243" i="71" s="1"/>
  <c r="Z1243" i="71"/>
  <c r="K1503" i="71"/>
  <c r="AA1503" i="71" s="1"/>
  <c r="Z1503" i="71"/>
  <c r="K1723" i="71"/>
  <c r="AA1723" i="71" s="1"/>
  <c r="Z1723" i="71"/>
  <c r="K1963" i="71"/>
  <c r="AA1963" i="71" s="1"/>
  <c r="Z1963" i="71"/>
  <c r="K2243" i="71"/>
  <c r="AA2243" i="71" s="1"/>
  <c r="Z2243" i="71"/>
  <c r="K2503" i="71"/>
  <c r="AA2503" i="71" s="1"/>
  <c r="Z2503" i="71"/>
  <c r="K2883" i="71"/>
  <c r="AA2883" i="71" s="1"/>
  <c r="Z2883" i="71"/>
  <c r="K3203" i="71"/>
  <c r="AA3203" i="71" s="1"/>
  <c r="Z3203" i="71"/>
  <c r="K3623" i="71"/>
  <c r="AA3623" i="71" s="1"/>
  <c r="Z3623" i="71"/>
  <c r="K4063" i="71"/>
  <c r="AA4063" i="71" s="1"/>
  <c r="Z4063" i="71"/>
  <c r="K764" i="71"/>
  <c r="AA764" i="71" s="1"/>
  <c r="Z764" i="71"/>
  <c r="K964" i="71"/>
  <c r="AA964" i="71" s="1"/>
  <c r="Z964" i="71"/>
  <c r="K1164" i="71"/>
  <c r="AA1164" i="71" s="1"/>
  <c r="Z1164" i="71"/>
  <c r="K1364" i="71"/>
  <c r="AA1364" i="71" s="1"/>
  <c r="Z1364" i="71"/>
  <c r="K1564" i="71"/>
  <c r="AA1564" i="71" s="1"/>
  <c r="Z1564" i="71"/>
  <c r="K1804" i="71"/>
  <c r="AA1804" i="71" s="1"/>
  <c r="Z1804" i="71"/>
  <c r="K2044" i="71"/>
  <c r="AA2044" i="71" s="1"/>
  <c r="Z2044" i="71"/>
  <c r="K2324" i="71"/>
  <c r="AA2324" i="71" s="1"/>
  <c r="Z2324" i="71"/>
  <c r="K2584" i="71"/>
  <c r="AA2584" i="71" s="1"/>
  <c r="Z2584" i="71"/>
  <c r="K3084" i="71"/>
  <c r="AA3084" i="71" s="1"/>
  <c r="Z3084" i="71"/>
  <c r="K3544" i="71"/>
  <c r="AA3544" i="71" s="1"/>
  <c r="Z3544" i="71"/>
  <c r="K4064" i="71"/>
  <c r="AA4064" i="71" s="1"/>
  <c r="Z4064" i="71"/>
  <c r="K206" i="71"/>
  <c r="AA206" i="71" s="1"/>
  <c r="Z206" i="71"/>
  <c r="K446" i="71"/>
  <c r="AA446" i="71" s="1"/>
  <c r="Z446" i="71"/>
  <c r="K666" i="71"/>
  <c r="AA666" i="71" s="1"/>
  <c r="Z666" i="71"/>
  <c r="K926" i="71"/>
  <c r="AA926" i="71" s="1"/>
  <c r="Z926" i="71"/>
  <c r="K1166" i="71"/>
  <c r="AA1166" i="71" s="1"/>
  <c r="Z1166" i="71"/>
  <c r="K1466" i="71"/>
  <c r="AA1466" i="71" s="1"/>
  <c r="Z1466" i="71"/>
  <c r="K1666" i="71"/>
  <c r="AA1666" i="71" s="1"/>
  <c r="Z1666" i="71"/>
  <c r="K1906" i="71"/>
  <c r="AA1906" i="71" s="1"/>
  <c r="Z1906" i="71"/>
  <c r="K2246" i="71"/>
  <c r="AA2246" i="71" s="1"/>
  <c r="Z2246" i="71"/>
  <c r="K2486" i="71"/>
  <c r="AA2486" i="71" s="1"/>
  <c r="Z2486" i="71"/>
  <c r="K2846" i="71"/>
  <c r="AA2846" i="71" s="1"/>
  <c r="Z2846" i="71"/>
  <c r="K3346" i="71"/>
  <c r="AA3346" i="71" s="1"/>
  <c r="Z3346" i="71"/>
  <c r="K3986" i="71"/>
  <c r="AA3986" i="71" s="1"/>
  <c r="Z3986" i="71"/>
  <c r="K4786" i="71"/>
  <c r="AA4786" i="71" s="1"/>
  <c r="Z4786" i="71"/>
  <c r="K1965" i="71"/>
  <c r="AA1965" i="71" s="1"/>
  <c r="Z1965" i="71"/>
  <c r="K1257" i="71"/>
  <c r="AA1257" i="71" s="1"/>
  <c r="Z1257" i="71"/>
  <c r="K3050" i="71"/>
  <c r="AA3050" i="71" s="1"/>
  <c r="Z3050" i="71"/>
  <c r="K4694" i="71"/>
  <c r="AA4694" i="71" s="1"/>
  <c r="Z4694" i="71"/>
  <c r="K3783" i="71"/>
  <c r="AA3783" i="71" s="1"/>
  <c r="Z3783" i="71"/>
  <c r="K4377" i="71"/>
  <c r="AA4377" i="71" s="1"/>
  <c r="Z4377" i="71"/>
  <c r="K1734" i="71"/>
  <c r="AA1734" i="71" s="1"/>
  <c r="Z1734" i="71"/>
  <c r="K4025" i="71"/>
  <c r="AA4025" i="71" s="1"/>
  <c r="Z4025" i="71"/>
  <c r="K3803" i="71"/>
  <c r="AA3803" i="71" s="1"/>
  <c r="Z3803" i="71"/>
  <c r="K2166" i="71"/>
  <c r="AA2166" i="71" s="1"/>
  <c r="Z2166" i="71"/>
  <c r="K3212" i="71"/>
  <c r="AA3212" i="71" s="1"/>
  <c r="Z3212" i="71"/>
  <c r="K779" i="71"/>
  <c r="AA779" i="71" s="1"/>
  <c r="Z779" i="71"/>
  <c r="K548" i="71"/>
  <c r="AA548" i="71" s="1"/>
  <c r="Z548" i="71"/>
  <c r="K3250" i="71"/>
  <c r="AA3250" i="71" s="1"/>
  <c r="Z3250" i="71"/>
  <c r="K3305" i="71"/>
  <c r="AA3305" i="71" s="1"/>
  <c r="Z3305" i="71"/>
  <c r="K4829" i="71"/>
  <c r="AA4829" i="71" s="1"/>
  <c r="Z4829" i="71"/>
  <c r="K1261" i="71"/>
  <c r="AA1261" i="71" s="1"/>
  <c r="Z1261" i="71"/>
  <c r="K4485" i="71"/>
  <c r="AA4485" i="71" s="1"/>
  <c r="Z4485" i="71"/>
  <c r="K2663" i="71"/>
  <c r="AA2663" i="71" s="1"/>
  <c r="Z2663" i="71"/>
  <c r="K2045" i="71"/>
  <c r="AA2045" i="71" s="1"/>
  <c r="Z2045" i="71"/>
  <c r="K1815" i="71"/>
  <c r="AA1815" i="71" s="1"/>
  <c r="Z1815" i="71"/>
  <c r="K404" i="71"/>
  <c r="AA404" i="71" s="1"/>
  <c r="Z404" i="71"/>
  <c r="K1162" i="71"/>
  <c r="AA1162" i="71" s="1"/>
  <c r="Z1162" i="71"/>
  <c r="K3882" i="71"/>
  <c r="AA3882" i="71" s="1"/>
  <c r="Z3882" i="71"/>
  <c r="K2065" i="71"/>
  <c r="AA2065" i="71" s="1"/>
  <c r="Z2065" i="71"/>
  <c r="K1067" i="71"/>
  <c r="AA1067" i="71" s="1"/>
  <c r="Z1067" i="71"/>
  <c r="K1997" i="71"/>
  <c r="AA1997" i="71" s="1"/>
  <c r="Z1997" i="71"/>
  <c r="K3980" i="71"/>
  <c r="AA3980" i="71" s="1"/>
  <c r="Z3980" i="71"/>
  <c r="K3409" i="71"/>
  <c r="AA3409" i="71" s="1"/>
  <c r="Z3409" i="71"/>
  <c r="K1490" i="71"/>
  <c r="AA1490" i="71" s="1"/>
  <c r="Z1490" i="71"/>
  <c r="K4076" i="71"/>
  <c r="AA4076" i="71" s="1"/>
  <c r="Z4076" i="71"/>
  <c r="K2014" i="71"/>
  <c r="AA2014" i="71" s="1"/>
  <c r="Z2014" i="71"/>
  <c r="K146" i="71"/>
  <c r="AA146" i="71" s="1"/>
  <c r="Z146" i="71"/>
  <c r="K1482" i="71"/>
  <c r="AA1482" i="71" s="1"/>
  <c r="Z1482" i="71"/>
  <c r="K2289" i="71"/>
  <c r="AA2289" i="71" s="1"/>
  <c r="Z2289" i="71"/>
  <c r="K3615" i="71"/>
  <c r="AA3615" i="71" s="1"/>
  <c r="Z3615" i="71"/>
  <c r="K4198" i="71"/>
  <c r="AA4198" i="71" s="1"/>
  <c r="Z4198" i="71"/>
  <c r="K2563" i="71"/>
  <c r="AA2563" i="71" s="1"/>
  <c r="Z2563" i="71"/>
  <c r="K1702" i="71"/>
  <c r="AA1702" i="71" s="1"/>
  <c r="Z1702" i="71"/>
  <c r="K2090" i="71"/>
  <c r="AA2090" i="71" s="1"/>
  <c r="Z2090" i="71"/>
  <c r="K3374" i="71"/>
  <c r="AA3374" i="71" s="1"/>
  <c r="Z3374" i="71"/>
  <c r="K140" i="71"/>
  <c r="AA140" i="71" s="1"/>
  <c r="Z140" i="71"/>
  <c r="K386" i="71"/>
  <c r="AA386" i="71" s="1"/>
  <c r="Z386" i="71"/>
  <c r="K2612" i="71"/>
  <c r="AA2612" i="71" s="1"/>
  <c r="Z2612" i="71"/>
  <c r="K359" i="71"/>
  <c r="AA359" i="71" s="1"/>
  <c r="Z359" i="71"/>
  <c r="K108" i="71"/>
  <c r="AA108" i="71" s="1"/>
  <c r="Z108" i="71"/>
  <c r="K4630" i="71"/>
  <c r="AA4630" i="71" s="1"/>
  <c r="Z4630" i="71"/>
  <c r="K1122" i="71"/>
  <c r="AA1122" i="71" s="1"/>
  <c r="Z1122" i="71"/>
  <c r="K17" i="71"/>
  <c r="AA17" i="71" s="1"/>
  <c r="Z17" i="71"/>
  <c r="K4855" i="71"/>
  <c r="AA4855" i="71" s="1"/>
  <c r="Z4855" i="71"/>
  <c r="K2262" i="71"/>
  <c r="AA2262" i="71" s="1"/>
  <c r="Z2262" i="71"/>
  <c r="K1145" i="71"/>
  <c r="AA1145" i="71" s="1"/>
  <c r="Z1145" i="71"/>
  <c r="K2127" i="71"/>
  <c r="AA2127" i="71" s="1"/>
  <c r="Z2127" i="71"/>
  <c r="K497" i="71"/>
  <c r="AA497" i="71" s="1"/>
  <c r="Z497" i="71"/>
  <c r="K3337" i="71"/>
  <c r="AA3337" i="71" s="1"/>
  <c r="Z3337" i="71"/>
  <c r="K580" i="71"/>
  <c r="AA580" i="71" s="1"/>
  <c r="Z580" i="71"/>
  <c r="K569" i="71"/>
  <c r="AA569" i="71" s="1"/>
  <c r="Z569" i="71"/>
  <c r="K4569" i="71"/>
  <c r="AA4569" i="71" s="1"/>
  <c r="Z4569" i="71"/>
  <c r="K575" i="71"/>
  <c r="AA575" i="71" s="1"/>
  <c r="Z575" i="71"/>
  <c r="K2614" i="71"/>
  <c r="AA2614" i="71" s="1"/>
  <c r="Z2614" i="71"/>
  <c r="K3876" i="71"/>
  <c r="AA3876" i="71" s="1"/>
  <c r="Z3876" i="71"/>
  <c r="K425" i="71"/>
  <c r="AA425" i="71" s="1"/>
  <c r="Z425" i="71"/>
  <c r="K2782" i="71"/>
  <c r="AA2782" i="71" s="1"/>
  <c r="Z2782" i="71"/>
  <c r="K2225" i="71"/>
  <c r="AA2225" i="71" s="1"/>
  <c r="Z2225" i="71"/>
  <c r="K47" i="71"/>
  <c r="AA47" i="71" s="1"/>
  <c r="Z47" i="71"/>
  <c r="K2307" i="71"/>
  <c r="AA2307" i="71" s="1"/>
  <c r="Z2307" i="71"/>
  <c r="K397" i="71"/>
  <c r="AA397" i="71" s="1"/>
  <c r="Z397" i="71"/>
  <c r="K2877" i="71"/>
  <c r="AA2877" i="71" s="1"/>
  <c r="Z2877" i="71"/>
  <c r="K1200" i="71"/>
  <c r="AA1200" i="71" s="1"/>
  <c r="Z1200" i="71"/>
  <c r="K1129" i="71"/>
  <c r="AA1129" i="71" s="1"/>
  <c r="Z1129" i="71"/>
  <c r="K435" i="71"/>
  <c r="AA435" i="71" s="1"/>
  <c r="Z435" i="71"/>
  <c r="K2334" i="71"/>
  <c r="AA2334" i="71" s="1"/>
  <c r="Z2334" i="71"/>
  <c r="K778" i="71"/>
  <c r="AA778" i="71" s="1"/>
  <c r="Z778" i="71"/>
  <c r="K242" i="71"/>
  <c r="AA242" i="71" s="1"/>
  <c r="Z242" i="71"/>
  <c r="K902" i="71"/>
  <c r="AA902" i="71" s="1"/>
  <c r="Z902" i="71"/>
  <c r="K685" i="71"/>
  <c r="AA685" i="71" s="1"/>
  <c r="Z685" i="71"/>
  <c r="K3285" i="71"/>
  <c r="AA3285" i="71" s="1"/>
  <c r="Z3285" i="71"/>
  <c r="K547" i="71"/>
  <c r="AA547" i="71" s="1"/>
  <c r="Z547" i="71"/>
  <c r="K637" i="71"/>
  <c r="AA637" i="71" s="1"/>
  <c r="Z637" i="71"/>
  <c r="K2577" i="71"/>
  <c r="AA2577" i="71" s="1"/>
  <c r="Z2577" i="71"/>
  <c r="K740" i="71"/>
  <c r="AA740" i="71" s="1"/>
  <c r="Z740" i="71"/>
  <c r="K3900" i="71"/>
  <c r="AA3900" i="71" s="1"/>
  <c r="Z3900" i="71"/>
  <c r="K1149" i="71"/>
  <c r="AA1149" i="71" s="1"/>
  <c r="Z1149" i="71"/>
  <c r="K75" i="71"/>
  <c r="AA75" i="71" s="1"/>
  <c r="Z75" i="71"/>
  <c r="K3655" i="71"/>
  <c r="AA3655" i="71" s="1"/>
  <c r="Z3655" i="71"/>
  <c r="K2154" i="71"/>
  <c r="AA2154" i="71" s="1"/>
  <c r="Z2154" i="71"/>
  <c r="K3774" i="71"/>
  <c r="AA3774" i="71" s="1"/>
  <c r="Z3774" i="71"/>
  <c r="K1511" i="71"/>
  <c r="AA1511" i="71" s="1"/>
  <c r="Z1511" i="71"/>
  <c r="K1338" i="71"/>
  <c r="AA1338" i="71" s="1"/>
  <c r="Z1338" i="71"/>
  <c r="K3126" i="71"/>
  <c r="AA3126" i="71" s="1"/>
  <c r="Z3126" i="71"/>
  <c r="K4803" i="71"/>
  <c r="AA4803" i="71" s="1"/>
  <c r="Z4803" i="71"/>
  <c r="K1663" i="71"/>
  <c r="AA1663" i="71" s="1"/>
  <c r="Z1663" i="71"/>
  <c r="K904" i="71"/>
  <c r="AA904" i="71" s="1"/>
  <c r="Z904" i="71"/>
  <c r="K3926" i="71"/>
  <c r="AA3926" i="71" s="1"/>
  <c r="Z3926" i="71"/>
  <c r="K2051" i="71"/>
  <c r="AA2051" i="71" s="1"/>
  <c r="Z2051" i="71"/>
  <c r="K932" i="71"/>
  <c r="AA932" i="71" s="1"/>
  <c r="Z932" i="71"/>
  <c r="K74" i="71"/>
  <c r="AA74" i="71" s="1"/>
  <c r="Z74" i="71"/>
  <c r="K2838" i="71"/>
  <c r="AA2838" i="71" s="1"/>
  <c r="Z2838" i="71"/>
  <c r="K2039" i="71"/>
  <c r="AA2039" i="71" s="1"/>
  <c r="Z2039" i="71"/>
  <c r="K821" i="71"/>
  <c r="AA821" i="71" s="1"/>
  <c r="Z821" i="71"/>
  <c r="K1488" i="71"/>
  <c r="AA1488" i="71" s="1"/>
  <c r="Z1488" i="71"/>
  <c r="K2976" i="71"/>
  <c r="AA2976" i="71" s="1"/>
  <c r="Z2976" i="71"/>
  <c r="K465" i="71"/>
  <c r="AA465" i="71" s="1"/>
  <c r="Z465" i="71"/>
  <c r="K2882" i="71"/>
  <c r="AA2882" i="71" s="1"/>
  <c r="Z2882" i="71"/>
  <c r="K1505" i="71"/>
  <c r="AA1505" i="71" s="1"/>
  <c r="Z1505" i="71"/>
  <c r="K327" i="71"/>
  <c r="AA327" i="71" s="1"/>
  <c r="Z327" i="71"/>
  <c r="K237" i="71"/>
  <c r="AA237" i="71" s="1"/>
  <c r="Z237" i="71"/>
  <c r="K3257" i="71"/>
  <c r="AA3257" i="71" s="1"/>
  <c r="Z3257" i="71"/>
  <c r="K520" i="71"/>
  <c r="AA520" i="71" s="1"/>
  <c r="Z520" i="71"/>
  <c r="K3080" i="71"/>
  <c r="AA3080" i="71" s="1"/>
  <c r="Z3080" i="71"/>
  <c r="K1649" i="71"/>
  <c r="AA1649" i="71" s="1"/>
  <c r="Z1649" i="71"/>
  <c r="K4290" i="71"/>
  <c r="AA4290" i="71" s="1"/>
  <c r="Z4290" i="71"/>
  <c r="K3735" i="71"/>
  <c r="AA3735" i="71" s="1"/>
  <c r="Z3735" i="71"/>
  <c r="K3194" i="71"/>
  <c r="AA3194" i="71" s="1"/>
  <c r="Z3194" i="71"/>
  <c r="K1551" i="71"/>
  <c r="AA1551" i="71" s="1"/>
  <c r="Z1551" i="71"/>
  <c r="K1846" i="71"/>
  <c r="AA1846" i="71" s="1"/>
  <c r="Z1846" i="71"/>
  <c r="K3363" i="71"/>
  <c r="AA3363" i="71" s="1"/>
  <c r="Z3363" i="71"/>
  <c r="K282" i="71"/>
  <c r="AA282" i="71" s="1"/>
  <c r="Z282" i="71"/>
  <c r="K1982" i="71"/>
  <c r="AA1982" i="71" s="1"/>
  <c r="Z1982" i="71"/>
  <c r="K4742" i="71"/>
  <c r="AA4742" i="71" s="1"/>
  <c r="Z4742" i="71"/>
  <c r="K1125" i="71"/>
  <c r="AA1125" i="71" s="1"/>
  <c r="Z1125" i="71"/>
  <c r="K4325" i="71"/>
  <c r="AA4325" i="71" s="1"/>
  <c r="Z4325" i="71"/>
  <c r="K107" i="71"/>
  <c r="AA107" i="71" s="1"/>
  <c r="Z107" i="71"/>
  <c r="K2107" i="71"/>
  <c r="AA2107" i="71" s="1"/>
  <c r="Z2107" i="71"/>
  <c r="K1977" i="71"/>
  <c r="AA1977" i="71" s="1"/>
  <c r="Z1977" i="71"/>
  <c r="K4417" i="71"/>
  <c r="AA4417" i="71" s="1"/>
  <c r="Z4417" i="71"/>
  <c r="K1480" i="71"/>
  <c r="AA1480" i="71" s="1"/>
  <c r="Z1480" i="71"/>
  <c r="K3960" i="71"/>
  <c r="AA3960" i="71" s="1"/>
  <c r="Z3960" i="71"/>
  <c r="K1669" i="71"/>
  <c r="AA1669" i="71" s="1"/>
  <c r="Z1669" i="71"/>
  <c r="K4249" i="71"/>
  <c r="AA4249" i="71" s="1"/>
  <c r="Z4249" i="71"/>
  <c r="K4170" i="71"/>
  <c r="AA4170" i="71" s="1"/>
  <c r="Z4170" i="71"/>
  <c r="K155" i="71"/>
  <c r="AA155" i="71" s="1"/>
  <c r="Z155" i="71"/>
  <c r="K2594" i="71"/>
  <c r="AA2594" i="71" s="1"/>
  <c r="Z2594" i="71"/>
  <c r="K4094" i="71"/>
  <c r="AA4094" i="71" s="1"/>
  <c r="Z4094" i="71"/>
  <c r="K2591" i="71"/>
  <c r="AA2591" i="71" s="1"/>
  <c r="Z2591" i="71"/>
  <c r="K4358" i="71"/>
  <c r="AA4358" i="71" s="1"/>
  <c r="Z4358" i="71"/>
  <c r="K105" i="71"/>
  <c r="AA105" i="71" s="1"/>
  <c r="Z105" i="71"/>
  <c r="K1562" i="71"/>
  <c r="AA1562" i="71" s="1"/>
  <c r="Z1562" i="71"/>
  <c r="K4762" i="71"/>
  <c r="AA4762" i="71" s="1"/>
  <c r="Z4762" i="71"/>
  <c r="K1765" i="71"/>
  <c r="AA1765" i="71" s="1"/>
  <c r="Z1765" i="71"/>
  <c r="K4445" i="71"/>
  <c r="AA4445" i="71" s="1"/>
  <c r="Z4445" i="71"/>
  <c r="K1607" i="71"/>
  <c r="AA1607" i="71" s="1"/>
  <c r="Z1607" i="71"/>
  <c r="K277" i="71"/>
  <c r="AA277" i="71" s="1"/>
  <c r="Z277" i="71"/>
  <c r="K1777" i="71"/>
  <c r="AA1777" i="71" s="1"/>
  <c r="Z1777" i="71"/>
  <c r="K3597" i="71"/>
  <c r="AA3597" i="71" s="1"/>
  <c r="Z3597" i="71"/>
  <c r="K360" i="71"/>
  <c r="AA360" i="71" s="1"/>
  <c r="Z360" i="71"/>
  <c r="K1940" i="71"/>
  <c r="AA1940" i="71" s="1"/>
  <c r="Z1940" i="71"/>
  <c r="K3680" i="71"/>
  <c r="AA3680" i="71" s="1"/>
  <c r="Z3680" i="71"/>
  <c r="K1209" i="71"/>
  <c r="AA1209" i="71" s="1"/>
  <c r="Z1209" i="71"/>
  <c r="K2889" i="71"/>
  <c r="AA2889" i="71" s="1"/>
  <c r="Z2889" i="71"/>
  <c r="K4250" i="71"/>
  <c r="AA4250" i="71" s="1"/>
  <c r="Z4250" i="71"/>
  <c r="K4850" i="71"/>
  <c r="AA4850" i="71" s="1"/>
  <c r="Z4850" i="71"/>
  <c r="K4316" i="71"/>
  <c r="AA4316" i="71" s="1"/>
  <c r="Z4316" i="71"/>
  <c r="K2395" i="71"/>
  <c r="AA2395" i="71" s="1"/>
  <c r="Z2395" i="71"/>
  <c r="K1594" i="71"/>
  <c r="AA1594" i="71" s="1"/>
  <c r="Z1594" i="71"/>
  <c r="K3034" i="71"/>
  <c r="AA3034" i="71" s="1"/>
  <c r="Z3034" i="71"/>
  <c r="K4774" i="71"/>
  <c r="AA4774" i="71" s="1"/>
  <c r="Z4774" i="71"/>
  <c r="K1119" i="71"/>
  <c r="AA1119" i="71" s="1"/>
  <c r="Z1119" i="71"/>
  <c r="K2358" i="71"/>
  <c r="AA2358" i="71" s="1"/>
  <c r="Z2358" i="71"/>
  <c r="K2066" i="71"/>
  <c r="AA2066" i="71" s="1"/>
  <c r="Z2066" i="71"/>
  <c r="K4845" i="71"/>
  <c r="AA4845" i="71" s="1"/>
  <c r="Z4845" i="71"/>
  <c r="K2063" i="71"/>
  <c r="AA2063" i="71" s="1"/>
  <c r="Z2063" i="71"/>
  <c r="K1301" i="71"/>
  <c r="AA1301" i="71" s="1"/>
  <c r="Z1301" i="71"/>
  <c r="K524" i="71"/>
  <c r="AA524" i="71" s="1"/>
  <c r="Z524" i="71"/>
  <c r="K1922" i="71"/>
  <c r="AA1922" i="71" s="1"/>
  <c r="Z1922" i="71"/>
  <c r="K1265" i="71"/>
  <c r="AA1265" i="71" s="1"/>
  <c r="Z1265" i="71"/>
  <c r="K3625" i="71"/>
  <c r="AA3625" i="71" s="1"/>
  <c r="Z3625" i="71"/>
  <c r="K967" i="71"/>
  <c r="AA967" i="71" s="1"/>
  <c r="Z967" i="71"/>
  <c r="K4087" i="71"/>
  <c r="AA4087" i="71" s="1"/>
  <c r="Z4087" i="71"/>
  <c r="K1897" i="71"/>
  <c r="AA1897" i="71" s="1"/>
  <c r="Z1897" i="71"/>
  <c r="K4337" i="71"/>
  <c r="AA4337" i="71" s="1"/>
  <c r="Z4337" i="71"/>
  <c r="K3000" i="71"/>
  <c r="AA3000" i="71" s="1"/>
  <c r="Z3000" i="71"/>
  <c r="K2509" i="71"/>
  <c r="AA2509" i="71" s="1"/>
  <c r="Z2509" i="71"/>
  <c r="K4476" i="71"/>
  <c r="AA4476" i="71" s="1"/>
  <c r="Z4476" i="71"/>
  <c r="K1714" i="71"/>
  <c r="AA1714" i="71" s="1"/>
  <c r="Z1714" i="71"/>
  <c r="K4474" i="71"/>
  <c r="AA4474" i="71" s="1"/>
  <c r="Z4474" i="71"/>
  <c r="K1426" i="71"/>
  <c r="AA1426" i="71" s="1"/>
  <c r="Z1426" i="71"/>
  <c r="K4783" i="71"/>
  <c r="AA4783" i="71" s="1"/>
  <c r="Z4783" i="71"/>
  <c r="K442" i="71"/>
  <c r="AA442" i="71" s="1"/>
  <c r="Z442" i="71"/>
  <c r="K702" i="71"/>
  <c r="AA702" i="71" s="1"/>
  <c r="Z702" i="71"/>
  <c r="K3822" i="71"/>
  <c r="AA3822" i="71" s="1"/>
  <c r="Z3822" i="71"/>
  <c r="K2245" i="71"/>
  <c r="AA2245" i="71" s="1"/>
  <c r="Z2245" i="71"/>
  <c r="K2807" i="71"/>
  <c r="AA2807" i="71" s="1"/>
  <c r="Z2807" i="71"/>
  <c r="K1717" i="71"/>
  <c r="AA1717" i="71" s="1"/>
  <c r="Z1717" i="71"/>
  <c r="K1440" i="71"/>
  <c r="AA1440" i="71" s="1"/>
  <c r="Z1440" i="71"/>
  <c r="K4560" i="71"/>
  <c r="AA4560" i="71" s="1"/>
  <c r="Z4560" i="71"/>
  <c r="K929" i="71"/>
  <c r="AA929" i="71" s="1"/>
  <c r="Z929" i="71"/>
  <c r="K4469" i="71"/>
  <c r="AA4469" i="71" s="1"/>
  <c r="Z4469" i="71"/>
  <c r="K4190" i="71"/>
  <c r="AA4190" i="71" s="1"/>
  <c r="Z4190" i="71"/>
  <c r="K3035" i="71"/>
  <c r="AA3035" i="71" s="1"/>
  <c r="Z3035" i="71"/>
  <c r="K3174" i="71"/>
  <c r="AA3174" i="71" s="1"/>
  <c r="Z3174" i="71"/>
  <c r="K4411" i="71"/>
  <c r="AA4411" i="71" s="1"/>
  <c r="Z4411" i="71"/>
  <c r="K1786" i="71"/>
  <c r="AA1786" i="71" s="1"/>
  <c r="Z1786" i="71"/>
  <c r="K2749" i="71"/>
  <c r="AA2749" i="71" s="1"/>
  <c r="Z2749" i="71"/>
  <c r="K1443" i="71"/>
  <c r="AA1443" i="71" s="1"/>
  <c r="Z1443" i="71"/>
  <c r="K4563" i="71"/>
  <c r="AA4563" i="71" s="1"/>
  <c r="Z4563" i="71"/>
  <c r="K2264" i="71"/>
  <c r="AA2264" i="71" s="1"/>
  <c r="Z2264" i="71"/>
  <c r="K1606" i="71"/>
  <c r="AA1606" i="71" s="1"/>
  <c r="Z1606" i="71"/>
  <c r="K951" i="71"/>
  <c r="AA951" i="71" s="1"/>
  <c r="Z951" i="71"/>
  <c r="K3151" i="71"/>
  <c r="AA3151" i="71" s="1"/>
  <c r="Z3151" i="71"/>
  <c r="K112" i="71"/>
  <c r="AA112" i="71" s="1"/>
  <c r="Z112" i="71"/>
  <c r="K2372" i="71"/>
  <c r="AA2372" i="71" s="1"/>
  <c r="Z2372" i="71"/>
  <c r="K274" i="71"/>
  <c r="AA274" i="71" s="1"/>
  <c r="Z274" i="71"/>
  <c r="K338" i="71"/>
  <c r="AA338" i="71" s="1"/>
  <c r="Z338" i="71"/>
  <c r="K1018" i="71"/>
  <c r="AA1018" i="71" s="1"/>
  <c r="Z1018" i="71"/>
  <c r="K1858" i="71"/>
  <c r="AA1858" i="71" s="1"/>
  <c r="Z1858" i="71"/>
  <c r="K3038" i="71"/>
  <c r="AA3038" i="71" s="1"/>
  <c r="Z3038" i="71"/>
  <c r="K4878" i="71"/>
  <c r="AA4878" i="71" s="1"/>
  <c r="Z4878" i="71"/>
  <c r="K1419" i="71"/>
  <c r="AA1419" i="71" s="1"/>
  <c r="Z1419" i="71"/>
  <c r="K2879" i="71"/>
  <c r="AA2879" i="71" s="1"/>
  <c r="Z2879" i="71"/>
  <c r="K3819" i="71"/>
  <c r="AA3819" i="71" s="1"/>
  <c r="Z3819" i="71"/>
  <c r="K4879" i="71"/>
  <c r="AA4879" i="71" s="1"/>
  <c r="Z4879" i="71"/>
  <c r="K161" i="71"/>
  <c r="AA161" i="71" s="1"/>
  <c r="Z161" i="71"/>
  <c r="K1021" i="71"/>
  <c r="AA1021" i="71" s="1"/>
  <c r="Z1021" i="71"/>
  <c r="K1641" i="71"/>
  <c r="AA1641" i="71" s="1"/>
  <c r="Z1641" i="71"/>
  <c r="K2061" i="71"/>
  <c r="AA2061" i="71" s="1"/>
  <c r="Z2061" i="71"/>
  <c r="K2621" i="71"/>
  <c r="AA2621" i="71" s="1"/>
  <c r="Z2621" i="71"/>
  <c r="K3321" i="71"/>
  <c r="AA3321" i="71" s="1"/>
  <c r="Z3321" i="71"/>
  <c r="K3801" i="71"/>
  <c r="AA3801" i="71" s="1"/>
  <c r="Z3801" i="71"/>
  <c r="K1028" i="71"/>
  <c r="AA1028" i="71" s="1"/>
  <c r="Z1028" i="71"/>
  <c r="K436" i="71"/>
  <c r="AA436" i="71" s="1"/>
  <c r="Z436" i="71"/>
  <c r="K856" i="71"/>
  <c r="AA856" i="71" s="1"/>
  <c r="Z856" i="71"/>
  <c r="K1256" i="71"/>
  <c r="AA1256" i="71" s="1"/>
  <c r="Z1256" i="71"/>
  <c r="K1696" i="71"/>
  <c r="AA1696" i="71" s="1"/>
  <c r="Z1696" i="71"/>
  <c r="K2116" i="71"/>
  <c r="AA2116" i="71" s="1"/>
  <c r="Z2116" i="71"/>
  <c r="K2536" i="71"/>
  <c r="AA2536" i="71" s="1"/>
  <c r="Z2536" i="71"/>
  <c r="K3216" i="71"/>
  <c r="AA3216" i="71" s="1"/>
  <c r="Z3216" i="71"/>
  <c r="K2468" i="71"/>
  <c r="AA2468" i="71" s="1"/>
  <c r="Z2468" i="71"/>
  <c r="K3468" i="71"/>
  <c r="AA3468" i="71" s="1"/>
  <c r="Z3468" i="71"/>
  <c r="K3908" i="71"/>
  <c r="AA3908" i="71" s="1"/>
  <c r="Z3908" i="71"/>
  <c r="K4348" i="71"/>
  <c r="AA4348" i="71" s="1"/>
  <c r="Z4348" i="71"/>
  <c r="K353" i="71"/>
  <c r="AA353" i="71" s="1"/>
  <c r="Z353" i="71"/>
  <c r="K1193" i="71"/>
  <c r="AA1193" i="71" s="1"/>
  <c r="Z1193" i="71"/>
  <c r="K1613" i="71"/>
  <c r="AA1613" i="71" s="1"/>
  <c r="Z1613" i="71"/>
  <c r="K2053" i="71"/>
  <c r="AA2053" i="71" s="1"/>
  <c r="Z2053" i="71"/>
  <c r="K2473" i="71"/>
  <c r="AA2473" i="71" s="1"/>
  <c r="Z2473" i="71"/>
  <c r="K2893" i="71"/>
  <c r="AA2893" i="71" s="1"/>
  <c r="Z2893" i="71"/>
  <c r="K3293" i="71"/>
  <c r="AA3293" i="71" s="1"/>
  <c r="Z3293" i="71"/>
  <c r="K3693" i="71"/>
  <c r="AA3693" i="71" s="1"/>
  <c r="Z3693" i="71"/>
  <c r="K4093" i="71"/>
  <c r="AA4093" i="71" s="1"/>
  <c r="Z4093" i="71"/>
  <c r="K4493" i="71"/>
  <c r="AA4493" i="71" s="1"/>
  <c r="Z4493" i="71"/>
  <c r="K3530" i="71"/>
  <c r="AA3530" i="71" s="1"/>
  <c r="Z3530" i="71"/>
  <c r="K4930" i="71"/>
  <c r="AA4930" i="71" s="1"/>
  <c r="Z4930" i="71"/>
  <c r="K1670" i="71"/>
  <c r="AA1670" i="71" s="1"/>
  <c r="Z1670" i="71"/>
  <c r="K4790" i="71"/>
  <c r="AA4790" i="71" s="1"/>
  <c r="Z4790" i="71"/>
  <c r="K290" i="71"/>
  <c r="AA290" i="71" s="1"/>
  <c r="Z290" i="71"/>
  <c r="K690" i="71"/>
  <c r="AA690" i="71" s="1"/>
  <c r="Z690" i="71"/>
  <c r="K1210" i="71"/>
  <c r="AA1210" i="71" s="1"/>
  <c r="Z1210" i="71"/>
  <c r="K2430" i="71"/>
  <c r="AA2430" i="71" s="1"/>
  <c r="Z2430" i="71"/>
  <c r="K4550" i="71"/>
  <c r="AA4550" i="71" s="1"/>
  <c r="Z4550" i="71"/>
  <c r="K35" i="71"/>
  <c r="AA35" i="71" s="1"/>
  <c r="Z35" i="71"/>
  <c r="K895" i="71"/>
  <c r="AA895" i="71" s="1"/>
  <c r="Z895" i="71"/>
  <c r="K1615" i="71"/>
  <c r="AA1615" i="71" s="1"/>
  <c r="Z1615" i="71"/>
  <c r="K2295" i="71"/>
  <c r="AA2295" i="71" s="1"/>
  <c r="Z2295" i="71"/>
  <c r="K2955" i="71"/>
  <c r="AA2955" i="71" s="1"/>
  <c r="Z2955" i="71"/>
  <c r="K3555" i="71"/>
  <c r="AA3555" i="71" s="1"/>
  <c r="Z3555" i="71"/>
  <c r="K4375" i="71"/>
  <c r="AA4375" i="71" s="1"/>
  <c r="Z4375" i="71"/>
  <c r="K462" i="71"/>
  <c r="AA462" i="71" s="1"/>
  <c r="Z462" i="71"/>
  <c r="K1522" i="71"/>
  <c r="AA1522" i="71" s="1"/>
  <c r="Z1522" i="71"/>
  <c r="K3705" i="71"/>
  <c r="AA3705" i="71" s="1"/>
  <c r="Z3705" i="71"/>
  <c r="K1027" i="71"/>
  <c r="AA1027" i="71" s="1"/>
  <c r="Z1027" i="71"/>
  <c r="K2617" i="71"/>
  <c r="AA2617" i="71" s="1"/>
  <c r="Z2617" i="71"/>
  <c r="K1240" i="71"/>
  <c r="AA1240" i="71" s="1"/>
  <c r="Z1240" i="71"/>
  <c r="K1169" i="71"/>
  <c r="AA1169" i="71" s="1"/>
  <c r="Z1169" i="71"/>
  <c r="K4229" i="71"/>
  <c r="AA4229" i="71" s="1"/>
  <c r="Z4229" i="71"/>
  <c r="K1270" i="71"/>
  <c r="AA1270" i="71" s="1"/>
  <c r="Z1270" i="71"/>
  <c r="K915" i="71"/>
  <c r="AA915" i="71" s="1"/>
  <c r="Z915" i="71"/>
  <c r="K2174" i="71"/>
  <c r="AA2174" i="71" s="1"/>
  <c r="Z2174" i="71"/>
  <c r="K4611" i="71"/>
  <c r="AA4611" i="71" s="1"/>
  <c r="Z4611" i="71"/>
  <c r="K4180" i="71"/>
  <c r="AA4180" i="71" s="1"/>
  <c r="Z4180" i="71"/>
  <c r="K423" i="71"/>
  <c r="AA423" i="71" s="1"/>
  <c r="Z423" i="71"/>
  <c r="K4843" i="71"/>
  <c r="AA4843" i="71" s="1"/>
  <c r="Z4843" i="71"/>
  <c r="K584" i="71"/>
  <c r="AA584" i="71" s="1"/>
  <c r="Z584" i="71"/>
  <c r="K1742" i="71"/>
  <c r="AA1742" i="71" s="1"/>
  <c r="Z1742" i="71"/>
  <c r="K3345" i="71"/>
  <c r="AA3345" i="71" s="1"/>
  <c r="Z3345" i="71"/>
  <c r="K1867" i="71"/>
  <c r="AA1867" i="71" s="1"/>
  <c r="Z1867" i="71"/>
  <c r="K677" i="71"/>
  <c r="AA677" i="71" s="1"/>
  <c r="Z677" i="71"/>
  <c r="K3817" i="71"/>
  <c r="AA3817" i="71" s="1"/>
  <c r="Z3817" i="71"/>
  <c r="K340" i="71"/>
  <c r="AA340" i="71" s="1"/>
  <c r="Z340" i="71"/>
  <c r="K2180" i="71"/>
  <c r="AA2180" i="71" s="1"/>
  <c r="Z2180" i="71"/>
  <c r="K2129" i="71"/>
  <c r="AA2129" i="71" s="1"/>
  <c r="Z2129" i="71"/>
  <c r="K4529" i="71"/>
  <c r="AA4529" i="71" s="1"/>
  <c r="Z4529" i="71"/>
  <c r="K4056" i="71"/>
  <c r="AA4056" i="71" s="1"/>
  <c r="Z4056" i="71"/>
  <c r="K1574" i="71"/>
  <c r="AA1574" i="71" s="1"/>
  <c r="Z1574" i="71"/>
  <c r="K4534" i="71"/>
  <c r="AA4534" i="71" s="1"/>
  <c r="Z4534" i="71"/>
  <c r="K1966" i="71"/>
  <c r="AA1966" i="71" s="1"/>
  <c r="Z1966" i="71"/>
  <c r="K604" i="71"/>
  <c r="AA604" i="71" s="1"/>
  <c r="Z604" i="71"/>
  <c r="K1362" i="71"/>
  <c r="AA1362" i="71" s="1"/>
  <c r="Z1362" i="71"/>
  <c r="K3482" i="71"/>
  <c r="AA3482" i="71" s="1"/>
  <c r="Z3482" i="71"/>
  <c r="K1345" i="71"/>
  <c r="AA1345" i="71" s="1"/>
  <c r="Z1345" i="71"/>
  <c r="K3865" i="71"/>
  <c r="AA3865" i="71" s="1"/>
  <c r="Z3865" i="71"/>
  <c r="K1367" i="71"/>
  <c r="AA1367" i="71" s="1"/>
  <c r="Z1367" i="71"/>
  <c r="K57" i="71"/>
  <c r="AA57" i="71" s="1"/>
  <c r="Z57" i="71"/>
  <c r="K1557" i="71"/>
  <c r="AA1557" i="71" s="1"/>
  <c r="Z1557" i="71"/>
  <c r="K3037" i="71"/>
  <c r="AA3037" i="71" s="1"/>
  <c r="Z3037" i="71"/>
  <c r="K2" i="71"/>
  <c r="AA2" i="71" s="1"/>
  <c r="Z2" i="71"/>
  <c r="K1500" i="71"/>
  <c r="AA1500" i="71" s="1"/>
  <c r="Z1500" i="71"/>
  <c r="K3180" i="71"/>
  <c r="AA3180" i="71" s="1"/>
  <c r="Z3180" i="71"/>
  <c r="K769" i="71"/>
  <c r="AA769" i="71" s="1"/>
  <c r="Z769" i="71"/>
  <c r="K2149" i="71"/>
  <c r="AA2149" i="71" s="1"/>
  <c r="Z2149" i="71"/>
  <c r="K3749" i="71"/>
  <c r="AA3749" i="71" s="1"/>
  <c r="Z3749" i="71"/>
  <c r="K3490" i="71"/>
  <c r="AA3490" i="71" s="1"/>
  <c r="Z3490" i="71"/>
  <c r="K995" i="71"/>
  <c r="AA995" i="71" s="1"/>
  <c r="Z995" i="71"/>
  <c r="K4915" i="71"/>
  <c r="AA4915" i="71" s="1"/>
  <c r="Z4915" i="71"/>
  <c r="K3234" i="71"/>
  <c r="AA3234" i="71" s="1"/>
  <c r="Z3234" i="71"/>
  <c r="K1211" i="71"/>
  <c r="AA1211" i="71" s="1"/>
  <c r="Z1211" i="71"/>
  <c r="K680" i="71"/>
  <c r="AA680" i="71" s="1"/>
  <c r="Z680" i="71"/>
  <c r="K4726" i="71"/>
  <c r="AA4726" i="71" s="1"/>
  <c r="Z4726" i="71"/>
  <c r="K4704" i="71"/>
  <c r="AA4704" i="71" s="1"/>
  <c r="Z4704" i="71"/>
  <c r="K3423" i="71"/>
  <c r="AA3423" i="71" s="1"/>
  <c r="Z3423" i="71"/>
  <c r="K3231" i="71"/>
  <c r="AA3231" i="71" s="1"/>
  <c r="Z3231" i="71"/>
  <c r="K2442" i="71"/>
  <c r="AA2442" i="71" s="1"/>
  <c r="Z2442" i="71"/>
  <c r="K40" i="71"/>
  <c r="AA40" i="71" s="1"/>
  <c r="Z40" i="71"/>
  <c r="K3580" i="71"/>
  <c r="AA3580" i="71" s="1"/>
  <c r="Z3580" i="71"/>
  <c r="K269" i="71"/>
  <c r="AA269" i="71" s="1"/>
  <c r="Z269" i="71"/>
  <c r="K3609" i="71"/>
  <c r="AA3609" i="71" s="1"/>
  <c r="Z3609" i="71"/>
  <c r="K835" i="71"/>
  <c r="AA835" i="71" s="1"/>
  <c r="Z835" i="71"/>
  <c r="K2954" i="71"/>
  <c r="AA2954" i="71" s="1"/>
  <c r="Z2954" i="71"/>
  <c r="K45" i="71"/>
  <c r="AA45" i="71" s="1"/>
  <c r="Z45" i="71"/>
  <c r="K3322" i="71"/>
  <c r="AA3322" i="71" s="1"/>
  <c r="Z3322" i="71"/>
  <c r="K2945" i="71"/>
  <c r="AA2945" i="71" s="1"/>
  <c r="Z2945" i="71"/>
  <c r="K307" i="71"/>
  <c r="AA307" i="71" s="1"/>
  <c r="Z307" i="71"/>
  <c r="K1477" i="71"/>
  <c r="AA1477" i="71" s="1"/>
  <c r="Z1477" i="71"/>
  <c r="K3360" i="71"/>
  <c r="AA3360" i="71" s="1"/>
  <c r="Z3360" i="71"/>
  <c r="K2309" i="71"/>
  <c r="AA2309" i="71" s="1"/>
  <c r="Z2309" i="71"/>
  <c r="K364" i="71"/>
  <c r="AA364" i="71" s="1"/>
  <c r="Z364" i="71"/>
  <c r="K1322" i="71"/>
  <c r="AA1322" i="71" s="1"/>
  <c r="Z1322" i="71"/>
  <c r="K3842" i="71"/>
  <c r="AA3842" i="71" s="1"/>
  <c r="Z3842" i="71"/>
  <c r="K905" i="71"/>
  <c r="AA905" i="71" s="1"/>
  <c r="Z905" i="71"/>
  <c r="K87" i="71"/>
  <c r="AA87" i="71" s="1"/>
  <c r="Z87" i="71"/>
  <c r="K2347" i="71"/>
  <c r="AA2347" i="71" s="1"/>
  <c r="Z2347" i="71"/>
  <c r="K1737" i="71"/>
  <c r="AA1737" i="71" s="1"/>
  <c r="Z1737" i="71"/>
  <c r="K4717" i="71"/>
  <c r="AA4717" i="71" s="1"/>
  <c r="Z4717" i="71"/>
  <c r="K1020" i="71"/>
  <c r="AA1020" i="71" s="1"/>
  <c r="Z1020" i="71"/>
  <c r="K3620" i="71"/>
  <c r="AA3620" i="71" s="1"/>
  <c r="Z3620" i="71"/>
  <c r="K529" i="71"/>
  <c r="AA529" i="71" s="1"/>
  <c r="Z529" i="71"/>
  <c r="K3709" i="71"/>
  <c r="AA3709" i="71" s="1"/>
  <c r="Z3709" i="71"/>
  <c r="K4036" i="71"/>
  <c r="AA4036" i="71" s="1"/>
  <c r="Z4036" i="71"/>
  <c r="K4074" i="71"/>
  <c r="AA4074" i="71" s="1"/>
  <c r="Z4074" i="71"/>
  <c r="K682" i="71"/>
  <c r="AA682" i="71" s="1"/>
  <c r="Z682" i="71"/>
  <c r="K742" i="71"/>
  <c r="AA742" i="71" s="1"/>
  <c r="Z742" i="71"/>
  <c r="K3862" i="71"/>
  <c r="AA3862" i="71" s="1"/>
  <c r="Z3862" i="71"/>
  <c r="K2305" i="71"/>
  <c r="AA2305" i="71" s="1"/>
  <c r="Z2305" i="71"/>
  <c r="K827" i="71"/>
  <c r="AA827" i="71" s="1"/>
  <c r="Z827" i="71"/>
  <c r="K4327" i="71"/>
  <c r="AA4327" i="71" s="1"/>
  <c r="Z4327" i="71"/>
  <c r="K37" i="71"/>
  <c r="AA37" i="71" s="1"/>
  <c r="Z37" i="71"/>
  <c r="K2397" i="71"/>
  <c r="AA2397" i="71" s="1"/>
  <c r="Z2397" i="71"/>
  <c r="K1680" i="71"/>
  <c r="AA1680" i="71" s="1"/>
  <c r="Z1680" i="71"/>
  <c r="K4220" i="71"/>
  <c r="AA4220" i="71" s="1"/>
  <c r="Z4220" i="71"/>
  <c r="K2569" i="71"/>
  <c r="AA2569" i="71" s="1"/>
  <c r="Z2569" i="71"/>
  <c r="K3370" i="71"/>
  <c r="AA3370" i="71" s="1"/>
  <c r="Z3370" i="71"/>
  <c r="K4875" i="71"/>
  <c r="AA4875" i="71" s="1"/>
  <c r="Z4875" i="71"/>
  <c r="K4754" i="71"/>
  <c r="AA4754" i="71" s="1"/>
  <c r="Z4754" i="71"/>
  <c r="K799" i="71"/>
  <c r="AA799" i="71" s="1"/>
  <c r="Z799" i="71"/>
  <c r="K2325" i="71"/>
  <c r="AA2325" i="71" s="1"/>
  <c r="Z2325" i="71"/>
  <c r="K4477" i="71"/>
  <c r="AA4477" i="71" s="1"/>
  <c r="Z4477" i="71"/>
  <c r="K1682" i="71"/>
  <c r="AA1682" i="71" s="1"/>
  <c r="Z1682" i="71"/>
  <c r="K4494" i="71"/>
  <c r="AA4494" i="71" s="1"/>
  <c r="Z4494" i="71"/>
  <c r="K4120" i="71"/>
  <c r="AA4120" i="71" s="1"/>
  <c r="Z4120" i="71"/>
  <c r="K4784" i="71"/>
  <c r="AA4784" i="71" s="1"/>
  <c r="Z4784" i="71"/>
  <c r="K3238" i="71"/>
  <c r="AA3238" i="71" s="1"/>
  <c r="Z3238" i="71"/>
  <c r="K2668" i="71"/>
  <c r="AA2668" i="71" s="1"/>
  <c r="Z2668" i="71"/>
  <c r="K564" i="71"/>
  <c r="AA564" i="71" s="1"/>
  <c r="Z564" i="71"/>
  <c r="K2005" i="71"/>
  <c r="AA2005" i="71" s="1"/>
  <c r="Z2005" i="71"/>
  <c r="K1957" i="71"/>
  <c r="AA1957" i="71" s="1"/>
  <c r="Z1957" i="71"/>
  <c r="K2849" i="71"/>
  <c r="AA2849" i="71" s="1"/>
  <c r="Z2849" i="71"/>
  <c r="K2574" i="71"/>
  <c r="AA2574" i="71" s="1"/>
  <c r="Z2574" i="71"/>
  <c r="K4320" i="71"/>
  <c r="AA4320" i="71" s="1"/>
  <c r="Z4320" i="71"/>
  <c r="K422" i="71"/>
  <c r="AA422" i="71" s="1"/>
  <c r="Z422" i="71"/>
  <c r="K882" i="71"/>
  <c r="AA882" i="71" s="1"/>
  <c r="Z882" i="71"/>
  <c r="K1065" i="71"/>
  <c r="AA1065" i="71" s="1"/>
  <c r="Z1065" i="71"/>
  <c r="K4065" i="71"/>
  <c r="AA4065" i="71" s="1"/>
  <c r="Z4065" i="71"/>
  <c r="K2047" i="71"/>
  <c r="AA2047" i="71" s="1"/>
  <c r="Z2047" i="71"/>
  <c r="K1457" i="71"/>
  <c r="AA1457" i="71" s="1"/>
  <c r="Z1457" i="71"/>
  <c r="K3737" i="71"/>
  <c r="AA3737" i="71" s="1"/>
  <c r="Z3737" i="71"/>
  <c r="K720" i="71"/>
  <c r="AA720" i="71" s="1"/>
  <c r="Z720" i="71"/>
  <c r="K2080" i="71"/>
  <c r="AA2080" i="71" s="1"/>
  <c r="Z2080" i="71"/>
  <c r="K1609" i="71"/>
  <c r="AA1609" i="71" s="1"/>
  <c r="Z1609" i="71"/>
  <c r="K4449" i="71"/>
  <c r="AA4449" i="71" s="1"/>
  <c r="Z4449" i="71"/>
  <c r="K4030" i="71"/>
  <c r="AA4030" i="71" s="1"/>
  <c r="Z4030" i="71"/>
  <c r="K3956" i="71"/>
  <c r="AA3956" i="71" s="1"/>
  <c r="Z3956" i="71"/>
  <c r="K2215" i="71"/>
  <c r="AA2215" i="71" s="1"/>
  <c r="Z2215" i="71"/>
  <c r="K1934" i="71"/>
  <c r="AA1934" i="71" s="1"/>
  <c r="Z1934" i="71"/>
  <c r="K4034" i="71"/>
  <c r="AA4034" i="71" s="1"/>
  <c r="Z4034" i="71"/>
  <c r="K1471" i="71"/>
  <c r="AA1471" i="71" s="1"/>
  <c r="Z1471" i="71"/>
  <c r="K3086" i="71"/>
  <c r="AA3086" i="71" s="1"/>
  <c r="Z3086" i="71"/>
  <c r="K1889" i="71"/>
  <c r="AA1889" i="71" s="1"/>
  <c r="Z1889" i="71"/>
  <c r="K3605" i="71"/>
  <c r="AA3605" i="71" s="1"/>
  <c r="Z3605" i="71"/>
  <c r="K245" i="71"/>
  <c r="AA245" i="71" s="1"/>
  <c r="Z245" i="71"/>
  <c r="K2162" i="71"/>
  <c r="AA2162" i="71" s="1"/>
  <c r="Z2162" i="71"/>
  <c r="K1485" i="71"/>
  <c r="AA1485" i="71" s="1"/>
  <c r="Z1485" i="71"/>
  <c r="K1007" i="71"/>
  <c r="AA1007" i="71" s="1"/>
  <c r="Z1007" i="71"/>
  <c r="K1057" i="71"/>
  <c r="AA1057" i="71" s="1"/>
  <c r="Z1057" i="71"/>
  <c r="K3537" i="71"/>
  <c r="AA3537" i="71" s="1"/>
  <c r="Z3537" i="71"/>
  <c r="K1000" i="71"/>
  <c r="AA1000" i="71" s="1"/>
  <c r="Z1000" i="71"/>
  <c r="K2740" i="71"/>
  <c r="AA2740" i="71" s="1"/>
  <c r="Z2740" i="71"/>
  <c r="K709" i="71"/>
  <c r="AA709" i="71" s="1"/>
  <c r="Z709" i="71"/>
  <c r="K2089" i="71"/>
  <c r="AA2089" i="71" s="1"/>
  <c r="Z2089" i="71"/>
  <c r="K4209" i="71"/>
  <c r="AA4209" i="71" s="1"/>
  <c r="Z4209" i="71"/>
  <c r="K2255" i="71"/>
  <c r="AA2255" i="71" s="1"/>
  <c r="Z2255" i="71"/>
  <c r="K2354" i="71"/>
  <c r="AA2354" i="71" s="1"/>
  <c r="Z2354" i="71"/>
  <c r="K2491" i="71"/>
  <c r="AA2491" i="71" s="1"/>
  <c r="Z2491" i="71"/>
  <c r="K4266" i="71"/>
  <c r="AA4266" i="71" s="1"/>
  <c r="Z4266" i="71"/>
  <c r="K1883" i="71"/>
  <c r="AA1883" i="71" s="1"/>
  <c r="Z1883" i="71"/>
  <c r="K3883" i="71"/>
  <c r="AA3883" i="71" s="1"/>
  <c r="Z3883" i="71"/>
  <c r="K1724" i="71"/>
  <c r="AA1724" i="71" s="1"/>
  <c r="Z1724" i="71"/>
  <c r="K3904" i="71"/>
  <c r="AA3904" i="71" s="1"/>
  <c r="Z3904" i="71"/>
  <c r="K1826" i="71"/>
  <c r="AA1826" i="71" s="1"/>
  <c r="Z1826" i="71"/>
  <c r="K2651" i="71"/>
  <c r="AA2651" i="71" s="1"/>
  <c r="Z2651" i="71"/>
  <c r="K1372" i="71"/>
  <c r="AA1372" i="71" s="1"/>
  <c r="Z1372" i="71"/>
  <c r="K1214" i="71"/>
  <c r="AA1214" i="71" s="1"/>
  <c r="Z1214" i="71"/>
  <c r="K3838" i="71"/>
  <c r="AA3838" i="71" s="1"/>
  <c r="Z3838" i="71"/>
  <c r="K1441" i="71"/>
  <c r="AA1441" i="71" s="1"/>
  <c r="Z1441" i="71"/>
  <c r="K553" i="71"/>
  <c r="AA553" i="71" s="1"/>
  <c r="Z553" i="71"/>
  <c r="K265" i="71"/>
  <c r="AA265" i="71" s="1"/>
  <c r="Z265" i="71"/>
  <c r="K1722" i="71"/>
  <c r="AA1722" i="71" s="1"/>
  <c r="Z1722" i="71"/>
  <c r="K1725" i="71"/>
  <c r="AA1725" i="71" s="1"/>
  <c r="Z1725" i="71"/>
  <c r="K1827" i="71"/>
  <c r="AA1827" i="71" s="1"/>
  <c r="Z1827" i="71"/>
  <c r="K1297" i="71"/>
  <c r="AA1297" i="71" s="1"/>
  <c r="Z1297" i="71"/>
  <c r="K3557" i="71"/>
  <c r="AA3557" i="71" s="1"/>
  <c r="Z3557" i="71"/>
  <c r="K320" i="71"/>
  <c r="AA320" i="71" s="1"/>
  <c r="Z320" i="71"/>
  <c r="K2400" i="71"/>
  <c r="AA2400" i="71" s="1"/>
  <c r="Z2400" i="71"/>
  <c r="K2109" i="71"/>
  <c r="AA2109" i="71" s="1"/>
  <c r="Z2109" i="71"/>
  <c r="K3230" i="71"/>
  <c r="AA3230" i="71" s="1"/>
  <c r="Z3230" i="71"/>
  <c r="K115" i="71"/>
  <c r="AA115" i="71" s="1"/>
  <c r="Z115" i="71"/>
  <c r="K3115" i="71"/>
  <c r="AA3115" i="71" s="1"/>
  <c r="Z3115" i="71"/>
  <c r="K1554" i="71"/>
  <c r="AA1554" i="71" s="1"/>
  <c r="Z1554" i="71"/>
  <c r="K2774" i="71"/>
  <c r="AA2774" i="71" s="1"/>
  <c r="Z2774" i="71"/>
  <c r="K4734" i="71"/>
  <c r="AA4734" i="71" s="1"/>
  <c r="Z4734" i="71"/>
  <c r="K3589" i="71"/>
  <c r="AA3589" i="71" s="1"/>
  <c r="Z3589" i="71"/>
  <c r="K184" i="71"/>
  <c r="AA184" i="71" s="1"/>
  <c r="Z184" i="71"/>
  <c r="K285" i="71"/>
  <c r="AA285" i="71" s="1"/>
  <c r="Z285" i="71"/>
  <c r="K942" i="71"/>
  <c r="AA942" i="71" s="1"/>
  <c r="Z942" i="71"/>
  <c r="K2242" i="71"/>
  <c r="AA2242" i="71" s="1"/>
  <c r="Z2242" i="71"/>
  <c r="K725" i="71"/>
  <c r="AA725" i="71" s="1"/>
  <c r="Z725" i="71"/>
  <c r="K2685" i="71"/>
  <c r="AA2685" i="71" s="1"/>
  <c r="Z2685" i="71"/>
  <c r="K1047" i="71"/>
  <c r="AA1047" i="71" s="1"/>
  <c r="Z1047" i="71"/>
  <c r="K3007" i="71"/>
  <c r="AA3007" i="71" s="1"/>
  <c r="Z3007" i="71"/>
  <c r="K257" i="71"/>
  <c r="AA257" i="71" s="1"/>
  <c r="Z257" i="71"/>
  <c r="K2177" i="71"/>
  <c r="AA2177" i="71" s="1"/>
  <c r="Z2177" i="71"/>
  <c r="K4117" i="71"/>
  <c r="AA4117" i="71" s="1"/>
  <c r="Z4117" i="71"/>
  <c r="K100" i="71"/>
  <c r="AA100" i="71" s="1"/>
  <c r="Z100" i="71"/>
  <c r="K1040" i="71"/>
  <c r="AA1040" i="71" s="1"/>
  <c r="Z1040" i="71"/>
  <c r="K2780" i="71"/>
  <c r="AA2780" i="71" s="1"/>
  <c r="Z2780" i="71"/>
  <c r="K4720" i="71"/>
  <c r="AA4720" i="71" s="1"/>
  <c r="Z4720" i="71"/>
  <c r="K329" i="71"/>
  <c r="AA329" i="71" s="1"/>
  <c r="Z329" i="71"/>
  <c r="K2349" i="71"/>
  <c r="AA2349" i="71" s="1"/>
  <c r="Z2349" i="71"/>
  <c r="K3729" i="71"/>
  <c r="AA3729" i="71" s="1"/>
  <c r="Z3729" i="71"/>
  <c r="K2270" i="71"/>
  <c r="AA2270" i="71" s="1"/>
  <c r="Z2270" i="71"/>
  <c r="K555" i="71"/>
  <c r="AA555" i="71" s="1"/>
  <c r="Z555" i="71"/>
  <c r="K2375" i="71"/>
  <c r="AA2375" i="71" s="1"/>
  <c r="Z2375" i="71"/>
  <c r="K1774" i="71"/>
  <c r="AA1774" i="71" s="1"/>
  <c r="Z1774" i="71"/>
  <c r="K2794" i="71"/>
  <c r="AA2794" i="71" s="1"/>
  <c r="Z2794" i="71"/>
  <c r="K3614" i="71"/>
  <c r="AA3614" i="71" s="1"/>
  <c r="Z3614" i="71"/>
  <c r="K1631" i="71"/>
  <c r="AA1631" i="71" s="1"/>
  <c r="Z1631" i="71"/>
  <c r="K560" i="71"/>
  <c r="AA560" i="71" s="1"/>
  <c r="Z560" i="71"/>
  <c r="K3629" i="71"/>
  <c r="AA3629" i="71" s="1"/>
  <c r="Z3629" i="71"/>
  <c r="K4585" i="71"/>
  <c r="AA4585" i="71" s="1"/>
  <c r="Z4585" i="71"/>
  <c r="K2723" i="71"/>
  <c r="AA2723" i="71" s="1"/>
  <c r="Z2723" i="71"/>
  <c r="K3923" i="71"/>
  <c r="AA3923" i="71" s="1"/>
  <c r="Z3923" i="71"/>
  <c r="K102" i="71"/>
  <c r="AA102" i="71" s="1"/>
  <c r="Z102" i="71"/>
  <c r="K305" i="71"/>
  <c r="AA305" i="71" s="1"/>
  <c r="Z305" i="71"/>
  <c r="K1762" i="71"/>
  <c r="AA1762" i="71" s="1"/>
  <c r="Z1762" i="71"/>
  <c r="K2705" i="71"/>
  <c r="AA2705" i="71" s="1"/>
  <c r="Z2705" i="71"/>
  <c r="K407" i="71"/>
  <c r="AA407" i="71" s="1"/>
  <c r="Z407" i="71"/>
  <c r="K2407" i="71"/>
  <c r="AA2407" i="71" s="1"/>
  <c r="Z2407" i="71"/>
  <c r="K697" i="71"/>
  <c r="AA697" i="71" s="1"/>
  <c r="Z697" i="71"/>
  <c r="K2197" i="71"/>
  <c r="AA2197" i="71" s="1"/>
  <c r="Z2197" i="71"/>
  <c r="K3837" i="71"/>
  <c r="AA3837" i="71" s="1"/>
  <c r="Z3837" i="71"/>
  <c r="K1300" i="71"/>
  <c r="AA1300" i="71" s="1"/>
  <c r="Z1300" i="71"/>
  <c r="K2820" i="71"/>
  <c r="AA2820" i="71" s="1"/>
  <c r="Z2820" i="71"/>
  <c r="K4740" i="71"/>
  <c r="AA4740" i="71" s="1"/>
  <c r="Z4740" i="71"/>
  <c r="K349" i="71"/>
  <c r="AA349" i="71" s="1"/>
  <c r="Z349" i="71"/>
  <c r="K1429" i="71"/>
  <c r="AA1429" i="71" s="1"/>
  <c r="Z1429" i="71"/>
  <c r="K2589" i="71"/>
  <c r="AA2589" i="71" s="1"/>
  <c r="Z2589" i="71"/>
  <c r="K4869" i="71"/>
  <c r="AA4869" i="71" s="1"/>
  <c r="Z4869" i="71"/>
  <c r="K3070" i="71"/>
  <c r="AA3070" i="71" s="1"/>
  <c r="Z3070" i="71"/>
  <c r="K4576" i="71"/>
  <c r="AA4576" i="71" s="1"/>
  <c r="Z4576" i="71"/>
  <c r="K1475" i="71"/>
  <c r="AA1475" i="71" s="1"/>
  <c r="Z1475" i="71"/>
  <c r="K4315" i="71"/>
  <c r="AA4315" i="71" s="1"/>
  <c r="Z4315" i="71"/>
  <c r="K1814" i="71"/>
  <c r="AA1814" i="71" s="1"/>
  <c r="Z1814" i="71"/>
  <c r="K2814" i="71"/>
  <c r="AA2814" i="71" s="1"/>
  <c r="Z2814" i="71"/>
  <c r="K3894" i="71"/>
  <c r="AA3894" i="71" s="1"/>
  <c r="Z3894" i="71"/>
  <c r="K1831" i="71"/>
  <c r="AA1831" i="71" s="1"/>
  <c r="Z1831" i="71"/>
  <c r="K3320" i="71"/>
  <c r="AA3320" i="71" s="1"/>
  <c r="Z3320" i="71"/>
  <c r="K4709" i="71"/>
  <c r="AA4709" i="71" s="1"/>
  <c r="Z4709" i="71"/>
  <c r="K903" i="71"/>
  <c r="AA903" i="71" s="1"/>
  <c r="Z903" i="71"/>
  <c r="K461" i="71"/>
  <c r="AA461" i="71" s="1"/>
  <c r="Z461" i="71"/>
  <c r="K2108" i="71"/>
  <c r="AA2108" i="71" s="1"/>
  <c r="Z2108" i="71"/>
  <c r="K1320" i="71"/>
  <c r="AA1320" i="71" s="1"/>
  <c r="Z1320" i="71"/>
  <c r="K1969" i="71"/>
  <c r="AA1969" i="71" s="1"/>
  <c r="Z1969" i="71"/>
  <c r="K4336" i="71"/>
  <c r="AA4336" i="71" s="1"/>
  <c r="Z4336" i="71"/>
  <c r="K2034" i="71"/>
  <c r="AA2034" i="71" s="1"/>
  <c r="Z2034" i="71"/>
  <c r="K1851" i="71"/>
  <c r="AA1851" i="71" s="1"/>
  <c r="Z1851" i="71"/>
  <c r="K226" i="71"/>
  <c r="AA226" i="71" s="1"/>
  <c r="Z226" i="71"/>
  <c r="K202" i="71"/>
  <c r="AA202" i="71" s="1"/>
  <c r="Z202" i="71"/>
  <c r="K602" i="71"/>
  <c r="AA602" i="71" s="1"/>
  <c r="Z602" i="71"/>
  <c r="K304" i="71"/>
  <c r="AA304" i="71" s="1"/>
  <c r="Z304" i="71"/>
  <c r="K5" i="71"/>
  <c r="AA5" i="71" s="1"/>
  <c r="Z5" i="71"/>
  <c r="K405" i="71"/>
  <c r="AA405" i="71" s="1"/>
  <c r="Z405" i="71"/>
  <c r="K862" i="71"/>
  <c r="AA862" i="71" s="1"/>
  <c r="Z862" i="71"/>
  <c r="K1462" i="71"/>
  <c r="AA1462" i="71" s="1"/>
  <c r="Z1462" i="71"/>
  <c r="K1902" i="71"/>
  <c r="AA1902" i="71" s="1"/>
  <c r="Z1902" i="71"/>
  <c r="K2422" i="71"/>
  <c r="AA2422" i="71" s="1"/>
  <c r="Z2422" i="71"/>
  <c r="K3742" i="71"/>
  <c r="AA3742" i="71" s="1"/>
  <c r="Z3742" i="71"/>
  <c r="K1045" i="71"/>
  <c r="AA1045" i="71" s="1"/>
  <c r="Z1045" i="71"/>
  <c r="K1445" i="71"/>
  <c r="AA1445" i="71" s="1"/>
  <c r="Z1445" i="71"/>
  <c r="K1945" i="71"/>
  <c r="AA1945" i="71" s="1"/>
  <c r="Z1945" i="71"/>
  <c r="K2525" i="71"/>
  <c r="AA2525" i="71" s="1"/>
  <c r="Z2525" i="71"/>
  <c r="K3585" i="71"/>
  <c r="AA3585" i="71" s="1"/>
  <c r="Z3585" i="71"/>
  <c r="K1767" i="71"/>
  <c r="AA1767" i="71" s="1"/>
  <c r="Z1767" i="71"/>
  <c r="K177" i="71"/>
  <c r="AA177" i="71" s="1"/>
  <c r="Z177" i="71"/>
  <c r="K597" i="71"/>
  <c r="AA597" i="71" s="1"/>
  <c r="Z597" i="71"/>
  <c r="K1017" i="71"/>
  <c r="AA1017" i="71" s="1"/>
  <c r="Z1017" i="71"/>
  <c r="K1437" i="71"/>
  <c r="AA1437" i="71" s="1"/>
  <c r="Z1437" i="71"/>
  <c r="K1877" i="71"/>
  <c r="AA1877" i="71" s="1"/>
  <c r="Z1877" i="71"/>
  <c r="K2297" i="71"/>
  <c r="AA2297" i="71" s="1"/>
  <c r="Z2297" i="71"/>
  <c r="K2857" i="71"/>
  <c r="AA2857" i="71" s="1"/>
  <c r="Z2857" i="71"/>
  <c r="K3477" i="71"/>
  <c r="AA3477" i="71" s="1"/>
  <c r="Z3477" i="71"/>
  <c r="K3997" i="71"/>
  <c r="AA3997" i="71" s="1"/>
  <c r="Z3997" i="71"/>
  <c r="K4637" i="71"/>
  <c r="AA4637" i="71" s="1"/>
  <c r="Z4637" i="71"/>
  <c r="K260" i="71"/>
  <c r="AA260" i="71" s="1"/>
  <c r="Z260" i="71"/>
  <c r="K460" i="71"/>
  <c r="AA460" i="71" s="1"/>
  <c r="Z460" i="71"/>
  <c r="K960" i="71"/>
  <c r="AA960" i="71" s="1"/>
  <c r="Z960" i="71"/>
  <c r="K1180" i="71"/>
  <c r="AA1180" i="71" s="1"/>
  <c r="Z1180" i="71"/>
  <c r="K1600" i="71"/>
  <c r="AA1600" i="71" s="1"/>
  <c r="Z1600" i="71"/>
  <c r="K2060" i="71"/>
  <c r="AA2060" i="71" s="1"/>
  <c r="Z2060" i="71"/>
  <c r="K2660" i="71"/>
  <c r="AA2660" i="71" s="1"/>
  <c r="Z2660" i="71"/>
  <c r="K2980" i="71"/>
  <c r="AA2980" i="71" s="1"/>
  <c r="Z2980" i="71"/>
  <c r="K3560" i="71"/>
  <c r="AA3560" i="71" s="1"/>
  <c r="Z3560" i="71"/>
  <c r="K3860" i="71"/>
  <c r="AA3860" i="71" s="1"/>
  <c r="Z3860" i="71"/>
  <c r="K4480" i="71"/>
  <c r="AA4480" i="71" s="1"/>
  <c r="Z4480" i="71"/>
  <c r="K249" i="71"/>
  <c r="AA249" i="71" s="1"/>
  <c r="Z249" i="71"/>
  <c r="K669" i="71"/>
  <c r="AA669" i="71" s="1"/>
  <c r="Z669" i="71"/>
  <c r="K889" i="71"/>
  <c r="AA889" i="71" s="1"/>
  <c r="Z889" i="71"/>
  <c r="K1309" i="71"/>
  <c r="AA1309" i="71" s="1"/>
  <c r="Z1309" i="71"/>
  <c r="K1589" i="71"/>
  <c r="AA1589" i="71" s="1"/>
  <c r="Z1589" i="71"/>
  <c r="K2049" i="71"/>
  <c r="AA2049" i="71" s="1"/>
  <c r="Z2049" i="71"/>
  <c r="K2269" i="71"/>
  <c r="AA2269" i="71" s="1"/>
  <c r="Z2269" i="71"/>
  <c r="K2769" i="71"/>
  <c r="AA2769" i="71" s="1"/>
  <c r="Z2769" i="71"/>
  <c r="K3289" i="71"/>
  <c r="AA3289" i="71" s="1"/>
  <c r="Z3289" i="71"/>
  <c r="K3509" i="71"/>
  <c r="AA3509" i="71" s="1"/>
  <c r="Z3509" i="71"/>
  <c r="K4129" i="71"/>
  <c r="AA4129" i="71" s="1"/>
  <c r="Z4129" i="71"/>
  <c r="K4429" i="71"/>
  <c r="AA4429" i="71" s="1"/>
  <c r="Z4429" i="71"/>
  <c r="K2450" i="71"/>
  <c r="AA2450" i="71" s="1"/>
  <c r="Z2450" i="71"/>
  <c r="K1890" i="71"/>
  <c r="AA1890" i="71" s="1"/>
  <c r="Z1890" i="71"/>
  <c r="K3890" i="71"/>
  <c r="AA3890" i="71" s="1"/>
  <c r="Z3890" i="71"/>
  <c r="K4216" i="71"/>
  <c r="AA4216" i="71" s="1"/>
  <c r="Z4216" i="71"/>
  <c r="K4436" i="71"/>
  <c r="AA4436" i="71" s="1"/>
  <c r="Z4436" i="71"/>
  <c r="K795" i="71"/>
  <c r="AA795" i="71" s="1"/>
  <c r="Z795" i="71"/>
  <c r="K1255" i="71"/>
  <c r="AA1255" i="71" s="1"/>
  <c r="Z1255" i="71"/>
  <c r="K2155" i="71"/>
  <c r="AA2155" i="71" s="1"/>
  <c r="Z2155" i="71"/>
  <c r="K2615" i="71"/>
  <c r="AA2615" i="71" s="1"/>
  <c r="Z2615" i="71"/>
  <c r="K4075" i="71"/>
  <c r="AA4075" i="71" s="1"/>
  <c r="Z4075" i="71"/>
  <c r="K4575" i="71"/>
  <c r="AA4575" i="71" s="1"/>
  <c r="Z4575" i="71"/>
  <c r="K1494" i="71"/>
  <c r="AA1494" i="71" s="1"/>
  <c r="Z1494" i="71"/>
  <c r="K1694" i="71"/>
  <c r="AA1694" i="71" s="1"/>
  <c r="Z1694" i="71"/>
  <c r="K2114" i="71"/>
  <c r="AA2114" i="71" s="1"/>
  <c r="Z2114" i="71"/>
  <c r="K2314" i="71"/>
  <c r="AA2314" i="71" s="1"/>
  <c r="Z2314" i="71"/>
  <c r="K2714" i="71"/>
  <c r="AA2714" i="71" s="1"/>
  <c r="Z2714" i="71"/>
  <c r="K2934" i="71"/>
  <c r="AA2934" i="71" s="1"/>
  <c r="Z2934" i="71"/>
  <c r="K3134" i="71"/>
  <c r="AA3134" i="71" s="1"/>
  <c r="Z3134" i="71"/>
  <c r="K3534" i="71"/>
  <c r="AA3534" i="71" s="1"/>
  <c r="Z3534" i="71"/>
  <c r="K3734" i="71"/>
  <c r="AA3734" i="71" s="1"/>
  <c r="Z3734" i="71"/>
  <c r="K4014" i="71"/>
  <c r="AA4014" i="71" s="1"/>
  <c r="Z4014" i="71"/>
  <c r="K4234" i="71"/>
  <c r="AA4234" i="71" s="1"/>
  <c r="Z4234" i="71"/>
  <c r="K4674" i="71"/>
  <c r="AA4674" i="71" s="1"/>
  <c r="Z4674" i="71"/>
  <c r="K4894" i="71"/>
  <c r="AA4894" i="71" s="1"/>
  <c r="Z4894" i="71"/>
  <c r="K1451" i="71"/>
  <c r="AA1451" i="71" s="1"/>
  <c r="Z1451" i="71"/>
  <c r="K2411" i="71"/>
  <c r="AA2411" i="71" s="1"/>
  <c r="Z2411" i="71"/>
  <c r="K3611" i="71"/>
  <c r="AA3611" i="71" s="1"/>
  <c r="Z3611" i="71"/>
  <c r="K4118" i="71"/>
  <c r="AA4118" i="71" s="1"/>
  <c r="Z4118" i="71"/>
  <c r="K3780" i="71"/>
  <c r="AA3780" i="71" s="1"/>
  <c r="Z3780" i="71"/>
  <c r="K2966" i="71"/>
  <c r="AA2966" i="71" s="1"/>
  <c r="Z2966" i="71"/>
  <c r="K2965" i="71"/>
  <c r="AA2965" i="71" s="1"/>
  <c r="Z2965" i="71"/>
  <c r="K4496" i="71"/>
  <c r="AA4496" i="71" s="1"/>
  <c r="Z4496" i="71"/>
  <c r="K3025" i="71"/>
  <c r="AA3025" i="71" s="1"/>
  <c r="Z3025" i="71"/>
  <c r="K1343" i="71"/>
  <c r="AA1343" i="71" s="1"/>
  <c r="Z1343" i="71"/>
  <c r="K3223" i="71"/>
  <c r="AA3223" i="71" s="1"/>
  <c r="Z3223" i="71"/>
  <c r="K4243" i="71"/>
  <c r="AA4243" i="71" s="1"/>
  <c r="Z4243" i="71"/>
  <c r="K884" i="71"/>
  <c r="AA884" i="71" s="1"/>
  <c r="Z884" i="71"/>
  <c r="K1084" i="71"/>
  <c r="AA1084" i="71" s="1"/>
  <c r="Z1084" i="71"/>
  <c r="K1284" i="71"/>
  <c r="AA1284" i="71" s="1"/>
  <c r="Z1284" i="71"/>
  <c r="K1484" i="71"/>
  <c r="AA1484" i="71" s="1"/>
  <c r="Z1484" i="71"/>
  <c r="K1684" i="71"/>
  <c r="AA1684" i="71" s="1"/>
  <c r="Z1684" i="71"/>
  <c r="K1964" i="71"/>
  <c r="AA1964" i="71" s="1"/>
  <c r="Z1964" i="71"/>
  <c r="K2244" i="71"/>
  <c r="AA2244" i="71" s="1"/>
  <c r="Z2244" i="71"/>
  <c r="K2464" i="71"/>
  <c r="AA2464" i="71" s="1"/>
  <c r="Z2464" i="71"/>
  <c r="K2884" i="71"/>
  <c r="AA2884" i="71" s="1"/>
  <c r="Z2884" i="71"/>
  <c r="K3384" i="71"/>
  <c r="AA3384" i="71" s="1"/>
  <c r="Z3384" i="71"/>
  <c r="K3884" i="71"/>
  <c r="AA3884" i="71" s="1"/>
  <c r="Z3884" i="71"/>
  <c r="K4764" i="71"/>
  <c r="AA4764" i="71" s="1"/>
  <c r="Z4764" i="71"/>
  <c r="K86" i="71"/>
  <c r="AA86" i="71" s="1"/>
  <c r="Z86" i="71"/>
  <c r="K366" i="71"/>
  <c r="AA366" i="71" s="1"/>
  <c r="Z366" i="71"/>
  <c r="K586" i="71"/>
  <c r="AA586" i="71" s="1"/>
  <c r="Z586" i="71"/>
  <c r="K826" i="71"/>
  <c r="AA826" i="71" s="1"/>
  <c r="Z826" i="71"/>
  <c r="K1066" i="71"/>
  <c r="AA1066" i="71" s="1"/>
  <c r="Z1066" i="71"/>
  <c r="K1346" i="71"/>
  <c r="AA1346" i="71" s="1"/>
  <c r="Z1346" i="71"/>
  <c r="K1586" i="71"/>
  <c r="AA1586" i="71" s="1"/>
  <c r="Z1586" i="71"/>
  <c r="K1806" i="71"/>
  <c r="AA1806" i="71" s="1"/>
  <c r="Z1806" i="71"/>
  <c r="K2106" i="71"/>
  <c r="AA2106" i="71" s="1"/>
  <c r="Z2106" i="71"/>
  <c r="K2406" i="71"/>
  <c r="AA2406" i="71" s="1"/>
  <c r="Z2406" i="71"/>
  <c r="K2646" i="71"/>
  <c r="AA2646" i="71" s="1"/>
  <c r="Z2646" i="71"/>
  <c r="K3146" i="71"/>
  <c r="AA3146" i="71" s="1"/>
  <c r="Z3146" i="71"/>
  <c r="K3866" i="71"/>
  <c r="AA3866" i="71" s="1"/>
  <c r="Z3866" i="71"/>
  <c r="K4446" i="71"/>
  <c r="AA4446" i="71" s="1"/>
  <c r="Z4446" i="71"/>
  <c r="K131" i="71"/>
  <c r="AA131" i="71" s="1"/>
  <c r="Z131" i="71"/>
  <c r="K331" i="71"/>
  <c r="AA331" i="71" s="1"/>
  <c r="Z331" i="71"/>
  <c r="K531" i="71"/>
  <c r="AA531" i="71" s="1"/>
  <c r="Z531" i="71"/>
  <c r="K731" i="71"/>
  <c r="AA731" i="71" s="1"/>
  <c r="Z731" i="71"/>
  <c r="K931" i="71"/>
  <c r="AA931" i="71" s="1"/>
  <c r="Z931" i="71"/>
  <c r="K1131" i="71"/>
  <c r="AA1131" i="71" s="1"/>
  <c r="Z1131" i="71"/>
  <c r="K1491" i="71"/>
  <c r="AA1491" i="71" s="1"/>
  <c r="Z1491" i="71"/>
  <c r="K1751" i="71"/>
  <c r="AA1751" i="71" s="1"/>
  <c r="Z1751" i="71"/>
  <c r="K2031" i="71"/>
  <c r="AA2031" i="71" s="1"/>
  <c r="Z2031" i="71"/>
  <c r="K2331" i="71"/>
  <c r="AA2331" i="71" s="1"/>
  <c r="Z2331" i="71"/>
  <c r="K2631" i="71"/>
  <c r="AA2631" i="71" s="1"/>
  <c r="Z2631" i="71"/>
  <c r="K2871" i="71"/>
  <c r="AA2871" i="71" s="1"/>
  <c r="Z2871" i="71"/>
  <c r="K3131" i="71"/>
  <c r="AA3131" i="71" s="1"/>
  <c r="Z3131" i="71"/>
  <c r="K3411" i="71"/>
  <c r="AA3411" i="71" s="1"/>
  <c r="Z3411" i="71"/>
  <c r="K3891" i="71"/>
  <c r="AA3891" i="71" s="1"/>
  <c r="Z3891" i="71"/>
  <c r="K4631" i="71"/>
  <c r="AA4631" i="71" s="1"/>
  <c r="Z4631" i="71"/>
  <c r="K92" i="71"/>
  <c r="AA92" i="71" s="1"/>
  <c r="Z92" i="71"/>
  <c r="K292" i="71"/>
  <c r="AA292" i="71" s="1"/>
  <c r="Z292" i="71"/>
  <c r="K512" i="71"/>
  <c r="AA512" i="71" s="1"/>
  <c r="Z512" i="71"/>
  <c r="K712" i="71"/>
  <c r="AA712" i="71" s="1"/>
  <c r="Z712" i="71"/>
  <c r="K912" i="71"/>
  <c r="AA912" i="71" s="1"/>
  <c r="Z912" i="71"/>
  <c r="K1132" i="71"/>
  <c r="AA1132" i="71" s="1"/>
  <c r="Z1132" i="71"/>
  <c r="K1352" i="71"/>
  <c r="AA1352" i="71" s="1"/>
  <c r="Z1352" i="71"/>
  <c r="K1572" i="71"/>
  <c r="AA1572" i="71" s="1"/>
  <c r="Z1572" i="71"/>
  <c r="K1872" i="71"/>
  <c r="AA1872" i="71" s="1"/>
  <c r="Z1872" i="71"/>
  <c r="K2072" i="71"/>
  <c r="AA2072" i="71" s="1"/>
  <c r="Z2072" i="71"/>
  <c r="K2352" i="71"/>
  <c r="AA2352" i="71" s="1"/>
  <c r="Z2352" i="71"/>
  <c r="K2592" i="71"/>
  <c r="AA2592" i="71" s="1"/>
  <c r="Z2592" i="71"/>
  <c r="K2792" i="71"/>
  <c r="AA2792" i="71" s="1"/>
  <c r="Z2792" i="71"/>
  <c r="K2992" i="71"/>
  <c r="AA2992" i="71" s="1"/>
  <c r="Z2992" i="71"/>
  <c r="K3192" i="71"/>
  <c r="AA3192" i="71" s="1"/>
  <c r="Z3192" i="71"/>
  <c r="K3392" i="71"/>
  <c r="AA3392" i="71" s="1"/>
  <c r="Z3392" i="71"/>
  <c r="K3592" i="71"/>
  <c r="AA3592" i="71" s="1"/>
  <c r="Z3592" i="71"/>
  <c r="K3892" i="71"/>
  <c r="AA3892" i="71" s="1"/>
  <c r="Z3892" i="71"/>
  <c r="K4452" i="71"/>
  <c r="AA4452" i="71" s="1"/>
  <c r="Z4452" i="71"/>
  <c r="K54" i="71"/>
  <c r="AA54" i="71" s="1"/>
  <c r="Z54" i="71"/>
  <c r="K254" i="71"/>
  <c r="AA254" i="71" s="1"/>
  <c r="Z254" i="71"/>
  <c r="K494" i="71"/>
  <c r="AA494" i="71" s="1"/>
  <c r="Z494" i="71"/>
  <c r="K694" i="71"/>
  <c r="AA694" i="71" s="1"/>
  <c r="Z694" i="71"/>
  <c r="K974" i="71"/>
  <c r="AA974" i="71" s="1"/>
  <c r="Z974" i="71"/>
  <c r="K1194" i="71"/>
  <c r="AA1194" i="71" s="1"/>
  <c r="Z1194" i="71"/>
  <c r="K1414" i="71"/>
  <c r="AA1414" i="71" s="1"/>
  <c r="Z1414" i="71"/>
  <c r="K118" i="71"/>
  <c r="AA118" i="71" s="1"/>
  <c r="Z118" i="71"/>
  <c r="K318" i="71"/>
  <c r="AA318" i="71" s="1"/>
  <c r="Z318" i="71"/>
  <c r="K558" i="71"/>
  <c r="AA558" i="71" s="1"/>
  <c r="Z558" i="71"/>
  <c r="K798" i="71"/>
  <c r="AA798" i="71" s="1"/>
  <c r="Z798" i="71"/>
  <c r="K998" i="71"/>
  <c r="AA998" i="71" s="1"/>
  <c r="Z998" i="71"/>
  <c r="K1218" i="71"/>
  <c r="AA1218" i="71" s="1"/>
  <c r="Z1218" i="71"/>
  <c r="K1438" i="71"/>
  <c r="AA1438" i="71" s="1"/>
  <c r="Z1438" i="71"/>
  <c r="K1638" i="71"/>
  <c r="AA1638" i="71" s="1"/>
  <c r="Z1638" i="71"/>
  <c r="K1838" i="71"/>
  <c r="AA1838" i="71" s="1"/>
  <c r="Z1838" i="71"/>
  <c r="K2038" i="71"/>
  <c r="AA2038" i="71" s="1"/>
  <c r="Z2038" i="71"/>
  <c r="K2338" i="71"/>
  <c r="AA2338" i="71" s="1"/>
  <c r="Z2338" i="71"/>
  <c r="K2618" i="71"/>
  <c r="AA2618" i="71" s="1"/>
  <c r="Z2618" i="71"/>
  <c r="K2818" i="71"/>
  <c r="AA2818" i="71" s="1"/>
  <c r="Z2818" i="71"/>
  <c r="K3018" i="71"/>
  <c r="AA3018" i="71" s="1"/>
  <c r="Z3018" i="71"/>
  <c r="K3218" i="71"/>
  <c r="AA3218" i="71" s="1"/>
  <c r="Z3218" i="71"/>
  <c r="K3418" i="71"/>
  <c r="AA3418" i="71" s="1"/>
  <c r="Z3418" i="71"/>
  <c r="K3618" i="71"/>
  <c r="AA3618" i="71" s="1"/>
  <c r="Z3618" i="71"/>
  <c r="K3818" i="71"/>
  <c r="AA3818" i="71" s="1"/>
  <c r="Z3818" i="71"/>
  <c r="K4098" i="71"/>
  <c r="AA4098" i="71" s="1"/>
  <c r="Z4098" i="71"/>
  <c r="K4418" i="71"/>
  <c r="AA4418" i="71" s="1"/>
  <c r="Z4418" i="71"/>
  <c r="K4658" i="71"/>
  <c r="AA4658" i="71" s="1"/>
  <c r="Z4658" i="71"/>
  <c r="K4858" i="71"/>
  <c r="AA4858" i="71" s="1"/>
  <c r="Z4858" i="71"/>
  <c r="K119" i="71"/>
  <c r="AA119" i="71" s="1"/>
  <c r="Z119" i="71"/>
  <c r="K339" i="71"/>
  <c r="AA339" i="71" s="1"/>
  <c r="Z339" i="71"/>
  <c r="K539" i="71"/>
  <c r="AA539" i="71" s="1"/>
  <c r="Z539" i="71"/>
  <c r="K759" i="71"/>
  <c r="AA759" i="71" s="1"/>
  <c r="Z759" i="71"/>
  <c r="K979" i="71"/>
  <c r="AA979" i="71" s="1"/>
  <c r="Z979" i="71"/>
  <c r="K1199" i="71"/>
  <c r="AA1199" i="71" s="1"/>
  <c r="Z1199" i="71"/>
  <c r="K1399" i="71"/>
  <c r="AA1399" i="71" s="1"/>
  <c r="Z1399" i="71"/>
  <c r="K1599" i="71"/>
  <c r="AA1599" i="71" s="1"/>
  <c r="Z1599" i="71"/>
  <c r="K1819" i="71"/>
  <c r="AA1819" i="71" s="1"/>
  <c r="Z1819" i="71"/>
  <c r="K2019" i="71"/>
  <c r="AA2019" i="71" s="1"/>
  <c r="Z2019" i="71"/>
  <c r="K2259" i="71"/>
  <c r="AA2259" i="71" s="1"/>
  <c r="Z2259" i="71"/>
  <c r="K2559" i="71"/>
  <c r="AA2559" i="71" s="1"/>
  <c r="Z2559" i="71"/>
  <c r="K2859" i="71"/>
  <c r="AA2859" i="71" s="1"/>
  <c r="Z2859" i="71"/>
  <c r="K3179" i="71"/>
  <c r="AA3179" i="71" s="1"/>
  <c r="Z3179" i="71"/>
  <c r="K3519" i="71"/>
  <c r="AA3519" i="71" s="1"/>
  <c r="Z3519" i="71"/>
  <c r="K3799" i="71"/>
  <c r="AA3799" i="71" s="1"/>
  <c r="Z3799" i="71"/>
  <c r="K4099" i="71"/>
  <c r="AA4099" i="71" s="1"/>
  <c r="Z4099" i="71"/>
  <c r="K4399" i="71"/>
  <c r="AA4399" i="71" s="1"/>
  <c r="Z4399" i="71"/>
  <c r="K4659" i="71"/>
  <c r="AA4659" i="71" s="1"/>
  <c r="Z4659" i="71"/>
  <c r="K4859" i="71"/>
  <c r="AA4859" i="71" s="1"/>
  <c r="Z4859" i="71"/>
  <c r="K141" i="71"/>
  <c r="AA141" i="71" s="1"/>
  <c r="Z141" i="71"/>
  <c r="K361" i="71"/>
  <c r="AA361" i="71" s="1"/>
  <c r="Z361" i="71"/>
  <c r="K581" i="71"/>
  <c r="AA581" i="71" s="1"/>
  <c r="Z581" i="71"/>
  <c r="K801" i="71"/>
  <c r="AA801" i="71" s="1"/>
  <c r="Z801" i="71"/>
  <c r="K1001" i="71"/>
  <c r="AA1001" i="71" s="1"/>
  <c r="Z1001" i="71"/>
  <c r="K1201" i="71"/>
  <c r="AA1201" i="71" s="1"/>
  <c r="Z1201" i="71"/>
  <c r="K1421" i="71"/>
  <c r="AA1421" i="71" s="1"/>
  <c r="Z1421" i="71"/>
  <c r="K1621" i="71"/>
  <c r="AA1621" i="71" s="1"/>
  <c r="Z1621" i="71"/>
  <c r="K1841" i="71"/>
  <c r="AA1841" i="71" s="1"/>
  <c r="Z1841" i="71"/>
  <c r="K2041" i="71"/>
  <c r="AA2041" i="71" s="1"/>
  <c r="Z2041" i="71"/>
  <c r="K2301" i="71"/>
  <c r="AA2301" i="71" s="1"/>
  <c r="Z2301" i="71"/>
  <c r="K2581" i="71"/>
  <c r="AA2581" i="71" s="1"/>
  <c r="Z2581" i="71"/>
  <c r="K2841" i="71"/>
  <c r="AA2841" i="71" s="1"/>
  <c r="Z2841" i="71"/>
  <c r="K3081" i="71"/>
  <c r="AA3081" i="71" s="1"/>
  <c r="Z3081" i="71"/>
  <c r="K3301" i="71"/>
  <c r="AA3301" i="71" s="1"/>
  <c r="Z3301" i="71"/>
  <c r="K3521" i="71"/>
  <c r="AA3521" i="71" s="1"/>
  <c r="Z3521" i="71"/>
  <c r="K3761" i="71"/>
  <c r="AA3761" i="71" s="1"/>
  <c r="Z3761" i="71"/>
  <c r="K4041" i="71"/>
  <c r="AA4041" i="71" s="1"/>
  <c r="Z4041" i="71"/>
  <c r="K4321" i="71"/>
  <c r="AA4321" i="71" s="1"/>
  <c r="Z4321" i="71"/>
  <c r="K4721" i="71"/>
  <c r="AA4721" i="71" s="1"/>
  <c r="Z4721" i="71"/>
  <c r="K88" i="71"/>
  <c r="AA88" i="71" s="1"/>
  <c r="Z88" i="71"/>
  <c r="K308" i="71"/>
  <c r="AA308" i="71" s="1"/>
  <c r="Z308" i="71"/>
  <c r="K528" i="71"/>
  <c r="AA528" i="71" s="1"/>
  <c r="Z528" i="71"/>
  <c r="K768" i="71"/>
  <c r="AA768" i="71" s="1"/>
  <c r="Z768" i="71"/>
  <c r="K1008" i="71"/>
  <c r="AA1008" i="71" s="1"/>
  <c r="Z1008" i="71"/>
  <c r="K1248" i="71"/>
  <c r="AA1248" i="71" s="1"/>
  <c r="Z1248" i="71"/>
  <c r="K1468" i="71"/>
  <c r="AA1468" i="71" s="1"/>
  <c r="Z1468" i="71"/>
  <c r="K176" i="71"/>
  <c r="AA176" i="71" s="1"/>
  <c r="Z176" i="71"/>
  <c r="K396" i="71"/>
  <c r="AA396" i="71" s="1"/>
  <c r="Z396" i="71"/>
  <c r="K636" i="71"/>
  <c r="AA636" i="71" s="1"/>
  <c r="Z636" i="71"/>
  <c r="K836" i="71"/>
  <c r="AA836" i="71" s="1"/>
  <c r="Z836" i="71"/>
  <c r="K1036" i="71"/>
  <c r="AA1036" i="71" s="1"/>
  <c r="Z1036" i="71"/>
  <c r="K1236" i="71"/>
  <c r="AA1236" i="71" s="1"/>
  <c r="Z1236" i="71"/>
  <c r="K1436" i="71"/>
  <c r="AA1436" i="71" s="1"/>
  <c r="Z1436" i="71"/>
  <c r="K1676" i="71"/>
  <c r="AA1676" i="71" s="1"/>
  <c r="Z1676" i="71"/>
  <c r="K1876" i="71"/>
  <c r="AA1876" i="71" s="1"/>
  <c r="Z1876" i="71"/>
  <c r="K2096" i="71"/>
  <c r="AA2096" i="71" s="1"/>
  <c r="Z2096" i="71"/>
  <c r="K2316" i="71"/>
  <c r="AA2316" i="71" s="1"/>
  <c r="Z2316" i="71"/>
  <c r="K2516" i="71"/>
  <c r="AA2516" i="71" s="1"/>
  <c r="Z2516" i="71"/>
  <c r="K2736" i="71"/>
  <c r="AA2736" i="71" s="1"/>
  <c r="Z2736" i="71"/>
  <c r="K2956" i="71"/>
  <c r="AA2956" i="71" s="1"/>
  <c r="Z2956" i="71"/>
  <c r="K3176" i="71"/>
  <c r="AA3176" i="71" s="1"/>
  <c r="Z3176" i="71"/>
  <c r="K3476" i="71"/>
  <c r="AA3476" i="71" s="1"/>
  <c r="Z3476" i="71"/>
  <c r="K3736" i="71"/>
  <c r="AA3736" i="71" s="1"/>
  <c r="Z3736" i="71"/>
  <c r="K1788" i="71"/>
  <c r="AA1788" i="71" s="1"/>
  <c r="Z1788" i="71"/>
  <c r="K2008" i="71"/>
  <c r="AA2008" i="71" s="1"/>
  <c r="Z2008" i="71"/>
  <c r="K2228" i="71"/>
  <c r="AA2228" i="71" s="1"/>
  <c r="Z2228" i="71"/>
  <c r="K2448" i="71"/>
  <c r="AA2448" i="71" s="1"/>
  <c r="Z2448" i="71"/>
  <c r="K2648" i="71"/>
  <c r="AA2648" i="71" s="1"/>
  <c r="Z2648" i="71"/>
  <c r="K2848" i="71"/>
  <c r="AA2848" i="71" s="1"/>
  <c r="Z2848" i="71"/>
  <c r="K3048" i="71"/>
  <c r="AA3048" i="71" s="1"/>
  <c r="Z3048" i="71"/>
  <c r="K3248" i="71"/>
  <c r="AA3248" i="71" s="1"/>
  <c r="Z3248" i="71"/>
  <c r="K3448" i="71"/>
  <c r="AA3448" i="71" s="1"/>
  <c r="Z3448" i="71"/>
  <c r="K3648" i="71"/>
  <c r="AA3648" i="71" s="1"/>
  <c r="Z3648" i="71"/>
  <c r="K3868" i="71"/>
  <c r="AA3868" i="71" s="1"/>
  <c r="Z3868" i="71"/>
  <c r="K4088" i="71"/>
  <c r="AA4088" i="71" s="1"/>
  <c r="Z4088" i="71"/>
  <c r="K4328" i="71"/>
  <c r="AA4328" i="71" s="1"/>
  <c r="Z4328" i="71"/>
  <c r="K4588" i="71"/>
  <c r="AA4588" i="71" s="1"/>
  <c r="Z4588" i="71"/>
  <c r="K4848" i="71"/>
  <c r="AA4848" i="71" s="1"/>
  <c r="Z4848" i="71"/>
  <c r="K93" i="71"/>
  <c r="AA93" i="71" s="1"/>
  <c r="Z93" i="71"/>
  <c r="K333" i="71"/>
  <c r="AA333" i="71" s="1"/>
  <c r="Z333" i="71"/>
  <c r="K533" i="71"/>
  <c r="AA533" i="71" s="1"/>
  <c r="Z533" i="71"/>
  <c r="K753" i="71"/>
  <c r="AA753" i="71" s="1"/>
  <c r="Z753" i="71"/>
  <c r="K973" i="71"/>
  <c r="AA973" i="71" s="1"/>
  <c r="Z973" i="71"/>
  <c r="K1173" i="71"/>
  <c r="AA1173" i="71" s="1"/>
  <c r="Z1173" i="71"/>
  <c r="K1393" i="71"/>
  <c r="AA1393" i="71" s="1"/>
  <c r="Z1393" i="71"/>
  <c r="K1593" i="71"/>
  <c r="AA1593" i="71" s="1"/>
  <c r="Z1593" i="71"/>
  <c r="K1813" i="71"/>
  <c r="AA1813" i="71" s="1"/>
  <c r="Z1813" i="71"/>
  <c r="K2033" i="71"/>
  <c r="AA2033" i="71" s="1"/>
  <c r="Z2033" i="71"/>
  <c r="K2233" i="71"/>
  <c r="AA2233" i="71" s="1"/>
  <c r="Z2233" i="71"/>
  <c r="K2453" i="71"/>
  <c r="AA2453" i="71" s="1"/>
  <c r="Z2453" i="71"/>
  <c r="K2673" i="71"/>
  <c r="AA2673" i="71" s="1"/>
  <c r="Z2673" i="71"/>
  <c r="K2873" i="71"/>
  <c r="AA2873" i="71" s="1"/>
  <c r="Z2873" i="71"/>
  <c r="K3073" i="71"/>
  <c r="AA3073" i="71" s="1"/>
  <c r="Z3073" i="71"/>
  <c r="K3273" i="71"/>
  <c r="AA3273" i="71" s="1"/>
  <c r="Z3273" i="71"/>
  <c r="K3473" i="71"/>
  <c r="AA3473" i="71" s="1"/>
  <c r="Z3473" i="71"/>
  <c r="K3673" i="71"/>
  <c r="AA3673" i="71" s="1"/>
  <c r="Z3673" i="71"/>
  <c r="K3873" i="71"/>
  <c r="AA3873" i="71" s="1"/>
  <c r="Z3873" i="71"/>
  <c r="K4073" i="71"/>
  <c r="AA4073" i="71" s="1"/>
  <c r="Z4073" i="71"/>
  <c r="K4273" i="71"/>
  <c r="AA4273" i="71" s="1"/>
  <c r="Z4273" i="71"/>
  <c r="K4473" i="71"/>
  <c r="AA4473" i="71" s="1"/>
  <c r="Z4473" i="71"/>
  <c r="K3330" i="71"/>
  <c r="AA3330" i="71" s="1"/>
  <c r="Z3330" i="71"/>
  <c r="K4390" i="71"/>
  <c r="AA4390" i="71" s="1"/>
  <c r="Z4390" i="71"/>
  <c r="K2050" i="71"/>
  <c r="AA2050" i="71" s="1"/>
  <c r="Z2050" i="71"/>
  <c r="K3170" i="71"/>
  <c r="AA3170" i="71" s="1"/>
  <c r="Z3170" i="71"/>
  <c r="K4750" i="71"/>
  <c r="AA4750" i="71" s="1"/>
  <c r="Z4750" i="71"/>
  <c r="K1530" i="71"/>
  <c r="AA1530" i="71" s="1"/>
  <c r="Z1530" i="71"/>
  <c r="K3090" i="71"/>
  <c r="AA3090" i="71" s="1"/>
  <c r="Z3090" i="71"/>
  <c r="K4690" i="71"/>
  <c r="AA4690" i="71" s="1"/>
  <c r="Z4690" i="71"/>
  <c r="K70" i="71"/>
  <c r="AA70" i="71" s="1"/>
  <c r="Z70" i="71"/>
  <c r="K270" i="71"/>
  <c r="AA270" i="71" s="1"/>
  <c r="Z270" i="71"/>
  <c r="K470" i="71"/>
  <c r="AA470" i="71" s="1"/>
  <c r="Z470" i="71"/>
  <c r="K670" i="71"/>
  <c r="AA670" i="71" s="1"/>
  <c r="Z670" i="71"/>
  <c r="K930" i="71"/>
  <c r="AA930" i="71" s="1"/>
  <c r="Z930" i="71"/>
  <c r="K1190" i="71"/>
  <c r="AA1190" i="71" s="1"/>
  <c r="Z1190" i="71"/>
  <c r="K1510" i="71"/>
  <c r="AA1510" i="71" s="1"/>
  <c r="Z1510" i="71"/>
  <c r="K2290" i="71"/>
  <c r="AA2290" i="71" s="1"/>
  <c r="Z2290" i="71"/>
  <c r="K3110" i="71"/>
  <c r="AA3110" i="71" s="1"/>
  <c r="Z3110" i="71"/>
  <c r="K4450" i="71"/>
  <c r="AA4450" i="71" s="1"/>
  <c r="Z4450" i="71"/>
  <c r="K4833" i="71"/>
  <c r="AA4833" i="71" s="1"/>
  <c r="Z4833" i="71"/>
  <c r="K415" i="71"/>
  <c r="AA415" i="71" s="1"/>
  <c r="Z415" i="71"/>
  <c r="K855" i="71"/>
  <c r="AA855" i="71" s="1"/>
  <c r="Z855" i="71"/>
  <c r="K1215" i="71"/>
  <c r="AA1215" i="71" s="1"/>
  <c r="Z1215" i="71"/>
  <c r="K1575" i="71"/>
  <c r="AA1575" i="71" s="1"/>
  <c r="Z1575" i="71"/>
  <c r="K1935" i="71"/>
  <c r="AA1935" i="71" s="1"/>
  <c r="Z1935" i="71"/>
  <c r="K2275" i="71"/>
  <c r="AA2275" i="71" s="1"/>
  <c r="Z2275" i="71"/>
  <c r="K2695" i="71"/>
  <c r="AA2695" i="71" s="1"/>
  <c r="Z2695" i="71"/>
  <c r="K2935" i="71"/>
  <c r="AA2935" i="71" s="1"/>
  <c r="Z2935" i="71"/>
  <c r="K3195" i="71"/>
  <c r="AA3195" i="71" s="1"/>
  <c r="Z3195" i="71"/>
  <c r="K3535" i="71"/>
  <c r="AA3535" i="71" s="1"/>
  <c r="Z3535" i="71"/>
  <c r="K3935" i="71"/>
  <c r="AA3935" i="71" s="1"/>
  <c r="Z3935" i="71"/>
  <c r="K4275" i="71"/>
  <c r="AA4275" i="71" s="1"/>
  <c r="Z4275" i="71"/>
  <c r="K4635" i="71"/>
  <c r="AA4635" i="71" s="1"/>
  <c r="Z4635" i="71"/>
  <c r="K1697" i="71"/>
  <c r="AA1697" i="71" s="1"/>
  <c r="Z1697" i="71"/>
  <c r="K4837" i="71"/>
  <c r="AA4837" i="71" s="1"/>
  <c r="Z4837" i="71"/>
  <c r="K3640" i="71"/>
  <c r="AA3640" i="71" s="1"/>
  <c r="Z3640" i="71"/>
  <c r="K4780" i="71"/>
  <c r="AA4780" i="71" s="1"/>
  <c r="Z4780" i="71"/>
  <c r="K1107" i="71"/>
  <c r="AA1107" i="71" s="1"/>
  <c r="Z1107" i="71"/>
  <c r="K2287" i="71"/>
  <c r="AA2287" i="71" s="1"/>
  <c r="Z2287" i="71"/>
  <c r="K2967" i="71"/>
  <c r="AA2967" i="71" s="1"/>
  <c r="Z2967" i="71"/>
  <c r="K4507" i="71"/>
  <c r="AA4507" i="71" s="1"/>
  <c r="Z4507" i="71"/>
  <c r="K1089" i="71"/>
  <c r="AA1089" i="71" s="1"/>
  <c r="Z1089" i="71"/>
  <c r="K2328" i="71"/>
  <c r="AA2328" i="71" s="1"/>
  <c r="Z2328" i="71"/>
  <c r="K1772" i="71"/>
  <c r="AA1772" i="71" s="1"/>
  <c r="Z1772" i="71"/>
  <c r="K3952" i="71"/>
  <c r="AA3952" i="71" s="1"/>
  <c r="Z3952" i="71"/>
  <c r="K4532" i="71"/>
  <c r="AA4532" i="71" s="1"/>
  <c r="Z4532" i="71"/>
  <c r="K953" i="71"/>
  <c r="AA953" i="71" s="1"/>
  <c r="Z953" i="71"/>
  <c r="K1556" i="71"/>
  <c r="AA1556" i="71" s="1"/>
  <c r="Z1556" i="71"/>
  <c r="K4225" i="71"/>
  <c r="AA4225" i="71" s="1"/>
  <c r="Z4225" i="71"/>
  <c r="K314" i="71"/>
  <c r="AA314" i="71" s="1"/>
  <c r="Z314" i="71"/>
  <c r="K4254" i="71"/>
  <c r="AA4254" i="71" s="1"/>
  <c r="Z4254" i="71"/>
  <c r="K4455" i="71"/>
  <c r="AA4455" i="71" s="1"/>
  <c r="Z4455" i="71"/>
  <c r="K2342" i="71"/>
  <c r="AA2342" i="71" s="1"/>
  <c r="Z2342" i="71"/>
  <c r="K3162" i="71"/>
  <c r="AA3162" i="71" s="1"/>
  <c r="Z3162" i="71"/>
  <c r="K3662" i="71"/>
  <c r="AA3662" i="71" s="1"/>
  <c r="Z3662" i="71"/>
  <c r="K4182" i="71"/>
  <c r="AA4182" i="71" s="1"/>
  <c r="Z4182" i="71"/>
  <c r="K4602" i="71"/>
  <c r="AA4602" i="71" s="1"/>
  <c r="Z4602" i="71"/>
  <c r="K3064" i="71"/>
  <c r="AA3064" i="71" s="1"/>
  <c r="Z3064" i="71"/>
  <c r="K3824" i="71"/>
  <c r="AA3824" i="71" s="1"/>
  <c r="Z3824" i="71"/>
  <c r="K2265" i="71"/>
  <c r="AA2265" i="71" s="1"/>
  <c r="Z2265" i="71"/>
  <c r="K4345" i="71"/>
  <c r="AA4345" i="71" s="1"/>
  <c r="Z4345" i="71"/>
  <c r="K2624" i="71"/>
  <c r="AA2624" i="71" s="1"/>
  <c r="Z2624" i="71"/>
  <c r="K4024" i="71"/>
  <c r="AA4024" i="71" s="1"/>
  <c r="Z4024" i="71"/>
  <c r="K2465" i="71"/>
  <c r="AA2465" i="71" s="1"/>
  <c r="Z2465" i="71"/>
  <c r="K23" i="71"/>
  <c r="AA23" i="71" s="1"/>
  <c r="Z23" i="71"/>
  <c r="K263" i="71"/>
  <c r="AA263" i="71" s="1"/>
  <c r="Z263" i="71"/>
  <c r="K503" i="71"/>
  <c r="AA503" i="71" s="1"/>
  <c r="Z503" i="71"/>
  <c r="K723" i="71"/>
  <c r="AA723" i="71" s="1"/>
  <c r="Z723" i="71"/>
  <c r="K943" i="71"/>
  <c r="AA943" i="71" s="1"/>
  <c r="Z943" i="71"/>
  <c r="K1183" i="71"/>
  <c r="AA1183" i="71" s="1"/>
  <c r="Z1183" i="71"/>
  <c r="K1463" i="71"/>
  <c r="AA1463" i="71" s="1"/>
  <c r="Z1463" i="71"/>
  <c r="K1683" i="71"/>
  <c r="AA1683" i="71" s="1"/>
  <c r="Z1683" i="71"/>
  <c r="K1903" i="71"/>
  <c r="AA1903" i="71" s="1"/>
  <c r="Z1903" i="71"/>
  <c r="K2183" i="71"/>
  <c r="AA2183" i="71" s="1"/>
  <c r="Z2183" i="71"/>
  <c r="K2463" i="71"/>
  <c r="AA2463" i="71" s="1"/>
  <c r="Z2463" i="71"/>
  <c r="K2803" i="71"/>
  <c r="AA2803" i="71" s="1"/>
  <c r="Z2803" i="71"/>
  <c r="K3143" i="71"/>
  <c r="AA3143" i="71" s="1"/>
  <c r="Z3143" i="71"/>
  <c r="K3583" i="71"/>
  <c r="AA3583" i="71" s="1"/>
  <c r="Z3583" i="71"/>
  <c r="K3903" i="71"/>
  <c r="AA3903" i="71" s="1"/>
  <c r="Z3903" i="71"/>
  <c r="K4743" i="71"/>
  <c r="AA4743" i="71" s="1"/>
  <c r="Z4743" i="71"/>
  <c r="K724" i="71"/>
  <c r="AA724" i="71" s="1"/>
  <c r="Z724" i="71"/>
  <c r="K924" i="71"/>
  <c r="AA924" i="71" s="1"/>
  <c r="Z924" i="71"/>
  <c r="K1124" i="71"/>
  <c r="AA1124" i="71" s="1"/>
  <c r="Z1124" i="71"/>
  <c r="K3898" i="71"/>
  <c r="AA3898" i="71" s="1"/>
  <c r="Z3898" i="71"/>
  <c r="K221" i="71"/>
  <c r="AA221" i="71" s="1"/>
  <c r="Z221" i="71"/>
  <c r="K3816" i="71"/>
  <c r="AA3816" i="71" s="1"/>
  <c r="Z3816" i="71"/>
  <c r="K1893" i="71"/>
  <c r="AA1893" i="71" s="1"/>
  <c r="Z1893" i="71"/>
  <c r="K2410" i="71"/>
  <c r="AA2410" i="71" s="1"/>
  <c r="Z2410" i="71"/>
  <c r="K2730" i="71"/>
  <c r="AA2730" i="71" s="1"/>
  <c r="Z2730" i="71"/>
  <c r="K1355" i="71"/>
  <c r="AA1355" i="71" s="1"/>
  <c r="Z1355" i="71"/>
  <c r="K2475" i="71"/>
  <c r="AA2475" i="71" s="1"/>
  <c r="Z2475" i="71"/>
  <c r="K3675" i="71"/>
  <c r="AA3675" i="71" s="1"/>
  <c r="Z3675" i="71"/>
  <c r="K4735" i="71"/>
  <c r="AA4735" i="71" s="1"/>
  <c r="Z4735" i="71"/>
  <c r="K2640" i="71"/>
  <c r="AA2640" i="71" s="1"/>
  <c r="Z2640" i="71"/>
  <c r="K207" i="71"/>
  <c r="AA207" i="71" s="1"/>
  <c r="Z207" i="71"/>
  <c r="K1387" i="71"/>
  <c r="AA1387" i="71" s="1"/>
  <c r="Z1387" i="71"/>
  <c r="K3347" i="71"/>
  <c r="AA3347" i="71" s="1"/>
  <c r="Z3347" i="71"/>
  <c r="K4727" i="71"/>
  <c r="AA4727" i="71" s="1"/>
  <c r="Z4727" i="71"/>
  <c r="K3669" i="71"/>
  <c r="AA3669" i="71" s="1"/>
  <c r="Z3669" i="71"/>
  <c r="K608" i="71"/>
  <c r="AA608" i="71" s="1"/>
  <c r="Z608" i="71"/>
  <c r="K4488" i="71"/>
  <c r="AA4488" i="71" s="1"/>
  <c r="Z4488" i="71"/>
  <c r="K1012" i="71"/>
  <c r="AA1012" i="71" s="1"/>
  <c r="Z1012" i="71"/>
  <c r="K2252" i="71"/>
  <c r="AA2252" i="71" s="1"/>
  <c r="Z2252" i="71"/>
  <c r="K4752" i="71"/>
  <c r="AA4752" i="71" s="1"/>
  <c r="Z4752" i="71"/>
  <c r="K2553" i="71"/>
  <c r="AA2553" i="71" s="1"/>
  <c r="Z2553" i="71"/>
  <c r="K3296" i="71"/>
  <c r="AA3296" i="71" s="1"/>
  <c r="Z3296" i="71"/>
  <c r="K1845" i="71"/>
  <c r="AA1845" i="71" s="1"/>
  <c r="Z1845" i="71"/>
  <c r="K4885" i="71"/>
  <c r="AA4885" i="71" s="1"/>
  <c r="Z4885" i="71"/>
  <c r="K315" i="71"/>
  <c r="AA315" i="71" s="1"/>
  <c r="Z315" i="71"/>
  <c r="K2662" i="71"/>
  <c r="AA2662" i="71" s="1"/>
  <c r="Z2662" i="71"/>
  <c r="K3402" i="71"/>
  <c r="AA3402" i="71" s="1"/>
  <c r="Z3402" i="71"/>
  <c r="K3922" i="71"/>
  <c r="AA3922" i="71" s="1"/>
  <c r="Z3922" i="71"/>
  <c r="K4442" i="71"/>
  <c r="AA4442" i="71" s="1"/>
  <c r="Z4442" i="71"/>
  <c r="K4702" i="71"/>
  <c r="AA4702" i="71" s="1"/>
  <c r="Z4702" i="71"/>
  <c r="K2704" i="71"/>
  <c r="AA2704" i="71" s="1"/>
  <c r="Z2704" i="71"/>
  <c r="K3424" i="71"/>
  <c r="AA3424" i="71" s="1"/>
  <c r="Z3424" i="71"/>
  <c r="K4424" i="71"/>
  <c r="AA4424" i="71" s="1"/>
  <c r="Z4424" i="71"/>
  <c r="K3425" i="71"/>
  <c r="AA3425" i="71" s="1"/>
  <c r="Z3425" i="71"/>
  <c r="K1704" i="71"/>
  <c r="AA1704" i="71" s="1"/>
  <c r="Z1704" i="71"/>
  <c r="K3024" i="71"/>
  <c r="AA3024" i="71" s="1"/>
  <c r="Z3024" i="71"/>
  <c r="K4244" i="71"/>
  <c r="AA4244" i="71" s="1"/>
  <c r="Z4244" i="71"/>
  <c r="K411" i="71"/>
  <c r="AA411" i="71" s="1"/>
  <c r="Z411" i="71"/>
  <c r="K1291" i="71"/>
  <c r="AA1291" i="71" s="1"/>
  <c r="Z1291" i="71"/>
  <c r="K2431" i="71"/>
  <c r="AA2431" i="71" s="1"/>
  <c r="Z2431" i="71"/>
  <c r="K592" i="71"/>
  <c r="AA592" i="71" s="1"/>
  <c r="Z592" i="71"/>
  <c r="K1432" i="71"/>
  <c r="AA1432" i="71" s="1"/>
  <c r="Z1432" i="71"/>
  <c r="K2432" i="71"/>
  <c r="AA2432" i="71" s="1"/>
  <c r="Z2432" i="71"/>
  <c r="K3472" i="71"/>
  <c r="AA3472" i="71" s="1"/>
  <c r="Z3472" i="71"/>
  <c r="K134" i="71"/>
  <c r="AA134" i="71" s="1"/>
  <c r="Z134" i="71"/>
  <c r="K1074" i="71"/>
  <c r="AA1074" i="71" s="1"/>
  <c r="Z1074" i="71"/>
  <c r="K398" i="71"/>
  <c r="AA398" i="71" s="1"/>
  <c r="Z398" i="71"/>
  <c r="K1078" i="71"/>
  <c r="AA1078" i="71" s="1"/>
  <c r="Z1078" i="71"/>
  <c r="K1918" i="71"/>
  <c r="AA1918" i="71" s="1"/>
  <c r="Z1918" i="71"/>
  <c r="K2698" i="71"/>
  <c r="AA2698" i="71" s="1"/>
  <c r="Z2698" i="71"/>
  <c r="K3698" i="71"/>
  <c r="AA3698" i="71" s="1"/>
  <c r="Z3698" i="71"/>
  <c r="K639" i="71"/>
  <c r="AA639" i="71" s="1"/>
  <c r="Z639" i="71"/>
  <c r="K1479" i="71"/>
  <c r="AA1479" i="71" s="1"/>
  <c r="Z1479" i="71"/>
  <c r="K2119" i="71"/>
  <c r="AA2119" i="71" s="1"/>
  <c r="Z2119" i="71"/>
  <c r="K3659" i="71"/>
  <c r="AA3659" i="71" s="1"/>
  <c r="Z3659" i="71"/>
  <c r="K4519" i="71"/>
  <c r="AA4519" i="71" s="1"/>
  <c r="Z4519" i="71"/>
  <c r="K1081" i="71"/>
  <c r="AA1081" i="71" s="1"/>
  <c r="Z1081" i="71"/>
  <c r="K2141" i="71"/>
  <c r="AA2141" i="71" s="1"/>
  <c r="Z2141" i="71"/>
  <c r="K2941" i="71"/>
  <c r="AA2941" i="71" s="1"/>
  <c r="Z2941" i="71"/>
  <c r="K3901" i="71"/>
  <c r="AA3901" i="71" s="1"/>
  <c r="Z3901" i="71"/>
  <c r="K4861" i="71"/>
  <c r="AA4861" i="71" s="1"/>
  <c r="Z4861" i="71"/>
  <c r="K648" i="71"/>
  <c r="AA648" i="71" s="1"/>
  <c r="Z648" i="71"/>
  <c r="K1548" i="71"/>
  <c r="AA1548" i="71" s="1"/>
  <c r="Z1548" i="71"/>
  <c r="K56" i="71"/>
  <c r="AA56" i="71" s="1"/>
  <c r="Z56" i="71"/>
  <c r="K716" i="71"/>
  <c r="AA716" i="71" s="1"/>
  <c r="Z716" i="71"/>
  <c r="K1316" i="71"/>
  <c r="AA1316" i="71" s="1"/>
  <c r="Z1316" i="71"/>
  <c r="K2176" i="71"/>
  <c r="AA2176" i="71" s="1"/>
  <c r="Z2176" i="71"/>
  <c r="K2836" i="71"/>
  <c r="AA2836" i="71" s="1"/>
  <c r="Z2836" i="71"/>
  <c r="K1668" i="71"/>
  <c r="AA1668" i="71" s="1"/>
  <c r="Z1668" i="71"/>
  <c r="K2528" i="71"/>
  <c r="AA2528" i="71" s="1"/>
  <c r="Z2528" i="71"/>
  <c r="K3528" i="71"/>
  <c r="AA3528" i="71" s="1"/>
  <c r="Z3528" i="71"/>
  <c r="K4188" i="71"/>
  <c r="AA4188" i="71" s="1"/>
  <c r="Z4188" i="71"/>
  <c r="K173" i="71"/>
  <c r="AA173" i="71" s="1"/>
  <c r="Z173" i="71"/>
  <c r="K1053" i="71"/>
  <c r="AA1053" i="71" s="1"/>
  <c r="Z1053" i="71"/>
  <c r="K2113" i="71"/>
  <c r="AA2113" i="71" s="1"/>
  <c r="Z2113" i="71"/>
  <c r="K2753" i="71"/>
  <c r="AA2753" i="71" s="1"/>
  <c r="Z2753" i="71"/>
  <c r="K3553" i="71"/>
  <c r="AA3553" i="71" s="1"/>
  <c r="Z3553" i="71"/>
  <c r="K4153" i="71"/>
  <c r="AA4153" i="71" s="1"/>
  <c r="Z4153" i="71"/>
  <c r="K4510" i="71"/>
  <c r="AA4510" i="71" s="1"/>
  <c r="Z4510" i="71"/>
  <c r="K550" i="71"/>
  <c r="AA550" i="71" s="1"/>
  <c r="Z550" i="71"/>
  <c r="K1810" i="71"/>
  <c r="AA1810" i="71" s="1"/>
  <c r="Z1810" i="71"/>
  <c r="K122" i="71"/>
  <c r="AA122" i="71" s="1"/>
  <c r="Z122" i="71"/>
  <c r="K224" i="71"/>
  <c r="AA224" i="71" s="1"/>
  <c r="Z224" i="71"/>
  <c r="K125" i="71"/>
  <c r="AA125" i="71" s="1"/>
  <c r="Z125" i="71"/>
  <c r="K782" i="71"/>
  <c r="AA782" i="71" s="1"/>
  <c r="Z782" i="71"/>
  <c r="K1582" i="71"/>
  <c r="AA1582" i="71" s="1"/>
  <c r="Z1582" i="71"/>
  <c r="K2542" i="71"/>
  <c r="AA2542" i="71" s="1"/>
  <c r="Z2542" i="71"/>
  <c r="K3962" i="71"/>
  <c r="AA3962" i="71" s="1"/>
  <c r="Z3962" i="71"/>
  <c r="K1565" i="71"/>
  <c r="AA1565" i="71" s="1"/>
  <c r="Z1565" i="71"/>
  <c r="K2745" i="71"/>
  <c r="AA2745" i="71" s="1"/>
  <c r="Z2745" i="71"/>
  <c r="K4765" i="71"/>
  <c r="AA4765" i="71" s="1"/>
  <c r="Z4765" i="71"/>
  <c r="K1127" i="71"/>
  <c r="AA1127" i="71" s="1"/>
  <c r="Z1127" i="71"/>
  <c r="K2467" i="71"/>
  <c r="AA2467" i="71" s="1"/>
  <c r="Z2467" i="71"/>
  <c r="K297" i="71"/>
  <c r="AA297" i="71" s="1"/>
  <c r="Z297" i="71"/>
  <c r="K1157" i="71"/>
  <c r="AA1157" i="71" s="1"/>
  <c r="Z1157" i="71"/>
  <c r="K2017" i="71"/>
  <c r="AA2017" i="71" s="1"/>
  <c r="Z2017" i="71"/>
  <c r="K2677" i="71"/>
  <c r="AA2677" i="71" s="1"/>
  <c r="Z2677" i="71"/>
  <c r="K3877" i="71"/>
  <c r="AA3877" i="71" s="1"/>
  <c r="Z3877" i="71"/>
  <c r="K840" i="71"/>
  <c r="AA840" i="71" s="1"/>
  <c r="Z840" i="71"/>
  <c r="K1960" i="71"/>
  <c r="AA1960" i="71" s="1"/>
  <c r="Z1960" i="71"/>
  <c r="K3200" i="71"/>
  <c r="AA3200" i="71" s="1"/>
  <c r="Z3200" i="71"/>
  <c r="K4820" i="71"/>
  <c r="AA4820" i="71" s="1"/>
  <c r="Z4820" i="71"/>
  <c r="K1229" i="71"/>
  <c r="AA1229" i="71" s="1"/>
  <c r="Z1229" i="71"/>
  <c r="K2389" i="71"/>
  <c r="AA2389" i="71" s="1"/>
  <c r="Z2389" i="71"/>
  <c r="K3809" i="71"/>
  <c r="AA3809" i="71" s="1"/>
  <c r="Z3809" i="71"/>
  <c r="K3210" i="71"/>
  <c r="AA3210" i="71" s="1"/>
  <c r="Z3210" i="71"/>
  <c r="K2490" i="71"/>
  <c r="AA2490" i="71" s="1"/>
  <c r="Z2490" i="71"/>
  <c r="K4596" i="71"/>
  <c r="AA4596" i="71" s="1"/>
  <c r="Z4596" i="71"/>
  <c r="K1535" i="71"/>
  <c r="AA1535" i="71" s="1"/>
  <c r="Z1535" i="71"/>
  <c r="K3875" i="71"/>
  <c r="AA3875" i="71" s="1"/>
  <c r="Z3875" i="71"/>
  <c r="K1834" i="71"/>
  <c r="AA1834" i="71" s="1"/>
  <c r="Z1834" i="71"/>
  <c r="K2634" i="71"/>
  <c r="AA2634" i="71" s="1"/>
  <c r="Z2634" i="71"/>
  <c r="K3454" i="71"/>
  <c r="AA3454" i="71" s="1"/>
  <c r="Z3454" i="71"/>
  <c r="K4594" i="71"/>
  <c r="AA4594" i="71" s="1"/>
  <c r="Z4594" i="71"/>
  <c r="K4360" i="71"/>
  <c r="AA4360" i="71" s="1"/>
  <c r="Z4360" i="71"/>
  <c r="K2103" i="71"/>
  <c r="AA2103" i="71" s="1"/>
  <c r="Z2103" i="71"/>
  <c r="K11" i="71"/>
  <c r="AA11" i="71" s="1"/>
  <c r="Z11" i="71"/>
  <c r="K611" i="71"/>
  <c r="AA611" i="71" s="1"/>
  <c r="Z611" i="71"/>
  <c r="K1611" i="71"/>
  <c r="AA1611" i="71" s="1"/>
  <c r="Z1611" i="71"/>
  <c r="K2731" i="71"/>
  <c r="AA2731" i="71" s="1"/>
  <c r="Z2731" i="71"/>
  <c r="K4071" i="71"/>
  <c r="AA4071" i="71" s="1"/>
  <c r="Z4071" i="71"/>
  <c r="K392" i="71"/>
  <c r="AA392" i="71" s="1"/>
  <c r="Z392" i="71"/>
  <c r="K992" i="71"/>
  <c r="AA992" i="71" s="1"/>
  <c r="Z992" i="71"/>
  <c r="K1952" i="71"/>
  <c r="AA1952" i="71" s="1"/>
  <c r="Z1952" i="71"/>
  <c r="K3072" i="71"/>
  <c r="AA3072" i="71" s="1"/>
  <c r="Z3072" i="71"/>
  <c r="K4072" i="71"/>
  <c r="AA4072" i="71" s="1"/>
  <c r="Z4072" i="71"/>
  <c r="K794" i="71"/>
  <c r="AA794" i="71" s="1"/>
  <c r="Z794" i="71"/>
  <c r="K878" i="71"/>
  <c r="AA878" i="71" s="1"/>
  <c r="Z878" i="71"/>
  <c r="K1718" i="71"/>
  <c r="AA1718" i="71" s="1"/>
  <c r="Z1718" i="71"/>
  <c r="K2478" i="71"/>
  <c r="AA2478" i="71" s="1"/>
  <c r="Z2478" i="71"/>
  <c r="K3498" i="71"/>
  <c r="AA3498" i="71" s="1"/>
  <c r="Z3498" i="71"/>
  <c r="K4538" i="71"/>
  <c r="AA4538" i="71" s="1"/>
  <c r="Z4538" i="71"/>
  <c r="K199" i="71"/>
  <c r="AA199" i="71" s="1"/>
  <c r="Z199" i="71"/>
  <c r="K1059" i="71"/>
  <c r="AA1059" i="71" s="1"/>
  <c r="Z1059" i="71"/>
  <c r="K1899" i="71"/>
  <c r="AA1899" i="71" s="1"/>
  <c r="Z1899" i="71"/>
  <c r="K2659" i="71"/>
  <c r="AA2659" i="71" s="1"/>
  <c r="Z2659" i="71"/>
  <c r="K4199" i="71"/>
  <c r="AA4199" i="71" s="1"/>
  <c r="Z4199" i="71"/>
  <c r="K881" i="71"/>
  <c r="AA881" i="71" s="1"/>
  <c r="Z881" i="71"/>
  <c r="K1921" i="71"/>
  <c r="AA1921" i="71" s="1"/>
  <c r="Z1921" i="71"/>
  <c r="K2681" i="71"/>
  <c r="AA2681" i="71" s="1"/>
  <c r="Z2681" i="71"/>
  <c r="K3641" i="71"/>
  <c r="AA3641" i="71" s="1"/>
  <c r="Z3641" i="71"/>
  <c r="K4501" i="71"/>
  <c r="AA4501" i="71" s="1"/>
  <c r="Z4501" i="71"/>
  <c r="K168" i="71"/>
  <c r="AA168" i="71" s="1"/>
  <c r="Z168" i="71"/>
  <c r="K848" i="71"/>
  <c r="AA848" i="71" s="1"/>
  <c r="Z848" i="71"/>
  <c r="K496" i="71"/>
  <c r="AA496" i="71" s="1"/>
  <c r="Z496" i="71"/>
  <c r="K1116" i="71"/>
  <c r="AA1116" i="71" s="1"/>
  <c r="Z1116" i="71"/>
  <c r="K1976" i="71"/>
  <c r="AA1976" i="71" s="1"/>
  <c r="Z1976" i="71"/>
  <c r="K2616" i="71"/>
  <c r="AA2616" i="71" s="1"/>
  <c r="Z2616" i="71"/>
  <c r="K3576" i="71"/>
  <c r="AA3576" i="71" s="1"/>
  <c r="Z3576" i="71"/>
  <c r="K2308" i="71"/>
  <c r="AA2308" i="71" s="1"/>
  <c r="Z2308" i="71"/>
  <c r="K2928" i="71"/>
  <c r="AA2928" i="71" s="1"/>
  <c r="Z2928" i="71"/>
  <c r="K3748" i="71"/>
  <c r="AA3748" i="71" s="1"/>
  <c r="Z3748" i="71"/>
  <c r="K633" i="71"/>
  <c r="AA633" i="71" s="1"/>
  <c r="Z633" i="71"/>
  <c r="K1253" i="71"/>
  <c r="AA1253" i="71" s="1"/>
  <c r="Z1253" i="71"/>
  <c r="K2313" i="71"/>
  <c r="AA2313" i="71" s="1"/>
  <c r="Z2313" i="71"/>
  <c r="K3153" i="71"/>
  <c r="AA3153" i="71" s="1"/>
  <c r="Z3153" i="71"/>
  <c r="K3953" i="71"/>
  <c r="AA3953" i="71" s="1"/>
  <c r="Z3953" i="71"/>
  <c r="K4553" i="71"/>
  <c r="AA4553" i="71" s="1"/>
  <c r="Z4553" i="71"/>
  <c r="K3970" i="71"/>
  <c r="AA3970" i="71" s="1"/>
  <c r="Z3970" i="71"/>
  <c r="K770" i="71"/>
  <c r="AA770" i="71" s="1"/>
  <c r="Z770" i="71"/>
  <c r="K4770" i="71"/>
  <c r="AA4770" i="71" s="1"/>
  <c r="Z4770" i="71"/>
  <c r="K135" i="71"/>
  <c r="AA135" i="71" s="1"/>
  <c r="Z135" i="71"/>
  <c r="K322" i="71"/>
  <c r="AA322" i="71" s="1"/>
  <c r="Z322" i="71"/>
  <c r="K424" i="71"/>
  <c r="AA424" i="71" s="1"/>
  <c r="Z424" i="71"/>
  <c r="K525" i="71"/>
  <c r="AA525" i="71" s="1"/>
  <c r="Z525" i="71"/>
  <c r="K1182" i="71"/>
  <c r="AA1182" i="71" s="1"/>
  <c r="Z1182" i="71"/>
  <c r="K2022" i="71"/>
  <c r="AA2022" i="71" s="1"/>
  <c r="Z2022" i="71"/>
  <c r="K3022" i="71"/>
  <c r="AA3022" i="71" s="1"/>
  <c r="Z3022" i="71"/>
  <c r="K1165" i="71"/>
  <c r="AA1165" i="71" s="1"/>
  <c r="Z1165" i="71"/>
  <c r="K2105" i="71"/>
  <c r="AA2105" i="71" s="1"/>
  <c r="Z2105" i="71"/>
  <c r="K3405" i="71"/>
  <c r="AA3405" i="71" s="1"/>
  <c r="Z3405" i="71"/>
  <c r="K427" i="71"/>
  <c r="AA427" i="71" s="1"/>
  <c r="Z427" i="71"/>
  <c r="K1407" i="71"/>
  <c r="AA1407" i="71" s="1"/>
  <c r="Z1407" i="71"/>
  <c r="K3207" i="71"/>
  <c r="AA3207" i="71" s="1"/>
  <c r="Z3207" i="71"/>
  <c r="K717" i="71"/>
  <c r="AA717" i="71" s="1"/>
  <c r="Z717" i="71"/>
  <c r="K1357" i="71"/>
  <c r="AA1357" i="71" s="1"/>
  <c r="Z1357" i="71"/>
  <c r="K2437" i="71"/>
  <c r="AA2437" i="71" s="1"/>
  <c r="Z2437" i="71"/>
  <c r="K3617" i="71"/>
  <c r="AA3617" i="71" s="1"/>
  <c r="Z3617" i="71"/>
  <c r="K4797" i="71"/>
  <c r="AA4797" i="71" s="1"/>
  <c r="Z4797" i="71"/>
  <c r="K600" i="71"/>
  <c r="AA600" i="71" s="1"/>
  <c r="Z600" i="71"/>
  <c r="K1740" i="71"/>
  <c r="AA1740" i="71" s="1"/>
  <c r="Z1740" i="71"/>
  <c r="K2840" i="71"/>
  <c r="AA2840" i="71" s="1"/>
  <c r="Z2840" i="71"/>
  <c r="K4000" i="71"/>
  <c r="AA4000" i="71" s="1"/>
  <c r="Z4000" i="71"/>
  <c r="K589" i="71"/>
  <c r="AA589" i="71" s="1"/>
  <c r="Z589" i="71"/>
  <c r="K2169" i="71"/>
  <c r="AA2169" i="71" s="1"/>
  <c r="Z2169" i="71"/>
  <c r="K3429" i="71"/>
  <c r="AA3429" i="71" s="1"/>
  <c r="Z3429" i="71"/>
  <c r="K4330" i="71"/>
  <c r="AA4330" i="71" s="1"/>
  <c r="Z4330" i="71"/>
  <c r="K4016" i="71"/>
  <c r="AA4016" i="71" s="1"/>
  <c r="Z4016" i="71"/>
  <c r="K4896" i="71"/>
  <c r="AA4896" i="71" s="1"/>
  <c r="Z4896" i="71"/>
  <c r="K2415" i="71"/>
  <c r="AA2415" i="71" s="1"/>
  <c r="Z2415" i="71"/>
  <c r="K2234" i="71"/>
  <c r="AA2234" i="71" s="1"/>
  <c r="Z2234" i="71"/>
  <c r="K3054" i="71"/>
  <c r="AA3054" i="71" s="1"/>
  <c r="Z3054" i="71"/>
  <c r="K3914" i="71"/>
  <c r="AA3914" i="71" s="1"/>
  <c r="Z3914" i="71"/>
  <c r="K2801" i="71"/>
  <c r="AA2801" i="71" s="1"/>
  <c r="Z2801" i="71"/>
  <c r="K2126" i="71"/>
  <c r="AA2126" i="71" s="1"/>
  <c r="Z2126" i="71"/>
  <c r="K4749" i="71"/>
  <c r="AA4749" i="71" s="1"/>
  <c r="Z4749" i="71"/>
  <c r="K1785" i="71"/>
  <c r="AA1785" i="71" s="1"/>
  <c r="Z1785" i="71"/>
  <c r="K2823" i="71"/>
  <c r="AA2823" i="71" s="1"/>
  <c r="Z2823" i="71"/>
  <c r="K1002" i="71"/>
  <c r="AA1002" i="71" s="1"/>
  <c r="Z1002" i="71"/>
  <c r="K537" i="71"/>
  <c r="AA537" i="71" s="1"/>
  <c r="Z537" i="71"/>
  <c r="K1597" i="71"/>
  <c r="AA1597" i="71" s="1"/>
  <c r="Z1597" i="71"/>
  <c r="K2757" i="71"/>
  <c r="AA2757" i="71" s="1"/>
  <c r="Z2757" i="71"/>
  <c r="K4177" i="71"/>
  <c r="AA4177" i="71" s="1"/>
  <c r="Z4177" i="71"/>
  <c r="K1120" i="71"/>
  <c r="AA1120" i="71" s="1"/>
  <c r="Z1120" i="71"/>
  <c r="K2860" i="71"/>
  <c r="AA2860" i="71" s="1"/>
  <c r="Z2860" i="71"/>
  <c r="K809" i="71"/>
  <c r="AA809" i="71" s="1"/>
  <c r="Z809" i="71"/>
  <c r="K2189" i="71"/>
  <c r="AA2189" i="71" s="1"/>
  <c r="Z2189" i="71"/>
  <c r="K4069" i="71"/>
  <c r="AA4069" i="71" s="1"/>
  <c r="Z4069" i="71"/>
  <c r="K2030" i="71"/>
  <c r="AA2030" i="71" s="1"/>
  <c r="Z2030" i="71"/>
  <c r="K295" i="71"/>
  <c r="AA295" i="71" s="1"/>
  <c r="Z295" i="71"/>
  <c r="K2455" i="71"/>
  <c r="AA2455" i="71" s="1"/>
  <c r="Z2455" i="71"/>
  <c r="K1634" i="71"/>
  <c r="AA1634" i="71" s="1"/>
  <c r="Z1634" i="71"/>
  <c r="K2654" i="71"/>
  <c r="AA2654" i="71" s="1"/>
  <c r="Z2654" i="71"/>
  <c r="K3934" i="71"/>
  <c r="AA3934" i="71" s="1"/>
  <c r="Z3934" i="71"/>
  <c r="K860" i="71"/>
  <c r="AA860" i="71" s="1"/>
  <c r="Z860" i="71"/>
  <c r="K211" i="71"/>
  <c r="AA211" i="71" s="1"/>
  <c r="Z211" i="71"/>
  <c r="K1871" i="71"/>
  <c r="AA1871" i="71" s="1"/>
  <c r="Z1871" i="71"/>
  <c r="K1212" i="71"/>
  <c r="AA1212" i="71" s="1"/>
  <c r="Z1212" i="71"/>
  <c r="K2672" i="71"/>
  <c r="AA2672" i="71" s="1"/>
  <c r="Z2672" i="71"/>
  <c r="K4652" i="71"/>
  <c r="AA4652" i="71" s="1"/>
  <c r="Z4652" i="71"/>
  <c r="K1294" i="71"/>
  <c r="AA1294" i="71" s="1"/>
  <c r="Z1294" i="71"/>
  <c r="K198" i="71"/>
  <c r="AA198" i="71" s="1"/>
  <c r="Z198" i="71"/>
  <c r="K1518" i="71"/>
  <c r="AA1518" i="71" s="1"/>
  <c r="Z1518" i="71"/>
  <c r="K2898" i="71"/>
  <c r="AA2898" i="71" s="1"/>
  <c r="Z2898" i="71"/>
  <c r="K4218" i="71"/>
  <c r="AA4218" i="71" s="1"/>
  <c r="Z4218" i="71"/>
  <c r="K419" i="71"/>
  <c r="AA419" i="71" s="1"/>
  <c r="Z419" i="71"/>
  <c r="K1679" i="71"/>
  <c r="AA1679" i="71" s="1"/>
  <c r="Z1679" i="71"/>
  <c r="K3279" i="71"/>
  <c r="AA3279" i="71" s="1"/>
  <c r="Z3279" i="71"/>
  <c r="K4739" i="71"/>
  <c r="AA4739" i="71" s="1"/>
  <c r="Z4739" i="71"/>
  <c r="K1501" i="71"/>
  <c r="AA1501" i="71" s="1"/>
  <c r="Z1501" i="71"/>
  <c r="K3401" i="71"/>
  <c r="AA3401" i="71" s="1"/>
  <c r="Z3401" i="71"/>
  <c r="K1328" i="71"/>
  <c r="AA1328" i="71" s="1"/>
  <c r="Z1328" i="71"/>
  <c r="K1516" i="71"/>
  <c r="AA1516" i="71" s="1"/>
  <c r="Z1516" i="71"/>
  <c r="K3276" i="71"/>
  <c r="AA3276" i="71" s="1"/>
  <c r="Z3276" i="71"/>
  <c r="K3128" i="71"/>
  <c r="AA3128" i="71" s="1"/>
  <c r="Z3128" i="71"/>
  <c r="K4408" i="71"/>
  <c r="AA4408" i="71" s="1"/>
  <c r="Z4408" i="71"/>
  <c r="K833" i="71"/>
  <c r="AA833" i="71" s="1"/>
  <c r="Z833" i="71"/>
  <c r="K2533" i="71"/>
  <c r="AA2533" i="71" s="1"/>
  <c r="Z2533" i="71"/>
  <c r="K3753" i="71"/>
  <c r="AA3753" i="71" s="1"/>
  <c r="Z3753" i="71"/>
  <c r="K2110" i="71"/>
  <c r="AA2110" i="71" s="1"/>
  <c r="Z2110" i="71"/>
  <c r="K350" i="71"/>
  <c r="AA350" i="71" s="1"/>
  <c r="Z350" i="71"/>
  <c r="K1030" i="71"/>
  <c r="AA1030" i="71" s="1"/>
  <c r="Z1030" i="71"/>
  <c r="K3690" i="71"/>
  <c r="AA3690" i="71" s="1"/>
  <c r="Z3690" i="71"/>
  <c r="K4913" i="71"/>
  <c r="AA4913" i="71" s="1"/>
  <c r="Z4913" i="71"/>
  <c r="K635" i="71"/>
  <c r="AA635" i="71" s="1"/>
  <c r="Z635" i="71"/>
  <c r="K1735" i="71"/>
  <c r="AA1735" i="71" s="1"/>
  <c r="Z1735" i="71"/>
  <c r="K2795" i="71"/>
  <c r="AA2795" i="71" s="1"/>
  <c r="Z2795" i="71"/>
  <c r="K4055" i="71"/>
  <c r="AA4055" i="71" s="1"/>
  <c r="Z4055" i="71"/>
  <c r="K681" i="71"/>
  <c r="AA681" i="71" s="1"/>
  <c r="Z681" i="71"/>
  <c r="K4252" i="71"/>
  <c r="AA4252" i="71" s="1"/>
  <c r="Z4252" i="71"/>
  <c r="K624" i="71"/>
  <c r="AA624" i="71" s="1"/>
  <c r="Z624" i="71"/>
  <c r="K982" i="71"/>
  <c r="AA982" i="71" s="1"/>
  <c r="Z982" i="71"/>
  <c r="K2282" i="71"/>
  <c r="AA2282" i="71" s="1"/>
  <c r="Z2282" i="71"/>
  <c r="K965" i="71"/>
  <c r="AA965" i="71" s="1"/>
  <c r="Z965" i="71"/>
  <c r="K3085" i="71"/>
  <c r="AA3085" i="71" s="1"/>
  <c r="Z3085" i="71"/>
  <c r="K167" i="71"/>
  <c r="AA167" i="71" s="1"/>
  <c r="Z167" i="71"/>
  <c r="K1667" i="71"/>
  <c r="AA1667" i="71" s="1"/>
  <c r="Z1667" i="71"/>
  <c r="K3847" i="71"/>
  <c r="AA3847" i="71" s="1"/>
  <c r="Z3847" i="71"/>
  <c r="K937" i="71"/>
  <c r="AA937" i="71" s="1"/>
  <c r="Z937" i="71"/>
  <c r="K2217" i="71"/>
  <c r="AA2217" i="71" s="1"/>
  <c r="Z2217" i="71"/>
  <c r="K4157" i="71"/>
  <c r="AA4157" i="71" s="1"/>
  <c r="Z4157" i="71"/>
  <c r="K380" i="71"/>
  <c r="AA380" i="71" s="1"/>
  <c r="Z380" i="71"/>
  <c r="K2240" i="71"/>
  <c r="AA2240" i="71" s="1"/>
  <c r="Z2240" i="71"/>
  <c r="K1489" i="71"/>
  <c r="AA1489" i="71" s="1"/>
  <c r="Z1489" i="71"/>
  <c r="K2909" i="71"/>
  <c r="AA2909" i="71" s="1"/>
  <c r="Z2909" i="71"/>
  <c r="K4329" i="71"/>
  <c r="AA4329" i="71" s="1"/>
  <c r="Z4329" i="71"/>
  <c r="K3590" i="71"/>
  <c r="AA3590" i="71" s="1"/>
  <c r="Z3590" i="71"/>
  <c r="K4096" i="71"/>
  <c r="AA4096" i="71" s="1"/>
  <c r="Z4096" i="71"/>
  <c r="K1955" i="71"/>
  <c r="AA1955" i="71" s="1"/>
  <c r="Z1955" i="71"/>
  <c r="K1614" i="71"/>
  <c r="AA1614" i="71" s="1"/>
  <c r="Z1614" i="71"/>
  <c r="K3254" i="71"/>
  <c r="AA3254" i="71" s="1"/>
  <c r="Z3254" i="71"/>
  <c r="K4794" i="71"/>
  <c r="AA4794" i="71" s="1"/>
  <c r="Z4794" i="71"/>
  <c r="K1251" i="71"/>
  <c r="AA1251" i="71" s="1"/>
  <c r="Z1251" i="71"/>
  <c r="K44" i="71"/>
  <c r="AA44" i="71" s="1"/>
  <c r="Z44" i="71"/>
  <c r="K145" i="71"/>
  <c r="AA145" i="71" s="1"/>
  <c r="Z145" i="71"/>
  <c r="K802" i="71"/>
  <c r="AA802" i="71" s="1"/>
  <c r="Z802" i="71"/>
  <c r="K1822" i="71"/>
  <c r="AA1822" i="71" s="1"/>
  <c r="Z1822" i="71"/>
  <c r="K3082" i="71"/>
  <c r="AA3082" i="71" s="1"/>
  <c r="Z3082" i="71"/>
  <c r="K1585" i="71"/>
  <c r="AA1585" i="71" s="1"/>
  <c r="Z1585" i="71"/>
  <c r="K3105" i="71"/>
  <c r="AA3105" i="71" s="1"/>
  <c r="Z3105" i="71"/>
  <c r="K887" i="71"/>
  <c r="AA887" i="71" s="1"/>
  <c r="Z887" i="71"/>
  <c r="K2187" i="71"/>
  <c r="AA2187" i="71" s="1"/>
  <c r="Z2187" i="71"/>
  <c r="K4587" i="71"/>
  <c r="AA4587" i="71" s="1"/>
  <c r="Z4587" i="71"/>
  <c r="K317" i="71"/>
  <c r="AA317" i="71" s="1"/>
  <c r="Z317" i="71"/>
  <c r="K1377" i="71"/>
  <c r="AA1377" i="71" s="1"/>
  <c r="Z1377" i="71"/>
  <c r="K2477" i="71"/>
  <c r="AA2477" i="71" s="1"/>
  <c r="Z2477" i="71"/>
  <c r="K3897" i="71"/>
  <c r="AA3897" i="71" s="1"/>
  <c r="Z3897" i="71"/>
  <c r="K400" i="71"/>
  <c r="AA400" i="71" s="1"/>
  <c r="Z400" i="71"/>
  <c r="K1760" i="71"/>
  <c r="AA1760" i="71" s="1"/>
  <c r="Z1760" i="71"/>
  <c r="K3240" i="71"/>
  <c r="AA3240" i="71" s="1"/>
  <c r="Z3240" i="71"/>
  <c r="K1249" i="71"/>
  <c r="AA1249" i="71" s="1"/>
  <c r="Z1249" i="71"/>
  <c r="K2669" i="71"/>
  <c r="AA2669" i="71" s="1"/>
  <c r="Z2669" i="71"/>
  <c r="K4369" i="71"/>
  <c r="AA4369" i="71" s="1"/>
  <c r="Z4369" i="71"/>
  <c r="K3650" i="71"/>
  <c r="AA3650" i="71" s="1"/>
  <c r="Z3650" i="71"/>
  <c r="K4376" i="71"/>
  <c r="AA4376" i="71" s="1"/>
  <c r="Z4376" i="71"/>
  <c r="K1115" i="71"/>
  <c r="AA1115" i="71" s="1"/>
  <c r="Z1115" i="71"/>
  <c r="K3895" i="71"/>
  <c r="AA3895" i="71" s="1"/>
  <c r="Z3895" i="71"/>
  <c r="K2254" i="71"/>
  <c r="AA2254" i="71" s="1"/>
  <c r="Z2254" i="71"/>
  <c r="K3474" i="71"/>
  <c r="AA3474" i="71" s="1"/>
  <c r="Z3474" i="71"/>
  <c r="K2519" i="71"/>
  <c r="AA2519" i="71" s="1"/>
  <c r="Z2519" i="71"/>
  <c r="K3500" i="71"/>
  <c r="AA3500" i="71" s="1"/>
  <c r="Z3500" i="71"/>
  <c r="K3546" i="71"/>
  <c r="AA3546" i="71" s="1"/>
  <c r="Z3546" i="71"/>
  <c r="K416" i="71"/>
  <c r="AA416" i="71" s="1"/>
  <c r="Z416" i="71"/>
  <c r="K4583" i="71"/>
  <c r="AA4583" i="71" s="1"/>
  <c r="Z4583" i="71"/>
  <c r="K789" i="71"/>
  <c r="AA789" i="71" s="1"/>
  <c r="Z789" i="71"/>
  <c r="K1035" i="71"/>
  <c r="AA1035" i="71" s="1"/>
  <c r="Z1035" i="71"/>
  <c r="K2791" i="71"/>
  <c r="AA2791" i="71" s="1"/>
  <c r="Z2791" i="71"/>
  <c r="K345" i="71"/>
  <c r="AA345" i="71" s="1"/>
  <c r="Z345" i="71"/>
  <c r="K1385" i="71"/>
  <c r="AA1385" i="71" s="1"/>
  <c r="Z1385" i="71"/>
  <c r="K1167" i="71"/>
  <c r="AA1167" i="71" s="1"/>
  <c r="Z1167" i="71"/>
  <c r="K4040" i="71"/>
  <c r="AA4040" i="71" s="1"/>
  <c r="Z4040" i="71"/>
  <c r="K2929" i="71"/>
  <c r="AA2929" i="71" s="1"/>
  <c r="Z2929" i="71"/>
  <c r="K2610" i="71"/>
  <c r="AA2610" i="71" s="1"/>
  <c r="Z2610" i="71"/>
  <c r="K4355" i="71"/>
  <c r="AA4355" i="71" s="1"/>
  <c r="Z4355" i="71"/>
  <c r="K4154" i="71"/>
  <c r="AA4154" i="71" s="1"/>
  <c r="Z4154" i="71"/>
  <c r="K4460" i="71"/>
  <c r="AA4460" i="71" s="1"/>
  <c r="Z4460" i="71"/>
  <c r="K2365" i="71"/>
  <c r="AA2365" i="71" s="1"/>
  <c r="Z2365" i="71"/>
  <c r="K162" i="71"/>
  <c r="AA162" i="71" s="1"/>
  <c r="Z162" i="71"/>
  <c r="K565" i="71"/>
  <c r="AA565" i="71" s="1"/>
  <c r="Z565" i="71"/>
  <c r="K2062" i="71"/>
  <c r="AA2062" i="71" s="1"/>
  <c r="Z2062" i="71"/>
  <c r="K1905" i="71"/>
  <c r="AA1905" i="71" s="1"/>
  <c r="Z1905" i="71"/>
  <c r="K3945" i="71"/>
  <c r="AA3945" i="71" s="1"/>
  <c r="Z3945" i="71"/>
  <c r="K667" i="71"/>
  <c r="AA667" i="71" s="1"/>
  <c r="Z667" i="71"/>
  <c r="K1967" i="71"/>
  <c r="AA1967" i="71" s="1"/>
  <c r="Z1967" i="71"/>
  <c r="K4787" i="71"/>
  <c r="AA4787" i="71" s="1"/>
  <c r="Z4787" i="71"/>
  <c r="K977" i="71"/>
  <c r="AA977" i="71" s="1"/>
  <c r="Z977" i="71"/>
  <c r="K3397" i="71"/>
  <c r="AA3397" i="71" s="1"/>
  <c r="Z3397" i="71"/>
  <c r="K1140" i="71"/>
  <c r="AA1140" i="71" s="1"/>
  <c r="Z1140" i="71"/>
  <c r="K4400" i="71"/>
  <c r="AA4400" i="71" s="1"/>
  <c r="Z4400" i="71"/>
  <c r="K2449" i="71"/>
  <c r="AA2449" i="71" s="1"/>
  <c r="Z2449" i="71"/>
  <c r="K3730" i="71"/>
  <c r="AA3730" i="71" s="1"/>
  <c r="Z3730" i="71"/>
  <c r="K1699" i="71"/>
  <c r="AA1699" i="71" s="1"/>
  <c r="Z1699" i="71"/>
  <c r="K3400" i="71"/>
  <c r="AA3400" i="71" s="1"/>
  <c r="Z3400" i="71"/>
  <c r="K3463" i="71"/>
  <c r="AA3463" i="71" s="1"/>
  <c r="Z3463" i="71"/>
  <c r="K142" i="71"/>
  <c r="AA142" i="71" s="1"/>
  <c r="Z142" i="71"/>
  <c r="K444" i="71"/>
  <c r="AA444" i="71" s="1"/>
  <c r="Z444" i="71"/>
  <c r="K1402" i="71"/>
  <c r="AA1402" i="71" s="1"/>
  <c r="Z1402" i="71"/>
  <c r="K2302" i="71"/>
  <c r="AA2302" i="71" s="1"/>
  <c r="Z2302" i="71"/>
  <c r="K4062" i="71"/>
  <c r="AA4062" i="71" s="1"/>
  <c r="Z4062" i="71"/>
  <c r="K785" i="71"/>
  <c r="AA785" i="71" s="1"/>
  <c r="Z785" i="71"/>
  <c r="K2405" i="71"/>
  <c r="AA2405" i="71" s="1"/>
  <c r="Z2405" i="71"/>
  <c r="K447" i="71"/>
  <c r="AA447" i="71" s="1"/>
  <c r="Z447" i="71"/>
  <c r="K1687" i="71"/>
  <c r="AA1687" i="71" s="1"/>
  <c r="Z1687" i="71"/>
  <c r="K3307" i="71"/>
  <c r="AA3307" i="71" s="1"/>
  <c r="Z3307" i="71"/>
  <c r="K957" i="71"/>
  <c r="AA957" i="71" s="1"/>
  <c r="Z957" i="71"/>
  <c r="K2037" i="71"/>
  <c r="AA2037" i="71" s="1"/>
  <c r="Z2037" i="71"/>
  <c r="K3377" i="71"/>
  <c r="AA3377" i="71" s="1"/>
  <c r="Z3377" i="71"/>
  <c r="K4817" i="71"/>
  <c r="AA4817" i="71" s="1"/>
  <c r="Z4817" i="71"/>
  <c r="K180" i="71"/>
  <c r="AA180" i="71" s="1"/>
  <c r="Z180" i="71"/>
  <c r="K1340" i="71"/>
  <c r="AA1340" i="71" s="1"/>
  <c r="Z1340" i="71"/>
  <c r="K2260" i="71"/>
  <c r="AA2260" i="71" s="1"/>
  <c r="Z2260" i="71"/>
  <c r="K3760" i="71"/>
  <c r="AA3760" i="71" s="1"/>
  <c r="Z3760" i="71"/>
  <c r="K609" i="71"/>
  <c r="AA609" i="71" s="1"/>
  <c r="Z609" i="71"/>
  <c r="K1749" i="71"/>
  <c r="AA1749" i="71" s="1"/>
  <c r="Z1749" i="71"/>
  <c r="K3449" i="71"/>
  <c r="AA3449" i="71" s="1"/>
  <c r="Z3449" i="71"/>
  <c r="K1630" i="71"/>
  <c r="AA1630" i="71" s="1"/>
  <c r="Z1630" i="71"/>
  <c r="K4116" i="71"/>
  <c r="AA4116" i="71" s="1"/>
  <c r="Z4116" i="71"/>
  <c r="K1555" i="71"/>
  <c r="AA1555" i="71" s="1"/>
  <c r="Z1555" i="71"/>
  <c r="K2454" i="71"/>
  <c r="AA2454" i="71" s="1"/>
  <c r="Z2454" i="71"/>
  <c r="K3274" i="71"/>
  <c r="AA3274" i="71" s="1"/>
  <c r="Z3274" i="71"/>
  <c r="K4614" i="71"/>
  <c r="AA4614" i="71" s="1"/>
  <c r="Z4614" i="71"/>
  <c r="K1891" i="71"/>
  <c r="AA1891" i="71" s="1"/>
  <c r="Z1891" i="71"/>
  <c r="K4498" i="71"/>
  <c r="AA4498" i="71" s="1"/>
  <c r="Z4498" i="71"/>
  <c r="K326" i="71"/>
  <c r="AA326" i="71" s="1"/>
  <c r="Z326" i="71"/>
  <c r="K3523" i="71"/>
  <c r="AA3523" i="71" s="1"/>
  <c r="Z3523" i="71"/>
  <c r="K562" i="71"/>
  <c r="AA562" i="71" s="1"/>
  <c r="Z562" i="71"/>
  <c r="K264" i="71"/>
  <c r="AA264" i="71" s="1"/>
  <c r="Z264" i="71"/>
  <c r="K464" i="71"/>
  <c r="AA464" i="71" s="1"/>
  <c r="Z464" i="71"/>
  <c r="K365" i="71"/>
  <c r="AA365" i="71" s="1"/>
  <c r="Z365" i="71"/>
  <c r="K822" i="71"/>
  <c r="AA822" i="71" s="1"/>
  <c r="Z822" i="71"/>
  <c r="K1422" i="71"/>
  <c r="AA1422" i="71" s="1"/>
  <c r="Z1422" i="71"/>
  <c r="K2322" i="71"/>
  <c r="AA2322" i="71" s="1"/>
  <c r="Z2322" i="71"/>
  <c r="K3622" i="71"/>
  <c r="AA3622" i="71" s="1"/>
  <c r="Z3622" i="71"/>
  <c r="K805" i="71"/>
  <c r="AA805" i="71" s="1"/>
  <c r="Z805" i="71"/>
  <c r="K2497" i="71"/>
  <c r="AA2497" i="71" s="1"/>
  <c r="Z2497" i="71"/>
  <c r="K3677" i="71"/>
  <c r="AA3677" i="71" s="1"/>
  <c r="Z3677" i="71"/>
  <c r="K4557" i="71"/>
  <c r="AA4557" i="71" s="1"/>
  <c r="Z4557" i="71"/>
  <c r="K200" i="71"/>
  <c r="AA200" i="71" s="1"/>
  <c r="Z200" i="71"/>
  <c r="K640" i="71"/>
  <c r="AA640" i="71" s="1"/>
  <c r="Z640" i="71"/>
  <c r="K1560" i="71"/>
  <c r="AA1560" i="71" s="1"/>
  <c r="Z1560" i="71"/>
  <c r="K2280" i="71"/>
  <c r="AA2280" i="71" s="1"/>
  <c r="Z2280" i="71"/>
  <c r="K3260" i="71"/>
  <c r="AA3260" i="71" s="1"/>
  <c r="Z3260" i="71"/>
  <c r="K4060" i="71"/>
  <c r="AA4060" i="71" s="1"/>
  <c r="Z4060" i="71"/>
  <c r="K209" i="71"/>
  <c r="AA209" i="71" s="1"/>
  <c r="Z209" i="71"/>
  <c r="K629" i="71"/>
  <c r="AA629" i="71" s="1"/>
  <c r="Z629" i="71"/>
  <c r="K1269" i="71"/>
  <c r="AA1269" i="71" s="1"/>
  <c r="Z1269" i="71"/>
  <c r="K1529" i="71"/>
  <c r="AA1529" i="71" s="1"/>
  <c r="Z1529" i="71"/>
  <c r="K2209" i="71"/>
  <c r="AA2209" i="71" s="1"/>
  <c r="Z2209" i="71"/>
  <c r="K2969" i="71"/>
  <c r="AA2969" i="71" s="1"/>
  <c r="Z2969" i="71"/>
  <c r="K3469" i="71"/>
  <c r="AA3469" i="71" s="1"/>
  <c r="Z3469" i="71"/>
  <c r="K4089" i="71"/>
  <c r="AA4089" i="71" s="1"/>
  <c r="Z4089" i="71"/>
  <c r="K4649" i="71"/>
  <c r="AA4649" i="71" s="1"/>
  <c r="Z4649" i="71"/>
  <c r="K2190" i="71"/>
  <c r="AA2190" i="71" s="1"/>
  <c r="Z2190" i="71"/>
  <c r="K1690" i="71"/>
  <c r="AA1690" i="71" s="1"/>
  <c r="Z1690" i="71"/>
  <c r="K4396" i="71"/>
  <c r="AA4396" i="71" s="1"/>
  <c r="Z4396" i="71"/>
  <c r="K335" i="71"/>
  <c r="AA335" i="71" s="1"/>
  <c r="Z335" i="71"/>
  <c r="K1595" i="71"/>
  <c r="AA1595" i="71" s="1"/>
  <c r="Z1595" i="71"/>
  <c r="K3315" i="71"/>
  <c r="AA3315" i="71" s="1"/>
  <c r="Z3315" i="71"/>
  <c r="K2074" i="71"/>
  <c r="AA2074" i="71" s="1"/>
  <c r="Z2074" i="71"/>
  <c r="K2674" i="71"/>
  <c r="AA2674" i="71" s="1"/>
  <c r="Z2674" i="71"/>
  <c r="K3294" i="71"/>
  <c r="AA3294" i="71" s="1"/>
  <c r="Z3294" i="71"/>
  <c r="K3694" i="71"/>
  <c r="AA3694" i="71" s="1"/>
  <c r="Z3694" i="71"/>
  <c r="K4194" i="71"/>
  <c r="AA4194" i="71" s="1"/>
  <c r="Z4194" i="71"/>
  <c r="K4854" i="71"/>
  <c r="AA4854" i="71" s="1"/>
  <c r="Z4854" i="71"/>
  <c r="K1371" i="71"/>
  <c r="AA1371" i="71" s="1"/>
  <c r="Z1371" i="71"/>
  <c r="K2991" i="71"/>
  <c r="AA2991" i="71" s="1"/>
  <c r="Z2991" i="71"/>
  <c r="K920" i="71"/>
  <c r="AA920" i="71" s="1"/>
  <c r="Z920" i="71"/>
  <c r="K4660" i="71"/>
  <c r="AA4660" i="71" s="1"/>
  <c r="Z4660" i="71"/>
  <c r="K1146" i="71"/>
  <c r="AA1146" i="71" s="1"/>
  <c r="Z1146" i="71"/>
  <c r="K3606" i="71"/>
  <c r="AA3606" i="71" s="1"/>
  <c r="Z3606" i="71"/>
  <c r="K2545" i="71"/>
  <c r="AA2545" i="71" s="1"/>
  <c r="Z2545" i="71"/>
  <c r="K2363" i="71"/>
  <c r="AA2363" i="71" s="1"/>
  <c r="Z2363" i="71"/>
  <c r="K4183" i="71"/>
  <c r="AA4183" i="71" s="1"/>
  <c r="Z4183" i="71"/>
  <c r="K1011" i="71"/>
  <c r="AA1011" i="71" s="1"/>
  <c r="Z1011" i="71"/>
  <c r="K2971" i="71"/>
  <c r="AA2971" i="71" s="1"/>
  <c r="Z2971" i="71"/>
  <c r="K172" i="71"/>
  <c r="AA172" i="71" s="1"/>
  <c r="Z172" i="71"/>
  <c r="K1672" i="71"/>
  <c r="AA1672" i="71" s="1"/>
  <c r="Z1672" i="71"/>
  <c r="K3272" i="71"/>
  <c r="AA3272" i="71" s="1"/>
  <c r="Z3272" i="71"/>
  <c r="K354" i="71"/>
  <c r="AA354" i="71" s="1"/>
  <c r="Z354" i="71"/>
  <c r="K658" i="71"/>
  <c r="AA658" i="71" s="1"/>
  <c r="Z658" i="71"/>
  <c r="K2138" i="71"/>
  <c r="AA2138" i="71" s="1"/>
  <c r="Z2138" i="71"/>
  <c r="K3298" i="71"/>
  <c r="AA3298" i="71" s="1"/>
  <c r="Z3298" i="71"/>
  <c r="K4738" i="71"/>
  <c r="AA4738" i="71" s="1"/>
  <c r="Z4738" i="71"/>
  <c r="K859" i="71"/>
  <c r="AA859" i="71" s="1"/>
  <c r="Z859" i="71"/>
  <c r="K2379" i="71"/>
  <c r="AA2379" i="71" s="1"/>
  <c r="Z2379" i="71"/>
  <c r="K3899" i="71"/>
  <c r="AA3899" i="71" s="1"/>
  <c r="Z3899" i="71"/>
  <c r="K661" i="71"/>
  <c r="AA661" i="71" s="1"/>
  <c r="Z661" i="71"/>
  <c r="K2421" i="71"/>
  <c r="AA2421" i="71" s="1"/>
  <c r="Z2421" i="71"/>
  <c r="K4141" i="71"/>
  <c r="AA4141" i="71" s="1"/>
  <c r="Z4141" i="71"/>
  <c r="K408" i="71"/>
  <c r="AA408" i="71" s="1"/>
  <c r="Z408" i="71"/>
  <c r="K256" i="71"/>
  <c r="AA256" i="71" s="1"/>
  <c r="Z256" i="71"/>
  <c r="K1756" i="71"/>
  <c r="AA1756" i="71" s="1"/>
  <c r="Z1756" i="71"/>
  <c r="K3036" i="71"/>
  <c r="AA3036" i="71" s="1"/>
  <c r="Z3036" i="71"/>
  <c r="K2728" i="71"/>
  <c r="AA2728" i="71" s="1"/>
  <c r="Z2728" i="71"/>
  <c r="K3968" i="71"/>
  <c r="AA3968" i="71" s="1"/>
  <c r="Z3968" i="71"/>
  <c r="K413" i="71"/>
  <c r="AA413" i="71" s="1"/>
  <c r="Z413" i="71"/>
  <c r="K1693" i="71"/>
  <c r="AA1693" i="71" s="1"/>
  <c r="Z1693" i="71"/>
  <c r="K2953" i="71"/>
  <c r="AA2953" i="71" s="1"/>
  <c r="Z2953" i="71"/>
  <c r="K4353" i="71"/>
  <c r="AA4353" i="71" s="1"/>
  <c r="Z4353" i="71"/>
  <c r="K3630" i="71"/>
  <c r="AA3630" i="71" s="1"/>
  <c r="Z3630" i="71"/>
  <c r="K150" i="71"/>
  <c r="AA150" i="71" s="1"/>
  <c r="Z150" i="71"/>
  <c r="K1290" i="71"/>
  <c r="AA1290" i="71" s="1"/>
  <c r="Z1290" i="71"/>
  <c r="K1015" i="71"/>
  <c r="AA1015" i="71" s="1"/>
  <c r="Z1015" i="71"/>
  <c r="K2075" i="71"/>
  <c r="AA2075" i="71" s="1"/>
  <c r="Z2075" i="71"/>
  <c r="K3015" i="71"/>
  <c r="AA3015" i="71" s="1"/>
  <c r="Z3015" i="71"/>
  <c r="K4495" i="71"/>
  <c r="AA4495" i="71" s="1"/>
  <c r="Z4495" i="71"/>
  <c r="K2837" i="71"/>
  <c r="AA2837" i="71" s="1"/>
  <c r="Z2837" i="71"/>
  <c r="K4300" i="71"/>
  <c r="AA4300" i="71" s="1"/>
  <c r="Z4300" i="71"/>
  <c r="K2647" i="71"/>
  <c r="AA2647" i="71" s="1"/>
  <c r="Z2647" i="71"/>
  <c r="K954" i="71"/>
  <c r="AA954" i="71" s="1"/>
  <c r="Z954" i="71"/>
  <c r="K522" i="71"/>
  <c r="AA522" i="71" s="1"/>
  <c r="Z522" i="71"/>
  <c r="K1802" i="71"/>
  <c r="AA1802" i="71" s="1"/>
  <c r="Z1802" i="71"/>
  <c r="K765" i="71"/>
  <c r="AA765" i="71" s="1"/>
  <c r="Z765" i="71"/>
  <c r="K2345" i="71"/>
  <c r="AA2345" i="71" s="1"/>
  <c r="Z2345" i="71"/>
  <c r="K867" i="71"/>
  <c r="AA867" i="71" s="1"/>
  <c r="Z867" i="71"/>
  <c r="K2167" i="71"/>
  <c r="AA2167" i="71" s="1"/>
  <c r="Z2167" i="71"/>
  <c r="K77" i="71"/>
  <c r="AA77" i="71" s="1"/>
  <c r="Z77" i="71"/>
  <c r="K1577" i="71"/>
  <c r="AA1577" i="71" s="1"/>
  <c r="Z1577" i="71"/>
  <c r="K3357" i="71"/>
  <c r="AA3357" i="71" s="1"/>
  <c r="Z3357" i="71"/>
  <c r="K1100" i="71"/>
  <c r="AA1100" i="71" s="1"/>
  <c r="Z1100" i="71"/>
  <c r="K2480" i="71"/>
  <c r="AA2480" i="71" s="1"/>
  <c r="Z2480" i="71"/>
  <c r="K4340" i="71"/>
  <c r="AA4340" i="71" s="1"/>
  <c r="Z4340" i="71"/>
  <c r="K169" i="71"/>
  <c r="AA169" i="71" s="1"/>
  <c r="Z169" i="71"/>
  <c r="K1729" i="71"/>
  <c r="AA1729" i="71" s="1"/>
  <c r="Z1729" i="71"/>
  <c r="K3149" i="71"/>
  <c r="AA3149" i="71" s="1"/>
  <c r="Z3149" i="71"/>
  <c r="K4909" i="71"/>
  <c r="AA4909" i="71" s="1"/>
  <c r="Z4909" i="71"/>
  <c r="K1550" i="71"/>
  <c r="AA1550" i="71" s="1"/>
  <c r="Z1550" i="71"/>
  <c r="K615" i="71"/>
  <c r="AA615" i="71" s="1"/>
  <c r="Z615" i="71"/>
  <c r="K4856" i="71"/>
  <c r="AA4856" i="71" s="1"/>
  <c r="Z4856" i="71"/>
  <c r="K2834" i="71"/>
  <c r="AA2834" i="71" s="1"/>
  <c r="Z2834" i="71"/>
  <c r="K4374" i="71"/>
  <c r="AA4374" i="71" s="1"/>
  <c r="Z4374" i="71"/>
  <c r="K780" i="71"/>
  <c r="AA780" i="71" s="1"/>
  <c r="Z780" i="71"/>
  <c r="K4926" i="71"/>
  <c r="AA4926" i="71" s="1"/>
  <c r="Z4926" i="71"/>
  <c r="K1083" i="71"/>
  <c r="AA1083" i="71" s="1"/>
  <c r="Z1083" i="71"/>
  <c r="K342" i="71"/>
  <c r="AA342" i="71" s="1"/>
  <c r="Z342" i="71"/>
  <c r="K244" i="71"/>
  <c r="AA244" i="71" s="1"/>
  <c r="Z244" i="71"/>
  <c r="K545" i="71"/>
  <c r="AA545" i="71" s="1"/>
  <c r="Z545" i="71"/>
  <c r="K1202" i="71"/>
  <c r="AA1202" i="71" s="1"/>
  <c r="Z1202" i="71"/>
  <c r="K2042" i="71"/>
  <c r="AA2042" i="71" s="1"/>
  <c r="Z2042" i="71"/>
  <c r="K3602" i="71"/>
  <c r="AA3602" i="71" s="1"/>
  <c r="Z3602" i="71"/>
  <c r="K1185" i="71"/>
  <c r="AA1185" i="71" s="1"/>
  <c r="Z1185" i="71"/>
  <c r="K2125" i="71"/>
  <c r="AA2125" i="71" s="1"/>
  <c r="Z2125" i="71"/>
  <c r="K3485" i="71"/>
  <c r="AA3485" i="71" s="1"/>
  <c r="Z3485" i="71"/>
  <c r="K187" i="71"/>
  <c r="AA187" i="71" s="1"/>
  <c r="Z187" i="71"/>
  <c r="K1427" i="71"/>
  <c r="AA1427" i="71" s="1"/>
  <c r="Z1427" i="71"/>
  <c r="K2507" i="71"/>
  <c r="AA2507" i="71" s="1"/>
  <c r="Z2507" i="71"/>
  <c r="K737" i="71"/>
  <c r="AA737" i="71" s="1"/>
  <c r="Z737" i="71"/>
  <c r="K1817" i="71"/>
  <c r="AA1817" i="71" s="1"/>
  <c r="Z1817" i="71"/>
  <c r="K3077" i="71"/>
  <c r="AA3077" i="71" s="1"/>
  <c r="Z3077" i="71"/>
  <c r="K4537" i="71"/>
  <c r="AA4537" i="71" s="1"/>
  <c r="Z4537" i="71"/>
  <c r="K880" i="71"/>
  <c r="AA880" i="71" s="1"/>
  <c r="Z880" i="71"/>
  <c r="K2000" i="71"/>
  <c r="AA2000" i="71" s="1"/>
  <c r="Z2000" i="71"/>
  <c r="K3480" i="71"/>
  <c r="AA3480" i="71" s="1"/>
  <c r="Z3480" i="71"/>
  <c r="K4900" i="71"/>
  <c r="AA4900" i="71" s="1"/>
  <c r="Z4900" i="71"/>
  <c r="K409" i="71"/>
  <c r="AA409" i="71" s="1"/>
  <c r="Z409" i="71"/>
  <c r="K1509" i="71"/>
  <c r="AA1509" i="71" s="1"/>
  <c r="Z1509" i="71"/>
  <c r="K2409" i="71"/>
  <c r="AA2409" i="71" s="1"/>
  <c r="Z2409" i="71"/>
  <c r="K3829" i="71"/>
  <c r="AA3829" i="71" s="1"/>
  <c r="Z3829" i="71"/>
  <c r="K4929" i="71"/>
  <c r="AA4929" i="71" s="1"/>
  <c r="Z4929" i="71"/>
  <c r="K3350" i="71"/>
  <c r="AA3350" i="71" s="1"/>
  <c r="Z3350" i="71"/>
  <c r="K4876" i="71"/>
  <c r="AA4876" i="71" s="1"/>
  <c r="Z4876" i="71"/>
  <c r="K4916" i="71"/>
  <c r="AA4916" i="71" s="1"/>
  <c r="Z4916" i="71"/>
  <c r="K1995" i="71"/>
  <c r="AA1995" i="71" s="1"/>
  <c r="Z1995" i="71"/>
  <c r="K2054" i="71"/>
  <c r="AA2054" i="71" s="1"/>
  <c r="Z2054" i="71"/>
  <c r="K2854" i="71"/>
  <c r="AA2854" i="71" s="1"/>
  <c r="Z2854" i="71"/>
  <c r="K3674" i="71"/>
  <c r="AA3674" i="71" s="1"/>
  <c r="Z3674" i="71"/>
  <c r="K4834" i="71"/>
  <c r="AA4834" i="71" s="1"/>
  <c r="Z4834" i="71"/>
  <c r="K2891" i="71"/>
  <c r="AA2891" i="71" s="1"/>
  <c r="Z2891" i="71"/>
  <c r="K4681" i="71"/>
  <c r="AA4681" i="71" s="1"/>
  <c r="Z4681" i="71"/>
  <c r="K2286" i="71"/>
  <c r="AA2286" i="71" s="1"/>
  <c r="Z2286" i="71"/>
  <c r="K4645" i="71"/>
  <c r="AA4645" i="71" s="1"/>
  <c r="Z4645" i="71"/>
  <c r="K2143" i="71"/>
  <c r="AA2143" i="71" s="1"/>
  <c r="Z2143" i="71"/>
  <c r="K64" i="71"/>
  <c r="AA64" i="71" s="1"/>
  <c r="Z64" i="71"/>
  <c r="K165" i="71"/>
  <c r="AA165" i="71" s="1"/>
  <c r="Z165" i="71"/>
  <c r="K1222" i="71"/>
  <c r="AA1222" i="71" s="1"/>
  <c r="Z1222" i="71"/>
  <c r="K1842" i="71"/>
  <c r="AA1842" i="71" s="1"/>
  <c r="Z1842" i="71"/>
  <c r="K3122" i="71"/>
  <c r="AA3122" i="71" s="1"/>
  <c r="Z3122" i="71"/>
  <c r="K1005" i="71"/>
  <c r="AA1005" i="71" s="1"/>
  <c r="Z1005" i="71"/>
  <c r="K1405" i="71"/>
  <c r="AA1405" i="71" s="1"/>
  <c r="Z1405" i="71"/>
  <c r="K2145" i="71"/>
  <c r="AA2145" i="71" s="1"/>
  <c r="Z2145" i="71"/>
  <c r="K2805" i="71"/>
  <c r="AA2805" i="71" s="1"/>
  <c r="Z2805" i="71"/>
  <c r="K3545" i="71"/>
  <c r="AA3545" i="71" s="1"/>
  <c r="Z3545" i="71"/>
  <c r="K467" i="71"/>
  <c r="AA467" i="71" s="1"/>
  <c r="Z467" i="71"/>
  <c r="K1187" i="71"/>
  <c r="AA1187" i="71" s="1"/>
  <c r="Z1187" i="71"/>
  <c r="K1727" i="71"/>
  <c r="AA1727" i="71" s="1"/>
  <c r="Z1727" i="71"/>
  <c r="K2527" i="71"/>
  <c r="AA2527" i="71" s="1"/>
  <c r="Z2527" i="71"/>
  <c r="K3947" i="71"/>
  <c r="AA3947" i="71" s="1"/>
  <c r="Z3947" i="71"/>
  <c r="K117" i="71"/>
  <c r="AA117" i="71" s="1"/>
  <c r="Z117" i="71"/>
  <c r="K557" i="71"/>
  <c r="AA557" i="71" s="1"/>
  <c r="Z557" i="71"/>
  <c r="K1197" i="71"/>
  <c r="AA1197" i="71" s="1"/>
  <c r="Z1197" i="71"/>
  <c r="K1617" i="71"/>
  <c r="AA1617" i="71" s="1"/>
  <c r="Z1617" i="71"/>
  <c r="K2057" i="71"/>
  <c r="AA2057" i="71" s="1"/>
  <c r="Z2057" i="71"/>
  <c r="K2777" i="71"/>
  <c r="AA2777" i="71" s="1"/>
  <c r="Z2777" i="71"/>
  <c r="K4237" i="71"/>
  <c r="AA4237" i="71" s="1"/>
  <c r="Z4237" i="71"/>
  <c r="K420" i="71"/>
  <c r="AA420" i="71" s="1"/>
  <c r="Z420" i="71"/>
  <c r="K1360" i="71"/>
  <c r="AA1360" i="71" s="1"/>
  <c r="Z1360" i="71"/>
  <c r="K2020" i="71"/>
  <c r="AA2020" i="71" s="1"/>
  <c r="Z2020" i="71"/>
  <c r="K2880" i="71"/>
  <c r="AA2880" i="71" s="1"/>
  <c r="Z2880" i="71"/>
  <c r="K3800" i="71"/>
  <c r="AA3800" i="71" s="1"/>
  <c r="Z3800" i="71"/>
  <c r="K429" i="71"/>
  <c r="AA429" i="71" s="1"/>
  <c r="Z429" i="71"/>
  <c r="K1049" i="71"/>
  <c r="AA1049" i="71" s="1"/>
  <c r="Z1049" i="71"/>
  <c r="K2009" i="71"/>
  <c r="AA2009" i="71" s="1"/>
  <c r="Z2009" i="71"/>
  <c r="K3209" i="71"/>
  <c r="AA3209" i="71" s="1"/>
  <c r="Z3209" i="71"/>
  <c r="K4389" i="71"/>
  <c r="AA4389" i="71" s="1"/>
  <c r="Z4389" i="71"/>
  <c r="K3470" i="71"/>
  <c r="AA3470" i="71" s="1"/>
  <c r="Z3470" i="71"/>
  <c r="K4136" i="71"/>
  <c r="AA4136" i="71" s="1"/>
  <c r="Z4136" i="71"/>
  <c r="K4936" i="71"/>
  <c r="AA4936" i="71" s="1"/>
  <c r="Z4936" i="71"/>
  <c r="K1135" i="71"/>
  <c r="AA1135" i="71" s="1"/>
  <c r="Z1135" i="71"/>
  <c r="K2495" i="71"/>
  <c r="AA2495" i="71" s="1"/>
  <c r="Z2495" i="71"/>
  <c r="K4395" i="71"/>
  <c r="AA4395" i="71" s="1"/>
  <c r="Z4395" i="71"/>
  <c r="K1874" i="71"/>
  <c r="AA1874" i="71" s="1"/>
  <c r="Z1874" i="71"/>
  <c r="K2474" i="71"/>
  <c r="AA2474" i="71" s="1"/>
  <c r="Z2474" i="71"/>
  <c r="K3094" i="71"/>
  <c r="AA3094" i="71" s="1"/>
  <c r="Z3094" i="71"/>
  <c r="K3974" i="71"/>
  <c r="AA3974" i="71" s="1"/>
  <c r="Z3974" i="71"/>
  <c r="K4634" i="71"/>
  <c r="AA4634" i="71" s="1"/>
  <c r="Z4634" i="71"/>
  <c r="K1971" i="71"/>
  <c r="AA1971" i="71" s="1"/>
  <c r="Z1971" i="71"/>
  <c r="K369" i="71"/>
  <c r="AA369" i="71" s="1"/>
  <c r="Z369" i="71"/>
  <c r="K3643" i="71"/>
  <c r="AA3643" i="71" s="1"/>
  <c r="Z3643" i="71"/>
  <c r="K811" i="71"/>
  <c r="AA811" i="71" s="1"/>
  <c r="Z811" i="71"/>
  <c r="K2131" i="71"/>
  <c r="AA2131" i="71" s="1"/>
  <c r="Z2131" i="71"/>
  <c r="K3631" i="71"/>
  <c r="AA3631" i="71" s="1"/>
  <c r="Z3631" i="71"/>
  <c r="K792" i="71"/>
  <c r="AA792" i="71" s="1"/>
  <c r="Z792" i="71"/>
  <c r="K2172" i="71"/>
  <c r="AA2172" i="71" s="1"/>
  <c r="Z2172" i="71"/>
  <c r="K3672" i="71"/>
  <c r="AA3672" i="71" s="1"/>
  <c r="Z3672" i="71"/>
  <c r="K1298" i="71"/>
  <c r="AA1298" i="71" s="1"/>
  <c r="Z1298" i="71"/>
  <c r="K3098" i="71"/>
  <c r="AA3098" i="71" s="1"/>
  <c r="Z3098" i="71"/>
  <c r="K1279" i="71"/>
  <c r="AA1279" i="71" s="1"/>
  <c r="Z1279" i="71"/>
  <c r="K2979" i="71"/>
  <c r="AA2979" i="71" s="1"/>
  <c r="Z2979" i="71"/>
  <c r="K1701" i="71"/>
  <c r="AA1701" i="71" s="1"/>
  <c r="Z1701" i="71"/>
  <c r="K3161" i="71"/>
  <c r="AA3161" i="71" s="1"/>
  <c r="Z3161" i="71"/>
  <c r="K1108" i="71"/>
  <c r="AA1108" i="71" s="1"/>
  <c r="Z1108" i="71"/>
  <c r="K916" i="71"/>
  <c r="AA916" i="71" s="1"/>
  <c r="Z916" i="71"/>
  <c r="K2396" i="71"/>
  <c r="AA2396" i="71" s="1"/>
  <c r="Z2396" i="71"/>
  <c r="K1888" i="71"/>
  <c r="AA1888" i="71" s="1"/>
  <c r="Z1888" i="71"/>
  <c r="K3328" i="71"/>
  <c r="AA3328" i="71" s="1"/>
  <c r="Z3328" i="71"/>
  <c r="K4688" i="71"/>
  <c r="AA4688" i="71" s="1"/>
  <c r="Z4688" i="71"/>
  <c r="K1473" i="71"/>
  <c r="AA1473" i="71" s="1"/>
  <c r="Z1473" i="71"/>
  <c r="K3353" i="71"/>
  <c r="AA3353" i="71" s="1"/>
  <c r="Z3353" i="71"/>
  <c r="K870" i="71"/>
  <c r="AA870" i="71" s="1"/>
  <c r="Z870" i="71"/>
  <c r="K1990" i="71"/>
  <c r="AA1990" i="71" s="1"/>
  <c r="Z1990" i="71"/>
  <c r="K3375" i="71"/>
  <c r="AA3375" i="71" s="1"/>
  <c r="Z3375" i="71"/>
  <c r="K2750" i="71"/>
  <c r="AA2750" i="71" s="1"/>
  <c r="Z2750" i="71"/>
  <c r="K24" i="71"/>
  <c r="AA24" i="71" s="1"/>
  <c r="Z24" i="71"/>
  <c r="K325" i="71"/>
  <c r="AA325" i="71" s="1"/>
  <c r="Z325" i="71"/>
  <c r="K1382" i="71"/>
  <c r="AA1382" i="71" s="1"/>
  <c r="Z1382" i="71"/>
  <c r="K3502" i="71"/>
  <c r="AA3502" i="71" s="1"/>
  <c r="Z3502" i="71"/>
  <c r="K1805" i="71"/>
  <c r="AA1805" i="71" s="1"/>
  <c r="Z1805" i="71"/>
  <c r="K3905" i="71"/>
  <c r="AA3905" i="71" s="1"/>
  <c r="Z3905" i="71"/>
  <c r="K627" i="71"/>
  <c r="AA627" i="71" s="1"/>
  <c r="Z627" i="71"/>
  <c r="K1927" i="71"/>
  <c r="AA1927" i="71" s="1"/>
  <c r="Z1927" i="71"/>
  <c r="K4367" i="71"/>
  <c r="AA4367" i="71" s="1"/>
  <c r="Z4367" i="71"/>
  <c r="K517" i="71"/>
  <c r="AA517" i="71" s="1"/>
  <c r="Z517" i="71"/>
  <c r="K1797" i="71"/>
  <c r="AA1797" i="71" s="1"/>
  <c r="Z1797" i="71"/>
  <c r="K3057" i="71"/>
  <c r="AA3057" i="71" s="1"/>
  <c r="Z3057" i="71"/>
  <c r="K4517" i="71"/>
  <c r="AA4517" i="71" s="1"/>
  <c r="Z4517" i="71"/>
  <c r="K160" i="71"/>
  <c r="AA160" i="71" s="1"/>
  <c r="Z160" i="71"/>
  <c r="K1520" i="71"/>
  <c r="AA1520" i="71" s="1"/>
  <c r="Z1520" i="71"/>
  <c r="K3460" i="71"/>
  <c r="AA3460" i="71" s="1"/>
  <c r="Z3460" i="71"/>
  <c r="K1009" i="71"/>
  <c r="AA1009" i="71" s="1"/>
  <c r="Z1009" i="71"/>
  <c r="K2609" i="71"/>
  <c r="AA2609" i="71" s="1"/>
  <c r="Z2609" i="71"/>
  <c r="K4589" i="71"/>
  <c r="AA4589" i="71" s="1"/>
  <c r="Z4589" i="71"/>
  <c r="K1730" i="71"/>
  <c r="AA1730" i="71" s="1"/>
  <c r="Z1730" i="71"/>
  <c r="K255" i="71"/>
  <c r="AA255" i="71" s="1"/>
  <c r="Z255" i="71"/>
  <c r="K4335" i="71"/>
  <c r="AA4335" i="71" s="1"/>
  <c r="Z4335" i="71"/>
  <c r="K2434" i="71"/>
  <c r="AA2434" i="71" s="1"/>
  <c r="Z2434" i="71"/>
  <c r="K3654" i="71"/>
  <c r="AA3654" i="71" s="1"/>
  <c r="Z3654" i="71"/>
  <c r="K4438" i="71"/>
  <c r="AA4438" i="71" s="1"/>
  <c r="Z4438" i="71"/>
  <c r="K3466" i="71"/>
  <c r="AA3466" i="71" s="1"/>
  <c r="Z3466" i="71"/>
  <c r="K4545" i="71"/>
  <c r="AA4545" i="71" s="1"/>
  <c r="Z4545" i="71"/>
  <c r="K4023" i="71"/>
  <c r="AA4023" i="71" s="1"/>
  <c r="Z4023" i="71"/>
  <c r="K542" i="71"/>
  <c r="AA542" i="71" s="1"/>
  <c r="Z542" i="71"/>
  <c r="K644" i="71"/>
  <c r="AA644" i="71" s="1"/>
  <c r="Z644" i="71"/>
  <c r="K1602" i="71"/>
  <c r="AA1602" i="71" s="1"/>
  <c r="Z1602" i="71"/>
  <c r="K2582" i="71"/>
  <c r="AA2582" i="71" s="1"/>
  <c r="Z2582" i="71"/>
  <c r="K985" i="71"/>
  <c r="AA985" i="71" s="1"/>
  <c r="Z985" i="71"/>
  <c r="K1865" i="71"/>
  <c r="AA1865" i="71" s="1"/>
  <c r="Z1865" i="71"/>
  <c r="K2785" i="71"/>
  <c r="AA2785" i="71" s="1"/>
  <c r="Z2785" i="71"/>
  <c r="K3925" i="71"/>
  <c r="AA3925" i="71" s="1"/>
  <c r="Z3925" i="71"/>
  <c r="K647" i="71"/>
  <c r="AA647" i="71" s="1"/>
  <c r="Z647" i="71"/>
  <c r="K1947" i="71"/>
  <c r="AA1947" i="71" s="1"/>
  <c r="Z1947" i="71"/>
  <c r="K3867" i="71"/>
  <c r="AA3867" i="71" s="1"/>
  <c r="Z3867" i="71"/>
  <c r="K97" i="71"/>
  <c r="AA97" i="71" s="1"/>
  <c r="Z97" i="71"/>
  <c r="K1177" i="71"/>
  <c r="AA1177" i="71" s="1"/>
  <c r="Z1177" i="71"/>
  <c r="K2237" i="71"/>
  <c r="AA2237" i="71" s="1"/>
  <c r="Z2237" i="71"/>
  <c r="K3657" i="71"/>
  <c r="AA3657" i="71" s="1"/>
  <c r="Z3657" i="71"/>
  <c r="K620" i="71"/>
  <c r="AA620" i="71" s="1"/>
  <c r="Z620" i="71"/>
  <c r="K1540" i="71"/>
  <c r="AA1540" i="71" s="1"/>
  <c r="Z1540" i="71"/>
  <c r="K2500" i="71"/>
  <c r="AA2500" i="71" s="1"/>
  <c r="Z2500" i="71"/>
  <c r="K4380" i="71"/>
  <c r="AA4380" i="71" s="1"/>
  <c r="Z4380" i="71"/>
  <c r="K189" i="71"/>
  <c r="AA189" i="71" s="1"/>
  <c r="Z189" i="71"/>
  <c r="K1029" i="71"/>
  <c r="AA1029" i="71" s="1"/>
  <c r="Z1029" i="71"/>
  <c r="K1989" i="71"/>
  <c r="AA1989" i="71" s="1"/>
  <c r="Z1989" i="71"/>
  <c r="K3189" i="71"/>
  <c r="AA3189" i="71" s="1"/>
  <c r="Z3189" i="71"/>
  <c r="K4609" i="71"/>
  <c r="AA4609" i="71" s="1"/>
  <c r="Z4609" i="71"/>
  <c r="K4470" i="71"/>
  <c r="AA4470" i="71" s="1"/>
  <c r="Z4470" i="71"/>
  <c r="K4616" i="71"/>
  <c r="AA4616" i="71" s="1"/>
  <c r="Z4616" i="71"/>
  <c r="K655" i="71"/>
  <c r="AA655" i="71" s="1"/>
  <c r="Z655" i="71"/>
  <c r="K3275" i="71"/>
  <c r="AA3275" i="71" s="1"/>
  <c r="Z3275" i="71"/>
  <c r="K1854" i="71"/>
  <c r="AA1854" i="71" s="1"/>
  <c r="Z1854" i="71"/>
  <c r="K3074" i="71"/>
  <c r="AA3074" i="71" s="1"/>
  <c r="Z3074" i="71"/>
  <c r="K4394" i="71"/>
  <c r="AA4394" i="71" s="1"/>
  <c r="Z4394" i="71"/>
  <c r="K1271" i="71"/>
  <c r="AA1271" i="71" s="1"/>
  <c r="Z1271" i="71"/>
  <c r="K3958" i="71"/>
  <c r="AA3958" i="71" s="1"/>
  <c r="Z3958" i="71"/>
  <c r="K1143" i="71"/>
  <c r="AA1143" i="71" s="1"/>
  <c r="Z1143" i="71"/>
  <c r="K3023" i="71"/>
  <c r="AA3023" i="71" s="1"/>
  <c r="Z3023" i="71"/>
  <c r="K4123" i="71"/>
  <c r="AA4123" i="71" s="1"/>
  <c r="Z4123" i="71"/>
  <c r="K362" i="71"/>
  <c r="AA362" i="71" s="1"/>
  <c r="Z362" i="71"/>
  <c r="K664" i="71"/>
  <c r="AA664" i="71" s="1"/>
  <c r="Z664" i="71"/>
  <c r="K1022" i="71"/>
  <c r="AA1022" i="71" s="1"/>
  <c r="Z1022" i="71"/>
  <c r="K1622" i="71"/>
  <c r="AA1622" i="71" s="1"/>
  <c r="Z1622" i="71"/>
  <c r="K2622" i="71"/>
  <c r="AA2622" i="71" s="1"/>
  <c r="Z2622" i="71"/>
  <c r="K4162" i="71"/>
  <c r="AA4162" i="71" s="1"/>
  <c r="Z4162" i="71"/>
  <c r="K1205" i="71"/>
  <c r="AA1205" i="71" s="1"/>
  <c r="Z1205" i="71"/>
  <c r="K1605" i="71"/>
  <c r="AA1605" i="71" s="1"/>
  <c r="Z1605" i="71"/>
  <c r="K2425" i="71"/>
  <c r="AA2425" i="71" s="1"/>
  <c r="Z2425" i="71"/>
  <c r="K3145" i="71"/>
  <c r="AA3145" i="71" s="1"/>
  <c r="Z3145" i="71"/>
  <c r="K227" i="71"/>
  <c r="AA227" i="71" s="1"/>
  <c r="Z227" i="71"/>
  <c r="K907" i="71"/>
  <c r="AA907" i="71" s="1"/>
  <c r="Z907" i="71"/>
  <c r="K1447" i="71"/>
  <c r="AA1447" i="71" s="1"/>
  <c r="Z1447" i="71"/>
  <c r="K2207" i="71"/>
  <c r="AA2207" i="71" s="1"/>
  <c r="Z2207" i="71"/>
  <c r="K3407" i="71"/>
  <c r="AA3407" i="71" s="1"/>
  <c r="Z3407" i="71"/>
  <c r="K337" i="71"/>
  <c r="AA337" i="71" s="1"/>
  <c r="Z337" i="71"/>
  <c r="K757" i="71"/>
  <c r="AA757" i="71" s="1"/>
  <c r="Z757" i="71"/>
  <c r="K1397" i="71"/>
  <c r="AA1397" i="71" s="1"/>
  <c r="Z1397" i="71"/>
  <c r="K1837" i="71"/>
  <c r="AA1837" i="71" s="1"/>
  <c r="Z1837" i="71"/>
  <c r="K2257" i="71"/>
  <c r="AA2257" i="71" s="1"/>
  <c r="Z2257" i="71"/>
  <c r="K3097" i="71"/>
  <c r="AA3097" i="71" s="1"/>
  <c r="Z3097" i="71"/>
  <c r="K3917" i="71"/>
  <c r="AA3917" i="71" s="1"/>
  <c r="Z3917" i="71"/>
  <c r="K4857" i="71"/>
  <c r="AA4857" i="71" s="1"/>
  <c r="Z4857" i="71"/>
  <c r="K900" i="71"/>
  <c r="AA900" i="71" s="1"/>
  <c r="Z900" i="71"/>
  <c r="K1780" i="71"/>
  <c r="AA1780" i="71" s="1"/>
  <c r="Z1780" i="71"/>
  <c r="K2540" i="71"/>
  <c r="AA2540" i="71" s="1"/>
  <c r="Z2540" i="71"/>
  <c r="K3520" i="71"/>
  <c r="AA3520" i="71" s="1"/>
  <c r="Z3520" i="71"/>
  <c r="K4920" i="71"/>
  <c r="AA4920" i="71" s="1"/>
  <c r="Z4920" i="71"/>
  <c r="K9" i="71"/>
  <c r="AA9" i="71" s="1"/>
  <c r="Z9" i="71"/>
  <c r="K829" i="71"/>
  <c r="AA829" i="71" s="1"/>
  <c r="Z829" i="71"/>
  <c r="K1769" i="71"/>
  <c r="AA1769" i="71" s="1"/>
  <c r="Z1769" i="71"/>
  <c r="K2689" i="71"/>
  <c r="AA2689" i="71" s="1"/>
  <c r="Z2689" i="71"/>
  <c r="K3849" i="71"/>
  <c r="AA3849" i="71" s="1"/>
  <c r="Z3849" i="71"/>
  <c r="K4590" i="71"/>
  <c r="AA4590" i="71" s="1"/>
  <c r="Z4590" i="71"/>
  <c r="K2710" i="71"/>
  <c r="AA2710" i="71" s="1"/>
  <c r="Z2710" i="71"/>
  <c r="K4636" i="71"/>
  <c r="AA4636" i="71" s="1"/>
  <c r="Z4636" i="71"/>
  <c r="K715" i="71"/>
  <c r="AA715" i="71" s="1"/>
  <c r="Z715" i="71"/>
  <c r="K2055" i="71"/>
  <c r="AA2055" i="71" s="1"/>
  <c r="Z2055" i="71"/>
  <c r="K3915" i="71"/>
  <c r="AA3915" i="71" s="1"/>
  <c r="Z3915" i="71"/>
  <c r="K1654" i="71"/>
  <c r="AA1654" i="71" s="1"/>
  <c r="Z1654" i="71"/>
  <c r="K2274" i="71"/>
  <c r="AA2274" i="71" s="1"/>
  <c r="Z2274" i="71"/>
  <c r="K2874" i="71"/>
  <c r="AA2874" i="71" s="1"/>
  <c r="Z2874" i="71"/>
  <c r="K3494" i="71"/>
  <c r="AA3494" i="71" s="1"/>
  <c r="Z3494" i="71"/>
  <c r="K4414" i="71"/>
  <c r="AA4414" i="71" s="1"/>
  <c r="Z4414" i="71"/>
  <c r="K2291" i="71"/>
  <c r="AA2291" i="71" s="1"/>
  <c r="Z2291" i="71"/>
  <c r="K2839" i="71"/>
  <c r="AA2839" i="71" s="1"/>
  <c r="Z2839" i="71"/>
  <c r="K4018" i="71"/>
  <c r="AA4018" i="71" s="1"/>
  <c r="Z4018" i="71"/>
  <c r="K3700" i="71"/>
  <c r="AA3700" i="71" s="1"/>
  <c r="Z3700" i="71"/>
  <c r="K2726" i="71"/>
  <c r="AA2726" i="71" s="1"/>
  <c r="Z2726" i="71"/>
  <c r="K576" i="71"/>
  <c r="AA576" i="71" s="1"/>
  <c r="Z576" i="71"/>
  <c r="K4705" i="71"/>
  <c r="AA4705" i="71" s="1"/>
  <c r="Z4705" i="71"/>
  <c r="K1203" i="71"/>
  <c r="AA1203" i="71" s="1"/>
  <c r="Z1203" i="71"/>
  <c r="K3123" i="71"/>
  <c r="AA3123" i="71" s="1"/>
  <c r="Z3123" i="71"/>
  <c r="K4643" i="71"/>
  <c r="AA4643" i="71" s="1"/>
  <c r="Z4643" i="71"/>
  <c r="K1365" i="71"/>
  <c r="AA1365" i="71" s="1"/>
  <c r="Z1365" i="71"/>
  <c r="K3720" i="71"/>
  <c r="AA3720" i="71" s="1"/>
  <c r="Z3720" i="71"/>
  <c r="K389" i="71"/>
  <c r="AA389" i="71" s="1"/>
  <c r="Z389" i="71"/>
  <c r="K4029" i="71"/>
  <c r="AA4029" i="71" s="1"/>
  <c r="Z4029" i="71"/>
  <c r="K3255" i="71"/>
  <c r="AA3255" i="71" s="1"/>
  <c r="Z3255" i="71"/>
  <c r="K4134" i="71"/>
  <c r="AA4134" i="71" s="1"/>
  <c r="Z4134" i="71"/>
  <c r="K3918" i="71"/>
  <c r="AA3918" i="71" s="1"/>
  <c r="Z3918" i="71"/>
  <c r="K4543" i="71"/>
  <c r="AA4543" i="71" s="1"/>
  <c r="Z4543" i="71"/>
  <c r="K402" i="71"/>
  <c r="AA402" i="71" s="1"/>
  <c r="Z402" i="71"/>
  <c r="K104" i="71"/>
  <c r="AA104" i="71" s="1"/>
  <c r="Z104" i="71"/>
  <c r="K504" i="71"/>
  <c r="AA504" i="71" s="1"/>
  <c r="Z504" i="71"/>
  <c r="K205" i="71"/>
  <c r="AA205" i="71" s="1"/>
  <c r="Z205" i="71"/>
  <c r="K605" i="71"/>
  <c r="AA605" i="71" s="1"/>
  <c r="Z605" i="71"/>
  <c r="K1062" i="71"/>
  <c r="AA1062" i="71" s="1"/>
  <c r="Z1062" i="71"/>
  <c r="K1262" i="71"/>
  <c r="AA1262" i="71" s="1"/>
  <c r="Z1262" i="71"/>
  <c r="K1662" i="71"/>
  <c r="AA1662" i="71" s="1"/>
  <c r="Z1662" i="71"/>
  <c r="K2102" i="71"/>
  <c r="AA2102" i="71" s="1"/>
  <c r="Z2102" i="71"/>
  <c r="K2722" i="71"/>
  <c r="AA2722" i="71" s="1"/>
  <c r="Z2722" i="71"/>
  <c r="K3222" i="71"/>
  <c r="AA3222" i="71" s="1"/>
  <c r="Z3222" i="71"/>
  <c r="K4262" i="71"/>
  <c r="AA4262" i="71" s="1"/>
  <c r="Z4262" i="71"/>
  <c r="K845" i="71"/>
  <c r="AA845" i="71" s="1"/>
  <c r="Z845" i="71"/>
  <c r="K1245" i="71"/>
  <c r="AA1245" i="71" s="1"/>
  <c r="Z1245" i="71"/>
  <c r="K1645" i="71"/>
  <c r="AA1645" i="71" s="1"/>
  <c r="Z1645" i="71"/>
  <c r="K2185" i="71"/>
  <c r="AA2185" i="71" s="1"/>
  <c r="Z2185" i="71"/>
  <c r="K2885" i="71"/>
  <c r="AA2885" i="71" s="1"/>
  <c r="Z2885" i="71"/>
  <c r="K3205" i="71"/>
  <c r="AA3205" i="71" s="1"/>
  <c r="Z3205" i="71"/>
  <c r="K4045" i="71"/>
  <c r="AA4045" i="71" s="1"/>
  <c r="Z4045" i="71"/>
  <c r="K27" i="71"/>
  <c r="AA27" i="71" s="1"/>
  <c r="Z27" i="71"/>
  <c r="K267" i="71"/>
  <c r="AA267" i="71" s="1"/>
  <c r="Z267" i="71"/>
  <c r="K507" i="71"/>
  <c r="AA507" i="71" s="1"/>
  <c r="Z507" i="71"/>
  <c r="K707" i="71"/>
  <c r="AA707" i="71" s="1"/>
  <c r="Z707" i="71"/>
  <c r="K947" i="71"/>
  <c r="AA947" i="71" s="1"/>
  <c r="Z947" i="71"/>
  <c r="K1247" i="71"/>
  <c r="AA1247" i="71" s="1"/>
  <c r="Z1247" i="71"/>
  <c r="K1507" i="71"/>
  <c r="AA1507" i="71" s="1"/>
  <c r="Z1507" i="71"/>
  <c r="K2027" i="71"/>
  <c r="AA2027" i="71" s="1"/>
  <c r="Z2027" i="71"/>
  <c r="K2247" i="71"/>
  <c r="AA2247" i="71" s="1"/>
  <c r="Z2247" i="71"/>
  <c r="K2607" i="71"/>
  <c r="AA2607" i="71" s="1"/>
  <c r="Z2607" i="71"/>
  <c r="K3567" i="71"/>
  <c r="AA3567" i="71" s="1"/>
  <c r="Z3567" i="71"/>
  <c r="K3987" i="71"/>
  <c r="AA3987" i="71" s="1"/>
  <c r="Z3987" i="71"/>
  <c r="K377" i="71"/>
  <c r="AA377" i="71" s="1"/>
  <c r="Z377" i="71"/>
  <c r="K817" i="71"/>
  <c r="AA817" i="71" s="1"/>
  <c r="Z817" i="71"/>
  <c r="K1237" i="71"/>
  <c r="AA1237" i="71" s="1"/>
  <c r="Z1237" i="71"/>
  <c r="K1657" i="71"/>
  <c r="AA1657" i="71" s="1"/>
  <c r="Z1657" i="71"/>
  <c r="K2097" i="71"/>
  <c r="AA2097" i="71" s="1"/>
  <c r="Z2097" i="71"/>
  <c r="K2537" i="71"/>
  <c r="AA2537" i="71" s="1"/>
  <c r="Z2537" i="71"/>
  <c r="K3157" i="71"/>
  <c r="AA3157" i="71" s="1"/>
  <c r="Z3157" i="71"/>
  <c r="K3717" i="71"/>
  <c r="AA3717" i="71" s="1"/>
  <c r="Z3717" i="71"/>
  <c r="K4277" i="71"/>
  <c r="AA4277" i="71" s="1"/>
  <c r="Z4277" i="71"/>
  <c r="K4897" i="71"/>
  <c r="AA4897" i="71" s="1"/>
  <c r="Z4897" i="71"/>
  <c r="K20" i="71"/>
  <c r="AA20" i="71" s="1"/>
  <c r="Z20" i="71"/>
  <c r="K700" i="71"/>
  <c r="AA700" i="71" s="1"/>
  <c r="Z700" i="71"/>
  <c r="K1400" i="71"/>
  <c r="AA1400" i="71" s="1"/>
  <c r="Z1400" i="71"/>
  <c r="K1820" i="71"/>
  <c r="AA1820" i="71" s="1"/>
  <c r="Z1820" i="71"/>
  <c r="K2320" i="71"/>
  <c r="AA2320" i="71" s="1"/>
  <c r="Z2320" i="71"/>
  <c r="K3300" i="71"/>
  <c r="AA3300" i="71" s="1"/>
  <c r="Z3300" i="71"/>
  <c r="K4100" i="71"/>
  <c r="AA4100" i="71" s="1"/>
  <c r="Z4100" i="71"/>
  <c r="K49" i="71"/>
  <c r="AA49" i="71" s="1"/>
  <c r="Z49" i="71"/>
  <c r="K469" i="71"/>
  <c r="AA469" i="71" s="1"/>
  <c r="Z469" i="71"/>
  <c r="K1109" i="71"/>
  <c r="AA1109" i="71" s="1"/>
  <c r="Z1109" i="71"/>
  <c r="K1809" i="71"/>
  <c r="AA1809" i="71" s="1"/>
  <c r="Z1809" i="71"/>
  <c r="K2489" i="71"/>
  <c r="AA2489" i="71" s="1"/>
  <c r="Z2489" i="71"/>
  <c r="K3009" i="71"/>
  <c r="AA3009" i="71" s="1"/>
  <c r="Z3009" i="71"/>
  <c r="K3889" i="71"/>
  <c r="AA3889" i="71" s="1"/>
  <c r="Z3889" i="71"/>
  <c r="K4729" i="71"/>
  <c r="AA4729" i="71" s="1"/>
  <c r="Z4729" i="71"/>
  <c r="K3710" i="71"/>
  <c r="AA3710" i="71" s="1"/>
  <c r="Z3710" i="71"/>
  <c r="K2950" i="71"/>
  <c r="AA2950" i="71" s="1"/>
  <c r="Z2950" i="71"/>
  <c r="K3936" i="71"/>
  <c r="AA3936" i="71" s="1"/>
  <c r="Z3936" i="71"/>
  <c r="K4676" i="71"/>
  <c r="AA4676" i="71" s="1"/>
  <c r="Z4676" i="71"/>
  <c r="K395" i="71"/>
  <c r="AA395" i="71" s="1"/>
  <c r="Z395" i="71"/>
  <c r="K1675" i="71"/>
  <c r="AA1675" i="71" s="1"/>
  <c r="Z1675" i="71"/>
  <c r="K3575" i="71"/>
  <c r="AA3575" i="71" s="1"/>
  <c r="Z3575" i="71"/>
  <c r="K1914" i="71"/>
  <c r="AA1914" i="71" s="1"/>
  <c r="Z1914" i="71"/>
  <c r="K2514" i="71"/>
  <c r="AA2514" i="71" s="1"/>
  <c r="Z2514" i="71"/>
  <c r="K3334" i="71"/>
  <c r="AA3334" i="71" s="1"/>
  <c r="Z3334" i="71"/>
  <c r="K4454" i="71"/>
  <c r="AA4454" i="71" s="1"/>
  <c r="Z4454" i="71"/>
  <c r="K2151" i="71"/>
  <c r="AA2151" i="71" s="1"/>
  <c r="Z2151" i="71"/>
  <c r="K458" i="71"/>
  <c r="AA458" i="71" s="1"/>
  <c r="Z458" i="71"/>
  <c r="K4680" i="71"/>
  <c r="AA4680" i="71" s="1"/>
  <c r="Z4680" i="71"/>
  <c r="K1260" i="71"/>
  <c r="AA1260" i="71" s="1"/>
  <c r="Z1260" i="71"/>
  <c r="K4760" i="71"/>
  <c r="AA4760" i="71" s="1"/>
  <c r="Z4760" i="71"/>
  <c r="K1286" i="71"/>
  <c r="AA1286" i="71" s="1"/>
  <c r="Z1286" i="71"/>
  <c r="K3766" i="71"/>
  <c r="AA3766" i="71" s="1"/>
  <c r="Z3766" i="71"/>
  <c r="K1689" i="71"/>
  <c r="AA1689" i="71" s="1"/>
  <c r="Z1689" i="71"/>
  <c r="K4295" i="71"/>
  <c r="AA4295" i="71" s="1"/>
  <c r="Z4295" i="71"/>
  <c r="K103" i="71"/>
  <c r="AA103" i="71" s="1"/>
  <c r="Z103" i="71"/>
  <c r="K2543" i="71"/>
  <c r="AA2543" i="71" s="1"/>
  <c r="Z2543" i="71"/>
  <c r="K3723" i="71"/>
  <c r="AA3723" i="71" s="1"/>
  <c r="Z3723" i="71"/>
  <c r="K4763" i="71"/>
  <c r="AA4763" i="71" s="1"/>
  <c r="Z4763" i="71"/>
  <c r="K183" i="71"/>
  <c r="AA183" i="71" s="1"/>
  <c r="Z183" i="71"/>
  <c r="K443" i="71"/>
  <c r="AA443" i="71" s="1"/>
  <c r="Z443" i="71"/>
  <c r="K643" i="71"/>
  <c r="AA643" i="71" s="1"/>
  <c r="Z643" i="71"/>
  <c r="K863" i="71"/>
  <c r="AA863" i="71" s="1"/>
  <c r="Z863" i="71"/>
  <c r="K1103" i="71"/>
  <c r="AA1103" i="71" s="1"/>
  <c r="Z1103" i="71"/>
  <c r="K1383" i="71"/>
  <c r="AA1383" i="71" s="1"/>
  <c r="Z1383" i="71"/>
  <c r="K1603" i="71"/>
  <c r="AA1603" i="71" s="1"/>
  <c r="Z1603" i="71"/>
  <c r="K1843" i="71"/>
  <c r="AA1843" i="71" s="1"/>
  <c r="Z1843" i="71"/>
  <c r="K2083" i="71"/>
  <c r="AA2083" i="71" s="1"/>
  <c r="Z2083" i="71"/>
  <c r="K2383" i="71"/>
  <c r="AA2383" i="71" s="1"/>
  <c r="Z2383" i="71"/>
  <c r="K2703" i="71"/>
  <c r="AA2703" i="71" s="1"/>
  <c r="Z2703" i="71"/>
  <c r="K3043" i="71"/>
  <c r="AA3043" i="71" s="1"/>
  <c r="Z3043" i="71"/>
  <c r="K3443" i="71"/>
  <c r="AA3443" i="71" s="1"/>
  <c r="Z3443" i="71"/>
  <c r="K3843" i="71"/>
  <c r="AA3843" i="71" s="1"/>
  <c r="Z3843" i="71"/>
  <c r="K4423" i="71"/>
  <c r="AA4423" i="71" s="1"/>
  <c r="Z4423" i="71"/>
  <c r="K864" i="71"/>
  <c r="AA864" i="71" s="1"/>
  <c r="Z864" i="71"/>
  <c r="K4081" i="71"/>
  <c r="AA4081" i="71" s="1"/>
  <c r="Z4081" i="71"/>
  <c r="K4521" i="71"/>
  <c r="AA4521" i="71" s="1"/>
  <c r="Z4521" i="71"/>
  <c r="K4402" i="71"/>
  <c r="AA4402" i="71" s="1"/>
  <c r="Z4402" i="71"/>
  <c r="K4144" i="71"/>
  <c r="AA4144" i="71" s="1"/>
  <c r="Z4144" i="71"/>
  <c r="K4785" i="71"/>
  <c r="AA4785" i="71" s="1"/>
  <c r="Z4785" i="71"/>
  <c r="K3066" i="71"/>
  <c r="AA3066" i="71" s="1"/>
  <c r="Z3066" i="71"/>
  <c r="K3626" i="71"/>
  <c r="AA3626" i="71" s="1"/>
  <c r="Z3626" i="71"/>
  <c r="K4526" i="71"/>
  <c r="AA4526" i="71" s="1"/>
  <c r="Z4526" i="71"/>
  <c r="K3527" i="71"/>
  <c r="AA3527" i="71" s="1"/>
  <c r="Z3527" i="71"/>
  <c r="K4387" i="71"/>
  <c r="AA4387" i="71" s="1"/>
  <c r="Z4387" i="71"/>
  <c r="K4907" i="71"/>
  <c r="AA4907" i="71" s="1"/>
  <c r="Z4907" i="71"/>
  <c r="K1849" i="71"/>
  <c r="AA1849" i="71" s="1"/>
  <c r="Z1849" i="71"/>
  <c r="K3529" i="71"/>
  <c r="AA3529" i="71" s="1"/>
  <c r="Z3529" i="71"/>
  <c r="K4509" i="71"/>
  <c r="AA4509" i="71" s="1"/>
  <c r="Z4509" i="71"/>
  <c r="K3670" i="71"/>
  <c r="AA3670" i="71" s="1"/>
  <c r="Z3670" i="71"/>
  <c r="K4070" i="71"/>
  <c r="AA4070" i="71" s="1"/>
  <c r="Z4070" i="71"/>
  <c r="K874" i="71"/>
  <c r="AA874" i="71" s="1"/>
  <c r="Z874" i="71"/>
  <c r="K4617" i="71"/>
  <c r="AA4617" i="71" s="1"/>
  <c r="Z4617" i="71"/>
  <c r="K2457" i="71"/>
  <c r="AA2457" i="71" s="1"/>
  <c r="Z2457" i="71"/>
  <c r="K376" i="71"/>
  <c r="AA376" i="71" s="1"/>
  <c r="Z376" i="71"/>
  <c r="K4692" i="71"/>
  <c r="AA4692" i="71" s="1"/>
  <c r="Z4692" i="71"/>
  <c r="K3117" i="71"/>
  <c r="AA3117" i="71" s="1"/>
  <c r="Z3117" i="71"/>
  <c r="K3731" i="71"/>
  <c r="AA3731" i="71" s="1"/>
  <c r="Z3731" i="71"/>
  <c r="K4151" i="71"/>
  <c r="AA4151" i="71" s="1"/>
  <c r="Z4151" i="71"/>
  <c r="K4571" i="71"/>
  <c r="AA4571" i="71" s="1"/>
  <c r="Z4571" i="71"/>
  <c r="K4499" i="71"/>
  <c r="AA4499" i="71" s="1"/>
  <c r="Z4499" i="71"/>
  <c r="K4079" i="71"/>
  <c r="AA4079" i="71" s="1"/>
  <c r="Z4079" i="71"/>
  <c r="K2319" i="71"/>
  <c r="AA2319" i="71" s="1"/>
  <c r="Z2319" i="71"/>
  <c r="K2418" i="71"/>
  <c r="AA2418" i="71" s="1"/>
  <c r="Z2418" i="71"/>
  <c r="K579" i="71"/>
  <c r="AA579" i="71" s="1"/>
  <c r="Z579" i="71"/>
  <c r="K4462" i="71"/>
  <c r="AA4462" i="71" s="1"/>
  <c r="Z4462" i="71"/>
  <c r="K4204" i="71"/>
  <c r="AA4204" i="71" s="1"/>
  <c r="Z4204" i="71"/>
  <c r="K4824" i="71"/>
  <c r="AA4824" i="71" s="1"/>
  <c r="Z4824" i="71"/>
  <c r="K3065" i="71"/>
  <c r="AA3065" i="71" s="1"/>
  <c r="Z3065" i="71"/>
  <c r="K4105" i="71"/>
  <c r="AA4105" i="71" s="1"/>
  <c r="Z4105" i="71"/>
  <c r="K4925" i="71"/>
  <c r="AA4925" i="71" s="1"/>
  <c r="Z4925" i="71"/>
  <c r="K1306" i="71"/>
  <c r="AA1306" i="71" s="1"/>
  <c r="Z1306" i="71"/>
  <c r="K3686" i="71"/>
  <c r="AA3686" i="71" s="1"/>
  <c r="Z3686" i="71"/>
  <c r="K4126" i="71"/>
  <c r="AA4126" i="71" s="1"/>
  <c r="Z4126" i="71"/>
  <c r="K4566" i="71"/>
  <c r="AA4566" i="71" s="1"/>
  <c r="Z4566" i="71"/>
  <c r="K3067" i="71"/>
  <c r="AA3067" i="71" s="1"/>
  <c r="Z3067" i="71"/>
  <c r="K4427" i="71"/>
  <c r="AA4427" i="71" s="1"/>
  <c r="Z4427" i="71"/>
  <c r="K908" i="71"/>
  <c r="AA908" i="71" s="1"/>
  <c r="Z908" i="71"/>
  <c r="K1449" i="71"/>
  <c r="AA1449" i="71" s="1"/>
  <c r="Z1449" i="71"/>
  <c r="K2729" i="71"/>
  <c r="AA2729" i="71" s="1"/>
  <c r="Z2729" i="71"/>
  <c r="K4032" i="71"/>
  <c r="AA4032" i="71" s="1"/>
  <c r="Z4032" i="71"/>
  <c r="K2100" i="71"/>
  <c r="AA2100" i="71" s="1"/>
  <c r="Z2100" i="71"/>
  <c r="K2520" i="71"/>
  <c r="AA2520" i="71" s="1"/>
  <c r="Z2520" i="71"/>
  <c r="K3020" i="71"/>
  <c r="AA3020" i="71" s="1"/>
  <c r="Z3020" i="71"/>
  <c r="K4549" i="71"/>
  <c r="AA4549" i="71" s="1"/>
  <c r="Z4549" i="71"/>
  <c r="K4552" i="71"/>
  <c r="AA4552" i="71" s="1"/>
  <c r="Z4552" i="71"/>
  <c r="K4197" i="71"/>
  <c r="AA4197" i="71" s="1"/>
  <c r="Z4197" i="71"/>
  <c r="K4191" i="71"/>
  <c r="AA4191" i="71" s="1"/>
  <c r="Z4191" i="71"/>
  <c r="K239" i="71"/>
  <c r="AA239" i="71" s="1"/>
  <c r="Z239" i="71"/>
  <c r="K2799" i="71"/>
  <c r="AA2799" i="71" s="1"/>
  <c r="Z2799" i="71"/>
  <c r="K2901" i="71"/>
  <c r="AA2901" i="71" s="1"/>
  <c r="Z2901" i="71"/>
  <c r="K4581" i="71"/>
  <c r="AA4581" i="71" s="1"/>
  <c r="Z4581" i="71"/>
  <c r="K3202" i="71"/>
  <c r="AA3202" i="71" s="1"/>
  <c r="Z3202" i="71"/>
  <c r="K4522" i="71"/>
  <c r="AA4522" i="71" s="1"/>
  <c r="Z4522" i="71"/>
  <c r="K2203" i="71"/>
  <c r="AA2203" i="71" s="1"/>
  <c r="Z2203" i="71"/>
  <c r="K3263" i="71"/>
  <c r="AA3263" i="71" s="1"/>
  <c r="Z3263" i="71"/>
  <c r="K3943" i="71"/>
  <c r="AA3943" i="71" s="1"/>
  <c r="Z3943" i="71"/>
  <c r="K4603" i="71"/>
  <c r="AA4603" i="71" s="1"/>
  <c r="Z4603" i="71"/>
  <c r="K4264" i="71"/>
  <c r="AA4264" i="71" s="1"/>
  <c r="Z4264" i="71"/>
  <c r="K4864" i="71"/>
  <c r="AA4864" i="71" s="1"/>
  <c r="Z4864" i="71"/>
  <c r="K2666" i="71"/>
  <c r="AA2666" i="71" s="1"/>
  <c r="Z2666" i="71"/>
  <c r="K3166" i="71"/>
  <c r="AA3166" i="71" s="1"/>
  <c r="Z3166" i="71"/>
  <c r="K4146" i="71"/>
  <c r="AA4146" i="71" s="1"/>
  <c r="Z4146" i="71"/>
  <c r="K3587" i="71"/>
  <c r="AA3587" i="71" s="1"/>
  <c r="Z3587" i="71"/>
  <c r="K4007" i="71"/>
  <c r="AA4007" i="71" s="1"/>
  <c r="Z4007" i="71"/>
  <c r="K4447" i="71"/>
  <c r="AA4447" i="71" s="1"/>
  <c r="Z4447" i="71"/>
  <c r="K3169" i="71"/>
  <c r="AA3169" i="71" s="1"/>
  <c r="Z3169" i="71"/>
  <c r="K3649" i="71"/>
  <c r="AA3649" i="71" s="1"/>
  <c r="Z3649" i="71"/>
  <c r="K2120" i="71"/>
  <c r="AA2120" i="71" s="1"/>
  <c r="Z2120" i="71"/>
  <c r="K3040" i="71"/>
  <c r="AA3040" i="71" s="1"/>
  <c r="Z3040" i="71"/>
  <c r="K4228" i="71"/>
  <c r="AA4228" i="71" s="1"/>
  <c r="Z4228" i="71"/>
  <c r="K3955" i="71"/>
  <c r="AA3955" i="71" s="1"/>
  <c r="Z3955" i="71"/>
  <c r="K4632" i="71"/>
  <c r="AA4632" i="71" s="1"/>
  <c r="Z4632" i="71"/>
  <c r="K4890" i="71"/>
  <c r="AA4890" i="71" s="1"/>
  <c r="Z4890" i="71"/>
  <c r="K4577" i="71"/>
  <c r="AA4577" i="71" s="1"/>
  <c r="Z4577" i="71"/>
  <c r="K3791" i="71"/>
  <c r="AA3791" i="71" s="1"/>
  <c r="Z3791" i="71"/>
  <c r="K4651" i="71"/>
  <c r="AA4651" i="71" s="1"/>
  <c r="Z4651" i="71"/>
  <c r="K2359" i="71"/>
  <c r="AA2359" i="71" s="1"/>
  <c r="Z2359" i="71"/>
  <c r="K2538" i="71"/>
  <c r="AA2538" i="71" s="1"/>
  <c r="Z2538" i="71"/>
  <c r="K1324" i="71"/>
  <c r="AA1324" i="71" s="1"/>
  <c r="Z1324" i="71"/>
  <c r="K1524" i="71"/>
  <c r="AA1524" i="71" s="1"/>
  <c r="Z1524" i="71"/>
  <c r="K1744" i="71"/>
  <c r="AA1744" i="71" s="1"/>
  <c r="Z1744" i="71"/>
  <c r="K2004" i="71"/>
  <c r="AA2004" i="71" s="1"/>
  <c r="Z2004" i="71"/>
  <c r="K2284" i="71"/>
  <c r="AA2284" i="71" s="1"/>
  <c r="Z2284" i="71"/>
  <c r="K2524" i="71"/>
  <c r="AA2524" i="71" s="1"/>
  <c r="Z2524" i="71"/>
  <c r="K2984" i="71"/>
  <c r="AA2984" i="71" s="1"/>
  <c r="Z2984" i="71"/>
  <c r="K3484" i="71"/>
  <c r="AA3484" i="71" s="1"/>
  <c r="Z3484" i="71"/>
  <c r="K3924" i="71"/>
  <c r="AA3924" i="71" s="1"/>
  <c r="Z3924" i="71"/>
  <c r="K166" i="71"/>
  <c r="AA166" i="71" s="1"/>
  <c r="Z166" i="71"/>
  <c r="K406" i="71"/>
  <c r="AA406" i="71" s="1"/>
  <c r="Z406" i="71"/>
  <c r="K626" i="71"/>
  <c r="AA626" i="71" s="1"/>
  <c r="Z626" i="71"/>
  <c r="K866" i="71"/>
  <c r="AA866" i="71" s="1"/>
  <c r="Z866" i="71"/>
  <c r="K1106" i="71"/>
  <c r="AA1106" i="71" s="1"/>
  <c r="Z1106" i="71"/>
  <c r="K1406" i="71"/>
  <c r="AA1406" i="71" s="1"/>
  <c r="Z1406" i="71"/>
  <c r="K1626" i="71"/>
  <c r="AA1626" i="71" s="1"/>
  <c r="Z1626" i="71"/>
  <c r="K1866" i="71"/>
  <c r="AA1866" i="71" s="1"/>
  <c r="Z1866" i="71"/>
  <c r="K2186" i="71"/>
  <c r="AA2186" i="71" s="1"/>
  <c r="Z2186" i="71"/>
  <c r="K2446" i="71"/>
  <c r="AA2446" i="71" s="1"/>
  <c r="Z2446" i="71"/>
  <c r="K2746" i="71"/>
  <c r="AA2746" i="71" s="1"/>
  <c r="Z2746" i="71"/>
  <c r="K3246" i="71"/>
  <c r="AA3246" i="71" s="1"/>
  <c r="Z3246" i="71"/>
  <c r="K3946" i="71"/>
  <c r="AA3946" i="71" s="1"/>
  <c r="Z3946" i="71"/>
  <c r="K4586" i="71"/>
  <c r="AA4586" i="71" s="1"/>
  <c r="Z4586" i="71"/>
  <c r="K171" i="71"/>
  <c r="AA171" i="71" s="1"/>
  <c r="Z171" i="71"/>
  <c r="K371" i="71"/>
  <c r="AA371" i="71" s="1"/>
  <c r="Z371" i="71"/>
  <c r="K571" i="71"/>
  <c r="AA571" i="71" s="1"/>
  <c r="Z571" i="71"/>
  <c r="K771" i="71"/>
  <c r="AA771" i="71" s="1"/>
  <c r="Z771" i="71"/>
  <c r="K971" i="71"/>
  <c r="AA971" i="71" s="1"/>
  <c r="Z971" i="71"/>
  <c r="K1171" i="71"/>
  <c r="AA1171" i="71" s="1"/>
  <c r="Z1171" i="71"/>
  <c r="K1571" i="71"/>
  <c r="AA1571" i="71" s="1"/>
  <c r="Z1571" i="71"/>
  <c r="K1791" i="71"/>
  <c r="AA1791" i="71" s="1"/>
  <c r="Z1791" i="71"/>
  <c r="K2091" i="71"/>
  <c r="AA2091" i="71" s="1"/>
  <c r="Z2091" i="71"/>
  <c r="K2371" i="71"/>
  <c r="AA2371" i="71" s="1"/>
  <c r="Z2371" i="71"/>
  <c r="K2671" i="71"/>
  <c r="AA2671" i="71" s="1"/>
  <c r="Z2671" i="71"/>
  <c r="K2931" i="71"/>
  <c r="AA2931" i="71" s="1"/>
  <c r="Z2931" i="71"/>
  <c r="K3171" i="71"/>
  <c r="AA3171" i="71" s="1"/>
  <c r="Z3171" i="71"/>
  <c r="K3471" i="71"/>
  <c r="AA3471" i="71" s="1"/>
  <c r="Z3471" i="71"/>
  <c r="K4031" i="71"/>
  <c r="AA4031" i="71" s="1"/>
  <c r="Z4031" i="71"/>
  <c r="K132" i="71"/>
  <c r="AA132" i="71" s="1"/>
  <c r="Z132" i="71"/>
  <c r="K332" i="71"/>
  <c r="AA332" i="71" s="1"/>
  <c r="Z332" i="71"/>
  <c r="K552" i="71"/>
  <c r="AA552" i="71" s="1"/>
  <c r="Z552" i="71"/>
  <c r="K752" i="71"/>
  <c r="AA752" i="71" s="1"/>
  <c r="Z752" i="71"/>
  <c r="K952" i="71"/>
  <c r="AA952" i="71" s="1"/>
  <c r="Z952" i="71"/>
  <c r="K1172" i="71"/>
  <c r="AA1172" i="71" s="1"/>
  <c r="Z1172" i="71"/>
  <c r="K1392" i="71"/>
  <c r="AA1392" i="71" s="1"/>
  <c r="Z1392" i="71"/>
  <c r="K1632" i="71"/>
  <c r="AA1632" i="71" s="1"/>
  <c r="Z1632" i="71"/>
  <c r="K1912" i="71"/>
  <c r="AA1912" i="71" s="1"/>
  <c r="Z1912" i="71"/>
  <c r="K2112" i="71"/>
  <c r="AA2112" i="71" s="1"/>
  <c r="Z2112" i="71"/>
  <c r="K2392" i="71"/>
  <c r="AA2392" i="71" s="1"/>
  <c r="Z2392" i="71"/>
  <c r="K2632" i="71"/>
  <c r="AA2632" i="71" s="1"/>
  <c r="Z2632" i="71"/>
  <c r="K2832" i="71"/>
  <c r="AA2832" i="71" s="1"/>
  <c r="Z2832" i="71"/>
  <c r="K3032" i="71"/>
  <c r="AA3032" i="71" s="1"/>
  <c r="Z3032" i="71"/>
  <c r="K3232" i="71"/>
  <c r="AA3232" i="71" s="1"/>
  <c r="Z3232" i="71"/>
  <c r="K3432" i="71"/>
  <c r="AA3432" i="71" s="1"/>
  <c r="Z3432" i="71"/>
  <c r="K3632" i="71"/>
  <c r="AA3632" i="71" s="1"/>
  <c r="Z3632" i="71"/>
  <c r="K3992" i="71"/>
  <c r="AA3992" i="71" s="1"/>
  <c r="Z3992" i="71"/>
  <c r="K4492" i="71"/>
  <c r="AA4492" i="71" s="1"/>
  <c r="Z4492" i="71"/>
  <c r="K94" i="71"/>
  <c r="AA94" i="71" s="1"/>
  <c r="Z94" i="71"/>
  <c r="K294" i="71"/>
  <c r="AA294" i="71" s="1"/>
  <c r="Z294" i="71"/>
  <c r="K534" i="71"/>
  <c r="AA534" i="71" s="1"/>
  <c r="Z534" i="71"/>
  <c r="K754" i="71"/>
  <c r="AA754" i="71" s="1"/>
  <c r="Z754" i="71"/>
  <c r="K1014" i="71"/>
  <c r="AA1014" i="71" s="1"/>
  <c r="Z1014" i="71"/>
  <c r="K1234" i="71"/>
  <c r="AA1234" i="71" s="1"/>
  <c r="Z1234" i="71"/>
  <c r="K1454" i="71"/>
  <c r="AA1454" i="71" s="1"/>
  <c r="Z1454" i="71"/>
  <c r="K158" i="71"/>
  <c r="AA158" i="71" s="1"/>
  <c r="Z158" i="71"/>
  <c r="K358" i="71"/>
  <c r="AA358" i="71" s="1"/>
  <c r="Z358" i="71"/>
  <c r="K618" i="71"/>
  <c r="AA618" i="71" s="1"/>
  <c r="Z618" i="71"/>
  <c r="K838" i="71"/>
  <c r="AA838" i="71" s="1"/>
  <c r="Z838" i="71"/>
  <c r="K1038" i="71"/>
  <c r="AA1038" i="71" s="1"/>
  <c r="Z1038" i="71"/>
  <c r="K1258" i="71"/>
  <c r="AA1258" i="71" s="1"/>
  <c r="Z1258" i="71"/>
  <c r="K1478" i="71"/>
  <c r="AA1478" i="71" s="1"/>
  <c r="Z1478" i="71"/>
  <c r="K1678" i="71"/>
  <c r="AA1678" i="71" s="1"/>
  <c r="Z1678" i="71"/>
  <c r="K1878" i="71"/>
  <c r="AA1878" i="71" s="1"/>
  <c r="Z1878" i="71"/>
  <c r="K2078" i="71"/>
  <c r="AA2078" i="71" s="1"/>
  <c r="Z2078" i="71"/>
  <c r="K2438" i="71"/>
  <c r="AA2438" i="71" s="1"/>
  <c r="Z2438" i="71"/>
  <c r="K2658" i="71"/>
  <c r="AA2658" i="71" s="1"/>
  <c r="Z2658" i="71"/>
  <c r="K2858" i="71"/>
  <c r="AA2858" i="71" s="1"/>
  <c r="Z2858" i="71"/>
  <c r="K3058" i="71"/>
  <c r="AA3058" i="71" s="1"/>
  <c r="Z3058" i="71"/>
  <c r="K3258" i="71"/>
  <c r="AA3258" i="71" s="1"/>
  <c r="Z3258" i="71"/>
  <c r="K3458" i="71"/>
  <c r="AA3458" i="71" s="1"/>
  <c r="Z3458" i="71"/>
  <c r="K3658" i="71"/>
  <c r="AA3658" i="71" s="1"/>
  <c r="Z3658" i="71"/>
  <c r="K3858" i="71"/>
  <c r="AA3858" i="71" s="1"/>
  <c r="Z3858" i="71"/>
  <c r="K4158" i="71"/>
  <c r="AA4158" i="71" s="1"/>
  <c r="Z4158" i="71"/>
  <c r="K4478" i="71"/>
  <c r="AA4478" i="71" s="1"/>
  <c r="Z4478" i="71"/>
  <c r="K4698" i="71"/>
  <c r="AA4698" i="71" s="1"/>
  <c r="Z4698" i="71"/>
  <c r="K4898" i="71"/>
  <c r="AA4898" i="71" s="1"/>
  <c r="Z4898" i="71"/>
  <c r="K159" i="71"/>
  <c r="AA159" i="71" s="1"/>
  <c r="Z159" i="71"/>
  <c r="K379" i="71"/>
  <c r="AA379" i="71" s="1"/>
  <c r="Z379" i="71"/>
  <c r="K599" i="71"/>
  <c r="AA599" i="71" s="1"/>
  <c r="Z599" i="71"/>
  <c r="K819" i="71"/>
  <c r="AA819" i="71" s="1"/>
  <c r="Z819" i="71"/>
  <c r="K1019" i="71"/>
  <c r="AA1019" i="71" s="1"/>
  <c r="Z1019" i="71"/>
  <c r="K1239" i="71"/>
  <c r="AA1239" i="71" s="1"/>
  <c r="Z1239" i="71"/>
  <c r="K1439" i="71"/>
  <c r="AA1439" i="71" s="1"/>
  <c r="Z1439" i="71"/>
  <c r="K1639" i="71"/>
  <c r="AA1639" i="71" s="1"/>
  <c r="Z1639" i="71"/>
  <c r="K1859" i="71"/>
  <c r="AA1859" i="71" s="1"/>
  <c r="Z1859" i="71"/>
  <c r="K2059" i="71"/>
  <c r="AA2059" i="71" s="1"/>
  <c r="Z2059" i="71"/>
  <c r="K2299" i="71"/>
  <c r="AA2299" i="71" s="1"/>
  <c r="Z2299" i="71"/>
  <c r="K2619" i="71"/>
  <c r="AA2619" i="71" s="1"/>
  <c r="Z2619" i="71"/>
  <c r="K2899" i="71"/>
  <c r="AA2899" i="71" s="1"/>
  <c r="Z2899" i="71"/>
  <c r="K3239" i="71"/>
  <c r="AA3239" i="71" s="1"/>
  <c r="Z3239" i="71"/>
  <c r="K3559" i="71"/>
  <c r="AA3559" i="71" s="1"/>
  <c r="Z3559" i="71"/>
  <c r="K3839" i="71"/>
  <c r="AA3839" i="71" s="1"/>
  <c r="Z3839" i="71"/>
  <c r="K4159" i="71"/>
  <c r="AA4159" i="71" s="1"/>
  <c r="Z4159" i="71"/>
  <c r="K4459" i="71"/>
  <c r="AA4459" i="71" s="1"/>
  <c r="Z4459" i="71"/>
  <c r="K4699" i="71"/>
  <c r="AA4699" i="71" s="1"/>
  <c r="Z4699" i="71"/>
  <c r="K4899" i="71"/>
  <c r="AA4899" i="71" s="1"/>
  <c r="Z4899" i="71"/>
  <c r="K181" i="71"/>
  <c r="AA181" i="71" s="1"/>
  <c r="Z181" i="71"/>
  <c r="K401" i="71"/>
  <c r="AA401" i="71" s="1"/>
  <c r="Z401" i="71"/>
  <c r="K621" i="71"/>
  <c r="AA621" i="71" s="1"/>
  <c r="Z621" i="71"/>
  <c r="K841" i="71"/>
  <c r="AA841" i="71" s="1"/>
  <c r="Z841" i="71"/>
  <c r="K1041" i="71"/>
  <c r="AA1041" i="71" s="1"/>
  <c r="Z1041" i="71"/>
  <c r="K1241" i="71"/>
  <c r="AA1241" i="71" s="1"/>
  <c r="Z1241" i="71"/>
  <c r="K1461" i="71"/>
  <c r="AA1461" i="71" s="1"/>
  <c r="Z1461" i="71"/>
  <c r="K1661" i="71"/>
  <c r="AA1661" i="71" s="1"/>
  <c r="Z1661" i="71"/>
  <c r="K1881" i="71"/>
  <c r="AA1881" i="71" s="1"/>
  <c r="Z1881" i="71"/>
  <c r="K2081" i="71"/>
  <c r="AA2081" i="71" s="1"/>
  <c r="Z2081" i="71"/>
  <c r="K2341" i="71"/>
  <c r="AA2341" i="71" s="1"/>
  <c r="Z2341" i="71"/>
  <c r="K2641" i="71"/>
  <c r="AA2641" i="71" s="1"/>
  <c r="Z2641" i="71"/>
  <c r="K2881" i="71"/>
  <c r="AA2881" i="71" s="1"/>
  <c r="Z2881" i="71"/>
  <c r="K3121" i="71"/>
  <c r="AA3121" i="71" s="1"/>
  <c r="Z3121" i="71"/>
  <c r="K3361" i="71"/>
  <c r="AA3361" i="71" s="1"/>
  <c r="Z3361" i="71"/>
  <c r="K3561" i="71"/>
  <c r="AA3561" i="71" s="1"/>
  <c r="Z3561" i="71"/>
  <c r="K3841" i="71"/>
  <c r="AA3841" i="71" s="1"/>
  <c r="Z3841" i="71"/>
  <c r="K4101" i="71"/>
  <c r="AA4101" i="71" s="1"/>
  <c r="Z4101" i="71"/>
  <c r="K4421" i="71"/>
  <c r="AA4421" i="71" s="1"/>
  <c r="Z4421" i="71"/>
  <c r="K4781" i="71"/>
  <c r="AA4781" i="71" s="1"/>
  <c r="Z4781" i="71"/>
  <c r="K128" i="71"/>
  <c r="AA128" i="71" s="1"/>
  <c r="Z128" i="71"/>
  <c r="K368" i="71"/>
  <c r="AA368" i="71" s="1"/>
  <c r="Z368" i="71"/>
  <c r="K588" i="71"/>
  <c r="AA588" i="71" s="1"/>
  <c r="Z588" i="71"/>
  <c r="K808" i="71"/>
  <c r="AA808" i="71" s="1"/>
  <c r="Z808" i="71"/>
  <c r="K1048" i="71"/>
  <c r="AA1048" i="71" s="1"/>
  <c r="Z1048" i="71"/>
  <c r="K1288" i="71"/>
  <c r="AA1288" i="71" s="1"/>
  <c r="Z1288" i="71"/>
  <c r="K1508" i="71"/>
  <c r="AA1508" i="71" s="1"/>
  <c r="Z1508" i="71"/>
  <c r="K16" i="71"/>
  <c r="AA16" i="71" s="1"/>
  <c r="Z16" i="71"/>
  <c r="K216" i="71"/>
  <c r="AA216" i="71" s="1"/>
  <c r="Z216" i="71"/>
  <c r="K456" i="71"/>
  <c r="AA456" i="71" s="1"/>
  <c r="Z456" i="71"/>
  <c r="K676" i="71"/>
  <c r="AA676" i="71" s="1"/>
  <c r="Z676" i="71"/>
  <c r="K876" i="71"/>
  <c r="AA876" i="71" s="1"/>
  <c r="Z876" i="71"/>
  <c r="K1076" i="71"/>
  <c r="AA1076" i="71" s="1"/>
  <c r="Z1076" i="71"/>
  <c r="K1276" i="71"/>
  <c r="AA1276" i="71" s="1"/>
  <c r="Z1276" i="71"/>
  <c r="K1476" i="71"/>
  <c r="AA1476" i="71" s="1"/>
  <c r="Z1476" i="71"/>
  <c r="K1716" i="71"/>
  <c r="AA1716" i="71" s="1"/>
  <c r="Z1716" i="71"/>
  <c r="K1936" i="71"/>
  <c r="AA1936" i="71" s="1"/>
  <c r="Z1936" i="71"/>
  <c r="K2136" i="71"/>
  <c r="AA2136" i="71" s="1"/>
  <c r="Z2136" i="71"/>
  <c r="K2356" i="71"/>
  <c r="AA2356" i="71" s="1"/>
  <c r="Z2356" i="71"/>
  <c r="K2556" i="71"/>
  <c r="AA2556" i="71" s="1"/>
  <c r="Z2556" i="71"/>
  <c r="K2776" i="71"/>
  <c r="AA2776" i="71" s="1"/>
  <c r="Z2776" i="71"/>
  <c r="K2996" i="71"/>
  <c r="AA2996" i="71" s="1"/>
  <c r="Z2996" i="71"/>
  <c r="K3236" i="71"/>
  <c r="AA3236" i="71" s="1"/>
  <c r="Z3236" i="71"/>
  <c r="K3536" i="71"/>
  <c r="AA3536" i="71" s="1"/>
  <c r="Z3536" i="71"/>
  <c r="K3776" i="71"/>
  <c r="AA3776" i="71" s="1"/>
  <c r="Z3776" i="71"/>
  <c r="K1848" i="71"/>
  <c r="AA1848" i="71" s="1"/>
  <c r="Z1848" i="71"/>
  <c r="K2068" i="71"/>
  <c r="AA2068" i="71" s="1"/>
  <c r="Z2068" i="71"/>
  <c r="K2268" i="71"/>
  <c r="AA2268" i="71" s="1"/>
  <c r="Z2268" i="71"/>
  <c r="K2488" i="71"/>
  <c r="AA2488" i="71" s="1"/>
  <c r="Z2488" i="71"/>
  <c r="K2688" i="71"/>
  <c r="AA2688" i="71" s="1"/>
  <c r="Z2688" i="71"/>
  <c r="K2888" i="71"/>
  <c r="AA2888" i="71" s="1"/>
  <c r="Z2888" i="71"/>
  <c r="K3088" i="71"/>
  <c r="AA3088" i="71" s="1"/>
  <c r="Z3088" i="71"/>
  <c r="K3288" i="71"/>
  <c r="AA3288" i="71" s="1"/>
  <c r="Z3288" i="71"/>
  <c r="K3488" i="71"/>
  <c r="AA3488" i="71" s="1"/>
  <c r="Z3488" i="71"/>
  <c r="K3708" i="71"/>
  <c r="AA3708" i="71" s="1"/>
  <c r="Z3708" i="71"/>
  <c r="K3928" i="71"/>
  <c r="AA3928" i="71" s="1"/>
  <c r="Z3928" i="71"/>
  <c r="K4128" i="71"/>
  <c r="AA4128" i="71" s="1"/>
  <c r="Z4128" i="71"/>
  <c r="K4368" i="71"/>
  <c r="AA4368" i="71" s="1"/>
  <c r="Z4368" i="71"/>
  <c r="K4628" i="71"/>
  <c r="AA4628" i="71" s="1"/>
  <c r="Z4628" i="71"/>
  <c r="K4908" i="71"/>
  <c r="AA4908" i="71" s="1"/>
  <c r="Z4908" i="71"/>
  <c r="K133" i="71"/>
  <c r="AA133" i="71" s="1"/>
  <c r="Z133" i="71"/>
  <c r="K373" i="71"/>
  <c r="AA373" i="71" s="1"/>
  <c r="Z373" i="71"/>
  <c r="K573" i="71"/>
  <c r="AA573" i="71" s="1"/>
  <c r="Z573" i="71"/>
  <c r="K793" i="71"/>
  <c r="AA793" i="71" s="1"/>
  <c r="Z793" i="71"/>
  <c r="K1013" i="71"/>
  <c r="AA1013" i="71" s="1"/>
  <c r="Z1013" i="71"/>
  <c r="K1213" i="71"/>
  <c r="AA1213" i="71" s="1"/>
  <c r="Z1213" i="71"/>
  <c r="K1433" i="71"/>
  <c r="AA1433" i="71" s="1"/>
  <c r="Z1433" i="71"/>
  <c r="K1653" i="71"/>
  <c r="AA1653" i="71" s="1"/>
  <c r="Z1653" i="71"/>
  <c r="K1853" i="71"/>
  <c r="AA1853" i="71" s="1"/>
  <c r="Z1853" i="71"/>
  <c r="K2073" i="71"/>
  <c r="AA2073" i="71" s="1"/>
  <c r="Z2073" i="71"/>
  <c r="K2273" i="71"/>
  <c r="AA2273" i="71" s="1"/>
  <c r="Z2273" i="71"/>
  <c r="K2493" i="71"/>
  <c r="AA2493" i="71" s="1"/>
  <c r="Z2493" i="71"/>
  <c r="K2713" i="71"/>
  <c r="AA2713" i="71" s="1"/>
  <c r="Z2713" i="71"/>
  <c r="K2913" i="71"/>
  <c r="AA2913" i="71" s="1"/>
  <c r="Z2913" i="71"/>
  <c r="K3113" i="71"/>
  <c r="AA3113" i="71" s="1"/>
  <c r="Z3113" i="71"/>
  <c r="K3313" i="71"/>
  <c r="AA3313" i="71" s="1"/>
  <c r="Z3313" i="71"/>
  <c r="K3513" i="71"/>
  <c r="AA3513" i="71" s="1"/>
  <c r="Z3513" i="71"/>
  <c r="K3713" i="71"/>
  <c r="AA3713" i="71" s="1"/>
  <c r="Z3713" i="71"/>
  <c r="K3913" i="71"/>
  <c r="AA3913" i="71" s="1"/>
  <c r="Z3913" i="71"/>
  <c r="K4113" i="71"/>
  <c r="AA4113" i="71" s="1"/>
  <c r="Z4113" i="71"/>
  <c r="K4313" i="71"/>
  <c r="AA4313" i="71" s="1"/>
  <c r="Z4313" i="71"/>
  <c r="K4513" i="71"/>
  <c r="AA4513" i="71" s="1"/>
  <c r="Z4513" i="71"/>
  <c r="K1010" i="71"/>
  <c r="AA1010" i="71" s="1"/>
  <c r="Z1010" i="71"/>
  <c r="K3750" i="71"/>
  <c r="AA3750" i="71" s="1"/>
  <c r="Z3750" i="71"/>
  <c r="K4830" i="71"/>
  <c r="AA4830" i="71" s="1"/>
  <c r="Z4830" i="71"/>
  <c r="K2230" i="71"/>
  <c r="AA2230" i="71" s="1"/>
  <c r="Z2230" i="71"/>
  <c r="K3410" i="71"/>
  <c r="AA3410" i="71" s="1"/>
  <c r="Z3410" i="71"/>
  <c r="K1770" i="71"/>
  <c r="AA1770" i="71" s="1"/>
  <c r="Z1770" i="71"/>
  <c r="K3450" i="71"/>
  <c r="AA3450" i="71" s="1"/>
  <c r="Z3450" i="71"/>
  <c r="K3996" i="71"/>
  <c r="AA3996" i="71" s="1"/>
  <c r="Z3996" i="71"/>
  <c r="K110" i="71"/>
  <c r="AA110" i="71" s="1"/>
  <c r="Z110" i="71"/>
  <c r="K310" i="71"/>
  <c r="AA310" i="71" s="1"/>
  <c r="Z310" i="71"/>
  <c r="K510" i="71"/>
  <c r="AA510" i="71" s="1"/>
  <c r="Z510" i="71"/>
  <c r="K710" i="71"/>
  <c r="AA710" i="71" s="1"/>
  <c r="Z710" i="71"/>
  <c r="K970" i="71"/>
  <c r="AA970" i="71" s="1"/>
  <c r="Z970" i="71"/>
  <c r="K1230" i="71"/>
  <c r="AA1230" i="71" s="1"/>
  <c r="Z1230" i="71"/>
  <c r="K1610" i="71"/>
  <c r="AA1610" i="71" s="1"/>
  <c r="Z1610" i="71"/>
  <c r="K2530" i="71"/>
  <c r="AA2530" i="71" s="1"/>
  <c r="Z2530" i="71"/>
  <c r="K3270" i="71"/>
  <c r="AA3270" i="71" s="1"/>
  <c r="Z3270" i="71"/>
  <c r="K4650" i="71"/>
  <c r="AA4650" i="71" s="1"/>
  <c r="Z4650" i="71"/>
  <c r="K4873" i="71"/>
  <c r="AA4873" i="71" s="1"/>
  <c r="Z4873" i="71"/>
  <c r="K55" i="71"/>
  <c r="AA55" i="71" s="1"/>
  <c r="Z55" i="71"/>
  <c r="K495" i="71"/>
  <c r="AA495" i="71" s="1"/>
  <c r="Z495" i="71"/>
  <c r="K935" i="71"/>
  <c r="AA935" i="71" s="1"/>
  <c r="Z935" i="71"/>
  <c r="K1275" i="71"/>
  <c r="AA1275" i="71" s="1"/>
  <c r="Z1275" i="71"/>
  <c r="K1655" i="71"/>
  <c r="AA1655" i="71" s="1"/>
  <c r="Z1655" i="71"/>
  <c r="K2015" i="71"/>
  <c r="AA2015" i="71" s="1"/>
  <c r="Z2015" i="71"/>
  <c r="K2335" i="71"/>
  <c r="AA2335" i="71" s="1"/>
  <c r="Z2335" i="71"/>
  <c r="K2735" i="71"/>
  <c r="AA2735" i="71" s="1"/>
  <c r="Z2735" i="71"/>
  <c r="K2975" i="71"/>
  <c r="AA2975" i="71" s="1"/>
  <c r="Z2975" i="71"/>
  <c r="K3295" i="71"/>
  <c r="AA3295" i="71" s="1"/>
  <c r="Z3295" i="71"/>
  <c r="K3595" i="71"/>
  <c r="AA3595" i="71" s="1"/>
  <c r="Z3595" i="71"/>
  <c r="K3995" i="71"/>
  <c r="AA3995" i="71" s="1"/>
  <c r="Z3995" i="71"/>
  <c r="K4435" i="71"/>
  <c r="AA4435" i="71" s="1"/>
  <c r="Z4435" i="71"/>
  <c r="K4695" i="71"/>
  <c r="AA4695" i="71" s="1"/>
  <c r="Z4695" i="71"/>
  <c r="K2717" i="71"/>
  <c r="AA2717" i="71" s="1"/>
  <c r="Z2717" i="71"/>
  <c r="K2580" i="71"/>
  <c r="AA2580" i="71" s="1"/>
  <c r="Z2580" i="71"/>
  <c r="K3920" i="71"/>
  <c r="AA3920" i="71" s="1"/>
  <c r="Z3920" i="71"/>
  <c r="K4880" i="71"/>
  <c r="AA4880" i="71" s="1"/>
  <c r="Z4880" i="71"/>
  <c r="K1207" i="71"/>
  <c r="AA1207" i="71" s="1"/>
  <c r="Z1207" i="71"/>
  <c r="K2427" i="71"/>
  <c r="AA2427" i="71" s="1"/>
  <c r="Z2427" i="71"/>
  <c r="K3087" i="71"/>
  <c r="AA3087" i="71" s="1"/>
  <c r="Z3087" i="71"/>
  <c r="K4607" i="71"/>
  <c r="AA4607" i="71" s="1"/>
  <c r="Z4607" i="71"/>
  <c r="K3249" i="71"/>
  <c r="AA3249" i="71" s="1"/>
  <c r="Z3249" i="71"/>
  <c r="K228" i="71"/>
  <c r="AA228" i="71" s="1"/>
  <c r="Z228" i="71"/>
  <c r="K3888" i="71"/>
  <c r="AA3888" i="71" s="1"/>
  <c r="Z3888" i="71"/>
  <c r="K2152" i="71"/>
  <c r="AA2152" i="71" s="1"/>
  <c r="Z2152" i="71"/>
  <c r="K4152" i="71"/>
  <c r="AA4152" i="71" s="1"/>
  <c r="Z4152" i="71"/>
  <c r="K4592" i="71"/>
  <c r="AA4592" i="71" s="1"/>
  <c r="Z4592" i="71"/>
  <c r="K1973" i="71"/>
  <c r="AA1973" i="71" s="1"/>
  <c r="Z1973" i="71"/>
  <c r="K2196" i="71"/>
  <c r="AA2196" i="71" s="1"/>
  <c r="Z2196" i="71"/>
  <c r="K4685" i="71"/>
  <c r="AA4685" i="71" s="1"/>
  <c r="Z4685" i="71"/>
  <c r="K714" i="71"/>
  <c r="AA714" i="71" s="1"/>
  <c r="Z714" i="71"/>
  <c r="K4914" i="71"/>
  <c r="AA4914" i="71" s="1"/>
  <c r="Z4914" i="71"/>
  <c r="K4935" i="71"/>
  <c r="AA4935" i="71" s="1"/>
  <c r="Z4935" i="71"/>
  <c r="K2402" i="71"/>
  <c r="AA2402" i="71" s="1"/>
  <c r="Z2402" i="71"/>
  <c r="K3342" i="71"/>
  <c r="AA3342" i="71" s="1"/>
  <c r="Z3342" i="71"/>
  <c r="K3782" i="71"/>
  <c r="AA3782" i="71" s="1"/>
  <c r="Z3782" i="71"/>
  <c r="K4342" i="71"/>
  <c r="AA4342" i="71" s="1"/>
  <c r="Z4342" i="71"/>
  <c r="K4642" i="71"/>
  <c r="AA4642" i="71" s="1"/>
  <c r="Z4642" i="71"/>
  <c r="K2564" i="71"/>
  <c r="AA2564" i="71" s="1"/>
  <c r="Z2564" i="71"/>
  <c r="K3164" i="71"/>
  <c r="AA3164" i="71" s="1"/>
  <c r="Z3164" i="71"/>
  <c r="K4044" i="71"/>
  <c r="AA4044" i="71" s="1"/>
  <c r="Z4044" i="71"/>
  <c r="K3225" i="71"/>
  <c r="AA3225" i="71" s="1"/>
  <c r="Z3225" i="71"/>
  <c r="K4825" i="71"/>
  <c r="AA4825" i="71" s="1"/>
  <c r="Z4825" i="71"/>
  <c r="K2824" i="71"/>
  <c r="AA2824" i="71" s="1"/>
  <c r="Z2824" i="71"/>
  <c r="K4184" i="71"/>
  <c r="AA4184" i="71" s="1"/>
  <c r="Z4184" i="71"/>
  <c r="K4425" i="71"/>
  <c r="AA4425" i="71" s="1"/>
  <c r="Z4425" i="71"/>
  <c r="K1025" i="71"/>
  <c r="AA1025" i="71" s="1"/>
  <c r="Z1025" i="71"/>
  <c r="K1425" i="71"/>
  <c r="AA1425" i="71" s="1"/>
  <c r="Z1425" i="71"/>
  <c r="K1925" i="71"/>
  <c r="AA1925" i="71" s="1"/>
  <c r="Z1925" i="71"/>
  <c r="K2505" i="71"/>
  <c r="AA2505" i="71" s="1"/>
  <c r="Z2505" i="71"/>
  <c r="K3185" i="71"/>
  <c r="AA3185" i="71" s="1"/>
  <c r="Z3185" i="71"/>
  <c r="K3965" i="71"/>
  <c r="AA3965" i="71" s="1"/>
  <c r="Z3965" i="71"/>
  <c r="K247" i="71"/>
  <c r="AA247" i="71" s="1"/>
  <c r="Z247" i="71"/>
  <c r="K687" i="71"/>
  <c r="AA687" i="71" s="1"/>
  <c r="Z687" i="71"/>
  <c r="K1227" i="71"/>
  <c r="AA1227" i="71" s="1"/>
  <c r="Z1227" i="71"/>
  <c r="K1747" i="71"/>
  <c r="AA1747" i="71" s="1"/>
  <c r="Z1747" i="71"/>
  <c r="K2227" i="71"/>
  <c r="AA2227" i="71" s="1"/>
  <c r="Z2227" i="71"/>
  <c r="K3507" i="71"/>
  <c r="AA3507" i="71" s="1"/>
  <c r="Z3507" i="71"/>
  <c r="K357" i="71"/>
  <c r="AA357" i="71" s="1"/>
  <c r="Z357" i="71"/>
  <c r="K797" i="71"/>
  <c r="AA797" i="71" s="1"/>
  <c r="Z797" i="71"/>
  <c r="K1217" i="71"/>
  <c r="AA1217" i="71" s="1"/>
  <c r="Z1217" i="71"/>
  <c r="K1637" i="71"/>
  <c r="AA1637" i="71" s="1"/>
  <c r="Z1637" i="71"/>
  <c r="K2077" i="71"/>
  <c r="AA2077" i="71" s="1"/>
  <c r="Z2077" i="71"/>
  <c r="K2517" i="71"/>
  <c r="AA2517" i="71" s="1"/>
  <c r="Z2517" i="71"/>
  <c r="K3137" i="71"/>
  <c r="AA3137" i="71" s="1"/>
  <c r="Z3137" i="71"/>
  <c r="K3697" i="71"/>
  <c r="AA3697" i="71" s="1"/>
  <c r="Z3697" i="71"/>
  <c r="K4257" i="71"/>
  <c r="AA4257" i="71" s="1"/>
  <c r="Z4257" i="71"/>
  <c r="K4877" i="71"/>
  <c r="AA4877" i="71" s="1"/>
  <c r="Z4877" i="71"/>
  <c r="K220" i="71"/>
  <c r="AA220" i="71" s="1"/>
  <c r="Z220" i="71"/>
  <c r="K660" i="71"/>
  <c r="AA660" i="71" s="1"/>
  <c r="Z660" i="71"/>
  <c r="K1160" i="71"/>
  <c r="AA1160" i="71" s="1"/>
  <c r="Z1160" i="71"/>
  <c r="K1580" i="71"/>
  <c r="AA1580" i="71" s="1"/>
  <c r="Z1580" i="71"/>
  <c r="K2040" i="71"/>
  <c r="AA2040" i="71" s="1"/>
  <c r="Z2040" i="71"/>
  <c r="K2620" i="71"/>
  <c r="AA2620" i="71" s="1"/>
  <c r="Z2620" i="71"/>
  <c r="K3280" i="71"/>
  <c r="AA3280" i="71" s="1"/>
  <c r="Z3280" i="71"/>
  <c r="K3840" i="71"/>
  <c r="AA3840" i="71" s="1"/>
  <c r="Z3840" i="71"/>
  <c r="K4420" i="71"/>
  <c r="AA4420" i="71" s="1"/>
  <c r="Z4420" i="71"/>
  <c r="K29" i="71"/>
  <c r="AA29" i="71" s="1"/>
  <c r="Z29" i="71"/>
  <c r="K449" i="71"/>
  <c r="AA449" i="71" s="1"/>
  <c r="Z449" i="71"/>
  <c r="K849" i="71"/>
  <c r="AA849" i="71" s="1"/>
  <c r="Z849" i="71"/>
  <c r="K1289" i="71"/>
  <c r="AA1289" i="71" s="1"/>
  <c r="Z1289" i="71"/>
  <c r="K1789" i="71"/>
  <c r="AA1789" i="71" s="1"/>
  <c r="Z1789" i="71"/>
  <c r="K2229" i="71"/>
  <c r="AA2229" i="71" s="1"/>
  <c r="Z2229" i="71"/>
  <c r="K2709" i="71"/>
  <c r="AA2709" i="71" s="1"/>
  <c r="Z2709" i="71"/>
  <c r="K3229" i="71"/>
  <c r="AA3229" i="71" s="1"/>
  <c r="Z3229" i="71"/>
  <c r="K3869" i="71"/>
  <c r="AA3869" i="71" s="1"/>
  <c r="Z3869" i="71"/>
  <c r="K4409" i="71"/>
  <c r="AA4409" i="71" s="1"/>
  <c r="Z4409" i="71"/>
  <c r="K1431" i="71"/>
  <c r="AA1431" i="71" s="1"/>
  <c r="Z1431" i="71"/>
  <c r="K2311" i="71"/>
  <c r="AA2311" i="71" s="1"/>
  <c r="Z2311" i="71"/>
  <c r="K2919" i="71"/>
  <c r="AA2919" i="71" s="1"/>
  <c r="Z2919" i="71"/>
  <c r="K4440" i="71"/>
  <c r="AA4440" i="71" s="1"/>
  <c r="Z4440" i="71"/>
  <c r="K1080" i="71"/>
  <c r="AA1080" i="71" s="1"/>
  <c r="Z1080" i="71"/>
  <c r="K4700" i="71"/>
  <c r="AA4700" i="71" s="1"/>
  <c r="Z4700" i="71"/>
  <c r="K1206" i="71"/>
  <c r="AA1206" i="71" s="1"/>
  <c r="Z1206" i="71"/>
  <c r="K3666" i="71"/>
  <c r="AA3666" i="71" s="1"/>
  <c r="Z3666" i="71"/>
  <c r="K2765" i="71"/>
  <c r="AA2765" i="71" s="1"/>
  <c r="Z2765" i="71"/>
  <c r="K2523" i="71"/>
  <c r="AA2523" i="71" s="1"/>
  <c r="Z2523" i="71"/>
  <c r="K3703" i="71"/>
  <c r="AA3703" i="71" s="1"/>
  <c r="Z3703" i="71"/>
  <c r="K4703" i="71"/>
  <c r="AA4703" i="71" s="1"/>
  <c r="Z4703" i="71"/>
  <c r="K182" i="71"/>
  <c r="AA182" i="71" s="1"/>
  <c r="Z182" i="71"/>
  <c r="K382" i="71"/>
  <c r="AA382" i="71" s="1"/>
  <c r="Z382" i="71"/>
  <c r="K582" i="71"/>
  <c r="AA582" i="71" s="1"/>
  <c r="Z582" i="71"/>
  <c r="K84" i="71"/>
  <c r="AA84" i="71" s="1"/>
  <c r="Z84" i="71"/>
  <c r="K284" i="71"/>
  <c r="AA284" i="71" s="1"/>
  <c r="Z284" i="71"/>
  <c r="K484" i="71"/>
  <c r="AA484" i="71" s="1"/>
  <c r="Z484" i="71"/>
  <c r="K684" i="71"/>
  <c r="AA684" i="71" s="1"/>
  <c r="Z684" i="71"/>
  <c r="K185" i="71"/>
  <c r="AA185" i="71" s="1"/>
  <c r="Z185" i="71"/>
  <c r="K385" i="71"/>
  <c r="AA385" i="71" s="1"/>
  <c r="Z385" i="71"/>
  <c r="K585" i="71"/>
  <c r="AA585" i="71" s="1"/>
  <c r="Z585" i="71"/>
  <c r="K842" i="71"/>
  <c r="AA842" i="71" s="1"/>
  <c r="Z842" i="71"/>
  <c r="K1042" i="71"/>
  <c r="AA1042" i="71" s="1"/>
  <c r="Z1042" i="71"/>
  <c r="K1242" i="71"/>
  <c r="AA1242" i="71" s="1"/>
  <c r="Z1242" i="71"/>
  <c r="K1442" i="71"/>
  <c r="AA1442" i="71" s="1"/>
  <c r="Z1442" i="71"/>
  <c r="K1642" i="71"/>
  <c r="AA1642" i="71" s="1"/>
  <c r="Z1642" i="71"/>
  <c r="K1862" i="71"/>
  <c r="AA1862" i="71" s="1"/>
  <c r="Z1862" i="71"/>
  <c r="K2082" i="71"/>
  <c r="AA2082" i="71" s="1"/>
  <c r="Z2082" i="71"/>
  <c r="K2382" i="71"/>
  <c r="AA2382" i="71" s="1"/>
  <c r="Z2382" i="71"/>
  <c r="K2682" i="71"/>
  <c r="AA2682" i="71" s="1"/>
  <c r="Z2682" i="71"/>
  <c r="K3182" i="71"/>
  <c r="AA3182" i="71" s="1"/>
  <c r="Z3182" i="71"/>
  <c r="K3682" i="71"/>
  <c r="AA3682" i="71" s="1"/>
  <c r="Z3682" i="71"/>
  <c r="K4242" i="71"/>
  <c r="AA4242" i="71" s="1"/>
  <c r="Z4242" i="71"/>
  <c r="K825" i="71"/>
  <c r="AA825" i="71" s="1"/>
  <c r="Z825" i="71"/>
  <c r="K1225" i="71"/>
  <c r="AA1225" i="71" s="1"/>
  <c r="Z1225" i="71"/>
  <c r="K1625" i="71"/>
  <c r="AA1625" i="71" s="1"/>
  <c r="Z1625" i="71"/>
  <c r="K2165" i="71"/>
  <c r="AA2165" i="71" s="1"/>
  <c r="Z2165" i="71"/>
  <c r="K2845" i="71"/>
  <c r="AA2845" i="71" s="1"/>
  <c r="Z2845" i="71"/>
  <c r="K3565" i="71"/>
  <c r="AA3565" i="71" s="1"/>
  <c r="Z3565" i="71"/>
  <c r="K7" i="71"/>
  <c r="AA7" i="71" s="1"/>
  <c r="Z7" i="71"/>
  <c r="K487" i="71"/>
  <c r="AA487" i="71" s="1"/>
  <c r="Z487" i="71"/>
  <c r="K927" i="71"/>
  <c r="AA927" i="71" s="1"/>
  <c r="Z927" i="71"/>
  <c r="K1487" i="71"/>
  <c r="AA1487" i="71" s="1"/>
  <c r="Z1487" i="71"/>
  <c r="K1987" i="71"/>
  <c r="AA1987" i="71" s="1"/>
  <c r="Z1987" i="71"/>
  <c r="K2567" i="71"/>
  <c r="AA2567" i="71" s="1"/>
  <c r="Z2567" i="71"/>
  <c r="K3967" i="71"/>
  <c r="AA3967" i="71" s="1"/>
  <c r="Z3967" i="71"/>
  <c r="K137" i="71"/>
  <c r="AA137" i="71" s="1"/>
  <c r="Z137" i="71"/>
  <c r="K577" i="71"/>
  <c r="AA577" i="71" s="1"/>
  <c r="Z577" i="71"/>
  <c r="K997" i="71"/>
  <c r="AA997" i="71" s="1"/>
  <c r="Z997" i="71"/>
  <c r="K1417" i="71"/>
  <c r="AA1417" i="71" s="1"/>
  <c r="Z1417" i="71"/>
  <c r="K1857" i="71"/>
  <c r="AA1857" i="71" s="1"/>
  <c r="Z1857" i="71"/>
  <c r="K2277" i="71"/>
  <c r="AA2277" i="71" s="1"/>
  <c r="Z2277" i="71"/>
  <c r="K2797" i="71"/>
  <c r="AA2797" i="71" s="1"/>
  <c r="Z2797" i="71"/>
  <c r="K3457" i="71"/>
  <c r="AA3457" i="71" s="1"/>
  <c r="Z3457" i="71"/>
  <c r="K3977" i="71"/>
  <c r="AA3977" i="71" s="1"/>
  <c r="Z3977" i="71"/>
  <c r="K4597" i="71"/>
  <c r="AA4597" i="71" s="1"/>
  <c r="Z4597" i="71"/>
  <c r="K440" i="71"/>
  <c r="AA440" i="71" s="1"/>
  <c r="Z440" i="71"/>
  <c r="K940" i="71"/>
  <c r="AA940" i="71" s="1"/>
  <c r="Z940" i="71"/>
  <c r="K1380" i="71"/>
  <c r="AA1380" i="71" s="1"/>
  <c r="Z1380" i="71"/>
  <c r="K1800" i="71"/>
  <c r="AA1800" i="71" s="1"/>
  <c r="Z1800" i="71"/>
  <c r="K2300" i="71"/>
  <c r="AA2300" i="71" s="1"/>
  <c r="Z2300" i="71"/>
  <c r="K2960" i="71"/>
  <c r="AA2960" i="71" s="1"/>
  <c r="Z2960" i="71"/>
  <c r="K3540" i="71"/>
  <c r="AA3540" i="71" s="1"/>
  <c r="Z3540" i="71"/>
  <c r="K4080" i="71"/>
  <c r="AA4080" i="71" s="1"/>
  <c r="Z4080" i="71"/>
  <c r="K229" i="71"/>
  <c r="AA229" i="71" s="1"/>
  <c r="Z229" i="71"/>
  <c r="K649" i="71"/>
  <c r="AA649" i="71" s="1"/>
  <c r="Z649" i="71"/>
  <c r="K1069" i="71"/>
  <c r="AA1069" i="71" s="1"/>
  <c r="Z1069" i="71"/>
  <c r="K1549" i="71"/>
  <c r="AA1549" i="71" s="1"/>
  <c r="Z1549" i="71"/>
  <c r="K2029" i="71"/>
  <c r="AA2029" i="71" s="1"/>
  <c r="Z2029" i="71"/>
  <c r="K2469" i="71"/>
  <c r="AA2469" i="71" s="1"/>
  <c r="Z2469" i="71"/>
  <c r="K2989" i="71"/>
  <c r="AA2989" i="71" s="1"/>
  <c r="Z2989" i="71"/>
  <c r="K3489" i="71"/>
  <c r="AA3489" i="71" s="1"/>
  <c r="Z3489" i="71"/>
  <c r="K4109" i="71"/>
  <c r="AA4109" i="71" s="1"/>
  <c r="Z4109" i="71"/>
  <c r="K4689" i="71"/>
  <c r="AA4689" i="71" s="1"/>
  <c r="Z4689" i="71"/>
  <c r="K2330" i="71"/>
  <c r="AA2330" i="71" s="1"/>
  <c r="Z2330" i="71"/>
  <c r="K3610" i="71"/>
  <c r="AA3610" i="71" s="1"/>
  <c r="Z3610" i="71"/>
  <c r="K4670" i="71"/>
  <c r="AA4670" i="71" s="1"/>
  <c r="Z4670" i="71"/>
  <c r="K1790" i="71"/>
  <c r="AA1790" i="71" s="1"/>
  <c r="Z1790" i="71"/>
  <c r="K2870" i="71"/>
  <c r="AA2870" i="71" s="1"/>
  <c r="Z2870" i="71"/>
  <c r="K3830" i="71"/>
  <c r="AA3830" i="71" s="1"/>
  <c r="Z3830" i="71"/>
  <c r="K4156" i="71"/>
  <c r="AA4156" i="71" s="1"/>
  <c r="Z4156" i="71"/>
  <c r="K4416" i="71"/>
  <c r="AA4416" i="71" s="1"/>
  <c r="Z4416" i="71"/>
  <c r="K4656" i="71"/>
  <c r="AA4656" i="71" s="1"/>
  <c r="Z4656" i="71"/>
  <c r="K375" i="71"/>
  <c r="AA375" i="71" s="1"/>
  <c r="Z375" i="71"/>
  <c r="K755" i="71"/>
  <c r="AA755" i="71" s="1"/>
  <c r="Z755" i="71"/>
  <c r="K1195" i="71"/>
  <c r="AA1195" i="71" s="1"/>
  <c r="Z1195" i="71"/>
  <c r="K1635" i="71"/>
  <c r="AA1635" i="71" s="1"/>
  <c r="Z1635" i="71"/>
  <c r="K2115" i="71"/>
  <c r="AA2115" i="71" s="1"/>
  <c r="Z2115" i="71"/>
  <c r="K2555" i="71"/>
  <c r="AA2555" i="71" s="1"/>
  <c r="Z2555" i="71"/>
  <c r="K3435" i="71"/>
  <c r="AA3435" i="71" s="1"/>
  <c r="Z3435" i="71"/>
  <c r="K4015" i="71"/>
  <c r="AA4015" i="71" s="1"/>
  <c r="Z4015" i="71"/>
  <c r="K4415" i="71"/>
  <c r="AA4415" i="71" s="1"/>
  <c r="Z4415" i="71"/>
  <c r="K1474" i="71"/>
  <c r="AA1474" i="71" s="1"/>
  <c r="Z1474" i="71"/>
  <c r="K1674" i="71"/>
  <c r="AA1674" i="71" s="1"/>
  <c r="Z1674" i="71"/>
  <c r="K1894" i="71"/>
  <c r="AA1894" i="71" s="1"/>
  <c r="Z1894" i="71"/>
  <c r="K2094" i="71"/>
  <c r="AA2094" i="71" s="1"/>
  <c r="Z2094" i="71"/>
  <c r="K2294" i="71"/>
  <c r="AA2294" i="71" s="1"/>
  <c r="Z2294" i="71"/>
  <c r="K2494" i="71"/>
  <c r="AA2494" i="71" s="1"/>
  <c r="Z2494" i="71"/>
  <c r="K2694" i="71"/>
  <c r="AA2694" i="71" s="1"/>
  <c r="Z2694" i="71"/>
  <c r="K2914" i="71"/>
  <c r="AA2914" i="71" s="1"/>
  <c r="Z2914" i="71"/>
  <c r="K3114" i="71"/>
  <c r="AA3114" i="71" s="1"/>
  <c r="Z3114" i="71"/>
  <c r="K3314" i="71"/>
  <c r="AA3314" i="71" s="1"/>
  <c r="Z3314" i="71"/>
  <c r="K3514" i="71"/>
  <c r="AA3514" i="71" s="1"/>
  <c r="Z3514" i="71"/>
  <c r="K3714" i="71"/>
  <c r="AA3714" i="71" s="1"/>
  <c r="Z3714" i="71"/>
  <c r="K3994" i="71"/>
  <c r="AA3994" i="71" s="1"/>
  <c r="Z3994" i="71"/>
  <c r="K4214" i="71"/>
  <c r="AA4214" i="71" s="1"/>
  <c r="Z4214" i="71"/>
  <c r="K4434" i="71"/>
  <c r="AA4434" i="71" s="1"/>
  <c r="Z4434" i="71"/>
  <c r="K4654" i="71"/>
  <c r="AA4654" i="71" s="1"/>
  <c r="Z4654" i="71"/>
  <c r="K4874" i="71"/>
  <c r="AA4874" i="71" s="1"/>
  <c r="Z4874" i="71"/>
  <c r="K2071" i="71"/>
  <c r="AA2071" i="71" s="1"/>
  <c r="Z2071" i="71"/>
  <c r="K3091" i="71"/>
  <c r="AA3091" i="71" s="1"/>
  <c r="Z3091" i="71"/>
  <c r="K4058" i="71"/>
  <c r="AA4058" i="71" s="1"/>
  <c r="Z4058" i="71"/>
  <c r="K3740" i="71"/>
  <c r="AA3740" i="71" s="1"/>
  <c r="Z3740" i="71"/>
  <c r="K2926" i="71"/>
  <c r="AA2926" i="71" s="1"/>
  <c r="Z2926" i="71"/>
  <c r="K1469" i="71"/>
  <c r="AA1469" i="71" s="1"/>
  <c r="Z1469" i="71"/>
  <c r="K2665" i="71"/>
  <c r="AA2665" i="71" s="1"/>
  <c r="Z2665" i="71"/>
  <c r="K4356" i="71"/>
  <c r="AA4356" i="71" s="1"/>
  <c r="Z4356" i="71"/>
  <c r="K1303" i="71"/>
  <c r="AA1303" i="71" s="1"/>
  <c r="Z1303" i="71"/>
  <c r="K3163" i="71"/>
  <c r="AA3163" i="71" s="1"/>
  <c r="Z3163" i="71"/>
  <c r="K4223" i="71"/>
  <c r="AA4223" i="71" s="1"/>
  <c r="Z4223" i="71"/>
  <c r="K1064" i="71"/>
  <c r="AA1064" i="71" s="1"/>
  <c r="Z1064" i="71"/>
  <c r="K1264" i="71"/>
  <c r="AA1264" i="71" s="1"/>
  <c r="Z1264" i="71"/>
  <c r="K1464" i="71"/>
  <c r="AA1464" i="71" s="1"/>
  <c r="Z1464" i="71"/>
  <c r="K1664" i="71"/>
  <c r="AA1664" i="71" s="1"/>
  <c r="Z1664" i="71"/>
  <c r="K1944" i="71"/>
  <c r="AA1944" i="71" s="1"/>
  <c r="Z1944" i="71"/>
  <c r="K2224" i="71"/>
  <c r="AA2224" i="71" s="1"/>
  <c r="Z2224" i="71"/>
  <c r="K2444" i="71"/>
  <c r="AA2444" i="71" s="1"/>
  <c r="Z2444" i="71"/>
  <c r="K2844" i="71"/>
  <c r="AA2844" i="71" s="1"/>
  <c r="Z2844" i="71"/>
  <c r="K3344" i="71"/>
  <c r="AA3344" i="71" s="1"/>
  <c r="Z3344" i="71"/>
  <c r="K3684" i="71"/>
  <c r="AA3684" i="71" s="1"/>
  <c r="Z3684" i="71"/>
  <c r="K4584" i="71"/>
  <c r="AA4584" i="71" s="1"/>
  <c r="Z4584" i="71"/>
  <c r="K66" i="71"/>
  <c r="AA66" i="71" s="1"/>
  <c r="Z66" i="71"/>
  <c r="K346" i="71"/>
  <c r="AA346" i="71" s="1"/>
  <c r="Z346" i="71"/>
  <c r="K546" i="71"/>
  <c r="AA546" i="71" s="1"/>
  <c r="Z546" i="71"/>
  <c r="K806" i="71"/>
  <c r="AA806" i="71" s="1"/>
  <c r="Z806" i="71"/>
  <c r="K1046" i="71"/>
  <c r="AA1046" i="71" s="1"/>
  <c r="Z1046" i="71"/>
  <c r="K1326" i="71"/>
  <c r="AA1326" i="71" s="1"/>
  <c r="Z1326" i="71"/>
  <c r="K1566" i="71"/>
  <c r="AA1566" i="71" s="1"/>
  <c r="Z1566" i="71"/>
  <c r="K1766" i="71"/>
  <c r="AA1766" i="71" s="1"/>
  <c r="Z1766" i="71"/>
  <c r="K2046" i="71"/>
  <c r="AA2046" i="71" s="1"/>
  <c r="Z2046" i="71"/>
  <c r="K2386" i="71"/>
  <c r="AA2386" i="71" s="1"/>
  <c r="Z2386" i="71"/>
  <c r="K2606" i="71"/>
  <c r="AA2606" i="71" s="1"/>
  <c r="Z2606" i="71"/>
  <c r="K3106" i="71"/>
  <c r="AA3106" i="71" s="1"/>
  <c r="Z3106" i="71"/>
  <c r="K3786" i="71"/>
  <c r="AA3786" i="71" s="1"/>
  <c r="Z3786" i="71"/>
  <c r="K4346" i="71"/>
  <c r="AA4346" i="71" s="1"/>
  <c r="Z4346" i="71"/>
  <c r="K111" i="71"/>
  <c r="AA111" i="71" s="1"/>
  <c r="Z111" i="71"/>
  <c r="K311" i="71"/>
  <c r="AA311" i="71" s="1"/>
  <c r="Z311" i="71"/>
  <c r="K511" i="71"/>
  <c r="AA511" i="71" s="1"/>
  <c r="Z511" i="71"/>
  <c r="K711" i="71"/>
  <c r="AA711" i="71" s="1"/>
  <c r="Z711" i="71"/>
  <c r="K911" i="71"/>
  <c r="AA911" i="71" s="1"/>
  <c r="Z911" i="71"/>
  <c r="K1111" i="71"/>
  <c r="AA1111" i="71" s="1"/>
  <c r="Z1111" i="71"/>
  <c r="K1411" i="71"/>
  <c r="AA1411" i="71" s="1"/>
  <c r="Z1411" i="71"/>
  <c r="K1731" i="71"/>
  <c r="AA1731" i="71" s="1"/>
  <c r="Z1731" i="71"/>
  <c r="K2011" i="71"/>
  <c r="AA2011" i="71" s="1"/>
  <c r="Z2011" i="71"/>
  <c r="K2271" i="71"/>
  <c r="AA2271" i="71" s="1"/>
  <c r="Z2271" i="71"/>
  <c r="K2611" i="71"/>
  <c r="AA2611" i="71" s="1"/>
  <c r="Z2611" i="71"/>
  <c r="K2851" i="71"/>
  <c r="AA2851" i="71" s="1"/>
  <c r="Z2851" i="71"/>
  <c r="K3111" i="71"/>
  <c r="AA3111" i="71" s="1"/>
  <c r="Z3111" i="71"/>
  <c r="K3351" i="71"/>
  <c r="AA3351" i="71" s="1"/>
  <c r="Z3351" i="71"/>
  <c r="K3811" i="71"/>
  <c r="AA3811" i="71" s="1"/>
  <c r="Z3811" i="71"/>
  <c r="K4491" i="71"/>
  <c r="AA4491" i="71" s="1"/>
  <c r="Z4491" i="71"/>
  <c r="K72" i="71"/>
  <c r="AA72" i="71" s="1"/>
  <c r="Z72" i="71"/>
  <c r="K272" i="71"/>
  <c r="AA272" i="71" s="1"/>
  <c r="Z272" i="71"/>
  <c r="K492" i="71"/>
  <c r="AA492" i="71" s="1"/>
  <c r="Z492" i="71"/>
  <c r="K692" i="71"/>
  <c r="AA692" i="71" s="1"/>
  <c r="Z692" i="71"/>
  <c r="K892" i="71"/>
  <c r="AA892" i="71" s="1"/>
  <c r="Z892" i="71"/>
  <c r="K1112" i="71"/>
  <c r="AA1112" i="71" s="1"/>
  <c r="Z1112" i="71"/>
  <c r="K1332" i="71"/>
  <c r="AA1332" i="71" s="1"/>
  <c r="Z1332" i="71"/>
  <c r="K1552" i="71"/>
  <c r="AA1552" i="71" s="1"/>
  <c r="Z1552" i="71"/>
  <c r="K1852" i="71"/>
  <c r="AA1852" i="71" s="1"/>
  <c r="Z1852" i="71"/>
  <c r="K2052" i="71"/>
  <c r="AA2052" i="71" s="1"/>
  <c r="Z2052" i="71"/>
  <c r="K2332" i="71"/>
  <c r="AA2332" i="71" s="1"/>
  <c r="Z2332" i="71"/>
  <c r="K2572" i="71"/>
  <c r="AA2572" i="71" s="1"/>
  <c r="Z2572" i="71"/>
  <c r="K2772" i="71"/>
  <c r="AA2772" i="71" s="1"/>
  <c r="Z2772" i="71"/>
  <c r="K2972" i="71"/>
  <c r="AA2972" i="71" s="1"/>
  <c r="Z2972" i="71"/>
  <c r="K3172" i="71"/>
  <c r="AA3172" i="71" s="1"/>
  <c r="Z3172" i="71"/>
  <c r="K3372" i="71"/>
  <c r="AA3372" i="71" s="1"/>
  <c r="Z3372" i="71"/>
  <c r="K3572" i="71"/>
  <c r="AA3572" i="71" s="1"/>
  <c r="Z3572" i="71"/>
  <c r="K3872" i="71"/>
  <c r="AA3872" i="71" s="1"/>
  <c r="Z3872" i="71"/>
  <c r="K4352" i="71"/>
  <c r="AA4352" i="71" s="1"/>
  <c r="Z4352" i="71"/>
  <c r="K34" i="71"/>
  <c r="AA34" i="71" s="1"/>
  <c r="Z34" i="71"/>
  <c r="K234" i="71"/>
  <c r="AA234" i="71" s="1"/>
  <c r="Z234" i="71"/>
  <c r="K454" i="71"/>
  <c r="AA454" i="71" s="1"/>
  <c r="Z454" i="71"/>
  <c r="K674" i="71"/>
  <c r="AA674" i="71" s="1"/>
  <c r="Z674" i="71"/>
  <c r="K934" i="71"/>
  <c r="AA934" i="71" s="1"/>
  <c r="Z934" i="71"/>
  <c r="K1174" i="71"/>
  <c r="AA1174" i="71" s="1"/>
  <c r="Z1174" i="71"/>
  <c r="K1394" i="71"/>
  <c r="AA1394" i="71" s="1"/>
  <c r="Z1394" i="71"/>
  <c r="K98" i="71"/>
  <c r="AA98" i="71" s="1"/>
  <c r="Z98" i="71"/>
  <c r="K298" i="71"/>
  <c r="AA298" i="71" s="1"/>
  <c r="Z298" i="71"/>
  <c r="K538" i="71"/>
  <c r="AA538" i="71" s="1"/>
  <c r="Z538" i="71"/>
  <c r="K758" i="71"/>
  <c r="AA758" i="71" s="1"/>
  <c r="Z758" i="71"/>
  <c r="K978" i="71"/>
  <c r="AA978" i="71" s="1"/>
  <c r="Z978" i="71"/>
  <c r="K1198" i="71"/>
  <c r="AA1198" i="71" s="1"/>
  <c r="Z1198" i="71"/>
  <c r="K1418" i="71"/>
  <c r="AA1418" i="71" s="1"/>
  <c r="Z1418" i="71"/>
  <c r="K1618" i="71"/>
  <c r="AA1618" i="71" s="1"/>
  <c r="Z1618" i="71"/>
  <c r="K1818" i="71"/>
  <c r="AA1818" i="71" s="1"/>
  <c r="Z1818" i="71"/>
  <c r="K2018" i="71"/>
  <c r="AA2018" i="71" s="1"/>
  <c r="Z2018" i="71"/>
  <c r="K2298" i="71"/>
  <c r="AA2298" i="71" s="1"/>
  <c r="Z2298" i="71"/>
  <c r="K2598" i="71"/>
  <c r="AA2598" i="71" s="1"/>
  <c r="Z2598" i="71"/>
  <c r="K2798" i="71"/>
  <c r="AA2798" i="71" s="1"/>
  <c r="Z2798" i="71"/>
  <c r="K2998" i="71"/>
  <c r="AA2998" i="71" s="1"/>
  <c r="Z2998" i="71"/>
  <c r="K3198" i="71"/>
  <c r="AA3198" i="71" s="1"/>
  <c r="Z3198" i="71"/>
  <c r="K3398" i="71"/>
  <c r="AA3398" i="71" s="1"/>
  <c r="Z3398" i="71"/>
  <c r="K3598" i="71"/>
  <c r="AA3598" i="71" s="1"/>
  <c r="Z3598" i="71"/>
  <c r="K3798" i="71"/>
  <c r="AA3798" i="71" s="1"/>
  <c r="Z3798" i="71"/>
  <c r="K4078" i="71"/>
  <c r="AA4078" i="71" s="1"/>
  <c r="Z4078" i="71"/>
  <c r="K4378" i="71"/>
  <c r="AA4378" i="71" s="1"/>
  <c r="Z4378" i="71"/>
  <c r="K4638" i="71"/>
  <c r="AA4638" i="71" s="1"/>
  <c r="Z4638" i="71"/>
  <c r="K4838" i="71"/>
  <c r="AA4838" i="71" s="1"/>
  <c r="Z4838" i="71"/>
  <c r="K99" i="71"/>
  <c r="AA99" i="71" s="1"/>
  <c r="Z99" i="71"/>
  <c r="K319" i="71"/>
  <c r="AA319" i="71" s="1"/>
  <c r="Z319" i="71"/>
  <c r="K519" i="71"/>
  <c r="AA519" i="71" s="1"/>
  <c r="Z519" i="71"/>
  <c r="K739" i="71"/>
  <c r="AA739" i="71" s="1"/>
  <c r="Z739" i="71"/>
  <c r="K959" i="71"/>
  <c r="AA959" i="71" s="1"/>
  <c r="Z959" i="71"/>
  <c r="K1179" i="71"/>
  <c r="AA1179" i="71" s="1"/>
  <c r="Z1179" i="71"/>
  <c r="K1379" i="71"/>
  <c r="AA1379" i="71" s="1"/>
  <c r="Z1379" i="71"/>
  <c r="K1579" i="71"/>
  <c r="AA1579" i="71" s="1"/>
  <c r="Z1579" i="71"/>
  <c r="K1799" i="71"/>
  <c r="AA1799" i="71" s="1"/>
  <c r="Z1799" i="71"/>
  <c r="K1999" i="71"/>
  <c r="AA1999" i="71" s="1"/>
  <c r="Z1999" i="71"/>
  <c r="K2239" i="71"/>
  <c r="AA2239" i="71" s="1"/>
  <c r="Z2239" i="71"/>
  <c r="K2539" i="71"/>
  <c r="AA2539" i="71" s="1"/>
  <c r="Z2539" i="71"/>
  <c r="K2779" i="71"/>
  <c r="AA2779" i="71" s="1"/>
  <c r="Z2779" i="71"/>
  <c r="K3159" i="71"/>
  <c r="AA3159" i="71" s="1"/>
  <c r="Z3159" i="71"/>
  <c r="K3459" i="71"/>
  <c r="AA3459" i="71" s="1"/>
  <c r="Z3459" i="71"/>
  <c r="K3779" i="71"/>
  <c r="AA3779" i="71" s="1"/>
  <c r="Z3779" i="71"/>
  <c r="K4059" i="71"/>
  <c r="AA4059" i="71" s="1"/>
  <c r="Z4059" i="71"/>
  <c r="K4339" i="71"/>
  <c r="AA4339" i="71" s="1"/>
  <c r="Z4339" i="71"/>
  <c r="K4639" i="71"/>
  <c r="AA4639" i="71" s="1"/>
  <c r="Z4639" i="71"/>
  <c r="K4839" i="71"/>
  <c r="AA4839" i="71" s="1"/>
  <c r="Z4839" i="71"/>
  <c r="K101" i="71"/>
  <c r="AA101" i="71" s="1"/>
  <c r="Z101" i="71"/>
  <c r="K341" i="71"/>
  <c r="AA341" i="71" s="1"/>
  <c r="Z341" i="71"/>
  <c r="K561" i="71"/>
  <c r="AA561" i="71" s="1"/>
  <c r="Z561" i="71"/>
  <c r="K781" i="71"/>
  <c r="AA781" i="71" s="1"/>
  <c r="Z781" i="71"/>
  <c r="K981" i="71"/>
  <c r="AA981" i="71" s="1"/>
  <c r="Z981" i="71"/>
  <c r="K1181" i="71"/>
  <c r="AA1181" i="71" s="1"/>
  <c r="Z1181" i="71"/>
  <c r="K1401" i="71"/>
  <c r="AA1401" i="71" s="1"/>
  <c r="Z1401" i="71"/>
  <c r="K1601" i="71"/>
  <c r="AA1601" i="71" s="1"/>
  <c r="Z1601" i="71"/>
  <c r="K1821" i="71"/>
  <c r="AA1821" i="71" s="1"/>
  <c r="Z1821" i="71"/>
  <c r="K2021" i="71"/>
  <c r="AA2021" i="71" s="1"/>
  <c r="Z2021" i="71"/>
  <c r="K2281" i="71"/>
  <c r="AA2281" i="71" s="1"/>
  <c r="Z2281" i="71"/>
  <c r="K2541" i="71"/>
  <c r="AA2541" i="71" s="1"/>
  <c r="Z2541" i="71"/>
  <c r="K2821" i="71"/>
  <c r="AA2821" i="71" s="1"/>
  <c r="Z2821" i="71"/>
  <c r="K3061" i="71"/>
  <c r="AA3061" i="71" s="1"/>
  <c r="Z3061" i="71"/>
  <c r="K3281" i="71"/>
  <c r="AA3281" i="71" s="1"/>
  <c r="Z3281" i="71"/>
  <c r="K3501" i="71"/>
  <c r="AA3501" i="71" s="1"/>
  <c r="Z3501" i="71"/>
  <c r="K3741" i="71"/>
  <c r="AA3741" i="71" s="1"/>
  <c r="Z3741" i="71"/>
  <c r="K4021" i="71"/>
  <c r="AA4021" i="71" s="1"/>
  <c r="Z4021" i="71"/>
  <c r="K4281" i="71"/>
  <c r="AA4281" i="71" s="1"/>
  <c r="Z4281" i="71"/>
  <c r="K4701" i="71"/>
  <c r="AA4701" i="71" s="1"/>
  <c r="Z4701" i="71"/>
  <c r="K68" i="71"/>
  <c r="AA68" i="71" s="1"/>
  <c r="Z68" i="71"/>
  <c r="K288" i="71"/>
  <c r="AA288" i="71" s="1"/>
  <c r="Z288" i="71"/>
  <c r="K508" i="71"/>
  <c r="AA508" i="71" s="1"/>
  <c r="Z508" i="71"/>
  <c r="K748" i="71"/>
  <c r="AA748" i="71" s="1"/>
  <c r="Z748" i="71"/>
  <c r="K988" i="71"/>
  <c r="AA988" i="71" s="1"/>
  <c r="Z988" i="71"/>
  <c r="K1228" i="71"/>
  <c r="AA1228" i="71" s="1"/>
  <c r="Z1228" i="71"/>
  <c r="K1448" i="71"/>
  <c r="AA1448" i="71" s="1"/>
  <c r="Z1448" i="71"/>
  <c r="K156" i="71"/>
  <c r="AA156" i="71" s="1"/>
  <c r="Z156" i="71"/>
  <c r="K356" i="71"/>
  <c r="AA356" i="71" s="1"/>
  <c r="Z356" i="71"/>
  <c r="K616" i="71"/>
  <c r="AA616" i="71" s="1"/>
  <c r="Z616" i="71"/>
  <c r="K816" i="71"/>
  <c r="AA816" i="71" s="1"/>
  <c r="Z816" i="71"/>
  <c r="K1016" i="71"/>
  <c r="AA1016" i="71" s="1"/>
  <c r="Z1016" i="71"/>
  <c r="K1216" i="71"/>
  <c r="AA1216" i="71" s="1"/>
  <c r="Z1216" i="71"/>
  <c r="K1416" i="71"/>
  <c r="AA1416" i="71" s="1"/>
  <c r="Z1416" i="71"/>
  <c r="K1656" i="71"/>
  <c r="AA1656" i="71" s="1"/>
  <c r="Z1656" i="71"/>
  <c r="K1856" i="71"/>
  <c r="AA1856" i="71" s="1"/>
  <c r="Z1856" i="71"/>
  <c r="K2076" i="71"/>
  <c r="AA2076" i="71" s="1"/>
  <c r="Z2076" i="71"/>
  <c r="K2296" i="71"/>
  <c r="AA2296" i="71" s="1"/>
  <c r="Z2296" i="71"/>
  <c r="K2496" i="71"/>
  <c r="AA2496" i="71" s="1"/>
  <c r="Z2496" i="71"/>
  <c r="K2716" i="71"/>
  <c r="AA2716" i="71" s="1"/>
  <c r="Z2716" i="71"/>
  <c r="K2936" i="71"/>
  <c r="AA2936" i="71" s="1"/>
  <c r="Z2936" i="71"/>
  <c r="K3156" i="71"/>
  <c r="AA3156" i="71" s="1"/>
  <c r="Z3156" i="71"/>
  <c r="K3436" i="71"/>
  <c r="AA3436" i="71" s="1"/>
  <c r="Z3436" i="71"/>
  <c r="K3716" i="71"/>
  <c r="AA3716" i="71" s="1"/>
  <c r="Z3716" i="71"/>
  <c r="K1768" i="71"/>
  <c r="AA1768" i="71" s="1"/>
  <c r="Z1768" i="71"/>
  <c r="K1988" i="71"/>
  <c r="AA1988" i="71" s="1"/>
  <c r="Z1988" i="71"/>
  <c r="K2208" i="71"/>
  <c r="AA2208" i="71" s="1"/>
  <c r="Z2208" i="71"/>
  <c r="K2428" i="71"/>
  <c r="AA2428" i="71" s="1"/>
  <c r="Z2428" i="71"/>
  <c r="K2628" i="71"/>
  <c r="AA2628" i="71" s="1"/>
  <c r="Z2628" i="71"/>
  <c r="K2828" i="71"/>
  <c r="AA2828" i="71" s="1"/>
  <c r="Z2828" i="71"/>
  <c r="K3028" i="71"/>
  <c r="AA3028" i="71" s="1"/>
  <c r="Z3028" i="71"/>
  <c r="K3228" i="71"/>
  <c r="AA3228" i="71" s="1"/>
  <c r="Z3228" i="71"/>
  <c r="K3428" i="71"/>
  <c r="AA3428" i="71" s="1"/>
  <c r="Z3428" i="71"/>
  <c r="K3628" i="71"/>
  <c r="AA3628" i="71" s="1"/>
  <c r="Z3628" i="71"/>
  <c r="K3848" i="71"/>
  <c r="AA3848" i="71" s="1"/>
  <c r="Z3848" i="71"/>
  <c r="K4068" i="71"/>
  <c r="AA4068" i="71" s="1"/>
  <c r="Z4068" i="71"/>
  <c r="K4308" i="71"/>
  <c r="AA4308" i="71" s="1"/>
  <c r="Z4308" i="71"/>
  <c r="K4568" i="71"/>
  <c r="AA4568" i="71" s="1"/>
  <c r="Z4568" i="71"/>
  <c r="K4828" i="71"/>
  <c r="AA4828" i="71" s="1"/>
  <c r="Z4828" i="71"/>
  <c r="K73" i="71"/>
  <c r="AA73" i="71" s="1"/>
  <c r="Z73" i="71"/>
  <c r="K313" i="71"/>
  <c r="AA313" i="71" s="1"/>
  <c r="Z313" i="71"/>
  <c r="K513" i="71"/>
  <c r="AA513" i="71" s="1"/>
  <c r="Z513" i="71"/>
  <c r="K733" i="71"/>
  <c r="AA733" i="71" s="1"/>
  <c r="Z733" i="71"/>
  <c r="K933" i="71"/>
  <c r="AA933" i="71" s="1"/>
  <c r="Z933" i="71"/>
  <c r="K1153" i="71"/>
  <c r="AA1153" i="71" s="1"/>
  <c r="Z1153" i="71"/>
  <c r="K1373" i="71"/>
  <c r="AA1373" i="71" s="1"/>
  <c r="Z1373" i="71"/>
  <c r="K1573" i="71"/>
  <c r="AA1573" i="71" s="1"/>
  <c r="Z1573" i="71"/>
  <c r="K1793" i="71"/>
  <c r="AA1793" i="71" s="1"/>
  <c r="Z1793" i="71"/>
  <c r="K2013" i="71"/>
  <c r="AA2013" i="71" s="1"/>
  <c r="Z2013" i="71"/>
  <c r="K2213" i="71"/>
  <c r="AA2213" i="71" s="1"/>
  <c r="Z2213" i="71"/>
  <c r="K2413" i="71"/>
  <c r="AA2413" i="71" s="1"/>
  <c r="Z2413" i="71"/>
  <c r="K2653" i="71"/>
  <c r="AA2653" i="71" s="1"/>
  <c r="Z2653" i="71"/>
  <c r="K2853" i="71"/>
  <c r="AA2853" i="71" s="1"/>
  <c r="Z2853" i="71"/>
  <c r="K3053" i="71"/>
  <c r="AA3053" i="71" s="1"/>
  <c r="Z3053" i="71"/>
  <c r="K3253" i="71"/>
  <c r="AA3253" i="71" s="1"/>
  <c r="Z3253" i="71"/>
  <c r="K3453" i="71"/>
  <c r="AA3453" i="71" s="1"/>
  <c r="Z3453" i="71"/>
  <c r="K3653" i="71"/>
  <c r="AA3653" i="71" s="1"/>
  <c r="Z3653" i="71"/>
  <c r="K3853" i="71"/>
  <c r="AA3853" i="71" s="1"/>
  <c r="Z3853" i="71"/>
  <c r="K4053" i="71"/>
  <c r="AA4053" i="71" s="1"/>
  <c r="Z4053" i="71"/>
  <c r="K4253" i="71"/>
  <c r="AA4253" i="71" s="1"/>
  <c r="Z4253" i="71"/>
  <c r="K4453" i="71"/>
  <c r="AA4453" i="71" s="1"/>
  <c r="Z4453" i="71"/>
  <c r="K4693" i="71"/>
  <c r="AA4693" i="71" s="1"/>
  <c r="Z4693" i="71"/>
  <c r="K3150" i="71"/>
  <c r="AA3150" i="71" s="1"/>
  <c r="Z3150" i="71"/>
  <c r="K4110" i="71"/>
  <c r="AA4110" i="71" s="1"/>
  <c r="Z4110" i="71"/>
  <c r="K1930" i="71"/>
  <c r="AA1930" i="71" s="1"/>
  <c r="Z1930" i="71"/>
  <c r="K3030" i="71"/>
  <c r="AA3030" i="71" s="1"/>
  <c r="Z3030" i="71"/>
  <c r="K4370" i="71"/>
  <c r="AA4370" i="71" s="1"/>
  <c r="Z4370" i="71"/>
  <c r="K1310" i="71"/>
  <c r="AA1310" i="71" s="1"/>
  <c r="Z1310" i="71"/>
  <c r="K2590" i="71"/>
  <c r="AA2590" i="71" s="1"/>
  <c r="Z2590" i="71"/>
  <c r="K4610" i="71"/>
  <c r="AA4610" i="71" s="1"/>
  <c r="Z4610" i="71"/>
  <c r="K50" i="71"/>
  <c r="AA50" i="71" s="1"/>
  <c r="Z50" i="71"/>
  <c r="K250" i="71"/>
  <c r="AA250" i="71" s="1"/>
  <c r="Z250" i="71"/>
  <c r="K450" i="71"/>
  <c r="AA450" i="71" s="1"/>
  <c r="Z450" i="71"/>
  <c r="K650" i="71"/>
  <c r="AA650" i="71" s="1"/>
  <c r="Z650" i="71"/>
  <c r="K910" i="71"/>
  <c r="AA910" i="71" s="1"/>
  <c r="Z910" i="71"/>
  <c r="K1170" i="71"/>
  <c r="AA1170" i="71" s="1"/>
  <c r="Z1170" i="71"/>
  <c r="K1470" i="71"/>
  <c r="AA1470" i="71" s="1"/>
  <c r="Z1470" i="71"/>
  <c r="K2210" i="71"/>
  <c r="AA2210" i="71" s="1"/>
  <c r="Z2210" i="71"/>
  <c r="K3010" i="71"/>
  <c r="AA3010" i="71" s="1"/>
  <c r="Z3010" i="71"/>
  <c r="K4350" i="71"/>
  <c r="AA4350" i="71" s="1"/>
  <c r="Z4350" i="71"/>
  <c r="K4793" i="71"/>
  <c r="AA4793" i="71" s="1"/>
  <c r="Z4793" i="71"/>
  <c r="K355" i="71"/>
  <c r="AA355" i="71" s="1"/>
  <c r="Z355" i="71"/>
  <c r="K815" i="71"/>
  <c r="AA815" i="71" s="1"/>
  <c r="Z815" i="71"/>
  <c r="K1175" i="71"/>
  <c r="AA1175" i="71" s="1"/>
  <c r="Z1175" i="71"/>
  <c r="K1515" i="71"/>
  <c r="AA1515" i="71" s="1"/>
  <c r="Z1515" i="71"/>
  <c r="K1895" i="71"/>
  <c r="AA1895" i="71" s="1"/>
  <c r="Z1895" i="71"/>
  <c r="K2235" i="71"/>
  <c r="AA2235" i="71" s="1"/>
  <c r="Z2235" i="71"/>
  <c r="K2675" i="71"/>
  <c r="AA2675" i="71" s="1"/>
  <c r="Z2675" i="71"/>
  <c r="K2895" i="71"/>
  <c r="AA2895" i="71" s="1"/>
  <c r="Z2895" i="71"/>
  <c r="K3155" i="71"/>
  <c r="AA3155" i="71" s="1"/>
  <c r="Z3155" i="71"/>
  <c r="K3515" i="71"/>
  <c r="AA3515" i="71" s="1"/>
  <c r="Z3515" i="71"/>
  <c r="K3815" i="71"/>
  <c r="AA3815" i="71" s="1"/>
  <c r="Z3815" i="71"/>
  <c r="K4235" i="71"/>
  <c r="AA4235" i="71" s="1"/>
  <c r="Z4235" i="71"/>
  <c r="K4615" i="71"/>
  <c r="AA4615" i="71" s="1"/>
  <c r="Z4615" i="71"/>
  <c r="K1117" i="71"/>
  <c r="AA1117" i="71" s="1"/>
  <c r="Z1117" i="71"/>
  <c r="K4457" i="71"/>
  <c r="AA4457" i="71" s="1"/>
  <c r="Z4457" i="71"/>
  <c r="K3220" i="71"/>
  <c r="AA3220" i="71" s="1"/>
  <c r="Z3220" i="71"/>
  <c r="K4620" i="71"/>
  <c r="AA4620" i="71" s="1"/>
  <c r="Z4620" i="71"/>
  <c r="K1087" i="71"/>
  <c r="AA1087" i="71" s="1"/>
  <c r="Z1087" i="71"/>
  <c r="K2007" i="71"/>
  <c r="AA2007" i="71" s="1"/>
  <c r="Z2007" i="71"/>
  <c r="K2947" i="71"/>
  <c r="AA2947" i="71" s="1"/>
  <c r="Z2947" i="71"/>
  <c r="K4247" i="71"/>
  <c r="AA4247" i="71" s="1"/>
  <c r="Z4247" i="71"/>
  <c r="K869" i="71"/>
  <c r="AA869" i="71" s="1"/>
  <c r="Z869" i="71"/>
  <c r="K2028" i="71"/>
  <c r="AA2028" i="71" s="1"/>
  <c r="Z2028" i="71"/>
  <c r="K1752" i="71"/>
  <c r="AA1752" i="71" s="1"/>
  <c r="Z1752" i="71"/>
  <c r="K3932" i="71"/>
  <c r="AA3932" i="71" s="1"/>
  <c r="Z3932" i="71"/>
  <c r="K4432" i="71"/>
  <c r="AA4432" i="71" s="1"/>
  <c r="Z4432" i="71"/>
  <c r="K4912" i="71"/>
  <c r="AA4912" i="71" s="1"/>
  <c r="Z4912" i="71"/>
  <c r="K613" i="71"/>
  <c r="AA613" i="71" s="1"/>
  <c r="Z613" i="71"/>
  <c r="K4815" i="71"/>
  <c r="AA4815" i="71" s="1"/>
  <c r="Z4815" i="71"/>
  <c r="K4756" i="71"/>
  <c r="AA4756" i="71" s="1"/>
  <c r="Z4756" i="71"/>
  <c r="K4145" i="71"/>
  <c r="AA4145" i="71" s="1"/>
  <c r="Z4145" i="71"/>
  <c r="K3954" i="71"/>
  <c r="AA3954" i="71" s="1"/>
  <c r="Z3954" i="71"/>
  <c r="K2202" i="71"/>
  <c r="AA2202" i="71" s="1"/>
  <c r="Z2202" i="71"/>
  <c r="K3102" i="71"/>
  <c r="AA3102" i="71" s="1"/>
  <c r="Z3102" i="71"/>
  <c r="K3642" i="71"/>
  <c r="AA3642" i="71" s="1"/>
  <c r="Z3642" i="71"/>
  <c r="K4122" i="71"/>
  <c r="AA4122" i="71" s="1"/>
  <c r="Z4122" i="71"/>
  <c r="K4582" i="71"/>
  <c r="AA4582" i="71" s="1"/>
  <c r="Z4582" i="71"/>
  <c r="K4922" i="71"/>
  <c r="AA4922" i="71" s="1"/>
  <c r="Z4922" i="71"/>
  <c r="K3004" i="71"/>
  <c r="AA3004" i="71" s="1"/>
  <c r="Z3004" i="71"/>
  <c r="K3764" i="71"/>
  <c r="AA3764" i="71" s="1"/>
  <c r="Z3764" i="71"/>
  <c r="K2205" i="71"/>
  <c r="AA2205" i="71" s="1"/>
  <c r="Z2205" i="71"/>
  <c r="K4245" i="71"/>
  <c r="AA4245" i="71" s="1"/>
  <c r="Z4245" i="71"/>
  <c r="K2484" i="71"/>
  <c r="AA2484" i="71" s="1"/>
  <c r="Z2484" i="71"/>
  <c r="K3864" i="71"/>
  <c r="AA3864" i="71" s="1"/>
  <c r="Z3864" i="71"/>
  <c r="K2562" i="71"/>
  <c r="AA2562" i="71" s="1"/>
  <c r="Z2562" i="71"/>
  <c r="K4362" i="71"/>
  <c r="AA4362" i="71" s="1"/>
  <c r="Z4362" i="71"/>
  <c r="K4104" i="71"/>
  <c r="AA4104" i="71" s="1"/>
  <c r="Z4104" i="71"/>
  <c r="K4744" i="71"/>
  <c r="AA4744" i="71" s="1"/>
  <c r="Z4744" i="71"/>
  <c r="K3505" i="71"/>
  <c r="AA3505" i="71" s="1"/>
  <c r="Z3505" i="71"/>
  <c r="K2586" i="71"/>
  <c r="AA2586" i="71" s="1"/>
  <c r="Z2586" i="71"/>
  <c r="K3586" i="71"/>
  <c r="AA3586" i="71" s="1"/>
  <c r="Z3586" i="71"/>
  <c r="K4046" i="71"/>
  <c r="AA4046" i="71" s="1"/>
  <c r="Z4046" i="71"/>
  <c r="K4506" i="71"/>
  <c r="AA4506" i="71" s="1"/>
  <c r="Z4506" i="71"/>
  <c r="K2987" i="71"/>
  <c r="AA2987" i="71" s="1"/>
  <c r="Z2987" i="71"/>
  <c r="K3927" i="71"/>
  <c r="AA3927" i="71" s="1"/>
  <c r="Z3927" i="71"/>
  <c r="K4887" i="71"/>
  <c r="AA4887" i="71" s="1"/>
  <c r="Z4887" i="71"/>
  <c r="K4292" i="71"/>
  <c r="AA4292" i="71" s="1"/>
  <c r="Z4292" i="71"/>
  <c r="K4937" i="71"/>
  <c r="AA4937" i="71" s="1"/>
  <c r="Z4937" i="71"/>
  <c r="K4131" i="71"/>
  <c r="AA4131" i="71" s="1"/>
  <c r="Z4131" i="71"/>
  <c r="K4551" i="71"/>
  <c r="AA4551" i="71" s="1"/>
  <c r="Z4551" i="71"/>
  <c r="K1118" i="71"/>
  <c r="AA1118" i="71" s="1"/>
  <c r="Z1118" i="71"/>
  <c r="K43" i="71"/>
  <c r="AA43" i="71" s="1"/>
  <c r="Z43" i="71"/>
  <c r="K283" i="71"/>
  <c r="AA283" i="71" s="1"/>
  <c r="Z283" i="71"/>
  <c r="K523" i="71"/>
  <c r="AA523" i="71" s="1"/>
  <c r="Z523" i="71"/>
  <c r="K743" i="71"/>
  <c r="AA743" i="71" s="1"/>
  <c r="Z743" i="71"/>
  <c r="K963" i="71"/>
  <c r="AA963" i="71" s="1"/>
  <c r="Z963" i="71"/>
  <c r="K1223" i="71"/>
  <c r="AA1223" i="71" s="1"/>
  <c r="Z1223" i="71"/>
  <c r="K1483" i="71"/>
  <c r="AA1483" i="71" s="1"/>
  <c r="Z1483" i="71"/>
  <c r="K1703" i="71"/>
  <c r="AA1703" i="71" s="1"/>
  <c r="Z1703" i="71"/>
  <c r="K1923" i="71"/>
  <c r="AA1923" i="71" s="1"/>
  <c r="Z1923" i="71"/>
  <c r="K2223" i="71"/>
  <c r="AA2223" i="71" s="1"/>
  <c r="Z2223" i="71"/>
  <c r="K2483" i="71"/>
  <c r="AA2483" i="71" s="1"/>
  <c r="Z2483" i="71"/>
  <c r="K2843" i="71"/>
  <c r="AA2843" i="71" s="1"/>
  <c r="Z2843" i="71"/>
  <c r="K3183" i="71"/>
  <c r="AA3183" i="71" s="1"/>
  <c r="Z3183" i="71"/>
  <c r="K3603" i="71"/>
  <c r="AA3603" i="71" s="1"/>
  <c r="Z3603" i="71"/>
  <c r="K3963" i="71"/>
  <c r="AA3963" i="71" s="1"/>
  <c r="Z3963" i="71"/>
  <c r="K744" i="71"/>
  <c r="AA744" i="71" s="1"/>
  <c r="Z744" i="71"/>
  <c r="K944" i="71"/>
  <c r="AA944" i="71" s="1"/>
  <c r="Z944" i="71"/>
  <c r="K1144" i="71"/>
  <c r="AA1144" i="71" s="1"/>
  <c r="Z1144" i="71"/>
  <c r="K1344" i="71"/>
  <c r="AA1344" i="71" s="1"/>
  <c r="Z1344" i="71"/>
  <c r="K1544" i="71"/>
  <c r="AA1544" i="71" s="1"/>
  <c r="Z1544" i="71"/>
  <c r="K1764" i="71"/>
  <c r="AA1764" i="71" s="1"/>
  <c r="Z1764" i="71"/>
  <c r="K2024" i="71"/>
  <c r="AA2024" i="71" s="1"/>
  <c r="Z2024" i="71"/>
  <c r="K2304" i="71"/>
  <c r="AA2304" i="71" s="1"/>
  <c r="Z2304" i="71"/>
  <c r="K2544" i="71"/>
  <c r="AA2544" i="71" s="1"/>
  <c r="Z2544" i="71"/>
  <c r="K3044" i="71"/>
  <c r="AA3044" i="71" s="1"/>
  <c r="Z3044" i="71"/>
  <c r="K3504" i="71"/>
  <c r="AA3504" i="71" s="1"/>
  <c r="Z3504" i="71"/>
  <c r="K3964" i="71"/>
  <c r="AA3964" i="71" s="1"/>
  <c r="Z3964" i="71"/>
  <c r="K186" i="71"/>
  <c r="AA186" i="71" s="1"/>
  <c r="Z186" i="71"/>
  <c r="K426" i="71"/>
  <c r="AA426" i="71" s="1"/>
  <c r="Z426" i="71"/>
  <c r="K646" i="71"/>
  <c r="AA646" i="71" s="1"/>
  <c r="Z646" i="71"/>
  <c r="K886" i="71"/>
  <c r="AA886" i="71" s="1"/>
  <c r="Z886" i="71"/>
  <c r="K1126" i="71"/>
  <c r="AA1126" i="71" s="1"/>
  <c r="Z1126" i="71"/>
  <c r="K1446" i="71"/>
  <c r="AA1446" i="71" s="1"/>
  <c r="Z1446" i="71"/>
  <c r="K1646" i="71"/>
  <c r="AA1646" i="71" s="1"/>
  <c r="Z1646" i="71"/>
  <c r="K1886" i="71"/>
  <c r="AA1886" i="71" s="1"/>
  <c r="Z1886" i="71"/>
  <c r="K2226" i="71"/>
  <c r="AA2226" i="71" s="1"/>
  <c r="Z2226" i="71"/>
  <c r="K2466" i="71"/>
  <c r="AA2466" i="71" s="1"/>
  <c r="Z2466" i="71"/>
  <c r="K2806" i="71"/>
  <c r="AA2806" i="71" s="1"/>
  <c r="Z2806" i="71"/>
  <c r="K3306" i="71"/>
  <c r="AA3306" i="71" s="1"/>
  <c r="Z3306" i="71"/>
  <c r="K3966" i="71"/>
  <c r="AA3966" i="71" s="1"/>
  <c r="Z3966" i="71"/>
  <c r="K4606" i="71"/>
  <c r="AA4606" i="71" s="1"/>
  <c r="Z4606" i="71"/>
  <c r="K191" i="71"/>
  <c r="AA191" i="71" s="1"/>
  <c r="Z191" i="71"/>
  <c r="K391" i="71"/>
  <c r="AA391" i="71" s="1"/>
  <c r="Z391" i="71"/>
  <c r="K591" i="71"/>
  <c r="AA591" i="71" s="1"/>
  <c r="Z591" i="71"/>
  <c r="K791" i="71"/>
  <c r="AA791" i="71" s="1"/>
  <c r="Z791" i="71"/>
  <c r="K991" i="71"/>
  <c r="AA991" i="71" s="1"/>
  <c r="Z991" i="71"/>
  <c r="K1231" i="71"/>
  <c r="AA1231" i="71" s="1"/>
  <c r="Z1231" i="71"/>
  <c r="K123" i="71"/>
  <c r="AA123" i="71" s="1"/>
  <c r="Z123" i="71"/>
  <c r="K363" i="71"/>
  <c r="AA363" i="71" s="1"/>
  <c r="Z363" i="71"/>
  <c r="K583" i="71"/>
  <c r="AA583" i="71" s="1"/>
  <c r="Z583" i="71"/>
  <c r="K803" i="71"/>
  <c r="AA803" i="71" s="1"/>
  <c r="Z803" i="71"/>
  <c r="K1023" i="71"/>
  <c r="AA1023" i="71" s="1"/>
  <c r="Z1023" i="71"/>
  <c r="K1283" i="71"/>
  <c r="AA1283" i="71" s="1"/>
  <c r="Z1283" i="71"/>
  <c r="K1543" i="71"/>
  <c r="AA1543" i="71" s="1"/>
  <c r="Z1543" i="71"/>
  <c r="K1763" i="71"/>
  <c r="AA1763" i="71" s="1"/>
  <c r="Z1763" i="71"/>
  <c r="K2003" i="71"/>
  <c r="AA2003" i="71" s="1"/>
  <c r="Z2003" i="71"/>
  <c r="K2283" i="71"/>
  <c r="AA2283" i="71" s="1"/>
  <c r="Z2283" i="71"/>
  <c r="K2603" i="71"/>
  <c r="AA2603" i="71" s="1"/>
  <c r="Z2603" i="71"/>
  <c r="K2943" i="71"/>
  <c r="AA2943" i="71" s="1"/>
  <c r="Z2943" i="71"/>
  <c r="K3283" i="71"/>
  <c r="AA3283" i="71" s="1"/>
  <c r="Z3283" i="71"/>
  <c r="K3683" i="71"/>
  <c r="AA3683" i="71" s="1"/>
  <c r="Z3683" i="71"/>
  <c r="K4263" i="71"/>
  <c r="AA4263" i="71" s="1"/>
  <c r="Z4263" i="71"/>
  <c r="K804" i="71"/>
  <c r="AA804" i="71" s="1"/>
  <c r="Z804" i="71"/>
  <c r="K1004" i="71"/>
  <c r="AA1004" i="71" s="1"/>
  <c r="Z1004" i="71"/>
  <c r="K1204" i="71"/>
  <c r="AA1204" i="71" s="1"/>
  <c r="Z1204" i="71"/>
  <c r="K1404" i="71"/>
  <c r="AA1404" i="71" s="1"/>
  <c r="Z1404" i="71"/>
  <c r="K1604" i="71"/>
  <c r="AA1604" i="71" s="1"/>
  <c r="Z1604" i="71"/>
  <c r="K1864" i="71"/>
  <c r="AA1864" i="71" s="1"/>
  <c r="Z1864" i="71"/>
  <c r="K2124" i="71"/>
  <c r="AA2124" i="71" s="1"/>
  <c r="Z2124" i="71"/>
  <c r="K2364" i="71"/>
  <c r="AA2364" i="71" s="1"/>
  <c r="Z2364" i="71"/>
  <c r="K2684" i="71"/>
  <c r="AA2684" i="71" s="1"/>
  <c r="Z2684" i="71"/>
  <c r="K3184" i="71"/>
  <c r="AA3184" i="71" s="1"/>
  <c r="Z3184" i="71"/>
  <c r="K3584" i="71"/>
  <c r="AA3584" i="71" s="1"/>
  <c r="Z3584" i="71"/>
  <c r="K4284" i="71"/>
  <c r="AA4284" i="71" s="1"/>
  <c r="Z4284" i="71"/>
  <c r="K6" i="71"/>
  <c r="AA6" i="71" s="1"/>
  <c r="Z6" i="71"/>
  <c r="K266" i="71"/>
  <c r="AA266" i="71" s="1"/>
  <c r="Z266" i="71"/>
  <c r="K486" i="71"/>
  <c r="AA486" i="71" s="1"/>
  <c r="Z486" i="71"/>
  <c r="K726" i="71"/>
  <c r="AA726" i="71" s="1"/>
  <c r="Z726" i="71"/>
  <c r="K986" i="71"/>
  <c r="AA986" i="71" s="1"/>
  <c r="Z986" i="71"/>
  <c r="K1226" i="71"/>
  <c r="AA1226" i="71" s="1"/>
  <c r="Z1226" i="71"/>
  <c r="K1506" i="71"/>
  <c r="AA1506" i="71" s="1"/>
  <c r="Z1506" i="71"/>
  <c r="K1706" i="71"/>
  <c r="AA1706" i="71" s="1"/>
  <c r="Z1706" i="71"/>
  <c r="K1946" i="71"/>
  <c r="AA1946" i="71" s="1"/>
  <c r="Z1946" i="71"/>
  <c r="K2326" i="71"/>
  <c r="AA2326" i="71" s="1"/>
  <c r="Z2326" i="71"/>
  <c r="K2526" i="71"/>
  <c r="AA2526" i="71" s="1"/>
  <c r="Z2526" i="71"/>
  <c r="K2946" i="71"/>
  <c r="AA2946" i="71" s="1"/>
  <c r="Z2946" i="71"/>
  <c r="K3506" i="71"/>
  <c r="AA3506" i="71" s="1"/>
  <c r="Z3506" i="71"/>
  <c r="K4186" i="71"/>
  <c r="AA4186" i="71" s="1"/>
  <c r="Z4186" i="71"/>
  <c r="K51" i="71"/>
  <c r="AA51" i="71" s="1"/>
  <c r="Z51" i="71"/>
  <c r="K251" i="71"/>
  <c r="AA251" i="71" s="1"/>
  <c r="Z251" i="71"/>
  <c r="K451" i="71"/>
  <c r="AA451" i="71" s="1"/>
  <c r="Z451" i="71"/>
  <c r="K651" i="71"/>
  <c r="AA651" i="71" s="1"/>
  <c r="Z651" i="71"/>
  <c r="K851" i="71"/>
  <c r="AA851" i="71" s="1"/>
  <c r="Z851" i="71"/>
  <c r="K1051" i="71"/>
  <c r="AA1051" i="71" s="1"/>
  <c r="Z1051" i="71"/>
  <c r="K1331" i="71"/>
  <c r="AA1331" i="71" s="1"/>
  <c r="Z1331" i="71"/>
  <c r="K1671" i="71"/>
  <c r="AA1671" i="71" s="1"/>
  <c r="Z1671" i="71"/>
  <c r="K1931" i="71"/>
  <c r="AA1931" i="71" s="1"/>
  <c r="Z1931" i="71"/>
  <c r="K2191" i="71"/>
  <c r="AA2191" i="71" s="1"/>
  <c r="Z2191" i="71"/>
  <c r="K2531" i="71"/>
  <c r="AA2531" i="71" s="1"/>
  <c r="Z2531" i="71"/>
  <c r="K2771" i="71"/>
  <c r="AA2771" i="71" s="1"/>
  <c r="Z2771" i="71"/>
  <c r="K3031" i="71"/>
  <c r="AA3031" i="71" s="1"/>
  <c r="Z3031" i="71"/>
  <c r="K3271" i="71"/>
  <c r="AA3271" i="71" s="1"/>
  <c r="Z3271" i="71"/>
  <c r="K3711" i="71"/>
  <c r="AA3711" i="71" s="1"/>
  <c r="Z3711" i="71"/>
  <c r="K4211" i="71"/>
  <c r="AA4211" i="71" s="1"/>
  <c r="Z4211" i="71"/>
  <c r="K12" i="71"/>
  <c r="AA12" i="71" s="1"/>
  <c r="Z12" i="71"/>
  <c r="K212" i="71"/>
  <c r="AA212" i="71" s="1"/>
  <c r="Z212" i="71"/>
  <c r="K432" i="71"/>
  <c r="AA432" i="71" s="1"/>
  <c r="Z432" i="71"/>
  <c r="K632" i="71"/>
  <c r="AA632" i="71" s="1"/>
  <c r="Z632" i="71"/>
  <c r="K832" i="71"/>
  <c r="AA832" i="71" s="1"/>
  <c r="Z832" i="71"/>
  <c r="K1052" i="71"/>
  <c r="AA1052" i="71" s="1"/>
  <c r="Z1052" i="71"/>
  <c r="K1252" i="71"/>
  <c r="AA1252" i="71" s="1"/>
  <c r="Z1252" i="71"/>
  <c r="K1472" i="71"/>
  <c r="AA1472" i="71" s="1"/>
  <c r="Z1472" i="71"/>
  <c r="K1732" i="71"/>
  <c r="AA1732" i="71" s="1"/>
  <c r="Z1732" i="71"/>
  <c r="K1992" i="71"/>
  <c r="AA1992" i="71" s="1"/>
  <c r="Z1992" i="71"/>
  <c r="K2212" i="71"/>
  <c r="AA2212" i="71" s="1"/>
  <c r="Z2212" i="71"/>
  <c r="K2512" i="71"/>
  <c r="AA2512" i="71" s="1"/>
  <c r="Z2512" i="71"/>
  <c r="K2712" i="71"/>
  <c r="AA2712" i="71" s="1"/>
  <c r="Z2712" i="71"/>
  <c r="K2912" i="71"/>
  <c r="AA2912" i="71" s="1"/>
  <c r="Z2912" i="71"/>
  <c r="K3112" i="71"/>
  <c r="AA3112" i="71" s="1"/>
  <c r="Z3112" i="71"/>
  <c r="K3312" i="71"/>
  <c r="AA3312" i="71" s="1"/>
  <c r="Z3312" i="71"/>
  <c r="K3512" i="71"/>
  <c r="AA3512" i="71" s="1"/>
  <c r="Z3512" i="71"/>
  <c r="K3772" i="71"/>
  <c r="AA3772" i="71" s="1"/>
  <c r="Z3772" i="71"/>
  <c r="K4112" i="71"/>
  <c r="AA4112" i="71" s="1"/>
  <c r="Z4112" i="71"/>
  <c r="K4852" i="71"/>
  <c r="AA4852" i="71" s="1"/>
  <c r="Z4852" i="71"/>
  <c r="K174" i="71"/>
  <c r="AA174" i="71" s="1"/>
  <c r="Z174" i="71"/>
  <c r="K394" i="71"/>
  <c r="AA394" i="71" s="1"/>
  <c r="Z394" i="71"/>
  <c r="K614" i="71"/>
  <c r="AA614" i="71" s="1"/>
  <c r="Z614" i="71"/>
  <c r="K834" i="71"/>
  <c r="AA834" i="71" s="1"/>
  <c r="Z834" i="71"/>
  <c r="K1114" i="71"/>
  <c r="AA1114" i="71" s="1"/>
  <c r="Z1114" i="71"/>
  <c r="K1334" i="71"/>
  <c r="AA1334" i="71" s="1"/>
  <c r="Z1334" i="71"/>
  <c r="K38" i="71"/>
  <c r="AA38" i="71" s="1"/>
  <c r="Z38" i="71"/>
  <c r="K238" i="71"/>
  <c r="AA238" i="71" s="1"/>
  <c r="Z238" i="71"/>
  <c r="K438" i="71"/>
  <c r="AA438" i="71" s="1"/>
  <c r="Z438" i="71"/>
  <c r="K698" i="71"/>
  <c r="AA698" i="71" s="1"/>
  <c r="Z698" i="71"/>
  <c r="K918" i="71"/>
  <c r="AA918" i="71" s="1"/>
  <c r="Z918" i="71"/>
  <c r="K1138" i="71"/>
  <c r="AA1138" i="71" s="1"/>
  <c r="Z1138" i="71"/>
  <c r="K1358" i="71"/>
  <c r="AA1358" i="71" s="1"/>
  <c r="Z1358" i="71"/>
  <c r="K1558" i="71"/>
  <c r="AA1558" i="71" s="1"/>
  <c r="Z1558" i="71"/>
  <c r="K1758" i="71"/>
  <c r="AA1758" i="71" s="1"/>
  <c r="Z1758" i="71"/>
  <c r="K1958" i="71"/>
  <c r="AA1958" i="71" s="1"/>
  <c r="Z1958" i="71"/>
  <c r="K2178" i="71"/>
  <c r="AA2178" i="71" s="1"/>
  <c r="Z2178" i="71"/>
  <c r="K2518" i="71"/>
  <c r="AA2518" i="71" s="1"/>
  <c r="Z2518" i="71"/>
  <c r="K2738" i="71"/>
  <c r="AA2738" i="71" s="1"/>
  <c r="Z2738" i="71"/>
  <c r="K2938" i="71"/>
  <c r="AA2938" i="71" s="1"/>
  <c r="Z2938" i="71"/>
  <c r="K3138" i="71"/>
  <c r="AA3138" i="71" s="1"/>
  <c r="Z3138" i="71"/>
  <c r="K3338" i="71"/>
  <c r="AA3338" i="71" s="1"/>
  <c r="Z3338" i="71"/>
  <c r="K3538" i="71"/>
  <c r="AA3538" i="71" s="1"/>
  <c r="Z3538" i="71"/>
  <c r="K3738" i="71"/>
  <c r="AA3738" i="71" s="1"/>
  <c r="Z3738" i="71"/>
  <c r="K3978" i="71"/>
  <c r="AA3978" i="71" s="1"/>
  <c r="Z3978" i="71"/>
  <c r="K4278" i="71"/>
  <c r="AA4278" i="71" s="1"/>
  <c r="Z4278" i="71"/>
  <c r="K4578" i="71"/>
  <c r="AA4578" i="71" s="1"/>
  <c r="Z4578" i="71"/>
  <c r="K4778" i="71"/>
  <c r="AA4778" i="71" s="1"/>
  <c r="Z4778" i="71"/>
  <c r="K39" i="71"/>
  <c r="AA39" i="71" s="1"/>
  <c r="Z39" i="71"/>
  <c r="K259" i="71"/>
  <c r="AA259" i="71" s="1"/>
  <c r="Z259" i="71"/>
  <c r="K459" i="71"/>
  <c r="AA459" i="71" s="1"/>
  <c r="Z459" i="71"/>
  <c r="K679" i="71"/>
  <c r="AA679" i="71" s="1"/>
  <c r="Z679" i="71"/>
  <c r="K899" i="71"/>
  <c r="AA899" i="71" s="1"/>
  <c r="Z899" i="71"/>
  <c r="K1099" i="71"/>
  <c r="AA1099" i="71" s="1"/>
  <c r="Z1099" i="71"/>
  <c r="K1319" i="71"/>
  <c r="AA1319" i="71" s="1"/>
  <c r="Z1319" i="71"/>
  <c r="K1519" i="71"/>
  <c r="AA1519" i="71" s="1"/>
  <c r="Z1519" i="71"/>
  <c r="K1739" i="71"/>
  <c r="AA1739" i="71" s="1"/>
  <c r="Z1739" i="71"/>
  <c r="K1939" i="71"/>
  <c r="AA1939" i="71" s="1"/>
  <c r="Z1939" i="71"/>
  <c r="K2159" i="71"/>
  <c r="AA2159" i="71" s="1"/>
  <c r="Z2159" i="71"/>
  <c r="K2439" i="71"/>
  <c r="AA2439" i="71" s="1"/>
  <c r="Z2439" i="71"/>
  <c r="K2719" i="71"/>
  <c r="AA2719" i="71" s="1"/>
  <c r="Z2719" i="71"/>
  <c r="K3079" i="71"/>
  <c r="AA3079" i="71" s="1"/>
  <c r="Z3079" i="71"/>
  <c r="K3359" i="71"/>
  <c r="AA3359" i="71" s="1"/>
  <c r="Z3359" i="71"/>
  <c r="K3699" i="71"/>
  <c r="AA3699" i="71" s="1"/>
  <c r="Z3699" i="71"/>
  <c r="K3959" i="71"/>
  <c r="AA3959" i="71" s="1"/>
  <c r="Z3959" i="71"/>
  <c r="K4259" i="71"/>
  <c r="AA4259" i="71" s="1"/>
  <c r="Z4259" i="71"/>
  <c r="K4579" i="71"/>
  <c r="AA4579" i="71" s="1"/>
  <c r="Z4579" i="71"/>
  <c r="K4779" i="71"/>
  <c r="AA4779" i="71" s="1"/>
  <c r="Z4779" i="71"/>
  <c r="K41" i="71"/>
  <c r="AA41" i="71" s="1"/>
  <c r="Z41" i="71"/>
  <c r="K261" i="71"/>
  <c r="AA261" i="71" s="1"/>
  <c r="Z261" i="71"/>
  <c r="K501" i="71"/>
  <c r="AA501" i="71" s="1"/>
  <c r="Z501" i="71"/>
  <c r="K721" i="71"/>
  <c r="AA721" i="71" s="1"/>
  <c r="Z721" i="71"/>
  <c r="K921" i="71"/>
  <c r="AA921" i="71" s="1"/>
  <c r="Z921" i="71"/>
  <c r="K1121" i="71"/>
  <c r="AA1121" i="71" s="1"/>
  <c r="Z1121" i="71"/>
  <c r="K1341" i="71"/>
  <c r="AA1341" i="71" s="1"/>
  <c r="Z1341" i="71"/>
  <c r="K1541" i="71"/>
  <c r="AA1541" i="71" s="1"/>
  <c r="Z1541" i="71"/>
  <c r="K1741" i="71"/>
  <c r="AA1741" i="71" s="1"/>
  <c r="Z1741" i="71"/>
  <c r="K1961" i="71"/>
  <c r="AA1961" i="71" s="1"/>
  <c r="Z1961" i="71"/>
  <c r="K2201" i="71"/>
  <c r="AA2201" i="71" s="1"/>
  <c r="Z2201" i="71"/>
  <c r="K2461" i="71"/>
  <c r="AA2461" i="71" s="1"/>
  <c r="Z2461" i="71"/>
  <c r="K2741" i="71"/>
  <c r="AA2741" i="71" s="1"/>
  <c r="Z2741" i="71"/>
  <c r="K2981" i="71"/>
  <c r="AA2981" i="71" s="1"/>
  <c r="Z2981" i="71"/>
  <c r="K3221" i="71"/>
  <c r="AA3221" i="71" s="1"/>
  <c r="Z3221" i="71"/>
  <c r="K3441" i="71"/>
  <c r="AA3441" i="71" s="1"/>
  <c r="Z3441" i="71"/>
  <c r="K3681" i="71"/>
  <c r="AA3681" i="71" s="1"/>
  <c r="Z3681" i="71"/>
  <c r="K3941" i="71"/>
  <c r="AA3941" i="71" s="1"/>
  <c r="Z3941" i="71"/>
  <c r="K4221" i="71"/>
  <c r="AA4221" i="71" s="1"/>
  <c r="Z4221" i="71"/>
  <c r="K4561" i="71"/>
  <c r="AA4561" i="71" s="1"/>
  <c r="Z4561" i="71"/>
  <c r="K4921" i="71"/>
  <c r="AA4921" i="71" s="1"/>
  <c r="Z4921" i="71"/>
  <c r="K8" i="71"/>
  <c r="AA8" i="71" s="1"/>
  <c r="Z8" i="71"/>
  <c r="K208" i="71"/>
  <c r="AA208" i="71" s="1"/>
  <c r="Z208" i="71"/>
  <c r="K448" i="71"/>
  <c r="AA448" i="71" s="1"/>
  <c r="Z448" i="71"/>
  <c r="K688" i="71"/>
  <c r="AA688" i="71" s="1"/>
  <c r="Z688" i="71"/>
  <c r="K928" i="71"/>
  <c r="AA928" i="71" s="1"/>
  <c r="Z928" i="71"/>
  <c r="K1148" i="71"/>
  <c r="AA1148" i="71" s="1"/>
  <c r="Z1148" i="71"/>
  <c r="K1368" i="71"/>
  <c r="AA1368" i="71" s="1"/>
  <c r="Z1368" i="71"/>
  <c r="K1588" i="71"/>
  <c r="AA1588" i="71" s="1"/>
  <c r="Z1588" i="71"/>
  <c r="K96" i="71"/>
  <c r="AA96" i="71" s="1"/>
  <c r="Z96" i="71"/>
  <c r="K296" i="71"/>
  <c r="AA296" i="71" s="1"/>
  <c r="Z296" i="71"/>
  <c r="K536" i="71"/>
  <c r="AA536" i="71" s="1"/>
  <c r="Z536" i="71"/>
  <c r="K756" i="71"/>
  <c r="AA756" i="71" s="1"/>
  <c r="Z756" i="71"/>
  <c r="K956" i="71"/>
  <c r="AA956" i="71" s="1"/>
  <c r="Z956" i="71"/>
  <c r="K1156" i="71"/>
  <c r="AA1156" i="71" s="1"/>
  <c r="Z1156" i="71"/>
  <c r="K1356" i="71"/>
  <c r="AA1356" i="71" s="1"/>
  <c r="Z1356" i="71"/>
  <c r="K1596" i="71"/>
  <c r="AA1596" i="71" s="1"/>
  <c r="Z1596" i="71"/>
  <c r="K1796" i="71"/>
  <c r="AA1796" i="71" s="1"/>
  <c r="Z1796" i="71"/>
  <c r="K2016" i="71"/>
  <c r="AA2016" i="71" s="1"/>
  <c r="Z2016" i="71"/>
  <c r="K2236" i="71"/>
  <c r="AA2236" i="71" s="1"/>
  <c r="Z2236" i="71"/>
  <c r="K2436" i="71"/>
  <c r="AA2436" i="71" s="1"/>
  <c r="Z2436" i="71"/>
  <c r="K2656" i="71"/>
  <c r="AA2656" i="71" s="1"/>
  <c r="Z2656" i="71"/>
  <c r="K2876" i="71"/>
  <c r="AA2876" i="71" s="1"/>
  <c r="Z2876" i="71"/>
  <c r="K3076" i="71"/>
  <c r="AA3076" i="71" s="1"/>
  <c r="Z3076" i="71"/>
  <c r="K3336" i="71"/>
  <c r="AA3336" i="71" s="1"/>
  <c r="Z3336" i="71"/>
  <c r="K3616" i="71"/>
  <c r="AA3616" i="71" s="1"/>
  <c r="Z3616" i="71"/>
  <c r="K3896" i="71"/>
  <c r="AA3896" i="71" s="1"/>
  <c r="Z3896" i="71"/>
  <c r="K1708" i="71"/>
  <c r="AA1708" i="71" s="1"/>
  <c r="Z1708" i="71"/>
  <c r="K1928" i="71"/>
  <c r="AA1928" i="71" s="1"/>
  <c r="Z1928" i="71"/>
  <c r="K2148" i="71"/>
  <c r="AA2148" i="71" s="1"/>
  <c r="Z2148" i="71"/>
  <c r="K2368" i="71"/>
  <c r="AA2368" i="71" s="1"/>
  <c r="Z2368" i="71"/>
  <c r="K2568" i="71"/>
  <c r="AA2568" i="71" s="1"/>
  <c r="Z2568" i="71"/>
  <c r="K2768" i="71"/>
  <c r="AA2768" i="71" s="1"/>
  <c r="Z2768" i="71"/>
  <c r="K2968" i="71"/>
  <c r="AA2968" i="71" s="1"/>
  <c r="Z2968" i="71"/>
  <c r="K3168" i="71"/>
  <c r="AA3168" i="71" s="1"/>
  <c r="Z3168" i="71"/>
  <c r="K3368" i="71"/>
  <c r="AA3368" i="71" s="1"/>
  <c r="Z3368" i="71"/>
  <c r="K3568" i="71"/>
  <c r="AA3568" i="71" s="1"/>
  <c r="Z3568" i="71"/>
  <c r="K3788" i="71"/>
  <c r="AA3788" i="71" s="1"/>
  <c r="Z3788" i="71"/>
  <c r="K4008" i="71"/>
  <c r="AA4008" i="71" s="1"/>
  <c r="Z4008" i="71"/>
  <c r="K4248" i="71"/>
  <c r="AA4248" i="71" s="1"/>
  <c r="Z4248" i="71"/>
  <c r="K4468" i="71"/>
  <c r="AA4468" i="71" s="1"/>
  <c r="Z4468" i="71"/>
  <c r="K4768" i="71"/>
  <c r="AA4768" i="71" s="1"/>
  <c r="Z4768" i="71"/>
  <c r="K13" i="71"/>
  <c r="AA13" i="71" s="1"/>
  <c r="Z13" i="71"/>
  <c r="K253" i="71"/>
  <c r="AA253" i="71" s="1"/>
  <c r="Z253" i="71"/>
  <c r="K453" i="71"/>
  <c r="AA453" i="71" s="1"/>
  <c r="Z453" i="71"/>
  <c r="K673" i="71"/>
  <c r="AA673" i="71" s="1"/>
  <c r="Z673" i="71"/>
  <c r="K873" i="71"/>
  <c r="AA873" i="71" s="1"/>
  <c r="Z873" i="71"/>
  <c r="K1093" i="71"/>
  <c r="AA1093" i="71" s="1"/>
  <c r="Z1093" i="71"/>
  <c r="K1313" i="71"/>
  <c r="AA1313" i="71" s="1"/>
  <c r="Z1313" i="71"/>
  <c r="K1513" i="71"/>
  <c r="AA1513" i="71" s="1"/>
  <c r="Z1513" i="71"/>
  <c r="K1733" i="71"/>
  <c r="AA1733" i="71" s="1"/>
  <c r="Z1733" i="71"/>
  <c r="K1933" i="71"/>
  <c r="AA1933" i="71" s="1"/>
  <c r="Z1933" i="71"/>
  <c r="K2153" i="71"/>
  <c r="AA2153" i="71" s="1"/>
  <c r="Z2153" i="71"/>
  <c r="K2353" i="71"/>
  <c r="AA2353" i="71" s="1"/>
  <c r="Z2353" i="71"/>
  <c r="K2593" i="71"/>
  <c r="AA2593" i="71" s="1"/>
  <c r="Z2593" i="71"/>
  <c r="K2793" i="71"/>
  <c r="AA2793" i="71" s="1"/>
  <c r="Z2793" i="71"/>
  <c r="K2993" i="71"/>
  <c r="AA2993" i="71" s="1"/>
  <c r="Z2993" i="71"/>
  <c r="K3193" i="71"/>
  <c r="AA3193" i="71" s="1"/>
  <c r="Z3193" i="71"/>
  <c r="K3393" i="71"/>
  <c r="AA3393" i="71" s="1"/>
  <c r="Z3393" i="71"/>
  <c r="K3593" i="71"/>
  <c r="AA3593" i="71" s="1"/>
  <c r="Z3593" i="71"/>
  <c r="K3793" i="71"/>
  <c r="AA3793" i="71" s="1"/>
  <c r="Z3793" i="71"/>
  <c r="K3993" i="71"/>
  <c r="AA3993" i="71" s="1"/>
  <c r="Z3993" i="71"/>
  <c r="K4193" i="71"/>
  <c r="AA4193" i="71" s="1"/>
  <c r="Z4193" i="71"/>
  <c r="K4393" i="71"/>
  <c r="AA4393" i="71" s="1"/>
  <c r="Z4393" i="71"/>
  <c r="K4613" i="71"/>
  <c r="AA4613" i="71" s="1"/>
  <c r="Z4613" i="71"/>
  <c r="K2630" i="71"/>
  <c r="AA2630" i="71" s="1"/>
  <c r="Z2630" i="71"/>
  <c r="K2510" i="71"/>
  <c r="AA2510" i="71" s="1"/>
  <c r="Z2510" i="71"/>
  <c r="K1590" i="71"/>
  <c r="AA1590" i="71" s="1"/>
  <c r="Z1590" i="71"/>
  <c r="K2670" i="71"/>
  <c r="AA2670" i="71" s="1"/>
  <c r="Z2670" i="71"/>
  <c r="K4010" i="71"/>
  <c r="AA4010" i="71" s="1"/>
  <c r="Z4010" i="71"/>
  <c r="K2250" i="71"/>
  <c r="AA2250" i="71" s="1"/>
  <c r="Z2250" i="71"/>
  <c r="K4270" i="71"/>
  <c r="AA4270" i="71" s="1"/>
  <c r="Z4270" i="71"/>
  <c r="K190" i="71"/>
  <c r="AA190" i="71" s="1"/>
  <c r="Z190" i="71"/>
  <c r="K390" i="71"/>
  <c r="AA390" i="71" s="1"/>
  <c r="Z390" i="71"/>
  <c r="K590" i="71"/>
  <c r="AA590" i="71" s="1"/>
  <c r="Z590" i="71"/>
  <c r="K810" i="71"/>
  <c r="AA810" i="71" s="1"/>
  <c r="Z810" i="71"/>
  <c r="K1090" i="71"/>
  <c r="AA1090" i="71" s="1"/>
  <c r="Z1090" i="71"/>
  <c r="K1350" i="71"/>
  <c r="AA1350" i="71" s="1"/>
  <c r="Z1350" i="71"/>
  <c r="K1910" i="71"/>
  <c r="AA1910" i="71" s="1"/>
  <c r="Z1910" i="71"/>
  <c r="K2850" i="71"/>
  <c r="AA2850" i="71" s="1"/>
  <c r="Z2850" i="71"/>
  <c r="K3990" i="71"/>
  <c r="AA3990" i="71" s="1"/>
  <c r="Z3990" i="71"/>
  <c r="K4870" i="71"/>
  <c r="AA4870" i="71" s="1"/>
  <c r="Z4870" i="71"/>
  <c r="K195" i="71"/>
  <c r="AA195" i="71" s="1"/>
  <c r="Z195" i="71"/>
  <c r="K695" i="71"/>
  <c r="AA695" i="71" s="1"/>
  <c r="Z695" i="71"/>
  <c r="K1075" i="71"/>
  <c r="AA1075" i="71" s="1"/>
  <c r="Z1075" i="71"/>
  <c r="K1435" i="71"/>
  <c r="AA1435" i="71" s="1"/>
  <c r="Z1435" i="71"/>
  <c r="K1835" i="71"/>
  <c r="AA1835" i="71" s="1"/>
  <c r="Z1835" i="71"/>
  <c r="K2135" i="71"/>
  <c r="AA2135" i="71" s="1"/>
  <c r="Z2135" i="71"/>
  <c r="K2575" i="71"/>
  <c r="AA2575" i="71" s="1"/>
  <c r="Z2575" i="71"/>
  <c r="K2835" i="71"/>
  <c r="AA2835" i="71" s="1"/>
  <c r="Z2835" i="71"/>
  <c r="K3075" i="71"/>
  <c r="AA3075" i="71" s="1"/>
  <c r="Z3075" i="71"/>
  <c r="K3415" i="71"/>
  <c r="AA3415" i="71" s="1"/>
  <c r="Z3415" i="71"/>
  <c r="K3715" i="71"/>
  <c r="AA3715" i="71" s="1"/>
  <c r="Z3715" i="71"/>
  <c r="K4115" i="71"/>
  <c r="AA4115" i="71" s="1"/>
  <c r="Z4115" i="71"/>
  <c r="K4535" i="71"/>
  <c r="AA4535" i="71" s="1"/>
  <c r="Z4535" i="71"/>
  <c r="K4795" i="71"/>
  <c r="AA4795" i="71" s="1"/>
  <c r="Z4795" i="71"/>
  <c r="K3297" i="71"/>
  <c r="AA3297" i="71" s="1"/>
  <c r="Z3297" i="71"/>
  <c r="K2940" i="71"/>
  <c r="AA2940" i="71" s="1"/>
  <c r="Z2940" i="71"/>
  <c r="K4520" i="71"/>
  <c r="AA4520" i="71" s="1"/>
  <c r="Z4520" i="71"/>
  <c r="K2521" i="71"/>
  <c r="AA2521" i="71" s="1"/>
  <c r="Z2521" i="71"/>
  <c r="K367" i="71"/>
  <c r="AA367" i="71" s="1"/>
  <c r="Z367" i="71"/>
  <c r="K1627" i="71"/>
  <c r="AA1627" i="71" s="1"/>
  <c r="Z1627" i="71"/>
  <c r="K2687" i="71"/>
  <c r="AA2687" i="71" s="1"/>
  <c r="Z2687" i="71"/>
  <c r="K3447" i="71"/>
  <c r="AA3447" i="71" s="1"/>
  <c r="Z3447" i="71"/>
  <c r="K4927" i="71"/>
  <c r="AA4927" i="71" s="1"/>
  <c r="Z4927" i="71"/>
  <c r="K4049" i="71"/>
  <c r="AA4049" i="71" s="1"/>
  <c r="Z4049" i="71"/>
  <c r="K1088" i="71"/>
  <c r="AA1088" i="71" s="1"/>
  <c r="Z1088" i="71"/>
  <c r="K1512" i="71"/>
  <c r="AA1512" i="71" s="1"/>
  <c r="Z1512" i="71"/>
  <c r="K2452" i="71"/>
  <c r="AA2452" i="71" s="1"/>
  <c r="Z2452" i="71"/>
  <c r="K4312" i="71"/>
  <c r="AA4312" i="71" s="1"/>
  <c r="Z4312" i="71"/>
  <c r="K4792" i="71"/>
  <c r="AA4792" i="71" s="1"/>
  <c r="Z4792" i="71"/>
  <c r="K4753" i="71"/>
  <c r="AA4753" i="71" s="1"/>
  <c r="Z4753" i="71"/>
  <c r="K3416" i="71"/>
  <c r="AA3416" i="71" s="1"/>
  <c r="Z3416" i="71"/>
  <c r="K2485" i="71"/>
  <c r="AA2485" i="71" s="1"/>
  <c r="Z2485" i="71"/>
  <c r="K1794" i="71"/>
  <c r="AA1794" i="71" s="1"/>
  <c r="Z1794" i="71"/>
  <c r="K2755" i="71"/>
  <c r="AA2755" i="71" s="1"/>
  <c r="Z2755" i="71"/>
  <c r="K1882" i="71"/>
  <c r="AA1882" i="71" s="1"/>
  <c r="Z1882" i="71"/>
  <c r="K2802" i="71"/>
  <c r="AA2802" i="71" s="1"/>
  <c r="Z2802" i="71"/>
  <c r="K3462" i="71"/>
  <c r="AA3462" i="71" s="1"/>
  <c r="Z3462" i="71"/>
  <c r="K4022" i="71"/>
  <c r="AA4022" i="71" s="1"/>
  <c r="Z4022" i="71"/>
  <c r="K4502" i="71"/>
  <c r="AA4502" i="71" s="1"/>
  <c r="Z4502" i="71"/>
  <c r="K4842" i="71"/>
  <c r="AA4842" i="71" s="1"/>
  <c r="Z4842" i="71"/>
  <c r="K2904" i="71"/>
  <c r="AA2904" i="71" s="1"/>
  <c r="Z2904" i="71"/>
  <c r="K3524" i="71"/>
  <c r="AA3524" i="71" s="1"/>
  <c r="Z3524" i="71"/>
  <c r="K4484" i="71"/>
  <c r="AA4484" i="71" s="1"/>
  <c r="Z4484" i="71"/>
  <c r="K3525" i="71"/>
  <c r="AA3525" i="71" s="1"/>
  <c r="Z3525" i="71"/>
  <c r="K1824" i="71"/>
  <c r="AA1824" i="71" s="1"/>
  <c r="Z1824" i="71"/>
  <c r="K3404" i="71"/>
  <c r="AA3404" i="71" s="1"/>
  <c r="Z3404" i="71"/>
  <c r="K4844" i="71"/>
  <c r="AA4844" i="71" s="1"/>
  <c r="Z4844" i="71"/>
  <c r="K143" i="71"/>
  <c r="AA143" i="71" s="1"/>
  <c r="Z143" i="71"/>
  <c r="K383" i="71"/>
  <c r="AA383" i="71" s="1"/>
  <c r="Z383" i="71"/>
  <c r="K603" i="71"/>
  <c r="AA603" i="71" s="1"/>
  <c r="Z603" i="71"/>
  <c r="K823" i="71"/>
  <c r="AA823" i="71" s="1"/>
  <c r="Z823" i="71"/>
  <c r="K1043" i="71"/>
  <c r="AA1043" i="71" s="1"/>
  <c r="Z1043" i="71"/>
  <c r="K1323" i="71"/>
  <c r="AA1323" i="71" s="1"/>
  <c r="Z1323" i="71"/>
  <c r="K1563" i="71"/>
  <c r="AA1563" i="71" s="1"/>
  <c r="Z1563" i="71"/>
  <c r="K1783" i="71"/>
  <c r="AA1783" i="71" s="1"/>
  <c r="Z1783" i="71"/>
  <c r="K2023" i="71"/>
  <c r="AA2023" i="71" s="1"/>
  <c r="Z2023" i="71"/>
  <c r="K2303" i="71"/>
  <c r="AA2303" i="71" s="1"/>
  <c r="Z2303" i="71"/>
  <c r="K2643" i="71"/>
  <c r="AA2643" i="71" s="1"/>
  <c r="Z2643" i="71"/>
  <c r="K2983" i="71"/>
  <c r="AA2983" i="71" s="1"/>
  <c r="Z2983" i="71"/>
  <c r="K3343" i="71"/>
  <c r="AA3343" i="71" s="1"/>
  <c r="Z3343" i="71"/>
  <c r="K3743" i="71"/>
  <c r="AA3743" i="71" s="1"/>
  <c r="Z3743" i="71"/>
  <c r="K4283" i="71"/>
  <c r="AA4283" i="71" s="1"/>
  <c r="Z4283" i="71"/>
  <c r="K824" i="71"/>
  <c r="AA824" i="71" s="1"/>
  <c r="Z824" i="71"/>
  <c r="K1024" i="71"/>
  <c r="AA1024" i="71" s="1"/>
  <c r="Z1024" i="71"/>
  <c r="K1224" i="71"/>
  <c r="AA1224" i="71" s="1"/>
  <c r="Z1224" i="71"/>
  <c r="K1424" i="71"/>
  <c r="AA1424" i="71" s="1"/>
  <c r="Z1424" i="71"/>
  <c r="K1624" i="71"/>
  <c r="AA1624" i="71" s="1"/>
  <c r="Z1624" i="71"/>
  <c r="K1904" i="71"/>
  <c r="AA1904" i="71" s="1"/>
  <c r="Z1904" i="71"/>
  <c r="K2164" i="71"/>
  <c r="AA2164" i="71" s="1"/>
  <c r="Z2164" i="71"/>
  <c r="K2404" i="71"/>
  <c r="AA2404" i="71" s="1"/>
  <c r="Z2404" i="71"/>
  <c r="K2744" i="71"/>
  <c r="AA2744" i="71" s="1"/>
  <c r="Z2744" i="71"/>
  <c r="K3244" i="71"/>
  <c r="AA3244" i="71" s="1"/>
  <c r="Z3244" i="71"/>
  <c r="K3624" i="71"/>
  <c r="AA3624" i="71" s="1"/>
  <c r="Z3624" i="71"/>
  <c r="K4304" i="71"/>
  <c r="AA4304" i="71" s="1"/>
  <c r="Z4304" i="71"/>
  <c r="K26" i="71"/>
  <c r="AA26" i="71" s="1"/>
  <c r="Z26" i="71"/>
  <c r="K286" i="71"/>
  <c r="AA286" i="71" s="1"/>
  <c r="Z286" i="71"/>
  <c r="K506" i="71"/>
  <c r="AA506" i="71" s="1"/>
  <c r="Z506" i="71"/>
  <c r="K746" i="71"/>
  <c r="AA746" i="71" s="1"/>
  <c r="Z746" i="71"/>
  <c r="K1006" i="71"/>
  <c r="AA1006" i="71" s="1"/>
  <c r="Z1006" i="71"/>
  <c r="K1246" i="71"/>
  <c r="AA1246" i="71" s="1"/>
  <c r="Z1246" i="71"/>
  <c r="K1526" i="71"/>
  <c r="AA1526" i="71" s="1"/>
  <c r="Z1526" i="71"/>
  <c r="K1726" i="71"/>
  <c r="AA1726" i="71" s="1"/>
  <c r="Z1726" i="71"/>
  <c r="K1986" i="71"/>
  <c r="AA1986" i="71" s="1"/>
  <c r="Z1986" i="71"/>
  <c r="K2346" i="71"/>
  <c r="AA2346" i="71" s="1"/>
  <c r="Z2346" i="71"/>
  <c r="K2546" i="71"/>
  <c r="AA2546" i="71" s="1"/>
  <c r="Z2546" i="71"/>
  <c r="K3006" i="71"/>
  <c r="AA3006" i="71" s="1"/>
  <c r="Z3006" i="71"/>
  <c r="K3566" i="71"/>
  <c r="AA3566" i="71" s="1"/>
  <c r="Z3566" i="71"/>
  <c r="K4306" i="71"/>
  <c r="AA4306" i="71" s="1"/>
  <c r="Z4306" i="71"/>
  <c r="K71" i="71"/>
  <c r="AA71" i="71" s="1"/>
  <c r="Z71" i="71"/>
  <c r="K271" i="71"/>
  <c r="AA271" i="71" s="1"/>
  <c r="Z271" i="71"/>
  <c r="K471" i="71"/>
  <c r="AA471" i="71" s="1"/>
  <c r="Z471" i="71"/>
  <c r="K671" i="71"/>
  <c r="AA671" i="71" s="1"/>
  <c r="Z671" i="71"/>
  <c r="K871" i="71"/>
  <c r="AA871" i="71" s="1"/>
  <c r="Z871" i="71"/>
  <c r="K1071" i="71"/>
  <c r="AA1071" i="71" s="1"/>
  <c r="Z1071" i="71"/>
  <c r="K1351" i="71"/>
  <c r="AA1351" i="71" s="1"/>
  <c r="Z1351" i="71"/>
  <c r="K1691" i="71"/>
  <c r="AA1691" i="71" s="1"/>
  <c r="Z1691" i="71"/>
  <c r="K1951" i="71"/>
  <c r="AA1951" i="71" s="1"/>
  <c r="Z1951" i="71"/>
  <c r="K2211" i="71"/>
  <c r="AA2211" i="71" s="1"/>
  <c r="Z2211" i="71"/>
  <c r="K2551" i="71"/>
  <c r="AA2551" i="71" s="1"/>
  <c r="Z2551" i="71"/>
  <c r="K2811" i="71"/>
  <c r="AA2811" i="71" s="1"/>
  <c r="Z2811" i="71"/>
  <c r="K3051" i="71"/>
  <c r="AA3051" i="71" s="1"/>
  <c r="Z3051" i="71"/>
  <c r="K3311" i="71"/>
  <c r="AA3311" i="71" s="1"/>
  <c r="Z3311" i="71"/>
  <c r="K3751" i="71"/>
  <c r="AA3751" i="71" s="1"/>
  <c r="Z3751" i="71"/>
  <c r="K4431" i="71"/>
  <c r="AA4431" i="71" s="1"/>
  <c r="Z4431" i="71"/>
  <c r="K32" i="71"/>
  <c r="AA32" i="71" s="1"/>
  <c r="Z32" i="71"/>
  <c r="K232" i="71"/>
  <c r="AA232" i="71" s="1"/>
  <c r="Z232" i="71"/>
  <c r="K452" i="71"/>
  <c r="AA452" i="71" s="1"/>
  <c r="Z452" i="71"/>
  <c r="K652" i="71"/>
  <c r="AA652" i="71" s="1"/>
  <c r="Z652" i="71"/>
  <c r="K852" i="71"/>
  <c r="AA852" i="71" s="1"/>
  <c r="Z852" i="71"/>
  <c r="K1072" i="71"/>
  <c r="AA1072" i="71" s="1"/>
  <c r="Z1072" i="71"/>
  <c r="K1292" i="71"/>
  <c r="AA1292" i="71" s="1"/>
  <c r="Z1292" i="71"/>
  <c r="K1492" i="71"/>
  <c r="AA1492" i="71" s="1"/>
  <c r="Z1492" i="71"/>
  <c r="K1812" i="71"/>
  <c r="AA1812" i="71" s="1"/>
  <c r="Z1812" i="71"/>
  <c r="K2012" i="71"/>
  <c r="AA2012" i="71" s="1"/>
  <c r="Z2012" i="71"/>
  <c r="K2272" i="71"/>
  <c r="AA2272" i="71" s="1"/>
  <c r="Z2272" i="71"/>
  <c r="K2532" i="71"/>
  <c r="AA2532" i="71" s="1"/>
  <c r="Z2532" i="71"/>
  <c r="K2732" i="71"/>
  <c r="AA2732" i="71" s="1"/>
  <c r="Z2732" i="71"/>
  <c r="K2932" i="71"/>
  <c r="AA2932" i="71" s="1"/>
  <c r="Z2932" i="71"/>
  <c r="K3132" i="71"/>
  <c r="AA3132" i="71" s="1"/>
  <c r="Z3132" i="71"/>
  <c r="K3332" i="71"/>
  <c r="AA3332" i="71" s="1"/>
  <c r="Z3332" i="71"/>
  <c r="K3532" i="71"/>
  <c r="AA3532" i="71" s="1"/>
  <c r="Z3532" i="71"/>
  <c r="K3792" i="71"/>
  <c r="AA3792" i="71" s="1"/>
  <c r="Z3792" i="71"/>
  <c r="K4212" i="71"/>
  <c r="AA4212" i="71" s="1"/>
  <c r="Z4212" i="71"/>
  <c r="K4872" i="71"/>
  <c r="AA4872" i="71" s="1"/>
  <c r="Z4872" i="71"/>
  <c r="K194" i="71"/>
  <c r="AA194" i="71" s="1"/>
  <c r="Z194" i="71"/>
  <c r="K414" i="71"/>
  <c r="AA414" i="71" s="1"/>
  <c r="Z414" i="71"/>
  <c r="K634" i="71"/>
  <c r="AA634" i="71" s="1"/>
  <c r="Z634" i="71"/>
  <c r="K854" i="71"/>
  <c r="AA854" i="71" s="1"/>
  <c r="Z854" i="71"/>
  <c r="K1134" i="71"/>
  <c r="AA1134" i="71" s="1"/>
  <c r="Z1134" i="71"/>
  <c r="K1354" i="71"/>
  <c r="AA1354" i="71" s="1"/>
  <c r="Z1354" i="71"/>
  <c r="K58" i="71"/>
  <c r="AA58" i="71" s="1"/>
  <c r="Z58" i="71"/>
  <c r="K258" i="71"/>
  <c r="AA258" i="71" s="1"/>
  <c r="Z258" i="71"/>
  <c r="K498" i="71"/>
  <c r="AA498" i="71" s="1"/>
  <c r="Z498" i="71"/>
  <c r="K718" i="71"/>
  <c r="AA718" i="71" s="1"/>
  <c r="Z718" i="71"/>
  <c r="K938" i="71"/>
  <c r="AA938" i="71" s="1"/>
  <c r="Z938" i="71"/>
  <c r="K1158" i="71"/>
  <c r="AA1158" i="71" s="1"/>
  <c r="Z1158" i="71"/>
  <c r="K1378" i="71"/>
  <c r="AA1378" i="71" s="1"/>
  <c r="Z1378" i="71"/>
  <c r="K1578" i="71"/>
  <c r="AA1578" i="71" s="1"/>
  <c r="Z1578" i="71"/>
  <c r="K1778" i="71"/>
  <c r="AA1778" i="71" s="1"/>
  <c r="Z1778" i="71"/>
  <c r="K1978" i="71"/>
  <c r="AA1978" i="71" s="1"/>
  <c r="Z1978" i="71"/>
  <c r="K2218" i="71"/>
  <c r="AA2218" i="71" s="1"/>
  <c r="Z2218" i="71"/>
  <c r="K2558" i="71"/>
  <c r="AA2558" i="71" s="1"/>
  <c r="Z2558" i="71"/>
  <c r="K2758" i="71"/>
  <c r="AA2758" i="71" s="1"/>
  <c r="Z2758" i="71"/>
  <c r="K2958" i="71"/>
  <c r="AA2958" i="71" s="1"/>
  <c r="Z2958" i="71"/>
  <c r="K3158" i="71"/>
  <c r="AA3158" i="71" s="1"/>
  <c r="Z3158" i="71"/>
  <c r="K3358" i="71"/>
  <c r="AA3358" i="71" s="1"/>
  <c r="Z3358" i="71"/>
  <c r="K3558" i="71"/>
  <c r="AA3558" i="71" s="1"/>
  <c r="Z3558" i="71"/>
  <c r="K3758" i="71"/>
  <c r="AA3758" i="71" s="1"/>
  <c r="Z3758" i="71"/>
  <c r="K3998" i="71"/>
  <c r="AA3998" i="71" s="1"/>
  <c r="Z3998" i="71"/>
  <c r="K4318" i="71"/>
  <c r="AA4318" i="71" s="1"/>
  <c r="Z4318" i="71"/>
  <c r="K4598" i="71"/>
  <c r="AA4598" i="71" s="1"/>
  <c r="Z4598" i="71"/>
  <c r="K4798" i="71"/>
  <c r="AA4798" i="71" s="1"/>
  <c r="Z4798" i="71"/>
  <c r="K59" i="71"/>
  <c r="AA59" i="71" s="1"/>
  <c r="Z59" i="71"/>
  <c r="K279" i="71"/>
  <c r="AA279" i="71" s="1"/>
  <c r="Z279" i="71"/>
  <c r="K479" i="71"/>
  <c r="AA479" i="71" s="1"/>
  <c r="Z479" i="71"/>
  <c r="K699" i="71"/>
  <c r="AA699" i="71" s="1"/>
  <c r="Z699" i="71"/>
  <c r="K919" i="71"/>
  <c r="AA919" i="71" s="1"/>
  <c r="Z919" i="71"/>
  <c r="K1139" i="71"/>
  <c r="AA1139" i="71" s="1"/>
  <c r="Z1139" i="71"/>
  <c r="K1339" i="71"/>
  <c r="AA1339" i="71" s="1"/>
  <c r="Z1339" i="71"/>
  <c r="K1539" i="71"/>
  <c r="AA1539" i="71" s="1"/>
  <c r="Z1539" i="71"/>
  <c r="K1759" i="71"/>
  <c r="AA1759" i="71" s="1"/>
  <c r="Z1759" i="71"/>
  <c r="K1959" i="71"/>
  <c r="AA1959" i="71" s="1"/>
  <c r="Z1959" i="71"/>
  <c r="K2179" i="71"/>
  <c r="AA2179" i="71" s="1"/>
  <c r="Z2179" i="71"/>
  <c r="K2459" i="71"/>
  <c r="AA2459" i="71" s="1"/>
  <c r="Z2459" i="71"/>
  <c r="K2739" i="71"/>
  <c r="AA2739" i="71" s="1"/>
  <c r="Z2739" i="71"/>
  <c r="K3099" i="71"/>
  <c r="AA3099" i="71" s="1"/>
  <c r="Z3099" i="71"/>
  <c r="K3379" i="71"/>
  <c r="AA3379" i="71" s="1"/>
  <c r="Z3379" i="71"/>
  <c r="K3739" i="71"/>
  <c r="AA3739" i="71" s="1"/>
  <c r="Z3739" i="71"/>
  <c r="K3999" i="71"/>
  <c r="AA3999" i="71" s="1"/>
  <c r="Z3999" i="71"/>
  <c r="K4279" i="71"/>
  <c r="AA4279" i="71" s="1"/>
  <c r="Z4279" i="71"/>
  <c r="K4599" i="71"/>
  <c r="AA4599" i="71" s="1"/>
  <c r="Z4599" i="71"/>
  <c r="K4799" i="71"/>
  <c r="AA4799" i="71" s="1"/>
  <c r="Z4799" i="71"/>
  <c r="K61" i="71"/>
  <c r="AA61" i="71" s="1"/>
  <c r="Z61" i="71"/>
  <c r="K281" i="71"/>
  <c r="AA281" i="71" s="1"/>
  <c r="Z281" i="71"/>
  <c r="K521" i="71"/>
  <c r="AA521" i="71" s="1"/>
  <c r="Z521" i="71"/>
  <c r="K741" i="71"/>
  <c r="AA741" i="71" s="1"/>
  <c r="Z741" i="71"/>
  <c r="K941" i="71"/>
  <c r="AA941" i="71" s="1"/>
  <c r="Z941" i="71"/>
  <c r="K1141" i="71"/>
  <c r="AA1141" i="71" s="1"/>
  <c r="Z1141" i="71"/>
  <c r="K1361" i="71"/>
  <c r="AA1361" i="71" s="1"/>
  <c r="Z1361" i="71"/>
  <c r="K1561" i="71"/>
  <c r="AA1561" i="71" s="1"/>
  <c r="Z1561" i="71"/>
  <c r="K1781" i="71"/>
  <c r="AA1781" i="71" s="1"/>
  <c r="Z1781" i="71"/>
  <c r="K1981" i="71"/>
  <c r="AA1981" i="71" s="1"/>
  <c r="Z1981" i="71"/>
  <c r="K2221" i="71"/>
  <c r="AA2221" i="71" s="1"/>
  <c r="Z2221" i="71"/>
  <c r="K2481" i="71"/>
  <c r="AA2481" i="71" s="1"/>
  <c r="Z2481" i="71"/>
  <c r="K2761" i="71"/>
  <c r="AA2761" i="71" s="1"/>
  <c r="Z2761" i="71"/>
  <c r="K3021" i="71"/>
  <c r="AA3021" i="71" s="1"/>
  <c r="Z3021" i="71"/>
  <c r="K3241" i="71"/>
  <c r="AA3241" i="71" s="1"/>
  <c r="Z3241" i="71"/>
  <c r="K3461" i="71"/>
  <c r="AA3461" i="71" s="1"/>
  <c r="Z3461" i="71"/>
  <c r="K3701" i="71"/>
  <c r="AA3701" i="71" s="1"/>
  <c r="Z3701" i="71"/>
  <c r="K3961" i="71"/>
  <c r="AA3961" i="71" s="1"/>
  <c r="Z3961" i="71"/>
  <c r="K4241" i="71"/>
  <c r="AA4241" i="71" s="1"/>
  <c r="Z4241" i="71"/>
  <c r="K4621" i="71"/>
  <c r="AA4621" i="71" s="1"/>
  <c r="Z4621" i="71"/>
  <c r="K28" i="71"/>
  <c r="AA28" i="71" s="1"/>
  <c r="Z28" i="71"/>
  <c r="K248" i="71"/>
  <c r="AA248" i="71" s="1"/>
  <c r="Z248" i="71"/>
  <c r="K468" i="71"/>
  <c r="AA468" i="71" s="1"/>
  <c r="Z468" i="71"/>
  <c r="K708" i="71"/>
  <c r="AA708" i="71" s="1"/>
  <c r="Z708" i="71"/>
  <c r="K948" i="71"/>
  <c r="AA948" i="71" s="1"/>
  <c r="Z948" i="71"/>
  <c r="K1168" i="71"/>
  <c r="AA1168" i="71" s="1"/>
  <c r="Z1168" i="71"/>
  <c r="K1408" i="71"/>
  <c r="AA1408" i="71" s="1"/>
  <c r="Z1408" i="71"/>
  <c r="K1608" i="71"/>
  <c r="AA1608" i="71" s="1"/>
  <c r="Z1608" i="71"/>
  <c r="K116" i="71"/>
  <c r="AA116" i="71" s="1"/>
  <c r="Z116" i="71"/>
  <c r="K316" i="71"/>
  <c r="AA316" i="71" s="1"/>
  <c r="Z316" i="71"/>
  <c r="K556" i="71"/>
  <c r="AA556" i="71" s="1"/>
  <c r="Z556" i="71"/>
  <c r="K776" i="71"/>
  <c r="AA776" i="71" s="1"/>
  <c r="Z776" i="71"/>
  <c r="K976" i="71"/>
  <c r="AA976" i="71" s="1"/>
  <c r="Z976" i="71"/>
  <c r="K1176" i="71"/>
  <c r="AA1176" i="71" s="1"/>
  <c r="Z1176" i="71"/>
  <c r="K1376" i="71"/>
  <c r="AA1376" i="71" s="1"/>
  <c r="Z1376" i="71"/>
  <c r="K1616" i="71"/>
  <c r="AA1616" i="71" s="1"/>
  <c r="Z1616" i="71"/>
  <c r="K1816" i="71"/>
  <c r="AA1816" i="71" s="1"/>
  <c r="Z1816" i="71"/>
  <c r="K2036" i="71"/>
  <c r="AA2036" i="71" s="1"/>
  <c r="Z2036" i="71"/>
  <c r="K2256" i="71"/>
  <c r="AA2256" i="71" s="1"/>
  <c r="Z2256" i="71"/>
  <c r="K2456" i="71"/>
  <c r="AA2456" i="71" s="1"/>
  <c r="Z2456" i="71"/>
  <c r="K2676" i="71"/>
  <c r="AA2676" i="71" s="1"/>
  <c r="Z2676" i="71"/>
  <c r="K2896" i="71"/>
  <c r="AA2896" i="71" s="1"/>
  <c r="Z2896" i="71"/>
  <c r="K3116" i="71"/>
  <c r="AA3116" i="71" s="1"/>
  <c r="Z3116" i="71"/>
  <c r="K3356" i="71"/>
  <c r="AA3356" i="71" s="1"/>
  <c r="Z3356" i="71"/>
  <c r="K3636" i="71"/>
  <c r="AA3636" i="71" s="1"/>
  <c r="Z3636" i="71"/>
  <c r="K3916" i="71"/>
  <c r="AA3916" i="71" s="1"/>
  <c r="Z3916" i="71"/>
  <c r="K1728" i="71"/>
  <c r="AA1728" i="71" s="1"/>
  <c r="Z1728" i="71"/>
  <c r="K1948" i="71"/>
  <c r="AA1948" i="71" s="1"/>
  <c r="Z1948" i="71"/>
  <c r="K2168" i="71"/>
  <c r="AA2168" i="71" s="1"/>
  <c r="Z2168" i="71"/>
  <c r="K2388" i="71"/>
  <c r="AA2388" i="71" s="1"/>
  <c r="Z2388" i="71"/>
  <c r="K2588" i="71"/>
  <c r="AA2588" i="71" s="1"/>
  <c r="Z2588" i="71"/>
  <c r="K2788" i="71"/>
  <c r="AA2788" i="71" s="1"/>
  <c r="Z2788" i="71"/>
  <c r="K2988" i="71"/>
  <c r="AA2988" i="71" s="1"/>
  <c r="Z2988" i="71"/>
  <c r="K3188" i="71"/>
  <c r="AA3188" i="71" s="1"/>
  <c r="Z3188" i="71"/>
  <c r="K3388" i="71"/>
  <c r="AA3388" i="71" s="1"/>
  <c r="Z3388" i="71"/>
  <c r="K3588" i="71"/>
  <c r="AA3588" i="71" s="1"/>
  <c r="Z3588" i="71"/>
  <c r="K3808" i="71"/>
  <c r="AA3808" i="71" s="1"/>
  <c r="Z3808" i="71"/>
  <c r="K4028" i="71"/>
  <c r="AA4028" i="71" s="1"/>
  <c r="Z4028" i="71"/>
  <c r="K4268" i="71"/>
  <c r="AA4268" i="71" s="1"/>
  <c r="Z4268" i="71"/>
  <c r="K4508" i="71"/>
  <c r="AA4508" i="71" s="1"/>
  <c r="Z4508" i="71"/>
  <c r="K4788" i="71"/>
  <c r="AA4788" i="71" s="1"/>
  <c r="Z4788" i="71"/>
  <c r="K33" i="71"/>
  <c r="AA33" i="71" s="1"/>
  <c r="Z33" i="71"/>
  <c r="K273" i="71"/>
  <c r="AA273" i="71" s="1"/>
  <c r="Z273" i="71"/>
  <c r="K473" i="71"/>
  <c r="AA473" i="71" s="1"/>
  <c r="Z473" i="71"/>
  <c r="K693" i="71"/>
  <c r="AA693" i="71" s="1"/>
  <c r="Z693" i="71"/>
  <c r="K893" i="71"/>
  <c r="AA893" i="71" s="1"/>
  <c r="Z893" i="71"/>
  <c r="K1113" i="71"/>
  <c r="AA1113" i="71" s="1"/>
  <c r="Z1113" i="71"/>
  <c r="K1333" i="71"/>
  <c r="AA1333" i="71" s="1"/>
  <c r="Z1333" i="71"/>
  <c r="K1533" i="71"/>
  <c r="AA1533" i="71" s="1"/>
  <c r="Z1533" i="71"/>
  <c r="K1753" i="71"/>
  <c r="AA1753" i="71" s="1"/>
  <c r="Z1753" i="71"/>
  <c r="K1953" i="71"/>
  <c r="AA1953" i="71" s="1"/>
  <c r="Z1953" i="71"/>
  <c r="K2173" i="71"/>
  <c r="AA2173" i="71" s="1"/>
  <c r="Z2173" i="71"/>
  <c r="K2373" i="71"/>
  <c r="AA2373" i="71" s="1"/>
  <c r="Z2373" i="71"/>
  <c r="K2613" i="71"/>
  <c r="AA2613" i="71" s="1"/>
  <c r="Z2613" i="71"/>
  <c r="K2813" i="71"/>
  <c r="AA2813" i="71" s="1"/>
  <c r="Z2813" i="71"/>
  <c r="K3013" i="71"/>
  <c r="AA3013" i="71" s="1"/>
  <c r="Z3013" i="71"/>
  <c r="K3213" i="71"/>
  <c r="AA3213" i="71" s="1"/>
  <c r="Z3213" i="71"/>
  <c r="K3413" i="71"/>
  <c r="AA3413" i="71" s="1"/>
  <c r="Z3413" i="71"/>
  <c r="K3613" i="71"/>
  <c r="AA3613" i="71" s="1"/>
  <c r="Z3613" i="71"/>
  <c r="K3813" i="71"/>
  <c r="AA3813" i="71" s="1"/>
  <c r="Z3813" i="71"/>
  <c r="K4013" i="71"/>
  <c r="AA4013" i="71" s="1"/>
  <c r="Z4013" i="71"/>
  <c r="K4213" i="71"/>
  <c r="AA4213" i="71" s="1"/>
  <c r="Z4213" i="71"/>
  <c r="K4413" i="71"/>
  <c r="AA4413" i="71" s="1"/>
  <c r="Z4413" i="71"/>
  <c r="K4653" i="71"/>
  <c r="AA4653" i="71" s="1"/>
  <c r="Z4653" i="71"/>
  <c r="K2810" i="71"/>
  <c r="AA2810" i="71" s="1"/>
  <c r="Z2810" i="71"/>
  <c r="K3290" i="71"/>
  <c r="AA3290" i="71" s="1"/>
  <c r="Z3290" i="71"/>
  <c r="K1750" i="71"/>
  <c r="AA1750" i="71" s="1"/>
  <c r="Z1750" i="71"/>
  <c r="K2790" i="71"/>
  <c r="AA2790" i="71" s="1"/>
  <c r="Z2790" i="71"/>
  <c r="K4130" i="71"/>
  <c r="AA4130" i="71" s="1"/>
  <c r="Z4130" i="71"/>
  <c r="K2350" i="71"/>
  <c r="AA2350" i="71" s="1"/>
  <c r="Z2350" i="71"/>
  <c r="K4410" i="71"/>
  <c r="AA4410" i="71" s="1"/>
  <c r="Z4410" i="71"/>
  <c r="K10" i="71"/>
  <c r="AA10" i="71" s="1"/>
  <c r="Z10" i="71"/>
  <c r="K210" i="71"/>
  <c r="AA210" i="71" s="1"/>
  <c r="Z210" i="71"/>
  <c r="K410" i="71"/>
  <c r="AA410" i="71" s="1"/>
  <c r="Z410" i="71"/>
  <c r="K610" i="71"/>
  <c r="AA610" i="71" s="1"/>
  <c r="Z610" i="71"/>
  <c r="K850" i="71"/>
  <c r="AA850" i="71" s="1"/>
  <c r="Z850" i="71"/>
  <c r="K1110" i="71"/>
  <c r="AA1110" i="71" s="1"/>
  <c r="Z1110" i="71"/>
  <c r="K1410" i="71"/>
  <c r="AA1410" i="71" s="1"/>
  <c r="Z1410" i="71"/>
  <c r="K1970" i="71"/>
  <c r="AA1970" i="71" s="1"/>
  <c r="Z1970" i="71"/>
  <c r="K2890" i="71"/>
  <c r="AA2890" i="71" s="1"/>
  <c r="Z2890" i="71"/>
  <c r="K4210" i="71"/>
  <c r="AA4210" i="71" s="1"/>
  <c r="Z4210" i="71"/>
  <c r="K4910" i="71"/>
  <c r="AA4910" i="71" s="1"/>
  <c r="Z4910" i="71"/>
  <c r="K4713" i="71"/>
  <c r="AA4713" i="71" s="1"/>
  <c r="Z4713" i="71"/>
  <c r="K235" i="71"/>
  <c r="AA235" i="71" s="1"/>
  <c r="Z235" i="71"/>
  <c r="K735" i="71"/>
  <c r="AA735" i="71" s="1"/>
  <c r="Z735" i="71"/>
  <c r="K1095" i="71"/>
  <c r="AA1095" i="71" s="1"/>
  <c r="Z1095" i="71"/>
  <c r="K1455" i="71"/>
  <c r="AA1455" i="71" s="1"/>
  <c r="Z1455" i="71"/>
  <c r="K1855" i="71"/>
  <c r="AA1855" i="71" s="1"/>
  <c r="Z1855" i="71"/>
  <c r="K2175" i="71"/>
  <c r="AA2175" i="71" s="1"/>
  <c r="Z2175" i="71"/>
  <c r="K2595" i="71"/>
  <c r="AA2595" i="71" s="1"/>
  <c r="Z2595" i="71"/>
  <c r="K2855" i="71"/>
  <c r="AA2855" i="71" s="1"/>
  <c r="Z2855" i="71"/>
  <c r="K3095" i="71"/>
  <c r="AA3095" i="71" s="1"/>
  <c r="Z3095" i="71"/>
  <c r="K3455" i="71"/>
  <c r="AA3455" i="71" s="1"/>
  <c r="Z3455" i="71"/>
  <c r="K3755" i="71"/>
  <c r="AA3755" i="71" s="1"/>
  <c r="Z3755" i="71"/>
  <c r="K4155" i="71"/>
  <c r="AA4155" i="71" s="1"/>
  <c r="Z4155" i="71"/>
  <c r="K4555" i="71"/>
  <c r="AA4555" i="71" s="1"/>
  <c r="Z4555" i="71"/>
  <c r="K4895" i="71"/>
  <c r="AA4895" i="71" s="1"/>
  <c r="Z4895" i="71"/>
  <c r="K157" i="71"/>
  <c r="AA157" i="71" s="1"/>
  <c r="Z157" i="71"/>
  <c r="K3777" i="71"/>
  <c r="AA3777" i="71" s="1"/>
  <c r="Z3777" i="71"/>
  <c r="K3100" i="71"/>
  <c r="AA3100" i="71" s="1"/>
  <c r="Z3100" i="71"/>
  <c r="K4580" i="71"/>
  <c r="AA4580" i="71" s="1"/>
  <c r="Z4580" i="71"/>
  <c r="K3581" i="71"/>
  <c r="AA3581" i="71" s="1"/>
  <c r="Z3581" i="71"/>
  <c r="K767" i="71"/>
  <c r="AA767" i="71" s="1"/>
  <c r="Z767" i="71"/>
  <c r="K1647" i="71"/>
  <c r="AA1647" i="71" s="1"/>
  <c r="Z1647" i="71"/>
  <c r="K2887" i="71"/>
  <c r="AA2887" i="71" s="1"/>
  <c r="Z2887" i="71"/>
  <c r="K3827" i="71"/>
  <c r="AA3827" i="71" s="1"/>
  <c r="Z3827" i="71"/>
  <c r="K4789" i="71"/>
  <c r="AA4789" i="71" s="1"/>
  <c r="Z4789" i="71"/>
  <c r="K1648" i="71"/>
  <c r="AA1648" i="71" s="1"/>
  <c r="Z1648" i="71"/>
  <c r="K1592" i="71"/>
  <c r="AA1592" i="71" s="1"/>
  <c r="Z1592" i="71"/>
  <c r="K3732" i="71"/>
  <c r="AA3732" i="71" s="1"/>
  <c r="Z3732" i="71"/>
  <c r="K4332" i="71"/>
  <c r="AA4332" i="71" s="1"/>
  <c r="Z4332" i="71"/>
  <c r="K4832" i="71"/>
  <c r="AA4832" i="71" s="1"/>
  <c r="Z4832" i="71"/>
  <c r="K193" i="71"/>
  <c r="AA193" i="71" s="1"/>
  <c r="Z193" i="71"/>
  <c r="K535" i="71"/>
  <c r="AA535" i="71" s="1"/>
  <c r="Z535" i="71"/>
  <c r="K3496" i="71"/>
  <c r="AA3496" i="71" s="1"/>
  <c r="Z3496" i="71"/>
  <c r="K2565" i="71"/>
  <c r="AA2565" i="71" s="1"/>
  <c r="Z2565" i="71"/>
  <c r="K3834" i="71"/>
  <c r="AA3834" i="71" s="1"/>
  <c r="Z3834" i="71"/>
  <c r="K3495" i="71"/>
  <c r="AA3495" i="71" s="1"/>
  <c r="Z3495" i="71"/>
  <c r="K2122" i="71"/>
  <c r="AA2122" i="71" s="1"/>
  <c r="Z2122" i="71"/>
  <c r="K2902" i="71"/>
  <c r="AA2902" i="71" s="1"/>
  <c r="Z2902" i="71"/>
  <c r="K3542" i="71"/>
  <c r="AA3542" i="71" s="1"/>
  <c r="Z3542" i="71"/>
  <c r="K4042" i="71"/>
  <c r="AA4042" i="71" s="1"/>
  <c r="Z4042" i="71"/>
  <c r="K4542" i="71"/>
  <c r="AA4542" i="71" s="1"/>
  <c r="Z4542" i="71"/>
  <c r="K4862" i="71"/>
  <c r="AA4862" i="71" s="1"/>
  <c r="Z4862" i="71"/>
  <c r="K2924" i="71"/>
  <c r="AA2924" i="71" s="1"/>
  <c r="Z2924" i="71"/>
  <c r="K3604" i="71"/>
  <c r="AA3604" i="71" s="1"/>
  <c r="Z3604" i="71"/>
  <c r="K4544" i="71"/>
  <c r="AA4544" i="71" s="1"/>
  <c r="Z4544" i="71"/>
  <c r="K3645" i="71"/>
  <c r="AA3645" i="71" s="1"/>
  <c r="Z3645" i="71"/>
  <c r="K1884" i="71"/>
  <c r="AA1884" i="71" s="1"/>
  <c r="Z1884" i="71"/>
  <c r="K3644" i="71"/>
  <c r="AA3644" i="71" s="1"/>
  <c r="Z3644" i="71"/>
  <c r="K4884" i="71"/>
  <c r="AA4884" i="71" s="1"/>
  <c r="Z4884" i="71"/>
  <c r="K4481" i="71"/>
  <c r="AA4481" i="71" s="1"/>
  <c r="Z4481" i="71"/>
  <c r="K3062" i="71"/>
  <c r="AA3062" i="71" s="1"/>
  <c r="Z3062" i="71"/>
  <c r="K3702" i="71"/>
  <c r="AA3702" i="71" s="1"/>
  <c r="Z3702" i="71"/>
  <c r="K4322" i="71"/>
  <c r="AA4322" i="71" s="1"/>
  <c r="Z4322" i="71"/>
  <c r="K4403" i="71"/>
  <c r="AA4403" i="71" s="1"/>
  <c r="Z4403" i="71"/>
  <c r="K2724" i="71"/>
  <c r="AA2724" i="71" s="1"/>
  <c r="Z2724" i="71"/>
  <c r="K4084" i="71"/>
  <c r="AA4084" i="71" s="1"/>
  <c r="Z4084" i="71"/>
  <c r="K4684" i="71"/>
  <c r="AA4684" i="71" s="1"/>
  <c r="Z4684" i="71"/>
  <c r="K2385" i="71"/>
  <c r="AA2385" i="71" s="1"/>
  <c r="Z2385" i="71"/>
  <c r="K4005" i="71"/>
  <c r="AA4005" i="71" s="1"/>
  <c r="Z4005" i="71"/>
  <c r="K4745" i="71"/>
  <c r="AA4745" i="71" s="1"/>
  <c r="Z4745" i="71"/>
  <c r="K766" i="71"/>
  <c r="AA766" i="71" s="1"/>
  <c r="Z766" i="71"/>
  <c r="K2146" i="71"/>
  <c r="AA2146" i="71" s="1"/>
  <c r="Z2146" i="71"/>
  <c r="K3026" i="71"/>
  <c r="AA3026" i="71" s="1"/>
  <c r="Z3026" i="71"/>
  <c r="K4026" i="71"/>
  <c r="AA4026" i="71" s="1"/>
  <c r="Z4026" i="71"/>
  <c r="K4486" i="71"/>
  <c r="AA4486" i="71" s="1"/>
  <c r="Z4486" i="71"/>
  <c r="K3487" i="71"/>
  <c r="AA3487" i="71" s="1"/>
  <c r="Z3487" i="71"/>
  <c r="K3907" i="71"/>
  <c r="AA3907" i="71" s="1"/>
  <c r="Z3907" i="71"/>
  <c r="K4867" i="71"/>
  <c r="AA4867" i="71" s="1"/>
  <c r="Z4867" i="71"/>
  <c r="K1369" i="71"/>
  <c r="AA1369" i="71" s="1"/>
  <c r="Z1369" i="71"/>
  <c r="K2649" i="71"/>
  <c r="AA2649" i="71" s="1"/>
  <c r="Z2649" i="71"/>
  <c r="K3069" i="71"/>
  <c r="AA3069" i="71" s="1"/>
  <c r="Z3069" i="71"/>
  <c r="K3371" i="71"/>
  <c r="AA3371" i="71" s="1"/>
  <c r="Z3371" i="71"/>
  <c r="K3912" i="71"/>
  <c r="AA3912" i="71" s="1"/>
  <c r="Z3912" i="71"/>
  <c r="K2920" i="71"/>
  <c r="AA2920" i="71" s="1"/>
  <c r="Z2920" i="71"/>
  <c r="K4548" i="71"/>
  <c r="AA4548" i="71" s="1"/>
  <c r="Z4548" i="71"/>
  <c r="K3391" i="71"/>
  <c r="AA3391" i="71" s="1"/>
  <c r="Z3391" i="71"/>
  <c r="K4174" i="71"/>
  <c r="AA4174" i="71" s="1"/>
  <c r="Z4174" i="71"/>
  <c r="K2796" i="71"/>
  <c r="AA2796" i="71" s="1"/>
  <c r="Z2796" i="71"/>
  <c r="K4757" i="71"/>
  <c r="AA4757" i="71" s="1"/>
  <c r="Z4757" i="71"/>
  <c r="K4813" i="71"/>
  <c r="AA4813" i="71" s="1"/>
  <c r="Z4813" i="71"/>
  <c r="K4497" i="71"/>
  <c r="AA4497" i="71" s="1"/>
  <c r="Z4497" i="71"/>
  <c r="K3691" i="71"/>
  <c r="AA3691" i="71" s="1"/>
  <c r="Z3691" i="71"/>
  <c r="K4531" i="71"/>
  <c r="AA4531" i="71" s="1"/>
  <c r="Z4531" i="71"/>
  <c r="K4539" i="71"/>
  <c r="AA4539" i="71" s="1"/>
  <c r="Z4539" i="71"/>
  <c r="K4019" i="71"/>
  <c r="AA4019" i="71" s="1"/>
  <c r="Z4019" i="71"/>
  <c r="K2602" i="71"/>
  <c r="AA2602" i="71" s="1"/>
  <c r="Z2602" i="71"/>
  <c r="K3142" i="71"/>
  <c r="AA3142" i="71" s="1"/>
  <c r="Z3142" i="71"/>
  <c r="K3802" i="71"/>
  <c r="AA3802" i="71" s="1"/>
  <c r="Z3802" i="71"/>
  <c r="K4463" i="71"/>
  <c r="AA4463" i="71" s="1"/>
  <c r="Z4463" i="71"/>
  <c r="K4085" i="71"/>
  <c r="AA4085" i="71" s="1"/>
  <c r="Z4085" i="71"/>
  <c r="K4865" i="71"/>
  <c r="AA4865" i="71" s="1"/>
  <c r="Z4865" i="71"/>
  <c r="K2206" i="71"/>
  <c r="AA2206" i="71" s="1"/>
  <c r="Z2206" i="71"/>
  <c r="K2626" i="71"/>
  <c r="AA2626" i="71" s="1"/>
  <c r="Z2626" i="71"/>
  <c r="K3646" i="71"/>
  <c r="AA3646" i="71" s="1"/>
  <c r="Z3646" i="71"/>
  <c r="K4106" i="71"/>
  <c r="AA4106" i="71" s="1"/>
  <c r="Z4106" i="71"/>
  <c r="K4546" i="71"/>
  <c r="AA4546" i="71" s="1"/>
  <c r="Z4546" i="71"/>
  <c r="K2487" i="71"/>
  <c r="AA2487" i="71" s="1"/>
  <c r="Z2487" i="71"/>
  <c r="K3027" i="71"/>
  <c r="AA3027" i="71" s="1"/>
  <c r="Z3027" i="71"/>
  <c r="K3547" i="71"/>
  <c r="AA3547" i="71" s="1"/>
  <c r="Z3547" i="71"/>
  <c r="K4407" i="71"/>
  <c r="AA4407" i="71" s="1"/>
  <c r="Z4407" i="71"/>
  <c r="K3549" i="71"/>
  <c r="AA3549" i="71" s="1"/>
  <c r="Z3549" i="71"/>
  <c r="K4012" i="71"/>
  <c r="AA4012" i="71" s="1"/>
  <c r="Z4012" i="71"/>
  <c r="K4090" i="71"/>
  <c r="AA4090" i="71" s="1"/>
  <c r="Z4090" i="71"/>
  <c r="K4490" i="71"/>
  <c r="AA4490" i="71" s="1"/>
  <c r="Z4490" i="71"/>
  <c r="K4456" i="71"/>
  <c r="AA4456" i="71" s="1"/>
  <c r="Z4456" i="71"/>
  <c r="K3217" i="71"/>
  <c r="AA3217" i="71" s="1"/>
  <c r="Z3217" i="71"/>
  <c r="K4171" i="71"/>
  <c r="AA4171" i="71" s="1"/>
  <c r="Z4171" i="71"/>
  <c r="K4591" i="71"/>
  <c r="AA4591" i="71" s="1"/>
  <c r="Z4591" i="71"/>
  <c r="K4239" i="71"/>
  <c r="AA4239" i="71" s="1"/>
  <c r="Z4239" i="71"/>
  <c r="K2399" i="71"/>
  <c r="AA2399" i="71" s="1"/>
  <c r="Z2399" i="71"/>
  <c r="K4299" i="71"/>
  <c r="AA4299" i="71" s="1"/>
  <c r="Z4299" i="71"/>
  <c r="K3341" i="71"/>
  <c r="AA3341" i="71" s="1"/>
  <c r="Z3341" i="71"/>
  <c r="K4601" i="71"/>
  <c r="AA4601" i="71" s="1"/>
  <c r="Z4601" i="71"/>
  <c r="K2702" i="71"/>
  <c r="AA2702" i="71" s="1"/>
  <c r="Z2702" i="71"/>
  <c r="K4662" i="71"/>
  <c r="AA4662" i="71" s="1"/>
  <c r="Z4662" i="71"/>
  <c r="K4623" i="71"/>
  <c r="AA4623" i="71" s="1"/>
  <c r="Z4623" i="71"/>
  <c r="K4924" i="71"/>
  <c r="AA4924" i="71" s="1"/>
  <c r="Z4924" i="71"/>
  <c r="K2025" i="71"/>
  <c r="AA2025" i="71" s="1"/>
  <c r="Z2025" i="71"/>
  <c r="K3665" i="71"/>
  <c r="AA3665" i="71" s="1"/>
  <c r="Z3665" i="71"/>
  <c r="K4205" i="71"/>
  <c r="AA4205" i="71" s="1"/>
  <c r="Z4205" i="71"/>
  <c r="K2266" i="71"/>
  <c r="AA2266" i="71" s="1"/>
  <c r="Z2266" i="71"/>
  <c r="K2686" i="71"/>
  <c r="AA2686" i="71" s="1"/>
  <c r="Z2686" i="71"/>
  <c r="K3726" i="71"/>
  <c r="AA3726" i="71" s="1"/>
  <c r="Z3726" i="71"/>
  <c r="K4166" i="71"/>
  <c r="AA4166" i="71" s="1"/>
  <c r="Z4166" i="71"/>
  <c r="K2547" i="71"/>
  <c r="AA2547" i="71" s="1"/>
  <c r="Z2547" i="71"/>
  <c r="K3127" i="71"/>
  <c r="AA3127" i="71" s="1"/>
  <c r="Z3127" i="71"/>
  <c r="K4027" i="71"/>
  <c r="AA4027" i="71" s="1"/>
  <c r="Z4027" i="71"/>
  <c r="K4467" i="71"/>
  <c r="AA4467" i="71" s="1"/>
  <c r="Z4467" i="71"/>
  <c r="K2560" i="71"/>
  <c r="AA2560" i="71" s="1"/>
  <c r="Z2560" i="71"/>
  <c r="K4668" i="71"/>
  <c r="AA4668" i="71" s="1"/>
  <c r="Z4668" i="71"/>
  <c r="K3854" i="71"/>
  <c r="AA3854" i="71" s="1"/>
  <c r="Z3854" i="71"/>
  <c r="K3417" i="71"/>
  <c r="AA3417" i="71" s="1"/>
  <c r="Z3417" i="71"/>
  <c r="K4372" i="71"/>
  <c r="AA4372" i="71" s="1"/>
  <c r="Z4372" i="71"/>
  <c r="K4773" i="71"/>
  <c r="AA4773" i="71" s="1"/>
  <c r="Z4773" i="71"/>
  <c r="K477" i="71"/>
  <c r="AA477" i="71" s="1"/>
  <c r="Z477" i="71"/>
  <c r="K4231" i="71"/>
  <c r="AA4231" i="71" s="1"/>
  <c r="Z4231" i="71"/>
  <c r="K4671" i="71"/>
  <c r="AA4671" i="71" s="1"/>
  <c r="Z4671" i="71"/>
  <c r="K2199" i="71"/>
  <c r="AA2199" i="71" s="1"/>
  <c r="Z2199" i="71"/>
  <c r="K2599" i="71"/>
  <c r="AA2599" i="71" s="1"/>
  <c r="Z2599" i="71"/>
  <c r="K3781" i="71"/>
  <c r="AA3781" i="71" s="1"/>
  <c r="Z3781" i="71"/>
  <c r="K4181" i="71"/>
  <c r="AA4181" i="71" s="1"/>
  <c r="Z4181" i="71"/>
  <c r="K3242" i="71"/>
  <c r="AA3242" i="71" s="1"/>
  <c r="Z3242" i="71"/>
  <c r="K4722" i="71"/>
  <c r="AA4722" i="71" s="1"/>
  <c r="Z4722" i="71"/>
  <c r="K4003" i="71"/>
  <c r="AA4003" i="71" s="1"/>
  <c r="Z4003" i="71"/>
  <c r="K4663" i="71"/>
  <c r="AA4663" i="71" s="1"/>
  <c r="Z4663" i="71"/>
  <c r="K2625" i="71"/>
  <c r="AA2625" i="71" s="1"/>
  <c r="Z2625" i="71"/>
  <c r="K4265" i="71"/>
  <c r="AA4265" i="71" s="1"/>
  <c r="Z4265" i="71"/>
  <c r="K906" i="71"/>
  <c r="AA906" i="71" s="1"/>
  <c r="Z906" i="71"/>
  <c r="K3226" i="71"/>
  <c r="AA3226" i="71" s="1"/>
  <c r="Z3226" i="71"/>
  <c r="K3746" i="71"/>
  <c r="AA3746" i="71" s="1"/>
  <c r="Z3746" i="71"/>
  <c r="K4626" i="71"/>
  <c r="AA4626" i="71" s="1"/>
  <c r="Z4626" i="71"/>
  <c r="K3147" i="71"/>
  <c r="AA3147" i="71" s="1"/>
  <c r="Z3147" i="71"/>
  <c r="K3627" i="71"/>
  <c r="AA3627" i="71" s="1"/>
  <c r="Z3627" i="71"/>
  <c r="K4047" i="71"/>
  <c r="AA4047" i="71" s="1"/>
  <c r="Z4047" i="71"/>
  <c r="K4487" i="71"/>
  <c r="AA4487" i="71" s="1"/>
  <c r="Z4487" i="71"/>
  <c r="K1388" i="71"/>
  <c r="AA1388" i="71" s="1"/>
  <c r="Z1388" i="71"/>
  <c r="K4149" i="71"/>
  <c r="AA4149" i="71" s="1"/>
  <c r="Z4149" i="71"/>
  <c r="K3770" i="71"/>
  <c r="AA3770" i="71" s="1"/>
  <c r="Z3770" i="71"/>
  <c r="K4570" i="71"/>
  <c r="AA4570" i="71" s="1"/>
  <c r="Z4570" i="71"/>
  <c r="K3196" i="71"/>
  <c r="AA3196" i="71" s="1"/>
  <c r="Z3196" i="71"/>
  <c r="K4917" i="71"/>
  <c r="AA4917" i="71" s="1"/>
  <c r="Z4917" i="71"/>
  <c r="K4732" i="71"/>
  <c r="AA4732" i="71" s="1"/>
  <c r="Z4732" i="71"/>
  <c r="K2357" i="71"/>
  <c r="AA2357" i="71" s="1"/>
  <c r="Z2357" i="71"/>
  <c r="K478" i="71"/>
  <c r="AA478" i="71" s="1"/>
  <c r="Z478" i="71"/>
  <c r="K3437" i="71"/>
  <c r="AA3437" i="71" s="1"/>
  <c r="Z3437" i="71"/>
  <c r="K3831" i="71"/>
  <c r="AA3831" i="71" s="1"/>
  <c r="Z3831" i="71"/>
  <c r="K4251" i="71"/>
  <c r="AA4251" i="71" s="1"/>
  <c r="Z4251" i="71"/>
  <c r="K4691" i="71"/>
  <c r="AA4691" i="71" s="1"/>
  <c r="Z4691" i="71"/>
  <c r="K2098" i="71"/>
  <c r="AA2098" i="71" s="1"/>
  <c r="Z2098" i="71"/>
  <c r="K3039" i="71"/>
  <c r="AA3039" i="71" s="1"/>
  <c r="Z3039" i="71"/>
  <c r="K1591" i="71"/>
  <c r="AA1591" i="71" s="1"/>
  <c r="Z1591" i="71"/>
  <c r="K1811" i="71"/>
  <c r="AA1811" i="71" s="1"/>
  <c r="Z1811" i="71"/>
  <c r="K2111" i="71"/>
  <c r="AA2111" i="71" s="1"/>
  <c r="Z2111" i="71"/>
  <c r="K2391" i="71"/>
  <c r="AA2391" i="71" s="1"/>
  <c r="Z2391" i="71"/>
  <c r="K2711" i="71"/>
  <c r="AA2711" i="71" s="1"/>
  <c r="Z2711" i="71"/>
  <c r="K2951" i="71"/>
  <c r="AA2951" i="71" s="1"/>
  <c r="Z2951" i="71"/>
  <c r="K3211" i="71"/>
  <c r="AA3211" i="71" s="1"/>
  <c r="Z3211" i="71"/>
  <c r="K3531" i="71"/>
  <c r="AA3531" i="71" s="1"/>
  <c r="Z3531" i="71"/>
  <c r="K4051" i="71"/>
  <c r="AA4051" i="71" s="1"/>
  <c r="Z4051" i="71"/>
  <c r="K152" i="71"/>
  <c r="AA152" i="71" s="1"/>
  <c r="Z152" i="71"/>
  <c r="K352" i="71"/>
  <c r="AA352" i="71" s="1"/>
  <c r="Z352" i="71"/>
  <c r="K572" i="71"/>
  <c r="AA572" i="71" s="1"/>
  <c r="Z572" i="71"/>
  <c r="K772" i="71"/>
  <c r="AA772" i="71" s="1"/>
  <c r="Z772" i="71"/>
  <c r="K972" i="71"/>
  <c r="AA972" i="71" s="1"/>
  <c r="Z972" i="71"/>
  <c r="K1192" i="71"/>
  <c r="AA1192" i="71" s="1"/>
  <c r="Z1192" i="71"/>
  <c r="K1412" i="71"/>
  <c r="AA1412" i="71" s="1"/>
  <c r="Z1412" i="71"/>
  <c r="K1652" i="71"/>
  <c r="AA1652" i="71" s="1"/>
  <c r="Z1652" i="71"/>
  <c r="K1932" i="71"/>
  <c r="AA1932" i="71" s="1"/>
  <c r="Z1932" i="71"/>
  <c r="K2132" i="71"/>
  <c r="AA2132" i="71" s="1"/>
  <c r="Z2132" i="71"/>
  <c r="K2412" i="71"/>
  <c r="AA2412" i="71" s="1"/>
  <c r="Z2412" i="71"/>
  <c r="K2652" i="71"/>
  <c r="AA2652" i="71" s="1"/>
  <c r="Z2652" i="71"/>
  <c r="K2852" i="71"/>
  <c r="AA2852" i="71" s="1"/>
  <c r="Z2852" i="71"/>
  <c r="K3052" i="71"/>
  <c r="AA3052" i="71" s="1"/>
  <c r="Z3052" i="71"/>
  <c r="K3252" i="71"/>
  <c r="AA3252" i="71" s="1"/>
  <c r="Z3252" i="71"/>
  <c r="K3452" i="71"/>
  <c r="AA3452" i="71" s="1"/>
  <c r="Z3452" i="71"/>
  <c r="K3652" i="71"/>
  <c r="AA3652" i="71" s="1"/>
  <c r="Z3652" i="71"/>
  <c r="K4052" i="71"/>
  <c r="AA4052" i="71" s="1"/>
  <c r="Z4052" i="71"/>
  <c r="K4512" i="71"/>
  <c r="AA4512" i="71" s="1"/>
  <c r="Z4512" i="71"/>
  <c r="K114" i="71"/>
  <c r="AA114" i="71" s="1"/>
  <c r="Z114" i="71"/>
  <c r="K334" i="71"/>
  <c r="AA334" i="71" s="1"/>
  <c r="Z334" i="71"/>
  <c r="K554" i="71"/>
  <c r="AA554" i="71" s="1"/>
  <c r="Z554" i="71"/>
  <c r="K774" i="71"/>
  <c r="AA774" i="71" s="1"/>
  <c r="Z774" i="71"/>
  <c r="K1034" i="71"/>
  <c r="AA1034" i="71" s="1"/>
  <c r="Z1034" i="71"/>
  <c r="K1274" i="71"/>
  <c r="AA1274" i="71" s="1"/>
  <c r="Z1274" i="71"/>
  <c r="K178" i="71"/>
  <c r="AA178" i="71" s="1"/>
  <c r="Z178" i="71"/>
  <c r="K378" i="71"/>
  <c r="AA378" i="71" s="1"/>
  <c r="Z378" i="71"/>
  <c r="K638" i="71"/>
  <c r="AA638" i="71" s="1"/>
  <c r="Z638" i="71"/>
  <c r="K858" i="71"/>
  <c r="AA858" i="71" s="1"/>
  <c r="Z858" i="71"/>
  <c r="K1058" i="71"/>
  <c r="AA1058" i="71" s="1"/>
  <c r="Z1058" i="71"/>
  <c r="K1278" i="71"/>
  <c r="AA1278" i="71" s="1"/>
  <c r="Z1278" i="71"/>
  <c r="K1498" i="71"/>
  <c r="AA1498" i="71" s="1"/>
  <c r="Z1498" i="71"/>
  <c r="K1698" i="71"/>
  <c r="AA1698" i="71" s="1"/>
  <c r="Z1698" i="71"/>
  <c r="K1898" i="71"/>
  <c r="AA1898" i="71" s="1"/>
  <c r="Z1898" i="71"/>
  <c r="K2118" i="71"/>
  <c r="AA2118" i="71" s="1"/>
  <c r="Z2118" i="71"/>
  <c r="K2458" i="71"/>
  <c r="AA2458" i="71" s="1"/>
  <c r="Z2458" i="71"/>
  <c r="K2678" i="71"/>
  <c r="AA2678" i="71" s="1"/>
  <c r="Z2678" i="71"/>
  <c r="K2878" i="71"/>
  <c r="AA2878" i="71" s="1"/>
  <c r="Z2878" i="71"/>
  <c r="K3078" i="71"/>
  <c r="AA3078" i="71" s="1"/>
  <c r="Z3078" i="71"/>
  <c r="K3278" i="71"/>
  <c r="AA3278" i="71" s="1"/>
  <c r="Z3278" i="71"/>
  <c r="K3478" i="71"/>
  <c r="AA3478" i="71" s="1"/>
  <c r="Z3478" i="71"/>
  <c r="K3678" i="71"/>
  <c r="AA3678" i="71" s="1"/>
  <c r="Z3678" i="71"/>
  <c r="K3878" i="71"/>
  <c r="AA3878" i="71" s="1"/>
  <c r="Z3878" i="71"/>
  <c r="K4178" i="71"/>
  <c r="AA4178" i="71" s="1"/>
  <c r="Z4178" i="71"/>
  <c r="K4518" i="71"/>
  <c r="AA4518" i="71" s="1"/>
  <c r="Z4518" i="71"/>
  <c r="K4718" i="71"/>
  <c r="AA4718" i="71" s="1"/>
  <c r="Z4718" i="71"/>
  <c r="K4918" i="71"/>
  <c r="AA4918" i="71" s="1"/>
  <c r="Z4918" i="71"/>
  <c r="K179" i="71"/>
  <c r="AA179" i="71" s="1"/>
  <c r="Z179" i="71"/>
  <c r="K399" i="71"/>
  <c r="AA399" i="71" s="1"/>
  <c r="Z399" i="71"/>
  <c r="K619" i="71"/>
  <c r="AA619" i="71" s="1"/>
  <c r="Z619" i="71"/>
  <c r="K839" i="71"/>
  <c r="AA839" i="71" s="1"/>
  <c r="Z839" i="71"/>
  <c r="K1039" i="71"/>
  <c r="AA1039" i="71" s="1"/>
  <c r="Z1039" i="71"/>
  <c r="K1259" i="71"/>
  <c r="AA1259" i="71" s="1"/>
  <c r="Z1259" i="71"/>
  <c r="K1459" i="71"/>
  <c r="AA1459" i="71" s="1"/>
  <c r="Z1459" i="71"/>
  <c r="K1659" i="71"/>
  <c r="AA1659" i="71" s="1"/>
  <c r="Z1659" i="71"/>
  <c r="K1879" i="71"/>
  <c r="AA1879" i="71" s="1"/>
  <c r="Z1879" i="71"/>
  <c r="K2079" i="71"/>
  <c r="AA2079" i="71" s="1"/>
  <c r="Z2079" i="71"/>
  <c r="K2339" i="71"/>
  <c r="AA2339" i="71" s="1"/>
  <c r="Z2339" i="71"/>
  <c r="K2639" i="71"/>
  <c r="AA2639" i="71" s="1"/>
  <c r="Z2639" i="71"/>
  <c r="K2959" i="71"/>
  <c r="AA2959" i="71" s="1"/>
  <c r="Z2959" i="71"/>
  <c r="K3259" i="71"/>
  <c r="AA3259" i="71" s="1"/>
  <c r="Z3259" i="71"/>
  <c r="K3599" i="71"/>
  <c r="AA3599" i="71" s="1"/>
  <c r="Z3599" i="71"/>
  <c r="K3859" i="71"/>
  <c r="AA3859" i="71" s="1"/>
  <c r="Z3859" i="71"/>
  <c r="K4179" i="71"/>
  <c r="AA4179" i="71" s="1"/>
  <c r="Z4179" i="71"/>
  <c r="K4479" i="71"/>
  <c r="AA4479" i="71" s="1"/>
  <c r="Z4479" i="71"/>
  <c r="K4719" i="71"/>
  <c r="AA4719" i="71" s="1"/>
  <c r="Z4719" i="71"/>
  <c r="K4919" i="71"/>
  <c r="AA4919" i="71" s="1"/>
  <c r="Z4919" i="71"/>
  <c r="K201" i="71"/>
  <c r="AA201" i="71" s="1"/>
  <c r="Z201" i="71"/>
  <c r="K441" i="71"/>
  <c r="AA441" i="71" s="1"/>
  <c r="Z441" i="71"/>
  <c r="K641" i="71"/>
  <c r="AA641" i="71" s="1"/>
  <c r="Z641" i="71"/>
  <c r="K861" i="71"/>
  <c r="AA861" i="71" s="1"/>
  <c r="Z861" i="71"/>
  <c r="K1061" i="71"/>
  <c r="AA1061" i="71" s="1"/>
  <c r="Z1061" i="71"/>
  <c r="K1281" i="71"/>
  <c r="AA1281" i="71" s="1"/>
  <c r="Z1281" i="71"/>
  <c r="K1481" i="71"/>
  <c r="AA1481" i="71" s="1"/>
  <c r="Z1481" i="71"/>
  <c r="K1681" i="71"/>
  <c r="AA1681" i="71" s="1"/>
  <c r="Z1681" i="71"/>
  <c r="K1901" i="71"/>
  <c r="AA1901" i="71" s="1"/>
  <c r="Z1901" i="71"/>
  <c r="K2101" i="71"/>
  <c r="AA2101" i="71" s="1"/>
  <c r="Z2101" i="71"/>
  <c r="K2381" i="71"/>
  <c r="AA2381" i="71" s="1"/>
  <c r="Z2381" i="71"/>
  <c r="K2661" i="71"/>
  <c r="AA2661" i="71" s="1"/>
  <c r="Z2661" i="71"/>
  <c r="K2921" i="71"/>
  <c r="AA2921" i="71" s="1"/>
  <c r="Z2921" i="71"/>
  <c r="K3141" i="71"/>
  <c r="AA3141" i="71" s="1"/>
  <c r="Z3141" i="71"/>
  <c r="K3381" i="71"/>
  <c r="AA3381" i="71" s="1"/>
  <c r="Z3381" i="71"/>
  <c r="K3601" i="71"/>
  <c r="AA3601" i="71" s="1"/>
  <c r="Z3601" i="71"/>
  <c r="K3861" i="71"/>
  <c r="AA3861" i="71" s="1"/>
  <c r="Z3861" i="71"/>
  <c r="K4121" i="71"/>
  <c r="AA4121" i="71" s="1"/>
  <c r="Z4121" i="71"/>
  <c r="K4461" i="71"/>
  <c r="AA4461" i="71" s="1"/>
  <c r="Z4461" i="71"/>
  <c r="K4821" i="71"/>
  <c r="AA4821" i="71" s="1"/>
  <c r="Z4821" i="71"/>
  <c r="K148" i="71"/>
  <c r="AA148" i="71" s="1"/>
  <c r="Z148" i="71"/>
  <c r="K388" i="71"/>
  <c r="AA388" i="71" s="1"/>
  <c r="Z388" i="71"/>
  <c r="K628" i="71"/>
  <c r="AA628" i="71" s="1"/>
  <c r="Z628" i="71"/>
  <c r="K828" i="71"/>
  <c r="AA828" i="71" s="1"/>
  <c r="Z828" i="71"/>
  <c r="K1068" i="71"/>
  <c r="AA1068" i="71" s="1"/>
  <c r="Z1068" i="71"/>
  <c r="K1308" i="71"/>
  <c r="AA1308" i="71" s="1"/>
  <c r="Z1308" i="71"/>
  <c r="K1528" i="71"/>
  <c r="AA1528" i="71" s="1"/>
  <c r="Z1528" i="71"/>
  <c r="K36" i="71"/>
  <c r="AA36" i="71" s="1"/>
  <c r="Z36" i="71"/>
  <c r="K236" i="71"/>
  <c r="AA236" i="71" s="1"/>
  <c r="Z236" i="71"/>
  <c r="K476" i="71"/>
  <c r="AA476" i="71" s="1"/>
  <c r="Z476" i="71"/>
  <c r="K696" i="71"/>
  <c r="AA696" i="71" s="1"/>
  <c r="Z696" i="71"/>
  <c r="K896" i="71"/>
  <c r="AA896" i="71" s="1"/>
  <c r="Z896" i="71"/>
  <c r="K1096" i="71"/>
  <c r="AA1096" i="71" s="1"/>
  <c r="Z1096" i="71"/>
  <c r="K1296" i="71"/>
  <c r="AA1296" i="71" s="1"/>
  <c r="Z1296" i="71"/>
  <c r="K1496" i="71"/>
  <c r="AA1496" i="71" s="1"/>
  <c r="Z1496" i="71"/>
  <c r="K1736" i="71"/>
  <c r="AA1736" i="71" s="1"/>
  <c r="Z1736" i="71"/>
  <c r="K1956" i="71"/>
  <c r="AA1956" i="71" s="1"/>
  <c r="Z1956" i="71"/>
  <c r="K2156" i="71"/>
  <c r="AA2156" i="71" s="1"/>
  <c r="Z2156" i="71"/>
  <c r="K2376" i="71"/>
  <c r="AA2376" i="71" s="1"/>
  <c r="Z2376" i="71"/>
  <c r="K2576" i="71"/>
  <c r="AA2576" i="71" s="1"/>
  <c r="Z2576" i="71"/>
  <c r="K2816" i="71"/>
  <c r="AA2816" i="71" s="1"/>
  <c r="Z2816" i="71"/>
  <c r="K3016" i="71"/>
  <c r="AA3016" i="71" s="1"/>
  <c r="Z3016" i="71"/>
  <c r="K3256" i="71"/>
  <c r="AA3256" i="71" s="1"/>
  <c r="Z3256" i="71"/>
  <c r="K3556" i="71"/>
  <c r="AA3556" i="71" s="1"/>
  <c r="Z3556" i="71"/>
  <c r="K3796" i="71"/>
  <c r="AA3796" i="71" s="1"/>
  <c r="Z3796" i="71"/>
  <c r="K1868" i="71"/>
  <c r="AA1868" i="71" s="1"/>
  <c r="Z1868" i="71"/>
  <c r="K2088" i="71"/>
  <c r="AA2088" i="71" s="1"/>
  <c r="Z2088" i="71"/>
  <c r="K2288" i="71"/>
  <c r="AA2288" i="71" s="1"/>
  <c r="Z2288" i="71"/>
  <c r="K2508" i="71"/>
  <c r="AA2508" i="71" s="1"/>
  <c r="Z2508" i="71"/>
  <c r="K2708" i="71"/>
  <c r="AA2708" i="71" s="1"/>
  <c r="Z2708" i="71"/>
  <c r="K2908" i="71"/>
  <c r="AA2908" i="71" s="1"/>
  <c r="Z2908" i="71"/>
  <c r="K3108" i="71"/>
  <c r="AA3108" i="71" s="1"/>
  <c r="Z3108" i="71"/>
  <c r="K3308" i="71"/>
  <c r="AA3308" i="71" s="1"/>
  <c r="Z3308" i="71"/>
  <c r="K3508" i="71"/>
  <c r="AA3508" i="71" s="1"/>
  <c r="Z3508" i="71"/>
  <c r="K3728" i="71"/>
  <c r="AA3728" i="71" s="1"/>
  <c r="Z3728" i="71"/>
  <c r="K3948" i="71"/>
  <c r="AA3948" i="71" s="1"/>
  <c r="Z3948" i="71"/>
  <c r="K4168" i="71"/>
  <c r="AA4168" i="71" s="1"/>
  <c r="Z4168" i="71"/>
  <c r="K4388" i="71"/>
  <c r="AA4388" i="71" s="1"/>
  <c r="Z4388" i="71"/>
  <c r="K4648" i="71"/>
  <c r="AA4648" i="71" s="1"/>
  <c r="Z4648" i="71"/>
  <c r="K4928" i="71"/>
  <c r="AA4928" i="71" s="1"/>
  <c r="Z4928" i="71"/>
  <c r="K153" i="71"/>
  <c r="AA153" i="71" s="1"/>
  <c r="Z153" i="71"/>
  <c r="K393" i="71"/>
  <c r="AA393" i="71" s="1"/>
  <c r="Z393" i="71"/>
  <c r="K593" i="71"/>
  <c r="AA593" i="71" s="1"/>
  <c r="Z593" i="71"/>
  <c r="K813" i="71"/>
  <c r="AA813" i="71" s="1"/>
  <c r="Z813" i="71"/>
  <c r="K1033" i="71"/>
  <c r="AA1033" i="71" s="1"/>
  <c r="Z1033" i="71"/>
  <c r="K1233" i="71"/>
  <c r="AA1233" i="71" s="1"/>
  <c r="Z1233" i="71"/>
  <c r="K1453" i="71"/>
  <c r="AA1453" i="71" s="1"/>
  <c r="Z1453" i="71"/>
  <c r="K1673" i="71"/>
  <c r="AA1673" i="71" s="1"/>
  <c r="Z1673" i="71"/>
  <c r="K1873" i="71"/>
  <c r="AA1873" i="71" s="1"/>
  <c r="Z1873" i="71"/>
  <c r="K2093" i="71"/>
  <c r="AA2093" i="71" s="1"/>
  <c r="Z2093" i="71"/>
  <c r="K2293" i="71"/>
  <c r="AA2293" i="71" s="1"/>
  <c r="Z2293" i="71"/>
  <c r="K2513" i="71"/>
  <c r="AA2513" i="71" s="1"/>
  <c r="Z2513" i="71"/>
  <c r="K2733" i="71"/>
  <c r="AA2733" i="71" s="1"/>
  <c r="Z2733" i="71"/>
  <c r="K2933" i="71"/>
  <c r="AA2933" i="71" s="1"/>
  <c r="Z2933" i="71"/>
  <c r="K3133" i="71"/>
  <c r="AA3133" i="71" s="1"/>
  <c r="Z3133" i="71"/>
  <c r="K3333" i="71"/>
  <c r="AA3333" i="71" s="1"/>
  <c r="Z3333" i="71"/>
  <c r="K3533" i="71"/>
  <c r="AA3533" i="71" s="1"/>
  <c r="Z3533" i="71"/>
  <c r="K3733" i="71"/>
  <c r="AA3733" i="71" s="1"/>
  <c r="Z3733" i="71"/>
  <c r="K3933" i="71"/>
  <c r="AA3933" i="71" s="1"/>
  <c r="Z3933" i="71"/>
  <c r="K4133" i="71"/>
  <c r="AA4133" i="71" s="1"/>
  <c r="Z4133" i="71"/>
  <c r="K4333" i="71"/>
  <c r="AA4333" i="71" s="1"/>
  <c r="Z4333" i="71"/>
  <c r="K4533" i="71"/>
  <c r="AA4533" i="71" s="1"/>
  <c r="Z4533" i="71"/>
  <c r="K1650" i="71"/>
  <c r="AA1650" i="71" s="1"/>
  <c r="Z1650" i="71"/>
  <c r="K3930" i="71"/>
  <c r="AA3930" i="71" s="1"/>
  <c r="Z3930" i="71"/>
  <c r="K4196" i="71"/>
  <c r="AA4196" i="71" s="1"/>
  <c r="Z4196" i="71"/>
  <c r="K2310" i="71"/>
  <c r="AA2310" i="71" s="1"/>
  <c r="Z2310" i="71"/>
  <c r="K3510" i="71"/>
  <c r="AA3510" i="71" s="1"/>
  <c r="Z3510" i="71"/>
  <c r="K1870" i="71"/>
  <c r="AA1870" i="71" s="1"/>
  <c r="Z1870" i="71"/>
  <c r="K3810" i="71"/>
  <c r="AA3810" i="71" s="1"/>
  <c r="Z3810" i="71"/>
  <c r="K4836" i="71"/>
  <c r="AA4836" i="71" s="1"/>
  <c r="Z4836" i="71"/>
  <c r="K130" i="71"/>
  <c r="AA130" i="71" s="1"/>
  <c r="Z130" i="71"/>
  <c r="K330" i="71"/>
  <c r="AA330" i="71" s="1"/>
  <c r="Z330" i="71"/>
  <c r="K530" i="71"/>
  <c r="AA530" i="71" s="1"/>
  <c r="Z530" i="71"/>
  <c r="K750" i="71"/>
  <c r="AA750" i="71" s="1"/>
  <c r="Z750" i="71"/>
  <c r="K990" i="71"/>
  <c r="AA990" i="71" s="1"/>
  <c r="Z990" i="71"/>
  <c r="K1250" i="71"/>
  <c r="AA1250" i="71" s="1"/>
  <c r="Z1250" i="71"/>
  <c r="K1710" i="71"/>
  <c r="AA1710" i="71" s="1"/>
  <c r="Z1710" i="71"/>
  <c r="K2650" i="71"/>
  <c r="AA2650" i="71" s="1"/>
  <c r="Z2650" i="71"/>
  <c r="K3390" i="71"/>
  <c r="AA3390" i="71" s="1"/>
  <c r="Z3390" i="71"/>
  <c r="K4710" i="71"/>
  <c r="AA4710" i="71" s="1"/>
  <c r="Z4710" i="71"/>
  <c r="K4893" i="71"/>
  <c r="AA4893" i="71" s="1"/>
  <c r="Z4893" i="71"/>
  <c r="K95" i="71"/>
  <c r="AA95" i="71" s="1"/>
  <c r="Z95" i="71"/>
  <c r="K595" i="71"/>
  <c r="AA595" i="71" s="1"/>
  <c r="Z595" i="71"/>
  <c r="K975" i="71"/>
  <c r="AA975" i="71" s="1"/>
  <c r="Z975" i="71"/>
  <c r="K1315" i="71"/>
  <c r="AA1315" i="71" s="1"/>
  <c r="Z1315" i="71"/>
  <c r="K1695" i="71"/>
  <c r="AA1695" i="71" s="1"/>
  <c r="Z1695" i="71"/>
  <c r="K2035" i="71"/>
  <c r="AA2035" i="71" s="1"/>
  <c r="Z2035" i="71"/>
  <c r="K2435" i="71"/>
  <c r="AA2435" i="71" s="1"/>
  <c r="Z2435" i="71"/>
  <c r="K2775" i="71"/>
  <c r="AA2775" i="71" s="1"/>
  <c r="Z2775" i="71"/>
  <c r="K2995" i="71"/>
  <c r="AA2995" i="71" s="1"/>
  <c r="Z2995" i="71"/>
  <c r="K3335" i="71"/>
  <c r="AA3335" i="71" s="1"/>
  <c r="Z3335" i="71"/>
  <c r="K3635" i="71"/>
  <c r="AA3635" i="71" s="1"/>
  <c r="Z3635" i="71"/>
  <c r="K4035" i="71"/>
  <c r="AA4035" i="71" s="1"/>
  <c r="Z4035" i="71"/>
  <c r="K4475" i="71"/>
  <c r="AA4475" i="71" s="1"/>
  <c r="Z4475" i="71"/>
  <c r="K4715" i="71"/>
  <c r="AA4715" i="71" s="1"/>
  <c r="Z4715" i="71"/>
  <c r="K2070" i="71"/>
  <c r="AA2070" i="71" s="1"/>
  <c r="Z2070" i="71"/>
  <c r="K2817" i="71"/>
  <c r="AA2817" i="71" s="1"/>
  <c r="Z2817" i="71"/>
  <c r="K2600" i="71"/>
  <c r="AA2600" i="71" s="1"/>
  <c r="Z2600" i="71"/>
  <c r="K4240" i="71"/>
  <c r="AA4240" i="71" s="1"/>
  <c r="Z4240" i="71"/>
  <c r="K321" i="71"/>
  <c r="AA321" i="71" s="1"/>
  <c r="Z321" i="71"/>
  <c r="K147" i="71"/>
  <c r="AA147" i="71" s="1"/>
  <c r="Z147" i="71"/>
  <c r="K1287" i="71"/>
  <c r="AA1287" i="71" s="1"/>
  <c r="Z1287" i="71"/>
  <c r="K2447" i="71"/>
  <c r="AA2447" i="71" s="1"/>
  <c r="Z2447" i="71"/>
  <c r="K3167" i="71"/>
  <c r="AA3167" i="71" s="1"/>
  <c r="Z3167" i="71"/>
  <c r="K4667" i="71"/>
  <c r="AA4667" i="71" s="1"/>
  <c r="Z4667" i="71"/>
  <c r="K3569" i="71"/>
  <c r="AA3569" i="71" s="1"/>
  <c r="Z3569" i="71"/>
  <c r="K568" i="71"/>
  <c r="AA568" i="71" s="1"/>
  <c r="Z568" i="71"/>
  <c r="K4148" i="71"/>
  <c r="AA4148" i="71" s="1"/>
  <c r="Z4148" i="71"/>
  <c r="K372" i="71"/>
  <c r="AA372" i="71" s="1"/>
  <c r="Z372" i="71"/>
  <c r="K2232" i="71"/>
  <c r="AA2232" i="71" s="1"/>
  <c r="Z2232" i="71"/>
  <c r="K4172" i="71"/>
  <c r="AA4172" i="71" s="1"/>
  <c r="Z4172" i="71"/>
  <c r="K4712" i="71"/>
  <c r="AA4712" i="71" s="1"/>
  <c r="Z4712" i="71"/>
  <c r="K2433" i="71"/>
  <c r="AA2433" i="71" s="1"/>
  <c r="Z2433" i="71"/>
  <c r="K3096" i="71"/>
  <c r="AA3096" i="71" s="1"/>
  <c r="Z3096" i="71"/>
  <c r="K4804" i="71"/>
  <c r="AA4804" i="71" s="1"/>
  <c r="Z4804" i="71"/>
  <c r="K4805" i="71"/>
  <c r="AA4805" i="71" s="1"/>
  <c r="Z4805" i="71"/>
  <c r="K914" i="71"/>
  <c r="AA914" i="71" s="1"/>
  <c r="Z914" i="71"/>
  <c r="K2642" i="71"/>
  <c r="AA2642" i="71" s="1"/>
  <c r="Z2642" i="71"/>
  <c r="K3362" i="71"/>
  <c r="AA3362" i="71" s="1"/>
  <c r="Z3362" i="71"/>
  <c r="K3902" i="71"/>
  <c r="AA3902" i="71" s="1"/>
  <c r="Z3902" i="71"/>
  <c r="K4382" i="71"/>
  <c r="AA4382" i="71" s="1"/>
  <c r="Z4382" i="71"/>
  <c r="K4682" i="71"/>
  <c r="AA4682" i="71" s="1"/>
  <c r="Z4682" i="71"/>
  <c r="K2664" i="71"/>
  <c r="AA2664" i="71" s="1"/>
  <c r="Z2664" i="71"/>
  <c r="K3324" i="71"/>
  <c r="AA3324" i="71" s="1"/>
  <c r="Z3324" i="71"/>
  <c r="K4384" i="71"/>
  <c r="AA4384" i="71" s="1"/>
  <c r="Z4384" i="71"/>
  <c r="K3265" i="71"/>
  <c r="AA3265" i="71" s="1"/>
  <c r="Z3265" i="71"/>
  <c r="K4905" i="71"/>
  <c r="AA4905" i="71" s="1"/>
  <c r="Z4905" i="71"/>
  <c r="K2864" i="71"/>
  <c r="AA2864" i="71" s="1"/>
  <c r="Z2864" i="71"/>
  <c r="K4224" i="71"/>
  <c r="AA4224" i="71" s="1"/>
  <c r="Z4224" i="71"/>
  <c r="K4201" i="71"/>
  <c r="AA4201" i="71" s="1"/>
  <c r="Z4201" i="71"/>
  <c r="K2742" i="71"/>
  <c r="AA2742" i="71" s="1"/>
  <c r="Z2742" i="71"/>
  <c r="K3262" i="71"/>
  <c r="AA3262" i="71" s="1"/>
  <c r="Z3262" i="71"/>
  <c r="K3942" i="71"/>
  <c r="AA3942" i="71" s="1"/>
  <c r="Z3942" i="71"/>
  <c r="K4043" i="71"/>
  <c r="AA4043" i="71" s="1"/>
  <c r="Z4043" i="71"/>
  <c r="K4683" i="71"/>
  <c r="AA4683" i="71" s="1"/>
  <c r="Z4683" i="71"/>
  <c r="K2384" i="71"/>
  <c r="AA2384" i="71" s="1"/>
  <c r="Z2384" i="71"/>
  <c r="K4324" i="71"/>
  <c r="AA4324" i="71" s="1"/>
  <c r="Z4324" i="71"/>
  <c r="K3165" i="71"/>
  <c r="AA3165" i="71" s="1"/>
  <c r="Z3165" i="71"/>
  <c r="K1386" i="71"/>
  <c r="AA1386" i="71" s="1"/>
  <c r="Z1386" i="71"/>
  <c r="K4206" i="71"/>
  <c r="AA4206" i="71" s="1"/>
  <c r="Z4206" i="71"/>
  <c r="K4646" i="71"/>
  <c r="AA4646" i="71" s="1"/>
  <c r="Z4646" i="71"/>
  <c r="K2587" i="71"/>
  <c r="AA2587" i="71" s="1"/>
  <c r="Z2587" i="71"/>
  <c r="K3187" i="71"/>
  <c r="AA3187" i="71" s="1"/>
  <c r="Z3187" i="71"/>
  <c r="K3647" i="71"/>
  <c r="AA3647" i="71" s="1"/>
  <c r="Z3647" i="71"/>
  <c r="K4067" i="71"/>
  <c r="AA4067" i="71" s="1"/>
  <c r="Z4067" i="71"/>
  <c r="K4527" i="71"/>
  <c r="AA4527" i="71" s="1"/>
  <c r="Z4527" i="71"/>
  <c r="K2829" i="71"/>
  <c r="AA2829" i="71" s="1"/>
  <c r="Z2829" i="71"/>
  <c r="K4169" i="71"/>
  <c r="AA4169" i="71" s="1"/>
  <c r="Z4169" i="71"/>
  <c r="K4708" i="71"/>
  <c r="AA4708" i="71" s="1"/>
  <c r="Z4708" i="71"/>
  <c r="K4629" i="71"/>
  <c r="AA4629" i="71" s="1"/>
  <c r="Z4629" i="71"/>
  <c r="K4932" i="71"/>
  <c r="AA4932" i="71" s="1"/>
  <c r="Z4932" i="71"/>
  <c r="K3497" i="71"/>
  <c r="AA3497" i="71" s="1"/>
  <c r="Z3497" i="71"/>
  <c r="K3851" i="71"/>
  <c r="AA3851" i="71" s="1"/>
  <c r="Z3851" i="71"/>
  <c r="K4271" i="71"/>
  <c r="AA4271" i="71" s="1"/>
  <c r="Z4271" i="71"/>
  <c r="K4711" i="71"/>
  <c r="AA4711" i="71" s="1"/>
  <c r="Z4711" i="71"/>
  <c r="K2819" i="71"/>
  <c r="AA2819" i="71" s="1"/>
  <c r="Z2819" i="71"/>
  <c r="K2699" i="71"/>
  <c r="AA2699" i="71" s="1"/>
  <c r="Z2699" i="71"/>
  <c r="K3579" i="71"/>
  <c r="AA3579" i="71" s="1"/>
  <c r="Z3579" i="71"/>
  <c r="K2561" i="71"/>
  <c r="AA2561" i="71" s="1"/>
  <c r="Z2561" i="71"/>
  <c r="K3821" i="71"/>
  <c r="AA3821" i="71" s="1"/>
  <c r="Z3821" i="71"/>
  <c r="K4661" i="71"/>
  <c r="AA4661" i="71" s="1"/>
  <c r="Z4661" i="71"/>
  <c r="K2863" i="71"/>
  <c r="AA2863" i="71" s="1"/>
  <c r="Z2863" i="71"/>
  <c r="K4723" i="71"/>
  <c r="AA4723" i="71" s="1"/>
  <c r="Z4723" i="71"/>
  <c r="K3124" i="71"/>
  <c r="AA3124" i="71" s="1"/>
  <c r="Z3124" i="71"/>
  <c r="K3744" i="71"/>
  <c r="AA3744" i="71" s="1"/>
  <c r="Z3744" i="71"/>
  <c r="K4344" i="71"/>
  <c r="AA4344" i="71" s="1"/>
  <c r="Z4344" i="71"/>
  <c r="K2766" i="71"/>
  <c r="AA2766" i="71" s="1"/>
  <c r="Z2766" i="71"/>
  <c r="K3286" i="71"/>
  <c r="AA3286" i="71" s="1"/>
  <c r="Z3286" i="71"/>
  <c r="K3806" i="71"/>
  <c r="AA3806" i="71" s="1"/>
  <c r="Z3806" i="71"/>
  <c r="K4226" i="71"/>
  <c r="AA4226" i="71" s="1"/>
  <c r="Z4226" i="71"/>
  <c r="K4686" i="71"/>
  <c r="AA4686" i="71" s="1"/>
  <c r="Z4686" i="71"/>
  <c r="K3667" i="71"/>
  <c r="AA3667" i="71" s="1"/>
  <c r="Z3667" i="71"/>
  <c r="K4547" i="71"/>
  <c r="AA4547" i="71" s="1"/>
  <c r="Z4547" i="71"/>
  <c r="K1569" i="71"/>
  <c r="AA1569" i="71" s="1"/>
  <c r="Z1569" i="71"/>
  <c r="K2429" i="71"/>
  <c r="AA2429" i="71" s="1"/>
  <c r="Z2429" i="71"/>
  <c r="K3269" i="71"/>
  <c r="AA3269" i="71" s="1"/>
  <c r="Z3269" i="71"/>
  <c r="K4192" i="71"/>
  <c r="AA4192" i="71" s="1"/>
  <c r="Z4192" i="71"/>
  <c r="K2200" i="71"/>
  <c r="AA2200" i="71" s="1"/>
  <c r="Z2200" i="71"/>
  <c r="K2700" i="71"/>
  <c r="AA2700" i="71" s="1"/>
  <c r="Z2700" i="71"/>
  <c r="K4728" i="71"/>
  <c r="AA4728" i="71" s="1"/>
  <c r="Z4728" i="71"/>
  <c r="K1054" i="71"/>
  <c r="AA1054" i="71" s="1"/>
  <c r="Z1054" i="71"/>
  <c r="K3637" i="71"/>
  <c r="AA3637" i="71" s="1"/>
  <c r="Z3637" i="71"/>
  <c r="K1273" i="71"/>
  <c r="AA1273" i="71" s="1"/>
  <c r="Z1273" i="71"/>
  <c r="K3937" i="71"/>
  <c r="AA3937" i="71" s="1"/>
  <c r="Z3937" i="71"/>
  <c r="K3451" i="71"/>
  <c r="AA3451" i="71" s="1"/>
  <c r="Z3451" i="71"/>
  <c r="K3871" i="71"/>
  <c r="AA3871" i="71" s="1"/>
  <c r="Z3871" i="71"/>
  <c r="K4291" i="71"/>
  <c r="AA4291" i="71" s="1"/>
  <c r="Z4291" i="71"/>
  <c r="K4731" i="71"/>
  <c r="AA4731" i="71" s="1"/>
  <c r="Z4731" i="71"/>
  <c r="K2939" i="71"/>
  <c r="AA2939" i="71" s="1"/>
  <c r="Z2939" i="71"/>
  <c r="K2479" i="71"/>
  <c r="AA2479" i="71" s="1"/>
  <c r="Z2479" i="71"/>
  <c r="K3001" i="71"/>
  <c r="AA3001" i="71" s="1"/>
  <c r="Z3001" i="71"/>
  <c r="K4002" i="71"/>
  <c r="AA4002" i="71" s="1"/>
  <c r="Z4002" i="71"/>
  <c r="K4802" i="71"/>
  <c r="AA4802" i="71" s="1"/>
  <c r="Z4802" i="71"/>
  <c r="K4083" i="71"/>
  <c r="AA4083" i="71" s="1"/>
  <c r="Z4083" i="71"/>
  <c r="K3784" i="71"/>
  <c r="AA3784" i="71" s="1"/>
  <c r="Z3784" i="71"/>
  <c r="K4364" i="71"/>
  <c r="AA4364" i="71" s="1"/>
  <c r="Z4364" i="71"/>
  <c r="K3805" i="71"/>
  <c r="AA3805" i="71" s="1"/>
  <c r="Z3805" i="71"/>
  <c r="K4365" i="71"/>
  <c r="AA4365" i="71" s="1"/>
  <c r="Z4365" i="71"/>
  <c r="K106" i="71"/>
  <c r="AA106" i="71" s="1"/>
  <c r="Z106" i="71"/>
  <c r="K566" i="71"/>
  <c r="AA566" i="71" s="1"/>
  <c r="Z566" i="71"/>
  <c r="K966" i="71"/>
  <c r="AA966" i="71" s="1"/>
  <c r="Z966" i="71"/>
  <c r="K2786" i="71"/>
  <c r="AA2786" i="71" s="1"/>
  <c r="Z2786" i="71"/>
  <c r="K3826" i="71"/>
  <c r="AA3826" i="71" s="1"/>
  <c r="Z3826" i="71"/>
  <c r="K4246" i="71"/>
  <c r="AA4246" i="71" s="1"/>
  <c r="Z4246" i="71"/>
  <c r="K4706" i="71"/>
  <c r="AA4706" i="71" s="1"/>
  <c r="Z4706" i="71"/>
  <c r="K1707" i="71"/>
  <c r="AA1707" i="71" s="1"/>
  <c r="Z1707" i="71"/>
  <c r="K2147" i="71"/>
  <c r="AA2147" i="71" s="1"/>
  <c r="Z2147" i="71"/>
  <c r="K2627" i="71"/>
  <c r="AA2627" i="71" s="1"/>
  <c r="Z2627" i="71"/>
  <c r="K3227" i="71"/>
  <c r="AA3227" i="71" s="1"/>
  <c r="Z3227" i="71"/>
  <c r="K3687" i="71"/>
  <c r="AA3687" i="71" s="1"/>
  <c r="Z3687" i="71"/>
  <c r="K4107" i="71"/>
  <c r="AA4107" i="71" s="1"/>
  <c r="Z4107" i="71"/>
  <c r="K3769" i="71"/>
  <c r="AA3769" i="71" s="1"/>
  <c r="Z3769" i="71"/>
  <c r="K4669" i="71"/>
  <c r="AA4669" i="71" s="1"/>
  <c r="Z4669" i="71"/>
  <c r="K2655" i="71"/>
  <c r="AA2655" i="71" s="1"/>
  <c r="Z2655" i="71"/>
  <c r="K2597" i="71"/>
  <c r="AA2597" i="71" s="1"/>
  <c r="Z2597" i="71"/>
  <c r="K578" i="71"/>
  <c r="AA578" i="71" s="1"/>
  <c r="Z578" i="71"/>
  <c r="K4311" i="71"/>
  <c r="AA4311" i="71" s="1"/>
  <c r="Z4311" i="71"/>
  <c r="K4751" i="71"/>
  <c r="AA4751" i="71" s="1"/>
  <c r="Z4751" i="71"/>
  <c r="K2999" i="71"/>
  <c r="AA2999" i="71" s="1"/>
  <c r="Z2999" i="71"/>
  <c r="K3019" i="71"/>
  <c r="AA3019" i="71" s="1"/>
  <c r="Z3019" i="71"/>
  <c r="K2121" i="71"/>
  <c r="AA2121" i="71" s="1"/>
  <c r="Z2121" i="71"/>
  <c r="K2601" i="71"/>
  <c r="AA2601" i="71" s="1"/>
  <c r="Z2601" i="71"/>
  <c r="K2842" i="71"/>
  <c r="AA2842" i="71" s="1"/>
  <c r="Z2842" i="71"/>
  <c r="K4822" i="71"/>
  <c r="AA4822" i="71" s="1"/>
  <c r="Z4822" i="71"/>
  <c r="K4103" i="71"/>
  <c r="AA4103" i="71" s="1"/>
  <c r="Z4103" i="71"/>
  <c r="K4823" i="71"/>
  <c r="AA4823" i="71" s="1"/>
  <c r="Z4823" i="71"/>
  <c r="K3804" i="71"/>
  <c r="AA3804" i="71" s="1"/>
  <c r="Z3804" i="71"/>
  <c r="K4404" i="71"/>
  <c r="AA4404" i="71" s="1"/>
  <c r="Z4404" i="71"/>
  <c r="K2725" i="71"/>
  <c r="AA2725" i="71" s="1"/>
  <c r="Z2725" i="71"/>
  <c r="K3825" i="71"/>
  <c r="AA3825" i="71" s="1"/>
  <c r="Z3825" i="71"/>
  <c r="K4405" i="71"/>
  <c r="AA4405" i="71" s="1"/>
  <c r="Z4405" i="71"/>
  <c r="K3326" i="71"/>
  <c r="AA3326" i="71" s="1"/>
  <c r="Z3326" i="71"/>
  <c r="K3846" i="71"/>
  <c r="AA3846" i="71" s="1"/>
  <c r="Z3846" i="71"/>
  <c r="K4746" i="71"/>
  <c r="AA4746" i="71" s="1"/>
  <c r="Z4746" i="71"/>
  <c r="K3247" i="71"/>
  <c r="AA3247" i="71" s="1"/>
  <c r="Z3247" i="71"/>
  <c r="K4127" i="71"/>
  <c r="AA4127" i="71" s="1"/>
  <c r="Z4127" i="71"/>
  <c r="K4627" i="71"/>
  <c r="AA4627" i="71" s="1"/>
  <c r="Z4627" i="71"/>
  <c r="K3191" i="71"/>
  <c r="AA3191" i="71" s="1"/>
  <c r="Z3191" i="71"/>
  <c r="K2492" i="71"/>
  <c r="AA2492" i="71" s="1"/>
  <c r="Z2492" i="71"/>
  <c r="K3656" i="71"/>
  <c r="AA3656" i="71" s="1"/>
  <c r="Z3656" i="71"/>
  <c r="K3491" i="71"/>
  <c r="AA3491" i="71" s="1"/>
  <c r="Z3491" i="71"/>
  <c r="K3911" i="71"/>
  <c r="AA3911" i="71" s="1"/>
  <c r="Z3911" i="71"/>
  <c r="K4331" i="71"/>
  <c r="AA4331" i="71" s="1"/>
  <c r="Z4331" i="71"/>
  <c r="K4771" i="71"/>
  <c r="AA4771" i="71" s="1"/>
  <c r="Z4771" i="71"/>
  <c r="K83" i="71"/>
  <c r="AA83" i="71" s="1"/>
  <c r="Z83" i="71"/>
  <c r="K343" i="71"/>
  <c r="AA343" i="71" s="1"/>
  <c r="Z343" i="71"/>
  <c r="K563" i="71"/>
  <c r="AA563" i="71" s="1"/>
  <c r="Z563" i="71"/>
  <c r="K783" i="71"/>
  <c r="AA783" i="71" s="1"/>
  <c r="Z783" i="71"/>
  <c r="K1003" i="71"/>
  <c r="AA1003" i="71" s="1"/>
  <c r="Z1003" i="71"/>
  <c r="K1263" i="71"/>
  <c r="AA1263" i="71" s="1"/>
  <c r="Z1263" i="71"/>
  <c r="K1523" i="71"/>
  <c r="AA1523" i="71" s="1"/>
  <c r="Z1523" i="71"/>
  <c r="K1743" i="71"/>
  <c r="AA1743" i="71" s="1"/>
  <c r="Z1743" i="71"/>
  <c r="K1983" i="71"/>
  <c r="AA1983" i="71" s="1"/>
  <c r="Z1983" i="71"/>
  <c r="K2263" i="71"/>
  <c r="AA2263" i="71" s="1"/>
  <c r="Z2263" i="71"/>
  <c r="K2583" i="71"/>
  <c r="AA2583" i="71" s="1"/>
  <c r="Z2583" i="71"/>
  <c r="K2903" i="71"/>
  <c r="AA2903" i="71" s="1"/>
  <c r="Z2903" i="71"/>
  <c r="K3243" i="71"/>
  <c r="AA3243" i="71" s="1"/>
  <c r="Z3243" i="71"/>
  <c r="K3663" i="71"/>
  <c r="AA3663" i="71" s="1"/>
  <c r="Z3663" i="71"/>
  <c r="K4163" i="71"/>
  <c r="AA4163" i="71" s="1"/>
  <c r="Z4163" i="71"/>
  <c r="K784" i="71"/>
  <c r="AA784" i="71" s="1"/>
  <c r="Z784" i="71"/>
  <c r="K984" i="71"/>
  <c r="AA984" i="71" s="1"/>
  <c r="Z984" i="71"/>
  <c r="K1184" i="71"/>
  <c r="AA1184" i="71" s="1"/>
  <c r="Z1184" i="71"/>
  <c r="K1384" i="71"/>
  <c r="AA1384" i="71" s="1"/>
  <c r="Z1384" i="71"/>
  <c r="K1584" i="71"/>
  <c r="AA1584" i="71" s="1"/>
  <c r="Z1584" i="71"/>
  <c r="K1844" i="71"/>
  <c r="AA1844" i="71" s="1"/>
  <c r="Z1844" i="71"/>
  <c r="K2104" i="71"/>
  <c r="AA2104" i="71" s="1"/>
  <c r="Z2104" i="71"/>
  <c r="K2344" i="71"/>
  <c r="AA2344" i="71" s="1"/>
  <c r="Z2344" i="71"/>
  <c r="K2644" i="71"/>
  <c r="AA2644" i="71" s="1"/>
  <c r="Z2644" i="71"/>
  <c r="K3144" i="71"/>
  <c r="AA3144" i="71" s="1"/>
  <c r="Z3144" i="71"/>
  <c r="K3564" i="71"/>
  <c r="AA3564" i="71" s="1"/>
  <c r="Z3564" i="71"/>
  <c r="K4164" i="71"/>
  <c r="AA4164" i="71" s="1"/>
  <c r="Z4164" i="71"/>
  <c r="K246" i="71"/>
  <c r="AA246" i="71" s="1"/>
  <c r="Z246" i="71"/>
  <c r="K466" i="71"/>
  <c r="AA466" i="71" s="1"/>
  <c r="Z466" i="71"/>
  <c r="K686" i="71"/>
  <c r="AA686" i="71" s="1"/>
  <c r="Z686" i="71"/>
  <c r="K946" i="71"/>
  <c r="AA946" i="71" s="1"/>
  <c r="Z946" i="71"/>
  <c r="K1186" i="71"/>
  <c r="AA1186" i="71" s="1"/>
  <c r="Z1186" i="71"/>
  <c r="K1486" i="71"/>
  <c r="AA1486" i="71" s="1"/>
  <c r="Z1486" i="71"/>
  <c r="K1686" i="71"/>
  <c r="AA1686" i="71" s="1"/>
  <c r="Z1686" i="71"/>
  <c r="K1926" i="71"/>
  <c r="AA1926" i="71" s="1"/>
  <c r="Z1926" i="71"/>
  <c r="K2306" i="71"/>
  <c r="AA2306" i="71" s="1"/>
  <c r="Z2306" i="71"/>
  <c r="K2506" i="71"/>
  <c r="AA2506" i="71" s="1"/>
  <c r="Z2506" i="71"/>
  <c r="K2906" i="71"/>
  <c r="AA2906" i="71" s="1"/>
  <c r="Z2906" i="71"/>
  <c r="K3406" i="71"/>
  <c r="AA3406" i="71" s="1"/>
  <c r="Z3406" i="71"/>
  <c r="K4086" i="71"/>
  <c r="AA4086" i="71" s="1"/>
  <c r="Z4086" i="71"/>
  <c r="K4806" i="71"/>
  <c r="AA4806" i="71" s="1"/>
  <c r="Z4806" i="71"/>
  <c r="K31" i="71"/>
  <c r="AA31" i="71" s="1"/>
  <c r="Z31" i="71"/>
  <c r="K231" i="71"/>
  <c r="AA231" i="71" s="1"/>
  <c r="Z231" i="71"/>
  <c r="K431" i="71"/>
  <c r="AA431" i="71" s="1"/>
  <c r="Z431" i="71"/>
  <c r="K631" i="71"/>
  <c r="AA631" i="71" s="1"/>
  <c r="Z631" i="71"/>
  <c r="K831" i="71"/>
  <c r="AA831" i="71" s="1"/>
  <c r="Z831" i="71"/>
  <c r="K1031" i="71"/>
  <c r="AA1031" i="71" s="1"/>
  <c r="Z1031" i="71"/>
  <c r="K1311" i="71"/>
  <c r="AA1311" i="71" s="1"/>
  <c r="Z1311" i="71"/>
  <c r="K1651" i="71"/>
  <c r="AA1651" i="71" s="1"/>
  <c r="Z1651" i="71"/>
  <c r="K1911" i="71"/>
  <c r="AA1911" i="71" s="1"/>
  <c r="Z1911" i="71"/>
  <c r="K2171" i="71"/>
  <c r="AA2171" i="71" s="1"/>
  <c r="Z2171" i="71"/>
  <c r="K2471" i="71"/>
  <c r="AA2471" i="71" s="1"/>
  <c r="Z2471" i="71"/>
  <c r="K2751" i="71"/>
  <c r="AA2751" i="71" s="1"/>
  <c r="Z2751" i="71"/>
  <c r="K3011" i="71"/>
  <c r="AA3011" i="71" s="1"/>
  <c r="Z3011" i="71"/>
  <c r="K3251" i="71"/>
  <c r="AA3251" i="71" s="1"/>
  <c r="Z3251" i="71"/>
  <c r="K3651" i="71"/>
  <c r="AA3651" i="71" s="1"/>
  <c r="Z3651" i="71"/>
  <c r="K4111" i="71"/>
  <c r="AA4111" i="71" s="1"/>
  <c r="Z4111" i="71"/>
  <c r="K192" i="71"/>
  <c r="AA192" i="71" s="1"/>
  <c r="Z192" i="71"/>
  <c r="K412" i="71"/>
  <c r="AA412" i="71" s="1"/>
  <c r="Z412" i="71"/>
  <c r="K612" i="71"/>
  <c r="AA612" i="71" s="1"/>
  <c r="Z612" i="71"/>
  <c r="K812" i="71"/>
  <c r="AA812" i="71" s="1"/>
  <c r="Z812" i="71"/>
  <c r="K1032" i="71"/>
  <c r="AA1032" i="71" s="1"/>
  <c r="Z1032" i="71"/>
  <c r="K1232" i="71"/>
  <c r="AA1232" i="71" s="1"/>
  <c r="Z1232" i="71"/>
  <c r="K1452" i="71"/>
  <c r="AA1452" i="71" s="1"/>
  <c r="Z1452" i="71"/>
  <c r="K1712" i="71"/>
  <c r="AA1712" i="71" s="1"/>
  <c r="Z1712" i="71"/>
  <c r="K1972" i="71"/>
  <c r="AA1972" i="71" s="1"/>
  <c r="Z1972" i="71"/>
  <c r="K2192" i="71"/>
  <c r="AA2192" i="71" s="1"/>
  <c r="Z2192" i="71"/>
  <c r="K2472" i="71"/>
  <c r="AA2472" i="71" s="1"/>
  <c r="Z2472" i="71"/>
  <c r="K2692" i="71"/>
  <c r="AA2692" i="71" s="1"/>
  <c r="Z2692" i="71"/>
  <c r="K2892" i="71"/>
  <c r="AA2892" i="71" s="1"/>
  <c r="Z2892" i="71"/>
  <c r="K3092" i="71"/>
  <c r="AA3092" i="71" s="1"/>
  <c r="Z3092" i="71"/>
  <c r="K3292" i="71"/>
  <c r="AA3292" i="71" s="1"/>
  <c r="Z3292" i="71"/>
  <c r="K3492" i="71"/>
  <c r="AA3492" i="71" s="1"/>
  <c r="Z3492" i="71"/>
  <c r="K3692" i="71"/>
  <c r="AA3692" i="71" s="1"/>
  <c r="Z3692" i="71"/>
  <c r="K4092" i="71"/>
  <c r="AA4092" i="71" s="1"/>
  <c r="Z4092" i="71"/>
  <c r="K4672" i="71"/>
  <c r="AA4672" i="71" s="1"/>
  <c r="Z4672" i="71"/>
  <c r="K154" i="71"/>
  <c r="AA154" i="71" s="1"/>
  <c r="Z154" i="71"/>
  <c r="K374" i="71"/>
  <c r="AA374" i="71" s="1"/>
  <c r="Z374" i="71"/>
  <c r="K594" i="71"/>
  <c r="AA594" i="71" s="1"/>
  <c r="Z594" i="71"/>
  <c r="K814" i="71"/>
  <c r="AA814" i="71" s="1"/>
  <c r="Z814" i="71"/>
  <c r="K1094" i="71"/>
  <c r="AA1094" i="71" s="1"/>
  <c r="Z1094" i="71"/>
  <c r="K1314" i="71"/>
  <c r="AA1314" i="71" s="1"/>
  <c r="Z1314" i="71"/>
  <c r="K18" i="71"/>
  <c r="AA18" i="71" s="1"/>
  <c r="Z18" i="71"/>
  <c r="K218" i="71"/>
  <c r="AA218" i="71" s="1"/>
  <c r="Z218" i="71"/>
  <c r="K418" i="71"/>
  <c r="AA418" i="71" s="1"/>
  <c r="Z418" i="71"/>
  <c r="K678" i="71"/>
  <c r="AA678" i="71" s="1"/>
  <c r="Z678" i="71"/>
  <c r="K898" i="71"/>
  <c r="AA898" i="71" s="1"/>
  <c r="Z898" i="71"/>
  <c r="K1098" i="71"/>
  <c r="AA1098" i="71" s="1"/>
  <c r="Z1098" i="71"/>
  <c r="K1318" i="71"/>
  <c r="AA1318" i="71" s="1"/>
  <c r="Z1318" i="71"/>
  <c r="K1538" i="71"/>
  <c r="AA1538" i="71" s="1"/>
  <c r="Z1538" i="71"/>
  <c r="K1738" i="71"/>
  <c r="AA1738" i="71" s="1"/>
  <c r="Z1738" i="71"/>
  <c r="K1938" i="71"/>
  <c r="AA1938" i="71" s="1"/>
  <c r="Z1938" i="71"/>
  <c r="K2158" i="71"/>
  <c r="AA2158" i="71" s="1"/>
  <c r="Z2158" i="71"/>
  <c r="K2498" i="71"/>
  <c r="AA2498" i="71" s="1"/>
  <c r="Z2498" i="71"/>
  <c r="K2718" i="71"/>
  <c r="AA2718" i="71" s="1"/>
  <c r="Z2718" i="71"/>
  <c r="K2918" i="71"/>
  <c r="AA2918" i="71" s="1"/>
  <c r="Z2918" i="71"/>
  <c r="K3118" i="71"/>
  <c r="AA3118" i="71" s="1"/>
  <c r="Z3118" i="71"/>
  <c r="K3318" i="71"/>
  <c r="AA3318" i="71" s="1"/>
  <c r="Z3318" i="71"/>
  <c r="K3518" i="71"/>
  <c r="AA3518" i="71" s="1"/>
  <c r="Z3518" i="71"/>
  <c r="K3718" i="71"/>
  <c r="AA3718" i="71" s="1"/>
  <c r="Z3718" i="71"/>
  <c r="K3938" i="71"/>
  <c r="AA3938" i="71" s="1"/>
  <c r="Z3938" i="71"/>
  <c r="K4258" i="71"/>
  <c r="AA4258" i="71" s="1"/>
  <c r="Z4258" i="71"/>
  <c r="K4558" i="71"/>
  <c r="AA4558" i="71" s="1"/>
  <c r="Z4558" i="71"/>
  <c r="K4758" i="71"/>
  <c r="AA4758" i="71" s="1"/>
  <c r="Z4758" i="71"/>
  <c r="K19" i="71"/>
  <c r="AA19" i="71" s="1"/>
  <c r="Z19" i="71"/>
  <c r="K219" i="71"/>
  <c r="AA219" i="71" s="1"/>
  <c r="Z219" i="71"/>
  <c r="K439" i="71"/>
  <c r="AA439" i="71" s="1"/>
  <c r="Z439" i="71"/>
  <c r="K659" i="71"/>
  <c r="AA659" i="71" s="1"/>
  <c r="Z659" i="71"/>
  <c r="K879" i="71"/>
  <c r="AA879" i="71" s="1"/>
  <c r="Z879" i="71"/>
  <c r="K1079" i="71"/>
  <c r="AA1079" i="71" s="1"/>
  <c r="Z1079" i="71"/>
  <c r="K1299" i="71"/>
  <c r="AA1299" i="71" s="1"/>
  <c r="Z1299" i="71"/>
  <c r="K1499" i="71"/>
  <c r="AA1499" i="71" s="1"/>
  <c r="Z1499" i="71"/>
  <c r="K1719" i="71"/>
  <c r="AA1719" i="71" s="1"/>
  <c r="Z1719" i="71"/>
  <c r="K1919" i="71"/>
  <c r="AA1919" i="71" s="1"/>
  <c r="Z1919" i="71"/>
  <c r="K2139" i="71"/>
  <c r="AA2139" i="71" s="1"/>
  <c r="Z2139" i="71"/>
  <c r="K2419" i="71"/>
  <c r="AA2419" i="71" s="1"/>
  <c r="Z2419" i="71"/>
  <c r="K2679" i="71"/>
  <c r="AA2679" i="71" s="1"/>
  <c r="Z2679" i="71"/>
  <c r="K3059" i="71"/>
  <c r="AA3059" i="71" s="1"/>
  <c r="Z3059" i="71"/>
  <c r="K3339" i="71"/>
  <c r="AA3339" i="71" s="1"/>
  <c r="Z3339" i="71"/>
  <c r="K3679" i="71"/>
  <c r="AA3679" i="71" s="1"/>
  <c r="Z3679" i="71"/>
  <c r="K3939" i="71"/>
  <c r="AA3939" i="71" s="1"/>
  <c r="Z3939" i="71"/>
  <c r="K4219" i="71"/>
  <c r="AA4219" i="71" s="1"/>
  <c r="Z4219" i="71"/>
  <c r="K4559" i="71"/>
  <c r="AA4559" i="71" s="1"/>
  <c r="Z4559" i="71"/>
  <c r="K4759" i="71"/>
  <c r="AA4759" i="71" s="1"/>
  <c r="Z4759" i="71"/>
  <c r="K21" i="71"/>
  <c r="AA21" i="71" s="1"/>
  <c r="Z21" i="71"/>
  <c r="K241" i="71"/>
  <c r="AA241" i="71" s="1"/>
  <c r="Z241" i="71"/>
  <c r="K481" i="71"/>
  <c r="AA481" i="71" s="1"/>
  <c r="Z481" i="71"/>
  <c r="K701" i="71"/>
  <c r="AA701" i="71" s="1"/>
  <c r="Z701" i="71"/>
  <c r="K901" i="71"/>
  <c r="AA901" i="71" s="1"/>
  <c r="Z901" i="71"/>
  <c r="K1101" i="71"/>
  <c r="AA1101" i="71" s="1"/>
  <c r="Z1101" i="71"/>
  <c r="K1321" i="71"/>
  <c r="AA1321" i="71" s="1"/>
  <c r="Z1321" i="71"/>
  <c r="K1521" i="71"/>
  <c r="AA1521" i="71" s="1"/>
  <c r="Z1521" i="71"/>
  <c r="K1721" i="71"/>
  <c r="AA1721" i="71" s="1"/>
  <c r="Z1721" i="71"/>
  <c r="K1941" i="71"/>
  <c r="AA1941" i="71" s="1"/>
  <c r="Z1941" i="71"/>
  <c r="K2161" i="71"/>
  <c r="AA2161" i="71" s="1"/>
  <c r="Z2161" i="71"/>
  <c r="K2441" i="71"/>
  <c r="AA2441" i="71" s="1"/>
  <c r="Z2441" i="71"/>
  <c r="K2721" i="71"/>
  <c r="AA2721" i="71" s="1"/>
  <c r="Z2721" i="71"/>
  <c r="K2961" i="71"/>
  <c r="AA2961" i="71" s="1"/>
  <c r="Z2961" i="71"/>
  <c r="K3181" i="71"/>
  <c r="AA3181" i="71" s="1"/>
  <c r="Z3181" i="71"/>
  <c r="K3421" i="71"/>
  <c r="AA3421" i="71" s="1"/>
  <c r="Z3421" i="71"/>
  <c r="K3661" i="71"/>
  <c r="AA3661" i="71" s="1"/>
  <c r="Z3661" i="71"/>
  <c r="K3921" i="71"/>
  <c r="AA3921" i="71" s="1"/>
  <c r="Z3921" i="71"/>
  <c r="K4161" i="71"/>
  <c r="AA4161" i="71" s="1"/>
  <c r="Z4161" i="71"/>
  <c r="K4541" i="71"/>
  <c r="AA4541" i="71" s="1"/>
  <c r="Z4541" i="71"/>
  <c r="K4901" i="71"/>
  <c r="AA4901" i="71" s="1"/>
  <c r="Z4901" i="71"/>
  <c r="K188" i="71"/>
  <c r="AA188" i="71" s="1"/>
  <c r="Z188" i="71"/>
  <c r="K428" i="71"/>
  <c r="AA428" i="71" s="1"/>
  <c r="Z428" i="71"/>
  <c r="K668" i="71"/>
  <c r="AA668" i="71" s="1"/>
  <c r="Z668" i="71"/>
  <c r="K888" i="71"/>
  <c r="AA888" i="71" s="1"/>
  <c r="Z888" i="71"/>
  <c r="K1128" i="71"/>
  <c r="AA1128" i="71" s="1"/>
  <c r="Z1128" i="71"/>
  <c r="K1348" i="71"/>
  <c r="AA1348" i="71" s="1"/>
  <c r="Z1348" i="71"/>
  <c r="K1568" i="71"/>
  <c r="AA1568" i="71" s="1"/>
  <c r="Z1568" i="71"/>
  <c r="K76" i="71"/>
  <c r="AA76" i="71" s="1"/>
  <c r="Z76" i="71"/>
  <c r="K276" i="71"/>
  <c r="AA276" i="71" s="1"/>
  <c r="Z276" i="71"/>
  <c r="K516" i="71"/>
  <c r="AA516" i="71" s="1"/>
  <c r="Z516" i="71"/>
  <c r="K736" i="71"/>
  <c r="AA736" i="71" s="1"/>
  <c r="Z736" i="71"/>
  <c r="K936" i="71"/>
  <c r="AA936" i="71" s="1"/>
  <c r="Z936" i="71"/>
  <c r="K1136" i="71"/>
  <c r="AA1136" i="71" s="1"/>
  <c r="Z1136" i="71"/>
  <c r="K1336" i="71"/>
  <c r="AA1336" i="71" s="1"/>
  <c r="Z1336" i="71"/>
  <c r="K1536" i="71"/>
  <c r="AA1536" i="71" s="1"/>
  <c r="Z1536" i="71"/>
  <c r="K1776" i="71"/>
  <c r="AA1776" i="71" s="1"/>
  <c r="Z1776" i="71"/>
  <c r="K1996" i="71"/>
  <c r="AA1996" i="71" s="1"/>
  <c r="Z1996" i="71"/>
  <c r="K2216" i="71"/>
  <c r="AA2216" i="71" s="1"/>
  <c r="Z2216" i="71"/>
  <c r="K2416" i="71"/>
  <c r="AA2416" i="71" s="1"/>
  <c r="Z2416" i="71"/>
  <c r="K2636" i="71"/>
  <c r="AA2636" i="71" s="1"/>
  <c r="Z2636" i="71"/>
  <c r="K2856" i="71"/>
  <c r="AA2856" i="71" s="1"/>
  <c r="Z2856" i="71"/>
  <c r="K3056" i="71"/>
  <c r="AA3056" i="71" s="1"/>
  <c r="Z3056" i="71"/>
  <c r="K3316" i="71"/>
  <c r="AA3316" i="71" s="1"/>
  <c r="Z3316" i="71"/>
  <c r="K3596" i="71"/>
  <c r="AA3596" i="71" s="1"/>
  <c r="Z3596" i="71"/>
  <c r="K3836" i="71"/>
  <c r="AA3836" i="71" s="1"/>
  <c r="Z3836" i="71"/>
  <c r="K1688" i="71"/>
  <c r="AA1688" i="71" s="1"/>
  <c r="Z1688" i="71"/>
  <c r="K1908" i="71"/>
  <c r="AA1908" i="71" s="1"/>
  <c r="Z1908" i="71"/>
  <c r="K2128" i="71"/>
  <c r="AA2128" i="71" s="1"/>
  <c r="Z2128" i="71"/>
  <c r="K2348" i="71"/>
  <c r="AA2348" i="71" s="1"/>
  <c r="Z2348" i="71"/>
  <c r="K2548" i="71"/>
  <c r="AA2548" i="71" s="1"/>
  <c r="Z2548" i="71"/>
  <c r="K2748" i="71"/>
  <c r="AA2748" i="71" s="1"/>
  <c r="Z2748" i="71"/>
  <c r="K2948" i="71"/>
  <c r="AA2948" i="71" s="1"/>
  <c r="Z2948" i="71"/>
  <c r="K3148" i="71"/>
  <c r="AA3148" i="71" s="1"/>
  <c r="Z3148" i="71"/>
  <c r="K3348" i="71"/>
  <c r="AA3348" i="71" s="1"/>
  <c r="Z3348" i="71"/>
  <c r="K3548" i="71"/>
  <c r="AA3548" i="71" s="1"/>
  <c r="Z3548" i="71"/>
  <c r="K3768" i="71"/>
  <c r="AA3768" i="71" s="1"/>
  <c r="Z3768" i="71"/>
  <c r="K3988" i="71"/>
  <c r="AA3988" i="71" s="1"/>
  <c r="Z3988" i="71"/>
  <c r="K4208" i="71"/>
  <c r="AA4208" i="71" s="1"/>
  <c r="Z4208" i="71"/>
  <c r="K4448" i="71"/>
  <c r="AA4448" i="71" s="1"/>
  <c r="Z4448" i="71"/>
  <c r="K4748" i="71"/>
  <c r="AA4748" i="71" s="1"/>
  <c r="Z4748" i="71"/>
  <c r="K233" i="71"/>
  <c r="AA233" i="71" s="1"/>
  <c r="Z233" i="71"/>
  <c r="K433" i="71"/>
  <c r="AA433" i="71" s="1"/>
  <c r="Z433" i="71"/>
  <c r="K653" i="71"/>
  <c r="AA653" i="71" s="1"/>
  <c r="Z653" i="71"/>
  <c r="K853" i="71"/>
  <c r="AA853" i="71" s="1"/>
  <c r="Z853" i="71"/>
  <c r="K1073" i="71"/>
  <c r="AA1073" i="71" s="1"/>
  <c r="Z1073" i="71"/>
  <c r="K1293" i="71"/>
  <c r="AA1293" i="71" s="1"/>
  <c r="Z1293" i="71"/>
  <c r="K1493" i="71"/>
  <c r="AA1493" i="71" s="1"/>
  <c r="Z1493" i="71"/>
  <c r="K1713" i="71"/>
  <c r="AA1713" i="71" s="1"/>
  <c r="Z1713" i="71"/>
  <c r="K1913" i="71"/>
  <c r="AA1913" i="71" s="1"/>
  <c r="Z1913" i="71"/>
  <c r="K2133" i="71"/>
  <c r="AA2133" i="71" s="1"/>
  <c r="Z2133" i="71"/>
  <c r="K2333" i="71"/>
  <c r="AA2333" i="71" s="1"/>
  <c r="Z2333" i="71"/>
  <c r="K2573" i="71"/>
  <c r="AA2573" i="71" s="1"/>
  <c r="Z2573" i="71"/>
  <c r="K2773" i="71"/>
  <c r="AA2773" i="71" s="1"/>
  <c r="Z2773" i="71"/>
  <c r="K2973" i="71"/>
  <c r="AA2973" i="71" s="1"/>
  <c r="Z2973" i="71"/>
  <c r="K3173" i="71"/>
  <c r="AA3173" i="71" s="1"/>
  <c r="Z3173" i="71"/>
  <c r="K3373" i="71"/>
  <c r="AA3373" i="71" s="1"/>
  <c r="Z3373" i="71"/>
  <c r="K3573" i="71"/>
  <c r="AA3573" i="71" s="1"/>
  <c r="Z3573" i="71"/>
  <c r="K3773" i="71"/>
  <c r="AA3773" i="71" s="1"/>
  <c r="Z3773" i="71"/>
  <c r="K3973" i="71"/>
  <c r="AA3973" i="71" s="1"/>
  <c r="Z3973" i="71"/>
  <c r="K4173" i="71"/>
  <c r="AA4173" i="71" s="1"/>
  <c r="Z4173" i="71"/>
  <c r="K4373" i="71"/>
  <c r="AA4373" i="71" s="1"/>
  <c r="Z4373" i="71"/>
  <c r="K4573" i="71"/>
  <c r="AA4573" i="71" s="1"/>
  <c r="Z4573" i="71"/>
  <c r="K2390" i="71"/>
  <c r="AA2390" i="71" s="1"/>
  <c r="Z2390" i="71"/>
  <c r="K1450" i="71"/>
  <c r="AA1450" i="71" s="1"/>
  <c r="Z1450" i="71"/>
  <c r="K1390" i="71"/>
  <c r="AA1390" i="71" s="1"/>
  <c r="Z1390" i="71"/>
  <c r="K2550" i="71"/>
  <c r="AA2550" i="71" s="1"/>
  <c r="Z2550" i="71"/>
  <c r="K3870" i="71"/>
  <c r="AA3870" i="71" s="1"/>
  <c r="Z3870" i="71"/>
  <c r="K2130" i="71"/>
  <c r="AA2130" i="71" s="1"/>
  <c r="Z2130" i="71"/>
  <c r="K4150" i="71"/>
  <c r="AA4150" i="71" s="1"/>
  <c r="Z4150" i="71"/>
  <c r="K170" i="71"/>
  <c r="AA170" i="71" s="1"/>
  <c r="Z170" i="71"/>
  <c r="K370" i="71"/>
  <c r="AA370" i="71" s="1"/>
  <c r="Z370" i="71"/>
  <c r="K570" i="71"/>
  <c r="AA570" i="71" s="1"/>
  <c r="Z570" i="71"/>
  <c r="K790" i="71"/>
  <c r="AA790" i="71" s="1"/>
  <c r="Z790" i="71"/>
  <c r="K1050" i="71"/>
  <c r="AA1050" i="71" s="1"/>
  <c r="Z1050" i="71"/>
  <c r="K1330" i="71"/>
  <c r="AA1330" i="71" s="1"/>
  <c r="Z1330" i="71"/>
  <c r="K1850" i="71"/>
  <c r="AA1850" i="71" s="1"/>
  <c r="Z1850" i="71"/>
  <c r="K2770" i="71"/>
  <c r="AA2770" i="71" s="1"/>
  <c r="Z2770" i="71"/>
  <c r="K3910" i="71"/>
  <c r="AA3910" i="71" s="1"/>
  <c r="Z3910" i="71"/>
  <c r="K4810" i="71"/>
  <c r="AA4810" i="71" s="1"/>
  <c r="Z4810" i="71"/>
  <c r="K4933" i="71"/>
  <c r="AA4933" i="71" s="1"/>
  <c r="Z4933" i="71"/>
  <c r="K175" i="71"/>
  <c r="AA175" i="71" s="1"/>
  <c r="Z175" i="71"/>
  <c r="K675" i="71"/>
  <c r="AA675" i="71" s="1"/>
  <c r="Z675" i="71"/>
  <c r="K1055" i="71"/>
  <c r="AA1055" i="71" s="1"/>
  <c r="Z1055" i="71"/>
  <c r="K1395" i="71"/>
  <c r="AA1395" i="71" s="1"/>
  <c r="Z1395" i="71"/>
  <c r="K1795" i="71"/>
  <c r="AA1795" i="71" s="1"/>
  <c r="Z1795" i="71"/>
  <c r="K2095" i="71"/>
  <c r="AA2095" i="71" s="1"/>
  <c r="Z2095" i="71"/>
  <c r="K2515" i="71"/>
  <c r="AA2515" i="71" s="1"/>
  <c r="Z2515" i="71"/>
  <c r="K2815" i="71"/>
  <c r="AA2815" i="71" s="1"/>
  <c r="Z2815" i="71"/>
  <c r="K3055" i="71"/>
  <c r="AA3055" i="71" s="1"/>
  <c r="Z3055" i="71"/>
  <c r="K3395" i="71"/>
  <c r="AA3395" i="71" s="1"/>
  <c r="Z3395" i="71"/>
  <c r="K3695" i="71"/>
  <c r="AA3695" i="71" s="1"/>
  <c r="Z3695" i="71"/>
  <c r="K4095" i="71"/>
  <c r="AA4095" i="71" s="1"/>
  <c r="Z4095" i="71"/>
  <c r="K4515" i="71"/>
  <c r="AA4515" i="71" s="1"/>
  <c r="Z4515" i="71"/>
  <c r="K4775" i="71"/>
  <c r="AA4775" i="71" s="1"/>
  <c r="Z4775" i="71"/>
  <c r="K3197" i="71"/>
  <c r="AA3197" i="71" s="1"/>
  <c r="Z3197" i="71"/>
  <c r="K2680" i="71"/>
  <c r="AA2680" i="71" s="1"/>
  <c r="Z2680" i="71"/>
  <c r="K4500" i="71"/>
  <c r="AA4500" i="71" s="1"/>
  <c r="Z4500" i="71"/>
  <c r="K1761" i="71"/>
  <c r="AA1761" i="71" s="1"/>
  <c r="Z1761" i="71"/>
  <c r="K347" i="71"/>
  <c r="AA347" i="71" s="1"/>
  <c r="Z347" i="71"/>
  <c r="K1467" i="71"/>
  <c r="AA1467" i="71" s="1"/>
  <c r="Z1467" i="71"/>
  <c r="K2667" i="71"/>
  <c r="AA2667" i="71" s="1"/>
  <c r="Z2667" i="71"/>
  <c r="K3367" i="71"/>
  <c r="AA3367" i="71" s="1"/>
  <c r="Z3367" i="71"/>
  <c r="K4847" i="71"/>
  <c r="AA4847" i="71" s="1"/>
  <c r="Z4847" i="71"/>
  <c r="K3789" i="71"/>
  <c r="AA3789" i="71" s="1"/>
  <c r="Z3789" i="71"/>
  <c r="K868" i="71"/>
  <c r="AA868" i="71" s="1"/>
  <c r="Z868" i="71"/>
  <c r="K1272" i="71"/>
  <c r="AA1272" i="71" s="1"/>
  <c r="Z1272" i="71"/>
  <c r="K2312" i="71"/>
  <c r="AA2312" i="71" s="1"/>
  <c r="Z2312" i="71"/>
  <c r="K4272" i="71"/>
  <c r="AA4272" i="71" s="1"/>
  <c r="Z4272" i="71"/>
  <c r="K4772" i="71"/>
  <c r="AA4772" i="71" s="1"/>
  <c r="Z4772" i="71"/>
  <c r="K4633" i="71"/>
  <c r="AA4633" i="71" s="1"/>
  <c r="Z4633" i="71"/>
  <c r="K3396" i="71"/>
  <c r="AA3396" i="71" s="1"/>
  <c r="Z3396" i="71"/>
  <c r="K2085" i="71"/>
  <c r="AA2085" i="71" s="1"/>
  <c r="Z2085" i="71"/>
  <c r="K1254" i="71"/>
  <c r="AA1254" i="71" s="1"/>
  <c r="Z1254" i="71"/>
  <c r="K2535" i="71"/>
  <c r="AA2535" i="71" s="1"/>
  <c r="Z2535" i="71"/>
  <c r="K1782" i="71"/>
  <c r="AA1782" i="71" s="1"/>
  <c r="Z1782" i="71"/>
  <c r="K2762" i="71"/>
  <c r="AA2762" i="71" s="1"/>
  <c r="Z2762" i="71"/>
  <c r="K3422" i="71"/>
  <c r="AA3422" i="71" s="1"/>
  <c r="Z3422" i="71"/>
  <c r="K3982" i="71"/>
  <c r="AA3982" i="71" s="1"/>
  <c r="Z3982" i="71"/>
  <c r="K4482" i="71"/>
  <c r="AA4482" i="71" s="1"/>
  <c r="Z4482" i="71"/>
  <c r="K4782" i="71"/>
  <c r="AA4782" i="71" s="1"/>
  <c r="Z4782" i="71"/>
  <c r="K2764" i="71"/>
  <c r="AA2764" i="71" s="1"/>
  <c r="Z2764" i="71"/>
  <c r="K3464" i="71"/>
  <c r="AA3464" i="71" s="1"/>
  <c r="Z3464" i="71"/>
  <c r="K4444" i="71"/>
  <c r="AA4444" i="71" s="1"/>
  <c r="Z4444" i="71"/>
  <c r="K3465" i="71"/>
  <c r="AA3465" i="71" s="1"/>
  <c r="Z3465" i="71"/>
  <c r="K1784" i="71"/>
  <c r="AA1784" i="71" s="1"/>
  <c r="Z1784" i="71"/>
  <c r="K3224" i="71"/>
  <c r="AA3224" i="71" s="1"/>
  <c r="Z3224" i="71"/>
  <c r="K4644" i="71"/>
  <c r="AA4644" i="71" s="1"/>
  <c r="Z4644" i="71"/>
  <c r="K3881" i="71"/>
  <c r="AA3881" i="71" s="1"/>
  <c r="Z3881" i="71"/>
  <c r="K2862" i="71"/>
  <c r="AA2862" i="71" s="1"/>
  <c r="Z2862" i="71"/>
  <c r="K4102" i="71"/>
  <c r="AA4102" i="71" s="1"/>
  <c r="Z4102" i="71"/>
  <c r="K4902" i="71"/>
  <c r="AA4902" i="71" s="1"/>
  <c r="Z4902" i="71"/>
  <c r="K2343" i="71"/>
  <c r="AA2343" i="71" s="1"/>
  <c r="Z2343" i="71"/>
  <c r="K2923" i="71"/>
  <c r="AA2923" i="71" s="1"/>
  <c r="Z2923" i="71"/>
  <c r="K3543" i="71"/>
  <c r="AA3543" i="71" s="1"/>
  <c r="Z3543" i="71"/>
  <c r="K4143" i="71"/>
  <c r="AA4143" i="71" s="1"/>
  <c r="Z4143" i="71"/>
  <c r="K4863" i="71"/>
  <c r="AA4863" i="71" s="1"/>
  <c r="Z4863" i="71"/>
  <c r="K3204" i="71"/>
  <c r="AA3204" i="71" s="1"/>
  <c r="Z3204" i="71"/>
  <c r="K4464" i="71"/>
  <c r="AA4464" i="71" s="1"/>
  <c r="Z4464" i="71"/>
  <c r="K1705" i="71"/>
  <c r="AA1705" i="71" s="1"/>
  <c r="Z1705" i="71"/>
  <c r="K3845" i="71"/>
  <c r="AA3845" i="71" s="1"/>
  <c r="Z3845" i="71"/>
  <c r="K2826" i="71"/>
  <c r="AA2826" i="71" s="1"/>
  <c r="Z2826" i="71"/>
  <c r="K4766" i="71"/>
  <c r="AA4766" i="71" s="1"/>
  <c r="Z4766" i="71"/>
  <c r="K2727" i="71"/>
  <c r="AA2727" i="71" s="1"/>
  <c r="Z2727" i="71"/>
  <c r="K3267" i="71"/>
  <c r="AA3267" i="71" s="1"/>
  <c r="Z3267" i="71"/>
  <c r="K4147" i="71"/>
  <c r="AA4147" i="71" s="1"/>
  <c r="Z4147" i="71"/>
  <c r="K4647" i="71"/>
  <c r="AA4647" i="71" s="1"/>
  <c r="Z4647" i="71"/>
  <c r="K3430" i="71"/>
  <c r="AA3430" i="71" s="1"/>
  <c r="Z3430" i="71"/>
  <c r="K3712" i="71"/>
  <c r="AA3712" i="71" s="1"/>
  <c r="Z3712" i="71"/>
  <c r="K2737" i="71"/>
  <c r="AA2737" i="71" s="1"/>
  <c r="Z2737" i="71"/>
  <c r="K2697" i="71"/>
  <c r="AA2697" i="71" s="1"/>
  <c r="Z2697" i="71"/>
  <c r="K3511" i="71"/>
  <c r="AA3511" i="71" s="1"/>
  <c r="Z3511" i="71"/>
  <c r="K3931" i="71"/>
  <c r="AA3931" i="71" s="1"/>
  <c r="Z3931" i="71"/>
  <c r="K4351" i="71"/>
  <c r="AA4351" i="71" s="1"/>
  <c r="Z4351" i="71"/>
  <c r="K4791" i="71"/>
  <c r="AA4791" i="71" s="1"/>
  <c r="Z4791" i="71"/>
  <c r="K3219" i="71"/>
  <c r="AA3219" i="71" s="1"/>
  <c r="Z3219" i="71"/>
  <c r="K2198" i="71"/>
  <c r="AA2198" i="71" s="1"/>
  <c r="Z2198" i="71"/>
  <c r="K3119" i="71"/>
  <c r="AA3119" i="71" s="1"/>
  <c r="Z3119" i="71"/>
  <c r="K3619" i="71"/>
  <c r="AA3619" i="71" s="1"/>
  <c r="Z3619" i="71"/>
  <c r="K3479" i="71"/>
  <c r="AA3479" i="71" s="1"/>
  <c r="Z3479" i="71"/>
  <c r="K3299" i="71"/>
  <c r="AA3299" i="71" s="1"/>
  <c r="Z3299" i="71"/>
  <c r="K4761" i="71"/>
  <c r="AA4761" i="71" s="1"/>
  <c r="Z4761" i="71"/>
  <c r="K4142" i="71"/>
  <c r="AA4142" i="71" s="1"/>
  <c r="Z4142" i="71"/>
  <c r="K3563" i="71"/>
  <c r="AA3563" i="71" s="1"/>
  <c r="Z3563" i="71"/>
  <c r="K4903" i="71"/>
  <c r="AA4903" i="71" s="1"/>
  <c r="Z4903" i="71"/>
  <c r="K4504" i="71"/>
  <c r="AA4504" i="71" s="1"/>
  <c r="Z4504" i="71"/>
  <c r="K4465" i="71"/>
  <c r="AA4465" i="71" s="1"/>
  <c r="Z4465" i="71"/>
  <c r="K3366" i="71"/>
  <c r="AA3366" i="71" s="1"/>
  <c r="Z3366" i="71"/>
  <c r="K3886" i="71"/>
  <c r="AA3886" i="71" s="1"/>
  <c r="Z3886" i="71"/>
  <c r="K2747" i="71"/>
  <c r="AA2747" i="71" s="1"/>
  <c r="Z2747" i="71"/>
  <c r="K3287" i="71"/>
  <c r="AA3287" i="71" s="1"/>
  <c r="Z3287" i="71"/>
  <c r="K3747" i="71"/>
  <c r="AA3747" i="71" s="1"/>
  <c r="Z3747" i="71"/>
  <c r="K4687" i="71"/>
  <c r="AA4687" i="71" s="1"/>
  <c r="Z4687" i="71"/>
  <c r="K4269" i="71"/>
  <c r="AA4269" i="71" s="1"/>
  <c r="Z4269" i="71"/>
  <c r="K3857" i="71"/>
  <c r="AA3857" i="71" s="1"/>
  <c r="Z3857" i="71"/>
  <c r="K4593" i="71"/>
  <c r="AA4593" i="71" s="1"/>
  <c r="Z4593" i="71"/>
  <c r="K1537" i="71"/>
  <c r="AA1537" i="71" s="1"/>
  <c r="Z1537" i="71"/>
  <c r="K3951" i="71"/>
  <c r="AA3951" i="71" s="1"/>
  <c r="Z3951" i="71"/>
  <c r="K4371" i="71"/>
  <c r="AA4371" i="71" s="1"/>
  <c r="Z4371" i="71"/>
  <c r="K4811" i="71"/>
  <c r="AA4811" i="71" s="1"/>
  <c r="Z4811" i="71"/>
  <c r="K4657" i="71"/>
  <c r="AA4657" i="71" s="1"/>
  <c r="Z4657" i="71"/>
  <c r="K3419" i="71"/>
  <c r="AA3419" i="71" s="1"/>
  <c r="Z3419" i="71"/>
  <c r="K2181" i="71"/>
  <c r="AA2181" i="71" s="1"/>
  <c r="Z2181" i="71"/>
  <c r="K2403" i="71"/>
  <c r="AA2403" i="71" s="1"/>
  <c r="Z2403" i="71"/>
  <c r="K2963" i="71"/>
  <c r="AA2963" i="71" s="1"/>
  <c r="Z2963" i="71"/>
  <c r="K4203" i="71"/>
  <c r="AA4203" i="71" s="1"/>
  <c r="Z4203" i="71"/>
  <c r="K4923" i="71"/>
  <c r="AA4923" i="71" s="1"/>
  <c r="Z4923" i="71"/>
  <c r="K2064" i="71"/>
  <c r="AA2064" i="71" s="1"/>
  <c r="Z2064" i="71"/>
  <c r="K3264" i="71"/>
  <c r="AA3264" i="71" s="1"/>
  <c r="Z3264" i="71"/>
  <c r="K4524" i="71"/>
  <c r="AA4524" i="71" s="1"/>
  <c r="Z4524" i="71"/>
  <c r="K3325" i="71"/>
  <c r="AA3325" i="71" s="1"/>
  <c r="Z3325" i="71"/>
  <c r="K3885" i="71"/>
  <c r="AA3885" i="71" s="1"/>
  <c r="Z3885" i="71"/>
  <c r="K4505" i="71"/>
  <c r="AA4505" i="71" s="1"/>
  <c r="Z4505" i="71"/>
  <c r="K2866" i="71"/>
  <c r="AA2866" i="71" s="1"/>
  <c r="Z2866" i="71"/>
  <c r="K3386" i="71"/>
  <c r="AA3386" i="71" s="1"/>
  <c r="Z3386" i="71"/>
  <c r="K3906" i="71"/>
  <c r="AA3906" i="71" s="1"/>
  <c r="Z3906" i="71"/>
  <c r="K4366" i="71"/>
  <c r="AA4366" i="71" s="1"/>
  <c r="Z4366" i="71"/>
  <c r="K2767" i="71"/>
  <c r="AA2767" i="71" s="1"/>
  <c r="Z2767" i="71"/>
  <c r="K4207" i="71"/>
  <c r="AA4207" i="71" s="1"/>
  <c r="Z4207" i="71"/>
  <c r="K4707" i="71"/>
  <c r="AA4707" i="71" s="1"/>
  <c r="Z4707" i="71"/>
  <c r="K2949" i="71"/>
  <c r="AA2949" i="71" s="1"/>
  <c r="Z2949" i="71"/>
  <c r="K3369" i="71"/>
  <c r="AA3369" i="71" s="1"/>
  <c r="Z3369" i="71"/>
  <c r="K4289" i="71"/>
  <c r="AA4289" i="71" s="1"/>
  <c r="Z4289" i="71"/>
  <c r="K2800" i="71"/>
  <c r="AA2800" i="71" s="1"/>
  <c r="Z2800" i="71"/>
  <c r="K4612" i="71"/>
  <c r="AA4612" i="71" s="1"/>
  <c r="Z4612" i="71"/>
  <c r="K3856" i="71"/>
  <c r="AA3856" i="71" s="1"/>
  <c r="Z3856" i="71"/>
  <c r="K4317" i="71"/>
  <c r="AA4317" i="71" s="1"/>
  <c r="Z4317" i="71"/>
  <c r="K3355" i="71"/>
  <c r="AA3355" i="71" s="1"/>
  <c r="Z3355" i="71"/>
  <c r="K4057" i="71"/>
  <c r="AA4057" i="71" s="1"/>
  <c r="Z4057" i="71"/>
  <c r="K3551" i="71"/>
  <c r="AA3551" i="71" s="1"/>
  <c r="Z3551" i="71"/>
  <c r="K3971" i="71"/>
  <c r="AA3971" i="71" s="1"/>
  <c r="Z3971" i="71"/>
  <c r="K4391" i="71"/>
  <c r="AA4391" i="71" s="1"/>
  <c r="Z4391" i="71"/>
  <c r="K4359" i="71"/>
  <c r="AA4359" i="71" s="1"/>
  <c r="Z4359" i="71"/>
  <c r="K3439" i="71"/>
  <c r="AA3439" i="71" s="1"/>
  <c r="Z3439" i="71"/>
  <c r="K3319" i="71"/>
  <c r="AA3319" i="71" s="1"/>
  <c r="Z3319" i="71"/>
  <c r="K3879" i="71"/>
  <c r="AA3879" i="71" s="1"/>
  <c r="Z3879" i="71"/>
  <c r="K4119" i="71"/>
  <c r="AA4119" i="71" s="1"/>
  <c r="Z4119" i="71"/>
  <c r="K3499" i="71"/>
  <c r="AA3499" i="71" s="1"/>
  <c r="Z3499" i="71"/>
  <c r="K4381" i="71"/>
  <c r="AA4381" i="71" s="1"/>
  <c r="Z4381" i="71"/>
  <c r="K4801" i="71"/>
  <c r="AA4801" i="71" s="1"/>
  <c r="Z4801" i="71"/>
  <c r="K2942" i="71"/>
  <c r="AA2942" i="71" s="1"/>
  <c r="Z2942" i="71"/>
  <c r="K3522" i="71"/>
  <c r="AA3522" i="71" s="1"/>
  <c r="Z3522" i="71"/>
  <c r="K4202" i="71"/>
  <c r="AA4202" i="71" s="1"/>
  <c r="Z4202" i="71"/>
  <c r="K2084" i="71"/>
  <c r="AA2084" i="71" s="1"/>
  <c r="Z2084" i="71"/>
  <c r="K3944" i="71"/>
  <c r="AA3944" i="71" s="1"/>
  <c r="Z3944" i="71"/>
  <c r="K2825" i="71"/>
  <c r="AA2825" i="71" s="1"/>
  <c r="Z2825" i="71"/>
  <c r="K4525" i="71"/>
  <c r="AA4525" i="71" s="1"/>
  <c r="Z4525" i="71"/>
  <c r="K2886" i="71"/>
  <c r="AA2886" i="71" s="1"/>
  <c r="Z2886" i="71"/>
  <c r="K4386" i="71"/>
  <c r="AA4386" i="71" s="1"/>
  <c r="Z4386" i="71"/>
  <c r="K4826" i="71"/>
  <c r="AA4826" i="71" s="1"/>
  <c r="Z4826" i="71"/>
  <c r="K807" i="71"/>
  <c r="AA807" i="71" s="1"/>
  <c r="Z807" i="71"/>
  <c r="K2787" i="71"/>
  <c r="AA2787" i="71" s="1"/>
  <c r="Z2787" i="71"/>
  <c r="K3327" i="71"/>
  <c r="AA3327" i="71" s="1"/>
  <c r="Z3327" i="71"/>
  <c r="K4227" i="71"/>
  <c r="AA4227" i="71" s="1"/>
  <c r="Z4227" i="71"/>
  <c r="K4747" i="71"/>
  <c r="AA4747" i="71" s="1"/>
  <c r="Z4747" i="71"/>
  <c r="K4428" i="71"/>
  <c r="AA4428" i="71" s="1"/>
  <c r="Z4428" i="71"/>
  <c r="K4730" i="71"/>
  <c r="AA4730" i="71" s="1"/>
  <c r="Z4730" i="71"/>
  <c r="K2897" i="71"/>
  <c r="AA2897" i="71" s="1"/>
  <c r="Z2897" i="71"/>
  <c r="K3957" i="71"/>
  <c r="AA3957" i="71" s="1"/>
  <c r="Z3957" i="71"/>
  <c r="K4392" i="71"/>
  <c r="AA4392" i="71" s="1"/>
  <c r="Z4392" i="71"/>
  <c r="K2355" i="71"/>
  <c r="AA2355" i="71" s="1"/>
  <c r="Z2355" i="71"/>
  <c r="K2917" i="71"/>
  <c r="AA2917" i="71" s="1"/>
  <c r="Z2917" i="71"/>
  <c r="K4357" i="71"/>
  <c r="AA4357" i="71" s="1"/>
  <c r="Z4357" i="71"/>
  <c r="K3571" i="71"/>
  <c r="AA3571" i="71" s="1"/>
  <c r="Z3571" i="71"/>
  <c r="K4851" i="71"/>
  <c r="AA4851" i="71" s="1"/>
  <c r="Z4851" i="71"/>
  <c r="K2278" i="71"/>
  <c r="AA2278" i="71" s="1"/>
  <c r="Z2278" i="71"/>
  <c r="K4439" i="71"/>
  <c r="AA4439" i="71" s="1"/>
  <c r="Z4439" i="71"/>
  <c r="K3639" i="71"/>
  <c r="AA3639" i="71" s="1"/>
  <c r="Z3639" i="71"/>
  <c r="K2701" i="71"/>
  <c r="AA2701" i="71" s="1"/>
  <c r="Z2701" i="71"/>
  <c r="K4401" i="71"/>
  <c r="AA4401" i="71" s="1"/>
  <c r="Z4401" i="71"/>
  <c r="K2962" i="71"/>
  <c r="AA2962" i="71" s="1"/>
  <c r="Z2962" i="71"/>
  <c r="K3562" i="71"/>
  <c r="AA3562" i="71" s="1"/>
  <c r="Z3562" i="71"/>
  <c r="K3304" i="71"/>
  <c r="AA3304" i="71" s="1"/>
  <c r="Z3304" i="71"/>
  <c r="K3365" i="71"/>
  <c r="AA3365" i="71" s="1"/>
  <c r="Z3365" i="71"/>
  <c r="K4565" i="71"/>
  <c r="AA4565" i="71" s="1"/>
  <c r="Z4565" i="71"/>
  <c r="K2026" i="71"/>
  <c r="AA2026" i="71" s="1"/>
  <c r="Z2026" i="71"/>
  <c r="K3426" i="71"/>
  <c r="AA3426" i="71" s="1"/>
  <c r="Z3426" i="71"/>
  <c r="K4406" i="71"/>
  <c r="AA4406" i="71" s="1"/>
  <c r="Z4406" i="71"/>
  <c r="K4846" i="71"/>
  <c r="AA4846" i="71" s="1"/>
  <c r="Z4846" i="71"/>
  <c r="K2267" i="71"/>
  <c r="AA2267" i="71" s="1"/>
  <c r="Z2267" i="71"/>
  <c r="K3387" i="71"/>
  <c r="AA3387" i="71" s="1"/>
  <c r="Z3387" i="71"/>
  <c r="K3807" i="71"/>
  <c r="AA3807" i="71" s="1"/>
  <c r="Z3807" i="71"/>
  <c r="K4267" i="71"/>
  <c r="AA4267" i="71" s="1"/>
  <c r="Z4267" i="71"/>
  <c r="K4767" i="71"/>
  <c r="AA4767" i="71" s="1"/>
  <c r="Z4767" i="71"/>
  <c r="K3291" i="71"/>
  <c r="AA3291" i="71" s="1"/>
  <c r="Z3291" i="71"/>
  <c r="K3832" i="71"/>
  <c r="AA3832" i="71" s="1"/>
  <c r="Z3832" i="71"/>
  <c r="K4868" i="71"/>
  <c r="AA4868" i="71" s="1"/>
  <c r="Z4868" i="71"/>
  <c r="K4812" i="71"/>
  <c r="AA4812" i="71" s="1"/>
  <c r="Z4812" i="71"/>
  <c r="K2937" i="71"/>
  <c r="AA2937" i="71" s="1"/>
  <c r="Z2937" i="71"/>
  <c r="K4217" i="71"/>
  <c r="AA4217" i="71" s="1"/>
  <c r="Z4217" i="71"/>
  <c r="K3591" i="71"/>
  <c r="AA3591" i="71" s="1"/>
  <c r="Z3591" i="71"/>
  <c r="K4871" i="71"/>
  <c r="AA4871" i="71" s="1"/>
  <c r="Z4871" i="71"/>
  <c r="K3719" i="71"/>
  <c r="AA3719" i="71" s="1"/>
  <c r="Z3719" i="71"/>
  <c r="K3981" i="71"/>
  <c r="AA3981" i="71" s="1"/>
  <c r="Z3981" i="71"/>
  <c r="K4841" i="71"/>
  <c r="AA4841" i="71" s="1"/>
  <c r="Z4841" i="71"/>
  <c r="K2604" i="71"/>
  <c r="AA2604" i="71" s="1"/>
  <c r="Z2604" i="71"/>
  <c r="K3984" i="71"/>
  <c r="AA3984" i="71" s="1"/>
  <c r="Z3984" i="71"/>
  <c r="K4604" i="71"/>
  <c r="AA4604" i="71" s="1"/>
  <c r="Z4604" i="71"/>
  <c r="K1825" i="71"/>
  <c r="AA1825" i="71" s="1"/>
  <c r="Z1825" i="71"/>
  <c r="K2865" i="71"/>
  <c r="AA2865" i="71" s="1"/>
  <c r="Z2865" i="71"/>
  <c r="K4605" i="71"/>
  <c r="AA4605" i="71" s="1"/>
  <c r="Z4605" i="71"/>
  <c r="K706" i="71"/>
  <c r="AA706" i="71" s="1"/>
  <c r="Z706" i="71"/>
  <c r="K3486" i="71"/>
  <c r="AA3486" i="71" s="1"/>
  <c r="Z3486" i="71"/>
  <c r="K4426" i="71"/>
  <c r="AA4426" i="71" s="1"/>
  <c r="Z4426" i="71"/>
  <c r="K4866" i="71"/>
  <c r="AA4866" i="71" s="1"/>
  <c r="Z4866" i="71"/>
  <c r="K1847" i="71"/>
  <c r="AA1847" i="71" s="1"/>
  <c r="Z1847" i="71"/>
  <c r="K2827" i="71"/>
  <c r="AA2827" i="71" s="1"/>
  <c r="Z2827" i="71"/>
  <c r="K4287" i="71"/>
  <c r="AA4287" i="71" s="1"/>
  <c r="Z4287" i="71"/>
  <c r="K1188" i="71"/>
  <c r="AA1188" i="71" s="1"/>
  <c r="Z1188" i="71"/>
  <c r="K4349" i="71"/>
  <c r="AA4349" i="71" s="1"/>
  <c r="Z4349" i="71"/>
  <c r="K3852" i="71"/>
  <c r="AA3852" i="71" s="1"/>
  <c r="Z3852" i="71"/>
  <c r="K2360" i="71"/>
  <c r="AA2360" i="71" s="1"/>
  <c r="Z2360" i="71"/>
  <c r="K3696" i="71"/>
  <c r="AA3696" i="71" s="1"/>
  <c r="Z3696" i="71"/>
  <c r="K4297" i="71"/>
  <c r="AA4297" i="71" s="1"/>
  <c r="Z4297" i="71"/>
  <c r="K4471" i="71"/>
  <c r="AA4471" i="71" s="1"/>
  <c r="Z4471" i="71"/>
  <c r="K4891" i="71"/>
  <c r="AA4891" i="71" s="1"/>
  <c r="Z4891" i="71"/>
  <c r="K4379" i="71"/>
  <c r="AA4379" i="71" s="1"/>
  <c r="Z4379" i="71"/>
  <c r="K163" i="71"/>
  <c r="AA163" i="71" s="1"/>
  <c r="Z163" i="71"/>
  <c r="K403" i="71"/>
  <c r="AA403" i="71" s="1"/>
  <c r="Z403" i="71"/>
  <c r="K623" i="71"/>
  <c r="AA623" i="71" s="1"/>
  <c r="Z623" i="71"/>
  <c r="K843" i="71"/>
  <c r="AA843" i="71" s="1"/>
  <c r="Z843" i="71"/>
  <c r="K1063" i="71"/>
  <c r="AA1063" i="71" s="1"/>
  <c r="Z1063" i="71"/>
  <c r="K1363" i="71"/>
  <c r="AA1363" i="71" s="1"/>
  <c r="Z1363" i="71"/>
  <c r="K1583" i="71"/>
  <c r="AA1583" i="71" s="1"/>
  <c r="Z1583" i="71"/>
  <c r="K1823" i="71"/>
  <c r="AA1823" i="71" s="1"/>
  <c r="Z1823" i="71"/>
  <c r="K2043" i="71"/>
  <c r="AA2043" i="71" s="1"/>
  <c r="Z2043" i="71"/>
  <c r="K2323" i="71"/>
  <c r="AA2323" i="71" s="1"/>
  <c r="Z2323" i="71"/>
  <c r="K2683" i="71"/>
  <c r="AA2683" i="71" s="1"/>
  <c r="Z2683" i="71"/>
  <c r="K3003" i="71"/>
  <c r="AA3003" i="71" s="1"/>
  <c r="Z3003" i="71"/>
  <c r="K3383" i="71"/>
  <c r="AA3383" i="71" s="1"/>
  <c r="Z3383" i="71"/>
  <c r="K3763" i="71"/>
  <c r="AA3763" i="71" s="1"/>
  <c r="Z3763" i="71"/>
  <c r="K4303" i="71"/>
  <c r="AA4303" i="71" s="1"/>
  <c r="Z4303" i="71"/>
  <c r="K844" i="71"/>
  <c r="AA844" i="71" s="1"/>
  <c r="Z844" i="71"/>
  <c r="K1044" i="71"/>
  <c r="AA1044" i="71" s="1"/>
  <c r="Z1044" i="71"/>
  <c r="K1244" i="71"/>
  <c r="AA1244" i="71" s="1"/>
  <c r="Z1244" i="71"/>
  <c r="K1444" i="71"/>
  <c r="AA1444" i="71" s="1"/>
  <c r="Z1444" i="71"/>
  <c r="K1644" i="71"/>
  <c r="AA1644" i="71" s="1"/>
  <c r="Z1644" i="71"/>
  <c r="K1924" i="71"/>
  <c r="AA1924" i="71" s="1"/>
  <c r="Z1924" i="71"/>
  <c r="K2184" i="71"/>
  <c r="AA2184" i="71" s="1"/>
  <c r="Z2184" i="71"/>
  <c r="K2424" i="71"/>
  <c r="AA2424" i="71" s="1"/>
  <c r="Z2424" i="71"/>
  <c r="K2784" i="71"/>
  <c r="AA2784" i="71" s="1"/>
  <c r="Z2784" i="71"/>
  <c r="K3284" i="71"/>
  <c r="AA3284" i="71" s="1"/>
  <c r="Z3284" i="71"/>
  <c r="K3664" i="71"/>
  <c r="AA3664" i="71" s="1"/>
  <c r="Z3664" i="71"/>
  <c r="K4564" i="71"/>
  <c r="AA4564" i="71" s="1"/>
  <c r="Z4564" i="71"/>
  <c r="K46" i="71"/>
  <c r="AA46" i="71" s="1"/>
  <c r="Z46" i="71"/>
  <c r="K306" i="71"/>
  <c r="AA306" i="71" s="1"/>
  <c r="Z306" i="71"/>
  <c r="K526" i="71"/>
  <c r="AA526" i="71" s="1"/>
  <c r="Z526" i="71"/>
  <c r="K786" i="71"/>
  <c r="AA786" i="71" s="1"/>
  <c r="Z786" i="71"/>
  <c r="K1026" i="71"/>
  <c r="AA1026" i="71" s="1"/>
  <c r="Z1026" i="71"/>
  <c r="K1266" i="71"/>
  <c r="AA1266" i="71" s="1"/>
  <c r="Z1266" i="71"/>
  <c r="K1546" i="71"/>
  <c r="AA1546" i="71" s="1"/>
  <c r="Z1546" i="71"/>
  <c r="K1746" i="71"/>
  <c r="AA1746" i="71" s="1"/>
  <c r="Z1746" i="71"/>
  <c r="K2006" i="71"/>
  <c r="AA2006" i="71" s="1"/>
  <c r="Z2006" i="71"/>
  <c r="K2366" i="71"/>
  <c r="AA2366" i="71" s="1"/>
  <c r="Z2366" i="71"/>
  <c r="K2566" i="71"/>
  <c r="AA2566" i="71" s="1"/>
  <c r="Z2566" i="71"/>
  <c r="K3046" i="71"/>
  <c r="AA3046" i="71" s="1"/>
  <c r="Z3046" i="71"/>
  <c r="K3706" i="71"/>
  <c r="AA3706" i="71" s="1"/>
  <c r="Z3706" i="71"/>
  <c r="K4326" i="71"/>
  <c r="AA4326" i="71" s="1"/>
  <c r="Z4326" i="71"/>
  <c r="K91" i="71"/>
  <c r="AA91" i="71" s="1"/>
  <c r="Z91" i="71"/>
  <c r="K291" i="71"/>
  <c r="AA291" i="71" s="1"/>
  <c r="Z291" i="71"/>
  <c r="K491" i="71"/>
  <c r="AA491" i="71" s="1"/>
  <c r="Z491" i="71"/>
  <c r="K691" i="71"/>
  <c r="AA691" i="71" s="1"/>
  <c r="Z691" i="71"/>
  <c r="K891" i="71"/>
  <c r="AA891" i="71" s="1"/>
  <c r="Z891" i="71"/>
  <c r="K1091" i="71"/>
  <c r="AA1091" i="71" s="1"/>
  <c r="Z1091" i="71"/>
  <c r="K1391" i="71"/>
  <c r="AA1391" i="71" s="1"/>
  <c r="Z1391" i="71"/>
  <c r="K1711" i="71"/>
  <c r="AA1711" i="71" s="1"/>
  <c r="Z1711" i="71"/>
  <c r="K1991" i="71"/>
  <c r="AA1991" i="71" s="1"/>
  <c r="Z1991" i="71"/>
  <c r="K2231" i="71"/>
  <c r="AA2231" i="71" s="1"/>
  <c r="Z2231" i="71"/>
  <c r="K2571" i="71"/>
  <c r="AA2571" i="71" s="1"/>
  <c r="Z2571" i="71"/>
  <c r="K2831" i="71"/>
  <c r="AA2831" i="71" s="1"/>
  <c r="Z2831" i="71"/>
  <c r="K3071" i="71"/>
  <c r="AA3071" i="71" s="1"/>
  <c r="Z3071" i="71"/>
  <c r="K3331" i="71"/>
  <c r="AA3331" i="71" s="1"/>
  <c r="Z3331" i="71"/>
  <c r="K3771" i="71"/>
  <c r="AA3771" i="71" s="1"/>
  <c r="Z3771" i="71"/>
  <c r="K4451" i="71"/>
  <c r="AA4451" i="71" s="1"/>
  <c r="Z4451" i="71"/>
  <c r="K52" i="71"/>
  <c r="AA52" i="71" s="1"/>
  <c r="Z52" i="71"/>
  <c r="K252" i="71"/>
  <c r="AA252" i="71" s="1"/>
  <c r="Z252" i="71"/>
  <c r="K472" i="71"/>
  <c r="AA472" i="71" s="1"/>
  <c r="Z472" i="71"/>
  <c r="K672" i="71"/>
  <c r="AA672" i="71" s="1"/>
  <c r="Z672" i="71"/>
  <c r="K872" i="71"/>
  <c r="AA872" i="71" s="1"/>
  <c r="Z872" i="71"/>
  <c r="K1092" i="71"/>
  <c r="AA1092" i="71" s="1"/>
  <c r="Z1092" i="71"/>
  <c r="K1312" i="71"/>
  <c r="AA1312" i="71" s="1"/>
  <c r="Z1312" i="71"/>
  <c r="K1532" i="71"/>
  <c r="AA1532" i="71" s="1"/>
  <c r="Z1532" i="71"/>
  <c r="K1832" i="71"/>
  <c r="AA1832" i="71" s="1"/>
  <c r="Z1832" i="71"/>
  <c r="K2032" i="71"/>
  <c r="AA2032" i="71" s="1"/>
  <c r="Z2032" i="71"/>
  <c r="K2292" i="71"/>
  <c r="AA2292" i="71" s="1"/>
  <c r="Z2292" i="71"/>
  <c r="K2552" i="71"/>
  <c r="AA2552" i="71" s="1"/>
  <c r="Z2552" i="71"/>
  <c r="K2752" i="71"/>
  <c r="AA2752" i="71" s="1"/>
  <c r="Z2752" i="71"/>
  <c r="K2952" i="71"/>
  <c r="AA2952" i="71" s="1"/>
  <c r="Z2952" i="71"/>
  <c r="K3152" i="71"/>
  <c r="AA3152" i="71" s="1"/>
  <c r="Z3152" i="71"/>
  <c r="K3352" i="71"/>
  <c r="AA3352" i="71" s="1"/>
  <c r="Z3352" i="71"/>
  <c r="K3552" i="71"/>
  <c r="AA3552" i="71" s="1"/>
  <c r="Z3552" i="71"/>
  <c r="K3812" i="71"/>
  <c r="AA3812" i="71" s="1"/>
  <c r="Z3812" i="71"/>
  <c r="K4232" i="71"/>
  <c r="AA4232" i="71" s="1"/>
  <c r="Z4232" i="71"/>
  <c r="K14" i="71"/>
  <c r="AA14" i="71" s="1"/>
  <c r="Z14" i="71"/>
  <c r="K214" i="71"/>
  <c r="AA214" i="71" s="1"/>
  <c r="Z214" i="71"/>
  <c r="K434" i="71"/>
  <c r="AA434" i="71" s="1"/>
  <c r="Z434" i="71"/>
  <c r="K654" i="71"/>
  <c r="AA654" i="71" s="1"/>
  <c r="Z654" i="71"/>
  <c r="K894" i="71"/>
  <c r="AA894" i="71" s="1"/>
  <c r="Z894" i="71"/>
  <c r="K1154" i="71"/>
  <c r="AA1154" i="71" s="1"/>
  <c r="Z1154" i="71"/>
  <c r="K1374" i="71"/>
  <c r="AA1374" i="71" s="1"/>
  <c r="Z1374" i="71"/>
  <c r="K78" i="71"/>
  <c r="AA78" i="71" s="1"/>
  <c r="Z78" i="71"/>
  <c r="K278" i="71"/>
  <c r="AA278" i="71" s="1"/>
  <c r="Z278" i="71"/>
  <c r="K518" i="71"/>
  <c r="AA518" i="71" s="1"/>
  <c r="Z518" i="71"/>
  <c r="K738" i="71"/>
  <c r="AA738" i="71" s="1"/>
  <c r="Z738" i="71"/>
  <c r="K958" i="71"/>
  <c r="AA958" i="71" s="1"/>
  <c r="Z958" i="71"/>
  <c r="K1178" i="71"/>
  <c r="AA1178" i="71" s="1"/>
  <c r="Z1178" i="71"/>
  <c r="K1398" i="71"/>
  <c r="AA1398" i="71" s="1"/>
  <c r="Z1398" i="71"/>
  <c r="K1598" i="71"/>
  <c r="AA1598" i="71" s="1"/>
  <c r="Z1598" i="71"/>
  <c r="K1798" i="71"/>
  <c r="AA1798" i="71" s="1"/>
  <c r="Z1798" i="71"/>
  <c r="K1998" i="71"/>
  <c r="AA1998" i="71" s="1"/>
  <c r="Z1998" i="71"/>
  <c r="K2238" i="71"/>
  <c r="AA2238" i="71" s="1"/>
  <c r="Z2238" i="71"/>
  <c r="K2578" i="71"/>
  <c r="AA2578" i="71" s="1"/>
  <c r="Z2578" i="71"/>
  <c r="K2778" i="71"/>
  <c r="AA2778" i="71" s="1"/>
  <c r="Z2778" i="71"/>
  <c r="K2978" i="71"/>
  <c r="AA2978" i="71" s="1"/>
  <c r="Z2978" i="71"/>
  <c r="K3178" i="71"/>
  <c r="AA3178" i="71" s="1"/>
  <c r="Z3178" i="71"/>
  <c r="K3378" i="71"/>
  <c r="AA3378" i="71" s="1"/>
  <c r="Z3378" i="71"/>
  <c r="K3578" i="71"/>
  <c r="AA3578" i="71" s="1"/>
  <c r="Z3578" i="71"/>
  <c r="K3778" i="71"/>
  <c r="AA3778" i="71" s="1"/>
  <c r="Z3778" i="71"/>
  <c r="K4038" i="71"/>
  <c r="AA4038" i="71" s="1"/>
  <c r="Z4038" i="71"/>
  <c r="K4338" i="71"/>
  <c r="AA4338" i="71" s="1"/>
  <c r="Z4338" i="71"/>
  <c r="K4618" i="71"/>
  <c r="AA4618" i="71" s="1"/>
  <c r="Z4618" i="71"/>
  <c r="K4818" i="71"/>
  <c r="AA4818" i="71" s="1"/>
  <c r="Z4818" i="71"/>
  <c r="K79" i="71"/>
  <c r="AA79" i="71" s="1"/>
  <c r="Z79" i="71"/>
  <c r="K299" i="71"/>
  <c r="AA299" i="71" s="1"/>
  <c r="Z299" i="71"/>
  <c r="K499" i="71"/>
  <c r="AA499" i="71" s="1"/>
  <c r="Z499" i="71"/>
  <c r="K719" i="71"/>
  <c r="AA719" i="71" s="1"/>
  <c r="Z719" i="71"/>
  <c r="K939" i="71"/>
  <c r="AA939" i="71" s="1"/>
  <c r="Z939" i="71"/>
  <c r="K1159" i="71"/>
  <c r="AA1159" i="71" s="1"/>
  <c r="Z1159" i="71"/>
  <c r="K1359" i="71"/>
  <c r="AA1359" i="71" s="1"/>
  <c r="Z1359" i="71"/>
  <c r="K1559" i="71"/>
  <c r="AA1559" i="71" s="1"/>
  <c r="Z1559" i="71"/>
  <c r="K1779" i="71"/>
  <c r="AA1779" i="71" s="1"/>
  <c r="Z1779" i="71"/>
  <c r="K1979" i="71"/>
  <c r="AA1979" i="71" s="1"/>
  <c r="Z1979" i="71"/>
  <c r="K2219" i="71"/>
  <c r="AA2219" i="71" s="1"/>
  <c r="Z2219" i="71"/>
  <c r="K2499" i="71"/>
  <c r="AA2499" i="71" s="1"/>
  <c r="Z2499" i="71"/>
  <c r="K2759" i="71"/>
  <c r="AA2759" i="71" s="1"/>
  <c r="Z2759" i="71"/>
  <c r="K3139" i="71"/>
  <c r="AA3139" i="71" s="1"/>
  <c r="Z3139" i="71"/>
  <c r="K3399" i="71"/>
  <c r="AA3399" i="71" s="1"/>
  <c r="Z3399" i="71"/>
  <c r="K3759" i="71"/>
  <c r="AA3759" i="71" s="1"/>
  <c r="Z3759" i="71"/>
  <c r="K4039" i="71"/>
  <c r="AA4039" i="71" s="1"/>
  <c r="Z4039" i="71"/>
  <c r="K4319" i="71"/>
  <c r="AA4319" i="71" s="1"/>
  <c r="Z4319" i="71"/>
  <c r="K4619" i="71"/>
  <c r="AA4619" i="71" s="1"/>
  <c r="Z4619" i="71"/>
  <c r="K4819" i="71"/>
  <c r="AA4819" i="71" s="1"/>
  <c r="Z4819" i="71"/>
  <c r="K81" i="71"/>
  <c r="AA81" i="71" s="1"/>
  <c r="Z81" i="71"/>
  <c r="K301" i="71"/>
  <c r="AA301" i="71" s="1"/>
  <c r="Z301" i="71"/>
  <c r="K541" i="71"/>
  <c r="AA541" i="71" s="1"/>
  <c r="Z541" i="71"/>
  <c r="K761" i="71"/>
  <c r="AA761" i="71" s="1"/>
  <c r="Z761" i="71"/>
  <c r="K961" i="71"/>
  <c r="AA961" i="71" s="1"/>
  <c r="Z961" i="71"/>
  <c r="K1161" i="71"/>
  <c r="AA1161" i="71" s="1"/>
  <c r="Z1161" i="71"/>
  <c r="K1381" i="71"/>
  <c r="AA1381" i="71" s="1"/>
  <c r="Z1381" i="71"/>
  <c r="K1581" i="71"/>
  <c r="AA1581" i="71" s="1"/>
  <c r="Z1581" i="71"/>
  <c r="K1801" i="71"/>
  <c r="AA1801" i="71" s="1"/>
  <c r="Z1801" i="71"/>
  <c r="K2001" i="71"/>
  <c r="AA2001" i="71" s="1"/>
  <c r="Z2001" i="71"/>
  <c r="K2261" i="71"/>
  <c r="AA2261" i="71" s="1"/>
  <c r="Z2261" i="71"/>
  <c r="K2501" i="71"/>
  <c r="AA2501" i="71" s="1"/>
  <c r="Z2501" i="71"/>
  <c r="K2781" i="71"/>
  <c r="AA2781" i="71" s="1"/>
  <c r="Z2781" i="71"/>
  <c r="K3041" i="71"/>
  <c r="AA3041" i="71" s="1"/>
  <c r="Z3041" i="71"/>
  <c r="K3261" i="71"/>
  <c r="AA3261" i="71" s="1"/>
  <c r="Z3261" i="71"/>
  <c r="K3481" i="71"/>
  <c r="AA3481" i="71" s="1"/>
  <c r="Z3481" i="71"/>
  <c r="K3721" i="71"/>
  <c r="AA3721" i="71" s="1"/>
  <c r="Z3721" i="71"/>
  <c r="K4001" i="71"/>
  <c r="AA4001" i="71" s="1"/>
  <c r="Z4001" i="71"/>
  <c r="K4261" i="71"/>
  <c r="AA4261" i="71" s="1"/>
  <c r="Z4261" i="71"/>
  <c r="K4641" i="71"/>
  <c r="AA4641" i="71" s="1"/>
  <c r="Z4641" i="71"/>
  <c r="K48" i="71"/>
  <c r="AA48" i="71" s="1"/>
  <c r="Z48" i="71"/>
  <c r="K268" i="71"/>
  <c r="AA268" i="71" s="1"/>
  <c r="Z268" i="71"/>
  <c r="K488" i="71"/>
  <c r="AA488" i="71" s="1"/>
  <c r="Z488" i="71"/>
  <c r="K728" i="71"/>
  <c r="AA728" i="71" s="1"/>
  <c r="Z728" i="71"/>
  <c r="K968" i="71"/>
  <c r="AA968" i="71" s="1"/>
  <c r="Z968" i="71"/>
  <c r="K1208" i="71"/>
  <c r="AA1208" i="71" s="1"/>
  <c r="Z1208" i="71"/>
  <c r="K1428" i="71"/>
  <c r="AA1428" i="71" s="1"/>
  <c r="Z1428" i="71"/>
  <c r="K1628" i="71"/>
  <c r="AA1628" i="71" s="1"/>
  <c r="Z1628" i="71"/>
  <c r="K136" i="71"/>
  <c r="AA136" i="71" s="1"/>
  <c r="Z136" i="71"/>
  <c r="K336" i="71"/>
  <c r="AA336" i="71" s="1"/>
  <c r="Z336" i="71"/>
  <c r="K596" i="71"/>
  <c r="AA596" i="71" s="1"/>
  <c r="Z596" i="71"/>
  <c r="K796" i="71"/>
  <c r="AA796" i="71" s="1"/>
  <c r="Z796" i="71"/>
  <c r="K996" i="71"/>
  <c r="AA996" i="71" s="1"/>
  <c r="Z996" i="71"/>
  <c r="K1196" i="71"/>
  <c r="AA1196" i="71" s="1"/>
  <c r="Z1196" i="71"/>
  <c r="K1396" i="71"/>
  <c r="AA1396" i="71" s="1"/>
  <c r="Z1396" i="71"/>
  <c r="K1636" i="71"/>
  <c r="AA1636" i="71" s="1"/>
  <c r="Z1636" i="71"/>
  <c r="K1836" i="71"/>
  <c r="AA1836" i="71" s="1"/>
  <c r="Z1836" i="71"/>
  <c r="K2056" i="71"/>
  <c r="AA2056" i="71" s="1"/>
  <c r="Z2056" i="71"/>
  <c r="K2276" i="71"/>
  <c r="AA2276" i="71" s="1"/>
  <c r="Z2276" i="71"/>
  <c r="K2476" i="71"/>
  <c r="AA2476" i="71" s="1"/>
  <c r="Z2476" i="71"/>
  <c r="K2696" i="71"/>
  <c r="AA2696" i="71" s="1"/>
  <c r="Z2696" i="71"/>
  <c r="K2916" i="71"/>
  <c r="AA2916" i="71" s="1"/>
  <c r="Z2916" i="71"/>
  <c r="K3136" i="71"/>
  <c r="AA3136" i="71" s="1"/>
  <c r="Z3136" i="71"/>
  <c r="K3376" i="71"/>
  <c r="AA3376" i="71" s="1"/>
  <c r="Z3376" i="71"/>
  <c r="K3676" i="71"/>
  <c r="AA3676" i="71" s="1"/>
  <c r="Z3676" i="71"/>
  <c r="K1748" i="71"/>
  <c r="AA1748" i="71" s="1"/>
  <c r="Z1748" i="71"/>
  <c r="K1968" i="71"/>
  <c r="AA1968" i="71" s="1"/>
  <c r="Z1968" i="71"/>
  <c r="K2188" i="71"/>
  <c r="AA2188" i="71" s="1"/>
  <c r="Z2188" i="71"/>
  <c r="K2408" i="71"/>
  <c r="AA2408" i="71" s="1"/>
  <c r="Z2408" i="71"/>
  <c r="K2608" i="71"/>
  <c r="AA2608" i="71" s="1"/>
  <c r="Z2608" i="71"/>
  <c r="K2808" i="71"/>
  <c r="AA2808" i="71" s="1"/>
  <c r="Z2808" i="71"/>
  <c r="K3008" i="71"/>
  <c r="AA3008" i="71" s="1"/>
  <c r="Z3008" i="71"/>
  <c r="K3208" i="71"/>
  <c r="AA3208" i="71" s="1"/>
  <c r="Z3208" i="71"/>
  <c r="K3408" i="71"/>
  <c r="AA3408" i="71" s="1"/>
  <c r="Z3408" i="71"/>
  <c r="K3608" i="71"/>
  <c r="AA3608" i="71" s="1"/>
  <c r="Z3608" i="71"/>
  <c r="K3828" i="71"/>
  <c r="AA3828" i="71" s="1"/>
  <c r="Z3828" i="71"/>
  <c r="K4048" i="71"/>
  <c r="AA4048" i="71" s="1"/>
  <c r="Z4048" i="71"/>
  <c r="K4288" i="71"/>
  <c r="AA4288" i="71" s="1"/>
  <c r="Z4288" i="71"/>
  <c r="K4528" i="71"/>
  <c r="AA4528" i="71" s="1"/>
  <c r="Z4528" i="71"/>
  <c r="K4808" i="71"/>
  <c r="AA4808" i="71" s="1"/>
  <c r="Z4808" i="71"/>
  <c r="K53" i="71"/>
  <c r="AA53" i="71" s="1"/>
  <c r="Z53" i="71"/>
  <c r="K293" i="71"/>
  <c r="AA293" i="71" s="1"/>
  <c r="Z293" i="71"/>
  <c r="K493" i="71"/>
  <c r="AA493" i="71" s="1"/>
  <c r="Z493" i="71"/>
  <c r="K713" i="71"/>
  <c r="AA713" i="71" s="1"/>
  <c r="Z713" i="71"/>
  <c r="K913" i="71"/>
  <c r="AA913" i="71" s="1"/>
  <c r="Z913" i="71"/>
  <c r="K1133" i="71"/>
  <c r="AA1133" i="71" s="1"/>
  <c r="Z1133" i="71"/>
  <c r="K1353" i="71"/>
  <c r="AA1353" i="71" s="1"/>
  <c r="Z1353" i="71"/>
  <c r="K1553" i="71"/>
  <c r="AA1553" i="71" s="1"/>
  <c r="Z1553" i="71"/>
  <c r="K1773" i="71"/>
  <c r="AA1773" i="71" s="1"/>
  <c r="Z1773" i="71"/>
  <c r="K1993" i="71"/>
  <c r="AA1993" i="71" s="1"/>
  <c r="Z1993" i="71"/>
  <c r="K2193" i="71"/>
  <c r="AA2193" i="71" s="1"/>
  <c r="Z2193" i="71"/>
  <c r="K2393" i="71"/>
  <c r="AA2393" i="71" s="1"/>
  <c r="Z2393" i="71"/>
  <c r="K2633" i="71"/>
  <c r="AA2633" i="71" s="1"/>
  <c r="Z2633" i="71"/>
  <c r="K2833" i="71"/>
  <c r="AA2833" i="71" s="1"/>
  <c r="Z2833" i="71"/>
  <c r="K3033" i="71"/>
  <c r="AA3033" i="71" s="1"/>
  <c r="Z3033" i="71"/>
  <c r="K3233" i="71"/>
  <c r="AA3233" i="71" s="1"/>
  <c r="Z3233" i="71"/>
  <c r="K3433" i="71"/>
  <c r="AA3433" i="71" s="1"/>
  <c r="Z3433" i="71"/>
  <c r="K3633" i="71"/>
  <c r="AA3633" i="71" s="1"/>
  <c r="Z3633" i="71"/>
  <c r="K3833" i="71"/>
  <c r="AA3833" i="71" s="1"/>
  <c r="Z3833" i="71"/>
  <c r="K4033" i="71"/>
  <c r="AA4033" i="71" s="1"/>
  <c r="Z4033" i="71"/>
  <c r="K4233" i="71"/>
  <c r="AA4233" i="71" s="1"/>
  <c r="Z4233" i="71"/>
  <c r="K4433" i="71"/>
  <c r="AA4433" i="71" s="1"/>
  <c r="Z4433" i="71"/>
  <c r="K4673" i="71"/>
  <c r="AA4673" i="71" s="1"/>
  <c r="Z4673" i="71"/>
  <c r="K2990" i="71"/>
  <c r="AA2990" i="71" s="1"/>
  <c r="Z2990" i="71"/>
  <c r="K3790" i="71"/>
  <c r="AA3790" i="71" s="1"/>
  <c r="Z3790" i="71"/>
  <c r="K1830" i="71"/>
  <c r="AA1830" i="71" s="1"/>
  <c r="Z1830" i="71"/>
  <c r="K2910" i="71"/>
  <c r="AA2910" i="71" s="1"/>
  <c r="Z2910" i="71"/>
  <c r="K4230" i="71"/>
  <c r="AA4230" i="71" s="1"/>
  <c r="Z4230" i="71"/>
  <c r="K830" i="71"/>
  <c r="AA830" i="71" s="1"/>
  <c r="Z830" i="71"/>
  <c r="K2470" i="71"/>
  <c r="AA2470" i="71" s="1"/>
  <c r="Z2470" i="71"/>
  <c r="K4530" i="71"/>
  <c r="AA4530" i="71" s="1"/>
  <c r="Z4530" i="71"/>
  <c r="K30" i="71"/>
  <c r="AA30" i="71" s="1"/>
  <c r="Z30" i="71"/>
  <c r="K230" i="71"/>
  <c r="AA230" i="71" s="1"/>
  <c r="Z230" i="71"/>
  <c r="K430" i="71"/>
  <c r="AA430" i="71" s="1"/>
  <c r="Z430" i="71"/>
  <c r="K630" i="71"/>
  <c r="AA630" i="71" s="1"/>
  <c r="Z630" i="71"/>
  <c r="K890" i="71"/>
  <c r="AA890" i="71" s="1"/>
  <c r="Z890" i="71"/>
  <c r="K1130" i="71"/>
  <c r="AA1130" i="71" s="1"/>
  <c r="Z1130" i="71"/>
  <c r="K1430" i="71"/>
  <c r="AA1430" i="71" s="1"/>
  <c r="Z1430" i="71"/>
  <c r="K2010" i="71"/>
  <c r="AA2010" i="71" s="1"/>
  <c r="Z2010" i="71"/>
  <c r="K2930" i="71"/>
  <c r="AA2930" i="71" s="1"/>
  <c r="Z2930" i="71"/>
  <c r="K4310" i="71"/>
  <c r="AA4310" i="71" s="1"/>
  <c r="Z4310" i="71"/>
  <c r="K4733" i="71"/>
  <c r="AA4733" i="71" s="1"/>
  <c r="Z4733" i="71"/>
  <c r="K275" i="71"/>
  <c r="AA275" i="71" s="1"/>
  <c r="Z275" i="71"/>
  <c r="K775" i="71"/>
  <c r="AA775" i="71" s="1"/>
  <c r="Z775" i="71"/>
  <c r="K1155" i="71"/>
  <c r="AA1155" i="71" s="1"/>
  <c r="Z1155" i="71"/>
  <c r="K1495" i="71"/>
  <c r="AA1495" i="71" s="1"/>
  <c r="Z1495" i="71"/>
  <c r="K1875" i="71"/>
  <c r="AA1875" i="71" s="1"/>
  <c r="Z1875" i="71"/>
  <c r="K2195" i="71"/>
  <c r="AA2195" i="71" s="1"/>
  <c r="Z2195" i="71"/>
  <c r="K2635" i="71"/>
  <c r="AA2635" i="71" s="1"/>
  <c r="Z2635" i="71"/>
  <c r="K2875" i="71"/>
  <c r="AA2875" i="71" s="1"/>
  <c r="Z2875" i="71"/>
  <c r="K3135" i="71"/>
  <c r="AA3135" i="71" s="1"/>
  <c r="Z3135" i="71"/>
  <c r="K3475" i="71"/>
  <c r="AA3475" i="71" s="1"/>
  <c r="Z3475" i="71"/>
  <c r="K3775" i="71"/>
  <c r="AA3775" i="71" s="1"/>
  <c r="Z3775" i="71"/>
  <c r="K4195" i="71"/>
  <c r="AA4195" i="71" s="1"/>
  <c r="Z4195" i="71"/>
  <c r="K4595" i="71"/>
  <c r="AA4595" i="71" s="1"/>
  <c r="Z4595" i="71"/>
  <c r="K777" i="71"/>
  <c r="AA777" i="71" s="1"/>
  <c r="Z777" i="71"/>
  <c r="K4037" i="71"/>
  <c r="AA4037" i="71" s="1"/>
  <c r="Z4037" i="71"/>
  <c r="K3140" i="71"/>
  <c r="AA3140" i="71" s="1"/>
  <c r="Z3140" i="71"/>
  <c r="K4600" i="71"/>
  <c r="AA4600" i="71" s="1"/>
  <c r="Z4600" i="71"/>
  <c r="K4301" i="71"/>
  <c r="AA4301" i="71" s="1"/>
  <c r="Z4301" i="71"/>
  <c r="K987" i="71"/>
  <c r="AA987" i="71" s="1"/>
  <c r="Z987" i="71"/>
  <c r="K1907" i="71"/>
  <c r="AA1907" i="71" s="1"/>
  <c r="Z1907" i="71"/>
  <c r="K2927" i="71"/>
  <c r="AA2927" i="71" s="1"/>
  <c r="Z2927" i="71"/>
  <c r="K4167" i="71"/>
  <c r="AA4167" i="71" s="1"/>
  <c r="Z4167" i="71"/>
  <c r="K4889" i="71"/>
  <c r="AA4889" i="71" s="1"/>
  <c r="Z4889" i="71"/>
  <c r="K1828" i="71"/>
  <c r="AA1828" i="71" s="1"/>
  <c r="Z1828" i="71"/>
  <c r="K1692" i="71"/>
  <c r="AA1692" i="71" s="1"/>
  <c r="Z1692" i="71"/>
  <c r="K3752" i="71"/>
  <c r="AA3752" i="71" s="1"/>
  <c r="Z3752" i="71"/>
  <c r="K4412" i="71"/>
  <c r="AA4412" i="71" s="1"/>
  <c r="Z4412" i="71"/>
  <c r="K4892" i="71"/>
  <c r="AA4892" i="71" s="1"/>
  <c r="Z4892" i="71"/>
  <c r="K213" i="71"/>
  <c r="AA213" i="71" s="1"/>
  <c r="Z213" i="71"/>
  <c r="K3855" i="71"/>
  <c r="AA3855" i="71" s="1"/>
  <c r="Z3855" i="71"/>
  <c r="K4176" i="71"/>
  <c r="AA4176" i="71" s="1"/>
  <c r="Z4176" i="71"/>
  <c r="K3125" i="71"/>
  <c r="AA3125" i="71" s="1"/>
  <c r="Z3125" i="71"/>
  <c r="K3874" i="71"/>
  <c r="AA3874" i="71" s="1"/>
  <c r="Z3874" i="71"/>
  <c r="K2182" i="71"/>
  <c r="AA2182" i="71" s="1"/>
  <c r="Z2182" i="71"/>
  <c r="K3002" i="71"/>
  <c r="AA3002" i="71" s="1"/>
  <c r="Z3002" i="71"/>
  <c r="K3582" i="71"/>
  <c r="AA3582" i="71" s="1"/>
  <c r="Z3582" i="71"/>
  <c r="K4082" i="71"/>
  <c r="AA4082" i="71" s="1"/>
  <c r="Z4082" i="71"/>
  <c r="K4562" i="71"/>
  <c r="AA4562" i="71" s="1"/>
  <c r="Z4562" i="71"/>
  <c r="K4882" i="71"/>
  <c r="AA4882" i="71" s="1"/>
  <c r="Z4882" i="71"/>
  <c r="K2964" i="71"/>
  <c r="AA2964" i="71" s="1"/>
  <c r="Z2964" i="71"/>
  <c r="K3704" i="71"/>
  <c r="AA3704" i="71" s="1"/>
  <c r="Z3704" i="71"/>
  <c r="K4724" i="71"/>
  <c r="AA4724" i="71" s="1"/>
  <c r="Z4724" i="71"/>
  <c r="K3725" i="71"/>
  <c r="AA3725" i="71" s="1"/>
  <c r="Z3725" i="71"/>
  <c r="K2204" i="71"/>
  <c r="AA2204" i="71" s="1"/>
  <c r="Z2204" i="71"/>
  <c r="K3724" i="71"/>
  <c r="AA3724" i="71" s="1"/>
  <c r="Z3724" i="71"/>
  <c r="K4904" i="71"/>
  <c r="AA4904" i="71" s="1"/>
  <c r="Z4904" i="71"/>
  <c r="K4441" i="71"/>
  <c r="AA4441" i="71" s="1"/>
  <c r="Z4441" i="71"/>
  <c r="K3063" i="71"/>
  <c r="AA3063" i="71" s="1"/>
  <c r="Z3063" i="71"/>
  <c r="K4343" i="71"/>
  <c r="AA4343" i="71" s="1"/>
  <c r="Z4343" i="71"/>
  <c r="K3364" i="71"/>
  <c r="AA3364" i="71" s="1"/>
  <c r="Z3364" i="71"/>
  <c r="K4004" i="71"/>
  <c r="AA4004" i="71" s="1"/>
  <c r="Z4004" i="71"/>
  <c r="K4624" i="71"/>
  <c r="AA4624" i="71" s="1"/>
  <c r="Z4624" i="71"/>
  <c r="K4625" i="71"/>
  <c r="AA4625" i="71" s="1"/>
  <c r="Z4625" i="71"/>
  <c r="K2086" i="71"/>
  <c r="AA2086" i="71" s="1"/>
  <c r="Z2086" i="71"/>
  <c r="K2986" i="71"/>
  <c r="AA2986" i="71" s="1"/>
  <c r="Z2986" i="71"/>
  <c r="K4886" i="71"/>
  <c r="AA4886" i="71" s="1"/>
  <c r="Z4886" i="71"/>
  <c r="K2847" i="71"/>
  <c r="AA2847" i="71" s="1"/>
  <c r="Z2847" i="71"/>
  <c r="K3427" i="71"/>
  <c r="AA3427" i="71" s="1"/>
  <c r="Z3427" i="71"/>
  <c r="K4807" i="71"/>
  <c r="AA4807" i="71" s="1"/>
  <c r="Z4807" i="71"/>
  <c r="K3949" i="71"/>
  <c r="AA3949" i="71" s="1"/>
  <c r="Z3949" i="71"/>
  <c r="K3550" i="71"/>
  <c r="AA3550" i="71" s="1"/>
  <c r="Z3550" i="71"/>
  <c r="K3017" i="71"/>
  <c r="AA3017" i="71" s="1"/>
  <c r="Z3017" i="71"/>
  <c r="K4911" i="71"/>
  <c r="AA4911" i="71" s="1"/>
  <c r="Z4911" i="71"/>
  <c r="K3979" i="71"/>
  <c r="AA3979" i="71" s="1"/>
  <c r="Z3979" i="71"/>
  <c r="K3621" i="71"/>
  <c r="AA3621" i="71" s="1"/>
  <c r="Z3621" i="71"/>
  <c r="K4881" i="71"/>
  <c r="AA4881" i="71" s="1"/>
  <c r="Z4881" i="71"/>
  <c r="K3042" i="71"/>
  <c r="AA3042" i="71" s="1"/>
  <c r="Z3042" i="71"/>
  <c r="K4363" i="71"/>
  <c r="AA4363" i="71" s="1"/>
  <c r="Z4363" i="71"/>
  <c r="K4664" i="71"/>
  <c r="AA4664" i="71" s="1"/>
  <c r="Z4664" i="71"/>
  <c r="K1885" i="71"/>
  <c r="AA1885" i="71" s="1"/>
  <c r="Z1885" i="71"/>
  <c r="K3445" i="71"/>
  <c r="AA3445" i="71" s="1"/>
  <c r="Z3445" i="71"/>
  <c r="K3985" i="71"/>
  <c r="AA3985" i="71" s="1"/>
  <c r="Z3985" i="71"/>
  <c r="K4665" i="71"/>
  <c r="AA4665" i="71" s="1"/>
  <c r="Z4665" i="71"/>
  <c r="K3526" i="71"/>
  <c r="AA3526" i="71" s="1"/>
  <c r="Z3526" i="71"/>
  <c r="K4006" i="71"/>
  <c r="AA4006" i="71" s="1"/>
  <c r="Z4006" i="71"/>
  <c r="K4906" i="71"/>
  <c r="AA4906" i="71" s="1"/>
  <c r="Z4906" i="71"/>
  <c r="K2867" i="71"/>
  <c r="AA2867" i="71" s="1"/>
  <c r="Z2867" i="71"/>
  <c r="K3467" i="71"/>
  <c r="AA3467" i="71" s="1"/>
  <c r="Z3467" i="71"/>
  <c r="K3887" i="71"/>
  <c r="AA3887" i="71" s="1"/>
  <c r="Z3887" i="71"/>
  <c r="K4827" i="71"/>
  <c r="AA4827" i="71" s="1"/>
  <c r="Z4827" i="71"/>
  <c r="K348" i="71"/>
  <c r="AA348" i="71" s="1"/>
  <c r="Z348" i="71"/>
  <c r="K2629" i="71"/>
  <c r="AA2629" i="71" s="1"/>
  <c r="Z2629" i="71"/>
  <c r="K3570" i="71"/>
  <c r="AA3570" i="71" s="1"/>
  <c r="Z3570" i="71"/>
  <c r="K2900" i="71"/>
  <c r="AA2900" i="71" s="1"/>
  <c r="Z2900" i="71"/>
  <c r="K2894" i="71"/>
  <c r="AA2894" i="71" s="1"/>
  <c r="Z2894" i="71"/>
  <c r="K4574" i="71"/>
  <c r="AA4574" i="71" s="1"/>
  <c r="Z4574" i="71"/>
  <c r="K3317" i="71"/>
  <c r="AA3317" i="71" s="1"/>
  <c r="Z3317" i="71"/>
  <c r="K4437" i="71"/>
  <c r="AA4437" i="71" s="1"/>
  <c r="Z4437" i="71"/>
  <c r="K3671" i="71"/>
  <c r="AA3671" i="71" s="1"/>
  <c r="Z3671" i="71"/>
  <c r="K4091" i="71"/>
  <c r="AA4091" i="71" s="1"/>
  <c r="Z4091" i="71"/>
  <c r="K4511" i="71"/>
  <c r="AA4511" i="71" s="1"/>
  <c r="Z4511" i="71"/>
  <c r="K4931" i="71"/>
  <c r="AA4931" i="71" s="1"/>
  <c r="Z4931" i="71"/>
  <c r="K2398" i="71"/>
  <c r="AA2398" i="71" s="1"/>
  <c r="Z2398" i="71"/>
  <c r="K2099" i="71"/>
  <c r="AA2099" i="71" s="1"/>
  <c r="Z2099" i="71"/>
  <c r="K3919" i="71"/>
  <c r="AA3919" i="71" s="1"/>
  <c r="Z3919" i="71"/>
  <c r="U2171" i="71"/>
  <c r="V2171" i="71" s="1"/>
  <c r="U4073" i="71"/>
  <c r="V4073" i="71" s="1"/>
  <c r="U4232" i="71"/>
  <c r="V4232" i="71" s="1"/>
  <c r="U1579" i="71"/>
  <c r="V1579" i="71" s="1"/>
  <c r="U1800" i="71"/>
  <c r="V1800" i="71" s="1"/>
  <c r="U1081" i="71"/>
  <c r="V1081" i="71" s="1"/>
  <c r="U4841" i="71"/>
  <c r="V4841" i="71" s="1"/>
  <c r="U501" i="71"/>
  <c r="V501" i="71" s="1"/>
  <c r="U3384" i="71"/>
  <c r="V3384" i="71" s="1"/>
  <c r="U3984" i="71"/>
  <c r="V3984" i="71" s="1"/>
  <c r="U4584" i="71"/>
  <c r="V4584" i="71" s="1"/>
  <c r="U4389" i="71"/>
  <c r="V4389" i="71" s="1"/>
  <c r="U4151" i="71"/>
  <c r="V4151" i="71" s="1"/>
  <c r="U3613" i="71"/>
  <c r="V3613" i="71" s="1"/>
  <c r="U145" i="71"/>
  <c r="V145" i="71" s="1"/>
  <c r="U945" i="71"/>
  <c r="V945" i="71" s="1"/>
  <c r="U2184" i="71"/>
  <c r="V2184" i="71" s="1"/>
  <c r="U2784" i="71"/>
  <c r="V2784" i="71" s="1"/>
  <c r="U3584" i="71"/>
  <c r="V3584" i="71" s="1"/>
  <c r="U4384" i="71"/>
  <c r="V4384" i="71" s="1"/>
  <c r="U4805" i="71"/>
  <c r="V4805" i="71" s="1"/>
  <c r="U3131" i="71"/>
  <c r="V3131" i="71" s="1"/>
  <c r="U1433" i="71"/>
  <c r="V1433" i="71" s="1"/>
  <c r="U1294" i="71"/>
  <c r="V1294" i="71" s="1"/>
  <c r="U345" i="71"/>
  <c r="V345" i="71" s="1"/>
  <c r="U1145" i="71"/>
  <c r="V1145" i="71" s="1"/>
  <c r="U2384" i="71"/>
  <c r="V2384" i="71" s="1"/>
  <c r="U3184" i="71"/>
  <c r="V3184" i="71" s="1"/>
  <c r="U4184" i="71"/>
  <c r="V4184" i="71" s="1"/>
  <c r="U4784" i="71"/>
  <c r="V4784" i="71" s="1"/>
  <c r="U4070" i="71"/>
  <c r="V4070" i="71" s="1"/>
  <c r="U4372" i="71"/>
  <c r="V4372" i="71" s="1"/>
  <c r="U4913" i="71"/>
  <c r="V4913" i="71" s="1"/>
  <c r="U745" i="71"/>
  <c r="V745" i="71" s="1"/>
  <c r="U2984" i="71"/>
  <c r="V2984" i="71" s="1"/>
  <c r="U3784" i="71"/>
  <c r="V3784" i="71" s="1"/>
  <c r="U4545" i="71"/>
  <c r="V4545" i="71" s="1"/>
  <c r="U4930" i="71"/>
  <c r="V4930" i="71" s="1"/>
  <c r="U2673" i="71"/>
  <c r="V2673" i="71" s="1"/>
  <c r="U545" i="71"/>
  <c r="V545" i="71" s="1"/>
  <c r="U184" i="71"/>
  <c r="V184" i="71" s="1"/>
  <c r="U1784" i="71"/>
  <c r="V1784" i="71" s="1"/>
  <c r="U984" i="71"/>
  <c r="V984" i="71" s="1"/>
  <c r="U1584" i="71"/>
  <c r="V1584" i="71" s="1"/>
  <c r="U384" i="71"/>
  <c r="V384" i="71" s="1"/>
  <c r="U784" i="71"/>
  <c r="V784" i="71" s="1"/>
  <c r="U1384" i="71"/>
  <c r="V1384" i="71" s="1"/>
  <c r="U1184" i="71"/>
  <c r="V1184" i="71" s="1"/>
  <c r="U584" i="71"/>
  <c r="V584" i="71" s="1"/>
  <c r="U1984" i="71"/>
  <c r="V1984" i="71" s="1"/>
  <c r="U2242" i="71"/>
  <c r="V2242" i="71" s="1"/>
  <c r="U1698" i="71"/>
  <c r="V1698" i="71" s="1"/>
  <c r="U1898" i="71"/>
  <c r="V1898" i="71" s="1"/>
  <c r="U2098" i="71"/>
  <c r="V2098" i="71" s="1"/>
  <c r="U2518" i="71"/>
  <c r="V2518" i="71" s="1"/>
  <c r="U2597" i="71"/>
  <c r="V2597" i="71" s="1"/>
  <c r="U299" i="71"/>
  <c r="V299" i="71" s="1"/>
  <c r="U980" i="71"/>
  <c r="V980" i="71" s="1"/>
  <c r="U661" i="71"/>
  <c r="V661" i="71" s="1"/>
  <c r="U4901" i="71"/>
  <c r="V4901" i="71" s="1"/>
  <c r="U1658" i="71"/>
  <c r="V1658" i="71" s="1"/>
  <c r="U1858" i="71"/>
  <c r="V1858" i="71" s="1"/>
  <c r="U2058" i="71"/>
  <c r="V2058" i="71" s="1"/>
  <c r="U2258" i="71"/>
  <c r="V2258" i="71" s="1"/>
  <c r="U939" i="71"/>
  <c r="V939" i="71" s="1"/>
  <c r="U640" i="71"/>
  <c r="V640" i="71" s="1"/>
  <c r="U3585" i="71"/>
  <c r="V3585" i="71" s="1"/>
  <c r="U4385" i="71"/>
  <c r="V4385" i="71" s="1"/>
  <c r="U3185" i="71"/>
  <c r="V3185" i="71" s="1"/>
  <c r="U1933" i="71"/>
  <c r="V1933" i="71" s="1"/>
  <c r="U46" i="71"/>
  <c r="V46" i="71" s="1"/>
  <c r="U2985" i="71"/>
  <c r="V2985" i="71" s="1"/>
  <c r="U4630" i="71"/>
  <c r="V4630" i="71" s="1"/>
  <c r="U2885" i="71"/>
  <c r="V2885" i="71" s="1"/>
  <c r="U2585" i="71"/>
  <c r="V2585" i="71" s="1"/>
  <c r="U3385" i="71"/>
  <c r="V3385" i="71" s="1"/>
  <c r="U3985" i="71"/>
  <c r="V3985" i="71" s="1"/>
  <c r="U3971" i="71"/>
  <c r="V3971" i="71" s="1"/>
  <c r="U4929" i="71"/>
  <c r="V4929" i="71" s="1"/>
  <c r="U1033" i="71"/>
  <c r="V1033" i="71" s="1"/>
  <c r="U854" i="71"/>
  <c r="V854" i="71" s="1"/>
  <c r="U685" i="71"/>
  <c r="V685" i="71" s="1"/>
  <c r="U2485" i="71"/>
  <c r="V2485" i="71" s="1"/>
  <c r="U3344" i="71"/>
  <c r="V3344" i="71" s="1"/>
  <c r="U3744" i="71"/>
  <c r="V3744" i="71" s="1"/>
  <c r="U4144" i="71"/>
  <c r="V4144" i="71" s="1"/>
  <c r="U4544" i="71"/>
  <c r="V4544" i="71" s="1"/>
  <c r="U4485" i="71"/>
  <c r="V4485" i="71" s="1"/>
  <c r="U4169" i="71"/>
  <c r="V4169" i="71" s="1"/>
  <c r="U4790" i="71"/>
  <c r="V4790" i="71" s="1"/>
  <c r="U4152" i="71"/>
  <c r="V4152" i="71" s="1"/>
  <c r="U105" i="71"/>
  <c r="V105" i="71" s="1"/>
  <c r="U505" i="71"/>
  <c r="V505" i="71" s="1"/>
  <c r="U905" i="71"/>
  <c r="V905" i="71" s="1"/>
  <c r="U1305" i="71"/>
  <c r="V1305" i="71" s="1"/>
  <c r="U1705" i="71"/>
  <c r="V1705" i="71" s="1"/>
  <c r="U2105" i="71"/>
  <c r="V2105" i="71" s="1"/>
  <c r="U2505" i="71"/>
  <c r="V2505" i="71" s="1"/>
  <c r="U2905" i="71"/>
  <c r="V2905" i="71" s="1"/>
  <c r="U3505" i="71"/>
  <c r="V3505" i="71" s="1"/>
  <c r="U4305" i="71"/>
  <c r="V4305" i="71" s="1"/>
  <c r="U3811" i="71"/>
  <c r="V3811" i="71" s="1"/>
  <c r="U3453" i="71"/>
  <c r="V3453" i="71" s="1"/>
  <c r="U285" i="71"/>
  <c r="V285" i="71" s="1"/>
  <c r="U1085" i="71"/>
  <c r="V1085" i="71" s="1"/>
  <c r="U1485" i="71"/>
  <c r="V1485" i="71" s="1"/>
  <c r="U2085" i="71"/>
  <c r="V2085" i="71" s="1"/>
  <c r="U3085" i="71"/>
  <c r="V3085" i="71" s="1"/>
  <c r="U3685" i="71"/>
  <c r="V3685" i="71" s="1"/>
  <c r="U3885" i="71"/>
  <c r="V3885" i="71" s="1"/>
  <c r="U4505" i="71"/>
  <c r="V4505" i="71" s="1"/>
  <c r="U3144" i="71"/>
  <c r="V3144" i="71" s="1"/>
  <c r="U3544" i="71"/>
  <c r="V3544" i="71" s="1"/>
  <c r="U3944" i="71"/>
  <c r="V3944" i="71" s="1"/>
  <c r="U4344" i="71"/>
  <c r="V4344" i="71" s="1"/>
  <c r="U4744" i="71"/>
  <c r="V4744" i="71" s="1"/>
  <c r="U4745" i="71"/>
  <c r="V4745" i="71" s="1"/>
  <c r="U3890" i="71"/>
  <c r="V3890" i="71" s="1"/>
  <c r="U2931" i="71"/>
  <c r="V2931" i="71" s="1"/>
  <c r="U3931" i="71"/>
  <c r="V3931" i="71" s="1"/>
  <c r="U1213" i="71"/>
  <c r="V1213" i="71" s="1"/>
  <c r="U2373" i="71"/>
  <c r="V2373" i="71" s="1"/>
  <c r="U3533" i="71"/>
  <c r="V3533" i="71" s="1"/>
  <c r="U1054" i="71"/>
  <c r="V1054" i="71" s="1"/>
  <c r="U305" i="71"/>
  <c r="V305" i="71" s="1"/>
  <c r="U705" i="71"/>
  <c r="V705" i="71" s="1"/>
  <c r="U1105" i="71"/>
  <c r="V1105" i="71" s="1"/>
  <c r="U1505" i="71"/>
  <c r="V1505" i="71" s="1"/>
  <c r="U1905" i="71"/>
  <c r="V1905" i="71" s="1"/>
  <c r="U2305" i="71"/>
  <c r="V2305" i="71" s="1"/>
  <c r="U2705" i="71"/>
  <c r="V2705" i="71" s="1"/>
  <c r="U3105" i="71"/>
  <c r="V3105" i="71" s="1"/>
  <c r="U3305" i="71"/>
  <c r="V3305" i="71" s="1"/>
  <c r="U3705" i="71"/>
  <c r="V3705" i="71" s="1"/>
  <c r="U3905" i="71"/>
  <c r="V3905" i="71" s="1"/>
  <c r="U4105" i="71"/>
  <c r="V4105" i="71" s="1"/>
  <c r="U4625" i="71"/>
  <c r="V4625" i="71" s="1"/>
  <c r="U2631" i="71"/>
  <c r="V2631" i="71" s="1"/>
  <c r="U4592" i="71"/>
  <c r="V4592" i="71" s="1"/>
  <c r="U4453" i="71"/>
  <c r="V4453" i="71" s="1"/>
  <c r="U2785" i="71"/>
  <c r="V2785" i="71" s="1"/>
  <c r="U3785" i="71"/>
  <c r="V3785" i="71" s="1"/>
  <c r="U3949" i="71"/>
  <c r="V3949" i="71" s="1"/>
  <c r="U614" i="71"/>
  <c r="V614" i="71" s="1"/>
  <c r="U3992" i="71"/>
  <c r="V3992" i="71" s="1"/>
  <c r="U4593" i="71"/>
  <c r="V4593" i="71" s="1"/>
  <c r="U485" i="71"/>
  <c r="V485" i="71" s="1"/>
  <c r="U1285" i="71"/>
  <c r="V1285" i="71" s="1"/>
  <c r="U1885" i="71"/>
  <c r="V1885" i="71" s="1"/>
  <c r="U2685" i="71"/>
  <c r="V2685" i="71" s="1"/>
  <c r="U3485" i="71"/>
  <c r="V3485" i="71" s="1"/>
  <c r="U4085" i="71"/>
  <c r="V4085" i="71" s="1"/>
  <c r="U4185" i="71"/>
  <c r="V4185" i="71" s="1"/>
  <c r="U2851" i="71"/>
  <c r="V2851" i="71" s="1"/>
  <c r="U2313" i="71"/>
  <c r="V2313" i="71" s="1"/>
  <c r="U85" i="71"/>
  <c r="V85" i="71" s="1"/>
  <c r="U885" i="71"/>
  <c r="V885" i="71" s="1"/>
  <c r="U1685" i="71"/>
  <c r="V1685" i="71" s="1"/>
  <c r="U2285" i="71"/>
  <c r="V2285" i="71" s="1"/>
  <c r="U3285" i="71"/>
  <c r="V3285" i="71" s="1"/>
  <c r="U4285" i="71"/>
  <c r="V4285" i="71" s="1"/>
  <c r="U2640" i="71"/>
  <c r="V2640" i="71" s="1"/>
  <c r="U1981" i="71"/>
  <c r="V1981" i="71" s="1"/>
  <c r="U2022" i="71"/>
  <c r="V2022" i="71" s="1"/>
  <c r="U3824" i="71"/>
  <c r="V3824" i="71" s="1"/>
  <c r="U1385" i="71"/>
  <c r="V1385" i="71" s="1"/>
  <c r="U4244" i="71"/>
  <c r="V4244" i="71" s="1"/>
  <c r="U605" i="71"/>
  <c r="V605" i="71" s="1"/>
  <c r="U484" i="71"/>
  <c r="V484" i="71" s="1"/>
  <c r="U3084" i="71"/>
  <c r="V3084" i="71" s="1"/>
  <c r="U2133" i="71"/>
  <c r="V2133" i="71" s="1"/>
  <c r="U24" i="71"/>
  <c r="V24" i="71" s="1"/>
  <c r="U2024" i="71"/>
  <c r="V2024" i="71" s="1"/>
  <c r="U4024" i="71"/>
  <c r="V4024" i="71" s="1"/>
  <c r="U2351" i="71"/>
  <c r="V2351" i="71" s="1"/>
  <c r="U585" i="71"/>
  <c r="V585" i="71" s="1"/>
  <c r="U624" i="71"/>
  <c r="V624" i="71" s="1"/>
  <c r="U2624" i="71"/>
  <c r="V2624" i="71" s="1"/>
  <c r="U4424" i="71"/>
  <c r="V4424" i="71" s="1"/>
  <c r="U4692" i="71"/>
  <c r="V4692" i="71" s="1"/>
  <c r="U785" i="71"/>
  <c r="V785" i="71" s="1"/>
  <c r="U2385" i="71"/>
  <c r="V2385" i="71" s="1"/>
  <c r="U3844" i="71"/>
  <c r="V3844" i="71" s="1"/>
  <c r="U2451" i="71"/>
  <c r="V2451" i="71" s="1"/>
  <c r="U4033" i="71"/>
  <c r="V4033" i="71" s="1"/>
  <c r="U1005" i="71"/>
  <c r="V1005" i="71" s="1"/>
  <c r="U2205" i="71"/>
  <c r="V2205" i="71" s="1"/>
  <c r="U4405" i="71"/>
  <c r="V4405" i="71" s="1"/>
  <c r="U824" i="71"/>
  <c r="V824" i="71" s="1"/>
  <c r="U3024" i="71"/>
  <c r="V3024" i="71" s="1"/>
  <c r="U4845" i="71"/>
  <c r="V4845" i="71" s="1"/>
  <c r="U1773" i="71"/>
  <c r="V1773" i="71" s="1"/>
  <c r="U1185" i="71"/>
  <c r="V1185" i="71" s="1"/>
  <c r="U1738" i="71"/>
  <c r="V1738" i="71" s="1"/>
  <c r="U2939" i="71"/>
  <c r="V2939" i="71" s="1"/>
  <c r="U4044" i="71"/>
  <c r="V4044" i="71" s="1"/>
  <c r="U4310" i="71"/>
  <c r="V4310" i="71" s="1"/>
  <c r="U394" i="71"/>
  <c r="V394" i="71" s="1"/>
  <c r="U1405" i="71"/>
  <c r="V1405" i="71" s="1"/>
  <c r="U3405" i="71"/>
  <c r="V3405" i="71" s="1"/>
  <c r="U1424" i="71"/>
  <c r="V1424" i="71" s="1"/>
  <c r="U4824" i="71"/>
  <c r="V4824" i="71" s="1"/>
  <c r="U2873" i="71"/>
  <c r="V2873" i="71" s="1"/>
  <c r="U1585" i="71"/>
  <c r="V1585" i="71" s="1"/>
  <c r="U2982" i="71"/>
  <c r="V2982" i="71" s="1"/>
  <c r="U4885" i="71"/>
  <c r="V4885" i="71" s="1"/>
  <c r="U1024" i="71"/>
  <c r="V1024" i="71" s="1"/>
  <c r="U4624" i="71"/>
  <c r="V4624" i="71" s="1"/>
  <c r="U985" i="71"/>
  <c r="V985" i="71" s="1"/>
  <c r="U224" i="71"/>
  <c r="V224" i="71" s="1"/>
  <c r="U2824" i="71"/>
  <c r="V2824" i="71" s="1"/>
  <c r="U4529" i="71"/>
  <c r="V4529" i="71" s="1"/>
  <c r="U385" i="71"/>
  <c r="V385" i="71" s="1"/>
  <c r="U3644" i="71"/>
  <c r="V3644" i="71" s="1"/>
  <c r="U4471" i="71"/>
  <c r="V4471" i="71" s="1"/>
  <c r="U1605" i="71"/>
  <c r="V1605" i="71" s="1"/>
  <c r="U4189" i="71"/>
  <c r="V4189" i="71" s="1"/>
  <c r="U284" i="71"/>
  <c r="V284" i="71" s="1"/>
  <c r="U4484" i="71"/>
  <c r="V4484" i="71" s="1"/>
  <c r="U1445" i="71"/>
  <c r="V1445" i="71" s="1"/>
  <c r="U1224" i="71"/>
  <c r="V1224" i="71" s="1"/>
  <c r="U3424" i="71"/>
  <c r="V3424" i="71" s="1"/>
  <c r="U4210" i="71"/>
  <c r="V4210" i="71" s="1"/>
  <c r="U294" i="71"/>
  <c r="V294" i="71" s="1"/>
  <c r="U1785" i="71"/>
  <c r="V1785" i="71" s="1"/>
  <c r="U4444" i="71"/>
  <c r="V4444" i="71" s="1"/>
  <c r="U4852" i="71"/>
  <c r="V4852" i="71" s="1"/>
  <c r="U805" i="71"/>
  <c r="V805" i="71" s="1"/>
  <c r="U2805" i="71"/>
  <c r="V2805" i="71" s="1"/>
  <c r="U884" i="71"/>
  <c r="V884" i="71" s="1"/>
  <c r="U2484" i="71"/>
  <c r="V2484" i="71" s="1"/>
  <c r="U3284" i="71"/>
  <c r="V3284" i="71" s="1"/>
  <c r="U4884" i="71"/>
  <c r="V4884" i="71" s="1"/>
  <c r="U445" i="71"/>
  <c r="V445" i="71" s="1"/>
  <c r="U845" i="71"/>
  <c r="V845" i="71" s="1"/>
  <c r="U2045" i="71"/>
  <c r="V2045" i="71" s="1"/>
  <c r="U2445" i="71"/>
  <c r="V2445" i="71" s="1"/>
  <c r="U3245" i="71"/>
  <c r="V3245" i="71" s="1"/>
  <c r="U3645" i="71"/>
  <c r="V3645" i="71" s="1"/>
  <c r="U4245" i="71"/>
  <c r="V4245" i="71" s="1"/>
  <c r="U4445" i="71"/>
  <c r="V4445" i="71" s="1"/>
  <c r="U26" i="71"/>
  <c r="V26" i="71" s="1"/>
  <c r="U3581" i="71"/>
  <c r="V3581" i="71" s="1"/>
  <c r="U4642" i="71"/>
  <c r="V4642" i="71" s="1"/>
  <c r="U1798" i="71"/>
  <c r="V1798" i="71" s="1"/>
  <c r="U1998" i="71"/>
  <c r="V1998" i="71" s="1"/>
  <c r="U2198" i="71"/>
  <c r="V2198" i="71" s="1"/>
  <c r="U4478" i="71"/>
  <c r="V4478" i="71" s="1"/>
  <c r="U4579" i="71"/>
  <c r="V4579" i="71" s="1"/>
  <c r="U4240" i="71"/>
  <c r="V4240" i="71" s="1"/>
  <c r="U2681" i="71"/>
  <c r="V2681" i="71" s="1"/>
  <c r="U3442" i="71"/>
  <c r="V3442" i="71" s="1"/>
  <c r="U1824" i="71"/>
  <c r="V1824" i="71" s="1"/>
  <c r="U4844" i="71"/>
  <c r="V4844" i="71" s="1"/>
  <c r="U405" i="71"/>
  <c r="V405" i="71" s="1"/>
  <c r="U3805" i="71"/>
  <c r="V3805" i="71" s="1"/>
  <c r="U1884" i="71"/>
  <c r="V1884" i="71" s="1"/>
  <c r="U4284" i="71"/>
  <c r="V4284" i="71" s="1"/>
  <c r="U3571" i="71"/>
  <c r="V3571" i="71" s="1"/>
  <c r="U645" i="71"/>
  <c r="V645" i="71" s="1"/>
  <c r="U2245" i="71"/>
  <c r="V2245" i="71" s="1"/>
  <c r="U4030" i="71"/>
  <c r="V4030" i="71" s="1"/>
  <c r="U1624" i="71"/>
  <c r="V1624" i="71" s="1"/>
  <c r="U3311" i="71"/>
  <c r="V3311" i="71" s="1"/>
  <c r="U1938" i="71"/>
  <c r="V1938" i="71" s="1"/>
  <c r="U3044" i="71"/>
  <c r="V3044" i="71" s="1"/>
  <c r="U4589" i="71"/>
  <c r="V4589" i="71" s="1"/>
  <c r="U205" i="71"/>
  <c r="V205" i="71" s="1"/>
  <c r="U2005" i="71"/>
  <c r="V2005" i="71" s="1"/>
  <c r="U3205" i="71"/>
  <c r="V3205" i="71" s="1"/>
  <c r="U4005" i="71"/>
  <c r="V4005" i="71" s="1"/>
  <c r="U4271" i="71"/>
  <c r="V4271" i="71" s="1"/>
  <c r="U1074" i="71"/>
  <c r="V1074" i="71" s="1"/>
  <c r="U1684" i="71"/>
  <c r="V1684" i="71" s="1"/>
  <c r="U3484" i="71"/>
  <c r="V3484" i="71" s="1"/>
  <c r="U4925" i="71"/>
  <c r="V4925" i="71" s="1"/>
  <c r="U4313" i="71"/>
  <c r="V4313" i="71" s="1"/>
  <c r="U1245" i="71"/>
  <c r="V1245" i="71" s="1"/>
  <c r="U2645" i="71"/>
  <c r="V2645" i="71" s="1"/>
  <c r="U3845" i="71"/>
  <c r="V3845" i="71" s="1"/>
  <c r="U3173" i="71"/>
  <c r="V3173" i="71" s="1"/>
  <c r="U2424" i="71"/>
  <c r="V2424" i="71" s="1"/>
  <c r="U4585" i="71"/>
  <c r="V4585" i="71" s="1"/>
  <c r="U3893" i="71"/>
  <c r="V3893" i="71" s="1"/>
  <c r="U2185" i="71"/>
  <c r="V2185" i="71" s="1"/>
  <c r="U2938" i="71"/>
  <c r="V2938" i="71" s="1"/>
  <c r="U3244" i="71"/>
  <c r="V3244" i="71" s="1"/>
  <c r="U1084" i="71"/>
  <c r="V1084" i="71" s="1"/>
  <c r="U2224" i="71"/>
  <c r="V2224" i="71" s="1"/>
  <c r="U4224" i="71"/>
  <c r="V4224" i="71" s="1"/>
  <c r="U4371" i="71"/>
  <c r="V4371" i="71" s="1"/>
  <c r="U1985" i="71"/>
  <c r="V1985" i="71" s="1"/>
  <c r="U3444" i="71"/>
  <c r="V3444" i="71" s="1"/>
  <c r="U4605" i="71"/>
  <c r="V4605" i="71" s="1"/>
  <c r="U3411" i="71"/>
  <c r="V3411" i="71" s="1"/>
  <c r="U1913" i="71"/>
  <c r="V1913" i="71" s="1"/>
  <c r="U5" i="71"/>
  <c r="V5" i="71" s="1"/>
  <c r="U1205" i="71"/>
  <c r="V1205" i="71" s="1"/>
  <c r="U1805" i="71"/>
  <c r="V1805" i="71" s="1"/>
  <c r="U2405" i="71"/>
  <c r="V2405" i="71" s="1"/>
  <c r="U3005" i="71"/>
  <c r="V3005" i="71" s="1"/>
  <c r="U3605" i="71"/>
  <c r="V3605" i="71" s="1"/>
  <c r="U4205" i="71"/>
  <c r="V4205" i="71" s="1"/>
  <c r="U2453" i="71"/>
  <c r="V2453" i="71" s="1"/>
  <c r="U84" i="71"/>
  <c r="V84" i="71" s="1"/>
  <c r="U1284" i="71"/>
  <c r="V1284" i="71" s="1"/>
  <c r="U2684" i="71"/>
  <c r="V2684" i="71" s="1"/>
  <c r="U3684" i="71"/>
  <c r="V3684" i="71" s="1"/>
  <c r="U4665" i="71"/>
  <c r="V4665" i="71" s="1"/>
  <c r="U4671" i="71"/>
  <c r="V4671" i="71" s="1"/>
  <c r="U674" i="71"/>
  <c r="V674" i="71" s="1"/>
  <c r="U1045" i="71"/>
  <c r="V1045" i="71" s="1"/>
  <c r="U3445" i="71"/>
  <c r="V3445" i="71" s="1"/>
  <c r="U3224" i="71"/>
  <c r="V3224" i="71" s="1"/>
  <c r="U185" i="71"/>
  <c r="V185" i="71" s="1"/>
  <c r="U1484" i="71"/>
  <c r="V1484" i="71" s="1"/>
  <c r="U3884" i="71"/>
  <c r="V3884" i="71" s="1"/>
  <c r="U2671" i="71"/>
  <c r="V2671" i="71" s="1"/>
  <c r="U245" i="71"/>
  <c r="V245" i="71" s="1"/>
  <c r="U3045" i="71"/>
  <c r="V3045" i="71" s="1"/>
  <c r="U424" i="71"/>
  <c r="V424" i="71" s="1"/>
  <c r="U3624" i="71"/>
  <c r="V3624" i="71" s="1"/>
  <c r="U2138" i="71"/>
  <c r="V2138" i="71" s="1"/>
  <c r="U4644" i="71"/>
  <c r="V4644" i="71" s="1"/>
  <c r="U3073" i="71"/>
  <c r="V3073" i="71" s="1"/>
  <c r="U2605" i="71"/>
  <c r="V2605" i="71" s="1"/>
  <c r="U2284" i="71"/>
  <c r="V2284" i="71" s="1"/>
  <c r="U4084" i="71"/>
  <c r="V4084" i="71" s="1"/>
  <c r="U4430" i="71"/>
  <c r="V4430" i="71" s="1"/>
  <c r="U45" i="71"/>
  <c r="V45" i="71" s="1"/>
  <c r="U1645" i="71"/>
  <c r="V1645" i="71" s="1"/>
  <c r="U2845" i="71"/>
  <c r="V2845" i="71" s="1"/>
  <c r="U4045" i="71"/>
  <c r="V4045" i="71" s="1"/>
  <c r="U4871" i="71"/>
  <c r="V4871" i="71" s="1"/>
  <c r="U684" i="71"/>
  <c r="V684" i="71" s="1"/>
  <c r="U2084" i="71"/>
  <c r="V2084" i="71" s="1"/>
  <c r="U2884" i="71"/>
  <c r="V2884" i="71" s="1"/>
  <c r="U4684" i="71"/>
  <c r="V4684" i="71" s="1"/>
  <c r="U4709" i="71"/>
  <c r="V4709" i="71" s="1"/>
  <c r="U3293" i="71"/>
  <c r="V3293" i="71" s="1"/>
  <c r="U1845" i="71"/>
  <c r="V1845" i="71" s="1"/>
  <c r="U2782" i="71"/>
  <c r="V2782" i="71" s="1"/>
  <c r="U1718" i="71"/>
  <c r="V1718" i="71" s="1"/>
  <c r="U1918" i="71"/>
  <c r="V1918" i="71" s="1"/>
  <c r="U2118" i="71"/>
  <c r="V2118" i="71" s="1"/>
  <c r="U2718" i="71"/>
  <c r="V2718" i="71" s="1"/>
  <c r="U2279" i="71"/>
  <c r="V2279" i="71" s="1"/>
  <c r="U2340" i="71"/>
  <c r="V2340" i="71" s="1"/>
  <c r="U1621" i="71"/>
  <c r="V1621" i="71" s="1"/>
  <c r="U1682" i="71"/>
  <c r="V1682" i="71" s="1"/>
  <c r="U1044" i="71"/>
  <c r="V1044" i="71" s="1"/>
  <c r="U2044" i="71"/>
  <c r="V2044" i="71" s="1"/>
  <c r="U2644" i="71"/>
  <c r="V2644" i="71" s="1"/>
  <c r="U644" i="71"/>
  <c r="V644" i="71" s="1"/>
  <c r="U1444" i="71"/>
  <c r="V1444" i="71" s="1"/>
  <c r="U2244" i="71"/>
  <c r="V2244" i="71" s="1"/>
  <c r="U444" i="71"/>
  <c r="V444" i="71" s="1"/>
  <c r="U1244" i="71"/>
  <c r="V1244" i="71" s="1"/>
  <c r="U1844" i="71"/>
  <c r="V1844" i="71" s="1"/>
  <c r="U2444" i="71"/>
  <c r="V2444" i="71" s="1"/>
  <c r="U844" i="71"/>
  <c r="V844" i="71" s="1"/>
  <c r="U1644" i="71"/>
  <c r="V1644" i="71" s="1"/>
  <c r="U2844" i="71"/>
  <c r="V2844" i="71" s="1"/>
  <c r="U3522" i="71"/>
  <c r="V3522" i="71" s="1"/>
  <c r="U1758" i="71"/>
  <c r="V1758" i="71" s="1"/>
  <c r="U1958" i="71"/>
  <c r="V1958" i="71" s="1"/>
  <c r="U2158" i="71"/>
  <c r="V2158" i="71" s="1"/>
  <c r="U3458" i="71"/>
  <c r="V3458" i="71" s="1"/>
  <c r="U3499" i="71"/>
  <c r="V3499" i="71" s="1"/>
  <c r="U3100" i="71"/>
  <c r="V3100" i="71" s="1"/>
  <c r="U2121" i="71"/>
  <c r="V2121" i="71" s="1"/>
  <c r="U2362" i="71"/>
  <c r="V2362" i="71" s="1"/>
  <c r="U4864" i="71"/>
  <c r="V4864" i="71" s="1"/>
  <c r="U4905" i="71"/>
  <c r="V4905" i="71" s="1"/>
  <c r="U4689" i="71"/>
  <c r="V4689" i="71" s="1"/>
  <c r="U2571" i="71"/>
  <c r="V2571" i="71" s="1"/>
  <c r="U4591" i="71"/>
  <c r="V4591" i="71" s="1"/>
  <c r="U2033" i="71"/>
  <c r="V2033" i="71" s="1"/>
  <c r="U4213" i="71"/>
  <c r="V4213" i="71" s="1"/>
  <c r="U554" i="71"/>
  <c r="V554" i="71" s="1"/>
  <c r="U225" i="71"/>
  <c r="V225" i="71" s="1"/>
  <c r="U625" i="71"/>
  <c r="V625" i="71" s="1"/>
  <c r="U1025" i="71"/>
  <c r="V1025" i="71" s="1"/>
  <c r="U1425" i="71"/>
  <c r="V1425" i="71" s="1"/>
  <c r="U1825" i="71"/>
  <c r="V1825" i="71" s="1"/>
  <c r="U2225" i="71"/>
  <c r="V2225" i="71" s="1"/>
  <c r="U2625" i="71"/>
  <c r="V2625" i="71" s="1"/>
  <c r="U3025" i="71"/>
  <c r="V3025" i="71" s="1"/>
  <c r="U3225" i="71"/>
  <c r="V3225" i="71" s="1"/>
  <c r="U3625" i="71"/>
  <c r="V3625" i="71" s="1"/>
  <c r="U3825" i="71"/>
  <c r="V3825" i="71" s="1"/>
  <c r="U4225" i="71"/>
  <c r="V4225" i="71" s="1"/>
  <c r="U4425" i="71"/>
  <c r="V4425" i="71" s="1"/>
  <c r="U4729" i="71"/>
  <c r="V4729" i="71" s="1"/>
  <c r="U4571" i="71"/>
  <c r="V4571" i="71" s="1"/>
  <c r="U2913" i="71"/>
  <c r="V2913" i="71" s="1"/>
  <c r="U6" i="71"/>
  <c r="V6" i="71" s="1"/>
  <c r="U4645" i="71"/>
  <c r="V4645" i="71" s="1"/>
  <c r="U4370" i="71"/>
  <c r="V4370" i="71" s="1"/>
  <c r="U3491" i="71"/>
  <c r="V3491" i="71" s="1"/>
  <c r="U713" i="71"/>
  <c r="V713" i="71" s="1"/>
  <c r="U3153" i="71"/>
  <c r="V3153" i="71" s="1"/>
  <c r="U25" i="71"/>
  <c r="V25" i="71" s="1"/>
  <c r="U425" i="71"/>
  <c r="V425" i="71" s="1"/>
  <c r="U825" i="71"/>
  <c r="V825" i="71" s="1"/>
  <c r="U1225" i="71"/>
  <c r="V1225" i="71" s="1"/>
  <c r="U1625" i="71"/>
  <c r="V1625" i="71" s="1"/>
  <c r="U2025" i="71"/>
  <c r="V2025" i="71" s="1"/>
  <c r="U2425" i="71"/>
  <c r="V2425" i="71" s="1"/>
  <c r="U2825" i="71"/>
  <c r="V2825" i="71" s="1"/>
  <c r="U3425" i="71"/>
  <c r="V3425" i="71" s="1"/>
  <c r="U4025" i="71"/>
  <c r="V4025" i="71" s="1"/>
  <c r="U4664" i="71"/>
  <c r="V4664" i="71" s="1"/>
  <c r="U4360" i="71"/>
  <c r="V4360" i="71" s="1"/>
  <c r="U1562" i="71"/>
  <c r="V1562" i="71" s="1"/>
  <c r="U2157" i="71"/>
  <c r="V2157" i="71" s="1"/>
  <c r="U4138" i="71"/>
  <c r="V4138" i="71" s="1"/>
  <c r="U4499" i="71"/>
  <c r="V4499" i="71" s="1"/>
  <c r="U4560" i="71"/>
  <c r="V4560" i="71" s="1"/>
  <c r="U3941" i="71"/>
  <c r="V3941" i="71" s="1"/>
  <c r="U1618" i="71"/>
  <c r="V1618" i="71" s="1"/>
  <c r="U1818" i="71"/>
  <c r="V1818" i="71" s="1"/>
  <c r="U2018" i="71"/>
  <c r="V2018" i="71" s="1"/>
  <c r="U2218" i="71"/>
  <c r="V2218" i="71" s="1"/>
  <c r="U219" i="71"/>
  <c r="V219" i="71" s="1"/>
  <c r="U4799" i="71"/>
  <c r="V4799" i="71" s="1"/>
  <c r="U4760" i="71"/>
  <c r="V4760" i="71" s="1"/>
  <c r="U3121" i="71"/>
  <c r="V3121" i="71" s="1"/>
  <c r="U4042" i="71"/>
  <c r="V4042" i="71" s="1"/>
  <c r="U2137" i="71"/>
  <c r="V2137" i="71" s="1"/>
  <c r="U3618" i="71"/>
  <c r="V3618" i="71" s="1"/>
  <c r="U4039" i="71"/>
  <c r="V4039" i="71" s="1"/>
  <c r="U4000" i="71"/>
  <c r="V4000" i="71" s="1"/>
  <c r="U3899" i="71"/>
  <c r="V3899" i="71" s="1"/>
  <c r="U3056" i="71"/>
  <c r="V3056" i="71" s="1"/>
  <c r="U3256" i="71"/>
  <c r="V3256" i="71" s="1"/>
  <c r="U3456" i="71"/>
  <c r="V3456" i="71" s="1"/>
  <c r="U3337" i="71"/>
  <c r="V3337" i="71" s="1"/>
  <c r="U619" i="71"/>
  <c r="V619" i="71" s="1"/>
  <c r="U340" i="71"/>
  <c r="V340" i="71" s="1"/>
  <c r="U241" i="71"/>
  <c r="V241" i="71" s="1"/>
  <c r="U3102" i="71"/>
  <c r="V3102" i="71" s="1"/>
  <c r="U1104" i="71"/>
  <c r="V1104" i="71" s="1"/>
  <c r="U104" i="71"/>
  <c r="V104" i="71" s="1"/>
  <c r="U304" i="71"/>
  <c r="V304" i="71" s="1"/>
  <c r="U904" i="71"/>
  <c r="V904" i="71" s="1"/>
  <c r="U1304" i="71"/>
  <c r="V1304" i="71" s="1"/>
  <c r="U1504" i="71"/>
  <c r="V1504" i="71" s="1"/>
  <c r="U704" i="71"/>
  <c r="V704" i="71" s="1"/>
  <c r="U504" i="71"/>
  <c r="V504" i="71" s="1"/>
  <c r="U1904" i="71"/>
  <c r="V1904" i="71" s="1"/>
  <c r="U2304" i="71"/>
  <c r="V2304" i="71" s="1"/>
  <c r="U2704" i="71"/>
  <c r="V2704" i="71" s="1"/>
  <c r="U3104" i="71"/>
  <c r="V3104" i="71" s="1"/>
  <c r="U3504" i="71"/>
  <c r="V3504" i="71" s="1"/>
  <c r="U4104" i="71"/>
  <c r="V4104" i="71" s="1"/>
  <c r="U4504" i="71"/>
  <c r="V4504" i="71" s="1"/>
  <c r="U4685" i="71"/>
  <c r="V4685" i="71" s="1"/>
  <c r="U3691" i="71"/>
  <c r="V3691" i="71" s="1"/>
  <c r="U2253" i="71"/>
  <c r="V2253" i="71" s="1"/>
  <c r="U4433" i="71"/>
  <c r="V4433" i="71" s="1"/>
  <c r="U65" i="71"/>
  <c r="V65" i="71" s="1"/>
  <c r="U465" i="71"/>
  <c r="V465" i="71" s="1"/>
  <c r="U865" i="71"/>
  <c r="V865" i="71" s="1"/>
  <c r="U1465" i="71"/>
  <c r="V1465" i="71" s="1"/>
  <c r="U1865" i="71"/>
  <c r="V1865" i="71" s="1"/>
  <c r="U2265" i="71"/>
  <c r="V2265" i="71" s="1"/>
  <c r="U2865" i="71"/>
  <c r="V2865" i="71" s="1"/>
  <c r="U3865" i="71"/>
  <c r="V3865" i="71" s="1"/>
  <c r="U1704" i="71"/>
  <c r="V1704" i="71" s="1"/>
  <c r="U2504" i="71"/>
  <c r="V2504" i="71" s="1"/>
  <c r="U2904" i="71"/>
  <c r="V2904" i="71" s="1"/>
  <c r="U3304" i="71"/>
  <c r="V3304" i="71" s="1"/>
  <c r="U3704" i="71"/>
  <c r="V3704" i="71" s="1"/>
  <c r="U3904" i="71"/>
  <c r="V3904" i="71" s="1"/>
  <c r="U4304" i="71"/>
  <c r="V4304" i="71" s="1"/>
  <c r="U4704" i="71"/>
  <c r="V4704" i="71" s="1"/>
  <c r="U4904" i="71"/>
  <c r="V4904" i="71" s="1"/>
  <c r="U3989" i="71"/>
  <c r="V3989" i="71" s="1"/>
  <c r="U4829" i="71"/>
  <c r="V4829" i="71" s="1"/>
  <c r="U4530" i="71"/>
  <c r="V4530" i="71" s="1"/>
  <c r="U2811" i="71"/>
  <c r="V2811" i="71" s="1"/>
  <c r="U4851" i="71"/>
  <c r="V4851" i="71" s="1"/>
  <c r="U953" i="71"/>
  <c r="V953" i="71" s="1"/>
  <c r="U3333" i="71"/>
  <c r="V3333" i="71" s="1"/>
  <c r="U754" i="71"/>
  <c r="V754" i="71" s="1"/>
  <c r="U265" i="71"/>
  <c r="V265" i="71" s="1"/>
  <c r="U665" i="71"/>
  <c r="V665" i="71" s="1"/>
  <c r="U1065" i="71"/>
  <c r="V1065" i="71" s="1"/>
  <c r="U1265" i="71"/>
  <c r="V1265" i="71" s="1"/>
  <c r="U1665" i="71"/>
  <c r="V1665" i="71" s="1"/>
  <c r="U2065" i="71"/>
  <c r="V2065" i="71" s="1"/>
  <c r="U2465" i="71"/>
  <c r="V2465" i="71" s="1"/>
  <c r="U2665" i="71"/>
  <c r="V2665" i="71" s="1"/>
  <c r="U3065" i="71"/>
  <c r="V3065" i="71" s="1"/>
  <c r="U3265" i="71"/>
  <c r="V3265" i="71" s="1"/>
  <c r="U3465" i="71"/>
  <c r="V3465" i="71" s="1"/>
  <c r="U3665" i="71"/>
  <c r="V3665" i="71" s="1"/>
  <c r="U4065" i="71"/>
  <c r="V4065" i="71" s="1"/>
  <c r="U4265" i="71"/>
  <c r="V4265" i="71" s="1"/>
  <c r="U4465" i="71"/>
  <c r="V4465" i="71" s="1"/>
  <c r="U4092" i="71"/>
  <c r="V4092" i="71" s="1"/>
  <c r="U3693" i="71"/>
  <c r="V3693" i="71" s="1"/>
  <c r="U4162" i="71"/>
  <c r="V4162" i="71" s="1"/>
  <c r="U3657" i="71"/>
  <c r="V3657" i="71" s="1"/>
  <c r="U1359" i="71"/>
  <c r="V1359" i="71" s="1"/>
  <c r="U2020" i="71"/>
  <c r="V2020" i="71" s="1"/>
  <c r="U1401" i="71"/>
  <c r="V1401" i="71" s="1"/>
  <c r="U2877" i="71"/>
  <c r="V2877" i="71" s="1"/>
  <c r="U4558" i="71"/>
  <c r="V4558" i="71" s="1"/>
  <c r="U2859" i="71"/>
  <c r="V2859" i="71" s="1"/>
  <c r="U3260" i="71"/>
  <c r="V3260" i="71" s="1"/>
  <c r="U2861" i="71"/>
  <c r="V2861" i="71" s="1"/>
  <c r="U182" i="71"/>
  <c r="V182" i="71" s="1"/>
  <c r="U382" i="71"/>
  <c r="V382" i="71" s="1"/>
  <c r="U582" i="71"/>
  <c r="V582" i="71" s="1"/>
  <c r="U782" i="71"/>
  <c r="V782" i="71" s="1"/>
  <c r="U982" i="71"/>
  <c r="V982" i="71" s="1"/>
  <c r="U1182" i="71"/>
  <c r="V1182" i="71" s="1"/>
  <c r="U1622" i="71"/>
  <c r="V1622" i="71" s="1"/>
  <c r="U3083" i="71"/>
  <c r="V3083" i="71" s="1"/>
  <c r="U3283" i="71"/>
  <c r="V3283" i="71" s="1"/>
  <c r="U3483" i="71"/>
  <c r="V3483" i="71" s="1"/>
  <c r="U3683" i="71"/>
  <c r="V3683" i="71" s="1"/>
  <c r="U3883" i="71"/>
  <c r="V3883" i="71" s="1"/>
  <c r="U4083" i="71"/>
  <c r="V4083" i="71" s="1"/>
  <c r="U4283" i="71"/>
  <c r="V4283" i="71" s="1"/>
  <c r="U4483" i="71"/>
  <c r="V4483" i="71" s="1"/>
  <c r="U4683" i="71"/>
  <c r="V4683" i="71" s="1"/>
  <c r="U4556" i="71"/>
  <c r="V4556" i="71" s="1"/>
  <c r="U4177" i="71"/>
  <c r="V4177" i="71" s="1"/>
  <c r="U199" i="71"/>
  <c r="V199" i="71" s="1"/>
  <c r="U3159" i="71"/>
  <c r="V3159" i="71" s="1"/>
  <c r="U760" i="71"/>
  <c r="V760" i="71" s="1"/>
  <c r="U3800" i="71"/>
  <c r="V3800" i="71" s="1"/>
  <c r="U2181" i="71"/>
  <c r="V2181" i="71" s="1"/>
  <c r="U2602" i="71"/>
  <c r="V2602" i="71" s="1"/>
  <c r="U3496" i="71"/>
  <c r="V3496" i="71" s="1"/>
  <c r="U4057" i="71"/>
  <c r="V4057" i="71" s="1"/>
  <c r="U1759" i="71"/>
  <c r="V1759" i="71" s="1"/>
  <c r="U1480" i="71"/>
  <c r="V1480" i="71" s="1"/>
  <c r="U1901" i="71"/>
  <c r="V1901" i="71" s="1"/>
  <c r="U3556" i="71"/>
  <c r="V3556" i="71" s="1"/>
  <c r="U4537" i="71"/>
  <c r="V4537" i="71" s="1"/>
  <c r="U2059" i="71"/>
  <c r="V2059" i="71" s="1"/>
  <c r="U2160" i="71"/>
  <c r="V2160" i="71" s="1"/>
  <c r="U2641" i="71"/>
  <c r="V2641" i="71" s="1"/>
  <c r="U4282" i="71"/>
  <c r="V4282" i="71" s="1"/>
  <c r="U4197" i="71"/>
  <c r="V4197" i="71" s="1"/>
  <c r="U1899" i="71"/>
  <c r="V1899" i="71" s="1"/>
  <c r="U2300" i="71"/>
  <c r="V2300" i="71" s="1"/>
  <c r="U1801" i="71"/>
  <c r="V1801" i="71" s="1"/>
  <c r="U44" i="71"/>
  <c r="V44" i="71" s="1"/>
  <c r="U64" i="71"/>
  <c r="V64" i="71" s="1"/>
  <c r="U264" i="71"/>
  <c r="V264" i="71" s="1"/>
  <c r="U664" i="71"/>
  <c r="V664" i="71" s="1"/>
  <c r="U1064" i="71"/>
  <c r="V1064" i="71" s="1"/>
  <c r="U1264" i="71"/>
  <c r="V1264" i="71" s="1"/>
  <c r="U1664" i="71"/>
  <c r="V1664" i="71" s="1"/>
  <c r="U2064" i="71"/>
  <c r="V2064" i="71" s="1"/>
  <c r="U2264" i="71"/>
  <c r="V2264" i="71" s="1"/>
  <c r="U2664" i="71"/>
  <c r="V2664" i="71" s="1"/>
  <c r="U3064" i="71"/>
  <c r="V3064" i="71" s="1"/>
  <c r="U3264" i="71"/>
  <c r="V3264" i="71" s="1"/>
  <c r="U3664" i="71"/>
  <c r="V3664" i="71" s="1"/>
  <c r="U4064" i="71"/>
  <c r="V4064" i="71" s="1"/>
  <c r="U4464" i="71"/>
  <c r="V4464" i="71" s="1"/>
  <c r="U464" i="71"/>
  <c r="V464" i="71" s="1"/>
  <c r="U864" i="71"/>
  <c r="V864" i="71" s="1"/>
  <c r="U1464" i="71"/>
  <c r="V1464" i="71" s="1"/>
  <c r="U1864" i="71"/>
  <c r="V1864" i="71" s="1"/>
  <c r="U2464" i="71"/>
  <c r="V2464" i="71" s="1"/>
  <c r="U2864" i="71"/>
  <c r="V2864" i="71" s="1"/>
  <c r="U3464" i="71"/>
  <c r="V3464" i="71" s="1"/>
  <c r="U3864" i="71"/>
  <c r="V3864" i="71" s="1"/>
  <c r="U4264" i="71"/>
  <c r="V4264" i="71" s="1"/>
  <c r="U3400" i="71"/>
  <c r="V3400" i="71" s="1"/>
  <c r="U4321" i="71"/>
  <c r="V4321" i="71" s="1"/>
  <c r="U2117" i="71"/>
  <c r="V2117" i="71" s="1"/>
  <c r="U3358" i="71"/>
  <c r="V3358" i="71" s="1"/>
  <c r="U3539" i="71"/>
  <c r="V3539" i="71" s="1"/>
  <c r="U3380" i="71"/>
  <c r="V3380" i="71" s="1"/>
  <c r="U3401" i="71"/>
  <c r="V3401" i="71" s="1"/>
  <c r="U4082" i="71"/>
  <c r="V4082" i="71" s="1"/>
  <c r="U1778" i="71"/>
  <c r="V1778" i="71" s="1"/>
  <c r="U1978" i="71"/>
  <c r="V1978" i="71" s="1"/>
  <c r="U2178" i="71"/>
  <c r="V2178" i="71" s="1"/>
  <c r="U4018" i="71"/>
  <c r="V4018" i="71" s="1"/>
  <c r="U4079" i="71"/>
  <c r="V4079" i="71" s="1"/>
  <c r="U3760" i="71"/>
  <c r="V3760" i="71" s="1"/>
  <c r="U2561" i="71"/>
  <c r="V2561" i="71" s="1"/>
  <c r="U2882" i="71"/>
  <c r="V2882" i="71" s="1"/>
  <c r="U244" i="71"/>
  <c r="V244" i="71" s="1"/>
  <c r="U724" i="71"/>
  <c r="V724" i="71" s="1"/>
  <c r="U1924" i="71"/>
  <c r="V1924" i="71" s="1"/>
  <c r="U3124" i="71"/>
  <c r="V3124" i="71" s="1"/>
  <c r="U4324" i="71"/>
  <c r="V4324" i="71" s="1"/>
  <c r="U924" i="71"/>
  <c r="V924" i="71" s="1"/>
  <c r="U2324" i="71"/>
  <c r="V2324" i="71" s="1"/>
  <c r="U3524" i="71"/>
  <c r="V3524" i="71" s="1"/>
  <c r="U4724" i="71"/>
  <c r="V4724" i="71" s="1"/>
  <c r="U1124" i="71"/>
  <c r="V1124" i="71" s="1"/>
  <c r="U2524" i="71"/>
  <c r="V2524" i="71" s="1"/>
  <c r="U4124" i="71"/>
  <c r="V4124" i="71" s="1"/>
  <c r="U4089" i="71"/>
  <c r="V4089" i="71" s="1"/>
  <c r="U524" i="71"/>
  <c r="V524" i="71" s="1"/>
  <c r="U1724" i="71"/>
  <c r="V1724" i="71" s="1"/>
  <c r="U2724" i="71"/>
  <c r="V2724" i="71" s="1"/>
  <c r="U3724" i="71"/>
  <c r="V3724" i="71" s="1"/>
  <c r="U4924" i="71"/>
  <c r="V4924" i="71" s="1"/>
  <c r="U324" i="71"/>
  <c r="V324" i="71" s="1"/>
  <c r="U1524" i="71"/>
  <c r="V1524" i="71" s="1"/>
  <c r="U2924" i="71"/>
  <c r="V2924" i="71" s="1"/>
  <c r="U3924" i="71"/>
  <c r="V3924" i="71" s="1"/>
  <c r="U4705" i="71"/>
  <c r="V4705" i="71" s="1"/>
  <c r="U124" i="71"/>
  <c r="V124" i="71" s="1"/>
  <c r="U1324" i="71"/>
  <c r="V1324" i="71" s="1"/>
  <c r="U2124" i="71"/>
  <c r="V2124" i="71" s="1"/>
  <c r="U3324" i="71"/>
  <c r="V3324" i="71" s="1"/>
  <c r="U4524" i="71"/>
  <c r="V4524" i="71" s="1"/>
  <c r="U2712" i="71"/>
  <c r="V2712" i="71" s="1"/>
  <c r="U2912" i="71"/>
  <c r="V2912" i="71" s="1"/>
  <c r="U3112" i="71"/>
  <c r="V3112" i="71" s="1"/>
  <c r="U3312" i="71"/>
  <c r="V3312" i="71" s="1"/>
  <c r="U3512" i="71"/>
  <c r="V3512" i="71" s="1"/>
  <c r="U3712" i="71"/>
  <c r="V3712" i="71" s="1"/>
  <c r="U3912" i="71"/>
  <c r="V3912" i="71" s="1"/>
  <c r="U4752" i="71"/>
  <c r="V4752" i="71" s="1"/>
  <c r="U2933" i="71"/>
  <c r="V2933" i="71" s="1"/>
  <c r="U4153" i="71"/>
  <c r="V4153" i="71" s="1"/>
  <c r="U474" i="71"/>
  <c r="V474" i="71" s="1"/>
  <c r="U33" i="71"/>
  <c r="V33" i="71" s="1"/>
  <c r="U233" i="71"/>
  <c r="V233" i="71" s="1"/>
  <c r="U433" i="71"/>
  <c r="V433" i="71" s="1"/>
  <c r="U813" i="71"/>
  <c r="V813" i="71" s="1"/>
  <c r="U4193" i="71"/>
  <c r="V4193" i="71" s="1"/>
  <c r="U36" i="71"/>
  <c r="V36" i="71" s="1"/>
  <c r="U236" i="71"/>
  <c r="V236" i="71" s="1"/>
  <c r="U436" i="71"/>
  <c r="V436" i="71" s="1"/>
  <c r="U636" i="71"/>
  <c r="V636" i="71" s="1"/>
  <c r="U836" i="71"/>
  <c r="V836" i="71" s="1"/>
  <c r="U1036" i="71"/>
  <c r="V1036" i="71" s="1"/>
  <c r="U1236" i="71"/>
  <c r="V1236" i="71" s="1"/>
  <c r="U1436" i="71"/>
  <c r="V1436" i="71" s="1"/>
  <c r="U1636" i="71"/>
  <c r="V1636" i="71" s="1"/>
  <c r="U1836" i="71"/>
  <c r="V1836" i="71" s="1"/>
  <c r="U2036" i="71"/>
  <c r="V2036" i="71" s="1"/>
  <c r="U2" i="71"/>
  <c r="V2" i="71" s="1"/>
  <c r="U2802" i="71"/>
  <c r="V2802" i="71" s="1"/>
  <c r="U75" i="71"/>
  <c r="V75" i="71" s="1"/>
  <c r="U2535" i="71"/>
  <c r="V2535" i="71" s="1"/>
  <c r="U3816" i="71"/>
  <c r="V3816" i="71" s="1"/>
  <c r="U3917" i="71"/>
  <c r="V3917" i="71" s="1"/>
  <c r="U3798" i="71"/>
  <c r="V3798" i="71" s="1"/>
  <c r="U2319" i="71"/>
  <c r="V2319" i="71" s="1"/>
  <c r="U4119" i="71"/>
  <c r="V4119" i="71" s="1"/>
  <c r="U2840" i="71"/>
  <c r="V2840" i="71" s="1"/>
  <c r="U521" i="71"/>
  <c r="V521" i="71" s="1"/>
  <c r="U3881" i="71"/>
  <c r="V3881" i="71" s="1"/>
  <c r="U3042" i="71"/>
  <c r="V3042" i="71" s="1"/>
  <c r="U3115" i="71"/>
  <c r="V3115" i="71" s="1"/>
  <c r="U4157" i="71"/>
  <c r="V4157" i="71" s="1"/>
  <c r="U779" i="71"/>
  <c r="V779" i="71" s="1"/>
  <c r="U1560" i="71"/>
  <c r="V1560" i="71" s="1"/>
  <c r="U1581" i="71"/>
  <c r="V1581" i="71" s="1"/>
  <c r="U2942" i="71"/>
  <c r="V2942" i="71" s="1"/>
  <c r="U4723" i="71"/>
  <c r="V4723" i="71" s="1"/>
  <c r="U2236" i="71"/>
  <c r="V2236" i="71" s="1"/>
  <c r="U2436" i="71"/>
  <c r="V2436" i="71" s="1"/>
  <c r="U2636" i="71"/>
  <c r="V2636" i="71" s="1"/>
  <c r="U2836" i="71"/>
  <c r="V2836" i="71" s="1"/>
  <c r="U37" i="71"/>
  <c r="V37" i="71" s="1"/>
  <c r="U237" i="71"/>
  <c r="V237" i="71" s="1"/>
  <c r="U437" i="71"/>
  <c r="V437" i="71" s="1"/>
  <c r="U637" i="71"/>
  <c r="V637" i="71" s="1"/>
  <c r="U837" i="71"/>
  <c r="V837" i="71" s="1"/>
  <c r="U1037" i="71"/>
  <c r="V1037" i="71" s="1"/>
  <c r="U1237" i="71"/>
  <c r="V1237" i="71" s="1"/>
  <c r="U1437" i="71"/>
  <c r="V1437" i="71" s="1"/>
  <c r="U1637" i="71"/>
  <c r="V1637" i="71" s="1"/>
  <c r="U1837" i="71"/>
  <c r="V1837" i="71" s="1"/>
  <c r="U2037" i="71"/>
  <c r="V2037" i="71" s="1"/>
  <c r="U158" i="71"/>
  <c r="V158" i="71" s="1"/>
  <c r="U358" i="71"/>
  <c r="V358" i="71" s="1"/>
  <c r="U558" i="71"/>
  <c r="V558" i="71" s="1"/>
  <c r="U758" i="71"/>
  <c r="V758" i="71" s="1"/>
  <c r="U958" i="71"/>
  <c r="V958" i="71" s="1"/>
  <c r="U1158" i="71"/>
  <c r="V1158" i="71" s="1"/>
  <c r="U1358" i="71"/>
  <c r="V1358" i="71" s="1"/>
  <c r="U1558" i="71"/>
  <c r="V1558" i="71" s="1"/>
  <c r="U143" i="71"/>
  <c r="V143" i="71" s="1"/>
  <c r="U343" i="71"/>
  <c r="V343" i="71" s="1"/>
  <c r="U543" i="71"/>
  <c r="V543" i="71" s="1"/>
  <c r="U743" i="71"/>
  <c r="V743" i="71" s="1"/>
  <c r="U943" i="71"/>
  <c r="V943" i="71" s="1"/>
  <c r="U1143" i="71"/>
  <c r="V1143" i="71" s="1"/>
  <c r="U1343" i="71"/>
  <c r="V1343" i="71" s="1"/>
  <c r="U1543" i="71"/>
  <c r="V1543" i="71" s="1"/>
  <c r="U1743" i="71"/>
  <c r="V1743" i="71" s="1"/>
  <c r="U1943" i="71"/>
  <c r="V1943" i="71" s="1"/>
  <c r="U2143" i="71"/>
  <c r="V2143" i="71" s="1"/>
  <c r="U2343" i="71"/>
  <c r="V2343" i="71" s="1"/>
  <c r="U2543" i="71"/>
  <c r="V2543" i="71" s="1"/>
  <c r="U2743" i="71"/>
  <c r="V2743" i="71" s="1"/>
  <c r="U2943" i="71"/>
  <c r="V2943" i="71" s="1"/>
  <c r="U2114" i="71"/>
  <c r="V2114" i="71" s="1"/>
  <c r="U3474" i="71"/>
  <c r="V3474" i="71" s="1"/>
  <c r="U155" i="71"/>
  <c r="V155" i="71" s="1"/>
  <c r="U1395" i="71"/>
  <c r="V1395" i="71" s="1"/>
  <c r="U2715" i="71"/>
  <c r="V2715" i="71" s="1"/>
  <c r="U4695" i="71"/>
  <c r="V4695" i="71" s="1"/>
  <c r="U2937" i="71"/>
  <c r="V2937" i="71" s="1"/>
  <c r="U3438" i="71"/>
  <c r="V3438" i="71" s="1"/>
  <c r="U1279" i="71"/>
  <c r="V1279" i="71" s="1"/>
  <c r="U4299" i="71"/>
  <c r="V4299" i="71" s="1"/>
  <c r="U2040" i="71"/>
  <c r="V2040" i="71" s="1"/>
  <c r="U801" i="71"/>
  <c r="V801" i="71" s="1"/>
  <c r="U4121" i="71"/>
  <c r="V4121" i="71" s="1"/>
  <c r="U4302" i="71"/>
  <c r="V4302" i="71" s="1"/>
  <c r="U2674" i="71"/>
  <c r="V2674" i="71" s="1"/>
  <c r="U3954" i="71"/>
  <c r="V3954" i="71" s="1"/>
  <c r="U295" i="71"/>
  <c r="V295" i="71" s="1"/>
  <c r="U1515" i="71"/>
  <c r="V1515" i="71" s="1"/>
  <c r="U2615" i="71"/>
  <c r="V2615" i="71" s="1"/>
  <c r="U3575" i="71"/>
  <c r="V3575" i="71" s="1"/>
  <c r="U4855" i="71"/>
  <c r="V4855" i="71" s="1"/>
  <c r="U2297" i="71"/>
  <c r="V2297" i="71" s="1"/>
  <c r="U3857" i="71"/>
  <c r="V3857" i="71" s="1"/>
  <c r="U2758" i="71"/>
  <c r="V2758" i="71" s="1"/>
  <c r="U4378" i="71"/>
  <c r="V4378" i="71" s="1"/>
  <c r="U1159" i="71"/>
  <c r="V1159" i="71" s="1"/>
  <c r="U2879" i="71"/>
  <c r="V2879" i="71" s="1"/>
  <c r="U4239" i="71"/>
  <c r="V4239" i="71" s="1"/>
  <c r="U1260" i="71"/>
  <c r="V1260" i="71" s="1"/>
  <c r="U2900" i="71"/>
  <c r="V2900" i="71" s="1"/>
  <c r="U4280" i="71"/>
  <c r="V4280" i="71" s="1"/>
  <c r="U1061" i="71"/>
  <c r="V1061" i="71" s="1"/>
  <c r="U2721" i="71"/>
  <c r="V2721" i="71" s="1"/>
  <c r="U4281" i="71"/>
  <c r="V4281" i="71" s="1"/>
  <c r="U1962" i="71"/>
  <c r="V1962" i="71" s="1"/>
  <c r="U3642" i="71"/>
  <c r="V3642" i="71" s="1"/>
  <c r="U1954" i="71"/>
  <c r="V1954" i="71" s="1"/>
  <c r="U3254" i="71"/>
  <c r="V3254" i="71" s="1"/>
  <c r="U4574" i="71"/>
  <c r="V4574" i="71" s="1"/>
  <c r="U1015" i="71"/>
  <c r="V1015" i="71" s="1"/>
  <c r="U2435" i="71"/>
  <c r="V2435" i="71" s="1"/>
  <c r="U3855" i="71"/>
  <c r="V3855" i="71" s="1"/>
  <c r="U3896" i="71"/>
  <c r="V3896" i="71" s="1"/>
  <c r="U2277" i="71"/>
  <c r="V2277" i="71" s="1"/>
  <c r="U3997" i="71"/>
  <c r="V3997" i="71" s="1"/>
  <c r="U3158" i="71"/>
  <c r="V3158" i="71" s="1"/>
  <c r="U4878" i="71"/>
  <c r="V4878" i="71" s="1"/>
  <c r="U4763" i="71"/>
  <c r="V4763" i="71" s="1"/>
  <c r="U2097" i="71"/>
  <c r="V2097" i="71" s="1"/>
  <c r="U2618" i="71"/>
  <c r="V2618" i="71" s="1"/>
  <c r="U4520" i="71"/>
  <c r="V4520" i="71" s="1"/>
  <c r="U2461" i="71"/>
  <c r="V2461" i="71" s="1"/>
  <c r="U4922" i="71"/>
  <c r="V4922" i="71" s="1"/>
  <c r="U2237" i="71"/>
  <c r="V2237" i="71" s="1"/>
  <c r="U3738" i="71"/>
  <c r="V3738" i="71" s="1"/>
  <c r="U3599" i="71"/>
  <c r="V3599" i="71" s="1"/>
  <c r="U4700" i="71"/>
  <c r="V4700" i="71" s="1"/>
  <c r="U4461" i="71"/>
  <c r="V4461" i="71" s="1"/>
  <c r="U4655" i="71"/>
  <c r="V4655" i="71" s="1"/>
  <c r="U3037" i="71"/>
  <c r="V3037" i="71" s="1"/>
  <c r="U4038" i="71"/>
  <c r="V4038" i="71" s="1"/>
  <c r="U2239" i="71"/>
  <c r="V2239" i="71" s="1"/>
  <c r="U4659" i="71"/>
  <c r="V4659" i="71" s="1"/>
  <c r="U2580" i="71"/>
  <c r="V2580" i="71" s="1"/>
  <c r="U741" i="71"/>
  <c r="V741" i="71" s="1"/>
  <c r="U4761" i="71"/>
  <c r="V4761" i="71" s="1"/>
  <c r="U4322" i="71"/>
  <c r="V4322" i="71" s="1"/>
  <c r="U3176" i="71"/>
  <c r="V3176" i="71" s="1"/>
  <c r="U3376" i="71"/>
  <c r="V3376" i="71" s="1"/>
  <c r="U4616" i="71"/>
  <c r="V4616" i="71" s="1"/>
  <c r="U3658" i="71"/>
  <c r="V3658" i="71" s="1"/>
  <c r="U2979" i="71"/>
  <c r="V2979" i="71" s="1"/>
  <c r="U544" i="71"/>
  <c r="V544" i="71" s="1"/>
  <c r="U86" i="71"/>
  <c r="V86" i="71" s="1"/>
  <c r="U286" i="71"/>
  <c r="V286" i="71" s="1"/>
  <c r="U486" i="71"/>
  <c r="V486" i="71" s="1"/>
  <c r="U686" i="71"/>
  <c r="V686" i="71" s="1"/>
  <c r="U886" i="71"/>
  <c r="V886" i="71" s="1"/>
  <c r="U1086" i="71"/>
  <c r="V1086" i="71" s="1"/>
  <c r="U1286" i="71"/>
  <c r="V1286" i="71" s="1"/>
  <c r="U1486" i="71"/>
  <c r="V1486" i="71" s="1"/>
  <c r="U144" i="71"/>
  <c r="V144" i="71" s="1"/>
  <c r="U1744" i="71"/>
  <c r="V1744" i="71" s="1"/>
  <c r="U2744" i="71"/>
  <c r="V2744" i="71" s="1"/>
  <c r="U2544" i="71"/>
  <c r="V2544" i="71" s="1"/>
  <c r="U2344" i="71"/>
  <c r="V2344" i="71" s="1"/>
  <c r="U1544" i="71"/>
  <c r="V1544" i="71" s="1"/>
  <c r="U2944" i="71"/>
  <c r="V2944" i="71" s="1"/>
  <c r="U1344" i="71"/>
  <c r="V1344" i="71" s="1"/>
  <c r="U944" i="71"/>
  <c r="V944" i="71" s="1"/>
  <c r="U2144" i="71"/>
  <c r="V2144" i="71" s="1"/>
  <c r="U344" i="71"/>
  <c r="V344" i="71" s="1"/>
  <c r="U1944" i="71"/>
  <c r="V1944" i="71" s="1"/>
  <c r="U744" i="71"/>
  <c r="V744" i="71" s="1"/>
  <c r="U1144" i="71"/>
  <c r="V1144" i="71" s="1"/>
  <c r="U4867" i="71"/>
  <c r="V4867" i="71" s="1"/>
  <c r="U1686" i="71"/>
  <c r="V1686" i="71" s="1"/>
  <c r="U1886" i="71"/>
  <c r="V1886" i="71" s="1"/>
  <c r="U2086" i="71"/>
  <c r="V2086" i="71" s="1"/>
  <c r="U2286" i="71"/>
  <c r="V2286" i="71" s="1"/>
  <c r="U2486" i="71"/>
  <c r="V2486" i="71" s="1"/>
  <c r="U2686" i="71"/>
  <c r="V2686" i="71" s="1"/>
  <c r="U2886" i="71"/>
  <c r="V2886" i="71" s="1"/>
  <c r="U3086" i="71"/>
  <c r="V3086" i="71" s="1"/>
  <c r="U3286" i="71"/>
  <c r="V3286" i="71" s="1"/>
  <c r="U3486" i="71"/>
  <c r="V3486" i="71" s="1"/>
  <c r="U3686" i="71"/>
  <c r="V3686" i="71" s="1"/>
  <c r="U3886" i="71"/>
  <c r="V3886" i="71" s="1"/>
  <c r="U4086" i="71"/>
  <c r="V4086" i="71" s="1"/>
  <c r="U4286" i="71"/>
  <c r="V4286" i="71" s="1"/>
  <c r="U4486" i="71"/>
  <c r="V4486" i="71" s="1"/>
  <c r="U4686" i="71"/>
  <c r="V4686" i="71" s="1"/>
  <c r="U4886" i="71"/>
  <c r="V4886" i="71" s="1"/>
  <c r="U4008" i="71"/>
  <c r="V4008" i="71" s="1"/>
  <c r="U4568" i="71"/>
  <c r="V4568" i="71" s="1"/>
  <c r="U3569" i="71"/>
  <c r="V3569" i="71" s="1"/>
  <c r="U4129" i="71"/>
  <c r="V4129" i="71" s="1"/>
  <c r="U4869" i="71"/>
  <c r="V4869" i="71" s="1"/>
  <c r="U4690" i="71"/>
  <c r="V4690" i="71" s="1"/>
  <c r="U2831" i="71"/>
  <c r="V2831" i="71" s="1"/>
  <c r="U3651" i="71"/>
  <c r="V3651" i="71" s="1"/>
  <c r="U4511" i="71"/>
  <c r="V4511" i="71" s="1"/>
  <c r="U4712" i="71"/>
  <c r="V4712" i="71" s="1"/>
  <c r="U1653" i="71"/>
  <c r="V1653" i="71" s="1"/>
  <c r="U2773" i="71"/>
  <c r="V2773" i="71" s="1"/>
  <c r="U3973" i="71"/>
  <c r="V3973" i="71" s="1"/>
  <c r="U414" i="71"/>
  <c r="V414" i="71" s="1"/>
  <c r="U7" i="71"/>
  <c r="V7" i="71" s="1"/>
  <c r="U207" i="71"/>
  <c r="V207" i="71" s="1"/>
  <c r="U407" i="71"/>
  <c r="V407" i="71" s="1"/>
  <c r="U607" i="71"/>
  <c r="V607" i="71" s="1"/>
  <c r="U807" i="71"/>
  <c r="V807" i="71" s="1"/>
  <c r="U1007" i="71"/>
  <c r="V1007" i="71" s="1"/>
  <c r="U1207" i="71"/>
  <c r="V1207" i="71" s="1"/>
  <c r="U1607" i="71"/>
  <c r="V1607" i="71" s="1"/>
  <c r="U1807" i="71"/>
  <c r="V1807" i="71" s="1"/>
  <c r="U2007" i="71"/>
  <c r="V2007" i="71" s="1"/>
  <c r="U2207" i="71"/>
  <c r="V2207" i="71" s="1"/>
  <c r="U2407" i="71"/>
  <c r="V2407" i="71" s="1"/>
  <c r="U2607" i="71"/>
  <c r="V2607" i="71" s="1"/>
  <c r="U2807" i="71"/>
  <c r="V2807" i="71" s="1"/>
  <c r="U3007" i="71"/>
  <c r="V3007" i="71" s="1"/>
  <c r="U3207" i="71"/>
  <c r="V3207" i="71" s="1"/>
  <c r="U3407" i="71"/>
  <c r="V3407" i="71" s="1"/>
  <c r="U3607" i="71"/>
  <c r="V3607" i="71" s="1"/>
  <c r="U3807" i="71"/>
  <c r="V3807" i="71" s="1"/>
  <c r="U4007" i="71"/>
  <c r="V4007" i="71" s="1"/>
  <c r="U4207" i="71"/>
  <c r="V4207" i="71" s="1"/>
  <c r="U4407" i="71"/>
  <c r="V4407" i="71" s="1"/>
  <c r="U4607" i="71"/>
  <c r="V4607" i="71" s="1"/>
  <c r="U4807" i="71"/>
  <c r="V4807" i="71" s="1"/>
  <c r="U3728" i="71"/>
  <c r="V3728" i="71" s="1"/>
  <c r="U4208" i="71"/>
  <c r="V4208" i="71" s="1"/>
  <c r="U4628" i="71"/>
  <c r="V4628" i="71" s="1"/>
  <c r="U3629" i="71"/>
  <c r="V3629" i="71" s="1"/>
  <c r="U4309" i="71"/>
  <c r="V4309" i="71" s="1"/>
  <c r="U4010" i="71"/>
  <c r="V4010" i="71" s="1"/>
  <c r="U2291" i="71"/>
  <c r="V2291" i="71" s="1"/>
  <c r="U2971" i="71"/>
  <c r="V2971" i="71" s="1"/>
  <c r="U3911" i="71"/>
  <c r="V3911" i="71" s="1"/>
  <c r="U4012" i="71"/>
  <c r="V4012" i="71" s="1"/>
  <c r="U1073" i="71"/>
  <c r="V1073" i="71" s="1"/>
  <c r="U2593" i="71"/>
  <c r="V2593" i="71" s="1"/>
  <c r="U4053" i="71"/>
  <c r="V4053" i="71" s="1"/>
  <c r="U334" i="71"/>
  <c r="V334" i="71" s="1"/>
  <c r="U8" i="71"/>
  <c r="V8" i="71" s="1"/>
  <c r="U208" i="71"/>
  <c r="V208" i="71" s="1"/>
  <c r="U408" i="71"/>
  <c r="V408" i="71" s="1"/>
  <c r="U608" i="71"/>
  <c r="V608" i="71" s="1"/>
  <c r="U808" i="71"/>
  <c r="V808" i="71" s="1"/>
  <c r="U1008" i="71"/>
  <c r="V1008" i="71" s="1"/>
  <c r="U1208" i="71"/>
  <c r="V1208" i="71" s="1"/>
  <c r="U1408" i="71"/>
  <c r="V1408" i="71" s="1"/>
  <c r="U1608" i="71"/>
  <c r="V1608" i="71" s="1"/>
  <c r="U1808" i="71"/>
  <c r="V1808" i="71" s="1"/>
  <c r="U2008" i="71"/>
  <c r="V2008" i="71" s="1"/>
  <c r="U2208" i="71"/>
  <c r="V2208" i="71" s="1"/>
  <c r="U2408" i="71"/>
  <c r="V2408" i="71" s="1"/>
  <c r="U2608" i="71"/>
  <c r="V2608" i="71" s="1"/>
  <c r="U2808" i="71"/>
  <c r="V2808" i="71" s="1"/>
  <c r="U3008" i="71"/>
  <c r="V3008" i="71" s="1"/>
  <c r="U3208" i="71"/>
  <c r="V3208" i="71" s="1"/>
  <c r="U3408" i="71"/>
  <c r="V3408" i="71" s="1"/>
  <c r="U3608" i="71"/>
  <c r="V3608" i="71" s="1"/>
  <c r="U4828" i="71"/>
  <c r="V4828" i="71" s="1"/>
  <c r="U3930" i="71"/>
  <c r="V3930" i="71" s="1"/>
  <c r="U3611" i="71"/>
  <c r="V3611" i="71" s="1"/>
  <c r="U1233" i="71"/>
  <c r="V1233" i="71" s="1"/>
  <c r="U4813" i="71"/>
  <c r="V4813" i="71" s="1"/>
  <c r="U89" i="71"/>
  <c r="V89" i="71" s="1"/>
  <c r="U289" i="71"/>
  <c r="V289" i="71" s="1"/>
  <c r="U489" i="71"/>
  <c r="V489" i="71" s="1"/>
  <c r="U689" i="71"/>
  <c r="V689" i="71" s="1"/>
  <c r="U889" i="71"/>
  <c r="V889" i="71" s="1"/>
  <c r="U1089" i="71"/>
  <c r="V1089" i="71" s="1"/>
  <c r="U1289" i="71"/>
  <c r="V1289" i="71" s="1"/>
  <c r="U1489" i="71"/>
  <c r="V1489" i="71" s="1"/>
  <c r="U1689" i="71"/>
  <c r="V1689" i="71" s="1"/>
  <c r="U1889" i="71"/>
  <c r="V1889" i="71" s="1"/>
  <c r="U2089" i="71"/>
  <c r="V2089" i="71" s="1"/>
  <c r="U2289" i="71"/>
  <c r="V2289" i="71" s="1"/>
  <c r="U2489" i="71"/>
  <c r="V2489" i="71" s="1"/>
  <c r="U2689" i="71"/>
  <c r="V2689" i="71" s="1"/>
  <c r="U2889" i="71"/>
  <c r="V2889" i="71" s="1"/>
  <c r="U3089" i="71"/>
  <c r="V3089" i="71" s="1"/>
  <c r="U3289" i="71"/>
  <c r="V3289" i="71" s="1"/>
  <c r="U3849" i="71"/>
  <c r="V3849" i="71" s="1"/>
  <c r="U2211" i="71"/>
  <c r="V2211" i="71" s="1"/>
  <c r="U4112" i="71"/>
  <c r="V4112" i="71" s="1"/>
  <c r="U3493" i="71"/>
  <c r="V3493" i="71" s="1"/>
  <c r="U10" i="71"/>
  <c r="V10" i="71" s="1"/>
  <c r="U210" i="71"/>
  <c r="V210" i="71" s="1"/>
  <c r="U410" i="71"/>
  <c r="V410" i="71" s="1"/>
  <c r="U610" i="71"/>
  <c r="V610" i="71" s="1"/>
  <c r="U810" i="71"/>
  <c r="V810" i="71" s="1"/>
  <c r="U1010" i="71"/>
  <c r="V1010" i="71" s="1"/>
  <c r="U1210" i="71"/>
  <c r="V1210" i="71" s="1"/>
  <c r="U1410" i="71"/>
  <c r="V1410" i="71" s="1"/>
  <c r="U1610" i="71"/>
  <c r="V1610" i="71" s="1"/>
  <c r="U1810" i="71"/>
  <c r="V1810" i="71" s="1"/>
  <c r="U2010" i="71"/>
  <c r="V2010" i="71" s="1"/>
  <c r="U2210" i="71"/>
  <c r="V2210" i="71" s="1"/>
  <c r="U2410" i="71"/>
  <c r="V2410" i="71" s="1"/>
  <c r="U2610" i="71"/>
  <c r="V2610" i="71" s="1"/>
  <c r="U2810" i="71"/>
  <c r="V2810" i="71" s="1"/>
  <c r="U3010" i="71"/>
  <c r="V3010" i="71" s="1"/>
  <c r="U3210" i="71"/>
  <c r="V3210" i="71" s="1"/>
  <c r="U3410" i="71"/>
  <c r="V3410" i="71" s="1"/>
  <c r="U3610" i="71"/>
  <c r="V3610" i="71" s="1"/>
  <c r="U3810" i="71"/>
  <c r="V3810" i="71" s="1"/>
  <c r="U2251" i="71"/>
  <c r="V2251" i="71" s="1"/>
  <c r="U4531" i="71"/>
  <c r="V4531" i="71" s="1"/>
  <c r="U1133" i="71"/>
  <c r="V1133" i="71" s="1"/>
  <c r="U3953" i="71"/>
  <c r="V3953" i="71" s="1"/>
  <c r="U11" i="71"/>
  <c r="V11" i="71" s="1"/>
  <c r="U211" i="71"/>
  <c r="V211" i="71" s="1"/>
  <c r="U411" i="71"/>
  <c r="V411" i="71" s="1"/>
  <c r="U611" i="71"/>
  <c r="V611" i="71" s="1"/>
  <c r="U811" i="71"/>
  <c r="V811" i="71" s="1"/>
  <c r="U1011" i="71"/>
  <c r="V1011" i="71" s="1"/>
  <c r="U1211" i="71"/>
  <c r="V1211" i="71" s="1"/>
  <c r="U1411" i="71"/>
  <c r="V1411" i="71" s="1"/>
  <c r="U1611" i="71"/>
  <c r="V1611" i="71" s="1"/>
  <c r="U1811" i="71"/>
  <c r="V1811" i="71" s="1"/>
  <c r="U2011" i="71"/>
  <c r="V2011" i="71" s="1"/>
  <c r="U3591" i="71"/>
  <c r="V3591" i="71" s="1"/>
  <c r="U4892" i="71"/>
  <c r="V4892" i="71" s="1"/>
  <c r="U3813" i="71"/>
  <c r="V3813" i="71" s="1"/>
  <c r="U52" i="71"/>
  <c r="V52" i="71" s="1"/>
  <c r="U252" i="71"/>
  <c r="V252" i="71" s="1"/>
  <c r="U452" i="71"/>
  <c r="V452" i="71" s="1"/>
  <c r="U652" i="71"/>
  <c r="V652" i="71" s="1"/>
  <c r="U852" i="71"/>
  <c r="V852" i="71" s="1"/>
  <c r="U1052" i="71"/>
  <c r="V1052" i="71" s="1"/>
  <c r="U1252" i="71"/>
  <c r="V1252" i="71" s="1"/>
  <c r="U1452" i="71"/>
  <c r="V1452" i="71" s="1"/>
  <c r="U1652" i="71"/>
  <c r="V1652" i="71" s="1"/>
  <c r="U1852" i="71"/>
  <c r="V1852" i="71" s="1"/>
  <c r="U2052" i="71"/>
  <c r="V2052" i="71" s="1"/>
  <c r="U2252" i="71"/>
  <c r="V2252" i="71" s="1"/>
  <c r="U2452" i="71"/>
  <c r="V2452" i="71" s="1"/>
  <c r="U2652" i="71"/>
  <c r="V2652" i="71" s="1"/>
  <c r="U2852" i="71"/>
  <c r="V2852" i="71" s="1"/>
  <c r="U3052" i="71"/>
  <c r="V3052" i="71" s="1"/>
  <c r="U3252" i="71"/>
  <c r="V3252" i="71" s="1"/>
  <c r="U3452" i="71"/>
  <c r="V3452" i="71" s="1"/>
  <c r="U2946" i="71"/>
  <c r="V2946" i="71" s="1"/>
  <c r="U4346" i="71"/>
  <c r="V4346" i="71" s="1"/>
  <c r="U4349" i="71"/>
  <c r="V4349" i="71" s="1"/>
  <c r="U267" i="71"/>
  <c r="V267" i="71" s="1"/>
  <c r="U1467" i="71"/>
  <c r="V1467" i="71" s="1"/>
  <c r="U3067" i="71"/>
  <c r="V3067" i="71" s="1"/>
  <c r="U4067" i="71"/>
  <c r="V4067" i="71" s="1"/>
  <c r="U4509" i="71"/>
  <c r="V4509" i="71" s="1"/>
  <c r="U1573" i="71"/>
  <c r="V1573" i="71" s="1"/>
  <c r="U468" i="71"/>
  <c r="V468" i="71" s="1"/>
  <c r="U1668" i="71"/>
  <c r="V1668" i="71" s="1"/>
  <c r="U2868" i="71"/>
  <c r="V2868" i="71" s="1"/>
  <c r="U4710" i="71"/>
  <c r="V4710" i="71" s="1"/>
  <c r="U549" i="71"/>
  <c r="V549" i="71" s="1"/>
  <c r="U1349" i="71"/>
  <c r="V1349" i="71" s="1"/>
  <c r="U2349" i="71"/>
  <c r="V2349" i="71" s="1"/>
  <c r="U4549" i="71"/>
  <c r="V4549" i="71" s="1"/>
  <c r="U270" i="71"/>
  <c r="V270" i="71" s="1"/>
  <c r="U1470" i="71"/>
  <c r="V1470" i="71" s="1"/>
  <c r="U2870" i="71"/>
  <c r="V2870" i="71" s="1"/>
  <c r="U3670" i="71"/>
  <c r="V3670" i="71" s="1"/>
  <c r="U71" i="71"/>
  <c r="V71" i="71" s="1"/>
  <c r="U871" i="71"/>
  <c r="V871" i="71" s="1"/>
  <c r="U1671" i="71"/>
  <c r="V1671" i="71" s="1"/>
  <c r="U4793" i="71"/>
  <c r="V4793" i="71" s="1"/>
  <c r="U712" i="71"/>
  <c r="V712" i="71" s="1"/>
  <c r="U1312" i="71"/>
  <c r="V1312" i="71" s="1"/>
  <c r="U2312" i="71"/>
  <c r="V2312" i="71" s="1"/>
  <c r="U1346" i="71"/>
  <c r="V1346" i="71" s="1"/>
  <c r="U2746" i="71"/>
  <c r="V2746" i="71" s="1"/>
  <c r="U4146" i="71"/>
  <c r="V4146" i="71" s="1"/>
  <c r="U4728" i="71"/>
  <c r="V4728" i="71" s="1"/>
  <c r="U4353" i="71"/>
  <c r="V4353" i="71" s="1"/>
  <c r="U867" i="71"/>
  <c r="V867" i="71" s="1"/>
  <c r="U2267" i="71"/>
  <c r="V2267" i="71" s="1"/>
  <c r="U3867" i="71"/>
  <c r="V3867" i="71" s="1"/>
  <c r="U4768" i="71"/>
  <c r="V4768" i="71" s="1"/>
  <c r="U4211" i="71"/>
  <c r="V4211" i="71" s="1"/>
  <c r="U714" i="71"/>
  <c r="V714" i="71" s="1"/>
  <c r="U1268" i="71"/>
  <c r="V1268" i="71" s="1"/>
  <c r="U2468" i="71"/>
  <c r="V2468" i="71" s="1"/>
  <c r="U3268" i="71"/>
  <c r="V3268" i="71" s="1"/>
  <c r="U1993" i="71"/>
  <c r="V1993" i="71" s="1"/>
  <c r="U949" i="71"/>
  <c r="V949" i="71" s="1"/>
  <c r="U1949" i="71"/>
  <c r="V1949" i="71" s="1"/>
  <c r="U3149" i="71"/>
  <c r="V3149" i="71" s="1"/>
  <c r="U1153" i="71"/>
  <c r="V1153" i="71" s="1"/>
  <c r="U470" i="71"/>
  <c r="V470" i="71" s="1"/>
  <c r="U1870" i="71"/>
  <c r="V1870" i="71" s="1"/>
  <c r="U2670" i="71"/>
  <c r="V2670" i="71" s="1"/>
  <c r="U3470" i="71"/>
  <c r="V3470" i="71" s="1"/>
  <c r="U2013" i="71"/>
  <c r="V2013" i="71" s="1"/>
  <c r="U471" i="71"/>
  <c r="V471" i="71" s="1"/>
  <c r="U1271" i="71"/>
  <c r="V1271" i="71" s="1"/>
  <c r="U2071" i="71"/>
  <c r="V2071" i="71" s="1"/>
  <c r="U312" i="71"/>
  <c r="V312" i="71" s="1"/>
  <c r="U1512" i="71"/>
  <c r="V1512" i="71" s="1"/>
  <c r="U546" i="71"/>
  <c r="V546" i="71" s="1"/>
  <c r="U1946" i="71"/>
  <c r="V1946" i="71" s="1"/>
  <c r="U3546" i="71"/>
  <c r="V3546" i="71" s="1"/>
  <c r="U3688" i="71"/>
  <c r="V3688" i="71" s="1"/>
  <c r="U2053" i="71"/>
  <c r="V2053" i="71" s="1"/>
  <c r="U667" i="71"/>
  <c r="V667" i="71" s="1"/>
  <c r="U2067" i="71"/>
  <c r="V2067" i="71" s="1"/>
  <c r="U3467" i="71"/>
  <c r="V3467" i="71" s="1"/>
  <c r="U3829" i="71"/>
  <c r="V3829" i="71" s="1"/>
  <c r="U3133" i="71"/>
  <c r="V3133" i="71" s="1"/>
  <c r="U1068" i="71"/>
  <c r="V1068" i="71" s="1"/>
  <c r="U2268" i="71"/>
  <c r="V2268" i="71" s="1"/>
  <c r="U3468" i="71"/>
  <c r="V3468" i="71" s="1"/>
  <c r="U349" i="71"/>
  <c r="V349" i="71" s="1"/>
  <c r="U1549" i="71"/>
  <c r="V1549" i="71" s="1"/>
  <c r="U2749" i="71"/>
  <c r="V2749" i="71" s="1"/>
  <c r="U3211" i="71"/>
  <c r="V3211" i="71" s="1"/>
  <c r="U670" i="71"/>
  <c r="V670" i="71" s="1"/>
  <c r="U2470" i="71"/>
  <c r="V2470" i="71" s="1"/>
  <c r="U3331" i="71"/>
  <c r="V3331" i="71" s="1"/>
  <c r="U4391" i="71"/>
  <c r="V4391" i="71" s="1"/>
  <c r="U3871" i="71"/>
  <c r="V3871" i="71" s="1"/>
  <c r="U4667" i="71"/>
  <c r="V4667" i="71" s="1"/>
  <c r="U3972" i="71"/>
  <c r="V3972" i="71" s="1"/>
  <c r="U853" i="71"/>
  <c r="V853" i="71" s="1"/>
  <c r="U3071" i="71"/>
  <c r="V3071" i="71" s="1"/>
  <c r="U746" i="71"/>
  <c r="V746" i="71" s="1"/>
  <c r="U2146" i="71"/>
  <c r="V2146" i="71" s="1"/>
  <c r="U3346" i="71"/>
  <c r="V3346" i="71" s="1"/>
  <c r="U4546" i="71"/>
  <c r="V4546" i="71" s="1"/>
  <c r="U4170" i="71"/>
  <c r="V4170" i="71" s="1"/>
  <c r="U67" i="71"/>
  <c r="V67" i="71" s="1"/>
  <c r="U1667" i="71"/>
  <c r="V1667" i="71" s="1"/>
  <c r="U2867" i="71"/>
  <c r="V2867" i="71" s="1"/>
  <c r="U4267" i="71"/>
  <c r="V4267" i="71" s="1"/>
  <c r="U4330" i="71"/>
  <c r="V4330" i="71" s="1"/>
  <c r="U4293" i="71"/>
  <c r="V4293" i="71" s="1"/>
  <c r="U668" i="71"/>
  <c r="V668" i="71" s="1"/>
  <c r="U1868" i="71"/>
  <c r="V1868" i="71" s="1"/>
  <c r="U3068" i="71"/>
  <c r="V3068" i="71" s="1"/>
  <c r="U4551" i="71"/>
  <c r="V4551" i="71" s="1"/>
  <c r="U749" i="71"/>
  <c r="V749" i="71" s="1"/>
  <c r="U1749" i="71"/>
  <c r="V1749" i="71" s="1"/>
  <c r="U2549" i="71"/>
  <c r="V2549" i="71" s="1"/>
  <c r="U3349" i="71"/>
  <c r="V3349" i="71" s="1"/>
  <c r="U70" i="71"/>
  <c r="V70" i="71" s="1"/>
  <c r="U1070" i="71"/>
  <c r="V1070" i="71" s="1"/>
  <c r="U2270" i="71"/>
  <c r="V2270" i="71" s="1"/>
  <c r="U3270" i="71"/>
  <c r="V3270" i="71" s="1"/>
  <c r="U4831" i="71"/>
  <c r="V4831" i="71" s="1"/>
  <c r="U271" i="71"/>
  <c r="V271" i="71" s="1"/>
  <c r="U1071" i="71"/>
  <c r="V1071" i="71" s="1"/>
  <c r="U1871" i="71"/>
  <c r="V1871" i="71" s="1"/>
  <c r="U112" i="71"/>
  <c r="V112" i="71" s="1"/>
  <c r="U912" i="71"/>
  <c r="V912" i="71" s="1"/>
  <c r="U1912" i="71"/>
  <c r="V1912" i="71" s="1"/>
  <c r="U146" i="71"/>
  <c r="V146" i="71" s="1"/>
  <c r="U1146" i="71"/>
  <c r="V1146" i="71" s="1"/>
  <c r="U2546" i="71"/>
  <c r="V2546" i="71" s="1"/>
  <c r="U3946" i="71"/>
  <c r="V3946" i="71" s="1"/>
  <c r="U3729" i="71"/>
  <c r="V3729" i="71" s="1"/>
  <c r="U814" i="71"/>
  <c r="V814" i="71" s="1"/>
  <c r="U1267" i="71"/>
  <c r="V1267" i="71" s="1"/>
  <c r="U2467" i="71"/>
  <c r="V2467" i="71" s="1"/>
  <c r="U3667" i="71"/>
  <c r="V3667" i="71" s="1"/>
  <c r="U3888" i="71"/>
  <c r="V3888" i="71" s="1"/>
  <c r="U3231" i="71"/>
  <c r="V3231" i="71" s="1"/>
  <c r="U68" i="71"/>
  <c r="V68" i="71" s="1"/>
  <c r="U1468" i="71"/>
  <c r="V1468" i="71" s="1"/>
  <c r="U2668" i="71"/>
  <c r="V2668" i="71" s="1"/>
  <c r="U3948" i="71"/>
  <c r="V3948" i="71" s="1"/>
  <c r="U514" i="71"/>
  <c r="V514" i="71" s="1"/>
  <c r="U1149" i="71"/>
  <c r="V1149" i="71" s="1"/>
  <c r="U2149" i="71"/>
  <c r="V2149" i="71" s="1"/>
  <c r="U2949" i="71"/>
  <c r="V2949" i="71" s="1"/>
  <c r="U4373" i="71"/>
  <c r="V4373" i="71" s="1"/>
  <c r="U870" i="71"/>
  <c r="V870" i="71" s="1"/>
  <c r="U2070" i="71"/>
  <c r="V2070" i="71" s="1"/>
  <c r="U3070" i="71"/>
  <c r="V3070" i="71" s="1"/>
  <c r="U3990" i="71"/>
  <c r="V3990" i="71" s="1"/>
  <c r="U4653" i="71"/>
  <c r="V4653" i="71" s="1"/>
  <c r="U671" i="71"/>
  <c r="V671" i="71" s="1"/>
  <c r="U1471" i="71"/>
  <c r="V1471" i="71" s="1"/>
  <c r="U1513" i="71"/>
  <c r="V1513" i="71" s="1"/>
  <c r="U512" i="71"/>
  <c r="V512" i="71" s="1"/>
  <c r="U1112" i="71"/>
  <c r="V1112" i="71" s="1"/>
  <c r="U1712" i="71"/>
  <c r="V1712" i="71" s="1"/>
  <c r="U2112" i="71"/>
  <c r="V2112" i="71" s="1"/>
  <c r="U346" i="71"/>
  <c r="V346" i="71" s="1"/>
  <c r="U1546" i="71"/>
  <c r="V1546" i="71" s="1"/>
  <c r="U3146" i="71"/>
  <c r="V3146" i="71" s="1"/>
  <c r="U4746" i="71"/>
  <c r="V4746" i="71" s="1"/>
  <c r="U2131" i="71"/>
  <c r="V2131" i="71" s="1"/>
  <c r="U467" i="71"/>
  <c r="V467" i="71" s="1"/>
  <c r="U1867" i="71"/>
  <c r="V1867" i="71" s="1"/>
  <c r="U3267" i="71"/>
  <c r="V3267" i="71" s="1"/>
  <c r="U4328" i="71"/>
  <c r="V4328" i="71" s="1"/>
  <c r="U4492" i="71"/>
  <c r="V4492" i="71" s="1"/>
  <c r="U268" i="71"/>
  <c r="V268" i="71" s="1"/>
  <c r="U2068" i="71"/>
  <c r="V2068" i="71" s="1"/>
  <c r="U149" i="71"/>
  <c r="V149" i="71" s="1"/>
  <c r="U1670" i="71"/>
  <c r="V1670" i="71" s="1"/>
  <c r="U946" i="71"/>
  <c r="V946" i="71" s="1"/>
  <c r="U2346" i="71"/>
  <c r="V2346" i="71" s="1"/>
  <c r="U3746" i="71"/>
  <c r="V3746" i="71" s="1"/>
  <c r="U4168" i="71"/>
  <c r="V4168" i="71" s="1"/>
  <c r="U3113" i="71"/>
  <c r="V3113" i="71" s="1"/>
  <c r="U1067" i="71"/>
  <c r="V1067" i="71" s="1"/>
  <c r="U2667" i="71"/>
  <c r="V2667" i="71" s="1"/>
  <c r="U4467" i="71"/>
  <c r="V4467" i="71" s="1"/>
  <c r="U2431" i="71"/>
  <c r="V2431" i="71" s="1"/>
  <c r="U868" i="71"/>
  <c r="V868" i="71" s="1"/>
  <c r="U3689" i="71"/>
  <c r="V3689" i="71" s="1"/>
  <c r="U1270" i="71"/>
  <c r="V1270" i="71" s="1"/>
  <c r="U1604" i="71"/>
  <c r="V1604" i="71" s="1"/>
  <c r="U4150" i="71"/>
  <c r="V4150" i="71" s="1"/>
  <c r="U134" i="71"/>
  <c r="V134" i="71" s="1"/>
  <c r="U1165" i="71"/>
  <c r="V1165" i="71" s="1"/>
  <c r="U2365" i="71"/>
  <c r="V2365" i="71" s="1"/>
  <c r="U3565" i="71"/>
  <c r="V3565" i="71" s="1"/>
  <c r="U4865" i="71"/>
  <c r="V4865" i="71" s="1"/>
  <c r="U234" i="71"/>
  <c r="V234" i="71" s="1"/>
  <c r="U3652" i="71"/>
  <c r="V3652" i="71" s="1"/>
  <c r="U3852" i="71"/>
  <c r="V3852" i="71" s="1"/>
  <c r="U4432" i="71"/>
  <c r="V4432" i="71" s="1"/>
  <c r="U1393" i="71"/>
  <c r="V1393" i="71" s="1"/>
  <c r="U2613" i="71"/>
  <c r="V2613" i="71" s="1"/>
  <c r="U3713" i="71"/>
  <c r="V3713" i="71" s="1"/>
  <c r="U214" i="71"/>
  <c r="V214" i="71" s="1"/>
  <c r="U1394" i="71"/>
  <c r="V1394" i="71" s="1"/>
  <c r="U173" i="71"/>
  <c r="V173" i="71" s="1"/>
  <c r="U373" i="71"/>
  <c r="V373" i="71" s="1"/>
  <c r="U3193" i="71"/>
  <c r="V3193" i="71" s="1"/>
  <c r="U1334" i="71"/>
  <c r="V1334" i="71" s="1"/>
  <c r="U176" i="71"/>
  <c r="V176" i="71" s="1"/>
  <c r="U376" i="71"/>
  <c r="V376" i="71" s="1"/>
  <c r="U576" i="71"/>
  <c r="V576" i="71" s="1"/>
  <c r="U776" i="71"/>
  <c r="V776" i="71" s="1"/>
  <c r="U976" i="71"/>
  <c r="V976" i="71" s="1"/>
  <c r="U1176" i="71"/>
  <c r="V1176" i="71" s="1"/>
  <c r="U1376" i="71"/>
  <c r="V1376" i="71" s="1"/>
  <c r="U1576" i="71"/>
  <c r="V1576" i="71" s="1"/>
  <c r="U1776" i="71"/>
  <c r="V1776" i="71" s="1"/>
  <c r="U1976" i="71"/>
  <c r="V1976" i="71" s="1"/>
  <c r="U2176" i="71"/>
  <c r="V2176" i="71" s="1"/>
  <c r="U2376" i="71"/>
  <c r="V2376" i="71" s="1"/>
  <c r="U2576" i="71"/>
  <c r="V2576" i="71" s="1"/>
  <c r="U2776" i="71"/>
  <c r="V2776" i="71" s="1"/>
  <c r="U2976" i="71"/>
  <c r="V2976" i="71" s="1"/>
  <c r="U177" i="71"/>
  <c r="V177" i="71" s="1"/>
  <c r="U377" i="71"/>
  <c r="V377" i="71" s="1"/>
  <c r="U577" i="71"/>
  <c r="V577" i="71" s="1"/>
  <c r="U777" i="71"/>
  <c r="V777" i="71" s="1"/>
  <c r="U977" i="71"/>
  <c r="V977" i="71" s="1"/>
  <c r="U1177" i="71"/>
  <c r="V1177" i="71" s="1"/>
  <c r="U1377" i="71"/>
  <c r="V1377" i="71" s="1"/>
  <c r="U1577" i="71"/>
  <c r="V1577" i="71" s="1"/>
  <c r="U1777" i="71"/>
  <c r="V1777" i="71" s="1"/>
  <c r="U1977" i="71"/>
  <c r="V1977" i="71" s="1"/>
  <c r="U98" i="71"/>
  <c r="V98" i="71" s="1"/>
  <c r="U298" i="71"/>
  <c r="V298" i="71" s="1"/>
  <c r="U498" i="71"/>
  <c r="V498" i="71" s="1"/>
  <c r="U698" i="71"/>
  <c r="V698" i="71" s="1"/>
  <c r="U1098" i="71"/>
  <c r="V1098" i="71" s="1"/>
  <c r="U1298" i="71"/>
  <c r="V1298" i="71" s="1"/>
  <c r="U1498" i="71"/>
  <c r="V1498" i="71" s="1"/>
  <c r="U83" i="71"/>
  <c r="V83" i="71" s="1"/>
  <c r="U283" i="71"/>
  <c r="V283" i="71" s="1"/>
  <c r="U483" i="71"/>
  <c r="V483" i="71" s="1"/>
  <c r="U683" i="71"/>
  <c r="V683" i="71" s="1"/>
  <c r="U883" i="71"/>
  <c r="V883" i="71" s="1"/>
  <c r="U1083" i="71"/>
  <c r="V1083" i="71" s="1"/>
  <c r="U1283" i="71"/>
  <c r="V1283" i="71" s="1"/>
  <c r="U1483" i="71"/>
  <c r="V1483" i="71" s="1"/>
  <c r="U1683" i="71"/>
  <c r="V1683" i="71" s="1"/>
  <c r="U1883" i="71"/>
  <c r="V1883" i="71" s="1"/>
  <c r="U2083" i="71"/>
  <c r="V2083" i="71" s="1"/>
  <c r="U2283" i="71"/>
  <c r="V2283" i="71" s="1"/>
  <c r="U2483" i="71"/>
  <c r="V2483" i="71" s="1"/>
  <c r="U2683" i="71"/>
  <c r="V2683" i="71" s="1"/>
  <c r="U2883" i="71"/>
  <c r="V2883" i="71" s="1"/>
  <c r="U1794" i="71"/>
  <c r="V1794" i="71" s="1"/>
  <c r="U2974" i="71"/>
  <c r="V2974" i="71" s="1"/>
  <c r="U4534" i="71"/>
  <c r="V4534" i="71" s="1"/>
  <c r="U995" i="71"/>
  <c r="V995" i="71" s="1"/>
  <c r="U2275" i="71"/>
  <c r="V2275" i="71" s="1"/>
  <c r="U3955" i="71"/>
  <c r="V3955" i="71" s="1"/>
  <c r="U4896" i="71"/>
  <c r="V4896" i="71" s="1"/>
  <c r="U2458" i="71"/>
  <c r="V2458" i="71" s="1"/>
  <c r="U339" i="71"/>
  <c r="V339" i="71" s="1"/>
  <c r="U3079" i="71"/>
  <c r="V3079" i="71" s="1"/>
  <c r="U1160" i="71"/>
  <c r="V1160" i="71" s="1"/>
  <c r="U4180" i="71"/>
  <c r="V4180" i="71" s="1"/>
  <c r="U3161" i="71"/>
  <c r="V3161" i="71" s="1"/>
  <c r="U3262" i="71"/>
  <c r="V3262" i="71" s="1"/>
  <c r="U2314" i="71"/>
  <c r="V2314" i="71" s="1"/>
  <c r="U3514" i="71"/>
  <c r="V3514" i="71" s="1"/>
  <c r="U4734" i="71"/>
  <c r="V4734" i="71" s="1"/>
  <c r="U1075" i="71"/>
  <c r="V1075" i="71" s="1"/>
  <c r="U2235" i="71"/>
  <c r="V2235" i="71" s="1"/>
  <c r="U3255" i="71"/>
  <c r="V3255" i="71" s="1"/>
  <c r="U4495" i="71"/>
  <c r="V4495" i="71" s="1"/>
  <c r="U4576" i="71"/>
  <c r="V4576" i="71" s="1"/>
  <c r="U3437" i="71"/>
  <c r="V3437" i="71" s="1"/>
  <c r="U4917" i="71"/>
  <c r="V4917" i="71" s="1"/>
  <c r="U3858" i="71"/>
  <c r="V3858" i="71" s="1"/>
  <c r="U679" i="71"/>
  <c r="V679" i="71" s="1"/>
  <c r="U306" i="71"/>
  <c r="V306" i="71" s="1"/>
  <c r="U906" i="71"/>
  <c r="V906" i="71" s="1"/>
  <c r="U1506" i="71"/>
  <c r="V1506" i="71" s="1"/>
  <c r="U2106" i="71"/>
  <c r="V2106" i="71" s="1"/>
  <c r="U2706" i="71"/>
  <c r="V2706" i="71" s="1"/>
  <c r="U2906" i="71"/>
  <c r="V2906" i="71" s="1"/>
  <c r="U3506" i="71"/>
  <c r="V3506" i="71" s="1"/>
  <c r="U4106" i="71"/>
  <c r="V4106" i="71" s="1"/>
  <c r="U4706" i="71"/>
  <c r="V4706" i="71" s="1"/>
  <c r="U4906" i="71"/>
  <c r="V4906" i="71" s="1"/>
  <c r="U3609" i="71"/>
  <c r="V3609" i="71" s="1"/>
  <c r="U4770" i="71"/>
  <c r="V4770" i="71" s="1"/>
  <c r="U4631" i="71"/>
  <c r="V4631" i="71" s="1"/>
  <c r="U1813" i="71"/>
  <c r="V1813" i="71" s="1"/>
  <c r="U634" i="71"/>
  <c r="V634" i="71" s="1"/>
  <c r="U1227" i="71"/>
  <c r="V1227" i="71" s="1"/>
  <c r="U1827" i="71"/>
  <c r="V1827" i="71" s="1"/>
  <c r="U2227" i="71"/>
  <c r="V2227" i="71" s="1"/>
  <c r="U2827" i="71"/>
  <c r="V2827" i="71" s="1"/>
  <c r="U3427" i="71"/>
  <c r="V3427" i="71" s="1"/>
  <c r="U3827" i="71"/>
  <c r="V3827" i="71" s="1"/>
  <c r="U4427" i="71"/>
  <c r="V4427" i="71" s="1"/>
  <c r="U4827" i="71"/>
  <c r="V4827" i="71" s="1"/>
  <c r="U4248" i="71"/>
  <c r="V4248" i="71" s="1"/>
  <c r="U4369" i="71"/>
  <c r="V4369" i="71" s="1"/>
  <c r="U3091" i="71"/>
  <c r="V3091" i="71" s="1"/>
  <c r="U1253" i="71"/>
  <c r="V1253" i="71" s="1"/>
  <c r="U4133" i="71"/>
  <c r="V4133" i="71" s="1"/>
  <c r="U28" i="71"/>
  <c r="V28" i="71" s="1"/>
  <c r="U628" i="71"/>
  <c r="V628" i="71" s="1"/>
  <c r="U1228" i="71"/>
  <c r="V1228" i="71" s="1"/>
  <c r="U1628" i="71"/>
  <c r="V1628" i="71" s="1"/>
  <c r="U2228" i="71"/>
  <c r="V2228" i="71" s="1"/>
  <c r="U2628" i="71"/>
  <c r="V2628" i="71" s="1"/>
  <c r="U3228" i="71"/>
  <c r="V3228" i="71" s="1"/>
  <c r="U3668" i="71"/>
  <c r="V3668" i="71" s="1"/>
  <c r="U4190" i="71"/>
  <c r="V4190" i="71" s="1"/>
  <c r="U94" i="71"/>
  <c r="V94" i="71" s="1"/>
  <c r="U509" i="71"/>
  <c r="V509" i="71" s="1"/>
  <c r="U1109" i="71"/>
  <c r="V1109" i="71" s="1"/>
  <c r="U1709" i="71"/>
  <c r="V1709" i="71" s="1"/>
  <c r="U2109" i="71"/>
  <c r="V2109" i="71" s="1"/>
  <c r="U2709" i="71"/>
  <c r="V2709" i="71" s="1"/>
  <c r="U3309" i="71"/>
  <c r="V3309" i="71" s="1"/>
  <c r="U4632" i="71"/>
  <c r="V4632" i="71" s="1"/>
  <c r="U30" i="71"/>
  <c r="V30" i="71" s="1"/>
  <c r="U630" i="71"/>
  <c r="V630" i="71" s="1"/>
  <c r="U1230" i="71"/>
  <c r="V1230" i="71" s="1"/>
  <c r="U1830" i="71"/>
  <c r="V1830" i="71" s="1"/>
  <c r="U2430" i="71"/>
  <c r="V2430" i="71" s="1"/>
  <c r="U2830" i="71"/>
  <c r="V2830" i="71" s="1"/>
  <c r="U3230" i="71"/>
  <c r="V3230" i="71" s="1"/>
  <c r="U3830" i="71"/>
  <c r="V3830" i="71" s="1"/>
  <c r="U1473" i="71"/>
  <c r="V1473" i="71" s="1"/>
  <c r="U231" i="71"/>
  <c r="V231" i="71" s="1"/>
  <c r="U631" i="71"/>
  <c r="V631" i="71" s="1"/>
  <c r="U1231" i="71"/>
  <c r="V1231" i="71" s="1"/>
  <c r="U1831" i="71"/>
  <c r="V1831" i="71" s="1"/>
  <c r="U773" i="71"/>
  <c r="V773" i="71" s="1"/>
  <c r="U272" i="71"/>
  <c r="V272" i="71" s="1"/>
  <c r="U872" i="71"/>
  <c r="V872" i="71" s="1"/>
  <c r="U1472" i="71"/>
  <c r="V1472" i="71" s="1"/>
  <c r="U2072" i="71"/>
  <c r="V2072" i="71" s="1"/>
  <c r="U2872" i="71"/>
  <c r="V2872" i="71" s="1"/>
  <c r="U3872" i="71"/>
  <c r="V3872" i="71" s="1"/>
  <c r="U796" i="71"/>
  <c r="V796" i="71" s="1"/>
  <c r="U106" i="71"/>
  <c r="V106" i="71" s="1"/>
  <c r="U706" i="71"/>
  <c r="V706" i="71" s="1"/>
  <c r="U1306" i="71"/>
  <c r="V1306" i="71" s="1"/>
  <c r="U1906" i="71"/>
  <c r="V1906" i="71" s="1"/>
  <c r="U2506" i="71"/>
  <c r="V2506" i="71" s="1"/>
  <c r="U3306" i="71"/>
  <c r="V3306" i="71" s="1"/>
  <c r="U3906" i="71"/>
  <c r="V3906" i="71" s="1"/>
  <c r="U4506" i="71"/>
  <c r="V4506" i="71" s="1"/>
  <c r="U4608" i="71"/>
  <c r="V4608" i="71" s="1"/>
  <c r="U3870" i="71"/>
  <c r="V3870" i="71" s="1"/>
  <c r="U3711" i="71"/>
  <c r="V3711" i="71" s="1"/>
  <c r="U2793" i="71"/>
  <c r="V2793" i="71" s="1"/>
  <c r="U27" i="71"/>
  <c r="V27" i="71" s="1"/>
  <c r="U427" i="71"/>
  <c r="V427" i="71" s="1"/>
  <c r="U1027" i="71"/>
  <c r="V1027" i="71" s="1"/>
  <c r="U1627" i="71"/>
  <c r="V1627" i="71" s="1"/>
  <c r="U2427" i="71"/>
  <c r="V2427" i="71" s="1"/>
  <c r="U3027" i="71"/>
  <c r="V3027" i="71" s="1"/>
  <c r="U3627" i="71"/>
  <c r="V3627" i="71" s="1"/>
  <c r="U4227" i="71"/>
  <c r="V4227" i="71" s="1"/>
  <c r="U3788" i="71"/>
  <c r="V3788" i="71" s="1"/>
  <c r="U3709" i="71"/>
  <c r="V3709" i="71" s="1"/>
  <c r="U2311" i="71"/>
  <c r="V2311" i="71" s="1"/>
  <c r="U4212" i="71"/>
  <c r="V4212" i="71" s="1"/>
  <c r="U374" i="71"/>
  <c r="V374" i="71" s="1"/>
  <c r="U428" i="71"/>
  <c r="V428" i="71" s="1"/>
  <c r="U1028" i="71"/>
  <c r="V1028" i="71" s="1"/>
  <c r="U1828" i="71"/>
  <c r="V1828" i="71" s="1"/>
  <c r="U2428" i="71"/>
  <c r="V2428" i="71" s="1"/>
  <c r="U3028" i="71"/>
  <c r="V3028" i="71" s="1"/>
  <c r="U4888" i="71"/>
  <c r="V4888" i="71" s="1"/>
  <c r="U1453" i="71"/>
  <c r="V1453" i="71" s="1"/>
  <c r="U309" i="71"/>
  <c r="V309" i="71" s="1"/>
  <c r="U909" i="71"/>
  <c r="V909" i="71" s="1"/>
  <c r="U1509" i="71"/>
  <c r="V1509" i="71" s="1"/>
  <c r="U2309" i="71"/>
  <c r="V2309" i="71" s="1"/>
  <c r="U2909" i="71"/>
  <c r="V2909" i="71" s="1"/>
  <c r="U4029" i="71"/>
  <c r="V4029" i="71" s="1"/>
  <c r="U3853" i="71"/>
  <c r="V3853" i="71" s="1"/>
  <c r="U430" i="71"/>
  <c r="V430" i="71" s="1"/>
  <c r="U1030" i="71"/>
  <c r="V1030" i="71" s="1"/>
  <c r="U1630" i="71"/>
  <c r="V1630" i="71" s="1"/>
  <c r="U2230" i="71"/>
  <c r="V2230" i="71" s="1"/>
  <c r="U3030" i="71"/>
  <c r="V3030" i="71" s="1"/>
  <c r="U3630" i="71"/>
  <c r="V3630" i="71" s="1"/>
  <c r="U4651" i="71"/>
  <c r="V4651" i="71" s="1"/>
  <c r="U31" i="71"/>
  <c r="V31" i="71" s="1"/>
  <c r="U831" i="71"/>
  <c r="V831" i="71" s="1"/>
  <c r="U1431" i="71"/>
  <c r="V1431" i="71" s="1"/>
  <c r="U2031" i="71"/>
  <c r="V2031" i="71" s="1"/>
  <c r="U4113" i="71"/>
  <c r="V4113" i="71" s="1"/>
  <c r="U472" i="71"/>
  <c r="V472" i="71" s="1"/>
  <c r="U1072" i="71"/>
  <c r="V1072" i="71" s="1"/>
  <c r="U1672" i="71"/>
  <c r="V1672" i="71" s="1"/>
  <c r="U2272" i="71"/>
  <c r="V2272" i="71" s="1"/>
  <c r="U2672" i="71"/>
  <c r="V2672" i="71" s="1"/>
  <c r="U3072" i="71"/>
  <c r="V3072" i="71" s="1"/>
  <c r="U3472" i="71"/>
  <c r="V3472" i="71" s="1"/>
  <c r="U1533" i="71"/>
  <c r="V1533" i="71" s="1"/>
  <c r="U3873" i="71"/>
  <c r="V3873" i="71" s="1"/>
  <c r="U274" i="71"/>
  <c r="V274" i="71" s="1"/>
  <c r="U193" i="71"/>
  <c r="V193" i="71" s="1"/>
  <c r="U3593" i="71"/>
  <c r="V3593" i="71" s="1"/>
  <c r="U1196" i="71"/>
  <c r="V1196" i="71" s="1"/>
  <c r="U506" i="71"/>
  <c r="V506" i="71" s="1"/>
  <c r="U1106" i="71"/>
  <c r="V1106" i="71" s="1"/>
  <c r="U1706" i="71"/>
  <c r="V1706" i="71" s="1"/>
  <c r="U2306" i="71"/>
  <c r="V2306" i="71" s="1"/>
  <c r="U3106" i="71"/>
  <c r="V3106" i="71" s="1"/>
  <c r="U3706" i="71"/>
  <c r="V3706" i="71" s="1"/>
  <c r="U4306" i="71"/>
  <c r="V4306" i="71" s="1"/>
  <c r="U4068" i="71"/>
  <c r="V4068" i="71" s="1"/>
  <c r="U4209" i="71"/>
  <c r="V4209" i="71" s="1"/>
  <c r="U2911" i="71"/>
  <c r="V2911" i="71" s="1"/>
  <c r="U4832" i="71"/>
  <c r="V4832" i="71" s="1"/>
  <c r="U4093" i="71"/>
  <c r="V4093" i="71" s="1"/>
  <c r="U227" i="71"/>
  <c r="V227" i="71" s="1"/>
  <c r="U827" i="71"/>
  <c r="V827" i="71" s="1"/>
  <c r="U1427" i="71"/>
  <c r="V1427" i="71" s="1"/>
  <c r="U2027" i="71"/>
  <c r="V2027" i="71" s="1"/>
  <c r="U2627" i="71"/>
  <c r="V2627" i="71" s="1"/>
  <c r="U3227" i="71"/>
  <c r="V3227" i="71" s="1"/>
  <c r="U4027" i="71"/>
  <c r="V4027" i="71" s="1"/>
  <c r="U4627" i="71"/>
  <c r="V4627" i="71" s="1"/>
  <c r="U4688" i="71"/>
  <c r="V4688" i="71" s="1"/>
  <c r="U4090" i="71"/>
  <c r="V4090" i="71" s="1"/>
  <c r="U4011" i="71"/>
  <c r="V4011" i="71" s="1"/>
  <c r="U2713" i="71"/>
  <c r="V2713" i="71" s="1"/>
  <c r="U228" i="71"/>
  <c r="V228" i="71" s="1"/>
  <c r="U828" i="71"/>
  <c r="V828" i="71" s="1"/>
  <c r="U1428" i="71"/>
  <c r="V1428" i="71" s="1"/>
  <c r="U2028" i="71"/>
  <c r="V2028" i="71" s="1"/>
  <c r="U2828" i="71"/>
  <c r="V2828" i="71" s="1"/>
  <c r="U3428" i="71"/>
  <c r="V3428" i="71" s="1"/>
  <c r="U3891" i="71"/>
  <c r="V3891" i="71" s="1"/>
  <c r="U109" i="71"/>
  <c r="V109" i="71" s="1"/>
  <c r="U709" i="71"/>
  <c r="V709" i="71" s="1"/>
  <c r="U1309" i="71"/>
  <c r="V1309" i="71" s="1"/>
  <c r="U1909" i="71"/>
  <c r="V1909" i="71" s="1"/>
  <c r="U2509" i="71"/>
  <c r="V2509" i="71" s="1"/>
  <c r="U3109" i="71"/>
  <c r="V3109" i="71" s="1"/>
  <c r="U2591" i="71"/>
  <c r="V2591" i="71" s="1"/>
  <c r="U230" i="71"/>
  <c r="V230" i="71" s="1"/>
  <c r="U830" i="71"/>
  <c r="V830" i="71" s="1"/>
  <c r="U1430" i="71"/>
  <c r="V1430" i="71" s="1"/>
  <c r="U2030" i="71"/>
  <c r="V2030" i="71" s="1"/>
  <c r="U2630" i="71"/>
  <c r="V2630" i="71" s="1"/>
  <c r="U3430" i="71"/>
  <c r="V3430" i="71" s="1"/>
  <c r="U2471" i="71"/>
  <c r="V2471" i="71" s="1"/>
  <c r="U4173" i="71"/>
  <c r="V4173" i="71" s="1"/>
  <c r="U431" i="71"/>
  <c r="V431" i="71" s="1"/>
  <c r="U1031" i="71"/>
  <c r="V1031" i="71" s="1"/>
  <c r="U1631" i="71"/>
  <c r="V1631" i="71" s="1"/>
  <c r="U3771" i="71"/>
  <c r="V3771" i="71" s="1"/>
  <c r="U72" i="71"/>
  <c r="V72" i="71" s="1"/>
  <c r="U672" i="71"/>
  <c r="V672" i="71" s="1"/>
  <c r="U1272" i="71"/>
  <c r="V1272" i="71" s="1"/>
  <c r="U1872" i="71"/>
  <c r="V1872" i="71" s="1"/>
  <c r="U2472" i="71"/>
  <c r="V2472" i="71" s="1"/>
  <c r="U3272" i="71"/>
  <c r="V3272" i="71" s="1"/>
  <c r="U3672" i="71"/>
  <c r="V3672" i="71" s="1"/>
  <c r="U4552" i="71"/>
  <c r="V4552" i="71" s="1"/>
  <c r="U2653" i="71"/>
  <c r="V2653" i="71" s="1"/>
  <c r="U1454" i="71"/>
  <c r="V1454" i="71" s="1"/>
  <c r="U393" i="71"/>
  <c r="V393" i="71" s="1"/>
  <c r="U593" i="71"/>
  <c r="V593" i="71" s="1"/>
  <c r="U1494" i="71"/>
  <c r="V1494" i="71" s="1"/>
  <c r="U196" i="71"/>
  <c r="V196" i="71" s="1"/>
  <c r="U396" i="71"/>
  <c r="V396" i="71" s="1"/>
  <c r="U596" i="71"/>
  <c r="V596" i="71" s="1"/>
  <c r="U996" i="71"/>
  <c r="V996" i="71" s="1"/>
  <c r="U2512" i="71"/>
  <c r="V2512" i="71" s="1"/>
  <c r="U2804" i="71"/>
  <c r="V2804" i="71" s="1"/>
  <c r="U3804" i="71"/>
  <c r="V3804" i="71" s="1"/>
  <c r="U4565" i="71"/>
  <c r="V4565" i="71" s="1"/>
  <c r="U2151" i="71"/>
  <c r="V2151" i="71" s="1"/>
  <c r="U1593" i="71"/>
  <c r="V1593" i="71" s="1"/>
  <c r="U165" i="71"/>
  <c r="V165" i="71" s="1"/>
  <c r="U765" i="71"/>
  <c r="V765" i="71" s="1"/>
  <c r="U1565" i="71"/>
  <c r="V1565" i="71" s="1"/>
  <c r="U2165" i="71"/>
  <c r="V2165" i="71" s="1"/>
  <c r="U2965" i="71"/>
  <c r="V2965" i="71" s="1"/>
  <c r="U3965" i="71"/>
  <c r="V3965" i="71" s="1"/>
  <c r="U3631" i="71"/>
  <c r="V3631" i="71" s="1"/>
  <c r="U204" i="71"/>
  <c r="V204" i="71" s="1"/>
  <c r="U1004" i="71"/>
  <c r="V1004" i="71" s="1"/>
  <c r="U2404" i="71"/>
  <c r="V2404" i="71" s="1"/>
  <c r="U3404" i="71"/>
  <c r="V3404" i="71" s="1"/>
  <c r="U4204" i="71"/>
  <c r="V4204" i="71" s="1"/>
  <c r="U4449" i="71"/>
  <c r="V4449" i="71" s="1"/>
  <c r="U4472" i="71"/>
  <c r="V4472" i="71" s="1"/>
  <c r="U3733" i="71"/>
  <c r="V3733" i="71" s="1"/>
  <c r="U565" i="71"/>
  <c r="V565" i="71" s="1"/>
  <c r="U1765" i="71"/>
  <c r="V1765" i="71" s="1"/>
  <c r="U2565" i="71"/>
  <c r="V2565" i="71" s="1"/>
  <c r="U3165" i="71"/>
  <c r="V3165" i="71" s="1"/>
  <c r="U3765" i="71"/>
  <c r="V3765" i="71" s="1"/>
  <c r="U4165" i="71"/>
  <c r="V4165" i="71" s="1"/>
  <c r="U1553" i="71"/>
  <c r="V1553" i="71" s="1"/>
  <c r="U1204" i="71"/>
  <c r="V1204" i="71" s="1"/>
  <c r="U3604" i="71"/>
  <c r="V3604" i="71" s="1"/>
  <c r="U4" i="71"/>
  <c r="V4" i="71" s="1"/>
  <c r="U804" i="71"/>
  <c r="V804" i="71" s="1"/>
  <c r="U2204" i="71"/>
  <c r="V2204" i="71" s="1"/>
  <c r="U3004" i="71"/>
  <c r="V3004" i="71" s="1"/>
  <c r="U4004" i="71"/>
  <c r="V4004" i="71" s="1"/>
  <c r="U4825" i="71"/>
  <c r="V4825" i="71" s="1"/>
  <c r="U3171" i="71"/>
  <c r="V3171" i="71" s="1"/>
  <c r="U2753" i="71"/>
  <c r="V2753" i="71" s="1"/>
  <c r="U1434" i="71"/>
  <c r="V1434" i="71" s="1"/>
  <c r="U965" i="71"/>
  <c r="V965" i="71" s="1"/>
  <c r="U1965" i="71"/>
  <c r="V1965" i="71" s="1"/>
  <c r="U2765" i="71"/>
  <c r="V2765" i="71" s="1"/>
  <c r="U3365" i="71"/>
  <c r="V3365" i="71" s="1"/>
  <c r="U4365" i="71"/>
  <c r="V4365" i="71" s="1"/>
  <c r="U404" i="71"/>
  <c r="V404" i="71" s="1"/>
  <c r="U1404" i="71"/>
  <c r="V1404" i="71" s="1"/>
  <c r="U2604" i="71"/>
  <c r="V2604" i="71" s="1"/>
  <c r="U4804" i="71"/>
  <c r="V4804" i="71" s="1"/>
  <c r="U365" i="71"/>
  <c r="V365" i="71" s="1"/>
  <c r="U604" i="71"/>
  <c r="V604" i="71" s="1"/>
  <c r="U1804" i="71"/>
  <c r="V1804" i="71" s="1"/>
  <c r="U3204" i="71"/>
  <c r="V3204" i="71" s="1"/>
  <c r="U4604" i="71"/>
  <c r="V4604" i="71" s="1"/>
  <c r="U4231" i="71"/>
  <c r="V4231" i="71" s="1"/>
  <c r="U1365" i="71"/>
  <c r="V1365" i="71" s="1"/>
  <c r="U4404" i="71"/>
  <c r="V4404" i="71" s="1"/>
  <c r="U66" i="71"/>
  <c r="V66" i="71" s="1"/>
  <c r="U266" i="71"/>
  <c r="V266" i="71" s="1"/>
  <c r="U466" i="71"/>
  <c r="V466" i="71" s="1"/>
  <c r="U666" i="71"/>
  <c r="V666" i="71" s="1"/>
  <c r="U866" i="71"/>
  <c r="V866" i="71" s="1"/>
  <c r="U1066" i="71"/>
  <c r="V1066" i="71" s="1"/>
  <c r="U1266" i="71"/>
  <c r="V1266" i="71" s="1"/>
  <c r="U1466" i="71"/>
  <c r="V1466" i="71" s="1"/>
  <c r="U1666" i="71"/>
  <c r="V1666" i="71" s="1"/>
  <c r="U1866" i="71"/>
  <c r="V1866" i="71" s="1"/>
  <c r="U2266" i="71"/>
  <c r="V2266" i="71" s="1"/>
  <c r="U2466" i="71"/>
  <c r="V2466" i="71" s="1"/>
  <c r="U2479" i="71"/>
  <c r="V2479" i="71" s="1"/>
  <c r="U3819" i="71"/>
  <c r="V3819" i="71" s="1"/>
  <c r="U700" i="71"/>
  <c r="V700" i="71" s="1"/>
  <c r="U2360" i="71"/>
  <c r="V2360" i="71" s="1"/>
  <c r="U3900" i="71"/>
  <c r="V3900" i="71" s="1"/>
  <c r="U461" i="71"/>
  <c r="V461" i="71" s="1"/>
  <c r="U2261" i="71"/>
  <c r="V2261" i="71" s="1"/>
  <c r="U3701" i="71"/>
  <c r="V3701" i="71" s="1"/>
  <c r="U1542" i="71"/>
  <c r="V1542" i="71" s="1"/>
  <c r="U3162" i="71"/>
  <c r="V3162" i="71" s="1"/>
  <c r="U4882" i="71"/>
  <c r="V4882" i="71" s="1"/>
  <c r="U2894" i="71"/>
  <c r="V2894" i="71" s="1"/>
  <c r="U4214" i="71"/>
  <c r="V4214" i="71" s="1"/>
  <c r="U635" i="71"/>
  <c r="V635" i="71" s="1"/>
  <c r="U1975" i="71"/>
  <c r="V1975" i="71" s="1"/>
  <c r="U3475" i="71"/>
  <c r="V3475" i="71" s="1"/>
  <c r="U4795" i="71"/>
  <c r="V4795" i="71" s="1"/>
  <c r="U4696" i="71"/>
  <c r="V4696" i="71" s="1"/>
  <c r="U3377" i="71"/>
  <c r="V3377" i="71" s="1"/>
  <c r="U2578" i="71"/>
  <c r="V2578" i="71" s="1"/>
  <c r="U4238" i="71"/>
  <c r="V4238" i="71" s="1"/>
  <c r="U1059" i="71"/>
  <c r="V1059" i="71" s="1"/>
  <c r="U3019" i="71"/>
  <c r="V3019" i="71" s="1"/>
  <c r="U4739" i="71"/>
  <c r="V4739" i="71" s="1"/>
  <c r="U1400" i="71"/>
  <c r="V1400" i="71" s="1"/>
  <c r="U3020" i="71"/>
  <c r="V3020" i="71" s="1"/>
  <c r="U4740" i="71"/>
  <c r="V4740" i="71" s="1"/>
  <c r="U1241" i="71"/>
  <c r="V1241" i="71" s="1"/>
  <c r="U2541" i="71"/>
  <c r="V2541" i="71" s="1"/>
  <c r="U4221" i="71"/>
  <c r="V4221" i="71" s="1"/>
  <c r="U2642" i="71"/>
  <c r="V2642" i="71" s="1"/>
  <c r="U4722" i="71"/>
  <c r="V4722" i="71" s="1"/>
  <c r="U2634" i="71"/>
  <c r="V2634" i="71" s="1"/>
  <c r="U3914" i="71"/>
  <c r="V3914" i="71" s="1"/>
  <c r="U535" i="71"/>
  <c r="V535" i="71" s="1"/>
  <c r="U1695" i="71"/>
  <c r="V1695" i="71" s="1"/>
  <c r="U3155" i="71"/>
  <c r="V3155" i="71" s="1"/>
  <c r="U4535" i="71"/>
  <c r="V4535" i="71" s="1"/>
  <c r="U4676" i="71"/>
  <c r="V4676" i="71" s="1"/>
  <c r="U3637" i="71"/>
  <c r="V3637" i="71" s="1"/>
  <c r="U2818" i="71"/>
  <c r="V2818" i="71" s="1"/>
  <c r="U4098" i="71"/>
  <c r="V4098" i="71" s="1"/>
  <c r="U659" i="71"/>
  <c r="V659" i="71" s="1"/>
  <c r="U2299" i="71"/>
  <c r="V2299" i="71" s="1"/>
  <c r="U3959" i="71"/>
  <c r="V3959" i="71" s="1"/>
  <c r="U680" i="71"/>
  <c r="V680" i="71" s="1"/>
  <c r="U2420" i="71"/>
  <c r="V2420" i="71" s="1"/>
  <c r="U4020" i="71"/>
  <c r="V4020" i="71" s="1"/>
  <c r="U361" i="71"/>
  <c r="V361" i="71" s="1"/>
  <c r="U1861" i="71"/>
  <c r="V1861" i="71" s="1"/>
  <c r="U3741" i="71"/>
  <c r="V3741" i="71" s="1"/>
  <c r="U1902" i="71"/>
  <c r="V1902" i="71" s="1"/>
  <c r="U3742" i="71"/>
  <c r="V3742" i="71" s="1"/>
  <c r="U2194" i="71"/>
  <c r="V2194" i="71" s="1"/>
  <c r="U3734" i="71"/>
  <c r="V3734" i="71" s="1"/>
  <c r="U4694" i="71"/>
  <c r="V4694" i="71" s="1"/>
  <c r="U1175" i="71"/>
  <c r="V1175" i="71" s="1"/>
  <c r="U2655" i="71"/>
  <c r="V2655" i="71" s="1"/>
  <c r="U4475" i="71"/>
  <c r="V4475" i="71" s="1"/>
  <c r="U4796" i="71"/>
  <c r="V4796" i="71" s="1"/>
  <c r="U3937" i="71"/>
  <c r="V3937" i="71" s="1"/>
  <c r="U2998" i="71"/>
  <c r="V2998" i="71" s="1"/>
  <c r="U4618" i="71"/>
  <c r="V4618" i="71" s="1"/>
  <c r="U1119" i="71"/>
  <c r="V1119" i="71" s="1"/>
  <c r="U2719" i="71"/>
  <c r="V2719" i="71" s="1"/>
  <c r="U4219" i="71"/>
  <c r="V4219" i="71" s="1"/>
  <c r="U800" i="71"/>
  <c r="V800" i="71" s="1"/>
  <c r="U2460" i="71"/>
  <c r="V2460" i="71" s="1"/>
  <c r="U1596" i="71"/>
  <c r="V1596" i="71" s="1"/>
  <c r="U2196" i="71"/>
  <c r="V2196" i="71" s="1"/>
  <c r="U2796" i="71"/>
  <c r="V2796" i="71" s="1"/>
  <c r="U197" i="71"/>
  <c r="V197" i="71" s="1"/>
  <c r="U797" i="71"/>
  <c r="V797" i="71" s="1"/>
  <c r="U1197" i="71"/>
  <c r="V1197" i="71" s="1"/>
  <c r="U1797" i="71"/>
  <c r="V1797" i="71" s="1"/>
  <c r="U318" i="71"/>
  <c r="V318" i="71" s="1"/>
  <c r="U718" i="71"/>
  <c r="V718" i="71" s="1"/>
  <c r="U1318" i="71"/>
  <c r="V1318" i="71" s="1"/>
  <c r="U303" i="71"/>
  <c r="V303" i="71" s="1"/>
  <c r="U703" i="71"/>
  <c r="V703" i="71" s="1"/>
  <c r="U1303" i="71"/>
  <c r="V1303" i="71" s="1"/>
  <c r="U1903" i="71"/>
  <c r="V1903" i="71" s="1"/>
  <c r="U2503" i="71"/>
  <c r="V2503" i="71" s="1"/>
  <c r="U2903" i="71"/>
  <c r="V2903" i="71" s="1"/>
  <c r="U4714" i="71"/>
  <c r="V4714" i="71" s="1"/>
  <c r="U2335" i="71"/>
  <c r="V2335" i="71" s="1"/>
  <c r="U2698" i="71"/>
  <c r="V2698" i="71" s="1"/>
  <c r="U3479" i="71"/>
  <c r="V3479" i="71" s="1"/>
  <c r="U3601" i="71"/>
  <c r="V3601" i="71" s="1"/>
  <c r="U2434" i="71"/>
  <c r="V2434" i="71" s="1"/>
  <c r="U1215" i="71"/>
  <c r="V1215" i="71" s="1"/>
  <c r="U4615" i="71"/>
  <c r="V4615" i="71" s="1"/>
  <c r="U3617" i="71"/>
  <c r="V3617" i="71" s="1"/>
  <c r="U919" i="71"/>
  <c r="V919" i="71" s="1"/>
  <c r="U4019" i="71"/>
  <c r="V4019" i="71" s="1"/>
  <c r="U4040" i="71"/>
  <c r="V4040" i="71" s="1"/>
  <c r="U3961" i="71"/>
  <c r="V3961" i="71" s="1"/>
  <c r="U3322" i="71"/>
  <c r="V3322" i="71" s="1"/>
  <c r="U4374" i="71"/>
  <c r="V4374" i="71" s="1"/>
  <c r="U2155" i="71"/>
  <c r="V2155" i="71" s="1"/>
  <c r="U4756" i="71"/>
  <c r="V4756" i="71" s="1"/>
  <c r="U4438" i="71"/>
  <c r="V4438" i="71" s="1"/>
  <c r="U4819" i="71"/>
  <c r="V4819" i="71" s="1"/>
  <c r="U4800" i="71"/>
  <c r="V4800" i="71" s="1"/>
  <c r="U4481" i="71"/>
  <c r="V4481" i="71" s="1"/>
  <c r="U4902" i="71"/>
  <c r="V4902" i="71" s="1"/>
  <c r="U675" i="71"/>
  <c r="V675" i="71" s="1"/>
  <c r="U4675" i="71"/>
  <c r="V4675" i="71" s="1"/>
  <c r="U2918" i="71"/>
  <c r="V2918" i="71" s="1"/>
  <c r="U859" i="71"/>
  <c r="V859" i="71" s="1"/>
  <c r="U920" i="71"/>
  <c r="V920" i="71" s="1"/>
  <c r="U4100" i="71"/>
  <c r="V4100" i="71" s="1"/>
  <c r="U3901" i="71"/>
  <c r="V3901" i="71" s="1"/>
  <c r="U3882" i="71"/>
  <c r="V3882" i="71" s="1"/>
  <c r="U4774" i="71"/>
  <c r="V4774" i="71" s="1"/>
  <c r="U4575" i="71"/>
  <c r="V4575" i="71" s="1"/>
  <c r="U4339" i="71"/>
  <c r="V4339" i="71" s="1"/>
  <c r="U4220" i="71"/>
  <c r="V4220" i="71" s="1"/>
  <c r="U2761" i="71"/>
  <c r="V2761" i="71" s="1"/>
  <c r="U2562" i="71"/>
  <c r="V2562" i="71" s="1"/>
  <c r="U4594" i="71"/>
  <c r="V4594" i="71" s="1"/>
  <c r="U3317" i="71"/>
  <c r="V3317" i="71" s="1"/>
  <c r="U3999" i="71"/>
  <c r="V3999" i="71" s="1"/>
  <c r="U3182" i="71"/>
  <c r="V3182" i="71" s="1"/>
  <c r="U3895" i="71"/>
  <c r="V3895" i="71" s="1"/>
  <c r="U200" i="71"/>
  <c r="V200" i="71" s="1"/>
  <c r="U4801" i="71"/>
  <c r="V4801" i="71" s="1"/>
  <c r="U4034" i="71"/>
  <c r="V4034" i="71" s="1"/>
  <c r="U2337" i="71"/>
  <c r="V2337" i="71" s="1"/>
  <c r="U1079" i="71"/>
  <c r="V1079" i="71" s="1"/>
  <c r="U3441" i="71"/>
  <c r="V3441" i="71" s="1"/>
  <c r="U364" i="71"/>
  <c r="V364" i="71" s="1"/>
  <c r="U764" i="71"/>
  <c r="V764" i="71" s="1"/>
  <c r="U1364" i="71"/>
  <c r="V1364" i="71" s="1"/>
  <c r="U1964" i="71"/>
  <c r="V1964" i="71" s="1"/>
  <c r="U2364" i="71"/>
  <c r="V2364" i="71" s="1"/>
  <c r="U2964" i="71"/>
  <c r="V2964" i="71" s="1"/>
  <c r="U3364" i="71"/>
  <c r="V3364" i="71" s="1"/>
  <c r="U3964" i="71"/>
  <c r="V3964" i="71" s="1"/>
  <c r="U4564" i="71"/>
  <c r="V4564" i="71" s="1"/>
  <c r="U4525" i="71"/>
  <c r="V4525" i="71" s="1"/>
  <c r="U4289" i="71"/>
  <c r="V4289" i="71" s="1"/>
  <c r="U3051" i="71"/>
  <c r="V3051" i="71" s="1"/>
  <c r="U4312" i="71"/>
  <c r="V4312" i="71" s="1"/>
  <c r="U3553" i="71"/>
  <c r="V3553" i="71" s="1"/>
  <c r="U1174" i="71"/>
  <c r="V1174" i="71" s="1"/>
  <c r="U525" i="71"/>
  <c r="V525" i="71" s="1"/>
  <c r="U925" i="71"/>
  <c r="V925" i="71" s="1"/>
  <c r="U1325" i="71"/>
  <c r="V1325" i="71" s="1"/>
  <c r="U1925" i="71"/>
  <c r="V1925" i="71" s="1"/>
  <c r="U2525" i="71"/>
  <c r="V2525" i="71" s="1"/>
  <c r="U3325" i="71"/>
  <c r="V3325" i="71" s="1"/>
  <c r="U4325" i="71"/>
  <c r="V4325" i="71" s="1"/>
  <c r="U1396" i="71"/>
  <c r="V1396" i="71" s="1"/>
  <c r="U1796" i="71"/>
  <c r="V1796" i="71" s="1"/>
  <c r="U1996" i="71"/>
  <c r="V1996" i="71" s="1"/>
  <c r="U2396" i="71"/>
  <c r="V2396" i="71" s="1"/>
  <c r="U2596" i="71"/>
  <c r="V2596" i="71" s="1"/>
  <c r="U2996" i="71"/>
  <c r="V2996" i="71" s="1"/>
  <c r="U397" i="71"/>
  <c r="V397" i="71" s="1"/>
  <c r="U597" i="71"/>
  <c r="V597" i="71" s="1"/>
  <c r="U997" i="71"/>
  <c r="V997" i="71" s="1"/>
  <c r="U1397" i="71"/>
  <c r="V1397" i="71" s="1"/>
  <c r="U1597" i="71"/>
  <c r="V1597" i="71" s="1"/>
  <c r="U1997" i="71"/>
  <c r="V1997" i="71" s="1"/>
  <c r="U118" i="71"/>
  <c r="V118" i="71" s="1"/>
  <c r="U518" i="71"/>
  <c r="V518" i="71" s="1"/>
  <c r="U918" i="71"/>
  <c r="V918" i="71" s="1"/>
  <c r="U1118" i="71"/>
  <c r="V1118" i="71" s="1"/>
  <c r="U1518" i="71"/>
  <c r="V1518" i="71" s="1"/>
  <c r="U103" i="71"/>
  <c r="V103" i="71" s="1"/>
  <c r="U503" i="71"/>
  <c r="V503" i="71" s="1"/>
  <c r="U903" i="71"/>
  <c r="V903" i="71" s="1"/>
  <c r="U1103" i="71"/>
  <c r="V1103" i="71" s="1"/>
  <c r="U1503" i="71"/>
  <c r="V1503" i="71" s="1"/>
  <c r="U1703" i="71"/>
  <c r="V1703" i="71" s="1"/>
  <c r="U2103" i="71"/>
  <c r="V2103" i="71" s="1"/>
  <c r="U2303" i="71"/>
  <c r="V2303" i="71" s="1"/>
  <c r="U2703" i="71"/>
  <c r="V2703" i="71" s="1"/>
  <c r="U1854" i="71"/>
  <c r="V1854" i="71" s="1"/>
  <c r="U3154" i="71"/>
  <c r="V3154" i="71" s="1"/>
  <c r="U1055" i="71"/>
  <c r="V1055" i="71" s="1"/>
  <c r="U4115" i="71"/>
  <c r="V4115" i="71" s="1"/>
  <c r="U2417" i="71"/>
  <c r="V2417" i="71" s="1"/>
  <c r="U579" i="71"/>
  <c r="V579" i="71" s="1"/>
  <c r="U1440" i="71"/>
  <c r="V1440" i="71" s="1"/>
  <c r="U4440" i="71"/>
  <c r="V4440" i="71" s="1"/>
  <c r="U3662" i="71"/>
  <c r="V3662" i="71" s="1"/>
  <c r="U3654" i="71"/>
  <c r="V3654" i="71" s="1"/>
  <c r="U4914" i="71"/>
  <c r="V4914" i="71" s="1"/>
  <c r="U2315" i="71"/>
  <c r="V2315" i="71" s="1"/>
  <c r="U3315" i="71"/>
  <c r="V3315" i="71" s="1"/>
  <c r="U4736" i="71"/>
  <c r="V4736" i="71" s="1"/>
  <c r="U2318" i="71"/>
  <c r="V2318" i="71" s="1"/>
  <c r="U3998" i="71"/>
  <c r="V3998" i="71" s="1"/>
  <c r="U2639" i="71"/>
  <c r="V2639" i="71" s="1"/>
  <c r="U860" i="71"/>
  <c r="V860" i="71" s="1"/>
  <c r="U2600" i="71"/>
  <c r="V2600" i="71" s="1"/>
  <c r="U681" i="71"/>
  <c r="V681" i="71" s="1"/>
  <c r="U2421" i="71"/>
  <c r="V2421" i="71" s="1"/>
  <c r="U1762" i="71"/>
  <c r="V1762" i="71" s="1"/>
  <c r="U1694" i="71"/>
  <c r="V1694" i="71" s="1"/>
  <c r="U2954" i="71"/>
  <c r="V2954" i="71" s="1"/>
  <c r="U735" i="71"/>
  <c r="V735" i="71" s="1"/>
  <c r="U3615" i="71"/>
  <c r="V3615" i="71" s="1"/>
  <c r="U4935" i="71"/>
  <c r="V4935" i="71" s="1"/>
  <c r="U3597" i="71"/>
  <c r="V3597" i="71" s="1"/>
  <c r="U2798" i="71"/>
  <c r="V2798" i="71" s="1"/>
  <c r="U1219" i="71"/>
  <c r="V1219" i="71" s="1"/>
  <c r="U3179" i="71"/>
  <c r="V3179" i="71" s="1"/>
  <c r="U1600" i="71"/>
  <c r="V1600" i="71" s="1"/>
  <c r="U3160" i="71"/>
  <c r="V3160" i="71" s="1"/>
  <c r="U1261" i="71"/>
  <c r="V1261" i="71" s="1"/>
  <c r="U2841" i="71"/>
  <c r="V2841" i="71" s="1"/>
  <c r="U2862" i="71"/>
  <c r="V2862" i="71" s="1"/>
  <c r="U2754" i="71"/>
  <c r="V2754" i="71" s="1"/>
  <c r="U3994" i="71"/>
  <c r="V3994" i="71" s="1"/>
  <c r="U1855" i="71"/>
  <c r="V1855" i="71" s="1"/>
  <c r="U3295" i="71"/>
  <c r="V3295" i="71" s="1"/>
  <c r="U4856" i="71"/>
  <c r="V4856" i="71" s="1"/>
  <c r="U3777" i="71"/>
  <c r="V3777" i="71" s="1"/>
  <c r="U4258" i="71"/>
  <c r="V4258" i="71" s="1"/>
  <c r="U2439" i="71"/>
  <c r="V2439" i="71" s="1"/>
  <c r="U4179" i="71"/>
  <c r="V4179" i="71" s="1"/>
  <c r="U2620" i="71"/>
  <c r="V2620" i="71" s="1"/>
  <c r="U421" i="71"/>
  <c r="V421" i="71" s="1"/>
  <c r="U2081" i="71"/>
  <c r="V2081" i="71" s="1"/>
  <c r="U2334" i="71"/>
  <c r="V2334" i="71" s="1"/>
  <c r="U3854" i="71"/>
  <c r="V3854" i="71" s="1"/>
  <c r="U1275" i="71"/>
  <c r="V1275" i="71" s="1"/>
  <c r="U2795" i="71"/>
  <c r="V2795" i="71" s="1"/>
  <c r="U2217" i="71"/>
  <c r="V2217" i="71" s="1"/>
  <c r="U4017" i="71"/>
  <c r="V4017" i="71" s="1"/>
  <c r="U3138" i="71"/>
  <c r="V3138" i="71" s="1"/>
  <c r="U1299" i="71"/>
  <c r="V1299" i="71" s="1"/>
  <c r="U2959" i="71"/>
  <c r="V2959" i="71" s="1"/>
  <c r="U1000" i="71"/>
  <c r="V1000" i="71" s="1"/>
  <c r="U2520" i="71"/>
  <c r="V2520" i="71" s="1"/>
  <c r="U961" i="71"/>
  <c r="V961" i="71" s="1"/>
  <c r="U4521" i="71"/>
  <c r="V4521" i="71" s="1"/>
  <c r="U4142" i="71"/>
  <c r="V4142" i="71" s="1"/>
  <c r="U4598" i="71"/>
  <c r="V4598" i="71" s="1"/>
  <c r="U3540" i="71"/>
  <c r="V3540" i="71" s="1"/>
  <c r="U2301" i="71"/>
  <c r="V2301" i="71" s="1"/>
  <c r="U55" i="71"/>
  <c r="V55" i="71" s="1"/>
  <c r="U3737" i="71"/>
  <c r="V3737" i="71" s="1"/>
  <c r="U79" i="71"/>
  <c r="V79" i="71" s="1"/>
  <c r="U41" i="71"/>
  <c r="V41" i="71" s="1"/>
  <c r="U1834" i="71"/>
  <c r="V1834" i="71" s="1"/>
  <c r="U2774" i="71"/>
  <c r="V2774" i="71" s="1"/>
  <c r="U1315" i="71"/>
  <c r="V1315" i="71" s="1"/>
  <c r="U3815" i="71"/>
  <c r="V3815" i="71" s="1"/>
  <c r="U2438" i="71"/>
  <c r="V2438" i="71" s="1"/>
  <c r="U1180" i="71"/>
  <c r="V1180" i="71" s="1"/>
  <c r="U4080" i="71"/>
  <c r="V4080" i="71" s="1"/>
  <c r="U164" i="71"/>
  <c r="V164" i="71" s="1"/>
  <c r="U564" i="71"/>
  <c r="V564" i="71" s="1"/>
  <c r="U964" i="71"/>
  <c r="V964" i="71" s="1"/>
  <c r="U1164" i="71"/>
  <c r="V1164" i="71" s="1"/>
  <c r="U1564" i="71"/>
  <c r="V1564" i="71" s="1"/>
  <c r="U1764" i="71"/>
  <c r="V1764" i="71" s="1"/>
  <c r="U2164" i="71"/>
  <c r="V2164" i="71" s="1"/>
  <c r="U2564" i="71"/>
  <c r="V2564" i="71" s="1"/>
  <c r="U2764" i="71"/>
  <c r="V2764" i="71" s="1"/>
  <c r="U3164" i="71"/>
  <c r="V3164" i="71" s="1"/>
  <c r="U3564" i="71"/>
  <c r="V3564" i="71" s="1"/>
  <c r="U3764" i="71"/>
  <c r="V3764" i="71" s="1"/>
  <c r="U4164" i="71"/>
  <c r="V4164" i="71" s="1"/>
  <c r="U4364" i="71"/>
  <c r="V4364" i="71" s="1"/>
  <c r="U4764" i="71"/>
  <c r="V4764" i="71" s="1"/>
  <c r="U4765" i="71"/>
  <c r="V4765" i="71" s="1"/>
  <c r="U3950" i="71"/>
  <c r="V3950" i="71" s="1"/>
  <c r="U4910" i="71"/>
  <c r="V4910" i="71" s="1"/>
  <c r="U4051" i="71"/>
  <c r="V4051" i="71" s="1"/>
  <c r="U1313" i="71"/>
  <c r="V1313" i="71" s="1"/>
  <c r="U2513" i="71"/>
  <c r="V2513" i="71" s="1"/>
  <c r="U4773" i="71"/>
  <c r="V4773" i="71" s="1"/>
  <c r="U125" i="71"/>
  <c r="V125" i="71" s="1"/>
  <c r="U325" i="71"/>
  <c r="V325" i="71" s="1"/>
  <c r="U725" i="71"/>
  <c r="V725" i="71" s="1"/>
  <c r="U1125" i="71"/>
  <c r="V1125" i="71" s="1"/>
  <c r="U1525" i="71"/>
  <c r="V1525" i="71" s="1"/>
  <c r="U1725" i="71"/>
  <c r="V1725" i="71" s="1"/>
  <c r="U2125" i="71"/>
  <c r="V2125" i="71" s="1"/>
  <c r="U2325" i="71"/>
  <c r="V2325" i="71" s="1"/>
  <c r="U2725" i="71"/>
  <c r="V2725" i="71" s="1"/>
  <c r="U2925" i="71"/>
  <c r="V2925" i="71" s="1"/>
  <c r="U3125" i="71"/>
  <c r="V3125" i="71" s="1"/>
  <c r="U3525" i="71"/>
  <c r="V3525" i="71" s="1"/>
  <c r="U3725" i="71"/>
  <c r="V3725" i="71" s="1"/>
  <c r="U3925" i="71"/>
  <c r="V3925" i="71" s="1"/>
  <c r="U4125" i="71"/>
  <c r="V4125" i="71" s="1"/>
  <c r="U4725" i="71"/>
  <c r="V4725" i="71" s="1"/>
  <c r="U2951" i="71"/>
  <c r="V2951" i="71" s="1"/>
  <c r="U693" i="71"/>
  <c r="V693" i="71" s="1"/>
  <c r="U4933" i="71"/>
  <c r="V4933" i="71" s="1"/>
  <c r="U166" i="71"/>
  <c r="V166" i="71" s="1"/>
  <c r="U366" i="71"/>
  <c r="V366" i="71" s="1"/>
  <c r="U566" i="71"/>
  <c r="V566" i="71" s="1"/>
  <c r="U766" i="71"/>
  <c r="V766" i="71" s="1"/>
  <c r="U966" i="71"/>
  <c r="V966" i="71" s="1"/>
  <c r="U1166" i="71"/>
  <c r="V1166" i="71" s="1"/>
  <c r="U1366" i="71"/>
  <c r="V1366" i="71" s="1"/>
  <c r="U1566" i="71"/>
  <c r="V1566" i="71" s="1"/>
  <c r="U1766" i="71"/>
  <c r="V1766" i="71" s="1"/>
  <c r="U1966" i="71"/>
  <c r="V1966" i="71" s="1"/>
  <c r="U2166" i="71"/>
  <c r="V2166" i="71" s="1"/>
  <c r="U2366" i="71"/>
  <c r="V2366" i="71" s="1"/>
  <c r="U2566" i="71"/>
  <c r="V2566" i="71" s="1"/>
  <c r="U2766" i="71"/>
  <c r="V2766" i="71" s="1"/>
  <c r="U2966" i="71"/>
  <c r="V2966" i="71" s="1"/>
  <c r="U3166" i="71"/>
  <c r="V3166" i="71" s="1"/>
  <c r="U3366" i="71"/>
  <c r="V3366" i="71" s="1"/>
  <c r="U3566" i="71"/>
  <c r="V3566" i="71" s="1"/>
  <c r="U3766" i="71"/>
  <c r="V3766" i="71" s="1"/>
  <c r="U3966" i="71"/>
  <c r="V3966" i="71" s="1"/>
  <c r="U4166" i="71"/>
  <c r="V4166" i="71" s="1"/>
  <c r="U4366" i="71"/>
  <c r="V4366" i="71" s="1"/>
  <c r="U4566" i="71"/>
  <c r="V4566" i="71" s="1"/>
  <c r="U4766" i="71"/>
  <c r="V4766" i="71" s="1"/>
  <c r="U3748" i="71"/>
  <c r="V3748" i="71" s="1"/>
  <c r="U4228" i="71"/>
  <c r="V4228" i="71" s="1"/>
  <c r="U4748" i="71"/>
  <c r="V4748" i="71" s="1"/>
  <c r="U3749" i="71"/>
  <c r="V3749" i="71" s="1"/>
  <c r="U4409" i="71"/>
  <c r="V4409" i="71" s="1"/>
  <c r="U4270" i="71"/>
  <c r="V4270" i="71" s="1"/>
  <c r="U2271" i="71"/>
  <c r="V2271" i="71" s="1"/>
  <c r="U3111" i="71"/>
  <c r="V3111" i="71" s="1"/>
  <c r="U3991" i="71"/>
  <c r="V3991" i="71" s="1"/>
  <c r="U4032" i="71"/>
  <c r="V4032" i="71" s="1"/>
  <c r="U1013" i="71"/>
  <c r="V1013" i="71" s="1"/>
  <c r="U2153" i="71"/>
  <c r="V2153" i="71" s="1"/>
  <c r="U3233" i="71"/>
  <c r="V3233" i="71" s="1"/>
  <c r="U4553" i="71"/>
  <c r="V4553" i="71" s="1"/>
  <c r="U974" i="71"/>
  <c r="V974" i="71" s="1"/>
  <c r="U87" i="71"/>
  <c r="V87" i="71" s="1"/>
  <c r="U287" i="71"/>
  <c r="V287" i="71" s="1"/>
  <c r="U487" i="71"/>
  <c r="V487" i="71" s="1"/>
  <c r="U687" i="71"/>
  <c r="V687" i="71" s="1"/>
  <c r="U887" i="71"/>
  <c r="V887" i="71" s="1"/>
  <c r="U1087" i="71"/>
  <c r="V1087" i="71" s="1"/>
  <c r="U1287" i="71"/>
  <c r="V1287" i="71" s="1"/>
  <c r="U1487" i="71"/>
  <c r="V1487" i="71" s="1"/>
  <c r="U1687" i="71"/>
  <c r="V1687" i="71" s="1"/>
  <c r="U1887" i="71"/>
  <c r="V1887" i="71" s="1"/>
  <c r="U2287" i="71"/>
  <c r="V2287" i="71" s="1"/>
  <c r="U2487" i="71"/>
  <c r="V2487" i="71" s="1"/>
  <c r="U2687" i="71"/>
  <c r="V2687" i="71" s="1"/>
  <c r="U2887" i="71"/>
  <c r="V2887" i="71" s="1"/>
  <c r="U3087" i="71"/>
  <c r="V3087" i="71" s="1"/>
  <c r="U3287" i="71"/>
  <c r="V3287" i="71" s="1"/>
  <c r="U3487" i="71"/>
  <c r="V3487" i="71" s="1"/>
  <c r="U3687" i="71"/>
  <c r="V3687" i="71" s="1"/>
  <c r="U3887" i="71"/>
  <c r="V3887" i="71" s="1"/>
  <c r="U4087" i="71"/>
  <c r="V4087" i="71" s="1"/>
  <c r="U4287" i="71"/>
  <c r="V4287" i="71" s="1"/>
  <c r="U2666" i="71"/>
  <c r="V2666" i="71" s="1"/>
  <c r="U2866" i="71"/>
  <c r="V2866" i="71" s="1"/>
  <c r="U3066" i="71"/>
  <c r="V3066" i="71" s="1"/>
  <c r="U3266" i="71"/>
  <c r="V3266" i="71" s="1"/>
  <c r="U3466" i="71"/>
  <c r="V3466" i="71" s="1"/>
  <c r="U3666" i="71"/>
  <c r="V3666" i="71" s="1"/>
  <c r="U3866" i="71"/>
  <c r="V3866" i="71" s="1"/>
  <c r="U4066" i="71"/>
  <c r="V4066" i="71" s="1"/>
  <c r="U4266" i="71"/>
  <c r="V4266" i="71" s="1"/>
  <c r="U4466" i="71"/>
  <c r="V4466" i="71" s="1"/>
  <c r="U4666" i="71"/>
  <c r="V4666" i="71" s="1"/>
  <c r="U4866" i="71"/>
  <c r="V4866" i="71" s="1"/>
  <c r="U3968" i="71"/>
  <c r="V3968" i="71" s="1"/>
  <c r="U4508" i="71"/>
  <c r="V4508" i="71" s="1"/>
  <c r="U3529" i="71"/>
  <c r="V3529" i="71" s="1"/>
  <c r="U4069" i="71"/>
  <c r="V4069" i="71" s="1"/>
  <c r="U4789" i="71"/>
  <c r="V4789" i="71" s="1"/>
  <c r="U4650" i="71"/>
  <c r="V4650" i="71" s="1"/>
  <c r="U2731" i="71"/>
  <c r="V2731" i="71" s="1"/>
  <c r="U3511" i="71"/>
  <c r="V3511" i="71" s="1"/>
  <c r="U4411" i="71"/>
  <c r="V4411" i="71" s="1"/>
  <c r="U4572" i="71"/>
  <c r="V4572" i="71" s="1"/>
  <c r="U1493" i="71"/>
  <c r="V1493" i="71" s="1"/>
  <c r="U2573" i="71"/>
  <c r="V2573" i="71" s="1"/>
  <c r="U3933" i="71"/>
  <c r="V3933" i="71" s="1"/>
  <c r="U314" i="71"/>
  <c r="V314" i="71" s="1"/>
  <c r="U1554" i="71"/>
  <c r="V1554" i="71" s="1"/>
  <c r="U187" i="71"/>
  <c r="V187" i="71" s="1"/>
  <c r="U387" i="71"/>
  <c r="V387" i="71" s="1"/>
  <c r="U587" i="71"/>
  <c r="V587" i="71" s="1"/>
  <c r="U787" i="71"/>
  <c r="V787" i="71" s="1"/>
  <c r="U987" i="71"/>
  <c r="V987" i="71" s="1"/>
  <c r="U1187" i="71"/>
  <c r="V1187" i="71" s="1"/>
  <c r="U1387" i="71"/>
  <c r="V1387" i="71" s="1"/>
  <c r="U1587" i="71"/>
  <c r="V1587" i="71" s="1"/>
  <c r="U1787" i="71"/>
  <c r="V1787" i="71" s="1"/>
  <c r="U1987" i="71"/>
  <c r="V1987" i="71" s="1"/>
  <c r="U2187" i="71"/>
  <c r="V2187" i="71" s="1"/>
  <c r="U2387" i="71"/>
  <c r="V2387" i="71" s="1"/>
  <c r="U2587" i="71"/>
  <c r="V2587" i="71" s="1"/>
  <c r="U2787" i="71"/>
  <c r="V2787" i="71" s="1"/>
  <c r="U2987" i="71"/>
  <c r="V2987" i="71" s="1"/>
  <c r="U3187" i="71"/>
  <c r="V3187" i="71" s="1"/>
  <c r="U3387" i="71"/>
  <c r="V3387" i="71" s="1"/>
  <c r="U3587" i="71"/>
  <c r="V3587" i="71" s="1"/>
  <c r="U3787" i="71"/>
  <c r="V3787" i="71" s="1"/>
  <c r="U3987" i="71"/>
  <c r="V3987" i="71" s="1"/>
  <c r="U4187" i="71"/>
  <c r="V4187" i="71" s="1"/>
  <c r="U4387" i="71"/>
  <c r="V4387" i="71" s="1"/>
  <c r="U4587" i="71"/>
  <c r="V4587" i="71" s="1"/>
  <c r="U4787" i="71"/>
  <c r="V4787" i="71" s="1"/>
  <c r="U3708" i="71"/>
  <c r="V3708" i="71" s="1"/>
  <c r="U4148" i="71"/>
  <c r="V4148" i="71" s="1"/>
  <c r="U4588" i="71"/>
  <c r="V4588" i="71" s="1"/>
  <c r="U3589" i="71"/>
  <c r="V3589" i="71" s="1"/>
  <c r="U4229" i="71"/>
  <c r="V4229" i="71" s="1"/>
  <c r="U3970" i="71"/>
  <c r="V3970" i="71" s="1"/>
  <c r="U2111" i="71"/>
  <c r="V2111" i="71" s="1"/>
  <c r="U2871" i="71"/>
  <c r="V2871" i="71" s="1"/>
  <c r="U3851" i="71"/>
  <c r="V3851" i="71" s="1"/>
  <c r="U4891" i="71"/>
  <c r="V4891" i="71" s="1"/>
  <c r="U973" i="71"/>
  <c r="V973" i="71" s="1"/>
  <c r="U2433" i="71"/>
  <c r="V2433" i="71" s="1"/>
  <c r="U3913" i="71"/>
  <c r="V3913" i="71" s="1"/>
  <c r="U254" i="71"/>
  <c r="V254" i="71" s="1"/>
  <c r="U1474" i="71"/>
  <c r="V1474" i="71" s="1"/>
  <c r="U188" i="71"/>
  <c r="V188" i="71" s="1"/>
  <c r="U388" i="71"/>
  <c r="V388" i="71" s="1"/>
  <c r="U588" i="71"/>
  <c r="V588" i="71" s="1"/>
  <c r="U788" i="71"/>
  <c r="V788" i="71" s="1"/>
  <c r="U988" i="71"/>
  <c r="V988" i="71" s="1"/>
  <c r="U1388" i="71"/>
  <c r="V1388" i="71" s="1"/>
  <c r="U1588" i="71"/>
  <c r="V1588" i="71" s="1"/>
  <c r="U1788" i="71"/>
  <c r="V1788" i="71" s="1"/>
  <c r="U1988" i="71"/>
  <c r="V1988" i="71" s="1"/>
  <c r="U2188" i="71"/>
  <c r="V2188" i="71" s="1"/>
  <c r="U2388" i="71"/>
  <c r="V2388" i="71" s="1"/>
  <c r="U2588" i="71"/>
  <c r="V2588" i="71" s="1"/>
  <c r="U2788" i="71"/>
  <c r="V2788" i="71" s="1"/>
  <c r="U2988" i="71"/>
  <c r="V2988" i="71" s="1"/>
  <c r="U3188" i="71"/>
  <c r="V3188" i="71" s="1"/>
  <c r="U3388" i="71"/>
  <c r="V3388" i="71" s="1"/>
  <c r="U3588" i="71"/>
  <c r="V3588" i="71" s="1"/>
  <c r="U4648" i="71"/>
  <c r="V4648" i="71" s="1"/>
  <c r="U4889" i="71"/>
  <c r="V4889" i="71" s="1"/>
  <c r="U3251" i="71"/>
  <c r="V3251" i="71" s="1"/>
  <c r="U793" i="71"/>
  <c r="V793" i="71" s="1"/>
  <c r="U4513" i="71"/>
  <c r="V4513" i="71" s="1"/>
  <c r="U69" i="71"/>
  <c r="V69" i="71" s="1"/>
  <c r="U269" i="71"/>
  <c r="V269" i="71" s="1"/>
  <c r="U469" i="71"/>
  <c r="V469" i="71" s="1"/>
  <c r="U669" i="71"/>
  <c r="V669" i="71" s="1"/>
  <c r="U869" i="71"/>
  <c r="V869" i="71" s="1"/>
  <c r="U1069" i="71"/>
  <c r="V1069" i="71" s="1"/>
  <c r="U1269" i="71"/>
  <c r="V1269" i="71" s="1"/>
  <c r="U1469" i="71"/>
  <c r="V1469" i="71" s="1"/>
  <c r="U1669" i="71"/>
  <c r="V1669" i="71" s="1"/>
  <c r="U1869" i="71"/>
  <c r="V1869" i="71" s="1"/>
  <c r="U2069" i="71"/>
  <c r="V2069" i="71" s="1"/>
  <c r="U2269" i="71"/>
  <c r="V2269" i="71" s="1"/>
  <c r="U2469" i="71"/>
  <c r="V2469" i="71" s="1"/>
  <c r="U2669" i="71"/>
  <c r="V2669" i="71" s="1"/>
  <c r="U2869" i="71"/>
  <c r="V2869" i="71" s="1"/>
  <c r="U3069" i="71"/>
  <c r="V3069" i="71" s="1"/>
  <c r="U3269" i="71"/>
  <c r="V3269" i="71" s="1"/>
  <c r="U3649" i="71"/>
  <c r="V3649" i="71" s="1"/>
  <c r="U4730" i="71"/>
  <c r="V4730" i="71" s="1"/>
  <c r="U4691" i="71"/>
  <c r="V4691" i="71" s="1"/>
  <c r="U3053" i="71"/>
  <c r="V3053" i="71" s="1"/>
  <c r="U1514" i="71"/>
  <c r="V1514" i="71" s="1"/>
  <c r="U190" i="71"/>
  <c r="V190" i="71" s="1"/>
  <c r="U390" i="71"/>
  <c r="V390" i="71" s="1"/>
  <c r="U590" i="71"/>
  <c r="V590" i="71" s="1"/>
  <c r="U790" i="71"/>
  <c r="V790" i="71" s="1"/>
  <c r="U990" i="71"/>
  <c r="V990" i="71" s="1"/>
  <c r="U1190" i="71"/>
  <c r="V1190" i="71" s="1"/>
  <c r="U1390" i="71"/>
  <c r="V1390" i="71" s="1"/>
  <c r="U1590" i="71"/>
  <c r="V1590" i="71" s="1"/>
  <c r="U1790" i="71"/>
  <c r="V1790" i="71" s="1"/>
  <c r="U1990" i="71"/>
  <c r="V1990" i="71" s="1"/>
  <c r="U2190" i="71"/>
  <c r="V2190" i="71" s="1"/>
  <c r="U2390" i="71"/>
  <c r="V2390" i="71" s="1"/>
  <c r="U2590" i="71"/>
  <c r="V2590" i="71" s="1"/>
  <c r="U2790" i="71"/>
  <c r="V2790" i="71" s="1"/>
  <c r="U2990" i="71"/>
  <c r="V2990" i="71" s="1"/>
  <c r="U3190" i="71"/>
  <c r="V3190" i="71" s="1"/>
  <c r="U3390" i="71"/>
  <c r="V3390" i="71" s="1"/>
  <c r="U3590" i="71"/>
  <c r="V3590" i="71" s="1"/>
  <c r="U3790" i="71"/>
  <c r="V3790" i="71" s="1"/>
  <c r="U4830" i="71"/>
  <c r="V4830" i="71" s="1"/>
  <c r="U4451" i="71"/>
  <c r="V4451" i="71" s="1"/>
  <c r="U893" i="71"/>
  <c r="V893" i="71" s="1"/>
  <c r="U3673" i="71"/>
  <c r="V3673" i="71" s="1"/>
  <c r="U1414" i="71"/>
  <c r="V1414" i="71" s="1"/>
  <c r="U191" i="71"/>
  <c r="V191" i="71" s="1"/>
  <c r="U391" i="71"/>
  <c r="V391" i="71" s="1"/>
  <c r="U591" i="71"/>
  <c r="V591" i="71" s="1"/>
  <c r="U791" i="71"/>
  <c r="V791" i="71" s="1"/>
  <c r="U991" i="71"/>
  <c r="V991" i="71" s="1"/>
  <c r="U1191" i="71"/>
  <c r="V1191" i="71" s="1"/>
  <c r="U1391" i="71"/>
  <c r="V1391" i="71" s="1"/>
  <c r="U1591" i="71"/>
  <c r="V1591" i="71" s="1"/>
  <c r="U1791" i="71"/>
  <c r="V1791" i="71" s="1"/>
  <c r="U1991" i="71"/>
  <c r="V1991" i="71" s="1"/>
  <c r="U3271" i="71"/>
  <c r="V3271" i="71" s="1"/>
  <c r="U4792" i="71"/>
  <c r="V4792" i="71" s="1"/>
  <c r="U3393" i="71"/>
  <c r="V3393" i="71" s="1"/>
  <c r="U32" i="71"/>
  <c r="V32" i="71" s="1"/>
  <c r="U232" i="71"/>
  <c r="V232" i="71" s="1"/>
  <c r="U432" i="71"/>
  <c r="V432" i="71" s="1"/>
  <c r="U632" i="71"/>
  <c r="V632" i="71" s="1"/>
  <c r="U832" i="71"/>
  <c r="V832" i="71" s="1"/>
  <c r="U1032" i="71"/>
  <c r="V1032" i="71" s="1"/>
  <c r="U1232" i="71"/>
  <c r="V1232" i="71" s="1"/>
  <c r="U1432" i="71"/>
  <c r="V1432" i="71" s="1"/>
  <c r="U1632" i="71"/>
  <c r="V1632" i="71" s="1"/>
  <c r="U1832" i="71"/>
  <c r="V1832" i="71" s="1"/>
  <c r="U2032" i="71"/>
  <c r="V2032" i="71" s="1"/>
  <c r="U2232" i="71"/>
  <c r="V2232" i="71" s="1"/>
  <c r="U2432" i="71"/>
  <c r="V2432" i="71" s="1"/>
  <c r="U2632" i="71"/>
  <c r="V2632" i="71" s="1"/>
  <c r="U2832" i="71"/>
  <c r="V2832" i="71" s="1"/>
  <c r="U3032" i="71"/>
  <c r="V3032" i="71" s="1"/>
  <c r="U3232" i="71"/>
  <c r="V3232" i="71" s="1"/>
  <c r="U3432" i="71"/>
  <c r="V3432" i="71" s="1"/>
  <c r="U3632" i="71"/>
  <c r="V3632" i="71" s="1"/>
  <c r="U3832" i="71"/>
  <c r="V3832" i="71" s="1"/>
  <c r="U4332" i="71"/>
  <c r="V4332" i="71" s="1"/>
  <c r="U1273" i="71"/>
  <c r="V1273" i="71" s="1"/>
  <c r="U2533" i="71"/>
  <c r="V2533" i="71" s="1"/>
  <c r="U4060" i="71"/>
  <c r="V4060" i="71" s="1"/>
  <c r="U821" i="71"/>
  <c r="V821" i="71" s="1"/>
  <c r="U2521" i="71"/>
  <c r="V2521" i="71" s="1"/>
  <c r="U4301" i="71"/>
  <c r="V4301" i="71" s="1"/>
  <c r="U2502" i="71"/>
  <c r="V2502" i="71" s="1"/>
  <c r="U4102" i="71"/>
  <c r="V4102" i="71" s="1"/>
  <c r="U4234" i="71"/>
  <c r="V4234" i="71" s="1"/>
  <c r="U3835" i="71"/>
  <c r="V3835" i="71" s="1"/>
  <c r="U2777" i="71"/>
  <c r="V2777" i="71" s="1"/>
  <c r="U4358" i="71"/>
  <c r="V4358" i="71" s="1"/>
  <c r="U3559" i="71"/>
  <c r="V3559" i="71" s="1"/>
  <c r="U3000" i="71"/>
  <c r="V3000" i="71" s="1"/>
  <c r="U2061" i="71"/>
  <c r="V2061" i="71" s="1"/>
  <c r="U2662" i="71"/>
  <c r="V2662" i="71" s="1"/>
  <c r="U4854" i="71"/>
  <c r="V4854" i="71" s="1"/>
  <c r="U3535" i="71"/>
  <c r="V3535" i="71" s="1"/>
  <c r="U3257" i="71"/>
  <c r="V3257" i="71" s="1"/>
  <c r="U4818" i="71"/>
  <c r="V4818" i="71" s="1"/>
  <c r="U4639" i="71"/>
  <c r="V4639" i="71" s="1"/>
  <c r="U4640" i="71"/>
  <c r="V4640" i="71" s="1"/>
  <c r="U4161" i="71"/>
  <c r="V4161" i="71" s="1"/>
  <c r="U1814" i="71"/>
  <c r="V1814" i="71" s="1"/>
  <c r="U2694" i="71"/>
  <c r="V2694" i="71" s="1"/>
  <c r="U3594" i="71"/>
  <c r="V3594" i="71" s="1"/>
  <c r="U1155" i="71"/>
  <c r="V1155" i="71" s="1"/>
  <c r="U3595" i="71"/>
  <c r="V3595" i="71" s="1"/>
  <c r="U4776" i="71"/>
  <c r="V4776" i="71" s="1"/>
  <c r="U4817" i="71"/>
  <c r="V4817" i="71" s="1"/>
  <c r="U799" i="71"/>
  <c r="V799" i="71" s="1"/>
  <c r="U880" i="71"/>
  <c r="V880" i="71" s="1"/>
  <c r="U3680" i="71"/>
  <c r="V3680" i="71" s="1"/>
  <c r="U3281" i="71"/>
  <c r="V3281" i="71" s="1"/>
  <c r="U2402" i="71"/>
  <c r="V2402" i="71" s="1"/>
  <c r="U4654" i="71"/>
  <c r="V4654" i="71" s="1"/>
  <c r="U2175" i="71"/>
  <c r="V2175" i="71" s="1"/>
  <c r="U4915" i="71"/>
  <c r="V4915" i="71" s="1"/>
  <c r="U3817" i="71"/>
  <c r="V3817" i="71" s="1"/>
  <c r="U3598" i="71"/>
  <c r="V3598" i="71" s="1"/>
  <c r="U1959" i="71"/>
  <c r="V1959" i="71" s="1"/>
  <c r="U3839" i="71"/>
  <c r="V3839" i="71" s="1"/>
  <c r="U2100" i="71"/>
  <c r="V2100" i="71" s="1"/>
  <c r="U281" i="71"/>
  <c r="V281" i="71" s="1"/>
  <c r="U3421" i="71"/>
  <c r="V3421" i="71" s="1"/>
  <c r="U2822" i="71"/>
  <c r="V2822" i="71" s="1"/>
  <c r="U2675" i="71"/>
  <c r="V2675" i="71" s="1"/>
  <c r="U3517" i="71"/>
  <c r="V3517" i="71" s="1"/>
  <c r="U259" i="71"/>
  <c r="V259" i="71" s="1"/>
  <c r="U1140" i="71"/>
  <c r="V1140" i="71" s="1"/>
  <c r="U1121" i="71"/>
  <c r="V1121" i="71" s="1"/>
  <c r="U2542" i="71"/>
  <c r="V2542" i="71" s="1"/>
  <c r="U4236" i="71"/>
  <c r="V4236" i="71" s="1"/>
  <c r="U3877" i="71"/>
  <c r="V3877" i="71" s="1"/>
  <c r="U4918" i="71"/>
  <c r="V4918" i="71" s="1"/>
  <c r="U2999" i="71"/>
  <c r="V2999" i="71" s="1"/>
  <c r="U500" i="71"/>
  <c r="V500" i="71" s="1"/>
  <c r="U3440" i="71"/>
  <c r="V3440" i="71" s="1"/>
  <c r="U1701" i="71"/>
  <c r="V1701" i="71" s="1"/>
  <c r="U2182" i="71"/>
  <c r="V2182" i="71" s="1"/>
  <c r="U3036" i="71"/>
  <c r="V3036" i="71" s="1"/>
  <c r="U3236" i="71"/>
  <c r="V3236" i="71" s="1"/>
  <c r="U3436" i="71"/>
  <c r="V3436" i="71" s="1"/>
  <c r="U3077" i="71"/>
  <c r="V3077" i="71" s="1"/>
  <c r="U59" i="71"/>
  <c r="V59" i="71" s="1"/>
  <c r="U4359" i="71"/>
  <c r="V4359" i="71" s="1"/>
  <c r="U4840" i="71"/>
  <c r="V4840" i="71" s="1"/>
  <c r="U2462" i="71"/>
  <c r="V2462" i="71" s="1"/>
  <c r="U2177" i="71"/>
  <c r="V2177" i="71" s="1"/>
  <c r="U4738" i="71"/>
  <c r="V4738" i="71" s="1"/>
  <c r="U360" i="71"/>
  <c r="V360" i="71" s="1"/>
  <c r="U221" i="71"/>
  <c r="V221" i="71" s="1"/>
  <c r="U4421" i="71"/>
  <c r="V4421" i="71" s="1"/>
  <c r="U1638" i="71"/>
  <c r="V1638" i="71" s="1"/>
  <c r="U1838" i="71"/>
  <c r="V1838" i="71" s="1"/>
  <c r="U2038" i="71"/>
  <c r="V2038" i="71" s="1"/>
  <c r="U2238" i="71"/>
  <c r="V2238" i="71" s="1"/>
  <c r="U319" i="71"/>
  <c r="V319" i="71" s="1"/>
  <c r="U40" i="71"/>
  <c r="V40" i="71" s="1"/>
  <c r="U201" i="71"/>
  <c r="V201" i="71" s="1"/>
  <c r="U3721" i="71"/>
  <c r="V3721" i="71" s="1"/>
  <c r="U4582" i="71"/>
  <c r="V4582" i="71" s="1"/>
  <c r="U1619" i="71"/>
  <c r="V1619" i="71" s="1"/>
  <c r="U206" i="71"/>
  <c r="V206" i="71" s="1"/>
  <c r="U606" i="71"/>
  <c r="V606" i="71" s="1"/>
  <c r="U806" i="71"/>
  <c r="V806" i="71" s="1"/>
  <c r="U1006" i="71"/>
  <c r="V1006" i="71" s="1"/>
  <c r="U1206" i="71"/>
  <c r="V1206" i="71" s="1"/>
  <c r="U1406" i="71"/>
  <c r="V1406" i="71" s="1"/>
  <c r="U1606" i="71"/>
  <c r="V1606" i="71" s="1"/>
  <c r="U1806" i="71"/>
  <c r="V1806" i="71" s="1"/>
  <c r="U2006" i="71"/>
  <c r="V2006" i="71" s="1"/>
  <c r="U2206" i="71"/>
  <c r="V2206" i="71" s="1"/>
  <c r="U2406" i="71"/>
  <c r="V2406" i="71" s="1"/>
  <c r="U126" i="71"/>
  <c r="V126" i="71" s="1"/>
  <c r="U326" i="71"/>
  <c r="V326" i="71" s="1"/>
  <c r="U526" i="71"/>
  <c r="V526" i="71" s="1"/>
  <c r="U726" i="71"/>
  <c r="V726" i="71" s="1"/>
  <c r="U926" i="71"/>
  <c r="V926" i="71" s="1"/>
  <c r="U1126" i="71"/>
  <c r="V1126" i="71" s="1"/>
  <c r="U1326" i="71"/>
  <c r="V1326" i="71" s="1"/>
  <c r="U1526" i="71"/>
  <c r="V1526" i="71" s="1"/>
  <c r="U1726" i="71"/>
  <c r="V1726" i="71" s="1"/>
  <c r="U1926" i="71"/>
  <c r="V1926" i="71" s="1"/>
  <c r="U2126" i="71"/>
  <c r="V2126" i="71" s="1"/>
  <c r="U2326" i="71"/>
  <c r="V2326" i="71" s="1"/>
  <c r="U2526" i="71"/>
  <c r="V2526" i="71" s="1"/>
  <c r="U2726" i="71"/>
  <c r="V2726" i="71" s="1"/>
  <c r="U2926" i="71"/>
  <c r="V2926" i="71" s="1"/>
  <c r="U3126" i="71"/>
  <c r="V3126" i="71" s="1"/>
  <c r="U3326" i="71"/>
  <c r="V3326" i="71" s="1"/>
  <c r="U3526" i="71"/>
  <c r="V3526" i="71" s="1"/>
  <c r="U3726" i="71"/>
  <c r="V3726" i="71" s="1"/>
  <c r="U3926" i="71"/>
  <c r="V3926" i="71" s="1"/>
  <c r="U4126" i="71"/>
  <c r="V4126" i="71" s="1"/>
  <c r="U4326" i="71"/>
  <c r="V4326" i="71" s="1"/>
  <c r="U4526" i="71"/>
  <c r="V4526" i="71" s="1"/>
  <c r="U4726" i="71"/>
  <c r="V4726" i="71" s="1"/>
  <c r="U4926" i="71"/>
  <c r="V4926" i="71" s="1"/>
  <c r="U4128" i="71"/>
  <c r="V4128" i="71" s="1"/>
  <c r="U4668" i="71"/>
  <c r="V4668" i="71" s="1"/>
  <c r="U3669" i="71"/>
  <c r="V3669" i="71" s="1"/>
  <c r="U4269" i="71"/>
  <c r="V4269" i="71" s="1"/>
  <c r="U4050" i="71"/>
  <c r="V4050" i="71" s="1"/>
  <c r="U4870" i="71"/>
  <c r="V4870" i="71" s="1"/>
  <c r="U3011" i="71"/>
  <c r="V3011" i="71" s="1"/>
  <c r="U4487" i="71"/>
  <c r="V4487" i="71" s="1"/>
  <c r="U4687" i="71"/>
  <c r="V4687" i="71" s="1"/>
  <c r="U4887" i="71"/>
  <c r="V4887" i="71" s="1"/>
  <c r="U3928" i="71"/>
  <c r="V3928" i="71" s="1"/>
  <c r="U4368" i="71"/>
  <c r="V4368" i="71" s="1"/>
  <c r="U4808" i="71"/>
  <c r="V4808" i="71" s="1"/>
  <c r="U3889" i="71"/>
  <c r="V3889" i="71" s="1"/>
  <c r="U4649" i="71"/>
  <c r="V4649" i="71" s="1"/>
  <c r="U4390" i="71"/>
  <c r="V4390" i="71" s="1"/>
  <c r="U2491" i="71"/>
  <c r="V2491" i="71" s="1"/>
  <c r="U3371" i="71"/>
  <c r="V3371" i="71" s="1"/>
  <c r="U4351" i="71"/>
  <c r="V4351" i="71" s="1"/>
  <c r="U4672" i="71"/>
  <c r="V4672" i="71" s="1"/>
  <c r="U1673" i="71"/>
  <c r="V1673" i="71" s="1"/>
  <c r="U3273" i="71"/>
  <c r="V3273" i="71" s="1"/>
  <c r="U4413" i="71"/>
  <c r="V4413" i="71" s="1"/>
  <c r="U934" i="71"/>
  <c r="V934" i="71" s="1"/>
  <c r="U88" i="71"/>
  <c r="V88" i="71" s="1"/>
  <c r="U288" i="71"/>
  <c r="V288" i="71" s="1"/>
  <c r="U488" i="71"/>
  <c r="V488" i="71" s="1"/>
  <c r="U688" i="71"/>
  <c r="V688" i="71" s="1"/>
  <c r="U888" i="71"/>
  <c r="V888" i="71" s="1"/>
  <c r="U1088" i="71"/>
  <c r="V1088" i="71" s="1"/>
  <c r="U1288" i="71"/>
  <c r="V1288" i="71" s="1"/>
  <c r="U1488" i="71"/>
  <c r="V1488" i="71" s="1"/>
  <c r="U1688" i="71"/>
  <c r="V1688" i="71" s="1"/>
  <c r="U1888" i="71"/>
  <c r="V1888" i="71" s="1"/>
  <c r="U2088" i="71"/>
  <c r="V2088" i="71" s="1"/>
  <c r="U2288" i="71"/>
  <c r="V2288" i="71" s="1"/>
  <c r="U2688" i="71"/>
  <c r="V2688" i="71" s="1"/>
  <c r="U2888" i="71"/>
  <c r="V2888" i="71" s="1"/>
  <c r="U3088" i="71"/>
  <c r="V3088" i="71" s="1"/>
  <c r="U3288" i="71"/>
  <c r="V3288" i="71" s="1"/>
  <c r="U3488" i="71"/>
  <c r="V3488" i="71" s="1"/>
  <c r="U4028" i="71"/>
  <c r="V4028" i="71" s="1"/>
  <c r="U3809" i="71"/>
  <c r="V3809" i="71" s="1"/>
  <c r="U4850" i="71"/>
  <c r="V4850" i="71" s="1"/>
  <c r="U4911" i="71"/>
  <c r="V4911" i="71" s="1"/>
  <c r="U2473" i="71"/>
  <c r="V2473" i="71" s="1"/>
  <c r="U834" i="71"/>
  <c r="V834" i="71" s="1"/>
  <c r="U169" i="71"/>
  <c r="V169" i="71" s="1"/>
  <c r="U369" i="71"/>
  <c r="V369" i="71" s="1"/>
  <c r="U569" i="71"/>
  <c r="V569" i="71" s="1"/>
  <c r="U769" i="71"/>
  <c r="V769" i="71" s="1"/>
  <c r="U969" i="71"/>
  <c r="V969" i="71" s="1"/>
  <c r="U1169" i="71"/>
  <c r="V1169" i="71" s="1"/>
  <c r="U1369" i="71"/>
  <c r="V1369" i="71" s="1"/>
  <c r="U1569" i="71"/>
  <c r="V1569" i="71" s="1"/>
  <c r="U1769" i="71"/>
  <c r="V1769" i="71" s="1"/>
  <c r="U1969" i="71"/>
  <c r="V1969" i="71" s="1"/>
  <c r="U2169" i="71"/>
  <c r="V2169" i="71" s="1"/>
  <c r="U2569" i="71"/>
  <c r="V2569" i="71" s="1"/>
  <c r="U2769" i="71"/>
  <c r="V2769" i="71" s="1"/>
  <c r="U2969" i="71"/>
  <c r="V2969" i="71" s="1"/>
  <c r="U3169" i="71"/>
  <c r="V3169" i="71" s="1"/>
  <c r="U3369" i="71"/>
  <c r="V3369" i="71" s="1"/>
  <c r="U4609" i="71"/>
  <c r="V4609" i="71" s="1"/>
  <c r="U3471" i="71"/>
  <c r="V3471" i="71" s="1"/>
  <c r="U1413" i="71"/>
  <c r="V1413" i="71" s="1"/>
  <c r="U4673" i="71"/>
  <c r="V4673" i="71" s="1"/>
  <c r="U90" i="71"/>
  <c r="V90" i="71" s="1"/>
  <c r="U290" i="71"/>
  <c r="V290" i="71" s="1"/>
  <c r="U490" i="71"/>
  <c r="V490" i="71" s="1"/>
  <c r="U690" i="71"/>
  <c r="V690" i="71" s="1"/>
  <c r="U890" i="71"/>
  <c r="V890" i="71" s="1"/>
  <c r="U1090" i="71"/>
  <c r="V1090" i="71" s="1"/>
  <c r="U1290" i="71"/>
  <c r="V1290" i="71" s="1"/>
  <c r="U1490" i="71"/>
  <c r="V1490" i="71" s="1"/>
  <c r="U1690" i="71"/>
  <c r="V1690" i="71" s="1"/>
  <c r="U1890" i="71"/>
  <c r="V1890" i="71" s="1"/>
  <c r="U2090" i="71"/>
  <c r="V2090" i="71" s="1"/>
  <c r="U2290" i="71"/>
  <c r="V2290" i="71" s="1"/>
  <c r="U2490" i="71"/>
  <c r="V2490" i="71" s="1"/>
  <c r="U2690" i="71"/>
  <c r="V2690" i="71" s="1"/>
  <c r="U2890" i="71"/>
  <c r="V2890" i="71" s="1"/>
  <c r="U3090" i="71"/>
  <c r="V3090" i="71" s="1"/>
  <c r="U3290" i="71"/>
  <c r="V3290" i="71" s="1"/>
  <c r="U3490" i="71"/>
  <c r="V3490" i="71" s="1"/>
  <c r="U3690" i="71"/>
  <c r="V3690" i="71" s="1"/>
  <c r="U4130" i="71"/>
  <c r="V4130" i="71" s="1"/>
  <c r="U3551" i="71"/>
  <c r="V3551" i="71" s="1"/>
  <c r="U4072" i="71"/>
  <c r="V4072" i="71" s="1"/>
  <c r="U2353" i="71"/>
  <c r="V2353" i="71" s="1"/>
  <c r="U154" i="71"/>
  <c r="V154" i="71" s="1"/>
  <c r="U91" i="71"/>
  <c r="V91" i="71" s="1"/>
  <c r="U291" i="71"/>
  <c r="V291" i="71" s="1"/>
  <c r="U491" i="71"/>
  <c r="V491" i="71" s="1"/>
  <c r="U691" i="71"/>
  <c r="V691" i="71" s="1"/>
  <c r="U891" i="71"/>
  <c r="V891" i="71" s="1"/>
  <c r="U1091" i="71"/>
  <c r="V1091" i="71" s="1"/>
  <c r="U1291" i="71"/>
  <c r="V1291" i="71" s="1"/>
  <c r="U1491" i="71"/>
  <c r="V1491" i="71" s="1"/>
  <c r="U1691" i="71"/>
  <c r="V1691" i="71" s="1"/>
  <c r="U1891" i="71"/>
  <c r="V1891" i="71" s="1"/>
  <c r="U2091" i="71"/>
  <c r="V2091" i="71" s="1"/>
  <c r="U4711" i="71"/>
  <c r="V4711" i="71" s="1"/>
  <c r="U1873" i="71"/>
  <c r="V1873" i="71" s="1"/>
  <c r="U174" i="71"/>
  <c r="V174" i="71" s="1"/>
  <c r="U132" i="71"/>
  <c r="V132" i="71" s="1"/>
  <c r="U332" i="71"/>
  <c r="V332" i="71" s="1"/>
  <c r="U532" i="71"/>
  <c r="V532" i="71" s="1"/>
  <c r="U732" i="71"/>
  <c r="V732" i="71" s="1"/>
  <c r="U932" i="71"/>
  <c r="V932" i="71" s="1"/>
  <c r="U1132" i="71"/>
  <c r="V1132" i="71" s="1"/>
  <c r="U1332" i="71"/>
  <c r="V1332" i="71" s="1"/>
  <c r="U1532" i="71"/>
  <c r="V1532" i="71" s="1"/>
  <c r="U1732" i="71"/>
  <c r="V1732" i="71" s="1"/>
  <c r="U1932" i="71"/>
  <c r="V1932" i="71" s="1"/>
  <c r="U2132" i="71"/>
  <c r="V2132" i="71" s="1"/>
  <c r="U2332" i="71"/>
  <c r="V2332" i="71" s="1"/>
  <c r="U2532" i="71"/>
  <c r="V2532" i="71" s="1"/>
  <c r="U2732" i="71"/>
  <c r="V2732" i="71" s="1"/>
  <c r="U2932" i="71"/>
  <c r="V2932" i="71" s="1"/>
  <c r="U3132" i="71"/>
  <c r="V3132" i="71" s="1"/>
  <c r="U3332" i="71"/>
  <c r="V3332" i="71" s="1"/>
  <c r="U3532" i="71"/>
  <c r="V3532" i="71" s="1"/>
  <c r="U3732" i="71"/>
  <c r="V3732" i="71" s="1"/>
  <c r="U3932" i="71"/>
  <c r="V3932" i="71" s="1"/>
  <c r="U4872" i="71"/>
  <c r="V4872" i="71" s="1"/>
  <c r="U1833" i="71"/>
  <c r="V1833" i="71" s="1"/>
  <c r="U2973" i="71"/>
  <c r="V2973" i="71" s="1"/>
  <c r="U4333" i="71"/>
  <c r="V4333" i="71" s="1"/>
  <c r="U53" i="71"/>
  <c r="V53" i="71" s="1"/>
  <c r="U253" i="71"/>
  <c r="V253" i="71" s="1"/>
  <c r="U453" i="71"/>
  <c r="V453" i="71" s="1"/>
  <c r="U993" i="71"/>
  <c r="V993" i="71" s="1"/>
  <c r="U4533" i="71"/>
  <c r="V4533" i="71" s="1"/>
  <c r="U56" i="71"/>
  <c r="V56" i="71" s="1"/>
  <c r="U256" i="71"/>
  <c r="V256" i="71" s="1"/>
  <c r="U456" i="71"/>
  <c r="V456" i="71" s="1"/>
  <c r="U656" i="71"/>
  <c r="V656" i="71" s="1"/>
  <c r="U856" i="71"/>
  <c r="V856" i="71" s="1"/>
  <c r="U1056" i="71"/>
  <c r="V1056" i="71" s="1"/>
  <c r="U1256" i="71"/>
  <c r="V1256" i="71" s="1"/>
  <c r="U1456" i="71"/>
  <c r="V1456" i="71" s="1"/>
  <c r="U1656" i="71"/>
  <c r="V1656" i="71" s="1"/>
  <c r="U1856" i="71"/>
  <c r="V1856" i="71" s="1"/>
  <c r="U2056" i="71"/>
  <c r="V2056" i="71" s="1"/>
  <c r="U2256" i="71"/>
  <c r="V2256" i="71" s="1"/>
  <c r="U2456" i="71"/>
  <c r="V2456" i="71" s="1"/>
  <c r="U2656" i="71"/>
  <c r="V2656" i="71" s="1"/>
  <c r="U2856" i="71"/>
  <c r="V2856" i="71" s="1"/>
  <c r="U57" i="71"/>
  <c r="V57" i="71" s="1"/>
  <c r="U257" i="71"/>
  <c r="V257" i="71" s="1"/>
  <c r="U457" i="71"/>
  <c r="V457" i="71" s="1"/>
  <c r="U657" i="71"/>
  <c r="V657" i="71" s="1"/>
  <c r="U857" i="71"/>
  <c r="V857" i="71" s="1"/>
  <c r="U1057" i="71"/>
  <c r="V1057" i="71" s="1"/>
  <c r="U1257" i="71"/>
  <c r="V1257" i="71" s="1"/>
  <c r="U1457" i="71"/>
  <c r="V1457" i="71" s="1"/>
  <c r="U1657" i="71"/>
  <c r="V1657" i="71" s="1"/>
  <c r="U1857" i="71"/>
  <c r="V1857" i="71" s="1"/>
  <c r="U2057" i="71"/>
  <c r="V2057" i="71" s="1"/>
  <c r="U178" i="71"/>
  <c r="V178" i="71" s="1"/>
  <c r="U378" i="71"/>
  <c r="V378" i="71" s="1"/>
  <c r="U578" i="71"/>
  <c r="V578" i="71" s="1"/>
  <c r="U778" i="71"/>
  <c r="V778" i="71" s="1"/>
  <c r="U978" i="71"/>
  <c r="V978" i="71" s="1"/>
  <c r="U1178" i="71"/>
  <c r="V1178" i="71" s="1"/>
  <c r="U1378" i="71"/>
  <c r="V1378" i="71" s="1"/>
  <c r="U1578" i="71"/>
  <c r="V1578" i="71" s="1"/>
  <c r="U163" i="71"/>
  <c r="V163" i="71" s="1"/>
  <c r="U363" i="71"/>
  <c r="V363" i="71" s="1"/>
  <c r="U563" i="71"/>
  <c r="V563" i="71" s="1"/>
  <c r="U763" i="71"/>
  <c r="V763" i="71" s="1"/>
  <c r="U963" i="71"/>
  <c r="V963" i="71" s="1"/>
  <c r="U1163" i="71"/>
  <c r="V1163" i="71" s="1"/>
  <c r="U1363" i="71"/>
  <c r="V1363" i="71" s="1"/>
  <c r="U1563" i="71"/>
  <c r="V1563" i="71" s="1"/>
  <c r="U1763" i="71"/>
  <c r="V1763" i="71" s="1"/>
  <c r="U186" i="71"/>
  <c r="V186" i="71" s="1"/>
  <c r="U386" i="71"/>
  <c r="V386" i="71" s="1"/>
  <c r="U586" i="71"/>
  <c r="V586" i="71" s="1"/>
  <c r="U786" i="71"/>
  <c r="V786" i="71" s="1"/>
  <c r="U986" i="71"/>
  <c r="V986" i="71" s="1"/>
  <c r="U1186" i="71"/>
  <c r="V1186" i="71" s="1"/>
  <c r="U1386" i="71"/>
  <c r="V1386" i="71" s="1"/>
  <c r="U1586" i="71"/>
  <c r="V1586" i="71" s="1"/>
  <c r="U1786" i="71"/>
  <c r="V1786" i="71" s="1"/>
  <c r="U1986" i="71"/>
  <c r="V1986" i="71" s="1"/>
  <c r="U2186" i="71"/>
  <c r="V2186" i="71" s="1"/>
  <c r="U2386" i="71"/>
  <c r="V2386" i="71" s="1"/>
  <c r="U2586" i="71"/>
  <c r="V2586" i="71" s="1"/>
  <c r="U2786" i="71"/>
  <c r="V2786" i="71" s="1"/>
  <c r="U2986" i="71"/>
  <c r="V2986" i="71" s="1"/>
  <c r="U3186" i="71"/>
  <c r="V3186" i="71" s="1"/>
  <c r="U3386" i="71"/>
  <c r="V3386" i="71" s="1"/>
  <c r="U3586" i="71"/>
  <c r="V3586" i="71" s="1"/>
  <c r="U3786" i="71"/>
  <c r="V3786" i="71" s="1"/>
  <c r="U3986" i="71"/>
  <c r="V3986" i="71" s="1"/>
  <c r="U4186" i="71"/>
  <c r="V4186" i="71" s="1"/>
  <c r="U4386" i="71"/>
  <c r="V4386" i="71" s="1"/>
  <c r="U4586" i="71"/>
  <c r="V4586" i="71" s="1"/>
  <c r="U2606" i="71"/>
  <c r="V2606" i="71" s="1"/>
  <c r="U2806" i="71"/>
  <c r="V2806" i="71" s="1"/>
  <c r="U3006" i="71"/>
  <c r="V3006" i="71" s="1"/>
  <c r="U3206" i="71"/>
  <c r="V3206" i="71" s="1"/>
  <c r="U3406" i="71"/>
  <c r="V3406" i="71" s="1"/>
  <c r="U3606" i="71"/>
  <c r="V3606" i="71" s="1"/>
  <c r="U3806" i="71"/>
  <c r="V3806" i="71" s="1"/>
  <c r="U4006" i="71"/>
  <c r="V4006" i="71" s="1"/>
  <c r="U4206" i="71"/>
  <c r="V4206" i="71" s="1"/>
  <c r="U4406" i="71"/>
  <c r="V4406" i="71" s="1"/>
  <c r="U4606" i="71"/>
  <c r="V4606" i="71" s="1"/>
  <c r="U4806" i="71"/>
  <c r="V4806" i="71" s="1"/>
  <c r="U3828" i="71"/>
  <c r="V3828" i="71" s="1"/>
  <c r="U4348" i="71"/>
  <c r="V4348" i="71" s="1"/>
  <c r="U4848" i="71"/>
  <c r="V4848" i="71" s="1"/>
  <c r="U3869" i="71"/>
  <c r="V3869" i="71" s="1"/>
  <c r="U4569" i="71"/>
  <c r="V4569" i="71" s="1"/>
  <c r="U4410" i="71"/>
  <c r="V4410" i="71" s="1"/>
  <c r="U2411" i="71"/>
  <c r="V2411" i="71" s="1"/>
  <c r="U3351" i="71"/>
  <c r="V3351" i="71" s="1"/>
  <c r="U4171" i="71"/>
  <c r="V4171" i="71" s="1"/>
  <c r="U4272" i="71"/>
  <c r="V4272" i="71" s="1"/>
  <c r="U1193" i="71"/>
  <c r="V1193" i="71" s="1"/>
  <c r="U2333" i="71"/>
  <c r="V2333" i="71" s="1"/>
  <c r="U3473" i="71"/>
  <c r="V3473" i="71" s="1"/>
  <c r="U4713" i="71"/>
  <c r="V4713" i="71" s="1"/>
  <c r="U1214" i="71"/>
  <c r="V1214" i="71" s="1"/>
  <c r="U127" i="71"/>
  <c r="V127" i="71" s="1"/>
  <c r="U327" i="71"/>
  <c r="V327" i="71" s="1"/>
  <c r="U527" i="71"/>
  <c r="V527" i="71" s="1"/>
  <c r="U727" i="71"/>
  <c r="V727" i="71" s="1"/>
  <c r="U927" i="71"/>
  <c r="V927" i="71" s="1"/>
  <c r="U1127" i="71"/>
  <c r="V1127" i="71" s="1"/>
  <c r="U1327" i="71"/>
  <c r="V1327" i="71" s="1"/>
  <c r="U1527" i="71"/>
  <c r="V1527" i="71" s="1"/>
  <c r="U1727" i="71"/>
  <c r="V1727" i="71" s="1"/>
  <c r="U1927" i="71"/>
  <c r="V1927" i="71" s="1"/>
  <c r="U2127" i="71"/>
  <c r="V2127" i="71" s="1"/>
  <c r="U2327" i="71"/>
  <c r="V2327" i="71" s="1"/>
  <c r="U2527" i="71"/>
  <c r="V2527" i="71" s="1"/>
  <c r="U2727" i="71"/>
  <c r="V2727" i="71" s="1"/>
  <c r="U2927" i="71"/>
  <c r="V2927" i="71" s="1"/>
  <c r="U3127" i="71"/>
  <c r="V3127" i="71" s="1"/>
  <c r="U3327" i="71"/>
  <c r="V3327" i="71" s="1"/>
  <c r="U3527" i="71"/>
  <c r="V3527" i="71" s="1"/>
  <c r="U3727" i="71"/>
  <c r="V3727" i="71" s="1"/>
  <c r="U3927" i="71"/>
  <c r="V3927" i="71" s="1"/>
  <c r="U4127" i="71"/>
  <c r="V4127" i="71" s="1"/>
  <c r="U4327" i="71"/>
  <c r="V4327" i="71" s="1"/>
  <c r="U4527" i="71"/>
  <c r="V4527" i="71" s="1"/>
  <c r="U4727" i="71"/>
  <c r="V4727" i="71" s="1"/>
  <c r="U4927" i="71"/>
  <c r="V4927" i="71" s="1"/>
  <c r="U4048" i="71"/>
  <c r="V4048" i="71" s="1"/>
  <c r="U4468" i="71"/>
  <c r="V4468" i="71" s="1"/>
  <c r="U4928" i="71"/>
  <c r="V4928" i="71" s="1"/>
  <c r="U4049" i="71"/>
  <c r="V4049" i="71" s="1"/>
  <c r="U4809" i="71"/>
  <c r="V4809" i="71" s="1"/>
  <c r="U4590" i="71"/>
  <c r="V4590" i="71" s="1"/>
  <c r="U2611" i="71"/>
  <c r="V2611" i="71" s="1"/>
  <c r="U3531" i="71"/>
  <c r="V3531" i="71" s="1"/>
  <c r="U4611" i="71"/>
  <c r="V4611" i="71" s="1"/>
  <c r="U1953" i="71"/>
  <c r="V1953" i="71" s="1"/>
  <c r="U3513" i="71"/>
  <c r="V3513" i="71" s="1"/>
  <c r="U4693" i="71"/>
  <c r="V4693" i="71" s="1"/>
  <c r="U1154" i="71"/>
  <c r="V1154" i="71" s="1"/>
  <c r="U128" i="71"/>
  <c r="V128" i="71" s="1"/>
  <c r="U328" i="71"/>
  <c r="V328" i="71" s="1"/>
  <c r="U528" i="71"/>
  <c r="V528" i="71" s="1"/>
  <c r="U728" i="71"/>
  <c r="V728" i="71" s="1"/>
  <c r="U928" i="71"/>
  <c r="V928" i="71" s="1"/>
  <c r="U1128" i="71"/>
  <c r="V1128" i="71" s="1"/>
  <c r="U1328" i="71"/>
  <c r="V1328" i="71" s="1"/>
  <c r="U1528" i="71"/>
  <c r="V1528" i="71" s="1"/>
  <c r="U1728" i="71"/>
  <c r="V1728" i="71" s="1"/>
  <c r="U1928" i="71"/>
  <c r="V1928" i="71" s="1"/>
  <c r="U2128" i="71"/>
  <c r="V2128" i="71" s="1"/>
  <c r="U2328" i="71"/>
  <c r="V2328" i="71" s="1"/>
  <c r="U2528" i="71"/>
  <c r="V2528" i="71" s="1"/>
  <c r="U2728" i="71"/>
  <c r="V2728" i="71" s="1"/>
  <c r="U2928" i="71"/>
  <c r="V2928" i="71" s="1"/>
  <c r="U3128" i="71"/>
  <c r="V3128" i="71" s="1"/>
  <c r="U3328" i="71"/>
  <c r="V3328" i="71" s="1"/>
  <c r="U3528" i="71"/>
  <c r="V3528" i="71" s="1"/>
  <c r="U4268" i="71"/>
  <c r="V4268" i="71" s="1"/>
  <c r="U4249" i="71"/>
  <c r="V4249" i="71" s="1"/>
  <c r="U2551" i="71"/>
  <c r="V2551" i="71" s="1"/>
  <c r="U4512" i="71"/>
  <c r="V4512" i="71" s="1"/>
  <c r="U3433" i="71"/>
  <c r="V3433" i="71" s="1"/>
  <c r="U9" i="71"/>
  <c r="V9" i="71" s="1"/>
  <c r="U209" i="71"/>
  <c r="V209" i="71" s="1"/>
  <c r="U409" i="71"/>
  <c r="V409" i="71" s="1"/>
  <c r="U609" i="71"/>
  <c r="V609" i="71" s="1"/>
  <c r="U809" i="71"/>
  <c r="V809" i="71" s="1"/>
  <c r="U1009" i="71"/>
  <c r="V1009" i="71" s="1"/>
  <c r="U1209" i="71"/>
  <c r="V1209" i="71" s="1"/>
  <c r="U1409" i="71"/>
  <c r="V1409" i="71" s="1"/>
  <c r="U1609" i="71"/>
  <c r="V1609" i="71" s="1"/>
  <c r="U1809" i="71"/>
  <c r="V1809" i="71" s="1"/>
  <c r="U2009" i="71"/>
  <c r="V2009" i="71" s="1"/>
  <c r="U2209" i="71"/>
  <c r="V2209" i="71" s="1"/>
  <c r="U2409" i="71"/>
  <c r="V2409" i="71" s="1"/>
  <c r="U2609" i="71"/>
  <c r="V2609" i="71" s="1"/>
  <c r="U2809" i="71"/>
  <c r="V2809" i="71" s="1"/>
  <c r="U3009" i="71"/>
  <c r="V3009" i="71" s="1"/>
  <c r="U3209" i="71"/>
  <c r="V3209" i="71" s="1"/>
  <c r="U3409" i="71"/>
  <c r="V3409" i="71" s="1"/>
  <c r="U4110" i="71"/>
  <c r="V4110" i="71" s="1"/>
  <c r="U4031" i="71"/>
  <c r="V4031" i="71" s="1"/>
  <c r="U1973" i="71"/>
  <c r="V1973" i="71" s="1"/>
  <c r="U534" i="71"/>
  <c r="V534" i="71" s="1"/>
  <c r="U130" i="71"/>
  <c r="V130" i="71" s="1"/>
  <c r="U330" i="71"/>
  <c r="V330" i="71" s="1"/>
  <c r="U530" i="71"/>
  <c r="V530" i="71" s="1"/>
  <c r="U730" i="71"/>
  <c r="V730" i="71" s="1"/>
  <c r="U930" i="71"/>
  <c r="V930" i="71" s="1"/>
  <c r="U1130" i="71"/>
  <c r="V1130" i="71" s="1"/>
  <c r="U1330" i="71"/>
  <c r="V1330" i="71" s="1"/>
  <c r="U1530" i="71"/>
  <c r="V1530" i="71" s="1"/>
  <c r="U1730" i="71"/>
  <c r="V1730" i="71" s="1"/>
  <c r="U1930" i="71"/>
  <c r="V1930" i="71" s="1"/>
  <c r="U2130" i="71"/>
  <c r="V2130" i="71" s="1"/>
  <c r="U2330" i="71"/>
  <c r="V2330" i="71" s="1"/>
  <c r="U2530" i="71"/>
  <c r="V2530" i="71" s="1"/>
  <c r="U2730" i="71"/>
  <c r="V2730" i="71" s="1"/>
  <c r="U2930" i="71"/>
  <c r="V2930" i="71" s="1"/>
  <c r="U3130" i="71"/>
  <c r="V3130" i="71" s="1"/>
  <c r="U3330" i="71"/>
  <c r="V3330" i="71" s="1"/>
  <c r="U3530" i="71"/>
  <c r="V3530" i="71" s="1"/>
  <c r="U3730" i="71"/>
  <c r="V3730" i="71" s="1"/>
  <c r="U4450" i="71"/>
  <c r="V4450" i="71" s="1"/>
  <c r="U3951" i="71"/>
  <c r="V3951" i="71" s="1"/>
  <c r="U4652" i="71"/>
  <c r="V4652" i="71" s="1"/>
  <c r="U3033" i="71"/>
  <c r="V3033" i="71" s="1"/>
  <c r="U774" i="71"/>
  <c r="V774" i="71" s="1"/>
  <c r="U131" i="71"/>
  <c r="V131" i="71" s="1"/>
  <c r="U331" i="71"/>
  <c r="V331" i="71" s="1"/>
  <c r="U531" i="71"/>
  <c r="V531" i="71" s="1"/>
  <c r="U731" i="71"/>
  <c r="V731" i="71" s="1"/>
  <c r="U931" i="71"/>
  <c r="V931" i="71" s="1"/>
  <c r="U1131" i="71"/>
  <c r="V1131" i="71" s="1"/>
  <c r="U1331" i="71"/>
  <c r="V1331" i="71" s="1"/>
  <c r="U1531" i="71"/>
  <c r="V1531" i="71" s="1"/>
  <c r="U1931" i="71"/>
  <c r="V1931" i="71" s="1"/>
  <c r="U2391" i="71"/>
  <c r="V2391" i="71" s="1"/>
  <c r="U4931" i="71"/>
  <c r="V4931" i="71" s="1"/>
  <c r="U2553" i="71"/>
  <c r="V2553" i="71" s="1"/>
  <c r="U914" i="71"/>
  <c r="V914" i="71" s="1"/>
  <c r="U172" i="71"/>
  <c r="V172" i="71" s="1"/>
  <c r="U372" i="71"/>
  <c r="V372" i="71" s="1"/>
  <c r="U572" i="71"/>
  <c r="V572" i="71" s="1"/>
  <c r="U772" i="71"/>
  <c r="V772" i="71" s="1"/>
  <c r="U972" i="71"/>
  <c r="V972" i="71" s="1"/>
  <c r="U1172" i="71"/>
  <c r="V1172" i="71" s="1"/>
  <c r="U1372" i="71"/>
  <c r="V1372" i="71" s="1"/>
  <c r="U1572" i="71"/>
  <c r="V1572" i="71" s="1"/>
  <c r="U1772" i="71"/>
  <c r="V1772" i="71" s="1"/>
  <c r="U1972" i="71"/>
  <c r="V1972" i="71" s="1"/>
  <c r="U2172" i="71"/>
  <c r="V2172" i="71" s="1"/>
  <c r="U2372" i="71"/>
  <c r="V2372" i="71" s="1"/>
  <c r="U2572" i="71"/>
  <c r="V2572" i="71" s="1"/>
  <c r="U2772" i="71"/>
  <c r="V2772" i="71" s="1"/>
  <c r="U2972" i="71"/>
  <c r="V2972" i="71" s="1"/>
  <c r="U3172" i="71"/>
  <c r="V3172" i="71" s="1"/>
  <c r="U3372" i="71"/>
  <c r="V3372" i="71" s="1"/>
  <c r="U3572" i="71"/>
  <c r="V3572" i="71" s="1"/>
  <c r="U3772" i="71"/>
  <c r="V3772" i="71" s="1"/>
  <c r="U4052" i="71"/>
  <c r="V4052" i="71" s="1"/>
  <c r="U753" i="71"/>
  <c r="V753" i="71" s="1"/>
  <c r="U2113" i="71"/>
  <c r="V2113" i="71" s="1"/>
  <c r="U3093" i="71"/>
  <c r="V3093" i="71" s="1"/>
  <c r="U226" i="71"/>
  <c r="V226" i="71" s="1"/>
  <c r="U426" i="71"/>
  <c r="V426" i="71" s="1"/>
  <c r="U626" i="71"/>
  <c r="V626" i="71" s="1"/>
  <c r="U826" i="71"/>
  <c r="V826" i="71" s="1"/>
  <c r="U1026" i="71"/>
  <c r="V1026" i="71" s="1"/>
  <c r="U1226" i="71"/>
  <c r="V1226" i="71" s="1"/>
  <c r="U1426" i="71"/>
  <c r="V1426" i="71" s="1"/>
  <c r="U1826" i="71"/>
  <c r="V1826" i="71" s="1"/>
  <c r="U2026" i="71"/>
  <c r="V2026" i="71" s="1"/>
  <c r="U2226" i="71"/>
  <c r="V2226" i="71" s="1"/>
  <c r="U2426" i="71"/>
  <c r="V2426" i="71" s="1"/>
  <c r="U2626" i="71"/>
  <c r="V2626" i="71" s="1"/>
  <c r="U2826" i="71"/>
  <c r="V2826" i="71" s="1"/>
  <c r="U3026" i="71"/>
  <c r="V3026" i="71" s="1"/>
  <c r="U3226" i="71"/>
  <c r="V3226" i="71" s="1"/>
  <c r="U3426" i="71"/>
  <c r="V3426" i="71" s="1"/>
  <c r="U3626" i="71"/>
  <c r="V3626" i="71" s="1"/>
  <c r="U3826" i="71"/>
  <c r="V3826" i="71" s="1"/>
  <c r="U4026" i="71"/>
  <c r="V4026" i="71" s="1"/>
  <c r="U4226" i="71"/>
  <c r="V4226" i="71" s="1"/>
  <c r="U4426" i="71"/>
  <c r="V4426" i="71" s="1"/>
  <c r="U4626" i="71"/>
  <c r="V4626" i="71" s="1"/>
  <c r="U4826" i="71"/>
  <c r="V4826" i="71" s="1"/>
  <c r="U3868" i="71"/>
  <c r="V3868" i="71" s="1"/>
  <c r="U4388" i="71"/>
  <c r="V4388" i="71" s="1"/>
  <c r="U4908" i="71"/>
  <c r="V4908" i="71" s="1"/>
  <c r="U3909" i="71"/>
  <c r="V3909" i="71" s="1"/>
  <c r="U4669" i="71"/>
  <c r="V4669" i="71" s="1"/>
  <c r="U4470" i="71"/>
  <c r="V4470" i="71" s="1"/>
  <c r="U2511" i="71"/>
  <c r="V2511" i="71" s="1"/>
  <c r="U3391" i="71"/>
  <c r="V3391" i="71" s="1"/>
  <c r="U3573" i="71"/>
  <c r="V3573" i="71" s="1"/>
  <c r="U74" i="71"/>
  <c r="V74" i="71" s="1"/>
  <c r="U1234" i="71"/>
  <c r="V1234" i="71" s="1"/>
  <c r="U153" i="71"/>
  <c r="V153" i="71" s="1"/>
  <c r="U353" i="71"/>
  <c r="V353" i="71" s="1"/>
  <c r="U553" i="71"/>
  <c r="V553" i="71" s="1"/>
  <c r="U2633" i="71"/>
  <c r="V2633" i="71" s="1"/>
  <c r="U994" i="71"/>
  <c r="V994" i="71" s="1"/>
  <c r="U156" i="71"/>
  <c r="V156" i="71" s="1"/>
  <c r="U356" i="71"/>
  <c r="V356" i="71" s="1"/>
  <c r="U556" i="71"/>
  <c r="V556" i="71" s="1"/>
  <c r="U756" i="71"/>
  <c r="V756" i="71" s="1"/>
  <c r="U956" i="71"/>
  <c r="V956" i="71" s="1"/>
  <c r="U1156" i="71"/>
  <c r="V1156" i="71" s="1"/>
  <c r="U1356" i="71"/>
  <c r="V1356" i="71" s="1"/>
  <c r="U1556" i="71"/>
  <c r="V1556" i="71" s="1"/>
  <c r="U1756" i="71"/>
  <c r="V1756" i="71" s="1"/>
  <c r="U1956" i="71"/>
  <c r="V1956" i="71" s="1"/>
  <c r="U2156" i="71"/>
  <c r="V2156" i="71" s="1"/>
  <c r="U2356" i="71"/>
  <c r="V2356" i="71" s="1"/>
  <c r="U2556" i="71"/>
  <c r="V2556" i="71" s="1"/>
  <c r="U2756" i="71"/>
  <c r="V2756" i="71" s="1"/>
  <c r="U2956" i="71"/>
  <c r="V2956" i="71" s="1"/>
  <c r="U157" i="71"/>
  <c r="V157" i="71" s="1"/>
  <c r="U357" i="71"/>
  <c r="V357" i="71" s="1"/>
  <c r="U557" i="71"/>
  <c r="V557" i="71" s="1"/>
  <c r="U757" i="71"/>
  <c r="V757" i="71" s="1"/>
  <c r="U957" i="71"/>
  <c r="V957" i="71" s="1"/>
  <c r="U1157" i="71"/>
  <c r="V1157" i="71" s="1"/>
  <c r="U1357" i="71"/>
  <c r="V1357" i="71" s="1"/>
  <c r="U1557" i="71"/>
  <c r="V1557" i="71" s="1"/>
  <c r="U1757" i="71"/>
  <c r="V1757" i="71" s="1"/>
  <c r="U1957" i="71"/>
  <c r="V1957" i="71" s="1"/>
  <c r="U78" i="71"/>
  <c r="V78" i="71" s="1"/>
  <c r="U278" i="71"/>
  <c r="V278" i="71" s="1"/>
  <c r="U478" i="71"/>
  <c r="V478" i="71" s="1"/>
  <c r="U878" i="71"/>
  <c r="V878" i="71" s="1"/>
  <c r="U1078" i="71"/>
  <c r="V1078" i="71" s="1"/>
  <c r="U1278" i="71"/>
  <c r="V1278" i="71" s="1"/>
  <c r="U1478" i="71"/>
  <c r="V1478" i="71" s="1"/>
  <c r="U63" i="71"/>
  <c r="V63" i="71" s="1"/>
  <c r="U263" i="71"/>
  <c r="V263" i="71" s="1"/>
  <c r="U463" i="71"/>
  <c r="V463" i="71" s="1"/>
  <c r="U663" i="71"/>
  <c r="V663" i="71" s="1"/>
  <c r="U863" i="71"/>
  <c r="V863" i="71" s="1"/>
  <c r="U1063" i="71"/>
  <c r="V1063" i="71" s="1"/>
  <c r="U1263" i="71"/>
  <c r="V1263" i="71" s="1"/>
  <c r="U1463" i="71"/>
  <c r="V1463" i="71" s="1"/>
  <c r="U1663" i="71"/>
  <c r="V1663" i="71" s="1"/>
  <c r="U1863" i="71"/>
  <c r="V1863" i="71" s="1"/>
  <c r="U2063" i="71"/>
  <c r="V2063" i="71" s="1"/>
  <c r="U2263" i="71"/>
  <c r="V2263" i="71" s="1"/>
  <c r="U2463" i="71"/>
  <c r="V2463" i="71" s="1"/>
  <c r="U2663" i="71"/>
  <c r="V2663" i="71" s="1"/>
  <c r="U2863" i="71"/>
  <c r="V2863" i="71" s="1"/>
  <c r="U1634" i="71"/>
  <c r="V1634" i="71" s="1"/>
  <c r="U2814" i="71"/>
  <c r="V2814" i="71" s="1"/>
  <c r="U4394" i="71"/>
  <c r="V4394" i="71" s="1"/>
  <c r="U855" i="71"/>
  <c r="V855" i="71" s="1"/>
  <c r="U2135" i="71"/>
  <c r="V2135" i="71" s="1"/>
  <c r="U3675" i="71"/>
  <c r="V3675" i="71" s="1"/>
  <c r="U4716" i="71"/>
  <c r="V4716" i="71" s="1"/>
  <c r="U4797" i="71"/>
  <c r="V4797" i="71" s="1"/>
  <c r="U179" i="71"/>
  <c r="V179" i="71" s="1"/>
  <c r="U2699" i="71"/>
  <c r="V2699" i="71" s="1"/>
  <c r="U840" i="71"/>
  <c r="V840" i="71" s="1"/>
  <c r="U3860" i="71"/>
  <c r="V3860" i="71" s="1"/>
  <c r="U3061" i="71"/>
  <c r="V3061" i="71" s="1"/>
  <c r="U2922" i="71"/>
  <c r="V2922" i="71" s="1"/>
  <c r="U2254" i="71"/>
  <c r="V2254" i="71" s="1"/>
  <c r="U3494" i="71"/>
  <c r="V3494" i="71" s="1"/>
  <c r="U4514" i="71"/>
  <c r="V4514" i="71" s="1"/>
  <c r="U955" i="71"/>
  <c r="V955" i="71" s="1"/>
  <c r="U2195" i="71"/>
  <c r="V2195" i="71" s="1"/>
  <c r="U3095" i="71"/>
  <c r="V3095" i="71" s="1"/>
  <c r="U4315" i="71"/>
  <c r="V4315" i="71" s="1"/>
  <c r="U4436" i="71"/>
  <c r="V4436" i="71" s="1"/>
  <c r="U3237" i="71"/>
  <c r="V3237" i="71" s="1"/>
  <c r="U4717" i="71"/>
  <c r="V4717" i="71" s="1"/>
  <c r="U3778" i="71"/>
  <c r="V3778" i="71" s="1"/>
  <c r="U519" i="71"/>
  <c r="V519" i="71" s="1"/>
  <c r="U2259" i="71"/>
  <c r="V2259" i="71" s="1"/>
  <c r="U3719" i="71"/>
  <c r="V3719" i="71" s="1"/>
  <c r="U600" i="71"/>
  <c r="V600" i="71" s="1"/>
  <c r="U2180" i="71"/>
  <c r="V2180" i="71" s="1"/>
  <c r="U3720" i="71"/>
  <c r="V3720" i="71" s="1"/>
  <c r="U3731" i="71"/>
  <c r="V3731" i="71" s="1"/>
  <c r="U4771" i="71"/>
  <c r="V4771" i="71" s="1"/>
  <c r="U653" i="71"/>
  <c r="V653" i="71" s="1"/>
  <c r="U1853" i="71"/>
  <c r="V1853" i="71" s="1"/>
  <c r="U2853" i="71"/>
  <c r="V2853" i="71" s="1"/>
  <c r="U4273" i="71"/>
  <c r="V4273" i="71" s="1"/>
  <c r="U734" i="71"/>
  <c r="V734" i="71" s="1"/>
  <c r="U47" i="71"/>
  <c r="V47" i="71" s="1"/>
  <c r="U247" i="71"/>
  <c r="V247" i="71" s="1"/>
  <c r="U447" i="71"/>
  <c r="V447" i="71" s="1"/>
  <c r="U647" i="71"/>
  <c r="V647" i="71" s="1"/>
  <c r="U847" i="71"/>
  <c r="V847" i="71" s="1"/>
  <c r="U1047" i="71"/>
  <c r="V1047" i="71" s="1"/>
  <c r="U1247" i="71"/>
  <c r="V1247" i="71" s="1"/>
  <c r="U1447" i="71"/>
  <c r="V1447" i="71" s="1"/>
  <c r="U1647" i="71"/>
  <c r="V1647" i="71" s="1"/>
  <c r="U1847" i="71"/>
  <c r="V1847" i="71" s="1"/>
  <c r="U2047" i="71"/>
  <c r="V2047" i="71" s="1"/>
  <c r="U2247" i="71"/>
  <c r="V2247" i="71" s="1"/>
  <c r="U2447" i="71"/>
  <c r="V2447" i="71" s="1"/>
  <c r="U2647" i="71"/>
  <c r="V2647" i="71" s="1"/>
  <c r="U2847" i="71"/>
  <c r="V2847" i="71" s="1"/>
  <c r="U3047" i="71"/>
  <c r="V3047" i="71" s="1"/>
  <c r="U3247" i="71"/>
  <c r="V3247" i="71" s="1"/>
  <c r="U3447" i="71"/>
  <c r="V3447" i="71" s="1"/>
  <c r="U3647" i="71"/>
  <c r="V3647" i="71" s="1"/>
  <c r="U3847" i="71"/>
  <c r="V3847" i="71" s="1"/>
  <c r="U4047" i="71"/>
  <c r="V4047" i="71" s="1"/>
  <c r="U4247" i="71"/>
  <c r="V4247" i="71" s="1"/>
  <c r="U4447" i="71"/>
  <c r="V4447" i="71" s="1"/>
  <c r="U4647" i="71"/>
  <c r="V4647" i="71" s="1"/>
  <c r="U4847" i="71"/>
  <c r="V4847" i="71" s="1"/>
  <c r="U3848" i="71"/>
  <c r="V3848" i="71" s="1"/>
  <c r="U4288" i="71"/>
  <c r="V4288" i="71" s="1"/>
  <c r="U4708" i="71"/>
  <c r="V4708" i="71" s="1"/>
  <c r="U3769" i="71"/>
  <c r="V3769" i="71" s="1"/>
  <c r="U4429" i="71"/>
  <c r="V4429" i="71" s="1"/>
  <c r="U4250" i="71"/>
  <c r="V4250" i="71" s="1"/>
  <c r="U2331" i="71"/>
  <c r="V2331" i="71" s="1"/>
  <c r="U3151" i="71"/>
  <c r="V3151" i="71" s="1"/>
  <c r="U4131" i="71"/>
  <c r="V4131" i="71" s="1"/>
  <c r="U4392" i="71"/>
  <c r="V4392" i="71" s="1"/>
  <c r="U1353" i="71"/>
  <c r="V1353" i="71" s="1"/>
  <c r="U2893" i="71"/>
  <c r="V2893" i="71" s="1"/>
  <c r="U4233" i="71"/>
  <c r="V4233" i="71" s="1"/>
  <c r="U594" i="71"/>
  <c r="V594" i="71" s="1"/>
  <c r="U48" i="71"/>
  <c r="V48" i="71" s="1"/>
  <c r="U248" i="71"/>
  <c r="V248" i="71" s="1"/>
  <c r="U448" i="71"/>
  <c r="V448" i="71" s="1"/>
  <c r="U648" i="71"/>
  <c r="V648" i="71" s="1"/>
  <c r="U848" i="71"/>
  <c r="V848" i="71" s="1"/>
  <c r="U1048" i="71"/>
  <c r="V1048" i="71" s="1"/>
  <c r="U1248" i="71"/>
  <c r="V1248" i="71" s="1"/>
  <c r="U1448" i="71"/>
  <c r="V1448" i="71" s="1"/>
  <c r="U1648" i="71"/>
  <c r="V1648" i="71" s="1"/>
  <c r="U1848" i="71"/>
  <c r="V1848" i="71" s="1"/>
  <c r="U2048" i="71"/>
  <c r="V2048" i="71" s="1"/>
  <c r="U2248" i="71"/>
  <c r="V2248" i="71" s="1"/>
  <c r="U2448" i="71"/>
  <c r="V2448" i="71" s="1"/>
  <c r="U2648" i="71"/>
  <c r="V2648" i="71" s="1"/>
  <c r="U2848" i="71"/>
  <c r="V2848" i="71" s="1"/>
  <c r="U3048" i="71"/>
  <c r="V3048" i="71" s="1"/>
  <c r="U3248" i="71"/>
  <c r="V3248" i="71" s="1"/>
  <c r="U3448" i="71"/>
  <c r="V3448" i="71" s="1"/>
  <c r="U3808" i="71"/>
  <c r="V3808" i="71" s="1"/>
  <c r="U3469" i="71"/>
  <c r="V3469" i="71" s="1"/>
  <c r="U4550" i="71"/>
  <c r="V4550" i="71" s="1"/>
  <c r="U4251" i="71"/>
  <c r="V4251" i="71" s="1"/>
  <c r="U1633" i="71"/>
  <c r="V1633" i="71" s="1"/>
  <c r="U434" i="71"/>
  <c r="V434" i="71" s="1"/>
  <c r="U129" i="71"/>
  <c r="V129" i="71" s="1"/>
  <c r="U329" i="71"/>
  <c r="V329" i="71" s="1"/>
  <c r="U529" i="71"/>
  <c r="V529" i="71" s="1"/>
  <c r="U729" i="71"/>
  <c r="V729" i="71" s="1"/>
  <c r="U929" i="71"/>
  <c r="V929" i="71" s="1"/>
  <c r="U1129" i="71"/>
  <c r="V1129" i="71" s="1"/>
  <c r="U1329" i="71"/>
  <c r="V1329" i="71" s="1"/>
  <c r="U1529" i="71"/>
  <c r="V1529" i="71" s="1"/>
  <c r="U1729" i="71"/>
  <c r="V1729" i="71" s="1"/>
  <c r="U1929" i="71"/>
  <c r="V1929" i="71" s="1"/>
  <c r="U2129" i="71"/>
  <c r="V2129" i="71" s="1"/>
  <c r="U2329" i="71"/>
  <c r="V2329" i="71" s="1"/>
  <c r="U2529" i="71"/>
  <c r="V2529" i="71" s="1"/>
  <c r="U2729" i="71"/>
  <c r="V2729" i="71" s="1"/>
  <c r="U2929" i="71"/>
  <c r="V2929" i="71" s="1"/>
  <c r="U3129" i="71"/>
  <c r="V3129" i="71" s="1"/>
  <c r="U3329" i="71"/>
  <c r="V3329" i="71" s="1"/>
  <c r="U4329" i="71"/>
  <c r="V4329" i="71" s="1"/>
  <c r="U2891" i="71"/>
  <c r="V2891" i="71" s="1"/>
  <c r="U733" i="71"/>
  <c r="V733" i="71" s="1"/>
  <c r="U3993" i="71"/>
  <c r="V3993" i="71" s="1"/>
  <c r="U50" i="71"/>
  <c r="V50" i="71" s="1"/>
  <c r="U450" i="71"/>
  <c r="V450" i="71" s="1"/>
  <c r="U650" i="71"/>
  <c r="V650" i="71" s="1"/>
  <c r="U850" i="71"/>
  <c r="V850" i="71" s="1"/>
  <c r="U1050" i="71"/>
  <c r="V1050" i="71" s="1"/>
  <c r="U1250" i="71"/>
  <c r="V1250" i="71" s="1"/>
  <c r="U1450" i="71"/>
  <c r="V1450" i="71" s="1"/>
  <c r="U1650" i="71"/>
  <c r="V1650" i="71" s="1"/>
  <c r="U1850" i="71"/>
  <c r="V1850" i="71" s="1"/>
  <c r="U2050" i="71"/>
  <c r="V2050" i="71" s="1"/>
  <c r="U2250" i="71"/>
  <c r="V2250" i="71" s="1"/>
  <c r="U2450" i="71"/>
  <c r="V2450" i="71" s="1"/>
  <c r="U2650" i="71"/>
  <c r="V2650" i="71" s="1"/>
  <c r="U2850" i="71"/>
  <c r="V2850" i="71" s="1"/>
  <c r="U3050" i="71"/>
  <c r="V3050" i="71" s="1"/>
  <c r="U3250" i="71"/>
  <c r="V3250" i="71" s="1"/>
  <c r="U3450" i="71"/>
  <c r="V3450" i="71" s="1"/>
  <c r="U3650" i="71"/>
  <c r="V3650" i="71" s="1"/>
  <c r="U3850" i="71"/>
  <c r="V3850" i="71" s="1"/>
  <c r="U2711" i="71"/>
  <c r="V2711" i="71" s="1"/>
  <c r="U4791" i="71"/>
  <c r="V4791" i="71" s="1"/>
  <c r="U1693" i="71"/>
  <c r="V1693" i="71" s="1"/>
  <c r="U4393" i="71"/>
  <c r="V4393" i="71" s="1"/>
  <c r="U51" i="71"/>
  <c r="V51" i="71" s="1"/>
  <c r="U251" i="71"/>
  <c r="V251" i="71" s="1"/>
  <c r="U451" i="71"/>
  <c r="V451" i="71" s="1"/>
  <c r="U651" i="71"/>
  <c r="V651" i="71" s="1"/>
  <c r="U851" i="71"/>
  <c r="V851" i="71" s="1"/>
  <c r="U1051" i="71"/>
  <c r="V1051" i="71" s="1"/>
  <c r="U1251" i="71"/>
  <c r="V1251" i="71" s="1"/>
  <c r="U1451" i="71"/>
  <c r="V1451" i="71" s="1"/>
  <c r="U1651" i="71"/>
  <c r="V1651" i="71" s="1"/>
  <c r="U1851" i="71"/>
  <c r="V1851" i="71" s="1"/>
  <c r="U2051" i="71"/>
  <c r="V2051" i="71" s="1"/>
  <c r="U4111" i="71"/>
  <c r="V4111" i="71" s="1"/>
  <c r="U1093" i="71"/>
  <c r="V1093" i="71" s="1"/>
  <c r="U4473" i="71"/>
  <c r="V4473" i="71" s="1"/>
  <c r="U92" i="71"/>
  <c r="V92" i="71" s="1"/>
  <c r="U292" i="71"/>
  <c r="V292" i="71" s="1"/>
  <c r="U492" i="71"/>
  <c r="V492" i="71" s="1"/>
  <c r="U692" i="71"/>
  <c r="V692" i="71" s="1"/>
  <c r="U892" i="71"/>
  <c r="V892" i="71" s="1"/>
  <c r="U1092" i="71"/>
  <c r="V1092" i="71" s="1"/>
  <c r="U1292" i="71"/>
  <c r="V1292" i="71" s="1"/>
  <c r="U1692" i="71"/>
  <c r="V1692" i="71" s="1"/>
  <c r="U1892" i="71"/>
  <c r="V1892" i="71" s="1"/>
  <c r="U2092" i="71"/>
  <c r="V2092" i="71" s="1"/>
  <c r="U2292" i="71"/>
  <c r="V2292" i="71" s="1"/>
  <c r="U2492" i="71"/>
  <c r="V2492" i="71" s="1"/>
  <c r="U2692" i="71"/>
  <c r="V2692" i="71" s="1"/>
  <c r="U2892" i="71"/>
  <c r="V2892" i="71" s="1"/>
  <c r="U3092" i="71"/>
  <c r="V3092" i="71" s="1"/>
  <c r="U3292" i="71"/>
  <c r="V3292" i="71" s="1"/>
  <c r="U3492" i="71"/>
  <c r="V3492" i="71" s="1"/>
  <c r="U3692" i="71"/>
  <c r="V3692" i="71" s="1"/>
  <c r="U3892" i="71"/>
  <c r="V3892" i="71" s="1"/>
  <c r="U4612" i="71"/>
  <c r="V4612" i="71" s="1"/>
  <c r="U1613" i="71"/>
  <c r="V1613" i="71" s="1"/>
  <c r="U2733" i="71"/>
  <c r="V2733" i="71" s="1"/>
  <c r="U4013" i="71"/>
  <c r="V4013" i="71" s="1"/>
  <c r="U354" i="71"/>
  <c r="V354" i="71" s="1"/>
  <c r="U13" i="71"/>
  <c r="V13" i="71" s="1"/>
  <c r="U213" i="71"/>
  <c r="V213" i="71" s="1"/>
  <c r="U413" i="71"/>
  <c r="V413" i="71" s="1"/>
  <c r="U613" i="71"/>
  <c r="V613" i="71" s="1"/>
  <c r="U3793" i="71"/>
  <c r="V3793" i="71" s="1"/>
  <c r="U16" i="71"/>
  <c r="V16" i="71" s="1"/>
  <c r="U216" i="71"/>
  <c r="V216" i="71" s="1"/>
  <c r="U416" i="71"/>
  <c r="V416" i="71" s="1"/>
  <c r="U616" i="71"/>
  <c r="V616" i="71" s="1"/>
  <c r="U816" i="71"/>
  <c r="V816" i="71" s="1"/>
  <c r="U1016" i="71"/>
  <c r="V1016" i="71" s="1"/>
  <c r="U1416" i="71"/>
  <c r="V1416" i="71" s="1"/>
  <c r="U1616" i="71"/>
  <c r="V1616" i="71" s="1"/>
  <c r="U2016" i="71"/>
  <c r="V2016" i="71" s="1"/>
  <c r="U2216" i="71"/>
  <c r="V2216" i="71" s="1"/>
  <c r="U2416" i="71"/>
  <c r="V2416" i="71" s="1"/>
  <c r="U2616" i="71"/>
  <c r="V2616" i="71" s="1"/>
  <c r="U2816" i="71"/>
  <c r="V2816" i="71" s="1"/>
  <c r="U4786" i="71"/>
  <c r="V4786" i="71" s="1"/>
  <c r="U3768" i="71"/>
  <c r="V3768" i="71" s="1"/>
  <c r="U4308" i="71"/>
  <c r="V4308" i="71" s="1"/>
  <c r="U4788" i="71"/>
  <c r="V4788" i="71" s="1"/>
  <c r="U3789" i="71"/>
  <c r="V3789" i="71" s="1"/>
  <c r="U4489" i="71"/>
  <c r="V4489" i="71" s="1"/>
  <c r="U4350" i="71"/>
  <c r="V4350" i="71" s="1"/>
  <c r="U2371" i="71"/>
  <c r="V2371" i="71" s="1"/>
  <c r="U3191" i="71"/>
  <c r="V3191" i="71" s="1"/>
  <c r="U4091" i="71"/>
  <c r="V4091" i="71" s="1"/>
  <c r="U4172" i="71"/>
  <c r="V4172" i="71" s="1"/>
  <c r="U1113" i="71"/>
  <c r="V1113" i="71" s="1"/>
  <c r="U2213" i="71"/>
  <c r="V2213" i="71" s="1"/>
  <c r="U3373" i="71"/>
  <c r="V3373" i="71" s="1"/>
  <c r="U4613" i="71"/>
  <c r="V4613" i="71" s="1"/>
  <c r="U1134" i="71"/>
  <c r="V1134" i="71" s="1"/>
  <c r="U107" i="71"/>
  <c r="V107" i="71" s="1"/>
  <c r="U307" i="71"/>
  <c r="V307" i="71" s="1"/>
  <c r="U507" i="71"/>
  <c r="V507" i="71" s="1"/>
  <c r="U707" i="71"/>
  <c r="V707" i="71" s="1"/>
  <c r="U907" i="71"/>
  <c r="V907" i="71" s="1"/>
  <c r="U1107" i="71"/>
  <c r="V1107" i="71" s="1"/>
  <c r="U1307" i="71"/>
  <c r="V1307" i="71" s="1"/>
  <c r="U1507" i="71"/>
  <c r="V1507" i="71" s="1"/>
  <c r="U1707" i="71"/>
  <c r="V1707" i="71" s="1"/>
  <c r="U1907" i="71"/>
  <c r="V1907" i="71" s="1"/>
  <c r="U2107" i="71"/>
  <c r="V2107" i="71" s="1"/>
  <c r="U2307" i="71"/>
  <c r="V2307" i="71" s="1"/>
  <c r="U2507" i="71"/>
  <c r="V2507" i="71" s="1"/>
  <c r="U2707" i="71"/>
  <c r="V2707" i="71" s="1"/>
  <c r="U2907" i="71"/>
  <c r="V2907" i="71" s="1"/>
  <c r="U3107" i="71"/>
  <c r="V3107" i="71" s="1"/>
  <c r="U3307" i="71"/>
  <c r="V3307" i="71" s="1"/>
  <c r="U3507" i="71"/>
  <c r="V3507" i="71" s="1"/>
  <c r="U3707" i="71"/>
  <c r="V3707" i="71" s="1"/>
  <c r="U3907" i="71"/>
  <c r="V3907" i="71" s="1"/>
  <c r="U4107" i="71"/>
  <c r="V4107" i="71" s="1"/>
  <c r="U4307" i="71"/>
  <c r="V4307" i="71" s="1"/>
  <c r="U4507" i="71"/>
  <c r="V4507" i="71" s="1"/>
  <c r="U4707" i="71"/>
  <c r="V4707" i="71" s="1"/>
  <c r="U4907" i="71"/>
  <c r="V4907" i="71" s="1"/>
  <c r="U3988" i="71"/>
  <c r="V3988" i="71" s="1"/>
  <c r="U4408" i="71"/>
  <c r="V4408" i="71" s="1"/>
  <c r="U4868" i="71"/>
  <c r="V4868" i="71" s="1"/>
  <c r="U3929" i="71"/>
  <c r="V3929" i="71" s="1"/>
  <c r="U4749" i="71"/>
  <c r="V4749" i="71" s="1"/>
  <c r="U4510" i="71"/>
  <c r="V4510" i="71" s="1"/>
  <c r="U3431" i="71"/>
  <c r="V3431" i="71" s="1"/>
  <c r="U4491" i="71"/>
  <c r="V4491" i="71" s="1"/>
  <c r="U4812" i="71"/>
  <c r="V4812" i="71" s="1"/>
  <c r="U1793" i="71"/>
  <c r="V1793" i="71" s="1"/>
  <c r="U3353" i="71"/>
  <c r="V3353" i="71" s="1"/>
  <c r="U4573" i="71"/>
  <c r="V4573" i="71" s="1"/>
  <c r="U1034" i="71"/>
  <c r="V1034" i="71" s="1"/>
  <c r="U108" i="71"/>
  <c r="V108" i="71" s="1"/>
  <c r="U308" i="71"/>
  <c r="V308" i="71" s="1"/>
  <c r="U508" i="71"/>
  <c r="V508" i="71" s="1"/>
  <c r="U708" i="71"/>
  <c r="V708" i="71" s="1"/>
  <c r="U908" i="71"/>
  <c r="V908" i="71" s="1"/>
  <c r="U1108" i="71"/>
  <c r="V1108" i="71" s="1"/>
  <c r="U1308" i="71"/>
  <c r="V1308" i="71" s="1"/>
  <c r="U1508" i="71"/>
  <c r="V1508" i="71" s="1"/>
  <c r="U1708" i="71"/>
  <c r="V1708" i="71" s="1"/>
  <c r="U1908" i="71"/>
  <c r="V1908" i="71" s="1"/>
  <c r="U2108" i="71"/>
  <c r="V2108" i="71" s="1"/>
  <c r="U2308" i="71"/>
  <c r="V2308" i="71" s="1"/>
  <c r="U2508" i="71"/>
  <c r="V2508" i="71" s="1"/>
  <c r="U2708" i="71"/>
  <c r="V2708" i="71" s="1"/>
  <c r="U2908" i="71"/>
  <c r="V2908" i="71" s="1"/>
  <c r="U3108" i="71"/>
  <c r="V3108" i="71" s="1"/>
  <c r="U3308" i="71"/>
  <c r="V3308" i="71" s="1"/>
  <c r="U3508" i="71"/>
  <c r="V3508" i="71" s="1"/>
  <c r="U4188" i="71"/>
  <c r="V4188" i="71" s="1"/>
  <c r="U4009" i="71"/>
  <c r="V4009" i="71" s="1"/>
  <c r="U4633" i="71"/>
  <c r="V4633" i="71" s="1"/>
  <c r="U794" i="71"/>
  <c r="V794" i="71" s="1"/>
  <c r="U93" i="71"/>
  <c r="V93" i="71" s="1"/>
  <c r="U293" i="71"/>
  <c r="V293" i="71" s="1"/>
  <c r="U493" i="71"/>
  <c r="V493" i="71" s="1"/>
  <c r="U1713" i="71"/>
  <c r="V1713" i="71" s="1"/>
  <c r="U54" i="71"/>
  <c r="V54" i="71" s="1"/>
  <c r="U96" i="71"/>
  <c r="V96" i="71" s="1"/>
  <c r="U296" i="71"/>
  <c r="V296" i="71" s="1"/>
  <c r="U496" i="71"/>
  <c r="V496" i="71" s="1"/>
  <c r="U696" i="71"/>
  <c r="V696" i="71" s="1"/>
  <c r="U896" i="71"/>
  <c r="V896" i="71" s="1"/>
  <c r="U1096" i="71"/>
  <c r="V1096" i="71" s="1"/>
  <c r="U1296" i="71"/>
  <c r="V1296" i="71" s="1"/>
  <c r="U1496" i="71"/>
  <c r="V1496" i="71" s="1"/>
  <c r="U1696" i="71"/>
  <c r="V1696" i="71" s="1"/>
  <c r="U1896" i="71"/>
  <c r="V1896" i="71" s="1"/>
  <c r="U2096" i="71"/>
  <c r="V2096" i="71" s="1"/>
  <c r="U2296" i="71"/>
  <c r="V2296" i="71" s="1"/>
  <c r="U2496" i="71"/>
  <c r="V2496" i="71" s="1"/>
  <c r="U2696" i="71"/>
  <c r="V2696" i="71" s="1"/>
  <c r="U2896" i="71"/>
  <c r="V2896" i="71" s="1"/>
  <c r="U97" i="71"/>
  <c r="V97" i="71" s="1"/>
  <c r="U297" i="71"/>
  <c r="V297" i="71" s="1"/>
  <c r="U497" i="71"/>
  <c r="V497" i="71" s="1"/>
  <c r="U697" i="71"/>
  <c r="V697" i="71" s="1"/>
  <c r="U897" i="71"/>
  <c r="V897" i="71" s="1"/>
  <c r="U1097" i="71"/>
  <c r="V1097" i="71" s="1"/>
  <c r="U1297" i="71"/>
  <c r="V1297" i="71" s="1"/>
  <c r="U1497" i="71"/>
  <c r="V1497" i="71" s="1"/>
  <c r="U1697" i="71"/>
  <c r="V1697" i="71" s="1"/>
  <c r="U1897" i="71"/>
  <c r="V1897" i="71" s="1"/>
  <c r="U18" i="71"/>
  <c r="V18" i="71" s="1"/>
  <c r="U218" i="71"/>
  <c r="V218" i="71" s="1"/>
  <c r="U418" i="71"/>
  <c r="V418" i="71" s="1"/>
  <c r="U618" i="71"/>
  <c r="V618" i="71" s="1"/>
  <c r="U818" i="71"/>
  <c r="V818" i="71" s="1"/>
  <c r="U1018" i="71"/>
  <c r="V1018" i="71" s="1"/>
  <c r="U1218" i="71"/>
  <c r="V1218" i="71" s="1"/>
  <c r="U1418" i="71"/>
  <c r="V1418" i="71" s="1"/>
  <c r="U3" i="71"/>
  <c r="V3" i="71" s="1"/>
  <c r="U203" i="71"/>
  <c r="V203" i="71" s="1"/>
  <c r="U403" i="71"/>
  <c r="V403" i="71" s="1"/>
  <c r="U603" i="71"/>
  <c r="V603" i="71" s="1"/>
  <c r="U803" i="71"/>
  <c r="V803" i="71" s="1"/>
  <c r="U1003" i="71"/>
  <c r="V1003" i="71" s="1"/>
  <c r="U1203" i="71"/>
  <c r="V1203" i="71" s="1"/>
  <c r="U1403" i="71"/>
  <c r="V1403" i="71" s="1"/>
  <c r="U1803" i="71"/>
  <c r="V1803" i="71" s="1"/>
  <c r="U2003" i="71"/>
  <c r="V2003" i="71" s="1"/>
  <c r="U2203" i="71"/>
  <c r="V2203" i="71" s="1"/>
  <c r="U2403" i="71"/>
  <c r="V2403" i="71" s="1"/>
  <c r="U2603" i="71"/>
  <c r="V2603" i="71" s="1"/>
  <c r="U2803" i="71"/>
  <c r="V2803" i="71" s="1"/>
  <c r="U3003" i="71"/>
  <c r="V3003" i="71" s="1"/>
  <c r="U2474" i="71"/>
  <c r="V2474" i="71" s="1"/>
  <c r="U3834" i="71"/>
  <c r="V3834" i="71" s="1"/>
  <c r="U475" i="71"/>
  <c r="V475" i="71" s="1"/>
  <c r="U1795" i="71"/>
  <c r="V1795" i="71" s="1"/>
  <c r="U3215" i="71"/>
  <c r="V3215" i="71" s="1"/>
  <c r="U4216" i="71"/>
  <c r="V4216" i="71" s="1"/>
  <c r="U4077" i="71"/>
  <c r="V4077" i="71" s="1"/>
  <c r="U4198" i="71"/>
  <c r="V4198" i="71" s="1"/>
  <c r="U2019" i="71"/>
  <c r="V2019" i="71" s="1"/>
  <c r="U4899" i="71"/>
  <c r="V4899" i="71" s="1"/>
  <c r="U2960" i="71"/>
  <c r="V2960" i="71" s="1"/>
  <c r="U1921" i="71"/>
  <c r="V1921" i="71" s="1"/>
  <c r="U1822" i="71"/>
  <c r="V1822" i="71" s="1"/>
  <c r="U1934" i="71"/>
  <c r="V1934" i="71" s="1"/>
  <c r="U3054" i="71"/>
  <c r="V3054" i="71" s="1"/>
  <c r="U4254" i="71"/>
  <c r="V4254" i="71" s="1"/>
  <c r="U555" i="71"/>
  <c r="V555" i="71" s="1"/>
  <c r="U1815" i="71"/>
  <c r="V1815" i="71" s="1"/>
  <c r="U2815" i="71"/>
  <c r="V2815" i="71" s="1"/>
  <c r="U3935" i="71"/>
  <c r="V3935" i="71" s="1"/>
  <c r="U3956" i="71"/>
  <c r="V3956" i="71" s="1"/>
  <c r="U2797" i="71"/>
  <c r="V2797" i="71" s="1"/>
  <c r="U4277" i="71"/>
  <c r="V4277" i="71" s="1"/>
  <c r="U3238" i="71"/>
  <c r="V3238" i="71" s="1"/>
  <c r="U4778" i="71"/>
  <c r="V4778" i="71" s="1"/>
  <c r="U4412" i="71"/>
  <c r="V4412" i="71" s="1"/>
  <c r="U1293" i="71"/>
  <c r="V1293" i="71" s="1"/>
  <c r="U2413" i="71"/>
  <c r="V2413" i="71" s="1"/>
  <c r="U3633" i="71"/>
  <c r="V3633" i="71" s="1"/>
  <c r="U4873" i="71"/>
  <c r="V4873" i="71" s="1"/>
  <c r="U1374" i="71"/>
  <c r="V1374" i="71" s="1"/>
  <c r="U147" i="71"/>
  <c r="V147" i="71" s="1"/>
  <c r="U347" i="71"/>
  <c r="V347" i="71" s="1"/>
  <c r="U547" i="71"/>
  <c r="V547" i="71" s="1"/>
  <c r="U747" i="71"/>
  <c r="V747" i="71" s="1"/>
  <c r="U947" i="71"/>
  <c r="V947" i="71" s="1"/>
  <c r="U1147" i="71"/>
  <c r="V1147" i="71" s="1"/>
  <c r="U1347" i="71"/>
  <c r="V1347" i="71" s="1"/>
  <c r="U1547" i="71"/>
  <c r="V1547" i="71" s="1"/>
  <c r="U1747" i="71"/>
  <c r="V1747" i="71" s="1"/>
  <c r="U1947" i="71"/>
  <c r="V1947" i="71" s="1"/>
  <c r="U2147" i="71"/>
  <c r="V2147" i="71" s="1"/>
  <c r="U2347" i="71"/>
  <c r="V2347" i="71" s="1"/>
  <c r="U2547" i="71"/>
  <c r="V2547" i="71" s="1"/>
  <c r="U2747" i="71"/>
  <c r="V2747" i="71" s="1"/>
  <c r="U2947" i="71"/>
  <c r="V2947" i="71" s="1"/>
  <c r="U3147" i="71"/>
  <c r="V3147" i="71" s="1"/>
  <c r="U3347" i="71"/>
  <c r="V3347" i="71" s="1"/>
  <c r="U3547" i="71"/>
  <c r="V3547" i="71" s="1"/>
  <c r="U3747" i="71"/>
  <c r="V3747" i="71" s="1"/>
  <c r="U3947" i="71"/>
  <c r="V3947" i="71" s="1"/>
  <c r="U4147" i="71"/>
  <c r="V4147" i="71" s="1"/>
  <c r="U4347" i="71"/>
  <c r="V4347" i="71" s="1"/>
  <c r="U4547" i="71"/>
  <c r="V4547" i="71" s="1"/>
  <c r="U4747" i="71"/>
  <c r="V4747" i="71" s="1"/>
  <c r="U3628" i="71"/>
  <c r="V3628" i="71" s="1"/>
  <c r="U4088" i="71"/>
  <c r="V4088" i="71" s="1"/>
  <c r="U4528" i="71"/>
  <c r="V4528" i="71" s="1"/>
  <c r="U3509" i="71"/>
  <c r="V3509" i="71" s="1"/>
  <c r="U4109" i="71"/>
  <c r="V4109" i="71" s="1"/>
  <c r="U4909" i="71"/>
  <c r="V4909" i="71" s="1"/>
  <c r="U4670" i="71"/>
  <c r="V4670" i="71" s="1"/>
  <c r="U2691" i="71"/>
  <c r="V2691" i="71" s="1"/>
  <c r="U3671" i="71"/>
  <c r="V3671" i="71" s="1"/>
  <c r="U4731" i="71"/>
  <c r="V4731" i="71" s="1"/>
  <c r="U833" i="71"/>
  <c r="V833" i="71" s="1"/>
  <c r="U2093" i="71"/>
  <c r="V2093" i="71" s="1"/>
  <c r="U3653" i="71"/>
  <c r="V3653" i="71" s="1"/>
  <c r="U4853" i="71"/>
  <c r="V4853" i="71" s="1"/>
  <c r="U1274" i="71"/>
  <c r="V1274" i="71" s="1"/>
  <c r="U148" i="71"/>
  <c r="V148" i="71" s="1"/>
  <c r="U348" i="71"/>
  <c r="V348" i="71" s="1"/>
  <c r="U548" i="71"/>
  <c r="V548" i="71" s="1"/>
  <c r="U748" i="71"/>
  <c r="V748" i="71" s="1"/>
  <c r="U948" i="71"/>
  <c r="V948" i="71" s="1"/>
  <c r="U1148" i="71"/>
  <c r="V1148" i="71" s="1"/>
  <c r="U1348" i="71"/>
  <c r="V1348" i="71" s="1"/>
  <c r="U1548" i="71"/>
  <c r="V1548" i="71" s="1"/>
  <c r="U1748" i="71"/>
  <c r="V1748" i="71" s="1"/>
  <c r="U1948" i="71"/>
  <c r="V1948" i="71" s="1"/>
  <c r="U2148" i="71"/>
  <c r="V2148" i="71" s="1"/>
  <c r="U2348" i="71"/>
  <c r="V2348" i="71" s="1"/>
  <c r="U2548" i="71"/>
  <c r="V2548" i="71" s="1"/>
  <c r="U2748" i="71"/>
  <c r="V2748" i="71" s="1"/>
  <c r="U2948" i="71"/>
  <c r="V2948" i="71" s="1"/>
  <c r="U3148" i="71"/>
  <c r="V3148" i="71" s="1"/>
  <c r="U3348" i="71"/>
  <c r="V3348" i="71" s="1"/>
  <c r="U3548" i="71"/>
  <c r="V3548" i="71" s="1"/>
  <c r="U4428" i="71"/>
  <c r="V4428" i="71" s="1"/>
  <c r="U2791" i="71"/>
  <c r="V2791" i="71" s="1"/>
  <c r="U4732" i="71"/>
  <c r="V4732" i="71" s="1"/>
  <c r="U3833" i="71"/>
  <c r="V3833" i="71" s="1"/>
  <c r="U29" i="71"/>
  <c r="V29" i="71" s="1"/>
  <c r="U229" i="71"/>
  <c r="V229" i="71" s="1"/>
  <c r="U429" i="71"/>
  <c r="V429" i="71" s="1"/>
  <c r="U629" i="71"/>
  <c r="V629" i="71" s="1"/>
  <c r="U829" i="71"/>
  <c r="V829" i="71" s="1"/>
  <c r="U1029" i="71"/>
  <c r="V1029" i="71" s="1"/>
  <c r="U1229" i="71"/>
  <c r="V1229" i="71" s="1"/>
  <c r="U1429" i="71"/>
  <c r="V1429" i="71" s="1"/>
  <c r="U1629" i="71"/>
  <c r="V1629" i="71" s="1"/>
  <c r="U1829" i="71"/>
  <c r="V1829" i="71" s="1"/>
  <c r="U2029" i="71"/>
  <c r="V2029" i="71" s="1"/>
  <c r="U2229" i="71"/>
  <c r="V2229" i="71" s="1"/>
  <c r="U2429" i="71"/>
  <c r="V2429" i="71" s="1"/>
  <c r="U2629" i="71"/>
  <c r="V2629" i="71" s="1"/>
  <c r="U2829" i="71"/>
  <c r="V2829" i="71" s="1"/>
  <c r="U3029" i="71"/>
  <c r="V3029" i="71" s="1"/>
  <c r="U3229" i="71"/>
  <c r="V3229" i="71" s="1"/>
  <c r="U3429" i="71"/>
  <c r="V3429" i="71" s="1"/>
  <c r="U4230" i="71"/>
  <c r="V4230" i="71" s="1"/>
  <c r="U4331" i="71"/>
  <c r="V4331" i="71" s="1"/>
  <c r="U2393" i="71"/>
  <c r="V2393" i="71" s="1"/>
  <c r="U894" i="71"/>
  <c r="V894" i="71" s="1"/>
  <c r="U150" i="71"/>
  <c r="V150" i="71" s="1"/>
  <c r="U350" i="71"/>
  <c r="V350" i="71" s="1"/>
  <c r="U550" i="71"/>
  <c r="V550" i="71" s="1"/>
  <c r="U750" i="71"/>
  <c r="V750" i="71" s="1"/>
  <c r="U950" i="71"/>
  <c r="V950" i="71" s="1"/>
  <c r="U1150" i="71"/>
  <c r="V1150" i="71" s="1"/>
  <c r="U1350" i="71"/>
  <c r="V1350" i="71" s="1"/>
  <c r="U1550" i="71"/>
  <c r="V1550" i="71" s="1"/>
  <c r="U1750" i="71"/>
  <c r="V1750" i="71" s="1"/>
  <c r="U1950" i="71"/>
  <c r="V1950" i="71" s="1"/>
  <c r="U2150" i="71"/>
  <c r="V2150" i="71" s="1"/>
  <c r="U2350" i="71"/>
  <c r="V2350" i="71" s="1"/>
  <c r="U2550" i="71"/>
  <c r="V2550" i="71" s="1"/>
  <c r="U2750" i="71"/>
  <c r="V2750" i="71" s="1"/>
  <c r="U2950" i="71"/>
  <c r="V2950" i="71" s="1"/>
  <c r="U3150" i="71"/>
  <c r="V3150" i="71" s="1"/>
  <c r="U3350" i="71"/>
  <c r="V3350" i="71" s="1"/>
  <c r="U3550" i="71"/>
  <c r="V3550" i="71" s="1"/>
  <c r="U3750" i="71"/>
  <c r="V3750" i="71" s="1"/>
  <c r="U4610" i="71"/>
  <c r="V4610" i="71" s="1"/>
  <c r="U4071" i="71"/>
  <c r="V4071" i="71" s="1"/>
  <c r="U4932" i="71"/>
  <c r="V4932" i="71" s="1"/>
  <c r="U3213" i="71"/>
  <c r="V3213" i="71" s="1"/>
  <c r="U1014" i="71"/>
  <c r="V1014" i="71" s="1"/>
  <c r="U151" i="71"/>
  <c r="V151" i="71" s="1"/>
  <c r="U351" i="71"/>
  <c r="V351" i="71" s="1"/>
  <c r="U551" i="71"/>
  <c r="V551" i="71" s="1"/>
  <c r="U751" i="71"/>
  <c r="V751" i="71" s="1"/>
  <c r="U951" i="71"/>
  <c r="V951" i="71" s="1"/>
  <c r="U1151" i="71"/>
  <c r="V1151" i="71" s="1"/>
  <c r="U1351" i="71"/>
  <c r="V1351" i="71" s="1"/>
  <c r="U1551" i="71"/>
  <c r="V1551" i="71" s="1"/>
  <c r="U1751" i="71"/>
  <c r="V1751" i="71" s="1"/>
  <c r="U1951" i="71"/>
  <c r="V1951" i="71" s="1"/>
  <c r="U2771" i="71"/>
  <c r="V2771" i="71" s="1"/>
  <c r="U4292" i="71"/>
  <c r="V4292" i="71" s="1"/>
  <c r="U2813" i="71"/>
  <c r="V2813" i="71" s="1"/>
  <c r="U1314" i="71"/>
  <c r="V1314" i="71" s="1"/>
  <c r="U192" i="71"/>
  <c r="V192" i="71" s="1"/>
  <c r="U392" i="71"/>
  <c r="V392" i="71" s="1"/>
  <c r="U592" i="71"/>
  <c r="V592" i="71" s="1"/>
  <c r="U792" i="71"/>
  <c r="V792" i="71" s="1"/>
  <c r="U992" i="71"/>
  <c r="V992" i="71" s="1"/>
  <c r="U1192" i="71"/>
  <c r="V1192" i="71" s="1"/>
  <c r="U1392" i="71"/>
  <c r="V1392" i="71" s="1"/>
  <c r="U1592" i="71"/>
  <c r="V1592" i="71" s="1"/>
  <c r="U1792" i="71"/>
  <c r="V1792" i="71" s="1"/>
  <c r="U1992" i="71"/>
  <c r="V1992" i="71" s="1"/>
  <c r="U2192" i="71"/>
  <c r="V2192" i="71" s="1"/>
  <c r="U2392" i="71"/>
  <c r="V2392" i="71" s="1"/>
  <c r="U2592" i="71"/>
  <c r="V2592" i="71" s="1"/>
  <c r="U2792" i="71"/>
  <c r="V2792" i="71" s="1"/>
  <c r="U2992" i="71"/>
  <c r="V2992" i="71" s="1"/>
  <c r="U3192" i="71"/>
  <c r="V3192" i="71" s="1"/>
  <c r="U3392" i="71"/>
  <c r="V3392" i="71" s="1"/>
  <c r="U3592" i="71"/>
  <c r="V3592" i="71" s="1"/>
  <c r="U3792" i="71"/>
  <c r="V3792" i="71" s="1"/>
  <c r="U246" i="71"/>
  <c r="V246" i="71" s="1"/>
  <c r="U446" i="71"/>
  <c r="V446" i="71" s="1"/>
  <c r="U646" i="71"/>
  <c r="V646" i="71" s="1"/>
  <c r="U846" i="71"/>
  <c r="V846" i="71" s="1"/>
  <c r="U1046" i="71"/>
  <c r="V1046" i="71" s="1"/>
  <c r="U1246" i="71"/>
  <c r="V1246" i="71" s="1"/>
  <c r="U1446" i="71"/>
  <c r="V1446" i="71" s="1"/>
  <c r="U1646" i="71"/>
  <c r="V1646" i="71" s="1"/>
  <c r="U1846" i="71"/>
  <c r="V1846" i="71" s="1"/>
  <c r="U2046" i="71"/>
  <c r="V2046" i="71" s="1"/>
  <c r="U2246" i="71"/>
  <c r="V2246" i="71" s="1"/>
  <c r="U2446" i="71"/>
  <c r="V2446" i="71" s="1"/>
  <c r="U2646" i="71"/>
  <c r="V2646" i="71" s="1"/>
  <c r="U2846" i="71"/>
  <c r="V2846" i="71" s="1"/>
  <c r="U3046" i="71"/>
  <c r="V3046" i="71" s="1"/>
  <c r="U3246" i="71"/>
  <c r="V3246" i="71" s="1"/>
  <c r="U3446" i="71"/>
  <c r="V3446" i="71" s="1"/>
  <c r="U3646" i="71"/>
  <c r="V3646" i="71" s="1"/>
  <c r="U3846" i="71"/>
  <c r="V3846" i="71" s="1"/>
  <c r="U4046" i="71"/>
  <c r="V4046" i="71" s="1"/>
  <c r="U4246" i="71"/>
  <c r="V4246" i="71" s="1"/>
  <c r="U4446" i="71"/>
  <c r="V4446" i="71" s="1"/>
  <c r="U4646" i="71"/>
  <c r="V4646" i="71" s="1"/>
  <c r="U4846" i="71"/>
  <c r="V4846" i="71" s="1"/>
  <c r="U3908" i="71"/>
  <c r="V3908" i="71" s="1"/>
  <c r="U4448" i="71"/>
  <c r="V4448" i="71" s="1"/>
  <c r="U3449" i="71"/>
  <c r="V3449" i="71" s="1"/>
  <c r="U3969" i="71"/>
  <c r="V3969" i="71" s="1"/>
  <c r="U4769" i="71"/>
  <c r="V4769" i="71" s="1"/>
  <c r="U4570" i="71"/>
  <c r="V4570" i="71" s="1"/>
  <c r="U2651" i="71"/>
  <c r="V2651" i="71" s="1"/>
  <c r="U3451" i="71"/>
  <c r="V3451" i="71" s="1"/>
  <c r="U4311" i="71"/>
  <c r="V4311" i="71" s="1"/>
  <c r="U4532" i="71"/>
  <c r="V4532" i="71" s="1"/>
  <c r="U1333" i="71"/>
  <c r="V1333" i="71" s="1"/>
  <c r="U2493" i="71"/>
  <c r="V2493" i="71" s="1"/>
  <c r="U3773" i="71"/>
  <c r="V3773" i="71" s="1"/>
  <c r="U34" i="71"/>
  <c r="V34" i="71" s="1"/>
  <c r="U1534" i="71"/>
  <c r="V1534" i="71" s="1"/>
  <c r="U167" i="71"/>
  <c r="V167" i="71" s="1"/>
  <c r="U367" i="71"/>
  <c r="V367" i="71" s="1"/>
  <c r="U567" i="71"/>
  <c r="V567" i="71" s="1"/>
  <c r="U767" i="71"/>
  <c r="V767" i="71" s="1"/>
  <c r="U967" i="71"/>
  <c r="V967" i="71" s="1"/>
  <c r="U1167" i="71"/>
  <c r="V1167" i="71" s="1"/>
  <c r="U1367" i="71"/>
  <c r="V1367" i="71" s="1"/>
  <c r="U1567" i="71"/>
  <c r="V1567" i="71" s="1"/>
  <c r="U1767" i="71"/>
  <c r="V1767" i="71" s="1"/>
  <c r="U1967" i="71"/>
  <c r="V1967" i="71" s="1"/>
  <c r="U2167" i="71"/>
  <c r="V2167" i="71" s="1"/>
  <c r="U2367" i="71"/>
  <c r="V2367" i="71" s="1"/>
  <c r="U2567" i="71"/>
  <c r="V2567" i="71" s="1"/>
  <c r="U2767" i="71"/>
  <c r="V2767" i="71" s="1"/>
  <c r="U2967" i="71"/>
  <c r="V2967" i="71" s="1"/>
  <c r="U3167" i="71"/>
  <c r="V3167" i="71" s="1"/>
  <c r="U3367" i="71"/>
  <c r="V3367" i="71" s="1"/>
  <c r="U3567" i="71"/>
  <c r="V3567" i="71" s="1"/>
  <c r="U3767" i="71"/>
  <c r="V3767" i="71" s="1"/>
  <c r="U3967" i="71"/>
  <c r="V3967" i="71" s="1"/>
  <c r="U4167" i="71"/>
  <c r="V4167" i="71" s="1"/>
  <c r="U4367" i="71"/>
  <c r="V4367" i="71" s="1"/>
  <c r="U4567" i="71"/>
  <c r="V4567" i="71" s="1"/>
  <c r="U4767" i="71"/>
  <c r="V4767" i="71" s="1"/>
  <c r="U4108" i="71"/>
  <c r="V4108" i="71" s="1"/>
  <c r="U4548" i="71"/>
  <c r="V4548" i="71" s="1"/>
  <c r="U3549" i="71"/>
  <c r="V3549" i="71" s="1"/>
  <c r="U4149" i="71"/>
  <c r="V4149" i="71" s="1"/>
  <c r="U3910" i="71"/>
  <c r="V3910" i="71" s="1"/>
  <c r="U4810" i="71"/>
  <c r="V4810" i="71" s="1"/>
  <c r="U2751" i="71"/>
  <c r="V2751" i="71" s="1"/>
  <c r="U3791" i="71"/>
  <c r="V3791" i="71" s="1"/>
  <c r="U4811" i="71"/>
  <c r="V4811" i="71" s="1"/>
  <c r="U873" i="71"/>
  <c r="V873" i="71" s="1"/>
  <c r="U2193" i="71"/>
  <c r="V2193" i="71" s="1"/>
  <c r="U3753" i="71"/>
  <c r="V3753" i="71" s="1"/>
  <c r="U14" i="71"/>
  <c r="V14" i="71" s="1"/>
  <c r="U1354" i="71"/>
  <c r="V1354" i="71" s="1"/>
  <c r="U168" i="71"/>
  <c r="V168" i="71" s="1"/>
  <c r="U368" i="71"/>
  <c r="V368" i="71" s="1"/>
  <c r="U568" i="71"/>
  <c r="V568" i="71" s="1"/>
  <c r="U768" i="71"/>
  <c r="V768" i="71" s="1"/>
  <c r="U968" i="71"/>
  <c r="V968" i="71" s="1"/>
  <c r="U341" i="71"/>
  <c r="V341" i="71" s="1"/>
  <c r="U2021" i="71"/>
  <c r="V2021" i="71" s="1"/>
  <c r="U3481" i="71"/>
  <c r="V3481" i="71" s="1"/>
  <c r="U1382" i="71"/>
  <c r="V1382" i="71" s="1"/>
  <c r="U3022" i="71"/>
  <c r="V3022" i="71" s="1"/>
  <c r="U4682" i="71"/>
  <c r="V4682" i="71" s="1"/>
  <c r="U2734" i="71"/>
  <c r="V2734" i="71" s="1"/>
  <c r="U4074" i="71"/>
  <c r="V4074" i="71" s="1"/>
  <c r="U455" i="71"/>
  <c r="V455" i="71" s="1"/>
  <c r="U1895" i="71"/>
  <c r="V1895" i="71" s="1"/>
  <c r="U3275" i="71"/>
  <c r="V3275" i="71" s="1"/>
  <c r="U4595" i="71"/>
  <c r="V4595" i="71" s="1"/>
  <c r="U4536" i="71"/>
  <c r="V4536" i="71" s="1"/>
  <c r="U3277" i="71"/>
  <c r="V3277" i="71" s="1"/>
  <c r="U2298" i="71"/>
  <c r="V2298" i="71" s="1"/>
  <c r="U4078" i="71"/>
  <c r="V4078" i="71" s="1"/>
  <c r="U899" i="71"/>
  <c r="V899" i="71" s="1"/>
  <c r="U2899" i="71"/>
  <c r="V2899" i="71" s="1"/>
  <c r="U4679" i="71"/>
  <c r="V4679" i="71" s="1"/>
  <c r="U1280" i="71"/>
  <c r="V1280" i="71" s="1"/>
  <c r="U2760" i="71"/>
  <c r="V2760" i="71" s="1"/>
  <c r="U4580" i="71"/>
  <c r="V4580" i="71" s="1"/>
  <c r="U2441" i="71"/>
  <c r="V2441" i="71" s="1"/>
  <c r="U4001" i="71"/>
  <c r="V4001" i="71" s="1"/>
  <c r="U2382" i="71"/>
  <c r="V2382" i="71" s="1"/>
  <c r="U4522" i="71"/>
  <c r="V4522" i="71" s="1"/>
  <c r="U2594" i="71"/>
  <c r="V2594" i="71" s="1"/>
  <c r="U3874" i="71"/>
  <c r="V3874" i="71" s="1"/>
  <c r="U415" i="71"/>
  <c r="V415" i="71" s="1"/>
  <c r="U1595" i="71"/>
  <c r="V1595" i="71" s="1"/>
  <c r="U3035" i="71"/>
  <c r="V3035" i="71" s="1"/>
  <c r="U4355" i="71"/>
  <c r="V4355" i="71" s="1"/>
  <c r="U4516" i="71"/>
  <c r="V4516" i="71" s="1"/>
  <c r="U3477" i="71"/>
  <c r="V3477" i="71" s="1"/>
  <c r="U2598" i="71"/>
  <c r="V2598" i="71" s="1"/>
  <c r="U3938" i="71"/>
  <c r="V3938" i="71" s="1"/>
  <c r="U499" i="71"/>
  <c r="V499" i="71" s="1"/>
  <c r="U2099" i="71"/>
  <c r="V2099" i="71" s="1"/>
  <c r="U3799" i="71"/>
  <c r="V3799" i="71" s="1"/>
  <c r="U580" i="71"/>
  <c r="V580" i="71" s="1"/>
  <c r="U2240" i="71"/>
  <c r="V2240" i="71" s="1"/>
  <c r="U3780" i="71"/>
  <c r="V3780" i="71" s="1"/>
  <c r="U321" i="71"/>
  <c r="V321" i="71" s="1"/>
  <c r="U1661" i="71"/>
  <c r="V1661" i="71" s="1"/>
  <c r="U3501" i="71"/>
  <c r="V3501" i="71" s="1"/>
  <c r="U1642" i="71"/>
  <c r="V1642" i="71" s="1"/>
  <c r="U3602" i="71"/>
  <c r="V3602" i="71" s="1"/>
  <c r="U1654" i="71"/>
  <c r="V1654" i="71" s="1"/>
  <c r="U3574" i="71"/>
  <c r="V3574" i="71" s="1"/>
  <c r="U4614" i="71"/>
  <c r="V4614" i="71" s="1"/>
  <c r="U935" i="71"/>
  <c r="V935" i="71" s="1"/>
  <c r="U2475" i="71"/>
  <c r="V2475" i="71" s="1"/>
  <c r="U4375" i="71"/>
  <c r="V4375" i="71" s="1"/>
  <c r="U4596" i="71"/>
  <c r="V4596" i="71" s="1"/>
  <c r="U3677" i="71"/>
  <c r="V3677" i="71" s="1"/>
  <c r="U2838" i="71"/>
  <c r="V2838" i="71" s="1"/>
  <c r="U4518" i="71"/>
  <c r="V4518" i="71" s="1"/>
  <c r="U1099" i="71"/>
  <c r="V1099" i="71" s="1"/>
  <c r="U2539" i="71"/>
  <c r="V2539" i="71" s="1"/>
  <c r="U22" i="71"/>
  <c r="V22" i="71" s="1"/>
  <c r="U222" i="71"/>
  <c r="V222" i="71" s="1"/>
  <c r="U422" i="71"/>
  <c r="V422" i="71" s="1"/>
  <c r="U622" i="71"/>
  <c r="V622" i="71" s="1"/>
  <c r="U822" i="71"/>
  <c r="V822" i="71" s="1"/>
  <c r="U1022" i="71"/>
  <c r="V1022" i="71" s="1"/>
  <c r="U1222" i="71"/>
  <c r="V1222" i="71" s="1"/>
  <c r="U2342" i="71"/>
  <c r="V2342" i="71" s="1"/>
  <c r="U3123" i="71"/>
  <c r="V3123" i="71" s="1"/>
  <c r="U3323" i="71"/>
  <c r="V3323" i="71" s="1"/>
  <c r="U3523" i="71"/>
  <c r="V3523" i="71" s="1"/>
  <c r="U3723" i="71"/>
  <c r="V3723" i="71" s="1"/>
  <c r="U3923" i="71"/>
  <c r="V3923" i="71" s="1"/>
  <c r="U4123" i="71"/>
  <c r="V4123" i="71" s="1"/>
  <c r="U4323" i="71"/>
  <c r="V4323" i="71" s="1"/>
  <c r="U4523" i="71"/>
  <c r="V4523" i="71" s="1"/>
  <c r="U17" i="71"/>
  <c r="V17" i="71" s="1"/>
  <c r="U217" i="71"/>
  <c r="V217" i="71" s="1"/>
  <c r="U417" i="71"/>
  <c r="V417" i="71" s="1"/>
  <c r="U617" i="71"/>
  <c r="V617" i="71" s="1"/>
  <c r="U817" i="71"/>
  <c r="V817" i="71" s="1"/>
  <c r="U1017" i="71"/>
  <c r="V1017" i="71" s="1"/>
  <c r="U1217" i="71"/>
  <c r="V1217" i="71" s="1"/>
  <c r="U1417" i="71"/>
  <c r="V1417" i="71" s="1"/>
  <c r="U1617" i="71"/>
  <c r="V1617" i="71" s="1"/>
  <c r="U1817" i="71"/>
  <c r="V1817" i="71" s="1"/>
  <c r="U2017" i="71"/>
  <c r="V2017" i="71" s="1"/>
  <c r="U138" i="71"/>
  <c r="V138" i="71" s="1"/>
  <c r="U338" i="71"/>
  <c r="V338" i="71" s="1"/>
  <c r="U538" i="71"/>
  <c r="V538" i="71" s="1"/>
  <c r="U738" i="71"/>
  <c r="V738" i="71" s="1"/>
  <c r="U938" i="71"/>
  <c r="V938" i="71" s="1"/>
  <c r="U1138" i="71"/>
  <c r="V1138" i="71" s="1"/>
  <c r="U1338" i="71"/>
  <c r="V1338" i="71" s="1"/>
  <c r="U1538" i="71"/>
  <c r="V1538" i="71" s="1"/>
  <c r="U123" i="71"/>
  <c r="V123" i="71" s="1"/>
  <c r="U323" i="71"/>
  <c r="V323" i="71" s="1"/>
  <c r="U523" i="71"/>
  <c r="V523" i="71" s="1"/>
  <c r="U723" i="71"/>
  <c r="V723" i="71" s="1"/>
  <c r="U923" i="71"/>
  <c r="V923" i="71" s="1"/>
  <c r="U1123" i="71"/>
  <c r="V1123" i="71" s="1"/>
  <c r="U1323" i="71"/>
  <c r="V1323" i="71" s="1"/>
  <c r="U1523" i="71"/>
  <c r="V1523" i="71" s="1"/>
  <c r="U1723" i="71"/>
  <c r="V1723" i="71" s="1"/>
  <c r="U1923" i="71"/>
  <c r="V1923" i="71" s="1"/>
  <c r="U2123" i="71"/>
  <c r="V2123" i="71" s="1"/>
  <c r="U2323" i="71"/>
  <c r="V2323" i="71" s="1"/>
  <c r="U2523" i="71"/>
  <c r="V2523" i="71" s="1"/>
  <c r="U2723" i="71"/>
  <c r="V2723" i="71" s="1"/>
  <c r="U2923" i="71"/>
  <c r="V2923" i="71" s="1"/>
  <c r="U1974" i="71"/>
  <c r="V1974" i="71" s="1"/>
  <c r="U3354" i="71"/>
  <c r="V3354" i="71" s="1"/>
  <c r="U4814" i="71"/>
  <c r="V4814" i="71" s="1"/>
  <c r="U1195" i="71"/>
  <c r="V1195" i="71" s="1"/>
  <c r="U2515" i="71"/>
  <c r="V2515" i="71" s="1"/>
  <c r="U4415" i="71"/>
  <c r="V4415" i="71" s="1"/>
  <c r="U2637" i="71"/>
  <c r="V2637" i="71" s="1"/>
  <c r="U3038" i="71"/>
  <c r="V3038" i="71" s="1"/>
  <c r="U959" i="71"/>
  <c r="V959" i="71" s="1"/>
  <c r="U4159" i="71"/>
  <c r="V4159" i="71" s="1"/>
  <c r="U1640" i="71"/>
  <c r="V1640" i="71" s="1"/>
  <c r="U4720" i="71"/>
  <c r="V4720" i="71" s="1"/>
  <c r="U4021" i="71"/>
  <c r="V4021" i="71" s="1"/>
  <c r="U4022" i="71"/>
  <c r="V4022" i="71" s="1"/>
  <c r="U2554" i="71"/>
  <c r="V2554" i="71" s="1"/>
  <c r="U3794" i="71"/>
  <c r="V3794" i="71" s="1"/>
  <c r="U135" i="71"/>
  <c r="V135" i="71" s="1"/>
  <c r="U1355" i="71"/>
  <c r="V1355" i="71" s="1"/>
  <c r="U2455" i="71"/>
  <c r="V2455" i="71" s="1"/>
  <c r="U3415" i="71"/>
  <c r="V3415" i="71" s="1"/>
  <c r="U4815" i="71"/>
  <c r="V4815" i="71" s="1"/>
  <c r="U4916" i="71"/>
  <c r="V4916" i="71" s="1"/>
  <c r="U3697" i="71"/>
  <c r="V3697" i="71" s="1"/>
  <c r="U2538" i="71"/>
  <c r="V2538" i="71" s="1"/>
  <c r="U4178" i="71"/>
  <c r="V4178" i="71" s="1"/>
  <c r="U1039" i="71"/>
  <c r="V1039" i="71" s="1"/>
  <c r="U2679" i="71"/>
  <c r="V2679" i="71" s="1"/>
  <c r="U4059" i="71"/>
  <c r="V4059" i="71" s="1"/>
  <c r="U1040" i="71"/>
  <c r="V1040" i="71" s="1"/>
  <c r="U2700" i="71"/>
  <c r="V2700" i="71" s="1"/>
  <c r="U4120" i="71"/>
  <c r="V4120" i="71" s="1"/>
  <c r="U901" i="71"/>
  <c r="V901" i="71" s="1"/>
  <c r="U2581" i="71"/>
  <c r="V2581" i="71" s="1"/>
  <c r="U4101" i="71"/>
  <c r="V4101" i="71" s="1"/>
  <c r="U1882" i="71"/>
  <c r="V1882" i="71" s="1"/>
  <c r="U3502" i="71"/>
  <c r="V3502" i="71" s="1"/>
  <c r="U1894" i="71"/>
  <c r="V1894" i="71" s="1"/>
  <c r="U3134" i="71"/>
  <c r="V3134" i="71" s="1"/>
  <c r="U4474" i="71"/>
  <c r="V4474" i="71" s="1"/>
  <c r="U915" i="71"/>
  <c r="V915" i="71" s="1"/>
  <c r="U2355" i="71"/>
  <c r="V2355" i="71" s="1"/>
  <c r="U3755" i="71"/>
  <c r="V3755" i="71" s="1"/>
  <c r="U3676" i="71"/>
  <c r="V3676" i="71" s="1"/>
  <c r="U4876" i="71"/>
  <c r="V4876" i="71" s="1"/>
  <c r="U3757" i="71"/>
  <c r="V3757" i="71" s="1"/>
  <c r="U2958" i="71"/>
  <c r="V2958" i="71" s="1"/>
  <c r="U4638" i="71"/>
  <c r="V4638" i="71" s="1"/>
  <c r="U1439" i="71"/>
  <c r="V1439" i="71" s="1"/>
  <c r="U3339" i="71"/>
  <c r="V3339" i="71" s="1"/>
  <c r="U3639" i="71"/>
  <c r="V3639" i="71" s="1"/>
  <c r="U260" i="71"/>
  <c r="V260" i="71" s="1"/>
  <c r="U1860" i="71"/>
  <c r="V1860" i="71" s="1"/>
  <c r="U3520" i="71"/>
  <c r="V3520" i="71" s="1"/>
  <c r="U301" i="71"/>
  <c r="V301" i="71" s="1"/>
  <c r="U1541" i="71"/>
  <c r="V1541" i="71" s="1"/>
  <c r="U3081" i="71"/>
  <c r="V3081" i="71" s="1"/>
  <c r="U4881" i="71"/>
  <c r="V4881" i="71" s="1"/>
  <c r="U3282" i="71"/>
  <c r="V3282" i="71" s="1"/>
  <c r="U1874" i="71"/>
  <c r="V1874" i="71" s="1"/>
  <c r="U3034" i="71"/>
  <c r="V3034" i="71" s="1"/>
  <c r="U4314" i="71"/>
  <c r="V4314" i="71" s="1"/>
  <c r="U975" i="71"/>
  <c r="V975" i="71" s="1"/>
  <c r="U2215" i="71"/>
  <c r="V2215" i="71" s="1"/>
  <c r="U3495" i="71"/>
  <c r="V3495" i="71" s="1"/>
  <c r="U3596" i="71"/>
  <c r="V3596" i="71" s="1"/>
  <c r="U2517" i="71"/>
  <c r="V2517" i="71" s="1"/>
  <c r="U4237" i="71"/>
  <c r="V4237" i="71" s="1"/>
  <c r="U3178" i="71"/>
  <c r="V3178" i="71" s="1"/>
  <c r="U4578" i="71"/>
  <c r="V4578" i="71" s="1"/>
  <c r="U1199" i="71"/>
  <c r="V1199" i="71" s="1"/>
  <c r="U2779" i="71"/>
  <c r="V2779" i="71" s="1"/>
  <c r="U4599" i="71"/>
  <c r="V4599" i="71" s="1"/>
  <c r="U1220" i="71"/>
  <c r="V1220" i="71" s="1"/>
  <c r="U2860" i="71"/>
  <c r="V2860" i="71" s="1"/>
  <c r="U4420" i="71"/>
  <c r="V4420" i="71" s="1"/>
  <c r="U2501" i="71"/>
  <c r="V2501" i="71" s="1"/>
  <c r="U4201" i="71"/>
  <c r="V4201" i="71" s="1"/>
  <c r="U2442" i="71"/>
  <c r="V2442" i="71" s="1"/>
  <c r="U2654" i="71"/>
  <c r="V2654" i="71" s="1"/>
  <c r="U4054" i="71"/>
  <c r="V4054" i="71" s="1"/>
  <c r="U4874" i="71"/>
  <c r="V4874" i="71" s="1"/>
  <c r="U1535" i="71"/>
  <c r="V1535" i="71" s="1"/>
  <c r="U3455" i="71"/>
  <c r="V3455" i="71" s="1"/>
  <c r="U3516" i="71"/>
  <c r="V3516" i="71" s="1"/>
  <c r="U2677" i="71"/>
  <c r="V2677" i="71" s="1"/>
  <c r="U4337" i="71"/>
  <c r="V4337" i="71" s="1"/>
  <c r="U3558" i="71"/>
  <c r="V3558" i="71" s="1"/>
  <c r="U119" i="71"/>
  <c r="V119" i="71" s="1"/>
  <c r="U1499" i="71"/>
  <c r="V1499" i="71" s="1"/>
  <c r="U3359" i="71"/>
  <c r="V3359" i="71" s="1"/>
  <c r="U4479" i="71"/>
  <c r="V4479" i="71" s="1"/>
  <c r="U1360" i="71"/>
  <c r="V1360" i="71" s="1"/>
  <c r="U2880" i="71"/>
  <c r="V2880" i="71" s="1"/>
  <c r="U4620" i="71"/>
  <c r="V4620" i="71" s="1"/>
  <c r="U1341" i="71"/>
  <c r="V1341" i="71" s="1"/>
  <c r="U1963" i="71"/>
  <c r="V1963" i="71" s="1"/>
  <c r="U2163" i="71"/>
  <c r="V2163" i="71" s="1"/>
  <c r="U2363" i="71"/>
  <c r="V2363" i="71" s="1"/>
  <c r="U2563" i="71"/>
  <c r="V2563" i="71" s="1"/>
  <c r="U2763" i="71"/>
  <c r="V2763" i="71" s="1"/>
  <c r="U2963" i="71"/>
  <c r="V2963" i="71" s="1"/>
  <c r="U2234" i="71"/>
  <c r="V2234" i="71" s="1"/>
  <c r="U3634" i="71"/>
  <c r="V3634" i="71" s="1"/>
  <c r="U215" i="71"/>
  <c r="V215" i="71" s="1"/>
  <c r="U1475" i="71"/>
  <c r="V1475" i="71" s="1"/>
  <c r="U2875" i="71"/>
  <c r="V2875" i="71" s="1"/>
  <c r="U3536" i="71"/>
  <c r="V3536" i="71" s="1"/>
  <c r="U3457" i="71"/>
  <c r="V3457" i="71" s="1"/>
  <c r="U3718" i="71"/>
  <c r="V3718" i="71" s="1"/>
  <c r="U1679" i="71"/>
  <c r="V1679" i="71" s="1"/>
  <c r="U4379" i="71"/>
  <c r="V4379" i="71" s="1"/>
  <c r="U2260" i="71"/>
  <c r="V2260" i="71" s="1"/>
  <c r="U1281" i="71"/>
  <c r="V1281" i="71" s="1"/>
  <c r="U4601" i="71"/>
  <c r="V4601" i="71" s="1"/>
  <c r="U4602" i="71"/>
  <c r="V4602" i="71" s="1"/>
  <c r="U2854" i="71"/>
  <c r="V2854" i="71" s="1"/>
  <c r="U4014" i="71"/>
  <c r="V4014" i="71" s="1"/>
  <c r="U335" i="71"/>
  <c r="V335" i="71" s="1"/>
  <c r="U1555" i="71"/>
  <c r="V1555" i="71" s="1"/>
  <c r="U2695" i="71"/>
  <c r="V2695" i="71" s="1"/>
  <c r="U3695" i="71"/>
  <c r="V3695" i="71" s="1"/>
  <c r="U3576" i="71"/>
  <c r="V3576" i="71" s="1"/>
  <c r="U2557" i="71"/>
  <c r="V2557" i="71" s="1"/>
  <c r="U3957" i="71"/>
  <c r="V3957" i="71" s="1"/>
  <c r="U2898" i="71"/>
  <c r="V2898" i="71" s="1"/>
  <c r="U4458" i="71"/>
  <c r="V4458" i="71" s="1"/>
  <c r="U1399" i="71"/>
  <c r="V1399" i="71" s="1"/>
  <c r="U3119" i="71"/>
  <c r="V3119" i="71" s="1"/>
  <c r="U4519" i="71"/>
  <c r="V4519" i="71" s="1"/>
  <c r="U1340" i="71"/>
  <c r="V1340" i="71" s="1"/>
  <c r="U2980" i="71"/>
  <c r="V2980" i="71" s="1"/>
  <c r="U4400" i="71"/>
  <c r="V4400" i="71" s="1"/>
  <c r="U1181" i="71"/>
  <c r="V1181" i="71" s="1"/>
  <c r="U2801" i="71"/>
  <c r="V2801" i="71" s="1"/>
  <c r="U4501" i="71"/>
  <c r="V4501" i="71" s="1"/>
  <c r="U2122" i="71"/>
  <c r="V2122" i="71" s="1"/>
  <c r="U3782" i="71"/>
  <c r="V3782" i="71" s="1"/>
  <c r="U2054" i="71"/>
  <c r="V2054" i="71" s="1"/>
  <c r="U3394" i="71"/>
  <c r="V3394" i="71" s="1"/>
  <c r="U4754" i="71"/>
  <c r="V4754" i="71" s="1"/>
  <c r="U1135" i="71"/>
  <c r="V1135" i="71" s="1"/>
  <c r="U2635" i="71"/>
  <c r="V2635" i="71" s="1"/>
  <c r="U4055" i="71"/>
  <c r="V4055" i="71" s="1"/>
  <c r="U3976" i="71"/>
  <c r="V3976" i="71" s="1"/>
  <c r="U2457" i="71"/>
  <c r="V2457" i="71" s="1"/>
  <c r="U4137" i="71"/>
  <c r="V4137" i="71" s="1"/>
  <c r="U3198" i="71"/>
  <c r="V3198" i="71" s="1"/>
  <c r="U139" i="71"/>
  <c r="V139" i="71" s="1"/>
  <c r="U1799" i="71"/>
  <c r="V1799" i="71" s="1"/>
  <c r="U3759" i="71"/>
  <c r="V3759" i="71" s="1"/>
  <c r="U300" i="71"/>
  <c r="V300" i="71" s="1"/>
  <c r="U1960" i="71"/>
  <c r="V1960" i="71" s="1"/>
  <c r="U3700" i="71"/>
  <c r="V3700" i="71" s="1"/>
  <c r="U441" i="71"/>
  <c r="V441" i="71" s="1"/>
  <c r="U1781" i="71"/>
  <c r="V1781" i="71" s="1"/>
  <c r="U3321" i="71"/>
  <c r="V3321" i="71" s="1"/>
  <c r="U1522" i="71"/>
  <c r="V1522" i="71" s="1"/>
  <c r="U3542" i="71"/>
  <c r="V3542" i="71" s="1"/>
  <c r="U2034" i="71"/>
  <c r="V2034" i="71" s="1"/>
  <c r="U3114" i="71"/>
  <c r="V3114" i="71" s="1"/>
  <c r="U4434" i="71"/>
  <c r="V4434" i="71" s="1"/>
  <c r="U1115" i="71"/>
  <c r="V1115" i="71" s="1"/>
  <c r="U2375" i="71"/>
  <c r="V2375" i="71" s="1"/>
  <c r="U3655" i="71"/>
  <c r="V3655" i="71" s="1"/>
  <c r="U3716" i="71"/>
  <c r="V3716" i="71" s="1"/>
  <c r="U2717" i="71"/>
  <c r="V2717" i="71" s="1"/>
  <c r="U4397" i="71"/>
  <c r="V4397" i="71" s="1"/>
  <c r="U3218" i="71"/>
  <c r="V3218" i="71" s="1"/>
  <c r="U4718" i="71"/>
  <c r="V4718" i="71" s="1"/>
  <c r="U1379" i="71"/>
  <c r="V1379" i="71" s="1"/>
  <c r="U3039" i="71"/>
  <c r="V3039" i="71" s="1"/>
  <c r="U4719" i="71"/>
  <c r="V4719" i="71" s="1"/>
  <c r="U1380" i="71"/>
  <c r="V1380" i="71" s="1"/>
  <c r="U3040" i="71"/>
  <c r="V3040" i="71" s="1"/>
  <c r="U4600" i="71"/>
  <c r="V4600" i="71" s="1"/>
  <c r="U721" i="71"/>
  <c r="V721" i="71" s="1"/>
  <c r="U2601" i="71"/>
  <c r="V2601" i="71" s="1"/>
  <c r="U4361" i="71"/>
  <c r="V4361" i="71" s="1"/>
  <c r="U2762" i="71"/>
  <c r="V2762" i="71" s="1"/>
  <c r="U4262" i="71"/>
  <c r="V4262" i="71" s="1"/>
  <c r="U2231" i="71"/>
  <c r="V2231" i="71" s="1"/>
  <c r="U4132" i="71"/>
  <c r="V4132" i="71" s="1"/>
  <c r="U2953" i="71"/>
  <c r="V2953" i="71" s="1"/>
  <c r="U1194" i="71"/>
  <c r="V1194" i="71" s="1"/>
  <c r="U389" i="71"/>
  <c r="V389" i="71" s="1"/>
  <c r="U589" i="71"/>
  <c r="V589" i="71" s="1"/>
  <c r="U789" i="71"/>
  <c r="V789" i="71" s="1"/>
  <c r="U989" i="71"/>
  <c r="V989" i="71" s="1"/>
  <c r="U1189" i="71"/>
  <c r="V1189" i="71" s="1"/>
  <c r="U1389" i="71"/>
  <c r="V1389" i="71" s="1"/>
  <c r="U1589" i="71"/>
  <c r="V1589" i="71" s="1"/>
  <c r="U1789" i="71"/>
  <c r="V1789" i="71" s="1"/>
  <c r="U1989" i="71"/>
  <c r="V1989" i="71" s="1"/>
  <c r="U2189" i="71"/>
  <c r="V2189" i="71" s="1"/>
  <c r="U2389" i="71"/>
  <c r="V2389" i="71" s="1"/>
  <c r="U2589" i="71"/>
  <c r="V2589" i="71" s="1"/>
  <c r="U2789" i="71"/>
  <c r="V2789" i="71" s="1"/>
  <c r="U2989" i="71"/>
  <c r="V2989" i="71" s="1"/>
  <c r="U3189" i="71"/>
  <c r="V3189" i="71" s="1"/>
  <c r="U3389" i="71"/>
  <c r="V3389" i="71" s="1"/>
  <c r="U4849" i="71"/>
  <c r="V4849" i="71" s="1"/>
  <c r="U3831" i="71"/>
  <c r="V3831" i="71" s="1"/>
  <c r="U1753" i="71"/>
  <c r="V1753" i="71" s="1"/>
  <c r="U194" i="71"/>
  <c r="V194" i="71" s="1"/>
  <c r="U110" i="71"/>
  <c r="V110" i="71" s="1"/>
  <c r="U310" i="71"/>
  <c r="V310" i="71" s="1"/>
  <c r="U510" i="71"/>
  <c r="V510" i="71" s="1"/>
  <c r="U910" i="71"/>
  <c r="V910" i="71" s="1"/>
  <c r="U1110" i="71"/>
  <c r="V1110" i="71" s="1"/>
  <c r="U1310" i="71"/>
  <c r="V1310" i="71" s="1"/>
  <c r="U1510" i="71"/>
  <c r="V1510" i="71" s="1"/>
  <c r="U1710" i="71"/>
  <c r="V1710" i="71" s="1"/>
  <c r="U1910" i="71"/>
  <c r="V1910" i="71" s="1"/>
  <c r="U2110" i="71"/>
  <c r="V2110" i="71" s="1"/>
  <c r="U2310" i="71"/>
  <c r="V2310" i="71" s="1"/>
  <c r="U2510" i="71"/>
  <c r="V2510" i="71" s="1"/>
  <c r="U2710" i="71"/>
  <c r="V2710" i="71" s="1"/>
  <c r="U2910" i="71"/>
  <c r="V2910" i="71" s="1"/>
  <c r="U3110" i="71"/>
  <c r="V3110" i="71" s="1"/>
  <c r="U3310" i="71"/>
  <c r="V3310" i="71" s="1"/>
  <c r="U3510" i="71"/>
  <c r="V3510" i="71" s="1"/>
  <c r="U3710" i="71"/>
  <c r="V3710" i="71" s="1"/>
  <c r="U4290" i="71"/>
  <c r="V4290" i="71" s="1"/>
  <c r="U3751" i="71"/>
  <c r="V3751" i="71" s="1"/>
  <c r="U4352" i="71"/>
  <c r="V4352" i="71" s="1"/>
  <c r="U2693" i="71"/>
  <c r="V2693" i="71" s="1"/>
  <c r="U454" i="71"/>
  <c r="V454" i="71" s="1"/>
  <c r="U111" i="71"/>
  <c r="V111" i="71" s="1"/>
  <c r="U311" i="71"/>
  <c r="V311" i="71" s="1"/>
  <c r="U511" i="71"/>
  <c r="V511" i="71" s="1"/>
  <c r="U911" i="71"/>
  <c r="V911" i="71" s="1"/>
  <c r="U1111" i="71"/>
  <c r="V1111" i="71" s="1"/>
  <c r="U1311" i="71"/>
  <c r="V1311" i="71" s="1"/>
  <c r="U1511" i="71"/>
  <c r="V1511" i="71" s="1"/>
  <c r="U1711" i="71"/>
  <c r="V1711" i="71" s="1"/>
  <c r="U1779" i="71"/>
  <c r="V1779" i="71" s="1"/>
  <c r="U3239" i="71"/>
  <c r="V3239" i="71" s="1"/>
  <c r="U180" i="71"/>
  <c r="V180" i="71" s="1"/>
  <c r="U1700" i="71"/>
  <c r="V1700" i="71" s="1"/>
  <c r="U3360" i="71"/>
  <c r="V3360" i="71" s="1"/>
  <c r="U4660" i="71"/>
  <c r="V4660" i="71" s="1"/>
  <c r="U1521" i="71"/>
  <c r="V1521" i="71" s="1"/>
  <c r="U3021" i="71"/>
  <c r="V3021" i="71" s="1"/>
  <c r="U4661" i="71"/>
  <c r="V4661" i="71" s="1"/>
  <c r="U2522" i="71"/>
  <c r="V2522" i="71" s="1"/>
  <c r="U4202" i="71"/>
  <c r="V4202" i="71" s="1"/>
  <c r="U2274" i="71"/>
  <c r="V2274" i="71" s="1"/>
  <c r="U3694" i="71"/>
  <c r="V3694" i="71" s="1"/>
  <c r="U35" i="71"/>
  <c r="V35" i="71" s="1"/>
  <c r="U1335" i="71"/>
  <c r="V1335" i="71" s="1"/>
  <c r="U2975" i="71"/>
  <c r="V2975" i="71" s="1"/>
  <c r="U4255" i="71"/>
  <c r="V4255" i="71" s="1"/>
  <c r="U4276" i="71"/>
  <c r="V4276" i="71" s="1"/>
  <c r="U2737" i="71"/>
  <c r="V2737" i="71" s="1"/>
  <c r="U4477" i="71"/>
  <c r="V4477" i="71" s="1"/>
  <c r="U3538" i="71"/>
  <c r="V3538" i="71" s="1"/>
  <c r="U559" i="71"/>
  <c r="V559" i="71" s="1"/>
  <c r="U2139" i="71"/>
  <c r="V2139" i="71" s="1"/>
  <c r="U3979" i="71"/>
  <c r="V3979" i="71" s="1"/>
  <c r="U740" i="71"/>
  <c r="V740" i="71" s="1"/>
  <c r="U2320" i="71"/>
  <c r="V2320" i="71" s="1"/>
  <c r="U4160" i="71"/>
  <c r="V4160" i="71" s="1"/>
  <c r="U841" i="71"/>
  <c r="V841" i="71" s="1"/>
  <c r="U2101" i="71"/>
  <c r="V2101" i="71" s="1"/>
  <c r="U3641" i="71"/>
  <c r="V3641" i="71" s="1"/>
  <c r="U1802" i="71"/>
  <c r="V1802" i="71" s="1"/>
  <c r="U3902" i="71"/>
  <c r="V3902" i="71" s="1"/>
  <c r="U2214" i="71"/>
  <c r="V2214" i="71" s="1"/>
  <c r="U3374" i="71"/>
  <c r="V3374" i="71" s="1"/>
  <c r="U4794" i="71"/>
  <c r="V4794" i="71" s="1"/>
  <c r="U1375" i="71"/>
  <c r="V1375" i="71" s="1"/>
  <c r="U2595" i="71"/>
  <c r="V2595" i="71" s="1"/>
  <c r="U3915" i="71"/>
  <c r="V3915" i="71" s="1"/>
  <c r="U3996" i="71"/>
  <c r="V3996" i="71" s="1"/>
  <c r="U3017" i="71"/>
  <c r="V3017" i="71" s="1"/>
  <c r="U4577" i="71"/>
  <c r="V4577" i="71" s="1"/>
  <c r="U3418" i="71"/>
  <c r="V3418" i="71" s="1"/>
  <c r="U39" i="71"/>
  <c r="V39" i="71" s="1"/>
  <c r="U1599" i="71"/>
  <c r="V1599" i="71" s="1"/>
  <c r="U3319" i="71"/>
  <c r="V3319" i="71" s="1"/>
  <c r="U160" i="71"/>
  <c r="V160" i="71" s="1"/>
  <c r="U1760" i="71"/>
  <c r="V1760" i="71" s="1"/>
  <c r="U913" i="71"/>
  <c r="V913" i="71" s="1"/>
  <c r="U2173" i="71"/>
  <c r="V2173" i="71" s="1"/>
  <c r="U3253" i="71"/>
  <c r="V3253" i="71" s="1"/>
  <c r="U4753" i="71"/>
  <c r="V4753" i="71" s="1"/>
  <c r="U954" i="71"/>
  <c r="V954" i="71" s="1"/>
  <c r="U113" i="71"/>
  <c r="V113" i="71" s="1"/>
  <c r="U313" i="71"/>
  <c r="V313" i="71" s="1"/>
  <c r="U513" i="71"/>
  <c r="V513" i="71" s="1"/>
  <c r="U2073" i="71"/>
  <c r="V2073" i="71" s="1"/>
  <c r="U494" i="71"/>
  <c r="V494" i="71" s="1"/>
  <c r="U116" i="71"/>
  <c r="V116" i="71" s="1"/>
  <c r="U316" i="71"/>
  <c r="V316" i="71" s="1"/>
  <c r="U516" i="71"/>
  <c r="V516" i="71" s="1"/>
  <c r="U716" i="71"/>
  <c r="V716" i="71" s="1"/>
  <c r="U916" i="71"/>
  <c r="V916" i="71" s="1"/>
  <c r="U1116" i="71"/>
  <c r="V1116" i="71" s="1"/>
  <c r="U1316" i="71"/>
  <c r="V1316" i="71" s="1"/>
  <c r="U1516" i="71"/>
  <c r="V1516" i="71" s="1"/>
  <c r="U1716" i="71"/>
  <c r="V1716" i="71" s="1"/>
  <c r="U1916" i="71"/>
  <c r="V1916" i="71" s="1"/>
  <c r="U2116" i="71"/>
  <c r="V2116" i="71" s="1"/>
  <c r="U2316" i="71"/>
  <c r="V2316" i="71" s="1"/>
  <c r="U2516" i="71"/>
  <c r="V2516" i="71" s="1"/>
  <c r="U2716" i="71"/>
  <c r="V2716" i="71" s="1"/>
  <c r="U2916" i="71"/>
  <c r="V2916" i="71" s="1"/>
  <c r="U117" i="71"/>
  <c r="V117" i="71" s="1"/>
  <c r="U317" i="71"/>
  <c r="V317" i="71" s="1"/>
  <c r="U517" i="71"/>
  <c r="V517" i="71" s="1"/>
  <c r="U717" i="71"/>
  <c r="V717" i="71" s="1"/>
  <c r="U917" i="71"/>
  <c r="V917" i="71" s="1"/>
  <c r="U1117" i="71"/>
  <c r="V1117" i="71" s="1"/>
  <c r="U1317" i="71"/>
  <c r="V1317" i="71" s="1"/>
  <c r="U1717" i="71"/>
  <c r="V1717" i="71" s="1"/>
  <c r="U1917" i="71"/>
  <c r="V1917" i="71" s="1"/>
  <c r="U38" i="71"/>
  <c r="V38" i="71" s="1"/>
  <c r="U238" i="71"/>
  <c r="V238" i="71" s="1"/>
  <c r="U438" i="71"/>
  <c r="V438" i="71" s="1"/>
  <c r="U638" i="71"/>
  <c r="V638" i="71" s="1"/>
  <c r="U838" i="71"/>
  <c r="V838" i="71" s="1"/>
  <c r="U1038" i="71"/>
  <c r="V1038" i="71" s="1"/>
  <c r="U1238" i="71"/>
  <c r="V1238" i="71" s="1"/>
  <c r="U1438" i="71"/>
  <c r="V1438" i="71" s="1"/>
  <c r="U23" i="71"/>
  <c r="V23" i="71" s="1"/>
  <c r="U223" i="71"/>
  <c r="V223" i="71" s="1"/>
  <c r="U423" i="71"/>
  <c r="V423" i="71" s="1"/>
  <c r="U623" i="71"/>
  <c r="V623" i="71" s="1"/>
  <c r="U823" i="71"/>
  <c r="V823" i="71" s="1"/>
  <c r="U1023" i="71"/>
  <c r="V1023" i="71" s="1"/>
  <c r="U1223" i="71"/>
  <c r="V1223" i="71" s="1"/>
  <c r="U1423" i="71"/>
  <c r="V1423" i="71" s="1"/>
  <c r="U1623" i="71"/>
  <c r="V1623" i="71" s="1"/>
  <c r="U1823" i="71"/>
  <c r="V1823" i="71" s="1"/>
  <c r="U2023" i="71"/>
  <c r="V2023" i="71" s="1"/>
  <c r="U2223" i="71"/>
  <c r="V2223" i="71" s="1"/>
  <c r="U2423" i="71"/>
  <c r="V2423" i="71" s="1"/>
  <c r="U2623" i="71"/>
  <c r="V2623" i="71" s="1"/>
  <c r="U2823" i="71"/>
  <c r="V2823" i="71" s="1"/>
  <c r="U3023" i="71"/>
  <c r="V3023" i="71" s="1"/>
  <c r="U2614" i="71"/>
  <c r="V2614" i="71" s="1"/>
  <c r="U4114" i="71"/>
  <c r="V4114" i="71" s="1"/>
  <c r="U575" i="71"/>
  <c r="V575" i="71" s="1"/>
  <c r="U1915" i="71"/>
  <c r="V1915" i="71" s="1"/>
  <c r="U3335" i="71"/>
  <c r="V3335" i="71" s="1"/>
  <c r="U4256" i="71"/>
  <c r="V4256" i="71" s="1"/>
  <c r="U4437" i="71"/>
  <c r="V4437" i="71" s="1"/>
  <c r="U4338" i="71"/>
  <c r="V4338" i="71" s="1"/>
  <c r="U2179" i="71"/>
  <c r="V2179" i="71" s="1"/>
  <c r="U140" i="71"/>
  <c r="V140" i="71" s="1"/>
  <c r="U3300" i="71"/>
  <c r="V3300" i="71" s="1"/>
  <c r="U2341" i="71"/>
  <c r="V2341" i="71" s="1"/>
  <c r="U2142" i="71"/>
  <c r="V2142" i="71" s="1"/>
  <c r="U2014" i="71"/>
  <c r="V2014" i="71" s="1"/>
  <c r="U3174" i="71"/>
  <c r="V3174" i="71" s="1"/>
  <c r="U4294" i="71"/>
  <c r="V4294" i="71" s="1"/>
  <c r="U715" i="71"/>
  <c r="V715" i="71" s="1"/>
  <c r="U1995" i="71"/>
  <c r="V1995" i="71" s="1"/>
  <c r="U2835" i="71"/>
  <c r="V2835" i="71" s="1"/>
  <c r="U3995" i="71"/>
  <c r="V3995" i="71" s="1"/>
  <c r="U4096" i="71"/>
  <c r="V4096" i="71" s="1"/>
  <c r="U2977" i="71"/>
  <c r="V2977" i="71" s="1"/>
  <c r="U4417" i="71"/>
  <c r="V4417" i="71" s="1"/>
  <c r="U3398" i="71"/>
  <c r="V3398" i="71" s="1"/>
  <c r="U239" i="71"/>
  <c r="V239" i="71" s="1"/>
  <c r="U1919" i="71"/>
  <c r="V1919" i="71" s="1"/>
  <c r="U3459" i="71"/>
  <c r="V3459" i="71" s="1"/>
  <c r="U280" i="71"/>
  <c r="V280" i="71" s="1"/>
  <c r="U1820" i="71"/>
  <c r="V1820" i="71" s="1"/>
  <c r="U3480" i="71"/>
  <c r="V3480" i="71" s="1"/>
  <c r="U4880" i="71"/>
  <c r="V4880" i="71" s="1"/>
  <c r="U1681" i="71"/>
  <c r="V1681" i="71" s="1"/>
  <c r="U3181" i="71"/>
  <c r="V3181" i="71" s="1"/>
  <c r="U4721" i="71"/>
  <c r="V4721" i="71" s="1"/>
  <c r="U2702" i="71"/>
  <c r="V2702" i="71" s="1"/>
  <c r="U4382" i="71"/>
  <c r="V4382" i="71" s="1"/>
  <c r="U1168" i="71"/>
  <c r="V1168" i="71" s="1"/>
  <c r="U1568" i="71"/>
  <c r="V1568" i="71" s="1"/>
  <c r="U1768" i="71"/>
  <c r="V1768" i="71" s="1"/>
  <c r="U1968" i="71"/>
  <c r="V1968" i="71" s="1"/>
  <c r="U2168" i="71"/>
  <c r="V2168" i="71" s="1"/>
  <c r="U2368" i="71"/>
  <c r="V2368" i="71" s="1"/>
  <c r="U2568" i="71"/>
  <c r="V2568" i="71" s="1"/>
  <c r="U2768" i="71"/>
  <c r="V2768" i="71" s="1"/>
  <c r="U2968" i="71"/>
  <c r="V2968" i="71" s="1"/>
  <c r="U3168" i="71"/>
  <c r="V3168" i="71" s="1"/>
  <c r="U3368" i="71"/>
  <c r="V3368" i="71" s="1"/>
  <c r="U3568" i="71"/>
  <c r="V3568" i="71" s="1"/>
  <c r="U4488" i="71"/>
  <c r="V4488" i="71" s="1"/>
  <c r="U4629" i="71"/>
  <c r="V4629" i="71" s="1"/>
  <c r="U2991" i="71"/>
  <c r="V2991" i="71" s="1"/>
  <c r="U4772" i="71"/>
  <c r="V4772" i="71" s="1"/>
  <c r="U4253" i="71"/>
  <c r="V4253" i="71" s="1"/>
  <c r="U49" i="71"/>
  <c r="V49" i="71" s="1"/>
  <c r="U249" i="71"/>
  <c r="V249" i="71" s="1"/>
  <c r="U449" i="71"/>
  <c r="V449" i="71" s="1"/>
  <c r="U849" i="71"/>
  <c r="V849" i="71" s="1"/>
  <c r="U1049" i="71"/>
  <c r="V1049" i="71" s="1"/>
  <c r="U1249" i="71"/>
  <c r="V1249" i="71" s="1"/>
  <c r="U1449" i="71"/>
  <c r="V1449" i="71" s="1"/>
  <c r="U1649" i="71"/>
  <c r="V1649" i="71" s="1"/>
  <c r="U1849" i="71"/>
  <c r="V1849" i="71" s="1"/>
  <c r="U2049" i="71"/>
  <c r="V2049" i="71" s="1"/>
  <c r="U2249" i="71"/>
  <c r="V2249" i="71" s="1"/>
  <c r="U2449" i="71"/>
  <c r="V2449" i="71" s="1"/>
  <c r="U2649" i="71"/>
  <c r="V2649" i="71" s="1"/>
  <c r="U2849" i="71"/>
  <c r="V2849" i="71" s="1"/>
  <c r="U3049" i="71"/>
  <c r="V3049" i="71" s="1"/>
  <c r="U3249" i="71"/>
  <c r="V3249" i="71" s="1"/>
  <c r="U3489" i="71"/>
  <c r="V3489" i="71" s="1"/>
  <c r="U4490" i="71"/>
  <c r="V4490" i="71" s="1"/>
  <c r="U4431" i="71"/>
  <c r="V4431" i="71" s="1"/>
  <c r="U2833" i="71"/>
  <c r="V2833" i="71" s="1"/>
  <c r="U1094" i="71"/>
  <c r="V1094" i="71" s="1"/>
  <c r="U170" i="71"/>
  <c r="V170" i="71" s="1"/>
  <c r="U370" i="71"/>
  <c r="V370" i="71" s="1"/>
  <c r="U570" i="71"/>
  <c r="V570" i="71" s="1"/>
  <c r="U770" i="71"/>
  <c r="V770" i="71" s="1"/>
  <c r="U970" i="71"/>
  <c r="V970" i="71" s="1"/>
  <c r="U1170" i="71"/>
  <c r="V1170" i="71" s="1"/>
  <c r="U1370" i="71"/>
  <c r="V1370" i="71" s="1"/>
  <c r="U1570" i="71"/>
  <c r="V1570" i="71" s="1"/>
  <c r="U1770" i="71"/>
  <c r="V1770" i="71" s="1"/>
  <c r="U1970" i="71"/>
  <c r="V1970" i="71" s="1"/>
  <c r="U2170" i="71"/>
  <c r="V2170" i="71" s="1"/>
  <c r="U2370" i="71"/>
  <c r="V2370" i="71" s="1"/>
  <c r="U2570" i="71"/>
  <c r="V2570" i="71" s="1"/>
  <c r="U2770" i="71"/>
  <c r="V2770" i="71" s="1"/>
  <c r="U2970" i="71"/>
  <c r="V2970" i="71" s="1"/>
  <c r="U3170" i="71"/>
  <c r="V3170" i="71" s="1"/>
  <c r="U3370" i="71"/>
  <c r="V3370" i="71" s="1"/>
  <c r="U3570" i="71"/>
  <c r="V3570" i="71" s="1"/>
  <c r="U3770" i="71"/>
  <c r="V3770" i="71" s="1"/>
  <c r="U4750" i="71"/>
  <c r="V4750" i="71" s="1"/>
  <c r="U4191" i="71"/>
  <c r="V4191" i="71" s="1"/>
  <c r="U673" i="71"/>
  <c r="V673" i="71" s="1"/>
  <c r="U3313" i="71"/>
  <c r="V3313" i="71" s="1"/>
  <c r="U1254" i="71"/>
  <c r="V1254" i="71" s="1"/>
  <c r="U171" i="71"/>
  <c r="V171" i="71" s="1"/>
  <c r="U371" i="71"/>
  <c r="V371" i="71" s="1"/>
  <c r="U571" i="71"/>
  <c r="V571" i="71" s="1"/>
  <c r="U771" i="71"/>
  <c r="V771" i="71" s="1"/>
  <c r="U971" i="71"/>
  <c r="V971" i="71" s="1"/>
  <c r="U1171" i="71"/>
  <c r="V1171" i="71" s="1"/>
  <c r="U1371" i="71"/>
  <c r="V1371" i="71" s="1"/>
  <c r="U1571" i="71"/>
  <c r="V1571" i="71" s="1"/>
  <c r="U1771" i="71"/>
  <c r="V1771" i="71" s="1"/>
  <c r="U1971" i="71"/>
  <c r="V1971" i="71" s="1"/>
  <c r="U3031" i="71"/>
  <c r="V3031" i="71" s="1"/>
  <c r="U4452" i="71"/>
  <c r="V4452" i="71" s="1"/>
  <c r="U3013" i="71"/>
  <c r="V3013" i="71" s="1"/>
  <c r="U12" i="71"/>
  <c r="V12" i="71" s="1"/>
  <c r="U212" i="71"/>
  <c r="V212" i="71" s="1"/>
  <c r="U412" i="71"/>
  <c r="V412" i="71" s="1"/>
  <c r="U612" i="71"/>
  <c r="V612" i="71" s="1"/>
  <c r="U812" i="71"/>
  <c r="V812" i="71" s="1"/>
  <c r="U1012" i="71"/>
  <c r="V1012" i="71" s="1"/>
  <c r="U1212" i="71"/>
  <c r="V1212" i="71" s="1"/>
  <c r="U1412" i="71"/>
  <c r="V1412" i="71" s="1"/>
  <c r="U1612" i="71"/>
  <c r="V1612" i="71" s="1"/>
  <c r="U1812" i="71"/>
  <c r="V1812" i="71" s="1"/>
  <c r="U2012" i="71"/>
  <c r="V2012" i="71" s="1"/>
  <c r="U2212" i="71"/>
  <c r="V2212" i="71" s="1"/>
  <c r="U2412" i="71"/>
  <c r="V2412" i="71" s="1"/>
  <c r="U2612" i="71"/>
  <c r="V2612" i="71" s="1"/>
  <c r="U2812" i="71"/>
  <c r="V2812" i="71" s="1"/>
  <c r="U3012" i="71"/>
  <c r="V3012" i="71" s="1"/>
  <c r="U3212" i="71"/>
  <c r="V3212" i="71" s="1"/>
  <c r="U3412" i="71"/>
  <c r="V3412" i="71" s="1"/>
  <c r="U3612" i="71"/>
  <c r="V3612" i="71" s="1"/>
  <c r="U3812" i="71"/>
  <c r="V3812" i="71" s="1"/>
  <c r="U4252" i="71"/>
  <c r="V4252" i="71" s="1"/>
  <c r="U1053" i="71"/>
  <c r="V1053" i="71" s="1"/>
  <c r="U2293" i="71"/>
  <c r="V2293" i="71" s="1"/>
  <c r="U3413" i="71"/>
  <c r="V3413" i="71" s="1"/>
  <c r="U4893" i="71"/>
  <c r="V4893" i="71" s="1"/>
  <c r="U1114" i="71"/>
  <c r="V1114" i="71" s="1"/>
  <c r="U133" i="71"/>
  <c r="V133" i="71" s="1"/>
  <c r="U333" i="71"/>
  <c r="V333" i="71" s="1"/>
  <c r="U533" i="71"/>
  <c r="V533" i="71" s="1"/>
  <c r="U2233" i="71"/>
  <c r="V2233" i="71" s="1"/>
  <c r="U874" i="71"/>
  <c r="V874" i="71" s="1"/>
  <c r="U4099" i="71"/>
  <c r="V4099" i="71" s="1"/>
  <c r="U660" i="71"/>
  <c r="V660" i="71" s="1"/>
  <c r="U2400" i="71"/>
  <c r="V2400" i="71" s="1"/>
  <c r="U3840" i="71"/>
  <c r="V3840" i="71" s="1"/>
  <c r="U2401" i="71"/>
  <c r="V2401" i="71" s="1"/>
  <c r="U4241" i="71"/>
  <c r="V4241" i="71" s="1"/>
  <c r="U2322" i="71"/>
  <c r="V2322" i="71" s="1"/>
  <c r="U3842" i="71"/>
  <c r="V3842" i="71" s="1"/>
  <c r="U3774" i="71"/>
  <c r="V3774" i="71" s="1"/>
  <c r="U3395" i="71"/>
  <c r="V3395" i="71" s="1"/>
  <c r="U2537" i="71"/>
  <c r="V2537" i="71" s="1"/>
  <c r="U3818" i="71"/>
  <c r="V3818" i="71" s="1"/>
  <c r="U3299" i="71"/>
  <c r="V3299" i="71" s="1"/>
  <c r="U2440" i="71"/>
  <c r="V2440" i="71" s="1"/>
  <c r="U1641" i="71"/>
  <c r="V1641" i="71" s="1"/>
  <c r="U1942" i="71"/>
  <c r="V1942" i="71" s="1"/>
  <c r="U4494" i="71"/>
  <c r="V4494" i="71" s="1"/>
  <c r="U3375" i="71"/>
  <c r="V3375" i="71" s="1"/>
  <c r="U3117" i="71"/>
  <c r="V3117" i="71" s="1"/>
  <c r="U4318" i="71"/>
  <c r="V4318" i="71" s="1"/>
  <c r="U4419" i="71"/>
  <c r="V4419" i="71" s="1"/>
  <c r="U4140" i="71"/>
  <c r="V4140" i="71" s="1"/>
  <c r="U3461" i="71"/>
  <c r="V3461" i="71" s="1"/>
  <c r="U1714" i="71"/>
  <c r="V1714" i="71" s="1"/>
  <c r="U2574" i="71"/>
  <c r="V2574" i="71" s="1"/>
  <c r="U3434" i="71"/>
  <c r="V3434" i="71" s="1"/>
  <c r="U895" i="71"/>
  <c r="V895" i="71" s="1"/>
  <c r="U3515" i="71"/>
  <c r="V3515" i="71" s="1"/>
  <c r="U4456" i="71"/>
  <c r="V4456" i="71" s="1"/>
  <c r="U4497" i="71"/>
  <c r="V4497" i="71" s="1"/>
  <c r="U419" i="71"/>
  <c r="V419" i="71" s="1"/>
  <c r="U620" i="71"/>
  <c r="V620" i="71" s="1"/>
  <c r="U3180" i="71"/>
  <c r="V3180" i="71" s="1"/>
  <c r="U3261" i="71"/>
  <c r="V3261" i="71" s="1"/>
  <c r="U2042" i="71"/>
  <c r="V2042" i="71" s="1"/>
  <c r="U1594" i="71"/>
  <c r="V1594" i="71" s="1"/>
  <c r="U1875" i="71"/>
  <c r="V1875" i="71" s="1"/>
  <c r="U4635" i="71"/>
  <c r="V4635" i="71" s="1"/>
  <c r="U3537" i="71"/>
  <c r="V3537" i="71" s="1"/>
  <c r="U3298" i="71"/>
  <c r="V3298" i="71" s="1"/>
  <c r="U1639" i="71"/>
  <c r="V1639" i="71" s="1"/>
  <c r="U3739" i="71"/>
  <c r="V3739" i="71" s="1"/>
  <c r="U1680" i="71"/>
  <c r="V1680" i="71" s="1"/>
  <c r="U101" i="71"/>
  <c r="V101" i="71" s="1"/>
  <c r="U2422" i="71"/>
  <c r="V2422" i="71" s="1"/>
  <c r="U1774" i="71"/>
  <c r="V1774" i="71" s="1"/>
  <c r="U3157" i="71"/>
  <c r="V3157" i="71" s="1"/>
  <c r="U4798" i="71"/>
  <c r="V4798" i="71" s="1"/>
  <c r="U940" i="71"/>
  <c r="V940" i="71" s="1"/>
  <c r="U561" i="71"/>
  <c r="V561" i="71" s="1"/>
  <c r="U1982" i="71"/>
  <c r="V1982" i="71" s="1"/>
  <c r="U3936" i="71"/>
  <c r="V3936" i="71" s="1"/>
  <c r="U3557" i="71"/>
  <c r="V3557" i="71" s="1"/>
  <c r="U4858" i="71"/>
  <c r="V4858" i="71" s="1"/>
  <c r="U2799" i="71"/>
  <c r="V2799" i="71" s="1"/>
  <c r="U120" i="71"/>
  <c r="V120" i="71" s="1"/>
  <c r="U3220" i="71"/>
  <c r="V3220" i="71" s="1"/>
  <c r="U1421" i="71"/>
  <c r="V1421" i="71" s="1"/>
  <c r="U1862" i="71"/>
  <c r="V1862" i="71" s="1"/>
  <c r="U3016" i="71"/>
  <c r="V3016" i="71" s="1"/>
  <c r="U3216" i="71"/>
  <c r="V3216" i="71" s="1"/>
  <c r="U80" i="71"/>
  <c r="V80" i="71" s="1"/>
  <c r="U1720" i="71"/>
  <c r="V1720" i="71" s="1"/>
  <c r="U3460" i="71"/>
  <c r="V3460" i="71" s="1"/>
  <c r="U81" i="71"/>
  <c r="V81" i="71" s="1"/>
  <c r="U1441" i="71"/>
  <c r="V1441" i="71" s="1"/>
  <c r="U2921" i="71"/>
  <c r="V2921" i="71" s="1"/>
  <c r="U4701" i="71"/>
  <c r="V4701" i="71" s="1"/>
  <c r="U3082" i="71"/>
  <c r="V3082" i="71" s="1"/>
  <c r="U1614" i="71"/>
  <c r="V1614" i="71" s="1"/>
  <c r="U2914" i="71"/>
  <c r="V2914" i="71" s="1"/>
  <c r="U4174" i="71"/>
  <c r="V4174" i="71" s="1"/>
  <c r="U815" i="71"/>
  <c r="V815" i="71" s="1"/>
  <c r="U2015" i="71"/>
  <c r="V2015" i="71" s="1"/>
  <c r="U3355" i="71"/>
  <c r="V3355" i="71" s="1"/>
  <c r="U4875" i="71"/>
  <c r="V4875" i="71" s="1"/>
  <c r="U2257" i="71"/>
  <c r="V2257" i="71" s="1"/>
  <c r="U4037" i="71"/>
  <c r="V4037" i="71" s="1"/>
  <c r="U2978" i="71"/>
  <c r="V2978" i="71" s="1"/>
  <c r="U4498" i="71"/>
  <c r="V4498" i="71" s="1"/>
  <c r="U1019" i="71"/>
  <c r="V1019" i="71" s="1"/>
  <c r="U2499" i="71"/>
  <c r="V2499" i="71" s="1"/>
  <c r="U4259" i="71"/>
  <c r="V4259" i="71" s="1"/>
  <c r="U1020" i="71"/>
  <c r="V1020" i="71" s="1"/>
  <c r="U2680" i="71"/>
  <c r="V2680" i="71" s="1"/>
  <c r="U4260" i="71"/>
  <c r="V4260" i="71" s="1"/>
  <c r="U481" i="71"/>
  <c r="V481" i="71" s="1"/>
  <c r="U2321" i="71"/>
  <c r="V2321" i="71" s="1"/>
  <c r="U4061" i="71"/>
  <c r="V4061" i="71" s="1"/>
  <c r="U2162" i="71"/>
  <c r="V2162" i="71" s="1"/>
  <c r="U3942" i="71"/>
  <c r="V3942" i="71" s="1"/>
  <c r="U2514" i="71"/>
  <c r="V2514" i="71" s="1"/>
  <c r="U3974" i="71"/>
  <c r="V3974" i="71" s="1"/>
  <c r="U4834" i="71"/>
  <c r="V4834" i="71" s="1"/>
  <c r="U1435" i="71"/>
  <c r="V1435" i="71" s="1"/>
  <c r="U2995" i="71"/>
  <c r="V2995" i="71" s="1"/>
  <c r="U4735" i="71"/>
  <c r="V4735" i="71" s="1"/>
  <c r="U2477" i="71"/>
  <c r="V2477" i="71" s="1"/>
  <c r="U4117" i="71"/>
  <c r="V4117" i="71" s="1"/>
  <c r="U3378" i="71"/>
  <c r="V3378" i="71" s="1"/>
  <c r="U4838" i="71"/>
  <c r="V4838" i="71" s="1"/>
  <c r="U1319" i="71"/>
  <c r="V1319" i="71" s="1"/>
  <c r="U3199" i="71"/>
  <c r="V3199" i="71" s="1"/>
  <c r="U4459" i="71"/>
  <c r="V4459" i="71" s="1"/>
  <c r="U1240" i="71"/>
  <c r="V1240" i="71" s="1"/>
  <c r="U2800" i="71"/>
  <c r="V2800" i="71" s="1"/>
  <c r="U4460" i="71"/>
  <c r="V4460" i="71" s="1"/>
  <c r="U1161" i="71"/>
  <c r="V1161" i="71" s="1"/>
  <c r="U2961" i="71"/>
  <c r="V2961" i="71" s="1"/>
  <c r="U4561" i="71"/>
  <c r="V4561" i="71" s="1"/>
  <c r="U2722" i="71"/>
  <c r="V2722" i="71" s="1"/>
  <c r="U4362" i="71"/>
  <c r="V4362" i="71" s="1"/>
  <c r="U175" i="71"/>
  <c r="V175" i="71" s="1"/>
  <c r="U4435" i="71"/>
  <c r="V4435" i="71" s="1"/>
  <c r="U3797" i="71"/>
  <c r="V3797" i="71" s="1"/>
  <c r="U19" i="71"/>
  <c r="V19" i="71" s="1"/>
  <c r="U4439" i="71"/>
  <c r="V4439" i="71" s="1"/>
  <c r="U3960" i="71"/>
  <c r="V3960" i="71" s="1"/>
  <c r="U2741" i="71"/>
  <c r="V2741" i="71" s="1"/>
  <c r="U3762" i="71"/>
  <c r="V3762" i="71" s="1"/>
  <c r="U515" i="71"/>
  <c r="V515" i="71" s="1"/>
  <c r="U4335" i="71"/>
  <c r="V4335" i="71" s="1"/>
  <c r="U4297" i="71"/>
  <c r="V4297" i="71" s="1"/>
  <c r="U739" i="71"/>
  <c r="V739" i="71" s="1"/>
  <c r="U320" i="71"/>
  <c r="V320" i="71" s="1"/>
  <c r="U621" i="71"/>
  <c r="V621" i="71" s="1"/>
  <c r="U1782" i="71"/>
  <c r="V1782" i="71" s="1"/>
  <c r="U1914" i="71"/>
  <c r="V1914" i="71" s="1"/>
  <c r="U2834" i="71"/>
  <c r="V2834" i="71" s="1"/>
  <c r="U4134" i="71"/>
  <c r="V4134" i="71" s="1"/>
  <c r="U1675" i="71"/>
  <c r="V1675" i="71" s="1"/>
  <c r="U4155" i="71"/>
  <c r="V4155" i="71" s="1"/>
  <c r="U2377" i="71"/>
  <c r="V2377" i="71" s="1"/>
  <c r="U2778" i="71"/>
  <c r="V2778" i="71" s="1"/>
  <c r="U1479" i="71"/>
  <c r="V1479" i="71" s="1"/>
  <c r="U1500" i="71"/>
  <c r="V1500" i="71" s="1"/>
  <c r="U1001" i="71"/>
  <c r="V1001" i="71" s="1"/>
  <c r="U3661" i="71"/>
  <c r="V3661" i="71" s="1"/>
  <c r="U3222" i="71"/>
  <c r="V3222" i="71" s="1"/>
  <c r="U375" i="71"/>
  <c r="V375" i="71" s="1"/>
  <c r="U2895" i="71"/>
  <c r="V2895" i="71" s="1"/>
  <c r="U4036" i="71"/>
  <c r="V4036" i="71" s="1"/>
  <c r="U3977" i="71"/>
  <c r="V3977" i="71" s="1"/>
  <c r="U4158" i="71"/>
  <c r="V4158" i="71" s="1"/>
  <c r="U2559" i="71"/>
  <c r="V2559" i="71" s="1"/>
  <c r="U4399" i="71"/>
  <c r="V4399" i="71" s="1"/>
  <c r="U3141" i="71"/>
  <c r="V3141" i="71" s="1"/>
  <c r="U4681" i="71"/>
  <c r="V4681" i="71" s="1"/>
  <c r="U2842" i="71"/>
  <c r="V2842" i="71" s="1"/>
  <c r="U4542" i="71"/>
  <c r="V4542" i="71" s="1"/>
  <c r="U615" i="71"/>
  <c r="V615" i="71" s="1"/>
  <c r="U4515" i="71"/>
  <c r="V4515" i="71" s="1"/>
  <c r="U4317" i="71"/>
  <c r="V4317" i="71" s="1"/>
  <c r="U639" i="71"/>
  <c r="V639" i="71" s="1"/>
  <c r="U4859" i="71"/>
  <c r="V4859" i="71" s="1"/>
  <c r="U4380" i="71"/>
  <c r="V4380" i="71" s="1"/>
  <c r="U3301" i="71"/>
  <c r="V3301" i="71" s="1"/>
  <c r="U4242" i="71"/>
  <c r="V4242" i="71" s="1"/>
  <c r="U875" i="71"/>
  <c r="V875" i="71" s="1"/>
  <c r="U4755" i="71"/>
  <c r="V4755" i="71" s="1"/>
  <c r="U4757" i="71"/>
  <c r="V4757" i="71" s="1"/>
  <c r="U1139" i="71"/>
  <c r="V1139" i="71" s="1"/>
  <c r="U820" i="71"/>
  <c r="V820" i="71" s="1"/>
  <c r="U861" i="71"/>
  <c r="V861" i="71" s="1"/>
  <c r="U2582" i="71"/>
  <c r="V2582" i="71" s="1"/>
  <c r="U1994" i="71"/>
  <c r="V1994" i="71" s="1"/>
  <c r="U2874" i="71"/>
  <c r="V2874" i="71" s="1"/>
  <c r="U4354" i="71"/>
  <c r="V4354" i="71" s="1"/>
  <c r="U1835" i="71"/>
  <c r="V1835" i="71" s="1"/>
  <c r="U4455" i="71"/>
  <c r="V4455" i="71" s="1"/>
  <c r="U2657" i="71"/>
  <c r="V2657" i="71" s="1"/>
  <c r="U3478" i="71"/>
  <c r="V3478" i="71" s="1"/>
  <c r="U1819" i="71"/>
  <c r="V1819" i="71" s="1"/>
  <c r="U1880" i="71"/>
  <c r="V1880" i="71" s="1"/>
  <c r="U1501" i="71"/>
  <c r="V1501" i="71" s="1"/>
  <c r="U3821" i="71"/>
  <c r="V3821" i="71" s="1"/>
  <c r="U3562" i="71"/>
  <c r="V3562" i="71" s="1"/>
  <c r="U3055" i="71"/>
  <c r="V3055" i="71" s="1"/>
  <c r="U4356" i="71"/>
  <c r="V4356" i="71" s="1"/>
  <c r="U4217" i="71"/>
  <c r="V4217" i="71" s="1"/>
  <c r="U4538" i="71"/>
  <c r="V4538" i="71" s="1"/>
  <c r="U2739" i="71"/>
  <c r="V2739" i="71" s="1"/>
  <c r="U4699" i="71"/>
  <c r="V4699" i="71" s="1"/>
  <c r="U3580" i="71"/>
  <c r="V3580" i="71" s="1"/>
  <c r="U1201" i="71"/>
  <c r="V1201" i="71" s="1"/>
  <c r="U4541" i="71"/>
  <c r="V4541" i="71" s="1"/>
  <c r="U3802" i="71"/>
  <c r="V3802" i="71" s="1"/>
  <c r="U4235" i="71"/>
  <c r="V4235" i="71" s="1"/>
  <c r="U4837" i="71"/>
  <c r="V4837" i="71" s="1"/>
  <c r="U2039" i="71"/>
  <c r="V2039" i="71" s="1"/>
  <c r="U2720" i="71"/>
  <c r="V2720" i="71" s="1"/>
  <c r="U2161" i="71"/>
  <c r="V2161" i="71" s="1"/>
  <c r="U4002" i="71"/>
  <c r="V4002" i="71" s="1"/>
  <c r="U4936" i="71"/>
  <c r="V4936" i="71" s="1"/>
  <c r="U4937" i="71"/>
  <c r="V4937" i="71" s="1"/>
  <c r="U879" i="71"/>
  <c r="V879" i="71" s="1"/>
  <c r="U3699" i="71"/>
  <c r="V3699" i="71" s="1"/>
  <c r="U1300" i="71"/>
  <c r="V1300" i="71" s="1"/>
  <c r="U4300" i="71"/>
  <c r="V4300" i="71" s="1"/>
  <c r="U3101" i="71"/>
  <c r="V3101" i="71" s="1"/>
  <c r="U3062" i="71"/>
  <c r="V3062" i="71" s="1"/>
  <c r="U3096" i="71"/>
  <c r="V3096" i="71" s="1"/>
  <c r="U3296" i="71"/>
  <c r="V3296" i="71" s="1"/>
  <c r="U2794" i="71"/>
  <c r="V2794" i="71" s="1"/>
  <c r="U4094" i="71"/>
  <c r="V4094" i="71" s="1"/>
  <c r="U115" i="71"/>
  <c r="V115" i="71" s="1"/>
  <c r="U1755" i="71"/>
  <c r="V1755" i="71" s="1"/>
  <c r="U3635" i="71"/>
  <c r="V3635" i="71" s="1"/>
  <c r="U3736" i="71"/>
  <c r="V3736" i="71" s="1"/>
  <c r="U2857" i="71"/>
  <c r="V2857" i="71" s="1"/>
  <c r="U4517" i="71"/>
  <c r="V4517" i="71" s="1"/>
  <c r="U3678" i="71"/>
  <c r="V3678" i="71" s="1"/>
  <c r="U379" i="71"/>
  <c r="V379" i="71" s="1"/>
  <c r="U1659" i="71"/>
  <c r="V1659" i="71" s="1"/>
  <c r="U3399" i="71"/>
  <c r="V3399" i="71" s="1"/>
  <c r="U4619" i="71"/>
  <c r="V4619" i="71" s="1"/>
  <c r="U1540" i="71"/>
  <c r="V1540" i="71" s="1"/>
  <c r="U3060" i="71"/>
  <c r="V3060" i="71" s="1"/>
  <c r="U4780" i="71"/>
  <c r="V4780" i="71" s="1"/>
  <c r="U1481" i="71"/>
  <c r="V1481" i="71" s="1"/>
  <c r="U3341" i="71"/>
  <c r="V3341" i="71" s="1"/>
  <c r="U4781" i="71"/>
  <c r="V4781" i="71" s="1"/>
  <c r="U3002" i="71"/>
  <c r="V3002" i="71" s="1"/>
  <c r="U4742" i="71"/>
  <c r="V4742" i="71" s="1"/>
  <c r="U1035" i="71"/>
  <c r="V1035" i="71" s="1"/>
  <c r="U4835" i="71"/>
  <c r="V4835" i="71" s="1"/>
  <c r="U4697" i="71"/>
  <c r="V4697" i="71" s="1"/>
  <c r="U1259" i="71"/>
  <c r="V1259" i="71" s="1"/>
  <c r="U220" i="71"/>
  <c r="V220" i="71" s="1"/>
  <c r="U4900" i="71"/>
  <c r="V4900" i="71" s="1"/>
  <c r="U3981" i="71"/>
  <c r="V3981" i="71" s="1"/>
  <c r="U4883" i="71"/>
  <c r="V4883" i="71" s="1"/>
  <c r="U1295" i="71"/>
  <c r="V1295" i="71" s="1"/>
  <c r="U3656" i="71"/>
  <c r="V3656" i="71" s="1"/>
  <c r="U2358" i="71"/>
  <c r="V2358" i="71" s="1"/>
  <c r="U1719" i="71"/>
  <c r="V1719" i="71" s="1"/>
  <c r="U1520" i="71"/>
  <c r="V1520" i="71" s="1"/>
  <c r="U1301" i="71"/>
  <c r="V1301" i="71" s="1"/>
  <c r="U2682" i="71"/>
  <c r="V2682" i="71" s="1"/>
  <c r="U2094" i="71"/>
  <c r="V2094" i="71" s="1"/>
  <c r="U2934" i="71"/>
  <c r="V2934" i="71" s="1"/>
  <c r="U4634" i="71"/>
  <c r="V4634" i="71" s="1"/>
  <c r="U2115" i="71"/>
  <c r="V2115" i="71" s="1"/>
  <c r="U2757" i="71"/>
  <c r="V2757" i="71" s="1"/>
  <c r="U3878" i="71"/>
  <c r="V3878" i="71" s="1"/>
  <c r="U2159" i="71"/>
  <c r="V2159" i="71" s="1"/>
  <c r="U2000" i="71"/>
  <c r="V2000" i="71" s="1"/>
  <c r="U1821" i="71"/>
  <c r="V1821" i="71" s="1"/>
  <c r="U4261" i="71"/>
  <c r="V4261" i="71" s="1"/>
  <c r="U3822" i="71"/>
  <c r="V3822" i="71" s="1"/>
  <c r="U595" i="71"/>
  <c r="V595" i="71" s="1"/>
  <c r="U3175" i="71"/>
  <c r="V3175" i="71" s="1"/>
  <c r="U4656" i="71"/>
  <c r="V4656" i="71" s="1"/>
  <c r="U4597" i="71"/>
  <c r="V4597" i="71" s="1"/>
  <c r="U99" i="71"/>
  <c r="V99" i="71" s="1"/>
  <c r="U2759" i="71"/>
  <c r="V2759" i="71" s="1"/>
  <c r="U20" i="71"/>
  <c r="V20" i="71" s="1"/>
  <c r="U3640" i="71"/>
  <c r="V3640" i="71" s="1"/>
  <c r="U1561" i="71"/>
  <c r="V1561" i="71" s="1"/>
  <c r="U1442" i="71"/>
  <c r="V1442" i="71" s="1"/>
  <c r="U4062" i="71"/>
  <c r="V4062" i="71" s="1"/>
  <c r="U4715" i="71"/>
  <c r="V4715" i="71" s="1"/>
  <c r="U2658" i="71"/>
  <c r="V2658" i="71" s="1"/>
  <c r="U2359" i="71"/>
  <c r="V2359" i="71" s="1"/>
  <c r="U3080" i="71"/>
  <c r="V3080" i="71" s="1"/>
  <c r="U2621" i="71"/>
  <c r="V2621" i="71" s="1"/>
  <c r="U1911" i="71"/>
  <c r="V1911" i="71" s="1"/>
  <c r="U2191" i="71"/>
  <c r="V2191" i="71" s="1"/>
  <c r="U4751" i="71"/>
  <c r="V4751" i="71" s="1"/>
  <c r="U2273" i="71"/>
  <c r="V2273" i="71" s="1"/>
  <c r="U574" i="71"/>
  <c r="V574" i="71" s="1"/>
  <c r="U152" i="71"/>
  <c r="V152" i="71" s="1"/>
  <c r="U352" i="71"/>
  <c r="V352" i="71" s="1"/>
  <c r="U552" i="71"/>
  <c r="V552" i="71" s="1"/>
  <c r="U752" i="71"/>
  <c r="V752" i="71" s="1"/>
  <c r="U952" i="71"/>
  <c r="V952" i="71" s="1"/>
  <c r="U1152" i="71"/>
  <c r="V1152" i="71" s="1"/>
  <c r="U1352" i="71"/>
  <c r="V1352" i="71" s="1"/>
  <c r="U1552" i="71"/>
  <c r="V1552" i="71" s="1"/>
  <c r="U1752" i="71"/>
  <c r="V1752" i="71" s="1"/>
  <c r="U1952" i="71"/>
  <c r="V1952" i="71" s="1"/>
  <c r="U2152" i="71"/>
  <c r="V2152" i="71" s="1"/>
  <c r="U2352" i="71"/>
  <c r="V2352" i="71" s="1"/>
  <c r="U2552" i="71"/>
  <c r="V2552" i="71" s="1"/>
  <c r="U2752" i="71"/>
  <c r="V2752" i="71" s="1"/>
  <c r="U2952" i="71"/>
  <c r="V2952" i="71" s="1"/>
  <c r="U3152" i="71"/>
  <c r="V3152" i="71" s="1"/>
  <c r="U3352" i="71"/>
  <c r="V3352" i="71" s="1"/>
  <c r="U3552" i="71"/>
  <c r="V3552" i="71" s="1"/>
  <c r="U3752" i="71"/>
  <c r="V3752" i="71" s="1"/>
  <c r="U3952" i="71"/>
  <c r="V3952" i="71" s="1"/>
  <c r="U4912" i="71"/>
  <c r="V4912" i="71" s="1"/>
  <c r="U1893" i="71"/>
  <c r="V1893" i="71" s="1"/>
  <c r="U2993" i="71"/>
  <c r="V2993" i="71" s="1"/>
  <c r="U4493" i="71"/>
  <c r="V4493" i="71" s="1"/>
  <c r="U694" i="71"/>
  <c r="V694" i="71" s="1"/>
  <c r="U73" i="71"/>
  <c r="V73" i="71" s="1"/>
  <c r="U273" i="71"/>
  <c r="V273" i="71" s="1"/>
  <c r="U473" i="71"/>
  <c r="V473" i="71" s="1"/>
  <c r="U1373" i="71"/>
  <c r="V1373" i="71" s="1"/>
  <c r="U4833" i="71"/>
  <c r="V4833" i="71" s="1"/>
  <c r="U76" i="71"/>
  <c r="V76" i="71" s="1"/>
  <c r="U276" i="71"/>
  <c r="V276" i="71" s="1"/>
  <c r="U476" i="71"/>
  <c r="V476" i="71" s="1"/>
  <c r="U676" i="71"/>
  <c r="V676" i="71" s="1"/>
  <c r="U876" i="71"/>
  <c r="V876" i="71" s="1"/>
  <c r="U1076" i="71"/>
  <c r="V1076" i="71" s="1"/>
  <c r="U1276" i="71"/>
  <c r="V1276" i="71" s="1"/>
  <c r="U1476" i="71"/>
  <c r="V1476" i="71" s="1"/>
  <c r="U1676" i="71"/>
  <c r="V1676" i="71" s="1"/>
  <c r="U1876" i="71"/>
  <c r="V1876" i="71" s="1"/>
  <c r="U2076" i="71"/>
  <c r="V2076" i="71" s="1"/>
  <c r="U2276" i="71"/>
  <c r="V2276" i="71" s="1"/>
  <c r="U2476" i="71"/>
  <c r="V2476" i="71" s="1"/>
  <c r="U2676" i="71"/>
  <c r="V2676" i="71" s="1"/>
  <c r="U2876" i="71"/>
  <c r="V2876" i="71" s="1"/>
  <c r="U277" i="71"/>
  <c r="V277" i="71" s="1"/>
  <c r="U477" i="71"/>
  <c r="V477" i="71" s="1"/>
  <c r="U677" i="71"/>
  <c r="V677" i="71" s="1"/>
  <c r="U877" i="71"/>
  <c r="V877" i="71" s="1"/>
  <c r="U1077" i="71"/>
  <c r="V1077" i="71" s="1"/>
  <c r="U1277" i="71"/>
  <c r="V1277" i="71" s="1"/>
  <c r="U1477" i="71"/>
  <c r="V1477" i="71" s="1"/>
  <c r="U1677" i="71"/>
  <c r="V1677" i="71" s="1"/>
  <c r="U1877" i="71"/>
  <c r="V1877" i="71" s="1"/>
  <c r="U2077" i="71"/>
  <c r="V2077" i="71" s="1"/>
  <c r="U198" i="71"/>
  <c r="V198" i="71" s="1"/>
  <c r="U398" i="71"/>
  <c r="V398" i="71" s="1"/>
  <c r="U598" i="71"/>
  <c r="V598" i="71" s="1"/>
  <c r="U798" i="71"/>
  <c r="V798" i="71" s="1"/>
  <c r="U998" i="71"/>
  <c r="V998" i="71" s="1"/>
  <c r="U1198" i="71"/>
  <c r="V1198" i="71" s="1"/>
  <c r="U1398" i="71"/>
  <c r="V1398" i="71" s="1"/>
  <c r="U1598" i="71"/>
  <c r="V1598" i="71" s="1"/>
  <c r="U183" i="71"/>
  <c r="V183" i="71" s="1"/>
  <c r="U383" i="71"/>
  <c r="V383" i="71" s="1"/>
  <c r="U583" i="71"/>
  <c r="V583" i="71" s="1"/>
  <c r="U783" i="71"/>
  <c r="V783" i="71" s="1"/>
  <c r="U983" i="71"/>
  <c r="V983" i="71" s="1"/>
  <c r="U1183" i="71"/>
  <c r="V1183" i="71" s="1"/>
  <c r="U1383" i="71"/>
  <c r="V1383" i="71" s="1"/>
  <c r="U1583" i="71"/>
  <c r="V1583" i="71" s="1"/>
  <c r="U1783" i="71"/>
  <c r="V1783" i="71" s="1"/>
  <c r="U1101" i="71"/>
  <c r="V1101" i="71" s="1"/>
  <c r="U3041" i="71"/>
  <c r="V3041" i="71" s="1"/>
  <c r="U4641" i="71"/>
  <c r="V4641" i="71" s="1"/>
  <c r="U3122" i="71"/>
  <c r="V3122" i="71" s="1"/>
  <c r="U4622" i="71"/>
  <c r="V4622" i="71" s="1"/>
  <c r="U3274" i="71"/>
  <c r="V3274" i="71" s="1"/>
  <c r="U4334" i="71"/>
  <c r="V4334" i="71" s="1"/>
  <c r="U435" i="71"/>
  <c r="V435" i="71" s="1"/>
  <c r="U2095" i="71"/>
  <c r="V2095" i="71" s="1"/>
  <c r="U3875" i="71"/>
  <c r="V3875" i="71" s="1"/>
  <c r="U4176" i="71"/>
  <c r="V4176" i="71" s="1"/>
  <c r="U3197" i="71"/>
  <c r="V3197" i="71" s="1"/>
  <c r="U4857" i="71"/>
  <c r="V4857" i="71" s="1"/>
  <c r="U4058" i="71"/>
  <c r="V4058" i="71" s="1"/>
  <c r="U699" i="71"/>
  <c r="V699" i="71" s="1"/>
  <c r="U1999" i="71"/>
  <c r="V1999" i="71" s="1"/>
  <c r="U3659" i="71"/>
  <c r="V3659" i="71" s="1"/>
  <c r="U100" i="71"/>
  <c r="V100" i="71" s="1"/>
  <c r="U1840" i="71"/>
  <c r="V1840" i="71" s="1"/>
  <c r="U3280" i="71"/>
  <c r="V3280" i="71" s="1"/>
  <c r="U141" i="71"/>
  <c r="V141" i="71" s="1"/>
  <c r="U3621" i="71"/>
  <c r="V3621" i="71" s="1"/>
  <c r="U1602" i="71"/>
  <c r="V1602" i="71" s="1"/>
  <c r="U3402" i="71"/>
  <c r="V3402" i="71" s="1"/>
  <c r="U1674" i="71"/>
  <c r="V1674" i="71" s="1"/>
  <c r="U2075" i="71"/>
  <c r="V2075" i="71" s="1"/>
  <c r="U4136" i="71"/>
  <c r="V4136" i="71" s="1"/>
  <c r="U2678" i="71"/>
  <c r="V2678" i="71" s="1"/>
  <c r="U2339" i="71"/>
  <c r="V2339" i="71" s="1"/>
  <c r="U1200" i="71"/>
  <c r="V1200" i="71" s="1"/>
  <c r="U581" i="71"/>
  <c r="V581" i="71" s="1"/>
  <c r="U4141" i="71"/>
  <c r="V4141" i="71" s="1"/>
  <c r="U3234" i="71"/>
  <c r="V3234" i="71" s="1"/>
  <c r="U1935" i="71"/>
  <c r="V1935" i="71" s="1"/>
  <c r="U4396" i="71"/>
  <c r="V4396" i="71" s="1"/>
  <c r="U3118" i="71"/>
  <c r="V3118" i="71" s="1"/>
  <c r="U2819" i="71"/>
  <c r="V2819" i="71" s="1"/>
  <c r="U2780" i="71"/>
  <c r="V2780" i="71" s="1"/>
  <c r="U2241" i="71"/>
  <c r="V2241" i="71" s="1"/>
  <c r="U3342" i="71"/>
  <c r="V3342" i="71" s="1"/>
  <c r="U2294" i="71"/>
  <c r="V2294" i="71" s="1"/>
  <c r="U3194" i="71"/>
  <c r="V3194" i="71" s="1"/>
  <c r="U95" i="71"/>
  <c r="V95" i="71" s="1"/>
  <c r="U2575" i="71"/>
  <c r="V2575" i="71" s="1"/>
  <c r="U3616" i="71"/>
  <c r="V3616" i="71" s="1"/>
  <c r="U3497" i="71"/>
  <c r="V3497" i="71" s="1"/>
  <c r="U4278" i="71"/>
  <c r="V4278" i="71" s="1"/>
  <c r="U4559" i="71"/>
  <c r="V4559" i="71" s="1"/>
  <c r="U2481" i="71"/>
  <c r="V2481" i="71" s="1"/>
  <c r="U4402" i="71"/>
  <c r="V4402" i="71" s="1"/>
  <c r="U1095" i="71"/>
  <c r="V1095" i="71" s="1"/>
  <c r="U3735" i="71"/>
  <c r="V3735" i="71" s="1"/>
  <c r="U2617" i="71"/>
  <c r="V2617" i="71" s="1"/>
  <c r="U2498" i="71"/>
  <c r="V2498" i="71" s="1"/>
  <c r="U2414" i="71"/>
  <c r="V2414" i="71" s="1"/>
  <c r="U3814" i="71"/>
  <c r="V3814" i="71" s="1"/>
  <c r="U195" i="71"/>
  <c r="V195" i="71" s="1"/>
  <c r="U1575" i="71"/>
  <c r="V1575" i="71" s="1"/>
  <c r="U3135" i="71"/>
  <c r="V3135" i="71" s="1"/>
  <c r="U4395" i="71"/>
  <c r="V4395" i="71" s="1"/>
  <c r="U4416" i="71"/>
  <c r="V4416" i="71" s="1"/>
  <c r="U2957" i="71"/>
  <c r="V2957" i="71" s="1"/>
  <c r="U4617" i="71"/>
  <c r="V4617" i="71" s="1"/>
  <c r="U3758" i="71"/>
  <c r="V3758" i="71" s="1"/>
  <c r="U759" i="71"/>
  <c r="V759" i="71" s="1"/>
  <c r="U2379" i="71"/>
  <c r="V2379" i="71" s="1"/>
  <c r="U4199" i="71"/>
  <c r="V4199" i="71" s="1"/>
  <c r="U900" i="71"/>
  <c r="V900" i="71" s="1"/>
  <c r="U2480" i="71"/>
  <c r="V2480" i="71" s="1"/>
  <c r="U4340" i="71"/>
  <c r="V4340" i="71" s="1"/>
  <c r="U981" i="71"/>
  <c r="V981" i="71" s="1"/>
  <c r="U2221" i="71"/>
  <c r="V2221" i="71" s="1"/>
  <c r="U3761" i="71"/>
  <c r="V3761" i="71" s="1"/>
  <c r="U2002" i="71"/>
  <c r="V2002" i="71" s="1"/>
  <c r="U4122" i="71"/>
  <c r="V4122" i="71" s="1"/>
  <c r="U2354" i="71"/>
  <c r="V2354" i="71" s="1"/>
  <c r="U3554" i="71"/>
  <c r="V3554" i="71" s="1"/>
  <c r="U15" i="71"/>
  <c r="V15" i="71" s="1"/>
  <c r="U1455" i="71"/>
  <c r="V1455" i="71" s="1"/>
  <c r="U2775" i="71"/>
  <c r="V2775" i="71" s="1"/>
  <c r="U4075" i="71"/>
  <c r="V4075" i="71" s="1"/>
  <c r="U4076" i="71"/>
  <c r="V4076" i="71" s="1"/>
  <c r="U3097" i="71"/>
  <c r="V3097" i="71" s="1"/>
  <c r="U4737" i="71"/>
  <c r="V4737" i="71" s="1"/>
  <c r="U3498" i="71"/>
  <c r="V3498" i="71" s="1"/>
  <c r="U279" i="71"/>
  <c r="V279" i="71" s="1"/>
  <c r="U1699" i="71"/>
  <c r="V1699" i="71" s="1"/>
  <c r="U3419" i="71"/>
  <c r="V3419" i="71" s="1"/>
  <c r="U380" i="71"/>
  <c r="V380" i="71" s="1"/>
  <c r="U1900" i="71"/>
  <c r="V1900" i="71" s="1"/>
  <c r="U3340" i="71"/>
  <c r="V3340" i="71" s="1"/>
  <c r="U1321" i="71"/>
  <c r="V1321" i="71" s="1"/>
  <c r="U3221" i="71"/>
  <c r="V3221" i="71" s="1"/>
  <c r="U4921" i="71"/>
  <c r="V4921" i="71" s="1"/>
  <c r="U3242" i="71"/>
  <c r="V3242" i="71" s="1"/>
  <c r="U4782" i="71"/>
  <c r="V4782" i="71" s="1"/>
  <c r="U3314" i="71"/>
  <c r="V3314" i="71" s="1"/>
  <c r="U4454" i="71"/>
  <c r="V4454" i="71" s="1"/>
  <c r="U655" i="71"/>
  <c r="V655" i="71" s="1"/>
  <c r="U2255" i="71"/>
  <c r="V2255" i="71" s="1"/>
  <c r="U4035" i="71"/>
  <c r="V4035" i="71" s="1"/>
  <c r="U4376" i="71"/>
  <c r="V4376" i="71" s="1"/>
  <c r="U3397" i="71"/>
  <c r="V3397" i="71" s="1"/>
  <c r="U2398" i="71"/>
  <c r="V2398" i="71" s="1"/>
  <c r="U4218" i="71"/>
  <c r="V4218" i="71" s="1"/>
  <c r="U839" i="71"/>
  <c r="V839" i="71" s="1"/>
  <c r="U2199" i="71"/>
  <c r="V2199" i="71" s="1"/>
  <c r="U3779" i="71"/>
  <c r="V3779" i="71" s="1"/>
  <c r="U400" i="71"/>
  <c r="V400" i="71" s="1"/>
  <c r="U2080" i="71"/>
  <c r="V2080" i="71" s="1"/>
  <c r="U3500" i="71"/>
  <c r="V3500" i="71" s="1"/>
  <c r="U381" i="71"/>
  <c r="V381" i="71" s="1"/>
  <c r="U2001" i="71"/>
  <c r="V2001" i="71" s="1"/>
  <c r="U3781" i="71"/>
  <c r="V3781" i="71" s="1"/>
  <c r="U1922" i="71"/>
  <c r="V1922" i="71" s="1"/>
  <c r="U3582" i="71"/>
  <c r="V3582" i="71" s="1"/>
  <c r="U3094" i="71"/>
  <c r="V3094" i="71" s="1"/>
  <c r="U2555" i="71"/>
  <c r="V2555" i="71" s="1"/>
  <c r="U4636" i="71"/>
  <c r="V4636" i="71" s="1"/>
  <c r="U2738" i="71"/>
  <c r="V2738" i="71" s="1"/>
  <c r="U2599" i="71"/>
  <c r="V2599" i="71" s="1"/>
  <c r="U1660" i="71"/>
  <c r="V1660" i="71" s="1"/>
  <c r="U761" i="71"/>
  <c r="V761" i="71" s="1"/>
  <c r="U4821" i="71"/>
  <c r="V4821" i="71" s="1"/>
  <c r="U3674" i="71"/>
  <c r="V3674" i="71" s="1"/>
  <c r="U2415" i="71"/>
  <c r="V2415" i="71" s="1"/>
  <c r="U4836" i="71"/>
  <c r="V4836" i="71" s="1"/>
  <c r="U3578" i="71"/>
  <c r="V3578" i="71" s="1"/>
  <c r="U3379" i="71"/>
  <c r="V3379" i="71" s="1"/>
  <c r="U3420" i="71"/>
  <c r="V3420" i="71" s="1"/>
  <c r="U2381" i="71"/>
  <c r="V2381" i="71" s="1"/>
  <c r="U3922" i="71"/>
  <c r="V3922" i="71" s="1"/>
  <c r="U2394" i="71"/>
  <c r="V2394" i="71" s="1"/>
  <c r="U3294" i="71"/>
  <c r="V3294" i="71" s="1"/>
  <c r="U355" i="71"/>
  <c r="V355" i="71" s="1"/>
  <c r="U2935" i="71"/>
  <c r="V2935" i="71" s="1"/>
  <c r="U3916" i="71"/>
  <c r="V3916" i="71" s="1"/>
  <c r="U3897" i="71"/>
  <c r="V3897" i="71" s="1"/>
  <c r="U4658" i="71"/>
  <c r="V4658" i="71" s="1"/>
  <c r="U60" i="71"/>
  <c r="V60" i="71" s="1"/>
  <c r="U2500" i="71"/>
  <c r="V2500" i="71" s="1"/>
  <c r="U2661" i="71"/>
  <c r="V2661" i="71" s="1"/>
  <c r="U1462" i="71"/>
  <c r="V1462" i="71" s="1"/>
  <c r="U4662" i="71"/>
  <c r="V4662" i="71" s="1"/>
  <c r="U1415" i="71"/>
  <c r="V1415" i="71" s="1"/>
  <c r="U3975" i="71"/>
  <c r="V3975" i="71" s="1"/>
  <c r="U2917" i="71"/>
  <c r="V2917" i="71" s="1"/>
  <c r="U2878" i="71"/>
  <c r="V2878" i="71" s="1"/>
  <c r="U979" i="71"/>
  <c r="V979" i="71" s="1"/>
  <c r="U136" i="71"/>
  <c r="V136" i="71" s="1"/>
  <c r="U336" i="71"/>
  <c r="V336" i="71" s="1"/>
  <c r="U536" i="71"/>
  <c r="V536" i="71" s="1"/>
  <c r="U736" i="71"/>
  <c r="V736" i="71" s="1"/>
  <c r="U936" i="71"/>
  <c r="V936" i="71" s="1"/>
  <c r="U1136" i="71"/>
  <c r="V1136" i="71" s="1"/>
  <c r="U1336" i="71"/>
  <c r="V1336" i="71" s="1"/>
  <c r="U1536" i="71"/>
  <c r="V1536" i="71" s="1"/>
  <c r="U1736" i="71"/>
  <c r="V1736" i="71" s="1"/>
  <c r="U1936" i="71"/>
  <c r="V1936" i="71" s="1"/>
  <c r="U2136" i="71"/>
  <c r="V2136" i="71" s="1"/>
  <c r="U2336" i="71"/>
  <c r="V2336" i="71" s="1"/>
  <c r="U2536" i="71"/>
  <c r="V2536" i="71" s="1"/>
  <c r="U2736" i="71"/>
  <c r="V2736" i="71" s="1"/>
  <c r="U2936" i="71"/>
  <c r="V2936" i="71" s="1"/>
  <c r="U137" i="71"/>
  <c r="V137" i="71" s="1"/>
  <c r="U337" i="71"/>
  <c r="V337" i="71" s="1"/>
  <c r="U537" i="71"/>
  <c r="V537" i="71" s="1"/>
  <c r="U737" i="71"/>
  <c r="V737" i="71" s="1"/>
  <c r="U937" i="71"/>
  <c r="V937" i="71" s="1"/>
  <c r="U1137" i="71"/>
  <c r="V1137" i="71" s="1"/>
  <c r="U1337" i="71"/>
  <c r="V1337" i="71" s="1"/>
  <c r="U1537" i="71"/>
  <c r="V1537" i="71" s="1"/>
  <c r="U1737" i="71"/>
  <c r="V1737" i="71" s="1"/>
  <c r="U1937" i="71"/>
  <c r="V1937" i="71" s="1"/>
  <c r="U58" i="71"/>
  <c r="V58" i="71" s="1"/>
  <c r="U258" i="71"/>
  <c r="V258" i="71" s="1"/>
  <c r="U458" i="71"/>
  <c r="V458" i="71" s="1"/>
  <c r="U658" i="71"/>
  <c r="V658" i="71" s="1"/>
  <c r="U858" i="71"/>
  <c r="V858" i="71" s="1"/>
  <c r="U1058" i="71"/>
  <c r="V1058" i="71" s="1"/>
  <c r="U1258" i="71"/>
  <c r="V1258" i="71" s="1"/>
  <c r="U43" i="71"/>
  <c r="V43" i="71" s="1"/>
  <c r="U243" i="71"/>
  <c r="V243" i="71" s="1"/>
  <c r="U443" i="71"/>
  <c r="V443" i="71" s="1"/>
  <c r="U643" i="71"/>
  <c r="V643" i="71" s="1"/>
  <c r="U843" i="71"/>
  <c r="V843" i="71" s="1"/>
  <c r="U1043" i="71"/>
  <c r="V1043" i="71" s="1"/>
  <c r="U1243" i="71"/>
  <c r="V1243" i="71" s="1"/>
  <c r="U1443" i="71"/>
  <c r="V1443" i="71" s="1"/>
  <c r="U1643" i="71"/>
  <c r="V1643" i="71" s="1"/>
  <c r="U1843" i="71"/>
  <c r="V1843" i="71" s="1"/>
  <c r="U2043" i="71"/>
  <c r="V2043" i="71" s="1"/>
  <c r="U2243" i="71"/>
  <c r="V2243" i="71" s="1"/>
  <c r="U2443" i="71"/>
  <c r="V2443" i="71" s="1"/>
  <c r="U2643" i="71"/>
  <c r="V2643" i="71" s="1"/>
  <c r="U2843" i="71"/>
  <c r="V2843" i="71" s="1"/>
  <c r="U3043" i="71"/>
  <c r="V3043" i="71" s="1"/>
  <c r="U2714" i="71"/>
  <c r="V2714" i="71" s="1"/>
  <c r="U4274" i="71"/>
  <c r="V4274" i="71" s="1"/>
  <c r="U755" i="71"/>
  <c r="V755" i="71" s="1"/>
  <c r="U2055" i="71"/>
  <c r="V2055" i="71" s="1"/>
  <c r="U3555" i="71"/>
  <c r="V3555" i="71" s="1"/>
  <c r="U4336" i="71"/>
  <c r="V4336" i="71" s="1"/>
  <c r="U4677" i="71"/>
  <c r="V4677" i="71" s="1"/>
  <c r="U4758" i="71"/>
  <c r="V4758" i="71" s="1"/>
  <c r="U2419" i="71"/>
  <c r="V2419" i="71" s="1"/>
  <c r="U460" i="71"/>
  <c r="V460" i="71" s="1"/>
  <c r="U3740" i="71"/>
  <c r="V3740" i="71" s="1"/>
  <c r="U2701" i="71"/>
  <c r="V2701" i="71" s="1"/>
  <c r="U2482" i="71"/>
  <c r="V2482" i="71" s="1"/>
  <c r="U2154" i="71"/>
  <c r="V2154" i="71" s="1"/>
  <c r="U3334" i="71"/>
  <c r="V3334" i="71" s="1"/>
  <c r="U4414" i="71"/>
  <c r="V4414" i="71" s="1"/>
  <c r="U795" i="71"/>
  <c r="V795" i="71" s="1"/>
  <c r="U2035" i="71"/>
  <c r="V2035" i="71" s="1"/>
  <c r="U2915" i="71"/>
  <c r="V2915" i="71" s="1"/>
  <c r="U4175" i="71"/>
  <c r="V4175" i="71" s="1"/>
  <c r="U4196" i="71"/>
  <c r="V4196" i="71" s="1"/>
  <c r="U3217" i="71"/>
  <c r="V3217" i="71" s="1"/>
  <c r="U4637" i="71"/>
  <c r="V4637" i="71" s="1"/>
  <c r="U3518" i="71"/>
  <c r="V3518" i="71" s="1"/>
  <c r="U359" i="71"/>
  <c r="V359" i="71" s="1"/>
  <c r="U2119" i="71"/>
  <c r="V2119" i="71" s="1"/>
  <c r="U3679" i="71"/>
  <c r="V3679" i="71" s="1"/>
  <c r="U540" i="71"/>
  <c r="V540" i="71" s="1"/>
  <c r="U1940" i="71"/>
  <c r="V1940" i="71" s="1"/>
  <c r="U3560" i="71"/>
  <c r="V3560" i="71" s="1"/>
  <c r="U161" i="71"/>
  <c r="V161" i="71" s="1"/>
  <c r="U1841" i="71"/>
  <c r="V1841" i="71" s="1"/>
  <c r="U3381" i="71"/>
  <c r="V3381" i="71" s="1"/>
  <c r="U4741" i="71"/>
  <c r="V4741" i="71" s="1"/>
  <c r="U2902" i="71"/>
  <c r="V2902" i="71" s="1"/>
  <c r="U3416" i="71"/>
  <c r="V3416" i="71" s="1"/>
  <c r="U202" i="71"/>
  <c r="V202" i="71" s="1"/>
  <c r="U402" i="71"/>
  <c r="V402" i="71" s="1"/>
  <c r="U602" i="71"/>
  <c r="V602" i="71" s="1"/>
  <c r="U802" i="71"/>
  <c r="V802" i="71" s="1"/>
  <c r="U1002" i="71"/>
  <c r="V1002" i="71" s="1"/>
  <c r="U1202" i="71"/>
  <c r="V1202" i="71" s="1"/>
  <c r="U2262" i="71"/>
  <c r="V2262" i="71" s="1"/>
  <c r="U3103" i="71"/>
  <c r="V3103" i="71" s="1"/>
  <c r="U3303" i="71"/>
  <c r="V3303" i="71" s="1"/>
  <c r="U3503" i="71"/>
  <c r="V3503" i="71" s="1"/>
  <c r="U3703" i="71"/>
  <c r="V3703" i="71" s="1"/>
  <c r="U3903" i="71"/>
  <c r="V3903" i="71" s="1"/>
  <c r="U4103" i="71"/>
  <c r="V4103" i="71" s="1"/>
  <c r="U4303" i="71"/>
  <c r="V4303" i="71" s="1"/>
  <c r="U4503" i="71"/>
  <c r="V4503" i="71" s="1"/>
  <c r="U4703" i="71"/>
  <c r="V4703" i="71" s="1"/>
  <c r="U3140" i="71"/>
  <c r="V3140" i="71" s="1"/>
  <c r="U881" i="71"/>
  <c r="V881" i="71" s="1"/>
  <c r="U4181" i="71"/>
  <c r="V4181" i="71" s="1"/>
  <c r="U3362" i="71"/>
  <c r="V3362" i="71" s="1"/>
  <c r="U4015" i="71"/>
  <c r="V4015" i="71" s="1"/>
  <c r="U4357" i="71"/>
  <c r="V4357" i="71" s="1"/>
  <c r="U1419" i="71"/>
  <c r="V1419" i="71" s="1"/>
  <c r="U2140" i="71"/>
  <c r="V2140" i="71" s="1"/>
  <c r="U1741" i="71"/>
  <c r="V1741" i="71" s="1"/>
  <c r="U3462" i="71"/>
  <c r="V3462" i="71" s="1"/>
  <c r="U4816" i="71"/>
  <c r="V4816" i="71" s="1"/>
  <c r="U4557" i="71"/>
  <c r="V4557" i="71" s="1"/>
  <c r="U479" i="71"/>
  <c r="V479" i="71" s="1"/>
  <c r="U3259" i="71"/>
  <c r="V3259" i="71" s="1"/>
  <c r="U1100" i="71"/>
  <c r="V1100" i="71" s="1"/>
  <c r="U3940" i="71"/>
  <c r="V3940" i="71" s="1"/>
  <c r="U2781" i="71"/>
  <c r="V2781" i="71" s="1"/>
  <c r="U2742" i="71"/>
  <c r="V2742" i="71" s="1"/>
  <c r="U3076" i="71"/>
  <c r="V3076" i="71" s="1"/>
  <c r="U3276" i="71"/>
  <c r="V3276" i="71" s="1"/>
  <c r="U3476" i="71"/>
  <c r="V3476" i="71" s="1"/>
  <c r="U3837" i="71"/>
  <c r="V3837" i="71" s="1"/>
  <c r="U1239" i="71"/>
  <c r="V1239" i="71" s="1"/>
  <c r="U960" i="71"/>
  <c r="V960" i="71" s="1"/>
  <c r="U1361" i="71"/>
  <c r="V1361" i="71" s="1"/>
  <c r="U3382" i="71"/>
  <c r="V3382" i="71" s="1"/>
  <c r="U719" i="71"/>
  <c r="V719" i="71" s="1"/>
  <c r="U1420" i="71"/>
  <c r="V1420" i="71" s="1"/>
  <c r="U941" i="71"/>
  <c r="V941" i="71" s="1"/>
  <c r="U1722" i="71"/>
  <c r="V1722" i="71" s="1"/>
  <c r="U1678" i="71"/>
  <c r="V1678" i="71" s="1"/>
  <c r="U1878" i="71"/>
  <c r="V1878" i="71" s="1"/>
  <c r="U2078" i="71"/>
  <c r="V2078" i="71" s="1"/>
  <c r="U2278" i="71"/>
  <c r="V2278" i="71" s="1"/>
  <c r="U1459" i="71"/>
  <c r="V1459" i="71" s="1"/>
  <c r="U1120" i="71"/>
  <c r="V1120" i="71" s="1"/>
  <c r="U601" i="71"/>
  <c r="V601" i="71" s="1"/>
  <c r="U4401" i="71"/>
  <c r="V4401" i="71" s="1"/>
  <c r="U42" i="71"/>
  <c r="V42" i="71" s="1"/>
  <c r="U242" i="71"/>
  <c r="V242" i="71" s="1"/>
  <c r="U442" i="71"/>
  <c r="V442" i="71" s="1"/>
  <c r="U642" i="71"/>
  <c r="V642" i="71" s="1"/>
  <c r="U842" i="71"/>
  <c r="V842" i="71" s="1"/>
  <c r="U1042" i="71"/>
  <c r="V1042" i="71" s="1"/>
  <c r="U1242" i="71"/>
  <c r="V1242" i="71" s="1"/>
  <c r="U2622" i="71"/>
  <c r="V2622" i="71" s="1"/>
  <c r="U3143" i="71"/>
  <c r="V3143" i="71" s="1"/>
  <c r="U3343" i="71"/>
  <c r="V3343" i="71" s="1"/>
  <c r="U3543" i="71"/>
  <c r="V3543" i="71" s="1"/>
  <c r="U3743" i="71"/>
  <c r="V3743" i="71" s="1"/>
  <c r="U3943" i="71"/>
  <c r="V3943" i="71" s="1"/>
  <c r="U4143" i="71"/>
  <c r="V4143" i="71" s="1"/>
  <c r="U4343" i="71"/>
  <c r="V4343" i="71" s="1"/>
  <c r="U4543" i="71"/>
  <c r="V4543" i="71" s="1"/>
  <c r="U4743" i="71"/>
  <c r="V4743" i="71" s="1"/>
  <c r="U62" i="71"/>
  <c r="V62" i="71" s="1"/>
  <c r="U262" i="71"/>
  <c r="V262" i="71" s="1"/>
  <c r="U462" i="71"/>
  <c r="V462" i="71" s="1"/>
  <c r="U662" i="71"/>
  <c r="V662" i="71" s="1"/>
  <c r="U862" i="71"/>
  <c r="V862" i="71" s="1"/>
  <c r="U1062" i="71"/>
  <c r="V1062" i="71" s="1"/>
  <c r="U1262" i="71"/>
  <c r="V1262" i="71" s="1"/>
  <c r="U3142" i="71"/>
  <c r="V3142" i="71" s="1"/>
  <c r="U3163" i="71"/>
  <c r="V3163" i="71" s="1"/>
  <c r="U3363" i="71"/>
  <c r="V3363" i="71" s="1"/>
  <c r="U3563" i="71"/>
  <c r="V3563" i="71" s="1"/>
  <c r="U3763" i="71"/>
  <c r="V3763" i="71" s="1"/>
  <c r="U3963" i="71"/>
  <c r="V3963" i="71" s="1"/>
  <c r="U4163" i="71"/>
  <c r="V4163" i="71" s="1"/>
  <c r="U4363" i="71"/>
  <c r="V4363" i="71" s="1"/>
  <c r="U4563" i="71"/>
  <c r="V4563" i="71" s="1"/>
  <c r="U4562" i="71"/>
  <c r="V4562" i="71" s="1"/>
  <c r="U2317" i="71"/>
  <c r="V2317" i="71" s="1"/>
  <c r="U2478" i="71"/>
  <c r="V2478" i="71" s="1"/>
  <c r="U1179" i="71"/>
  <c r="V1179" i="71" s="1"/>
  <c r="U3919" i="71"/>
  <c r="V3919" i="71" s="1"/>
  <c r="U1460" i="71"/>
  <c r="V1460" i="71" s="1"/>
  <c r="U4540" i="71"/>
  <c r="V4540" i="71" s="1"/>
  <c r="U3521" i="71"/>
  <c r="V3521" i="71" s="1"/>
  <c r="U3482" i="71"/>
  <c r="V3482" i="71" s="1"/>
  <c r="U3116" i="71"/>
  <c r="V3116" i="71" s="1"/>
  <c r="U3316" i="71"/>
  <c r="V3316" i="71" s="1"/>
  <c r="U82" i="71"/>
  <c r="V82" i="71" s="1"/>
  <c r="U282" i="71"/>
  <c r="V282" i="71" s="1"/>
  <c r="U482" i="71"/>
  <c r="V482" i="71" s="1"/>
  <c r="U682" i="71"/>
  <c r="V682" i="71" s="1"/>
  <c r="U882" i="71"/>
  <c r="V882" i="71" s="1"/>
  <c r="U1082" i="71"/>
  <c r="V1082" i="71" s="1"/>
  <c r="U1282" i="71"/>
  <c r="V1282" i="71" s="1"/>
  <c r="U3622" i="71"/>
  <c r="V3622" i="71" s="1"/>
  <c r="U3183" i="71"/>
  <c r="V3183" i="71" s="1"/>
  <c r="U3383" i="71"/>
  <c r="V3383" i="71" s="1"/>
  <c r="U3583" i="71"/>
  <c r="V3583" i="71" s="1"/>
  <c r="U3783" i="71"/>
  <c r="V3783" i="71" s="1"/>
  <c r="U3983" i="71"/>
  <c r="V3983" i="71" s="1"/>
  <c r="U4183" i="71"/>
  <c r="V4183" i="71" s="1"/>
  <c r="U4383" i="71"/>
  <c r="V4383" i="71" s="1"/>
  <c r="U4583" i="71"/>
  <c r="V4583" i="71" s="1"/>
  <c r="U4783" i="71"/>
  <c r="V4783" i="71" s="1"/>
  <c r="U1983" i="71"/>
  <c r="V1983" i="71" s="1"/>
  <c r="U2183" i="71"/>
  <c r="V2183" i="71" s="1"/>
  <c r="U2383" i="71"/>
  <c r="V2383" i="71" s="1"/>
  <c r="U2583" i="71"/>
  <c r="V2583" i="71" s="1"/>
  <c r="U2783" i="71"/>
  <c r="V2783" i="71" s="1"/>
  <c r="U2983" i="71"/>
  <c r="V2983" i="71" s="1"/>
  <c r="U2374" i="71"/>
  <c r="V2374" i="71" s="1"/>
  <c r="U3754" i="71"/>
  <c r="V3754" i="71" s="1"/>
  <c r="U275" i="71"/>
  <c r="V275" i="71" s="1"/>
  <c r="U1615" i="71"/>
  <c r="V1615" i="71" s="1"/>
  <c r="U3075" i="71"/>
  <c r="V3075" i="71" s="1"/>
  <c r="U3856" i="71"/>
  <c r="V3856" i="71" s="1"/>
  <c r="U3717" i="71"/>
  <c r="V3717" i="71" s="1"/>
  <c r="U3898" i="71"/>
  <c r="V3898" i="71" s="1"/>
  <c r="U1879" i="71"/>
  <c r="V1879" i="71" s="1"/>
  <c r="U4779" i="71"/>
  <c r="V4779" i="71" s="1"/>
  <c r="U2560" i="71"/>
  <c r="V2560" i="71" s="1"/>
  <c r="U1601" i="71"/>
  <c r="V1601" i="71" s="1"/>
  <c r="U1482" i="71"/>
  <c r="V1482" i="71" s="1"/>
  <c r="U1754" i="71"/>
  <c r="V1754" i="71" s="1"/>
  <c r="U3014" i="71"/>
  <c r="V3014" i="71" s="1"/>
  <c r="U4154" i="71"/>
  <c r="V4154" i="71" s="1"/>
  <c r="U395" i="71"/>
  <c r="V395" i="71" s="1"/>
  <c r="U1735" i="71"/>
  <c r="V1735" i="71" s="1"/>
  <c r="U2735" i="71"/>
  <c r="V2735" i="71" s="1"/>
  <c r="U3795" i="71"/>
  <c r="V3795" i="71" s="1"/>
  <c r="U3756" i="71"/>
  <c r="V3756" i="71" s="1"/>
  <c r="U2697" i="71"/>
  <c r="V2697" i="71" s="1"/>
  <c r="U4097" i="71"/>
  <c r="V4097" i="71" s="1"/>
  <c r="U3058" i="71"/>
  <c r="V3058" i="71" s="1"/>
  <c r="U4678" i="71"/>
  <c r="V4678" i="71" s="1"/>
  <c r="U1539" i="71"/>
  <c r="V1539" i="71" s="1"/>
  <c r="U3219" i="71"/>
  <c r="V3219" i="71" s="1"/>
  <c r="U4759" i="71"/>
  <c r="V4759" i="71" s="1"/>
  <c r="U1580" i="71"/>
  <c r="V1580" i="71" s="1"/>
  <c r="U3120" i="71"/>
  <c r="V3120" i="71" s="1"/>
  <c r="U4480" i="71"/>
  <c r="V4480" i="71" s="1"/>
  <c r="U1381" i="71"/>
  <c r="V1381" i="71" s="1"/>
  <c r="U2981" i="71"/>
  <c r="V2981" i="71" s="1"/>
  <c r="U4581" i="71"/>
  <c r="V4581" i="71" s="1"/>
  <c r="U2302" i="71"/>
  <c r="V2302" i="71" s="1"/>
  <c r="U3962" i="71"/>
  <c r="V3962" i="71" s="1"/>
  <c r="U2174" i="71"/>
  <c r="V2174" i="71" s="1"/>
  <c r="U3534" i="71"/>
  <c r="V3534" i="71" s="1"/>
  <c r="U4894" i="71"/>
  <c r="V4894" i="71" s="1"/>
  <c r="U1255" i="71"/>
  <c r="V1255" i="71" s="1"/>
  <c r="U2755" i="71"/>
  <c r="V2755" i="71" s="1"/>
  <c r="U4095" i="71"/>
  <c r="V4095" i="71" s="1"/>
  <c r="U4056" i="71"/>
  <c r="V4056" i="71" s="1"/>
  <c r="U2577" i="71"/>
  <c r="V2577" i="71" s="1"/>
  <c r="U4377" i="71"/>
  <c r="V4377" i="71" s="1"/>
  <c r="U3338" i="71"/>
  <c r="V3338" i="71" s="1"/>
  <c r="U399" i="71"/>
  <c r="V399" i="71" s="1"/>
  <c r="U1979" i="71"/>
  <c r="V1979" i="71" s="1"/>
  <c r="U3859" i="71"/>
  <c r="V3859" i="71" s="1"/>
  <c r="U560" i="71"/>
  <c r="V560" i="71" s="1"/>
  <c r="U2060" i="71"/>
  <c r="V2060" i="71" s="1"/>
  <c r="U3880" i="71"/>
  <c r="V3880" i="71" s="1"/>
  <c r="U641" i="71"/>
  <c r="V641" i="71" s="1"/>
  <c r="U1961" i="71"/>
  <c r="V1961" i="71" s="1"/>
  <c r="U3541" i="71"/>
  <c r="V3541" i="71" s="1"/>
  <c r="U1742" i="71"/>
  <c r="V1742" i="71" s="1"/>
  <c r="U3682" i="71"/>
  <c r="V3682" i="71" s="1"/>
  <c r="U2074" i="71"/>
  <c r="V2074" i="71" s="1"/>
  <c r="U3214" i="71"/>
  <c r="V3214" i="71" s="1"/>
  <c r="U4674" i="71"/>
  <c r="V4674" i="71" s="1"/>
  <c r="U1235" i="71"/>
  <c r="V1235" i="71" s="1"/>
  <c r="U2495" i="71"/>
  <c r="V2495" i="71" s="1"/>
  <c r="U3775" i="71"/>
  <c r="V3775" i="71" s="1"/>
  <c r="U3836" i="71"/>
  <c r="V3836" i="71" s="1"/>
  <c r="U2897" i="71"/>
  <c r="V2897" i="71" s="1"/>
  <c r="U4457" i="71"/>
  <c r="V4457" i="71" s="1"/>
  <c r="U3318" i="71"/>
  <c r="V3318" i="71" s="1"/>
  <c r="U4898" i="71"/>
  <c r="V4898" i="71" s="1"/>
  <c r="U1559" i="71"/>
  <c r="V1559" i="71" s="1"/>
  <c r="U3139" i="71"/>
  <c r="V3139" i="71" s="1"/>
  <c r="U4879" i="71"/>
  <c r="V4879" i="71" s="1"/>
  <c r="U1620" i="71"/>
  <c r="V1620" i="71" s="1"/>
  <c r="U3240" i="71"/>
  <c r="V3240" i="71" s="1"/>
  <c r="U4680" i="71"/>
  <c r="V4680" i="71" s="1"/>
  <c r="U921" i="71"/>
  <c r="V921" i="71" s="1"/>
  <c r="U2881" i="71"/>
  <c r="V2881" i="71" s="1"/>
  <c r="U4381" i="71"/>
  <c r="V4381" i="71" s="1"/>
  <c r="U2962" i="71"/>
  <c r="V2962" i="71" s="1"/>
  <c r="U4482" i="71"/>
  <c r="V4482" i="71" s="1"/>
  <c r="U2994" i="71"/>
  <c r="V2994" i="71" s="1"/>
  <c r="U4194" i="71"/>
  <c r="V4194" i="71" s="1"/>
  <c r="U255" i="71"/>
  <c r="V255" i="71" s="1"/>
  <c r="U1955" i="71"/>
  <c r="V1955" i="71" s="1"/>
  <c r="U3715" i="71"/>
  <c r="V3715" i="71" s="1"/>
  <c r="U4016" i="71"/>
  <c r="V4016" i="71" s="1"/>
  <c r="U3137" i="71"/>
  <c r="V3137" i="71" s="1"/>
  <c r="U4657" i="71"/>
  <c r="V4657" i="71" s="1"/>
  <c r="U3978" i="71"/>
  <c r="V3978" i="71" s="1"/>
  <c r="U539" i="71"/>
  <c r="V539" i="71" s="1"/>
  <c r="U1839" i="71"/>
  <c r="V1839" i="71" s="1"/>
  <c r="U3439" i="71"/>
  <c r="V3439" i="71" s="1"/>
  <c r="U4839" i="71"/>
  <c r="V4839" i="71" s="1"/>
  <c r="U1740" i="71"/>
  <c r="V1740" i="71" s="1"/>
  <c r="U3200" i="71"/>
  <c r="V3200" i="71" s="1"/>
  <c r="U4920" i="71"/>
  <c r="V4920" i="71" s="1"/>
  <c r="U1721" i="71"/>
  <c r="V1721" i="71" s="1"/>
  <c r="U3561" i="71"/>
  <c r="V3561" i="71" s="1"/>
  <c r="U1362" i="71"/>
  <c r="V1362" i="71" s="1"/>
  <c r="U3202" i="71"/>
  <c r="V3202" i="71" s="1"/>
  <c r="U4903" i="71"/>
  <c r="V4903" i="71" s="1"/>
  <c r="U1655" i="71"/>
  <c r="V1655" i="71" s="1"/>
  <c r="U3776" i="71"/>
  <c r="V3776" i="71" s="1"/>
  <c r="U2378" i="71"/>
  <c r="V2378" i="71" s="1"/>
  <c r="U1739" i="71"/>
  <c r="V1739" i="71" s="1"/>
  <c r="U720" i="71"/>
  <c r="V720" i="71" s="1"/>
  <c r="U181" i="71"/>
  <c r="V181" i="71" s="1"/>
  <c r="U4081" i="71"/>
  <c r="V4081" i="71" s="1"/>
  <c r="U1734" i="71"/>
  <c r="V1734" i="71" s="1"/>
  <c r="U1635" i="71"/>
  <c r="V1635" i="71" s="1"/>
  <c r="U3876" i="71"/>
  <c r="V3876" i="71" s="1"/>
  <c r="U2558" i="71"/>
  <c r="V2558" i="71" s="1"/>
  <c r="U2219" i="71"/>
  <c r="V2219" i="71" s="1"/>
  <c r="U1980" i="71"/>
  <c r="V1980" i="71" s="1"/>
  <c r="U1761" i="71"/>
  <c r="V1761" i="71" s="1"/>
  <c r="U3302" i="71"/>
  <c r="V3302" i="71" s="1"/>
  <c r="U2134" i="71"/>
  <c r="V2134" i="71" s="1"/>
  <c r="U3074" i="71"/>
  <c r="V3074" i="71" s="1"/>
  <c r="U4934" i="71"/>
  <c r="V4934" i="71" s="1"/>
  <c r="U2395" i="71"/>
  <c r="V2395" i="71" s="1"/>
  <c r="U4895" i="71"/>
  <c r="V4895" i="71" s="1"/>
  <c r="U3057" i="71"/>
  <c r="V3057" i="71" s="1"/>
  <c r="U3958" i="71"/>
  <c r="V3958" i="71" s="1"/>
  <c r="U4139" i="71"/>
  <c r="V4139" i="71" s="1"/>
  <c r="U2200" i="71"/>
  <c r="V2200" i="71" s="1"/>
  <c r="U2141" i="71"/>
  <c r="V2141" i="71" s="1"/>
  <c r="U4441" i="71"/>
  <c r="V4441" i="71" s="1"/>
  <c r="U4222" i="71"/>
  <c r="V4222" i="71" s="1"/>
  <c r="U835" i="71"/>
  <c r="V835" i="71" s="1"/>
  <c r="U3435" i="71"/>
  <c r="V3435" i="71" s="1"/>
  <c r="U2197" i="71"/>
  <c r="V2197" i="71" s="1"/>
  <c r="U4877" i="71"/>
  <c r="V4877" i="71" s="1"/>
  <c r="U459" i="71"/>
  <c r="V459" i="71" s="1"/>
  <c r="U2919" i="71"/>
  <c r="V2919" i="71" s="1"/>
  <c r="U520" i="71"/>
  <c r="V520" i="71" s="1"/>
  <c r="U3980" i="71"/>
  <c r="V3980" i="71" s="1"/>
  <c r="U1881" i="71"/>
  <c r="V1881" i="71" s="1"/>
  <c r="U1702" i="71"/>
  <c r="V1702" i="71" s="1"/>
  <c r="U4422" i="71"/>
  <c r="V4422" i="71" s="1"/>
  <c r="U3796" i="71"/>
  <c r="V3796" i="71" s="1"/>
  <c r="U3098" i="71"/>
  <c r="V3098" i="71" s="1"/>
  <c r="U2519" i="71"/>
  <c r="V2519" i="71" s="1"/>
  <c r="U3660" i="71"/>
  <c r="V3660" i="71" s="1"/>
  <c r="U3201" i="71"/>
  <c r="V3201" i="71" s="1"/>
  <c r="U4862" i="71"/>
  <c r="V4862" i="71" s="1"/>
  <c r="U2437" i="71"/>
  <c r="V2437" i="71" s="1"/>
  <c r="U2858" i="71"/>
  <c r="V2858" i="71" s="1"/>
  <c r="U1519" i="71"/>
  <c r="V1519" i="71" s="1"/>
  <c r="U4279" i="71"/>
  <c r="V4279" i="71" s="1"/>
  <c r="U1780" i="71"/>
  <c r="V1780" i="71" s="1"/>
  <c r="U61" i="71"/>
  <c r="V61" i="71" s="1"/>
  <c r="U3921" i="71"/>
  <c r="V3921" i="71" s="1"/>
  <c r="U3702" i="71"/>
  <c r="V3702" i="71" s="1"/>
  <c r="U3136" i="71"/>
  <c r="V3136" i="71" s="1"/>
  <c r="U3336" i="71"/>
  <c r="V3336" i="71" s="1"/>
  <c r="U3696" i="71"/>
  <c r="V3696" i="71" s="1"/>
  <c r="U2418" i="71"/>
  <c r="V2418" i="71" s="1"/>
  <c r="U2399" i="71"/>
  <c r="V2399" i="71" s="1"/>
  <c r="U2540" i="71"/>
  <c r="V2540" i="71" s="1"/>
  <c r="U3001" i="71"/>
  <c r="V3001" i="71" s="1"/>
  <c r="U4842" i="71"/>
  <c r="V4842" i="71" s="1"/>
  <c r="U4897" i="71"/>
  <c r="V4897" i="71" s="1"/>
  <c r="U2079" i="71"/>
  <c r="V2079" i="71" s="1"/>
  <c r="U2740" i="71"/>
  <c r="V2740" i="71" s="1"/>
  <c r="U2281" i="71"/>
  <c r="V2281" i="71" s="1"/>
  <c r="U102" i="71"/>
  <c r="V102" i="71" s="1"/>
  <c r="U302" i="71"/>
  <c r="V302" i="71" s="1"/>
  <c r="U502" i="71"/>
  <c r="V502" i="71" s="1"/>
  <c r="U702" i="71"/>
  <c r="V702" i="71" s="1"/>
  <c r="U902" i="71"/>
  <c r="V902" i="71" s="1"/>
  <c r="U1102" i="71"/>
  <c r="V1102" i="71" s="1"/>
  <c r="U1302" i="71"/>
  <c r="V1302" i="71" s="1"/>
  <c r="U3862" i="71"/>
  <c r="V3862" i="71" s="1"/>
  <c r="U3203" i="71"/>
  <c r="V3203" i="71" s="1"/>
  <c r="U3403" i="71"/>
  <c r="V3403" i="71" s="1"/>
  <c r="U3603" i="71"/>
  <c r="V3603" i="71" s="1"/>
  <c r="U3803" i="71"/>
  <c r="V3803" i="71" s="1"/>
  <c r="U4003" i="71"/>
  <c r="V4003" i="71" s="1"/>
  <c r="U4203" i="71"/>
  <c r="V4203" i="71" s="1"/>
  <c r="U4403" i="71"/>
  <c r="V4403" i="71" s="1"/>
  <c r="U4603" i="71"/>
  <c r="V4603" i="71" s="1"/>
  <c r="U4803" i="71"/>
  <c r="V4803" i="71" s="1"/>
  <c r="U599" i="71"/>
  <c r="V599" i="71" s="1"/>
  <c r="U780" i="71"/>
  <c r="V780" i="71" s="1"/>
  <c r="U4320" i="71"/>
  <c r="V4320" i="71" s="1"/>
  <c r="U2041" i="71"/>
  <c r="V2041" i="71" s="1"/>
  <c r="U2062" i="71"/>
  <c r="V2062" i="71" s="1"/>
  <c r="U4762" i="71"/>
  <c r="V4762" i="71" s="1"/>
  <c r="U4316" i="71"/>
  <c r="V4316" i="71" s="1"/>
  <c r="U3638" i="71"/>
  <c r="V3638" i="71" s="1"/>
  <c r="U3059" i="71"/>
  <c r="V3059" i="71" s="1"/>
  <c r="U4200" i="71"/>
  <c r="V4200" i="71" s="1"/>
  <c r="U3861" i="71"/>
  <c r="V3861" i="71" s="1"/>
  <c r="U4275" i="71"/>
  <c r="V4275" i="71" s="1"/>
  <c r="U2817" i="71"/>
  <c r="V2817" i="71" s="1"/>
  <c r="U3258" i="71"/>
  <c r="V3258" i="71" s="1"/>
  <c r="U1859" i="71"/>
  <c r="V1859" i="71" s="1"/>
  <c r="U4539" i="71"/>
  <c r="V4539" i="71" s="1"/>
  <c r="U2280" i="71"/>
  <c r="V2280" i="71" s="1"/>
  <c r="U401" i="71"/>
  <c r="V401" i="71" s="1"/>
  <c r="U4341" i="71"/>
  <c r="V4341" i="71" s="1"/>
  <c r="U3982" i="71"/>
  <c r="V3982" i="71" s="1"/>
  <c r="U3156" i="71"/>
  <c r="V3156" i="71" s="1"/>
  <c r="U3356" i="71"/>
  <c r="V3356" i="71" s="1"/>
  <c r="U4116" i="71"/>
  <c r="V4116" i="71" s="1"/>
  <c r="U3078" i="71"/>
  <c r="V3078" i="71" s="1"/>
  <c r="U2659" i="71"/>
  <c r="V2659" i="71" s="1"/>
  <c r="U2820" i="71"/>
  <c r="V2820" i="71" s="1"/>
  <c r="U3681" i="71"/>
  <c r="V3681" i="71" s="1"/>
  <c r="U122" i="71"/>
  <c r="V122" i="71" s="1"/>
  <c r="U322" i="71"/>
  <c r="V322" i="71" s="1"/>
  <c r="U522" i="71"/>
  <c r="V522" i="71" s="1"/>
  <c r="U722" i="71"/>
  <c r="V722" i="71" s="1"/>
  <c r="U922" i="71"/>
  <c r="V922" i="71" s="1"/>
  <c r="U1122" i="71"/>
  <c r="V1122" i="71" s="1"/>
  <c r="U1322" i="71"/>
  <c r="V1322" i="71" s="1"/>
  <c r="U4462" i="71"/>
  <c r="V4462" i="71" s="1"/>
  <c r="U3223" i="71"/>
  <c r="V3223" i="71" s="1"/>
  <c r="U3423" i="71"/>
  <c r="V3423" i="71" s="1"/>
  <c r="U3623" i="71"/>
  <c r="V3623" i="71" s="1"/>
  <c r="U3823" i="71"/>
  <c r="V3823" i="71" s="1"/>
  <c r="U4023" i="71"/>
  <c r="V4023" i="71" s="1"/>
  <c r="U4223" i="71"/>
  <c r="V4223" i="71" s="1"/>
  <c r="U4423" i="71"/>
  <c r="V4423" i="71" s="1"/>
  <c r="U4623" i="71"/>
  <c r="V4623" i="71" s="1"/>
  <c r="U4823" i="71"/>
  <c r="V4823" i="71" s="1"/>
  <c r="U3279" i="71"/>
  <c r="V3279" i="71" s="1"/>
  <c r="U1080" i="71"/>
  <c r="V1080" i="71" s="1"/>
  <c r="U142" i="71"/>
  <c r="V142" i="71" s="1"/>
  <c r="U342" i="71"/>
  <c r="V342" i="71" s="1"/>
  <c r="U542" i="71"/>
  <c r="V542" i="71" s="1"/>
  <c r="U742" i="71"/>
  <c r="V742" i="71" s="1"/>
  <c r="U942" i="71"/>
  <c r="V942" i="71" s="1"/>
  <c r="U1342" i="71"/>
  <c r="V1342" i="71" s="1"/>
  <c r="U4802" i="71"/>
  <c r="V4802" i="71" s="1"/>
  <c r="U3243" i="71"/>
  <c r="V3243" i="71" s="1"/>
  <c r="U3443" i="71"/>
  <c r="V3443" i="71" s="1"/>
  <c r="U3643" i="71"/>
  <c r="V3643" i="71" s="1"/>
  <c r="U3843" i="71"/>
  <c r="V3843" i="71" s="1"/>
  <c r="U4043" i="71"/>
  <c r="V4043" i="71" s="1"/>
  <c r="U4243" i="71"/>
  <c r="V4243" i="71" s="1"/>
  <c r="U4443" i="71"/>
  <c r="V4443" i="71" s="1"/>
  <c r="U4643" i="71"/>
  <c r="V4643" i="71" s="1"/>
  <c r="U4843" i="71"/>
  <c r="V4843" i="71" s="1"/>
  <c r="U4502" i="71"/>
  <c r="V4502" i="71" s="1"/>
  <c r="U2534" i="71"/>
  <c r="V2534" i="71" s="1"/>
  <c r="U3934" i="71"/>
  <c r="V3934" i="71" s="1"/>
  <c r="U315" i="71"/>
  <c r="V315" i="71" s="1"/>
  <c r="U1775" i="71"/>
  <c r="V1775" i="71" s="1"/>
  <c r="U3235" i="71"/>
  <c r="V3235" i="71" s="1"/>
  <c r="U4555" i="71"/>
  <c r="V4555" i="71" s="1"/>
  <c r="U4496" i="71"/>
  <c r="V4496" i="71" s="1"/>
  <c r="U2997" i="71"/>
  <c r="V2997" i="71" s="1"/>
  <c r="U4777" i="71"/>
  <c r="V4777" i="71" s="1"/>
  <c r="U3918" i="71"/>
  <c r="V3918" i="71" s="1"/>
  <c r="U819" i="71"/>
  <c r="V819" i="71" s="1"/>
  <c r="U2579" i="71"/>
  <c r="V2579" i="71" s="1"/>
  <c r="U4319" i="71"/>
  <c r="V4319" i="71" s="1"/>
  <c r="U1060" i="71"/>
  <c r="V1060" i="71" s="1"/>
  <c r="U2660" i="71"/>
  <c r="V2660" i="71" s="1"/>
  <c r="U4500" i="71"/>
  <c r="V4500" i="71" s="1"/>
  <c r="U1041" i="71"/>
  <c r="V1041" i="71" s="1"/>
  <c r="U2361" i="71"/>
  <c r="V2361" i="71" s="1"/>
  <c r="U3841" i="71"/>
  <c r="V3841" i="71" s="1"/>
  <c r="U2202" i="71"/>
  <c r="V2202" i="71" s="1"/>
  <c r="U4342" i="71"/>
  <c r="V4342" i="71" s="1"/>
  <c r="U2494" i="71"/>
  <c r="V2494" i="71" s="1"/>
  <c r="U3714" i="71"/>
  <c r="V3714" i="71" s="1"/>
  <c r="U235" i="71"/>
  <c r="V235" i="71" s="1"/>
  <c r="U1495" i="71"/>
  <c r="V1495" i="71" s="1"/>
  <c r="U2855" i="71"/>
  <c r="V2855" i="71" s="1"/>
  <c r="U4195" i="71"/>
  <c r="V4195" i="71" s="1"/>
  <c r="U4296" i="71"/>
  <c r="V4296" i="71" s="1"/>
  <c r="U3297" i="71"/>
  <c r="V3297" i="71" s="1"/>
  <c r="U2338" i="71"/>
  <c r="V2338" i="71" s="1"/>
  <c r="U3698" i="71"/>
  <c r="V3698" i="71" s="1"/>
  <c r="U439" i="71"/>
  <c r="V439" i="71" s="1"/>
  <c r="U1939" i="71"/>
  <c r="V1939" i="71" s="1"/>
  <c r="U3619" i="71"/>
  <c r="V3619" i="71" s="1"/>
  <c r="U440" i="71"/>
  <c r="V440" i="71" s="1"/>
  <c r="U2120" i="71"/>
  <c r="V2120" i="71" s="1"/>
  <c r="U3600" i="71"/>
  <c r="V3600" i="71" s="1"/>
  <c r="U261" i="71"/>
  <c r="V261" i="71" s="1"/>
  <c r="U1461" i="71"/>
  <c r="V1461" i="71" s="1"/>
  <c r="U3361" i="71"/>
  <c r="V3361" i="71" s="1"/>
  <c r="U1422" i="71"/>
  <c r="V1422" i="71" s="1"/>
  <c r="U3422" i="71"/>
  <c r="V3422" i="71" s="1"/>
  <c r="U3454" i="71"/>
  <c r="V3454" i="71" s="1"/>
  <c r="U4554" i="71"/>
  <c r="V4554" i="71" s="1"/>
  <c r="U775" i="71"/>
  <c r="V775" i="71" s="1"/>
  <c r="U2295" i="71"/>
  <c r="V2295" i="71" s="1"/>
  <c r="U4215" i="71"/>
  <c r="V4215" i="71" s="1"/>
  <c r="U4476" i="71"/>
  <c r="V4476" i="71" s="1"/>
  <c r="U3577" i="71"/>
  <c r="V3577" i="71" s="1"/>
  <c r="U2638" i="71"/>
  <c r="V2638" i="71" s="1"/>
  <c r="U4418" i="71"/>
  <c r="V4418" i="71" s="1"/>
  <c r="U999" i="71"/>
  <c r="V999" i="71" s="1"/>
  <c r="U2459" i="71"/>
  <c r="V2459" i="71" s="1"/>
  <c r="U3879" i="71"/>
  <c r="V3879" i="71" s="1"/>
  <c r="U480" i="71"/>
  <c r="V480" i="71" s="1"/>
  <c r="U2220" i="71"/>
  <c r="V2220" i="71" s="1"/>
  <c r="U3620" i="71"/>
  <c r="V3620" i="71" s="1"/>
  <c r="U541" i="71"/>
  <c r="V541" i="71" s="1"/>
  <c r="U2201" i="71"/>
  <c r="V2201" i="71" s="1"/>
  <c r="U4041" i="71"/>
  <c r="V4041" i="71" s="1"/>
  <c r="U2222" i="71"/>
  <c r="V2222" i="71" s="1"/>
  <c r="U3722" i="71"/>
  <c r="V3722" i="71" s="1"/>
  <c r="U3614" i="71"/>
  <c r="V3614" i="71" s="1"/>
  <c r="U3015" i="71"/>
  <c r="V3015" i="71" s="1"/>
  <c r="U2397" i="71"/>
  <c r="V2397" i="71" s="1"/>
  <c r="U3278" i="71"/>
  <c r="V3278" i="71" s="1"/>
  <c r="U2839" i="71"/>
  <c r="V2839" i="71" s="1"/>
  <c r="U1920" i="71"/>
  <c r="V1920" i="71" s="1"/>
  <c r="U1141" i="71"/>
  <c r="V1141" i="71" s="1"/>
  <c r="U1662" i="71"/>
  <c r="V1662" i="71" s="1"/>
  <c r="U3894" i="71"/>
  <c r="V3894" i="71" s="1"/>
  <c r="U2955" i="71"/>
  <c r="V2955" i="71" s="1"/>
  <c r="U2497" i="71"/>
  <c r="V2497" i="71" s="1"/>
  <c r="U3838" i="71"/>
  <c r="V3838" i="71" s="1"/>
  <c r="U3939" i="71"/>
  <c r="V3939" i="71" s="1"/>
  <c r="U3920" i="71"/>
  <c r="V3920" i="71" s="1"/>
  <c r="U2941" i="71"/>
  <c r="V2941" i="71" s="1"/>
  <c r="U4442" i="71"/>
  <c r="V4442" i="71" s="1"/>
  <c r="U2454" i="71"/>
  <c r="V2454" i="71" s="1"/>
  <c r="U3414" i="71"/>
  <c r="V3414" i="71" s="1"/>
  <c r="U695" i="71"/>
  <c r="V695" i="71" s="1"/>
  <c r="U3195" i="71"/>
  <c r="V3195" i="71" s="1"/>
  <c r="U4156" i="71"/>
  <c r="V4156" i="71" s="1"/>
  <c r="U4257" i="71"/>
  <c r="V4257" i="71" s="1"/>
  <c r="U159" i="71"/>
  <c r="V159" i="71" s="1"/>
  <c r="U240" i="71"/>
  <c r="V240" i="71" s="1"/>
  <c r="U2920" i="71"/>
  <c r="V2920" i="71" s="1"/>
  <c r="U2901" i="71"/>
  <c r="V2901" i="71" s="1"/>
  <c r="U1842" i="71"/>
  <c r="V1842" i="71" s="1"/>
  <c r="U4822" i="71"/>
  <c r="V4822" i="71" s="1"/>
  <c r="U1715" i="71"/>
  <c r="V1715" i="71" s="1"/>
  <c r="U4295" i="71"/>
  <c r="V4295" i="71" s="1"/>
  <c r="U3177" i="71"/>
  <c r="V3177" i="71" s="1"/>
  <c r="U3018" i="71"/>
  <c r="V3018" i="71" s="1"/>
  <c r="U1339" i="71"/>
  <c r="V1339" i="71" s="1"/>
  <c r="U3579" i="71"/>
  <c r="V3579" i="71" s="1"/>
  <c r="U1320" i="71"/>
  <c r="V1320" i="71" s="1"/>
  <c r="U4820" i="71"/>
  <c r="V4820" i="71" s="1"/>
  <c r="U2821" i="71"/>
  <c r="V2821" i="71" s="1"/>
  <c r="U2282" i="71"/>
  <c r="V2282" i="71" s="1"/>
  <c r="U4863" i="71"/>
  <c r="V4863" i="71" s="1"/>
  <c r="U2837" i="71"/>
  <c r="V2837" i="71" s="1"/>
  <c r="U4298" i="71"/>
  <c r="V4298" i="71" s="1"/>
  <c r="U420" i="71"/>
  <c r="V420" i="71" s="1"/>
  <c r="U121" i="71"/>
  <c r="V121" i="71" s="1"/>
  <c r="U1402" i="71"/>
  <c r="V1402" i="71" s="1"/>
  <c r="U3636" i="71"/>
  <c r="V3636" i="71" s="1"/>
  <c r="U3417" i="71"/>
  <c r="V3417" i="71" s="1"/>
  <c r="U4398" i="71"/>
  <c r="V4398" i="71" s="1"/>
  <c r="U2619" i="71"/>
  <c r="V2619" i="71" s="1"/>
  <c r="U4919" i="71"/>
  <c r="V4919" i="71" s="1"/>
  <c r="U2940" i="71"/>
  <c r="V2940" i="71" s="1"/>
  <c r="U1021" i="71"/>
  <c r="V1021" i="71" s="1"/>
  <c r="U1502" i="71"/>
  <c r="V1502" i="71" s="1"/>
  <c r="U4702" i="71"/>
  <c r="V4702" i="71" s="1"/>
  <c r="U3196" i="71"/>
  <c r="V3196" i="71" s="1"/>
  <c r="U3396" i="71"/>
  <c r="V3396" i="71" s="1"/>
  <c r="U2357" i="71"/>
  <c r="V2357" i="71" s="1"/>
  <c r="U4118" i="71"/>
  <c r="V4118" i="71" s="1"/>
  <c r="U3519" i="71"/>
  <c r="V3519" i="71" s="1"/>
  <c r="U3820" i="71"/>
  <c r="V3820" i="71" s="1"/>
  <c r="U4621" i="71"/>
  <c r="V4621" i="71" s="1"/>
  <c r="U162" i="71"/>
  <c r="V162" i="71" s="1"/>
  <c r="U362" i="71"/>
  <c r="V362" i="71" s="1"/>
  <c r="U562" i="71"/>
  <c r="V562" i="71" s="1"/>
  <c r="U762" i="71"/>
  <c r="V762" i="71" s="1"/>
  <c r="U962" i="71"/>
  <c r="V962" i="71" s="1"/>
  <c r="U1162" i="71"/>
  <c r="V1162" i="71" s="1"/>
  <c r="U1582" i="71"/>
  <c r="V1582" i="71" s="1"/>
  <c r="U3063" i="71"/>
  <c r="V3063" i="71" s="1"/>
  <c r="U3263" i="71"/>
  <c r="V3263" i="71" s="1"/>
  <c r="U3463" i="71"/>
  <c r="V3463" i="71" s="1"/>
  <c r="U3663" i="71"/>
  <c r="V3663" i="71" s="1"/>
  <c r="U3863" i="71"/>
  <c r="V3863" i="71" s="1"/>
  <c r="U4063" i="71"/>
  <c r="V4063" i="71" s="1"/>
  <c r="U4263" i="71"/>
  <c r="V4263" i="71" s="1"/>
  <c r="U4463" i="71"/>
  <c r="V4463" i="71" s="1"/>
  <c r="U4663" i="71"/>
  <c r="V4663" i="71" s="1"/>
  <c r="B59" i="11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<sst xmlns="http://schemas.openxmlformats.org/spreadsheetml/2006/main" count="18702" uniqueCount="1257">
  <si>
    <t>UT</t>
  </si>
  <si>
    <t>Nome Vulgar</t>
  </si>
  <si>
    <t>Área de efetiva exploração da UT (ha)</t>
  </si>
  <si>
    <t>Jatobá</t>
  </si>
  <si>
    <t>Cumaru</t>
  </si>
  <si>
    <t>Muiracatiara</t>
  </si>
  <si>
    <t>Tauari</t>
  </si>
  <si>
    <t>Copaíba</t>
  </si>
  <si>
    <t>Itaúba</t>
  </si>
  <si>
    <t>Sapucaia</t>
  </si>
  <si>
    <t>Mirindiba</t>
  </si>
  <si>
    <t>Louro</t>
  </si>
  <si>
    <t>Morototó</t>
  </si>
  <si>
    <t>Melancieira</t>
  </si>
  <si>
    <t>Taxi</t>
  </si>
  <si>
    <t>Amapá</t>
  </si>
  <si>
    <t>Ingá</t>
  </si>
  <si>
    <t>Cedro</t>
  </si>
  <si>
    <t>Virola</t>
  </si>
  <si>
    <t>Matamatá</t>
  </si>
  <si>
    <t>Marupá</t>
  </si>
  <si>
    <t>Casca Seca</t>
  </si>
  <si>
    <t>Timborana</t>
  </si>
  <si>
    <t>Sucupira</t>
  </si>
  <si>
    <t>Orelha-De-Macaco</t>
  </si>
  <si>
    <t>Axixá</t>
  </si>
  <si>
    <t>Barrote</t>
  </si>
  <si>
    <t>Freijó</t>
  </si>
  <si>
    <t>Sumaúma</t>
  </si>
  <si>
    <t>Tatajuba</t>
  </si>
  <si>
    <t>Maçaranduba</t>
  </si>
  <si>
    <t>Jarana</t>
  </si>
  <si>
    <t>Abiurana</t>
  </si>
  <si>
    <t>Pequi</t>
  </si>
  <si>
    <t>Cupiúba</t>
  </si>
  <si>
    <t>Abiu</t>
  </si>
  <si>
    <t>Gameleira</t>
  </si>
  <si>
    <t>Castanheira</t>
  </si>
  <si>
    <t>Jutaí</t>
  </si>
  <si>
    <t>Anani</t>
  </si>
  <si>
    <t>Angelim-Pedra</t>
  </si>
  <si>
    <t>Guajará-Bolacha</t>
  </si>
  <si>
    <t>Macacaúba</t>
  </si>
  <si>
    <t>Mututi</t>
  </si>
  <si>
    <t>Sucuúba</t>
  </si>
  <si>
    <t>Tamburi</t>
  </si>
  <si>
    <t>Breu</t>
  </si>
  <si>
    <t>Cajuaçu</t>
  </si>
  <si>
    <t>Envira</t>
  </si>
  <si>
    <t>Escorrega-Macaco</t>
  </si>
  <si>
    <t>Fava-Amargosa</t>
  </si>
  <si>
    <t>Garapa</t>
  </si>
  <si>
    <t>Mandiocão</t>
  </si>
  <si>
    <t>Miraúba</t>
  </si>
  <si>
    <t>Mururé</t>
  </si>
  <si>
    <t>Pau-Jacaré</t>
  </si>
  <si>
    <t>Muirapixuna</t>
  </si>
  <si>
    <t>Quina</t>
  </si>
  <si>
    <t>Orelha-de-Macaco</t>
  </si>
  <si>
    <t>Amarelinho</t>
  </si>
  <si>
    <t>Amescla</t>
  </si>
  <si>
    <t>Angelim-Vermelho</t>
  </si>
  <si>
    <t>Araracanga</t>
  </si>
  <si>
    <t>Axuá</t>
  </si>
  <si>
    <t>Bucheira</t>
  </si>
  <si>
    <t>Burra-Leiteira</t>
  </si>
  <si>
    <t>Cajá</t>
  </si>
  <si>
    <t>Camurim</t>
  </si>
  <si>
    <t>Carapanaúba</t>
  </si>
  <si>
    <t>Castanhola</t>
  </si>
  <si>
    <t>Caucho</t>
  </si>
  <si>
    <t>Cedrarana</t>
  </si>
  <si>
    <t>Cupuaçurana</t>
  </si>
  <si>
    <t>Fava</t>
  </si>
  <si>
    <t>Fava-Bolota</t>
  </si>
  <si>
    <t>Fava-De-Tucupi</t>
  </si>
  <si>
    <t>Faveira-Arara</t>
  </si>
  <si>
    <t>Folha-Santa</t>
  </si>
  <si>
    <t>Gogó-De-Guariba</t>
  </si>
  <si>
    <t>Goiabinha</t>
  </si>
  <si>
    <t>Gombeira</t>
  </si>
  <si>
    <t>Guariúba</t>
  </si>
  <si>
    <t>Janitá</t>
  </si>
  <si>
    <t>Jará</t>
  </si>
  <si>
    <t>João-Mole</t>
  </si>
  <si>
    <t>Lacre</t>
  </si>
  <si>
    <t>Louro-Amarelo</t>
  </si>
  <si>
    <t>Mandioqueira</t>
  </si>
  <si>
    <t>Marfim</t>
  </si>
  <si>
    <t>Marimari</t>
  </si>
  <si>
    <t>Munguba</t>
  </si>
  <si>
    <t>Papo-De-Mutum</t>
  </si>
  <si>
    <t>Parapará</t>
  </si>
  <si>
    <t>Pau-De-Macaco</t>
  </si>
  <si>
    <t>Pau-De-Remo</t>
  </si>
  <si>
    <t>Pau-Preto</t>
  </si>
  <si>
    <t>Pente-De-Macaco</t>
  </si>
  <si>
    <t>Pororoca</t>
  </si>
  <si>
    <t>Quarubarana</t>
  </si>
  <si>
    <t>Tento</t>
  </si>
  <si>
    <t>Uruazeiro</t>
  </si>
  <si>
    <t>Ipê-amarelo</t>
  </si>
  <si>
    <t>QF</t>
  </si>
  <si>
    <t>Nome Científico</t>
  </si>
  <si>
    <t>Alexa grandiflora Ducke</t>
  </si>
  <si>
    <t>Anacardium curatellaefolium A.St.-Hil.</t>
  </si>
  <si>
    <t>Anacardium giganteum Hanck ex Engl.</t>
  </si>
  <si>
    <t>Anacardium microcarpum Ducke</t>
  </si>
  <si>
    <t>Anacardium occidentale L.</t>
  </si>
  <si>
    <t>Anacardium sp.</t>
  </si>
  <si>
    <t>Anadenanthera colubrina (Vell.) Brenan</t>
  </si>
  <si>
    <t>Acrocomia aculeata (Jacq.) Lodd. ex Mart.</t>
  </si>
  <si>
    <t>Agonandra brasiliensis Miers</t>
  </si>
  <si>
    <t>Aiouea saligna Meisn.</t>
  </si>
  <si>
    <t>Aspidosperma tomentosum Mart.</t>
  </si>
  <si>
    <t>Astrocaryum gynacanthum Mart.</t>
  </si>
  <si>
    <t>Astrocaryum vulgare Mart.</t>
  </si>
  <si>
    <t>Astronium graveolens Jacq.</t>
  </si>
  <si>
    <t>Aspidosperma excelsum Benth.</t>
  </si>
  <si>
    <t>Aspidosperma inundatum Ducke</t>
  </si>
  <si>
    <t>Aspidosperma macrocarpon Mart.</t>
  </si>
  <si>
    <t>Andira inermis (W.Wright.) Kunth ex DC.</t>
  </si>
  <si>
    <t>Andira parviflora Ducke</t>
  </si>
  <si>
    <t>Andira stipulacea Benth.</t>
  </si>
  <si>
    <t>Anadenanthera obliqua (Benth.) Brenan</t>
  </si>
  <si>
    <t>Artocarpus altilis (Park.) J.R.Forst.</t>
  </si>
  <si>
    <t>Artocarpus integrifolia L.f.</t>
  </si>
  <si>
    <t>Aspidosperma carapanauba Pichon.</t>
  </si>
  <si>
    <t>Annona coriacea Mart.</t>
  </si>
  <si>
    <t>Annona reticulata L.</t>
  </si>
  <si>
    <t>Apeiba albiflora Ducke</t>
  </si>
  <si>
    <t>Apeiba tibourbou Aubl.</t>
  </si>
  <si>
    <t>Apuleia ferrea Mart.</t>
  </si>
  <si>
    <t>Apuleia leiocarpa (Vogel) J.F.Macbr.</t>
  </si>
  <si>
    <t>Apuleia molaris Spruce ex Benth.</t>
  </si>
  <si>
    <t>Aspidosperma sp.</t>
  </si>
  <si>
    <t>Aspidosperma spruceanum Benth. ex Müll.Arg.</t>
  </si>
  <si>
    <t>Averrhoa carambola L.</t>
  </si>
  <si>
    <t>Bactris gasipaes Kunth</t>
  </si>
  <si>
    <t>Bactris maraja Mart.</t>
  </si>
  <si>
    <t>Bagassa guianensis Aubl.</t>
  </si>
  <si>
    <t>Balizia pedicellaris (DC.) Barneby &amp; J.W.Grimes</t>
  </si>
  <si>
    <t>Bellucia sp.</t>
  </si>
  <si>
    <t>Bertholletia excelsa Humb. &amp; Bonpl.</t>
  </si>
  <si>
    <t>Bixa orellana L.</t>
  </si>
  <si>
    <t>Byrsonima crassifolia H.B.K.</t>
  </si>
  <si>
    <t>Bowdichia virgilioides Kunth</t>
  </si>
  <si>
    <t>Brosimum angustifolium Ducke</t>
  </si>
  <si>
    <t>Brosimum guianense (Aubl.) Huber</t>
  </si>
  <si>
    <t>Brosimum parinarioides Ducke</t>
  </si>
  <si>
    <t>Brosimum potabile Ducke</t>
  </si>
  <si>
    <t>Bombax munguba Mart.</t>
  </si>
  <si>
    <t>Bombax paraense Ducke</t>
  </si>
  <si>
    <t>Bowdichia nitida Spruce</t>
  </si>
  <si>
    <t>Buchenavia capitata (Vahl) Eichler</t>
  </si>
  <si>
    <t>Buchenavia grandis Ducke</t>
  </si>
  <si>
    <t>Bursera leptophloeos (Mart.) Engl.</t>
  </si>
  <si>
    <t>Astronium lecointei Ducke</t>
  </si>
  <si>
    <t>Attalea dubia (Mart.) Burret</t>
  </si>
  <si>
    <t>Attalea phalerata Mart ex Spreng.</t>
  </si>
  <si>
    <t>Cecropia paraensis Huber</t>
  </si>
  <si>
    <t>Cecropia peltata L.</t>
  </si>
  <si>
    <t>Caryocar villosum (Aubl.) Pers.</t>
  </si>
  <si>
    <t>Callisthene major Mart.</t>
  </si>
  <si>
    <t>Calophyllum brasiliense Cambess.</t>
  </si>
  <si>
    <t>Calycorectes sellowianus O.Berg</t>
  </si>
  <si>
    <t>Caesalpinia ferrea Mart. ex Tul.</t>
  </si>
  <si>
    <t>Caesalpinia paraensis Ducke</t>
  </si>
  <si>
    <t>Callisthene fasciculata Mart.</t>
  </si>
  <si>
    <t>Cariniana legalis (Mart.) Kuntze</t>
  </si>
  <si>
    <t>Cariniana rubra Gardner ex Miers</t>
  </si>
  <si>
    <t>Caryocar glabrum (Aubl.) Pers.</t>
  </si>
  <si>
    <t>Calyptranthes lucida Mart. ex DC. var. lucida</t>
  </si>
  <si>
    <t>Campsiandra comosa Benth.</t>
  </si>
  <si>
    <t>Capirona huberiana Ducke</t>
  </si>
  <si>
    <t>Caraipa densiflora Mart.</t>
  </si>
  <si>
    <t>Caraipa excelsa Ducke</t>
  </si>
  <si>
    <t>Carapa guianensis Aubl.</t>
  </si>
  <si>
    <t>Casearia ulmifolia Vahl ex Vent.</t>
  </si>
  <si>
    <t>Cassia spruceana Benth.</t>
  </si>
  <si>
    <t>Castilla ulei Warb.</t>
  </si>
  <si>
    <t>Catostemma albuquerquei Paula</t>
  </si>
  <si>
    <t>Cenostigma tocantinum Ducke</t>
  </si>
  <si>
    <t>Chorisia insignis H.B.K.</t>
  </si>
  <si>
    <t>Chrysophyllum argenteum subsp. auratum (Miq.) T.D.Penn.</t>
  </si>
  <si>
    <t>Copaifera guianensis Desf.</t>
  </si>
  <si>
    <t>Clarisia racemifera Huber</t>
  </si>
  <si>
    <t>Clarisia racemosa Ruiz &amp; Pav.</t>
  </si>
  <si>
    <t>Chrysophyllum prieurii A.DC.</t>
  </si>
  <si>
    <t>Chrysophyllum sp.</t>
  </si>
  <si>
    <t>Cinnamomum pyrifolium (Nees &amp; Mart. ex Nees) D.Don</t>
  </si>
  <si>
    <t>Coccoloba peltigera Meisn.</t>
  </si>
  <si>
    <t>Cochlospermum sp.</t>
  </si>
  <si>
    <t>Cocos nucifera L.</t>
  </si>
  <si>
    <t>Cedrela fissilis Vell.</t>
  </si>
  <si>
    <t>Cedrela odorata L.</t>
  </si>
  <si>
    <t>Cedrelinga catenaeformis Ducke</t>
  </si>
  <si>
    <t>Ceiba pentandra (L.) Gaertn.</t>
  </si>
  <si>
    <t>Celtis spinosa Spreng.</t>
  </si>
  <si>
    <t>Didymopanax calvum Decne. &amp; Planch.</t>
  </si>
  <si>
    <t>Dimorphandra mollis Benth.</t>
  </si>
  <si>
    <t>Dimorphandra multiflora Ducke</t>
  </si>
  <si>
    <t>Dimorphandra parviflora Spruce ex Benth.</t>
  </si>
  <si>
    <t>Dimorphandra sp.</t>
  </si>
  <si>
    <t>Dimorphandra wilsonii Rizzini</t>
  </si>
  <si>
    <t>Dinizia excelsa Ducke</t>
  </si>
  <si>
    <t>Dalbergia cearensis Ducke</t>
  </si>
  <si>
    <t>Cordia goeldiana Huber</t>
  </si>
  <si>
    <t>Cordia trichotoma (Vell.) Arrab.</t>
  </si>
  <si>
    <t>Cordia umbraculifera DC.</t>
  </si>
  <si>
    <t>Couepia bracteosa Benth.</t>
  </si>
  <si>
    <t>Cordia alliodora (Ruiz &amp; Pav.) Oken</t>
  </si>
  <si>
    <t>Cordia bicolor A.DC.</t>
  </si>
  <si>
    <t>Curatella americana L.</t>
  </si>
  <si>
    <t>Couma guianensis Aubl.</t>
  </si>
  <si>
    <t>Couratari guianensis Aubl.</t>
  </si>
  <si>
    <t>Coutarea hexandra (Jacq.) K.Schum.</t>
  </si>
  <si>
    <t>Dalbergia spruceana Benth.</t>
  </si>
  <si>
    <t>Dialium guianense (Aubl.) Sandwith</t>
  </si>
  <si>
    <t>Dipteryx odorata (Aubl.) Willd.</t>
  </si>
  <si>
    <t>Dodonaea viscosa (L.) Jacq.</t>
  </si>
  <si>
    <t>Duguetia flagellaris Huber</t>
  </si>
  <si>
    <t>Duguetia sp.</t>
  </si>
  <si>
    <t>Enterolobium contortisiliquum (Vell.) Morong</t>
  </si>
  <si>
    <t>Eschweilera coriacea (DC.) S.A.Mori</t>
  </si>
  <si>
    <t>Eschweilera grandiflora (Aubl.) Sandwith</t>
  </si>
  <si>
    <t>Eschweilera ovata (Cambess.) Miers</t>
  </si>
  <si>
    <t>Eschweilera sp.</t>
  </si>
  <si>
    <t>Eschweilera tenuifolia (O.Berg) Miers</t>
  </si>
  <si>
    <t>Erisma calcaratum (Link) Warm.</t>
  </si>
  <si>
    <t>Erisma uncinatum Warm.</t>
  </si>
  <si>
    <t>Erythrina falcata Benth.</t>
  </si>
  <si>
    <t>Etaballia guianensis Benth.</t>
  </si>
  <si>
    <t>Enterolobium maximum Ducke</t>
  </si>
  <si>
    <t>Enterolobium schomburgkii (Benth.) Benth.</t>
  </si>
  <si>
    <t>Erythrina mulungu Mart.</t>
  </si>
  <si>
    <t>Diplotropis purpurea (Rich.) Amshoff</t>
  </si>
  <si>
    <t>Diplotropis racemosa (Hoehne) Amshoff</t>
  </si>
  <si>
    <t>Guarea kunthiana A.Juss.</t>
  </si>
  <si>
    <t>Guatteria amazonica R.E.Fr.</t>
  </si>
  <si>
    <t>Guazuma ulmifolia Lam.</t>
  </si>
  <si>
    <t>Genipa americana L.</t>
  </si>
  <si>
    <t>Eugenia sp.</t>
  </si>
  <si>
    <t>Eucalyptus grandis Hill ex Maiden</t>
  </si>
  <si>
    <t>Ficus paraensis Miq.</t>
  </si>
  <si>
    <t>Ficus trigona L.f.</t>
  </si>
  <si>
    <t>Euterpe oleracea Mart.</t>
  </si>
  <si>
    <t>Euxylophora paraensis Huber</t>
  </si>
  <si>
    <t>Ficus guianensis Desv.</t>
  </si>
  <si>
    <t>Goupia glabra Aubl.</t>
  </si>
  <si>
    <t>Himatanthus sucuuba (Spruce ex Müll.Arg.) Woodson</t>
  </si>
  <si>
    <t>Hymenaea capanema Ducke</t>
  </si>
  <si>
    <t>Hymenaea courbaril L.</t>
  </si>
  <si>
    <t>Inga paraensis Ducke</t>
  </si>
  <si>
    <t>Iryanthera elliptica Ducke</t>
  </si>
  <si>
    <t>Hymenolobium petraeum Ducke</t>
  </si>
  <si>
    <t>Gustavia augusta L.</t>
  </si>
  <si>
    <t>Helicostylis podogyne Ducke</t>
  </si>
  <si>
    <t>Hevea brasiliensis Müll.Arg.</t>
  </si>
  <si>
    <t>Luehea divaricata Mart.</t>
  </si>
  <si>
    <t>Licania macrophylla Benth.</t>
  </si>
  <si>
    <t>Licania pendula Benth.</t>
  </si>
  <si>
    <t>Jacaranda copaia (Aubl.) D.Don</t>
  </si>
  <si>
    <t>Jacaranda cuspidifolia Mart.</t>
  </si>
  <si>
    <t>Jacaratia spinosa (Aubl.) A.DC.</t>
  </si>
  <si>
    <t>Iryanthera lancifolia Ducke</t>
  </si>
  <si>
    <t>Jacaranda brasiliana (Lam.) Pers.</t>
  </si>
  <si>
    <t>Lecointea amazonica Ducke</t>
  </si>
  <si>
    <t>Lecythis chartacea O.Berg</t>
  </si>
  <si>
    <t>Lecythis idatimon Aubl.</t>
  </si>
  <si>
    <t>Lecythis pisonis Cambess.</t>
  </si>
  <si>
    <t>Kielmeyera variabilis Mart.</t>
  </si>
  <si>
    <t>Lacmellea arborescens (Müll.Arg.) Monach.</t>
  </si>
  <si>
    <t>Lacunaria jenmani (Oliv.) Ducke</t>
  </si>
  <si>
    <t>Licaria cannella (Meisn.) Kosterm.</t>
  </si>
  <si>
    <t>Maclura tinctoria (L.) D.Don ex Steud.</t>
  </si>
  <si>
    <t>Macrolobium acacifolium (Benth.) Benth.</t>
  </si>
  <si>
    <t>Macrolobium latifolium Vogel</t>
  </si>
  <si>
    <t>Macrosamanea pedicellaris (DC.) Kleinh.</t>
  </si>
  <si>
    <t>Mangifera indica L.</t>
  </si>
  <si>
    <t>Melanoxylon brauna Schott</t>
  </si>
  <si>
    <t>Maprounea guianensis Aubl.</t>
  </si>
  <si>
    <t>Marmaroxylon racemosum (Ducke) Killip. ex Record.</t>
  </si>
  <si>
    <t>Manilkara excelsa (Ducke) Standl.</t>
  </si>
  <si>
    <t>Manilkara huberi (Ducke) Chevalier</t>
  </si>
  <si>
    <t>Manilkara inundata (Ducke) Ducke</t>
  </si>
  <si>
    <t>Matisia paraensis Huber</t>
  </si>
  <si>
    <t>Mabea angustifolia Spruce</t>
  </si>
  <si>
    <t>Ocotea cymbarum Kunth</t>
  </si>
  <si>
    <t>Ocotea diospyrifolia (Meisn.) Mez</t>
  </si>
  <si>
    <t>Ocotea fragrantissima Ducke</t>
  </si>
  <si>
    <t>Ocotea guianensis Aubl.</t>
  </si>
  <si>
    <t>Ocotea megaphylla (Meisn.) Mez</t>
  </si>
  <si>
    <t>Ocotea odorata (Meisn.) Mez</t>
  </si>
  <si>
    <t>Ocotea odorifera (Vell.) Rohwer</t>
  </si>
  <si>
    <t>Ocotea opifera Mart.</t>
  </si>
  <si>
    <t>Mimosa bimucronata (DC.) Kuntze</t>
  </si>
  <si>
    <t>Mimosa obovata Benth.</t>
  </si>
  <si>
    <t>Minquartia guianensis Aubl.</t>
  </si>
  <si>
    <t>Micropholis melinoniana Pierre</t>
  </si>
  <si>
    <t>Micropholis sp.</t>
  </si>
  <si>
    <t>Nectandra angustifolia (Schrad.) Nees &amp; Mart.</t>
  </si>
  <si>
    <t>Nectandra canescens Nees &amp; Mart.</t>
  </si>
  <si>
    <t>Nectandra cissiflora Nees</t>
  </si>
  <si>
    <t>Myrcia velutina O.Berg</t>
  </si>
  <si>
    <t>Myristica macrophylla Spruce</t>
  </si>
  <si>
    <t>Parinarium montanum Aubl.</t>
  </si>
  <si>
    <t>Neea oppositifolia Ruiz &amp; Pav.</t>
  </si>
  <si>
    <t>Ocotea aciphylla (Nees) Mez</t>
  </si>
  <si>
    <t>Ocotea canaliculata (Rich.) Mez</t>
  </si>
  <si>
    <t>Ormosia paraensis Ducke</t>
  </si>
  <si>
    <t>Peltogyne confertiflora (Hayne) Benth.</t>
  </si>
  <si>
    <t>Persea americana Mill.</t>
  </si>
  <si>
    <t>Persea gratissima Gaertn.</t>
  </si>
  <si>
    <t>Persea laevigata H.B.K.</t>
  </si>
  <si>
    <t>Parkia pendula (Willd.) Benth. ex Walp.</t>
  </si>
  <si>
    <t>Parkia platycephala Benth.</t>
  </si>
  <si>
    <t>Parahancornia amapa (Huber ) Ducke</t>
  </si>
  <si>
    <t>Parkia gigantocarpa Ducke</t>
  </si>
  <si>
    <t>Parkia igneiflora Ducke</t>
  </si>
  <si>
    <t>Parkia multijuga Benth.</t>
  </si>
  <si>
    <t>Parkia nitida Miq.</t>
  </si>
  <si>
    <t>Parkia oppositifolia Spruce ex Benth.</t>
  </si>
  <si>
    <t>Parkia paraensis Ducke</t>
  </si>
  <si>
    <t>Ocotea pretiosa Benth. &amp; Hook.f.</t>
  </si>
  <si>
    <t>Ocotea puberula (Rich.) Nees</t>
  </si>
  <si>
    <t>Ocotea rubra Mez</t>
  </si>
  <si>
    <t>Oenocarpus bacaba Mart.</t>
  </si>
  <si>
    <t>Pourouma guianensis Aubl.</t>
  </si>
  <si>
    <t>Pouteria caimito (Ruiz &amp; Pav.) Radlk.</t>
  </si>
  <si>
    <t>Pouteria macrophylla (Lam.) Eyma</t>
  </si>
  <si>
    <t>Piptadenia suaveolens Miq.</t>
  </si>
  <si>
    <t>Piranhea trifoliata Baill.</t>
  </si>
  <si>
    <t>Pithecellobium elegans Ducke</t>
  </si>
  <si>
    <t>Poeppigia procera C.Presl</t>
  </si>
  <si>
    <t>Pogonophora schomburgkiana Miers ex Benth.</t>
  </si>
  <si>
    <t>Platymiscium duckei Huber</t>
  </si>
  <si>
    <t>Qualea paraensis Ducke</t>
  </si>
  <si>
    <t>Pouteria oblanceolata Pires</t>
  </si>
  <si>
    <t>Pouteria pariry (Ducke) Baehni</t>
  </si>
  <si>
    <t>Pouteria ramiflora (Mart.) Radlk.</t>
  </si>
  <si>
    <t>Pouteria sp.</t>
  </si>
  <si>
    <t>Pterocarpus rohrii Vahl</t>
  </si>
  <si>
    <t>Qualea dichotoma (Mart.) Warm. ex Wille</t>
  </si>
  <si>
    <t>Rauvolfia paraensis Ducke</t>
  </si>
  <si>
    <t>Rauvolfia pentaphylla (Huber) Ducke</t>
  </si>
  <si>
    <t>Ruizterania albiflora (Mart.) Marcano-Berti</t>
  </si>
  <si>
    <t>Qualea sp.</t>
  </si>
  <si>
    <t>Qualea speciosa Huber</t>
  </si>
  <si>
    <t>Quararibea guianensis Aubl.</t>
  </si>
  <si>
    <t>Rinorea macrocarpa (Mart.) Kuntze</t>
  </si>
  <si>
    <t>Rollinia exsucca A.DC.</t>
  </si>
  <si>
    <t>Protium puncticulatum J.F.Macbr.</t>
  </si>
  <si>
    <t>Protium spruceanum Engl.</t>
  </si>
  <si>
    <t>Sloanea grandis Ducke</t>
  </si>
  <si>
    <t>Sapindus saponaria L.</t>
  </si>
  <si>
    <t>Sapium aereum Klotzsch</t>
  </si>
  <si>
    <t>Sapium marmieri Huber</t>
  </si>
  <si>
    <t>Schefflera morototoni (Aubl.) Decne. &amp; Planch.</t>
  </si>
  <si>
    <t>Ryania speciosa Vahl</t>
  </si>
  <si>
    <t>Sacoglottis guianensis Benth.</t>
  </si>
  <si>
    <t>Sclerolobium paraense Huber</t>
  </si>
  <si>
    <t>Schizolobium amazonicum (Huber) Ducke</t>
  </si>
  <si>
    <t>Schizolobium parahyba (Vell.) Blake</t>
  </si>
  <si>
    <t>Simaba guianensis (Aubl.) Engl.</t>
  </si>
  <si>
    <t>Simarouba amara Aubl.</t>
  </si>
  <si>
    <t>Gualtteria olivacea R.E.FR.</t>
  </si>
  <si>
    <t>Terminalia catappa L.</t>
  </si>
  <si>
    <t>Theobroma speciosa (Moçiño &amp; Sessé) Willd. ex Spreng.</t>
  </si>
  <si>
    <t>Tetragastris panamensis (Engl.) Kuntze</t>
  </si>
  <si>
    <t>Theobroma grandiflorum (Willd. ex Spreng.) K.Schum.</t>
  </si>
  <si>
    <t>Theobroma martiana D.Dietr.</t>
  </si>
  <si>
    <t>Vochysia vismiifolia Spruce ex Warm.</t>
  </si>
  <si>
    <t>Vouacapoua americana Aubl.</t>
  </si>
  <si>
    <t>Ximenia americana L.</t>
  </si>
  <si>
    <t>Xylopia brasiliensis Spreng.</t>
  </si>
  <si>
    <t>Spondias mombin L.</t>
  </si>
  <si>
    <t>Spondias purpurea L.</t>
  </si>
  <si>
    <t>Tabebuia impetiginosa (Mart. ex DC.) Standl.</t>
  </si>
  <si>
    <t>Trattinnickia burseraefolia (Mart.) Willd.</t>
  </si>
  <si>
    <t>Sterculia alata Roxb.</t>
  </si>
  <si>
    <t>Sterculia apeibophylla Ducke</t>
  </si>
  <si>
    <t>Sterculia chicha A.St.-Hil.</t>
  </si>
  <si>
    <t>Sterculia speciosa K.Schum.</t>
  </si>
  <si>
    <t>Trattinnickia lawrencei Standl. ex Sw.</t>
  </si>
  <si>
    <t>Zanthoxylum rhoifolium Lam.</t>
  </si>
  <si>
    <t>Triplaris pachau Mart.</t>
  </si>
  <si>
    <t>Vantanea guianensis Aubl.</t>
  </si>
  <si>
    <t>Stryphnodendron guianense (Aubl.) Benth.</t>
  </si>
  <si>
    <t>Styrax leprosum Hook. &amp; Arn.</t>
  </si>
  <si>
    <t>Swartzia cinerea Ducke</t>
  </si>
  <si>
    <t>Vantanea parviflora Lam.</t>
  </si>
  <si>
    <t>Vatairea fusca Ducke</t>
  </si>
  <si>
    <t>Vatairea guianensis Aubl.</t>
  </si>
  <si>
    <t>Virola sebifera Aubl.</t>
  </si>
  <si>
    <t>Virola surinamensis (Rol.) Warb.</t>
  </si>
  <si>
    <t>Swartzia grandifolia Bong. ex Benth.</t>
  </si>
  <si>
    <t>Swartzia ingaefolia Ducke</t>
  </si>
  <si>
    <t>Swartzia polyphylla A.DC.</t>
  </si>
  <si>
    <t>Swartzia racemosa Benth.</t>
  </si>
  <si>
    <t>Swartzia sp.</t>
  </si>
  <si>
    <t>Vismia brasiliensis Choisy</t>
  </si>
  <si>
    <t>Zanthoxylum tuberculatum Engl.</t>
  </si>
  <si>
    <t>Zizyphus joazeiro Mart.</t>
  </si>
  <si>
    <t>Virola michelii Heckel</t>
  </si>
  <si>
    <t>Socratea exorrhiza (Mart.) H.Wendl.</t>
  </si>
  <si>
    <t>Solanum variabile Mart.</t>
  </si>
  <si>
    <t>Swietenia macrophylla King.</t>
  </si>
  <si>
    <t>Syagrus botryophora (Mart.) Mart.</t>
  </si>
  <si>
    <t>Symphonia globulifera L.f.</t>
  </si>
  <si>
    <t>Tapirira guianensis Aubl.</t>
  </si>
  <si>
    <t>Vochysia floribunda Mart.</t>
  </si>
  <si>
    <t>Tachigali multijuga Benth.</t>
  </si>
  <si>
    <t>Tachigali myrmecophila Ducke</t>
  </si>
  <si>
    <t>Vochysia guianensis Aubl.</t>
  </si>
  <si>
    <t>Vochysia inundata Ducke</t>
  </si>
  <si>
    <t>Vochysia maxima Ducke</t>
  </si>
  <si>
    <t>Taralea oppositifolia Aubl.</t>
  </si>
  <si>
    <t>Tectona grandis L.f.</t>
  </si>
  <si>
    <t>Cedrela sp</t>
  </si>
  <si>
    <t>Styrax ferrugineum</t>
  </si>
  <si>
    <t>Família</t>
  </si>
  <si>
    <t>ACAPU</t>
  </si>
  <si>
    <t>Fabaceae</t>
  </si>
  <si>
    <t>Protegida</t>
  </si>
  <si>
    <t>AMARELINHO</t>
  </si>
  <si>
    <t>Rutaceae</t>
  </si>
  <si>
    <t>CASTANHEIRA</t>
  </si>
  <si>
    <t>Lecythidaceae</t>
  </si>
  <si>
    <t>CASTANHEIRA-DO-PARÁ</t>
  </si>
  <si>
    <t>LOURO-TAMAQUARÉ</t>
  </si>
  <si>
    <t>Lauraceae</t>
  </si>
  <si>
    <t>MAMARANA</t>
  </si>
  <si>
    <t>Malvaceae</t>
  </si>
  <si>
    <t>MOGNO</t>
  </si>
  <si>
    <t>Meliaceae</t>
  </si>
  <si>
    <t>AMARELÃO</t>
  </si>
  <si>
    <t>BRAÚNA</t>
  </si>
  <si>
    <t>CEDRO</t>
  </si>
  <si>
    <t>CEDRO-VERMELHO</t>
  </si>
  <si>
    <t>EMBIRA</t>
  </si>
  <si>
    <t>Annonaceae</t>
  </si>
  <si>
    <t>UCUÚBA-DA-VÁRZEA</t>
  </si>
  <si>
    <t>Myristicaceae</t>
  </si>
  <si>
    <t>ABACATE</t>
  </si>
  <si>
    <t>ABACATEIRO</t>
  </si>
  <si>
    <t>ABACATEIRO-DO-MATO</t>
  </si>
  <si>
    <t>ABIU</t>
  </si>
  <si>
    <t>Sapotaceae</t>
  </si>
  <si>
    <t>ABIURANA</t>
  </si>
  <si>
    <t>AÇAÍ</t>
  </si>
  <si>
    <t>Arecaceae</t>
  </si>
  <si>
    <t>ACAPURANA</t>
  </si>
  <si>
    <t>AJUÍ</t>
  </si>
  <si>
    <t>Boraginaceae</t>
  </si>
  <si>
    <t>AJURU</t>
  </si>
  <si>
    <t>Chrysobalanaceae</t>
  </si>
  <si>
    <t>ALGODÃO-BRAVO</t>
  </si>
  <si>
    <t>Cochlospermaceae</t>
  </si>
  <si>
    <t>AMAPÁ</t>
  </si>
  <si>
    <t>Apocynaceae</t>
  </si>
  <si>
    <t>AMAPÁ-AMARGOSO</t>
  </si>
  <si>
    <t>Moraceae</t>
  </si>
  <si>
    <t>AMAPÁ-DOCE</t>
  </si>
  <si>
    <t>AMAPATI</t>
  </si>
  <si>
    <t>Urticaceae</t>
  </si>
  <si>
    <t>AMEIJU</t>
  </si>
  <si>
    <t>AMEIXA</t>
  </si>
  <si>
    <t>Ximeniaceae</t>
  </si>
  <si>
    <t>AMESCLA</t>
  </si>
  <si>
    <t>Burseraceae</t>
  </si>
  <si>
    <t>AMESCLÃO</t>
  </si>
  <si>
    <t>ANANI</t>
  </si>
  <si>
    <t>Clusiaceae</t>
  </si>
  <si>
    <t>ANDIROBA</t>
  </si>
  <si>
    <t>ANGELIM-AMARGOSO</t>
  </si>
  <si>
    <t>ANGELIM-COCO</t>
  </si>
  <si>
    <t>ANGELIM-PEDRA</t>
  </si>
  <si>
    <t>Dalbergieae</t>
  </si>
  <si>
    <t>ANGELIM-RAJADO</t>
  </si>
  <si>
    <t>ANGELIM-SAIA</t>
  </si>
  <si>
    <t>ANGELIM-VERMELHO</t>
  </si>
  <si>
    <t>ANGICO</t>
  </si>
  <si>
    <t>Mimosaceae</t>
  </si>
  <si>
    <t>ANGICO-BRANCO</t>
  </si>
  <si>
    <t>ANOERÁ</t>
  </si>
  <si>
    <t>APUÍ</t>
  </si>
  <si>
    <t>AQUARIQUARA</t>
  </si>
  <si>
    <t>Olacaceae</t>
  </si>
  <si>
    <t>ARAPARI</t>
  </si>
  <si>
    <t>Euphorbiaceae</t>
  </si>
  <si>
    <t>ARARACANGA</t>
  </si>
  <si>
    <t>ARATICUM</t>
  </si>
  <si>
    <t>AROEIRA</t>
  </si>
  <si>
    <t>Anacardiaceae</t>
  </si>
  <si>
    <t>ATA</t>
  </si>
  <si>
    <t>ATA-BRAVA</t>
  </si>
  <si>
    <t>AXIXÁ</t>
  </si>
  <si>
    <t>Sterciliaceae</t>
  </si>
  <si>
    <t>BACABA</t>
  </si>
  <si>
    <t>BACABEIRA</t>
  </si>
  <si>
    <t>BACUPARI</t>
  </si>
  <si>
    <t>BACURI</t>
  </si>
  <si>
    <t>BACURIZEIRO</t>
  </si>
  <si>
    <t>BANHA-DE-GALINHA</t>
  </si>
  <si>
    <t>BARBATIMÃO</t>
  </si>
  <si>
    <t>BARRIGUDA</t>
  </si>
  <si>
    <t>Bombacaceae</t>
  </si>
  <si>
    <t>BARROTE</t>
  </si>
  <si>
    <t>BIRIBAZEIRO</t>
  </si>
  <si>
    <t>Annona mucosa Jacq.</t>
  </si>
  <si>
    <t>BIROSCA</t>
  </si>
  <si>
    <t>BREU</t>
  </si>
  <si>
    <t>BREU-VERMELHO</t>
  </si>
  <si>
    <t>BUCHEIRA</t>
  </si>
  <si>
    <t>BURANGICA</t>
  </si>
  <si>
    <t>BURRA-LEITEIRA</t>
  </si>
  <si>
    <t>CABEÇA-DE-ARARA</t>
  </si>
  <si>
    <t>CAÇADOR</t>
  </si>
  <si>
    <t>CACAU-DA-MATA</t>
  </si>
  <si>
    <t>CACAUÍ</t>
  </si>
  <si>
    <t>CACHIMBEIRO</t>
  </si>
  <si>
    <t>CAFERANA</t>
  </si>
  <si>
    <t>Vochysiaceae</t>
  </si>
  <si>
    <t>CAFEZINHO</t>
  </si>
  <si>
    <t>Salicaceae</t>
  </si>
  <si>
    <t>CAJÁ</t>
  </si>
  <si>
    <t>CAJU</t>
  </si>
  <si>
    <t>CAJUAÇU</t>
  </si>
  <si>
    <t>CAJU-DE-JANEIRO</t>
  </si>
  <si>
    <t>CAJUEIRO</t>
  </si>
  <si>
    <t>CAJUÍ</t>
  </si>
  <si>
    <t>CAMURIM</t>
  </si>
  <si>
    <t>CANAFÍSTULA</t>
  </si>
  <si>
    <t>CANANGA</t>
  </si>
  <si>
    <t>CANELA</t>
  </si>
  <si>
    <t>CANELA-DE-VELHO</t>
  </si>
  <si>
    <t>Violaceae</t>
  </si>
  <si>
    <t>CANSANÇÃO</t>
  </si>
  <si>
    <t>Urera laciniata Goudot ex Wedd.</t>
  </si>
  <si>
    <t>CAPA-BODE</t>
  </si>
  <si>
    <t>CAPOEIRANA</t>
  </si>
  <si>
    <t>CARAMBOLEIRA</t>
  </si>
  <si>
    <t>Oxalidaceae</t>
  </si>
  <si>
    <t>CARAPANAÚBA</t>
  </si>
  <si>
    <t>CASCA SECA</t>
  </si>
  <si>
    <t>Licania octandra</t>
  </si>
  <si>
    <t>Myrtaceae</t>
  </si>
  <si>
    <t>CASCUDO</t>
  </si>
  <si>
    <t>CAUCHO</t>
  </si>
  <si>
    <t>CAXETA</t>
  </si>
  <si>
    <t>Araliaceae</t>
  </si>
  <si>
    <t>CAXINGUBA</t>
  </si>
  <si>
    <t>CEDRARANA</t>
  </si>
  <si>
    <t>CEDRO ROSA</t>
  </si>
  <si>
    <t>CEDRORANA</t>
  </si>
  <si>
    <t>CIPÓ-AÇU</t>
  </si>
  <si>
    <t>Evodianthus funifer (Poit.) Lindm.</t>
  </si>
  <si>
    <t>Cyclanthaceae</t>
  </si>
  <si>
    <t>CIPÓ-DE-ESCADA</t>
  </si>
  <si>
    <t>Dalbergia gracilis Benth.</t>
  </si>
  <si>
    <t>CIPÓ-MUCUNÃ</t>
  </si>
  <si>
    <t>Mucuna rostrata Benth.</t>
  </si>
  <si>
    <t>COCO-PAU</t>
  </si>
  <si>
    <t>COLORAU</t>
  </si>
  <si>
    <t>Bixaceae</t>
  </si>
  <si>
    <t>COPAÍBA</t>
  </si>
  <si>
    <t>COQUEIRO</t>
  </si>
  <si>
    <t>CORAÇÃO-DE-NEGRO</t>
  </si>
  <si>
    <t>CUMARU</t>
  </si>
  <si>
    <t>CUNDURU</t>
  </si>
  <si>
    <t>CUPIÚBA</t>
  </si>
  <si>
    <t>Goupiaceae</t>
  </si>
  <si>
    <t>CUPUAÇU</t>
  </si>
  <si>
    <t>CUPUAÇURANA</t>
  </si>
  <si>
    <t>CUPU-DO-MATO</t>
  </si>
  <si>
    <t>CURRUPIXÁ</t>
  </si>
  <si>
    <t>CUTIÚBA</t>
  </si>
  <si>
    <t>EMBIRA-BRANCA</t>
  </si>
  <si>
    <t>EMBIRA-CAPOTEIRO</t>
  </si>
  <si>
    <t>EMBIRA-QUIABO</t>
  </si>
  <si>
    <t>EMBIREIRA</t>
  </si>
  <si>
    <t>ENVIRA</t>
  </si>
  <si>
    <t>ESCORREGA-MACACO</t>
  </si>
  <si>
    <t>Rubiaceae</t>
  </si>
  <si>
    <t>ESPINHEIRO</t>
  </si>
  <si>
    <t>ESPONJA</t>
  </si>
  <si>
    <t>ESTOPEIRO</t>
  </si>
  <si>
    <t>EUCALIPTO</t>
  </si>
  <si>
    <t>FAIARANA</t>
  </si>
  <si>
    <t>FAVA</t>
  </si>
  <si>
    <t>FAVA-AMARGOSA</t>
  </si>
  <si>
    <t>FAVA-BOLOTA</t>
  </si>
  <si>
    <t>FAVA-CAMURIM</t>
  </si>
  <si>
    <t>FAVÃO</t>
  </si>
  <si>
    <t>FAVA-ORELHA-DE-MACACO</t>
  </si>
  <si>
    <t>FAVA-TAMBORIL</t>
  </si>
  <si>
    <t>FAVEIRA</t>
  </si>
  <si>
    <t>FAVEIRA-ATANÃ</t>
  </si>
  <si>
    <t>FAVEIRA-BOLOTA</t>
  </si>
  <si>
    <t>FAVEIRA-BRANCA</t>
  </si>
  <si>
    <t>FAVEIRA-MAPUXIQUI</t>
  </si>
  <si>
    <t>FAVEIRA-VERMELHA</t>
  </si>
  <si>
    <t>FAVINHA</t>
  </si>
  <si>
    <t>FEIJÃO-BRAVO</t>
  </si>
  <si>
    <t>FIGUEIRA</t>
  </si>
  <si>
    <t>FOLHA-FINA</t>
  </si>
  <si>
    <t>FOLHA-SANTA</t>
  </si>
  <si>
    <t>FRANGUEIRO</t>
  </si>
  <si>
    <t>FREIJÓ</t>
  </si>
  <si>
    <t>FREIJÓ-BRANCO</t>
  </si>
  <si>
    <t>FRUTÃO</t>
  </si>
  <si>
    <t>FRUTA-PÃO</t>
  </si>
  <si>
    <t>GAMELEIRA</t>
  </si>
  <si>
    <t>GARAPA</t>
  </si>
  <si>
    <t>GEMA-DE-OVO</t>
  </si>
  <si>
    <t>Pouteria Aubl.</t>
  </si>
  <si>
    <t>GOIABÃO</t>
  </si>
  <si>
    <t>Pouteria pachycarpa</t>
  </si>
  <si>
    <t>GOIABINHA</t>
  </si>
  <si>
    <t>GUAJABARA</t>
  </si>
  <si>
    <t>Polygonaceae</t>
  </si>
  <si>
    <t>GUAJARÁ</t>
  </si>
  <si>
    <t>GUAJARÁ-BOLACHA</t>
  </si>
  <si>
    <t>GUAJARÁ-BRANCO</t>
  </si>
  <si>
    <t>GUAJARAÍ</t>
  </si>
  <si>
    <t>GUAJARÁ-PEDRA</t>
  </si>
  <si>
    <t>GUARIÚBA</t>
  </si>
  <si>
    <t>GUARUBA</t>
  </si>
  <si>
    <t>GUARUBA-CEDRO</t>
  </si>
  <si>
    <t>IMBAÚBA</t>
  </si>
  <si>
    <t>IMBAUBÃO</t>
  </si>
  <si>
    <t>INAJÁ</t>
  </si>
  <si>
    <t>INGÁ</t>
  </si>
  <si>
    <t>INGÁ-VERMELHO</t>
  </si>
  <si>
    <t>INHARANA</t>
  </si>
  <si>
    <t>INHARÉ</t>
  </si>
  <si>
    <t>IPÊ</t>
  </si>
  <si>
    <t>Handroanthus serratifolius (Vahl) S.Grose</t>
  </si>
  <si>
    <t>Bignoniaceae</t>
  </si>
  <si>
    <t>IPÊ-AMARELO</t>
  </si>
  <si>
    <t>Handroanthus serratifolius</t>
  </si>
  <si>
    <t>IPÊ-DO-BREJO</t>
  </si>
  <si>
    <t>Handroanthus umbellatus (Sond.) Mattos</t>
  </si>
  <si>
    <t>IPÊ-ROXO</t>
  </si>
  <si>
    <t>IPEÚBA</t>
  </si>
  <si>
    <t>ITAÚBA</t>
  </si>
  <si>
    <t>Mezilaurus Itauba (Meisn.) Taub. ex Mez</t>
  </si>
  <si>
    <t>JABUTI</t>
  </si>
  <si>
    <t>JABUTICABEIRA</t>
  </si>
  <si>
    <t>Plinia cauliflora (Mart.) Kausel</t>
  </si>
  <si>
    <t>JACARANDÁ</t>
  </si>
  <si>
    <t>JACARANDÁ-BRANCO</t>
  </si>
  <si>
    <t>JAMBEIRO-DO-MATO</t>
  </si>
  <si>
    <t>JAMBO-DO-MATO</t>
  </si>
  <si>
    <t>Melastomataceae</t>
  </si>
  <si>
    <t>JAMBURANA</t>
  </si>
  <si>
    <t>JANGADA</t>
  </si>
  <si>
    <t>JAPECANGA</t>
  </si>
  <si>
    <t>Dioscorea multiflora Mart. ex Griseb.</t>
  </si>
  <si>
    <t>Dioscoreaceae</t>
  </si>
  <si>
    <t>JAQUEIRA</t>
  </si>
  <si>
    <t>JARANA</t>
  </si>
  <si>
    <t>JATOBÁ</t>
  </si>
  <si>
    <t>JENIPAPO</t>
  </si>
  <si>
    <t>JENIPARANA</t>
  </si>
  <si>
    <t>JOÃO-MOLE</t>
  </si>
  <si>
    <t>Nyctaginaceae</t>
  </si>
  <si>
    <t>JUAZEIRO</t>
  </si>
  <si>
    <t>JUCÁ</t>
  </si>
  <si>
    <t>JUPATI</t>
  </si>
  <si>
    <t>JUREMA</t>
  </si>
  <si>
    <t>JURUBEBA</t>
  </si>
  <si>
    <t>Solanaceae</t>
  </si>
  <si>
    <t>JUTAÍ</t>
  </si>
  <si>
    <t>JUTURUBA</t>
  </si>
  <si>
    <t>LACRE</t>
  </si>
  <si>
    <t>LANDIM</t>
  </si>
  <si>
    <t>Calophyllaceae</t>
  </si>
  <si>
    <t>LARANJEIRA</t>
  </si>
  <si>
    <t>Citrus sinensis (L.) Osbeck</t>
  </si>
  <si>
    <t>LIMÃO-DO-MATO</t>
  </si>
  <si>
    <t>Cannabaceae</t>
  </si>
  <si>
    <t>LIMÃOZINHO</t>
  </si>
  <si>
    <t>LIMEIRA</t>
  </si>
  <si>
    <t>Citrus aurantifolia (Christm.) Swingle</t>
  </si>
  <si>
    <t>LIMOEIRO</t>
  </si>
  <si>
    <t>Citrus limon (L.) Osbeck</t>
  </si>
  <si>
    <t>LOURO</t>
  </si>
  <si>
    <t>LOURO-ABACATE</t>
  </si>
  <si>
    <t>LOURO-AMARELO</t>
  </si>
  <si>
    <t>LOURO-BABÃO</t>
  </si>
  <si>
    <t>LOURO-BRANCO</t>
  </si>
  <si>
    <t>LOURO-BRAVO</t>
  </si>
  <si>
    <t>LOURO-CANELA</t>
  </si>
  <si>
    <t>LOURO-CHEIROSO</t>
  </si>
  <si>
    <t>LOURO-CUMARU</t>
  </si>
  <si>
    <t>LOURO-FAIA</t>
  </si>
  <si>
    <t>LOURO-ITAÚBA</t>
  </si>
  <si>
    <t>LOURO-PIMENTA</t>
  </si>
  <si>
    <t>LOURO-PRETO</t>
  </si>
  <si>
    <t>LOURO-ROSA</t>
  </si>
  <si>
    <t>LOURO-VERMELHO</t>
  </si>
  <si>
    <t>MACACAÚBA</t>
  </si>
  <si>
    <t>MAÇARANDUBA</t>
  </si>
  <si>
    <t>MACAÚBA</t>
  </si>
  <si>
    <t>MAMA-DE-PORCA</t>
  </si>
  <si>
    <t>MAMORANA</t>
  </si>
  <si>
    <t>MAMUÍ</t>
  </si>
  <si>
    <t>Caricaceae</t>
  </si>
  <si>
    <t>MANDIOCÃO</t>
  </si>
  <si>
    <t>MANDIOQUEIRA</t>
  </si>
  <si>
    <t>MANGABA</t>
  </si>
  <si>
    <t>MANGUE</t>
  </si>
  <si>
    <t>Combretaceae</t>
  </si>
  <si>
    <t>MANGUEIRA</t>
  </si>
  <si>
    <t>MAPARAJUBA</t>
  </si>
  <si>
    <t>MAPARANA</t>
  </si>
  <si>
    <t>MARAPAÚBA</t>
  </si>
  <si>
    <t>MARFIM</t>
  </si>
  <si>
    <t>Dilleniaceae</t>
  </si>
  <si>
    <t>MARIA-PRETA</t>
  </si>
  <si>
    <t>MARINHEIRO</t>
  </si>
  <si>
    <t>MARUPÁ</t>
  </si>
  <si>
    <t>Simaroubaceae</t>
  </si>
  <si>
    <t>MATA-CALADO</t>
  </si>
  <si>
    <t>MATAMATÁ</t>
  </si>
  <si>
    <t>MATAMATÁ-BRANCO</t>
  </si>
  <si>
    <t>MATAMATÁ-PRETO</t>
  </si>
  <si>
    <t>MELANCIEIRA</t>
  </si>
  <si>
    <t>MIRAÚBA</t>
  </si>
  <si>
    <t>MIRINDIBA</t>
  </si>
  <si>
    <t>MOREIRA</t>
  </si>
  <si>
    <t>MOROTOTÓ</t>
  </si>
  <si>
    <t>MORRÃO-VERMELHO</t>
  </si>
  <si>
    <t>MUIRACATIARA</t>
  </si>
  <si>
    <t>MUIRAJIBÓIA</t>
  </si>
  <si>
    <t>MUIRAJUBA</t>
  </si>
  <si>
    <t>MUIRAPIRANGA</t>
  </si>
  <si>
    <t>MUIRAPIXUNA</t>
  </si>
  <si>
    <t>MULATINGA</t>
  </si>
  <si>
    <t>MULUNGU</t>
  </si>
  <si>
    <t>MUMBACA</t>
  </si>
  <si>
    <t>MUNGUBA</t>
  </si>
  <si>
    <t>MURICI</t>
  </si>
  <si>
    <t>Malpighiaceae</t>
  </si>
  <si>
    <t>MURICIZEIRO</t>
  </si>
  <si>
    <t>MURURÉ</t>
  </si>
  <si>
    <t>MUTAMBA</t>
  </si>
  <si>
    <t>MUTUTI</t>
  </si>
  <si>
    <t>MUÚBA</t>
  </si>
  <si>
    <t>NÃO IDENTIFICADO</t>
  </si>
  <si>
    <t>Não Identificado</t>
  </si>
  <si>
    <t>OITICICA</t>
  </si>
  <si>
    <t>ORELHA-DE-MACACO</t>
  </si>
  <si>
    <t>PACAPEUÁ</t>
  </si>
  <si>
    <t>PAJEÚ</t>
  </si>
  <si>
    <t>PAJURÁ</t>
  </si>
  <si>
    <t>PAJURAZEIRO</t>
  </si>
  <si>
    <t>PARACUÚBA</t>
  </si>
  <si>
    <t>PARAJU</t>
  </si>
  <si>
    <t>PARAPARÁ</t>
  </si>
  <si>
    <t>PARICÁ</t>
  </si>
  <si>
    <t>PARURU</t>
  </si>
  <si>
    <t>Humiriaceae</t>
  </si>
  <si>
    <t>PATI</t>
  </si>
  <si>
    <t>PAU-DE-REMO</t>
  </si>
  <si>
    <t>PAU-DE-SAPO</t>
  </si>
  <si>
    <t>PAU-FERRO</t>
  </si>
  <si>
    <t>PAU-JACARÉ</t>
  </si>
  <si>
    <t>PAU-MARFIM</t>
  </si>
  <si>
    <t>Opiliaceae</t>
  </si>
  <si>
    <t>PAU-PRETO</t>
  </si>
  <si>
    <t>PAU-ROXINHO</t>
  </si>
  <si>
    <t>PAU-SANGUE</t>
  </si>
  <si>
    <t>PAU-SANTO</t>
  </si>
  <si>
    <t>PAXIÚBA</t>
  </si>
  <si>
    <t>PENTE-DE-MACACO</t>
  </si>
  <si>
    <t>PEQUI</t>
  </si>
  <si>
    <t>Caryocaraceae</t>
  </si>
  <si>
    <t>PEQUIARANA</t>
  </si>
  <si>
    <t>PERIQUITEIRA</t>
  </si>
  <si>
    <t>PEROBA</t>
  </si>
  <si>
    <t>PINDAIBA</t>
  </si>
  <si>
    <t>PIRANHEIRA</t>
  </si>
  <si>
    <t>Picrodendraceae</t>
  </si>
  <si>
    <t>PITAÍCA</t>
  </si>
  <si>
    <t>PITIÁ</t>
  </si>
  <si>
    <t>PITOMBA</t>
  </si>
  <si>
    <t>POROROCA</t>
  </si>
  <si>
    <t>PRECIOSA</t>
  </si>
  <si>
    <t>PUPUNHEIRA</t>
  </si>
  <si>
    <t>QUARUBA</t>
  </si>
  <si>
    <t>QUARUBA-BRANCA</t>
  </si>
  <si>
    <t>QUARUBA-CEDRO</t>
  </si>
  <si>
    <t>QUARUBARANA</t>
  </si>
  <si>
    <t>QUARUBATINGA</t>
  </si>
  <si>
    <t>QUEBRA-MACHADO</t>
  </si>
  <si>
    <t>Styracaceae</t>
  </si>
  <si>
    <t>QUINA</t>
  </si>
  <si>
    <t>QUINA-QUINA</t>
  </si>
  <si>
    <t>RIPEIRO</t>
  </si>
  <si>
    <t>SABOEIRO</t>
  </si>
  <si>
    <t>Sapindaceae</t>
  </si>
  <si>
    <t>SAPUCAIA</t>
  </si>
  <si>
    <t>SERINGA</t>
  </si>
  <si>
    <t>SERINGARANA</t>
  </si>
  <si>
    <t>SORVA</t>
  </si>
  <si>
    <t>SUCUPIRA</t>
  </si>
  <si>
    <t>SUCUPIRA-AMARELA</t>
  </si>
  <si>
    <t>SUCUPIRA-BRANCA</t>
  </si>
  <si>
    <t>SUCUPIRA-CHORONA</t>
  </si>
  <si>
    <t>SUCUPIRA-PELE-DE-SAPO</t>
  </si>
  <si>
    <t>SUCUPIRA-PRETA</t>
  </si>
  <si>
    <t>SUCUÚBA</t>
  </si>
  <si>
    <t>SUMAÚMA</t>
  </si>
  <si>
    <t>TAMANQUEIRO</t>
  </si>
  <si>
    <t>TAMAQUARÉ</t>
  </si>
  <si>
    <t>TAMARINDA</t>
  </si>
  <si>
    <t>TAMBURI</t>
  </si>
  <si>
    <t>TANGERINEIRA</t>
  </si>
  <si>
    <t>Citrus reticulata Blanco</t>
  </si>
  <si>
    <t>TANIBUCA</t>
  </si>
  <si>
    <t>TAPEREBÁ</t>
  </si>
  <si>
    <t>TAQUARI</t>
  </si>
  <si>
    <t>TATAJUBA</t>
  </si>
  <si>
    <t>TATAPIRIRICA</t>
  </si>
  <si>
    <t>TAUARI</t>
  </si>
  <si>
    <t>TAXI</t>
  </si>
  <si>
    <t>TAXI-BRANCO</t>
  </si>
  <si>
    <t>TAXI-PRETO</t>
  </si>
  <si>
    <t>TECA</t>
  </si>
  <si>
    <t>Lamiaceae</t>
  </si>
  <si>
    <t>TENTO</t>
  </si>
  <si>
    <t>TIMBORANA</t>
  </si>
  <si>
    <t>TIRIBA</t>
  </si>
  <si>
    <t>TUCUM</t>
  </si>
  <si>
    <t>TUCUMÃ</t>
  </si>
  <si>
    <t>TUTURUBÁ</t>
  </si>
  <si>
    <t>UCUÚBA</t>
  </si>
  <si>
    <t>UCUÚBA-DA-TERRA-FIRME</t>
  </si>
  <si>
    <t>UCUUBARANA</t>
  </si>
  <si>
    <t>URTIGA</t>
  </si>
  <si>
    <t>Urera caracasana (Jacq.) Griseb.</t>
  </si>
  <si>
    <t>URUCURANA</t>
  </si>
  <si>
    <t>Elaeocarpaceae</t>
  </si>
  <si>
    <t>UXI</t>
  </si>
  <si>
    <t>UXIRANA</t>
  </si>
  <si>
    <t>VASSOURA</t>
  </si>
  <si>
    <t>VASSOURINHA</t>
  </si>
  <si>
    <t>VERMELHINHO</t>
  </si>
  <si>
    <t>VIOLETA</t>
  </si>
  <si>
    <t>VIROLA</t>
  </si>
  <si>
    <t>VISGUEIRO</t>
  </si>
  <si>
    <t>CASTANHOLA</t>
  </si>
  <si>
    <t>JANITÁ</t>
  </si>
  <si>
    <t>JARÁ</t>
  </si>
  <si>
    <t>ABACATERANA</t>
  </si>
  <si>
    <t>AXUÁ</t>
  </si>
  <si>
    <t>FAVEIRA-ARARA</t>
  </si>
  <si>
    <t>FAVA-DE-TUCUPI</t>
  </si>
  <si>
    <t>GOGÓ-DE-GUARIBA</t>
  </si>
  <si>
    <t>GOMBEIRA</t>
  </si>
  <si>
    <t>PAPO-DE-MUTUM</t>
  </si>
  <si>
    <t>Quiinaceae</t>
  </si>
  <si>
    <t>URUAZEIRO</t>
  </si>
  <si>
    <t>Cordiaceae</t>
  </si>
  <si>
    <t>FAVA-BENGUÊ</t>
  </si>
  <si>
    <t>FAVA-DANTA</t>
  </si>
  <si>
    <t>CAROBEIRA</t>
  </si>
  <si>
    <t>PAU-DE-MACACO</t>
  </si>
  <si>
    <t>MARIMARI</t>
  </si>
  <si>
    <r>
      <t>→ Na parte superior da planilha de excel, clique no menu "</t>
    </r>
    <r>
      <rPr>
        <b/>
        <sz val="11"/>
        <rFont val="Times New Roman"/>
        <family val="1"/>
      </rPr>
      <t>Análise de Tabela Dinâmica</t>
    </r>
    <r>
      <rPr>
        <sz val="11"/>
        <rFont val="Times New Roman"/>
        <family val="1"/>
      </rPr>
      <t>".</t>
    </r>
  </si>
  <si>
    <r>
      <t>→ Na sequência, no campo "</t>
    </r>
    <r>
      <rPr>
        <b/>
        <sz val="11"/>
        <rFont val="Times New Roman"/>
        <family val="1"/>
      </rPr>
      <t>Agrupar</t>
    </r>
    <r>
      <rPr>
        <sz val="11"/>
        <rFont val="Times New Roman"/>
        <family val="1"/>
      </rPr>
      <t>" selecione a opção "</t>
    </r>
    <r>
      <rPr>
        <b/>
        <sz val="11"/>
        <rFont val="Times New Roman"/>
        <family val="1"/>
      </rPr>
      <t>Agrupar Seleção</t>
    </r>
    <r>
      <rPr>
        <sz val="11"/>
        <rFont val="Times New Roman"/>
        <family val="1"/>
      </rPr>
      <t>".</t>
    </r>
  </si>
  <si>
    <t>Vulneravel</t>
  </si>
  <si>
    <t>Não</t>
  </si>
  <si>
    <t>Ameaçada</t>
  </si>
  <si>
    <t>⸙ Categoria "Protegida":</t>
  </si>
  <si>
    <t>⸙ Categoria "Remanescente":</t>
  </si>
  <si>
    <t>Total</t>
  </si>
  <si>
    <t>AEEF-UT</t>
  </si>
  <si>
    <t>Unidade</t>
  </si>
  <si>
    <t>ha</t>
  </si>
  <si>
    <t>AEEF-UT: Área de Efetiva Exploração Florestal da UT</t>
  </si>
  <si>
    <t>⸙ Categoria "Remanescente 2":</t>
  </si>
  <si>
    <t>⸙ Categoria "Explorar":</t>
  </si>
  <si>
    <t>(Obs.: Essas árvores não podem ser exploradas. Essas árvores não são contabilizadas nos cálculos de manutenção.)</t>
  </si>
  <si>
    <r>
      <t>⁂ Devem ser classificadas como "</t>
    </r>
    <r>
      <rPr>
        <b/>
        <sz val="11"/>
        <color theme="9" tint="-0.249977111117893"/>
        <rFont val="Times New Roman"/>
        <family val="1"/>
      </rPr>
      <t>Remanescente 2</t>
    </r>
    <r>
      <rPr>
        <sz val="11"/>
        <rFont val="Times New Roman"/>
        <family val="1"/>
      </rPr>
      <t>":</t>
    </r>
  </si>
  <si>
    <r>
      <t>a) As espécies da categoria "</t>
    </r>
    <r>
      <rPr>
        <b/>
        <sz val="11"/>
        <color theme="9" tint="-0.249977111117893"/>
        <rFont val="Times New Roman"/>
        <family val="1"/>
      </rPr>
      <t>Protegida</t>
    </r>
    <r>
      <rPr>
        <sz val="11"/>
        <rFont val="Times New Roman"/>
        <family val="1"/>
      </rPr>
      <t xml:space="preserve">" são aquelas cuja proibição de exploração está prevista em norma legal. Por exemplo, </t>
    </r>
    <r>
      <rPr>
        <b/>
        <sz val="11"/>
        <rFont val="Times New Roman"/>
        <family val="1"/>
      </rPr>
      <t>Castanheira, Mogno, Acapu</t>
    </r>
    <r>
      <rPr>
        <sz val="11"/>
        <rFont val="Times New Roman"/>
        <family val="1"/>
      </rPr>
      <t>...</t>
    </r>
  </si>
  <si>
    <r>
      <t>⁂ Devem ser classificadas como "</t>
    </r>
    <r>
      <rPr>
        <b/>
        <sz val="11"/>
        <color theme="9" tint="-0.249977111117893"/>
        <rFont val="Times New Roman"/>
        <family val="1"/>
      </rPr>
      <t>Matrizes</t>
    </r>
    <r>
      <rPr>
        <sz val="11"/>
        <rFont val="Times New Roman"/>
        <family val="1"/>
      </rPr>
      <t>":</t>
    </r>
  </si>
  <si>
    <r>
      <rPr>
        <b/>
        <sz val="11"/>
        <rFont val="Times New Roman"/>
        <family val="1"/>
      </rPr>
      <t>Filtro 1:</t>
    </r>
    <r>
      <rPr>
        <sz val="11"/>
        <rFont val="Times New Roman"/>
        <family val="1"/>
      </rPr>
      <t xml:space="preserve"> Procure a coluna "</t>
    </r>
    <r>
      <rPr>
        <b/>
        <sz val="11"/>
        <color rgb="FFFF0000"/>
        <rFont val="Times New Roman"/>
        <family val="1"/>
      </rPr>
      <t>Comerciais</t>
    </r>
    <r>
      <rPr>
        <sz val="11"/>
        <rFont val="Times New Roman"/>
        <family val="1"/>
      </rPr>
      <t>" e filtre as árvores classificadas como "</t>
    </r>
    <r>
      <rPr>
        <b/>
        <sz val="11"/>
        <rFont val="Times New Roman"/>
        <family val="1"/>
      </rPr>
      <t>Não</t>
    </r>
    <r>
      <rPr>
        <sz val="11"/>
        <rFont val="Times New Roman"/>
        <family val="1"/>
      </rPr>
      <t>" (são as árvores de espécies que não se tem interesse de explorar).</t>
    </r>
  </si>
  <si>
    <r>
      <rPr>
        <b/>
        <sz val="11"/>
        <rFont val="Times New Roman"/>
        <family val="1"/>
      </rPr>
      <t>Filtro 2:</t>
    </r>
    <r>
      <rPr>
        <sz val="11"/>
        <rFont val="Times New Roman"/>
        <family val="1"/>
      </rPr>
      <t xml:space="preserve"> Procure a coluna "</t>
    </r>
    <r>
      <rPr>
        <b/>
        <sz val="11"/>
        <color rgb="FFFF0000"/>
        <rFont val="Times New Roman"/>
        <family val="1"/>
      </rPr>
      <t>QF</t>
    </r>
    <r>
      <rPr>
        <sz val="11"/>
        <rFont val="Times New Roman"/>
        <family val="1"/>
      </rPr>
      <t xml:space="preserve">" e filtre as árvores com </t>
    </r>
    <r>
      <rPr>
        <b/>
        <sz val="11"/>
        <rFont val="Times New Roman"/>
        <family val="1"/>
      </rPr>
      <t>QF = 1 e 2.</t>
    </r>
  </si>
  <si>
    <r>
      <rPr>
        <b/>
        <sz val="11"/>
        <rFont val="Times New Roman"/>
        <family val="1"/>
      </rPr>
      <t>Filtro 4:</t>
    </r>
    <r>
      <rPr>
        <sz val="11"/>
        <rFont val="Times New Roman"/>
        <family val="1"/>
      </rPr>
      <t xml:space="preserve"> Procure a coluna "</t>
    </r>
    <r>
      <rPr>
        <b/>
        <sz val="11"/>
        <color rgb="FFFF0000"/>
        <rFont val="Times New Roman"/>
        <family val="1"/>
      </rPr>
      <t>Ameaçada</t>
    </r>
    <r>
      <rPr>
        <sz val="11"/>
        <rFont val="Times New Roman"/>
        <family val="1"/>
      </rPr>
      <t>" e filtre as árvores classificadas como "</t>
    </r>
    <r>
      <rPr>
        <b/>
        <sz val="11"/>
        <rFont val="Times New Roman"/>
        <family val="1"/>
      </rPr>
      <t>Não</t>
    </r>
    <r>
      <rPr>
        <sz val="11"/>
        <rFont val="Times New Roman"/>
        <family val="1"/>
      </rPr>
      <t>" e "</t>
    </r>
    <r>
      <rPr>
        <b/>
        <sz val="11"/>
        <rFont val="Times New Roman"/>
        <family val="1"/>
      </rPr>
      <t>Vulnerável</t>
    </r>
    <r>
      <rPr>
        <sz val="11"/>
        <rFont val="Times New Roman"/>
        <family val="1"/>
      </rPr>
      <t>" (se houver).</t>
    </r>
  </si>
  <si>
    <r>
      <t xml:space="preserve">a) Use a função </t>
    </r>
    <r>
      <rPr>
        <b/>
        <sz val="11"/>
        <color rgb="FF7030A0"/>
        <rFont val="Times New Roman"/>
        <family val="1"/>
      </rPr>
      <t>SE(), PROCV() e SERRO()</t>
    </r>
    <r>
      <rPr>
        <sz val="11"/>
        <rFont val="Times New Roman"/>
        <family val="1"/>
      </rPr>
      <t xml:space="preserve"> para isso.</t>
    </r>
  </si>
  <si>
    <r>
      <rPr>
        <b/>
        <sz val="11"/>
        <rFont val="Times New Roman"/>
        <family val="1"/>
      </rPr>
      <t>Filtro 1:</t>
    </r>
    <r>
      <rPr>
        <sz val="11"/>
        <rFont val="Times New Roman"/>
        <family val="1"/>
      </rPr>
      <t xml:space="preserve"> Procure a coluna "</t>
    </r>
    <r>
      <rPr>
        <b/>
        <sz val="11"/>
        <color rgb="FFFF0000"/>
        <rFont val="Times New Roman"/>
        <family val="1"/>
      </rPr>
      <t>Comerciais</t>
    </r>
    <r>
      <rPr>
        <sz val="11"/>
        <rFont val="Times New Roman"/>
        <family val="1"/>
      </rPr>
      <t>" e filtre as árvores classificadas como "</t>
    </r>
    <r>
      <rPr>
        <b/>
        <sz val="11"/>
        <rFont val="Times New Roman"/>
        <family val="1"/>
      </rPr>
      <t>Sim</t>
    </r>
    <r>
      <rPr>
        <sz val="11"/>
        <rFont val="Times New Roman"/>
        <family val="1"/>
      </rPr>
      <t>" (são as árvores de espécies que não se tem interesse de explorar).</t>
    </r>
  </si>
  <si>
    <t>AEEF</t>
  </si>
  <si>
    <t xml:space="preserve">⸙ Categoria "Matrizes": </t>
  </si>
  <si>
    <t>DEIXE ESSA ETAPA "b" PARA DEPOIS DA ESPECIFICAÇÃO DAS ÁRVORES A EXPLORAR!</t>
  </si>
  <si>
    <r>
      <t>→ Adicione a coluna "</t>
    </r>
    <r>
      <rPr>
        <b/>
        <sz val="11"/>
        <color rgb="FFFF0000"/>
        <rFont val="Times New Roman"/>
        <family val="1"/>
      </rPr>
      <t>Categoria</t>
    </r>
    <r>
      <rPr>
        <sz val="11"/>
        <rFont val="Times New Roman"/>
        <family val="1"/>
      </rPr>
      <t>" no campo "</t>
    </r>
    <r>
      <rPr>
        <b/>
        <sz val="11"/>
        <color rgb="FF00B050"/>
        <rFont val="Times New Roman"/>
        <family val="1"/>
      </rPr>
      <t>Colunas</t>
    </r>
    <r>
      <rPr>
        <sz val="11"/>
        <rFont val="Times New Roman"/>
        <family val="1"/>
      </rPr>
      <t>" da TD.</t>
    </r>
  </si>
  <si>
    <r>
      <t>→ Adicione as colunas "</t>
    </r>
    <r>
      <rPr>
        <b/>
        <sz val="11"/>
        <color rgb="FFFF0000"/>
        <rFont val="Times New Roman"/>
        <family val="1"/>
      </rPr>
      <t>UT</t>
    </r>
    <r>
      <rPr>
        <sz val="11"/>
        <rFont val="Times New Roman"/>
        <family val="1"/>
      </rPr>
      <t>" e "</t>
    </r>
    <r>
      <rPr>
        <b/>
        <sz val="11"/>
        <color rgb="FFFF0000"/>
        <rFont val="Times New Roman"/>
        <family val="1"/>
      </rPr>
      <t>Comerciais</t>
    </r>
    <r>
      <rPr>
        <sz val="11"/>
        <rFont val="Times New Roman"/>
        <family val="1"/>
      </rPr>
      <t>" no campo "</t>
    </r>
    <r>
      <rPr>
        <b/>
        <sz val="11"/>
        <color rgb="FF00B050"/>
        <rFont val="Times New Roman"/>
        <family val="1"/>
      </rPr>
      <t>Filtros</t>
    </r>
    <r>
      <rPr>
        <sz val="11"/>
        <rFont val="Times New Roman"/>
        <family val="1"/>
      </rPr>
      <t>".</t>
    </r>
  </si>
  <si>
    <t>→ Colunas da tabela auxiliar:</t>
  </si>
  <si>
    <t>b) Tabela auxiliar para análise dos critérios de manutenção:</t>
  </si>
  <si>
    <t>a) Passos para criação das tabelas dinâmicas:</t>
  </si>
  <si>
    <r>
      <t xml:space="preserve">iii) </t>
    </r>
    <r>
      <rPr>
        <b/>
        <sz val="11"/>
        <rFont val="Times New Roman"/>
        <family val="1"/>
      </rPr>
      <t>3/100ha</t>
    </r>
    <r>
      <rPr>
        <sz val="11"/>
        <rFont val="Times New Roman"/>
        <family val="1"/>
      </rPr>
      <t xml:space="preserve">: Determine quantas árvores manter por espécie baseado no critério de </t>
    </r>
    <r>
      <rPr>
        <b/>
        <sz val="11"/>
        <rFont val="Times New Roman"/>
        <family val="1"/>
      </rPr>
      <t>3/100ha</t>
    </r>
    <r>
      <rPr>
        <sz val="11"/>
        <rFont val="Times New Roman"/>
        <family val="1"/>
      </rPr>
      <t xml:space="preserve"> (</t>
    </r>
    <r>
      <rPr>
        <b/>
        <sz val="11"/>
        <rFont val="Times New Roman"/>
        <family val="1"/>
      </rPr>
      <t>Para espécies previstas para EXPLORAR e NÃO Vulneráveis</t>
    </r>
    <r>
      <rPr>
        <sz val="11"/>
        <rFont val="Times New Roman"/>
        <family val="1"/>
      </rPr>
      <t xml:space="preserve">). (Lembre-se que AEEF da UT é a referência para o cálculo.). Para tanto, combine as funções </t>
    </r>
    <r>
      <rPr>
        <b/>
        <sz val="11"/>
        <color rgb="FF7030A0"/>
        <rFont val="Times New Roman"/>
        <family val="1"/>
      </rPr>
      <t>SE()</t>
    </r>
    <r>
      <rPr>
        <sz val="11"/>
        <rFont val="Times New Roman"/>
        <family val="1"/>
      </rPr>
      <t xml:space="preserve"> e </t>
    </r>
    <r>
      <rPr>
        <b/>
        <sz val="11"/>
        <color rgb="FF7030A0"/>
        <rFont val="Times New Roman"/>
        <family val="1"/>
      </rPr>
      <t>ARREDONDAR.PARA.CIMA()</t>
    </r>
    <r>
      <rPr>
        <sz val="11"/>
        <rFont val="Times New Roman"/>
        <family val="1"/>
      </rPr>
      <t>.</t>
    </r>
  </si>
  <si>
    <r>
      <t xml:space="preserve">iv) </t>
    </r>
    <r>
      <rPr>
        <b/>
        <sz val="11"/>
        <rFont val="Times New Roman"/>
        <family val="1"/>
      </rPr>
      <t>10%</t>
    </r>
    <r>
      <rPr>
        <sz val="11"/>
        <rFont val="Times New Roman"/>
        <family val="1"/>
      </rPr>
      <t xml:space="preserve">: Determine quantas árvores manter por espécie baseado no critério de </t>
    </r>
    <r>
      <rPr>
        <b/>
        <sz val="11"/>
        <rFont val="Times New Roman"/>
        <family val="1"/>
      </rPr>
      <t xml:space="preserve">10% </t>
    </r>
    <r>
      <rPr>
        <sz val="11"/>
        <rFont val="Times New Roman"/>
        <family val="1"/>
      </rPr>
      <t>(</t>
    </r>
    <r>
      <rPr>
        <b/>
        <sz val="11"/>
        <rFont val="Times New Roman"/>
        <family val="1"/>
      </rPr>
      <t>Para espécies previstas para EXPLORAR e NÃO Vulneráveis</t>
    </r>
    <r>
      <rPr>
        <sz val="11"/>
        <rFont val="Times New Roman"/>
        <family val="1"/>
      </rPr>
      <t>). (Lembre-se: o cálculo dos 10% é sobre o somatório das árvores categorizadas como "</t>
    </r>
    <r>
      <rPr>
        <b/>
        <sz val="11"/>
        <color rgb="FFFF0000"/>
        <rFont val="Times New Roman"/>
        <family val="1"/>
      </rPr>
      <t>Explorar</t>
    </r>
    <r>
      <rPr>
        <sz val="11"/>
        <rFont val="Times New Roman"/>
        <family val="1"/>
      </rPr>
      <t>" e "</t>
    </r>
    <r>
      <rPr>
        <b/>
        <sz val="11"/>
        <color rgb="FFFF0000"/>
        <rFont val="Times New Roman"/>
        <family val="1"/>
      </rPr>
      <t>Matriz</t>
    </r>
    <r>
      <rPr>
        <sz val="11"/>
        <rFont val="Times New Roman"/>
        <family val="1"/>
      </rPr>
      <t>" (Explorar + Matriz).</t>
    </r>
  </si>
  <si>
    <r>
      <t xml:space="preserve">v) </t>
    </r>
    <r>
      <rPr>
        <b/>
        <sz val="11"/>
        <rFont val="Times New Roman"/>
        <family val="1"/>
      </rPr>
      <t>4/100ha</t>
    </r>
    <r>
      <rPr>
        <sz val="11"/>
        <rFont val="Times New Roman"/>
        <family val="1"/>
      </rPr>
      <t>: Determine quantas árvores manter por espécie baseado no critério de 4/100ha (</t>
    </r>
    <r>
      <rPr>
        <b/>
        <sz val="11"/>
        <rFont val="Times New Roman"/>
        <family val="1"/>
      </rPr>
      <t>Para espécies previstas para EXPLORAR e Vulneráveis</t>
    </r>
    <r>
      <rPr>
        <sz val="11"/>
        <rFont val="Times New Roman"/>
        <family val="1"/>
      </rPr>
      <t xml:space="preserve">). (Lembre-se que AEEF da UT é a referência para o cálculo.). Para tanto, combine as funções </t>
    </r>
    <r>
      <rPr>
        <b/>
        <sz val="11"/>
        <color rgb="FF7030A0"/>
        <rFont val="Times New Roman"/>
        <family val="1"/>
      </rPr>
      <t>SE()</t>
    </r>
    <r>
      <rPr>
        <sz val="11"/>
        <rFont val="Times New Roman"/>
        <family val="1"/>
      </rPr>
      <t xml:space="preserve"> e </t>
    </r>
    <r>
      <rPr>
        <b/>
        <sz val="11"/>
        <color rgb="FF7030A0"/>
        <rFont val="Times New Roman"/>
        <family val="1"/>
      </rPr>
      <t>ARREDONDAR.PARA.CIMA()</t>
    </r>
    <r>
      <rPr>
        <sz val="11"/>
        <rFont val="Times New Roman"/>
        <family val="1"/>
      </rPr>
      <t>.</t>
    </r>
  </si>
  <si>
    <r>
      <t xml:space="preserve">vi) </t>
    </r>
    <r>
      <rPr>
        <b/>
        <sz val="11"/>
        <rFont val="Times New Roman"/>
        <family val="1"/>
      </rPr>
      <t>15%</t>
    </r>
    <r>
      <rPr>
        <sz val="11"/>
        <rFont val="Times New Roman"/>
        <family val="1"/>
      </rPr>
      <t xml:space="preserve">: Determine quantas árvores manter por espécie baseado no critério de </t>
    </r>
    <r>
      <rPr>
        <b/>
        <sz val="11"/>
        <rFont val="Times New Roman"/>
        <family val="1"/>
      </rPr>
      <t>15%</t>
    </r>
    <r>
      <rPr>
        <sz val="11"/>
        <rFont val="Times New Roman"/>
        <family val="1"/>
      </rPr>
      <t xml:space="preserve"> (</t>
    </r>
    <r>
      <rPr>
        <b/>
        <sz val="11"/>
        <rFont val="Times New Roman"/>
        <family val="1"/>
      </rPr>
      <t>Para espécies previstas para EXPLORAR e Vulneráveis</t>
    </r>
    <r>
      <rPr>
        <sz val="11"/>
        <rFont val="Times New Roman"/>
        <family val="1"/>
      </rPr>
      <t xml:space="preserve">). (Lembre-se: o cálculo dos </t>
    </r>
    <r>
      <rPr>
        <b/>
        <sz val="11"/>
        <rFont val="Times New Roman"/>
        <family val="1"/>
      </rPr>
      <t>15%</t>
    </r>
    <r>
      <rPr>
        <sz val="11"/>
        <rFont val="Times New Roman"/>
        <family val="1"/>
      </rPr>
      <t xml:space="preserve"> é sobre o somatório das árvores categorizadas como "</t>
    </r>
    <r>
      <rPr>
        <b/>
        <sz val="11"/>
        <color rgb="FFFF0000"/>
        <rFont val="Times New Roman"/>
        <family val="1"/>
      </rPr>
      <t>Explorar</t>
    </r>
    <r>
      <rPr>
        <sz val="11"/>
        <rFont val="Times New Roman"/>
        <family val="1"/>
      </rPr>
      <t>" e "</t>
    </r>
    <r>
      <rPr>
        <b/>
        <sz val="11"/>
        <color rgb="FFFF0000"/>
        <rFont val="Times New Roman"/>
        <family val="1"/>
      </rPr>
      <t>Matriz</t>
    </r>
    <r>
      <rPr>
        <sz val="11"/>
        <rFont val="Times New Roman"/>
        <family val="1"/>
      </rPr>
      <t>" (Explorar + Matriz).</t>
    </r>
  </si>
  <si>
    <r>
      <t xml:space="preserve">→ Mude o Layout do Relatório da TD: Para tanto, siga os passos: </t>
    </r>
    <r>
      <rPr>
        <b/>
        <sz val="11"/>
        <rFont val="Times New Roman"/>
        <family val="1"/>
      </rPr>
      <t>Design - Layout de Relatório - Mostrar em formato compacto</t>
    </r>
    <r>
      <rPr>
        <sz val="11"/>
        <rFont val="Times New Roman"/>
        <family val="1"/>
      </rPr>
      <t>.</t>
    </r>
  </si>
  <si>
    <r>
      <t>⁎ Renomeie "</t>
    </r>
    <r>
      <rPr>
        <b/>
        <sz val="11"/>
        <rFont val="Times New Roman"/>
        <family val="1"/>
      </rPr>
      <t>Contagem de Nome Vulgar</t>
    </r>
    <r>
      <rPr>
        <sz val="11"/>
        <rFont val="Times New Roman"/>
        <family val="1"/>
      </rPr>
      <t>" para "</t>
    </r>
    <r>
      <rPr>
        <b/>
        <sz val="11"/>
        <color rgb="FF00B0F0"/>
        <rFont val="Times New Roman"/>
        <family val="1"/>
      </rPr>
      <t>N</t>
    </r>
    <r>
      <rPr>
        <sz val="11"/>
        <rFont val="Times New Roman"/>
        <family val="1"/>
      </rPr>
      <t>".</t>
    </r>
  </si>
  <si>
    <r>
      <t>⁎ Renomeie "</t>
    </r>
    <r>
      <rPr>
        <b/>
        <sz val="11"/>
        <rFont val="Times New Roman"/>
        <family val="1"/>
      </rPr>
      <t>Soma de g (m²/ha)</t>
    </r>
    <r>
      <rPr>
        <sz val="11"/>
        <rFont val="Times New Roman"/>
        <family val="1"/>
      </rPr>
      <t>" para "</t>
    </r>
    <r>
      <rPr>
        <b/>
        <sz val="11"/>
        <color rgb="FF00B0F0"/>
        <rFont val="Times New Roman"/>
        <family val="1"/>
      </rPr>
      <t>G (m²/ha)</t>
    </r>
    <r>
      <rPr>
        <sz val="11"/>
        <rFont val="Times New Roman"/>
        <family val="1"/>
      </rPr>
      <t>".</t>
    </r>
  </si>
  <si>
    <r>
      <t>⁎ Renomeie "</t>
    </r>
    <r>
      <rPr>
        <b/>
        <sz val="11"/>
        <rFont val="Times New Roman"/>
        <family val="1"/>
      </rPr>
      <t>Soma de g (m²/ha)</t>
    </r>
    <r>
      <rPr>
        <sz val="11"/>
        <rFont val="Times New Roman"/>
        <family val="1"/>
      </rPr>
      <t>" para "</t>
    </r>
    <r>
      <rPr>
        <b/>
        <sz val="11"/>
        <color rgb="FF00B0F0"/>
        <rFont val="Times New Roman"/>
        <family val="1"/>
      </rPr>
      <t>G (%)</t>
    </r>
    <r>
      <rPr>
        <sz val="11"/>
        <rFont val="Times New Roman"/>
        <family val="1"/>
      </rPr>
      <t>".</t>
    </r>
  </si>
  <si>
    <r>
      <t>⁎ Renomeie "</t>
    </r>
    <r>
      <rPr>
        <b/>
        <sz val="11"/>
        <rFont val="Times New Roman"/>
        <family val="1"/>
      </rPr>
      <t>Contagem de Nome Vulgar</t>
    </r>
    <r>
      <rPr>
        <sz val="11"/>
        <rFont val="Times New Roman"/>
        <family val="1"/>
      </rPr>
      <t>" para "</t>
    </r>
    <r>
      <rPr>
        <b/>
        <sz val="11"/>
        <color rgb="FF00B0F0"/>
        <rFont val="Times New Roman"/>
        <family val="1"/>
      </rPr>
      <t>N (%)</t>
    </r>
    <r>
      <rPr>
        <sz val="11"/>
        <rFont val="Times New Roman"/>
        <family val="1"/>
      </rPr>
      <t>".</t>
    </r>
  </si>
  <si>
    <r>
      <t>⁎ Renomeie "</t>
    </r>
    <r>
      <rPr>
        <b/>
        <sz val="11"/>
        <rFont val="Times New Roman"/>
        <family val="1"/>
      </rPr>
      <t>Soma de v (m³)</t>
    </r>
    <r>
      <rPr>
        <sz val="11"/>
        <rFont val="Times New Roman"/>
        <family val="1"/>
      </rPr>
      <t>" para "</t>
    </r>
    <r>
      <rPr>
        <b/>
        <sz val="11"/>
        <color rgb="FF00B0F0"/>
        <rFont val="Times New Roman"/>
        <family val="1"/>
      </rPr>
      <t>V (%)</t>
    </r>
    <r>
      <rPr>
        <sz val="11"/>
        <rFont val="Times New Roman"/>
        <family val="1"/>
      </rPr>
      <t>".</t>
    </r>
  </si>
  <si>
    <r>
      <t>→ Renomeie os campo de valores: No campo "</t>
    </r>
    <r>
      <rPr>
        <b/>
        <sz val="11"/>
        <color rgb="FF00B050"/>
        <rFont val="Times New Roman"/>
        <family val="1"/>
      </rPr>
      <t>Valores</t>
    </r>
    <r>
      <rPr>
        <sz val="11"/>
        <rFont val="Times New Roman"/>
        <family val="1"/>
      </rPr>
      <t>" da TD, em cada coluna adicionada, clique na seta apontada para baixo. Na sequência, selecione "</t>
    </r>
    <r>
      <rPr>
        <b/>
        <sz val="11"/>
        <rFont val="Times New Roman"/>
        <family val="1"/>
      </rPr>
      <t>Configurações do Campo de Valor</t>
    </r>
    <r>
      <rPr>
        <sz val="11"/>
        <rFont val="Times New Roman"/>
        <family val="1"/>
      </rPr>
      <t>". Uma janela será aberta, no campo "</t>
    </r>
    <r>
      <rPr>
        <b/>
        <sz val="11"/>
        <rFont val="Times New Roman"/>
        <family val="1"/>
      </rPr>
      <t>Nome personalizado</t>
    </r>
    <r>
      <rPr>
        <sz val="11"/>
        <rFont val="Times New Roman"/>
        <family val="1"/>
      </rPr>
      <t>" atribua um novo nome para os campos (conforme abaixo).</t>
    </r>
  </si>
  <si>
    <r>
      <t>⁎ Renomeie "</t>
    </r>
    <r>
      <rPr>
        <b/>
        <sz val="11"/>
        <rFont val="Times New Roman"/>
        <family val="1"/>
      </rPr>
      <t>Soma de v (m³/ha)</t>
    </r>
    <r>
      <rPr>
        <sz val="11"/>
        <rFont val="Times New Roman"/>
        <family val="1"/>
      </rPr>
      <t>" para "</t>
    </r>
    <r>
      <rPr>
        <b/>
        <sz val="11"/>
        <color rgb="FF00B0F0"/>
        <rFont val="Times New Roman"/>
        <family val="1"/>
      </rPr>
      <t>V (m³/ha)</t>
    </r>
    <r>
      <rPr>
        <sz val="11"/>
        <rFont val="Times New Roman"/>
        <family val="1"/>
      </rPr>
      <t>".</t>
    </r>
  </si>
  <si>
    <r>
      <t>⁎ Renomeie "</t>
    </r>
    <r>
      <rPr>
        <b/>
        <sz val="11"/>
        <rFont val="Times New Roman"/>
        <family val="1"/>
      </rPr>
      <t>Soma de v (m³)</t>
    </r>
    <r>
      <rPr>
        <sz val="11"/>
        <rFont val="Times New Roman"/>
        <family val="1"/>
      </rPr>
      <t>" para "</t>
    </r>
    <r>
      <rPr>
        <b/>
        <sz val="11"/>
        <color rgb="FF00B0F0"/>
        <rFont val="Times New Roman"/>
        <family val="1"/>
      </rPr>
      <t>V (m³)</t>
    </r>
    <r>
      <rPr>
        <sz val="11"/>
        <rFont val="Times New Roman"/>
        <family val="1"/>
      </rPr>
      <t>".</t>
    </r>
  </si>
  <si>
    <t>→ Avalie o volume a explorar por espécie (m³/ha) e total (m³):</t>
  </si>
  <si>
    <r>
      <t xml:space="preserve">⁎ Na avaliação do volume a explorar por espécie por hectare, se atente ao disposto no </t>
    </r>
    <r>
      <rPr>
        <b/>
        <sz val="11"/>
        <rFont val="Times New Roman"/>
        <family val="1"/>
      </rPr>
      <t>§1º do Art. 54 da IN/SEMAS nº 05, de 10 de setembro de 2015</t>
    </r>
    <r>
      <rPr>
        <sz val="11"/>
        <rFont val="Times New Roman"/>
        <family val="1"/>
      </rPr>
      <t xml:space="preserve">. Ou seja, para PMFS com previsão de exploração </t>
    </r>
    <r>
      <rPr>
        <b/>
        <sz val="11"/>
        <rFont val="Times New Roman"/>
        <family val="1"/>
      </rPr>
      <t>maior ou igual a 6 m³/ha para alguma espécie</t>
    </r>
    <r>
      <rPr>
        <sz val="11"/>
        <rFont val="Times New Roman"/>
        <family val="1"/>
      </rPr>
      <t xml:space="preserve"> é </t>
    </r>
    <r>
      <rPr>
        <b/>
        <sz val="11"/>
        <rFont val="Times New Roman"/>
        <family val="1"/>
      </rPr>
      <t>obrigatória a realização de vistoria técnica pré-exploratória</t>
    </r>
    <r>
      <rPr>
        <sz val="11"/>
        <rFont val="Times New Roman"/>
        <family val="1"/>
      </rPr>
      <t xml:space="preserve"> (antes da emissão da autorização de exploração florestal).</t>
    </r>
  </si>
  <si>
    <r>
      <t xml:space="preserve">→ Se a intensidade corte for superior a </t>
    </r>
    <r>
      <rPr>
        <b/>
        <sz val="11"/>
        <rFont val="Times New Roman"/>
        <family val="1"/>
      </rPr>
      <t>30 m³/ha</t>
    </r>
    <r>
      <rPr>
        <sz val="11"/>
        <rFont val="Times New Roman"/>
        <family val="1"/>
      </rPr>
      <t>, retorne a tabela da aba "</t>
    </r>
    <r>
      <rPr>
        <b/>
        <sz val="11"/>
        <color rgb="FF0070C0"/>
        <rFont val="Times New Roman"/>
        <family val="1"/>
      </rPr>
      <t>IF-100%</t>
    </r>
    <r>
      <rPr>
        <sz val="11"/>
        <rFont val="Times New Roman"/>
        <family val="1"/>
      </rPr>
      <t>", faça o exercício de modificar a categoria de algumas árvores de "</t>
    </r>
    <r>
      <rPr>
        <b/>
        <sz val="11"/>
        <color theme="9" tint="-0.249977111117893"/>
        <rFont val="Times New Roman"/>
        <family val="1"/>
      </rPr>
      <t>Explorar</t>
    </r>
    <r>
      <rPr>
        <sz val="11"/>
        <rFont val="Times New Roman"/>
        <family val="1"/>
      </rPr>
      <t>" para "</t>
    </r>
    <r>
      <rPr>
        <b/>
        <sz val="11"/>
        <color theme="9" tint="-0.249977111117893"/>
        <rFont val="Times New Roman"/>
        <family val="1"/>
      </rPr>
      <t>Matriz</t>
    </r>
    <r>
      <rPr>
        <sz val="11"/>
        <rFont val="Times New Roman"/>
        <family val="1"/>
      </rPr>
      <t>". (Avalie quais espécies seriam mais interessantes para manter mais individuos. Essa decisão pode ser resguardada por questões ecológicas e/ou econômicas).</t>
    </r>
  </si>
  <si>
    <r>
      <rPr>
        <b/>
        <sz val="11"/>
        <color rgb="FF00B0F0"/>
        <rFont val="Times New Roman"/>
        <family val="1"/>
      </rPr>
      <t>II) Modelo 2-P:</t>
    </r>
    <r>
      <rPr>
        <sz val="11"/>
        <rFont val="Times New Roman"/>
        <family val="1"/>
      </rPr>
      <t xml:space="preserve"> </t>
    </r>
    <r>
      <rPr>
        <b/>
        <sz val="11"/>
        <rFont val="Times New Roman"/>
        <family val="1"/>
      </rPr>
      <t>Planejamento da Exploração da UPA para a Área de Efetiva Exploração (Ano):</t>
    </r>
    <r>
      <rPr>
        <sz val="11"/>
        <rFont val="Times New Roman"/>
        <family val="1"/>
      </rPr>
      <t xml:space="preserve"> (Item 13.3.2 do Anexo 3 da IN/SEMAS nº 05, de 10 de setembro de 2015)</t>
    </r>
  </si>
  <si>
    <r>
      <t xml:space="preserve">c) Formate o </t>
    </r>
    <r>
      <rPr>
        <b/>
        <sz val="11"/>
        <color rgb="FF00B0F0"/>
        <rFont val="Times New Roman"/>
        <family val="1"/>
      </rPr>
      <t>Modelo 2-P</t>
    </r>
    <r>
      <rPr>
        <b/>
        <sz val="11"/>
        <rFont val="Times New Roman"/>
        <family val="1"/>
      </rPr>
      <t xml:space="preserve"> com os dados das tabelas dinâmicas construídas nos itens "a" e "b".</t>
    </r>
  </si>
  <si>
    <r>
      <t>→ Muitas células com valor "</t>
    </r>
    <r>
      <rPr>
        <b/>
        <sz val="11"/>
        <rFont val="Times New Roman"/>
        <family val="1"/>
      </rPr>
      <t>0</t>
    </r>
    <r>
      <rPr>
        <sz val="11"/>
        <rFont val="Times New Roman"/>
        <family val="1"/>
      </rPr>
      <t>" (zero) aparecerão. Podemos ocultar esses valores, pois não acrescentam em nada na tabela. Para tanto, faça:</t>
    </r>
  </si>
  <si>
    <r>
      <t>⁎ Selecione toda a região da tabela que contêm células com algum valor. Na sequência, no menu "</t>
    </r>
    <r>
      <rPr>
        <b/>
        <sz val="11"/>
        <rFont val="Times New Roman"/>
        <family val="1"/>
      </rPr>
      <t>Página Inicial</t>
    </r>
    <r>
      <rPr>
        <sz val="11"/>
        <rFont val="Times New Roman"/>
        <family val="1"/>
      </rPr>
      <t xml:space="preserve">" siga: </t>
    </r>
    <r>
      <rPr>
        <b/>
        <sz val="11"/>
        <rFont val="Times New Roman"/>
        <family val="1"/>
      </rPr>
      <t>"Formatação Condicional" - "Regras de Realce das Células" - "Formatar células que são iguais a" - Digite "0" - Formato Personalizado</t>
    </r>
    <r>
      <rPr>
        <sz val="11"/>
        <rFont val="Times New Roman"/>
        <family val="1"/>
      </rPr>
      <t xml:space="preserve"> - Em cor, selecione a cor "branca". (</t>
    </r>
    <r>
      <rPr>
        <sz val="11"/>
        <color rgb="FFFF0000"/>
        <rFont val="Times New Roman"/>
        <family val="1"/>
      </rPr>
      <t>todas as células com valor zero serão ocultadas!</t>
    </r>
    <r>
      <rPr>
        <sz val="11"/>
        <rFont val="Times New Roman"/>
        <family val="1"/>
      </rPr>
      <t>).</t>
    </r>
  </si>
  <si>
    <r>
      <t>→ Para calcular a coluna "</t>
    </r>
    <r>
      <rPr>
        <b/>
        <sz val="11"/>
        <color rgb="FFFF0000"/>
        <rFont val="Times New Roman"/>
        <family val="1"/>
      </rPr>
      <t>Total/ha</t>
    </r>
    <r>
      <rPr>
        <sz val="11"/>
        <rFont val="Times New Roman"/>
        <family val="1"/>
      </rPr>
      <t>", basta dividir o valor total de cada variável pela AEEF da UPA.</t>
    </r>
  </si>
  <si>
    <r>
      <rPr>
        <b/>
        <sz val="11"/>
        <color rgb="FF00B0F0"/>
        <rFont val="Times New Roman"/>
        <family val="1"/>
      </rPr>
      <t>III) Modelo 3-P:</t>
    </r>
    <r>
      <rPr>
        <sz val="11"/>
        <rFont val="Times New Roman"/>
        <family val="1"/>
      </rPr>
      <t xml:space="preserve"> </t>
    </r>
    <r>
      <rPr>
        <b/>
        <sz val="11"/>
        <rFont val="Times New Roman"/>
        <family val="1"/>
      </rPr>
      <t>Resumo do planejamento da exploração por UT para a área de efetiva exploração florestal:</t>
    </r>
    <r>
      <rPr>
        <sz val="11"/>
        <rFont val="Times New Roman"/>
        <family val="1"/>
      </rPr>
      <t xml:space="preserve"> (Item 13.3.3 do Anexo 3 da IN/SEMAS nº 05, de 10 de setembro de 2015)</t>
    </r>
  </si>
  <si>
    <t>VP/VT (%)</t>
  </si>
  <si>
    <t>N (ha)</t>
  </si>
  <si>
    <t>VT (m³/ha)</t>
  </si>
  <si>
    <t>VP (m³/ha)</t>
  </si>
  <si>
    <t>N: Número de árvores por hectare;
VP: Volume Planejado;
VT: Volume Total.</t>
  </si>
  <si>
    <r>
      <t xml:space="preserve">→ </t>
    </r>
    <r>
      <rPr>
        <b/>
        <sz val="11"/>
        <rFont val="Times New Roman"/>
        <family val="1"/>
      </rPr>
      <t>Coluna</t>
    </r>
    <r>
      <rPr>
        <sz val="11"/>
        <rFont val="Times New Roman"/>
        <family val="1"/>
      </rPr>
      <t xml:space="preserve"> "</t>
    </r>
    <r>
      <rPr>
        <b/>
        <sz val="11"/>
        <color rgb="FFFF0000"/>
        <rFont val="Times New Roman"/>
        <family val="1"/>
      </rPr>
      <t>VP/VT (%)</t>
    </r>
    <r>
      <rPr>
        <sz val="11"/>
        <rFont val="Times New Roman"/>
        <family val="1"/>
      </rPr>
      <t>": Qual o % do volume planejado para exploração em relação ao volume total de madeira existente em cada UT?</t>
    </r>
  </si>
  <si>
    <r>
      <t xml:space="preserve">→ </t>
    </r>
    <r>
      <rPr>
        <b/>
        <sz val="11"/>
        <rFont val="Times New Roman"/>
        <family val="1"/>
      </rPr>
      <t>Coluna</t>
    </r>
    <r>
      <rPr>
        <sz val="11"/>
        <rFont val="Times New Roman"/>
        <family val="1"/>
      </rPr>
      <t xml:space="preserve"> "</t>
    </r>
    <r>
      <rPr>
        <b/>
        <sz val="11"/>
        <color rgb="FFFF0000"/>
        <rFont val="Times New Roman"/>
        <family val="1"/>
      </rPr>
      <t>AEEF</t>
    </r>
    <r>
      <rPr>
        <sz val="11"/>
        <rFont val="Times New Roman"/>
        <family val="1"/>
      </rPr>
      <t xml:space="preserve">": AEEF de cada UT. Faça um </t>
    </r>
    <r>
      <rPr>
        <b/>
        <sz val="11"/>
        <color rgb="FF7030A0"/>
        <rFont val="Times New Roman"/>
        <family val="1"/>
      </rPr>
      <t>PROCV()</t>
    </r>
    <r>
      <rPr>
        <sz val="11"/>
        <rFont val="Times New Roman"/>
        <family val="1"/>
      </rPr>
      <t xml:space="preserve"> e busque esse valor na tabela denominada "</t>
    </r>
    <r>
      <rPr>
        <b/>
        <sz val="11"/>
        <color rgb="FFFFC000"/>
        <rFont val="Times New Roman"/>
        <family val="1"/>
      </rPr>
      <t>AEEF</t>
    </r>
    <r>
      <rPr>
        <sz val="11"/>
        <rFont val="Times New Roman"/>
        <family val="1"/>
      </rPr>
      <t>" que está na aba "</t>
    </r>
    <r>
      <rPr>
        <b/>
        <sz val="11"/>
        <color rgb="FF0070C0"/>
        <rFont val="Times New Roman"/>
        <family val="1"/>
      </rPr>
      <t>AEEF-UT</t>
    </r>
    <r>
      <rPr>
        <sz val="11"/>
        <rFont val="Times New Roman"/>
        <family val="1"/>
      </rPr>
      <t>".</t>
    </r>
  </si>
  <si>
    <r>
      <t xml:space="preserve">→ </t>
    </r>
    <r>
      <rPr>
        <b/>
        <sz val="11"/>
        <rFont val="Times New Roman"/>
        <family val="1"/>
      </rPr>
      <t>Coluna</t>
    </r>
    <r>
      <rPr>
        <sz val="11"/>
        <rFont val="Times New Roman"/>
        <family val="1"/>
      </rPr>
      <t xml:space="preserve"> "</t>
    </r>
    <r>
      <rPr>
        <b/>
        <sz val="11"/>
        <color rgb="FFFF0000"/>
        <rFont val="Times New Roman"/>
        <family val="1"/>
      </rPr>
      <t>N (ha)</t>
    </r>
    <r>
      <rPr>
        <sz val="11"/>
        <rFont val="Times New Roman"/>
        <family val="1"/>
      </rPr>
      <t xml:space="preserve">": Qual o número de árvores por hectare em cada UT? Use a função </t>
    </r>
    <r>
      <rPr>
        <b/>
        <sz val="11"/>
        <color rgb="FF7030A0"/>
        <rFont val="Times New Roman"/>
        <family val="1"/>
      </rPr>
      <t>CONT.SES()</t>
    </r>
    <r>
      <rPr>
        <sz val="11"/>
        <rFont val="Times New Roman"/>
        <family val="1"/>
      </rPr>
      <t xml:space="preserve"> para obter a contagem de árvores totais por UT e depois divida o resultado pela AEEF de cada UT. (Aplique a função </t>
    </r>
    <r>
      <rPr>
        <b/>
        <sz val="11"/>
        <color rgb="FF7030A0"/>
        <rFont val="Times New Roman"/>
        <family val="1"/>
      </rPr>
      <t>CONT.SES()</t>
    </r>
    <r>
      <rPr>
        <sz val="11"/>
        <rFont val="Times New Roman"/>
        <family val="1"/>
      </rPr>
      <t xml:space="preserve"> sobre a tabela "</t>
    </r>
    <r>
      <rPr>
        <b/>
        <sz val="11"/>
        <color theme="9" tint="-0.249977111117893"/>
        <rFont val="Times New Roman"/>
        <family val="1"/>
      </rPr>
      <t>CENSO</t>
    </r>
    <r>
      <rPr>
        <sz val="11"/>
        <rFont val="Times New Roman"/>
        <family val="1"/>
      </rPr>
      <t>" da aba "</t>
    </r>
    <r>
      <rPr>
        <b/>
        <sz val="11"/>
        <color rgb="FF0070C0"/>
        <rFont val="Times New Roman"/>
        <family val="1"/>
      </rPr>
      <t>IF-100%</t>
    </r>
    <r>
      <rPr>
        <sz val="11"/>
        <rFont val="Times New Roman"/>
        <family val="1"/>
      </rPr>
      <t>")</t>
    </r>
  </si>
  <si>
    <r>
      <t xml:space="preserve">→ </t>
    </r>
    <r>
      <rPr>
        <b/>
        <sz val="11"/>
        <rFont val="Times New Roman"/>
        <family val="1"/>
      </rPr>
      <t>Coluna</t>
    </r>
    <r>
      <rPr>
        <sz val="11"/>
        <rFont val="Times New Roman"/>
        <family val="1"/>
      </rPr>
      <t xml:space="preserve"> "</t>
    </r>
    <r>
      <rPr>
        <b/>
        <sz val="11"/>
        <color rgb="FFFF0000"/>
        <rFont val="Times New Roman"/>
        <family val="1"/>
      </rPr>
      <t>VT (m³/ha)</t>
    </r>
    <r>
      <rPr>
        <sz val="11"/>
        <rFont val="Times New Roman"/>
        <family val="1"/>
      </rPr>
      <t xml:space="preserve">": Qual o volume total existente (para todas as árvores) por hectare em cada UT? Use a função </t>
    </r>
    <r>
      <rPr>
        <b/>
        <sz val="11"/>
        <color rgb="FF7030A0"/>
        <rFont val="Times New Roman"/>
        <family val="1"/>
      </rPr>
      <t>SOMASES()</t>
    </r>
    <r>
      <rPr>
        <sz val="11"/>
        <rFont val="Times New Roman"/>
        <family val="1"/>
      </rPr>
      <t xml:space="preserve"> para obter soma do volume total por UT e depois divida o resultado pela AEEF de cada UT. (Aplique a função </t>
    </r>
    <r>
      <rPr>
        <b/>
        <sz val="11"/>
        <color rgb="FF7030A0"/>
        <rFont val="Times New Roman"/>
        <family val="1"/>
      </rPr>
      <t>SOMASES()</t>
    </r>
    <r>
      <rPr>
        <sz val="11"/>
        <rFont val="Times New Roman"/>
        <family val="1"/>
      </rPr>
      <t xml:space="preserve"> sobre a tabela "</t>
    </r>
    <r>
      <rPr>
        <b/>
        <sz val="11"/>
        <color theme="9" tint="-0.249977111117893"/>
        <rFont val="Times New Roman"/>
        <family val="1"/>
      </rPr>
      <t>CENSO</t>
    </r>
    <r>
      <rPr>
        <sz val="11"/>
        <rFont val="Times New Roman"/>
        <family val="1"/>
      </rPr>
      <t>" da aba "</t>
    </r>
    <r>
      <rPr>
        <b/>
        <sz val="11"/>
        <color rgb="FF0070C0"/>
        <rFont val="Times New Roman"/>
        <family val="1"/>
      </rPr>
      <t>IF-100%</t>
    </r>
    <r>
      <rPr>
        <sz val="11"/>
        <rFont val="Times New Roman"/>
        <family val="1"/>
      </rPr>
      <t>").</t>
    </r>
  </si>
  <si>
    <r>
      <t xml:space="preserve">→ </t>
    </r>
    <r>
      <rPr>
        <b/>
        <sz val="11"/>
        <rFont val="Times New Roman"/>
        <family val="1"/>
      </rPr>
      <t>Coluna</t>
    </r>
    <r>
      <rPr>
        <sz val="11"/>
        <rFont val="Times New Roman"/>
        <family val="1"/>
      </rPr>
      <t xml:space="preserve"> "</t>
    </r>
    <r>
      <rPr>
        <b/>
        <sz val="11"/>
        <color rgb="FFFF0000"/>
        <rFont val="Times New Roman"/>
        <family val="1"/>
      </rPr>
      <t>VP (m³/ha)</t>
    </r>
    <r>
      <rPr>
        <sz val="11"/>
        <rFont val="Times New Roman"/>
        <family val="1"/>
      </rPr>
      <t xml:space="preserve">": Qual o volume planejado para explorar por hectare em cada UT (considerando apenas as árvores para explorar)? Use a função </t>
    </r>
    <r>
      <rPr>
        <b/>
        <sz val="11"/>
        <color rgb="FF7030A0"/>
        <rFont val="Times New Roman"/>
        <family val="1"/>
      </rPr>
      <t>SOMASES()</t>
    </r>
    <r>
      <rPr>
        <sz val="11"/>
        <rFont val="Times New Roman"/>
        <family val="1"/>
      </rPr>
      <t xml:space="preserve"> para obter soma do volume a explorar por UT e depois divida o resultado pela AEEF de cada UT. (Aplique a função </t>
    </r>
    <r>
      <rPr>
        <b/>
        <sz val="11"/>
        <color rgb="FF7030A0"/>
        <rFont val="Times New Roman"/>
        <family val="1"/>
      </rPr>
      <t xml:space="preserve">SOMASES() </t>
    </r>
    <r>
      <rPr>
        <sz val="11"/>
        <rFont val="Times New Roman"/>
        <family val="1"/>
      </rPr>
      <t>sobre a tabela "</t>
    </r>
    <r>
      <rPr>
        <b/>
        <sz val="11"/>
        <color theme="9" tint="-0.249977111117893"/>
        <rFont val="Times New Roman"/>
        <family val="1"/>
      </rPr>
      <t>CENSO</t>
    </r>
    <r>
      <rPr>
        <sz val="11"/>
        <rFont val="Times New Roman"/>
        <family val="1"/>
      </rPr>
      <t>" da aba "</t>
    </r>
    <r>
      <rPr>
        <b/>
        <sz val="11"/>
        <color rgb="FF0070C0"/>
        <rFont val="Times New Roman"/>
        <family val="1"/>
      </rPr>
      <t>IF-100%</t>
    </r>
    <r>
      <rPr>
        <sz val="11"/>
        <rFont val="Times New Roman"/>
        <family val="1"/>
      </rPr>
      <t>").</t>
    </r>
  </si>
  <si>
    <t>(Obs.: Se atente para que o VP para "Explorar" por UT não ultrapasse 30 m³/ha.)</t>
  </si>
  <si>
    <r>
      <t>→ Árvores categorizadas como "</t>
    </r>
    <r>
      <rPr>
        <b/>
        <sz val="11"/>
        <color theme="9" tint="-0.249977111117893"/>
        <rFont val="Times New Roman"/>
        <family val="1"/>
      </rPr>
      <t>Matriz</t>
    </r>
    <r>
      <rPr>
        <sz val="11"/>
        <rFont val="Times New Roman"/>
        <family val="1"/>
      </rPr>
      <t>" podem ser destinadas para serem "</t>
    </r>
    <r>
      <rPr>
        <b/>
        <sz val="11"/>
        <color theme="9" tint="-0.249977111117893"/>
        <rFont val="Times New Roman"/>
        <family val="1"/>
      </rPr>
      <t>Substitutas</t>
    </r>
    <r>
      <rPr>
        <sz val="11"/>
        <rFont val="Times New Roman"/>
        <family val="1"/>
      </rPr>
      <t>".</t>
    </r>
  </si>
  <si>
    <r>
      <t xml:space="preserve">Autor: </t>
    </r>
    <r>
      <rPr>
        <sz val="11"/>
        <rFont val="Times New Roman"/>
        <family val="1"/>
      </rPr>
      <t>Prof. Deivison Venicio Souza</t>
    </r>
  </si>
  <si>
    <t>Legislação com diretrizes técnicas para análise de Censo Florestal (IF-100%) no âmbito do MFS de Florestas Nativas no Bioma Amazônia</t>
  </si>
  <si>
    <t>Decreto nº 5.975 de 30 de novembro 2006 (Defini fundamentos técnicos gerais do PMFS, transporte de produtos e subprodutos florestais)</t>
  </si>
  <si>
    <t>Norma de Execução/IBAMA 01 de 24 de 04 de 2007 (Diretrizes Técnicas para Elaboração dos PMFS)</t>
  </si>
  <si>
    <t>Portaria MMA nº 443 de 17 de dezembro de 2014 (Lista as espécies da flora brasileira ameaçadas de extinção)</t>
  </si>
  <si>
    <t>Portaria MMA nº 148 de 07 de junho de 2022 (Altera anexos da Portaria MMA nº 443, de 17 de dezembro de 2014)</t>
  </si>
  <si>
    <t>Instrução Normativa nº 01 de 12 de fevereiro de 2015 – MMA (Regulamenta o manejo das espécies vulneráveis - VU)</t>
  </si>
  <si>
    <t>Instrução Normativa/IBAMA nº 28 de 10 de dezembro de 2024 – MMA (MFS espécies listadas na CITES dos gêneros Handroanthus, Tabebuia, Dipteryx e Cedrela)</t>
  </si>
  <si>
    <t>Instrução Normativa/SEMAS nº 03 de 10 de Outubro de 2017 (Calendário Florestal: períodos para a safra da exploração de madeira)</t>
  </si>
  <si>
    <t>Portaria/SEMAS nº 39 de 14 de Janeiro de 2025 (Estabelece o modelo padronizado para apresentação dos arquivos digitais de inventário florestal)</t>
  </si>
  <si>
    <t>Instrução Normativa/SEMAS nº 05 de 10 de Setembro de 2015 (Procedimentos técnicos para elaboração, apresentação, execução e avaliação técnica de PMFS)</t>
  </si>
  <si>
    <t>Passo a Passo (Análise Técnica de IF-100%) - Estudo de Caso (Fazenda Ana Paula)</t>
  </si>
  <si>
    <t>Aspectos Gerais:</t>
  </si>
  <si>
    <t>Resolução CONAMA nº 406 de 02 de fevereiro de 2009 (Parâmetros técnicos para elaboração, avaliação e execução de PMFS fins madeireiros)</t>
  </si>
  <si>
    <t>Resolução CONAMA nº 406 de 02 de fevereiro de 2009</t>
  </si>
  <si>
    <r>
      <t>b) Em seguida, no menu "</t>
    </r>
    <r>
      <rPr>
        <b/>
        <sz val="11"/>
        <rFont val="Times New Roman"/>
        <family val="1"/>
      </rPr>
      <t>Pagina inicial</t>
    </r>
    <r>
      <rPr>
        <sz val="11"/>
        <rFont val="Times New Roman"/>
        <family val="1"/>
      </rPr>
      <t>" escolher a opção "</t>
    </r>
    <r>
      <rPr>
        <b/>
        <sz val="11"/>
        <rFont val="Times New Roman"/>
        <family val="1"/>
      </rPr>
      <t>Formatar como Tabela</t>
    </r>
    <r>
      <rPr>
        <sz val="11"/>
        <rFont val="Times New Roman"/>
        <family val="1"/>
      </rPr>
      <t>" (Escolha um design qualquer).</t>
    </r>
  </si>
  <si>
    <t>N° UT</t>
  </si>
  <si>
    <t>N° FAIXA</t>
  </si>
  <si>
    <t>Nº ÁRVORE</t>
  </si>
  <si>
    <t>NOME COMUM</t>
  </si>
  <si>
    <t>CAP (cm)</t>
  </si>
  <si>
    <t>H (m)</t>
  </si>
  <si>
    <r>
      <t xml:space="preserve">👉 </t>
    </r>
    <r>
      <rPr>
        <b/>
        <sz val="11"/>
        <color theme="9" tint="-0.249977111117893"/>
        <rFont val="Times New Roman"/>
        <family val="1"/>
      </rPr>
      <t>PASSO 2</t>
    </r>
    <r>
      <rPr>
        <b/>
        <sz val="11"/>
        <rFont val="Times New Roman"/>
        <family val="1"/>
      </rPr>
      <t>: Considere as seguintes Áreas de Efetiva Exploração Florestal por Unidade de Trabalho (UT): (Análise Geotecnológica)</t>
    </r>
  </si>
  <si>
    <r>
      <t xml:space="preserve">👉 </t>
    </r>
    <r>
      <rPr>
        <b/>
        <sz val="11"/>
        <color theme="9" tint="-0.249977111117893"/>
        <rFont val="Times New Roman"/>
        <family val="1"/>
      </rPr>
      <t>PASSO 1</t>
    </r>
    <r>
      <rPr>
        <b/>
        <sz val="11"/>
        <rFont val="Times New Roman"/>
        <family val="1"/>
      </rPr>
      <t>: Defina a lista de espécies que devem ser consideradas para exploração florestal (corte): (espécies de valor comercial no mercado)</t>
    </r>
  </si>
  <si>
    <r>
      <t xml:space="preserve">a) Calcule o diâmetro de cada árvore. (Use a fórmula </t>
    </r>
    <r>
      <rPr>
        <b/>
        <sz val="11"/>
        <rFont val="Times New Roman"/>
        <family val="1"/>
      </rPr>
      <t>DAP = CAP/π</t>
    </r>
    <r>
      <rPr>
        <sz val="11"/>
        <rFont val="Times New Roman"/>
        <family val="1"/>
      </rPr>
      <t>)</t>
    </r>
  </si>
  <si>
    <r>
      <t>b) Calcule a área transversal de cada árvore (g</t>
    </r>
    <r>
      <rPr>
        <vertAlign val="subscript"/>
        <sz val="11"/>
        <rFont val="Times New Roman"/>
        <family val="1"/>
      </rPr>
      <t>i</t>
    </r>
    <r>
      <rPr>
        <sz val="11"/>
        <rFont val="Times New Roman"/>
        <family val="1"/>
      </rPr>
      <t xml:space="preserve">), em m². Use a fórmula </t>
    </r>
    <r>
      <rPr>
        <b/>
        <sz val="11"/>
        <rFont val="Times New Roman"/>
        <family val="1"/>
      </rPr>
      <t>g</t>
    </r>
    <r>
      <rPr>
        <b/>
        <vertAlign val="subscript"/>
        <sz val="11"/>
        <rFont val="Times New Roman"/>
        <family val="1"/>
      </rPr>
      <t>i</t>
    </r>
    <r>
      <rPr>
        <b/>
        <sz val="11"/>
        <rFont val="Times New Roman"/>
        <family val="1"/>
      </rPr>
      <t xml:space="preserve"> = (πDAP²)/40000</t>
    </r>
  </si>
  <si>
    <r>
      <t>c) Calcule o volume de cada árvore (v</t>
    </r>
    <r>
      <rPr>
        <vertAlign val="subscript"/>
        <sz val="11"/>
        <rFont val="Times New Roman"/>
        <family val="1"/>
      </rPr>
      <t>i</t>
    </r>
    <r>
      <rPr>
        <sz val="11"/>
        <rFont val="Times New Roman"/>
        <family val="1"/>
      </rPr>
      <t xml:space="preserve">), em m³. (Use a fórmula </t>
    </r>
    <r>
      <rPr>
        <b/>
        <sz val="11"/>
        <rFont val="Times New Roman"/>
        <family val="1"/>
      </rPr>
      <t>v = g*h*0,7</t>
    </r>
    <r>
      <rPr>
        <sz val="11"/>
        <rFont val="Times New Roman"/>
        <family val="1"/>
      </rPr>
      <t>) (Art. 24 da IN 05 de 10/09/2015)</t>
    </r>
  </si>
  <si>
    <r>
      <t>→ Construa uma tabela dinâmica a partir da tabela "</t>
    </r>
    <r>
      <rPr>
        <b/>
        <sz val="11"/>
        <color rgb="FFFF00FF"/>
        <rFont val="Times New Roman"/>
        <family val="1"/>
      </rPr>
      <t>CENSO</t>
    </r>
    <r>
      <rPr>
        <sz val="11"/>
        <rFont val="Times New Roman"/>
        <family val="1"/>
      </rPr>
      <t>" da aba "</t>
    </r>
    <r>
      <rPr>
        <b/>
        <sz val="11"/>
        <color rgb="FF0070C0"/>
        <rFont val="Times New Roman"/>
        <family val="1"/>
      </rPr>
      <t>IF-100%</t>
    </r>
    <r>
      <rPr>
        <sz val="11"/>
        <rFont val="Times New Roman"/>
        <family val="1"/>
      </rPr>
      <t>" (salve na aba denominada "</t>
    </r>
    <r>
      <rPr>
        <b/>
        <sz val="11"/>
        <color rgb="FF0070C0"/>
        <rFont val="Times New Roman"/>
        <family val="1"/>
      </rPr>
      <t>DISTRIBUICAO-ESPECIES</t>
    </r>
    <r>
      <rPr>
        <sz val="11"/>
        <rFont val="Times New Roman"/>
        <family val="1"/>
      </rPr>
      <t>").</t>
    </r>
  </si>
  <si>
    <r>
      <t>→ Na tabela dinâmica, adicione a coluna "</t>
    </r>
    <r>
      <rPr>
        <b/>
        <sz val="11"/>
        <color rgb="FFFF0000"/>
        <rFont val="Times New Roman"/>
        <family val="1"/>
      </rPr>
      <t>DAP (cm)</t>
    </r>
    <r>
      <rPr>
        <sz val="11"/>
        <rFont val="Times New Roman"/>
        <family val="1"/>
      </rPr>
      <t>" no campo "</t>
    </r>
    <r>
      <rPr>
        <b/>
        <sz val="11"/>
        <color rgb="FF00B050"/>
        <rFont val="Times New Roman"/>
        <family val="1"/>
      </rPr>
      <t>Linhas</t>
    </r>
    <r>
      <rPr>
        <sz val="11"/>
        <rFont val="Times New Roman"/>
        <family val="1"/>
      </rPr>
      <t>".</t>
    </r>
  </si>
  <si>
    <r>
      <t>→ Construídas as classes, adicione a contagem de "</t>
    </r>
    <r>
      <rPr>
        <b/>
        <sz val="11"/>
        <color rgb="FFFF0000"/>
        <rFont val="Times New Roman"/>
        <family val="1"/>
      </rPr>
      <t>NOME COMUM</t>
    </r>
    <r>
      <rPr>
        <sz val="11"/>
        <rFont val="Times New Roman"/>
        <family val="1"/>
      </rPr>
      <t>" no campo "</t>
    </r>
    <r>
      <rPr>
        <b/>
        <sz val="11"/>
        <color rgb="FF00B050"/>
        <rFont val="Times New Roman"/>
        <family val="1"/>
      </rPr>
      <t>Valores</t>
    </r>
    <r>
      <rPr>
        <sz val="11"/>
        <rFont val="Times New Roman"/>
        <family val="1"/>
      </rPr>
      <t>", e "</t>
    </r>
    <r>
      <rPr>
        <b/>
        <sz val="11"/>
        <color rgb="FFFF0000"/>
        <rFont val="Times New Roman"/>
        <family val="1"/>
      </rPr>
      <t>NOME COMUM</t>
    </r>
    <r>
      <rPr>
        <sz val="11"/>
        <rFont val="Times New Roman"/>
        <family val="1"/>
      </rPr>
      <t>" e "</t>
    </r>
    <r>
      <rPr>
        <b/>
        <sz val="11"/>
        <color rgb="FFFF0000"/>
        <rFont val="Times New Roman"/>
        <family val="1"/>
      </rPr>
      <t>N° UT</t>
    </r>
    <r>
      <rPr>
        <sz val="11"/>
        <rFont val="Times New Roman"/>
        <family val="1"/>
      </rPr>
      <t>" ao campo "</t>
    </r>
    <r>
      <rPr>
        <b/>
        <sz val="11"/>
        <color rgb="FF00B050"/>
        <rFont val="Times New Roman"/>
        <family val="1"/>
      </rPr>
      <t>Filtros</t>
    </r>
    <r>
      <rPr>
        <sz val="11"/>
        <rFont val="Times New Roman"/>
        <family val="1"/>
      </rPr>
      <t>".</t>
    </r>
  </si>
  <si>
    <t>a) Tabela Dinâmica:</t>
  </si>
  <si>
    <t>b) Gráfico Dinâmico:</t>
  </si>
  <si>
    <r>
      <t xml:space="preserve">→ Adicione um </t>
    </r>
    <r>
      <rPr>
        <b/>
        <sz val="11"/>
        <rFont val="Times New Roman"/>
        <family val="1"/>
      </rPr>
      <t>Gráfico Dinâmico</t>
    </r>
    <r>
      <rPr>
        <sz val="11"/>
        <rFont val="Times New Roman"/>
        <family val="1"/>
      </rPr>
      <t xml:space="preserve"> para a </t>
    </r>
    <r>
      <rPr>
        <b/>
        <sz val="11"/>
        <rFont val="Times New Roman"/>
        <family val="1"/>
      </rPr>
      <t>Tabela Dinâmica</t>
    </r>
    <r>
      <rPr>
        <sz val="11"/>
        <rFont val="Times New Roman"/>
        <family val="1"/>
      </rPr>
      <t>. Para tanto, faça:</t>
    </r>
  </si>
  <si>
    <r>
      <t>2) Selecione a opção "</t>
    </r>
    <r>
      <rPr>
        <b/>
        <sz val="11"/>
        <rFont val="Times New Roman"/>
        <family val="1"/>
      </rPr>
      <t>Análise de Tabela Dinâmica</t>
    </r>
    <r>
      <rPr>
        <sz val="11"/>
        <rFont val="Times New Roman"/>
        <family val="1"/>
      </rPr>
      <t>";</t>
    </r>
  </si>
  <si>
    <r>
      <t xml:space="preserve">a) Use a função </t>
    </r>
    <r>
      <rPr>
        <b/>
        <sz val="11"/>
        <color rgb="FF7030A0"/>
        <rFont val="Times New Roman"/>
        <family val="1"/>
      </rPr>
      <t>SE()</t>
    </r>
    <r>
      <rPr>
        <sz val="11"/>
        <rFont val="Times New Roman"/>
        <family val="1"/>
      </rPr>
      <t xml:space="preserve"> para isso. A condição lógica é </t>
    </r>
    <r>
      <rPr>
        <b/>
        <sz val="11"/>
        <rFont val="Times New Roman"/>
        <family val="1"/>
      </rPr>
      <t>DAP (cm) &gt; 200</t>
    </r>
    <r>
      <rPr>
        <sz val="11"/>
        <rFont val="Times New Roman"/>
        <family val="1"/>
      </rPr>
      <t>. Atribua o texto "</t>
    </r>
    <r>
      <rPr>
        <b/>
        <sz val="11"/>
        <rFont val="Times New Roman"/>
        <family val="1"/>
      </rPr>
      <t>Superior</t>
    </r>
    <r>
      <rPr>
        <sz val="11"/>
        <rFont val="Times New Roman"/>
        <family val="1"/>
      </rPr>
      <t>" se a condição for Verdadeira, e "</t>
    </r>
    <r>
      <rPr>
        <b/>
        <sz val="11"/>
        <rFont val="Times New Roman"/>
        <family val="1"/>
      </rPr>
      <t>Inferior</t>
    </r>
    <r>
      <rPr>
        <sz val="11"/>
        <rFont val="Times New Roman"/>
        <family val="1"/>
      </rPr>
      <t>" se Falsa.</t>
    </r>
  </si>
  <si>
    <r>
      <t xml:space="preserve">👉 </t>
    </r>
    <r>
      <rPr>
        <b/>
        <sz val="11"/>
        <color theme="9" tint="-0.249977111117893"/>
        <rFont val="Times New Roman"/>
        <family val="1"/>
      </rPr>
      <t>PASSO 4</t>
    </r>
    <r>
      <rPr>
        <b/>
        <sz val="11"/>
        <rFont val="Times New Roman"/>
        <family val="1"/>
      </rPr>
      <t>: Renomeie os nomes das colunas da tabela "</t>
    </r>
    <r>
      <rPr>
        <b/>
        <sz val="11"/>
        <color rgb="FFFF00FF"/>
        <rFont val="Times New Roman"/>
        <family val="1"/>
      </rPr>
      <t>CENSO</t>
    </r>
    <r>
      <rPr>
        <b/>
        <sz val="11"/>
        <rFont val="Times New Roman"/>
        <family val="1"/>
      </rPr>
      <t>" na aba "</t>
    </r>
    <r>
      <rPr>
        <b/>
        <sz val="11"/>
        <color rgb="FF0070C0"/>
        <rFont val="Times New Roman"/>
        <family val="1"/>
      </rPr>
      <t>IF-100%</t>
    </r>
    <r>
      <rPr>
        <b/>
        <sz val="11"/>
        <rFont val="Times New Roman"/>
        <family val="1"/>
      </rPr>
      <t>", conforme Portaria SEMAS 39/2025 (Anexos I e II)</t>
    </r>
  </si>
  <si>
    <r>
      <t>→ Na janela aberta, adicione no campo "</t>
    </r>
    <r>
      <rPr>
        <b/>
        <sz val="11"/>
        <rFont val="Times New Roman"/>
        <family val="1"/>
      </rPr>
      <t>Tabela/Intervalo</t>
    </r>
    <r>
      <rPr>
        <sz val="11"/>
        <rFont val="Times New Roman"/>
        <family val="1"/>
      </rPr>
      <t xml:space="preserve">" o nome da tabela que servirá de referência para construir a </t>
    </r>
    <r>
      <rPr>
        <b/>
        <sz val="11"/>
        <color rgb="FFC00000"/>
        <rFont val="Times New Roman"/>
        <family val="1"/>
      </rPr>
      <t>TD</t>
    </r>
    <r>
      <rPr>
        <sz val="11"/>
        <rFont val="Times New Roman"/>
        <family val="1"/>
      </rPr>
      <t xml:space="preserve">. Nesse caso, o nome da tabela é </t>
    </r>
    <r>
      <rPr>
        <b/>
        <sz val="11"/>
        <color rgb="FFFF00FF"/>
        <rFont val="Times New Roman"/>
        <family val="1"/>
      </rPr>
      <t>CENSO</t>
    </r>
    <r>
      <rPr>
        <sz val="11"/>
        <rFont val="Times New Roman"/>
        <family val="1"/>
      </rPr>
      <t>.</t>
    </r>
  </si>
  <si>
    <r>
      <t>→ Clique no menu "</t>
    </r>
    <r>
      <rPr>
        <b/>
        <sz val="11"/>
        <color theme="1"/>
        <rFont val="Times New Roman"/>
        <family val="1"/>
      </rPr>
      <t>Inserir</t>
    </r>
    <r>
      <rPr>
        <sz val="11"/>
        <rFont val="Times New Roman"/>
        <family val="1"/>
      </rPr>
      <t xml:space="preserve">". Na sequência, clique em </t>
    </r>
    <r>
      <rPr>
        <b/>
        <sz val="11"/>
        <color rgb="FFC00000"/>
        <rFont val="Times New Roman"/>
        <family val="1"/>
      </rPr>
      <t>Tabela Dinâmica</t>
    </r>
    <r>
      <rPr>
        <sz val="11"/>
        <rFont val="Times New Roman"/>
        <family val="1"/>
      </rPr>
      <t xml:space="preserve"> no canto superior esquerdo. (</t>
    </r>
    <r>
      <rPr>
        <b/>
        <sz val="11"/>
        <rFont val="Times New Roman"/>
        <family val="1"/>
      </rPr>
      <t>Uma janela será aberta!</t>
    </r>
    <r>
      <rPr>
        <sz val="11"/>
        <rFont val="Times New Roman"/>
        <family val="1"/>
      </rPr>
      <t>).</t>
    </r>
  </si>
  <si>
    <r>
      <t>→ Ainda na janela aberta, existe a apção "</t>
    </r>
    <r>
      <rPr>
        <b/>
        <sz val="11"/>
        <rFont val="Times New Roman"/>
        <family val="1"/>
      </rPr>
      <t>Escolha onde deseja colocar a tabela dinâmica</t>
    </r>
    <r>
      <rPr>
        <sz val="11"/>
        <rFont val="Times New Roman"/>
        <family val="1"/>
      </rPr>
      <t>". Selecione a opão "</t>
    </r>
    <r>
      <rPr>
        <b/>
        <sz val="11"/>
        <rFont val="Times New Roman"/>
        <family val="1"/>
      </rPr>
      <t>Planilha Existente</t>
    </r>
    <r>
      <rPr>
        <sz val="11"/>
        <rFont val="Times New Roman"/>
        <family val="1"/>
      </rPr>
      <t>", escolha um local na aba "</t>
    </r>
    <r>
      <rPr>
        <b/>
        <sz val="11"/>
        <color rgb="FF0070C0"/>
        <rFont val="Times New Roman"/>
        <family val="1"/>
      </rPr>
      <t>LISTA-ESPECIES</t>
    </r>
    <r>
      <rPr>
        <sz val="11"/>
        <rFont val="Times New Roman"/>
        <family val="1"/>
      </rPr>
      <t xml:space="preserve">" para construir a </t>
    </r>
    <r>
      <rPr>
        <b/>
        <sz val="11"/>
        <color rgb="FFC00000"/>
        <rFont val="Times New Roman"/>
        <family val="1"/>
      </rPr>
      <t>TD</t>
    </r>
    <r>
      <rPr>
        <sz val="11"/>
        <rFont val="Times New Roman"/>
        <family val="1"/>
      </rPr>
      <t>. (</t>
    </r>
    <r>
      <rPr>
        <b/>
        <sz val="11"/>
        <rFont val="Times New Roman"/>
        <family val="1"/>
      </rPr>
      <t xml:space="preserve">Uma </t>
    </r>
    <r>
      <rPr>
        <b/>
        <sz val="11"/>
        <color rgb="FFC00000"/>
        <rFont val="Times New Roman"/>
        <family val="1"/>
      </rPr>
      <t>TD</t>
    </r>
    <r>
      <rPr>
        <b/>
        <sz val="11"/>
        <rFont val="Times New Roman"/>
        <family val="1"/>
      </rPr>
      <t xml:space="preserve"> vazia ficará disponível para edição!</t>
    </r>
    <r>
      <rPr>
        <sz val="11"/>
        <rFont val="Times New Roman"/>
        <family val="1"/>
      </rPr>
      <t>)</t>
    </r>
  </si>
  <si>
    <r>
      <t xml:space="preserve">Agora, estamos prontos para oraganizar a </t>
    </r>
    <r>
      <rPr>
        <b/>
        <sz val="11"/>
        <color rgb="FFC00000"/>
        <rFont val="Times New Roman"/>
        <family val="1"/>
      </rPr>
      <t>TD</t>
    </r>
    <r>
      <rPr>
        <b/>
        <sz val="11"/>
        <rFont val="Times New Roman"/>
        <family val="1"/>
      </rPr>
      <t xml:space="preserve"> para retornar as informação desejada!</t>
    </r>
  </si>
  <si>
    <r>
      <t xml:space="preserve">→ Para espécies cujo menor valor de DAP é inferior a 40 cm (Menor DAP </t>
    </r>
    <r>
      <rPr>
        <b/>
        <sz val="11"/>
        <rFont val="Times New Roman"/>
        <family val="1"/>
      </rPr>
      <t>&lt; 40 cm</t>
    </r>
    <r>
      <rPr>
        <sz val="11"/>
        <rFont val="Times New Roman"/>
        <family val="1"/>
      </rPr>
      <t xml:space="preserve">) fixar o </t>
    </r>
    <r>
      <rPr>
        <b/>
        <sz val="11"/>
        <color rgb="FFFF0000"/>
        <rFont val="Times New Roman"/>
        <family val="1"/>
      </rPr>
      <t>DMCE</t>
    </r>
    <r>
      <rPr>
        <sz val="11"/>
        <rFont val="Times New Roman"/>
        <family val="1"/>
      </rPr>
      <t xml:space="preserve"> em</t>
    </r>
    <r>
      <rPr>
        <b/>
        <sz val="11"/>
        <rFont val="Times New Roman"/>
        <family val="1"/>
      </rPr>
      <t xml:space="preserve"> 50 cm</t>
    </r>
    <r>
      <rPr>
        <sz val="11"/>
        <rFont val="Times New Roman"/>
        <family val="1"/>
      </rPr>
      <t>.</t>
    </r>
  </si>
  <si>
    <r>
      <t xml:space="preserve">→ Para espécies cujo menor valor de DAP é maior ou igual a 40 cm (Menor DAP </t>
    </r>
    <r>
      <rPr>
        <b/>
        <sz val="11"/>
        <rFont val="Times New Roman"/>
        <family val="1"/>
      </rPr>
      <t>≥ 40 cm</t>
    </r>
    <r>
      <rPr>
        <sz val="11"/>
        <rFont val="Times New Roman"/>
        <family val="1"/>
      </rPr>
      <t xml:space="preserve">) o </t>
    </r>
    <r>
      <rPr>
        <b/>
        <sz val="11"/>
        <color rgb="FFFF0000"/>
        <rFont val="Times New Roman"/>
        <family val="1"/>
      </rPr>
      <t>DMCE</t>
    </r>
    <r>
      <rPr>
        <sz val="11"/>
        <rFont val="Times New Roman"/>
        <family val="1"/>
      </rPr>
      <t xml:space="preserve"> será calculado da seguinte forma: </t>
    </r>
  </si>
  <si>
    <r>
      <t xml:space="preserve">Adicione (Somar) 10 cm ao menor valor DAP da espécie. Por exemplo, se o menor valor de DAP de uma espécie "X" for 50 cm, então: 50 cm + 10 cm = 60 cm. Ou seja, o </t>
    </r>
    <r>
      <rPr>
        <b/>
        <sz val="11"/>
        <color rgb="FFFF0000"/>
        <rFont val="Times New Roman"/>
        <family val="1"/>
      </rPr>
      <t>DMCE</t>
    </r>
    <r>
      <rPr>
        <sz val="11"/>
        <rFont val="Times New Roman"/>
        <family val="1"/>
      </rPr>
      <t xml:space="preserve"> da espécie "X" será 60 cm.</t>
    </r>
  </si>
  <si>
    <t>LONGITUDE</t>
  </si>
  <si>
    <t>LATITUDE</t>
  </si>
  <si>
    <r>
      <t>1) Clique no campo da</t>
    </r>
    <r>
      <rPr>
        <b/>
        <sz val="11"/>
        <color rgb="FFC00000"/>
        <rFont val="Times New Roman"/>
        <family val="1"/>
      </rPr>
      <t xml:space="preserve"> Tabela Dinâmica</t>
    </r>
    <r>
      <rPr>
        <sz val="11"/>
        <rFont val="Times New Roman"/>
        <family val="1"/>
      </rPr>
      <t xml:space="preserve">; </t>
    </r>
  </si>
  <si>
    <r>
      <t>3) Insira um "</t>
    </r>
    <r>
      <rPr>
        <b/>
        <sz val="11"/>
        <rFont val="Times New Roman"/>
        <family val="1"/>
      </rPr>
      <t>Gráfico Dinâmico</t>
    </r>
    <r>
      <rPr>
        <sz val="11"/>
        <rFont val="Times New Roman"/>
        <family val="1"/>
      </rPr>
      <t>" (disponível no campo "</t>
    </r>
    <r>
      <rPr>
        <b/>
        <sz val="11"/>
        <rFont val="Times New Roman"/>
        <family val="1"/>
      </rPr>
      <t>Ferramentas</t>
    </r>
    <r>
      <rPr>
        <sz val="11"/>
        <rFont val="Times New Roman"/>
        <family val="1"/>
      </rPr>
      <t>"). Escolha a opção "</t>
    </r>
    <r>
      <rPr>
        <b/>
        <sz val="11"/>
        <rFont val="Times New Roman"/>
        <family val="1"/>
      </rPr>
      <t>Gráfico de colunas</t>
    </r>
    <r>
      <rPr>
        <sz val="11"/>
        <rFont val="Times New Roman"/>
        <family val="1"/>
      </rPr>
      <t>".</t>
    </r>
  </si>
  <si>
    <r>
      <t>→ Avalie criticamente a distribuição diamétrica das espécies a serem destinada para corte (previamente indicada no item 1 desse roteiro!). (</t>
    </r>
    <r>
      <rPr>
        <b/>
        <sz val="11"/>
        <rFont val="Times New Roman"/>
        <family val="1"/>
      </rPr>
      <t>É importante avaliar a distribuição diamétrica das espécie em nível de UT</t>
    </r>
    <r>
      <rPr>
        <sz val="11"/>
        <rFont val="Times New Roman"/>
        <family val="1"/>
      </rPr>
      <t>).</t>
    </r>
  </si>
  <si>
    <r>
      <t>→ Uma janela chamada "</t>
    </r>
    <r>
      <rPr>
        <b/>
        <sz val="11"/>
        <rFont val="Times New Roman"/>
        <family val="1"/>
      </rPr>
      <t>Agrupamento</t>
    </r>
    <r>
      <rPr>
        <sz val="11"/>
        <rFont val="Times New Roman"/>
        <family val="1"/>
      </rPr>
      <t>" será aberta. Três informações são requeridas: "</t>
    </r>
    <r>
      <rPr>
        <b/>
        <sz val="11"/>
        <rFont val="Times New Roman"/>
        <family val="1"/>
      </rPr>
      <t>Iniciar em</t>
    </r>
    <r>
      <rPr>
        <sz val="11"/>
        <rFont val="Times New Roman"/>
        <family val="1"/>
      </rPr>
      <t>", "</t>
    </r>
    <r>
      <rPr>
        <b/>
        <sz val="11"/>
        <rFont val="Times New Roman"/>
        <family val="1"/>
      </rPr>
      <t>Finalizar em</t>
    </r>
    <r>
      <rPr>
        <sz val="11"/>
        <rFont val="Times New Roman"/>
        <family val="1"/>
      </rPr>
      <t>" e "</t>
    </r>
    <r>
      <rPr>
        <b/>
        <sz val="11"/>
        <rFont val="Times New Roman"/>
        <family val="1"/>
      </rPr>
      <t>Por</t>
    </r>
    <r>
      <rPr>
        <sz val="11"/>
        <rFont val="Times New Roman"/>
        <family val="1"/>
      </rPr>
      <t>". Por padrão, "</t>
    </r>
    <r>
      <rPr>
        <b/>
        <sz val="11"/>
        <rFont val="Times New Roman"/>
        <family val="1"/>
      </rPr>
      <t>Iniciar em</t>
    </r>
    <r>
      <rPr>
        <sz val="11"/>
        <rFont val="Times New Roman"/>
        <family val="1"/>
      </rPr>
      <t>" e "</t>
    </r>
    <r>
      <rPr>
        <b/>
        <sz val="11"/>
        <rFont val="Times New Roman"/>
        <family val="1"/>
      </rPr>
      <t>Finalizar em</t>
    </r>
    <r>
      <rPr>
        <sz val="11"/>
        <rFont val="Times New Roman"/>
        <family val="1"/>
      </rPr>
      <t xml:space="preserve">" retornará o </t>
    </r>
    <r>
      <rPr>
        <b/>
        <sz val="11"/>
        <rFont val="Times New Roman"/>
        <family val="1"/>
      </rPr>
      <t>menor valor de DAP (38,20 cm)</t>
    </r>
    <r>
      <rPr>
        <sz val="11"/>
        <rFont val="Times New Roman"/>
        <family val="1"/>
      </rPr>
      <t xml:space="preserve"> na opção "</t>
    </r>
    <r>
      <rPr>
        <b/>
        <sz val="11"/>
        <rFont val="Times New Roman"/>
        <family val="1"/>
      </rPr>
      <t>Iniciar em</t>
    </r>
    <r>
      <rPr>
        <sz val="11"/>
        <rFont val="Times New Roman"/>
        <family val="1"/>
      </rPr>
      <t xml:space="preserve">" e o </t>
    </r>
    <r>
      <rPr>
        <b/>
        <sz val="11"/>
        <rFont val="Times New Roman"/>
        <family val="1"/>
      </rPr>
      <t>maior valor de DAP (222,82 cm)</t>
    </r>
    <r>
      <rPr>
        <sz val="11"/>
        <rFont val="Times New Roman"/>
        <family val="1"/>
      </rPr>
      <t xml:space="preserve"> em "</t>
    </r>
    <r>
      <rPr>
        <b/>
        <sz val="11"/>
        <rFont val="Times New Roman"/>
        <family val="1"/>
      </rPr>
      <t>Finalizar em</t>
    </r>
    <r>
      <rPr>
        <sz val="11"/>
        <rFont val="Times New Roman"/>
        <family val="1"/>
      </rPr>
      <t>". Para construir classes mais organizadas, recomenta-se alterar a opção "</t>
    </r>
    <r>
      <rPr>
        <b/>
        <sz val="11"/>
        <rFont val="Times New Roman"/>
        <family val="1"/>
      </rPr>
      <t>Iniciar em</t>
    </r>
    <r>
      <rPr>
        <sz val="11"/>
        <rFont val="Times New Roman"/>
        <family val="1"/>
      </rPr>
      <t xml:space="preserve">" para </t>
    </r>
    <r>
      <rPr>
        <b/>
        <sz val="11"/>
        <color theme="3" tint="0.39997558519241921"/>
        <rFont val="Times New Roman"/>
        <family val="1"/>
      </rPr>
      <t>30 cm</t>
    </r>
    <r>
      <rPr>
        <sz val="11"/>
        <rFont val="Times New Roman"/>
        <family val="1"/>
      </rPr>
      <t xml:space="preserve"> e "</t>
    </r>
    <r>
      <rPr>
        <b/>
        <sz val="11"/>
        <rFont val="Times New Roman"/>
        <family val="1"/>
      </rPr>
      <t>Finalizar em</t>
    </r>
    <r>
      <rPr>
        <sz val="11"/>
        <rFont val="Times New Roman"/>
        <family val="1"/>
      </rPr>
      <t xml:space="preserve">" para </t>
    </r>
    <r>
      <rPr>
        <b/>
        <sz val="11"/>
        <color theme="3" tint="0.39997558519241921"/>
        <rFont val="Times New Roman"/>
        <family val="1"/>
      </rPr>
      <t>230 cm</t>
    </r>
    <r>
      <rPr>
        <sz val="11"/>
        <rFont val="Times New Roman"/>
        <family val="1"/>
      </rPr>
      <t>. Mantenha a opção "</t>
    </r>
    <r>
      <rPr>
        <b/>
        <sz val="11"/>
        <rFont val="Times New Roman"/>
        <family val="1"/>
      </rPr>
      <t>Por</t>
    </r>
    <r>
      <rPr>
        <sz val="11"/>
        <rFont val="Times New Roman"/>
        <family val="1"/>
      </rPr>
      <t xml:space="preserve">" com </t>
    </r>
    <r>
      <rPr>
        <b/>
        <sz val="11"/>
        <color theme="3" tint="0.39997558519241921"/>
        <rFont val="Times New Roman"/>
        <family val="1"/>
      </rPr>
      <t>10 cm</t>
    </r>
    <r>
      <rPr>
        <sz val="11"/>
        <rFont val="Times New Roman"/>
        <family val="1"/>
      </rPr>
      <t>.</t>
    </r>
  </si>
  <si>
    <r>
      <t xml:space="preserve">→ Customize o </t>
    </r>
    <r>
      <rPr>
        <b/>
        <sz val="11"/>
        <rFont val="Times New Roman"/>
        <family val="1"/>
      </rPr>
      <t>Gráfico Dinâmico</t>
    </r>
    <r>
      <rPr>
        <sz val="11"/>
        <rFont val="Times New Roman"/>
        <family val="1"/>
      </rPr>
      <t xml:space="preserve"> (</t>
    </r>
    <r>
      <rPr>
        <b/>
        <sz val="11"/>
        <rFont val="Times New Roman"/>
        <family val="1"/>
      </rPr>
      <t>Divirta-se!</t>
    </r>
    <r>
      <rPr>
        <sz val="11"/>
        <rFont val="Times New Roman"/>
        <family val="1"/>
      </rPr>
      <t>):</t>
    </r>
  </si>
  <si>
    <r>
      <rPr>
        <b/>
        <sz val="11"/>
        <rFont val="Times New Roman"/>
        <family val="1"/>
      </rPr>
      <t>Remover Botões de Campo no Gráfico</t>
    </r>
    <r>
      <rPr>
        <sz val="11"/>
        <rFont val="Times New Roman"/>
        <family val="1"/>
      </rPr>
      <t xml:space="preserve">: Clique com botão diretio em cima de qualquer botão no </t>
    </r>
    <r>
      <rPr>
        <b/>
        <sz val="11"/>
        <color rgb="FFC00000"/>
        <rFont val="Times New Roman"/>
        <family val="1"/>
      </rPr>
      <t>GD</t>
    </r>
    <r>
      <rPr>
        <sz val="11"/>
        <rFont val="Times New Roman"/>
        <family val="1"/>
      </rPr>
      <t xml:space="preserve"> e selecione a opção "</t>
    </r>
    <r>
      <rPr>
        <b/>
        <sz val="11"/>
        <rFont val="Times New Roman"/>
        <family val="1"/>
      </rPr>
      <t>Ocultar Todos os Botões de Campo no Gráfico</t>
    </r>
    <r>
      <rPr>
        <sz val="11"/>
        <rFont val="Times New Roman"/>
        <family val="1"/>
      </rPr>
      <t>"</t>
    </r>
  </si>
  <si>
    <r>
      <rPr>
        <b/>
        <sz val="11"/>
        <rFont val="Times New Roman"/>
        <family val="1"/>
      </rPr>
      <t>Adicione Elementos Gráficos</t>
    </r>
    <r>
      <rPr>
        <sz val="11"/>
        <rFont val="Times New Roman"/>
        <family val="1"/>
      </rPr>
      <t xml:space="preserve">: Clique em cima do </t>
    </r>
    <r>
      <rPr>
        <b/>
        <sz val="11"/>
        <color rgb="FFC00000"/>
        <rFont val="Times New Roman"/>
        <family val="1"/>
      </rPr>
      <t xml:space="preserve">GD </t>
    </r>
    <r>
      <rPr>
        <sz val="11"/>
        <rFont val="Times New Roman"/>
        <family val="1"/>
      </rPr>
      <t>e no canto superior direito (parte externa à região do gráfico) aparecerá um símbolo de cruz (+). Clique o simbolo (+) e aparecerá várias opções de elementos gráficos (</t>
    </r>
    <r>
      <rPr>
        <b/>
        <sz val="11"/>
        <rFont val="Times New Roman"/>
        <family val="1"/>
      </rPr>
      <t>Escolha o que deseja inserir, por exemplo "Título de Eixos"</t>
    </r>
    <r>
      <rPr>
        <sz val="11"/>
        <rFont val="Times New Roman"/>
        <family val="1"/>
      </rPr>
      <t>). Outro mecanismo (Talvez mais rápido!) é selecionar o menu "</t>
    </r>
    <r>
      <rPr>
        <b/>
        <sz val="11"/>
        <rFont val="Times New Roman"/>
        <family val="1"/>
      </rPr>
      <t>Design</t>
    </r>
    <r>
      <rPr>
        <sz val="11"/>
        <rFont val="Times New Roman"/>
        <family val="1"/>
      </rPr>
      <t>" e escolher um estilo de gráfico já disponível.</t>
    </r>
  </si>
  <si>
    <r>
      <t>→ Adicione as colunas "</t>
    </r>
    <r>
      <rPr>
        <b/>
        <sz val="11"/>
        <color rgb="FFFF0000"/>
        <rFont val="Times New Roman"/>
        <family val="1"/>
      </rPr>
      <t>Nome Vulgar</t>
    </r>
    <r>
      <rPr>
        <sz val="11"/>
        <rFont val="Times New Roman"/>
        <family val="1"/>
      </rPr>
      <t>", "</t>
    </r>
    <r>
      <rPr>
        <b/>
        <sz val="11"/>
        <color rgb="FFFF0000"/>
        <rFont val="Times New Roman"/>
        <family val="1"/>
      </rPr>
      <t>Nome Científico</t>
    </r>
    <r>
      <rPr>
        <sz val="11"/>
        <rFont val="Times New Roman"/>
        <family val="1"/>
      </rPr>
      <t>" no campo "</t>
    </r>
    <r>
      <rPr>
        <b/>
        <sz val="11"/>
        <color rgb="FF00B050"/>
        <rFont val="Times New Roman"/>
        <family val="1"/>
      </rPr>
      <t>Linhas</t>
    </r>
    <r>
      <rPr>
        <sz val="11"/>
        <rFont val="Times New Roman"/>
        <family val="1"/>
      </rPr>
      <t xml:space="preserve">" da </t>
    </r>
    <r>
      <rPr>
        <b/>
        <sz val="11"/>
        <color rgb="FFC00000"/>
        <rFont val="Times New Roman"/>
        <family val="1"/>
      </rPr>
      <t>Tabela Dinâmica</t>
    </r>
    <r>
      <rPr>
        <sz val="11"/>
        <rFont val="Times New Roman"/>
        <family val="1"/>
      </rPr>
      <t>.</t>
    </r>
  </si>
  <si>
    <r>
      <t>→ Adicione a coluna "</t>
    </r>
    <r>
      <rPr>
        <b/>
        <sz val="11"/>
        <color rgb="FFFF0000"/>
        <rFont val="Times New Roman"/>
        <family val="1"/>
      </rPr>
      <t>Nome Vulgar</t>
    </r>
    <r>
      <rPr>
        <sz val="11"/>
        <rFont val="Times New Roman"/>
        <family val="1"/>
      </rPr>
      <t>" no campo "</t>
    </r>
    <r>
      <rPr>
        <b/>
        <sz val="11"/>
        <color rgb="FF00B050"/>
        <rFont val="Times New Roman"/>
        <family val="1"/>
      </rPr>
      <t>Valores</t>
    </r>
    <r>
      <rPr>
        <sz val="11"/>
        <rFont val="Times New Roman"/>
        <family val="1"/>
      </rPr>
      <t>" para contagem de árvores por espécie.</t>
    </r>
  </si>
  <si>
    <r>
      <t xml:space="preserve">Customize a </t>
    </r>
    <r>
      <rPr>
        <b/>
        <sz val="11"/>
        <rFont val="Times New Roman"/>
        <family val="1"/>
      </rPr>
      <t>Tabela Dinâmica</t>
    </r>
    <r>
      <rPr>
        <sz val="11"/>
        <rFont val="Times New Roman"/>
        <family val="1"/>
      </rPr>
      <t xml:space="preserve"> (</t>
    </r>
    <r>
      <rPr>
        <b/>
        <sz val="11"/>
        <rFont val="Times New Roman"/>
        <family val="1"/>
      </rPr>
      <t>Divirta-se!</t>
    </r>
    <r>
      <rPr>
        <sz val="11"/>
        <rFont val="Times New Roman"/>
        <family val="1"/>
      </rPr>
      <t>):</t>
    </r>
  </si>
  <si>
    <r>
      <t xml:space="preserve">→ Clique em qualquer região da </t>
    </r>
    <r>
      <rPr>
        <b/>
        <sz val="11"/>
        <color rgb="FFC00000"/>
        <rFont val="Times New Roman"/>
        <family val="1"/>
      </rPr>
      <t>TD</t>
    </r>
    <r>
      <rPr>
        <sz val="11"/>
        <rFont val="Times New Roman"/>
        <family val="1"/>
      </rPr>
      <t>. Clique no menu "</t>
    </r>
    <r>
      <rPr>
        <b/>
        <sz val="11"/>
        <rFont val="Times New Roman"/>
        <family val="1"/>
      </rPr>
      <t>Design</t>
    </r>
    <r>
      <rPr>
        <sz val="11"/>
        <rFont val="Times New Roman"/>
        <family val="1"/>
      </rPr>
      <t>". No campo "</t>
    </r>
    <r>
      <rPr>
        <b/>
        <sz val="11"/>
        <rFont val="Times New Roman"/>
        <family val="1"/>
      </rPr>
      <t>Layout</t>
    </r>
    <r>
      <rPr>
        <sz val="11"/>
        <rFont val="Times New Roman"/>
        <family val="1"/>
      </rPr>
      <t>" selecione "</t>
    </r>
    <r>
      <rPr>
        <b/>
        <sz val="11"/>
        <rFont val="Times New Roman"/>
        <family val="1"/>
      </rPr>
      <t>Layaout de Relatório</t>
    </r>
    <r>
      <rPr>
        <sz val="11"/>
        <rFont val="Times New Roman"/>
        <family val="1"/>
      </rPr>
      <t>" e escolha a apção "</t>
    </r>
    <r>
      <rPr>
        <b/>
        <sz val="11"/>
        <rFont val="Times New Roman"/>
        <family val="1"/>
      </rPr>
      <t>Mostrar em Formato de Tabela</t>
    </r>
    <r>
      <rPr>
        <sz val="11"/>
        <rFont val="Times New Roman"/>
        <family val="1"/>
      </rPr>
      <t>".</t>
    </r>
  </si>
  <si>
    <r>
      <t>→ Em seguida, no campo "</t>
    </r>
    <r>
      <rPr>
        <b/>
        <sz val="11"/>
        <rFont val="Times New Roman"/>
        <family val="1"/>
      </rPr>
      <t>Subtotais</t>
    </r>
    <r>
      <rPr>
        <sz val="11"/>
        <rFont val="Times New Roman"/>
        <family val="1"/>
      </rPr>
      <t>", escolha a apção "</t>
    </r>
    <r>
      <rPr>
        <b/>
        <sz val="11"/>
        <rFont val="Times New Roman"/>
        <family val="1"/>
      </rPr>
      <t>Não Mostrar Subtotais</t>
    </r>
    <r>
      <rPr>
        <sz val="11"/>
        <rFont val="Times New Roman"/>
        <family val="1"/>
      </rPr>
      <t>".</t>
    </r>
  </si>
  <si>
    <r>
      <t>→ Escolha também um estilo no campo "</t>
    </r>
    <r>
      <rPr>
        <b/>
        <sz val="11"/>
        <rFont val="Times New Roman"/>
        <family val="1"/>
      </rPr>
      <t>Estilo de Tabela Dinâmica</t>
    </r>
    <r>
      <rPr>
        <sz val="11"/>
        <rFont val="Times New Roman"/>
        <family val="1"/>
      </rPr>
      <t>".</t>
    </r>
  </si>
  <si>
    <r>
      <t xml:space="preserve">a) Use a função </t>
    </r>
    <r>
      <rPr>
        <b/>
        <sz val="11"/>
        <color rgb="FF7030A0"/>
        <rFont val="Times New Roman"/>
        <family val="1"/>
      </rPr>
      <t>SE()</t>
    </r>
    <r>
      <rPr>
        <sz val="11"/>
        <rFont val="Times New Roman"/>
        <family val="1"/>
      </rPr>
      <t xml:space="preserve"> para isso. A condição lógica é </t>
    </r>
    <r>
      <rPr>
        <b/>
        <sz val="11"/>
        <rFont val="Times New Roman"/>
        <family val="1"/>
      </rPr>
      <t>DAP (cm) &lt; DMCE</t>
    </r>
    <r>
      <rPr>
        <sz val="11"/>
        <rFont val="Times New Roman"/>
        <family val="1"/>
      </rPr>
      <t>. Atribua o texto "</t>
    </r>
    <r>
      <rPr>
        <b/>
        <sz val="11"/>
        <rFont val="Times New Roman"/>
        <family val="1"/>
      </rPr>
      <t>DAP &lt; DMCE</t>
    </r>
    <r>
      <rPr>
        <sz val="11"/>
        <rFont val="Times New Roman"/>
        <family val="1"/>
      </rPr>
      <t>" se a condição for Verdadeira, e "</t>
    </r>
    <r>
      <rPr>
        <b/>
        <sz val="11"/>
        <rFont val="Times New Roman"/>
        <family val="1"/>
      </rPr>
      <t>DAP ≥ DMCE</t>
    </r>
    <r>
      <rPr>
        <sz val="11"/>
        <rFont val="Times New Roman"/>
        <family val="1"/>
      </rPr>
      <t>" se Falsa.</t>
    </r>
  </si>
  <si>
    <t>(COLUNA OPCIONAL! NÃO EXIGIDA PELOS ANEXOS DA PORTARIA 39/2025. AJUDARÁ APENAS NA GERAÇÃO DE RESULTADOS!)</t>
  </si>
  <si>
    <r>
      <t>→ Adicione as colunas "</t>
    </r>
    <r>
      <rPr>
        <b/>
        <sz val="11"/>
        <color rgb="FFFF0000"/>
        <rFont val="Times New Roman"/>
        <family val="1"/>
      </rPr>
      <t>UT</t>
    </r>
    <r>
      <rPr>
        <sz val="11"/>
        <rFont val="Times New Roman"/>
        <family val="1"/>
      </rPr>
      <t>" e "</t>
    </r>
    <r>
      <rPr>
        <b/>
        <sz val="11"/>
        <color rgb="FFFF0000"/>
        <rFont val="Times New Roman"/>
        <family val="1"/>
      </rPr>
      <t>COMERCIAIS</t>
    </r>
    <r>
      <rPr>
        <sz val="11"/>
        <rFont val="Times New Roman"/>
        <family val="1"/>
      </rPr>
      <t>" no campo "</t>
    </r>
    <r>
      <rPr>
        <b/>
        <sz val="11"/>
        <color rgb="FF00B050"/>
        <rFont val="Times New Roman"/>
        <family val="1"/>
      </rPr>
      <t>Filtros</t>
    </r>
    <r>
      <rPr>
        <sz val="11"/>
        <rFont val="Times New Roman"/>
        <family val="1"/>
      </rPr>
      <t>".</t>
    </r>
  </si>
  <si>
    <r>
      <t>→ Adicione a coluna "</t>
    </r>
    <r>
      <rPr>
        <b/>
        <sz val="11"/>
        <color rgb="FFFF0000"/>
        <rFont val="Times New Roman"/>
        <family val="1"/>
      </rPr>
      <t>DMCE</t>
    </r>
    <r>
      <rPr>
        <sz val="11"/>
        <rFont val="Times New Roman"/>
        <family val="1"/>
      </rPr>
      <t>" no campo "</t>
    </r>
    <r>
      <rPr>
        <b/>
        <sz val="11"/>
        <color rgb="FF00B050"/>
        <rFont val="Times New Roman"/>
        <family val="1"/>
      </rPr>
      <t>Valores</t>
    </r>
    <r>
      <rPr>
        <sz val="11"/>
        <rFont val="Times New Roman"/>
        <family val="1"/>
      </rPr>
      <t xml:space="preserve">", porém altere a o resumo do campo para retornar o valor </t>
    </r>
    <r>
      <rPr>
        <b/>
        <sz val="11"/>
        <rFont val="Times New Roman"/>
        <family val="1"/>
      </rPr>
      <t>MÉDIA</t>
    </r>
    <r>
      <rPr>
        <sz val="11"/>
        <rFont val="Times New Roman"/>
        <family val="1"/>
      </rPr>
      <t>.</t>
    </r>
  </si>
  <si>
    <t>Gênero</t>
  </si>
  <si>
    <t>Handroanthus</t>
  </si>
  <si>
    <t>Tabebuia</t>
  </si>
  <si>
    <t>Cedrela</t>
  </si>
  <si>
    <t>Instrução Normativa/IBAMA nº 28 de 10 de dezembro de 2024</t>
  </si>
  <si>
    <t>FOD</t>
  </si>
  <si>
    <t>DMC</t>
  </si>
  <si>
    <t>IME</t>
  </si>
  <si>
    <t>FOD = Floresta Ombrófila Densa</t>
  </si>
  <si>
    <t>FOA/FE/S/C</t>
  </si>
  <si>
    <t>FOA = Floresta Ombrófila Aberta/FE = Floresta Estacional/S = Savana/C = Campinarana</t>
  </si>
  <si>
    <t>DMC = Diâmetro Mínimo de Corte, em cm</t>
  </si>
  <si>
    <t>IME = Intensidade Máxima de Exploração, em %</t>
  </si>
  <si>
    <r>
      <t xml:space="preserve">1 - Tipologia Florestal: </t>
    </r>
    <r>
      <rPr>
        <sz val="11"/>
        <rFont val="Times New Roman"/>
        <family val="1"/>
      </rPr>
      <t>Floresta Ombrófila Densa</t>
    </r>
  </si>
  <si>
    <r>
      <rPr>
        <b/>
        <sz val="11"/>
        <rFont val="Times New Roman"/>
        <family val="1"/>
      </rPr>
      <t>2 - Ciclo de corte:</t>
    </r>
    <r>
      <rPr>
        <sz val="11"/>
        <rFont val="Times New Roman"/>
        <family val="1"/>
      </rPr>
      <t xml:space="preserve"> 35 anos (com previsão de uso de máquinas para arraste de toras).</t>
    </r>
  </si>
  <si>
    <r>
      <rPr>
        <b/>
        <sz val="11"/>
        <rFont val="Times New Roman"/>
        <family val="1"/>
      </rPr>
      <t>3 - Intensidade máxima de corte:</t>
    </r>
    <r>
      <rPr>
        <sz val="11"/>
        <rFont val="Times New Roman"/>
        <family val="1"/>
      </rPr>
      <t xml:space="preserve"> 30 m³/ha</t>
    </r>
  </si>
  <si>
    <r>
      <rPr>
        <b/>
        <sz val="11"/>
        <rFont val="Times New Roman"/>
        <family val="1"/>
      </rPr>
      <t>4 - Estimativa de Produtividade Anual:</t>
    </r>
    <r>
      <rPr>
        <sz val="11"/>
        <rFont val="Times New Roman"/>
        <family val="1"/>
      </rPr>
      <t xml:space="preserve"> 0,86 m³/ha/ano</t>
    </r>
  </si>
  <si>
    <t>6 - Diâmetro Mínimo de Corte (DMC) - IN IBAMA 27/2024:</t>
  </si>
  <si>
    <t>Dipteryx</t>
  </si>
  <si>
    <r>
      <t>→ Na tabela "</t>
    </r>
    <r>
      <rPr>
        <b/>
        <sz val="11"/>
        <color rgb="FFFF00FF"/>
        <rFont val="Times New Roman"/>
        <family val="1"/>
      </rPr>
      <t>CENSO</t>
    </r>
    <r>
      <rPr>
        <sz val="11"/>
        <rFont val="Times New Roman"/>
        <family val="1"/>
      </rPr>
      <t>" da aba "</t>
    </r>
    <r>
      <rPr>
        <b/>
        <sz val="11"/>
        <color rgb="FF7030A0"/>
        <rFont val="Times New Roman"/>
        <family val="1"/>
      </rPr>
      <t>IF-100%</t>
    </r>
    <r>
      <rPr>
        <sz val="11"/>
        <rFont val="Times New Roman"/>
        <family val="1"/>
      </rPr>
      <t>", procure a coluna "</t>
    </r>
    <r>
      <rPr>
        <b/>
        <sz val="11"/>
        <color rgb="FFFF0000"/>
        <rFont val="Times New Roman"/>
        <family val="1"/>
      </rPr>
      <t>Ameaçada</t>
    </r>
    <r>
      <rPr>
        <sz val="11"/>
        <rFont val="Times New Roman"/>
        <family val="1"/>
      </rPr>
      <t>" e clique no ícone de "</t>
    </r>
    <r>
      <rPr>
        <b/>
        <sz val="11"/>
        <rFont val="Times New Roman"/>
        <family val="1"/>
      </rPr>
      <t>Filtrar</t>
    </r>
    <r>
      <rPr>
        <sz val="11"/>
        <rFont val="Times New Roman"/>
        <family val="1"/>
      </rPr>
      <t>" (no canto inferior direito da célula). Em seguida, as categorias de ameaçadas serão exibidas, verifique se existem árvores de espécies da categoria "</t>
    </r>
    <r>
      <rPr>
        <b/>
        <sz val="11"/>
        <color theme="9" tint="-0.249977111117893"/>
        <rFont val="Times New Roman"/>
        <family val="1"/>
      </rPr>
      <t>Protegida</t>
    </r>
    <r>
      <rPr>
        <sz val="11"/>
        <rFont val="Times New Roman"/>
        <family val="1"/>
      </rPr>
      <t>". Em caso positivo, na coluna "</t>
    </r>
    <r>
      <rPr>
        <b/>
        <sz val="11"/>
        <color rgb="FFFF0000"/>
        <rFont val="Times New Roman"/>
        <family val="1"/>
      </rPr>
      <t>Ameaçada</t>
    </r>
    <r>
      <rPr>
        <sz val="11"/>
        <rFont val="Times New Roman"/>
        <family val="1"/>
      </rPr>
      <t>" filtre apenas as árvores classificadas como "</t>
    </r>
    <r>
      <rPr>
        <b/>
        <sz val="11"/>
        <color theme="9" tint="-0.249977111117893"/>
        <rFont val="Times New Roman"/>
        <family val="1"/>
      </rPr>
      <t>Protegida</t>
    </r>
    <r>
      <rPr>
        <sz val="11"/>
        <rFont val="Times New Roman"/>
        <family val="1"/>
      </rPr>
      <t>". Em seguida, na coluna "</t>
    </r>
    <r>
      <rPr>
        <b/>
        <sz val="11"/>
        <color rgb="FFFF0000"/>
        <rFont val="Times New Roman"/>
        <family val="1"/>
      </rPr>
      <t>Categoria</t>
    </r>
    <r>
      <rPr>
        <sz val="11"/>
        <rFont val="Times New Roman"/>
        <family val="1"/>
      </rPr>
      <t>" atribua a categoria "</t>
    </r>
    <r>
      <rPr>
        <b/>
        <sz val="11"/>
        <color theme="9" tint="-0.249977111117893"/>
        <rFont val="Times New Roman"/>
        <family val="1"/>
      </rPr>
      <t>Protegida</t>
    </r>
    <r>
      <rPr>
        <sz val="11"/>
        <rFont val="Times New Roman"/>
        <family val="1"/>
      </rPr>
      <t>" para as árvores filtradas.</t>
    </r>
  </si>
  <si>
    <r>
      <t>b) Árvores situadas em APP também são classificadas como "</t>
    </r>
    <r>
      <rPr>
        <b/>
        <sz val="11"/>
        <color theme="9" tint="-0.249977111117893"/>
        <rFont val="Times New Roman"/>
        <family val="1"/>
      </rPr>
      <t>Protegida</t>
    </r>
    <r>
      <rPr>
        <sz val="11"/>
        <rFont val="Times New Roman"/>
        <family val="1"/>
      </rPr>
      <t>". Portanto, observe na coluna "</t>
    </r>
    <r>
      <rPr>
        <b/>
        <sz val="11"/>
        <color rgb="FFFF0000"/>
        <rFont val="Times New Roman"/>
        <family val="1"/>
      </rPr>
      <t>Observações</t>
    </r>
    <r>
      <rPr>
        <sz val="11"/>
        <rFont val="Times New Roman"/>
        <family val="1"/>
      </rPr>
      <t>" se existe alguma indicação de árvores em APP. Caso positivo, filtre essas árvores na coluna "</t>
    </r>
    <r>
      <rPr>
        <b/>
        <sz val="11"/>
        <color rgb="FFFF0000"/>
        <rFont val="Times New Roman"/>
        <family val="1"/>
      </rPr>
      <t>Observação</t>
    </r>
    <r>
      <rPr>
        <sz val="11"/>
        <rFont val="Times New Roman"/>
        <family val="1"/>
      </rPr>
      <t>" e na coluna "</t>
    </r>
    <r>
      <rPr>
        <b/>
        <sz val="11"/>
        <color rgb="FFFF0000"/>
        <rFont val="Times New Roman"/>
        <family val="1"/>
      </rPr>
      <t>Categoria</t>
    </r>
    <r>
      <rPr>
        <sz val="11"/>
        <rFont val="Times New Roman"/>
        <family val="1"/>
      </rPr>
      <t>" atribua a categoria "</t>
    </r>
    <r>
      <rPr>
        <b/>
        <sz val="11"/>
        <color theme="9" tint="-0.249977111117893"/>
        <rFont val="Times New Roman"/>
        <family val="1"/>
      </rPr>
      <t>Protegida</t>
    </r>
    <r>
      <rPr>
        <sz val="11"/>
        <rFont val="Times New Roman"/>
        <family val="1"/>
      </rPr>
      <t>".</t>
    </r>
  </si>
  <si>
    <r>
      <t xml:space="preserve">a) As árvores com </t>
    </r>
    <r>
      <rPr>
        <b/>
        <sz val="11"/>
        <rFont val="Times New Roman"/>
        <family val="1"/>
      </rPr>
      <t>DAP &lt; DMCE</t>
    </r>
    <r>
      <rPr>
        <sz val="11"/>
        <rFont val="Times New Roman"/>
        <family val="1"/>
      </rPr>
      <t xml:space="preserve"> são classificadas como "</t>
    </r>
    <r>
      <rPr>
        <b/>
        <sz val="11"/>
        <color theme="9" tint="-0.249977111117893"/>
        <rFont val="Times New Roman"/>
        <family val="1"/>
      </rPr>
      <t>Remanescente</t>
    </r>
    <r>
      <rPr>
        <sz val="11"/>
        <rFont val="Times New Roman"/>
        <family val="1"/>
      </rPr>
      <t>", desde que não estejam na categoria "</t>
    </r>
    <r>
      <rPr>
        <b/>
        <sz val="11"/>
        <color theme="9" tint="-0.249977111117893"/>
        <rFont val="Times New Roman"/>
        <family val="1"/>
      </rPr>
      <t>Protegida</t>
    </r>
    <r>
      <rPr>
        <sz val="11"/>
        <rFont val="Times New Roman"/>
        <family val="1"/>
      </rPr>
      <t>".</t>
    </r>
  </si>
  <si>
    <r>
      <t>→ Na tabela "</t>
    </r>
    <r>
      <rPr>
        <b/>
        <sz val="11"/>
        <color rgb="FFFF00FF"/>
        <rFont val="Times New Roman"/>
        <family val="1"/>
      </rPr>
      <t>CENSO</t>
    </r>
    <r>
      <rPr>
        <sz val="11"/>
        <rFont val="Times New Roman"/>
        <family val="1"/>
      </rPr>
      <t>" da aba "</t>
    </r>
    <r>
      <rPr>
        <b/>
        <sz val="11"/>
        <color rgb="FF7030A0"/>
        <rFont val="Times New Roman"/>
        <family val="1"/>
      </rPr>
      <t>IF-100%</t>
    </r>
    <r>
      <rPr>
        <sz val="11"/>
        <rFont val="Times New Roman"/>
        <family val="1"/>
      </rPr>
      <t>", procure a coluna "</t>
    </r>
    <r>
      <rPr>
        <b/>
        <sz val="11"/>
        <color rgb="FFFF0000"/>
        <rFont val="Times New Roman"/>
        <family val="1"/>
      </rPr>
      <t>Compare</t>
    </r>
    <r>
      <rPr>
        <sz val="11"/>
        <rFont val="Times New Roman"/>
        <family val="1"/>
      </rPr>
      <t>" e filtre as árvores com "</t>
    </r>
    <r>
      <rPr>
        <b/>
        <sz val="11"/>
        <rFont val="Times New Roman"/>
        <family val="1"/>
      </rPr>
      <t>DAP &lt; DMCE</t>
    </r>
    <r>
      <rPr>
        <sz val="11"/>
        <rFont val="Times New Roman"/>
        <family val="1"/>
      </rPr>
      <t>". Na sequência, na coluna "</t>
    </r>
    <r>
      <rPr>
        <b/>
        <sz val="11"/>
        <color rgb="FFFF0000"/>
        <rFont val="Times New Roman"/>
        <family val="1"/>
      </rPr>
      <t>Ameaçada</t>
    </r>
    <r>
      <rPr>
        <sz val="11"/>
        <rFont val="Times New Roman"/>
        <family val="1"/>
      </rPr>
      <t>" verifique se existem árvores classificadas como "</t>
    </r>
    <r>
      <rPr>
        <b/>
        <sz val="11"/>
        <color theme="9" tint="-0.249977111117893"/>
        <rFont val="Times New Roman"/>
        <family val="1"/>
      </rPr>
      <t>Protegidas</t>
    </r>
    <r>
      <rPr>
        <sz val="11"/>
        <rFont val="Times New Roman"/>
        <family val="1"/>
      </rPr>
      <t>". Em caso positivo, desmarque a(s) categoria(s) "</t>
    </r>
    <r>
      <rPr>
        <b/>
        <sz val="11"/>
        <color theme="9" tint="-0.249977111117893"/>
        <rFont val="Times New Roman"/>
        <family val="1"/>
      </rPr>
      <t>Protegida</t>
    </r>
    <r>
      <rPr>
        <sz val="11"/>
        <rFont val="Times New Roman"/>
        <family val="1"/>
      </rPr>
      <t>". Em seguida, na coluna "</t>
    </r>
    <r>
      <rPr>
        <b/>
        <sz val="11"/>
        <color rgb="FFFF0000"/>
        <rFont val="Times New Roman"/>
        <family val="1"/>
      </rPr>
      <t>Categoria</t>
    </r>
    <r>
      <rPr>
        <sz val="11"/>
        <rFont val="Times New Roman"/>
        <family val="1"/>
      </rPr>
      <t>" atribua a categoria "</t>
    </r>
    <r>
      <rPr>
        <b/>
        <sz val="11"/>
        <color theme="9" tint="-0.249977111117893"/>
        <rFont val="Times New Roman"/>
        <family val="1"/>
      </rPr>
      <t>Remanescente</t>
    </r>
    <r>
      <rPr>
        <sz val="11"/>
        <rFont val="Times New Roman"/>
        <family val="1"/>
      </rPr>
      <t>" para as árvores filtradas.</t>
    </r>
  </si>
  <si>
    <r>
      <t xml:space="preserve">a) As árvores com </t>
    </r>
    <r>
      <rPr>
        <b/>
        <sz val="11"/>
        <rFont val="Times New Roman"/>
        <family val="1"/>
      </rPr>
      <t>QF = 3</t>
    </r>
    <r>
      <rPr>
        <sz val="11"/>
        <rFont val="Times New Roman"/>
        <family val="1"/>
      </rPr>
      <t xml:space="preserve"> com </t>
    </r>
    <r>
      <rPr>
        <b/>
        <sz val="11"/>
        <rFont val="Times New Roman"/>
        <family val="1"/>
      </rPr>
      <t>DAP ≥ DMCE</t>
    </r>
    <r>
      <rPr>
        <sz val="11"/>
        <rFont val="Times New Roman"/>
        <family val="1"/>
      </rPr>
      <t>, desde que não sejam da categoria "</t>
    </r>
    <r>
      <rPr>
        <b/>
        <sz val="11"/>
        <color theme="9" tint="-0.249977111117893"/>
        <rFont val="Times New Roman"/>
        <family val="1"/>
      </rPr>
      <t>Protegida</t>
    </r>
    <r>
      <rPr>
        <sz val="11"/>
        <rFont val="Times New Roman"/>
        <family val="1"/>
      </rPr>
      <t>".</t>
    </r>
  </si>
  <si>
    <r>
      <t>→ Na tabela "</t>
    </r>
    <r>
      <rPr>
        <b/>
        <sz val="11"/>
        <color rgb="FFFF00FF"/>
        <rFont val="Times New Roman"/>
        <family val="1"/>
      </rPr>
      <t>CENSO</t>
    </r>
    <r>
      <rPr>
        <sz val="11"/>
        <rFont val="Times New Roman"/>
        <family val="1"/>
      </rPr>
      <t>" da aba "</t>
    </r>
    <r>
      <rPr>
        <b/>
        <sz val="11"/>
        <color rgb="FF7030A0"/>
        <rFont val="Times New Roman"/>
        <family val="1"/>
      </rPr>
      <t>IF-100%</t>
    </r>
    <r>
      <rPr>
        <sz val="11"/>
        <rFont val="Times New Roman"/>
        <family val="1"/>
      </rPr>
      <t>", procure a coluna "</t>
    </r>
    <r>
      <rPr>
        <b/>
        <sz val="11"/>
        <color rgb="FFFF0000"/>
        <rFont val="Times New Roman"/>
        <family val="1"/>
      </rPr>
      <t>QF</t>
    </r>
    <r>
      <rPr>
        <sz val="11"/>
        <rFont val="Times New Roman"/>
        <family val="1"/>
      </rPr>
      <t xml:space="preserve">" e filtre as árvores com </t>
    </r>
    <r>
      <rPr>
        <b/>
        <sz val="11"/>
        <rFont val="Times New Roman"/>
        <family val="1"/>
      </rPr>
      <t>QF = 3</t>
    </r>
    <r>
      <rPr>
        <sz val="11"/>
        <rFont val="Times New Roman"/>
        <family val="1"/>
      </rPr>
      <t>. Em seguida, na coluna "</t>
    </r>
    <r>
      <rPr>
        <b/>
        <sz val="11"/>
        <color rgb="FFFF0000"/>
        <rFont val="Times New Roman"/>
        <family val="1"/>
      </rPr>
      <t>Compare</t>
    </r>
    <r>
      <rPr>
        <sz val="11"/>
        <rFont val="Times New Roman"/>
        <family val="1"/>
      </rPr>
      <t xml:space="preserve">" filtre as árvores com </t>
    </r>
    <r>
      <rPr>
        <b/>
        <sz val="11"/>
        <rFont val="Times New Roman"/>
        <family val="1"/>
      </rPr>
      <t>DAP ≥ DMCE</t>
    </r>
    <r>
      <rPr>
        <sz val="11"/>
        <rFont val="Times New Roman"/>
        <family val="1"/>
      </rPr>
      <t>. Na sequência, na coluna "</t>
    </r>
    <r>
      <rPr>
        <b/>
        <sz val="11"/>
        <color rgb="FFFF0000"/>
        <rFont val="Times New Roman"/>
        <family val="1"/>
      </rPr>
      <t>Categoria</t>
    </r>
    <r>
      <rPr>
        <sz val="11"/>
        <rFont val="Times New Roman"/>
        <family val="1"/>
      </rPr>
      <t>" atribua a categoria "</t>
    </r>
    <r>
      <rPr>
        <b/>
        <sz val="11"/>
        <color theme="9" tint="-0.249977111117893"/>
        <rFont val="Times New Roman"/>
        <family val="1"/>
      </rPr>
      <t>Remanescente 2</t>
    </r>
    <r>
      <rPr>
        <sz val="11"/>
        <rFont val="Times New Roman"/>
        <family val="1"/>
      </rPr>
      <t>".</t>
    </r>
  </si>
  <si>
    <t>(Obs.: Essas árvores também não podem ser colocadas como"Matrizes". Pois, possuem QF = 3)</t>
  </si>
  <si>
    <r>
      <t xml:space="preserve">b) As árvores com </t>
    </r>
    <r>
      <rPr>
        <b/>
        <sz val="11"/>
        <rFont val="Times New Roman"/>
        <family val="1"/>
      </rPr>
      <t>DmaxC &gt; 200 cm</t>
    </r>
    <r>
      <rPr>
        <sz val="11"/>
        <rFont val="Times New Roman"/>
        <family val="1"/>
      </rPr>
      <t xml:space="preserve"> (DmaxC = Diâmetro Máximo de  Corte), ou 628 cm de CAP, desde que não sejam da categoria "</t>
    </r>
    <r>
      <rPr>
        <b/>
        <sz val="11"/>
        <color theme="9" tint="-0.249977111117893"/>
        <rFont val="Times New Roman"/>
        <family val="1"/>
      </rPr>
      <t>Protegida</t>
    </r>
    <r>
      <rPr>
        <sz val="11"/>
        <rFont val="Times New Roman"/>
        <family val="1"/>
      </rPr>
      <t>".</t>
    </r>
  </si>
  <si>
    <r>
      <t>→ Na tabela da aba "</t>
    </r>
    <r>
      <rPr>
        <b/>
        <sz val="11"/>
        <color rgb="FF7030A0"/>
        <rFont val="Times New Roman"/>
        <family val="1"/>
      </rPr>
      <t>IF-100%</t>
    </r>
    <r>
      <rPr>
        <sz val="11"/>
        <rFont val="Times New Roman"/>
        <family val="1"/>
      </rPr>
      <t>", procure a coluna "</t>
    </r>
    <r>
      <rPr>
        <b/>
        <sz val="11"/>
        <color rgb="FFFF0000"/>
        <rFont val="Times New Roman"/>
        <family val="1"/>
      </rPr>
      <t>DmaxC</t>
    </r>
    <r>
      <rPr>
        <sz val="11"/>
        <rFont val="Times New Roman"/>
        <family val="1"/>
      </rPr>
      <t>" e filtre as árvores classificadas como "</t>
    </r>
    <r>
      <rPr>
        <b/>
        <sz val="11"/>
        <rFont val="Times New Roman"/>
        <family val="1"/>
      </rPr>
      <t>Superior</t>
    </r>
    <r>
      <rPr>
        <sz val="11"/>
        <rFont val="Times New Roman"/>
        <family val="1"/>
      </rPr>
      <t>" (são as árvores com DAP &gt; 200 cm). Em seguida, na coluna "</t>
    </r>
    <r>
      <rPr>
        <b/>
        <sz val="11"/>
        <color rgb="FFFF0000"/>
        <rFont val="Times New Roman"/>
        <family val="1"/>
      </rPr>
      <t>Categoria</t>
    </r>
    <r>
      <rPr>
        <sz val="11"/>
        <rFont val="Times New Roman"/>
        <family val="1"/>
      </rPr>
      <t>" atribua a categoria "</t>
    </r>
    <r>
      <rPr>
        <b/>
        <sz val="11"/>
        <color theme="9" tint="-0.249977111117893"/>
        <rFont val="Times New Roman"/>
        <family val="1"/>
      </rPr>
      <t>Remanescente 2</t>
    </r>
    <r>
      <rPr>
        <sz val="11"/>
        <rFont val="Times New Roman"/>
        <family val="1"/>
      </rPr>
      <t>".</t>
    </r>
  </si>
  <si>
    <r>
      <rPr>
        <b/>
        <sz val="11"/>
        <rFont val="Times New Roman"/>
        <family val="1"/>
      </rPr>
      <t xml:space="preserve">a) FILTRO PARA AS ÁRVORES DE ESPÉCIES </t>
    </r>
    <r>
      <rPr>
        <b/>
        <sz val="11"/>
        <color rgb="FFFF00FF"/>
        <rFont val="Times New Roman"/>
        <family val="1"/>
      </rPr>
      <t>SEM INTERESSE DE EXPLORAR</t>
    </r>
    <r>
      <rPr>
        <b/>
        <sz val="11"/>
        <rFont val="Times New Roman"/>
        <family val="1"/>
      </rPr>
      <t>:</t>
    </r>
    <r>
      <rPr>
        <sz val="11"/>
        <rFont val="Times New Roman"/>
        <family val="1"/>
      </rPr>
      <t xml:space="preserve"> </t>
    </r>
    <r>
      <rPr>
        <b/>
        <sz val="11"/>
        <rFont val="Times New Roman"/>
        <family val="1"/>
      </rPr>
      <t>TODAS</t>
    </r>
    <r>
      <rPr>
        <sz val="11"/>
        <rFont val="Times New Roman"/>
        <family val="1"/>
      </rPr>
      <t xml:space="preserve"> as árvores de espécies </t>
    </r>
    <r>
      <rPr>
        <b/>
        <sz val="11"/>
        <rFont val="Times New Roman"/>
        <family val="1"/>
      </rPr>
      <t>sem interesse para exploração comercial</t>
    </r>
    <r>
      <rPr>
        <sz val="11"/>
        <rFont val="Times New Roman"/>
        <family val="1"/>
      </rPr>
      <t xml:space="preserve"> (fora da lista do item 1), com </t>
    </r>
    <r>
      <rPr>
        <b/>
        <sz val="11"/>
        <rFont val="Times New Roman"/>
        <family val="1"/>
      </rPr>
      <t>DMCE ≤ DAP ≤ DmaxC</t>
    </r>
    <r>
      <rPr>
        <sz val="11"/>
        <rFont val="Times New Roman"/>
        <family val="1"/>
      </rPr>
      <t xml:space="preserve">, desde que tenham </t>
    </r>
    <r>
      <rPr>
        <b/>
        <sz val="11"/>
        <rFont val="Times New Roman"/>
        <family val="1"/>
      </rPr>
      <t>QF = 1 ou 2</t>
    </r>
    <r>
      <rPr>
        <sz val="11"/>
        <rFont val="Times New Roman"/>
        <family val="1"/>
      </rPr>
      <t xml:space="preserve"> e não sejam da categoria "</t>
    </r>
    <r>
      <rPr>
        <b/>
        <sz val="11"/>
        <color theme="9" tint="-0.249977111117893"/>
        <rFont val="Times New Roman"/>
        <family val="1"/>
      </rPr>
      <t>Protegida</t>
    </r>
    <r>
      <rPr>
        <sz val="11"/>
        <rFont val="Times New Roman"/>
        <family val="1"/>
      </rPr>
      <t>" ou "</t>
    </r>
    <r>
      <rPr>
        <b/>
        <sz val="11"/>
        <color theme="9" tint="-0.249977111117893"/>
        <rFont val="Times New Roman"/>
        <family val="1"/>
      </rPr>
      <t>Remanescente 2</t>
    </r>
    <r>
      <rPr>
        <sz val="11"/>
        <rFont val="Times New Roman"/>
        <family val="1"/>
      </rPr>
      <t>".</t>
    </r>
  </si>
  <si>
    <r>
      <t>→ Na tabela "</t>
    </r>
    <r>
      <rPr>
        <b/>
        <sz val="11"/>
        <color rgb="FFFF00FF"/>
        <rFont val="Times New Roman"/>
        <family val="1"/>
      </rPr>
      <t>CENSO</t>
    </r>
    <r>
      <rPr>
        <sz val="11"/>
        <rFont val="Times New Roman"/>
        <family val="1"/>
      </rPr>
      <t>" da aba "</t>
    </r>
    <r>
      <rPr>
        <b/>
        <sz val="11"/>
        <color rgb="FF7030A0"/>
        <rFont val="Times New Roman"/>
        <family val="1"/>
      </rPr>
      <t>IF-100%</t>
    </r>
    <r>
      <rPr>
        <sz val="11"/>
        <rFont val="Times New Roman"/>
        <family val="1"/>
      </rPr>
      <t>", faça 4 filtros:</t>
    </r>
  </si>
  <si>
    <r>
      <rPr>
        <b/>
        <sz val="11"/>
        <rFont val="Times New Roman"/>
        <family val="1"/>
      </rPr>
      <t>Filtro 3:</t>
    </r>
    <r>
      <rPr>
        <sz val="11"/>
        <rFont val="Times New Roman"/>
        <family val="1"/>
      </rPr>
      <t xml:space="preserve"> Procure a coluna "</t>
    </r>
    <r>
      <rPr>
        <b/>
        <sz val="11"/>
        <color rgb="FFFF0000"/>
        <rFont val="Times New Roman"/>
        <family val="1"/>
      </rPr>
      <t>Compare</t>
    </r>
    <r>
      <rPr>
        <sz val="11"/>
        <rFont val="Times New Roman"/>
        <family val="1"/>
      </rPr>
      <t xml:space="preserve">" e filtre as árvores com </t>
    </r>
    <r>
      <rPr>
        <b/>
        <sz val="11"/>
        <rFont val="Times New Roman"/>
        <family val="1"/>
      </rPr>
      <t>DAP ≥ DMCE.</t>
    </r>
  </si>
  <si>
    <r>
      <rPr>
        <b/>
        <sz val="11"/>
        <rFont val="Times New Roman"/>
        <family val="1"/>
      </rPr>
      <t xml:space="preserve">b) FILTRO PARA AS ÁRVORES DE ESPÉCIES </t>
    </r>
    <r>
      <rPr>
        <b/>
        <sz val="11"/>
        <color rgb="FFFF00FF"/>
        <rFont val="Times New Roman"/>
        <family val="1"/>
      </rPr>
      <t>COM INTERESSE</t>
    </r>
    <r>
      <rPr>
        <b/>
        <sz val="11"/>
        <rFont val="Times New Roman"/>
        <family val="1"/>
      </rPr>
      <t xml:space="preserve"> </t>
    </r>
    <r>
      <rPr>
        <b/>
        <sz val="11"/>
        <color rgb="FFFF00FF"/>
        <rFont val="Times New Roman"/>
        <family val="1"/>
      </rPr>
      <t>DE EXPLORAR</t>
    </r>
    <r>
      <rPr>
        <b/>
        <sz val="11"/>
        <rFont val="Times New Roman"/>
        <family val="1"/>
      </rPr>
      <t>:</t>
    </r>
    <r>
      <rPr>
        <sz val="11"/>
        <rFont val="Times New Roman"/>
        <family val="1"/>
      </rPr>
      <t xml:space="preserve"> Árvores de espécies </t>
    </r>
    <r>
      <rPr>
        <b/>
        <sz val="11"/>
        <rFont val="Times New Roman"/>
        <family val="1"/>
      </rPr>
      <t>com interesse para exploração</t>
    </r>
    <r>
      <rPr>
        <sz val="11"/>
        <rFont val="Times New Roman"/>
        <family val="1"/>
      </rPr>
      <t xml:space="preserve"> (presentes na lista do item 1) com </t>
    </r>
    <r>
      <rPr>
        <b/>
        <sz val="11"/>
        <rFont val="Times New Roman"/>
        <family val="1"/>
      </rPr>
      <t>DMCE ≤ DAP ≤ DmaxC</t>
    </r>
    <r>
      <rPr>
        <sz val="11"/>
        <rFont val="Times New Roman"/>
        <family val="1"/>
      </rPr>
      <t xml:space="preserve">, desde que tenham </t>
    </r>
    <r>
      <rPr>
        <b/>
        <sz val="11"/>
        <rFont val="Times New Roman"/>
        <family val="1"/>
      </rPr>
      <t>QF = 1 ou 2</t>
    </r>
    <r>
      <rPr>
        <sz val="11"/>
        <rFont val="Times New Roman"/>
        <family val="1"/>
      </rPr>
      <t xml:space="preserve"> e não sejam da categoria "</t>
    </r>
    <r>
      <rPr>
        <b/>
        <sz val="11"/>
        <color theme="9" tint="-0.249977111117893"/>
        <rFont val="Times New Roman"/>
        <family val="1"/>
      </rPr>
      <t>Protegida</t>
    </r>
    <r>
      <rPr>
        <sz val="11"/>
        <rFont val="Times New Roman"/>
        <family val="1"/>
      </rPr>
      <t>" ou "</t>
    </r>
    <r>
      <rPr>
        <b/>
        <sz val="11"/>
        <color theme="9" tint="-0.249977111117893"/>
        <rFont val="Times New Roman"/>
        <family val="1"/>
      </rPr>
      <t>Remanescente 2</t>
    </r>
    <r>
      <rPr>
        <sz val="11"/>
        <rFont val="Times New Roman"/>
        <family val="1"/>
      </rPr>
      <t>".</t>
    </r>
  </si>
  <si>
    <r>
      <t>(Obs.: Uma abordagem antes de definir as "</t>
    </r>
    <r>
      <rPr>
        <b/>
        <sz val="11"/>
        <color theme="9" tint="-0.249977111117893"/>
        <rFont val="Times New Roman"/>
        <family val="1"/>
      </rPr>
      <t>Matrizes</t>
    </r>
    <r>
      <rPr>
        <b/>
        <sz val="11"/>
        <rFont val="Times New Roman"/>
        <family val="1"/>
      </rPr>
      <t>" das espécies a explorar é, a priori, indicar todas as árvores na categoria "</t>
    </r>
    <r>
      <rPr>
        <b/>
        <sz val="11"/>
        <color theme="9" tint="-0.249977111117893"/>
        <rFont val="Times New Roman"/>
        <family val="1"/>
      </rPr>
      <t>Explorar</t>
    </r>
    <r>
      <rPr>
        <b/>
        <sz val="11"/>
        <rFont val="Times New Roman"/>
        <family val="1"/>
      </rPr>
      <t>". Na sequência, criar a tabela dinâmica para avaliar os "</t>
    </r>
    <r>
      <rPr>
        <b/>
        <sz val="11"/>
        <color rgb="FF7030A0"/>
        <rFont val="Times New Roman"/>
        <family val="1"/>
      </rPr>
      <t>Critérios de Manutencão</t>
    </r>
    <r>
      <rPr>
        <b/>
        <sz val="11"/>
        <rFont val="Times New Roman"/>
        <family val="1"/>
      </rPr>
      <t>".) Pode-se indicar uma árvore "Matriz" para única espécie a priori.</t>
    </r>
  </si>
  <si>
    <r>
      <t>a) Devem ser classificadas como "</t>
    </r>
    <r>
      <rPr>
        <b/>
        <sz val="11"/>
        <color theme="9" tint="-0.249977111117893"/>
        <rFont val="Times New Roman"/>
        <family val="1"/>
      </rPr>
      <t>Explorar</t>
    </r>
    <r>
      <rPr>
        <sz val="11"/>
        <rFont val="Times New Roman"/>
        <family val="1"/>
      </rPr>
      <t xml:space="preserve">" apenas árvores de espécies comerciais com </t>
    </r>
    <r>
      <rPr>
        <b/>
        <sz val="11"/>
        <rFont val="Times New Roman"/>
        <family val="1"/>
      </rPr>
      <t>DMCE ≤ DAP ≤ DmaxC</t>
    </r>
    <r>
      <rPr>
        <sz val="11"/>
        <rFont val="Times New Roman"/>
        <family val="1"/>
      </rPr>
      <t xml:space="preserve">, desde que tenham </t>
    </r>
    <r>
      <rPr>
        <b/>
        <sz val="11"/>
        <rFont val="Times New Roman"/>
        <family val="1"/>
      </rPr>
      <t>QF = 1 ou 2</t>
    </r>
    <r>
      <rPr>
        <sz val="11"/>
        <rFont val="Times New Roman"/>
        <family val="1"/>
      </rPr>
      <t xml:space="preserve"> e não sejam da categoria "</t>
    </r>
    <r>
      <rPr>
        <b/>
        <sz val="11"/>
        <color theme="9" tint="-0.249977111117893"/>
        <rFont val="Times New Roman"/>
        <family val="1"/>
      </rPr>
      <t>Protegida</t>
    </r>
    <r>
      <rPr>
        <sz val="11"/>
        <rFont val="Times New Roman"/>
        <family val="1"/>
      </rPr>
      <t>" e "</t>
    </r>
    <r>
      <rPr>
        <b/>
        <sz val="11"/>
        <color theme="9" tint="-0.249977111117893"/>
        <rFont val="Times New Roman"/>
        <family val="1"/>
      </rPr>
      <t>Remanescente 2</t>
    </r>
    <r>
      <rPr>
        <sz val="11"/>
        <rFont val="Times New Roman"/>
        <family val="1"/>
      </rPr>
      <t>".</t>
    </r>
  </si>
  <si>
    <r>
      <t>→ Construa uma tabela dinâmica a partir da tabela "</t>
    </r>
    <r>
      <rPr>
        <b/>
        <sz val="11"/>
        <color rgb="FFFF00FF"/>
        <rFont val="Times New Roman"/>
        <family val="1"/>
      </rPr>
      <t>CENSO</t>
    </r>
    <r>
      <rPr>
        <sz val="11"/>
        <rFont val="Times New Roman"/>
        <family val="1"/>
      </rPr>
      <t>" da aba "</t>
    </r>
    <r>
      <rPr>
        <b/>
        <sz val="11"/>
        <color rgb="FF0070C0"/>
        <rFont val="Times New Roman"/>
        <family val="1"/>
      </rPr>
      <t>IF-100%</t>
    </r>
    <r>
      <rPr>
        <sz val="11"/>
        <rFont val="Times New Roman"/>
        <family val="1"/>
      </rPr>
      <t>" (salve na aba denominada "</t>
    </r>
    <r>
      <rPr>
        <b/>
        <sz val="11"/>
        <color rgb="FF0070C0"/>
        <rFont val="Times New Roman"/>
        <family val="1"/>
      </rPr>
      <t>MANUTENCAO</t>
    </r>
    <r>
      <rPr>
        <sz val="11"/>
        <rFont val="Times New Roman"/>
        <family val="1"/>
      </rPr>
      <t>").</t>
    </r>
  </si>
  <si>
    <r>
      <t xml:space="preserve">→ </t>
    </r>
    <r>
      <rPr>
        <b/>
        <sz val="11"/>
        <rFont val="Times New Roman"/>
        <family val="1"/>
      </rPr>
      <t>Filtro (UT1 e Comerciais = "Sim")</t>
    </r>
    <r>
      <rPr>
        <sz val="11"/>
        <rFont val="Times New Roman"/>
        <family val="1"/>
      </rPr>
      <t>: Filtre apenas as árvores espécies comerciais classificadas como "</t>
    </r>
    <r>
      <rPr>
        <b/>
        <sz val="11"/>
        <rFont val="Times New Roman"/>
        <family val="1"/>
      </rPr>
      <t>Sim</t>
    </r>
    <r>
      <rPr>
        <sz val="11"/>
        <rFont val="Times New Roman"/>
        <family val="1"/>
      </rPr>
      <t xml:space="preserve">" da </t>
    </r>
    <r>
      <rPr>
        <b/>
        <sz val="11"/>
        <rFont val="Times New Roman"/>
        <family val="1"/>
      </rPr>
      <t>UT = 1</t>
    </r>
    <r>
      <rPr>
        <sz val="11"/>
        <rFont val="Times New Roman"/>
        <family val="1"/>
      </rPr>
      <t>.</t>
    </r>
  </si>
  <si>
    <r>
      <t xml:space="preserve">→ </t>
    </r>
    <r>
      <rPr>
        <b/>
        <sz val="11"/>
        <rFont val="Times New Roman"/>
        <family val="1"/>
      </rPr>
      <t>Filtro (UT2 e Comerciais = "Sim")</t>
    </r>
    <r>
      <rPr>
        <sz val="11"/>
        <rFont val="Times New Roman"/>
        <family val="1"/>
      </rPr>
      <t>: Filtre apenas as árvores espécies comerciais classificadas como "</t>
    </r>
    <r>
      <rPr>
        <b/>
        <sz val="11"/>
        <rFont val="Times New Roman"/>
        <family val="1"/>
      </rPr>
      <t>Sim</t>
    </r>
    <r>
      <rPr>
        <sz val="11"/>
        <rFont val="Times New Roman"/>
        <family val="1"/>
      </rPr>
      <t xml:space="preserve">" da </t>
    </r>
    <r>
      <rPr>
        <b/>
        <sz val="11"/>
        <rFont val="Times New Roman"/>
        <family val="1"/>
      </rPr>
      <t>UT = 2</t>
    </r>
    <r>
      <rPr>
        <sz val="11"/>
        <rFont val="Times New Roman"/>
        <family val="1"/>
      </rPr>
      <t>.</t>
    </r>
  </si>
  <si>
    <r>
      <t xml:space="preserve">→ Na sequência, crie uma </t>
    </r>
    <r>
      <rPr>
        <b/>
        <sz val="11"/>
        <rFont val="Times New Roman"/>
        <family val="1"/>
      </rPr>
      <t>tabela auxiliar</t>
    </r>
    <r>
      <rPr>
        <sz val="11"/>
        <rFont val="Times New Roman"/>
        <family val="1"/>
      </rPr>
      <t xml:space="preserve"> </t>
    </r>
    <r>
      <rPr>
        <b/>
        <sz val="11"/>
        <rFont val="Times New Roman"/>
        <family val="1"/>
      </rPr>
      <t>ao lado da tabela dinâmica</t>
    </r>
    <r>
      <rPr>
        <sz val="11"/>
        <rFont val="Times New Roman"/>
        <family val="1"/>
      </rPr>
      <t xml:space="preserve"> e adicione as colunas: </t>
    </r>
    <r>
      <rPr>
        <b/>
        <sz val="11"/>
        <rFont val="Times New Roman"/>
        <family val="1"/>
      </rPr>
      <t>AEEF, Vulnerável,</t>
    </r>
    <r>
      <rPr>
        <sz val="11"/>
        <rFont val="Times New Roman"/>
        <family val="1"/>
      </rPr>
      <t xml:space="preserve"> </t>
    </r>
    <r>
      <rPr>
        <b/>
        <sz val="11"/>
        <rFont val="Times New Roman"/>
        <family val="1"/>
      </rPr>
      <t>3/100ha</t>
    </r>
    <r>
      <rPr>
        <sz val="11"/>
        <rFont val="Times New Roman"/>
        <family val="1"/>
      </rPr>
      <t xml:space="preserve">, </t>
    </r>
    <r>
      <rPr>
        <b/>
        <sz val="11"/>
        <rFont val="Times New Roman"/>
        <family val="1"/>
      </rPr>
      <t>10%</t>
    </r>
    <r>
      <rPr>
        <sz val="11"/>
        <rFont val="Times New Roman"/>
        <family val="1"/>
      </rPr>
      <t xml:space="preserve">, </t>
    </r>
    <r>
      <rPr>
        <b/>
        <sz val="11"/>
        <rFont val="Times New Roman"/>
        <family val="1"/>
      </rPr>
      <t>4/100ha</t>
    </r>
    <r>
      <rPr>
        <sz val="11"/>
        <rFont val="Times New Roman"/>
        <family val="1"/>
      </rPr>
      <t xml:space="preserve">, </t>
    </r>
    <r>
      <rPr>
        <b/>
        <sz val="11"/>
        <rFont val="Times New Roman"/>
        <family val="1"/>
      </rPr>
      <t>15%</t>
    </r>
    <r>
      <rPr>
        <sz val="11"/>
        <rFont val="Times New Roman"/>
        <family val="1"/>
      </rPr>
      <t xml:space="preserve">, </t>
    </r>
    <r>
      <rPr>
        <b/>
        <sz val="11"/>
        <rFont val="Times New Roman"/>
        <family val="1"/>
      </rPr>
      <t>Quantas Manter?</t>
    </r>
    <r>
      <rPr>
        <sz val="11"/>
        <rFont val="Times New Roman"/>
        <family val="1"/>
      </rPr>
      <t xml:space="preserve"> e </t>
    </r>
    <r>
      <rPr>
        <b/>
        <sz val="11"/>
        <rFont val="Times New Roman"/>
        <family val="1"/>
      </rPr>
      <t>Situação</t>
    </r>
    <r>
      <rPr>
        <sz val="11"/>
        <rFont val="Times New Roman"/>
        <family val="1"/>
      </rPr>
      <t>. (Obs.: Use a "</t>
    </r>
    <r>
      <rPr>
        <b/>
        <sz val="11"/>
        <rFont val="Times New Roman"/>
        <family val="1"/>
      </rPr>
      <t>Formatação de Tabela do Excel</t>
    </r>
    <r>
      <rPr>
        <sz val="11"/>
        <rFont val="Times New Roman"/>
        <family val="1"/>
      </rPr>
      <t>". Atribua o nome "</t>
    </r>
    <r>
      <rPr>
        <b/>
        <sz val="11"/>
        <color rgb="FF7030A0"/>
        <rFont val="Times New Roman"/>
        <family val="1"/>
      </rPr>
      <t>MANU</t>
    </r>
    <r>
      <rPr>
        <sz val="11"/>
        <rFont val="Times New Roman"/>
        <family val="1"/>
      </rPr>
      <t>" para esta tabela).</t>
    </r>
  </si>
  <si>
    <r>
      <t xml:space="preserve">→ A tabela auxiliará na análise dos critérios de manutenção. Se a espécie </t>
    </r>
    <r>
      <rPr>
        <b/>
        <sz val="11"/>
        <rFont val="Times New Roman"/>
        <family val="1"/>
      </rPr>
      <t xml:space="preserve">NÃO for vulnerável </t>
    </r>
    <r>
      <rPr>
        <sz val="11"/>
        <rFont val="Times New Roman"/>
        <family val="1"/>
      </rPr>
      <t xml:space="preserve">manter </t>
    </r>
    <r>
      <rPr>
        <b/>
        <sz val="11"/>
        <rFont val="Times New Roman"/>
        <family val="1"/>
      </rPr>
      <t>3árv./100ha ou 10%. Se a</t>
    </r>
    <r>
      <rPr>
        <sz val="11"/>
        <rFont val="Times New Roman"/>
        <family val="1"/>
      </rPr>
      <t xml:space="preserve"> </t>
    </r>
    <r>
      <rPr>
        <b/>
        <sz val="11"/>
        <rFont val="Times New Roman"/>
        <family val="1"/>
      </rPr>
      <t>espécie for vulnerável (ou pertencerem aos gêneros Handrontrus, Tabebuia, Dipteryx e Cedrela) manter</t>
    </r>
    <r>
      <rPr>
        <sz val="11"/>
        <rFont val="Times New Roman"/>
        <family val="1"/>
      </rPr>
      <t xml:space="preserve"> </t>
    </r>
    <r>
      <rPr>
        <b/>
        <sz val="11"/>
        <rFont val="Times New Roman"/>
        <family val="1"/>
      </rPr>
      <t>4árv./100ha ou 15%</t>
    </r>
    <r>
      <rPr>
        <sz val="11"/>
        <rFont val="Times New Roman"/>
        <family val="1"/>
      </rPr>
      <t>. (</t>
    </r>
    <r>
      <rPr>
        <sz val="11"/>
        <color rgb="FFFF0000"/>
        <rFont val="Times New Roman"/>
        <family val="1"/>
      </rPr>
      <t>Sempre usar o critério mais restritivo de manutenção. Isto é, aquele que indicar a manutenção do maior número de árvores para a espécie</t>
    </r>
    <r>
      <rPr>
        <sz val="11"/>
        <rFont val="Times New Roman"/>
        <family val="1"/>
      </rPr>
      <t>).</t>
    </r>
  </si>
  <si>
    <r>
      <t xml:space="preserve">i) </t>
    </r>
    <r>
      <rPr>
        <b/>
        <sz val="11"/>
        <rFont val="Times New Roman"/>
        <family val="1"/>
      </rPr>
      <t>AEEF</t>
    </r>
    <r>
      <rPr>
        <sz val="11"/>
        <rFont val="Times New Roman"/>
        <family val="1"/>
      </rPr>
      <t xml:space="preserve">: Procure o valor da </t>
    </r>
    <r>
      <rPr>
        <b/>
        <sz val="11"/>
        <rFont val="Times New Roman"/>
        <family val="1"/>
      </rPr>
      <t>AEEF</t>
    </r>
    <r>
      <rPr>
        <sz val="11"/>
        <rFont val="Times New Roman"/>
        <family val="1"/>
      </rPr>
      <t xml:space="preserve"> da </t>
    </r>
    <r>
      <rPr>
        <b/>
        <sz val="11"/>
        <rFont val="Times New Roman"/>
        <family val="1"/>
      </rPr>
      <t>UT1</t>
    </r>
    <r>
      <rPr>
        <sz val="11"/>
        <rFont val="Times New Roman"/>
        <family val="1"/>
      </rPr>
      <t xml:space="preserve"> (</t>
    </r>
    <r>
      <rPr>
        <b/>
        <sz val="11"/>
        <rFont val="Times New Roman"/>
        <family val="1"/>
      </rPr>
      <t>ou UT2</t>
    </r>
    <r>
      <rPr>
        <sz val="11"/>
        <rFont val="Times New Roman"/>
        <family val="1"/>
      </rPr>
      <t xml:space="preserve">). Para tanto, use a função </t>
    </r>
    <r>
      <rPr>
        <b/>
        <sz val="11"/>
        <color rgb="FF7030A0"/>
        <rFont val="Times New Roman"/>
        <family val="1"/>
      </rPr>
      <t>PROCV()</t>
    </r>
    <r>
      <rPr>
        <sz val="11"/>
        <rFont val="Times New Roman"/>
        <family val="1"/>
      </rPr>
      <t xml:space="preserve"> e busque o valor na tabela "</t>
    </r>
    <r>
      <rPr>
        <b/>
        <sz val="11"/>
        <color rgb="FFFFC000"/>
        <rFont val="Times New Roman"/>
        <family val="1"/>
      </rPr>
      <t>AEEF</t>
    </r>
    <r>
      <rPr>
        <sz val="11"/>
        <rFont val="Times New Roman"/>
        <family val="1"/>
      </rPr>
      <t>" disponível na aba "</t>
    </r>
    <r>
      <rPr>
        <b/>
        <sz val="11"/>
        <color rgb="FF0070C0"/>
        <rFont val="Times New Roman"/>
        <family val="1"/>
      </rPr>
      <t>AEEF-UT</t>
    </r>
    <r>
      <rPr>
        <sz val="11"/>
        <rFont val="Times New Roman"/>
        <family val="1"/>
      </rPr>
      <t>".</t>
    </r>
  </si>
  <si>
    <r>
      <t xml:space="preserve">ii) </t>
    </r>
    <r>
      <rPr>
        <b/>
        <sz val="11"/>
        <rFont val="Times New Roman"/>
        <family val="1"/>
      </rPr>
      <t>Vulnerável</t>
    </r>
    <r>
      <rPr>
        <sz val="11"/>
        <rFont val="Times New Roman"/>
        <family val="1"/>
      </rPr>
      <t>: Descubra se alguma das espécies filtradas é "</t>
    </r>
    <r>
      <rPr>
        <b/>
        <sz val="11"/>
        <rFont val="Times New Roman"/>
        <family val="1"/>
      </rPr>
      <t>Vulnerável</t>
    </r>
    <r>
      <rPr>
        <sz val="11"/>
        <rFont val="Times New Roman"/>
        <family val="1"/>
      </rPr>
      <t xml:space="preserve">" na </t>
    </r>
    <r>
      <rPr>
        <b/>
        <sz val="11"/>
        <rFont val="Times New Roman"/>
        <family val="1"/>
      </rPr>
      <t>UT1</t>
    </r>
    <r>
      <rPr>
        <sz val="11"/>
        <rFont val="Times New Roman"/>
        <family val="1"/>
      </rPr>
      <t xml:space="preserve"> (</t>
    </r>
    <r>
      <rPr>
        <b/>
        <sz val="11"/>
        <rFont val="Times New Roman"/>
        <family val="1"/>
      </rPr>
      <t>ou UT2</t>
    </r>
    <r>
      <rPr>
        <sz val="11"/>
        <rFont val="Times New Roman"/>
        <family val="1"/>
      </rPr>
      <t xml:space="preserve">). Para tanto, use a função </t>
    </r>
    <r>
      <rPr>
        <b/>
        <sz val="11"/>
        <color rgb="FF7030A0"/>
        <rFont val="Times New Roman"/>
        <family val="1"/>
      </rPr>
      <t>PROCV()</t>
    </r>
    <r>
      <rPr>
        <sz val="11"/>
        <rFont val="Times New Roman"/>
        <family val="1"/>
      </rPr>
      <t xml:space="preserve"> e busque essa informação na tabela "</t>
    </r>
    <r>
      <rPr>
        <b/>
        <sz val="11"/>
        <color rgb="FFFFC000"/>
        <rFont val="Times New Roman"/>
        <family val="1"/>
      </rPr>
      <t>ESPECIES</t>
    </r>
    <r>
      <rPr>
        <sz val="11"/>
        <rFont val="Times New Roman"/>
        <family val="1"/>
      </rPr>
      <t>" (Coluna "</t>
    </r>
    <r>
      <rPr>
        <sz val="11"/>
        <color rgb="FFFF0000"/>
        <rFont val="Times New Roman"/>
        <family val="1"/>
      </rPr>
      <t>Ameaçada</t>
    </r>
    <r>
      <rPr>
        <sz val="11"/>
        <rFont val="Times New Roman"/>
        <family val="1"/>
      </rPr>
      <t>") da aba "</t>
    </r>
    <r>
      <rPr>
        <b/>
        <sz val="11"/>
        <color rgb="FF0070C0"/>
        <rFont val="Times New Roman"/>
        <family val="1"/>
      </rPr>
      <t>DADOS-ESPECIES</t>
    </r>
    <r>
      <rPr>
        <sz val="11"/>
        <rFont val="Times New Roman"/>
        <family val="1"/>
      </rPr>
      <t>".</t>
    </r>
  </si>
  <si>
    <r>
      <t xml:space="preserve">vii) </t>
    </r>
    <r>
      <rPr>
        <b/>
        <sz val="11"/>
        <rFont val="Times New Roman"/>
        <family val="1"/>
      </rPr>
      <t>Quantas Manter?</t>
    </r>
    <r>
      <rPr>
        <sz val="11"/>
        <rFont val="Times New Roman"/>
        <family val="1"/>
      </rPr>
      <t xml:space="preserve">: Defina quantas árvores (Matrizes) manter por espécie. Combine as funções </t>
    </r>
    <r>
      <rPr>
        <b/>
        <sz val="11"/>
        <color rgb="FF7030A0"/>
        <rFont val="Times New Roman"/>
        <family val="1"/>
      </rPr>
      <t>SE()</t>
    </r>
    <r>
      <rPr>
        <sz val="11"/>
        <rFont val="Times New Roman"/>
        <family val="1"/>
      </rPr>
      <t xml:space="preserve"> e </t>
    </r>
    <r>
      <rPr>
        <b/>
        <sz val="11"/>
        <color rgb="FF7030A0"/>
        <rFont val="Times New Roman"/>
        <family val="1"/>
      </rPr>
      <t xml:space="preserve">MÁXIMO() </t>
    </r>
    <r>
      <rPr>
        <sz val="11"/>
        <color theme="1"/>
        <rFont val="Times New Roman"/>
        <family val="1"/>
      </rPr>
      <t>para isso.</t>
    </r>
  </si>
  <si>
    <r>
      <t xml:space="preserve">viii) </t>
    </r>
    <r>
      <rPr>
        <b/>
        <sz val="11"/>
        <rFont val="Times New Roman"/>
        <family val="1"/>
      </rPr>
      <t>Situação:</t>
    </r>
    <r>
      <rPr>
        <sz val="11"/>
        <rFont val="Times New Roman"/>
        <family val="1"/>
      </rPr>
      <t xml:space="preserve"> Define a situação de cada espécie em relação à quantidade de árvores para manutenção. Compare a coluna "</t>
    </r>
    <r>
      <rPr>
        <b/>
        <sz val="11"/>
        <color rgb="FFFF0000"/>
        <rFont val="Times New Roman"/>
        <family val="1"/>
      </rPr>
      <t>Matriz</t>
    </r>
    <r>
      <rPr>
        <sz val="11"/>
        <rFont val="Times New Roman"/>
        <family val="1"/>
      </rPr>
      <t xml:space="preserve">" da </t>
    </r>
    <r>
      <rPr>
        <b/>
        <sz val="11"/>
        <color rgb="FFC00000"/>
        <rFont val="Times New Roman"/>
        <family val="1"/>
      </rPr>
      <t>TD</t>
    </r>
    <r>
      <rPr>
        <sz val="11"/>
        <rFont val="Times New Roman"/>
        <family val="1"/>
      </rPr>
      <t xml:space="preserve"> com a coluna "</t>
    </r>
    <r>
      <rPr>
        <b/>
        <sz val="11"/>
        <color rgb="FFFF0000"/>
        <rFont val="Times New Roman"/>
        <family val="1"/>
      </rPr>
      <t>Quantas Manter</t>
    </r>
    <r>
      <rPr>
        <sz val="11"/>
        <rFont val="Times New Roman"/>
        <family val="1"/>
      </rPr>
      <t>" da tabela auxiliar.</t>
    </r>
  </si>
  <si>
    <r>
      <t xml:space="preserve">→ Construa uma </t>
    </r>
    <r>
      <rPr>
        <b/>
        <sz val="11"/>
        <color rgb="FFC00000"/>
        <rFont val="Times New Roman"/>
        <family val="1"/>
      </rPr>
      <t>TD</t>
    </r>
    <r>
      <rPr>
        <sz val="11"/>
        <rFont val="Times New Roman"/>
        <family val="1"/>
      </rPr>
      <t xml:space="preserve"> a partir da tabela "</t>
    </r>
    <r>
      <rPr>
        <b/>
        <sz val="11"/>
        <color rgb="FFFF00FF"/>
        <rFont val="Times New Roman"/>
        <family val="1"/>
      </rPr>
      <t>CENSO</t>
    </r>
    <r>
      <rPr>
        <sz val="11"/>
        <rFont val="Times New Roman"/>
        <family val="1"/>
      </rPr>
      <t>" da aba "</t>
    </r>
    <r>
      <rPr>
        <b/>
        <sz val="11"/>
        <color rgb="FF0070C0"/>
        <rFont val="Times New Roman"/>
        <family val="1"/>
      </rPr>
      <t>IF-100%</t>
    </r>
    <r>
      <rPr>
        <sz val="11"/>
        <rFont val="Times New Roman"/>
        <family val="1"/>
      </rPr>
      <t>" (salve na aba denominada "</t>
    </r>
    <r>
      <rPr>
        <b/>
        <sz val="11"/>
        <color rgb="FF0070C0"/>
        <rFont val="Times New Roman"/>
        <family val="1"/>
      </rPr>
      <t>EXPLORAR</t>
    </r>
    <r>
      <rPr>
        <sz val="11"/>
        <rFont val="Times New Roman"/>
        <family val="1"/>
      </rPr>
      <t>").</t>
    </r>
  </si>
  <si>
    <r>
      <t>→ Adicione as colunas "</t>
    </r>
    <r>
      <rPr>
        <b/>
        <sz val="11"/>
        <color rgb="FFFF0000"/>
        <rFont val="Times New Roman"/>
        <family val="1"/>
      </rPr>
      <t>UT</t>
    </r>
    <r>
      <rPr>
        <sz val="11"/>
        <rFont val="Times New Roman"/>
        <family val="1"/>
      </rPr>
      <t>" e "</t>
    </r>
    <r>
      <rPr>
        <b/>
        <sz val="11"/>
        <color rgb="FFFF0000"/>
        <rFont val="Times New Roman"/>
        <family val="1"/>
      </rPr>
      <t>Categorias</t>
    </r>
    <r>
      <rPr>
        <sz val="11"/>
        <rFont val="Times New Roman"/>
        <family val="1"/>
      </rPr>
      <t>" no campo "</t>
    </r>
    <r>
      <rPr>
        <b/>
        <sz val="11"/>
        <color rgb="FF00B050"/>
        <rFont val="Times New Roman"/>
        <family val="1"/>
      </rPr>
      <t>Filtros</t>
    </r>
    <r>
      <rPr>
        <sz val="11"/>
        <rFont val="Times New Roman"/>
        <family val="1"/>
      </rPr>
      <t>" da</t>
    </r>
    <r>
      <rPr>
        <b/>
        <sz val="11"/>
        <color rgb="FFC00000"/>
        <rFont val="Times New Roman"/>
        <family val="1"/>
      </rPr>
      <t xml:space="preserve"> TD</t>
    </r>
    <r>
      <rPr>
        <sz val="11"/>
        <rFont val="Times New Roman"/>
        <family val="1"/>
      </rPr>
      <t>.</t>
    </r>
  </si>
  <si>
    <r>
      <t>→ No filtro da coluna "</t>
    </r>
    <r>
      <rPr>
        <b/>
        <sz val="11"/>
        <color rgb="FFFF0000"/>
        <rFont val="Times New Roman"/>
        <family val="1"/>
      </rPr>
      <t>Categorias</t>
    </r>
    <r>
      <rPr>
        <sz val="11"/>
        <rFont val="Times New Roman"/>
        <family val="1"/>
      </rPr>
      <t xml:space="preserve">" (em cima da </t>
    </r>
    <r>
      <rPr>
        <b/>
        <sz val="11"/>
        <color rgb="FFC00000"/>
        <rFont val="Times New Roman"/>
        <family val="1"/>
      </rPr>
      <t>TD</t>
    </r>
    <r>
      <rPr>
        <sz val="11"/>
        <rFont val="Times New Roman"/>
        <family val="1"/>
      </rPr>
      <t>), filtre apenas "</t>
    </r>
    <r>
      <rPr>
        <b/>
        <sz val="11"/>
        <rFont val="Times New Roman"/>
        <family val="1"/>
      </rPr>
      <t>Explorar</t>
    </r>
    <r>
      <rPr>
        <sz val="11"/>
        <rFont val="Times New Roman"/>
        <family val="1"/>
      </rPr>
      <t>" (que seleciona apenas as árvores previstas para explorar).</t>
    </r>
  </si>
  <si>
    <r>
      <t xml:space="preserve">→ Mude o Layout do Relatório da </t>
    </r>
    <r>
      <rPr>
        <b/>
        <sz val="11"/>
        <color rgb="FFC00000"/>
        <rFont val="Times New Roman"/>
        <family val="1"/>
      </rPr>
      <t>TD</t>
    </r>
    <r>
      <rPr>
        <sz val="11"/>
        <rFont val="Times New Roman"/>
        <family val="1"/>
      </rPr>
      <t xml:space="preserve">: Para tanto, siga os passos: </t>
    </r>
    <r>
      <rPr>
        <b/>
        <sz val="11"/>
        <rFont val="Times New Roman"/>
        <family val="1"/>
      </rPr>
      <t>Design - Layout de Relatório - Mostrar em Formato de Tabela</t>
    </r>
    <r>
      <rPr>
        <sz val="11"/>
        <rFont val="Times New Roman"/>
        <family val="1"/>
      </rPr>
      <t>.</t>
    </r>
  </si>
  <si>
    <r>
      <t xml:space="preserve">⁎ Na avaliação do volume total para explorar, se atente ao disposto Alínea "a" do Inciso IV do Art. 3º da Resolução nº 406, de 02 de fevereiro de 2009, que estabelece  </t>
    </r>
    <r>
      <rPr>
        <b/>
        <sz val="11"/>
        <rFont val="Times New Roman"/>
        <family val="1"/>
      </rPr>
      <t>30 m³/ha</t>
    </r>
    <r>
      <rPr>
        <sz val="11"/>
        <rFont val="Times New Roman"/>
        <family val="1"/>
      </rPr>
      <t xml:space="preserve"> para o </t>
    </r>
    <r>
      <rPr>
        <b/>
        <sz val="11"/>
        <rFont val="Times New Roman"/>
        <family val="1"/>
      </rPr>
      <t>PMFS que prevê a utilização de máquinas para o arraste de toras</t>
    </r>
    <r>
      <rPr>
        <sz val="11"/>
        <rFont val="Times New Roman"/>
        <family val="1"/>
      </rPr>
      <t xml:space="preserve">, com ciclo de corte inicial de </t>
    </r>
    <r>
      <rPr>
        <b/>
        <sz val="11"/>
        <rFont val="Times New Roman"/>
        <family val="1"/>
      </rPr>
      <t>35 anos</t>
    </r>
    <r>
      <rPr>
        <sz val="11"/>
        <rFont val="Times New Roman"/>
        <family val="1"/>
      </rPr>
      <t>.</t>
    </r>
  </si>
  <si>
    <r>
      <rPr>
        <b/>
        <sz val="11"/>
        <color rgb="FF00B0F0"/>
        <rFont val="Times New Roman"/>
        <family val="1"/>
      </rPr>
      <t>I) Modelo 1-P:</t>
    </r>
    <r>
      <rPr>
        <sz val="11"/>
        <rFont val="Times New Roman"/>
        <family val="1"/>
      </rPr>
      <t xml:space="preserve"> </t>
    </r>
    <r>
      <rPr>
        <b/>
        <sz val="11"/>
        <rFont val="Times New Roman"/>
        <family val="1"/>
      </rPr>
      <t>Resumo dos resultados do IF 100% conduzido na UPA (ano):</t>
    </r>
    <r>
      <rPr>
        <sz val="11"/>
        <rFont val="Times New Roman"/>
        <family val="1"/>
      </rPr>
      <t xml:space="preserve"> (Item 13.3.1 do Anexo 3 da IN/SEMAS nº 05, de 10 de setembro de 2015)</t>
    </r>
  </si>
  <si>
    <r>
      <t xml:space="preserve">a) Crie uma tabela dinâmica para demostrar a contagem (N), a área basal e o volume, </t>
    </r>
    <r>
      <rPr>
        <b/>
        <sz val="11"/>
        <color rgb="FFFF00FF"/>
        <rFont val="Times New Roman"/>
        <family val="1"/>
      </rPr>
      <t>em valores absolutos</t>
    </r>
    <r>
      <rPr>
        <b/>
        <sz val="11"/>
        <rFont val="Times New Roman"/>
        <family val="1"/>
      </rPr>
      <t>, por espécie e por classe (DAP &lt; DMCE e DAP ≥ DMCE):</t>
    </r>
  </si>
  <si>
    <r>
      <t xml:space="preserve">→ Construa uma </t>
    </r>
    <r>
      <rPr>
        <b/>
        <sz val="11"/>
        <color rgb="FFC00000"/>
        <rFont val="Times New Roman"/>
        <family val="1"/>
      </rPr>
      <t>TD</t>
    </r>
    <r>
      <rPr>
        <sz val="11"/>
        <rFont val="Times New Roman"/>
        <family val="1"/>
      </rPr>
      <t xml:space="preserve"> a partir da tabela "</t>
    </r>
    <r>
      <rPr>
        <b/>
        <sz val="11"/>
        <color rgb="FFFF00FF"/>
        <rFont val="Times New Roman"/>
        <family val="1"/>
      </rPr>
      <t>CENSO</t>
    </r>
    <r>
      <rPr>
        <sz val="11"/>
        <rFont val="Times New Roman"/>
        <family val="1"/>
      </rPr>
      <t>" da aba "</t>
    </r>
    <r>
      <rPr>
        <b/>
        <sz val="11"/>
        <color rgb="FF0070C0"/>
        <rFont val="Times New Roman"/>
        <family val="1"/>
      </rPr>
      <t>IF-100%</t>
    </r>
    <r>
      <rPr>
        <sz val="11"/>
        <rFont val="Times New Roman"/>
        <family val="1"/>
      </rPr>
      <t>" (salve na aba denominada "</t>
    </r>
    <r>
      <rPr>
        <b/>
        <sz val="11"/>
        <color rgb="FF0070C0"/>
        <rFont val="Times New Roman"/>
        <family val="1"/>
      </rPr>
      <t>MODELO-1-P</t>
    </r>
    <r>
      <rPr>
        <sz val="11"/>
        <rFont val="Times New Roman"/>
        <family val="1"/>
      </rPr>
      <t>").</t>
    </r>
  </si>
  <si>
    <r>
      <t>→ Adicione a coluna "</t>
    </r>
    <r>
      <rPr>
        <b/>
        <sz val="11"/>
        <color rgb="FFFF0000"/>
        <rFont val="Times New Roman"/>
        <family val="1"/>
      </rPr>
      <t>Compare</t>
    </r>
    <r>
      <rPr>
        <sz val="11"/>
        <rFont val="Times New Roman"/>
        <family val="1"/>
      </rPr>
      <t>" no campo "</t>
    </r>
    <r>
      <rPr>
        <b/>
        <sz val="11"/>
        <color rgb="FF00B050"/>
        <rFont val="Times New Roman"/>
        <family val="1"/>
      </rPr>
      <t>Colunas</t>
    </r>
    <r>
      <rPr>
        <sz val="11"/>
        <rFont val="Times New Roman"/>
        <family val="1"/>
      </rPr>
      <t xml:space="preserve">" da </t>
    </r>
    <r>
      <rPr>
        <b/>
        <sz val="11"/>
        <color rgb="FFC00000"/>
        <rFont val="Times New Roman"/>
        <family val="1"/>
      </rPr>
      <t>TD</t>
    </r>
    <r>
      <rPr>
        <sz val="11"/>
        <rFont val="Times New Roman"/>
        <family val="1"/>
      </rPr>
      <t>.</t>
    </r>
  </si>
  <si>
    <r>
      <t>→ Renomeie os nomes dos campos de valores: No campo "</t>
    </r>
    <r>
      <rPr>
        <b/>
        <sz val="11"/>
        <color rgb="FF00B050"/>
        <rFont val="Times New Roman"/>
        <family val="1"/>
      </rPr>
      <t>Valores</t>
    </r>
    <r>
      <rPr>
        <sz val="11"/>
        <rFont val="Times New Roman"/>
        <family val="1"/>
      </rPr>
      <t xml:space="preserve">" da </t>
    </r>
    <r>
      <rPr>
        <b/>
        <sz val="11"/>
        <color rgb="FFC00000"/>
        <rFont val="Times New Roman"/>
        <family val="1"/>
      </rPr>
      <t>TD</t>
    </r>
    <r>
      <rPr>
        <sz val="11"/>
        <rFont val="Times New Roman"/>
        <family val="1"/>
      </rPr>
      <t>, em cada coluna adicionada, clique na seta apontada para baixo. Na sequência, selecione "</t>
    </r>
    <r>
      <rPr>
        <b/>
        <sz val="11"/>
        <rFont val="Times New Roman"/>
        <family val="1"/>
      </rPr>
      <t>Configurações do Campo de Valor</t>
    </r>
    <r>
      <rPr>
        <sz val="11"/>
        <rFont val="Times New Roman"/>
        <family val="1"/>
      </rPr>
      <t xml:space="preserve">". Uma janela será aberta, adicione um nome personalizado. </t>
    </r>
  </si>
  <si>
    <r>
      <t>(Obs.: Ao inserir as colunas "</t>
    </r>
    <r>
      <rPr>
        <b/>
        <sz val="11"/>
        <color rgb="FFFF0000"/>
        <rFont val="Times New Roman"/>
        <family val="1"/>
      </rPr>
      <t>g (m²)</t>
    </r>
    <r>
      <rPr>
        <sz val="11"/>
        <rFont val="Times New Roman"/>
        <family val="1"/>
      </rPr>
      <t>" e "</t>
    </r>
    <r>
      <rPr>
        <b/>
        <sz val="11"/>
        <color rgb="FFFF0000"/>
        <rFont val="Times New Roman"/>
        <family val="1"/>
      </rPr>
      <t>v (m³)</t>
    </r>
    <r>
      <rPr>
        <sz val="11"/>
        <rFont val="Times New Roman"/>
        <family val="1"/>
      </rPr>
      <t>" no campo "</t>
    </r>
    <r>
      <rPr>
        <b/>
        <sz val="11"/>
        <color rgb="FF00B050"/>
        <rFont val="Times New Roman"/>
        <family val="1"/>
      </rPr>
      <t>Valore</t>
    </r>
    <r>
      <rPr>
        <sz val="11"/>
        <rFont val="Times New Roman"/>
        <family val="1"/>
      </rPr>
      <t xml:space="preserve">s" da </t>
    </r>
    <r>
      <rPr>
        <b/>
        <sz val="11"/>
        <color rgb="FFC00000"/>
        <rFont val="Times New Roman"/>
        <family val="1"/>
      </rPr>
      <t>TD</t>
    </r>
    <r>
      <rPr>
        <sz val="11"/>
        <rFont val="Times New Roman"/>
        <family val="1"/>
      </rPr>
      <t xml:space="preserve">, perceba que aparecerá o símbolo </t>
    </r>
    <r>
      <rPr>
        <b/>
        <sz val="11"/>
        <rFont val="Aptos Narrow"/>
        <family val="2"/>
      </rPr>
      <t>Σ</t>
    </r>
    <r>
      <rPr>
        <sz val="11"/>
        <rFont val="Times New Roman"/>
        <family val="1"/>
      </rPr>
      <t xml:space="preserve"> no campo "</t>
    </r>
    <r>
      <rPr>
        <b/>
        <sz val="11"/>
        <color rgb="FF00B050"/>
        <rFont val="Times New Roman"/>
        <family val="1"/>
      </rPr>
      <t>Colunas</t>
    </r>
    <r>
      <rPr>
        <sz val="11"/>
        <rFont val="Times New Roman"/>
        <family val="1"/>
      </rPr>
      <t xml:space="preserve">" da </t>
    </r>
    <r>
      <rPr>
        <b/>
        <sz val="11"/>
        <color rgb="FFC00000"/>
        <rFont val="Times New Roman"/>
        <family val="1"/>
      </rPr>
      <t>TD</t>
    </r>
    <r>
      <rPr>
        <sz val="11"/>
        <rFont val="Times New Roman"/>
        <family val="1"/>
      </rPr>
      <t xml:space="preserve">. Para melhorar a visualização, clique a seta do símbolo de </t>
    </r>
    <r>
      <rPr>
        <b/>
        <sz val="11"/>
        <rFont val="Times New Roman"/>
        <family val="1"/>
      </rPr>
      <t xml:space="preserve">Σ </t>
    </r>
    <r>
      <rPr>
        <sz val="11"/>
        <rFont val="Times New Roman"/>
        <family val="1"/>
      </rPr>
      <t>e escolha a opção "</t>
    </r>
    <r>
      <rPr>
        <b/>
        <sz val="11"/>
        <rFont val="Times New Roman"/>
        <family val="1"/>
      </rPr>
      <t>Mover para Rótulo de Linhas</t>
    </r>
    <r>
      <rPr>
        <sz val="11"/>
        <rFont val="Times New Roman"/>
        <family val="1"/>
      </rPr>
      <t xml:space="preserve">". Fazendo isso, a </t>
    </r>
    <r>
      <rPr>
        <b/>
        <sz val="11"/>
        <color rgb="FFC00000"/>
        <rFont val="Times New Roman"/>
        <family val="1"/>
      </rPr>
      <t>TD</t>
    </r>
    <r>
      <rPr>
        <sz val="11"/>
        <rFont val="Times New Roman"/>
        <family val="1"/>
      </rPr>
      <t xml:space="preserve"> fica mais compacta e as somas são feitas nas linhas por espécie.)</t>
    </r>
  </si>
  <si>
    <r>
      <t>⁎ Renomeie "</t>
    </r>
    <r>
      <rPr>
        <b/>
        <sz val="11"/>
        <rFont val="Times New Roman"/>
        <family val="1"/>
      </rPr>
      <t>Soma de v (m³)</t>
    </r>
    <r>
      <rPr>
        <sz val="11"/>
        <rFont val="Times New Roman"/>
        <family val="1"/>
      </rPr>
      <t>" para "</t>
    </r>
    <r>
      <rPr>
        <b/>
        <sz val="11"/>
        <color rgb="FF00B0F0"/>
        <rFont val="Times New Roman"/>
        <family val="1"/>
      </rPr>
      <t>V (m³)</t>
    </r>
    <r>
      <rPr>
        <sz val="11"/>
        <rFont val="Times New Roman"/>
        <family val="1"/>
      </rPr>
      <t>". (Obs.: Como já existe uma coluna chamada "</t>
    </r>
    <r>
      <rPr>
        <b/>
        <sz val="11"/>
        <rFont val="Times New Roman"/>
        <family val="1"/>
      </rPr>
      <t>V (m³)</t>
    </r>
    <r>
      <rPr>
        <sz val="11"/>
        <rFont val="Times New Roman"/>
        <family val="1"/>
      </rPr>
      <t xml:space="preserve">" na </t>
    </r>
    <r>
      <rPr>
        <b/>
        <sz val="11"/>
        <color rgb="FFC00000"/>
        <rFont val="Times New Roman"/>
        <family val="1"/>
      </rPr>
      <t>TD</t>
    </r>
    <r>
      <rPr>
        <sz val="11"/>
        <rFont val="Times New Roman"/>
        <family val="1"/>
      </rPr>
      <t xml:space="preserve"> você receberá a seguinte mensagem: "Já há um campo de tabela dinâmica com este nome". Para evitar isso, simplesmente dê um espaço ao final do nome para diferenciá-los).</t>
    </r>
  </si>
  <si>
    <r>
      <t xml:space="preserve">b) Crie uma tabela dinâmica para demostrar a contagem (N), a área basal e o volume, </t>
    </r>
    <r>
      <rPr>
        <b/>
        <sz val="11"/>
        <color rgb="FFFF00FF"/>
        <rFont val="Times New Roman"/>
        <family val="1"/>
      </rPr>
      <t>em porcentagem</t>
    </r>
    <r>
      <rPr>
        <b/>
        <sz val="11"/>
        <rFont val="Times New Roman"/>
        <family val="1"/>
      </rPr>
      <t>, por espécie e por classe (DAP &lt; DMCE e DAP ≥ DMCE):</t>
    </r>
  </si>
  <si>
    <r>
      <t xml:space="preserve">→ Mude o Layout do Relatório da </t>
    </r>
    <r>
      <rPr>
        <b/>
        <sz val="11"/>
        <color rgb="FFC00000"/>
        <rFont val="Times New Roman"/>
        <family val="1"/>
      </rPr>
      <t>TD</t>
    </r>
    <r>
      <rPr>
        <sz val="11"/>
        <rFont val="Times New Roman"/>
        <family val="1"/>
      </rPr>
      <t xml:space="preserve">: Para tanto, siga os passos: </t>
    </r>
    <r>
      <rPr>
        <b/>
        <sz val="11"/>
        <rFont val="Times New Roman"/>
        <family val="1"/>
      </rPr>
      <t>Design - Layout de Relatório - Mostrar em formato compacto</t>
    </r>
    <r>
      <rPr>
        <sz val="11"/>
        <rFont val="Times New Roman"/>
        <family val="1"/>
      </rPr>
      <t>.</t>
    </r>
  </si>
  <si>
    <r>
      <t>→ Construa uma tabela dinâmica a partir da tabela "</t>
    </r>
    <r>
      <rPr>
        <b/>
        <sz val="11"/>
        <color rgb="FFFF00FF"/>
        <rFont val="Times New Roman"/>
        <family val="1"/>
      </rPr>
      <t>CENSO</t>
    </r>
    <r>
      <rPr>
        <sz val="11"/>
        <rFont val="Times New Roman"/>
        <family val="1"/>
      </rPr>
      <t>" da aba "</t>
    </r>
    <r>
      <rPr>
        <b/>
        <sz val="11"/>
        <color rgb="FF0070C0"/>
        <rFont val="Times New Roman"/>
        <family val="1"/>
      </rPr>
      <t>IF-100%</t>
    </r>
    <r>
      <rPr>
        <sz val="11"/>
        <rFont val="Times New Roman"/>
        <family val="1"/>
      </rPr>
      <t>" (adicione na mesma aba "</t>
    </r>
    <r>
      <rPr>
        <b/>
        <sz val="11"/>
        <color rgb="FF0070C0"/>
        <rFont val="Times New Roman"/>
        <family val="1"/>
      </rPr>
      <t>MODELO-1-P</t>
    </r>
    <r>
      <rPr>
        <sz val="11"/>
        <rFont val="Times New Roman"/>
        <family val="1"/>
      </rPr>
      <t xml:space="preserve">", ao lado da </t>
    </r>
    <r>
      <rPr>
        <b/>
        <sz val="11"/>
        <color rgb="FFC00000"/>
        <rFont val="Times New Roman"/>
        <family val="1"/>
      </rPr>
      <t>TD</t>
    </r>
    <r>
      <rPr>
        <sz val="11"/>
        <rFont val="Times New Roman"/>
        <family val="1"/>
      </rPr>
      <t xml:space="preserve"> do item "a".).</t>
    </r>
  </si>
  <si>
    <r>
      <t>→ Transforme os "</t>
    </r>
    <r>
      <rPr>
        <b/>
        <sz val="11"/>
        <rFont val="Times New Roman"/>
        <family val="1"/>
      </rPr>
      <t>valores absolutos em percentuais</t>
    </r>
    <r>
      <rPr>
        <sz val="11"/>
        <rFont val="Times New Roman"/>
        <family val="1"/>
      </rPr>
      <t>" de linhas: No campo "</t>
    </r>
    <r>
      <rPr>
        <b/>
        <sz val="11"/>
        <color rgb="FF00B050"/>
        <rFont val="Times New Roman"/>
        <family val="1"/>
      </rPr>
      <t>Valores</t>
    </r>
    <r>
      <rPr>
        <sz val="11"/>
        <rFont val="Times New Roman"/>
        <family val="1"/>
      </rPr>
      <t xml:space="preserve">" da </t>
    </r>
    <r>
      <rPr>
        <b/>
        <sz val="11"/>
        <color rgb="FFC00000"/>
        <rFont val="Times New Roman"/>
        <family val="1"/>
      </rPr>
      <t>TD</t>
    </r>
    <r>
      <rPr>
        <sz val="11"/>
        <rFont val="Times New Roman"/>
        <family val="1"/>
      </rPr>
      <t>, em cada coluna adicionada, clique na seta apontada para baixo. Na sequência, selecione "</t>
    </r>
    <r>
      <rPr>
        <b/>
        <sz val="11"/>
        <rFont val="Times New Roman"/>
        <family val="1"/>
      </rPr>
      <t>Configurações do Campo de Valor</t>
    </r>
    <r>
      <rPr>
        <sz val="11"/>
        <rFont val="Times New Roman"/>
        <family val="1"/>
      </rPr>
      <t>" (Uma janela será aberta!). No campo "</t>
    </r>
    <r>
      <rPr>
        <b/>
        <sz val="11"/>
        <rFont val="Times New Roman"/>
        <family val="1"/>
      </rPr>
      <t>Mostrar Valores Como</t>
    </r>
    <r>
      <rPr>
        <sz val="11"/>
        <rFont val="Times New Roman"/>
        <family val="1"/>
      </rPr>
      <t>", selecione a opção "</t>
    </r>
    <r>
      <rPr>
        <b/>
        <sz val="11"/>
        <rFont val="Times New Roman"/>
        <family val="1"/>
      </rPr>
      <t>% do Total de Linhas</t>
    </r>
    <r>
      <rPr>
        <sz val="11"/>
        <rFont val="Times New Roman"/>
        <family val="1"/>
      </rPr>
      <t>".</t>
    </r>
  </si>
  <si>
    <r>
      <t xml:space="preserve">c) Formate o </t>
    </r>
    <r>
      <rPr>
        <b/>
        <sz val="11"/>
        <color rgb="FF00B0F0"/>
        <rFont val="Times New Roman"/>
        <family val="1"/>
      </rPr>
      <t>Modelo 1-P</t>
    </r>
    <r>
      <rPr>
        <b/>
        <sz val="11"/>
        <rFont val="Times New Roman"/>
        <family val="1"/>
      </rPr>
      <t xml:space="preserve"> com os dados das 2 </t>
    </r>
    <r>
      <rPr>
        <b/>
        <sz val="11"/>
        <color rgb="FFC00000"/>
        <rFont val="Times New Roman"/>
        <family val="1"/>
      </rPr>
      <t>TD</t>
    </r>
    <r>
      <rPr>
        <b/>
        <sz val="11"/>
        <rFont val="Times New Roman"/>
        <family val="1"/>
      </rPr>
      <t xml:space="preserve"> construídas nos itens "a" e "b".</t>
    </r>
  </si>
  <si>
    <r>
      <t xml:space="preserve">→ Aqui, basta igualar as células das </t>
    </r>
    <r>
      <rPr>
        <b/>
        <sz val="11"/>
        <rFont val="Times New Roman"/>
        <family val="1"/>
      </rPr>
      <t>TDs</t>
    </r>
    <r>
      <rPr>
        <sz val="11"/>
        <rFont val="Times New Roman"/>
        <family val="1"/>
      </rPr>
      <t xml:space="preserve"> nos devidos campos. (Trabalho Manual!). </t>
    </r>
    <r>
      <rPr>
        <b/>
        <sz val="11"/>
        <rFont val="Times New Roman"/>
        <family val="1"/>
      </rPr>
      <t xml:space="preserve">Fica o desafio para automarizar todo o processo de cosntrução do Modelo 1-P usando </t>
    </r>
    <r>
      <rPr>
        <b/>
        <sz val="11"/>
        <color rgb="FFC00000"/>
        <rFont val="Times New Roman"/>
        <family val="1"/>
      </rPr>
      <t>TD</t>
    </r>
    <r>
      <rPr>
        <b/>
        <sz val="11"/>
        <rFont val="Times New Roman"/>
        <family val="1"/>
      </rPr>
      <t>!</t>
    </r>
  </si>
  <si>
    <r>
      <t xml:space="preserve">a) Crie uma </t>
    </r>
    <r>
      <rPr>
        <b/>
        <sz val="11"/>
        <color rgb="FFC00000"/>
        <rFont val="Times New Roman"/>
        <family val="1"/>
      </rPr>
      <t>TD</t>
    </r>
    <r>
      <rPr>
        <b/>
        <sz val="11"/>
        <rFont val="Times New Roman"/>
        <family val="1"/>
      </rPr>
      <t xml:space="preserve"> para obter a contagem (N), a Área Basal e o Volume, </t>
    </r>
    <r>
      <rPr>
        <b/>
        <sz val="11"/>
        <color rgb="FFFF00FF"/>
        <rFont val="Times New Roman"/>
        <family val="1"/>
      </rPr>
      <t>em valores absolutos</t>
    </r>
    <r>
      <rPr>
        <b/>
        <sz val="11"/>
        <rFont val="Times New Roman"/>
        <family val="1"/>
      </rPr>
      <t>, por espécie e por categoria (Explorar, Matriz, Remanescente, Protegida, Remanescente 2):</t>
    </r>
  </si>
  <si>
    <r>
      <t xml:space="preserve">→ Construa uma </t>
    </r>
    <r>
      <rPr>
        <b/>
        <sz val="11"/>
        <color rgb="FFC00000"/>
        <rFont val="Times New Roman"/>
        <family val="1"/>
      </rPr>
      <t>TD</t>
    </r>
    <r>
      <rPr>
        <sz val="11"/>
        <rFont val="Times New Roman"/>
        <family val="1"/>
      </rPr>
      <t xml:space="preserve"> a partir da tabela "</t>
    </r>
    <r>
      <rPr>
        <b/>
        <sz val="11"/>
        <color rgb="FFFF00FF"/>
        <rFont val="Times New Roman"/>
        <family val="1"/>
      </rPr>
      <t>CENSO</t>
    </r>
    <r>
      <rPr>
        <sz val="11"/>
        <rFont val="Times New Roman"/>
        <family val="1"/>
      </rPr>
      <t>" da aba "</t>
    </r>
    <r>
      <rPr>
        <b/>
        <sz val="11"/>
        <color rgb="FF0070C0"/>
        <rFont val="Times New Roman"/>
        <family val="1"/>
      </rPr>
      <t>IF-100%</t>
    </r>
    <r>
      <rPr>
        <sz val="11"/>
        <rFont val="Times New Roman"/>
        <family val="1"/>
      </rPr>
      <t>" (salve na aba denominada "</t>
    </r>
    <r>
      <rPr>
        <b/>
        <sz val="11"/>
        <color rgb="FF0070C0"/>
        <rFont val="Times New Roman"/>
        <family val="1"/>
      </rPr>
      <t>MODELO-2-P</t>
    </r>
    <r>
      <rPr>
        <sz val="11"/>
        <rFont val="Times New Roman"/>
        <family val="1"/>
      </rPr>
      <t>").</t>
    </r>
  </si>
  <si>
    <r>
      <t>→ Adicione a coluna "</t>
    </r>
    <r>
      <rPr>
        <b/>
        <sz val="11"/>
        <color rgb="FFFF0000"/>
        <rFont val="Times New Roman"/>
        <family val="1"/>
      </rPr>
      <t>Categoria</t>
    </r>
    <r>
      <rPr>
        <sz val="11"/>
        <rFont val="Times New Roman"/>
        <family val="1"/>
      </rPr>
      <t>" no campo "</t>
    </r>
    <r>
      <rPr>
        <b/>
        <sz val="11"/>
        <color rgb="FF00B050"/>
        <rFont val="Times New Roman"/>
        <family val="1"/>
      </rPr>
      <t>Colunas</t>
    </r>
    <r>
      <rPr>
        <sz val="11"/>
        <rFont val="Times New Roman"/>
        <family val="1"/>
      </rPr>
      <t xml:space="preserve">" da </t>
    </r>
    <r>
      <rPr>
        <b/>
        <sz val="11"/>
        <color rgb="FFC00000"/>
        <rFont val="Times New Roman"/>
        <family val="1"/>
      </rPr>
      <t>TD</t>
    </r>
    <r>
      <rPr>
        <sz val="11"/>
        <rFont val="Times New Roman"/>
        <family val="1"/>
      </rPr>
      <t>.</t>
    </r>
  </si>
  <si>
    <r>
      <t>→ Adicione a coluna "</t>
    </r>
    <r>
      <rPr>
        <b/>
        <sz val="11"/>
        <color rgb="FFFF0000"/>
        <rFont val="Times New Roman"/>
        <family val="1"/>
      </rPr>
      <t>Nome Comum</t>
    </r>
    <r>
      <rPr>
        <sz val="11"/>
        <rFont val="Times New Roman"/>
        <family val="1"/>
      </rPr>
      <t>" no campo "</t>
    </r>
    <r>
      <rPr>
        <b/>
        <sz val="11"/>
        <color rgb="FF00B050"/>
        <rFont val="Times New Roman"/>
        <family val="1"/>
      </rPr>
      <t>Linhas</t>
    </r>
    <r>
      <rPr>
        <sz val="11"/>
        <rFont val="Times New Roman"/>
        <family val="1"/>
      </rPr>
      <t xml:space="preserve">" da </t>
    </r>
    <r>
      <rPr>
        <b/>
        <sz val="11"/>
        <color rgb="FFC00000"/>
        <rFont val="Times New Roman"/>
        <family val="1"/>
      </rPr>
      <t>TD</t>
    </r>
    <r>
      <rPr>
        <sz val="11"/>
        <rFont val="Times New Roman"/>
        <family val="1"/>
      </rPr>
      <t>.</t>
    </r>
  </si>
  <si>
    <r>
      <t>→ Adicione a coluna "</t>
    </r>
    <r>
      <rPr>
        <b/>
        <sz val="11"/>
        <color rgb="FFFF0000"/>
        <rFont val="Times New Roman"/>
        <family val="1"/>
      </rPr>
      <t>Nome Comum</t>
    </r>
    <r>
      <rPr>
        <sz val="11"/>
        <rFont val="Times New Roman"/>
        <family val="1"/>
      </rPr>
      <t>", "</t>
    </r>
    <r>
      <rPr>
        <b/>
        <sz val="11"/>
        <color rgb="FFFF0000"/>
        <rFont val="Times New Roman"/>
        <family val="1"/>
      </rPr>
      <t>g (m²)</t>
    </r>
    <r>
      <rPr>
        <sz val="11"/>
        <rFont val="Times New Roman"/>
        <family val="1"/>
      </rPr>
      <t>" e "</t>
    </r>
    <r>
      <rPr>
        <b/>
        <sz val="11"/>
        <color rgb="FFFF0000"/>
        <rFont val="Times New Roman"/>
        <family val="1"/>
      </rPr>
      <t>v (m³)</t>
    </r>
    <r>
      <rPr>
        <sz val="11"/>
        <rFont val="Times New Roman"/>
        <family val="1"/>
      </rPr>
      <t>" no campo "</t>
    </r>
    <r>
      <rPr>
        <b/>
        <sz val="11"/>
        <color rgb="FF00B050"/>
        <rFont val="Times New Roman"/>
        <family val="1"/>
      </rPr>
      <t>Valores</t>
    </r>
    <r>
      <rPr>
        <sz val="11"/>
        <rFont val="Times New Roman"/>
        <family val="1"/>
      </rPr>
      <t xml:space="preserve">" da </t>
    </r>
    <r>
      <rPr>
        <b/>
        <sz val="11"/>
        <color rgb="FFC00000"/>
        <rFont val="Times New Roman"/>
        <family val="1"/>
      </rPr>
      <t>TD</t>
    </r>
    <r>
      <rPr>
        <sz val="11"/>
        <rFont val="Times New Roman"/>
        <family val="1"/>
      </rPr>
      <t>. (Certifique-se de que os somatórios sejam feitos para as linhas!)</t>
    </r>
  </si>
  <si>
    <r>
      <t>→ Adicione a coluna "</t>
    </r>
    <r>
      <rPr>
        <b/>
        <sz val="11"/>
        <color rgb="FFFF0000"/>
        <rFont val="Times New Roman"/>
        <family val="1"/>
      </rPr>
      <t>Nome Comum</t>
    </r>
    <r>
      <rPr>
        <sz val="11"/>
        <rFont val="Times New Roman"/>
        <family val="1"/>
      </rPr>
      <t>" no campo "</t>
    </r>
    <r>
      <rPr>
        <b/>
        <sz val="11"/>
        <color rgb="FF00B050"/>
        <rFont val="Times New Roman"/>
        <family val="1"/>
      </rPr>
      <t>Linhas</t>
    </r>
    <r>
      <rPr>
        <sz val="11"/>
        <rFont val="Times New Roman"/>
        <family val="1"/>
      </rPr>
      <t xml:space="preserve">" da </t>
    </r>
    <r>
      <rPr>
        <b/>
        <sz val="11"/>
        <color rgb="FFC00000"/>
        <rFont val="Times New Roman"/>
        <family val="1"/>
      </rPr>
      <t>TD.</t>
    </r>
  </si>
  <si>
    <r>
      <t>→ Adicione a coluna "</t>
    </r>
    <r>
      <rPr>
        <b/>
        <sz val="11"/>
        <color rgb="FFFF0000"/>
        <rFont val="Times New Roman"/>
        <family val="1"/>
      </rPr>
      <t>Nome Comum</t>
    </r>
    <r>
      <rPr>
        <sz val="11"/>
        <rFont val="Times New Roman"/>
        <family val="1"/>
      </rPr>
      <t>" e "</t>
    </r>
    <r>
      <rPr>
        <b/>
        <sz val="11"/>
        <color rgb="FFFF0000"/>
        <rFont val="Times New Roman"/>
        <family val="1"/>
      </rPr>
      <t>Nome Científico</t>
    </r>
    <r>
      <rPr>
        <sz val="11"/>
        <rFont val="Times New Roman"/>
        <family val="1"/>
      </rPr>
      <t>" no campo "</t>
    </r>
    <r>
      <rPr>
        <b/>
        <sz val="11"/>
        <color rgb="FF00B050"/>
        <rFont val="Times New Roman"/>
        <family val="1"/>
      </rPr>
      <t>Linhas</t>
    </r>
    <r>
      <rPr>
        <sz val="11"/>
        <rFont val="Times New Roman"/>
        <family val="1"/>
      </rPr>
      <t xml:space="preserve">" da </t>
    </r>
    <r>
      <rPr>
        <b/>
        <sz val="11"/>
        <color rgb="FFC00000"/>
        <rFont val="Times New Roman"/>
        <family val="1"/>
      </rPr>
      <t>TD</t>
    </r>
    <r>
      <rPr>
        <sz val="11"/>
        <rFont val="Times New Roman"/>
        <family val="1"/>
      </rPr>
      <t>.</t>
    </r>
  </si>
  <si>
    <r>
      <t>→ Adicione a coluna "</t>
    </r>
    <r>
      <rPr>
        <b/>
        <sz val="11"/>
        <color rgb="FFFF0000"/>
        <rFont val="Times New Roman"/>
        <family val="1"/>
      </rPr>
      <t>Nome Comum</t>
    </r>
    <r>
      <rPr>
        <sz val="11"/>
        <rFont val="Times New Roman"/>
        <family val="1"/>
      </rPr>
      <t>", "</t>
    </r>
    <r>
      <rPr>
        <b/>
        <sz val="11"/>
        <color rgb="FFFF0000"/>
        <rFont val="Times New Roman"/>
        <family val="1"/>
      </rPr>
      <t>v (m³/ha)</t>
    </r>
    <r>
      <rPr>
        <sz val="11"/>
        <rFont val="Times New Roman"/>
        <family val="1"/>
      </rPr>
      <t>" e "</t>
    </r>
    <r>
      <rPr>
        <b/>
        <sz val="11"/>
        <color rgb="FFFF0000"/>
        <rFont val="Times New Roman"/>
        <family val="1"/>
      </rPr>
      <t>v (m³)</t>
    </r>
    <r>
      <rPr>
        <sz val="11"/>
        <rFont val="Times New Roman"/>
        <family val="1"/>
      </rPr>
      <t>" no campo "</t>
    </r>
    <r>
      <rPr>
        <b/>
        <sz val="11"/>
        <color rgb="FF00B050"/>
        <rFont val="Times New Roman"/>
        <family val="1"/>
      </rPr>
      <t>Valores</t>
    </r>
    <r>
      <rPr>
        <sz val="11"/>
        <rFont val="Times New Roman"/>
        <family val="1"/>
      </rPr>
      <t xml:space="preserve">" da </t>
    </r>
    <r>
      <rPr>
        <b/>
        <sz val="11"/>
        <color rgb="FFC00000"/>
        <rFont val="Times New Roman"/>
        <family val="1"/>
      </rPr>
      <t>TD</t>
    </r>
    <r>
      <rPr>
        <sz val="11"/>
        <rFont val="Times New Roman"/>
        <family val="1"/>
      </rPr>
      <t>.</t>
    </r>
  </si>
  <si>
    <r>
      <t>→ Adicione a coluna "</t>
    </r>
    <r>
      <rPr>
        <b/>
        <sz val="11"/>
        <color rgb="FFFF0000"/>
        <rFont val="Times New Roman"/>
        <family val="1"/>
      </rPr>
      <t>Nome Comum</t>
    </r>
    <r>
      <rPr>
        <sz val="11"/>
        <rFont val="Times New Roman"/>
        <family val="1"/>
      </rPr>
      <t>" no campo "</t>
    </r>
    <r>
      <rPr>
        <b/>
        <sz val="11"/>
        <color rgb="FF00B050"/>
        <rFont val="Times New Roman"/>
        <family val="1"/>
      </rPr>
      <t>Linhas</t>
    </r>
    <r>
      <rPr>
        <sz val="11"/>
        <rFont val="Times New Roman"/>
        <family val="1"/>
      </rPr>
      <t>" da TD.</t>
    </r>
  </si>
  <si>
    <r>
      <t>→ Adicione a coluna "</t>
    </r>
    <r>
      <rPr>
        <b/>
        <sz val="11"/>
        <color rgb="FFFF0000"/>
        <rFont val="Times New Roman"/>
        <family val="1"/>
      </rPr>
      <t>Nome Comum</t>
    </r>
    <r>
      <rPr>
        <sz val="11"/>
        <rFont val="Times New Roman"/>
        <family val="1"/>
      </rPr>
      <t>" no campo "</t>
    </r>
    <r>
      <rPr>
        <b/>
        <sz val="11"/>
        <color rgb="FF00B050"/>
        <rFont val="Times New Roman"/>
        <family val="1"/>
      </rPr>
      <t>Valores</t>
    </r>
    <r>
      <rPr>
        <sz val="11"/>
        <rFont val="Times New Roman"/>
        <family val="1"/>
      </rPr>
      <t>", para obter a contagem por "</t>
    </r>
    <r>
      <rPr>
        <b/>
        <sz val="11"/>
        <color rgb="FFFF0000"/>
        <rFont val="Times New Roman"/>
        <family val="1"/>
      </rPr>
      <t>Categoria</t>
    </r>
    <r>
      <rPr>
        <sz val="11"/>
        <rFont val="Times New Roman"/>
        <family val="1"/>
      </rPr>
      <t xml:space="preserve">" da </t>
    </r>
    <r>
      <rPr>
        <b/>
        <sz val="11"/>
        <color rgb="FFC00000"/>
        <rFont val="Times New Roman"/>
        <family val="1"/>
      </rPr>
      <t>TD</t>
    </r>
    <r>
      <rPr>
        <sz val="11"/>
        <rFont val="Times New Roman"/>
        <family val="1"/>
      </rPr>
      <t>.</t>
    </r>
  </si>
  <si>
    <r>
      <t>→ Se houver necessidade de manter mais árvores na categoria "</t>
    </r>
    <r>
      <rPr>
        <b/>
        <sz val="11"/>
        <color theme="9" tint="-0.249977111117893"/>
        <rFont val="Times New Roman"/>
        <family val="1"/>
      </rPr>
      <t>Matriz</t>
    </r>
    <r>
      <rPr>
        <sz val="11"/>
        <rFont val="Times New Roman"/>
        <family val="1"/>
      </rPr>
      <t>" para alguma espécie, retorne à tabela "</t>
    </r>
    <r>
      <rPr>
        <b/>
        <sz val="11"/>
        <color rgb="FFFF00FF"/>
        <rFont val="Times New Roman"/>
        <family val="1"/>
      </rPr>
      <t>CENSO</t>
    </r>
    <r>
      <rPr>
        <sz val="11"/>
        <rFont val="Times New Roman"/>
        <family val="1"/>
      </rPr>
      <t>" da aba "</t>
    </r>
    <r>
      <rPr>
        <b/>
        <sz val="11"/>
        <color rgb="FF0070C0"/>
        <rFont val="Times New Roman"/>
        <family val="1"/>
      </rPr>
      <t>IF-100%</t>
    </r>
    <r>
      <rPr>
        <sz val="11"/>
        <rFont val="Times New Roman"/>
        <family val="1"/>
      </rPr>
      <t>", filtre as colunas "</t>
    </r>
    <r>
      <rPr>
        <b/>
        <sz val="11"/>
        <color rgb="FFFF0000"/>
        <rFont val="Times New Roman"/>
        <family val="1"/>
      </rPr>
      <t>UT</t>
    </r>
    <r>
      <rPr>
        <sz val="11"/>
        <rFont val="Times New Roman"/>
        <family val="1"/>
      </rPr>
      <t>" e "</t>
    </r>
    <r>
      <rPr>
        <b/>
        <sz val="11"/>
        <color rgb="FFFF0000"/>
        <rFont val="Times New Roman"/>
        <family val="1"/>
      </rPr>
      <t>Nome Comum</t>
    </r>
    <r>
      <rPr>
        <sz val="11"/>
        <rFont val="Times New Roman"/>
        <family val="1"/>
      </rPr>
      <t>" desejadas, na coluna "</t>
    </r>
    <r>
      <rPr>
        <b/>
        <sz val="11"/>
        <color rgb="FFFF0000"/>
        <rFont val="Times New Roman"/>
        <family val="1"/>
      </rPr>
      <t>Compare</t>
    </r>
    <r>
      <rPr>
        <sz val="11"/>
        <rFont val="Times New Roman"/>
        <family val="1"/>
      </rPr>
      <t xml:space="preserve">" filtre apenas árvores com </t>
    </r>
    <r>
      <rPr>
        <b/>
        <sz val="11"/>
        <rFont val="Times New Roman"/>
        <family val="1"/>
      </rPr>
      <t>DAP ≥ DMCE</t>
    </r>
    <r>
      <rPr>
        <sz val="11"/>
        <rFont val="Times New Roman"/>
        <family val="1"/>
      </rPr>
      <t>, e na coluna "</t>
    </r>
    <r>
      <rPr>
        <b/>
        <sz val="11"/>
        <color rgb="FFFF0000"/>
        <rFont val="Times New Roman"/>
        <family val="1"/>
      </rPr>
      <t>Categoria</t>
    </r>
    <r>
      <rPr>
        <sz val="11"/>
        <rFont val="Times New Roman"/>
        <family val="1"/>
      </rPr>
      <t>" modifique a categoria da árvore de "</t>
    </r>
    <r>
      <rPr>
        <b/>
        <sz val="11"/>
        <color theme="9" tint="-0.249977111117893"/>
        <rFont val="Times New Roman"/>
        <family val="1"/>
      </rPr>
      <t>Explorar</t>
    </r>
    <r>
      <rPr>
        <sz val="11"/>
        <rFont val="Times New Roman"/>
        <family val="1"/>
      </rPr>
      <t>" para "</t>
    </r>
    <r>
      <rPr>
        <b/>
        <sz val="11"/>
        <color theme="9" tint="-0.249977111117893"/>
        <rFont val="Times New Roman"/>
        <family val="1"/>
      </rPr>
      <t>Matriz</t>
    </r>
    <r>
      <rPr>
        <sz val="11"/>
        <rFont val="Times New Roman"/>
        <family val="1"/>
      </rPr>
      <t>", no quantitativo que for necessário para atender ao critério de manutenção.</t>
    </r>
  </si>
  <si>
    <r>
      <t>→ Adicione a coluna "</t>
    </r>
    <r>
      <rPr>
        <b/>
        <sz val="11"/>
        <color rgb="FFFF0000"/>
        <rFont val="Times New Roman"/>
        <family val="1"/>
      </rPr>
      <t>Nome Comum</t>
    </r>
    <r>
      <rPr>
        <sz val="11"/>
        <rFont val="Times New Roman"/>
        <family val="1"/>
      </rPr>
      <t>", "</t>
    </r>
    <r>
      <rPr>
        <b/>
        <sz val="11"/>
        <color rgb="FFFF0000"/>
        <rFont val="Times New Roman"/>
        <family val="1"/>
      </rPr>
      <t>g (m²)</t>
    </r>
    <r>
      <rPr>
        <sz val="11"/>
        <rFont val="Times New Roman"/>
        <family val="1"/>
      </rPr>
      <t>" e "</t>
    </r>
    <r>
      <rPr>
        <b/>
        <sz val="11"/>
        <color rgb="FFFF0000"/>
        <rFont val="Times New Roman"/>
        <family val="1"/>
      </rPr>
      <t>V (m³)</t>
    </r>
    <r>
      <rPr>
        <sz val="11"/>
        <rFont val="Times New Roman"/>
        <family val="1"/>
      </rPr>
      <t>" no campo "</t>
    </r>
    <r>
      <rPr>
        <b/>
        <sz val="11"/>
        <color rgb="FF00B050"/>
        <rFont val="Times New Roman"/>
        <family val="1"/>
      </rPr>
      <t>Valores</t>
    </r>
    <r>
      <rPr>
        <sz val="11"/>
        <rFont val="Times New Roman"/>
        <family val="1"/>
      </rPr>
      <t xml:space="preserve">" da </t>
    </r>
    <r>
      <rPr>
        <b/>
        <sz val="11"/>
        <color rgb="FFC00000"/>
        <rFont val="Times New Roman"/>
        <family val="1"/>
      </rPr>
      <t>TD</t>
    </r>
    <r>
      <rPr>
        <sz val="11"/>
        <rFont val="Times New Roman"/>
        <family val="1"/>
      </rPr>
      <t>. (Certifique-se de que os somatórios sejam feitos para as linhas!)</t>
    </r>
  </si>
  <si>
    <r>
      <t>→ Renomeie os nomes dos campos de valores: No campo "</t>
    </r>
    <r>
      <rPr>
        <b/>
        <sz val="11"/>
        <color rgb="FF00B050"/>
        <rFont val="Times New Roman"/>
        <family val="1"/>
      </rPr>
      <t>Valores</t>
    </r>
    <r>
      <rPr>
        <sz val="11"/>
        <rFont val="Times New Roman"/>
        <family val="1"/>
      </rPr>
      <t xml:space="preserve">" da </t>
    </r>
    <r>
      <rPr>
        <b/>
        <sz val="11"/>
        <color rgb="FFC00000"/>
        <rFont val="Times New Roman"/>
        <family val="1"/>
      </rPr>
      <t>TD</t>
    </r>
    <r>
      <rPr>
        <sz val="11"/>
        <rFont val="Times New Roman"/>
        <family val="1"/>
      </rPr>
      <t>, em cada coluna adicionada, clique na seta apontada para baixo. Na sequência, selecione "</t>
    </r>
    <r>
      <rPr>
        <b/>
        <sz val="11"/>
        <rFont val="Times New Roman"/>
        <family val="1"/>
      </rPr>
      <t>Configurações do Campo de Valor</t>
    </r>
    <r>
      <rPr>
        <sz val="11"/>
        <rFont val="Times New Roman"/>
        <family val="1"/>
      </rPr>
      <t xml:space="preserve">" (Uma janela será aberta!). Adicione um nome personalizado. </t>
    </r>
  </si>
  <si>
    <r>
      <t xml:space="preserve">b) Crie uma </t>
    </r>
    <r>
      <rPr>
        <b/>
        <sz val="11"/>
        <color rgb="FFC00000"/>
        <rFont val="Times New Roman"/>
        <family val="1"/>
      </rPr>
      <t>TD</t>
    </r>
    <r>
      <rPr>
        <b/>
        <sz val="11"/>
        <rFont val="Times New Roman"/>
        <family val="1"/>
      </rPr>
      <t xml:space="preserve"> para obter a contagem (N), a Área Basal e o Volume, </t>
    </r>
    <r>
      <rPr>
        <b/>
        <sz val="11"/>
        <color rgb="FFFF00FF"/>
        <rFont val="Times New Roman"/>
        <family val="1"/>
      </rPr>
      <t>em porcentagem</t>
    </r>
    <r>
      <rPr>
        <b/>
        <sz val="11"/>
        <rFont val="Times New Roman"/>
        <family val="1"/>
      </rPr>
      <t>, por espécie e por categoria (Explorar, Matriz, Remanescente, Protegida, Remanescente 2):</t>
    </r>
  </si>
  <si>
    <r>
      <t xml:space="preserve">→ Construa uma </t>
    </r>
    <r>
      <rPr>
        <b/>
        <sz val="11"/>
        <color rgb="FFC00000"/>
        <rFont val="Times New Roman"/>
        <family val="1"/>
      </rPr>
      <t>TD</t>
    </r>
    <r>
      <rPr>
        <sz val="11"/>
        <rFont val="Times New Roman"/>
        <family val="1"/>
      </rPr>
      <t xml:space="preserve"> a partir da tabela "</t>
    </r>
    <r>
      <rPr>
        <b/>
        <sz val="11"/>
        <color rgb="FFFF00FF"/>
        <rFont val="Times New Roman"/>
        <family val="1"/>
      </rPr>
      <t>CENSO</t>
    </r>
    <r>
      <rPr>
        <sz val="11"/>
        <rFont val="Times New Roman"/>
        <family val="1"/>
      </rPr>
      <t>" da aba "</t>
    </r>
    <r>
      <rPr>
        <b/>
        <sz val="11"/>
        <color rgb="FF0070C0"/>
        <rFont val="Times New Roman"/>
        <family val="1"/>
      </rPr>
      <t>IF-100%</t>
    </r>
    <r>
      <rPr>
        <sz val="11"/>
        <rFont val="Times New Roman"/>
        <family val="1"/>
      </rPr>
      <t>" (adicione na mesma aba "</t>
    </r>
    <r>
      <rPr>
        <b/>
        <sz val="11"/>
        <color rgb="FF0070C0"/>
        <rFont val="Times New Roman"/>
        <family val="1"/>
      </rPr>
      <t>MODELO-2-P</t>
    </r>
    <r>
      <rPr>
        <sz val="11"/>
        <rFont val="Times New Roman"/>
        <family val="1"/>
      </rPr>
      <t xml:space="preserve">", ao lado da </t>
    </r>
    <r>
      <rPr>
        <b/>
        <sz val="11"/>
        <color rgb="FFC00000"/>
        <rFont val="Times New Roman"/>
        <family val="1"/>
      </rPr>
      <t>TD</t>
    </r>
    <r>
      <rPr>
        <sz val="11"/>
        <rFont val="Times New Roman"/>
        <family val="1"/>
      </rPr>
      <t xml:space="preserve"> do item "a".).</t>
    </r>
  </si>
  <si>
    <r>
      <t>→ Adicione a coluna "</t>
    </r>
    <r>
      <rPr>
        <b/>
        <sz val="11"/>
        <color rgb="FFFF0000"/>
        <rFont val="Times New Roman"/>
        <family val="1"/>
      </rPr>
      <t>Nome Comum</t>
    </r>
    <r>
      <rPr>
        <sz val="11"/>
        <rFont val="Times New Roman"/>
        <family val="1"/>
      </rPr>
      <t>", "</t>
    </r>
    <r>
      <rPr>
        <b/>
        <sz val="11"/>
        <color rgb="FFFF0000"/>
        <rFont val="Times New Roman"/>
        <family val="1"/>
      </rPr>
      <t>g (m²)</t>
    </r>
    <r>
      <rPr>
        <sz val="11"/>
        <rFont val="Times New Roman"/>
        <family val="1"/>
      </rPr>
      <t>" e "</t>
    </r>
    <r>
      <rPr>
        <b/>
        <sz val="11"/>
        <color rgb="FFFF0000"/>
        <rFont val="Times New Roman"/>
        <family val="1"/>
      </rPr>
      <t>V (m³)</t>
    </r>
    <r>
      <rPr>
        <sz val="11"/>
        <rFont val="Times New Roman"/>
        <family val="1"/>
      </rPr>
      <t>" no campo "</t>
    </r>
    <r>
      <rPr>
        <b/>
        <sz val="11"/>
        <color rgb="FF00B050"/>
        <rFont val="Times New Roman"/>
        <family val="1"/>
      </rPr>
      <t>Valores</t>
    </r>
    <r>
      <rPr>
        <sz val="11"/>
        <rFont val="Times New Roman"/>
        <family val="1"/>
      </rPr>
      <t xml:space="preserve">" da </t>
    </r>
    <r>
      <rPr>
        <b/>
        <sz val="11"/>
        <color rgb="FFC00000"/>
        <rFont val="Times New Roman"/>
        <family val="1"/>
      </rPr>
      <t>TD</t>
    </r>
    <r>
      <rPr>
        <sz val="11"/>
        <rFont val="Times New Roman"/>
        <family val="1"/>
      </rPr>
      <t>. (Certifique-se de que os somatórios sejam feitos para as linhas de "</t>
    </r>
    <r>
      <rPr>
        <b/>
        <sz val="11"/>
        <color rgb="FFFF0000"/>
        <rFont val="Times New Roman"/>
        <family val="1"/>
      </rPr>
      <t>g (m²)</t>
    </r>
    <r>
      <rPr>
        <b/>
        <sz val="11"/>
        <rFont val="Times New Roman"/>
        <family val="1"/>
      </rPr>
      <t>"</t>
    </r>
    <r>
      <rPr>
        <sz val="11"/>
        <rFont val="Times New Roman"/>
        <family val="1"/>
      </rPr>
      <t xml:space="preserve"> e "</t>
    </r>
    <r>
      <rPr>
        <b/>
        <sz val="11"/>
        <color rgb="FFFF0000"/>
        <rFont val="Times New Roman"/>
        <family val="1"/>
      </rPr>
      <t>V (m³)</t>
    </r>
    <r>
      <rPr>
        <sz val="11"/>
        <rFont val="Times New Roman"/>
        <family val="1"/>
      </rPr>
      <t>"!)</t>
    </r>
  </si>
  <si>
    <r>
      <t>(Obs.: Ao inserir as colunas "</t>
    </r>
    <r>
      <rPr>
        <b/>
        <sz val="11"/>
        <color rgb="FFFF0000"/>
        <rFont val="Times New Roman"/>
        <family val="1"/>
      </rPr>
      <t>g (m²)</t>
    </r>
    <r>
      <rPr>
        <sz val="11"/>
        <rFont val="Times New Roman"/>
        <family val="1"/>
      </rPr>
      <t>" e "</t>
    </r>
    <r>
      <rPr>
        <b/>
        <sz val="11"/>
        <color rgb="FFFF0000"/>
        <rFont val="Times New Roman"/>
        <family val="1"/>
      </rPr>
      <t>V (m³)</t>
    </r>
    <r>
      <rPr>
        <sz val="11"/>
        <rFont val="Times New Roman"/>
        <family val="1"/>
      </rPr>
      <t>" no campo "</t>
    </r>
    <r>
      <rPr>
        <b/>
        <sz val="11"/>
        <color rgb="FF00B050"/>
        <rFont val="Times New Roman"/>
        <family val="1"/>
      </rPr>
      <t>Valore</t>
    </r>
    <r>
      <rPr>
        <sz val="11"/>
        <rFont val="Times New Roman"/>
        <family val="1"/>
      </rPr>
      <t xml:space="preserve">s" da </t>
    </r>
    <r>
      <rPr>
        <b/>
        <sz val="11"/>
        <color rgb="FFC00000"/>
        <rFont val="Times New Roman"/>
        <family val="1"/>
      </rPr>
      <t>TD</t>
    </r>
    <r>
      <rPr>
        <sz val="11"/>
        <rFont val="Times New Roman"/>
        <family val="1"/>
      </rPr>
      <t xml:space="preserve">, perceba que aparecerá o símbolo </t>
    </r>
    <r>
      <rPr>
        <b/>
        <sz val="11"/>
        <rFont val="Aptos Narrow"/>
        <family val="2"/>
      </rPr>
      <t>Σ</t>
    </r>
    <r>
      <rPr>
        <sz val="11"/>
        <rFont val="Times New Roman"/>
        <family val="1"/>
      </rPr>
      <t xml:space="preserve"> no campo "</t>
    </r>
    <r>
      <rPr>
        <b/>
        <sz val="11"/>
        <color rgb="FF00B050"/>
        <rFont val="Times New Roman"/>
        <family val="1"/>
      </rPr>
      <t>Colunas</t>
    </r>
    <r>
      <rPr>
        <sz val="11"/>
        <rFont val="Times New Roman"/>
        <family val="1"/>
      </rPr>
      <t xml:space="preserve">" da </t>
    </r>
    <r>
      <rPr>
        <b/>
        <sz val="11"/>
        <color rgb="FFC00000"/>
        <rFont val="Times New Roman"/>
        <family val="1"/>
      </rPr>
      <t>TD</t>
    </r>
    <r>
      <rPr>
        <sz val="11"/>
        <rFont val="Times New Roman"/>
        <family val="1"/>
      </rPr>
      <t xml:space="preserve">. Para melhorar a visualização, clique a seta do símbolo de </t>
    </r>
    <r>
      <rPr>
        <b/>
        <sz val="11"/>
        <rFont val="Times New Roman"/>
        <family val="1"/>
      </rPr>
      <t xml:space="preserve">Σ </t>
    </r>
    <r>
      <rPr>
        <sz val="11"/>
        <rFont val="Times New Roman"/>
        <family val="1"/>
      </rPr>
      <t>e escolha a opção "</t>
    </r>
    <r>
      <rPr>
        <b/>
        <sz val="11"/>
        <rFont val="Times New Roman"/>
        <family val="1"/>
      </rPr>
      <t>Mover para Rótulo de Linhas</t>
    </r>
    <r>
      <rPr>
        <sz val="11"/>
        <rFont val="Times New Roman"/>
        <family val="1"/>
      </rPr>
      <t xml:space="preserve">". Fazendo isso, a </t>
    </r>
    <r>
      <rPr>
        <b/>
        <sz val="11"/>
        <color rgb="FFC00000"/>
        <rFont val="Times New Roman"/>
        <family val="1"/>
      </rPr>
      <t>TD</t>
    </r>
    <r>
      <rPr>
        <sz val="11"/>
        <rFont val="Times New Roman"/>
        <family val="1"/>
      </rPr>
      <t xml:space="preserve"> fica mais compacta e as somas são feitas nas linhas por espécie.)</t>
    </r>
  </si>
  <si>
    <r>
      <t xml:space="preserve">→ Aqui, basta igualar as células das TDs nos devidos campos. (Trabalho Manual!). </t>
    </r>
    <r>
      <rPr>
        <b/>
        <sz val="11"/>
        <rFont val="Times New Roman"/>
        <family val="1"/>
      </rPr>
      <t>Fica o desafio para automarizar todo o processo de cosntrução do</t>
    </r>
    <r>
      <rPr>
        <sz val="11"/>
        <rFont val="Times New Roman"/>
        <family val="1"/>
      </rPr>
      <t xml:space="preserve"> </t>
    </r>
    <r>
      <rPr>
        <b/>
        <sz val="11"/>
        <color rgb="FF00B0F0"/>
        <rFont val="Times New Roman"/>
        <family val="1"/>
      </rPr>
      <t>Modelo 2-P</t>
    </r>
    <r>
      <rPr>
        <sz val="11"/>
        <rFont val="Times New Roman"/>
        <family val="1"/>
      </rPr>
      <t>.</t>
    </r>
  </si>
  <si>
    <r>
      <t>→ Para preencher a coluna "</t>
    </r>
    <r>
      <rPr>
        <b/>
        <sz val="11"/>
        <rFont val="Times New Roman"/>
        <family val="1"/>
      </rPr>
      <t>DMCE</t>
    </r>
    <r>
      <rPr>
        <sz val="11"/>
        <rFont val="Times New Roman"/>
        <family val="1"/>
      </rPr>
      <t xml:space="preserve">" da tabela use a função </t>
    </r>
    <r>
      <rPr>
        <b/>
        <sz val="11"/>
        <color rgb="FF7030A0"/>
        <rFont val="Times New Roman"/>
        <family val="1"/>
      </rPr>
      <t>PROCV()</t>
    </r>
    <r>
      <rPr>
        <sz val="11"/>
        <rFont val="Times New Roman"/>
        <family val="1"/>
      </rPr>
      <t xml:space="preserve"> para buscar o valor do DMCE na </t>
    </r>
    <r>
      <rPr>
        <b/>
        <sz val="11"/>
        <color rgb="FFC00000"/>
        <rFont val="Times New Roman"/>
        <family val="1"/>
      </rPr>
      <t>TD</t>
    </r>
    <r>
      <rPr>
        <sz val="11"/>
        <rFont val="Times New Roman"/>
        <family val="1"/>
      </rPr>
      <t xml:space="preserve"> da aba "</t>
    </r>
    <r>
      <rPr>
        <b/>
        <sz val="11"/>
        <color rgb="FF0070C0"/>
        <rFont val="Times New Roman"/>
        <family val="1"/>
      </rPr>
      <t>LISTA-ESPÉCIES</t>
    </r>
    <r>
      <rPr>
        <sz val="11"/>
        <rFont val="Times New Roman"/>
        <family val="1"/>
      </rPr>
      <t xml:space="preserve">". Use a função </t>
    </r>
    <r>
      <rPr>
        <b/>
        <sz val="11"/>
        <color rgb="FF7030A0"/>
        <rFont val="Times New Roman"/>
        <family val="1"/>
      </rPr>
      <t>SERRO()</t>
    </r>
    <r>
      <rPr>
        <sz val="11"/>
        <rFont val="Times New Roman"/>
        <family val="1"/>
      </rPr>
      <t xml:space="preserve"> para ocultar os erros indesejáveis. (Obs: Certifique-se de ter adicionado a coluna "</t>
    </r>
    <r>
      <rPr>
        <b/>
        <sz val="11"/>
        <color rgb="FFFF0000"/>
        <rFont val="Times New Roman"/>
        <family val="1"/>
      </rPr>
      <t>DMCE</t>
    </r>
    <r>
      <rPr>
        <sz val="11"/>
        <rFont val="Times New Roman"/>
        <family val="1"/>
      </rPr>
      <t xml:space="preserve">" na </t>
    </r>
    <r>
      <rPr>
        <b/>
        <sz val="11"/>
        <color rgb="FFC00000"/>
        <rFont val="Times New Roman"/>
        <family val="1"/>
      </rPr>
      <t>TD</t>
    </r>
    <r>
      <rPr>
        <sz val="11"/>
        <rFont val="Times New Roman"/>
        <family val="1"/>
      </rPr>
      <t>).</t>
    </r>
  </si>
  <si>
    <t>→ Por fim, estabeleça escolha um design para a tabela final.</t>
  </si>
  <si>
    <r>
      <t>→ Atentar para não escolher árvores "</t>
    </r>
    <r>
      <rPr>
        <b/>
        <sz val="11"/>
        <color theme="9" tint="-0.249977111117893"/>
        <rFont val="Times New Roman"/>
        <family val="1"/>
      </rPr>
      <t>Substitutas</t>
    </r>
    <r>
      <rPr>
        <sz val="11"/>
        <rFont val="Times New Roman"/>
        <family val="1"/>
      </rPr>
      <t xml:space="preserve">" com </t>
    </r>
    <r>
      <rPr>
        <b/>
        <sz val="11"/>
        <color rgb="FFFF0000"/>
        <rFont val="Times New Roman"/>
        <family val="1"/>
      </rPr>
      <t>QF</t>
    </r>
    <r>
      <rPr>
        <sz val="11"/>
        <rFont val="Times New Roman"/>
        <family val="1"/>
      </rPr>
      <t xml:space="preserve"> = 3 e/ou com</t>
    </r>
    <r>
      <rPr>
        <b/>
        <sz val="11"/>
        <rFont val="Times New Roman"/>
        <family val="1"/>
      </rPr>
      <t xml:space="preserve"> DAP ≥ 200 cm</t>
    </r>
    <r>
      <rPr>
        <sz val="11"/>
        <rFont val="Times New Roman"/>
        <family val="1"/>
      </rPr>
      <t>.</t>
    </r>
  </si>
  <si>
    <r>
      <t>a) Selecione cada tabela de dados nas abas "</t>
    </r>
    <r>
      <rPr>
        <b/>
        <sz val="11"/>
        <color rgb="FF0070C0"/>
        <rFont val="Times New Roman"/>
        <family val="1"/>
      </rPr>
      <t>DADOS-ESPECIES</t>
    </r>
    <r>
      <rPr>
        <sz val="11"/>
        <rFont val="Times New Roman"/>
        <family val="1"/>
      </rPr>
      <t>", "</t>
    </r>
    <r>
      <rPr>
        <b/>
        <sz val="11"/>
        <color rgb="FF0070C0"/>
        <rFont val="Times New Roman"/>
        <family val="1"/>
      </rPr>
      <t>AEEF-UT</t>
    </r>
    <r>
      <rPr>
        <sz val="11"/>
        <rFont val="Times New Roman"/>
        <family val="1"/>
      </rPr>
      <t>" e "</t>
    </r>
    <r>
      <rPr>
        <b/>
        <sz val="11"/>
        <color rgb="FF0070C0"/>
        <rFont val="Times New Roman"/>
        <family val="1"/>
      </rPr>
      <t>IF-100%</t>
    </r>
    <r>
      <rPr>
        <sz val="11"/>
        <rFont val="Times New Roman"/>
        <family val="1"/>
      </rPr>
      <t>" (toda região de dados, uma de cada vez).</t>
    </r>
  </si>
  <si>
    <r>
      <t xml:space="preserve">Insituição de Origem: </t>
    </r>
    <r>
      <rPr>
        <sz val="11"/>
        <rFont val="Times New Roman"/>
        <family val="1"/>
      </rPr>
      <t>Universidade Federal do Pará</t>
    </r>
  </si>
  <si>
    <r>
      <t xml:space="preserve">Curso: </t>
    </r>
    <r>
      <rPr>
        <sz val="11"/>
        <rFont val="Times New Roman"/>
        <family val="1"/>
      </rPr>
      <t>Engenharia Florestal/UFRA/Forma Pará - Pacajá</t>
    </r>
  </si>
  <si>
    <r>
      <t xml:space="preserve">Disciplina: </t>
    </r>
    <r>
      <rPr>
        <sz val="11"/>
        <rFont val="Times New Roman"/>
        <family val="1"/>
      </rPr>
      <t>Inventário Florestal (EFBEL249)</t>
    </r>
  </si>
  <si>
    <r>
      <rPr>
        <b/>
        <sz val="11.9"/>
        <rFont val="Times New Roman"/>
        <family val="1"/>
      </rPr>
      <t>👉</t>
    </r>
    <r>
      <rPr>
        <b/>
        <sz val="11"/>
        <rFont val="Times New Roman"/>
        <family val="1"/>
      </rPr>
      <t xml:space="preserve"> </t>
    </r>
    <r>
      <rPr>
        <b/>
        <sz val="11"/>
        <color theme="9" tint="-0.249977111117893"/>
        <rFont val="Times New Roman"/>
        <family val="1"/>
      </rPr>
      <t>PASSO 5</t>
    </r>
    <r>
      <rPr>
        <b/>
        <sz val="11"/>
        <rFont val="Times New Roman"/>
        <family val="1"/>
      </rPr>
      <t>: Busque os nomes científicos e famílias associados aos nomes vulgares aprensentados na tabela "</t>
    </r>
    <r>
      <rPr>
        <b/>
        <sz val="11"/>
        <color rgb="FFFF00FF"/>
        <rFont val="Times New Roman"/>
        <family val="1"/>
      </rPr>
      <t>CENSO</t>
    </r>
    <r>
      <rPr>
        <b/>
        <sz val="11"/>
        <rFont val="Times New Roman"/>
        <family val="1"/>
      </rPr>
      <t>". Faça isso usando a tabela "</t>
    </r>
    <r>
      <rPr>
        <b/>
        <sz val="11"/>
        <color rgb="FFFF00FF"/>
        <rFont val="Times New Roman"/>
        <family val="1"/>
      </rPr>
      <t>ESPECIES</t>
    </r>
    <r>
      <rPr>
        <b/>
        <sz val="11"/>
        <rFont val="Times New Roman"/>
        <family val="1"/>
      </rPr>
      <t>" da aba "</t>
    </r>
    <r>
      <rPr>
        <b/>
        <sz val="11"/>
        <color rgb="FF0070C0"/>
        <rFont val="Times New Roman"/>
        <family val="1"/>
      </rPr>
      <t>DADOS-ESPÉCIES</t>
    </r>
    <r>
      <rPr>
        <b/>
        <sz val="11"/>
        <rFont val="Times New Roman"/>
        <family val="1"/>
      </rPr>
      <t>". Para tanto, siga os passos:</t>
    </r>
  </si>
  <si>
    <r>
      <t xml:space="preserve">a) Use a função </t>
    </r>
    <r>
      <rPr>
        <b/>
        <sz val="11"/>
        <color rgb="FF7030A0"/>
        <rFont val="Times New Roman"/>
        <family val="1"/>
      </rPr>
      <t>PROCV()</t>
    </r>
    <r>
      <rPr>
        <sz val="11"/>
        <rFont val="Times New Roman"/>
        <family val="1"/>
      </rPr>
      <t xml:space="preserve"> para buscar os "</t>
    </r>
    <r>
      <rPr>
        <b/>
        <sz val="11"/>
        <color rgb="FFFF0000"/>
        <rFont val="Times New Roman"/>
        <family val="1"/>
      </rPr>
      <t>Nome Científico</t>
    </r>
    <r>
      <rPr>
        <sz val="11"/>
        <rFont val="Times New Roman"/>
        <family val="1"/>
      </rPr>
      <t>" da aba denominada "</t>
    </r>
    <r>
      <rPr>
        <b/>
        <sz val="11"/>
        <color rgb="FF0070C0"/>
        <rFont val="Times New Roman"/>
        <family val="1"/>
      </rPr>
      <t>DADOS-ESPECIES</t>
    </r>
    <r>
      <rPr>
        <sz val="11"/>
        <rFont val="Times New Roman"/>
        <family val="1"/>
      </rPr>
      <t>", tendo como referência a coluna "</t>
    </r>
    <r>
      <rPr>
        <b/>
        <sz val="11"/>
        <color rgb="FFFF0000"/>
        <rFont val="Times New Roman"/>
        <family val="1"/>
      </rPr>
      <t>NOME COMUM</t>
    </r>
    <r>
      <rPr>
        <sz val="11"/>
        <rFont val="Times New Roman"/>
        <family val="1"/>
      </rPr>
      <t>" da tabela "</t>
    </r>
    <r>
      <rPr>
        <b/>
        <sz val="11"/>
        <color rgb="FFFF00FF"/>
        <rFont val="Times New Roman"/>
        <family val="1"/>
      </rPr>
      <t>CENSO</t>
    </r>
    <r>
      <rPr>
        <sz val="11"/>
        <rFont val="Times New Roman"/>
        <family val="1"/>
      </rPr>
      <t>" da aba "</t>
    </r>
    <r>
      <rPr>
        <b/>
        <sz val="11"/>
        <color rgb="FF0070C0"/>
        <rFont val="Times New Roman"/>
        <family val="1"/>
      </rPr>
      <t>IF-100%</t>
    </r>
    <r>
      <rPr>
        <sz val="11"/>
        <rFont val="Times New Roman"/>
        <family val="1"/>
      </rPr>
      <t>".</t>
    </r>
  </si>
  <si>
    <r>
      <rPr>
        <b/>
        <sz val="11"/>
        <rFont val="Times New Roman"/>
        <family val="1"/>
      </rPr>
      <t>⚠️Alerta:</t>
    </r>
    <r>
      <rPr>
        <sz val="11"/>
        <rFont val="Times New Roman"/>
        <family val="1"/>
      </rPr>
      <t xml:space="preserve"> A tabela "</t>
    </r>
    <r>
      <rPr>
        <b/>
        <sz val="11"/>
        <color rgb="FFFF00FF"/>
        <rFont val="Times New Roman"/>
        <family val="1"/>
      </rPr>
      <t>ESPECIES</t>
    </r>
    <r>
      <rPr>
        <sz val="11"/>
        <rFont val="Times New Roman"/>
        <family val="1"/>
      </rPr>
      <t>" da aba "</t>
    </r>
    <r>
      <rPr>
        <b/>
        <sz val="11"/>
        <color rgb="FF0070C0"/>
        <rFont val="Times New Roman"/>
        <family val="1"/>
      </rPr>
      <t>DADOS-ESPECIES</t>
    </r>
    <r>
      <rPr>
        <sz val="11"/>
        <rFont val="Times New Roman"/>
        <family val="1"/>
      </rPr>
      <t>" contém nomes vulgares (comuns) associados à nomes científicos usualmente usada pela SEMAS/PA. A versão é do Ano de 2023. Portanto, pode haver uma tabela mais atualizada. (</t>
    </r>
    <r>
      <rPr>
        <b/>
        <sz val="11"/>
        <rFont val="Times New Roman"/>
        <family val="1"/>
      </rPr>
      <t>Converter nomes vulgares em científicos não é uma boa prática! Mas, é o que se faz ainda!</t>
    </r>
    <r>
      <rPr>
        <sz val="11"/>
        <rFont val="Times New Roman"/>
        <family val="1"/>
      </rPr>
      <t>)</t>
    </r>
  </si>
  <si>
    <r>
      <t>→ Na sequência, adicione as seguintes colunas: "</t>
    </r>
    <r>
      <rPr>
        <b/>
        <sz val="11"/>
        <color rgb="FFFF0000"/>
        <rFont val="Times New Roman"/>
        <family val="1"/>
      </rPr>
      <t>NOME CIENTÍFICO</t>
    </r>
    <r>
      <rPr>
        <sz val="11"/>
        <rFont val="Times New Roman"/>
        <family val="1"/>
      </rPr>
      <t>", "</t>
    </r>
    <r>
      <rPr>
        <b/>
        <sz val="11"/>
        <color rgb="FFFF0000"/>
        <rFont val="Times New Roman"/>
        <family val="1"/>
      </rPr>
      <t>DAP (cm)</t>
    </r>
    <r>
      <rPr>
        <sz val="11"/>
        <rFont val="Times New Roman"/>
        <family val="1"/>
      </rPr>
      <t>", "</t>
    </r>
    <r>
      <rPr>
        <b/>
        <sz val="11"/>
        <color rgb="FFFF0000"/>
        <rFont val="Times New Roman"/>
        <family val="1"/>
      </rPr>
      <t>g (m²)</t>
    </r>
    <r>
      <rPr>
        <sz val="11"/>
        <rFont val="Times New Roman"/>
        <family val="1"/>
      </rPr>
      <t>", "</t>
    </r>
    <r>
      <rPr>
        <b/>
        <sz val="11"/>
        <color rgb="FFFF0000"/>
        <rFont val="Times New Roman"/>
        <family val="1"/>
      </rPr>
      <t>v (m³)</t>
    </r>
    <r>
      <rPr>
        <sz val="11"/>
        <rFont val="Times New Roman"/>
        <family val="1"/>
      </rPr>
      <t>", "</t>
    </r>
    <r>
      <rPr>
        <b/>
        <sz val="11"/>
        <color rgb="FFFF0000"/>
        <rFont val="Times New Roman"/>
        <family val="1"/>
      </rPr>
      <t>CATEGORIA</t>
    </r>
    <r>
      <rPr>
        <sz val="11"/>
        <rFont val="Times New Roman"/>
        <family val="1"/>
      </rPr>
      <t>" e "</t>
    </r>
    <r>
      <rPr>
        <b/>
        <sz val="11"/>
        <color rgb="FFFF0000"/>
        <rFont val="Times New Roman"/>
        <family val="1"/>
      </rPr>
      <t>CLASSE DIAMÉTRICA</t>
    </r>
    <r>
      <rPr>
        <sz val="11"/>
        <rFont val="Times New Roman"/>
        <family val="1"/>
      </rPr>
      <t>"</t>
    </r>
  </si>
  <si>
    <r>
      <t xml:space="preserve">👉 </t>
    </r>
    <r>
      <rPr>
        <b/>
        <sz val="11"/>
        <color theme="9" tint="-0.249977111117893"/>
        <rFont val="Times New Roman"/>
        <family val="1"/>
      </rPr>
      <t>PASSO 6</t>
    </r>
    <r>
      <rPr>
        <b/>
        <sz val="11"/>
        <rFont val="Times New Roman"/>
        <family val="1"/>
      </rPr>
      <t>: Faça os cálculo para determinar as seguintes variáveis: "</t>
    </r>
    <r>
      <rPr>
        <b/>
        <sz val="11"/>
        <color rgb="FFFF0000"/>
        <rFont val="Times New Roman"/>
        <family val="1"/>
      </rPr>
      <t>DAP (cm)</t>
    </r>
    <r>
      <rPr>
        <b/>
        <sz val="11"/>
        <rFont val="Times New Roman"/>
        <family val="1"/>
      </rPr>
      <t>", "</t>
    </r>
    <r>
      <rPr>
        <b/>
        <sz val="11"/>
        <color rgb="FFFF0000"/>
        <rFont val="Times New Roman"/>
        <family val="1"/>
      </rPr>
      <t>g (m²)</t>
    </r>
    <r>
      <rPr>
        <b/>
        <sz val="11"/>
        <rFont val="Times New Roman"/>
        <family val="1"/>
      </rPr>
      <t>" e "</t>
    </r>
    <r>
      <rPr>
        <b/>
        <sz val="11"/>
        <color rgb="FFFF0000"/>
        <rFont val="Times New Roman"/>
        <family val="1"/>
      </rPr>
      <t>v (m³)</t>
    </r>
    <r>
      <rPr>
        <b/>
        <sz val="11"/>
        <rFont val="Times New Roman"/>
        <family val="1"/>
      </rPr>
      <t>"</t>
    </r>
  </si>
  <si>
    <t>(Obs.: O uso do fator de forma 0,7 é admitido apenas para o 1º Plano Operacional Anual (POA). Para 2º POA é obrigatório o uso de equação de volume para estimar o volume da árvore em pé.)</t>
  </si>
  <si>
    <t>Lascas: DAP &gt;10 &lt; 50</t>
  </si>
  <si>
    <r>
      <t xml:space="preserve">Tora: DAP </t>
    </r>
    <r>
      <rPr>
        <sz val="12"/>
        <color rgb="FF000000"/>
        <rFont val="Aptos Narrow"/>
        <family val="2"/>
      </rPr>
      <t>≥</t>
    </r>
    <r>
      <rPr>
        <sz val="12"/>
        <color rgb="FF000000"/>
        <rFont val="TimesNewRomanPSMT"/>
      </rPr>
      <t xml:space="preserve"> 50 cm;</t>
    </r>
  </si>
  <si>
    <r>
      <t xml:space="preserve">Torete: 35 </t>
    </r>
    <r>
      <rPr>
        <sz val="11"/>
        <rFont val="Aptos Narrow"/>
        <family val="2"/>
      </rPr>
      <t>≤</t>
    </r>
    <r>
      <rPr>
        <sz val="12.3"/>
        <rFont val="Times New Roman"/>
        <family val="1"/>
      </rPr>
      <t xml:space="preserve"> </t>
    </r>
    <r>
      <rPr>
        <sz val="11"/>
        <rFont val="Times New Roman"/>
        <family val="1"/>
      </rPr>
      <t xml:space="preserve">DAP </t>
    </r>
    <r>
      <rPr>
        <sz val="11"/>
        <rFont val="Aptos Narrow"/>
        <family val="2"/>
      </rPr>
      <t>≤</t>
    </r>
    <r>
      <rPr>
        <sz val="11"/>
        <rFont val="Times New Roman"/>
        <family val="1"/>
      </rPr>
      <t xml:space="preserve"> 49,99;</t>
    </r>
  </si>
  <si>
    <t>Lenha: 10 ≤ DAP ≤ 34,99; e</t>
  </si>
  <si>
    <r>
      <t xml:space="preserve">a) Use a função </t>
    </r>
    <r>
      <rPr>
        <b/>
        <sz val="11"/>
        <color rgb="FF7030A0"/>
        <rFont val="Times New Roman"/>
        <family val="1"/>
      </rPr>
      <t>MÍNIMOSES()</t>
    </r>
    <r>
      <rPr>
        <sz val="11"/>
        <rFont val="Times New Roman"/>
        <family val="1"/>
      </rPr>
      <t xml:space="preserve"> para encontrar o</t>
    </r>
    <r>
      <rPr>
        <b/>
        <sz val="11"/>
        <rFont val="Times New Roman"/>
        <family val="1"/>
      </rPr>
      <t xml:space="preserve"> menor valor de diâmetro por espécie</t>
    </r>
    <r>
      <rPr>
        <sz val="11"/>
        <rFont val="Times New Roman"/>
        <family val="1"/>
      </rPr>
      <t>.</t>
    </r>
  </si>
  <si>
    <r>
      <rPr>
        <b/>
        <sz val="11"/>
        <rFont val="Times New Roman"/>
        <family val="1"/>
      </rPr>
      <t>Obs1.:</t>
    </r>
    <r>
      <rPr>
        <sz val="11"/>
        <rFont val="Times New Roman"/>
        <family val="1"/>
      </rPr>
      <t xml:space="preserve"> É preciso atualizar as informações da coluna "</t>
    </r>
    <r>
      <rPr>
        <b/>
        <sz val="11"/>
        <color rgb="FFFF0000"/>
        <rFont val="Times New Roman"/>
        <family val="1"/>
      </rPr>
      <t>Ameaçada</t>
    </r>
    <r>
      <rPr>
        <sz val="11"/>
        <rFont val="Times New Roman"/>
        <family val="1"/>
      </rPr>
      <t>" na tabela "</t>
    </r>
    <r>
      <rPr>
        <b/>
        <sz val="11"/>
        <color rgb="FFFF00FF"/>
        <rFont val="Times New Roman"/>
        <family val="1"/>
      </rPr>
      <t>ESPECIES</t>
    </r>
    <r>
      <rPr>
        <sz val="11"/>
        <rFont val="Times New Roman"/>
        <family val="1"/>
      </rPr>
      <t>" da aba "</t>
    </r>
    <r>
      <rPr>
        <b/>
        <sz val="11"/>
        <color rgb="FF0070C0"/>
        <rFont val="Times New Roman"/>
        <family val="1"/>
      </rPr>
      <t>DADOS_ESPECIES</t>
    </r>
    <r>
      <rPr>
        <sz val="11"/>
        <rFont val="Times New Roman"/>
        <family val="1"/>
      </rPr>
      <t>" para atender às diretrizes da</t>
    </r>
    <r>
      <rPr>
        <b/>
        <sz val="11"/>
        <rFont val="Times New Roman"/>
        <family val="1"/>
      </rPr>
      <t xml:space="preserve"> IN/IBAMA 28/2024 </t>
    </r>
    <r>
      <rPr>
        <sz val="11"/>
        <rFont val="Times New Roman"/>
        <family val="1"/>
      </rPr>
      <t>para espécies dos gêneros Handroanthus, Tabebuia, Dipteryx e Cedrela)</t>
    </r>
  </si>
  <si>
    <r>
      <rPr>
        <b/>
        <sz val="11"/>
        <rFont val="Times New Roman"/>
        <family val="1"/>
      </rPr>
      <t>Obs.:</t>
    </r>
    <r>
      <rPr>
        <sz val="11"/>
        <rFont val="Times New Roman"/>
        <family val="1"/>
      </rPr>
      <t xml:space="preserve"> Essa coluna ajudará a filtrar (com maior facilidade) as árvores de espécies que não são de interesse para corte (</t>
    </r>
    <r>
      <rPr>
        <b/>
        <sz val="11"/>
        <rFont val="Times New Roman"/>
        <family val="1"/>
      </rPr>
      <t>Fora da Lista Prévia do Passo 1!</t>
    </r>
    <r>
      <rPr>
        <sz val="11"/>
        <rFont val="Times New Roman"/>
        <family val="1"/>
      </rPr>
      <t>).</t>
    </r>
  </si>
  <si>
    <t>(Obs.: Em situações de campo, pode ocorrer que uma determinada UT tenha muitas árvores, com volume que supera (as vezes bastante) a intensidade de 30 m³/ha, e outra UT que não fica nem próximo de atingir os 30 m³/ha. Ouvi relatos de que alguns Engenheiros Florestais estão propondo UT única, o que não é um impeditivo pela legislação vigente, embora a erecomendação seja de planejar UTs de até 100ha.</t>
  </si>
  <si>
    <r>
      <rPr>
        <b/>
        <sz val="11"/>
        <rFont val="Times New Roman"/>
        <family val="1"/>
      </rPr>
      <t>5 - Diâmetro Mínimo de Corte (DMC):</t>
    </r>
    <r>
      <rPr>
        <sz val="11"/>
        <rFont val="Times New Roman"/>
        <family val="1"/>
      </rPr>
      <t xml:space="preserve"> 50 cm (todas as espécies, exceto para aquelas com regulamentação específica)</t>
    </r>
  </si>
  <si>
    <t>(Obs.: A SEMAS faz análise de DMC em nível de espécie): DMC: diâmetro mínimo da espécie + 10 cm</t>
  </si>
  <si>
    <t>N° UPA</t>
  </si>
  <si>
    <t>NOME CIENTIFICO</t>
  </si>
  <si>
    <t>DAP (cm)</t>
  </si>
  <si>
    <t>g (m²)</t>
  </si>
  <si>
    <t>v (m³)</t>
  </si>
  <si>
    <t>CATEGORIA</t>
  </si>
  <si>
    <t>Classe</t>
  </si>
  <si>
    <t>LASCAS</t>
  </si>
  <si>
    <t>LENHA</t>
  </si>
  <si>
    <t>TORETE</t>
  </si>
  <si>
    <t>TORA</t>
  </si>
  <si>
    <t>DAPmin</t>
  </si>
  <si>
    <r>
      <rPr>
        <b/>
        <sz val="11"/>
        <rFont val="Arial"/>
        <family val="2"/>
      </rPr>
      <t>Classe diamétrica:</t>
    </r>
    <r>
      <rPr>
        <sz val="11"/>
        <rFont val="Arial"/>
        <family val="2"/>
      </rPr>
      <t xml:space="preserve"> classificação dos indivíduos conforme o diâmetro à altura do peito (DAP)</t>
    </r>
  </si>
  <si>
    <t>Tora: DAP ≥ 50 cm;</t>
  </si>
  <si>
    <t>Torete: 35 ≤ DAP ≤ 49,99;</t>
  </si>
  <si>
    <r>
      <t>Lascas: DAP &gt;10 &lt; 50 (</t>
    </r>
    <r>
      <rPr>
        <b/>
        <sz val="11"/>
        <color rgb="FFFF0000"/>
        <rFont val="Arial"/>
        <family val="2"/>
      </rPr>
      <t>Confuso! Vamos admitir que "LASCAS" são individuos com DAP &lt; 10 cm</t>
    </r>
    <r>
      <rPr>
        <sz val="11"/>
        <color rgb="FF000000"/>
        <rFont val="Arial"/>
        <family val="2"/>
      </rPr>
      <t>)</t>
    </r>
  </si>
  <si>
    <t>CLASSE DIAMETRICA</t>
  </si>
  <si>
    <t>DISTRIBUIÇÃO DIAMETRICA</t>
  </si>
  <si>
    <t>LI</t>
  </si>
  <si>
    <t>30├ 40</t>
  </si>
  <si>
    <t>40├ 50</t>
  </si>
  <si>
    <t>50├ 60</t>
  </si>
  <si>
    <t>60├ 70</t>
  </si>
  <si>
    <t>70├ 80</t>
  </si>
  <si>
    <t>80├ 90</t>
  </si>
  <si>
    <t>90├ 100</t>
  </si>
  <si>
    <t>100├ 110</t>
  </si>
  <si>
    <t>110├ 120</t>
  </si>
  <si>
    <t>120├ 130</t>
  </si>
  <si>
    <t>130├ 140</t>
  </si>
  <si>
    <t>140├ 150</t>
  </si>
  <si>
    <t>150├ 160</t>
  </si>
  <si>
    <t>160├ 170</t>
  </si>
  <si>
    <t>170├ 180</t>
  </si>
  <si>
    <t>180├ 190</t>
  </si>
  <si>
    <t>190├ 200</t>
  </si>
  <si>
    <t>200├ 210</t>
  </si>
  <si>
    <t>210├ 220</t>
  </si>
  <si>
    <t>220├ 230</t>
  </si>
  <si>
    <t>230├ 240</t>
  </si>
  <si>
    <t>240├ 250</t>
  </si>
  <si>
    <t>250├ 260</t>
  </si>
  <si>
    <t>260├ 270</t>
  </si>
  <si>
    <t>270├ 280</t>
  </si>
  <si>
    <t>280├ 290</t>
  </si>
  <si>
    <t>290├ 300</t>
  </si>
  <si>
    <t>300├ 310</t>
  </si>
  <si>
    <r>
      <t xml:space="preserve">👉 </t>
    </r>
    <r>
      <rPr>
        <b/>
        <sz val="11"/>
        <color theme="9" tint="-0.249977111117893"/>
        <rFont val="Times New Roman"/>
        <family val="1"/>
      </rPr>
      <t>PASSO 3</t>
    </r>
    <r>
      <rPr>
        <b/>
        <sz val="11"/>
        <rFont val="Times New Roman"/>
        <family val="1"/>
      </rPr>
      <t xml:space="preserve">: Formate as tabelas de dados das abas denominadas </t>
    </r>
    <r>
      <rPr>
        <b/>
        <sz val="11"/>
        <color theme="3" tint="0.39997558519241921"/>
        <rFont val="Times New Roman"/>
        <family val="1"/>
      </rPr>
      <t>"</t>
    </r>
    <r>
      <rPr>
        <b/>
        <sz val="11"/>
        <color rgb="FF0070C0"/>
        <rFont val="Times New Roman"/>
        <family val="1"/>
      </rPr>
      <t>DADOS-ESPECIES", "AEEF-UT", "IF-100%, "CD" e "DD"</t>
    </r>
    <r>
      <rPr>
        <b/>
        <sz val="11"/>
        <rFont val="Times New Roman"/>
        <family val="1"/>
      </rPr>
      <t xml:space="preserve"> no "Formato de Tabela" do Excel . Para tanto faça:</t>
    </r>
  </si>
  <si>
    <r>
      <t>b) Na sequência, acesse a opção "</t>
    </r>
    <r>
      <rPr>
        <b/>
        <sz val="11"/>
        <color theme="1"/>
        <rFont val="Times New Roman"/>
        <family val="1"/>
      </rPr>
      <t>Design da Tabela</t>
    </r>
    <r>
      <rPr>
        <sz val="11"/>
        <color theme="1"/>
        <rFont val="Times New Roman"/>
        <family val="1"/>
      </rPr>
      <t>", e no campo "</t>
    </r>
    <r>
      <rPr>
        <b/>
        <sz val="11"/>
        <color theme="1"/>
        <rFont val="Times New Roman"/>
        <family val="1"/>
      </rPr>
      <t>Propriedades</t>
    </r>
    <r>
      <rPr>
        <sz val="11"/>
        <color theme="1"/>
        <rFont val="Times New Roman"/>
        <family val="1"/>
      </rPr>
      <t xml:space="preserve">" (em Nome da Tabela) nomeie as tabelas das abas: </t>
    </r>
  </si>
  <si>
    <r>
      <t>"</t>
    </r>
    <r>
      <rPr>
        <b/>
        <sz val="11"/>
        <color rgb="FF0070C0"/>
        <rFont val="Times New Roman"/>
        <family val="1"/>
      </rPr>
      <t>DADOS-ESPECIES</t>
    </r>
    <r>
      <rPr>
        <sz val="11"/>
        <color theme="1"/>
        <rFont val="Times New Roman"/>
        <family val="1"/>
      </rPr>
      <t>" como "</t>
    </r>
    <r>
      <rPr>
        <b/>
        <sz val="11"/>
        <color rgb="FFFF00FF"/>
        <rFont val="Times New Roman"/>
        <family val="1"/>
      </rPr>
      <t>ESPECIES</t>
    </r>
    <r>
      <rPr>
        <sz val="11"/>
        <color theme="1"/>
        <rFont val="Times New Roman"/>
        <family val="1"/>
      </rPr>
      <t>"</t>
    </r>
  </si>
  <si>
    <r>
      <t>"</t>
    </r>
    <r>
      <rPr>
        <b/>
        <sz val="11"/>
        <color rgb="FF0070C0"/>
        <rFont val="Times New Roman"/>
        <family val="1"/>
      </rPr>
      <t>AEEF-UT</t>
    </r>
    <r>
      <rPr>
        <sz val="11"/>
        <rFont val="Times New Roman"/>
        <family val="1"/>
      </rPr>
      <t>" como "</t>
    </r>
    <r>
      <rPr>
        <b/>
        <sz val="11"/>
        <color rgb="FFFF00FF"/>
        <rFont val="Times New Roman"/>
        <family val="1"/>
      </rPr>
      <t>AEEF</t>
    </r>
    <r>
      <rPr>
        <sz val="11"/>
        <rFont val="Times New Roman"/>
        <family val="1"/>
      </rPr>
      <t>"</t>
    </r>
  </si>
  <si>
    <r>
      <t>"</t>
    </r>
    <r>
      <rPr>
        <b/>
        <sz val="11"/>
        <color rgb="FF0070C0"/>
        <rFont val="Times New Roman"/>
        <family val="1"/>
      </rPr>
      <t>CD</t>
    </r>
    <r>
      <rPr>
        <sz val="11"/>
        <rFont val="Times New Roman"/>
        <family val="1"/>
      </rPr>
      <t>" como "</t>
    </r>
    <r>
      <rPr>
        <b/>
        <sz val="11"/>
        <color rgb="FFFF00FF"/>
        <rFont val="Times New Roman"/>
        <family val="1"/>
      </rPr>
      <t>CD</t>
    </r>
    <r>
      <rPr>
        <sz val="11"/>
        <rFont val="Times New Roman"/>
        <family val="1"/>
      </rPr>
      <t>"</t>
    </r>
  </si>
  <si>
    <r>
      <t>"</t>
    </r>
    <r>
      <rPr>
        <b/>
        <sz val="11"/>
        <color rgb="FF0070C0"/>
        <rFont val="Times New Roman"/>
        <family val="1"/>
      </rPr>
      <t>DD</t>
    </r>
    <r>
      <rPr>
        <sz val="11"/>
        <rFont val="Times New Roman"/>
        <family val="1"/>
      </rPr>
      <t>" como "</t>
    </r>
    <r>
      <rPr>
        <b/>
        <sz val="11"/>
        <color rgb="FFFF00FF"/>
        <rFont val="Times New Roman"/>
        <family val="1"/>
      </rPr>
      <t>DD</t>
    </r>
    <r>
      <rPr>
        <sz val="11"/>
        <rFont val="Times New Roman"/>
        <family val="1"/>
      </rPr>
      <t>"</t>
    </r>
  </si>
  <si>
    <r>
      <t>"</t>
    </r>
    <r>
      <rPr>
        <b/>
        <sz val="11"/>
        <color rgb="FF0070C0"/>
        <rFont val="Times New Roman"/>
        <family val="1"/>
      </rPr>
      <t>IF-100%</t>
    </r>
    <r>
      <rPr>
        <sz val="11"/>
        <color theme="1"/>
        <rFont val="Times New Roman"/>
        <family val="1"/>
      </rPr>
      <t>" como "</t>
    </r>
    <r>
      <rPr>
        <b/>
        <sz val="11"/>
        <color rgb="FFFF00FF"/>
        <rFont val="Times New Roman"/>
        <family val="1"/>
      </rPr>
      <t>CENSO</t>
    </r>
    <r>
      <rPr>
        <sz val="11"/>
        <color theme="1"/>
        <rFont val="Times New Roman"/>
        <family val="1"/>
      </rPr>
      <t>"</t>
    </r>
  </si>
  <si>
    <r>
      <t xml:space="preserve">👉 </t>
    </r>
    <r>
      <rPr>
        <b/>
        <sz val="11"/>
        <color theme="9" tint="-0.249977111117893"/>
        <rFont val="Times New Roman"/>
        <family val="1"/>
      </rPr>
      <t>PASSO 8</t>
    </r>
    <r>
      <rPr>
        <b/>
        <sz val="11"/>
        <rFont val="Times New Roman"/>
        <family val="1"/>
      </rPr>
      <t>: Crie uma coluna denominada "</t>
    </r>
    <r>
      <rPr>
        <b/>
        <sz val="11"/>
        <color rgb="FFFF0000"/>
        <rFont val="Times New Roman"/>
        <family val="1"/>
      </rPr>
      <t>DISTRIBUIÇÃO DIAMÉTRICA</t>
    </r>
    <r>
      <rPr>
        <b/>
        <sz val="11"/>
        <rFont val="Times New Roman"/>
        <family val="1"/>
      </rPr>
      <t>" na tabela "</t>
    </r>
    <r>
      <rPr>
        <b/>
        <sz val="11"/>
        <color rgb="FFFF00FF"/>
        <rFont val="Times New Roman"/>
        <family val="1"/>
      </rPr>
      <t>CENSO</t>
    </r>
    <r>
      <rPr>
        <b/>
        <sz val="11"/>
        <rFont val="Times New Roman"/>
        <family val="1"/>
      </rPr>
      <t>" da aba "</t>
    </r>
    <r>
      <rPr>
        <b/>
        <sz val="11"/>
        <color rgb="FF0070C0"/>
        <rFont val="Times New Roman"/>
        <family val="1"/>
      </rPr>
      <t>IF-100%</t>
    </r>
    <r>
      <rPr>
        <b/>
        <sz val="11"/>
        <rFont val="Times New Roman"/>
        <family val="1"/>
      </rPr>
      <t>".</t>
    </r>
  </si>
  <si>
    <r>
      <t xml:space="preserve">👉 </t>
    </r>
    <r>
      <rPr>
        <b/>
        <sz val="11"/>
        <color theme="9" tint="-0.249977111117893"/>
        <rFont val="Times New Roman"/>
        <family val="1"/>
      </rPr>
      <t>PASSO 7</t>
    </r>
    <r>
      <rPr>
        <b/>
        <sz val="11"/>
        <rFont val="Times New Roman"/>
        <family val="1"/>
      </rPr>
      <t>: Crie uma coluna denominada "</t>
    </r>
    <r>
      <rPr>
        <b/>
        <sz val="11"/>
        <color rgb="FFFF0000"/>
        <rFont val="Times New Roman"/>
        <family val="1"/>
      </rPr>
      <t>CLASSES DIAMÉTRICAS</t>
    </r>
    <r>
      <rPr>
        <b/>
        <sz val="11"/>
        <rFont val="Times New Roman"/>
        <family val="1"/>
      </rPr>
      <t>" na tabela "</t>
    </r>
    <r>
      <rPr>
        <b/>
        <sz val="11"/>
        <color rgb="FFFF00FF"/>
        <rFont val="Times New Roman"/>
        <family val="1"/>
      </rPr>
      <t>CENSO</t>
    </r>
    <r>
      <rPr>
        <b/>
        <sz val="11"/>
        <rFont val="Times New Roman"/>
        <family val="1"/>
      </rPr>
      <t>" da aba "</t>
    </r>
    <r>
      <rPr>
        <b/>
        <sz val="11"/>
        <color rgb="FF0070C0"/>
        <rFont val="Times New Roman"/>
        <family val="1"/>
      </rPr>
      <t>IF-100%</t>
    </r>
    <r>
      <rPr>
        <b/>
        <sz val="11"/>
        <rFont val="Times New Roman"/>
        <family val="1"/>
      </rPr>
      <t>".</t>
    </r>
  </si>
  <si>
    <r>
      <t xml:space="preserve">a) </t>
    </r>
    <r>
      <rPr>
        <b/>
        <sz val="11"/>
        <rFont val="Times New Roman"/>
        <family val="1"/>
      </rPr>
      <t>CLASSES DIAMÉTRICAS:</t>
    </r>
    <r>
      <rPr>
        <sz val="11"/>
        <rFont val="Times New Roman"/>
        <family val="1"/>
      </rPr>
      <t xml:space="preserve"> Classificação das árvores conforme o diâmetro à 1,30m do solo. Essa informação é exigida pela </t>
    </r>
    <r>
      <rPr>
        <b/>
        <sz val="11"/>
        <rFont val="Times New Roman"/>
        <family val="1"/>
      </rPr>
      <t>Portaria SEMAS 39/2025 (Anexo II)</t>
    </r>
    <r>
      <rPr>
        <sz val="11"/>
        <rFont val="Times New Roman"/>
        <family val="1"/>
      </rPr>
      <t xml:space="preserve">. O inciso XVII do Art. 3 define 4 categorias de classes diamétricas: </t>
    </r>
    <r>
      <rPr>
        <b/>
        <sz val="11"/>
        <rFont val="Times New Roman"/>
        <family val="1"/>
      </rPr>
      <t>Toras, Toretes, Lenha e Lascas</t>
    </r>
    <r>
      <rPr>
        <sz val="11"/>
        <rFont val="Times New Roman"/>
        <family val="1"/>
      </rPr>
      <t>.</t>
    </r>
  </si>
  <si>
    <r>
      <t xml:space="preserve">a) Use a função </t>
    </r>
    <r>
      <rPr>
        <b/>
        <sz val="11"/>
        <color rgb="FF7030A0"/>
        <rFont val="Times New Roman"/>
        <family val="1"/>
      </rPr>
      <t>PROCV()</t>
    </r>
    <r>
      <rPr>
        <sz val="11"/>
        <rFont val="Times New Roman"/>
        <family val="1"/>
      </rPr>
      <t xml:space="preserve"> para buscar a "</t>
    </r>
    <r>
      <rPr>
        <b/>
        <sz val="11"/>
        <color rgb="FFFF0000"/>
        <rFont val="Times New Roman"/>
        <family val="1"/>
      </rPr>
      <t>Classe</t>
    </r>
    <r>
      <rPr>
        <sz val="11"/>
        <rFont val="Times New Roman"/>
        <family val="1"/>
      </rPr>
      <t>" na tabela denominada "</t>
    </r>
    <r>
      <rPr>
        <b/>
        <sz val="11"/>
        <color rgb="FFFF00FF"/>
        <rFont val="Times New Roman"/>
        <family val="1"/>
      </rPr>
      <t>CD</t>
    </r>
    <r>
      <rPr>
        <sz val="11"/>
        <rFont val="Times New Roman"/>
        <family val="1"/>
      </rPr>
      <t>" localizada na aba "</t>
    </r>
    <r>
      <rPr>
        <b/>
        <sz val="11"/>
        <color rgb="FF0070C0"/>
        <rFont val="Times New Roman"/>
        <family val="1"/>
      </rPr>
      <t>CD</t>
    </r>
    <r>
      <rPr>
        <sz val="11"/>
        <rFont val="Times New Roman"/>
        <family val="1"/>
      </rPr>
      <t>", tendo como referência a coluna "</t>
    </r>
    <r>
      <rPr>
        <b/>
        <sz val="11"/>
        <color rgb="FFFF0000"/>
        <rFont val="Times New Roman"/>
        <family val="1"/>
      </rPr>
      <t>DAPmin</t>
    </r>
    <r>
      <rPr>
        <sz val="11"/>
        <rFont val="Times New Roman"/>
        <family val="1"/>
      </rPr>
      <t>" (Limite Inferior da classe).</t>
    </r>
  </si>
  <si>
    <r>
      <t xml:space="preserve">a) </t>
    </r>
    <r>
      <rPr>
        <b/>
        <sz val="11"/>
        <rFont val="Times New Roman"/>
        <family val="1"/>
      </rPr>
      <t>DISTRIBUIÇÃO DIAMÉTRICA</t>
    </r>
    <r>
      <rPr>
        <sz val="11"/>
        <rFont val="Times New Roman"/>
        <family val="1"/>
      </rPr>
      <t xml:space="preserve">: Determine a classe diamétrica de cada árvore. (Considere 30 cm como limite inferior da primeira classe e 10 cm de amplitude de classe). </t>
    </r>
  </si>
  <si>
    <t xml:space="preserve">Essa informação será útil para avaliar: </t>
  </si>
  <si>
    <t>→ O comportamento da distribuição de diâmetros de cada espécie e auxiliar na tomada de decisão sobre a definição de árvores para explorar, tendo como referência o estoque remanescente em classes diamétricas inferiores.</t>
  </si>
  <si>
    <r>
      <t xml:space="preserve">b) Use a função </t>
    </r>
    <r>
      <rPr>
        <b/>
        <sz val="11"/>
        <color rgb="FF7030A0"/>
        <rFont val="Times New Roman"/>
        <family val="1"/>
      </rPr>
      <t>PROCV()</t>
    </r>
    <r>
      <rPr>
        <sz val="11"/>
        <rFont val="Times New Roman"/>
        <family val="1"/>
      </rPr>
      <t xml:space="preserve"> para buscar a "</t>
    </r>
    <r>
      <rPr>
        <b/>
        <sz val="11"/>
        <color rgb="FFFF0000"/>
        <rFont val="Times New Roman"/>
        <family val="1"/>
      </rPr>
      <t>Classe</t>
    </r>
    <r>
      <rPr>
        <sz val="11"/>
        <rFont val="Times New Roman"/>
        <family val="1"/>
      </rPr>
      <t>" na tabela denominada "</t>
    </r>
    <r>
      <rPr>
        <b/>
        <sz val="11"/>
        <color rgb="FFFF00FF"/>
        <rFont val="Times New Roman"/>
        <family val="1"/>
      </rPr>
      <t>DD</t>
    </r>
    <r>
      <rPr>
        <sz val="11"/>
        <rFont val="Times New Roman"/>
        <family val="1"/>
      </rPr>
      <t>" localizada na aba "</t>
    </r>
    <r>
      <rPr>
        <b/>
        <sz val="11"/>
        <color rgb="FF0070C0"/>
        <rFont val="Times New Roman"/>
        <family val="1"/>
      </rPr>
      <t>DD</t>
    </r>
    <r>
      <rPr>
        <sz val="11"/>
        <rFont val="Times New Roman"/>
        <family val="1"/>
      </rPr>
      <t>", tendo como referência a coluna "</t>
    </r>
    <r>
      <rPr>
        <b/>
        <sz val="11"/>
        <color rgb="FFFF0000"/>
        <rFont val="Times New Roman"/>
        <family val="1"/>
      </rPr>
      <t>LI</t>
    </r>
    <r>
      <rPr>
        <sz val="11"/>
        <rFont val="Times New Roman"/>
        <family val="1"/>
      </rPr>
      <t>" (Limite Inferior da classe).</t>
    </r>
  </si>
  <si>
    <t>(COLUNA OPCIONAL! NÃO EXIGIDA PELOS ANEXOS DA PORTARIA 39/2025. AJUDARÁ APENAS NA GERAÇÃO DE RESULTADOS E OUTRAS AVALIAÇÕES!)</t>
  </si>
  <si>
    <r>
      <rPr>
        <b/>
        <sz val="11"/>
        <rFont val="Times New Roman"/>
        <family val="1"/>
      </rPr>
      <t>Obs.:</t>
    </r>
    <r>
      <rPr>
        <sz val="11"/>
        <rFont val="Times New Roman"/>
        <family val="1"/>
      </rPr>
      <t xml:space="preserve"> Essa  coluna "</t>
    </r>
    <r>
      <rPr>
        <b/>
        <sz val="11"/>
        <color rgb="FFFF0000"/>
        <rFont val="Times New Roman"/>
        <family val="1"/>
      </rPr>
      <t>Dmin (cm)</t>
    </r>
    <r>
      <rPr>
        <sz val="11"/>
        <rFont val="Times New Roman"/>
        <family val="1"/>
      </rPr>
      <t xml:space="preserve">" será criada para facilitar o cálculo do </t>
    </r>
    <r>
      <rPr>
        <b/>
        <sz val="11"/>
        <rFont val="Times New Roman"/>
        <family val="1"/>
      </rPr>
      <t>Diâmetro Mínimo de Corte (DMC)</t>
    </r>
    <r>
      <rPr>
        <sz val="11"/>
        <rFont val="Times New Roman"/>
        <family val="1"/>
      </rPr>
      <t xml:space="preserve"> </t>
    </r>
    <r>
      <rPr>
        <b/>
        <sz val="11"/>
        <rFont val="Times New Roman"/>
        <family val="1"/>
      </rPr>
      <t>por espécie</t>
    </r>
    <r>
      <rPr>
        <sz val="11"/>
        <rFont val="Times New Roman"/>
        <family val="1"/>
      </rPr>
      <t xml:space="preserve"> (</t>
    </r>
    <r>
      <rPr>
        <b/>
        <sz val="11"/>
        <rFont val="Times New Roman"/>
        <family val="1"/>
      </rPr>
      <t>Análise feita pela SEMAS/PA!</t>
    </r>
    <r>
      <rPr>
        <sz val="11"/>
        <rFont val="Times New Roman"/>
        <family val="1"/>
      </rPr>
      <t>)</t>
    </r>
  </si>
  <si>
    <r>
      <t xml:space="preserve">👉 </t>
    </r>
    <r>
      <rPr>
        <b/>
        <sz val="11"/>
        <color theme="9" tint="-0.249977111117893"/>
        <rFont val="Times New Roman"/>
        <family val="1"/>
      </rPr>
      <t>PASSO 9</t>
    </r>
    <r>
      <rPr>
        <b/>
        <sz val="11"/>
        <rFont val="Times New Roman"/>
        <family val="1"/>
      </rPr>
      <t>: Crie uma coluna denominada "</t>
    </r>
    <r>
      <rPr>
        <b/>
        <sz val="11"/>
        <color rgb="FFFF0000"/>
        <rFont val="Times New Roman"/>
        <family val="1"/>
      </rPr>
      <t>GÊNERO</t>
    </r>
    <r>
      <rPr>
        <b/>
        <sz val="11"/>
        <rFont val="Times New Roman"/>
        <family val="1"/>
      </rPr>
      <t>" na tabela "</t>
    </r>
    <r>
      <rPr>
        <b/>
        <sz val="11"/>
        <color rgb="FFFF00FF"/>
        <rFont val="Times New Roman"/>
        <family val="1"/>
      </rPr>
      <t>CENSO</t>
    </r>
    <r>
      <rPr>
        <b/>
        <sz val="11"/>
        <rFont val="Times New Roman"/>
        <family val="1"/>
      </rPr>
      <t>" da aba "</t>
    </r>
    <r>
      <rPr>
        <b/>
        <sz val="11"/>
        <color rgb="FF0070C0"/>
        <rFont val="Times New Roman"/>
        <family val="1"/>
      </rPr>
      <t>IF-100%</t>
    </r>
    <r>
      <rPr>
        <b/>
        <sz val="11"/>
        <rFont val="Times New Roman"/>
        <family val="1"/>
      </rPr>
      <t>".</t>
    </r>
  </si>
  <si>
    <r>
      <t xml:space="preserve">a) Use a função </t>
    </r>
    <r>
      <rPr>
        <b/>
        <sz val="11"/>
        <color rgb="FF7030A0"/>
        <rFont val="Times New Roman"/>
        <family val="1"/>
      </rPr>
      <t>DIVIDIRTEXTO()</t>
    </r>
    <r>
      <rPr>
        <sz val="11"/>
        <rFont val="Times New Roman"/>
        <family val="1"/>
      </rPr>
      <t xml:space="preserve"> para dividir o nome das espécies em função do delimitador espaço. Em seguida, use a função </t>
    </r>
    <r>
      <rPr>
        <b/>
        <sz val="11"/>
        <color rgb="FF7030A0"/>
        <rFont val="Times New Roman"/>
        <family val="1"/>
      </rPr>
      <t>ÍNDICE()</t>
    </r>
    <r>
      <rPr>
        <sz val="11"/>
        <rFont val="Times New Roman"/>
        <family val="1"/>
      </rPr>
      <t xml:space="preserve"> para retornar a primeira posição do texto dividido.</t>
    </r>
  </si>
  <si>
    <r>
      <t xml:space="preserve">👉 </t>
    </r>
    <r>
      <rPr>
        <b/>
        <sz val="11"/>
        <color theme="9" tint="-0.249977111117893"/>
        <rFont val="Times New Roman"/>
        <family val="1"/>
      </rPr>
      <t>PASSO 10</t>
    </r>
    <r>
      <rPr>
        <b/>
        <sz val="11"/>
        <rFont val="Times New Roman"/>
        <family val="1"/>
      </rPr>
      <t>: Crie uma coluna denominada "</t>
    </r>
    <r>
      <rPr>
        <b/>
        <sz val="11"/>
        <color rgb="FFFF0000"/>
        <rFont val="Times New Roman"/>
        <family val="1"/>
      </rPr>
      <t>TIPO DE VEGETAÇÃO</t>
    </r>
    <r>
      <rPr>
        <b/>
        <sz val="11"/>
        <rFont val="Times New Roman"/>
        <family val="1"/>
      </rPr>
      <t>" na tabela "</t>
    </r>
    <r>
      <rPr>
        <b/>
        <sz val="11"/>
        <color rgb="FFFF00FF"/>
        <rFont val="Times New Roman"/>
        <family val="1"/>
      </rPr>
      <t>CENSO</t>
    </r>
    <r>
      <rPr>
        <b/>
        <sz val="11"/>
        <rFont val="Times New Roman"/>
        <family val="1"/>
      </rPr>
      <t>" da aba "</t>
    </r>
    <r>
      <rPr>
        <b/>
        <sz val="11"/>
        <color rgb="FF0070C0"/>
        <rFont val="Times New Roman"/>
        <family val="1"/>
      </rPr>
      <t>IF-100%</t>
    </r>
    <r>
      <rPr>
        <b/>
        <sz val="11"/>
        <rFont val="Times New Roman"/>
        <family val="1"/>
      </rPr>
      <t>".</t>
    </r>
  </si>
  <si>
    <t>a) Adicione a sigla definida para as tipologias:</t>
  </si>
  <si>
    <t>FOA = Floresta Ombrófila Aberta</t>
  </si>
  <si>
    <t>FE = Floresta Estacional</t>
  </si>
  <si>
    <t>S = Savana</t>
  </si>
  <si>
    <t>C = Campinarana</t>
  </si>
  <si>
    <r>
      <rPr>
        <b/>
        <sz val="11"/>
        <rFont val="Times New Roman"/>
        <family val="1"/>
      </rPr>
      <t>Obs.:</t>
    </r>
    <r>
      <rPr>
        <sz val="11"/>
        <rFont val="Times New Roman"/>
        <family val="1"/>
      </rPr>
      <t xml:space="preserve"> Neste estudo de caso, estamos admitindo tratar-se de uma Floresta Ombrófila Densa. Portanto, adicione a sigla "FOD" à todas as linhas da tabela.</t>
    </r>
  </si>
  <si>
    <r>
      <t xml:space="preserve">👉 </t>
    </r>
    <r>
      <rPr>
        <b/>
        <sz val="11"/>
        <color theme="9" tint="-0.249977111117893"/>
        <rFont val="Times New Roman"/>
        <family val="1"/>
      </rPr>
      <t>PASSO 11</t>
    </r>
    <r>
      <rPr>
        <b/>
        <sz val="11"/>
        <rFont val="Times New Roman"/>
        <family val="1"/>
      </rPr>
      <t>: Crie uma nova coluna denominada "</t>
    </r>
    <r>
      <rPr>
        <b/>
        <sz val="11"/>
        <color theme="9" tint="-0.249977111117893"/>
        <rFont val="Times New Roman"/>
        <family val="1"/>
      </rPr>
      <t>D</t>
    </r>
    <r>
      <rPr>
        <b/>
        <sz val="11"/>
        <color rgb="FFFF0000"/>
        <rFont val="Times New Roman"/>
        <family val="1"/>
      </rPr>
      <t>min (cm)</t>
    </r>
    <r>
      <rPr>
        <b/>
        <sz val="11"/>
        <rFont val="Times New Roman"/>
        <family val="1"/>
      </rPr>
      <t>" na tabela "</t>
    </r>
    <r>
      <rPr>
        <b/>
        <sz val="11"/>
        <color rgb="FFFF00FF"/>
        <rFont val="Times New Roman"/>
        <family val="1"/>
      </rPr>
      <t>CENSO</t>
    </r>
    <r>
      <rPr>
        <b/>
        <sz val="11"/>
        <rFont val="Times New Roman"/>
        <family val="1"/>
      </rPr>
      <t>" da aba "</t>
    </r>
    <r>
      <rPr>
        <b/>
        <sz val="11"/>
        <color rgb="FF0070C0"/>
        <rFont val="Times New Roman"/>
        <family val="1"/>
      </rPr>
      <t>IF-100%</t>
    </r>
    <r>
      <rPr>
        <b/>
        <sz val="11"/>
        <rFont val="Times New Roman"/>
        <family val="1"/>
      </rPr>
      <t>" para encontrar o valor do menor diâmetro por espécie.</t>
    </r>
  </si>
  <si>
    <r>
      <t xml:space="preserve">👉 </t>
    </r>
    <r>
      <rPr>
        <b/>
        <sz val="11"/>
        <color theme="9" tint="-0.249977111117893"/>
        <rFont val="Times New Roman"/>
        <family val="1"/>
      </rPr>
      <t>PASSO 12</t>
    </r>
    <r>
      <rPr>
        <b/>
        <sz val="11"/>
        <rFont val="Times New Roman"/>
        <family val="1"/>
      </rPr>
      <t>: Crie uma nova coluna denominada "</t>
    </r>
    <r>
      <rPr>
        <b/>
        <sz val="11"/>
        <color rgb="FFFF0000"/>
        <rFont val="Times New Roman"/>
        <family val="1"/>
      </rPr>
      <t>DMCE</t>
    </r>
    <r>
      <rPr>
        <b/>
        <sz val="11"/>
        <rFont val="Times New Roman"/>
        <family val="1"/>
      </rPr>
      <t>" na tabela "</t>
    </r>
    <r>
      <rPr>
        <b/>
        <sz val="11"/>
        <color rgb="FFFF00FF"/>
        <rFont val="Times New Roman"/>
        <family val="1"/>
      </rPr>
      <t>CENSO</t>
    </r>
    <r>
      <rPr>
        <b/>
        <sz val="11"/>
        <rFont val="Times New Roman"/>
        <family val="1"/>
      </rPr>
      <t>" da aba "</t>
    </r>
    <r>
      <rPr>
        <b/>
        <sz val="11"/>
        <color rgb="FF0070C0"/>
        <rFont val="Times New Roman"/>
        <family val="1"/>
      </rPr>
      <t>IF-100%</t>
    </r>
    <r>
      <rPr>
        <b/>
        <sz val="11"/>
        <rFont val="Times New Roman"/>
        <family val="1"/>
      </rPr>
      <t xml:space="preserve">" para determinar o Diâmetro Mínimo de Corte por Espécie (DMCE). O </t>
    </r>
    <r>
      <rPr>
        <b/>
        <sz val="11"/>
        <color rgb="FFFF0000"/>
        <rFont val="Times New Roman"/>
        <family val="1"/>
      </rPr>
      <t>DMCE</t>
    </r>
    <r>
      <rPr>
        <b/>
        <sz val="11"/>
        <rFont val="Times New Roman"/>
        <family val="1"/>
      </rPr>
      <t xml:space="preserve"> sempre será 10 cm acima do menor valor de DAP da espécie!</t>
    </r>
  </si>
  <si>
    <r>
      <t xml:space="preserve">👉 </t>
    </r>
    <r>
      <rPr>
        <b/>
        <sz val="11"/>
        <color theme="9" tint="-0.249977111117893"/>
        <rFont val="Times New Roman"/>
        <family val="1"/>
      </rPr>
      <t>PASSO 13</t>
    </r>
    <r>
      <rPr>
        <b/>
        <sz val="11"/>
        <rFont val="Times New Roman"/>
        <family val="1"/>
      </rPr>
      <t>: Crie uma nova coluna denominada "</t>
    </r>
    <r>
      <rPr>
        <b/>
        <sz val="11"/>
        <color rgb="FFFF0000"/>
        <rFont val="Times New Roman"/>
        <family val="1"/>
      </rPr>
      <t>COMPARE</t>
    </r>
    <r>
      <rPr>
        <b/>
        <sz val="11"/>
        <rFont val="Times New Roman"/>
        <family val="1"/>
      </rPr>
      <t>" na tabela "</t>
    </r>
    <r>
      <rPr>
        <b/>
        <sz val="11"/>
        <color rgb="FFFF00FF"/>
        <rFont val="Times New Roman"/>
        <family val="1"/>
      </rPr>
      <t>CENSO</t>
    </r>
    <r>
      <rPr>
        <b/>
        <sz val="11"/>
        <rFont val="Times New Roman"/>
        <family val="1"/>
      </rPr>
      <t>" da aba "</t>
    </r>
    <r>
      <rPr>
        <b/>
        <sz val="11"/>
        <color rgb="FF0070C0"/>
        <rFont val="Times New Roman"/>
        <family val="1"/>
      </rPr>
      <t>IF-100%</t>
    </r>
    <r>
      <rPr>
        <b/>
        <sz val="11"/>
        <rFont val="Times New Roman"/>
        <family val="1"/>
      </rPr>
      <t>" para identificar as árvores que possuem "</t>
    </r>
    <r>
      <rPr>
        <b/>
        <sz val="11"/>
        <color rgb="FFFF0000"/>
        <rFont val="Times New Roman"/>
        <family val="1"/>
      </rPr>
      <t>DAP (cm)</t>
    </r>
    <r>
      <rPr>
        <b/>
        <sz val="11"/>
        <rFont val="Times New Roman"/>
        <family val="1"/>
      </rPr>
      <t>" menor do que "</t>
    </r>
    <r>
      <rPr>
        <b/>
        <sz val="11"/>
        <color rgb="FFFF0000"/>
        <rFont val="Times New Roman"/>
        <family val="1"/>
      </rPr>
      <t>DMCE</t>
    </r>
    <r>
      <rPr>
        <b/>
        <sz val="11"/>
        <rFont val="Times New Roman"/>
        <family val="1"/>
      </rPr>
      <t>", e ao contrário disso.</t>
    </r>
  </si>
  <si>
    <r>
      <t xml:space="preserve">👉 </t>
    </r>
    <r>
      <rPr>
        <b/>
        <sz val="11"/>
        <color theme="9" tint="-0.249977111117893"/>
        <rFont val="Times New Roman"/>
        <family val="1"/>
      </rPr>
      <t>PASSO 14</t>
    </r>
    <r>
      <rPr>
        <b/>
        <sz val="11"/>
        <rFont val="Times New Roman"/>
        <family val="1"/>
      </rPr>
      <t xml:space="preserve">: Crie uma nova coluna denominada </t>
    </r>
    <r>
      <rPr>
        <b/>
        <sz val="11"/>
        <color rgb="FFFF0000"/>
        <rFont val="Times New Roman"/>
        <family val="1"/>
      </rPr>
      <t>"DmaxC</t>
    </r>
    <r>
      <rPr>
        <b/>
        <sz val="11"/>
        <rFont val="Times New Roman"/>
        <family val="1"/>
      </rPr>
      <t>" na tabela "</t>
    </r>
    <r>
      <rPr>
        <b/>
        <sz val="11"/>
        <color rgb="FFFF00FF"/>
        <rFont val="Times New Roman"/>
        <family val="1"/>
      </rPr>
      <t>CENSO</t>
    </r>
    <r>
      <rPr>
        <b/>
        <sz val="11"/>
        <rFont val="Times New Roman"/>
        <family val="1"/>
      </rPr>
      <t>" da aba "</t>
    </r>
    <r>
      <rPr>
        <b/>
        <sz val="11"/>
        <color rgb="FF0070C0"/>
        <rFont val="Times New Roman"/>
        <family val="1"/>
      </rPr>
      <t>IF-100%</t>
    </r>
    <r>
      <rPr>
        <b/>
        <sz val="11"/>
        <rFont val="Times New Roman"/>
        <family val="1"/>
      </rPr>
      <t>" para identificar as árvores com DAP &gt; DmaxC (200 cm).</t>
    </r>
  </si>
  <si>
    <r>
      <t xml:space="preserve">👉 </t>
    </r>
    <r>
      <rPr>
        <b/>
        <sz val="11"/>
        <color theme="9" tint="-0.249977111117893"/>
        <rFont val="Times New Roman"/>
        <family val="1"/>
      </rPr>
      <t>PASSO 15</t>
    </r>
    <r>
      <rPr>
        <b/>
        <sz val="11"/>
        <rFont val="Times New Roman"/>
        <family val="1"/>
      </rPr>
      <t>: Crie uma nova coluna denominada "</t>
    </r>
    <r>
      <rPr>
        <b/>
        <sz val="11"/>
        <color rgb="FFFF0000"/>
        <rFont val="Times New Roman"/>
        <family val="1"/>
      </rPr>
      <t>AMEAÇADA</t>
    </r>
    <r>
      <rPr>
        <b/>
        <sz val="11"/>
        <rFont val="Times New Roman"/>
        <family val="1"/>
      </rPr>
      <t>" na tabela "</t>
    </r>
    <r>
      <rPr>
        <b/>
        <sz val="11"/>
        <color rgb="FFFF00FF"/>
        <rFont val="Times New Roman"/>
        <family val="1"/>
      </rPr>
      <t>CENSO</t>
    </r>
    <r>
      <rPr>
        <b/>
        <sz val="11"/>
        <rFont val="Times New Roman"/>
        <family val="1"/>
      </rPr>
      <t>" da aba "</t>
    </r>
    <r>
      <rPr>
        <b/>
        <sz val="11"/>
        <color rgb="FF0070C0"/>
        <rFont val="Times New Roman"/>
        <family val="1"/>
      </rPr>
      <t>IF-100%</t>
    </r>
    <r>
      <rPr>
        <b/>
        <sz val="11"/>
        <rFont val="Times New Roman"/>
        <family val="1"/>
      </rPr>
      <t>" para identificar as espécies proibidas de exploração e as vulneráveis. (Portaria MMA nº 443, de 17 de dezembro de 2014;  Portaria MMA nº 148, de 07 de junho de 2022)</t>
    </r>
  </si>
  <si>
    <r>
      <t xml:space="preserve">👉 </t>
    </r>
    <r>
      <rPr>
        <b/>
        <sz val="11"/>
        <color theme="9" tint="-0.249977111117893"/>
        <rFont val="Times New Roman"/>
        <family val="1"/>
      </rPr>
      <t>PASSO 16</t>
    </r>
    <r>
      <rPr>
        <b/>
        <sz val="11"/>
        <rFont val="Times New Roman"/>
        <family val="1"/>
      </rPr>
      <t xml:space="preserve">: Crie uma nova coluna denominada </t>
    </r>
    <r>
      <rPr>
        <b/>
        <sz val="11"/>
        <color rgb="FFFF0000"/>
        <rFont val="Times New Roman"/>
        <family val="1"/>
      </rPr>
      <t>"COMERCIAIS</t>
    </r>
    <r>
      <rPr>
        <b/>
        <sz val="11"/>
        <rFont val="Times New Roman"/>
        <family val="1"/>
      </rPr>
      <t>" na tabela "</t>
    </r>
    <r>
      <rPr>
        <b/>
        <sz val="11"/>
        <color rgb="FFFF00FF"/>
        <rFont val="Times New Roman"/>
        <family val="1"/>
      </rPr>
      <t>CENSO</t>
    </r>
    <r>
      <rPr>
        <b/>
        <sz val="11"/>
        <rFont val="Times New Roman"/>
        <family val="1"/>
      </rPr>
      <t>" da aba "</t>
    </r>
    <r>
      <rPr>
        <b/>
        <sz val="11"/>
        <color rgb="FF0070C0"/>
        <rFont val="Times New Roman"/>
        <family val="1"/>
      </rPr>
      <t>IF-100%</t>
    </r>
    <r>
      <rPr>
        <b/>
        <sz val="11"/>
        <rFont val="Times New Roman"/>
        <family val="1"/>
      </rPr>
      <t>" para identificar as árvores de espécies de interesse para exploração (constante na tabela do item 1)</t>
    </r>
  </si>
  <si>
    <r>
      <t xml:space="preserve">👉 </t>
    </r>
    <r>
      <rPr>
        <b/>
        <sz val="11"/>
        <color theme="9" tint="-0.249977111117893"/>
        <rFont val="Times New Roman"/>
        <family val="1"/>
      </rPr>
      <t>PASSO 20</t>
    </r>
    <r>
      <rPr>
        <b/>
        <sz val="11"/>
        <rFont val="Times New Roman"/>
        <family val="1"/>
      </rPr>
      <t>: Construa um tabela dinâmica a partir da tabela "</t>
    </r>
    <r>
      <rPr>
        <b/>
        <sz val="11"/>
        <color rgb="FFFF00FF"/>
        <rFont val="Times New Roman"/>
        <family val="1"/>
      </rPr>
      <t>CENSO</t>
    </r>
    <r>
      <rPr>
        <b/>
        <sz val="11"/>
        <rFont val="Times New Roman"/>
        <family val="1"/>
      </rPr>
      <t>" da aba "</t>
    </r>
    <r>
      <rPr>
        <b/>
        <sz val="11"/>
        <color rgb="FF0070C0"/>
        <rFont val="Times New Roman"/>
        <family val="1"/>
      </rPr>
      <t>IF-100%</t>
    </r>
    <r>
      <rPr>
        <b/>
        <sz val="11"/>
        <rFont val="Times New Roman"/>
        <family val="1"/>
      </rPr>
      <t>" para analisar os critérios de manutenção de árvores. (Inciso IV do Art. 25 da  IN/SEMAS nº 05, de 10 de setembro de 2015; Inciso IV do Art. 4 da Resolução nº 406, de 02 de fevereiro de 2009; Art. 1 da IN/MMA nº 01, de 12 de fevereiro de 2015).</t>
    </r>
  </si>
  <si>
    <r>
      <t xml:space="preserve">👉 </t>
    </r>
    <r>
      <rPr>
        <b/>
        <sz val="11"/>
        <color theme="9" tint="-0.249977111117893"/>
        <rFont val="Times New Roman"/>
        <family val="1"/>
      </rPr>
      <t>PASSO 21</t>
    </r>
    <r>
      <rPr>
        <b/>
        <sz val="11"/>
        <rFont val="Times New Roman"/>
        <family val="1"/>
      </rPr>
      <t>: Crie uma tabela dinâmica para avaliar o volume a explorar (m³/ha e m³) por espécie.</t>
    </r>
  </si>
  <si>
    <r>
      <t xml:space="preserve">👉 </t>
    </r>
    <r>
      <rPr>
        <b/>
        <sz val="11"/>
        <color theme="9" tint="-0.249977111117893"/>
        <rFont val="Times New Roman"/>
        <family val="1"/>
      </rPr>
      <t>PASSO 22</t>
    </r>
    <r>
      <rPr>
        <b/>
        <sz val="11"/>
        <rFont val="Times New Roman"/>
        <family val="1"/>
      </rPr>
      <t>:  Resultados do Inventário Florestal a 100% (IF-100%).</t>
    </r>
  </si>
  <si>
    <r>
      <t xml:space="preserve">👉 </t>
    </r>
    <r>
      <rPr>
        <b/>
        <sz val="11"/>
        <color theme="9" tint="-0.249977111117893"/>
        <rFont val="Times New Roman"/>
        <family val="1"/>
      </rPr>
      <t>PASSO 23</t>
    </r>
    <r>
      <rPr>
        <b/>
        <sz val="11"/>
        <rFont val="Times New Roman"/>
        <family val="1"/>
      </rPr>
      <t>: Crie uma coluna denominada "</t>
    </r>
    <r>
      <rPr>
        <b/>
        <sz val="11"/>
        <color rgb="FFFF0000"/>
        <rFont val="Times New Roman"/>
        <family val="1"/>
      </rPr>
      <t>Substituta</t>
    </r>
    <r>
      <rPr>
        <b/>
        <sz val="11"/>
        <rFont val="Times New Roman"/>
        <family val="1"/>
      </rPr>
      <t>" na tabela da aba "IF-100%". São árvores que subsituirão possíveis árvores ocas (quando detectada pelo teste do oco) da mesma espécie. (Art. 27 da IN 05 de 10/09/2015)</t>
    </r>
  </si>
  <si>
    <t>Tipologia Florestal</t>
  </si>
  <si>
    <t>DMC2</t>
  </si>
  <si>
    <t>IME2</t>
  </si>
  <si>
    <r>
      <t xml:space="preserve">a) Use a função </t>
    </r>
    <r>
      <rPr>
        <b/>
        <sz val="11"/>
        <color rgb="FF7030A0"/>
        <rFont val="Times New Roman"/>
        <family val="1"/>
      </rPr>
      <t>SE()</t>
    </r>
    <r>
      <rPr>
        <sz val="11"/>
        <rFont val="Times New Roman"/>
        <family val="1"/>
      </rPr>
      <t xml:space="preserve"> combinada com a função </t>
    </r>
    <r>
      <rPr>
        <b/>
        <sz val="11"/>
        <color rgb="FF7030A0"/>
        <rFont val="Times New Roman"/>
        <family val="1"/>
      </rPr>
      <t>PROCV()</t>
    </r>
    <r>
      <rPr>
        <sz val="11"/>
        <rFont val="Times New Roman"/>
        <family val="1"/>
      </rPr>
      <t xml:space="preserve"> para isso. Para tanto, considere:</t>
    </r>
  </si>
  <si>
    <r>
      <t xml:space="preserve">→ Para espécies dos gêneros </t>
    </r>
    <r>
      <rPr>
        <i/>
        <sz val="11"/>
        <rFont val="Times New Roman"/>
        <family val="1"/>
      </rPr>
      <t>Handroanthus, Tabebuia, Dipteryx e Cedrela</t>
    </r>
    <r>
      <rPr>
        <sz val="11"/>
        <rFont val="Times New Roman"/>
        <family val="1"/>
      </rPr>
      <t xml:space="preserve"> considerar o DMC estabelecido na IN/IBAMA 28/2024 para cada tipo de vegetação na Bioma Amazônia.</t>
    </r>
  </si>
  <si>
    <r>
      <t xml:space="preserve">a) Use a função </t>
    </r>
    <r>
      <rPr>
        <b/>
        <sz val="11"/>
        <color rgb="FF7030A0"/>
        <rFont val="Times New Roman"/>
        <family val="1"/>
      </rPr>
      <t>PROCV()</t>
    </r>
    <r>
      <rPr>
        <sz val="11"/>
        <rFont val="Times New Roman"/>
        <family val="1"/>
      </rPr>
      <t xml:space="preserve"> para buscar a coluna "</t>
    </r>
    <r>
      <rPr>
        <b/>
        <sz val="11"/>
        <color rgb="FFFF0000"/>
        <rFont val="Times New Roman"/>
        <family val="1"/>
      </rPr>
      <t>Ameaçada</t>
    </r>
    <r>
      <rPr>
        <sz val="11"/>
        <rFont val="Times New Roman"/>
        <family val="1"/>
      </rPr>
      <t>" que está na tabela "</t>
    </r>
    <r>
      <rPr>
        <b/>
        <sz val="11"/>
        <color rgb="FFFF00FF"/>
        <rFont val="Times New Roman"/>
        <family val="1"/>
      </rPr>
      <t>ESPECIES</t>
    </r>
    <r>
      <rPr>
        <sz val="11"/>
        <rFont val="Times New Roman"/>
        <family val="1"/>
      </rPr>
      <t>" da aba denominada "</t>
    </r>
    <r>
      <rPr>
        <b/>
        <sz val="11"/>
        <color rgb="FF0070C0"/>
        <rFont val="Times New Roman"/>
        <family val="1"/>
      </rPr>
      <t>DADOS-ESPECIES</t>
    </r>
    <r>
      <rPr>
        <sz val="11"/>
        <rFont val="Times New Roman"/>
        <family val="1"/>
      </rPr>
      <t>".</t>
    </r>
  </si>
  <si>
    <r>
      <rPr>
        <b/>
        <sz val="11"/>
        <rFont val="Times New Roman"/>
        <family val="1"/>
      </rPr>
      <t>Obs2.:</t>
    </r>
    <r>
      <rPr>
        <sz val="11"/>
        <rFont val="Times New Roman"/>
        <family val="1"/>
      </rPr>
      <t xml:space="preserve"> Observe que no IF-100% existe a espécie "</t>
    </r>
    <r>
      <rPr>
        <i/>
        <sz val="11"/>
        <rFont val="Times New Roman"/>
        <family val="1"/>
      </rPr>
      <t>Cedrela odorata</t>
    </r>
    <r>
      <rPr>
        <sz val="11"/>
        <rFont val="Times New Roman"/>
        <family val="1"/>
      </rPr>
      <t>".</t>
    </r>
  </si>
  <si>
    <r>
      <t xml:space="preserve">👉 </t>
    </r>
    <r>
      <rPr>
        <b/>
        <sz val="11"/>
        <color theme="9" tint="-0.249977111117893"/>
        <rFont val="Times New Roman"/>
        <family val="1"/>
      </rPr>
      <t>PASSO 17</t>
    </r>
    <r>
      <rPr>
        <b/>
        <sz val="11"/>
        <rFont val="Times New Roman"/>
        <family val="1"/>
      </rPr>
      <t>: Crie uma</t>
    </r>
    <r>
      <rPr>
        <b/>
        <sz val="11"/>
        <color rgb="FFC00000"/>
        <rFont val="Times New Roman"/>
        <family val="1"/>
      </rPr>
      <t xml:space="preserve"> Tabela Dinâmica (TD) </t>
    </r>
    <r>
      <rPr>
        <b/>
        <sz val="11"/>
        <rFont val="Times New Roman"/>
        <family val="1"/>
      </rPr>
      <t>a partir da tabela "</t>
    </r>
    <r>
      <rPr>
        <b/>
        <sz val="11"/>
        <color rgb="FFFF00FF"/>
        <rFont val="Times New Roman"/>
        <family val="1"/>
      </rPr>
      <t>CENSO</t>
    </r>
    <r>
      <rPr>
        <b/>
        <sz val="11"/>
        <rFont val="Times New Roman"/>
        <family val="1"/>
      </rPr>
      <t>" da aba "</t>
    </r>
    <r>
      <rPr>
        <b/>
        <sz val="11"/>
        <color rgb="FF0070C0"/>
        <rFont val="Times New Roman"/>
        <family val="1"/>
      </rPr>
      <t>IF-100%</t>
    </r>
    <r>
      <rPr>
        <b/>
        <sz val="11"/>
        <rFont val="Times New Roman"/>
        <family val="1"/>
      </rPr>
      <t>" para visualizar a quantidade de árvores por espécie e UT. Para tanto, siga os seguintes passos:</t>
    </r>
  </si>
  <si>
    <r>
      <t xml:space="preserve">👉 </t>
    </r>
    <r>
      <rPr>
        <b/>
        <sz val="11"/>
        <color theme="9" tint="-0.249977111117893"/>
        <rFont val="Times New Roman"/>
        <family val="1"/>
      </rPr>
      <t>PASSO 18</t>
    </r>
    <r>
      <rPr>
        <b/>
        <sz val="11"/>
        <rFont val="Times New Roman"/>
        <family val="1"/>
      </rPr>
      <t xml:space="preserve">: Construa uma </t>
    </r>
    <r>
      <rPr>
        <b/>
        <sz val="11"/>
        <color rgb="FFC00000"/>
        <rFont val="Times New Roman"/>
        <family val="1"/>
      </rPr>
      <t>Tabela Dinâmica</t>
    </r>
    <r>
      <rPr>
        <b/>
        <sz val="11"/>
        <rFont val="Times New Roman"/>
        <family val="1"/>
      </rPr>
      <t xml:space="preserve"> e um </t>
    </r>
    <r>
      <rPr>
        <b/>
        <sz val="11"/>
        <color rgb="FFC00000"/>
        <rFont val="Times New Roman"/>
        <family val="1"/>
      </rPr>
      <t>Gráfico Dinâmico</t>
    </r>
    <r>
      <rPr>
        <b/>
        <sz val="11"/>
        <rFont val="Times New Roman"/>
        <family val="1"/>
      </rPr>
      <t xml:space="preserve"> a partir da tabela "</t>
    </r>
    <r>
      <rPr>
        <b/>
        <sz val="11"/>
        <color rgb="FFFF00FF"/>
        <rFont val="Times New Roman"/>
        <family val="1"/>
      </rPr>
      <t>CENSO</t>
    </r>
    <r>
      <rPr>
        <b/>
        <sz val="11"/>
        <rFont val="Times New Roman"/>
        <family val="1"/>
      </rPr>
      <t>" da aba "</t>
    </r>
    <r>
      <rPr>
        <b/>
        <sz val="11"/>
        <color rgb="FF0070C0"/>
        <rFont val="Times New Roman"/>
        <family val="1"/>
      </rPr>
      <t>IF-100%</t>
    </r>
    <r>
      <rPr>
        <b/>
        <sz val="11"/>
        <rFont val="Times New Roman"/>
        <family val="1"/>
      </rPr>
      <t>" para visualizar a distribuição diamétrica por espécie e do povoamento. Para tanto, siga os seguintes passos:</t>
    </r>
  </si>
  <si>
    <r>
      <t xml:space="preserve">👉 </t>
    </r>
    <r>
      <rPr>
        <b/>
        <sz val="11"/>
        <color theme="9" tint="-0.249977111117893"/>
        <rFont val="Times New Roman"/>
        <family val="1"/>
      </rPr>
      <t>PASSO 19</t>
    </r>
    <r>
      <rPr>
        <b/>
        <sz val="11"/>
        <rFont val="Times New Roman"/>
        <family val="1"/>
      </rPr>
      <t>: Crie uma coluna denominada "</t>
    </r>
    <r>
      <rPr>
        <b/>
        <sz val="11"/>
        <color rgb="FFFF0000"/>
        <rFont val="Times New Roman"/>
        <family val="1"/>
      </rPr>
      <t>Categoria</t>
    </r>
    <r>
      <rPr>
        <b/>
        <sz val="11"/>
        <rFont val="Times New Roman"/>
        <family val="1"/>
      </rPr>
      <t>" na tabela "</t>
    </r>
    <r>
      <rPr>
        <b/>
        <sz val="11"/>
        <color rgb="FFFF00FF"/>
        <rFont val="Times New Roman"/>
        <family val="1"/>
      </rPr>
      <t>CENSO</t>
    </r>
    <r>
      <rPr>
        <b/>
        <sz val="11"/>
        <rFont val="Times New Roman"/>
        <family val="1"/>
      </rPr>
      <t>" da aba "</t>
    </r>
    <r>
      <rPr>
        <b/>
        <sz val="11"/>
        <color rgb="FF0070C0"/>
        <rFont val="Times New Roman"/>
        <family val="1"/>
      </rPr>
      <t>IF-100%</t>
    </r>
    <r>
      <rPr>
        <b/>
        <sz val="11"/>
        <rFont val="Times New Roman"/>
        <family val="1"/>
      </rPr>
      <t xml:space="preserve">". (considere as seguintes Categorias: </t>
    </r>
    <r>
      <rPr>
        <b/>
        <sz val="11"/>
        <color theme="9" tint="-0.249977111117893"/>
        <rFont val="Times New Roman"/>
        <family val="1"/>
      </rPr>
      <t>Protegida,  Remanescente, Remanescente 2, Matriz, Explorar</t>
    </r>
    <r>
      <rPr>
        <b/>
        <sz val="11"/>
        <rFont val="Times New Roman"/>
        <family val="1"/>
      </rPr>
      <t>). Se atente para as seguintes questões: (Art. 27 da IN 05 de 10/09/2015)</t>
    </r>
  </si>
  <si>
    <t>a) Construir e customizar a Tabela Dinâmica:</t>
  </si>
  <si>
    <t>b) Atribuir um Nome à Tabela Dinâmica:</t>
  </si>
  <si>
    <r>
      <t xml:space="preserve">(Obs.: Este passo é importante para viabilizar a aplicação da função </t>
    </r>
    <r>
      <rPr>
        <b/>
        <sz val="11"/>
        <color rgb="FF7030A0"/>
        <rFont val="Times New Roman"/>
        <family val="1"/>
      </rPr>
      <t>PROCV()</t>
    </r>
    <r>
      <rPr>
        <sz val="11"/>
        <rFont val="Times New Roman"/>
        <family val="1"/>
      </rPr>
      <t xml:space="preserve"> sobre a </t>
    </r>
    <r>
      <rPr>
        <b/>
        <sz val="11"/>
        <color rgb="FFC00000"/>
        <rFont val="Times New Roman"/>
        <family val="1"/>
      </rPr>
      <t>TD</t>
    </r>
    <r>
      <rPr>
        <sz val="11"/>
        <rFont val="Times New Roman"/>
        <family val="1"/>
      </rPr>
      <t xml:space="preserve">. Fazendo isso, será possível acessar a </t>
    </r>
    <r>
      <rPr>
        <b/>
        <sz val="11"/>
        <color rgb="FFC00000"/>
        <rFont val="Times New Roman"/>
        <family val="1"/>
      </rPr>
      <t>TD</t>
    </r>
    <r>
      <rPr>
        <sz val="11"/>
        <rFont val="Times New Roman"/>
        <family val="1"/>
      </rPr>
      <t xml:space="preserve"> denominada "</t>
    </r>
    <r>
      <rPr>
        <b/>
        <sz val="11"/>
        <color rgb="FFFF0000"/>
        <rFont val="Times New Roman"/>
        <family val="1"/>
      </rPr>
      <t>Lista_Especie</t>
    </r>
    <r>
      <rPr>
        <sz val="11"/>
        <rFont val="Times New Roman"/>
        <family val="1"/>
      </rPr>
      <t xml:space="preserve">" usando a função </t>
    </r>
    <r>
      <rPr>
        <b/>
        <sz val="11"/>
        <color rgb="FF7030A0"/>
        <rFont val="Times New Roman"/>
        <family val="1"/>
      </rPr>
      <t>PROCV()</t>
    </r>
    <r>
      <rPr>
        <sz val="11"/>
        <rFont val="Times New Roman"/>
        <family val="1"/>
      </rPr>
      <t>)</t>
    </r>
  </si>
  <si>
    <r>
      <t>→ Na sequência, clique o menu "</t>
    </r>
    <r>
      <rPr>
        <b/>
        <sz val="11"/>
        <rFont val="Times New Roman"/>
        <family val="1"/>
      </rPr>
      <t>Fórmulas</t>
    </r>
    <r>
      <rPr>
        <sz val="11"/>
        <rFont val="Times New Roman"/>
        <family val="1"/>
      </rPr>
      <t>", escolha a opção "</t>
    </r>
    <r>
      <rPr>
        <b/>
        <sz val="11"/>
        <rFont val="Times New Roman"/>
        <family val="1"/>
      </rPr>
      <t>Nomes Definidos</t>
    </r>
    <r>
      <rPr>
        <sz val="11"/>
        <rFont val="Times New Roman"/>
        <family val="1"/>
      </rPr>
      <t>" e selecione "</t>
    </r>
    <r>
      <rPr>
        <b/>
        <sz val="11"/>
        <rFont val="Times New Roman"/>
        <family val="1"/>
      </rPr>
      <t>Definir Nome</t>
    </r>
    <r>
      <rPr>
        <sz val="11"/>
        <rFont val="Times New Roman"/>
        <family val="1"/>
      </rPr>
      <t>".</t>
    </r>
  </si>
  <si>
    <r>
      <t xml:space="preserve">→ Selecione toda a área da </t>
    </r>
    <r>
      <rPr>
        <b/>
        <sz val="11"/>
        <rFont val="Times New Roman"/>
        <family val="1"/>
      </rPr>
      <t>Tabela Dinâmica</t>
    </r>
    <r>
      <rPr>
        <sz val="11"/>
        <rFont val="Times New Roman"/>
        <family val="1"/>
      </rPr>
      <t xml:space="preserve"> (exceto linhas de totais se não quiser que entrem na busca).</t>
    </r>
  </si>
  <si>
    <r>
      <t>→ Em seguida, no campo "</t>
    </r>
    <r>
      <rPr>
        <b/>
        <sz val="11"/>
        <rFont val="Times New Roman"/>
        <family val="1"/>
      </rPr>
      <t>Nome</t>
    </r>
    <r>
      <rPr>
        <sz val="11"/>
        <rFont val="Times New Roman"/>
        <family val="1"/>
      </rPr>
      <t xml:space="preserve">" atribua um nome para a </t>
    </r>
    <r>
      <rPr>
        <b/>
        <sz val="11"/>
        <rFont val="Times New Roman"/>
        <family val="1"/>
      </rPr>
      <t>Tabela Dinâmica</t>
    </r>
    <r>
      <rPr>
        <sz val="11"/>
        <rFont val="Times New Roman"/>
        <family val="1"/>
      </rPr>
      <t>. Por exemplo, atribua o nome "</t>
    </r>
    <r>
      <rPr>
        <b/>
        <sz val="11"/>
        <color rgb="FFFF0000"/>
        <rFont val="Times New Roman"/>
        <family val="1"/>
      </rPr>
      <t>Lista_Especie</t>
    </r>
    <r>
      <rPr>
        <sz val="11"/>
        <rFont val="Times New Roman"/>
        <family val="1"/>
      </rPr>
      <t>".</t>
    </r>
  </si>
  <si>
    <t>GÊNERO</t>
  </si>
  <si>
    <t>Dmin (cm)</t>
  </si>
  <si>
    <t>DMCE (cm)</t>
  </si>
  <si>
    <t>TIPO DE VEGETAÇÃO</t>
  </si>
  <si>
    <t>COMPARE</t>
  </si>
  <si>
    <t>DmaxC</t>
  </si>
  <si>
    <t>AMEAÇADA</t>
  </si>
  <si>
    <t>COMERCIAIS</t>
  </si>
  <si>
    <t>Rótulos de Linha</t>
  </si>
  <si>
    <t>Total Geral</t>
  </si>
  <si>
    <t>(Tudo)</t>
  </si>
  <si>
    <t>CONTAGEM</t>
  </si>
  <si>
    <t xml:space="preserve"> DMCE (cm)</t>
  </si>
  <si>
    <t>30-40</t>
  </si>
  <si>
    <t>40-50</t>
  </si>
  <si>
    <t>50-60</t>
  </si>
  <si>
    <t>60-70</t>
  </si>
  <si>
    <t>70-80</t>
  </si>
  <si>
    <t>80-90</t>
  </si>
  <si>
    <t>90-100</t>
  </si>
  <si>
    <t>110-120</t>
  </si>
  <si>
    <t>130-140</t>
  </si>
  <si>
    <t>Contagem de NOME COMUM</t>
  </si>
  <si>
    <t>DMCE =</t>
  </si>
  <si>
    <t>Título =</t>
  </si>
  <si>
    <t>Remanescente</t>
  </si>
  <si>
    <t>Remanescente 2</t>
  </si>
  <si>
    <t>Matriz</t>
  </si>
  <si>
    <t>Explorar</t>
  </si>
  <si>
    <t>Rótulos de Coluna</t>
  </si>
  <si>
    <t>Sim</t>
  </si>
  <si>
    <t>Vulnerável</t>
  </si>
  <si>
    <t>3/100ha</t>
  </si>
  <si>
    <t>10%</t>
  </si>
  <si>
    <t>4/100ha</t>
  </si>
  <si>
    <t>15%</t>
  </si>
  <si>
    <t>Quantas Manter?</t>
  </si>
  <si>
    <t>Situação</t>
  </si>
  <si>
    <t>v (m³/ha) (571,5456 ha)</t>
  </si>
  <si>
    <t>G (m²/ha) (571,5456 ha)</t>
  </si>
  <si>
    <t>INDIVÍDUOS</t>
  </si>
  <si>
    <t xml:space="preserve"> v (m³/ha)</t>
  </si>
  <si>
    <t xml:space="preserve"> v (m³)</t>
  </si>
  <si>
    <t>DAP &lt; DMCE</t>
  </si>
  <si>
    <t>DAP ≥ DMCE</t>
  </si>
  <si>
    <t>N</t>
  </si>
  <si>
    <t>Total N</t>
  </si>
  <si>
    <t>G</t>
  </si>
  <si>
    <t>Total G</t>
  </si>
  <si>
    <t>V</t>
  </si>
  <si>
    <t>Total V</t>
  </si>
  <si>
    <t>Espécie</t>
  </si>
  <si>
    <t>Subtotal</t>
  </si>
  <si>
    <t>%</t>
  </si>
  <si>
    <t>DMCE</t>
  </si>
  <si>
    <t>Total/ha</t>
  </si>
  <si>
    <t>ROTEIRO PARA ANÁLISE TÉCNICA DE IF-100% PARA PMFS (Versão 2.0; Data: 10/12/2025)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</si>
</sst>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
    <numFmt numFmtId="166" formatCode="0.000"/>
    <numFmt numFmtId="167" formatCode="0.00000"/>
  </numFmts>
  <fonts count="63">
    <font>
      <sz val="10"/>
      <name val="Arial"/>
    </font>
    <font>
      <sz val="10"/>
      <name val="Arial"/>
      <family val="2"/>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b/>
      <sz val="10"/>
      <name val="Arial"/>
      <family val="2"/>
    </font>
    <font>
      <sz val="10"/>
      <name val="Arial"/>
      <family val="2"/>
    </font>
    <font>
      <sz val="11"/>
      <name val="Arial"/>
      <family val="2"/>
    </font>
    <font>
      <b/>
      <sz val="11"/>
      <name val="Arial"/>
      <family val="2"/>
    </font>
    <font>
      <sz val="8"/>
      <name val="Arial"/>
      <family val="2"/>
    </font>
    <font>
      <b/>
      <sz val="11"/>
      <name val="Times New Roman"/>
      <family val="1"/>
    </font>
    <font>
      <sz val="11"/>
      <name val="Times New Roman"/>
      <family val="1"/>
    </font>
    <font>
      <sz val="11"/>
      <color theme="1"/>
      <name val="Times New Roman"/>
      <family val="1"/>
    </font>
    <font>
      <b/>
      <sz val="11"/>
      <color rgb="FFFF0000"/>
      <name val="Times New Roman"/>
      <family val="1"/>
    </font>
    <font>
      <b/>
      <sz val="11"/>
      <color rgb="FF7030A0"/>
      <name val="Times New Roman"/>
      <family val="1"/>
    </font>
    <font>
      <b/>
      <sz val="11"/>
      <color rgb="FF0070C0"/>
      <name val="Times New Roman"/>
      <family val="1"/>
    </font>
    <font>
      <b/>
      <sz val="11"/>
      <color theme="9" tint="-0.249977111117893"/>
      <name val="Times New Roman"/>
      <family val="1"/>
    </font>
    <font>
      <b/>
      <sz val="11"/>
      <color rgb="FF00B050"/>
      <name val="Times New Roman"/>
      <family val="1"/>
    </font>
    <font>
      <b/>
      <sz val="11"/>
      <color theme="1"/>
      <name val="Times New Roman"/>
      <family val="1"/>
    </font>
    <font>
      <b/>
      <sz val="11"/>
      <color rgb="FFC00000"/>
      <name val="Times New Roman"/>
      <family val="1"/>
    </font>
    <font>
      <b/>
      <sz val="14"/>
      <name val="Arial"/>
      <family val="2"/>
    </font>
    <font>
      <sz val="14"/>
      <name val="Arial"/>
      <family val="2"/>
    </font>
    <font>
      <b/>
      <sz val="11"/>
      <color rgb="FFFF00FF"/>
      <name val="Times New Roman"/>
      <family val="1"/>
    </font>
    <font>
      <sz val="11"/>
      <color rgb="FFFF0000"/>
      <name val="Times New Roman"/>
      <family val="1"/>
    </font>
    <font>
      <b/>
      <sz val="11"/>
      <color rgb="FFFFC000"/>
      <name val="Times New Roman"/>
      <family val="1"/>
    </font>
    <font>
      <b/>
      <sz val="11"/>
      <color rgb="FF00B0F0"/>
      <name val="Times New Roman"/>
      <family val="1"/>
    </font>
    <font>
      <b/>
      <sz val="16"/>
      <name val="Times New Roman"/>
      <family val="1"/>
    </font>
    <font>
      <sz val="16"/>
      <name val="Times New Roman"/>
      <family val="1"/>
    </font>
    <font>
      <sz val="16"/>
      <color theme="1"/>
      <name val="Times New Roman"/>
      <family val="1"/>
    </font>
    <font>
      <u/>
      <sz val="10"/>
      <color theme="10"/>
      <name val="Arial"/>
      <family val="2"/>
    </font>
    <font>
      <u/>
      <sz val="11"/>
      <color theme="10"/>
      <name val="Times New Roman"/>
      <family val="1"/>
    </font>
    <font>
      <b/>
      <sz val="11"/>
      <color theme="3" tint="0.39997558519241921"/>
      <name val="Times New Roman"/>
      <family val="1"/>
    </font>
    <font>
      <b/>
      <sz val="11.9"/>
      <name val="Times New Roman"/>
      <family val="1"/>
    </font>
    <font>
      <vertAlign val="subscript"/>
      <sz val="11"/>
      <name val="Times New Roman"/>
      <family val="1"/>
    </font>
    <font>
      <b/>
      <vertAlign val="subscript"/>
      <sz val="11"/>
      <name val="Times New Roman"/>
      <family val="1"/>
    </font>
    <font>
      <i/>
      <sz val="11"/>
      <name val="Times New Roman"/>
      <family val="1"/>
    </font>
    <font>
      <sz val="12"/>
      <name val="Arial"/>
      <family val="2"/>
    </font>
    <font>
      <b/>
      <sz val="11"/>
      <name val="Aptos Narrow"/>
      <family val="2"/>
    </font>
    <font>
      <sz val="12"/>
      <color rgb="FF000000"/>
      <name val="TimesNewRomanPSMT"/>
    </font>
    <font>
      <sz val="12"/>
      <color rgb="FF000000"/>
      <name val="Aptos Narrow"/>
      <family val="2"/>
    </font>
    <font>
      <sz val="11"/>
      <name val="Aptos Narrow"/>
      <family val="2"/>
    </font>
    <font>
      <sz val="12.3"/>
      <name val="Times New Roman"/>
      <family val="1"/>
    </font>
    <font>
      <b/>
      <sz val="18"/>
      <name val="Arial"/>
      <family val="2"/>
    </font>
    <font>
      <sz val="18"/>
      <name val="Arial"/>
      <family val="2"/>
    </font>
    <font>
      <sz val="11"/>
      <color rgb="FF000000"/>
      <name val="Arial"/>
      <family val="2"/>
    </font>
    <font>
      <b/>
      <sz val="11"/>
      <color rgb="FFFF0000"/>
      <name val="Arial"/>
      <family val="2"/>
    </font>
    <font>
      <i/>
      <sz val="11"/>
      <name val="Arial"/>
      <family val="2"/>
    </font>
    <font>
      <sz val="10"/>
      <name val="Wingdings"/>
      <charset val="2"/>
    </font>
    <font>
      <b/>
      <sz val="10"/>
      <color theme="1"/>
      <name val="Arial"/>
      <family val="2"/>
    </font>
  </fonts>
  <fills count="3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theme="3" tint="0.79998168889431442"/>
        <bgColor indexed="64"/>
      </patternFill>
    </fill>
    <fill>
      <patternFill patternType="solid">
        <fgColor theme="6" tint="0.59999389629810485"/>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5" tint="0.59999389629810485"/>
        <bgColor indexed="64"/>
      </patternFill>
    </fill>
    <fill>
      <patternFill patternType="solid">
        <fgColor rgb="FF00B050"/>
        <bgColor indexed="64"/>
      </patternFill>
    </fill>
    <fill>
      <patternFill patternType="solid">
        <fgColor theme="9" tint="-0.249977111117893"/>
        <bgColor indexed="64"/>
      </patternFill>
    </fill>
    <fill>
      <patternFill patternType="solid">
        <fgColor theme="8" tint="0.79998168889431442"/>
        <bgColor theme="8" tint="0.79998168889431442"/>
      </patternFill>
    </fill>
  </fills>
  <borders count="2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s>
  <cellStyleXfs count="46">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4" fillId="4" borderId="0" applyNumberFormat="0" applyBorder="0" applyAlignment="0" applyProtection="0"/>
    <xf numFmtId="0" fontId="5" fillId="16" borderId="1" applyNumberFormat="0" applyAlignment="0" applyProtection="0"/>
    <xf numFmtId="0" fontId="6" fillId="17" borderId="2" applyNumberFormat="0" applyAlignment="0" applyProtection="0"/>
    <xf numFmtId="0" fontId="7" fillId="0" borderId="3" applyNumberFormat="0" applyFill="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21" borderId="0" applyNumberFormat="0" applyBorder="0" applyAlignment="0" applyProtection="0"/>
    <xf numFmtId="0" fontId="8" fillId="7" borderId="1" applyNumberFormat="0" applyAlignment="0" applyProtection="0"/>
    <xf numFmtId="0" fontId="9" fillId="3" borderId="0" applyNumberFormat="0" applyBorder="0" applyAlignment="0" applyProtection="0"/>
    <xf numFmtId="0" fontId="10" fillId="22" borderId="0" applyNumberFormat="0" applyBorder="0" applyAlignment="0" applyProtection="0"/>
    <xf numFmtId="0" fontId="1" fillId="0" borderId="0"/>
    <xf numFmtId="0" fontId="2" fillId="23" borderId="4" applyNumberFormat="0" applyFont="0" applyAlignment="0" applyProtection="0"/>
    <xf numFmtId="0" fontId="11" fillId="16" borderId="5" applyNumberFormat="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8" fillId="0" borderId="9" applyNumberFormat="0" applyFill="0" applyAlignment="0" applyProtection="0"/>
    <xf numFmtId="0" fontId="1" fillId="0" borderId="0"/>
    <xf numFmtId="0" fontId="1" fillId="0" borderId="0"/>
    <xf numFmtId="0" fontId="43" fillId="0" borderId="0" applyNumberFormat="0" applyFill="0" applyBorder="0" applyAlignment="0" applyProtection="0"/>
  </cellStyleXfs>
  <cellXfs count="232">
    <xf numFmtId="0" fontId="0" fillId="0" borderId="0" xfId="0"/>
    <xf numFmtId="0" fontId="20" fillId="0" borderId="0" xfId="0" applyFont="1" applyAlignment="1">
      <alignment horizontal="center" vertical="top"/>
    </xf>
    <xf numFmtId="0" fontId="1" fillId="0" borderId="0" xfId="0" applyFont="1" applyAlignment="1">
      <alignment horizontal="center" vertical="top"/>
    </xf>
    <xf numFmtId="0" fontId="1" fillId="0" borderId="0" xfId="0" applyFont="1"/>
    <xf numFmtId="1" fontId="20" fillId="0" borderId="0" xfId="0" applyNumberFormat="1" applyFont="1" applyAlignment="1">
      <alignment horizontal="center" vertical="top"/>
    </xf>
    <xf numFmtId="0" fontId="24" fillId="0" borderId="0" xfId="0" applyFont="1" applyAlignment="1">
      <alignment vertical="center"/>
    </xf>
    <xf numFmtId="0" fontId="24" fillId="0" borderId="12" xfId="0" applyFont="1" applyBorder="1" applyAlignment="1">
      <alignment horizontal="center" vertical="center" wrapText="1"/>
    </xf>
    <xf numFmtId="0" fontId="24" fillId="0" borderId="0" xfId="0" applyFont="1" applyAlignment="1">
      <alignment vertical="center" wrapText="1"/>
    </xf>
    <xf numFmtId="0" fontId="34" fillId="0" borderId="0" xfId="0" applyFont="1"/>
    <xf numFmtId="0" fontId="35" fillId="0" borderId="0" xfId="0" applyFont="1"/>
    <xf numFmtId="0" fontId="24" fillId="26" borderId="21" xfId="0" applyFont="1" applyFill="1" applyBorder="1" applyAlignment="1">
      <alignment horizontal="left" vertical="center"/>
    </xf>
    <xf numFmtId="0" fontId="24" fillId="26" borderId="22" xfId="0" applyFont="1" applyFill="1" applyBorder="1" applyAlignment="1">
      <alignment horizontal="left" vertical="center"/>
    </xf>
    <xf numFmtId="0" fontId="24" fillId="0" borderId="21" xfId="0" applyFont="1" applyBorder="1" applyAlignment="1">
      <alignment horizontal="center" vertical="center" wrapText="1"/>
    </xf>
    <xf numFmtId="0" fontId="24" fillId="0" borderId="15" xfId="0" applyFont="1" applyBorder="1" applyAlignment="1">
      <alignment horizontal="center" vertical="center" wrapText="1"/>
    </xf>
    <xf numFmtId="0" fontId="25" fillId="0" borderId="21" xfId="0" applyFont="1" applyBorder="1" applyAlignment="1">
      <alignment horizontal="left" vertical="center" wrapText="1"/>
    </xf>
    <xf numFmtId="0" fontId="25" fillId="0" borderId="22" xfId="0" applyFont="1" applyBorder="1" applyAlignment="1">
      <alignment horizontal="left" vertical="center" wrapText="1"/>
    </xf>
    <xf numFmtId="0" fontId="24" fillId="0" borderId="21" xfId="0" applyFont="1" applyBorder="1" applyAlignment="1">
      <alignment horizontal="left" vertical="center" wrapText="1"/>
    </xf>
    <xf numFmtId="0" fontId="24" fillId="0" borderId="22" xfId="0" applyFont="1" applyBorder="1" applyAlignment="1">
      <alignment horizontal="left" vertical="center" wrapText="1"/>
    </xf>
    <xf numFmtId="0" fontId="33" fillId="0" borderId="21" xfId="0" applyFont="1" applyBorder="1" applyAlignment="1">
      <alignment horizontal="left" vertical="center" wrapText="1"/>
    </xf>
    <xf numFmtId="0" fontId="33" fillId="0" borderId="22" xfId="0" applyFont="1" applyBorder="1" applyAlignment="1">
      <alignment horizontal="left" vertical="center" wrapText="1"/>
    </xf>
    <xf numFmtId="0" fontId="25" fillId="0" borderId="13" xfId="0" applyFont="1" applyBorder="1" applyAlignment="1">
      <alignment vertical="center"/>
    </xf>
    <xf numFmtId="0" fontId="25" fillId="0" borderId="11" xfId="0" applyFont="1" applyBorder="1" applyAlignment="1">
      <alignment vertical="center"/>
    </xf>
    <xf numFmtId="0" fontId="25" fillId="0" borderId="14" xfId="0" applyFont="1" applyBorder="1" applyAlignment="1">
      <alignment vertical="center"/>
    </xf>
    <xf numFmtId="0" fontId="25" fillId="0" borderId="0" xfId="0" applyFont="1" applyAlignment="1">
      <alignment vertical="center"/>
    </xf>
    <xf numFmtId="0" fontId="25" fillId="0" borderId="21" xfId="0" applyFont="1" applyBorder="1" applyAlignment="1">
      <alignment vertical="center"/>
    </xf>
    <xf numFmtId="0" fontId="25" fillId="0" borderId="22" xfId="0" applyFont="1" applyBorder="1" applyAlignment="1">
      <alignment vertical="center"/>
    </xf>
    <xf numFmtId="0" fontId="26" fillId="0" borderId="21" xfId="0" applyFont="1" applyBorder="1" applyAlignment="1">
      <alignment horizontal="left" vertical="center"/>
    </xf>
    <xf numFmtId="0" fontId="24" fillId="25" borderId="21" xfId="0" applyFont="1" applyFill="1" applyBorder="1" applyAlignment="1">
      <alignment vertical="center"/>
    </xf>
    <xf numFmtId="0" fontId="25" fillId="25" borderId="22" xfId="0" applyFont="1" applyFill="1" applyBorder="1" applyAlignment="1">
      <alignment vertical="center"/>
    </xf>
    <xf numFmtId="1" fontId="26" fillId="0" borderId="15" xfId="0" applyNumberFormat="1" applyFont="1" applyBorder="1" applyAlignment="1">
      <alignment horizontal="center" vertical="center"/>
    </xf>
    <xf numFmtId="164" fontId="26" fillId="0" borderId="17" xfId="0" applyNumberFormat="1" applyFont="1" applyBorder="1" applyAlignment="1">
      <alignment horizontal="center" vertical="center"/>
    </xf>
    <xf numFmtId="1" fontId="26" fillId="0" borderId="13" xfId="0" applyNumberFormat="1" applyFont="1" applyBorder="1" applyAlignment="1">
      <alignment horizontal="center" vertical="center"/>
    </xf>
    <xf numFmtId="164" fontId="26" fillId="0" borderId="13" xfId="0" applyNumberFormat="1" applyFont="1" applyBorder="1" applyAlignment="1">
      <alignment horizontal="center" vertical="center"/>
    </xf>
    <xf numFmtId="1" fontId="32" fillId="0" borderId="10" xfId="0" applyNumberFormat="1" applyFont="1" applyBorder="1" applyAlignment="1">
      <alignment horizontal="center" vertical="center"/>
    </xf>
    <xf numFmtId="164" fontId="32" fillId="0" borderId="10" xfId="0" applyNumberFormat="1" applyFont="1" applyBorder="1" applyAlignment="1">
      <alignment horizontal="center" vertical="center"/>
    </xf>
    <xf numFmtId="1" fontId="26" fillId="0" borderId="21" xfId="0" applyNumberFormat="1" applyFont="1" applyBorder="1" applyAlignment="1">
      <alignment horizontal="center" vertical="center"/>
    </xf>
    <xf numFmtId="0" fontId="0" fillId="0" borderId="0" xfId="0" applyAlignment="1">
      <alignment horizontal="center" vertical="center"/>
    </xf>
    <xf numFmtId="0" fontId="25" fillId="0" borderId="21" xfId="0" applyFont="1" applyBorder="1" applyAlignment="1">
      <alignment horizontal="left" vertical="center"/>
    </xf>
    <xf numFmtId="0" fontId="25" fillId="0" borderId="22" xfId="0" applyFont="1" applyBorder="1" applyAlignment="1">
      <alignment horizontal="left" vertical="center"/>
    </xf>
    <xf numFmtId="0" fontId="41" fillId="0" borderId="0" xfId="0" applyFont="1"/>
    <xf numFmtId="0" fontId="25" fillId="0" borderId="15" xfId="0" applyFont="1" applyBorder="1" applyAlignment="1">
      <alignment vertical="center"/>
    </xf>
    <xf numFmtId="0" fontId="25" fillId="0" borderId="12" xfId="0" applyFont="1" applyBorder="1" applyAlignment="1">
      <alignment vertical="center"/>
    </xf>
    <xf numFmtId="0" fontId="25" fillId="0" borderId="16" xfId="0" applyFont="1" applyBorder="1" applyAlignment="1">
      <alignment vertical="center"/>
    </xf>
    <xf numFmtId="1" fontId="26" fillId="0" borderId="21" xfId="0" applyNumberFormat="1" applyFont="1" applyBorder="1" applyAlignment="1">
      <alignment horizontal="left" vertical="center" wrapText="1"/>
    </xf>
    <xf numFmtId="1" fontId="26" fillId="0" borderId="22" xfId="0" applyNumberFormat="1" applyFont="1" applyBorder="1" applyAlignment="1">
      <alignment horizontal="left" vertical="center" wrapText="1"/>
    </xf>
    <xf numFmtId="0" fontId="22" fillId="0" borderId="21" xfId="0" applyFont="1" applyBorder="1" applyAlignment="1">
      <alignment horizontal="center" vertical="center" wrapText="1"/>
    </xf>
    <xf numFmtId="0" fontId="24" fillId="32" borderId="21" xfId="0" applyFont="1" applyFill="1" applyBorder="1" applyAlignment="1">
      <alignment horizontal="left" vertical="center" wrapText="1"/>
    </xf>
    <xf numFmtId="0" fontId="24" fillId="32" borderId="22" xfId="0" applyFont="1" applyFill="1" applyBorder="1" applyAlignment="1">
      <alignment horizontal="left" vertical="center" wrapText="1"/>
    </xf>
    <xf numFmtId="0" fontId="25" fillId="32" borderId="0" xfId="0" applyFont="1" applyFill="1" applyAlignment="1">
      <alignment vertical="center"/>
    </xf>
    <xf numFmtId="0" fontId="24" fillId="0" borderId="10" xfId="0" applyFont="1" applyBorder="1" applyAlignment="1">
      <alignment horizontal="center" vertical="center"/>
    </xf>
    <xf numFmtId="0" fontId="25" fillId="0" borderId="10" xfId="0" applyFont="1" applyBorder="1" applyAlignment="1">
      <alignment horizontal="center" vertical="center"/>
    </xf>
    <xf numFmtId="0" fontId="49" fillId="0" borderId="10" xfId="0" applyFont="1" applyBorder="1" applyAlignment="1">
      <alignment horizontal="center" vertical="center"/>
    </xf>
    <xf numFmtId="0" fontId="44" fillId="0" borderId="21" xfId="45" applyFont="1" applyBorder="1"/>
    <xf numFmtId="0" fontId="25" fillId="0" borderId="0" xfId="0" applyFont="1" applyAlignment="1">
      <alignment horizontal="left" vertical="center" wrapText="1"/>
    </xf>
    <xf numFmtId="0" fontId="44" fillId="0" borderId="0" xfId="45" applyFont="1" applyBorder="1"/>
    <xf numFmtId="0" fontId="22" fillId="0" borderId="0" xfId="0" applyFont="1" applyAlignment="1">
      <alignment horizontal="center" vertical="center" wrapText="1"/>
    </xf>
    <xf numFmtId="0" fontId="50" fillId="0" borderId="0" xfId="0" applyFont="1"/>
    <xf numFmtId="0" fontId="27" fillId="0" borderId="21" xfId="0" applyFont="1" applyBorder="1" applyAlignment="1">
      <alignment horizontal="left" vertical="center" wrapText="1"/>
    </xf>
    <xf numFmtId="0" fontId="27" fillId="0" borderId="22" xfId="0" applyFont="1" applyBorder="1" applyAlignment="1">
      <alignment horizontal="left" vertical="center" wrapText="1"/>
    </xf>
    <xf numFmtId="0" fontId="25" fillId="27" borderId="10" xfId="0" applyFont="1" applyFill="1" applyBorder="1" applyAlignment="1">
      <alignment horizontal="center" vertical="center"/>
    </xf>
    <xf numFmtId="0" fontId="25" fillId="33" borderId="10" xfId="0" applyFont="1" applyFill="1" applyBorder="1" applyAlignment="1">
      <alignment horizontal="center" vertical="center"/>
    </xf>
    <xf numFmtId="0" fontId="1" fillId="0" borderId="10" xfId="32" applyBorder="1"/>
    <xf numFmtId="0" fontId="1" fillId="0" borderId="10" xfId="44" applyBorder="1"/>
    <xf numFmtId="0" fontId="21" fillId="0" borderId="10" xfId="0" applyFont="1" applyBorder="1" applyAlignment="1">
      <alignment horizontal="center" vertical="center"/>
    </xf>
    <xf numFmtId="0" fontId="21" fillId="0" borderId="10" xfId="0" applyFont="1" applyBorder="1" applyAlignment="1">
      <alignment horizontal="center"/>
    </xf>
    <xf numFmtId="165" fontId="21" fillId="0" borderId="10" xfId="0" applyNumberFormat="1" applyFont="1" applyBorder="1" applyAlignment="1">
      <alignment horizontal="center"/>
    </xf>
    <xf numFmtId="164" fontId="41" fillId="0" borderId="10" xfId="0" applyNumberFormat="1" applyFont="1" applyBorder="1" applyAlignment="1">
      <alignment horizontal="center"/>
    </xf>
    <xf numFmtId="164" fontId="57" fillId="0" borderId="10" xfId="0" applyNumberFormat="1" applyFont="1" applyBorder="1" applyAlignment="1">
      <alignment horizontal="center"/>
    </xf>
    <xf numFmtId="0" fontId="52" fillId="0" borderId="22" xfId="0" applyFont="1" applyBorder="1" applyAlignment="1">
      <alignment horizontal="left"/>
    </xf>
    <xf numFmtId="0" fontId="1" fillId="0" borderId="20" xfId="32" applyBorder="1"/>
    <xf numFmtId="0" fontId="1" fillId="0" borderId="20" xfId="44" applyBorder="1"/>
    <xf numFmtId="0" fontId="1" fillId="0" borderId="17" xfId="32" applyBorder="1"/>
    <xf numFmtId="164" fontId="19" fillId="0" borderId="16" xfId="32" applyNumberFormat="1" applyFont="1" applyBorder="1" applyAlignment="1">
      <alignment horizontal="center" vertical="center"/>
    </xf>
    <xf numFmtId="0" fontId="19" fillId="0" borderId="19" xfId="32" applyFont="1" applyBorder="1" applyAlignment="1">
      <alignment horizontal="center" vertical="center"/>
    </xf>
    <xf numFmtId="0" fontId="19" fillId="0" borderId="15" xfId="32" applyFont="1" applyBorder="1" applyAlignment="1">
      <alignment horizontal="center" vertical="center"/>
    </xf>
    <xf numFmtId="0" fontId="1" fillId="0" borderId="14" xfId="32" applyBorder="1"/>
    <xf numFmtId="0" fontId="1" fillId="0" borderId="18" xfId="32" applyBorder="1"/>
    <xf numFmtId="0" fontId="1" fillId="0" borderId="13" xfId="32" applyBorder="1"/>
    <xf numFmtId="1" fontId="57" fillId="0" borderId="20" xfId="0" applyNumberFormat="1" applyFont="1" applyBorder="1" applyAlignment="1">
      <alignment horizontal="center"/>
    </xf>
    <xf numFmtId="0" fontId="57" fillId="0" borderId="17" xfId="0" applyFont="1" applyBorder="1" applyAlignment="1">
      <alignment horizontal="center"/>
    </xf>
    <xf numFmtId="0" fontId="56" fillId="0" borderId="16" xfId="0" applyFont="1" applyBorder="1" applyAlignment="1">
      <alignment horizontal="center" vertical="center" wrapText="1"/>
    </xf>
    <xf numFmtId="0" fontId="56" fillId="0" borderId="19" xfId="0" applyFont="1" applyBorder="1" applyAlignment="1">
      <alignment horizontal="center" vertical="center" wrapText="1"/>
    </xf>
    <xf numFmtId="0" fontId="56" fillId="0" borderId="15" xfId="0" applyFont="1" applyBorder="1" applyAlignment="1">
      <alignment horizontal="center" vertical="center" wrapText="1"/>
    </xf>
    <xf numFmtId="1" fontId="57" fillId="0" borderId="14" xfId="0" applyNumberFormat="1" applyFont="1" applyBorder="1" applyAlignment="1">
      <alignment horizontal="center"/>
    </xf>
    <xf numFmtId="164" fontId="57" fillId="0" borderId="18" xfId="0" applyNumberFormat="1" applyFont="1" applyBorder="1" applyAlignment="1">
      <alignment horizontal="center"/>
    </xf>
    <xf numFmtId="0" fontId="57" fillId="0" borderId="13" xfId="0" applyFont="1" applyBorder="1" applyAlignment="1">
      <alignment horizontal="center"/>
    </xf>
    <xf numFmtId="0" fontId="21" fillId="0" borderId="20" xfId="0" applyFont="1" applyBorder="1" applyAlignment="1">
      <alignment horizontal="center" vertical="center"/>
    </xf>
    <xf numFmtId="165" fontId="21" fillId="0" borderId="17" xfId="0" applyNumberFormat="1" applyFont="1" applyBorder="1" applyAlignment="1">
      <alignment horizontal="center"/>
    </xf>
    <xf numFmtId="0" fontId="22" fillId="0" borderId="16" xfId="0" applyFont="1" applyBorder="1" applyAlignment="1">
      <alignment horizontal="center" vertical="center" wrapText="1"/>
    </xf>
    <xf numFmtId="0" fontId="22" fillId="0" borderId="19" xfId="0" applyFont="1" applyBorder="1" applyAlignment="1">
      <alignment horizontal="center" vertical="center" wrapText="1"/>
    </xf>
    <xf numFmtId="0" fontId="22" fillId="0" borderId="15" xfId="0" applyFont="1" applyBorder="1" applyAlignment="1">
      <alignment horizontal="center" vertical="center" wrapText="1"/>
    </xf>
    <xf numFmtId="0" fontId="21" fillId="0" borderId="14" xfId="0" applyFont="1" applyBorder="1" applyAlignment="1">
      <alignment horizontal="center" vertical="center"/>
    </xf>
    <xf numFmtId="0" fontId="21" fillId="0" borderId="18" xfId="0" applyFont="1" applyBorder="1" applyAlignment="1">
      <alignment horizontal="center" vertical="center"/>
    </xf>
    <xf numFmtId="0" fontId="21" fillId="0" borderId="18" xfId="0" applyFont="1" applyBorder="1" applyAlignment="1">
      <alignment horizontal="center"/>
    </xf>
    <xf numFmtId="165" fontId="21" fillId="0" borderId="18" xfId="0" applyNumberFormat="1" applyFont="1" applyBorder="1" applyAlignment="1">
      <alignment horizontal="center"/>
    </xf>
    <xf numFmtId="165" fontId="21" fillId="0" borderId="13" xfId="0" applyNumberFormat="1" applyFont="1" applyBorder="1" applyAlignment="1">
      <alignment horizontal="center"/>
    </xf>
    <xf numFmtId="164" fontId="21" fillId="0" borderId="10" xfId="0" applyNumberFormat="1" applyFont="1" applyBorder="1" applyAlignment="1">
      <alignment horizontal="center"/>
    </xf>
    <xf numFmtId="2" fontId="21" fillId="0" borderId="10" xfId="0" applyNumberFormat="1" applyFont="1" applyBorder="1" applyAlignment="1">
      <alignment horizontal="center"/>
    </xf>
    <xf numFmtId="165" fontId="21" fillId="0" borderId="15" xfId="0" applyNumberFormat="1" applyFont="1" applyBorder="1" applyAlignment="1">
      <alignment horizontal="center"/>
    </xf>
    <xf numFmtId="0" fontId="21" fillId="0" borderId="0" xfId="0" applyFont="1" applyAlignment="1">
      <alignment horizontal="center" vertical="center" wrapText="1"/>
    </xf>
    <xf numFmtId="0" fontId="21" fillId="0" borderId="0" xfId="0" applyFont="1"/>
    <xf numFmtId="0" fontId="22" fillId="34" borderId="19" xfId="0" applyFont="1" applyFill="1" applyBorder="1" applyAlignment="1">
      <alignment horizontal="center" vertical="center" wrapText="1"/>
    </xf>
    <xf numFmtId="0" fontId="19" fillId="0" borderId="0" xfId="0" applyFont="1" applyAlignment="1">
      <alignment horizontal="center" vertical="center" wrapText="1"/>
    </xf>
    <xf numFmtId="0" fontId="1" fillId="0" borderId="0" xfId="0" applyFont="1" applyAlignment="1">
      <alignment horizontal="center" vertical="center" wrapText="1"/>
    </xf>
    <xf numFmtId="0" fontId="22" fillId="0" borderId="16" xfId="0" applyFont="1" applyBorder="1" applyAlignment="1">
      <alignment horizontal="center" vertical="center"/>
    </xf>
    <xf numFmtId="0" fontId="22" fillId="0" borderId="19" xfId="0" applyFont="1" applyBorder="1" applyAlignment="1">
      <alignment horizontal="center" vertical="center"/>
    </xf>
    <xf numFmtId="0" fontId="22" fillId="0" borderId="15" xfId="0" applyFont="1" applyBorder="1" applyAlignment="1">
      <alignment horizontal="center" vertical="center"/>
    </xf>
    <xf numFmtId="0" fontId="60" fillId="0" borderId="20" xfId="0" applyFont="1" applyBorder="1" applyAlignment="1">
      <alignment horizontal="center" vertical="center"/>
    </xf>
    <xf numFmtId="0" fontId="21" fillId="0" borderId="17" xfId="0" applyFont="1" applyBorder="1" applyAlignment="1">
      <alignment horizontal="center" vertical="center"/>
    </xf>
    <xf numFmtId="0" fontId="60" fillId="0" borderId="14" xfId="0" applyFont="1" applyBorder="1" applyAlignment="1">
      <alignment horizontal="center" vertical="center"/>
    </xf>
    <xf numFmtId="0" fontId="21" fillId="0" borderId="13" xfId="0" applyFont="1" applyBorder="1" applyAlignment="1">
      <alignment horizontal="center" vertical="center"/>
    </xf>
    <xf numFmtId="1" fontId="26" fillId="0" borderId="0" xfId="0" applyNumberFormat="1" applyFont="1" applyAlignment="1">
      <alignment horizontal="left" vertical="center" wrapText="1"/>
    </xf>
    <xf numFmtId="0" fontId="24" fillId="26" borderId="0" xfId="0" applyFont="1" applyFill="1" applyAlignment="1">
      <alignment horizontal="left" vertical="center"/>
    </xf>
    <xf numFmtId="0" fontId="24" fillId="0" borderId="0" xfId="0" applyFont="1" applyAlignment="1">
      <alignment horizontal="center" vertical="center" wrapText="1"/>
    </xf>
    <xf numFmtId="0" fontId="24" fillId="0" borderId="0" xfId="0" applyFont="1" applyAlignment="1">
      <alignment horizontal="left" vertical="center" wrapText="1"/>
    </xf>
    <xf numFmtId="0" fontId="25" fillId="25" borderId="0" xfId="0" applyFont="1" applyFill="1" applyAlignment="1">
      <alignment vertical="center"/>
    </xf>
    <xf numFmtId="164" fontId="26" fillId="0" borderId="0" xfId="0" applyNumberFormat="1" applyFont="1" applyAlignment="1">
      <alignment horizontal="center" vertical="center"/>
    </xf>
    <xf numFmtId="0" fontId="24" fillId="32" borderId="0" xfId="0" applyFont="1" applyFill="1" applyAlignment="1">
      <alignment horizontal="left" vertical="center" wrapText="1"/>
    </xf>
    <xf numFmtId="0" fontId="52" fillId="0" borderId="0" xfId="0" applyFont="1" applyAlignment="1">
      <alignment horizontal="left"/>
    </xf>
    <xf numFmtId="0" fontId="27" fillId="0" borderId="0" xfId="0" applyFont="1" applyAlignment="1">
      <alignment horizontal="left" vertical="center" wrapText="1"/>
    </xf>
    <xf numFmtId="0" fontId="25" fillId="0" borderId="0" xfId="0" applyFont="1"/>
    <xf numFmtId="0" fontId="25" fillId="0" borderId="0" xfId="0" applyFont="1" applyAlignment="1">
      <alignment horizontal="left" vertical="center"/>
    </xf>
    <xf numFmtId="0" fontId="33" fillId="0" borderId="0" xfId="0" applyFont="1" applyAlignment="1">
      <alignment horizontal="left" vertical="center" wrapText="1"/>
    </xf>
    <xf numFmtId="0" fontId="0" fillId="0" borderId="0" xfId="0" pivotButton="1"/>
    <xf numFmtId="165" fontId="0" fillId="0" borderId="0" xfId="0" applyNumberFormat="1"/>
    <xf numFmtId="2" fontId="0" fillId="0" borderId="0" xfId="0" applyNumberFormat="1" applyAlignment="1">
      <alignment horizontal="left"/>
    </xf>
    <xf numFmtId="0" fontId="1" fillId="0" borderId="0" xfId="0" applyFont="1" applyAlignment="1">
      <alignment horizontal="left"/>
    </xf>
    <xf numFmtId="0" fontId="0" fillId="0" borderId="0" xfId="0" applyAlignment="1">
      <alignment horizontal="center"/>
    </xf>
    <xf numFmtId="0" fontId="0" fillId="0" borderId="0" xfId="0" applyAlignment="1">
      <alignment horizontal="left"/>
    </xf>
    <xf numFmtId="0" fontId="19" fillId="0" borderId="0" xfId="0" applyFont="1" applyAlignment="1">
      <alignment horizontal="center" vertical="center"/>
    </xf>
    <xf numFmtId="9" fontId="19" fillId="0" borderId="0" xfId="0" applyNumberFormat="1" applyFont="1" applyAlignment="1">
      <alignment horizontal="center" vertical="center"/>
    </xf>
    <xf numFmtId="9" fontId="19" fillId="0" borderId="0" xfId="0" applyNumberFormat="1" applyFont="1" applyAlignment="1">
      <alignment horizontal="center" vertical="center" wrapText="1"/>
    </xf>
    <xf numFmtId="0" fontId="61" fillId="0" borderId="0" xfId="0" applyFont="1" applyAlignment="1">
      <alignment horizontal="center"/>
    </xf>
    <xf numFmtId="164" fontId="21" fillId="0" borderId="15" xfId="0" applyNumberFormat="1" applyFont="1" applyBorder="1" applyAlignment="1">
      <alignment horizontal="center"/>
    </xf>
    <xf numFmtId="0" fontId="0" fillId="0" borderId="0" xfId="0" applyAlignment="1">
      <alignment horizontal="left" indent="1"/>
    </xf>
    <xf numFmtId="0" fontId="0" fillId="0" borderId="0" xfId="0" pivotButton="1" applyAlignment="1">
      <alignment horizontal="center"/>
    </xf>
    <xf numFmtId="0" fontId="0" fillId="0" borderId="0" xfId="0" pivotButton="1" applyAlignment="1">
      <alignment horizontal="left"/>
    </xf>
    <xf numFmtId="0" fontId="50" fillId="0" borderId="0" xfId="0" applyFont="1" applyAlignment="1">
      <alignment horizontal="left"/>
    </xf>
    <xf numFmtId="164" fontId="0" fillId="0" borderId="0" xfId="0" applyNumberFormat="1"/>
    <xf numFmtId="164" fontId="0" fillId="0" borderId="0" xfId="0" applyNumberFormat="1" applyAlignment="1">
      <alignment horizontal="left"/>
    </xf>
    <xf numFmtId="10" fontId="0" fillId="0" borderId="0" xfId="0" applyNumberFormat="1"/>
    <xf numFmtId="0" fontId="62" fillId="36" borderId="10" xfId="0" applyFont="1" applyFill="1" applyBorder="1" applyAlignment="1">
      <alignment horizontal="center"/>
    </xf>
    <xf numFmtId="0" fontId="19" fillId="0" borderId="23" xfId="0" applyFont="1" applyBorder="1"/>
    <xf numFmtId="1" fontId="0" fillId="0" borderId="0" xfId="0" applyNumberFormat="1"/>
    <xf numFmtId="0" fontId="0" fillId="0" borderId="10" xfId="0" applyBorder="1" applyAlignment="1">
      <alignment horizontal="center"/>
    </xf>
    <xf numFmtId="1" fontId="0" fillId="0" borderId="10" xfId="0" applyNumberFormat="1" applyBorder="1" applyAlignment="1">
      <alignment horizontal="center"/>
    </xf>
    <xf numFmtId="10" fontId="0" fillId="0" borderId="10" xfId="0" applyNumberFormat="1" applyBorder="1" applyAlignment="1">
      <alignment horizontal="center"/>
    </xf>
    <xf numFmtId="167" fontId="0" fillId="0" borderId="10" xfId="0" applyNumberFormat="1" applyBorder="1" applyAlignment="1">
      <alignment horizontal="center"/>
    </xf>
    <xf numFmtId="1" fontId="41" fillId="0" borderId="20" xfId="0" applyNumberFormat="1" applyFont="1" applyBorder="1" applyAlignment="1">
      <alignment horizontal="center"/>
    </xf>
    <xf numFmtId="166" fontId="41" fillId="0" borderId="17" xfId="0" applyNumberFormat="1" applyFont="1" applyBorder="1" applyAlignment="1">
      <alignment horizontal="center"/>
    </xf>
    <xf numFmtId="0" fontId="40" fillId="0" borderId="16" xfId="0" applyFont="1" applyBorder="1" applyAlignment="1">
      <alignment horizontal="center" vertical="center" wrapText="1"/>
    </xf>
    <xf numFmtId="0" fontId="40" fillId="0" borderId="19" xfId="0" applyFont="1" applyBorder="1" applyAlignment="1">
      <alignment horizontal="center" vertical="center" wrapText="1"/>
    </xf>
    <xf numFmtId="0" fontId="40" fillId="0" borderId="15" xfId="0" applyFont="1" applyBorder="1" applyAlignment="1">
      <alignment horizontal="center" vertical="center" wrapText="1"/>
    </xf>
    <xf numFmtId="1" fontId="41" fillId="0" borderId="13" xfId="0" applyNumberFormat="1" applyFont="1" applyBorder="1" applyAlignment="1">
      <alignment horizontal="center"/>
    </xf>
    <xf numFmtId="164" fontId="41" fillId="0" borderId="11" xfId="0" applyNumberFormat="1" applyFont="1" applyBorder="1" applyAlignment="1">
      <alignment horizontal="center"/>
    </xf>
    <xf numFmtId="166" fontId="41" fillId="0" borderId="14" xfId="0" applyNumberFormat="1" applyFont="1" applyBorder="1" applyAlignment="1">
      <alignment horizontal="center"/>
    </xf>
    <xf numFmtId="1" fontId="41" fillId="0" borderId="14" xfId="0" applyNumberFormat="1" applyFont="1" applyBorder="1" applyAlignment="1">
      <alignment horizontal="center"/>
    </xf>
    <xf numFmtId="164" fontId="41" fillId="0" borderId="18" xfId="0" applyNumberFormat="1" applyFont="1" applyBorder="1" applyAlignment="1">
      <alignment horizontal="center"/>
    </xf>
    <xf numFmtId="166" fontId="41" fillId="0" borderId="13" xfId="0" applyNumberFormat="1" applyFont="1" applyBorder="1" applyAlignment="1">
      <alignment horizontal="center"/>
    </xf>
    <xf numFmtId="0" fontId="25" fillId="0" borderId="21" xfId="0" applyFont="1" applyBorder="1" applyAlignment="1">
      <alignment horizontal="left" vertical="center" wrapText="1"/>
    </xf>
    <xf numFmtId="0" fontId="25" fillId="0" borderId="0" xfId="0" applyFont="1" applyAlignment="1">
      <alignment horizontal="left" vertical="center" wrapText="1"/>
    </xf>
    <xf numFmtId="0" fontId="25" fillId="0" borderId="22" xfId="0" applyFont="1" applyBorder="1" applyAlignment="1">
      <alignment horizontal="left" vertical="center" wrapText="1"/>
    </xf>
    <xf numFmtId="0" fontId="27" fillId="0" borderId="21" xfId="0" applyFont="1" applyBorder="1" applyAlignment="1">
      <alignment horizontal="left" vertical="center" wrapText="1"/>
    </xf>
    <xf numFmtId="0" fontId="27" fillId="0" borderId="0" xfId="0" applyFont="1" applyAlignment="1">
      <alignment horizontal="left" vertical="center" wrapText="1"/>
    </xf>
    <xf numFmtId="0" fontId="27" fillId="0" borderId="22" xfId="0" applyFont="1" applyBorder="1" applyAlignment="1">
      <alignment horizontal="left" vertical="center" wrapText="1"/>
    </xf>
    <xf numFmtId="0" fontId="24" fillId="26" borderId="17" xfId="0" applyFont="1" applyFill="1" applyBorder="1" applyAlignment="1">
      <alignment horizontal="left" vertical="center" wrapText="1"/>
    </xf>
    <xf numFmtId="0" fontId="24" fillId="26" borderId="23" xfId="0" applyFont="1" applyFill="1" applyBorder="1" applyAlignment="1">
      <alignment horizontal="left" vertical="center" wrapText="1"/>
    </xf>
    <xf numFmtId="0" fontId="24" fillId="26" borderId="20" xfId="0" applyFont="1" applyFill="1" applyBorder="1" applyAlignment="1">
      <alignment horizontal="left" vertical="center" wrapText="1"/>
    </xf>
    <xf numFmtId="0" fontId="25" fillId="30" borderId="17" xfId="0" applyFont="1" applyFill="1" applyBorder="1" applyAlignment="1">
      <alignment horizontal="left" vertical="center"/>
    </xf>
    <xf numFmtId="0" fontId="25" fillId="30" borderId="23" xfId="0" applyFont="1" applyFill="1" applyBorder="1" applyAlignment="1">
      <alignment horizontal="left" vertical="center"/>
    </xf>
    <xf numFmtId="0" fontId="25" fillId="30" borderId="20" xfId="0" applyFont="1" applyFill="1" applyBorder="1" applyAlignment="1">
      <alignment horizontal="left" vertical="center"/>
    </xf>
    <xf numFmtId="0" fontId="24" fillId="0" borderId="21" xfId="0" applyFont="1" applyBorder="1" applyAlignment="1">
      <alignment horizontal="left" vertical="center" wrapText="1"/>
    </xf>
    <xf numFmtId="0" fontId="24" fillId="0" borderId="0" xfId="0" applyFont="1" applyAlignment="1">
      <alignment horizontal="left" vertical="center" wrapText="1"/>
    </xf>
    <xf numFmtId="0" fontId="24" fillId="0" borderId="22" xfId="0" applyFont="1" applyBorder="1" applyAlignment="1">
      <alignment horizontal="left" vertical="center" wrapText="1"/>
    </xf>
    <xf numFmtId="0" fontId="25" fillId="30" borderId="17" xfId="0" applyFont="1" applyFill="1" applyBorder="1" applyAlignment="1">
      <alignment horizontal="left" vertical="center" wrapText="1"/>
    </xf>
    <xf numFmtId="0" fontId="25" fillId="0" borderId="21" xfId="0" applyFont="1" applyBorder="1" applyAlignment="1">
      <alignment horizontal="left" wrapText="1"/>
    </xf>
    <xf numFmtId="0" fontId="25" fillId="0" borderId="0" xfId="0" applyFont="1" applyAlignment="1">
      <alignment horizontal="left" wrapText="1"/>
    </xf>
    <xf numFmtId="0" fontId="25" fillId="0" borderId="22" xfId="0" applyFont="1" applyBorder="1" applyAlignment="1">
      <alignment horizontal="left" wrapText="1"/>
    </xf>
    <xf numFmtId="0" fontId="24" fillId="26" borderId="21" xfId="0" applyFont="1" applyFill="1" applyBorder="1" applyAlignment="1">
      <alignment horizontal="left" vertical="center"/>
    </xf>
    <xf numFmtId="0" fontId="24" fillId="26" borderId="0" xfId="0" applyFont="1" applyFill="1" applyAlignment="1">
      <alignment horizontal="left" vertical="center"/>
    </xf>
    <xf numFmtId="0" fontId="24" fillId="26" borderId="22" xfId="0" applyFont="1" applyFill="1" applyBorder="1" applyAlignment="1">
      <alignment horizontal="left" vertical="center"/>
    </xf>
    <xf numFmtId="0" fontId="24" fillId="31" borderId="21" xfId="0" applyFont="1" applyFill="1" applyBorder="1" applyAlignment="1">
      <alignment horizontal="center" vertical="center" wrapText="1"/>
    </xf>
    <xf numFmtId="0" fontId="24" fillId="31" borderId="0" xfId="0" applyFont="1" applyFill="1" applyAlignment="1">
      <alignment horizontal="center" vertical="center" wrapText="1"/>
    </xf>
    <xf numFmtId="0" fontId="24" fillId="31" borderId="22" xfId="0" applyFont="1" applyFill="1" applyBorder="1" applyAlignment="1">
      <alignment horizontal="center" vertical="center" wrapText="1"/>
    </xf>
    <xf numFmtId="0" fontId="24" fillId="25" borderId="21" xfId="0" applyFont="1" applyFill="1" applyBorder="1" applyAlignment="1">
      <alignment horizontal="left" vertical="center" wrapText="1"/>
    </xf>
    <xf numFmtId="0" fontId="24" fillId="25" borderId="0" xfId="0" applyFont="1" applyFill="1" applyAlignment="1">
      <alignment horizontal="left" vertical="center" wrapText="1"/>
    </xf>
    <xf numFmtId="0" fontId="24" fillId="25" borderId="22" xfId="0" applyFont="1" applyFill="1" applyBorder="1" applyAlignment="1">
      <alignment horizontal="left" vertical="center" wrapText="1"/>
    </xf>
    <xf numFmtId="0" fontId="24" fillId="0" borderId="17" xfId="0" applyFont="1" applyBorder="1" applyAlignment="1">
      <alignment horizontal="center" vertical="center"/>
    </xf>
    <xf numFmtId="0" fontId="24" fillId="0" borderId="20" xfId="0" applyFont="1" applyBorder="1" applyAlignment="1">
      <alignment horizontal="center" vertical="center"/>
    </xf>
    <xf numFmtId="0" fontId="24" fillId="0" borderId="18" xfId="0" applyFont="1" applyBorder="1" applyAlignment="1">
      <alignment horizontal="center" vertical="center"/>
    </xf>
    <xf numFmtId="0" fontId="24" fillId="0" borderId="19" xfId="0" applyFont="1" applyBorder="1" applyAlignment="1">
      <alignment horizontal="center" vertical="center"/>
    </xf>
    <xf numFmtId="1" fontId="26" fillId="0" borderId="21" xfId="0" applyNumberFormat="1" applyFont="1" applyBorder="1" applyAlignment="1">
      <alignment horizontal="left" vertical="center" wrapText="1"/>
    </xf>
    <xf numFmtId="1" fontId="26" fillId="0" borderId="0" xfId="0" applyNumberFormat="1" applyFont="1" applyAlignment="1">
      <alignment horizontal="left" vertical="center" wrapText="1"/>
    </xf>
    <xf numFmtId="1" fontId="26" fillId="0" borderId="22" xfId="0" applyNumberFormat="1" applyFont="1" applyBorder="1" applyAlignment="1">
      <alignment horizontal="left" vertical="center" wrapText="1"/>
    </xf>
    <xf numFmtId="0" fontId="24" fillId="24" borderId="21" xfId="0" applyFont="1" applyFill="1" applyBorder="1" applyAlignment="1">
      <alignment horizontal="center" vertical="center"/>
    </xf>
    <xf numFmtId="0" fontId="24" fillId="24" borderId="0" xfId="0" applyFont="1" applyFill="1" applyAlignment="1">
      <alignment horizontal="center" vertical="center"/>
    </xf>
    <xf numFmtId="0" fontId="24" fillId="24" borderId="22" xfId="0" applyFont="1" applyFill="1" applyBorder="1" applyAlignment="1">
      <alignment horizontal="center" vertical="center"/>
    </xf>
    <xf numFmtId="0" fontId="25" fillId="0" borderId="21" xfId="0" applyFont="1" applyBorder="1" applyAlignment="1">
      <alignment horizontal="left" vertical="center"/>
    </xf>
    <xf numFmtId="0" fontId="25" fillId="0" borderId="0" xfId="0" applyFont="1" applyAlignment="1">
      <alignment horizontal="left" vertical="center"/>
    </xf>
    <xf numFmtId="0" fontId="25" fillId="0" borderId="22" xfId="0" applyFont="1" applyBorder="1" applyAlignment="1">
      <alignment horizontal="left" vertical="center"/>
    </xf>
    <xf numFmtId="0" fontId="52" fillId="0" borderId="0" xfId="0" applyFont="1" applyAlignment="1">
      <alignment horizontal="left"/>
    </xf>
    <xf numFmtId="0" fontId="52" fillId="0" borderId="22" xfId="0" applyFont="1" applyBorder="1" applyAlignment="1">
      <alignment horizontal="left"/>
    </xf>
    <xf numFmtId="0" fontId="24" fillId="27" borderId="21" xfId="0" applyFont="1" applyFill="1" applyBorder="1" applyAlignment="1">
      <alignment horizontal="left" vertical="center" wrapText="1"/>
    </xf>
    <xf numFmtId="0" fontId="24" fillId="27" borderId="0" xfId="0" applyFont="1" applyFill="1" applyAlignment="1">
      <alignment horizontal="left" vertical="center" wrapText="1"/>
    </xf>
    <xf numFmtId="0" fontId="24" fillId="27" borderId="22" xfId="0" applyFont="1" applyFill="1" applyBorder="1" applyAlignment="1">
      <alignment horizontal="left" vertical="center" wrapText="1"/>
    </xf>
    <xf numFmtId="0" fontId="33" fillId="29" borderId="17" xfId="0" applyFont="1" applyFill="1" applyBorder="1" applyAlignment="1">
      <alignment horizontal="left" vertical="center" wrapText="1"/>
    </xf>
    <xf numFmtId="0" fontId="33" fillId="29" borderId="23" xfId="0" applyFont="1" applyFill="1" applyBorder="1" applyAlignment="1">
      <alignment horizontal="left" vertical="center" wrapText="1"/>
    </xf>
    <xf numFmtId="0" fontId="33" fillId="29" borderId="20" xfId="0" applyFont="1" applyFill="1" applyBorder="1" applyAlignment="1">
      <alignment horizontal="left" vertical="center" wrapText="1"/>
    </xf>
    <xf numFmtId="0" fontId="25" fillId="27" borderId="21" xfId="0" applyFont="1" applyFill="1" applyBorder="1" applyAlignment="1">
      <alignment horizontal="left" vertical="center" wrapText="1"/>
    </xf>
    <xf numFmtId="0" fontId="25" fillId="27" borderId="0" xfId="0" applyFont="1" applyFill="1" applyAlignment="1">
      <alignment horizontal="left" vertical="center" wrapText="1"/>
    </xf>
    <xf numFmtId="0" fontId="25" fillId="27" borderId="22" xfId="0" applyFont="1" applyFill="1" applyBorder="1" applyAlignment="1">
      <alignment horizontal="left" vertical="center" wrapText="1"/>
    </xf>
    <xf numFmtId="0" fontId="24" fillId="28" borderId="21" xfId="0" applyFont="1" applyFill="1" applyBorder="1" applyAlignment="1">
      <alignment horizontal="center" vertical="center"/>
    </xf>
    <xf numFmtId="0" fontId="24" fillId="28" borderId="0" xfId="0" applyFont="1" applyFill="1" applyAlignment="1">
      <alignment horizontal="center" vertical="center"/>
    </xf>
    <xf numFmtId="0" fontId="24" fillId="28" borderId="22" xfId="0" applyFont="1" applyFill="1" applyBorder="1" applyAlignment="1">
      <alignment horizontal="center" vertical="center"/>
    </xf>
    <xf numFmtId="0" fontId="58" fillId="0" borderId="0" xfId="0" applyFont="1" applyAlignment="1">
      <alignment horizontal="left"/>
    </xf>
    <xf numFmtId="0" fontId="21" fillId="0" borderId="0" xfId="0" applyFont="1" applyAlignment="1">
      <alignment horizontal="left" vertical="center" wrapText="1"/>
    </xf>
    <xf numFmtId="0" fontId="22" fillId="35" borderId="10" xfId="0" applyFont="1" applyFill="1" applyBorder="1" applyAlignment="1">
      <alignment horizontal="center"/>
    </xf>
    <xf numFmtId="0" fontId="22" fillId="31" borderId="17" xfId="0" applyFont="1" applyFill="1" applyBorder="1" applyAlignment="1">
      <alignment horizontal="center" vertical="center"/>
    </xf>
    <xf numFmtId="0" fontId="22" fillId="31" borderId="20" xfId="0" applyFont="1" applyFill="1" applyBorder="1" applyAlignment="1">
      <alignment horizontal="center" vertical="center"/>
    </xf>
    <xf numFmtId="164" fontId="0" fillId="0" borderId="23" xfId="0" applyNumberFormat="1" applyBorder="1" applyAlignment="1">
      <alignment horizontal="center"/>
    </xf>
    <xf numFmtId="0" fontId="62" fillId="36" borderId="10" xfId="0" applyFont="1" applyFill="1" applyBorder="1" applyAlignment="1">
      <alignment horizontal="center" vertical="center"/>
    </xf>
    <xf numFmtId="0" fontId="62" fillId="36" borderId="10" xfId="0" applyFont="1" applyFill="1" applyBorder="1" applyAlignment="1">
      <alignment horizontal="center"/>
    </xf>
    <xf numFmtId="0" fontId="0" fillId="0" borderId="23" xfId="0" applyBorder="1" applyAlignment="1">
      <alignment horizontal="center"/>
    </xf>
    <xf numFmtId="0" fontId="42" fillId="0" borderId="13" xfId="0" applyFont="1" applyBorder="1" applyAlignment="1">
      <alignment horizontal="left" wrapText="1"/>
    </xf>
    <xf numFmtId="0" fontId="42" fillId="0" borderId="11" xfId="0" applyFont="1" applyBorder="1" applyAlignment="1">
      <alignment horizontal="left" wrapText="1"/>
    </xf>
    <xf numFmtId="0" fontId="42" fillId="0" borderId="14" xfId="0" applyFont="1" applyBorder="1" applyAlignment="1">
      <alignment horizontal="left" wrapText="1"/>
    </xf>
    <xf numFmtId="0" fontId="42" fillId="0" borderId="21" xfId="0" applyFont="1" applyBorder="1" applyAlignment="1">
      <alignment horizontal="left" wrapText="1"/>
    </xf>
    <xf numFmtId="0" fontId="42" fillId="0" borderId="0" xfId="0" applyFont="1" applyAlignment="1">
      <alignment horizontal="left" wrapText="1"/>
    </xf>
    <xf numFmtId="0" fontId="42" fillId="0" borderId="22" xfId="0" applyFont="1" applyBorder="1" applyAlignment="1">
      <alignment horizontal="left" wrapText="1"/>
    </xf>
    <xf numFmtId="0" fontId="42" fillId="0" borderId="15" xfId="0" applyFont="1" applyBorder="1" applyAlignment="1">
      <alignment horizontal="left" wrapText="1"/>
    </xf>
    <xf numFmtId="0" fontId="42" fillId="0" borderId="12" xfId="0" applyFont="1" applyBorder="1" applyAlignment="1">
      <alignment horizontal="left" wrapText="1"/>
    </xf>
    <xf numFmtId="0" fontId="42" fillId="0" borderId="16" xfId="0" applyFont="1" applyBorder="1" applyAlignment="1">
      <alignment horizontal="left" wrapText="1"/>
    </xf>
  </cellXfs>
  <cellStyles count="46">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19" builtinId="26" customBuiltin="1"/>
    <cellStyle name="Cálculo" xfId="20" builtinId="22" customBuiltin="1"/>
    <cellStyle name="Célula de Verificação" xfId="21" builtinId="23" customBuiltin="1"/>
    <cellStyle name="Célula Vinculada" xfId="22" builtinId="24" customBuiltin="1"/>
    <cellStyle name="Ênfase1" xfId="23" builtinId="29" customBuiltin="1"/>
    <cellStyle name="Ênfase2" xfId="24" builtinId="33" customBuiltin="1"/>
    <cellStyle name="Ênfase3" xfId="25" builtinId="37" customBuiltin="1"/>
    <cellStyle name="Ênfase4" xfId="26" builtinId="41" customBuiltin="1"/>
    <cellStyle name="Ênfase5" xfId="27" builtinId="45" customBuiltin="1"/>
    <cellStyle name="Ênfase6" xfId="28" builtinId="49" customBuiltin="1"/>
    <cellStyle name="Entrada" xfId="29" builtinId="20" customBuiltin="1"/>
    <cellStyle name="Hiperlink" xfId="45" builtinId="8"/>
    <cellStyle name="Neutro" xfId="31" builtinId="28" customBuiltin="1"/>
    <cellStyle name="Normal" xfId="0" builtinId="0"/>
    <cellStyle name="Normal 2" xfId="32" xr:uid="{00000000-0005-0000-0000-000021000000}"/>
    <cellStyle name="Normal 3" xfId="43" xr:uid="{E14197AD-CFB9-42B8-8670-EDB37B9CB5CA}"/>
    <cellStyle name="Normal 3 2" xfId="44" xr:uid="{7AF639CD-33E5-489A-8153-E37A2BD2B853}"/>
    <cellStyle name="Nota" xfId="33" builtinId="10" customBuiltin="1"/>
    <cellStyle name="Ruim" xfId="30" builtinId="27" customBuiltin="1"/>
    <cellStyle name="Saída" xfId="34" builtinId="21" customBuiltin="1"/>
    <cellStyle name="Texto de Aviso" xfId="35" builtinId="11" customBuiltin="1"/>
    <cellStyle name="Texto Explicativo" xfId="36" builtinId="53" customBuiltin="1"/>
    <cellStyle name="Título" xfId="37" builtinId="15" customBuiltin="1"/>
    <cellStyle name="Título 1" xfId="38" builtinId="16" customBuiltin="1"/>
    <cellStyle name="Título 2" xfId="39" builtinId="17" customBuiltin="1"/>
    <cellStyle name="Título 3" xfId="40" builtinId="18" customBuiltin="1"/>
    <cellStyle name="Título 4" xfId="41" builtinId="19" customBuiltin="1"/>
    <cellStyle name="Total" xfId="42" builtinId="25" customBuiltin="1"/>
  </cellStyles>
  <dxfs count="130">
    <dxf>
      <font>
        <color theme="0"/>
      </font>
    </dxf>
    <dxf>
      <font>
        <color theme="0"/>
      </font>
    </dxf>
    <dxf>
      <font>
        <color theme="0"/>
      </font>
    </dxf>
    <dxf>
      <font>
        <color theme="0"/>
      </font>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6"/>
        <color auto="1"/>
        <name val="Times New Roman"/>
        <family val="1"/>
        <scheme val="none"/>
      </font>
      <numFmt numFmtId="166" formatCode="0.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6"/>
        <color auto="1"/>
        <name val="Times New Roman"/>
        <family val="1"/>
        <scheme val="none"/>
      </font>
      <numFmt numFmtId="164" formatCode="0.0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auto="1"/>
        <name val="Times New Roman"/>
        <family val="1"/>
        <scheme val="none"/>
      </font>
      <numFmt numFmtId="164" formatCode="0.0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auto="1"/>
        <name val="Times New Roman"/>
        <family val="1"/>
        <scheme val="none"/>
      </font>
      <numFmt numFmtId="164" formatCode="0.0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auto="1"/>
        <name val="Times New Roman"/>
        <family val="1"/>
        <scheme val="none"/>
      </font>
      <numFmt numFmtId="164" formatCode="0.0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auto="1"/>
        <name val="Times New Roman"/>
        <family val="1"/>
        <scheme val="none"/>
      </font>
      <numFmt numFmtId="1" formatCode="0"/>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auto="1"/>
        <name val="Times New Roman"/>
        <family val="1"/>
        <scheme val="none"/>
      </font>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6"/>
        <color auto="1"/>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numFmt numFmtId="0" formatCode="General"/>
      <alignment horizontal="center" textRotation="0" wrapText="0" indent="0" justifyLastLine="0" shrinkToFit="0" readingOrder="0"/>
    </dxf>
    <dxf>
      <numFmt numFmtId="0" formatCode="General"/>
      <alignment horizontal="center" textRotation="0" wrapText="0" indent="0" justifyLastLine="0" shrinkToFit="0" readingOrder="0"/>
    </dxf>
    <dxf>
      <numFmt numFmtId="0" formatCode="General"/>
      <alignment horizontal="center" textRotation="0" wrapText="0" indent="0" justifyLastLine="0" shrinkToFit="0" readingOrder="0"/>
    </dxf>
    <dxf>
      <numFmt numFmtId="0" formatCode="General"/>
      <alignment horizontal="center" textRotation="0" wrapText="0" indent="0" justifyLastLine="0" shrinkToFit="0" readingOrder="0"/>
    </dxf>
    <dxf>
      <numFmt numFmtId="0" formatCode="General"/>
      <alignment horizontal="center" textRotation="0" wrapText="0" indent="0" justifyLastLine="0" shrinkToFit="0" readingOrder="0"/>
    </dxf>
    <dxf>
      <numFmt numFmtId="0" formatCode="General"/>
      <alignment horizontal="center" textRotation="0" wrapText="0" indent="0" justifyLastLine="0" shrinkToFit="0" readingOrder="0"/>
    </dxf>
    <dxf>
      <numFmt numFmtId="0" formatCode="General"/>
      <alignment horizontal="center" textRotation="0" wrapText="0" indent="0" justifyLastLine="0" shrinkToFit="0" readingOrder="0"/>
    </dxf>
    <dxf>
      <font>
        <b val="0"/>
        <i val="0"/>
        <strike val="0"/>
        <condense val="0"/>
        <extend val="0"/>
        <outline val="0"/>
        <shadow val="0"/>
        <u val="none"/>
        <vertAlign val="baseline"/>
        <sz val="11"/>
        <color auto="1"/>
        <name val="Arial"/>
        <family val="2"/>
        <scheme val="none"/>
      </font>
      <numFmt numFmtId="165" formatCode="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4" formatCode="0.0000"/>
      <alignment horizontal="center" vertical="bottom" textRotation="0" wrapText="0"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11"/>
        <color auto="1"/>
        <name val="Arial"/>
        <family val="2"/>
        <scheme val="none"/>
      </font>
      <numFmt numFmtId="165" formatCode="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5" formatCode="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5" formatCode="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5" formatCode="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5" formatCode="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5" formatCode="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5" formatCode="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5" formatCode="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5" formatCode="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5" formatCode="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5" formatCode="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5" formatCode="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5"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164" formatCode="0.0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auto="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strike val="0"/>
        <condense val="0"/>
        <extend val="0"/>
        <outline val="0"/>
        <shadow val="0"/>
        <u val="none"/>
        <vertAlign val="baseline"/>
        <sz val="11"/>
        <color auto="1"/>
        <name val="Arial"/>
        <family val="2"/>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auto="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dxf>
    <dxf>
      <font>
        <b/>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dxf>
    <dxf>
      <font>
        <strike val="0"/>
        <outline val="0"/>
        <shadow val="0"/>
        <u val="none"/>
        <vertAlign val="baseline"/>
        <sz val="11"/>
        <name val="Arial"/>
        <family val="2"/>
        <scheme val="none"/>
      </font>
      <alignment horizontal="center" vertical="center" textRotation="0" wrapText="1" indent="0" justifyLastLine="0" shrinkToFit="0" readingOrder="0"/>
    </dxf>
    <dxf>
      <font>
        <strike val="0"/>
        <outline val="0"/>
        <shadow val="0"/>
        <u val="none"/>
        <vertAlign val="baseline"/>
        <sz val="11"/>
        <name val="Arial"/>
        <family val="2"/>
        <scheme val="none"/>
      </font>
      <alignment horizontal="center" vertical="center" textRotation="0" wrapText="1" indent="0" justifyLastLine="0" shrinkToFit="0" readingOrder="0"/>
    </dxf>
    <dxf>
      <font>
        <strike val="0"/>
        <outline val="0"/>
        <shadow val="0"/>
        <u val="none"/>
        <vertAlign val="baseline"/>
        <sz val="11"/>
        <name val="Arial"/>
        <family val="2"/>
        <scheme val="none"/>
      </font>
      <alignment horizontal="center" vertical="center" textRotation="0" wrapText="1" indent="0" justifyLastLine="0" shrinkToFit="0" readingOrder="0"/>
    </dxf>
    <dxf>
      <font>
        <b/>
        <i val="0"/>
        <strike val="0"/>
        <condense val="0"/>
        <extend val="0"/>
        <outline val="0"/>
        <shadow val="0"/>
        <u val="none"/>
        <vertAlign val="baseline"/>
        <sz val="11"/>
        <color auto="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8"/>
        <color auto="1"/>
        <name val="Arial"/>
        <family val="2"/>
        <scheme val="none"/>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8"/>
        <color auto="1"/>
        <name val="Arial"/>
        <family val="2"/>
        <scheme val="none"/>
      </font>
      <numFmt numFmtId="164" formatCode="0.0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8"/>
        <color auto="1"/>
        <name val="Arial"/>
        <family val="2"/>
        <scheme val="none"/>
      </font>
      <numFmt numFmtId="1" formatCode="0"/>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8"/>
        <color auto="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theme="1"/>
        <name val="Times New Roman"/>
        <family val="1"/>
        <scheme val="none"/>
      </font>
      <numFmt numFmtId="164" formatCode="0.0000"/>
      <alignment horizontal="center" vertical="center" textRotation="0" wrapText="0" indent="0" justifyLastLine="0" shrinkToFit="0" readingOrder="0"/>
      <border diagonalUp="0" diagonalDown="0">
        <left style="thin">
          <color indexed="64"/>
        </left>
        <right/>
        <top/>
        <bottom/>
      </border>
    </dxf>
    <dxf>
      <font>
        <b val="0"/>
        <i val="0"/>
        <strike val="0"/>
        <condense val="0"/>
        <extend val="0"/>
        <outline val="0"/>
        <shadow val="0"/>
        <u val="none"/>
        <vertAlign val="baseline"/>
        <sz val="11"/>
        <color theme="1"/>
        <name val="Times New Roman"/>
        <family val="1"/>
        <scheme val="none"/>
      </font>
      <alignment horizontal="left" vertical="center" textRotation="0" wrapText="0" indent="0" justifyLastLine="0" shrinkToFit="0" readingOrder="0"/>
      <border diagonalUp="0" diagonalDown="0">
        <left/>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numFmt numFmtId="1" formatCode="0"/>
      <alignment horizontal="center" vertical="center" textRotation="0" wrapText="0" indent="0" justifyLastLine="0" shrinkToFit="0" readingOrder="0"/>
      <border diagonalUp="0" diagonalDown="0">
        <left/>
        <right style="thin">
          <color indexed="64"/>
        </right>
        <top/>
        <bottom/>
      </border>
    </dxf>
    <dxf>
      <font>
        <b val="0"/>
        <i val="0"/>
        <strike val="0"/>
        <condense val="0"/>
        <extend val="0"/>
        <outline val="0"/>
        <shadow val="0"/>
        <u val="none"/>
        <vertAlign val="baseline"/>
        <sz val="11"/>
        <color theme="1"/>
        <name val="Times New Roman"/>
        <family val="1"/>
        <scheme val="none"/>
      </font>
      <numFmt numFmtId="1" formatCode="0"/>
      <alignment horizontal="center" vertical="center" textRotation="0" wrapText="0" indent="0" justifyLastLine="0" shrinkToFit="0" readingOrder="0"/>
      <border diagonalUp="0" diagonalDown="0">
        <left/>
        <right/>
        <top style="thin">
          <color indexed="64"/>
        </top>
        <bottom style="thin">
          <color indexed="64"/>
        </bottom>
      </border>
    </dxf>
    <dxf>
      <border>
        <top style="thin">
          <color indexed="64"/>
        </top>
      </border>
    </dxf>
    <dxf>
      <font>
        <b/>
        <strike val="0"/>
        <outline val="0"/>
        <shadow val="0"/>
        <u val="none"/>
        <vertAlign val="baseline"/>
        <sz val="11"/>
        <name val="Times New Roman"/>
        <family val="1"/>
        <scheme val="none"/>
      </font>
      <alignment vertical="center" textRotation="0"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family val="1"/>
        <scheme val="none"/>
      </font>
      <alignment horizontal="lef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auto="1"/>
        <name val="Times New Roman"/>
        <family val="1"/>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Times New Roman"/>
        <family val="1"/>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left" vertical="center" textRotation="0" wrapText="0" indent="0" justifyLastLine="0" shrinkToFit="0" readingOrder="0"/>
    </dxf>
    <dxf>
      <font>
        <b/>
        <i val="0"/>
        <strike val="0"/>
        <condense val="0"/>
        <extend val="0"/>
        <outline val="0"/>
        <shadow val="0"/>
        <u val="none"/>
        <vertAlign val="baseline"/>
        <sz val="11"/>
        <color auto="1"/>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colors>
    <mruColors>
      <color rgb="FFFF00FF"/>
      <color rgb="FF996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[Censo_Fazenda-Ana-Paula-Versao_Professor.xlsx]DISTRIBUICAO-ESPECIES!Tabela dinâmica2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pt-BR"/>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'DISTRIBUICAO-ESPECIES'!$B$4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'DISTRIBUICAO-ESPECIES'!$A$5:$A$14</c:f>
              <c:strCache>
                <c:ptCount val="9"/>
                <c:pt idx="0">
                  <c:v>30-40</c:v>
                </c:pt>
                <c:pt idx="1">
                  <c:v>40-50</c:v>
                </c:pt>
                <c:pt idx="2">
                  <c:v>50-60</c:v>
                </c:pt>
                <c:pt idx="3">
                  <c:v>60-70</c:v>
                </c:pt>
                <c:pt idx="4">
                  <c:v>70-80</c:v>
                </c:pt>
                <c:pt idx="5">
                  <c:v>80-90</c:v>
                </c:pt>
                <c:pt idx="6">
                  <c:v>90-100</c:v>
                </c:pt>
                <c:pt idx="7">
                  <c:v>110-120</c:v>
                </c:pt>
                <c:pt idx="8">
                  <c:v>130-140</c:v>
                </c:pt>
              </c:strCache>
            </c:strRef>
          </c:cat>
          <c:val>
            <c:numRef>
              <c:f>'DISTRIBUICAO-ESPECIES'!$B$5:$B$14</c:f>
              <c:numCache>
                <c:formatCode>General</c:formatCode>
                <c:ptCount val="9"/>
                <c:pt idx="0">
                  <c:v>1</c:v>
                </c:pt>
                <c:pt idx="1">
                  <c:v>3</c:v>
                </c:pt>
                <c:pt idx="2">
                  <c:v>6</c:v>
                </c:pt>
                <c:pt idx="3">
                  <c:v>5</c:v>
                </c:pt>
                <c:pt idx="4">
                  <c:v>8</c:v>
                </c:pt>
                <c:pt idx="5">
                  <c:v>3</c:v>
                </c:pt>
                <c:pt idx="6">
                  <c:v>2</c:v>
                </c:pt>
                <c:pt idx="7">
                  <c:v>1</c:v>
                </c:pt>
                <c:pt idx="8">
                  <c:v>1</c:v>
                </c:pt>
              </c:numCache>
            </c:numRef>
          </c:val>
          <c:extLst>
            <c:ext xmlns:c16="http://schemas.microsoft.com/office/drawing/2014/chart" uri="{C3380CC4-5D6E-409C-BE32-E72D297353CC}">
              <c16:uniqueId val="{00000000-84F4-447A-A7DD-B5561DD8E614}"/>
            </c:ext>
          </c:extLst>
        </c:ser>
        <c:dLbls>
          <c:dLblPos val="inEnd"/>
          <c:showLegendKey val="0"/>
          <c:showVal val="1"/>
          <c:showCatName val="0"/>
          <c:showSerName val="0"/>
          <c:showPercent val="0"/>
          <c:showBubbleSize val="0"/>
        </c:dLbls>
        <c:gapWidth val="100"/>
        <c:overlap val="-24"/>
        <c:axId val="1168266319"/>
        <c:axId val="1168107039"/>
      </c:barChart>
      <c:catAx>
        <c:axId val="116826631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pt-BR"/>
                  <a:t>Classes de diâmetros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pt-BR"/>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1168107039"/>
        <c:crosses val="autoZero"/>
        <c:auto val="1"/>
        <c:lblAlgn val="ctr"/>
        <c:lblOffset val="100"/>
        <c:noMultiLvlLbl val="0"/>
      </c:catAx>
      <c:valAx>
        <c:axId val="116810703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pt-BR"/>
                  <a:t>Número de árvores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pt-B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1168266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1120801</xdr:colOff>
      <xdr:row>0</xdr:row>
      <xdr:rowOff>0</xdr:rowOff>
    </xdr:from>
    <xdr:to>
      <xdr:col>9</xdr:col>
      <xdr:colOff>2067320</xdr:colOff>
      <xdr:row>6</xdr:row>
      <xdr:rowOff>34018</xdr:rowOff>
    </xdr:to>
    <xdr:pic>
      <xdr:nvPicPr>
        <xdr:cNvPr id="3" name="Imagem 2">
          <a:extLst>
            <a:ext uri="{FF2B5EF4-FFF2-40B4-BE49-F238E27FC236}">
              <a16:creationId xmlns:a16="http://schemas.microsoft.com/office/drawing/2014/main" id="{8A6C8266-E304-9D3F-F477-2C79F7BD35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0626" y="0"/>
          <a:ext cx="946519" cy="1092351"/>
        </a:xfrm>
        <a:prstGeom prst="rect">
          <a:avLst/>
        </a:prstGeom>
      </xdr:spPr>
    </xdr:pic>
    <xdr:clientData/>
  </xdr:twoCellAnchor>
  <xdr:twoCellAnchor>
    <xdr:from>
      <xdr:col>1</xdr:col>
      <xdr:colOff>2168450</xdr:colOff>
      <xdr:row>1</xdr:row>
      <xdr:rowOff>6414</xdr:rowOff>
    </xdr:from>
    <xdr:to>
      <xdr:col>8</xdr:col>
      <xdr:colOff>8220</xdr:colOff>
      <xdr:row>5</xdr:row>
      <xdr:rowOff>162764</xdr:rowOff>
    </xdr:to>
    <xdr:sp macro="" textlink="">
      <xdr:nvSpPr>
        <xdr:cNvPr id="5" name="CaixaDeTexto 4">
          <a:extLst>
            <a:ext uri="{FF2B5EF4-FFF2-40B4-BE49-F238E27FC236}">
              <a16:creationId xmlns:a16="http://schemas.microsoft.com/office/drawing/2014/main" id="{62742E56-2E12-B09C-4CD7-BDFC2B95F932}"/>
            </a:ext>
          </a:extLst>
        </xdr:cNvPr>
        <xdr:cNvSpPr txBox="1"/>
      </xdr:nvSpPr>
      <xdr:spPr>
        <a:xfrm>
          <a:off x="3354897" y="184660"/>
          <a:ext cx="4445998" cy="869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t-BR" sz="900">
              <a:latin typeface="Comic Sans MS" panose="030F0702030302020204" pitchFamily="66" charset="0"/>
            </a:rPr>
            <a:t>Universidade</a:t>
          </a:r>
          <a:r>
            <a:rPr lang="pt-BR" sz="900" baseline="0">
              <a:latin typeface="Comic Sans MS" panose="030F0702030302020204" pitchFamily="66" charset="0"/>
            </a:rPr>
            <a:t> Federal Rural da Amazônia</a:t>
          </a:r>
        </a:p>
        <a:p>
          <a:pPr marL="0" marR="0" lvl="0" indent="0" algn="ctr" defTabSz="914400" eaLnBrk="1" fontAlgn="auto" latinLnBrk="0" hangingPunct="1">
            <a:lnSpc>
              <a:spcPct val="100000"/>
            </a:lnSpc>
            <a:spcBef>
              <a:spcPts val="0"/>
            </a:spcBef>
            <a:spcAft>
              <a:spcPts val="0"/>
            </a:spcAft>
            <a:buClrTx/>
            <a:buSzTx/>
            <a:buFontTx/>
            <a:buNone/>
            <a:tabLst/>
            <a:defRPr/>
          </a:pPr>
          <a:r>
            <a:rPr lang="pt-BR" sz="900">
              <a:solidFill>
                <a:schemeClr val="dk1"/>
              </a:solidFill>
              <a:effectLst/>
              <a:latin typeface="Comic Sans MS" panose="030F0702030302020204" pitchFamily="66" charset="0"/>
              <a:ea typeface="+mn-ea"/>
              <a:cs typeface="+mn-cs"/>
            </a:rPr>
            <a:t>Curso de Engenharia Florestal</a:t>
          </a:r>
        </a:p>
        <a:p>
          <a:pPr marL="0" marR="0" lvl="0" indent="0" algn="ctr" defTabSz="914400" eaLnBrk="1" fontAlgn="auto" latinLnBrk="0" hangingPunct="1">
            <a:lnSpc>
              <a:spcPct val="100000"/>
            </a:lnSpc>
            <a:spcBef>
              <a:spcPts val="0"/>
            </a:spcBef>
            <a:spcAft>
              <a:spcPts val="0"/>
            </a:spcAft>
            <a:buClrTx/>
            <a:buSzTx/>
            <a:buFontTx/>
            <a:buNone/>
            <a:tabLst/>
            <a:defRPr/>
          </a:pPr>
          <a:r>
            <a:rPr lang="pt-BR" sz="900">
              <a:solidFill>
                <a:schemeClr val="dk1"/>
              </a:solidFill>
              <a:effectLst/>
              <a:latin typeface="Comic Sans MS" panose="030F0702030302020204" pitchFamily="66" charset="0"/>
              <a:ea typeface="+mn-ea"/>
              <a:cs typeface="+mn-cs"/>
            </a:rPr>
            <a:t>Laboratório de Manejo Florestal, Tecnologias e Comunidades Amazônicas</a:t>
          </a:r>
          <a:endParaRPr lang="pt-BR" sz="900">
            <a:effectLst/>
            <a:latin typeface="Comic Sans MS" panose="030F0702030302020204" pitchFamily="66" charset="0"/>
          </a:endParaRPr>
        </a:p>
      </xdr:txBody>
    </xdr:sp>
    <xdr:clientData/>
  </xdr:twoCellAnchor>
  <xdr:twoCellAnchor editAs="oneCell">
    <xdr:from>
      <xdr:col>0</xdr:col>
      <xdr:colOff>714375</xdr:colOff>
      <xdr:row>0</xdr:row>
      <xdr:rowOff>17009</xdr:rowOff>
    </xdr:from>
    <xdr:to>
      <xdr:col>1</xdr:col>
      <xdr:colOff>639728</xdr:colOff>
      <xdr:row>6</xdr:row>
      <xdr:rowOff>80361</xdr:rowOff>
    </xdr:to>
    <xdr:pic>
      <xdr:nvPicPr>
        <xdr:cNvPr id="2" name="Imagem 1">
          <a:extLst>
            <a:ext uri="{FF2B5EF4-FFF2-40B4-BE49-F238E27FC236}">
              <a16:creationId xmlns:a16="http://schemas.microsoft.com/office/drawing/2014/main" id="{651B31ED-764A-4945-B9CB-5F06638310B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14375" y="17009"/>
          <a:ext cx="1110308" cy="110656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462643</xdr:colOff>
      <xdr:row>3</xdr:row>
      <xdr:rowOff>125187</xdr:rowOff>
    </xdr:from>
    <xdr:to>
      <xdr:col>10</xdr:col>
      <xdr:colOff>172357</xdr:colOff>
      <xdr:row>21</xdr:row>
      <xdr:rowOff>10887</xdr:rowOff>
    </xdr:to>
    <xdr:graphicFrame macro="">
      <xdr:nvGraphicFramePr>
        <xdr:cNvPr id="2" name="Gráfico 1">
          <a:extLst>
            <a:ext uri="{FF2B5EF4-FFF2-40B4-BE49-F238E27FC236}">
              <a16:creationId xmlns:a16="http://schemas.microsoft.com/office/drawing/2014/main" id="{B2881E25-D27E-25F3-558A-3874AF018B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visor" refreshedDate="46001.743779629629" createdVersion="8" refreshedVersion="8" minRefreshableVersion="3" recordCount="4936" xr:uid="{A8AB3B6B-25A1-4749-A22B-58738C341DFA}">
  <cacheSource type="worksheet">
    <worksheetSource name="CENSO"/>
  </cacheSource>
  <cacheFields count="27">
    <cacheField name="N° UPA" numFmtId="0">
      <sharedItems containsSemiMixedTypes="0" containsString="0" containsNumber="1" containsInteger="1" minValue="1" maxValue="1"/>
    </cacheField>
    <cacheField name="N° UT" numFmtId="0">
      <sharedItems containsSemiMixedTypes="0" containsString="0" containsNumber="1" containsInteger="1" minValue="1" maxValue="2" count="2">
        <n v="1"/>
        <n v="2"/>
      </sharedItems>
    </cacheField>
    <cacheField name="N° FAIXA" numFmtId="0">
      <sharedItems containsSemiMixedTypes="0" containsString="0" containsNumber="1" containsInteger="1" minValue="1" maxValue="139"/>
    </cacheField>
    <cacheField name="Nº ÁRVORE" numFmtId="0">
      <sharedItems containsSemiMixedTypes="0" containsString="0" containsNumber="1" containsInteger="1" minValue="1" maxValue="4937"/>
    </cacheField>
    <cacheField name="NOME CIENTIFICO" numFmtId="0">
      <sharedItems count="98">
        <s v="Etaballia guianensis Benth."/>
        <s v="Pouteria sp."/>
        <s v="Parkia multijuga Benth."/>
        <s v="Inga paraensis Ducke"/>
        <s v="Dialium guianense (Aubl.) Sandwith"/>
        <s v="Tachigali myrmecophila Ducke"/>
        <s v="Dimorphandra multiflora Ducke"/>
        <s v="Aspidosperma carapanauba Pichon."/>
        <s v="Licania octandra"/>
        <s v="Matisia paraensis Huber"/>
        <s v="Astronium lecointei Ducke"/>
        <s v="Bowdichia nitida Spruce"/>
        <s v="Himatanthus sucuuba (Spruce ex Müll.Arg.) Woodson"/>
        <s v="Handroanthus serratifolius"/>
        <s v="Hymenolobium petraeum Ducke"/>
        <s v="Lecythis chartacea O.Berg"/>
        <s v="Kielmeyera variabilis Mart."/>
        <s v="Buchenavia capitata (Vahl) Eichler"/>
        <s v="Coutarea hexandra (Jacq.) K.Schum."/>
        <s v="Piptadenia suaveolens Miq."/>
        <s v="Hymenaea capanema Ducke"/>
        <s v="Schefflera morototoni (Aubl.) Decne. &amp; Planch."/>
        <s v="Hymenaea courbaril L."/>
        <s v="Parkia pendula (Willd.) Benth. ex Walp."/>
        <s v="Virola sebifera Aubl."/>
        <s v="Aspidosperma macrocarpon Mart."/>
        <s v="Couratari guianensis Aubl."/>
        <s v="Parahancornia amapa (Huber ) Ducke"/>
        <s v="Protium spruceanum Engl."/>
        <s v="Alexa grandiflora Ducke"/>
        <s v="Apuleia leiocarpa (Vogel) J.F.Macbr."/>
        <s v="Sterculia apeibophylla Ducke"/>
        <s v="Cordia umbraculifera DC."/>
        <s v="Dipteryx odorata (Aubl.) Willd."/>
        <s v="Lecythis pisonis Cambess."/>
        <s v="Erisma uncinatum Warm."/>
        <s v="Parkia platycephala Benth."/>
        <s v="Apeiba albiflora Ducke"/>
        <s v="Caesalpinia paraensis Ducke"/>
        <s v="Bertholletia excelsa Humb. &amp; Bonpl."/>
        <s v="Couepia bracteosa Benth."/>
        <s v="Qualea dichotoma (Mart.) Warm. ex Wille"/>
        <s v="Anacardium giganteum Hanck ex Engl."/>
        <s v="Terminalia catappa L."/>
        <s v="Manilkara huberi (Ducke) Chevalier"/>
        <s v="Mezilaurus Itauba (Meisn.) Taub. ex Mez"/>
        <s v="Aspidosperma spruceanum Benth. ex Müll.Arg."/>
        <s v="Brosimum parinarioides Ducke"/>
        <s v="Cordia alliodora (Ruiz &amp; Pav.) Oken"/>
        <s v="Trattinnickia lawrencei Standl. ex Sw."/>
        <s v="Simarouba amara Aubl."/>
        <s v="Cedrela fissilis Vell."/>
        <s v="Ormosia paraensis Ducke"/>
        <s v="Enterolobium contortisiliquum (Vell.) Morong"/>
        <s v="Cenostigma tocantinum Ducke"/>
        <s v="Platymiscium duckei Huber"/>
        <s v="Cordia goeldiana Huber"/>
        <s v="Parkia igneiflora Ducke"/>
        <s v="Eschweilera grandiflora (Aubl.) Sandwith"/>
        <s v="Pouteria caimito (Ruiz &amp; Pav.) Radlk."/>
        <s v="Spondias purpurea L."/>
        <s v="Sapium aereum Klotzsch"/>
        <s v="Swartzia ingaefolia Ducke"/>
        <s v="Ocotea cymbarum Kunth"/>
        <s v="Cedrelinga catenaeformis Ducke"/>
        <s v="Bombax munguba Mart."/>
        <s v="Bagassa guianensis Aubl."/>
        <s v="Lacunaria jenmani (Oliv.) Ducke"/>
        <s v="Apeiba tibourbou Aubl."/>
        <s v="Rauvolfia paraensis Ducke"/>
        <s v="Capirona huberiana Ducke"/>
        <s v="Neea oppositifolia Ruiz &amp; Pav."/>
        <s v="Goupia glabra Aubl."/>
        <s v="Clarisia racemifera Huber"/>
        <s v="Apuleia molaris Spruce ex Benth."/>
        <s v="Copaifera guianensis Desf."/>
        <s v="Vismia brasiliensis Choisy"/>
        <s v="Vatairea fusca Ducke"/>
        <s v="Tetragastris panamensis (Engl.) Kuntze"/>
        <s v="Parkia paraensis Ducke"/>
        <s v="Gualtteria olivacea R.E.FR."/>
        <s v="Ruizterania albiflora (Mart.) Marcano-Berti"/>
        <s v="Caryocar villosum (Aubl.) Pers."/>
        <s v="Dinizia excelsa Ducke"/>
        <s v="Didymopanax calvum Decne. &amp; Planch."/>
        <s v="Ceiba pentandra (L.) Gaertn."/>
        <s v="Euxylophora paraensis Huber"/>
        <s v="Symphonia globulifera L.f."/>
        <s v="Rauvolfia pentaphylla (Huber) Ducke"/>
        <s v="Sacoglottis guianensis Benth."/>
        <s v="Eschweilera tenuifolia (O.Berg) Miers"/>
        <s v="Clarisia racemosa Ruiz &amp; Pav."/>
        <s v="Myrcia velutina O.Berg"/>
        <s v="Curatella americana L."/>
        <s v="Ocotea diospyrifolia (Meisn.) Mez"/>
        <s v="Chrysophyllum sp."/>
        <s v="Chrysophyllum prieurii A.DC."/>
        <s v="Castilla ulei Warb."/>
      </sharedItems>
    </cacheField>
    <cacheField name="NOME COMUM" numFmtId="0">
      <sharedItems count="98">
        <s v="Mututi"/>
        <s v="Jará"/>
        <s v="Fava-De-Tucupi"/>
        <s v="Ingá"/>
        <s v="Pororoca"/>
        <s v="Taxi"/>
        <s v="Fava"/>
        <s v="Carapanaúba"/>
        <s v="Casca Seca"/>
        <s v="Cupuaçurana"/>
        <s v="Muiracatiara"/>
        <s v="Sucupira"/>
        <s v="Sucuúba"/>
        <s v="Ipê-amarelo"/>
        <s v="Angelim-Pedra"/>
        <s v="Jarana"/>
        <s v="Folha-Santa"/>
        <s v="Mirindiba"/>
        <s v="Quina"/>
        <s v="Timborana"/>
        <s v="Jutaí"/>
        <s v="Morototó"/>
        <s v="Jatobá"/>
        <s v="Orelha-De-Macaco"/>
        <s v="Virola"/>
        <s v="Bucheira"/>
        <s v="Tauari"/>
        <s v="Amapá"/>
        <s v="Breu"/>
        <s v="Melancieira"/>
        <s v="Garapa"/>
        <s v="Axixá"/>
        <s v="Parapará"/>
        <s v="Cumaru"/>
        <s v="Sapucaia"/>
        <s v="Quarubarana"/>
        <s v="Fava-Bolota"/>
        <s v="Pente-De-Macaco"/>
        <s v="Muirapixuna"/>
        <s v="Castanheira"/>
        <s v="Marimari"/>
        <s v="Pau-Jacaré"/>
        <s v="Cajuaçu"/>
        <s v="Castanhola"/>
        <s v="Maçaranduba"/>
        <s v="Itaúba"/>
        <s v="Araracanga"/>
        <s v="Mururé"/>
        <s v="Uruazeiro"/>
        <s v="Amescla"/>
        <s v="Marupá"/>
        <s v="Cedro"/>
        <s v="Tento"/>
        <s v="Tamburi"/>
        <s v="Pau-Preto"/>
        <s v="Macacaúba"/>
        <s v="Freijó"/>
        <s v="Faveira-Arara"/>
        <s v="Matamatá"/>
        <s v="Abiu"/>
        <s v="Cajá"/>
        <s v="Burra-Leiteira"/>
        <s v="Gombeira"/>
        <s v="Louro"/>
        <s v="Cedrarana"/>
        <s v="Munguba"/>
        <s v="Tatajuba"/>
        <s v="Papo-De-Mutum"/>
        <s v="Gameleira"/>
        <s v="Gogó-De-Guariba"/>
        <s v="Escorrega-Macaco"/>
        <s v="João-Mole"/>
        <s v="Cupiúba"/>
        <s v="Janitá"/>
        <s v="Miraúba"/>
        <s v="Copaíba"/>
        <s v="Lacre"/>
        <s v="Fava-Amargosa"/>
        <s v="Barrote"/>
        <s v="Camurim"/>
        <s v="Envira"/>
        <s v="Mandioqueira"/>
        <s v="Pequi"/>
        <s v="Angelim-Vermelho"/>
        <s v="Mandiocão"/>
        <s v="Sumaúma"/>
        <s v="Amarelinho"/>
        <s v="Anani"/>
        <s v="Pau-De-Remo"/>
        <s v="Axuá"/>
        <s v="Pau-De-Macaco"/>
        <s v="Guariúba"/>
        <s v="Goiabinha"/>
        <s v="Marfim"/>
        <s v="Louro-Amarelo"/>
        <s v="Guajará-Bolacha"/>
        <s v="Abiurana"/>
        <s v="Caucho"/>
      </sharedItems>
    </cacheField>
    <cacheField name="CAP (cm)" numFmtId="0">
      <sharedItems containsSemiMixedTypes="0" containsString="0" containsNumber="1" containsInteger="1" minValue="120" maxValue="700"/>
    </cacheField>
    <cacheField name="DAP (cm)" numFmtId="2">
      <sharedItems containsSemiMixedTypes="0" containsString="0" containsNumber="1" minValue="38.197186342054884" maxValue="222.81692032865348" count="356">
        <n v="41.38028520389279"/>
        <n v="50.929581789406512"/>
        <n v="39.788735772973837"/>
        <n v="41.69859509007658"/>
        <n v="80.214091318315255"/>
        <n v="42.016904976260371"/>
        <n v="70.664794732801525"/>
        <n v="52.521131220325465"/>
        <n v="72.574654049904282"/>
        <n v="95.4929658551372"/>
        <n v="91.673247220931714"/>
        <n v="40.743665431525208"/>
        <n v="54.112680651244418"/>
        <n v="55.70423008216337"/>
        <n v="63.661977236758133"/>
        <n v="45.518313724282066"/>
        <n v="71.619724391352904"/>
        <n v="42.335214862444161"/>
        <n v="68.436625529514998"/>
        <n v="45.200003838098276"/>
        <n v="134.64508185574346"/>
        <n v="43.290144520995533"/>
        <n v="57.295779513082323"/>
        <n v="99.630994375526484"/>
        <n v="59.205638830185066"/>
        <n v="42.971834634811742"/>
        <n v="43.608454407179323"/>
        <n v="72.256344163720485"/>
        <n v="64.298597009125714"/>
        <n v="46.473243382833438"/>
        <n v="91.036627448564133"/>
        <n v="128.27888413206765"/>
        <n v="98.039444944607524"/>
        <n v="98.994374603158903"/>
        <n v="40.425355545341418"/>
        <n v="48.383102699936181"/>
        <n v="44.563384065730695"/>
        <n v="47.7464829275686"/>
        <n v="86.580289041991065"/>
        <n v="105.67888221301851"/>
        <n v="73.211273822271863"/>
        <n v="60.478878374920228"/>
        <n v="51.566201561774093"/>
        <n v="117.77465788800255"/>
        <n v="73.529583708455647"/>
        <n v="53.476060878876837"/>
        <n v="79.577471545947674"/>
        <n v="76.712682570293552"/>
        <n v="127.32395447351627"/>
        <n v="67.48169587096362"/>
        <n v="137.82818071758138"/>
        <n v="108.86198107485642"/>
        <n v="60.797188261104019"/>
        <n v="105.36057232683471"/>
        <n v="56.340849854530951"/>
        <n v="61.115498147287809"/>
        <n v="64.616906895309512"/>
        <n v="101.85916357881302"/>
        <n v="54.749300423611999"/>
        <n v="78.304232001212512"/>
        <n v="61.4338080334716"/>
        <n v="61.75211791965539"/>
        <n v="86.898598928174863"/>
        <n v="59.523948716368857"/>
        <n v="122.8676160669432"/>
        <n v="85.943669269623484"/>
        <n v="105.04226244065093"/>
        <n v="49.338032358487553"/>
        <n v="70.028174960433944"/>
        <n v="73.847893594639444"/>
        <n v="89.12676813146139"/>
        <n v="76.394372684109769"/>
        <n v="136.87325105903"/>
        <n v="48.701412586119972"/>
        <n v="78.622541887396295"/>
        <n v="143.23944878270581"/>
        <n v="99.312684489342686"/>
        <n v="102.49578335118061"/>
        <n v="91.35493733474793"/>
        <n v="111.40846016432674"/>
        <n v="80.532401204499038"/>
        <n v="74.166203480823228"/>
        <n v="79.259161659763876"/>
        <n v="81.487330863050417"/>
        <n v="62.388737692022971"/>
        <n v="40.107045659157627"/>
        <n v="44.245074179546904"/>
        <n v="66.845076098596039"/>
        <n v="82.442260521601781"/>
        <n v="77.985922115028714"/>
        <n v="92.309866993299295"/>
        <n v="79.895781432131457"/>
        <n v="118.09296777418635"/>
        <n v="131.14367310772175"/>
        <n v="57.614089399266113"/>
        <n v="68.118315643331201"/>
        <n v="88.808458245277606"/>
        <n v="57.932399285449904"/>
        <n v="140.05634992086789"/>
        <n v="120.63944686365667"/>
        <n v="55.067610309795789"/>
        <n v="102.81409323736439"/>
        <n v="53.157750992693046"/>
        <n v="133.69015219719208"/>
        <n v="98.676064716975105"/>
        <n v="77.349302342661133"/>
        <n v="99.949304261710282"/>
        <n v="103.45071300973197"/>
        <n v="110.77184039195916"/>
        <n v="93.901416424218255"/>
        <n v="109.81691073340778"/>
        <n v="49.019722472303762"/>
        <n v="46.154933496649647"/>
        <n v="66.208456326228458"/>
        <n v="113.00000959524569"/>
        <n v="46.791553269017228"/>
        <n v="68.754935415698782"/>
        <n v="78.940851773580093"/>
        <n v="94.219726310402038"/>
        <n v="130.50705333535419"/>
        <n v="75.121133139374606"/>
        <n v="108.22536130248884"/>
        <n v="65.571836553860877"/>
        <n v="132.09860276627313"/>
        <n v="56.022539968347161"/>
        <n v="75.757752911742188"/>
        <n v="55.38592019597958"/>
        <n v="58.250709171633694"/>
        <n v="47.109863155201019"/>
        <n v="81.169020976866619"/>
        <n v="124.14085561167836"/>
        <n v="107.58874153012125"/>
        <n v="65.890146440044674"/>
        <n v="100.26761414789407"/>
        <n v="94.538036196585836"/>
        <n v="93.583106538034457"/>
        <n v="49.656342244671343"/>
        <n v="200.53522829578813"/>
        <n v="64.935216781493295"/>
        <n v="83.39719018015316"/>
        <n v="66.526766212412255"/>
        <n v="54.430990537428208"/>
        <n v="137.50987083139756"/>
        <n v="86.261979155807282"/>
        <n v="44.881693951914485"/>
        <n v="114.59155902616465"/>
        <n v="53.794370765060627"/>
        <n v="76.076062797925971"/>
        <n v="39.470425886790046"/>
        <n v="39.152116000606256"/>
        <n v="56.977469626898532"/>
        <n v="67.800005757147417"/>
        <n v="118.41127766037013"/>
        <n v="92.628176879483092"/>
        <n v="77.03099245647735"/>
        <n v="52.839441106509256"/>
        <n v="137.19156094521378"/>
        <n v="51.247891675590303"/>
        <n v="67.163385984779836"/>
        <n v="82.760570407785579"/>
        <n v="90.718317562380349"/>
        <n v="38.515496228238675"/>
        <n v="65.253526667677093"/>
        <n v="124.77747538404594"/>
        <n v="81.8056407492342"/>
        <n v="74.802823253190809"/>
        <n v="49.974652130855141"/>
        <n v="47.428173041384809"/>
        <n v="110.45353050577536"/>
        <n v="104.08733278209955"/>
        <n v="56.659159740714742"/>
        <n v="90.081697790012768"/>
        <n v="148.96902673401405"/>
        <n v="139.7380400346841"/>
        <n v="58.887328944001275"/>
        <n v="90.400007676196552"/>
        <n v="98.357754830791322"/>
        <n v="63.025357464390552"/>
        <n v="42.653524748627952"/>
        <n v="149.60564650638162"/>
        <n v="87.535218700542444"/>
        <n v="110.13522061959158"/>
        <n v="146.42254764454373"/>
        <n v="84.988739611072106"/>
        <n v="142.60282901033824"/>
        <n v="58.569019057817485"/>
        <n v="125.09578527022974"/>
        <n v="135.28170162811105"/>
        <n v="127.96057424588386"/>
        <n v="91.991557107115511"/>
        <n v="48.064792813752391"/>
        <n v="115.22817879853223"/>
        <n v="190.9859317102744"/>
        <n v="111.09015027814294"/>
        <n v="159.15494309189535"/>
        <n v="120.95775674984046"/>
        <n v="116.50141834326739"/>
        <n v="117.45634800181877"/>
        <n v="140.69296969323548"/>
        <n v="97.402825172239943"/>
        <n v="38.833806114422465"/>
        <n v="38.197186342054884"/>
        <n v="62.707047578206762"/>
        <n v="63.980287122941931"/>
        <n v="126.0507149287811"/>
        <n v="75.43944302555839"/>
        <n v="69.391555188066363"/>
        <n v="96.766205399872362"/>
        <n v="101.22254380644544"/>
        <n v="106.63381187156988"/>
        <n v="43.926764293363114"/>
        <n v="69.073245301882579"/>
        <n v="50.292962017038931"/>
        <n v="71.938034277536701"/>
        <n v="103.76902289591577"/>
        <n v="88.490148359093808"/>
        <n v="153.4253651405871"/>
        <n v="118.72958754655393"/>
        <n v="166.15776058793872"/>
        <n v="97.08451528605616"/>
        <n v="138.46480048994894"/>
        <n v="163.92959138465221"/>
        <n v="195.76058000303127"/>
        <n v="96.447895513688579"/>
        <n v="83.715500066336944"/>
        <n v="95.811275741320998"/>
        <n v="97.721135058423741"/>
        <n v="96.129585627504781"/>
        <n v="94.856346082769619"/>
        <n v="63.343667350574343"/>
        <n v="152.47043548203573"/>
        <n v="105.99719209920229"/>
        <n v="87.853528586726227"/>
        <n v="70.346484846617741"/>
        <n v="113.63662936761328"/>
        <n v="89.445078017645187"/>
        <n v="124.45916549786216"/>
        <n v="51.884511447957884"/>
        <n v="69.70986507425016"/>
        <n v="82.123950635417998"/>
        <n v="130.82536322153797"/>
        <n v="84.033809952520741"/>
        <n v="134.32677196955967"/>
        <n v="85.307049497255903"/>
        <n v="117.13803811563497"/>
        <n v="74.484513367007025"/>
        <n v="125.73240504259732"/>
        <n v="104.40564266828335"/>
        <n v="70.983104618985323"/>
        <n v="100.58592403407786"/>
        <n v="131.46198299390556"/>
        <n v="52.202821334141674"/>
        <n v="107.27043164393746"/>
        <n v="62.070427805839181"/>
        <n v="114.90986891234844"/>
        <n v="128.59719401825143"/>
        <n v="60.160568488736438"/>
        <n v="126.68733470114869"/>
        <n v="145.14930809980856"/>
        <n v="121.91268640839183"/>
        <n v="150.24226627874921"/>
        <n v="85.625359383439701"/>
        <n v="150.560576164933"/>
        <n v="95.174655968953417"/>
        <n v="108.54367118867262"/>
        <n v="182.70987466949586"/>
        <n v="93.264796651850673"/>
        <n v="59.842258602552647"/>
        <n v="175.70705717345245"/>
        <n v="139.41973014850032"/>
        <n v="116.18310845708361"/>
        <n v="115.54648868471602"/>
        <n v="80.850711090682836"/>
        <n v="162.33804195373324"/>
        <n v="130.1887434491704"/>
        <n v="72.892963936088066"/>
        <n v="45.836623610465857"/>
        <n v="139.10142026231654"/>
        <n v="156.92677388860881"/>
        <n v="84.352119838704525"/>
        <n v="109.1802909610402"/>
        <n v="88.171838472910025"/>
        <n v="103.13240312354819"/>
        <n v="146.74085753072751"/>
        <n v="50.611271903222722"/>
        <n v="149.28733662019783"/>
        <n v="178.25353626292278"/>
        <n v="113.31831948142948"/>
        <n v="121.59437652220804"/>
        <n v="152.78874536821954"/>
        <n v="87.216908814358646"/>
        <n v="159.79156286426291"/>
        <n v="120.32113697747288"/>
        <n v="123.50423583931078"/>
        <n v="134.96339174192724"/>
        <n v="127.64226435970006"/>
        <n v="138.14649060376516"/>
        <n v="41.061975317708999"/>
        <n v="128.91550390443524"/>
        <n v="100.90423392026165"/>
        <n v="106.31550198538609"/>
        <n v="141.01127957941927"/>
        <n v="126.3690248149649"/>
        <n v="120.00282709128909"/>
        <n v="84.670429724888322"/>
        <n v="152.15212559585194"/>
        <n v="107.90705141630504"/>
        <n v="136.2366312866624"/>
        <n v="123.185925953127"/>
        <n v="145.78592787217613"/>
        <n v="183.02818455567964"/>
        <n v="151.19719593730056"/>
        <n v="161.70142218136567"/>
        <n v="199.58029863723675"/>
        <n v="155.01691457150605"/>
        <n v="129.87043356298659"/>
        <n v="133.37184231100829"/>
        <n v="135.91832140047862"/>
        <n v="77.667612228844931"/>
        <n v="83.078880293969362"/>
        <n v="125.41409515641352"/>
        <n v="119.68451720510529"/>
        <n v="222.81692032865348"/>
        <n v="144.83099821362475"/>
        <n v="119.36620731892151"/>
        <n v="122.54930618075942"/>
        <n v="106.95212175775367"/>
        <n v="138.78311037613273"/>
        <n v="142.92113889652202"/>
        <n v="71.30141450516912"/>
        <n v="158.20001343334397"/>
        <n v="131.78029288008935"/>
        <n v="147.05916741691129"/>
        <n v="112.3633898228781"/>
        <n v="154.38029479913848"/>
        <n v="122.23099629457562"/>
        <n v="113.95493925379706"/>
        <n v="156.60846400242502"/>
        <n v="168.70423967740905"/>
        <n v="183.34649444186343"/>
        <n v="164.88452104320356"/>
        <n v="155.97184423005743"/>
        <n v="157.5633936609764"/>
        <n v="178.89015603529037"/>
        <n v="154.0619849129547"/>
        <n v="170.29578910832802"/>
        <n v="170.93240888069559"/>
        <n v="153.10705525440332"/>
        <n v="151.51550582348438"/>
        <n v="197.35212943395021"/>
        <n v="143.55775866888959"/>
        <n v="112.04507993669432"/>
        <n v="149.9239563925654"/>
        <n v="112.6816997090619"/>
        <n v="133.05353242482451"/>
        <n v="92.946486765666876"/>
      </sharedItems>
      <fieldGroup base="7">
        <rangePr autoStart="0" autoEnd="0" startNum="30" endNum="230" groupInterval="10"/>
        <groupItems count="22">
          <s v="&lt;30"/>
          <s v="30-40"/>
          <s v="40-50"/>
          <s v="50-60"/>
          <s v="60-70"/>
          <s v="70-80"/>
          <s v="80-90"/>
          <s v="90-100"/>
          <s v="100-110"/>
          <s v="110-120"/>
          <s v="120-130"/>
          <s v="130-140"/>
          <s v="140-150"/>
          <s v="150-160"/>
          <s v="160-170"/>
          <s v="170-180"/>
          <s v="180-190"/>
          <s v="190-200"/>
          <s v="200-210"/>
          <s v="210-220"/>
          <s v="220-230"/>
          <s v="&gt;230"/>
        </groupItems>
      </fieldGroup>
    </cacheField>
    <cacheField name="H (m)" numFmtId="0">
      <sharedItems containsSemiMixedTypes="0" containsString="0" containsNumber="1" containsInteger="1" minValue="8" maxValue="27"/>
    </cacheField>
    <cacheField name="g (m²)" numFmtId="164">
      <sharedItems containsSemiMixedTypes="0" containsString="0" containsNumber="1" minValue="0.11459155902616466" maxValue="3.8992961057514361" count="356">
        <n v="0.13448592691265157"/>
        <n v="0.20371832715762608"/>
        <n v="0.12433979929054324"/>
        <n v="0.13656289892000079"/>
        <n v="0.50534877530538613"/>
        <n v="0.13865578642165921"/>
        <n v="0.39218961076704845"/>
        <n v="0.21664966628384255"/>
        <n v="0.41367552808445446"/>
        <n v="0.7161972439135289"/>
        <n v="0.66004737999070828"/>
        <n v="0.13037972938088066"/>
        <n v="0.2299788927677888"/>
        <n v="0.24370600660946476"/>
        <n v="0.31830988618379064"/>
        <n v="0.1627279715643084"/>
        <n v="0.4028609497013601"/>
        <n v="0.14076458941762685"/>
        <n v="0.36784686222114316"/>
        <n v="0.16046001362524887"/>
        <n v="1.423871740624487"/>
        <n v="0.14718649137138479"/>
        <n v="0.25783100780887047"/>
        <n v="0.7796125309884947"/>
        <n v="0.27530622056036053"/>
        <n v="0.14502994189248961"/>
        <n v="0.14935895634458918"/>
        <n v="0.41005475312911377"/>
        <n v="0.3247079148960848"/>
        <n v="0.16962733834734203"/>
        <n v="0.65091188625723362"/>
        <n v="1.2924097576305813"/>
        <n v="0.75490372607347789"/>
        <n v="0.76968126253956048"/>
        <n v="0.12835050385645899"/>
        <n v="0.18385579025975748"/>
        <n v="0.15597184423005742"/>
        <n v="0.17904931097838223"/>
        <n v="0.58874596548553915"/>
        <n v="0.87713472236805379"/>
        <n v="0.42096482447806327"/>
        <n v="0.28727467228087106"/>
        <n v="0.20884311632518512"/>
        <n v="1.0894155854640235"/>
        <n v="0.4246333459163314"/>
        <n v="0.22459945569128273"/>
        <n v="0.49735919716217297"/>
        <n v="0.4621939124860186"/>
        <n v="1.2732395447351625"/>
        <n v="0.35765298811610713"/>
        <n v="1.4919900562678183"/>
        <n v="0.93076993819002241"/>
        <n v="0.29030657394677167"/>
        <n v="0.87185873600455721"/>
        <n v="0.24930826060629949"/>
        <n v="0.29335439110698147"/>
        <n v="0.32793080249369577"/>
        <n v="0.81487330863050433"/>
        <n v="0.23542199182153159"/>
        <n v="0.48157102680745695"/>
        <n v="0.29641812376150045"/>
        <n v="0.29949777191032861"/>
        <n v="0.59308293768479348"/>
        <n v="0.27827446024902436"/>
        <n v="1.1856724950460018"/>
        <n v="0.58011976756995842"/>
        <n v="0.86659866513537021"/>
        <n v="0.19118487538913922"/>
        <n v="0.3851549622823866"/>
        <n v="0.42831778284890881"/>
        <n v="0.62388737692022966"/>
        <n v="0.45836623610465865"/>
        <n v="1.4713874488845726"/>
        <n v="0.18628290314190887"/>
        <n v="0.48549419615467204"/>
        <n v="1.6114437988054404"/>
        <n v="0.77463893901687286"/>
        <n v="0.82509105597700383"/>
        <n v="0.65547167537681639"/>
        <n v="0.97482402643785904"/>
        <n v="0.50936743761845638"/>
        <n v="0.43201813527579536"/>
        <n v="0.49338828133203017"/>
        <n v="0.52151891752352264"/>
        <n v="0.30570481469091254"/>
        <n v="0.12633719382634653"/>
        <n v="0.15375163277392548"/>
        <n v="0.35093664951762915"/>
        <n v="0.53381363687737149"/>
        <n v="0.47766377295455087"/>
        <n v="0.6692465357014199"/>
        <n v="0.50134602848662491"/>
        <n v="1.0953122761055785"/>
        <n v="1.350779833009534"/>
        <n v="0.26070375453167915"/>
        <n v="0.36443298869182189"/>
        <n v="0.61943899626081134"/>
        <n v="0.26359241674879702"/>
        <n v="1.5406198491295464"/>
        <n v="1.1430587590331469"/>
        <n v="0.23816741458986682"/>
        <n v="0.83022380289171738"/>
        <n v="0.2219336103944935"/>
        <n v="1.4037465980705166"/>
        <n v="0.7647395015565569"/>
        <n v="0.46989701173166643"/>
        <n v="0.78460203845442589"/>
        <n v="0.84053704320407219"/>
        <n v="0.96371501141004479"/>
        <n v="0.69252294612860965"/>
        <n v="0.94717085507564203"/>
        <n v="0.18872593151836947"/>
        <n v="0.16731163392535497"/>
        <n v="0.34428397289638796"/>
        <n v="1.0028750851578057"/>
        <n v="0.1719589582636383"/>
        <n v="0.37127665124477338"/>
        <n v="0.48943328099619665"/>
        <n v="0.697225974696975"/>
        <n v="1.3376972966873806"/>
        <n v="0.44321468552231019"/>
        <n v="0.91991557107115518"/>
        <n v="0.33769495825238349"/>
        <n v="1.3705230037000837"/>
        <n v="0.24649917586072753"/>
        <n v="0.45075862982486603"/>
        <n v="0.2409287528525112"/>
        <n v="0.26649699446022412"/>
        <n v="0.17430649367424375"/>
        <n v="0.51745250872752468"/>
        <n v="1.2103733422138641"/>
        <n v="0.90912486592952468"/>
        <n v="0.34098150782723119"/>
        <n v="0.78960746141466576"/>
        <n v="0.70194491875964982"/>
        <n v="0.6878358330545532"/>
        <n v="0.19365973475421822"/>
        <n v="3.158429845658663"/>
        <n v="0.33116960558561581"/>
        <n v="0.54625159568000314"/>
        <n v="0.34760235345985407"/>
        <n v="0.2326924845475056"/>
        <n v="1.4851066049790935"/>
        <n v="0.58442490878059439"/>
        <n v="0.15820797118049854"/>
        <n v="1.0313240312354819"/>
        <n v="0.22728121648238117"/>
        <n v="0.45455447521760761"/>
        <n v="0.12235832024904916"/>
        <n v="0.12039275670186424"/>
        <n v="0.25497417658037091"/>
        <n v="0.36103503065681003"/>
        <n v="1.1012248822414421"/>
        <n v="0.67386998679823951"/>
        <n v="0.466037504361688"/>
        <n v="0.21928368059201345"/>
        <n v="1.4782390691846783"/>
        <n v="0.20627276399425096"/>
        <n v="0.35428686106971363"/>
        <n v="0.53794370765060628"/>
        <n v="0.64636801263195998"/>
        <n v="0.116509376090422"/>
        <n v="0.33442432417184514"/>
        <n v="1.2228192587636502"/>
        <n v="0.52560124181382972"/>
        <n v="0.43946658661249605"/>
        <n v="0.19615050961360647"/>
        <n v="0.17666994457915841"/>
        <n v="0.95818437713760118"/>
        <n v="0.85091394549366373"/>
        <n v="0.2521332608461806"/>
        <n v="0.6373280118643404"/>
        <n v="1.7429376127879646"/>
        <n v="1.5336249893806577"/>
        <n v="0.27235389636600588"/>
        <n v="0.64184005450099546"/>
        <n v="0.75981365606786289"/>
        <n v="0.3119755194487332"/>
        <n v="0.14288930790790363"/>
        <n v="1.7578663464499842"/>
        <n v="0.60180462856622929"/>
        <n v="0.95266965835946726"/>
        <n v="1.6838592979122531"/>
        <n v="0.56729983690390628"/>
        <n v="1.5971516849157885"/>
        <n v="0.26941748766596041"/>
        <n v="1.229066090280007"/>
        <n v="1.4373680797986799"/>
        <n v="1.286003771171133"/>
        <n v="0.66463900009890953"/>
        <n v="0.18144459287191525"/>
        <n v="1.0428150181267166"/>
        <n v="2.8647889756541156"/>
        <n v="0.96926156117679707"/>
        <n v="1.9894367886486919"/>
        <n v="1.1490986891234842"/>
        <n v="1.0659879778408965"/>
        <n v="1.0835348103167781"/>
        <n v="1.5546573151102521"/>
        <n v="0.74513161256763549"/>
        <n v="0.11844310864898852"/>
        <n v="0.11459155902616466"/>
        <n v="0.30883220932266825"/>
        <n v="0.32150094279278324"/>
        <n v="1.2479020777949328"/>
        <n v="0.44697869992643346"/>
        <n v="0.37818397577496166"/>
        <n v="0.73542316103902994"/>
        <n v="0.80471922326124146"/>
        <n v="0.89305817442439761"/>
        <n v="0.15154733681210272"/>
        <n v="0.37472235576271301"/>
        <n v="0.19865719996730383"/>
        <n v="0.40644989366808243"/>
        <n v="0.84571753660171345"/>
        <n v="0.61500653109570191"/>
        <n v="1.8487756499440744"/>
        <n v="1.1071534038716153"/>
        <n v="2.1683587756726004"/>
        <n v="0.74026942905617821"/>
        <n v="1.5058047053281947"/>
        <n v="2.1105934890773974"/>
        <n v="3.0098189175466059"/>
        <n v="0.73059280851619102"/>
        <n v="0.55042941293616532"/>
        <n v="0.72097984995344055"/>
        <n v="0.75000971157340224"/>
        <n v="0.725778371487661"/>
        <n v="0.70667977831663364"/>
        <n v="0.31513474506910732"/>
        <n v="1.8258334648973775"/>
        <n v="0.88242662422585905"/>
        <n v="0.60618934724841089"/>
        <n v="0.38866432877756302"/>
        <n v="1.0142069171059485"/>
        <n v="0.62835167307395745"/>
        <n v="1.2165883427416024"/>
        <n v="0.21142938415042836"/>
        <n v="0.38166151128151965"/>
        <n v="0.52969948159844604"/>
        <n v="1.3442306071013026"/>
        <n v="0.55462314568663684"/>
        <n v="1.4171474442788545"/>
        <n v="0.57155723163161454"/>
        <n v="1.0776699506638416"/>
        <n v="0.43573440319699114"/>
        <n v="1.2416074997956486"/>
        <n v="0.85612626987992357"/>
        <n v="0.39573080825084317"/>
        <n v="0.79462879986921531"/>
        <n v="1.3573449744120751"/>
        <n v="0.21403156746998089"/>
        <n v="0.90375338660017313"/>
        <n v="0.30259333555346601"/>
        <n v="1.0370615669339447"/>
        <n v="1.2988316595843392"/>
        <n v="0.28425868610927968"/>
        <n v="1.2605389802764293"/>
        <n v="1.6547021123378178"/>
        <n v="1.1673139723603518"/>
        <n v="1.7728587420892408"/>
        <n v="0.57583054185363203"/>
        <n v="1.7803788131503326"/>
        <n v="0.71143055336792682"/>
        <n v="0.92533479688343401"/>
        <n v="2.6218867015072655"/>
        <n v="0.68316463547480621"/>
        <n v="0.28125861543199743"/>
        <n v="2.4247573889936436"/>
        <n v="1.5266460451260786"/>
        <n v="1.0601708646708878"/>
        <n v="1.0485843848137979"/>
        <n v="0.51340201542583597"/>
        <n v="2.0698100349100987"/>
        <n v="1.3311799017677677"/>
        <n v="0.41731221853410416"/>
        <n v="0.16501184499767707"/>
        <n v="1.5196830163658084"/>
        <n v="1.9341224881771035"/>
        <n v="0.55883279393141738"/>
        <n v="0.9362209949909196"/>
        <n v="0.61058998142490195"/>
        <n v="0.8353724653007405"/>
        <n v="1.6911883830416348"/>
        <n v="0.20117980581531036"/>
        <n v="1.7503940218718195"/>
        <n v="2.4955495076809187"/>
        <n v="1.0085330433847224"/>
        <n v="1.1612262957870867"/>
        <n v="1.8334649444186346"/>
        <n v="0.59743582537835671"/>
        <n v="2.0053841139464996"/>
        <n v="1.1370347444371187"/>
        <n v="1.1979910876413145"/>
        <n v="1.4306119524644285"/>
        <n v="1.2796137002059931"/>
        <n v="1.498889423050852"/>
        <n v="0.13242487039961151"/>
        <n v="1.3052694770324071"/>
        <n v="0.79966605381807354"/>
        <n v="0.88773444157797399"/>
        <n v="1.5616999213420681"/>
        <n v="1.2542125712885266"/>
        <n v="1.1310266453353996"/>
        <n v="0.56305835767050738"/>
        <n v="1.8182179008704304"/>
        <n v="0.91451226075318515"/>
        <n v="1.4577319547672876"/>
        <n v="1.1918238335965037"/>
        <n v="1.6692488741364166"/>
        <n v="2.6310301529878952"/>
        <n v="1.7954667017554438"/>
        <n v="2.0536080617033439"/>
        <n v="3.1284211811386862"/>
        <n v="1.887330934908086"/>
        <n v="1.3246784223424632"/>
        <n v="1.3970700482078118"/>
        <n v="1.4509280809501093"/>
        <n v="0.47377243459595408"/>
        <n v="0.5420896939181501"/>
        <n v="1.235328837290673"/>
        <n v="1.1250344617279897"/>
        <n v="3.8992961057514361"/>
        <n v="1.6474526046799816"/>
        <n v="1.1190581936148891"/>
        <n v="1.1795370719898093"/>
        <n v="0.89839782276513092"/>
        <n v="1.5127359030998466"/>
        <n v="1.6042897841134598"/>
        <n v="0.39928792122894713"/>
        <n v="1.9656351669092991"/>
        <n v="1.3639260313089248"/>
        <n v="1.6985333836653256"/>
        <n v="0.99160691518689925"/>
        <n v="1.8718610744395541"/>
        <n v="1.1734175644279259"/>
        <n v="1.0198967063214837"/>
        <n v="1.9262841072298278"/>
        <n v="2.2353311757256695"/>
        <n v="2.6401895199628331"/>
        <n v="2.135254547509486"/>
        <n v="1.9106550918182035"/>
        <n v="1.9498469965545833"/>
        <n v="2.5134066922958298"/>
        <n v="1.864150017446752"/>
        <n v="2.2777061793238875"/>
        <n v="2.2947675892233383"/>
        <n v="1.8411123394342002"/>
        <n v="1.8030345192994641"/>
        <n v="3.0589580062262276"/>
        <n v="1.6186137289917299"/>
        <n v="0.98599670344291013"/>
        <n v="1.7653545865224576"/>
        <n v="0.99723304242519795"/>
        <n v="1.3904094138394163"/>
        <n v="0.67850935338936813"/>
      </sharedItems>
    </cacheField>
    <cacheField name="v (m³)" numFmtId="164">
      <sharedItems containsSemiMixedTypes="0" containsString="0" containsNumber="1" minValue="0.81556563263295401" maxValue="68.237681850650134"/>
    </cacheField>
    <cacheField name="QF" numFmtId="0">
      <sharedItems containsSemiMixedTypes="0" containsString="0" containsNumber="1" containsInteger="1" minValue="1" maxValue="3"/>
    </cacheField>
    <cacheField name="LONGITUDE" numFmtId="165">
      <sharedItems containsSemiMixedTypes="0" containsString="0" containsNumber="1" minValue="364708.2" maxValue="368862.09999999899"/>
    </cacheField>
    <cacheField name="LATITUDE" numFmtId="165">
      <sharedItems containsSemiMixedTypes="0" containsString="0" containsNumber="1" minValue="9701996.9000000004" maxValue="9709538.5"/>
    </cacheField>
    <cacheField name="CATEGORIA" numFmtId="165">
      <sharedItems count="5">
        <s v="Remanescente"/>
        <s v="Matriz"/>
        <s v="Remanescente 2"/>
        <s v="Protegida"/>
        <s v="Explorar"/>
      </sharedItems>
    </cacheField>
    <cacheField name="CLASSE DIAMETRICA" numFmtId="165">
      <sharedItems/>
    </cacheField>
    <cacheField name="DISTRIBUIÇÃO DIAMETRICA" numFmtId="165">
      <sharedItems/>
    </cacheField>
    <cacheField name="GÊNERO" numFmtId="165">
      <sharedItems/>
    </cacheField>
    <cacheField name="TIPO DE VEGETAÇÃO" numFmtId="165">
      <sharedItems/>
    </cacheField>
    <cacheField name="Dmin (cm)" numFmtId="165">
      <sharedItems containsSemiMixedTypes="0" containsString="0" containsNumber="1" minValue="38.197186342054884" maxValue="124.14085561167836"/>
    </cacheField>
    <cacheField name="DMCE (cm)" numFmtId="165">
      <sharedItems containsSemiMixedTypes="0" containsString="0" containsNumber="1" minValue="50" maxValue="134.14085561167838"/>
    </cacheField>
    <cacheField name="COMPARE" numFmtId="165">
      <sharedItems count="2">
        <s v="DAP &lt; DMCE"/>
        <s v="DAP ≥ DMCE"/>
      </sharedItems>
    </cacheField>
    <cacheField name="DmaxC" numFmtId="165">
      <sharedItems/>
    </cacheField>
    <cacheField name="AMEAÇADA" numFmtId="165">
      <sharedItems/>
    </cacheField>
    <cacheField name="COMERCIAIS" numFmtId="165">
      <sharedItems count="2">
        <s v="Não"/>
        <s v="Sim"/>
      </sharedItems>
    </cacheField>
    <cacheField name="G (m²/ha) (571,5456 ha)" numFmtId="164">
      <sharedItems containsSemiMixedTypes="0" containsString="0" containsNumber="1" minValue="2.0049416709036808E-4" maxValue="6.8223709634916913E-3"/>
    </cacheField>
    <cacheField name="v (m³/ha) (571,5456 ha)" numFmtId="164">
      <sharedItems containsSemiMixedTypes="0" containsString="0" containsNumber="1" minValue="1.426947618235455E-3" maxValue="0.1193914918611045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36">
  <r>
    <n v="1"/>
    <x v="0"/>
    <n v="1"/>
    <n v="1"/>
    <x v="0"/>
    <x v="0"/>
    <n v="130"/>
    <x v="0"/>
    <n v="11"/>
    <x v="0"/>
    <n v="1.0355416372274171"/>
    <n v="1"/>
    <n v="368862.09999999899"/>
    <n v="9709538.5"/>
    <x v="0"/>
    <s v="TORETE"/>
    <s v="40├ 50"/>
    <s v="Etaballia"/>
    <s v="FOD"/>
    <n v="41.38028520389279"/>
    <n v="51.38028520389279"/>
    <x v="0"/>
    <s v="Inferior"/>
    <s v="Não"/>
    <x v="0"/>
    <n v="2.3530218221022364E-4"/>
    <n v="1.8118268030187219E-3"/>
  </r>
  <r>
    <n v="1"/>
    <x v="0"/>
    <n v="1"/>
    <n v="2"/>
    <x v="1"/>
    <x v="1"/>
    <n v="160"/>
    <x v="1"/>
    <n v="13"/>
    <x v="1"/>
    <n v="1.8538367771343973"/>
    <n v="2"/>
    <n v="368857.7"/>
    <n v="9709534.4000000004"/>
    <x v="1"/>
    <s v="TORA"/>
    <s v="50├ 60"/>
    <s v="Pouteria"/>
    <s v="FOD"/>
    <n v="39.788735772973837"/>
    <n v="50"/>
    <x v="1"/>
    <s v="Inferior"/>
    <s v="Não"/>
    <x v="0"/>
    <n v="3.5643407482732108E-4"/>
    <n v="3.2435500809286214E-3"/>
  </r>
  <r>
    <n v="1"/>
    <x v="0"/>
    <n v="2"/>
    <n v="3"/>
    <x v="2"/>
    <x v="2"/>
    <n v="125"/>
    <x v="2"/>
    <n v="16"/>
    <x v="2"/>
    <n v="1.3926057520540842"/>
    <n v="2"/>
    <n v="368823"/>
    <n v="9709517.4000000004"/>
    <x v="0"/>
    <s v="TORETE"/>
    <s v="30├ 40"/>
    <s v="Parkia"/>
    <s v="FOD"/>
    <n v="39.788735772973837"/>
    <n v="50"/>
    <x v="0"/>
    <s v="Inferior"/>
    <s v="Não"/>
    <x v="0"/>
    <n v="2.175500944990973E-4"/>
    <n v="2.4365610583898896E-3"/>
  </r>
  <r>
    <n v="1"/>
    <x v="0"/>
    <n v="2"/>
    <n v="4"/>
    <x v="3"/>
    <x v="3"/>
    <n v="131"/>
    <x v="3"/>
    <n v="14"/>
    <x v="3"/>
    <n v="1.3383164094160076"/>
    <n v="2"/>
    <n v="368801.299999999"/>
    <n v="9709506.9000000004"/>
    <x v="0"/>
    <s v="TORETE"/>
    <s v="40├ 50"/>
    <s v="Inga"/>
    <s v="FOD"/>
    <n v="41.38028520389279"/>
    <n v="51.38028520389279"/>
    <x v="0"/>
    <s v="Inferior"/>
    <s v="Não"/>
    <x v="0"/>
    <n v="2.3893613898873651E-4"/>
    <n v="2.3415741620896177E-3"/>
  </r>
  <r>
    <n v="1"/>
    <x v="0"/>
    <n v="2"/>
    <n v="5"/>
    <x v="4"/>
    <x v="4"/>
    <n v="252"/>
    <x v="4"/>
    <n v="17"/>
    <x v="4"/>
    <n v="6.0136504261340944"/>
    <n v="1"/>
    <n v="368800.299999999"/>
    <n v="9709495.6999999899"/>
    <x v="1"/>
    <s v="TORA"/>
    <s v="80├ 90"/>
    <s v="Dialium"/>
    <s v="FOD"/>
    <n v="42.335214862444161"/>
    <n v="52.335214862444161"/>
    <x v="1"/>
    <s v="Inferior"/>
    <s v="Não"/>
    <x v="0"/>
    <n v="8.8417927686852314E-4"/>
    <n v="1.0521733394735425E-2"/>
  </r>
  <r>
    <n v="1"/>
    <x v="0"/>
    <n v="2"/>
    <n v="6"/>
    <x v="5"/>
    <x v="5"/>
    <n v="252"/>
    <x v="4"/>
    <n v="17"/>
    <x v="4"/>
    <n v="6.0136504261340944"/>
    <n v="1"/>
    <n v="368799.59999999899"/>
    <n v="9709494.9000000004"/>
    <x v="1"/>
    <s v="TORA"/>
    <s v="80├ 90"/>
    <s v="Tachigali"/>
    <s v="FOD"/>
    <n v="39.152116000606256"/>
    <n v="50"/>
    <x v="1"/>
    <s v="Inferior"/>
    <s v="Não"/>
    <x v="1"/>
    <n v="8.8417927686852314E-4"/>
    <n v="1.0521733394735425E-2"/>
  </r>
  <r>
    <n v="1"/>
    <x v="0"/>
    <n v="2"/>
    <n v="7"/>
    <x v="3"/>
    <x v="3"/>
    <n v="131"/>
    <x v="3"/>
    <n v="17"/>
    <x v="3"/>
    <n v="1.6250984971480091"/>
    <n v="2"/>
    <n v="368806.5"/>
    <n v="9709487.4000000004"/>
    <x v="0"/>
    <s v="TORETE"/>
    <s v="40├ 50"/>
    <s v="Inga"/>
    <s v="FOD"/>
    <n v="41.38028520389279"/>
    <n v="51.38028520389279"/>
    <x v="0"/>
    <s v="Inferior"/>
    <s v="Não"/>
    <x v="0"/>
    <n v="2.3893613898873651E-4"/>
    <n v="2.8433400539659643E-3"/>
  </r>
  <r>
    <n v="1"/>
    <x v="0"/>
    <n v="3"/>
    <n v="8"/>
    <x v="6"/>
    <x v="6"/>
    <n v="132"/>
    <x v="5"/>
    <n v="13"/>
    <x v="5"/>
    <n v="1.2617676564370988"/>
    <n v="1"/>
    <n v="368791.7"/>
    <n v="9709450.1999999899"/>
    <x v="0"/>
    <s v="TORETE"/>
    <s v="40├ 50"/>
    <s v="Dimorphandra"/>
    <s v="FOD"/>
    <n v="39.788735772973837"/>
    <n v="50"/>
    <x v="0"/>
    <s v="Inferior"/>
    <s v="Não"/>
    <x v="0"/>
    <n v="2.4259794217934533E-4"/>
    <n v="2.2076412738320423E-3"/>
  </r>
  <r>
    <n v="1"/>
    <x v="0"/>
    <n v="3"/>
    <n v="9"/>
    <x v="7"/>
    <x v="7"/>
    <n v="222"/>
    <x v="6"/>
    <n v="17"/>
    <x v="6"/>
    <n v="4.6670563681278763"/>
    <n v="3"/>
    <n v="368808.59999999899"/>
    <n v="9709475.9000000004"/>
    <x v="2"/>
    <s v="TORA"/>
    <s v="70├ 80"/>
    <s v="Aspidosperma"/>
    <s v="FOD"/>
    <n v="47.109863155201019"/>
    <n v="57.109863155201019"/>
    <x v="1"/>
    <s v="Inferior"/>
    <s v="Não"/>
    <x v="0"/>
    <n v="6.8619128686678451E-4"/>
    <n v="8.1656763137147367E-3"/>
  </r>
  <r>
    <n v="1"/>
    <x v="0"/>
    <n v="3"/>
    <n v="10"/>
    <x v="8"/>
    <x v="8"/>
    <n v="165"/>
    <x v="7"/>
    <n v="16"/>
    <x v="7"/>
    <n v="2.4264762623790364"/>
    <n v="1"/>
    <n v="368790"/>
    <n v="9709461.0999999903"/>
    <x v="1"/>
    <s v="TORA"/>
    <s v="50├ 60"/>
    <s v="Licania"/>
    <s v="FOD"/>
    <n v="41.38028520389279"/>
    <n v="51.38028520389279"/>
    <x v="1"/>
    <s v="Inferior"/>
    <s v="Não"/>
    <x v="0"/>
    <n v="3.7905928465522713E-4"/>
    <n v="4.2454639881385437E-3"/>
  </r>
  <r>
    <n v="1"/>
    <x v="0"/>
    <n v="3"/>
    <n v="11"/>
    <x v="9"/>
    <x v="9"/>
    <n v="228"/>
    <x v="8"/>
    <n v="17"/>
    <x v="8"/>
    <n v="4.9227387842050083"/>
    <n v="2"/>
    <n v="368791"/>
    <n v="9709492.0999999903"/>
    <x v="1"/>
    <s v="TORA"/>
    <s v="70├ 80"/>
    <s v="Matisia"/>
    <s v="FOD"/>
    <n v="43.926764293363114"/>
    <n v="53.926764293363114"/>
    <x v="1"/>
    <s v="Inferior"/>
    <s v="Não"/>
    <x v="0"/>
    <n v="7.2378394319622878E-4"/>
    <n v="8.6130289240351227E-3"/>
  </r>
  <r>
    <n v="1"/>
    <x v="0"/>
    <n v="3"/>
    <n v="12"/>
    <x v="10"/>
    <x v="10"/>
    <n v="300"/>
    <x v="9"/>
    <n v="24"/>
    <x v="9"/>
    <n v="12.032113697747286"/>
    <n v="1"/>
    <n v="368771.59999999899"/>
    <n v="9709481.4000000004"/>
    <x v="1"/>
    <s v="TORA"/>
    <s v="90├ 100"/>
    <s v="Astronium"/>
    <s v="FOD"/>
    <n v="40.107045659157627"/>
    <n v="50.107045659157627"/>
    <x v="1"/>
    <s v="Inferior"/>
    <s v="Não"/>
    <x v="1"/>
    <n v="1.2530885443148001E-3"/>
    <n v="2.1051887544488643E-2"/>
  </r>
  <r>
    <n v="1"/>
    <x v="0"/>
    <n v="3"/>
    <n v="13"/>
    <x v="5"/>
    <x v="5"/>
    <n v="288"/>
    <x v="10"/>
    <n v="17"/>
    <x v="10"/>
    <n v="7.8545638218894274"/>
    <n v="1"/>
    <n v="368777.299999999"/>
    <n v="9709493.8000000007"/>
    <x v="1"/>
    <s v="TORA"/>
    <s v="90├ 100"/>
    <s v="Tachigali"/>
    <s v="FOD"/>
    <n v="39.152116000606256"/>
    <n v="50"/>
    <x v="1"/>
    <s v="Inferior"/>
    <s v="Não"/>
    <x v="1"/>
    <n v="1.1548464024405199E-3"/>
    <n v="1.3742672189042184E-2"/>
  </r>
  <r>
    <n v="1"/>
    <x v="0"/>
    <n v="3"/>
    <n v="14"/>
    <x v="5"/>
    <x v="5"/>
    <n v="160"/>
    <x v="1"/>
    <n v="13"/>
    <x v="1"/>
    <n v="1.8538367771343973"/>
    <n v="1"/>
    <n v="368772.4"/>
    <n v="9709487.4000000004"/>
    <x v="1"/>
    <s v="TORA"/>
    <s v="50├ 60"/>
    <s v="Tachigali"/>
    <s v="FOD"/>
    <n v="39.152116000606256"/>
    <n v="50"/>
    <x v="1"/>
    <s v="Inferior"/>
    <s v="Não"/>
    <x v="1"/>
    <n v="3.5643407482732108E-4"/>
    <n v="3.2435500809286214E-3"/>
  </r>
  <r>
    <n v="1"/>
    <x v="0"/>
    <n v="3"/>
    <n v="15"/>
    <x v="5"/>
    <x v="5"/>
    <n v="128"/>
    <x v="11"/>
    <n v="14"/>
    <x v="11"/>
    <n v="1.2777213479326304"/>
    <n v="1"/>
    <n v="368768.09999999899"/>
    <n v="9709481.8000000007"/>
    <x v="0"/>
    <s v="TORETE"/>
    <s v="40├ 50"/>
    <s v="Tachigali"/>
    <s v="FOD"/>
    <n v="39.152116000606256"/>
    <n v="50"/>
    <x v="0"/>
    <s v="Inferior"/>
    <s v="Não"/>
    <x v="1"/>
    <n v="2.2811780788948541E-4"/>
    <n v="2.2355545173169569E-3"/>
  </r>
  <r>
    <n v="1"/>
    <x v="0"/>
    <n v="3"/>
    <n v="16"/>
    <x v="9"/>
    <x v="9"/>
    <n v="170"/>
    <x v="12"/>
    <n v="16"/>
    <x v="12"/>
    <n v="2.5757635989992345"/>
    <n v="2"/>
    <n v="368758.9"/>
    <n v="9709469.9000000004"/>
    <x v="1"/>
    <s v="TORA"/>
    <s v="50├ 60"/>
    <s v="Matisia"/>
    <s v="FOD"/>
    <n v="43.926764293363114"/>
    <n v="53.926764293363114"/>
    <x v="1"/>
    <s v="Inferior"/>
    <s v="Não"/>
    <x v="0"/>
    <n v="4.0238065478553035E-4"/>
    <n v="4.5066633335979402E-3"/>
  </r>
  <r>
    <n v="1"/>
    <x v="0"/>
    <n v="3"/>
    <n v="17"/>
    <x v="10"/>
    <x v="10"/>
    <n v="175"/>
    <x v="13"/>
    <n v="18"/>
    <x v="13"/>
    <n v="3.0706956832792556"/>
    <n v="1"/>
    <n v="368758.7"/>
    <n v="9709472.8000000007"/>
    <x v="1"/>
    <s v="TORA"/>
    <s v="50├ 60"/>
    <s v="Astronium"/>
    <s v="FOD"/>
    <n v="40.107045659157627"/>
    <n v="50.107045659157627"/>
    <x v="1"/>
    <s v="Inferior"/>
    <s v="Não"/>
    <x v="1"/>
    <n v="4.2639818521823071E-4"/>
    <n v="5.3726171337497063E-3"/>
  </r>
  <r>
    <n v="1"/>
    <x v="0"/>
    <n v="3"/>
    <n v="18"/>
    <x v="11"/>
    <x v="11"/>
    <n v="200"/>
    <x v="14"/>
    <n v="14"/>
    <x v="14"/>
    <n v="3.1194368846011482"/>
    <n v="1"/>
    <n v="368758.7"/>
    <n v="9709472.8000000007"/>
    <x v="1"/>
    <s v="TORA"/>
    <s v="60├ 70"/>
    <s v="Bowdichia"/>
    <s v="FOD"/>
    <n v="48.383102699936181"/>
    <n v="58.383102699936181"/>
    <x v="1"/>
    <s v="Inferior"/>
    <s v="Não"/>
    <x v="0"/>
    <n v="5.5692824191768894E-4"/>
    <n v="5.4578967707933513E-3"/>
  </r>
  <r>
    <n v="1"/>
    <x v="0"/>
    <n v="3"/>
    <n v="19"/>
    <x v="12"/>
    <x v="12"/>
    <n v="143"/>
    <x v="15"/>
    <n v="17"/>
    <x v="15"/>
    <n v="1.9364628616152699"/>
    <n v="2"/>
    <n v="368757.4"/>
    <n v="9709471.1999999899"/>
    <x v="0"/>
    <s v="TORETE"/>
    <s v="40├ 50"/>
    <s v="Himatanthus"/>
    <s v="FOD"/>
    <n v="45.518313724282066"/>
    <n v="55.518313724282066"/>
    <x v="0"/>
    <s v="Inferior"/>
    <s v="Não"/>
    <x v="0"/>
    <n v="2.8471564047437059E-4"/>
    <n v="3.3881161216450101E-3"/>
  </r>
  <r>
    <n v="1"/>
    <x v="0"/>
    <n v="4"/>
    <n v="20"/>
    <x v="13"/>
    <x v="13"/>
    <n v="222"/>
    <x v="6"/>
    <n v="18"/>
    <x v="6"/>
    <n v="4.9415890956648107"/>
    <n v="1"/>
    <n v="368737.59999999899"/>
    <n v="9709446.8000000007"/>
    <x v="1"/>
    <s v="TORA"/>
    <s v="70├ 80"/>
    <s v="Handroanthus"/>
    <s v="FOD"/>
    <n v="49.656342244671343"/>
    <n v="70"/>
    <x v="1"/>
    <s v="Inferior"/>
    <s v="Vulneravel"/>
    <x v="0"/>
    <n v="6.8619128686678451E-4"/>
    <n v="8.6460102145214865E-3"/>
  </r>
  <r>
    <n v="1"/>
    <x v="0"/>
    <n v="4"/>
    <n v="21"/>
    <x v="14"/>
    <x v="14"/>
    <n v="225"/>
    <x v="16"/>
    <n v="17"/>
    <x v="16"/>
    <n v="4.794045301446185"/>
    <n v="2"/>
    <n v="368758.799999999"/>
    <n v="9709454.6999999899"/>
    <x v="1"/>
    <s v="TORA"/>
    <s v="70├ 80"/>
    <s v="Hymenolobium"/>
    <s v="FOD"/>
    <n v="41.38028520389279"/>
    <n v="51.38028520389279"/>
    <x v="1"/>
    <s v="Inferior"/>
    <s v="Não"/>
    <x v="1"/>
    <n v="7.0486230617707523E-4"/>
    <n v="8.3878614435071944E-3"/>
  </r>
  <r>
    <n v="1"/>
    <x v="0"/>
    <n v="4"/>
    <n v="22"/>
    <x v="4"/>
    <x v="4"/>
    <n v="133"/>
    <x v="17"/>
    <n v="16"/>
    <x v="17"/>
    <n v="1.5765634014774206"/>
    <n v="2"/>
    <n v="368761.7"/>
    <n v="9709453.5"/>
    <x v="0"/>
    <s v="TORETE"/>
    <s v="40├ 50"/>
    <s v="Dialium"/>
    <s v="FOD"/>
    <n v="42.335214862444161"/>
    <n v="52.335214862444161"/>
    <x v="0"/>
    <s v="Inferior"/>
    <s v="Não"/>
    <x v="0"/>
    <n v="2.4628759178205005E-4"/>
    <n v="2.7584210279589603E-3"/>
  </r>
  <r>
    <n v="1"/>
    <x v="0"/>
    <n v="4"/>
    <n v="23"/>
    <x v="15"/>
    <x v="15"/>
    <n v="215"/>
    <x v="18"/>
    <n v="17"/>
    <x v="18"/>
    <n v="4.3773776604316037"/>
    <n v="1"/>
    <n v="368741.09999999899"/>
    <n v="9709423.5"/>
    <x v="1"/>
    <s v="TORA"/>
    <s v="60├ 70"/>
    <s v="Lecythis"/>
    <s v="FOD"/>
    <n v="38.833806114422465"/>
    <n v="50"/>
    <x v="1"/>
    <s v="Inferior"/>
    <s v="Não"/>
    <x v="1"/>
    <n v="6.436001995661295E-4"/>
    <n v="7.6588423748369409E-3"/>
  </r>
  <r>
    <n v="1"/>
    <x v="0"/>
    <n v="4"/>
    <n v="24"/>
    <x v="16"/>
    <x v="16"/>
    <n v="142"/>
    <x v="19"/>
    <n v="13"/>
    <x v="19"/>
    <n v="1.4601861239897647"/>
    <n v="1"/>
    <n v="368748.299999999"/>
    <n v="9709427.9000000004"/>
    <x v="0"/>
    <s v="TORETE"/>
    <s v="40├ 50"/>
    <s v="Kielmeyera"/>
    <s v="FOD"/>
    <n v="41.38028520389279"/>
    <n v="51.38028520389279"/>
    <x v="0"/>
    <s v="Inferior"/>
    <s v="Não"/>
    <x v="0"/>
    <n v="2.8074752675070699E-4"/>
    <n v="2.5548024934314338E-3"/>
  </r>
  <r>
    <n v="1"/>
    <x v="0"/>
    <n v="4"/>
    <n v="25"/>
    <x v="17"/>
    <x v="17"/>
    <n v="423"/>
    <x v="20"/>
    <n v="16"/>
    <x v="20"/>
    <n v="15.947363494994253"/>
    <n v="3"/>
    <n v="368743.4"/>
    <n v="9709421.5"/>
    <x v="2"/>
    <s v="TORA"/>
    <s v="130├ 140"/>
    <s v="Buchenavia"/>
    <s v="FOD"/>
    <n v="41.38028520389279"/>
    <n v="51.38028520389279"/>
    <x v="1"/>
    <s v="Inferior"/>
    <s v="Não"/>
    <x v="0"/>
    <n v="2.4912653349522542E-3"/>
    <n v="2.7902171751465248E-2"/>
  </r>
  <r>
    <n v="1"/>
    <x v="0"/>
    <n v="4"/>
    <n v="26"/>
    <x v="18"/>
    <x v="18"/>
    <n v="136"/>
    <x v="21"/>
    <n v="9"/>
    <x v="21"/>
    <n v="0.92727489563972409"/>
    <n v="3"/>
    <n v="368738.299999999"/>
    <n v="9709409.9000000004"/>
    <x v="0"/>
    <s v="TORETE"/>
    <s v="40├ 50"/>
    <s v="Coutarea"/>
    <s v="FOD"/>
    <n v="40.425355545341418"/>
    <n v="50.425355545341418"/>
    <x v="0"/>
    <s v="Inferior"/>
    <s v="Não"/>
    <x v="0"/>
    <n v="2.5752361906273934E-4"/>
    <n v="1.6223988000952578E-3"/>
  </r>
  <r>
    <n v="1"/>
    <x v="0"/>
    <n v="4"/>
    <n v="27"/>
    <x v="18"/>
    <x v="18"/>
    <n v="180"/>
    <x v="22"/>
    <n v="10"/>
    <x v="22"/>
    <n v="1.804817054662093"/>
    <n v="3"/>
    <n v="368741.59999999899"/>
    <n v="9709411"/>
    <x v="2"/>
    <s v="TORA"/>
    <s v="50├ 60"/>
    <s v="Coutarea"/>
    <s v="FOD"/>
    <n v="40.425355545341418"/>
    <n v="50.425355545341418"/>
    <x v="1"/>
    <s v="Inferior"/>
    <s v="Não"/>
    <x v="0"/>
    <n v="4.5111187595332813E-4"/>
    <n v="3.1577831316732963E-3"/>
  </r>
  <r>
    <n v="1"/>
    <x v="0"/>
    <n v="4"/>
    <n v="28"/>
    <x v="6"/>
    <x v="6"/>
    <n v="130"/>
    <x v="0"/>
    <n v="14"/>
    <x v="0"/>
    <n v="1.3179620837439854"/>
    <n v="1"/>
    <n v="368749.59999999899"/>
    <n v="9709413.1999999899"/>
    <x v="0"/>
    <s v="TORETE"/>
    <s v="40├ 50"/>
    <s v="Dimorphandra"/>
    <s v="FOD"/>
    <n v="39.788735772973837"/>
    <n v="50"/>
    <x v="0"/>
    <s v="Inferior"/>
    <s v="Não"/>
    <x v="0"/>
    <n v="2.3530218221022364E-4"/>
    <n v="2.3059613856601913E-3"/>
  </r>
  <r>
    <n v="1"/>
    <x v="0"/>
    <n v="4"/>
    <n v="29"/>
    <x v="19"/>
    <x v="19"/>
    <n v="313"/>
    <x v="23"/>
    <n v="20"/>
    <x v="23"/>
    <n v="10.914575433838925"/>
    <n v="1"/>
    <n v="368761.9"/>
    <n v="9709429.1999999899"/>
    <x v="1"/>
    <s v="TORA"/>
    <s v="90├ 100"/>
    <s v="Piptadenia"/>
    <s v="FOD"/>
    <n v="39.788735772973837"/>
    <n v="50"/>
    <x v="1"/>
    <s v="Inferior"/>
    <s v="Não"/>
    <x v="1"/>
    <n v="1.3640425733108519E-3"/>
    <n v="1.9096596026351925E-2"/>
  </r>
  <r>
    <n v="1"/>
    <x v="0"/>
    <n v="4"/>
    <n v="30"/>
    <x v="20"/>
    <x v="20"/>
    <n v="186"/>
    <x v="24"/>
    <n v="18"/>
    <x v="24"/>
    <n v="3.4688583790605425"/>
    <n v="1"/>
    <n v="368753.9"/>
    <n v="9709418.8000000007"/>
    <x v="1"/>
    <s v="TORA"/>
    <s v="50├ 60"/>
    <s v="Hymenaea"/>
    <s v="FOD"/>
    <n v="47.7464829275686"/>
    <n v="57.7464829275686"/>
    <x v="1"/>
    <s v="Inferior"/>
    <s v="Não"/>
    <x v="0"/>
    <n v="4.8168723643460915E-4"/>
    <n v="6.0692591790760756E-3"/>
  </r>
  <r>
    <n v="1"/>
    <x v="0"/>
    <n v="5"/>
    <n v="31"/>
    <x v="21"/>
    <x v="21"/>
    <n v="135"/>
    <x v="25"/>
    <n v="13"/>
    <x v="25"/>
    <n v="1.3197724712216552"/>
    <n v="2"/>
    <n v="368746.4"/>
    <n v="9709376.4000000004"/>
    <x v="0"/>
    <s v="TORETE"/>
    <s v="40├ 50"/>
    <s v="Schefflera"/>
    <s v="FOD"/>
    <n v="40.425355545341418"/>
    <n v="50.425355545341418"/>
    <x v="0"/>
    <s v="Inferior"/>
    <s v="Não"/>
    <x v="0"/>
    <n v="2.53750430223747E-4"/>
    <n v="2.3091289150360974E-3"/>
  </r>
  <r>
    <n v="1"/>
    <x v="0"/>
    <n v="5"/>
    <n v="32"/>
    <x v="22"/>
    <x v="22"/>
    <n v="137"/>
    <x v="26"/>
    <n v="15"/>
    <x v="26"/>
    <n v="1.5682690416181864"/>
    <n v="1"/>
    <n v="368740.799999999"/>
    <n v="9709392.0999999903"/>
    <x v="0"/>
    <s v="TORETE"/>
    <s v="40├ 50"/>
    <s v="Hymenaea"/>
    <s v="FOD"/>
    <n v="41.38028520389279"/>
    <n v="51.38028520389279"/>
    <x v="0"/>
    <s v="Inferior"/>
    <s v="Não"/>
    <x v="1"/>
    <n v="2.6132465431382763E-4"/>
    <n v="2.7439088702951898E-3"/>
  </r>
  <r>
    <n v="1"/>
    <x v="0"/>
    <n v="5"/>
    <n v="33"/>
    <x v="23"/>
    <x v="23"/>
    <n v="227"/>
    <x v="27"/>
    <n v="18"/>
    <x v="27"/>
    <n v="5.1666898894268334"/>
    <n v="1"/>
    <n v="368719.59999999899"/>
    <n v="9709419.8000000007"/>
    <x v="1"/>
    <s v="TORA"/>
    <s v="70├ 80"/>
    <s v="Parkia"/>
    <s v="FOD"/>
    <n v="40.107045659157627"/>
    <n v="50.107045659157627"/>
    <x v="1"/>
    <s v="Inferior"/>
    <s v="Não"/>
    <x v="1"/>
    <n v="7.1744888444441493E-4"/>
    <n v="9.0398559439996279E-3"/>
  </r>
  <r>
    <n v="1"/>
    <x v="0"/>
    <n v="5"/>
    <n v="34"/>
    <x v="15"/>
    <x v="15"/>
    <n v="130"/>
    <x v="0"/>
    <n v="12"/>
    <x v="0"/>
    <n v="1.1296817860662731"/>
    <n v="1"/>
    <n v="368711.299999999"/>
    <n v="9709414.3000000007"/>
    <x v="0"/>
    <s v="TORETE"/>
    <s v="40├ 50"/>
    <s v="Lecythis"/>
    <s v="FOD"/>
    <n v="38.833806114422465"/>
    <n v="50"/>
    <x v="0"/>
    <s v="Inferior"/>
    <s v="Não"/>
    <x v="1"/>
    <n v="2.3530218221022364E-4"/>
    <n v="1.9765383305658784E-3"/>
  </r>
  <r>
    <n v="1"/>
    <x v="0"/>
    <n v="5"/>
    <n v="35"/>
    <x v="24"/>
    <x v="24"/>
    <n v="130"/>
    <x v="0"/>
    <n v="10"/>
    <x v="0"/>
    <n v="0.94140148838856097"/>
    <n v="1"/>
    <n v="368699.5"/>
    <n v="9709408.6999999899"/>
    <x v="0"/>
    <s v="TORETE"/>
    <s v="40├ 50"/>
    <s v="Virola"/>
    <s v="FOD"/>
    <n v="38.197186342054884"/>
    <n v="50"/>
    <x v="0"/>
    <s v="Inferior"/>
    <s v="Não"/>
    <x v="0"/>
    <n v="2.3530218221022364E-4"/>
    <n v="1.6471152754715653E-3"/>
  </r>
  <r>
    <n v="1"/>
    <x v="0"/>
    <n v="5"/>
    <n v="36"/>
    <x v="25"/>
    <x v="25"/>
    <n v="200"/>
    <x v="14"/>
    <n v="13"/>
    <x v="14"/>
    <n v="2.896619964272495"/>
    <n v="1"/>
    <n v="368708"/>
    <n v="9709434.6999999899"/>
    <x v="0"/>
    <s v="TORA"/>
    <s v="60├ 70"/>
    <s v="Aspidosperma"/>
    <s v="FOD"/>
    <n v="63.661977236758133"/>
    <n v="73.661977236758133"/>
    <x v="0"/>
    <s v="Inferior"/>
    <s v="Não"/>
    <x v="0"/>
    <n v="5.5692824191768894E-4"/>
    <n v="5.0680470014509696E-3"/>
  </r>
  <r>
    <n v="1"/>
    <x v="0"/>
    <n v="5"/>
    <n v="37"/>
    <x v="26"/>
    <x v="26"/>
    <n v="202"/>
    <x v="28"/>
    <n v="18"/>
    <x v="28"/>
    <n v="4.0913197276906681"/>
    <n v="1"/>
    <n v="368689.59999999899"/>
    <n v="9709448.4000000004"/>
    <x v="1"/>
    <s v="TORA"/>
    <s v="60├ 70"/>
    <s v="Couratari"/>
    <s v="FOD"/>
    <n v="38.833806114422465"/>
    <n v="50"/>
    <x v="1"/>
    <s v="Inferior"/>
    <s v="Não"/>
    <x v="1"/>
    <n v="5.681224995802345E-4"/>
    <n v="7.1583434947109529E-3"/>
  </r>
  <r>
    <n v="1"/>
    <x v="0"/>
    <n v="5"/>
    <n v="38"/>
    <x v="27"/>
    <x v="27"/>
    <n v="132"/>
    <x v="5"/>
    <n v="12"/>
    <x v="5"/>
    <n v="1.1647086059419374"/>
    <n v="1"/>
    <n v="368682.299999999"/>
    <n v="9709444.9000000004"/>
    <x v="0"/>
    <s v="TORETE"/>
    <s v="40├ 50"/>
    <s v="Parahancornia"/>
    <s v="FOD"/>
    <n v="39.788735772973837"/>
    <n v="50"/>
    <x v="0"/>
    <s v="Inferior"/>
    <s v="Não"/>
    <x v="0"/>
    <n v="2.4259794217934533E-4"/>
    <n v="2.0378227143065006E-3"/>
  </r>
  <r>
    <n v="1"/>
    <x v="0"/>
    <n v="5"/>
    <n v="39"/>
    <x v="1"/>
    <x v="1"/>
    <n v="135"/>
    <x v="25"/>
    <n v="15"/>
    <x v="25"/>
    <n v="1.5228143898711408"/>
    <n v="1"/>
    <n v="368672.4"/>
    <n v="9709439.0999999903"/>
    <x v="0"/>
    <s v="TORETE"/>
    <s v="40├ 50"/>
    <s v="Pouteria"/>
    <s v="FOD"/>
    <n v="39.788735772973837"/>
    <n v="50"/>
    <x v="0"/>
    <s v="Inferior"/>
    <s v="Não"/>
    <x v="0"/>
    <n v="2.53750430223747E-4"/>
    <n v="2.6643795173493436E-3"/>
  </r>
  <r>
    <n v="1"/>
    <x v="0"/>
    <n v="5"/>
    <n v="40"/>
    <x v="1"/>
    <x v="1"/>
    <n v="146"/>
    <x v="29"/>
    <n v="12"/>
    <x v="29"/>
    <n v="1.424869642117673"/>
    <n v="2"/>
    <n v="368661.9"/>
    <n v="9709428.6999999899"/>
    <x v="0"/>
    <s v="TORETE"/>
    <s v="40├ 50"/>
    <s v="Pouteria"/>
    <s v="FOD"/>
    <n v="39.788735772973837"/>
    <n v="50"/>
    <x v="0"/>
    <s v="Inferior"/>
    <s v="Não"/>
    <x v="0"/>
    <n v="2.9678706011793647E-4"/>
    <n v="2.4930113049906658E-3"/>
  </r>
  <r>
    <n v="1"/>
    <x v="0"/>
    <n v="6"/>
    <n v="41"/>
    <x v="1"/>
    <x v="1"/>
    <n v="125"/>
    <x v="2"/>
    <n v="12"/>
    <x v="2"/>
    <n v="1.0444543140405633"/>
    <n v="2"/>
    <n v="368648.4"/>
    <n v="9709409.3000000007"/>
    <x v="0"/>
    <s v="TORETE"/>
    <s v="30├ 40"/>
    <s v="Pouteria"/>
    <s v="FOD"/>
    <n v="39.788735772973837"/>
    <n v="50"/>
    <x v="0"/>
    <s v="Inferior"/>
    <s v="Não"/>
    <x v="0"/>
    <n v="2.175500944990973E-4"/>
    <n v="1.8274207937924174E-3"/>
  </r>
  <r>
    <n v="1"/>
    <x v="0"/>
    <n v="6"/>
    <n v="42"/>
    <x v="7"/>
    <x v="7"/>
    <n v="286"/>
    <x v="30"/>
    <n v="20"/>
    <x v="30"/>
    <n v="9.1127664076012707"/>
    <n v="3"/>
    <n v="368652.7"/>
    <n v="9709414.9000000004"/>
    <x v="2"/>
    <s v="TORA"/>
    <s v="90├ 100"/>
    <s v="Aspidosperma"/>
    <s v="FOD"/>
    <n v="47.109863155201019"/>
    <n v="57.109863155201019"/>
    <x v="1"/>
    <s v="Inferior"/>
    <s v="Não"/>
    <x v="0"/>
    <n v="1.1388625618974824E-3"/>
    <n v="1.5944075866564753E-2"/>
  </r>
  <r>
    <n v="1"/>
    <x v="0"/>
    <n v="6"/>
    <n v="43"/>
    <x v="28"/>
    <x v="28"/>
    <n v="125"/>
    <x v="2"/>
    <n v="12"/>
    <x v="2"/>
    <n v="1.0444543140405633"/>
    <n v="2"/>
    <n v="368654.4"/>
    <n v="9709404"/>
    <x v="0"/>
    <s v="TORETE"/>
    <s v="30├ 40"/>
    <s v="Protium"/>
    <s v="FOD"/>
    <n v="39.788735772973837"/>
    <n v="50"/>
    <x v="0"/>
    <s v="Inferior"/>
    <s v="Não"/>
    <x v="0"/>
    <n v="2.175500944990973E-4"/>
    <n v="1.8274207937924174E-3"/>
  </r>
  <r>
    <n v="1"/>
    <x v="0"/>
    <n v="6"/>
    <n v="44"/>
    <x v="5"/>
    <x v="5"/>
    <n v="130"/>
    <x v="0"/>
    <n v="12"/>
    <x v="0"/>
    <n v="1.1296817860662731"/>
    <n v="1"/>
    <n v="368648.299999999"/>
    <n v="9709396"/>
    <x v="0"/>
    <s v="TORETE"/>
    <s v="40├ 50"/>
    <s v="Tachigali"/>
    <s v="FOD"/>
    <n v="39.152116000606256"/>
    <n v="50"/>
    <x v="0"/>
    <s v="Inferior"/>
    <s v="Não"/>
    <x v="1"/>
    <n v="2.3530218221022364E-4"/>
    <n v="1.9765383305658784E-3"/>
  </r>
  <r>
    <n v="1"/>
    <x v="0"/>
    <n v="6"/>
    <n v="45"/>
    <x v="29"/>
    <x v="29"/>
    <n v="403"/>
    <x v="31"/>
    <n v="20"/>
    <x v="31"/>
    <n v="18.093736606828138"/>
    <n v="1"/>
    <n v="368655.9"/>
    <n v="9709351.1999999899"/>
    <x v="1"/>
    <s v="TORA"/>
    <s v="120├ 130"/>
    <s v="Alexa"/>
    <s v="FOD"/>
    <n v="39.788735772973837"/>
    <n v="50"/>
    <x v="1"/>
    <s v="Inferior"/>
    <s v="Não"/>
    <x v="0"/>
    <n v="2.2612539710402486E-3"/>
    <n v="3.1657555594563479E-2"/>
  </r>
  <r>
    <n v="1"/>
    <x v="0"/>
    <n v="6"/>
    <n v="46"/>
    <x v="5"/>
    <x v="5"/>
    <n v="308"/>
    <x v="32"/>
    <n v="18"/>
    <x v="32"/>
    <n v="9.5117869485258204"/>
    <n v="1"/>
    <n v="368692.799999999"/>
    <n v="9709380.9000000004"/>
    <x v="1"/>
    <s v="TORA"/>
    <s v="90├ 100"/>
    <s v="Tachigali"/>
    <s v="FOD"/>
    <n v="39.152116000606256"/>
    <n v="50"/>
    <x v="1"/>
    <s v="Inferior"/>
    <s v="Não"/>
    <x v="1"/>
    <n v="1.3208110185319911E-3"/>
    <n v="1.6642218833503086E-2"/>
  </r>
  <r>
    <n v="1"/>
    <x v="0"/>
    <n v="6"/>
    <n v="47"/>
    <x v="5"/>
    <x v="5"/>
    <n v="142"/>
    <x v="19"/>
    <n v="15"/>
    <x v="19"/>
    <n v="1.6848301430651129"/>
    <n v="2"/>
    <n v="368693.59999999899"/>
    <n v="9709381.1999999899"/>
    <x v="0"/>
    <s v="TORETE"/>
    <s v="40├ 50"/>
    <s v="Tachigali"/>
    <s v="FOD"/>
    <n v="39.152116000606256"/>
    <n v="50"/>
    <x v="0"/>
    <s v="Inferior"/>
    <s v="Não"/>
    <x v="1"/>
    <n v="2.8074752675070699E-4"/>
    <n v="2.9478490308824231E-3"/>
  </r>
  <r>
    <n v="1"/>
    <x v="0"/>
    <n v="6"/>
    <n v="48"/>
    <x v="30"/>
    <x v="30"/>
    <n v="311"/>
    <x v="33"/>
    <n v="17"/>
    <x v="33"/>
    <n v="9.1592070242207697"/>
    <n v="2"/>
    <n v="368676.7"/>
    <n v="9709334.5"/>
    <x v="1"/>
    <s v="TORA"/>
    <s v="90├ 100"/>
    <s v="Apuleia"/>
    <s v="FOD"/>
    <n v="39.788735772973837"/>
    <n v="50"/>
    <x v="1"/>
    <s v="Inferior"/>
    <s v="Não"/>
    <x v="1"/>
    <n v="1.3466664121630201E-3"/>
    <n v="1.6025330304739939E-2"/>
  </r>
  <r>
    <n v="1"/>
    <x v="0"/>
    <n v="6"/>
    <n v="49"/>
    <x v="19"/>
    <x v="19"/>
    <n v="125"/>
    <x v="2"/>
    <n v="11"/>
    <x v="2"/>
    <n v="0.95741645453718294"/>
    <n v="1"/>
    <n v="368684"/>
    <n v="9709344.0999999903"/>
    <x v="0"/>
    <s v="TORETE"/>
    <s v="30├ 40"/>
    <s v="Piptadenia"/>
    <s v="FOD"/>
    <n v="39.788735772973837"/>
    <n v="50"/>
    <x v="0"/>
    <s v="Inferior"/>
    <s v="Não"/>
    <x v="1"/>
    <n v="2.175500944990973E-4"/>
    <n v="1.675135727643049E-3"/>
  </r>
  <r>
    <n v="1"/>
    <x v="0"/>
    <n v="6"/>
    <n v="50"/>
    <x v="18"/>
    <x v="18"/>
    <n v="127"/>
    <x v="34"/>
    <n v="12"/>
    <x v="34"/>
    <n v="1.0781442323942556"/>
    <n v="3"/>
    <n v="368685.5"/>
    <n v="9709342.8000000007"/>
    <x v="0"/>
    <s v="TORETE"/>
    <s v="40├ 50"/>
    <s v="Coutarea"/>
    <s v="FOD"/>
    <n v="40.425355545341418"/>
    <n v="50.425355545341418"/>
    <x v="0"/>
    <s v="Inferior"/>
    <s v="Não"/>
    <x v="0"/>
    <n v="2.2456739034726014E-4"/>
    <n v="1.8863660789169854E-3"/>
  </r>
  <r>
    <n v="1"/>
    <x v="0"/>
    <n v="6"/>
    <n v="51"/>
    <x v="5"/>
    <x v="5"/>
    <n v="125"/>
    <x v="2"/>
    <n v="10"/>
    <x v="2"/>
    <n v="0.87037859503380266"/>
    <n v="2"/>
    <n v="368697.7"/>
    <n v="9709345.4000000004"/>
    <x v="0"/>
    <s v="TORETE"/>
    <s v="30├ 40"/>
    <s v="Tachigali"/>
    <s v="FOD"/>
    <n v="39.152116000606256"/>
    <n v="50"/>
    <x v="0"/>
    <s v="Inferior"/>
    <s v="Não"/>
    <x v="1"/>
    <n v="2.175500944990973E-4"/>
    <n v="1.5228506614936809E-3"/>
  </r>
  <r>
    <n v="1"/>
    <x v="0"/>
    <n v="6"/>
    <n v="52"/>
    <x v="3"/>
    <x v="3"/>
    <n v="130"/>
    <x v="0"/>
    <n v="12"/>
    <x v="0"/>
    <n v="1.1296817860662731"/>
    <n v="2"/>
    <n v="368699.2"/>
    <n v="9709344.0999999903"/>
    <x v="0"/>
    <s v="TORETE"/>
    <s v="40├ 50"/>
    <s v="Inga"/>
    <s v="FOD"/>
    <n v="41.38028520389279"/>
    <n v="51.38028520389279"/>
    <x v="0"/>
    <s v="Inferior"/>
    <s v="Não"/>
    <x v="0"/>
    <n v="2.3530218221022364E-4"/>
    <n v="1.9765383305658784E-3"/>
  </r>
  <r>
    <n v="1"/>
    <x v="0"/>
    <n v="6"/>
    <n v="53"/>
    <x v="18"/>
    <x v="18"/>
    <n v="132"/>
    <x v="5"/>
    <n v="10"/>
    <x v="5"/>
    <n v="0.97059050495161436"/>
    <n v="3"/>
    <n v="368708.2"/>
    <n v="9709342.8000000007"/>
    <x v="0"/>
    <s v="TORETE"/>
    <s v="40├ 50"/>
    <s v="Coutarea"/>
    <s v="FOD"/>
    <n v="40.425355545341418"/>
    <n v="50.425355545341418"/>
    <x v="0"/>
    <s v="Inferior"/>
    <s v="Não"/>
    <x v="0"/>
    <n v="2.4259794217934533E-4"/>
    <n v="1.6981855952554171E-3"/>
  </r>
  <r>
    <n v="1"/>
    <x v="0"/>
    <n v="6"/>
    <n v="54"/>
    <x v="1"/>
    <x v="1"/>
    <n v="152"/>
    <x v="35"/>
    <n v="15"/>
    <x v="35"/>
    <n v="1.9304857977274534"/>
    <n v="1"/>
    <n v="368691.299999999"/>
    <n v="9709317.5"/>
    <x v="0"/>
    <s v="TORETE"/>
    <s v="40├ 50"/>
    <s v="Pouteria"/>
    <s v="FOD"/>
    <n v="39.788735772973837"/>
    <n v="50"/>
    <x v="0"/>
    <s v="Inferior"/>
    <s v="Não"/>
    <x v="0"/>
    <n v="3.2168175253165715E-4"/>
    <n v="3.3776584015824001E-3"/>
  </r>
  <r>
    <n v="1"/>
    <x v="0"/>
    <n v="6"/>
    <n v="55"/>
    <x v="1"/>
    <x v="1"/>
    <n v="130"/>
    <x v="0"/>
    <n v="12"/>
    <x v="0"/>
    <n v="1.1296817860662731"/>
    <n v="2"/>
    <n v="368693.2"/>
    <n v="9709319.9000000004"/>
    <x v="0"/>
    <s v="TORETE"/>
    <s v="40├ 50"/>
    <s v="Pouteria"/>
    <s v="FOD"/>
    <n v="39.788735772973837"/>
    <n v="50"/>
    <x v="0"/>
    <s v="Inferior"/>
    <s v="Não"/>
    <x v="0"/>
    <n v="2.3530218221022364E-4"/>
    <n v="1.9765383305658784E-3"/>
  </r>
  <r>
    <n v="1"/>
    <x v="0"/>
    <n v="7"/>
    <n v="56"/>
    <x v="26"/>
    <x v="26"/>
    <n v="140"/>
    <x v="36"/>
    <n v="20"/>
    <x v="36"/>
    <n v="2.1836058192208037"/>
    <n v="1"/>
    <n v="368662.9"/>
    <n v="9709300.3000000007"/>
    <x v="0"/>
    <s v="TORETE"/>
    <s v="40├ 50"/>
    <s v="Couratari"/>
    <s v="FOD"/>
    <n v="38.833806114422465"/>
    <n v="50"/>
    <x v="0"/>
    <s v="Inferior"/>
    <s v="Não"/>
    <x v="1"/>
    <n v="2.7289483853966759E-4"/>
    <n v="3.820527739555346E-3"/>
  </r>
  <r>
    <n v="1"/>
    <x v="0"/>
    <n v="7"/>
    <n v="57"/>
    <x v="31"/>
    <x v="31"/>
    <n v="150"/>
    <x v="37"/>
    <n v="19"/>
    <x v="37"/>
    <n v="2.3813558360124834"/>
    <n v="2"/>
    <n v="368664.4"/>
    <n v="9709337.0999999903"/>
    <x v="0"/>
    <s v="TORETE"/>
    <s v="40├ 50"/>
    <s v="Sterculia"/>
    <s v="FOD"/>
    <n v="38.833806114422465"/>
    <n v="50"/>
    <x v="0"/>
    <s v="Inferior"/>
    <s v="Não"/>
    <x v="0"/>
    <n v="3.1327213607870003E-4"/>
    <n v="4.16651940984671E-3"/>
  </r>
  <r>
    <n v="1"/>
    <x v="0"/>
    <n v="7"/>
    <n v="58"/>
    <x v="5"/>
    <x v="5"/>
    <n v="272"/>
    <x v="38"/>
    <n v="16"/>
    <x v="38"/>
    <n v="6.5939548134380379"/>
    <n v="1"/>
    <n v="368655.7"/>
    <n v="9709342.0999999903"/>
    <x v="1"/>
    <s v="TORA"/>
    <s v="80├ 90"/>
    <s v="Tachigali"/>
    <s v="FOD"/>
    <n v="39.152116000606256"/>
    <n v="50"/>
    <x v="1"/>
    <s v="Inferior"/>
    <s v="Não"/>
    <x v="1"/>
    <n v="1.0300944762509574E-3"/>
    <n v="1.1537058134010722E-2"/>
  </r>
  <r>
    <n v="1"/>
    <x v="0"/>
    <n v="7"/>
    <n v="59"/>
    <x v="31"/>
    <x v="31"/>
    <n v="180"/>
    <x v="22"/>
    <n v="19"/>
    <x v="22"/>
    <n v="3.429152403857977"/>
    <n v="2"/>
    <n v="368647.5"/>
    <n v="9709341.3000000007"/>
    <x v="1"/>
    <s v="TORA"/>
    <s v="50├ 60"/>
    <s v="Sterculia"/>
    <s v="FOD"/>
    <n v="38.833806114422465"/>
    <n v="50"/>
    <x v="1"/>
    <s v="Inferior"/>
    <s v="Não"/>
    <x v="0"/>
    <n v="4.5111187595332813E-4"/>
    <n v="5.9997879501792637E-3"/>
  </r>
  <r>
    <n v="1"/>
    <x v="0"/>
    <n v="7"/>
    <n v="60"/>
    <x v="19"/>
    <x v="19"/>
    <n v="332"/>
    <x v="39"/>
    <n v="17"/>
    <x v="39"/>
    <n v="10.437903196179839"/>
    <n v="1"/>
    <n v="368626.299999999"/>
    <n v="9709332.9000000004"/>
    <x v="1"/>
    <s v="TORA"/>
    <s v="100├ 110"/>
    <s v="Piptadenia"/>
    <s v="FOD"/>
    <n v="39.788735772973837"/>
    <n v="50"/>
    <x v="1"/>
    <s v="Inferior"/>
    <s v="Não"/>
    <x v="1"/>
    <n v="1.5346714634283842E-3"/>
    <n v="1.8262590414797771E-2"/>
  </r>
  <r>
    <n v="1"/>
    <x v="0"/>
    <n v="7"/>
    <n v="61"/>
    <x v="5"/>
    <x v="5"/>
    <n v="300"/>
    <x v="9"/>
    <n v="12"/>
    <x v="9"/>
    <n v="6.0160568488736432"/>
    <n v="1"/>
    <n v="368626.7"/>
    <n v="9709335.1999999899"/>
    <x v="1"/>
    <s v="TORA"/>
    <s v="90├ 100"/>
    <s v="Tachigali"/>
    <s v="FOD"/>
    <n v="39.152116000606256"/>
    <n v="50"/>
    <x v="1"/>
    <s v="Inferior"/>
    <s v="Não"/>
    <x v="1"/>
    <n v="1.2530885443148001E-3"/>
    <n v="1.0525943772244322E-2"/>
  </r>
  <r>
    <n v="1"/>
    <x v="0"/>
    <n v="7"/>
    <n v="62"/>
    <x v="15"/>
    <x v="15"/>
    <n v="125"/>
    <x v="2"/>
    <n v="20"/>
    <x v="2"/>
    <n v="1.7407571900676053"/>
    <n v="1"/>
    <n v="368622.5"/>
    <n v="9709336.3000000007"/>
    <x v="0"/>
    <s v="TORETE"/>
    <s v="30├ 40"/>
    <s v="Lecythis"/>
    <s v="FOD"/>
    <n v="38.833806114422465"/>
    <n v="50"/>
    <x v="0"/>
    <s v="Inferior"/>
    <s v="Não"/>
    <x v="1"/>
    <n v="2.175500944990973E-4"/>
    <n v="3.0457013229873617E-3"/>
  </r>
  <r>
    <n v="1"/>
    <x v="0"/>
    <n v="8"/>
    <n v="63"/>
    <x v="15"/>
    <x v="15"/>
    <n v="125"/>
    <x v="2"/>
    <n v="20"/>
    <x v="2"/>
    <n v="1.7407571900676053"/>
    <n v="1"/>
    <n v="368591"/>
    <n v="9709326.1999999899"/>
    <x v="0"/>
    <s v="TORETE"/>
    <s v="30├ 40"/>
    <s v="Lecythis"/>
    <s v="FOD"/>
    <n v="38.833806114422465"/>
    <n v="50"/>
    <x v="0"/>
    <s v="Inferior"/>
    <s v="Não"/>
    <x v="1"/>
    <n v="2.175500944990973E-4"/>
    <n v="3.0457013229873617E-3"/>
  </r>
  <r>
    <n v="1"/>
    <x v="0"/>
    <n v="8"/>
    <n v="64"/>
    <x v="29"/>
    <x v="29"/>
    <n v="230"/>
    <x v="40"/>
    <n v="15"/>
    <x v="40"/>
    <n v="4.4201306570196639"/>
    <n v="1"/>
    <n v="368593.9"/>
    <n v="9709325"/>
    <x v="1"/>
    <s v="TORA"/>
    <s v="70├ 80"/>
    <s v="Alexa"/>
    <s v="FOD"/>
    <n v="39.788735772973837"/>
    <n v="50"/>
    <x v="1"/>
    <s v="Inferior"/>
    <s v="Não"/>
    <x v="0"/>
    <n v="7.3653759993614395E-4"/>
    <n v="7.7336447993295102E-3"/>
  </r>
  <r>
    <n v="1"/>
    <x v="0"/>
    <n v="8"/>
    <n v="65"/>
    <x v="6"/>
    <x v="6"/>
    <n v="150"/>
    <x v="37"/>
    <n v="12"/>
    <x v="37"/>
    <n v="1.5040142122184108"/>
    <n v="2"/>
    <n v="368579.4"/>
    <n v="9709296.3000000007"/>
    <x v="0"/>
    <s v="TORETE"/>
    <s v="40├ 50"/>
    <s v="Dimorphandra"/>
    <s v="FOD"/>
    <n v="39.788735772973837"/>
    <n v="50"/>
    <x v="0"/>
    <s v="Inferior"/>
    <s v="Não"/>
    <x v="0"/>
    <n v="3.1327213607870003E-4"/>
    <n v="2.6314859430610804E-3"/>
  </r>
  <r>
    <n v="1"/>
    <x v="0"/>
    <n v="8"/>
    <n v="66"/>
    <x v="29"/>
    <x v="29"/>
    <n v="125"/>
    <x v="2"/>
    <n v="15"/>
    <x v="2"/>
    <n v="1.3055678925507039"/>
    <n v="1"/>
    <n v="368581.799999999"/>
    <n v="9709284.6999999899"/>
    <x v="0"/>
    <s v="TORETE"/>
    <s v="30├ 40"/>
    <s v="Alexa"/>
    <s v="FOD"/>
    <n v="39.788735772973837"/>
    <n v="50"/>
    <x v="0"/>
    <s v="Inferior"/>
    <s v="Não"/>
    <x v="0"/>
    <n v="2.175500944990973E-4"/>
    <n v="2.2842759922405212E-3"/>
  </r>
  <r>
    <n v="1"/>
    <x v="0"/>
    <n v="8"/>
    <n v="67"/>
    <x v="27"/>
    <x v="27"/>
    <n v="125"/>
    <x v="2"/>
    <n v="15"/>
    <x v="2"/>
    <n v="1.3055678925507039"/>
    <n v="1"/>
    <n v="368581.799999999"/>
    <n v="9709284.6999999899"/>
    <x v="0"/>
    <s v="TORETE"/>
    <s v="30├ 40"/>
    <s v="Parahancornia"/>
    <s v="FOD"/>
    <n v="39.788735772973837"/>
    <n v="50"/>
    <x v="0"/>
    <s v="Inferior"/>
    <s v="Não"/>
    <x v="0"/>
    <n v="2.175500944990973E-4"/>
    <n v="2.2842759922405212E-3"/>
  </r>
  <r>
    <n v="1"/>
    <x v="0"/>
    <n v="8"/>
    <n v="68"/>
    <x v="3"/>
    <x v="3"/>
    <n v="142"/>
    <x v="19"/>
    <n v="12"/>
    <x v="19"/>
    <n v="1.3478641144520904"/>
    <n v="2"/>
    <n v="368608.2"/>
    <n v="9709310.9000000004"/>
    <x v="0"/>
    <s v="TORETE"/>
    <s v="40├ 50"/>
    <s v="Inga"/>
    <s v="FOD"/>
    <n v="41.38028520389279"/>
    <n v="51.38028520389279"/>
    <x v="0"/>
    <s v="Inferior"/>
    <s v="Não"/>
    <x v="0"/>
    <n v="2.8074752675070699E-4"/>
    <n v="2.3582792247059388E-3"/>
  </r>
  <r>
    <n v="1"/>
    <x v="0"/>
    <n v="8"/>
    <n v="69"/>
    <x v="32"/>
    <x v="32"/>
    <n v="190"/>
    <x v="41"/>
    <n v="20"/>
    <x v="41"/>
    <n v="4.021845411932194"/>
    <n v="2"/>
    <n v="368613.7"/>
    <n v="9709318.0999999903"/>
    <x v="1"/>
    <s v="TORA"/>
    <s v="60├ 70"/>
    <s v="Cordia"/>
    <s v="FOD"/>
    <n v="42.335214862444161"/>
    <n v="52.335214862444161"/>
    <x v="1"/>
    <s v="Inferior"/>
    <s v="Não"/>
    <x v="0"/>
    <n v="5.0262773833071434E-4"/>
    <n v="7.0367883366299986E-3"/>
  </r>
  <r>
    <n v="1"/>
    <x v="0"/>
    <n v="8"/>
    <n v="70"/>
    <x v="23"/>
    <x v="23"/>
    <n v="162"/>
    <x v="42"/>
    <n v="15"/>
    <x v="42"/>
    <n v="2.192852721414444"/>
    <n v="2"/>
    <n v="368613.7"/>
    <n v="9709318.0999999903"/>
    <x v="1"/>
    <s v="TORA"/>
    <s v="50├ 60"/>
    <s v="Parkia"/>
    <s v="FOD"/>
    <n v="40.107045659157627"/>
    <n v="50.107045659157627"/>
    <x v="1"/>
    <s v="Inferior"/>
    <s v="Não"/>
    <x v="1"/>
    <n v="3.6540061952219585E-4"/>
    <n v="3.8367065049830572E-3"/>
  </r>
  <r>
    <n v="1"/>
    <x v="0"/>
    <n v="8"/>
    <n v="71"/>
    <x v="19"/>
    <x v="19"/>
    <n v="370"/>
    <x v="43"/>
    <n v="20"/>
    <x v="43"/>
    <n v="15.251818196496329"/>
    <n v="1"/>
    <n v="368633"/>
    <n v="9709295.5999999903"/>
    <x v="1"/>
    <s v="TORA"/>
    <s v="110├ 120"/>
    <s v="Piptadenia"/>
    <s v="FOD"/>
    <n v="39.788735772973837"/>
    <n v="50"/>
    <x v="1"/>
    <s v="Inferior"/>
    <s v="Não"/>
    <x v="1"/>
    <n v="1.9060869079632905E-3"/>
    <n v="2.6685216711486066E-2"/>
  </r>
  <r>
    <n v="1"/>
    <x v="0"/>
    <n v="8"/>
    <n v="72"/>
    <x v="19"/>
    <x v="19"/>
    <n v="200"/>
    <x v="14"/>
    <n v="16"/>
    <x v="14"/>
    <n v="3.565070725258455"/>
    <n v="1"/>
    <n v="368612.9"/>
    <n v="9709267.8000000007"/>
    <x v="1"/>
    <s v="TORA"/>
    <s v="60├ 70"/>
    <s v="Piptadenia"/>
    <s v="FOD"/>
    <n v="39.788735772973837"/>
    <n v="50"/>
    <x v="1"/>
    <s v="Inferior"/>
    <s v="Não"/>
    <x v="1"/>
    <n v="5.5692824191768894E-4"/>
    <n v="6.2375963094781156E-3"/>
  </r>
  <r>
    <n v="1"/>
    <x v="0"/>
    <n v="8"/>
    <n v="73"/>
    <x v="6"/>
    <x v="6"/>
    <n v="162"/>
    <x v="42"/>
    <n v="16"/>
    <x v="42"/>
    <n v="2.3390429028420732"/>
    <n v="1"/>
    <n v="368609.299999999"/>
    <n v="9709263"/>
    <x v="1"/>
    <s v="TORA"/>
    <s v="50├ 60"/>
    <s v="Dimorphandra"/>
    <s v="FOD"/>
    <n v="39.788735772973837"/>
    <n v="50"/>
    <x v="1"/>
    <s v="Inferior"/>
    <s v="Não"/>
    <x v="0"/>
    <n v="3.6540061952219585E-4"/>
    <n v="4.0924869386485931E-3"/>
  </r>
  <r>
    <n v="1"/>
    <x v="0"/>
    <n v="8"/>
    <n v="74"/>
    <x v="29"/>
    <x v="29"/>
    <n v="231"/>
    <x v="44"/>
    <n v="18"/>
    <x v="44"/>
    <n v="5.3503801585457751"/>
    <n v="1"/>
    <n v="368608.2"/>
    <n v="9709259.9000000004"/>
    <x v="1"/>
    <s v="TORA"/>
    <s v="70├ 80"/>
    <s v="Alexa"/>
    <s v="FOD"/>
    <n v="39.788735772973837"/>
    <n v="50"/>
    <x v="1"/>
    <s v="Inferior"/>
    <s v="Não"/>
    <x v="0"/>
    <n v="7.4295619792424516E-4"/>
    <n v="9.3612480938454878E-3"/>
  </r>
  <r>
    <n v="1"/>
    <x v="0"/>
    <n v="8"/>
    <n v="75"/>
    <x v="26"/>
    <x v="26"/>
    <n v="168"/>
    <x v="45"/>
    <n v="19"/>
    <x v="45"/>
    <n v="2.9871727606940599"/>
    <n v="1"/>
    <n v="368643.09999999899"/>
    <n v="9709290.5999999903"/>
    <x v="1"/>
    <s v="TORA"/>
    <s v="50├ 60"/>
    <s v="Couratari"/>
    <s v="FOD"/>
    <n v="38.833806114422465"/>
    <n v="50"/>
    <x v="1"/>
    <s v="Inferior"/>
    <s v="Não"/>
    <x v="1"/>
    <n v="3.9296856749712139E-4"/>
    <n v="5.2264819477117145E-3"/>
  </r>
  <r>
    <n v="1"/>
    <x v="0"/>
    <n v="8"/>
    <n v="76"/>
    <x v="33"/>
    <x v="33"/>
    <n v="180"/>
    <x v="22"/>
    <n v="15"/>
    <x v="22"/>
    <n v="2.7072255819931397"/>
    <n v="1"/>
    <n v="368648.2"/>
    <n v="9709279.3000000007"/>
    <x v="0"/>
    <s v="TORA"/>
    <s v="50├ 60"/>
    <s v="Dipteryx"/>
    <s v="FOD"/>
    <n v="39.152116000606256"/>
    <n v="80"/>
    <x v="0"/>
    <s v="Inferior"/>
    <s v="Vulneravel"/>
    <x v="1"/>
    <n v="4.5111187595332813E-4"/>
    <n v="4.7366746975099454E-3"/>
  </r>
  <r>
    <n v="1"/>
    <x v="0"/>
    <n v="8"/>
    <n v="77"/>
    <x v="19"/>
    <x v="19"/>
    <n v="300"/>
    <x v="9"/>
    <n v="16"/>
    <x v="9"/>
    <n v="8.0214091318315237"/>
    <n v="1"/>
    <n v="368633.299999999"/>
    <n v="9709248.4000000004"/>
    <x v="1"/>
    <s v="TORA"/>
    <s v="90├ 100"/>
    <s v="Piptadenia"/>
    <s v="FOD"/>
    <n v="39.788735772973837"/>
    <n v="50"/>
    <x v="1"/>
    <s v="Inferior"/>
    <s v="Não"/>
    <x v="1"/>
    <n v="1.2530885443148001E-3"/>
    <n v="1.4034591696325762E-2"/>
  </r>
  <r>
    <n v="1"/>
    <x v="0"/>
    <n v="8"/>
    <n v="78"/>
    <x v="19"/>
    <x v="19"/>
    <n v="300"/>
    <x v="9"/>
    <n v="17"/>
    <x v="9"/>
    <n v="8.5227472025709936"/>
    <n v="1"/>
    <n v="368634.5"/>
    <n v="9709235.1999999899"/>
    <x v="1"/>
    <s v="TORA"/>
    <s v="90├ 100"/>
    <s v="Piptadenia"/>
    <s v="FOD"/>
    <n v="39.788735772973837"/>
    <n v="50"/>
    <x v="1"/>
    <s v="Inferior"/>
    <s v="Não"/>
    <x v="1"/>
    <n v="1.2530885443148001E-3"/>
    <n v="1.491175367734612E-2"/>
  </r>
  <r>
    <n v="1"/>
    <x v="0"/>
    <n v="8"/>
    <n v="79"/>
    <x v="17"/>
    <x v="17"/>
    <n v="250"/>
    <x v="46"/>
    <n v="20"/>
    <x v="46"/>
    <n v="6.9630287602704213"/>
    <n v="1"/>
    <n v="368637.299999999"/>
    <n v="9709235.4000000004"/>
    <x v="1"/>
    <s v="TORA"/>
    <s v="70├ 80"/>
    <s v="Buchenavia"/>
    <s v="FOD"/>
    <n v="41.38028520389279"/>
    <n v="51.38028520389279"/>
    <x v="1"/>
    <s v="Inferior"/>
    <s v="Não"/>
    <x v="0"/>
    <n v="8.7020037799638919E-4"/>
    <n v="1.2182805291949447E-2"/>
  </r>
  <r>
    <n v="1"/>
    <x v="0"/>
    <n v="9"/>
    <n v="80"/>
    <x v="5"/>
    <x v="5"/>
    <n v="136"/>
    <x v="21"/>
    <n v="16"/>
    <x v="21"/>
    <n v="1.6484887033595095"/>
    <n v="1"/>
    <n v="368616"/>
    <n v="9709234.4000000004"/>
    <x v="0"/>
    <s v="TORETE"/>
    <s v="40├ 50"/>
    <s v="Tachigali"/>
    <s v="FOD"/>
    <n v="39.152116000606256"/>
    <n v="50"/>
    <x v="0"/>
    <s v="Inferior"/>
    <s v="Não"/>
    <x v="1"/>
    <n v="2.5752361906273934E-4"/>
    <n v="2.8842645335026805E-3"/>
  </r>
  <r>
    <n v="1"/>
    <x v="0"/>
    <n v="9"/>
    <n v="81"/>
    <x v="29"/>
    <x v="29"/>
    <n v="170"/>
    <x v="12"/>
    <n v="19"/>
    <x v="12"/>
    <n v="3.0587192738115907"/>
    <n v="1"/>
    <n v="368616.59999999899"/>
    <n v="9709243.3000000007"/>
    <x v="1"/>
    <s v="TORA"/>
    <s v="50├ 60"/>
    <s v="Alexa"/>
    <s v="FOD"/>
    <n v="39.788735772973837"/>
    <n v="50"/>
    <x v="1"/>
    <s v="Inferior"/>
    <s v="Não"/>
    <x v="0"/>
    <n v="4.0238065478553035E-4"/>
    <n v="5.3516627086475531E-3"/>
  </r>
  <r>
    <n v="1"/>
    <x v="0"/>
    <n v="9"/>
    <n v="82"/>
    <x v="34"/>
    <x v="34"/>
    <n v="180"/>
    <x v="22"/>
    <n v="16"/>
    <x v="22"/>
    <n v="2.887707287459349"/>
    <n v="1"/>
    <n v="368616.09999999899"/>
    <n v="9709247.6999999899"/>
    <x v="1"/>
    <s v="TORA"/>
    <s v="50├ 60"/>
    <s v="Lecythis"/>
    <s v="FOD"/>
    <n v="40.743665431525208"/>
    <n v="50.743665431525208"/>
    <x v="1"/>
    <s v="Inferior"/>
    <s v="Não"/>
    <x v="1"/>
    <n v="4.5111187595332813E-4"/>
    <n v="5.0524530106772752E-3"/>
  </r>
  <r>
    <n v="1"/>
    <x v="0"/>
    <n v="9"/>
    <n v="83"/>
    <x v="5"/>
    <x v="5"/>
    <n v="241"/>
    <x v="47"/>
    <n v="20"/>
    <x v="47"/>
    <n v="6.4707147748042591"/>
    <n v="1"/>
    <n v="368603"/>
    <n v="9709233.9000000004"/>
    <x v="1"/>
    <s v="TORA"/>
    <s v="70├ 80"/>
    <s v="Tachigali"/>
    <s v="FOD"/>
    <n v="39.152116000606256"/>
    <n v="50"/>
    <x v="1"/>
    <s v="Inferior"/>
    <s v="Não"/>
    <x v="1"/>
    <n v="8.0867373047053225E-4"/>
    <n v="1.132143222658745E-2"/>
  </r>
  <r>
    <n v="1"/>
    <x v="0"/>
    <n v="9"/>
    <n v="84"/>
    <x v="19"/>
    <x v="19"/>
    <n v="400"/>
    <x v="48"/>
    <n v="15"/>
    <x v="48"/>
    <n v="13.369015219719206"/>
    <n v="1"/>
    <n v="368602.9"/>
    <n v="9709235.3000000007"/>
    <x v="1"/>
    <s v="TORA"/>
    <s v="120├ 130"/>
    <s v="Piptadenia"/>
    <s v="FOD"/>
    <n v="39.788735772973837"/>
    <n v="50"/>
    <x v="1"/>
    <s v="Inferior"/>
    <s v="Não"/>
    <x v="1"/>
    <n v="2.2277129676707558E-3"/>
    <n v="2.3390986160542932E-2"/>
  </r>
  <r>
    <n v="1"/>
    <x v="0"/>
    <n v="9"/>
    <n v="85"/>
    <x v="5"/>
    <x v="5"/>
    <n v="212"/>
    <x v="49"/>
    <n v="20"/>
    <x v="49"/>
    <n v="5.0071418336254991"/>
    <n v="1"/>
    <n v="368598.7"/>
    <n v="9709236.4000000004"/>
    <x v="1"/>
    <s v="TORA"/>
    <s v="60├ 70"/>
    <s v="Tachigali"/>
    <s v="FOD"/>
    <n v="39.152116000606256"/>
    <n v="50"/>
    <x v="1"/>
    <s v="Inferior"/>
    <s v="Não"/>
    <x v="1"/>
    <n v="6.2576457261871526E-4"/>
    <n v="8.7607040166620131E-3"/>
  </r>
  <r>
    <n v="1"/>
    <x v="0"/>
    <n v="9"/>
    <n v="86"/>
    <x v="15"/>
    <x v="15"/>
    <n v="125"/>
    <x v="2"/>
    <n v="16"/>
    <x v="2"/>
    <n v="1.3926057520540842"/>
    <n v="1"/>
    <n v="368573.9"/>
    <n v="9709231.9000000004"/>
    <x v="0"/>
    <s v="TORETE"/>
    <s v="30├ 40"/>
    <s v="Lecythis"/>
    <s v="FOD"/>
    <n v="38.833806114422465"/>
    <n v="50"/>
    <x v="0"/>
    <s v="Inferior"/>
    <s v="Não"/>
    <x v="1"/>
    <n v="2.175500944990973E-4"/>
    <n v="2.4365610583898896E-3"/>
  </r>
  <r>
    <n v="1"/>
    <x v="0"/>
    <n v="9"/>
    <n v="87"/>
    <x v="20"/>
    <x v="20"/>
    <n v="160"/>
    <x v="1"/>
    <n v="19"/>
    <x v="1"/>
    <n v="2.7094537511964267"/>
    <n v="1"/>
    <n v="368589.7"/>
    <n v="9709259.0999999903"/>
    <x v="0"/>
    <s v="TORA"/>
    <s v="50├ 60"/>
    <s v="Hymenaea"/>
    <s v="FOD"/>
    <n v="47.7464829275686"/>
    <n v="57.7464829275686"/>
    <x v="0"/>
    <s v="Inferior"/>
    <s v="Não"/>
    <x v="0"/>
    <n v="3.5643407482732108E-4"/>
    <n v="4.7405731952033696E-3"/>
  </r>
  <r>
    <n v="1"/>
    <x v="0"/>
    <n v="9"/>
    <n v="88"/>
    <x v="29"/>
    <x v="29"/>
    <n v="231"/>
    <x v="44"/>
    <n v="16"/>
    <x v="44"/>
    <n v="4.7558934742629111"/>
    <n v="1"/>
    <n v="368586"/>
    <n v="9709269.0999999903"/>
    <x v="1"/>
    <s v="TORA"/>
    <s v="70├ 80"/>
    <s v="Alexa"/>
    <s v="FOD"/>
    <n v="39.788735772973837"/>
    <n v="50"/>
    <x v="1"/>
    <s v="Inferior"/>
    <s v="Não"/>
    <x v="0"/>
    <n v="7.4295619792424516E-4"/>
    <n v="8.3211094167515449E-3"/>
  </r>
  <r>
    <n v="1"/>
    <x v="0"/>
    <n v="9"/>
    <n v="89"/>
    <x v="34"/>
    <x v="34"/>
    <n v="160"/>
    <x v="1"/>
    <n v="12"/>
    <x v="1"/>
    <n v="1.711233948124059"/>
    <n v="2"/>
    <n v="368573"/>
    <n v="9709268.5999999903"/>
    <x v="1"/>
    <s v="TORA"/>
    <s v="50├ 60"/>
    <s v="Lecythis"/>
    <s v="FOD"/>
    <n v="40.743665431525208"/>
    <n v="50.743665431525208"/>
    <x v="1"/>
    <s v="Inferior"/>
    <s v="Não"/>
    <x v="1"/>
    <n v="3.5643407482732108E-4"/>
    <n v="2.9940462285494968E-3"/>
  </r>
  <r>
    <n v="1"/>
    <x v="0"/>
    <n v="9"/>
    <n v="90"/>
    <x v="35"/>
    <x v="35"/>
    <n v="433"/>
    <x v="50"/>
    <n v="16"/>
    <x v="50"/>
    <n v="16.710288630199564"/>
    <n v="1"/>
    <n v="368571.299999999"/>
    <n v="9709279.5"/>
    <x v="1"/>
    <s v="TORA"/>
    <s v="130├ 140"/>
    <s v="Erisma"/>
    <s v="FOD"/>
    <n v="41.38028520389279"/>
    <n v="51.38028520389279"/>
    <x v="1"/>
    <s v="Inferior"/>
    <s v="Não"/>
    <x v="1"/>
    <n v="2.6104479787226399E-3"/>
    <n v="2.9237017361693565E-2"/>
  </r>
  <r>
    <n v="1"/>
    <x v="0"/>
    <n v="9"/>
    <n v="91"/>
    <x v="29"/>
    <x v="29"/>
    <n v="300"/>
    <x v="9"/>
    <n v="16"/>
    <x v="9"/>
    <n v="8.0214091318315237"/>
    <n v="1"/>
    <n v="368554.7"/>
    <n v="9709254.4000000004"/>
    <x v="1"/>
    <s v="TORA"/>
    <s v="90├ 100"/>
    <s v="Alexa"/>
    <s v="FOD"/>
    <n v="39.788735772973837"/>
    <n v="50"/>
    <x v="1"/>
    <s v="Inferior"/>
    <s v="Não"/>
    <x v="0"/>
    <n v="1.2530885443148001E-3"/>
    <n v="1.4034591696325762E-2"/>
  </r>
  <r>
    <n v="1"/>
    <x v="0"/>
    <n v="9"/>
    <n v="92"/>
    <x v="29"/>
    <x v="29"/>
    <n v="342"/>
    <x v="51"/>
    <n v="17"/>
    <x v="51"/>
    <n v="11.076162264461267"/>
    <n v="1"/>
    <n v="368551.59999999899"/>
    <n v="9709265.0999999903"/>
    <x v="1"/>
    <s v="TORA"/>
    <s v="100├ 110"/>
    <s v="Alexa"/>
    <s v="FOD"/>
    <n v="39.788735772973837"/>
    <n v="50"/>
    <x v="1"/>
    <s v="Inferior"/>
    <s v="Não"/>
    <x v="0"/>
    <n v="1.6285138721915146E-3"/>
    <n v="1.9379315079079026E-2"/>
  </r>
  <r>
    <n v="1"/>
    <x v="0"/>
    <n v="10"/>
    <n v="93"/>
    <x v="21"/>
    <x v="21"/>
    <n v="160"/>
    <x v="1"/>
    <n v="18"/>
    <x v="1"/>
    <n v="2.5668509221860885"/>
    <n v="2"/>
    <n v="368560.5"/>
    <n v="9709227.1999999899"/>
    <x v="1"/>
    <s v="TORA"/>
    <s v="50├ 60"/>
    <s v="Schefflera"/>
    <s v="FOD"/>
    <n v="40.425355545341418"/>
    <n v="50.425355545341418"/>
    <x v="1"/>
    <s v="Inferior"/>
    <s v="Não"/>
    <x v="0"/>
    <n v="3.5643407482732108E-4"/>
    <n v="4.491069342824245E-3"/>
  </r>
  <r>
    <n v="1"/>
    <x v="0"/>
    <n v="10"/>
    <n v="94"/>
    <x v="29"/>
    <x v="29"/>
    <n v="300"/>
    <x v="9"/>
    <n v="18"/>
    <x v="9"/>
    <n v="9.0240852733104635"/>
    <n v="1"/>
    <n v="368550.09999999899"/>
    <n v="9709213.6999999899"/>
    <x v="1"/>
    <s v="TORA"/>
    <s v="90├ 100"/>
    <s v="Alexa"/>
    <s v="FOD"/>
    <n v="39.788735772973837"/>
    <n v="50"/>
    <x v="1"/>
    <s v="Inferior"/>
    <s v="Não"/>
    <x v="0"/>
    <n v="1.2530885443148001E-3"/>
    <n v="1.578891565836648E-2"/>
  </r>
  <r>
    <n v="1"/>
    <x v="0"/>
    <n v="10"/>
    <n v="95"/>
    <x v="36"/>
    <x v="36"/>
    <n v="191"/>
    <x v="52"/>
    <n v="18"/>
    <x v="52"/>
    <n v="3.6578628317293229"/>
    <n v="1"/>
    <n v="368539.4"/>
    <n v="9709188.3000000007"/>
    <x v="1"/>
    <s v="TORA"/>
    <s v="60├ 70"/>
    <s v="Parkia"/>
    <s v="FOD"/>
    <n v="43.608454407179323"/>
    <n v="53.608454407179323"/>
    <x v="1"/>
    <s v="Inferior"/>
    <s v="Não"/>
    <x v="0"/>
    <n v="5.0793247983498034E-4"/>
    <n v="6.399949245920751E-3"/>
  </r>
  <r>
    <n v="1"/>
    <x v="0"/>
    <n v="10"/>
    <n v="96"/>
    <x v="19"/>
    <x v="19"/>
    <n v="313"/>
    <x v="23"/>
    <n v="16"/>
    <x v="23"/>
    <n v="8.7316603470711396"/>
    <n v="1"/>
    <n v="368557.299999999"/>
    <n v="9709195.1999999899"/>
    <x v="1"/>
    <s v="TORA"/>
    <s v="90├ 100"/>
    <s v="Piptadenia"/>
    <s v="FOD"/>
    <n v="39.788735772973837"/>
    <n v="50"/>
    <x v="1"/>
    <s v="Inferior"/>
    <s v="Não"/>
    <x v="1"/>
    <n v="1.3640425733108519E-3"/>
    <n v="1.5277276821081539E-2"/>
  </r>
  <r>
    <n v="1"/>
    <x v="0"/>
    <n v="10"/>
    <n v="97"/>
    <x v="19"/>
    <x v="19"/>
    <n v="331"/>
    <x v="53"/>
    <n v="16"/>
    <x v="53"/>
    <n v="9.7648178432510395"/>
    <n v="1"/>
    <n v="368557.299999999"/>
    <n v="9709195.1999999899"/>
    <x v="1"/>
    <s v="TORA"/>
    <s v="100├ 110"/>
    <s v="Piptadenia"/>
    <s v="FOD"/>
    <n v="39.788735772973837"/>
    <n v="50"/>
    <x v="1"/>
    <s v="Inferior"/>
    <s v="Não"/>
    <x v="1"/>
    <n v="1.5254403778185981E-3"/>
    <n v="1.7084932231568296E-2"/>
  </r>
  <r>
    <n v="1"/>
    <x v="0"/>
    <n v="10"/>
    <n v="98"/>
    <x v="29"/>
    <x v="29"/>
    <n v="170"/>
    <x v="12"/>
    <n v="20"/>
    <x v="12"/>
    <n v="3.2197044987490426"/>
    <n v="1"/>
    <n v="368572.59999999899"/>
    <n v="9709215.0999999903"/>
    <x v="1"/>
    <s v="TORA"/>
    <s v="50├ 60"/>
    <s v="Alexa"/>
    <s v="FOD"/>
    <n v="39.788735772973837"/>
    <n v="50"/>
    <x v="1"/>
    <s v="Inferior"/>
    <s v="Não"/>
    <x v="0"/>
    <n v="4.0238065478553035E-4"/>
    <n v="5.633329166997424E-3"/>
  </r>
  <r>
    <n v="1"/>
    <x v="0"/>
    <n v="10"/>
    <n v="99"/>
    <x v="19"/>
    <x v="19"/>
    <n v="177"/>
    <x v="54"/>
    <n v="16"/>
    <x v="54"/>
    <n v="2.792252518790554"/>
    <n v="1"/>
    <n v="368576.5"/>
    <n v="9709217"/>
    <x v="1"/>
    <s v="TORA"/>
    <s v="50├ 60"/>
    <s v="Piptadenia"/>
    <s v="FOD"/>
    <n v="39.788735772973837"/>
    <n v="50"/>
    <x v="1"/>
    <s v="Inferior"/>
    <s v="Não"/>
    <x v="1"/>
    <n v="4.3620012227598201E-4"/>
    <n v="4.8854413694909985E-3"/>
  </r>
  <r>
    <n v="1"/>
    <x v="0"/>
    <n v="10"/>
    <n v="100"/>
    <x v="30"/>
    <x v="30"/>
    <n v="192"/>
    <x v="55"/>
    <n v="21"/>
    <x v="55"/>
    <n v="4.3123095492726273"/>
    <n v="1"/>
    <n v="368576.59999999899"/>
    <n v="9709157.9000000004"/>
    <x v="1"/>
    <s v="TORA"/>
    <s v="60├ 70"/>
    <s v="Apuleia"/>
    <s v="FOD"/>
    <n v="39.788735772973837"/>
    <n v="50"/>
    <x v="1"/>
    <s v="Inferior"/>
    <s v="Não"/>
    <x v="1"/>
    <n v="5.1326506775134213E-4"/>
    <n v="7.5449964959447297E-3"/>
  </r>
  <r>
    <n v="1"/>
    <x v="0"/>
    <n v="11"/>
    <n v="101"/>
    <x v="26"/>
    <x v="26"/>
    <n v="203"/>
    <x v="56"/>
    <n v="17"/>
    <x v="56"/>
    <n v="3.9023765496749796"/>
    <n v="1"/>
    <n v="368553.05073572299"/>
    <n v="9709120.4252736904"/>
    <x v="1"/>
    <s v="TORA"/>
    <s v="60├ 70"/>
    <s v="Couratari"/>
    <s v="FOD"/>
    <n v="38.833806114422465"/>
    <n v="50"/>
    <x v="1"/>
    <s v="Inferior"/>
    <s v="Não"/>
    <x v="1"/>
    <n v="5.7376139802965123E-4"/>
    <n v="6.8277606365528491E-3"/>
  </r>
  <r>
    <n v="1"/>
    <x v="0"/>
    <n v="11"/>
    <n v="102"/>
    <x v="5"/>
    <x v="5"/>
    <n v="130"/>
    <x v="0"/>
    <n v="11"/>
    <x v="0"/>
    <n v="1.0355416372274171"/>
    <n v="1"/>
    <n v="368550.40000000002"/>
    <n v="9709132.0999999903"/>
    <x v="0"/>
    <s v="TORETE"/>
    <s v="40├ 50"/>
    <s v="Tachigali"/>
    <s v="FOD"/>
    <n v="39.152116000606256"/>
    <n v="50"/>
    <x v="0"/>
    <s v="Inferior"/>
    <s v="Não"/>
    <x v="1"/>
    <n v="2.3530218221022364E-4"/>
    <n v="1.8118268030187219E-3"/>
  </r>
  <r>
    <n v="1"/>
    <x v="0"/>
    <n v="11"/>
    <n v="103"/>
    <x v="17"/>
    <x v="17"/>
    <n v="320"/>
    <x v="57"/>
    <n v="23"/>
    <x v="57"/>
    <n v="13.119460268951117"/>
    <n v="1"/>
    <n v="368556.2"/>
    <n v="9709164.4000000004"/>
    <x v="1"/>
    <s v="TORA"/>
    <s v="100├ 110"/>
    <s v="Buchenavia"/>
    <s v="FOD"/>
    <n v="41.38028520389279"/>
    <n v="51.38028520389279"/>
    <x v="1"/>
    <s v="Inferior"/>
    <s v="Não"/>
    <x v="0"/>
    <n v="1.4257362993092843E-3"/>
    <n v="2.2954354418879473E-2"/>
  </r>
  <r>
    <n v="1"/>
    <x v="0"/>
    <n v="11"/>
    <n v="104"/>
    <x v="17"/>
    <x v="17"/>
    <n v="172"/>
    <x v="58"/>
    <n v="18"/>
    <x v="58"/>
    <n v="2.9663170969512977"/>
    <n v="1"/>
    <n v="368515.5"/>
    <n v="9709196.5999999903"/>
    <x v="1"/>
    <s v="TORA"/>
    <s v="50├ 60"/>
    <s v="Buchenavia"/>
    <s v="FOD"/>
    <n v="41.38028520389279"/>
    <n v="51.38028520389279"/>
    <x v="1"/>
    <s v="Inferior"/>
    <s v="Não"/>
    <x v="0"/>
    <n v="4.1190412772232278E-4"/>
    <n v="5.1899920093012673E-3"/>
  </r>
  <r>
    <n v="1"/>
    <x v="0"/>
    <n v="11"/>
    <n v="105"/>
    <x v="10"/>
    <x v="10"/>
    <n v="246"/>
    <x v="59"/>
    <n v="23"/>
    <x v="59"/>
    <n v="7.7532935316000557"/>
    <n v="1"/>
    <n v="368483.59999999899"/>
    <n v="9709229"/>
    <x v="1"/>
    <s v="TORA"/>
    <s v="70├ 80"/>
    <s v="Astronium"/>
    <s v="FOD"/>
    <n v="40.107045659157627"/>
    <n v="50.107045659157627"/>
    <x v="1"/>
    <s v="Inferior"/>
    <s v="Não"/>
    <x v="1"/>
    <n v="8.4257673719727181E-4"/>
    <n v="1.3565485468876074E-2"/>
  </r>
  <r>
    <n v="1"/>
    <x v="0"/>
    <n v="11"/>
    <n v="106"/>
    <x v="22"/>
    <x v="22"/>
    <n v="308"/>
    <x v="32"/>
    <n v="22"/>
    <x v="32"/>
    <n v="11.625517381531559"/>
    <n v="1"/>
    <n v="368465.2"/>
    <n v="9709234.5999999903"/>
    <x v="1"/>
    <s v="TORA"/>
    <s v="90├ 100"/>
    <s v="Hymenaea"/>
    <s v="FOD"/>
    <n v="41.38028520389279"/>
    <n v="51.38028520389279"/>
    <x v="1"/>
    <s v="Inferior"/>
    <s v="Não"/>
    <x v="1"/>
    <n v="1.3208110185319911E-3"/>
    <n v="2.0340489685392663E-2"/>
  </r>
  <r>
    <n v="1"/>
    <x v="0"/>
    <n v="11"/>
    <n v="107"/>
    <x v="15"/>
    <x v="15"/>
    <n v="193"/>
    <x v="60"/>
    <n v="17"/>
    <x v="60"/>
    <n v="3.5273756727618553"/>
    <n v="1"/>
    <n v="368461.9"/>
    <n v="9709233.5"/>
    <x v="1"/>
    <s v="TORA"/>
    <s v="60├ 70"/>
    <s v="Lecythis"/>
    <s v="FOD"/>
    <n v="38.833806114422465"/>
    <n v="50"/>
    <x v="1"/>
    <s v="Inferior"/>
    <s v="Não"/>
    <x v="1"/>
    <n v="5.1862550207979992E-4"/>
    <n v="6.1716434747496191E-3"/>
  </r>
  <r>
    <n v="1"/>
    <x v="0"/>
    <n v="11"/>
    <n v="108"/>
    <x v="20"/>
    <x v="20"/>
    <n v="200"/>
    <x v="14"/>
    <n v="18"/>
    <x v="14"/>
    <n v="4.0107045659157619"/>
    <n v="1"/>
    <n v="368468.4"/>
    <n v="9709245.1999999899"/>
    <x v="1"/>
    <s v="TORA"/>
    <s v="60├ 70"/>
    <s v="Hymenaea"/>
    <s v="FOD"/>
    <n v="47.7464829275686"/>
    <n v="57.7464829275686"/>
    <x v="1"/>
    <s v="Inferior"/>
    <s v="Não"/>
    <x v="0"/>
    <n v="5.5692824191768894E-4"/>
    <n v="7.0172958481628809E-3"/>
  </r>
  <r>
    <n v="1"/>
    <x v="0"/>
    <n v="11"/>
    <n v="109"/>
    <x v="3"/>
    <x v="3"/>
    <n v="194"/>
    <x v="61"/>
    <n v="14"/>
    <x v="61"/>
    <n v="2.9350781647212201"/>
    <n v="1"/>
    <n v="368455.7"/>
    <n v="9709233.5999999903"/>
    <x v="1"/>
    <s v="TORA"/>
    <s v="60├ 70"/>
    <s v="Inga"/>
    <s v="FOD"/>
    <n v="41.38028520389279"/>
    <n v="51.38028520389279"/>
    <x v="1"/>
    <s v="Inferior"/>
    <s v="Não"/>
    <x v="0"/>
    <n v="5.240137828203535E-4"/>
    <n v="5.1353350716394639E-3"/>
  </r>
  <r>
    <n v="1"/>
    <x v="0"/>
    <n v="11"/>
    <n v="110"/>
    <x v="26"/>
    <x v="26"/>
    <n v="190"/>
    <x v="41"/>
    <n v="22"/>
    <x v="41"/>
    <n v="4.4240299531254141"/>
    <n v="1"/>
    <n v="368447.799999999"/>
    <n v="9709223.3000000007"/>
    <x v="1"/>
    <s v="TORA"/>
    <s v="60├ 70"/>
    <s v="Couratari"/>
    <s v="FOD"/>
    <n v="38.833806114422465"/>
    <n v="50"/>
    <x v="1"/>
    <s v="Inferior"/>
    <s v="Não"/>
    <x v="1"/>
    <n v="5.0262773833071434E-4"/>
    <n v="7.7404671702930002E-3"/>
  </r>
  <r>
    <n v="1"/>
    <x v="0"/>
    <n v="11"/>
    <n v="111"/>
    <x v="2"/>
    <x v="2"/>
    <n v="193"/>
    <x v="60"/>
    <n v="17"/>
    <x v="60"/>
    <n v="3.5273756727618553"/>
    <n v="1"/>
    <n v="368439.4"/>
    <n v="9709217.3000000007"/>
    <x v="1"/>
    <s v="TORA"/>
    <s v="60├ 70"/>
    <s v="Parkia"/>
    <s v="FOD"/>
    <n v="39.788735772973837"/>
    <n v="50"/>
    <x v="1"/>
    <s v="Inferior"/>
    <s v="Não"/>
    <x v="0"/>
    <n v="5.1862550207979992E-4"/>
    <n v="6.1716434747496191E-3"/>
  </r>
  <r>
    <n v="1"/>
    <x v="0"/>
    <n v="12"/>
    <n v="112"/>
    <x v="2"/>
    <x v="2"/>
    <n v="273"/>
    <x v="62"/>
    <n v="17"/>
    <x v="62"/>
    <n v="7.0576869584490414"/>
    <n v="1"/>
    <n v="368391.299999999"/>
    <n v="9709208.5999999903"/>
    <x v="1"/>
    <s v="TORA"/>
    <s v="80├ 90"/>
    <s v="Parkia"/>
    <s v="FOD"/>
    <n v="39.788735772973837"/>
    <n v="50"/>
    <x v="1"/>
    <s v="Inferior"/>
    <s v="Não"/>
    <x v="0"/>
    <n v="1.0376826235470862E-3"/>
    <n v="1.2348423220210325E-2"/>
  </r>
  <r>
    <n v="1"/>
    <x v="0"/>
    <n v="12"/>
    <n v="113"/>
    <x v="28"/>
    <x v="28"/>
    <n v="135"/>
    <x v="25"/>
    <n v="12"/>
    <x v="25"/>
    <n v="1.2182515118969126"/>
    <n v="1"/>
    <n v="368390.7"/>
    <n v="9709189.3000000007"/>
    <x v="0"/>
    <s v="TORETE"/>
    <s v="40├ 50"/>
    <s v="Protium"/>
    <s v="FOD"/>
    <n v="39.788735772973837"/>
    <n v="50"/>
    <x v="0"/>
    <s v="Inferior"/>
    <s v="Não"/>
    <x v="0"/>
    <n v="2.53750430223747E-4"/>
    <n v="2.1315036138794749E-3"/>
  </r>
  <r>
    <n v="1"/>
    <x v="0"/>
    <n v="12"/>
    <n v="114"/>
    <x v="4"/>
    <x v="4"/>
    <n v="187"/>
    <x v="63"/>
    <n v="14"/>
    <x v="63"/>
    <n v="2.7270897104404384"/>
    <n v="1"/>
    <n v="368394.09999999899"/>
    <n v="9709190.3000000007"/>
    <x v="1"/>
    <s v="TORA"/>
    <s v="50├ 60"/>
    <s v="Dialium"/>
    <s v="FOD"/>
    <n v="42.335214862444161"/>
    <n v="52.335214862444161"/>
    <x v="1"/>
    <s v="Inferior"/>
    <s v="Não"/>
    <x v="0"/>
    <n v="4.8688059229049158E-4"/>
    <n v="4.7714298044468171E-3"/>
  </r>
  <r>
    <n v="1"/>
    <x v="0"/>
    <n v="12"/>
    <n v="115"/>
    <x v="29"/>
    <x v="29"/>
    <n v="246"/>
    <x v="59"/>
    <n v="18"/>
    <x v="59"/>
    <n v="6.0677949377739573"/>
    <n v="1"/>
    <n v="368410.59999999899"/>
    <n v="9709171.3000000007"/>
    <x v="1"/>
    <s v="TORA"/>
    <s v="70├ 80"/>
    <s v="Alexa"/>
    <s v="FOD"/>
    <n v="39.788735772973837"/>
    <n v="50"/>
    <x v="1"/>
    <s v="Inferior"/>
    <s v="Não"/>
    <x v="0"/>
    <n v="8.4257673719727181E-4"/>
    <n v="1.0616466888685623E-2"/>
  </r>
  <r>
    <n v="1"/>
    <x v="0"/>
    <n v="12"/>
    <n v="116"/>
    <x v="19"/>
    <x v="19"/>
    <n v="386"/>
    <x v="64"/>
    <n v="23"/>
    <x v="64"/>
    <n v="19.089327170240626"/>
    <n v="1"/>
    <n v="368425"/>
    <n v="9709178.5999999903"/>
    <x v="1"/>
    <s v="TORA"/>
    <s v="120├ 130"/>
    <s v="Piptadenia"/>
    <s v="FOD"/>
    <n v="39.788735772973837"/>
    <n v="50"/>
    <x v="1"/>
    <s v="Inferior"/>
    <s v="Não"/>
    <x v="1"/>
    <n v="2.0745020083191997E-3"/>
    <n v="3.3399482333939107E-2"/>
  </r>
  <r>
    <n v="1"/>
    <x v="0"/>
    <n v="12"/>
    <n v="117"/>
    <x v="10"/>
    <x v="10"/>
    <n v="270"/>
    <x v="65"/>
    <n v="24"/>
    <x v="65"/>
    <n v="9.7460120951753009"/>
    <n v="1"/>
    <n v="368425"/>
    <n v="9709178.5999999903"/>
    <x v="1"/>
    <s v="TORA"/>
    <s v="80├ 90"/>
    <s v="Astronium"/>
    <s v="FOD"/>
    <n v="40.107045659157627"/>
    <n v="50.107045659157627"/>
    <x v="1"/>
    <s v="Inferior"/>
    <s v="Não"/>
    <x v="1"/>
    <n v="1.015001720894988E-3"/>
    <n v="1.7052028911035799E-2"/>
  </r>
  <r>
    <n v="1"/>
    <x v="0"/>
    <n v="12"/>
    <n v="118"/>
    <x v="10"/>
    <x v="10"/>
    <n v="330"/>
    <x v="66"/>
    <n v="23"/>
    <x v="66"/>
    <n v="13.952238508679461"/>
    <n v="1"/>
    <n v="368442.09999999899"/>
    <n v="9709200.9000000004"/>
    <x v="1"/>
    <s v="TORA"/>
    <s v="100├ 110"/>
    <s v="Astronium"/>
    <s v="FOD"/>
    <n v="40.107045659157627"/>
    <n v="50.107045659157627"/>
    <x v="1"/>
    <s v="Inferior"/>
    <s v="Não"/>
    <x v="1"/>
    <n v="1.5162371386209085E-3"/>
    <n v="2.4411417931796627E-2"/>
  </r>
  <r>
    <n v="1"/>
    <x v="0"/>
    <n v="12"/>
    <n v="119"/>
    <x v="26"/>
    <x v="26"/>
    <n v="155"/>
    <x v="67"/>
    <n v="14"/>
    <x v="67"/>
    <n v="1.8736117788135642"/>
    <n v="1"/>
    <n v="368470.5"/>
    <n v="9709147.5999999903"/>
    <x v="0"/>
    <s v="TORETE"/>
    <s v="40├ 50"/>
    <s v="Couratari"/>
    <s v="FOD"/>
    <n v="38.833806114422465"/>
    <n v="50"/>
    <x v="0"/>
    <s v="Inferior"/>
    <s v="Não"/>
    <x v="1"/>
    <n v="3.3450502530181188E-4"/>
    <n v="3.2781492479577561E-3"/>
  </r>
  <r>
    <n v="1"/>
    <x v="0"/>
    <n v="12"/>
    <n v="120"/>
    <x v="26"/>
    <x v="26"/>
    <n v="150"/>
    <x v="37"/>
    <n v="18"/>
    <x v="37"/>
    <n v="2.2560213183276159"/>
    <n v="1"/>
    <n v="368473.299999999"/>
    <n v="9709113.1999999899"/>
    <x v="0"/>
    <s v="TORETE"/>
    <s v="40├ 50"/>
    <s v="Couratari"/>
    <s v="FOD"/>
    <n v="38.833806114422465"/>
    <n v="50"/>
    <x v="0"/>
    <s v="Inferior"/>
    <s v="Não"/>
    <x v="1"/>
    <n v="3.1327213607870003E-4"/>
    <n v="3.94722891459162E-3"/>
  </r>
  <r>
    <n v="1"/>
    <x v="0"/>
    <n v="12"/>
    <n v="121"/>
    <x v="26"/>
    <x v="26"/>
    <n v="200"/>
    <x v="14"/>
    <n v="20"/>
    <x v="14"/>
    <n v="4.4563384065730682"/>
    <n v="1"/>
    <n v="368495.9"/>
    <n v="9709118.3000000007"/>
    <x v="1"/>
    <s v="TORA"/>
    <s v="60├ 70"/>
    <s v="Couratari"/>
    <s v="FOD"/>
    <n v="38.833806114422465"/>
    <n v="50"/>
    <x v="1"/>
    <s v="Inferior"/>
    <s v="Não"/>
    <x v="1"/>
    <n v="5.5692824191768894E-4"/>
    <n v="7.7969953868476443E-3"/>
  </r>
  <r>
    <n v="1"/>
    <x v="0"/>
    <n v="12"/>
    <n v="122"/>
    <x v="26"/>
    <x v="26"/>
    <n v="142"/>
    <x v="19"/>
    <n v="23"/>
    <x v="19"/>
    <n v="2.5834062193665064"/>
    <n v="1"/>
    <n v="368499.20000000001"/>
    <n v="9709119.4000000004"/>
    <x v="0"/>
    <s v="TORETE"/>
    <s v="40├ 50"/>
    <s v="Couratari"/>
    <s v="FOD"/>
    <n v="38.833806114422465"/>
    <n v="50"/>
    <x v="0"/>
    <s v="Inferior"/>
    <s v="Não"/>
    <x v="1"/>
    <n v="2.8074752675070699E-4"/>
    <n v="4.520035180686382E-3"/>
  </r>
  <r>
    <n v="1"/>
    <x v="0"/>
    <n v="12"/>
    <n v="123"/>
    <x v="26"/>
    <x v="26"/>
    <n v="132"/>
    <x v="5"/>
    <n v="20"/>
    <x v="5"/>
    <n v="1.9411810099032287"/>
    <n v="1"/>
    <n v="368503.5"/>
    <n v="9709125"/>
    <x v="0"/>
    <s v="TORETE"/>
    <s v="40├ 50"/>
    <s v="Couratari"/>
    <s v="FOD"/>
    <n v="38.833806114422465"/>
    <n v="50"/>
    <x v="0"/>
    <s v="Inferior"/>
    <s v="Não"/>
    <x v="1"/>
    <n v="2.4259794217934533E-4"/>
    <n v="3.3963711905108341E-3"/>
  </r>
  <r>
    <n v="1"/>
    <x v="0"/>
    <n v="12"/>
    <n v="124"/>
    <x v="26"/>
    <x v="26"/>
    <n v="170"/>
    <x v="12"/>
    <n v="20"/>
    <x v="12"/>
    <n v="3.2197044987490426"/>
    <n v="1"/>
    <n v="368515.4"/>
    <n v="9709137.1999999899"/>
    <x v="1"/>
    <s v="TORA"/>
    <s v="50├ 60"/>
    <s v="Couratari"/>
    <s v="FOD"/>
    <n v="38.833806114422465"/>
    <n v="50"/>
    <x v="1"/>
    <s v="Inferior"/>
    <s v="Não"/>
    <x v="1"/>
    <n v="4.0238065478553035E-4"/>
    <n v="5.633329166997424E-3"/>
  </r>
  <r>
    <n v="1"/>
    <x v="0"/>
    <n v="13"/>
    <n v="125"/>
    <x v="37"/>
    <x v="37"/>
    <n v="172"/>
    <x v="58"/>
    <n v="15"/>
    <x v="58"/>
    <n v="2.4719309141260815"/>
    <n v="2"/>
    <n v="368501.82446260902"/>
    <n v="9709046.9005052205"/>
    <x v="0"/>
    <s v="TORA"/>
    <s v="50├ 60"/>
    <s v="Apeiba"/>
    <s v="FOD"/>
    <n v="54.112680651244418"/>
    <n v="64.112680651244418"/>
    <x v="0"/>
    <s v="Inferior"/>
    <s v="Não"/>
    <x v="0"/>
    <n v="4.1190412772232278E-4"/>
    <n v="4.3249933410843891E-3"/>
  </r>
  <r>
    <n v="1"/>
    <x v="0"/>
    <n v="13"/>
    <n v="126"/>
    <x v="26"/>
    <x v="26"/>
    <n v="220"/>
    <x v="68"/>
    <n v="22"/>
    <x v="68"/>
    <n v="5.9313864191487538"/>
    <n v="1"/>
    <n v="368452"/>
    <n v="9709076"/>
    <x v="1"/>
    <s v="TORA"/>
    <s v="70├ 80"/>
    <s v="Couratari"/>
    <s v="FOD"/>
    <n v="38.833806114422465"/>
    <n v="50"/>
    <x v="1"/>
    <s v="Inferior"/>
    <s v="Não"/>
    <x v="1"/>
    <n v="6.7388317272040353E-4"/>
    <n v="1.0377800859894214E-2"/>
  </r>
  <r>
    <n v="1"/>
    <x v="0"/>
    <n v="13"/>
    <n v="127"/>
    <x v="14"/>
    <x v="14"/>
    <n v="232"/>
    <x v="69"/>
    <n v="20"/>
    <x v="69"/>
    <n v="5.9964489598847228"/>
    <n v="1"/>
    <n v="368466.2"/>
    <n v="9709099.5999999903"/>
    <x v="1"/>
    <s v="TORA"/>
    <s v="70├ 80"/>
    <s v="Hymenolobium"/>
    <s v="FOD"/>
    <n v="41.38028520389279"/>
    <n v="51.38028520389279"/>
    <x v="1"/>
    <s v="Inferior"/>
    <s v="Não"/>
    <x v="1"/>
    <n v="7.4940264232444247E-4"/>
    <n v="1.0491636992542193E-2"/>
  </r>
  <r>
    <n v="1"/>
    <x v="0"/>
    <n v="13"/>
    <n v="128"/>
    <x v="5"/>
    <x v="5"/>
    <n v="273"/>
    <x v="62"/>
    <n v="18"/>
    <x v="62"/>
    <n v="7.4728450148283976"/>
    <n v="1"/>
    <n v="368470.09999999899"/>
    <n v="9709111.0999999903"/>
    <x v="1"/>
    <s v="TORA"/>
    <s v="80├ 90"/>
    <s v="Tachigali"/>
    <s v="FOD"/>
    <n v="39.152116000606256"/>
    <n v="50"/>
    <x v="1"/>
    <s v="Inferior"/>
    <s v="Não"/>
    <x v="1"/>
    <n v="1.0376826235470862E-3"/>
    <n v="1.3074801056693286E-2"/>
  </r>
  <r>
    <n v="1"/>
    <x v="0"/>
    <n v="13"/>
    <n v="129"/>
    <x v="10"/>
    <x v="10"/>
    <n v="280"/>
    <x v="70"/>
    <n v="22"/>
    <x v="70"/>
    <n v="9.6078656045715363"/>
    <n v="1"/>
    <n v="368436.59999999899"/>
    <n v="9709085.5999999903"/>
    <x v="1"/>
    <s v="TORA"/>
    <s v="80├ 90"/>
    <s v="Astronium"/>
    <s v="FOD"/>
    <n v="40.107045659157627"/>
    <n v="50.107045659157627"/>
    <x v="1"/>
    <s v="Inferior"/>
    <s v="Não"/>
    <x v="1"/>
    <n v="1.0915793541586703E-3"/>
    <n v="1.6810322054043522E-2"/>
  </r>
  <r>
    <n v="1"/>
    <x v="0"/>
    <n v="13"/>
    <n v="130"/>
    <x v="38"/>
    <x v="38"/>
    <n v="142"/>
    <x v="19"/>
    <n v="15"/>
    <x v="19"/>
    <n v="1.6848301430651129"/>
    <n v="2"/>
    <n v="368449.7"/>
    <n v="9709107.5999999903"/>
    <x v="0"/>
    <s v="TORETE"/>
    <s v="40├ 50"/>
    <s v="Caesalpinia"/>
    <s v="FOD"/>
    <n v="43.926764293363114"/>
    <n v="53.926764293363114"/>
    <x v="0"/>
    <s v="Inferior"/>
    <s v="Não"/>
    <x v="0"/>
    <n v="2.8074752675070699E-4"/>
    <n v="2.9478490308824231E-3"/>
  </r>
  <r>
    <n v="1"/>
    <x v="0"/>
    <n v="13"/>
    <n v="131"/>
    <x v="38"/>
    <x v="38"/>
    <n v="240"/>
    <x v="71"/>
    <n v="14"/>
    <x v="71"/>
    <n v="4.491989113825654"/>
    <n v="1"/>
    <n v="368442.5"/>
    <n v="9709117.9000000004"/>
    <x v="1"/>
    <s v="TORA"/>
    <s v="70├ 80"/>
    <s v="Caesalpinia"/>
    <s v="FOD"/>
    <n v="43.926764293363114"/>
    <n v="53.926764293363114"/>
    <x v="1"/>
    <s v="Inferior"/>
    <s v="Não"/>
    <x v="0"/>
    <n v="8.0197666836147232E-4"/>
    <n v="7.8593713499424279E-3"/>
  </r>
  <r>
    <n v="1"/>
    <x v="0"/>
    <n v="13"/>
    <n v="132"/>
    <x v="19"/>
    <x v="19"/>
    <n v="187"/>
    <x v="63"/>
    <n v="20"/>
    <x v="63"/>
    <n v="3.8958424434863406"/>
    <n v="1"/>
    <n v="368435.59999999899"/>
    <n v="9709133.5"/>
    <x v="1"/>
    <s v="TORA"/>
    <s v="50├ 60"/>
    <s v="Piptadenia"/>
    <s v="FOD"/>
    <n v="39.788735772973837"/>
    <n v="50"/>
    <x v="1"/>
    <s v="Inferior"/>
    <s v="Não"/>
    <x v="1"/>
    <n v="4.8688059229049158E-4"/>
    <n v="6.8163282920668819E-3"/>
  </r>
  <r>
    <n v="1"/>
    <x v="0"/>
    <n v="13"/>
    <n v="133"/>
    <x v="26"/>
    <x v="26"/>
    <n v="170"/>
    <x v="12"/>
    <n v="18"/>
    <x v="12"/>
    <n v="2.8977340488741388"/>
    <n v="1"/>
    <n v="368412.7"/>
    <n v="9709136.4000000004"/>
    <x v="1"/>
    <s v="TORA"/>
    <s v="50├ 60"/>
    <s v="Couratari"/>
    <s v="FOD"/>
    <n v="38.833806114422465"/>
    <n v="50"/>
    <x v="1"/>
    <s v="Inferior"/>
    <s v="Não"/>
    <x v="1"/>
    <n v="4.0238065478553035E-4"/>
    <n v="5.069996250297683E-3"/>
  </r>
  <r>
    <n v="1"/>
    <x v="0"/>
    <n v="13"/>
    <n v="134"/>
    <x v="19"/>
    <x v="19"/>
    <n v="300"/>
    <x v="9"/>
    <n v="20"/>
    <x v="9"/>
    <n v="10.026761414789403"/>
    <n v="1"/>
    <n v="368390.5"/>
    <n v="9709160.0999999903"/>
    <x v="1"/>
    <s v="TORA"/>
    <s v="90├ 100"/>
    <s v="Piptadenia"/>
    <s v="FOD"/>
    <n v="39.788735772973837"/>
    <n v="50"/>
    <x v="1"/>
    <s v="Inferior"/>
    <s v="Não"/>
    <x v="1"/>
    <n v="1.2530885443148001E-3"/>
    <n v="1.75432396204072E-2"/>
  </r>
  <r>
    <n v="1"/>
    <x v="0"/>
    <n v="13"/>
    <n v="135"/>
    <x v="26"/>
    <x v="26"/>
    <n v="170"/>
    <x v="12"/>
    <n v="18"/>
    <x v="12"/>
    <n v="2.8977340488741388"/>
    <n v="1"/>
    <n v="368390.2"/>
    <n v="9709156.4000000004"/>
    <x v="1"/>
    <s v="TORA"/>
    <s v="50├ 60"/>
    <s v="Couratari"/>
    <s v="FOD"/>
    <n v="38.833806114422465"/>
    <n v="50"/>
    <x v="1"/>
    <s v="Inferior"/>
    <s v="Não"/>
    <x v="1"/>
    <n v="4.0238065478553035E-4"/>
    <n v="5.069996250297683E-3"/>
  </r>
  <r>
    <n v="1"/>
    <x v="0"/>
    <n v="13"/>
    <n v="136"/>
    <x v="39"/>
    <x v="39"/>
    <n v="430"/>
    <x v="72"/>
    <n v="22"/>
    <x v="72"/>
    <n v="22.659366712822418"/>
    <n v="2"/>
    <n v="368389"/>
    <n v="9709154.8000000007"/>
    <x v="3"/>
    <s v="TORA"/>
    <s v="130├ 140"/>
    <s v="Bertholletia"/>
    <s v="FOD"/>
    <n v="41.38028520389279"/>
    <n v="51.38028520389279"/>
    <x v="1"/>
    <s v="Inferior"/>
    <s v="Protegida"/>
    <x v="0"/>
    <n v="2.574400798264518E-3"/>
    <n v="3.9645772293273575E-2"/>
  </r>
  <r>
    <n v="1"/>
    <x v="0"/>
    <n v="13"/>
    <n v="137"/>
    <x v="29"/>
    <x v="29"/>
    <n v="400"/>
    <x v="48"/>
    <n v="23"/>
    <x v="48"/>
    <n v="20.499156670236115"/>
    <n v="1"/>
    <n v="368380.59999999899"/>
    <n v="9709183.4000000004"/>
    <x v="1"/>
    <s v="TORA"/>
    <s v="120├ 130"/>
    <s v="Alexa"/>
    <s v="FOD"/>
    <n v="39.788735772973837"/>
    <n v="50"/>
    <x v="1"/>
    <s v="Inferior"/>
    <s v="Não"/>
    <x v="0"/>
    <n v="2.2277129676707558E-3"/>
    <n v="3.5866178779499165E-2"/>
  </r>
  <r>
    <n v="1"/>
    <x v="0"/>
    <n v="13"/>
    <n v="138"/>
    <x v="26"/>
    <x v="26"/>
    <n v="153"/>
    <x v="73"/>
    <n v="20"/>
    <x v="73"/>
    <n v="2.6079606439867242"/>
    <n v="1"/>
    <n v="368382.5"/>
    <n v="9709185.8000000007"/>
    <x v="0"/>
    <s v="TORETE"/>
    <s v="40├ 50"/>
    <s v="Couratari"/>
    <s v="FOD"/>
    <n v="38.833806114422465"/>
    <n v="50"/>
    <x v="0"/>
    <s v="Inferior"/>
    <s v="Não"/>
    <x v="1"/>
    <n v="3.2592833037627952E-4"/>
    <n v="4.5629966252679136E-3"/>
  </r>
  <r>
    <n v="1"/>
    <x v="0"/>
    <n v="13"/>
    <n v="139"/>
    <x v="5"/>
    <x v="5"/>
    <n v="135"/>
    <x v="25"/>
    <n v="12"/>
    <x v="25"/>
    <n v="1.2182515118969126"/>
    <n v="2"/>
    <n v="368376.7"/>
    <n v="9709196.3000000007"/>
    <x v="0"/>
    <s v="TORETE"/>
    <s v="40├ 50"/>
    <s v="Tachigali"/>
    <s v="FOD"/>
    <n v="39.152116000606256"/>
    <n v="50"/>
    <x v="0"/>
    <s v="Inferior"/>
    <s v="Não"/>
    <x v="1"/>
    <n v="2.53750430223747E-4"/>
    <n v="2.1315036138794749E-3"/>
  </r>
  <r>
    <n v="1"/>
    <x v="0"/>
    <n v="13"/>
    <n v="140"/>
    <x v="2"/>
    <x v="2"/>
    <n v="202"/>
    <x v="28"/>
    <n v="17"/>
    <x v="28"/>
    <n v="3.8640241872634093"/>
    <n v="1"/>
    <n v="368363.299999999"/>
    <n v="9709187"/>
    <x v="1"/>
    <s v="TORA"/>
    <s v="60├ 70"/>
    <s v="Parkia"/>
    <s v="FOD"/>
    <n v="39.788735772973837"/>
    <n v="50"/>
    <x v="1"/>
    <s v="Inferior"/>
    <s v="Não"/>
    <x v="0"/>
    <n v="5.681224995802345E-4"/>
    <n v="6.7606577450047903E-3"/>
  </r>
  <r>
    <n v="1"/>
    <x v="0"/>
    <n v="14"/>
    <n v="141"/>
    <x v="26"/>
    <x v="26"/>
    <n v="135"/>
    <x v="25"/>
    <n v="18"/>
    <x v="25"/>
    <n v="1.827377267845369"/>
    <n v="1"/>
    <n v="368275.09999999899"/>
    <n v="9709159.3000000007"/>
    <x v="0"/>
    <s v="TORETE"/>
    <s v="40├ 50"/>
    <s v="Couratari"/>
    <s v="FOD"/>
    <n v="38.833806114422465"/>
    <n v="50"/>
    <x v="0"/>
    <s v="Inferior"/>
    <s v="Não"/>
    <x v="1"/>
    <n v="2.53750430223747E-4"/>
    <n v="3.1972554208192124E-3"/>
  </r>
  <r>
    <n v="1"/>
    <x v="0"/>
    <n v="14"/>
    <n v="142"/>
    <x v="5"/>
    <x v="5"/>
    <n v="247"/>
    <x v="74"/>
    <n v="15"/>
    <x v="74"/>
    <n v="5.0976890596240558"/>
    <n v="1"/>
    <n v="368287.7"/>
    <n v="9709163.8000000007"/>
    <x v="1"/>
    <s v="TORA"/>
    <s v="70├ 80"/>
    <s v="Tachigali"/>
    <s v="FOD"/>
    <n v="39.152116000606256"/>
    <n v="50"/>
    <x v="1"/>
    <s v="Inferior"/>
    <s v="Não"/>
    <x v="1"/>
    <n v="8.4944087777890709E-4"/>
    <n v="8.9191292166785237E-3"/>
  </r>
  <r>
    <n v="1"/>
    <x v="0"/>
    <n v="14"/>
    <n v="143"/>
    <x v="29"/>
    <x v="29"/>
    <n v="227"/>
    <x v="27"/>
    <n v="15"/>
    <x v="27"/>
    <n v="4.3055749078556946"/>
    <n v="1"/>
    <n v="368291.4"/>
    <n v="9709160.4000000004"/>
    <x v="1"/>
    <s v="TORA"/>
    <s v="70├ 80"/>
    <s v="Alexa"/>
    <s v="FOD"/>
    <n v="39.788735772973837"/>
    <n v="50"/>
    <x v="1"/>
    <s v="Inferior"/>
    <s v="Não"/>
    <x v="0"/>
    <n v="7.1744888444441493E-4"/>
    <n v="7.5332132866663577E-3"/>
  </r>
  <r>
    <n v="1"/>
    <x v="0"/>
    <n v="14"/>
    <n v="144"/>
    <x v="29"/>
    <x v="29"/>
    <n v="450"/>
    <x v="75"/>
    <n v="22"/>
    <x v="75"/>
    <n v="24.81623450160378"/>
    <n v="1"/>
    <n v="368315.09999999899"/>
    <n v="9709142.0999999903"/>
    <x v="1"/>
    <s v="TORA"/>
    <s v="140├ 150"/>
    <s v="Alexa"/>
    <s v="FOD"/>
    <n v="39.788735772973837"/>
    <n v="50"/>
    <x v="1"/>
    <s v="Inferior"/>
    <s v="Não"/>
    <x v="0"/>
    <n v="2.8194492247083009E-3"/>
    <n v="4.3419518060507832E-2"/>
  </r>
  <r>
    <n v="1"/>
    <x v="0"/>
    <n v="14"/>
    <n v="145"/>
    <x v="5"/>
    <x v="5"/>
    <n v="286"/>
    <x v="30"/>
    <n v="17"/>
    <x v="30"/>
    <n v="7.7458514464610797"/>
    <n v="1"/>
    <n v="368306"/>
    <n v="9709130.0999999903"/>
    <x v="1"/>
    <s v="TORA"/>
    <s v="90├ 100"/>
    <s v="Tachigali"/>
    <s v="FOD"/>
    <n v="39.152116000606256"/>
    <n v="50"/>
    <x v="1"/>
    <s v="Inferior"/>
    <s v="Não"/>
    <x v="1"/>
    <n v="1.1388625618974824E-3"/>
    <n v="1.355246448658004E-2"/>
  </r>
  <r>
    <n v="1"/>
    <x v="0"/>
    <n v="14"/>
    <n v="146"/>
    <x v="29"/>
    <x v="29"/>
    <n v="250"/>
    <x v="46"/>
    <n v="20"/>
    <x v="46"/>
    <n v="6.9630287602704213"/>
    <n v="1"/>
    <n v="368341.2"/>
    <n v="9709098.8000000007"/>
    <x v="1"/>
    <s v="TORA"/>
    <s v="70├ 80"/>
    <s v="Alexa"/>
    <s v="FOD"/>
    <n v="39.788735772973837"/>
    <n v="50"/>
    <x v="1"/>
    <s v="Inferior"/>
    <s v="Não"/>
    <x v="0"/>
    <n v="8.7020037799638919E-4"/>
    <n v="1.2182805291949447E-2"/>
  </r>
  <r>
    <n v="1"/>
    <x v="0"/>
    <n v="14"/>
    <n v="147"/>
    <x v="29"/>
    <x v="29"/>
    <n v="312"/>
    <x v="76"/>
    <n v="19"/>
    <x v="76"/>
    <n v="10.302697888924408"/>
    <n v="1"/>
    <n v="368379.299999999"/>
    <n v="9709094.4000000004"/>
    <x v="1"/>
    <s v="TORA"/>
    <s v="90├ 100"/>
    <s v="Alexa"/>
    <s v="FOD"/>
    <n v="39.788735772973837"/>
    <n v="50"/>
    <x v="1"/>
    <s v="Inferior"/>
    <s v="Não"/>
    <x v="0"/>
    <n v="1.3553405695308877E-3"/>
    <n v="1.8026029574760804E-2"/>
  </r>
  <r>
    <n v="1"/>
    <x v="0"/>
    <n v="14"/>
    <n v="148"/>
    <x v="19"/>
    <x v="19"/>
    <n v="322"/>
    <x v="77"/>
    <n v="20"/>
    <x v="77"/>
    <n v="11.551274783678052"/>
    <n v="1"/>
    <n v="368417.2"/>
    <n v="9709078.1999999899"/>
    <x v="1"/>
    <s v="TORA"/>
    <s v="100├ 110"/>
    <s v="Piptadenia"/>
    <s v="FOD"/>
    <n v="39.788735772973837"/>
    <n v="50"/>
    <x v="1"/>
    <s v="Inferior"/>
    <s v="Não"/>
    <x v="1"/>
    <n v="1.4436136958748417E-3"/>
    <n v="2.0210591742247781E-2"/>
  </r>
  <r>
    <n v="1"/>
    <x v="0"/>
    <n v="14"/>
    <n v="149"/>
    <x v="10"/>
    <x v="10"/>
    <n v="250"/>
    <x v="46"/>
    <n v="23"/>
    <x v="46"/>
    <n v="8.0074830743109846"/>
    <n v="1"/>
    <n v="368412.09999999899"/>
    <n v="9709060"/>
    <x v="1"/>
    <s v="TORA"/>
    <s v="70├ 80"/>
    <s v="Astronium"/>
    <s v="FOD"/>
    <n v="40.107045659157627"/>
    <n v="50.107045659157627"/>
    <x v="1"/>
    <s v="Inferior"/>
    <s v="Não"/>
    <x v="1"/>
    <n v="8.7020037799638919E-4"/>
    <n v="1.4010226085741866E-2"/>
  </r>
  <r>
    <n v="1"/>
    <x v="0"/>
    <n v="14"/>
    <n v="150"/>
    <x v="26"/>
    <x v="26"/>
    <n v="287"/>
    <x v="78"/>
    <n v="22"/>
    <x v="78"/>
    <n v="10.094263800802972"/>
    <n v="1"/>
    <n v="368414"/>
    <n v="9709054.3000000007"/>
    <x v="1"/>
    <s v="TORA"/>
    <s v="90├ 100"/>
    <s v="Couratari"/>
    <s v="FOD"/>
    <n v="38.833806114422465"/>
    <n v="50"/>
    <x v="1"/>
    <s v="Inferior"/>
    <s v="Não"/>
    <x v="1"/>
    <n v="1.1468405589629533E-3"/>
    <n v="1.766134460802948E-2"/>
  </r>
  <r>
    <n v="1"/>
    <x v="0"/>
    <n v="15"/>
    <n v="151"/>
    <x v="18"/>
    <x v="18"/>
    <n v="136"/>
    <x v="21"/>
    <n v="12"/>
    <x v="21"/>
    <n v="1.2363665275196321"/>
    <n v="2"/>
    <n v="368442.76358301903"/>
    <n v="9708973.9783987906"/>
    <x v="0"/>
    <s v="TORETE"/>
    <s v="40├ 50"/>
    <s v="Coutarea"/>
    <s v="FOD"/>
    <n v="40.425355545341418"/>
    <n v="50.425355545341418"/>
    <x v="0"/>
    <s v="Inferior"/>
    <s v="Não"/>
    <x v="0"/>
    <n v="2.5752361906273934E-4"/>
    <n v="2.1631984001270104E-3"/>
  </r>
  <r>
    <n v="1"/>
    <x v="0"/>
    <n v="15"/>
    <n v="152"/>
    <x v="26"/>
    <x v="26"/>
    <n v="132"/>
    <x v="5"/>
    <n v="21"/>
    <x v="5"/>
    <n v="2.0382400603983903"/>
    <n v="1"/>
    <n v="368416.799999999"/>
    <n v="9709022.8000000007"/>
    <x v="0"/>
    <s v="TORETE"/>
    <s v="40├ 50"/>
    <s v="Couratari"/>
    <s v="FOD"/>
    <n v="38.833806114422465"/>
    <n v="50"/>
    <x v="0"/>
    <s v="Inferior"/>
    <s v="Não"/>
    <x v="1"/>
    <n v="2.4259794217934533E-4"/>
    <n v="3.5661897500363763E-3"/>
  </r>
  <r>
    <n v="1"/>
    <x v="0"/>
    <n v="15"/>
    <n v="153"/>
    <x v="40"/>
    <x v="40"/>
    <n v="177"/>
    <x v="54"/>
    <n v="13"/>
    <x v="54"/>
    <n v="2.2687051715173254"/>
    <n v="2"/>
    <n v="368406.9"/>
    <n v="9709032.9000000004"/>
    <x v="0"/>
    <s v="TORA"/>
    <s v="50├ 60"/>
    <s v="Couepia"/>
    <s v="FOD"/>
    <n v="56.340849854530951"/>
    <n v="66.340849854530944"/>
    <x v="0"/>
    <s v="Inferior"/>
    <s v="Não"/>
    <x v="0"/>
    <n v="4.3620012227598201E-4"/>
    <n v="3.9694211127114364E-3"/>
  </r>
  <r>
    <n v="1"/>
    <x v="0"/>
    <n v="15"/>
    <n v="154"/>
    <x v="15"/>
    <x v="15"/>
    <n v="125"/>
    <x v="2"/>
    <n v="18"/>
    <x v="2"/>
    <n v="1.5666814710608448"/>
    <n v="1"/>
    <n v="368374.2"/>
    <n v="9709027.0999999903"/>
    <x v="0"/>
    <s v="TORETE"/>
    <s v="30├ 40"/>
    <s v="Lecythis"/>
    <s v="FOD"/>
    <n v="38.833806114422465"/>
    <n v="50"/>
    <x v="0"/>
    <s v="Inferior"/>
    <s v="Não"/>
    <x v="1"/>
    <n v="2.175500944990973E-4"/>
    <n v="2.7411311906886259E-3"/>
  </r>
  <r>
    <n v="1"/>
    <x v="0"/>
    <n v="15"/>
    <n v="155"/>
    <x v="41"/>
    <x v="41"/>
    <n v="200"/>
    <x v="14"/>
    <n v="20"/>
    <x v="14"/>
    <n v="4.4563384065730682"/>
    <n v="1"/>
    <n v="368388.59999999899"/>
    <n v="9709049.1999999899"/>
    <x v="1"/>
    <s v="TORA"/>
    <s v="60├ 70"/>
    <s v="Qualea"/>
    <s v="FOD"/>
    <n v="40.107045659157627"/>
    <n v="50.107045659157627"/>
    <x v="1"/>
    <s v="Inferior"/>
    <s v="Não"/>
    <x v="0"/>
    <n v="5.5692824191768894E-4"/>
    <n v="7.7969953868476443E-3"/>
  </r>
  <r>
    <n v="1"/>
    <x v="0"/>
    <n v="15"/>
    <n v="156"/>
    <x v="29"/>
    <x v="29"/>
    <n v="143"/>
    <x v="15"/>
    <n v="20"/>
    <x v="15"/>
    <n v="2.2781916019003177"/>
    <n v="1"/>
    <n v="368382.5"/>
    <n v="9709047.9000000004"/>
    <x v="0"/>
    <s v="TORETE"/>
    <s v="40├ 50"/>
    <s v="Alexa"/>
    <s v="FOD"/>
    <n v="39.788735772973837"/>
    <n v="50"/>
    <x v="0"/>
    <s v="Inferior"/>
    <s v="Não"/>
    <x v="0"/>
    <n v="2.8471564047437059E-4"/>
    <n v="3.9860189666411881E-3"/>
  </r>
  <r>
    <n v="1"/>
    <x v="0"/>
    <n v="15"/>
    <n v="157"/>
    <x v="10"/>
    <x v="10"/>
    <n v="350"/>
    <x v="79"/>
    <n v="21"/>
    <x v="79"/>
    <n v="14.329913188636526"/>
    <n v="1"/>
    <n v="368372.7"/>
    <n v="9709035.0999999903"/>
    <x v="1"/>
    <s v="TORA"/>
    <s v="110├ 120"/>
    <s v="Astronium"/>
    <s v="FOD"/>
    <n v="40.107045659157627"/>
    <n v="50.107045659157627"/>
    <x v="1"/>
    <s v="Inferior"/>
    <s v="Não"/>
    <x v="1"/>
    <n v="1.7055927408729228E-3"/>
    <n v="2.5072213290831962E-2"/>
  </r>
  <r>
    <n v="1"/>
    <x v="0"/>
    <n v="15"/>
    <n v="158"/>
    <x v="15"/>
    <x v="15"/>
    <n v="130"/>
    <x v="0"/>
    <n v="15"/>
    <x v="0"/>
    <n v="1.4121022325828414"/>
    <n v="1"/>
    <n v="368363"/>
    <n v="9709029"/>
    <x v="0"/>
    <s v="TORETE"/>
    <s v="40├ 50"/>
    <s v="Lecythis"/>
    <s v="FOD"/>
    <n v="38.833806114422465"/>
    <n v="50"/>
    <x v="0"/>
    <s v="Inferior"/>
    <s v="Não"/>
    <x v="1"/>
    <n v="2.3530218221022364E-4"/>
    <n v="2.470672913207348E-3"/>
  </r>
  <r>
    <n v="1"/>
    <x v="0"/>
    <n v="15"/>
    <n v="159"/>
    <x v="19"/>
    <x v="19"/>
    <n v="172"/>
    <x v="58"/>
    <n v="16"/>
    <x v="58"/>
    <n v="2.6367263084011539"/>
    <n v="1"/>
    <n v="368362.9"/>
    <n v="9709030.4000000004"/>
    <x v="1"/>
    <s v="TORA"/>
    <s v="50├ 60"/>
    <s v="Piptadenia"/>
    <s v="FOD"/>
    <n v="39.788735772973837"/>
    <n v="50"/>
    <x v="1"/>
    <s v="Inferior"/>
    <s v="Não"/>
    <x v="1"/>
    <n v="4.1190412772232278E-4"/>
    <n v="4.6133262304900152E-3"/>
  </r>
  <r>
    <n v="1"/>
    <x v="0"/>
    <n v="15"/>
    <n v="160"/>
    <x v="23"/>
    <x v="23"/>
    <n v="300"/>
    <x v="9"/>
    <n v="20"/>
    <x v="9"/>
    <n v="10.026761414789403"/>
    <n v="1"/>
    <n v="368356.09999999899"/>
    <n v="9709029.8000000007"/>
    <x v="1"/>
    <s v="TORA"/>
    <s v="90├ 100"/>
    <s v="Parkia"/>
    <s v="FOD"/>
    <n v="40.107045659157627"/>
    <n v="50.107045659157627"/>
    <x v="1"/>
    <s v="Inferior"/>
    <s v="Não"/>
    <x v="1"/>
    <n v="1.2530885443148001E-3"/>
    <n v="1.75432396204072E-2"/>
  </r>
  <r>
    <n v="1"/>
    <x v="0"/>
    <n v="15"/>
    <n v="161"/>
    <x v="26"/>
    <x v="26"/>
    <n v="230"/>
    <x v="40"/>
    <n v="20"/>
    <x v="40"/>
    <n v="5.8935075426928858"/>
    <n v="1"/>
    <n v="368352.09999999899"/>
    <n v="9709042.6999999899"/>
    <x v="1"/>
    <s v="TORA"/>
    <s v="70├ 80"/>
    <s v="Couratari"/>
    <s v="FOD"/>
    <n v="38.833806114422465"/>
    <n v="50"/>
    <x v="1"/>
    <s v="Inferior"/>
    <s v="Não"/>
    <x v="1"/>
    <n v="7.3653759993614395E-4"/>
    <n v="1.0311526399106015E-2"/>
  </r>
  <r>
    <n v="1"/>
    <x v="0"/>
    <n v="15"/>
    <n v="162"/>
    <x v="42"/>
    <x v="42"/>
    <n v="253"/>
    <x v="80"/>
    <n v="21"/>
    <x v="80"/>
    <n v="7.4877013329913078"/>
    <n v="1"/>
    <n v="368341.799999999"/>
    <n v="9709035.8000000007"/>
    <x v="1"/>
    <s v="TORA"/>
    <s v="80├ 90"/>
    <s v="Anacardium"/>
    <s v="FOD"/>
    <n v="57.295779513082323"/>
    <n v="67.295779513082323"/>
    <x v="1"/>
    <s v="Inferior"/>
    <s v="Não"/>
    <x v="0"/>
    <n v="8.9121049592273379E-4"/>
    <n v="1.3100794290064185E-2"/>
  </r>
  <r>
    <n v="1"/>
    <x v="0"/>
    <n v="15"/>
    <n v="163"/>
    <x v="29"/>
    <x v="29"/>
    <n v="253"/>
    <x v="80"/>
    <n v="21"/>
    <x v="80"/>
    <n v="7.4877013329913078"/>
    <n v="1"/>
    <n v="368341.799999999"/>
    <n v="9709035.8000000007"/>
    <x v="1"/>
    <s v="TORA"/>
    <s v="80├ 90"/>
    <s v="Alexa"/>
    <s v="FOD"/>
    <n v="39.788735772973837"/>
    <n v="50"/>
    <x v="1"/>
    <s v="Inferior"/>
    <s v="Não"/>
    <x v="0"/>
    <n v="8.9121049592273379E-4"/>
    <n v="1.3100794290064185E-2"/>
  </r>
  <r>
    <n v="1"/>
    <x v="0"/>
    <n v="15"/>
    <n v="164"/>
    <x v="5"/>
    <x v="5"/>
    <n v="200"/>
    <x v="14"/>
    <n v="20"/>
    <x v="14"/>
    <n v="4.4563384065730682"/>
    <n v="1"/>
    <n v="368344.09999999899"/>
    <n v="9709089.0999999903"/>
    <x v="1"/>
    <s v="TORA"/>
    <s v="60├ 70"/>
    <s v="Tachigali"/>
    <s v="FOD"/>
    <n v="39.152116000606256"/>
    <n v="50"/>
    <x v="1"/>
    <s v="Inferior"/>
    <s v="Não"/>
    <x v="1"/>
    <n v="5.5692824191768894E-4"/>
    <n v="7.7969953868476443E-3"/>
  </r>
  <r>
    <n v="1"/>
    <x v="0"/>
    <n v="15"/>
    <n v="165"/>
    <x v="5"/>
    <x v="5"/>
    <n v="172"/>
    <x v="58"/>
    <n v="18"/>
    <x v="58"/>
    <n v="2.9663170969512977"/>
    <n v="1"/>
    <n v="368330.09999999899"/>
    <n v="9709094.4000000004"/>
    <x v="1"/>
    <s v="TORA"/>
    <s v="50├ 60"/>
    <s v="Tachigali"/>
    <s v="FOD"/>
    <n v="39.152116000606256"/>
    <n v="50"/>
    <x v="1"/>
    <s v="Inferior"/>
    <s v="Não"/>
    <x v="1"/>
    <n v="4.1190412772232278E-4"/>
    <n v="5.1899920093012673E-3"/>
  </r>
  <r>
    <n v="1"/>
    <x v="0"/>
    <n v="15"/>
    <n v="166"/>
    <x v="26"/>
    <x v="26"/>
    <n v="233"/>
    <x v="81"/>
    <n v="22"/>
    <x v="81"/>
    <n v="6.6530792832472478"/>
    <n v="1"/>
    <n v="368328.2"/>
    <n v="9709100.1999999899"/>
    <x v="1"/>
    <s v="TORA"/>
    <s v="70├ 80"/>
    <s v="Couratari"/>
    <s v="FOD"/>
    <n v="38.833806114422465"/>
    <n v="50"/>
    <x v="1"/>
    <s v="Inferior"/>
    <s v="Não"/>
    <x v="1"/>
    <n v="7.5587693313673558E-4"/>
    <n v="1.1640504770305727E-2"/>
  </r>
  <r>
    <n v="1"/>
    <x v="0"/>
    <n v="15"/>
    <n v="167"/>
    <x v="4"/>
    <x v="4"/>
    <n v="190"/>
    <x v="41"/>
    <n v="19"/>
    <x v="41"/>
    <n v="3.8207531413355849"/>
    <n v="2"/>
    <n v="368314.7"/>
    <n v="9709082.5999999903"/>
    <x v="1"/>
    <s v="TORA"/>
    <s v="60├ 70"/>
    <s v="Dialium"/>
    <s v="FOD"/>
    <n v="42.335214862444161"/>
    <n v="52.335214862444161"/>
    <x v="1"/>
    <s v="Inferior"/>
    <s v="Não"/>
    <x v="0"/>
    <n v="5.0262773833071434E-4"/>
    <n v="6.6849489197985E-3"/>
  </r>
  <r>
    <n v="1"/>
    <x v="0"/>
    <n v="15"/>
    <n v="168"/>
    <x v="43"/>
    <x v="43"/>
    <n v="200"/>
    <x v="14"/>
    <n v="18"/>
    <x v="14"/>
    <n v="4.0107045659157619"/>
    <n v="1"/>
    <n v="368304.7"/>
    <n v="9709072.8000000007"/>
    <x v="1"/>
    <s v="TORA"/>
    <s v="60├ 70"/>
    <s v="Terminalia"/>
    <s v="FOD"/>
    <n v="49.338032358487553"/>
    <n v="59.338032358487553"/>
    <x v="1"/>
    <s v="Inferior"/>
    <s v="Não"/>
    <x v="0"/>
    <n v="5.5692824191768894E-4"/>
    <n v="7.0172958481628809E-3"/>
  </r>
  <r>
    <n v="1"/>
    <x v="0"/>
    <n v="15"/>
    <n v="169"/>
    <x v="14"/>
    <x v="14"/>
    <n v="400"/>
    <x v="48"/>
    <n v="19"/>
    <x v="48"/>
    <n v="16.93408594497766"/>
    <n v="1"/>
    <n v="368303.2"/>
    <n v="9709074.0999999903"/>
    <x v="1"/>
    <s v="TORA"/>
    <s v="120├ 130"/>
    <s v="Hymenolobium"/>
    <s v="FOD"/>
    <n v="41.38028520389279"/>
    <n v="51.38028520389279"/>
    <x v="1"/>
    <s v="Inferior"/>
    <s v="Não"/>
    <x v="1"/>
    <n v="2.2277129676707558E-3"/>
    <n v="2.962858247002105E-2"/>
  </r>
  <r>
    <n v="1"/>
    <x v="0"/>
    <n v="15"/>
    <n v="170"/>
    <x v="29"/>
    <x v="29"/>
    <n v="249"/>
    <x v="82"/>
    <n v="20"/>
    <x v="82"/>
    <n v="6.9074359386484216"/>
    <n v="1"/>
    <n v="368298.299999999"/>
    <n v="9709074.4000000004"/>
    <x v="1"/>
    <s v="TORA"/>
    <s v="70├ 80"/>
    <s v="Alexa"/>
    <s v="FOD"/>
    <n v="39.788735772973837"/>
    <n v="50"/>
    <x v="1"/>
    <s v="Inferior"/>
    <s v="Não"/>
    <x v="0"/>
    <n v="8.63252698178466E-4"/>
    <n v="1.2085537774498523E-2"/>
  </r>
  <r>
    <n v="1"/>
    <x v="0"/>
    <n v="15"/>
    <n v="171"/>
    <x v="4"/>
    <x v="4"/>
    <n v="142"/>
    <x v="19"/>
    <n v="20"/>
    <x v="19"/>
    <n v="2.2464401907534839"/>
    <n v="1"/>
    <n v="368297.59999999899"/>
    <n v="9709075"/>
    <x v="0"/>
    <s v="TORETE"/>
    <s v="40├ 50"/>
    <s v="Dialium"/>
    <s v="FOD"/>
    <n v="42.335214862444161"/>
    <n v="52.335214862444161"/>
    <x v="0"/>
    <s v="Inferior"/>
    <s v="Não"/>
    <x v="0"/>
    <n v="2.8074752675070699E-4"/>
    <n v="3.9304653745098981E-3"/>
  </r>
  <r>
    <n v="1"/>
    <x v="0"/>
    <n v="15"/>
    <n v="172"/>
    <x v="19"/>
    <x v="19"/>
    <n v="130"/>
    <x v="0"/>
    <n v="13"/>
    <x v="0"/>
    <n v="1.2238219349051291"/>
    <n v="1"/>
    <n v="368285.59999999899"/>
    <n v="9709085.6999999899"/>
    <x v="0"/>
    <s v="TORETE"/>
    <s v="40├ 50"/>
    <s v="Piptadenia"/>
    <s v="FOD"/>
    <n v="39.788735772973837"/>
    <n v="50"/>
    <x v="0"/>
    <s v="Inferior"/>
    <s v="Não"/>
    <x v="1"/>
    <n v="2.3530218221022364E-4"/>
    <n v="2.1412498581130346E-3"/>
  </r>
  <r>
    <n v="1"/>
    <x v="0"/>
    <n v="15"/>
    <n v="173"/>
    <x v="26"/>
    <x v="26"/>
    <n v="231"/>
    <x v="44"/>
    <n v="22"/>
    <x v="44"/>
    <n v="6.5393535271115031"/>
    <n v="1"/>
    <n v="368288.5"/>
    <n v="9709105.9000000004"/>
    <x v="1"/>
    <s v="TORA"/>
    <s v="70├ 80"/>
    <s v="Couratari"/>
    <s v="FOD"/>
    <n v="38.833806114422465"/>
    <n v="50"/>
    <x v="1"/>
    <s v="Inferior"/>
    <s v="Não"/>
    <x v="1"/>
    <n v="7.4295619792424516E-4"/>
    <n v="1.1441525448033375E-2"/>
  </r>
  <r>
    <n v="1"/>
    <x v="0"/>
    <n v="15"/>
    <n v="174"/>
    <x v="19"/>
    <x v="19"/>
    <n v="300"/>
    <x v="9"/>
    <n v="20"/>
    <x v="9"/>
    <n v="10.026761414789403"/>
    <n v="1"/>
    <n v="368306.7"/>
    <n v="9709124"/>
    <x v="1"/>
    <s v="TORA"/>
    <s v="90├ 100"/>
    <s v="Piptadenia"/>
    <s v="FOD"/>
    <n v="39.788735772973837"/>
    <n v="50"/>
    <x v="1"/>
    <s v="Inferior"/>
    <s v="Não"/>
    <x v="1"/>
    <n v="1.2530885443148001E-3"/>
    <n v="1.75432396204072E-2"/>
  </r>
  <r>
    <n v="1"/>
    <x v="0"/>
    <n v="15"/>
    <n v="175"/>
    <x v="26"/>
    <x v="26"/>
    <n v="256"/>
    <x v="83"/>
    <n v="21"/>
    <x v="83"/>
    <n v="7.6663280875957831"/>
    <n v="1"/>
    <n v="368299"/>
    <n v="9709126.0999999903"/>
    <x v="1"/>
    <s v="TORA"/>
    <s v="80├ 90"/>
    <s v="Couratari"/>
    <s v="FOD"/>
    <n v="38.833806114422465"/>
    <n v="50"/>
    <x v="1"/>
    <s v="Inferior"/>
    <s v="Não"/>
    <x v="1"/>
    <n v="9.1247123155794164E-4"/>
    <n v="1.3413327103901744E-2"/>
  </r>
  <r>
    <n v="1"/>
    <x v="0"/>
    <n v="15"/>
    <n v="176"/>
    <x v="44"/>
    <x v="44"/>
    <n v="170"/>
    <x v="12"/>
    <n v="22"/>
    <x v="12"/>
    <n v="3.5416749486239474"/>
    <n v="1"/>
    <n v="368301.299999999"/>
    <n v="9709130.8000000007"/>
    <x v="1"/>
    <s v="TORA"/>
    <s v="50├ 60"/>
    <s v="Manilkara"/>
    <s v="FOD"/>
    <n v="41.38028520389279"/>
    <n v="51.38028520389279"/>
    <x v="1"/>
    <s v="Inferior"/>
    <s v="Não"/>
    <x v="1"/>
    <n v="4.0238065478553035E-4"/>
    <n v="6.1966620836971676E-3"/>
  </r>
  <r>
    <n v="1"/>
    <x v="0"/>
    <n v="15"/>
    <n v="177"/>
    <x v="26"/>
    <x v="26"/>
    <n v="127"/>
    <x v="34"/>
    <n v="23"/>
    <x v="34"/>
    <n v="2.0664431120889897"/>
    <n v="1"/>
    <n v="368294.40000000002"/>
    <n v="9709123.5"/>
    <x v="0"/>
    <s v="TORETE"/>
    <s v="40├ 50"/>
    <s v="Couratari"/>
    <s v="FOD"/>
    <n v="38.833806114422465"/>
    <n v="50"/>
    <x v="0"/>
    <s v="Inferior"/>
    <s v="Não"/>
    <x v="1"/>
    <n v="2.2456739034726014E-4"/>
    <n v="3.6155349845908881E-3"/>
  </r>
  <r>
    <n v="1"/>
    <x v="0"/>
    <n v="15"/>
    <n v="178"/>
    <x v="7"/>
    <x v="7"/>
    <n v="200"/>
    <x v="14"/>
    <n v="18"/>
    <x v="14"/>
    <n v="4.0107045659157619"/>
    <n v="2"/>
    <n v="368282.9"/>
    <n v="9709114.9000000004"/>
    <x v="1"/>
    <s v="TORA"/>
    <s v="60├ 70"/>
    <s v="Aspidosperma"/>
    <s v="FOD"/>
    <n v="47.109863155201019"/>
    <n v="57.109863155201019"/>
    <x v="1"/>
    <s v="Inferior"/>
    <s v="Não"/>
    <x v="0"/>
    <n v="5.5692824191768894E-4"/>
    <n v="7.0172958481628809E-3"/>
  </r>
  <r>
    <n v="1"/>
    <x v="0"/>
    <n v="15"/>
    <n v="179"/>
    <x v="29"/>
    <x v="29"/>
    <n v="191"/>
    <x v="52"/>
    <n v="19"/>
    <x v="52"/>
    <n v="3.861077433492063"/>
    <n v="1"/>
    <n v="368279.09999999899"/>
    <n v="9709111.5999999903"/>
    <x v="1"/>
    <s v="TORA"/>
    <s v="60├ 70"/>
    <s v="Alexa"/>
    <s v="FOD"/>
    <n v="39.788735772973837"/>
    <n v="50"/>
    <x v="1"/>
    <s v="Inferior"/>
    <s v="Não"/>
    <x v="0"/>
    <n v="5.0793247983498034E-4"/>
    <n v="6.7555019818052375E-3"/>
  </r>
  <r>
    <n v="1"/>
    <x v="0"/>
    <n v="15"/>
    <n v="180"/>
    <x v="26"/>
    <x v="26"/>
    <n v="232"/>
    <x v="69"/>
    <n v="23"/>
    <x v="69"/>
    <n v="6.8959163038674314"/>
    <n v="1"/>
    <n v="368264.2"/>
    <n v="9709108.6999999899"/>
    <x v="1"/>
    <s v="TORA"/>
    <s v="70├ 80"/>
    <s v="Couratari"/>
    <s v="FOD"/>
    <n v="38.833806114422465"/>
    <n v="50"/>
    <x v="1"/>
    <s v="Inferior"/>
    <s v="Não"/>
    <x v="1"/>
    <n v="7.4940264232444247E-4"/>
    <n v="1.2065382541423524E-2"/>
  </r>
  <r>
    <n v="1"/>
    <x v="0"/>
    <n v="15"/>
    <n v="181"/>
    <x v="29"/>
    <x v="29"/>
    <n v="196"/>
    <x v="84"/>
    <n v="20"/>
    <x v="84"/>
    <n v="4.2798674056727748"/>
    <n v="1"/>
    <n v="368250.09999999899"/>
    <n v="9709119.9000000004"/>
    <x v="1"/>
    <s v="TORA"/>
    <s v="60├ 70"/>
    <s v="Alexa"/>
    <s v="FOD"/>
    <n v="39.788735772973837"/>
    <n v="50"/>
    <x v="1"/>
    <s v="Inferior"/>
    <s v="Não"/>
    <x v="0"/>
    <n v="5.3487388353774844E-4"/>
    <n v="7.4882343695284771E-3"/>
  </r>
  <r>
    <n v="1"/>
    <x v="0"/>
    <n v="15"/>
    <n v="182"/>
    <x v="44"/>
    <x v="44"/>
    <n v="370"/>
    <x v="43"/>
    <n v="18"/>
    <x v="43"/>
    <n v="13.726636376846695"/>
    <n v="1"/>
    <n v="368251.2"/>
    <n v="9709122.9000000004"/>
    <x v="1"/>
    <s v="TORA"/>
    <s v="110├ 120"/>
    <s v="Manilkara"/>
    <s v="FOD"/>
    <n v="41.38028520389279"/>
    <n v="51.38028520389279"/>
    <x v="1"/>
    <s v="Inferior"/>
    <s v="Não"/>
    <x v="1"/>
    <n v="1.9060869079632905E-3"/>
    <n v="2.401669504033746E-2"/>
  </r>
  <r>
    <n v="1"/>
    <x v="0"/>
    <n v="15"/>
    <n v="183"/>
    <x v="26"/>
    <x v="26"/>
    <n v="126"/>
    <x v="85"/>
    <n v="20"/>
    <x v="85"/>
    <n v="1.7687207135688514"/>
    <n v="1"/>
    <n v="368253.5"/>
    <n v="9709127.5999999903"/>
    <x v="0"/>
    <s v="TORETE"/>
    <s v="40├ 50"/>
    <s v="Couratari"/>
    <s v="FOD"/>
    <n v="38.833806114422465"/>
    <n v="50"/>
    <x v="0"/>
    <s v="Inferior"/>
    <s v="Não"/>
    <x v="1"/>
    <n v="2.2104481921713078E-4"/>
    <n v="3.0946274690398312E-3"/>
  </r>
  <r>
    <n v="1"/>
    <x v="0"/>
    <n v="15"/>
    <n v="184"/>
    <x v="29"/>
    <x v="29"/>
    <n v="160"/>
    <x v="1"/>
    <n v="18"/>
    <x v="1"/>
    <n v="2.5668509221860885"/>
    <n v="1"/>
    <n v="368252.59999999899"/>
    <n v="9709129.6999999899"/>
    <x v="1"/>
    <s v="TORA"/>
    <s v="50├ 60"/>
    <s v="Alexa"/>
    <s v="FOD"/>
    <n v="39.788735772973837"/>
    <n v="50"/>
    <x v="1"/>
    <s v="Inferior"/>
    <s v="Não"/>
    <x v="0"/>
    <n v="3.5643407482732108E-4"/>
    <n v="4.491069342824245E-3"/>
  </r>
  <r>
    <n v="1"/>
    <x v="0"/>
    <n v="15"/>
    <n v="185"/>
    <x v="19"/>
    <x v="19"/>
    <n v="200"/>
    <x v="14"/>
    <n v="16"/>
    <x v="14"/>
    <n v="3.565070725258455"/>
    <n v="1"/>
    <n v="368251.299999999"/>
    <n v="9709129.5999999903"/>
    <x v="1"/>
    <s v="TORA"/>
    <s v="60├ 70"/>
    <s v="Piptadenia"/>
    <s v="FOD"/>
    <n v="39.788735772973837"/>
    <n v="50"/>
    <x v="1"/>
    <s v="Inferior"/>
    <s v="Não"/>
    <x v="1"/>
    <n v="5.5692824191768894E-4"/>
    <n v="6.2375963094781156E-3"/>
  </r>
  <r>
    <n v="1"/>
    <x v="0"/>
    <n v="15"/>
    <n v="186"/>
    <x v="28"/>
    <x v="28"/>
    <n v="170"/>
    <x v="12"/>
    <n v="17"/>
    <x v="12"/>
    <n v="2.7367488239366864"/>
    <n v="1"/>
    <n v="368261.299999999"/>
    <n v="9709147.5"/>
    <x v="1"/>
    <s v="TORA"/>
    <s v="50├ 60"/>
    <s v="Protium"/>
    <s v="FOD"/>
    <n v="39.788735772973837"/>
    <n v="50"/>
    <x v="1"/>
    <s v="Inferior"/>
    <s v="Não"/>
    <x v="0"/>
    <n v="4.0238065478553035E-4"/>
    <n v="4.7883297919478112E-3"/>
  </r>
  <r>
    <n v="1"/>
    <x v="0"/>
    <n v="15"/>
    <n v="187"/>
    <x v="19"/>
    <x v="19"/>
    <n v="232"/>
    <x v="69"/>
    <n v="15"/>
    <x v="69"/>
    <n v="4.4973367199135419"/>
    <n v="1"/>
    <n v="368261.09999999899"/>
    <n v="9709149"/>
    <x v="1"/>
    <s v="TORA"/>
    <s v="70├ 80"/>
    <s v="Piptadenia"/>
    <s v="FOD"/>
    <n v="39.788735772973837"/>
    <n v="50"/>
    <x v="1"/>
    <s v="Inferior"/>
    <s v="Não"/>
    <x v="1"/>
    <n v="7.4940264232444247E-4"/>
    <n v="7.8687277444066447E-3"/>
  </r>
  <r>
    <n v="1"/>
    <x v="0"/>
    <n v="16"/>
    <n v="188"/>
    <x v="33"/>
    <x v="33"/>
    <n v="350"/>
    <x v="79"/>
    <n v="16"/>
    <x v="79"/>
    <n v="10.918029096104021"/>
    <n v="2"/>
    <n v="368179.799999999"/>
    <n v="9709128.1999999899"/>
    <x v="1"/>
    <s v="TORA"/>
    <s v="110├ 120"/>
    <s v="Dipteryx"/>
    <s v="FOD"/>
    <n v="39.152116000606256"/>
    <n v="80"/>
    <x v="1"/>
    <s v="Inferior"/>
    <s v="Vulneravel"/>
    <x v="1"/>
    <n v="1.7055927408729228E-3"/>
    <n v="1.9102638697776734E-2"/>
  </r>
  <r>
    <n v="1"/>
    <x v="0"/>
    <n v="16"/>
    <n v="189"/>
    <x v="26"/>
    <x v="26"/>
    <n v="139"/>
    <x v="86"/>
    <n v="21"/>
    <x v="86"/>
    <n v="2.2601490017767043"/>
    <n v="1"/>
    <n v="368230.9"/>
    <n v="9709096.1999999899"/>
    <x v="0"/>
    <s v="TORETE"/>
    <s v="40├ 50"/>
    <s v="Couratari"/>
    <s v="FOD"/>
    <n v="38.833806114422465"/>
    <n v="50"/>
    <x v="0"/>
    <s v="Inferior"/>
    <s v="Não"/>
    <x v="1"/>
    <n v="2.6901026405229172E-4"/>
    <n v="3.9544508815686878E-3"/>
  </r>
  <r>
    <n v="1"/>
    <x v="0"/>
    <n v="16"/>
    <n v="190"/>
    <x v="5"/>
    <x v="5"/>
    <n v="160"/>
    <x v="1"/>
    <n v="15"/>
    <x v="1"/>
    <n v="2.1390424351550736"/>
    <n v="1"/>
    <n v="368193.59999999899"/>
    <n v="9709098.5"/>
    <x v="1"/>
    <s v="TORA"/>
    <s v="50├ 60"/>
    <s v="Tachigali"/>
    <s v="FOD"/>
    <n v="39.152116000606256"/>
    <n v="50"/>
    <x v="1"/>
    <s v="Inferior"/>
    <s v="Não"/>
    <x v="1"/>
    <n v="3.5643407482732108E-4"/>
    <n v="3.7425577856868707E-3"/>
  </r>
  <r>
    <n v="1"/>
    <x v="0"/>
    <n v="16"/>
    <n v="191"/>
    <x v="36"/>
    <x v="36"/>
    <n v="180"/>
    <x v="22"/>
    <n v="21"/>
    <x v="22"/>
    <n v="3.7901158147903957"/>
    <n v="1"/>
    <n v="368224.7"/>
    <n v="9709117.8000000007"/>
    <x v="1"/>
    <s v="TORA"/>
    <s v="50├ 60"/>
    <s v="Parkia"/>
    <s v="FOD"/>
    <n v="43.608454407179323"/>
    <n v="53.608454407179323"/>
    <x v="1"/>
    <s v="Inferior"/>
    <s v="Não"/>
    <x v="0"/>
    <n v="4.5111187595332813E-4"/>
    <n v="6.6313445765139234E-3"/>
  </r>
  <r>
    <n v="1"/>
    <x v="0"/>
    <n v="16"/>
    <n v="192"/>
    <x v="10"/>
    <x v="10"/>
    <n v="210"/>
    <x v="87"/>
    <n v="22"/>
    <x v="87"/>
    <n v="5.4044244025714887"/>
    <n v="1"/>
    <n v="368229.4"/>
    <n v="9709112.3000000007"/>
    <x v="1"/>
    <s v="TORA"/>
    <s v="60├ 70"/>
    <s v="Astronium"/>
    <s v="FOD"/>
    <n v="40.107045659157627"/>
    <n v="50.107045659157627"/>
    <x v="1"/>
    <s v="Inferior"/>
    <s v="Não"/>
    <x v="1"/>
    <n v="6.1401338671425204E-4"/>
    <n v="9.4558061553994804E-3"/>
  </r>
  <r>
    <n v="1"/>
    <x v="0"/>
    <n v="16"/>
    <n v="193"/>
    <x v="29"/>
    <x v="29"/>
    <n v="300"/>
    <x v="9"/>
    <n v="16"/>
    <x v="9"/>
    <n v="8.0214091318315237"/>
    <n v="2"/>
    <n v="368225.7"/>
    <n v="9709107.5"/>
    <x v="1"/>
    <s v="TORA"/>
    <s v="90├ 100"/>
    <s v="Alexa"/>
    <s v="FOD"/>
    <n v="39.788735772973837"/>
    <n v="50"/>
    <x v="1"/>
    <s v="Inferior"/>
    <s v="Não"/>
    <x v="0"/>
    <n v="1.2530885443148001E-3"/>
    <n v="1.4034591696325762E-2"/>
  </r>
  <r>
    <n v="1"/>
    <x v="0"/>
    <n v="16"/>
    <n v="194"/>
    <x v="45"/>
    <x v="45"/>
    <n v="270"/>
    <x v="65"/>
    <n v="19"/>
    <x v="65"/>
    <n v="7.7155929086804464"/>
    <n v="1"/>
    <n v="368213.7"/>
    <n v="9709088.6999999899"/>
    <x v="1"/>
    <s v="TORA"/>
    <s v="80├ 90"/>
    <s v="Mezilaurus"/>
    <s v="FOD"/>
    <n v="41.38028520389279"/>
    <n v="51.38028520389279"/>
    <x v="1"/>
    <s v="Inferior"/>
    <s v="Não"/>
    <x v="0"/>
    <n v="1.015001720894988E-3"/>
    <n v="1.3499522887903341E-2"/>
  </r>
  <r>
    <n v="1"/>
    <x v="0"/>
    <n v="16"/>
    <n v="195"/>
    <x v="10"/>
    <x v="10"/>
    <n v="170"/>
    <x v="12"/>
    <n v="21"/>
    <x v="12"/>
    <n v="3.3806897236864955"/>
    <n v="1"/>
    <n v="368233.2"/>
    <n v="9709100.9000000004"/>
    <x v="1"/>
    <s v="TORA"/>
    <s v="50├ 60"/>
    <s v="Astronium"/>
    <s v="FOD"/>
    <n v="40.107045659157627"/>
    <n v="50.107045659157627"/>
    <x v="1"/>
    <s v="Inferior"/>
    <s v="Não"/>
    <x v="1"/>
    <n v="4.0238065478553035E-4"/>
    <n v="5.9149956253472967E-3"/>
  </r>
  <r>
    <n v="1"/>
    <x v="0"/>
    <n v="16"/>
    <n v="196"/>
    <x v="29"/>
    <x v="29"/>
    <n v="232"/>
    <x v="69"/>
    <n v="18"/>
    <x v="69"/>
    <n v="5.3968040638962504"/>
    <n v="1"/>
    <n v="368249.2"/>
    <n v="9709105.4000000004"/>
    <x v="1"/>
    <s v="TORA"/>
    <s v="70├ 80"/>
    <s v="Alexa"/>
    <s v="FOD"/>
    <n v="39.788735772973837"/>
    <n v="50"/>
    <x v="1"/>
    <s v="Inferior"/>
    <s v="Não"/>
    <x v="0"/>
    <n v="7.4940264232444247E-4"/>
    <n v="9.4424732932879736E-3"/>
  </r>
  <r>
    <n v="1"/>
    <x v="0"/>
    <n v="16"/>
    <n v="197"/>
    <x v="6"/>
    <x v="6"/>
    <n v="300"/>
    <x v="9"/>
    <n v="19"/>
    <x v="9"/>
    <n v="9.5254233440499334"/>
    <n v="1"/>
    <n v="368252.2"/>
    <n v="9709102.6999999899"/>
    <x v="1"/>
    <s v="TORA"/>
    <s v="90├ 100"/>
    <s v="Dimorphandra"/>
    <s v="FOD"/>
    <n v="39.788735772973837"/>
    <n v="50"/>
    <x v="1"/>
    <s v="Inferior"/>
    <s v="Não"/>
    <x v="0"/>
    <n v="1.2530885443148001E-3"/>
    <n v="1.666607763938684E-2"/>
  </r>
  <r>
    <n v="1"/>
    <x v="0"/>
    <n v="16"/>
    <n v="198"/>
    <x v="29"/>
    <x v="29"/>
    <n v="200"/>
    <x v="14"/>
    <n v="21"/>
    <x v="14"/>
    <n v="4.6791553269017223"/>
    <n v="1"/>
    <n v="368271"/>
    <n v="9709086.0999999903"/>
    <x v="1"/>
    <s v="TORA"/>
    <s v="60├ 70"/>
    <s v="Alexa"/>
    <s v="FOD"/>
    <n v="39.788735772973837"/>
    <n v="50"/>
    <x v="1"/>
    <s v="Inferior"/>
    <s v="Não"/>
    <x v="0"/>
    <n v="5.5692824191768894E-4"/>
    <n v="8.1868451561900278E-3"/>
  </r>
  <r>
    <n v="1"/>
    <x v="0"/>
    <n v="16"/>
    <n v="199"/>
    <x v="8"/>
    <x v="8"/>
    <n v="200"/>
    <x v="14"/>
    <n v="20"/>
    <x v="14"/>
    <n v="4.4563384065730682"/>
    <n v="2"/>
    <n v="368260.2"/>
    <n v="9709054.0999999903"/>
    <x v="1"/>
    <s v="TORA"/>
    <s v="60├ 70"/>
    <s v="Licania"/>
    <s v="FOD"/>
    <n v="41.38028520389279"/>
    <n v="51.38028520389279"/>
    <x v="1"/>
    <s v="Inferior"/>
    <s v="Não"/>
    <x v="0"/>
    <n v="5.5692824191768894E-4"/>
    <n v="7.7969953868476443E-3"/>
  </r>
  <r>
    <n v="1"/>
    <x v="0"/>
    <n v="16"/>
    <n v="200"/>
    <x v="29"/>
    <x v="29"/>
    <n v="230"/>
    <x v="40"/>
    <n v="16"/>
    <x v="40"/>
    <n v="4.7148060341543081"/>
    <n v="1"/>
    <n v="368276.799999999"/>
    <n v="9709075.5999999903"/>
    <x v="1"/>
    <s v="TORA"/>
    <s v="70├ 80"/>
    <s v="Alexa"/>
    <s v="FOD"/>
    <n v="39.788735772973837"/>
    <n v="50"/>
    <x v="1"/>
    <s v="Inferior"/>
    <s v="Não"/>
    <x v="0"/>
    <n v="7.3653759993614395E-4"/>
    <n v="8.2492211192848105E-3"/>
  </r>
  <r>
    <n v="1"/>
    <x v="0"/>
    <n v="16"/>
    <n v="201"/>
    <x v="7"/>
    <x v="7"/>
    <n v="212"/>
    <x v="49"/>
    <n v="18"/>
    <x v="49"/>
    <n v="4.5064276502629497"/>
    <n v="2"/>
    <n v="368304.299999999"/>
    <n v="9709045.8000000007"/>
    <x v="1"/>
    <s v="TORA"/>
    <s v="60├ 70"/>
    <s v="Aspidosperma"/>
    <s v="FOD"/>
    <n v="47.109863155201019"/>
    <n v="57.109863155201019"/>
    <x v="1"/>
    <s v="Inferior"/>
    <s v="Não"/>
    <x v="0"/>
    <n v="6.2576457261871526E-4"/>
    <n v="7.8846336149958115E-3"/>
  </r>
  <r>
    <n v="1"/>
    <x v="0"/>
    <n v="16"/>
    <n v="202"/>
    <x v="26"/>
    <x v="26"/>
    <n v="259"/>
    <x v="88"/>
    <n v="21"/>
    <x v="88"/>
    <n v="7.8470604620973603"/>
    <n v="1"/>
    <n v="368303"/>
    <n v="9709044.1999999899"/>
    <x v="1"/>
    <s v="TORA"/>
    <s v="80├ 90"/>
    <s v="Couratari"/>
    <s v="FOD"/>
    <n v="38.833806114422465"/>
    <n v="50"/>
    <x v="1"/>
    <s v="Inferior"/>
    <s v="Não"/>
    <x v="1"/>
    <n v="9.3398258490201233E-4"/>
    <n v="1.372954399805958E-2"/>
  </r>
  <r>
    <n v="1"/>
    <x v="0"/>
    <n v="16"/>
    <n v="203"/>
    <x v="19"/>
    <x v="19"/>
    <n v="245"/>
    <x v="89"/>
    <n v="20"/>
    <x v="89"/>
    <n v="6.6872928213637115"/>
    <n v="1"/>
    <n v="368288"/>
    <n v="9709016.0999999903"/>
    <x v="1"/>
    <s v="TORA"/>
    <s v="70├ 80"/>
    <s v="Piptadenia"/>
    <s v="FOD"/>
    <n v="39.788735772973837"/>
    <n v="50"/>
    <x v="1"/>
    <s v="Inferior"/>
    <s v="Não"/>
    <x v="1"/>
    <n v="8.3574044302773209E-4"/>
    <n v="1.1700366202388247E-2"/>
  </r>
  <r>
    <n v="1"/>
    <x v="0"/>
    <n v="16"/>
    <n v="204"/>
    <x v="42"/>
    <x v="42"/>
    <n v="290"/>
    <x v="90"/>
    <n v="18"/>
    <x v="90"/>
    <n v="8.4325063498378903"/>
    <n v="1"/>
    <n v="368291.9"/>
    <n v="9709011.3000000007"/>
    <x v="1"/>
    <s v="TORA"/>
    <s v="90├ 100"/>
    <s v="Anacardium"/>
    <s v="FOD"/>
    <n v="57.295779513082323"/>
    <n v="67.295779513082323"/>
    <x v="1"/>
    <s v="Inferior"/>
    <s v="Não"/>
    <x v="0"/>
    <n v="1.1709416286319412E-3"/>
    <n v="1.4753864520762458E-2"/>
  </r>
  <r>
    <n v="1"/>
    <x v="0"/>
    <n v="16"/>
    <n v="205"/>
    <x v="23"/>
    <x v="23"/>
    <n v="230"/>
    <x v="40"/>
    <n v="14"/>
    <x v="40"/>
    <n v="4.1254552798850197"/>
    <n v="1"/>
    <n v="368346.59999999899"/>
    <n v="9709018.9000000004"/>
    <x v="1"/>
    <s v="TORA"/>
    <s v="70├ 80"/>
    <s v="Parkia"/>
    <s v="FOD"/>
    <n v="40.107045659157627"/>
    <n v="50.107045659157627"/>
    <x v="1"/>
    <s v="Inferior"/>
    <s v="Não"/>
    <x v="1"/>
    <n v="7.3653759993614395E-4"/>
    <n v="7.2180684793742098E-3"/>
  </r>
  <r>
    <n v="1"/>
    <x v="0"/>
    <n v="16"/>
    <n v="206"/>
    <x v="26"/>
    <x v="26"/>
    <n v="251"/>
    <x v="91"/>
    <n v="21"/>
    <x v="91"/>
    <n v="7.3697866187533849"/>
    <n v="1"/>
    <n v="368354.09999999899"/>
    <n v="9709012.1999999899"/>
    <x v="1"/>
    <s v="TORA"/>
    <s v="70├ 80"/>
    <s v="Couratari"/>
    <s v="FOD"/>
    <n v="38.833806114422465"/>
    <n v="50"/>
    <x v="1"/>
    <s v="Inferior"/>
    <s v="Não"/>
    <x v="1"/>
    <n v="8.7717590422640816E-4"/>
    <n v="1.2894485792128197E-2"/>
  </r>
  <r>
    <n v="1"/>
    <x v="0"/>
    <n v="16"/>
    <n v="207"/>
    <x v="19"/>
    <x v="19"/>
    <n v="192"/>
    <x v="55"/>
    <n v="18"/>
    <x v="55"/>
    <n v="3.696265327947966"/>
    <n v="1"/>
    <n v="368378.5"/>
    <n v="9708978.5"/>
    <x v="1"/>
    <s v="TORA"/>
    <s v="60├ 70"/>
    <s v="Piptadenia"/>
    <s v="FOD"/>
    <n v="39.788735772973837"/>
    <n v="50"/>
    <x v="1"/>
    <s v="Inferior"/>
    <s v="Não"/>
    <x v="1"/>
    <n v="5.1326506775134213E-4"/>
    <n v="6.4671398536669108E-3"/>
  </r>
  <r>
    <n v="1"/>
    <x v="0"/>
    <n v="16"/>
    <n v="208"/>
    <x v="32"/>
    <x v="32"/>
    <n v="186"/>
    <x v="24"/>
    <n v="17"/>
    <x v="24"/>
    <n v="3.27614402466829"/>
    <n v="2"/>
    <n v="368379.2"/>
    <n v="9708979.1999999899"/>
    <x v="1"/>
    <s v="TORA"/>
    <s v="50├ 60"/>
    <s v="Cordia"/>
    <s v="FOD"/>
    <n v="42.335214862444161"/>
    <n v="52.335214862444161"/>
    <x v="1"/>
    <s v="Inferior"/>
    <s v="Não"/>
    <x v="0"/>
    <n v="4.8168723643460915E-4"/>
    <n v="5.7320781135718488E-3"/>
  </r>
  <r>
    <n v="1"/>
    <x v="0"/>
    <n v="16"/>
    <n v="209"/>
    <x v="30"/>
    <x v="30"/>
    <n v="300"/>
    <x v="9"/>
    <n v="21"/>
    <x v="9"/>
    <n v="10.528099485528875"/>
    <n v="1"/>
    <n v="368356.5"/>
    <n v="9708949.6999999899"/>
    <x v="1"/>
    <s v="TORA"/>
    <s v="90├ 100"/>
    <s v="Apuleia"/>
    <s v="FOD"/>
    <n v="39.788735772973837"/>
    <n v="50"/>
    <x v="1"/>
    <s v="Inferior"/>
    <s v="Não"/>
    <x v="1"/>
    <n v="1.2530885443148001E-3"/>
    <n v="1.842040160142756E-2"/>
  </r>
  <r>
    <n v="1"/>
    <x v="0"/>
    <n v="16"/>
    <n v="210"/>
    <x v="22"/>
    <x v="22"/>
    <n v="155"/>
    <x v="67"/>
    <n v="23"/>
    <x v="67"/>
    <n v="3.078076493765141"/>
    <n v="1"/>
    <n v="368372.799999999"/>
    <n v="9708966.0999999903"/>
    <x v="0"/>
    <s v="TORETE"/>
    <s v="40├ 50"/>
    <s v="Hymenaea"/>
    <s v="FOD"/>
    <n v="41.38028520389279"/>
    <n v="51.38028520389279"/>
    <x v="0"/>
    <s v="Inferior"/>
    <s v="Não"/>
    <x v="1"/>
    <n v="3.3450502530181188E-4"/>
    <n v="5.3855309073591708E-3"/>
  </r>
  <r>
    <n v="1"/>
    <x v="0"/>
    <n v="16"/>
    <n v="211"/>
    <x v="29"/>
    <x v="29"/>
    <n v="250"/>
    <x v="46"/>
    <n v="19"/>
    <x v="46"/>
    <n v="6.6148773222569002"/>
    <n v="1"/>
    <n v="368374.9"/>
    <n v="9708965.5"/>
    <x v="1"/>
    <s v="TORA"/>
    <s v="70├ 80"/>
    <s v="Alexa"/>
    <s v="FOD"/>
    <n v="39.788735772973837"/>
    <n v="50"/>
    <x v="1"/>
    <s v="Inferior"/>
    <s v="Não"/>
    <x v="0"/>
    <n v="8.7020037799638919E-4"/>
    <n v="1.1573665027351975E-2"/>
  </r>
  <r>
    <n v="1"/>
    <x v="0"/>
    <n v="17"/>
    <n v="212"/>
    <x v="39"/>
    <x v="39"/>
    <n v="180"/>
    <x v="22"/>
    <n v="20"/>
    <x v="22"/>
    <n v="3.6096341093241859"/>
    <n v="1"/>
    <n v="368387.318675649"/>
    <n v="9708896.8376580998"/>
    <x v="3"/>
    <s v="TORA"/>
    <s v="50├ 60"/>
    <s v="Bertholletia"/>
    <s v="FOD"/>
    <n v="41.38028520389279"/>
    <n v="51.38028520389279"/>
    <x v="1"/>
    <s v="Inferior"/>
    <s v="Protegida"/>
    <x v="0"/>
    <n v="4.5111187595332813E-4"/>
    <n v="6.3155662633465927E-3"/>
  </r>
  <r>
    <n v="1"/>
    <x v="0"/>
    <n v="17"/>
    <n v="213"/>
    <x v="36"/>
    <x v="36"/>
    <n v="137"/>
    <x v="26"/>
    <n v="21"/>
    <x v="26"/>
    <n v="2.1955766582654608"/>
    <n v="1"/>
    <n v="368380"/>
    <n v="9708919.6999999899"/>
    <x v="0"/>
    <s v="TORETE"/>
    <s v="40├ 50"/>
    <s v="Parkia"/>
    <s v="FOD"/>
    <n v="43.608454407179323"/>
    <n v="53.608454407179323"/>
    <x v="0"/>
    <s v="Inferior"/>
    <s v="Não"/>
    <x v="0"/>
    <n v="2.6132465431382763E-4"/>
    <n v="3.8414724184132657E-3"/>
  </r>
  <r>
    <n v="1"/>
    <x v="0"/>
    <n v="17"/>
    <n v="214"/>
    <x v="36"/>
    <x v="36"/>
    <n v="190"/>
    <x v="41"/>
    <n v="20"/>
    <x v="41"/>
    <n v="4.021845411932194"/>
    <n v="1"/>
    <n v="368380"/>
    <n v="9708919.6999999899"/>
    <x v="1"/>
    <s v="TORA"/>
    <s v="60├ 70"/>
    <s v="Parkia"/>
    <s v="FOD"/>
    <n v="43.608454407179323"/>
    <n v="53.608454407179323"/>
    <x v="1"/>
    <s v="Inferior"/>
    <s v="Não"/>
    <x v="0"/>
    <n v="5.0262773833071434E-4"/>
    <n v="7.0367883366299986E-3"/>
  </r>
  <r>
    <n v="1"/>
    <x v="0"/>
    <n v="17"/>
    <n v="215"/>
    <x v="39"/>
    <x v="39"/>
    <n v="371"/>
    <x v="92"/>
    <n v="22"/>
    <x v="92"/>
    <n v="16.867809052025908"/>
    <n v="1"/>
    <n v="368351.7"/>
    <n v="9708945.1999999899"/>
    <x v="3"/>
    <s v="TORA"/>
    <s v="110├ 120"/>
    <s v="Bertholletia"/>
    <s v="FOD"/>
    <n v="41.38028520389279"/>
    <n v="51.38028520389279"/>
    <x v="1"/>
    <s v="Inferior"/>
    <s v="Protegida"/>
    <x v="0"/>
    <n v="1.916404003644816E-3"/>
    <n v="2.9512621656130167E-2"/>
  </r>
  <r>
    <n v="1"/>
    <x v="0"/>
    <n v="17"/>
    <n v="216"/>
    <x v="15"/>
    <x v="15"/>
    <n v="130"/>
    <x v="0"/>
    <n v="18"/>
    <x v="0"/>
    <n v="1.6945226790994097"/>
    <n v="1"/>
    <n v="368344.299999999"/>
    <n v="9708935.5999999903"/>
    <x v="0"/>
    <s v="TORETE"/>
    <s v="40├ 50"/>
    <s v="Lecythis"/>
    <s v="FOD"/>
    <n v="38.833806114422465"/>
    <n v="50"/>
    <x v="0"/>
    <s v="Inferior"/>
    <s v="Não"/>
    <x v="1"/>
    <n v="2.3530218221022364E-4"/>
    <n v="2.9648074958488176E-3"/>
  </r>
  <r>
    <n v="1"/>
    <x v="0"/>
    <n v="17"/>
    <n v="217"/>
    <x v="39"/>
    <x v="39"/>
    <n v="412"/>
    <x v="93"/>
    <n v="22"/>
    <x v="93"/>
    <n v="20.802009428346821"/>
    <n v="1"/>
    <n v="368345.4"/>
    <n v="9708938.6999999899"/>
    <x v="3"/>
    <s v="TORA"/>
    <s v="130├ 140"/>
    <s v="Bertholletia"/>
    <s v="FOD"/>
    <n v="41.38028520389279"/>
    <n v="51.38028520389279"/>
    <x v="1"/>
    <s v="Inferior"/>
    <s v="Protegida"/>
    <x v="0"/>
    <n v="2.3633806874019049E-3"/>
    <n v="3.6396062585989333E-2"/>
  </r>
  <r>
    <n v="1"/>
    <x v="0"/>
    <n v="17"/>
    <n v="218"/>
    <x v="46"/>
    <x v="46"/>
    <n v="200"/>
    <x v="14"/>
    <n v="20"/>
    <x v="14"/>
    <n v="4.4563384065730682"/>
    <n v="1"/>
    <n v="368334.7"/>
    <n v="9708928"/>
    <x v="1"/>
    <s v="TORA"/>
    <s v="60├ 70"/>
    <s v="Aspidosperma"/>
    <s v="FOD"/>
    <n v="41.38028520389279"/>
    <n v="51.38028520389279"/>
    <x v="1"/>
    <s v="Inferior"/>
    <s v="Não"/>
    <x v="0"/>
    <n v="5.5692824191768894E-4"/>
    <n v="7.7969953868476443E-3"/>
  </r>
  <r>
    <n v="1"/>
    <x v="0"/>
    <n v="17"/>
    <n v="219"/>
    <x v="5"/>
    <x v="5"/>
    <n v="300"/>
    <x v="9"/>
    <n v="22"/>
    <x v="9"/>
    <n v="11.029437556268345"/>
    <n v="1"/>
    <n v="368265.4"/>
    <n v="9708978.9000000004"/>
    <x v="1"/>
    <s v="TORA"/>
    <s v="90├ 100"/>
    <s v="Tachigali"/>
    <s v="FOD"/>
    <n v="39.152116000606256"/>
    <n v="50"/>
    <x v="1"/>
    <s v="Inferior"/>
    <s v="Não"/>
    <x v="1"/>
    <n v="1.2530885443148001E-3"/>
    <n v="1.929756358244792E-2"/>
  </r>
  <r>
    <n v="1"/>
    <x v="0"/>
    <n v="17"/>
    <n v="220"/>
    <x v="26"/>
    <x v="26"/>
    <n v="200"/>
    <x v="14"/>
    <n v="21"/>
    <x v="14"/>
    <n v="4.6791553269017223"/>
    <n v="1"/>
    <n v="368318.5"/>
    <n v="9708975.5"/>
    <x v="1"/>
    <s v="TORA"/>
    <s v="60├ 70"/>
    <s v="Couratari"/>
    <s v="FOD"/>
    <n v="38.833806114422465"/>
    <n v="50"/>
    <x v="1"/>
    <s v="Inferior"/>
    <s v="Não"/>
    <x v="1"/>
    <n v="5.5692824191768894E-4"/>
    <n v="8.1868451561900278E-3"/>
  </r>
  <r>
    <n v="1"/>
    <x v="0"/>
    <n v="17"/>
    <n v="221"/>
    <x v="26"/>
    <x v="26"/>
    <n v="251"/>
    <x v="91"/>
    <n v="23"/>
    <x v="91"/>
    <n v="8.0716710586346601"/>
    <n v="1"/>
    <n v="368306.299999999"/>
    <n v="9708981"/>
    <x v="1"/>
    <s v="TORA"/>
    <s v="70├ 80"/>
    <s v="Couratari"/>
    <s v="FOD"/>
    <n v="38.833806114422465"/>
    <n v="50"/>
    <x v="1"/>
    <s v="Inferior"/>
    <s v="Não"/>
    <x v="1"/>
    <n v="8.7717590422640816E-4"/>
    <n v="1.412253205804517E-2"/>
  </r>
  <r>
    <n v="1"/>
    <x v="0"/>
    <n v="17"/>
    <n v="222"/>
    <x v="32"/>
    <x v="32"/>
    <n v="192"/>
    <x v="55"/>
    <n v="20"/>
    <x v="55"/>
    <n v="4.1069614754977399"/>
    <n v="2"/>
    <n v="368268"/>
    <n v="9708980.5999999903"/>
    <x v="1"/>
    <s v="TORA"/>
    <s v="60├ 70"/>
    <s v="Cordia"/>
    <s v="FOD"/>
    <n v="42.335214862444161"/>
    <n v="52.335214862444161"/>
    <x v="1"/>
    <s v="Inferior"/>
    <s v="Não"/>
    <x v="0"/>
    <n v="5.1326506775134213E-4"/>
    <n v="7.1857109485187892E-3"/>
  </r>
  <r>
    <n v="1"/>
    <x v="0"/>
    <n v="17"/>
    <n v="223"/>
    <x v="26"/>
    <x v="26"/>
    <n v="300"/>
    <x v="9"/>
    <n v="22"/>
    <x v="9"/>
    <n v="11.029437556268345"/>
    <n v="1"/>
    <n v="368265.4"/>
    <n v="9708978.9000000004"/>
    <x v="1"/>
    <s v="TORA"/>
    <s v="90├ 100"/>
    <s v="Couratari"/>
    <s v="FOD"/>
    <n v="38.833806114422465"/>
    <n v="50"/>
    <x v="1"/>
    <s v="Inferior"/>
    <s v="Não"/>
    <x v="1"/>
    <n v="1.2530885443148001E-3"/>
    <n v="1.929756358244792E-2"/>
  </r>
  <r>
    <n v="1"/>
    <x v="0"/>
    <n v="17"/>
    <n v="224"/>
    <x v="40"/>
    <x v="40"/>
    <n v="230"/>
    <x v="40"/>
    <n v="12"/>
    <x v="40"/>
    <n v="3.5361045256157313"/>
    <n v="1"/>
    <n v="368265"/>
    <n v="9709026.9000000004"/>
    <x v="1"/>
    <s v="TORA"/>
    <s v="70├ 80"/>
    <s v="Couepia"/>
    <s v="FOD"/>
    <n v="56.340849854530951"/>
    <n v="66.340849854530944"/>
    <x v="1"/>
    <s v="Inferior"/>
    <s v="Não"/>
    <x v="0"/>
    <n v="7.3653759993614395E-4"/>
    <n v="6.1869158394636083E-3"/>
  </r>
  <r>
    <n v="1"/>
    <x v="0"/>
    <n v="17"/>
    <n v="225"/>
    <x v="29"/>
    <x v="29"/>
    <n v="181"/>
    <x v="94"/>
    <n v="16"/>
    <x v="94"/>
    <n v="2.9198820507548064"/>
    <n v="1"/>
    <n v="368262.7"/>
    <n v="9709028.9000000004"/>
    <x v="1"/>
    <s v="TORA"/>
    <s v="50├ 60"/>
    <s v="Alexa"/>
    <s v="FOD"/>
    <n v="39.788735772973837"/>
    <n v="50"/>
    <x v="1"/>
    <s v="Inferior"/>
    <s v="Não"/>
    <x v="0"/>
    <n v="4.5613815333663525E-4"/>
    <n v="5.1087473173703143E-3"/>
  </r>
  <r>
    <n v="1"/>
    <x v="0"/>
    <n v="17"/>
    <n v="226"/>
    <x v="6"/>
    <x v="6"/>
    <n v="214"/>
    <x v="95"/>
    <n v="22"/>
    <x v="95"/>
    <n v="5.612268025854056"/>
    <n v="1"/>
    <n v="368255.4"/>
    <n v="9709020"/>
    <x v="1"/>
    <s v="TORA"/>
    <s v="60├ 70"/>
    <s v="Dimorphandra"/>
    <s v="FOD"/>
    <n v="39.788735772973837"/>
    <n v="50"/>
    <x v="1"/>
    <s v="Inferior"/>
    <s v="Não"/>
    <x v="0"/>
    <n v="6.3762714417156204E-4"/>
    <n v="9.8194580202420542E-3"/>
  </r>
  <r>
    <n v="1"/>
    <x v="0"/>
    <n v="17"/>
    <n v="227"/>
    <x v="47"/>
    <x v="47"/>
    <n v="212"/>
    <x v="49"/>
    <n v="21"/>
    <x v="49"/>
    <n v="5.2574989253067743"/>
    <n v="1"/>
    <n v="368242"/>
    <n v="9709045.3000000007"/>
    <x v="1"/>
    <s v="TORA"/>
    <s v="60├ 70"/>
    <s v="Brosimum"/>
    <s v="FOD"/>
    <n v="41.38028520389279"/>
    <n v="51.38028520389279"/>
    <x v="1"/>
    <s v="Inferior"/>
    <s v="Não"/>
    <x v="0"/>
    <n v="6.2576457261871526E-4"/>
    <n v="9.1987392174951131E-3"/>
  </r>
  <r>
    <n v="1"/>
    <x v="0"/>
    <n v="17"/>
    <n v="228"/>
    <x v="29"/>
    <x v="29"/>
    <n v="212"/>
    <x v="49"/>
    <n v="21"/>
    <x v="49"/>
    <n v="5.2574989253067743"/>
    <n v="1"/>
    <n v="368236.2"/>
    <n v="9709034.4000000004"/>
    <x v="1"/>
    <s v="TORA"/>
    <s v="60├ 70"/>
    <s v="Alexa"/>
    <s v="FOD"/>
    <n v="39.788735772973837"/>
    <n v="50"/>
    <x v="1"/>
    <s v="Inferior"/>
    <s v="Não"/>
    <x v="0"/>
    <n v="6.2576457261871526E-4"/>
    <n v="9.1987392174951131E-3"/>
  </r>
  <r>
    <n v="1"/>
    <x v="0"/>
    <n v="17"/>
    <n v="229"/>
    <x v="24"/>
    <x v="24"/>
    <n v="200"/>
    <x v="14"/>
    <n v="12"/>
    <x v="14"/>
    <n v="2.6738030439438414"/>
    <n v="2"/>
    <n v="368166.7"/>
    <n v="9709109.5"/>
    <x v="1"/>
    <s v="TORA"/>
    <s v="60├ 70"/>
    <s v="Virola"/>
    <s v="FOD"/>
    <n v="38.197186342054884"/>
    <n v="50"/>
    <x v="1"/>
    <s v="Inferior"/>
    <s v="Não"/>
    <x v="0"/>
    <n v="5.5692824191768894E-4"/>
    <n v="4.6781972321085869E-3"/>
  </r>
  <r>
    <n v="1"/>
    <x v="0"/>
    <n v="17"/>
    <n v="230"/>
    <x v="29"/>
    <x v="29"/>
    <n v="279"/>
    <x v="96"/>
    <n v="21"/>
    <x v="96"/>
    <n v="9.1057532450339256"/>
    <n v="1"/>
    <n v="368167.7"/>
    <n v="9709105.9000000004"/>
    <x v="1"/>
    <s v="TORA"/>
    <s v="80├ 90"/>
    <s v="Alexa"/>
    <s v="FOD"/>
    <n v="39.788735772973837"/>
    <n v="50"/>
    <x v="1"/>
    <s v="Inferior"/>
    <s v="Não"/>
    <x v="0"/>
    <n v="1.0837962819778709E-3"/>
    <n v="1.5931805345074702E-2"/>
  </r>
  <r>
    <n v="1"/>
    <x v="0"/>
    <n v="17"/>
    <n v="231"/>
    <x v="48"/>
    <x v="48"/>
    <n v="190"/>
    <x v="41"/>
    <n v="20"/>
    <x v="41"/>
    <n v="4.021845411932194"/>
    <n v="2"/>
    <n v="368130.5"/>
    <n v="9709129.5999999903"/>
    <x v="1"/>
    <s v="TORA"/>
    <s v="60├ 70"/>
    <s v="Cordia"/>
    <s v="FOD"/>
    <n v="44.563384065730695"/>
    <n v="54.563384065730695"/>
    <x v="1"/>
    <s v="Inferior"/>
    <s v="Não"/>
    <x v="0"/>
    <n v="5.0262773833071434E-4"/>
    <n v="7.0367883366299986E-3"/>
  </r>
  <r>
    <n v="1"/>
    <x v="0"/>
    <n v="17"/>
    <n v="232"/>
    <x v="19"/>
    <x v="19"/>
    <n v="300"/>
    <x v="9"/>
    <n v="15"/>
    <x v="9"/>
    <n v="7.5200710610920529"/>
    <n v="1"/>
    <n v="368117"/>
    <n v="9709112.0999999903"/>
    <x v="1"/>
    <s v="TORA"/>
    <s v="90├ 100"/>
    <s v="Piptadenia"/>
    <s v="FOD"/>
    <n v="39.788735772973837"/>
    <n v="50"/>
    <x v="1"/>
    <s v="Inferior"/>
    <s v="Não"/>
    <x v="1"/>
    <n v="1.2530885443148001E-3"/>
    <n v="1.31574297153054E-2"/>
  </r>
  <r>
    <n v="1"/>
    <x v="0"/>
    <n v="18"/>
    <n v="233"/>
    <x v="10"/>
    <x v="10"/>
    <n v="140"/>
    <x v="36"/>
    <n v="23"/>
    <x v="36"/>
    <n v="2.5111466921039245"/>
    <n v="1"/>
    <n v="368072.5"/>
    <n v="9709073.5"/>
    <x v="0"/>
    <s v="TORETE"/>
    <s v="40├ 50"/>
    <s v="Astronium"/>
    <s v="FOD"/>
    <n v="40.107045659157627"/>
    <n v="50.107045659157627"/>
    <x v="0"/>
    <s v="Inferior"/>
    <s v="Não"/>
    <x v="1"/>
    <n v="2.7289483853966759E-4"/>
    <n v="4.3936069004886485E-3"/>
  </r>
  <r>
    <n v="1"/>
    <x v="0"/>
    <n v="18"/>
    <n v="234"/>
    <x v="29"/>
    <x v="29"/>
    <n v="400"/>
    <x v="48"/>
    <n v="16"/>
    <x v="48"/>
    <n v="14.26028290103382"/>
    <n v="1"/>
    <n v="368074"/>
    <n v="9709072.1999999899"/>
    <x v="1"/>
    <s v="TORA"/>
    <s v="120├ 130"/>
    <s v="Alexa"/>
    <s v="FOD"/>
    <n v="39.788735772973837"/>
    <n v="50"/>
    <x v="1"/>
    <s v="Inferior"/>
    <s v="Não"/>
    <x v="0"/>
    <n v="2.2277129676707558E-3"/>
    <n v="2.4950385237912463E-2"/>
  </r>
  <r>
    <n v="1"/>
    <x v="0"/>
    <n v="18"/>
    <n v="235"/>
    <x v="45"/>
    <x v="45"/>
    <n v="130"/>
    <x v="0"/>
    <n v="21"/>
    <x v="0"/>
    <n v="1.9769431256159777"/>
    <n v="1"/>
    <n v="368084.5"/>
    <n v="9709090.8000000007"/>
    <x v="0"/>
    <s v="TORETE"/>
    <s v="40├ 50"/>
    <s v="Mezilaurus"/>
    <s v="FOD"/>
    <n v="41.38028520389279"/>
    <n v="51.38028520389279"/>
    <x v="0"/>
    <s v="Inferior"/>
    <s v="Não"/>
    <x v="0"/>
    <n v="2.3530218221022364E-4"/>
    <n v="3.4589420784902868E-3"/>
  </r>
  <r>
    <n v="1"/>
    <x v="0"/>
    <n v="18"/>
    <n v="236"/>
    <x v="49"/>
    <x v="49"/>
    <n v="200"/>
    <x v="14"/>
    <n v="18"/>
    <x v="14"/>
    <n v="4.0107045659157619"/>
    <n v="1"/>
    <n v="368088.799999999"/>
    <n v="9709096.4000000004"/>
    <x v="1"/>
    <s v="TORA"/>
    <s v="60├ 70"/>
    <s v="Trattinnickia"/>
    <s v="FOD"/>
    <n v="47.7464829275686"/>
    <n v="57.7464829275686"/>
    <x v="1"/>
    <s v="Inferior"/>
    <s v="Não"/>
    <x v="0"/>
    <n v="5.5692824191768894E-4"/>
    <n v="7.0172958481628809E-3"/>
  </r>
  <r>
    <n v="1"/>
    <x v="0"/>
    <n v="18"/>
    <n v="237"/>
    <x v="49"/>
    <x v="49"/>
    <n v="182"/>
    <x v="97"/>
    <n v="16"/>
    <x v="97"/>
    <n v="2.9522350675865265"/>
    <n v="1"/>
    <n v="368092"/>
    <n v="9709098.9000000004"/>
    <x v="1"/>
    <s v="TORA"/>
    <s v="50├ 60"/>
    <s v="Trattinnickia"/>
    <s v="FOD"/>
    <n v="47.7464829275686"/>
    <n v="57.7464829275686"/>
    <x v="1"/>
    <s v="Inferior"/>
    <s v="Não"/>
    <x v="0"/>
    <n v="4.6119227713203821E-4"/>
    <n v="5.1653535038788277E-3"/>
  </r>
  <r>
    <n v="1"/>
    <x v="0"/>
    <n v="18"/>
    <n v="238"/>
    <x v="29"/>
    <x v="29"/>
    <n v="300"/>
    <x v="9"/>
    <n v="19"/>
    <x v="9"/>
    <n v="9.5254233440499334"/>
    <n v="1"/>
    <n v="368094.2"/>
    <n v="9709097"/>
    <x v="1"/>
    <s v="TORA"/>
    <s v="90├ 100"/>
    <s v="Alexa"/>
    <s v="FOD"/>
    <n v="39.788735772973837"/>
    <n v="50"/>
    <x v="1"/>
    <s v="Inferior"/>
    <s v="Não"/>
    <x v="0"/>
    <n v="1.2530885443148001E-3"/>
    <n v="1.666607763938684E-2"/>
  </r>
  <r>
    <n v="1"/>
    <x v="0"/>
    <n v="18"/>
    <n v="239"/>
    <x v="19"/>
    <x v="19"/>
    <n v="162"/>
    <x v="42"/>
    <n v="15"/>
    <x v="42"/>
    <n v="2.192852721414444"/>
    <n v="1"/>
    <n v="368077.59999999899"/>
    <n v="9709070.3000000007"/>
    <x v="1"/>
    <s v="TORA"/>
    <s v="50├ 60"/>
    <s v="Piptadenia"/>
    <s v="FOD"/>
    <n v="39.788735772973837"/>
    <n v="50"/>
    <x v="1"/>
    <s v="Inferior"/>
    <s v="Não"/>
    <x v="1"/>
    <n v="3.6540061952219585E-4"/>
    <n v="3.8367065049830572E-3"/>
  </r>
  <r>
    <n v="1"/>
    <x v="0"/>
    <n v="18"/>
    <n v="240"/>
    <x v="29"/>
    <x v="29"/>
    <n v="440"/>
    <x v="98"/>
    <n v="17"/>
    <x v="98"/>
    <n v="18.333376204641599"/>
    <n v="1"/>
    <n v="368077"/>
    <n v="9709069.5"/>
    <x v="1"/>
    <s v="TORA"/>
    <s v="140├ 150"/>
    <s v="Alexa"/>
    <s v="FOD"/>
    <n v="39.788735772973837"/>
    <n v="50"/>
    <x v="1"/>
    <s v="Inferior"/>
    <s v="Não"/>
    <x v="0"/>
    <n v="2.6955326908816141E-3"/>
    <n v="3.2076839021491201E-2"/>
  </r>
  <r>
    <n v="1"/>
    <x v="0"/>
    <n v="18"/>
    <n v="241"/>
    <x v="50"/>
    <x v="50"/>
    <n v="133"/>
    <x v="17"/>
    <n v="16"/>
    <x v="17"/>
    <n v="1.5765634014774206"/>
    <n v="1"/>
    <n v="368088"/>
    <n v="9709075.6999999899"/>
    <x v="0"/>
    <s v="TORETE"/>
    <s v="40├ 50"/>
    <s v="Simarouba"/>
    <s v="FOD"/>
    <n v="42.335214862444161"/>
    <n v="52.335214862444161"/>
    <x v="0"/>
    <s v="Inferior"/>
    <s v="Não"/>
    <x v="0"/>
    <n v="2.4628759178205005E-4"/>
    <n v="2.7584210279589603E-3"/>
  </r>
  <r>
    <n v="1"/>
    <x v="0"/>
    <n v="18"/>
    <n v="242"/>
    <x v="24"/>
    <x v="24"/>
    <n v="133"/>
    <x v="17"/>
    <n v="16"/>
    <x v="17"/>
    <n v="1.5765634014774206"/>
    <n v="1"/>
    <n v="368088"/>
    <n v="9709075.6999999899"/>
    <x v="0"/>
    <s v="TORETE"/>
    <s v="40├ 50"/>
    <s v="Virola"/>
    <s v="FOD"/>
    <n v="38.197186342054884"/>
    <n v="50"/>
    <x v="0"/>
    <s v="Inferior"/>
    <s v="Não"/>
    <x v="0"/>
    <n v="2.4628759178205005E-4"/>
    <n v="2.7584210279589603E-3"/>
  </r>
  <r>
    <n v="1"/>
    <x v="0"/>
    <n v="18"/>
    <n v="243"/>
    <x v="39"/>
    <x v="39"/>
    <n v="379"/>
    <x v="99"/>
    <n v="22"/>
    <x v="99"/>
    <n v="17.603104889110462"/>
    <n v="1"/>
    <n v="368089.2"/>
    <n v="9709064.0999999903"/>
    <x v="3"/>
    <s v="TORA"/>
    <s v="120├ 130"/>
    <s v="Bertholletia"/>
    <s v="FOD"/>
    <n v="41.38028520389279"/>
    <n v="51.38028520389279"/>
    <x v="1"/>
    <s v="Inferior"/>
    <s v="Protegida"/>
    <x v="0"/>
    <n v="1.999943239932469E-3"/>
    <n v="3.0799125894960023E-2"/>
  </r>
  <r>
    <n v="1"/>
    <x v="0"/>
    <n v="18"/>
    <n v="244"/>
    <x v="29"/>
    <x v="29"/>
    <n v="379"/>
    <x v="99"/>
    <n v="22"/>
    <x v="99"/>
    <n v="17.603104889110462"/>
    <n v="1"/>
    <n v="368183.2"/>
    <n v="9708974.1999999899"/>
    <x v="1"/>
    <s v="TORA"/>
    <s v="120├ 130"/>
    <s v="Alexa"/>
    <s v="FOD"/>
    <n v="39.788735772973837"/>
    <n v="50"/>
    <x v="1"/>
    <s v="Inferior"/>
    <s v="Não"/>
    <x v="0"/>
    <n v="1.999943239932469E-3"/>
    <n v="3.0799125894960023E-2"/>
  </r>
  <r>
    <n v="1"/>
    <x v="0"/>
    <n v="18"/>
    <n v="245"/>
    <x v="26"/>
    <x v="26"/>
    <n v="142"/>
    <x v="19"/>
    <n v="21"/>
    <x v="19"/>
    <n v="2.3587622002911584"/>
    <n v="1"/>
    <n v="368190.09999999899"/>
    <n v="9708966.6999999899"/>
    <x v="0"/>
    <s v="TORETE"/>
    <s v="40├ 50"/>
    <s v="Couratari"/>
    <s v="FOD"/>
    <n v="38.833806114422465"/>
    <n v="50"/>
    <x v="0"/>
    <s v="Inferior"/>
    <s v="Não"/>
    <x v="1"/>
    <n v="2.8074752675070699E-4"/>
    <n v="4.1269886432353927E-3"/>
  </r>
  <r>
    <n v="1"/>
    <x v="0"/>
    <n v="18"/>
    <n v="246"/>
    <x v="26"/>
    <x v="26"/>
    <n v="300"/>
    <x v="9"/>
    <n v="23"/>
    <x v="9"/>
    <n v="11.530775627007815"/>
    <n v="1"/>
    <n v="368213.7"/>
    <n v="9708986.8000000007"/>
    <x v="1"/>
    <s v="TORA"/>
    <s v="90├ 100"/>
    <s v="Couratari"/>
    <s v="FOD"/>
    <n v="38.833806114422465"/>
    <n v="50"/>
    <x v="1"/>
    <s v="Inferior"/>
    <s v="Não"/>
    <x v="1"/>
    <n v="1.2530885443148001E-3"/>
    <n v="2.017472556346828E-2"/>
  </r>
  <r>
    <n v="1"/>
    <x v="0"/>
    <n v="18"/>
    <n v="247"/>
    <x v="26"/>
    <x v="26"/>
    <n v="200"/>
    <x v="14"/>
    <n v="20"/>
    <x v="14"/>
    <n v="4.4563384065730682"/>
    <n v="1"/>
    <n v="368252.4"/>
    <n v="9708955.0999999903"/>
    <x v="1"/>
    <s v="TORA"/>
    <s v="60├ 70"/>
    <s v="Couratari"/>
    <s v="FOD"/>
    <n v="38.833806114422465"/>
    <n v="50"/>
    <x v="1"/>
    <s v="Inferior"/>
    <s v="Não"/>
    <x v="1"/>
    <n v="5.5692824191768894E-4"/>
    <n v="7.7969953868476443E-3"/>
  </r>
  <r>
    <n v="1"/>
    <x v="0"/>
    <n v="18"/>
    <n v="248"/>
    <x v="10"/>
    <x v="10"/>
    <n v="250"/>
    <x v="46"/>
    <n v="23"/>
    <x v="46"/>
    <n v="8.0074830743109846"/>
    <n v="1"/>
    <n v="368246.5"/>
    <n v="9708944.1999999899"/>
    <x v="1"/>
    <s v="TORA"/>
    <s v="70├ 80"/>
    <s v="Astronium"/>
    <s v="FOD"/>
    <n v="40.107045659157627"/>
    <n v="50.107045659157627"/>
    <x v="1"/>
    <s v="Inferior"/>
    <s v="Não"/>
    <x v="1"/>
    <n v="8.7020037799638919E-4"/>
    <n v="1.4010226085741866E-2"/>
  </r>
  <r>
    <n v="1"/>
    <x v="0"/>
    <n v="18"/>
    <n v="249"/>
    <x v="51"/>
    <x v="51"/>
    <n v="312"/>
    <x v="76"/>
    <n v="20"/>
    <x v="76"/>
    <n v="10.844945146236219"/>
    <n v="1"/>
    <n v="368253.5"/>
    <n v="9708928.5999999903"/>
    <x v="1"/>
    <s v="TORA"/>
    <s v="90├ 100"/>
    <s v="Cedrela"/>
    <s v="FOD"/>
    <n v="39.788735772973837"/>
    <n v="70"/>
    <x v="1"/>
    <s v="Inferior"/>
    <s v="Vulneravel"/>
    <x v="0"/>
    <n v="1.3553405695308877E-3"/>
    <n v="1.8974767973432425E-2"/>
  </r>
  <r>
    <n v="1"/>
    <x v="0"/>
    <n v="18"/>
    <n v="250"/>
    <x v="30"/>
    <x v="30"/>
    <n v="313"/>
    <x v="23"/>
    <n v="20"/>
    <x v="23"/>
    <n v="10.914575433838925"/>
    <n v="1"/>
    <n v="368322.799999999"/>
    <n v="9708899.1999999899"/>
    <x v="1"/>
    <s v="TORA"/>
    <s v="90├ 100"/>
    <s v="Apuleia"/>
    <s v="FOD"/>
    <n v="39.788735772973837"/>
    <n v="50"/>
    <x v="1"/>
    <s v="Inferior"/>
    <s v="Não"/>
    <x v="1"/>
    <n v="1.3640425733108519E-3"/>
    <n v="1.9096596026351925E-2"/>
  </r>
  <r>
    <n v="1"/>
    <x v="0"/>
    <n v="18"/>
    <n v="251"/>
    <x v="30"/>
    <x v="30"/>
    <n v="400"/>
    <x v="48"/>
    <n v="21"/>
    <x v="48"/>
    <n v="18.716621307606889"/>
    <n v="1"/>
    <n v="368334.5"/>
    <n v="9708840.5"/>
    <x v="1"/>
    <s v="TORA"/>
    <s v="120├ 130"/>
    <s v="Apuleia"/>
    <s v="FOD"/>
    <n v="39.788735772973837"/>
    <n v="50"/>
    <x v="1"/>
    <s v="Inferior"/>
    <s v="Não"/>
    <x v="1"/>
    <n v="2.2277129676707558E-3"/>
    <n v="3.2747380624760111E-2"/>
  </r>
  <r>
    <n v="1"/>
    <x v="0"/>
    <n v="19"/>
    <n v="252"/>
    <x v="10"/>
    <x v="10"/>
    <n v="287"/>
    <x v="78"/>
    <n v="24"/>
    <x v="78"/>
    <n v="11.011924146330514"/>
    <n v="1"/>
    <n v="368313.19124514202"/>
    <n v="9708803.4250424206"/>
    <x v="4"/>
    <s v="TORA"/>
    <s v="90├ 100"/>
    <s v="Astronium"/>
    <s v="FOD"/>
    <n v="40.107045659157627"/>
    <n v="50.107045659157627"/>
    <x v="1"/>
    <s v="Inferior"/>
    <s v="Não"/>
    <x v="1"/>
    <n v="1.1468405589629533E-3"/>
    <n v="1.9266921390577611E-2"/>
  </r>
  <r>
    <n v="1"/>
    <x v="0"/>
    <n v="19"/>
    <n v="253"/>
    <x v="52"/>
    <x v="52"/>
    <n v="222"/>
    <x v="6"/>
    <n v="16"/>
    <x v="6"/>
    <n v="4.3925236405909427"/>
    <n v="2"/>
    <n v="368295.9"/>
    <n v="9708844.5"/>
    <x v="1"/>
    <s v="TORA"/>
    <s v="70├ 80"/>
    <s v="Ormosia"/>
    <s v="FOD"/>
    <n v="44.563384065730695"/>
    <n v="54.563384065730695"/>
    <x v="1"/>
    <s v="Inferior"/>
    <s v="Não"/>
    <x v="0"/>
    <n v="6.8619128686678451E-4"/>
    <n v="7.6853424129079868E-3"/>
  </r>
  <r>
    <n v="1"/>
    <x v="0"/>
    <n v="19"/>
    <n v="254"/>
    <x v="18"/>
    <x v="18"/>
    <n v="173"/>
    <x v="100"/>
    <n v="11"/>
    <x v="100"/>
    <n v="1.8338890923419742"/>
    <n v="3"/>
    <n v="368268.09999999899"/>
    <n v="9708833"/>
    <x v="2"/>
    <s v="TORA"/>
    <s v="50├ 60"/>
    <s v="Coutarea"/>
    <s v="FOD"/>
    <n v="40.425355545341418"/>
    <n v="50.425355545341418"/>
    <x v="1"/>
    <s v="Inferior"/>
    <s v="Não"/>
    <x v="0"/>
    <n v="4.1670763380886292E-4"/>
    <n v="3.208648780328244E-3"/>
  </r>
  <r>
    <n v="1"/>
    <x v="0"/>
    <n v="19"/>
    <n v="255"/>
    <x v="5"/>
    <x v="5"/>
    <n v="142"/>
    <x v="19"/>
    <n v="9"/>
    <x v="19"/>
    <n v="1.0108980858390679"/>
    <n v="2"/>
    <n v="368284.59999999899"/>
    <n v="9708854.5"/>
    <x v="0"/>
    <s v="TORETE"/>
    <s v="40├ 50"/>
    <s v="Tachigali"/>
    <s v="FOD"/>
    <n v="39.152116000606256"/>
    <n v="50"/>
    <x v="0"/>
    <s v="Inferior"/>
    <s v="Não"/>
    <x v="1"/>
    <n v="2.8074752675070699E-4"/>
    <n v="1.7687094185294542E-3"/>
  </r>
  <r>
    <n v="1"/>
    <x v="0"/>
    <n v="19"/>
    <n v="256"/>
    <x v="26"/>
    <x v="26"/>
    <n v="200"/>
    <x v="14"/>
    <n v="18"/>
    <x v="14"/>
    <n v="4.0107045659157619"/>
    <n v="1"/>
    <n v="368240.2"/>
    <n v="9708867.1999999899"/>
    <x v="1"/>
    <s v="TORA"/>
    <s v="60├ 70"/>
    <s v="Couratari"/>
    <s v="FOD"/>
    <n v="38.833806114422465"/>
    <n v="50"/>
    <x v="1"/>
    <s v="Inferior"/>
    <s v="Não"/>
    <x v="1"/>
    <n v="5.5692824191768894E-4"/>
    <n v="7.0172958481628809E-3"/>
  </r>
  <r>
    <n v="1"/>
    <x v="0"/>
    <n v="19"/>
    <n v="257"/>
    <x v="30"/>
    <x v="30"/>
    <n v="323"/>
    <x v="101"/>
    <n v="22"/>
    <x v="101"/>
    <n v="12.785446564532448"/>
    <n v="1"/>
    <n v="368211.59999999899"/>
    <n v="9708923.4000000004"/>
    <x v="1"/>
    <s v="TORA"/>
    <s v="100├ 110"/>
    <s v="Apuleia"/>
    <s v="FOD"/>
    <n v="39.788735772973837"/>
    <n v="50"/>
    <x v="1"/>
    <s v="Inferior"/>
    <s v="Não"/>
    <x v="1"/>
    <n v="1.4525941637757644E-3"/>
    <n v="2.2369950122146771E-2"/>
  </r>
  <r>
    <n v="1"/>
    <x v="0"/>
    <n v="19"/>
    <n v="258"/>
    <x v="29"/>
    <x v="29"/>
    <n v="167"/>
    <x v="102"/>
    <n v="15"/>
    <x v="102"/>
    <n v="2.3303029091421816"/>
    <n v="1"/>
    <n v="368134.9"/>
    <n v="9708987.5999999903"/>
    <x v="1"/>
    <s v="TORA"/>
    <s v="50├ 60"/>
    <s v="Alexa"/>
    <s v="FOD"/>
    <n v="39.788735772973837"/>
    <n v="50"/>
    <x v="1"/>
    <s v="Inferior"/>
    <s v="Não"/>
    <x v="0"/>
    <n v="3.8830429347106078E-4"/>
    <n v="4.0771950814461385E-3"/>
  </r>
  <r>
    <n v="1"/>
    <x v="0"/>
    <n v="19"/>
    <n v="259"/>
    <x v="39"/>
    <x v="39"/>
    <n v="420"/>
    <x v="103"/>
    <n v="18"/>
    <x v="103"/>
    <n v="17.687207135688507"/>
    <n v="1"/>
    <n v="368137.59999999899"/>
    <n v="9709002.5999999903"/>
    <x v="3"/>
    <s v="TORA"/>
    <s v="130├ 140"/>
    <s v="Bertholletia"/>
    <s v="FOD"/>
    <n v="41.38028520389279"/>
    <n v="51.38028520389279"/>
    <x v="1"/>
    <s v="Inferior"/>
    <s v="Protegida"/>
    <x v="0"/>
    <n v="2.4560535468570082E-3"/>
    <n v="3.0946274690398297E-2"/>
  </r>
  <r>
    <n v="1"/>
    <x v="0"/>
    <n v="19"/>
    <n v="260"/>
    <x v="6"/>
    <x v="6"/>
    <n v="310"/>
    <x v="104"/>
    <n v="16"/>
    <x v="104"/>
    <n v="8.5650824174334375"/>
    <n v="1"/>
    <n v="368116.799999999"/>
    <n v="9708996.9000000004"/>
    <x v="1"/>
    <s v="TORA"/>
    <s v="90├ 100"/>
    <s v="Dimorphandra"/>
    <s v="FOD"/>
    <n v="39.788735772973837"/>
    <n v="50"/>
    <x v="1"/>
    <s v="Inferior"/>
    <s v="Não"/>
    <x v="0"/>
    <n v="1.3380201012072475E-3"/>
    <n v="1.4985825133521173E-2"/>
  </r>
  <r>
    <n v="1"/>
    <x v="0"/>
    <n v="19"/>
    <n v="261"/>
    <x v="45"/>
    <x v="45"/>
    <n v="246"/>
    <x v="59"/>
    <n v="20"/>
    <x v="59"/>
    <n v="6.7419943753043974"/>
    <n v="1"/>
    <n v="368115.7"/>
    <n v="9709008.5999999903"/>
    <x v="1"/>
    <s v="TORA"/>
    <s v="70├ 80"/>
    <s v="Mezilaurus"/>
    <s v="FOD"/>
    <n v="41.38028520389279"/>
    <n v="51.38028520389279"/>
    <x v="1"/>
    <s v="Inferior"/>
    <s v="Não"/>
    <x v="0"/>
    <n v="8.4257673719727181E-4"/>
    <n v="1.1796074320761804E-2"/>
  </r>
  <r>
    <n v="1"/>
    <x v="0"/>
    <n v="19"/>
    <n v="262"/>
    <x v="53"/>
    <x v="53"/>
    <n v="180"/>
    <x v="22"/>
    <n v="16"/>
    <x v="22"/>
    <n v="2.887707287459349"/>
    <n v="1"/>
    <n v="368089.9"/>
    <n v="9709027.5"/>
    <x v="1"/>
    <s v="TORA"/>
    <s v="50├ 60"/>
    <s v="Enterolobium"/>
    <s v="FOD"/>
    <n v="42.971834634811742"/>
    <n v="52.971834634811742"/>
    <x v="1"/>
    <s v="Inferior"/>
    <s v="Não"/>
    <x v="1"/>
    <n v="4.5111187595332813E-4"/>
    <n v="5.0524530106772752E-3"/>
  </r>
  <r>
    <n v="1"/>
    <x v="0"/>
    <n v="19"/>
    <n v="263"/>
    <x v="29"/>
    <x v="29"/>
    <n v="243"/>
    <x v="105"/>
    <n v="18"/>
    <x v="105"/>
    <n v="5.9207023478189971"/>
    <n v="1"/>
    <n v="368086.2"/>
    <n v="9709030.8000000007"/>
    <x v="1"/>
    <s v="TORA"/>
    <s v="70├ 80"/>
    <s v="Alexa"/>
    <s v="FOD"/>
    <n v="39.788735772973837"/>
    <n v="50"/>
    <x v="1"/>
    <s v="Inferior"/>
    <s v="Não"/>
    <x v="0"/>
    <n v="8.2215139392494054E-4"/>
    <n v="1.0359107563454251E-2"/>
  </r>
  <r>
    <n v="1"/>
    <x v="0"/>
    <n v="19"/>
    <n v="264"/>
    <x v="29"/>
    <x v="29"/>
    <n v="152"/>
    <x v="35"/>
    <n v="14"/>
    <x v="35"/>
    <n v="1.8017867445456233"/>
    <n v="1"/>
    <n v="368081.9"/>
    <n v="9709025.1999999899"/>
    <x v="0"/>
    <s v="TORETE"/>
    <s v="40├ 50"/>
    <s v="Alexa"/>
    <s v="FOD"/>
    <n v="39.788735772973837"/>
    <n v="50"/>
    <x v="0"/>
    <s v="Inferior"/>
    <s v="Não"/>
    <x v="0"/>
    <n v="3.2168175253165715E-4"/>
    <n v="3.15248117481024E-3"/>
  </r>
  <r>
    <n v="1"/>
    <x v="0"/>
    <n v="19"/>
    <n v="265"/>
    <x v="26"/>
    <x v="26"/>
    <n v="314"/>
    <x v="106"/>
    <n v="24"/>
    <x v="106"/>
    <n v="13.181314246034354"/>
    <n v="1"/>
    <n v="368073.9"/>
    <n v="9709023"/>
    <x v="1"/>
    <s v="TORA"/>
    <s v="90├ 100"/>
    <s v="Couratari"/>
    <s v="FOD"/>
    <n v="38.833806114422465"/>
    <n v="50"/>
    <x v="1"/>
    <s v="Inferior"/>
    <s v="Não"/>
    <x v="1"/>
    <n v="1.3727724235029122E-3"/>
    <n v="2.3062576714848921E-2"/>
  </r>
  <r>
    <n v="1"/>
    <x v="0"/>
    <n v="19"/>
    <n v="266"/>
    <x v="29"/>
    <x v="29"/>
    <n v="325"/>
    <x v="107"/>
    <n v="18"/>
    <x v="107"/>
    <n v="10.59076674437131"/>
    <n v="2"/>
    <n v="368065.9"/>
    <n v="9709012.5999999903"/>
    <x v="1"/>
    <s v="TORA"/>
    <s v="100├ 110"/>
    <s v="Alexa"/>
    <s v="FOD"/>
    <n v="39.788735772973837"/>
    <n v="50"/>
    <x v="1"/>
    <s v="Inferior"/>
    <s v="Não"/>
    <x v="0"/>
    <n v="1.4706386388138974E-3"/>
    <n v="1.8530046849055109E-2"/>
  </r>
  <r>
    <n v="1"/>
    <x v="0"/>
    <n v="19"/>
    <n v="267"/>
    <x v="3"/>
    <x v="3"/>
    <n v="243"/>
    <x v="105"/>
    <n v="20"/>
    <x v="105"/>
    <n v="6.5785581642433293"/>
    <n v="2"/>
    <n v="368052.4"/>
    <n v="9709024.5999999903"/>
    <x v="1"/>
    <s v="TORA"/>
    <s v="70├ 80"/>
    <s v="Inga"/>
    <s v="FOD"/>
    <n v="41.38028520389279"/>
    <n v="51.38028520389279"/>
    <x v="1"/>
    <s v="Inferior"/>
    <s v="Não"/>
    <x v="0"/>
    <n v="8.2215139392494054E-4"/>
    <n v="1.1510119514949166E-2"/>
  </r>
  <r>
    <n v="1"/>
    <x v="0"/>
    <n v="19"/>
    <n v="268"/>
    <x v="29"/>
    <x v="29"/>
    <n v="342"/>
    <x v="51"/>
    <n v="17"/>
    <x v="51"/>
    <n v="11.076162264461267"/>
    <n v="2"/>
    <n v="368055.799999999"/>
    <n v="9709032.3000000007"/>
    <x v="1"/>
    <s v="TORA"/>
    <s v="100├ 110"/>
    <s v="Alexa"/>
    <s v="FOD"/>
    <n v="39.788735772973837"/>
    <n v="50"/>
    <x v="1"/>
    <s v="Inferior"/>
    <s v="Não"/>
    <x v="0"/>
    <n v="1.6285138721915146E-3"/>
    <n v="1.9379315079079026E-2"/>
  </r>
  <r>
    <n v="1"/>
    <x v="0"/>
    <n v="19"/>
    <n v="269"/>
    <x v="1"/>
    <x v="1"/>
    <n v="250"/>
    <x v="46"/>
    <n v="18"/>
    <x v="46"/>
    <n v="6.2667258842433791"/>
    <n v="1"/>
    <n v="368058.9"/>
    <n v="9709036.3000000007"/>
    <x v="1"/>
    <s v="TORA"/>
    <s v="70├ 80"/>
    <s v="Pouteria"/>
    <s v="FOD"/>
    <n v="39.788735772973837"/>
    <n v="50"/>
    <x v="1"/>
    <s v="Inferior"/>
    <s v="Não"/>
    <x v="0"/>
    <n v="8.7020037799638919E-4"/>
    <n v="1.0964524762754503E-2"/>
  </r>
  <r>
    <n v="1"/>
    <x v="0"/>
    <n v="19"/>
    <n v="270"/>
    <x v="10"/>
    <x v="10"/>
    <n v="348"/>
    <x v="108"/>
    <n v="25"/>
    <x v="108"/>
    <n v="16.865012699675781"/>
    <n v="1"/>
    <n v="368067.5"/>
    <n v="9709047.5"/>
    <x v="4"/>
    <s v="TORA"/>
    <s v="110├ 120"/>
    <s v="Astronium"/>
    <s v="FOD"/>
    <n v="40.107045659157627"/>
    <n v="50.107045659157627"/>
    <x v="1"/>
    <s v="Inferior"/>
    <s v="Não"/>
    <x v="1"/>
    <n v="1.6861559452299956E-3"/>
    <n v="2.9507729041524915E-2"/>
  </r>
  <r>
    <n v="1"/>
    <x v="0"/>
    <n v="19"/>
    <n v="271"/>
    <x v="29"/>
    <x v="29"/>
    <n v="370"/>
    <x v="43"/>
    <n v="20"/>
    <x v="43"/>
    <n v="15.251818196496329"/>
    <n v="1"/>
    <n v="368061.799999999"/>
    <n v="9709056.5"/>
    <x v="1"/>
    <s v="TORA"/>
    <s v="110├ 120"/>
    <s v="Alexa"/>
    <s v="FOD"/>
    <n v="39.788735772973837"/>
    <n v="50"/>
    <x v="1"/>
    <s v="Inferior"/>
    <s v="Não"/>
    <x v="0"/>
    <n v="1.9060869079632905E-3"/>
    <n v="2.6685216711486066E-2"/>
  </r>
  <r>
    <n v="1"/>
    <x v="0"/>
    <n v="19"/>
    <n v="272"/>
    <x v="5"/>
    <x v="5"/>
    <n v="300"/>
    <x v="9"/>
    <n v="18"/>
    <x v="9"/>
    <n v="9.0240852733104635"/>
    <n v="1"/>
    <n v="368060.9"/>
    <n v="9709077.0999999903"/>
    <x v="1"/>
    <s v="TORA"/>
    <s v="90├ 100"/>
    <s v="Tachigali"/>
    <s v="FOD"/>
    <n v="39.152116000606256"/>
    <n v="50"/>
    <x v="1"/>
    <s v="Inferior"/>
    <s v="Não"/>
    <x v="1"/>
    <n v="1.2530885443148001E-3"/>
    <n v="1.578891565836648E-2"/>
  </r>
  <r>
    <n v="1"/>
    <x v="0"/>
    <n v="19"/>
    <n v="273"/>
    <x v="54"/>
    <x v="54"/>
    <n v="228"/>
    <x v="8"/>
    <n v="16"/>
    <x v="8"/>
    <n v="4.6331659145458897"/>
    <n v="1"/>
    <n v="368040"/>
    <n v="9709069.1999999899"/>
    <x v="1"/>
    <s v="TORA"/>
    <s v="70├ 80"/>
    <s v="Cenostigma"/>
    <s v="FOD"/>
    <n v="40.743665431525208"/>
    <n v="50.743665431525208"/>
    <x v="1"/>
    <s v="Inferior"/>
    <s v="Não"/>
    <x v="0"/>
    <n v="7.2378394319622878E-4"/>
    <n v="8.1063801637977616E-3"/>
  </r>
  <r>
    <n v="1"/>
    <x v="0"/>
    <n v="19"/>
    <n v="274"/>
    <x v="26"/>
    <x v="26"/>
    <n v="200"/>
    <x v="14"/>
    <n v="18"/>
    <x v="14"/>
    <n v="4.0107045659157619"/>
    <n v="1"/>
    <n v="368039.299999999"/>
    <n v="9709076.5"/>
    <x v="1"/>
    <s v="TORA"/>
    <s v="60├ 70"/>
    <s v="Couratari"/>
    <s v="FOD"/>
    <n v="38.833806114422465"/>
    <n v="50"/>
    <x v="1"/>
    <s v="Inferior"/>
    <s v="Não"/>
    <x v="1"/>
    <n v="5.5692824191768894E-4"/>
    <n v="7.0172958481628809E-3"/>
  </r>
  <r>
    <n v="1"/>
    <x v="0"/>
    <n v="19"/>
    <n v="275"/>
    <x v="1"/>
    <x v="1"/>
    <n v="143"/>
    <x v="15"/>
    <n v="15"/>
    <x v="15"/>
    <n v="1.7086437014252382"/>
    <n v="1"/>
    <n v="368022.299999999"/>
    <n v="9709067.4000000004"/>
    <x v="0"/>
    <s v="TORETE"/>
    <s v="40├ 50"/>
    <s v="Pouteria"/>
    <s v="FOD"/>
    <n v="39.788735772973837"/>
    <n v="50"/>
    <x v="0"/>
    <s v="Inferior"/>
    <s v="Não"/>
    <x v="0"/>
    <n v="2.8471564047437059E-4"/>
    <n v="2.9895142249808911E-3"/>
  </r>
  <r>
    <n v="1"/>
    <x v="0"/>
    <n v="19"/>
    <n v="276"/>
    <x v="26"/>
    <x v="26"/>
    <n v="250"/>
    <x v="46"/>
    <n v="23"/>
    <x v="46"/>
    <n v="8.0074830743109846"/>
    <n v="1"/>
    <n v="368022.7"/>
    <n v="9709071.1999999899"/>
    <x v="4"/>
    <s v="TORA"/>
    <s v="70├ 80"/>
    <s v="Couratari"/>
    <s v="FOD"/>
    <n v="38.833806114422465"/>
    <n v="50"/>
    <x v="1"/>
    <s v="Inferior"/>
    <s v="Não"/>
    <x v="1"/>
    <n v="8.7020037799638919E-4"/>
    <n v="1.4010226085741866E-2"/>
  </r>
  <r>
    <n v="1"/>
    <x v="0"/>
    <n v="19"/>
    <n v="277"/>
    <x v="29"/>
    <x v="29"/>
    <n v="290"/>
    <x v="90"/>
    <n v="18"/>
    <x v="90"/>
    <n v="8.4325063498378903"/>
    <n v="2"/>
    <n v="368035.4"/>
    <n v="9709096"/>
    <x v="1"/>
    <s v="TORA"/>
    <s v="90├ 100"/>
    <s v="Alexa"/>
    <s v="FOD"/>
    <n v="39.788735772973837"/>
    <n v="50"/>
    <x v="1"/>
    <s v="Inferior"/>
    <s v="Não"/>
    <x v="0"/>
    <n v="1.1709416286319412E-3"/>
    <n v="1.4753864520762458E-2"/>
  </r>
  <r>
    <n v="1"/>
    <x v="0"/>
    <n v="19"/>
    <n v="278"/>
    <x v="26"/>
    <x v="26"/>
    <n v="190"/>
    <x v="41"/>
    <n v="17"/>
    <x v="41"/>
    <n v="3.4185686001423652"/>
    <n v="1"/>
    <n v="368009.799999999"/>
    <n v="9709062.5"/>
    <x v="4"/>
    <s v="TORA"/>
    <s v="60├ 70"/>
    <s v="Couratari"/>
    <s v="FOD"/>
    <n v="38.833806114422465"/>
    <n v="50"/>
    <x v="1"/>
    <s v="Inferior"/>
    <s v="Não"/>
    <x v="1"/>
    <n v="5.0262773833071434E-4"/>
    <n v="5.9812700861354992E-3"/>
  </r>
  <r>
    <n v="1"/>
    <x v="0"/>
    <n v="20"/>
    <n v="279"/>
    <x v="17"/>
    <x v="17"/>
    <n v="130"/>
    <x v="0"/>
    <n v="13"/>
    <x v="0"/>
    <n v="1.2238219349051291"/>
    <n v="2"/>
    <n v="367981.9"/>
    <n v="9709035.8000000007"/>
    <x v="0"/>
    <s v="TORETE"/>
    <s v="40├ 50"/>
    <s v="Buchenavia"/>
    <s v="FOD"/>
    <n v="41.38028520389279"/>
    <n v="51.38028520389279"/>
    <x v="0"/>
    <s v="Inferior"/>
    <s v="Não"/>
    <x v="0"/>
    <n v="2.3530218221022364E-4"/>
    <n v="2.1412498581130346E-3"/>
  </r>
  <r>
    <n v="1"/>
    <x v="0"/>
    <n v="20"/>
    <n v="280"/>
    <x v="41"/>
    <x v="41"/>
    <n v="187"/>
    <x v="63"/>
    <n v="15"/>
    <x v="63"/>
    <n v="2.9218818326147558"/>
    <n v="1"/>
    <n v="368007.59999999899"/>
    <n v="9709039.8000000007"/>
    <x v="1"/>
    <s v="TORA"/>
    <s v="50├ 60"/>
    <s v="Qualea"/>
    <s v="FOD"/>
    <n v="40.107045659157627"/>
    <n v="50.107045659157627"/>
    <x v="1"/>
    <s v="Inferior"/>
    <s v="Não"/>
    <x v="0"/>
    <n v="4.8688059229049158E-4"/>
    <n v="5.1122462190501617E-3"/>
  </r>
  <r>
    <n v="1"/>
    <x v="0"/>
    <n v="20"/>
    <n v="281"/>
    <x v="29"/>
    <x v="29"/>
    <n v="295"/>
    <x v="109"/>
    <n v="14"/>
    <x v="109"/>
    <n v="6.7867248720603746"/>
    <n v="2"/>
    <n v="368010.09999999899"/>
    <n v="9709034.9000000004"/>
    <x v="1"/>
    <s v="TORA"/>
    <s v="90├ 100"/>
    <s v="Alexa"/>
    <s v="FOD"/>
    <n v="39.788735772973837"/>
    <n v="50"/>
    <x v="1"/>
    <s v="Inferior"/>
    <s v="Não"/>
    <x v="0"/>
    <n v="1.2116670063221722E-3"/>
    <n v="1.1874336661957289E-2"/>
  </r>
  <r>
    <n v="1"/>
    <x v="0"/>
    <n v="20"/>
    <n v="282"/>
    <x v="29"/>
    <x v="29"/>
    <n v="172"/>
    <x v="58"/>
    <n v="14"/>
    <x v="58"/>
    <n v="2.3071355198510095"/>
    <n v="1"/>
    <n v="368003.09999999899"/>
    <n v="9709014.3000000007"/>
    <x v="1"/>
    <s v="TORA"/>
    <s v="50├ 60"/>
    <s v="Alexa"/>
    <s v="FOD"/>
    <n v="39.788735772973837"/>
    <n v="50"/>
    <x v="1"/>
    <s v="Inferior"/>
    <s v="Não"/>
    <x v="0"/>
    <n v="4.1190412772232278E-4"/>
    <n v="4.036660451678763E-3"/>
  </r>
  <r>
    <n v="1"/>
    <x v="0"/>
    <n v="20"/>
    <n v="283"/>
    <x v="30"/>
    <x v="30"/>
    <n v="180"/>
    <x v="22"/>
    <n v="17"/>
    <x v="22"/>
    <n v="3.0681889929255584"/>
    <n v="1"/>
    <n v="368001.299999999"/>
    <n v="9709011.9000000004"/>
    <x v="1"/>
    <s v="TORA"/>
    <s v="50├ 60"/>
    <s v="Apuleia"/>
    <s v="FOD"/>
    <n v="39.788735772973837"/>
    <n v="50"/>
    <x v="1"/>
    <s v="Inferior"/>
    <s v="Não"/>
    <x v="1"/>
    <n v="4.5111187595332813E-4"/>
    <n v="5.3682313238446041E-3"/>
  </r>
  <r>
    <n v="1"/>
    <x v="0"/>
    <n v="20"/>
    <n v="284"/>
    <x v="5"/>
    <x v="5"/>
    <n v="345"/>
    <x v="110"/>
    <n v="18"/>
    <x v="110"/>
    <n v="11.934352773953087"/>
    <n v="1"/>
    <n v="368009.4"/>
    <n v="9709005.4000000004"/>
    <x v="1"/>
    <s v="TORA"/>
    <s v="100├ 110"/>
    <s v="Tachigali"/>
    <s v="FOD"/>
    <n v="39.152116000606256"/>
    <n v="50"/>
    <x v="1"/>
    <s v="Inferior"/>
    <s v="Não"/>
    <x v="1"/>
    <n v="1.6572095998563232E-3"/>
    <n v="2.0880840958189668E-2"/>
  </r>
  <r>
    <n v="1"/>
    <x v="0"/>
    <n v="20"/>
    <n v="285"/>
    <x v="18"/>
    <x v="18"/>
    <n v="180"/>
    <x v="22"/>
    <n v="9"/>
    <x v="22"/>
    <n v="1.6243353491958838"/>
    <n v="3"/>
    <n v="368012.299999999"/>
    <n v="9708996"/>
    <x v="2"/>
    <s v="TORA"/>
    <s v="50├ 60"/>
    <s v="Coutarea"/>
    <s v="FOD"/>
    <n v="40.425355545341418"/>
    <n v="50.425355545341418"/>
    <x v="1"/>
    <s v="Inferior"/>
    <s v="Não"/>
    <x v="0"/>
    <n v="4.5111187595332813E-4"/>
    <n v="2.842004818505967E-3"/>
  </r>
  <r>
    <n v="1"/>
    <x v="0"/>
    <n v="20"/>
    <n v="286"/>
    <x v="29"/>
    <x v="29"/>
    <n v="300"/>
    <x v="9"/>
    <n v="18"/>
    <x v="9"/>
    <n v="9.0240852733104635"/>
    <n v="1"/>
    <n v="368030.5"/>
    <n v="9708992.5999999903"/>
    <x v="1"/>
    <s v="TORA"/>
    <s v="90├ 100"/>
    <s v="Alexa"/>
    <s v="FOD"/>
    <n v="39.788735772973837"/>
    <n v="50"/>
    <x v="1"/>
    <s v="Inferior"/>
    <s v="Não"/>
    <x v="0"/>
    <n v="1.2530885443148001E-3"/>
    <n v="1.578891565836648E-2"/>
  </r>
  <r>
    <n v="1"/>
    <x v="0"/>
    <n v="20"/>
    <n v="287"/>
    <x v="19"/>
    <x v="19"/>
    <n v="210"/>
    <x v="87"/>
    <n v="16"/>
    <x v="87"/>
    <n v="3.930490474597446"/>
    <n v="1"/>
    <n v="368035.5"/>
    <n v="9708990.8000000007"/>
    <x v="1"/>
    <s v="TORA"/>
    <s v="60├ 70"/>
    <s v="Piptadenia"/>
    <s v="FOD"/>
    <n v="39.788735772973837"/>
    <n v="50"/>
    <x v="1"/>
    <s v="Inferior"/>
    <s v="Não"/>
    <x v="1"/>
    <n v="6.1401338671425204E-4"/>
    <n v="6.876949931199622E-3"/>
  </r>
  <r>
    <n v="1"/>
    <x v="0"/>
    <n v="20"/>
    <n v="288"/>
    <x v="7"/>
    <x v="7"/>
    <n v="173"/>
    <x v="100"/>
    <n v="16"/>
    <x v="100"/>
    <n v="2.6674750434065082"/>
    <n v="2"/>
    <n v="368033.09999999899"/>
    <n v="9708987.5999999903"/>
    <x v="0"/>
    <s v="TORA"/>
    <s v="50├ 60"/>
    <s v="Aspidosperma"/>
    <s v="FOD"/>
    <n v="47.109863155201019"/>
    <n v="57.109863155201019"/>
    <x v="0"/>
    <s v="Inferior"/>
    <s v="Não"/>
    <x v="0"/>
    <n v="4.1670763380886292E-4"/>
    <n v="4.6671254986592643E-3"/>
  </r>
  <r>
    <n v="1"/>
    <x v="0"/>
    <n v="20"/>
    <n v="289"/>
    <x v="19"/>
    <x v="19"/>
    <n v="210"/>
    <x v="87"/>
    <n v="16"/>
    <x v="87"/>
    <n v="3.930490474597446"/>
    <n v="1"/>
    <n v="368035.5"/>
    <n v="9708990.8000000007"/>
    <x v="1"/>
    <s v="TORA"/>
    <s v="60├ 70"/>
    <s v="Piptadenia"/>
    <s v="FOD"/>
    <n v="39.788735772973837"/>
    <n v="50"/>
    <x v="1"/>
    <s v="Inferior"/>
    <s v="Não"/>
    <x v="1"/>
    <n v="6.1401338671425204E-4"/>
    <n v="6.876949931199622E-3"/>
  </r>
  <r>
    <n v="1"/>
    <x v="0"/>
    <n v="20"/>
    <n v="290"/>
    <x v="55"/>
    <x v="55"/>
    <n v="154"/>
    <x v="111"/>
    <n v="20"/>
    <x v="111"/>
    <n v="2.6421630412571724"/>
    <n v="1"/>
    <n v="368064.09999999899"/>
    <n v="9708978.9000000004"/>
    <x v="0"/>
    <s v="TORETE"/>
    <s v="40├ 50"/>
    <s v="Platymiscium"/>
    <s v="FOD"/>
    <n v="43.608454407179323"/>
    <n v="53.608454407179323"/>
    <x v="0"/>
    <s v="Inferior"/>
    <s v="Não"/>
    <x v="0"/>
    <n v="3.3020275463299778E-4"/>
    <n v="4.6228385648619686E-3"/>
  </r>
  <r>
    <n v="1"/>
    <x v="0"/>
    <n v="20"/>
    <n v="291"/>
    <x v="19"/>
    <x v="19"/>
    <n v="145"/>
    <x v="112"/>
    <n v="14"/>
    <x v="112"/>
    <n v="1.6396540124684784"/>
    <n v="2"/>
    <n v="368073.4"/>
    <n v="9708974.5999999903"/>
    <x v="0"/>
    <s v="TORETE"/>
    <s v="40├ 50"/>
    <s v="Piptadenia"/>
    <s v="FOD"/>
    <n v="39.788735772973837"/>
    <n v="50"/>
    <x v="0"/>
    <s v="Inferior"/>
    <s v="Não"/>
    <x v="1"/>
    <n v="2.927354071579853E-4"/>
    <n v="2.8688069901482553E-3"/>
  </r>
  <r>
    <n v="1"/>
    <x v="0"/>
    <n v="20"/>
    <n v="292"/>
    <x v="24"/>
    <x v="24"/>
    <n v="153"/>
    <x v="73"/>
    <n v="15"/>
    <x v="73"/>
    <n v="1.9559704829900428"/>
    <n v="1"/>
    <n v="368068"/>
    <n v="9708959.3000000007"/>
    <x v="0"/>
    <s v="TORETE"/>
    <s v="40├ 50"/>
    <s v="Virola"/>
    <s v="FOD"/>
    <n v="38.197186342054884"/>
    <n v="50"/>
    <x v="0"/>
    <s v="Inferior"/>
    <s v="Não"/>
    <x v="0"/>
    <n v="3.2592833037627952E-4"/>
    <n v="3.4222474689509343E-3"/>
  </r>
  <r>
    <n v="1"/>
    <x v="0"/>
    <n v="20"/>
    <n v="293"/>
    <x v="26"/>
    <x v="26"/>
    <n v="208"/>
    <x v="113"/>
    <n v="20"/>
    <x v="113"/>
    <n v="4.8199756205494309"/>
    <n v="1"/>
    <n v="368065.299999999"/>
    <n v="9708950.9000000004"/>
    <x v="4"/>
    <s v="TORA"/>
    <s v="60├ 70"/>
    <s v="Couratari"/>
    <s v="FOD"/>
    <n v="38.833806114422465"/>
    <n v="50"/>
    <x v="1"/>
    <s v="Inferior"/>
    <s v="Não"/>
    <x v="1"/>
    <n v="6.023735864581724E-4"/>
    <n v="8.4332302104144115E-3"/>
  </r>
  <r>
    <n v="1"/>
    <x v="0"/>
    <n v="20"/>
    <n v="294"/>
    <x v="39"/>
    <x v="39"/>
    <n v="300"/>
    <x v="9"/>
    <n v="22"/>
    <x v="9"/>
    <n v="11.029437556268345"/>
    <n v="1"/>
    <n v="368065.59999999899"/>
    <n v="9708948"/>
    <x v="3"/>
    <s v="TORA"/>
    <s v="90├ 100"/>
    <s v="Bertholletia"/>
    <s v="FOD"/>
    <n v="41.38028520389279"/>
    <n v="51.38028520389279"/>
    <x v="1"/>
    <s v="Inferior"/>
    <s v="Protegida"/>
    <x v="0"/>
    <n v="1.2530885443148001E-3"/>
    <n v="1.929756358244792E-2"/>
  </r>
  <r>
    <n v="1"/>
    <x v="0"/>
    <n v="20"/>
    <n v="295"/>
    <x v="19"/>
    <x v="19"/>
    <n v="323"/>
    <x v="101"/>
    <n v="14"/>
    <x v="101"/>
    <n v="8.1361932683388289"/>
    <n v="2"/>
    <n v="368074.7"/>
    <n v="9708946.6999999899"/>
    <x v="1"/>
    <s v="TORA"/>
    <s v="100├ 110"/>
    <s v="Piptadenia"/>
    <s v="FOD"/>
    <n v="39.788735772973837"/>
    <n v="50"/>
    <x v="1"/>
    <s v="Inferior"/>
    <s v="Não"/>
    <x v="1"/>
    <n v="1.4525941637757644E-3"/>
    <n v="1.4235422805002488E-2"/>
  </r>
  <r>
    <n v="1"/>
    <x v="0"/>
    <n v="20"/>
    <n v="296"/>
    <x v="24"/>
    <x v="24"/>
    <n v="155"/>
    <x v="67"/>
    <n v="15"/>
    <x v="67"/>
    <n v="2.0074411915859618"/>
    <n v="1"/>
    <n v="368077.4"/>
    <n v="9708935.4000000004"/>
    <x v="0"/>
    <s v="TORETE"/>
    <s v="40├ 50"/>
    <s v="Virola"/>
    <s v="FOD"/>
    <n v="38.197186342054884"/>
    <n v="50"/>
    <x v="0"/>
    <s v="Inferior"/>
    <s v="Não"/>
    <x v="0"/>
    <n v="3.3450502530181188E-4"/>
    <n v="3.5123027656690244E-3"/>
  </r>
  <r>
    <n v="1"/>
    <x v="0"/>
    <n v="20"/>
    <n v="297"/>
    <x v="19"/>
    <x v="19"/>
    <n v="355"/>
    <x v="114"/>
    <n v="18"/>
    <x v="114"/>
    <n v="12.63622607298835"/>
    <n v="1"/>
    <n v="368101.5"/>
    <n v="9708945.5999999903"/>
    <x v="1"/>
    <s v="TORA"/>
    <s v="110├ 120"/>
    <s v="Piptadenia"/>
    <s v="FOD"/>
    <n v="39.788735772973837"/>
    <n v="50"/>
    <x v="1"/>
    <s v="Inferior"/>
    <s v="Não"/>
    <x v="1"/>
    <n v="1.7546720421919193E-3"/>
    <n v="2.210886773161818E-2"/>
  </r>
  <r>
    <n v="1"/>
    <x v="0"/>
    <n v="20"/>
    <n v="298"/>
    <x v="5"/>
    <x v="5"/>
    <n v="300"/>
    <x v="9"/>
    <n v="17"/>
    <x v="9"/>
    <n v="8.5227472025709936"/>
    <n v="1"/>
    <n v="368106.4"/>
    <n v="9708952"/>
    <x v="1"/>
    <s v="TORA"/>
    <s v="90├ 100"/>
    <s v="Tachigali"/>
    <s v="FOD"/>
    <n v="39.152116000606256"/>
    <n v="50"/>
    <x v="1"/>
    <s v="Inferior"/>
    <s v="Não"/>
    <x v="1"/>
    <n v="1.2530885443148001E-3"/>
    <n v="1.491175367734612E-2"/>
  </r>
  <r>
    <n v="1"/>
    <x v="0"/>
    <n v="20"/>
    <n v="299"/>
    <x v="24"/>
    <x v="24"/>
    <n v="210"/>
    <x v="87"/>
    <n v="18"/>
    <x v="87"/>
    <n v="4.4218017839221266"/>
    <n v="1"/>
    <n v="368122.799999999"/>
    <n v="9708924"/>
    <x v="1"/>
    <s v="TORA"/>
    <s v="60├ 70"/>
    <s v="Virola"/>
    <s v="FOD"/>
    <n v="38.197186342054884"/>
    <n v="50"/>
    <x v="1"/>
    <s v="Inferior"/>
    <s v="Não"/>
    <x v="0"/>
    <n v="6.1401338671425204E-4"/>
    <n v="7.7365686725995742E-3"/>
  </r>
  <r>
    <n v="1"/>
    <x v="0"/>
    <n v="20"/>
    <n v="300"/>
    <x v="32"/>
    <x v="32"/>
    <n v="153"/>
    <x v="73"/>
    <n v="15"/>
    <x v="73"/>
    <n v="1.9559704829900428"/>
    <n v="1"/>
    <n v="368113.59999999899"/>
    <n v="9708912.0999999903"/>
    <x v="0"/>
    <s v="TORETE"/>
    <s v="40├ 50"/>
    <s v="Cordia"/>
    <s v="FOD"/>
    <n v="42.335214862444161"/>
    <n v="52.335214862444161"/>
    <x v="0"/>
    <s v="Inferior"/>
    <s v="Não"/>
    <x v="0"/>
    <n v="3.2592833037627952E-4"/>
    <n v="3.4222474689509343E-3"/>
  </r>
  <r>
    <n v="1"/>
    <x v="0"/>
    <n v="20"/>
    <n v="301"/>
    <x v="5"/>
    <x v="5"/>
    <n v="172"/>
    <x v="58"/>
    <n v="15"/>
    <x v="58"/>
    <n v="2.4719309141260815"/>
    <n v="1"/>
    <n v="368113.59999999899"/>
    <n v="9708912.0999999903"/>
    <x v="1"/>
    <s v="TORA"/>
    <s v="50├ 60"/>
    <s v="Tachigali"/>
    <s v="FOD"/>
    <n v="39.152116000606256"/>
    <n v="50"/>
    <x v="1"/>
    <s v="Inferior"/>
    <s v="Não"/>
    <x v="1"/>
    <n v="4.1190412772232278E-4"/>
    <n v="4.3249933410843891E-3"/>
  </r>
  <r>
    <n v="1"/>
    <x v="0"/>
    <n v="20"/>
    <n v="302"/>
    <x v="41"/>
    <x v="41"/>
    <n v="147"/>
    <x v="115"/>
    <n v="14"/>
    <x v="115"/>
    <n v="1.6851977909836553"/>
    <n v="1"/>
    <n v="368128.59999999899"/>
    <n v="9708898.8000000007"/>
    <x v="0"/>
    <s v="TORETE"/>
    <s v="40├ 50"/>
    <s v="Qualea"/>
    <s v="FOD"/>
    <n v="40.107045659157627"/>
    <n v="50.107045659157627"/>
    <x v="0"/>
    <s v="Inferior"/>
    <s v="Não"/>
    <x v="0"/>
    <n v="3.0086655948998353E-4"/>
    <n v="2.9484922830018386E-3"/>
  </r>
  <r>
    <n v="1"/>
    <x v="0"/>
    <n v="20"/>
    <n v="303"/>
    <x v="24"/>
    <x v="24"/>
    <n v="216"/>
    <x v="116"/>
    <n v="13"/>
    <x v="116"/>
    <n v="3.3786175263274378"/>
    <n v="2"/>
    <n v="368132.7"/>
    <n v="9708891"/>
    <x v="1"/>
    <s v="TORA"/>
    <s v="60├ 70"/>
    <s v="Virola"/>
    <s v="FOD"/>
    <n v="38.197186342054884"/>
    <n v="50"/>
    <x v="1"/>
    <s v="Inferior"/>
    <s v="Não"/>
    <x v="0"/>
    <n v="6.4960110137279241E-4"/>
    <n v="5.9113700224924107E-3"/>
  </r>
  <r>
    <n v="1"/>
    <x v="0"/>
    <n v="20"/>
    <n v="304"/>
    <x v="5"/>
    <x v="5"/>
    <n v="311"/>
    <x v="33"/>
    <n v="17"/>
    <x v="33"/>
    <n v="9.1592070242207697"/>
    <n v="2"/>
    <n v="368143.4"/>
    <n v="9708901.6999999899"/>
    <x v="1"/>
    <s v="TORA"/>
    <s v="90├ 100"/>
    <s v="Tachigali"/>
    <s v="FOD"/>
    <n v="39.152116000606256"/>
    <n v="50"/>
    <x v="1"/>
    <s v="Inferior"/>
    <s v="Não"/>
    <x v="1"/>
    <n v="1.3466664121630201E-3"/>
    <n v="1.6025330304739939E-2"/>
  </r>
  <r>
    <n v="1"/>
    <x v="0"/>
    <n v="20"/>
    <n v="305"/>
    <x v="54"/>
    <x v="54"/>
    <n v="128"/>
    <x v="11"/>
    <n v="14"/>
    <x v="11"/>
    <n v="1.2777213479326304"/>
    <n v="1"/>
    <n v="368141.7"/>
    <n v="9708891.1999999899"/>
    <x v="0"/>
    <s v="TORETE"/>
    <s v="40├ 50"/>
    <s v="Cenostigma"/>
    <s v="FOD"/>
    <n v="40.743665431525208"/>
    <n v="50.743665431525208"/>
    <x v="0"/>
    <s v="Inferior"/>
    <s v="Não"/>
    <x v="0"/>
    <n v="2.2811780788948541E-4"/>
    <n v="2.2355545173169569E-3"/>
  </r>
  <r>
    <n v="1"/>
    <x v="0"/>
    <n v="20"/>
    <n v="306"/>
    <x v="30"/>
    <x v="30"/>
    <n v="200"/>
    <x v="14"/>
    <n v="18"/>
    <x v="14"/>
    <n v="4.0107045659157619"/>
    <n v="1"/>
    <n v="368146.59999999899"/>
    <n v="9708889.4000000004"/>
    <x v="1"/>
    <s v="TORA"/>
    <s v="60├ 70"/>
    <s v="Apuleia"/>
    <s v="FOD"/>
    <n v="39.788735772973837"/>
    <n v="50"/>
    <x v="1"/>
    <s v="Inferior"/>
    <s v="Não"/>
    <x v="1"/>
    <n v="5.5692824191768894E-4"/>
    <n v="7.0172958481628809E-3"/>
  </r>
  <r>
    <n v="1"/>
    <x v="0"/>
    <n v="20"/>
    <n v="307"/>
    <x v="56"/>
    <x v="56"/>
    <n v="248"/>
    <x v="117"/>
    <n v="23"/>
    <x v="117"/>
    <n v="7.8798758240387663"/>
    <n v="1"/>
    <n v="368149.7"/>
    <n v="9708893.4000000004"/>
    <x v="1"/>
    <s v="TORA"/>
    <s v="70├ 80"/>
    <s v="Cordia"/>
    <s v="FOD"/>
    <n v="40.425355545341418"/>
    <n v="50.425355545341418"/>
    <x v="1"/>
    <s v="Inferior"/>
    <s v="Não"/>
    <x v="1"/>
    <n v="8.5633286477263882E-4"/>
    <n v="1.3786959122839485E-2"/>
  </r>
  <r>
    <n v="1"/>
    <x v="0"/>
    <n v="20"/>
    <n v="308"/>
    <x v="26"/>
    <x v="26"/>
    <n v="150"/>
    <x v="37"/>
    <n v="22"/>
    <x v="37"/>
    <n v="2.7573593890670862"/>
    <n v="1"/>
    <n v="368203.7"/>
    <n v="9708827.1999999899"/>
    <x v="0"/>
    <s v="TORETE"/>
    <s v="40├ 50"/>
    <s v="Couratari"/>
    <s v="FOD"/>
    <n v="38.833806114422465"/>
    <n v="50"/>
    <x v="0"/>
    <s v="Inferior"/>
    <s v="Não"/>
    <x v="1"/>
    <n v="3.1327213607870003E-4"/>
    <n v="4.82439089561198E-3"/>
  </r>
  <r>
    <n v="1"/>
    <x v="0"/>
    <n v="20"/>
    <n v="309"/>
    <x v="10"/>
    <x v="10"/>
    <n v="296"/>
    <x v="118"/>
    <n v="24"/>
    <x v="118"/>
    <n v="11.713396374909179"/>
    <n v="1"/>
    <n v="368207.799999999"/>
    <n v="9708827.5999999903"/>
    <x v="4"/>
    <s v="TORA"/>
    <s v="90├ 100"/>
    <s v="Astronium"/>
    <s v="FOD"/>
    <n v="40.107045659157627"/>
    <n v="50.107045659157627"/>
    <x v="1"/>
    <s v="Inferior"/>
    <s v="Não"/>
    <x v="1"/>
    <n v="1.219895621096506E-3"/>
    <n v="2.0494246434421295E-2"/>
  </r>
  <r>
    <n v="1"/>
    <x v="0"/>
    <n v="20"/>
    <n v="310"/>
    <x v="19"/>
    <x v="19"/>
    <n v="410"/>
    <x v="119"/>
    <n v="20"/>
    <x v="119"/>
    <n v="18.727762153623328"/>
    <n v="1"/>
    <n v="368241.2"/>
    <n v="9708794"/>
    <x v="1"/>
    <s v="TORA"/>
    <s v="130├ 140"/>
    <s v="Piptadenia"/>
    <s v="FOD"/>
    <n v="39.788735772973837"/>
    <n v="50"/>
    <x v="1"/>
    <s v="Inferior"/>
    <s v="Não"/>
    <x v="1"/>
    <n v="2.3404909366590886E-3"/>
    <n v="3.2766873113227242E-2"/>
  </r>
  <r>
    <n v="1"/>
    <x v="0"/>
    <n v="20"/>
    <n v="311"/>
    <x v="30"/>
    <x v="30"/>
    <n v="216"/>
    <x v="116"/>
    <n v="22"/>
    <x v="116"/>
    <n v="5.7176604291695092"/>
    <n v="1"/>
    <n v="368286.67411552998"/>
    <n v="9708766.0599961504"/>
    <x v="1"/>
    <s v="TORA"/>
    <s v="60├ 70"/>
    <s v="Apuleia"/>
    <s v="FOD"/>
    <n v="39.788735772973837"/>
    <n v="50"/>
    <x v="1"/>
    <s v="Inferior"/>
    <s v="Não"/>
    <x v="1"/>
    <n v="6.4960110137279241E-4"/>
    <n v="1.0003856961141E-2"/>
  </r>
  <r>
    <n v="1"/>
    <x v="0"/>
    <n v="21"/>
    <n v="312"/>
    <x v="57"/>
    <x v="57"/>
    <n v="236"/>
    <x v="120"/>
    <n v="18"/>
    <x v="120"/>
    <n v="5.5845050375811081"/>
    <n v="1"/>
    <n v="368255.335689625"/>
    <n v="9708722.6683295108"/>
    <x v="0"/>
    <s v="TORA"/>
    <s v="70├ 80"/>
    <s v="Parkia"/>
    <s v="FOD"/>
    <n v="75.121133139374606"/>
    <n v="85.121133139374606"/>
    <x v="0"/>
    <s v="Inferior"/>
    <s v="Não"/>
    <x v="0"/>
    <n v="7.7546688404619025E-4"/>
    <n v="9.770882738981997E-3"/>
  </r>
  <r>
    <n v="1"/>
    <x v="0"/>
    <n v="21"/>
    <n v="313"/>
    <x v="5"/>
    <x v="5"/>
    <n v="296"/>
    <x v="118"/>
    <n v="14"/>
    <x v="118"/>
    <n v="6.8328145520303547"/>
    <n v="2"/>
    <n v="368232.5"/>
    <n v="9708737.1999999899"/>
    <x v="1"/>
    <s v="TORA"/>
    <s v="90├ 100"/>
    <s v="Tachigali"/>
    <s v="FOD"/>
    <n v="39.152116000606256"/>
    <n v="50"/>
    <x v="1"/>
    <s v="Inferior"/>
    <s v="Não"/>
    <x v="1"/>
    <n v="1.219895621096506E-3"/>
    <n v="1.1954977086745757E-2"/>
  </r>
  <r>
    <n v="1"/>
    <x v="0"/>
    <n v="21"/>
    <n v="314"/>
    <x v="18"/>
    <x v="18"/>
    <n v="228"/>
    <x v="8"/>
    <n v="9"/>
    <x v="8"/>
    <n v="2.606155826932063"/>
    <n v="3"/>
    <n v="368216"/>
    <n v="9708745.1999999899"/>
    <x v="2"/>
    <s v="TORA"/>
    <s v="70├ 80"/>
    <s v="Coutarea"/>
    <s v="FOD"/>
    <n v="40.425355545341418"/>
    <n v="50.425355545341418"/>
    <x v="1"/>
    <s v="Inferior"/>
    <s v="Não"/>
    <x v="0"/>
    <n v="7.2378394319622878E-4"/>
    <n v="4.559838842136241E-3"/>
  </r>
  <r>
    <n v="1"/>
    <x v="0"/>
    <n v="21"/>
    <n v="315"/>
    <x v="39"/>
    <x v="39"/>
    <n v="340"/>
    <x v="121"/>
    <n v="23"/>
    <x v="121"/>
    <n v="14.810640694245597"/>
    <n v="1"/>
    <n v="368193.799999999"/>
    <n v="9708768.9000000004"/>
    <x v="3"/>
    <s v="TORA"/>
    <s v="100├ 110"/>
    <s v="Bertholletia"/>
    <s v="FOD"/>
    <n v="41.38028520389279"/>
    <n v="51.38028520389279"/>
    <x v="1"/>
    <s v="Inferior"/>
    <s v="Protegida"/>
    <x v="0"/>
    <n v="1.6095226191421214E-3"/>
    <n v="2.5913314168188154E-2"/>
  </r>
  <r>
    <n v="1"/>
    <x v="0"/>
    <n v="21"/>
    <n v="316"/>
    <x v="19"/>
    <x v="19"/>
    <n v="322"/>
    <x v="77"/>
    <n v="18"/>
    <x v="77"/>
    <n v="10.396147305310247"/>
    <n v="1"/>
    <n v="368195"/>
    <n v="9708770.5"/>
    <x v="1"/>
    <s v="TORA"/>
    <s v="100├ 110"/>
    <s v="Piptadenia"/>
    <s v="FOD"/>
    <n v="39.788735772973837"/>
    <n v="50"/>
    <x v="1"/>
    <s v="Inferior"/>
    <s v="Não"/>
    <x v="1"/>
    <n v="1.4436136958748417E-3"/>
    <n v="1.8189532568023005E-2"/>
  </r>
  <r>
    <n v="1"/>
    <x v="0"/>
    <n v="21"/>
    <n v="317"/>
    <x v="58"/>
    <x v="58"/>
    <n v="150"/>
    <x v="37"/>
    <n v="14"/>
    <x v="37"/>
    <n v="1.7546832475881458"/>
    <n v="1"/>
    <n v="368203"/>
    <n v="9708780.9000000004"/>
    <x v="0"/>
    <s v="TORETE"/>
    <s v="40├ 50"/>
    <s v="Eschweilera"/>
    <s v="FOD"/>
    <n v="41.38028520389279"/>
    <n v="51.38028520389279"/>
    <x v="0"/>
    <s v="Inferior"/>
    <s v="Não"/>
    <x v="0"/>
    <n v="3.1327213607870003E-4"/>
    <n v="3.07006693357126E-3"/>
  </r>
  <r>
    <n v="1"/>
    <x v="0"/>
    <n v="21"/>
    <n v="318"/>
    <x v="19"/>
    <x v="19"/>
    <n v="153"/>
    <x v="73"/>
    <n v="13"/>
    <x v="73"/>
    <n v="1.6951744185913709"/>
    <n v="1"/>
    <n v="368202"/>
    <n v="9708784.4000000004"/>
    <x v="0"/>
    <s v="TORETE"/>
    <s v="40├ 50"/>
    <s v="Piptadenia"/>
    <s v="FOD"/>
    <n v="39.788735772973837"/>
    <n v="50"/>
    <x v="0"/>
    <s v="Inferior"/>
    <s v="Não"/>
    <x v="1"/>
    <n v="3.2592833037627952E-4"/>
    <n v="2.9659478064241436E-3"/>
  </r>
  <r>
    <n v="1"/>
    <x v="0"/>
    <n v="21"/>
    <n v="319"/>
    <x v="19"/>
    <x v="19"/>
    <n v="206"/>
    <x v="122"/>
    <n v="17"/>
    <x v="122"/>
    <n v="4.0185700032033633"/>
    <n v="1"/>
    <n v="368206.59999999899"/>
    <n v="9708793.8000000007"/>
    <x v="1"/>
    <s v="TORA"/>
    <s v="60├ 70"/>
    <s v="Piptadenia"/>
    <s v="FOD"/>
    <n v="39.788735772973837"/>
    <n v="50"/>
    <x v="1"/>
    <s v="Inferior"/>
    <s v="Não"/>
    <x v="1"/>
    <n v="5.9084517185047623E-4"/>
    <n v="7.0310575450206669E-3"/>
  </r>
  <r>
    <n v="1"/>
    <x v="0"/>
    <n v="21"/>
    <n v="320"/>
    <x v="39"/>
    <x v="39"/>
    <n v="415"/>
    <x v="123"/>
    <n v="22"/>
    <x v="123"/>
    <n v="21.106054256981288"/>
    <n v="1"/>
    <n v="368176.9"/>
    <n v="9708796"/>
    <x v="3"/>
    <s v="TORA"/>
    <s v="130├ 140"/>
    <s v="Bertholletia"/>
    <s v="FOD"/>
    <n v="41.38028520389279"/>
    <n v="51.38028520389279"/>
    <x v="1"/>
    <s v="Inferior"/>
    <s v="Protegida"/>
    <x v="0"/>
    <n v="2.3979241616068499E-3"/>
    <n v="3.6928032088745483E-2"/>
  </r>
  <r>
    <n v="1"/>
    <x v="0"/>
    <n v="21"/>
    <n v="321"/>
    <x v="59"/>
    <x v="59"/>
    <n v="176"/>
    <x v="124"/>
    <n v="16"/>
    <x v="124"/>
    <n v="2.7607907696401481"/>
    <n v="1"/>
    <n v="368156.9"/>
    <n v="9708811.0999999903"/>
    <x v="0"/>
    <s v="TORA"/>
    <s v="50├ 60"/>
    <s v="Pouteria"/>
    <s v="FOD"/>
    <n v="56.022539968347161"/>
    <n v="66.022539968347161"/>
    <x v="0"/>
    <s v="Inferior"/>
    <s v="Não"/>
    <x v="0"/>
    <n v="4.3128523054105841E-4"/>
    <n v="4.8303945820598543E-3"/>
  </r>
  <r>
    <n v="1"/>
    <x v="0"/>
    <n v="21"/>
    <n v="322"/>
    <x v="39"/>
    <x v="39"/>
    <n v="238"/>
    <x v="125"/>
    <n v="20"/>
    <x v="125"/>
    <n v="6.3106208175481244"/>
    <n v="1"/>
    <n v="368130.59999999899"/>
    <n v="9708821.0999999903"/>
    <x v="3"/>
    <s v="TORA"/>
    <s v="70├ 80"/>
    <s v="Bertholletia"/>
    <s v="FOD"/>
    <n v="41.38028520389279"/>
    <n v="51.38028520389279"/>
    <x v="1"/>
    <s v="Inferior"/>
    <s v="Protegida"/>
    <x v="0"/>
    <n v="7.886660833796395E-4"/>
    <n v="1.1041325167314953E-2"/>
  </r>
  <r>
    <n v="1"/>
    <x v="0"/>
    <n v="21"/>
    <n v="323"/>
    <x v="26"/>
    <x v="26"/>
    <n v="410"/>
    <x v="119"/>
    <n v="23"/>
    <x v="119"/>
    <n v="21.536926476666828"/>
    <n v="1"/>
    <n v="368127.59999999899"/>
    <n v="9708874.6999999899"/>
    <x v="4"/>
    <s v="TORA"/>
    <s v="130├ 140"/>
    <s v="Couratari"/>
    <s v="FOD"/>
    <n v="38.833806114422465"/>
    <n v="50"/>
    <x v="1"/>
    <s v="Inferior"/>
    <s v="Não"/>
    <x v="1"/>
    <n v="2.3404909366590886E-3"/>
    <n v="3.7681904080211326E-2"/>
  </r>
  <r>
    <n v="1"/>
    <x v="0"/>
    <n v="21"/>
    <n v="324"/>
    <x v="21"/>
    <x v="21"/>
    <n v="200"/>
    <x v="14"/>
    <n v="18"/>
    <x v="14"/>
    <n v="4.0107045659157619"/>
    <n v="1"/>
    <n v="368081.2"/>
    <n v="9708865"/>
    <x v="1"/>
    <s v="TORA"/>
    <s v="60├ 70"/>
    <s v="Schefflera"/>
    <s v="FOD"/>
    <n v="40.425355545341418"/>
    <n v="50.425355545341418"/>
    <x v="1"/>
    <s v="Inferior"/>
    <s v="Não"/>
    <x v="0"/>
    <n v="5.5692824191768894E-4"/>
    <n v="7.0172958481628809E-3"/>
  </r>
  <r>
    <n v="1"/>
    <x v="0"/>
    <n v="21"/>
    <n v="325"/>
    <x v="30"/>
    <x v="30"/>
    <n v="220"/>
    <x v="68"/>
    <n v="18"/>
    <x v="68"/>
    <n v="4.8529525247580709"/>
    <n v="1"/>
    <n v="368078.59999999899"/>
    <n v="9708914.1999999899"/>
    <x v="4"/>
    <s v="TORA"/>
    <s v="70├ 80"/>
    <s v="Apuleia"/>
    <s v="FOD"/>
    <n v="39.788735772973837"/>
    <n v="50"/>
    <x v="1"/>
    <s v="Inferior"/>
    <s v="Não"/>
    <x v="1"/>
    <n v="6.7388317272040353E-4"/>
    <n v="8.490927976277084E-3"/>
  </r>
  <r>
    <n v="1"/>
    <x v="0"/>
    <n v="21"/>
    <n v="326"/>
    <x v="5"/>
    <x v="5"/>
    <n v="140"/>
    <x v="36"/>
    <n v="12"/>
    <x v="36"/>
    <n v="1.3101634915324822"/>
    <n v="2"/>
    <n v="368057.2"/>
    <n v="9708922.4000000004"/>
    <x v="0"/>
    <s v="TORETE"/>
    <s v="40├ 50"/>
    <s v="Tachigali"/>
    <s v="FOD"/>
    <n v="39.152116000606256"/>
    <n v="50"/>
    <x v="0"/>
    <s v="Inferior"/>
    <s v="Não"/>
    <x v="1"/>
    <n v="2.7289483853966759E-4"/>
    <n v="2.2923166437332078E-3"/>
  </r>
  <r>
    <n v="1"/>
    <x v="0"/>
    <n v="21"/>
    <n v="327"/>
    <x v="32"/>
    <x v="32"/>
    <n v="174"/>
    <x v="126"/>
    <n v="15"/>
    <x v="126"/>
    <n v="2.5297519049513673"/>
    <n v="1"/>
    <n v="368053.799999999"/>
    <n v="9708922.8000000007"/>
    <x v="1"/>
    <s v="TORA"/>
    <s v="50├ 60"/>
    <s v="Cordia"/>
    <s v="FOD"/>
    <n v="42.335214862444161"/>
    <n v="52.335214862444161"/>
    <x v="1"/>
    <s v="Inferior"/>
    <s v="Não"/>
    <x v="0"/>
    <n v="4.2153898630749889E-4"/>
    <n v="4.4261593562287373E-3"/>
  </r>
  <r>
    <n v="1"/>
    <x v="0"/>
    <n v="21"/>
    <n v="328"/>
    <x v="39"/>
    <x v="39"/>
    <n v="183"/>
    <x v="127"/>
    <n v="17"/>
    <x v="127"/>
    <n v="3.1713142340766671"/>
    <n v="1"/>
    <n v="367984.09999999899"/>
    <n v="9708955.1999999899"/>
    <x v="3"/>
    <s v="TORA"/>
    <s v="50├ 60"/>
    <s v="Bertholletia"/>
    <s v="FOD"/>
    <n v="41.38028520389279"/>
    <n v="51.38028520389279"/>
    <x v="1"/>
    <s v="Inferior"/>
    <s v="Protegida"/>
    <x v="0"/>
    <n v="4.6627424733953712E-4"/>
    <n v="5.5486635433404921E-3"/>
  </r>
  <r>
    <n v="1"/>
    <x v="0"/>
    <n v="21"/>
    <n v="329"/>
    <x v="19"/>
    <x v="19"/>
    <n v="287"/>
    <x v="78"/>
    <n v="20"/>
    <x v="78"/>
    <n v="9.1766034552754281"/>
    <n v="1"/>
    <n v="368000.299999999"/>
    <n v="9708996.4000000004"/>
    <x v="1"/>
    <s v="TORA"/>
    <s v="90├ 100"/>
    <s v="Piptadenia"/>
    <s v="FOD"/>
    <n v="39.788735772973837"/>
    <n v="50"/>
    <x v="1"/>
    <s v="Inferior"/>
    <s v="Não"/>
    <x v="1"/>
    <n v="1.1468405589629533E-3"/>
    <n v="1.6055767825481342E-2"/>
  </r>
  <r>
    <n v="1"/>
    <x v="0"/>
    <n v="21"/>
    <n v="330"/>
    <x v="5"/>
    <x v="5"/>
    <n v="148"/>
    <x v="128"/>
    <n v="15"/>
    <x v="128"/>
    <n v="1.8302181835795592"/>
    <n v="2"/>
    <n v="367984.799999999"/>
    <n v="9709013.5999999903"/>
    <x v="0"/>
    <s v="TORETE"/>
    <s v="40├ 50"/>
    <s v="Tachigali"/>
    <s v="FOD"/>
    <n v="39.152116000606256"/>
    <n v="50"/>
    <x v="0"/>
    <s v="Inferior"/>
    <s v="Não"/>
    <x v="1"/>
    <n v="3.0497390527412649E-4"/>
    <n v="3.2022260053783274E-3"/>
  </r>
  <r>
    <n v="1"/>
    <x v="0"/>
    <n v="21"/>
    <n v="331"/>
    <x v="19"/>
    <x v="19"/>
    <n v="255"/>
    <x v="129"/>
    <n v="17"/>
    <x v="129"/>
    <n v="6.1576848538575435"/>
    <n v="1"/>
    <n v="367980.5"/>
    <n v="9709008"/>
    <x v="4"/>
    <s v="TORA"/>
    <s v="80├ 90"/>
    <s v="Piptadenia"/>
    <s v="FOD"/>
    <n v="39.788735772973837"/>
    <n v="50"/>
    <x v="1"/>
    <s v="Inferior"/>
    <s v="Não"/>
    <x v="1"/>
    <n v="9.053564732674432E-4"/>
    <n v="1.0773742031882572E-2"/>
  </r>
  <r>
    <n v="1"/>
    <x v="0"/>
    <n v="21"/>
    <n v="332"/>
    <x v="60"/>
    <x v="60"/>
    <n v="390"/>
    <x v="130"/>
    <n v="14"/>
    <x v="130"/>
    <n v="11.861658753695869"/>
    <n v="3"/>
    <n v="367964.4"/>
    <n v="9709011.5999999903"/>
    <x v="0"/>
    <s v="TORA"/>
    <s v="120├ 130"/>
    <s v="Spondias"/>
    <s v="FOD"/>
    <n v="124.14085561167836"/>
    <n v="134.14085561167838"/>
    <x v="0"/>
    <s v="Inferior"/>
    <s v="Não"/>
    <x v="0"/>
    <n v="2.1177196398920123E-3"/>
    <n v="2.0753652470941724E-2"/>
  </r>
  <r>
    <n v="1"/>
    <x v="0"/>
    <n v="21"/>
    <n v="333"/>
    <x v="39"/>
    <x v="39"/>
    <n v="338"/>
    <x v="131"/>
    <n v="23"/>
    <x v="131"/>
    <n v="14.636910341465347"/>
    <n v="2"/>
    <n v="367948.2"/>
    <n v="9709023.3000000007"/>
    <x v="3"/>
    <s v="TORA"/>
    <s v="100├ 110"/>
    <s v="Bertholletia"/>
    <s v="FOD"/>
    <n v="41.38028520389279"/>
    <n v="51.38028520389279"/>
    <x v="1"/>
    <s v="Inferior"/>
    <s v="Protegida"/>
    <x v="0"/>
    <n v="1.5906427517411118E-3"/>
    <n v="2.5609348303031899E-2"/>
  </r>
  <r>
    <n v="1"/>
    <x v="0"/>
    <n v="21"/>
    <n v="334"/>
    <x v="30"/>
    <x v="30"/>
    <n v="203"/>
    <x v="56"/>
    <n v="18"/>
    <x v="56"/>
    <n v="4.1319281114205664"/>
    <n v="1"/>
    <n v="367930.4"/>
    <n v="9709008.3000000007"/>
    <x v="4"/>
    <s v="TORA"/>
    <s v="60├ 70"/>
    <s v="Apuleia"/>
    <s v="FOD"/>
    <n v="39.788735772973837"/>
    <n v="50"/>
    <x v="1"/>
    <s v="Inferior"/>
    <s v="Não"/>
    <x v="1"/>
    <n v="5.7376139802965123E-4"/>
    <n v="7.2293936151736045E-3"/>
  </r>
  <r>
    <n v="1"/>
    <x v="0"/>
    <n v="21"/>
    <n v="335"/>
    <x v="29"/>
    <x v="29"/>
    <n v="287"/>
    <x v="78"/>
    <n v="22"/>
    <x v="78"/>
    <n v="10.094263800802972"/>
    <n v="1"/>
    <n v="367951.4"/>
    <n v="9709040.5999999903"/>
    <x v="1"/>
    <s v="TORA"/>
    <s v="90├ 100"/>
    <s v="Alexa"/>
    <s v="FOD"/>
    <n v="39.788735772973837"/>
    <n v="50"/>
    <x v="1"/>
    <s v="Inferior"/>
    <s v="Não"/>
    <x v="0"/>
    <n v="1.1468405589629533E-3"/>
    <n v="1.766134460802948E-2"/>
  </r>
  <r>
    <n v="1"/>
    <x v="0"/>
    <n v="21"/>
    <n v="336"/>
    <x v="29"/>
    <x v="29"/>
    <n v="183"/>
    <x v="127"/>
    <n v="16"/>
    <x v="127"/>
    <n v="2.9847663379545102"/>
    <n v="1"/>
    <n v="367918.5"/>
    <n v="9709025.5999999903"/>
    <x v="1"/>
    <s v="TORA"/>
    <s v="50├ 60"/>
    <s v="Alexa"/>
    <s v="FOD"/>
    <n v="39.788735772973837"/>
    <n v="50"/>
    <x v="1"/>
    <s v="Inferior"/>
    <s v="Não"/>
    <x v="0"/>
    <n v="4.6627424733953712E-4"/>
    <n v="5.2222715702028161E-3"/>
  </r>
  <r>
    <n v="1"/>
    <x v="0"/>
    <n v="22"/>
    <n v="337"/>
    <x v="24"/>
    <x v="24"/>
    <n v="238"/>
    <x v="125"/>
    <n v="19"/>
    <x v="125"/>
    <n v="5.9950897766707172"/>
    <n v="1"/>
    <n v="367896.59999999899"/>
    <n v="9708989.1999999899"/>
    <x v="1"/>
    <s v="TORA"/>
    <s v="70├ 80"/>
    <s v="Virola"/>
    <s v="FOD"/>
    <n v="38.197186342054884"/>
    <n v="50"/>
    <x v="1"/>
    <s v="Inferior"/>
    <s v="Não"/>
    <x v="0"/>
    <n v="7.886660833796395E-4"/>
    <n v="1.0489258908949204E-2"/>
  </r>
  <r>
    <n v="1"/>
    <x v="0"/>
    <n v="22"/>
    <n v="338"/>
    <x v="18"/>
    <x v="18"/>
    <n v="210"/>
    <x v="87"/>
    <n v="12"/>
    <x v="87"/>
    <n v="2.9478678559480849"/>
    <n v="3"/>
    <n v="367897.299999999"/>
    <n v="9708981.8000000007"/>
    <x v="2"/>
    <s v="TORA"/>
    <s v="60├ 70"/>
    <s v="Coutarea"/>
    <s v="FOD"/>
    <n v="40.425355545341418"/>
    <n v="50.425355545341418"/>
    <x v="1"/>
    <s v="Inferior"/>
    <s v="Não"/>
    <x v="0"/>
    <n v="6.1401338671425204E-4"/>
    <n v="5.1577124483997167E-3"/>
  </r>
  <r>
    <n v="1"/>
    <x v="0"/>
    <n v="22"/>
    <n v="339"/>
    <x v="5"/>
    <x v="5"/>
    <n v="207"/>
    <x v="132"/>
    <n v="16"/>
    <x v="132"/>
    <n v="3.8189928876649892"/>
    <n v="1"/>
    <n v="367894.9"/>
    <n v="9708970.5"/>
    <x v="1"/>
    <s v="TORA"/>
    <s v="60├ 70"/>
    <s v="Tachigali"/>
    <s v="FOD"/>
    <n v="39.152116000606256"/>
    <n v="50"/>
    <x v="1"/>
    <s v="Inferior"/>
    <s v="Não"/>
    <x v="1"/>
    <n v="5.9659545594827642E-4"/>
    <n v="6.6818691066206958E-3"/>
  </r>
  <r>
    <n v="1"/>
    <x v="0"/>
    <n v="22"/>
    <n v="340"/>
    <x v="5"/>
    <x v="5"/>
    <n v="207"/>
    <x v="132"/>
    <n v="16"/>
    <x v="132"/>
    <n v="3.8189928876649892"/>
    <n v="1"/>
    <n v="367894.9"/>
    <n v="9708970.5"/>
    <x v="1"/>
    <s v="TORA"/>
    <s v="60├ 70"/>
    <s v="Tachigali"/>
    <s v="FOD"/>
    <n v="39.152116000606256"/>
    <n v="50"/>
    <x v="1"/>
    <s v="Inferior"/>
    <s v="Não"/>
    <x v="1"/>
    <n v="5.9659545594827642E-4"/>
    <n v="6.6818691066206958E-3"/>
  </r>
  <r>
    <n v="1"/>
    <x v="0"/>
    <n v="22"/>
    <n v="341"/>
    <x v="18"/>
    <x v="18"/>
    <n v="183"/>
    <x v="127"/>
    <n v="13"/>
    <x v="127"/>
    <n v="2.4251226495880394"/>
    <n v="2"/>
    <n v="367906"/>
    <n v="9708976.8000000007"/>
    <x v="1"/>
    <s v="TORA"/>
    <s v="50├ 60"/>
    <s v="Coutarea"/>
    <s v="FOD"/>
    <n v="40.425355545341418"/>
    <n v="50.425355545341418"/>
    <x v="1"/>
    <s v="Inferior"/>
    <s v="Não"/>
    <x v="0"/>
    <n v="4.6627424733953712E-4"/>
    <n v="4.2430956507897881E-3"/>
  </r>
  <r>
    <n v="1"/>
    <x v="0"/>
    <n v="22"/>
    <n v="342"/>
    <x v="5"/>
    <x v="5"/>
    <n v="200"/>
    <x v="14"/>
    <n v="16"/>
    <x v="14"/>
    <n v="3.565070725258455"/>
    <n v="1"/>
    <n v="367913.5"/>
    <n v="9708970.0999999903"/>
    <x v="1"/>
    <s v="TORA"/>
    <s v="60├ 70"/>
    <s v="Tachigali"/>
    <s v="FOD"/>
    <n v="39.152116000606256"/>
    <n v="50"/>
    <x v="1"/>
    <s v="Inferior"/>
    <s v="Não"/>
    <x v="1"/>
    <n v="5.5692824191768894E-4"/>
    <n v="6.2375963094781156E-3"/>
  </r>
  <r>
    <n v="1"/>
    <x v="0"/>
    <n v="22"/>
    <n v="343"/>
    <x v="26"/>
    <x v="26"/>
    <n v="207"/>
    <x v="132"/>
    <n v="22"/>
    <x v="132"/>
    <n v="5.2511152205393596"/>
    <n v="1"/>
    <n v="367923.5"/>
    <n v="9708958.5999999903"/>
    <x v="4"/>
    <s v="TORA"/>
    <s v="60├ 70"/>
    <s v="Couratari"/>
    <s v="FOD"/>
    <n v="38.833806114422465"/>
    <n v="50"/>
    <x v="1"/>
    <s v="Inferior"/>
    <s v="Não"/>
    <x v="1"/>
    <n v="5.9659545594827642E-4"/>
    <n v="9.1875700216034559E-3"/>
  </r>
  <r>
    <n v="1"/>
    <x v="0"/>
    <n v="22"/>
    <n v="344"/>
    <x v="19"/>
    <x v="19"/>
    <n v="162"/>
    <x v="42"/>
    <n v="15"/>
    <x v="42"/>
    <n v="2.192852721414444"/>
    <n v="1"/>
    <n v="367933.9"/>
    <n v="9708972.0999999903"/>
    <x v="4"/>
    <s v="TORA"/>
    <s v="50├ 60"/>
    <s v="Piptadenia"/>
    <s v="FOD"/>
    <n v="39.788735772973837"/>
    <n v="50"/>
    <x v="1"/>
    <s v="Inferior"/>
    <s v="Não"/>
    <x v="1"/>
    <n v="3.6540061952219585E-4"/>
    <n v="3.8367065049830572E-3"/>
  </r>
  <r>
    <n v="1"/>
    <x v="0"/>
    <n v="22"/>
    <n v="345"/>
    <x v="26"/>
    <x v="26"/>
    <n v="175"/>
    <x v="13"/>
    <n v="17"/>
    <x v="13"/>
    <n v="2.9001014786526307"/>
    <n v="1"/>
    <n v="367935.7"/>
    <n v="9708974.5"/>
    <x v="4"/>
    <s v="TORA"/>
    <s v="50├ 60"/>
    <s v="Couratari"/>
    <s v="FOD"/>
    <n v="38.833806114422465"/>
    <n v="50"/>
    <x v="1"/>
    <s v="Inferior"/>
    <s v="Não"/>
    <x v="1"/>
    <n v="4.2639818521823071E-4"/>
    <n v="5.0741384040969457E-3"/>
  </r>
  <r>
    <n v="1"/>
    <x v="0"/>
    <n v="22"/>
    <n v="346"/>
    <x v="26"/>
    <x v="26"/>
    <n v="133"/>
    <x v="17"/>
    <n v="14"/>
    <x v="17"/>
    <n v="1.379492976292743"/>
    <n v="1"/>
    <n v="367940.59999999899"/>
    <n v="9708959.5"/>
    <x v="0"/>
    <s v="TORETE"/>
    <s v="40├ 50"/>
    <s v="Couratari"/>
    <s v="FOD"/>
    <n v="38.833806114422465"/>
    <n v="50"/>
    <x v="0"/>
    <s v="Inferior"/>
    <s v="Não"/>
    <x v="1"/>
    <n v="2.4628759178205005E-4"/>
    <n v="2.4136183994640905E-3"/>
  </r>
  <r>
    <n v="1"/>
    <x v="0"/>
    <n v="22"/>
    <n v="347"/>
    <x v="19"/>
    <x v="19"/>
    <n v="287"/>
    <x v="78"/>
    <n v="15"/>
    <x v="78"/>
    <n v="6.8824525914565715"/>
    <n v="2"/>
    <n v="367942.7"/>
    <n v="9708958.9000000004"/>
    <x v="4"/>
    <s v="TORA"/>
    <s v="90├ 100"/>
    <s v="Piptadenia"/>
    <s v="FOD"/>
    <n v="39.788735772973837"/>
    <n v="50"/>
    <x v="1"/>
    <s v="Inferior"/>
    <s v="Não"/>
    <x v="1"/>
    <n v="1.1468405589629533E-3"/>
    <n v="1.2041825869111008E-2"/>
  </r>
  <r>
    <n v="1"/>
    <x v="0"/>
    <n v="22"/>
    <n v="348"/>
    <x v="24"/>
    <x v="24"/>
    <n v="143"/>
    <x v="15"/>
    <n v="14"/>
    <x v="15"/>
    <n v="1.5947341213302222"/>
    <n v="1"/>
    <n v="367939.09999999899"/>
    <n v="9708927.5999999903"/>
    <x v="0"/>
    <s v="TORETE"/>
    <s v="40├ 50"/>
    <s v="Virola"/>
    <s v="FOD"/>
    <n v="38.197186342054884"/>
    <n v="50"/>
    <x v="0"/>
    <s v="Inferior"/>
    <s v="Não"/>
    <x v="0"/>
    <n v="2.8471564047437059E-4"/>
    <n v="2.7902132766488316E-3"/>
  </r>
  <r>
    <n v="1"/>
    <x v="0"/>
    <n v="22"/>
    <n v="349"/>
    <x v="30"/>
    <x v="30"/>
    <n v="315"/>
    <x v="133"/>
    <n v="20"/>
    <x v="133"/>
    <n v="11.054504459805321"/>
    <n v="1"/>
    <n v="368024"/>
    <n v="9708893.6999999899"/>
    <x v="4"/>
    <s v="TORA"/>
    <s v="100├ 110"/>
    <s v="Apuleia"/>
    <s v="FOD"/>
    <n v="39.788735772973837"/>
    <n v="50"/>
    <x v="1"/>
    <s v="Inferior"/>
    <s v="Não"/>
    <x v="1"/>
    <n v="1.3815301201070673E-3"/>
    <n v="1.9341421681498942E-2"/>
  </r>
  <r>
    <n v="1"/>
    <x v="0"/>
    <n v="22"/>
    <n v="350"/>
    <x v="17"/>
    <x v="17"/>
    <n v="208"/>
    <x v="113"/>
    <n v="18"/>
    <x v="113"/>
    <n v="4.337978058494488"/>
    <n v="1"/>
    <n v="368089.2"/>
    <n v="9708835.9000000004"/>
    <x v="1"/>
    <s v="TORA"/>
    <s v="60├ 70"/>
    <s v="Buchenavia"/>
    <s v="FOD"/>
    <n v="41.38028520389279"/>
    <n v="51.38028520389279"/>
    <x v="1"/>
    <s v="Inferior"/>
    <s v="Não"/>
    <x v="0"/>
    <n v="6.023735864581724E-4"/>
    <n v="7.5899071893729712E-3"/>
  </r>
  <r>
    <n v="1"/>
    <x v="0"/>
    <n v="22"/>
    <n v="351"/>
    <x v="30"/>
    <x v="30"/>
    <n v="297"/>
    <x v="134"/>
    <n v="20"/>
    <x v="134"/>
    <n v="9.8272288626350974"/>
    <n v="1"/>
    <n v="368120.2"/>
    <n v="9708805.5999999903"/>
    <x v="4"/>
    <s v="TORA"/>
    <s v="90├ 100"/>
    <s v="Apuleia"/>
    <s v="FOD"/>
    <n v="39.788735772973837"/>
    <n v="50"/>
    <x v="1"/>
    <s v="Inferior"/>
    <s v="Não"/>
    <x v="1"/>
    <n v="1.2281520822829358E-3"/>
    <n v="1.7194129151961102E-2"/>
  </r>
  <r>
    <n v="1"/>
    <x v="0"/>
    <n v="22"/>
    <n v="352"/>
    <x v="18"/>
    <x v="18"/>
    <n v="203"/>
    <x v="56"/>
    <n v="11"/>
    <x v="56"/>
    <n v="2.5250671792014572"/>
    <n v="3"/>
    <n v="368106.59999999899"/>
    <n v="9708774.8000000007"/>
    <x v="2"/>
    <s v="TORA"/>
    <s v="60├ 70"/>
    <s v="Coutarea"/>
    <s v="FOD"/>
    <n v="40.425355545341418"/>
    <n v="50.425355545341418"/>
    <x v="1"/>
    <s v="Inferior"/>
    <s v="Não"/>
    <x v="0"/>
    <n v="5.7376139802965123E-4"/>
    <n v="4.4179627648283136E-3"/>
  </r>
  <r>
    <n v="1"/>
    <x v="0"/>
    <n v="22"/>
    <n v="353"/>
    <x v="61"/>
    <x v="61"/>
    <n v="142"/>
    <x v="19"/>
    <n v="15"/>
    <x v="19"/>
    <n v="1.6848301430651129"/>
    <n v="1"/>
    <n v="368110.5"/>
    <n v="9708776.6999999899"/>
    <x v="0"/>
    <s v="TORETE"/>
    <s v="40├ 50"/>
    <s v="Sapium"/>
    <s v="FOD"/>
    <n v="45.200003838098276"/>
    <n v="55.200003838098276"/>
    <x v="0"/>
    <s v="Inferior"/>
    <s v="Não"/>
    <x v="0"/>
    <n v="2.8074752675070699E-4"/>
    <n v="2.9478490308824231E-3"/>
  </r>
  <r>
    <n v="1"/>
    <x v="0"/>
    <n v="22"/>
    <n v="354"/>
    <x v="19"/>
    <x v="19"/>
    <n v="294"/>
    <x v="135"/>
    <n v="15"/>
    <x v="135"/>
    <n v="7.2222762470728084"/>
    <n v="1"/>
    <n v="368126"/>
    <n v="9708780.4000000004"/>
    <x v="4"/>
    <s v="TORA"/>
    <s v="90├ 100"/>
    <s v="Piptadenia"/>
    <s v="FOD"/>
    <n v="39.788735772973837"/>
    <n v="50"/>
    <x v="1"/>
    <s v="Inferior"/>
    <s v="Não"/>
    <x v="1"/>
    <n v="1.2034662379599341E-3"/>
    <n v="1.2636395498579308E-2"/>
  </r>
  <r>
    <n v="1"/>
    <x v="0"/>
    <n v="22"/>
    <n v="355"/>
    <x v="18"/>
    <x v="18"/>
    <n v="172"/>
    <x v="58"/>
    <n v="11"/>
    <x v="58"/>
    <n v="1.8127493370257932"/>
    <n v="3"/>
    <n v="368128.7"/>
    <n v="9708780.5999999903"/>
    <x v="2"/>
    <s v="TORA"/>
    <s v="50├ 60"/>
    <s v="Coutarea"/>
    <s v="FOD"/>
    <n v="40.425355545341418"/>
    <n v="50.425355545341418"/>
    <x v="1"/>
    <s v="Inferior"/>
    <s v="Não"/>
    <x v="0"/>
    <n v="4.1190412772232278E-4"/>
    <n v="3.1716617834618857E-3"/>
  </r>
  <r>
    <n v="1"/>
    <x v="0"/>
    <n v="22"/>
    <n v="356"/>
    <x v="18"/>
    <x v="18"/>
    <n v="130"/>
    <x v="0"/>
    <n v="10"/>
    <x v="0"/>
    <n v="0.94140148838856097"/>
    <n v="2"/>
    <n v="368146.59999999899"/>
    <n v="9708758"/>
    <x v="0"/>
    <s v="TORETE"/>
    <s v="40├ 50"/>
    <s v="Coutarea"/>
    <s v="FOD"/>
    <n v="40.425355545341418"/>
    <n v="50.425355545341418"/>
    <x v="0"/>
    <s v="Inferior"/>
    <s v="Não"/>
    <x v="0"/>
    <n v="2.3530218221022364E-4"/>
    <n v="1.6471152754715653E-3"/>
  </r>
  <r>
    <n v="1"/>
    <x v="0"/>
    <n v="22"/>
    <n v="357"/>
    <x v="5"/>
    <x v="5"/>
    <n v="135"/>
    <x v="25"/>
    <n v="13"/>
    <x v="25"/>
    <n v="1.3197724712216552"/>
    <n v="1"/>
    <n v="368151.5"/>
    <n v="9708764.4000000004"/>
    <x v="0"/>
    <s v="TORETE"/>
    <s v="40├ 50"/>
    <s v="Tachigali"/>
    <s v="FOD"/>
    <n v="39.152116000606256"/>
    <n v="50"/>
    <x v="0"/>
    <s v="Inferior"/>
    <s v="Não"/>
    <x v="1"/>
    <n v="2.53750430223747E-4"/>
    <n v="2.3091289150360974E-3"/>
  </r>
  <r>
    <n v="1"/>
    <x v="0"/>
    <n v="22"/>
    <n v="358"/>
    <x v="5"/>
    <x v="5"/>
    <n v="156"/>
    <x v="136"/>
    <n v="15"/>
    <x v="136"/>
    <n v="2.0334272149192913"/>
    <n v="1"/>
    <n v="368152.7"/>
    <n v="9708766"/>
    <x v="0"/>
    <s v="TORETE"/>
    <s v="40├ 50"/>
    <s v="Tachigali"/>
    <s v="FOD"/>
    <n v="39.152116000606256"/>
    <n v="50"/>
    <x v="0"/>
    <s v="Inferior"/>
    <s v="Não"/>
    <x v="1"/>
    <n v="3.3883514238272194E-4"/>
    <n v="3.5577689950185803E-3"/>
  </r>
  <r>
    <n v="1"/>
    <x v="0"/>
    <n v="22"/>
    <n v="359"/>
    <x v="41"/>
    <x v="41"/>
    <n v="126"/>
    <x v="85"/>
    <n v="15"/>
    <x v="85"/>
    <n v="1.3265405351766386"/>
    <n v="2"/>
    <n v="368168.4"/>
    <n v="9708774.9000000004"/>
    <x v="0"/>
    <s v="TORETE"/>
    <s v="40├ 50"/>
    <s v="Qualea"/>
    <s v="FOD"/>
    <n v="40.107045659157627"/>
    <n v="50.107045659157627"/>
    <x v="0"/>
    <s v="Inferior"/>
    <s v="Não"/>
    <x v="0"/>
    <n v="2.2104481921713078E-4"/>
    <n v="2.3209706017798732E-3"/>
  </r>
  <r>
    <n v="1"/>
    <x v="0"/>
    <n v="22"/>
    <n v="360"/>
    <x v="6"/>
    <x v="6"/>
    <n v="130"/>
    <x v="0"/>
    <n v="12"/>
    <x v="0"/>
    <n v="1.1296817860662731"/>
    <n v="2"/>
    <n v="368175.09999999899"/>
    <n v="9708732.6999999899"/>
    <x v="0"/>
    <s v="TORETE"/>
    <s v="40├ 50"/>
    <s v="Dimorphandra"/>
    <s v="FOD"/>
    <n v="39.788735772973837"/>
    <n v="50"/>
    <x v="0"/>
    <s v="Inferior"/>
    <s v="Não"/>
    <x v="0"/>
    <n v="2.3530218221022364E-4"/>
    <n v="1.9765383305658784E-3"/>
  </r>
  <r>
    <n v="1"/>
    <x v="0"/>
    <n v="22"/>
    <n v="361"/>
    <x v="34"/>
    <x v="34"/>
    <n v="143"/>
    <x v="15"/>
    <n v="12"/>
    <x v="15"/>
    <n v="1.3669149611401905"/>
    <n v="1"/>
    <n v="368175.09999999899"/>
    <n v="9708732.6999999899"/>
    <x v="0"/>
    <s v="TORETE"/>
    <s v="40├ 50"/>
    <s v="Lecythis"/>
    <s v="FOD"/>
    <n v="40.743665431525208"/>
    <n v="50.743665431525208"/>
    <x v="0"/>
    <s v="Inferior"/>
    <s v="Não"/>
    <x v="1"/>
    <n v="2.8471564047437059E-4"/>
    <n v="2.391611379984713E-3"/>
  </r>
  <r>
    <n v="1"/>
    <x v="0"/>
    <n v="22"/>
    <n v="362"/>
    <x v="39"/>
    <x v="39"/>
    <n v="630"/>
    <x v="137"/>
    <n v="24"/>
    <x v="137"/>
    <n v="53.061621407065537"/>
    <n v="1"/>
    <n v="368170.799999999"/>
    <n v="9708727.1999999899"/>
    <x v="3"/>
    <s v="TORA"/>
    <s v="200├ 210"/>
    <s v="Bertholletia"/>
    <s v="FOD"/>
    <n v="41.38028520389279"/>
    <n v="51.38028520389279"/>
    <x v="1"/>
    <s v="Superior"/>
    <s v="Protegida"/>
    <x v="0"/>
    <n v="5.526120480428269E-3"/>
    <n v="9.2838824071194925E-2"/>
  </r>
  <r>
    <n v="1"/>
    <x v="0"/>
    <n v="22"/>
    <n v="363"/>
    <x v="26"/>
    <x v="26"/>
    <n v="300"/>
    <x v="9"/>
    <n v="22"/>
    <x v="9"/>
    <n v="11.029437556268345"/>
    <n v="1"/>
    <n v="368182.799999999"/>
    <n v="9708723.1999999899"/>
    <x v="4"/>
    <s v="TORA"/>
    <s v="90├ 100"/>
    <s v="Couratari"/>
    <s v="FOD"/>
    <n v="38.833806114422465"/>
    <n v="50"/>
    <x v="1"/>
    <s v="Inferior"/>
    <s v="Não"/>
    <x v="1"/>
    <n v="1.2530885443148001E-3"/>
    <n v="1.929756358244792E-2"/>
  </r>
  <r>
    <n v="1"/>
    <x v="0"/>
    <n v="22"/>
    <n v="364"/>
    <x v="26"/>
    <x v="26"/>
    <n v="338"/>
    <x v="131"/>
    <n v="24"/>
    <x v="131"/>
    <n v="15.273297747616013"/>
    <n v="1"/>
    <n v="368184"/>
    <n v="9708724.8000000007"/>
    <x v="4"/>
    <s v="TORA"/>
    <s v="100├ 110"/>
    <s v="Couratari"/>
    <s v="FOD"/>
    <n v="38.833806114422465"/>
    <n v="50"/>
    <x v="1"/>
    <s v="Inferior"/>
    <s v="Não"/>
    <x v="1"/>
    <n v="1.5906427517411118E-3"/>
    <n v="2.6722798229250676E-2"/>
  </r>
  <r>
    <n v="1"/>
    <x v="0"/>
    <n v="22"/>
    <n v="365"/>
    <x v="18"/>
    <x v="18"/>
    <n v="143"/>
    <x v="15"/>
    <n v="9"/>
    <x v="15"/>
    <n v="1.025186220855143"/>
    <n v="3"/>
    <n v="368182"/>
    <n v="9708717.1999999899"/>
    <x v="0"/>
    <s v="TORETE"/>
    <s v="40├ 50"/>
    <s v="Coutarea"/>
    <s v="FOD"/>
    <n v="40.425355545341418"/>
    <n v="50.425355545341418"/>
    <x v="0"/>
    <s v="Inferior"/>
    <s v="Não"/>
    <x v="0"/>
    <n v="2.8471564047437059E-4"/>
    <n v="1.7937085349885348E-3"/>
  </r>
  <r>
    <n v="1"/>
    <x v="0"/>
    <n v="22"/>
    <n v="366"/>
    <x v="7"/>
    <x v="7"/>
    <n v="220"/>
    <x v="68"/>
    <n v="20"/>
    <x v="68"/>
    <n v="5.3921694719534123"/>
    <n v="3"/>
    <n v="368185.4"/>
    <n v="9708710.0999999903"/>
    <x v="2"/>
    <s v="TORA"/>
    <s v="70├ 80"/>
    <s v="Aspidosperma"/>
    <s v="FOD"/>
    <n v="47.109863155201019"/>
    <n v="57.109863155201019"/>
    <x v="1"/>
    <s v="Inferior"/>
    <s v="Não"/>
    <x v="0"/>
    <n v="6.7388317272040353E-4"/>
    <n v="9.4343644180856483E-3"/>
  </r>
  <r>
    <n v="1"/>
    <x v="0"/>
    <n v="22"/>
    <n v="367"/>
    <x v="26"/>
    <x v="26"/>
    <n v="125"/>
    <x v="2"/>
    <n v="15"/>
    <x v="2"/>
    <n v="1.3055678925507039"/>
    <n v="1"/>
    <n v="368187.299999999"/>
    <n v="9708712.5"/>
    <x v="0"/>
    <s v="TORETE"/>
    <s v="30├ 40"/>
    <s v="Couratari"/>
    <s v="FOD"/>
    <n v="38.833806114422465"/>
    <n v="50"/>
    <x v="0"/>
    <s v="Inferior"/>
    <s v="Não"/>
    <x v="1"/>
    <n v="2.175500944990973E-4"/>
    <n v="2.2842759922405212E-3"/>
  </r>
  <r>
    <n v="1"/>
    <x v="0"/>
    <n v="22"/>
    <n v="368"/>
    <x v="18"/>
    <x v="18"/>
    <n v="204"/>
    <x v="138"/>
    <n v="9"/>
    <x v="138"/>
    <n v="2.0863685151893794"/>
    <n v="3"/>
    <n v="368191.5"/>
    <n v="9708718.0999999903"/>
    <x v="2"/>
    <s v="TORA"/>
    <s v="60├ 70"/>
    <s v="Coutarea"/>
    <s v="FOD"/>
    <n v="40.425355545341418"/>
    <n v="50.425355545341418"/>
    <x v="1"/>
    <s v="Inferior"/>
    <s v="Não"/>
    <x v="0"/>
    <n v="5.7942814289116363E-4"/>
    <n v="3.6503973002143305E-3"/>
  </r>
  <r>
    <n v="1"/>
    <x v="0"/>
    <n v="22"/>
    <n v="369"/>
    <x v="5"/>
    <x v="5"/>
    <n v="125"/>
    <x v="2"/>
    <n v="14"/>
    <x v="2"/>
    <n v="1.2185300330473237"/>
    <n v="1"/>
    <n v="368187.9"/>
    <n v="9708702.1999999899"/>
    <x v="0"/>
    <s v="TORETE"/>
    <s v="30├ 40"/>
    <s v="Tachigali"/>
    <s v="FOD"/>
    <n v="39.152116000606256"/>
    <n v="50"/>
    <x v="0"/>
    <s v="Inferior"/>
    <s v="Não"/>
    <x v="1"/>
    <n v="2.175500944990973E-4"/>
    <n v="2.1319909260911533E-3"/>
  </r>
  <r>
    <n v="1"/>
    <x v="0"/>
    <n v="22"/>
    <n v="370"/>
    <x v="5"/>
    <x v="5"/>
    <n v="262"/>
    <x v="139"/>
    <n v="17"/>
    <x v="139"/>
    <n v="6.5003939885920365"/>
    <n v="2"/>
    <n v="368189.799999999"/>
    <n v="9708704.5999999903"/>
    <x v="1"/>
    <s v="TORA"/>
    <s v="80├ 90"/>
    <s v="Tachigali"/>
    <s v="FOD"/>
    <n v="39.152116000606256"/>
    <n v="50"/>
    <x v="1"/>
    <s v="Inferior"/>
    <s v="Não"/>
    <x v="1"/>
    <n v="9.5574455595494605E-4"/>
    <n v="1.1373360215863857E-2"/>
  </r>
  <r>
    <n v="1"/>
    <x v="0"/>
    <n v="22"/>
    <n v="371"/>
    <x v="26"/>
    <x v="26"/>
    <n v="209"/>
    <x v="140"/>
    <n v="22"/>
    <x v="140"/>
    <n v="5.3530762432817518"/>
    <n v="1"/>
    <n v="368194.7"/>
    <n v="9708705.9000000004"/>
    <x v="4"/>
    <s v="TORA"/>
    <s v="60├ 70"/>
    <s v="Couratari"/>
    <s v="FOD"/>
    <n v="38.833806114422465"/>
    <n v="50"/>
    <x v="1"/>
    <s v="Inferior"/>
    <s v="Não"/>
    <x v="1"/>
    <n v="6.0817956338016449E-4"/>
    <n v="9.3659652760545303E-3"/>
  </r>
  <r>
    <n v="1"/>
    <x v="0"/>
    <n v="22"/>
    <n v="372"/>
    <x v="6"/>
    <x v="6"/>
    <n v="125"/>
    <x v="2"/>
    <n v="12"/>
    <x v="2"/>
    <n v="1.0444543140405633"/>
    <n v="1"/>
    <n v="368208.799999999"/>
    <n v="9708724.1999999899"/>
    <x v="0"/>
    <s v="TORETE"/>
    <s v="30├ 40"/>
    <s v="Dimorphandra"/>
    <s v="FOD"/>
    <n v="39.788735772973837"/>
    <n v="50"/>
    <x v="0"/>
    <s v="Inferior"/>
    <s v="Não"/>
    <x v="0"/>
    <n v="2.175500944990973E-4"/>
    <n v="1.8274207937924174E-3"/>
  </r>
  <r>
    <n v="1"/>
    <x v="0"/>
    <n v="22"/>
    <n v="373"/>
    <x v="54"/>
    <x v="54"/>
    <n v="233"/>
    <x v="81"/>
    <n v="18"/>
    <x v="81"/>
    <n v="5.4434285044750208"/>
    <n v="1"/>
    <n v="368212.59999999899"/>
    <n v="9708720.9000000004"/>
    <x v="1"/>
    <s v="TORA"/>
    <s v="70├ 80"/>
    <s v="Cenostigma"/>
    <s v="FOD"/>
    <n v="40.743665431525208"/>
    <n v="50.743665431525208"/>
    <x v="1"/>
    <s v="Inferior"/>
    <s v="Não"/>
    <x v="0"/>
    <n v="7.5587693313673558E-4"/>
    <n v="9.5240493575228669E-3"/>
  </r>
  <r>
    <n v="1"/>
    <x v="0"/>
    <n v="22"/>
    <n v="374"/>
    <x v="7"/>
    <x v="7"/>
    <n v="187"/>
    <x v="63"/>
    <n v="18"/>
    <x v="63"/>
    <n v="3.5062581991377066"/>
    <n v="3"/>
    <n v="368214.299999999"/>
    <n v="9708701.9000000004"/>
    <x v="2"/>
    <s v="TORA"/>
    <s v="50├ 60"/>
    <s v="Aspidosperma"/>
    <s v="FOD"/>
    <n v="47.109863155201019"/>
    <n v="57.109863155201019"/>
    <x v="1"/>
    <s v="Inferior"/>
    <s v="Não"/>
    <x v="0"/>
    <n v="4.8688059229049158E-4"/>
    <n v="6.1346954628601937E-3"/>
  </r>
  <r>
    <n v="1"/>
    <x v="0"/>
    <n v="22"/>
    <n v="375"/>
    <x v="19"/>
    <x v="19"/>
    <n v="415"/>
    <x v="123"/>
    <n v="20"/>
    <x v="123"/>
    <n v="19.187322051801171"/>
    <n v="1"/>
    <n v="368234.84518037998"/>
    <n v="9708696.1511998996"/>
    <x v="4"/>
    <s v="TORA"/>
    <s v="130├ 140"/>
    <s v="Piptadenia"/>
    <s v="FOD"/>
    <n v="39.788735772973837"/>
    <n v="50"/>
    <x v="1"/>
    <s v="Inferior"/>
    <s v="Não"/>
    <x v="1"/>
    <n v="2.3979241616068499E-3"/>
    <n v="3.3570938262495895E-2"/>
  </r>
  <r>
    <n v="1"/>
    <x v="0"/>
    <n v="23"/>
    <n v="376"/>
    <x v="19"/>
    <x v="19"/>
    <n v="171"/>
    <x v="141"/>
    <n v="16"/>
    <x v="141"/>
    <n v="2.6061558269320626"/>
    <n v="1"/>
    <n v="368163.2"/>
    <n v="9708671.4000000004"/>
    <x v="4"/>
    <s v="TORA"/>
    <s v="50├ 60"/>
    <s v="Piptadenia"/>
    <s v="FOD"/>
    <n v="39.788735772973837"/>
    <n v="50"/>
    <x v="1"/>
    <s v="Inferior"/>
    <s v="Não"/>
    <x v="1"/>
    <n v="4.0712846804787865E-4"/>
    <n v="4.559838842136241E-3"/>
  </r>
  <r>
    <n v="1"/>
    <x v="0"/>
    <n v="23"/>
    <n v="377"/>
    <x v="39"/>
    <x v="39"/>
    <n v="432"/>
    <x v="142"/>
    <n v="22"/>
    <x v="142"/>
    <n v="22.870641716678037"/>
    <n v="1"/>
    <n v="368161.2"/>
    <n v="9708670.5"/>
    <x v="3"/>
    <s v="TORA"/>
    <s v="130├ 140"/>
    <s v="Bertholletia"/>
    <s v="FOD"/>
    <n v="41.38028520389279"/>
    <n v="51.38028520389279"/>
    <x v="1"/>
    <s v="Inferior"/>
    <s v="Protegida"/>
    <x v="0"/>
    <n v="2.5984044054911696E-3"/>
    <n v="4.0015427844564001E-2"/>
  </r>
  <r>
    <n v="1"/>
    <x v="0"/>
    <n v="23"/>
    <n v="378"/>
    <x v="5"/>
    <x v="5"/>
    <n v="271"/>
    <x v="143"/>
    <n v="16"/>
    <x v="143"/>
    <n v="6.5455589783426564"/>
    <n v="1"/>
    <n v="368159.4"/>
    <n v="9708674.6999999899"/>
    <x v="1"/>
    <s v="TORA"/>
    <s v="80├ 90"/>
    <s v="Tachigali"/>
    <s v="FOD"/>
    <n v="39.152116000606256"/>
    <n v="50"/>
    <x v="1"/>
    <s v="Inferior"/>
    <s v="Não"/>
    <x v="1"/>
    <n v="1.0225341753669253E-3"/>
    <n v="1.1452382764109561E-2"/>
  </r>
  <r>
    <n v="1"/>
    <x v="0"/>
    <n v="23"/>
    <n v="379"/>
    <x v="39"/>
    <x v="39"/>
    <n v="331"/>
    <x v="53"/>
    <n v="23"/>
    <x v="53"/>
    <n v="14.036925649673371"/>
    <n v="1"/>
    <n v="368185.5"/>
    <n v="9708697.5999999903"/>
    <x v="3"/>
    <s v="TORA"/>
    <s v="100├ 110"/>
    <s v="Bertholletia"/>
    <s v="FOD"/>
    <n v="41.38028520389279"/>
    <n v="51.38028520389279"/>
    <x v="1"/>
    <s v="Inferior"/>
    <s v="Protegida"/>
    <x v="0"/>
    <n v="1.5254403778185981E-3"/>
    <n v="2.4559590082879428E-2"/>
  </r>
  <r>
    <n v="1"/>
    <x v="0"/>
    <n v="23"/>
    <n v="380"/>
    <x v="5"/>
    <x v="5"/>
    <n v="331"/>
    <x v="53"/>
    <n v="23"/>
    <x v="53"/>
    <n v="14.036925649673371"/>
    <n v="1"/>
    <n v="368179.5"/>
    <n v="9708697.1999999899"/>
    <x v="1"/>
    <s v="TORA"/>
    <s v="100├ 110"/>
    <s v="Tachigali"/>
    <s v="FOD"/>
    <n v="39.152116000606256"/>
    <n v="50"/>
    <x v="1"/>
    <s v="Inferior"/>
    <s v="Não"/>
    <x v="1"/>
    <n v="1.5254403778185981E-3"/>
    <n v="2.4559590082879428E-2"/>
  </r>
  <r>
    <n v="1"/>
    <x v="0"/>
    <n v="23"/>
    <n v="381"/>
    <x v="5"/>
    <x v="5"/>
    <n v="350"/>
    <x v="79"/>
    <n v="18"/>
    <x v="79"/>
    <n v="12.282782733117022"/>
    <n v="1"/>
    <n v="368163.4"/>
    <n v="9708716.9000000004"/>
    <x v="1"/>
    <s v="TORA"/>
    <s v="110├ 120"/>
    <s v="Tachigali"/>
    <s v="FOD"/>
    <n v="39.152116000606256"/>
    <n v="50"/>
    <x v="1"/>
    <s v="Inferior"/>
    <s v="Não"/>
    <x v="1"/>
    <n v="1.7055927408729228E-3"/>
    <n v="2.1490468534998825E-2"/>
  </r>
  <r>
    <n v="1"/>
    <x v="0"/>
    <n v="23"/>
    <n v="382"/>
    <x v="24"/>
    <x v="24"/>
    <n v="132"/>
    <x v="5"/>
    <n v="18"/>
    <x v="5"/>
    <n v="1.7470629089129062"/>
    <n v="1"/>
    <n v="368167"/>
    <n v="9708710.5"/>
    <x v="0"/>
    <s v="TORETE"/>
    <s v="40├ 50"/>
    <s v="Virola"/>
    <s v="FOD"/>
    <n v="38.197186342054884"/>
    <n v="50"/>
    <x v="0"/>
    <s v="Inferior"/>
    <s v="Não"/>
    <x v="0"/>
    <n v="2.4259794217934533E-4"/>
    <n v="3.0567340714597511E-3"/>
  </r>
  <r>
    <n v="1"/>
    <x v="0"/>
    <n v="23"/>
    <n v="383"/>
    <x v="5"/>
    <x v="5"/>
    <n v="200"/>
    <x v="14"/>
    <n v="18"/>
    <x v="14"/>
    <n v="4.0107045659157619"/>
    <n v="1"/>
    <n v="368099.09999999899"/>
    <n v="9708717.5999999903"/>
    <x v="1"/>
    <s v="TORA"/>
    <s v="60├ 70"/>
    <s v="Tachigali"/>
    <s v="FOD"/>
    <n v="39.152116000606256"/>
    <n v="50"/>
    <x v="1"/>
    <s v="Inferior"/>
    <s v="Não"/>
    <x v="1"/>
    <n v="5.5692824191768894E-4"/>
    <n v="7.0172958481628809E-3"/>
  </r>
  <r>
    <n v="1"/>
    <x v="0"/>
    <n v="23"/>
    <n v="384"/>
    <x v="34"/>
    <x v="34"/>
    <n v="141"/>
    <x v="144"/>
    <n v="19"/>
    <x v="144"/>
    <n v="2.1041660167006304"/>
    <n v="1"/>
    <n v="368098.299999999"/>
    <n v="9708718.3000000007"/>
    <x v="0"/>
    <s v="TORETE"/>
    <s v="40├ 50"/>
    <s v="Lecythis"/>
    <s v="FOD"/>
    <n v="40.743665431525208"/>
    <n v="50.743665431525208"/>
    <x v="0"/>
    <s v="Inferior"/>
    <s v="Não"/>
    <x v="1"/>
    <n v="2.7680725943913934E-4"/>
    <n v="3.6815365505405528E-3"/>
  </r>
  <r>
    <n v="1"/>
    <x v="0"/>
    <n v="23"/>
    <n v="385"/>
    <x v="17"/>
    <x v="17"/>
    <n v="172"/>
    <x v="58"/>
    <n v="23"/>
    <x v="58"/>
    <n v="3.7902940683266579"/>
    <n v="1"/>
    <n v="368101.9"/>
    <n v="9708724.5"/>
    <x v="1"/>
    <s v="TORA"/>
    <s v="50├ 60"/>
    <s v="Buchenavia"/>
    <s v="FOD"/>
    <n v="41.38028520389279"/>
    <n v="51.38028520389279"/>
    <x v="1"/>
    <s v="Inferior"/>
    <s v="Não"/>
    <x v="0"/>
    <n v="4.1190412772232278E-4"/>
    <n v="6.6316564563293958E-3"/>
  </r>
  <r>
    <n v="1"/>
    <x v="0"/>
    <n v="23"/>
    <n v="386"/>
    <x v="1"/>
    <x v="1"/>
    <n v="125"/>
    <x v="2"/>
    <n v="20"/>
    <x v="2"/>
    <n v="1.7407571900676053"/>
    <n v="1"/>
    <n v="368098.4"/>
    <n v="9708724.9000000004"/>
    <x v="0"/>
    <s v="TORETE"/>
    <s v="30├ 40"/>
    <s v="Pouteria"/>
    <s v="FOD"/>
    <n v="39.788735772973837"/>
    <n v="50"/>
    <x v="0"/>
    <s v="Inferior"/>
    <s v="Não"/>
    <x v="0"/>
    <n v="2.175500944990973E-4"/>
    <n v="3.0457013229873617E-3"/>
  </r>
  <r>
    <n v="1"/>
    <x v="0"/>
    <n v="23"/>
    <n v="387"/>
    <x v="5"/>
    <x v="5"/>
    <n v="186"/>
    <x v="24"/>
    <n v="18"/>
    <x v="24"/>
    <n v="3.4688583790605425"/>
    <n v="1"/>
    <n v="368095"/>
    <n v="9708732"/>
    <x v="1"/>
    <s v="TORA"/>
    <s v="50├ 60"/>
    <s v="Tachigali"/>
    <s v="FOD"/>
    <n v="39.152116000606256"/>
    <n v="50"/>
    <x v="1"/>
    <s v="Inferior"/>
    <s v="Não"/>
    <x v="1"/>
    <n v="4.8168723643460915E-4"/>
    <n v="6.0692591790760756E-3"/>
  </r>
  <r>
    <n v="1"/>
    <x v="0"/>
    <n v="23"/>
    <n v="388"/>
    <x v="22"/>
    <x v="22"/>
    <n v="432"/>
    <x v="142"/>
    <n v="24"/>
    <x v="142"/>
    <n v="24.94979096364877"/>
    <n v="1"/>
    <n v="368081.9"/>
    <n v="9708732.9000000004"/>
    <x v="1"/>
    <s v="TORA"/>
    <s v="130├ 140"/>
    <s v="Hymenaea"/>
    <s v="FOD"/>
    <n v="41.38028520389279"/>
    <n v="51.38028520389279"/>
    <x v="1"/>
    <s v="Inferior"/>
    <s v="Não"/>
    <x v="1"/>
    <n v="2.5984044054911696E-3"/>
    <n v="4.3653194012251643E-2"/>
  </r>
  <r>
    <n v="1"/>
    <x v="0"/>
    <n v="23"/>
    <n v="389"/>
    <x v="26"/>
    <x v="26"/>
    <n v="300"/>
    <x v="9"/>
    <n v="24"/>
    <x v="9"/>
    <n v="12.032113697747286"/>
    <n v="1"/>
    <n v="368072.09999999899"/>
    <n v="9708741.5"/>
    <x v="4"/>
    <s v="TORA"/>
    <s v="90├ 100"/>
    <s v="Couratari"/>
    <s v="FOD"/>
    <n v="38.833806114422465"/>
    <n v="50"/>
    <x v="1"/>
    <s v="Inferior"/>
    <s v="Não"/>
    <x v="1"/>
    <n v="1.2530885443148001E-3"/>
    <n v="2.1051887544488643E-2"/>
  </r>
  <r>
    <n v="1"/>
    <x v="0"/>
    <n v="23"/>
    <n v="390"/>
    <x v="41"/>
    <x v="41"/>
    <n v="214"/>
    <x v="95"/>
    <n v="20"/>
    <x v="95"/>
    <n v="5.1020618416855061"/>
    <n v="2"/>
    <n v="368076"/>
    <n v="9708751.5"/>
    <x v="1"/>
    <s v="TORA"/>
    <s v="60├ 70"/>
    <s v="Qualea"/>
    <s v="FOD"/>
    <n v="40.107045659157627"/>
    <n v="50.107045659157627"/>
    <x v="1"/>
    <s v="Inferior"/>
    <s v="Não"/>
    <x v="0"/>
    <n v="6.3762714417156204E-4"/>
    <n v="8.926780018401869E-3"/>
  </r>
  <r>
    <n v="1"/>
    <x v="0"/>
    <n v="23"/>
    <n v="391"/>
    <x v="30"/>
    <x v="30"/>
    <n v="360"/>
    <x v="145"/>
    <n v="18"/>
    <x v="145"/>
    <n v="12.994682793567071"/>
    <n v="1"/>
    <n v="368050.9"/>
    <n v="9708777.9000000004"/>
    <x v="4"/>
    <s v="TORA"/>
    <s v="110├ 120"/>
    <s v="Apuleia"/>
    <s v="FOD"/>
    <n v="39.788735772973837"/>
    <n v="50"/>
    <x v="1"/>
    <s v="Inferior"/>
    <s v="Não"/>
    <x v="1"/>
    <n v="1.8044475038133125E-3"/>
    <n v="2.2736038548047736E-2"/>
  </r>
  <r>
    <n v="1"/>
    <x v="0"/>
    <n v="23"/>
    <n v="392"/>
    <x v="41"/>
    <x v="41"/>
    <n v="212"/>
    <x v="49"/>
    <n v="20"/>
    <x v="49"/>
    <n v="5.0071418336254991"/>
    <n v="1"/>
    <n v="368065.5"/>
    <n v="9708805.0999999903"/>
    <x v="1"/>
    <s v="TORA"/>
    <s v="60├ 70"/>
    <s v="Qualea"/>
    <s v="FOD"/>
    <n v="40.107045659157627"/>
    <n v="50.107045659157627"/>
    <x v="1"/>
    <s v="Inferior"/>
    <s v="Não"/>
    <x v="0"/>
    <n v="6.2576457261871526E-4"/>
    <n v="8.7607040166620131E-3"/>
  </r>
  <r>
    <n v="1"/>
    <x v="0"/>
    <n v="23"/>
    <n v="393"/>
    <x v="30"/>
    <x v="30"/>
    <n v="360"/>
    <x v="145"/>
    <n v="18"/>
    <x v="145"/>
    <n v="12.994682793567071"/>
    <n v="1"/>
    <n v="368050.9"/>
    <n v="9708777.9000000004"/>
    <x v="4"/>
    <s v="TORA"/>
    <s v="110├ 120"/>
    <s v="Apuleia"/>
    <s v="FOD"/>
    <n v="39.788735772973837"/>
    <n v="50"/>
    <x v="1"/>
    <s v="Inferior"/>
    <s v="Não"/>
    <x v="1"/>
    <n v="1.8044475038133125E-3"/>
    <n v="2.2736038548047736E-2"/>
  </r>
  <r>
    <n v="1"/>
    <x v="0"/>
    <n v="23"/>
    <n v="394"/>
    <x v="19"/>
    <x v="19"/>
    <n v="142"/>
    <x v="19"/>
    <n v="15"/>
    <x v="19"/>
    <n v="1.6848301430651129"/>
    <n v="1"/>
    <n v="368032.7"/>
    <n v="9708773.9000000004"/>
    <x v="0"/>
    <s v="TORETE"/>
    <s v="40├ 50"/>
    <s v="Piptadenia"/>
    <s v="FOD"/>
    <n v="39.788735772973837"/>
    <n v="50"/>
    <x v="0"/>
    <s v="Inferior"/>
    <s v="Não"/>
    <x v="1"/>
    <n v="2.8074752675070699E-4"/>
    <n v="2.9478490308824231E-3"/>
  </r>
  <r>
    <n v="1"/>
    <x v="0"/>
    <n v="23"/>
    <n v="395"/>
    <x v="10"/>
    <x v="10"/>
    <n v="169"/>
    <x v="146"/>
    <n v="25"/>
    <x v="146"/>
    <n v="3.9774212884416698"/>
    <n v="1"/>
    <n v="367996"/>
    <n v="9708806.5"/>
    <x v="4"/>
    <s v="TORA"/>
    <s v="50├ 60"/>
    <s v="Astronium"/>
    <s v="FOD"/>
    <n v="40.107045659157627"/>
    <n v="50.107045659157627"/>
    <x v="1"/>
    <s v="Inferior"/>
    <s v="Não"/>
    <x v="1"/>
    <n v="3.9766068793527795E-4"/>
    <n v="6.9590620388673627E-3"/>
  </r>
  <r>
    <n v="1"/>
    <x v="0"/>
    <n v="23"/>
    <n v="396"/>
    <x v="6"/>
    <x v="6"/>
    <n v="300"/>
    <x v="9"/>
    <n v="20"/>
    <x v="9"/>
    <n v="10.026761414789403"/>
    <n v="1"/>
    <n v="368001.4"/>
    <n v="9708815.0999999903"/>
    <x v="1"/>
    <s v="TORA"/>
    <s v="90├ 100"/>
    <s v="Dimorphandra"/>
    <s v="FOD"/>
    <n v="39.788735772973837"/>
    <n v="50"/>
    <x v="1"/>
    <s v="Inferior"/>
    <s v="Não"/>
    <x v="0"/>
    <n v="1.2530885443148001E-3"/>
    <n v="1.75432396204072E-2"/>
  </r>
  <r>
    <n v="1"/>
    <x v="0"/>
    <n v="23"/>
    <n v="397"/>
    <x v="39"/>
    <x v="39"/>
    <n v="220"/>
    <x v="68"/>
    <n v="22"/>
    <x v="68"/>
    <n v="5.9313864191487538"/>
    <n v="1"/>
    <n v="367983.5"/>
    <n v="9708823"/>
    <x v="3"/>
    <s v="TORA"/>
    <s v="70├ 80"/>
    <s v="Bertholletia"/>
    <s v="FOD"/>
    <n v="41.38028520389279"/>
    <n v="51.38028520389279"/>
    <x v="1"/>
    <s v="Inferior"/>
    <s v="Protegida"/>
    <x v="0"/>
    <n v="6.7388317272040353E-4"/>
    <n v="1.0377800859894214E-2"/>
  </r>
  <r>
    <n v="1"/>
    <x v="0"/>
    <n v="23"/>
    <n v="398"/>
    <x v="41"/>
    <x v="41"/>
    <n v="200"/>
    <x v="14"/>
    <n v="20"/>
    <x v="14"/>
    <n v="4.4563384065730682"/>
    <n v="1"/>
    <n v="367980.299999999"/>
    <n v="9708820.5"/>
    <x v="1"/>
    <s v="TORA"/>
    <s v="60├ 70"/>
    <s v="Qualea"/>
    <s v="FOD"/>
    <n v="40.107045659157627"/>
    <n v="50.107045659157627"/>
    <x v="1"/>
    <s v="Inferior"/>
    <s v="Não"/>
    <x v="0"/>
    <n v="5.5692824191768894E-4"/>
    <n v="7.7969953868476443E-3"/>
  </r>
  <r>
    <n v="1"/>
    <x v="0"/>
    <n v="23"/>
    <n v="399"/>
    <x v="30"/>
    <x v="30"/>
    <n v="239"/>
    <x v="147"/>
    <n v="23"/>
    <x v="147"/>
    <n v="7.3183270510034824"/>
    <n v="1"/>
    <n v="367961.799999999"/>
    <n v="9708842.3000000007"/>
    <x v="4"/>
    <s v="TORA"/>
    <s v="70├ 80"/>
    <s v="Apuleia"/>
    <s v="FOD"/>
    <n v="39.788735772973837"/>
    <n v="50"/>
    <x v="1"/>
    <s v="Inferior"/>
    <s v="Não"/>
    <x v="1"/>
    <n v="7.9530745266450775E-4"/>
    <n v="1.2804449987898574E-2"/>
  </r>
  <r>
    <n v="1"/>
    <x v="0"/>
    <n v="23"/>
    <n v="400"/>
    <x v="62"/>
    <x v="62"/>
    <n v="210"/>
    <x v="87"/>
    <n v="21"/>
    <x v="87"/>
    <n v="5.1587687479091482"/>
    <n v="1"/>
    <n v="367976.7"/>
    <n v="9708873.3000000007"/>
    <x v="1"/>
    <s v="TORA"/>
    <s v="60├ 70"/>
    <s v="Swartzia"/>
    <s v="FOD"/>
    <n v="42.335214862444161"/>
    <n v="52.335214862444161"/>
    <x v="1"/>
    <s v="Inferior"/>
    <s v="Não"/>
    <x v="0"/>
    <n v="6.1401338671425204E-4"/>
    <n v="9.0259967846995047E-3"/>
  </r>
  <r>
    <n v="1"/>
    <x v="0"/>
    <n v="23"/>
    <n v="401"/>
    <x v="30"/>
    <x v="30"/>
    <n v="420"/>
    <x v="103"/>
    <n v="23"/>
    <x v="103"/>
    <n v="22.600320228935313"/>
    <n v="1"/>
    <n v="367915.799999999"/>
    <n v="9708915.3000000007"/>
    <x v="4"/>
    <s v="TORA"/>
    <s v="130├ 140"/>
    <s v="Apuleia"/>
    <s v="FOD"/>
    <n v="39.788735772973837"/>
    <n v="50"/>
    <x v="1"/>
    <s v="Inferior"/>
    <s v="Não"/>
    <x v="1"/>
    <n v="2.4560535468570082E-3"/>
    <n v="3.9542462104397824E-2"/>
  </r>
  <r>
    <n v="1"/>
    <x v="0"/>
    <n v="23"/>
    <n v="402"/>
    <x v="63"/>
    <x v="63"/>
    <n v="124"/>
    <x v="148"/>
    <n v="21"/>
    <x v="148"/>
    <n v="1.7986673076610225"/>
    <n v="1"/>
    <n v="367915.59999999899"/>
    <n v="9708916.8000000007"/>
    <x v="0"/>
    <s v="TORETE"/>
    <s v="30├ 40"/>
    <s v="Ocotea"/>
    <s v="FOD"/>
    <n v="39.470425886790046"/>
    <n v="50"/>
    <x v="0"/>
    <s v="Inferior"/>
    <s v="Não"/>
    <x v="1"/>
    <n v="2.140832161931597E-4"/>
    <n v="3.147023278039447E-3"/>
  </r>
  <r>
    <n v="1"/>
    <x v="0"/>
    <n v="23"/>
    <n v="403"/>
    <x v="39"/>
    <x v="39"/>
    <n v="300"/>
    <x v="9"/>
    <n v="22"/>
    <x v="9"/>
    <n v="11.029437556268345"/>
    <n v="1"/>
    <n v="367913.799999999"/>
    <n v="9708929.1999999899"/>
    <x v="3"/>
    <s v="TORA"/>
    <s v="90├ 100"/>
    <s v="Bertholletia"/>
    <s v="FOD"/>
    <n v="41.38028520389279"/>
    <n v="51.38028520389279"/>
    <x v="1"/>
    <s v="Inferior"/>
    <s v="Protegida"/>
    <x v="0"/>
    <n v="1.2530885443148001E-3"/>
    <n v="1.929756358244792E-2"/>
  </r>
  <r>
    <n v="1"/>
    <x v="0"/>
    <n v="23"/>
    <n v="404"/>
    <x v="5"/>
    <x v="5"/>
    <n v="140"/>
    <x v="36"/>
    <n v="16"/>
    <x v="36"/>
    <n v="1.7468846553766431"/>
    <n v="1"/>
    <n v="367907.5"/>
    <n v="9708937.4000000004"/>
    <x v="0"/>
    <s v="TORETE"/>
    <s v="40├ 50"/>
    <s v="Tachigali"/>
    <s v="FOD"/>
    <n v="39.152116000606256"/>
    <n v="50"/>
    <x v="0"/>
    <s v="Inferior"/>
    <s v="Não"/>
    <x v="1"/>
    <n v="2.7289483853966759E-4"/>
    <n v="3.0564221916442769E-3"/>
  </r>
  <r>
    <n v="1"/>
    <x v="0"/>
    <n v="23"/>
    <n v="405"/>
    <x v="33"/>
    <x v="33"/>
    <n v="123"/>
    <x v="149"/>
    <n v="17"/>
    <x v="149"/>
    <n v="1.4326738047521843"/>
    <n v="1"/>
    <n v="367894.4"/>
    <n v="9708938.3000000007"/>
    <x v="0"/>
    <s v="TORETE"/>
    <s v="30├ 40"/>
    <s v="Dipteryx"/>
    <s v="FOD"/>
    <n v="39.152116000606256"/>
    <n v="80"/>
    <x v="0"/>
    <s v="Inferior"/>
    <s v="Vulneravel"/>
    <x v="1"/>
    <n v="2.1064418429931795E-4"/>
    <n v="2.5066657931618833E-3"/>
  </r>
  <r>
    <n v="1"/>
    <x v="0"/>
    <n v="23"/>
    <n v="406"/>
    <x v="0"/>
    <x v="0"/>
    <n v="171"/>
    <x v="141"/>
    <n v="18"/>
    <x v="141"/>
    <n v="2.9319253052985705"/>
    <n v="1"/>
    <n v="367881.59999999899"/>
    <n v="9708921.5999999903"/>
    <x v="1"/>
    <s v="TORA"/>
    <s v="50├ 60"/>
    <s v="Etaballia"/>
    <s v="FOD"/>
    <n v="41.38028520389279"/>
    <n v="51.38028520389279"/>
    <x v="1"/>
    <s v="Inferior"/>
    <s v="Não"/>
    <x v="0"/>
    <n v="4.0712846804787865E-4"/>
    <n v="5.1298186974032709E-3"/>
  </r>
  <r>
    <n v="1"/>
    <x v="0"/>
    <n v="23"/>
    <n v="407"/>
    <x v="19"/>
    <x v="19"/>
    <n v="300"/>
    <x v="9"/>
    <n v="15"/>
    <x v="9"/>
    <n v="7.5200710610920529"/>
    <n v="1"/>
    <n v="367903.4"/>
    <n v="9708951.8000000007"/>
    <x v="4"/>
    <s v="TORA"/>
    <s v="90├ 100"/>
    <s v="Piptadenia"/>
    <s v="FOD"/>
    <n v="39.788735772973837"/>
    <n v="50"/>
    <x v="1"/>
    <s v="Inferior"/>
    <s v="Não"/>
    <x v="1"/>
    <n v="1.2530885443148001E-3"/>
    <n v="1.31574297153054E-2"/>
  </r>
  <r>
    <n v="1"/>
    <x v="0"/>
    <n v="23"/>
    <n v="408"/>
    <x v="64"/>
    <x v="64"/>
    <n v="314"/>
    <x v="106"/>
    <n v="25"/>
    <x v="106"/>
    <n v="13.730535672952453"/>
    <n v="1"/>
    <n v="367879.799999999"/>
    <n v="9708962"/>
    <x v="1"/>
    <s v="TORA"/>
    <s v="90├ 100"/>
    <s v="Cedrelinga"/>
    <s v="FOD"/>
    <n v="38.515496228238675"/>
    <n v="50"/>
    <x v="1"/>
    <s v="Inferior"/>
    <s v="Não"/>
    <x v="1"/>
    <n v="1.3727724235029122E-3"/>
    <n v="2.402351741130096E-2"/>
  </r>
  <r>
    <n v="1"/>
    <x v="0"/>
    <n v="23"/>
    <n v="409"/>
    <x v="30"/>
    <x v="30"/>
    <n v="320"/>
    <x v="57"/>
    <n v="21"/>
    <x v="57"/>
    <n v="11.978637636868415"/>
    <n v="1"/>
    <n v="367873.2"/>
    <n v="9708966.5"/>
    <x v="4"/>
    <s v="TORA"/>
    <s v="100├ 110"/>
    <s v="Apuleia"/>
    <s v="FOD"/>
    <n v="39.788735772973837"/>
    <n v="50"/>
    <x v="1"/>
    <s v="Inferior"/>
    <s v="Não"/>
    <x v="1"/>
    <n v="1.4257362993092843E-3"/>
    <n v="2.0958323599846479E-2"/>
  </r>
  <r>
    <n v="1"/>
    <x v="0"/>
    <n v="23"/>
    <n v="410"/>
    <x v="5"/>
    <x v="5"/>
    <n v="270"/>
    <x v="65"/>
    <n v="20"/>
    <x v="65"/>
    <n v="8.1216767459794177"/>
    <n v="1"/>
    <n v="367856.7"/>
    <n v="9708945"/>
    <x v="1"/>
    <s v="TORA"/>
    <s v="80├ 90"/>
    <s v="Tachigali"/>
    <s v="FOD"/>
    <n v="39.152116000606256"/>
    <n v="50"/>
    <x v="1"/>
    <s v="Inferior"/>
    <s v="Não"/>
    <x v="1"/>
    <n v="1.015001720894988E-3"/>
    <n v="1.4210024092529833E-2"/>
  </r>
  <r>
    <n v="1"/>
    <x v="0"/>
    <n v="23"/>
    <n v="411"/>
    <x v="39"/>
    <x v="39"/>
    <n v="290"/>
    <x v="90"/>
    <n v="22"/>
    <x v="90"/>
    <n v="10.306396649801865"/>
    <n v="1"/>
    <n v="367853.59999999899"/>
    <n v="9708941"/>
    <x v="3"/>
    <s v="TORA"/>
    <s v="90├ 100"/>
    <s v="Bertholletia"/>
    <s v="FOD"/>
    <n v="41.38028520389279"/>
    <n v="51.38028520389279"/>
    <x v="1"/>
    <s v="Inferior"/>
    <s v="Protegida"/>
    <x v="0"/>
    <n v="1.1709416286319412E-3"/>
    <n v="1.8032501080931893E-2"/>
  </r>
  <r>
    <n v="1"/>
    <x v="0"/>
    <n v="23"/>
    <n v="412"/>
    <x v="19"/>
    <x v="19"/>
    <n v="179"/>
    <x v="150"/>
    <n v="16"/>
    <x v="150"/>
    <n v="2.8557107777001542"/>
    <n v="1"/>
    <n v="367848.09999999899"/>
    <n v="9708942"/>
    <x v="4"/>
    <s v="TORA"/>
    <s v="50├ 60"/>
    <s v="Piptadenia"/>
    <s v="FOD"/>
    <n v="39.788735772973837"/>
    <n v="50"/>
    <x v="1"/>
    <s v="Inferior"/>
    <s v="Não"/>
    <x v="1"/>
    <n v="4.4611344498211684E-4"/>
    <n v="4.9964705837997085E-3"/>
  </r>
  <r>
    <n v="1"/>
    <x v="0"/>
    <n v="23"/>
    <n v="413"/>
    <x v="19"/>
    <x v="19"/>
    <n v="196"/>
    <x v="84"/>
    <n v="17"/>
    <x v="84"/>
    <n v="3.637887294821859"/>
    <n v="1"/>
    <n v="367874.2"/>
    <n v="9708977.6999999899"/>
    <x v="4"/>
    <s v="TORA"/>
    <s v="60├ 70"/>
    <s v="Piptadenia"/>
    <s v="FOD"/>
    <n v="39.788735772973837"/>
    <n v="50"/>
    <x v="1"/>
    <s v="Inferior"/>
    <s v="Não"/>
    <x v="1"/>
    <n v="5.3487388353774844E-4"/>
    <n v="6.3649992140992068E-3"/>
  </r>
  <r>
    <n v="1"/>
    <x v="0"/>
    <n v="23"/>
    <n v="414"/>
    <x v="65"/>
    <x v="65"/>
    <n v="160"/>
    <x v="1"/>
    <n v="18"/>
    <x v="1"/>
    <n v="2.5668509221860885"/>
    <n v="2"/>
    <n v="367863.2"/>
    <n v="9708978.0999999903"/>
    <x v="0"/>
    <s v="TORA"/>
    <s v="50├ 60"/>
    <s v="Bombax"/>
    <s v="FOD"/>
    <n v="43.926764293363114"/>
    <n v="53.926764293363114"/>
    <x v="0"/>
    <s v="Inferior"/>
    <s v="Não"/>
    <x v="0"/>
    <n v="3.5643407482732108E-4"/>
    <n v="4.491069342824245E-3"/>
  </r>
  <r>
    <n v="1"/>
    <x v="0"/>
    <n v="23"/>
    <n v="415"/>
    <x v="45"/>
    <x v="45"/>
    <n v="200"/>
    <x v="14"/>
    <n v="21"/>
    <x v="14"/>
    <n v="4.6791553269017223"/>
    <n v="1"/>
    <n v="367862"/>
    <n v="9708991.3000000007"/>
    <x v="1"/>
    <s v="TORA"/>
    <s v="60├ 70"/>
    <s v="Mezilaurus"/>
    <s v="FOD"/>
    <n v="41.38028520389279"/>
    <n v="51.38028520389279"/>
    <x v="1"/>
    <s v="Inferior"/>
    <s v="Não"/>
    <x v="0"/>
    <n v="5.5692824191768894E-4"/>
    <n v="8.1868451561900278E-3"/>
  </r>
  <r>
    <n v="1"/>
    <x v="0"/>
    <n v="23"/>
    <n v="416"/>
    <x v="26"/>
    <x v="26"/>
    <n v="259"/>
    <x v="88"/>
    <n v="22"/>
    <x v="88"/>
    <n v="8.2207300079115218"/>
    <n v="1"/>
    <n v="367848.5"/>
    <n v="9709003.3000000007"/>
    <x v="4"/>
    <s v="TORA"/>
    <s v="80├ 90"/>
    <s v="Couratari"/>
    <s v="FOD"/>
    <n v="38.833806114422465"/>
    <n v="50"/>
    <x v="1"/>
    <s v="Inferior"/>
    <s v="Não"/>
    <x v="1"/>
    <n v="9.3398258490201233E-4"/>
    <n v="1.4383331807490992E-2"/>
  </r>
  <r>
    <n v="1"/>
    <x v="0"/>
    <n v="23"/>
    <n v="417"/>
    <x v="29"/>
    <x v="29"/>
    <n v="213"/>
    <x v="151"/>
    <n v="19"/>
    <x v="151"/>
    <n v="4.8017659077355734"/>
    <n v="1"/>
    <n v="367837.299999999"/>
    <n v="9708998.5"/>
    <x v="1"/>
    <s v="TORA"/>
    <s v="60├ 70"/>
    <s v="Alexa"/>
    <s v="FOD"/>
    <n v="39.788735772973837"/>
    <n v="50"/>
    <x v="1"/>
    <s v="Inferior"/>
    <s v="Não"/>
    <x v="0"/>
    <n v="6.3168193518909092E-4"/>
    <n v="8.4013697380149084E-3"/>
  </r>
  <r>
    <n v="1"/>
    <x v="0"/>
    <n v="23"/>
    <n v="418"/>
    <x v="66"/>
    <x v="66"/>
    <n v="410"/>
    <x v="119"/>
    <n v="21"/>
    <x v="119"/>
    <n v="19.664150261304496"/>
    <n v="1"/>
    <n v="367818.7"/>
    <n v="9708977.5"/>
    <x v="1"/>
    <s v="TORA"/>
    <s v="130├ 140"/>
    <s v="Bagassa"/>
    <s v="FOD"/>
    <n v="58.569019057817485"/>
    <n v="68.569019057817485"/>
    <x v="1"/>
    <s v="Inferior"/>
    <s v="Não"/>
    <x v="0"/>
    <n v="2.3404909366590886E-3"/>
    <n v="3.4405216768888601E-2"/>
  </r>
  <r>
    <n v="1"/>
    <x v="0"/>
    <n v="23"/>
    <n v="419"/>
    <x v="29"/>
    <x v="29"/>
    <n v="412"/>
    <x v="93"/>
    <n v="20"/>
    <x v="93"/>
    <n v="18.910917662133475"/>
    <n v="1"/>
    <n v="367828"/>
    <n v="9708994.5999999903"/>
    <x v="1"/>
    <s v="TORA"/>
    <s v="130├ 140"/>
    <s v="Alexa"/>
    <s v="FOD"/>
    <n v="39.788735772973837"/>
    <n v="50"/>
    <x v="1"/>
    <s v="Inferior"/>
    <s v="Não"/>
    <x v="0"/>
    <n v="2.3633806874019049E-3"/>
    <n v="3.308732962362667E-2"/>
  </r>
  <r>
    <n v="1"/>
    <x v="0"/>
    <n v="23"/>
    <n v="420"/>
    <x v="22"/>
    <x v="22"/>
    <n v="243"/>
    <x v="105"/>
    <n v="21"/>
    <x v="105"/>
    <n v="6.9074860724554963"/>
    <n v="1"/>
    <n v="367843.59999999899"/>
    <n v="9709003.5999999903"/>
    <x v="1"/>
    <s v="TORA"/>
    <s v="70├ 80"/>
    <s v="Hymenaea"/>
    <s v="FOD"/>
    <n v="41.38028520389279"/>
    <n v="51.38028520389279"/>
    <x v="1"/>
    <s v="Inferior"/>
    <s v="Não"/>
    <x v="1"/>
    <n v="8.2215139392494054E-4"/>
    <n v="1.2085625490696625E-2"/>
  </r>
  <r>
    <n v="1"/>
    <x v="0"/>
    <n v="24"/>
    <n v="421"/>
    <x v="29"/>
    <x v="29"/>
    <n v="206"/>
    <x v="122"/>
    <n v="21"/>
    <x v="122"/>
    <n v="4.9641158863100374"/>
    <n v="1"/>
    <n v="367792.2"/>
    <n v="9708969.1999999899"/>
    <x v="1"/>
    <s v="TORA"/>
    <s v="60├ 70"/>
    <s v="Alexa"/>
    <s v="FOD"/>
    <n v="39.788735772973837"/>
    <n v="50"/>
    <x v="1"/>
    <s v="Inferior"/>
    <s v="Não"/>
    <x v="0"/>
    <n v="5.9084517185047623E-4"/>
    <n v="8.6854240262020013E-3"/>
  </r>
  <r>
    <n v="1"/>
    <x v="0"/>
    <n v="24"/>
    <n v="422"/>
    <x v="39"/>
    <x v="39"/>
    <n v="372"/>
    <x v="152"/>
    <n v="23"/>
    <x v="152"/>
    <n v="17.729720604087216"/>
    <n v="1"/>
    <n v="367774.4"/>
    <n v="9708948.0999999903"/>
    <x v="3"/>
    <s v="TORA"/>
    <s v="110├ 120"/>
    <s v="Bertholletia"/>
    <s v="FOD"/>
    <n v="41.38028520389279"/>
    <n v="51.38028520389279"/>
    <x v="1"/>
    <s v="Inferior"/>
    <s v="Protegida"/>
    <x v="0"/>
    <n v="1.9267489457384366E-3"/>
    <n v="3.1020658026388828E-2"/>
  </r>
  <r>
    <n v="1"/>
    <x v="0"/>
    <n v="24"/>
    <n v="423"/>
    <x v="26"/>
    <x v="26"/>
    <n v="190"/>
    <x v="41"/>
    <n v="21"/>
    <x v="41"/>
    <n v="4.2229376825288041"/>
    <n v="1"/>
    <n v="367902"/>
    <n v="9708877.4000000004"/>
    <x v="4"/>
    <s v="TORA"/>
    <s v="60├ 70"/>
    <s v="Couratari"/>
    <s v="FOD"/>
    <n v="38.833806114422465"/>
    <n v="50"/>
    <x v="1"/>
    <s v="Inferior"/>
    <s v="Não"/>
    <x v="1"/>
    <n v="5.0262773833071434E-4"/>
    <n v="7.388627753461499E-3"/>
  </r>
  <r>
    <n v="1"/>
    <x v="0"/>
    <n v="24"/>
    <n v="424"/>
    <x v="39"/>
    <x v="39"/>
    <n v="400"/>
    <x v="48"/>
    <n v="22"/>
    <x v="48"/>
    <n v="19.607888988921502"/>
    <n v="1"/>
    <n v="367901.7"/>
    <n v="9708858.9000000004"/>
    <x v="3"/>
    <s v="TORA"/>
    <s v="120├ 130"/>
    <s v="Bertholletia"/>
    <s v="FOD"/>
    <n v="41.38028520389279"/>
    <n v="51.38028520389279"/>
    <x v="1"/>
    <s v="Inferior"/>
    <s v="Protegida"/>
    <x v="0"/>
    <n v="2.2277129676707558E-3"/>
    <n v="3.4306779702129635E-2"/>
  </r>
  <r>
    <n v="1"/>
    <x v="0"/>
    <n v="24"/>
    <n v="425"/>
    <x v="19"/>
    <x v="19"/>
    <n v="153"/>
    <x v="73"/>
    <n v="12"/>
    <x v="73"/>
    <n v="1.5647763863920345"/>
    <n v="1"/>
    <n v="367901.7"/>
    <n v="9708858.9000000004"/>
    <x v="0"/>
    <s v="TORETE"/>
    <s v="40├ 50"/>
    <s v="Piptadenia"/>
    <s v="FOD"/>
    <n v="39.788735772973837"/>
    <n v="50"/>
    <x v="0"/>
    <s v="Inferior"/>
    <s v="Não"/>
    <x v="1"/>
    <n v="3.2592833037627952E-4"/>
    <n v="2.7377979751607479E-3"/>
  </r>
  <r>
    <n v="1"/>
    <x v="0"/>
    <n v="24"/>
    <n v="426"/>
    <x v="56"/>
    <x v="56"/>
    <n v="141"/>
    <x v="144"/>
    <n v="21"/>
    <x v="144"/>
    <n v="2.325657176353328"/>
    <n v="1"/>
    <n v="367906.2"/>
    <n v="9708861.5999999903"/>
    <x v="0"/>
    <s v="TORETE"/>
    <s v="40├ 50"/>
    <s v="Cordia"/>
    <s v="FOD"/>
    <n v="40.425355545341418"/>
    <n v="50.425355545341418"/>
    <x v="0"/>
    <s v="Inferior"/>
    <s v="Não"/>
    <x v="1"/>
    <n v="2.7680725943913934E-4"/>
    <n v="4.0690667137553479E-3"/>
  </r>
  <r>
    <n v="1"/>
    <x v="0"/>
    <n v="24"/>
    <n v="427"/>
    <x v="39"/>
    <x v="39"/>
    <n v="182"/>
    <x v="97"/>
    <n v="22"/>
    <x v="97"/>
    <n v="4.0593232179314738"/>
    <n v="1"/>
    <n v="367906.2"/>
    <n v="9708861.5999999903"/>
    <x v="3"/>
    <s v="TORA"/>
    <s v="50├ 60"/>
    <s v="Bertholletia"/>
    <s v="FOD"/>
    <n v="41.38028520389279"/>
    <n v="51.38028520389279"/>
    <x v="1"/>
    <s v="Inferior"/>
    <s v="Protegida"/>
    <x v="0"/>
    <n v="4.6119227713203821E-4"/>
    <n v="7.102361067833388E-3"/>
  </r>
  <r>
    <n v="1"/>
    <x v="0"/>
    <n v="24"/>
    <n v="428"/>
    <x v="10"/>
    <x v="10"/>
    <n v="210"/>
    <x v="87"/>
    <n v="22"/>
    <x v="87"/>
    <n v="5.4044244025714887"/>
    <n v="1"/>
    <n v="367938.9"/>
    <n v="9708835.3000000007"/>
    <x v="4"/>
    <s v="TORA"/>
    <s v="60├ 70"/>
    <s v="Astronium"/>
    <s v="FOD"/>
    <n v="40.107045659157627"/>
    <n v="50.107045659157627"/>
    <x v="1"/>
    <s v="Inferior"/>
    <s v="Não"/>
    <x v="1"/>
    <n v="6.1401338671425204E-4"/>
    <n v="9.4558061553994804E-3"/>
  </r>
  <r>
    <n v="1"/>
    <x v="0"/>
    <n v="24"/>
    <n v="429"/>
    <x v="26"/>
    <x v="26"/>
    <n v="291"/>
    <x v="153"/>
    <n v="22"/>
    <x v="153"/>
    <n v="10.377597796692887"/>
    <n v="1"/>
    <n v="367923.299999999"/>
    <n v="9708809.8000000007"/>
    <x v="4"/>
    <s v="TORA"/>
    <s v="90├ 100"/>
    <s v="Couratari"/>
    <s v="FOD"/>
    <n v="38.833806114422465"/>
    <n v="50"/>
    <x v="1"/>
    <s v="Inferior"/>
    <s v="Não"/>
    <x v="1"/>
    <n v="1.1790310113457957E-3"/>
    <n v="1.8157077574725251E-2"/>
  </r>
  <r>
    <n v="1"/>
    <x v="0"/>
    <n v="24"/>
    <n v="430"/>
    <x v="26"/>
    <x v="26"/>
    <n v="160"/>
    <x v="1"/>
    <n v="21"/>
    <x v="1"/>
    <n v="2.9946594092171037"/>
    <n v="1"/>
    <n v="367950.4"/>
    <n v="9708822.3000000007"/>
    <x v="4"/>
    <s v="TORA"/>
    <s v="50├ 60"/>
    <s v="Couratari"/>
    <s v="FOD"/>
    <n v="38.833806114422465"/>
    <n v="50"/>
    <x v="1"/>
    <s v="Inferior"/>
    <s v="Não"/>
    <x v="1"/>
    <n v="3.5643407482732108E-4"/>
    <n v="5.2395808999616197E-3"/>
  </r>
  <r>
    <n v="1"/>
    <x v="0"/>
    <n v="24"/>
    <n v="431"/>
    <x v="19"/>
    <x v="19"/>
    <n v="350"/>
    <x v="79"/>
    <n v="20"/>
    <x v="79"/>
    <n v="13.647536370130027"/>
    <n v="1"/>
    <n v="367949.299999999"/>
    <n v="9708819.3000000007"/>
    <x v="4"/>
    <s v="TORA"/>
    <s v="110├ 120"/>
    <s v="Piptadenia"/>
    <s v="FOD"/>
    <n v="39.788735772973837"/>
    <n v="50"/>
    <x v="1"/>
    <s v="Inferior"/>
    <s v="Não"/>
    <x v="1"/>
    <n v="1.7055927408729228E-3"/>
    <n v="2.387829837222092E-2"/>
  </r>
  <r>
    <n v="1"/>
    <x v="0"/>
    <n v="24"/>
    <n v="432"/>
    <x v="55"/>
    <x v="55"/>
    <n v="242"/>
    <x v="154"/>
    <n v="25"/>
    <x v="154"/>
    <n v="8.1556563263295399"/>
    <n v="1"/>
    <n v="367957.2"/>
    <n v="9708823"/>
    <x v="1"/>
    <s v="TORA"/>
    <s v="70├ 80"/>
    <s v="Platymiscium"/>
    <s v="FOD"/>
    <n v="43.608454407179323"/>
    <n v="53.608454407179323"/>
    <x v="1"/>
    <s v="Inferior"/>
    <s v="Não"/>
    <x v="0"/>
    <n v="8.1539863899168861E-4"/>
    <n v="1.4269476182354551E-2"/>
  </r>
  <r>
    <n v="1"/>
    <x v="0"/>
    <n v="24"/>
    <n v="433"/>
    <x v="39"/>
    <x v="39"/>
    <n v="300"/>
    <x v="9"/>
    <n v="25"/>
    <x v="9"/>
    <n v="12.533451768486755"/>
    <n v="1"/>
    <n v="368002.799999999"/>
    <n v="9708775.8000000007"/>
    <x v="3"/>
    <s v="TORA"/>
    <s v="90├ 100"/>
    <s v="Bertholletia"/>
    <s v="FOD"/>
    <n v="41.38028520389279"/>
    <n v="51.38028520389279"/>
    <x v="1"/>
    <s v="Inferior"/>
    <s v="Protegida"/>
    <x v="0"/>
    <n v="1.2530885443148001E-3"/>
    <n v="2.1929049525509E-2"/>
  </r>
  <r>
    <n v="1"/>
    <x v="0"/>
    <n v="24"/>
    <n v="434"/>
    <x v="67"/>
    <x v="67"/>
    <n v="200"/>
    <x v="14"/>
    <n v="15"/>
    <x v="14"/>
    <n v="3.3422538049298014"/>
    <n v="1"/>
    <n v="368026.299999999"/>
    <n v="9708767"/>
    <x v="1"/>
    <s v="TORA"/>
    <s v="60├ 70"/>
    <s v="Lacunaria"/>
    <s v="FOD"/>
    <n v="44.563384065730695"/>
    <n v="54.563384065730695"/>
    <x v="1"/>
    <s v="Inferior"/>
    <s v="Não"/>
    <x v="0"/>
    <n v="5.5692824191768894E-4"/>
    <n v="5.847746540135733E-3"/>
  </r>
  <r>
    <n v="1"/>
    <x v="0"/>
    <n v="24"/>
    <n v="435"/>
    <x v="31"/>
    <x v="31"/>
    <n v="190"/>
    <x v="41"/>
    <n v="20"/>
    <x v="41"/>
    <n v="4.021845411932194"/>
    <n v="2"/>
    <n v="368027.7"/>
    <n v="9708759"/>
    <x v="1"/>
    <s v="TORA"/>
    <s v="60├ 70"/>
    <s v="Sterculia"/>
    <s v="FOD"/>
    <n v="38.833806114422465"/>
    <n v="50"/>
    <x v="1"/>
    <s v="Inferior"/>
    <s v="Não"/>
    <x v="0"/>
    <n v="5.0262773833071434E-4"/>
    <n v="7.0367883366299986E-3"/>
  </r>
  <r>
    <n v="1"/>
    <x v="0"/>
    <n v="24"/>
    <n v="436"/>
    <x v="68"/>
    <x v="68"/>
    <n v="300"/>
    <x v="9"/>
    <n v="21"/>
    <x v="9"/>
    <n v="10.528099485528875"/>
    <n v="1"/>
    <n v="368030.4"/>
    <n v="9708737.9000000004"/>
    <x v="0"/>
    <s v="TORA"/>
    <s v="90├ 100"/>
    <s v="Apeiba"/>
    <s v="FOD"/>
    <n v="85.943669269623484"/>
    <n v="95.943669269623484"/>
    <x v="0"/>
    <s v="Inferior"/>
    <s v="Não"/>
    <x v="0"/>
    <n v="1.2530885443148001E-3"/>
    <n v="1.842040160142756E-2"/>
  </r>
  <r>
    <n v="1"/>
    <x v="0"/>
    <n v="24"/>
    <n v="437"/>
    <x v="39"/>
    <x v="39"/>
    <n v="130"/>
    <x v="0"/>
    <n v="20"/>
    <x v="0"/>
    <n v="1.8828029767771219"/>
    <n v="1"/>
    <n v="368027.4"/>
    <n v="9708733.9000000004"/>
    <x v="3"/>
    <s v="TORETE"/>
    <s v="40├ 50"/>
    <s v="Bertholletia"/>
    <s v="FOD"/>
    <n v="41.38028520389279"/>
    <n v="51.38028520389279"/>
    <x v="0"/>
    <s v="Inferior"/>
    <s v="Protegida"/>
    <x v="0"/>
    <n v="2.3530218221022364E-4"/>
    <n v="3.2942305509431305E-3"/>
  </r>
  <r>
    <n v="1"/>
    <x v="0"/>
    <n v="24"/>
    <n v="438"/>
    <x v="63"/>
    <x v="63"/>
    <n v="160"/>
    <x v="1"/>
    <n v="20"/>
    <x v="1"/>
    <n v="2.852056580206765"/>
    <n v="1"/>
    <n v="368036.59999999899"/>
    <n v="9708705.1999999899"/>
    <x v="1"/>
    <s v="TORA"/>
    <s v="50├ 60"/>
    <s v="Ocotea"/>
    <s v="FOD"/>
    <n v="39.470425886790046"/>
    <n v="50"/>
    <x v="1"/>
    <s v="Inferior"/>
    <s v="Não"/>
    <x v="1"/>
    <n v="3.5643407482732108E-4"/>
    <n v="4.9900770475824942E-3"/>
  </r>
  <r>
    <n v="1"/>
    <x v="0"/>
    <n v="24"/>
    <n v="439"/>
    <x v="24"/>
    <x v="24"/>
    <n v="166"/>
    <x v="155"/>
    <n v="20"/>
    <x v="155"/>
    <n v="3.0699715282881881"/>
    <n v="1"/>
    <n v="368153.9"/>
    <n v="9708636.1999999899"/>
    <x v="1"/>
    <s v="TORA"/>
    <s v="50├ 60"/>
    <s v="Virola"/>
    <s v="FOD"/>
    <n v="38.197186342054884"/>
    <n v="50"/>
    <x v="1"/>
    <s v="Inferior"/>
    <s v="Não"/>
    <x v="0"/>
    <n v="3.8366786585709606E-4"/>
    <n v="5.3713501219993442E-3"/>
  </r>
  <r>
    <n v="1"/>
    <x v="0"/>
    <n v="24"/>
    <n v="440"/>
    <x v="5"/>
    <x v="5"/>
    <n v="325"/>
    <x v="107"/>
    <n v="16"/>
    <x v="107"/>
    <n v="9.4140148838856081"/>
    <n v="1"/>
    <n v="368173.373652643"/>
    <n v="9708617.8051351402"/>
    <x v="1"/>
    <s v="TORA"/>
    <s v="100├ 110"/>
    <s v="Tachigali"/>
    <s v="FOD"/>
    <n v="39.152116000606256"/>
    <n v="50"/>
    <x v="1"/>
    <s v="Inferior"/>
    <s v="Não"/>
    <x v="1"/>
    <n v="1.4706386388138974E-3"/>
    <n v="1.647115275471565E-2"/>
  </r>
  <r>
    <n v="1"/>
    <x v="0"/>
    <n v="25"/>
    <n v="441"/>
    <x v="69"/>
    <x v="69"/>
    <n v="160"/>
    <x v="1"/>
    <n v="20"/>
    <x v="1"/>
    <n v="2.852056580206765"/>
    <n v="1"/>
    <n v="368152.88314339699"/>
    <n v="9708572.0028203502"/>
    <x v="1"/>
    <s v="TORA"/>
    <s v="50├ 60"/>
    <s v="Rauvolfia"/>
    <s v="FOD"/>
    <n v="40.743665431525208"/>
    <n v="50.743665431525208"/>
    <x v="1"/>
    <s v="Inferior"/>
    <s v="Não"/>
    <x v="0"/>
    <n v="3.5643407482732108E-4"/>
    <n v="4.9900770475824942E-3"/>
  </r>
  <r>
    <n v="1"/>
    <x v="0"/>
    <n v="25"/>
    <n v="442"/>
    <x v="30"/>
    <x v="30"/>
    <n v="191"/>
    <x v="52"/>
    <n v="16"/>
    <x v="52"/>
    <n v="3.2514336282038427"/>
    <n v="1"/>
    <n v="368122"/>
    <n v="9708583.1999999899"/>
    <x v="4"/>
    <s v="TORA"/>
    <s v="60├ 70"/>
    <s v="Apuleia"/>
    <s v="FOD"/>
    <n v="39.788735772973837"/>
    <n v="50"/>
    <x v="1"/>
    <s v="Inferior"/>
    <s v="Não"/>
    <x v="1"/>
    <n v="5.0793247983498034E-4"/>
    <n v="5.688843774151779E-3"/>
  </r>
  <r>
    <n v="1"/>
    <x v="0"/>
    <n v="25"/>
    <n v="443"/>
    <x v="5"/>
    <x v="5"/>
    <n v="214"/>
    <x v="95"/>
    <n v="15"/>
    <x v="95"/>
    <n v="3.8265463812641296"/>
    <n v="1"/>
    <n v="368107.09999999899"/>
    <n v="9708573.6999999899"/>
    <x v="1"/>
    <s v="TORA"/>
    <s v="60├ 70"/>
    <s v="Tachigali"/>
    <s v="FOD"/>
    <n v="39.152116000606256"/>
    <n v="50"/>
    <x v="1"/>
    <s v="Inferior"/>
    <s v="Não"/>
    <x v="1"/>
    <n v="6.3762714417156204E-4"/>
    <n v="6.6950850138014009E-3"/>
  </r>
  <r>
    <n v="1"/>
    <x v="0"/>
    <n v="25"/>
    <n v="444"/>
    <x v="30"/>
    <x v="30"/>
    <n v="330"/>
    <x v="66"/>
    <n v="19"/>
    <x v="66"/>
    <n v="11.525762246300422"/>
    <n v="1"/>
    <n v="368120.4"/>
    <n v="9708619.6999999899"/>
    <x v="4"/>
    <s v="TORA"/>
    <s v="100├ 110"/>
    <s v="Apuleia"/>
    <s v="FOD"/>
    <n v="39.788735772973837"/>
    <n v="50"/>
    <x v="1"/>
    <s v="Inferior"/>
    <s v="Não"/>
    <x v="1"/>
    <n v="1.5162371386209085E-3"/>
    <n v="2.0165953943658079E-2"/>
  </r>
  <r>
    <n v="1"/>
    <x v="0"/>
    <n v="25"/>
    <n v="445"/>
    <x v="5"/>
    <x v="5"/>
    <n v="200"/>
    <x v="14"/>
    <n v="16"/>
    <x v="14"/>
    <n v="3.565070725258455"/>
    <n v="1"/>
    <n v="368054.7"/>
    <n v="9708620.1999999899"/>
    <x v="1"/>
    <s v="TORA"/>
    <s v="60├ 70"/>
    <s v="Tachigali"/>
    <s v="FOD"/>
    <n v="39.152116000606256"/>
    <n v="50"/>
    <x v="1"/>
    <s v="Inferior"/>
    <s v="Não"/>
    <x v="1"/>
    <n v="5.5692824191768894E-4"/>
    <n v="6.2375963094781156E-3"/>
  </r>
  <r>
    <n v="1"/>
    <x v="0"/>
    <n v="25"/>
    <n v="446"/>
    <x v="19"/>
    <x v="19"/>
    <n v="180"/>
    <x v="22"/>
    <n v="17"/>
    <x v="22"/>
    <n v="3.0681889929255584"/>
    <n v="1"/>
    <n v="368050.4"/>
    <n v="9708629.4000000004"/>
    <x v="4"/>
    <s v="TORA"/>
    <s v="50├ 60"/>
    <s v="Piptadenia"/>
    <s v="FOD"/>
    <n v="39.788735772973837"/>
    <n v="50"/>
    <x v="1"/>
    <s v="Inferior"/>
    <s v="Não"/>
    <x v="1"/>
    <n v="4.5111187595332813E-4"/>
    <n v="5.3682313238446041E-3"/>
  </r>
  <r>
    <n v="1"/>
    <x v="0"/>
    <n v="25"/>
    <n v="447"/>
    <x v="39"/>
    <x v="39"/>
    <n v="431"/>
    <x v="156"/>
    <n v="23"/>
    <x v="156"/>
    <n v="23.799649013873321"/>
    <n v="1"/>
    <n v="368053.299999999"/>
    <n v="9708634.9000000004"/>
    <x v="3"/>
    <s v="TORA"/>
    <s v="130├ 140"/>
    <s v="Bertholletia"/>
    <s v="FOD"/>
    <n v="41.38028520389279"/>
    <n v="51.38028520389279"/>
    <x v="1"/>
    <s v="Inferior"/>
    <s v="Protegida"/>
    <x v="0"/>
    <n v="2.5863886786717952E-3"/>
    <n v="4.1640857726615903E-2"/>
  </r>
  <r>
    <n v="1"/>
    <x v="0"/>
    <n v="25"/>
    <n v="448"/>
    <x v="19"/>
    <x v="19"/>
    <n v="160"/>
    <x v="1"/>
    <n v="16"/>
    <x v="1"/>
    <n v="2.2816452641654119"/>
    <n v="2"/>
    <n v="368050.2"/>
    <n v="9708639"/>
    <x v="4"/>
    <s v="TORA"/>
    <s v="50├ 60"/>
    <s v="Piptadenia"/>
    <s v="FOD"/>
    <n v="39.788735772973837"/>
    <n v="50"/>
    <x v="1"/>
    <s v="Inferior"/>
    <s v="Não"/>
    <x v="1"/>
    <n v="3.5643407482732108E-4"/>
    <n v="3.9920616380659957E-3"/>
  </r>
  <r>
    <n v="1"/>
    <x v="0"/>
    <n v="25"/>
    <n v="449"/>
    <x v="26"/>
    <x v="26"/>
    <n v="130"/>
    <x v="0"/>
    <n v="20"/>
    <x v="0"/>
    <n v="1.8828029767771219"/>
    <n v="1"/>
    <n v="368052.59999999899"/>
    <n v="9708642.1999999899"/>
    <x v="0"/>
    <s v="TORETE"/>
    <s v="40├ 50"/>
    <s v="Couratari"/>
    <s v="FOD"/>
    <n v="38.833806114422465"/>
    <n v="50"/>
    <x v="0"/>
    <s v="Inferior"/>
    <s v="Não"/>
    <x v="1"/>
    <n v="2.3530218221022364E-4"/>
    <n v="3.2942305509431305E-3"/>
  </r>
  <r>
    <n v="1"/>
    <x v="0"/>
    <n v="25"/>
    <n v="450"/>
    <x v="30"/>
    <x v="30"/>
    <n v="253"/>
    <x v="80"/>
    <n v="19"/>
    <x v="80"/>
    <n v="6.7745869203254694"/>
    <n v="1"/>
    <n v="368060"/>
    <n v="9708651.8000000007"/>
    <x v="4"/>
    <s v="TORA"/>
    <s v="80├ 90"/>
    <s v="Apuleia"/>
    <s v="FOD"/>
    <n v="39.788735772973837"/>
    <n v="50"/>
    <x v="1"/>
    <s v="Inferior"/>
    <s v="Não"/>
    <x v="1"/>
    <n v="8.9121049592273379E-4"/>
    <n v="1.1853099595772359E-2"/>
  </r>
  <r>
    <n v="1"/>
    <x v="0"/>
    <n v="25"/>
    <n v="451"/>
    <x v="39"/>
    <x v="39"/>
    <n v="161"/>
    <x v="157"/>
    <n v="20"/>
    <x v="157"/>
    <n v="2.8878186959195129"/>
    <n v="1"/>
    <n v="368061"/>
    <n v="9708669.5999999903"/>
    <x v="3"/>
    <s v="TORA"/>
    <s v="50├ 60"/>
    <s v="Bertholletia"/>
    <s v="FOD"/>
    <n v="41.38028520389279"/>
    <n v="51.38028520389279"/>
    <x v="0"/>
    <s v="Inferior"/>
    <s v="Protegida"/>
    <x v="0"/>
    <n v="3.6090342396871044E-4"/>
    <n v="5.0526479355619451E-3"/>
  </r>
  <r>
    <n v="1"/>
    <x v="0"/>
    <n v="25"/>
    <n v="452"/>
    <x v="5"/>
    <x v="5"/>
    <n v="208"/>
    <x v="113"/>
    <n v="17"/>
    <x v="113"/>
    <n v="4.0969792774670166"/>
    <n v="1"/>
    <n v="368063.5"/>
    <n v="9708672.8000000007"/>
    <x v="1"/>
    <s v="TORA"/>
    <s v="60├ 70"/>
    <s v="Tachigali"/>
    <s v="FOD"/>
    <n v="39.152116000606256"/>
    <n v="50"/>
    <x v="1"/>
    <s v="Inferior"/>
    <s v="Não"/>
    <x v="1"/>
    <n v="6.023735864581724E-4"/>
    <n v="7.1682456788522515E-3"/>
  </r>
  <r>
    <n v="1"/>
    <x v="0"/>
    <n v="25"/>
    <n v="453"/>
    <x v="19"/>
    <x v="19"/>
    <n v="170"/>
    <x v="12"/>
    <n v="14"/>
    <x v="12"/>
    <n v="2.2537931491243302"/>
    <n v="1"/>
    <n v="368027.2"/>
    <n v="9708650.0999999903"/>
    <x v="4"/>
    <s v="TORA"/>
    <s v="50├ 60"/>
    <s v="Piptadenia"/>
    <s v="FOD"/>
    <n v="39.788735772973837"/>
    <n v="50"/>
    <x v="1"/>
    <s v="Inferior"/>
    <s v="Não"/>
    <x v="1"/>
    <n v="4.0238065478553035E-4"/>
    <n v="3.9433304168981975E-3"/>
  </r>
  <r>
    <n v="1"/>
    <x v="0"/>
    <n v="25"/>
    <n v="454"/>
    <x v="19"/>
    <x v="19"/>
    <n v="191"/>
    <x v="52"/>
    <n v="16"/>
    <x v="52"/>
    <n v="3.2514336282038427"/>
    <n v="1"/>
    <n v="368017.7"/>
    <n v="9708655.8000000007"/>
    <x v="4"/>
    <s v="TORA"/>
    <s v="60├ 70"/>
    <s v="Piptadenia"/>
    <s v="FOD"/>
    <n v="39.788735772973837"/>
    <n v="50"/>
    <x v="1"/>
    <s v="Inferior"/>
    <s v="Não"/>
    <x v="1"/>
    <n v="5.0793247983498034E-4"/>
    <n v="5.688843774151779E-3"/>
  </r>
  <r>
    <n v="1"/>
    <x v="0"/>
    <n v="25"/>
    <n v="455"/>
    <x v="7"/>
    <x v="7"/>
    <n v="200"/>
    <x v="14"/>
    <n v="18"/>
    <x v="14"/>
    <n v="4.0107045659157619"/>
    <n v="2"/>
    <n v="368017.4"/>
    <n v="9708658.6999999899"/>
    <x v="1"/>
    <s v="TORA"/>
    <s v="60├ 70"/>
    <s v="Aspidosperma"/>
    <s v="FOD"/>
    <n v="47.109863155201019"/>
    <n v="57.109863155201019"/>
    <x v="1"/>
    <s v="Inferior"/>
    <s v="Não"/>
    <x v="0"/>
    <n v="5.5692824191768894E-4"/>
    <n v="7.0172958481628809E-3"/>
  </r>
  <r>
    <n v="1"/>
    <x v="0"/>
    <n v="25"/>
    <n v="456"/>
    <x v="5"/>
    <x v="5"/>
    <n v="193"/>
    <x v="60"/>
    <n v="15"/>
    <x v="60"/>
    <n v="3.1123902994957544"/>
    <n v="1"/>
    <n v="368018.4"/>
    <n v="9708663.1999999899"/>
    <x v="1"/>
    <s v="TORA"/>
    <s v="60├ 70"/>
    <s v="Tachigali"/>
    <s v="FOD"/>
    <n v="39.152116000606256"/>
    <n v="50"/>
    <x v="1"/>
    <s v="Inferior"/>
    <s v="Não"/>
    <x v="1"/>
    <n v="5.1862550207979992E-4"/>
    <n v="5.4455677718378984E-3"/>
  </r>
  <r>
    <n v="1"/>
    <x v="0"/>
    <n v="25"/>
    <n v="457"/>
    <x v="63"/>
    <x v="63"/>
    <n v="200"/>
    <x v="14"/>
    <n v="17"/>
    <x v="14"/>
    <n v="3.7878876455871082"/>
    <n v="2"/>
    <n v="368037.59999999899"/>
    <n v="9708690"/>
    <x v="1"/>
    <s v="TORA"/>
    <s v="60├ 70"/>
    <s v="Ocotea"/>
    <s v="FOD"/>
    <n v="39.470425886790046"/>
    <n v="50"/>
    <x v="1"/>
    <s v="Inferior"/>
    <s v="Não"/>
    <x v="1"/>
    <n v="5.5692824191768894E-4"/>
    <n v="6.6274460788204983E-3"/>
  </r>
  <r>
    <n v="1"/>
    <x v="0"/>
    <n v="25"/>
    <n v="458"/>
    <x v="30"/>
    <x v="30"/>
    <n v="300"/>
    <x v="9"/>
    <n v="23"/>
    <x v="9"/>
    <n v="11.530775627007815"/>
    <n v="1"/>
    <n v="367972.299999999"/>
    <n v="9708693.4000000004"/>
    <x v="4"/>
    <s v="TORA"/>
    <s v="90├ 100"/>
    <s v="Apuleia"/>
    <s v="FOD"/>
    <n v="39.788735772973837"/>
    <n v="50"/>
    <x v="1"/>
    <s v="Inferior"/>
    <s v="Não"/>
    <x v="1"/>
    <n v="1.2530885443148001E-3"/>
    <n v="2.017472556346828E-2"/>
  </r>
  <r>
    <n v="1"/>
    <x v="0"/>
    <n v="25"/>
    <n v="459"/>
    <x v="43"/>
    <x v="43"/>
    <n v="450"/>
    <x v="75"/>
    <n v="18"/>
    <x v="75"/>
    <n v="20.30419186494855"/>
    <n v="2"/>
    <n v="367985.5"/>
    <n v="9708735.3000000007"/>
    <x v="1"/>
    <s v="TORA"/>
    <s v="140├ 150"/>
    <s v="Terminalia"/>
    <s v="FOD"/>
    <n v="49.338032358487553"/>
    <n v="59.338032358487553"/>
    <x v="1"/>
    <s v="Inferior"/>
    <s v="Não"/>
    <x v="0"/>
    <n v="2.8194492247083009E-3"/>
    <n v="3.5525060231324589E-2"/>
  </r>
  <r>
    <n v="1"/>
    <x v="0"/>
    <n v="25"/>
    <n v="460"/>
    <x v="5"/>
    <x v="5"/>
    <n v="211"/>
    <x v="158"/>
    <n v="20"/>
    <x v="158"/>
    <n v="4.9600160549759904"/>
    <n v="1"/>
    <n v="367960.5"/>
    <n v="9708709.3000000007"/>
    <x v="1"/>
    <s v="TORA"/>
    <s v="60├ 70"/>
    <s v="Tachigali"/>
    <s v="FOD"/>
    <n v="39.152116000606256"/>
    <n v="50"/>
    <x v="1"/>
    <s v="Inferior"/>
    <s v="Não"/>
    <x v="1"/>
    <n v="6.1987505646043581E-4"/>
    <n v="8.6782507904461011E-3"/>
  </r>
  <r>
    <n v="1"/>
    <x v="0"/>
    <n v="25"/>
    <n v="461"/>
    <x v="30"/>
    <x v="30"/>
    <n v="231"/>
    <x v="44"/>
    <n v="20"/>
    <x v="44"/>
    <n v="5.9448668428286382"/>
    <n v="1"/>
    <n v="367883.9"/>
    <n v="9708772"/>
    <x v="4"/>
    <s v="TORA"/>
    <s v="70├ 80"/>
    <s v="Apuleia"/>
    <s v="FOD"/>
    <n v="39.788735772973837"/>
    <n v="50"/>
    <x v="1"/>
    <s v="Inferior"/>
    <s v="Não"/>
    <x v="1"/>
    <n v="7.4295619792424516E-4"/>
    <n v="1.0401386770939431E-2"/>
  </r>
  <r>
    <n v="1"/>
    <x v="0"/>
    <n v="25"/>
    <n v="462"/>
    <x v="46"/>
    <x v="46"/>
    <n v="160"/>
    <x v="1"/>
    <n v="23"/>
    <x v="1"/>
    <n v="3.2798650672377794"/>
    <n v="1"/>
    <n v="367941"/>
    <n v="9708734.6999999899"/>
    <x v="0"/>
    <s v="TORA"/>
    <s v="50├ 60"/>
    <s v="Aspidosperma"/>
    <s v="FOD"/>
    <n v="41.38028520389279"/>
    <n v="51.38028520389279"/>
    <x v="0"/>
    <s v="Inferior"/>
    <s v="Não"/>
    <x v="0"/>
    <n v="3.5643407482732108E-4"/>
    <n v="5.7385886047198681E-3"/>
  </r>
  <r>
    <n v="1"/>
    <x v="0"/>
    <n v="25"/>
    <n v="463"/>
    <x v="5"/>
    <x v="5"/>
    <n v="240"/>
    <x v="71"/>
    <n v="16"/>
    <x v="71"/>
    <n v="5.1337018443721769"/>
    <n v="1"/>
    <n v="367909.59999999899"/>
    <n v="9708805.5"/>
    <x v="1"/>
    <s v="TORA"/>
    <s v="70├ 80"/>
    <s v="Tachigali"/>
    <s v="FOD"/>
    <n v="39.152116000606256"/>
    <n v="50"/>
    <x v="1"/>
    <s v="Inferior"/>
    <s v="Não"/>
    <x v="1"/>
    <n v="8.0197666836147232E-4"/>
    <n v="8.98213868564849E-3"/>
  </r>
  <r>
    <n v="1"/>
    <x v="0"/>
    <n v="25"/>
    <n v="464"/>
    <x v="26"/>
    <x v="26"/>
    <n v="152"/>
    <x v="35"/>
    <n v="23"/>
    <x v="35"/>
    <n v="2.9600782231820952"/>
    <n v="1"/>
    <n v="367894.799999999"/>
    <n v="9708817.3000000007"/>
    <x v="0"/>
    <s v="TORETE"/>
    <s v="40├ 50"/>
    <s v="Couratari"/>
    <s v="FOD"/>
    <n v="38.833806114422465"/>
    <n v="50"/>
    <x v="0"/>
    <s v="Inferior"/>
    <s v="Não"/>
    <x v="1"/>
    <n v="3.2168175253165715E-4"/>
    <n v="5.1790762157596796E-3"/>
  </r>
  <r>
    <n v="1"/>
    <x v="0"/>
    <n v="25"/>
    <n v="465"/>
    <x v="26"/>
    <x v="26"/>
    <n v="140"/>
    <x v="36"/>
    <n v="21"/>
    <x v="36"/>
    <n v="2.2927861101818436"/>
    <n v="1"/>
    <n v="367866"/>
    <n v="9708794.5999999903"/>
    <x v="0"/>
    <s v="TORETE"/>
    <s v="40├ 50"/>
    <s v="Couratari"/>
    <s v="FOD"/>
    <n v="38.833806114422465"/>
    <n v="50"/>
    <x v="0"/>
    <s v="Inferior"/>
    <s v="Não"/>
    <x v="1"/>
    <n v="2.7289483853966759E-4"/>
    <n v="4.0115541265331126E-3"/>
  </r>
  <r>
    <n v="1"/>
    <x v="0"/>
    <n v="25"/>
    <n v="466"/>
    <x v="5"/>
    <x v="5"/>
    <n v="246"/>
    <x v="59"/>
    <n v="20"/>
    <x v="59"/>
    <n v="6.7419943753043974"/>
    <n v="1"/>
    <n v="367862.09999999899"/>
    <n v="9708792.6999999899"/>
    <x v="1"/>
    <s v="TORA"/>
    <s v="70├ 80"/>
    <s v="Tachigali"/>
    <s v="FOD"/>
    <n v="39.152116000606256"/>
    <n v="50"/>
    <x v="1"/>
    <s v="Inferior"/>
    <s v="Não"/>
    <x v="1"/>
    <n v="8.4257673719727181E-4"/>
    <n v="1.1796074320761804E-2"/>
  </r>
  <r>
    <n v="1"/>
    <x v="0"/>
    <n v="25"/>
    <n v="467"/>
    <x v="21"/>
    <x v="21"/>
    <n v="194"/>
    <x v="61"/>
    <n v="20"/>
    <x v="61"/>
    <n v="4.1929688067446005"/>
    <n v="2"/>
    <n v="367862.4"/>
    <n v="9708796.4000000004"/>
    <x v="1"/>
    <s v="TORA"/>
    <s v="60├ 70"/>
    <s v="Schefflera"/>
    <s v="FOD"/>
    <n v="40.425355545341418"/>
    <n v="50.425355545341418"/>
    <x v="1"/>
    <s v="Inferior"/>
    <s v="Não"/>
    <x v="0"/>
    <n v="5.240137828203535E-4"/>
    <n v="7.336192959484949E-3"/>
  </r>
  <r>
    <n v="1"/>
    <x v="0"/>
    <n v="25"/>
    <n v="468"/>
    <x v="10"/>
    <x v="10"/>
    <n v="180"/>
    <x v="22"/>
    <n v="23"/>
    <x v="22"/>
    <n v="4.1510792257228148"/>
    <n v="1"/>
    <n v="367866.09999999899"/>
    <n v="9708801.1999999899"/>
    <x v="4"/>
    <s v="TORA"/>
    <s v="50├ 60"/>
    <s v="Astronium"/>
    <s v="FOD"/>
    <n v="40.107045659157627"/>
    <n v="50.107045659157627"/>
    <x v="1"/>
    <s v="Inferior"/>
    <s v="Não"/>
    <x v="1"/>
    <n v="4.5111187595332813E-4"/>
    <n v="7.2629012028485838E-3"/>
  </r>
  <r>
    <n v="1"/>
    <x v="0"/>
    <n v="25"/>
    <n v="469"/>
    <x v="65"/>
    <x v="65"/>
    <n v="252"/>
    <x v="4"/>
    <n v="21"/>
    <x v="4"/>
    <n v="7.4286269969891761"/>
    <n v="1"/>
    <n v="367867.4"/>
    <n v="9708809.5"/>
    <x v="1"/>
    <s v="TORA"/>
    <s v="80├ 90"/>
    <s v="Bombax"/>
    <s v="FOD"/>
    <n v="43.926764293363114"/>
    <n v="53.926764293363114"/>
    <x v="1"/>
    <s v="Inferior"/>
    <s v="Não"/>
    <x v="0"/>
    <n v="8.8417927686852314E-4"/>
    <n v="1.2997435369967291E-2"/>
  </r>
  <r>
    <n v="1"/>
    <x v="0"/>
    <n v="25"/>
    <n v="470"/>
    <x v="64"/>
    <x v="64"/>
    <n v="190"/>
    <x v="41"/>
    <n v="16"/>
    <x v="41"/>
    <n v="3.2174763295457556"/>
    <n v="1"/>
    <n v="367861"/>
    <n v="9708811.0999999903"/>
    <x v="1"/>
    <s v="TORA"/>
    <s v="60├ 70"/>
    <s v="Cedrelinga"/>
    <s v="FOD"/>
    <n v="38.515496228238675"/>
    <n v="50"/>
    <x v="1"/>
    <s v="Inferior"/>
    <s v="Não"/>
    <x v="1"/>
    <n v="5.0262773833071434E-4"/>
    <n v="5.6294306693039997E-3"/>
  </r>
  <r>
    <n v="1"/>
    <x v="0"/>
    <n v="25"/>
    <n v="471"/>
    <x v="26"/>
    <x v="26"/>
    <n v="200"/>
    <x v="14"/>
    <n v="25"/>
    <x v="14"/>
    <n v="5.570423008216336"/>
    <n v="1"/>
    <n v="367871.299999999"/>
    <n v="9708840.9000000004"/>
    <x v="4"/>
    <s v="TORA"/>
    <s v="60├ 70"/>
    <s v="Couratari"/>
    <s v="FOD"/>
    <n v="38.833806114422465"/>
    <n v="50"/>
    <x v="1"/>
    <s v="Inferior"/>
    <s v="Não"/>
    <x v="1"/>
    <n v="5.5692824191768894E-4"/>
    <n v="9.7462442335595565E-3"/>
  </r>
  <r>
    <n v="1"/>
    <x v="0"/>
    <n v="25"/>
    <n v="472"/>
    <x v="30"/>
    <x v="30"/>
    <n v="320"/>
    <x v="57"/>
    <n v="20"/>
    <x v="57"/>
    <n v="11.40822632082706"/>
    <n v="1"/>
    <n v="367726.4"/>
    <n v="9708914.5999999903"/>
    <x v="4"/>
    <s v="TORA"/>
    <s v="100├ 110"/>
    <s v="Apuleia"/>
    <s v="FOD"/>
    <n v="39.788735772973837"/>
    <n v="50"/>
    <x v="1"/>
    <s v="Inferior"/>
    <s v="Não"/>
    <x v="1"/>
    <n v="1.4257362993092843E-3"/>
    <n v="1.9960308190329977E-2"/>
  </r>
  <r>
    <n v="1"/>
    <x v="0"/>
    <n v="26"/>
    <n v="473"/>
    <x v="26"/>
    <x v="26"/>
    <n v="192"/>
    <x v="55"/>
    <n v="21"/>
    <x v="55"/>
    <n v="4.3123095492726273"/>
    <n v="1"/>
    <n v="367677"/>
    <n v="9708897.5999999903"/>
    <x v="4"/>
    <s v="TORA"/>
    <s v="60├ 70"/>
    <s v="Couratari"/>
    <s v="FOD"/>
    <n v="38.833806114422465"/>
    <n v="50"/>
    <x v="1"/>
    <s v="Inferior"/>
    <s v="Não"/>
    <x v="1"/>
    <n v="5.1326506775134213E-4"/>
    <n v="7.5449964959447297E-3"/>
  </r>
  <r>
    <n v="1"/>
    <x v="0"/>
    <n v="26"/>
    <n v="474"/>
    <x v="26"/>
    <x v="26"/>
    <n v="200"/>
    <x v="14"/>
    <n v="22"/>
    <x v="14"/>
    <n v="4.9019722472303755"/>
    <n v="1"/>
    <n v="367677.59999999899"/>
    <n v="9708898.4000000004"/>
    <x v="4"/>
    <s v="TORA"/>
    <s v="60├ 70"/>
    <s v="Couratari"/>
    <s v="FOD"/>
    <n v="38.833806114422465"/>
    <n v="50"/>
    <x v="1"/>
    <s v="Inferior"/>
    <s v="Não"/>
    <x v="1"/>
    <n v="5.5692824191768894E-4"/>
    <n v="8.5766949255324087E-3"/>
  </r>
  <r>
    <n v="1"/>
    <x v="0"/>
    <n v="26"/>
    <n v="475"/>
    <x v="19"/>
    <x v="19"/>
    <n v="210"/>
    <x v="87"/>
    <n v="20"/>
    <x v="87"/>
    <n v="4.9131130932468077"/>
    <n v="1"/>
    <n v="367735.09999999899"/>
    <n v="9708878.1999999899"/>
    <x v="4"/>
    <s v="TORA"/>
    <s v="60├ 70"/>
    <s v="Piptadenia"/>
    <s v="FOD"/>
    <n v="39.788735772973837"/>
    <n v="50"/>
    <x v="1"/>
    <s v="Inferior"/>
    <s v="Não"/>
    <x v="1"/>
    <n v="6.1401338671425204E-4"/>
    <n v="8.5961874139995273E-3"/>
  </r>
  <r>
    <n v="1"/>
    <x v="0"/>
    <n v="26"/>
    <n v="476"/>
    <x v="26"/>
    <x v="26"/>
    <n v="372"/>
    <x v="152"/>
    <n v="23"/>
    <x v="152"/>
    <n v="17.729720604087216"/>
    <n v="1"/>
    <n v="367730.2"/>
    <n v="9708871.8000000007"/>
    <x v="4"/>
    <s v="TORA"/>
    <s v="110├ 120"/>
    <s v="Couratari"/>
    <s v="FOD"/>
    <n v="38.833806114422465"/>
    <n v="50"/>
    <x v="1"/>
    <s v="Inferior"/>
    <s v="Não"/>
    <x v="1"/>
    <n v="1.9267489457384366E-3"/>
    <n v="3.1020658026388828E-2"/>
  </r>
  <r>
    <n v="1"/>
    <x v="0"/>
    <n v="26"/>
    <n v="477"/>
    <x v="19"/>
    <x v="19"/>
    <n v="300"/>
    <x v="9"/>
    <n v="17"/>
    <x v="9"/>
    <n v="8.5227472025709936"/>
    <n v="1"/>
    <n v="367804.799999999"/>
    <n v="9708822.9000000004"/>
    <x v="4"/>
    <s v="TORA"/>
    <s v="90├ 100"/>
    <s v="Piptadenia"/>
    <s v="FOD"/>
    <n v="39.788735772973837"/>
    <n v="50"/>
    <x v="1"/>
    <s v="Inferior"/>
    <s v="Não"/>
    <x v="1"/>
    <n v="1.2530885443148001E-3"/>
    <n v="1.491175367734612E-2"/>
  </r>
  <r>
    <n v="1"/>
    <x v="0"/>
    <n v="26"/>
    <n v="478"/>
    <x v="19"/>
    <x v="19"/>
    <n v="240"/>
    <x v="71"/>
    <n v="13"/>
    <x v="71"/>
    <n v="4.1711327485523935"/>
    <n v="2"/>
    <n v="367811.2"/>
    <n v="9708813.1999999899"/>
    <x v="4"/>
    <s v="TORA"/>
    <s v="70├ 80"/>
    <s v="Piptadenia"/>
    <s v="FOD"/>
    <n v="39.788735772973837"/>
    <n v="50"/>
    <x v="1"/>
    <s v="Inferior"/>
    <s v="Não"/>
    <x v="1"/>
    <n v="8.0197666836147232E-4"/>
    <n v="7.2979876820893977E-3"/>
  </r>
  <r>
    <n v="1"/>
    <x v="0"/>
    <n v="26"/>
    <n v="479"/>
    <x v="26"/>
    <x v="26"/>
    <n v="196"/>
    <x v="84"/>
    <n v="23"/>
    <x v="84"/>
    <n v="4.921847516523691"/>
    <n v="1"/>
    <n v="367808.799999999"/>
    <n v="9708810"/>
    <x v="4"/>
    <s v="TORA"/>
    <s v="60├ 70"/>
    <s v="Couratari"/>
    <s v="FOD"/>
    <n v="38.833806114422465"/>
    <n v="50"/>
    <x v="1"/>
    <s v="Inferior"/>
    <s v="Não"/>
    <x v="1"/>
    <n v="5.3487388353774844E-4"/>
    <n v="8.6114695249577492E-3"/>
  </r>
  <r>
    <n v="1"/>
    <x v="0"/>
    <n v="26"/>
    <n v="480"/>
    <x v="17"/>
    <x v="17"/>
    <n v="315"/>
    <x v="133"/>
    <n v="23"/>
    <x v="133"/>
    <n v="12.712680128776119"/>
    <n v="1"/>
    <n v="367833.4"/>
    <n v="9708760"/>
    <x v="1"/>
    <s v="TORA"/>
    <s v="100├ 110"/>
    <s v="Buchenavia"/>
    <s v="FOD"/>
    <n v="41.38028520389279"/>
    <n v="51.38028520389279"/>
    <x v="1"/>
    <s v="Inferior"/>
    <s v="Não"/>
    <x v="0"/>
    <n v="1.3815301201070673E-3"/>
    <n v="2.2242634933723787E-2"/>
  </r>
  <r>
    <n v="1"/>
    <x v="0"/>
    <n v="26"/>
    <n v="481"/>
    <x v="17"/>
    <x v="17"/>
    <n v="260"/>
    <x v="159"/>
    <n v="22"/>
    <x v="159"/>
    <n v="8.2843330978193368"/>
    <n v="1"/>
    <n v="367938.9"/>
    <n v="9708660"/>
    <x v="1"/>
    <s v="TORA"/>
    <s v="80├ 90"/>
    <s v="Buchenavia"/>
    <s v="FOD"/>
    <n v="41.38028520389279"/>
    <n v="51.38028520389279"/>
    <x v="1"/>
    <s v="Inferior"/>
    <s v="Não"/>
    <x v="0"/>
    <n v="9.4120872884089456E-4"/>
    <n v="1.4494614424149775E-2"/>
  </r>
  <r>
    <n v="1"/>
    <x v="0"/>
    <n v="26"/>
    <n v="482"/>
    <x v="10"/>
    <x v="10"/>
    <n v="285"/>
    <x v="160"/>
    <n v="25"/>
    <x v="160"/>
    <n v="11.311440221059298"/>
    <n v="1"/>
    <n v="367970"/>
    <n v="9708678.8000000007"/>
    <x v="4"/>
    <s v="TORA"/>
    <s v="90├ 100"/>
    <s v="Astronium"/>
    <s v="FOD"/>
    <n v="40.107045659157627"/>
    <n v="50.107045659157627"/>
    <x v="1"/>
    <s v="Inferior"/>
    <s v="Não"/>
    <x v="1"/>
    <n v="1.1309124112441073E-3"/>
    <n v="1.9790967196771876E-2"/>
  </r>
  <r>
    <n v="1"/>
    <x v="0"/>
    <n v="26"/>
    <n v="483"/>
    <x v="19"/>
    <x v="19"/>
    <n v="192"/>
    <x v="55"/>
    <n v="16"/>
    <x v="55"/>
    <n v="3.2855691803981921"/>
    <n v="1"/>
    <n v="368006.40000000002"/>
    <n v="9708642.5"/>
    <x v="4"/>
    <s v="TORA"/>
    <s v="60├ 70"/>
    <s v="Piptadenia"/>
    <s v="FOD"/>
    <n v="39.788735772973837"/>
    <n v="50"/>
    <x v="1"/>
    <s v="Inferior"/>
    <s v="Não"/>
    <x v="1"/>
    <n v="5.1326506775134213E-4"/>
    <n v="5.7485687588150315E-3"/>
  </r>
  <r>
    <n v="1"/>
    <x v="0"/>
    <n v="26"/>
    <n v="484"/>
    <x v="19"/>
    <x v="19"/>
    <n v="200"/>
    <x v="14"/>
    <n v="21"/>
    <x v="14"/>
    <n v="4.6791553269017223"/>
    <n v="1"/>
    <n v="368044.09999999899"/>
    <n v="9708614.4000000004"/>
    <x v="4"/>
    <s v="TORA"/>
    <s v="60├ 70"/>
    <s v="Piptadenia"/>
    <s v="FOD"/>
    <n v="39.788735772973837"/>
    <n v="50"/>
    <x v="1"/>
    <s v="Inferior"/>
    <s v="Não"/>
    <x v="1"/>
    <n v="5.5692824191768894E-4"/>
    <n v="8.1868451561900278E-3"/>
  </r>
  <r>
    <n v="1"/>
    <x v="0"/>
    <n v="26"/>
    <n v="485"/>
    <x v="15"/>
    <x v="15"/>
    <n v="183"/>
    <x v="127"/>
    <n v="21"/>
    <x v="127"/>
    <n v="3.9175058185652945"/>
    <n v="1"/>
    <n v="368044.2"/>
    <n v="9708568.6999999899"/>
    <x v="1"/>
    <s v="TORA"/>
    <s v="50├ 60"/>
    <s v="Lecythis"/>
    <s v="FOD"/>
    <n v="38.833806114422465"/>
    <n v="50"/>
    <x v="1"/>
    <s v="Inferior"/>
    <s v="Não"/>
    <x v="1"/>
    <n v="4.6627424733953712E-4"/>
    <n v="6.8542314358911961E-3"/>
  </r>
  <r>
    <n v="1"/>
    <x v="0"/>
    <n v="26"/>
    <n v="486"/>
    <x v="15"/>
    <x v="15"/>
    <n v="200"/>
    <x v="14"/>
    <n v="17"/>
    <x v="14"/>
    <n v="3.7878876455871082"/>
    <n v="1"/>
    <n v="368043"/>
    <n v="9708567.0999999903"/>
    <x v="1"/>
    <s v="TORA"/>
    <s v="60├ 70"/>
    <s v="Lecythis"/>
    <s v="FOD"/>
    <n v="38.833806114422465"/>
    <n v="50"/>
    <x v="1"/>
    <s v="Inferior"/>
    <s v="Não"/>
    <x v="1"/>
    <n v="5.5692824191768894E-4"/>
    <n v="6.6274460788204983E-3"/>
  </r>
  <r>
    <n v="1"/>
    <x v="0"/>
    <n v="26"/>
    <n v="487"/>
    <x v="30"/>
    <x v="30"/>
    <n v="246"/>
    <x v="59"/>
    <n v="19"/>
    <x v="59"/>
    <n v="6.4048946565391764"/>
    <n v="1"/>
    <n v="368047.59999999899"/>
    <n v="9708561.5999999903"/>
    <x v="4"/>
    <s v="TORA"/>
    <s v="70├ 80"/>
    <s v="Apuleia"/>
    <s v="FOD"/>
    <n v="39.788735772973837"/>
    <n v="50"/>
    <x v="1"/>
    <s v="Inferior"/>
    <s v="Não"/>
    <x v="1"/>
    <n v="8.4257673719727181E-4"/>
    <n v="1.1206270604723713E-2"/>
  </r>
  <r>
    <n v="1"/>
    <x v="0"/>
    <n v="26"/>
    <n v="488"/>
    <x v="26"/>
    <x v="26"/>
    <n v="230"/>
    <x v="40"/>
    <n v="24"/>
    <x v="40"/>
    <n v="7.0722090512314626"/>
    <n v="1"/>
    <n v="368069.4"/>
    <n v="9708578.5"/>
    <x v="4"/>
    <s v="TORA"/>
    <s v="70├ 80"/>
    <s v="Couratari"/>
    <s v="FOD"/>
    <n v="38.833806114422465"/>
    <n v="50"/>
    <x v="1"/>
    <s v="Inferior"/>
    <s v="Não"/>
    <x v="1"/>
    <n v="7.3653759993614395E-4"/>
    <n v="1.2373831678927217E-2"/>
  </r>
  <r>
    <n v="1"/>
    <x v="0"/>
    <n v="26"/>
    <n v="489"/>
    <x v="64"/>
    <x v="64"/>
    <n v="121"/>
    <x v="161"/>
    <n v="10"/>
    <x v="161"/>
    <n v="0.81556563263295401"/>
    <n v="2"/>
    <n v="368121.54471749201"/>
    <n v="9708518.9685611296"/>
    <x v="0"/>
    <s v="TORETE"/>
    <s v="30├ 40"/>
    <s v="Cedrelinga"/>
    <s v="FOD"/>
    <n v="38.515496228238675"/>
    <n v="50"/>
    <x v="0"/>
    <s v="Inferior"/>
    <s v="Não"/>
    <x v="1"/>
    <n v="2.0384965974792215E-4"/>
    <n v="1.426947618235455E-3"/>
  </r>
  <r>
    <n v="1"/>
    <x v="0"/>
    <n v="26"/>
    <n v="490"/>
    <x v="5"/>
    <x v="5"/>
    <n v="183"/>
    <x v="127"/>
    <n v="18"/>
    <x v="127"/>
    <n v="3.3578621301988236"/>
    <n v="1"/>
    <n v="368089"/>
    <n v="9708523.5"/>
    <x v="1"/>
    <s v="TORA"/>
    <s v="50├ 60"/>
    <s v="Tachigali"/>
    <s v="FOD"/>
    <n v="39.152116000606256"/>
    <n v="50"/>
    <x v="1"/>
    <s v="Inferior"/>
    <s v="Não"/>
    <x v="1"/>
    <n v="4.6627424733953712E-4"/>
    <n v="5.8750555164781672E-3"/>
  </r>
  <r>
    <n v="1"/>
    <x v="0"/>
    <n v="27"/>
    <n v="491"/>
    <x v="39"/>
    <x v="39"/>
    <n v="248"/>
    <x v="117"/>
    <n v="20"/>
    <x v="117"/>
    <n v="6.8520659339467525"/>
    <n v="1"/>
    <n v="368074.53707863501"/>
    <n v="9708481.6035148595"/>
    <x v="3"/>
    <s v="TORA"/>
    <s v="70├ 80"/>
    <s v="Bertholletia"/>
    <s v="FOD"/>
    <n v="41.38028520389279"/>
    <n v="51.38028520389279"/>
    <x v="1"/>
    <s v="Inferior"/>
    <s v="Protegida"/>
    <x v="0"/>
    <n v="8.5633286477263882E-4"/>
    <n v="1.1988660106816942E-2"/>
  </r>
  <r>
    <n v="1"/>
    <x v="0"/>
    <n v="27"/>
    <n v="492"/>
    <x v="26"/>
    <x v="26"/>
    <n v="183"/>
    <x v="127"/>
    <n v="18"/>
    <x v="127"/>
    <n v="3.3578621301988236"/>
    <n v="1"/>
    <n v="368004.299999999"/>
    <n v="9708534.9000000004"/>
    <x v="4"/>
    <s v="TORA"/>
    <s v="50├ 60"/>
    <s v="Couratari"/>
    <s v="FOD"/>
    <n v="38.833806114422465"/>
    <n v="50"/>
    <x v="1"/>
    <s v="Inferior"/>
    <s v="Não"/>
    <x v="1"/>
    <n v="4.6627424733953712E-4"/>
    <n v="5.8750555164781672E-3"/>
  </r>
  <r>
    <n v="1"/>
    <x v="0"/>
    <n v="27"/>
    <n v="493"/>
    <x v="1"/>
    <x v="1"/>
    <n v="147"/>
    <x v="115"/>
    <n v="18"/>
    <x v="115"/>
    <n v="2.1666828741218422"/>
    <n v="1"/>
    <n v="368014.9"/>
    <n v="9708568.4000000004"/>
    <x v="0"/>
    <s v="TORETE"/>
    <s v="40├ 50"/>
    <s v="Pouteria"/>
    <s v="FOD"/>
    <n v="39.788735772973837"/>
    <n v="50"/>
    <x v="0"/>
    <s v="Inferior"/>
    <s v="Não"/>
    <x v="0"/>
    <n v="3.0086655948998353E-4"/>
    <n v="3.7909186495737918E-3"/>
  </r>
  <r>
    <n v="1"/>
    <x v="0"/>
    <n v="27"/>
    <n v="494"/>
    <x v="33"/>
    <x v="33"/>
    <n v="205"/>
    <x v="162"/>
    <n v="20"/>
    <x v="162"/>
    <n v="4.6819405384058319"/>
    <n v="1"/>
    <n v="368011.9"/>
    <n v="9708564.4000000004"/>
    <x v="0"/>
    <s v="TORA"/>
    <s v="60├ 70"/>
    <s v="Dipteryx"/>
    <s v="FOD"/>
    <n v="39.152116000606256"/>
    <n v="80"/>
    <x v="0"/>
    <s v="Inferior"/>
    <s v="Vulneravel"/>
    <x v="1"/>
    <n v="5.8512273416477215E-4"/>
    <n v="8.1917182783068105E-3"/>
  </r>
  <r>
    <n v="1"/>
    <x v="0"/>
    <n v="27"/>
    <n v="495"/>
    <x v="38"/>
    <x v="38"/>
    <n v="186"/>
    <x v="24"/>
    <n v="15"/>
    <x v="24"/>
    <n v="2.8907153158837851"/>
    <n v="2"/>
    <n v="368006.09999999899"/>
    <n v="9708589.9000000004"/>
    <x v="1"/>
    <s v="TORA"/>
    <s v="50├ 60"/>
    <s v="Caesalpinia"/>
    <s v="FOD"/>
    <n v="43.926764293363114"/>
    <n v="53.926764293363114"/>
    <x v="1"/>
    <s v="Inferior"/>
    <s v="Não"/>
    <x v="0"/>
    <n v="4.8168723643460915E-4"/>
    <n v="5.0577159825633952E-3"/>
  </r>
  <r>
    <n v="1"/>
    <x v="0"/>
    <n v="27"/>
    <n v="496"/>
    <x v="30"/>
    <x v="30"/>
    <n v="250"/>
    <x v="46"/>
    <n v="20"/>
    <x v="46"/>
    <n v="6.9630287602704213"/>
    <n v="1"/>
    <n v="367995.799999999"/>
    <n v="9708589.4000000004"/>
    <x v="4"/>
    <s v="TORA"/>
    <s v="70├ 80"/>
    <s v="Apuleia"/>
    <s v="FOD"/>
    <n v="39.788735772973837"/>
    <n v="50"/>
    <x v="1"/>
    <s v="Inferior"/>
    <s v="Não"/>
    <x v="1"/>
    <n v="8.7020037799638919E-4"/>
    <n v="1.2182805291949447E-2"/>
  </r>
  <r>
    <n v="1"/>
    <x v="0"/>
    <n v="27"/>
    <n v="497"/>
    <x v="18"/>
    <x v="18"/>
    <n v="143"/>
    <x v="15"/>
    <n v="13"/>
    <x v="15"/>
    <n v="1.4808245412352063"/>
    <n v="3"/>
    <n v="367992.09999999899"/>
    <n v="9708592.6999999899"/>
    <x v="0"/>
    <s v="TORETE"/>
    <s v="40├ 50"/>
    <s v="Coutarea"/>
    <s v="FOD"/>
    <n v="40.425355545341418"/>
    <n v="50.425355545341418"/>
    <x v="0"/>
    <s v="Inferior"/>
    <s v="Não"/>
    <x v="0"/>
    <n v="2.8471564047437059E-4"/>
    <n v="2.5909123283167721E-3"/>
  </r>
  <r>
    <n v="1"/>
    <x v="0"/>
    <n v="27"/>
    <n v="498"/>
    <x v="1"/>
    <x v="1"/>
    <n v="227"/>
    <x v="27"/>
    <n v="19"/>
    <x v="27"/>
    <n v="5.453728216617213"/>
    <n v="1"/>
    <n v="367973.4"/>
    <n v="9708571.6999999899"/>
    <x v="1"/>
    <s v="TORA"/>
    <s v="70├ 80"/>
    <s v="Pouteria"/>
    <s v="FOD"/>
    <n v="39.788735772973837"/>
    <n v="50"/>
    <x v="1"/>
    <s v="Inferior"/>
    <s v="Não"/>
    <x v="0"/>
    <n v="7.1744888444441493E-4"/>
    <n v="9.5420701631107191E-3"/>
  </r>
  <r>
    <n v="1"/>
    <x v="0"/>
    <n v="27"/>
    <n v="499"/>
    <x v="5"/>
    <x v="5"/>
    <n v="392"/>
    <x v="163"/>
    <n v="17"/>
    <x v="163"/>
    <n v="14.551549179287436"/>
    <n v="1"/>
    <n v="367962.5"/>
    <n v="9708578.8000000007"/>
    <x v="1"/>
    <s v="TORA"/>
    <s v="120├ 130"/>
    <s v="Tachigali"/>
    <s v="FOD"/>
    <n v="39.152116000606256"/>
    <n v="50"/>
    <x v="1"/>
    <s v="Inferior"/>
    <s v="Não"/>
    <x v="1"/>
    <n v="2.1394955341509938E-3"/>
    <n v="2.5459996856396827E-2"/>
  </r>
  <r>
    <n v="1"/>
    <x v="0"/>
    <n v="27"/>
    <n v="500"/>
    <x v="14"/>
    <x v="14"/>
    <n v="311"/>
    <x v="33"/>
    <n v="22"/>
    <x v="33"/>
    <n v="11.85309144310923"/>
    <n v="1"/>
    <n v="367956.09999999899"/>
    <n v="9708573.6999999899"/>
    <x v="1"/>
    <s v="TORA"/>
    <s v="90├ 100"/>
    <s v="Hymenolobium"/>
    <s v="FOD"/>
    <n v="41.38028520389279"/>
    <n v="51.38028520389279"/>
    <x v="1"/>
    <s v="Inferior"/>
    <s v="Não"/>
    <x v="1"/>
    <n v="1.3466664121630201E-3"/>
    <n v="2.0738662747310507E-2"/>
  </r>
  <r>
    <n v="1"/>
    <x v="0"/>
    <n v="27"/>
    <n v="501"/>
    <x v="15"/>
    <x v="15"/>
    <n v="135"/>
    <x v="25"/>
    <n v="14"/>
    <x v="25"/>
    <n v="1.421293430546398"/>
    <n v="1"/>
    <n v="367954.59999999899"/>
    <n v="9708575.0999999903"/>
    <x v="0"/>
    <s v="TORETE"/>
    <s v="40├ 50"/>
    <s v="Lecythis"/>
    <s v="FOD"/>
    <n v="38.833806114422465"/>
    <n v="50"/>
    <x v="0"/>
    <s v="Inferior"/>
    <s v="Não"/>
    <x v="1"/>
    <n v="2.53750430223747E-4"/>
    <n v="2.4867542161927207E-3"/>
  </r>
  <r>
    <n v="1"/>
    <x v="0"/>
    <n v="27"/>
    <n v="502"/>
    <x v="5"/>
    <x v="5"/>
    <n v="248"/>
    <x v="117"/>
    <n v="16"/>
    <x v="117"/>
    <n v="5.4816527471574021"/>
    <n v="1"/>
    <n v="367962"/>
    <n v="9708597.9000000004"/>
    <x v="1"/>
    <s v="TORA"/>
    <s v="70├ 80"/>
    <s v="Tachigali"/>
    <s v="FOD"/>
    <n v="39.152116000606256"/>
    <n v="50"/>
    <x v="1"/>
    <s v="Inferior"/>
    <s v="Não"/>
    <x v="1"/>
    <n v="8.5633286477263882E-4"/>
    <n v="9.5909280854535543E-3"/>
  </r>
  <r>
    <n v="1"/>
    <x v="0"/>
    <n v="27"/>
    <n v="503"/>
    <x v="17"/>
    <x v="17"/>
    <n v="153"/>
    <x v="73"/>
    <n v="18"/>
    <x v="73"/>
    <n v="2.3471645795880516"/>
    <n v="1"/>
    <n v="367973.09999999899"/>
    <n v="9708612.3000000007"/>
    <x v="0"/>
    <s v="TORETE"/>
    <s v="40├ 50"/>
    <s v="Buchenavia"/>
    <s v="FOD"/>
    <n v="41.38028520389279"/>
    <n v="51.38028520389279"/>
    <x v="0"/>
    <s v="Inferior"/>
    <s v="Não"/>
    <x v="0"/>
    <n v="3.2592833037627952E-4"/>
    <n v="4.1066969627411212E-3"/>
  </r>
  <r>
    <n v="1"/>
    <x v="0"/>
    <n v="27"/>
    <n v="504"/>
    <x v="17"/>
    <x v="17"/>
    <n v="257"/>
    <x v="164"/>
    <n v="22"/>
    <x v="164"/>
    <n v="8.0942591239329769"/>
    <n v="1"/>
    <n v="367972.9"/>
    <n v="9708621.1999999899"/>
    <x v="1"/>
    <s v="TORA"/>
    <s v="80├ 90"/>
    <s v="Buchenavia"/>
    <s v="FOD"/>
    <n v="41.38028520389279"/>
    <n v="51.38028520389279"/>
    <x v="1"/>
    <s v="Inferior"/>
    <s v="Não"/>
    <x v="0"/>
    <n v="9.1961383626053598E-4"/>
    <n v="1.4162053078412253E-2"/>
  </r>
  <r>
    <n v="1"/>
    <x v="0"/>
    <n v="27"/>
    <n v="505"/>
    <x v="52"/>
    <x v="52"/>
    <n v="147"/>
    <x v="115"/>
    <n v="15"/>
    <x v="115"/>
    <n v="1.8055690617682021"/>
    <n v="2"/>
    <n v="367971.4"/>
    <n v="9708622.5"/>
    <x v="0"/>
    <s v="TORETE"/>
    <s v="40├ 50"/>
    <s v="Ormosia"/>
    <s v="FOD"/>
    <n v="44.563384065730695"/>
    <n v="54.563384065730695"/>
    <x v="0"/>
    <s v="Inferior"/>
    <s v="Não"/>
    <x v="0"/>
    <n v="3.0086655948998353E-4"/>
    <n v="3.159098874644827E-3"/>
  </r>
  <r>
    <n v="1"/>
    <x v="0"/>
    <n v="27"/>
    <n v="506"/>
    <x v="28"/>
    <x v="28"/>
    <n v="162"/>
    <x v="42"/>
    <n v="15"/>
    <x v="42"/>
    <n v="2.192852721414444"/>
    <n v="1"/>
    <n v="367964.5"/>
    <n v="9708622.5"/>
    <x v="1"/>
    <s v="TORA"/>
    <s v="50├ 60"/>
    <s v="Protium"/>
    <s v="FOD"/>
    <n v="39.788735772973837"/>
    <n v="50"/>
    <x v="1"/>
    <s v="Inferior"/>
    <s v="Não"/>
    <x v="0"/>
    <n v="3.6540061952219585E-4"/>
    <n v="3.8367065049830572E-3"/>
  </r>
  <r>
    <n v="1"/>
    <x v="0"/>
    <n v="27"/>
    <n v="507"/>
    <x v="7"/>
    <x v="7"/>
    <n v="170"/>
    <x v="12"/>
    <n v="14"/>
    <x v="12"/>
    <n v="2.2537931491243302"/>
    <n v="3"/>
    <n v="367952"/>
    <n v="9708617.5999999903"/>
    <x v="0"/>
    <s v="TORA"/>
    <s v="50├ 60"/>
    <s v="Aspidosperma"/>
    <s v="FOD"/>
    <n v="47.109863155201019"/>
    <n v="57.109863155201019"/>
    <x v="0"/>
    <s v="Inferior"/>
    <s v="Não"/>
    <x v="0"/>
    <n v="4.0238065478553035E-4"/>
    <n v="3.9433304168981975E-3"/>
  </r>
  <r>
    <n v="1"/>
    <x v="0"/>
    <n v="27"/>
    <n v="508"/>
    <x v="64"/>
    <x v="64"/>
    <n v="300"/>
    <x v="9"/>
    <n v="22"/>
    <x v="9"/>
    <n v="11.029437556268345"/>
    <n v="1"/>
    <n v="367938"/>
    <n v="9708627.3000000007"/>
    <x v="1"/>
    <s v="TORA"/>
    <s v="90├ 100"/>
    <s v="Cedrelinga"/>
    <s v="FOD"/>
    <n v="38.515496228238675"/>
    <n v="50"/>
    <x v="1"/>
    <s v="Inferior"/>
    <s v="Não"/>
    <x v="1"/>
    <n v="1.2530885443148001E-3"/>
    <n v="1.929756358244792E-2"/>
  </r>
  <r>
    <n v="1"/>
    <x v="0"/>
    <n v="27"/>
    <n v="509"/>
    <x v="24"/>
    <x v="24"/>
    <n v="175"/>
    <x v="13"/>
    <n v="15"/>
    <x v="13"/>
    <n v="2.5589130693993796"/>
    <n v="1"/>
    <n v="367924.59999999899"/>
    <n v="9708631.1999999899"/>
    <x v="1"/>
    <s v="TORA"/>
    <s v="50├ 60"/>
    <s v="Virola"/>
    <s v="FOD"/>
    <n v="38.197186342054884"/>
    <n v="50"/>
    <x v="1"/>
    <s v="Inferior"/>
    <s v="Não"/>
    <x v="0"/>
    <n v="4.2639818521823071E-4"/>
    <n v="4.4771809447914212E-3"/>
  </r>
  <r>
    <n v="1"/>
    <x v="0"/>
    <n v="27"/>
    <n v="510"/>
    <x v="5"/>
    <x v="5"/>
    <n v="235"/>
    <x v="165"/>
    <n v="15"/>
    <x v="165"/>
    <n v="4.6143991594312084"/>
    <n v="2"/>
    <n v="367924.4"/>
    <n v="9708655.5"/>
    <x v="1"/>
    <s v="TORA"/>
    <s v="70├ 80"/>
    <s v="Tachigali"/>
    <s v="FOD"/>
    <n v="39.152116000606256"/>
    <n v="50"/>
    <x v="1"/>
    <s v="Inferior"/>
    <s v="Não"/>
    <x v="1"/>
    <n v="7.6890905399760946E-4"/>
    <n v="8.0735450669748993E-3"/>
  </r>
  <r>
    <n v="1"/>
    <x v="0"/>
    <n v="27"/>
    <n v="511"/>
    <x v="42"/>
    <x v="42"/>
    <n v="273"/>
    <x v="62"/>
    <n v="20"/>
    <x v="62"/>
    <n v="8.3031611275871082"/>
    <n v="2"/>
    <n v="367883.5"/>
    <n v="9708689.1999999899"/>
    <x v="1"/>
    <s v="TORA"/>
    <s v="80├ 90"/>
    <s v="Anacardium"/>
    <s v="FOD"/>
    <n v="57.295779513082323"/>
    <n v="67.295779513082323"/>
    <x v="1"/>
    <s v="Inferior"/>
    <s v="Não"/>
    <x v="0"/>
    <n v="1.0376826235470862E-3"/>
    <n v="1.4527556729659207E-2"/>
  </r>
  <r>
    <n v="1"/>
    <x v="0"/>
    <n v="27"/>
    <n v="512"/>
    <x v="56"/>
    <x v="56"/>
    <n v="157"/>
    <x v="166"/>
    <n v="18"/>
    <x v="166"/>
    <n v="2.4714964211314414"/>
    <n v="1"/>
    <n v="367886"/>
    <n v="9708699.0999999903"/>
    <x v="0"/>
    <s v="TORETE"/>
    <s v="40├ 50"/>
    <s v="Cordia"/>
    <s v="FOD"/>
    <n v="40.425355545341418"/>
    <n v="50.425355545341418"/>
    <x v="0"/>
    <s v="Inferior"/>
    <s v="Não"/>
    <x v="1"/>
    <n v="3.4319310587572804E-4"/>
    <n v="4.3242331340341729E-3"/>
  </r>
  <r>
    <n v="1"/>
    <x v="0"/>
    <n v="27"/>
    <n v="513"/>
    <x v="5"/>
    <x v="5"/>
    <n v="200"/>
    <x v="14"/>
    <n v="18"/>
    <x v="14"/>
    <n v="4.0107045659157619"/>
    <n v="1"/>
    <n v="367875.7"/>
    <n v="9708698.8000000007"/>
    <x v="1"/>
    <s v="TORA"/>
    <s v="60├ 70"/>
    <s v="Tachigali"/>
    <s v="FOD"/>
    <n v="39.152116000606256"/>
    <n v="50"/>
    <x v="1"/>
    <s v="Inferior"/>
    <s v="Não"/>
    <x v="1"/>
    <n v="5.5692824191768894E-4"/>
    <n v="7.0172958481628809E-3"/>
  </r>
  <r>
    <n v="1"/>
    <x v="0"/>
    <n v="27"/>
    <n v="514"/>
    <x v="18"/>
    <x v="18"/>
    <n v="149"/>
    <x v="167"/>
    <n v="14"/>
    <x v="167"/>
    <n v="1.7313654568757524"/>
    <n v="3"/>
    <n v="367851.2"/>
    <n v="9708666.9000000004"/>
    <x v="0"/>
    <s v="TORETE"/>
    <s v="40├ 50"/>
    <s v="Coutarea"/>
    <s v="FOD"/>
    <n v="40.425355545341418"/>
    <n v="50.425355545341418"/>
    <x v="0"/>
    <s v="Inferior"/>
    <s v="Não"/>
    <x v="0"/>
    <n v="3.0910909747036534E-4"/>
    <n v="3.0292691552095802E-3"/>
  </r>
  <r>
    <n v="1"/>
    <x v="0"/>
    <n v="27"/>
    <n v="515"/>
    <x v="41"/>
    <x v="41"/>
    <n v="150"/>
    <x v="37"/>
    <n v="14"/>
    <x v="37"/>
    <n v="1.7546832475881458"/>
    <n v="1"/>
    <n v="367851.59999999899"/>
    <n v="9708670.5999999903"/>
    <x v="0"/>
    <s v="TORETE"/>
    <s v="40├ 50"/>
    <s v="Qualea"/>
    <s v="FOD"/>
    <n v="40.107045659157627"/>
    <n v="50.107045659157627"/>
    <x v="0"/>
    <s v="Inferior"/>
    <s v="Não"/>
    <x v="0"/>
    <n v="3.1327213607870003E-4"/>
    <n v="3.07006693357126E-3"/>
  </r>
  <r>
    <n v="1"/>
    <x v="0"/>
    <n v="27"/>
    <n v="516"/>
    <x v="30"/>
    <x v="30"/>
    <n v="174"/>
    <x v="126"/>
    <n v="15"/>
    <x v="126"/>
    <n v="2.5297519049513673"/>
    <n v="1"/>
    <n v="367849"/>
    <n v="9708675.5"/>
    <x v="4"/>
    <s v="TORA"/>
    <s v="50├ 60"/>
    <s v="Apuleia"/>
    <s v="FOD"/>
    <n v="39.788735772973837"/>
    <n v="50"/>
    <x v="1"/>
    <s v="Inferior"/>
    <s v="Não"/>
    <x v="1"/>
    <n v="4.2153898630749889E-4"/>
    <n v="4.4261593562287373E-3"/>
  </r>
  <r>
    <n v="1"/>
    <x v="0"/>
    <n v="27"/>
    <n v="517"/>
    <x v="47"/>
    <x v="47"/>
    <n v="216"/>
    <x v="116"/>
    <n v="18"/>
    <x v="116"/>
    <n v="4.6780858056841446"/>
    <n v="1"/>
    <n v="367857"/>
    <n v="9708685.9000000004"/>
    <x v="1"/>
    <s v="TORA"/>
    <s v="60├ 70"/>
    <s v="Brosimum"/>
    <s v="FOD"/>
    <n v="41.38028520389279"/>
    <n v="51.38028520389279"/>
    <x v="1"/>
    <s v="Inferior"/>
    <s v="Não"/>
    <x v="0"/>
    <n v="6.4960110137279241E-4"/>
    <n v="8.1849738772971845E-3"/>
  </r>
  <r>
    <n v="1"/>
    <x v="0"/>
    <n v="27"/>
    <n v="518"/>
    <x v="5"/>
    <x v="5"/>
    <n v="135"/>
    <x v="25"/>
    <n v="14"/>
    <x v="25"/>
    <n v="1.421293430546398"/>
    <n v="1"/>
    <n v="367843.7"/>
    <n v="9708673.5"/>
    <x v="0"/>
    <s v="TORETE"/>
    <s v="40├ 50"/>
    <s v="Tachigali"/>
    <s v="FOD"/>
    <n v="39.152116000606256"/>
    <n v="50"/>
    <x v="0"/>
    <s v="Inferior"/>
    <s v="Não"/>
    <x v="1"/>
    <n v="2.53750430223747E-4"/>
    <n v="2.4867542161927207E-3"/>
  </r>
  <r>
    <n v="1"/>
    <x v="0"/>
    <n v="27"/>
    <n v="519"/>
    <x v="32"/>
    <x v="32"/>
    <n v="280"/>
    <x v="70"/>
    <n v="18"/>
    <x v="70"/>
    <n v="7.8609809491948939"/>
    <n v="1"/>
    <n v="367841.09999999899"/>
    <n v="9708686.5999999903"/>
    <x v="1"/>
    <s v="TORA"/>
    <s v="80├ 90"/>
    <s v="Cordia"/>
    <s v="FOD"/>
    <n v="42.335214862444161"/>
    <n v="52.335214862444161"/>
    <x v="1"/>
    <s v="Inferior"/>
    <s v="Não"/>
    <x v="0"/>
    <n v="1.0915793541586703E-3"/>
    <n v="1.3753899862399247E-2"/>
  </r>
  <r>
    <n v="1"/>
    <x v="0"/>
    <n v="27"/>
    <n v="520"/>
    <x v="41"/>
    <x v="41"/>
    <n v="132"/>
    <x v="5"/>
    <n v="14"/>
    <x v="5"/>
    <n v="1.3588267069322602"/>
    <n v="1"/>
    <n v="367839.59999999899"/>
    <n v="9708717.4000000004"/>
    <x v="0"/>
    <s v="TORETE"/>
    <s v="40├ 50"/>
    <s v="Qualea"/>
    <s v="FOD"/>
    <n v="40.107045659157627"/>
    <n v="50.107045659157627"/>
    <x v="0"/>
    <s v="Inferior"/>
    <s v="Não"/>
    <x v="0"/>
    <n v="2.4259794217934533E-4"/>
    <n v="2.3774598333575841E-3"/>
  </r>
  <r>
    <n v="1"/>
    <x v="0"/>
    <n v="27"/>
    <n v="521"/>
    <x v="28"/>
    <x v="28"/>
    <n v="175"/>
    <x v="13"/>
    <n v="15"/>
    <x v="13"/>
    <n v="2.5589130693993796"/>
    <n v="1"/>
    <n v="367850.59999999899"/>
    <n v="9708731.8000000007"/>
    <x v="1"/>
    <s v="TORA"/>
    <s v="50├ 60"/>
    <s v="Protium"/>
    <s v="FOD"/>
    <n v="39.788735772973837"/>
    <n v="50"/>
    <x v="1"/>
    <s v="Inferior"/>
    <s v="Não"/>
    <x v="0"/>
    <n v="4.2639818521823071E-4"/>
    <n v="4.4771809447914212E-3"/>
  </r>
  <r>
    <n v="1"/>
    <x v="0"/>
    <n v="27"/>
    <n v="522"/>
    <x v="18"/>
    <x v="18"/>
    <n v="154"/>
    <x v="111"/>
    <n v="12"/>
    <x v="111"/>
    <n v="1.5852978247543035"/>
    <n v="2"/>
    <n v="367833.4"/>
    <n v="9708725.6999999899"/>
    <x v="0"/>
    <s v="TORETE"/>
    <s v="40├ 50"/>
    <s v="Coutarea"/>
    <s v="FOD"/>
    <n v="40.425355545341418"/>
    <n v="50.425355545341418"/>
    <x v="0"/>
    <s v="Inferior"/>
    <s v="Não"/>
    <x v="0"/>
    <n v="3.3020275463299778E-4"/>
    <n v="2.7737031389171813E-3"/>
  </r>
  <r>
    <n v="1"/>
    <x v="0"/>
    <n v="27"/>
    <n v="523"/>
    <x v="26"/>
    <x v="26"/>
    <n v="347"/>
    <x v="168"/>
    <n v="22"/>
    <x v="168"/>
    <n v="14.756039407919058"/>
    <n v="1"/>
    <n v="367827.20000000001"/>
    <n v="9708717.6999999899"/>
    <x v="4"/>
    <s v="TORA"/>
    <s v="110├ 120"/>
    <s v="Couratari"/>
    <s v="FOD"/>
    <n v="38.833806114422465"/>
    <n v="50"/>
    <x v="1"/>
    <s v="Inferior"/>
    <s v="Não"/>
    <x v="1"/>
    <n v="1.6764793170266753E-3"/>
    <n v="2.5817781482210797E-2"/>
  </r>
  <r>
    <n v="1"/>
    <x v="0"/>
    <n v="27"/>
    <n v="524"/>
    <x v="26"/>
    <x v="26"/>
    <n v="203"/>
    <x v="56"/>
    <n v="22"/>
    <x v="56"/>
    <n v="5.0501343584029144"/>
    <n v="1"/>
    <n v="367763.20000000001"/>
    <n v="9708749.0999999903"/>
    <x v="4"/>
    <s v="TORA"/>
    <s v="60├ 70"/>
    <s v="Couratari"/>
    <s v="FOD"/>
    <n v="38.833806114422465"/>
    <n v="50"/>
    <x v="1"/>
    <s v="Inferior"/>
    <s v="Não"/>
    <x v="1"/>
    <n v="5.7376139802965123E-4"/>
    <n v="8.8359255296566273E-3"/>
  </r>
  <r>
    <n v="1"/>
    <x v="0"/>
    <n v="27"/>
    <n v="525"/>
    <x v="1"/>
    <x v="1"/>
    <n v="142"/>
    <x v="19"/>
    <n v="15"/>
    <x v="19"/>
    <n v="1.6848301430651129"/>
    <n v="1"/>
    <n v="367766.59999999899"/>
    <n v="9708778.3000000007"/>
    <x v="0"/>
    <s v="TORETE"/>
    <s v="40├ 50"/>
    <s v="Pouteria"/>
    <s v="FOD"/>
    <n v="39.788735772973837"/>
    <n v="50"/>
    <x v="0"/>
    <s v="Inferior"/>
    <s v="Não"/>
    <x v="0"/>
    <n v="2.8074752675070699E-4"/>
    <n v="2.9478490308824231E-3"/>
  </r>
  <r>
    <n v="1"/>
    <x v="0"/>
    <n v="27"/>
    <n v="526"/>
    <x v="26"/>
    <x v="26"/>
    <n v="327"/>
    <x v="169"/>
    <n v="24"/>
    <x v="169"/>
    <n v="14.29535428429355"/>
    <n v="1"/>
    <n v="367764.4"/>
    <n v="9708780.1999999899"/>
    <x v="4"/>
    <s v="TORA"/>
    <s v="100├ 110"/>
    <s v="Couratari"/>
    <s v="FOD"/>
    <n v="38.833806114422465"/>
    <n v="50"/>
    <x v="1"/>
    <s v="Inferior"/>
    <s v="Não"/>
    <x v="1"/>
    <n v="1.488794499500414E-3"/>
    <n v="2.5011747591606955E-2"/>
  </r>
  <r>
    <n v="1"/>
    <x v="0"/>
    <n v="27"/>
    <n v="527"/>
    <x v="56"/>
    <x v="56"/>
    <n v="165"/>
    <x v="7"/>
    <n v="15"/>
    <x v="7"/>
    <n v="2.2748214959803468"/>
    <n v="1"/>
    <n v="367765.9"/>
    <n v="9708793.6999999899"/>
    <x v="1"/>
    <s v="TORA"/>
    <s v="50├ 60"/>
    <s v="Cordia"/>
    <s v="FOD"/>
    <n v="40.425355545341418"/>
    <n v="50.425355545341418"/>
    <x v="1"/>
    <s v="Inferior"/>
    <s v="Não"/>
    <x v="1"/>
    <n v="3.7905928465522713E-4"/>
    <n v="3.9801224888798845E-3"/>
  </r>
  <r>
    <n v="1"/>
    <x v="0"/>
    <n v="27"/>
    <n v="528"/>
    <x v="24"/>
    <x v="24"/>
    <n v="150"/>
    <x v="37"/>
    <n v="15"/>
    <x v="37"/>
    <n v="1.8800177652730132"/>
    <n v="1"/>
    <n v="367765.9"/>
    <n v="9708793.6999999899"/>
    <x v="0"/>
    <s v="TORETE"/>
    <s v="40├ 50"/>
    <s v="Virola"/>
    <s v="FOD"/>
    <n v="38.197186342054884"/>
    <n v="50"/>
    <x v="0"/>
    <s v="Inferior"/>
    <s v="Não"/>
    <x v="0"/>
    <n v="3.1327213607870003E-4"/>
    <n v="3.28935742882635E-3"/>
  </r>
  <r>
    <n v="1"/>
    <x v="0"/>
    <n v="27"/>
    <n v="529"/>
    <x v="14"/>
    <x v="14"/>
    <n v="238"/>
    <x v="125"/>
    <n v="20"/>
    <x v="125"/>
    <n v="6.3106208175481244"/>
    <n v="1"/>
    <n v="367772"/>
    <n v="9708801.6999999899"/>
    <x v="1"/>
    <s v="TORA"/>
    <s v="70├ 80"/>
    <s v="Hymenolobium"/>
    <s v="FOD"/>
    <n v="41.38028520389279"/>
    <n v="51.38028520389279"/>
    <x v="1"/>
    <s v="Inferior"/>
    <s v="Não"/>
    <x v="1"/>
    <n v="7.886660833796395E-4"/>
    <n v="1.1041325167314953E-2"/>
  </r>
  <r>
    <n v="1"/>
    <x v="0"/>
    <n v="27"/>
    <n v="530"/>
    <x v="5"/>
    <x v="5"/>
    <n v="220"/>
    <x v="68"/>
    <n v="16"/>
    <x v="68"/>
    <n v="4.3137355775627295"/>
    <n v="1"/>
    <n v="367754.59999999899"/>
    <n v="9708803.6999999899"/>
    <x v="1"/>
    <s v="TORA"/>
    <s v="70├ 80"/>
    <s v="Tachigali"/>
    <s v="FOD"/>
    <n v="39.152116000606256"/>
    <n v="50"/>
    <x v="1"/>
    <s v="Inferior"/>
    <s v="Não"/>
    <x v="1"/>
    <n v="6.7388317272040353E-4"/>
    <n v="7.5474915344685188E-3"/>
  </r>
  <r>
    <n v="1"/>
    <x v="0"/>
    <n v="27"/>
    <n v="531"/>
    <x v="47"/>
    <x v="47"/>
    <n v="173"/>
    <x v="100"/>
    <n v="20"/>
    <x v="100"/>
    <n v="3.3343438042581353"/>
    <n v="1"/>
    <n v="367735.2"/>
    <n v="9708806.1999999899"/>
    <x v="1"/>
    <s v="TORA"/>
    <s v="50├ 60"/>
    <s v="Brosimum"/>
    <s v="FOD"/>
    <n v="41.38028520389279"/>
    <n v="51.38028520389279"/>
    <x v="1"/>
    <s v="Inferior"/>
    <s v="Não"/>
    <x v="0"/>
    <n v="4.1670763380886292E-4"/>
    <n v="5.8339068733240804E-3"/>
  </r>
  <r>
    <n v="1"/>
    <x v="0"/>
    <n v="27"/>
    <n v="532"/>
    <x v="11"/>
    <x v="11"/>
    <n v="247"/>
    <x v="74"/>
    <n v="22"/>
    <x v="74"/>
    <n v="7.4766106207819494"/>
    <n v="1"/>
    <n v="367692.2"/>
    <n v="9708861.8000000007"/>
    <x v="1"/>
    <s v="TORA"/>
    <s v="70├ 80"/>
    <s v="Bowdichia"/>
    <s v="FOD"/>
    <n v="48.383102699936181"/>
    <n v="58.383102699936181"/>
    <x v="1"/>
    <s v="Inferior"/>
    <s v="Não"/>
    <x v="0"/>
    <n v="8.4944087777890709E-4"/>
    <n v="1.3081389517795168E-2"/>
  </r>
  <r>
    <n v="1"/>
    <x v="0"/>
    <n v="27"/>
    <n v="533"/>
    <x v="1"/>
    <x v="1"/>
    <n v="183"/>
    <x v="127"/>
    <n v="18"/>
    <x v="127"/>
    <n v="3.3578621301988236"/>
    <n v="1"/>
    <n v="367662.5"/>
    <n v="9708891.5999999903"/>
    <x v="1"/>
    <s v="TORA"/>
    <s v="50├ 60"/>
    <s v="Pouteria"/>
    <s v="FOD"/>
    <n v="39.788735772973837"/>
    <n v="50"/>
    <x v="1"/>
    <s v="Inferior"/>
    <s v="Não"/>
    <x v="0"/>
    <n v="4.6627424733953712E-4"/>
    <n v="5.8750555164781672E-3"/>
  </r>
  <r>
    <n v="1"/>
    <x v="0"/>
    <n v="27"/>
    <n v="534"/>
    <x v="18"/>
    <x v="18"/>
    <n v="192"/>
    <x v="55"/>
    <n v="10"/>
    <x v="55"/>
    <n v="2.05348073774887"/>
    <n v="2"/>
    <n v="367655"/>
    <n v="9708898.1999999899"/>
    <x v="1"/>
    <s v="TORA"/>
    <s v="60├ 70"/>
    <s v="Coutarea"/>
    <s v="FOD"/>
    <n v="40.425355545341418"/>
    <n v="50.425355545341418"/>
    <x v="1"/>
    <s v="Inferior"/>
    <s v="Não"/>
    <x v="0"/>
    <n v="5.1326506775134213E-4"/>
    <n v="3.5928554742593946E-3"/>
  </r>
  <r>
    <n v="1"/>
    <x v="0"/>
    <n v="27"/>
    <n v="535"/>
    <x v="62"/>
    <x v="62"/>
    <n v="187"/>
    <x v="63"/>
    <n v="18"/>
    <x v="63"/>
    <n v="3.5062581991377066"/>
    <n v="1"/>
    <n v="367651.299999999"/>
    <n v="9708901.5999999903"/>
    <x v="1"/>
    <s v="TORA"/>
    <s v="50├ 60"/>
    <s v="Swartzia"/>
    <s v="FOD"/>
    <n v="42.335214862444161"/>
    <n v="52.335214862444161"/>
    <x v="1"/>
    <s v="Inferior"/>
    <s v="Não"/>
    <x v="0"/>
    <n v="4.8688059229049158E-4"/>
    <n v="6.1346954628601937E-3"/>
  </r>
  <r>
    <n v="1"/>
    <x v="0"/>
    <n v="27"/>
    <n v="536"/>
    <x v="1"/>
    <x v="1"/>
    <n v="130"/>
    <x v="0"/>
    <n v="15"/>
    <x v="0"/>
    <n v="1.4121022325828414"/>
    <n v="1"/>
    <n v="367644.299999999"/>
    <n v="9708895.6999999899"/>
    <x v="0"/>
    <s v="TORETE"/>
    <s v="40├ 50"/>
    <s v="Pouteria"/>
    <s v="FOD"/>
    <n v="39.788735772973837"/>
    <n v="50"/>
    <x v="0"/>
    <s v="Inferior"/>
    <s v="Não"/>
    <x v="0"/>
    <n v="2.3530218221022364E-4"/>
    <n v="2.470672913207348E-3"/>
  </r>
  <r>
    <n v="1"/>
    <x v="0"/>
    <n v="27"/>
    <n v="537"/>
    <x v="17"/>
    <x v="17"/>
    <n v="183"/>
    <x v="127"/>
    <n v="18"/>
    <x v="127"/>
    <n v="3.3578621301988236"/>
    <n v="3"/>
    <n v="367632.5"/>
    <n v="9708882"/>
    <x v="2"/>
    <s v="TORA"/>
    <s v="50├ 60"/>
    <s v="Buchenavia"/>
    <s v="FOD"/>
    <n v="41.38028520389279"/>
    <n v="51.38028520389279"/>
    <x v="1"/>
    <s v="Inferior"/>
    <s v="Não"/>
    <x v="0"/>
    <n v="4.6627424733953712E-4"/>
    <n v="5.8750555164781672E-3"/>
  </r>
  <r>
    <n v="1"/>
    <x v="0"/>
    <n v="28"/>
    <n v="538"/>
    <x v="47"/>
    <x v="47"/>
    <n v="170"/>
    <x v="12"/>
    <n v="16"/>
    <x v="12"/>
    <n v="2.5757635989992345"/>
    <n v="1"/>
    <n v="367578.09999999899"/>
    <n v="9708854.6999999899"/>
    <x v="1"/>
    <s v="TORA"/>
    <s v="50├ 60"/>
    <s v="Brosimum"/>
    <s v="FOD"/>
    <n v="41.38028520389279"/>
    <n v="51.38028520389279"/>
    <x v="1"/>
    <s v="Inferior"/>
    <s v="Não"/>
    <x v="0"/>
    <n v="4.0238065478553035E-4"/>
    <n v="4.5066633335979402E-3"/>
  </r>
  <r>
    <n v="1"/>
    <x v="0"/>
    <n v="28"/>
    <n v="539"/>
    <x v="64"/>
    <x v="64"/>
    <n v="178"/>
    <x v="170"/>
    <n v="18"/>
    <x v="170"/>
    <n v="3.1768790866618755"/>
    <n v="1"/>
    <n v="367631"/>
    <n v="9708804"/>
    <x v="1"/>
    <s v="TORA"/>
    <s v="50├ 60"/>
    <s v="Cedrelinga"/>
    <s v="FOD"/>
    <n v="38.515496228238675"/>
    <n v="50"/>
    <x v="1"/>
    <s v="Inferior"/>
    <s v="Não"/>
    <x v="1"/>
    <n v="4.4114286042300146E-4"/>
    <n v="5.5584000413298187E-3"/>
  </r>
  <r>
    <n v="1"/>
    <x v="0"/>
    <n v="28"/>
    <n v="540"/>
    <x v="10"/>
    <x v="10"/>
    <n v="128"/>
    <x v="11"/>
    <n v="12"/>
    <x v="11"/>
    <n v="1.0951897267993975"/>
    <n v="2"/>
    <n v="367635.59999999899"/>
    <n v="9708806.6999999899"/>
    <x v="0"/>
    <s v="TORETE"/>
    <s v="40├ 50"/>
    <s v="Astronium"/>
    <s v="FOD"/>
    <n v="40.107045659157627"/>
    <n v="50.107045659157627"/>
    <x v="0"/>
    <s v="Inferior"/>
    <s v="Não"/>
    <x v="1"/>
    <n v="2.2811780788948541E-4"/>
    <n v="1.9161895862716775E-3"/>
  </r>
  <r>
    <n v="1"/>
    <x v="0"/>
    <n v="28"/>
    <n v="541"/>
    <x v="46"/>
    <x v="46"/>
    <n v="300"/>
    <x v="9"/>
    <n v="20"/>
    <x v="9"/>
    <n v="10.026761414789403"/>
    <n v="1"/>
    <n v="367665.4"/>
    <n v="9708787.1999999899"/>
    <x v="1"/>
    <s v="TORA"/>
    <s v="90├ 100"/>
    <s v="Aspidosperma"/>
    <s v="FOD"/>
    <n v="41.38028520389279"/>
    <n v="51.38028520389279"/>
    <x v="1"/>
    <s v="Inferior"/>
    <s v="Não"/>
    <x v="0"/>
    <n v="1.2530885443148001E-3"/>
    <n v="1.75432396204072E-2"/>
  </r>
  <r>
    <n v="1"/>
    <x v="0"/>
    <n v="28"/>
    <n v="542"/>
    <x v="56"/>
    <x v="56"/>
    <n v="283"/>
    <x v="171"/>
    <n v="20"/>
    <x v="171"/>
    <n v="8.922592166100765"/>
    <n v="1"/>
    <n v="367669.5"/>
    <n v="9708779.5"/>
    <x v="1"/>
    <s v="TORA"/>
    <s v="90├ 100"/>
    <s v="Cordia"/>
    <s v="FOD"/>
    <n v="40.425355545341418"/>
    <n v="50.425355545341418"/>
    <x v="1"/>
    <s v="Inferior"/>
    <s v="Não"/>
    <x v="1"/>
    <n v="1.1150956491736452E-3"/>
    <n v="1.561133908843103E-2"/>
  </r>
  <r>
    <n v="1"/>
    <x v="0"/>
    <n v="28"/>
    <n v="543"/>
    <x v="19"/>
    <x v="19"/>
    <n v="146"/>
    <x v="29"/>
    <n v="12"/>
    <x v="29"/>
    <n v="1.424869642117673"/>
    <n v="1"/>
    <n v="367674.799999999"/>
    <n v="9708774.9000000004"/>
    <x v="0"/>
    <s v="TORETE"/>
    <s v="40├ 50"/>
    <s v="Piptadenia"/>
    <s v="FOD"/>
    <n v="39.788735772973837"/>
    <n v="50"/>
    <x v="0"/>
    <s v="Inferior"/>
    <s v="Não"/>
    <x v="1"/>
    <n v="2.9678706011793647E-4"/>
    <n v="2.4930113049906658E-3"/>
  </r>
  <r>
    <n v="1"/>
    <x v="0"/>
    <n v="28"/>
    <n v="544"/>
    <x v="26"/>
    <x v="26"/>
    <n v="232"/>
    <x v="69"/>
    <n v="20"/>
    <x v="69"/>
    <n v="5.9964489598847228"/>
    <n v="1"/>
    <n v="367747.59999999899"/>
    <n v="9708717.5"/>
    <x v="4"/>
    <s v="TORA"/>
    <s v="70├ 80"/>
    <s v="Couratari"/>
    <s v="FOD"/>
    <n v="38.833806114422465"/>
    <n v="50"/>
    <x v="1"/>
    <s v="Inferior"/>
    <s v="Não"/>
    <x v="1"/>
    <n v="7.4940264232444247E-4"/>
    <n v="1.0491636992542193E-2"/>
  </r>
  <r>
    <n v="1"/>
    <x v="0"/>
    <n v="28"/>
    <n v="545"/>
    <x v="53"/>
    <x v="53"/>
    <n v="468"/>
    <x v="172"/>
    <n v="22"/>
    <x v="172"/>
    <n v="26.841239236934655"/>
    <n v="1"/>
    <n v="367674.799999999"/>
    <n v="9708774.9000000004"/>
    <x v="1"/>
    <s v="TORA"/>
    <s v="140├ 150"/>
    <s v="Enterolobium"/>
    <s v="FOD"/>
    <n v="42.971834634811742"/>
    <n v="52.971834634811742"/>
    <x v="1"/>
    <s v="Inferior"/>
    <s v="Não"/>
    <x v="1"/>
    <n v="3.0495162814444987E-3"/>
    <n v="4.6962550734245281E-2"/>
  </r>
  <r>
    <n v="1"/>
    <x v="0"/>
    <n v="28"/>
    <n v="546"/>
    <x v="26"/>
    <x v="26"/>
    <n v="232"/>
    <x v="69"/>
    <n v="20"/>
    <x v="69"/>
    <n v="5.9964489598847228"/>
    <n v="1"/>
    <n v="367740.4"/>
    <n v="9708704.3000000007"/>
    <x v="4"/>
    <s v="TORA"/>
    <s v="70├ 80"/>
    <s v="Couratari"/>
    <s v="FOD"/>
    <n v="38.833806114422465"/>
    <n v="50"/>
    <x v="1"/>
    <s v="Inferior"/>
    <s v="Não"/>
    <x v="1"/>
    <n v="7.4940264232444247E-4"/>
    <n v="1.0491636992542193E-2"/>
  </r>
  <r>
    <n v="1"/>
    <x v="0"/>
    <n v="28"/>
    <n v="547"/>
    <x v="47"/>
    <x v="47"/>
    <n v="247"/>
    <x v="74"/>
    <n v="23"/>
    <x v="74"/>
    <n v="7.8164565580902199"/>
    <n v="1"/>
    <n v="367792.59999999899"/>
    <n v="9708660.6999999899"/>
    <x v="1"/>
    <s v="TORA"/>
    <s v="70├ 80"/>
    <s v="Brosimum"/>
    <s v="FOD"/>
    <n v="41.38028520389279"/>
    <n v="51.38028520389279"/>
    <x v="1"/>
    <s v="Inferior"/>
    <s v="Não"/>
    <x v="0"/>
    <n v="8.4944087777890709E-4"/>
    <n v="1.3675998132240404E-2"/>
  </r>
  <r>
    <n v="1"/>
    <x v="0"/>
    <n v="28"/>
    <n v="548"/>
    <x v="15"/>
    <x v="15"/>
    <n v="135"/>
    <x v="25"/>
    <n v="15"/>
    <x v="25"/>
    <n v="1.5228143898711408"/>
    <n v="1"/>
    <n v="367811.9"/>
    <n v="9708674.5"/>
    <x v="0"/>
    <s v="TORETE"/>
    <s v="40├ 50"/>
    <s v="Lecythis"/>
    <s v="FOD"/>
    <n v="38.833806114422465"/>
    <n v="50"/>
    <x v="0"/>
    <s v="Inferior"/>
    <s v="Não"/>
    <x v="1"/>
    <n v="2.53750430223747E-4"/>
    <n v="2.6643795173493436E-3"/>
  </r>
  <r>
    <n v="1"/>
    <x v="0"/>
    <n v="28"/>
    <n v="549"/>
    <x v="1"/>
    <x v="1"/>
    <n v="148"/>
    <x v="128"/>
    <n v="15"/>
    <x v="128"/>
    <n v="1.8302181835795592"/>
    <n v="1"/>
    <n v="367811.9"/>
    <n v="9708674.5"/>
    <x v="0"/>
    <s v="TORETE"/>
    <s v="40├ 50"/>
    <s v="Pouteria"/>
    <s v="FOD"/>
    <n v="39.788735772973837"/>
    <n v="50"/>
    <x v="0"/>
    <s v="Inferior"/>
    <s v="Não"/>
    <x v="0"/>
    <n v="3.0497390527412649E-4"/>
    <n v="3.2022260053783274E-3"/>
  </r>
  <r>
    <n v="1"/>
    <x v="0"/>
    <n v="28"/>
    <n v="550"/>
    <x v="19"/>
    <x v="19"/>
    <n v="222"/>
    <x v="6"/>
    <n v="20"/>
    <x v="6"/>
    <n v="5.4906545507386779"/>
    <n v="2"/>
    <n v="367853.09999999899"/>
    <n v="9708616.3000000007"/>
    <x v="4"/>
    <s v="TORA"/>
    <s v="70├ 80"/>
    <s v="Piptadenia"/>
    <s v="FOD"/>
    <n v="39.788735772973837"/>
    <n v="50"/>
    <x v="1"/>
    <s v="Inferior"/>
    <s v="Não"/>
    <x v="1"/>
    <n v="6.8619128686678451E-4"/>
    <n v="9.6066780161349827E-3"/>
  </r>
  <r>
    <n v="1"/>
    <x v="0"/>
    <n v="28"/>
    <n v="551"/>
    <x v="39"/>
    <x v="39"/>
    <n v="439"/>
    <x v="173"/>
    <n v="22"/>
    <x v="173"/>
    <n v="23.61782483646213"/>
    <n v="1"/>
    <n v="367845.7"/>
    <n v="9708606.6999999899"/>
    <x v="3"/>
    <s v="TORA"/>
    <s v="130├ 140"/>
    <s v="Bertholletia"/>
    <s v="FOD"/>
    <n v="41.38028520389279"/>
    <n v="51.38028520389279"/>
    <x v="1"/>
    <s v="Inferior"/>
    <s v="Protegida"/>
    <x v="0"/>
    <n v="2.683294192765473E-3"/>
    <n v="4.132273056858829E-2"/>
  </r>
  <r>
    <n v="1"/>
    <x v="0"/>
    <n v="28"/>
    <n v="552"/>
    <x v="15"/>
    <x v="15"/>
    <n v="178"/>
    <x v="170"/>
    <n v="18"/>
    <x v="170"/>
    <n v="3.1768790866618755"/>
    <n v="1"/>
    <n v="367877.2"/>
    <n v="9708577.0999999903"/>
    <x v="1"/>
    <s v="TORA"/>
    <s v="50├ 60"/>
    <s v="Lecythis"/>
    <s v="FOD"/>
    <n v="38.833806114422465"/>
    <n v="50"/>
    <x v="1"/>
    <s v="Inferior"/>
    <s v="Não"/>
    <x v="1"/>
    <n v="4.4114286042300146E-4"/>
    <n v="5.5584000413298187E-3"/>
  </r>
  <r>
    <n v="1"/>
    <x v="0"/>
    <n v="28"/>
    <n v="553"/>
    <x v="26"/>
    <x v="26"/>
    <n v="312"/>
    <x v="76"/>
    <n v="22"/>
    <x v="76"/>
    <n v="11.92943966085984"/>
    <n v="1"/>
    <n v="367883.09999999899"/>
    <n v="9708573.5999999903"/>
    <x v="4"/>
    <s v="TORA"/>
    <s v="90├ 100"/>
    <s v="Couratari"/>
    <s v="FOD"/>
    <n v="38.833806114422465"/>
    <n v="50"/>
    <x v="1"/>
    <s v="Inferior"/>
    <s v="Não"/>
    <x v="1"/>
    <n v="1.3553405695308877E-3"/>
    <n v="2.0872244770775667E-2"/>
  </r>
  <r>
    <n v="1"/>
    <x v="0"/>
    <n v="28"/>
    <n v="554"/>
    <x v="55"/>
    <x v="55"/>
    <n v="185"/>
    <x v="174"/>
    <n v="18"/>
    <x v="174"/>
    <n v="3.4316590942116738"/>
    <n v="1"/>
    <n v="367929.09999999899"/>
    <n v="9708559.6999999899"/>
    <x v="1"/>
    <s v="TORA"/>
    <s v="50├ 60"/>
    <s v="Platymiscium"/>
    <s v="FOD"/>
    <n v="43.608454407179323"/>
    <n v="53.608454407179323"/>
    <x v="1"/>
    <s v="Inferior"/>
    <s v="Não"/>
    <x v="0"/>
    <n v="4.7652172699082262E-4"/>
    <n v="6.004173760084365E-3"/>
  </r>
  <r>
    <n v="1"/>
    <x v="0"/>
    <n v="28"/>
    <n v="555"/>
    <x v="17"/>
    <x v="17"/>
    <n v="284"/>
    <x v="175"/>
    <n v="20"/>
    <x v="175"/>
    <n v="8.9857607630139356"/>
    <n v="1"/>
    <n v="367942.2"/>
    <n v="9708573.5"/>
    <x v="1"/>
    <s v="TORA"/>
    <s v="90├ 100"/>
    <s v="Buchenavia"/>
    <s v="FOD"/>
    <n v="41.38028520389279"/>
    <n v="51.38028520389279"/>
    <x v="1"/>
    <s v="Inferior"/>
    <s v="Não"/>
    <x v="0"/>
    <n v="1.122990107002828E-3"/>
    <n v="1.5721861498039592E-2"/>
  </r>
  <r>
    <n v="1"/>
    <x v="0"/>
    <n v="28"/>
    <n v="556"/>
    <x v="26"/>
    <x v="26"/>
    <n v="309"/>
    <x v="176"/>
    <n v="22"/>
    <x v="176"/>
    <n v="11.701130303445087"/>
    <n v="1"/>
    <n v="367924.299999999"/>
    <n v="9708537.0999999903"/>
    <x v="4"/>
    <s v="TORA"/>
    <s v="90├ 100"/>
    <s v="Couratari"/>
    <s v="FOD"/>
    <n v="38.833806114422465"/>
    <n v="50"/>
    <x v="1"/>
    <s v="Inferior"/>
    <s v="Não"/>
    <x v="1"/>
    <n v="1.3294016366635715E-3"/>
    <n v="2.0472785204618999E-2"/>
  </r>
  <r>
    <n v="1"/>
    <x v="0"/>
    <n v="28"/>
    <n v="557"/>
    <x v="23"/>
    <x v="23"/>
    <n v="135"/>
    <x v="25"/>
    <n v="15"/>
    <x v="25"/>
    <n v="1.5228143898711408"/>
    <n v="1"/>
    <n v="367930.7"/>
    <n v="9708542.0999999903"/>
    <x v="0"/>
    <s v="TORETE"/>
    <s v="40├ 50"/>
    <s v="Parkia"/>
    <s v="FOD"/>
    <n v="40.107045659157627"/>
    <n v="50.107045659157627"/>
    <x v="0"/>
    <s v="Inferior"/>
    <s v="Não"/>
    <x v="1"/>
    <n v="2.53750430223747E-4"/>
    <n v="2.6643795173493436E-3"/>
  </r>
  <r>
    <n v="1"/>
    <x v="0"/>
    <n v="28"/>
    <n v="558"/>
    <x v="17"/>
    <x v="17"/>
    <n v="148"/>
    <x v="128"/>
    <n v="14"/>
    <x v="128"/>
    <n v="1.7082036380075887"/>
    <n v="1"/>
    <n v="367935.7"/>
    <n v="9708540.4000000004"/>
    <x v="0"/>
    <s v="TORETE"/>
    <s v="40├ 50"/>
    <s v="Buchenavia"/>
    <s v="FOD"/>
    <n v="41.38028520389279"/>
    <n v="51.38028520389279"/>
    <x v="0"/>
    <s v="Inferior"/>
    <s v="Não"/>
    <x v="0"/>
    <n v="3.0497390527412649E-4"/>
    <n v="2.9887442716864392E-3"/>
  </r>
  <r>
    <n v="1"/>
    <x v="0"/>
    <n v="28"/>
    <n v="559"/>
    <x v="69"/>
    <x v="69"/>
    <n v="128"/>
    <x v="11"/>
    <n v="14"/>
    <x v="11"/>
    <n v="1.2777213479326304"/>
    <n v="1"/>
    <n v="367988.7"/>
    <n v="9708478.5999999903"/>
    <x v="0"/>
    <s v="TORETE"/>
    <s v="40├ 50"/>
    <s v="Rauvolfia"/>
    <s v="FOD"/>
    <n v="40.743665431525208"/>
    <n v="50.743665431525208"/>
    <x v="0"/>
    <s v="Inferior"/>
    <s v="Não"/>
    <x v="0"/>
    <n v="2.2811780788948541E-4"/>
    <n v="2.2355545173169569E-3"/>
  </r>
  <r>
    <n v="1"/>
    <x v="0"/>
    <n v="28"/>
    <n v="560"/>
    <x v="19"/>
    <x v="19"/>
    <n v="198"/>
    <x v="177"/>
    <n v="18"/>
    <x v="177"/>
    <n v="3.9308915450540383"/>
    <n v="1"/>
    <n v="367994.4"/>
    <n v="9708477.4000000004"/>
    <x v="4"/>
    <s v="TORA"/>
    <s v="60├ 70"/>
    <s v="Piptadenia"/>
    <s v="FOD"/>
    <n v="39.788735772973837"/>
    <n v="50"/>
    <x v="1"/>
    <s v="Inferior"/>
    <s v="Não"/>
    <x v="1"/>
    <n v="5.4584536990352696E-4"/>
    <n v="6.8776516607844396E-3"/>
  </r>
  <r>
    <n v="1"/>
    <x v="0"/>
    <n v="28"/>
    <n v="561"/>
    <x v="41"/>
    <x v="41"/>
    <n v="177"/>
    <x v="54"/>
    <n v="13"/>
    <x v="54"/>
    <n v="2.2687051715173254"/>
    <n v="1"/>
    <n v="367998.5"/>
    <n v="9708477.8000000007"/>
    <x v="1"/>
    <s v="TORA"/>
    <s v="50├ 60"/>
    <s v="Qualea"/>
    <s v="FOD"/>
    <n v="40.107045659157627"/>
    <n v="50.107045659157627"/>
    <x v="1"/>
    <s v="Inferior"/>
    <s v="Não"/>
    <x v="0"/>
    <n v="4.3620012227598201E-4"/>
    <n v="3.9694211127114364E-3"/>
  </r>
  <r>
    <n v="1"/>
    <x v="0"/>
    <n v="28"/>
    <n v="562"/>
    <x v="19"/>
    <x v="19"/>
    <n v="135"/>
    <x v="25"/>
    <n v="17"/>
    <x v="25"/>
    <n v="1.725856308520626"/>
    <n v="1"/>
    <n v="368005.2"/>
    <n v="9708464.0999999903"/>
    <x v="0"/>
    <s v="TORETE"/>
    <s v="40├ 50"/>
    <s v="Piptadenia"/>
    <s v="FOD"/>
    <n v="39.788735772973837"/>
    <n v="50"/>
    <x v="0"/>
    <s v="Inferior"/>
    <s v="Não"/>
    <x v="1"/>
    <n v="2.53750430223747E-4"/>
    <n v="3.019630119662589E-3"/>
  </r>
  <r>
    <n v="1"/>
    <x v="0"/>
    <n v="28"/>
    <n v="563"/>
    <x v="14"/>
    <x v="14"/>
    <n v="215"/>
    <x v="18"/>
    <n v="18"/>
    <x v="18"/>
    <n v="4.6348704639864033"/>
    <n v="1"/>
    <n v="368011.299999999"/>
    <n v="9708466.5"/>
    <x v="1"/>
    <s v="TORA"/>
    <s v="60├ 70"/>
    <s v="Hymenolobium"/>
    <s v="FOD"/>
    <n v="41.38028520389279"/>
    <n v="51.38028520389279"/>
    <x v="1"/>
    <s v="Inferior"/>
    <s v="Não"/>
    <x v="1"/>
    <n v="6.436001995661295E-4"/>
    <n v="8.1093625145332304E-3"/>
  </r>
  <r>
    <n v="1"/>
    <x v="0"/>
    <n v="28"/>
    <n v="564"/>
    <x v="5"/>
    <x v="5"/>
    <n v="297"/>
    <x v="134"/>
    <n v="15"/>
    <x v="134"/>
    <n v="7.3704216469763217"/>
    <n v="2"/>
    <n v="368015.5"/>
    <n v="9708472.0999999903"/>
    <x v="1"/>
    <s v="TORA"/>
    <s v="90├ 100"/>
    <s v="Tachigali"/>
    <s v="FOD"/>
    <n v="39.152116000606256"/>
    <n v="50"/>
    <x v="1"/>
    <s v="Inferior"/>
    <s v="Não"/>
    <x v="1"/>
    <n v="1.2281520822829358E-3"/>
    <n v="1.2895596863970824E-2"/>
  </r>
  <r>
    <n v="1"/>
    <x v="0"/>
    <n v="28"/>
    <n v="565"/>
    <x v="15"/>
    <x v="15"/>
    <n v="200"/>
    <x v="14"/>
    <n v="18"/>
    <x v="14"/>
    <n v="4.0107045659157619"/>
    <n v="1"/>
    <n v="368027.799999999"/>
    <n v="9708488.0999999903"/>
    <x v="1"/>
    <s v="TORA"/>
    <s v="60├ 70"/>
    <s v="Lecythis"/>
    <s v="FOD"/>
    <n v="38.833806114422465"/>
    <n v="50"/>
    <x v="1"/>
    <s v="Inferior"/>
    <s v="Não"/>
    <x v="1"/>
    <n v="5.5692824191768894E-4"/>
    <n v="7.0172958481628809E-3"/>
  </r>
  <r>
    <n v="1"/>
    <x v="0"/>
    <n v="28"/>
    <n v="566"/>
    <x v="19"/>
    <x v="19"/>
    <n v="270"/>
    <x v="65"/>
    <n v="17"/>
    <x v="65"/>
    <n v="6.903425234082504"/>
    <n v="1"/>
    <n v="368045.60930087598"/>
    <n v="9708440.6224963702"/>
    <x v="4"/>
    <s v="TORA"/>
    <s v="80├ 90"/>
    <s v="Piptadenia"/>
    <s v="FOD"/>
    <n v="39.788735772973837"/>
    <n v="50"/>
    <x v="1"/>
    <s v="Inferior"/>
    <s v="Não"/>
    <x v="1"/>
    <n v="1.015001720894988E-3"/>
    <n v="1.2078520478650356E-2"/>
  </r>
  <r>
    <n v="1"/>
    <x v="0"/>
    <n v="29"/>
    <n v="567"/>
    <x v="62"/>
    <x v="62"/>
    <n v="134"/>
    <x v="178"/>
    <n v="15"/>
    <x v="178"/>
    <n v="1.5003377330329881"/>
    <n v="1"/>
    <n v="368021.5"/>
    <n v="9708432.4000000004"/>
    <x v="0"/>
    <s v="TORETE"/>
    <s v="40├ 50"/>
    <s v="Swartzia"/>
    <s v="FOD"/>
    <n v="42.335214862444161"/>
    <n v="52.335214862444161"/>
    <x v="0"/>
    <s v="Inferior"/>
    <s v="Não"/>
    <x v="0"/>
    <n v="2.500050877968506E-4"/>
    <n v="2.6250534218669312E-3"/>
  </r>
  <r>
    <n v="1"/>
    <x v="0"/>
    <n v="29"/>
    <n v="568"/>
    <x v="46"/>
    <x v="46"/>
    <n v="142"/>
    <x v="19"/>
    <n v="14"/>
    <x v="19"/>
    <n v="1.5725081335274387"/>
    <n v="1"/>
    <n v="368014.270874971"/>
    <n v="9708400.8468019497"/>
    <x v="0"/>
    <s v="TORETE"/>
    <s v="40├ 50"/>
    <s v="Aspidosperma"/>
    <s v="FOD"/>
    <n v="41.38028520389279"/>
    <n v="51.38028520389279"/>
    <x v="0"/>
    <s v="Inferior"/>
    <s v="Não"/>
    <x v="0"/>
    <n v="2.8074752675070699E-4"/>
    <n v="2.7513257621569285E-3"/>
  </r>
  <r>
    <n v="1"/>
    <x v="0"/>
    <n v="29"/>
    <n v="569"/>
    <x v="64"/>
    <x v="64"/>
    <n v="470"/>
    <x v="179"/>
    <n v="25"/>
    <x v="179"/>
    <n v="30.762661062874724"/>
    <n v="1"/>
    <n v="367990.2"/>
    <n v="9708429.4000000004"/>
    <x v="1"/>
    <s v="TORA"/>
    <s v="140├ 150"/>
    <s v="Cedrelinga"/>
    <s v="FOD"/>
    <n v="38.515496228238675"/>
    <n v="50"/>
    <x v="1"/>
    <s v="Inferior"/>
    <s v="Não"/>
    <x v="1"/>
    <n v="3.0756362159904379E-3"/>
    <n v="5.3823633779832666E-2"/>
  </r>
  <r>
    <n v="1"/>
    <x v="0"/>
    <n v="29"/>
    <n v="570"/>
    <x v="19"/>
    <x v="19"/>
    <n v="285"/>
    <x v="160"/>
    <n v="18"/>
    <x v="160"/>
    <n v="8.1442369591626953"/>
    <n v="1"/>
    <n v="367991.799999999"/>
    <n v="9708434.6999999899"/>
    <x v="4"/>
    <s v="TORA"/>
    <s v="90├ 100"/>
    <s v="Piptadenia"/>
    <s v="FOD"/>
    <n v="39.788735772973837"/>
    <n v="50"/>
    <x v="1"/>
    <s v="Inferior"/>
    <s v="Não"/>
    <x v="1"/>
    <n v="1.1309124112441073E-3"/>
    <n v="1.4249496381675752E-2"/>
  </r>
  <r>
    <n v="1"/>
    <x v="0"/>
    <n v="29"/>
    <n v="571"/>
    <x v="19"/>
    <x v="19"/>
    <n v="185"/>
    <x v="174"/>
    <n v="16"/>
    <x v="174"/>
    <n v="3.0503636392992655"/>
    <n v="1"/>
    <n v="367993"/>
    <n v="9708436.3000000007"/>
    <x v="4"/>
    <s v="TORA"/>
    <s v="50├ 60"/>
    <s v="Piptadenia"/>
    <s v="FOD"/>
    <n v="39.788735772973837"/>
    <n v="50"/>
    <x v="1"/>
    <s v="Inferior"/>
    <s v="Não"/>
    <x v="1"/>
    <n v="4.7652172699082262E-4"/>
    <n v="5.3370433422972128E-3"/>
  </r>
  <r>
    <n v="1"/>
    <x v="0"/>
    <n v="29"/>
    <n v="572"/>
    <x v="51"/>
    <x v="51"/>
    <n v="300"/>
    <x v="9"/>
    <n v="22"/>
    <x v="9"/>
    <n v="11.029437556268345"/>
    <n v="1"/>
    <n v="367992.59999999899"/>
    <n v="9708440.6999999899"/>
    <x v="1"/>
    <s v="TORA"/>
    <s v="90├ 100"/>
    <s v="Cedrela"/>
    <s v="FOD"/>
    <n v="39.788735772973837"/>
    <n v="70"/>
    <x v="1"/>
    <s v="Inferior"/>
    <s v="Vulneravel"/>
    <x v="0"/>
    <n v="1.2530885443148001E-3"/>
    <n v="1.929756358244792E-2"/>
  </r>
  <r>
    <n v="1"/>
    <x v="0"/>
    <n v="29"/>
    <n v="573"/>
    <x v="5"/>
    <x v="5"/>
    <n v="275"/>
    <x v="180"/>
    <n v="16"/>
    <x v="180"/>
    <n v="6.7402118399417681"/>
    <n v="2"/>
    <n v="367986.5"/>
    <n v="9708432.6999999899"/>
    <x v="1"/>
    <s v="TORA"/>
    <s v="80├ 90"/>
    <s v="Tachigali"/>
    <s v="FOD"/>
    <n v="39.152116000606256"/>
    <n v="50"/>
    <x v="1"/>
    <s v="Inferior"/>
    <s v="Não"/>
    <x v="1"/>
    <n v="1.0529424573756309E-3"/>
    <n v="1.1792955522607066E-2"/>
  </r>
  <r>
    <n v="1"/>
    <x v="0"/>
    <n v="29"/>
    <n v="574"/>
    <x v="19"/>
    <x v="19"/>
    <n v="400"/>
    <x v="48"/>
    <n v="18"/>
    <x v="48"/>
    <n v="16.042818263663047"/>
    <n v="1"/>
    <n v="367979.09999999899"/>
    <n v="9708423.1999999899"/>
    <x v="4"/>
    <s v="TORA"/>
    <s v="120├ 130"/>
    <s v="Piptadenia"/>
    <s v="FOD"/>
    <n v="39.788735772973837"/>
    <n v="50"/>
    <x v="1"/>
    <s v="Inferior"/>
    <s v="Não"/>
    <x v="1"/>
    <n v="2.2277129676707558E-3"/>
    <n v="2.8069183392651523E-2"/>
  </r>
  <r>
    <n v="1"/>
    <x v="0"/>
    <n v="29"/>
    <n v="575"/>
    <x v="63"/>
    <x v="63"/>
    <n v="170"/>
    <x v="12"/>
    <n v="16"/>
    <x v="12"/>
    <n v="2.5757635989992345"/>
    <n v="1"/>
    <n v="367971.299999999"/>
    <n v="9708426.0999999903"/>
    <x v="1"/>
    <s v="TORA"/>
    <s v="50├ 60"/>
    <s v="Ocotea"/>
    <s v="FOD"/>
    <n v="39.470425886790046"/>
    <n v="50"/>
    <x v="1"/>
    <s v="Inferior"/>
    <s v="Não"/>
    <x v="1"/>
    <n v="4.0238065478553035E-4"/>
    <n v="4.5066633335979402E-3"/>
  </r>
  <r>
    <n v="1"/>
    <x v="0"/>
    <n v="29"/>
    <n v="576"/>
    <x v="34"/>
    <x v="34"/>
    <n v="212"/>
    <x v="49"/>
    <n v="18"/>
    <x v="49"/>
    <n v="4.5064276502629497"/>
    <n v="1"/>
    <n v="367975.59999999899"/>
    <n v="9708438.3000000007"/>
    <x v="1"/>
    <s v="TORA"/>
    <s v="60├ 70"/>
    <s v="Lecythis"/>
    <s v="FOD"/>
    <n v="40.743665431525208"/>
    <n v="50.743665431525208"/>
    <x v="1"/>
    <s v="Inferior"/>
    <s v="Não"/>
    <x v="1"/>
    <n v="6.2576457261871526E-4"/>
    <n v="7.8846336149958115E-3"/>
  </r>
  <r>
    <n v="1"/>
    <x v="0"/>
    <n v="29"/>
    <n v="577"/>
    <x v="54"/>
    <x v="54"/>
    <n v="186"/>
    <x v="24"/>
    <n v="17"/>
    <x v="24"/>
    <n v="3.27614402466829"/>
    <n v="1"/>
    <n v="367980.5"/>
    <n v="9708444.6999999899"/>
    <x v="1"/>
    <s v="TORA"/>
    <s v="50├ 60"/>
    <s v="Cenostigma"/>
    <s v="FOD"/>
    <n v="40.743665431525208"/>
    <n v="50.743665431525208"/>
    <x v="1"/>
    <s v="Inferior"/>
    <s v="Não"/>
    <x v="0"/>
    <n v="4.8168723643460915E-4"/>
    <n v="5.7320781135718488E-3"/>
  </r>
  <r>
    <n v="1"/>
    <x v="0"/>
    <n v="29"/>
    <n v="578"/>
    <x v="10"/>
    <x v="10"/>
    <n v="160"/>
    <x v="1"/>
    <n v="20"/>
    <x v="1"/>
    <n v="2.852056580206765"/>
    <n v="1"/>
    <n v="367991.59999999899"/>
    <n v="9708459.0999999903"/>
    <x v="4"/>
    <s v="TORA"/>
    <s v="50├ 60"/>
    <s v="Astronium"/>
    <s v="FOD"/>
    <n v="40.107045659157627"/>
    <n v="50.107045659157627"/>
    <x v="1"/>
    <s v="Inferior"/>
    <s v="Não"/>
    <x v="1"/>
    <n v="3.5643407482732108E-4"/>
    <n v="4.9900770475824942E-3"/>
  </r>
  <r>
    <n v="1"/>
    <x v="0"/>
    <n v="29"/>
    <n v="579"/>
    <x v="5"/>
    <x v="5"/>
    <n v="346"/>
    <x v="181"/>
    <n v="17"/>
    <x v="181"/>
    <n v="11.336768934477659"/>
    <n v="2"/>
    <n v="367970"/>
    <n v="9708447.4000000004"/>
    <x v="1"/>
    <s v="TORA"/>
    <s v="110├ 120"/>
    <s v="Tachigali"/>
    <s v="FOD"/>
    <n v="39.152116000606256"/>
    <n v="50"/>
    <x v="1"/>
    <s v="Inferior"/>
    <s v="Não"/>
    <x v="1"/>
    <n v="1.6668305352354517E-3"/>
    <n v="1.9835283369301872E-2"/>
  </r>
  <r>
    <n v="1"/>
    <x v="0"/>
    <n v="29"/>
    <n v="580"/>
    <x v="28"/>
    <x v="28"/>
    <n v="143"/>
    <x v="15"/>
    <n v="12"/>
    <x v="15"/>
    <n v="1.3669149611401905"/>
    <n v="1"/>
    <n v="367970.7"/>
    <n v="9708469.5999999903"/>
    <x v="0"/>
    <s v="TORETE"/>
    <s v="40├ 50"/>
    <s v="Protium"/>
    <s v="FOD"/>
    <n v="39.788735772973837"/>
    <n v="50"/>
    <x v="0"/>
    <s v="Inferior"/>
    <s v="Não"/>
    <x v="0"/>
    <n v="2.8471564047437059E-4"/>
    <n v="2.391611379984713E-3"/>
  </r>
  <r>
    <n v="1"/>
    <x v="0"/>
    <n v="29"/>
    <n v="581"/>
    <x v="17"/>
    <x v="17"/>
    <n v="235"/>
    <x v="165"/>
    <n v="18"/>
    <x v="165"/>
    <n v="5.5372789913174492"/>
    <n v="1"/>
    <n v="367972.09999999899"/>
    <n v="9708476.4000000004"/>
    <x v="1"/>
    <s v="TORA"/>
    <s v="70├ 80"/>
    <s v="Buchenavia"/>
    <s v="FOD"/>
    <n v="41.38028520389279"/>
    <n v="51.38028520389279"/>
    <x v="1"/>
    <s v="Inferior"/>
    <s v="Não"/>
    <x v="0"/>
    <n v="7.6890905399760946E-4"/>
    <n v="9.6882540803698777E-3"/>
  </r>
  <r>
    <n v="1"/>
    <x v="0"/>
    <n v="29"/>
    <n v="582"/>
    <x v="22"/>
    <x v="22"/>
    <n v="460"/>
    <x v="182"/>
    <n v="22"/>
    <x v="182"/>
    <n v="25.931433187848697"/>
    <n v="1"/>
    <n v="367969.09999999899"/>
    <n v="9708479"/>
    <x v="1"/>
    <s v="TORA"/>
    <s v="140├ 150"/>
    <s v="Hymenaea"/>
    <s v="FOD"/>
    <n v="41.38028520389279"/>
    <n v="51.38028520389279"/>
    <x v="1"/>
    <s v="Inferior"/>
    <s v="Não"/>
    <x v="1"/>
    <n v="2.9461503997445758E-3"/>
    <n v="4.5370716156066464E-2"/>
  </r>
  <r>
    <n v="1"/>
    <x v="0"/>
    <n v="29"/>
    <n v="583"/>
    <x v="5"/>
    <x v="5"/>
    <n v="267"/>
    <x v="183"/>
    <n v="16"/>
    <x v="183"/>
    <n v="6.35375817332375"/>
    <n v="1"/>
    <n v="367934.2"/>
    <n v="9708499.3000000007"/>
    <x v="1"/>
    <s v="TORA"/>
    <s v="80├ 90"/>
    <s v="Tachigali"/>
    <s v="FOD"/>
    <n v="39.152116000606256"/>
    <n v="50"/>
    <x v="1"/>
    <s v="Inferior"/>
    <s v="Não"/>
    <x v="1"/>
    <n v="9.9257143595175325E-4"/>
    <n v="1.1116800082659636E-2"/>
  </r>
  <r>
    <n v="1"/>
    <x v="0"/>
    <n v="29"/>
    <n v="584"/>
    <x v="32"/>
    <x v="32"/>
    <n v="200"/>
    <x v="14"/>
    <n v="18"/>
    <x v="14"/>
    <n v="4.0107045659157619"/>
    <n v="1"/>
    <n v="367893.5"/>
    <n v="9708508.5999999903"/>
    <x v="1"/>
    <s v="TORA"/>
    <s v="60├ 70"/>
    <s v="Cordia"/>
    <s v="FOD"/>
    <n v="42.335214862444161"/>
    <n v="52.335214862444161"/>
    <x v="1"/>
    <s v="Inferior"/>
    <s v="Não"/>
    <x v="0"/>
    <n v="5.5692824191768894E-4"/>
    <n v="7.0172958481628809E-3"/>
  </r>
  <r>
    <n v="1"/>
    <x v="0"/>
    <n v="29"/>
    <n v="585"/>
    <x v="32"/>
    <x v="32"/>
    <n v="200"/>
    <x v="14"/>
    <n v="17"/>
    <x v="14"/>
    <n v="3.7878876455871082"/>
    <n v="1"/>
    <n v="367889.299999999"/>
    <n v="9708503"/>
    <x v="1"/>
    <s v="TORA"/>
    <s v="60├ 70"/>
    <s v="Cordia"/>
    <s v="FOD"/>
    <n v="42.335214862444161"/>
    <n v="52.335214862444161"/>
    <x v="1"/>
    <s v="Inferior"/>
    <s v="Não"/>
    <x v="0"/>
    <n v="5.5692824191768894E-4"/>
    <n v="6.6274460788204983E-3"/>
  </r>
  <r>
    <n v="1"/>
    <x v="0"/>
    <n v="29"/>
    <n v="586"/>
    <x v="41"/>
    <x v="41"/>
    <n v="130"/>
    <x v="0"/>
    <n v="10"/>
    <x v="0"/>
    <n v="0.94140148838856097"/>
    <n v="2"/>
    <n v="367784.4"/>
    <n v="9708594.0999999903"/>
    <x v="0"/>
    <s v="TORETE"/>
    <s v="40├ 50"/>
    <s v="Qualea"/>
    <s v="FOD"/>
    <n v="40.107045659157627"/>
    <n v="50.107045659157627"/>
    <x v="0"/>
    <s v="Inferior"/>
    <s v="Não"/>
    <x v="0"/>
    <n v="2.3530218221022364E-4"/>
    <n v="1.6471152754715653E-3"/>
  </r>
  <r>
    <n v="1"/>
    <x v="0"/>
    <n v="29"/>
    <n v="587"/>
    <x v="62"/>
    <x v="62"/>
    <n v="148"/>
    <x v="128"/>
    <n v="14"/>
    <x v="128"/>
    <n v="1.7082036380075887"/>
    <n v="2"/>
    <n v="367780.7"/>
    <n v="9708599.5"/>
    <x v="0"/>
    <s v="TORETE"/>
    <s v="40├ 50"/>
    <s v="Swartzia"/>
    <s v="FOD"/>
    <n v="42.335214862444161"/>
    <n v="52.335214862444161"/>
    <x v="0"/>
    <s v="Inferior"/>
    <s v="Não"/>
    <x v="0"/>
    <n v="3.0497390527412649E-4"/>
    <n v="2.9887442716864392E-3"/>
  </r>
  <r>
    <n v="1"/>
    <x v="0"/>
    <n v="29"/>
    <n v="588"/>
    <x v="30"/>
    <x v="30"/>
    <n v="148"/>
    <x v="128"/>
    <n v="14"/>
    <x v="128"/>
    <n v="1.7082036380075887"/>
    <n v="2"/>
    <n v="367780.7"/>
    <n v="9708599.5"/>
    <x v="0"/>
    <s v="TORETE"/>
    <s v="40├ 50"/>
    <s v="Apuleia"/>
    <s v="FOD"/>
    <n v="39.788735772973837"/>
    <n v="50"/>
    <x v="0"/>
    <s v="Inferior"/>
    <s v="Não"/>
    <x v="1"/>
    <n v="3.0497390527412649E-4"/>
    <n v="2.9887442716864392E-3"/>
  </r>
  <r>
    <n v="1"/>
    <x v="0"/>
    <n v="29"/>
    <n v="589"/>
    <x v="5"/>
    <x v="5"/>
    <n v="216"/>
    <x v="116"/>
    <n v="14"/>
    <x v="116"/>
    <n v="3.6385111821987786"/>
    <n v="1"/>
    <n v="367735.4"/>
    <n v="9708680"/>
    <x v="1"/>
    <s v="TORA"/>
    <s v="60├ 70"/>
    <s v="Tachigali"/>
    <s v="FOD"/>
    <n v="39.152116000606256"/>
    <n v="50"/>
    <x v="1"/>
    <s v="Inferior"/>
    <s v="Não"/>
    <x v="1"/>
    <n v="6.4960110137279241E-4"/>
    <n v="6.3660907934533642E-3"/>
  </r>
  <r>
    <n v="1"/>
    <x v="0"/>
    <n v="29"/>
    <n v="590"/>
    <x v="5"/>
    <x v="5"/>
    <n v="200"/>
    <x v="14"/>
    <n v="15"/>
    <x v="14"/>
    <n v="3.3422538049298014"/>
    <n v="1"/>
    <n v="367727.299999999"/>
    <n v="9708656.3000000007"/>
    <x v="1"/>
    <s v="TORA"/>
    <s v="60├ 70"/>
    <s v="Tachigali"/>
    <s v="FOD"/>
    <n v="39.152116000606256"/>
    <n v="50"/>
    <x v="1"/>
    <s v="Inferior"/>
    <s v="Não"/>
    <x v="1"/>
    <n v="5.5692824191768894E-4"/>
    <n v="5.847746540135733E-3"/>
  </r>
  <r>
    <n v="1"/>
    <x v="0"/>
    <n v="29"/>
    <n v="591"/>
    <x v="19"/>
    <x v="19"/>
    <n v="157"/>
    <x v="166"/>
    <n v="14"/>
    <x v="166"/>
    <n v="1.9222749942133432"/>
    <n v="1"/>
    <n v="367703.299999999"/>
    <n v="9708670.9000000004"/>
    <x v="0"/>
    <s v="TORETE"/>
    <s v="40├ 50"/>
    <s v="Piptadenia"/>
    <s v="FOD"/>
    <n v="39.788735772973837"/>
    <n v="50"/>
    <x v="0"/>
    <s v="Inferior"/>
    <s v="Não"/>
    <x v="1"/>
    <n v="3.4319310587572804E-4"/>
    <n v="3.3632924375821345E-3"/>
  </r>
  <r>
    <n v="1"/>
    <x v="0"/>
    <n v="29"/>
    <n v="592"/>
    <x v="26"/>
    <x v="26"/>
    <n v="173"/>
    <x v="100"/>
    <n v="20"/>
    <x v="100"/>
    <n v="3.3343438042581353"/>
    <n v="1"/>
    <n v="367711.2"/>
    <n v="9708681.3000000007"/>
    <x v="4"/>
    <s v="TORA"/>
    <s v="50├ 60"/>
    <s v="Couratari"/>
    <s v="FOD"/>
    <n v="38.833806114422465"/>
    <n v="50"/>
    <x v="1"/>
    <s v="Inferior"/>
    <s v="Não"/>
    <x v="1"/>
    <n v="4.1670763380886292E-4"/>
    <n v="5.8339068733240804E-3"/>
  </r>
  <r>
    <n v="1"/>
    <x v="0"/>
    <n v="29"/>
    <n v="593"/>
    <x v="24"/>
    <x v="24"/>
    <n v="180"/>
    <x v="22"/>
    <n v="17"/>
    <x v="22"/>
    <n v="3.0681889929255584"/>
    <n v="1"/>
    <n v="367698.299999999"/>
    <n v="9708672.6999999899"/>
    <x v="1"/>
    <s v="TORA"/>
    <s v="50├ 60"/>
    <s v="Virola"/>
    <s v="FOD"/>
    <n v="38.197186342054884"/>
    <n v="50"/>
    <x v="1"/>
    <s v="Inferior"/>
    <s v="Não"/>
    <x v="0"/>
    <n v="4.5111187595332813E-4"/>
    <n v="5.3682313238446041E-3"/>
  </r>
  <r>
    <n v="1"/>
    <x v="0"/>
    <n v="29"/>
    <n v="594"/>
    <x v="26"/>
    <x v="26"/>
    <n v="192"/>
    <x v="55"/>
    <n v="20"/>
    <x v="55"/>
    <n v="4.1069614754977399"/>
    <n v="1"/>
    <n v="367692"/>
    <n v="9708679.9000000004"/>
    <x v="4"/>
    <s v="TORA"/>
    <s v="60├ 70"/>
    <s v="Couratari"/>
    <s v="FOD"/>
    <n v="38.833806114422465"/>
    <n v="50"/>
    <x v="1"/>
    <s v="Inferior"/>
    <s v="Não"/>
    <x v="1"/>
    <n v="5.1326506775134213E-4"/>
    <n v="7.1857109485187892E-3"/>
  </r>
  <r>
    <n v="1"/>
    <x v="0"/>
    <n v="29"/>
    <n v="595"/>
    <x v="26"/>
    <x v="26"/>
    <n v="204"/>
    <x v="138"/>
    <n v="22"/>
    <x v="138"/>
    <n v="5.1000119260184826"/>
    <n v="1"/>
    <n v="367688.2"/>
    <n v="9708683.3000000007"/>
    <x v="4"/>
    <s v="TORA"/>
    <s v="60├ 70"/>
    <s v="Couratari"/>
    <s v="FOD"/>
    <n v="38.833806114422465"/>
    <n v="50"/>
    <x v="1"/>
    <s v="Inferior"/>
    <s v="Não"/>
    <x v="1"/>
    <n v="5.7942814289116363E-4"/>
    <n v="8.923193400523919E-3"/>
  </r>
  <r>
    <n v="1"/>
    <x v="0"/>
    <n v="29"/>
    <n v="596"/>
    <x v="26"/>
    <x v="26"/>
    <n v="146"/>
    <x v="29"/>
    <n v="15"/>
    <x v="29"/>
    <n v="1.7810870526470912"/>
    <n v="1"/>
    <n v="367684.5"/>
    <n v="9708686.5999999903"/>
    <x v="0"/>
    <s v="TORETE"/>
    <s v="40├ 50"/>
    <s v="Couratari"/>
    <s v="FOD"/>
    <n v="38.833806114422465"/>
    <n v="50"/>
    <x v="0"/>
    <s v="Inferior"/>
    <s v="Não"/>
    <x v="1"/>
    <n v="2.9678706011793647E-4"/>
    <n v="3.1162641312383324E-3"/>
  </r>
  <r>
    <n v="1"/>
    <x v="0"/>
    <n v="29"/>
    <n v="597"/>
    <x v="41"/>
    <x v="41"/>
    <n v="174"/>
    <x v="126"/>
    <n v="20"/>
    <x v="126"/>
    <n v="3.3730025399351566"/>
    <n v="1"/>
    <n v="367585.7"/>
    <n v="9708775.4000000004"/>
    <x v="1"/>
    <s v="TORA"/>
    <s v="50├ 60"/>
    <s v="Qualea"/>
    <s v="FOD"/>
    <n v="40.107045659157627"/>
    <n v="50.107045659157627"/>
    <x v="1"/>
    <s v="Inferior"/>
    <s v="Não"/>
    <x v="0"/>
    <n v="4.2153898630749889E-4"/>
    <n v="5.9015458083049839E-3"/>
  </r>
  <r>
    <n v="1"/>
    <x v="0"/>
    <n v="29"/>
    <n v="598"/>
    <x v="5"/>
    <x v="5"/>
    <n v="245"/>
    <x v="89"/>
    <n v="15"/>
    <x v="89"/>
    <n v="5.0154696160227843"/>
    <n v="1"/>
    <n v="367580.2"/>
    <n v="9708789.5999999903"/>
    <x v="1"/>
    <s v="TORA"/>
    <s v="70├ 80"/>
    <s v="Tachigali"/>
    <s v="FOD"/>
    <n v="39.152116000606256"/>
    <n v="50"/>
    <x v="1"/>
    <s v="Inferior"/>
    <s v="Não"/>
    <x v="1"/>
    <n v="8.3574044302773209E-4"/>
    <n v="8.7752746517911866E-3"/>
  </r>
  <r>
    <n v="1"/>
    <x v="0"/>
    <n v="29"/>
    <n v="599"/>
    <x v="5"/>
    <x v="5"/>
    <n v="200"/>
    <x v="14"/>
    <n v="14"/>
    <x v="14"/>
    <n v="3.1194368846011482"/>
    <n v="2"/>
    <n v="367537.09999999899"/>
    <n v="9708819.3000000007"/>
    <x v="1"/>
    <s v="TORA"/>
    <s v="60├ 70"/>
    <s v="Tachigali"/>
    <s v="FOD"/>
    <n v="39.152116000606256"/>
    <n v="50"/>
    <x v="1"/>
    <s v="Inferior"/>
    <s v="Não"/>
    <x v="1"/>
    <n v="5.5692824191768894E-4"/>
    <n v="5.4578967707933513E-3"/>
  </r>
  <r>
    <n v="1"/>
    <x v="0"/>
    <n v="29"/>
    <n v="600"/>
    <x v="1"/>
    <x v="1"/>
    <n v="150"/>
    <x v="37"/>
    <n v="20"/>
    <x v="37"/>
    <n v="2.5066903536973508"/>
    <n v="1"/>
    <n v="367536.7"/>
    <n v="9708823.6999999899"/>
    <x v="0"/>
    <s v="TORETE"/>
    <s v="40├ 50"/>
    <s v="Pouteria"/>
    <s v="FOD"/>
    <n v="39.788735772973837"/>
    <n v="50"/>
    <x v="0"/>
    <s v="Inferior"/>
    <s v="Não"/>
    <x v="0"/>
    <n v="3.1327213607870003E-4"/>
    <n v="4.3858099051018E-3"/>
  </r>
  <r>
    <n v="1"/>
    <x v="0"/>
    <n v="29"/>
    <n v="601"/>
    <x v="39"/>
    <x v="39"/>
    <n v="415"/>
    <x v="123"/>
    <n v="23"/>
    <x v="123"/>
    <n v="22.065420359571348"/>
    <n v="1"/>
    <n v="367558.40000000002"/>
    <n v="9708843"/>
    <x v="3"/>
    <s v="TORA"/>
    <s v="130├ 140"/>
    <s v="Bertholletia"/>
    <s v="FOD"/>
    <n v="41.38028520389279"/>
    <n v="51.38028520389279"/>
    <x v="1"/>
    <s v="Inferior"/>
    <s v="Protegida"/>
    <x v="0"/>
    <n v="2.3979241616068499E-3"/>
    <n v="3.8606579001870284E-2"/>
  </r>
  <r>
    <n v="1"/>
    <x v="0"/>
    <n v="29"/>
    <n v="602"/>
    <x v="18"/>
    <x v="18"/>
    <n v="200"/>
    <x v="14"/>
    <n v="13"/>
    <x v="14"/>
    <n v="2.896619964272495"/>
    <n v="3"/>
    <n v="367549.7"/>
    <n v="9708848"/>
    <x v="2"/>
    <s v="TORA"/>
    <s v="60├ 70"/>
    <s v="Coutarea"/>
    <s v="FOD"/>
    <n v="40.425355545341418"/>
    <n v="50.425355545341418"/>
    <x v="1"/>
    <s v="Inferior"/>
    <s v="Não"/>
    <x v="0"/>
    <n v="5.5692824191768894E-4"/>
    <n v="5.0680470014509696E-3"/>
  </r>
  <r>
    <n v="1"/>
    <x v="0"/>
    <n v="30"/>
    <n v="603"/>
    <x v="26"/>
    <x v="26"/>
    <n v="173"/>
    <x v="100"/>
    <n v="20"/>
    <x v="100"/>
    <n v="3.3343438042581353"/>
    <n v="1"/>
    <n v="367511.5"/>
    <n v="9708828.1999999899"/>
    <x v="4"/>
    <s v="TORA"/>
    <s v="50├ 60"/>
    <s v="Couratari"/>
    <s v="FOD"/>
    <n v="38.833806114422465"/>
    <n v="50"/>
    <x v="1"/>
    <s v="Inferior"/>
    <s v="Não"/>
    <x v="1"/>
    <n v="4.1670763380886292E-4"/>
    <n v="5.8339068733240804E-3"/>
  </r>
  <r>
    <n v="1"/>
    <x v="0"/>
    <n v="30"/>
    <n v="604"/>
    <x v="10"/>
    <x v="10"/>
    <n v="192"/>
    <x v="55"/>
    <n v="20"/>
    <x v="55"/>
    <n v="4.1069614754977399"/>
    <n v="1"/>
    <n v="367514.4"/>
    <n v="9708818.9000000004"/>
    <x v="4"/>
    <s v="TORA"/>
    <s v="60├ 70"/>
    <s v="Astronium"/>
    <s v="FOD"/>
    <n v="40.107045659157627"/>
    <n v="50.107045659157627"/>
    <x v="1"/>
    <s v="Inferior"/>
    <s v="Não"/>
    <x v="1"/>
    <n v="5.1326506775134213E-4"/>
    <n v="7.1857109485187892E-3"/>
  </r>
  <r>
    <n v="1"/>
    <x v="0"/>
    <n v="30"/>
    <n v="605"/>
    <x v="34"/>
    <x v="34"/>
    <n v="179"/>
    <x v="150"/>
    <n v="18"/>
    <x v="150"/>
    <n v="3.2126746249126734"/>
    <n v="1"/>
    <n v="367486.299999999"/>
    <n v="9708800.3000000007"/>
    <x v="1"/>
    <s v="TORA"/>
    <s v="50├ 60"/>
    <s v="Lecythis"/>
    <s v="FOD"/>
    <n v="40.743665431525208"/>
    <n v="50.743665431525208"/>
    <x v="1"/>
    <s v="Inferior"/>
    <s v="Não"/>
    <x v="1"/>
    <n v="4.4611344498211684E-4"/>
    <n v="5.6210294067746717E-3"/>
  </r>
  <r>
    <n v="1"/>
    <x v="0"/>
    <n v="30"/>
    <n v="606"/>
    <x v="26"/>
    <x v="26"/>
    <n v="149"/>
    <x v="167"/>
    <n v="18"/>
    <x v="167"/>
    <n v="2.2260413016973959"/>
    <n v="1"/>
    <n v="367478.2"/>
    <n v="9708807.9000000004"/>
    <x v="0"/>
    <s v="TORETE"/>
    <s v="40├ 50"/>
    <s v="Couratari"/>
    <s v="FOD"/>
    <n v="38.833806114422465"/>
    <n v="50"/>
    <x v="0"/>
    <s v="Inferior"/>
    <s v="Não"/>
    <x v="1"/>
    <n v="3.0910909747036534E-4"/>
    <n v="3.894774628126603E-3"/>
  </r>
  <r>
    <n v="1"/>
    <x v="0"/>
    <n v="30"/>
    <n v="607"/>
    <x v="63"/>
    <x v="63"/>
    <n v="150"/>
    <x v="37"/>
    <n v="18"/>
    <x v="37"/>
    <n v="2.2560213183276159"/>
    <n v="1"/>
    <n v="367541.5"/>
    <n v="9708789.9000000004"/>
    <x v="0"/>
    <s v="TORETE"/>
    <s v="40├ 50"/>
    <s v="Ocotea"/>
    <s v="FOD"/>
    <n v="39.470425886790046"/>
    <n v="50"/>
    <x v="0"/>
    <s v="Inferior"/>
    <s v="Não"/>
    <x v="1"/>
    <n v="3.1327213607870003E-4"/>
    <n v="3.94722891459162E-3"/>
  </r>
  <r>
    <n v="1"/>
    <x v="0"/>
    <n v="30"/>
    <n v="608"/>
    <x v="34"/>
    <x v="34"/>
    <n v="320"/>
    <x v="57"/>
    <n v="20"/>
    <x v="57"/>
    <n v="11.40822632082706"/>
    <n v="2"/>
    <n v="367556.2"/>
    <n v="9708742"/>
    <x v="1"/>
    <s v="TORA"/>
    <s v="100├ 110"/>
    <s v="Lecythis"/>
    <s v="FOD"/>
    <n v="40.743665431525208"/>
    <n v="50.743665431525208"/>
    <x v="1"/>
    <s v="Inferior"/>
    <s v="Não"/>
    <x v="1"/>
    <n v="1.4257362993092843E-3"/>
    <n v="1.9960308190329977E-2"/>
  </r>
  <r>
    <n v="1"/>
    <x v="0"/>
    <n v="30"/>
    <n v="609"/>
    <x v="41"/>
    <x v="41"/>
    <n v="203"/>
    <x v="56"/>
    <n v="16"/>
    <x v="56"/>
    <n v="3.6728249879293924"/>
    <n v="1"/>
    <n v="367580.9"/>
    <n v="9708714.8000000007"/>
    <x v="1"/>
    <s v="TORA"/>
    <s v="60├ 70"/>
    <s v="Qualea"/>
    <s v="FOD"/>
    <n v="40.107045659157627"/>
    <n v="50.107045659157627"/>
    <x v="1"/>
    <s v="Inferior"/>
    <s v="Não"/>
    <x v="0"/>
    <n v="5.7376139802965123E-4"/>
    <n v="6.4261276579320927E-3"/>
  </r>
  <r>
    <n v="1"/>
    <x v="0"/>
    <n v="30"/>
    <n v="610"/>
    <x v="17"/>
    <x v="17"/>
    <n v="448"/>
    <x v="184"/>
    <n v="20"/>
    <x v="184"/>
    <n v="22.360123588821036"/>
    <n v="1"/>
    <n v="367604.2"/>
    <n v="9708707.4000000004"/>
    <x v="1"/>
    <s v="TORA"/>
    <s v="140├ 150"/>
    <s v="Buchenavia"/>
    <s v="FOD"/>
    <n v="41.38028520389279"/>
    <n v="51.38028520389279"/>
    <x v="1"/>
    <s v="Inferior"/>
    <s v="Não"/>
    <x v="0"/>
    <n v="2.7944431466461971E-3"/>
    <n v="3.9122204053046755E-2"/>
  </r>
  <r>
    <n v="1"/>
    <x v="0"/>
    <n v="30"/>
    <n v="611"/>
    <x v="5"/>
    <x v="5"/>
    <n v="245"/>
    <x v="89"/>
    <n v="15"/>
    <x v="89"/>
    <n v="5.0154696160227843"/>
    <n v="1"/>
    <n v="367624.9"/>
    <n v="9708706.5"/>
    <x v="1"/>
    <s v="TORA"/>
    <s v="70├ 80"/>
    <s v="Tachigali"/>
    <s v="FOD"/>
    <n v="39.152116000606256"/>
    <n v="50"/>
    <x v="1"/>
    <s v="Inferior"/>
    <s v="Não"/>
    <x v="1"/>
    <n v="8.3574044302773209E-4"/>
    <n v="8.7752746517911866E-3"/>
  </r>
  <r>
    <n v="1"/>
    <x v="0"/>
    <n v="30"/>
    <n v="612"/>
    <x v="21"/>
    <x v="21"/>
    <n v="230"/>
    <x v="40"/>
    <n v="17"/>
    <x v="40"/>
    <n v="5.0094814112889523"/>
    <n v="1"/>
    <n v="367642.09999999899"/>
    <n v="9708669.8000000007"/>
    <x v="1"/>
    <s v="TORA"/>
    <s v="70├ 80"/>
    <s v="Schefflera"/>
    <s v="FOD"/>
    <n v="40.425355545341418"/>
    <n v="50.425355545341418"/>
    <x v="1"/>
    <s v="Inferior"/>
    <s v="Não"/>
    <x v="0"/>
    <n v="7.3653759993614395E-4"/>
    <n v="8.7647974392401108E-3"/>
  </r>
  <r>
    <n v="1"/>
    <x v="0"/>
    <n v="30"/>
    <n v="613"/>
    <x v="19"/>
    <x v="19"/>
    <n v="175"/>
    <x v="13"/>
    <n v="13"/>
    <x v="13"/>
    <n v="2.2177246601461289"/>
    <n v="2"/>
    <n v="367658.299999999"/>
    <n v="9708679.5"/>
    <x v="4"/>
    <s v="TORA"/>
    <s v="50├ 60"/>
    <s v="Piptadenia"/>
    <s v="FOD"/>
    <n v="39.788735772973837"/>
    <n v="50"/>
    <x v="1"/>
    <s v="Inferior"/>
    <s v="Não"/>
    <x v="1"/>
    <n v="4.2639818521823071E-4"/>
    <n v="3.8802234854858988E-3"/>
  </r>
  <r>
    <n v="1"/>
    <x v="0"/>
    <n v="30"/>
    <n v="614"/>
    <x v="19"/>
    <x v="19"/>
    <n v="184"/>
    <x v="185"/>
    <n v="15"/>
    <x v="185"/>
    <n v="2.8288836204925838"/>
    <n v="1"/>
    <n v="367659.4"/>
    <n v="9708661.0999999903"/>
    <x v="4"/>
    <s v="TORA"/>
    <s v="50├ 60"/>
    <s v="Piptadenia"/>
    <s v="FOD"/>
    <n v="39.788735772973837"/>
    <n v="50"/>
    <x v="1"/>
    <s v="Inferior"/>
    <s v="Não"/>
    <x v="1"/>
    <n v="4.7138406395913198E-4"/>
    <n v="4.9495326715708844E-3"/>
  </r>
  <r>
    <n v="1"/>
    <x v="0"/>
    <n v="30"/>
    <n v="615"/>
    <x v="17"/>
    <x v="17"/>
    <n v="393"/>
    <x v="186"/>
    <n v="20"/>
    <x v="186"/>
    <n v="17.206925263920098"/>
    <n v="1"/>
    <n v="367663.799999999"/>
    <n v="9708636.1999999899"/>
    <x v="1"/>
    <s v="TORA"/>
    <s v="120├ 130"/>
    <s v="Buchenavia"/>
    <s v="FOD"/>
    <n v="41.38028520389279"/>
    <n v="51.38028520389279"/>
    <x v="1"/>
    <s v="Inferior"/>
    <s v="Não"/>
    <x v="0"/>
    <n v="2.1504252508986283E-3"/>
    <n v="3.0105953512580799E-2"/>
  </r>
  <r>
    <n v="1"/>
    <x v="0"/>
    <n v="30"/>
    <n v="616"/>
    <x v="7"/>
    <x v="7"/>
    <n v="250"/>
    <x v="46"/>
    <n v="10"/>
    <x v="46"/>
    <n v="3.4815143801352106"/>
    <n v="3"/>
    <n v="367659.9"/>
    <n v="9708640.5"/>
    <x v="2"/>
    <s v="TORA"/>
    <s v="70├ 80"/>
    <s v="Aspidosperma"/>
    <s v="FOD"/>
    <n v="47.109863155201019"/>
    <n v="57.109863155201019"/>
    <x v="1"/>
    <s v="Inferior"/>
    <s v="Não"/>
    <x v="0"/>
    <n v="8.7020037799638919E-4"/>
    <n v="6.0914026459747235E-3"/>
  </r>
  <r>
    <n v="1"/>
    <x v="0"/>
    <n v="30"/>
    <n v="617"/>
    <x v="5"/>
    <x v="5"/>
    <n v="209"/>
    <x v="140"/>
    <n v="15"/>
    <x v="140"/>
    <n v="3.6498247113284674"/>
    <n v="1"/>
    <n v="367664.799999999"/>
    <n v="9708646.9000000004"/>
    <x v="1"/>
    <s v="TORA"/>
    <s v="60├ 70"/>
    <s v="Tachigali"/>
    <s v="FOD"/>
    <n v="39.152116000606256"/>
    <n v="50"/>
    <x v="1"/>
    <s v="Inferior"/>
    <s v="Não"/>
    <x v="1"/>
    <n v="6.0817956338016449E-4"/>
    <n v="6.3858854154917261E-3"/>
  </r>
  <r>
    <n v="1"/>
    <x v="0"/>
    <n v="30"/>
    <n v="618"/>
    <x v="19"/>
    <x v="19"/>
    <n v="222"/>
    <x v="6"/>
    <n v="17"/>
    <x v="6"/>
    <n v="4.6670563681278763"/>
    <n v="1"/>
    <n v="367664.799999999"/>
    <n v="9708646.9000000004"/>
    <x v="4"/>
    <s v="TORA"/>
    <s v="70├ 80"/>
    <s v="Piptadenia"/>
    <s v="FOD"/>
    <n v="39.788735772973837"/>
    <n v="50"/>
    <x v="1"/>
    <s v="Inferior"/>
    <s v="Não"/>
    <x v="1"/>
    <n v="6.8619128686678451E-4"/>
    <n v="8.1656763137147367E-3"/>
  </r>
  <r>
    <n v="1"/>
    <x v="0"/>
    <n v="30"/>
    <n v="619"/>
    <x v="5"/>
    <x v="5"/>
    <n v="238"/>
    <x v="125"/>
    <n v="16"/>
    <x v="125"/>
    <n v="5.048496654038499"/>
    <n v="1"/>
    <n v="367677.9"/>
    <n v="9708639.3000000007"/>
    <x v="1"/>
    <s v="TORA"/>
    <s v="70├ 80"/>
    <s v="Tachigali"/>
    <s v="FOD"/>
    <n v="39.152116000606256"/>
    <n v="50"/>
    <x v="1"/>
    <s v="Inferior"/>
    <s v="Não"/>
    <x v="1"/>
    <n v="7.886660833796395E-4"/>
    <n v="8.833060133851961E-3"/>
  </r>
  <r>
    <n v="1"/>
    <x v="0"/>
    <n v="30"/>
    <n v="620"/>
    <x v="64"/>
    <x v="64"/>
    <n v="425"/>
    <x v="187"/>
    <n v="20"/>
    <x v="187"/>
    <n v="20.123153117181516"/>
    <n v="1"/>
    <n v="367697"/>
    <n v="9708647.8000000007"/>
    <x v="1"/>
    <s v="TORA"/>
    <s v="130├ 140"/>
    <s v="Cedrelinga"/>
    <s v="FOD"/>
    <n v="38.515496228238675"/>
    <n v="50"/>
    <x v="1"/>
    <s v="Inferior"/>
    <s v="Não"/>
    <x v="1"/>
    <n v="2.5148790924095646E-3"/>
    <n v="3.52083072937339E-2"/>
  </r>
  <r>
    <n v="1"/>
    <x v="0"/>
    <n v="30"/>
    <n v="621"/>
    <x v="19"/>
    <x v="19"/>
    <n v="202"/>
    <x v="28"/>
    <n v="15"/>
    <x v="28"/>
    <n v="3.4094331064088901"/>
    <n v="1"/>
    <n v="367736.5"/>
    <n v="9708592.5999999903"/>
    <x v="4"/>
    <s v="TORA"/>
    <s v="60├ 70"/>
    <s v="Piptadenia"/>
    <s v="FOD"/>
    <n v="39.788735772973837"/>
    <n v="50"/>
    <x v="1"/>
    <s v="Inferior"/>
    <s v="Não"/>
    <x v="1"/>
    <n v="5.681224995802345E-4"/>
    <n v="5.9652862455924615E-3"/>
  </r>
  <r>
    <n v="1"/>
    <x v="0"/>
    <n v="30"/>
    <n v="622"/>
    <x v="64"/>
    <x v="64"/>
    <n v="402"/>
    <x v="188"/>
    <n v="25"/>
    <x v="188"/>
    <n v="22.505065995494824"/>
    <n v="1"/>
    <n v="367732.5"/>
    <n v="9708580.1999999899"/>
    <x v="1"/>
    <s v="TORA"/>
    <s v="120├ 130"/>
    <s v="Cedrelinga"/>
    <s v="FOD"/>
    <n v="38.515496228238675"/>
    <n v="50"/>
    <x v="1"/>
    <s v="Inferior"/>
    <s v="Não"/>
    <x v="1"/>
    <n v="2.250045790171656E-3"/>
    <n v="3.9375801328003973E-2"/>
  </r>
  <r>
    <n v="1"/>
    <x v="0"/>
    <n v="30"/>
    <n v="623"/>
    <x v="46"/>
    <x v="46"/>
    <n v="196"/>
    <x v="84"/>
    <n v="17"/>
    <x v="84"/>
    <n v="3.637887294821859"/>
    <n v="1"/>
    <n v="367744.4"/>
    <n v="9708562.9000000004"/>
    <x v="1"/>
    <s v="TORA"/>
    <s v="60├ 70"/>
    <s v="Aspidosperma"/>
    <s v="FOD"/>
    <n v="41.38028520389279"/>
    <n v="51.38028520389279"/>
    <x v="1"/>
    <s v="Inferior"/>
    <s v="Não"/>
    <x v="0"/>
    <n v="5.3487388353774844E-4"/>
    <n v="6.3649992140992068E-3"/>
  </r>
  <r>
    <n v="1"/>
    <x v="0"/>
    <n v="30"/>
    <n v="624"/>
    <x v="15"/>
    <x v="15"/>
    <n v="187"/>
    <x v="63"/>
    <n v="18"/>
    <x v="63"/>
    <n v="3.5062581991377066"/>
    <n v="1"/>
    <n v="367753.7"/>
    <n v="9708558.6999999899"/>
    <x v="1"/>
    <s v="TORA"/>
    <s v="50├ 60"/>
    <s v="Lecythis"/>
    <s v="FOD"/>
    <n v="38.833806114422465"/>
    <n v="50"/>
    <x v="1"/>
    <s v="Inferior"/>
    <s v="Não"/>
    <x v="1"/>
    <n v="4.8688059229049158E-4"/>
    <n v="6.1346954628601937E-3"/>
  </r>
  <r>
    <n v="1"/>
    <x v="0"/>
    <n v="30"/>
    <n v="625"/>
    <x v="27"/>
    <x v="27"/>
    <n v="180"/>
    <x v="22"/>
    <n v="15"/>
    <x v="22"/>
    <n v="2.7072255819931397"/>
    <n v="1"/>
    <n v="367764.799999999"/>
    <n v="9708564.9000000004"/>
    <x v="1"/>
    <s v="TORA"/>
    <s v="50├ 60"/>
    <s v="Parahancornia"/>
    <s v="FOD"/>
    <n v="39.788735772973837"/>
    <n v="50"/>
    <x v="1"/>
    <s v="Inferior"/>
    <s v="Não"/>
    <x v="0"/>
    <n v="4.5111187595332813E-4"/>
    <n v="4.7366746975099454E-3"/>
  </r>
  <r>
    <n v="1"/>
    <x v="0"/>
    <n v="30"/>
    <n v="626"/>
    <x v="33"/>
    <x v="33"/>
    <n v="257"/>
    <x v="164"/>
    <n v="23"/>
    <x v="164"/>
    <n v="8.4621799932026569"/>
    <n v="1"/>
    <n v="367866"/>
    <n v="9708507"/>
    <x v="1"/>
    <s v="TORA"/>
    <s v="80├ 90"/>
    <s v="Dipteryx"/>
    <s v="FOD"/>
    <n v="39.152116000606256"/>
    <n v="80"/>
    <x v="1"/>
    <s v="Inferior"/>
    <s v="Vulneravel"/>
    <x v="1"/>
    <n v="9.1961383626053598E-4"/>
    <n v="1.4805782763794626E-2"/>
  </r>
  <r>
    <n v="1"/>
    <x v="0"/>
    <n v="30"/>
    <n v="627"/>
    <x v="5"/>
    <x v="5"/>
    <n v="289"/>
    <x v="189"/>
    <n v="18"/>
    <x v="189"/>
    <n v="8.3744514012462599"/>
    <n v="1"/>
    <n v="367868.59999999899"/>
    <n v="9708502.0999999903"/>
    <x v="1"/>
    <s v="TORA"/>
    <s v="90├ 100"/>
    <s v="Tachigali"/>
    <s v="FOD"/>
    <n v="39.152116000606256"/>
    <n v="50"/>
    <x v="1"/>
    <s v="Inferior"/>
    <s v="Não"/>
    <x v="1"/>
    <n v="1.1628800923301826E-3"/>
    <n v="1.46522891633603E-2"/>
  </r>
  <r>
    <n v="1"/>
    <x v="0"/>
    <n v="30"/>
    <n v="628"/>
    <x v="19"/>
    <x v="19"/>
    <n v="175"/>
    <x v="13"/>
    <n v="15"/>
    <x v="13"/>
    <n v="2.5589130693993796"/>
    <n v="1"/>
    <n v="367857"/>
    <n v="9708478.8000000007"/>
    <x v="4"/>
    <s v="TORA"/>
    <s v="50├ 60"/>
    <s v="Piptadenia"/>
    <s v="FOD"/>
    <n v="39.788735772973837"/>
    <n v="50"/>
    <x v="1"/>
    <s v="Inferior"/>
    <s v="Não"/>
    <x v="1"/>
    <n v="4.2639818521823071E-4"/>
    <n v="4.4771809447914212E-3"/>
  </r>
  <r>
    <n v="1"/>
    <x v="0"/>
    <n v="30"/>
    <n v="629"/>
    <x v="15"/>
    <x v="15"/>
    <n v="200"/>
    <x v="14"/>
    <n v="18"/>
    <x v="14"/>
    <n v="4.0107045659157619"/>
    <n v="1"/>
    <n v="367903.799999999"/>
    <n v="9708441.3000000007"/>
    <x v="1"/>
    <s v="TORA"/>
    <s v="60├ 70"/>
    <s v="Lecythis"/>
    <s v="FOD"/>
    <n v="38.833806114422465"/>
    <n v="50"/>
    <x v="1"/>
    <s v="Inferior"/>
    <s v="Não"/>
    <x v="1"/>
    <n v="5.5692824191768894E-4"/>
    <n v="7.0172958481628809E-3"/>
  </r>
  <r>
    <n v="1"/>
    <x v="0"/>
    <n v="30"/>
    <n v="630"/>
    <x v="17"/>
    <x v="17"/>
    <n v="160"/>
    <x v="1"/>
    <n v="20"/>
    <x v="1"/>
    <n v="2.852056580206765"/>
    <n v="1"/>
    <n v="367947"/>
    <n v="9708427"/>
    <x v="0"/>
    <s v="TORA"/>
    <s v="50├ 60"/>
    <s v="Buchenavia"/>
    <s v="FOD"/>
    <n v="41.38028520389279"/>
    <n v="51.38028520389279"/>
    <x v="0"/>
    <s v="Inferior"/>
    <s v="Não"/>
    <x v="0"/>
    <n v="3.5643407482732108E-4"/>
    <n v="4.9900770475824942E-3"/>
  </r>
  <r>
    <n v="1"/>
    <x v="0"/>
    <n v="30"/>
    <n v="631"/>
    <x v="47"/>
    <x v="47"/>
    <n v="155"/>
    <x v="67"/>
    <n v="12"/>
    <x v="67"/>
    <n v="1.6059529532687695"/>
    <n v="2"/>
    <n v="367993.78036572598"/>
    <n v="9708358.6604593806"/>
    <x v="0"/>
    <s v="TORETE"/>
    <s v="40├ 50"/>
    <s v="Brosimum"/>
    <s v="FOD"/>
    <n v="41.38028520389279"/>
    <n v="51.38028520389279"/>
    <x v="0"/>
    <s v="Inferior"/>
    <s v="Não"/>
    <x v="0"/>
    <n v="3.3450502530181188E-4"/>
    <n v="2.8098422125352198E-3"/>
  </r>
  <r>
    <n v="1"/>
    <x v="0"/>
    <n v="31"/>
    <n v="632"/>
    <x v="51"/>
    <x v="51"/>
    <n v="171"/>
    <x v="141"/>
    <n v="17"/>
    <x v="141"/>
    <n v="2.7690405661153168"/>
    <n v="1"/>
    <n v="367951.59402316099"/>
    <n v="9708326.1167094"/>
    <x v="0"/>
    <s v="TORA"/>
    <s v="50├ 60"/>
    <s v="Cedrela"/>
    <s v="FOD"/>
    <n v="39.788735772973837"/>
    <n v="70"/>
    <x v="0"/>
    <s v="Inferior"/>
    <s v="Vulneravel"/>
    <x v="0"/>
    <n v="4.0712846804787865E-4"/>
    <n v="4.8448287697697564E-3"/>
  </r>
  <r>
    <n v="1"/>
    <x v="0"/>
    <n v="31"/>
    <n v="633"/>
    <x v="5"/>
    <x v="5"/>
    <n v="160"/>
    <x v="1"/>
    <n v="16"/>
    <x v="1"/>
    <n v="2.2816452641654119"/>
    <n v="2"/>
    <n v="367909.09999999899"/>
    <n v="9708349.9000000004"/>
    <x v="1"/>
    <s v="TORA"/>
    <s v="50├ 60"/>
    <s v="Tachigali"/>
    <s v="FOD"/>
    <n v="39.152116000606256"/>
    <n v="50"/>
    <x v="1"/>
    <s v="Inferior"/>
    <s v="Não"/>
    <x v="1"/>
    <n v="3.5643407482732108E-4"/>
    <n v="3.9920616380659957E-3"/>
  </r>
  <r>
    <n v="1"/>
    <x v="0"/>
    <n v="31"/>
    <n v="634"/>
    <x v="26"/>
    <x v="26"/>
    <n v="200"/>
    <x v="14"/>
    <n v="23"/>
    <x v="14"/>
    <n v="5.1247891675590287"/>
    <n v="1"/>
    <n v="367901.2"/>
    <n v="9708354.3000000007"/>
    <x v="4"/>
    <s v="TORA"/>
    <s v="60├ 70"/>
    <s v="Couratari"/>
    <s v="FOD"/>
    <n v="38.833806114422465"/>
    <n v="50"/>
    <x v="1"/>
    <s v="Inferior"/>
    <s v="Não"/>
    <x v="1"/>
    <n v="5.5692824191768894E-4"/>
    <n v="8.9665446948747913E-3"/>
  </r>
  <r>
    <n v="1"/>
    <x v="0"/>
    <n v="31"/>
    <n v="635"/>
    <x v="46"/>
    <x v="46"/>
    <n v="151"/>
    <x v="190"/>
    <n v="20"/>
    <x v="190"/>
    <n v="2.5402243002068134"/>
    <n v="1"/>
    <n v="367918.9"/>
    <n v="9708377.4000000004"/>
    <x v="0"/>
    <s v="TORETE"/>
    <s v="40├ 50"/>
    <s v="Aspidosperma"/>
    <s v="FOD"/>
    <n v="41.38028520389279"/>
    <n v="51.38028520389279"/>
    <x v="0"/>
    <s v="Inferior"/>
    <s v="Não"/>
    <x v="0"/>
    <n v="3.1746302109913061E-4"/>
    <n v="4.4444822953878284E-3"/>
  </r>
  <r>
    <n v="1"/>
    <x v="0"/>
    <n v="31"/>
    <n v="636"/>
    <x v="5"/>
    <x v="5"/>
    <n v="300"/>
    <x v="9"/>
    <n v="17"/>
    <x v="9"/>
    <n v="8.5227472025709936"/>
    <n v="1"/>
    <n v="367920.7"/>
    <n v="9708379.8000000007"/>
    <x v="1"/>
    <s v="TORA"/>
    <s v="90├ 100"/>
    <s v="Tachigali"/>
    <s v="FOD"/>
    <n v="39.152116000606256"/>
    <n v="50"/>
    <x v="1"/>
    <s v="Inferior"/>
    <s v="Não"/>
    <x v="1"/>
    <n v="1.2530885443148001E-3"/>
    <n v="1.491175367734612E-2"/>
  </r>
  <r>
    <n v="1"/>
    <x v="0"/>
    <n v="31"/>
    <n v="637"/>
    <x v="14"/>
    <x v="14"/>
    <n v="379"/>
    <x v="99"/>
    <n v="24"/>
    <x v="99"/>
    <n v="19.203387151756868"/>
    <n v="1"/>
    <n v="367923"/>
    <n v="9708384.5"/>
    <x v="1"/>
    <s v="TORA"/>
    <s v="120├ 130"/>
    <s v="Hymenolobium"/>
    <s v="FOD"/>
    <n v="41.38028520389279"/>
    <n v="51.38028520389279"/>
    <x v="1"/>
    <s v="Inferior"/>
    <s v="Não"/>
    <x v="1"/>
    <n v="1.999943239932469E-3"/>
    <n v="3.3599046430865483E-2"/>
  </r>
  <r>
    <n v="1"/>
    <x v="0"/>
    <n v="31"/>
    <n v="638"/>
    <x v="19"/>
    <x v="19"/>
    <n v="166"/>
    <x v="155"/>
    <n v="15"/>
    <x v="155"/>
    <n v="2.3024786462161413"/>
    <n v="1"/>
    <n v="367922.799999999"/>
    <n v="9708387.4000000004"/>
    <x v="4"/>
    <s v="TORA"/>
    <s v="50├ 60"/>
    <s v="Piptadenia"/>
    <s v="FOD"/>
    <n v="39.788735772973837"/>
    <n v="50"/>
    <x v="1"/>
    <s v="Inferior"/>
    <s v="Não"/>
    <x v="1"/>
    <n v="3.8366786585709606E-4"/>
    <n v="4.0285125914995088E-3"/>
  </r>
  <r>
    <n v="1"/>
    <x v="0"/>
    <n v="31"/>
    <n v="639"/>
    <x v="23"/>
    <x v="23"/>
    <n v="214"/>
    <x v="95"/>
    <n v="20"/>
    <x v="95"/>
    <n v="5.1020618416855061"/>
    <n v="1"/>
    <n v="367875.5"/>
    <n v="9708393.0999999903"/>
    <x v="1"/>
    <s v="TORA"/>
    <s v="60├ 70"/>
    <s v="Parkia"/>
    <s v="FOD"/>
    <n v="40.107045659157627"/>
    <n v="50.107045659157627"/>
    <x v="1"/>
    <s v="Inferior"/>
    <s v="Não"/>
    <x v="1"/>
    <n v="6.3762714417156204E-4"/>
    <n v="8.926780018401869E-3"/>
  </r>
  <r>
    <n v="1"/>
    <x v="0"/>
    <n v="31"/>
    <n v="640"/>
    <x v="5"/>
    <x v="5"/>
    <n v="290"/>
    <x v="90"/>
    <n v="20"/>
    <x v="90"/>
    <n v="9.3694514998198777"/>
    <n v="1"/>
    <n v="367875.5"/>
    <n v="9708393.0999999903"/>
    <x v="1"/>
    <s v="TORA"/>
    <s v="90├ 100"/>
    <s v="Tachigali"/>
    <s v="FOD"/>
    <n v="39.152116000606256"/>
    <n v="50"/>
    <x v="1"/>
    <s v="Inferior"/>
    <s v="Não"/>
    <x v="1"/>
    <n v="1.1709416286319412E-3"/>
    <n v="1.6393182800847176E-2"/>
  </r>
  <r>
    <n v="1"/>
    <x v="0"/>
    <n v="31"/>
    <n v="641"/>
    <x v="26"/>
    <x v="26"/>
    <n v="272"/>
    <x v="38"/>
    <n v="22"/>
    <x v="38"/>
    <n v="9.0666878684773025"/>
    <n v="1"/>
    <n v="367882.7"/>
    <n v="9708412.3000000007"/>
    <x v="4"/>
    <s v="TORA"/>
    <s v="80├ 90"/>
    <s v="Couratari"/>
    <s v="FOD"/>
    <n v="38.833806114422465"/>
    <n v="50"/>
    <x v="1"/>
    <s v="Inferior"/>
    <s v="Não"/>
    <x v="1"/>
    <n v="1.0300944762509574E-3"/>
    <n v="1.5863454934264744E-2"/>
  </r>
  <r>
    <n v="1"/>
    <x v="0"/>
    <n v="31"/>
    <n v="642"/>
    <x v="41"/>
    <x v="41"/>
    <n v="213"/>
    <x v="151"/>
    <n v="21"/>
    <x v="151"/>
    <n v="5.3072149506551076"/>
    <n v="1"/>
    <n v="367879.9"/>
    <n v="9708420.0999999903"/>
    <x v="1"/>
    <s v="TORA"/>
    <s v="60├ 70"/>
    <s v="Qualea"/>
    <s v="FOD"/>
    <n v="40.107045659157627"/>
    <n v="50.107045659157627"/>
    <x v="1"/>
    <s v="Inferior"/>
    <s v="Não"/>
    <x v="0"/>
    <n v="6.3168193518909092E-4"/>
    <n v="9.2857244472796373E-3"/>
  </r>
  <r>
    <n v="1"/>
    <x v="0"/>
    <n v="31"/>
    <n v="643"/>
    <x v="5"/>
    <x v="5"/>
    <n v="193"/>
    <x v="60"/>
    <n v="16"/>
    <x v="60"/>
    <n v="3.3198829861288051"/>
    <n v="1"/>
    <n v="367870.7"/>
    <n v="9708408.1999999899"/>
    <x v="1"/>
    <s v="TORA"/>
    <s v="60├ 70"/>
    <s v="Tachigali"/>
    <s v="FOD"/>
    <n v="39.152116000606256"/>
    <n v="50"/>
    <x v="1"/>
    <s v="Inferior"/>
    <s v="Não"/>
    <x v="1"/>
    <n v="5.1862550207979992E-4"/>
    <n v="5.8086056232937592E-3"/>
  </r>
  <r>
    <n v="1"/>
    <x v="0"/>
    <n v="31"/>
    <n v="644"/>
    <x v="5"/>
    <x v="5"/>
    <n v="251"/>
    <x v="91"/>
    <n v="19"/>
    <x v="91"/>
    <n v="6.6679021788721116"/>
    <n v="1"/>
    <n v="367859.59999999899"/>
    <n v="9708395.3000000007"/>
    <x v="1"/>
    <s v="TORA"/>
    <s v="70├ 80"/>
    <s v="Tachigali"/>
    <s v="FOD"/>
    <n v="39.152116000606256"/>
    <n v="50"/>
    <x v="1"/>
    <s v="Inferior"/>
    <s v="Não"/>
    <x v="1"/>
    <n v="8.7717590422640816E-4"/>
    <n v="1.1666439526211228E-2"/>
  </r>
  <r>
    <n v="1"/>
    <x v="0"/>
    <n v="31"/>
    <n v="645"/>
    <x v="5"/>
    <x v="5"/>
    <n v="200"/>
    <x v="14"/>
    <n v="18"/>
    <x v="14"/>
    <n v="4.0107045659157619"/>
    <n v="1"/>
    <n v="367856.2"/>
    <n v="9708394.1999999899"/>
    <x v="1"/>
    <s v="TORA"/>
    <s v="60├ 70"/>
    <s v="Tachigali"/>
    <s v="FOD"/>
    <n v="39.152116000606256"/>
    <n v="50"/>
    <x v="1"/>
    <s v="Inferior"/>
    <s v="Não"/>
    <x v="1"/>
    <n v="5.5692824191768894E-4"/>
    <n v="7.0172958481628809E-3"/>
  </r>
  <r>
    <n v="1"/>
    <x v="0"/>
    <n v="31"/>
    <n v="646"/>
    <x v="26"/>
    <x v="26"/>
    <n v="210"/>
    <x v="87"/>
    <n v="22"/>
    <x v="87"/>
    <n v="5.4044244025714887"/>
    <n v="1"/>
    <n v="367839.299999999"/>
    <n v="9708421.4000000004"/>
    <x v="4"/>
    <s v="TORA"/>
    <s v="60├ 70"/>
    <s v="Couratari"/>
    <s v="FOD"/>
    <n v="38.833806114422465"/>
    <n v="50"/>
    <x v="1"/>
    <s v="Inferior"/>
    <s v="Não"/>
    <x v="1"/>
    <n v="6.1401338671425204E-4"/>
    <n v="9.4558061553994804E-3"/>
  </r>
  <r>
    <n v="1"/>
    <x v="0"/>
    <n v="31"/>
    <n v="647"/>
    <x v="5"/>
    <x v="5"/>
    <n v="160"/>
    <x v="1"/>
    <n v="16"/>
    <x v="1"/>
    <n v="2.2816452641654119"/>
    <n v="1"/>
    <n v="367849.9"/>
    <n v="9708440.0999999903"/>
    <x v="1"/>
    <s v="TORA"/>
    <s v="50├ 60"/>
    <s v="Tachigali"/>
    <s v="FOD"/>
    <n v="39.152116000606256"/>
    <n v="50"/>
    <x v="1"/>
    <s v="Inferior"/>
    <s v="Não"/>
    <x v="1"/>
    <n v="3.5643407482732108E-4"/>
    <n v="3.9920616380659957E-3"/>
  </r>
  <r>
    <n v="1"/>
    <x v="0"/>
    <n v="31"/>
    <n v="648"/>
    <x v="51"/>
    <x v="51"/>
    <n v="210"/>
    <x v="87"/>
    <n v="20"/>
    <x v="87"/>
    <n v="4.9131130932468077"/>
    <n v="1"/>
    <n v="367850.2"/>
    <n v="9708443.8000000007"/>
    <x v="0"/>
    <s v="TORA"/>
    <s v="60├ 70"/>
    <s v="Cedrela"/>
    <s v="FOD"/>
    <n v="39.788735772973837"/>
    <n v="70"/>
    <x v="0"/>
    <s v="Inferior"/>
    <s v="Vulneravel"/>
    <x v="0"/>
    <n v="6.1401338671425204E-4"/>
    <n v="8.5961874139995273E-3"/>
  </r>
  <r>
    <n v="1"/>
    <x v="0"/>
    <n v="31"/>
    <n v="649"/>
    <x v="26"/>
    <x v="26"/>
    <n v="190"/>
    <x v="41"/>
    <n v="22"/>
    <x v="41"/>
    <n v="4.4240299531254141"/>
    <n v="1"/>
    <n v="367853.09999999899"/>
    <n v="9708449.3000000007"/>
    <x v="4"/>
    <s v="TORA"/>
    <s v="60├ 70"/>
    <s v="Couratari"/>
    <s v="FOD"/>
    <n v="38.833806114422465"/>
    <n v="50"/>
    <x v="1"/>
    <s v="Inferior"/>
    <s v="Não"/>
    <x v="1"/>
    <n v="5.0262773833071434E-4"/>
    <n v="7.7404671702930002E-3"/>
  </r>
  <r>
    <n v="1"/>
    <x v="0"/>
    <n v="31"/>
    <n v="650"/>
    <x v="19"/>
    <x v="19"/>
    <n v="173"/>
    <x v="100"/>
    <n v="12"/>
    <x v="100"/>
    <n v="2.0006062825548812"/>
    <n v="1"/>
    <n v="367851.5"/>
    <n v="9708452.0999999903"/>
    <x v="4"/>
    <s v="TORA"/>
    <s v="50├ 60"/>
    <s v="Piptadenia"/>
    <s v="FOD"/>
    <n v="39.788735772973837"/>
    <n v="50"/>
    <x v="1"/>
    <s v="Inferior"/>
    <s v="Não"/>
    <x v="1"/>
    <n v="4.1670763380886292E-4"/>
    <n v="3.5003441239944482E-3"/>
  </r>
  <r>
    <n v="1"/>
    <x v="0"/>
    <n v="31"/>
    <n v="651"/>
    <x v="32"/>
    <x v="32"/>
    <n v="147"/>
    <x v="115"/>
    <n v="16"/>
    <x v="115"/>
    <n v="1.9259403325527489"/>
    <n v="2"/>
    <n v="367839.2"/>
    <n v="9708450.9000000004"/>
    <x v="0"/>
    <s v="TORETE"/>
    <s v="40├ 50"/>
    <s v="Cordia"/>
    <s v="FOD"/>
    <n v="42.335214862444161"/>
    <n v="52.335214862444161"/>
    <x v="0"/>
    <s v="Inferior"/>
    <s v="Não"/>
    <x v="0"/>
    <n v="3.0086655948998353E-4"/>
    <n v="3.3697054662878154E-3"/>
  </r>
  <r>
    <n v="1"/>
    <x v="0"/>
    <n v="31"/>
    <n v="652"/>
    <x v="56"/>
    <x v="56"/>
    <n v="180"/>
    <x v="22"/>
    <n v="20"/>
    <x v="22"/>
    <n v="3.6096341093241859"/>
    <n v="1"/>
    <n v="367825.5"/>
    <n v="9708436.3000000007"/>
    <x v="1"/>
    <s v="TORA"/>
    <s v="50├ 60"/>
    <s v="Cordia"/>
    <s v="FOD"/>
    <n v="40.425355545341418"/>
    <n v="50.425355545341418"/>
    <x v="1"/>
    <s v="Inferior"/>
    <s v="Não"/>
    <x v="1"/>
    <n v="4.5111187595332813E-4"/>
    <n v="6.3155662633465927E-3"/>
  </r>
  <r>
    <n v="1"/>
    <x v="0"/>
    <n v="31"/>
    <n v="653"/>
    <x v="33"/>
    <x v="33"/>
    <n v="250"/>
    <x v="46"/>
    <n v="21"/>
    <x v="46"/>
    <n v="7.3111801982839424"/>
    <n v="2"/>
    <n v="367792.5"/>
    <n v="9708480.3000000007"/>
    <x v="0"/>
    <s v="TORA"/>
    <s v="70├ 80"/>
    <s v="Dipteryx"/>
    <s v="FOD"/>
    <n v="39.152116000606256"/>
    <n v="80"/>
    <x v="0"/>
    <s v="Inferior"/>
    <s v="Vulneravel"/>
    <x v="1"/>
    <n v="8.7020037799638919E-4"/>
    <n v="1.279194555654692E-2"/>
  </r>
  <r>
    <n v="1"/>
    <x v="0"/>
    <n v="31"/>
    <n v="654"/>
    <x v="21"/>
    <x v="21"/>
    <n v="250"/>
    <x v="46"/>
    <n v="21"/>
    <x v="46"/>
    <n v="7.3111801982839424"/>
    <n v="1"/>
    <n v="367724.09999999899"/>
    <n v="9708514.1999999899"/>
    <x v="1"/>
    <s v="TORA"/>
    <s v="70├ 80"/>
    <s v="Schefflera"/>
    <s v="FOD"/>
    <n v="40.425355545341418"/>
    <n v="50.425355545341418"/>
    <x v="1"/>
    <s v="Inferior"/>
    <s v="Não"/>
    <x v="0"/>
    <n v="8.7020037799638919E-4"/>
    <n v="1.279194555654692E-2"/>
  </r>
  <r>
    <n v="1"/>
    <x v="0"/>
    <n v="31"/>
    <n v="655"/>
    <x v="65"/>
    <x v="65"/>
    <n v="170"/>
    <x v="12"/>
    <n v="18"/>
    <x v="12"/>
    <n v="2.8977340488741388"/>
    <n v="2"/>
    <n v="367727.5"/>
    <n v="9708522"/>
    <x v="1"/>
    <s v="TORA"/>
    <s v="50├ 60"/>
    <s v="Bombax"/>
    <s v="FOD"/>
    <n v="43.926764293363114"/>
    <n v="53.926764293363114"/>
    <x v="1"/>
    <s v="Inferior"/>
    <s v="Não"/>
    <x v="0"/>
    <n v="4.0238065478553035E-4"/>
    <n v="5.069996250297683E-3"/>
  </r>
  <r>
    <n v="1"/>
    <x v="0"/>
    <n v="31"/>
    <n v="656"/>
    <x v="39"/>
    <x v="39"/>
    <n v="200"/>
    <x v="14"/>
    <n v="22"/>
    <x v="14"/>
    <n v="4.9019722472303755"/>
    <n v="1"/>
    <n v="367727.5"/>
    <n v="9708522"/>
    <x v="3"/>
    <s v="TORA"/>
    <s v="60├ 70"/>
    <s v="Bertholletia"/>
    <s v="FOD"/>
    <n v="41.38028520389279"/>
    <n v="51.38028520389279"/>
    <x v="1"/>
    <s v="Inferior"/>
    <s v="Protegida"/>
    <x v="0"/>
    <n v="5.5692824191768894E-4"/>
    <n v="8.5766949255324087E-3"/>
  </r>
  <r>
    <n v="1"/>
    <x v="0"/>
    <n v="31"/>
    <n v="657"/>
    <x v="1"/>
    <x v="1"/>
    <n v="160"/>
    <x v="1"/>
    <n v="19"/>
    <x v="1"/>
    <n v="2.7094537511964267"/>
    <n v="1"/>
    <n v="367746.4"/>
    <n v="9708554.8000000007"/>
    <x v="1"/>
    <s v="TORA"/>
    <s v="50├ 60"/>
    <s v="Pouteria"/>
    <s v="FOD"/>
    <n v="39.788735772973837"/>
    <n v="50"/>
    <x v="1"/>
    <s v="Inferior"/>
    <s v="Não"/>
    <x v="0"/>
    <n v="3.5643407482732108E-4"/>
    <n v="4.7405731952033696E-3"/>
  </r>
  <r>
    <n v="1"/>
    <x v="0"/>
    <n v="31"/>
    <n v="658"/>
    <x v="47"/>
    <x v="47"/>
    <n v="191"/>
    <x v="52"/>
    <n v="22"/>
    <x v="52"/>
    <n v="4.4707212387802828"/>
    <n v="1"/>
    <n v="367652.799999999"/>
    <n v="9708601.8000000007"/>
    <x v="1"/>
    <s v="TORA"/>
    <s v="60├ 70"/>
    <s v="Brosimum"/>
    <s v="FOD"/>
    <n v="41.38028520389279"/>
    <n v="51.38028520389279"/>
    <x v="1"/>
    <s v="Inferior"/>
    <s v="Não"/>
    <x v="0"/>
    <n v="5.0793247983498034E-4"/>
    <n v="7.8221601894586951E-3"/>
  </r>
  <r>
    <n v="1"/>
    <x v="0"/>
    <n v="31"/>
    <n v="659"/>
    <x v="26"/>
    <x v="26"/>
    <n v="200"/>
    <x v="14"/>
    <n v="22"/>
    <x v="14"/>
    <n v="4.9019722472303755"/>
    <n v="1"/>
    <n v="367652.799999999"/>
    <n v="9708601.8000000007"/>
    <x v="4"/>
    <s v="TORA"/>
    <s v="60├ 70"/>
    <s v="Couratari"/>
    <s v="FOD"/>
    <n v="38.833806114422465"/>
    <n v="50"/>
    <x v="1"/>
    <s v="Inferior"/>
    <s v="Não"/>
    <x v="1"/>
    <n v="5.5692824191768894E-4"/>
    <n v="8.5766949255324087E-3"/>
  </r>
  <r>
    <n v="1"/>
    <x v="0"/>
    <n v="31"/>
    <n v="660"/>
    <x v="16"/>
    <x v="16"/>
    <n v="162"/>
    <x v="42"/>
    <n v="20"/>
    <x v="42"/>
    <n v="2.9238036285525912"/>
    <n v="2"/>
    <n v="367670.5"/>
    <n v="9708624.9000000004"/>
    <x v="1"/>
    <s v="TORA"/>
    <s v="50├ 60"/>
    <s v="Kielmeyera"/>
    <s v="FOD"/>
    <n v="41.38028520389279"/>
    <n v="51.38028520389279"/>
    <x v="1"/>
    <s v="Inferior"/>
    <s v="Não"/>
    <x v="0"/>
    <n v="3.6540061952219585E-4"/>
    <n v="5.1156086733107412E-3"/>
  </r>
  <r>
    <n v="1"/>
    <x v="0"/>
    <n v="31"/>
    <n v="661"/>
    <x v="39"/>
    <x v="39"/>
    <n v="386"/>
    <x v="64"/>
    <n v="23"/>
    <x v="64"/>
    <n v="19.089327170240626"/>
    <n v="1"/>
    <n v="367670.5"/>
    <n v="9708624.9000000004"/>
    <x v="3"/>
    <s v="TORA"/>
    <s v="120├ 130"/>
    <s v="Bertholletia"/>
    <s v="FOD"/>
    <n v="41.38028520389279"/>
    <n v="51.38028520389279"/>
    <x v="1"/>
    <s v="Inferior"/>
    <s v="Protegida"/>
    <x v="0"/>
    <n v="2.0745020083191997E-3"/>
    <n v="3.3399482333939107E-2"/>
  </r>
  <r>
    <n v="1"/>
    <x v="0"/>
    <n v="31"/>
    <n v="662"/>
    <x v="19"/>
    <x v="19"/>
    <n v="180"/>
    <x v="22"/>
    <n v="16"/>
    <x v="22"/>
    <n v="2.887707287459349"/>
    <n v="1"/>
    <n v="367718.40000000002"/>
    <n v="9708560.9000000004"/>
    <x v="4"/>
    <s v="TORA"/>
    <s v="50├ 60"/>
    <s v="Piptadenia"/>
    <s v="FOD"/>
    <n v="39.788735772973837"/>
    <n v="50"/>
    <x v="1"/>
    <s v="Inferior"/>
    <s v="Não"/>
    <x v="1"/>
    <n v="4.5111187595332813E-4"/>
    <n v="5.0524530106772752E-3"/>
  </r>
  <r>
    <n v="1"/>
    <x v="0"/>
    <n v="31"/>
    <n v="663"/>
    <x v="5"/>
    <x v="5"/>
    <n v="250"/>
    <x v="46"/>
    <n v="18"/>
    <x v="46"/>
    <n v="6.2667258842433791"/>
    <n v="1"/>
    <n v="367719.7"/>
    <n v="9708561.0999999903"/>
    <x v="1"/>
    <s v="TORA"/>
    <s v="70├ 80"/>
    <s v="Tachigali"/>
    <s v="FOD"/>
    <n v="39.152116000606256"/>
    <n v="50"/>
    <x v="1"/>
    <s v="Inferior"/>
    <s v="Não"/>
    <x v="1"/>
    <n v="8.7020037799638919E-4"/>
    <n v="1.0964524762754503E-2"/>
  </r>
  <r>
    <n v="1"/>
    <x v="0"/>
    <n v="31"/>
    <n v="664"/>
    <x v="64"/>
    <x v="64"/>
    <n v="140"/>
    <x v="36"/>
    <n v="16"/>
    <x v="36"/>
    <n v="1.7468846553766431"/>
    <n v="1"/>
    <n v="367737.799999999"/>
    <n v="9708558.4000000004"/>
    <x v="0"/>
    <s v="TORETE"/>
    <s v="40├ 50"/>
    <s v="Cedrelinga"/>
    <s v="FOD"/>
    <n v="38.515496228238675"/>
    <n v="50"/>
    <x v="0"/>
    <s v="Inferior"/>
    <s v="Não"/>
    <x v="1"/>
    <n v="2.7289483853966759E-4"/>
    <n v="3.0564221916442769E-3"/>
  </r>
  <r>
    <n v="1"/>
    <x v="0"/>
    <n v="31"/>
    <n v="665"/>
    <x v="4"/>
    <x v="4"/>
    <n v="180"/>
    <x v="22"/>
    <n v="18"/>
    <x v="22"/>
    <n v="3.2486706983917677"/>
    <n v="2"/>
    <n v="367691.799999999"/>
    <n v="9708573.8000000007"/>
    <x v="1"/>
    <s v="TORA"/>
    <s v="50├ 60"/>
    <s v="Dialium"/>
    <s v="FOD"/>
    <n v="42.335214862444161"/>
    <n v="52.335214862444161"/>
    <x v="1"/>
    <s v="Inferior"/>
    <s v="Não"/>
    <x v="0"/>
    <n v="4.5111187595332813E-4"/>
    <n v="5.6840096370119339E-3"/>
  </r>
  <r>
    <n v="1"/>
    <x v="0"/>
    <n v="31"/>
    <n v="666"/>
    <x v="19"/>
    <x v="19"/>
    <n v="300"/>
    <x v="9"/>
    <n v="15"/>
    <x v="9"/>
    <n v="7.5200710610920529"/>
    <n v="1"/>
    <n v="367676.9"/>
    <n v="9708559.1999999899"/>
    <x v="4"/>
    <s v="TORA"/>
    <s v="90├ 100"/>
    <s v="Piptadenia"/>
    <s v="FOD"/>
    <n v="39.788735772973837"/>
    <n v="50"/>
    <x v="1"/>
    <s v="Inferior"/>
    <s v="Não"/>
    <x v="1"/>
    <n v="1.2530885443148001E-3"/>
    <n v="1.31574297153054E-2"/>
  </r>
  <r>
    <n v="1"/>
    <x v="0"/>
    <n v="31"/>
    <n v="667"/>
    <x v="32"/>
    <x v="32"/>
    <n v="149"/>
    <x v="167"/>
    <n v="16"/>
    <x v="167"/>
    <n v="1.978703379286574"/>
    <n v="1"/>
    <n v="367691.59999999899"/>
    <n v="9708575.3000000007"/>
    <x v="0"/>
    <s v="TORETE"/>
    <s v="40├ 50"/>
    <s v="Cordia"/>
    <s v="FOD"/>
    <n v="42.335214862444161"/>
    <n v="52.335214862444161"/>
    <x v="0"/>
    <s v="Inferior"/>
    <s v="Não"/>
    <x v="0"/>
    <n v="3.0910909747036534E-4"/>
    <n v="3.4620218916680914E-3"/>
  </r>
  <r>
    <n v="1"/>
    <x v="0"/>
    <n v="31"/>
    <n v="668"/>
    <x v="19"/>
    <x v="19"/>
    <n v="236"/>
    <x v="120"/>
    <n v="20"/>
    <x v="120"/>
    <n v="6.2050055973123417"/>
    <n v="1"/>
    <n v="367691.4"/>
    <n v="9708578.1999999899"/>
    <x v="4"/>
    <s v="TORA"/>
    <s v="70├ 80"/>
    <s v="Piptadenia"/>
    <s v="FOD"/>
    <n v="39.788735772973837"/>
    <n v="50"/>
    <x v="1"/>
    <s v="Inferior"/>
    <s v="Não"/>
    <x v="1"/>
    <n v="7.7546688404619025E-4"/>
    <n v="1.0856536376646662E-2"/>
  </r>
  <r>
    <n v="1"/>
    <x v="0"/>
    <n v="31"/>
    <n v="669"/>
    <x v="30"/>
    <x v="30"/>
    <n v="287"/>
    <x v="78"/>
    <n v="22"/>
    <x v="78"/>
    <n v="10.094263800802972"/>
    <n v="1"/>
    <n v="367665.5"/>
    <n v="9708605.1999999899"/>
    <x v="4"/>
    <s v="TORA"/>
    <s v="90├ 100"/>
    <s v="Apuleia"/>
    <s v="FOD"/>
    <n v="39.788735772973837"/>
    <n v="50"/>
    <x v="1"/>
    <s v="Inferior"/>
    <s v="Não"/>
    <x v="1"/>
    <n v="1.1468405589629533E-3"/>
    <n v="1.766134460802948E-2"/>
  </r>
  <r>
    <n v="1"/>
    <x v="0"/>
    <n v="31"/>
    <n v="670"/>
    <x v="19"/>
    <x v="19"/>
    <n v="196"/>
    <x v="84"/>
    <n v="20"/>
    <x v="84"/>
    <n v="4.2798674056727748"/>
    <n v="1"/>
    <n v="367668.799999999"/>
    <n v="9708621.0999999903"/>
    <x v="4"/>
    <s v="TORA"/>
    <s v="60├ 70"/>
    <s v="Piptadenia"/>
    <s v="FOD"/>
    <n v="39.788735772973837"/>
    <n v="50"/>
    <x v="1"/>
    <s v="Inferior"/>
    <s v="Não"/>
    <x v="1"/>
    <n v="5.3487388353774844E-4"/>
    <n v="7.4882343695284771E-3"/>
  </r>
  <r>
    <n v="1"/>
    <x v="0"/>
    <n v="31"/>
    <n v="671"/>
    <x v="41"/>
    <x v="41"/>
    <n v="190"/>
    <x v="41"/>
    <n v="18"/>
    <x v="41"/>
    <n v="3.6196608707389748"/>
    <n v="2"/>
    <n v="367644.4"/>
    <n v="9708595.8000000007"/>
    <x v="1"/>
    <s v="TORA"/>
    <s v="60├ 70"/>
    <s v="Qualea"/>
    <s v="FOD"/>
    <n v="40.107045659157627"/>
    <n v="50.107045659157627"/>
    <x v="1"/>
    <s v="Inferior"/>
    <s v="Não"/>
    <x v="0"/>
    <n v="5.0262773833071434E-4"/>
    <n v="6.3331095029669987E-3"/>
  </r>
  <r>
    <n v="1"/>
    <x v="0"/>
    <n v="31"/>
    <n v="672"/>
    <x v="41"/>
    <x v="41"/>
    <n v="271"/>
    <x v="143"/>
    <n v="20"/>
    <x v="143"/>
    <n v="8.1819487229283201"/>
    <n v="1"/>
    <n v="367640.2"/>
    <n v="9708593.9000000004"/>
    <x v="1"/>
    <s v="TORA"/>
    <s v="80├ 90"/>
    <s v="Qualea"/>
    <s v="FOD"/>
    <n v="40.107045659157627"/>
    <n v="50.107045659157627"/>
    <x v="1"/>
    <s v="Inferior"/>
    <s v="Não"/>
    <x v="0"/>
    <n v="1.0225341753669253E-3"/>
    <n v="1.431547845513695E-2"/>
  </r>
  <r>
    <n v="1"/>
    <x v="0"/>
    <n v="31"/>
    <n v="673"/>
    <x v="47"/>
    <x v="47"/>
    <n v="172"/>
    <x v="58"/>
    <n v="21"/>
    <x v="58"/>
    <n v="3.4607032797765145"/>
    <n v="1"/>
    <n v="367654.7"/>
    <n v="9708617.5"/>
    <x v="1"/>
    <s v="TORA"/>
    <s v="50├ 60"/>
    <s v="Brosimum"/>
    <s v="FOD"/>
    <n v="41.38028520389279"/>
    <n v="51.38028520389279"/>
    <x v="1"/>
    <s v="Inferior"/>
    <s v="Não"/>
    <x v="0"/>
    <n v="4.1190412772232278E-4"/>
    <n v="6.0549906775181454E-3"/>
  </r>
  <r>
    <n v="1"/>
    <x v="0"/>
    <n v="31"/>
    <n v="674"/>
    <x v="19"/>
    <x v="19"/>
    <n v="346"/>
    <x v="181"/>
    <n v="23"/>
    <x v="181"/>
    <n v="15.337981499587421"/>
    <n v="1"/>
    <n v="367662.299999999"/>
    <n v="9708632.3000000007"/>
    <x v="4"/>
    <s v="TORA"/>
    <s v="110├ 120"/>
    <s v="Piptadenia"/>
    <s v="FOD"/>
    <n v="39.788735772973837"/>
    <n v="50"/>
    <x v="1"/>
    <s v="Inferior"/>
    <s v="Não"/>
    <x v="1"/>
    <n v="1.6668305352354517E-3"/>
    <n v="2.6835971617290771E-2"/>
  </r>
  <r>
    <n v="1"/>
    <x v="0"/>
    <n v="31"/>
    <n v="675"/>
    <x v="23"/>
    <x v="23"/>
    <n v="346"/>
    <x v="181"/>
    <n v="23"/>
    <x v="181"/>
    <n v="15.337981499587421"/>
    <n v="1"/>
    <n v="367631.59999999899"/>
    <n v="9708659.5"/>
    <x v="1"/>
    <s v="TORA"/>
    <s v="110├ 120"/>
    <s v="Parkia"/>
    <s v="FOD"/>
    <n v="40.107045659157627"/>
    <n v="50.107045659157627"/>
    <x v="1"/>
    <s v="Inferior"/>
    <s v="Não"/>
    <x v="1"/>
    <n v="1.6668305352354517E-3"/>
    <n v="2.6835971617290771E-2"/>
  </r>
  <r>
    <n v="1"/>
    <x v="0"/>
    <n v="31"/>
    <n v="676"/>
    <x v="5"/>
    <x v="5"/>
    <n v="249"/>
    <x v="82"/>
    <n v="20"/>
    <x v="82"/>
    <n v="6.9074359386484216"/>
    <n v="1"/>
    <n v="367616.9"/>
    <n v="9708640.4000000004"/>
    <x v="1"/>
    <s v="TORA"/>
    <s v="70├ 80"/>
    <s v="Tachigali"/>
    <s v="FOD"/>
    <n v="39.152116000606256"/>
    <n v="50"/>
    <x v="1"/>
    <s v="Inferior"/>
    <s v="Não"/>
    <x v="1"/>
    <n v="8.63252698178466E-4"/>
    <n v="1.2085537774498523E-2"/>
  </r>
  <r>
    <n v="1"/>
    <x v="0"/>
    <n v="31"/>
    <n v="677"/>
    <x v="51"/>
    <x v="51"/>
    <n v="250"/>
    <x v="46"/>
    <n v="20"/>
    <x v="46"/>
    <n v="6.9630287602704213"/>
    <n v="1"/>
    <n v="367609.09999999899"/>
    <n v="9708679.5"/>
    <x v="1"/>
    <s v="TORA"/>
    <s v="70├ 80"/>
    <s v="Cedrela"/>
    <s v="FOD"/>
    <n v="39.788735772973837"/>
    <n v="70"/>
    <x v="1"/>
    <s v="Inferior"/>
    <s v="Vulneravel"/>
    <x v="0"/>
    <n v="8.7020037799638919E-4"/>
    <n v="1.2182805291949447E-2"/>
  </r>
  <r>
    <n v="1"/>
    <x v="0"/>
    <n v="31"/>
    <n v="678"/>
    <x v="19"/>
    <x v="19"/>
    <n v="160"/>
    <x v="1"/>
    <n v="16"/>
    <x v="1"/>
    <n v="2.2816452641654119"/>
    <n v="1"/>
    <n v="367597.5"/>
    <n v="9708664.3000000007"/>
    <x v="4"/>
    <s v="TORA"/>
    <s v="50├ 60"/>
    <s v="Piptadenia"/>
    <s v="FOD"/>
    <n v="39.788735772973837"/>
    <n v="50"/>
    <x v="1"/>
    <s v="Inferior"/>
    <s v="Não"/>
    <x v="1"/>
    <n v="3.5643407482732108E-4"/>
    <n v="3.9920616380659957E-3"/>
  </r>
  <r>
    <n v="1"/>
    <x v="0"/>
    <n v="31"/>
    <n v="679"/>
    <x v="19"/>
    <x v="19"/>
    <n v="173"/>
    <x v="100"/>
    <n v="20"/>
    <x v="100"/>
    <n v="3.3343438042581353"/>
    <n v="2"/>
    <n v="367596.09999999899"/>
    <n v="9708664.1999999899"/>
    <x v="4"/>
    <s v="TORA"/>
    <s v="50├ 60"/>
    <s v="Piptadenia"/>
    <s v="FOD"/>
    <n v="39.788735772973837"/>
    <n v="50"/>
    <x v="1"/>
    <s v="Inferior"/>
    <s v="Não"/>
    <x v="1"/>
    <n v="4.1670763380886292E-4"/>
    <n v="5.8339068733240804E-3"/>
  </r>
  <r>
    <n v="1"/>
    <x v="0"/>
    <n v="31"/>
    <n v="680"/>
    <x v="26"/>
    <x v="26"/>
    <n v="180"/>
    <x v="22"/>
    <n v="22"/>
    <x v="22"/>
    <n v="3.9705975202566051"/>
    <n v="1"/>
    <n v="367598.299999999"/>
    <n v="9708677"/>
    <x v="4"/>
    <s v="TORA"/>
    <s v="50├ 60"/>
    <s v="Couratari"/>
    <s v="FOD"/>
    <n v="38.833806114422465"/>
    <n v="50"/>
    <x v="1"/>
    <s v="Inferior"/>
    <s v="Não"/>
    <x v="1"/>
    <n v="4.5111187595332813E-4"/>
    <n v="6.9471228896812532E-3"/>
  </r>
  <r>
    <n v="1"/>
    <x v="0"/>
    <n v="31"/>
    <n v="681"/>
    <x v="37"/>
    <x v="37"/>
    <n v="242"/>
    <x v="154"/>
    <n v="18"/>
    <x v="154"/>
    <n v="5.8720725549572688"/>
    <n v="2"/>
    <n v="367571"/>
    <n v="9708661"/>
    <x v="1"/>
    <s v="TORA"/>
    <s v="70├ 80"/>
    <s v="Apeiba"/>
    <s v="FOD"/>
    <n v="54.112680651244418"/>
    <n v="64.112680651244418"/>
    <x v="1"/>
    <s v="Inferior"/>
    <s v="Não"/>
    <x v="0"/>
    <n v="8.1539863899168861E-4"/>
    <n v="1.0274022851295276E-2"/>
  </r>
  <r>
    <n v="1"/>
    <x v="0"/>
    <n v="31"/>
    <n v="682"/>
    <x v="26"/>
    <x v="26"/>
    <n v="200"/>
    <x v="14"/>
    <n v="22"/>
    <x v="14"/>
    <n v="4.9019722472303755"/>
    <n v="1"/>
    <n v="367570.299999999"/>
    <n v="9708661.6999999899"/>
    <x v="4"/>
    <s v="TORA"/>
    <s v="60├ 70"/>
    <s v="Couratari"/>
    <s v="FOD"/>
    <n v="38.833806114422465"/>
    <n v="50"/>
    <x v="1"/>
    <s v="Inferior"/>
    <s v="Não"/>
    <x v="1"/>
    <n v="5.5692824191768894E-4"/>
    <n v="8.5766949255324087E-3"/>
  </r>
  <r>
    <n v="1"/>
    <x v="0"/>
    <n v="31"/>
    <n v="683"/>
    <x v="41"/>
    <x v="41"/>
    <n v="200"/>
    <x v="14"/>
    <n v="19"/>
    <x v="14"/>
    <n v="4.233521486244415"/>
    <n v="1"/>
    <n v="367575.799999999"/>
    <n v="9708668.9000000004"/>
    <x v="1"/>
    <s v="TORA"/>
    <s v="60├ 70"/>
    <s v="Qualea"/>
    <s v="FOD"/>
    <n v="40.107045659157627"/>
    <n v="50.107045659157627"/>
    <x v="1"/>
    <s v="Inferior"/>
    <s v="Não"/>
    <x v="0"/>
    <n v="5.5692824191768894E-4"/>
    <n v="7.4071456175052626E-3"/>
  </r>
  <r>
    <n v="1"/>
    <x v="0"/>
    <n v="31"/>
    <n v="684"/>
    <x v="5"/>
    <x v="5"/>
    <n v="180"/>
    <x v="22"/>
    <n v="16"/>
    <x v="22"/>
    <n v="2.887707287459349"/>
    <n v="1"/>
    <n v="367575.59999999899"/>
    <n v="9708670.3000000007"/>
    <x v="1"/>
    <s v="TORA"/>
    <s v="50├ 60"/>
    <s v="Tachigali"/>
    <s v="FOD"/>
    <n v="39.152116000606256"/>
    <n v="50"/>
    <x v="1"/>
    <s v="Inferior"/>
    <s v="Não"/>
    <x v="1"/>
    <n v="4.5111187595332813E-4"/>
    <n v="5.0524530106772752E-3"/>
  </r>
  <r>
    <n v="1"/>
    <x v="0"/>
    <n v="31"/>
    <n v="685"/>
    <x v="5"/>
    <x v="5"/>
    <n v="241"/>
    <x v="47"/>
    <n v="20"/>
    <x v="47"/>
    <n v="6.4707147748042591"/>
    <n v="1"/>
    <n v="367580.2"/>
    <n v="9708679.5999999903"/>
    <x v="1"/>
    <s v="TORA"/>
    <s v="70├ 80"/>
    <s v="Tachigali"/>
    <s v="FOD"/>
    <n v="39.152116000606256"/>
    <n v="50"/>
    <x v="1"/>
    <s v="Inferior"/>
    <s v="Não"/>
    <x v="1"/>
    <n v="8.0867373047053225E-4"/>
    <n v="1.132143222658745E-2"/>
  </r>
  <r>
    <n v="1"/>
    <x v="0"/>
    <n v="31"/>
    <n v="686"/>
    <x v="19"/>
    <x v="19"/>
    <n v="300"/>
    <x v="9"/>
    <n v="20"/>
    <x v="9"/>
    <n v="10.026761414789403"/>
    <n v="1"/>
    <n v="367580.2"/>
    <n v="9708679.5999999903"/>
    <x v="4"/>
    <s v="TORA"/>
    <s v="90├ 100"/>
    <s v="Piptadenia"/>
    <s v="FOD"/>
    <n v="39.788735772973837"/>
    <n v="50"/>
    <x v="1"/>
    <s v="Inferior"/>
    <s v="Não"/>
    <x v="1"/>
    <n v="1.2530885443148001E-3"/>
    <n v="1.75432396204072E-2"/>
  </r>
  <r>
    <n v="1"/>
    <x v="0"/>
    <n v="31"/>
    <n v="687"/>
    <x v="5"/>
    <x v="5"/>
    <n v="162"/>
    <x v="42"/>
    <n v="17"/>
    <x v="42"/>
    <n v="2.4852330842697028"/>
    <n v="1"/>
    <n v="367552.2"/>
    <n v="9708730.0999999903"/>
    <x v="1"/>
    <s v="TORA"/>
    <s v="50├ 60"/>
    <s v="Tachigali"/>
    <s v="FOD"/>
    <n v="39.152116000606256"/>
    <n v="50"/>
    <x v="1"/>
    <s v="Inferior"/>
    <s v="Não"/>
    <x v="1"/>
    <n v="3.6540061952219585E-4"/>
    <n v="4.3482673723141303E-3"/>
  </r>
  <r>
    <n v="1"/>
    <x v="0"/>
    <n v="31"/>
    <n v="688"/>
    <x v="5"/>
    <x v="5"/>
    <n v="300"/>
    <x v="9"/>
    <n v="19"/>
    <x v="9"/>
    <n v="9.5254233440499334"/>
    <n v="1"/>
    <n v="367504"/>
    <n v="9708760.8000000007"/>
    <x v="1"/>
    <s v="TORA"/>
    <s v="90├ 100"/>
    <s v="Tachigali"/>
    <s v="FOD"/>
    <n v="39.152116000606256"/>
    <n v="50"/>
    <x v="1"/>
    <s v="Inferior"/>
    <s v="Não"/>
    <x v="1"/>
    <n v="1.2530885443148001E-3"/>
    <n v="1.666607763938684E-2"/>
  </r>
  <r>
    <n v="1"/>
    <x v="0"/>
    <n v="31"/>
    <n v="689"/>
    <x v="15"/>
    <x v="15"/>
    <n v="315"/>
    <x v="133"/>
    <n v="21"/>
    <x v="133"/>
    <n v="11.607229682795586"/>
    <n v="1"/>
    <n v="367463.4"/>
    <n v="9708768.6999999899"/>
    <x v="1"/>
    <s v="TORA"/>
    <s v="100├ 110"/>
    <s v="Lecythis"/>
    <s v="FOD"/>
    <n v="38.833806114422465"/>
    <n v="50"/>
    <x v="1"/>
    <s v="Inferior"/>
    <s v="Não"/>
    <x v="1"/>
    <n v="1.3815301201070673E-3"/>
    <n v="2.0308492765573886E-2"/>
  </r>
  <r>
    <n v="1"/>
    <x v="0"/>
    <n v="31"/>
    <n v="690"/>
    <x v="26"/>
    <x v="26"/>
    <n v="249"/>
    <x v="82"/>
    <n v="23"/>
    <x v="82"/>
    <n v="7.9435513294456852"/>
    <n v="1"/>
    <n v="367464"/>
    <n v="9708769.5"/>
    <x v="4"/>
    <s v="TORA"/>
    <s v="70├ 80"/>
    <s v="Couratari"/>
    <s v="FOD"/>
    <n v="38.833806114422465"/>
    <n v="50"/>
    <x v="1"/>
    <s v="Inferior"/>
    <s v="Não"/>
    <x v="1"/>
    <n v="8.63252698178466E-4"/>
    <n v="1.3898368440673301E-2"/>
  </r>
  <r>
    <n v="1"/>
    <x v="0"/>
    <n v="31"/>
    <n v="691"/>
    <x v="7"/>
    <x v="7"/>
    <n v="400"/>
    <x v="48"/>
    <n v="20"/>
    <x v="48"/>
    <n v="17.825353626292273"/>
    <n v="2"/>
    <n v="367465.7"/>
    <n v="9708773.3000000007"/>
    <x v="1"/>
    <s v="TORA"/>
    <s v="120├ 130"/>
    <s v="Aspidosperma"/>
    <s v="FOD"/>
    <n v="47.109863155201019"/>
    <n v="57.109863155201019"/>
    <x v="1"/>
    <s v="Inferior"/>
    <s v="Não"/>
    <x v="0"/>
    <n v="2.2277129676707558E-3"/>
    <n v="3.1187981547390577E-2"/>
  </r>
  <r>
    <n v="1"/>
    <x v="0"/>
    <n v="31"/>
    <n v="692"/>
    <x v="23"/>
    <x v="23"/>
    <n v="400"/>
    <x v="48"/>
    <n v="19"/>
    <x v="48"/>
    <n v="16.93408594497766"/>
    <n v="1"/>
    <n v="367475.5"/>
    <n v="9708786.0999999903"/>
    <x v="1"/>
    <s v="TORA"/>
    <s v="120├ 130"/>
    <s v="Parkia"/>
    <s v="FOD"/>
    <n v="40.107045659157627"/>
    <n v="50.107045659157627"/>
    <x v="1"/>
    <s v="Inferior"/>
    <s v="Não"/>
    <x v="1"/>
    <n v="2.2277129676707558E-3"/>
    <n v="2.962858247002105E-2"/>
  </r>
  <r>
    <n v="1"/>
    <x v="0"/>
    <n v="31"/>
    <n v="693"/>
    <x v="65"/>
    <x v="65"/>
    <n v="213"/>
    <x v="151"/>
    <n v="18"/>
    <x v="151"/>
    <n v="4.5490413862758059"/>
    <n v="1"/>
    <n v="367471.4"/>
    <n v="9708793.8000000007"/>
    <x v="1"/>
    <s v="TORA"/>
    <s v="60├ 70"/>
    <s v="Bombax"/>
    <s v="FOD"/>
    <n v="43.926764293363114"/>
    <n v="53.926764293363114"/>
    <x v="1"/>
    <s v="Inferior"/>
    <s v="Não"/>
    <x v="0"/>
    <n v="6.3168193518909092E-4"/>
    <n v="7.9591923833825448E-3"/>
  </r>
  <r>
    <n v="1"/>
    <x v="0"/>
    <n v="31"/>
    <n v="694"/>
    <x v="58"/>
    <x v="58"/>
    <n v="190"/>
    <x v="41"/>
    <n v="18"/>
    <x v="41"/>
    <n v="3.6196608707389748"/>
    <n v="2"/>
    <n v="367448.9"/>
    <n v="9708795.8000000007"/>
    <x v="1"/>
    <s v="TORA"/>
    <s v="60├ 70"/>
    <s v="Eschweilera"/>
    <s v="FOD"/>
    <n v="41.38028520389279"/>
    <n v="51.38028520389279"/>
    <x v="1"/>
    <s v="Inferior"/>
    <s v="Não"/>
    <x v="0"/>
    <n v="5.0262773833071434E-4"/>
    <n v="6.3331095029669987E-3"/>
  </r>
  <r>
    <n v="1"/>
    <x v="0"/>
    <n v="31"/>
    <n v="695"/>
    <x v="18"/>
    <x v="18"/>
    <n v="200"/>
    <x v="14"/>
    <n v="16"/>
    <x v="14"/>
    <n v="3.565070725258455"/>
    <n v="2"/>
    <n v="367447.7"/>
    <n v="9708794.1999999899"/>
    <x v="1"/>
    <s v="TORA"/>
    <s v="60├ 70"/>
    <s v="Coutarea"/>
    <s v="FOD"/>
    <n v="40.425355545341418"/>
    <n v="50.425355545341418"/>
    <x v="1"/>
    <s v="Inferior"/>
    <s v="Não"/>
    <x v="0"/>
    <n v="5.5692824191768894E-4"/>
    <n v="6.2375963094781156E-3"/>
  </r>
  <r>
    <n v="1"/>
    <x v="0"/>
    <n v="32"/>
    <n v="696"/>
    <x v="17"/>
    <x v="17"/>
    <n v="180"/>
    <x v="22"/>
    <n v="19"/>
    <x v="22"/>
    <n v="3.429152403857977"/>
    <n v="1"/>
    <n v="367415.799999999"/>
    <n v="9708777.0999999903"/>
    <x v="1"/>
    <s v="TORA"/>
    <s v="50├ 60"/>
    <s v="Buchenavia"/>
    <s v="FOD"/>
    <n v="41.38028520389279"/>
    <n v="51.38028520389279"/>
    <x v="1"/>
    <s v="Inferior"/>
    <s v="Não"/>
    <x v="0"/>
    <n v="4.5111187595332813E-4"/>
    <n v="5.9997879501792637E-3"/>
  </r>
  <r>
    <n v="1"/>
    <x v="0"/>
    <n v="32"/>
    <n v="697"/>
    <x v="70"/>
    <x v="70"/>
    <n v="152"/>
    <x v="35"/>
    <n v="20"/>
    <x v="35"/>
    <n v="2.5739810636366047"/>
    <n v="1"/>
    <n v="367414"/>
    <n v="9708762.3000000007"/>
    <x v="0"/>
    <s v="TORETE"/>
    <s v="40├ 50"/>
    <s v="Capirona"/>
    <s v="FOD"/>
    <n v="48.383102699936181"/>
    <n v="58.383102699936181"/>
    <x v="0"/>
    <s v="Inferior"/>
    <s v="Não"/>
    <x v="0"/>
    <n v="3.2168175253165715E-4"/>
    <n v="4.5035445354432001E-3"/>
  </r>
  <r>
    <n v="1"/>
    <x v="0"/>
    <n v="32"/>
    <n v="698"/>
    <x v="15"/>
    <x v="15"/>
    <n v="185"/>
    <x v="174"/>
    <n v="22"/>
    <x v="174"/>
    <n v="4.1942500040364905"/>
    <n v="1"/>
    <n v="367395.299999999"/>
    <n v="9708752.0999999903"/>
    <x v="1"/>
    <s v="TORA"/>
    <s v="50├ 60"/>
    <s v="Lecythis"/>
    <s v="FOD"/>
    <n v="38.833806114422465"/>
    <n v="50"/>
    <x v="1"/>
    <s v="Inferior"/>
    <s v="Não"/>
    <x v="1"/>
    <n v="4.7652172699082262E-4"/>
    <n v="7.3384345956586687E-3"/>
  </r>
  <r>
    <n v="1"/>
    <x v="0"/>
    <n v="32"/>
    <n v="699"/>
    <x v="5"/>
    <x v="5"/>
    <n v="300"/>
    <x v="9"/>
    <n v="20"/>
    <x v="9"/>
    <n v="10.026761414789403"/>
    <n v="1"/>
    <n v="367416.5"/>
    <n v="9708742.3000000007"/>
    <x v="1"/>
    <s v="TORA"/>
    <s v="90├ 100"/>
    <s v="Tachigali"/>
    <s v="FOD"/>
    <n v="39.152116000606256"/>
    <n v="50"/>
    <x v="1"/>
    <s v="Inferior"/>
    <s v="Não"/>
    <x v="1"/>
    <n v="1.2530885443148001E-3"/>
    <n v="1.75432396204072E-2"/>
  </r>
  <r>
    <n v="1"/>
    <x v="0"/>
    <n v="32"/>
    <n v="700"/>
    <x v="51"/>
    <x v="51"/>
    <n v="249"/>
    <x v="82"/>
    <n v="21"/>
    <x v="82"/>
    <n v="7.2528077355808431"/>
    <n v="1"/>
    <n v="367418.5"/>
    <n v="9708743.1999999899"/>
    <x v="1"/>
    <s v="TORA"/>
    <s v="70├ 80"/>
    <s v="Cedrela"/>
    <s v="FOD"/>
    <n v="39.788735772973837"/>
    <n v="70"/>
    <x v="1"/>
    <s v="Inferior"/>
    <s v="Vulneravel"/>
    <x v="0"/>
    <n v="8.63252698178466E-4"/>
    <n v="1.2689814663223449E-2"/>
  </r>
  <r>
    <n v="1"/>
    <x v="0"/>
    <n v="32"/>
    <n v="701"/>
    <x v="30"/>
    <x v="30"/>
    <n v="200"/>
    <x v="14"/>
    <n v="21"/>
    <x v="14"/>
    <n v="4.6791553269017223"/>
    <n v="1"/>
    <n v="367416.5"/>
    <n v="9708742.3000000007"/>
    <x v="4"/>
    <s v="TORA"/>
    <s v="60├ 70"/>
    <s v="Apuleia"/>
    <s v="FOD"/>
    <n v="39.788735772973837"/>
    <n v="50"/>
    <x v="1"/>
    <s v="Inferior"/>
    <s v="Não"/>
    <x v="1"/>
    <n v="5.5692824191768894E-4"/>
    <n v="8.1868451561900278E-3"/>
  </r>
  <r>
    <n v="1"/>
    <x v="0"/>
    <n v="32"/>
    <n v="702"/>
    <x v="15"/>
    <x v="15"/>
    <n v="310"/>
    <x v="104"/>
    <n v="23"/>
    <x v="104"/>
    <n v="12.312305975060564"/>
    <n v="1"/>
    <n v="367422.299999999"/>
    <n v="9708725.0999999903"/>
    <x v="4"/>
    <s v="TORA"/>
    <s v="90├ 100"/>
    <s v="Lecythis"/>
    <s v="FOD"/>
    <n v="38.833806114422465"/>
    <n v="50"/>
    <x v="1"/>
    <s v="Inferior"/>
    <s v="Não"/>
    <x v="1"/>
    <n v="1.3380201012072475E-3"/>
    <n v="2.1542123629436683E-2"/>
  </r>
  <r>
    <n v="1"/>
    <x v="0"/>
    <n v="32"/>
    <n v="703"/>
    <x v="47"/>
    <x v="47"/>
    <n v="249"/>
    <x v="82"/>
    <n v="21"/>
    <x v="82"/>
    <n v="7.2528077355808431"/>
    <n v="1"/>
    <n v="367473.7"/>
    <n v="9708682.0999999903"/>
    <x v="1"/>
    <s v="TORA"/>
    <s v="70├ 80"/>
    <s v="Brosimum"/>
    <s v="FOD"/>
    <n v="41.38028520389279"/>
    <n v="51.38028520389279"/>
    <x v="1"/>
    <s v="Inferior"/>
    <s v="Não"/>
    <x v="0"/>
    <n v="8.63252698178466E-4"/>
    <n v="1.2689814663223449E-2"/>
  </r>
  <r>
    <n v="1"/>
    <x v="0"/>
    <n v="32"/>
    <n v="704"/>
    <x v="5"/>
    <x v="5"/>
    <n v="191"/>
    <x v="52"/>
    <n v="16"/>
    <x v="52"/>
    <n v="3.2514336282038427"/>
    <n v="1"/>
    <n v="367508.7"/>
    <n v="9708664.9000000004"/>
    <x v="1"/>
    <s v="TORA"/>
    <s v="60├ 70"/>
    <s v="Tachigali"/>
    <s v="FOD"/>
    <n v="39.152116000606256"/>
    <n v="50"/>
    <x v="1"/>
    <s v="Inferior"/>
    <s v="Não"/>
    <x v="1"/>
    <n v="5.0793247983498034E-4"/>
    <n v="5.688843774151779E-3"/>
  </r>
  <r>
    <n v="1"/>
    <x v="0"/>
    <n v="32"/>
    <n v="705"/>
    <x v="26"/>
    <x v="26"/>
    <n v="248"/>
    <x v="117"/>
    <n v="22"/>
    <x v="117"/>
    <n v="7.5372725273414281"/>
    <n v="1"/>
    <n v="367511.7"/>
    <n v="9708668.9000000004"/>
    <x v="4"/>
    <s v="TORA"/>
    <s v="70├ 80"/>
    <s v="Couratari"/>
    <s v="FOD"/>
    <n v="38.833806114422465"/>
    <n v="50"/>
    <x v="1"/>
    <s v="Inferior"/>
    <s v="Não"/>
    <x v="1"/>
    <n v="8.5633286477263882E-4"/>
    <n v="1.3187526117498637E-2"/>
  </r>
  <r>
    <n v="1"/>
    <x v="0"/>
    <n v="32"/>
    <n v="706"/>
    <x v="30"/>
    <x v="30"/>
    <n v="190"/>
    <x v="41"/>
    <n v="20"/>
    <x v="41"/>
    <n v="4.021845411932194"/>
    <n v="1"/>
    <n v="367519.799999999"/>
    <n v="9708663.0999999903"/>
    <x v="4"/>
    <s v="TORA"/>
    <s v="60├ 70"/>
    <s v="Apuleia"/>
    <s v="FOD"/>
    <n v="39.788735772973837"/>
    <n v="50"/>
    <x v="1"/>
    <s v="Inferior"/>
    <s v="Não"/>
    <x v="1"/>
    <n v="5.0262773833071434E-4"/>
    <n v="7.0367883366299986E-3"/>
  </r>
  <r>
    <n v="1"/>
    <x v="0"/>
    <n v="32"/>
    <n v="707"/>
    <x v="30"/>
    <x v="30"/>
    <n v="200"/>
    <x v="14"/>
    <n v="23"/>
    <x v="14"/>
    <n v="5.1247891675590287"/>
    <n v="1"/>
    <n v="367537.09999999899"/>
    <n v="9708639.5999999903"/>
    <x v="4"/>
    <s v="TORA"/>
    <s v="60├ 70"/>
    <s v="Apuleia"/>
    <s v="FOD"/>
    <n v="39.788735772973837"/>
    <n v="50"/>
    <x v="1"/>
    <s v="Inferior"/>
    <s v="Não"/>
    <x v="1"/>
    <n v="5.5692824191768894E-4"/>
    <n v="8.9665446948747913E-3"/>
  </r>
  <r>
    <n v="1"/>
    <x v="0"/>
    <n v="32"/>
    <n v="708"/>
    <x v="34"/>
    <x v="34"/>
    <n v="162"/>
    <x v="42"/>
    <n v="18"/>
    <x v="42"/>
    <n v="2.6314232656973324"/>
    <n v="1"/>
    <n v="367543.09999999899"/>
    <n v="9708649.0999999903"/>
    <x v="1"/>
    <s v="TORA"/>
    <s v="50├ 60"/>
    <s v="Lecythis"/>
    <s v="FOD"/>
    <n v="40.743665431525208"/>
    <n v="50.743665431525208"/>
    <x v="1"/>
    <s v="Inferior"/>
    <s v="Não"/>
    <x v="1"/>
    <n v="3.6540061952219585E-4"/>
    <n v="4.6040478059796676E-3"/>
  </r>
  <r>
    <n v="1"/>
    <x v="0"/>
    <n v="32"/>
    <n v="709"/>
    <x v="51"/>
    <x v="51"/>
    <n v="240"/>
    <x v="71"/>
    <n v="21"/>
    <x v="71"/>
    <n v="6.7379836707384815"/>
    <n v="1"/>
    <n v="367544.09999999899"/>
    <n v="9708645.5"/>
    <x v="1"/>
    <s v="TORA"/>
    <s v="70├ 80"/>
    <s v="Cedrela"/>
    <s v="FOD"/>
    <n v="39.788735772973837"/>
    <n v="70"/>
    <x v="1"/>
    <s v="Inferior"/>
    <s v="Vulneravel"/>
    <x v="0"/>
    <n v="8.0197666836147232E-4"/>
    <n v="1.1789057024913643E-2"/>
  </r>
  <r>
    <n v="1"/>
    <x v="0"/>
    <n v="32"/>
    <n v="710"/>
    <x v="51"/>
    <x v="51"/>
    <n v="125"/>
    <x v="2"/>
    <n v="20"/>
    <x v="2"/>
    <n v="1.7407571900676053"/>
    <n v="1"/>
    <n v="367550.4"/>
    <n v="9708637.1999999899"/>
    <x v="0"/>
    <s v="TORETE"/>
    <s v="30├ 40"/>
    <s v="Cedrela"/>
    <s v="FOD"/>
    <n v="39.788735772973837"/>
    <n v="70"/>
    <x v="0"/>
    <s v="Inferior"/>
    <s v="Vulneravel"/>
    <x v="0"/>
    <n v="2.175500944990973E-4"/>
    <n v="3.0457013229873617E-3"/>
  </r>
  <r>
    <n v="1"/>
    <x v="0"/>
    <n v="32"/>
    <n v="711"/>
    <x v="24"/>
    <x v="24"/>
    <n v="179"/>
    <x v="150"/>
    <n v="20"/>
    <x v="150"/>
    <n v="3.569638472125193"/>
    <n v="1"/>
    <n v="367550.4"/>
    <n v="9708637.1999999899"/>
    <x v="1"/>
    <s v="TORA"/>
    <s v="50├ 60"/>
    <s v="Virola"/>
    <s v="FOD"/>
    <n v="38.197186342054884"/>
    <n v="50"/>
    <x v="1"/>
    <s v="Inferior"/>
    <s v="Não"/>
    <x v="0"/>
    <n v="4.4611344498211684E-4"/>
    <n v="6.2455882297496358E-3"/>
  </r>
  <r>
    <n v="1"/>
    <x v="0"/>
    <n v="32"/>
    <n v="712"/>
    <x v="26"/>
    <x v="26"/>
    <n v="179"/>
    <x v="150"/>
    <n v="20"/>
    <x v="150"/>
    <n v="3.569638472125193"/>
    <n v="1"/>
    <n v="367550.4"/>
    <n v="9708637.1999999899"/>
    <x v="4"/>
    <s v="TORA"/>
    <s v="50├ 60"/>
    <s v="Couratari"/>
    <s v="FOD"/>
    <n v="38.833806114422465"/>
    <n v="50"/>
    <x v="1"/>
    <s v="Inferior"/>
    <s v="Não"/>
    <x v="1"/>
    <n v="4.4611344498211684E-4"/>
    <n v="6.2455882297496358E-3"/>
  </r>
  <r>
    <n v="1"/>
    <x v="0"/>
    <n v="32"/>
    <n v="713"/>
    <x v="19"/>
    <x v="19"/>
    <n v="160"/>
    <x v="1"/>
    <n v="16"/>
    <x v="1"/>
    <n v="2.2816452641654119"/>
    <n v="1"/>
    <n v="367551.2"/>
    <n v="9708628.5"/>
    <x v="4"/>
    <s v="TORA"/>
    <s v="50├ 60"/>
    <s v="Piptadenia"/>
    <s v="FOD"/>
    <n v="39.788735772973837"/>
    <n v="50"/>
    <x v="1"/>
    <s v="Inferior"/>
    <s v="Não"/>
    <x v="1"/>
    <n v="3.5643407482732108E-4"/>
    <n v="3.9920616380659957E-3"/>
  </r>
  <r>
    <n v="1"/>
    <x v="0"/>
    <n v="32"/>
    <n v="714"/>
    <x v="24"/>
    <x v="24"/>
    <n v="212"/>
    <x v="49"/>
    <n v="20"/>
    <x v="49"/>
    <n v="5.0071418336254991"/>
    <n v="1"/>
    <n v="367562.799999999"/>
    <n v="9708628.9000000004"/>
    <x v="1"/>
    <s v="TORA"/>
    <s v="60├ 70"/>
    <s v="Virola"/>
    <s v="FOD"/>
    <n v="38.197186342054884"/>
    <n v="50"/>
    <x v="1"/>
    <s v="Inferior"/>
    <s v="Não"/>
    <x v="0"/>
    <n v="6.2576457261871526E-4"/>
    <n v="8.7607040166620131E-3"/>
  </r>
  <r>
    <n v="1"/>
    <x v="0"/>
    <n v="32"/>
    <n v="715"/>
    <x v="1"/>
    <x v="1"/>
    <n v="140"/>
    <x v="36"/>
    <n v="15"/>
    <x v="36"/>
    <n v="1.6377043644156026"/>
    <n v="2"/>
    <n v="367566.4"/>
    <n v="9708627"/>
    <x v="0"/>
    <s v="TORETE"/>
    <s v="40├ 50"/>
    <s v="Pouteria"/>
    <s v="FOD"/>
    <n v="39.788735772973837"/>
    <n v="50"/>
    <x v="0"/>
    <s v="Inferior"/>
    <s v="Não"/>
    <x v="0"/>
    <n v="2.7289483853966759E-4"/>
    <n v="2.8653958046665094E-3"/>
  </r>
  <r>
    <n v="1"/>
    <x v="0"/>
    <n v="32"/>
    <n v="716"/>
    <x v="15"/>
    <x v="15"/>
    <n v="250"/>
    <x v="46"/>
    <n v="20"/>
    <x v="46"/>
    <n v="6.9630287602704213"/>
    <n v="1"/>
    <n v="367593.9"/>
    <n v="9708611.9000000004"/>
    <x v="4"/>
    <s v="TORA"/>
    <s v="70├ 80"/>
    <s v="Lecythis"/>
    <s v="FOD"/>
    <n v="38.833806114422465"/>
    <n v="50"/>
    <x v="1"/>
    <s v="Inferior"/>
    <s v="Não"/>
    <x v="1"/>
    <n v="8.7020037799638919E-4"/>
    <n v="1.2182805291949447E-2"/>
  </r>
  <r>
    <n v="1"/>
    <x v="0"/>
    <n v="32"/>
    <n v="717"/>
    <x v="19"/>
    <x v="19"/>
    <n v="300"/>
    <x v="9"/>
    <n v="16"/>
    <x v="9"/>
    <n v="8.0214091318315237"/>
    <n v="1"/>
    <n v="367602.799999999"/>
    <n v="9708590.6999999899"/>
    <x v="4"/>
    <s v="TORA"/>
    <s v="90├ 100"/>
    <s v="Piptadenia"/>
    <s v="FOD"/>
    <n v="39.788735772973837"/>
    <n v="50"/>
    <x v="1"/>
    <s v="Inferior"/>
    <s v="Não"/>
    <x v="1"/>
    <n v="1.2530885443148001E-3"/>
    <n v="1.4034591696325762E-2"/>
  </r>
  <r>
    <n v="1"/>
    <x v="0"/>
    <n v="32"/>
    <n v="718"/>
    <x v="19"/>
    <x v="19"/>
    <n v="200"/>
    <x v="14"/>
    <n v="20"/>
    <x v="14"/>
    <n v="4.4563384065730682"/>
    <n v="1"/>
    <n v="367607.7"/>
    <n v="9708597"/>
    <x v="4"/>
    <s v="TORA"/>
    <s v="60├ 70"/>
    <s v="Piptadenia"/>
    <s v="FOD"/>
    <n v="39.788735772973837"/>
    <n v="50"/>
    <x v="1"/>
    <s v="Inferior"/>
    <s v="Não"/>
    <x v="1"/>
    <n v="5.5692824191768894E-4"/>
    <n v="7.7969953868476443E-3"/>
  </r>
  <r>
    <n v="1"/>
    <x v="0"/>
    <n v="32"/>
    <n v="719"/>
    <x v="26"/>
    <x v="26"/>
    <n v="203"/>
    <x v="56"/>
    <n v="24"/>
    <x v="56"/>
    <n v="5.5092374818940888"/>
    <n v="1"/>
    <n v="367626.2"/>
    <n v="9708583.3000000007"/>
    <x v="4"/>
    <s v="TORA"/>
    <s v="60├ 70"/>
    <s v="Couratari"/>
    <s v="FOD"/>
    <n v="38.833806114422465"/>
    <n v="50"/>
    <x v="1"/>
    <s v="Inferior"/>
    <s v="Não"/>
    <x v="1"/>
    <n v="5.7376139802965123E-4"/>
    <n v="9.6391914868981399E-3"/>
  </r>
  <r>
    <n v="1"/>
    <x v="0"/>
    <n v="32"/>
    <n v="720"/>
    <x v="62"/>
    <x v="62"/>
    <n v="198"/>
    <x v="177"/>
    <n v="20"/>
    <x v="177"/>
    <n v="4.3676572722822646"/>
    <n v="1"/>
    <n v="367621.59999999899"/>
    <n v="9708565.9000000004"/>
    <x v="1"/>
    <s v="TORA"/>
    <s v="60├ 70"/>
    <s v="Swartzia"/>
    <s v="FOD"/>
    <n v="42.335214862444161"/>
    <n v="52.335214862444161"/>
    <x v="1"/>
    <s v="Inferior"/>
    <s v="Não"/>
    <x v="0"/>
    <n v="5.4584536990352696E-4"/>
    <n v="7.641835178649377E-3"/>
  </r>
  <r>
    <n v="1"/>
    <x v="0"/>
    <n v="32"/>
    <n v="721"/>
    <x v="56"/>
    <x v="56"/>
    <n v="160"/>
    <x v="1"/>
    <n v="23"/>
    <x v="1"/>
    <n v="3.2798650672377794"/>
    <n v="1"/>
    <n v="367625.2"/>
    <n v="9708564.0999999903"/>
    <x v="1"/>
    <s v="TORA"/>
    <s v="50├ 60"/>
    <s v="Cordia"/>
    <s v="FOD"/>
    <n v="40.425355545341418"/>
    <n v="50.425355545341418"/>
    <x v="1"/>
    <s v="Inferior"/>
    <s v="Não"/>
    <x v="1"/>
    <n v="3.5643407482732108E-4"/>
    <n v="5.7385886047198681E-3"/>
  </r>
  <r>
    <n v="1"/>
    <x v="0"/>
    <n v="32"/>
    <n v="722"/>
    <x v="26"/>
    <x v="26"/>
    <n v="156"/>
    <x v="136"/>
    <n v="22"/>
    <x v="136"/>
    <n v="2.98235991521496"/>
    <n v="1"/>
    <n v="367616.799999999"/>
    <n v="9708551.4000000004"/>
    <x v="0"/>
    <s v="TORETE"/>
    <s v="40├ 50"/>
    <s v="Couratari"/>
    <s v="FOD"/>
    <n v="38.833806114422465"/>
    <n v="50"/>
    <x v="0"/>
    <s v="Inferior"/>
    <s v="Não"/>
    <x v="1"/>
    <n v="3.3883514238272194E-4"/>
    <n v="5.2180611926939168E-3"/>
  </r>
  <r>
    <n v="1"/>
    <x v="0"/>
    <n v="32"/>
    <n v="723"/>
    <x v="19"/>
    <x v="19"/>
    <n v="149"/>
    <x v="167"/>
    <n v="16"/>
    <x v="167"/>
    <n v="1.978703379286574"/>
    <n v="1"/>
    <n v="367619.4"/>
    <n v="9708553.0999999903"/>
    <x v="0"/>
    <s v="TORETE"/>
    <s v="40├ 50"/>
    <s v="Piptadenia"/>
    <s v="FOD"/>
    <n v="39.788735772973837"/>
    <n v="50"/>
    <x v="0"/>
    <s v="Inferior"/>
    <s v="Não"/>
    <x v="1"/>
    <n v="3.0910909747036534E-4"/>
    <n v="3.4620218916680914E-3"/>
  </r>
  <r>
    <n v="1"/>
    <x v="0"/>
    <n v="32"/>
    <n v="724"/>
    <x v="24"/>
    <x v="24"/>
    <n v="170"/>
    <x v="12"/>
    <n v="20"/>
    <x v="12"/>
    <n v="3.2197044987490426"/>
    <n v="1"/>
    <n v="367627.7"/>
    <n v="9708552.5"/>
    <x v="1"/>
    <s v="TORA"/>
    <s v="50├ 60"/>
    <s v="Virola"/>
    <s v="FOD"/>
    <n v="38.197186342054884"/>
    <n v="50"/>
    <x v="1"/>
    <s v="Inferior"/>
    <s v="Não"/>
    <x v="0"/>
    <n v="4.0238065478553035E-4"/>
    <n v="5.633329166997424E-3"/>
  </r>
  <r>
    <n v="1"/>
    <x v="0"/>
    <n v="32"/>
    <n v="725"/>
    <x v="39"/>
    <x v="39"/>
    <n v="400"/>
    <x v="48"/>
    <n v="22"/>
    <x v="48"/>
    <n v="19.607888988921502"/>
    <n v="1"/>
    <n v="367621.2"/>
    <n v="9708540.8000000007"/>
    <x v="3"/>
    <s v="TORA"/>
    <s v="120├ 130"/>
    <s v="Bertholletia"/>
    <s v="FOD"/>
    <n v="41.38028520389279"/>
    <n v="51.38028520389279"/>
    <x v="1"/>
    <s v="Inferior"/>
    <s v="Protegida"/>
    <x v="0"/>
    <n v="2.2277129676707558E-3"/>
    <n v="3.4306779702129635E-2"/>
  </r>
  <r>
    <n v="1"/>
    <x v="0"/>
    <n v="32"/>
    <n v="726"/>
    <x v="6"/>
    <x v="6"/>
    <n v="200"/>
    <x v="14"/>
    <n v="20"/>
    <x v="14"/>
    <n v="4.4563384065730682"/>
    <n v="1"/>
    <n v="367681.9"/>
    <n v="9708515.1999999899"/>
    <x v="1"/>
    <s v="TORA"/>
    <s v="60├ 70"/>
    <s v="Dimorphandra"/>
    <s v="FOD"/>
    <n v="39.788735772973837"/>
    <n v="50"/>
    <x v="1"/>
    <s v="Inferior"/>
    <s v="Não"/>
    <x v="0"/>
    <n v="5.5692824191768894E-4"/>
    <n v="7.7969953868476443E-3"/>
  </r>
  <r>
    <n v="1"/>
    <x v="0"/>
    <n v="32"/>
    <n v="727"/>
    <x v="19"/>
    <x v="19"/>
    <n v="193"/>
    <x v="60"/>
    <n v="16"/>
    <x v="60"/>
    <n v="3.3198829861288051"/>
    <n v="1"/>
    <n v="367680.9"/>
    <n v="9708495.9000000004"/>
    <x v="4"/>
    <s v="TORA"/>
    <s v="60├ 70"/>
    <s v="Piptadenia"/>
    <s v="FOD"/>
    <n v="39.788735772973837"/>
    <n v="50"/>
    <x v="1"/>
    <s v="Inferior"/>
    <s v="Não"/>
    <x v="1"/>
    <n v="5.1862550207979992E-4"/>
    <n v="5.8086056232937592E-3"/>
  </r>
  <r>
    <n v="1"/>
    <x v="0"/>
    <n v="32"/>
    <n v="728"/>
    <x v="32"/>
    <x v="32"/>
    <n v="178"/>
    <x v="170"/>
    <n v="18"/>
    <x v="170"/>
    <n v="3.1768790866618755"/>
    <n v="2"/>
    <n v="367681.59999999899"/>
    <n v="9708486.6999999899"/>
    <x v="1"/>
    <s v="TORA"/>
    <s v="50├ 60"/>
    <s v="Cordia"/>
    <s v="FOD"/>
    <n v="42.335214862444161"/>
    <n v="52.335214862444161"/>
    <x v="1"/>
    <s v="Inferior"/>
    <s v="Não"/>
    <x v="0"/>
    <n v="4.4114286042300146E-4"/>
    <n v="5.5584000413298187E-3"/>
  </r>
  <r>
    <n v="1"/>
    <x v="0"/>
    <n v="32"/>
    <n v="729"/>
    <x v="34"/>
    <x v="34"/>
    <n v="140"/>
    <x v="36"/>
    <n v="20"/>
    <x v="36"/>
    <n v="2.1836058192208037"/>
    <n v="1"/>
    <n v="367692.799999999"/>
    <n v="9708478.5999999903"/>
    <x v="0"/>
    <s v="TORETE"/>
    <s v="40├ 50"/>
    <s v="Lecythis"/>
    <s v="FOD"/>
    <n v="40.743665431525208"/>
    <n v="50.743665431525208"/>
    <x v="0"/>
    <s v="Inferior"/>
    <s v="Não"/>
    <x v="1"/>
    <n v="2.7289483853966759E-4"/>
    <n v="3.820527739555346E-3"/>
  </r>
  <r>
    <n v="1"/>
    <x v="0"/>
    <n v="32"/>
    <n v="730"/>
    <x v="26"/>
    <x v="26"/>
    <n v="214"/>
    <x v="95"/>
    <n v="22"/>
    <x v="95"/>
    <n v="5.612268025854056"/>
    <n v="1"/>
    <n v="367694.09999999899"/>
    <n v="9708480.1999999899"/>
    <x v="4"/>
    <s v="TORA"/>
    <s v="60├ 70"/>
    <s v="Couratari"/>
    <s v="FOD"/>
    <n v="38.833806114422465"/>
    <n v="50"/>
    <x v="1"/>
    <s v="Inferior"/>
    <s v="Não"/>
    <x v="1"/>
    <n v="6.3762714417156204E-4"/>
    <n v="9.8194580202420542E-3"/>
  </r>
  <r>
    <n v="1"/>
    <x v="0"/>
    <n v="32"/>
    <n v="731"/>
    <x v="19"/>
    <x v="19"/>
    <n v="300"/>
    <x v="9"/>
    <n v="20"/>
    <x v="9"/>
    <n v="10.026761414789403"/>
    <n v="1"/>
    <n v="367699"/>
    <n v="9708486.5"/>
    <x v="4"/>
    <s v="TORA"/>
    <s v="90├ 100"/>
    <s v="Piptadenia"/>
    <s v="FOD"/>
    <n v="39.788735772973837"/>
    <n v="50"/>
    <x v="1"/>
    <s v="Inferior"/>
    <s v="Não"/>
    <x v="1"/>
    <n v="1.2530885443148001E-3"/>
    <n v="1.75432396204072E-2"/>
  </r>
  <r>
    <n v="1"/>
    <x v="0"/>
    <n v="32"/>
    <n v="732"/>
    <x v="26"/>
    <x v="26"/>
    <n v="362"/>
    <x v="191"/>
    <n v="21"/>
    <x v="191"/>
    <n v="15.329380766462732"/>
    <n v="1"/>
    <n v="367710.2"/>
    <n v="9708498"/>
    <x v="4"/>
    <s v="TORA"/>
    <s v="110├ 120"/>
    <s v="Couratari"/>
    <s v="FOD"/>
    <n v="38.833806114422465"/>
    <n v="50"/>
    <x v="1"/>
    <s v="Inferior"/>
    <s v="Não"/>
    <x v="1"/>
    <n v="1.824552613346541E-3"/>
    <n v="2.6820923416194149E-2"/>
  </r>
  <r>
    <n v="1"/>
    <x v="0"/>
    <n v="32"/>
    <n v="733"/>
    <x v="30"/>
    <x v="30"/>
    <n v="300"/>
    <x v="9"/>
    <n v="20"/>
    <x v="9"/>
    <n v="10.026761414789403"/>
    <n v="1"/>
    <n v="367724.5"/>
    <n v="9708457"/>
    <x v="4"/>
    <s v="TORA"/>
    <s v="90├ 100"/>
    <s v="Apuleia"/>
    <s v="FOD"/>
    <n v="39.788735772973837"/>
    <n v="50"/>
    <x v="1"/>
    <s v="Inferior"/>
    <s v="Não"/>
    <x v="1"/>
    <n v="1.2530885443148001E-3"/>
    <n v="1.75432396204072E-2"/>
  </r>
  <r>
    <n v="1"/>
    <x v="0"/>
    <n v="32"/>
    <n v="734"/>
    <x v="19"/>
    <x v="19"/>
    <n v="193"/>
    <x v="60"/>
    <n v="20"/>
    <x v="60"/>
    <n v="4.1498537326610059"/>
    <n v="1"/>
    <n v="367722.799999999"/>
    <n v="9708453.0999999903"/>
    <x v="4"/>
    <s v="TORA"/>
    <s v="60├ 70"/>
    <s v="Piptadenia"/>
    <s v="FOD"/>
    <n v="39.788735772973837"/>
    <n v="50"/>
    <x v="1"/>
    <s v="Inferior"/>
    <s v="Não"/>
    <x v="1"/>
    <n v="5.1862550207979992E-4"/>
    <n v="7.2607570291171979E-3"/>
  </r>
  <r>
    <n v="1"/>
    <x v="0"/>
    <n v="32"/>
    <n v="735"/>
    <x v="19"/>
    <x v="19"/>
    <n v="212"/>
    <x v="49"/>
    <n v="20"/>
    <x v="49"/>
    <n v="5.0071418336254991"/>
    <n v="1"/>
    <n v="367738.299999999"/>
    <n v="9708442.0999999903"/>
    <x v="4"/>
    <s v="TORA"/>
    <s v="60├ 70"/>
    <s v="Piptadenia"/>
    <s v="FOD"/>
    <n v="39.788735772973837"/>
    <n v="50"/>
    <x v="1"/>
    <s v="Inferior"/>
    <s v="Não"/>
    <x v="1"/>
    <n v="6.2576457261871526E-4"/>
    <n v="8.7607040166620131E-3"/>
  </r>
  <r>
    <n v="1"/>
    <x v="0"/>
    <n v="32"/>
    <n v="736"/>
    <x v="5"/>
    <x v="5"/>
    <n v="160"/>
    <x v="1"/>
    <n v="20"/>
    <x v="1"/>
    <n v="2.852056580206765"/>
    <n v="1"/>
    <n v="367793.7"/>
    <n v="9708388.8000000007"/>
    <x v="1"/>
    <s v="TORA"/>
    <s v="50├ 60"/>
    <s v="Tachigali"/>
    <s v="FOD"/>
    <n v="39.152116000606256"/>
    <n v="50"/>
    <x v="1"/>
    <s v="Inferior"/>
    <s v="Não"/>
    <x v="1"/>
    <n v="3.5643407482732108E-4"/>
    <n v="4.9900770475824942E-3"/>
  </r>
  <r>
    <n v="1"/>
    <x v="0"/>
    <n v="32"/>
    <n v="737"/>
    <x v="17"/>
    <x v="17"/>
    <n v="148"/>
    <x v="128"/>
    <n v="20"/>
    <x v="128"/>
    <n v="2.4402909114394125"/>
    <n v="1"/>
    <n v="367817.59999999899"/>
    <n v="9708394.5"/>
    <x v="0"/>
    <s v="TORETE"/>
    <s v="40├ 50"/>
    <s v="Buchenavia"/>
    <s v="FOD"/>
    <n v="41.38028520389279"/>
    <n v="51.38028520389279"/>
    <x v="0"/>
    <s v="Inferior"/>
    <s v="Não"/>
    <x v="0"/>
    <n v="3.0497390527412649E-4"/>
    <n v="4.2696346738377708E-3"/>
  </r>
  <r>
    <n v="1"/>
    <x v="0"/>
    <n v="32"/>
    <n v="738"/>
    <x v="55"/>
    <x v="55"/>
    <n v="205"/>
    <x v="162"/>
    <n v="21"/>
    <x v="162"/>
    <n v="4.9160375653261239"/>
    <n v="1"/>
    <n v="367827.299999999"/>
    <n v="9708407.3000000007"/>
    <x v="1"/>
    <s v="TORA"/>
    <s v="60├ 70"/>
    <s v="Platymiscium"/>
    <s v="FOD"/>
    <n v="43.608454407179323"/>
    <n v="53.608454407179323"/>
    <x v="1"/>
    <s v="Inferior"/>
    <s v="Não"/>
    <x v="0"/>
    <n v="5.8512273416477215E-4"/>
    <n v="8.6013041922221502E-3"/>
  </r>
  <r>
    <n v="1"/>
    <x v="0"/>
    <n v="32"/>
    <n v="739"/>
    <x v="21"/>
    <x v="21"/>
    <n v="200"/>
    <x v="14"/>
    <n v="20"/>
    <x v="14"/>
    <n v="4.4563384065730682"/>
    <n v="2"/>
    <n v="367869.799999999"/>
    <n v="9708364.1999999899"/>
    <x v="1"/>
    <s v="TORA"/>
    <s v="60├ 70"/>
    <s v="Schefflera"/>
    <s v="FOD"/>
    <n v="40.425355545341418"/>
    <n v="50.425355545341418"/>
    <x v="1"/>
    <s v="Inferior"/>
    <s v="Não"/>
    <x v="0"/>
    <n v="5.5692824191768894E-4"/>
    <n v="7.7969953868476443E-3"/>
  </r>
  <r>
    <n v="1"/>
    <x v="0"/>
    <n v="32"/>
    <n v="740"/>
    <x v="47"/>
    <x v="47"/>
    <n v="130"/>
    <x v="0"/>
    <n v="20"/>
    <x v="0"/>
    <n v="1.8828029767771219"/>
    <n v="2"/>
    <n v="367869.799999999"/>
    <n v="9708364.1999999899"/>
    <x v="0"/>
    <s v="TORETE"/>
    <s v="40├ 50"/>
    <s v="Brosimum"/>
    <s v="FOD"/>
    <n v="41.38028520389279"/>
    <n v="51.38028520389279"/>
    <x v="0"/>
    <s v="Inferior"/>
    <s v="Não"/>
    <x v="0"/>
    <n v="2.3530218221022364E-4"/>
    <n v="3.2942305509431305E-3"/>
  </r>
  <r>
    <n v="1"/>
    <x v="0"/>
    <n v="32"/>
    <n v="741"/>
    <x v="5"/>
    <x v="5"/>
    <n v="300"/>
    <x v="9"/>
    <n v="17"/>
    <x v="9"/>
    <n v="8.5227472025709936"/>
    <n v="1"/>
    <n v="367888.299999999"/>
    <n v="9708306.1999999899"/>
    <x v="1"/>
    <s v="TORA"/>
    <s v="90├ 100"/>
    <s v="Tachigali"/>
    <s v="FOD"/>
    <n v="39.152116000606256"/>
    <n v="50"/>
    <x v="1"/>
    <s v="Inferior"/>
    <s v="Não"/>
    <x v="1"/>
    <n v="1.2530885443148001E-3"/>
    <n v="1.491175367734612E-2"/>
  </r>
  <r>
    <n v="1"/>
    <x v="0"/>
    <n v="32"/>
    <n v="742"/>
    <x v="5"/>
    <x v="5"/>
    <n v="315"/>
    <x v="133"/>
    <n v="20"/>
    <x v="133"/>
    <n v="11.054504459805321"/>
    <n v="1"/>
    <n v="367904.799999999"/>
    <n v="9708327.6999999899"/>
    <x v="1"/>
    <s v="TORA"/>
    <s v="100├ 110"/>
    <s v="Tachigali"/>
    <s v="FOD"/>
    <n v="39.152116000606256"/>
    <n v="50"/>
    <x v="1"/>
    <s v="Inferior"/>
    <s v="Não"/>
    <x v="1"/>
    <n v="1.3815301201070673E-3"/>
    <n v="1.9341421681498942E-2"/>
  </r>
  <r>
    <n v="1"/>
    <x v="0"/>
    <n v="32"/>
    <n v="743"/>
    <x v="28"/>
    <x v="28"/>
    <n v="160"/>
    <x v="1"/>
    <n v="16"/>
    <x v="1"/>
    <n v="2.2816452641654119"/>
    <n v="1"/>
    <n v="367943.15675464802"/>
    <n v="9708299.5995797906"/>
    <x v="1"/>
    <s v="TORA"/>
    <s v="50├ 60"/>
    <s v="Protium"/>
    <s v="FOD"/>
    <n v="39.788735772973837"/>
    <n v="50"/>
    <x v="1"/>
    <s v="Inferior"/>
    <s v="Não"/>
    <x v="0"/>
    <n v="3.5643407482732108E-4"/>
    <n v="3.9920616380659957E-3"/>
  </r>
  <r>
    <n v="1"/>
    <x v="0"/>
    <n v="33"/>
    <n v="744"/>
    <x v="26"/>
    <x v="26"/>
    <n v="183"/>
    <x v="127"/>
    <n v="25"/>
    <x v="127"/>
    <n v="4.6636974030539218"/>
    <n v="1"/>
    <n v="367900.97041208402"/>
    <n v="9708259.8238853794"/>
    <x v="4"/>
    <s v="TORA"/>
    <s v="50├ 60"/>
    <s v="Couratari"/>
    <s v="FOD"/>
    <n v="38.833806114422465"/>
    <n v="50"/>
    <x v="1"/>
    <s v="Inferior"/>
    <s v="Não"/>
    <x v="1"/>
    <n v="4.6627424733953712E-4"/>
    <n v="8.1597993284418992E-3"/>
  </r>
  <r>
    <n v="1"/>
    <x v="0"/>
    <n v="33"/>
    <n v="745"/>
    <x v="30"/>
    <x v="30"/>
    <n v="295"/>
    <x v="109"/>
    <n v="17"/>
    <x v="109"/>
    <n v="8.2410230589304554"/>
    <n v="1"/>
    <n v="367896.799999999"/>
    <n v="9708276.3000000007"/>
    <x v="4"/>
    <s v="TORA"/>
    <s v="90├ 100"/>
    <s v="Apuleia"/>
    <s v="FOD"/>
    <n v="39.788735772973837"/>
    <n v="50"/>
    <x v="1"/>
    <s v="Inferior"/>
    <s v="Não"/>
    <x v="1"/>
    <n v="1.2116670063221722E-3"/>
    <n v="1.4418837375233851E-2"/>
  </r>
  <r>
    <n v="1"/>
    <x v="0"/>
    <n v="33"/>
    <n v="746"/>
    <x v="5"/>
    <x v="5"/>
    <n v="206"/>
    <x v="122"/>
    <n v="13"/>
    <x v="122"/>
    <n v="3.0730241200966897"/>
    <n v="1"/>
    <n v="367886.9"/>
    <n v="9708286.5"/>
    <x v="1"/>
    <s v="TORA"/>
    <s v="60├ 70"/>
    <s v="Tachigali"/>
    <s v="FOD"/>
    <n v="39.152116000606256"/>
    <n v="50"/>
    <x v="1"/>
    <s v="Inferior"/>
    <s v="Não"/>
    <x v="1"/>
    <n v="5.9084517185047623E-4"/>
    <n v="5.3766910638393334E-3"/>
  </r>
  <r>
    <n v="1"/>
    <x v="0"/>
    <n v="33"/>
    <n v="747"/>
    <x v="34"/>
    <x v="34"/>
    <n v="215"/>
    <x v="18"/>
    <n v="20"/>
    <x v="18"/>
    <n v="5.1498560710960035"/>
    <n v="1"/>
    <n v="367886.799999999"/>
    <n v="9708287.9000000004"/>
    <x v="1"/>
    <s v="TORA"/>
    <s v="60├ 70"/>
    <s v="Lecythis"/>
    <s v="FOD"/>
    <n v="40.743665431525208"/>
    <n v="50.743665431525208"/>
    <x v="1"/>
    <s v="Inferior"/>
    <s v="Não"/>
    <x v="1"/>
    <n v="6.436001995661295E-4"/>
    <n v="9.0104027939258112E-3"/>
  </r>
  <r>
    <n v="1"/>
    <x v="0"/>
    <n v="33"/>
    <n v="748"/>
    <x v="19"/>
    <x v="19"/>
    <n v="213"/>
    <x v="151"/>
    <n v="15"/>
    <x v="151"/>
    <n v="3.7908678218965051"/>
    <n v="1"/>
    <n v="367882.5"/>
    <n v="9708298.3000000007"/>
    <x v="4"/>
    <s v="TORA"/>
    <s v="60├ 70"/>
    <s v="Piptadenia"/>
    <s v="FOD"/>
    <n v="39.788735772973837"/>
    <n v="50"/>
    <x v="1"/>
    <s v="Inferior"/>
    <s v="Não"/>
    <x v="1"/>
    <n v="6.3168193518909092E-4"/>
    <n v="6.632660319485454E-3"/>
  </r>
  <r>
    <n v="1"/>
    <x v="0"/>
    <n v="33"/>
    <n v="749"/>
    <x v="26"/>
    <x v="26"/>
    <n v="200"/>
    <x v="14"/>
    <n v="22"/>
    <x v="14"/>
    <n v="4.9019722472303755"/>
    <n v="1"/>
    <n v="367882.5"/>
    <n v="9708298.3000000007"/>
    <x v="4"/>
    <s v="TORA"/>
    <s v="60├ 70"/>
    <s v="Couratari"/>
    <s v="FOD"/>
    <n v="38.833806114422465"/>
    <n v="50"/>
    <x v="1"/>
    <s v="Inferior"/>
    <s v="Não"/>
    <x v="1"/>
    <n v="5.5692824191768894E-4"/>
    <n v="8.5766949255324087E-3"/>
  </r>
  <r>
    <n v="1"/>
    <x v="0"/>
    <n v="33"/>
    <n v="750"/>
    <x v="64"/>
    <x v="64"/>
    <n v="600"/>
    <x v="192"/>
    <n v="25"/>
    <x v="192"/>
    <n v="50.133807073947018"/>
    <n v="1"/>
    <n v="367879.4"/>
    <n v="9708302.4000000004"/>
    <x v="1"/>
    <s v="TORA"/>
    <s v="190├ 200"/>
    <s v="Cedrelinga"/>
    <s v="FOD"/>
    <n v="38.515496228238675"/>
    <n v="50"/>
    <x v="1"/>
    <s v="Inferior"/>
    <s v="Não"/>
    <x v="1"/>
    <n v="5.0123541772592005E-3"/>
    <n v="8.7716198102036E-2"/>
  </r>
  <r>
    <n v="1"/>
    <x v="0"/>
    <n v="33"/>
    <n v="751"/>
    <x v="47"/>
    <x v="47"/>
    <n v="300"/>
    <x v="9"/>
    <n v="20"/>
    <x v="9"/>
    <n v="10.026761414789403"/>
    <n v="1"/>
    <n v="367850.9"/>
    <n v="9708305.0999999903"/>
    <x v="1"/>
    <s v="TORA"/>
    <s v="90├ 100"/>
    <s v="Brosimum"/>
    <s v="FOD"/>
    <n v="41.38028520389279"/>
    <n v="51.38028520389279"/>
    <x v="1"/>
    <s v="Inferior"/>
    <s v="Não"/>
    <x v="0"/>
    <n v="1.2530885443148001E-3"/>
    <n v="1.75432396204072E-2"/>
  </r>
  <r>
    <n v="1"/>
    <x v="0"/>
    <n v="33"/>
    <n v="752"/>
    <x v="15"/>
    <x v="15"/>
    <n v="156"/>
    <x v="136"/>
    <n v="20"/>
    <x v="136"/>
    <n v="2.7112362865590547"/>
    <n v="1"/>
    <n v="367835"/>
    <n v="9708305.8000000007"/>
    <x v="0"/>
    <s v="TORETE"/>
    <s v="40├ 50"/>
    <s v="Lecythis"/>
    <s v="FOD"/>
    <n v="38.833806114422465"/>
    <n v="50"/>
    <x v="0"/>
    <s v="Inferior"/>
    <s v="Não"/>
    <x v="1"/>
    <n v="3.3883514238272194E-4"/>
    <n v="4.7436919933581062E-3"/>
  </r>
  <r>
    <n v="1"/>
    <x v="0"/>
    <n v="33"/>
    <n v="753"/>
    <x v="15"/>
    <x v="15"/>
    <n v="137"/>
    <x v="26"/>
    <n v="20"/>
    <x v="26"/>
    <n v="2.0910253888242485"/>
    <n v="1"/>
    <n v="367814.9"/>
    <n v="9708307.5"/>
    <x v="0"/>
    <s v="TORETE"/>
    <s v="40├ 50"/>
    <s v="Lecythis"/>
    <s v="FOD"/>
    <n v="38.833806114422465"/>
    <n v="50"/>
    <x v="0"/>
    <s v="Inferior"/>
    <s v="Não"/>
    <x v="1"/>
    <n v="2.6132465431382763E-4"/>
    <n v="3.6585451603935869E-3"/>
  </r>
  <r>
    <n v="1"/>
    <x v="0"/>
    <n v="33"/>
    <n v="754"/>
    <x v="1"/>
    <x v="1"/>
    <n v="178"/>
    <x v="170"/>
    <n v="17"/>
    <x v="170"/>
    <n v="3.0003858040695492"/>
    <n v="1"/>
    <n v="367821.7"/>
    <n v="9708316.3000000007"/>
    <x v="1"/>
    <s v="TORA"/>
    <s v="50├ 60"/>
    <s v="Pouteria"/>
    <s v="FOD"/>
    <n v="39.788735772973837"/>
    <n v="50"/>
    <x v="1"/>
    <s v="Inferior"/>
    <s v="Não"/>
    <x v="0"/>
    <n v="4.4114286042300146E-4"/>
    <n v="5.2496000390337182E-3"/>
  </r>
  <r>
    <n v="1"/>
    <x v="0"/>
    <n v="33"/>
    <n v="755"/>
    <x v="15"/>
    <x v="15"/>
    <n v="300"/>
    <x v="9"/>
    <n v="22"/>
    <x v="9"/>
    <n v="11.029437556268345"/>
    <n v="1"/>
    <n v="367836.799999999"/>
    <n v="9708337.6999999899"/>
    <x v="4"/>
    <s v="TORA"/>
    <s v="90├ 100"/>
    <s v="Lecythis"/>
    <s v="FOD"/>
    <n v="38.833806114422465"/>
    <n v="50"/>
    <x v="1"/>
    <s v="Inferior"/>
    <s v="Não"/>
    <x v="1"/>
    <n v="1.2530885443148001E-3"/>
    <n v="1.929756358244792E-2"/>
  </r>
  <r>
    <n v="1"/>
    <x v="0"/>
    <n v="33"/>
    <n v="756"/>
    <x v="42"/>
    <x v="42"/>
    <n v="255"/>
    <x v="129"/>
    <n v="19"/>
    <x v="129"/>
    <n v="6.8821183660760781"/>
    <n v="1"/>
    <n v="367805.59999999899"/>
    <n v="9708311.8000000007"/>
    <x v="1"/>
    <s v="TORA"/>
    <s v="80├ 90"/>
    <s v="Anacardium"/>
    <s v="FOD"/>
    <n v="57.295779513082323"/>
    <n v="67.295779513082323"/>
    <x v="1"/>
    <s v="Inferior"/>
    <s v="Não"/>
    <x v="0"/>
    <n v="9.053564732674432E-4"/>
    <n v="1.2041241094456994E-2"/>
  </r>
  <r>
    <n v="1"/>
    <x v="0"/>
    <n v="33"/>
    <n v="757"/>
    <x v="5"/>
    <x v="5"/>
    <n v="242"/>
    <x v="154"/>
    <n v="20"/>
    <x v="154"/>
    <n v="6.5245250610636321"/>
    <n v="1"/>
    <n v="367804"/>
    <n v="9708314.5999999903"/>
    <x v="1"/>
    <s v="TORA"/>
    <s v="70├ 80"/>
    <s v="Tachigali"/>
    <s v="FOD"/>
    <n v="39.152116000606256"/>
    <n v="50"/>
    <x v="1"/>
    <s v="Inferior"/>
    <s v="Não"/>
    <x v="1"/>
    <n v="8.1539863899168861E-4"/>
    <n v="1.141558094588364E-2"/>
  </r>
  <r>
    <n v="1"/>
    <x v="0"/>
    <n v="33"/>
    <n v="758"/>
    <x v="28"/>
    <x v="28"/>
    <n v="140"/>
    <x v="36"/>
    <n v="18"/>
    <x v="36"/>
    <n v="1.9652452372987235"/>
    <n v="1"/>
    <n v="367819.9"/>
    <n v="9708335.3000000007"/>
    <x v="0"/>
    <s v="TORETE"/>
    <s v="40├ 50"/>
    <s v="Protium"/>
    <s v="FOD"/>
    <n v="39.788735772973837"/>
    <n v="50"/>
    <x v="0"/>
    <s v="Inferior"/>
    <s v="Não"/>
    <x v="0"/>
    <n v="2.7289483853966759E-4"/>
    <n v="3.4384749655998119E-3"/>
  </r>
  <r>
    <n v="1"/>
    <x v="0"/>
    <n v="33"/>
    <n v="759"/>
    <x v="41"/>
    <x v="41"/>
    <n v="140"/>
    <x v="36"/>
    <n v="16"/>
    <x v="36"/>
    <n v="1.7468846553766431"/>
    <n v="1"/>
    <n v="367822"/>
    <n v="9708341.4000000004"/>
    <x v="0"/>
    <s v="TORETE"/>
    <s v="40├ 50"/>
    <s v="Qualea"/>
    <s v="FOD"/>
    <n v="40.107045659157627"/>
    <n v="50.107045659157627"/>
    <x v="0"/>
    <s v="Inferior"/>
    <s v="Não"/>
    <x v="0"/>
    <n v="2.7289483853966759E-4"/>
    <n v="3.0564221916442769E-3"/>
  </r>
  <r>
    <n v="1"/>
    <x v="0"/>
    <n v="33"/>
    <n v="760"/>
    <x v="47"/>
    <x v="47"/>
    <n v="349"/>
    <x v="193"/>
    <n v="22"/>
    <x v="193"/>
    <n v="14.926628042122674"/>
    <n v="1"/>
    <n v="367796.09999999899"/>
    <n v="9708317.5"/>
    <x v="1"/>
    <s v="TORA"/>
    <s v="110├ 120"/>
    <s v="Brosimum"/>
    <s v="FOD"/>
    <n v="41.38028520389279"/>
    <n v="51.38028520389279"/>
    <x v="1"/>
    <s v="Inferior"/>
    <s v="Não"/>
    <x v="0"/>
    <n v="1.6958604198454108E-3"/>
    <n v="2.6116250465619325E-2"/>
  </r>
  <r>
    <n v="1"/>
    <x v="0"/>
    <n v="33"/>
    <n v="761"/>
    <x v="15"/>
    <x v="15"/>
    <n v="151"/>
    <x v="190"/>
    <n v="20"/>
    <x v="190"/>
    <n v="2.5402243002068134"/>
    <n v="1"/>
    <n v="367788.2"/>
    <n v="9708321.9000000004"/>
    <x v="0"/>
    <s v="TORETE"/>
    <s v="40├ 50"/>
    <s v="Lecythis"/>
    <s v="FOD"/>
    <n v="38.833806114422465"/>
    <n v="50"/>
    <x v="0"/>
    <s v="Inferior"/>
    <s v="Não"/>
    <x v="1"/>
    <n v="3.1746302109913061E-4"/>
    <n v="4.4444822953878284E-3"/>
  </r>
  <r>
    <n v="1"/>
    <x v="0"/>
    <n v="33"/>
    <n v="762"/>
    <x v="56"/>
    <x v="56"/>
    <n v="166"/>
    <x v="155"/>
    <n v="20"/>
    <x v="155"/>
    <n v="3.0699715282881881"/>
    <n v="1"/>
    <n v="367746"/>
    <n v="9708383.5"/>
    <x v="1"/>
    <s v="TORA"/>
    <s v="50├ 60"/>
    <s v="Cordia"/>
    <s v="FOD"/>
    <n v="40.425355545341418"/>
    <n v="50.425355545341418"/>
    <x v="1"/>
    <s v="Inferior"/>
    <s v="Não"/>
    <x v="1"/>
    <n v="3.8366786585709606E-4"/>
    <n v="5.3713501219993442E-3"/>
  </r>
  <r>
    <n v="1"/>
    <x v="0"/>
    <n v="33"/>
    <n v="763"/>
    <x v="39"/>
    <x v="39"/>
    <n v="370"/>
    <x v="43"/>
    <n v="23"/>
    <x v="43"/>
    <n v="17.539590925970778"/>
    <n v="1"/>
    <n v="367728.799999999"/>
    <n v="9708374.3000000007"/>
    <x v="3"/>
    <s v="TORA"/>
    <s v="110├ 120"/>
    <s v="Bertholletia"/>
    <s v="FOD"/>
    <n v="41.38028520389279"/>
    <n v="51.38028520389279"/>
    <x v="1"/>
    <s v="Inferior"/>
    <s v="Protegida"/>
    <x v="0"/>
    <n v="1.9060869079632905E-3"/>
    <n v="3.0687999218208976E-2"/>
  </r>
  <r>
    <n v="1"/>
    <x v="0"/>
    <n v="33"/>
    <n v="764"/>
    <x v="5"/>
    <x v="5"/>
    <n v="171"/>
    <x v="141"/>
    <n v="16"/>
    <x v="141"/>
    <n v="2.6061558269320626"/>
    <n v="1"/>
    <n v="367723"/>
    <n v="9708379.8000000007"/>
    <x v="1"/>
    <s v="TORA"/>
    <s v="50├ 60"/>
    <s v="Tachigali"/>
    <s v="FOD"/>
    <n v="39.152116000606256"/>
    <n v="50"/>
    <x v="1"/>
    <s v="Inferior"/>
    <s v="Não"/>
    <x v="1"/>
    <n v="4.0712846804787865E-4"/>
    <n v="4.559838842136241E-3"/>
  </r>
  <r>
    <n v="1"/>
    <x v="0"/>
    <n v="33"/>
    <n v="765"/>
    <x v="22"/>
    <x v="22"/>
    <n v="340"/>
    <x v="121"/>
    <n v="24"/>
    <x v="121"/>
    <n v="15.454581593995405"/>
    <n v="1"/>
    <n v="367722.9"/>
    <n v="9708432.1999999899"/>
    <x v="1"/>
    <s v="TORA"/>
    <s v="100├ 110"/>
    <s v="Hymenaea"/>
    <s v="FOD"/>
    <n v="41.38028520389279"/>
    <n v="51.38028520389279"/>
    <x v="1"/>
    <s v="Inferior"/>
    <s v="Não"/>
    <x v="1"/>
    <n v="1.6095226191421214E-3"/>
    <n v="2.7039980001587638E-2"/>
  </r>
  <r>
    <n v="1"/>
    <x v="0"/>
    <n v="33"/>
    <n v="766"/>
    <x v="19"/>
    <x v="19"/>
    <n v="285"/>
    <x v="160"/>
    <n v="19"/>
    <x v="160"/>
    <n v="8.5966945680050681"/>
    <n v="1"/>
    <n v="367728.4"/>
    <n v="9708439.4000000004"/>
    <x v="4"/>
    <s v="TORA"/>
    <s v="90├ 100"/>
    <s v="Piptadenia"/>
    <s v="FOD"/>
    <n v="39.788735772973837"/>
    <n v="50"/>
    <x v="1"/>
    <s v="Inferior"/>
    <s v="Não"/>
    <x v="1"/>
    <n v="1.1309124112441073E-3"/>
    <n v="1.5041135069546628E-2"/>
  </r>
  <r>
    <n v="1"/>
    <x v="0"/>
    <n v="33"/>
    <n v="767"/>
    <x v="19"/>
    <x v="19"/>
    <n v="213"/>
    <x v="151"/>
    <n v="16"/>
    <x v="151"/>
    <n v="4.0435923433562717"/>
    <n v="1"/>
    <n v="367722.59999999899"/>
    <n v="9708443.1999999899"/>
    <x v="4"/>
    <s v="TORA"/>
    <s v="60├ 70"/>
    <s v="Piptadenia"/>
    <s v="FOD"/>
    <n v="39.788735772973837"/>
    <n v="50"/>
    <x v="1"/>
    <s v="Inferior"/>
    <s v="Não"/>
    <x v="1"/>
    <n v="6.3168193518909092E-4"/>
    <n v="7.0748376741178167E-3"/>
  </r>
  <r>
    <n v="1"/>
    <x v="0"/>
    <n v="33"/>
    <n v="768"/>
    <x v="5"/>
    <x v="5"/>
    <n v="179"/>
    <x v="150"/>
    <n v="18"/>
    <x v="150"/>
    <n v="3.2126746249126734"/>
    <n v="1"/>
    <n v="367717.7"/>
    <n v="9708443.5"/>
    <x v="1"/>
    <s v="TORA"/>
    <s v="50├ 60"/>
    <s v="Tachigali"/>
    <s v="FOD"/>
    <n v="39.152116000606256"/>
    <n v="50"/>
    <x v="1"/>
    <s v="Inferior"/>
    <s v="Não"/>
    <x v="1"/>
    <n v="4.4611344498211684E-4"/>
    <n v="5.6210294067746717E-3"/>
  </r>
  <r>
    <n v="1"/>
    <x v="0"/>
    <n v="33"/>
    <n v="769"/>
    <x v="47"/>
    <x v="47"/>
    <n v="400"/>
    <x v="48"/>
    <n v="24"/>
    <x v="48"/>
    <n v="21.390424351550731"/>
    <n v="1"/>
    <n v="367705.5"/>
    <n v="9708427.5"/>
    <x v="1"/>
    <s v="TORA"/>
    <s v="120├ 130"/>
    <s v="Brosimum"/>
    <s v="FOD"/>
    <n v="41.38028520389279"/>
    <n v="51.38028520389279"/>
    <x v="1"/>
    <s v="Inferior"/>
    <s v="Não"/>
    <x v="0"/>
    <n v="2.2277129676707558E-3"/>
    <n v="3.7425577856868696E-2"/>
  </r>
  <r>
    <n v="1"/>
    <x v="0"/>
    <n v="33"/>
    <n v="770"/>
    <x v="26"/>
    <x v="26"/>
    <n v="242"/>
    <x v="154"/>
    <n v="21"/>
    <x v="154"/>
    <n v="6.8507513141168133"/>
    <n v="1"/>
    <n v="367676.9"/>
    <n v="9708424.6999999899"/>
    <x v="4"/>
    <s v="TORA"/>
    <s v="70├ 80"/>
    <s v="Couratari"/>
    <s v="FOD"/>
    <n v="38.833806114422465"/>
    <n v="50"/>
    <x v="1"/>
    <s v="Inferior"/>
    <s v="Não"/>
    <x v="1"/>
    <n v="8.1539863899168861E-4"/>
    <n v="1.1986359993177821E-2"/>
  </r>
  <r>
    <n v="1"/>
    <x v="0"/>
    <n v="33"/>
    <n v="771"/>
    <x v="24"/>
    <x v="24"/>
    <n v="171"/>
    <x v="141"/>
    <n v="16"/>
    <x v="141"/>
    <n v="2.6061558269320626"/>
    <n v="1"/>
    <n v="367681.09999999899"/>
    <n v="9708431.8000000007"/>
    <x v="1"/>
    <s v="TORA"/>
    <s v="50├ 60"/>
    <s v="Virola"/>
    <s v="FOD"/>
    <n v="38.197186342054884"/>
    <n v="50"/>
    <x v="1"/>
    <s v="Inferior"/>
    <s v="Não"/>
    <x v="0"/>
    <n v="4.0712846804787865E-4"/>
    <n v="4.559838842136241E-3"/>
  </r>
  <r>
    <n v="1"/>
    <x v="0"/>
    <n v="33"/>
    <n v="772"/>
    <x v="32"/>
    <x v="32"/>
    <n v="179"/>
    <x v="150"/>
    <n v="20"/>
    <x v="150"/>
    <n v="3.569638472125193"/>
    <n v="1"/>
    <n v="367691.9"/>
    <n v="9708447.5999999903"/>
    <x v="1"/>
    <s v="TORA"/>
    <s v="50├ 60"/>
    <s v="Cordia"/>
    <s v="FOD"/>
    <n v="42.335214862444161"/>
    <n v="52.335214862444161"/>
    <x v="1"/>
    <s v="Inferior"/>
    <s v="Não"/>
    <x v="0"/>
    <n v="4.4611344498211684E-4"/>
    <n v="6.2455882297496358E-3"/>
  </r>
  <r>
    <n v="1"/>
    <x v="0"/>
    <n v="33"/>
    <n v="773"/>
    <x v="65"/>
    <x v="65"/>
    <n v="212"/>
    <x v="49"/>
    <n v="20"/>
    <x v="49"/>
    <n v="5.0071418336254991"/>
    <n v="1"/>
    <n v="367587"/>
    <n v="9708519.4000000004"/>
    <x v="1"/>
    <s v="TORA"/>
    <s v="60├ 70"/>
    <s v="Bombax"/>
    <s v="FOD"/>
    <n v="43.926764293363114"/>
    <n v="53.926764293363114"/>
    <x v="1"/>
    <s v="Inferior"/>
    <s v="Não"/>
    <x v="0"/>
    <n v="6.2576457261871526E-4"/>
    <n v="8.7607040166620131E-3"/>
  </r>
  <r>
    <n v="1"/>
    <x v="0"/>
    <n v="33"/>
    <n v="774"/>
    <x v="23"/>
    <x v="23"/>
    <n v="193"/>
    <x v="60"/>
    <n v="19"/>
    <x v="60"/>
    <n v="3.9423610460279557"/>
    <n v="1"/>
    <n v="367570"/>
    <n v="9708525.0999999903"/>
    <x v="1"/>
    <s v="TORA"/>
    <s v="60├ 70"/>
    <s v="Parkia"/>
    <s v="FOD"/>
    <n v="40.107045659157627"/>
    <n v="50.107045659157627"/>
    <x v="1"/>
    <s v="Inferior"/>
    <s v="Não"/>
    <x v="1"/>
    <n v="5.1862550207979992E-4"/>
    <n v="6.897719177661338E-3"/>
  </r>
  <r>
    <n v="1"/>
    <x v="0"/>
    <n v="33"/>
    <n v="775"/>
    <x v="39"/>
    <x v="39"/>
    <n v="500"/>
    <x v="194"/>
    <n v="22"/>
    <x v="194"/>
    <n v="30.637326545189854"/>
    <n v="1"/>
    <n v="367569.799999999"/>
    <n v="9708528"/>
    <x v="3"/>
    <s v="TORA"/>
    <s v="150├ 160"/>
    <s v="Bertholletia"/>
    <s v="FOD"/>
    <n v="41.38028520389279"/>
    <n v="51.38028520389279"/>
    <x v="1"/>
    <s v="Inferior"/>
    <s v="Protegida"/>
    <x v="0"/>
    <n v="3.4808015119855568E-3"/>
    <n v="5.3604343284577569E-2"/>
  </r>
  <r>
    <n v="1"/>
    <x v="0"/>
    <n v="33"/>
    <n v="776"/>
    <x v="7"/>
    <x v="7"/>
    <n v="470"/>
    <x v="179"/>
    <n v="18"/>
    <x v="179"/>
    <n v="22.149115965269797"/>
    <n v="2"/>
    <n v="367558.799999999"/>
    <n v="9708564.5999999903"/>
    <x v="1"/>
    <s v="TORA"/>
    <s v="140├ 150"/>
    <s v="Aspidosperma"/>
    <s v="FOD"/>
    <n v="47.109863155201019"/>
    <n v="57.109863155201019"/>
    <x v="1"/>
    <s v="Inferior"/>
    <s v="Não"/>
    <x v="0"/>
    <n v="3.0756362159904379E-3"/>
    <n v="3.8753016321479511E-2"/>
  </r>
  <r>
    <n v="1"/>
    <x v="0"/>
    <n v="33"/>
    <n v="777"/>
    <x v="24"/>
    <x v="24"/>
    <n v="180"/>
    <x v="22"/>
    <n v="15"/>
    <x v="22"/>
    <n v="2.7072255819931397"/>
    <n v="1"/>
    <n v="367562.9"/>
    <n v="9708586.4000000004"/>
    <x v="1"/>
    <s v="TORA"/>
    <s v="50├ 60"/>
    <s v="Virola"/>
    <s v="FOD"/>
    <n v="38.197186342054884"/>
    <n v="50"/>
    <x v="1"/>
    <s v="Inferior"/>
    <s v="Não"/>
    <x v="0"/>
    <n v="4.5111187595332813E-4"/>
    <n v="4.7366746975099454E-3"/>
  </r>
  <r>
    <n v="1"/>
    <x v="0"/>
    <n v="33"/>
    <n v="778"/>
    <x v="26"/>
    <x v="26"/>
    <n v="300"/>
    <x v="9"/>
    <n v="22"/>
    <x v="9"/>
    <n v="11.029437556268345"/>
    <n v="1"/>
    <n v="367542.299999999"/>
    <n v="9708594"/>
    <x v="4"/>
    <s v="TORA"/>
    <s v="90├ 100"/>
    <s v="Couratari"/>
    <s v="FOD"/>
    <n v="38.833806114422465"/>
    <n v="50"/>
    <x v="1"/>
    <s v="Inferior"/>
    <s v="Não"/>
    <x v="1"/>
    <n v="1.2530885443148001E-3"/>
    <n v="1.929756358244792E-2"/>
  </r>
  <r>
    <n v="1"/>
    <x v="0"/>
    <n v="33"/>
    <n v="779"/>
    <x v="5"/>
    <x v="5"/>
    <n v="210"/>
    <x v="87"/>
    <n v="19"/>
    <x v="87"/>
    <n v="4.6674574385844672"/>
    <n v="1"/>
    <n v="367493"/>
    <n v="9708636.4000000004"/>
    <x v="1"/>
    <s v="TORA"/>
    <s v="60├ 70"/>
    <s v="Tachigali"/>
    <s v="FOD"/>
    <n v="39.152116000606256"/>
    <n v="50"/>
    <x v="1"/>
    <s v="Inferior"/>
    <s v="Não"/>
    <x v="1"/>
    <n v="6.1401338671425204E-4"/>
    <n v="8.1663780432995516E-3"/>
  </r>
  <r>
    <n v="1"/>
    <x v="0"/>
    <n v="33"/>
    <n v="780"/>
    <x v="51"/>
    <x v="51"/>
    <n v="380"/>
    <x v="195"/>
    <n v="22"/>
    <x v="195"/>
    <n v="17.696119812501657"/>
    <n v="1"/>
    <n v="367453.59999999899"/>
    <n v="9708675.4000000004"/>
    <x v="1"/>
    <s v="TORA"/>
    <s v="120├ 130"/>
    <s v="Cedrela"/>
    <s v="FOD"/>
    <n v="39.788735772973837"/>
    <n v="70"/>
    <x v="1"/>
    <s v="Inferior"/>
    <s v="Vulneravel"/>
    <x v="0"/>
    <n v="2.0105109533228574E-3"/>
    <n v="3.0961868681172001E-2"/>
  </r>
  <r>
    <n v="1"/>
    <x v="0"/>
    <n v="33"/>
    <n v="781"/>
    <x v="65"/>
    <x v="65"/>
    <n v="251"/>
    <x v="91"/>
    <n v="20"/>
    <x v="91"/>
    <n v="7.0188443988127478"/>
    <n v="2"/>
    <n v="367437.7"/>
    <n v="9708654.6999999899"/>
    <x v="1"/>
    <s v="TORA"/>
    <s v="70├ 80"/>
    <s v="Bombax"/>
    <s v="FOD"/>
    <n v="43.926764293363114"/>
    <n v="53.926764293363114"/>
    <x v="1"/>
    <s v="Inferior"/>
    <s v="Não"/>
    <x v="0"/>
    <n v="8.7717590422640816E-4"/>
    <n v="1.2280462659169713E-2"/>
  </r>
  <r>
    <n v="1"/>
    <x v="0"/>
    <n v="33"/>
    <n v="782"/>
    <x v="26"/>
    <x v="26"/>
    <n v="127"/>
    <x v="34"/>
    <n v="17"/>
    <x v="34"/>
    <n v="1.527370995891862"/>
    <n v="1"/>
    <n v="367374"/>
    <n v="9708748.9000000004"/>
    <x v="0"/>
    <s v="TORETE"/>
    <s v="40├ 50"/>
    <s v="Couratari"/>
    <s v="FOD"/>
    <n v="38.833806114422465"/>
    <n v="50"/>
    <x v="0"/>
    <s v="Inferior"/>
    <s v="Não"/>
    <x v="1"/>
    <n v="2.2456739034726014E-4"/>
    <n v="2.6723519451323959E-3"/>
  </r>
  <r>
    <n v="1"/>
    <x v="0"/>
    <n v="34"/>
    <n v="783"/>
    <x v="17"/>
    <x v="17"/>
    <n v="251"/>
    <x v="91"/>
    <n v="22"/>
    <x v="91"/>
    <n v="7.7207288386940238"/>
    <n v="1"/>
    <n v="367298.9"/>
    <n v="9708706.8000000007"/>
    <x v="1"/>
    <s v="TORA"/>
    <s v="70├ 80"/>
    <s v="Buchenavia"/>
    <s v="FOD"/>
    <n v="41.38028520389279"/>
    <n v="51.38028520389279"/>
    <x v="1"/>
    <s v="Inferior"/>
    <s v="Não"/>
    <x v="0"/>
    <n v="8.7717590422640816E-4"/>
    <n v="1.3508508925086685E-2"/>
  </r>
  <r>
    <n v="1"/>
    <x v="0"/>
    <n v="34"/>
    <n v="784"/>
    <x v="17"/>
    <x v="17"/>
    <n v="136"/>
    <x v="21"/>
    <n v="18"/>
    <x v="21"/>
    <n v="1.8545497912794482"/>
    <n v="1"/>
    <n v="367436.09999999899"/>
    <n v="9708582.1999999899"/>
    <x v="0"/>
    <s v="TORETE"/>
    <s v="40├ 50"/>
    <s v="Buchenavia"/>
    <s v="FOD"/>
    <n v="41.38028520389279"/>
    <n v="51.38028520389279"/>
    <x v="0"/>
    <s v="Inferior"/>
    <s v="Não"/>
    <x v="0"/>
    <n v="2.5752361906273934E-4"/>
    <n v="3.2447976001905156E-3"/>
  </r>
  <r>
    <n v="1"/>
    <x v="0"/>
    <n v="34"/>
    <n v="785"/>
    <x v="56"/>
    <x v="56"/>
    <n v="141"/>
    <x v="144"/>
    <n v="21"/>
    <x v="144"/>
    <n v="2.325657176353328"/>
    <n v="1"/>
    <n v="367439.299999999"/>
    <n v="9708584.8000000007"/>
    <x v="0"/>
    <s v="TORETE"/>
    <s v="40├ 50"/>
    <s v="Cordia"/>
    <s v="FOD"/>
    <n v="40.425355545341418"/>
    <n v="50.425355545341418"/>
    <x v="0"/>
    <s v="Inferior"/>
    <s v="Não"/>
    <x v="1"/>
    <n v="2.7680725943913934E-4"/>
    <n v="4.0690667137553479E-3"/>
  </r>
  <r>
    <n v="1"/>
    <x v="0"/>
    <n v="34"/>
    <n v="786"/>
    <x v="22"/>
    <x v="22"/>
    <n v="366"/>
    <x v="196"/>
    <n v="22"/>
    <x v="196"/>
    <n v="16.416214858749807"/>
    <n v="1"/>
    <n v="367449"/>
    <n v="9708590.9000000004"/>
    <x v="1"/>
    <s v="TORA"/>
    <s v="110├ 120"/>
    <s v="Hymenaea"/>
    <s v="FOD"/>
    <n v="41.38028520389279"/>
    <n v="51.38028520389279"/>
    <x v="1"/>
    <s v="Inferior"/>
    <s v="Não"/>
    <x v="1"/>
    <n v="1.8650969893581485E-3"/>
    <n v="2.8722493636115492E-2"/>
  </r>
  <r>
    <n v="1"/>
    <x v="0"/>
    <n v="34"/>
    <n v="787"/>
    <x v="26"/>
    <x v="26"/>
    <n v="140"/>
    <x v="36"/>
    <n v="19"/>
    <x v="36"/>
    <n v="2.0744255282597632"/>
    <n v="1"/>
    <n v="367449.59999999899"/>
    <n v="9708591.6999999899"/>
    <x v="0"/>
    <s v="TORETE"/>
    <s v="40├ 50"/>
    <s v="Couratari"/>
    <s v="FOD"/>
    <n v="38.833806114422465"/>
    <n v="50"/>
    <x v="0"/>
    <s v="Inferior"/>
    <s v="Não"/>
    <x v="1"/>
    <n v="2.7289483853966759E-4"/>
    <n v="3.6295013525775781E-3"/>
  </r>
  <r>
    <n v="1"/>
    <x v="0"/>
    <n v="34"/>
    <n v="788"/>
    <x v="5"/>
    <x v="5"/>
    <n v="200"/>
    <x v="14"/>
    <n v="18"/>
    <x v="14"/>
    <n v="4.0107045659157619"/>
    <n v="1"/>
    <n v="367465.4"/>
    <n v="9708547.8000000007"/>
    <x v="1"/>
    <s v="TORA"/>
    <s v="60├ 70"/>
    <s v="Tachigali"/>
    <s v="FOD"/>
    <n v="39.152116000606256"/>
    <n v="50"/>
    <x v="1"/>
    <s v="Inferior"/>
    <s v="Não"/>
    <x v="1"/>
    <n v="5.5692824191768894E-4"/>
    <n v="7.0172958481628809E-3"/>
  </r>
  <r>
    <n v="1"/>
    <x v="0"/>
    <n v="34"/>
    <n v="789"/>
    <x v="5"/>
    <x v="5"/>
    <n v="300"/>
    <x v="9"/>
    <n v="15"/>
    <x v="9"/>
    <n v="7.5200710610920529"/>
    <n v="2"/>
    <n v="367491.9"/>
    <n v="9708565.8000000007"/>
    <x v="1"/>
    <s v="TORA"/>
    <s v="90├ 100"/>
    <s v="Tachigali"/>
    <s v="FOD"/>
    <n v="39.152116000606256"/>
    <n v="50"/>
    <x v="1"/>
    <s v="Inferior"/>
    <s v="Não"/>
    <x v="1"/>
    <n v="1.2530885443148001E-3"/>
    <n v="1.31574297153054E-2"/>
  </r>
  <r>
    <n v="1"/>
    <x v="0"/>
    <n v="34"/>
    <n v="790"/>
    <x v="5"/>
    <x v="5"/>
    <n v="213"/>
    <x v="151"/>
    <n v="18"/>
    <x v="151"/>
    <n v="4.5490413862758059"/>
    <n v="1"/>
    <n v="367548.09999999899"/>
    <n v="9708475.0999999903"/>
    <x v="1"/>
    <s v="TORA"/>
    <s v="60├ 70"/>
    <s v="Tachigali"/>
    <s v="FOD"/>
    <n v="39.152116000606256"/>
    <n v="50"/>
    <x v="1"/>
    <s v="Inferior"/>
    <s v="Não"/>
    <x v="1"/>
    <n v="6.3168193518909092E-4"/>
    <n v="7.9591923833825448E-3"/>
  </r>
  <r>
    <n v="1"/>
    <x v="0"/>
    <n v="34"/>
    <n v="791"/>
    <x v="4"/>
    <x v="4"/>
    <n v="172"/>
    <x v="58"/>
    <n v="15"/>
    <x v="58"/>
    <n v="2.4719309141260815"/>
    <n v="1"/>
    <n v="367547"/>
    <n v="9708468.5999999903"/>
    <x v="1"/>
    <s v="TORA"/>
    <s v="50├ 60"/>
    <s v="Dialium"/>
    <s v="FOD"/>
    <n v="42.335214862444161"/>
    <n v="52.335214862444161"/>
    <x v="1"/>
    <s v="Inferior"/>
    <s v="Não"/>
    <x v="0"/>
    <n v="4.1190412772232278E-4"/>
    <n v="4.3249933410843891E-3"/>
  </r>
  <r>
    <n v="1"/>
    <x v="0"/>
    <n v="34"/>
    <n v="792"/>
    <x v="34"/>
    <x v="34"/>
    <n v="315"/>
    <x v="133"/>
    <n v="19"/>
    <x v="133"/>
    <n v="10.501779236815054"/>
    <n v="1"/>
    <n v="367581.5"/>
    <n v="9708480.8000000007"/>
    <x v="1"/>
    <s v="TORA"/>
    <s v="100├ 110"/>
    <s v="Lecythis"/>
    <s v="FOD"/>
    <n v="40.743665431525208"/>
    <n v="50.743665431525208"/>
    <x v="1"/>
    <s v="Inferior"/>
    <s v="Não"/>
    <x v="1"/>
    <n v="1.3815301201070673E-3"/>
    <n v="1.8374350597423993E-2"/>
  </r>
  <r>
    <n v="1"/>
    <x v="0"/>
    <n v="34"/>
    <n v="793"/>
    <x v="10"/>
    <x v="10"/>
    <n v="250"/>
    <x v="46"/>
    <n v="23"/>
    <x v="46"/>
    <n v="8.0074830743109846"/>
    <n v="1"/>
    <n v="367633.4"/>
    <n v="9708425.3000000007"/>
    <x v="4"/>
    <s v="TORA"/>
    <s v="70├ 80"/>
    <s v="Astronium"/>
    <s v="FOD"/>
    <n v="40.107045659157627"/>
    <n v="50.107045659157627"/>
    <x v="1"/>
    <s v="Inferior"/>
    <s v="Não"/>
    <x v="1"/>
    <n v="8.7020037799638919E-4"/>
    <n v="1.4010226085741866E-2"/>
  </r>
  <r>
    <n v="1"/>
    <x v="0"/>
    <n v="34"/>
    <n v="794"/>
    <x v="24"/>
    <x v="24"/>
    <n v="190"/>
    <x v="41"/>
    <n v="20"/>
    <x v="41"/>
    <n v="4.021845411932194"/>
    <n v="1"/>
    <n v="367663.4"/>
    <n v="9708395"/>
    <x v="1"/>
    <s v="TORA"/>
    <s v="60├ 70"/>
    <s v="Virola"/>
    <s v="FOD"/>
    <n v="38.197186342054884"/>
    <n v="50"/>
    <x v="1"/>
    <s v="Inferior"/>
    <s v="Não"/>
    <x v="0"/>
    <n v="5.0262773833071434E-4"/>
    <n v="7.0367883366299986E-3"/>
  </r>
  <r>
    <n v="1"/>
    <x v="0"/>
    <n v="34"/>
    <n v="795"/>
    <x v="67"/>
    <x v="67"/>
    <n v="140"/>
    <x v="36"/>
    <n v="18"/>
    <x v="36"/>
    <n v="1.9652452372987235"/>
    <n v="2"/>
    <n v="367664.7"/>
    <n v="9708395.0999999903"/>
    <x v="0"/>
    <s v="TORETE"/>
    <s v="40├ 50"/>
    <s v="Lacunaria"/>
    <s v="FOD"/>
    <n v="44.563384065730695"/>
    <n v="54.563384065730695"/>
    <x v="0"/>
    <s v="Inferior"/>
    <s v="Não"/>
    <x v="0"/>
    <n v="2.7289483853966759E-4"/>
    <n v="3.4384749655998119E-3"/>
  </r>
  <r>
    <n v="1"/>
    <x v="0"/>
    <n v="34"/>
    <n v="796"/>
    <x v="39"/>
    <x v="39"/>
    <n v="369"/>
    <x v="197"/>
    <n v="23"/>
    <x v="197"/>
    <n v="17.444910446100124"/>
    <n v="1"/>
    <n v="367663.9"/>
    <n v="9708389.1999999899"/>
    <x v="3"/>
    <s v="TORA"/>
    <s v="110├ 120"/>
    <s v="Bertholletia"/>
    <s v="FOD"/>
    <n v="41.38028520389279"/>
    <n v="51.38028520389279"/>
    <x v="1"/>
    <s v="Inferior"/>
    <s v="Protegida"/>
    <x v="0"/>
    <n v="1.8957976586938615E-3"/>
    <n v="3.0522342304971164E-2"/>
  </r>
  <r>
    <n v="1"/>
    <x v="0"/>
    <n v="34"/>
    <n v="797"/>
    <x v="15"/>
    <x v="15"/>
    <n v="442"/>
    <x v="198"/>
    <n v="20"/>
    <x v="198"/>
    <n v="21.765202411543527"/>
    <n v="1"/>
    <n v="367659.799999999"/>
    <n v="9708374"/>
    <x v="4"/>
    <s v="TORA"/>
    <s v="140├ 150"/>
    <s v="Lecythis"/>
    <s v="FOD"/>
    <n v="38.833806114422465"/>
    <n v="50"/>
    <x v="1"/>
    <s v="Inferior"/>
    <s v="Não"/>
    <x v="1"/>
    <n v="2.7200932263501849E-3"/>
    <n v="3.8081305168902589E-2"/>
  </r>
  <r>
    <n v="1"/>
    <x v="0"/>
    <n v="34"/>
    <n v="798"/>
    <x v="10"/>
    <x v="10"/>
    <n v="241"/>
    <x v="47"/>
    <n v="24"/>
    <x v="47"/>
    <n v="7.7648577297651116"/>
    <n v="1"/>
    <n v="367686.2"/>
    <n v="9708355.9000000004"/>
    <x v="4"/>
    <s v="TORA"/>
    <s v="70├ 80"/>
    <s v="Astronium"/>
    <s v="FOD"/>
    <n v="40.107045659157627"/>
    <n v="50.107045659157627"/>
    <x v="1"/>
    <s v="Inferior"/>
    <s v="Não"/>
    <x v="1"/>
    <n v="8.0867373047053225E-4"/>
    <n v="1.3585718671904942E-2"/>
  </r>
  <r>
    <n v="1"/>
    <x v="0"/>
    <n v="34"/>
    <n v="799"/>
    <x v="24"/>
    <x v="24"/>
    <n v="140"/>
    <x v="36"/>
    <n v="18"/>
    <x v="36"/>
    <n v="1.9652452372987235"/>
    <n v="1"/>
    <n v="367697.299999999"/>
    <n v="9708340.6999999899"/>
    <x v="0"/>
    <s v="TORETE"/>
    <s v="40├ 50"/>
    <s v="Virola"/>
    <s v="FOD"/>
    <n v="38.197186342054884"/>
    <n v="50"/>
    <x v="0"/>
    <s v="Inferior"/>
    <s v="Não"/>
    <x v="0"/>
    <n v="2.7289483853966759E-4"/>
    <n v="3.4384749655998119E-3"/>
  </r>
  <r>
    <n v="1"/>
    <x v="0"/>
    <n v="34"/>
    <n v="800"/>
    <x v="18"/>
    <x v="18"/>
    <n v="141"/>
    <x v="144"/>
    <n v="12"/>
    <x v="144"/>
    <n v="1.3289469579161874"/>
    <n v="3"/>
    <n v="367735.299999999"/>
    <n v="9708306.1999999899"/>
    <x v="0"/>
    <s v="TORETE"/>
    <s v="40├ 50"/>
    <s v="Coutarea"/>
    <s v="FOD"/>
    <n v="40.425355545341418"/>
    <n v="50.425355545341418"/>
    <x v="0"/>
    <s v="Inferior"/>
    <s v="Não"/>
    <x v="0"/>
    <n v="2.7680725943913934E-4"/>
    <n v="2.3251809792887699E-3"/>
  </r>
  <r>
    <n v="1"/>
    <x v="0"/>
    <n v="34"/>
    <n v="801"/>
    <x v="37"/>
    <x v="37"/>
    <n v="200"/>
    <x v="14"/>
    <n v="17"/>
    <x v="14"/>
    <n v="3.7878876455871082"/>
    <n v="2"/>
    <n v="367740.2"/>
    <n v="9708312.5"/>
    <x v="0"/>
    <s v="TORA"/>
    <s v="60├ 70"/>
    <s v="Apeiba"/>
    <s v="FOD"/>
    <n v="54.112680651244418"/>
    <n v="64.112680651244418"/>
    <x v="0"/>
    <s v="Inferior"/>
    <s v="Não"/>
    <x v="0"/>
    <n v="5.5692824191768894E-4"/>
    <n v="6.6274460788204983E-3"/>
  </r>
  <r>
    <n v="1"/>
    <x v="0"/>
    <n v="34"/>
    <n v="802"/>
    <x v="26"/>
    <x v="26"/>
    <n v="135"/>
    <x v="25"/>
    <n v="15"/>
    <x v="25"/>
    <n v="1.5228143898711408"/>
    <n v="1"/>
    <n v="367739.59999999899"/>
    <n v="9708311.6999999899"/>
    <x v="0"/>
    <s v="TORETE"/>
    <s v="40├ 50"/>
    <s v="Couratari"/>
    <s v="FOD"/>
    <n v="38.833806114422465"/>
    <n v="50"/>
    <x v="0"/>
    <s v="Inferior"/>
    <s v="Não"/>
    <x v="1"/>
    <n v="2.53750430223747E-4"/>
    <n v="2.6643795173493436E-3"/>
  </r>
  <r>
    <n v="1"/>
    <x v="0"/>
    <n v="34"/>
    <n v="803"/>
    <x v="19"/>
    <x v="19"/>
    <n v="306"/>
    <x v="199"/>
    <n v="19"/>
    <x v="199"/>
    <n v="9.9102504471495507"/>
    <n v="1"/>
    <n v="367737.9"/>
    <n v="9708307.9000000004"/>
    <x v="4"/>
    <s v="TORA"/>
    <s v="90├ 100"/>
    <s v="Piptadenia"/>
    <s v="FOD"/>
    <n v="39.788735772973837"/>
    <n v="50"/>
    <x v="1"/>
    <s v="Inferior"/>
    <s v="Não"/>
    <x v="1"/>
    <n v="1.3037133215051181E-3"/>
    <n v="1.7339387176018066E-2"/>
  </r>
  <r>
    <n v="1"/>
    <x v="0"/>
    <n v="34"/>
    <n v="804"/>
    <x v="71"/>
    <x v="71"/>
    <n v="127"/>
    <x v="34"/>
    <n v="12"/>
    <x v="34"/>
    <n v="1.0781442323942556"/>
    <n v="3"/>
    <n v="367746.4"/>
    <n v="9708312.4000000004"/>
    <x v="0"/>
    <s v="TORETE"/>
    <s v="40├ 50"/>
    <s v="Neea"/>
    <s v="FOD"/>
    <n v="40.425355545341418"/>
    <n v="50.425355545341418"/>
    <x v="0"/>
    <s v="Inferior"/>
    <s v="Não"/>
    <x v="0"/>
    <n v="2.2456739034726014E-4"/>
    <n v="1.8863660789169854E-3"/>
  </r>
  <r>
    <n v="1"/>
    <x v="0"/>
    <n v="34"/>
    <n v="805"/>
    <x v="26"/>
    <x v="26"/>
    <n v="196"/>
    <x v="84"/>
    <n v="25"/>
    <x v="84"/>
    <n v="5.3498342570909694"/>
    <n v="1"/>
    <n v="367760.09999999899"/>
    <n v="9708319.5"/>
    <x v="4"/>
    <s v="TORA"/>
    <s v="60├ 70"/>
    <s v="Couratari"/>
    <s v="FOD"/>
    <n v="38.833806114422465"/>
    <n v="50"/>
    <x v="1"/>
    <s v="Inferior"/>
    <s v="Não"/>
    <x v="1"/>
    <n v="5.3487388353774844E-4"/>
    <n v="9.360292961910599E-3"/>
  </r>
  <r>
    <n v="1"/>
    <x v="0"/>
    <n v="34"/>
    <n v="806"/>
    <x v="1"/>
    <x v="1"/>
    <n v="185"/>
    <x v="174"/>
    <n v="21"/>
    <x v="174"/>
    <n v="4.0036022765802857"/>
    <n v="1"/>
    <n v="367769.2"/>
    <n v="9708324.8000000007"/>
    <x v="1"/>
    <s v="TORA"/>
    <s v="50├ 60"/>
    <s v="Pouteria"/>
    <s v="FOD"/>
    <n v="39.788735772973837"/>
    <n v="50"/>
    <x v="1"/>
    <s v="Inferior"/>
    <s v="Não"/>
    <x v="0"/>
    <n v="4.7652172699082262E-4"/>
    <n v="7.0048693867650917E-3"/>
  </r>
  <r>
    <n v="1"/>
    <x v="0"/>
    <n v="34"/>
    <n v="807"/>
    <x v="47"/>
    <x v="47"/>
    <n v="160"/>
    <x v="1"/>
    <n v="20"/>
    <x v="1"/>
    <n v="2.852056580206765"/>
    <n v="2"/>
    <n v="367774.4"/>
    <n v="9708313.5"/>
    <x v="0"/>
    <s v="TORA"/>
    <s v="50├ 60"/>
    <s v="Brosimum"/>
    <s v="FOD"/>
    <n v="41.38028520389279"/>
    <n v="51.38028520389279"/>
    <x v="0"/>
    <s v="Inferior"/>
    <s v="Não"/>
    <x v="0"/>
    <n v="3.5643407482732108E-4"/>
    <n v="4.9900770475824942E-3"/>
  </r>
  <r>
    <n v="1"/>
    <x v="0"/>
    <n v="34"/>
    <n v="808"/>
    <x v="7"/>
    <x v="7"/>
    <n v="239"/>
    <x v="147"/>
    <n v="16"/>
    <x v="147"/>
    <n v="5.0910101224372051"/>
    <n v="2"/>
    <n v="367773.7"/>
    <n v="9708306.0999999903"/>
    <x v="1"/>
    <s v="TORA"/>
    <s v="70├ 80"/>
    <s v="Aspidosperma"/>
    <s v="FOD"/>
    <n v="47.109863155201019"/>
    <n v="57.109863155201019"/>
    <x v="1"/>
    <s v="Inferior"/>
    <s v="Não"/>
    <x v="0"/>
    <n v="7.9530745266450775E-4"/>
    <n v="8.9074434698424871E-3"/>
  </r>
  <r>
    <n v="1"/>
    <x v="0"/>
    <n v="34"/>
    <n v="809"/>
    <x v="7"/>
    <x v="7"/>
    <n v="400"/>
    <x v="48"/>
    <n v="19"/>
    <x v="48"/>
    <n v="16.93408594497766"/>
    <n v="2"/>
    <n v="367781.9"/>
    <n v="9708298.8000000007"/>
    <x v="1"/>
    <s v="TORA"/>
    <s v="120├ 130"/>
    <s v="Aspidosperma"/>
    <s v="FOD"/>
    <n v="47.109863155201019"/>
    <n v="57.109863155201019"/>
    <x v="1"/>
    <s v="Inferior"/>
    <s v="Não"/>
    <x v="0"/>
    <n v="2.2277129676707558E-3"/>
    <n v="2.962858247002105E-2"/>
  </r>
  <r>
    <n v="1"/>
    <x v="0"/>
    <n v="34"/>
    <n v="810"/>
    <x v="5"/>
    <x v="5"/>
    <n v="200"/>
    <x v="14"/>
    <n v="20"/>
    <x v="14"/>
    <n v="4.4563384065730682"/>
    <n v="1"/>
    <n v="367772.5"/>
    <n v="9708289.3000000007"/>
    <x v="1"/>
    <s v="TORA"/>
    <s v="60├ 70"/>
    <s v="Tachigali"/>
    <s v="FOD"/>
    <n v="39.152116000606256"/>
    <n v="50"/>
    <x v="1"/>
    <s v="Inferior"/>
    <s v="Não"/>
    <x v="1"/>
    <n v="5.5692824191768894E-4"/>
    <n v="7.7969953868476443E-3"/>
  </r>
  <r>
    <n v="1"/>
    <x v="0"/>
    <n v="34"/>
    <n v="811"/>
    <x v="5"/>
    <x v="5"/>
    <n v="213"/>
    <x v="151"/>
    <n v="15"/>
    <x v="151"/>
    <n v="3.7908678218965051"/>
    <n v="1"/>
    <n v="367775.299999999"/>
    <n v="9708281.5"/>
    <x v="1"/>
    <s v="TORA"/>
    <s v="60├ 70"/>
    <s v="Tachigali"/>
    <s v="FOD"/>
    <n v="39.152116000606256"/>
    <n v="50"/>
    <x v="1"/>
    <s v="Inferior"/>
    <s v="Não"/>
    <x v="1"/>
    <n v="6.3168193518909092E-4"/>
    <n v="6.632660319485454E-3"/>
  </r>
  <r>
    <n v="1"/>
    <x v="0"/>
    <n v="34"/>
    <n v="812"/>
    <x v="58"/>
    <x v="58"/>
    <n v="161"/>
    <x v="157"/>
    <n v="18"/>
    <x v="157"/>
    <n v="2.5990368263275618"/>
    <n v="1"/>
    <n v="367773.799999999"/>
    <n v="9708276.0999999903"/>
    <x v="0"/>
    <s v="TORA"/>
    <s v="50├ 60"/>
    <s v="Eschweilera"/>
    <s v="FOD"/>
    <n v="41.38028520389279"/>
    <n v="51.38028520389279"/>
    <x v="0"/>
    <s v="Inferior"/>
    <s v="Não"/>
    <x v="0"/>
    <n v="3.6090342396871044E-4"/>
    <n v="4.5473831420057512E-3"/>
  </r>
  <r>
    <n v="1"/>
    <x v="0"/>
    <n v="34"/>
    <n v="813"/>
    <x v="34"/>
    <x v="34"/>
    <n v="262"/>
    <x v="139"/>
    <n v="22"/>
    <x v="139"/>
    <n v="8.4122745734720485"/>
    <n v="1"/>
    <n v="367772.7"/>
    <n v="9708273.0999999903"/>
    <x v="1"/>
    <s v="TORA"/>
    <s v="80├ 90"/>
    <s v="Lecythis"/>
    <s v="FOD"/>
    <n v="40.743665431525208"/>
    <n v="50.743665431525208"/>
    <x v="1"/>
    <s v="Inferior"/>
    <s v="Não"/>
    <x v="1"/>
    <n v="9.5574455595494605E-4"/>
    <n v="1.4718466161706169E-2"/>
  </r>
  <r>
    <n v="1"/>
    <x v="0"/>
    <n v="34"/>
    <n v="814"/>
    <x v="26"/>
    <x v="26"/>
    <n v="209"/>
    <x v="140"/>
    <n v="21"/>
    <x v="140"/>
    <n v="5.1097545958598545"/>
    <n v="1"/>
    <n v="367771.5"/>
    <n v="9708271.5"/>
    <x v="4"/>
    <s v="TORA"/>
    <s v="60├ 70"/>
    <s v="Couratari"/>
    <s v="FOD"/>
    <n v="38.833806114422465"/>
    <n v="50"/>
    <x v="1"/>
    <s v="Inferior"/>
    <s v="Não"/>
    <x v="1"/>
    <n v="6.0817956338016449E-4"/>
    <n v="8.9402395816884171E-3"/>
  </r>
  <r>
    <n v="1"/>
    <x v="0"/>
    <n v="34"/>
    <n v="815"/>
    <x v="26"/>
    <x v="26"/>
    <n v="200"/>
    <x v="14"/>
    <n v="22"/>
    <x v="14"/>
    <n v="4.9019722472303755"/>
    <n v="1"/>
    <n v="367771.5"/>
    <n v="9708271.5"/>
    <x v="4"/>
    <s v="TORA"/>
    <s v="60├ 70"/>
    <s v="Couratari"/>
    <s v="FOD"/>
    <n v="38.833806114422465"/>
    <n v="50"/>
    <x v="1"/>
    <s v="Inferior"/>
    <s v="Não"/>
    <x v="1"/>
    <n v="5.5692824191768894E-4"/>
    <n v="8.5766949255324087E-3"/>
  </r>
  <r>
    <n v="1"/>
    <x v="0"/>
    <n v="34"/>
    <n v="816"/>
    <x v="5"/>
    <x v="5"/>
    <n v="241"/>
    <x v="47"/>
    <n v="20"/>
    <x v="47"/>
    <n v="6.4707147748042591"/>
    <n v="1"/>
    <n v="367774"/>
    <n v="9708273.1999999899"/>
    <x v="1"/>
    <s v="TORA"/>
    <s v="70├ 80"/>
    <s v="Tachigali"/>
    <s v="FOD"/>
    <n v="39.152116000606256"/>
    <n v="50"/>
    <x v="1"/>
    <s v="Inferior"/>
    <s v="Não"/>
    <x v="1"/>
    <n v="8.0867373047053225E-4"/>
    <n v="1.132143222658745E-2"/>
  </r>
  <r>
    <n v="1"/>
    <x v="0"/>
    <n v="34"/>
    <n v="817"/>
    <x v="5"/>
    <x v="5"/>
    <n v="182"/>
    <x v="97"/>
    <n v="19"/>
    <x v="97"/>
    <n v="3.5057791427590002"/>
    <n v="1"/>
    <n v="367777.7"/>
    <n v="9708271.4000000004"/>
    <x v="1"/>
    <s v="TORA"/>
    <s v="50├ 60"/>
    <s v="Tachigali"/>
    <s v="FOD"/>
    <n v="39.152116000606256"/>
    <n v="50"/>
    <x v="1"/>
    <s v="Inferior"/>
    <s v="Não"/>
    <x v="1"/>
    <n v="4.6119227713203821E-4"/>
    <n v="6.1338572858561074E-3"/>
  </r>
  <r>
    <n v="1"/>
    <x v="0"/>
    <n v="34"/>
    <n v="818"/>
    <x v="16"/>
    <x v="16"/>
    <n v="186"/>
    <x v="24"/>
    <n v="20"/>
    <x v="24"/>
    <n v="3.854287087845047"/>
    <n v="2"/>
    <n v="367798.09999999899"/>
    <n v="9708287"/>
    <x v="1"/>
    <s v="TORA"/>
    <s v="50├ 60"/>
    <s v="Kielmeyera"/>
    <s v="FOD"/>
    <n v="41.38028520389279"/>
    <n v="51.38028520389279"/>
    <x v="1"/>
    <s v="Inferior"/>
    <s v="Não"/>
    <x v="0"/>
    <n v="4.8168723643460915E-4"/>
    <n v="6.7436213100845275E-3"/>
  </r>
  <r>
    <n v="1"/>
    <x v="0"/>
    <n v="34"/>
    <n v="819"/>
    <x v="37"/>
    <x v="37"/>
    <n v="170"/>
    <x v="12"/>
    <n v="17"/>
    <x v="12"/>
    <n v="2.7367488239366864"/>
    <n v="2"/>
    <n v="367824.9"/>
    <n v="9708272.6999999899"/>
    <x v="0"/>
    <s v="TORA"/>
    <s v="50├ 60"/>
    <s v="Apeiba"/>
    <s v="FOD"/>
    <n v="54.112680651244418"/>
    <n v="64.112680651244418"/>
    <x v="0"/>
    <s v="Inferior"/>
    <s v="Não"/>
    <x v="0"/>
    <n v="4.0238065478553035E-4"/>
    <n v="4.7883297919478112E-3"/>
  </r>
  <r>
    <n v="1"/>
    <x v="0"/>
    <n v="34"/>
    <n v="820"/>
    <x v="26"/>
    <x v="26"/>
    <n v="300"/>
    <x v="9"/>
    <n v="18"/>
    <x v="9"/>
    <n v="9.0240852733104635"/>
    <n v="1"/>
    <n v="367824.299999999"/>
    <n v="9708271.9000000004"/>
    <x v="4"/>
    <s v="TORA"/>
    <s v="90├ 100"/>
    <s v="Couratari"/>
    <s v="FOD"/>
    <n v="38.833806114422465"/>
    <n v="50"/>
    <x v="1"/>
    <s v="Inferior"/>
    <s v="Não"/>
    <x v="1"/>
    <n v="1.2530885443148001E-3"/>
    <n v="1.578891565836648E-2"/>
  </r>
  <r>
    <n v="1"/>
    <x v="0"/>
    <n v="34"/>
    <n v="821"/>
    <x v="1"/>
    <x v="1"/>
    <n v="127"/>
    <x v="34"/>
    <n v="15"/>
    <x v="34"/>
    <n v="1.3476802904928193"/>
    <n v="1"/>
    <n v="367824.4"/>
    <n v="9708270.4000000004"/>
    <x v="0"/>
    <s v="TORETE"/>
    <s v="40├ 50"/>
    <s v="Pouteria"/>
    <s v="FOD"/>
    <n v="39.788735772973837"/>
    <n v="50"/>
    <x v="0"/>
    <s v="Inferior"/>
    <s v="Não"/>
    <x v="0"/>
    <n v="2.2456739034726014E-4"/>
    <n v="2.3579575986462315E-3"/>
  </r>
  <r>
    <n v="1"/>
    <x v="0"/>
    <n v="34"/>
    <n v="822"/>
    <x v="40"/>
    <x v="40"/>
    <n v="181"/>
    <x v="94"/>
    <n v="16"/>
    <x v="94"/>
    <n v="2.9198820507548064"/>
    <n v="2"/>
    <n v="367846.7"/>
    <n v="9708251.9000000004"/>
    <x v="0"/>
    <s v="TORA"/>
    <s v="50├ 60"/>
    <s v="Couepia"/>
    <s v="FOD"/>
    <n v="56.340849854530951"/>
    <n v="66.340849854530944"/>
    <x v="0"/>
    <s v="Inferior"/>
    <s v="Não"/>
    <x v="0"/>
    <n v="4.5613815333663525E-4"/>
    <n v="5.1087473173703143E-3"/>
  </r>
  <r>
    <n v="1"/>
    <x v="0"/>
    <n v="34"/>
    <n v="823"/>
    <x v="5"/>
    <x v="5"/>
    <n v="160"/>
    <x v="1"/>
    <n v="16"/>
    <x v="1"/>
    <n v="2.2816452641654119"/>
    <n v="1"/>
    <n v="367837.5"/>
    <n v="9708239.9000000004"/>
    <x v="1"/>
    <s v="TORA"/>
    <s v="50├ 60"/>
    <s v="Tachigali"/>
    <s v="FOD"/>
    <n v="39.152116000606256"/>
    <n v="50"/>
    <x v="1"/>
    <s v="Inferior"/>
    <s v="Não"/>
    <x v="1"/>
    <n v="3.5643407482732108E-4"/>
    <n v="3.9920616380659957E-3"/>
  </r>
  <r>
    <n v="1"/>
    <x v="0"/>
    <n v="34"/>
    <n v="824"/>
    <x v="5"/>
    <x v="5"/>
    <n v="156"/>
    <x v="136"/>
    <n v="16"/>
    <x v="136"/>
    <n v="2.168989029247244"/>
    <n v="1"/>
    <n v="367837.5"/>
    <n v="9708239.9000000004"/>
    <x v="0"/>
    <s v="TORETE"/>
    <s v="40├ 50"/>
    <s v="Tachigali"/>
    <s v="FOD"/>
    <n v="39.152116000606256"/>
    <n v="50"/>
    <x v="0"/>
    <s v="Inferior"/>
    <s v="Não"/>
    <x v="1"/>
    <n v="3.3883514238272194E-4"/>
    <n v="3.7949535946864856E-3"/>
  </r>
  <r>
    <n v="1"/>
    <x v="0"/>
    <n v="34"/>
    <n v="825"/>
    <x v="5"/>
    <x v="5"/>
    <n v="171"/>
    <x v="141"/>
    <n v="18"/>
    <x v="141"/>
    <n v="2.9319253052985705"/>
    <n v="2"/>
    <n v="367850.7"/>
    <n v="9708239"/>
    <x v="1"/>
    <s v="TORA"/>
    <s v="50├ 60"/>
    <s v="Tachigali"/>
    <s v="FOD"/>
    <n v="39.152116000606256"/>
    <n v="50"/>
    <x v="1"/>
    <s v="Inferior"/>
    <s v="Não"/>
    <x v="1"/>
    <n v="4.0712846804787865E-4"/>
    <n v="5.1298186974032709E-3"/>
  </r>
  <r>
    <n v="1"/>
    <x v="0"/>
    <n v="34"/>
    <n v="826"/>
    <x v="5"/>
    <x v="5"/>
    <n v="123"/>
    <x v="149"/>
    <n v="15"/>
    <x v="149"/>
    <n v="1.2641239453695743"/>
    <n v="2"/>
    <n v="367861.799999999"/>
    <n v="9708230.5"/>
    <x v="0"/>
    <s v="TORETE"/>
    <s v="30├ 40"/>
    <s v="Tachigali"/>
    <s v="FOD"/>
    <n v="39.152116000606256"/>
    <n v="50"/>
    <x v="0"/>
    <s v="Inferior"/>
    <s v="Não"/>
    <x v="1"/>
    <n v="2.1064418429931795E-4"/>
    <n v="2.211763935142838E-3"/>
  </r>
  <r>
    <n v="1"/>
    <x v="0"/>
    <n v="34"/>
    <n v="827"/>
    <x v="15"/>
    <x v="15"/>
    <n v="122"/>
    <x v="200"/>
    <n v="16"/>
    <x v="200"/>
    <n v="1.3265628168686714"/>
    <n v="1"/>
    <n v="367843.4"/>
    <n v="9708206.5999999903"/>
    <x v="0"/>
    <s v="TORETE"/>
    <s v="30├ 40"/>
    <s v="Lecythis"/>
    <s v="FOD"/>
    <n v="38.833806114422465"/>
    <n v="50"/>
    <x v="0"/>
    <s v="Inferior"/>
    <s v="Não"/>
    <x v="1"/>
    <n v="2.0723299881757209E-4"/>
    <n v="2.3210095867568074E-3"/>
  </r>
  <r>
    <n v="1"/>
    <x v="0"/>
    <n v="34"/>
    <n v="828"/>
    <x v="24"/>
    <x v="24"/>
    <n v="120"/>
    <x v="201"/>
    <n v="12"/>
    <x v="201"/>
    <n v="0.962569095819783"/>
    <n v="3"/>
    <n v="367872.04263432499"/>
    <n v="9708198.3523576409"/>
    <x v="0"/>
    <s v="TORETE"/>
    <s v="30├ 40"/>
    <s v="Virola"/>
    <s v="FOD"/>
    <n v="38.197186342054884"/>
    <n v="50"/>
    <x v="0"/>
    <s v="Inferior"/>
    <s v="Não"/>
    <x v="0"/>
    <n v="2.0049416709036808E-4"/>
    <n v="1.6841510035590917E-3"/>
  </r>
  <r>
    <n v="1"/>
    <x v="0"/>
    <n v="35"/>
    <n v="829"/>
    <x v="19"/>
    <x v="19"/>
    <n v="173"/>
    <x v="100"/>
    <n v="17"/>
    <x v="100"/>
    <n v="2.8341922336194147"/>
    <n v="1"/>
    <n v="367805.9"/>
    <n v="9708177.4000000004"/>
    <x v="4"/>
    <s v="TORA"/>
    <s v="50├ 60"/>
    <s v="Piptadenia"/>
    <s v="FOD"/>
    <n v="39.788735772973837"/>
    <n v="50"/>
    <x v="1"/>
    <s v="Inferior"/>
    <s v="Não"/>
    <x v="1"/>
    <n v="4.1670763380886292E-4"/>
    <n v="4.9588208423254681E-3"/>
  </r>
  <r>
    <n v="1"/>
    <x v="0"/>
    <n v="35"/>
    <n v="830"/>
    <x v="39"/>
    <x v="39"/>
    <n v="180"/>
    <x v="22"/>
    <n v="17"/>
    <x v="22"/>
    <n v="3.0681889929255584"/>
    <n v="1"/>
    <n v="367745.09999999899"/>
    <n v="9708232.8000000007"/>
    <x v="3"/>
    <s v="TORA"/>
    <s v="50├ 60"/>
    <s v="Bertholletia"/>
    <s v="FOD"/>
    <n v="41.38028520389279"/>
    <n v="51.38028520389279"/>
    <x v="1"/>
    <s v="Inferior"/>
    <s v="Protegida"/>
    <x v="0"/>
    <n v="4.5111187595332813E-4"/>
    <n v="5.3682313238446041E-3"/>
  </r>
  <r>
    <n v="1"/>
    <x v="0"/>
    <n v="35"/>
    <n v="831"/>
    <x v="5"/>
    <x v="5"/>
    <n v="197"/>
    <x v="202"/>
    <n v="15"/>
    <x v="202"/>
    <n v="3.2427381978880163"/>
    <n v="1"/>
    <n v="367756.7"/>
    <n v="9708247.9000000004"/>
    <x v="1"/>
    <s v="TORA"/>
    <s v="60├ 70"/>
    <s v="Tachigali"/>
    <s v="FOD"/>
    <n v="39.152116000606256"/>
    <n v="50"/>
    <x v="1"/>
    <s v="Inferior"/>
    <s v="Não"/>
    <x v="1"/>
    <n v="5.403457035145897E-4"/>
    <n v="5.6736298869031919E-3"/>
  </r>
  <r>
    <n v="1"/>
    <x v="0"/>
    <n v="35"/>
    <n v="832"/>
    <x v="22"/>
    <x v="22"/>
    <n v="180"/>
    <x v="22"/>
    <n v="22"/>
    <x v="22"/>
    <n v="3.9705975202566051"/>
    <n v="1"/>
    <n v="367762.799999999"/>
    <n v="9708255.9000000004"/>
    <x v="1"/>
    <s v="TORA"/>
    <s v="50├ 60"/>
    <s v="Hymenaea"/>
    <s v="FOD"/>
    <n v="41.38028520389279"/>
    <n v="51.38028520389279"/>
    <x v="1"/>
    <s v="Inferior"/>
    <s v="Não"/>
    <x v="1"/>
    <n v="4.5111187595332813E-4"/>
    <n v="6.9471228896812532E-3"/>
  </r>
  <r>
    <n v="1"/>
    <x v="0"/>
    <n v="35"/>
    <n v="833"/>
    <x v="5"/>
    <x v="5"/>
    <n v="283"/>
    <x v="171"/>
    <n v="17"/>
    <x v="171"/>
    <n v="7.5842033411856509"/>
    <n v="1"/>
    <n v="367765.799999999"/>
    <n v="9708259.9000000004"/>
    <x v="1"/>
    <s v="TORA"/>
    <s v="90├ 100"/>
    <s v="Tachigali"/>
    <s v="FOD"/>
    <n v="39.152116000606256"/>
    <n v="50"/>
    <x v="1"/>
    <s v="Inferior"/>
    <s v="Não"/>
    <x v="1"/>
    <n v="1.1150956491736452E-3"/>
    <n v="1.3269638225166377E-2"/>
  </r>
  <r>
    <n v="1"/>
    <x v="0"/>
    <n v="35"/>
    <n v="834"/>
    <x v="5"/>
    <x v="5"/>
    <n v="211"/>
    <x v="158"/>
    <n v="14"/>
    <x v="158"/>
    <n v="3.4720112384831938"/>
    <n v="2"/>
    <n v="367757.9"/>
    <n v="9708279.0999999903"/>
    <x v="1"/>
    <s v="TORA"/>
    <s v="60├ 70"/>
    <s v="Tachigali"/>
    <s v="FOD"/>
    <n v="39.152116000606256"/>
    <n v="50"/>
    <x v="1"/>
    <s v="Inferior"/>
    <s v="Não"/>
    <x v="1"/>
    <n v="6.1987505646043581E-4"/>
    <n v="6.074775553312272E-3"/>
  </r>
  <r>
    <n v="1"/>
    <x v="0"/>
    <n v="35"/>
    <n v="835"/>
    <x v="54"/>
    <x v="54"/>
    <n v="174"/>
    <x v="126"/>
    <n v="18"/>
    <x v="126"/>
    <n v="3.0357022859416412"/>
    <n v="1"/>
    <n v="367747.09999999899"/>
    <n v="9708276.5"/>
    <x v="1"/>
    <s v="TORA"/>
    <s v="50├ 60"/>
    <s v="Cenostigma"/>
    <s v="FOD"/>
    <n v="40.743665431525208"/>
    <n v="50.743665431525208"/>
    <x v="1"/>
    <s v="Inferior"/>
    <s v="Não"/>
    <x v="0"/>
    <n v="4.2153898630749889E-4"/>
    <n v="5.3113912274744858E-3"/>
  </r>
  <r>
    <n v="1"/>
    <x v="0"/>
    <n v="35"/>
    <n v="836"/>
    <x v="5"/>
    <x v="5"/>
    <n v="201"/>
    <x v="203"/>
    <n v="15"/>
    <x v="203"/>
    <n v="3.3757598993242239"/>
    <n v="2"/>
    <n v="367742.299999999"/>
    <n v="9708291.5999999903"/>
    <x v="1"/>
    <s v="TORA"/>
    <s v="60├ 70"/>
    <s v="Tachigali"/>
    <s v="FOD"/>
    <n v="39.152116000606256"/>
    <n v="50"/>
    <x v="1"/>
    <s v="Inferior"/>
    <s v="Não"/>
    <x v="1"/>
    <n v="5.6251144754291399E-4"/>
    <n v="5.9063701992005963E-3"/>
  </r>
  <r>
    <n v="1"/>
    <x v="0"/>
    <n v="35"/>
    <n v="837"/>
    <x v="5"/>
    <x v="5"/>
    <n v="253"/>
    <x v="80"/>
    <n v="15"/>
    <x v="80"/>
    <n v="5.3483580949937917"/>
    <n v="2"/>
    <n v="367742.299999999"/>
    <n v="9708291.5999999903"/>
    <x v="1"/>
    <s v="TORA"/>
    <s v="80├ 90"/>
    <s v="Tachigali"/>
    <s v="FOD"/>
    <n v="39.152116000606256"/>
    <n v="50"/>
    <x v="1"/>
    <s v="Inferior"/>
    <s v="Não"/>
    <x v="1"/>
    <n v="8.9121049592273379E-4"/>
    <n v="9.3577102071887037E-3"/>
  </r>
  <r>
    <n v="1"/>
    <x v="0"/>
    <n v="35"/>
    <n v="838"/>
    <x v="18"/>
    <x v="18"/>
    <n v="202"/>
    <x v="28"/>
    <n v="10"/>
    <x v="28"/>
    <n v="2.2729554042725932"/>
    <n v="3"/>
    <n v="367709.9"/>
    <n v="9708321.6999999899"/>
    <x v="2"/>
    <s v="TORA"/>
    <s v="60├ 70"/>
    <s v="Coutarea"/>
    <s v="FOD"/>
    <n v="40.425355545341418"/>
    <n v="50.425355545341418"/>
    <x v="1"/>
    <s v="Inferior"/>
    <s v="Não"/>
    <x v="0"/>
    <n v="5.681224995802345E-4"/>
    <n v="3.9768574970616404E-3"/>
  </r>
  <r>
    <n v="1"/>
    <x v="0"/>
    <n v="35"/>
    <n v="839"/>
    <x v="5"/>
    <x v="5"/>
    <n v="273"/>
    <x v="62"/>
    <n v="14"/>
    <x v="62"/>
    <n v="5.8122127893109754"/>
    <n v="2"/>
    <n v="367670.5"/>
    <n v="9708294.6999999899"/>
    <x v="1"/>
    <s v="TORA"/>
    <s v="80├ 90"/>
    <s v="Tachigali"/>
    <s v="FOD"/>
    <n v="39.152116000606256"/>
    <n v="50"/>
    <x v="1"/>
    <s v="Inferior"/>
    <s v="Não"/>
    <x v="1"/>
    <n v="1.0376826235470862E-3"/>
    <n v="1.0169289710761444E-2"/>
  </r>
  <r>
    <n v="1"/>
    <x v="0"/>
    <n v="35"/>
    <n v="840"/>
    <x v="5"/>
    <x v="5"/>
    <n v="260"/>
    <x v="159"/>
    <n v="15"/>
    <x v="159"/>
    <n v="5.6484089303313656"/>
    <n v="2"/>
    <n v="367666.09999999899"/>
    <n v="9708335.0999999903"/>
    <x v="1"/>
    <s v="TORA"/>
    <s v="80├ 90"/>
    <s v="Tachigali"/>
    <s v="FOD"/>
    <n v="39.152116000606256"/>
    <n v="50"/>
    <x v="1"/>
    <s v="Inferior"/>
    <s v="Não"/>
    <x v="1"/>
    <n v="9.4120872884089456E-4"/>
    <n v="9.882691652829392E-3"/>
  </r>
  <r>
    <n v="1"/>
    <x v="0"/>
    <n v="35"/>
    <n v="841"/>
    <x v="26"/>
    <x v="26"/>
    <n v="300"/>
    <x v="9"/>
    <n v="23"/>
    <x v="9"/>
    <n v="11.530775627007815"/>
    <n v="1"/>
    <n v="367675.299999999"/>
    <n v="9708347.0999999903"/>
    <x v="4"/>
    <s v="TORA"/>
    <s v="90├ 100"/>
    <s v="Couratari"/>
    <s v="FOD"/>
    <n v="38.833806114422465"/>
    <n v="50"/>
    <x v="1"/>
    <s v="Inferior"/>
    <s v="Não"/>
    <x v="1"/>
    <n v="1.2530885443148001E-3"/>
    <n v="2.017472556346828E-2"/>
  </r>
  <r>
    <n v="1"/>
    <x v="0"/>
    <n v="35"/>
    <n v="842"/>
    <x v="53"/>
    <x v="53"/>
    <n v="315"/>
    <x v="133"/>
    <n v="20"/>
    <x v="133"/>
    <n v="11.054504459805321"/>
    <n v="1"/>
    <n v="367675"/>
    <n v="9708350"/>
    <x v="1"/>
    <s v="TORA"/>
    <s v="100├ 110"/>
    <s v="Enterolobium"/>
    <s v="FOD"/>
    <n v="42.971834634811742"/>
    <n v="52.971834634811742"/>
    <x v="1"/>
    <s v="Inferior"/>
    <s v="Não"/>
    <x v="1"/>
    <n v="1.3815301201070673E-3"/>
    <n v="1.9341421681498942E-2"/>
  </r>
  <r>
    <n v="1"/>
    <x v="0"/>
    <n v="35"/>
    <n v="843"/>
    <x v="47"/>
    <x v="47"/>
    <n v="192"/>
    <x v="55"/>
    <n v="17"/>
    <x v="55"/>
    <n v="3.4909172541730791"/>
    <n v="1"/>
    <n v="367656"/>
    <n v="9708333.4000000004"/>
    <x v="1"/>
    <s v="TORA"/>
    <s v="60├ 70"/>
    <s v="Brosimum"/>
    <s v="FOD"/>
    <n v="41.38028520389279"/>
    <n v="51.38028520389279"/>
    <x v="1"/>
    <s v="Inferior"/>
    <s v="Não"/>
    <x v="0"/>
    <n v="5.1326506775134213E-4"/>
    <n v="6.1078543062409712E-3"/>
  </r>
  <r>
    <n v="1"/>
    <x v="0"/>
    <n v="35"/>
    <n v="844"/>
    <x v="31"/>
    <x v="31"/>
    <n v="200"/>
    <x v="14"/>
    <n v="16"/>
    <x v="14"/>
    <n v="3.565070725258455"/>
    <n v="1"/>
    <n v="367616.299999999"/>
    <n v="9708368.5999999903"/>
    <x v="1"/>
    <s v="TORA"/>
    <s v="60├ 70"/>
    <s v="Sterculia"/>
    <s v="FOD"/>
    <n v="38.833806114422465"/>
    <n v="50"/>
    <x v="1"/>
    <s v="Inferior"/>
    <s v="Não"/>
    <x v="0"/>
    <n v="5.5692824191768894E-4"/>
    <n v="6.2375963094781156E-3"/>
  </r>
  <r>
    <n v="1"/>
    <x v="0"/>
    <n v="35"/>
    <n v="845"/>
    <x v="45"/>
    <x v="45"/>
    <n v="178"/>
    <x v="170"/>
    <n v="15"/>
    <x v="170"/>
    <n v="2.6473992388848959"/>
    <n v="1"/>
    <n v="367630"/>
    <n v="9708330.3000000007"/>
    <x v="1"/>
    <s v="TORA"/>
    <s v="50├ 60"/>
    <s v="Mezilaurus"/>
    <s v="FOD"/>
    <n v="41.38028520389279"/>
    <n v="51.38028520389279"/>
    <x v="1"/>
    <s v="Inferior"/>
    <s v="Não"/>
    <x v="0"/>
    <n v="4.4114286042300146E-4"/>
    <n v="4.6320000344415146E-3"/>
  </r>
  <r>
    <n v="1"/>
    <x v="0"/>
    <n v="35"/>
    <n v="846"/>
    <x v="39"/>
    <x v="39"/>
    <n v="400"/>
    <x v="48"/>
    <n v="22"/>
    <x v="48"/>
    <n v="19.607888988921502"/>
    <n v="2"/>
    <n v="367642.5"/>
    <n v="9708345.4000000004"/>
    <x v="3"/>
    <s v="TORA"/>
    <s v="120├ 130"/>
    <s v="Bertholletia"/>
    <s v="FOD"/>
    <n v="41.38028520389279"/>
    <n v="51.38028520389279"/>
    <x v="1"/>
    <s v="Inferior"/>
    <s v="Protegida"/>
    <x v="0"/>
    <n v="2.2277129676707558E-3"/>
    <n v="3.4306779702129635E-2"/>
  </r>
  <r>
    <n v="1"/>
    <x v="0"/>
    <n v="35"/>
    <n v="847"/>
    <x v="26"/>
    <x v="26"/>
    <n v="183"/>
    <x v="127"/>
    <n v="22"/>
    <x v="127"/>
    <n v="4.1040537146874518"/>
    <n v="2"/>
    <n v="367652.299999999"/>
    <n v="9708358.0999999903"/>
    <x v="4"/>
    <s v="TORA"/>
    <s v="50├ 60"/>
    <s v="Couratari"/>
    <s v="FOD"/>
    <n v="38.833806114422465"/>
    <n v="50"/>
    <x v="1"/>
    <s v="Inferior"/>
    <s v="Não"/>
    <x v="1"/>
    <n v="4.6627424733953712E-4"/>
    <n v="7.180623409028873E-3"/>
  </r>
  <r>
    <n v="1"/>
    <x v="0"/>
    <n v="35"/>
    <n v="848"/>
    <x v="19"/>
    <x v="19"/>
    <n v="182"/>
    <x v="97"/>
    <n v="11"/>
    <x v="97"/>
    <n v="2.0296616089657369"/>
    <n v="1"/>
    <n v="367659"/>
    <n v="9708366.9000000004"/>
    <x v="4"/>
    <s v="TORA"/>
    <s v="50├ 60"/>
    <s v="Piptadenia"/>
    <s v="FOD"/>
    <n v="39.788735772973837"/>
    <n v="50"/>
    <x v="1"/>
    <s v="Inferior"/>
    <s v="Não"/>
    <x v="1"/>
    <n v="4.6119227713203821E-4"/>
    <n v="3.551180533916694E-3"/>
  </r>
  <r>
    <n v="1"/>
    <x v="0"/>
    <n v="35"/>
    <n v="849"/>
    <x v="5"/>
    <x v="5"/>
    <n v="160"/>
    <x v="1"/>
    <n v="13"/>
    <x v="1"/>
    <n v="1.8538367771343973"/>
    <n v="1"/>
    <n v="367638.4"/>
    <n v="9708359.6999999899"/>
    <x v="1"/>
    <s v="TORA"/>
    <s v="50├ 60"/>
    <s v="Tachigali"/>
    <s v="FOD"/>
    <n v="39.152116000606256"/>
    <n v="50"/>
    <x v="1"/>
    <s v="Inferior"/>
    <s v="Não"/>
    <x v="1"/>
    <n v="3.5643407482732108E-4"/>
    <n v="3.2435500809286214E-3"/>
  </r>
  <r>
    <n v="1"/>
    <x v="0"/>
    <n v="35"/>
    <n v="850"/>
    <x v="5"/>
    <x v="5"/>
    <n v="165"/>
    <x v="7"/>
    <n v="10"/>
    <x v="7"/>
    <n v="1.5165476639868978"/>
    <n v="2"/>
    <n v="367631.299999999"/>
    <n v="9708355.3000000007"/>
    <x v="1"/>
    <s v="TORA"/>
    <s v="50├ 60"/>
    <s v="Tachigali"/>
    <s v="FOD"/>
    <n v="39.152116000606256"/>
    <n v="50"/>
    <x v="1"/>
    <s v="Inferior"/>
    <s v="Não"/>
    <x v="1"/>
    <n v="3.7905928465522713E-4"/>
    <n v="2.65341499258659E-3"/>
  </r>
  <r>
    <n v="1"/>
    <x v="0"/>
    <n v="35"/>
    <n v="851"/>
    <x v="10"/>
    <x v="10"/>
    <n v="193"/>
    <x v="60"/>
    <n v="19"/>
    <x v="60"/>
    <n v="3.9423610460279557"/>
    <n v="1"/>
    <n v="367617.09999999899"/>
    <n v="9708345.0999999903"/>
    <x v="4"/>
    <s v="TORA"/>
    <s v="60├ 70"/>
    <s v="Astronium"/>
    <s v="FOD"/>
    <n v="40.107045659157627"/>
    <n v="50.107045659157627"/>
    <x v="1"/>
    <s v="Inferior"/>
    <s v="Não"/>
    <x v="1"/>
    <n v="5.1862550207979992E-4"/>
    <n v="6.897719177661338E-3"/>
  </r>
  <r>
    <n v="1"/>
    <x v="0"/>
    <n v="35"/>
    <n v="852"/>
    <x v="19"/>
    <x v="19"/>
    <n v="128"/>
    <x v="11"/>
    <n v="13"/>
    <x v="11"/>
    <n v="1.1864555373660139"/>
    <n v="1"/>
    <n v="367613.59999999899"/>
    <n v="9708344.5999999903"/>
    <x v="0"/>
    <s v="TORETE"/>
    <s v="40├ 50"/>
    <s v="Piptadenia"/>
    <s v="FOD"/>
    <n v="39.788735772973837"/>
    <n v="50"/>
    <x v="0"/>
    <s v="Inferior"/>
    <s v="Não"/>
    <x v="1"/>
    <n v="2.2811780788948541E-4"/>
    <n v="2.0758720517943174E-3"/>
  </r>
  <r>
    <n v="1"/>
    <x v="0"/>
    <n v="35"/>
    <n v="853"/>
    <x v="19"/>
    <x v="19"/>
    <n v="130"/>
    <x v="0"/>
    <n v="14"/>
    <x v="0"/>
    <n v="1.3179620837439854"/>
    <n v="1"/>
    <n v="367582.2"/>
    <n v="9708373.4000000004"/>
    <x v="0"/>
    <s v="TORETE"/>
    <s v="40├ 50"/>
    <s v="Piptadenia"/>
    <s v="FOD"/>
    <n v="39.788735772973837"/>
    <n v="50"/>
    <x v="0"/>
    <s v="Inferior"/>
    <s v="Não"/>
    <x v="1"/>
    <n v="2.3530218221022364E-4"/>
    <n v="2.3059613856601913E-3"/>
  </r>
  <r>
    <n v="1"/>
    <x v="0"/>
    <n v="35"/>
    <n v="854"/>
    <x v="45"/>
    <x v="45"/>
    <n v="174"/>
    <x v="126"/>
    <n v="15"/>
    <x v="126"/>
    <n v="2.5297519049513673"/>
    <n v="1"/>
    <n v="367561.5"/>
    <n v="9708403.9000000004"/>
    <x v="1"/>
    <s v="TORA"/>
    <s v="50├ 60"/>
    <s v="Mezilaurus"/>
    <s v="FOD"/>
    <n v="41.38028520389279"/>
    <n v="51.38028520389279"/>
    <x v="1"/>
    <s v="Inferior"/>
    <s v="Não"/>
    <x v="0"/>
    <n v="4.2153898630749889E-4"/>
    <n v="4.4261593562287373E-3"/>
  </r>
  <r>
    <n v="1"/>
    <x v="0"/>
    <n v="35"/>
    <n v="855"/>
    <x v="5"/>
    <x v="5"/>
    <n v="396"/>
    <x v="204"/>
    <n v="15"/>
    <x v="204"/>
    <n v="13.102971816846793"/>
    <n v="2"/>
    <n v="367566.4"/>
    <n v="9708410.3000000007"/>
    <x v="1"/>
    <s v="TORA"/>
    <s v="120├ 130"/>
    <s v="Tachigali"/>
    <s v="FOD"/>
    <n v="39.152116000606256"/>
    <n v="50"/>
    <x v="1"/>
    <s v="Inferior"/>
    <s v="Não"/>
    <x v="1"/>
    <n v="2.1833814796141078E-3"/>
    <n v="2.2925505535948128E-2"/>
  </r>
  <r>
    <n v="1"/>
    <x v="0"/>
    <n v="35"/>
    <n v="856"/>
    <x v="1"/>
    <x v="1"/>
    <n v="145"/>
    <x v="112"/>
    <n v="14"/>
    <x v="112"/>
    <n v="1.6396540124684784"/>
    <n v="1"/>
    <n v="367571.299999999"/>
    <n v="9708416.6999999899"/>
    <x v="0"/>
    <s v="TORETE"/>
    <s v="40├ 50"/>
    <s v="Pouteria"/>
    <s v="FOD"/>
    <n v="39.788735772973837"/>
    <n v="50"/>
    <x v="0"/>
    <s v="Inferior"/>
    <s v="Não"/>
    <x v="0"/>
    <n v="2.927354071579853E-4"/>
    <n v="2.8688069901482553E-3"/>
  </r>
  <r>
    <n v="1"/>
    <x v="0"/>
    <n v="35"/>
    <n v="857"/>
    <x v="23"/>
    <x v="23"/>
    <n v="233"/>
    <x v="81"/>
    <n v="16"/>
    <x v="81"/>
    <n v="4.8386031150889073"/>
    <n v="2"/>
    <n v="367494.5"/>
    <n v="9708480.8000000007"/>
    <x v="1"/>
    <s v="TORA"/>
    <s v="70├ 80"/>
    <s v="Parkia"/>
    <s v="FOD"/>
    <n v="40.107045659157627"/>
    <n v="50.107045659157627"/>
    <x v="1"/>
    <s v="Inferior"/>
    <s v="Não"/>
    <x v="1"/>
    <n v="7.5587693313673558E-4"/>
    <n v="8.4658216511314371E-3"/>
  </r>
  <r>
    <n v="1"/>
    <x v="0"/>
    <n v="35"/>
    <n v="858"/>
    <x v="5"/>
    <x v="5"/>
    <n v="237"/>
    <x v="205"/>
    <n v="16"/>
    <x v="205"/>
    <n v="5.0061614391760543"/>
    <n v="2"/>
    <n v="367494.5"/>
    <n v="9708480.8000000007"/>
    <x v="1"/>
    <s v="TORA"/>
    <s v="70├ 80"/>
    <s v="Tachigali"/>
    <s v="FOD"/>
    <n v="39.152116000606256"/>
    <n v="50"/>
    <x v="1"/>
    <s v="Inferior"/>
    <s v="Não"/>
    <x v="1"/>
    <n v="7.8205256050686682E-4"/>
    <n v="8.7589886776769082E-3"/>
  </r>
  <r>
    <n v="1"/>
    <x v="0"/>
    <n v="35"/>
    <n v="859"/>
    <x v="5"/>
    <x v="5"/>
    <n v="140"/>
    <x v="36"/>
    <n v="13"/>
    <x v="36"/>
    <n v="1.4193437824935224"/>
    <n v="1"/>
    <n v="367468.09999999899"/>
    <n v="9708484.1999999899"/>
    <x v="0"/>
    <s v="TORETE"/>
    <s v="40├ 50"/>
    <s v="Tachigali"/>
    <s v="FOD"/>
    <n v="39.152116000606256"/>
    <n v="50"/>
    <x v="0"/>
    <s v="Inferior"/>
    <s v="Não"/>
    <x v="1"/>
    <n v="2.7289483853966759E-4"/>
    <n v="2.4833430307109748E-3"/>
  </r>
  <r>
    <n v="1"/>
    <x v="0"/>
    <n v="35"/>
    <n v="860"/>
    <x v="5"/>
    <x v="5"/>
    <n v="218"/>
    <x v="206"/>
    <n v="15"/>
    <x v="206"/>
    <n v="3.9709317456370976"/>
    <n v="2"/>
    <n v="367463.59999999899"/>
    <n v="9708481.5"/>
    <x v="4"/>
    <s v="TORA"/>
    <s v="60├ 70"/>
    <s v="Tachigali"/>
    <s v="FOD"/>
    <n v="39.152116000606256"/>
    <n v="50"/>
    <x v="1"/>
    <s v="Inferior"/>
    <s v="Não"/>
    <x v="1"/>
    <n v="6.6168644422240624E-4"/>
    <n v="6.9477076643352656E-3"/>
  </r>
  <r>
    <n v="1"/>
    <x v="0"/>
    <n v="35"/>
    <n v="861"/>
    <x v="32"/>
    <x v="32"/>
    <n v="145"/>
    <x v="112"/>
    <n v="13"/>
    <x v="112"/>
    <n v="1.5225358687207302"/>
    <n v="1"/>
    <n v="367449.59999999899"/>
    <n v="9708520.6999999899"/>
    <x v="0"/>
    <s v="TORETE"/>
    <s v="40├ 50"/>
    <s v="Cordia"/>
    <s v="FOD"/>
    <n v="42.335214862444161"/>
    <n v="52.335214862444161"/>
    <x v="0"/>
    <s v="Inferior"/>
    <s v="Não"/>
    <x v="0"/>
    <n v="2.927354071579853E-4"/>
    <n v="2.6638922051376661E-3"/>
  </r>
  <r>
    <n v="1"/>
    <x v="0"/>
    <n v="35"/>
    <n v="862"/>
    <x v="5"/>
    <x v="5"/>
    <n v="304"/>
    <x v="207"/>
    <n v="14"/>
    <x v="207"/>
    <n v="7.2071469781824931"/>
    <n v="2"/>
    <n v="367448.9"/>
    <n v="9708528.0999999903"/>
    <x v="4"/>
    <s v="TORA"/>
    <s v="90├ 100"/>
    <s v="Tachigali"/>
    <s v="FOD"/>
    <n v="39.152116000606256"/>
    <n v="50"/>
    <x v="1"/>
    <s v="Inferior"/>
    <s v="Não"/>
    <x v="1"/>
    <n v="1.2867270101266286E-3"/>
    <n v="1.260992469924096E-2"/>
  </r>
  <r>
    <n v="1"/>
    <x v="0"/>
    <n v="35"/>
    <n v="863"/>
    <x v="17"/>
    <x v="17"/>
    <n v="187"/>
    <x v="63"/>
    <n v="18"/>
    <x v="63"/>
    <n v="3.5062581991377066"/>
    <n v="1"/>
    <n v="367445.2"/>
    <n v="9708531.4000000004"/>
    <x v="1"/>
    <s v="TORA"/>
    <s v="50├ 60"/>
    <s v="Buchenavia"/>
    <s v="FOD"/>
    <n v="41.38028520389279"/>
    <n v="51.38028520389279"/>
    <x v="1"/>
    <s v="Inferior"/>
    <s v="Não"/>
    <x v="0"/>
    <n v="4.8688059229049158E-4"/>
    <n v="6.1346954628601937E-3"/>
  </r>
  <r>
    <n v="1"/>
    <x v="0"/>
    <n v="35"/>
    <n v="864"/>
    <x v="26"/>
    <x v="26"/>
    <n v="150"/>
    <x v="37"/>
    <n v="20"/>
    <x v="37"/>
    <n v="2.5066903536973508"/>
    <n v="1"/>
    <n v="367425.799999999"/>
    <n v="9708555.3000000007"/>
    <x v="0"/>
    <s v="TORETE"/>
    <s v="40├ 50"/>
    <s v="Couratari"/>
    <s v="FOD"/>
    <n v="38.833806114422465"/>
    <n v="50"/>
    <x v="0"/>
    <s v="Inferior"/>
    <s v="Não"/>
    <x v="1"/>
    <n v="3.1327213607870003E-4"/>
    <n v="4.3858099051018E-3"/>
  </r>
  <r>
    <n v="1"/>
    <x v="0"/>
    <n v="35"/>
    <n v="865"/>
    <x v="10"/>
    <x v="10"/>
    <n v="186"/>
    <x v="24"/>
    <n v="20"/>
    <x v="24"/>
    <n v="3.854287087845047"/>
    <n v="1"/>
    <n v="367412.59999999899"/>
    <n v="9708549.5999999903"/>
    <x v="4"/>
    <s v="TORA"/>
    <s v="50├ 60"/>
    <s v="Astronium"/>
    <s v="FOD"/>
    <n v="40.107045659157627"/>
    <n v="50.107045659157627"/>
    <x v="1"/>
    <s v="Inferior"/>
    <s v="Não"/>
    <x v="1"/>
    <n v="4.8168723643460915E-4"/>
    <n v="6.7436213100845275E-3"/>
  </r>
  <r>
    <n v="1"/>
    <x v="0"/>
    <n v="35"/>
    <n v="866"/>
    <x v="32"/>
    <x v="32"/>
    <n v="146"/>
    <x v="29"/>
    <n v="13"/>
    <x v="29"/>
    <n v="1.5436087789608124"/>
    <n v="1"/>
    <n v="367401.7"/>
    <n v="9708570"/>
    <x v="0"/>
    <s v="TORETE"/>
    <s v="40├ 50"/>
    <s v="Cordia"/>
    <s v="FOD"/>
    <n v="42.335214862444161"/>
    <n v="52.335214862444161"/>
    <x v="0"/>
    <s v="Inferior"/>
    <s v="Não"/>
    <x v="0"/>
    <n v="2.9678706011793647E-4"/>
    <n v="2.7007622470732215E-3"/>
  </r>
  <r>
    <n v="1"/>
    <x v="0"/>
    <n v="35"/>
    <n v="867"/>
    <x v="10"/>
    <x v="10"/>
    <n v="170"/>
    <x v="12"/>
    <n v="19"/>
    <x v="12"/>
    <n v="3.0587192738115907"/>
    <n v="1"/>
    <n v="367403.2"/>
    <n v="9708591.5"/>
    <x v="4"/>
    <s v="TORA"/>
    <s v="50├ 60"/>
    <s v="Astronium"/>
    <s v="FOD"/>
    <n v="40.107045659157627"/>
    <n v="50.107045659157627"/>
    <x v="1"/>
    <s v="Inferior"/>
    <s v="Não"/>
    <x v="1"/>
    <n v="4.0238065478553035E-4"/>
    <n v="5.3516627086475531E-3"/>
  </r>
  <r>
    <n v="1"/>
    <x v="0"/>
    <n v="35"/>
    <n v="868"/>
    <x v="26"/>
    <x v="26"/>
    <n v="370"/>
    <x v="43"/>
    <n v="22"/>
    <x v="43"/>
    <n v="16.777000016145962"/>
    <n v="1"/>
    <n v="367270.299999999"/>
    <n v="9708698.9000000004"/>
    <x v="4"/>
    <s v="TORA"/>
    <s v="110├ 120"/>
    <s v="Couratari"/>
    <s v="FOD"/>
    <n v="38.833806114422465"/>
    <n v="50"/>
    <x v="1"/>
    <s v="Inferior"/>
    <s v="Não"/>
    <x v="1"/>
    <n v="1.9060869079632905E-3"/>
    <n v="2.9353738382634675E-2"/>
  </r>
  <r>
    <n v="1"/>
    <x v="0"/>
    <n v="36"/>
    <n v="869"/>
    <x v="10"/>
    <x v="10"/>
    <n v="187"/>
    <x v="63"/>
    <n v="20"/>
    <x v="63"/>
    <n v="3.8958424434863406"/>
    <n v="1"/>
    <n v="367211.2"/>
    <n v="9708664.6999999899"/>
    <x v="4"/>
    <s v="TORA"/>
    <s v="50├ 60"/>
    <s v="Astronium"/>
    <s v="FOD"/>
    <n v="40.107045659157627"/>
    <n v="50.107045659157627"/>
    <x v="1"/>
    <s v="Inferior"/>
    <s v="Não"/>
    <x v="1"/>
    <n v="4.8688059229049158E-4"/>
    <n v="6.8163282920668819E-3"/>
  </r>
  <r>
    <n v="1"/>
    <x v="0"/>
    <n v="36"/>
    <n v="870"/>
    <x v="30"/>
    <x v="30"/>
    <n v="400"/>
    <x v="48"/>
    <n v="20"/>
    <x v="48"/>
    <n v="17.825353626292273"/>
    <n v="1"/>
    <n v="367233.2"/>
    <n v="9708666.9000000004"/>
    <x v="4"/>
    <s v="TORA"/>
    <s v="120├ 130"/>
    <s v="Apuleia"/>
    <s v="FOD"/>
    <n v="39.788735772973837"/>
    <n v="50"/>
    <x v="1"/>
    <s v="Inferior"/>
    <s v="Não"/>
    <x v="1"/>
    <n v="2.2277129676707558E-3"/>
    <n v="3.1187981547390577E-2"/>
  </r>
  <r>
    <n v="1"/>
    <x v="0"/>
    <n v="36"/>
    <n v="871"/>
    <x v="5"/>
    <x v="5"/>
    <n v="162"/>
    <x v="42"/>
    <n v="11"/>
    <x v="42"/>
    <n v="1.6080919957039255"/>
    <n v="1"/>
    <n v="367298.7"/>
    <n v="9708583.1999999899"/>
    <x v="4"/>
    <s v="TORA"/>
    <s v="50├ 60"/>
    <s v="Tachigali"/>
    <s v="FOD"/>
    <n v="39.152116000606256"/>
    <n v="50"/>
    <x v="1"/>
    <s v="Inferior"/>
    <s v="Não"/>
    <x v="1"/>
    <n v="3.6540061952219585E-4"/>
    <n v="2.8135847703209082E-3"/>
  </r>
  <r>
    <n v="1"/>
    <x v="0"/>
    <n v="36"/>
    <n v="872"/>
    <x v="16"/>
    <x v="16"/>
    <n v="175"/>
    <x v="13"/>
    <n v="15"/>
    <x v="13"/>
    <n v="2.5589130693993796"/>
    <n v="1"/>
    <n v="367323.5"/>
    <n v="9708574.5999999903"/>
    <x v="1"/>
    <s v="TORA"/>
    <s v="50├ 60"/>
    <s v="Kielmeyera"/>
    <s v="FOD"/>
    <n v="41.38028520389279"/>
    <n v="51.38028520389279"/>
    <x v="1"/>
    <s v="Inferior"/>
    <s v="Não"/>
    <x v="0"/>
    <n v="4.2639818521823071E-4"/>
    <n v="4.4771809447914212E-3"/>
  </r>
  <r>
    <n v="1"/>
    <x v="0"/>
    <n v="36"/>
    <n v="873"/>
    <x v="28"/>
    <x v="28"/>
    <n v="175"/>
    <x v="13"/>
    <n v="15"/>
    <x v="13"/>
    <n v="2.5589130693993796"/>
    <n v="1"/>
    <n v="367323.5"/>
    <n v="9708574.5999999903"/>
    <x v="1"/>
    <s v="TORA"/>
    <s v="50├ 60"/>
    <s v="Protium"/>
    <s v="FOD"/>
    <n v="39.788735772973837"/>
    <n v="50"/>
    <x v="1"/>
    <s v="Inferior"/>
    <s v="Não"/>
    <x v="0"/>
    <n v="4.2639818521823071E-4"/>
    <n v="4.4771809447914212E-3"/>
  </r>
  <r>
    <n v="1"/>
    <x v="0"/>
    <n v="36"/>
    <n v="874"/>
    <x v="41"/>
    <x v="41"/>
    <n v="186"/>
    <x v="24"/>
    <n v="15"/>
    <x v="24"/>
    <n v="2.8907153158837851"/>
    <n v="1"/>
    <n v="367342"/>
    <n v="9708538.6999999899"/>
    <x v="1"/>
    <s v="TORA"/>
    <s v="50├ 60"/>
    <s v="Qualea"/>
    <s v="FOD"/>
    <n v="40.107045659157627"/>
    <n v="50.107045659157627"/>
    <x v="1"/>
    <s v="Inferior"/>
    <s v="Não"/>
    <x v="0"/>
    <n v="4.8168723643460915E-4"/>
    <n v="5.0577159825633952E-3"/>
  </r>
  <r>
    <n v="1"/>
    <x v="0"/>
    <n v="36"/>
    <n v="875"/>
    <x v="19"/>
    <x v="19"/>
    <n v="235"/>
    <x v="165"/>
    <n v="14"/>
    <x v="165"/>
    <n v="4.3067725488024609"/>
    <n v="2"/>
    <n v="367451.09999999899"/>
    <n v="9708431.8000000007"/>
    <x v="4"/>
    <s v="TORA"/>
    <s v="70├ 80"/>
    <s v="Piptadenia"/>
    <s v="FOD"/>
    <n v="39.788735772973837"/>
    <n v="50"/>
    <x v="1"/>
    <s v="Inferior"/>
    <s v="Não"/>
    <x v="1"/>
    <n v="7.6890905399760946E-4"/>
    <n v="7.5353087291765725E-3"/>
  </r>
  <r>
    <n v="1"/>
    <x v="0"/>
    <n v="36"/>
    <n v="876"/>
    <x v="19"/>
    <x v="19"/>
    <n v="176"/>
    <x v="124"/>
    <n v="13"/>
    <x v="124"/>
    <n v="2.2431425003326204"/>
    <n v="2"/>
    <n v="367456.4"/>
    <n v="9708433.8000000007"/>
    <x v="4"/>
    <s v="TORA"/>
    <s v="50├ 60"/>
    <s v="Piptadenia"/>
    <s v="FOD"/>
    <n v="39.788735772973837"/>
    <n v="50"/>
    <x v="1"/>
    <s v="Inferior"/>
    <s v="Não"/>
    <x v="1"/>
    <n v="4.3128523054105841E-4"/>
    <n v="3.9246955979236314E-3"/>
  </r>
  <r>
    <n v="1"/>
    <x v="0"/>
    <n v="36"/>
    <n v="877"/>
    <x v="5"/>
    <x v="5"/>
    <n v="315"/>
    <x v="133"/>
    <n v="16"/>
    <x v="133"/>
    <n v="8.8436035678442551"/>
    <n v="2"/>
    <n v="367469.799999999"/>
    <n v="9708415.1999999899"/>
    <x v="4"/>
    <s v="TORA"/>
    <s v="100├ 110"/>
    <s v="Tachigali"/>
    <s v="FOD"/>
    <n v="39.152116000606256"/>
    <n v="50"/>
    <x v="1"/>
    <s v="Inferior"/>
    <s v="Não"/>
    <x v="1"/>
    <n v="1.3815301201070673E-3"/>
    <n v="1.5473137345199152E-2"/>
  </r>
  <r>
    <n v="1"/>
    <x v="0"/>
    <n v="36"/>
    <n v="878"/>
    <x v="5"/>
    <x v="5"/>
    <n v="318"/>
    <x v="208"/>
    <n v="18"/>
    <x v="208"/>
    <n v="10.13946221309164"/>
    <n v="1"/>
    <n v="367530.9"/>
    <n v="9708356.6999999899"/>
    <x v="4"/>
    <s v="TORA"/>
    <s v="100├ 110"/>
    <s v="Tachigali"/>
    <s v="FOD"/>
    <n v="39.152116000606256"/>
    <n v="50"/>
    <x v="1"/>
    <s v="Inferior"/>
    <s v="Não"/>
    <x v="1"/>
    <n v="1.40797028839211E-3"/>
    <n v="1.7740425633740581E-2"/>
  </r>
  <r>
    <n v="1"/>
    <x v="0"/>
    <n v="36"/>
    <n v="879"/>
    <x v="5"/>
    <x v="5"/>
    <n v="150"/>
    <x v="37"/>
    <n v="12"/>
    <x v="37"/>
    <n v="1.5040142122184108"/>
    <n v="2"/>
    <n v="367523.2"/>
    <n v="9708363.5999999903"/>
    <x v="0"/>
    <s v="TORETE"/>
    <s v="40├ 50"/>
    <s v="Tachigali"/>
    <s v="FOD"/>
    <n v="39.152116000606256"/>
    <n v="50"/>
    <x v="0"/>
    <s v="Inferior"/>
    <s v="Não"/>
    <x v="1"/>
    <n v="3.1327213607870003E-4"/>
    <n v="2.6314859430610804E-3"/>
  </r>
  <r>
    <n v="1"/>
    <x v="0"/>
    <n v="36"/>
    <n v="880"/>
    <x v="5"/>
    <x v="5"/>
    <n v="300"/>
    <x v="9"/>
    <n v="18"/>
    <x v="9"/>
    <n v="9.0240852733104635"/>
    <n v="1"/>
    <n v="367382.59999999899"/>
    <n v="9708508.6999999899"/>
    <x v="4"/>
    <s v="TORA"/>
    <s v="90├ 100"/>
    <s v="Tachigali"/>
    <s v="FOD"/>
    <n v="39.152116000606256"/>
    <n v="50"/>
    <x v="1"/>
    <s v="Inferior"/>
    <s v="Não"/>
    <x v="1"/>
    <n v="1.2530885443148001E-3"/>
    <n v="1.578891565836648E-2"/>
  </r>
  <r>
    <n v="1"/>
    <x v="0"/>
    <n v="36"/>
    <n v="881"/>
    <x v="5"/>
    <x v="5"/>
    <n v="300"/>
    <x v="9"/>
    <n v="18"/>
    <x v="9"/>
    <n v="9.0240852733104635"/>
    <n v="1"/>
    <n v="367542.2"/>
    <n v="9708380.3000000007"/>
    <x v="4"/>
    <s v="TORA"/>
    <s v="90├ 100"/>
    <s v="Tachigali"/>
    <s v="FOD"/>
    <n v="39.152116000606256"/>
    <n v="50"/>
    <x v="1"/>
    <s v="Inferior"/>
    <s v="Não"/>
    <x v="1"/>
    <n v="1.2530885443148001E-3"/>
    <n v="1.578891565836648E-2"/>
  </r>
  <r>
    <n v="1"/>
    <x v="0"/>
    <n v="36"/>
    <n v="882"/>
    <x v="39"/>
    <x v="39"/>
    <n v="335"/>
    <x v="209"/>
    <n v="23"/>
    <x v="209"/>
    <n v="14.378236608232799"/>
    <n v="1"/>
    <n v="367542.2"/>
    <n v="9708380.3000000007"/>
    <x v="3"/>
    <s v="TORA"/>
    <s v="100├ 110"/>
    <s v="Bertholletia"/>
    <s v="FOD"/>
    <n v="41.38028520389279"/>
    <n v="51.38028520389279"/>
    <x v="1"/>
    <s v="Inferior"/>
    <s v="Protegida"/>
    <x v="0"/>
    <n v="1.5625317987303161E-3"/>
    <n v="2.5156761959558082E-2"/>
  </r>
  <r>
    <n v="1"/>
    <x v="0"/>
    <n v="36"/>
    <n v="883"/>
    <x v="27"/>
    <x v="27"/>
    <n v="133"/>
    <x v="17"/>
    <n v="15"/>
    <x v="17"/>
    <n v="1.4780281888850817"/>
    <n v="1"/>
    <n v="367593.59999999899"/>
    <n v="9708337.3000000007"/>
    <x v="0"/>
    <s v="TORETE"/>
    <s v="40├ 50"/>
    <s v="Parahancornia"/>
    <s v="FOD"/>
    <n v="39.788735772973837"/>
    <n v="50"/>
    <x v="0"/>
    <s v="Inferior"/>
    <s v="Não"/>
    <x v="0"/>
    <n v="2.4628759178205005E-4"/>
    <n v="2.5860197137115254E-3"/>
  </r>
  <r>
    <n v="1"/>
    <x v="0"/>
    <n v="36"/>
    <n v="884"/>
    <x v="38"/>
    <x v="38"/>
    <n v="138"/>
    <x v="210"/>
    <n v="14"/>
    <x v="210"/>
    <n v="1.4851639007586066"/>
    <n v="2"/>
    <n v="367600.2"/>
    <n v="9708340.9000000004"/>
    <x v="0"/>
    <s v="TORETE"/>
    <s v="40├ 50"/>
    <s v="Caesalpinia"/>
    <s v="FOD"/>
    <n v="43.926764293363114"/>
    <n v="53.926764293363114"/>
    <x v="0"/>
    <s v="Inferior"/>
    <s v="Não"/>
    <x v="0"/>
    <n v="2.651535359770117E-4"/>
    <n v="2.5985046525747145E-3"/>
  </r>
  <r>
    <n v="1"/>
    <x v="0"/>
    <n v="36"/>
    <n v="885"/>
    <x v="37"/>
    <x v="37"/>
    <n v="187"/>
    <x v="63"/>
    <n v="8"/>
    <x v="63"/>
    <n v="1.5583369773945364"/>
    <n v="3"/>
    <n v="367593.4"/>
    <n v="9708332.0999999903"/>
    <x v="0"/>
    <s v="TORA"/>
    <s v="50├ 60"/>
    <s v="Apeiba"/>
    <s v="FOD"/>
    <n v="54.112680651244418"/>
    <n v="64.112680651244418"/>
    <x v="0"/>
    <s v="Inferior"/>
    <s v="Não"/>
    <x v="0"/>
    <n v="4.8688059229049158E-4"/>
    <n v="2.7265313168267527E-3"/>
  </r>
  <r>
    <n v="1"/>
    <x v="0"/>
    <n v="36"/>
    <n v="886"/>
    <x v="26"/>
    <x v="26"/>
    <n v="206"/>
    <x v="122"/>
    <n v="22"/>
    <x v="122"/>
    <n v="5.2005023570867053"/>
    <n v="1"/>
    <n v="367618.299999999"/>
    <n v="9708315.3000000007"/>
    <x v="4"/>
    <s v="TORA"/>
    <s v="60├ 70"/>
    <s v="Couratari"/>
    <s v="FOD"/>
    <n v="38.833806114422465"/>
    <n v="50"/>
    <x v="1"/>
    <s v="Inferior"/>
    <s v="Não"/>
    <x v="1"/>
    <n v="5.9084517185047623E-4"/>
    <n v="9.0990156464973333E-3"/>
  </r>
  <r>
    <n v="1"/>
    <x v="0"/>
    <n v="36"/>
    <n v="887"/>
    <x v="19"/>
    <x v="19"/>
    <n v="157"/>
    <x v="166"/>
    <n v="14"/>
    <x v="166"/>
    <n v="1.9222749942133432"/>
    <n v="2"/>
    <n v="367618.5"/>
    <n v="9708299.0999999903"/>
    <x v="0"/>
    <s v="TORETE"/>
    <s v="40├ 50"/>
    <s v="Piptadenia"/>
    <s v="FOD"/>
    <n v="39.788735772973837"/>
    <n v="50"/>
    <x v="0"/>
    <s v="Inferior"/>
    <s v="Não"/>
    <x v="1"/>
    <n v="3.4319310587572804E-4"/>
    <n v="3.3632924375821345E-3"/>
  </r>
  <r>
    <n v="1"/>
    <x v="0"/>
    <n v="36"/>
    <n v="888"/>
    <x v="23"/>
    <x v="23"/>
    <n v="180"/>
    <x v="22"/>
    <n v="16"/>
    <x v="22"/>
    <n v="2.887707287459349"/>
    <n v="1"/>
    <n v="367616.7"/>
    <n v="9708296.6999999899"/>
    <x v="4"/>
    <s v="TORA"/>
    <s v="50├ 60"/>
    <s v="Parkia"/>
    <s v="FOD"/>
    <n v="40.107045659157627"/>
    <n v="50.107045659157627"/>
    <x v="1"/>
    <s v="Inferior"/>
    <s v="Não"/>
    <x v="1"/>
    <n v="4.5111187595332813E-4"/>
    <n v="5.0524530106772752E-3"/>
  </r>
  <r>
    <n v="1"/>
    <x v="0"/>
    <n v="36"/>
    <n v="889"/>
    <x v="5"/>
    <x v="5"/>
    <n v="246"/>
    <x v="59"/>
    <n v="14"/>
    <x v="59"/>
    <n v="4.719396062713078"/>
    <n v="1"/>
    <n v="367622.2"/>
    <n v="9708295.8000000007"/>
    <x v="4"/>
    <s v="TORA"/>
    <s v="70├ 80"/>
    <s v="Tachigali"/>
    <s v="FOD"/>
    <n v="39.152116000606256"/>
    <n v="50"/>
    <x v="1"/>
    <s v="Inferior"/>
    <s v="Não"/>
    <x v="1"/>
    <n v="8.4257673719727181E-4"/>
    <n v="8.257252024533264E-3"/>
  </r>
  <r>
    <n v="1"/>
    <x v="0"/>
    <n v="36"/>
    <n v="890"/>
    <x v="10"/>
    <x v="10"/>
    <n v="205"/>
    <x v="162"/>
    <n v="22"/>
    <x v="162"/>
    <n v="5.150134592246415"/>
    <n v="1"/>
    <n v="367627.2"/>
    <n v="9708294"/>
    <x v="4"/>
    <s v="TORA"/>
    <s v="60├ 70"/>
    <s v="Astronium"/>
    <s v="FOD"/>
    <n v="40.107045659157627"/>
    <n v="50.107045659157627"/>
    <x v="1"/>
    <s v="Inferior"/>
    <s v="Não"/>
    <x v="1"/>
    <n v="5.8512273416477215E-4"/>
    <n v="9.01089010613749E-3"/>
  </r>
  <r>
    <n v="1"/>
    <x v="0"/>
    <n v="36"/>
    <n v="891"/>
    <x v="19"/>
    <x v="19"/>
    <n v="130"/>
    <x v="0"/>
    <n v="10"/>
    <x v="0"/>
    <n v="0.94140148838856097"/>
    <n v="2"/>
    <n v="367643.9"/>
    <n v="9708299.4000000004"/>
    <x v="0"/>
    <s v="TORETE"/>
    <s v="40├ 50"/>
    <s v="Piptadenia"/>
    <s v="FOD"/>
    <n v="39.788735772973837"/>
    <n v="50"/>
    <x v="0"/>
    <s v="Inferior"/>
    <s v="Não"/>
    <x v="1"/>
    <n v="2.3530218221022364E-4"/>
    <n v="1.6471152754715653E-3"/>
  </r>
  <r>
    <n v="1"/>
    <x v="0"/>
    <n v="36"/>
    <n v="892"/>
    <x v="5"/>
    <x v="5"/>
    <n v="340"/>
    <x v="121"/>
    <n v="18"/>
    <x v="121"/>
    <n v="11.590936195496555"/>
    <n v="1"/>
    <n v="367654.59999999899"/>
    <n v="9708280.5"/>
    <x v="4"/>
    <s v="TORA"/>
    <s v="100├ 110"/>
    <s v="Tachigali"/>
    <s v="FOD"/>
    <n v="39.152116000606256"/>
    <n v="50"/>
    <x v="1"/>
    <s v="Inferior"/>
    <s v="Não"/>
    <x v="1"/>
    <n v="1.6095226191421214E-3"/>
    <n v="2.0279985001190732E-2"/>
  </r>
  <r>
    <n v="1"/>
    <x v="0"/>
    <n v="36"/>
    <n v="893"/>
    <x v="64"/>
    <x v="64"/>
    <n v="433"/>
    <x v="50"/>
    <n v="25"/>
    <x v="50"/>
    <n v="26.109825984686818"/>
    <n v="1"/>
    <n v="367648.5"/>
    <n v="9708272.5"/>
    <x v="1"/>
    <s v="TORA"/>
    <s v="130├ 140"/>
    <s v="Cedrelinga"/>
    <s v="FOD"/>
    <n v="38.515496228238675"/>
    <n v="50"/>
    <x v="1"/>
    <s v="Inferior"/>
    <s v="Não"/>
    <x v="1"/>
    <n v="2.6104479787226399E-3"/>
    <n v="4.5682839627646195E-2"/>
  </r>
  <r>
    <n v="1"/>
    <x v="0"/>
    <n v="36"/>
    <n v="894"/>
    <x v="47"/>
    <x v="47"/>
    <n v="300"/>
    <x v="9"/>
    <n v="22"/>
    <x v="9"/>
    <n v="11.029437556268345"/>
    <n v="1"/>
    <n v="367641.09999999899"/>
    <n v="9708264.6999999899"/>
    <x v="1"/>
    <s v="TORA"/>
    <s v="90├ 100"/>
    <s v="Brosimum"/>
    <s v="FOD"/>
    <n v="41.38028520389279"/>
    <n v="51.38028520389279"/>
    <x v="1"/>
    <s v="Inferior"/>
    <s v="Não"/>
    <x v="0"/>
    <n v="1.2530885443148001E-3"/>
    <n v="1.929756358244792E-2"/>
  </r>
  <r>
    <n v="1"/>
    <x v="0"/>
    <n v="36"/>
    <n v="895"/>
    <x v="5"/>
    <x v="5"/>
    <n v="202"/>
    <x v="28"/>
    <n v="15"/>
    <x v="28"/>
    <n v="3.4094331064088901"/>
    <n v="1"/>
    <n v="367641.5"/>
    <n v="9708260.3000000007"/>
    <x v="4"/>
    <s v="TORA"/>
    <s v="60├ 70"/>
    <s v="Tachigali"/>
    <s v="FOD"/>
    <n v="39.152116000606256"/>
    <n v="50"/>
    <x v="1"/>
    <s v="Inferior"/>
    <s v="Não"/>
    <x v="1"/>
    <n v="5.681224995802345E-4"/>
    <n v="5.9652862455924615E-3"/>
  </r>
  <r>
    <n v="1"/>
    <x v="0"/>
    <n v="36"/>
    <n v="896"/>
    <x v="5"/>
    <x v="5"/>
    <n v="186"/>
    <x v="24"/>
    <n v="14"/>
    <x v="24"/>
    <n v="2.698000961491533"/>
    <n v="1"/>
    <n v="367638.5"/>
    <n v="9708256.4000000004"/>
    <x v="4"/>
    <s v="TORA"/>
    <s v="50├ 60"/>
    <s v="Tachigali"/>
    <s v="FOD"/>
    <n v="39.152116000606256"/>
    <n v="50"/>
    <x v="1"/>
    <s v="Inferior"/>
    <s v="Não"/>
    <x v="1"/>
    <n v="4.8168723643460915E-4"/>
    <n v="4.7205349170591701E-3"/>
  </r>
  <r>
    <n v="1"/>
    <x v="0"/>
    <n v="36"/>
    <n v="897"/>
    <x v="33"/>
    <x v="33"/>
    <n v="138"/>
    <x v="210"/>
    <n v="14"/>
    <x v="210"/>
    <n v="1.4851639007586066"/>
    <n v="1"/>
    <n v="367682.4"/>
    <n v="9708218.1999999899"/>
    <x v="0"/>
    <s v="TORETE"/>
    <s v="40├ 50"/>
    <s v="Dipteryx"/>
    <s v="FOD"/>
    <n v="39.152116000606256"/>
    <n v="80"/>
    <x v="0"/>
    <s v="Inferior"/>
    <s v="Vulneravel"/>
    <x v="1"/>
    <n v="2.651535359770117E-4"/>
    <n v="2.5985046525747145E-3"/>
  </r>
  <r>
    <n v="1"/>
    <x v="0"/>
    <n v="36"/>
    <n v="898"/>
    <x v="5"/>
    <x v="5"/>
    <n v="213"/>
    <x v="151"/>
    <n v="15"/>
    <x v="151"/>
    <n v="3.7908678218965051"/>
    <n v="2"/>
    <n v="367706.5"/>
    <n v="9708246.4000000004"/>
    <x v="4"/>
    <s v="TORA"/>
    <s v="60├ 70"/>
    <s v="Tachigali"/>
    <s v="FOD"/>
    <n v="39.152116000606256"/>
    <n v="50"/>
    <x v="1"/>
    <s v="Inferior"/>
    <s v="Não"/>
    <x v="1"/>
    <n v="6.3168193518909092E-4"/>
    <n v="6.632660319485454E-3"/>
  </r>
  <r>
    <n v="1"/>
    <x v="0"/>
    <n v="36"/>
    <n v="899"/>
    <x v="5"/>
    <x v="5"/>
    <n v="217"/>
    <x v="211"/>
    <n v="15"/>
    <x v="211"/>
    <n v="3.9345847355084866"/>
    <n v="1"/>
    <n v="367705.9"/>
    <n v="9708245.5999999903"/>
    <x v="4"/>
    <s v="TORA"/>
    <s v="60├ 70"/>
    <s v="Tachigali"/>
    <s v="FOD"/>
    <n v="39.152116000606256"/>
    <n v="50"/>
    <x v="1"/>
    <s v="Inferior"/>
    <s v="Não"/>
    <x v="1"/>
    <n v="6.5562984959155154E-4"/>
    <n v="6.8841134207112912E-3"/>
  </r>
  <r>
    <n v="1"/>
    <x v="0"/>
    <n v="36"/>
    <n v="900"/>
    <x v="19"/>
    <x v="19"/>
    <n v="238"/>
    <x v="125"/>
    <n v="20"/>
    <x v="125"/>
    <n v="6.3106208175481244"/>
    <n v="1"/>
    <n v="367702.2"/>
    <n v="9708240.8000000007"/>
    <x v="4"/>
    <s v="TORA"/>
    <s v="70├ 80"/>
    <s v="Piptadenia"/>
    <s v="FOD"/>
    <n v="39.788735772973837"/>
    <n v="50"/>
    <x v="1"/>
    <s v="Inferior"/>
    <s v="Não"/>
    <x v="1"/>
    <n v="7.886660833796395E-4"/>
    <n v="1.1041325167314953E-2"/>
  </r>
  <r>
    <n v="1"/>
    <x v="0"/>
    <n v="36"/>
    <n v="901"/>
    <x v="41"/>
    <x v="41"/>
    <n v="142"/>
    <x v="19"/>
    <n v="18"/>
    <x v="19"/>
    <n v="2.0217961716781359"/>
    <n v="1"/>
    <n v="367709.2"/>
    <n v="9708231.9000000004"/>
    <x v="0"/>
    <s v="TORETE"/>
    <s v="40├ 50"/>
    <s v="Qualea"/>
    <s v="FOD"/>
    <n v="40.107045659157627"/>
    <n v="50.107045659157627"/>
    <x v="0"/>
    <s v="Inferior"/>
    <s v="Não"/>
    <x v="0"/>
    <n v="2.8074752675070699E-4"/>
    <n v="3.5374188370589084E-3"/>
  </r>
  <r>
    <n v="1"/>
    <x v="0"/>
    <n v="36"/>
    <n v="902"/>
    <x v="26"/>
    <x v="26"/>
    <n v="158"/>
    <x v="212"/>
    <n v="18"/>
    <x v="212"/>
    <n v="2.503080719588028"/>
    <n v="1"/>
    <n v="367821.41902324802"/>
    <n v="9708144.1127743404"/>
    <x v="4"/>
    <s v="TORA"/>
    <s v="50├ 60"/>
    <s v="Couratari"/>
    <s v="FOD"/>
    <n v="38.833806114422465"/>
    <n v="50"/>
    <x v="1"/>
    <s v="Inferior"/>
    <s v="Não"/>
    <x v="1"/>
    <n v="3.4757891578082983E-4"/>
    <n v="4.3794943388384558E-3"/>
  </r>
  <r>
    <n v="1"/>
    <x v="0"/>
    <n v="36"/>
    <n v="903"/>
    <x v="19"/>
    <x v="19"/>
    <n v="242"/>
    <x v="154"/>
    <n v="17"/>
    <x v="154"/>
    <n v="5.5458463019040876"/>
    <n v="1"/>
    <n v="367802.13383807498"/>
    <n v="9708124.8275891691"/>
    <x v="4"/>
    <s v="TORA"/>
    <s v="70├ 80"/>
    <s v="Piptadenia"/>
    <s v="FOD"/>
    <n v="39.788735772973837"/>
    <n v="50"/>
    <x v="1"/>
    <s v="Inferior"/>
    <s v="Não"/>
    <x v="1"/>
    <n v="8.1539863899168861E-4"/>
    <n v="9.7032438040010952E-3"/>
  </r>
  <r>
    <n v="1"/>
    <x v="0"/>
    <n v="36"/>
    <n v="904"/>
    <x v="26"/>
    <x v="26"/>
    <n v="200"/>
    <x v="14"/>
    <n v="20"/>
    <x v="14"/>
    <n v="4.4563384065730682"/>
    <n v="1"/>
    <n v="367786.799999999"/>
    <n v="9708129.4000000004"/>
    <x v="4"/>
    <s v="TORA"/>
    <s v="60├ 70"/>
    <s v="Couratari"/>
    <s v="FOD"/>
    <n v="38.833806114422465"/>
    <n v="50"/>
    <x v="1"/>
    <s v="Inferior"/>
    <s v="Não"/>
    <x v="1"/>
    <n v="5.5692824191768894E-4"/>
    <n v="7.7969953868476443E-3"/>
  </r>
  <r>
    <n v="1"/>
    <x v="0"/>
    <n v="36"/>
    <n v="905"/>
    <x v="41"/>
    <x v="41"/>
    <n v="160"/>
    <x v="1"/>
    <n v="15"/>
    <x v="1"/>
    <n v="2.1390424351550736"/>
    <n v="1"/>
    <n v="367784.5"/>
    <n v="9708124.8000000007"/>
    <x v="1"/>
    <s v="TORA"/>
    <s v="50├ 60"/>
    <s v="Qualea"/>
    <s v="FOD"/>
    <n v="40.107045659157627"/>
    <n v="50.107045659157627"/>
    <x v="1"/>
    <s v="Inferior"/>
    <s v="Não"/>
    <x v="0"/>
    <n v="3.5643407482732108E-4"/>
    <n v="3.7425577856868707E-3"/>
  </r>
  <r>
    <n v="1"/>
    <x v="0"/>
    <n v="37"/>
    <n v="906"/>
    <x v="5"/>
    <x v="5"/>
    <n v="247"/>
    <x v="74"/>
    <n v="15"/>
    <x v="74"/>
    <n v="5.0976890596240558"/>
    <n v="1"/>
    <n v="367776.82203253702"/>
    <n v="9708083.8465706799"/>
    <x v="4"/>
    <s v="TORA"/>
    <s v="70├ 80"/>
    <s v="Tachigali"/>
    <s v="FOD"/>
    <n v="39.152116000606256"/>
    <n v="50"/>
    <x v="1"/>
    <s v="Inferior"/>
    <s v="Não"/>
    <x v="1"/>
    <n v="8.4944087777890709E-4"/>
    <n v="8.9191292166785237E-3"/>
  </r>
  <r>
    <n v="1"/>
    <x v="0"/>
    <n v="37"/>
    <n v="907"/>
    <x v="5"/>
    <x v="5"/>
    <n v="203"/>
    <x v="56"/>
    <n v="16"/>
    <x v="56"/>
    <n v="3.6728249879293924"/>
    <n v="1"/>
    <n v="367753.59999999899"/>
    <n v="9708112.5"/>
    <x v="4"/>
    <s v="TORA"/>
    <s v="60├ 70"/>
    <s v="Tachigali"/>
    <s v="FOD"/>
    <n v="39.152116000606256"/>
    <n v="50"/>
    <x v="1"/>
    <s v="Inferior"/>
    <s v="Não"/>
    <x v="1"/>
    <n v="5.7376139802965123E-4"/>
    <n v="6.4261276579320927E-3"/>
  </r>
  <r>
    <n v="1"/>
    <x v="0"/>
    <n v="37"/>
    <n v="908"/>
    <x v="5"/>
    <x v="5"/>
    <n v="150"/>
    <x v="37"/>
    <n v="17"/>
    <x v="37"/>
    <n v="2.1306868006427484"/>
    <n v="1"/>
    <n v="367716.9"/>
    <n v="9708117.9000000004"/>
    <x v="0"/>
    <s v="TORETE"/>
    <s v="40├ 50"/>
    <s v="Tachigali"/>
    <s v="FOD"/>
    <n v="39.152116000606256"/>
    <n v="50"/>
    <x v="0"/>
    <s v="Inferior"/>
    <s v="Não"/>
    <x v="1"/>
    <n v="3.1327213607870003E-4"/>
    <n v="3.72793841933653E-3"/>
  </r>
  <r>
    <n v="1"/>
    <x v="0"/>
    <n v="37"/>
    <n v="909"/>
    <x v="19"/>
    <x v="19"/>
    <n v="176"/>
    <x v="124"/>
    <n v="13"/>
    <x v="124"/>
    <n v="2.2431425003326204"/>
    <n v="1"/>
    <n v="367720.7"/>
    <n v="9708116.0999999903"/>
    <x v="4"/>
    <s v="TORA"/>
    <s v="50├ 60"/>
    <s v="Piptadenia"/>
    <s v="FOD"/>
    <n v="39.788735772973837"/>
    <n v="50"/>
    <x v="1"/>
    <s v="Inferior"/>
    <s v="Não"/>
    <x v="1"/>
    <n v="4.3128523054105841E-4"/>
    <n v="3.9246955979236314E-3"/>
  </r>
  <r>
    <n v="1"/>
    <x v="0"/>
    <n v="37"/>
    <n v="910"/>
    <x v="19"/>
    <x v="19"/>
    <n v="226"/>
    <x v="213"/>
    <n v="17"/>
    <x v="213"/>
    <n v="4.8367537346501805"/>
    <n v="1"/>
    <n v="367706.59999999899"/>
    <n v="9708138.1999999899"/>
    <x v="4"/>
    <s v="TORA"/>
    <s v="70├ 80"/>
    <s v="Piptadenia"/>
    <s v="FOD"/>
    <n v="39.788735772973837"/>
    <n v="50"/>
    <x v="1"/>
    <s v="Inferior"/>
    <s v="Não"/>
    <x v="1"/>
    <n v="7.111416721046973E-4"/>
    <n v="8.462585898045898E-3"/>
  </r>
  <r>
    <n v="1"/>
    <x v="0"/>
    <n v="37"/>
    <n v="911"/>
    <x v="5"/>
    <x v="5"/>
    <n v="296"/>
    <x v="118"/>
    <n v="16"/>
    <x v="118"/>
    <n v="7.8089309166061192"/>
    <n v="1"/>
    <n v="367645.799999999"/>
    <n v="9708185.5"/>
    <x v="4"/>
    <s v="TORA"/>
    <s v="90├ 100"/>
    <s v="Tachigali"/>
    <s v="FOD"/>
    <n v="39.152116000606256"/>
    <n v="50"/>
    <x v="1"/>
    <s v="Inferior"/>
    <s v="Não"/>
    <x v="1"/>
    <n v="1.219895621096506E-3"/>
    <n v="1.3662830956280864E-2"/>
  </r>
  <r>
    <n v="1"/>
    <x v="0"/>
    <n v="37"/>
    <n v="912"/>
    <x v="19"/>
    <x v="19"/>
    <n v="192"/>
    <x v="55"/>
    <n v="17"/>
    <x v="55"/>
    <n v="3.4909172541730791"/>
    <n v="1"/>
    <n v="367650.09999999899"/>
    <n v="9708191.0999999903"/>
    <x v="4"/>
    <s v="TORA"/>
    <s v="60├ 70"/>
    <s v="Piptadenia"/>
    <s v="FOD"/>
    <n v="39.788735772973837"/>
    <n v="50"/>
    <x v="1"/>
    <s v="Inferior"/>
    <s v="Não"/>
    <x v="1"/>
    <n v="5.1326506775134213E-4"/>
    <n v="6.1078543062409712E-3"/>
  </r>
  <r>
    <n v="1"/>
    <x v="0"/>
    <n v="37"/>
    <n v="913"/>
    <x v="19"/>
    <x v="19"/>
    <n v="175"/>
    <x v="13"/>
    <n v="15"/>
    <x v="13"/>
    <n v="2.5589130693993796"/>
    <n v="1"/>
    <n v="367656.799999999"/>
    <n v="9708199.8000000007"/>
    <x v="4"/>
    <s v="TORA"/>
    <s v="50├ 60"/>
    <s v="Piptadenia"/>
    <s v="FOD"/>
    <n v="39.788735772973837"/>
    <n v="50"/>
    <x v="1"/>
    <s v="Inferior"/>
    <s v="Não"/>
    <x v="1"/>
    <n v="4.2639818521823071E-4"/>
    <n v="4.4771809447914212E-3"/>
  </r>
  <r>
    <n v="1"/>
    <x v="0"/>
    <n v="37"/>
    <n v="914"/>
    <x v="26"/>
    <x v="26"/>
    <n v="326"/>
    <x v="214"/>
    <n v="24"/>
    <x v="214"/>
    <n v="14.208054614908786"/>
    <n v="1"/>
    <n v="367654.59999999899"/>
    <n v="9708201.8000000007"/>
    <x v="4"/>
    <s v="TORA"/>
    <s v="100├ 110"/>
    <s v="Couratari"/>
    <s v="FOD"/>
    <n v="38.833806114422465"/>
    <n v="50"/>
    <x v="1"/>
    <s v="Inferior"/>
    <s v="Não"/>
    <x v="1"/>
    <n v="1.479702645951108E-3"/>
    <n v="2.4859004451978615E-2"/>
  </r>
  <r>
    <n v="1"/>
    <x v="0"/>
    <n v="37"/>
    <n v="915"/>
    <x v="29"/>
    <x v="29"/>
    <n v="230"/>
    <x v="40"/>
    <n v="20"/>
    <x v="40"/>
    <n v="5.8935075426928858"/>
    <n v="1"/>
    <n v="367574.7"/>
    <n v="9708248.6999999899"/>
    <x v="1"/>
    <s v="TORA"/>
    <s v="70├ 80"/>
    <s v="Alexa"/>
    <s v="FOD"/>
    <n v="39.788735772973837"/>
    <n v="50"/>
    <x v="1"/>
    <s v="Inferior"/>
    <s v="Não"/>
    <x v="0"/>
    <n v="7.3653759993614395E-4"/>
    <n v="1.0311526399106015E-2"/>
  </r>
  <r>
    <n v="1"/>
    <x v="0"/>
    <n v="37"/>
    <n v="916"/>
    <x v="19"/>
    <x v="19"/>
    <n v="155"/>
    <x v="67"/>
    <n v="14"/>
    <x v="67"/>
    <n v="1.8736117788135642"/>
    <n v="1"/>
    <n v="367553.2"/>
    <n v="9708265.0999999903"/>
    <x v="0"/>
    <s v="TORETE"/>
    <s v="40├ 50"/>
    <s v="Piptadenia"/>
    <s v="FOD"/>
    <n v="39.788735772973837"/>
    <n v="50"/>
    <x v="0"/>
    <s v="Inferior"/>
    <s v="Não"/>
    <x v="1"/>
    <n v="3.3450502530181188E-4"/>
    <n v="3.2781492479577561E-3"/>
  </r>
  <r>
    <n v="1"/>
    <x v="0"/>
    <n v="37"/>
    <n v="917"/>
    <x v="15"/>
    <x v="15"/>
    <n v="184"/>
    <x v="185"/>
    <n v="15"/>
    <x v="185"/>
    <n v="2.8288836204925838"/>
    <n v="1"/>
    <n v="367547.2"/>
    <n v="9708270.4000000004"/>
    <x v="4"/>
    <s v="TORA"/>
    <s v="50├ 60"/>
    <s v="Lecythis"/>
    <s v="FOD"/>
    <n v="38.833806114422465"/>
    <n v="50"/>
    <x v="1"/>
    <s v="Inferior"/>
    <s v="Não"/>
    <x v="1"/>
    <n v="4.7138406395913198E-4"/>
    <n v="4.9495326715708844E-3"/>
  </r>
  <r>
    <n v="1"/>
    <x v="0"/>
    <n v="37"/>
    <n v="918"/>
    <x v="50"/>
    <x v="50"/>
    <n v="207"/>
    <x v="132"/>
    <n v="18"/>
    <x v="132"/>
    <n v="4.296366998623113"/>
    <n v="1"/>
    <n v="367543.4"/>
    <n v="9708289.9000000004"/>
    <x v="1"/>
    <s v="TORA"/>
    <s v="60├ 70"/>
    <s v="Simarouba"/>
    <s v="FOD"/>
    <n v="42.335214862444161"/>
    <n v="52.335214862444161"/>
    <x v="1"/>
    <s v="Inferior"/>
    <s v="Não"/>
    <x v="0"/>
    <n v="5.9659545594827642E-4"/>
    <n v="7.5171027449482831E-3"/>
  </r>
  <r>
    <n v="1"/>
    <x v="0"/>
    <n v="37"/>
    <n v="919"/>
    <x v="7"/>
    <x v="7"/>
    <n v="300"/>
    <x v="9"/>
    <n v="13"/>
    <x v="9"/>
    <n v="6.5173949196131131"/>
    <n v="3"/>
    <n v="367534.09999999899"/>
    <n v="9708286.0999999903"/>
    <x v="2"/>
    <s v="TORA"/>
    <s v="90├ 100"/>
    <s v="Aspidosperma"/>
    <s v="FOD"/>
    <n v="47.109863155201019"/>
    <n v="57.109863155201019"/>
    <x v="1"/>
    <s v="Inferior"/>
    <s v="Não"/>
    <x v="0"/>
    <n v="1.2530885443148001E-3"/>
    <n v="1.1403105753264682E-2"/>
  </r>
  <r>
    <n v="1"/>
    <x v="0"/>
    <n v="37"/>
    <n v="920"/>
    <x v="19"/>
    <x v="19"/>
    <n v="248"/>
    <x v="117"/>
    <n v="18"/>
    <x v="117"/>
    <n v="6.1668593405520777"/>
    <n v="1"/>
    <n v="367501.2"/>
    <n v="9708336.8000000007"/>
    <x v="4"/>
    <s v="TORA"/>
    <s v="70├ 80"/>
    <s v="Piptadenia"/>
    <s v="FOD"/>
    <n v="39.788735772973837"/>
    <n v="50"/>
    <x v="1"/>
    <s v="Inferior"/>
    <s v="Não"/>
    <x v="1"/>
    <n v="8.5633286477263882E-4"/>
    <n v="1.0789794096135249E-2"/>
  </r>
  <r>
    <n v="1"/>
    <x v="0"/>
    <n v="37"/>
    <n v="921"/>
    <x v="10"/>
    <x v="10"/>
    <n v="240"/>
    <x v="71"/>
    <n v="23"/>
    <x v="71"/>
    <n v="7.3796964012850044"/>
    <n v="1"/>
    <n v="367503"/>
    <n v="9708339.1999999899"/>
    <x v="4"/>
    <s v="TORA"/>
    <s v="70├ 80"/>
    <s v="Astronium"/>
    <s v="FOD"/>
    <n v="40.107045659157627"/>
    <n v="50.107045659157627"/>
    <x v="1"/>
    <s v="Inferior"/>
    <s v="Não"/>
    <x v="1"/>
    <n v="8.0197666836147232E-4"/>
    <n v="1.2911824360619705E-2"/>
  </r>
  <r>
    <n v="1"/>
    <x v="0"/>
    <n v="37"/>
    <n v="922"/>
    <x v="10"/>
    <x v="10"/>
    <n v="240"/>
    <x v="71"/>
    <n v="23"/>
    <x v="71"/>
    <n v="7.3796964012850044"/>
    <n v="1"/>
    <n v="367503"/>
    <n v="9708339.1999999899"/>
    <x v="4"/>
    <s v="TORA"/>
    <s v="70├ 80"/>
    <s v="Astronium"/>
    <s v="FOD"/>
    <n v="40.107045659157627"/>
    <n v="50.107045659157627"/>
    <x v="1"/>
    <s v="Inferior"/>
    <s v="Não"/>
    <x v="1"/>
    <n v="8.0197666836147232E-4"/>
    <n v="1.2911824360619705E-2"/>
  </r>
  <r>
    <n v="1"/>
    <x v="0"/>
    <n v="37"/>
    <n v="923"/>
    <x v="26"/>
    <x v="26"/>
    <n v="130"/>
    <x v="0"/>
    <n v="15"/>
    <x v="0"/>
    <n v="1.4121022325828414"/>
    <n v="1"/>
    <n v="367500.799999999"/>
    <n v="9708341.1999999899"/>
    <x v="0"/>
    <s v="TORETE"/>
    <s v="40├ 50"/>
    <s v="Couratari"/>
    <s v="FOD"/>
    <n v="38.833806114422465"/>
    <n v="50"/>
    <x v="0"/>
    <s v="Inferior"/>
    <s v="Não"/>
    <x v="1"/>
    <n v="2.3530218221022364E-4"/>
    <n v="2.470672913207348E-3"/>
  </r>
  <r>
    <n v="1"/>
    <x v="0"/>
    <n v="37"/>
    <n v="924"/>
    <x v="47"/>
    <x v="47"/>
    <n v="300"/>
    <x v="9"/>
    <n v="20"/>
    <x v="9"/>
    <n v="10.026761414789403"/>
    <n v="1"/>
    <n v="367515.5"/>
    <n v="9708360.3000000007"/>
    <x v="1"/>
    <s v="TORA"/>
    <s v="90├ 100"/>
    <s v="Brosimum"/>
    <s v="FOD"/>
    <n v="41.38028520389279"/>
    <n v="51.38028520389279"/>
    <x v="1"/>
    <s v="Inferior"/>
    <s v="Não"/>
    <x v="0"/>
    <n v="1.2530885443148001E-3"/>
    <n v="1.75432396204072E-2"/>
  </r>
  <r>
    <n v="1"/>
    <x v="0"/>
    <n v="37"/>
    <n v="925"/>
    <x v="72"/>
    <x v="72"/>
    <n v="278"/>
    <x v="215"/>
    <n v="12"/>
    <x v="215"/>
    <n v="5.1660548612038957"/>
    <n v="2"/>
    <n v="367473.59999999899"/>
    <n v="9708338.5"/>
    <x v="1"/>
    <s v="TORA"/>
    <s v="80├ 90"/>
    <s v="Goupia"/>
    <s v="FOD"/>
    <n v="40.107045659157627"/>
    <n v="50.107045659157627"/>
    <x v="1"/>
    <s v="Inferior"/>
    <s v="Não"/>
    <x v="1"/>
    <n v="1.0760410562091669E-3"/>
    <n v="9.0387448721570007E-3"/>
  </r>
  <r>
    <n v="1"/>
    <x v="0"/>
    <n v="37"/>
    <n v="926"/>
    <x v="38"/>
    <x v="38"/>
    <n v="160"/>
    <x v="1"/>
    <n v="16"/>
    <x v="1"/>
    <n v="2.2816452641654119"/>
    <n v="1"/>
    <n v="367477.9"/>
    <n v="9708344.0999999903"/>
    <x v="0"/>
    <s v="TORA"/>
    <s v="50├ 60"/>
    <s v="Caesalpinia"/>
    <s v="FOD"/>
    <n v="43.926764293363114"/>
    <n v="53.926764293363114"/>
    <x v="0"/>
    <s v="Inferior"/>
    <s v="Não"/>
    <x v="0"/>
    <n v="3.5643407482732108E-4"/>
    <n v="3.9920616380659957E-3"/>
  </r>
  <r>
    <n v="1"/>
    <x v="0"/>
    <n v="37"/>
    <n v="927"/>
    <x v="24"/>
    <x v="24"/>
    <n v="193"/>
    <x v="60"/>
    <n v="18"/>
    <x v="60"/>
    <n v="3.7348683593949059"/>
    <n v="1"/>
    <n v="367474"/>
    <n v="9708355.5"/>
    <x v="1"/>
    <s v="TORA"/>
    <s v="60├ 70"/>
    <s v="Virola"/>
    <s v="FOD"/>
    <n v="38.197186342054884"/>
    <n v="50"/>
    <x v="1"/>
    <s v="Inferior"/>
    <s v="Não"/>
    <x v="0"/>
    <n v="5.1862550207979992E-4"/>
    <n v="6.5346813262054789E-3"/>
  </r>
  <r>
    <n v="1"/>
    <x v="0"/>
    <n v="37"/>
    <n v="928"/>
    <x v="19"/>
    <x v="19"/>
    <n v="209"/>
    <x v="140"/>
    <n v="18"/>
    <x v="140"/>
    <n v="4.3797896535941607"/>
    <n v="1"/>
    <n v="367460.4"/>
    <n v="9708354.1999999899"/>
    <x v="4"/>
    <s v="TORA"/>
    <s v="60├ 70"/>
    <s v="Piptadenia"/>
    <s v="FOD"/>
    <n v="39.788735772973837"/>
    <n v="50"/>
    <x v="1"/>
    <s v="Inferior"/>
    <s v="Não"/>
    <x v="1"/>
    <n v="6.0817956338016449E-4"/>
    <n v="7.6630624985900711E-3"/>
  </r>
  <r>
    <n v="1"/>
    <x v="0"/>
    <n v="37"/>
    <n v="929"/>
    <x v="72"/>
    <x v="72"/>
    <n v="482"/>
    <x v="216"/>
    <n v="14"/>
    <x v="216"/>
    <n v="18.118001369451928"/>
    <n v="2"/>
    <n v="367383.09999999899"/>
    <n v="9708420.8000000007"/>
    <x v="1"/>
    <s v="TORA"/>
    <s v="150├ 160"/>
    <s v="Goupia"/>
    <s v="FOD"/>
    <n v="40.107045659157627"/>
    <n v="50.107045659157627"/>
    <x v="1"/>
    <s v="Inferior"/>
    <s v="Não"/>
    <x v="1"/>
    <n v="3.234694921882129E-3"/>
    <n v="3.1700010234444867E-2"/>
  </r>
  <r>
    <n v="1"/>
    <x v="0"/>
    <n v="37"/>
    <n v="930"/>
    <x v="34"/>
    <x v="34"/>
    <n v="400"/>
    <x v="48"/>
    <n v="20"/>
    <x v="48"/>
    <n v="17.825353626292273"/>
    <n v="1"/>
    <n v="367374.09999999899"/>
    <n v="9708431.3000000007"/>
    <x v="4"/>
    <s v="TORA"/>
    <s v="120├ 130"/>
    <s v="Lecythis"/>
    <s v="FOD"/>
    <n v="40.743665431525208"/>
    <n v="50.743665431525208"/>
    <x v="1"/>
    <s v="Inferior"/>
    <s v="Não"/>
    <x v="1"/>
    <n v="2.2277129676707558E-3"/>
    <n v="3.1187981547390577E-2"/>
  </r>
  <r>
    <n v="1"/>
    <x v="0"/>
    <n v="37"/>
    <n v="931"/>
    <x v="22"/>
    <x v="22"/>
    <n v="178"/>
    <x v="170"/>
    <n v="22"/>
    <x v="170"/>
    <n v="3.8828522170311808"/>
    <n v="1"/>
    <n v="367373"/>
    <n v="9708437.3000000007"/>
    <x v="1"/>
    <s v="TORA"/>
    <s v="50├ 60"/>
    <s v="Hymenaea"/>
    <s v="FOD"/>
    <n v="41.38028520389279"/>
    <n v="51.38028520389279"/>
    <x v="1"/>
    <s v="Inferior"/>
    <s v="Não"/>
    <x v="1"/>
    <n v="4.4114286042300146E-4"/>
    <n v="6.7936000505142216E-3"/>
  </r>
  <r>
    <n v="1"/>
    <x v="0"/>
    <n v="37"/>
    <n v="932"/>
    <x v="51"/>
    <x v="51"/>
    <n v="315"/>
    <x v="133"/>
    <n v="20"/>
    <x v="133"/>
    <n v="11.054504459805321"/>
    <n v="1"/>
    <n v="367371.09999999899"/>
    <n v="9708443"/>
    <x v="1"/>
    <s v="TORA"/>
    <s v="100├ 110"/>
    <s v="Cedrela"/>
    <s v="FOD"/>
    <n v="39.788735772973837"/>
    <n v="70"/>
    <x v="1"/>
    <s v="Inferior"/>
    <s v="Vulneravel"/>
    <x v="0"/>
    <n v="1.3815301201070673E-3"/>
    <n v="1.9341421681498942E-2"/>
  </r>
  <r>
    <n v="1"/>
    <x v="0"/>
    <n v="37"/>
    <n v="933"/>
    <x v="63"/>
    <x v="63"/>
    <n v="300"/>
    <x v="9"/>
    <n v="19"/>
    <x v="9"/>
    <n v="9.5254233440499334"/>
    <n v="1"/>
    <n v="367359.9"/>
    <n v="9708453"/>
    <x v="1"/>
    <s v="TORA"/>
    <s v="90├ 100"/>
    <s v="Ocotea"/>
    <s v="FOD"/>
    <n v="39.470425886790046"/>
    <n v="50"/>
    <x v="1"/>
    <s v="Inferior"/>
    <s v="Não"/>
    <x v="1"/>
    <n v="1.2530885443148001E-3"/>
    <n v="1.666607763938684E-2"/>
  </r>
  <r>
    <n v="1"/>
    <x v="0"/>
    <n v="37"/>
    <n v="934"/>
    <x v="2"/>
    <x v="2"/>
    <n v="170"/>
    <x v="12"/>
    <n v="14"/>
    <x v="12"/>
    <n v="2.2537931491243302"/>
    <n v="1"/>
    <n v="367311.799999999"/>
    <n v="9708492.9000000004"/>
    <x v="1"/>
    <s v="TORA"/>
    <s v="50├ 60"/>
    <s v="Parkia"/>
    <s v="FOD"/>
    <n v="39.788735772973837"/>
    <n v="50"/>
    <x v="1"/>
    <s v="Inferior"/>
    <s v="Não"/>
    <x v="0"/>
    <n v="4.0238065478553035E-4"/>
    <n v="3.9433304168981975E-3"/>
  </r>
  <r>
    <n v="1"/>
    <x v="0"/>
    <n v="37"/>
    <n v="935"/>
    <x v="19"/>
    <x v="19"/>
    <n v="300"/>
    <x v="9"/>
    <n v="19"/>
    <x v="9"/>
    <n v="9.5254233440499334"/>
    <n v="1"/>
    <n v="367316.4"/>
    <n v="9708484.9000000004"/>
    <x v="4"/>
    <s v="TORA"/>
    <s v="90├ 100"/>
    <s v="Piptadenia"/>
    <s v="FOD"/>
    <n v="39.788735772973837"/>
    <n v="50"/>
    <x v="1"/>
    <s v="Inferior"/>
    <s v="Não"/>
    <x v="1"/>
    <n v="1.2530885443148001E-3"/>
    <n v="1.666607763938684E-2"/>
  </r>
  <r>
    <n v="1"/>
    <x v="0"/>
    <n v="37"/>
    <n v="936"/>
    <x v="19"/>
    <x v="19"/>
    <n v="450"/>
    <x v="75"/>
    <n v="23"/>
    <x v="75"/>
    <n v="25.944245160767586"/>
    <n v="1"/>
    <n v="367327.5"/>
    <n v="9708512.5999999903"/>
    <x v="4"/>
    <s v="TORA"/>
    <s v="140├ 150"/>
    <s v="Piptadenia"/>
    <s v="FOD"/>
    <n v="39.788735772973837"/>
    <n v="50"/>
    <x v="1"/>
    <s v="Inferior"/>
    <s v="Não"/>
    <x v="1"/>
    <n v="2.8194492247083009E-3"/>
    <n v="4.5393132517803636E-2"/>
  </r>
  <r>
    <n v="1"/>
    <x v="0"/>
    <n v="37"/>
    <n v="937"/>
    <x v="5"/>
    <x v="5"/>
    <n v="373"/>
    <x v="217"/>
    <n v="19"/>
    <x v="217"/>
    <n v="14.725140271492482"/>
    <n v="1"/>
    <n v="367289.299999999"/>
    <n v="9708525.0999999903"/>
    <x v="4"/>
    <s v="TORA"/>
    <s v="110├ 120"/>
    <s v="Tachigali"/>
    <s v="FOD"/>
    <n v="39.152116000606256"/>
    <n v="50"/>
    <x v="1"/>
    <s v="Inferior"/>
    <s v="Não"/>
    <x v="1"/>
    <n v="1.937121734244154E-3"/>
    <n v="2.5763719065447242E-2"/>
  </r>
  <r>
    <n v="1"/>
    <x v="0"/>
    <n v="37"/>
    <n v="938"/>
    <x v="5"/>
    <x v="5"/>
    <n v="400"/>
    <x v="48"/>
    <n v="17"/>
    <x v="48"/>
    <n v="15.151550582348433"/>
    <n v="2"/>
    <n v="367279.4"/>
    <n v="9708520.4000000004"/>
    <x v="4"/>
    <s v="TORA"/>
    <s v="120├ 130"/>
    <s v="Tachigali"/>
    <s v="FOD"/>
    <n v="39.152116000606256"/>
    <n v="50"/>
    <x v="1"/>
    <s v="Inferior"/>
    <s v="Não"/>
    <x v="1"/>
    <n v="2.2277129676707558E-3"/>
    <n v="2.6509784315281993E-2"/>
  </r>
  <r>
    <n v="1"/>
    <x v="0"/>
    <n v="37"/>
    <n v="939"/>
    <x v="64"/>
    <x v="64"/>
    <n v="522"/>
    <x v="218"/>
    <n v="25"/>
    <x v="218"/>
    <n v="37.946278574270508"/>
    <n v="2"/>
    <n v="367254.4"/>
    <n v="9708541.6999999899"/>
    <x v="4"/>
    <s v="TORA"/>
    <s v="160├ 170"/>
    <s v="Cedrelinga"/>
    <s v="FOD"/>
    <n v="38.515496228238675"/>
    <n v="50"/>
    <x v="1"/>
    <s v="Inferior"/>
    <s v="Não"/>
    <x v="1"/>
    <n v="3.793850876767489E-3"/>
    <n v="6.6392390343431057E-2"/>
  </r>
  <r>
    <n v="1"/>
    <x v="0"/>
    <n v="37"/>
    <n v="940"/>
    <x v="10"/>
    <x v="10"/>
    <n v="235"/>
    <x v="165"/>
    <n v="22"/>
    <x v="165"/>
    <n v="6.7677854338324392"/>
    <n v="1"/>
    <n v="367482.799999999"/>
    <n v="9708350.5"/>
    <x v="4"/>
    <s v="TORA"/>
    <s v="70├ 80"/>
    <s v="Astronium"/>
    <s v="FOD"/>
    <n v="40.107045659157627"/>
    <n v="50.107045659157627"/>
    <x v="1"/>
    <s v="Inferior"/>
    <s v="Não"/>
    <x v="1"/>
    <n v="7.6890905399760946E-4"/>
    <n v="1.1841199431563186E-2"/>
  </r>
  <r>
    <n v="1"/>
    <x v="0"/>
    <n v="37"/>
    <n v="941"/>
    <x v="26"/>
    <x v="26"/>
    <n v="297"/>
    <x v="134"/>
    <n v="23"/>
    <x v="134"/>
    <n v="11.30131319203036"/>
    <n v="1"/>
    <n v="367240"/>
    <n v="9708559.4000000004"/>
    <x v="4"/>
    <s v="TORA"/>
    <s v="90├ 100"/>
    <s v="Couratari"/>
    <s v="FOD"/>
    <n v="38.833806114422465"/>
    <n v="50"/>
    <x v="1"/>
    <s v="Inferior"/>
    <s v="Não"/>
    <x v="1"/>
    <n v="1.2281520822829358E-3"/>
    <n v="1.9773248524755264E-2"/>
  </r>
  <r>
    <n v="1"/>
    <x v="0"/>
    <n v="37"/>
    <n v="942"/>
    <x v="1"/>
    <x v="1"/>
    <n v="180"/>
    <x v="22"/>
    <n v="17"/>
    <x v="22"/>
    <n v="3.0681889929255584"/>
    <n v="1"/>
    <n v="367231.9"/>
    <n v="9708573.4000000004"/>
    <x v="1"/>
    <s v="TORA"/>
    <s v="50├ 60"/>
    <s v="Pouteria"/>
    <s v="FOD"/>
    <n v="39.788735772973837"/>
    <n v="50"/>
    <x v="1"/>
    <s v="Inferior"/>
    <s v="Não"/>
    <x v="0"/>
    <n v="4.5111187595332813E-4"/>
    <n v="5.3682313238446041E-3"/>
  </r>
  <r>
    <n v="1"/>
    <x v="0"/>
    <n v="37"/>
    <n v="943"/>
    <x v="30"/>
    <x v="30"/>
    <n v="305"/>
    <x v="219"/>
    <n v="22"/>
    <x v="219"/>
    <n v="11.400149207465143"/>
    <n v="1"/>
    <n v="367229.299999999"/>
    <n v="9708578.3000000007"/>
    <x v="4"/>
    <s v="TORA"/>
    <s v="90├ 100"/>
    <s v="Apuleia"/>
    <s v="FOD"/>
    <n v="39.788735772973837"/>
    <n v="50"/>
    <x v="1"/>
    <s v="Inferior"/>
    <s v="Não"/>
    <x v="1"/>
    <n v="1.2952062426098256E-3"/>
    <n v="1.9946176136191311E-2"/>
  </r>
  <r>
    <n v="1"/>
    <x v="0"/>
    <n v="37"/>
    <n v="944"/>
    <x v="17"/>
    <x v="17"/>
    <n v="246"/>
    <x v="59"/>
    <n v="20"/>
    <x v="59"/>
    <n v="6.7419943753043974"/>
    <n v="1"/>
    <n v="367154.9"/>
    <n v="9708635"/>
    <x v="1"/>
    <s v="TORA"/>
    <s v="70├ 80"/>
    <s v="Buchenavia"/>
    <s v="FOD"/>
    <n v="41.38028520389279"/>
    <n v="51.38028520389279"/>
    <x v="1"/>
    <s v="Inferior"/>
    <s v="Não"/>
    <x v="0"/>
    <n v="8.4257673719727181E-4"/>
    <n v="1.1796074320761804E-2"/>
  </r>
  <r>
    <n v="1"/>
    <x v="0"/>
    <n v="38"/>
    <n v="945"/>
    <x v="22"/>
    <x v="22"/>
    <n v="435"/>
    <x v="220"/>
    <n v="20"/>
    <x v="220"/>
    <n v="21.081265874594724"/>
    <n v="1"/>
    <n v="367128.7"/>
    <n v="9708623.0999999903"/>
    <x v="1"/>
    <s v="TORA"/>
    <s v="130├ 140"/>
    <s v="Hymenaea"/>
    <s v="FOD"/>
    <n v="41.38028520389279"/>
    <n v="51.38028520389279"/>
    <x v="1"/>
    <s v="Inferior"/>
    <s v="Não"/>
    <x v="1"/>
    <n v="2.6346186644218674E-3"/>
    <n v="3.6884661301906138E-2"/>
  </r>
  <r>
    <n v="1"/>
    <x v="0"/>
    <n v="38"/>
    <n v="946"/>
    <x v="9"/>
    <x v="9"/>
    <n v="226"/>
    <x v="213"/>
    <n v="19"/>
    <x v="213"/>
    <n v="5.4057835857854961"/>
    <n v="1"/>
    <n v="367128.7"/>
    <n v="9708595.4000000004"/>
    <x v="1"/>
    <s v="TORA"/>
    <s v="70├ 80"/>
    <s v="Matisia"/>
    <s v="FOD"/>
    <n v="43.926764293363114"/>
    <n v="53.926764293363114"/>
    <x v="1"/>
    <s v="Inferior"/>
    <s v="Não"/>
    <x v="0"/>
    <n v="7.111416721046973E-4"/>
    <n v="9.4581842389924731E-3"/>
  </r>
  <r>
    <n v="1"/>
    <x v="0"/>
    <n v="38"/>
    <n v="947"/>
    <x v="53"/>
    <x v="53"/>
    <n v="515"/>
    <x v="221"/>
    <n v="20"/>
    <x v="221"/>
    <n v="29.548308847083561"/>
    <n v="1"/>
    <n v="367256.4"/>
    <n v="9708500.0999999903"/>
    <x v="1"/>
    <s v="TORA"/>
    <s v="160├ 170"/>
    <s v="Enterolobium"/>
    <s v="FOD"/>
    <n v="42.971834634811742"/>
    <n v="52.971834634811742"/>
    <x v="1"/>
    <s v="Inferior"/>
    <s v="Não"/>
    <x v="1"/>
    <n v="3.6927823240654775E-3"/>
    <n v="5.1698952536916677E-2"/>
  </r>
  <r>
    <n v="1"/>
    <x v="0"/>
    <n v="38"/>
    <n v="948"/>
    <x v="26"/>
    <x v="26"/>
    <n v="300"/>
    <x v="9"/>
    <n v="22"/>
    <x v="9"/>
    <n v="11.029437556268345"/>
    <n v="1"/>
    <n v="367268.59999999899"/>
    <n v="9708486.5"/>
    <x v="4"/>
    <s v="TORA"/>
    <s v="90├ 100"/>
    <s v="Couratari"/>
    <s v="FOD"/>
    <n v="38.833806114422465"/>
    <n v="50"/>
    <x v="1"/>
    <s v="Inferior"/>
    <s v="Não"/>
    <x v="1"/>
    <n v="1.2530885443148001E-3"/>
    <n v="1.929756358244792E-2"/>
  </r>
  <r>
    <n v="1"/>
    <x v="0"/>
    <n v="38"/>
    <n v="949"/>
    <x v="19"/>
    <x v="19"/>
    <n v="208"/>
    <x v="113"/>
    <n v="20"/>
    <x v="113"/>
    <n v="4.8199756205494309"/>
    <n v="1"/>
    <n v="367270.09999999899"/>
    <n v="9708485.1999999899"/>
    <x v="4"/>
    <s v="TORA"/>
    <s v="60├ 70"/>
    <s v="Piptadenia"/>
    <s v="FOD"/>
    <n v="39.788735772973837"/>
    <n v="50"/>
    <x v="1"/>
    <s v="Inferior"/>
    <s v="Não"/>
    <x v="1"/>
    <n v="6.023735864581724E-4"/>
    <n v="8.4332302104144115E-3"/>
  </r>
  <r>
    <n v="1"/>
    <x v="0"/>
    <n v="38"/>
    <n v="950"/>
    <x v="26"/>
    <x v="26"/>
    <n v="346"/>
    <x v="181"/>
    <n v="22"/>
    <x v="181"/>
    <n v="14.671112738735793"/>
    <n v="1"/>
    <n v="367301.59999999899"/>
    <n v="9708434.4000000004"/>
    <x v="4"/>
    <s v="TORA"/>
    <s v="110├ 120"/>
    <s v="Couratari"/>
    <s v="FOD"/>
    <n v="38.833806114422465"/>
    <n v="50"/>
    <x v="1"/>
    <s v="Inferior"/>
    <s v="Não"/>
    <x v="1"/>
    <n v="1.6668305352354517E-3"/>
    <n v="2.5669190242625952E-2"/>
  </r>
  <r>
    <n v="1"/>
    <x v="0"/>
    <n v="38"/>
    <n v="951"/>
    <x v="10"/>
    <x v="10"/>
    <n v="260"/>
    <x v="159"/>
    <n v="23"/>
    <x v="159"/>
    <n v="8.66089369317476"/>
    <n v="1"/>
    <n v="367303.7"/>
    <n v="9708427.8000000007"/>
    <x v="4"/>
    <s v="TORA"/>
    <s v="80├ 90"/>
    <s v="Astronium"/>
    <s v="FOD"/>
    <n v="40.107045659157627"/>
    <n v="50.107045659157627"/>
    <x v="1"/>
    <s v="Inferior"/>
    <s v="Não"/>
    <x v="1"/>
    <n v="9.4120872884089456E-4"/>
    <n v="1.5153460534338399E-2"/>
  </r>
  <r>
    <n v="1"/>
    <x v="0"/>
    <n v="38"/>
    <n v="952"/>
    <x v="10"/>
    <x v="10"/>
    <n v="270"/>
    <x v="65"/>
    <n v="23"/>
    <x v="65"/>
    <n v="9.3399282578763305"/>
    <n v="1"/>
    <n v="367436.299999999"/>
    <n v="9708324.1999999899"/>
    <x v="4"/>
    <s v="TORA"/>
    <s v="80├ 90"/>
    <s v="Astronium"/>
    <s v="FOD"/>
    <n v="40.107045659157627"/>
    <n v="50.107045659157627"/>
    <x v="1"/>
    <s v="Inferior"/>
    <s v="Não"/>
    <x v="1"/>
    <n v="1.015001720894988E-3"/>
    <n v="1.6341527706409308E-2"/>
  </r>
  <r>
    <n v="1"/>
    <x v="0"/>
    <n v="38"/>
    <n v="953"/>
    <x v="23"/>
    <x v="23"/>
    <n v="285"/>
    <x v="160"/>
    <n v="18"/>
    <x v="160"/>
    <n v="8.1442369591626953"/>
    <n v="1"/>
    <n v="367459.799999999"/>
    <n v="9708322"/>
    <x v="4"/>
    <s v="TORA"/>
    <s v="90├ 100"/>
    <s v="Parkia"/>
    <s v="FOD"/>
    <n v="40.107045659157627"/>
    <n v="50.107045659157627"/>
    <x v="1"/>
    <s v="Inferior"/>
    <s v="Não"/>
    <x v="1"/>
    <n v="1.1309124112441073E-3"/>
    <n v="1.4249496381675752E-2"/>
  </r>
  <r>
    <n v="1"/>
    <x v="0"/>
    <n v="38"/>
    <n v="954"/>
    <x v="55"/>
    <x v="55"/>
    <n v="170"/>
    <x v="12"/>
    <n v="16"/>
    <x v="12"/>
    <n v="2.5757635989992345"/>
    <n v="1"/>
    <n v="367475.09999999899"/>
    <n v="9708305.8000000007"/>
    <x v="1"/>
    <s v="TORA"/>
    <s v="50├ 60"/>
    <s v="Platymiscium"/>
    <s v="FOD"/>
    <n v="43.608454407179323"/>
    <n v="53.608454407179323"/>
    <x v="1"/>
    <s v="Inferior"/>
    <s v="Não"/>
    <x v="0"/>
    <n v="4.0238065478553035E-4"/>
    <n v="4.5066633335979402E-3"/>
  </r>
  <r>
    <n v="1"/>
    <x v="0"/>
    <n v="38"/>
    <n v="955"/>
    <x v="64"/>
    <x v="64"/>
    <n v="615"/>
    <x v="222"/>
    <n v="25"/>
    <x v="222"/>
    <n v="52.671831057065596"/>
    <n v="1"/>
    <n v="367473.09999999899"/>
    <n v="9708290.0999999903"/>
    <x v="4"/>
    <s v="TORA"/>
    <s v="190├ 200"/>
    <s v="Cedrelinga"/>
    <s v="FOD"/>
    <n v="38.515496228238675"/>
    <n v="50"/>
    <x v="1"/>
    <s v="Inferior"/>
    <s v="Não"/>
    <x v="1"/>
    <n v="5.2661046074829482E-3"/>
    <n v="9.2156830630951592E-2"/>
  </r>
  <r>
    <n v="1"/>
    <x v="0"/>
    <n v="38"/>
    <n v="956"/>
    <x v="26"/>
    <x v="26"/>
    <n v="190"/>
    <x v="41"/>
    <n v="17"/>
    <x v="41"/>
    <n v="3.4185686001423652"/>
    <n v="1"/>
    <n v="367518.09999999899"/>
    <n v="9708250.1999999899"/>
    <x v="4"/>
    <s v="TORA"/>
    <s v="60├ 70"/>
    <s v="Couratari"/>
    <s v="FOD"/>
    <n v="38.833806114422465"/>
    <n v="50"/>
    <x v="1"/>
    <s v="Inferior"/>
    <s v="Não"/>
    <x v="1"/>
    <n v="5.0262773833071434E-4"/>
    <n v="5.9812700861354992E-3"/>
  </r>
  <r>
    <n v="1"/>
    <x v="0"/>
    <n v="38"/>
    <n v="957"/>
    <x v="19"/>
    <x v="19"/>
    <n v="386"/>
    <x v="64"/>
    <n v="18"/>
    <x v="64"/>
    <n v="14.939473437579624"/>
    <n v="1"/>
    <n v="367613.2"/>
    <n v="9708148.1999999899"/>
    <x v="4"/>
    <s v="TORA"/>
    <s v="120├ 130"/>
    <s v="Piptadenia"/>
    <s v="FOD"/>
    <n v="39.788735772973837"/>
    <n v="50"/>
    <x v="1"/>
    <s v="Inferior"/>
    <s v="Não"/>
    <x v="1"/>
    <n v="2.0745020083191997E-3"/>
    <n v="2.6138725304821916E-2"/>
  </r>
  <r>
    <n v="1"/>
    <x v="0"/>
    <n v="39"/>
    <n v="958"/>
    <x v="10"/>
    <x v="10"/>
    <n v="325"/>
    <x v="107"/>
    <n v="23"/>
    <x v="107"/>
    <n v="13.53264639558556"/>
    <n v="1"/>
    <n v="367708.11856035999"/>
    <n v="9708009.1164781302"/>
    <x v="4"/>
    <s v="TORA"/>
    <s v="100├ 110"/>
    <s v="Astronium"/>
    <s v="FOD"/>
    <n v="40.107045659157627"/>
    <n v="50.107045659157627"/>
    <x v="1"/>
    <s v="Inferior"/>
    <s v="Não"/>
    <x v="1"/>
    <n v="1.4706386388138974E-3"/>
    <n v="2.3677282084903745E-2"/>
  </r>
  <r>
    <n v="1"/>
    <x v="0"/>
    <n v="39"/>
    <n v="959"/>
    <x v="26"/>
    <x v="26"/>
    <n v="300"/>
    <x v="9"/>
    <n v="22"/>
    <x v="9"/>
    <n v="11.029437556268345"/>
    <n v="1"/>
    <n v="367673.299999999"/>
    <n v="9708024.3000000007"/>
    <x v="4"/>
    <s v="TORA"/>
    <s v="90├ 100"/>
    <s v="Couratari"/>
    <s v="FOD"/>
    <n v="38.833806114422465"/>
    <n v="50"/>
    <x v="1"/>
    <s v="Inferior"/>
    <s v="Não"/>
    <x v="1"/>
    <n v="1.2530885443148001E-3"/>
    <n v="1.929756358244792E-2"/>
  </r>
  <r>
    <n v="1"/>
    <x v="0"/>
    <n v="39"/>
    <n v="960"/>
    <x v="19"/>
    <x v="19"/>
    <n v="172"/>
    <x v="58"/>
    <n v="20"/>
    <x v="58"/>
    <n v="3.2959078855014421"/>
    <n v="1"/>
    <n v="367661.299999999"/>
    <n v="9708034.9000000004"/>
    <x v="4"/>
    <s v="TORA"/>
    <s v="50├ 60"/>
    <s v="Piptadenia"/>
    <s v="FOD"/>
    <n v="39.788735772973837"/>
    <n v="50"/>
    <x v="1"/>
    <s v="Inferior"/>
    <s v="Não"/>
    <x v="1"/>
    <n v="4.1190412772232278E-4"/>
    <n v="5.7666577881125194E-3"/>
  </r>
  <r>
    <n v="1"/>
    <x v="0"/>
    <n v="39"/>
    <n v="961"/>
    <x v="34"/>
    <x v="34"/>
    <n v="300"/>
    <x v="9"/>
    <n v="17"/>
    <x v="9"/>
    <n v="8.5227472025709936"/>
    <n v="1"/>
    <n v="367678.2"/>
    <n v="9708074.9000000004"/>
    <x v="4"/>
    <s v="TORA"/>
    <s v="90├ 100"/>
    <s v="Lecythis"/>
    <s v="FOD"/>
    <n v="40.743665431525208"/>
    <n v="50.743665431525208"/>
    <x v="1"/>
    <s v="Inferior"/>
    <s v="Não"/>
    <x v="1"/>
    <n v="1.2530885443148001E-3"/>
    <n v="1.491175367734612E-2"/>
  </r>
  <r>
    <n v="1"/>
    <x v="0"/>
    <n v="39"/>
    <n v="962"/>
    <x v="1"/>
    <x v="1"/>
    <n v="158"/>
    <x v="212"/>
    <n v="18"/>
    <x v="212"/>
    <n v="2.503080719588028"/>
    <n v="1"/>
    <n v="367678.59999999899"/>
    <n v="9708077.1999999899"/>
    <x v="1"/>
    <s v="TORA"/>
    <s v="50├ 60"/>
    <s v="Pouteria"/>
    <s v="FOD"/>
    <n v="39.788735772973837"/>
    <n v="50"/>
    <x v="1"/>
    <s v="Inferior"/>
    <s v="Não"/>
    <x v="0"/>
    <n v="3.4757891578082983E-4"/>
    <n v="4.3794943388384558E-3"/>
  </r>
  <r>
    <n v="1"/>
    <x v="0"/>
    <n v="39"/>
    <n v="963"/>
    <x v="73"/>
    <x v="73"/>
    <n v="187"/>
    <x v="63"/>
    <n v="17"/>
    <x v="63"/>
    <n v="3.3114660769633897"/>
    <n v="2"/>
    <n v="367672.7"/>
    <n v="9708074.4000000004"/>
    <x v="1"/>
    <s v="TORA"/>
    <s v="50├ 60"/>
    <s v="Clarisia"/>
    <s v="FOD"/>
    <n v="48.701412586119972"/>
    <n v="58.701412586119972"/>
    <x v="1"/>
    <s v="Inferior"/>
    <s v="Não"/>
    <x v="0"/>
    <n v="4.8688059229049158E-4"/>
    <n v="5.7938790482568499E-3"/>
  </r>
  <r>
    <n v="1"/>
    <x v="0"/>
    <n v="39"/>
    <n v="964"/>
    <x v="15"/>
    <x v="15"/>
    <n v="279"/>
    <x v="96"/>
    <n v="22"/>
    <x v="96"/>
    <n v="9.5393605424164942"/>
    <n v="1"/>
    <n v="367667.20000000001"/>
    <n v="9708067.1999999899"/>
    <x v="4"/>
    <s v="TORA"/>
    <s v="80├ 90"/>
    <s v="Lecythis"/>
    <s v="FOD"/>
    <n v="38.833806114422465"/>
    <n v="50"/>
    <x v="1"/>
    <s v="Inferior"/>
    <s v="Não"/>
    <x v="1"/>
    <n v="1.0837962819778709E-3"/>
    <n v="1.6690462742459212E-2"/>
  </r>
  <r>
    <n v="1"/>
    <x v="0"/>
    <n v="39"/>
    <n v="965"/>
    <x v="26"/>
    <x v="26"/>
    <n v="278"/>
    <x v="215"/>
    <n v="22"/>
    <x v="215"/>
    <n v="9.4711005788738092"/>
    <n v="1"/>
    <n v="367672.09999999899"/>
    <n v="9708073.5999999903"/>
    <x v="4"/>
    <s v="TORA"/>
    <s v="80├ 90"/>
    <s v="Couratari"/>
    <s v="FOD"/>
    <n v="38.833806114422465"/>
    <n v="50"/>
    <x v="1"/>
    <s v="Inferior"/>
    <s v="Não"/>
    <x v="1"/>
    <n v="1.0760410562091669E-3"/>
    <n v="1.657103226562117E-2"/>
  </r>
  <r>
    <n v="1"/>
    <x v="0"/>
    <n v="39"/>
    <n v="966"/>
    <x v="5"/>
    <x v="5"/>
    <n v="231"/>
    <x v="44"/>
    <n v="20"/>
    <x v="44"/>
    <n v="5.9448668428286382"/>
    <n v="1"/>
    <n v="367647.59999999899"/>
    <n v="9708056.5"/>
    <x v="4"/>
    <s v="TORA"/>
    <s v="70├ 80"/>
    <s v="Tachigali"/>
    <s v="FOD"/>
    <n v="39.152116000606256"/>
    <n v="50"/>
    <x v="1"/>
    <s v="Inferior"/>
    <s v="Não"/>
    <x v="1"/>
    <n v="7.4295619792424516E-4"/>
    <n v="1.0401386770939431E-2"/>
  </r>
  <r>
    <n v="1"/>
    <x v="0"/>
    <n v="39"/>
    <n v="967"/>
    <x v="5"/>
    <x v="5"/>
    <n v="196"/>
    <x v="84"/>
    <n v="20"/>
    <x v="84"/>
    <n v="4.2798674056727748"/>
    <n v="1"/>
    <n v="367647.59999999899"/>
    <n v="9708056.5"/>
    <x v="4"/>
    <s v="TORA"/>
    <s v="60├ 70"/>
    <s v="Tachigali"/>
    <s v="FOD"/>
    <n v="39.152116000606256"/>
    <n v="50"/>
    <x v="1"/>
    <s v="Inferior"/>
    <s v="Não"/>
    <x v="1"/>
    <n v="5.3487388353774844E-4"/>
    <n v="7.4882343695284771E-3"/>
  </r>
  <r>
    <n v="1"/>
    <x v="0"/>
    <n v="39"/>
    <n v="968"/>
    <x v="21"/>
    <x v="21"/>
    <n v="200"/>
    <x v="14"/>
    <n v="20"/>
    <x v="14"/>
    <n v="4.4563384065730682"/>
    <n v="1"/>
    <n v="367622.40000000002"/>
    <n v="9708069.5"/>
    <x v="1"/>
    <s v="TORA"/>
    <s v="60├ 70"/>
    <s v="Schefflera"/>
    <s v="FOD"/>
    <n v="40.425355545341418"/>
    <n v="50.425355545341418"/>
    <x v="1"/>
    <s v="Inferior"/>
    <s v="Não"/>
    <x v="0"/>
    <n v="5.5692824191768894E-4"/>
    <n v="7.7969953868476443E-3"/>
  </r>
  <r>
    <n v="1"/>
    <x v="0"/>
    <n v="39"/>
    <n v="969"/>
    <x v="19"/>
    <x v="19"/>
    <n v="179"/>
    <x v="150"/>
    <n v="19"/>
    <x v="150"/>
    <n v="3.391156548518933"/>
    <n v="1"/>
    <n v="367617.59999999899"/>
    <n v="9708074.6999999899"/>
    <x v="4"/>
    <s v="TORA"/>
    <s v="50├ 60"/>
    <s v="Piptadenia"/>
    <s v="FOD"/>
    <n v="39.788735772973837"/>
    <n v="50"/>
    <x v="1"/>
    <s v="Inferior"/>
    <s v="Não"/>
    <x v="1"/>
    <n v="4.4611344498211684E-4"/>
    <n v="5.9333088182621533E-3"/>
  </r>
  <r>
    <n v="1"/>
    <x v="0"/>
    <n v="39"/>
    <n v="970"/>
    <x v="41"/>
    <x v="41"/>
    <n v="200"/>
    <x v="14"/>
    <n v="18"/>
    <x v="14"/>
    <n v="4.0107045659157619"/>
    <n v="1"/>
    <n v="367614.59999999899"/>
    <n v="9708079.0999999903"/>
    <x v="1"/>
    <s v="TORA"/>
    <s v="60├ 70"/>
    <s v="Qualea"/>
    <s v="FOD"/>
    <n v="40.107045659157627"/>
    <n v="50.107045659157627"/>
    <x v="1"/>
    <s v="Inferior"/>
    <s v="Não"/>
    <x v="0"/>
    <n v="5.5692824191768894E-4"/>
    <n v="7.0172958481628809E-3"/>
  </r>
  <r>
    <n v="1"/>
    <x v="0"/>
    <n v="39"/>
    <n v="971"/>
    <x v="15"/>
    <x v="15"/>
    <n v="126"/>
    <x v="85"/>
    <n v="17"/>
    <x v="85"/>
    <n v="1.5034126065335236"/>
    <n v="1"/>
    <n v="367613.59999999899"/>
    <n v="9708082.6999999899"/>
    <x v="0"/>
    <s v="TORETE"/>
    <s v="40├ 50"/>
    <s v="Lecythis"/>
    <s v="FOD"/>
    <n v="38.833806114422465"/>
    <n v="50"/>
    <x v="0"/>
    <s v="Inferior"/>
    <s v="Não"/>
    <x v="1"/>
    <n v="2.2104481921713078E-4"/>
    <n v="2.6304333486838563E-3"/>
  </r>
  <r>
    <n v="1"/>
    <x v="0"/>
    <n v="39"/>
    <n v="972"/>
    <x v="24"/>
    <x v="24"/>
    <n v="160"/>
    <x v="1"/>
    <n v="18"/>
    <x v="1"/>
    <n v="2.5668509221860885"/>
    <n v="1"/>
    <n v="367602.09999999899"/>
    <n v="9708095.5999999903"/>
    <x v="1"/>
    <s v="TORA"/>
    <s v="50├ 60"/>
    <s v="Virola"/>
    <s v="FOD"/>
    <n v="38.197186342054884"/>
    <n v="50"/>
    <x v="1"/>
    <s v="Inferior"/>
    <s v="Não"/>
    <x v="0"/>
    <n v="3.5643407482732108E-4"/>
    <n v="4.491069342824245E-3"/>
  </r>
  <r>
    <n v="1"/>
    <x v="0"/>
    <n v="39"/>
    <n v="973"/>
    <x v="5"/>
    <x v="5"/>
    <n v="172"/>
    <x v="58"/>
    <n v="19"/>
    <x v="58"/>
    <n v="3.1311124912263701"/>
    <n v="1"/>
    <n v="367600.09999999899"/>
    <n v="9708094.6999999899"/>
    <x v="4"/>
    <s v="TORA"/>
    <s v="50├ 60"/>
    <s v="Tachigali"/>
    <s v="FOD"/>
    <n v="39.152116000606256"/>
    <n v="50"/>
    <x v="1"/>
    <s v="Inferior"/>
    <s v="Não"/>
    <x v="1"/>
    <n v="4.1190412772232278E-4"/>
    <n v="5.4783248987068933E-3"/>
  </r>
  <r>
    <n v="1"/>
    <x v="0"/>
    <n v="39"/>
    <n v="974"/>
    <x v="29"/>
    <x v="29"/>
    <n v="300"/>
    <x v="9"/>
    <n v="21"/>
    <x v="9"/>
    <n v="10.528099485528875"/>
    <n v="1"/>
    <n v="367588.299999999"/>
    <n v="9708110.5"/>
    <x v="1"/>
    <s v="TORA"/>
    <s v="90├ 100"/>
    <s v="Alexa"/>
    <s v="FOD"/>
    <n v="39.788735772973837"/>
    <n v="50"/>
    <x v="1"/>
    <s v="Inferior"/>
    <s v="Não"/>
    <x v="0"/>
    <n v="1.2530885443148001E-3"/>
    <n v="1.842040160142756E-2"/>
  </r>
  <r>
    <n v="1"/>
    <x v="0"/>
    <n v="39"/>
    <n v="975"/>
    <x v="5"/>
    <x v="5"/>
    <n v="303"/>
    <x v="223"/>
    <n v="20"/>
    <x v="223"/>
    <n v="10.228299319226673"/>
    <n v="1"/>
    <n v="367606.09999999899"/>
    <n v="9708133.5999999903"/>
    <x v="4"/>
    <s v="TORA"/>
    <s v="90├ 100"/>
    <s v="Tachigali"/>
    <s v="FOD"/>
    <n v="39.152116000606256"/>
    <n v="50"/>
    <x v="1"/>
    <s v="Inferior"/>
    <s v="Não"/>
    <x v="1"/>
    <n v="1.2782756240555279E-3"/>
    <n v="1.789585873677739E-2"/>
  </r>
  <r>
    <n v="1"/>
    <x v="0"/>
    <n v="39"/>
    <n v="976"/>
    <x v="39"/>
    <x v="39"/>
    <n v="245"/>
    <x v="89"/>
    <n v="22"/>
    <x v="89"/>
    <n v="7.3560221035000826"/>
    <n v="1"/>
    <n v="367611"/>
    <n v="9708140"/>
    <x v="3"/>
    <s v="TORA"/>
    <s v="70├ 80"/>
    <s v="Bertholletia"/>
    <s v="FOD"/>
    <n v="41.38028520389279"/>
    <n v="51.38028520389279"/>
    <x v="1"/>
    <s v="Inferior"/>
    <s v="Protegida"/>
    <x v="0"/>
    <n v="8.3574044302773209E-4"/>
    <n v="1.2870402822627072E-2"/>
  </r>
  <r>
    <n v="1"/>
    <x v="0"/>
    <n v="39"/>
    <n v="977"/>
    <x v="26"/>
    <x v="26"/>
    <n v="126"/>
    <x v="85"/>
    <n v="21"/>
    <x v="85"/>
    <n v="1.857156749247294"/>
    <n v="1"/>
    <n v="367610.799999999"/>
    <n v="9708141.5"/>
    <x v="0"/>
    <s v="TORETE"/>
    <s v="40├ 50"/>
    <s v="Couratari"/>
    <s v="FOD"/>
    <n v="38.833806114422465"/>
    <n v="50"/>
    <x v="0"/>
    <s v="Inferior"/>
    <s v="Não"/>
    <x v="1"/>
    <n v="2.2104481921713078E-4"/>
    <n v="3.2493588424918228E-3"/>
  </r>
  <r>
    <n v="1"/>
    <x v="0"/>
    <n v="39"/>
    <n v="978"/>
    <x v="41"/>
    <x v="41"/>
    <n v="200"/>
    <x v="14"/>
    <n v="20"/>
    <x v="14"/>
    <n v="4.4563384065730682"/>
    <n v="1"/>
    <n v="367575.59999999899"/>
    <n v="9708172.6999999899"/>
    <x v="1"/>
    <s v="TORA"/>
    <s v="60├ 70"/>
    <s v="Qualea"/>
    <s v="FOD"/>
    <n v="40.107045659157627"/>
    <n v="50.107045659157627"/>
    <x v="1"/>
    <s v="Inferior"/>
    <s v="Não"/>
    <x v="0"/>
    <n v="5.5692824191768894E-4"/>
    <n v="7.7969953868476443E-3"/>
  </r>
  <r>
    <n v="1"/>
    <x v="0"/>
    <n v="39"/>
    <n v="979"/>
    <x v="29"/>
    <x v="29"/>
    <n v="283"/>
    <x v="171"/>
    <n v="20"/>
    <x v="171"/>
    <n v="8.922592166100765"/>
    <n v="1"/>
    <n v="367528.59999999899"/>
    <n v="9708213.1999999899"/>
    <x v="1"/>
    <s v="TORA"/>
    <s v="90├ 100"/>
    <s v="Alexa"/>
    <s v="FOD"/>
    <n v="39.788735772973837"/>
    <n v="50"/>
    <x v="1"/>
    <s v="Inferior"/>
    <s v="Não"/>
    <x v="0"/>
    <n v="1.1150956491736452E-3"/>
    <n v="1.561133908843103E-2"/>
  </r>
  <r>
    <n v="1"/>
    <x v="0"/>
    <n v="39"/>
    <n v="980"/>
    <x v="22"/>
    <x v="22"/>
    <n v="287"/>
    <x v="78"/>
    <n v="23"/>
    <x v="78"/>
    <n v="10.553093973566744"/>
    <n v="1"/>
    <n v="367487"/>
    <n v="9708239.4000000004"/>
    <x v="4"/>
    <s v="TORA"/>
    <s v="90├ 100"/>
    <s v="Hymenaea"/>
    <s v="FOD"/>
    <n v="41.38028520389279"/>
    <n v="51.38028520389279"/>
    <x v="1"/>
    <s v="Inferior"/>
    <s v="Não"/>
    <x v="1"/>
    <n v="1.1468405589629533E-3"/>
    <n v="1.8464132999303547E-2"/>
  </r>
  <r>
    <n v="1"/>
    <x v="0"/>
    <n v="39"/>
    <n v="981"/>
    <x v="5"/>
    <x v="5"/>
    <n v="200"/>
    <x v="14"/>
    <n v="18"/>
    <x v="14"/>
    <n v="4.0107045659157619"/>
    <n v="1"/>
    <n v="367423.4"/>
    <n v="9708302.5999999903"/>
    <x v="4"/>
    <s v="TORA"/>
    <s v="60├ 70"/>
    <s v="Tachigali"/>
    <s v="FOD"/>
    <n v="39.152116000606256"/>
    <n v="50"/>
    <x v="1"/>
    <s v="Inferior"/>
    <s v="Não"/>
    <x v="1"/>
    <n v="5.5692824191768894E-4"/>
    <n v="7.0172958481628809E-3"/>
  </r>
  <r>
    <n v="1"/>
    <x v="0"/>
    <n v="39"/>
    <n v="982"/>
    <x v="5"/>
    <x v="5"/>
    <n v="162"/>
    <x v="42"/>
    <n v="20"/>
    <x v="42"/>
    <n v="2.9238036285525912"/>
    <n v="1"/>
    <n v="367414.59999999899"/>
    <n v="9708294.4000000004"/>
    <x v="4"/>
    <s v="TORA"/>
    <s v="50├ 60"/>
    <s v="Tachigali"/>
    <s v="FOD"/>
    <n v="39.152116000606256"/>
    <n v="50"/>
    <x v="1"/>
    <s v="Inferior"/>
    <s v="Não"/>
    <x v="1"/>
    <n v="3.6540061952219585E-4"/>
    <n v="5.1156086733107412E-3"/>
  </r>
  <r>
    <n v="1"/>
    <x v="0"/>
    <n v="39"/>
    <n v="983"/>
    <x v="29"/>
    <x v="29"/>
    <n v="315"/>
    <x v="133"/>
    <n v="20"/>
    <x v="133"/>
    <n v="11.054504459805321"/>
    <n v="1"/>
    <n v="367399.7"/>
    <n v="9708272.3000000007"/>
    <x v="1"/>
    <s v="TORA"/>
    <s v="100├ 110"/>
    <s v="Alexa"/>
    <s v="FOD"/>
    <n v="39.788735772973837"/>
    <n v="50"/>
    <x v="1"/>
    <s v="Inferior"/>
    <s v="Não"/>
    <x v="0"/>
    <n v="1.3815301201070673E-3"/>
    <n v="1.9341421681498942E-2"/>
  </r>
  <r>
    <n v="1"/>
    <x v="0"/>
    <n v="39"/>
    <n v="984"/>
    <x v="26"/>
    <x v="26"/>
    <n v="193"/>
    <x v="60"/>
    <n v="23"/>
    <x v="60"/>
    <n v="4.7723317925601565"/>
    <n v="1"/>
    <n v="367399.59999999899"/>
    <n v="9708273.8000000007"/>
    <x v="4"/>
    <s v="TORA"/>
    <s v="60├ 70"/>
    <s v="Couratari"/>
    <s v="FOD"/>
    <n v="38.833806114422465"/>
    <n v="50"/>
    <x v="1"/>
    <s v="Inferior"/>
    <s v="Não"/>
    <x v="1"/>
    <n v="5.1862550207979992E-4"/>
    <n v="8.3498705834847767E-3"/>
  </r>
  <r>
    <n v="1"/>
    <x v="0"/>
    <n v="39"/>
    <n v="985"/>
    <x v="72"/>
    <x v="72"/>
    <n v="200"/>
    <x v="14"/>
    <n v="20"/>
    <x v="14"/>
    <n v="4.4563384065730682"/>
    <n v="1"/>
    <n v="367387.799999999"/>
    <n v="9708281.4000000004"/>
    <x v="1"/>
    <s v="TORA"/>
    <s v="60├ 70"/>
    <s v="Goupia"/>
    <s v="FOD"/>
    <n v="40.107045659157627"/>
    <n v="50.107045659157627"/>
    <x v="1"/>
    <s v="Inferior"/>
    <s v="Não"/>
    <x v="1"/>
    <n v="5.5692824191768894E-4"/>
    <n v="7.7969953868476443E-3"/>
  </r>
  <r>
    <n v="1"/>
    <x v="0"/>
    <n v="39"/>
    <n v="986"/>
    <x v="19"/>
    <x v="19"/>
    <n v="239"/>
    <x v="147"/>
    <n v="20"/>
    <x v="147"/>
    <n v="6.3637626530465052"/>
    <n v="1"/>
    <n v="367370.5"/>
    <n v="9708302.5999999903"/>
    <x v="4"/>
    <s v="TORA"/>
    <s v="70├ 80"/>
    <s v="Piptadenia"/>
    <s v="FOD"/>
    <n v="39.788735772973837"/>
    <n v="50"/>
    <x v="1"/>
    <s v="Inferior"/>
    <s v="Não"/>
    <x v="1"/>
    <n v="7.9530745266450775E-4"/>
    <n v="1.1134304337303107E-2"/>
  </r>
  <r>
    <n v="1"/>
    <x v="0"/>
    <n v="39"/>
    <n v="987"/>
    <x v="5"/>
    <x v="5"/>
    <n v="213"/>
    <x v="151"/>
    <n v="20"/>
    <x v="151"/>
    <n v="5.0544904291953401"/>
    <n v="1"/>
    <n v="367333.59999999899"/>
    <n v="9708344.8000000007"/>
    <x v="4"/>
    <s v="TORA"/>
    <s v="60├ 70"/>
    <s v="Tachigali"/>
    <s v="FOD"/>
    <n v="39.152116000606256"/>
    <n v="50"/>
    <x v="1"/>
    <s v="Inferior"/>
    <s v="Não"/>
    <x v="1"/>
    <n v="6.3168193518909092E-4"/>
    <n v="8.843547092647272E-3"/>
  </r>
  <r>
    <n v="1"/>
    <x v="0"/>
    <n v="39"/>
    <n v="988"/>
    <x v="17"/>
    <x v="17"/>
    <n v="200"/>
    <x v="14"/>
    <n v="20"/>
    <x v="14"/>
    <n v="4.4563384065730682"/>
    <n v="3"/>
    <n v="367348.2"/>
    <n v="9708372.0999999903"/>
    <x v="2"/>
    <s v="TORA"/>
    <s v="60├ 70"/>
    <s v="Buchenavia"/>
    <s v="FOD"/>
    <n v="41.38028520389279"/>
    <n v="51.38028520389279"/>
    <x v="1"/>
    <s v="Inferior"/>
    <s v="Não"/>
    <x v="0"/>
    <n v="5.5692824191768894E-4"/>
    <n v="7.7969953868476443E-3"/>
  </r>
  <r>
    <n v="1"/>
    <x v="0"/>
    <n v="39"/>
    <n v="989"/>
    <x v="41"/>
    <x v="41"/>
    <n v="170"/>
    <x v="12"/>
    <n v="19"/>
    <x v="12"/>
    <n v="3.0587192738115907"/>
    <n v="1"/>
    <n v="367344.2"/>
    <n v="9708378.3000000007"/>
    <x v="1"/>
    <s v="TORA"/>
    <s v="50├ 60"/>
    <s v="Qualea"/>
    <s v="FOD"/>
    <n v="40.107045659157627"/>
    <n v="50.107045659157627"/>
    <x v="1"/>
    <s v="Inferior"/>
    <s v="Não"/>
    <x v="0"/>
    <n v="4.0238065478553035E-4"/>
    <n v="5.3516627086475531E-3"/>
  </r>
  <r>
    <n v="1"/>
    <x v="0"/>
    <n v="39"/>
    <n v="990"/>
    <x v="5"/>
    <x v="5"/>
    <n v="187"/>
    <x v="63"/>
    <n v="18"/>
    <x v="63"/>
    <n v="3.5062581991377066"/>
    <n v="1"/>
    <n v="367308.9"/>
    <n v="9708396.3000000007"/>
    <x v="4"/>
    <s v="TORA"/>
    <s v="50├ 60"/>
    <s v="Tachigali"/>
    <s v="FOD"/>
    <n v="39.152116000606256"/>
    <n v="50"/>
    <x v="1"/>
    <s v="Inferior"/>
    <s v="Não"/>
    <x v="1"/>
    <n v="4.8688059229049158E-4"/>
    <n v="6.1346954628601937E-3"/>
  </r>
  <r>
    <n v="1"/>
    <x v="0"/>
    <n v="39"/>
    <n v="991"/>
    <x v="3"/>
    <x v="3"/>
    <n v="190"/>
    <x v="41"/>
    <n v="14"/>
    <x v="41"/>
    <n v="2.8152917883525364"/>
    <n v="2"/>
    <n v="367219.4"/>
    <n v="9708450.4000000004"/>
    <x v="1"/>
    <s v="TORA"/>
    <s v="60├ 70"/>
    <s v="Inga"/>
    <s v="FOD"/>
    <n v="41.38028520389279"/>
    <n v="51.38028520389279"/>
    <x v="1"/>
    <s v="Inferior"/>
    <s v="Não"/>
    <x v="0"/>
    <n v="5.0262773833071434E-4"/>
    <n v="4.9257518356409999E-3"/>
  </r>
  <r>
    <n v="1"/>
    <x v="0"/>
    <n v="39"/>
    <n v="992"/>
    <x v="5"/>
    <x v="5"/>
    <n v="191"/>
    <x v="52"/>
    <n v="18"/>
    <x v="52"/>
    <n v="3.6578628317293229"/>
    <n v="1"/>
    <n v="367216.9"/>
    <n v="9708447.1999999899"/>
    <x v="4"/>
    <s v="TORA"/>
    <s v="60├ 70"/>
    <s v="Tachigali"/>
    <s v="FOD"/>
    <n v="39.152116000606256"/>
    <n v="50"/>
    <x v="1"/>
    <s v="Inferior"/>
    <s v="Não"/>
    <x v="1"/>
    <n v="5.0793247983498034E-4"/>
    <n v="6.399949245920751E-3"/>
  </r>
  <r>
    <n v="1"/>
    <x v="0"/>
    <n v="39"/>
    <n v="993"/>
    <x v="5"/>
    <x v="5"/>
    <n v="200"/>
    <x v="14"/>
    <n v="17"/>
    <x v="14"/>
    <n v="3.7878876455871082"/>
    <n v="1"/>
    <n v="367174.2"/>
    <n v="9708475.9000000004"/>
    <x v="4"/>
    <s v="TORA"/>
    <s v="60├ 70"/>
    <s v="Tachigali"/>
    <s v="FOD"/>
    <n v="39.152116000606256"/>
    <n v="50"/>
    <x v="1"/>
    <s v="Inferior"/>
    <s v="Não"/>
    <x v="1"/>
    <n v="5.5692824191768894E-4"/>
    <n v="6.6274460788204983E-3"/>
  </r>
  <r>
    <n v="1"/>
    <x v="0"/>
    <n v="39"/>
    <n v="994"/>
    <x v="22"/>
    <x v="22"/>
    <n v="263"/>
    <x v="224"/>
    <n v="24"/>
    <x v="224"/>
    <n v="9.2472141373275765"/>
    <n v="1"/>
    <n v="367158.59999999899"/>
    <n v="9708535.1999999899"/>
    <x v="4"/>
    <s v="TORA"/>
    <s v="80├ 90"/>
    <s v="Hymenaea"/>
    <s v="FOD"/>
    <n v="41.38028520389279"/>
    <n v="51.38028520389279"/>
    <x v="1"/>
    <s v="Inferior"/>
    <s v="Não"/>
    <x v="1"/>
    <n v="9.6305423913011564E-4"/>
    <n v="1.6179311217385941E-2"/>
  </r>
  <r>
    <n v="1"/>
    <x v="0"/>
    <n v="39"/>
    <n v="995"/>
    <x v="10"/>
    <x v="10"/>
    <n v="210"/>
    <x v="87"/>
    <n v="24"/>
    <x v="87"/>
    <n v="5.8957357118961697"/>
    <n v="1"/>
    <n v="367159.2"/>
    <n v="9708536"/>
    <x v="4"/>
    <s v="TORA"/>
    <s v="60├ 70"/>
    <s v="Astronium"/>
    <s v="FOD"/>
    <n v="40.107045659157627"/>
    <n v="50.107045659157627"/>
    <x v="1"/>
    <s v="Inferior"/>
    <s v="Não"/>
    <x v="1"/>
    <n v="6.1401338671425204E-4"/>
    <n v="1.0315424896799433E-2"/>
  </r>
  <r>
    <n v="1"/>
    <x v="0"/>
    <n v="39"/>
    <n v="996"/>
    <x v="19"/>
    <x v="19"/>
    <n v="301"/>
    <x v="225"/>
    <n v="17"/>
    <x v="225"/>
    <n v="8.5796602144459424"/>
    <n v="2"/>
    <n v="367147.9"/>
    <n v="9708539.4000000004"/>
    <x v="4"/>
    <s v="TORA"/>
    <s v="90├ 100"/>
    <s v="Piptadenia"/>
    <s v="FOD"/>
    <n v="39.788735772973837"/>
    <n v="50"/>
    <x v="1"/>
    <s v="Inferior"/>
    <s v="Não"/>
    <x v="1"/>
    <n v="1.2614563911496138E-3"/>
    <n v="1.5011331054680402E-2"/>
  </r>
  <r>
    <n v="1"/>
    <x v="0"/>
    <n v="39"/>
    <n v="997"/>
    <x v="5"/>
    <x v="5"/>
    <n v="314"/>
    <x v="106"/>
    <n v="18"/>
    <x v="106"/>
    <n v="9.8859856845257656"/>
    <n v="1"/>
    <n v="367107"/>
    <n v="9708550.1999999899"/>
    <x v="4"/>
    <s v="TORA"/>
    <s v="90├ 100"/>
    <s v="Tachigali"/>
    <s v="FOD"/>
    <n v="39.152116000606256"/>
    <n v="50"/>
    <x v="1"/>
    <s v="Inferior"/>
    <s v="Não"/>
    <x v="1"/>
    <n v="1.3727724235029122E-3"/>
    <n v="1.7296932536136692E-2"/>
  </r>
  <r>
    <n v="1"/>
    <x v="0"/>
    <n v="39"/>
    <n v="998"/>
    <x v="63"/>
    <x v="63"/>
    <n v="171"/>
    <x v="141"/>
    <n v="23"/>
    <x v="141"/>
    <n v="3.7463490012148397"/>
    <n v="1"/>
    <n v="367095.9"/>
    <n v="9708545.4000000004"/>
    <x v="1"/>
    <s v="TORA"/>
    <s v="50├ 60"/>
    <s v="Ocotea"/>
    <s v="FOD"/>
    <n v="39.470425886790046"/>
    <n v="50"/>
    <x v="1"/>
    <s v="Inferior"/>
    <s v="Não"/>
    <x v="1"/>
    <n v="4.0712846804787865E-4"/>
    <n v="6.5547683355708453E-3"/>
  </r>
  <r>
    <n v="1"/>
    <x v="0"/>
    <n v="39"/>
    <n v="999"/>
    <x v="62"/>
    <x v="62"/>
    <n v="200"/>
    <x v="14"/>
    <n v="23"/>
    <x v="14"/>
    <n v="5.1247891675590287"/>
    <n v="1"/>
    <n v="367055.7"/>
    <n v="9708587.0999999903"/>
    <x v="1"/>
    <s v="TORA"/>
    <s v="60├ 70"/>
    <s v="Swartzia"/>
    <s v="FOD"/>
    <n v="42.335214862444161"/>
    <n v="52.335214862444161"/>
    <x v="1"/>
    <s v="Inferior"/>
    <s v="Não"/>
    <x v="0"/>
    <n v="5.5692824191768894E-4"/>
    <n v="8.9665446948747913E-3"/>
  </r>
  <r>
    <n v="1"/>
    <x v="0"/>
    <n v="39"/>
    <n v="1000"/>
    <x v="10"/>
    <x v="10"/>
    <n v="300"/>
    <x v="9"/>
    <n v="25"/>
    <x v="9"/>
    <n v="12.533451768486755"/>
    <n v="1"/>
    <n v="367091.799999999"/>
    <n v="9708603.5999999903"/>
    <x v="4"/>
    <s v="TORA"/>
    <s v="90├ 100"/>
    <s v="Astronium"/>
    <s v="FOD"/>
    <n v="40.107045659157627"/>
    <n v="50.107045659157627"/>
    <x v="1"/>
    <s v="Inferior"/>
    <s v="Não"/>
    <x v="1"/>
    <n v="1.2530885443148001E-3"/>
    <n v="2.1929049525509E-2"/>
  </r>
  <r>
    <n v="1"/>
    <x v="0"/>
    <n v="40"/>
    <n v="1001"/>
    <x v="34"/>
    <x v="34"/>
    <n v="212"/>
    <x v="49"/>
    <n v="20"/>
    <x v="49"/>
    <n v="5.0071418336254991"/>
    <n v="1"/>
    <n v="367083.799999999"/>
    <n v="9708495.9000000004"/>
    <x v="4"/>
    <s v="TORA"/>
    <s v="60├ 70"/>
    <s v="Lecythis"/>
    <s v="FOD"/>
    <n v="40.743665431525208"/>
    <n v="50.743665431525208"/>
    <x v="1"/>
    <s v="Inferior"/>
    <s v="Não"/>
    <x v="1"/>
    <n v="6.2576457261871526E-4"/>
    <n v="8.7607040166620131E-3"/>
  </r>
  <r>
    <n v="1"/>
    <x v="0"/>
    <n v="40"/>
    <n v="1002"/>
    <x v="34"/>
    <x v="34"/>
    <n v="330"/>
    <x v="66"/>
    <n v="18"/>
    <x v="66"/>
    <n v="10.919143180705664"/>
    <n v="1"/>
    <n v="367080.9"/>
    <n v="9708534"/>
    <x v="4"/>
    <s v="TORA"/>
    <s v="100├ 110"/>
    <s v="Lecythis"/>
    <s v="FOD"/>
    <n v="40.743665431525208"/>
    <n v="50.743665431525208"/>
    <x v="1"/>
    <s v="Inferior"/>
    <s v="Não"/>
    <x v="1"/>
    <n v="1.5162371386209085E-3"/>
    <n v="1.9104587946623446E-2"/>
  </r>
  <r>
    <n v="1"/>
    <x v="0"/>
    <n v="40"/>
    <n v="1003"/>
    <x v="5"/>
    <x v="5"/>
    <n v="200"/>
    <x v="14"/>
    <n v="14"/>
    <x v="14"/>
    <n v="3.1194368846011482"/>
    <n v="1"/>
    <n v="367152.5"/>
    <n v="9708458.1999999899"/>
    <x v="4"/>
    <s v="TORA"/>
    <s v="60├ 70"/>
    <s v="Tachigali"/>
    <s v="FOD"/>
    <n v="39.152116000606256"/>
    <n v="50"/>
    <x v="1"/>
    <s v="Inferior"/>
    <s v="Não"/>
    <x v="1"/>
    <n v="5.5692824191768894E-4"/>
    <n v="5.4578967707933513E-3"/>
  </r>
  <r>
    <n v="1"/>
    <x v="0"/>
    <n v="40"/>
    <n v="1004"/>
    <x v="5"/>
    <x v="5"/>
    <n v="250"/>
    <x v="46"/>
    <n v="14"/>
    <x v="46"/>
    <n v="4.8741201321892946"/>
    <n v="1"/>
    <n v="367147.799999999"/>
    <n v="9708450.4000000004"/>
    <x v="4"/>
    <s v="TORA"/>
    <s v="70├ 80"/>
    <s v="Tachigali"/>
    <s v="FOD"/>
    <n v="39.152116000606256"/>
    <n v="50"/>
    <x v="1"/>
    <s v="Inferior"/>
    <s v="Não"/>
    <x v="1"/>
    <n v="8.7020037799638919E-4"/>
    <n v="8.527963704364613E-3"/>
  </r>
  <r>
    <n v="1"/>
    <x v="0"/>
    <n v="40"/>
    <n v="1005"/>
    <x v="19"/>
    <x v="19"/>
    <n v="200"/>
    <x v="14"/>
    <n v="16"/>
    <x v="14"/>
    <n v="3.565070725258455"/>
    <n v="1"/>
    <n v="367151.4"/>
    <n v="9708437.4000000004"/>
    <x v="4"/>
    <s v="TORA"/>
    <s v="60├ 70"/>
    <s v="Piptadenia"/>
    <s v="FOD"/>
    <n v="39.788735772973837"/>
    <n v="50"/>
    <x v="1"/>
    <s v="Inferior"/>
    <s v="Não"/>
    <x v="1"/>
    <n v="5.5692824191768894E-4"/>
    <n v="6.2375963094781156E-3"/>
  </r>
  <r>
    <n v="1"/>
    <x v="0"/>
    <n v="40"/>
    <n v="1006"/>
    <x v="64"/>
    <x v="64"/>
    <n v="220"/>
    <x v="68"/>
    <n v="21"/>
    <x v="68"/>
    <n v="5.6617779455510826"/>
    <n v="1"/>
    <n v="367152"/>
    <n v="9708438.1999999899"/>
    <x v="4"/>
    <s v="TORA"/>
    <s v="70├ 80"/>
    <s v="Cedrelinga"/>
    <s v="FOD"/>
    <n v="38.515496228238675"/>
    <n v="50"/>
    <x v="1"/>
    <s v="Inferior"/>
    <s v="Não"/>
    <x v="1"/>
    <n v="6.7388317272040353E-4"/>
    <n v="9.9060826389899305E-3"/>
  </r>
  <r>
    <n v="1"/>
    <x v="0"/>
    <n v="40"/>
    <n v="1007"/>
    <x v="50"/>
    <x v="50"/>
    <n v="271"/>
    <x v="143"/>
    <n v="19"/>
    <x v="143"/>
    <n v="7.7728512867819042"/>
    <n v="1"/>
    <n v="367155.20000000001"/>
    <n v="9708425.9000000004"/>
    <x v="1"/>
    <s v="TORA"/>
    <s v="80├ 90"/>
    <s v="Simarouba"/>
    <s v="FOD"/>
    <n v="42.335214862444161"/>
    <n v="52.335214862444161"/>
    <x v="1"/>
    <s v="Inferior"/>
    <s v="Não"/>
    <x v="0"/>
    <n v="1.0225341753669253E-3"/>
    <n v="1.3599704532380102E-2"/>
  </r>
  <r>
    <n v="1"/>
    <x v="0"/>
    <n v="40"/>
    <n v="1008"/>
    <x v="5"/>
    <x v="5"/>
    <n v="303"/>
    <x v="223"/>
    <n v="19"/>
    <x v="223"/>
    <n v="9.7168843532653408"/>
    <n v="1"/>
    <n v="367161.2"/>
    <n v="9708428.6999999899"/>
    <x v="4"/>
    <s v="TORA"/>
    <s v="90├ 100"/>
    <s v="Tachigali"/>
    <s v="FOD"/>
    <n v="39.152116000606256"/>
    <n v="50"/>
    <x v="1"/>
    <s v="Inferior"/>
    <s v="Não"/>
    <x v="1"/>
    <n v="1.2782756240555279E-3"/>
    <n v="1.7001065799938521E-2"/>
  </r>
  <r>
    <n v="1"/>
    <x v="0"/>
    <n v="40"/>
    <n v="1009"/>
    <x v="31"/>
    <x v="31"/>
    <n v="180"/>
    <x v="22"/>
    <n v="16"/>
    <x v="22"/>
    <n v="2.887707287459349"/>
    <n v="2"/>
    <n v="367204.7"/>
    <n v="9708383"/>
    <x v="1"/>
    <s v="TORA"/>
    <s v="50├ 60"/>
    <s v="Sterculia"/>
    <s v="FOD"/>
    <n v="38.833806114422465"/>
    <n v="50"/>
    <x v="1"/>
    <s v="Inferior"/>
    <s v="Não"/>
    <x v="0"/>
    <n v="4.5111187595332813E-4"/>
    <n v="5.0524530106772752E-3"/>
  </r>
  <r>
    <n v="1"/>
    <x v="0"/>
    <n v="40"/>
    <n v="1010"/>
    <x v="22"/>
    <x v="22"/>
    <n v="196"/>
    <x v="84"/>
    <n v="24"/>
    <x v="84"/>
    <n v="5.1358408868073306"/>
    <n v="1"/>
    <n v="367221.9"/>
    <n v="9708382.4000000004"/>
    <x v="4"/>
    <s v="TORA"/>
    <s v="60├ 70"/>
    <s v="Hymenaea"/>
    <s v="FOD"/>
    <n v="41.38028520389279"/>
    <n v="51.38028520389279"/>
    <x v="1"/>
    <s v="Inferior"/>
    <s v="Não"/>
    <x v="1"/>
    <n v="5.3487388353774844E-4"/>
    <n v="8.985881243434175E-3"/>
  </r>
  <r>
    <n v="1"/>
    <x v="0"/>
    <n v="40"/>
    <n v="1011"/>
    <x v="39"/>
    <x v="39"/>
    <n v="192"/>
    <x v="55"/>
    <n v="21"/>
    <x v="55"/>
    <n v="4.3123095492726273"/>
    <n v="1"/>
    <n v="367233.799999999"/>
    <n v="9708379.9000000004"/>
    <x v="3"/>
    <s v="TORA"/>
    <s v="60├ 70"/>
    <s v="Bertholletia"/>
    <s v="FOD"/>
    <n v="41.38028520389279"/>
    <n v="51.38028520389279"/>
    <x v="1"/>
    <s v="Inferior"/>
    <s v="Protegida"/>
    <x v="0"/>
    <n v="5.1326506775134213E-4"/>
    <n v="7.5449964959447297E-3"/>
  </r>
  <r>
    <n v="1"/>
    <x v="0"/>
    <n v="40"/>
    <n v="1012"/>
    <x v="5"/>
    <x v="5"/>
    <n v="186"/>
    <x v="24"/>
    <n v="16"/>
    <x v="24"/>
    <n v="3.0834296702760375"/>
    <n v="1"/>
    <n v="367233.5"/>
    <n v="9708363.5"/>
    <x v="4"/>
    <s v="TORA"/>
    <s v="50├ 60"/>
    <s v="Tachigali"/>
    <s v="FOD"/>
    <n v="39.152116000606256"/>
    <n v="50"/>
    <x v="1"/>
    <s v="Inferior"/>
    <s v="Não"/>
    <x v="1"/>
    <n v="4.8168723643460915E-4"/>
    <n v="5.394897048067622E-3"/>
  </r>
  <r>
    <n v="1"/>
    <x v="0"/>
    <n v="40"/>
    <n v="1013"/>
    <x v="5"/>
    <x v="5"/>
    <n v="190"/>
    <x v="41"/>
    <n v="14"/>
    <x v="41"/>
    <n v="2.8152917883525364"/>
    <n v="1"/>
    <n v="367261.09999999899"/>
    <n v="9708347"/>
    <x v="4"/>
    <s v="TORA"/>
    <s v="60├ 70"/>
    <s v="Tachigali"/>
    <s v="FOD"/>
    <n v="39.152116000606256"/>
    <n v="50"/>
    <x v="1"/>
    <s v="Inferior"/>
    <s v="Não"/>
    <x v="1"/>
    <n v="5.0262773833071434E-4"/>
    <n v="4.9257518356409999E-3"/>
  </r>
  <r>
    <n v="1"/>
    <x v="0"/>
    <n v="40"/>
    <n v="1014"/>
    <x v="64"/>
    <x v="64"/>
    <n v="300"/>
    <x v="9"/>
    <n v="21"/>
    <x v="9"/>
    <n v="10.528099485528875"/>
    <n v="1"/>
    <n v="367263.59999999899"/>
    <n v="9708337.4000000004"/>
    <x v="4"/>
    <s v="TORA"/>
    <s v="90├ 100"/>
    <s v="Cedrelinga"/>
    <s v="FOD"/>
    <n v="38.515496228238675"/>
    <n v="50"/>
    <x v="1"/>
    <s v="Inferior"/>
    <s v="Não"/>
    <x v="1"/>
    <n v="1.2530885443148001E-3"/>
    <n v="1.842040160142756E-2"/>
  </r>
  <r>
    <n v="1"/>
    <x v="0"/>
    <n v="40"/>
    <n v="1015"/>
    <x v="5"/>
    <x v="5"/>
    <n v="291"/>
    <x v="153"/>
    <n v="19"/>
    <x v="153"/>
    <n v="8.9624708244165845"/>
    <n v="1"/>
    <n v="367267.2"/>
    <n v="9708335.5999999903"/>
    <x v="4"/>
    <s v="TORA"/>
    <s v="90├ 100"/>
    <s v="Tachigali"/>
    <s v="FOD"/>
    <n v="39.152116000606256"/>
    <n v="50"/>
    <x v="1"/>
    <s v="Inferior"/>
    <s v="Não"/>
    <x v="1"/>
    <n v="1.1790310113457957E-3"/>
    <n v="1.5681112450899082E-2"/>
  </r>
  <r>
    <n v="1"/>
    <x v="0"/>
    <n v="40"/>
    <n v="1016"/>
    <x v="10"/>
    <x v="10"/>
    <n v="400"/>
    <x v="48"/>
    <n v="25"/>
    <x v="48"/>
    <n v="22.281692032865344"/>
    <n v="1"/>
    <n v="367266.799999999"/>
    <n v="9708331.9000000004"/>
    <x v="4"/>
    <s v="TORA"/>
    <s v="120├ 130"/>
    <s v="Astronium"/>
    <s v="FOD"/>
    <n v="40.107045659157627"/>
    <n v="50.107045659157627"/>
    <x v="1"/>
    <s v="Inferior"/>
    <s v="Não"/>
    <x v="1"/>
    <n v="2.2277129676707558E-3"/>
    <n v="3.8984976934238226E-2"/>
  </r>
  <r>
    <n v="1"/>
    <x v="0"/>
    <n v="40"/>
    <n v="1017"/>
    <x v="63"/>
    <x v="63"/>
    <n v="160"/>
    <x v="1"/>
    <n v="20"/>
    <x v="1"/>
    <n v="2.852056580206765"/>
    <n v="1"/>
    <n v="367279.799999999"/>
    <n v="9708311"/>
    <x v="1"/>
    <s v="TORA"/>
    <s v="50├ 60"/>
    <s v="Ocotea"/>
    <s v="FOD"/>
    <n v="39.470425886790046"/>
    <n v="50"/>
    <x v="1"/>
    <s v="Inferior"/>
    <s v="Não"/>
    <x v="1"/>
    <n v="3.5643407482732108E-4"/>
    <n v="4.9900770475824942E-3"/>
  </r>
  <r>
    <n v="1"/>
    <x v="0"/>
    <n v="40"/>
    <n v="1018"/>
    <x v="19"/>
    <x v="19"/>
    <n v="167"/>
    <x v="102"/>
    <n v="16"/>
    <x v="102"/>
    <n v="2.4856564364183269"/>
    <n v="1"/>
    <n v="367290.59999999899"/>
    <n v="9708305.4000000004"/>
    <x v="4"/>
    <s v="TORA"/>
    <s v="50├ 60"/>
    <s v="Piptadenia"/>
    <s v="FOD"/>
    <n v="39.788735772973837"/>
    <n v="50"/>
    <x v="1"/>
    <s v="Inferior"/>
    <s v="Não"/>
    <x v="1"/>
    <n v="3.8830429347106078E-4"/>
    <n v="4.3490080868758803E-3"/>
  </r>
  <r>
    <n v="1"/>
    <x v="0"/>
    <n v="40"/>
    <n v="1019"/>
    <x v="19"/>
    <x v="19"/>
    <n v="140"/>
    <x v="36"/>
    <n v="15"/>
    <x v="36"/>
    <n v="1.6377043644156026"/>
    <n v="1"/>
    <n v="367292.2"/>
    <n v="9708302.5999999903"/>
    <x v="0"/>
    <s v="TORETE"/>
    <s v="40├ 50"/>
    <s v="Piptadenia"/>
    <s v="FOD"/>
    <n v="39.788735772973837"/>
    <n v="50"/>
    <x v="0"/>
    <s v="Inferior"/>
    <s v="Não"/>
    <x v="1"/>
    <n v="2.7289483853966759E-4"/>
    <n v="2.8653958046665094E-3"/>
  </r>
  <r>
    <n v="1"/>
    <x v="0"/>
    <n v="40"/>
    <n v="1020"/>
    <x v="19"/>
    <x v="19"/>
    <n v="225"/>
    <x v="16"/>
    <n v="20"/>
    <x v="16"/>
    <n v="5.6400532958190412"/>
    <n v="1"/>
    <n v="367310.9"/>
    <n v="9708300.6999999899"/>
    <x v="4"/>
    <s v="TORA"/>
    <s v="70├ 80"/>
    <s v="Piptadenia"/>
    <s v="FOD"/>
    <n v="39.788735772973837"/>
    <n v="50"/>
    <x v="1"/>
    <s v="Inferior"/>
    <s v="Não"/>
    <x v="1"/>
    <n v="7.0486230617707523E-4"/>
    <n v="9.8680722864790526E-3"/>
  </r>
  <r>
    <n v="1"/>
    <x v="0"/>
    <n v="40"/>
    <n v="1021"/>
    <x v="23"/>
    <x v="23"/>
    <n v="211"/>
    <x v="158"/>
    <n v="18"/>
    <x v="158"/>
    <n v="4.4640144494783911"/>
    <n v="2"/>
    <n v="367317.5"/>
    <n v="9708304.3000000007"/>
    <x v="4"/>
    <s v="TORA"/>
    <s v="60├ 70"/>
    <s v="Parkia"/>
    <s v="FOD"/>
    <n v="40.107045659157627"/>
    <n v="50.107045659157627"/>
    <x v="1"/>
    <s v="Inferior"/>
    <s v="Não"/>
    <x v="1"/>
    <n v="6.1987505646043581E-4"/>
    <n v="7.8104257114014908E-3"/>
  </r>
  <r>
    <n v="1"/>
    <x v="0"/>
    <n v="40"/>
    <n v="1022"/>
    <x v="41"/>
    <x v="41"/>
    <n v="154"/>
    <x v="111"/>
    <n v="15"/>
    <x v="111"/>
    <n v="1.9816222809428794"/>
    <n v="2"/>
    <n v="367317.59999999899"/>
    <n v="9708302.8000000007"/>
    <x v="0"/>
    <s v="TORETE"/>
    <s v="40├ 50"/>
    <s v="Qualea"/>
    <s v="FOD"/>
    <n v="40.107045659157627"/>
    <n v="50.107045659157627"/>
    <x v="0"/>
    <s v="Inferior"/>
    <s v="Não"/>
    <x v="0"/>
    <n v="3.3020275463299778E-4"/>
    <n v="3.4671289236464765E-3"/>
  </r>
  <r>
    <n v="1"/>
    <x v="0"/>
    <n v="40"/>
    <n v="1023"/>
    <x v="30"/>
    <x v="30"/>
    <n v="235"/>
    <x v="165"/>
    <n v="23"/>
    <x v="165"/>
    <n v="7.075412044461185"/>
    <n v="1"/>
    <n v="367322.299999999"/>
    <n v="9708316.8000000007"/>
    <x v="4"/>
    <s v="TORA"/>
    <s v="70├ 80"/>
    <s v="Apuleia"/>
    <s v="FOD"/>
    <n v="39.788735772973837"/>
    <n v="50"/>
    <x v="1"/>
    <s v="Inferior"/>
    <s v="Não"/>
    <x v="1"/>
    <n v="7.6890905399760946E-4"/>
    <n v="1.237943576936151E-2"/>
  </r>
  <r>
    <n v="1"/>
    <x v="0"/>
    <n v="40"/>
    <n v="1024"/>
    <x v="17"/>
    <x v="17"/>
    <n v="222"/>
    <x v="6"/>
    <n v="21"/>
    <x v="6"/>
    <n v="5.7651872782756124"/>
    <n v="1"/>
    <n v="367323.09999999899"/>
    <n v="9708316.0999999903"/>
    <x v="1"/>
    <s v="TORA"/>
    <s v="70├ 80"/>
    <s v="Buchenavia"/>
    <s v="FOD"/>
    <n v="41.38028520389279"/>
    <n v="51.38028520389279"/>
    <x v="1"/>
    <s v="Inferior"/>
    <s v="Não"/>
    <x v="0"/>
    <n v="6.8619128686678451E-4"/>
    <n v="1.0087011916941734E-2"/>
  </r>
  <r>
    <n v="1"/>
    <x v="0"/>
    <n v="40"/>
    <n v="1025"/>
    <x v="10"/>
    <x v="10"/>
    <n v="241"/>
    <x v="47"/>
    <n v="23"/>
    <x v="47"/>
    <n v="7.4413219910248989"/>
    <n v="1"/>
    <n v="367364.299999999"/>
    <n v="9708279.5"/>
    <x v="4"/>
    <s v="TORA"/>
    <s v="70├ 80"/>
    <s v="Astronium"/>
    <s v="FOD"/>
    <n v="40.107045659157627"/>
    <n v="50.107045659157627"/>
    <x v="1"/>
    <s v="Inferior"/>
    <s v="Não"/>
    <x v="1"/>
    <n v="8.0867373047053225E-4"/>
    <n v="1.3019647060575569E-2"/>
  </r>
  <r>
    <n v="1"/>
    <x v="0"/>
    <n v="40"/>
    <n v="1026"/>
    <x v="5"/>
    <x v="5"/>
    <n v="303"/>
    <x v="223"/>
    <n v="18"/>
    <x v="223"/>
    <n v="9.2054693873040048"/>
    <n v="2"/>
    <n v="367354.5"/>
    <n v="9708266.8000000007"/>
    <x v="4"/>
    <s v="TORA"/>
    <s v="90├ 100"/>
    <s v="Tachigali"/>
    <s v="FOD"/>
    <n v="39.152116000606256"/>
    <n v="50"/>
    <x v="1"/>
    <s v="Inferior"/>
    <s v="Não"/>
    <x v="1"/>
    <n v="1.2782756240555279E-3"/>
    <n v="1.6106272863099649E-2"/>
  </r>
  <r>
    <n v="1"/>
    <x v="0"/>
    <n v="40"/>
    <n v="1027"/>
    <x v="29"/>
    <x v="29"/>
    <n v="307"/>
    <x v="226"/>
    <n v="21"/>
    <x v="226"/>
    <n v="11.025142760129013"/>
    <n v="1"/>
    <n v="367352"/>
    <n v="9708263.5999999903"/>
    <x v="1"/>
    <s v="TORA"/>
    <s v="90├ 100"/>
    <s v="Alexa"/>
    <s v="FOD"/>
    <n v="39.788735772973837"/>
    <n v="50"/>
    <x v="1"/>
    <s v="Inferior"/>
    <s v="Não"/>
    <x v="0"/>
    <n v="1.3122482468125069E-3"/>
    <n v="1.9290049228143851E-2"/>
  </r>
  <r>
    <n v="1"/>
    <x v="0"/>
    <n v="40"/>
    <n v="1028"/>
    <x v="29"/>
    <x v="29"/>
    <n v="302"/>
    <x v="227"/>
    <n v="20"/>
    <x v="227"/>
    <n v="10.160897200827254"/>
    <n v="1"/>
    <n v="367025.299999999"/>
    <n v="9708566.4000000004"/>
    <x v="1"/>
    <s v="TORA"/>
    <s v="90├ 100"/>
    <s v="Alexa"/>
    <s v="FOD"/>
    <n v="39.788735772973837"/>
    <n v="50"/>
    <x v="1"/>
    <s v="Inferior"/>
    <s v="Não"/>
    <x v="0"/>
    <n v="1.2698520843965225E-3"/>
    <n v="1.7777929181551314E-2"/>
  </r>
  <r>
    <n v="1"/>
    <x v="0"/>
    <n v="40"/>
    <n v="1029"/>
    <x v="74"/>
    <x v="74"/>
    <n v="241"/>
    <x v="47"/>
    <n v="19"/>
    <x v="47"/>
    <n v="6.1471790360640464"/>
    <n v="2"/>
    <n v="367382.5"/>
    <n v="9708254"/>
    <x v="1"/>
    <s v="TORA"/>
    <s v="70├ 80"/>
    <s v="Apuleia"/>
    <s v="FOD"/>
    <n v="49.019722472303762"/>
    <n v="59.019722472303762"/>
    <x v="1"/>
    <s v="Inferior"/>
    <s v="Não"/>
    <x v="0"/>
    <n v="8.0867373047053225E-4"/>
    <n v="1.0755360615258077E-2"/>
  </r>
  <r>
    <n v="1"/>
    <x v="0"/>
    <n v="40"/>
    <n v="1030"/>
    <x v="64"/>
    <x v="64"/>
    <n v="170"/>
    <x v="12"/>
    <n v="20"/>
    <x v="12"/>
    <n v="3.2197044987490426"/>
    <n v="1"/>
    <n v="367381.799999999"/>
    <n v="9708253.1999999899"/>
    <x v="4"/>
    <s v="TORA"/>
    <s v="50├ 60"/>
    <s v="Cedrelinga"/>
    <s v="FOD"/>
    <n v="38.515496228238675"/>
    <n v="50"/>
    <x v="1"/>
    <s v="Inferior"/>
    <s v="Não"/>
    <x v="1"/>
    <n v="4.0238065478553035E-4"/>
    <n v="5.633329166997424E-3"/>
  </r>
  <r>
    <n v="1"/>
    <x v="0"/>
    <n v="40"/>
    <n v="1031"/>
    <x v="29"/>
    <x v="29"/>
    <n v="400"/>
    <x v="48"/>
    <n v="21"/>
    <x v="48"/>
    <n v="18.716621307606889"/>
    <n v="1"/>
    <n v="367384.09999999899"/>
    <n v="9708251.1999999899"/>
    <x v="1"/>
    <s v="TORA"/>
    <s v="120├ 130"/>
    <s v="Alexa"/>
    <s v="FOD"/>
    <n v="39.788735772973837"/>
    <n v="50"/>
    <x v="1"/>
    <s v="Inferior"/>
    <s v="Não"/>
    <x v="0"/>
    <n v="2.2277129676707558E-3"/>
    <n v="3.2747380624760111E-2"/>
  </r>
  <r>
    <n v="1"/>
    <x v="0"/>
    <n v="40"/>
    <n v="1032"/>
    <x v="29"/>
    <x v="29"/>
    <n v="255"/>
    <x v="129"/>
    <n v="20"/>
    <x v="129"/>
    <n v="7.2443351221853449"/>
    <n v="1"/>
    <n v="367377.5"/>
    <n v="9708238.1999999899"/>
    <x v="1"/>
    <s v="TORA"/>
    <s v="80├ 90"/>
    <s v="Alexa"/>
    <s v="FOD"/>
    <n v="39.788735772973837"/>
    <n v="50"/>
    <x v="1"/>
    <s v="Inferior"/>
    <s v="Não"/>
    <x v="0"/>
    <n v="9.053564732674432E-4"/>
    <n v="1.2674990625744204E-2"/>
  </r>
  <r>
    <n v="1"/>
    <x v="0"/>
    <n v="40"/>
    <n v="1033"/>
    <x v="29"/>
    <x v="29"/>
    <n v="255"/>
    <x v="129"/>
    <n v="20"/>
    <x v="129"/>
    <n v="7.2443351221853449"/>
    <n v="1"/>
    <n v="367384.09999999899"/>
    <n v="9708251.1999999899"/>
    <x v="1"/>
    <s v="TORA"/>
    <s v="80├ 90"/>
    <s v="Alexa"/>
    <s v="FOD"/>
    <n v="39.788735772973837"/>
    <n v="50"/>
    <x v="1"/>
    <s v="Inferior"/>
    <s v="Não"/>
    <x v="0"/>
    <n v="9.053564732674432E-4"/>
    <n v="1.2674990625744204E-2"/>
  </r>
  <r>
    <n v="1"/>
    <x v="0"/>
    <n v="40"/>
    <n v="1034"/>
    <x v="2"/>
    <x v="2"/>
    <n v="300"/>
    <x v="9"/>
    <n v="21"/>
    <x v="9"/>
    <n v="10.528099485528875"/>
    <n v="1"/>
    <n v="367372"/>
    <n v="9708231"/>
    <x v="1"/>
    <s v="TORA"/>
    <s v="90├ 100"/>
    <s v="Parkia"/>
    <s v="FOD"/>
    <n v="39.788735772973837"/>
    <n v="50"/>
    <x v="1"/>
    <s v="Inferior"/>
    <s v="Não"/>
    <x v="0"/>
    <n v="1.2530885443148001E-3"/>
    <n v="1.842040160142756E-2"/>
  </r>
  <r>
    <n v="1"/>
    <x v="0"/>
    <n v="40"/>
    <n v="1035"/>
    <x v="41"/>
    <x v="41"/>
    <n v="160"/>
    <x v="1"/>
    <n v="14"/>
    <x v="1"/>
    <n v="1.9964396061447354"/>
    <n v="2"/>
    <n v="367375.799999999"/>
    <n v="9708227.6999999899"/>
    <x v="1"/>
    <s v="TORA"/>
    <s v="50├ 60"/>
    <s v="Qualea"/>
    <s v="FOD"/>
    <n v="40.107045659157627"/>
    <n v="50.107045659157627"/>
    <x v="1"/>
    <s v="Inferior"/>
    <s v="Não"/>
    <x v="0"/>
    <n v="3.5643407482732108E-4"/>
    <n v="3.4930539333077461E-3"/>
  </r>
  <r>
    <n v="1"/>
    <x v="0"/>
    <n v="40"/>
    <n v="1036"/>
    <x v="22"/>
    <x v="22"/>
    <n v="179"/>
    <x v="150"/>
    <n v="21"/>
    <x v="150"/>
    <n v="3.7481203957314522"/>
    <n v="1"/>
    <n v="367399.9"/>
    <n v="9708207.8000000007"/>
    <x v="4"/>
    <s v="TORA"/>
    <s v="50├ 60"/>
    <s v="Hymenaea"/>
    <s v="FOD"/>
    <n v="41.38028520389279"/>
    <n v="51.38028520389279"/>
    <x v="1"/>
    <s v="Inferior"/>
    <s v="Não"/>
    <x v="1"/>
    <n v="4.4611344498211684E-4"/>
    <n v="6.5578676412371166E-3"/>
  </r>
  <r>
    <n v="1"/>
    <x v="0"/>
    <n v="40"/>
    <n v="1037"/>
    <x v="10"/>
    <x v="10"/>
    <n v="211"/>
    <x v="158"/>
    <n v="25"/>
    <x v="158"/>
    <n v="6.2000200687199882"/>
    <n v="1"/>
    <n v="367419.9"/>
    <n v="9708220.6999999899"/>
    <x v="4"/>
    <s v="TORA"/>
    <s v="60├ 70"/>
    <s v="Astronium"/>
    <s v="FOD"/>
    <n v="40.107045659157627"/>
    <n v="50.107045659157627"/>
    <x v="1"/>
    <s v="Inferior"/>
    <s v="Não"/>
    <x v="1"/>
    <n v="6.1987505646043581E-4"/>
    <n v="1.0847813488057627E-2"/>
  </r>
  <r>
    <n v="1"/>
    <x v="0"/>
    <n v="40"/>
    <n v="1038"/>
    <x v="22"/>
    <x v="22"/>
    <n v="304"/>
    <x v="207"/>
    <n v="25"/>
    <x v="207"/>
    <n v="12.869905318183022"/>
    <n v="1"/>
    <n v="367408.4"/>
    <n v="9708204.0999999903"/>
    <x v="4"/>
    <s v="TORA"/>
    <s v="90├ 100"/>
    <s v="Hymenaea"/>
    <s v="FOD"/>
    <n v="41.38028520389279"/>
    <n v="51.38028520389279"/>
    <x v="1"/>
    <s v="Inferior"/>
    <s v="Não"/>
    <x v="1"/>
    <n v="1.2867270101266286E-3"/>
    <n v="2.2517722677215999E-2"/>
  </r>
  <r>
    <n v="1"/>
    <x v="0"/>
    <n v="40"/>
    <n v="1039"/>
    <x v="24"/>
    <x v="24"/>
    <n v="130"/>
    <x v="0"/>
    <n v="13"/>
    <x v="0"/>
    <n v="1.2238219349051291"/>
    <n v="1"/>
    <n v="367424.299999999"/>
    <n v="9708224.8000000007"/>
    <x v="0"/>
    <s v="TORETE"/>
    <s v="40├ 50"/>
    <s v="Virola"/>
    <s v="FOD"/>
    <n v="38.197186342054884"/>
    <n v="50"/>
    <x v="0"/>
    <s v="Inferior"/>
    <s v="Não"/>
    <x v="0"/>
    <n v="2.3530218221022364E-4"/>
    <n v="2.1412498581130346E-3"/>
  </r>
  <r>
    <n v="1"/>
    <x v="0"/>
    <n v="40"/>
    <n v="1040"/>
    <x v="29"/>
    <x v="29"/>
    <n v="298"/>
    <x v="228"/>
    <n v="19"/>
    <x v="228"/>
    <n v="9.3988410516112264"/>
    <n v="1"/>
    <n v="367455.2"/>
    <n v="9708196.0999999903"/>
    <x v="1"/>
    <s v="TORA"/>
    <s v="90├ 100"/>
    <s v="Alexa"/>
    <s v="FOD"/>
    <n v="39.788735772973837"/>
    <n v="50"/>
    <x v="1"/>
    <s v="Inferior"/>
    <s v="Não"/>
    <x v="0"/>
    <n v="1.2364363898814614E-3"/>
    <n v="1.6444603985423432E-2"/>
  </r>
  <r>
    <n v="1"/>
    <x v="0"/>
    <n v="40"/>
    <n v="1041"/>
    <x v="15"/>
    <x v="15"/>
    <n v="313"/>
    <x v="23"/>
    <n v="21"/>
    <x v="23"/>
    <n v="11.460304205530873"/>
    <n v="1"/>
    <n v="367524.799999999"/>
    <n v="9708134.1999999899"/>
    <x v="4"/>
    <s v="TORA"/>
    <s v="90├ 100"/>
    <s v="Lecythis"/>
    <s v="FOD"/>
    <n v="38.833806114422465"/>
    <n v="50"/>
    <x v="1"/>
    <s v="Inferior"/>
    <s v="Não"/>
    <x v="1"/>
    <n v="1.3640425733108519E-3"/>
    <n v="2.0051425827669524E-2"/>
  </r>
  <r>
    <n v="1"/>
    <x v="0"/>
    <n v="40"/>
    <n v="1042"/>
    <x v="30"/>
    <x v="30"/>
    <n v="200"/>
    <x v="14"/>
    <n v="15"/>
    <x v="14"/>
    <n v="3.3422538049298014"/>
    <n v="1"/>
    <n v="367525.59999999899"/>
    <n v="9708133.5"/>
    <x v="4"/>
    <s v="TORA"/>
    <s v="60├ 70"/>
    <s v="Apuleia"/>
    <s v="FOD"/>
    <n v="39.788735772973837"/>
    <n v="50"/>
    <x v="1"/>
    <s v="Inferior"/>
    <s v="Não"/>
    <x v="1"/>
    <n v="5.5692824191768894E-4"/>
    <n v="5.847746540135733E-3"/>
  </r>
  <r>
    <n v="1"/>
    <x v="0"/>
    <n v="40"/>
    <n v="1043"/>
    <x v="56"/>
    <x v="56"/>
    <n v="141"/>
    <x v="144"/>
    <n v="22"/>
    <x v="144"/>
    <n v="2.4364027561796773"/>
    <n v="1"/>
    <n v="367546.9"/>
    <n v="9708073.6999999899"/>
    <x v="0"/>
    <s v="TORETE"/>
    <s v="40├ 50"/>
    <s v="Cordia"/>
    <s v="FOD"/>
    <n v="40.425355545341418"/>
    <n v="50.425355545341418"/>
    <x v="0"/>
    <s v="Inferior"/>
    <s v="Não"/>
    <x v="1"/>
    <n v="2.7680725943913934E-4"/>
    <n v="4.2628317953627452E-3"/>
  </r>
  <r>
    <n v="1"/>
    <x v="0"/>
    <n v="40"/>
    <n v="1044"/>
    <x v="14"/>
    <x v="14"/>
    <n v="199"/>
    <x v="229"/>
    <n v="21"/>
    <x v="229"/>
    <n v="4.6324807525158773"/>
    <n v="1"/>
    <n v="367559.2"/>
    <n v="9708074.9000000004"/>
    <x v="1"/>
    <s v="TORA"/>
    <s v="60├ 70"/>
    <s v="Hymenolobium"/>
    <s v="FOD"/>
    <n v="41.38028520389279"/>
    <n v="51.38028520389279"/>
    <x v="1"/>
    <s v="Inferior"/>
    <s v="Não"/>
    <x v="1"/>
    <n v="5.5137288270456E-4"/>
    <n v="8.1051813757570309E-3"/>
  </r>
  <r>
    <n v="1"/>
    <x v="0"/>
    <n v="40"/>
    <n v="1045"/>
    <x v="62"/>
    <x v="62"/>
    <n v="201"/>
    <x v="203"/>
    <n v="19"/>
    <x v="203"/>
    <n v="4.2759625391440164"/>
    <n v="1"/>
    <n v="367559.299999999"/>
    <n v="9708073.4000000004"/>
    <x v="1"/>
    <s v="TORA"/>
    <s v="60├ 70"/>
    <s v="Swartzia"/>
    <s v="FOD"/>
    <n v="42.335214862444161"/>
    <n v="52.335214862444161"/>
    <x v="1"/>
    <s v="Inferior"/>
    <s v="Não"/>
    <x v="0"/>
    <n v="5.6251144754291399E-4"/>
    <n v="7.4814022523207544E-3"/>
  </r>
  <r>
    <n v="1"/>
    <x v="0"/>
    <n v="40"/>
    <n v="1046"/>
    <x v="5"/>
    <x v="5"/>
    <n v="210"/>
    <x v="87"/>
    <n v="20"/>
    <x v="87"/>
    <n v="4.9131130932468077"/>
    <n v="1"/>
    <n v="367554.7"/>
    <n v="9708064.0999999903"/>
    <x v="4"/>
    <s v="TORA"/>
    <s v="60├ 70"/>
    <s v="Tachigali"/>
    <s v="FOD"/>
    <n v="39.152116000606256"/>
    <n v="50"/>
    <x v="1"/>
    <s v="Inferior"/>
    <s v="Não"/>
    <x v="1"/>
    <n v="6.1401338671425204E-4"/>
    <n v="8.5961874139995273E-3"/>
  </r>
  <r>
    <n v="1"/>
    <x v="0"/>
    <n v="40"/>
    <n v="1047"/>
    <x v="41"/>
    <x v="41"/>
    <n v="162"/>
    <x v="42"/>
    <n v="19"/>
    <x v="42"/>
    <n v="2.7776134471249621"/>
    <n v="1"/>
    <n v="367564.9"/>
    <n v="9708065"/>
    <x v="1"/>
    <s v="TORA"/>
    <s v="50├ 60"/>
    <s v="Qualea"/>
    <s v="FOD"/>
    <n v="40.107045659157627"/>
    <n v="50.107045659157627"/>
    <x v="1"/>
    <s v="Inferior"/>
    <s v="Não"/>
    <x v="0"/>
    <n v="3.6540061952219585E-4"/>
    <n v="4.8598282396452048E-3"/>
  </r>
  <r>
    <n v="1"/>
    <x v="0"/>
    <n v="40"/>
    <n v="1048"/>
    <x v="39"/>
    <x v="39"/>
    <n v="479"/>
    <x v="230"/>
    <n v="22"/>
    <x v="230"/>
    <n v="28.117835359419615"/>
    <n v="1"/>
    <n v="367564.9"/>
    <n v="9708065"/>
    <x v="3"/>
    <s v="TORA"/>
    <s v="150├ 160"/>
    <s v="Bertholletia"/>
    <s v="FOD"/>
    <n v="41.38028520389279"/>
    <n v="51.38028520389279"/>
    <x v="1"/>
    <s v="Inferior"/>
    <s v="Protegida"/>
    <x v="0"/>
    <n v="3.1945543188459115E-3"/>
    <n v="4.9196136510227036E-2"/>
  </r>
  <r>
    <n v="1"/>
    <x v="0"/>
    <n v="40"/>
    <n v="1049"/>
    <x v="19"/>
    <x v="19"/>
    <n v="206"/>
    <x v="122"/>
    <n v="19"/>
    <x v="122"/>
    <n v="4.4913429447566999"/>
    <n v="1"/>
    <n v="367572.4"/>
    <n v="9708073.0999999903"/>
    <x v="4"/>
    <s v="TORA"/>
    <s v="60├ 70"/>
    <s v="Piptadenia"/>
    <s v="FOD"/>
    <n v="39.788735772973837"/>
    <n v="50"/>
    <x v="1"/>
    <s v="Inferior"/>
    <s v="Não"/>
    <x v="1"/>
    <n v="5.9084517185047623E-4"/>
    <n v="7.8582407856113319E-3"/>
  </r>
  <r>
    <n v="1"/>
    <x v="0"/>
    <n v="40"/>
    <n v="1050"/>
    <x v="5"/>
    <x v="5"/>
    <n v="232"/>
    <x v="69"/>
    <n v="18"/>
    <x v="69"/>
    <n v="5.3968040638962504"/>
    <n v="1"/>
    <n v="367573.799999999"/>
    <n v="9708073.3000000007"/>
    <x v="4"/>
    <s v="TORA"/>
    <s v="70├ 80"/>
    <s v="Tachigali"/>
    <s v="FOD"/>
    <n v="39.152116000606256"/>
    <n v="50"/>
    <x v="1"/>
    <s v="Inferior"/>
    <s v="Não"/>
    <x v="1"/>
    <n v="7.4940264232444247E-4"/>
    <n v="9.4424732932879736E-3"/>
  </r>
  <r>
    <n v="1"/>
    <x v="0"/>
    <n v="40"/>
    <n v="1051"/>
    <x v="63"/>
    <x v="63"/>
    <n v="203"/>
    <x v="56"/>
    <n v="15"/>
    <x v="56"/>
    <n v="3.4432734261838056"/>
    <n v="1"/>
    <n v="367629.59999999899"/>
    <n v="9708034.4000000004"/>
    <x v="1"/>
    <s v="TORA"/>
    <s v="60├ 70"/>
    <s v="Ocotea"/>
    <s v="FOD"/>
    <n v="39.470425886790046"/>
    <n v="50"/>
    <x v="1"/>
    <s v="Inferior"/>
    <s v="Não"/>
    <x v="1"/>
    <n v="5.7376139802965123E-4"/>
    <n v="6.0244946793113372E-3"/>
  </r>
  <r>
    <n v="1"/>
    <x v="0"/>
    <n v="40"/>
    <n v="1052"/>
    <x v="26"/>
    <x v="26"/>
    <n v="371"/>
    <x v="92"/>
    <n v="22"/>
    <x v="92"/>
    <n v="16.867809052025908"/>
    <n v="1"/>
    <n v="367653.59999999899"/>
    <n v="9707977.9000000004"/>
    <x v="4"/>
    <s v="TORA"/>
    <s v="110├ 120"/>
    <s v="Couratari"/>
    <s v="FOD"/>
    <n v="38.833806114422465"/>
    <n v="50"/>
    <x v="1"/>
    <s v="Inferior"/>
    <s v="Não"/>
    <x v="1"/>
    <n v="1.916404003644816E-3"/>
    <n v="2.9512621656130167E-2"/>
  </r>
  <r>
    <n v="1"/>
    <x v="0"/>
    <n v="40"/>
    <n v="1053"/>
    <x v="10"/>
    <x v="10"/>
    <n v="333"/>
    <x v="231"/>
    <n v="23"/>
    <x v="231"/>
    <n v="14.20706865003633"/>
    <n v="1"/>
    <n v="367656"/>
    <n v="9707971.9000000004"/>
    <x v="4"/>
    <s v="TORA"/>
    <s v="100├ 110"/>
    <s v="Astronium"/>
    <s v="FOD"/>
    <n v="40.107045659157627"/>
    <n v="50.107045659157627"/>
    <x v="1"/>
    <s v="Inferior"/>
    <s v="Não"/>
    <x v="1"/>
    <n v="1.5439303954502654E-3"/>
    <n v="2.4857279366749269E-2"/>
  </r>
  <r>
    <n v="1"/>
    <x v="0"/>
    <n v="40"/>
    <n v="1054"/>
    <x v="29"/>
    <x v="29"/>
    <n v="190"/>
    <x v="41"/>
    <n v="20"/>
    <x v="41"/>
    <n v="4.021845411932194"/>
    <n v="1"/>
    <n v="367651.2"/>
    <n v="9707981.8000000007"/>
    <x v="1"/>
    <s v="TORA"/>
    <s v="60├ 70"/>
    <s v="Alexa"/>
    <s v="FOD"/>
    <n v="39.788735772973837"/>
    <n v="50"/>
    <x v="1"/>
    <s v="Inferior"/>
    <s v="Não"/>
    <x v="0"/>
    <n v="5.0262773833071434E-4"/>
    <n v="7.0367883366299986E-3"/>
  </r>
  <r>
    <n v="1"/>
    <x v="0"/>
    <n v="40"/>
    <n v="1055"/>
    <x v="56"/>
    <x v="56"/>
    <n v="130"/>
    <x v="0"/>
    <n v="20"/>
    <x v="0"/>
    <n v="1.8828029767771219"/>
    <n v="1"/>
    <n v="367686.422727041"/>
    <n v="9707959.6981911305"/>
    <x v="0"/>
    <s v="TORETE"/>
    <s v="40├ 50"/>
    <s v="Cordia"/>
    <s v="FOD"/>
    <n v="40.425355545341418"/>
    <n v="50.425355545341418"/>
    <x v="0"/>
    <s v="Inferior"/>
    <s v="Não"/>
    <x v="1"/>
    <n v="2.3530218221022364E-4"/>
    <n v="3.2942305509431305E-3"/>
  </r>
  <r>
    <n v="1"/>
    <x v="0"/>
    <n v="40"/>
    <n v="1056"/>
    <x v="30"/>
    <x v="30"/>
    <n v="241"/>
    <x v="47"/>
    <n v="20"/>
    <x v="47"/>
    <n v="6.4707147748042591"/>
    <n v="1"/>
    <n v="367663.09999999899"/>
    <n v="9707977.9000000004"/>
    <x v="4"/>
    <s v="TORA"/>
    <s v="70├ 80"/>
    <s v="Apuleia"/>
    <s v="FOD"/>
    <n v="39.788735772973837"/>
    <n v="50"/>
    <x v="1"/>
    <s v="Inferior"/>
    <s v="Não"/>
    <x v="1"/>
    <n v="8.0867373047053225E-4"/>
    <n v="1.132143222658745E-2"/>
  </r>
  <r>
    <n v="1"/>
    <x v="0"/>
    <n v="40"/>
    <n v="1057"/>
    <x v="5"/>
    <x v="5"/>
    <n v="276"/>
    <x v="232"/>
    <n v="16"/>
    <x v="232"/>
    <n v="6.789320689182202"/>
    <n v="1"/>
    <n v="367673.5"/>
    <n v="9707991.4000000004"/>
    <x v="4"/>
    <s v="TORA"/>
    <s v="80├ 90"/>
    <s v="Tachigali"/>
    <s v="FOD"/>
    <n v="39.152116000606256"/>
    <n v="50"/>
    <x v="1"/>
    <s v="Inferior"/>
    <s v="Não"/>
    <x v="1"/>
    <n v="1.0606141439080468E-3"/>
    <n v="1.1878878411770124E-2"/>
  </r>
  <r>
    <n v="1"/>
    <x v="0"/>
    <n v="41"/>
    <n v="1058"/>
    <x v="5"/>
    <x v="5"/>
    <n v="146"/>
    <x v="29"/>
    <n v="11"/>
    <x v="29"/>
    <n v="1.3061305052745336"/>
    <n v="1"/>
    <n v="367661.4"/>
    <n v="9707961.0999999903"/>
    <x v="0"/>
    <s v="TORETE"/>
    <s v="40├ 50"/>
    <s v="Tachigali"/>
    <s v="FOD"/>
    <n v="39.152116000606256"/>
    <n v="50"/>
    <x v="0"/>
    <s v="Inferior"/>
    <s v="Não"/>
    <x v="1"/>
    <n v="2.9678706011793647E-4"/>
    <n v="2.2852603629081106E-3"/>
  </r>
  <r>
    <n v="1"/>
    <x v="0"/>
    <n v="41"/>
    <n v="1059"/>
    <x v="5"/>
    <x v="5"/>
    <n v="180"/>
    <x v="22"/>
    <n v="15"/>
    <x v="22"/>
    <n v="2.7072255819931397"/>
    <n v="1"/>
    <n v="367649.7"/>
    <n v="9707954"/>
    <x v="4"/>
    <s v="TORA"/>
    <s v="50├ 60"/>
    <s v="Tachigali"/>
    <s v="FOD"/>
    <n v="39.152116000606256"/>
    <n v="50"/>
    <x v="1"/>
    <s v="Inferior"/>
    <s v="Não"/>
    <x v="1"/>
    <n v="4.5111187595332813E-4"/>
    <n v="4.7366746975099454E-3"/>
  </r>
  <r>
    <n v="1"/>
    <x v="0"/>
    <n v="41"/>
    <n v="1060"/>
    <x v="63"/>
    <x v="63"/>
    <n v="192"/>
    <x v="55"/>
    <n v="15"/>
    <x v="55"/>
    <n v="3.0802211066233052"/>
    <n v="1"/>
    <n v="367658.70027335599"/>
    <n v="9707921.1278207898"/>
    <x v="1"/>
    <s v="TORA"/>
    <s v="60├ 70"/>
    <s v="Ocotea"/>
    <s v="FOD"/>
    <n v="39.470425886790046"/>
    <n v="50"/>
    <x v="1"/>
    <s v="Inferior"/>
    <s v="Não"/>
    <x v="1"/>
    <n v="5.1326506775134213E-4"/>
    <n v="5.3892832113890919E-3"/>
  </r>
  <r>
    <n v="1"/>
    <x v="0"/>
    <n v="41"/>
    <n v="1061"/>
    <x v="29"/>
    <x v="29"/>
    <n v="315"/>
    <x v="133"/>
    <n v="22"/>
    <x v="133"/>
    <n v="12.159954905785852"/>
    <n v="1"/>
    <n v="367631.799999999"/>
    <n v="9707932.4000000004"/>
    <x v="1"/>
    <s v="TORA"/>
    <s v="100├ 110"/>
    <s v="Alexa"/>
    <s v="FOD"/>
    <n v="39.788735772973837"/>
    <n v="50"/>
    <x v="1"/>
    <s v="Inferior"/>
    <s v="Não"/>
    <x v="0"/>
    <n v="1.3815301201070673E-3"/>
    <n v="2.1275563849648838E-2"/>
  </r>
  <r>
    <n v="1"/>
    <x v="0"/>
    <n v="41"/>
    <n v="1062"/>
    <x v="10"/>
    <x v="10"/>
    <n v="296"/>
    <x v="118"/>
    <n v="23"/>
    <x v="118"/>
    <n v="11.225338192621297"/>
    <n v="1"/>
    <n v="367623.5"/>
    <n v="9707933"/>
    <x v="4"/>
    <s v="TORA"/>
    <s v="90├ 100"/>
    <s v="Astronium"/>
    <s v="FOD"/>
    <n v="40.107045659157627"/>
    <n v="50.107045659157627"/>
    <x v="1"/>
    <s v="Inferior"/>
    <s v="Não"/>
    <x v="1"/>
    <n v="1.219895621096506E-3"/>
    <n v="1.9640319499653745E-2"/>
  </r>
  <r>
    <n v="1"/>
    <x v="0"/>
    <n v="41"/>
    <n v="1063"/>
    <x v="15"/>
    <x v="15"/>
    <n v="325"/>
    <x v="107"/>
    <n v="22"/>
    <x v="107"/>
    <n v="12.94427046534271"/>
    <n v="1"/>
    <n v="367628.4"/>
    <n v="9707939.4000000004"/>
    <x v="4"/>
    <s v="TORA"/>
    <s v="100├ 110"/>
    <s v="Lecythis"/>
    <s v="FOD"/>
    <n v="38.833806114422465"/>
    <n v="50"/>
    <x v="1"/>
    <s v="Inferior"/>
    <s v="Não"/>
    <x v="1"/>
    <n v="1.4706386388138974E-3"/>
    <n v="2.2647835037734015E-2"/>
  </r>
  <r>
    <n v="1"/>
    <x v="0"/>
    <n v="41"/>
    <n v="1064"/>
    <x v="6"/>
    <x v="6"/>
    <n v="192"/>
    <x v="55"/>
    <n v="16"/>
    <x v="55"/>
    <n v="3.2855691803981921"/>
    <n v="1"/>
    <n v="367621.9"/>
    <n v="9707933.3000000007"/>
    <x v="1"/>
    <s v="TORA"/>
    <s v="60├ 70"/>
    <s v="Dimorphandra"/>
    <s v="FOD"/>
    <n v="39.788735772973837"/>
    <n v="50"/>
    <x v="1"/>
    <s v="Inferior"/>
    <s v="Não"/>
    <x v="0"/>
    <n v="5.1326506775134213E-4"/>
    <n v="5.7485687588150315E-3"/>
  </r>
  <r>
    <n v="1"/>
    <x v="0"/>
    <n v="41"/>
    <n v="1065"/>
    <x v="15"/>
    <x v="15"/>
    <n v="310"/>
    <x v="104"/>
    <n v="20"/>
    <x v="104"/>
    <n v="10.706353021791795"/>
    <n v="1"/>
    <n v="367613.9"/>
    <n v="9707940.1999999899"/>
    <x v="4"/>
    <s v="TORA"/>
    <s v="90├ 100"/>
    <s v="Lecythis"/>
    <s v="FOD"/>
    <n v="38.833806114422465"/>
    <n v="50"/>
    <x v="1"/>
    <s v="Inferior"/>
    <s v="Não"/>
    <x v="1"/>
    <n v="1.3380201012072475E-3"/>
    <n v="1.8732281416901461E-2"/>
  </r>
  <r>
    <n v="1"/>
    <x v="0"/>
    <n v="41"/>
    <n v="1066"/>
    <x v="63"/>
    <x v="63"/>
    <n v="198"/>
    <x v="177"/>
    <n v="19"/>
    <x v="177"/>
    <n v="4.149274408668151"/>
    <n v="1"/>
    <n v="367615.799999999"/>
    <n v="9707942.5999999903"/>
    <x v="1"/>
    <s v="TORA"/>
    <s v="60├ 70"/>
    <s v="Ocotea"/>
    <s v="FOD"/>
    <n v="39.470425886790046"/>
    <n v="50"/>
    <x v="1"/>
    <s v="Inferior"/>
    <s v="Não"/>
    <x v="1"/>
    <n v="5.4584536990352696E-4"/>
    <n v="7.259743419716907E-3"/>
  </r>
  <r>
    <n v="1"/>
    <x v="0"/>
    <n v="41"/>
    <n v="1067"/>
    <x v="39"/>
    <x v="39"/>
    <n v="369"/>
    <x v="197"/>
    <n v="22"/>
    <x v="197"/>
    <n v="16.686436078878383"/>
    <n v="1"/>
    <n v="367633.5"/>
    <n v="9707965.6999999899"/>
    <x v="3"/>
    <s v="TORA"/>
    <s v="110├ 120"/>
    <s v="Bertholletia"/>
    <s v="FOD"/>
    <n v="41.38028520389279"/>
    <n v="51.38028520389279"/>
    <x v="1"/>
    <s v="Inferior"/>
    <s v="Protegida"/>
    <x v="0"/>
    <n v="1.8957976586938615E-3"/>
    <n v="2.9195283943885469E-2"/>
  </r>
  <r>
    <n v="1"/>
    <x v="0"/>
    <n v="41"/>
    <n v="1068"/>
    <x v="29"/>
    <x v="29"/>
    <n v="236"/>
    <x v="120"/>
    <n v="21"/>
    <x v="120"/>
    <n v="6.5152558771779594"/>
    <n v="1"/>
    <n v="367643.299999999"/>
    <n v="9707978.5"/>
    <x v="1"/>
    <s v="TORA"/>
    <s v="70├ 80"/>
    <s v="Alexa"/>
    <s v="FOD"/>
    <n v="39.788735772973837"/>
    <n v="50"/>
    <x v="1"/>
    <s v="Inferior"/>
    <s v="Não"/>
    <x v="0"/>
    <n v="7.7546688404619025E-4"/>
    <n v="1.1399363195478997E-2"/>
  </r>
  <r>
    <n v="1"/>
    <x v="0"/>
    <n v="41"/>
    <n v="1069"/>
    <x v="6"/>
    <x v="6"/>
    <n v="170"/>
    <x v="12"/>
    <n v="16"/>
    <x v="12"/>
    <n v="2.5757635989992345"/>
    <n v="1"/>
    <n v="367624.799999999"/>
    <n v="9707985.5999999903"/>
    <x v="1"/>
    <s v="TORA"/>
    <s v="50├ 60"/>
    <s v="Dimorphandra"/>
    <s v="FOD"/>
    <n v="39.788735772973837"/>
    <n v="50"/>
    <x v="1"/>
    <s v="Inferior"/>
    <s v="Não"/>
    <x v="0"/>
    <n v="4.0238065478553035E-4"/>
    <n v="4.5066633335979402E-3"/>
  </r>
  <r>
    <n v="1"/>
    <x v="0"/>
    <n v="41"/>
    <n v="1070"/>
    <x v="5"/>
    <x v="5"/>
    <n v="400"/>
    <x v="48"/>
    <n v="19"/>
    <x v="48"/>
    <n v="16.93408594497766"/>
    <n v="1"/>
    <n v="367622.2"/>
    <n v="9707990.5"/>
    <x v="4"/>
    <s v="TORA"/>
    <s v="120├ 130"/>
    <s v="Tachigali"/>
    <s v="FOD"/>
    <n v="39.152116000606256"/>
    <n v="50"/>
    <x v="1"/>
    <s v="Inferior"/>
    <s v="Não"/>
    <x v="1"/>
    <n v="2.2277129676707558E-3"/>
    <n v="2.962858247002105E-2"/>
  </r>
  <r>
    <n v="1"/>
    <x v="0"/>
    <n v="41"/>
    <n v="1071"/>
    <x v="5"/>
    <x v="5"/>
    <n v="393"/>
    <x v="186"/>
    <n v="20"/>
    <x v="186"/>
    <n v="17.206925263920098"/>
    <n v="1"/>
    <n v="367586.5"/>
    <n v="9707976.6999999899"/>
    <x v="4"/>
    <s v="TORA"/>
    <s v="120├ 130"/>
    <s v="Tachigali"/>
    <s v="FOD"/>
    <n v="39.152116000606256"/>
    <n v="50"/>
    <x v="1"/>
    <s v="Inferior"/>
    <s v="Não"/>
    <x v="1"/>
    <n v="2.1504252508986283E-3"/>
    <n v="3.0105953512580799E-2"/>
  </r>
  <r>
    <n v="1"/>
    <x v="0"/>
    <n v="41"/>
    <n v="1072"/>
    <x v="44"/>
    <x v="44"/>
    <n v="305"/>
    <x v="219"/>
    <n v="19"/>
    <x v="219"/>
    <n v="9.8455834064471688"/>
    <n v="1"/>
    <n v="367565"/>
    <n v="9708007.8000000007"/>
    <x v="1"/>
    <s v="TORA"/>
    <s v="90├ 100"/>
    <s v="Manilkara"/>
    <s v="FOD"/>
    <n v="41.38028520389279"/>
    <n v="51.38028520389279"/>
    <x v="1"/>
    <s v="Inferior"/>
    <s v="Não"/>
    <x v="1"/>
    <n v="1.2952062426098256E-3"/>
    <n v="1.7226243026710678E-2"/>
  </r>
  <r>
    <n v="1"/>
    <x v="0"/>
    <n v="41"/>
    <n v="1073"/>
    <x v="37"/>
    <x v="37"/>
    <n v="180"/>
    <x v="22"/>
    <n v="18"/>
    <x v="22"/>
    <n v="3.2486706983917677"/>
    <n v="1"/>
    <n v="367563.799999999"/>
    <n v="9708006.1999999899"/>
    <x v="0"/>
    <s v="TORA"/>
    <s v="50├ 60"/>
    <s v="Apeiba"/>
    <s v="FOD"/>
    <n v="54.112680651244418"/>
    <n v="64.112680651244418"/>
    <x v="0"/>
    <s v="Inferior"/>
    <s v="Não"/>
    <x v="0"/>
    <n v="4.5111187595332813E-4"/>
    <n v="5.6840096370119339E-3"/>
  </r>
  <r>
    <n v="1"/>
    <x v="0"/>
    <n v="41"/>
    <n v="1074"/>
    <x v="17"/>
    <x v="17"/>
    <n v="200"/>
    <x v="14"/>
    <n v="21"/>
    <x v="14"/>
    <n v="4.6791553269017223"/>
    <n v="1"/>
    <n v="367557.299999999"/>
    <n v="9708002.5999999903"/>
    <x v="1"/>
    <s v="TORA"/>
    <s v="60├ 70"/>
    <s v="Buchenavia"/>
    <s v="FOD"/>
    <n v="41.38028520389279"/>
    <n v="51.38028520389279"/>
    <x v="1"/>
    <s v="Inferior"/>
    <s v="Não"/>
    <x v="0"/>
    <n v="5.5692824191768894E-4"/>
    <n v="8.1868451561900278E-3"/>
  </r>
  <r>
    <n v="1"/>
    <x v="0"/>
    <n v="41"/>
    <n v="1075"/>
    <x v="26"/>
    <x v="26"/>
    <n v="250"/>
    <x v="46"/>
    <n v="23"/>
    <x v="46"/>
    <n v="8.0074830743109846"/>
    <n v="1"/>
    <n v="367553.7"/>
    <n v="9708004.5"/>
    <x v="4"/>
    <s v="TORA"/>
    <s v="70├ 80"/>
    <s v="Couratari"/>
    <s v="FOD"/>
    <n v="38.833806114422465"/>
    <n v="50"/>
    <x v="1"/>
    <s v="Inferior"/>
    <s v="Não"/>
    <x v="1"/>
    <n v="8.7020037799638919E-4"/>
    <n v="1.4010226085741866E-2"/>
  </r>
  <r>
    <n v="1"/>
    <x v="0"/>
    <n v="41"/>
    <n v="1076"/>
    <x v="5"/>
    <x v="5"/>
    <n v="190"/>
    <x v="41"/>
    <n v="19"/>
    <x v="41"/>
    <n v="3.8207531413355849"/>
    <n v="1"/>
    <n v="367564.2"/>
    <n v="9708046.0999999903"/>
    <x v="4"/>
    <s v="TORA"/>
    <s v="60├ 70"/>
    <s v="Tachigali"/>
    <s v="FOD"/>
    <n v="39.152116000606256"/>
    <n v="50"/>
    <x v="1"/>
    <s v="Inferior"/>
    <s v="Não"/>
    <x v="1"/>
    <n v="5.0262773833071434E-4"/>
    <n v="6.6849489197985E-3"/>
  </r>
  <r>
    <n v="1"/>
    <x v="0"/>
    <n v="41"/>
    <n v="1077"/>
    <x v="5"/>
    <x v="5"/>
    <n v="342"/>
    <x v="51"/>
    <n v="19"/>
    <x v="51"/>
    <n v="12.379240177927297"/>
    <n v="1"/>
    <n v="367552.9"/>
    <n v="9708056.0999999903"/>
    <x v="4"/>
    <s v="TORA"/>
    <s v="100├ 110"/>
    <s v="Tachigali"/>
    <s v="FOD"/>
    <n v="39.152116000606256"/>
    <n v="50"/>
    <x v="1"/>
    <s v="Inferior"/>
    <s v="Não"/>
    <x v="1"/>
    <n v="1.6285138721915146E-3"/>
    <n v="2.1659234500147142E-2"/>
  </r>
  <r>
    <n v="1"/>
    <x v="0"/>
    <n v="41"/>
    <n v="1078"/>
    <x v="24"/>
    <x v="24"/>
    <n v="175"/>
    <x v="13"/>
    <n v="19"/>
    <x v="13"/>
    <n v="3.2412898879058809"/>
    <n v="1"/>
    <n v="367472.299999999"/>
    <n v="9708118.4000000004"/>
    <x v="1"/>
    <s v="TORA"/>
    <s v="50├ 60"/>
    <s v="Virola"/>
    <s v="FOD"/>
    <n v="38.197186342054884"/>
    <n v="50"/>
    <x v="1"/>
    <s v="Inferior"/>
    <s v="Não"/>
    <x v="0"/>
    <n v="4.2639818521823071E-4"/>
    <n v="5.6710958634024677E-3"/>
  </r>
  <r>
    <n v="1"/>
    <x v="0"/>
    <n v="41"/>
    <n v="1079"/>
    <x v="29"/>
    <x v="29"/>
    <n v="314"/>
    <x v="106"/>
    <n v="21"/>
    <x v="106"/>
    <n v="11.533649965280061"/>
    <n v="1"/>
    <n v="367453.2"/>
    <n v="9708095.0999999903"/>
    <x v="1"/>
    <s v="TORA"/>
    <s v="90├ 100"/>
    <s v="Alexa"/>
    <s v="FOD"/>
    <n v="39.788735772973837"/>
    <n v="50"/>
    <x v="1"/>
    <s v="Inferior"/>
    <s v="Não"/>
    <x v="0"/>
    <n v="1.3727724235029122E-3"/>
    <n v="2.0179754625492808E-2"/>
  </r>
  <r>
    <n v="1"/>
    <x v="0"/>
    <n v="41"/>
    <n v="1080"/>
    <x v="26"/>
    <x v="26"/>
    <n v="230"/>
    <x v="40"/>
    <n v="21"/>
    <x v="40"/>
    <n v="6.1881829198275291"/>
    <n v="1"/>
    <n v="367453.2"/>
    <n v="9708095.0999999903"/>
    <x v="4"/>
    <s v="TORA"/>
    <s v="70├ 80"/>
    <s v="Couratari"/>
    <s v="FOD"/>
    <n v="38.833806114422465"/>
    <n v="50"/>
    <x v="1"/>
    <s v="Inferior"/>
    <s v="Não"/>
    <x v="1"/>
    <n v="7.3653759993614395E-4"/>
    <n v="1.0827102719061314E-2"/>
  </r>
  <r>
    <n v="1"/>
    <x v="0"/>
    <n v="41"/>
    <n v="1081"/>
    <x v="63"/>
    <x v="63"/>
    <n v="221"/>
    <x v="233"/>
    <n v="15"/>
    <x v="233"/>
    <n v="4.0809754521644113"/>
    <n v="1"/>
    <n v="367407.7"/>
    <n v="9708155.6999999899"/>
    <x v="4"/>
    <s v="TORA"/>
    <s v="70├ 80"/>
    <s v="Ocotea"/>
    <s v="FOD"/>
    <n v="39.470425886790046"/>
    <n v="50"/>
    <x v="1"/>
    <s v="Inferior"/>
    <s v="Não"/>
    <x v="1"/>
    <n v="6.8002330658754623E-4"/>
    <n v="7.140244719169235E-3"/>
  </r>
  <r>
    <n v="1"/>
    <x v="0"/>
    <n v="41"/>
    <n v="1082"/>
    <x v="29"/>
    <x v="29"/>
    <n v="232"/>
    <x v="69"/>
    <n v="20"/>
    <x v="69"/>
    <n v="5.9964489598847228"/>
    <n v="1"/>
    <n v="367392.799999999"/>
    <n v="9708167.5"/>
    <x v="1"/>
    <s v="TORA"/>
    <s v="70├ 80"/>
    <s v="Alexa"/>
    <s v="FOD"/>
    <n v="39.788735772973837"/>
    <n v="50"/>
    <x v="1"/>
    <s v="Inferior"/>
    <s v="Não"/>
    <x v="0"/>
    <n v="7.4940264232444247E-4"/>
    <n v="1.0491636992542193E-2"/>
  </r>
  <r>
    <n v="1"/>
    <x v="0"/>
    <n v="41"/>
    <n v="1083"/>
    <x v="5"/>
    <x v="5"/>
    <n v="312"/>
    <x v="76"/>
    <n v="18"/>
    <x v="76"/>
    <n v="9.7604506316125974"/>
    <n v="1"/>
    <n v="367388.4"/>
    <n v="9708178.0999999903"/>
    <x v="4"/>
    <s v="TORA"/>
    <s v="90├ 100"/>
    <s v="Tachigali"/>
    <s v="FOD"/>
    <n v="39.152116000606256"/>
    <n v="50"/>
    <x v="1"/>
    <s v="Inferior"/>
    <s v="Não"/>
    <x v="1"/>
    <n v="1.3553405695308877E-3"/>
    <n v="1.7077291176089186E-2"/>
  </r>
  <r>
    <n v="1"/>
    <x v="0"/>
    <n v="41"/>
    <n v="1084"/>
    <x v="15"/>
    <x v="15"/>
    <n v="500"/>
    <x v="194"/>
    <n v="19"/>
    <x v="194"/>
    <n v="26.459509289027601"/>
    <n v="2"/>
    <n v="367374.9"/>
    <n v="9708160.5999999903"/>
    <x v="4"/>
    <s v="TORA"/>
    <s v="150├ 160"/>
    <s v="Lecythis"/>
    <s v="FOD"/>
    <n v="38.833806114422465"/>
    <n v="50"/>
    <x v="1"/>
    <s v="Inferior"/>
    <s v="Não"/>
    <x v="1"/>
    <n v="3.4808015119855568E-3"/>
    <n v="4.6294660109407901E-2"/>
  </r>
  <r>
    <n v="1"/>
    <x v="0"/>
    <n v="41"/>
    <n v="1085"/>
    <x v="29"/>
    <x v="29"/>
    <n v="280"/>
    <x v="70"/>
    <n v="23"/>
    <x v="70"/>
    <n v="10.044586768415698"/>
    <n v="1"/>
    <n v="367390"/>
    <n v="9708190.0999999903"/>
    <x v="1"/>
    <s v="TORA"/>
    <s v="80├ 90"/>
    <s v="Alexa"/>
    <s v="FOD"/>
    <n v="39.788735772973837"/>
    <n v="50"/>
    <x v="1"/>
    <s v="Inferior"/>
    <s v="Não"/>
    <x v="0"/>
    <n v="1.0915793541586703E-3"/>
    <n v="1.7574427601954594E-2"/>
  </r>
  <r>
    <n v="1"/>
    <x v="0"/>
    <n v="41"/>
    <n v="1086"/>
    <x v="50"/>
    <x v="50"/>
    <n v="152"/>
    <x v="35"/>
    <n v="18"/>
    <x v="35"/>
    <n v="2.3165829572729444"/>
    <n v="1"/>
    <n v="367374.4"/>
    <n v="9708187.9000000004"/>
    <x v="0"/>
    <s v="TORETE"/>
    <s v="40├ 50"/>
    <s v="Simarouba"/>
    <s v="FOD"/>
    <n v="42.335214862444161"/>
    <n v="52.335214862444161"/>
    <x v="0"/>
    <s v="Inferior"/>
    <s v="Não"/>
    <x v="0"/>
    <n v="3.2168175253165715E-4"/>
    <n v="4.05319008189888E-3"/>
  </r>
  <r>
    <n v="1"/>
    <x v="0"/>
    <n v="41"/>
    <n v="1087"/>
    <x v="23"/>
    <x v="23"/>
    <n v="157"/>
    <x v="166"/>
    <n v="16"/>
    <x v="166"/>
    <n v="2.1968857076723922"/>
    <n v="1"/>
    <n v="367382.4"/>
    <n v="9708198.1999999899"/>
    <x v="0"/>
    <s v="TORETE"/>
    <s v="40├ 50"/>
    <s v="Parkia"/>
    <s v="FOD"/>
    <n v="40.107045659157627"/>
    <n v="50.107045659157627"/>
    <x v="0"/>
    <s v="Inferior"/>
    <s v="Não"/>
    <x v="1"/>
    <n v="3.4319310587572804E-4"/>
    <n v="3.8437627858081535E-3"/>
  </r>
  <r>
    <n v="1"/>
    <x v="0"/>
    <n v="41"/>
    <n v="1088"/>
    <x v="19"/>
    <x v="19"/>
    <n v="248"/>
    <x v="117"/>
    <n v="17"/>
    <x v="117"/>
    <n v="5.8242560438547404"/>
    <n v="2"/>
    <n v="367384.2"/>
    <n v="9708200.5999999903"/>
    <x v="4"/>
    <s v="TORA"/>
    <s v="70├ 80"/>
    <s v="Piptadenia"/>
    <s v="FOD"/>
    <n v="39.788735772973837"/>
    <n v="50"/>
    <x v="1"/>
    <s v="Inferior"/>
    <s v="Não"/>
    <x v="1"/>
    <n v="8.5633286477263882E-4"/>
    <n v="1.0190361090794402E-2"/>
  </r>
  <r>
    <n v="1"/>
    <x v="0"/>
    <n v="41"/>
    <n v="1089"/>
    <x v="29"/>
    <x v="29"/>
    <n v="340"/>
    <x v="121"/>
    <n v="22"/>
    <x v="121"/>
    <n v="14.16669979449579"/>
    <n v="1"/>
    <n v="367384.7"/>
    <n v="9708202.9000000004"/>
    <x v="1"/>
    <s v="TORA"/>
    <s v="100├ 110"/>
    <s v="Alexa"/>
    <s v="FOD"/>
    <n v="39.788735772973837"/>
    <n v="50"/>
    <x v="1"/>
    <s v="Inferior"/>
    <s v="Não"/>
    <x v="0"/>
    <n v="1.6095226191421214E-3"/>
    <n v="2.478664833478867E-2"/>
  </r>
  <r>
    <n v="1"/>
    <x v="0"/>
    <n v="41"/>
    <n v="1090"/>
    <x v="1"/>
    <x v="1"/>
    <n v="170"/>
    <x v="12"/>
    <n v="16"/>
    <x v="12"/>
    <n v="2.5757635989992345"/>
    <n v="1"/>
    <n v="367385.7"/>
    <n v="9708207.4000000004"/>
    <x v="1"/>
    <s v="TORA"/>
    <s v="50├ 60"/>
    <s v="Pouteria"/>
    <s v="FOD"/>
    <n v="39.788735772973837"/>
    <n v="50"/>
    <x v="1"/>
    <s v="Inferior"/>
    <s v="Não"/>
    <x v="0"/>
    <n v="4.0238065478553035E-4"/>
    <n v="4.5066633335979402E-3"/>
  </r>
  <r>
    <n v="1"/>
    <x v="0"/>
    <n v="41"/>
    <n v="1091"/>
    <x v="26"/>
    <x v="26"/>
    <n v="161"/>
    <x v="157"/>
    <n v="20"/>
    <x v="157"/>
    <n v="2.8878186959195129"/>
    <n v="1"/>
    <n v="367351.09999999899"/>
    <n v="9708224.6999999899"/>
    <x v="4"/>
    <s v="TORA"/>
    <s v="50├ 60"/>
    <s v="Couratari"/>
    <s v="FOD"/>
    <n v="38.833806114422465"/>
    <n v="50"/>
    <x v="1"/>
    <s v="Inferior"/>
    <s v="Não"/>
    <x v="1"/>
    <n v="3.6090342396871044E-4"/>
    <n v="5.0526479355619451E-3"/>
  </r>
  <r>
    <n v="1"/>
    <x v="0"/>
    <n v="41"/>
    <n v="1092"/>
    <x v="5"/>
    <x v="5"/>
    <n v="180"/>
    <x v="22"/>
    <n v="16"/>
    <x v="22"/>
    <n v="2.887707287459349"/>
    <n v="1"/>
    <n v="367327.59999999899"/>
    <n v="9708204"/>
    <x v="4"/>
    <s v="TORA"/>
    <s v="50├ 60"/>
    <s v="Tachigali"/>
    <s v="FOD"/>
    <n v="39.152116000606256"/>
    <n v="50"/>
    <x v="1"/>
    <s v="Inferior"/>
    <s v="Não"/>
    <x v="1"/>
    <n v="4.5111187595332813E-4"/>
    <n v="5.0524530106772752E-3"/>
  </r>
  <r>
    <n v="1"/>
    <x v="0"/>
    <n v="41"/>
    <n v="1093"/>
    <x v="41"/>
    <x v="41"/>
    <n v="147"/>
    <x v="115"/>
    <n v="16"/>
    <x v="115"/>
    <n v="1.9259403325527489"/>
    <n v="2"/>
    <n v="367327"/>
    <n v="9708203.1999999899"/>
    <x v="0"/>
    <s v="TORETE"/>
    <s v="40├ 50"/>
    <s v="Qualea"/>
    <s v="FOD"/>
    <n v="40.107045659157627"/>
    <n v="50.107045659157627"/>
    <x v="0"/>
    <s v="Inferior"/>
    <s v="Não"/>
    <x v="0"/>
    <n v="3.0086655948998353E-4"/>
    <n v="3.3697054662878154E-3"/>
  </r>
  <r>
    <n v="1"/>
    <x v="0"/>
    <n v="41"/>
    <n v="1094"/>
    <x v="53"/>
    <x v="53"/>
    <n v="357"/>
    <x v="234"/>
    <n v="23"/>
    <x v="234"/>
    <n v="16.328731365405769"/>
    <n v="1"/>
    <n v="367274.4"/>
    <n v="9708280.6999999899"/>
    <x v="1"/>
    <s v="TORA"/>
    <s v="110├ 120"/>
    <s v="Enterolobium"/>
    <s v="FOD"/>
    <n v="42.971834634811742"/>
    <n v="52.971834634811742"/>
    <x v="1"/>
    <s v="Inferior"/>
    <s v="Não"/>
    <x v="1"/>
    <n v="1.7744986876041887E-3"/>
    <n v="2.8569428870427436E-2"/>
  </r>
  <r>
    <n v="1"/>
    <x v="0"/>
    <n v="41"/>
    <n v="1095"/>
    <x v="26"/>
    <x v="26"/>
    <n v="300"/>
    <x v="9"/>
    <n v="22"/>
    <x v="9"/>
    <n v="11.029437556268345"/>
    <n v="1"/>
    <n v="367238.59999999899"/>
    <n v="9708311.1999999899"/>
    <x v="4"/>
    <s v="TORA"/>
    <s v="90├ 100"/>
    <s v="Couratari"/>
    <s v="FOD"/>
    <n v="38.833806114422465"/>
    <n v="50"/>
    <x v="1"/>
    <s v="Inferior"/>
    <s v="Não"/>
    <x v="1"/>
    <n v="1.2530885443148001E-3"/>
    <n v="1.929756358244792E-2"/>
  </r>
  <r>
    <n v="1"/>
    <x v="0"/>
    <n v="41"/>
    <n v="1096"/>
    <x v="5"/>
    <x v="5"/>
    <n v="281"/>
    <x v="235"/>
    <n v="15"/>
    <x v="235"/>
    <n v="6.5976925672765523"/>
    <n v="1"/>
    <n v="367237.59999999899"/>
    <n v="9708314.8000000007"/>
    <x v="4"/>
    <s v="TORA"/>
    <s v="80├ 90"/>
    <s v="Tachigali"/>
    <s v="FOD"/>
    <n v="39.152116000606256"/>
    <n v="50"/>
    <x v="1"/>
    <s v="Inferior"/>
    <s v="Não"/>
    <x v="1"/>
    <n v="1.0993902727515661E-3"/>
    <n v="1.1543597863891444E-2"/>
  </r>
  <r>
    <n v="1"/>
    <x v="0"/>
    <n v="41"/>
    <n v="1097"/>
    <x v="32"/>
    <x v="32"/>
    <n v="160"/>
    <x v="1"/>
    <n v="16"/>
    <x v="1"/>
    <n v="2.2816452641654119"/>
    <n v="2"/>
    <n v="367224.7"/>
    <n v="9708298.0999999903"/>
    <x v="0"/>
    <s v="TORA"/>
    <s v="50├ 60"/>
    <s v="Cordia"/>
    <s v="FOD"/>
    <n v="42.335214862444161"/>
    <n v="52.335214862444161"/>
    <x v="0"/>
    <s v="Inferior"/>
    <s v="Não"/>
    <x v="0"/>
    <n v="3.5643407482732108E-4"/>
    <n v="3.9920616380659957E-3"/>
  </r>
  <r>
    <n v="1"/>
    <x v="0"/>
    <n v="41"/>
    <n v="1098"/>
    <x v="39"/>
    <x v="39"/>
    <n v="191"/>
    <x v="52"/>
    <n v="20"/>
    <x v="52"/>
    <n v="4.0642920352548026"/>
    <n v="1"/>
    <n v="367223.09999999899"/>
    <n v="9708300.8000000007"/>
    <x v="3"/>
    <s v="TORA"/>
    <s v="60├ 70"/>
    <s v="Bertholletia"/>
    <s v="FOD"/>
    <n v="41.38028520389279"/>
    <n v="51.38028520389279"/>
    <x v="1"/>
    <s v="Inferior"/>
    <s v="Protegida"/>
    <x v="0"/>
    <n v="5.0793247983498034E-4"/>
    <n v="7.1110547176897231E-3"/>
  </r>
  <r>
    <n v="1"/>
    <x v="0"/>
    <n v="41"/>
    <n v="1099"/>
    <x v="22"/>
    <x v="22"/>
    <n v="190"/>
    <x v="41"/>
    <n v="18"/>
    <x v="41"/>
    <n v="3.6196608707389748"/>
    <n v="1"/>
    <n v="367242.59999999899"/>
    <n v="9708334.5"/>
    <x v="4"/>
    <s v="TORA"/>
    <s v="60├ 70"/>
    <s v="Hymenaea"/>
    <s v="FOD"/>
    <n v="41.38028520389279"/>
    <n v="51.38028520389279"/>
    <x v="1"/>
    <s v="Inferior"/>
    <s v="Não"/>
    <x v="1"/>
    <n v="5.0262773833071434E-4"/>
    <n v="6.3331095029669987E-3"/>
  </r>
  <r>
    <n v="1"/>
    <x v="0"/>
    <n v="41"/>
    <n v="1100"/>
    <x v="5"/>
    <x v="5"/>
    <n v="315"/>
    <x v="133"/>
    <n v="20"/>
    <x v="133"/>
    <n v="11.054504459805321"/>
    <n v="1"/>
    <n v="367161"/>
    <n v="9708407"/>
    <x v="4"/>
    <s v="TORA"/>
    <s v="100├ 110"/>
    <s v="Tachigali"/>
    <s v="FOD"/>
    <n v="39.152116000606256"/>
    <n v="50"/>
    <x v="1"/>
    <s v="Inferior"/>
    <s v="Não"/>
    <x v="1"/>
    <n v="1.3815301201070673E-3"/>
    <n v="1.9341421681498942E-2"/>
  </r>
  <r>
    <n v="1"/>
    <x v="0"/>
    <n v="41"/>
    <n v="1101"/>
    <x v="2"/>
    <x v="2"/>
    <n v="391"/>
    <x v="236"/>
    <n v="20"/>
    <x v="236"/>
    <n v="17.032236798382431"/>
    <n v="1"/>
    <n v="367118.9"/>
    <n v="9708401.4000000004"/>
    <x v="1"/>
    <s v="TORA"/>
    <s v="120├ 130"/>
    <s v="Parkia"/>
    <s v="FOD"/>
    <n v="39.788735772973837"/>
    <n v="50"/>
    <x v="1"/>
    <s v="Inferior"/>
    <s v="Não"/>
    <x v="0"/>
    <n v="2.1285936638154551E-3"/>
    <n v="2.9800311293416367E-2"/>
  </r>
  <r>
    <n v="1"/>
    <x v="0"/>
    <n v="41"/>
    <n v="1102"/>
    <x v="75"/>
    <x v="75"/>
    <n v="323"/>
    <x v="101"/>
    <n v="21"/>
    <x v="101"/>
    <n v="12.204289902508245"/>
    <n v="1"/>
    <n v="367053.2"/>
    <n v="9708450.4000000004"/>
    <x v="1"/>
    <s v="TORA"/>
    <s v="100├ 110"/>
    <s v="Copaifera"/>
    <s v="FOD"/>
    <n v="51.884511447957884"/>
    <n v="61.884511447957884"/>
    <x v="1"/>
    <s v="Inferior"/>
    <s v="Não"/>
    <x v="0"/>
    <n v="1.4525941637757644E-3"/>
    <n v="2.1353134207503736E-2"/>
  </r>
  <r>
    <n v="1"/>
    <x v="0"/>
    <n v="42"/>
    <n v="1103"/>
    <x v="22"/>
    <x v="22"/>
    <n v="300"/>
    <x v="9"/>
    <n v="20"/>
    <x v="9"/>
    <n v="10.026761414789403"/>
    <n v="1"/>
    <n v="367029.299999999"/>
    <n v="9708440.3000000007"/>
    <x v="4"/>
    <s v="TORA"/>
    <s v="90├ 100"/>
    <s v="Hymenaea"/>
    <s v="FOD"/>
    <n v="41.38028520389279"/>
    <n v="51.38028520389279"/>
    <x v="1"/>
    <s v="Inferior"/>
    <s v="Não"/>
    <x v="1"/>
    <n v="1.2530885443148001E-3"/>
    <n v="1.75432396204072E-2"/>
  </r>
  <r>
    <n v="1"/>
    <x v="0"/>
    <n v="42"/>
    <n v="1104"/>
    <x v="53"/>
    <x v="53"/>
    <n v="306"/>
    <x v="199"/>
    <n v="20"/>
    <x v="199"/>
    <n v="10.431842575946897"/>
    <n v="1"/>
    <n v="367020.5"/>
    <n v="9708421.8000000007"/>
    <x v="1"/>
    <s v="TORA"/>
    <s v="90├ 100"/>
    <s v="Enterolobium"/>
    <s v="FOD"/>
    <n v="42.971834634811742"/>
    <n v="52.971834634811742"/>
    <x v="1"/>
    <s v="Inferior"/>
    <s v="Não"/>
    <x v="1"/>
    <n v="1.3037133215051181E-3"/>
    <n v="1.8251986501071654E-2"/>
  </r>
  <r>
    <n v="1"/>
    <x v="0"/>
    <n v="42"/>
    <n v="1105"/>
    <x v="26"/>
    <x v="26"/>
    <n v="214"/>
    <x v="95"/>
    <n v="22"/>
    <x v="95"/>
    <n v="5.612268025854056"/>
    <n v="1"/>
    <n v="367086"/>
    <n v="9708369.8000000007"/>
    <x v="4"/>
    <s v="TORA"/>
    <s v="60├ 70"/>
    <s v="Couratari"/>
    <s v="FOD"/>
    <n v="38.833806114422465"/>
    <n v="50"/>
    <x v="1"/>
    <s v="Inferior"/>
    <s v="Não"/>
    <x v="1"/>
    <n v="6.3762714417156204E-4"/>
    <n v="9.8194580202420542E-3"/>
  </r>
  <r>
    <n v="1"/>
    <x v="0"/>
    <n v="42"/>
    <n v="1106"/>
    <x v="26"/>
    <x v="26"/>
    <n v="214"/>
    <x v="95"/>
    <n v="22"/>
    <x v="95"/>
    <n v="5.612268025854056"/>
    <n v="1"/>
    <n v="367086"/>
    <n v="9708369.8000000007"/>
    <x v="4"/>
    <s v="TORA"/>
    <s v="60├ 70"/>
    <s v="Couratari"/>
    <s v="FOD"/>
    <n v="38.833806114422465"/>
    <n v="50"/>
    <x v="1"/>
    <s v="Inferior"/>
    <s v="Não"/>
    <x v="1"/>
    <n v="6.3762714417156204E-4"/>
    <n v="9.8194580202420542E-3"/>
  </r>
  <r>
    <n v="1"/>
    <x v="0"/>
    <n v="42"/>
    <n v="1107"/>
    <x v="10"/>
    <x v="10"/>
    <n v="260"/>
    <x v="159"/>
    <n v="24"/>
    <x v="159"/>
    <n v="9.037454288530185"/>
    <n v="1"/>
    <n v="367129.299999999"/>
    <n v="9708317.9000000004"/>
    <x v="4"/>
    <s v="TORA"/>
    <s v="80├ 90"/>
    <s v="Astronium"/>
    <s v="FOD"/>
    <n v="40.107045659157627"/>
    <n v="50.107045659157627"/>
    <x v="1"/>
    <s v="Inferior"/>
    <s v="Não"/>
    <x v="1"/>
    <n v="9.4120872884089456E-4"/>
    <n v="1.5812306644527027E-2"/>
  </r>
  <r>
    <n v="1"/>
    <x v="0"/>
    <n v="42"/>
    <n v="1108"/>
    <x v="26"/>
    <x v="26"/>
    <n v="300"/>
    <x v="9"/>
    <n v="22"/>
    <x v="9"/>
    <n v="11.029437556268345"/>
    <n v="1"/>
    <n v="367301.9"/>
    <n v="9708162.3000000007"/>
    <x v="4"/>
    <s v="TORA"/>
    <s v="90├ 100"/>
    <s v="Couratari"/>
    <s v="FOD"/>
    <n v="38.833806114422465"/>
    <n v="50"/>
    <x v="1"/>
    <s v="Inferior"/>
    <s v="Não"/>
    <x v="1"/>
    <n v="1.2530885443148001E-3"/>
    <n v="1.929756358244792E-2"/>
  </r>
  <r>
    <n v="1"/>
    <x v="0"/>
    <n v="42"/>
    <n v="1109"/>
    <x v="14"/>
    <x v="14"/>
    <n v="281"/>
    <x v="235"/>
    <n v="19"/>
    <x v="235"/>
    <n v="8.3570772518836325"/>
    <n v="1"/>
    <n v="367370.5"/>
    <n v="9708139.9000000004"/>
    <x v="1"/>
    <s v="TORA"/>
    <s v="80├ 90"/>
    <s v="Hymenolobium"/>
    <s v="FOD"/>
    <n v="41.38028520389279"/>
    <n v="51.38028520389279"/>
    <x v="1"/>
    <s v="Inferior"/>
    <s v="Não"/>
    <x v="1"/>
    <n v="1.0993902727515661E-3"/>
    <n v="1.4621890627595828E-2"/>
  </r>
  <r>
    <n v="1"/>
    <x v="0"/>
    <n v="42"/>
    <n v="1110"/>
    <x v="29"/>
    <x v="29"/>
    <n v="280"/>
    <x v="70"/>
    <n v="19"/>
    <x v="70"/>
    <n v="8.2977021130390529"/>
    <n v="1"/>
    <n v="367405.7"/>
    <n v="9708108.5999999903"/>
    <x v="1"/>
    <s v="TORA"/>
    <s v="80├ 90"/>
    <s v="Alexa"/>
    <s v="FOD"/>
    <n v="39.788735772973837"/>
    <n v="50"/>
    <x v="1"/>
    <s v="Inferior"/>
    <s v="Não"/>
    <x v="0"/>
    <n v="1.0915793541586703E-3"/>
    <n v="1.4518005410310312E-2"/>
  </r>
  <r>
    <n v="1"/>
    <x v="0"/>
    <n v="42"/>
    <n v="1111"/>
    <x v="64"/>
    <x v="64"/>
    <n v="396"/>
    <x v="204"/>
    <n v="20"/>
    <x v="204"/>
    <n v="17.470629089129059"/>
    <n v="1"/>
    <n v="367487.5"/>
    <n v="9707996"/>
    <x v="4"/>
    <s v="TORA"/>
    <s v="120├ 130"/>
    <s v="Cedrelinga"/>
    <s v="FOD"/>
    <n v="38.515496228238675"/>
    <n v="50"/>
    <x v="1"/>
    <s v="Inferior"/>
    <s v="Não"/>
    <x v="1"/>
    <n v="2.1833814796141078E-3"/>
    <n v="3.0567340714597508E-2"/>
  </r>
  <r>
    <n v="1"/>
    <x v="0"/>
    <n v="42"/>
    <n v="1112"/>
    <x v="64"/>
    <x v="64"/>
    <n v="500"/>
    <x v="194"/>
    <n v="21"/>
    <x v="194"/>
    <n v="29.24472079313577"/>
    <n v="1"/>
    <n v="367529.4"/>
    <n v="9707958.5999999903"/>
    <x v="4"/>
    <s v="TORA"/>
    <s v="150├ 160"/>
    <s v="Cedrelinga"/>
    <s v="FOD"/>
    <n v="38.515496228238675"/>
    <n v="50"/>
    <x v="1"/>
    <s v="Inferior"/>
    <s v="Não"/>
    <x v="1"/>
    <n v="3.4808015119855568E-3"/>
    <n v="5.1167782226187682E-2"/>
  </r>
  <r>
    <n v="1"/>
    <x v="0"/>
    <n v="42"/>
    <n v="1113"/>
    <x v="10"/>
    <x v="10"/>
    <n v="163"/>
    <x v="237"/>
    <n v="20"/>
    <x v="237"/>
    <n v="2.9600113781059969"/>
    <n v="2"/>
    <n v="367533"/>
    <n v="9707951.4000000004"/>
    <x v="4"/>
    <s v="TORA"/>
    <s v="50├ 60"/>
    <s v="Astronium"/>
    <s v="FOD"/>
    <n v="40.107045659157627"/>
    <n v="50.107045659157627"/>
    <x v="1"/>
    <s v="Inferior"/>
    <s v="Não"/>
    <x v="1"/>
    <n v="3.69925661487777E-4"/>
    <n v="5.1789592608288779E-3"/>
  </r>
  <r>
    <n v="1"/>
    <x v="0"/>
    <n v="42"/>
    <n v="1114"/>
    <x v="17"/>
    <x v="17"/>
    <n v="190"/>
    <x v="41"/>
    <n v="19"/>
    <x v="41"/>
    <n v="3.8207531413355849"/>
    <n v="1"/>
    <n v="367569.09999999899"/>
    <n v="9707955.4000000004"/>
    <x v="1"/>
    <s v="TORA"/>
    <s v="60├ 70"/>
    <s v="Buchenavia"/>
    <s v="FOD"/>
    <n v="41.38028520389279"/>
    <n v="51.38028520389279"/>
    <x v="1"/>
    <s v="Inferior"/>
    <s v="Não"/>
    <x v="0"/>
    <n v="5.0262773833071434E-4"/>
    <n v="6.6849489197985E-3"/>
  </r>
  <r>
    <n v="1"/>
    <x v="0"/>
    <n v="42"/>
    <n v="1115"/>
    <x v="5"/>
    <x v="5"/>
    <n v="192"/>
    <x v="55"/>
    <n v="19"/>
    <x v="55"/>
    <n v="3.901613401722853"/>
    <n v="1"/>
    <n v="367578.2"/>
    <n v="9707952.5999999903"/>
    <x v="4"/>
    <s v="TORA"/>
    <s v="60├ 70"/>
    <s v="Tachigali"/>
    <s v="FOD"/>
    <n v="39.152116000606256"/>
    <n v="50"/>
    <x v="1"/>
    <s v="Inferior"/>
    <s v="Não"/>
    <x v="1"/>
    <n v="5.1326506775134213E-4"/>
    <n v="6.8264254010928496E-3"/>
  </r>
  <r>
    <n v="1"/>
    <x v="0"/>
    <n v="42"/>
    <n v="1116"/>
    <x v="5"/>
    <x v="5"/>
    <n v="180"/>
    <x v="22"/>
    <n v="17"/>
    <x v="22"/>
    <n v="3.0681889929255584"/>
    <n v="1"/>
    <n v="367585.09999999899"/>
    <n v="9707945.1999999899"/>
    <x v="4"/>
    <s v="TORA"/>
    <s v="50├ 60"/>
    <s v="Tachigali"/>
    <s v="FOD"/>
    <n v="39.152116000606256"/>
    <n v="50"/>
    <x v="1"/>
    <s v="Inferior"/>
    <s v="Não"/>
    <x v="1"/>
    <n v="4.5111187595332813E-4"/>
    <n v="5.3682313238446041E-3"/>
  </r>
  <r>
    <n v="1"/>
    <x v="0"/>
    <n v="42"/>
    <n v="1117"/>
    <x v="3"/>
    <x v="3"/>
    <n v="172"/>
    <x v="58"/>
    <n v="13"/>
    <x v="58"/>
    <n v="2.1423401255759376"/>
    <n v="1"/>
    <n v="367593.4"/>
    <n v="9707937.9000000004"/>
    <x v="1"/>
    <s v="TORA"/>
    <s v="50├ 60"/>
    <s v="Inga"/>
    <s v="FOD"/>
    <n v="41.38028520389279"/>
    <n v="51.38028520389279"/>
    <x v="1"/>
    <s v="Inferior"/>
    <s v="Não"/>
    <x v="0"/>
    <n v="4.1190412772232278E-4"/>
    <n v="3.7483275622731379E-3"/>
  </r>
  <r>
    <n v="1"/>
    <x v="0"/>
    <n v="42"/>
    <n v="1118"/>
    <x v="26"/>
    <x v="26"/>
    <n v="300"/>
    <x v="9"/>
    <n v="21"/>
    <x v="9"/>
    <n v="10.528099485528875"/>
    <n v="1"/>
    <n v="367572.2"/>
    <n v="9707919.5"/>
    <x v="4"/>
    <s v="TORA"/>
    <s v="90├ 100"/>
    <s v="Couratari"/>
    <s v="FOD"/>
    <n v="38.833806114422465"/>
    <n v="50"/>
    <x v="1"/>
    <s v="Inferior"/>
    <s v="Não"/>
    <x v="1"/>
    <n v="1.2530885443148001E-3"/>
    <n v="1.842040160142756E-2"/>
  </r>
  <r>
    <n v="1"/>
    <x v="0"/>
    <n v="42"/>
    <n v="1119"/>
    <x v="10"/>
    <x v="10"/>
    <n v="273"/>
    <x v="62"/>
    <n v="23"/>
    <x v="62"/>
    <n v="9.5486352967251751"/>
    <n v="1"/>
    <n v="367572.799999999"/>
    <n v="9707914.5999999903"/>
    <x v="4"/>
    <s v="TORA"/>
    <s v="80├ 90"/>
    <s v="Astronium"/>
    <s v="FOD"/>
    <n v="40.107045659157627"/>
    <n v="50.107045659157627"/>
    <x v="1"/>
    <s v="Inferior"/>
    <s v="Não"/>
    <x v="1"/>
    <n v="1.0376826235470862E-3"/>
    <n v="1.6706690239108091E-2"/>
  </r>
  <r>
    <n v="1"/>
    <x v="0"/>
    <n v="42"/>
    <n v="1120"/>
    <x v="38"/>
    <x v="38"/>
    <n v="219"/>
    <x v="238"/>
    <n v="20"/>
    <x v="238"/>
    <n v="5.3432611579412743"/>
    <n v="2"/>
    <n v="367574.7"/>
    <n v="9707910.1999999899"/>
    <x v="1"/>
    <s v="TORA"/>
    <s v="60├ 70"/>
    <s v="Caesalpinia"/>
    <s v="FOD"/>
    <n v="43.926764293363114"/>
    <n v="53.926764293363114"/>
    <x v="1"/>
    <s v="Inferior"/>
    <s v="Não"/>
    <x v="0"/>
    <n v="6.6777088526535715E-4"/>
    <n v="9.348792393714998E-3"/>
  </r>
  <r>
    <n v="1"/>
    <x v="0"/>
    <n v="42"/>
    <n v="1121"/>
    <x v="19"/>
    <x v="19"/>
    <n v="179"/>
    <x v="150"/>
    <n v="16"/>
    <x v="150"/>
    <n v="2.8557107777001542"/>
    <n v="1"/>
    <n v="367609.281986352"/>
    <n v="9707886.1734226607"/>
    <x v="4"/>
    <s v="TORA"/>
    <s v="50├ 60"/>
    <s v="Piptadenia"/>
    <s v="FOD"/>
    <n v="39.788735772973837"/>
    <n v="50"/>
    <x v="1"/>
    <s v="Inferior"/>
    <s v="Não"/>
    <x v="1"/>
    <n v="4.4611344498211684E-4"/>
    <n v="4.9964705837997085E-3"/>
  </r>
  <r>
    <n v="1"/>
    <x v="0"/>
    <n v="42"/>
    <n v="1122"/>
    <x v="5"/>
    <x v="5"/>
    <n v="250"/>
    <x v="46"/>
    <n v="18"/>
    <x v="46"/>
    <n v="6.2667258842433791"/>
    <n v="1"/>
    <n v="367626.15652337798"/>
    <n v="9707886.1734226607"/>
    <x v="4"/>
    <s v="TORA"/>
    <s v="70├ 80"/>
    <s v="Tachigali"/>
    <s v="FOD"/>
    <n v="39.152116000606256"/>
    <n v="50"/>
    <x v="1"/>
    <s v="Inferior"/>
    <s v="Não"/>
    <x v="1"/>
    <n v="8.7020037799638919E-4"/>
    <n v="1.0964524762754503E-2"/>
  </r>
  <r>
    <n v="1"/>
    <x v="0"/>
    <n v="43"/>
    <n v="1123"/>
    <x v="10"/>
    <x v="10"/>
    <n v="227"/>
    <x v="27"/>
    <n v="23"/>
    <x v="27"/>
    <n v="6.6018815253787313"/>
    <n v="1"/>
    <n v="367589.99680118001"/>
    <n v="9707845.1924041696"/>
    <x v="4"/>
    <s v="TORA"/>
    <s v="70├ 80"/>
    <s v="Astronium"/>
    <s v="FOD"/>
    <n v="40.107045659157627"/>
    <n v="50.107045659157627"/>
    <x v="1"/>
    <s v="Inferior"/>
    <s v="Não"/>
    <x v="1"/>
    <n v="7.1744888444441493E-4"/>
    <n v="1.155092703955508E-2"/>
  </r>
  <r>
    <n v="1"/>
    <x v="0"/>
    <n v="43"/>
    <n v="1124"/>
    <x v="10"/>
    <x v="10"/>
    <n v="258"/>
    <x v="239"/>
    <n v="24"/>
    <x v="239"/>
    <n v="8.8989512908538941"/>
    <n v="1"/>
    <n v="367602.05004191201"/>
    <n v="9707870.5042097103"/>
    <x v="4"/>
    <s v="TORA"/>
    <s v="80├ 90"/>
    <s v="Astronium"/>
    <s v="FOD"/>
    <n v="40.107045659157627"/>
    <n v="50.107045659157627"/>
    <x v="1"/>
    <s v="Inferior"/>
    <s v="Não"/>
    <x v="1"/>
    <n v="9.267842873752262E-4"/>
    <n v="1.5569976027903802E-2"/>
  </r>
  <r>
    <n v="1"/>
    <x v="0"/>
    <n v="43"/>
    <n v="1125"/>
    <x v="10"/>
    <x v="10"/>
    <n v="260"/>
    <x v="159"/>
    <n v="25"/>
    <x v="159"/>
    <n v="9.4140148838856099"/>
    <n v="1"/>
    <n v="367579.9"/>
    <n v="9707886"/>
    <x v="4"/>
    <s v="TORA"/>
    <s v="80├ 90"/>
    <s v="Astronium"/>
    <s v="FOD"/>
    <n v="40.107045659157627"/>
    <n v="50.107045659157627"/>
    <x v="1"/>
    <s v="Inferior"/>
    <s v="Não"/>
    <x v="1"/>
    <n v="9.4120872884089456E-4"/>
    <n v="1.6471152754715654E-2"/>
  </r>
  <r>
    <n v="1"/>
    <x v="0"/>
    <n v="43"/>
    <n v="1126"/>
    <x v="19"/>
    <x v="19"/>
    <n v="128"/>
    <x v="11"/>
    <n v="12"/>
    <x v="11"/>
    <n v="1.0951897267993975"/>
    <n v="1"/>
    <n v="367581.09999999899"/>
    <n v="9707887.5999999903"/>
    <x v="0"/>
    <s v="TORETE"/>
    <s v="40├ 50"/>
    <s v="Piptadenia"/>
    <s v="FOD"/>
    <n v="39.788735772973837"/>
    <n v="50"/>
    <x v="0"/>
    <s v="Inferior"/>
    <s v="Não"/>
    <x v="1"/>
    <n v="2.2811780788948541E-4"/>
    <n v="1.9161895862716775E-3"/>
  </r>
  <r>
    <n v="1"/>
    <x v="0"/>
    <n v="43"/>
    <n v="1127"/>
    <x v="19"/>
    <x v="19"/>
    <n v="323"/>
    <x v="101"/>
    <n v="18"/>
    <x v="101"/>
    <n v="10.460819916435639"/>
    <n v="2"/>
    <n v="367559.4"/>
    <n v="9707862.5999999903"/>
    <x v="4"/>
    <s v="TORA"/>
    <s v="100├ 110"/>
    <s v="Piptadenia"/>
    <s v="FOD"/>
    <n v="39.788735772973837"/>
    <n v="50"/>
    <x v="1"/>
    <s v="Inferior"/>
    <s v="Não"/>
    <x v="1"/>
    <n v="1.4525941637757644E-3"/>
    <n v="1.8302686463574632E-2"/>
  </r>
  <r>
    <n v="1"/>
    <x v="0"/>
    <n v="43"/>
    <n v="1128"/>
    <x v="5"/>
    <x v="5"/>
    <n v="150"/>
    <x v="37"/>
    <n v="12"/>
    <x v="37"/>
    <n v="1.5040142122184108"/>
    <n v="1"/>
    <n v="367552.09999999899"/>
    <n v="9707867.3000000007"/>
    <x v="0"/>
    <s v="TORETE"/>
    <s v="40├ 50"/>
    <s v="Tachigali"/>
    <s v="FOD"/>
    <n v="39.152116000606256"/>
    <n v="50"/>
    <x v="0"/>
    <s v="Inferior"/>
    <s v="Não"/>
    <x v="1"/>
    <n v="3.1327213607870003E-4"/>
    <n v="2.6314859430610804E-3"/>
  </r>
  <r>
    <n v="1"/>
    <x v="0"/>
    <n v="43"/>
    <n v="1129"/>
    <x v="10"/>
    <x v="10"/>
    <n v="411"/>
    <x v="240"/>
    <n v="25"/>
    <x v="240"/>
    <n v="23.524035624272795"/>
    <n v="1"/>
    <n v="367508.299999999"/>
    <n v="9707902.5999999903"/>
    <x v="4"/>
    <s v="TORA"/>
    <s v="130├ 140"/>
    <s v="Astronium"/>
    <s v="FOD"/>
    <n v="40.107045659157627"/>
    <n v="50.107045659157627"/>
    <x v="1"/>
    <s v="Inferior"/>
    <s v="Não"/>
    <x v="1"/>
    <n v="2.3519218888244488E-3"/>
    <n v="4.1158633054427851E-2"/>
  </r>
  <r>
    <n v="1"/>
    <x v="0"/>
    <n v="43"/>
    <n v="1130"/>
    <x v="34"/>
    <x v="34"/>
    <n v="264"/>
    <x v="241"/>
    <n v="18"/>
    <x v="241"/>
    <n v="6.9882516356516247"/>
    <n v="1"/>
    <n v="367502.799999999"/>
    <n v="9707916.9000000004"/>
    <x v="4"/>
    <s v="TORA"/>
    <s v="80├ 90"/>
    <s v="Lecythis"/>
    <s v="FOD"/>
    <n v="40.743665431525208"/>
    <n v="50.743665431525208"/>
    <x v="1"/>
    <s v="Inferior"/>
    <s v="Não"/>
    <x v="1"/>
    <n v="9.7039176871738133E-4"/>
    <n v="1.2226936285839004E-2"/>
  </r>
  <r>
    <n v="1"/>
    <x v="0"/>
    <n v="43"/>
    <n v="1131"/>
    <x v="26"/>
    <x v="26"/>
    <n v="422"/>
    <x v="242"/>
    <n v="25"/>
    <x v="242"/>
    <n v="24.800080274879953"/>
    <n v="1"/>
    <n v="367468.299999999"/>
    <n v="9707940.8000000007"/>
    <x v="4"/>
    <s v="TORA"/>
    <s v="130├ 140"/>
    <s v="Couratari"/>
    <s v="FOD"/>
    <n v="38.833806114422465"/>
    <n v="50"/>
    <x v="1"/>
    <s v="Inferior"/>
    <s v="Não"/>
    <x v="1"/>
    <n v="2.4795002258417432E-3"/>
    <n v="4.3391253952230507E-2"/>
  </r>
  <r>
    <n v="1"/>
    <x v="0"/>
    <n v="43"/>
    <n v="1132"/>
    <x v="19"/>
    <x v="19"/>
    <n v="209"/>
    <x v="140"/>
    <n v="19"/>
    <x v="140"/>
    <n v="4.6231113010160589"/>
    <n v="1"/>
    <n v="367462.299999999"/>
    <n v="9707943.5"/>
    <x v="4"/>
    <s v="TORA"/>
    <s v="60├ 70"/>
    <s v="Piptadenia"/>
    <s v="FOD"/>
    <n v="39.788735772973837"/>
    <n v="50"/>
    <x v="1"/>
    <s v="Inferior"/>
    <s v="Não"/>
    <x v="1"/>
    <n v="6.0817956338016449E-4"/>
    <n v="8.088788192956187E-3"/>
  </r>
  <r>
    <n v="1"/>
    <x v="0"/>
    <n v="43"/>
    <n v="1133"/>
    <x v="18"/>
    <x v="18"/>
    <n v="200"/>
    <x v="14"/>
    <n v="15"/>
    <x v="14"/>
    <n v="3.3422538049298014"/>
    <n v="3"/>
    <n v="367461.59999999899"/>
    <n v="9707947.3000000007"/>
    <x v="2"/>
    <s v="TORA"/>
    <s v="60├ 70"/>
    <s v="Coutarea"/>
    <s v="FOD"/>
    <n v="40.425355545341418"/>
    <n v="50.425355545341418"/>
    <x v="1"/>
    <s v="Inferior"/>
    <s v="Não"/>
    <x v="0"/>
    <n v="5.5692824191768894E-4"/>
    <n v="5.847746540135733E-3"/>
  </r>
  <r>
    <n v="1"/>
    <x v="0"/>
    <n v="43"/>
    <n v="1134"/>
    <x v="41"/>
    <x v="41"/>
    <n v="175"/>
    <x v="13"/>
    <n v="16"/>
    <x v="13"/>
    <n v="2.7295072740260053"/>
    <n v="1"/>
    <n v="367472.7"/>
    <n v="9707959.6999999899"/>
    <x v="1"/>
    <s v="TORA"/>
    <s v="50├ 60"/>
    <s v="Qualea"/>
    <s v="FOD"/>
    <n v="40.107045659157627"/>
    <n v="50.107045659157627"/>
    <x v="1"/>
    <s v="Inferior"/>
    <s v="Não"/>
    <x v="0"/>
    <n v="4.2639818521823071E-4"/>
    <n v="4.7756596744441835E-3"/>
  </r>
  <r>
    <n v="1"/>
    <x v="0"/>
    <n v="43"/>
    <n v="1135"/>
    <x v="29"/>
    <x v="29"/>
    <n v="322"/>
    <x v="77"/>
    <n v="20"/>
    <x v="77"/>
    <n v="11.551274783678052"/>
    <n v="1"/>
    <n v="367477.59999999899"/>
    <n v="9707966.0999999903"/>
    <x v="1"/>
    <s v="TORA"/>
    <s v="100├ 110"/>
    <s v="Alexa"/>
    <s v="FOD"/>
    <n v="39.788735772973837"/>
    <n v="50"/>
    <x v="1"/>
    <s v="Inferior"/>
    <s v="Não"/>
    <x v="0"/>
    <n v="1.4436136958748417E-3"/>
    <n v="2.0210591742247781E-2"/>
  </r>
  <r>
    <n v="1"/>
    <x v="0"/>
    <n v="43"/>
    <n v="1136"/>
    <x v="39"/>
    <x v="39"/>
    <n v="236"/>
    <x v="120"/>
    <n v="22"/>
    <x v="120"/>
    <n v="6.8255061570435762"/>
    <n v="1"/>
    <n v="367483.7"/>
    <n v="9707974.0999999903"/>
    <x v="3"/>
    <s v="TORA"/>
    <s v="70├ 80"/>
    <s v="Bertholletia"/>
    <s v="FOD"/>
    <n v="41.38028520389279"/>
    <n v="51.38028520389279"/>
    <x v="1"/>
    <s v="Inferior"/>
    <s v="Protegida"/>
    <x v="0"/>
    <n v="7.7546688404619025E-4"/>
    <n v="1.1942190014311328E-2"/>
  </r>
  <r>
    <n v="1"/>
    <x v="0"/>
    <n v="43"/>
    <n v="1137"/>
    <x v="29"/>
    <x v="29"/>
    <n v="218"/>
    <x v="206"/>
    <n v="17"/>
    <x v="206"/>
    <n v="4.500389311722043"/>
    <n v="1"/>
    <n v="367467.5"/>
    <n v="9707964.4000000004"/>
    <x v="1"/>
    <s v="TORA"/>
    <s v="60├ 70"/>
    <s v="Alexa"/>
    <s v="FOD"/>
    <n v="39.788735772973837"/>
    <n v="50"/>
    <x v="1"/>
    <s v="Inferior"/>
    <s v="Não"/>
    <x v="0"/>
    <n v="6.6168644422240624E-4"/>
    <n v="7.8740686862466339E-3"/>
  </r>
  <r>
    <n v="1"/>
    <x v="0"/>
    <n v="43"/>
    <n v="1138"/>
    <x v="24"/>
    <x v="24"/>
    <n v="153"/>
    <x v="73"/>
    <n v="20"/>
    <x v="73"/>
    <n v="2.6079606439867242"/>
    <n v="1"/>
    <n v="367461"/>
    <n v="9707960.8000000007"/>
    <x v="0"/>
    <s v="TORETE"/>
    <s v="40├ 50"/>
    <s v="Virola"/>
    <s v="FOD"/>
    <n v="38.197186342054884"/>
    <n v="50"/>
    <x v="0"/>
    <s v="Inferior"/>
    <s v="Não"/>
    <x v="0"/>
    <n v="3.2592833037627952E-4"/>
    <n v="4.5629966252679136E-3"/>
  </r>
  <r>
    <n v="1"/>
    <x v="0"/>
    <n v="43"/>
    <n v="1139"/>
    <x v="29"/>
    <x v="29"/>
    <n v="212"/>
    <x v="49"/>
    <n v="17"/>
    <x v="49"/>
    <n v="4.2560705585816745"/>
    <n v="1"/>
    <n v="367460.299999999"/>
    <n v="9707968.0999999903"/>
    <x v="1"/>
    <s v="TORA"/>
    <s v="60├ 70"/>
    <s v="Alexa"/>
    <s v="FOD"/>
    <n v="39.788735772973837"/>
    <n v="50"/>
    <x v="1"/>
    <s v="Inferior"/>
    <s v="Não"/>
    <x v="0"/>
    <n v="6.2576457261871526E-4"/>
    <n v="7.4465984141627107E-3"/>
  </r>
  <r>
    <n v="1"/>
    <x v="0"/>
    <n v="43"/>
    <n v="1140"/>
    <x v="19"/>
    <x v="19"/>
    <n v="215"/>
    <x v="18"/>
    <n v="19"/>
    <x v="18"/>
    <n v="4.8923632675412039"/>
    <n v="1"/>
    <n v="367462.7"/>
    <n v="9707979.4000000004"/>
    <x v="4"/>
    <s v="TORA"/>
    <s v="60├ 70"/>
    <s v="Piptadenia"/>
    <s v="FOD"/>
    <n v="39.788735772973837"/>
    <n v="50"/>
    <x v="1"/>
    <s v="Inferior"/>
    <s v="Não"/>
    <x v="1"/>
    <n v="6.436001995661295E-4"/>
    <n v="8.5598826542295225E-3"/>
  </r>
  <r>
    <n v="1"/>
    <x v="0"/>
    <n v="43"/>
    <n v="1141"/>
    <x v="13"/>
    <x v="13"/>
    <n v="156"/>
    <x v="136"/>
    <n v="15"/>
    <x v="136"/>
    <n v="2.0334272149192913"/>
    <n v="1"/>
    <n v="367461.4"/>
    <n v="9707977.8000000007"/>
    <x v="0"/>
    <s v="TORETE"/>
    <s v="40├ 50"/>
    <s v="Handroanthus"/>
    <s v="FOD"/>
    <n v="49.656342244671343"/>
    <n v="70"/>
    <x v="0"/>
    <s v="Inferior"/>
    <s v="Vulneravel"/>
    <x v="0"/>
    <n v="3.3883514238272194E-4"/>
    <n v="3.5577689950185803E-3"/>
  </r>
  <r>
    <n v="1"/>
    <x v="0"/>
    <n v="43"/>
    <n v="1142"/>
    <x v="19"/>
    <x v="19"/>
    <n v="214"/>
    <x v="95"/>
    <n v="16"/>
    <x v="95"/>
    <n v="4.0816494733484046"/>
    <n v="2"/>
    <n v="367447.9"/>
    <n v="9707968.4000000004"/>
    <x v="4"/>
    <s v="TORA"/>
    <s v="60├ 70"/>
    <s v="Piptadenia"/>
    <s v="FOD"/>
    <n v="39.788735772973837"/>
    <n v="50"/>
    <x v="1"/>
    <s v="Inferior"/>
    <s v="Não"/>
    <x v="1"/>
    <n v="6.3762714417156204E-4"/>
    <n v="7.1414240147214944E-3"/>
  </r>
  <r>
    <n v="1"/>
    <x v="0"/>
    <n v="43"/>
    <n v="1143"/>
    <x v="15"/>
    <x v="15"/>
    <n v="242"/>
    <x v="154"/>
    <n v="19"/>
    <x v="154"/>
    <n v="6.19829880801045"/>
    <n v="1"/>
    <n v="367446.7"/>
    <n v="9707966.8000000007"/>
    <x v="4"/>
    <s v="TORA"/>
    <s v="70├ 80"/>
    <s v="Lecythis"/>
    <s v="FOD"/>
    <n v="38.833806114422465"/>
    <n v="50"/>
    <x v="1"/>
    <s v="Inferior"/>
    <s v="Não"/>
    <x v="1"/>
    <n v="8.1539863899168861E-4"/>
    <n v="1.0844801898589457E-2"/>
  </r>
  <r>
    <n v="1"/>
    <x v="0"/>
    <n v="43"/>
    <n v="1144"/>
    <x v="64"/>
    <x v="64"/>
    <n v="226"/>
    <x v="213"/>
    <n v="20"/>
    <x v="213"/>
    <n v="5.690298511353153"/>
    <n v="1"/>
    <n v="367440.299999999"/>
    <n v="9708012.6999999899"/>
    <x v="4"/>
    <s v="TORA"/>
    <s v="70├ 80"/>
    <s v="Cedrelinga"/>
    <s v="FOD"/>
    <n v="38.515496228238675"/>
    <n v="50"/>
    <x v="1"/>
    <s v="Inferior"/>
    <s v="Não"/>
    <x v="1"/>
    <n v="7.111416721046973E-4"/>
    <n v="9.9559834094657598E-3"/>
  </r>
  <r>
    <n v="1"/>
    <x v="0"/>
    <n v="43"/>
    <n v="1145"/>
    <x v="50"/>
    <x v="50"/>
    <n v="268"/>
    <x v="243"/>
    <n v="20"/>
    <x v="243"/>
    <n v="8.0018012428426033"/>
    <n v="1"/>
    <n v="367422"/>
    <n v="9707988.6999999899"/>
    <x v="1"/>
    <s v="TORA"/>
    <s v="80├ 90"/>
    <s v="Simarouba"/>
    <s v="FOD"/>
    <n v="42.335214862444161"/>
    <n v="52.335214862444161"/>
    <x v="1"/>
    <s v="Inferior"/>
    <s v="Não"/>
    <x v="0"/>
    <n v="1.0000203511874024E-3"/>
    <n v="1.4000284916623633E-2"/>
  </r>
  <r>
    <n v="1"/>
    <x v="0"/>
    <n v="43"/>
    <n v="1146"/>
    <x v="5"/>
    <x v="5"/>
    <n v="276"/>
    <x v="232"/>
    <n v="17"/>
    <x v="232"/>
    <n v="7.2136532322560889"/>
    <n v="1"/>
    <n v="367414.2"/>
    <n v="9707998.3000000007"/>
    <x v="4"/>
    <s v="TORA"/>
    <s v="80├ 90"/>
    <s v="Tachigali"/>
    <s v="FOD"/>
    <n v="39.152116000606256"/>
    <n v="50"/>
    <x v="1"/>
    <s v="Inferior"/>
    <s v="Não"/>
    <x v="1"/>
    <n v="1.0606141439080468E-3"/>
    <n v="1.2621308312505757E-2"/>
  </r>
  <r>
    <n v="1"/>
    <x v="0"/>
    <n v="43"/>
    <n v="1147"/>
    <x v="6"/>
    <x v="6"/>
    <n v="135"/>
    <x v="25"/>
    <n v="15"/>
    <x v="25"/>
    <n v="1.5228143898711408"/>
    <n v="2"/>
    <n v="367419.09999999899"/>
    <n v="9708004.6999999899"/>
    <x v="0"/>
    <s v="TORETE"/>
    <s v="40├ 50"/>
    <s v="Dimorphandra"/>
    <s v="FOD"/>
    <n v="39.788735772973837"/>
    <n v="50"/>
    <x v="0"/>
    <s v="Inferior"/>
    <s v="Não"/>
    <x v="0"/>
    <n v="2.53750430223747E-4"/>
    <n v="2.6643795173493436E-3"/>
  </r>
  <r>
    <n v="1"/>
    <x v="0"/>
    <n v="43"/>
    <n v="1148"/>
    <x v="64"/>
    <x v="64"/>
    <n v="390"/>
    <x v="130"/>
    <n v="20"/>
    <x v="130"/>
    <n v="16.945226790994095"/>
    <n v="1"/>
    <n v="367422.09999999899"/>
    <n v="9708008.6999999899"/>
    <x v="4"/>
    <s v="TORA"/>
    <s v="120├ 130"/>
    <s v="Cedrelinga"/>
    <s v="FOD"/>
    <n v="38.515496228238675"/>
    <n v="50"/>
    <x v="1"/>
    <s v="Inferior"/>
    <s v="Não"/>
    <x v="1"/>
    <n v="2.1177196398920123E-3"/>
    <n v="2.9648074958488171E-2"/>
  </r>
  <r>
    <n v="1"/>
    <x v="0"/>
    <n v="43"/>
    <n v="1149"/>
    <x v="19"/>
    <x v="19"/>
    <n v="368"/>
    <x v="244"/>
    <n v="15"/>
    <x v="244"/>
    <n v="11.315534481970335"/>
    <n v="2"/>
    <n v="367426.4"/>
    <n v="9708014.3000000007"/>
    <x v="4"/>
    <s v="TORA"/>
    <s v="110├ 120"/>
    <s v="Piptadenia"/>
    <s v="FOD"/>
    <n v="39.788735772973837"/>
    <n v="50"/>
    <x v="1"/>
    <s v="Inferior"/>
    <s v="Não"/>
    <x v="1"/>
    <n v="1.8855362558365279E-3"/>
    <n v="1.9798130686283538E-2"/>
  </r>
  <r>
    <n v="1"/>
    <x v="0"/>
    <n v="43"/>
    <n v="1150"/>
    <x v="19"/>
    <x v="19"/>
    <n v="130"/>
    <x v="0"/>
    <n v="14"/>
    <x v="0"/>
    <n v="1.3179620837439854"/>
    <n v="1"/>
    <n v="367412.5"/>
    <n v="9708024"/>
    <x v="0"/>
    <s v="TORETE"/>
    <s v="40├ 50"/>
    <s v="Piptadenia"/>
    <s v="FOD"/>
    <n v="39.788735772973837"/>
    <n v="50"/>
    <x v="0"/>
    <s v="Inferior"/>
    <s v="Não"/>
    <x v="1"/>
    <n v="2.3530218221022364E-4"/>
    <n v="2.3059613856601913E-3"/>
  </r>
  <r>
    <n v="1"/>
    <x v="0"/>
    <n v="43"/>
    <n v="1151"/>
    <x v="46"/>
    <x v="46"/>
    <n v="130"/>
    <x v="0"/>
    <n v="15"/>
    <x v="0"/>
    <n v="1.4121022325828414"/>
    <n v="1"/>
    <n v="367401.5"/>
    <n v="9708031"/>
    <x v="0"/>
    <s v="TORETE"/>
    <s v="40├ 50"/>
    <s v="Aspidosperma"/>
    <s v="FOD"/>
    <n v="41.38028520389279"/>
    <n v="51.38028520389279"/>
    <x v="0"/>
    <s v="Inferior"/>
    <s v="Não"/>
    <x v="0"/>
    <n v="2.3530218221022364E-4"/>
    <n v="2.470672913207348E-3"/>
  </r>
  <r>
    <n v="1"/>
    <x v="0"/>
    <n v="43"/>
    <n v="1152"/>
    <x v="63"/>
    <x v="63"/>
    <n v="158"/>
    <x v="212"/>
    <n v="13"/>
    <x v="212"/>
    <n v="1.8077805197024648"/>
    <n v="1"/>
    <n v="367400"/>
    <n v="9708032.4000000004"/>
    <x v="4"/>
    <s v="TORA"/>
    <s v="50├ 60"/>
    <s v="Ocotea"/>
    <s v="FOD"/>
    <n v="39.470425886790046"/>
    <n v="50"/>
    <x v="1"/>
    <s v="Inferior"/>
    <s v="Não"/>
    <x v="1"/>
    <n v="3.4757891578082983E-4"/>
    <n v="3.1629681336055515E-3"/>
  </r>
  <r>
    <n v="1"/>
    <x v="0"/>
    <n v="43"/>
    <n v="1153"/>
    <x v="29"/>
    <x v="29"/>
    <n v="234"/>
    <x v="245"/>
    <n v="16"/>
    <x v="245"/>
    <n v="4.8802253158063005"/>
    <n v="1"/>
    <n v="367387.799999999"/>
    <n v="9708016.4000000004"/>
    <x v="1"/>
    <s v="TORA"/>
    <s v="70├ 80"/>
    <s v="Alexa"/>
    <s v="FOD"/>
    <n v="39.788735772973837"/>
    <n v="50"/>
    <x v="1"/>
    <s v="Inferior"/>
    <s v="Não"/>
    <x v="0"/>
    <n v="7.6237907036112468E-4"/>
    <n v="8.5386455880445949E-3"/>
  </r>
  <r>
    <n v="1"/>
    <x v="0"/>
    <n v="43"/>
    <n v="1154"/>
    <x v="5"/>
    <x v="5"/>
    <n v="157"/>
    <x v="166"/>
    <n v="15"/>
    <x v="166"/>
    <n v="2.0595803509428676"/>
    <n v="1"/>
    <n v="367385.4"/>
    <n v="9708014"/>
    <x v="0"/>
    <s v="TORETE"/>
    <s v="40├ 50"/>
    <s v="Tachigali"/>
    <s v="FOD"/>
    <n v="39.152116000606256"/>
    <n v="50"/>
    <x v="0"/>
    <s v="Inferior"/>
    <s v="Não"/>
    <x v="1"/>
    <n v="3.4319310587572804E-4"/>
    <n v="3.6035276116951438E-3"/>
  </r>
  <r>
    <n v="1"/>
    <x v="0"/>
    <n v="43"/>
    <n v="1155"/>
    <x v="29"/>
    <x v="29"/>
    <n v="233"/>
    <x v="81"/>
    <n v="16"/>
    <x v="81"/>
    <n v="4.8386031150889073"/>
    <n v="1"/>
    <n v="367383.7"/>
    <n v="9708016"/>
    <x v="1"/>
    <s v="TORA"/>
    <s v="70├ 80"/>
    <s v="Alexa"/>
    <s v="FOD"/>
    <n v="39.788735772973837"/>
    <n v="50"/>
    <x v="1"/>
    <s v="Inferior"/>
    <s v="Não"/>
    <x v="0"/>
    <n v="7.5587693313673558E-4"/>
    <n v="8.4658216511314371E-3"/>
  </r>
  <r>
    <n v="1"/>
    <x v="0"/>
    <n v="43"/>
    <n v="1156"/>
    <x v="5"/>
    <x v="5"/>
    <n v="253"/>
    <x v="80"/>
    <n v="17"/>
    <x v="80"/>
    <n v="6.0614725076596301"/>
    <n v="2"/>
    <n v="367374"/>
    <n v="9708024.6999999899"/>
    <x v="4"/>
    <s v="TORA"/>
    <s v="80├ 90"/>
    <s v="Tachigali"/>
    <s v="FOD"/>
    <n v="39.152116000606256"/>
    <n v="50"/>
    <x v="1"/>
    <s v="Inferior"/>
    <s v="Não"/>
    <x v="1"/>
    <n v="8.9121049592273379E-4"/>
    <n v="1.0605404901480531E-2"/>
  </r>
  <r>
    <n v="1"/>
    <x v="0"/>
    <n v="43"/>
    <n v="1157"/>
    <x v="26"/>
    <x v="26"/>
    <n v="157"/>
    <x v="166"/>
    <n v="18"/>
    <x v="166"/>
    <n v="2.4714964211314414"/>
    <n v="1"/>
    <n v="367376.299999999"/>
    <n v="9708080.3000000007"/>
    <x v="0"/>
    <s v="TORETE"/>
    <s v="40├ 50"/>
    <s v="Couratari"/>
    <s v="FOD"/>
    <n v="38.833806114422465"/>
    <n v="50"/>
    <x v="0"/>
    <s v="Inferior"/>
    <s v="Não"/>
    <x v="1"/>
    <n v="3.4319310587572804E-4"/>
    <n v="4.3242331340341729E-3"/>
  </r>
  <r>
    <n v="1"/>
    <x v="0"/>
    <n v="43"/>
    <n v="1158"/>
    <x v="26"/>
    <x v="26"/>
    <n v="222"/>
    <x v="6"/>
    <n v="20"/>
    <x v="6"/>
    <n v="5.4906545507386779"/>
    <n v="1"/>
    <n v="367365.299999999"/>
    <n v="9708065.9000000004"/>
    <x v="4"/>
    <s v="TORA"/>
    <s v="70├ 80"/>
    <s v="Couratari"/>
    <s v="FOD"/>
    <n v="38.833806114422465"/>
    <n v="50"/>
    <x v="1"/>
    <s v="Inferior"/>
    <s v="Não"/>
    <x v="1"/>
    <n v="6.8619128686678451E-4"/>
    <n v="9.6066780161349827E-3"/>
  </r>
  <r>
    <n v="1"/>
    <x v="0"/>
    <n v="43"/>
    <n v="1159"/>
    <x v="29"/>
    <x v="29"/>
    <n v="415"/>
    <x v="123"/>
    <n v="20"/>
    <x v="123"/>
    <n v="19.187322051801171"/>
    <n v="2"/>
    <n v="367350.299999999"/>
    <n v="9708079.1999999899"/>
    <x v="1"/>
    <s v="TORA"/>
    <s v="130├ 140"/>
    <s v="Alexa"/>
    <s v="FOD"/>
    <n v="39.788735772973837"/>
    <n v="50"/>
    <x v="1"/>
    <s v="Inferior"/>
    <s v="Não"/>
    <x v="0"/>
    <n v="2.3979241616068499E-3"/>
    <n v="3.3570938262495895E-2"/>
  </r>
  <r>
    <n v="1"/>
    <x v="0"/>
    <n v="43"/>
    <n v="1160"/>
    <x v="29"/>
    <x v="29"/>
    <n v="300"/>
    <x v="9"/>
    <n v="19"/>
    <x v="9"/>
    <n v="9.5254233440499334"/>
    <n v="1"/>
    <n v="367343.5"/>
    <n v="9708078.5"/>
    <x v="1"/>
    <s v="TORA"/>
    <s v="90├ 100"/>
    <s v="Alexa"/>
    <s v="FOD"/>
    <n v="39.788735772973837"/>
    <n v="50"/>
    <x v="1"/>
    <s v="Inferior"/>
    <s v="Não"/>
    <x v="0"/>
    <n v="1.2530885443148001E-3"/>
    <n v="1.666607763938684E-2"/>
  </r>
  <r>
    <n v="1"/>
    <x v="0"/>
    <n v="43"/>
    <n v="1161"/>
    <x v="76"/>
    <x v="76"/>
    <n v="333"/>
    <x v="231"/>
    <n v="18"/>
    <x v="231"/>
    <n v="11.118575465245824"/>
    <n v="1"/>
    <n v="367344"/>
    <n v="9708087.4000000004"/>
    <x v="0"/>
    <s v="TORA"/>
    <s v="100├ 110"/>
    <s v="Vismia"/>
    <s v="FOD"/>
    <n v="105.99719209920229"/>
    <n v="115.99719209920229"/>
    <x v="0"/>
    <s v="Inferior"/>
    <s v="Não"/>
    <x v="0"/>
    <n v="1.5439303954502654E-3"/>
    <n v="1.9453522982673343E-2"/>
  </r>
  <r>
    <n v="1"/>
    <x v="0"/>
    <n v="43"/>
    <n v="1162"/>
    <x v="29"/>
    <x v="29"/>
    <n v="348"/>
    <x v="108"/>
    <n v="18"/>
    <x v="108"/>
    <n v="12.142809143766565"/>
    <n v="2"/>
    <n v="367311"/>
    <n v="9708082.6999999899"/>
    <x v="1"/>
    <s v="TORA"/>
    <s v="110├ 120"/>
    <s v="Alexa"/>
    <s v="FOD"/>
    <n v="39.788735772973837"/>
    <n v="50"/>
    <x v="1"/>
    <s v="Inferior"/>
    <s v="Não"/>
    <x v="0"/>
    <n v="1.6861559452299956E-3"/>
    <n v="2.1245564909897943E-2"/>
  </r>
  <r>
    <n v="1"/>
    <x v="0"/>
    <n v="43"/>
    <n v="1163"/>
    <x v="26"/>
    <x v="26"/>
    <n v="290"/>
    <x v="90"/>
    <n v="23"/>
    <x v="90"/>
    <n v="10.774869224792859"/>
    <n v="1"/>
    <n v="367263.299999999"/>
    <n v="9708143.0999999903"/>
    <x v="4"/>
    <s v="TORA"/>
    <s v="90├ 100"/>
    <s v="Couratari"/>
    <s v="FOD"/>
    <n v="38.833806114422465"/>
    <n v="50"/>
    <x v="1"/>
    <s v="Inferior"/>
    <s v="Não"/>
    <x v="1"/>
    <n v="1.1709416286319412E-3"/>
    <n v="1.8852160220974249E-2"/>
  </r>
  <r>
    <n v="1"/>
    <x v="0"/>
    <n v="43"/>
    <n v="1164"/>
    <x v="2"/>
    <x v="2"/>
    <n v="213"/>
    <x v="151"/>
    <n v="18"/>
    <x v="151"/>
    <n v="4.5490413862758059"/>
    <n v="1"/>
    <n v="367267.59999999899"/>
    <n v="9708148.6999999899"/>
    <x v="1"/>
    <s v="TORA"/>
    <s v="60├ 70"/>
    <s v="Parkia"/>
    <s v="FOD"/>
    <n v="39.788735772973837"/>
    <n v="50"/>
    <x v="1"/>
    <s v="Inferior"/>
    <s v="Não"/>
    <x v="0"/>
    <n v="6.3168193518909092E-4"/>
    <n v="7.9591923833825448E-3"/>
  </r>
  <r>
    <n v="1"/>
    <x v="0"/>
    <n v="43"/>
    <n v="1165"/>
    <x v="54"/>
    <x v="54"/>
    <n v="152"/>
    <x v="35"/>
    <n v="15"/>
    <x v="35"/>
    <n v="1.9304857977274534"/>
    <n v="1"/>
    <n v="367261.799999999"/>
    <n v="9708144.4000000004"/>
    <x v="0"/>
    <s v="TORETE"/>
    <s v="40├ 50"/>
    <s v="Cenostigma"/>
    <s v="FOD"/>
    <n v="40.743665431525208"/>
    <n v="50.743665431525208"/>
    <x v="0"/>
    <s v="Inferior"/>
    <s v="Não"/>
    <x v="0"/>
    <n v="3.2168175253165715E-4"/>
    <n v="3.3776584015824001E-3"/>
  </r>
  <r>
    <n v="1"/>
    <x v="0"/>
    <n v="43"/>
    <n v="1166"/>
    <x v="29"/>
    <x v="29"/>
    <n v="220"/>
    <x v="68"/>
    <n v="17"/>
    <x v="68"/>
    <n v="4.5833440511603998"/>
    <n v="2"/>
    <n v="367270.299999999"/>
    <n v="9708163.6999999899"/>
    <x v="1"/>
    <s v="TORA"/>
    <s v="70├ 80"/>
    <s v="Alexa"/>
    <s v="FOD"/>
    <n v="39.788735772973837"/>
    <n v="50"/>
    <x v="1"/>
    <s v="Inferior"/>
    <s v="Não"/>
    <x v="0"/>
    <n v="6.7388317272040353E-4"/>
    <n v="8.0192097553728001E-3"/>
  </r>
  <r>
    <n v="1"/>
    <x v="0"/>
    <n v="43"/>
    <n v="1167"/>
    <x v="26"/>
    <x v="26"/>
    <n v="165"/>
    <x v="7"/>
    <n v="15"/>
    <x v="7"/>
    <n v="2.2748214959803468"/>
    <n v="1"/>
    <n v="367234.5"/>
    <n v="9708158"/>
    <x v="4"/>
    <s v="TORA"/>
    <s v="50├ 60"/>
    <s v="Couratari"/>
    <s v="FOD"/>
    <n v="38.833806114422465"/>
    <n v="50"/>
    <x v="1"/>
    <s v="Inferior"/>
    <s v="Não"/>
    <x v="1"/>
    <n v="3.7905928465522713E-4"/>
    <n v="3.9801224888798845E-3"/>
  </r>
  <r>
    <n v="1"/>
    <x v="0"/>
    <n v="43"/>
    <n v="1168"/>
    <x v="55"/>
    <x v="55"/>
    <n v="276"/>
    <x v="232"/>
    <n v="18"/>
    <x v="232"/>
    <n v="7.6379857753299767"/>
    <n v="2"/>
    <n v="367218.299999999"/>
    <n v="9708169.6999999899"/>
    <x v="1"/>
    <s v="TORA"/>
    <s v="80├ 90"/>
    <s v="Platymiscium"/>
    <s v="FOD"/>
    <n v="43.608454407179323"/>
    <n v="53.608454407179323"/>
    <x v="1"/>
    <s v="Inferior"/>
    <s v="Não"/>
    <x v="0"/>
    <n v="1.0606141439080468E-3"/>
    <n v="1.336373821324139E-2"/>
  </r>
  <r>
    <n v="1"/>
    <x v="0"/>
    <n v="43"/>
    <n v="1169"/>
    <x v="64"/>
    <x v="64"/>
    <n v="395"/>
    <x v="246"/>
    <n v="24"/>
    <x v="246"/>
    <n v="20.859005996566893"/>
    <n v="1"/>
    <n v="367215.09999999899"/>
    <n v="9708175.3000000007"/>
    <x v="4"/>
    <s v="TORA"/>
    <s v="120├ 130"/>
    <s v="Cedrelinga"/>
    <s v="FOD"/>
    <n v="38.515496228238675"/>
    <n v="50"/>
    <x v="1"/>
    <s v="Inferior"/>
    <s v="Não"/>
    <x v="1"/>
    <n v="2.1723682236301856E-3"/>
    <n v="3.6495786156987113E-2"/>
  </r>
  <r>
    <n v="1"/>
    <x v="0"/>
    <n v="43"/>
    <n v="1170"/>
    <x v="63"/>
    <x v="63"/>
    <n v="145"/>
    <x v="112"/>
    <n v="11"/>
    <x v="112"/>
    <n v="1.2882995812252331"/>
    <n v="2"/>
    <n v="367199.799999999"/>
    <n v="9708184.9000000004"/>
    <x v="0"/>
    <s v="TORETE"/>
    <s v="40├ 50"/>
    <s v="Ocotea"/>
    <s v="FOD"/>
    <n v="39.470425886790046"/>
    <n v="50"/>
    <x v="0"/>
    <s v="Inferior"/>
    <s v="Não"/>
    <x v="1"/>
    <n v="2.927354071579853E-4"/>
    <n v="2.2540626351164866E-3"/>
  </r>
  <r>
    <n v="1"/>
    <x v="0"/>
    <n v="43"/>
    <n v="1171"/>
    <x v="26"/>
    <x v="26"/>
    <n v="173"/>
    <x v="100"/>
    <n v="18"/>
    <x v="100"/>
    <n v="3.0009094238323217"/>
    <n v="1"/>
    <n v="367165.9"/>
    <n v="9708237.6999999899"/>
    <x v="4"/>
    <s v="TORA"/>
    <s v="50├ 60"/>
    <s v="Couratari"/>
    <s v="FOD"/>
    <n v="38.833806114422465"/>
    <n v="50"/>
    <x v="1"/>
    <s v="Inferior"/>
    <s v="Não"/>
    <x v="1"/>
    <n v="4.1670763380886292E-4"/>
    <n v="5.2505161859916728E-3"/>
  </r>
  <r>
    <n v="1"/>
    <x v="0"/>
    <n v="43"/>
    <n v="1172"/>
    <x v="29"/>
    <x v="29"/>
    <n v="315"/>
    <x v="133"/>
    <n v="18"/>
    <x v="133"/>
    <n v="9.9490540138247887"/>
    <n v="1"/>
    <n v="367159.299999999"/>
    <n v="9708248.9000000004"/>
    <x v="1"/>
    <s v="TORA"/>
    <s v="100├ 110"/>
    <s v="Alexa"/>
    <s v="FOD"/>
    <n v="39.788735772973837"/>
    <n v="50"/>
    <x v="1"/>
    <s v="Inferior"/>
    <s v="Não"/>
    <x v="0"/>
    <n v="1.3815301201070673E-3"/>
    <n v="1.7407279513349048E-2"/>
  </r>
  <r>
    <n v="1"/>
    <x v="0"/>
    <n v="43"/>
    <n v="1173"/>
    <x v="29"/>
    <x v="29"/>
    <n v="180"/>
    <x v="22"/>
    <n v="17"/>
    <x v="22"/>
    <n v="3.0681889929255584"/>
    <n v="1"/>
    <n v="367153.9"/>
    <n v="9708233.5999999903"/>
    <x v="1"/>
    <s v="TORA"/>
    <s v="50├ 60"/>
    <s v="Alexa"/>
    <s v="FOD"/>
    <n v="39.788735772973837"/>
    <n v="50"/>
    <x v="1"/>
    <s v="Inferior"/>
    <s v="Não"/>
    <x v="0"/>
    <n v="4.5111187595332813E-4"/>
    <n v="5.3682313238446041E-3"/>
  </r>
  <r>
    <n v="1"/>
    <x v="0"/>
    <n v="43"/>
    <n v="1174"/>
    <x v="5"/>
    <x v="5"/>
    <n v="182"/>
    <x v="97"/>
    <n v="15"/>
    <x v="97"/>
    <n v="2.7677203758623685"/>
    <n v="1"/>
    <n v="367152.5"/>
    <n v="9708248.1999999899"/>
    <x v="4"/>
    <s v="TORA"/>
    <s v="50├ 60"/>
    <s v="Tachigali"/>
    <s v="FOD"/>
    <n v="39.152116000606256"/>
    <n v="50"/>
    <x v="1"/>
    <s v="Inferior"/>
    <s v="Não"/>
    <x v="1"/>
    <n v="4.6119227713203821E-4"/>
    <n v="4.8425189098864011E-3"/>
  </r>
  <r>
    <n v="1"/>
    <x v="0"/>
    <n v="43"/>
    <n v="1175"/>
    <x v="29"/>
    <x v="29"/>
    <n v="227"/>
    <x v="27"/>
    <n v="17"/>
    <x v="27"/>
    <n v="4.8796515622364529"/>
    <n v="1"/>
    <n v="367135.299999999"/>
    <n v="9708256.6999999899"/>
    <x v="1"/>
    <s v="TORA"/>
    <s v="70├ 80"/>
    <s v="Alexa"/>
    <s v="FOD"/>
    <n v="39.788735772973837"/>
    <n v="50"/>
    <x v="1"/>
    <s v="Inferior"/>
    <s v="Não"/>
    <x v="0"/>
    <n v="7.1744888444441493E-4"/>
    <n v="8.5376417248885367E-3"/>
  </r>
  <r>
    <n v="1"/>
    <x v="0"/>
    <n v="43"/>
    <n v="1176"/>
    <x v="29"/>
    <x v="29"/>
    <n v="165"/>
    <x v="7"/>
    <n v="20"/>
    <x v="7"/>
    <n v="3.0330953279737956"/>
    <n v="1"/>
    <n v="367129.2"/>
    <n v="9708248.8000000007"/>
    <x v="1"/>
    <s v="TORA"/>
    <s v="50├ 60"/>
    <s v="Alexa"/>
    <s v="FOD"/>
    <n v="39.788735772973837"/>
    <n v="50"/>
    <x v="1"/>
    <s v="Inferior"/>
    <s v="Não"/>
    <x v="0"/>
    <n v="3.7905928465522713E-4"/>
    <n v="5.3068299851731799E-3"/>
  </r>
  <r>
    <n v="1"/>
    <x v="0"/>
    <n v="43"/>
    <n v="1177"/>
    <x v="24"/>
    <x v="24"/>
    <n v="148"/>
    <x v="128"/>
    <n v="14"/>
    <x v="128"/>
    <n v="1.7082036380075887"/>
    <n v="1"/>
    <n v="367126"/>
    <n v="9708261"/>
    <x v="0"/>
    <s v="TORETE"/>
    <s v="40├ 50"/>
    <s v="Virola"/>
    <s v="FOD"/>
    <n v="38.197186342054884"/>
    <n v="50"/>
    <x v="0"/>
    <s v="Inferior"/>
    <s v="Não"/>
    <x v="0"/>
    <n v="3.0497390527412649E-4"/>
    <n v="2.9887442716864392E-3"/>
  </r>
  <r>
    <n v="1"/>
    <x v="0"/>
    <n v="43"/>
    <n v="1178"/>
    <x v="29"/>
    <x v="29"/>
    <n v="226"/>
    <x v="213"/>
    <n v="20"/>
    <x v="213"/>
    <n v="5.690298511353153"/>
    <n v="2"/>
    <n v="367117.2"/>
    <n v="9708266.0999999903"/>
    <x v="1"/>
    <s v="TORA"/>
    <s v="70├ 80"/>
    <s v="Alexa"/>
    <s v="FOD"/>
    <n v="39.788735772973837"/>
    <n v="50"/>
    <x v="1"/>
    <s v="Inferior"/>
    <s v="Não"/>
    <x v="0"/>
    <n v="7.111416721046973E-4"/>
    <n v="9.9559834094657598E-3"/>
  </r>
  <r>
    <n v="1"/>
    <x v="0"/>
    <n v="43"/>
    <n v="1179"/>
    <x v="26"/>
    <x v="26"/>
    <n v="328"/>
    <x v="247"/>
    <n v="20"/>
    <x v="247"/>
    <n v="11.98576777831893"/>
    <n v="1"/>
    <n v="367105.2"/>
    <n v="9708270.0999999903"/>
    <x v="4"/>
    <s v="TORA"/>
    <s v="100├ 110"/>
    <s v="Couratari"/>
    <s v="FOD"/>
    <n v="38.833806114422465"/>
    <n v="50"/>
    <x v="1"/>
    <s v="Inferior"/>
    <s v="Não"/>
    <x v="1"/>
    <n v="1.4979141994618168E-3"/>
    <n v="2.0970798792465432E-2"/>
  </r>
  <r>
    <n v="1"/>
    <x v="0"/>
    <n v="43"/>
    <n v="1180"/>
    <x v="5"/>
    <x v="5"/>
    <n v="186"/>
    <x v="24"/>
    <n v="14"/>
    <x v="24"/>
    <n v="2.698000961491533"/>
    <n v="1"/>
    <n v="367101"/>
    <n v="9708277.8000000007"/>
    <x v="4"/>
    <s v="TORA"/>
    <s v="50├ 60"/>
    <s v="Tachigali"/>
    <s v="FOD"/>
    <n v="39.152116000606256"/>
    <n v="50"/>
    <x v="1"/>
    <s v="Inferior"/>
    <s v="Não"/>
    <x v="1"/>
    <n v="4.8168723643460915E-4"/>
    <n v="4.7205349170591701E-3"/>
  </r>
  <r>
    <n v="1"/>
    <x v="0"/>
    <n v="43"/>
    <n v="1181"/>
    <x v="32"/>
    <x v="32"/>
    <n v="223"/>
    <x v="248"/>
    <n v="18"/>
    <x v="248"/>
    <n v="4.9862081839606232"/>
    <n v="2"/>
    <n v="367054.59999999899"/>
    <n v="9708317.5"/>
    <x v="1"/>
    <s v="TORA"/>
    <s v="70├ 80"/>
    <s v="Cordia"/>
    <s v="FOD"/>
    <n v="42.335214862444161"/>
    <n v="52.335214862444161"/>
    <x v="1"/>
    <s v="Inferior"/>
    <s v="Não"/>
    <x v="0"/>
    <n v="6.9238711355811889E-4"/>
    <n v="8.7240776308322981E-3"/>
  </r>
  <r>
    <n v="1"/>
    <x v="0"/>
    <n v="43"/>
    <n v="1182"/>
    <x v="5"/>
    <x v="5"/>
    <n v="316"/>
    <x v="249"/>
    <n v="18"/>
    <x v="249"/>
    <n v="10.012322878352112"/>
    <n v="1"/>
    <n v="367027.299999999"/>
    <n v="9708339.4000000004"/>
    <x v="4"/>
    <s v="TORA"/>
    <s v="100├ 110"/>
    <s v="Tachigali"/>
    <s v="FOD"/>
    <n v="39.152116000606256"/>
    <n v="50"/>
    <x v="1"/>
    <s v="Inferior"/>
    <s v="Não"/>
    <x v="1"/>
    <n v="1.3903156631233193E-3"/>
    <n v="1.7517977355353823E-2"/>
  </r>
  <r>
    <n v="1"/>
    <x v="0"/>
    <n v="43"/>
    <n v="1183"/>
    <x v="9"/>
    <x v="9"/>
    <n v="138"/>
    <x v="210"/>
    <n v="18"/>
    <x v="210"/>
    <n v="1.9094964438324942"/>
    <n v="1"/>
    <n v="367029.09999999899"/>
    <n v="9708341.8000000007"/>
    <x v="0"/>
    <s v="TORETE"/>
    <s v="40├ 50"/>
    <s v="Matisia"/>
    <s v="FOD"/>
    <n v="43.926764293363114"/>
    <n v="53.926764293363114"/>
    <x v="0"/>
    <s v="Inferior"/>
    <s v="Não"/>
    <x v="0"/>
    <n v="2.651535359770117E-4"/>
    <n v="3.3409345533103475E-3"/>
  </r>
  <r>
    <n v="1"/>
    <x v="0"/>
    <n v="43"/>
    <n v="1184"/>
    <x v="8"/>
    <x v="8"/>
    <n v="203"/>
    <x v="56"/>
    <n v="17"/>
    <x v="56"/>
    <n v="3.9023765496749796"/>
    <n v="1"/>
    <n v="367028.299999999"/>
    <n v="9708365.3000000007"/>
    <x v="1"/>
    <s v="TORA"/>
    <s v="60├ 70"/>
    <s v="Licania"/>
    <s v="FOD"/>
    <n v="41.38028520389279"/>
    <n v="51.38028520389279"/>
    <x v="1"/>
    <s v="Inferior"/>
    <s v="Não"/>
    <x v="0"/>
    <n v="5.7376139802965123E-4"/>
    <n v="6.8277606365528491E-3"/>
  </r>
  <r>
    <n v="1"/>
    <x v="0"/>
    <n v="43"/>
    <n v="1185"/>
    <x v="17"/>
    <x v="17"/>
    <n v="208"/>
    <x v="113"/>
    <n v="22"/>
    <x v="113"/>
    <n v="5.3019731826043746"/>
    <n v="1"/>
    <n v="367034.7"/>
    <n v="9708385.0999999903"/>
    <x v="1"/>
    <s v="TORA"/>
    <s v="60├ 70"/>
    <s v="Buchenavia"/>
    <s v="FOD"/>
    <n v="41.38028520389279"/>
    <n v="51.38028520389279"/>
    <x v="1"/>
    <s v="Inferior"/>
    <s v="Não"/>
    <x v="0"/>
    <n v="6.023735864581724E-4"/>
    <n v="9.2765532314558544E-3"/>
  </r>
  <r>
    <n v="1"/>
    <x v="0"/>
    <n v="43"/>
    <n v="1186"/>
    <x v="62"/>
    <x v="62"/>
    <n v="413"/>
    <x v="250"/>
    <n v="22"/>
    <x v="250"/>
    <n v="20.903112605945957"/>
    <n v="2"/>
    <n v="367024.2"/>
    <n v="9708379.6999999899"/>
    <x v="1"/>
    <s v="TORA"/>
    <s v="130├ 140"/>
    <s v="Swartzia"/>
    <s v="FOD"/>
    <n v="42.335214862444161"/>
    <n v="52.335214862444161"/>
    <x v="1"/>
    <s v="Inferior"/>
    <s v="Não"/>
    <x v="0"/>
    <n v="2.3748673323914582E-3"/>
    <n v="3.6572956918828455E-2"/>
  </r>
  <r>
    <n v="1"/>
    <x v="0"/>
    <n v="43"/>
    <n v="1187"/>
    <x v="33"/>
    <x v="33"/>
    <n v="260"/>
    <x v="159"/>
    <n v="20"/>
    <x v="159"/>
    <n v="7.5312119071084878"/>
    <n v="1"/>
    <n v="366922.09999999899"/>
    <n v="9708473.0999999903"/>
    <x v="1"/>
    <s v="TORA"/>
    <s v="80├ 90"/>
    <s v="Dipteryx"/>
    <s v="FOD"/>
    <n v="39.152116000606256"/>
    <n v="80"/>
    <x v="1"/>
    <s v="Inferior"/>
    <s v="Vulneravel"/>
    <x v="1"/>
    <n v="9.4120872884089456E-4"/>
    <n v="1.3176922203772522E-2"/>
  </r>
  <r>
    <n v="1"/>
    <x v="0"/>
    <n v="43"/>
    <n v="1188"/>
    <x v="26"/>
    <x v="26"/>
    <n v="315"/>
    <x v="133"/>
    <n v="24"/>
    <x v="133"/>
    <n v="13.265405351766384"/>
    <n v="1"/>
    <n v="366875.4"/>
    <n v="9708480"/>
    <x v="4"/>
    <s v="TORA"/>
    <s v="100├ 110"/>
    <s v="Couratari"/>
    <s v="FOD"/>
    <n v="38.833806114422465"/>
    <n v="50"/>
    <x v="1"/>
    <s v="Inferior"/>
    <s v="Não"/>
    <x v="1"/>
    <n v="1.3815301201070673E-3"/>
    <n v="2.3209706017798731E-2"/>
  </r>
  <r>
    <n v="1"/>
    <x v="0"/>
    <n v="44"/>
    <n v="1189"/>
    <x v="2"/>
    <x v="2"/>
    <n v="330"/>
    <x v="66"/>
    <n v="22"/>
    <x v="66"/>
    <n v="13.345619443084701"/>
    <n v="1"/>
    <n v="366844.09999999899"/>
    <n v="9708449"/>
    <x v="1"/>
    <s v="TORA"/>
    <s v="100├ 110"/>
    <s v="Parkia"/>
    <s v="FOD"/>
    <n v="39.788735772973837"/>
    <n v="50"/>
    <x v="1"/>
    <s v="Inferior"/>
    <s v="Não"/>
    <x v="0"/>
    <n v="1.5162371386209085E-3"/>
    <n v="2.335005193476199E-2"/>
  </r>
  <r>
    <n v="1"/>
    <x v="0"/>
    <n v="44"/>
    <n v="1190"/>
    <x v="39"/>
    <x v="39"/>
    <n v="500"/>
    <x v="194"/>
    <n v="24"/>
    <x v="194"/>
    <n v="33.422538049298026"/>
    <n v="1"/>
    <n v="366863.5"/>
    <n v="9708425.0999999903"/>
    <x v="3"/>
    <s v="TORA"/>
    <s v="150├ 160"/>
    <s v="Bertholletia"/>
    <s v="FOD"/>
    <n v="41.38028520389279"/>
    <n v="51.38028520389279"/>
    <x v="1"/>
    <s v="Inferior"/>
    <s v="Protegida"/>
    <x v="0"/>
    <n v="3.4808015119855568E-3"/>
    <n v="5.8477465401357356E-2"/>
  </r>
  <r>
    <n v="1"/>
    <x v="0"/>
    <n v="44"/>
    <n v="1191"/>
    <x v="10"/>
    <x v="10"/>
    <n v="297"/>
    <x v="134"/>
    <n v="23"/>
    <x v="134"/>
    <n v="11.30131319203036"/>
    <n v="1"/>
    <n v="366871.5"/>
    <n v="9708435.4000000004"/>
    <x v="4"/>
    <s v="TORA"/>
    <s v="90├ 100"/>
    <s v="Astronium"/>
    <s v="FOD"/>
    <n v="40.107045659157627"/>
    <n v="50.107045659157627"/>
    <x v="1"/>
    <s v="Inferior"/>
    <s v="Não"/>
    <x v="1"/>
    <n v="1.2281520822829358E-3"/>
    <n v="1.9773248524755264E-2"/>
  </r>
  <r>
    <n v="1"/>
    <x v="0"/>
    <n v="44"/>
    <n v="1192"/>
    <x v="77"/>
    <x v="77"/>
    <n v="212"/>
    <x v="49"/>
    <n v="20"/>
    <x v="49"/>
    <n v="5.0071418336254991"/>
    <n v="1"/>
    <n v="366877.59999999899"/>
    <n v="9708443.4000000004"/>
    <x v="1"/>
    <s v="TORA"/>
    <s v="60├ 70"/>
    <s v="Vatairea"/>
    <s v="FOD"/>
    <n v="50.929581789406512"/>
    <n v="60.929581789406512"/>
    <x v="1"/>
    <s v="Inferior"/>
    <s v="Não"/>
    <x v="0"/>
    <n v="6.2576457261871526E-4"/>
    <n v="8.7607040166620131E-3"/>
  </r>
  <r>
    <n v="1"/>
    <x v="0"/>
    <n v="44"/>
    <n v="1193"/>
    <x v="62"/>
    <x v="62"/>
    <n v="133"/>
    <x v="17"/>
    <n v="14"/>
    <x v="17"/>
    <n v="1.379492976292743"/>
    <n v="1"/>
    <n v="366884.299999999"/>
    <n v="9708452.1999999899"/>
    <x v="0"/>
    <s v="TORETE"/>
    <s v="40├ 50"/>
    <s v="Swartzia"/>
    <s v="FOD"/>
    <n v="42.335214862444161"/>
    <n v="52.335214862444161"/>
    <x v="0"/>
    <s v="Inferior"/>
    <s v="Não"/>
    <x v="0"/>
    <n v="2.4628759178205005E-4"/>
    <n v="2.4136183994640905E-3"/>
  </r>
  <r>
    <n v="1"/>
    <x v="0"/>
    <n v="44"/>
    <n v="1194"/>
    <x v="19"/>
    <x v="19"/>
    <n v="315"/>
    <x v="133"/>
    <n v="15"/>
    <x v="133"/>
    <n v="8.29087834485399"/>
    <n v="1"/>
    <n v="366899.299999999"/>
    <n v="9708438.9000000004"/>
    <x v="4"/>
    <s v="TORA"/>
    <s v="100├ 110"/>
    <s v="Piptadenia"/>
    <s v="FOD"/>
    <n v="39.788735772973837"/>
    <n v="50"/>
    <x v="1"/>
    <s v="Inferior"/>
    <s v="Não"/>
    <x v="1"/>
    <n v="1.3815301201070673E-3"/>
    <n v="1.4506066261124207E-2"/>
  </r>
  <r>
    <n v="1"/>
    <x v="0"/>
    <n v="44"/>
    <n v="1195"/>
    <x v="5"/>
    <x v="5"/>
    <n v="152"/>
    <x v="35"/>
    <n v="13"/>
    <x v="35"/>
    <n v="1.6730876913637929"/>
    <n v="1"/>
    <n v="366898.7"/>
    <n v="9708391.4000000004"/>
    <x v="0"/>
    <s v="TORETE"/>
    <s v="40├ 50"/>
    <s v="Tachigali"/>
    <s v="FOD"/>
    <n v="39.152116000606256"/>
    <n v="50"/>
    <x v="0"/>
    <s v="Inferior"/>
    <s v="Não"/>
    <x v="1"/>
    <n v="3.2168175253165715E-4"/>
    <n v="2.9273039480380799E-3"/>
  </r>
  <r>
    <n v="1"/>
    <x v="0"/>
    <n v="44"/>
    <n v="1196"/>
    <x v="15"/>
    <x v="15"/>
    <n v="215"/>
    <x v="18"/>
    <n v="18"/>
    <x v="18"/>
    <n v="4.6348704639864033"/>
    <n v="1"/>
    <n v="366945.09999999899"/>
    <n v="9708355.8000000007"/>
    <x v="4"/>
    <s v="TORA"/>
    <s v="60├ 70"/>
    <s v="Lecythis"/>
    <s v="FOD"/>
    <n v="38.833806114422465"/>
    <n v="50"/>
    <x v="1"/>
    <s v="Inferior"/>
    <s v="Não"/>
    <x v="1"/>
    <n v="6.436001995661295E-4"/>
    <n v="8.1093625145332304E-3"/>
  </r>
  <r>
    <n v="1"/>
    <x v="0"/>
    <n v="44"/>
    <n v="1197"/>
    <x v="26"/>
    <x v="26"/>
    <n v="157"/>
    <x v="166"/>
    <n v="15"/>
    <x v="166"/>
    <n v="2.0595803509428676"/>
    <n v="1"/>
    <n v="367041.59999999899"/>
    <n v="9708263.5999999903"/>
    <x v="0"/>
    <s v="TORETE"/>
    <s v="40├ 50"/>
    <s v="Couratari"/>
    <s v="FOD"/>
    <n v="38.833806114422465"/>
    <n v="50"/>
    <x v="0"/>
    <s v="Inferior"/>
    <s v="Não"/>
    <x v="1"/>
    <n v="3.4319310587572804E-4"/>
    <n v="3.6035276116951438E-3"/>
  </r>
  <r>
    <n v="1"/>
    <x v="0"/>
    <n v="44"/>
    <n v="1198"/>
    <x v="22"/>
    <x v="22"/>
    <n v="130"/>
    <x v="0"/>
    <n v="15"/>
    <x v="0"/>
    <n v="1.4121022325828414"/>
    <n v="1"/>
    <n v="367069.4"/>
    <n v="9708239.6999999899"/>
    <x v="0"/>
    <s v="TORETE"/>
    <s v="40├ 50"/>
    <s v="Hymenaea"/>
    <s v="FOD"/>
    <n v="41.38028520389279"/>
    <n v="51.38028520389279"/>
    <x v="0"/>
    <s v="Inferior"/>
    <s v="Não"/>
    <x v="1"/>
    <n v="2.3530218221022364E-4"/>
    <n v="2.470672913207348E-3"/>
  </r>
  <r>
    <n v="1"/>
    <x v="0"/>
    <n v="44"/>
    <n v="1199"/>
    <x v="5"/>
    <x v="5"/>
    <n v="273"/>
    <x v="62"/>
    <n v="12"/>
    <x v="62"/>
    <n v="4.9818966765522648"/>
    <n v="2"/>
    <n v="367078"/>
    <n v="9708242.8000000007"/>
    <x v="4"/>
    <s v="TORA"/>
    <s v="80├ 90"/>
    <s v="Tachigali"/>
    <s v="FOD"/>
    <n v="39.152116000606256"/>
    <n v="50"/>
    <x v="1"/>
    <s v="Inferior"/>
    <s v="Não"/>
    <x v="1"/>
    <n v="1.0376826235470862E-3"/>
    <n v="8.7165340377955234E-3"/>
  </r>
  <r>
    <n v="1"/>
    <x v="0"/>
    <n v="44"/>
    <n v="1200"/>
    <x v="10"/>
    <x v="10"/>
    <n v="200"/>
    <x v="14"/>
    <n v="22"/>
    <x v="14"/>
    <n v="4.9019722472303755"/>
    <n v="1"/>
    <n v="367089.09999999899"/>
    <n v="9708249"/>
    <x v="4"/>
    <s v="TORA"/>
    <s v="60├ 70"/>
    <s v="Astronium"/>
    <s v="FOD"/>
    <n v="40.107045659157627"/>
    <n v="50.107045659157627"/>
    <x v="1"/>
    <s v="Inferior"/>
    <s v="Não"/>
    <x v="1"/>
    <n v="5.5692824191768894E-4"/>
    <n v="8.5766949255324087E-3"/>
  </r>
  <r>
    <n v="1"/>
    <x v="0"/>
    <n v="44"/>
    <n v="1201"/>
    <x v="9"/>
    <x v="9"/>
    <n v="156"/>
    <x v="136"/>
    <n v="15"/>
    <x v="136"/>
    <n v="2.0334272149192913"/>
    <n v="1"/>
    <n v="367134"/>
    <n v="9708217.1999999899"/>
    <x v="0"/>
    <s v="TORETE"/>
    <s v="40├ 50"/>
    <s v="Matisia"/>
    <s v="FOD"/>
    <n v="43.926764293363114"/>
    <n v="53.926764293363114"/>
    <x v="0"/>
    <s v="Inferior"/>
    <s v="Não"/>
    <x v="0"/>
    <n v="3.3883514238272194E-4"/>
    <n v="3.5577689950185803E-3"/>
  </r>
  <r>
    <n v="1"/>
    <x v="0"/>
    <n v="44"/>
    <n v="1202"/>
    <x v="15"/>
    <x v="15"/>
    <n v="140"/>
    <x v="36"/>
    <n v="14"/>
    <x v="36"/>
    <n v="1.5285240734545624"/>
    <n v="1"/>
    <n v="367132.09999999899"/>
    <n v="9708214.8000000007"/>
    <x v="0"/>
    <s v="TORETE"/>
    <s v="40├ 50"/>
    <s v="Lecythis"/>
    <s v="FOD"/>
    <n v="38.833806114422465"/>
    <n v="50"/>
    <x v="0"/>
    <s v="Inferior"/>
    <s v="Não"/>
    <x v="1"/>
    <n v="2.7289483853966759E-4"/>
    <n v="2.6743694176887419E-3"/>
  </r>
  <r>
    <n v="1"/>
    <x v="0"/>
    <n v="44"/>
    <n v="1203"/>
    <x v="29"/>
    <x v="29"/>
    <n v="247"/>
    <x v="74"/>
    <n v="20"/>
    <x v="74"/>
    <n v="6.7969187461654084"/>
    <n v="1"/>
    <n v="367139.2"/>
    <n v="9708212.5999999903"/>
    <x v="1"/>
    <s v="TORA"/>
    <s v="70├ 80"/>
    <s v="Alexa"/>
    <s v="FOD"/>
    <n v="39.788735772973837"/>
    <n v="50"/>
    <x v="1"/>
    <s v="Inferior"/>
    <s v="Não"/>
    <x v="0"/>
    <n v="8.4944087777890709E-4"/>
    <n v="1.1892172288904698E-2"/>
  </r>
  <r>
    <n v="1"/>
    <x v="0"/>
    <n v="44"/>
    <n v="1204"/>
    <x v="63"/>
    <x v="63"/>
    <n v="170"/>
    <x v="12"/>
    <n v="14"/>
    <x v="12"/>
    <n v="2.2537931491243302"/>
    <n v="1"/>
    <n v="367152.09999999899"/>
    <n v="9708199.8000000007"/>
    <x v="4"/>
    <s v="TORA"/>
    <s v="50├ 60"/>
    <s v="Ocotea"/>
    <s v="FOD"/>
    <n v="39.470425886790046"/>
    <n v="50"/>
    <x v="1"/>
    <s v="Inferior"/>
    <s v="Não"/>
    <x v="1"/>
    <n v="4.0238065478553035E-4"/>
    <n v="3.9433304168981975E-3"/>
  </r>
  <r>
    <n v="1"/>
    <x v="0"/>
    <n v="44"/>
    <n v="1205"/>
    <x v="78"/>
    <x v="78"/>
    <n v="270"/>
    <x v="65"/>
    <n v="14"/>
    <x v="65"/>
    <n v="5.685173722185592"/>
    <n v="1"/>
    <n v="367215.299999999"/>
    <n v="9708118.0999999903"/>
    <x v="1"/>
    <s v="TORA"/>
    <s v="80├ 90"/>
    <s v="Tetragastris"/>
    <s v="FOD"/>
    <n v="44.563384065730695"/>
    <n v="54.563384065730695"/>
    <x v="1"/>
    <s v="Inferior"/>
    <s v="Não"/>
    <x v="0"/>
    <n v="1.015001720894988E-3"/>
    <n v="9.9470168647708829E-3"/>
  </r>
  <r>
    <n v="1"/>
    <x v="0"/>
    <n v="44"/>
    <n v="1206"/>
    <x v="63"/>
    <x v="63"/>
    <n v="200"/>
    <x v="14"/>
    <n v="18"/>
    <x v="14"/>
    <n v="4.0107045659157619"/>
    <n v="1"/>
    <n v="367152.9"/>
    <n v="9708176.3000000007"/>
    <x v="4"/>
    <s v="TORA"/>
    <s v="60├ 70"/>
    <s v="Ocotea"/>
    <s v="FOD"/>
    <n v="39.470425886790046"/>
    <n v="50"/>
    <x v="1"/>
    <s v="Inferior"/>
    <s v="Não"/>
    <x v="1"/>
    <n v="5.5692824191768894E-4"/>
    <n v="7.0172958481628809E-3"/>
  </r>
  <r>
    <n v="1"/>
    <x v="0"/>
    <n v="44"/>
    <n v="1207"/>
    <x v="10"/>
    <x v="10"/>
    <n v="200"/>
    <x v="14"/>
    <n v="22"/>
    <x v="14"/>
    <n v="4.9019722472303755"/>
    <n v="1"/>
    <n v="367165.799999999"/>
    <n v="9708184.9000000004"/>
    <x v="4"/>
    <s v="TORA"/>
    <s v="60├ 70"/>
    <s v="Astronium"/>
    <s v="FOD"/>
    <n v="40.107045659157627"/>
    <n v="50.107045659157627"/>
    <x v="1"/>
    <s v="Inferior"/>
    <s v="Não"/>
    <x v="1"/>
    <n v="5.5692824191768894E-4"/>
    <n v="8.5766949255324087E-3"/>
  </r>
  <r>
    <n v="1"/>
    <x v="0"/>
    <n v="44"/>
    <n v="1208"/>
    <x v="26"/>
    <x v="26"/>
    <n v="315"/>
    <x v="133"/>
    <n v="23"/>
    <x v="133"/>
    <n v="12.712680128776119"/>
    <n v="1"/>
    <n v="367155.5"/>
    <n v="9708163.1999999899"/>
    <x v="4"/>
    <s v="TORA"/>
    <s v="100├ 110"/>
    <s v="Couratari"/>
    <s v="FOD"/>
    <n v="38.833806114422465"/>
    <n v="50"/>
    <x v="1"/>
    <s v="Inferior"/>
    <s v="Não"/>
    <x v="1"/>
    <n v="1.3815301201070673E-3"/>
    <n v="2.2242634933723787E-2"/>
  </r>
  <r>
    <n v="1"/>
    <x v="0"/>
    <n v="44"/>
    <n v="1209"/>
    <x v="2"/>
    <x v="2"/>
    <n v="150"/>
    <x v="37"/>
    <n v="18"/>
    <x v="37"/>
    <n v="2.2560213183276159"/>
    <n v="1"/>
    <n v="367169"/>
    <n v="9708172.6999999899"/>
    <x v="0"/>
    <s v="TORETE"/>
    <s v="40├ 50"/>
    <s v="Parkia"/>
    <s v="FOD"/>
    <n v="39.788735772973837"/>
    <n v="50"/>
    <x v="0"/>
    <s v="Inferior"/>
    <s v="Não"/>
    <x v="0"/>
    <n v="3.1327213607870003E-4"/>
    <n v="3.94722891459162E-3"/>
  </r>
  <r>
    <n v="1"/>
    <x v="0"/>
    <n v="44"/>
    <n v="1210"/>
    <x v="41"/>
    <x v="41"/>
    <n v="164"/>
    <x v="251"/>
    <n v="16"/>
    <x v="251"/>
    <n v="2.397153555663786"/>
    <n v="1"/>
    <n v="367184"/>
    <n v="9708159.4000000004"/>
    <x v="1"/>
    <s v="TORA"/>
    <s v="50├ 60"/>
    <s v="Qualea"/>
    <s v="FOD"/>
    <n v="40.107045659157627"/>
    <n v="50.107045659157627"/>
    <x v="1"/>
    <s v="Inferior"/>
    <s v="Não"/>
    <x v="0"/>
    <n v="3.744785498654542E-4"/>
    <n v="4.1941597584930863E-3"/>
  </r>
  <r>
    <n v="1"/>
    <x v="0"/>
    <n v="44"/>
    <n v="1211"/>
    <x v="29"/>
    <x v="29"/>
    <n v="220"/>
    <x v="68"/>
    <n v="17"/>
    <x v="68"/>
    <n v="4.5833440511603998"/>
    <n v="1"/>
    <n v="367179.09999999899"/>
    <n v="9708153"/>
    <x v="1"/>
    <s v="TORA"/>
    <s v="70├ 80"/>
    <s v="Alexa"/>
    <s v="FOD"/>
    <n v="39.788735772973837"/>
    <n v="50"/>
    <x v="1"/>
    <s v="Inferior"/>
    <s v="Não"/>
    <x v="0"/>
    <n v="6.7388317272040353E-4"/>
    <n v="8.0192097553728001E-3"/>
  </r>
  <r>
    <n v="1"/>
    <x v="0"/>
    <n v="44"/>
    <n v="1212"/>
    <x v="22"/>
    <x v="22"/>
    <n v="325"/>
    <x v="107"/>
    <n v="25"/>
    <x v="107"/>
    <n v="14.709398256071262"/>
    <n v="1"/>
    <n v="367213.299999999"/>
    <n v="9708105.0999999903"/>
    <x v="4"/>
    <s v="TORA"/>
    <s v="100├ 110"/>
    <s v="Hymenaea"/>
    <s v="FOD"/>
    <n v="41.38028520389279"/>
    <n v="51.38028520389279"/>
    <x v="1"/>
    <s v="Inferior"/>
    <s v="Não"/>
    <x v="1"/>
    <n v="1.4706386388138974E-3"/>
    <n v="2.5736176179243203E-2"/>
  </r>
  <r>
    <n v="1"/>
    <x v="0"/>
    <n v="44"/>
    <n v="1213"/>
    <x v="29"/>
    <x v="29"/>
    <n v="200"/>
    <x v="14"/>
    <n v="15"/>
    <x v="14"/>
    <n v="3.3422538049298014"/>
    <n v="1"/>
    <n v="367235.299999999"/>
    <n v="9708103.0999999903"/>
    <x v="1"/>
    <s v="TORA"/>
    <s v="60├ 70"/>
    <s v="Alexa"/>
    <s v="FOD"/>
    <n v="39.788735772973837"/>
    <n v="50"/>
    <x v="1"/>
    <s v="Inferior"/>
    <s v="Não"/>
    <x v="0"/>
    <n v="5.5692824191768894E-4"/>
    <n v="5.847746540135733E-3"/>
  </r>
  <r>
    <n v="1"/>
    <x v="0"/>
    <n v="44"/>
    <n v="1214"/>
    <x v="4"/>
    <x v="4"/>
    <n v="170"/>
    <x v="12"/>
    <n v="14"/>
    <x v="12"/>
    <n v="2.2537931491243302"/>
    <n v="2"/>
    <n v="367250.7"/>
    <n v="9708114.9000000004"/>
    <x v="1"/>
    <s v="TORA"/>
    <s v="50├ 60"/>
    <s v="Dialium"/>
    <s v="FOD"/>
    <n v="42.335214862444161"/>
    <n v="52.335214862444161"/>
    <x v="1"/>
    <s v="Inferior"/>
    <s v="Não"/>
    <x v="0"/>
    <n v="4.0238065478553035E-4"/>
    <n v="3.9433304168981975E-3"/>
  </r>
  <r>
    <n v="1"/>
    <x v="0"/>
    <n v="44"/>
    <n v="1215"/>
    <x v="33"/>
    <x v="33"/>
    <n v="247"/>
    <x v="74"/>
    <n v="20"/>
    <x v="74"/>
    <n v="6.7969187461654084"/>
    <n v="1"/>
    <n v="367254.4"/>
    <n v="9708111.5999999903"/>
    <x v="0"/>
    <s v="TORA"/>
    <s v="70├ 80"/>
    <s v="Dipteryx"/>
    <s v="FOD"/>
    <n v="39.152116000606256"/>
    <n v="80"/>
    <x v="0"/>
    <s v="Inferior"/>
    <s v="Vulneravel"/>
    <x v="1"/>
    <n v="8.4944087777890709E-4"/>
    <n v="1.1892172288904698E-2"/>
  </r>
  <r>
    <n v="1"/>
    <x v="0"/>
    <n v="44"/>
    <n v="1216"/>
    <x v="26"/>
    <x v="26"/>
    <n v="348"/>
    <x v="108"/>
    <n v="24"/>
    <x v="108"/>
    <n v="16.19041219168875"/>
    <n v="1"/>
    <n v="367292.7"/>
    <n v="9708054.8000000007"/>
    <x v="4"/>
    <s v="TORA"/>
    <s v="110├ 120"/>
    <s v="Couratari"/>
    <s v="FOD"/>
    <n v="38.833806114422465"/>
    <n v="50"/>
    <x v="1"/>
    <s v="Inferior"/>
    <s v="Não"/>
    <x v="1"/>
    <n v="1.6861559452299956E-3"/>
    <n v="2.8327419879863921E-2"/>
  </r>
  <r>
    <n v="1"/>
    <x v="0"/>
    <n v="44"/>
    <n v="1217"/>
    <x v="10"/>
    <x v="10"/>
    <n v="168"/>
    <x v="45"/>
    <n v="20"/>
    <x v="45"/>
    <n v="3.1443923796779583"/>
    <n v="1"/>
    <n v="367333.299999999"/>
    <n v="9708009.3000000007"/>
    <x v="4"/>
    <s v="TORA"/>
    <s v="50├ 60"/>
    <s v="Astronium"/>
    <s v="FOD"/>
    <n v="40.107045659157627"/>
    <n v="50.107045659157627"/>
    <x v="1"/>
    <s v="Inferior"/>
    <s v="Não"/>
    <x v="1"/>
    <n v="3.9296856749712139E-4"/>
    <n v="5.5015599449597004E-3"/>
  </r>
  <r>
    <n v="1"/>
    <x v="0"/>
    <n v="44"/>
    <n v="1218"/>
    <x v="34"/>
    <x v="34"/>
    <n v="162"/>
    <x v="42"/>
    <n v="18"/>
    <x v="42"/>
    <n v="2.6314232656973324"/>
    <n v="1"/>
    <n v="367336.4"/>
    <n v="9708013.1999999899"/>
    <x v="4"/>
    <s v="TORA"/>
    <s v="50├ 60"/>
    <s v="Lecythis"/>
    <s v="FOD"/>
    <n v="40.743665431525208"/>
    <n v="50.743665431525208"/>
    <x v="1"/>
    <s v="Inferior"/>
    <s v="Não"/>
    <x v="1"/>
    <n v="3.6540061952219585E-4"/>
    <n v="4.6040478059796676E-3"/>
  </r>
  <r>
    <n v="1"/>
    <x v="0"/>
    <n v="44"/>
    <n v="1219"/>
    <x v="41"/>
    <x v="41"/>
    <n v="213"/>
    <x v="151"/>
    <n v="15"/>
    <x v="151"/>
    <n v="3.7908678218965051"/>
    <n v="2"/>
    <n v="367341.59999999899"/>
    <n v="9708008.5999999903"/>
    <x v="1"/>
    <s v="TORA"/>
    <s v="60├ 70"/>
    <s v="Qualea"/>
    <s v="FOD"/>
    <n v="40.107045659157627"/>
    <n v="50.107045659157627"/>
    <x v="1"/>
    <s v="Inferior"/>
    <s v="Não"/>
    <x v="0"/>
    <n v="6.3168193518909092E-4"/>
    <n v="6.632660319485454E-3"/>
  </r>
  <r>
    <n v="1"/>
    <x v="0"/>
    <n v="44"/>
    <n v="1220"/>
    <x v="51"/>
    <x v="51"/>
    <n v="230"/>
    <x v="40"/>
    <n v="17"/>
    <x v="40"/>
    <n v="5.0094814112889523"/>
    <n v="1"/>
    <n v="367336.5"/>
    <n v="9707997"/>
    <x v="1"/>
    <s v="TORA"/>
    <s v="70├ 80"/>
    <s v="Cedrela"/>
    <s v="FOD"/>
    <n v="39.788735772973837"/>
    <n v="70"/>
    <x v="1"/>
    <s v="Inferior"/>
    <s v="Vulneravel"/>
    <x v="0"/>
    <n v="7.3653759993614395E-4"/>
    <n v="8.7647974392401108E-3"/>
  </r>
  <r>
    <n v="1"/>
    <x v="0"/>
    <n v="44"/>
    <n v="1221"/>
    <x v="19"/>
    <x v="19"/>
    <n v="193"/>
    <x v="60"/>
    <n v="14"/>
    <x v="60"/>
    <n v="2.9048976128627038"/>
    <n v="1"/>
    <n v="367402.4"/>
    <n v="9707968"/>
    <x v="4"/>
    <s v="TORA"/>
    <s v="60├ 70"/>
    <s v="Piptadenia"/>
    <s v="FOD"/>
    <n v="39.788735772973837"/>
    <n v="50"/>
    <x v="1"/>
    <s v="Inferior"/>
    <s v="Não"/>
    <x v="1"/>
    <n v="5.1862550207979992E-4"/>
    <n v="5.0825299203820376E-3"/>
  </r>
  <r>
    <n v="1"/>
    <x v="0"/>
    <n v="44"/>
    <n v="1222"/>
    <x v="19"/>
    <x v="19"/>
    <n v="287"/>
    <x v="78"/>
    <n v="16"/>
    <x v="78"/>
    <n v="7.3412827642203426"/>
    <n v="1"/>
    <n v="367405"/>
    <n v="9707955"/>
    <x v="4"/>
    <s v="TORA"/>
    <s v="90├ 100"/>
    <s v="Piptadenia"/>
    <s v="FOD"/>
    <n v="39.788735772973837"/>
    <n v="50"/>
    <x v="1"/>
    <s v="Inferior"/>
    <s v="Não"/>
    <x v="1"/>
    <n v="1.1468405589629533E-3"/>
    <n v="1.2844614260385075E-2"/>
  </r>
  <r>
    <n v="1"/>
    <x v="0"/>
    <n v="44"/>
    <n v="1223"/>
    <x v="63"/>
    <x v="63"/>
    <n v="184"/>
    <x v="185"/>
    <n v="17"/>
    <x v="185"/>
    <n v="3.2060681032249287"/>
    <n v="1"/>
    <n v="367411"/>
    <n v="9707949.5999999903"/>
    <x v="4"/>
    <s v="TORA"/>
    <s v="50├ 60"/>
    <s v="Ocotea"/>
    <s v="FOD"/>
    <n v="39.470425886790046"/>
    <n v="50"/>
    <x v="1"/>
    <s v="Inferior"/>
    <s v="Não"/>
    <x v="1"/>
    <n v="4.7138406395913198E-4"/>
    <n v="5.6094703611136703E-3"/>
  </r>
  <r>
    <n v="1"/>
    <x v="0"/>
    <n v="44"/>
    <n v="1224"/>
    <x v="39"/>
    <x v="39"/>
    <n v="390"/>
    <x v="130"/>
    <n v="24"/>
    <x v="130"/>
    <n v="20.334272149192916"/>
    <n v="1"/>
    <n v="367413.5"/>
    <n v="9707944.6999999899"/>
    <x v="3"/>
    <s v="TORA"/>
    <s v="120├ 130"/>
    <s v="Bertholletia"/>
    <s v="FOD"/>
    <n v="41.38028520389279"/>
    <n v="51.38028520389279"/>
    <x v="1"/>
    <s v="Inferior"/>
    <s v="Protegida"/>
    <x v="0"/>
    <n v="2.1177196398920123E-3"/>
    <n v="3.5577689950185808E-2"/>
  </r>
  <r>
    <n v="1"/>
    <x v="0"/>
    <n v="44"/>
    <n v="1225"/>
    <x v="26"/>
    <x v="26"/>
    <n v="217"/>
    <x v="211"/>
    <n v="22"/>
    <x v="211"/>
    <n v="5.7707242787457798"/>
    <n v="1"/>
    <n v="367416.9"/>
    <n v="9707937.6999999899"/>
    <x v="4"/>
    <s v="TORA"/>
    <s v="60├ 70"/>
    <s v="Couratari"/>
    <s v="FOD"/>
    <n v="38.833806114422465"/>
    <n v="50"/>
    <x v="1"/>
    <s v="Inferior"/>
    <s v="Não"/>
    <x v="1"/>
    <n v="6.5562984959155154E-4"/>
    <n v="1.0096699683709891E-2"/>
  </r>
  <r>
    <n v="1"/>
    <x v="0"/>
    <n v="44"/>
    <n v="1226"/>
    <x v="63"/>
    <x v="63"/>
    <n v="148"/>
    <x v="128"/>
    <n v="14"/>
    <x v="128"/>
    <n v="1.7082036380075887"/>
    <n v="1"/>
    <n v="367424.799999999"/>
    <n v="9707934.6999999899"/>
    <x v="0"/>
    <s v="TORETE"/>
    <s v="40├ 50"/>
    <s v="Ocotea"/>
    <s v="FOD"/>
    <n v="39.470425886790046"/>
    <n v="50"/>
    <x v="0"/>
    <s v="Inferior"/>
    <s v="Não"/>
    <x v="1"/>
    <n v="3.0497390527412649E-4"/>
    <n v="2.9887442716864392E-3"/>
  </r>
  <r>
    <n v="1"/>
    <x v="0"/>
    <n v="44"/>
    <n v="1227"/>
    <x v="19"/>
    <x v="19"/>
    <n v="275"/>
    <x v="180"/>
    <n v="14"/>
    <x v="180"/>
    <n v="5.8976853599490457"/>
    <n v="1"/>
    <n v="367459.7"/>
    <n v="9707927.8000000007"/>
    <x v="4"/>
    <s v="TORA"/>
    <s v="80├ 90"/>
    <s v="Piptadenia"/>
    <s v="FOD"/>
    <n v="39.788735772973837"/>
    <n v="50"/>
    <x v="1"/>
    <s v="Inferior"/>
    <s v="Não"/>
    <x v="1"/>
    <n v="1.0529424573756309E-3"/>
    <n v="1.031883608228118E-2"/>
  </r>
  <r>
    <n v="1"/>
    <x v="0"/>
    <n v="44"/>
    <n v="1228"/>
    <x v="19"/>
    <x v="19"/>
    <n v="173"/>
    <x v="100"/>
    <n v="13"/>
    <x v="100"/>
    <n v="2.1673234727677877"/>
    <n v="2"/>
    <n v="367460.799999999"/>
    <n v="9707916.0999999903"/>
    <x v="4"/>
    <s v="TORA"/>
    <s v="50├ 60"/>
    <s v="Piptadenia"/>
    <s v="FOD"/>
    <n v="39.788735772973837"/>
    <n v="50"/>
    <x v="1"/>
    <s v="Inferior"/>
    <s v="Não"/>
    <x v="1"/>
    <n v="4.1670763380886292E-4"/>
    <n v="3.792039467660652E-3"/>
  </r>
  <r>
    <n v="1"/>
    <x v="0"/>
    <n v="44"/>
    <n v="1229"/>
    <x v="26"/>
    <x v="26"/>
    <n v="233"/>
    <x v="81"/>
    <n v="24"/>
    <x v="81"/>
    <n v="7.2579046726333623"/>
    <n v="1"/>
    <n v="367469.299999999"/>
    <n v="9707873.0999999903"/>
    <x v="4"/>
    <s v="TORA"/>
    <s v="70├ 80"/>
    <s v="Couratari"/>
    <s v="FOD"/>
    <n v="38.833806114422465"/>
    <n v="50"/>
    <x v="1"/>
    <s v="Inferior"/>
    <s v="Não"/>
    <x v="1"/>
    <n v="7.5587693313673558E-4"/>
    <n v="1.2698732476697158E-2"/>
  </r>
  <r>
    <n v="1"/>
    <x v="0"/>
    <n v="44"/>
    <n v="1230"/>
    <x v="5"/>
    <x v="5"/>
    <n v="222"/>
    <x v="6"/>
    <n v="18"/>
    <x v="6"/>
    <n v="4.9415890956648107"/>
    <n v="1"/>
    <n v="367475.299999999"/>
    <n v="9707867.8000000007"/>
    <x v="4"/>
    <s v="TORA"/>
    <s v="70├ 80"/>
    <s v="Tachigali"/>
    <s v="FOD"/>
    <n v="39.152116000606256"/>
    <n v="50"/>
    <x v="1"/>
    <s v="Inferior"/>
    <s v="Não"/>
    <x v="1"/>
    <n v="6.8619128686678451E-4"/>
    <n v="8.6460102145214865E-3"/>
  </r>
  <r>
    <n v="1"/>
    <x v="0"/>
    <n v="44"/>
    <n v="1231"/>
    <x v="46"/>
    <x v="46"/>
    <n v="156"/>
    <x v="136"/>
    <n v="15"/>
    <x v="136"/>
    <n v="2.0334272149192913"/>
    <n v="1"/>
    <n v="367489.799999999"/>
    <n v="9707875.0999999903"/>
    <x v="0"/>
    <s v="TORETE"/>
    <s v="40├ 50"/>
    <s v="Aspidosperma"/>
    <s v="FOD"/>
    <n v="41.38028520389279"/>
    <n v="51.38028520389279"/>
    <x v="0"/>
    <s v="Inferior"/>
    <s v="Não"/>
    <x v="0"/>
    <n v="3.3883514238272194E-4"/>
    <n v="3.5577689950185803E-3"/>
  </r>
  <r>
    <n v="1"/>
    <x v="0"/>
    <n v="44"/>
    <n v="1232"/>
    <x v="15"/>
    <x v="15"/>
    <n v="198"/>
    <x v="177"/>
    <n v="17"/>
    <x v="177"/>
    <n v="3.7125086814399246"/>
    <n v="1"/>
    <n v="367491.799999999"/>
    <n v="9707853.0999999903"/>
    <x v="4"/>
    <s v="TORA"/>
    <s v="60├ 70"/>
    <s v="Lecythis"/>
    <s v="FOD"/>
    <n v="38.833806114422465"/>
    <n v="50"/>
    <x v="1"/>
    <s v="Inferior"/>
    <s v="Não"/>
    <x v="1"/>
    <n v="5.4584536990352696E-4"/>
    <n v="6.4955599018519695E-3"/>
  </r>
  <r>
    <n v="1"/>
    <x v="0"/>
    <n v="44"/>
    <n v="1233"/>
    <x v="53"/>
    <x v="53"/>
    <n v="415"/>
    <x v="123"/>
    <n v="22"/>
    <x v="123"/>
    <n v="21.106054256981288"/>
    <n v="1"/>
    <n v="367499"/>
    <n v="9707857.5"/>
    <x v="1"/>
    <s v="TORA"/>
    <s v="130├ 140"/>
    <s v="Enterolobium"/>
    <s v="FOD"/>
    <n v="42.971834634811742"/>
    <n v="52.971834634811742"/>
    <x v="1"/>
    <s v="Inferior"/>
    <s v="Não"/>
    <x v="1"/>
    <n v="2.3979241616068499E-3"/>
    <n v="3.6928032088745483E-2"/>
  </r>
  <r>
    <n v="1"/>
    <x v="0"/>
    <n v="44"/>
    <n v="1234"/>
    <x v="5"/>
    <x v="5"/>
    <n v="163"/>
    <x v="237"/>
    <n v="15"/>
    <x v="237"/>
    <n v="2.2200085335794979"/>
    <n v="1"/>
    <n v="367501.09999999899"/>
    <n v="9707848.9000000004"/>
    <x v="4"/>
    <s v="TORA"/>
    <s v="50├ 60"/>
    <s v="Tachigali"/>
    <s v="FOD"/>
    <n v="39.152116000606256"/>
    <n v="50"/>
    <x v="1"/>
    <s v="Inferior"/>
    <s v="Não"/>
    <x v="1"/>
    <n v="3.69925661487777E-4"/>
    <n v="3.8842194456216585E-3"/>
  </r>
  <r>
    <n v="1"/>
    <x v="0"/>
    <n v="44"/>
    <n v="1235"/>
    <x v="19"/>
    <x v="19"/>
    <n v="127"/>
    <x v="34"/>
    <n v="13"/>
    <x v="34"/>
    <n v="1.1679895850937767"/>
    <n v="1"/>
    <n v="367508.9"/>
    <n v="9707854.0999999903"/>
    <x v="0"/>
    <s v="TORETE"/>
    <s v="40├ 50"/>
    <s v="Piptadenia"/>
    <s v="FOD"/>
    <n v="39.788735772973837"/>
    <n v="50"/>
    <x v="0"/>
    <s v="Inferior"/>
    <s v="Não"/>
    <x v="1"/>
    <n v="2.2456739034726014E-4"/>
    <n v="2.0435632521600671E-3"/>
  </r>
  <r>
    <n v="1"/>
    <x v="0"/>
    <n v="44"/>
    <n v="1236"/>
    <x v="19"/>
    <x v="19"/>
    <n v="193"/>
    <x v="60"/>
    <n v="12"/>
    <x v="60"/>
    <n v="2.4899122395966038"/>
    <n v="2"/>
    <n v="367513.799999999"/>
    <n v="9707860.4000000004"/>
    <x v="4"/>
    <s v="TORA"/>
    <s v="60├ 70"/>
    <s v="Piptadenia"/>
    <s v="FOD"/>
    <n v="39.788735772973837"/>
    <n v="50"/>
    <x v="1"/>
    <s v="Inferior"/>
    <s v="Não"/>
    <x v="1"/>
    <n v="5.1862550207979992E-4"/>
    <n v="4.3564542174703196E-3"/>
  </r>
  <r>
    <n v="1"/>
    <x v="0"/>
    <n v="44"/>
    <n v="1237"/>
    <x v="62"/>
    <x v="62"/>
    <n v="203"/>
    <x v="56"/>
    <n v="15"/>
    <x v="56"/>
    <n v="3.4432734261838056"/>
    <n v="2"/>
    <n v="367515.59999999899"/>
    <n v="9707862.8000000007"/>
    <x v="1"/>
    <s v="TORA"/>
    <s v="60├ 70"/>
    <s v="Swartzia"/>
    <s v="FOD"/>
    <n v="42.335214862444161"/>
    <n v="52.335214862444161"/>
    <x v="1"/>
    <s v="Inferior"/>
    <s v="Não"/>
    <x v="0"/>
    <n v="5.7376139802965123E-4"/>
    <n v="6.0244946793113372E-3"/>
  </r>
  <r>
    <n v="1"/>
    <x v="0"/>
    <n v="44"/>
    <n v="1238"/>
    <x v="38"/>
    <x v="38"/>
    <n v="170"/>
    <x v="12"/>
    <n v="14"/>
    <x v="12"/>
    <n v="2.2537931491243302"/>
    <n v="1"/>
    <n v="367524"/>
    <n v="9707872"/>
    <x v="1"/>
    <s v="TORA"/>
    <s v="50├ 60"/>
    <s v="Caesalpinia"/>
    <s v="FOD"/>
    <n v="43.926764293363114"/>
    <n v="53.926764293363114"/>
    <x v="1"/>
    <s v="Inferior"/>
    <s v="Não"/>
    <x v="0"/>
    <n v="4.0238065478553035E-4"/>
    <n v="3.9433304168981975E-3"/>
  </r>
  <r>
    <n v="1"/>
    <x v="0"/>
    <n v="44"/>
    <n v="1239"/>
    <x v="26"/>
    <x v="26"/>
    <n v="135"/>
    <x v="25"/>
    <n v="15"/>
    <x v="25"/>
    <n v="1.5228143898711408"/>
    <n v="1"/>
    <n v="367544.7"/>
    <n v="9707841.5999999903"/>
    <x v="0"/>
    <s v="TORETE"/>
    <s v="40├ 50"/>
    <s v="Couratari"/>
    <s v="FOD"/>
    <n v="38.833806114422465"/>
    <n v="50"/>
    <x v="0"/>
    <s v="Inferior"/>
    <s v="Não"/>
    <x v="1"/>
    <n v="2.53750430223747E-4"/>
    <n v="2.6643795173493436E-3"/>
  </r>
  <r>
    <n v="1"/>
    <x v="0"/>
    <n v="44"/>
    <n v="1240"/>
    <x v="39"/>
    <x v="39"/>
    <n v="174"/>
    <x v="126"/>
    <n v="16"/>
    <x v="126"/>
    <n v="2.6984020319481252"/>
    <n v="1"/>
    <n v="367546.2"/>
    <n v="9707840.1999999899"/>
    <x v="3"/>
    <s v="TORA"/>
    <s v="50├ 60"/>
    <s v="Bertholletia"/>
    <s v="FOD"/>
    <n v="41.38028520389279"/>
    <n v="51.38028520389279"/>
    <x v="1"/>
    <s v="Inferior"/>
    <s v="Protegida"/>
    <x v="0"/>
    <n v="4.2153898630749889E-4"/>
    <n v="4.7212366466439868E-3"/>
  </r>
  <r>
    <n v="1"/>
    <x v="0"/>
    <n v="44"/>
    <n v="1241"/>
    <x v="19"/>
    <x v="19"/>
    <n v="143"/>
    <x v="15"/>
    <n v="12"/>
    <x v="15"/>
    <n v="1.3669149611401905"/>
    <n v="1"/>
    <n v="367543.2"/>
    <n v="9707836.3000000007"/>
    <x v="0"/>
    <s v="TORETE"/>
    <s v="40├ 50"/>
    <s v="Piptadenia"/>
    <s v="FOD"/>
    <n v="39.788735772973837"/>
    <n v="50"/>
    <x v="0"/>
    <s v="Inferior"/>
    <s v="Não"/>
    <x v="1"/>
    <n v="2.8471564047437059E-4"/>
    <n v="2.391611379984713E-3"/>
  </r>
  <r>
    <n v="1"/>
    <x v="0"/>
    <n v="44"/>
    <n v="1242"/>
    <x v="53"/>
    <x v="53"/>
    <n v="500"/>
    <x v="194"/>
    <n v="20"/>
    <x v="194"/>
    <n v="27.852115041081685"/>
    <n v="1"/>
    <n v="367563.47967156803"/>
    <n v="9707806.6220338196"/>
    <x v="1"/>
    <s v="TORA"/>
    <s v="150├ 160"/>
    <s v="Enterolobium"/>
    <s v="FOD"/>
    <n v="42.971834634811742"/>
    <n v="52.971834634811742"/>
    <x v="1"/>
    <s v="Inferior"/>
    <s v="Não"/>
    <x v="1"/>
    <n v="3.4808015119855568E-3"/>
    <n v="4.8731221167797788E-2"/>
  </r>
  <r>
    <n v="1"/>
    <x v="0"/>
    <n v="45"/>
    <n v="1243"/>
    <x v="4"/>
    <x v="4"/>
    <n v="135"/>
    <x v="25"/>
    <n v="14"/>
    <x v="25"/>
    <n v="1.421293430546398"/>
    <n v="1"/>
    <n v="367400.2"/>
    <n v="9707897.5"/>
    <x v="0"/>
    <s v="TORETE"/>
    <s v="40├ 50"/>
    <s v="Dialium"/>
    <s v="FOD"/>
    <n v="42.335214862444161"/>
    <n v="52.335214862444161"/>
    <x v="0"/>
    <s v="Inferior"/>
    <s v="Não"/>
    <x v="0"/>
    <n v="2.53750430223747E-4"/>
    <n v="2.4867542161927207E-3"/>
  </r>
  <r>
    <n v="1"/>
    <x v="0"/>
    <n v="45"/>
    <n v="1244"/>
    <x v="15"/>
    <x v="15"/>
    <n v="180"/>
    <x v="22"/>
    <n v="16"/>
    <x v="22"/>
    <n v="2.887707287459349"/>
    <n v="1"/>
    <n v="367401.799999999"/>
    <n v="9707902.8000000007"/>
    <x v="4"/>
    <s v="TORA"/>
    <s v="50├ 60"/>
    <s v="Lecythis"/>
    <s v="FOD"/>
    <n v="38.833806114422465"/>
    <n v="50"/>
    <x v="1"/>
    <s v="Inferior"/>
    <s v="Não"/>
    <x v="1"/>
    <n v="4.5111187595332813E-4"/>
    <n v="5.0524530106772752E-3"/>
  </r>
  <r>
    <n v="1"/>
    <x v="0"/>
    <n v="45"/>
    <n v="1245"/>
    <x v="14"/>
    <x v="14"/>
    <n v="130"/>
    <x v="0"/>
    <n v="12"/>
    <x v="0"/>
    <n v="1.1296817860662731"/>
    <n v="1"/>
    <n v="367403.59999999899"/>
    <n v="9707905.1999999899"/>
    <x v="0"/>
    <s v="TORETE"/>
    <s v="40├ 50"/>
    <s v="Hymenolobium"/>
    <s v="FOD"/>
    <n v="41.38028520389279"/>
    <n v="51.38028520389279"/>
    <x v="0"/>
    <s v="Inferior"/>
    <s v="Não"/>
    <x v="1"/>
    <n v="2.3530218221022364E-4"/>
    <n v="1.9765383305658784E-3"/>
  </r>
  <r>
    <n v="1"/>
    <x v="0"/>
    <n v="45"/>
    <n v="1246"/>
    <x v="26"/>
    <x v="26"/>
    <n v="278"/>
    <x v="215"/>
    <n v="22"/>
    <x v="215"/>
    <n v="9.4711005788738092"/>
    <n v="1"/>
    <n v="367401.9"/>
    <n v="9707916.0999999903"/>
    <x v="4"/>
    <s v="TORA"/>
    <s v="80├ 90"/>
    <s v="Couratari"/>
    <s v="FOD"/>
    <n v="38.833806114422465"/>
    <n v="50"/>
    <x v="1"/>
    <s v="Inferior"/>
    <s v="Não"/>
    <x v="1"/>
    <n v="1.0760410562091669E-3"/>
    <n v="1.657103226562117E-2"/>
  </r>
  <r>
    <n v="1"/>
    <x v="0"/>
    <n v="45"/>
    <n v="1247"/>
    <x v="26"/>
    <x v="26"/>
    <n v="170"/>
    <x v="12"/>
    <n v="20"/>
    <x v="12"/>
    <n v="3.2197044987490426"/>
    <n v="1"/>
    <n v="367364.9"/>
    <n v="9707945"/>
    <x v="4"/>
    <s v="TORA"/>
    <s v="50├ 60"/>
    <s v="Couratari"/>
    <s v="FOD"/>
    <n v="38.833806114422465"/>
    <n v="50"/>
    <x v="1"/>
    <s v="Inferior"/>
    <s v="Não"/>
    <x v="1"/>
    <n v="4.0238065478553035E-4"/>
    <n v="5.633329166997424E-3"/>
  </r>
  <r>
    <n v="1"/>
    <x v="0"/>
    <n v="45"/>
    <n v="1248"/>
    <x v="5"/>
    <x v="5"/>
    <n v="136"/>
    <x v="21"/>
    <n v="13"/>
    <x v="21"/>
    <n v="1.3393970714796015"/>
    <n v="2"/>
    <n v="367359.4"/>
    <n v="9707937.8000000007"/>
    <x v="0"/>
    <s v="TORETE"/>
    <s v="40├ 50"/>
    <s v="Tachigali"/>
    <s v="FOD"/>
    <n v="39.152116000606256"/>
    <n v="50"/>
    <x v="0"/>
    <s v="Inferior"/>
    <s v="Não"/>
    <x v="1"/>
    <n v="2.5752361906273934E-4"/>
    <n v="2.3434649334709281E-3"/>
  </r>
  <r>
    <n v="1"/>
    <x v="0"/>
    <n v="45"/>
    <n v="1249"/>
    <x v="63"/>
    <x v="63"/>
    <n v="125"/>
    <x v="2"/>
    <n v="10"/>
    <x v="2"/>
    <n v="0.87037859503380266"/>
    <n v="1"/>
    <n v="367361.09999999899"/>
    <n v="9707948.3000000007"/>
    <x v="0"/>
    <s v="TORETE"/>
    <s v="30├ 40"/>
    <s v="Ocotea"/>
    <s v="FOD"/>
    <n v="39.470425886790046"/>
    <n v="50"/>
    <x v="0"/>
    <s v="Inferior"/>
    <s v="Não"/>
    <x v="1"/>
    <n v="2.175500944990973E-4"/>
    <n v="1.5228506614936809E-3"/>
  </r>
  <r>
    <n v="1"/>
    <x v="0"/>
    <n v="45"/>
    <n v="1250"/>
    <x v="5"/>
    <x v="5"/>
    <n v="320"/>
    <x v="57"/>
    <n v="14"/>
    <x v="57"/>
    <n v="7.9857584245789415"/>
    <n v="1"/>
    <n v="367352.9"/>
    <n v="9707962.3000000007"/>
    <x v="4"/>
    <s v="TORA"/>
    <s v="100├ 110"/>
    <s v="Tachigali"/>
    <s v="FOD"/>
    <n v="39.152116000606256"/>
    <n v="50"/>
    <x v="1"/>
    <s v="Inferior"/>
    <s v="Não"/>
    <x v="1"/>
    <n v="1.4257362993092843E-3"/>
    <n v="1.3972215733230984E-2"/>
  </r>
  <r>
    <n v="1"/>
    <x v="0"/>
    <n v="45"/>
    <n v="1251"/>
    <x v="3"/>
    <x v="3"/>
    <n v="180"/>
    <x v="22"/>
    <n v="14"/>
    <x v="22"/>
    <n v="2.5267438765269308"/>
    <n v="1"/>
    <n v="367352.9"/>
    <n v="9707970.4000000004"/>
    <x v="1"/>
    <s v="TORA"/>
    <s v="50├ 60"/>
    <s v="Inga"/>
    <s v="FOD"/>
    <n v="41.38028520389279"/>
    <n v="51.38028520389279"/>
    <x v="1"/>
    <s v="Inferior"/>
    <s v="Não"/>
    <x v="0"/>
    <n v="4.5111187595332813E-4"/>
    <n v="4.4208963843426164E-3"/>
  </r>
  <r>
    <n v="1"/>
    <x v="0"/>
    <n v="45"/>
    <n v="1252"/>
    <x v="5"/>
    <x v="5"/>
    <n v="216"/>
    <x v="116"/>
    <n v="17"/>
    <x v="116"/>
    <n v="4.4181921498128034"/>
    <n v="1"/>
    <n v="367328.4"/>
    <n v="9707974.6999999899"/>
    <x v="4"/>
    <s v="TORA"/>
    <s v="60├ 70"/>
    <s v="Tachigali"/>
    <s v="FOD"/>
    <n v="39.152116000606256"/>
    <n v="50"/>
    <x v="1"/>
    <s v="Inferior"/>
    <s v="Não"/>
    <x v="1"/>
    <n v="6.4960110137279241E-4"/>
    <n v="7.7302531063362292E-3"/>
  </r>
  <r>
    <n v="1"/>
    <x v="0"/>
    <n v="45"/>
    <n v="1253"/>
    <x v="63"/>
    <x v="63"/>
    <n v="175"/>
    <x v="13"/>
    <n v="15"/>
    <x v="13"/>
    <n v="2.5589130693993796"/>
    <n v="2"/>
    <n v="367320.9"/>
    <n v="9707974.6999999899"/>
    <x v="4"/>
    <s v="TORA"/>
    <s v="50├ 60"/>
    <s v="Ocotea"/>
    <s v="FOD"/>
    <n v="39.470425886790046"/>
    <n v="50"/>
    <x v="1"/>
    <s v="Inferior"/>
    <s v="Não"/>
    <x v="1"/>
    <n v="4.2639818521823071E-4"/>
    <n v="4.4771809447914212E-3"/>
  </r>
  <r>
    <n v="1"/>
    <x v="0"/>
    <n v="45"/>
    <n v="1254"/>
    <x v="15"/>
    <x v="15"/>
    <n v="190"/>
    <x v="41"/>
    <n v="17"/>
    <x v="41"/>
    <n v="3.4185686001423652"/>
    <n v="1"/>
    <n v="367322.4"/>
    <n v="9707980"/>
    <x v="4"/>
    <s v="TORA"/>
    <s v="60├ 70"/>
    <s v="Lecythis"/>
    <s v="FOD"/>
    <n v="38.833806114422465"/>
    <n v="50"/>
    <x v="1"/>
    <s v="Inferior"/>
    <s v="Não"/>
    <x v="1"/>
    <n v="5.0262773833071434E-4"/>
    <n v="5.9812700861354992E-3"/>
  </r>
  <r>
    <n v="1"/>
    <x v="0"/>
    <n v="45"/>
    <n v="1255"/>
    <x v="19"/>
    <x v="19"/>
    <n v="187"/>
    <x v="63"/>
    <n v="13"/>
    <x v="63"/>
    <n v="2.5322975882661214"/>
    <n v="1"/>
    <n v="367305.5"/>
    <n v="9707977.5999999903"/>
    <x v="4"/>
    <s v="TORA"/>
    <s v="50├ 60"/>
    <s v="Piptadenia"/>
    <s v="FOD"/>
    <n v="39.788735772973837"/>
    <n v="50"/>
    <x v="1"/>
    <s v="Inferior"/>
    <s v="Não"/>
    <x v="1"/>
    <n v="4.8688059229049158E-4"/>
    <n v="4.4306133898434734E-3"/>
  </r>
  <r>
    <n v="1"/>
    <x v="0"/>
    <n v="45"/>
    <n v="1256"/>
    <x v="56"/>
    <x v="56"/>
    <n v="247"/>
    <x v="74"/>
    <n v="19"/>
    <x v="74"/>
    <n v="6.4570728088571379"/>
    <n v="1"/>
    <n v="367218.299999999"/>
    <n v="9708065.9000000004"/>
    <x v="1"/>
    <s v="TORA"/>
    <s v="70├ 80"/>
    <s v="Cordia"/>
    <s v="FOD"/>
    <n v="40.425355545341418"/>
    <n v="50.425355545341418"/>
    <x v="1"/>
    <s v="Inferior"/>
    <s v="Não"/>
    <x v="1"/>
    <n v="8.4944087777890709E-4"/>
    <n v="1.1297563674459464E-2"/>
  </r>
  <r>
    <n v="1"/>
    <x v="0"/>
    <n v="45"/>
    <n v="1257"/>
    <x v="26"/>
    <x v="26"/>
    <n v="309"/>
    <x v="176"/>
    <n v="23"/>
    <x v="176"/>
    <n v="12.232999862692591"/>
    <n v="1"/>
    <n v="367219.4"/>
    <n v="9708075.5999999903"/>
    <x v="4"/>
    <s v="TORA"/>
    <s v="90├ 100"/>
    <s v="Couratari"/>
    <s v="FOD"/>
    <n v="38.833806114422465"/>
    <n v="50"/>
    <x v="1"/>
    <s v="Inferior"/>
    <s v="Não"/>
    <x v="1"/>
    <n v="1.3294016366635715E-3"/>
    <n v="2.14033663502835E-2"/>
  </r>
  <r>
    <n v="1"/>
    <x v="0"/>
    <n v="45"/>
    <n v="1258"/>
    <x v="29"/>
    <x v="29"/>
    <n v="420"/>
    <x v="103"/>
    <n v="20"/>
    <x v="103"/>
    <n v="19.652452372987231"/>
    <n v="2"/>
    <n v="367213.9"/>
    <n v="9708076.5"/>
    <x v="1"/>
    <s v="TORA"/>
    <s v="130├ 140"/>
    <s v="Alexa"/>
    <s v="FOD"/>
    <n v="39.788735772973837"/>
    <n v="50"/>
    <x v="1"/>
    <s v="Inferior"/>
    <s v="Não"/>
    <x v="0"/>
    <n v="2.4560535468570082E-3"/>
    <n v="3.4384749655998109E-2"/>
  </r>
  <r>
    <n v="1"/>
    <x v="0"/>
    <n v="45"/>
    <n v="1259"/>
    <x v="5"/>
    <x v="5"/>
    <n v="337"/>
    <x v="252"/>
    <n v="18"/>
    <x v="252"/>
    <n v="11.38729267116218"/>
    <n v="1"/>
    <n v="367211.9"/>
    <n v="9708082.1999999899"/>
    <x v="4"/>
    <s v="TORA"/>
    <s v="100├ 110"/>
    <s v="Tachigali"/>
    <s v="FOD"/>
    <n v="39.152116000606256"/>
    <n v="50"/>
    <x v="1"/>
    <s v="Inferior"/>
    <s v="Não"/>
    <x v="1"/>
    <n v="1.5812445876587508E-3"/>
    <n v="1.9923681804500257E-2"/>
  </r>
  <r>
    <n v="1"/>
    <x v="0"/>
    <n v="45"/>
    <n v="1260"/>
    <x v="29"/>
    <x v="29"/>
    <n v="222"/>
    <x v="6"/>
    <n v="17"/>
    <x v="6"/>
    <n v="4.6670563681278763"/>
    <n v="1"/>
    <n v="367192.09999999899"/>
    <n v="9708089.0999999903"/>
    <x v="1"/>
    <s v="TORA"/>
    <s v="70├ 80"/>
    <s v="Alexa"/>
    <s v="FOD"/>
    <n v="39.788735772973837"/>
    <n v="50"/>
    <x v="1"/>
    <s v="Inferior"/>
    <s v="Não"/>
    <x v="0"/>
    <n v="6.8619128686678451E-4"/>
    <n v="8.1656763137147367E-3"/>
  </r>
  <r>
    <n v="1"/>
    <x v="0"/>
    <n v="45"/>
    <n v="1261"/>
    <x v="29"/>
    <x v="29"/>
    <n v="216"/>
    <x v="116"/>
    <n v="18"/>
    <x v="116"/>
    <n v="4.6780858056841446"/>
    <n v="1"/>
    <n v="367189"/>
    <n v="9708085.0999999903"/>
    <x v="1"/>
    <s v="TORA"/>
    <s v="60├ 70"/>
    <s v="Alexa"/>
    <s v="FOD"/>
    <n v="39.788735772973837"/>
    <n v="50"/>
    <x v="1"/>
    <s v="Inferior"/>
    <s v="Não"/>
    <x v="0"/>
    <n v="6.4960110137279241E-4"/>
    <n v="8.1849738772971845E-3"/>
  </r>
  <r>
    <n v="1"/>
    <x v="0"/>
    <n v="45"/>
    <n v="1262"/>
    <x v="2"/>
    <x v="2"/>
    <n v="145"/>
    <x v="112"/>
    <n v="14"/>
    <x v="112"/>
    <n v="1.6396540124684784"/>
    <n v="1"/>
    <n v="367129.799999999"/>
    <n v="9708131.0999999903"/>
    <x v="0"/>
    <s v="TORETE"/>
    <s v="40├ 50"/>
    <s v="Parkia"/>
    <s v="FOD"/>
    <n v="39.788735772973837"/>
    <n v="50"/>
    <x v="0"/>
    <s v="Inferior"/>
    <s v="Não"/>
    <x v="0"/>
    <n v="2.927354071579853E-4"/>
    <n v="2.8688069901482553E-3"/>
  </r>
  <r>
    <n v="1"/>
    <x v="0"/>
    <n v="45"/>
    <n v="1263"/>
    <x v="78"/>
    <x v="78"/>
    <n v="168"/>
    <x v="45"/>
    <n v="14"/>
    <x v="45"/>
    <n v="2.2010746657745708"/>
    <n v="2"/>
    <n v="367129.5"/>
    <n v="9708134"/>
    <x v="0"/>
    <s v="TORA"/>
    <s v="50├ 60"/>
    <s v="Tetragastris"/>
    <s v="FOD"/>
    <n v="44.563384065730695"/>
    <n v="54.563384065730695"/>
    <x v="0"/>
    <s v="Inferior"/>
    <s v="Não"/>
    <x v="0"/>
    <n v="3.9296856749712139E-4"/>
    <n v="3.8510919614717898E-3"/>
  </r>
  <r>
    <n v="1"/>
    <x v="0"/>
    <n v="45"/>
    <n v="1264"/>
    <x v="19"/>
    <x v="19"/>
    <n v="243"/>
    <x v="105"/>
    <n v="17"/>
    <x v="105"/>
    <n v="5.5917744396068301"/>
    <n v="2"/>
    <n v="367138.4"/>
    <n v="9708163.5999999903"/>
    <x v="4"/>
    <s v="TORA"/>
    <s v="70├ 80"/>
    <s v="Piptadenia"/>
    <s v="FOD"/>
    <n v="39.788735772973837"/>
    <n v="50"/>
    <x v="1"/>
    <s v="Inferior"/>
    <s v="Não"/>
    <x v="1"/>
    <n v="8.2215139392494054E-4"/>
    <n v="9.7836015877067924E-3"/>
  </r>
  <r>
    <n v="1"/>
    <x v="0"/>
    <n v="45"/>
    <n v="1265"/>
    <x v="30"/>
    <x v="30"/>
    <n v="325"/>
    <x v="107"/>
    <n v="20"/>
    <x v="107"/>
    <n v="11.767518604857012"/>
    <n v="1"/>
    <n v="367136.9"/>
    <n v="9708165"/>
    <x v="4"/>
    <s v="TORA"/>
    <s v="100├ 110"/>
    <s v="Apuleia"/>
    <s v="FOD"/>
    <n v="39.788735772973837"/>
    <n v="50"/>
    <x v="1"/>
    <s v="Inferior"/>
    <s v="Não"/>
    <x v="1"/>
    <n v="1.4706386388138974E-3"/>
    <n v="2.0588940943394567E-2"/>
  </r>
  <r>
    <n v="1"/>
    <x v="0"/>
    <n v="45"/>
    <n v="1266"/>
    <x v="15"/>
    <x v="15"/>
    <n v="150"/>
    <x v="37"/>
    <n v="17"/>
    <x v="37"/>
    <n v="2.1306868006427484"/>
    <n v="1"/>
    <n v="367136.799999999"/>
    <n v="9708169.4000000004"/>
    <x v="0"/>
    <s v="TORETE"/>
    <s v="40├ 50"/>
    <s v="Lecythis"/>
    <s v="FOD"/>
    <n v="38.833806114422465"/>
    <n v="50"/>
    <x v="0"/>
    <s v="Inferior"/>
    <s v="Não"/>
    <x v="1"/>
    <n v="3.1327213607870003E-4"/>
    <n v="3.72793841933653E-3"/>
  </r>
  <r>
    <n v="1"/>
    <x v="0"/>
    <n v="45"/>
    <n v="1267"/>
    <x v="26"/>
    <x v="26"/>
    <n v="233"/>
    <x v="81"/>
    <n v="23"/>
    <x v="81"/>
    <n v="6.9554919779403042"/>
    <n v="2"/>
    <n v="367125.59999999899"/>
    <n v="9708179.3000000007"/>
    <x v="4"/>
    <s v="TORA"/>
    <s v="70├ 80"/>
    <s v="Couratari"/>
    <s v="FOD"/>
    <n v="38.833806114422465"/>
    <n v="50"/>
    <x v="1"/>
    <s v="Inferior"/>
    <s v="Não"/>
    <x v="1"/>
    <n v="7.5587693313673558E-4"/>
    <n v="1.2169618623501442E-2"/>
  </r>
  <r>
    <n v="1"/>
    <x v="0"/>
    <n v="45"/>
    <n v="1268"/>
    <x v="19"/>
    <x v="19"/>
    <n v="193"/>
    <x v="60"/>
    <n v="14"/>
    <x v="60"/>
    <n v="2.9048976128627038"/>
    <n v="1"/>
    <n v="367114.7"/>
    <n v="9708160.5999999903"/>
    <x v="4"/>
    <s v="TORA"/>
    <s v="60├ 70"/>
    <s v="Piptadenia"/>
    <s v="FOD"/>
    <n v="39.788735772973837"/>
    <n v="50"/>
    <x v="1"/>
    <s v="Inferior"/>
    <s v="Não"/>
    <x v="1"/>
    <n v="5.1862550207979992E-4"/>
    <n v="5.0825299203820376E-3"/>
  </r>
  <r>
    <n v="1"/>
    <x v="0"/>
    <n v="45"/>
    <n v="1269"/>
    <x v="39"/>
    <x v="39"/>
    <n v="238"/>
    <x v="125"/>
    <n v="20"/>
    <x v="125"/>
    <n v="6.3106208175481244"/>
    <n v="1"/>
    <n v="367057.299999999"/>
    <n v="9708208.9000000004"/>
    <x v="3"/>
    <s v="TORA"/>
    <s v="70├ 80"/>
    <s v="Bertholletia"/>
    <s v="FOD"/>
    <n v="41.38028520389279"/>
    <n v="51.38028520389279"/>
    <x v="1"/>
    <s v="Inferior"/>
    <s v="Protegida"/>
    <x v="0"/>
    <n v="7.886660833796395E-4"/>
    <n v="1.1041325167314953E-2"/>
  </r>
  <r>
    <n v="1"/>
    <x v="0"/>
    <n v="45"/>
    <n v="1270"/>
    <x v="26"/>
    <x v="26"/>
    <n v="160"/>
    <x v="1"/>
    <n v="18"/>
    <x v="1"/>
    <n v="2.5668509221860885"/>
    <n v="1"/>
    <n v="366966.299999999"/>
    <n v="9708300.5"/>
    <x v="4"/>
    <s v="TORA"/>
    <s v="50├ 60"/>
    <s v="Couratari"/>
    <s v="FOD"/>
    <n v="38.833806114422465"/>
    <n v="50"/>
    <x v="1"/>
    <s v="Inferior"/>
    <s v="Não"/>
    <x v="1"/>
    <n v="3.5643407482732108E-4"/>
    <n v="4.491069342824245E-3"/>
  </r>
  <r>
    <n v="1"/>
    <x v="0"/>
    <n v="45"/>
    <n v="1271"/>
    <x v="30"/>
    <x v="30"/>
    <n v="172"/>
    <x v="58"/>
    <n v="15"/>
    <x v="58"/>
    <n v="2.4719309141260815"/>
    <n v="1"/>
    <n v="366964.5"/>
    <n v="9708304.6999999899"/>
    <x v="4"/>
    <s v="TORA"/>
    <s v="50├ 60"/>
    <s v="Apuleia"/>
    <s v="FOD"/>
    <n v="39.788735772973837"/>
    <n v="50"/>
    <x v="1"/>
    <s v="Inferior"/>
    <s v="Não"/>
    <x v="1"/>
    <n v="4.1190412772232278E-4"/>
    <n v="4.3249933410843891E-3"/>
  </r>
  <r>
    <n v="1"/>
    <x v="0"/>
    <n v="45"/>
    <n v="1272"/>
    <x v="5"/>
    <x v="5"/>
    <n v="135"/>
    <x v="25"/>
    <n v="12"/>
    <x v="25"/>
    <n v="1.2182515118969126"/>
    <n v="2"/>
    <n v="366969.4"/>
    <n v="9708311.0999999903"/>
    <x v="0"/>
    <s v="TORETE"/>
    <s v="40├ 50"/>
    <s v="Tachigali"/>
    <s v="FOD"/>
    <n v="39.152116000606256"/>
    <n v="50"/>
    <x v="0"/>
    <s v="Inferior"/>
    <s v="Não"/>
    <x v="1"/>
    <n v="2.53750430223747E-4"/>
    <n v="2.1315036138794749E-3"/>
  </r>
  <r>
    <n v="1"/>
    <x v="0"/>
    <n v="45"/>
    <n v="1273"/>
    <x v="3"/>
    <x v="3"/>
    <n v="150"/>
    <x v="37"/>
    <n v="11"/>
    <x v="37"/>
    <n v="1.3786796945335431"/>
    <n v="2"/>
    <n v="366937.9"/>
    <n v="9708349.1999999899"/>
    <x v="0"/>
    <s v="TORETE"/>
    <s v="40├ 50"/>
    <s v="Inga"/>
    <s v="FOD"/>
    <n v="41.38028520389279"/>
    <n v="51.38028520389279"/>
    <x v="0"/>
    <s v="Inferior"/>
    <s v="Não"/>
    <x v="0"/>
    <n v="3.1327213607870003E-4"/>
    <n v="2.41219544780599E-3"/>
  </r>
  <r>
    <n v="1"/>
    <x v="0"/>
    <n v="45"/>
    <n v="1274"/>
    <x v="5"/>
    <x v="5"/>
    <n v="238"/>
    <x v="125"/>
    <n v="16"/>
    <x v="125"/>
    <n v="5.048496654038499"/>
    <n v="1"/>
    <n v="366915.2"/>
    <n v="9708332.4000000004"/>
    <x v="4"/>
    <s v="TORA"/>
    <s v="70├ 80"/>
    <s v="Tachigali"/>
    <s v="FOD"/>
    <n v="39.152116000606256"/>
    <n v="50"/>
    <x v="1"/>
    <s v="Inferior"/>
    <s v="Não"/>
    <x v="1"/>
    <n v="7.886660833796395E-4"/>
    <n v="8.833060133851961E-3"/>
  </r>
  <r>
    <n v="1"/>
    <x v="0"/>
    <n v="45"/>
    <n v="1275"/>
    <x v="5"/>
    <x v="5"/>
    <n v="173"/>
    <x v="100"/>
    <n v="13"/>
    <x v="100"/>
    <n v="2.1673234727677877"/>
    <n v="2"/>
    <n v="366904.299999999"/>
    <n v="9708324.6999999899"/>
    <x v="4"/>
    <s v="TORA"/>
    <s v="50├ 60"/>
    <s v="Tachigali"/>
    <s v="FOD"/>
    <n v="39.152116000606256"/>
    <n v="50"/>
    <x v="1"/>
    <s v="Inferior"/>
    <s v="Não"/>
    <x v="1"/>
    <n v="4.1670763380886292E-4"/>
    <n v="3.792039467660652E-3"/>
  </r>
  <r>
    <n v="1"/>
    <x v="0"/>
    <n v="45"/>
    <n v="1276"/>
    <x v="39"/>
    <x v="39"/>
    <n v="257"/>
    <x v="164"/>
    <n v="20"/>
    <x v="164"/>
    <n v="7.3584173853936159"/>
    <n v="1"/>
    <n v="366881.5"/>
    <n v="9708340.9000000004"/>
    <x v="3"/>
    <s v="TORA"/>
    <s v="80├ 90"/>
    <s v="Bertholletia"/>
    <s v="FOD"/>
    <n v="41.38028520389279"/>
    <n v="51.38028520389279"/>
    <x v="1"/>
    <s v="Inferior"/>
    <s v="Protegida"/>
    <x v="0"/>
    <n v="9.1961383626053598E-4"/>
    <n v="1.2874593707647503E-2"/>
  </r>
  <r>
    <n v="1"/>
    <x v="0"/>
    <n v="45"/>
    <n v="1277"/>
    <x v="30"/>
    <x v="30"/>
    <n v="400"/>
    <x v="48"/>
    <n v="20"/>
    <x v="48"/>
    <n v="17.825353626292273"/>
    <n v="1"/>
    <n v="366894.59999999899"/>
    <n v="9708369.5"/>
    <x v="4"/>
    <s v="TORA"/>
    <s v="120├ 130"/>
    <s v="Apuleia"/>
    <s v="FOD"/>
    <n v="39.788735772973837"/>
    <n v="50"/>
    <x v="1"/>
    <s v="Inferior"/>
    <s v="Não"/>
    <x v="1"/>
    <n v="2.2277129676707558E-3"/>
    <n v="3.1187981547390577E-2"/>
  </r>
  <r>
    <n v="1"/>
    <x v="0"/>
    <n v="45"/>
    <n v="1278"/>
    <x v="19"/>
    <x v="19"/>
    <n v="186"/>
    <x v="24"/>
    <n v="12"/>
    <x v="24"/>
    <n v="2.3125722527070285"/>
    <n v="1"/>
    <n v="366890.9"/>
    <n v="9708372.8000000007"/>
    <x v="4"/>
    <s v="TORA"/>
    <s v="50├ 60"/>
    <s v="Piptadenia"/>
    <s v="FOD"/>
    <n v="39.788735772973837"/>
    <n v="50"/>
    <x v="1"/>
    <s v="Inferior"/>
    <s v="Não"/>
    <x v="1"/>
    <n v="4.8168723643460915E-4"/>
    <n v="4.0461727860507174E-3"/>
  </r>
  <r>
    <n v="1"/>
    <x v="0"/>
    <n v="45"/>
    <n v="1279"/>
    <x v="26"/>
    <x v="26"/>
    <n v="197"/>
    <x v="202"/>
    <n v="17"/>
    <x v="202"/>
    <n v="3.6751032909397519"/>
    <n v="1"/>
    <n v="366880.5"/>
    <n v="9708359.3000000007"/>
    <x v="4"/>
    <s v="TORA"/>
    <s v="60├ 70"/>
    <s v="Couratari"/>
    <s v="FOD"/>
    <n v="38.833806114422465"/>
    <n v="50"/>
    <x v="1"/>
    <s v="Inferior"/>
    <s v="Não"/>
    <x v="1"/>
    <n v="5.403457035145897E-4"/>
    <n v="6.4301138718236171E-3"/>
  </r>
  <r>
    <n v="1"/>
    <x v="0"/>
    <n v="45"/>
    <n v="1280"/>
    <x v="47"/>
    <x v="47"/>
    <n v="187"/>
    <x v="63"/>
    <n v="17"/>
    <x v="63"/>
    <n v="3.3114660769633897"/>
    <n v="1"/>
    <n v="366879.9"/>
    <n v="9708379.9000000004"/>
    <x v="1"/>
    <s v="TORA"/>
    <s v="50├ 60"/>
    <s v="Brosimum"/>
    <s v="FOD"/>
    <n v="41.38028520389279"/>
    <n v="51.38028520389279"/>
    <x v="1"/>
    <s v="Inferior"/>
    <s v="Não"/>
    <x v="0"/>
    <n v="4.8688059229049158E-4"/>
    <n v="5.7938790482568499E-3"/>
  </r>
  <r>
    <n v="1"/>
    <x v="0"/>
    <n v="45"/>
    <n v="1281"/>
    <x v="5"/>
    <x v="5"/>
    <n v="209"/>
    <x v="140"/>
    <n v="16"/>
    <x v="140"/>
    <n v="3.8931463587503652"/>
    <n v="1"/>
    <n v="366873.09999999899"/>
    <n v="9708379.1999999899"/>
    <x v="4"/>
    <s v="TORA"/>
    <s v="60├ 70"/>
    <s v="Tachigali"/>
    <s v="FOD"/>
    <n v="39.152116000606256"/>
    <n v="50"/>
    <x v="1"/>
    <s v="Inferior"/>
    <s v="Não"/>
    <x v="1"/>
    <n v="6.0817956338016449E-4"/>
    <n v="6.8116111098578411E-3"/>
  </r>
  <r>
    <n v="1"/>
    <x v="0"/>
    <n v="45"/>
    <n v="1282"/>
    <x v="5"/>
    <x v="5"/>
    <n v="163"/>
    <x v="237"/>
    <n v="15"/>
    <x v="237"/>
    <n v="2.2200085335794979"/>
    <n v="2"/>
    <n v="366850.2"/>
    <n v="9708382.1999999899"/>
    <x v="4"/>
    <s v="TORA"/>
    <s v="50├ 60"/>
    <s v="Tachigali"/>
    <s v="FOD"/>
    <n v="39.152116000606256"/>
    <n v="50"/>
    <x v="1"/>
    <s v="Inferior"/>
    <s v="Não"/>
    <x v="1"/>
    <n v="3.69925661487777E-4"/>
    <n v="3.8842194456216585E-3"/>
  </r>
  <r>
    <n v="1"/>
    <x v="0"/>
    <n v="45"/>
    <n v="1283"/>
    <x v="3"/>
    <x v="3"/>
    <n v="175"/>
    <x v="13"/>
    <n v="14"/>
    <x v="13"/>
    <n v="2.3883188647727547"/>
    <n v="2"/>
    <n v="366834.5"/>
    <n v="9708442.9000000004"/>
    <x v="1"/>
    <s v="TORA"/>
    <s v="50├ 60"/>
    <s v="Inga"/>
    <s v="FOD"/>
    <n v="41.38028520389279"/>
    <n v="51.38028520389279"/>
    <x v="1"/>
    <s v="Inferior"/>
    <s v="Não"/>
    <x v="0"/>
    <n v="4.2639818521823071E-4"/>
    <n v="4.1787022151386606E-3"/>
  </r>
  <r>
    <n v="1"/>
    <x v="0"/>
    <n v="45"/>
    <n v="1284"/>
    <x v="5"/>
    <x v="5"/>
    <n v="308"/>
    <x v="32"/>
    <n v="16"/>
    <x v="32"/>
    <n v="8.4549217320229513"/>
    <n v="1"/>
    <n v="366809.799999999"/>
    <n v="9708431.4000000004"/>
    <x v="4"/>
    <s v="TORA"/>
    <s v="90├ 100"/>
    <s v="Tachigali"/>
    <s v="FOD"/>
    <n v="39.152116000606256"/>
    <n v="50"/>
    <x v="1"/>
    <s v="Inferior"/>
    <s v="Não"/>
    <x v="1"/>
    <n v="1.3208110185319911E-3"/>
    <n v="1.4793083407558298E-2"/>
  </r>
  <r>
    <n v="1"/>
    <x v="0"/>
    <n v="45"/>
    <n v="1285"/>
    <x v="26"/>
    <x v="26"/>
    <n v="233"/>
    <x v="81"/>
    <n v="23"/>
    <x v="81"/>
    <n v="6.9554919779403042"/>
    <n v="1"/>
    <n v="366810.59999999899"/>
    <n v="9708436.8000000007"/>
    <x v="4"/>
    <s v="TORA"/>
    <s v="70├ 80"/>
    <s v="Couratari"/>
    <s v="FOD"/>
    <n v="38.833806114422465"/>
    <n v="50"/>
    <x v="1"/>
    <s v="Inferior"/>
    <s v="Não"/>
    <x v="1"/>
    <n v="7.5587693313673558E-4"/>
    <n v="1.2169618623501442E-2"/>
  </r>
  <r>
    <n v="1"/>
    <x v="0"/>
    <n v="45"/>
    <n v="1286"/>
    <x v="41"/>
    <x v="41"/>
    <n v="155"/>
    <x v="67"/>
    <n v="15"/>
    <x v="67"/>
    <n v="2.0074411915859618"/>
    <n v="1"/>
    <n v="366797.799999999"/>
    <n v="9708438.3000000007"/>
    <x v="0"/>
    <s v="TORETE"/>
    <s v="40├ 50"/>
    <s v="Qualea"/>
    <s v="FOD"/>
    <n v="40.107045659157627"/>
    <n v="50.107045659157627"/>
    <x v="0"/>
    <s v="Inferior"/>
    <s v="Não"/>
    <x v="0"/>
    <n v="3.3450502530181188E-4"/>
    <n v="3.5123027656690244E-3"/>
  </r>
  <r>
    <n v="1"/>
    <x v="0"/>
    <n v="45"/>
    <n v="1287"/>
    <x v="15"/>
    <x v="15"/>
    <n v="130"/>
    <x v="0"/>
    <n v="15"/>
    <x v="0"/>
    <n v="1.4121022325828414"/>
    <n v="1"/>
    <n v="366794.4"/>
    <n v="9708437.1999999899"/>
    <x v="0"/>
    <s v="TORETE"/>
    <s v="40├ 50"/>
    <s v="Lecythis"/>
    <s v="FOD"/>
    <n v="38.833806114422465"/>
    <n v="50"/>
    <x v="0"/>
    <s v="Inferior"/>
    <s v="Não"/>
    <x v="1"/>
    <n v="2.3530218221022364E-4"/>
    <n v="2.470672913207348E-3"/>
  </r>
  <r>
    <n v="1"/>
    <x v="0"/>
    <n v="45"/>
    <n v="1288"/>
    <x v="41"/>
    <x v="41"/>
    <n v="145"/>
    <x v="112"/>
    <n v="12"/>
    <x v="112"/>
    <n v="1.4054177249729818"/>
    <n v="1"/>
    <n v="366798"/>
    <n v="9708443.4000000004"/>
    <x v="0"/>
    <s v="TORETE"/>
    <s v="40├ 50"/>
    <s v="Qualea"/>
    <s v="FOD"/>
    <n v="40.107045659157627"/>
    <n v="50.107045659157627"/>
    <x v="0"/>
    <s v="Inferior"/>
    <s v="Não"/>
    <x v="0"/>
    <n v="2.927354071579853E-4"/>
    <n v="2.4589774201270766E-3"/>
  </r>
  <r>
    <n v="1"/>
    <x v="0"/>
    <n v="45"/>
    <n v="1289"/>
    <x v="53"/>
    <x v="53"/>
    <n v="226"/>
    <x v="213"/>
    <n v="20"/>
    <x v="213"/>
    <n v="5.690298511353153"/>
    <n v="1"/>
    <n v="366805.9"/>
    <n v="9708453.8000000007"/>
    <x v="1"/>
    <s v="TORA"/>
    <s v="70├ 80"/>
    <s v="Enterolobium"/>
    <s v="FOD"/>
    <n v="42.971834634811742"/>
    <n v="52.971834634811742"/>
    <x v="1"/>
    <s v="Inferior"/>
    <s v="Não"/>
    <x v="1"/>
    <n v="7.111416721046973E-4"/>
    <n v="9.9559834094657598E-3"/>
  </r>
  <r>
    <n v="1"/>
    <x v="0"/>
    <n v="45"/>
    <n v="1290"/>
    <x v="11"/>
    <x v="11"/>
    <n v="167"/>
    <x v="102"/>
    <n v="18"/>
    <x v="102"/>
    <n v="2.7963634909706179"/>
    <n v="1"/>
    <n v="366829.799999999"/>
    <n v="9708437.8000000007"/>
    <x v="0"/>
    <s v="TORA"/>
    <s v="50├ 60"/>
    <s v="Bowdichia"/>
    <s v="FOD"/>
    <n v="48.383102699936181"/>
    <n v="58.383102699936181"/>
    <x v="0"/>
    <s v="Inferior"/>
    <s v="Não"/>
    <x v="0"/>
    <n v="3.8830429347106078E-4"/>
    <n v="4.8926340977353657E-3"/>
  </r>
  <r>
    <n v="1"/>
    <x v="0"/>
    <n v="45"/>
    <n v="1291"/>
    <x v="5"/>
    <x v="5"/>
    <n v="248"/>
    <x v="117"/>
    <n v="16"/>
    <x v="117"/>
    <n v="5.4816527471574021"/>
    <n v="1"/>
    <n v="366828.299999999"/>
    <n v="9708442"/>
    <x v="4"/>
    <s v="TORA"/>
    <s v="70├ 80"/>
    <s v="Tachigali"/>
    <s v="FOD"/>
    <n v="39.152116000606256"/>
    <n v="50"/>
    <x v="1"/>
    <s v="Inferior"/>
    <s v="Não"/>
    <x v="1"/>
    <n v="8.5633286477263882E-4"/>
    <n v="9.5909280854535543E-3"/>
  </r>
  <r>
    <n v="1"/>
    <x v="0"/>
    <n v="45"/>
    <n v="1292"/>
    <x v="3"/>
    <x v="3"/>
    <n v="170"/>
    <x v="12"/>
    <n v="13"/>
    <x v="12"/>
    <n v="2.0928079241868782"/>
    <n v="1"/>
    <n v="366829.299999999"/>
    <n v="9708447.5"/>
    <x v="1"/>
    <s v="TORA"/>
    <s v="50├ 60"/>
    <s v="Inga"/>
    <s v="FOD"/>
    <n v="41.38028520389279"/>
    <n v="51.38028520389279"/>
    <x v="1"/>
    <s v="Inferior"/>
    <s v="Não"/>
    <x v="0"/>
    <n v="4.0238065478553035E-4"/>
    <n v="3.6616639585483265E-3"/>
  </r>
  <r>
    <n v="1"/>
    <x v="0"/>
    <n v="45"/>
    <n v="1293"/>
    <x v="26"/>
    <x v="26"/>
    <n v="142"/>
    <x v="19"/>
    <n v="18"/>
    <x v="19"/>
    <n v="2.0217961716781359"/>
    <n v="1"/>
    <n v="366812.799999999"/>
    <n v="9708459.3000000007"/>
    <x v="0"/>
    <s v="TORETE"/>
    <s v="40├ 50"/>
    <s v="Couratari"/>
    <s v="FOD"/>
    <n v="38.833806114422465"/>
    <n v="50"/>
    <x v="0"/>
    <s v="Inferior"/>
    <s v="Não"/>
    <x v="1"/>
    <n v="2.8074752675070699E-4"/>
    <n v="3.5374188370589084E-3"/>
  </r>
  <r>
    <n v="1"/>
    <x v="0"/>
    <n v="45"/>
    <n v="1294"/>
    <x v="63"/>
    <x v="63"/>
    <n v="205"/>
    <x v="162"/>
    <n v="18"/>
    <x v="162"/>
    <n v="4.2137464845652488"/>
    <n v="1"/>
    <n v="366790.5"/>
    <n v="9708450.0999999903"/>
    <x v="4"/>
    <s v="TORA"/>
    <s v="60├ 70"/>
    <s v="Ocotea"/>
    <s v="FOD"/>
    <n v="39.470425886790046"/>
    <n v="50"/>
    <x v="1"/>
    <s v="Inferior"/>
    <s v="Não"/>
    <x v="1"/>
    <n v="5.8512273416477215E-4"/>
    <n v="7.3725464504761293E-3"/>
  </r>
  <r>
    <n v="1"/>
    <x v="0"/>
    <n v="45"/>
    <n v="1295"/>
    <x v="1"/>
    <x v="1"/>
    <n v="187"/>
    <x v="63"/>
    <n v="15"/>
    <x v="63"/>
    <n v="2.9218818326147558"/>
    <n v="1"/>
    <n v="366783.09999999899"/>
    <n v="9708440.5"/>
    <x v="1"/>
    <s v="TORA"/>
    <s v="50├ 60"/>
    <s v="Pouteria"/>
    <s v="FOD"/>
    <n v="39.788735772973837"/>
    <n v="50"/>
    <x v="1"/>
    <s v="Inferior"/>
    <s v="Não"/>
    <x v="0"/>
    <n v="4.8688059229049158E-4"/>
    <n v="5.1122462190501617E-3"/>
  </r>
  <r>
    <n v="1"/>
    <x v="0"/>
    <n v="45"/>
    <n v="1296"/>
    <x v="19"/>
    <x v="19"/>
    <n v="268"/>
    <x v="243"/>
    <n v="20"/>
    <x v="243"/>
    <n v="8.0018012428426033"/>
    <n v="1"/>
    <n v="366777"/>
    <n v="9708432.5"/>
    <x v="4"/>
    <s v="TORA"/>
    <s v="80├ 90"/>
    <s v="Piptadenia"/>
    <s v="FOD"/>
    <n v="39.788735772973837"/>
    <n v="50"/>
    <x v="1"/>
    <s v="Inferior"/>
    <s v="Não"/>
    <x v="1"/>
    <n v="1.0000203511874024E-3"/>
    <n v="1.4000284916623633E-2"/>
  </r>
  <r>
    <n v="1"/>
    <x v="0"/>
    <n v="46"/>
    <n v="1297"/>
    <x v="23"/>
    <x v="23"/>
    <n v="235"/>
    <x v="165"/>
    <n v="20"/>
    <x v="165"/>
    <n v="6.1525322125749433"/>
    <n v="1"/>
    <n v="366778.59999999899"/>
    <n v="9708423.5"/>
    <x v="4"/>
    <s v="TORA"/>
    <s v="70├ 80"/>
    <s v="Parkia"/>
    <s v="FOD"/>
    <n v="40.107045659157627"/>
    <n v="50.107045659157627"/>
    <x v="1"/>
    <s v="Inferior"/>
    <s v="Não"/>
    <x v="1"/>
    <n v="7.6890905399760946E-4"/>
    <n v="1.0764726755966529E-2"/>
  </r>
  <r>
    <n v="1"/>
    <x v="0"/>
    <n v="46"/>
    <n v="1298"/>
    <x v="39"/>
    <x v="39"/>
    <n v="137"/>
    <x v="26"/>
    <n v="18"/>
    <x v="26"/>
    <n v="1.8819228499418235"/>
    <n v="1"/>
    <n v="366780.9"/>
    <n v="9708421.5"/>
    <x v="3"/>
    <s v="TORETE"/>
    <s v="40├ 50"/>
    <s v="Bertholletia"/>
    <s v="FOD"/>
    <n v="41.38028520389279"/>
    <n v="51.38028520389279"/>
    <x v="0"/>
    <s v="Inferior"/>
    <s v="Protegida"/>
    <x v="0"/>
    <n v="2.6132465431382763E-4"/>
    <n v="3.2926906443542276E-3"/>
  </r>
  <r>
    <n v="1"/>
    <x v="0"/>
    <n v="46"/>
    <n v="1299"/>
    <x v="15"/>
    <x v="15"/>
    <n v="315"/>
    <x v="133"/>
    <n v="22"/>
    <x v="133"/>
    <n v="12.159954905785852"/>
    <n v="1"/>
    <n v="366784.59999999899"/>
    <n v="9708418.1999999899"/>
    <x v="4"/>
    <s v="TORA"/>
    <s v="100├ 110"/>
    <s v="Lecythis"/>
    <s v="FOD"/>
    <n v="38.833806114422465"/>
    <n v="50"/>
    <x v="1"/>
    <s v="Inferior"/>
    <s v="Não"/>
    <x v="1"/>
    <n v="1.3815301201070673E-3"/>
    <n v="2.1275563849648838E-2"/>
  </r>
  <r>
    <n v="1"/>
    <x v="0"/>
    <n v="46"/>
    <n v="1300"/>
    <x v="32"/>
    <x v="32"/>
    <n v="213"/>
    <x v="151"/>
    <n v="15"/>
    <x v="151"/>
    <n v="3.7908678218965051"/>
    <n v="1"/>
    <n v="366769.59999999899"/>
    <n v="9708395.3000000007"/>
    <x v="1"/>
    <s v="TORA"/>
    <s v="60├ 70"/>
    <s v="Cordia"/>
    <s v="FOD"/>
    <n v="42.335214862444161"/>
    <n v="52.335214862444161"/>
    <x v="1"/>
    <s v="Inferior"/>
    <s v="Não"/>
    <x v="0"/>
    <n v="6.3168193518909092E-4"/>
    <n v="6.632660319485454E-3"/>
  </r>
  <r>
    <n v="1"/>
    <x v="0"/>
    <n v="46"/>
    <n v="1301"/>
    <x v="39"/>
    <x v="39"/>
    <n v="208"/>
    <x v="113"/>
    <n v="20"/>
    <x v="113"/>
    <n v="4.8199756205494309"/>
    <n v="1"/>
    <n v="366764"/>
    <n v="9708385.3000000007"/>
    <x v="3"/>
    <s v="TORA"/>
    <s v="60├ 70"/>
    <s v="Bertholletia"/>
    <s v="FOD"/>
    <n v="41.38028520389279"/>
    <n v="51.38028520389279"/>
    <x v="1"/>
    <s v="Inferior"/>
    <s v="Protegida"/>
    <x v="0"/>
    <n v="6.023735864581724E-4"/>
    <n v="8.4332302104144115E-3"/>
  </r>
  <r>
    <n v="1"/>
    <x v="0"/>
    <n v="46"/>
    <n v="1302"/>
    <x v="23"/>
    <x v="23"/>
    <n v="245"/>
    <x v="89"/>
    <n v="14"/>
    <x v="89"/>
    <n v="4.6811049749545983"/>
    <n v="2"/>
    <n v="366762.799999999"/>
    <n v="9708383.6999999899"/>
    <x v="4"/>
    <s v="TORA"/>
    <s v="70├ 80"/>
    <s v="Parkia"/>
    <s v="FOD"/>
    <n v="40.107045659157627"/>
    <n v="50.107045659157627"/>
    <x v="1"/>
    <s v="Inferior"/>
    <s v="Não"/>
    <x v="1"/>
    <n v="8.3574044302773209E-4"/>
    <n v="8.1902563416717741E-3"/>
  </r>
  <r>
    <n v="1"/>
    <x v="0"/>
    <n v="46"/>
    <n v="1303"/>
    <x v="19"/>
    <x v="19"/>
    <n v="164"/>
    <x v="251"/>
    <n v="15"/>
    <x v="251"/>
    <n v="2.247331458434799"/>
    <n v="1"/>
    <n v="366785.4"/>
    <n v="9708402.6999999899"/>
    <x v="4"/>
    <s v="TORA"/>
    <s v="50├ 60"/>
    <s v="Piptadenia"/>
    <s v="FOD"/>
    <n v="39.788735772973837"/>
    <n v="50"/>
    <x v="1"/>
    <s v="Inferior"/>
    <s v="Não"/>
    <x v="1"/>
    <n v="3.744785498654542E-4"/>
    <n v="3.9320247735872681E-3"/>
  </r>
  <r>
    <n v="1"/>
    <x v="0"/>
    <n v="46"/>
    <n v="1304"/>
    <x v="24"/>
    <x v="24"/>
    <n v="178"/>
    <x v="170"/>
    <n v="18"/>
    <x v="170"/>
    <n v="3.1768790866618755"/>
    <n v="1"/>
    <n v="366789.299999999"/>
    <n v="9708404.5999999903"/>
    <x v="1"/>
    <s v="TORA"/>
    <s v="50├ 60"/>
    <s v="Virola"/>
    <s v="FOD"/>
    <n v="38.197186342054884"/>
    <n v="50"/>
    <x v="1"/>
    <s v="Inferior"/>
    <s v="Não"/>
    <x v="0"/>
    <n v="4.4114286042300146E-4"/>
    <n v="5.5584000413298187E-3"/>
  </r>
  <r>
    <n v="1"/>
    <x v="0"/>
    <n v="46"/>
    <n v="1305"/>
    <x v="19"/>
    <x v="19"/>
    <n v="200"/>
    <x v="14"/>
    <n v="18"/>
    <x v="14"/>
    <n v="4.0107045659157619"/>
    <n v="1"/>
    <n v="366798.4"/>
    <n v="9708403.3000000007"/>
    <x v="4"/>
    <s v="TORA"/>
    <s v="60├ 70"/>
    <s v="Piptadenia"/>
    <s v="FOD"/>
    <n v="39.788735772973837"/>
    <n v="50"/>
    <x v="1"/>
    <s v="Inferior"/>
    <s v="Não"/>
    <x v="1"/>
    <n v="5.5692824191768894E-4"/>
    <n v="7.0172958481628809E-3"/>
  </r>
  <r>
    <n v="1"/>
    <x v="0"/>
    <n v="46"/>
    <n v="1306"/>
    <x v="26"/>
    <x v="26"/>
    <n v="160"/>
    <x v="1"/>
    <n v="15"/>
    <x v="1"/>
    <n v="2.1390424351550736"/>
    <n v="1"/>
    <n v="366795.09999999899"/>
    <n v="9708379.3000000007"/>
    <x v="4"/>
    <s v="TORA"/>
    <s v="50├ 60"/>
    <s v="Couratari"/>
    <s v="FOD"/>
    <n v="38.833806114422465"/>
    <n v="50"/>
    <x v="1"/>
    <s v="Inferior"/>
    <s v="Não"/>
    <x v="1"/>
    <n v="3.5643407482732108E-4"/>
    <n v="3.7425577856868707E-3"/>
  </r>
  <r>
    <n v="1"/>
    <x v="0"/>
    <n v="46"/>
    <n v="1307"/>
    <x v="8"/>
    <x v="8"/>
    <n v="227"/>
    <x v="27"/>
    <n v="18"/>
    <x v="27"/>
    <n v="5.1666898894268334"/>
    <n v="1"/>
    <n v="366789.59999999899"/>
    <n v="9708372.0999999903"/>
    <x v="1"/>
    <s v="TORA"/>
    <s v="70├ 80"/>
    <s v="Licania"/>
    <s v="FOD"/>
    <n v="41.38028520389279"/>
    <n v="51.38028520389279"/>
    <x v="1"/>
    <s v="Inferior"/>
    <s v="Não"/>
    <x v="0"/>
    <n v="7.1744888444441493E-4"/>
    <n v="9.0398559439996279E-3"/>
  </r>
  <r>
    <n v="1"/>
    <x v="0"/>
    <n v="46"/>
    <n v="1308"/>
    <x v="5"/>
    <x v="5"/>
    <n v="248"/>
    <x v="117"/>
    <n v="15"/>
    <x v="117"/>
    <n v="5.1390494504600639"/>
    <n v="1"/>
    <n v="366938.09999999899"/>
    <n v="9708249.0999999903"/>
    <x v="4"/>
    <s v="TORA"/>
    <s v="70├ 80"/>
    <s v="Tachigali"/>
    <s v="FOD"/>
    <n v="39.152116000606256"/>
    <n v="50"/>
    <x v="1"/>
    <s v="Inferior"/>
    <s v="Não"/>
    <x v="1"/>
    <n v="8.5633286477263882E-4"/>
    <n v="8.9914950801127068E-3"/>
  </r>
  <r>
    <n v="1"/>
    <x v="0"/>
    <n v="46"/>
    <n v="1309"/>
    <x v="5"/>
    <x v="5"/>
    <n v="227"/>
    <x v="27"/>
    <n v="15"/>
    <x v="27"/>
    <n v="4.3055749078556946"/>
    <n v="1"/>
    <n v="366944.59999999899"/>
    <n v="9708237.9000000004"/>
    <x v="4"/>
    <s v="TORA"/>
    <s v="70├ 80"/>
    <s v="Tachigali"/>
    <s v="FOD"/>
    <n v="39.152116000606256"/>
    <n v="50"/>
    <x v="1"/>
    <s v="Inferior"/>
    <s v="Não"/>
    <x v="1"/>
    <n v="7.1744888444441493E-4"/>
    <n v="7.5332132866663577E-3"/>
  </r>
  <r>
    <n v="1"/>
    <x v="0"/>
    <n v="46"/>
    <n v="1310"/>
    <x v="26"/>
    <x v="26"/>
    <n v="143"/>
    <x v="15"/>
    <n v="14"/>
    <x v="15"/>
    <n v="1.5947341213302222"/>
    <n v="1"/>
    <n v="366954"/>
    <n v="9708222.5999999903"/>
    <x v="0"/>
    <s v="TORETE"/>
    <s v="40├ 50"/>
    <s v="Couratari"/>
    <s v="FOD"/>
    <n v="38.833806114422465"/>
    <n v="50"/>
    <x v="0"/>
    <s v="Inferior"/>
    <s v="Não"/>
    <x v="1"/>
    <n v="2.8471564047437059E-4"/>
    <n v="2.7902132766488316E-3"/>
  </r>
  <r>
    <n v="1"/>
    <x v="0"/>
    <n v="46"/>
    <n v="1311"/>
    <x v="19"/>
    <x v="19"/>
    <n v="219"/>
    <x v="238"/>
    <n v="13"/>
    <x v="238"/>
    <n v="3.4731197526618289"/>
    <n v="2"/>
    <n v="366996.2"/>
    <n v="9708203.8000000007"/>
    <x v="4"/>
    <s v="TORA"/>
    <s v="60├ 70"/>
    <s v="Piptadenia"/>
    <s v="FOD"/>
    <n v="39.788735772973837"/>
    <n v="50"/>
    <x v="1"/>
    <s v="Inferior"/>
    <s v="Não"/>
    <x v="1"/>
    <n v="6.6777088526535715E-4"/>
    <n v="6.0767150559147502E-3"/>
  </r>
  <r>
    <n v="1"/>
    <x v="0"/>
    <n v="46"/>
    <n v="1312"/>
    <x v="5"/>
    <x v="5"/>
    <n v="348"/>
    <x v="108"/>
    <n v="17"/>
    <x v="108"/>
    <n v="11.468208635779533"/>
    <n v="1"/>
    <n v="366990.9"/>
    <n v="9708172.3000000007"/>
    <x v="4"/>
    <s v="TORA"/>
    <s v="110├ 120"/>
    <s v="Tachigali"/>
    <s v="FOD"/>
    <n v="39.152116000606256"/>
    <n v="50"/>
    <x v="1"/>
    <s v="Inferior"/>
    <s v="Não"/>
    <x v="1"/>
    <n v="1.6861559452299956E-3"/>
    <n v="2.0065255748236945E-2"/>
  </r>
  <r>
    <n v="1"/>
    <x v="0"/>
    <n v="46"/>
    <n v="1313"/>
    <x v="26"/>
    <x v="26"/>
    <n v="142"/>
    <x v="19"/>
    <n v="15"/>
    <x v="19"/>
    <n v="1.6848301430651129"/>
    <n v="1"/>
    <n v="367001.5"/>
    <n v="9708169.5999999903"/>
    <x v="0"/>
    <s v="TORETE"/>
    <s v="40├ 50"/>
    <s v="Couratari"/>
    <s v="FOD"/>
    <n v="38.833806114422465"/>
    <n v="50"/>
    <x v="0"/>
    <s v="Inferior"/>
    <s v="Não"/>
    <x v="1"/>
    <n v="2.8074752675070699E-4"/>
    <n v="2.9478490308824231E-3"/>
  </r>
  <r>
    <n v="1"/>
    <x v="0"/>
    <n v="46"/>
    <n v="1314"/>
    <x v="26"/>
    <x v="26"/>
    <n v="173"/>
    <x v="100"/>
    <n v="20"/>
    <x v="100"/>
    <n v="3.3343438042581353"/>
    <n v="1"/>
    <n v="367022.5"/>
    <n v="9708151"/>
    <x v="4"/>
    <s v="TORA"/>
    <s v="50├ 60"/>
    <s v="Couratari"/>
    <s v="FOD"/>
    <n v="38.833806114422465"/>
    <n v="50"/>
    <x v="1"/>
    <s v="Inferior"/>
    <s v="Não"/>
    <x v="1"/>
    <n v="4.1670763380886292E-4"/>
    <n v="5.8339068733240804E-3"/>
  </r>
  <r>
    <n v="1"/>
    <x v="0"/>
    <n v="46"/>
    <n v="1315"/>
    <x v="26"/>
    <x v="26"/>
    <n v="208"/>
    <x v="113"/>
    <n v="20"/>
    <x v="113"/>
    <n v="4.8199756205494309"/>
    <n v="1"/>
    <n v="367037.7"/>
    <n v="9708134.8000000007"/>
    <x v="4"/>
    <s v="TORA"/>
    <s v="60├ 70"/>
    <s v="Couratari"/>
    <s v="FOD"/>
    <n v="38.833806114422465"/>
    <n v="50"/>
    <x v="1"/>
    <s v="Inferior"/>
    <s v="Não"/>
    <x v="1"/>
    <n v="6.023735864581724E-4"/>
    <n v="8.4332302104144115E-3"/>
  </r>
  <r>
    <n v="1"/>
    <x v="0"/>
    <n v="46"/>
    <n v="1316"/>
    <x v="10"/>
    <x v="10"/>
    <n v="250"/>
    <x v="46"/>
    <n v="23"/>
    <x v="46"/>
    <n v="8.0074830743109846"/>
    <n v="1"/>
    <n v="367169.59999999899"/>
    <n v="9708021.5"/>
    <x v="4"/>
    <s v="TORA"/>
    <s v="70├ 80"/>
    <s v="Astronium"/>
    <s v="FOD"/>
    <n v="40.107045659157627"/>
    <n v="50.107045659157627"/>
    <x v="1"/>
    <s v="Inferior"/>
    <s v="Não"/>
    <x v="1"/>
    <n v="8.7020037799638919E-4"/>
    <n v="1.4010226085741866E-2"/>
  </r>
  <r>
    <n v="1"/>
    <x v="0"/>
    <n v="46"/>
    <n v="1317"/>
    <x v="26"/>
    <x v="26"/>
    <n v="350"/>
    <x v="79"/>
    <n v="20"/>
    <x v="79"/>
    <n v="13.647536370130027"/>
    <n v="1"/>
    <n v="367240.9"/>
    <n v="9707949.5"/>
    <x v="4"/>
    <s v="TORA"/>
    <s v="110├ 120"/>
    <s v="Couratari"/>
    <s v="FOD"/>
    <n v="38.833806114422465"/>
    <n v="50"/>
    <x v="1"/>
    <s v="Inferior"/>
    <s v="Não"/>
    <x v="1"/>
    <n v="1.7055927408729228E-3"/>
    <n v="2.387829837222092E-2"/>
  </r>
  <r>
    <n v="1"/>
    <x v="0"/>
    <n v="46"/>
    <n v="1318"/>
    <x v="5"/>
    <x v="5"/>
    <n v="178"/>
    <x v="170"/>
    <n v="13"/>
    <x v="170"/>
    <n v="2.2944126737002435"/>
    <n v="1"/>
    <n v="367267.59999999899"/>
    <n v="9707935.1999999899"/>
    <x v="4"/>
    <s v="TORA"/>
    <s v="50├ 60"/>
    <s v="Tachigali"/>
    <s v="FOD"/>
    <n v="39.152116000606256"/>
    <n v="50"/>
    <x v="1"/>
    <s v="Inferior"/>
    <s v="Não"/>
    <x v="1"/>
    <n v="4.4114286042300146E-4"/>
    <n v="4.0144000298493136E-3"/>
  </r>
  <r>
    <n v="1"/>
    <x v="0"/>
    <n v="46"/>
    <n v="1319"/>
    <x v="26"/>
    <x v="26"/>
    <n v="157"/>
    <x v="166"/>
    <n v="18"/>
    <x v="166"/>
    <n v="2.4714964211314414"/>
    <n v="1"/>
    <n v="367273.9"/>
    <n v="9707926.9000000004"/>
    <x v="0"/>
    <s v="TORETE"/>
    <s v="40├ 50"/>
    <s v="Couratari"/>
    <s v="FOD"/>
    <n v="38.833806114422465"/>
    <n v="50"/>
    <x v="0"/>
    <s v="Inferior"/>
    <s v="Não"/>
    <x v="1"/>
    <n v="3.4319310587572804E-4"/>
    <n v="4.3242331340341729E-3"/>
  </r>
  <r>
    <n v="1"/>
    <x v="0"/>
    <n v="46"/>
    <n v="1320"/>
    <x v="11"/>
    <x v="11"/>
    <n v="227"/>
    <x v="27"/>
    <n v="19"/>
    <x v="27"/>
    <n v="5.453728216617213"/>
    <n v="1"/>
    <n v="367289.5"/>
    <n v="9707935.8000000007"/>
    <x v="1"/>
    <s v="TORA"/>
    <s v="70├ 80"/>
    <s v="Bowdichia"/>
    <s v="FOD"/>
    <n v="48.383102699936181"/>
    <n v="58.383102699936181"/>
    <x v="1"/>
    <s v="Inferior"/>
    <s v="Não"/>
    <x v="0"/>
    <n v="7.1744888444441493E-4"/>
    <n v="9.5420701631107191E-3"/>
  </r>
  <r>
    <n v="1"/>
    <x v="0"/>
    <n v="46"/>
    <n v="1321"/>
    <x v="19"/>
    <x v="19"/>
    <n v="322"/>
    <x v="77"/>
    <n v="18"/>
    <x v="77"/>
    <n v="10.396147305310247"/>
    <n v="1"/>
    <n v="367292.59999999899"/>
    <n v="9707939.8000000007"/>
    <x v="4"/>
    <s v="TORA"/>
    <s v="100├ 110"/>
    <s v="Piptadenia"/>
    <s v="FOD"/>
    <n v="39.788735772973837"/>
    <n v="50"/>
    <x v="1"/>
    <s v="Inferior"/>
    <s v="Não"/>
    <x v="1"/>
    <n v="1.4436136958748417E-3"/>
    <n v="1.8189532568023005E-2"/>
  </r>
  <r>
    <n v="1"/>
    <x v="0"/>
    <n v="46"/>
    <n v="1322"/>
    <x v="26"/>
    <x v="26"/>
    <n v="170"/>
    <x v="12"/>
    <n v="18"/>
    <x v="12"/>
    <n v="2.8977340488741388"/>
    <n v="1"/>
    <n v="367343"/>
    <n v="9707898.6999999899"/>
    <x v="4"/>
    <s v="TORA"/>
    <s v="50├ 60"/>
    <s v="Couratari"/>
    <s v="FOD"/>
    <n v="38.833806114422465"/>
    <n v="50"/>
    <x v="1"/>
    <s v="Inferior"/>
    <s v="Não"/>
    <x v="1"/>
    <n v="4.0238065478553035E-4"/>
    <n v="5.069996250297683E-3"/>
  </r>
  <r>
    <n v="1"/>
    <x v="0"/>
    <n v="46"/>
    <n v="1323"/>
    <x v="41"/>
    <x v="41"/>
    <n v="130"/>
    <x v="0"/>
    <n v="14"/>
    <x v="0"/>
    <n v="1.3179620837439854"/>
    <n v="2"/>
    <n v="367391.7"/>
    <n v="9707855.5"/>
    <x v="0"/>
    <s v="TORETE"/>
    <s v="40├ 50"/>
    <s v="Qualea"/>
    <s v="FOD"/>
    <n v="40.107045659157627"/>
    <n v="50.107045659157627"/>
    <x v="0"/>
    <s v="Inferior"/>
    <s v="Não"/>
    <x v="0"/>
    <n v="2.3530218221022364E-4"/>
    <n v="2.3059613856601913E-3"/>
  </r>
  <r>
    <n v="1"/>
    <x v="0"/>
    <n v="46"/>
    <n v="1324"/>
    <x v="6"/>
    <x v="6"/>
    <n v="170"/>
    <x v="12"/>
    <n v="13"/>
    <x v="12"/>
    <n v="2.0928079241868782"/>
    <n v="2"/>
    <n v="367380.09999999899"/>
    <n v="9707840.3000000007"/>
    <x v="1"/>
    <s v="TORA"/>
    <s v="50├ 60"/>
    <s v="Dimorphandra"/>
    <s v="FOD"/>
    <n v="39.788735772973837"/>
    <n v="50"/>
    <x v="1"/>
    <s v="Inferior"/>
    <s v="Não"/>
    <x v="0"/>
    <n v="4.0238065478553035E-4"/>
    <n v="3.6616639585483265E-3"/>
  </r>
  <r>
    <n v="1"/>
    <x v="0"/>
    <n v="46"/>
    <n v="1325"/>
    <x v="45"/>
    <x v="45"/>
    <n v="130"/>
    <x v="0"/>
    <n v="13"/>
    <x v="0"/>
    <n v="1.2238219349051291"/>
    <n v="1"/>
    <n v="367405.2"/>
    <n v="9707843.5"/>
    <x v="0"/>
    <s v="TORETE"/>
    <s v="40├ 50"/>
    <s v="Mezilaurus"/>
    <s v="FOD"/>
    <n v="41.38028520389279"/>
    <n v="51.38028520389279"/>
    <x v="0"/>
    <s v="Inferior"/>
    <s v="Não"/>
    <x v="0"/>
    <n v="2.3530218221022364E-4"/>
    <n v="2.1412498581130346E-3"/>
  </r>
  <r>
    <n v="1"/>
    <x v="0"/>
    <n v="46"/>
    <n v="1326"/>
    <x v="21"/>
    <x v="21"/>
    <n v="143"/>
    <x v="15"/>
    <n v="15"/>
    <x v="15"/>
    <n v="1.7086437014252382"/>
    <n v="1"/>
    <n v="367433.7"/>
    <n v="9707803.4000000004"/>
    <x v="0"/>
    <s v="TORETE"/>
    <s v="40├ 50"/>
    <s v="Schefflera"/>
    <s v="FOD"/>
    <n v="40.425355545341418"/>
    <n v="50.425355545341418"/>
    <x v="0"/>
    <s v="Inferior"/>
    <s v="Não"/>
    <x v="0"/>
    <n v="2.8471564047437059E-4"/>
    <n v="2.9895142249808911E-3"/>
  </r>
  <r>
    <n v="1"/>
    <x v="0"/>
    <n v="46"/>
    <n v="1327"/>
    <x v="26"/>
    <x v="26"/>
    <n v="235"/>
    <x v="165"/>
    <n v="20"/>
    <x v="165"/>
    <n v="6.1525322125749433"/>
    <n v="1"/>
    <n v="367451.2"/>
    <n v="9707766"/>
    <x v="4"/>
    <s v="TORA"/>
    <s v="70├ 80"/>
    <s v="Couratari"/>
    <s v="FOD"/>
    <n v="38.833806114422465"/>
    <n v="50"/>
    <x v="1"/>
    <s v="Inferior"/>
    <s v="Não"/>
    <x v="1"/>
    <n v="7.6890905399760946E-4"/>
    <n v="1.0764726755966529E-2"/>
  </r>
  <r>
    <n v="1"/>
    <x v="0"/>
    <n v="46"/>
    <n v="1328"/>
    <x v="38"/>
    <x v="38"/>
    <n v="183"/>
    <x v="127"/>
    <n v="14"/>
    <x v="127"/>
    <n v="2.6116705457101963"/>
    <n v="2"/>
    <n v="367455.9"/>
    <n v="9707752.4000000004"/>
    <x v="1"/>
    <s v="TORA"/>
    <s v="50├ 60"/>
    <s v="Caesalpinia"/>
    <s v="FOD"/>
    <n v="43.926764293363114"/>
    <n v="53.926764293363114"/>
    <x v="1"/>
    <s v="Inferior"/>
    <s v="Não"/>
    <x v="0"/>
    <n v="4.6627424733953712E-4"/>
    <n v="4.5694876239274641E-3"/>
  </r>
  <r>
    <n v="1"/>
    <x v="0"/>
    <n v="46"/>
    <n v="1329"/>
    <x v="5"/>
    <x v="5"/>
    <n v="208"/>
    <x v="113"/>
    <n v="14"/>
    <x v="113"/>
    <n v="3.373982934384602"/>
    <n v="1"/>
    <n v="367454.7"/>
    <n v="9707750.9000000004"/>
    <x v="4"/>
    <s v="TORA"/>
    <s v="60├ 70"/>
    <s v="Tachigali"/>
    <s v="FOD"/>
    <n v="39.152116000606256"/>
    <n v="50"/>
    <x v="1"/>
    <s v="Inferior"/>
    <s v="Não"/>
    <x v="1"/>
    <n v="6.023735864581724E-4"/>
    <n v="5.9032611472900889E-3"/>
  </r>
  <r>
    <n v="1"/>
    <x v="0"/>
    <n v="46"/>
    <n v="1330"/>
    <x v="10"/>
    <x v="10"/>
    <n v="270"/>
    <x v="65"/>
    <n v="23"/>
    <x v="65"/>
    <n v="9.3399282578763305"/>
    <n v="1"/>
    <n v="367468.7"/>
    <n v="9707747.8000000007"/>
    <x v="4"/>
    <s v="TORA"/>
    <s v="80├ 90"/>
    <s v="Astronium"/>
    <s v="FOD"/>
    <n v="40.107045659157627"/>
    <n v="50.107045659157627"/>
    <x v="1"/>
    <s v="Inferior"/>
    <s v="Não"/>
    <x v="1"/>
    <n v="1.015001720894988E-3"/>
    <n v="1.6341527706409308E-2"/>
  </r>
  <r>
    <n v="1"/>
    <x v="0"/>
    <n v="46"/>
    <n v="1331"/>
    <x v="53"/>
    <x v="53"/>
    <n v="315"/>
    <x v="133"/>
    <n v="19"/>
    <x v="133"/>
    <n v="10.501779236815054"/>
    <n v="1"/>
    <n v="367473.59999999899"/>
    <n v="9707754.1999999899"/>
    <x v="4"/>
    <s v="TORA"/>
    <s v="100├ 110"/>
    <s v="Enterolobium"/>
    <s v="FOD"/>
    <n v="42.971834634811742"/>
    <n v="52.971834634811742"/>
    <x v="1"/>
    <s v="Inferior"/>
    <s v="Não"/>
    <x v="1"/>
    <n v="1.3815301201070673E-3"/>
    <n v="1.8374350597423993E-2"/>
  </r>
  <r>
    <n v="1"/>
    <x v="0"/>
    <n v="46"/>
    <n v="1332"/>
    <x v="5"/>
    <x v="5"/>
    <n v="183"/>
    <x v="127"/>
    <n v="14"/>
    <x v="127"/>
    <n v="2.6116705457101963"/>
    <n v="2"/>
    <n v="367481.59999999899"/>
    <n v="9707756.4000000004"/>
    <x v="4"/>
    <s v="TORA"/>
    <s v="50├ 60"/>
    <s v="Tachigali"/>
    <s v="FOD"/>
    <n v="39.152116000606256"/>
    <n v="50"/>
    <x v="1"/>
    <s v="Inferior"/>
    <s v="Não"/>
    <x v="1"/>
    <n v="4.6627424733953712E-4"/>
    <n v="4.5694876239274641E-3"/>
  </r>
  <r>
    <n v="1"/>
    <x v="0"/>
    <n v="46"/>
    <n v="1333"/>
    <x v="56"/>
    <x v="56"/>
    <n v="157"/>
    <x v="166"/>
    <n v="15"/>
    <x v="166"/>
    <n v="2.0595803509428676"/>
    <n v="1"/>
    <n v="367505.62411605101"/>
    <n v="9707743.9451820105"/>
    <x v="0"/>
    <s v="TORETE"/>
    <s v="40├ 50"/>
    <s v="Cordia"/>
    <s v="FOD"/>
    <n v="40.425355545341418"/>
    <n v="50.425355545341418"/>
    <x v="0"/>
    <s v="Inferior"/>
    <s v="Não"/>
    <x v="1"/>
    <n v="3.4319310587572804E-4"/>
    <n v="3.6035276116951438E-3"/>
  </r>
  <r>
    <n v="1"/>
    <x v="0"/>
    <n v="46"/>
    <n v="1334"/>
    <x v="19"/>
    <x v="19"/>
    <n v="300"/>
    <x v="9"/>
    <n v="14"/>
    <x v="9"/>
    <n v="7.018732990352583"/>
    <n v="2"/>
    <n v="367493.57087531802"/>
    <n v="9707724.6599968392"/>
    <x v="4"/>
    <s v="TORA"/>
    <s v="90├ 100"/>
    <s v="Piptadenia"/>
    <s v="FOD"/>
    <n v="39.788735772973837"/>
    <n v="50"/>
    <x v="1"/>
    <s v="Inferior"/>
    <s v="Não"/>
    <x v="1"/>
    <n v="1.2530885443148001E-3"/>
    <n v="1.228026773428504E-2"/>
  </r>
  <r>
    <n v="1"/>
    <x v="0"/>
    <n v="47"/>
    <n v="1335"/>
    <x v="32"/>
    <x v="32"/>
    <n v="190"/>
    <x v="41"/>
    <n v="19"/>
    <x v="41"/>
    <n v="3.8207531413355849"/>
    <n v="2"/>
    <n v="367473.9"/>
    <n v="9707719.4000000004"/>
    <x v="1"/>
    <s v="TORA"/>
    <s v="60├ 70"/>
    <s v="Cordia"/>
    <s v="FOD"/>
    <n v="42.335214862444161"/>
    <n v="52.335214862444161"/>
    <x v="1"/>
    <s v="Inferior"/>
    <s v="Não"/>
    <x v="0"/>
    <n v="5.0262773833071434E-4"/>
    <n v="6.6849489197985E-3"/>
  </r>
  <r>
    <n v="1"/>
    <x v="0"/>
    <n v="47"/>
    <n v="1336"/>
    <x v="5"/>
    <x v="5"/>
    <n v="201"/>
    <x v="203"/>
    <n v="18"/>
    <x v="203"/>
    <n v="4.0509118791890684"/>
    <n v="1"/>
    <n v="367471.9"/>
    <n v="9707718.5"/>
    <x v="4"/>
    <s v="TORA"/>
    <s v="60├ 70"/>
    <s v="Tachigali"/>
    <s v="FOD"/>
    <n v="39.152116000606256"/>
    <n v="50"/>
    <x v="1"/>
    <s v="Inferior"/>
    <s v="Não"/>
    <x v="1"/>
    <n v="5.6251144754291399E-4"/>
    <n v="7.0876442390407149E-3"/>
  </r>
  <r>
    <n v="1"/>
    <x v="0"/>
    <n v="47"/>
    <n v="1337"/>
    <x v="47"/>
    <x v="47"/>
    <n v="202"/>
    <x v="28"/>
    <n v="20"/>
    <x v="28"/>
    <n v="4.5459108085451865"/>
    <n v="1"/>
    <n v="367456.2"/>
    <n v="9707702.9000000004"/>
    <x v="1"/>
    <s v="TORA"/>
    <s v="60├ 70"/>
    <s v="Brosimum"/>
    <s v="FOD"/>
    <n v="41.38028520389279"/>
    <n v="51.38028520389279"/>
    <x v="1"/>
    <s v="Inferior"/>
    <s v="Não"/>
    <x v="0"/>
    <n v="5.681224995802345E-4"/>
    <n v="7.9537149941232808E-3"/>
  </r>
  <r>
    <n v="1"/>
    <x v="0"/>
    <n v="47"/>
    <n v="1338"/>
    <x v="5"/>
    <x v="5"/>
    <n v="171"/>
    <x v="141"/>
    <n v="16"/>
    <x v="141"/>
    <n v="2.6061558269320626"/>
    <n v="1"/>
    <n v="367444.9"/>
    <n v="9707706.1999999899"/>
    <x v="4"/>
    <s v="TORA"/>
    <s v="50├ 60"/>
    <s v="Tachigali"/>
    <s v="FOD"/>
    <n v="39.152116000606256"/>
    <n v="50"/>
    <x v="1"/>
    <s v="Inferior"/>
    <s v="Não"/>
    <x v="1"/>
    <n v="4.0712846804787865E-4"/>
    <n v="4.559838842136241E-3"/>
  </r>
  <r>
    <n v="1"/>
    <x v="0"/>
    <n v="47"/>
    <n v="1339"/>
    <x v="26"/>
    <x v="26"/>
    <n v="150"/>
    <x v="37"/>
    <n v="21"/>
    <x v="37"/>
    <n v="2.6320248713822187"/>
    <n v="1"/>
    <n v="367449.2"/>
    <n v="9707726.5999999903"/>
    <x v="0"/>
    <s v="TORETE"/>
    <s v="40├ 50"/>
    <s v="Couratari"/>
    <s v="FOD"/>
    <n v="38.833806114422465"/>
    <n v="50"/>
    <x v="0"/>
    <s v="Inferior"/>
    <s v="Não"/>
    <x v="1"/>
    <n v="3.1327213607870003E-4"/>
    <n v="4.60510040035689E-3"/>
  </r>
  <r>
    <n v="1"/>
    <x v="0"/>
    <n v="47"/>
    <n v="1340"/>
    <x v="1"/>
    <x v="1"/>
    <n v="152"/>
    <x v="35"/>
    <n v="17"/>
    <x v="35"/>
    <n v="2.1878839040911138"/>
    <n v="1"/>
    <n v="367457.4"/>
    <n v="9707741"/>
    <x v="0"/>
    <s v="TORETE"/>
    <s v="40├ 50"/>
    <s v="Pouteria"/>
    <s v="FOD"/>
    <n v="39.788735772973837"/>
    <n v="50"/>
    <x v="0"/>
    <s v="Inferior"/>
    <s v="Não"/>
    <x v="0"/>
    <n v="3.2168175253165715E-4"/>
    <n v="3.8280128551267199E-3"/>
  </r>
  <r>
    <n v="1"/>
    <x v="0"/>
    <n v="47"/>
    <n v="1341"/>
    <x v="41"/>
    <x v="41"/>
    <n v="191"/>
    <x v="52"/>
    <n v="13"/>
    <x v="52"/>
    <n v="2.641789822915622"/>
    <n v="1"/>
    <n v="367458"/>
    <n v="9707741.8000000007"/>
    <x v="1"/>
    <s v="TORA"/>
    <s v="60├ 70"/>
    <s v="Qualea"/>
    <s v="FOD"/>
    <n v="40.107045659157627"/>
    <n v="50.107045659157627"/>
    <x v="1"/>
    <s v="Inferior"/>
    <s v="Não"/>
    <x v="0"/>
    <n v="5.0793247983498034E-4"/>
    <n v="4.6221855664983205E-3"/>
  </r>
  <r>
    <n v="1"/>
    <x v="0"/>
    <n v="47"/>
    <n v="1342"/>
    <x v="19"/>
    <x v="19"/>
    <n v="130"/>
    <x v="0"/>
    <n v="20"/>
    <x v="0"/>
    <n v="1.8828029767771219"/>
    <n v="1"/>
    <n v="367442.299999999"/>
    <n v="9707755.8000000007"/>
    <x v="0"/>
    <s v="TORETE"/>
    <s v="40├ 50"/>
    <s v="Piptadenia"/>
    <s v="FOD"/>
    <n v="39.788735772973837"/>
    <n v="50"/>
    <x v="0"/>
    <s v="Inferior"/>
    <s v="Não"/>
    <x v="1"/>
    <n v="2.3530218221022364E-4"/>
    <n v="3.2942305509431305E-3"/>
  </r>
  <r>
    <n v="1"/>
    <x v="0"/>
    <n v="47"/>
    <n v="1343"/>
    <x v="79"/>
    <x v="79"/>
    <n v="170"/>
    <x v="12"/>
    <n v="18"/>
    <x v="12"/>
    <n v="2.8977340488741388"/>
    <n v="1"/>
    <n v="367437.9"/>
    <n v="9707758.3000000007"/>
    <x v="0"/>
    <s v="TORA"/>
    <s v="50├ 60"/>
    <s v="Parkia"/>
    <s v="FOD"/>
    <n v="54.112680651244418"/>
    <n v="64.112680651244418"/>
    <x v="0"/>
    <s v="Inferior"/>
    <s v="Não"/>
    <x v="0"/>
    <n v="4.0238065478553035E-4"/>
    <n v="5.069996250297683E-3"/>
  </r>
  <r>
    <n v="1"/>
    <x v="0"/>
    <n v="47"/>
    <n v="1344"/>
    <x v="39"/>
    <x v="39"/>
    <n v="413"/>
    <x v="250"/>
    <n v="23"/>
    <x v="250"/>
    <n v="21.853254088034408"/>
    <n v="1"/>
    <n v="367433"/>
    <n v="9707760"/>
    <x v="3"/>
    <s v="TORA"/>
    <s v="130├ 140"/>
    <s v="Bertholletia"/>
    <s v="FOD"/>
    <n v="41.38028520389279"/>
    <n v="51.38028520389279"/>
    <x v="1"/>
    <s v="Inferior"/>
    <s v="Protegida"/>
    <x v="0"/>
    <n v="2.3748673323914582E-3"/>
    <n v="3.823536405150247E-2"/>
  </r>
  <r>
    <n v="1"/>
    <x v="0"/>
    <n v="47"/>
    <n v="1345"/>
    <x v="5"/>
    <x v="5"/>
    <n v="170"/>
    <x v="12"/>
    <n v="15"/>
    <x v="12"/>
    <n v="2.4147783740617825"/>
    <n v="1"/>
    <n v="367425.4"/>
    <n v="9707746.4000000004"/>
    <x v="4"/>
    <s v="TORA"/>
    <s v="50├ 60"/>
    <s v="Tachigali"/>
    <s v="FOD"/>
    <n v="39.152116000606256"/>
    <n v="50"/>
    <x v="1"/>
    <s v="Inferior"/>
    <s v="Não"/>
    <x v="1"/>
    <n v="4.0238065478553035E-4"/>
    <n v="4.2249968752480693E-3"/>
  </r>
  <r>
    <n v="1"/>
    <x v="0"/>
    <n v="47"/>
    <n v="1346"/>
    <x v="49"/>
    <x v="49"/>
    <n v="300"/>
    <x v="9"/>
    <n v="18"/>
    <x v="9"/>
    <n v="9.0240852733104635"/>
    <n v="1"/>
    <n v="367415.59999999899"/>
    <n v="9707733.5999999903"/>
    <x v="1"/>
    <s v="TORA"/>
    <s v="90├ 100"/>
    <s v="Trattinnickia"/>
    <s v="FOD"/>
    <n v="47.7464829275686"/>
    <n v="57.7464829275686"/>
    <x v="1"/>
    <s v="Inferior"/>
    <s v="Não"/>
    <x v="0"/>
    <n v="1.2530885443148001E-3"/>
    <n v="1.578891565836648E-2"/>
  </r>
  <r>
    <n v="1"/>
    <x v="0"/>
    <n v="47"/>
    <n v="1347"/>
    <x v="5"/>
    <x v="5"/>
    <n v="196"/>
    <x v="84"/>
    <n v="16"/>
    <x v="84"/>
    <n v="3.4238939245382203"/>
    <n v="1"/>
    <n v="367412.09999999899"/>
    <n v="9707734"/>
    <x v="4"/>
    <s v="TORA"/>
    <s v="60├ 70"/>
    <s v="Tachigali"/>
    <s v="FOD"/>
    <n v="39.152116000606256"/>
    <n v="50"/>
    <x v="1"/>
    <s v="Inferior"/>
    <s v="Não"/>
    <x v="1"/>
    <n v="5.3487388353774844E-4"/>
    <n v="5.9905874956227827E-3"/>
  </r>
  <r>
    <n v="1"/>
    <x v="0"/>
    <n v="47"/>
    <n v="1348"/>
    <x v="16"/>
    <x v="16"/>
    <n v="170"/>
    <x v="12"/>
    <n v="17"/>
    <x v="12"/>
    <n v="2.7367488239366864"/>
    <n v="1"/>
    <n v="367393"/>
    <n v="9707776.5"/>
    <x v="1"/>
    <s v="TORA"/>
    <s v="50├ 60"/>
    <s v="Kielmeyera"/>
    <s v="FOD"/>
    <n v="41.38028520389279"/>
    <n v="51.38028520389279"/>
    <x v="1"/>
    <s v="Inferior"/>
    <s v="Não"/>
    <x v="0"/>
    <n v="4.0238065478553035E-4"/>
    <n v="4.7883297919478112E-3"/>
  </r>
  <r>
    <n v="1"/>
    <x v="0"/>
    <n v="47"/>
    <n v="1349"/>
    <x v="5"/>
    <x v="5"/>
    <n v="400"/>
    <x v="48"/>
    <n v="19"/>
    <x v="48"/>
    <n v="16.93408594497766"/>
    <n v="1"/>
    <n v="367390"/>
    <n v="9707772.5"/>
    <x v="4"/>
    <s v="TORA"/>
    <s v="120├ 130"/>
    <s v="Tachigali"/>
    <s v="FOD"/>
    <n v="39.152116000606256"/>
    <n v="50"/>
    <x v="1"/>
    <s v="Inferior"/>
    <s v="Não"/>
    <x v="1"/>
    <n v="2.2277129676707558E-3"/>
    <n v="2.962858247002105E-2"/>
  </r>
  <r>
    <n v="1"/>
    <x v="0"/>
    <n v="47"/>
    <n v="1350"/>
    <x v="53"/>
    <x v="53"/>
    <n v="260"/>
    <x v="159"/>
    <n v="19"/>
    <x v="159"/>
    <n v="7.1546513117530628"/>
    <n v="2"/>
    <n v="367391.7"/>
    <n v="9707776.3000000007"/>
    <x v="4"/>
    <s v="TORA"/>
    <s v="80├ 90"/>
    <s v="Enterolobium"/>
    <s v="FOD"/>
    <n v="42.971834634811742"/>
    <n v="52.971834634811742"/>
    <x v="1"/>
    <s v="Inferior"/>
    <s v="Não"/>
    <x v="1"/>
    <n v="9.4120872884089456E-4"/>
    <n v="1.2518076093583895E-2"/>
  </r>
  <r>
    <n v="1"/>
    <x v="0"/>
    <n v="47"/>
    <n v="1351"/>
    <x v="32"/>
    <x v="32"/>
    <n v="133"/>
    <x v="17"/>
    <n v="16"/>
    <x v="17"/>
    <n v="1.5765634014774206"/>
    <n v="2"/>
    <n v="367383.299999999"/>
    <n v="9707785.0999999903"/>
    <x v="0"/>
    <s v="TORETE"/>
    <s v="40├ 50"/>
    <s v="Cordia"/>
    <s v="FOD"/>
    <n v="42.335214862444161"/>
    <n v="52.335214862444161"/>
    <x v="0"/>
    <s v="Inferior"/>
    <s v="Não"/>
    <x v="0"/>
    <n v="2.4628759178205005E-4"/>
    <n v="2.7584210279589603E-3"/>
  </r>
  <r>
    <n v="1"/>
    <x v="0"/>
    <n v="47"/>
    <n v="1352"/>
    <x v="19"/>
    <x v="19"/>
    <n v="200"/>
    <x v="14"/>
    <n v="18"/>
    <x v="14"/>
    <n v="4.0107045659157619"/>
    <n v="1"/>
    <n v="367377.2"/>
    <n v="9707777.0999999903"/>
    <x v="4"/>
    <s v="TORA"/>
    <s v="60├ 70"/>
    <s v="Piptadenia"/>
    <s v="FOD"/>
    <n v="39.788735772973837"/>
    <n v="50"/>
    <x v="1"/>
    <s v="Inferior"/>
    <s v="Não"/>
    <x v="1"/>
    <n v="5.5692824191768894E-4"/>
    <n v="7.0172958481628809E-3"/>
  </r>
  <r>
    <n v="1"/>
    <x v="0"/>
    <n v="47"/>
    <n v="1353"/>
    <x v="26"/>
    <x v="26"/>
    <n v="195"/>
    <x v="253"/>
    <n v="25"/>
    <x v="253"/>
    <n v="5.2953833721856549"/>
    <n v="1"/>
    <n v="367372.59999999899"/>
    <n v="9707774.5"/>
    <x v="4"/>
    <s v="TORA"/>
    <s v="60├ 70"/>
    <s v="Couratari"/>
    <s v="FOD"/>
    <n v="38.833806114422465"/>
    <n v="50"/>
    <x v="1"/>
    <s v="Inferior"/>
    <s v="Não"/>
    <x v="1"/>
    <n v="5.2942990997300308E-4"/>
    <n v="9.2650234245275544E-3"/>
  </r>
  <r>
    <n v="1"/>
    <x v="0"/>
    <n v="47"/>
    <n v="1354"/>
    <x v="9"/>
    <x v="9"/>
    <n v="196"/>
    <x v="84"/>
    <n v="18"/>
    <x v="84"/>
    <n v="3.8518806651054978"/>
    <n v="2"/>
    <n v="367354.5"/>
    <n v="9707785.3000000007"/>
    <x v="1"/>
    <s v="TORA"/>
    <s v="60├ 70"/>
    <s v="Matisia"/>
    <s v="FOD"/>
    <n v="43.926764293363114"/>
    <n v="53.926764293363114"/>
    <x v="1"/>
    <s v="Inferior"/>
    <s v="Não"/>
    <x v="0"/>
    <n v="5.3487388353774844E-4"/>
    <n v="6.7394109325756308E-3"/>
  </r>
  <r>
    <n v="1"/>
    <x v="0"/>
    <n v="47"/>
    <n v="1355"/>
    <x v="5"/>
    <x v="5"/>
    <n v="200"/>
    <x v="14"/>
    <n v="18"/>
    <x v="14"/>
    <n v="4.0107045659157619"/>
    <n v="2"/>
    <n v="367344.2"/>
    <n v="9707806.4000000004"/>
    <x v="4"/>
    <s v="TORA"/>
    <s v="60├ 70"/>
    <s v="Tachigali"/>
    <s v="FOD"/>
    <n v="39.152116000606256"/>
    <n v="50"/>
    <x v="1"/>
    <s v="Inferior"/>
    <s v="Não"/>
    <x v="1"/>
    <n v="5.5692824191768894E-4"/>
    <n v="7.0172958481628809E-3"/>
  </r>
  <r>
    <n v="1"/>
    <x v="0"/>
    <n v="47"/>
    <n v="1356"/>
    <x v="10"/>
    <x v="10"/>
    <n v="253"/>
    <x v="80"/>
    <n v="23"/>
    <x v="80"/>
    <n v="8.2008157456571471"/>
    <n v="1"/>
    <n v="367349.7"/>
    <n v="9707813.5999999903"/>
    <x v="4"/>
    <s v="TORA"/>
    <s v="80├ 90"/>
    <s v="Astronium"/>
    <s v="FOD"/>
    <n v="40.107045659157627"/>
    <n v="50.107045659157627"/>
    <x v="1"/>
    <s v="Inferior"/>
    <s v="Não"/>
    <x v="1"/>
    <n v="8.9121049592273379E-4"/>
    <n v="1.4348488984356013E-2"/>
  </r>
  <r>
    <n v="1"/>
    <x v="0"/>
    <n v="47"/>
    <n v="1357"/>
    <x v="17"/>
    <x v="17"/>
    <n v="160"/>
    <x v="1"/>
    <n v="20"/>
    <x v="1"/>
    <n v="2.852056580206765"/>
    <n v="1"/>
    <n v="367350.299999999"/>
    <n v="9707814.4000000004"/>
    <x v="0"/>
    <s v="TORA"/>
    <s v="50├ 60"/>
    <s v="Buchenavia"/>
    <s v="FOD"/>
    <n v="41.38028520389279"/>
    <n v="51.38028520389279"/>
    <x v="0"/>
    <s v="Inferior"/>
    <s v="Não"/>
    <x v="0"/>
    <n v="3.5643407482732108E-4"/>
    <n v="4.9900770475824942E-3"/>
  </r>
  <r>
    <n v="1"/>
    <x v="0"/>
    <n v="47"/>
    <n v="1358"/>
    <x v="5"/>
    <x v="5"/>
    <n v="206"/>
    <x v="122"/>
    <n v="17"/>
    <x v="122"/>
    <n v="4.0185700032033633"/>
    <n v="1"/>
    <n v="367347.299999999"/>
    <n v="9707831.8000000007"/>
    <x v="4"/>
    <s v="TORA"/>
    <s v="60├ 70"/>
    <s v="Tachigali"/>
    <s v="FOD"/>
    <n v="39.152116000606256"/>
    <n v="50"/>
    <x v="1"/>
    <s v="Inferior"/>
    <s v="Não"/>
    <x v="1"/>
    <n v="5.9084517185047623E-4"/>
    <n v="7.0310575450206669E-3"/>
  </r>
  <r>
    <n v="1"/>
    <x v="0"/>
    <n v="47"/>
    <n v="1359"/>
    <x v="5"/>
    <x v="5"/>
    <n v="361"/>
    <x v="254"/>
    <n v="16"/>
    <x v="254"/>
    <n v="11.61508954966018"/>
    <n v="1"/>
    <n v="367330.4"/>
    <n v="9707859"/>
    <x v="4"/>
    <s v="TORA"/>
    <s v="110├ 120"/>
    <s v="Tachigali"/>
    <s v="FOD"/>
    <n v="39.152116000606256"/>
    <n v="50"/>
    <x v="1"/>
    <s v="Inferior"/>
    <s v="Não"/>
    <x v="1"/>
    <n v="1.8144861353738789E-3"/>
    <n v="2.0322244716187442E-2"/>
  </r>
  <r>
    <n v="1"/>
    <x v="0"/>
    <n v="47"/>
    <n v="1360"/>
    <x v="5"/>
    <x v="5"/>
    <n v="300"/>
    <x v="9"/>
    <n v="18"/>
    <x v="9"/>
    <n v="9.0240852733104635"/>
    <n v="1"/>
    <n v="367321.09999999899"/>
    <n v="9707855.0999999903"/>
    <x v="4"/>
    <s v="TORA"/>
    <s v="90├ 100"/>
    <s v="Tachigali"/>
    <s v="FOD"/>
    <n v="39.152116000606256"/>
    <n v="50"/>
    <x v="1"/>
    <s v="Inferior"/>
    <s v="Não"/>
    <x v="1"/>
    <n v="1.2530885443148001E-3"/>
    <n v="1.578891565836648E-2"/>
  </r>
  <r>
    <n v="1"/>
    <x v="0"/>
    <n v="47"/>
    <n v="1361"/>
    <x v="5"/>
    <x v="5"/>
    <n v="204"/>
    <x v="138"/>
    <n v="20"/>
    <x v="138"/>
    <n v="4.6363744781986211"/>
    <n v="1"/>
    <n v="367304"/>
    <n v="9707832.8000000007"/>
    <x v="4"/>
    <s v="TORA"/>
    <s v="60├ 70"/>
    <s v="Tachigali"/>
    <s v="FOD"/>
    <n v="39.152116000606256"/>
    <n v="50"/>
    <x v="1"/>
    <s v="Inferior"/>
    <s v="Não"/>
    <x v="1"/>
    <n v="5.7942814289116363E-4"/>
    <n v="8.11199400047629E-3"/>
  </r>
  <r>
    <n v="1"/>
    <x v="0"/>
    <n v="47"/>
    <n v="1362"/>
    <x v="64"/>
    <x v="64"/>
    <n v="162"/>
    <x v="42"/>
    <n v="16"/>
    <x v="42"/>
    <n v="2.3390429028420732"/>
    <n v="1"/>
    <n v="367270.09999999899"/>
    <n v="9707878.9000000004"/>
    <x v="4"/>
    <s v="TORA"/>
    <s v="50├ 60"/>
    <s v="Cedrelinga"/>
    <s v="FOD"/>
    <n v="38.515496228238675"/>
    <n v="50"/>
    <x v="1"/>
    <s v="Inferior"/>
    <s v="Não"/>
    <x v="1"/>
    <n v="3.6540061952219585E-4"/>
    <n v="4.0924869386485931E-3"/>
  </r>
  <r>
    <n v="1"/>
    <x v="0"/>
    <n v="47"/>
    <n v="1363"/>
    <x v="34"/>
    <x v="34"/>
    <n v="304"/>
    <x v="207"/>
    <n v="17"/>
    <x v="207"/>
    <n v="8.7515356163644551"/>
    <n v="1"/>
    <n v="367257.9"/>
    <n v="9707911.6999999899"/>
    <x v="4"/>
    <s v="TORA"/>
    <s v="90├ 100"/>
    <s v="Lecythis"/>
    <s v="FOD"/>
    <n v="40.743665431525208"/>
    <n v="50.743665431525208"/>
    <x v="1"/>
    <s v="Inferior"/>
    <s v="Não"/>
    <x v="1"/>
    <n v="1.2867270101266286E-3"/>
    <n v="1.5312051420506879E-2"/>
  </r>
  <r>
    <n v="1"/>
    <x v="0"/>
    <n v="47"/>
    <n v="1364"/>
    <x v="22"/>
    <x v="22"/>
    <n v="281"/>
    <x v="235"/>
    <n v="25"/>
    <x v="235"/>
    <n v="10.996154278794254"/>
    <n v="1"/>
    <n v="367263.4"/>
    <n v="9707918.9000000004"/>
    <x v="4"/>
    <s v="TORA"/>
    <s v="80├ 90"/>
    <s v="Hymenaea"/>
    <s v="FOD"/>
    <n v="41.38028520389279"/>
    <n v="51.38028520389279"/>
    <x v="1"/>
    <s v="Inferior"/>
    <s v="Não"/>
    <x v="1"/>
    <n v="1.0993902727515661E-3"/>
    <n v="1.9239329773152406E-2"/>
  </r>
  <r>
    <n v="1"/>
    <x v="0"/>
    <n v="47"/>
    <n v="1365"/>
    <x v="15"/>
    <x v="15"/>
    <n v="169"/>
    <x v="146"/>
    <n v="20"/>
    <x v="146"/>
    <n v="3.1819370307533359"/>
    <n v="1"/>
    <n v="367247.799999999"/>
    <n v="9707916.5999999903"/>
    <x v="4"/>
    <s v="TORA"/>
    <s v="50├ 60"/>
    <s v="Lecythis"/>
    <s v="FOD"/>
    <n v="38.833806114422465"/>
    <n v="50"/>
    <x v="1"/>
    <s v="Inferior"/>
    <s v="Não"/>
    <x v="1"/>
    <n v="3.9766068793527795E-4"/>
    <n v="5.5672496310938905E-3"/>
  </r>
  <r>
    <n v="1"/>
    <x v="0"/>
    <n v="47"/>
    <n v="1366"/>
    <x v="5"/>
    <x v="5"/>
    <n v="180"/>
    <x v="22"/>
    <n v="18"/>
    <x v="22"/>
    <n v="3.2486706983917677"/>
    <n v="1"/>
    <n v="367200.299999999"/>
    <n v="9707935.5999999903"/>
    <x v="4"/>
    <s v="TORA"/>
    <s v="50├ 60"/>
    <s v="Tachigali"/>
    <s v="FOD"/>
    <n v="39.152116000606256"/>
    <n v="50"/>
    <x v="1"/>
    <s v="Inferior"/>
    <s v="Não"/>
    <x v="1"/>
    <n v="4.5111187595332813E-4"/>
    <n v="5.6840096370119339E-3"/>
  </r>
  <r>
    <n v="1"/>
    <x v="0"/>
    <n v="47"/>
    <n v="1367"/>
    <x v="33"/>
    <x v="33"/>
    <n v="230"/>
    <x v="40"/>
    <n v="17"/>
    <x v="40"/>
    <n v="5.0094814112889523"/>
    <n v="1"/>
    <n v="367103"/>
    <n v="9708050.1999999899"/>
    <x v="0"/>
    <s v="TORA"/>
    <s v="70├ 80"/>
    <s v="Dipteryx"/>
    <s v="FOD"/>
    <n v="39.152116000606256"/>
    <n v="80"/>
    <x v="0"/>
    <s v="Inferior"/>
    <s v="Vulneravel"/>
    <x v="1"/>
    <n v="7.3653759993614395E-4"/>
    <n v="8.7647974392401108E-3"/>
  </r>
  <r>
    <n v="1"/>
    <x v="0"/>
    <n v="47"/>
    <n v="1368"/>
    <x v="32"/>
    <x v="32"/>
    <n v="160"/>
    <x v="1"/>
    <n v="16"/>
    <x v="1"/>
    <n v="2.2816452641654119"/>
    <n v="1"/>
    <n v="367102.59999999899"/>
    <n v="9708047.9000000004"/>
    <x v="0"/>
    <s v="TORA"/>
    <s v="50├ 60"/>
    <s v="Cordia"/>
    <s v="FOD"/>
    <n v="42.335214862444161"/>
    <n v="52.335214862444161"/>
    <x v="0"/>
    <s v="Inferior"/>
    <s v="Não"/>
    <x v="0"/>
    <n v="3.5643407482732108E-4"/>
    <n v="3.9920616380659957E-3"/>
  </r>
  <r>
    <n v="1"/>
    <x v="0"/>
    <n v="47"/>
    <n v="1369"/>
    <x v="36"/>
    <x v="36"/>
    <n v="271"/>
    <x v="143"/>
    <n v="19"/>
    <x v="143"/>
    <n v="7.7728512867819042"/>
    <n v="1"/>
    <n v="367101.09999999899"/>
    <n v="9708049.3000000007"/>
    <x v="1"/>
    <s v="TORA"/>
    <s v="80├ 90"/>
    <s v="Parkia"/>
    <s v="FOD"/>
    <n v="43.608454407179323"/>
    <n v="53.608454407179323"/>
    <x v="1"/>
    <s v="Inferior"/>
    <s v="Não"/>
    <x v="0"/>
    <n v="1.0225341753669253E-3"/>
    <n v="1.3599704532380102E-2"/>
  </r>
  <r>
    <n v="1"/>
    <x v="0"/>
    <n v="47"/>
    <n v="1370"/>
    <x v="26"/>
    <x v="26"/>
    <n v="150"/>
    <x v="37"/>
    <n v="21"/>
    <x v="37"/>
    <n v="2.6320248713822187"/>
    <n v="1"/>
    <n v="367086.09999999899"/>
    <n v="9708033.0999999903"/>
    <x v="0"/>
    <s v="TORETE"/>
    <s v="40├ 50"/>
    <s v="Couratari"/>
    <s v="FOD"/>
    <n v="38.833806114422465"/>
    <n v="50"/>
    <x v="0"/>
    <s v="Inferior"/>
    <s v="Não"/>
    <x v="1"/>
    <n v="3.1327213607870003E-4"/>
    <n v="4.60510040035689E-3"/>
  </r>
  <r>
    <n v="1"/>
    <x v="0"/>
    <n v="47"/>
    <n v="1371"/>
    <x v="54"/>
    <x v="54"/>
    <n v="200"/>
    <x v="14"/>
    <n v="18"/>
    <x v="14"/>
    <n v="4.0107045659157619"/>
    <n v="2"/>
    <n v="367052.59999999899"/>
    <n v="9708068.1999999899"/>
    <x v="1"/>
    <s v="TORA"/>
    <s v="60├ 70"/>
    <s v="Cenostigma"/>
    <s v="FOD"/>
    <n v="40.743665431525208"/>
    <n v="50.743665431525208"/>
    <x v="1"/>
    <s v="Inferior"/>
    <s v="Não"/>
    <x v="0"/>
    <n v="5.5692824191768894E-4"/>
    <n v="7.0172958481628809E-3"/>
  </r>
  <r>
    <n v="1"/>
    <x v="0"/>
    <n v="47"/>
    <n v="1372"/>
    <x v="5"/>
    <x v="5"/>
    <n v="400"/>
    <x v="48"/>
    <n v="17"/>
    <x v="48"/>
    <n v="15.151550582348433"/>
    <n v="1"/>
    <n v="367060.9"/>
    <n v="9708082.3000000007"/>
    <x v="4"/>
    <s v="TORA"/>
    <s v="120├ 130"/>
    <s v="Tachigali"/>
    <s v="FOD"/>
    <n v="39.152116000606256"/>
    <n v="50"/>
    <x v="1"/>
    <s v="Inferior"/>
    <s v="Não"/>
    <x v="1"/>
    <n v="2.2277129676707558E-3"/>
    <n v="2.6509784315281993E-2"/>
  </r>
  <r>
    <n v="1"/>
    <x v="0"/>
    <n v="47"/>
    <n v="1373"/>
    <x v="19"/>
    <x v="19"/>
    <n v="182"/>
    <x v="97"/>
    <n v="16"/>
    <x v="97"/>
    <n v="2.9522350675865265"/>
    <n v="1"/>
    <n v="367061.4"/>
    <n v="9708084.5"/>
    <x v="4"/>
    <s v="TORA"/>
    <s v="50├ 60"/>
    <s v="Piptadenia"/>
    <s v="FOD"/>
    <n v="39.788735772973837"/>
    <n v="50"/>
    <x v="1"/>
    <s v="Inferior"/>
    <s v="Não"/>
    <x v="1"/>
    <n v="4.6119227713203821E-4"/>
    <n v="5.1653535038788277E-3"/>
  </r>
  <r>
    <n v="1"/>
    <x v="0"/>
    <n v="47"/>
    <n v="1374"/>
    <x v="31"/>
    <x v="31"/>
    <n v="212"/>
    <x v="49"/>
    <n v="18"/>
    <x v="49"/>
    <n v="4.5064276502629497"/>
    <n v="2"/>
    <n v="367059.299999999"/>
    <n v="9708099.8000000007"/>
    <x v="1"/>
    <s v="TORA"/>
    <s v="60├ 70"/>
    <s v="Sterculia"/>
    <s v="FOD"/>
    <n v="38.833806114422465"/>
    <n v="50"/>
    <x v="1"/>
    <s v="Inferior"/>
    <s v="Não"/>
    <x v="0"/>
    <n v="6.2576457261871526E-4"/>
    <n v="7.8846336149958115E-3"/>
  </r>
  <r>
    <n v="1"/>
    <x v="0"/>
    <n v="47"/>
    <n v="1375"/>
    <x v="56"/>
    <x v="56"/>
    <n v="127"/>
    <x v="34"/>
    <n v="16"/>
    <x v="34"/>
    <n v="1.4375256431923407"/>
    <n v="1"/>
    <n v="367017.7"/>
    <n v="9708126.0999999903"/>
    <x v="0"/>
    <s v="TORETE"/>
    <s v="40├ 50"/>
    <s v="Cordia"/>
    <s v="FOD"/>
    <n v="40.425355545341418"/>
    <n v="50.425355545341418"/>
    <x v="0"/>
    <s v="Inferior"/>
    <s v="Não"/>
    <x v="1"/>
    <n v="2.2456739034726014E-4"/>
    <n v="2.5151547718893137E-3"/>
  </r>
  <r>
    <n v="1"/>
    <x v="0"/>
    <n v="47"/>
    <n v="1376"/>
    <x v="5"/>
    <x v="5"/>
    <n v="300"/>
    <x v="9"/>
    <n v="18"/>
    <x v="9"/>
    <n v="9.0240852733104635"/>
    <n v="1"/>
    <n v="366990.4"/>
    <n v="9708167.6999999899"/>
    <x v="4"/>
    <s v="TORA"/>
    <s v="90├ 100"/>
    <s v="Tachigali"/>
    <s v="FOD"/>
    <n v="39.152116000606256"/>
    <n v="50"/>
    <x v="1"/>
    <s v="Inferior"/>
    <s v="Não"/>
    <x v="1"/>
    <n v="1.2530885443148001E-3"/>
    <n v="1.578891565836648E-2"/>
  </r>
  <r>
    <n v="1"/>
    <x v="0"/>
    <n v="47"/>
    <n v="1377"/>
    <x v="5"/>
    <x v="5"/>
    <n v="298"/>
    <x v="228"/>
    <n v="17"/>
    <x v="228"/>
    <n v="8.4094893619679389"/>
    <n v="1"/>
    <n v="366927.5"/>
    <n v="9708206.5999999903"/>
    <x v="4"/>
    <s v="TORA"/>
    <s v="90├ 100"/>
    <s v="Tachigali"/>
    <s v="FOD"/>
    <n v="39.152116000606256"/>
    <n v="50"/>
    <x v="1"/>
    <s v="Inferior"/>
    <s v="Não"/>
    <x v="1"/>
    <n v="1.2364363898814614E-3"/>
    <n v="1.4713593039589388E-2"/>
  </r>
  <r>
    <n v="1"/>
    <x v="0"/>
    <n v="47"/>
    <n v="1378"/>
    <x v="23"/>
    <x v="23"/>
    <n v="136"/>
    <x v="21"/>
    <n v="16"/>
    <x v="21"/>
    <n v="1.6484887033595095"/>
    <n v="1"/>
    <n v="366922.09999999899"/>
    <n v="9708206.0999999903"/>
    <x v="0"/>
    <s v="TORETE"/>
    <s v="40├ 50"/>
    <s v="Parkia"/>
    <s v="FOD"/>
    <n v="40.107045659157627"/>
    <n v="50.107045659157627"/>
    <x v="0"/>
    <s v="Inferior"/>
    <s v="Não"/>
    <x v="1"/>
    <n v="2.5752361906273934E-4"/>
    <n v="2.8842645335026805E-3"/>
  </r>
  <r>
    <n v="1"/>
    <x v="0"/>
    <n v="47"/>
    <n v="1379"/>
    <x v="19"/>
    <x v="19"/>
    <n v="201"/>
    <x v="203"/>
    <n v="20"/>
    <x v="203"/>
    <n v="4.5010131990989652"/>
    <n v="1"/>
    <n v="366923.9"/>
    <n v="9708216.5999999903"/>
    <x v="4"/>
    <s v="TORA"/>
    <s v="60├ 70"/>
    <s v="Piptadenia"/>
    <s v="FOD"/>
    <n v="39.788735772973837"/>
    <n v="50"/>
    <x v="1"/>
    <s v="Inferior"/>
    <s v="Não"/>
    <x v="1"/>
    <n v="5.6251144754291399E-4"/>
    <n v="7.8751602656007957E-3"/>
  </r>
  <r>
    <n v="1"/>
    <x v="0"/>
    <n v="47"/>
    <n v="1380"/>
    <x v="5"/>
    <x v="5"/>
    <n v="180"/>
    <x v="22"/>
    <n v="16"/>
    <x v="22"/>
    <n v="2.887707287459349"/>
    <n v="1"/>
    <n v="366925.9"/>
    <n v="9708224.1999999899"/>
    <x v="4"/>
    <s v="TORA"/>
    <s v="50├ 60"/>
    <s v="Tachigali"/>
    <s v="FOD"/>
    <n v="39.152116000606256"/>
    <n v="50"/>
    <x v="1"/>
    <s v="Inferior"/>
    <s v="Não"/>
    <x v="1"/>
    <n v="4.5111187595332813E-4"/>
    <n v="5.0524530106772752E-3"/>
  </r>
  <r>
    <n v="1"/>
    <x v="0"/>
    <n v="47"/>
    <n v="1381"/>
    <x v="80"/>
    <x v="80"/>
    <n v="170"/>
    <x v="12"/>
    <n v="18"/>
    <x v="12"/>
    <n v="2.8977340488741388"/>
    <n v="1"/>
    <n v="366917.5"/>
    <n v="9708218.1999999899"/>
    <x v="0"/>
    <s v="TORA"/>
    <s v="50├ 60"/>
    <s v="Gualtteria"/>
    <s v="FOD"/>
    <n v="54.112680651244418"/>
    <n v="64.112680651244418"/>
    <x v="0"/>
    <s v="Inferior"/>
    <s v="Não"/>
    <x v="0"/>
    <n v="4.0238065478553035E-4"/>
    <n v="5.069996250297683E-3"/>
  </r>
  <r>
    <n v="1"/>
    <x v="0"/>
    <n v="47"/>
    <n v="1382"/>
    <x v="23"/>
    <x v="23"/>
    <n v="176"/>
    <x v="124"/>
    <n v="20"/>
    <x v="124"/>
    <n v="3.4509884620501849"/>
    <n v="1"/>
    <n v="366918.7"/>
    <n v="9708219.8000000007"/>
    <x v="4"/>
    <s v="TORA"/>
    <s v="50├ 60"/>
    <s v="Parkia"/>
    <s v="FOD"/>
    <n v="40.107045659157627"/>
    <n v="50.107045659157627"/>
    <x v="1"/>
    <s v="Inferior"/>
    <s v="Não"/>
    <x v="1"/>
    <n v="4.3128523054105841E-4"/>
    <n v="6.0379932275748168E-3"/>
  </r>
  <r>
    <n v="1"/>
    <x v="0"/>
    <n v="47"/>
    <n v="1383"/>
    <x v="26"/>
    <x v="26"/>
    <n v="130"/>
    <x v="0"/>
    <n v="21"/>
    <x v="0"/>
    <n v="1.9769431256159777"/>
    <n v="1"/>
    <n v="366924.09999999899"/>
    <n v="9708228.4000000004"/>
    <x v="0"/>
    <s v="TORETE"/>
    <s v="40├ 50"/>
    <s v="Couratari"/>
    <s v="FOD"/>
    <n v="38.833806114422465"/>
    <n v="50"/>
    <x v="0"/>
    <s v="Inferior"/>
    <s v="Não"/>
    <x v="1"/>
    <n v="2.3530218221022364E-4"/>
    <n v="3.4589420784902868E-3"/>
  </r>
  <r>
    <n v="1"/>
    <x v="0"/>
    <n v="47"/>
    <n v="1384"/>
    <x v="7"/>
    <x v="7"/>
    <n v="206"/>
    <x v="122"/>
    <n v="20"/>
    <x v="122"/>
    <n v="4.7277294155333687"/>
    <n v="2"/>
    <n v="366916.4"/>
    <n v="9708223.1999999899"/>
    <x v="1"/>
    <s v="TORA"/>
    <s v="60├ 70"/>
    <s v="Aspidosperma"/>
    <s v="FOD"/>
    <n v="47.109863155201019"/>
    <n v="57.109863155201019"/>
    <x v="1"/>
    <s v="Inferior"/>
    <s v="Não"/>
    <x v="0"/>
    <n v="5.9084517185047623E-4"/>
    <n v="8.2718324059066674E-3"/>
  </r>
  <r>
    <n v="1"/>
    <x v="0"/>
    <n v="47"/>
    <n v="1385"/>
    <x v="54"/>
    <x v="54"/>
    <n v="182"/>
    <x v="97"/>
    <n v="12"/>
    <x v="97"/>
    <n v="2.2141763006898945"/>
    <n v="2"/>
    <n v="366910.59999999899"/>
    <n v="9708240.4000000004"/>
    <x v="1"/>
    <s v="TORA"/>
    <s v="50├ 60"/>
    <s v="Cenostigma"/>
    <s v="FOD"/>
    <n v="40.743665431525208"/>
    <n v="50.743665431525208"/>
    <x v="1"/>
    <s v="Inferior"/>
    <s v="Não"/>
    <x v="0"/>
    <n v="4.6119227713203821E-4"/>
    <n v="3.8740151279091201E-3"/>
  </r>
  <r>
    <n v="1"/>
    <x v="0"/>
    <n v="47"/>
    <n v="1386"/>
    <x v="7"/>
    <x v="7"/>
    <n v="200"/>
    <x v="14"/>
    <n v="16"/>
    <x v="14"/>
    <n v="3.565070725258455"/>
    <n v="3"/>
    <n v="366893.5"/>
    <n v="9708235"/>
    <x v="2"/>
    <s v="TORA"/>
    <s v="60├ 70"/>
    <s v="Aspidosperma"/>
    <s v="FOD"/>
    <n v="47.109863155201019"/>
    <n v="57.109863155201019"/>
    <x v="1"/>
    <s v="Inferior"/>
    <s v="Não"/>
    <x v="0"/>
    <n v="5.5692824191768894E-4"/>
    <n v="6.2375963094781156E-3"/>
  </r>
  <r>
    <n v="1"/>
    <x v="0"/>
    <n v="47"/>
    <n v="1387"/>
    <x v="19"/>
    <x v="19"/>
    <n v="314"/>
    <x v="106"/>
    <n v="16"/>
    <x v="106"/>
    <n v="8.7875428306895689"/>
    <n v="2"/>
    <n v="366880.59999999899"/>
    <n v="9708218.3000000007"/>
    <x v="4"/>
    <s v="TORA"/>
    <s v="90├ 100"/>
    <s v="Piptadenia"/>
    <s v="FOD"/>
    <n v="39.788735772973837"/>
    <n v="50"/>
    <x v="1"/>
    <s v="Inferior"/>
    <s v="Não"/>
    <x v="1"/>
    <n v="1.3727724235029122E-3"/>
    <n v="1.5375051143232614E-2"/>
  </r>
  <r>
    <n v="1"/>
    <x v="0"/>
    <n v="47"/>
    <n v="1388"/>
    <x v="5"/>
    <x v="5"/>
    <n v="215"/>
    <x v="18"/>
    <n v="17"/>
    <x v="18"/>
    <n v="4.3773776604316037"/>
    <n v="1"/>
    <n v="366874.59999999899"/>
    <n v="9708217"/>
    <x v="4"/>
    <s v="TORA"/>
    <s v="60├ 70"/>
    <s v="Tachigali"/>
    <s v="FOD"/>
    <n v="39.152116000606256"/>
    <n v="50"/>
    <x v="1"/>
    <s v="Inferior"/>
    <s v="Não"/>
    <x v="1"/>
    <n v="6.436001995661295E-4"/>
    <n v="7.6588423748369409E-3"/>
  </r>
  <r>
    <n v="1"/>
    <x v="0"/>
    <n v="47"/>
    <n v="1389"/>
    <x v="5"/>
    <x v="5"/>
    <n v="203"/>
    <x v="56"/>
    <n v="16"/>
    <x v="56"/>
    <n v="3.6728249879293924"/>
    <n v="1"/>
    <n v="366848.4"/>
    <n v="9708246.9000000004"/>
    <x v="4"/>
    <s v="TORA"/>
    <s v="60├ 70"/>
    <s v="Tachigali"/>
    <s v="FOD"/>
    <n v="39.152116000606256"/>
    <n v="50"/>
    <x v="1"/>
    <s v="Inferior"/>
    <s v="Não"/>
    <x v="1"/>
    <n v="5.7376139802965123E-4"/>
    <n v="6.4261276579320927E-3"/>
  </r>
  <r>
    <n v="1"/>
    <x v="0"/>
    <n v="47"/>
    <n v="1390"/>
    <x v="63"/>
    <x v="63"/>
    <n v="160"/>
    <x v="1"/>
    <n v="18"/>
    <x v="1"/>
    <n v="2.5668509221860885"/>
    <n v="1"/>
    <n v="366848.299999999"/>
    <n v="9708248.4000000004"/>
    <x v="4"/>
    <s v="TORA"/>
    <s v="50├ 60"/>
    <s v="Ocotea"/>
    <s v="FOD"/>
    <n v="39.470425886790046"/>
    <n v="50"/>
    <x v="1"/>
    <s v="Inferior"/>
    <s v="Não"/>
    <x v="1"/>
    <n v="3.5643407482732108E-4"/>
    <n v="4.491069342824245E-3"/>
  </r>
  <r>
    <n v="1"/>
    <x v="0"/>
    <n v="47"/>
    <n v="1391"/>
    <x v="41"/>
    <x v="41"/>
    <n v="132"/>
    <x v="5"/>
    <n v="15"/>
    <x v="5"/>
    <n v="1.4558857574274215"/>
    <n v="3"/>
    <n v="366853.799999999"/>
    <n v="9708255.5"/>
    <x v="0"/>
    <s v="TORETE"/>
    <s v="40├ 50"/>
    <s v="Qualea"/>
    <s v="FOD"/>
    <n v="40.107045659157627"/>
    <n v="50.107045659157627"/>
    <x v="0"/>
    <s v="Inferior"/>
    <s v="Não"/>
    <x v="0"/>
    <n v="2.4259794217934533E-4"/>
    <n v="2.5472783928831254E-3"/>
  </r>
  <r>
    <n v="1"/>
    <x v="0"/>
    <n v="47"/>
    <n v="1392"/>
    <x v="5"/>
    <x v="5"/>
    <n v="203"/>
    <x v="56"/>
    <n v="16"/>
    <x v="56"/>
    <n v="3.6728249879293924"/>
    <n v="1"/>
    <n v="366861.09999999899"/>
    <n v="9708265.0999999903"/>
    <x v="4"/>
    <s v="TORA"/>
    <s v="60├ 70"/>
    <s v="Tachigali"/>
    <s v="FOD"/>
    <n v="39.152116000606256"/>
    <n v="50"/>
    <x v="1"/>
    <s v="Inferior"/>
    <s v="Não"/>
    <x v="1"/>
    <n v="5.7376139802965123E-4"/>
    <n v="6.4261276579320927E-3"/>
  </r>
  <r>
    <n v="1"/>
    <x v="0"/>
    <n v="47"/>
    <n v="1393"/>
    <x v="15"/>
    <x v="15"/>
    <n v="404"/>
    <x v="255"/>
    <n v="24"/>
    <x v="255"/>
    <n v="21.8203718810169"/>
    <n v="1"/>
    <n v="366866.59999999899"/>
    <n v="9708277.3000000007"/>
    <x v="4"/>
    <s v="TORA"/>
    <s v="120├ 130"/>
    <s v="Lecythis"/>
    <s v="FOD"/>
    <n v="38.833806114422465"/>
    <n v="50"/>
    <x v="1"/>
    <s v="Inferior"/>
    <s v="Não"/>
    <x v="1"/>
    <n v="2.272489998320938E-3"/>
    <n v="3.8177831971791761E-2"/>
  </r>
  <r>
    <n v="1"/>
    <x v="0"/>
    <n v="47"/>
    <n v="1394"/>
    <x v="14"/>
    <x v="14"/>
    <n v="190"/>
    <x v="41"/>
    <n v="20"/>
    <x v="41"/>
    <n v="4.021845411932194"/>
    <n v="1"/>
    <n v="366840.4"/>
    <n v="9708288.9000000004"/>
    <x v="4"/>
    <s v="TORA"/>
    <s v="60├ 70"/>
    <s v="Hymenolobium"/>
    <s v="FOD"/>
    <n v="41.38028520389279"/>
    <n v="51.38028520389279"/>
    <x v="1"/>
    <s v="Inferior"/>
    <s v="Não"/>
    <x v="1"/>
    <n v="5.0262773833071434E-4"/>
    <n v="7.0367883366299986E-3"/>
  </r>
  <r>
    <n v="1"/>
    <x v="0"/>
    <n v="47"/>
    <n v="1395"/>
    <x v="42"/>
    <x v="42"/>
    <n v="205"/>
    <x v="162"/>
    <n v="18"/>
    <x v="162"/>
    <n v="4.2137464845652488"/>
    <n v="1"/>
    <n v="366826"/>
    <n v="9708273.5"/>
    <x v="0"/>
    <s v="TORA"/>
    <s v="60├ 70"/>
    <s v="Anacardium"/>
    <s v="FOD"/>
    <n v="57.295779513082323"/>
    <n v="67.295779513082323"/>
    <x v="0"/>
    <s v="Inferior"/>
    <s v="Não"/>
    <x v="0"/>
    <n v="5.8512273416477215E-4"/>
    <n v="7.3725464504761293E-3"/>
  </r>
  <r>
    <n v="1"/>
    <x v="0"/>
    <n v="47"/>
    <n v="1396"/>
    <x v="6"/>
    <x v="6"/>
    <n v="191"/>
    <x v="52"/>
    <n v="17"/>
    <x v="52"/>
    <n v="3.4546482299665828"/>
    <n v="1"/>
    <n v="366821.5"/>
    <n v="9708270.9000000004"/>
    <x v="1"/>
    <s v="TORA"/>
    <s v="60├ 70"/>
    <s v="Dimorphandra"/>
    <s v="FOD"/>
    <n v="39.788735772973837"/>
    <n v="50"/>
    <x v="1"/>
    <s v="Inferior"/>
    <s v="Não"/>
    <x v="0"/>
    <n v="5.0793247983498034E-4"/>
    <n v="6.0443965100362654E-3"/>
  </r>
  <r>
    <n v="1"/>
    <x v="0"/>
    <n v="47"/>
    <n v="1397"/>
    <x v="26"/>
    <x v="26"/>
    <n v="189"/>
    <x v="256"/>
    <n v="20"/>
    <x v="256"/>
    <n v="3.9796216055299154"/>
    <n v="1"/>
    <n v="366821.5"/>
    <n v="9708270.9000000004"/>
    <x v="4"/>
    <s v="TORA"/>
    <s v="60├ 70"/>
    <s v="Couratari"/>
    <s v="FOD"/>
    <n v="38.833806114422465"/>
    <n v="50"/>
    <x v="1"/>
    <s v="Inferior"/>
    <s v="Não"/>
    <x v="1"/>
    <n v="4.9735084323854423E-4"/>
    <n v="6.9629118053396192E-3"/>
  </r>
  <r>
    <n v="1"/>
    <x v="0"/>
    <n v="47"/>
    <n v="1398"/>
    <x v="26"/>
    <x v="26"/>
    <n v="131"/>
    <x v="3"/>
    <n v="20"/>
    <x v="3"/>
    <n v="1.9118805848800107"/>
    <n v="1"/>
    <n v="366816.2"/>
    <n v="9708268.9000000004"/>
    <x v="0"/>
    <s v="TORETE"/>
    <s v="40├ 50"/>
    <s v="Couratari"/>
    <s v="FOD"/>
    <n v="38.833806114422465"/>
    <n v="50"/>
    <x v="0"/>
    <s v="Inferior"/>
    <s v="Não"/>
    <x v="1"/>
    <n v="2.3893613898873651E-4"/>
    <n v="3.3451059458423104E-3"/>
  </r>
  <r>
    <n v="1"/>
    <x v="0"/>
    <n v="47"/>
    <n v="1399"/>
    <x v="5"/>
    <x v="5"/>
    <n v="207"/>
    <x v="132"/>
    <n v="19"/>
    <x v="132"/>
    <n v="4.535054054102174"/>
    <n v="1"/>
    <n v="366813.5"/>
    <n v="9708268.5999999903"/>
    <x v="4"/>
    <s v="TORA"/>
    <s v="60├ 70"/>
    <s v="Tachigali"/>
    <s v="FOD"/>
    <n v="39.152116000606256"/>
    <n v="50"/>
    <x v="1"/>
    <s v="Inferior"/>
    <s v="Não"/>
    <x v="1"/>
    <n v="5.9659545594827642E-4"/>
    <n v="7.9347195641120746E-3"/>
  </r>
  <r>
    <n v="1"/>
    <x v="0"/>
    <n v="47"/>
    <n v="1400"/>
    <x v="34"/>
    <x v="34"/>
    <n v="205"/>
    <x v="162"/>
    <n v="21"/>
    <x v="162"/>
    <n v="4.9160375653261239"/>
    <n v="1"/>
    <n v="366795.9"/>
    <n v="9708280.1999999899"/>
    <x v="4"/>
    <s v="TORA"/>
    <s v="60├ 70"/>
    <s v="Lecythis"/>
    <s v="FOD"/>
    <n v="40.743665431525208"/>
    <n v="50.743665431525208"/>
    <x v="1"/>
    <s v="Inferior"/>
    <s v="Não"/>
    <x v="1"/>
    <n v="5.8512273416477215E-4"/>
    <n v="8.6013041922221502E-3"/>
  </r>
  <r>
    <n v="1"/>
    <x v="0"/>
    <n v="47"/>
    <n v="1401"/>
    <x v="5"/>
    <x v="5"/>
    <n v="249"/>
    <x v="82"/>
    <n v="20"/>
    <x v="82"/>
    <n v="6.9074359386484216"/>
    <n v="1"/>
    <n v="366781.7"/>
    <n v="9708292.8000000007"/>
    <x v="4"/>
    <s v="TORA"/>
    <s v="70├ 80"/>
    <s v="Tachigali"/>
    <s v="FOD"/>
    <n v="39.152116000606256"/>
    <n v="50"/>
    <x v="1"/>
    <s v="Inferior"/>
    <s v="Não"/>
    <x v="1"/>
    <n v="8.63252698178466E-4"/>
    <n v="1.2085537774498523E-2"/>
  </r>
  <r>
    <n v="1"/>
    <x v="0"/>
    <n v="47"/>
    <n v="1402"/>
    <x v="30"/>
    <x v="30"/>
    <n v="160"/>
    <x v="1"/>
    <n v="20"/>
    <x v="1"/>
    <n v="2.852056580206765"/>
    <n v="1"/>
    <n v="366745.59999999899"/>
    <n v="9708327.9000000004"/>
    <x v="4"/>
    <s v="TORA"/>
    <s v="50├ 60"/>
    <s v="Apuleia"/>
    <s v="FOD"/>
    <n v="39.788735772973837"/>
    <n v="50"/>
    <x v="1"/>
    <s v="Inferior"/>
    <s v="Não"/>
    <x v="1"/>
    <n v="3.5643407482732108E-4"/>
    <n v="4.9900770475824942E-3"/>
  </r>
  <r>
    <n v="1"/>
    <x v="0"/>
    <n v="47"/>
    <n v="1403"/>
    <x v="39"/>
    <x v="39"/>
    <n v="398"/>
    <x v="257"/>
    <n v="21"/>
    <x v="257"/>
    <n v="18.529923010063509"/>
    <n v="1"/>
    <n v="366746.5"/>
    <n v="9708325.5"/>
    <x v="3"/>
    <s v="TORA"/>
    <s v="120├ 130"/>
    <s v="Bertholletia"/>
    <s v="FOD"/>
    <n v="41.38028520389279"/>
    <n v="51.38028520389279"/>
    <x v="1"/>
    <s v="Inferior"/>
    <s v="Protegida"/>
    <x v="0"/>
    <n v="2.20549153081824E-3"/>
    <n v="3.2420725503028124E-2"/>
  </r>
  <r>
    <n v="1"/>
    <x v="0"/>
    <n v="47"/>
    <n v="1404"/>
    <x v="72"/>
    <x v="72"/>
    <n v="212"/>
    <x v="49"/>
    <n v="16"/>
    <x v="49"/>
    <n v="4.0057134669003993"/>
    <n v="1"/>
    <n v="366763.2"/>
    <n v="9708350.8000000007"/>
    <x v="1"/>
    <s v="TORA"/>
    <s v="60├ 70"/>
    <s v="Goupia"/>
    <s v="FOD"/>
    <n v="40.107045659157627"/>
    <n v="50.107045659157627"/>
    <x v="1"/>
    <s v="Inferior"/>
    <s v="Não"/>
    <x v="1"/>
    <n v="6.2576457261871526E-4"/>
    <n v="7.0085632133296098E-3"/>
  </r>
  <r>
    <n v="1"/>
    <x v="0"/>
    <n v="47"/>
    <n v="1405"/>
    <x v="19"/>
    <x v="19"/>
    <n v="200"/>
    <x v="14"/>
    <n v="15"/>
    <x v="14"/>
    <n v="3.3422538049298014"/>
    <n v="1"/>
    <n v="366773.299999999"/>
    <n v="9708364.5999999903"/>
    <x v="4"/>
    <s v="TORA"/>
    <s v="60├ 70"/>
    <s v="Piptadenia"/>
    <s v="FOD"/>
    <n v="39.788735772973837"/>
    <n v="50"/>
    <x v="1"/>
    <s v="Inferior"/>
    <s v="Não"/>
    <x v="1"/>
    <n v="5.5692824191768894E-4"/>
    <n v="5.847746540135733E-3"/>
  </r>
  <r>
    <n v="1"/>
    <x v="0"/>
    <n v="47"/>
    <n v="1406"/>
    <x v="33"/>
    <x v="33"/>
    <n v="190"/>
    <x v="41"/>
    <n v="18"/>
    <x v="41"/>
    <n v="3.6196608707389748"/>
    <n v="1"/>
    <n v="366761.299999999"/>
    <n v="9708363.1999999899"/>
    <x v="0"/>
    <s v="TORA"/>
    <s v="60├ 70"/>
    <s v="Dipteryx"/>
    <s v="FOD"/>
    <n v="39.152116000606256"/>
    <n v="80"/>
    <x v="0"/>
    <s v="Inferior"/>
    <s v="Vulneravel"/>
    <x v="1"/>
    <n v="5.0262773833071434E-4"/>
    <n v="6.3331095029669987E-3"/>
  </r>
  <r>
    <n v="1"/>
    <x v="0"/>
    <n v="47"/>
    <n v="1407"/>
    <x v="16"/>
    <x v="16"/>
    <n v="170"/>
    <x v="12"/>
    <n v="19"/>
    <x v="12"/>
    <n v="3.0587192738115907"/>
    <n v="2"/>
    <n v="366761.2"/>
    <n v="9708364.6999999899"/>
    <x v="1"/>
    <s v="TORA"/>
    <s v="50├ 60"/>
    <s v="Kielmeyera"/>
    <s v="FOD"/>
    <n v="41.38028520389279"/>
    <n v="51.38028520389279"/>
    <x v="1"/>
    <s v="Inferior"/>
    <s v="Não"/>
    <x v="0"/>
    <n v="4.0238065478553035E-4"/>
    <n v="5.3516627086475531E-3"/>
  </r>
  <r>
    <n v="1"/>
    <x v="0"/>
    <n v="47"/>
    <n v="1408"/>
    <x v="26"/>
    <x v="26"/>
    <n v="150"/>
    <x v="37"/>
    <n v="20"/>
    <x v="37"/>
    <n v="2.5066903536973508"/>
    <n v="1"/>
    <n v="366762"/>
    <n v="9708374.5999999903"/>
    <x v="0"/>
    <s v="TORETE"/>
    <s v="40├ 50"/>
    <s v="Couratari"/>
    <s v="FOD"/>
    <n v="38.833806114422465"/>
    <n v="50"/>
    <x v="0"/>
    <s v="Inferior"/>
    <s v="Não"/>
    <x v="1"/>
    <n v="3.1327213607870003E-4"/>
    <n v="4.3858099051018E-3"/>
  </r>
  <r>
    <n v="1"/>
    <x v="0"/>
    <n v="47"/>
    <n v="1409"/>
    <x v="17"/>
    <x v="17"/>
    <n v="206"/>
    <x v="122"/>
    <n v="18"/>
    <x v="122"/>
    <n v="4.2549564739800321"/>
    <n v="1"/>
    <n v="366762"/>
    <n v="9708374.5999999903"/>
    <x v="1"/>
    <s v="TORA"/>
    <s v="60├ 70"/>
    <s v="Buchenavia"/>
    <s v="FOD"/>
    <n v="41.38028520389279"/>
    <n v="51.38028520389279"/>
    <x v="1"/>
    <s v="Inferior"/>
    <s v="Não"/>
    <x v="0"/>
    <n v="5.9084517185047623E-4"/>
    <n v="7.4446491653160007E-3"/>
  </r>
  <r>
    <n v="1"/>
    <x v="0"/>
    <n v="47"/>
    <n v="1410"/>
    <x v="39"/>
    <x v="39"/>
    <n v="500"/>
    <x v="194"/>
    <n v="23"/>
    <x v="194"/>
    <n v="32.029932297243938"/>
    <n v="1"/>
    <n v="366737.799999999"/>
    <n v="9708365.3000000007"/>
    <x v="3"/>
    <s v="TORA"/>
    <s v="150├ 160"/>
    <s v="Bertholletia"/>
    <s v="FOD"/>
    <n v="41.38028520389279"/>
    <n v="51.38028520389279"/>
    <x v="1"/>
    <s v="Inferior"/>
    <s v="Protegida"/>
    <x v="0"/>
    <n v="3.4808015119855568E-3"/>
    <n v="5.6040904342967462E-2"/>
  </r>
  <r>
    <n v="1"/>
    <x v="0"/>
    <n v="47"/>
    <n v="1411"/>
    <x v="6"/>
    <x v="6"/>
    <n v="200"/>
    <x v="14"/>
    <n v="20"/>
    <x v="14"/>
    <n v="4.4563384065730682"/>
    <n v="1"/>
    <n v="366751.7"/>
    <n v="9708385.0999999903"/>
    <x v="1"/>
    <s v="TORA"/>
    <s v="60├ 70"/>
    <s v="Dimorphandra"/>
    <s v="FOD"/>
    <n v="39.788735772973837"/>
    <n v="50"/>
    <x v="1"/>
    <s v="Inferior"/>
    <s v="Não"/>
    <x v="0"/>
    <n v="5.5692824191768894E-4"/>
    <n v="7.7969953868476443E-3"/>
  </r>
  <r>
    <n v="1"/>
    <x v="0"/>
    <n v="47"/>
    <n v="1412"/>
    <x v="5"/>
    <x v="5"/>
    <n v="205"/>
    <x v="162"/>
    <n v="16"/>
    <x v="162"/>
    <n v="3.7455524307246653"/>
    <n v="1"/>
    <n v="366746.2"/>
    <n v="9708378"/>
    <x v="4"/>
    <s v="TORA"/>
    <s v="60├ 70"/>
    <s v="Tachigali"/>
    <s v="FOD"/>
    <n v="39.152116000606256"/>
    <n v="50"/>
    <x v="1"/>
    <s v="Inferior"/>
    <s v="Não"/>
    <x v="1"/>
    <n v="5.8512273416477215E-4"/>
    <n v="6.5533746226454472E-3"/>
  </r>
  <r>
    <n v="1"/>
    <x v="0"/>
    <n v="47"/>
    <n v="1413"/>
    <x v="19"/>
    <x v="19"/>
    <n v="196"/>
    <x v="84"/>
    <n v="10"/>
    <x v="84"/>
    <n v="2.1399337028363874"/>
    <n v="1"/>
    <n v="366748"/>
    <n v="9708388.5"/>
    <x v="4"/>
    <s v="TORA"/>
    <s v="60├ 70"/>
    <s v="Piptadenia"/>
    <s v="FOD"/>
    <n v="39.788735772973837"/>
    <n v="50"/>
    <x v="1"/>
    <s v="Inferior"/>
    <s v="Não"/>
    <x v="1"/>
    <n v="5.3487388353774844E-4"/>
    <n v="3.7441171847642386E-3"/>
  </r>
  <r>
    <n v="1"/>
    <x v="0"/>
    <n v="47"/>
    <n v="1414"/>
    <x v="34"/>
    <x v="34"/>
    <n v="235"/>
    <x v="165"/>
    <n v="20"/>
    <x v="165"/>
    <n v="6.1525322125749433"/>
    <n v="1"/>
    <n v="366738.7"/>
    <n v="9708384.5999999903"/>
    <x v="4"/>
    <s v="TORA"/>
    <s v="70├ 80"/>
    <s v="Lecythis"/>
    <s v="FOD"/>
    <n v="40.743665431525208"/>
    <n v="50.743665431525208"/>
    <x v="1"/>
    <s v="Inferior"/>
    <s v="Não"/>
    <x v="1"/>
    <n v="7.6890905399760946E-4"/>
    <n v="1.0764726755966529E-2"/>
  </r>
  <r>
    <n v="1"/>
    <x v="0"/>
    <n v="47"/>
    <n v="1415"/>
    <x v="63"/>
    <x v="63"/>
    <n v="140"/>
    <x v="36"/>
    <n v="18"/>
    <x v="36"/>
    <n v="1.9652452372987235"/>
    <n v="1"/>
    <n v="366739.5"/>
    <n v="9708390.5999999903"/>
    <x v="0"/>
    <s v="TORETE"/>
    <s v="40├ 50"/>
    <s v="Ocotea"/>
    <s v="FOD"/>
    <n v="39.470425886790046"/>
    <n v="50"/>
    <x v="0"/>
    <s v="Inferior"/>
    <s v="Não"/>
    <x v="1"/>
    <n v="2.7289483853966759E-4"/>
    <n v="3.4384749655998119E-3"/>
  </r>
  <r>
    <n v="1"/>
    <x v="0"/>
    <n v="47"/>
    <n v="1416"/>
    <x v="39"/>
    <x v="39"/>
    <n v="456"/>
    <x v="258"/>
    <n v="23"/>
    <x v="258"/>
    <n v="26.640704008638863"/>
    <n v="1"/>
    <n v="366722"/>
    <n v="9708372.6999999899"/>
    <x v="3"/>
    <s v="TORA"/>
    <s v="140├ 150"/>
    <s v="Bertholletia"/>
    <s v="FOD"/>
    <n v="41.38028520389279"/>
    <n v="51.38028520389279"/>
    <x v="1"/>
    <s v="Inferior"/>
    <s v="Protegida"/>
    <x v="0"/>
    <n v="2.8951357727849151E-3"/>
    <n v="4.6611685941837129E-2"/>
  </r>
  <r>
    <n v="1"/>
    <x v="0"/>
    <n v="48"/>
    <n v="1417"/>
    <x v="5"/>
    <x v="5"/>
    <n v="390"/>
    <x v="130"/>
    <n v="20"/>
    <x v="130"/>
    <n v="16.945226790994095"/>
    <n v="1"/>
    <n v="366698.09999999899"/>
    <n v="9708314.6999999899"/>
    <x v="4"/>
    <s v="TORA"/>
    <s v="120├ 130"/>
    <s v="Tachigali"/>
    <s v="FOD"/>
    <n v="39.152116000606256"/>
    <n v="50"/>
    <x v="1"/>
    <s v="Inferior"/>
    <s v="Não"/>
    <x v="1"/>
    <n v="2.1177196398920123E-3"/>
    <n v="2.9648074958488171E-2"/>
  </r>
  <r>
    <n v="1"/>
    <x v="0"/>
    <n v="48"/>
    <n v="1418"/>
    <x v="5"/>
    <x v="5"/>
    <n v="160"/>
    <x v="1"/>
    <n v="18"/>
    <x v="1"/>
    <n v="2.5668509221860885"/>
    <n v="2"/>
    <n v="366749.9"/>
    <n v="9708260.4000000004"/>
    <x v="4"/>
    <s v="TORA"/>
    <s v="50├ 60"/>
    <s v="Tachigali"/>
    <s v="FOD"/>
    <n v="39.152116000606256"/>
    <n v="50"/>
    <x v="1"/>
    <s v="Inferior"/>
    <s v="Não"/>
    <x v="1"/>
    <n v="3.5643407482732108E-4"/>
    <n v="4.491069342824245E-3"/>
  </r>
  <r>
    <n v="1"/>
    <x v="0"/>
    <n v="48"/>
    <n v="1419"/>
    <x v="19"/>
    <x v="19"/>
    <n v="180"/>
    <x v="22"/>
    <n v="16"/>
    <x v="22"/>
    <n v="2.887707287459349"/>
    <n v="1"/>
    <n v="366798.5"/>
    <n v="9708236.3000000007"/>
    <x v="4"/>
    <s v="TORA"/>
    <s v="50├ 60"/>
    <s v="Piptadenia"/>
    <s v="FOD"/>
    <n v="39.788735772973837"/>
    <n v="50"/>
    <x v="1"/>
    <s v="Inferior"/>
    <s v="Não"/>
    <x v="1"/>
    <n v="4.5111187595332813E-4"/>
    <n v="5.0524530106772752E-3"/>
  </r>
  <r>
    <n v="1"/>
    <x v="0"/>
    <n v="48"/>
    <n v="1420"/>
    <x v="5"/>
    <x v="5"/>
    <n v="130"/>
    <x v="0"/>
    <n v="17"/>
    <x v="0"/>
    <n v="1.6003825302605537"/>
    <n v="2"/>
    <n v="366859.299999999"/>
    <n v="9708180.9000000004"/>
    <x v="0"/>
    <s v="TORETE"/>
    <s v="40├ 50"/>
    <s v="Tachigali"/>
    <s v="FOD"/>
    <n v="39.152116000606256"/>
    <n v="50"/>
    <x v="0"/>
    <s v="Inferior"/>
    <s v="Não"/>
    <x v="1"/>
    <n v="2.3530218221022364E-4"/>
    <n v="2.8000959683016609E-3"/>
  </r>
  <r>
    <n v="1"/>
    <x v="0"/>
    <n v="48"/>
    <n v="1421"/>
    <x v="5"/>
    <x v="5"/>
    <n v="307"/>
    <x v="226"/>
    <n v="20"/>
    <x v="226"/>
    <n v="10.500135962027631"/>
    <n v="1"/>
    <n v="366881.2"/>
    <n v="9708174.9000000004"/>
    <x v="4"/>
    <s v="TORA"/>
    <s v="90├ 100"/>
    <s v="Tachigali"/>
    <s v="FOD"/>
    <n v="39.152116000606256"/>
    <n v="50"/>
    <x v="1"/>
    <s v="Inferior"/>
    <s v="Não"/>
    <x v="1"/>
    <n v="1.3122482468125069E-3"/>
    <n v="1.8371475455375097E-2"/>
  </r>
  <r>
    <n v="1"/>
    <x v="0"/>
    <n v="48"/>
    <n v="1422"/>
    <x v="31"/>
    <x v="31"/>
    <n v="122"/>
    <x v="200"/>
    <n v="12"/>
    <x v="200"/>
    <n v="0.99492211265150343"/>
    <n v="3"/>
    <n v="366883.2"/>
    <n v="9708161.0999999903"/>
    <x v="0"/>
    <s v="TORETE"/>
    <s v="30├ 40"/>
    <s v="Sterculia"/>
    <s v="FOD"/>
    <n v="38.833806114422465"/>
    <n v="50"/>
    <x v="0"/>
    <s v="Inferior"/>
    <s v="Não"/>
    <x v="0"/>
    <n v="2.0723299881757209E-4"/>
    <n v="1.7407571900676054E-3"/>
  </r>
  <r>
    <n v="1"/>
    <x v="0"/>
    <n v="48"/>
    <n v="1423"/>
    <x v="15"/>
    <x v="15"/>
    <n v="161"/>
    <x v="157"/>
    <n v="15"/>
    <x v="157"/>
    <n v="2.165864021939635"/>
    <n v="1"/>
    <n v="366888.7"/>
    <n v="9708168.3000000007"/>
    <x v="4"/>
    <s v="TORA"/>
    <s v="50├ 60"/>
    <s v="Lecythis"/>
    <s v="FOD"/>
    <n v="38.833806114422465"/>
    <n v="50"/>
    <x v="1"/>
    <s v="Inferior"/>
    <s v="Não"/>
    <x v="1"/>
    <n v="3.6090342396871044E-4"/>
    <n v="3.7894859516714595E-3"/>
  </r>
  <r>
    <n v="1"/>
    <x v="0"/>
    <n v="48"/>
    <n v="1424"/>
    <x v="5"/>
    <x v="5"/>
    <n v="223"/>
    <x v="248"/>
    <n v="16"/>
    <x v="248"/>
    <n v="4.4321850524094435"/>
    <n v="1"/>
    <n v="366961.299999999"/>
    <n v="9708103.6999999899"/>
    <x v="4"/>
    <s v="TORA"/>
    <s v="70├ 80"/>
    <s v="Tachigali"/>
    <s v="FOD"/>
    <n v="39.152116000606256"/>
    <n v="50"/>
    <x v="1"/>
    <s v="Inferior"/>
    <s v="Não"/>
    <x v="1"/>
    <n v="6.9238711355811889E-4"/>
    <n v="7.7547356718509321E-3"/>
  </r>
  <r>
    <n v="1"/>
    <x v="0"/>
    <n v="48"/>
    <n v="1425"/>
    <x v="1"/>
    <x v="1"/>
    <n v="140"/>
    <x v="36"/>
    <n v="17"/>
    <x v="36"/>
    <n v="1.8560649463376833"/>
    <n v="1"/>
    <n v="366972.59999999899"/>
    <n v="9708070.9000000004"/>
    <x v="0"/>
    <s v="TORETE"/>
    <s v="40├ 50"/>
    <s v="Pouteria"/>
    <s v="FOD"/>
    <n v="39.788735772973837"/>
    <n v="50"/>
    <x v="0"/>
    <s v="Inferior"/>
    <s v="Não"/>
    <x v="0"/>
    <n v="2.7289483853966759E-4"/>
    <n v="3.2474485786220444E-3"/>
  </r>
  <r>
    <n v="1"/>
    <x v="0"/>
    <n v="48"/>
    <n v="1426"/>
    <x v="19"/>
    <x v="19"/>
    <n v="304"/>
    <x v="207"/>
    <n v="18"/>
    <x v="207"/>
    <n v="9.2663318290917775"/>
    <n v="1"/>
    <n v="366981.9"/>
    <n v="9708060"/>
    <x v="4"/>
    <s v="TORA"/>
    <s v="90├ 100"/>
    <s v="Piptadenia"/>
    <s v="FOD"/>
    <n v="39.788735772973837"/>
    <n v="50"/>
    <x v="1"/>
    <s v="Inferior"/>
    <s v="Não"/>
    <x v="1"/>
    <n v="1.2867270101266286E-3"/>
    <n v="1.621276032759552E-2"/>
  </r>
  <r>
    <n v="1"/>
    <x v="0"/>
    <n v="48"/>
    <n v="1427"/>
    <x v="31"/>
    <x v="31"/>
    <n v="160"/>
    <x v="1"/>
    <n v="16"/>
    <x v="1"/>
    <n v="2.2816452641654119"/>
    <n v="3"/>
    <n v="366978.799999999"/>
    <n v="9708056"/>
    <x v="2"/>
    <s v="TORA"/>
    <s v="50├ 60"/>
    <s v="Sterculia"/>
    <s v="FOD"/>
    <n v="38.833806114422465"/>
    <n v="50"/>
    <x v="1"/>
    <s v="Inferior"/>
    <s v="Não"/>
    <x v="0"/>
    <n v="3.5643407482732108E-4"/>
    <n v="3.9920616380659957E-3"/>
  </r>
  <r>
    <n v="1"/>
    <x v="0"/>
    <n v="48"/>
    <n v="1428"/>
    <x v="26"/>
    <x v="26"/>
    <n v="323"/>
    <x v="101"/>
    <n v="23"/>
    <x v="101"/>
    <n v="13.366603226556649"/>
    <n v="1"/>
    <n v="367033.799999999"/>
    <n v="9708034"/>
    <x v="4"/>
    <s v="TORA"/>
    <s v="100├ 110"/>
    <s v="Couratari"/>
    <s v="FOD"/>
    <n v="38.833806114422465"/>
    <n v="50"/>
    <x v="1"/>
    <s v="Inferior"/>
    <s v="Não"/>
    <x v="1"/>
    <n v="1.4525941637757644E-3"/>
    <n v="2.3386766036789804E-2"/>
  </r>
  <r>
    <n v="1"/>
    <x v="0"/>
    <n v="48"/>
    <n v="1429"/>
    <x v="17"/>
    <x v="17"/>
    <n v="214"/>
    <x v="95"/>
    <n v="19"/>
    <x v="95"/>
    <n v="4.8469587496012307"/>
    <n v="1"/>
    <n v="367033.9"/>
    <n v="9708019.4000000004"/>
    <x v="1"/>
    <s v="TORA"/>
    <s v="60├ 70"/>
    <s v="Buchenavia"/>
    <s v="FOD"/>
    <n v="41.38028520389279"/>
    <n v="51.38028520389279"/>
    <x v="1"/>
    <s v="Inferior"/>
    <s v="Não"/>
    <x v="0"/>
    <n v="6.3762714417156204E-4"/>
    <n v="8.4804410174817747E-3"/>
  </r>
  <r>
    <n v="1"/>
    <x v="0"/>
    <n v="48"/>
    <n v="1430"/>
    <x v="17"/>
    <x v="17"/>
    <n v="161"/>
    <x v="157"/>
    <n v="16"/>
    <x v="157"/>
    <n v="2.3102549567356108"/>
    <n v="2"/>
    <n v="367031.4"/>
    <n v="9708016.1999999899"/>
    <x v="0"/>
    <s v="TORA"/>
    <s v="50├ 60"/>
    <s v="Buchenavia"/>
    <s v="FOD"/>
    <n v="41.38028520389279"/>
    <n v="51.38028520389279"/>
    <x v="0"/>
    <s v="Inferior"/>
    <s v="Não"/>
    <x v="0"/>
    <n v="3.6090342396871044E-4"/>
    <n v="4.0421183484495573E-3"/>
  </r>
  <r>
    <n v="1"/>
    <x v="0"/>
    <n v="48"/>
    <n v="1431"/>
    <x v="28"/>
    <x v="28"/>
    <n v="160"/>
    <x v="1"/>
    <n v="15"/>
    <x v="1"/>
    <n v="2.1390424351550736"/>
    <n v="1"/>
    <n v="367027.9"/>
    <n v="9708009.9000000004"/>
    <x v="1"/>
    <s v="TORA"/>
    <s v="50├ 60"/>
    <s v="Protium"/>
    <s v="FOD"/>
    <n v="39.788735772973837"/>
    <n v="50"/>
    <x v="1"/>
    <s v="Inferior"/>
    <s v="Não"/>
    <x v="0"/>
    <n v="3.5643407482732108E-4"/>
    <n v="3.7425577856868707E-3"/>
  </r>
  <r>
    <n v="1"/>
    <x v="0"/>
    <n v="48"/>
    <n v="1432"/>
    <x v="19"/>
    <x v="19"/>
    <n v="160"/>
    <x v="1"/>
    <n v="12"/>
    <x v="1"/>
    <n v="1.711233948124059"/>
    <n v="1"/>
    <n v="367028.299999999"/>
    <n v="9708005.5"/>
    <x v="4"/>
    <s v="TORA"/>
    <s v="50├ 60"/>
    <s v="Piptadenia"/>
    <s v="FOD"/>
    <n v="39.788735772973837"/>
    <n v="50"/>
    <x v="1"/>
    <s v="Inferior"/>
    <s v="Não"/>
    <x v="1"/>
    <n v="3.5643407482732108E-4"/>
    <n v="2.9940462285494968E-3"/>
  </r>
  <r>
    <n v="1"/>
    <x v="0"/>
    <n v="48"/>
    <n v="1433"/>
    <x v="5"/>
    <x v="5"/>
    <n v="200"/>
    <x v="14"/>
    <n v="17"/>
    <x v="14"/>
    <n v="3.7878876455871082"/>
    <n v="1"/>
    <n v="367085.59999999899"/>
    <n v="9707957.3000000007"/>
    <x v="4"/>
    <s v="TORA"/>
    <s v="60├ 70"/>
    <s v="Tachigali"/>
    <s v="FOD"/>
    <n v="39.152116000606256"/>
    <n v="50"/>
    <x v="1"/>
    <s v="Inferior"/>
    <s v="Não"/>
    <x v="1"/>
    <n v="5.5692824191768894E-4"/>
    <n v="6.6274460788204983E-3"/>
  </r>
  <r>
    <n v="1"/>
    <x v="0"/>
    <n v="48"/>
    <n v="1434"/>
    <x v="63"/>
    <x v="63"/>
    <n v="190"/>
    <x v="41"/>
    <n v="17"/>
    <x v="41"/>
    <n v="3.4185686001423652"/>
    <n v="1"/>
    <n v="367085.799999999"/>
    <n v="9707955.8000000007"/>
    <x v="4"/>
    <s v="TORA"/>
    <s v="60├ 70"/>
    <s v="Ocotea"/>
    <s v="FOD"/>
    <n v="39.470425886790046"/>
    <n v="50"/>
    <x v="1"/>
    <s v="Inferior"/>
    <s v="Não"/>
    <x v="1"/>
    <n v="5.0262773833071434E-4"/>
    <n v="5.9812700861354992E-3"/>
  </r>
  <r>
    <n v="1"/>
    <x v="0"/>
    <n v="48"/>
    <n v="1435"/>
    <x v="5"/>
    <x v="5"/>
    <n v="206"/>
    <x v="122"/>
    <n v="17"/>
    <x v="122"/>
    <n v="4.0185700032033633"/>
    <n v="1"/>
    <n v="367085.299999999"/>
    <n v="9707953.5999999903"/>
    <x v="4"/>
    <s v="TORA"/>
    <s v="60├ 70"/>
    <s v="Tachigali"/>
    <s v="FOD"/>
    <n v="39.152116000606256"/>
    <n v="50"/>
    <x v="1"/>
    <s v="Inferior"/>
    <s v="Não"/>
    <x v="1"/>
    <n v="5.9084517185047623E-4"/>
    <n v="7.0310575450206669E-3"/>
  </r>
  <r>
    <n v="1"/>
    <x v="0"/>
    <n v="48"/>
    <n v="1436"/>
    <x v="56"/>
    <x v="56"/>
    <n v="140"/>
    <x v="36"/>
    <n v="20"/>
    <x v="36"/>
    <n v="2.1836058192208037"/>
    <n v="1"/>
    <n v="367098.59999999899"/>
    <n v="9707957.5999999903"/>
    <x v="0"/>
    <s v="TORETE"/>
    <s v="40├ 50"/>
    <s v="Cordia"/>
    <s v="FOD"/>
    <n v="40.425355545341418"/>
    <n v="50.425355545341418"/>
    <x v="0"/>
    <s v="Inferior"/>
    <s v="Não"/>
    <x v="1"/>
    <n v="2.7289483853966759E-4"/>
    <n v="3.820527739555346E-3"/>
  </r>
  <r>
    <n v="1"/>
    <x v="0"/>
    <n v="48"/>
    <n v="1437"/>
    <x v="15"/>
    <x v="15"/>
    <n v="383"/>
    <x v="259"/>
    <n v="21"/>
    <x v="259"/>
    <n v="17.15951539369717"/>
    <n v="1"/>
    <n v="367102.9"/>
    <n v="9707963.1999999899"/>
    <x v="4"/>
    <s v="TORA"/>
    <s v="120├ 130"/>
    <s v="Lecythis"/>
    <s v="FOD"/>
    <n v="38.833806114422465"/>
    <n v="50"/>
    <x v="1"/>
    <s v="Inferior"/>
    <s v="Não"/>
    <x v="1"/>
    <n v="2.0423811719665974E-3"/>
    <n v="3.0023003227908976E-2"/>
  </r>
  <r>
    <n v="1"/>
    <x v="0"/>
    <n v="48"/>
    <n v="1438"/>
    <x v="34"/>
    <x v="34"/>
    <n v="141"/>
    <x v="144"/>
    <n v="20"/>
    <x v="144"/>
    <n v="2.2149115965269792"/>
    <n v="1"/>
    <n v="367163.5"/>
    <n v="9707902.6999999899"/>
    <x v="0"/>
    <s v="TORETE"/>
    <s v="40├ 50"/>
    <s v="Lecythis"/>
    <s v="FOD"/>
    <n v="40.743665431525208"/>
    <n v="50.743665431525208"/>
    <x v="0"/>
    <s v="Inferior"/>
    <s v="Não"/>
    <x v="1"/>
    <n v="2.7680725943913934E-4"/>
    <n v="3.8753016321479501E-3"/>
  </r>
  <r>
    <n v="1"/>
    <x v="0"/>
    <n v="48"/>
    <n v="1439"/>
    <x v="63"/>
    <x v="63"/>
    <n v="140"/>
    <x v="36"/>
    <n v="12"/>
    <x v="36"/>
    <n v="1.3101634915324822"/>
    <n v="1"/>
    <n v="367163.59999999899"/>
    <n v="9707901.1999999899"/>
    <x v="0"/>
    <s v="TORETE"/>
    <s v="40├ 50"/>
    <s v="Ocotea"/>
    <s v="FOD"/>
    <n v="39.470425886790046"/>
    <n v="50"/>
    <x v="0"/>
    <s v="Inferior"/>
    <s v="Não"/>
    <x v="1"/>
    <n v="2.7289483853966759E-4"/>
    <n v="2.2923166437332078E-3"/>
  </r>
  <r>
    <n v="1"/>
    <x v="0"/>
    <n v="48"/>
    <n v="1440"/>
    <x v="30"/>
    <x v="30"/>
    <n v="390"/>
    <x v="130"/>
    <n v="25"/>
    <x v="130"/>
    <n v="21.18153348874262"/>
    <n v="1"/>
    <n v="367166.799999999"/>
    <n v="9707897.0999999903"/>
    <x v="4"/>
    <s v="TORA"/>
    <s v="120├ 130"/>
    <s v="Apuleia"/>
    <s v="FOD"/>
    <n v="39.788735772973837"/>
    <n v="50"/>
    <x v="1"/>
    <s v="Inferior"/>
    <s v="Não"/>
    <x v="1"/>
    <n v="2.1177196398920123E-3"/>
    <n v="3.7060093698110218E-2"/>
  </r>
  <r>
    <n v="1"/>
    <x v="0"/>
    <n v="48"/>
    <n v="1441"/>
    <x v="5"/>
    <x v="5"/>
    <n v="221"/>
    <x v="233"/>
    <n v="18"/>
    <x v="233"/>
    <n v="4.8971705425972933"/>
    <n v="1"/>
    <n v="367169.59999999899"/>
    <n v="9707895.9000000004"/>
    <x v="4"/>
    <s v="TORA"/>
    <s v="70├ 80"/>
    <s v="Tachigali"/>
    <s v="FOD"/>
    <n v="39.152116000606256"/>
    <n v="50"/>
    <x v="1"/>
    <s v="Inferior"/>
    <s v="Não"/>
    <x v="1"/>
    <n v="6.8002330658754623E-4"/>
    <n v="8.5682936630030807E-3"/>
  </r>
  <r>
    <n v="1"/>
    <x v="0"/>
    <n v="48"/>
    <n v="1442"/>
    <x v="15"/>
    <x v="15"/>
    <n v="130"/>
    <x v="0"/>
    <n v="17"/>
    <x v="0"/>
    <n v="1.6003825302605537"/>
    <n v="1"/>
    <n v="367172.2"/>
    <n v="9707897.5999999903"/>
    <x v="0"/>
    <s v="TORETE"/>
    <s v="40├ 50"/>
    <s v="Lecythis"/>
    <s v="FOD"/>
    <n v="38.833806114422465"/>
    <n v="50"/>
    <x v="0"/>
    <s v="Inferior"/>
    <s v="Não"/>
    <x v="1"/>
    <n v="2.3530218221022364E-4"/>
    <n v="2.8000959683016609E-3"/>
  </r>
  <r>
    <n v="1"/>
    <x v="0"/>
    <n v="48"/>
    <n v="1443"/>
    <x v="7"/>
    <x v="7"/>
    <n v="190"/>
    <x v="41"/>
    <n v="16"/>
    <x v="41"/>
    <n v="3.2174763295457556"/>
    <n v="3"/>
    <n v="367172.299999999"/>
    <n v="9707896.0999999903"/>
    <x v="2"/>
    <s v="TORA"/>
    <s v="60├ 70"/>
    <s v="Aspidosperma"/>
    <s v="FOD"/>
    <n v="47.109863155201019"/>
    <n v="57.109863155201019"/>
    <x v="1"/>
    <s v="Inferior"/>
    <s v="Não"/>
    <x v="0"/>
    <n v="5.0262773833071434E-4"/>
    <n v="5.6294306693039997E-3"/>
  </r>
  <r>
    <n v="1"/>
    <x v="0"/>
    <n v="48"/>
    <n v="1444"/>
    <x v="26"/>
    <x v="26"/>
    <n v="215"/>
    <x v="18"/>
    <n v="21"/>
    <x v="18"/>
    <n v="5.407348874650804"/>
    <n v="1"/>
    <n v="367172"/>
    <n v="9707892.4000000004"/>
    <x v="4"/>
    <s v="TORA"/>
    <s v="60├ 70"/>
    <s v="Couratari"/>
    <s v="FOD"/>
    <n v="38.833806114422465"/>
    <n v="50"/>
    <x v="1"/>
    <s v="Inferior"/>
    <s v="Não"/>
    <x v="1"/>
    <n v="6.436001995661295E-4"/>
    <n v="9.4609229336221033E-3"/>
  </r>
  <r>
    <n v="1"/>
    <x v="0"/>
    <n v="48"/>
    <n v="1445"/>
    <x v="5"/>
    <x v="5"/>
    <n v="190"/>
    <x v="41"/>
    <n v="15"/>
    <x v="41"/>
    <n v="3.016384058949146"/>
    <n v="1"/>
    <n v="367169.799999999"/>
    <n v="9707886.3000000007"/>
    <x v="4"/>
    <s v="TORA"/>
    <s v="60├ 70"/>
    <s v="Tachigali"/>
    <s v="FOD"/>
    <n v="39.152116000606256"/>
    <n v="50"/>
    <x v="1"/>
    <s v="Inferior"/>
    <s v="Não"/>
    <x v="1"/>
    <n v="5.0262773833071434E-4"/>
    <n v="5.2775912524724994E-3"/>
  </r>
  <r>
    <n v="1"/>
    <x v="0"/>
    <n v="48"/>
    <n v="1446"/>
    <x v="19"/>
    <x v="19"/>
    <n v="300"/>
    <x v="9"/>
    <n v="19"/>
    <x v="9"/>
    <n v="9.5254233440499334"/>
    <n v="1"/>
    <n v="367174.2"/>
    <n v="9707883.8000000007"/>
    <x v="4"/>
    <s v="TORA"/>
    <s v="90├ 100"/>
    <s v="Piptadenia"/>
    <s v="FOD"/>
    <n v="39.788735772973837"/>
    <n v="50"/>
    <x v="1"/>
    <s v="Inferior"/>
    <s v="Não"/>
    <x v="1"/>
    <n v="1.2530885443148001E-3"/>
    <n v="1.666607763938684E-2"/>
  </r>
  <r>
    <n v="1"/>
    <x v="0"/>
    <n v="48"/>
    <n v="1447"/>
    <x v="41"/>
    <x v="41"/>
    <n v="207"/>
    <x v="132"/>
    <n v="17"/>
    <x v="132"/>
    <n v="4.0576799431440511"/>
    <n v="1"/>
    <n v="367184.09999999899"/>
    <n v="9707880.3000000007"/>
    <x v="1"/>
    <s v="TORA"/>
    <s v="60├ 70"/>
    <s v="Qualea"/>
    <s v="FOD"/>
    <n v="40.107045659157627"/>
    <n v="50.107045659157627"/>
    <x v="1"/>
    <s v="Inferior"/>
    <s v="Não"/>
    <x v="0"/>
    <n v="5.9659545594827642E-4"/>
    <n v="7.0994859257844899E-3"/>
  </r>
  <r>
    <n v="1"/>
    <x v="0"/>
    <n v="48"/>
    <n v="1448"/>
    <x v="5"/>
    <x v="5"/>
    <n v="250"/>
    <x v="46"/>
    <n v="19"/>
    <x v="46"/>
    <n v="6.6148773222569002"/>
    <n v="1"/>
    <n v="367201.9"/>
    <n v="9707847.5999999903"/>
    <x v="4"/>
    <s v="TORA"/>
    <s v="70├ 80"/>
    <s v="Tachigali"/>
    <s v="FOD"/>
    <n v="39.152116000606256"/>
    <n v="50"/>
    <x v="1"/>
    <s v="Inferior"/>
    <s v="Não"/>
    <x v="1"/>
    <n v="8.7020037799638919E-4"/>
    <n v="1.1573665027351975E-2"/>
  </r>
  <r>
    <n v="1"/>
    <x v="0"/>
    <n v="48"/>
    <n v="1449"/>
    <x v="5"/>
    <x v="5"/>
    <n v="176"/>
    <x v="124"/>
    <n v="17"/>
    <x v="124"/>
    <n v="2.9333401927426572"/>
    <n v="1"/>
    <n v="367208.2"/>
    <n v="9707852.0999999903"/>
    <x v="4"/>
    <s v="TORA"/>
    <s v="50├ 60"/>
    <s v="Tachigali"/>
    <s v="FOD"/>
    <n v="39.152116000606256"/>
    <n v="50"/>
    <x v="1"/>
    <s v="Inferior"/>
    <s v="Não"/>
    <x v="1"/>
    <n v="4.3128523054105841E-4"/>
    <n v="5.1322942434385947E-3"/>
  </r>
  <r>
    <n v="1"/>
    <x v="0"/>
    <n v="48"/>
    <n v="1450"/>
    <x v="26"/>
    <x v="26"/>
    <n v="210"/>
    <x v="87"/>
    <n v="24"/>
    <x v="87"/>
    <n v="5.8957357118961697"/>
    <n v="1"/>
    <n v="367194.299999999"/>
    <n v="9707854.8000000007"/>
    <x v="4"/>
    <s v="TORA"/>
    <s v="60├ 70"/>
    <s v="Couratari"/>
    <s v="FOD"/>
    <n v="38.833806114422465"/>
    <n v="50"/>
    <x v="1"/>
    <s v="Inferior"/>
    <s v="Não"/>
    <x v="1"/>
    <n v="6.1401338671425204E-4"/>
    <n v="1.0315424896799433E-2"/>
  </r>
  <r>
    <n v="1"/>
    <x v="0"/>
    <n v="48"/>
    <n v="1451"/>
    <x v="41"/>
    <x v="41"/>
    <n v="298"/>
    <x v="228"/>
    <n v="18"/>
    <x v="228"/>
    <n v="8.9041652067895836"/>
    <n v="1"/>
    <n v="367215.09999999899"/>
    <n v="9707871.5"/>
    <x v="1"/>
    <s v="TORA"/>
    <s v="90├ 100"/>
    <s v="Qualea"/>
    <s v="FOD"/>
    <n v="40.107045659157627"/>
    <n v="50.107045659157627"/>
    <x v="1"/>
    <s v="Inferior"/>
    <s v="Não"/>
    <x v="0"/>
    <n v="1.2364363898814614E-3"/>
    <n v="1.5579098512506412E-2"/>
  </r>
  <r>
    <n v="1"/>
    <x v="0"/>
    <n v="48"/>
    <n v="1452"/>
    <x v="56"/>
    <x v="56"/>
    <n v="180"/>
    <x v="22"/>
    <n v="23"/>
    <x v="22"/>
    <n v="4.1510792257228148"/>
    <n v="1"/>
    <n v="367237.299999999"/>
    <n v="9707818.3000000007"/>
    <x v="1"/>
    <s v="TORA"/>
    <s v="50├ 60"/>
    <s v="Cordia"/>
    <s v="FOD"/>
    <n v="40.425355545341418"/>
    <n v="50.425355545341418"/>
    <x v="1"/>
    <s v="Inferior"/>
    <s v="Não"/>
    <x v="1"/>
    <n v="4.5111187595332813E-4"/>
    <n v="7.2629012028485838E-3"/>
  </r>
  <r>
    <n v="1"/>
    <x v="0"/>
    <n v="48"/>
    <n v="1453"/>
    <x v="21"/>
    <x v="21"/>
    <n v="210"/>
    <x v="87"/>
    <n v="14"/>
    <x v="87"/>
    <n v="3.4391791652727659"/>
    <n v="1"/>
    <n v="367274.09999999899"/>
    <n v="9707784.1999999899"/>
    <x v="1"/>
    <s v="TORA"/>
    <s v="60├ 70"/>
    <s v="Schefflera"/>
    <s v="FOD"/>
    <n v="40.425355545341418"/>
    <n v="50.425355545341418"/>
    <x v="1"/>
    <s v="Inferior"/>
    <s v="Não"/>
    <x v="0"/>
    <n v="6.1401338671425204E-4"/>
    <n v="6.0173311897996698E-3"/>
  </r>
  <r>
    <n v="1"/>
    <x v="0"/>
    <n v="48"/>
    <n v="1454"/>
    <x v="39"/>
    <x v="39"/>
    <n v="472"/>
    <x v="260"/>
    <n v="22"/>
    <x v="260"/>
    <n v="27.302024628174305"/>
    <n v="1"/>
    <n v="367261.09999999899"/>
    <n v="9707798.5"/>
    <x v="3"/>
    <s v="TORA"/>
    <s v="150├ 160"/>
    <s v="Bertholletia"/>
    <s v="FOD"/>
    <n v="41.38028520389279"/>
    <n v="51.38028520389279"/>
    <x v="1"/>
    <s v="Inferior"/>
    <s v="Protegida"/>
    <x v="0"/>
    <n v="3.101867536184761E-3"/>
    <n v="4.7768760057245313E-2"/>
  </r>
  <r>
    <n v="1"/>
    <x v="0"/>
    <n v="48"/>
    <n v="1455"/>
    <x v="19"/>
    <x v="19"/>
    <n v="125"/>
    <x v="2"/>
    <n v="16"/>
    <x v="2"/>
    <n v="1.3926057520540842"/>
    <n v="1"/>
    <n v="367268.59999999899"/>
    <n v="9707791.8000000007"/>
    <x v="0"/>
    <s v="TORETE"/>
    <s v="30├ 40"/>
    <s v="Piptadenia"/>
    <s v="FOD"/>
    <n v="39.788735772973837"/>
    <n v="50"/>
    <x v="0"/>
    <s v="Inferior"/>
    <s v="Não"/>
    <x v="1"/>
    <n v="2.175500944990973E-4"/>
    <n v="2.4365610583898896E-3"/>
  </r>
  <r>
    <n v="1"/>
    <x v="0"/>
    <n v="48"/>
    <n v="1456"/>
    <x v="5"/>
    <x v="5"/>
    <n v="160"/>
    <x v="1"/>
    <n v="15"/>
    <x v="1"/>
    <n v="2.1390424351550736"/>
    <n v="2"/>
    <n v="367271.299999999"/>
    <n v="9707792.0999999903"/>
    <x v="4"/>
    <s v="TORA"/>
    <s v="50├ 60"/>
    <s v="Tachigali"/>
    <s v="FOD"/>
    <n v="39.152116000606256"/>
    <n v="50"/>
    <x v="1"/>
    <s v="Inferior"/>
    <s v="Não"/>
    <x v="1"/>
    <n v="3.5643407482732108E-4"/>
    <n v="3.7425577856868707E-3"/>
  </r>
  <r>
    <n v="1"/>
    <x v="0"/>
    <n v="48"/>
    <n v="1457"/>
    <x v="33"/>
    <x v="33"/>
    <n v="203"/>
    <x v="56"/>
    <n v="17"/>
    <x v="56"/>
    <n v="3.9023765496749796"/>
    <n v="1"/>
    <n v="367287.4"/>
    <n v="9707811.4000000004"/>
    <x v="0"/>
    <s v="TORA"/>
    <s v="60├ 70"/>
    <s v="Dipteryx"/>
    <s v="FOD"/>
    <n v="39.152116000606256"/>
    <n v="80"/>
    <x v="0"/>
    <s v="Inferior"/>
    <s v="Vulneravel"/>
    <x v="1"/>
    <n v="5.7376139802965123E-4"/>
    <n v="6.8277606365528491E-3"/>
  </r>
  <r>
    <n v="1"/>
    <x v="0"/>
    <n v="48"/>
    <n v="1458"/>
    <x v="28"/>
    <x v="28"/>
    <n v="170"/>
    <x v="12"/>
    <n v="14"/>
    <x v="12"/>
    <n v="2.2537931491243302"/>
    <n v="2"/>
    <n v="367311.299999999"/>
    <n v="9707783.4000000004"/>
    <x v="1"/>
    <s v="TORA"/>
    <s v="50├ 60"/>
    <s v="Protium"/>
    <s v="FOD"/>
    <n v="39.788735772973837"/>
    <n v="50"/>
    <x v="1"/>
    <s v="Inferior"/>
    <s v="Não"/>
    <x v="0"/>
    <n v="4.0238065478553035E-4"/>
    <n v="3.9433304168981975E-3"/>
  </r>
  <r>
    <n v="1"/>
    <x v="0"/>
    <n v="48"/>
    <n v="1459"/>
    <x v="26"/>
    <x v="26"/>
    <n v="180"/>
    <x v="22"/>
    <n v="21"/>
    <x v="22"/>
    <n v="3.7901158147903957"/>
    <n v="1"/>
    <n v="367310.09999999899"/>
    <n v="9707781.8000000007"/>
    <x v="4"/>
    <s v="TORA"/>
    <s v="50├ 60"/>
    <s v="Couratari"/>
    <s v="FOD"/>
    <n v="38.833806114422465"/>
    <n v="50"/>
    <x v="1"/>
    <s v="Inferior"/>
    <s v="Não"/>
    <x v="1"/>
    <n v="4.5111187595332813E-4"/>
    <n v="6.6313445765139234E-3"/>
  </r>
  <r>
    <n v="1"/>
    <x v="0"/>
    <n v="48"/>
    <n v="1460"/>
    <x v="38"/>
    <x v="38"/>
    <n v="200"/>
    <x v="14"/>
    <n v="14"/>
    <x v="14"/>
    <n v="3.1194368846011482"/>
    <n v="2"/>
    <n v="367308.799999999"/>
    <n v="9707780.1999999899"/>
    <x v="1"/>
    <s v="TORA"/>
    <s v="60├ 70"/>
    <s v="Caesalpinia"/>
    <s v="FOD"/>
    <n v="43.926764293363114"/>
    <n v="53.926764293363114"/>
    <x v="1"/>
    <s v="Inferior"/>
    <s v="Não"/>
    <x v="0"/>
    <n v="5.5692824191768894E-4"/>
    <n v="5.4578967707933513E-3"/>
  </r>
  <r>
    <n v="1"/>
    <x v="0"/>
    <n v="48"/>
    <n v="1461"/>
    <x v="19"/>
    <x v="19"/>
    <n v="269"/>
    <x v="261"/>
    <n v="15"/>
    <x v="261"/>
    <n v="6.0462206894631363"/>
    <n v="1"/>
    <n v="367299.2"/>
    <n v="9707766"/>
    <x v="4"/>
    <s v="TORA"/>
    <s v="80├ 90"/>
    <s v="Piptadenia"/>
    <s v="FOD"/>
    <n v="39.788735772973837"/>
    <n v="50"/>
    <x v="1"/>
    <s v="Inferior"/>
    <s v="Não"/>
    <x v="1"/>
    <n v="1.0074971128351475E-3"/>
    <n v="1.0578719684769049E-2"/>
  </r>
  <r>
    <n v="1"/>
    <x v="0"/>
    <n v="48"/>
    <n v="1462"/>
    <x v="26"/>
    <x v="26"/>
    <n v="306"/>
    <x v="199"/>
    <n v="22"/>
    <x v="199"/>
    <n v="11.475026833541584"/>
    <n v="1"/>
    <n v="367299.299999999"/>
    <n v="9707764.5"/>
    <x v="4"/>
    <s v="TORA"/>
    <s v="90├ 100"/>
    <s v="Couratari"/>
    <s v="FOD"/>
    <n v="38.833806114422465"/>
    <n v="50"/>
    <x v="1"/>
    <s v="Inferior"/>
    <s v="Não"/>
    <x v="1"/>
    <n v="1.3037133215051181E-3"/>
    <n v="2.0077185151178813E-2"/>
  </r>
  <r>
    <n v="1"/>
    <x v="0"/>
    <n v="48"/>
    <n v="1463"/>
    <x v="63"/>
    <x v="63"/>
    <n v="162"/>
    <x v="42"/>
    <n v="20"/>
    <x v="42"/>
    <n v="2.9238036285525912"/>
    <n v="1"/>
    <n v="367315.7"/>
    <n v="9707772.8000000007"/>
    <x v="4"/>
    <s v="TORA"/>
    <s v="50├ 60"/>
    <s v="Ocotea"/>
    <s v="FOD"/>
    <n v="39.470425886790046"/>
    <n v="50"/>
    <x v="1"/>
    <s v="Inferior"/>
    <s v="Não"/>
    <x v="1"/>
    <n v="3.6540061952219585E-4"/>
    <n v="5.1156086733107412E-3"/>
  </r>
  <r>
    <n v="1"/>
    <x v="0"/>
    <n v="48"/>
    <n v="1464"/>
    <x v="26"/>
    <x v="26"/>
    <n v="290"/>
    <x v="90"/>
    <n v="23"/>
    <x v="90"/>
    <n v="10.774869224792859"/>
    <n v="1"/>
    <n v="367320.5"/>
    <n v="9707772.5"/>
    <x v="4"/>
    <s v="TORA"/>
    <s v="90├ 100"/>
    <s v="Couratari"/>
    <s v="FOD"/>
    <n v="38.833806114422465"/>
    <n v="50"/>
    <x v="1"/>
    <s v="Inferior"/>
    <s v="Não"/>
    <x v="1"/>
    <n v="1.1709416286319412E-3"/>
    <n v="1.8852160220974249E-2"/>
  </r>
  <r>
    <n v="1"/>
    <x v="0"/>
    <n v="48"/>
    <n v="1465"/>
    <x v="26"/>
    <x v="26"/>
    <n v="300"/>
    <x v="9"/>
    <n v="25"/>
    <x v="9"/>
    <n v="12.533451768486755"/>
    <n v="1"/>
    <n v="367319.5"/>
    <n v="9707761.3000000007"/>
    <x v="4"/>
    <s v="TORA"/>
    <s v="90├ 100"/>
    <s v="Couratari"/>
    <s v="FOD"/>
    <n v="38.833806114422465"/>
    <n v="50"/>
    <x v="1"/>
    <s v="Inferior"/>
    <s v="Não"/>
    <x v="1"/>
    <n v="1.2530885443148001E-3"/>
    <n v="2.1929049525509E-2"/>
  </r>
  <r>
    <n v="1"/>
    <x v="0"/>
    <n v="48"/>
    <n v="1466"/>
    <x v="5"/>
    <x v="5"/>
    <n v="290"/>
    <x v="90"/>
    <n v="16"/>
    <x v="90"/>
    <n v="7.495561199855902"/>
    <n v="1"/>
    <n v="367436.59999999899"/>
    <n v="9707669.4000000004"/>
    <x v="4"/>
    <s v="TORA"/>
    <s v="90├ 100"/>
    <s v="Tachigali"/>
    <s v="FOD"/>
    <n v="39.152116000606256"/>
    <n v="50"/>
    <x v="1"/>
    <s v="Inferior"/>
    <s v="Não"/>
    <x v="1"/>
    <n v="1.1709416286319412E-3"/>
    <n v="1.3114546240677739E-2"/>
  </r>
  <r>
    <n v="1"/>
    <x v="0"/>
    <n v="48"/>
    <n v="1467"/>
    <x v="5"/>
    <x v="5"/>
    <n v="168"/>
    <x v="45"/>
    <n v="15"/>
    <x v="45"/>
    <n v="2.3582942847584683"/>
    <n v="1"/>
    <n v="367424.4"/>
    <n v="9707653.4000000004"/>
    <x v="4"/>
    <s v="TORA"/>
    <s v="50├ 60"/>
    <s v="Tachigali"/>
    <s v="FOD"/>
    <n v="39.152116000606256"/>
    <n v="50"/>
    <x v="1"/>
    <s v="Inferior"/>
    <s v="Não"/>
    <x v="1"/>
    <n v="3.9296856749712139E-4"/>
    <n v="4.1261699587197744E-3"/>
  </r>
  <r>
    <n v="1"/>
    <x v="0"/>
    <n v="49"/>
    <n v="1468"/>
    <x v="10"/>
    <x v="10"/>
    <n v="170"/>
    <x v="12"/>
    <n v="17"/>
    <x v="12"/>
    <n v="2.7367488239366864"/>
    <n v="1"/>
    <n v="367406.7"/>
    <n v="9707649.0999999903"/>
    <x v="4"/>
    <s v="TORA"/>
    <s v="50├ 60"/>
    <s v="Astronium"/>
    <s v="FOD"/>
    <n v="40.107045659157627"/>
    <n v="50.107045659157627"/>
    <x v="1"/>
    <s v="Inferior"/>
    <s v="Não"/>
    <x v="1"/>
    <n v="4.0238065478553035E-4"/>
    <n v="4.7883297919478112E-3"/>
  </r>
  <r>
    <n v="1"/>
    <x v="0"/>
    <n v="49"/>
    <n v="1469"/>
    <x v="24"/>
    <x v="24"/>
    <n v="180"/>
    <x v="22"/>
    <n v="16"/>
    <x v="22"/>
    <n v="2.887707287459349"/>
    <n v="1"/>
    <n v="367389.2"/>
    <n v="9707667.3000000007"/>
    <x v="1"/>
    <s v="TORA"/>
    <s v="50├ 60"/>
    <s v="Virola"/>
    <s v="FOD"/>
    <n v="38.197186342054884"/>
    <n v="50"/>
    <x v="1"/>
    <s v="Inferior"/>
    <s v="Não"/>
    <x v="0"/>
    <n v="4.5111187595332813E-4"/>
    <n v="5.0524530106772752E-3"/>
  </r>
  <r>
    <n v="1"/>
    <x v="0"/>
    <n v="49"/>
    <n v="1470"/>
    <x v="5"/>
    <x v="5"/>
    <n v="213"/>
    <x v="151"/>
    <n v="17"/>
    <x v="151"/>
    <n v="4.2963168648160392"/>
    <n v="1"/>
    <n v="367383.59999999899"/>
    <n v="9707661.5999999903"/>
    <x v="4"/>
    <s v="TORA"/>
    <s v="60├ 70"/>
    <s v="Tachigali"/>
    <s v="FOD"/>
    <n v="39.152116000606256"/>
    <n v="50"/>
    <x v="1"/>
    <s v="Inferior"/>
    <s v="Não"/>
    <x v="1"/>
    <n v="6.3168193518909092E-4"/>
    <n v="7.5170150287501821E-3"/>
  </r>
  <r>
    <n v="1"/>
    <x v="0"/>
    <n v="49"/>
    <n v="1471"/>
    <x v="24"/>
    <x v="24"/>
    <n v="141"/>
    <x v="144"/>
    <n v="18"/>
    <x v="144"/>
    <n v="1.9934204368742814"/>
    <n v="1"/>
    <n v="367380.9"/>
    <n v="9707661.3000000007"/>
    <x v="0"/>
    <s v="TORETE"/>
    <s v="40├ 50"/>
    <s v="Virola"/>
    <s v="FOD"/>
    <n v="38.197186342054884"/>
    <n v="50"/>
    <x v="0"/>
    <s v="Inferior"/>
    <s v="Não"/>
    <x v="0"/>
    <n v="2.7680725943913934E-4"/>
    <n v="3.4877714689331555E-3"/>
  </r>
  <r>
    <n v="1"/>
    <x v="0"/>
    <n v="49"/>
    <n v="1472"/>
    <x v="10"/>
    <x v="10"/>
    <n v="280"/>
    <x v="70"/>
    <n v="24"/>
    <x v="70"/>
    <n v="10.481307932259858"/>
    <n v="1"/>
    <n v="367368.09999999899"/>
    <n v="9707661.8000000007"/>
    <x v="4"/>
    <s v="TORA"/>
    <s v="80├ 90"/>
    <s v="Astronium"/>
    <s v="FOD"/>
    <n v="40.107045659157627"/>
    <n v="50.107045659157627"/>
    <x v="1"/>
    <s v="Inferior"/>
    <s v="Não"/>
    <x v="1"/>
    <n v="1.0915793541586703E-3"/>
    <n v="1.8338533149865662E-2"/>
  </r>
  <r>
    <n v="1"/>
    <x v="0"/>
    <n v="49"/>
    <n v="1473"/>
    <x v="32"/>
    <x v="32"/>
    <n v="162"/>
    <x v="42"/>
    <n v="16"/>
    <x v="42"/>
    <n v="2.3390429028420732"/>
    <n v="3"/>
    <n v="367365.5"/>
    <n v="9707660.0999999903"/>
    <x v="0"/>
    <s v="TORA"/>
    <s v="50├ 60"/>
    <s v="Cordia"/>
    <s v="FOD"/>
    <n v="42.335214862444161"/>
    <n v="52.335214862444161"/>
    <x v="0"/>
    <s v="Inferior"/>
    <s v="Não"/>
    <x v="0"/>
    <n v="3.6540061952219585E-4"/>
    <n v="4.0924869386485931E-3"/>
  </r>
  <r>
    <n v="1"/>
    <x v="0"/>
    <n v="49"/>
    <n v="1474"/>
    <x v="23"/>
    <x v="23"/>
    <n v="160"/>
    <x v="1"/>
    <n v="18"/>
    <x v="1"/>
    <n v="2.5668509221860885"/>
    <n v="1"/>
    <n v="367343.4"/>
    <n v="9707698.5999999903"/>
    <x v="4"/>
    <s v="TORA"/>
    <s v="50├ 60"/>
    <s v="Parkia"/>
    <s v="FOD"/>
    <n v="40.107045659157627"/>
    <n v="50.107045659157627"/>
    <x v="1"/>
    <s v="Inferior"/>
    <s v="Não"/>
    <x v="1"/>
    <n v="3.5643407482732108E-4"/>
    <n v="4.491069342824245E-3"/>
  </r>
  <r>
    <n v="1"/>
    <x v="0"/>
    <n v="49"/>
    <n v="1475"/>
    <x v="19"/>
    <x v="19"/>
    <n v="303"/>
    <x v="223"/>
    <n v="19"/>
    <x v="223"/>
    <n v="9.7168843532653408"/>
    <n v="1"/>
    <n v="367330.5"/>
    <n v="9707711.3000000007"/>
    <x v="4"/>
    <s v="TORA"/>
    <s v="90├ 100"/>
    <s v="Piptadenia"/>
    <s v="FOD"/>
    <n v="39.788735772973837"/>
    <n v="50"/>
    <x v="1"/>
    <s v="Inferior"/>
    <s v="Não"/>
    <x v="1"/>
    <n v="1.2782756240555279E-3"/>
    <n v="1.7001065799938521E-2"/>
  </r>
  <r>
    <n v="1"/>
    <x v="0"/>
    <n v="49"/>
    <n v="1476"/>
    <x v="19"/>
    <x v="19"/>
    <n v="314"/>
    <x v="106"/>
    <n v="15"/>
    <x v="106"/>
    <n v="8.2383214037714705"/>
    <n v="2"/>
    <n v="367330.2"/>
    <n v="9707725.0999999903"/>
    <x v="4"/>
    <s v="TORA"/>
    <s v="90├ 100"/>
    <s v="Piptadenia"/>
    <s v="FOD"/>
    <n v="39.788735772973837"/>
    <n v="50"/>
    <x v="1"/>
    <s v="Inferior"/>
    <s v="Não"/>
    <x v="1"/>
    <n v="1.3727724235029122E-3"/>
    <n v="1.4414110446780575E-2"/>
  </r>
  <r>
    <n v="1"/>
    <x v="0"/>
    <n v="49"/>
    <n v="1477"/>
    <x v="5"/>
    <x v="5"/>
    <n v="170"/>
    <x v="12"/>
    <n v="17"/>
    <x v="12"/>
    <n v="2.7367488239366864"/>
    <n v="1"/>
    <n v="367285.2"/>
    <n v="9707711.3000000007"/>
    <x v="4"/>
    <s v="TORA"/>
    <s v="50├ 60"/>
    <s v="Tachigali"/>
    <s v="FOD"/>
    <n v="39.152116000606256"/>
    <n v="50"/>
    <x v="1"/>
    <s v="Inferior"/>
    <s v="Não"/>
    <x v="1"/>
    <n v="4.0238065478553035E-4"/>
    <n v="4.7883297919478112E-3"/>
  </r>
  <r>
    <n v="1"/>
    <x v="0"/>
    <n v="49"/>
    <n v="1478"/>
    <x v="26"/>
    <x v="26"/>
    <n v="179"/>
    <x v="150"/>
    <n v="22"/>
    <x v="150"/>
    <n v="3.9266023193377118"/>
    <n v="1"/>
    <n v="367284.59999999899"/>
    <n v="9707717.1999999899"/>
    <x v="4"/>
    <s v="TORA"/>
    <s v="50├ 60"/>
    <s v="Couratari"/>
    <s v="FOD"/>
    <n v="38.833806114422465"/>
    <n v="50"/>
    <x v="1"/>
    <s v="Inferior"/>
    <s v="Não"/>
    <x v="1"/>
    <n v="4.4611344498211684E-4"/>
    <n v="6.8701470527245982E-3"/>
  </r>
  <r>
    <n v="1"/>
    <x v="0"/>
    <n v="49"/>
    <n v="1479"/>
    <x v="19"/>
    <x v="19"/>
    <n v="320"/>
    <x v="57"/>
    <n v="20"/>
    <x v="57"/>
    <n v="11.40822632082706"/>
    <n v="1"/>
    <n v="367295.5"/>
    <n v="9707733"/>
    <x v="4"/>
    <s v="TORA"/>
    <s v="100├ 110"/>
    <s v="Piptadenia"/>
    <s v="FOD"/>
    <n v="39.788735772973837"/>
    <n v="50"/>
    <x v="1"/>
    <s v="Inferior"/>
    <s v="Não"/>
    <x v="1"/>
    <n v="1.4257362993092843E-3"/>
    <n v="1.9960308190329977E-2"/>
  </r>
  <r>
    <n v="1"/>
    <x v="0"/>
    <n v="49"/>
    <n v="1480"/>
    <x v="19"/>
    <x v="19"/>
    <n v="473"/>
    <x v="262"/>
    <n v="20"/>
    <x v="262"/>
    <n v="24.925303384104652"/>
    <n v="1"/>
    <n v="367294.9"/>
    <n v="9707732.1999999899"/>
    <x v="4"/>
    <s v="TORA"/>
    <s v="150├ 160"/>
    <s v="Piptadenia"/>
    <s v="FOD"/>
    <n v="39.788735772973837"/>
    <n v="50"/>
    <x v="1"/>
    <s v="Inferior"/>
    <s v="Não"/>
    <x v="1"/>
    <n v="3.1150249659000662E-3"/>
    <n v="4.3610349522600921E-2"/>
  </r>
  <r>
    <n v="1"/>
    <x v="0"/>
    <n v="49"/>
    <n v="1481"/>
    <x v="5"/>
    <x v="5"/>
    <n v="198"/>
    <x v="177"/>
    <n v="18"/>
    <x v="177"/>
    <n v="3.9308915450540383"/>
    <n v="2"/>
    <n v="367298.299999999"/>
    <n v="9707739.9000000004"/>
    <x v="4"/>
    <s v="TORA"/>
    <s v="60├ 70"/>
    <s v="Tachigali"/>
    <s v="FOD"/>
    <n v="39.152116000606256"/>
    <n v="50"/>
    <x v="1"/>
    <s v="Inferior"/>
    <s v="Não"/>
    <x v="1"/>
    <n v="5.4584536990352696E-4"/>
    <n v="6.8776516607844396E-3"/>
  </r>
  <r>
    <n v="1"/>
    <x v="0"/>
    <n v="49"/>
    <n v="1482"/>
    <x v="39"/>
    <x v="39"/>
    <n v="239"/>
    <x v="147"/>
    <n v="23"/>
    <x v="147"/>
    <n v="7.3183270510034824"/>
    <n v="1"/>
    <n v="367265.09999999899"/>
    <n v="9707781.6999999899"/>
    <x v="3"/>
    <s v="TORA"/>
    <s v="70├ 80"/>
    <s v="Bertholletia"/>
    <s v="FOD"/>
    <n v="41.38028520389279"/>
    <n v="51.38028520389279"/>
    <x v="1"/>
    <s v="Inferior"/>
    <s v="Protegida"/>
    <x v="0"/>
    <n v="7.9530745266450775E-4"/>
    <n v="1.2804449987898574E-2"/>
  </r>
  <r>
    <n v="1"/>
    <x v="0"/>
    <n v="49"/>
    <n v="1483"/>
    <x v="5"/>
    <x v="5"/>
    <n v="170"/>
    <x v="12"/>
    <n v="18"/>
    <x v="12"/>
    <n v="2.8977340488741388"/>
    <n v="1"/>
    <n v="367238.40000000002"/>
    <n v="9707799.8000000007"/>
    <x v="4"/>
    <s v="TORA"/>
    <s v="50├ 60"/>
    <s v="Tachigali"/>
    <s v="FOD"/>
    <n v="39.152116000606256"/>
    <n v="50"/>
    <x v="1"/>
    <s v="Inferior"/>
    <s v="Não"/>
    <x v="1"/>
    <n v="4.0238065478553035E-4"/>
    <n v="5.069996250297683E-3"/>
  </r>
  <r>
    <n v="1"/>
    <x v="0"/>
    <n v="49"/>
    <n v="1484"/>
    <x v="32"/>
    <x v="32"/>
    <n v="141"/>
    <x v="144"/>
    <n v="12"/>
    <x v="144"/>
    <n v="1.3289469579161874"/>
    <n v="2"/>
    <n v="367240.7"/>
    <n v="9707804.5"/>
    <x v="0"/>
    <s v="TORETE"/>
    <s v="40├ 50"/>
    <s v="Cordia"/>
    <s v="FOD"/>
    <n v="42.335214862444161"/>
    <n v="52.335214862444161"/>
    <x v="0"/>
    <s v="Inferior"/>
    <s v="Não"/>
    <x v="0"/>
    <n v="2.7680725943913934E-4"/>
    <n v="2.3251809792887699E-3"/>
  </r>
  <r>
    <n v="1"/>
    <x v="0"/>
    <n v="49"/>
    <n v="1485"/>
    <x v="5"/>
    <x v="5"/>
    <n v="187"/>
    <x v="63"/>
    <n v="14"/>
    <x v="63"/>
    <n v="2.7270897104404384"/>
    <n v="2"/>
    <n v="367230.59999999899"/>
    <n v="9707802.8000000007"/>
    <x v="4"/>
    <s v="TORA"/>
    <s v="50├ 60"/>
    <s v="Tachigali"/>
    <s v="FOD"/>
    <n v="39.152116000606256"/>
    <n v="50"/>
    <x v="1"/>
    <s v="Inferior"/>
    <s v="Não"/>
    <x v="1"/>
    <n v="4.8688059229049158E-4"/>
    <n v="4.7714298044468171E-3"/>
  </r>
  <r>
    <n v="1"/>
    <x v="0"/>
    <n v="49"/>
    <n v="1486"/>
    <x v="5"/>
    <x v="5"/>
    <n v="170"/>
    <x v="12"/>
    <n v="16"/>
    <x v="12"/>
    <n v="2.5757635989992345"/>
    <n v="1"/>
    <n v="367211"/>
    <n v="9707785.3000000007"/>
    <x v="4"/>
    <s v="TORA"/>
    <s v="50├ 60"/>
    <s v="Tachigali"/>
    <s v="FOD"/>
    <n v="39.152116000606256"/>
    <n v="50"/>
    <x v="1"/>
    <s v="Inferior"/>
    <s v="Não"/>
    <x v="1"/>
    <n v="4.0238065478553035E-4"/>
    <n v="4.5066633335979402E-3"/>
  </r>
  <r>
    <n v="1"/>
    <x v="0"/>
    <n v="49"/>
    <n v="1487"/>
    <x v="26"/>
    <x v="26"/>
    <n v="213"/>
    <x v="151"/>
    <n v="23"/>
    <x v="151"/>
    <n v="5.8126639935746418"/>
    <n v="1"/>
    <n v="367174.299999999"/>
    <n v="9707824.5999999903"/>
    <x v="4"/>
    <s v="TORA"/>
    <s v="60├ 70"/>
    <s v="Couratari"/>
    <s v="FOD"/>
    <n v="38.833806114422465"/>
    <n v="50"/>
    <x v="1"/>
    <s v="Inferior"/>
    <s v="Não"/>
    <x v="1"/>
    <n v="6.3168193518909092E-4"/>
    <n v="1.0170079156544365E-2"/>
  </r>
  <r>
    <n v="1"/>
    <x v="0"/>
    <n v="49"/>
    <n v="1488"/>
    <x v="23"/>
    <x v="23"/>
    <n v="250"/>
    <x v="46"/>
    <n v="20"/>
    <x v="46"/>
    <n v="6.9630287602704213"/>
    <n v="1"/>
    <n v="367156.59999999899"/>
    <n v="9707881.5999999903"/>
    <x v="4"/>
    <s v="TORA"/>
    <s v="70├ 80"/>
    <s v="Parkia"/>
    <s v="FOD"/>
    <n v="40.107045659157627"/>
    <n v="50.107045659157627"/>
    <x v="1"/>
    <s v="Inferior"/>
    <s v="Não"/>
    <x v="1"/>
    <n v="8.7020037799638919E-4"/>
    <n v="1.2182805291949447E-2"/>
  </r>
  <r>
    <n v="1"/>
    <x v="0"/>
    <n v="49"/>
    <n v="1489"/>
    <x v="5"/>
    <x v="5"/>
    <n v="170"/>
    <x v="12"/>
    <n v="20"/>
    <x v="12"/>
    <n v="3.2197044987490426"/>
    <n v="1"/>
    <n v="367112.5"/>
    <n v="9707919.6999999899"/>
    <x v="4"/>
    <s v="TORA"/>
    <s v="50├ 60"/>
    <s v="Tachigali"/>
    <s v="FOD"/>
    <n v="39.152116000606256"/>
    <n v="50"/>
    <x v="1"/>
    <s v="Inferior"/>
    <s v="Não"/>
    <x v="1"/>
    <n v="4.0238065478553035E-4"/>
    <n v="5.633329166997424E-3"/>
  </r>
  <r>
    <n v="1"/>
    <x v="0"/>
    <n v="49"/>
    <n v="1490"/>
    <x v="34"/>
    <x v="34"/>
    <n v="179"/>
    <x v="150"/>
    <n v="20"/>
    <x v="150"/>
    <n v="3.569638472125193"/>
    <n v="1"/>
    <n v="367109.09999999899"/>
    <n v="9707920.0999999903"/>
    <x v="4"/>
    <s v="TORA"/>
    <s v="50├ 60"/>
    <s v="Lecythis"/>
    <s v="FOD"/>
    <n v="40.743665431525208"/>
    <n v="50.743665431525208"/>
    <x v="1"/>
    <s v="Inferior"/>
    <s v="Não"/>
    <x v="1"/>
    <n v="4.4611344498211684E-4"/>
    <n v="6.2455882297496358E-3"/>
  </r>
  <r>
    <n v="1"/>
    <x v="0"/>
    <n v="49"/>
    <n v="1491"/>
    <x v="33"/>
    <x v="33"/>
    <n v="178"/>
    <x v="170"/>
    <n v="20"/>
    <x v="170"/>
    <n v="3.5298656518465279"/>
    <n v="1"/>
    <n v="367036.299999999"/>
    <n v="9707935.1999999899"/>
    <x v="0"/>
    <s v="TORA"/>
    <s v="50├ 60"/>
    <s v="Dipteryx"/>
    <s v="FOD"/>
    <n v="39.152116000606256"/>
    <n v="80"/>
    <x v="0"/>
    <s v="Inferior"/>
    <s v="Vulneravel"/>
    <x v="1"/>
    <n v="4.4114286042300146E-4"/>
    <n v="6.1760000459220197E-3"/>
  </r>
  <r>
    <n v="1"/>
    <x v="0"/>
    <n v="49"/>
    <n v="1492"/>
    <x v="19"/>
    <x v="19"/>
    <n v="370"/>
    <x v="43"/>
    <n v="19"/>
    <x v="43"/>
    <n v="14.489227286671511"/>
    <n v="1"/>
    <n v="367032.799999999"/>
    <n v="9707935.5999999903"/>
    <x v="4"/>
    <s v="TORA"/>
    <s v="110├ 120"/>
    <s v="Piptadenia"/>
    <s v="FOD"/>
    <n v="39.788735772973837"/>
    <n v="50"/>
    <x v="1"/>
    <s v="Inferior"/>
    <s v="Não"/>
    <x v="1"/>
    <n v="1.9060869079632905E-3"/>
    <n v="2.5350955875911761E-2"/>
  </r>
  <r>
    <n v="1"/>
    <x v="0"/>
    <n v="49"/>
    <n v="1493"/>
    <x v="5"/>
    <x v="5"/>
    <n v="196"/>
    <x v="84"/>
    <n v="15"/>
    <x v="84"/>
    <n v="3.2099005542545815"/>
    <n v="1"/>
    <n v="367021.9"/>
    <n v="9707949.3000000007"/>
    <x v="4"/>
    <s v="TORA"/>
    <s v="60├ 70"/>
    <s v="Tachigali"/>
    <s v="FOD"/>
    <n v="39.152116000606256"/>
    <n v="50"/>
    <x v="1"/>
    <s v="Inferior"/>
    <s v="Não"/>
    <x v="1"/>
    <n v="5.3487388353774844E-4"/>
    <n v="5.6161757771463587E-3"/>
  </r>
  <r>
    <n v="1"/>
    <x v="0"/>
    <n v="49"/>
    <n v="1494"/>
    <x v="81"/>
    <x v="81"/>
    <n v="200"/>
    <x v="14"/>
    <n v="25"/>
    <x v="14"/>
    <n v="5.570423008216336"/>
    <n v="1"/>
    <n v="366982.59999999899"/>
    <n v="9707980.1999999899"/>
    <x v="0"/>
    <s v="TORA"/>
    <s v="60├ 70"/>
    <s v="Ruizterania"/>
    <s v="FOD"/>
    <n v="63.661977236758133"/>
    <n v="73.661977236758133"/>
    <x v="0"/>
    <s v="Inferior"/>
    <s v="Não"/>
    <x v="0"/>
    <n v="5.5692824191768894E-4"/>
    <n v="9.7462442335595565E-3"/>
  </r>
  <r>
    <n v="1"/>
    <x v="0"/>
    <n v="49"/>
    <n v="1495"/>
    <x v="55"/>
    <x v="55"/>
    <n v="198"/>
    <x v="177"/>
    <n v="22"/>
    <x v="177"/>
    <n v="4.804422999510491"/>
    <n v="1"/>
    <n v="366921.9"/>
    <n v="9708048.8000000007"/>
    <x v="1"/>
    <s v="TORA"/>
    <s v="60├ 70"/>
    <s v="Platymiscium"/>
    <s v="FOD"/>
    <n v="43.608454407179323"/>
    <n v="53.608454407179323"/>
    <x v="1"/>
    <s v="Inferior"/>
    <s v="Não"/>
    <x v="0"/>
    <n v="5.4584536990352696E-4"/>
    <n v="8.4060186965143145E-3"/>
  </r>
  <r>
    <n v="1"/>
    <x v="0"/>
    <n v="49"/>
    <n v="1496"/>
    <x v="26"/>
    <x v="26"/>
    <n v="156"/>
    <x v="136"/>
    <n v="23"/>
    <x v="136"/>
    <n v="3.1179217295429131"/>
    <n v="1"/>
    <n v="366916.9"/>
    <n v="9708058.6999999899"/>
    <x v="0"/>
    <s v="TORETE"/>
    <s v="40├ 50"/>
    <s v="Couratari"/>
    <s v="FOD"/>
    <n v="38.833806114422465"/>
    <n v="50"/>
    <x v="0"/>
    <s v="Inferior"/>
    <s v="Não"/>
    <x v="1"/>
    <n v="3.3883514238272194E-4"/>
    <n v="5.4552457923618229E-3"/>
  </r>
  <r>
    <n v="1"/>
    <x v="0"/>
    <n v="49"/>
    <n v="1497"/>
    <x v="26"/>
    <x v="26"/>
    <n v="200"/>
    <x v="14"/>
    <n v="21"/>
    <x v="14"/>
    <n v="4.6791553269017223"/>
    <n v="1"/>
    <n v="366876.9"/>
    <n v="9708075.4000000004"/>
    <x v="4"/>
    <s v="TORA"/>
    <s v="60├ 70"/>
    <s v="Couratari"/>
    <s v="FOD"/>
    <n v="38.833806114422465"/>
    <n v="50"/>
    <x v="1"/>
    <s v="Inferior"/>
    <s v="Não"/>
    <x v="1"/>
    <n v="5.5692824191768894E-4"/>
    <n v="8.1868451561900278E-3"/>
  </r>
  <r>
    <n v="1"/>
    <x v="0"/>
    <n v="49"/>
    <n v="1498"/>
    <x v="10"/>
    <x v="10"/>
    <n v="179"/>
    <x v="150"/>
    <n v="24"/>
    <x v="150"/>
    <n v="4.2835661665502309"/>
    <n v="1"/>
    <n v="366893.299999999"/>
    <n v="9708115.8000000007"/>
    <x v="4"/>
    <s v="TORA"/>
    <s v="50├ 60"/>
    <s v="Astronium"/>
    <s v="FOD"/>
    <n v="40.107045659157627"/>
    <n v="50.107045659157627"/>
    <x v="1"/>
    <s v="Inferior"/>
    <s v="Não"/>
    <x v="1"/>
    <n v="4.4611344498211684E-4"/>
    <n v="7.4947058756995623E-3"/>
  </r>
  <r>
    <n v="1"/>
    <x v="0"/>
    <n v="49"/>
    <n v="1499"/>
    <x v="19"/>
    <x v="19"/>
    <n v="197"/>
    <x v="202"/>
    <n v="15"/>
    <x v="202"/>
    <n v="3.2427381978880163"/>
    <n v="1"/>
    <n v="366895.09999999899"/>
    <n v="9708118.1999999899"/>
    <x v="4"/>
    <s v="TORA"/>
    <s v="60├ 70"/>
    <s v="Piptadenia"/>
    <s v="FOD"/>
    <n v="39.788735772973837"/>
    <n v="50"/>
    <x v="1"/>
    <s v="Inferior"/>
    <s v="Não"/>
    <x v="1"/>
    <n v="5.403457035145897E-4"/>
    <n v="5.6736298869031919E-3"/>
  </r>
  <r>
    <n v="1"/>
    <x v="0"/>
    <n v="49"/>
    <n v="1500"/>
    <x v="5"/>
    <x v="5"/>
    <n v="299"/>
    <x v="263"/>
    <n v="17"/>
    <x v="263"/>
    <n v="8.4660235850783288"/>
    <n v="1"/>
    <n v="366888.299999999"/>
    <n v="9708114.9000000004"/>
    <x v="4"/>
    <s v="TORA"/>
    <s v="90├ 100"/>
    <s v="Tachigali"/>
    <s v="FOD"/>
    <n v="39.152116000606256"/>
    <n v="50"/>
    <x v="1"/>
    <s v="Inferior"/>
    <s v="Não"/>
    <x v="1"/>
    <n v="1.244748543892083E-3"/>
    <n v="1.4812507672315787E-2"/>
  </r>
  <r>
    <n v="1"/>
    <x v="0"/>
    <n v="49"/>
    <n v="1501"/>
    <x v="26"/>
    <x v="26"/>
    <n v="193"/>
    <x v="60"/>
    <n v="23"/>
    <x v="60"/>
    <n v="4.7723317925601565"/>
    <n v="1"/>
    <n v="366865.5"/>
    <n v="9708137.8000000007"/>
    <x v="4"/>
    <s v="TORA"/>
    <s v="60├ 70"/>
    <s v="Couratari"/>
    <s v="FOD"/>
    <n v="38.833806114422465"/>
    <n v="50"/>
    <x v="1"/>
    <s v="Inferior"/>
    <s v="Não"/>
    <x v="1"/>
    <n v="5.1862550207979992E-4"/>
    <n v="8.3498705834847767E-3"/>
  </r>
  <r>
    <n v="1"/>
    <x v="0"/>
    <n v="49"/>
    <n v="1502"/>
    <x v="15"/>
    <x v="15"/>
    <n v="240"/>
    <x v="71"/>
    <n v="23"/>
    <x v="71"/>
    <n v="7.3796964012850044"/>
    <n v="1"/>
    <n v="366809.9"/>
    <n v="9708145.6999999899"/>
    <x v="4"/>
    <s v="TORA"/>
    <s v="70├ 80"/>
    <s v="Lecythis"/>
    <s v="FOD"/>
    <n v="38.833806114422465"/>
    <n v="50"/>
    <x v="1"/>
    <s v="Inferior"/>
    <s v="Não"/>
    <x v="1"/>
    <n v="8.0197666836147232E-4"/>
    <n v="1.2911824360619705E-2"/>
  </r>
  <r>
    <n v="1"/>
    <x v="0"/>
    <n v="49"/>
    <n v="1503"/>
    <x v="19"/>
    <x v="19"/>
    <n v="161"/>
    <x v="157"/>
    <n v="16"/>
    <x v="157"/>
    <n v="2.3102549567356108"/>
    <n v="1"/>
    <n v="366804.799999999"/>
    <n v="9708148.9000000004"/>
    <x v="4"/>
    <s v="TORA"/>
    <s v="50├ 60"/>
    <s v="Piptadenia"/>
    <s v="FOD"/>
    <n v="39.788735772973837"/>
    <n v="50"/>
    <x v="1"/>
    <s v="Inferior"/>
    <s v="Não"/>
    <x v="1"/>
    <n v="3.6090342396871044E-4"/>
    <n v="4.0421183484495573E-3"/>
  </r>
  <r>
    <n v="1"/>
    <x v="0"/>
    <n v="49"/>
    <n v="1504"/>
    <x v="26"/>
    <x v="26"/>
    <n v="180"/>
    <x v="22"/>
    <n v="18"/>
    <x v="22"/>
    <n v="3.2486706983917677"/>
    <n v="1"/>
    <n v="366801"/>
    <n v="9708145.5999999903"/>
    <x v="4"/>
    <s v="TORA"/>
    <s v="50├ 60"/>
    <s v="Couratari"/>
    <s v="FOD"/>
    <n v="38.833806114422465"/>
    <n v="50"/>
    <x v="1"/>
    <s v="Inferior"/>
    <s v="Não"/>
    <x v="1"/>
    <n v="4.5111187595332813E-4"/>
    <n v="5.6840096370119339E-3"/>
  </r>
  <r>
    <n v="1"/>
    <x v="0"/>
    <n v="49"/>
    <n v="1505"/>
    <x v="10"/>
    <x v="10"/>
    <n v="170"/>
    <x v="12"/>
    <n v="22"/>
    <x v="12"/>
    <n v="3.5416749486239474"/>
    <n v="1"/>
    <n v="366797.799999999"/>
    <n v="9708149.6999999899"/>
    <x v="4"/>
    <s v="TORA"/>
    <s v="50├ 60"/>
    <s v="Astronium"/>
    <s v="FOD"/>
    <n v="40.107045659157627"/>
    <n v="50.107045659157627"/>
    <x v="1"/>
    <s v="Inferior"/>
    <s v="Não"/>
    <x v="1"/>
    <n v="4.0238065478553035E-4"/>
    <n v="6.1966620836971676E-3"/>
  </r>
  <r>
    <n v="1"/>
    <x v="0"/>
    <n v="49"/>
    <n v="1506"/>
    <x v="6"/>
    <x v="6"/>
    <n v="252"/>
    <x v="4"/>
    <n v="19"/>
    <x v="4"/>
    <n v="6.7211387115616361"/>
    <n v="1"/>
    <n v="366759.2"/>
    <n v="9708181.4000000004"/>
    <x v="1"/>
    <s v="TORA"/>
    <s v="80├ 90"/>
    <s v="Dimorphandra"/>
    <s v="FOD"/>
    <n v="39.788735772973837"/>
    <n v="50"/>
    <x v="1"/>
    <s v="Inferior"/>
    <s v="Não"/>
    <x v="0"/>
    <n v="8.8417927686852314E-4"/>
    <n v="1.1759584382351359E-2"/>
  </r>
  <r>
    <n v="1"/>
    <x v="0"/>
    <n v="49"/>
    <n v="1507"/>
    <x v="26"/>
    <x v="26"/>
    <n v="200"/>
    <x v="14"/>
    <n v="19"/>
    <x v="14"/>
    <n v="4.233521486244415"/>
    <n v="1"/>
    <n v="366759.59999999899"/>
    <n v="9708191.6999999899"/>
    <x v="4"/>
    <s v="TORA"/>
    <s v="60├ 70"/>
    <s v="Couratari"/>
    <s v="FOD"/>
    <n v="38.833806114422465"/>
    <n v="50"/>
    <x v="1"/>
    <s v="Inferior"/>
    <s v="Não"/>
    <x v="1"/>
    <n v="5.5692824191768894E-4"/>
    <n v="7.4071456175052626E-3"/>
  </r>
  <r>
    <n v="1"/>
    <x v="0"/>
    <n v="49"/>
    <n v="1508"/>
    <x v="15"/>
    <x v="15"/>
    <n v="128"/>
    <x v="11"/>
    <n v="18"/>
    <x v="11"/>
    <n v="1.6427845901990961"/>
    <n v="1"/>
    <n v="366743.09999999899"/>
    <n v="9708242.5999999903"/>
    <x v="0"/>
    <s v="TORETE"/>
    <s v="40├ 50"/>
    <s v="Lecythis"/>
    <s v="FOD"/>
    <n v="38.833806114422465"/>
    <n v="50"/>
    <x v="0"/>
    <s v="Inferior"/>
    <s v="Não"/>
    <x v="1"/>
    <n v="2.2811780788948541E-4"/>
    <n v="2.8742843794075158E-3"/>
  </r>
  <r>
    <n v="1"/>
    <x v="0"/>
    <n v="49"/>
    <n v="1509"/>
    <x v="5"/>
    <x v="5"/>
    <n v="299"/>
    <x v="263"/>
    <n v="20"/>
    <x v="263"/>
    <n v="9.9600277471509742"/>
    <n v="1"/>
    <n v="366737"/>
    <n v="9708249.3000000007"/>
    <x v="4"/>
    <s v="TORA"/>
    <s v="90├ 100"/>
    <s v="Tachigali"/>
    <s v="FOD"/>
    <n v="39.152116000606256"/>
    <n v="50"/>
    <x v="1"/>
    <s v="Inferior"/>
    <s v="Não"/>
    <x v="1"/>
    <n v="1.244748543892083E-3"/>
    <n v="1.7426479614489159E-2"/>
  </r>
  <r>
    <n v="1"/>
    <x v="0"/>
    <n v="49"/>
    <n v="1510"/>
    <x v="27"/>
    <x v="27"/>
    <n v="240"/>
    <x v="71"/>
    <n v="18"/>
    <x v="71"/>
    <n v="5.775414574918698"/>
    <n v="1"/>
    <n v="366721.7"/>
    <n v="9708265.5999999903"/>
    <x v="1"/>
    <s v="TORA"/>
    <s v="70├ 80"/>
    <s v="Parahancornia"/>
    <s v="FOD"/>
    <n v="39.788735772973837"/>
    <n v="50"/>
    <x v="1"/>
    <s v="Inferior"/>
    <s v="Não"/>
    <x v="0"/>
    <n v="8.0197666836147232E-4"/>
    <n v="1.010490602135455E-2"/>
  </r>
  <r>
    <n v="1"/>
    <x v="0"/>
    <n v="49"/>
    <n v="1511"/>
    <x v="26"/>
    <x v="26"/>
    <n v="190"/>
    <x v="41"/>
    <n v="23"/>
    <x v="41"/>
    <n v="4.6251222237220233"/>
    <n v="1"/>
    <n v="366713.2"/>
    <n v="9708261.0999999903"/>
    <x v="4"/>
    <s v="TORA"/>
    <s v="60├ 70"/>
    <s v="Couratari"/>
    <s v="FOD"/>
    <n v="38.833806114422465"/>
    <n v="50"/>
    <x v="1"/>
    <s v="Inferior"/>
    <s v="Não"/>
    <x v="1"/>
    <n v="5.0262773833071434E-4"/>
    <n v="8.0923065871244988E-3"/>
  </r>
  <r>
    <n v="1"/>
    <x v="0"/>
    <n v="49"/>
    <n v="1512"/>
    <x v="19"/>
    <x v="19"/>
    <n v="400"/>
    <x v="48"/>
    <n v="20"/>
    <x v="48"/>
    <n v="17.825353626292273"/>
    <n v="1"/>
    <n v="366635.7"/>
    <n v="9708293.4000000004"/>
    <x v="4"/>
    <s v="TORA"/>
    <s v="120├ 130"/>
    <s v="Piptadenia"/>
    <s v="FOD"/>
    <n v="39.788735772973837"/>
    <n v="50"/>
    <x v="1"/>
    <s v="Inferior"/>
    <s v="Não"/>
    <x v="1"/>
    <n v="2.2277129676707558E-3"/>
    <n v="3.1187981547390577E-2"/>
  </r>
  <r>
    <n v="1"/>
    <x v="0"/>
    <n v="49"/>
    <n v="1513"/>
    <x v="64"/>
    <x v="64"/>
    <n v="243"/>
    <x v="105"/>
    <n v="20"/>
    <x v="105"/>
    <n v="6.5785581642433293"/>
    <n v="1"/>
    <n v="366632.09999999899"/>
    <n v="9708295.3000000007"/>
    <x v="4"/>
    <s v="TORA"/>
    <s v="70├ 80"/>
    <s v="Cedrelinga"/>
    <s v="FOD"/>
    <n v="38.515496228238675"/>
    <n v="50"/>
    <x v="1"/>
    <s v="Inferior"/>
    <s v="Não"/>
    <x v="1"/>
    <n v="8.2215139392494054E-4"/>
    <n v="1.1510119514949166E-2"/>
  </r>
  <r>
    <n v="1"/>
    <x v="0"/>
    <n v="49"/>
    <n v="1514"/>
    <x v="30"/>
    <x v="30"/>
    <n v="190"/>
    <x v="41"/>
    <n v="22"/>
    <x v="41"/>
    <n v="4.4240299531254141"/>
    <n v="1"/>
    <n v="366633.7"/>
    <n v="9708315.4000000004"/>
    <x v="4"/>
    <s v="TORA"/>
    <s v="60├ 70"/>
    <s v="Apuleia"/>
    <s v="FOD"/>
    <n v="39.788735772973837"/>
    <n v="50"/>
    <x v="1"/>
    <s v="Inferior"/>
    <s v="Não"/>
    <x v="1"/>
    <n v="5.0262773833071434E-4"/>
    <n v="7.7404671702930002E-3"/>
  </r>
  <r>
    <n v="1"/>
    <x v="0"/>
    <n v="49"/>
    <n v="1515"/>
    <x v="30"/>
    <x v="30"/>
    <n v="169"/>
    <x v="146"/>
    <n v="17"/>
    <x v="146"/>
    <n v="2.7046464761403355"/>
    <n v="1"/>
    <n v="366627"/>
    <n v="9708313.1999999899"/>
    <x v="4"/>
    <s v="TORA"/>
    <s v="50├ 60"/>
    <s v="Apuleia"/>
    <s v="FOD"/>
    <n v="39.788735772973837"/>
    <n v="50"/>
    <x v="1"/>
    <s v="Inferior"/>
    <s v="Não"/>
    <x v="1"/>
    <n v="3.9766068793527795E-4"/>
    <n v="4.7321621864298072E-3"/>
  </r>
  <r>
    <n v="1"/>
    <x v="0"/>
    <n v="49"/>
    <n v="1516"/>
    <x v="33"/>
    <x v="33"/>
    <n v="160"/>
    <x v="1"/>
    <n v="15"/>
    <x v="1"/>
    <n v="2.1390424351550736"/>
    <n v="1"/>
    <n v="366618.4"/>
    <n v="9708310.1999999899"/>
    <x v="0"/>
    <s v="TORA"/>
    <s v="50├ 60"/>
    <s v="Dipteryx"/>
    <s v="FOD"/>
    <n v="39.152116000606256"/>
    <n v="80"/>
    <x v="0"/>
    <s v="Inferior"/>
    <s v="Vulneravel"/>
    <x v="1"/>
    <n v="3.5643407482732108E-4"/>
    <n v="3.7425577856868707E-3"/>
  </r>
  <r>
    <n v="1"/>
    <x v="0"/>
    <n v="49"/>
    <n v="1517"/>
    <x v="5"/>
    <x v="5"/>
    <n v="252"/>
    <x v="4"/>
    <n v="20"/>
    <x v="4"/>
    <n v="7.0748828542754056"/>
    <n v="1"/>
    <n v="366617.09999999899"/>
    <n v="9708308.5999999903"/>
    <x v="4"/>
    <s v="TORA"/>
    <s v="80├ 90"/>
    <s v="Tachigali"/>
    <s v="FOD"/>
    <n v="39.152116000606256"/>
    <n v="50"/>
    <x v="1"/>
    <s v="Inferior"/>
    <s v="Não"/>
    <x v="1"/>
    <n v="8.8417927686852314E-4"/>
    <n v="1.2378509876159325E-2"/>
  </r>
  <r>
    <n v="1"/>
    <x v="0"/>
    <n v="49"/>
    <n v="1518"/>
    <x v="17"/>
    <x v="17"/>
    <n v="160"/>
    <x v="1"/>
    <n v="21"/>
    <x v="1"/>
    <n v="2.9946594092171037"/>
    <n v="1"/>
    <n v="366629.4"/>
    <n v="9708324.5999999903"/>
    <x v="0"/>
    <s v="TORA"/>
    <s v="50├ 60"/>
    <s v="Buchenavia"/>
    <s v="FOD"/>
    <n v="41.38028520389279"/>
    <n v="51.38028520389279"/>
    <x v="0"/>
    <s v="Inferior"/>
    <s v="Não"/>
    <x v="0"/>
    <n v="3.5643407482732108E-4"/>
    <n v="5.2395808999616197E-3"/>
  </r>
  <r>
    <n v="1"/>
    <x v="0"/>
    <n v="49"/>
    <n v="1519"/>
    <x v="32"/>
    <x v="32"/>
    <n v="183"/>
    <x v="127"/>
    <n v="18"/>
    <x v="127"/>
    <n v="3.3578621301988236"/>
    <n v="2"/>
    <n v="366621.9"/>
    <n v="9708331.1999999899"/>
    <x v="1"/>
    <s v="TORA"/>
    <s v="50├ 60"/>
    <s v="Cordia"/>
    <s v="FOD"/>
    <n v="42.335214862444161"/>
    <n v="52.335214862444161"/>
    <x v="1"/>
    <s v="Inferior"/>
    <s v="Não"/>
    <x v="0"/>
    <n v="4.6627424733953712E-4"/>
    <n v="5.8750555164781672E-3"/>
  </r>
  <r>
    <n v="1"/>
    <x v="0"/>
    <n v="50"/>
    <n v="1520"/>
    <x v="32"/>
    <x v="32"/>
    <n v="186"/>
    <x v="24"/>
    <n v="16"/>
    <x v="24"/>
    <n v="3.0834296702760375"/>
    <n v="1"/>
    <n v="366597.4"/>
    <n v="9708287.5999999903"/>
    <x v="1"/>
    <s v="TORA"/>
    <s v="50├ 60"/>
    <s v="Cordia"/>
    <s v="FOD"/>
    <n v="42.335214862444161"/>
    <n v="52.335214862444161"/>
    <x v="1"/>
    <s v="Inferior"/>
    <s v="Não"/>
    <x v="0"/>
    <n v="4.8168723643460915E-4"/>
    <n v="5.394897048067622E-3"/>
  </r>
  <r>
    <n v="1"/>
    <x v="0"/>
    <n v="50"/>
    <n v="1521"/>
    <x v="63"/>
    <x v="63"/>
    <n v="163"/>
    <x v="237"/>
    <n v="15"/>
    <x v="237"/>
    <n v="2.2200085335794979"/>
    <n v="2"/>
    <n v="366626.09999999899"/>
    <n v="9708267.5"/>
    <x v="4"/>
    <s v="TORA"/>
    <s v="50├ 60"/>
    <s v="Ocotea"/>
    <s v="FOD"/>
    <n v="39.470425886790046"/>
    <n v="50"/>
    <x v="1"/>
    <s v="Inferior"/>
    <s v="Não"/>
    <x v="1"/>
    <n v="3.69925661487777E-4"/>
    <n v="3.8842194456216585E-3"/>
  </r>
  <r>
    <n v="1"/>
    <x v="0"/>
    <n v="50"/>
    <n v="1522"/>
    <x v="24"/>
    <x v="24"/>
    <n v="181"/>
    <x v="94"/>
    <n v="18"/>
    <x v="94"/>
    <n v="3.2848673070991574"/>
    <n v="1"/>
    <n v="366618"/>
    <n v="9708250.4000000004"/>
    <x v="1"/>
    <s v="TORA"/>
    <s v="50├ 60"/>
    <s v="Virola"/>
    <s v="FOD"/>
    <n v="38.197186342054884"/>
    <n v="50"/>
    <x v="1"/>
    <s v="Inferior"/>
    <s v="Não"/>
    <x v="0"/>
    <n v="4.5613815333663525E-4"/>
    <n v="5.7473407320416045E-3"/>
  </r>
  <r>
    <n v="1"/>
    <x v="0"/>
    <n v="50"/>
    <n v="1523"/>
    <x v="62"/>
    <x v="62"/>
    <n v="190"/>
    <x v="41"/>
    <n v="20"/>
    <x v="41"/>
    <n v="4.021845411932194"/>
    <n v="1"/>
    <n v="366618.299999999"/>
    <n v="9708247.5"/>
    <x v="1"/>
    <s v="TORA"/>
    <s v="60├ 70"/>
    <s v="Swartzia"/>
    <s v="FOD"/>
    <n v="42.335214862444161"/>
    <n v="52.335214862444161"/>
    <x v="1"/>
    <s v="Inferior"/>
    <s v="Não"/>
    <x v="0"/>
    <n v="5.0262773833071434E-4"/>
    <n v="7.0367883366299986E-3"/>
  </r>
  <r>
    <n v="1"/>
    <x v="0"/>
    <n v="50"/>
    <n v="1524"/>
    <x v="26"/>
    <x v="26"/>
    <n v="207"/>
    <x v="132"/>
    <n v="23"/>
    <x v="132"/>
    <n v="5.4898022760184215"/>
    <n v="1"/>
    <n v="366644.4"/>
    <n v="9708240.5"/>
    <x v="4"/>
    <s v="TORA"/>
    <s v="60├ 70"/>
    <s v="Couratari"/>
    <s v="FOD"/>
    <n v="38.833806114422465"/>
    <n v="50"/>
    <x v="1"/>
    <s v="Inferior"/>
    <s v="Não"/>
    <x v="1"/>
    <n v="5.9659545594827642E-4"/>
    <n v="9.6051868407672492E-3"/>
  </r>
  <r>
    <n v="1"/>
    <x v="0"/>
    <n v="50"/>
    <n v="1525"/>
    <x v="30"/>
    <x v="30"/>
    <n v="341"/>
    <x v="264"/>
    <n v="21"/>
    <x v="264"/>
    <n v="13.60242151418648"/>
    <n v="1"/>
    <n v="366680"/>
    <n v="9708219.5999999903"/>
    <x v="4"/>
    <s v="TORA"/>
    <s v="100├ 110"/>
    <s v="Apuleia"/>
    <s v="FOD"/>
    <n v="39.788735772973837"/>
    <n v="50"/>
    <x v="1"/>
    <s v="Inferior"/>
    <s v="Não"/>
    <x v="1"/>
    <n v="1.6190043224607697E-3"/>
    <n v="2.3799363540173316E-2"/>
  </r>
  <r>
    <n v="1"/>
    <x v="0"/>
    <n v="50"/>
    <n v="1526"/>
    <x v="15"/>
    <x v="15"/>
    <n v="150"/>
    <x v="37"/>
    <n v="20"/>
    <x v="37"/>
    <n v="2.5066903536973508"/>
    <n v="1"/>
    <n v="366675.7"/>
    <n v="9708199.1999999899"/>
    <x v="0"/>
    <s v="TORETE"/>
    <s v="40├ 50"/>
    <s v="Lecythis"/>
    <s v="FOD"/>
    <n v="38.833806114422465"/>
    <n v="50"/>
    <x v="0"/>
    <s v="Inferior"/>
    <s v="Não"/>
    <x v="1"/>
    <n v="3.1327213607870003E-4"/>
    <n v="4.3858099051018E-3"/>
  </r>
  <r>
    <n v="1"/>
    <x v="0"/>
    <n v="50"/>
    <n v="1527"/>
    <x v="11"/>
    <x v="11"/>
    <n v="152"/>
    <x v="35"/>
    <n v="21"/>
    <x v="35"/>
    <n v="2.7026801168184349"/>
    <n v="1"/>
    <n v="366677"/>
    <n v="9708188.6999999899"/>
    <x v="0"/>
    <s v="TORETE"/>
    <s v="40├ 50"/>
    <s v="Bowdichia"/>
    <s v="FOD"/>
    <n v="48.383102699936181"/>
    <n v="58.383102699936181"/>
    <x v="0"/>
    <s v="Inferior"/>
    <s v="Não"/>
    <x v="0"/>
    <n v="3.2168175253165715E-4"/>
    <n v="4.7287217622153602E-3"/>
  </r>
  <r>
    <n v="1"/>
    <x v="0"/>
    <n v="50"/>
    <n v="1528"/>
    <x v="23"/>
    <x v="23"/>
    <n v="306"/>
    <x v="199"/>
    <n v="18"/>
    <x v="199"/>
    <n v="9.3886583183522063"/>
    <n v="1"/>
    <n v="366730.09999999899"/>
    <n v="9708168.3000000007"/>
    <x v="4"/>
    <s v="TORA"/>
    <s v="90├ 100"/>
    <s v="Parkia"/>
    <s v="FOD"/>
    <n v="40.107045659157627"/>
    <n v="50.107045659157627"/>
    <x v="1"/>
    <s v="Inferior"/>
    <s v="Não"/>
    <x v="1"/>
    <n v="1.3037133215051181E-3"/>
    <n v="1.6426787850964485E-2"/>
  </r>
  <r>
    <n v="1"/>
    <x v="0"/>
    <n v="50"/>
    <n v="1529"/>
    <x v="26"/>
    <x v="26"/>
    <n v="279"/>
    <x v="96"/>
    <n v="21"/>
    <x v="96"/>
    <n v="9.1057532450339256"/>
    <n v="2"/>
    <n v="366733.2"/>
    <n v="9708149.4000000004"/>
    <x v="4"/>
    <s v="TORA"/>
    <s v="80├ 90"/>
    <s v="Couratari"/>
    <s v="FOD"/>
    <n v="38.833806114422465"/>
    <n v="50"/>
    <x v="1"/>
    <s v="Inferior"/>
    <s v="Não"/>
    <x v="1"/>
    <n v="1.0837962819778709E-3"/>
    <n v="1.5931805345074702E-2"/>
  </r>
  <r>
    <n v="1"/>
    <x v="0"/>
    <n v="50"/>
    <n v="1530"/>
    <x v="19"/>
    <x v="19"/>
    <n v="153"/>
    <x v="73"/>
    <n v="16"/>
    <x v="73"/>
    <n v="2.0863685151893794"/>
    <n v="1"/>
    <n v="366736"/>
    <n v="9708144.4000000004"/>
    <x v="0"/>
    <s v="TORETE"/>
    <s v="40├ 50"/>
    <s v="Piptadenia"/>
    <s v="FOD"/>
    <n v="39.788735772973837"/>
    <n v="50"/>
    <x v="0"/>
    <s v="Inferior"/>
    <s v="Não"/>
    <x v="1"/>
    <n v="3.2592833037627952E-4"/>
    <n v="3.6503973002143305E-3"/>
  </r>
  <r>
    <n v="1"/>
    <x v="0"/>
    <n v="50"/>
    <n v="1531"/>
    <x v="78"/>
    <x v="78"/>
    <n v="180"/>
    <x v="22"/>
    <n v="18"/>
    <x v="22"/>
    <n v="3.2486706983917677"/>
    <n v="1"/>
    <n v="366732.09999999899"/>
    <n v="9708141.0999999903"/>
    <x v="1"/>
    <s v="TORA"/>
    <s v="50├ 60"/>
    <s v="Tetragastris"/>
    <s v="FOD"/>
    <n v="44.563384065730695"/>
    <n v="54.563384065730695"/>
    <x v="1"/>
    <s v="Inferior"/>
    <s v="Não"/>
    <x v="0"/>
    <n v="4.5111187595332813E-4"/>
    <n v="5.6840096370119339E-3"/>
  </r>
  <r>
    <n v="1"/>
    <x v="0"/>
    <n v="50"/>
    <n v="1532"/>
    <x v="17"/>
    <x v="17"/>
    <n v="574"/>
    <x v="265"/>
    <n v="15"/>
    <x v="265"/>
    <n v="27.529810365826286"/>
    <n v="1"/>
    <n v="366761.7"/>
    <n v="9708111.4000000004"/>
    <x v="1"/>
    <s v="TORA"/>
    <s v="180├ 190"/>
    <s v="Buchenavia"/>
    <s v="FOD"/>
    <n v="41.38028520389279"/>
    <n v="51.38028520389279"/>
    <x v="1"/>
    <s v="Inferior"/>
    <s v="Não"/>
    <x v="0"/>
    <n v="4.5873622358518131E-3"/>
    <n v="4.8167303476444032E-2"/>
  </r>
  <r>
    <n v="1"/>
    <x v="0"/>
    <n v="50"/>
    <n v="1533"/>
    <x v="49"/>
    <x v="49"/>
    <n v="231"/>
    <x v="44"/>
    <n v="19"/>
    <x v="44"/>
    <n v="5.6476235006872075"/>
    <n v="1"/>
    <n v="366776.4"/>
    <n v="9708115.8000000007"/>
    <x v="1"/>
    <s v="TORA"/>
    <s v="70├ 80"/>
    <s v="Trattinnickia"/>
    <s v="FOD"/>
    <n v="47.7464829275686"/>
    <n v="57.7464829275686"/>
    <x v="1"/>
    <s v="Inferior"/>
    <s v="Não"/>
    <x v="0"/>
    <n v="7.4295619792424516E-4"/>
    <n v="9.881317432392461E-3"/>
  </r>
  <r>
    <n v="1"/>
    <x v="0"/>
    <n v="50"/>
    <n v="1534"/>
    <x v="23"/>
    <x v="23"/>
    <n v="180"/>
    <x v="22"/>
    <n v="20"/>
    <x v="22"/>
    <n v="3.6096341093241859"/>
    <n v="1"/>
    <n v="366787.4"/>
    <n v="9708130.0999999903"/>
    <x v="4"/>
    <s v="TORA"/>
    <s v="50├ 60"/>
    <s v="Parkia"/>
    <s v="FOD"/>
    <n v="40.107045659157627"/>
    <n v="50.107045659157627"/>
    <x v="1"/>
    <s v="Inferior"/>
    <s v="Não"/>
    <x v="1"/>
    <n v="4.5111187595332813E-4"/>
    <n v="6.3155662633465927E-3"/>
  </r>
  <r>
    <n v="1"/>
    <x v="0"/>
    <n v="50"/>
    <n v="1535"/>
    <x v="22"/>
    <x v="22"/>
    <n v="300"/>
    <x v="9"/>
    <n v="24"/>
    <x v="9"/>
    <n v="12.032113697747286"/>
    <n v="1"/>
    <n v="366839.9"/>
    <n v="9708055.4000000004"/>
    <x v="4"/>
    <s v="TORA"/>
    <s v="90├ 100"/>
    <s v="Hymenaea"/>
    <s v="FOD"/>
    <n v="41.38028520389279"/>
    <n v="51.38028520389279"/>
    <x v="1"/>
    <s v="Inferior"/>
    <s v="Não"/>
    <x v="1"/>
    <n v="1.2530885443148001E-3"/>
    <n v="2.1051887544488643E-2"/>
  </r>
  <r>
    <n v="1"/>
    <x v="0"/>
    <n v="50"/>
    <n v="1536"/>
    <x v="26"/>
    <x v="26"/>
    <n v="279"/>
    <x v="96"/>
    <n v="23"/>
    <x v="96"/>
    <n v="9.9729678397990611"/>
    <n v="1"/>
    <n v="366855.4"/>
    <n v="9708029.5999999903"/>
    <x v="4"/>
    <s v="TORA"/>
    <s v="80├ 90"/>
    <s v="Couratari"/>
    <s v="FOD"/>
    <n v="38.833806114422465"/>
    <n v="50"/>
    <x v="1"/>
    <s v="Inferior"/>
    <s v="Não"/>
    <x v="1"/>
    <n v="1.0837962819778709E-3"/>
    <n v="1.7449120139843718E-2"/>
  </r>
  <r>
    <n v="1"/>
    <x v="0"/>
    <n v="50"/>
    <n v="1537"/>
    <x v="5"/>
    <x v="5"/>
    <n v="400"/>
    <x v="48"/>
    <n v="17"/>
    <x v="48"/>
    <n v="15.151550582348433"/>
    <n v="1"/>
    <n v="366881.4"/>
    <n v="9708019.1999999899"/>
    <x v="4"/>
    <s v="TORA"/>
    <s v="120├ 130"/>
    <s v="Tachigali"/>
    <s v="FOD"/>
    <n v="39.152116000606256"/>
    <n v="50"/>
    <x v="1"/>
    <s v="Inferior"/>
    <s v="Não"/>
    <x v="1"/>
    <n v="2.2277129676707558E-3"/>
    <n v="2.6509784315281993E-2"/>
  </r>
  <r>
    <n v="1"/>
    <x v="0"/>
    <n v="50"/>
    <n v="1538"/>
    <x v="5"/>
    <x v="5"/>
    <n v="269"/>
    <x v="261"/>
    <n v="18"/>
    <x v="261"/>
    <n v="7.2554648273557634"/>
    <n v="1"/>
    <n v="366884.5"/>
    <n v="9708015"/>
    <x v="4"/>
    <s v="TORA"/>
    <s v="80├ 90"/>
    <s v="Tachigali"/>
    <s v="FOD"/>
    <n v="39.152116000606256"/>
    <n v="50"/>
    <x v="1"/>
    <s v="Inferior"/>
    <s v="Não"/>
    <x v="1"/>
    <n v="1.0074971128351475E-3"/>
    <n v="1.2694463621722859E-2"/>
  </r>
  <r>
    <n v="1"/>
    <x v="0"/>
    <n v="50"/>
    <n v="1539"/>
    <x v="41"/>
    <x v="41"/>
    <n v="215"/>
    <x v="18"/>
    <n v="21"/>
    <x v="18"/>
    <n v="5.407348874650804"/>
    <n v="1"/>
    <n v="366895.799999999"/>
    <n v="9708011.6999999899"/>
    <x v="1"/>
    <s v="TORA"/>
    <s v="60├ 70"/>
    <s v="Qualea"/>
    <s v="FOD"/>
    <n v="40.107045659157627"/>
    <n v="50.107045659157627"/>
    <x v="1"/>
    <s v="Inferior"/>
    <s v="Não"/>
    <x v="0"/>
    <n v="6.436001995661295E-4"/>
    <n v="9.4609229336221033E-3"/>
  </r>
  <r>
    <n v="1"/>
    <x v="0"/>
    <n v="50"/>
    <n v="1540"/>
    <x v="2"/>
    <x v="2"/>
    <n v="200"/>
    <x v="14"/>
    <n v="23"/>
    <x v="14"/>
    <n v="5.1247891675590287"/>
    <n v="1"/>
    <n v="366911.9"/>
    <n v="9708001.5"/>
    <x v="1"/>
    <s v="TORA"/>
    <s v="60├ 70"/>
    <s v="Parkia"/>
    <s v="FOD"/>
    <n v="39.788735772973837"/>
    <n v="50"/>
    <x v="1"/>
    <s v="Inferior"/>
    <s v="Não"/>
    <x v="0"/>
    <n v="5.5692824191768894E-4"/>
    <n v="8.9665446948747913E-3"/>
  </r>
  <r>
    <n v="1"/>
    <x v="0"/>
    <n v="50"/>
    <n v="1541"/>
    <x v="26"/>
    <x v="26"/>
    <n v="211"/>
    <x v="158"/>
    <n v="25"/>
    <x v="158"/>
    <n v="6.2000200687199882"/>
    <n v="1"/>
    <n v="366909.4"/>
    <n v="9707998.3000000007"/>
    <x v="4"/>
    <s v="TORA"/>
    <s v="60├ 70"/>
    <s v="Couratari"/>
    <s v="FOD"/>
    <n v="38.833806114422465"/>
    <n v="50"/>
    <x v="1"/>
    <s v="Inferior"/>
    <s v="Não"/>
    <x v="1"/>
    <n v="6.1987505646043581E-4"/>
    <n v="1.0847813488057627E-2"/>
  </r>
  <r>
    <n v="1"/>
    <x v="0"/>
    <n v="50"/>
    <n v="1542"/>
    <x v="17"/>
    <x v="17"/>
    <n v="213"/>
    <x v="151"/>
    <n v="20"/>
    <x v="151"/>
    <n v="5.0544904291953401"/>
    <n v="1"/>
    <n v="366933.299999999"/>
    <n v="9707963.6999999899"/>
    <x v="1"/>
    <s v="TORA"/>
    <s v="60├ 70"/>
    <s v="Buchenavia"/>
    <s v="FOD"/>
    <n v="41.38028520389279"/>
    <n v="51.38028520389279"/>
    <x v="1"/>
    <s v="Inferior"/>
    <s v="Não"/>
    <x v="0"/>
    <n v="6.3168193518909092E-4"/>
    <n v="8.843547092647272E-3"/>
  </r>
  <r>
    <n v="1"/>
    <x v="0"/>
    <n v="50"/>
    <n v="1543"/>
    <x v="45"/>
    <x v="45"/>
    <n v="240"/>
    <x v="71"/>
    <n v="25"/>
    <x v="71"/>
    <n v="8.0214091318315255"/>
    <n v="1"/>
    <n v="366952.2"/>
    <n v="9707952.1999999899"/>
    <x v="1"/>
    <s v="TORA"/>
    <s v="70├ 80"/>
    <s v="Mezilaurus"/>
    <s v="FOD"/>
    <n v="41.38028520389279"/>
    <n v="51.38028520389279"/>
    <x v="1"/>
    <s v="Inferior"/>
    <s v="Não"/>
    <x v="0"/>
    <n v="8.0197666836147232E-4"/>
    <n v="1.4034591696325763E-2"/>
  </r>
  <r>
    <n v="1"/>
    <x v="0"/>
    <n v="50"/>
    <n v="1544"/>
    <x v="42"/>
    <x v="42"/>
    <n v="300"/>
    <x v="9"/>
    <n v="14"/>
    <x v="9"/>
    <n v="7.018732990352583"/>
    <n v="1"/>
    <n v="366966.799999999"/>
    <n v="9707939.8000000007"/>
    <x v="1"/>
    <s v="TORA"/>
    <s v="90├ 100"/>
    <s v="Anacardium"/>
    <s v="FOD"/>
    <n v="57.295779513082323"/>
    <n v="67.295779513082323"/>
    <x v="1"/>
    <s v="Inferior"/>
    <s v="Não"/>
    <x v="0"/>
    <n v="1.2530885443148001E-3"/>
    <n v="1.228026773428504E-2"/>
  </r>
  <r>
    <n v="1"/>
    <x v="0"/>
    <n v="50"/>
    <n v="1545"/>
    <x v="26"/>
    <x v="26"/>
    <n v="213"/>
    <x v="151"/>
    <n v="24"/>
    <x v="151"/>
    <n v="6.0653885150344085"/>
    <n v="1"/>
    <n v="367018"/>
    <n v="9707887"/>
    <x v="4"/>
    <s v="TORA"/>
    <s v="60├ 70"/>
    <s v="Couratari"/>
    <s v="FOD"/>
    <n v="38.833806114422465"/>
    <n v="50"/>
    <x v="1"/>
    <s v="Inferior"/>
    <s v="Não"/>
    <x v="1"/>
    <n v="6.3168193518909092E-4"/>
    <n v="1.0612256511176726E-2"/>
  </r>
  <r>
    <n v="1"/>
    <x v="0"/>
    <n v="50"/>
    <n v="1546"/>
    <x v="82"/>
    <x v="82"/>
    <n v="191"/>
    <x v="52"/>
    <n v="19"/>
    <x v="52"/>
    <n v="3.861077433492063"/>
    <n v="1"/>
    <n v="367048.4"/>
    <n v="9707885.5"/>
    <x v="1"/>
    <s v="TORA"/>
    <s v="60├ 70"/>
    <s v="Caryocar"/>
    <s v="FOD"/>
    <n v="41.38028520389279"/>
    <n v="51.38028520389279"/>
    <x v="1"/>
    <s v="Inferior"/>
    <s v="Não"/>
    <x v="1"/>
    <n v="5.0793247983498034E-4"/>
    <n v="6.7555019818052375E-3"/>
  </r>
  <r>
    <n v="1"/>
    <x v="0"/>
    <n v="50"/>
    <n v="1547"/>
    <x v="42"/>
    <x v="42"/>
    <n v="293"/>
    <x v="266"/>
    <n v="17"/>
    <x v="266"/>
    <n v="8.1296591621501939"/>
    <n v="1"/>
    <n v="367082.9"/>
    <n v="9707861.5999999903"/>
    <x v="1"/>
    <s v="TORA"/>
    <s v="90├ 100"/>
    <s v="Anacardium"/>
    <s v="FOD"/>
    <n v="57.295779513082323"/>
    <n v="67.295779513082323"/>
    <x v="1"/>
    <s v="Inferior"/>
    <s v="Não"/>
    <x v="0"/>
    <n v="1.1952933160097922E-3"/>
    <n v="1.4223990460516528E-2"/>
  </r>
  <r>
    <n v="1"/>
    <x v="0"/>
    <n v="50"/>
    <n v="1548"/>
    <x v="5"/>
    <x v="5"/>
    <n v="279"/>
    <x v="96"/>
    <n v="17"/>
    <x v="96"/>
    <n v="7.3713240555036545"/>
    <n v="1"/>
    <n v="367075.59999999899"/>
    <n v="9707852"/>
    <x v="4"/>
    <s v="TORA"/>
    <s v="80├ 90"/>
    <s v="Tachigali"/>
    <s v="FOD"/>
    <n v="39.152116000606256"/>
    <n v="50"/>
    <x v="1"/>
    <s v="Inferior"/>
    <s v="Não"/>
    <x v="1"/>
    <n v="1.0837962819778709E-3"/>
    <n v="1.2897175755536663E-2"/>
  </r>
  <r>
    <n v="1"/>
    <x v="0"/>
    <n v="50"/>
    <n v="1549"/>
    <x v="19"/>
    <x v="19"/>
    <n v="400"/>
    <x v="48"/>
    <n v="19"/>
    <x v="48"/>
    <n v="16.93408594497766"/>
    <n v="1"/>
    <n v="367071.9"/>
    <n v="9707847.1999999899"/>
    <x v="4"/>
    <s v="TORA"/>
    <s v="120├ 130"/>
    <s v="Piptadenia"/>
    <s v="FOD"/>
    <n v="39.788735772973837"/>
    <n v="50"/>
    <x v="1"/>
    <s v="Inferior"/>
    <s v="Não"/>
    <x v="1"/>
    <n v="2.2277129676707558E-3"/>
    <n v="2.962858247002105E-2"/>
  </r>
  <r>
    <n v="1"/>
    <x v="0"/>
    <n v="50"/>
    <n v="1550"/>
    <x v="75"/>
    <x v="75"/>
    <n v="248"/>
    <x v="117"/>
    <n v="20"/>
    <x v="117"/>
    <n v="6.8520659339467525"/>
    <n v="1"/>
    <n v="367077.7"/>
    <n v="9707829.3000000007"/>
    <x v="1"/>
    <s v="TORA"/>
    <s v="70├ 80"/>
    <s v="Copaifera"/>
    <s v="FOD"/>
    <n v="51.884511447957884"/>
    <n v="61.884511447957884"/>
    <x v="1"/>
    <s v="Inferior"/>
    <s v="Não"/>
    <x v="0"/>
    <n v="8.5633286477263882E-4"/>
    <n v="1.1988660106816942E-2"/>
  </r>
  <r>
    <n v="1"/>
    <x v="0"/>
    <n v="50"/>
    <n v="1551"/>
    <x v="5"/>
    <x v="5"/>
    <n v="201"/>
    <x v="203"/>
    <n v="17"/>
    <x v="203"/>
    <n v="3.8258612192341199"/>
    <n v="1"/>
    <n v="367097"/>
    <n v="9707834.9000000004"/>
    <x v="4"/>
    <s v="TORA"/>
    <s v="60├ 70"/>
    <s v="Tachigali"/>
    <s v="FOD"/>
    <n v="39.152116000606256"/>
    <n v="50"/>
    <x v="1"/>
    <s v="Inferior"/>
    <s v="Não"/>
    <x v="1"/>
    <n v="5.6251144754291399E-4"/>
    <n v="6.6938862257606754E-3"/>
  </r>
  <r>
    <n v="1"/>
    <x v="0"/>
    <n v="50"/>
    <n v="1552"/>
    <x v="34"/>
    <x v="34"/>
    <n v="203"/>
    <x v="56"/>
    <n v="19"/>
    <x v="56"/>
    <n v="4.3614796731661531"/>
    <n v="1"/>
    <n v="367127.2"/>
    <n v="9707783.0999999903"/>
    <x v="4"/>
    <s v="TORA"/>
    <s v="60├ 70"/>
    <s v="Lecythis"/>
    <s v="FOD"/>
    <n v="40.743665431525208"/>
    <n v="50.743665431525208"/>
    <x v="1"/>
    <s v="Inferior"/>
    <s v="Não"/>
    <x v="1"/>
    <n v="5.7376139802965123E-4"/>
    <n v="7.63102659379436E-3"/>
  </r>
  <r>
    <n v="1"/>
    <x v="0"/>
    <n v="50"/>
    <n v="1553"/>
    <x v="26"/>
    <x v="26"/>
    <n v="182"/>
    <x v="97"/>
    <n v="22"/>
    <x v="97"/>
    <n v="4.0593232179314738"/>
    <n v="1"/>
    <n v="367134.9"/>
    <n v="9707798"/>
    <x v="4"/>
    <s v="TORA"/>
    <s v="50├ 60"/>
    <s v="Couratari"/>
    <s v="FOD"/>
    <n v="38.833806114422465"/>
    <n v="50"/>
    <x v="1"/>
    <s v="Inferior"/>
    <s v="Não"/>
    <x v="1"/>
    <n v="4.6119227713203821E-4"/>
    <n v="7.102361067833388E-3"/>
  </r>
  <r>
    <n v="1"/>
    <x v="0"/>
    <n v="50"/>
    <n v="1554"/>
    <x v="41"/>
    <x v="41"/>
    <n v="180"/>
    <x v="22"/>
    <n v="18"/>
    <x v="22"/>
    <n v="3.2486706983917677"/>
    <n v="1"/>
    <n v="367143.799999999"/>
    <n v="9707804.8000000007"/>
    <x v="1"/>
    <s v="TORA"/>
    <s v="50├ 60"/>
    <s v="Qualea"/>
    <s v="FOD"/>
    <n v="40.107045659157627"/>
    <n v="50.107045659157627"/>
    <x v="1"/>
    <s v="Inferior"/>
    <s v="Não"/>
    <x v="0"/>
    <n v="4.5111187595332813E-4"/>
    <n v="5.6840096370119339E-3"/>
  </r>
  <r>
    <n v="1"/>
    <x v="0"/>
    <n v="50"/>
    <n v="1555"/>
    <x v="63"/>
    <x v="63"/>
    <n v="181"/>
    <x v="94"/>
    <n v="19"/>
    <x v="94"/>
    <n v="3.4673599352713329"/>
    <n v="1"/>
    <n v="367146.59999999899"/>
    <n v="9707805"/>
    <x v="4"/>
    <s v="TORA"/>
    <s v="50├ 60"/>
    <s v="Ocotea"/>
    <s v="FOD"/>
    <n v="39.470425886790046"/>
    <n v="50"/>
    <x v="1"/>
    <s v="Inferior"/>
    <s v="Não"/>
    <x v="1"/>
    <n v="4.5613815333663525E-4"/>
    <n v="6.0666374393772487E-3"/>
  </r>
  <r>
    <n v="1"/>
    <x v="0"/>
    <n v="50"/>
    <n v="1556"/>
    <x v="5"/>
    <x v="5"/>
    <n v="283"/>
    <x v="171"/>
    <n v="17"/>
    <x v="171"/>
    <n v="7.5842033411856509"/>
    <n v="1"/>
    <n v="367147.299999999"/>
    <n v="9707783"/>
    <x v="4"/>
    <s v="TORA"/>
    <s v="90├ 100"/>
    <s v="Tachigali"/>
    <s v="FOD"/>
    <n v="39.152116000606256"/>
    <n v="50"/>
    <x v="1"/>
    <s v="Inferior"/>
    <s v="Não"/>
    <x v="1"/>
    <n v="1.1150956491736452E-3"/>
    <n v="1.3269638225166377E-2"/>
  </r>
  <r>
    <n v="1"/>
    <x v="0"/>
    <n v="50"/>
    <n v="1557"/>
    <x v="5"/>
    <x v="5"/>
    <n v="340"/>
    <x v="121"/>
    <n v="18"/>
    <x v="121"/>
    <n v="11.590936195496555"/>
    <n v="1"/>
    <n v="367151"/>
    <n v="9707779.5999999903"/>
    <x v="4"/>
    <s v="TORA"/>
    <s v="100├ 110"/>
    <s v="Tachigali"/>
    <s v="FOD"/>
    <n v="39.152116000606256"/>
    <n v="50"/>
    <x v="1"/>
    <s v="Inferior"/>
    <s v="Não"/>
    <x v="1"/>
    <n v="1.6095226191421214E-3"/>
    <n v="2.0279985001190732E-2"/>
  </r>
  <r>
    <n v="1"/>
    <x v="0"/>
    <n v="50"/>
    <n v="1558"/>
    <x v="46"/>
    <x v="46"/>
    <n v="269"/>
    <x v="261"/>
    <n v="20"/>
    <x v="261"/>
    <n v="8.0616275859508484"/>
    <n v="1"/>
    <n v="367182.299999999"/>
    <n v="9707746.5"/>
    <x v="1"/>
    <s v="TORA"/>
    <s v="80├ 90"/>
    <s v="Aspidosperma"/>
    <s v="FOD"/>
    <n v="41.38028520389279"/>
    <n v="51.38028520389279"/>
    <x v="1"/>
    <s v="Inferior"/>
    <s v="Não"/>
    <x v="0"/>
    <n v="1.0074971128351475E-3"/>
    <n v="1.4104959579692065E-2"/>
  </r>
  <r>
    <n v="1"/>
    <x v="0"/>
    <n v="50"/>
    <n v="1559"/>
    <x v="19"/>
    <x v="19"/>
    <n v="205"/>
    <x v="162"/>
    <n v="19"/>
    <x v="162"/>
    <n v="4.4478435114855399"/>
    <n v="1"/>
    <n v="367188.59999999899"/>
    <n v="9707751.5"/>
    <x v="4"/>
    <s v="TORA"/>
    <s v="60├ 70"/>
    <s v="Piptadenia"/>
    <s v="FOD"/>
    <n v="39.788735772973837"/>
    <n v="50"/>
    <x v="1"/>
    <s v="Inferior"/>
    <s v="Não"/>
    <x v="1"/>
    <n v="5.8512273416477215E-4"/>
    <n v="7.7821323643914682E-3"/>
  </r>
  <r>
    <n v="1"/>
    <x v="0"/>
    <n v="50"/>
    <n v="1560"/>
    <x v="23"/>
    <x v="23"/>
    <n v="169"/>
    <x v="146"/>
    <n v="20"/>
    <x v="146"/>
    <n v="3.1819370307533359"/>
    <n v="1"/>
    <n v="367190.59999999899"/>
    <n v="9707752.5"/>
    <x v="4"/>
    <s v="TORA"/>
    <s v="50├ 60"/>
    <s v="Parkia"/>
    <s v="FOD"/>
    <n v="40.107045659157627"/>
    <n v="50.107045659157627"/>
    <x v="1"/>
    <s v="Inferior"/>
    <s v="Não"/>
    <x v="1"/>
    <n v="3.9766068793527795E-4"/>
    <n v="5.5672496310938905E-3"/>
  </r>
  <r>
    <n v="1"/>
    <x v="0"/>
    <n v="50"/>
    <n v="1561"/>
    <x v="26"/>
    <x v="26"/>
    <n v="150"/>
    <x v="37"/>
    <n v="20"/>
    <x v="37"/>
    <n v="2.5066903536973508"/>
    <n v="1"/>
    <n v="367202.5"/>
    <n v="9707727.0999999903"/>
    <x v="0"/>
    <s v="TORETE"/>
    <s v="40├ 50"/>
    <s v="Couratari"/>
    <s v="FOD"/>
    <n v="38.833806114422465"/>
    <n v="50"/>
    <x v="0"/>
    <s v="Inferior"/>
    <s v="Não"/>
    <x v="1"/>
    <n v="3.1327213607870003E-4"/>
    <n v="4.3858099051018E-3"/>
  </r>
  <r>
    <n v="1"/>
    <x v="0"/>
    <n v="50"/>
    <n v="1562"/>
    <x v="5"/>
    <x v="5"/>
    <n v="300"/>
    <x v="9"/>
    <n v="18"/>
    <x v="9"/>
    <n v="9.0240852733104635"/>
    <n v="1"/>
    <n v="367191.9"/>
    <n v="9707723.0999999903"/>
    <x v="4"/>
    <s v="TORA"/>
    <s v="90├ 100"/>
    <s v="Tachigali"/>
    <s v="FOD"/>
    <n v="39.152116000606256"/>
    <n v="50"/>
    <x v="1"/>
    <s v="Inferior"/>
    <s v="Não"/>
    <x v="1"/>
    <n v="1.2530885443148001E-3"/>
    <n v="1.578891565836648E-2"/>
  </r>
  <r>
    <n v="1"/>
    <x v="0"/>
    <n v="50"/>
    <n v="1563"/>
    <x v="19"/>
    <x v="19"/>
    <n v="193"/>
    <x v="60"/>
    <n v="15"/>
    <x v="60"/>
    <n v="3.1123902994957544"/>
    <n v="1"/>
    <n v="367224.4"/>
    <n v="9707699.8000000007"/>
    <x v="4"/>
    <s v="TORA"/>
    <s v="60├ 70"/>
    <s v="Piptadenia"/>
    <s v="FOD"/>
    <n v="39.788735772973837"/>
    <n v="50"/>
    <x v="1"/>
    <s v="Inferior"/>
    <s v="Não"/>
    <x v="1"/>
    <n v="5.1862550207979992E-4"/>
    <n v="5.4455677718378984E-3"/>
  </r>
  <r>
    <n v="1"/>
    <x v="0"/>
    <n v="50"/>
    <n v="1564"/>
    <x v="63"/>
    <x v="63"/>
    <n v="192"/>
    <x v="55"/>
    <n v="20"/>
    <x v="55"/>
    <n v="4.1069614754977399"/>
    <n v="1"/>
    <n v="367235"/>
    <n v="9707689.0999999903"/>
    <x v="4"/>
    <s v="TORA"/>
    <s v="60├ 70"/>
    <s v="Ocotea"/>
    <s v="FOD"/>
    <n v="39.470425886790046"/>
    <n v="50"/>
    <x v="1"/>
    <s v="Inferior"/>
    <s v="Não"/>
    <x v="1"/>
    <n v="5.1326506775134213E-4"/>
    <n v="7.1857109485187892E-3"/>
  </r>
  <r>
    <n v="1"/>
    <x v="0"/>
    <n v="50"/>
    <n v="1565"/>
    <x v="64"/>
    <x v="64"/>
    <n v="400"/>
    <x v="48"/>
    <n v="23"/>
    <x v="48"/>
    <n v="20.499156670236115"/>
    <n v="1"/>
    <n v="367299.5"/>
    <n v="9707653.0999999903"/>
    <x v="4"/>
    <s v="TORA"/>
    <s v="120├ 130"/>
    <s v="Cedrelinga"/>
    <s v="FOD"/>
    <n v="38.515496228238675"/>
    <n v="50"/>
    <x v="1"/>
    <s v="Inferior"/>
    <s v="Não"/>
    <x v="1"/>
    <n v="2.2277129676707558E-3"/>
    <n v="3.5866178779499165E-2"/>
  </r>
  <r>
    <n v="1"/>
    <x v="0"/>
    <n v="50"/>
    <n v="1566"/>
    <x v="15"/>
    <x v="15"/>
    <n v="305"/>
    <x v="219"/>
    <n v="21"/>
    <x v="219"/>
    <n v="10.881960607125819"/>
    <n v="1"/>
    <n v="367336.799999999"/>
    <n v="9707621.3000000007"/>
    <x v="4"/>
    <s v="TORA"/>
    <s v="90├ 100"/>
    <s v="Lecythis"/>
    <s v="FOD"/>
    <n v="38.833806114422465"/>
    <n v="50"/>
    <x v="1"/>
    <s v="Inferior"/>
    <s v="Não"/>
    <x v="1"/>
    <n v="1.2952062426098256E-3"/>
    <n v="1.9039531766364436E-2"/>
  </r>
  <r>
    <n v="1"/>
    <x v="0"/>
    <n v="50"/>
    <n v="1567"/>
    <x v="63"/>
    <x v="63"/>
    <n v="179"/>
    <x v="150"/>
    <n v="19"/>
    <x v="150"/>
    <n v="3.391156548518933"/>
    <n v="1"/>
    <n v="367368"/>
    <n v="9707596.1999999899"/>
    <x v="4"/>
    <s v="TORA"/>
    <s v="50├ 60"/>
    <s v="Ocotea"/>
    <s v="FOD"/>
    <n v="39.470425886790046"/>
    <n v="50"/>
    <x v="1"/>
    <s v="Inferior"/>
    <s v="Não"/>
    <x v="1"/>
    <n v="4.4611344498211684E-4"/>
    <n v="5.9333088182621533E-3"/>
  </r>
  <r>
    <n v="1"/>
    <x v="0"/>
    <n v="50"/>
    <n v="1568"/>
    <x v="26"/>
    <x v="26"/>
    <n v="188"/>
    <x v="267"/>
    <n v="20"/>
    <x v="267"/>
    <n v="3.9376206160479637"/>
    <n v="1"/>
    <n v="367372.59999999899"/>
    <n v="9707590.8000000007"/>
    <x v="4"/>
    <s v="TORA"/>
    <s v="50├ 60"/>
    <s v="Couratari"/>
    <s v="FOD"/>
    <n v="38.833806114422465"/>
    <n v="50"/>
    <x v="1"/>
    <s v="Inferior"/>
    <s v="Não"/>
    <x v="1"/>
    <n v="4.9210179455847001E-4"/>
    <n v="6.8894251238185789E-3"/>
  </r>
  <r>
    <n v="1"/>
    <x v="0"/>
    <n v="51"/>
    <n v="1569"/>
    <x v="19"/>
    <x v="19"/>
    <n v="267"/>
    <x v="183"/>
    <n v="16"/>
    <x v="183"/>
    <n v="6.35375817332375"/>
    <n v="1"/>
    <n v="367340"/>
    <n v="9707544.6999999899"/>
    <x v="4"/>
    <s v="TORA"/>
    <s v="80├ 90"/>
    <s v="Piptadenia"/>
    <s v="FOD"/>
    <n v="39.788735772973837"/>
    <n v="50"/>
    <x v="1"/>
    <s v="Inferior"/>
    <s v="Não"/>
    <x v="1"/>
    <n v="9.9257143595175325E-4"/>
    <n v="1.1116800082659636E-2"/>
  </r>
  <r>
    <n v="1"/>
    <x v="0"/>
    <n v="51"/>
    <n v="1570"/>
    <x v="63"/>
    <x v="63"/>
    <n v="135"/>
    <x v="25"/>
    <n v="14"/>
    <x v="25"/>
    <n v="1.421293430546398"/>
    <n v="1"/>
    <n v="367347.9"/>
    <n v="9707555"/>
    <x v="0"/>
    <s v="TORETE"/>
    <s v="40├ 50"/>
    <s v="Ocotea"/>
    <s v="FOD"/>
    <n v="39.470425886790046"/>
    <n v="50"/>
    <x v="0"/>
    <s v="Inferior"/>
    <s v="Não"/>
    <x v="1"/>
    <n v="2.53750430223747E-4"/>
    <n v="2.4867542161927207E-3"/>
  </r>
  <r>
    <n v="1"/>
    <x v="0"/>
    <n v="51"/>
    <n v="1571"/>
    <x v="26"/>
    <x v="26"/>
    <n v="176"/>
    <x v="124"/>
    <n v="18"/>
    <x v="124"/>
    <n v="3.1058896158451668"/>
    <n v="1"/>
    <n v="367335.2"/>
    <n v="9707566.3000000007"/>
    <x v="4"/>
    <s v="TORA"/>
    <s v="50├ 60"/>
    <s v="Couratari"/>
    <s v="FOD"/>
    <n v="38.833806114422465"/>
    <n v="50"/>
    <x v="1"/>
    <s v="Inferior"/>
    <s v="Não"/>
    <x v="1"/>
    <n v="4.3128523054105841E-4"/>
    <n v="5.434193904817336E-3"/>
  </r>
  <r>
    <n v="1"/>
    <x v="0"/>
    <n v="51"/>
    <n v="1572"/>
    <x v="26"/>
    <x v="26"/>
    <n v="174"/>
    <x v="126"/>
    <n v="17"/>
    <x v="126"/>
    <n v="2.8670521589448832"/>
    <n v="1"/>
    <n v="367309.2"/>
    <n v="9707565.3000000007"/>
    <x v="4"/>
    <s v="TORA"/>
    <s v="50├ 60"/>
    <s v="Couratari"/>
    <s v="FOD"/>
    <n v="38.833806114422465"/>
    <n v="50"/>
    <x v="1"/>
    <s v="Inferior"/>
    <s v="Não"/>
    <x v="1"/>
    <n v="4.2153898630749889E-4"/>
    <n v="5.0163139370592363E-3"/>
  </r>
  <r>
    <n v="1"/>
    <x v="0"/>
    <n v="51"/>
    <n v="1573"/>
    <x v="33"/>
    <x v="33"/>
    <n v="246"/>
    <x v="59"/>
    <n v="16"/>
    <x v="59"/>
    <n v="5.3935955002435172"/>
    <n v="1"/>
    <n v="367306.5"/>
    <n v="9707565"/>
    <x v="0"/>
    <s v="TORA"/>
    <s v="70├ 80"/>
    <s v="Dipteryx"/>
    <s v="FOD"/>
    <n v="39.152116000606256"/>
    <n v="80"/>
    <x v="0"/>
    <s v="Inferior"/>
    <s v="Vulneravel"/>
    <x v="1"/>
    <n v="8.4257673719727181E-4"/>
    <n v="9.4368594566094435E-3"/>
  </r>
  <r>
    <n v="1"/>
    <x v="0"/>
    <n v="51"/>
    <n v="1574"/>
    <x v="26"/>
    <x v="26"/>
    <n v="312"/>
    <x v="76"/>
    <n v="20"/>
    <x v="76"/>
    <n v="10.844945146236219"/>
    <n v="1"/>
    <n v="367327.2"/>
    <n v="9707590.6999999899"/>
    <x v="4"/>
    <s v="TORA"/>
    <s v="90├ 100"/>
    <s v="Couratari"/>
    <s v="FOD"/>
    <n v="38.833806114422465"/>
    <n v="50"/>
    <x v="1"/>
    <s v="Inferior"/>
    <s v="Não"/>
    <x v="1"/>
    <n v="1.3553405695308877E-3"/>
    <n v="1.8974767973432425E-2"/>
  </r>
  <r>
    <n v="1"/>
    <x v="0"/>
    <n v="51"/>
    <n v="1575"/>
    <x v="5"/>
    <x v="5"/>
    <n v="247"/>
    <x v="74"/>
    <n v="16"/>
    <x v="74"/>
    <n v="5.4375349969323263"/>
    <n v="1"/>
    <n v="367293.7"/>
    <n v="9707569.6999999899"/>
    <x v="4"/>
    <s v="TORA"/>
    <s v="70├ 80"/>
    <s v="Tachigali"/>
    <s v="FOD"/>
    <n v="39.152116000606256"/>
    <n v="50"/>
    <x v="1"/>
    <s v="Inferior"/>
    <s v="Não"/>
    <x v="1"/>
    <n v="8.4944087777890709E-4"/>
    <n v="9.5137378311237579E-3"/>
  </r>
  <r>
    <n v="1"/>
    <x v="0"/>
    <n v="51"/>
    <n v="1576"/>
    <x v="10"/>
    <x v="10"/>
    <n v="154"/>
    <x v="111"/>
    <n v="18"/>
    <x v="111"/>
    <n v="2.3779467371314551"/>
    <n v="1"/>
    <n v="367302.7"/>
    <n v="9707603.0999999903"/>
    <x v="0"/>
    <s v="TORETE"/>
    <s v="40├ 50"/>
    <s v="Astronium"/>
    <s v="FOD"/>
    <n v="40.107045659157627"/>
    <n v="50.107045659157627"/>
    <x v="0"/>
    <s v="Inferior"/>
    <s v="Não"/>
    <x v="1"/>
    <n v="3.3020275463299778E-4"/>
    <n v="4.1605547083757716E-3"/>
  </r>
  <r>
    <n v="1"/>
    <x v="0"/>
    <n v="51"/>
    <n v="1577"/>
    <x v="26"/>
    <x v="26"/>
    <n v="323"/>
    <x v="101"/>
    <n v="20"/>
    <x v="101"/>
    <n v="11.623133240484043"/>
    <n v="1"/>
    <n v="367284.09999999899"/>
    <n v="9707598.3000000007"/>
    <x v="4"/>
    <s v="TORA"/>
    <s v="100├ 110"/>
    <s v="Couratari"/>
    <s v="FOD"/>
    <n v="38.833806114422465"/>
    <n v="50"/>
    <x v="1"/>
    <s v="Inferior"/>
    <s v="Não"/>
    <x v="1"/>
    <n v="1.4525941637757644E-3"/>
    <n v="2.03363182928607E-2"/>
  </r>
  <r>
    <n v="1"/>
    <x v="0"/>
    <n v="51"/>
    <n v="1578"/>
    <x v="19"/>
    <x v="19"/>
    <n v="132"/>
    <x v="5"/>
    <n v="12"/>
    <x v="5"/>
    <n v="1.1647086059419374"/>
    <n v="1"/>
    <n v="367272.4"/>
    <n v="9707599.4000000004"/>
    <x v="0"/>
    <s v="TORETE"/>
    <s v="40├ 50"/>
    <s v="Piptadenia"/>
    <s v="FOD"/>
    <n v="39.788735772973837"/>
    <n v="50"/>
    <x v="0"/>
    <s v="Inferior"/>
    <s v="Não"/>
    <x v="1"/>
    <n v="2.4259794217934533E-4"/>
    <n v="2.0378227143065006E-3"/>
  </r>
  <r>
    <n v="1"/>
    <x v="0"/>
    <n v="51"/>
    <n v="1579"/>
    <x v="5"/>
    <x v="5"/>
    <n v="197"/>
    <x v="202"/>
    <n v="13"/>
    <x v="202"/>
    <n v="2.8103731048362808"/>
    <n v="2"/>
    <n v="367265.299999999"/>
    <n v="9707644.5"/>
    <x v="4"/>
    <s v="TORA"/>
    <s v="60├ 70"/>
    <s v="Tachigali"/>
    <s v="FOD"/>
    <n v="39.152116000606256"/>
    <n v="50"/>
    <x v="1"/>
    <s v="Inferior"/>
    <s v="Não"/>
    <x v="1"/>
    <n v="5.403457035145897E-4"/>
    <n v="4.9171459019827658E-3"/>
  </r>
  <r>
    <n v="1"/>
    <x v="0"/>
    <n v="51"/>
    <n v="1580"/>
    <x v="7"/>
    <x v="7"/>
    <n v="273"/>
    <x v="62"/>
    <n v="17"/>
    <x v="62"/>
    <n v="7.0576869584490414"/>
    <n v="3"/>
    <n v="367247.299999999"/>
    <n v="9707660.4000000004"/>
    <x v="2"/>
    <s v="TORA"/>
    <s v="80├ 90"/>
    <s v="Aspidosperma"/>
    <s v="FOD"/>
    <n v="47.109863155201019"/>
    <n v="57.109863155201019"/>
    <x v="1"/>
    <s v="Inferior"/>
    <s v="Não"/>
    <x v="0"/>
    <n v="1.0376826235470862E-3"/>
    <n v="1.2348423220210325E-2"/>
  </r>
  <r>
    <n v="1"/>
    <x v="0"/>
    <n v="51"/>
    <n v="1581"/>
    <x v="39"/>
    <x v="39"/>
    <n v="260"/>
    <x v="159"/>
    <n v="20"/>
    <x v="159"/>
    <n v="7.5312119071084878"/>
    <n v="1"/>
    <n v="367242.5"/>
    <n v="9707667.3000000007"/>
    <x v="3"/>
    <s v="TORA"/>
    <s v="80├ 90"/>
    <s v="Bertholletia"/>
    <s v="FOD"/>
    <n v="41.38028520389279"/>
    <n v="51.38028520389279"/>
    <x v="1"/>
    <s v="Inferior"/>
    <s v="Protegida"/>
    <x v="0"/>
    <n v="9.4120872884089456E-4"/>
    <n v="1.3176922203772522E-2"/>
  </r>
  <r>
    <n v="1"/>
    <x v="0"/>
    <n v="51"/>
    <n v="1582"/>
    <x v="5"/>
    <x v="5"/>
    <n v="300"/>
    <x v="9"/>
    <n v="18"/>
    <x v="9"/>
    <n v="9.0240852733104635"/>
    <n v="1"/>
    <n v="367180.59999999899"/>
    <n v="9707721.0999999903"/>
    <x v="4"/>
    <s v="TORA"/>
    <s v="90├ 100"/>
    <s v="Tachigali"/>
    <s v="FOD"/>
    <n v="39.152116000606256"/>
    <n v="50"/>
    <x v="1"/>
    <s v="Inferior"/>
    <s v="Não"/>
    <x v="1"/>
    <n v="1.2530885443148001E-3"/>
    <n v="1.578891565836648E-2"/>
  </r>
  <r>
    <n v="1"/>
    <x v="0"/>
    <n v="51"/>
    <n v="1583"/>
    <x v="19"/>
    <x v="19"/>
    <n v="247"/>
    <x v="74"/>
    <n v="15"/>
    <x v="74"/>
    <n v="5.0976890596240558"/>
    <n v="1"/>
    <n v="367154.09999999899"/>
    <n v="9707711.0999999903"/>
    <x v="4"/>
    <s v="TORA"/>
    <s v="70├ 80"/>
    <s v="Piptadenia"/>
    <s v="FOD"/>
    <n v="39.788735772973837"/>
    <n v="50"/>
    <x v="1"/>
    <s v="Inferior"/>
    <s v="Não"/>
    <x v="1"/>
    <n v="8.4944087777890709E-4"/>
    <n v="8.9191292166785237E-3"/>
  </r>
  <r>
    <n v="1"/>
    <x v="0"/>
    <n v="51"/>
    <n v="1584"/>
    <x v="5"/>
    <x v="5"/>
    <n v="222"/>
    <x v="6"/>
    <n v="16"/>
    <x v="6"/>
    <n v="4.3925236405909427"/>
    <n v="1"/>
    <n v="367147"/>
    <n v="9707713.4000000004"/>
    <x v="4"/>
    <s v="TORA"/>
    <s v="70├ 80"/>
    <s v="Tachigali"/>
    <s v="FOD"/>
    <n v="39.152116000606256"/>
    <n v="50"/>
    <x v="1"/>
    <s v="Inferior"/>
    <s v="Não"/>
    <x v="1"/>
    <n v="6.8619128686678451E-4"/>
    <n v="7.6853424129079868E-3"/>
  </r>
  <r>
    <n v="1"/>
    <x v="0"/>
    <n v="51"/>
    <n v="1585"/>
    <x v="19"/>
    <x v="19"/>
    <n v="245"/>
    <x v="89"/>
    <n v="15"/>
    <x v="89"/>
    <n v="5.0154696160227843"/>
    <n v="1"/>
    <n v="367140.5"/>
    <n v="9707709.8000000007"/>
    <x v="4"/>
    <s v="TORA"/>
    <s v="70├ 80"/>
    <s v="Piptadenia"/>
    <s v="FOD"/>
    <n v="39.788735772973837"/>
    <n v="50"/>
    <x v="1"/>
    <s v="Inferior"/>
    <s v="Não"/>
    <x v="1"/>
    <n v="8.3574044302773209E-4"/>
    <n v="8.7752746517911866E-3"/>
  </r>
  <r>
    <n v="1"/>
    <x v="0"/>
    <n v="51"/>
    <n v="1586"/>
    <x v="10"/>
    <x v="10"/>
    <n v="210"/>
    <x v="87"/>
    <n v="20"/>
    <x v="87"/>
    <n v="4.9131130932468077"/>
    <n v="1"/>
    <n v="367146"/>
    <n v="9707717"/>
    <x v="4"/>
    <s v="TORA"/>
    <s v="60├ 70"/>
    <s v="Astronium"/>
    <s v="FOD"/>
    <n v="40.107045659157627"/>
    <n v="50.107045659157627"/>
    <x v="1"/>
    <s v="Inferior"/>
    <s v="Não"/>
    <x v="1"/>
    <n v="6.1401338671425204E-4"/>
    <n v="8.5961874139995273E-3"/>
  </r>
  <r>
    <n v="1"/>
    <x v="0"/>
    <n v="51"/>
    <n v="1587"/>
    <x v="64"/>
    <x v="64"/>
    <n v="552"/>
    <x v="268"/>
    <n v="23"/>
    <x v="268"/>
    <n v="39.038593962797655"/>
    <n v="2"/>
    <n v="367138.799999999"/>
    <n v="9707727.4000000004"/>
    <x v="4"/>
    <s v="TORA"/>
    <s v="170├ 180"/>
    <s v="Cedrelinga"/>
    <s v="FOD"/>
    <n v="38.515496228238675"/>
    <n v="50"/>
    <x v="1"/>
    <s v="Inferior"/>
    <s v="Não"/>
    <x v="1"/>
    <n v="4.2424565756321872E-3"/>
    <n v="6.8303550867678212E-2"/>
  </r>
  <r>
    <n v="1"/>
    <x v="0"/>
    <n v="51"/>
    <n v="1588"/>
    <x v="14"/>
    <x v="14"/>
    <n v="373"/>
    <x v="217"/>
    <n v="22"/>
    <x v="217"/>
    <n v="17.050162419622875"/>
    <n v="1"/>
    <n v="367143.9"/>
    <n v="9707738.9000000004"/>
    <x v="4"/>
    <s v="TORA"/>
    <s v="110├ 120"/>
    <s v="Hymenolobium"/>
    <s v="FOD"/>
    <n v="41.38028520389279"/>
    <n v="51.38028520389279"/>
    <x v="1"/>
    <s v="Inferior"/>
    <s v="Não"/>
    <x v="1"/>
    <n v="1.937121734244154E-3"/>
    <n v="2.9831674707359968E-2"/>
  </r>
  <r>
    <n v="1"/>
    <x v="0"/>
    <n v="51"/>
    <n v="1589"/>
    <x v="26"/>
    <x v="26"/>
    <n v="142"/>
    <x v="19"/>
    <n v="15"/>
    <x v="19"/>
    <n v="1.6848301430651129"/>
    <n v="1"/>
    <n v="367145.799999999"/>
    <n v="9707741.3000000007"/>
    <x v="0"/>
    <s v="TORETE"/>
    <s v="40├ 50"/>
    <s v="Couratari"/>
    <s v="FOD"/>
    <n v="38.833806114422465"/>
    <n v="50"/>
    <x v="0"/>
    <s v="Inferior"/>
    <s v="Não"/>
    <x v="1"/>
    <n v="2.8074752675070699E-4"/>
    <n v="2.9478490308824231E-3"/>
  </r>
  <r>
    <n v="1"/>
    <x v="0"/>
    <n v="51"/>
    <n v="1590"/>
    <x v="35"/>
    <x v="35"/>
    <n v="438"/>
    <x v="269"/>
    <n v="20"/>
    <x v="269"/>
    <n v="21.373044631765097"/>
    <n v="1"/>
    <n v="367153.2"/>
    <n v="9707750.1999999899"/>
    <x v="1"/>
    <s v="TORA"/>
    <s v="130├ 140"/>
    <s v="Erisma"/>
    <s v="FOD"/>
    <n v="41.38028520389279"/>
    <n v="51.38028520389279"/>
    <x v="1"/>
    <s v="Inferior"/>
    <s v="Não"/>
    <x v="1"/>
    <n v="2.6710835410614286E-3"/>
    <n v="3.7395169574859992E-2"/>
  </r>
  <r>
    <n v="1"/>
    <x v="0"/>
    <n v="51"/>
    <n v="1591"/>
    <x v="14"/>
    <x v="14"/>
    <n v="185"/>
    <x v="174"/>
    <n v="18"/>
    <x v="174"/>
    <n v="3.4316590942116738"/>
    <n v="1"/>
    <n v="367133"/>
    <n v="9707760"/>
    <x v="4"/>
    <s v="TORA"/>
    <s v="50├ 60"/>
    <s v="Hymenolobium"/>
    <s v="FOD"/>
    <n v="41.38028520389279"/>
    <n v="51.38028520389279"/>
    <x v="1"/>
    <s v="Inferior"/>
    <s v="Não"/>
    <x v="1"/>
    <n v="4.7652172699082262E-4"/>
    <n v="6.004173760084365E-3"/>
  </r>
  <r>
    <n v="1"/>
    <x v="0"/>
    <n v="51"/>
    <n v="1592"/>
    <x v="19"/>
    <x v="19"/>
    <n v="260"/>
    <x v="159"/>
    <n v="16"/>
    <x v="159"/>
    <n v="6.0249695256867897"/>
    <n v="1"/>
    <n v="367071.59999999899"/>
    <n v="9707800.5999999903"/>
    <x v="4"/>
    <s v="TORA"/>
    <s v="80├ 90"/>
    <s v="Piptadenia"/>
    <s v="FOD"/>
    <n v="39.788735772973837"/>
    <n v="50"/>
    <x v="1"/>
    <s v="Inferior"/>
    <s v="Não"/>
    <x v="1"/>
    <n v="9.4120872884089456E-4"/>
    <n v="1.0541537763018017E-2"/>
  </r>
  <r>
    <n v="1"/>
    <x v="0"/>
    <n v="51"/>
    <n v="1593"/>
    <x v="82"/>
    <x v="82"/>
    <n v="365"/>
    <x v="270"/>
    <n v="17"/>
    <x v="270"/>
    <n v="12.616033289583564"/>
    <n v="1"/>
    <n v="367049.09999999899"/>
    <n v="9707820.5"/>
    <x v="1"/>
    <s v="TORA"/>
    <s v="110├ 120"/>
    <s v="Caryocar"/>
    <s v="FOD"/>
    <n v="41.38028520389279"/>
    <n v="51.38028520389279"/>
    <x v="1"/>
    <s v="Inferior"/>
    <s v="Não"/>
    <x v="1"/>
    <n v="1.854919125737103E-3"/>
    <n v="2.2073537596271522E-2"/>
  </r>
  <r>
    <n v="1"/>
    <x v="0"/>
    <n v="51"/>
    <n v="1594"/>
    <x v="15"/>
    <x v="15"/>
    <n v="160"/>
    <x v="1"/>
    <n v="15"/>
    <x v="1"/>
    <n v="2.1390424351550736"/>
    <n v="1"/>
    <n v="367047.299999999"/>
    <n v="9707818.0999999903"/>
    <x v="4"/>
    <s v="TORA"/>
    <s v="50├ 60"/>
    <s v="Lecythis"/>
    <s v="FOD"/>
    <n v="38.833806114422465"/>
    <n v="50"/>
    <x v="1"/>
    <s v="Inferior"/>
    <s v="Não"/>
    <x v="1"/>
    <n v="3.5643407482732108E-4"/>
    <n v="3.7425577856868707E-3"/>
  </r>
  <r>
    <n v="1"/>
    <x v="0"/>
    <n v="51"/>
    <n v="1595"/>
    <x v="5"/>
    <x v="5"/>
    <n v="279"/>
    <x v="96"/>
    <n v="16"/>
    <x v="96"/>
    <n v="6.9377167581210868"/>
    <n v="1"/>
    <n v="367026.799999999"/>
    <n v="9707816.0999999903"/>
    <x v="4"/>
    <s v="TORA"/>
    <s v="80├ 90"/>
    <s v="Tachigali"/>
    <s v="FOD"/>
    <n v="39.152116000606256"/>
    <n v="50"/>
    <x v="1"/>
    <s v="Inferior"/>
    <s v="Não"/>
    <x v="1"/>
    <n v="1.0837962819778709E-3"/>
    <n v="1.2138518358152155E-2"/>
  </r>
  <r>
    <n v="1"/>
    <x v="0"/>
    <n v="51"/>
    <n v="1596"/>
    <x v="46"/>
    <x v="46"/>
    <n v="250"/>
    <x v="46"/>
    <n v="20"/>
    <x v="46"/>
    <n v="6.9630287602704213"/>
    <n v="1"/>
    <n v="367034.299999999"/>
    <n v="9707853.8000000007"/>
    <x v="1"/>
    <s v="TORA"/>
    <s v="70├ 80"/>
    <s v="Aspidosperma"/>
    <s v="FOD"/>
    <n v="41.38028520389279"/>
    <n v="51.38028520389279"/>
    <x v="1"/>
    <s v="Inferior"/>
    <s v="Não"/>
    <x v="0"/>
    <n v="8.7020037799638919E-4"/>
    <n v="1.2182805291949447E-2"/>
  </r>
  <r>
    <n v="1"/>
    <x v="0"/>
    <n v="51"/>
    <n v="1597"/>
    <x v="5"/>
    <x v="5"/>
    <n v="163"/>
    <x v="237"/>
    <n v="12"/>
    <x v="237"/>
    <n v="1.7760068268635982"/>
    <n v="1"/>
    <n v="366975.9"/>
    <n v="9707905.6999999899"/>
    <x v="4"/>
    <s v="TORA"/>
    <s v="50├ 60"/>
    <s v="Tachigali"/>
    <s v="FOD"/>
    <n v="39.152116000606256"/>
    <n v="50"/>
    <x v="1"/>
    <s v="Inferior"/>
    <s v="Não"/>
    <x v="1"/>
    <n v="3.69925661487777E-4"/>
    <n v="3.1073755564973268E-3"/>
  </r>
  <r>
    <n v="1"/>
    <x v="0"/>
    <n v="51"/>
    <n v="1598"/>
    <x v="64"/>
    <x v="64"/>
    <n v="309"/>
    <x v="176"/>
    <n v="24"/>
    <x v="176"/>
    <n v="12.764869421940094"/>
    <n v="1"/>
    <n v="366963.299999999"/>
    <n v="9707900.8000000007"/>
    <x v="4"/>
    <s v="TORA"/>
    <s v="90├ 100"/>
    <s v="Cedrelinga"/>
    <s v="FOD"/>
    <n v="38.515496228238675"/>
    <n v="50"/>
    <x v="1"/>
    <s v="Inferior"/>
    <s v="Não"/>
    <x v="1"/>
    <n v="1.3294016366635715E-3"/>
    <n v="2.2333947495947998E-2"/>
  </r>
  <r>
    <n v="1"/>
    <x v="0"/>
    <n v="51"/>
    <n v="1599"/>
    <x v="5"/>
    <x v="5"/>
    <n v="294"/>
    <x v="135"/>
    <n v="15"/>
    <x v="135"/>
    <n v="7.2222762470728084"/>
    <n v="1"/>
    <n v="366963.4"/>
    <n v="9707914.0999999903"/>
    <x v="4"/>
    <s v="TORA"/>
    <s v="90├ 100"/>
    <s v="Tachigali"/>
    <s v="FOD"/>
    <n v="39.152116000606256"/>
    <n v="50"/>
    <x v="1"/>
    <s v="Inferior"/>
    <s v="Não"/>
    <x v="1"/>
    <n v="1.2034662379599341E-3"/>
    <n v="1.2636395498579308E-2"/>
  </r>
  <r>
    <n v="1"/>
    <x v="0"/>
    <n v="51"/>
    <n v="1600"/>
    <x v="19"/>
    <x v="19"/>
    <n v="278"/>
    <x v="215"/>
    <n v="15"/>
    <x v="215"/>
    <n v="6.4575685765048698"/>
    <n v="1"/>
    <n v="366957"/>
    <n v="9707909"/>
    <x v="4"/>
    <s v="TORA"/>
    <s v="80├ 90"/>
    <s v="Piptadenia"/>
    <s v="FOD"/>
    <n v="39.788735772973837"/>
    <n v="50"/>
    <x v="1"/>
    <s v="Inferior"/>
    <s v="Não"/>
    <x v="1"/>
    <n v="1.0760410562091669E-3"/>
    <n v="1.1298431090196251E-2"/>
  </r>
  <r>
    <n v="1"/>
    <x v="0"/>
    <n v="51"/>
    <n v="1601"/>
    <x v="19"/>
    <x v="19"/>
    <n v="337"/>
    <x v="252"/>
    <n v="16"/>
    <x v="252"/>
    <n v="10.122037929921939"/>
    <n v="1"/>
    <n v="366921.5"/>
    <n v="9707900.4000000004"/>
    <x v="4"/>
    <s v="TORA"/>
    <s v="100├ 110"/>
    <s v="Piptadenia"/>
    <s v="FOD"/>
    <n v="39.788735772973837"/>
    <n v="50"/>
    <x v="1"/>
    <s v="Inferior"/>
    <s v="Não"/>
    <x v="1"/>
    <n v="1.5812445876587508E-3"/>
    <n v="1.7709939381778009E-2"/>
  </r>
  <r>
    <n v="1"/>
    <x v="0"/>
    <n v="51"/>
    <n v="1602"/>
    <x v="33"/>
    <x v="33"/>
    <n v="175"/>
    <x v="13"/>
    <n v="15"/>
    <x v="13"/>
    <n v="2.5589130693993796"/>
    <n v="1"/>
    <n v="366900.5"/>
    <n v="9707919"/>
    <x v="0"/>
    <s v="TORA"/>
    <s v="50├ 60"/>
    <s v="Dipteryx"/>
    <s v="FOD"/>
    <n v="39.152116000606256"/>
    <n v="80"/>
    <x v="0"/>
    <s v="Inferior"/>
    <s v="Vulneravel"/>
    <x v="1"/>
    <n v="4.2639818521823071E-4"/>
    <n v="4.4771809447914212E-3"/>
  </r>
  <r>
    <n v="1"/>
    <x v="0"/>
    <n v="51"/>
    <n v="1603"/>
    <x v="56"/>
    <x v="56"/>
    <n v="178"/>
    <x v="170"/>
    <n v="15"/>
    <x v="170"/>
    <n v="2.6473992388848959"/>
    <n v="1"/>
    <n v="366857.09999999899"/>
    <n v="9707964.3000000007"/>
    <x v="1"/>
    <s v="TORA"/>
    <s v="50├ 60"/>
    <s v="Cordia"/>
    <s v="FOD"/>
    <n v="40.425355545341418"/>
    <n v="50.425355545341418"/>
    <x v="1"/>
    <s v="Inferior"/>
    <s v="Não"/>
    <x v="1"/>
    <n v="4.4114286042300146E-4"/>
    <n v="4.6320000344415146E-3"/>
  </r>
  <r>
    <n v="1"/>
    <x v="0"/>
    <n v="51"/>
    <n v="1604"/>
    <x v="22"/>
    <x v="22"/>
    <n v="260"/>
    <x v="159"/>
    <n v="23"/>
    <x v="159"/>
    <n v="8.66089369317476"/>
    <n v="1"/>
    <n v="366882.4"/>
    <n v="9707996.0999999903"/>
    <x v="4"/>
    <s v="TORA"/>
    <s v="80├ 90"/>
    <s v="Hymenaea"/>
    <s v="FOD"/>
    <n v="41.38028520389279"/>
    <n v="51.38028520389279"/>
    <x v="1"/>
    <s v="Inferior"/>
    <s v="Não"/>
    <x v="1"/>
    <n v="9.4120872884089456E-4"/>
    <n v="1.5153460534338399E-2"/>
  </r>
  <r>
    <n v="1"/>
    <x v="0"/>
    <n v="51"/>
    <n v="1605"/>
    <x v="10"/>
    <x v="10"/>
    <n v="154"/>
    <x v="111"/>
    <n v="20"/>
    <x v="111"/>
    <n v="2.6421630412571724"/>
    <n v="1"/>
    <n v="366878.7"/>
    <n v="9707999.4000000004"/>
    <x v="0"/>
    <s v="TORETE"/>
    <s v="40├ 50"/>
    <s v="Astronium"/>
    <s v="FOD"/>
    <n v="40.107045659157627"/>
    <n v="50.107045659157627"/>
    <x v="0"/>
    <s v="Inferior"/>
    <s v="Não"/>
    <x v="1"/>
    <n v="3.3020275463299778E-4"/>
    <n v="4.6228385648619686E-3"/>
  </r>
  <r>
    <n v="1"/>
    <x v="0"/>
    <n v="51"/>
    <n v="1606"/>
    <x v="19"/>
    <x v="19"/>
    <n v="202"/>
    <x v="28"/>
    <n v="18"/>
    <x v="28"/>
    <n v="4.0913197276906681"/>
    <n v="1"/>
    <n v="366807.9"/>
    <n v="9708064.3000000007"/>
    <x v="4"/>
    <s v="TORA"/>
    <s v="60├ 70"/>
    <s v="Piptadenia"/>
    <s v="FOD"/>
    <n v="39.788735772973837"/>
    <n v="50"/>
    <x v="1"/>
    <s v="Inferior"/>
    <s v="Não"/>
    <x v="1"/>
    <n v="5.681224995802345E-4"/>
    <n v="7.1583434947109529E-3"/>
  </r>
  <r>
    <n v="1"/>
    <x v="0"/>
    <n v="51"/>
    <n v="1607"/>
    <x v="19"/>
    <x v="19"/>
    <n v="165"/>
    <x v="7"/>
    <n v="18"/>
    <x v="7"/>
    <n v="2.729785795176416"/>
    <n v="1"/>
    <n v="366744.9"/>
    <n v="9708113.5"/>
    <x v="4"/>
    <s v="TORA"/>
    <s v="50├ 60"/>
    <s v="Piptadenia"/>
    <s v="FOD"/>
    <n v="39.788735772973837"/>
    <n v="50"/>
    <x v="1"/>
    <s v="Inferior"/>
    <s v="Não"/>
    <x v="1"/>
    <n v="3.7905928465522713E-4"/>
    <n v="4.7761469866558614E-3"/>
  </r>
  <r>
    <n v="1"/>
    <x v="0"/>
    <n v="51"/>
    <n v="1608"/>
    <x v="78"/>
    <x v="78"/>
    <n v="150"/>
    <x v="37"/>
    <n v="12"/>
    <x v="37"/>
    <n v="1.5040142122184108"/>
    <n v="1"/>
    <n v="366725.59999999899"/>
    <n v="9708108"/>
    <x v="0"/>
    <s v="TORETE"/>
    <s v="40├ 50"/>
    <s v="Tetragastris"/>
    <s v="FOD"/>
    <n v="44.563384065730695"/>
    <n v="54.563384065730695"/>
    <x v="0"/>
    <s v="Inferior"/>
    <s v="Não"/>
    <x v="0"/>
    <n v="3.1327213607870003E-4"/>
    <n v="2.6314859430610804E-3"/>
  </r>
  <r>
    <n v="1"/>
    <x v="0"/>
    <n v="51"/>
    <n v="1609"/>
    <x v="26"/>
    <x v="26"/>
    <n v="238"/>
    <x v="125"/>
    <n v="22"/>
    <x v="125"/>
    <n v="6.9416828993029362"/>
    <n v="1"/>
    <n v="366722.09999999899"/>
    <n v="9708108.4000000004"/>
    <x v="4"/>
    <s v="TORA"/>
    <s v="70├ 80"/>
    <s v="Couratari"/>
    <s v="FOD"/>
    <n v="38.833806114422465"/>
    <n v="50"/>
    <x v="1"/>
    <s v="Inferior"/>
    <s v="Não"/>
    <x v="1"/>
    <n v="7.886660833796395E-4"/>
    <n v="1.2145457684046448E-2"/>
  </r>
  <r>
    <n v="1"/>
    <x v="0"/>
    <n v="51"/>
    <n v="1610"/>
    <x v="5"/>
    <x v="5"/>
    <n v="290"/>
    <x v="90"/>
    <n v="16"/>
    <x v="90"/>
    <n v="7.495561199855902"/>
    <n v="2"/>
    <n v="366721.2"/>
    <n v="9708131.9000000004"/>
    <x v="4"/>
    <s v="TORA"/>
    <s v="90├ 100"/>
    <s v="Tachigali"/>
    <s v="FOD"/>
    <n v="39.152116000606256"/>
    <n v="50"/>
    <x v="1"/>
    <s v="Inferior"/>
    <s v="Não"/>
    <x v="1"/>
    <n v="1.1709416286319412E-3"/>
    <n v="1.3114546240677739E-2"/>
  </r>
  <r>
    <n v="1"/>
    <x v="0"/>
    <n v="51"/>
    <n v="1611"/>
    <x v="26"/>
    <x v="26"/>
    <n v="174"/>
    <x v="126"/>
    <n v="20"/>
    <x v="126"/>
    <n v="3.3730025399351566"/>
    <n v="1"/>
    <n v="366720.9"/>
    <n v="9708142.9000000004"/>
    <x v="4"/>
    <s v="TORA"/>
    <s v="50├ 60"/>
    <s v="Couratari"/>
    <s v="FOD"/>
    <n v="38.833806114422465"/>
    <n v="50"/>
    <x v="1"/>
    <s v="Inferior"/>
    <s v="Não"/>
    <x v="1"/>
    <n v="4.2153898630749889E-4"/>
    <n v="5.9015458083049839E-3"/>
  </r>
  <r>
    <n v="1"/>
    <x v="0"/>
    <n v="51"/>
    <n v="1612"/>
    <x v="5"/>
    <x v="5"/>
    <n v="200"/>
    <x v="14"/>
    <n v="15"/>
    <x v="14"/>
    <n v="3.3422538049298014"/>
    <n v="2"/>
    <n v="366595.09999999899"/>
    <n v="9708246.5999999903"/>
    <x v="4"/>
    <s v="TORA"/>
    <s v="60├ 70"/>
    <s v="Tachigali"/>
    <s v="FOD"/>
    <n v="39.152116000606256"/>
    <n v="50"/>
    <x v="1"/>
    <s v="Inferior"/>
    <s v="Não"/>
    <x v="1"/>
    <n v="5.5692824191768894E-4"/>
    <n v="5.847746540135733E-3"/>
  </r>
  <r>
    <n v="1"/>
    <x v="0"/>
    <n v="51"/>
    <n v="1613"/>
    <x v="5"/>
    <x v="5"/>
    <n v="214"/>
    <x v="95"/>
    <n v="13"/>
    <x v="95"/>
    <n v="3.3163401970955788"/>
    <n v="1"/>
    <n v="366546.7"/>
    <n v="9708238.6999999899"/>
    <x v="4"/>
    <s v="TORA"/>
    <s v="60├ 70"/>
    <s v="Tachigali"/>
    <s v="FOD"/>
    <n v="39.152116000606256"/>
    <n v="50"/>
    <x v="1"/>
    <s v="Inferior"/>
    <s v="Não"/>
    <x v="1"/>
    <n v="6.3762714417156204E-4"/>
    <n v="5.802407011961214E-3"/>
  </r>
  <r>
    <n v="1"/>
    <x v="0"/>
    <n v="51"/>
    <n v="1614"/>
    <x v="5"/>
    <x v="5"/>
    <n v="200"/>
    <x v="14"/>
    <n v="14"/>
    <x v="14"/>
    <n v="3.1194368846011482"/>
    <n v="2"/>
    <n v="366563.5"/>
    <n v="9708254.5999999903"/>
    <x v="4"/>
    <s v="TORA"/>
    <s v="60├ 70"/>
    <s v="Tachigali"/>
    <s v="FOD"/>
    <n v="39.152116000606256"/>
    <n v="50"/>
    <x v="1"/>
    <s v="Inferior"/>
    <s v="Não"/>
    <x v="1"/>
    <n v="5.5692824191768894E-4"/>
    <n v="5.4578967707933513E-3"/>
  </r>
  <r>
    <n v="1"/>
    <x v="0"/>
    <n v="51"/>
    <n v="1615"/>
    <x v="22"/>
    <x v="22"/>
    <n v="264"/>
    <x v="241"/>
    <n v="23"/>
    <x v="241"/>
    <n v="8.9294326455548525"/>
    <n v="1"/>
    <n v="366529.09999999899"/>
    <n v="9708255.6999999899"/>
    <x v="4"/>
    <s v="TORA"/>
    <s v="80├ 90"/>
    <s v="Hymenaea"/>
    <s v="FOD"/>
    <n v="41.38028520389279"/>
    <n v="51.38028520389279"/>
    <x v="1"/>
    <s v="Inferior"/>
    <s v="Não"/>
    <x v="1"/>
    <n v="9.7039176871738133E-4"/>
    <n v="1.5623307476349838E-2"/>
  </r>
  <r>
    <n v="1"/>
    <x v="0"/>
    <n v="51"/>
    <n v="1616"/>
    <x v="26"/>
    <x v="26"/>
    <n v="180"/>
    <x v="22"/>
    <n v="17"/>
    <x v="22"/>
    <n v="3.0681889929255584"/>
    <n v="1"/>
    <n v="366531.799999999"/>
    <n v="9708270.6999999899"/>
    <x v="4"/>
    <s v="TORA"/>
    <s v="50├ 60"/>
    <s v="Couratari"/>
    <s v="FOD"/>
    <n v="38.833806114422465"/>
    <n v="50"/>
    <x v="1"/>
    <s v="Inferior"/>
    <s v="Não"/>
    <x v="1"/>
    <n v="4.5111187595332813E-4"/>
    <n v="5.3682313238446041E-3"/>
  </r>
  <r>
    <n v="1"/>
    <x v="0"/>
    <n v="51"/>
    <n v="1617"/>
    <x v="26"/>
    <x v="26"/>
    <n v="185"/>
    <x v="174"/>
    <n v="22"/>
    <x v="174"/>
    <n v="4.1942500040364905"/>
    <n v="1"/>
    <n v="366538.9"/>
    <n v="9708304.5999999903"/>
    <x v="4"/>
    <s v="TORA"/>
    <s v="50├ 60"/>
    <s v="Couratari"/>
    <s v="FOD"/>
    <n v="38.833806114422465"/>
    <n v="50"/>
    <x v="1"/>
    <s v="Inferior"/>
    <s v="Não"/>
    <x v="1"/>
    <n v="4.7652172699082262E-4"/>
    <n v="7.3384345956586687E-3"/>
  </r>
  <r>
    <n v="1"/>
    <x v="0"/>
    <n v="52"/>
    <n v="1618"/>
    <x v="30"/>
    <x v="30"/>
    <n v="160"/>
    <x v="1"/>
    <n v="15"/>
    <x v="1"/>
    <n v="2.1390424351550736"/>
    <n v="1"/>
    <n v="366553.7"/>
    <n v="9708182.9000000004"/>
    <x v="4"/>
    <s v="TORA"/>
    <s v="50├ 60"/>
    <s v="Apuleia"/>
    <s v="FOD"/>
    <n v="39.788735772973837"/>
    <n v="50"/>
    <x v="1"/>
    <s v="Inferior"/>
    <s v="Não"/>
    <x v="1"/>
    <n v="3.5643407482732108E-4"/>
    <n v="3.7425577856868707E-3"/>
  </r>
  <r>
    <n v="1"/>
    <x v="0"/>
    <n v="52"/>
    <n v="1619"/>
    <x v="55"/>
    <x v="55"/>
    <n v="150"/>
    <x v="37"/>
    <n v="15"/>
    <x v="37"/>
    <n v="1.8800177652730132"/>
    <n v="1"/>
    <n v="366613.299999999"/>
    <n v="9708132.5999999903"/>
    <x v="0"/>
    <s v="TORETE"/>
    <s v="40├ 50"/>
    <s v="Platymiscium"/>
    <s v="FOD"/>
    <n v="43.608454407179323"/>
    <n v="53.608454407179323"/>
    <x v="0"/>
    <s v="Inferior"/>
    <s v="Não"/>
    <x v="0"/>
    <n v="3.1327213607870003E-4"/>
    <n v="3.28935742882635E-3"/>
  </r>
  <r>
    <n v="1"/>
    <x v="0"/>
    <n v="52"/>
    <n v="1620"/>
    <x v="10"/>
    <x v="10"/>
    <n v="165"/>
    <x v="7"/>
    <n v="20"/>
    <x v="7"/>
    <n v="3.0330953279737956"/>
    <n v="1"/>
    <n v="366659.7"/>
    <n v="9708091.4000000004"/>
    <x v="4"/>
    <s v="TORA"/>
    <s v="50├ 60"/>
    <s v="Astronium"/>
    <s v="FOD"/>
    <n v="40.107045659157627"/>
    <n v="50.107045659157627"/>
    <x v="1"/>
    <s v="Inferior"/>
    <s v="Não"/>
    <x v="1"/>
    <n v="3.7905928465522713E-4"/>
    <n v="5.3068299851731799E-3"/>
  </r>
  <r>
    <n v="1"/>
    <x v="0"/>
    <n v="52"/>
    <n v="1621"/>
    <x v="41"/>
    <x v="41"/>
    <n v="170"/>
    <x v="12"/>
    <n v="14"/>
    <x v="12"/>
    <n v="2.2537931491243302"/>
    <n v="1"/>
    <n v="366679.7"/>
    <n v="9708063.1999999899"/>
    <x v="1"/>
    <s v="TORA"/>
    <s v="50├ 60"/>
    <s v="Qualea"/>
    <s v="FOD"/>
    <n v="40.107045659157627"/>
    <n v="50.107045659157627"/>
    <x v="1"/>
    <s v="Inferior"/>
    <s v="Não"/>
    <x v="0"/>
    <n v="4.0238065478553035E-4"/>
    <n v="3.9433304168981975E-3"/>
  </r>
  <r>
    <n v="1"/>
    <x v="0"/>
    <n v="52"/>
    <n v="1622"/>
    <x v="83"/>
    <x v="83"/>
    <n v="175"/>
    <x v="13"/>
    <n v="15"/>
    <x v="13"/>
    <n v="2.5589130693993796"/>
    <n v="1"/>
    <n v="366676.59999999899"/>
    <n v="9708059.1999999899"/>
    <x v="0"/>
    <s v="TORA"/>
    <s v="50├ 60"/>
    <s v="Dinizia"/>
    <s v="FOD"/>
    <n v="55.70423008216337"/>
    <n v="65.704230082163377"/>
    <x v="0"/>
    <s v="Inferior"/>
    <s v="Não"/>
    <x v="0"/>
    <n v="4.2639818521823071E-4"/>
    <n v="4.4771809447914212E-3"/>
  </r>
  <r>
    <n v="1"/>
    <x v="0"/>
    <n v="52"/>
    <n v="1623"/>
    <x v="50"/>
    <x v="50"/>
    <n v="207"/>
    <x v="132"/>
    <n v="18"/>
    <x v="132"/>
    <n v="4.296366998623113"/>
    <n v="1"/>
    <n v="366689.7"/>
    <n v="9708051.5999999903"/>
    <x v="1"/>
    <s v="TORA"/>
    <s v="60├ 70"/>
    <s v="Simarouba"/>
    <s v="FOD"/>
    <n v="42.335214862444161"/>
    <n v="52.335214862444161"/>
    <x v="1"/>
    <s v="Inferior"/>
    <s v="Não"/>
    <x v="0"/>
    <n v="5.9659545594827642E-4"/>
    <n v="7.5171027449482831E-3"/>
  </r>
  <r>
    <n v="1"/>
    <x v="0"/>
    <n v="52"/>
    <n v="1624"/>
    <x v="19"/>
    <x v="19"/>
    <n v="286"/>
    <x v="30"/>
    <n v="16"/>
    <x v="30"/>
    <n v="7.2902131260810163"/>
    <n v="1"/>
    <n v="366691.59999999899"/>
    <n v="9708045.9000000004"/>
    <x v="4"/>
    <s v="TORA"/>
    <s v="90├ 100"/>
    <s v="Piptadenia"/>
    <s v="FOD"/>
    <n v="39.788735772973837"/>
    <n v="50"/>
    <x v="1"/>
    <s v="Inferior"/>
    <s v="Não"/>
    <x v="1"/>
    <n v="1.1388625618974824E-3"/>
    <n v="1.2755260693251802E-2"/>
  </r>
  <r>
    <n v="1"/>
    <x v="0"/>
    <n v="52"/>
    <n v="1625"/>
    <x v="33"/>
    <x v="33"/>
    <n v="290"/>
    <x v="90"/>
    <n v="12"/>
    <x v="90"/>
    <n v="5.6216708998919271"/>
    <n v="1"/>
    <n v="366697.2"/>
    <n v="9708045"/>
    <x v="1"/>
    <s v="TORA"/>
    <s v="90├ 100"/>
    <s v="Dipteryx"/>
    <s v="FOD"/>
    <n v="39.152116000606256"/>
    <n v="80"/>
    <x v="1"/>
    <s v="Inferior"/>
    <s v="Vulneravel"/>
    <x v="1"/>
    <n v="1.1709416286319412E-3"/>
    <n v="9.8359096805083063E-3"/>
  </r>
  <r>
    <n v="1"/>
    <x v="0"/>
    <n v="52"/>
    <n v="1626"/>
    <x v="47"/>
    <x v="47"/>
    <n v="200"/>
    <x v="14"/>
    <n v="16"/>
    <x v="14"/>
    <n v="3.565070725258455"/>
    <n v="2"/>
    <n v="366707.59999999899"/>
    <n v="9708058.5"/>
    <x v="1"/>
    <s v="TORA"/>
    <s v="60├ 70"/>
    <s v="Brosimum"/>
    <s v="FOD"/>
    <n v="41.38028520389279"/>
    <n v="51.38028520389279"/>
    <x v="1"/>
    <s v="Inferior"/>
    <s v="Não"/>
    <x v="0"/>
    <n v="5.5692824191768894E-4"/>
    <n v="6.2375963094781156E-3"/>
  </r>
  <r>
    <n v="1"/>
    <x v="0"/>
    <n v="52"/>
    <n v="1627"/>
    <x v="10"/>
    <x v="10"/>
    <n v="193"/>
    <x v="60"/>
    <n v="20"/>
    <x v="60"/>
    <n v="4.1498537326610059"/>
    <n v="1"/>
    <n v="366780.799999999"/>
    <n v="9707965.9000000004"/>
    <x v="4"/>
    <s v="TORA"/>
    <s v="60├ 70"/>
    <s v="Astronium"/>
    <s v="FOD"/>
    <n v="40.107045659157627"/>
    <n v="50.107045659157627"/>
    <x v="1"/>
    <s v="Inferior"/>
    <s v="Não"/>
    <x v="1"/>
    <n v="5.1862550207979992E-4"/>
    <n v="7.2607570291171979E-3"/>
  </r>
  <r>
    <n v="1"/>
    <x v="0"/>
    <n v="52"/>
    <n v="1628"/>
    <x v="26"/>
    <x v="26"/>
    <n v="133"/>
    <x v="17"/>
    <n v="14"/>
    <x v="17"/>
    <n v="1.379492976292743"/>
    <n v="1"/>
    <n v="366786.9"/>
    <n v="9707973.9000000004"/>
    <x v="0"/>
    <s v="TORETE"/>
    <s v="40├ 50"/>
    <s v="Couratari"/>
    <s v="FOD"/>
    <n v="38.833806114422465"/>
    <n v="50"/>
    <x v="0"/>
    <s v="Inferior"/>
    <s v="Não"/>
    <x v="1"/>
    <n v="2.4628759178205005E-4"/>
    <n v="2.4136183994640905E-3"/>
  </r>
  <r>
    <n v="1"/>
    <x v="0"/>
    <n v="52"/>
    <n v="1629"/>
    <x v="26"/>
    <x v="26"/>
    <n v="311"/>
    <x v="33"/>
    <n v="23"/>
    <x v="33"/>
    <n v="12.391868326886923"/>
    <n v="1"/>
    <n v="366809.799999999"/>
    <n v="9707955.3000000007"/>
    <x v="4"/>
    <s v="TORA"/>
    <s v="90├ 100"/>
    <s v="Couratari"/>
    <s v="FOD"/>
    <n v="38.833806114422465"/>
    <n v="50"/>
    <x v="1"/>
    <s v="Inferior"/>
    <s v="Não"/>
    <x v="1"/>
    <n v="1.3466664121630201E-3"/>
    <n v="2.1681329235824623E-2"/>
  </r>
  <r>
    <n v="1"/>
    <x v="0"/>
    <n v="52"/>
    <n v="1630"/>
    <x v="19"/>
    <x v="19"/>
    <n v="309"/>
    <x v="176"/>
    <n v="20"/>
    <x v="176"/>
    <n v="10.637391184950079"/>
    <n v="1"/>
    <n v="366818.2"/>
    <n v="9707953.1999999899"/>
    <x v="4"/>
    <s v="TORA"/>
    <s v="90├ 100"/>
    <s v="Piptadenia"/>
    <s v="FOD"/>
    <n v="39.788735772973837"/>
    <n v="50"/>
    <x v="1"/>
    <s v="Inferior"/>
    <s v="Não"/>
    <x v="1"/>
    <n v="1.3294016366635715E-3"/>
    <n v="1.861162291329E-2"/>
  </r>
  <r>
    <n v="1"/>
    <x v="0"/>
    <n v="52"/>
    <n v="1631"/>
    <x v="19"/>
    <x v="19"/>
    <n v="200"/>
    <x v="14"/>
    <n v="14"/>
    <x v="14"/>
    <n v="3.1194368846011482"/>
    <n v="2"/>
    <n v="366859.4"/>
    <n v="9707916.5999999903"/>
    <x v="4"/>
    <s v="TORA"/>
    <s v="60├ 70"/>
    <s v="Piptadenia"/>
    <s v="FOD"/>
    <n v="39.788735772973837"/>
    <n v="50"/>
    <x v="1"/>
    <s v="Inferior"/>
    <s v="Não"/>
    <x v="1"/>
    <n v="5.5692824191768894E-4"/>
    <n v="5.4578967707933513E-3"/>
  </r>
  <r>
    <n v="1"/>
    <x v="0"/>
    <n v="52"/>
    <n v="1632"/>
    <x v="11"/>
    <x v="11"/>
    <n v="185"/>
    <x v="174"/>
    <n v="18"/>
    <x v="174"/>
    <n v="3.4316590942116738"/>
    <n v="1"/>
    <n v="366871.2"/>
    <n v="9707915.5999999903"/>
    <x v="1"/>
    <s v="TORA"/>
    <s v="50├ 60"/>
    <s v="Bowdichia"/>
    <s v="FOD"/>
    <n v="48.383102699936181"/>
    <n v="58.383102699936181"/>
    <x v="1"/>
    <s v="Inferior"/>
    <s v="Não"/>
    <x v="0"/>
    <n v="4.7652172699082262E-4"/>
    <n v="6.004173760084365E-3"/>
  </r>
  <r>
    <n v="1"/>
    <x v="0"/>
    <n v="52"/>
    <n v="1633"/>
    <x v="27"/>
    <x v="27"/>
    <n v="315"/>
    <x v="133"/>
    <n v="20"/>
    <x v="133"/>
    <n v="11.054504459805321"/>
    <n v="1"/>
    <n v="366857.7"/>
    <n v="9707898"/>
    <x v="1"/>
    <s v="TORA"/>
    <s v="100├ 110"/>
    <s v="Parahancornia"/>
    <s v="FOD"/>
    <n v="39.788735772973837"/>
    <n v="50"/>
    <x v="1"/>
    <s v="Inferior"/>
    <s v="Não"/>
    <x v="0"/>
    <n v="1.3815301201070673E-3"/>
    <n v="1.9341421681498942E-2"/>
  </r>
  <r>
    <n v="1"/>
    <x v="0"/>
    <n v="52"/>
    <n v="1634"/>
    <x v="15"/>
    <x v="15"/>
    <n v="185"/>
    <x v="174"/>
    <n v="20"/>
    <x v="174"/>
    <n v="3.8129545491240822"/>
    <n v="1"/>
    <n v="366873.59999999899"/>
    <n v="9707897.3000000007"/>
    <x v="4"/>
    <s v="TORA"/>
    <s v="50├ 60"/>
    <s v="Lecythis"/>
    <s v="FOD"/>
    <n v="38.833806114422465"/>
    <n v="50"/>
    <x v="1"/>
    <s v="Inferior"/>
    <s v="Não"/>
    <x v="1"/>
    <n v="4.7652172699082262E-4"/>
    <n v="6.6713041778715164E-3"/>
  </r>
  <r>
    <n v="1"/>
    <x v="0"/>
    <n v="52"/>
    <n v="1635"/>
    <x v="19"/>
    <x v="19"/>
    <n v="147"/>
    <x v="115"/>
    <n v="11"/>
    <x v="115"/>
    <n v="1.3240839786300147"/>
    <n v="2"/>
    <n v="366881"/>
    <n v="9707884"/>
    <x v="0"/>
    <s v="TORETE"/>
    <s v="40├ 50"/>
    <s v="Piptadenia"/>
    <s v="FOD"/>
    <n v="39.788735772973837"/>
    <n v="50"/>
    <x v="0"/>
    <s v="Inferior"/>
    <s v="Não"/>
    <x v="1"/>
    <n v="3.0086655948998353E-4"/>
    <n v="2.3166725080728729E-3"/>
  </r>
  <r>
    <n v="1"/>
    <x v="0"/>
    <n v="52"/>
    <n v="1636"/>
    <x v="19"/>
    <x v="19"/>
    <n v="150"/>
    <x v="37"/>
    <n v="14"/>
    <x v="37"/>
    <n v="1.7546832475881458"/>
    <n v="1"/>
    <n v="366918.2"/>
    <n v="9707854.3000000007"/>
    <x v="0"/>
    <s v="TORETE"/>
    <s v="40├ 50"/>
    <s v="Piptadenia"/>
    <s v="FOD"/>
    <n v="39.788735772973837"/>
    <n v="50"/>
    <x v="0"/>
    <s v="Inferior"/>
    <s v="Não"/>
    <x v="1"/>
    <n v="3.1327213607870003E-4"/>
    <n v="3.07006693357126E-3"/>
  </r>
  <r>
    <n v="1"/>
    <x v="0"/>
    <n v="52"/>
    <n v="1637"/>
    <x v="23"/>
    <x v="23"/>
    <n v="285"/>
    <x v="160"/>
    <n v="17"/>
    <x v="160"/>
    <n v="7.6917793503203233"/>
    <n v="1"/>
    <n v="366920.2"/>
    <n v="9707848.5999999903"/>
    <x v="4"/>
    <s v="TORA"/>
    <s v="90├ 100"/>
    <s v="Parkia"/>
    <s v="FOD"/>
    <n v="40.107045659157627"/>
    <n v="50.107045659157627"/>
    <x v="1"/>
    <s v="Inferior"/>
    <s v="Não"/>
    <x v="1"/>
    <n v="1.1309124112441073E-3"/>
    <n v="1.3457857693804877E-2"/>
  </r>
  <r>
    <n v="1"/>
    <x v="0"/>
    <n v="52"/>
    <n v="1638"/>
    <x v="50"/>
    <x v="50"/>
    <n v="160"/>
    <x v="1"/>
    <n v="14"/>
    <x v="1"/>
    <n v="1.9964396061447354"/>
    <n v="1"/>
    <n v="366933.9"/>
    <n v="9707833.6999999899"/>
    <x v="0"/>
    <s v="TORA"/>
    <s v="50├ 60"/>
    <s v="Simarouba"/>
    <s v="FOD"/>
    <n v="42.335214862444161"/>
    <n v="52.335214862444161"/>
    <x v="0"/>
    <s v="Inferior"/>
    <s v="Não"/>
    <x v="0"/>
    <n v="3.5643407482732108E-4"/>
    <n v="3.4930539333077461E-3"/>
  </r>
  <r>
    <n v="1"/>
    <x v="0"/>
    <n v="52"/>
    <n v="1639"/>
    <x v="19"/>
    <x v="19"/>
    <n v="187"/>
    <x v="63"/>
    <n v="15"/>
    <x v="63"/>
    <n v="2.9218818326147558"/>
    <n v="1"/>
    <n v="366929"/>
    <n v="9707827.3000000007"/>
    <x v="4"/>
    <s v="TORA"/>
    <s v="50├ 60"/>
    <s v="Piptadenia"/>
    <s v="FOD"/>
    <n v="39.788735772973837"/>
    <n v="50"/>
    <x v="1"/>
    <s v="Inferior"/>
    <s v="Não"/>
    <x v="1"/>
    <n v="4.8688059229049158E-4"/>
    <n v="5.1122462190501617E-3"/>
  </r>
  <r>
    <n v="1"/>
    <x v="0"/>
    <n v="52"/>
    <n v="1640"/>
    <x v="10"/>
    <x v="10"/>
    <n v="188"/>
    <x v="267"/>
    <n v="18"/>
    <x v="267"/>
    <n v="3.5438585544431676"/>
    <n v="1"/>
    <n v="366931.299999999"/>
    <n v="9707825.3000000007"/>
    <x v="4"/>
    <s v="TORA"/>
    <s v="50├ 60"/>
    <s v="Astronium"/>
    <s v="FOD"/>
    <n v="40.107045659157627"/>
    <n v="50.107045659157627"/>
    <x v="1"/>
    <s v="Inferior"/>
    <s v="Não"/>
    <x v="1"/>
    <n v="4.9210179455847001E-4"/>
    <n v="6.2004826114367218E-3"/>
  </r>
  <r>
    <n v="1"/>
    <x v="0"/>
    <n v="52"/>
    <n v="1641"/>
    <x v="5"/>
    <x v="5"/>
    <n v="313"/>
    <x v="23"/>
    <n v="17"/>
    <x v="23"/>
    <n v="9.2773891187630859"/>
    <n v="2"/>
    <n v="366935.799999999"/>
    <n v="9707828"/>
    <x v="4"/>
    <s v="TORA"/>
    <s v="90├ 100"/>
    <s v="Tachigali"/>
    <s v="FOD"/>
    <n v="39.152116000606256"/>
    <n v="50"/>
    <x v="1"/>
    <s v="Inferior"/>
    <s v="Não"/>
    <x v="1"/>
    <n v="1.3640425733108519E-3"/>
    <n v="1.6232106622399135E-2"/>
  </r>
  <r>
    <n v="1"/>
    <x v="0"/>
    <n v="52"/>
    <n v="1642"/>
    <x v="30"/>
    <x v="30"/>
    <n v="370"/>
    <x v="43"/>
    <n v="23"/>
    <x v="43"/>
    <n v="17.539590925970778"/>
    <n v="1"/>
    <n v="366966.9"/>
    <n v="9707810.9000000004"/>
    <x v="4"/>
    <s v="TORA"/>
    <s v="110├ 120"/>
    <s v="Apuleia"/>
    <s v="FOD"/>
    <n v="39.788735772973837"/>
    <n v="50"/>
    <x v="1"/>
    <s v="Inferior"/>
    <s v="Não"/>
    <x v="1"/>
    <n v="1.9060869079632905E-3"/>
    <n v="3.0687999218208976E-2"/>
  </r>
  <r>
    <n v="1"/>
    <x v="0"/>
    <n v="52"/>
    <n v="1643"/>
    <x v="2"/>
    <x v="2"/>
    <n v="222"/>
    <x v="6"/>
    <n v="20"/>
    <x v="6"/>
    <n v="5.4906545507386779"/>
    <n v="1"/>
    <n v="366980.2"/>
    <n v="9707815.1999999899"/>
    <x v="1"/>
    <s v="TORA"/>
    <s v="70├ 80"/>
    <s v="Parkia"/>
    <s v="FOD"/>
    <n v="39.788735772973837"/>
    <n v="50"/>
    <x v="1"/>
    <s v="Inferior"/>
    <s v="Não"/>
    <x v="0"/>
    <n v="6.8619128686678451E-4"/>
    <n v="9.6066780161349827E-3"/>
  </r>
  <r>
    <n v="1"/>
    <x v="0"/>
    <n v="52"/>
    <n v="1644"/>
    <x v="26"/>
    <x v="26"/>
    <n v="213"/>
    <x v="151"/>
    <n v="22"/>
    <x v="151"/>
    <n v="5.5599394721148743"/>
    <n v="1"/>
    <n v="366987.4"/>
    <n v="9707775.3000000007"/>
    <x v="4"/>
    <s v="TORA"/>
    <s v="60├ 70"/>
    <s v="Couratari"/>
    <s v="FOD"/>
    <n v="38.833806114422465"/>
    <n v="50"/>
    <x v="1"/>
    <s v="Inferior"/>
    <s v="Não"/>
    <x v="1"/>
    <n v="6.3168193518909092E-4"/>
    <n v="9.7279018019119992E-3"/>
  </r>
  <r>
    <n v="1"/>
    <x v="0"/>
    <n v="52"/>
    <n v="1645"/>
    <x v="10"/>
    <x v="10"/>
    <n v="170"/>
    <x v="12"/>
    <n v="19"/>
    <x v="12"/>
    <n v="3.0587192738115907"/>
    <n v="1"/>
    <n v="366999.59999999899"/>
    <n v="9707791.1999999899"/>
    <x v="4"/>
    <s v="TORA"/>
    <s v="50├ 60"/>
    <s v="Astronium"/>
    <s v="FOD"/>
    <n v="40.107045659157627"/>
    <n v="50.107045659157627"/>
    <x v="1"/>
    <s v="Inferior"/>
    <s v="Não"/>
    <x v="1"/>
    <n v="4.0238065478553035E-4"/>
    <n v="5.3516627086475531E-3"/>
  </r>
  <r>
    <n v="1"/>
    <x v="0"/>
    <n v="52"/>
    <n v="1646"/>
    <x v="46"/>
    <x v="46"/>
    <n v="311"/>
    <x v="33"/>
    <n v="20"/>
    <x v="33"/>
    <n v="10.775537675553846"/>
    <n v="1"/>
    <n v="367007.299999999"/>
    <n v="9707768.4000000004"/>
    <x v="1"/>
    <s v="TORA"/>
    <s v="90├ 100"/>
    <s v="Aspidosperma"/>
    <s v="FOD"/>
    <n v="41.38028520389279"/>
    <n v="51.38028520389279"/>
    <x v="1"/>
    <s v="Inferior"/>
    <s v="Não"/>
    <x v="0"/>
    <n v="1.3466664121630201E-3"/>
    <n v="1.8853329770282277E-2"/>
  </r>
  <r>
    <n v="1"/>
    <x v="0"/>
    <n v="52"/>
    <n v="1647"/>
    <x v="10"/>
    <x v="10"/>
    <n v="363"/>
    <x v="271"/>
    <n v="18"/>
    <x v="271"/>
    <n v="13.212163248653853"/>
    <n v="2"/>
    <n v="367034.59999999899"/>
    <n v="9707733.4000000004"/>
    <x v="4"/>
    <s v="TORA"/>
    <s v="110├ 120"/>
    <s v="Astronium"/>
    <s v="FOD"/>
    <n v="40.107045659157627"/>
    <n v="50.107045659157627"/>
    <x v="1"/>
    <s v="Inferior"/>
    <s v="Não"/>
    <x v="1"/>
    <n v="1.8346469377312992E-3"/>
    <n v="2.3116551415414369E-2"/>
  </r>
  <r>
    <n v="1"/>
    <x v="0"/>
    <n v="52"/>
    <n v="1648"/>
    <x v="30"/>
    <x v="30"/>
    <n v="383"/>
    <x v="259"/>
    <n v="20"/>
    <x v="259"/>
    <n v="16.342395613044925"/>
    <n v="1"/>
    <n v="367051.7"/>
    <n v="9707740.4000000004"/>
    <x v="4"/>
    <s v="TORA"/>
    <s v="120├ 130"/>
    <s v="Apuleia"/>
    <s v="FOD"/>
    <n v="39.788735772973837"/>
    <n v="50"/>
    <x v="1"/>
    <s v="Inferior"/>
    <s v="Não"/>
    <x v="1"/>
    <n v="2.0423811719665974E-3"/>
    <n v="2.8593336407532359E-2"/>
  </r>
  <r>
    <n v="1"/>
    <x v="0"/>
    <n v="52"/>
    <n v="1649"/>
    <x v="5"/>
    <x v="5"/>
    <n v="187"/>
    <x v="63"/>
    <n v="14"/>
    <x v="63"/>
    <n v="2.7270897104404384"/>
    <n v="2"/>
    <n v="367067.59999999899"/>
    <n v="9707739.8000000007"/>
    <x v="4"/>
    <s v="TORA"/>
    <s v="50├ 60"/>
    <s v="Tachigali"/>
    <s v="FOD"/>
    <n v="39.152116000606256"/>
    <n v="50"/>
    <x v="1"/>
    <s v="Inferior"/>
    <s v="Não"/>
    <x v="1"/>
    <n v="4.8688059229049158E-4"/>
    <n v="4.7714298044468171E-3"/>
  </r>
  <r>
    <n v="1"/>
    <x v="0"/>
    <n v="52"/>
    <n v="1650"/>
    <x v="5"/>
    <x v="5"/>
    <n v="170"/>
    <x v="12"/>
    <n v="14"/>
    <x v="12"/>
    <n v="2.2537931491243302"/>
    <n v="1"/>
    <n v="367080.9"/>
    <n v="9707729.1999999899"/>
    <x v="4"/>
    <s v="TORA"/>
    <s v="50├ 60"/>
    <s v="Tachigali"/>
    <s v="FOD"/>
    <n v="39.152116000606256"/>
    <n v="50"/>
    <x v="1"/>
    <s v="Inferior"/>
    <s v="Não"/>
    <x v="1"/>
    <n v="4.0238065478553035E-4"/>
    <n v="3.9433304168981975E-3"/>
  </r>
  <r>
    <n v="1"/>
    <x v="0"/>
    <n v="52"/>
    <n v="1651"/>
    <x v="26"/>
    <x v="26"/>
    <n v="254"/>
    <x v="272"/>
    <n v="22"/>
    <x v="272"/>
    <n v="7.9063910375578725"/>
    <n v="1"/>
    <n v="367084.59999999899"/>
    <n v="9707725.9000000004"/>
    <x v="4"/>
    <s v="TORA"/>
    <s v="80├ 90"/>
    <s v="Couratari"/>
    <s v="FOD"/>
    <n v="38.833806114422465"/>
    <n v="50"/>
    <x v="1"/>
    <s v="Inferior"/>
    <s v="Não"/>
    <x v="1"/>
    <n v="8.9826956138904055E-4"/>
    <n v="1.3833351245391222E-2"/>
  </r>
  <r>
    <n v="1"/>
    <x v="0"/>
    <n v="52"/>
    <n v="1652"/>
    <x v="41"/>
    <x v="41"/>
    <n v="190"/>
    <x v="41"/>
    <n v="15"/>
    <x v="41"/>
    <n v="3.016384058949146"/>
    <n v="1"/>
    <n v="367095.299999999"/>
    <n v="9707715.0999999903"/>
    <x v="1"/>
    <s v="TORA"/>
    <s v="60├ 70"/>
    <s v="Qualea"/>
    <s v="FOD"/>
    <n v="40.107045659157627"/>
    <n v="50.107045659157627"/>
    <x v="1"/>
    <s v="Inferior"/>
    <s v="Não"/>
    <x v="0"/>
    <n v="5.0262773833071434E-4"/>
    <n v="5.2775912524724994E-3"/>
  </r>
  <r>
    <n v="1"/>
    <x v="0"/>
    <n v="52"/>
    <n v="1653"/>
    <x v="19"/>
    <x v="19"/>
    <n v="203"/>
    <x v="56"/>
    <n v="13"/>
    <x v="56"/>
    <n v="2.9841703026926312"/>
    <n v="2"/>
    <n v="367096.59999999899"/>
    <n v="9707700.5"/>
    <x v="4"/>
    <s v="TORA"/>
    <s v="60├ 70"/>
    <s v="Piptadenia"/>
    <s v="FOD"/>
    <n v="39.788735772973837"/>
    <n v="50"/>
    <x v="1"/>
    <s v="Inferior"/>
    <s v="Não"/>
    <x v="1"/>
    <n v="5.7376139802965123E-4"/>
    <n v="5.2212287220698254E-3"/>
  </r>
  <r>
    <n v="1"/>
    <x v="0"/>
    <n v="52"/>
    <n v="1654"/>
    <x v="5"/>
    <x v="5"/>
    <n v="200"/>
    <x v="14"/>
    <n v="14"/>
    <x v="14"/>
    <n v="3.1194368846011482"/>
    <n v="2"/>
    <n v="367157.9"/>
    <n v="9707625"/>
    <x v="4"/>
    <s v="TORA"/>
    <s v="60├ 70"/>
    <s v="Tachigali"/>
    <s v="FOD"/>
    <n v="39.152116000606256"/>
    <n v="50"/>
    <x v="1"/>
    <s v="Inferior"/>
    <s v="Não"/>
    <x v="1"/>
    <n v="5.5692824191768894E-4"/>
    <n v="5.4578967707933513E-3"/>
  </r>
  <r>
    <n v="1"/>
    <x v="0"/>
    <n v="52"/>
    <n v="1655"/>
    <x v="5"/>
    <x v="5"/>
    <n v="347"/>
    <x v="168"/>
    <n v="17"/>
    <x v="168"/>
    <n v="11.402394087937452"/>
    <n v="1"/>
    <n v="367202.799999999"/>
    <n v="9707585.0999999903"/>
    <x v="4"/>
    <s v="TORA"/>
    <s v="110├ 120"/>
    <s v="Tachigali"/>
    <s v="FOD"/>
    <n v="39.152116000606256"/>
    <n v="50"/>
    <x v="1"/>
    <s v="Inferior"/>
    <s v="Não"/>
    <x v="1"/>
    <n v="1.6764793170266753E-3"/>
    <n v="1.9950103872617433E-2"/>
  </r>
  <r>
    <n v="1"/>
    <x v="0"/>
    <n v="52"/>
    <n v="1656"/>
    <x v="26"/>
    <x v="26"/>
    <n v="218"/>
    <x v="206"/>
    <n v="20"/>
    <x v="206"/>
    <n v="5.2945756608494632"/>
    <n v="1"/>
    <n v="367266.59999999899"/>
    <n v="9707521.6999999899"/>
    <x v="4"/>
    <s v="TORA"/>
    <s v="60├ 70"/>
    <s v="Couratari"/>
    <s v="FOD"/>
    <n v="38.833806114422465"/>
    <n v="50"/>
    <x v="1"/>
    <s v="Inferior"/>
    <s v="Não"/>
    <x v="1"/>
    <n v="6.6168644422240624E-4"/>
    <n v="9.2636102191136875E-3"/>
  </r>
  <r>
    <n v="1"/>
    <x v="0"/>
    <n v="52"/>
    <n v="1657"/>
    <x v="63"/>
    <x v="63"/>
    <n v="135"/>
    <x v="25"/>
    <n v="15"/>
    <x v="25"/>
    <n v="1.5228143898711408"/>
    <n v="1"/>
    <n v="367272.09999999899"/>
    <n v="9707528.9000000004"/>
    <x v="0"/>
    <s v="TORETE"/>
    <s v="40├ 50"/>
    <s v="Ocotea"/>
    <s v="FOD"/>
    <n v="39.470425886790046"/>
    <n v="50"/>
    <x v="0"/>
    <s v="Inferior"/>
    <s v="Não"/>
    <x v="1"/>
    <n v="2.53750430223747E-4"/>
    <n v="2.6643795173493436E-3"/>
  </r>
  <r>
    <n v="1"/>
    <x v="0"/>
    <n v="52"/>
    <n v="1658"/>
    <x v="47"/>
    <x v="47"/>
    <n v="208"/>
    <x v="113"/>
    <n v="18"/>
    <x v="113"/>
    <n v="4.337978058494488"/>
    <n v="2"/>
    <n v="367273.9"/>
    <n v="9707531.3000000007"/>
    <x v="1"/>
    <s v="TORA"/>
    <s v="60├ 70"/>
    <s v="Brosimum"/>
    <s v="FOD"/>
    <n v="41.38028520389279"/>
    <n v="51.38028520389279"/>
    <x v="1"/>
    <s v="Inferior"/>
    <s v="Não"/>
    <x v="0"/>
    <n v="6.023735864581724E-4"/>
    <n v="7.5899071893729712E-3"/>
  </r>
  <r>
    <n v="1"/>
    <x v="0"/>
    <n v="52"/>
    <n v="1659"/>
    <x v="22"/>
    <x v="22"/>
    <n v="230"/>
    <x v="40"/>
    <n v="22"/>
    <x v="40"/>
    <n v="6.4828582969621742"/>
    <n v="1"/>
    <n v="367279.9"/>
    <n v="9707525.9000000004"/>
    <x v="4"/>
    <s v="TORA"/>
    <s v="70├ 80"/>
    <s v="Hymenaea"/>
    <s v="FOD"/>
    <n v="41.38028520389279"/>
    <n v="51.38028520389279"/>
    <x v="1"/>
    <s v="Inferior"/>
    <s v="Não"/>
    <x v="1"/>
    <n v="7.3653759993614395E-4"/>
    <n v="1.1342679039016616E-2"/>
  </r>
  <r>
    <n v="1"/>
    <x v="0"/>
    <n v="52"/>
    <n v="1660"/>
    <x v="62"/>
    <x v="62"/>
    <n v="187"/>
    <x v="63"/>
    <n v="16"/>
    <x v="63"/>
    <n v="3.1166739547890727"/>
    <n v="2"/>
    <n v="367278"/>
    <n v="9707516.9000000004"/>
    <x v="1"/>
    <s v="TORA"/>
    <s v="50├ 60"/>
    <s v="Swartzia"/>
    <s v="FOD"/>
    <n v="42.335214862444161"/>
    <n v="52.335214862444161"/>
    <x v="1"/>
    <s v="Inferior"/>
    <s v="Não"/>
    <x v="0"/>
    <n v="4.8688059229049158E-4"/>
    <n v="5.4530626336535054E-3"/>
  </r>
  <r>
    <n v="1"/>
    <x v="0"/>
    <n v="52"/>
    <n v="1661"/>
    <x v="39"/>
    <x v="39"/>
    <n v="300"/>
    <x v="9"/>
    <n v="18"/>
    <x v="9"/>
    <n v="9.0240852733104635"/>
    <n v="1"/>
    <n v="367283.299999999"/>
    <n v="9707518.9000000004"/>
    <x v="3"/>
    <s v="TORA"/>
    <s v="90├ 100"/>
    <s v="Bertholletia"/>
    <s v="FOD"/>
    <n v="41.38028520389279"/>
    <n v="51.38028520389279"/>
    <x v="1"/>
    <s v="Inferior"/>
    <s v="Protegida"/>
    <x v="0"/>
    <n v="1.2530885443148001E-3"/>
    <n v="1.578891565836648E-2"/>
  </r>
  <r>
    <n v="1"/>
    <x v="0"/>
    <n v="52"/>
    <n v="1662"/>
    <x v="52"/>
    <x v="52"/>
    <n v="140"/>
    <x v="36"/>
    <n v="13"/>
    <x v="36"/>
    <n v="1.4193437824935224"/>
    <n v="1"/>
    <n v="367287.09999999899"/>
    <n v="9707515.5999999903"/>
    <x v="0"/>
    <s v="TORETE"/>
    <s v="40├ 50"/>
    <s v="Ormosia"/>
    <s v="FOD"/>
    <n v="44.563384065730695"/>
    <n v="54.563384065730695"/>
    <x v="0"/>
    <s v="Inferior"/>
    <s v="Não"/>
    <x v="0"/>
    <n v="2.7289483853966759E-4"/>
    <n v="2.4833430307109748E-3"/>
  </r>
  <r>
    <n v="1"/>
    <x v="0"/>
    <n v="52"/>
    <n v="1663"/>
    <x v="84"/>
    <x v="84"/>
    <n v="190"/>
    <x v="41"/>
    <n v="17"/>
    <x v="41"/>
    <n v="3.4185686001423652"/>
    <n v="1"/>
    <n v="367286.5"/>
    <n v="9707506.6999999899"/>
    <x v="1"/>
    <s v="TORA"/>
    <s v="60├ 70"/>
    <s v="Didymopanax"/>
    <s v="FOD"/>
    <n v="46.791553269017228"/>
    <n v="56.791553269017228"/>
    <x v="1"/>
    <s v="Inferior"/>
    <s v="Não"/>
    <x v="0"/>
    <n v="5.0262773833071434E-4"/>
    <n v="5.9812700861354992E-3"/>
  </r>
  <r>
    <n v="1"/>
    <x v="0"/>
    <n v="52"/>
    <n v="1664"/>
    <x v="2"/>
    <x v="2"/>
    <n v="143"/>
    <x v="15"/>
    <n v="14"/>
    <x v="15"/>
    <n v="1.5947341213302222"/>
    <n v="1"/>
    <n v="367295.7"/>
    <n v="9707518.5999999903"/>
    <x v="0"/>
    <s v="TORETE"/>
    <s v="40├ 50"/>
    <s v="Parkia"/>
    <s v="FOD"/>
    <n v="39.788735772973837"/>
    <n v="50"/>
    <x v="0"/>
    <s v="Inferior"/>
    <s v="Não"/>
    <x v="0"/>
    <n v="2.8471564047437059E-4"/>
    <n v="2.7902132766488316E-3"/>
  </r>
  <r>
    <n v="1"/>
    <x v="0"/>
    <n v="52"/>
    <n v="1665"/>
    <x v="2"/>
    <x v="2"/>
    <n v="172"/>
    <x v="58"/>
    <n v="19"/>
    <x v="58"/>
    <n v="3.1311124912263701"/>
    <n v="1"/>
    <n v="367299"/>
    <n v="9707519.6999999899"/>
    <x v="1"/>
    <s v="TORA"/>
    <s v="50├ 60"/>
    <s v="Parkia"/>
    <s v="FOD"/>
    <n v="39.788735772973837"/>
    <n v="50"/>
    <x v="1"/>
    <s v="Inferior"/>
    <s v="Não"/>
    <x v="0"/>
    <n v="4.1190412772232278E-4"/>
    <n v="5.4783248987068933E-3"/>
  </r>
  <r>
    <n v="1"/>
    <x v="0"/>
    <n v="52"/>
    <n v="1666"/>
    <x v="42"/>
    <x v="42"/>
    <n v="193"/>
    <x v="60"/>
    <n v="16"/>
    <x v="60"/>
    <n v="3.3198829861288051"/>
    <n v="1"/>
    <n v="367302.5"/>
    <n v="9707519.3000000007"/>
    <x v="0"/>
    <s v="TORA"/>
    <s v="60├ 70"/>
    <s v="Anacardium"/>
    <s v="FOD"/>
    <n v="57.295779513082323"/>
    <n v="67.295779513082323"/>
    <x v="0"/>
    <s v="Inferior"/>
    <s v="Não"/>
    <x v="0"/>
    <n v="5.1862550207979992E-4"/>
    <n v="5.8086056232937592E-3"/>
  </r>
  <r>
    <n v="1"/>
    <x v="0"/>
    <n v="52"/>
    <n v="1667"/>
    <x v="63"/>
    <x v="63"/>
    <n v="139"/>
    <x v="86"/>
    <n v="13"/>
    <x v="86"/>
    <n v="1.3991398582427219"/>
    <n v="1"/>
    <n v="367305.59999999899"/>
    <n v="9707523.3000000007"/>
    <x v="0"/>
    <s v="TORETE"/>
    <s v="40├ 50"/>
    <s v="Ocotea"/>
    <s v="FOD"/>
    <n v="39.470425886790046"/>
    <n v="50"/>
    <x v="0"/>
    <s v="Inferior"/>
    <s v="Não"/>
    <x v="1"/>
    <n v="2.6901026405229172E-4"/>
    <n v="2.4479934028758545E-3"/>
  </r>
  <r>
    <n v="1"/>
    <x v="0"/>
    <n v="52"/>
    <n v="1668"/>
    <x v="19"/>
    <x v="19"/>
    <n v="309"/>
    <x v="176"/>
    <n v="17"/>
    <x v="176"/>
    <n v="9.0417825072075679"/>
    <n v="1"/>
    <n v="367296"/>
    <n v="9707507.5999999903"/>
    <x v="4"/>
    <s v="TORA"/>
    <s v="90├ 100"/>
    <s v="Piptadenia"/>
    <s v="FOD"/>
    <n v="39.788735772973837"/>
    <n v="50"/>
    <x v="1"/>
    <s v="Inferior"/>
    <s v="Não"/>
    <x v="1"/>
    <n v="1.3294016366635715E-3"/>
    <n v="1.5819879476296501E-2"/>
  </r>
  <r>
    <n v="1"/>
    <x v="0"/>
    <n v="52"/>
    <n v="1669"/>
    <x v="19"/>
    <x v="19"/>
    <n v="130"/>
    <x v="0"/>
    <n v="13"/>
    <x v="0"/>
    <n v="1.2238219349051291"/>
    <n v="1"/>
    <n v="367307.59999999899"/>
    <n v="9707494.6999999899"/>
    <x v="0"/>
    <s v="TORETE"/>
    <s v="40├ 50"/>
    <s v="Piptadenia"/>
    <s v="FOD"/>
    <n v="39.788735772973837"/>
    <n v="50"/>
    <x v="0"/>
    <s v="Inferior"/>
    <s v="Não"/>
    <x v="1"/>
    <n v="2.3530218221022364E-4"/>
    <n v="2.1412498581130346E-3"/>
  </r>
  <r>
    <n v="1"/>
    <x v="0"/>
    <n v="52"/>
    <n v="1670"/>
    <x v="34"/>
    <x v="34"/>
    <n v="143"/>
    <x v="15"/>
    <n v="13"/>
    <x v="15"/>
    <n v="1.4808245412352063"/>
    <n v="1"/>
    <n v="367321.20953284"/>
    <n v="9707495.6484229192"/>
    <x v="0"/>
    <s v="TORETE"/>
    <s v="40├ 50"/>
    <s v="Lecythis"/>
    <s v="FOD"/>
    <n v="40.743665431525208"/>
    <n v="50.743665431525208"/>
    <x v="0"/>
    <s v="Inferior"/>
    <s v="Não"/>
    <x v="1"/>
    <n v="2.8471564047437059E-4"/>
    <n v="2.5909123283167721E-3"/>
  </r>
  <r>
    <n v="1"/>
    <x v="0"/>
    <n v="53"/>
    <n v="1671"/>
    <x v="56"/>
    <x v="56"/>
    <n v="305"/>
    <x v="219"/>
    <n v="22"/>
    <x v="219"/>
    <n v="11.400149207465143"/>
    <n v="1"/>
    <n v="367250"/>
    <n v="9707507.9000000004"/>
    <x v="4"/>
    <s v="TORA"/>
    <s v="90├ 100"/>
    <s v="Cordia"/>
    <s v="FOD"/>
    <n v="40.425355545341418"/>
    <n v="50.425355545341418"/>
    <x v="1"/>
    <s v="Inferior"/>
    <s v="Não"/>
    <x v="1"/>
    <n v="1.2952062426098256E-3"/>
    <n v="1.9946176136191311E-2"/>
  </r>
  <r>
    <n v="1"/>
    <x v="0"/>
    <n v="53"/>
    <n v="1672"/>
    <x v="18"/>
    <x v="18"/>
    <n v="167"/>
    <x v="102"/>
    <n v="13"/>
    <x v="102"/>
    <n v="2.0195958545898907"/>
    <n v="2"/>
    <n v="367247.09999999899"/>
    <n v="9707517.1999999899"/>
    <x v="1"/>
    <s v="TORA"/>
    <s v="50├ 60"/>
    <s v="Coutarea"/>
    <s v="FOD"/>
    <n v="40.425355545341418"/>
    <n v="50.425355545341418"/>
    <x v="1"/>
    <s v="Inferior"/>
    <s v="Não"/>
    <x v="0"/>
    <n v="3.8830429347106078E-4"/>
    <n v="3.5335690705866531E-3"/>
  </r>
  <r>
    <n v="1"/>
    <x v="0"/>
    <n v="53"/>
    <n v="1673"/>
    <x v="5"/>
    <x v="5"/>
    <n v="182"/>
    <x v="97"/>
    <n v="15"/>
    <x v="97"/>
    <n v="2.7677203758623685"/>
    <n v="1"/>
    <n v="367236.4"/>
    <n v="9707529.4000000004"/>
    <x v="4"/>
    <s v="TORA"/>
    <s v="50├ 60"/>
    <s v="Tachigali"/>
    <s v="FOD"/>
    <n v="39.152116000606256"/>
    <n v="50"/>
    <x v="1"/>
    <s v="Inferior"/>
    <s v="Não"/>
    <x v="1"/>
    <n v="4.6119227713203821E-4"/>
    <n v="4.8425189098864011E-3"/>
  </r>
  <r>
    <n v="1"/>
    <x v="0"/>
    <n v="53"/>
    <n v="1674"/>
    <x v="30"/>
    <x v="30"/>
    <n v="470"/>
    <x v="179"/>
    <n v="23"/>
    <x v="179"/>
    <n v="28.30164817784474"/>
    <n v="1"/>
    <n v="367235.2"/>
    <n v="9707534.5"/>
    <x v="4"/>
    <s v="TORA"/>
    <s v="140├ 150"/>
    <s v="Apuleia"/>
    <s v="FOD"/>
    <n v="39.788735772973837"/>
    <n v="50"/>
    <x v="1"/>
    <s v="Inferior"/>
    <s v="Não"/>
    <x v="1"/>
    <n v="3.0756362159904379E-3"/>
    <n v="4.9517743077446039E-2"/>
  </r>
  <r>
    <n v="1"/>
    <x v="0"/>
    <n v="53"/>
    <n v="1675"/>
    <x v="26"/>
    <x v="26"/>
    <n v="187"/>
    <x v="63"/>
    <n v="17"/>
    <x v="63"/>
    <n v="3.3114660769633897"/>
    <n v="1"/>
    <n v="367200.4"/>
    <n v="9707525.1999999899"/>
    <x v="4"/>
    <s v="TORA"/>
    <s v="50├ 60"/>
    <s v="Couratari"/>
    <s v="FOD"/>
    <n v="38.833806114422465"/>
    <n v="50"/>
    <x v="1"/>
    <s v="Inferior"/>
    <s v="Não"/>
    <x v="1"/>
    <n v="4.8688059229049158E-4"/>
    <n v="5.7938790482568499E-3"/>
  </r>
  <r>
    <n v="1"/>
    <x v="0"/>
    <n v="53"/>
    <n v="1676"/>
    <x v="69"/>
    <x v="69"/>
    <n v="160"/>
    <x v="1"/>
    <n v="16"/>
    <x v="1"/>
    <n v="2.2816452641654119"/>
    <n v="2"/>
    <n v="367189.9"/>
    <n v="9707541.0999999903"/>
    <x v="1"/>
    <s v="TORA"/>
    <s v="50├ 60"/>
    <s v="Rauvolfia"/>
    <s v="FOD"/>
    <n v="40.743665431525208"/>
    <n v="50.743665431525208"/>
    <x v="1"/>
    <s v="Inferior"/>
    <s v="Não"/>
    <x v="0"/>
    <n v="3.5643407482732108E-4"/>
    <n v="3.9920616380659957E-3"/>
  </r>
  <r>
    <n v="1"/>
    <x v="0"/>
    <n v="53"/>
    <n v="1677"/>
    <x v="26"/>
    <x v="26"/>
    <n v="286"/>
    <x v="30"/>
    <n v="22"/>
    <x v="30"/>
    <n v="10.024043048361397"/>
    <n v="1"/>
    <n v="367189.59999999899"/>
    <n v="9707552.1999999899"/>
    <x v="4"/>
    <s v="TORA"/>
    <s v="90├ 100"/>
    <s v="Couratari"/>
    <s v="FOD"/>
    <n v="38.833806114422465"/>
    <n v="50"/>
    <x v="1"/>
    <s v="Inferior"/>
    <s v="Não"/>
    <x v="1"/>
    <n v="1.1388625618974824E-3"/>
    <n v="1.7538483453221228E-2"/>
  </r>
  <r>
    <n v="1"/>
    <x v="0"/>
    <n v="53"/>
    <n v="1678"/>
    <x v="56"/>
    <x v="56"/>
    <n v="242"/>
    <x v="154"/>
    <n v="18"/>
    <x v="154"/>
    <n v="5.8720725549572688"/>
    <n v="1"/>
    <n v="367188.59999999899"/>
    <n v="9707562.4000000004"/>
    <x v="4"/>
    <s v="TORA"/>
    <s v="70├ 80"/>
    <s v="Cordia"/>
    <s v="FOD"/>
    <n v="40.425355545341418"/>
    <n v="50.425355545341418"/>
    <x v="1"/>
    <s v="Inferior"/>
    <s v="Não"/>
    <x v="1"/>
    <n v="8.1539863899168861E-4"/>
    <n v="1.0274022851295276E-2"/>
  </r>
  <r>
    <n v="1"/>
    <x v="0"/>
    <n v="53"/>
    <n v="1679"/>
    <x v="19"/>
    <x v="19"/>
    <n v="315"/>
    <x v="133"/>
    <n v="19"/>
    <x v="133"/>
    <n v="10.501779236815054"/>
    <n v="1"/>
    <n v="367188"/>
    <n v="9707569.6999999899"/>
    <x v="4"/>
    <s v="TORA"/>
    <s v="100├ 110"/>
    <s v="Piptadenia"/>
    <s v="FOD"/>
    <n v="39.788735772973837"/>
    <n v="50"/>
    <x v="1"/>
    <s v="Inferior"/>
    <s v="Não"/>
    <x v="1"/>
    <n v="1.3815301201070673E-3"/>
    <n v="1.8374350597423993E-2"/>
  </r>
  <r>
    <n v="1"/>
    <x v="0"/>
    <n v="53"/>
    <n v="1680"/>
    <x v="26"/>
    <x v="26"/>
    <n v="300"/>
    <x v="9"/>
    <n v="23"/>
    <x v="9"/>
    <n v="11.530775627007815"/>
    <n v="1"/>
    <n v="367125.9"/>
    <n v="9707608.6999999899"/>
    <x v="4"/>
    <s v="TORA"/>
    <s v="90├ 100"/>
    <s v="Couratari"/>
    <s v="FOD"/>
    <n v="38.833806114422465"/>
    <n v="50"/>
    <x v="1"/>
    <s v="Inferior"/>
    <s v="Não"/>
    <x v="1"/>
    <n v="1.2530885443148001E-3"/>
    <n v="2.017472556346828E-2"/>
  </r>
  <r>
    <n v="1"/>
    <x v="0"/>
    <n v="53"/>
    <n v="1681"/>
    <x v="27"/>
    <x v="27"/>
    <n v="380"/>
    <x v="195"/>
    <n v="22"/>
    <x v="195"/>
    <n v="17.696119812501657"/>
    <n v="1"/>
    <n v="367129.7"/>
    <n v="9707634.9000000004"/>
    <x v="1"/>
    <s v="TORA"/>
    <s v="120├ 130"/>
    <s v="Parahancornia"/>
    <s v="FOD"/>
    <n v="39.788735772973837"/>
    <n v="50"/>
    <x v="1"/>
    <s v="Inferior"/>
    <s v="Não"/>
    <x v="0"/>
    <n v="2.0105109533228574E-3"/>
    <n v="3.0961868681172001E-2"/>
  </r>
  <r>
    <n v="1"/>
    <x v="0"/>
    <n v="53"/>
    <n v="1682"/>
    <x v="26"/>
    <x v="26"/>
    <n v="192"/>
    <x v="55"/>
    <n v="18"/>
    <x v="55"/>
    <n v="3.696265327947966"/>
    <n v="1"/>
    <n v="367110.299999999"/>
    <n v="9707629.4000000004"/>
    <x v="4"/>
    <s v="TORA"/>
    <s v="60├ 70"/>
    <s v="Couratari"/>
    <s v="FOD"/>
    <n v="38.833806114422465"/>
    <n v="50"/>
    <x v="1"/>
    <s v="Inferior"/>
    <s v="Não"/>
    <x v="1"/>
    <n v="5.1326506775134213E-4"/>
    <n v="6.4671398536669108E-3"/>
  </r>
  <r>
    <n v="1"/>
    <x v="0"/>
    <n v="53"/>
    <n v="1683"/>
    <x v="10"/>
    <x v="10"/>
    <n v="370"/>
    <x v="43"/>
    <n v="23"/>
    <x v="43"/>
    <n v="17.539590925970778"/>
    <n v="1"/>
    <n v="367114.59999999899"/>
    <n v="9707634.9000000004"/>
    <x v="4"/>
    <s v="TORA"/>
    <s v="110├ 120"/>
    <s v="Astronium"/>
    <s v="FOD"/>
    <n v="40.107045659157627"/>
    <n v="50.107045659157627"/>
    <x v="1"/>
    <s v="Inferior"/>
    <s v="Não"/>
    <x v="1"/>
    <n v="1.9060869079632905E-3"/>
    <n v="3.0687999218208976E-2"/>
  </r>
  <r>
    <n v="1"/>
    <x v="0"/>
    <n v="53"/>
    <n v="1684"/>
    <x v="84"/>
    <x v="84"/>
    <n v="176"/>
    <x v="124"/>
    <n v="16"/>
    <x v="124"/>
    <n v="2.7607907696401481"/>
    <n v="1"/>
    <n v="367097.799999999"/>
    <n v="9707616.3000000007"/>
    <x v="0"/>
    <s v="TORA"/>
    <s v="50├ 60"/>
    <s v="Didymopanax"/>
    <s v="FOD"/>
    <n v="46.791553269017228"/>
    <n v="56.791553269017228"/>
    <x v="0"/>
    <s v="Inferior"/>
    <s v="Não"/>
    <x v="0"/>
    <n v="4.3128523054105841E-4"/>
    <n v="4.8303945820598543E-3"/>
  </r>
  <r>
    <n v="1"/>
    <x v="0"/>
    <n v="53"/>
    <n v="1685"/>
    <x v="7"/>
    <x v="7"/>
    <n v="148"/>
    <x v="128"/>
    <n v="13"/>
    <x v="128"/>
    <n v="1.5861890924356179"/>
    <n v="3"/>
    <n v="367082.09999999899"/>
    <n v="9707637"/>
    <x v="0"/>
    <s v="TORETE"/>
    <s v="40├ 50"/>
    <s v="Aspidosperma"/>
    <s v="FOD"/>
    <n v="47.109863155201019"/>
    <n v="57.109863155201019"/>
    <x v="0"/>
    <s v="Inferior"/>
    <s v="Não"/>
    <x v="0"/>
    <n v="3.0497390527412649E-4"/>
    <n v="2.7752625379945505E-3"/>
  </r>
  <r>
    <n v="1"/>
    <x v="0"/>
    <n v="53"/>
    <n v="1686"/>
    <x v="26"/>
    <x v="26"/>
    <n v="300"/>
    <x v="9"/>
    <n v="22"/>
    <x v="9"/>
    <n v="11.029437556268345"/>
    <n v="1"/>
    <n v="367081.09999999899"/>
    <n v="9707640.5"/>
    <x v="4"/>
    <s v="TORA"/>
    <s v="90├ 100"/>
    <s v="Couratari"/>
    <s v="FOD"/>
    <n v="38.833806114422465"/>
    <n v="50"/>
    <x v="1"/>
    <s v="Inferior"/>
    <s v="Não"/>
    <x v="1"/>
    <n v="1.2530885443148001E-3"/>
    <n v="1.929756358244792E-2"/>
  </r>
  <r>
    <n v="1"/>
    <x v="0"/>
    <n v="53"/>
    <n v="1687"/>
    <x v="26"/>
    <x v="26"/>
    <n v="250"/>
    <x v="46"/>
    <n v="20"/>
    <x v="46"/>
    <n v="6.9630287602704213"/>
    <n v="1"/>
    <n v="367087.799999999"/>
    <n v="9707649.3000000007"/>
    <x v="4"/>
    <s v="TORA"/>
    <s v="70├ 80"/>
    <s v="Couratari"/>
    <s v="FOD"/>
    <n v="38.833806114422465"/>
    <n v="50"/>
    <x v="1"/>
    <s v="Inferior"/>
    <s v="Não"/>
    <x v="1"/>
    <n v="8.7020037799638919E-4"/>
    <n v="1.2182805291949447E-2"/>
  </r>
  <r>
    <n v="1"/>
    <x v="0"/>
    <n v="53"/>
    <n v="1688"/>
    <x v="19"/>
    <x v="19"/>
    <n v="207"/>
    <x v="132"/>
    <n v="14"/>
    <x v="132"/>
    <n v="3.3416187767068655"/>
    <n v="1"/>
    <n v="367095.7"/>
    <n v="9707664.9000000004"/>
    <x v="4"/>
    <s v="TORA"/>
    <s v="60├ 70"/>
    <s v="Piptadenia"/>
    <s v="FOD"/>
    <n v="39.788735772973837"/>
    <n v="50"/>
    <x v="1"/>
    <s v="Inferior"/>
    <s v="Não"/>
    <x v="1"/>
    <n v="5.9659545594827642E-4"/>
    <n v="5.8466354682931094E-3"/>
  </r>
  <r>
    <n v="1"/>
    <x v="0"/>
    <n v="53"/>
    <n v="1689"/>
    <x v="19"/>
    <x v="19"/>
    <n v="186"/>
    <x v="24"/>
    <n v="15"/>
    <x v="24"/>
    <n v="2.8907153158837851"/>
    <n v="1"/>
    <n v="367015.09999999899"/>
    <n v="9707740.1999999899"/>
    <x v="4"/>
    <s v="TORA"/>
    <s v="50├ 60"/>
    <s v="Piptadenia"/>
    <s v="FOD"/>
    <n v="39.788735772973837"/>
    <n v="50"/>
    <x v="1"/>
    <s v="Inferior"/>
    <s v="Não"/>
    <x v="1"/>
    <n v="4.8168723643460915E-4"/>
    <n v="5.0577159825633952E-3"/>
  </r>
  <r>
    <n v="1"/>
    <x v="0"/>
    <n v="53"/>
    <n v="1690"/>
    <x v="10"/>
    <x v="10"/>
    <n v="325"/>
    <x v="107"/>
    <n v="24"/>
    <x v="107"/>
    <n v="14.121022325828411"/>
    <n v="1"/>
    <n v="367013.59999999899"/>
    <n v="9707741.5999999903"/>
    <x v="4"/>
    <s v="TORA"/>
    <s v="100├ 110"/>
    <s v="Astronium"/>
    <s v="FOD"/>
    <n v="40.107045659157627"/>
    <n v="50.107045659157627"/>
    <x v="1"/>
    <s v="Inferior"/>
    <s v="Não"/>
    <x v="1"/>
    <n v="1.4706386388138974E-3"/>
    <n v="2.4706729132073474E-2"/>
  </r>
  <r>
    <n v="1"/>
    <x v="0"/>
    <n v="53"/>
    <n v="1691"/>
    <x v="19"/>
    <x v="19"/>
    <n v="320"/>
    <x v="57"/>
    <n v="15"/>
    <x v="57"/>
    <n v="8.5561697406202946"/>
    <n v="2"/>
    <n v="367012.4"/>
    <n v="9707740"/>
    <x v="4"/>
    <s v="TORA"/>
    <s v="100├ 110"/>
    <s v="Piptadenia"/>
    <s v="FOD"/>
    <n v="39.788735772973837"/>
    <n v="50"/>
    <x v="1"/>
    <s v="Inferior"/>
    <s v="Não"/>
    <x v="1"/>
    <n v="1.4257362993092843E-3"/>
    <n v="1.4970231142747483E-2"/>
  </r>
  <r>
    <n v="1"/>
    <x v="0"/>
    <n v="53"/>
    <n v="1692"/>
    <x v="19"/>
    <x v="19"/>
    <n v="400"/>
    <x v="48"/>
    <n v="19"/>
    <x v="48"/>
    <n v="16.93408594497766"/>
    <n v="1"/>
    <n v="366998.59999999899"/>
    <n v="9707754.9000000004"/>
    <x v="4"/>
    <s v="TORA"/>
    <s v="120├ 130"/>
    <s v="Piptadenia"/>
    <s v="FOD"/>
    <n v="39.788735772973837"/>
    <n v="50"/>
    <x v="1"/>
    <s v="Inferior"/>
    <s v="Não"/>
    <x v="1"/>
    <n v="2.2277129676707558E-3"/>
    <n v="2.962858247002105E-2"/>
  </r>
  <r>
    <n v="1"/>
    <x v="0"/>
    <n v="53"/>
    <n v="1693"/>
    <x v="5"/>
    <x v="5"/>
    <n v="340"/>
    <x v="121"/>
    <n v="15"/>
    <x v="121"/>
    <n v="9.6591134962471301"/>
    <n v="1"/>
    <n v="366984.9"/>
    <n v="9707761.6999999899"/>
    <x v="4"/>
    <s v="TORA"/>
    <s v="100├ 110"/>
    <s v="Tachigali"/>
    <s v="FOD"/>
    <n v="39.152116000606256"/>
    <n v="50"/>
    <x v="1"/>
    <s v="Inferior"/>
    <s v="Não"/>
    <x v="1"/>
    <n v="1.6095226191421214E-3"/>
    <n v="1.6899987500992277E-2"/>
  </r>
  <r>
    <n v="1"/>
    <x v="0"/>
    <n v="53"/>
    <n v="1694"/>
    <x v="26"/>
    <x v="26"/>
    <n v="311"/>
    <x v="33"/>
    <n v="24"/>
    <x v="33"/>
    <n v="12.930645210664615"/>
    <n v="1"/>
    <n v="366966.4"/>
    <n v="9707754"/>
    <x v="4"/>
    <s v="TORA"/>
    <s v="90├ 100"/>
    <s v="Couratari"/>
    <s v="FOD"/>
    <n v="38.833806114422465"/>
    <n v="50"/>
    <x v="1"/>
    <s v="Inferior"/>
    <s v="Não"/>
    <x v="1"/>
    <n v="1.3466664121630201E-3"/>
    <n v="2.2623995724338736E-2"/>
  </r>
  <r>
    <n v="1"/>
    <x v="0"/>
    <n v="53"/>
    <n v="1695"/>
    <x v="26"/>
    <x v="26"/>
    <n v="207"/>
    <x v="132"/>
    <n v="17"/>
    <x v="132"/>
    <n v="4.0576799431440511"/>
    <n v="1"/>
    <n v="366958.09999999899"/>
    <n v="9707754.5999999903"/>
    <x v="4"/>
    <s v="TORA"/>
    <s v="60├ 70"/>
    <s v="Couratari"/>
    <s v="FOD"/>
    <n v="38.833806114422465"/>
    <n v="50"/>
    <x v="1"/>
    <s v="Inferior"/>
    <s v="Não"/>
    <x v="1"/>
    <n v="5.9659545594827642E-4"/>
    <n v="7.0994859257844899E-3"/>
  </r>
  <r>
    <n v="1"/>
    <x v="0"/>
    <n v="53"/>
    <n v="1696"/>
    <x v="15"/>
    <x v="15"/>
    <n v="170"/>
    <x v="12"/>
    <n v="17"/>
    <x v="12"/>
    <n v="2.7367488239366864"/>
    <n v="1"/>
    <n v="366856.2"/>
    <n v="9707864.5"/>
    <x v="4"/>
    <s v="TORA"/>
    <s v="50├ 60"/>
    <s v="Lecythis"/>
    <s v="FOD"/>
    <n v="38.833806114422465"/>
    <n v="50"/>
    <x v="1"/>
    <s v="Inferior"/>
    <s v="Não"/>
    <x v="1"/>
    <n v="4.0238065478553035E-4"/>
    <n v="4.7883297919478112E-3"/>
  </r>
  <r>
    <n v="1"/>
    <x v="0"/>
    <n v="53"/>
    <n v="1697"/>
    <x v="5"/>
    <x v="5"/>
    <n v="165"/>
    <x v="7"/>
    <n v="14"/>
    <x v="7"/>
    <n v="2.1231667295816568"/>
    <n v="2"/>
    <n v="366833.59999999899"/>
    <n v="9707900.6999999899"/>
    <x v="4"/>
    <s v="TORA"/>
    <s v="50├ 60"/>
    <s v="Tachigali"/>
    <s v="FOD"/>
    <n v="39.152116000606256"/>
    <n v="50"/>
    <x v="1"/>
    <s v="Inferior"/>
    <s v="Não"/>
    <x v="1"/>
    <n v="3.7905928465522713E-4"/>
    <n v="3.7147809896212252E-3"/>
  </r>
  <r>
    <n v="1"/>
    <x v="0"/>
    <n v="53"/>
    <n v="1698"/>
    <x v="19"/>
    <x v="19"/>
    <n v="215"/>
    <x v="18"/>
    <n v="14"/>
    <x v="18"/>
    <n v="3.604899249767203"/>
    <n v="2"/>
    <n v="366818.9"/>
    <n v="9707881.5"/>
    <x v="4"/>
    <s v="TORA"/>
    <s v="60├ 70"/>
    <s v="Piptadenia"/>
    <s v="FOD"/>
    <n v="39.788735772973837"/>
    <n v="50"/>
    <x v="1"/>
    <s v="Inferior"/>
    <s v="Não"/>
    <x v="1"/>
    <n v="6.436001995661295E-4"/>
    <n v="6.3072819557480689E-3"/>
  </r>
  <r>
    <n v="1"/>
    <x v="0"/>
    <n v="53"/>
    <n v="1699"/>
    <x v="55"/>
    <x v="55"/>
    <n v="160"/>
    <x v="1"/>
    <n v="16"/>
    <x v="1"/>
    <n v="2.2816452641654119"/>
    <n v="1"/>
    <n v="366810.2"/>
    <n v="9707878.5"/>
    <x v="0"/>
    <s v="TORA"/>
    <s v="50├ 60"/>
    <s v="Platymiscium"/>
    <s v="FOD"/>
    <n v="43.608454407179323"/>
    <n v="53.608454407179323"/>
    <x v="0"/>
    <s v="Inferior"/>
    <s v="Não"/>
    <x v="0"/>
    <n v="3.5643407482732108E-4"/>
    <n v="3.9920616380659957E-3"/>
  </r>
  <r>
    <n v="1"/>
    <x v="0"/>
    <n v="53"/>
    <n v="1700"/>
    <x v="2"/>
    <x v="2"/>
    <n v="180"/>
    <x v="22"/>
    <n v="17"/>
    <x v="22"/>
    <n v="3.0681889929255584"/>
    <n v="1"/>
    <n v="366805.9"/>
    <n v="9707902.4000000004"/>
    <x v="1"/>
    <s v="TORA"/>
    <s v="50├ 60"/>
    <s v="Parkia"/>
    <s v="FOD"/>
    <n v="39.788735772973837"/>
    <n v="50"/>
    <x v="1"/>
    <s v="Inferior"/>
    <s v="Não"/>
    <x v="0"/>
    <n v="4.5111187595332813E-4"/>
    <n v="5.3682313238446041E-3"/>
  </r>
  <r>
    <n v="1"/>
    <x v="0"/>
    <n v="53"/>
    <n v="1701"/>
    <x v="5"/>
    <x v="5"/>
    <n v="168"/>
    <x v="45"/>
    <n v="14"/>
    <x v="45"/>
    <n v="2.2010746657745708"/>
    <n v="2"/>
    <n v="366785.4"/>
    <n v="9707887.0999999903"/>
    <x v="4"/>
    <s v="TORA"/>
    <s v="50├ 60"/>
    <s v="Tachigali"/>
    <s v="FOD"/>
    <n v="39.152116000606256"/>
    <n v="50"/>
    <x v="1"/>
    <s v="Inferior"/>
    <s v="Não"/>
    <x v="1"/>
    <n v="3.9296856749712139E-4"/>
    <n v="3.8510919614717898E-3"/>
  </r>
  <r>
    <n v="1"/>
    <x v="0"/>
    <n v="53"/>
    <n v="1702"/>
    <x v="19"/>
    <x v="19"/>
    <n v="207"/>
    <x v="132"/>
    <n v="15"/>
    <x v="132"/>
    <n v="3.5803058321859274"/>
    <n v="1"/>
    <n v="366752.2"/>
    <n v="9707926"/>
    <x v="4"/>
    <s v="TORA"/>
    <s v="60├ 70"/>
    <s v="Piptadenia"/>
    <s v="FOD"/>
    <n v="39.788735772973837"/>
    <n v="50"/>
    <x v="1"/>
    <s v="Inferior"/>
    <s v="Não"/>
    <x v="1"/>
    <n v="5.9659545594827642E-4"/>
    <n v="6.2642522874569026E-3"/>
  </r>
  <r>
    <n v="1"/>
    <x v="0"/>
    <n v="53"/>
    <n v="1703"/>
    <x v="26"/>
    <x v="26"/>
    <n v="163"/>
    <x v="237"/>
    <n v="23"/>
    <x v="237"/>
    <n v="3.4040130848218966"/>
    <n v="1"/>
    <n v="366740.799999999"/>
    <n v="9707930.8000000007"/>
    <x v="4"/>
    <s v="TORA"/>
    <s v="50├ 60"/>
    <s v="Couratari"/>
    <s v="FOD"/>
    <n v="38.833806114422465"/>
    <n v="50"/>
    <x v="1"/>
    <s v="Inferior"/>
    <s v="Não"/>
    <x v="1"/>
    <n v="3.69925661487777E-4"/>
    <n v="5.9558031499532095E-3"/>
  </r>
  <r>
    <n v="1"/>
    <x v="0"/>
    <n v="53"/>
    <n v="1704"/>
    <x v="19"/>
    <x v="19"/>
    <n v="350"/>
    <x v="79"/>
    <n v="15"/>
    <x v="79"/>
    <n v="10.235652277597518"/>
    <n v="2"/>
    <n v="366725.799999999"/>
    <n v="9707944.0999999903"/>
    <x v="4"/>
    <s v="TORA"/>
    <s v="110├ 120"/>
    <s v="Piptadenia"/>
    <s v="FOD"/>
    <n v="39.788735772973837"/>
    <n v="50"/>
    <x v="1"/>
    <s v="Inferior"/>
    <s v="Não"/>
    <x v="1"/>
    <n v="1.7055927408729228E-3"/>
    <n v="1.7908723779165685E-2"/>
  </r>
  <r>
    <n v="1"/>
    <x v="0"/>
    <n v="53"/>
    <n v="1705"/>
    <x v="19"/>
    <x v="19"/>
    <n v="309"/>
    <x v="176"/>
    <n v="20"/>
    <x v="176"/>
    <n v="10.637391184950079"/>
    <n v="1"/>
    <n v="366746.7"/>
    <n v="9707984.5"/>
    <x v="4"/>
    <s v="TORA"/>
    <s v="90├ 100"/>
    <s v="Piptadenia"/>
    <s v="FOD"/>
    <n v="39.788735772973837"/>
    <n v="50"/>
    <x v="1"/>
    <s v="Inferior"/>
    <s v="Não"/>
    <x v="1"/>
    <n v="1.3294016366635715E-3"/>
    <n v="1.861162291329E-2"/>
  </r>
  <r>
    <n v="1"/>
    <x v="0"/>
    <n v="53"/>
    <n v="1706"/>
    <x v="63"/>
    <x v="63"/>
    <n v="154"/>
    <x v="111"/>
    <n v="14"/>
    <x v="111"/>
    <n v="1.8495141288800208"/>
    <n v="1"/>
    <n v="366743.59999999899"/>
    <n v="9707988.5999999903"/>
    <x v="0"/>
    <s v="TORETE"/>
    <s v="40├ 50"/>
    <s v="Ocotea"/>
    <s v="FOD"/>
    <n v="39.470425886790046"/>
    <n v="50"/>
    <x v="0"/>
    <s v="Inferior"/>
    <s v="Não"/>
    <x v="1"/>
    <n v="3.3020275463299778E-4"/>
    <n v="3.2359869954033784E-3"/>
  </r>
  <r>
    <n v="1"/>
    <x v="0"/>
    <n v="53"/>
    <n v="1707"/>
    <x v="24"/>
    <x v="24"/>
    <n v="150"/>
    <x v="37"/>
    <n v="13"/>
    <x v="37"/>
    <n v="1.6293487299032783"/>
    <n v="2"/>
    <n v="366732.799999999"/>
    <n v="9707994.1999999899"/>
    <x v="0"/>
    <s v="TORETE"/>
    <s v="40├ 50"/>
    <s v="Virola"/>
    <s v="FOD"/>
    <n v="38.197186342054884"/>
    <n v="50"/>
    <x v="0"/>
    <s v="Inferior"/>
    <s v="Não"/>
    <x v="0"/>
    <n v="3.1327213607870003E-4"/>
    <n v="2.8507764383161704E-3"/>
  </r>
  <r>
    <n v="1"/>
    <x v="0"/>
    <n v="53"/>
    <n v="1708"/>
    <x v="78"/>
    <x v="78"/>
    <n v="145"/>
    <x v="112"/>
    <n v="10"/>
    <x v="112"/>
    <n v="1.1711814374774847"/>
    <n v="2"/>
    <n v="366625.7"/>
    <n v="9708089.4000000004"/>
    <x v="0"/>
    <s v="TORETE"/>
    <s v="40├ 50"/>
    <s v="Tetragastris"/>
    <s v="FOD"/>
    <n v="44.563384065730695"/>
    <n v="54.563384065730695"/>
    <x v="0"/>
    <s v="Inferior"/>
    <s v="Não"/>
    <x v="0"/>
    <n v="2.927354071579853E-4"/>
    <n v="2.049147850105897E-3"/>
  </r>
  <r>
    <n v="1"/>
    <x v="0"/>
    <n v="53"/>
    <n v="1709"/>
    <x v="26"/>
    <x v="26"/>
    <n v="320"/>
    <x v="57"/>
    <n v="23"/>
    <x v="57"/>
    <n v="13.119460268951117"/>
    <n v="1"/>
    <n v="366598.2"/>
    <n v="9708119.1999999899"/>
    <x v="4"/>
    <s v="TORA"/>
    <s v="100├ 110"/>
    <s v="Couratari"/>
    <s v="FOD"/>
    <n v="38.833806114422465"/>
    <n v="50"/>
    <x v="1"/>
    <s v="Inferior"/>
    <s v="Não"/>
    <x v="1"/>
    <n v="1.4257362993092843E-3"/>
    <n v="2.2954354418879473E-2"/>
  </r>
  <r>
    <n v="1"/>
    <x v="0"/>
    <n v="53"/>
    <n v="1710"/>
    <x v="39"/>
    <x v="39"/>
    <n v="510"/>
    <x v="273"/>
    <n v="23"/>
    <x v="273"/>
    <n v="33.323941562052589"/>
    <n v="1"/>
    <n v="366515.799999999"/>
    <n v="9708192.4000000004"/>
    <x v="3"/>
    <s v="TORA"/>
    <s v="160├ 170"/>
    <s v="Bertholletia"/>
    <s v="FOD"/>
    <n v="41.38028520389279"/>
    <n v="51.38028520389279"/>
    <x v="1"/>
    <s v="Inferior"/>
    <s v="Protegida"/>
    <x v="0"/>
    <n v="3.6214258930697728E-3"/>
    <n v="5.8304956878423339E-2"/>
  </r>
  <r>
    <n v="1"/>
    <x v="0"/>
    <n v="53"/>
    <n v="1711"/>
    <x v="15"/>
    <x v="15"/>
    <n v="214"/>
    <x v="95"/>
    <n v="20"/>
    <x v="95"/>
    <n v="5.1020618416855061"/>
    <n v="1"/>
    <n v="366502.299999999"/>
    <n v="9708174.8000000007"/>
    <x v="4"/>
    <s v="TORA"/>
    <s v="60├ 70"/>
    <s v="Lecythis"/>
    <s v="FOD"/>
    <n v="38.833806114422465"/>
    <n v="50"/>
    <x v="1"/>
    <s v="Inferior"/>
    <s v="Não"/>
    <x v="1"/>
    <n v="6.3762714417156204E-4"/>
    <n v="8.926780018401869E-3"/>
  </r>
  <r>
    <n v="1"/>
    <x v="0"/>
    <n v="53"/>
    <n v="1712"/>
    <x v="5"/>
    <x v="5"/>
    <n v="164"/>
    <x v="251"/>
    <n v="13"/>
    <x v="251"/>
    <n v="1.9476872639768259"/>
    <n v="1"/>
    <n v="366483.299999999"/>
    <n v="9708162.4000000004"/>
    <x v="4"/>
    <s v="TORA"/>
    <s v="50├ 60"/>
    <s v="Tachigali"/>
    <s v="FOD"/>
    <n v="39.152116000606256"/>
    <n v="50"/>
    <x v="1"/>
    <s v="Inferior"/>
    <s v="Não"/>
    <x v="1"/>
    <n v="3.744785498654542E-4"/>
    <n v="3.4077548037756327E-3"/>
  </r>
  <r>
    <n v="1"/>
    <x v="0"/>
    <n v="53"/>
    <n v="1713"/>
    <x v="11"/>
    <x v="11"/>
    <n v="168"/>
    <x v="45"/>
    <n v="15"/>
    <x v="45"/>
    <n v="2.3582942847584683"/>
    <n v="1"/>
    <n v="366465.59999999899"/>
    <n v="9708200.8000000007"/>
    <x v="0"/>
    <s v="TORA"/>
    <s v="50├ 60"/>
    <s v="Bowdichia"/>
    <s v="FOD"/>
    <n v="48.383102699936181"/>
    <n v="58.383102699936181"/>
    <x v="0"/>
    <s v="Inferior"/>
    <s v="Não"/>
    <x v="0"/>
    <n v="3.9296856749712139E-4"/>
    <n v="4.1261699587197744E-3"/>
  </r>
  <r>
    <n v="1"/>
    <x v="0"/>
    <n v="53"/>
    <n v="1714"/>
    <x v="30"/>
    <x v="30"/>
    <n v="176"/>
    <x v="124"/>
    <n v="14"/>
    <x v="124"/>
    <n v="2.4156919234351295"/>
    <n v="1"/>
    <n v="366463.7"/>
    <n v="9708206.5"/>
    <x v="4"/>
    <s v="TORA"/>
    <s v="50├ 60"/>
    <s v="Apuleia"/>
    <s v="FOD"/>
    <n v="39.788735772973837"/>
    <n v="50"/>
    <x v="1"/>
    <s v="Inferior"/>
    <s v="Não"/>
    <x v="1"/>
    <n v="4.3128523054105841E-4"/>
    <n v="4.2265952593023718E-3"/>
  </r>
  <r>
    <n v="1"/>
    <x v="0"/>
    <n v="53"/>
    <n v="1715"/>
    <x v="30"/>
    <x v="30"/>
    <n v="409"/>
    <x v="274"/>
    <n v="23"/>
    <x v="274"/>
    <n v="21.431996418461058"/>
    <n v="1"/>
    <n v="366451.799999999"/>
    <n v="9708223.8000000007"/>
    <x v="4"/>
    <s v="TORA"/>
    <s v="130├ 140"/>
    <s v="Apuleia"/>
    <s v="FOD"/>
    <n v="39.788735772973837"/>
    <n v="50"/>
    <x v="1"/>
    <s v="Inferior"/>
    <s v="Não"/>
    <x v="1"/>
    <n v="2.3290878309058243E-3"/>
    <n v="3.7498314077583764E-2"/>
  </r>
  <r>
    <n v="1"/>
    <x v="0"/>
    <n v="53"/>
    <n v="1716"/>
    <x v="39"/>
    <x v="39"/>
    <n v="320"/>
    <x v="57"/>
    <n v="20"/>
    <x v="57"/>
    <n v="11.40822632082706"/>
    <n v="2"/>
    <n v="366448.4"/>
    <n v="9708252.3000000007"/>
    <x v="3"/>
    <s v="TORA"/>
    <s v="100├ 110"/>
    <s v="Bertholletia"/>
    <s v="FOD"/>
    <n v="41.38028520389279"/>
    <n v="51.38028520389279"/>
    <x v="1"/>
    <s v="Inferior"/>
    <s v="Protegida"/>
    <x v="0"/>
    <n v="1.4257362993092843E-3"/>
    <n v="1.9960308190329977E-2"/>
  </r>
  <r>
    <n v="1"/>
    <x v="0"/>
    <n v="54"/>
    <n v="1717"/>
    <x v="62"/>
    <x v="62"/>
    <n v="173"/>
    <x v="100"/>
    <n v="14"/>
    <x v="100"/>
    <n v="2.3340406629806947"/>
    <n v="1"/>
    <n v="366423.09999999899"/>
    <n v="9708206.3000000007"/>
    <x v="1"/>
    <s v="TORA"/>
    <s v="50├ 60"/>
    <s v="Swartzia"/>
    <s v="FOD"/>
    <n v="42.335214862444161"/>
    <n v="52.335214862444161"/>
    <x v="1"/>
    <s v="Inferior"/>
    <s v="Não"/>
    <x v="0"/>
    <n v="4.1670763380886292E-4"/>
    <n v="4.0837348113268567E-3"/>
  </r>
  <r>
    <n v="1"/>
    <x v="0"/>
    <n v="54"/>
    <n v="1718"/>
    <x v="32"/>
    <x v="32"/>
    <n v="163"/>
    <x v="237"/>
    <n v="13"/>
    <x v="237"/>
    <n v="1.9240073957688979"/>
    <n v="2"/>
    <n v="366416.4"/>
    <n v="9708197.5999999903"/>
    <x v="0"/>
    <s v="TORA"/>
    <s v="50├ 60"/>
    <s v="Cordia"/>
    <s v="FOD"/>
    <n v="42.335214862444161"/>
    <n v="52.335214862444161"/>
    <x v="0"/>
    <s v="Inferior"/>
    <s v="Não"/>
    <x v="0"/>
    <n v="3.69925661487777E-4"/>
    <n v="3.3663235195387701E-3"/>
  </r>
  <r>
    <n v="1"/>
    <x v="0"/>
    <n v="54"/>
    <n v="1719"/>
    <x v="26"/>
    <x v="26"/>
    <n v="153"/>
    <x v="73"/>
    <n v="14"/>
    <x v="73"/>
    <n v="1.8255724507907067"/>
    <n v="1"/>
    <n v="366406.59999999899"/>
    <n v="9708184.8000000007"/>
    <x v="0"/>
    <s v="TORETE"/>
    <s v="40├ 50"/>
    <s v="Couratari"/>
    <s v="FOD"/>
    <n v="38.833806114422465"/>
    <n v="50"/>
    <x v="0"/>
    <s v="Inferior"/>
    <s v="Não"/>
    <x v="1"/>
    <n v="3.2592833037627952E-4"/>
    <n v="3.194097637687539E-3"/>
  </r>
  <r>
    <n v="1"/>
    <x v="0"/>
    <n v="54"/>
    <n v="1720"/>
    <x v="19"/>
    <x v="19"/>
    <n v="348"/>
    <x v="108"/>
    <n v="15"/>
    <x v="108"/>
    <n v="10.119007619805469"/>
    <n v="2"/>
    <n v="366404.59999999899"/>
    <n v="9708177.1999999899"/>
    <x v="4"/>
    <s v="TORA"/>
    <s v="110├ 120"/>
    <s v="Piptadenia"/>
    <s v="FOD"/>
    <n v="39.788735772973837"/>
    <n v="50"/>
    <x v="1"/>
    <s v="Inferior"/>
    <s v="Não"/>
    <x v="1"/>
    <n v="1.6861559452299956E-3"/>
    <n v="1.7704637424914949E-2"/>
  </r>
  <r>
    <n v="1"/>
    <x v="0"/>
    <n v="54"/>
    <n v="1721"/>
    <x v="30"/>
    <x v="30"/>
    <n v="340"/>
    <x v="121"/>
    <n v="20"/>
    <x v="121"/>
    <n v="12.878817994996171"/>
    <n v="1"/>
    <n v="366417.5"/>
    <n v="9708185.9000000004"/>
    <x v="4"/>
    <s v="TORA"/>
    <s v="100├ 110"/>
    <s v="Apuleia"/>
    <s v="FOD"/>
    <n v="39.788735772973837"/>
    <n v="50"/>
    <x v="1"/>
    <s v="Inferior"/>
    <s v="Não"/>
    <x v="1"/>
    <n v="1.6095226191421214E-3"/>
    <n v="2.2533316667989696E-2"/>
  </r>
  <r>
    <n v="1"/>
    <x v="0"/>
    <n v="54"/>
    <n v="1722"/>
    <x v="31"/>
    <x v="31"/>
    <n v="175"/>
    <x v="13"/>
    <n v="16"/>
    <x v="13"/>
    <n v="2.7295072740260053"/>
    <n v="1"/>
    <n v="366416.9"/>
    <n v="9708177"/>
    <x v="1"/>
    <s v="TORA"/>
    <s v="50├ 60"/>
    <s v="Sterculia"/>
    <s v="FOD"/>
    <n v="38.833806114422465"/>
    <n v="50"/>
    <x v="1"/>
    <s v="Inferior"/>
    <s v="Não"/>
    <x v="0"/>
    <n v="4.2639818521823071E-4"/>
    <n v="4.7756596744441835E-3"/>
  </r>
  <r>
    <n v="1"/>
    <x v="0"/>
    <n v="54"/>
    <n v="1723"/>
    <x v="2"/>
    <x v="2"/>
    <n v="200"/>
    <x v="14"/>
    <n v="18"/>
    <x v="14"/>
    <n v="4.0107045659157619"/>
    <n v="1"/>
    <n v="366432.4"/>
    <n v="9708155.1999999899"/>
    <x v="1"/>
    <s v="TORA"/>
    <s v="60├ 70"/>
    <s v="Parkia"/>
    <s v="FOD"/>
    <n v="39.788735772973837"/>
    <n v="50"/>
    <x v="1"/>
    <s v="Inferior"/>
    <s v="Não"/>
    <x v="0"/>
    <n v="5.5692824191768894E-4"/>
    <n v="7.0172958481628809E-3"/>
  </r>
  <r>
    <n v="1"/>
    <x v="0"/>
    <n v="54"/>
    <n v="1724"/>
    <x v="23"/>
    <x v="23"/>
    <n v="233"/>
    <x v="81"/>
    <n v="18"/>
    <x v="81"/>
    <n v="5.4434285044750208"/>
    <n v="2"/>
    <n v="366428.2"/>
    <n v="9708149.6999999899"/>
    <x v="4"/>
    <s v="TORA"/>
    <s v="70├ 80"/>
    <s v="Parkia"/>
    <s v="FOD"/>
    <n v="40.107045659157627"/>
    <n v="50.107045659157627"/>
    <x v="1"/>
    <s v="Inferior"/>
    <s v="Não"/>
    <x v="1"/>
    <n v="7.5587693313673558E-4"/>
    <n v="9.5240493575228669E-3"/>
  </r>
  <r>
    <n v="1"/>
    <x v="0"/>
    <n v="54"/>
    <n v="1725"/>
    <x v="72"/>
    <x v="72"/>
    <n v="287"/>
    <x v="78"/>
    <n v="13"/>
    <x v="78"/>
    <n v="5.9647922459290292"/>
    <n v="2"/>
    <n v="366434.4"/>
    <n v="9708141.4000000004"/>
    <x v="1"/>
    <s v="TORA"/>
    <s v="90├ 100"/>
    <s v="Goupia"/>
    <s v="FOD"/>
    <n v="40.107045659157627"/>
    <n v="50.107045659157627"/>
    <x v="1"/>
    <s v="Inferior"/>
    <s v="Não"/>
    <x v="1"/>
    <n v="1.1468405589629533E-3"/>
    <n v="1.0436249086562875E-2"/>
  </r>
  <r>
    <n v="1"/>
    <x v="0"/>
    <n v="54"/>
    <n v="1726"/>
    <x v="19"/>
    <x v="19"/>
    <n v="300"/>
    <x v="9"/>
    <n v="20"/>
    <x v="9"/>
    <n v="10.026761414789403"/>
    <n v="1"/>
    <n v="366461.4"/>
    <n v="9708120"/>
    <x v="4"/>
    <s v="TORA"/>
    <s v="90├ 100"/>
    <s v="Piptadenia"/>
    <s v="FOD"/>
    <n v="39.788735772973837"/>
    <n v="50"/>
    <x v="1"/>
    <s v="Inferior"/>
    <s v="Não"/>
    <x v="1"/>
    <n v="1.2530885443148001E-3"/>
    <n v="1.75432396204072E-2"/>
  </r>
  <r>
    <n v="1"/>
    <x v="0"/>
    <n v="54"/>
    <n v="1727"/>
    <x v="55"/>
    <x v="55"/>
    <n v="152"/>
    <x v="35"/>
    <n v="18"/>
    <x v="35"/>
    <n v="2.3165829572729444"/>
    <n v="1"/>
    <n v="366481.799999999"/>
    <n v="9708122"/>
    <x v="0"/>
    <s v="TORETE"/>
    <s v="40├ 50"/>
    <s v="Platymiscium"/>
    <s v="FOD"/>
    <n v="43.608454407179323"/>
    <n v="53.608454407179323"/>
    <x v="0"/>
    <s v="Inferior"/>
    <s v="Não"/>
    <x v="0"/>
    <n v="3.2168175253165715E-4"/>
    <n v="4.05319008189888E-3"/>
  </r>
  <r>
    <n v="1"/>
    <x v="0"/>
    <n v="54"/>
    <n v="1728"/>
    <x v="5"/>
    <x v="5"/>
    <n v="175"/>
    <x v="13"/>
    <n v="18"/>
    <x v="13"/>
    <n v="3.0706956832792556"/>
    <n v="1"/>
    <n v="366482.5"/>
    <n v="9708114.6999999899"/>
    <x v="4"/>
    <s v="TORA"/>
    <s v="50├ 60"/>
    <s v="Tachigali"/>
    <s v="FOD"/>
    <n v="39.152116000606256"/>
    <n v="50"/>
    <x v="1"/>
    <s v="Inferior"/>
    <s v="Não"/>
    <x v="1"/>
    <n v="4.2639818521823071E-4"/>
    <n v="5.3726171337497063E-3"/>
  </r>
  <r>
    <n v="1"/>
    <x v="0"/>
    <n v="54"/>
    <n v="1729"/>
    <x v="19"/>
    <x v="19"/>
    <n v="170"/>
    <x v="12"/>
    <n v="12"/>
    <x v="12"/>
    <n v="1.9318226992494256"/>
    <n v="1"/>
    <n v="366587"/>
    <n v="9708032.5999999903"/>
    <x v="4"/>
    <s v="TORA"/>
    <s v="50├ 60"/>
    <s v="Piptadenia"/>
    <s v="FOD"/>
    <n v="39.788735772973837"/>
    <n v="50"/>
    <x v="1"/>
    <s v="Inferior"/>
    <s v="Não"/>
    <x v="1"/>
    <n v="4.0238065478553035E-4"/>
    <n v="3.3799975001984547E-3"/>
  </r>
  <r>
    <n v="1"/>
    <x v="0"/>
    <n v="54"/>
    <n v="1730"/>
    <x v="33"/>
    <x v="33"/>
    <n v="228"/>
    <x v="8"/>
    <n v="18"/>
    <x v="8"/>
    <n v="5.2123116538641261"/>
    <n v="1"/>
    <n v="366609.799999999"/>
    <n v="9707995"/>
    <x v="0"/>
    <s v="TORA"/>
    <s v="70├ 80"/>
    <s v="Dipteryx"/>
    <s v="FOD"/>
    <n v="39.152116000606256"/>
    <n v="80"/>
    <x v="0"/>
    <s v="Inferior"/>
    <s v="Vulneravel"/>
    <x v="1"/>
    <n v="7.2378394319622878E-4"/>
    <n v="9.1196776842724821E-3"/>
  </r>
  <r>
    <n v="1"/>
    <x v="0"/>
    <n v="54"/>
    <n v="1731"/>
    <x v="39"/>
    <x v="39"/>
    <n v="350"/>
    <x v="79"/>
    <n v="23"/>
    <x v="79"/>
    <n v="15.694666825649529"/>
    <n v="1"/>
    <n v="366696.59999999899"/>
    <n v="9707917.8000000007"/>
    <x v="3"/>
    <s v="TORA"/>
    <s v="110├ 120"/>
    <s v="Bertholletia"/>
    <s v="FOD"/>
    <n v="41.38028520389279"/>
    <n v="51.38028520389279"/>
    <x v="1"/>
    <s v="Inferior"/>
    <s v="Protegida"/>
    <x v="0"/>
    <n v="1.7055927408729228E-3"/>
    <n v="2.7460043128054053E-2"/>
  </r>
  <r>
    <n v="1"/>
    <x v="0"/>
    <n v="54"/>
    <n v="1732"/>
    <x v="33"/>
    <x v="33"/>
    <n v="229"/>
    <x v="275"/>
    <n v="16"/>
    <x v="275"/>
    <n v="4.6738968475819664"/>
    <n v="1"/>
    <n v="366699.7"/>
    <n v="9707921.6999999899"/>
    <x v="0"/>
    <s v="TORA"/>
    <s v="70├ 80"/>
    <s v="Dipteryx"/>
    <s v="FOD"/>
    <n v="39.152116000606256"/>
    <n v="80"/>
    <x v="0"/>
    <s v="Inferior"/>
    <s v="Vulneravel"/>
    <x v="1"/>
    <n v="7.301468483601382E-4"/>
    <n v="8.1776447016335477E-3"/>
  </r>
  <r>
    <n v="1"/>
    <x v="0"/>
    <n v="54"/>
    <n v="1733"/>
    <x v="19"/>
    <x v="19"/>
    <n v="320"/>
    <x v="57"/>
    <n v="13"/>
    <x v="57"/>
    <n v="7.4153471085375893"/>
    <n v="2"/>
    <n v="366720.9"/>
    <n v="9707900.1999999899"/>
    <x v="4"/>
    <s v="TORA"/>
    <s v="100├ 110"/>
    <s v="Piptadenia"/>
    <s v="FOD"/>
    <n v="39.788735772973837"/>
    <n v="50"/>
    <x v="1"/>
    <s v="Inferior"/>
    <s v="Não"/>
    <x v="1"/>
    <n v="1.4257362993092843E-3"/>
    <n v="1.2974200323714486E-2"/>
  </r>
  <r>
    <n v="1"/>
    <x v="0"/>
    <n v="54"/>
    <n v="1734"/>
    <x v="22"/>
    <x v="22"/>
    <n v="225"/>
    <x v="16"/>
    <n v="23"/>
    <x v="16"/>
    <n v="6.4860612901918966"/>
    <n v="1"/>
    <n v="366728.4"/>
    <n v="9707893.5"/>
    <x v="4"/>
    <s v="TORA"/>
    <s v="70├ 80"/>
    <s v="Hymenaea"/>
    <s v="FOD"/>
    <n v="41.38028520389279"/>
    <n v="51.38028520389279"/>
    <x v="1"/>
    <s v="Inferior"/>
    <s v="Não"/>
    <x v="1"/>
    <n v="7.0486230617707523E-4"/>
    <n v="1.1348283129450909E-2"/>
  </r>
  <r>
    <n v="1"/>
    <x v="0"/>
    <n v="54"/>
    <n v="1735"/>
    <x v="5"/>
    <x v="5"/>
    <n v="160"/>
    <x v="1"/>
    <n v="13"/>
    <x v="1"/>
    <n v="1.8538367771343973"/>
    <n v="1"/>
    <n v="366730.9"/>
    <n v="9707872.5999999903"/>
    <x v="4"/>
    <s v="TORA"/>
    <s v="50├ 60"/>
    <s v="Tachigali"/>
    <s v="FOD"/>
    <n v="39.152116000606256"/>
    <n v="50"/>
    <x v="1"/>
    <s v="Inferior"/>
    <s v="Não"/>
    <x v="1"/>
    <n v="3.5643407482732108E-4"/>
    <n v="3.2435500809286214E-3"/>
  </r>
  <r>
    <n v="1"/>
    <x v="0"/>
    <n v="54"/>
    <n v="1736"/>
    <x v="26"/>
    <x v="26"/>
    <n v="176"/>
    <x v="124"/>
    <n v="15"/>
    <x v="124"/>
    <n v="2.588241346537639"/>
    <n v="1"/>
    <n v="366770.09999999899"/>
    <n v="9707842.5"/>
    <x v="4"/>
    <s v="TORA"/>
    <s v="50├ 60"/>
    <s v="Couratari"/>
    <s v="FOD"/>
    <n v="38.833806114422465"/>
    <n v="50"/>
    <x v="1"/>
    <s v="Inferior"/>
    <s v="Não"/>
    <x v="1"/>
    <n v="4.3128523054105841E-4"/>
    <n v="4.528494920681113E-3"/>
  </r>
  <r>
    <n v="1"/>
    <x v="0"/>
    <n v="54"/>
    <n v="1737"/>
    <x v="26"/>
    <x v="26"/>
    <n v="243"/>
    <x v="105"/>
    <n v="22"/>
    <x v="105"/>
    <n v="7.2364139806676624"/>
    <n v="1"/>
    <n v="366783.4"/>
    <n v="9707833.9000000004"/>
    <x v="4"/>
    <s v="TORA"/>
    <s v="70├ 80"/>
    <s v="Couratari"/>
    <s v="FOD"/>
    <n v="38.833806114422465"/>
    <n v="50"/>
    <x v="1"/>
    <s v="Inferior"/>
    <s v="Não"/>
    <x v="1"/>
    <n v="8.2215139392494054E-4"/>
    <n v="1.2661131466444084E-2"/>
  </r>
  <r>
    <n v="1"/>
    <x v="0"/>
    <n v="54"/>
    <n v="1738"/>
    <x v="26"/>
    <x v="26"/>
    <n v="240"/>
    <x v="71"/>
    <n v="20"/>
    <x v="71"/>
    <n v="6.4171273054652209"/>
    <n v="1"/>
    <n v="366865.299999999"/>
    <n v="9707781.3000000007"/>
    <x v="4"/>
    <s v="TORA"/>
    <s v="70├ 80"/>
    <s v="Couratari"/>
    <s v="FOD"/>
    <n v="38.833806114422465"/>
    <n v="50"/>
    <x v="1"/>
    <s v="Inferior"/>
    <s v="Não"/>
    <x v="1"/>
    <n v="8.0197666836147232E-4"/>
    <n v="1.1227673357060612E-2"/>
  </r>
  <r>
    <n v="1"/>
    <x v="0"/>
    <n v="54"/>
    <n v="1739"/>
    <x v="5"/>
    <x v="5"/>
    <n v="267"/>
    <x v="183"/>
    <n v="15"/>
    <x v="183"/>
    <n v="5.9566482874910154"/>
    <n v="1"/>
    <n v="366854.9"/>
    <n v="9707767.8000000007"/>
    <x v="4"/>
    <s v="TORA"/>
    <s v="80├ 90"/>
    <s v="Tachigali"/>
    <s v="FOD"/>
    <n v="39.152116000606256"/>
    <n v="50"/>
    <x v="1"/>
    <s v="Inferior"/>
    <s v="Não"/>
    <x v="1"/>
    <n v="9.9257143595175325E-4"/>
    <n v="1.0422000077493408E-2"/>
  </r>
  <r>
    <n v="1"/>
    <x v="0"/>
    <n v="54"/>
    <n v="1740"/>
    <x v="10"/>
    <x v="10"/>
    <n v="310"/>
    <x v="104"/>
    <n v="24"/>
    <x v="104"/>
    <n v="12.847623626150156"/>
    <n v="1"/>
    <n v="366858.7"/>
    <n v="9707758.0999999903"/>
    <x v="4"/>
    <s v="TORA"/>
    <s v="90├ 100"/>
    <s v="Astronium"/>
    <s v="FOD"/>
    <n v="40.107045659157627"/>
    <n v="50.107045659157627"/>
    <x v="1"/>
    <s v="Inferior"/>
    <s v="Não"/>
    <x v="1"/>
    <n v="1.3380201012072475E-3"/>
    <n v="2.2478737700281758E-2"/>
  </r>
  <r>
    <n v="1"/>
    <x v="0"/>
    <n v="54"/>
    <n v="1741"/>
    <x v="27"/>
    <x v="27"/>
    <n v="346"/>
    <x v="181"/>
    <n v="17"/>
    <x v="181"/>
    <n v="11.336768934477659"/>
    <n v="1"/>
    <n v="366870.2"/>
    <n v="9707750.0999999903"/>
    <x v="1"/>
    <s v="TORA"/>
    <s v="110├ 120"/>
    <s v="Parahancornia"/>
    <s v="FOD"/>
    <n v="39.788735772973837"/>
    <n v="50"/>
    <x v="1"/>
    <s v="Inferior"/>
    <s v="Não"/>
    <x v="0"/>
    <n v="1.6668305352354517E-3"/>
    <n v="1.9835283369301872E-2"/>
  </r>
  <r>
    <n v="1"/>
    <x v="0"/>
    <n v="54"/>
    <n v="1742"/>
    <x v="41"/>
    <x v="41"/>
    <n v="190"/>
    <x v="41"/>
    <n v="15"/>
    <x v="41"/>
    <n v="3.016384058949146"/>
    <n v="1"/>
    <n v="366894.7"/>
    <n v="9707760.5999999903"/>
    <x v="1"/>
    <s v="TORA"/>
    <s v="60├ 70"/>
    <s v="Qualea"/>
    <s v="FOD"/>
    <n v="40.107045659157627"/>
    <n v="50.107045659157627"/>
    <x v="1"/>
    <s v="Inferior"/>
    <s v="Não"/>
    <x v="0"/>
    <n v="5.0262773833071434E-4"/>
    <n v="5.2775912524724994E-3"/>
  </r>
  <r>
    <n v="1"/>
    <x v="0"/>
    <n v="54"/>
    <n v="1743"/>
    <x v="53"/>
    <x v="53"/>
    <n v="411"/>
    <x v="240"/>
    <n v="22"/>
    <x v="240"/>
    <n v="20.70115134936006"/>
    <n v="1"/>
    <n v="366888.59999999899"/>
    <n v="9707729.6999999899"/>
    <x v="4"/>
    <s v="TORA"/>
    <s v="130├ 140"/>
    <s v="Enterolobium"/>
    <s v="FOD"/>
    <n v="42.971834634811742"/>
    <n v="52.971834634811742"/>
    <x v="1"/>
    <s v="Inferior"/>
    <s v="Não"/>
    <x v="1"/>
    <n v="2.3519218888244488E-3"/>
    <n v="3.6219597087896509E-2"/>
  </r>
  <r>
    <n v="1"/>
    <x v="0"/>
    <n v="54"/>
    <n v="1744"/>
    <x v="10"/>
    <x v="10"/>
    <n v="300"/>
    <x v="9"/>
    <n v="25"/>
    <x v="9"/>
    <n v="12.533451768486755"/>
    <n v="1"/>
    <n v="366931.4"/>
    <n v="9707728"/>
    <x v="4"/>
    <s v="TORA"/>
    <s v="90├ 100"/>
    <s v="Astronium"/>
    <s v="FOD"/>
    <n v="40.107045659157627"/>
    <n v="50.107045659157627"/>
    <x v="1"/>
    <s v="Inferior"/>
    <s v="Não"/>
    <x v="1"/>
    <n v="1.2530885443148001E-3"/>
    <n v="2.1929049525509E-2"/>
  </r>
  <r>
    <n v="1"/>
    <x v="0"/>
    <n v="54"/>
    <n v="1745"/>
    <x v="33"/>
    <x v="33"/>
    <n v="220"/>
    <x v="68"/>
    <n v="18"/>
    <x v="68"/>
    <n v="4.8529525247580709"/>
    <n v="1"/>
    <n v="366992.59999999899"/>
    <n v="9707638.6999999899"/>
    <x v="0"/>
    <s v="TORA"/>
    <s v="70├ 80"/>
    <s v="Dipteryx"/>
    <s v="FOD"/>
    <n v="39.152116000606256"/>
    <n v="80"/>
    <x v="0"/>
    <s v="Inferior"/>
    <s v="Vulneravel"/>
    <x v="1"/>
    <n v="6.7388317272040353E-4"/>
    <n v="8.490927976277084E-3"/>
  </r>
  <r>
    <n v="1"/>
    <x v="0"/>
    <n v="54"/>
    <n v="1746"/>
    <x v="19"/>
    <x v="19"/>
    <n v="153"/>
    <x v="73"/>
    <n v="13"/>
    <x v="73"/>
    <n v="1.6951744185913709"/>
    <n v="1"/>
    <n v="366998.799999999"/>
    <n v="9707638.5999999903"/>
    <x v="0"/>
    <s v="TORETE"/>
    <s v="40├ 50"/>
    <s v="Piptadenia"/>
    <s v="FOD"/>
    <n v="39.788735772973837"/>
    <n v="50"/>
    <x v="0"/>
    <s v="Inferior"/>
    <s v="Não"/>
    <x v="1"/>
    <n v="3.2592833037627952E-4"/>
    <n v="2.9659478064241436E-3"/>
  </r>
  <r>
    <n v="1"/>
    <x v="0"/>
    <n v="54"/>
    <n v="1747"/>
    <x v="26"/>
    <x v="26"/>
    <n v="243"/>
    <x v="105"/>
    <n v="23"/>
    <x v="105"/>
    <n v="7.5653418888798285"/>
    <n v="1"/>
    <n v="367012"/>
    <n v="9707644.3000000007"/>
    <x v="4"/>
    <s v="TORA"/>
    <s v="70├ 80"/>
    <s v="Couratari"/>
    <s v="FOD"/>
    <n v="38.833806114422465"/>
    <n v="50"/>
    <x v="1"/>
    <s v="Inferior"/>
    <s v="Não"/>
    <x v="1"/>
    <n v="8.2215139392494054E-4"/>
    <n v="1.3236637442191541E-2"/>
  </r>
  <r>
    <n v="1"/>
    <x v="0"/>
    <n v="54"/>
    <n v="1748"/>
    <x v="5"/>
    <x v="5"/>
    <n v="225"/>
    <x v="16"/>
    <n v="16"/>
    <x v="16"/>
    <n v="4.5120426366552326"/>
    <n v="1"/>
    <n v="367000.799999999"/>
    <n v="9707624.6999999899"/>
    <x v="4"/>
    <s v="TORA"/>
    <s v="70├ 80"/>
    <s v="Tachigali"/>
    <s v="FOD"/>
    <n v="39.152116000606256"/>
    <n v="50"/>
    <x v="1"/>
    <s v="Inferior"/>
    <s v="Não"/>
    <x v="1"/>
    <n v="7.0486230617707523E-4"/>
    <n v="7.8944578291832417E-3"/>
  </r>
  <r>
    <n v="1"/>
    <x v="0"/>
    <n v="54"/>
    <n v="1749"/>
    <x v="64"/>
    <x v="64"/>
    <n v="222"/>
    <x v="6"/>
    <n v="17"/>
    <x v="6"/>
    <n v="4.6670563681278763"/>
    <n v="2"/>
    <n v="367014.9"/>
    <n v="9707612.4000000004"/>
    <x v="4"/>
    <s v="TORA"/>
    <s v="70├ 80"/>
    <s v="Cedrelinga"/>
    <s v="FOD"/>
    <n v="38.515496228238675"/>
    <n v="50"/>
    <x v="1"/>
    <s v="Inferior"/>
    <s v="Não"/>
    <x v="1"/>
    <n v="6.8619128686678451E-4"/>
    <n v="8.1656763137147367E-3"/>
  </r>
  <r>
    <n v="1"/>
    <x v="0"/>
    <n v="54"/>
    <n v="1750"/>
    <x v="41"/>
    <x v="41"/>
    <n v="218"/>
    <x v="206"/>
    <n v="17"/>
    <x v="206"/>
    <n v="4.500389311722043"/>
    <n v="1"/>
    <n v="367020.2"/>
    <n v="9707607.6999999899"/>
    <x v="1"/>
    <s v="TORA"/>
    <s v="60├ 70"/>
    <s v="Qualea"/>
    <s v="FOD"/>
    <n v="40.107045659157627"/>
    <n v="50.107045659157627"/>
    <x v="1"/>
    <s v="Inferior"/>
    <s v="Não"/>
    <x v="0"/>
    <n v="6.6168644422240624E-4"/>
    <n v="7.8740686862466339E-3"/>
  </r>
  <r>
    <n v="1"/>
    <x v="0"/>
    <n v="54"/>
    <n v="1751"/>
    <x v="55"/>
    <x v="55"/>
    <n v="210"/>
    <x v="87"/>
    <n v="19"/>
    <x v="87"/>
    <n v="4.6674574385844672"/>
    <n v="1"/>
    <n v="367107.09999999899"/>
    <n v="9707530.3000000007"/>
    <x v="1"/>
    <s v="TORA"/>
    <s v="60├ 70"/>
    <s v="Platymiscium"/>
    <s v="FOD"/>
    <n v="43.608454407179323"/>
    <n v="53.608454407179323"/>
    <x v="1"/>
    <s v="Inferior"/>
    <s v="Não"/>
    <x v="0"/>
    <n v="6.1401338671425204E-4"/>
    <n v="8.1663780432995516E-3"/>
  </r>
  <r>
    <n v="1"/>
    <x v="0"/>
    <n v="54"/>
    <n v="1752"/>
    <x v="22"/>
    <x v="22"/>
    <n v="280"/>
    <x v="70"/>
    <n v="23"/>
    <x v="70"/>
    <n v="10.044586768415698"/>
    <n v="1"/>
    <n v="367114.5"/>
    <n v="9707539.8000000007"/>
    <x v="4"/>
    <s v="TORA"/>
    <s v="80├ 90"/>
    <s v="Hymenaea"/>
    <s v="FOD"/>
    <n v="41.38028520389279"/>
    <n v="51.38028520389279"/>
    <x v="1"/>
    <s v="Inferior"/>
    <s v="Não"/>
    <x v="1"/>
    <n v="1.0915793541586703E-3"/>
    <n v="1.7574427601954594E-2"/>
  </r>
  <r>
    <n v="1"/>
    <x v="0"/>
    <n v="54"/>
    <n v="1753"/>
    <x v="26"/>
    <x v="26"/>
    <n v="125"/>
    <x v="2"/>
    <n v="14"/>
    <x v="2"/>
    <n v="1.2185300330473237"/>
    <n v="1"/>
    <n v="367123.5"/>
    <n v="9707538.5"/>
    <x v="0"/>
    <s v="TORETE"/>
    <s v="30├ 40"/>
    <s v="Couratari"/>
    <s v="FOD"/>
    <n v="38.833806114422465"/>
    <n v="50"/>
    <x v="0"/>
    <s v="Inferior"/>
    <s v="Não"/>
    <x v="1"/>
    <n v="2.175500944990973E-4"/>
    <n v="2.1319909260911533E-3"/>
  </r>
  <r>
    <n v="1"/>
    <x v="0"/>
    <n v="54"/>
    <n v="1754"/>
    <x v="19"/>
    <x v="19"/>
    <n v="223"/>
    <x v="248"/>
    <n v="13"/>
    <x v="248"/>
    <n v="3.6011503550826727"/>
    <n v="1"/>
    <n v="367127.799999999"/>
    <n v="9707544.0999999903"/>
    <x v="4"/>
    <s v="TORA"/>
    <s v="70├ 80"/>
    <s v="Piptadenia"/>
    <s v="FOD"/>
    <n v="39.788735772973837"/>
    <n v="50"/>
    <x v="1"/>
    <s v="Inferior"/>
    <s v="Não"/>
    <x v="1"/>
    <n v="6.9238711355811889E-4"/>
    <n v="6.3007227333788818E-3"/>
  </r>
  <r>
    <n v="1"/>
    <x v="0"/>
    <n v="54"/>
    <n v="1755"/>
    <x v="5"/>
    <x v="5"/>
    <n v="157"/>
    <x v="166"/>
    <n v="14"/>
    <x v="166"/>
    <n v="1.9222749942133432"/>
    <n v="1"/>
    <n v="367215.2"/>
    <n v="9707461"/>
    <x v="0"/>
    <s v="TORETE"/>
    <s v="40├ 50"/>
    <s v="Tachigali"/>
    <s v="FOD"/>
    <n v="39.152116000606256"/>
    <n v="50"/>
    <x v="0"/>
    <s v="Inferior"/>
    <s v="Não"/>
    <x v="1"/>
    <n v="3.4319310587572804E-4"/>
    <n v="3.3632924375821345E-3"/>
  </r>
  <r>
    <n v="1"/>
    <x v="0"/>
    <n v="54"/>
    <n v="1756"/>
    <x v="19"/>
    <x v="19"/>
    <n v="410"/>
    <x v="119"/>
    <n v="22"/>
    <x v="119"/>
    <n v="20.60053836898566"/>
    <n v="1"/>
    <n v="367227.2"/>
    <n v="9707450.4000000004"/>
    <x v="4"/>
    <s v="TORA"/>
    <s v="130├ 140"/>
    <s v="Piptadenia"/>
    <s v="FOD"/>
    <n v="39.788735772973837"/>
    <n v="50"/>
    <x v="1"/>
    <s v="Inferior"/>
    <s v="Não"/>
    <x v="1"/>
    <n v="2.3404909366590886E-3"/>
    <n v="3.604356042454996E-2"/>
  </r>
  <r>
    <n v="1"/>
    <x v="0"/>
    <n v="54"/>
    <n v="1757"/>
    <x v="26"/>
    <x v="26"/>
    <n v="170"/>
    <x v="12"/>
    <n v="17"/>
    <x v="12"/>
    <n v="2.7367488239366864"/>
    <n v="1"/>
    <n v="367227.5"/>
    <n v="9707447.4000000004"/>
    <x v="4"/>
    <s v="TORA"/>
    <s v="50├ 60"/>
    <s v="Couratari"/>
    <s v="FOD"/>
    <n v="38.833806114422465"/>
    <n v="50"/>
    <x v="1"/>
    <s v="Inferior"/>
    <s v="Não"/>
    <x v="1"/>
    <n v="4.0238065478553035E-4"/>
    <n v="4.7883297919478112E-3"/>
  </r>
  <r>
    <n v="1"/>
    <x v="0"/>
    <n v="54"/>
    <n v="1758"/>
    <x v="30"/>
    <x v="30"/>
    <n v="330"/>
    <x v="66"/>
    <n v="23"/>
    <x v="66"/>
    <n v="13.952238508679461"/>
    <n v="1"/>
    <n v="367218.299999999"/>
    <n v="9707435.5"/>
    <x v="4"/>
    <s v="TORA"/>
    <s v="100├ 110"/>
    <s v="Apuleia"/>
    <s v="FOD"/>
    <n v="39.788735772973837"/>
    <n v="50"/>
    <x v="1"/>
    <s v="Inferior"/>
    <s v="Não"/>
    <x v="1"/>
    <n v="1.5162371386209085E-3"/>
    <n v="2.4411417931796627E-2"/>
  </r>
  <r>
    <n v="1"/>
    <x v="0"/>
    <n v="54"/>
    <n v="1759"/>
    <x v="26"/>
    <x v="26"/>
    <n v="178"/>
    <x v="170"/>
    <n v="16"/>
    <x v="170"/>
    <n v="2.8238925214772226"/>
    <n v="1"/>
    <n v="367222.09999999899"/>
    <n v="9707432.0999999903"/>
    <x v="4"/>
    <s v="TORA"/>
    <s v="50├ 60"/>
    <s v="Couratari"/>
    <s v="FOD"/>
    <n v="38.833806114422465"/>
    <n v="50"/>
    <x v="1"/>
    <s v="Inferior"/>
    <s v="Não"/>
    <x v="1"/>
    <n v="4.4114286042300146E-4"/>
    <n v="4.940800036737616E-3"/>
  </r>
  <r>
    <n v="1"/>
    <x v="0"/>
    <n v="55"/>
    <n v="1760"/>
    <x v="10"/>
    <x v="10"/>
    <n v="160"/>
    <x v="1"/>
    <n v="15"/>
    <x v="1"/>
    <n v="2.1390424351550736"/>
    <n v="1"/>
    <n v="367234.426199565"/>
    <n v="9707385.9639322497"/>
    <x v="4"/>
    <s v="TORA"/>
    <s v="50├ 60"/>
    <s v="Astronium"/>
    <s v="FOD"/>
    <n v="40.107045659157627"/>
    <n v="50.107045659157627"/>
    <x v="1"/>
    <s v="Inferior"/>
    <s v="Não"/>
    <x v="1"/>
    <n v="3.5643407482732108E-4"/>
    <n v="3.7425577856868707E-3"/>
  </r>
  <r>
    <n v="1"/>
    <x v="0"/>
    <n v="55"/>
    <n v="1761"/>
    <x v="45"/>
    <x v="45"/>
    <n v="220"/>
    <x v="68"/>
    <n v="20"/>
    <x v="68"/>
    <n v="5.3921694719534123"/>
    <n v="1"/>
    <n v="367197"/>
    <n v="9707437.9000000004"/>
    <x v="1"/>
    <s v="TORA"/>
    <s v="70├ 80"/>
    <s v="Mezilaurus"/>
    <s v="FOD"/>
    <n v="41.38028520389279"/>
    <n v="51.38028520389279"/>
    <x v="1"/>
    <s v="Inferior"/>
    <s v="Não"/>
    <x v="0"/>
    <n v="6.7388317272040353E-4"/>
    <n v="9.4343644180856483E-3"/>
  </r>
  <r>
    <n v="1"/>
    <x v="0"/>
    <n v="55"/>
    <n v="1762"/>
    <x v="85"/>
    <x v="85"/>
    <n v="300"/>
    <x v="9"/>
    <n v="22"/>
    <x v="9"/>
    <n v="11.029437556268345"/>
    <n v="2"/>
    <n v="367191.09999999899"/>
    <n v="9707441.8000000007"/>
    <x v="0"/>
    <s v="TORA"/>
    <s v="90├ 100"/>
    <s v="Ceiba"/>
    <s v="FOD"/>
    <n v="95.4929658551372"/>
    <n v="105.4929658551372"/>
    <x v="0"/>
    <s v="Inferior"/>
    <s v="Não"/>
    <x v="0"/>
    <n v="1.2530885443148001E-3"/>
    <n v="1.929756358244792E-2"/>
  </r>
  <r>
    <n v="1"/>
    <x v="0"/>
    <n v="55"/>
    <n v="1763"/>
    <x v="23"/>
    <x v="23"/>
    <n v="225"/>
    <x v="16"/>
    <n v="14"/>
    <x v="16"/>
    <n v="3.9480373070733288"/>
    <n v="1"/>
    <n v="367178"/>
    <n v="9707442.6999999899"/>
    <x v="4"/>
    <s v="TORA"/>
    <s v="70├ 80"/>
    <s v="Parkia"/>
    <s v="FOD"/>
    <n v="40.107045659157627"/>
    <n v="50.107045659157627"/>
    <x v="1"/>
    <s v="Inferior"/>
    <s v="Não"/>
    <x v="1"/>
    <n v="7.0486230617707523E-4"/>
    <n v="6.9076506005353363E-3"/>
  </r>
  <r>
    <n v="1"/>
    <x v="0"/>
    <n v="55"/>
    <n v="1764"/>
    <x v="2"/>
    <x v="2"/>
    <n v="183"/>
    <x v="127"/>
    <n v="18"/>
    <x v="127"/>
    <n v="3.3578621301988236"/>
    <n v="1"/>
    <n v="367078.5"/>
    <n v="9707522.1999999899"/>
    <x v="1"/>
    <s v="TORA"/>
    <s v="50├ 60"/>
    <s v="Parkia"/>
    <s v="FOD"/>
    <n v="39.788735772973837"/>
    <n v="50"/>
    <x v="1"/>
    <s v="Inferior"/>
    <s v="Não"/>
    <x v="0"/>
    <n v="4.6627424733953712E-4"/>
    <n v="5.8750555164781672E-3"/>
  </r>
  <r>
    <n v="1"/>
    <x v="0"/>
    <n v="55"/>
    <n v="1765"/>
    <x v="75"/>
    <x v="75"/>
    <n v="227"/>
    <x v="27"/>
    <n v="18"/>
    <x v="27"/>
    <n v="5.1666898894268334"/>
    <n v="1"/>
    <n v="367022.799999999"/>
    <n v="9707551.5"/>
    <x v="1"/>
    <s v="TORA"/>
    <s v="70├ 80"/>
    <s v="Copaifera"/>
    <s v="FOD"/>
    <n v="51.884511447957884"/>
    <n v="61.884511447957884"/>
    <x v="1"/>
    <s v="Inferior"/>
    <s v="Não"/>
    <x v="0"/>
    <n v="7.1744888444441493E-4"/>
    <n v="9.0398559439996279E-3"/>
  </r>
  <r>
    <n v="1"/>
    <x v="0"/>
    <n v="55"/>
    <n v="1766"/>
    <x v="5"/>
    <x v="5"/>
    <n v="150"/>
    <x v="37"/>
    <n v="14"/>
    <x v="37"/>
    <n v="1.7546832475881458"/>
    <n v="1"/>
    <n v="367023.2"/>
    <n v="9707561.8000000007"/>
    <x v="0"/>
    <s v="TORETE"/>
    <s v="40├ 50"/>
    <s v="Tachigali"/>
    <s v="FOD"/>
    <n v="39.152116000606256"/>
    <n v="50"/>
    <x v="0"/>
    <s v="Inferior"/>
    <s v="Não"/>
    <x v="1"/>
    <n v="3.1327213607870003E-4"/>
    <n v="3.07006693357126E-3"/>
  </r>
  <r>
    <n v="1"/>
    <x v="0"/>
    <n v="55"/>
    <n v="1767"/>
    <x v="17"/>
    <x v="17"/>
    <n v="245"/>
    <x v="89"/>
    <n v="25"/>
    <x v="89"/>
    <n v="8.3591160267046405"/>
    <n v="1"/>
    <n v="366987.59999999899"/>
    <n v="9707576.0999999903"/>
    <x v="1"/>
    <s v="TORA"/>
    <s v="70├ 80"/>
    <s v="Buchenavia"/>
    <s v="FOD"/>
    <n v="41.38028520389279"/>
    <n v="51.38028520389279"/>
    <x v="1"/>
    <s v="Inferior"/>
    <s v="Não"/>
    <x v="0"/>
    <n v="8.3574044302773209E-4"/>
    <n v="1.4625457752985311E-2"/>
  </r>
  <r>
    <n v="1"/>
    <x v="0"/>
    <n v="55"/>
    <n v="1768"/>
    <x v="5"/>
    <x v="5"/>
    <n v="200"/>
    <x v="14"/>
    <n v="15"/>
    <x v="14"/>
    <n v="3.3422538049298014"/>
    <n v="1"/>
    <n v="366969.09999999899"/>
    <n v="9707589.8000000007"/>
    <x v="4"/>
    <s v="TORA"/>
    <s v="60├ 70"/>
    <s v="Tachigali"/>
    <s v="FOD"/>
    <n v="39.152116000606256"/>
    <n v="50"/>
    <x v="1"/>
    <s v="Inferior"/>
    <s v="Não"/>
    <x v="1"/>
    <n v="5.5692824191768894E-4"/>
    <n v="5.847746540135733E-3"/>
  </r>
  <r>
    <n v="1"/>
    <x v="0"/>
    <n v="55"/>
    <n v="1769"/>
    <x v="19"/>
    <x v="19"/>
    <n v="286"/>
    <x v="30"/>
    <n v="16"/>
    <x v="30"/>
    <n v="7.2902131260810163"/>
    <n v="1"/>
    <n v="366965.4"/>
    <n v="9707593.0999999903"/>
    <x v="4"/>
    <s v="TORA"/>
    <s v="90├ 100"/>
    <s v="Piptadenia"/>
    <s v="FOD"/>
    <n v="39.788735772973837"/>
    <n v="50"/>
    <x v="1"/>
    <s v="Inferior"/>
    <s v="Não"/>
    <x v="1"/>
    <n v="1.1388625618974824E-3"/>
    <n v="1.2755260693251802E-2"/>
  </r>
  <r>
    <n v="1"/>
    <x v="0"/>
    <n v="55"/>
    <n v="1770"/>
    <x v="1"/>
    <x v="1"/>
    <n v="158"/>
    <x v="212"/>
    <n v="14"/>
    <x v="212"/>
    <n v="1.9468405596795773"/>
    <n v="1"/>
    <n v="366960.2"/>
    <n v="9707597.8000000007"/>
    <x v="1"/>
    <s v="TORA"/>
    <s v="50├ 60"/>
    <s v="Pouteria"/>
    <s v="FOD"/>
    <n v="39.788735772973837"/>
    <n v="50"/>
    <x v="1"/>
    <s v="Inferior"/>
    <s v="Não"/>
    <x v="0"/>
    <n v="3.4757891578082983E-4"/>
    <n v="3.4062733746521318E-3"/>
  </r>
  <r>
    <n v="1"/>
    <x v="0"/>
    <n v="55"/>
    <n v="1771"/>
    <x v="19"/>
    <x v="19"/>
    <n v="144"/>
    <x v="276"/>
    <n v="13"/>
    <x v="276"/>
    <n v="1.5016077894788611"/>
    <n v="1"/>
    <n v="366950.799999999"/>
    <n v="9707610.0999999903"/>
    <x v="0"/>
    <s v="TORETE"/>
    <s v="40├ 50"/>
    <s v="Piptadenia"/>
    <s v="FOD"/>
    <n v="39.788735772973837"/>
    <n v="50"/>
    <x v="0"/>
    <s v="Inferior"/>
    <s v="Não"/>
    <x v="1"/>
    <n v="2.8871160061012997E-4"/>
    <n v="2.627275565552182E-3"/>
  </r>
  <r>
    <n v="1"/>
    <x v="0"/>
    <n v="55"/>
    <n v="1772"/>
    <x v="10"/>
    <x v="10"/>
    <n v="222"/>
    <x v="6"/>
    <n v="23"/>
    <x v="6"/>
    <n v="6.3142527333494796"/>
    <n v="1"/>
    <n v="366873.09999999899"/>
    <n v="9707705.9000000004"/>
    <x v="4"/>
    <s v="TORA"/>
    <s v="70├ 80"/>
    <s v="Astronium"/>
    <s v="FOD"/>
    <n v="40.107045659157627"/>
    <n v="50.107045659157627"/>
    <x v="1"/>
    <s v="Inferior"/>
    <s v="Não"/>
    <x v="1"/>
    <n v="6.8619128686678451E-4"/>
    <n v="1.104767971855523E-2"/>
  </r>
  <r>
    <n v="1"/>
    <x v="0"/>
    <n v="55"/>
    <n v="1773"/>
    <x v="19"/>
    <x v="19"/>
    <n v="157"/>
    <x v="166"/>
    <n v="14"/>
    <x v="166"/>
    <n v="1.9222749942133432"/>
    <n v="1"/>
    <n v="366864.7"/>
    <n v="9707722.8000000007"/>
    <x v="0"/>
    <s v="TORETE"/>
    <s v="40├ 50"/>
    <s v="Piptadenia"/>
    <s v="FOD"/>
    <n v="39.788735772973837"/>
    <n v="50"/>
    <x v="0"/>
    <s v="Inferior"/>
    <s v="Não"/>
    <x v="1"/>
    <n v="3.4319310587572804E-4"/>
    <n v="3.3632924375821345E-3"/>
  </r>
  <r>
    <n v="1"/>
    <x v="0"/>
    <n v="55"/>
    <n v="1774"/>
    <x v="26"/>
    <x v="26"/>
    <n v="393"/>
    <x v="186"/>
    <n v="24"/>
    <x v="186"/>
    <n v="20.648310316704116"/>
    <n v="1"/>
    <n v="366867.299999999"/>
    <n v="9707731.1999999899"/>
    <x v="4"/>
    <s v="TORA"/>
    <s v="120├ 130"/>
    <s v="Couratari"/>
    <s v="FOD"/>
    <n v="38.833806114422465"/>
    <n v="50"/>
    <x v="1"/>
    <s v="Inferior"/>
    <s v="Não"/>
    <x v="1"/>
    <n v="2.1504252508986283E-3"/>
    <n v="3.6127144215096954E-2"/>
  </r>
  <r>
    <n v="1"/>
    <x v="0"/>
    <n v="55"/>
    <n v="1775"/>
    <x v="38"/>
    <x v="38"/>
    <n v="195"/>
    <x v="253"/>
    <n v="14"/>
    <x v="253"/>
    <n v="2.9654146884239672"/>
    <n v="2"/>
    <n v="366865.799999999"/>
    <n v="9707732.5"/>
    <x v="1"/>
    <s v="TORA"/>
    <s v="60├ 70"/>
    <s v="Caesalpinia"/>
    <s v="FOD"/>
    <n v="43.926764293363114"/>
    <n v="53.926764293363114"/>
    <x v="1"/>
    <s v="Inferior"/>
    <s v="Não"/>
    <x v="0"/>
    <n v="5.2942990997300308E-4"/>
    <n v="5.188413117735431E-3"/>
  </r>
  <r>
    <n v="1"/>
    <x v="0"/>
    <n v="55"/>
    <n v="1776"/>
    <x v="39"/>
    <x v="39"/>
    <n v="197"/>
    <x v="202"/>
    <n v="18"/>
    <x v="202"/>
    <n v="3.8912858374656198"/>
    <n v="1"/>
    <n v="366813.5"/>
    <n v="9707792.4000000004"/>
    <x v="3"/>
    <s v="TORA"/>
    <s v="60├ 70"/>
    <s v="Bertholletia"/>
    <s v="FOD"/>
    <n v="41.38028520389279"/>
    <n v="51.38028520389279"/>
    <x v="1"/>
    <s v="Inferior"/>
    <s v="Protegida"/>
    <x v="0"/>
    <n v="5.403457035145897E-4"/>
    <n v="6.8083558642838306E-3"/>
  </r>
  <r>
    <n v="1"/>
    <x v="0"/>
    <n v="55"/>
    <n v="1777"/>
    <x v="50"/>
    <x v="50"/>
    <n v="290"/>
    <x v="90"/>
    <n v="20"/>
    <x v="90"/>
    <n v="9.3694514998198777"/>
    <n v="1"/>
    <n v="366774.2"/>
    <n v="9707823.3000000007"/>
    <x v="1"/>
    <s v="TORA"/>
    <s v="90├ 100"/>
    <s v="Simarouba"/>
    <s v="FOD"/>
    <n v="42.335214862444161"/>
    <n v="52.335214862444161"/>
    <x v="1"/>
    <s v="Inferior"/>
    <s v="Não"/>
    <x v="0"/>
    <n v="1.1709416286319412E-3"/>
    <n v="1.6393182800847176E-2"/>
  </r>
  <r>
    <n v="1"/>
    <x v="0"/>
    <n v="55"/>
    <n v="1778"/>
    <x v="5"/>
    <x v="5"/>
    <n v="155"/>
    <x v="67"/>
    <n v="14"/>
    <x v="67"/>
    <n v="1.8736117788135642"/>
    <n v="1"/>
    <n v="366768.09999999899"/>
    <n v="9707815.3000000007"/>
    <x v="0"/>
    <s v="TORETE"/>
    <s v="40├ 50"/>
    <s v="Tachigali"/>
    <s v="FOD"/>
    <n v="39.152116000606256"/>
    <n v="50"/>
    <x v="0"/>
    <s v="Inferior"/>
    <s v="Não"/>
    <x v="1"/>
    <n v="3.3450502530181188E-4"/>
    <n v="3.2781492479577561E-3"/>
  </r>
  <r>
    <n v="1"/>
    <x v="0"/>
    <n v="55"/>
    <n v="1779"/>
    <x v="19"/>
    <x v="19"/>
    <n v="304"/>
    <x v="207"/>
    <n v="16"/>
    <x v="207"/>
    <n v="8.2367394036371344"/>
    <n v="1"/>
    <n v="366707.799999999"/>
    <n v="9707822"/>
    <x v="4"/>
    <s v="TORA"/>
    <s v="90├ 100"/>
    <s v="Piptadenia"/>
    <s v="FOD"/>
    <n v="39.788735772973837"/>
    <n v="50"/>
    <x v="1"/>
    <s v="Inferior"/>
    <s v="Não"/>
    <x v="1"/>
    <n v="1.2867270101266286E-3"/>
    <n v="1.4411342513418239E-2"/>
  </r>
  <r>
    <n v="1"/>
    <x v="0"/>
    <n v="55"/>
    <n v="1780"/>
    <x v="10"/>
    <x v="10"/>
    <n v="208"/>
    <x v="113"/>
    <n v="25"/>
    <x v="113"/>
    <n v="6.0249695256867888"/>
    <n v="1"/>
    <n v="366688.59999999899"/>
    <n v="9707843"/>
    <x v="4"/>
    <s v="TORA"/>
    <s v="60├ 70"/>
    <s v="Astronium"/>
    <s v="FOD"/>
    <n v="40.107045659157627"/>
    <n v="50.107045659157627"/>
    <x v="1"/>
    <s v="Inferior"/>
    <s v="Não"/>
    <x v="1"/>
    <n v="6.023735864581724E-4"/>
    <n v="1.0541537763018015E-2"/>
  </r>
  <r>
    <n v="1"/>
    <x v="0"/>
    <n v="55"/>
    <n v="1781"/>
    <x v="19"/>
    <x v="19"/>
    <n v="422"/>
    <x v="242"/>
    <n v="22"/>
    <x v="242"/>
    <n v="21.824070641894359"/>
    <n v="2"/>
    <n v="366692.9"/>
    <n v="9707848.5999999903"/>
    <x v="4"/>
    <s v="TORA"/>
    <s v="130├ 140"/>
    <s v="Piptadenia"/>
    <s v="FOD"/>
    <n v="39.788735772973837"/>
    <n v="50"/>
    <x v="1"/>
    <s v="Inferior"/>
    <s v="Não"/>
    <x v="1"/>
    <n v="2.4795002258417432E-3"/>
    <n v="3.8184303477962846E-2"/>
  </r>
  <r>
    <n v="1"/>
    <x v="0"/>
    <n v="55"/>
    <n v="1782"/>
    <x v="72"/>
    <x v="72"/>
    <n v="230"/>
    <x v="40"/>
    <n v="20"/>
    <x v="40"/>
    <n v="5.8935075426928858"/>
    <n v="1"/>
    <n v="366651.299999999"/>
    <n v="9707889.5999999903"/>
    <x v="1"/>
    <s v="TORA"/>
    <s v="70├ 80"/>
    <s v="Goupia"/>
    <s v="FOD"/>
    <n v="40.107045659157627"/>
    <n v="50.107045659157627"/>
    <x v="1"/>
    <s v="Inferior"/>
    <s v="Não"/>
    <x v="1"/>
    <n v="7.3653759993614395E-4"/>
    <n v="1.0311526399106015E-2"/>
  </r>
  <r>
    <n v="1"/>
    <x v="0"/>
    <n v="55"/>
    <n v="1783"/>
    <x v="27"/>
    <x v="27"/>
    <n v="415"/>
    <x v="123"/>
    <n v="22"/>
    <x v="123"/>
    <n v="21.106054256981288"/>
    <n v="1"/>
    <n v="366603.799999999"/>
    <n v="9707934.4000000004"/>
    <x v="1"/>
    <s v="TORA"/>
    <s v="130├ 140"/>
    <s v="Parahancornia"/>
    <s v="FOD"/>
    <n v="39.788735772973837"/>
    <n v="50"/>
    <x v="1"/>
    <s v="Inferior"/>
    <s v="Não"/>
    <x v="0"/>
    <n v="2.3979241616068499E-3"/>
    <n v="3.6928032088745483E-2"/>
  </r>
  <r>
    <n v="1"/>
    <x v="0"/>
    <n v="55"/>
    <n v="1784"/>
    <x v="49"/>
    <x v="49"/>
    <n v="350"/>
    <x v="79"/>
    <n v="22"/>
    <x v="79"/>
    <n v="15.012290007143028"/>
    <n v="1"/>
    <n v="366587.9"/>
    <n v="9707958"/>
    <x v="1"/>
    <s v="TORA"/>
    <s v="110├ 120"/>
    <s v="Trattinnickia"/>
    <s v="FOD"/>
    <n v="47.7464829275686"/>
    <n v="57.7464829275686"/>
    <x v="1"/>
    <s v="Inferior"/>
    <s v="Não"/>
    <x v="0"/>
    <n v="1.7055927408729228E-3"/>
    <n v="2.6266128209443008E-2"/>
  </r>
  <r>
    <n v="1"/>
    <x v="0"/>
    <n v="55"/>
    <n v="1785"/>
    <x v="2"/>
    <x v="2"/>
    <n v="148"/>
    <x v="128"/>
    <n v="15"/>
    <x v="128"/>
    <n v="1.8302181835795592"/>
    <n v="1"/>
    <n v="366580.7"/>
    <n v="9707961.6999999899"/>
    <x v="0"/>
    <s v="TORETE"/>
    <s v="40├ 50"/>
    <s v="Parkia"/>
    <s v="FOD"/>
    <n v="39.788735772973837"/>
    <n v="50"/>
    <x v="0"/>
    <s v="Inferior"/>
    <s v="Não"/>
    <x v="0"/>
    <n v="3.0497390527412649E-4"/>
    <n v="3.2022260053783274E-3"/>
  </r>
  <r>
    <n v="1"/>
    <x v="0"/>
    <n v="55"/>
    <n v="1786"/>
    <x v="5"/>
    <x v="5"/>
    <n v="174"/>
    <x v="126"/>
    <n v="15"/>
    <x v="126"/>
    <n v="2.5297519049513673"/>
    <n v="2"/>
    <n v="366570.2"/>
    <n v="9707971"/>
    <x v="4"/>
    <s v="TORA"/>
    <s v="50├ 60"/>
    <s v="Tachigali"/>
    <s v="FOD"/>
    <n v="39.152116000606256"/>
    <n v="50"/>
    <x v="1"/>
    <s v="Inferior"/>
    <s v="Não"/>
    <x v="1"/>
    <n v="4.2153898630749889E-4"/>
    <n v="4.4261593562287373E-3"/>
  </r>
  <r>
    <n v="1"/>
    <x v="0"/>
    <n v="55"/>
    <n v="1787"/>
    <x v="5"/>
    <x v="5"/>
    <n v="237"/>
    <x v="205"/>
    <n v="16"/>
    <x v="205"/>
    <n v="5.0061614391760543"/>
    <n v="1"/>
    <n v="366565.299999999"/>
    <n v="9707964.5999999903"/>
    <x v="4"/>
    <s v="TORA"/>
    <s v="70├ 80"/>
    <s v="Tachigali"/>
    <s v="FOD"/>
    <n v="39.152116000606256"/>
    <n v="50"/>
    <x v="1"/>
    <s v="Inferior"/>
    <s v="Não"/>
    <x v="1"/>
    <n v="7.8205256050686682E-4"/>
    <n v="8.7589886776769082E-3"/>
  </r>
  <r>
    <n v="1"/>
    <x v="0"/>
    <n v="55"/>
    <n v="1788"/>
    <x v="53"/>
    <x v="53"/>
    <n v="411"/>
    <x v="240"/>
    <n v="18"/>
    <x v="240"/>
    <n v="16.937305649476411"/>
    <n v="1"/>
    <n v="366549.2"/>
    <n v="9707989.6999999899"/>
    <x v="4"/>
    <s v="TORA"/>
    <s v="130├ 140"/>
    <s v="Enterolobium"/>
    <s v="FOD"/>
    <n v="42.971834634811742"/>
    <n v="52.971834634811742"/>
    <x v="1"/>
    <s v="Inferior"/>
    <s v="Não"/>
    <x v="1"/>
    <n v="2.3519218888244488E-3"/>
    <n v="2.9634215799188048E-2"/>
  </r>
  <r>
    <n v="1"/>
    <x v="0"/>
    <n v="55"/>
    <n v="1789"/>
    <x v="14"/>
    <x v="14"/>
    <n v="437"/>
    <x v="277"/>
    <n v="25"/>
    <x v="277"/>
    <n v="26.594452786401643"/>
    <n v="1"/>
    <n v="366550"/>
    <n v="9707995.5999999903"/>
    <x v="4"/>
    <s v="TORA"/>
    <s v="130├ 140"/>
    <s v="Hymenolobium"/>
    <s v="FOD"/>
    <n v="41.38028520389279"/>
    <n v="51.38028520389279"/>
    <x v="1"/>
    <s v="Inferior"/>
    <s v="Não"/>
    <x v="1"/>
    <n v="2.6589007357694793E-3"/>
    <n v="4.6530762875965886E-2"/>
  </r>
  <r>
    <n v="1"/>
    <x v="0"/>
    <n v="55"/>
    <n v="1790"/>
    <x v="26"/>
    <x v="26"/>
    <n v="186"/>
    <x v="24"/>
    <n v="22"/>
    <x v="24"/>
    <n v="4.239715796629552"/>
    <n v="1"/>
    <n v="366539.2"/>
    <n v="9708001.1999999899"/>
    <x v="4"/>
    <s v="TORA"/>
    <s v="50├ 60"/>
    <s v="Couratari"/>
    <s v="FOD"/>
    <n v="38.833806114422465"/>
    <n v="50"/>
    <x v="1"/>
    <s v="Inferior"/>
    <s v="Não"/>
    <x v="1"/>
    <n v="4.8168723643460915E-4"/>
    <n v="7.4179834410929811E-3"/>
  </r>
  <r>
    <n v="1"/>
    <x v="0"/>
    <n v="55"/>
    <n v="1791"/>
    <x v="78"/>
    <x v="78"/>
    <n v="200"/>
    <x v="14"/>
    <n v="13"/>
    <x v="14"/>
    <n v="2.896619964272495"/>
    <n v="2"/>
    <n v="366504.299999999"/>
    <n v="9708011.8000000007"/>
    <x v="1"/>
    <s v="TORA"/>
    <s v="60├ 70"/>
    <s v="Tetragastris"/>
    <s v="FOD"/>
    <n v="44.563384065730695"/>
    <n v="54.563384065730695"/>
    <x v="1"/>
    <s v="Inferior"/>
    <s v="Não"/>
    <x v="0"/>
    <n v="5.5692824191768894E-4"/>
    <n v="5.0680470014509696E-3"/>
  </r>
  <r>
    <n v="1"/>
    <x v="0"/>
    <n v="55"/>
    <n v="1792"/>
    <x v="19"/>
    <x v="19"/>
    <n v="308"/>
    <x v="32"/>
    <n v="17"/>
    <x v="32"/>
    <n v="8.9833543402743867"/>
    <n v="1"/>
    <n v="366502.5"/>
    <n v="9708009.4000000004"/>
    <x v="4"/>
    <s v="TORA"/>
    <s v="90├ 100"/>
    <s v="Piptadenia"/>
    <s v="FOD"/>
    <n v="39.788735772973837"/>
    <n v="50"/>
    <x v="1"/>
    <s v="Inferior"/>
    <s v="Não"/>
    <x v="1"/>
    <n v="1.3208110185319911E-3"/>
    <n v="1.5717651120530696E-2"/>
  </r>
  <r>
    <n v="1"/>
    <x v="0"/>
    <n v="55"/>
    <n v="1793"/>
    <x v="19"/>
    <x v="19"/>
    <n v="186"/>
    <x v="24"/>
    <n v="14"/>
    <x v="24"/>
    <n v="2.698000961491533"/>
    <n v="1"/>
    <n v="366497.4"/>
    <n v="9708015.5999999903"/>
    <x v="4"/>
    <s v="TORA"/>
    <s v="50├ 60"/>
    <s v="Piptadenia"/>
    <s v="FOD"/>
    <n v="39.788735772973837"/>
    <n v="50"/>
    <x v="1"/>
    <s v="Inferior"/>
    <s v="Não"/>
    <x v="1"/>
    <n v="4.8168723643460915E-4"/>
    <n v="4.7205349170591701E-3"/>
  </r>
  <r>
    <n v="1"/>
    <x v="0"/>
    <n v="55"/>
    <n v="1794"/>
    <x v="5"/>
    <x v="5"/>
    <n v="226"/>
    <x v="213"/>
    <n v="19"/>
    <x v="213"/>
    <n v="5.4057835857854961"/>
    <n v="1"/>
    <n v="366498.2"/>
    <n v="9708021.5999999903"/>
    <x v="4"/>
    <s v="TORA"/>
    <s v="70├ 80"/>
    <s v="Tachigali"/>
    <s v="FOD"/>
    <n v="39.152116000606256"/>
    <n v="50"/>
    <x v="1"/>
    <s v="Inferior"/>
    <s v="Não"/>
    <x v="1"/>
    <n v="7.111416721046973E-4"/>
    <n v="9.4581842389924731E-3"/>
  </r>
  <r>
    <n v="1"/>
    <x v="0"/>
    <n v="55"/>
    <n v="1795"/>
    <x v="34"/>
    <x v="34"/>
    <n v="143"/>
    <x v="15"/>
    <n v="13"/>
    <x v="15"/>
    <n v="1.4808245412352063"/>
    <n v="1"/>
    <n v="366486.299999999"/>
    <n v="9708038.9000000004"/>
    <x v="0"/>
    <s v="TORETE"/>
    <s v="40├ 50"/>
    <s v="Lecythis"/>
    <s v="FOD"/>
    <n v="40.743665431525208"/>
    <n v="50.743665431525208"/>
    <x v="0"/>
    <s v="Inferior"/>
    <s v="Não"/>
    <x v="1"/>
    <n v="2.8471564047437059E-4"/>
    <n v="2.5909123283167721E-3"/>
  </r>
  <r>
    <n v="1"/>
    <x v="0"/>
    <n v="55"/>
    <n v="1796"/>
    <x v="22"/>
    <x v="22"/>
    <n v="220"/>
    <x v="68"/>
    <n v="22"/>
    <x v="68"/>
    <n v="5.9313864191487538"/>
    <n v="1"/>
    <n v="366501.59999999899"/>
    <n v="9708058.8000000007"/>
    <x v="4"/>
    <s v="TORA"/>
    <s v="70├ 80"/>
    <s v="Hymenaea"/>
    <s v="FOD"/>
    <n v="41.38028520389279"/>
    <n v="51.38028520389279"/>
    <x v="1"/>
    <s v="Inferior"/>
    <s v="Não"/>
    <x v="1"/>
    <n v="6.7388317272040353E-4"/>
    <n v="1.0377800859894214E-2"/>
  </r>
  <r>
    <n v="1"/>
    <x v="0"/>
    <n v="55"/>
    <n v="1797"/>
    <x v="19"/>
    <x v="19"/>
    <n v="246"/>
    <x v="59"/>
    <n v="18"/>
    <x v="59"/>
    <n v="6.0677949377739573"/>
    <n v="1"/>
    <n v="366379.09999999899"/>
    <n v="9708178.3000000007"/>
    <x v="4"/>
    <s v="TORA"/>
    <s v="70├ 80"/>
    <s v="Piptadenia"/>
    <s v="FOD"/>
    <n v="39.788735772973837"/>
    <n v="50"/>
    <x v="1"/>
    <s v="Inferior"/>
    <s v="Não"/>
    <x v="1"/>
    <n v="8.4257673719727181E-4"/>
    <n v="1.0616466888685623E-2"/>
  </r>
  <r>
    <n v="1"/>
    <x v="0"/>
    <n v="55"/>
    <n v="1798"/>
    <x v="10"/>
    <x v="10"/>
    <n v="275"/>
    <x v="180"/>
    <n v="23"/>
    <x v="180"/>
    <n v="9.6890545199162901"/>
    <n v="1"/>
    <n v="366333.5"/>
    <n v="9708171.6999999899"/>
    <x v="4"/>
    <s v="TORA"/>
    <s v="80├ 90"/>
    <s v="Astronium"/>
    <s v="FOD"/>
    <n v="40.107045659157627"/>
    <n v="50.107045659157627"/>
    <x v="1"/>
    <s v="Inferior"/>
    <s v="Não"/>
    <x v="1"/>
    <n v="1.0529424573756309E-3"/>
    <n v="1.6952373563747656E-2"/>
  </r>
  <r>
    <n v="1"/>
    <x v="0"/>
    <n v="55"/>
    <n v="1799"/>
    <x v="23"/>
    <x v="23"/>
    <n v="185"/>
    <x v="174"/>
    <n v="15"/>
    <x v="174"/>
    <n v="2.8597159118430615"/>
    <n v="1"/>
    <n v="366325.5"/>
    <n v="9708169.5"/>
    <x v="4"/>
    <s v="TORA"/>
    <s v="50├ 60"/>
    <s v="Parkia"/>
    <s v="FOD"/>
    <n v="40.107045659157627"/>
    <n v="50.107045659157627"/>
    <x v="1"/>
    <s v="Inferior"/>
    <s v="Não"/>
    <x v="1"/>
    <n v="4.7652172699082262E-4"/>
    <n v="5.0034781334036375E-3"/>
  </r>
  <r>
    <n v="1"/>
    <x v="0"/>
    <n v="56"/>
    <n v="1800"/>
    <x v="10"/>
    <x v="10"/>
    <n v="240"/>
    <x v="71"/>
    <n v="23"/>
    <x v="71"/>
    <n v="7.3796964012850044"/>
    <n v="1"/>
    <n v="366324.7"/>
    <n v="9708159.5999999903"/>
    <x v="4"/>
    <s v="TORA"/>
    <s v="70├ 80"/>
    <s v="Astronium"/>
    <s v="FOD"/>
    <n v="40.107045659157627"/>
    <n v="50.107045659157627"/>
    <x v="1"/>
    <s v="Inferior"/>
    <s v="Não"/>
    <x v="1"/>
    <n v="8.0197666836147232E-4"/>
    <n v="1.2911824360619705E-2"/>
  </r>
  <r>
    <n v="1"/>
    <x v="0"/>
    <n v="56"/>
    <n v="1801"/>
    <x v="26"/>
    <x v="26"/>
    <n v="162"/>
    <x v="42"/>
    <n v="18"/>
    <x v="42"/>
    <n v="2.6314232656973324"/>
    <n v="1"/>
    <n v="366336"/>
    <n v="9708149.5999999903"/>
    <x v="4"/>
    <s v="TORA"/>
    <s v="50├ 60"/>
    <s v="Couratari"/>
    <s v="FOD"/>
    <n v="38.833806114422465"/>
    <n v="50"/>
    <x v="1"/>
    <s v="Inferior"/>
    <s v="Não"/>
    <x v="1"/>
    <n v="3.6540061952219585E-4"/>
    <n v="4.6040478059796676E-3"/>
  </r>
  <r>
    <n v="1"/>
    <x v="0"/>
    <n v="56"/>
    <n v="1802"/>
    <x v="19"/>
    <x v="19"/>
    <n v="253"/>
    <x v="80"/>
    <n v="15"/>
    <x v="80"/>
    <n v="5.3483580949937917"/>
    <n v="1"/>
    <n v="366335.9"/>
    <n v="9708136.3000000007"/>
    <x v="4"/>
    <s v="TORA"/>
    <s v="80├ 90"/>
    <s v="Piptadenia"/>
    <s v="FOD"/>
    <n v="39.788735772973837"/>
    <n v="50"/>
    <x v="1"/>
    <s v="Inferior"/>
    <s v="Não"/>
    <x v="1"/>
    <n v="8.9121049592273379E-4"/>
    <n v="9.3577102071887037E-3"/>
  </r>
  <r>
    <n v="1"/>
    <x v="0"/>
    <n v="56"/>
    <n v="1803"/>
    <x v="5"/>
    <x v="5"/>
    <n v="327"/>
    <x v="169"/>
    <n v="17"/>
    <x v="169"/>
    <n v="10.125875951374598"/>
    <n v="1"/>
    <n v="366320.799999999"/>
    <n v="9708113.4000000004"/>
    <x v="4"/>
    <s v="TORA"/>
    <s v="100├ 110"/>
    <s v="Tachigali"/>
    <s v="FOD"/>
    <n v="39.152116000606256"/>
    <n v="50"/>
    <x v="1"/>
    <s v="Inferior"/>
    <s v="Não"/>
    <x v="1"/>
    <n v="1.488794499500414E-3"/>
    <n v="1.7716654544054924E-2"/>
  </r>
  <r>
    <n v="1"/>
    <x v="0"/>
    <n v="56"/>
    <n v="1804"/>
    <x v="19"/>
    <x v="19"/>
    <n v="172"/>
    <x v="58"/>
    <n v="15"/>
    <x v="58"/>
    <n v="2.4719309141260815"/>
    <n v="1"/>
    <n v="366351"/>
    <n v="9708106.6999999899"/>
    <x v="4"/>
    <s v="TORA"/>
    <s v="50├ 60"/>
    <s v="Piptadenia"/>
    <s v="FOD"/>
    <n v="39.788735772973837"/>
    <n v="50"/>
    <x v="1"/>
    <s v="Inferior"/>
    <s v="Não"/>
    <x v="1"/>
    <n v="4.1190412772232278E-4"/>
    <n v="4.3249933410843891E-3"/>
  </r>
  <r>
    <n v="1"/>
    <x v="0"/>
    <n v="56"/>
    <n v="1805"/>
    <x v="84"/>
    <x v="84"/>
    <n v="296"/>
    <x v="118"/>
    <n v="18"/>
    <x v="118"/>
    <n v="8.7850472811818854"/>
    <n v="1"/>
    <n v="366366.299999999"/>
    <n v="9708111.9000000004"/>
    <x v="1"/>
    <s v="TORA"/>
    <s v="90├ 100"/>
    <s v="Didymopanax"/>
    <s v="FOD"/>
    <n v="46.791553269017228"/>
    <n v="56.791553269017228"/>
    <x v="1"/>
    <s v="Inferior"/>
    <s v="Não"/>
    <x v="0"/>
    <n v="1.219895621096506E-3"/>
    <n v="1.5370684825815974E-2"/>
  </r>
  <r>
    <n v="1"/>
    <x v="0"/>
    <n v="56"/>
    <n v="1806"/>
    <x v="10"/>
    <x v="10"/>
    <n v="207"/>
    <x v="132"/>
    <n v="20"/>
    <x v="132"/>
    <n v="4.7737411095812359"/>
    <n v="1"/>
    <n v="366419"/>
    <n v="9708023.5999999903"/>
    <x v="4"/>
    <s v="TORA"/>
    <s v="60├ 70"/>
    <s v="Astronium"/>
    <s v="FOD"/>
    <n v="40.107045659157627"/>
    <n v="50.107045659157627"/>
    <x v="1"/>
    <s v="Inferior"/>
    <s v="Não"/>
    <x v="1"/>
    <n v="5.9659545594827642E-4"/>
    <n v="8.3523363832758695E-3"/>
  </r>
  <r>
    <n v="1"/>
    <x v="0"/>
    <n v="56"/>
    <n v="1807"/>
    <x v="17"/>
    <x v="17"/>
    <n v="187"/>
    <x v="63"/>
    <n v="20"/>
    <x v="63"/>
    <n v="3.8958424434863406"/>
    <n v="1"/>
    <n v="366413.4"/>
    <n v="9708054.0999999903"/>
    <x v="1"/>
    <s v="TORA"/>
    <s v="50├ 60"/>
    <s v="Buchenavia"/>
    <s v="FOD"/>
    <n v="41.38028520389279"/>
    <n v="51.38028520389279"/>
    <x v="1"/>
    <s v="Inferior"/>
    <s v="Não"/>
    <x v="0"/>
    <n v="4.8688059229049158E-4"/>
    <n v="6.8163282920668819E-3"/>
  </r>
  <r>
    <n v="1"/>
    <x v="0"/>
    <n v="56"/>
    <n v="1808"/>
    <x v="14"/>
    <x v="14"/>
    <n v="493"/>
    <x v="278"/>
    <n v="22"/>
    <x v="278"/>
    <n v="29.785486317927393"/>
    <n v="1"/>
    <n v="366466.59999999899"/>
    <n v="9707989.5999999903"/>
    <x v="4"/>
    <s v="TORA"/>
    <s v="150├ 160"/>
    <s v="Hymenolobium"/>
    <s v="FOD"/>
    <n v="41.38028520389279"/>
    <n v="51.38028520389279"/>
    <x v="1"/>
    <s v="Inferior"/>
    <s v="Não"/>
    <x v="1"/>
    <n v="3.3840213067463099E-3"/>
    <n v="5.211392812389317E-2"/>
  </r>
  <r>
    <n v="1"/>
    <x v="0"/>
    <n v="56"/>
    <n v="1809"/>
    <x v="34"/>
    <x v="34"/>
    <n v="340"/>
    <x v="121"/>
    <n v="18"/>
    <x v="121"/>
    <n v="11.590936195496555"/>
    <n v="2"/>
    <n v="366469.299999999"/>
    <n v="9707989.8000000007"/>
    <x v="4"/>
    <s v="TORA"/>
    <s v="100├ 110"/>
    <s v="Lecythis"/>
    <s v="FOD"/>
    <n v="40.743665431525208"/>
    <n v="50.743665431525208"/>
    <x v="1"/>
    <s v="Inferior"/>
    <s v="Não"/>
    <x v="1"/>
    <n v="1.6095226191421214E-3"/>
    <n v="2.0279985001190732E-2"/>
  </r>
  <r>
    <n v="1"/>
    <x v="0"/>
    <n v="56"/>
    <n v="1810"/>
    <x v="19"/>
    <x v="19"/>
    <n v="253"/>
    <x v="80"/>
    <n v="20"/>
    <x v="80"/>
    <n v="7.1311441266583886"/>
    <n v="1"/>
    <n v="366493.799999999"/>
    <n v="9707992.1999999899"/>
    <x v="4"/>
    <s v="TORA"/>
    <s v="80├ 90"/>
    <s v="Piptadenia"/>
    <s v="FOD"/>
    <n v="39.788735772973837"/>
    <n v="50"/>
    <x v="1"/>
    <s v="Inferior"/>
    <s v="Não"/>
    <x v="1"/>
    <n v="8.9121049592273379E-4"/>
    <n v="1.2476946942918272E-2"/>
  </r>
  <r>
    <n v="1"/>
    <x v="0"/>
    <n v="56"/>
    <n v="1811"/>
    <x v="26"/>
    <x v="26"/>
    <n v="300"/>
    <x v="9"/>
    <n v="23"/>
    <x v="9"/>
    <n v="11.530775627007815"/>
    <n v="1"/>
    <n v="366507.4"/>
    <n v="9707993.5"/>
    <x v="4"/>
    <s v="TORA"/>
    <s v="90├ 100"/>
    <s v="Couratari"/>
    <s v="FOD"/>
    <n v="38.833806114422465"/>
    <n v="50"/>
    <x v="1"/>
    <s v="Inferior"/>
    <s v="Não"/>
    <x v="1"/>
    <n v="1.2530885443148001E-3"/>
    <n v="2.017472556346828E-2"/>
  </r>
  <r>
    <n v="1"/>
    <x v="0"/>
    <n v="56"/>
    <n v="1812"/>
    <x v="15"/>
    <x v="15"/>
    <n v="178"/>
    <x v="170"/>
    <n v="15"/>
    <x v="170"/>
    <n v="2.6473992388848959"/>
    <n v="2"/>
    <n v="366520.299999999"/>
    <n v="9707944.5999999903"/>
    <x v="4"/>
    <s v="TORA"/>
    <s v="50├ 60"/>
    <s v="Lecythis"/>
    <s v="FOD"/>
    <n v="38.833806114422465"/>
    <n v="50"/>
    <x v="1"/>
    <s v="Inferior"/>
    <s v="Não"/>
    <x v="1"/>
    <n v="4.4114286042300146E-4"/>
    <n v="4.6320000344415146E-3"/>
  </r>
  <r>
    <n v="1"/>
    <x v="0"/>
    <n v="56"/>
    <n v="1813"/>
    <x v="26"/>
    <x v="26"/>
    <n v="265"/>
    <x v="279"/>
    <n v="20"/>
    <x v="279"/>
    <n v="7.8236591150398427"/>
    <n v="1"/>
    <n v="366517.2"/>
    <n v="9707940.5999999903"/>
    <x v="4"/>
    <s v="TORA"/>
    <s v="80├ 90"/>
    <s v="Couratari"/>
    <s v="FOD"/>
    <n v="38.833806114422465"/>
    <n v="50"/>
    <x v="1"/>
    <s v="Inferior"/>
    <s v="Não"/>
    <x v="1"/>
    <n v="9.777571447167426E-4"/>
    <n v="1.3688600026034396E-2"/>
  </r>
  <r>
    <n v="1"/>
    <x v="0"/>
    <n v="56"/>
    <n v="1814"/>
    <x v="17"/>
    <x v="17"/>
    <n v="140"/>
    <x v="36"/>
    <n v="20"/>
    <x v="36"/>
    <n v="2.1836058192208037"/>
    <n v="1"/>
    <n v="366512.299999999"/>
    <n v="9707934.1999999899"/>
    <x v="0"/>
    <s v="TORETE"/>
    <s v="40├ 50"/>
    <s v="Buchenavia"/>
    <s v="FOD"/>
    <n v="41.38028520389279"/>
    <n v="51.38028520389279"/>
    <x v="0"/>
    <s v="Inferior"/>
    <s v="Não"/>
    <x v="0"/>
    <n v="2.7289483853966759E-4"/>
    <n v="3.820527739555346E-3"/>
  </r>
  <r>
    <n v="1"/>
    <x v="0"/>
    <n v="56"/>
    <n v="1815"/>
    <x v="33"/>
    <x v="33"/>
    <n v="183"/>
    <x v="127"/>
    <n v="15"/>
    <x v="127"/>
    <n v="2.7982184418323532"/>
    <n v="1"/>
    <n v="366580.2"/>
    <n v="9707888.3000000007"/>
    <x v="0"/>
    <s v="TORA"/>
    <s v="50├ 60"/>
    <s v="Dipteryx"/>
    <s v="FOD"/>
    <n v="39.152116000606256"/>
    <n v="80"/>
    <x v="0"/>
    <s v="Inferior"/>
    <s v="Vulneravel"/>
    <x v="1"/>
    <n v="4.6627424733953712E-4"/>
    <n v="4.8958795970651401E-3"/>
  </r>
  <r>
    <n v="1"/>
    <x v="0"/>
    <n v="56"/>
    <n v="1816"/>
    <x v="5"/>
    <x v="5"/>
    <n v="223"/>
    <x v="248"/>
    <n v="17"/>
    <x v="248"/>
    <n v="4.7091966181850333"/>
    <n v="1"/>
    <n v="366687.9"/>
    <n v="9707791.4000000004"/>
    <x v="4"/>
    <s v="TORA"/>
    <s v="70├ 80"/>
    <s v="Tachigali"/>
    <s v="FOD"/>
    <n v="39.152116000606256"/>
    <n v="50"/>
    <x v="1"/>
    <s v="Inferior"/>
    <s v="Não"/>
    <x v="1"/>
    <n v="6.9238711355811889E-4"/>
    <n v="8.2394066513416155E-3"/>
  </r>
  <r>
    <n v="1"/>
    <x v="0"/>
    <n v="56"/>
    <n v="1817"/>
    <x v="22"/>
    <x v="22"/>
    <n v="212"/>
    <x v="49"/>
    <n v="23"/>
    <x v="49"/>
    <n v="5.7582131086693247"/>
    <n v="1"/>
    <n v="366696.4"/>
    <n v="9707802.5999999903"/>
    <x v="4"/>
    <s v="TORA"/>
    <s v="60├ 70"/>
    <s v="Hymenaea"/>
    <s v="FOD"/>
    <n v="41.38028520389279"/>
    <n v="51.38028520389279"/>
    <x v="1"/>
    <s v="Inferior"/>
    <s v="Não"/>
    <x v="1"/>
    <n v="6.2576457261871526E-4"/>
    <n v="1.0074809619161315E-2"/>
  </r>
  <r>
    <n v="1"/>
    <x v="0"/>
    <n v="56"/>
    <n v="1818"/>
    <x v="10"/>
    <x v="10"/>
    <n v="253"/>
    <x v="80"/>
    <n v="24"/>
    <x v="80"/>
    <n v="8.5573729519900663"/>
    <n v="1"/>
    <n v="366704.9"/>
    <n v="9707785.6999999899"/>
    <x v="4"/>
    <s v="TORA"/>
    <s v="80├ 90"/>
    <s v="Astronium"/>
    <s v="FOD"/>
    <n v="40.107045659157627"/>
    <n v="50.107045659157627"/>
    <x v="1"/>
    <s v="Inferior"/>
    <s v="Não"/>
    <x v="1"/>
    <n v="8.9121049592273379E-4"/>
    <n v="1.4972336331501926E-2"/>
  </r>
  <r>
    <n v="1"/>
    <x v="0"/>
    <n v="56"/>
    <n v="1819"/>
    <x v="15"/>
    <x v="15"/>
    <n v="280"/>
    <x v="70"/>
    <n v="22"/>
    <x v="70"/>
    <n v="9.6078656045715363"/>
    <n v="1"/>
    <n v="366713.4"/>
    <n v="9707775.4000000004"/>
    <x v="4"/>
    <s v="TORA"/>
    <s v="80├ 90"/>
    <s v="Lecythis"/>
    <s v="FOD"/>
    <n v="38.833806114422465"/>
    <n v="50"/>
    <x v="1"/>
    <s v="Inferior"/>
    <s v="Não"/>
    <x v="1"/>
    <n v="1.0915793541586703E-3"/>
    <n v="1.6810322054043522E-2"/>
  </r>
  <r>
    <n v="1"/>
    <x v="0"/>
    <n v="56"/>
    <n v="1820"/>
    <x v="10"/>
    <x v="10"/>
    <n v="310"/>
    <x v="104"/>
    <n v="24"/>
    <x v="104"/>
    <n v="12.847623626150156"/>
    <n v="1"/>
    <n v="366735.299999999"/>
    <n v="9707733"/>
    <x v="4"/>
    <s v="TORA"/>
    <s v="90├ 100"/>
    <s v="Astronium"/>
    <s v="FOD"/>
    <n v="40.107045659157627"/>
    <n v="50.107045659157627"/>
    <x v="1"/>
    <s v="Inferior"/>
    <s v="Não"/>
    <x v="1"/>
    <n v="1.3380201012072475E-3"/>
    <n v="2.2478737700281758E-2"/>
  </r>
  <r>
    <n v="1"/>
    <x v="0"/>
    <n v="56"/>
    <n v="1821"/>
    <x v="10"/>
    <x v="10"/>
    <n v="312"/>
    <x v="76"/>
    <n v="25"/>
    <x v="76"/>
    <n v="13.556181432795274"/>
    <n v="1"/>
    <n v="366774.59999999899"/>
    <n v="9707702.0999999903"/>
    <x v="4"/>
    <s v="TORA"/>
    <s v="90├ 100"/>
    <s v="Astronium"/>
    <s v="FOD"/>
    <n v="40.107045659157627"/>
    <n v="50.107045659157627"/>
    <x v="1"/>
    <s v="Inferior"/>
    <s v="Não"/>
    <x v="1"/>
    <n v="1.3553405695308877E-3"/>
    <n v="2.3718459966790534E-2"/>
  </r>
  <r>
    <n v="1"/>
    <x v="0"/>
    <n v="56"/>
    <n v="1822"/>
    <x v="10"/>
    <x v="10"/>
    <n v="223"/>
    <x v="248"/>
    <n v="20"/>
    <x v="248"/>
    <n v="5.5402313155118037"/>
    <n v="2"/>
    <n v="366781.9"/>
    <n v="9707711.6999999899"/>
    <x v="4"/>
    <s v="TORA"/>
    <s v="70├ 80"/>
    <s v="Astronium"/>
    <s v="FOD"/>
    <n v="40.107045659157627"/>
    <n v="50.107045659157627"/>
    <x v="1"/>
    <s v="Inferior"/>
    <s v="Não"/>
    <x v="1"/>
    <n v="6.9238711355811889E-4"/>
    <n v="9.6934195898136632E-3"/>
  </r>
  <r>
    <n v="1"/>
    <x v="0"/>
    <n v="56"/>
    <n v="1823"/>
    <x v="26"/>
    <x v="26"/>
    <n v="343"/>
    <x v="280"/>
    <n v="23"/>
    <x v="280"/>
    <n v="15.073158019353803"/>
    <n v="1"/>
    <n v="366797.2"/>
    <n v="9707731.5999999903"/>
    <x v="4"/>
    <s v="TORA"/>
    <s v="100├ 110"/>
    <s v="Couratari"/>
    <s v="FOD"/>
    <n v="38.833806114422465"/>
    <n v="50"/>
    <x v="1"/>
    <s v="Inferior"/>
    <s v="Não"/>
    <x v="1"/>
    <n v="1.6380512683343547E-3"/>
    <n v="2.6372625420183107E-2"/>
  </r>
  <r>
    <n v="1"/>
    <x v="0"/>
    <n v="56"/>
    <n v="1824"/>
    <x v="10"/>
    <x v="10"/>
    <n v="277"/>
    <x v="281"/>
    <n v="25"/>
    <x v="281"/>
    <n v="10.685324674935783"/>
    <n v="1"/>
    <n v="366811.7"/>
    <n v="9707721.5999999903"/>
    <x v="4"/>
    <s v="TORA"/>
    <s v="80├ 90"/>
    <s v="Astronium"/>
    <s v="FOD"/>
    <n v="40.107045659157627"/>
    <n v="50.107045659157627"/>
    <x v="1"/>
    <s v="Inferior"/>
    <s v="Não"/>
    <x v="1"/>
    <n v="1.0683136768525592E-3"/>
    <n v="1.8695489344919783E-2"/>
  </r>
  <r>
    <n v="1"/>
    <x v="0"/>
    <n v="56"/>
    <n v="1825"/>
    <x v="19"/>
    <x v="19"/>
    <n v="340"/>
    <x v="121"/>
    <n v="15"/>
    <x v="121"/>
    <n v="9.6591134962471301"/>
    <n v="2"/>
    <n v="366945.4"/>
    <n v="9707573.8000000007"/>
    <x v="4"/>
    <s v="TORA"/>
    <s v="100├ 110"/>
    <s v="Piptadenia"/>
    <s v="FOD"/>
    <n v="39.788735772973837"/>
    <n v="50"/>
    <x v="1"/>
    <s v="Inferior"/>
    <s v="Não"/>
    <x v="1"/>
    <n v="1.6095226191421214E-3"/>
    <n v="1.6899987500992277E-2"/>
  </r>
  <r>
    <n v="1"/>
    <x v="0"/>
    <n v="56"/>
    <n v="1826"/>
    <x v="64"/>
    <x v="64"/>
    <n v="205"/>
    <x v="162"/>
    <n v="16"/>
    <x v="162"/>
    <n v="3.7455524307246653"/>
    <n v="1"/>
    <n v="366958.5"/>
    <n v="9707566.1999999899"/>
    <x v="4"/>
    <s v="TORA"/>
    <s v="60├ 70"/>
    <s v="Cedrelinga"/>
    <s v="FOD"/>
    <n v="38.515496228238675"/>
    <n v="50"/>
    <x v="1"/>
    <s v="Inferior"/>
    <s v="Não"/>
    <x v="1"/>
    <n v="5.8512273416477215E-4"/>
    <n v="6.5533746226454472E-3"/>
  </r>
  <r>
    <n v="1"/>
    <x v="0"/>
    <n v="56"/>
    <n v="1827"/>
    <x v="15"/>
    <x v="15"/>
    <n v="188"/>
    <x v="267"/>
    <n v="17"/>
    <x v="267"/>
    <n v="3.3469775236407688"/>
    <n v="1"/>
    <n v="366956.9"/>
    <n v="9707531.4000000004"/>
    <x v="4"/>
    <s v="TORA"/>
    <s v="50├ 60"/>
    <s v="Lecythis"/>
    <s v="FOD"/>
    <n v="38.833806114422465"/>
    <n v="50"/>
    <x v="1"/>
    <s v="Inferior"/>
    <s v="Não"/>
    <x v="1"/>
    <n v="4.9210179455847001E-4"/>
    <n v="5.8560113552457915E-3"/>
  </r>
  <r>
    <n v="1"/>
    <x v="0"/>
    <n v="56"/>
    <n v="1828"/>
    <x v="84"/>
    <x v="84"/>
    <n v="190"/>
    <x v="41"/>
    <n v="17"/>
    <x v="41"/>
    <n v="3.4185686001423652"/>
    <n v="1"/>
    <n v="366980.7"/>
    <n v="9707526.3000000007"/>
    <x v="1"/>
    <s v="TORA"/>
    <s v="60├ 70"/>
    <s v="Didymopanax"/>
    <s v="FOD"/>
    <n v="46.791553269017228"/>
    <n v="56.791553269017228"/>
    <x v="1"/>
    <s v="Inferior"/>
    <s v="Não"/>
    <x v="0"/>
    <n v="5.0262773833071434E-4"/>
    <n v="5.9812700861354992E-3"/>
  </r>
  <r>
    <n v="1"/>
    <x v="0"/>
    <n v="56"/>
    <n v="1829"/>
    <x v="26"/>
    <x v="26"/>
    <n v="135"/>
    <x v="25"/>
    <n v="14"/>
    <x v="25"/>
    <n v="1.421293430546398"/>
    <n v="1"/>
    <n v="366985.59999999899"/>
    <n v="9707532.6999999899"/>
    <x v="0"/>
    <s v="TORETE"/>
    <s v="40├ 50"/>
    <s v="Couratari"/>
    <s v="FOD"/>
    <n v="38.833806114422465"/>
    <n v="50"/>
    <x v="0"/>
    <s v="Inferior"/>
    <s v="Não"/>
    <x v="1"/>
    <n v="2.53750430223747E-4"/>
    <n v="2.4867542161927207E-3"/>
  </r>
  <r>
    <n v="1"/>
    <x v="0"/>
    <n v="56"/>
    <n v="1830"/>
    <x v="26"/>
    <x v="26"/>
    <n v="170"/>
    <x v="12"/>
    <n v="18"/>
    <x v="12"/>
    <n v="2.8977340488741388"/>
    <n v="1"/>
    <n v="367009"/>
    <n v="9707517.3000000007"/>
    <x v="4"/>
    <s v="TORA"/>
    <s v="50├ 60"/>
    <s v="Couratari"/>
    <s v="FOD"/>
    <n v="38.833806114422465"/>
    <n v="50"/>
    <x v="1"/>
    <s v="Inferior"/>
    <s v="Não"/>
    <x v="1"/>
    <n v="4.0238065478553035E-4"/>
    <n v="5.069996250297683E-3"/>
  </r>
  <r>
    <n v="1"/>
    <x v="0"/>
    <n v="56"/>
    <n v="1831"/>
    <x v="10"/>
    <x v="10"/>
    <n v="192"/>
    <x v="55"/>
    <n v="20"/>
    <x v="55"/>
    <n v="4.1069614754977399"/>
    <n v="1"/>
    <n v="367077.09999999899"/>
    <n v="9707424.5"/>
    <x v="4"/>
    <s v="TORA"/>
    <s v="60├ 70"/>
    <s v="Astronium"/>
    <s v="FOD"/>
    <n v="40.107045659157627"/>
    <n v="50.107045659157627"/>
    <x v="1"/>
    <s v="Inferior"/>
    <s v="Não"/>
    <x v="1"/>
    <n v="5.1326506775134213E-4"/>
    <n v="7.1857109485187892E-3"/>
  </r>
  <r>
    <n v="1"/>
    <x v="0"/>
    <n v="56"/>
    <n v="1832"/>
    <x v="50"/>
    <x v="50"/>
    <n v="140"/>
    <x v="36"/>
    <n v="13"/>
    <x v="36"/>
    <n v="1.4193437824935224"/>
    <n v="1"/>
    <n v="367136.799999999"/>
    <n v="9707374.5"/>
    <x v="0"/>
    <s v="TORETE"/>
    <s v="40├ 50"/>
    <s v="Simarouba"/>
    <s v="FOD"/>
    <n v="42.335214862444161"/>
    <n v="52.335214862444161"/>
    <x v="0"/>
    <s v="Inferior"/>
    <s v="Não"/>
    <x v="0"/>
    <n v="2.7289483853966759E-4"/>
    <n v="2.4833430307109748E-3"/>
  </r>
  <r>
    <n v="1"/>
    <x v="0"/>
    <n v="57"/>
    <n v="1833"/>
    <x v="38"/>
    <x v="38"/>
    <n v="172"/>
    <x v="58"/>
    <n v="14"/>
    <x v="58"/>
    <n v="2.3071355198510095"/>
    <n v="2"/>
    <n v="367138.00027370302"/>
    <n v="9707323.2870804407"/>
    <x v="1"/>
    <s v="TORA"/>
    <s v="50├ 60"/>
    <s v="Caesalpinia"/>
    <s v="FOD"/>
    <n v="43.926764293363114"/>
    <n v="53.926764293363114"/>
    <x v="1"/>
    <s v="Inferior"/>
    <s v="Não"/>
    <x v="0"/>
    <n v="4.1190412772232278E-4"/>
    <n v="4.036660451678763E-3"/>
  </r>
  <r>
    <n v="1"/>
    <x v="0"/>
    <n v="57"/>
    <n v="1834"/>
    <x v="26"/>
    <x v="26"/>
    <n v="300"/>
    <x v="9"/>
    <n v="23"/>
    <x v="9"/>
    <n v="11.530775627007815"/>
    <n v="1"/>
    <n v="367102.2"/>
    <n v="9707364.3000000007"/>
    <x v="4"/>
    <s v="TORA"/>
    <s v="90├ 100"/>
    <s v="Couratari"/>
    <s v="FOD"/>
    <n v="38.833806114422465"/>
    <n v="50"/>
    <x v="1"/>
    <s v="Inferior"/>
    <s v="Não"/>
    <x v="1"/>
    <n v="1.2530885443148001E-3"/>
    <n v="2.017472556346828E-2"/>
  </r>
  <r>
    <n v="1"/>
    <x v="0"/>
    <n v="57"/>
    <n v="1835"/>
    <x v="85"/>
    <x v="85"/>
    <n v="500"/>
    <x v="194"/>
    <n v="21"/>
    <x v="194"/>
    <n v="29.24472079313577"/>
    <n v="1"/>
    <n v="367100.9"/>
    <n v="9707392.1999999899"/>
    <x v="1"/>
    <s v="TORA"/>
    <s v="150├ 160"/>
    <s v="Ceiba"/>
    <s v="FOD"/>
    <n v="95.4929658551372"/>
    <n v="105.4929658551372"/>
    <x v="1"/>
    <s v="Inferior"/>
    <s v="Não"/>
    <x v="0"/>
    <n v="3.4808015119855568E-3"/>
    <n v="5.1167782226187682E-2"/>
  </r>
  <r>
    <n v="1"/>
    <x v="0"/>
    <n v="57"/>
    <n v="1836"/>
    <x v="41"/>
    <x v="41"/>
    <n v="173"/>
    <x v="100"/>
    <n v="20"/>
    <x v="100"/>
    <n v="3.3343438042581353"/>
    <n v="1"/>
    <n v="367081.09999999899"/>
    <n v="9707369.5999999903"/>
    <x v="1"/>
    <s v="TORA"/>
    <s v="50├ 60"/>
    <s v="Qualea"/>
    <s v="FOD"/>
    <n v="40.107045659157627"/>
    <n v="50.107045659157627"/>
    <x v="1"/>
    <s v="Inferior"/>
    <s v="Não"/>
    <x v="0"/>
    <n v="4.1670763380886292E-4"/>
    <n v="5.8339068733240804E-3"/>
  </r>
  <r>
    <n v="1"/>
    <x v="0"/>
    <n v="57"/>
    <n v="1837"/>
    <x v="26"/>
    <x v="26"/>
    <n v="130"/>
    <x v="0"/>
    <n v="19"/>
    <x v="0"/>
    <n v="1.7886628279382657"/>
    <n v="1"/>
    <n v="367080.4"/>
    <n v="9707370.3000000007"/>
    <x v="0"/>
    <s v="TORETE"/>
    <s v="40├ 50"/>
    <s v="Couratari"/>
    <s v="FOD"/>
    <n v="38.833806114422465"/>
    <n v="50"/>
    <x v="0"/>
    <s v="Inferior"/>
    <s v="Não"/>
    <x v="1"/>
    <n v="2.3530218221022364E-4"/>
    <n v="3.1295190233959738E-3"/>
  </r>
  <r>
    <n v="1"/>
    <x v="0"/>
    <n v="57"/>
    <n v="1838"/>
    <x v="22"/>
    <x v="22"/>
    <n v="281"/>
    <x v="235"/>
    <n v="25"/>
    <x v="235"/>
    <n v="10.996154278794254"/>
    <n v="1"/>
    <n v="367077"/>
    <n v="9707369.1999999899"/>
    <x v="4"/>
    <s v="TORA"/>
    <s v="80├ 90"/>
    <s v="Hymenaea"/>
    <s v="FOD"/>
    <n v="41.38028520389279"/>
    <n v="51.38028520389279"/>
    <x v="1"/>
    <s v="Inferior"/>
    <s v="Não"/>
    <x v="1"/>
    <n v="1.0993902727515661E-3"/>
    <n v="1.9239329773152406E-2"/>
  </r>
  <r>
    <n v="1"/>
    <x v="0"/>
    <n v="57"/>
    <n v="1839"/>
    <x v="10"/>
    <x v="10"/>
    <n v="237"/>
    <x v="205"/>
    <n v="24"/>
    <x v="205"/>
    <n v="7.5092421587640823"/>
    <n v="1"/>
    <n v="367043"/>
    <n v="9707402.0999999903"/>
    <x v="4"/>
    <s v="TORA"/>
    <s v="70├ 80"/>
    <s v="Astronium"/>
    <s v="FOD"/>
    <n v="40.107045659157627"/>
    <n v="50.107045659157627"/>
    <x v="1"/>
    <s v="Inferior"/>
    <s v="Não"/>
    <x v="1"/>
    <n v="7.8205256050686682E-4"/>
    <n v="1.3138483016515363E-2"/>
  </r>
  <r>
    <n v="1"/>
    <x v="0"/>
    <n v="57"/>
    <n v="1840"/>
    <x v="10"/>
    <x v="10"/>
    <n v="239"/>
    <x v="147"/>
    <n v="25"/>
    <x v="147"/>
    <n v="7.9547033163081329"/>
    <n v="1"/>
    <n v="367053.4"/>
    <n v="9707415.5999999903"/>
    <x v="4"/>
    <s v="TORA"/>
    <s v="70├ 80"/>
    <s v="Astronium"/>
    <s v="FOD"/>
    <n v="40.107045659157627"/>
    <n v="50.107045659157627"/>
    <x v="1"/>
    <s v="Inferior"/>
    <s v="Não"/>
    <x v="1"/>
    <n v="7.9530745266450775E-4"/>
    <n v="1.3917880421628885E-2"/>
  </r>
  <r>
    <n v="1"/>
    <x v="0"/>
    <n v="57"/>
    <n v="1841"/>
    <x v="30"/>
    <x v="30"/>
    <n v="300"/>
    <x v="9"/>
    <n v="20"/>
    <x v="9"/>
    <n v="10.026761414789403"/>
    <n v="1"/>
    <n v="367033.9"/>
    <n v="9707404.9000000004"/>
    <x v="4"/>
    <s v="TORA"/>
    <s v="90├ 100"/>
    <s v="Apuleia"/>
    <s v="FOD"/>
    <n v="39.788735772973837"/>
    <n v="50"/>
    <x v="1"/>
    <s v="Inferior"/>
    <s v="Não"/>
    <x v="1"/>
    <n v="1.2530885443148001E-3"/>
    <n v="1.75432396204072E-2"/>
  </r>
  <r>
    <n v="1"/>
    <x v="0"/>
    <n v="57"/>
    <n v="1842"/>
    <x v="15"/>
    <x v="15"/>
    <n v="140"/>
    <x v="36"/>
    <n v="21"/>
    <x v="36"/>
    <n v="2.2927861101818436"/>
    <n v="1"/>
    <n v="367001.9"/>
    <n v="9707430.5999999903"/>
    <x v="0"/>
    <s v="TORETE"/>
    <s v="40├ 50"/>
    <s v="Lecythis"/>
    <s v="FOD"/>
    <n v="38.833806114422465"/>
    <n v="50"/>
    <x v="0"/>
    <s v="Inferior"/>
    <s v="Não"/>
    <x v="1"/>
    <n v="2.7289483853966759E-4"/>
    <n v="4.0115541265331126E-3"/>
  </r>
  <r>
    <n v="1"/>
    <x v="0"/>
    <n v="57"/>
    <n v="1843"/>
    <x v="26"/>
    <x v="26"/>
    <n v="307"/>
    <x v="226"/>
    <n v="27"/>
    <x v="226"/>
    <n v="14.175183548737301"/>
    <n v="1"/>
    <n v="367005.5"/>
    <n v="9707443.5"/>
    <x v="4"/>
    <s v="TORA"/>
    <s v="90├ 100"/>
    <s v="Couratari"/>
    <s v="FOD"/>
    <n v="38.833806114422465"/>
    <n v="50"/>
    <x v="1"/>
    <s v="Inferior"/>
    <s v="Não"/>
    <x v="1"/>
    <n v="1.3122482468125069E-3"/>
    <n v="2.480149186475638E-2"/>
  </r>
  <r>
    <n v="1"/>
    <x v="0"/>
    <n v="57"/>
    <n v="1844"/>
    <x v="63"/>
    <x v="63"/>
    <n v="179"/>
    <x v="150"/>
    <n v="22"/>
    <x v="150"/>
    <n v="3.9266023193377118"/>
    <n v="1"/>
    <n v="367004.799999999"/>
    <n v="9707450.8000000007"/>
    <x v="4"/>
    <s v="TORA"/>
    <s v="50├ 60"/>
    <s v="Ocotea"/>
    <s v="FOD"/>
    <n v="39.470425886790046"/>
    <n v="50"/>
    <x v="1"/>
    <s v="Inferior"/>
    <s v="Não"/>
    <x v="1"/>
    <n v="4.4611344498211684E-4"/>
    <n v="6.8701470527245982E-3"/>
  </r>
  <r>
    <n v="1"/>
    <x v="0"/>
    <n v="57"/>
    <n v="1845"/>
    <x v="26"/>
    <x v="26"/>
    <n v="195"/>
    <x v="253"/>
    <n v="21"/>
    <x v="253"/>
    <n v="4.4481220326359496"/>
    <n v="1"/>
    <n v="367018.799999999"/>
    <n v="9707467.5"/>
    <x v="4"/>
    <s v="TORA"/>
    <s v="60├ 70"/>
    <s v="Couratari"/>
    <s v="FOD"/>
    <n v="38.833806114422465"/>
    <n v="50"/>
    <x v="1"/>
    <s v="Inferior"/>
    <s v="Não"/>
    <x v="1"/>
    <n v="5.2942990997300308E-4"/>
    <n v="7.7826196766031443E-3"/>
  </r>
  <r>
    <n v="1"/>
    <x v="0"/>
    <n v="57"/>
    <n v="1846"/>
    <x v="62"/>
    <x v="62"/>
    <n v="201"/>
    <x v="203"/>
    <n v="20"/>
    <x v="203"/>
    <n v="4.5010131990989652"/>
    <n v="1"/>
    <n v="367003.799999999"/>
    <n v="9707480.8000000007"/>
    <x v="1"/>
    <s v="TORA"/>
    <s v="60├ 70"/>
    <s v="Swartzia"/>
    <s v="FOD"/>
    <n v="42.335214862444161"/>
    <n v="52.335214862444161"/>
    <x v="1"/>
    <s v="Inferior"/>
    <s v="Não"/>
    <x v="0"/>
    <n v="5.6251144754291399E-4"/>
    <n v="7.8751602656007957E-3"/>
  </r>
  <r>
    <n v="1"/>
    <x v="0"/>
    <n v="57"/>
    <n v="1847"/>
    <x v="62"/>
    <x v="62"/>
    <n v="182"/>
    <x v="97"/>
    <n v="16"/>
    <x v="97"/>
    <n v="2.9522350675865265"/>
    <n v="1"/>
    <n v="366972.799999999"/>
    <n v="9707492.6999999899"/>
    <x v="1"/>
    <s v="TORA"/>
    <s v="50├ 60"/>
    <s v="Swartzia"/>
    <s v="FOD"/>
    <n v="42.335214862444161"/>
    <n v="52.335214862444161"/>
    <x v="1"/>
    <s v="Inferior"/>
    <s v="Não"/>
    <x v="0"/>
    <n v="4.6119227713203821E-4"/>
    <n v="5.1653535038788277E-3"/>
  </r>
  <r>
    <n v="1"/>
    <x v="0"/>
    <n v="57"/>
    <n v="1848"/>
    <x v="26"/>
    <x v="26"/>
    <n v="213"/>
    <x v="151"/>
    <n v="23"/>
    <x v="151"/>
    <n v="5.8126639935746418"/>
    <n v="1"/>
    <n v="366909.09999999899"/>
    <n v="9707566.5"/>
    <x v="4"/>
    <s v="TORA"/>
    <s v="60├ 70"/>
    <s v="Couratari"/>
    <s v="FOD"/>
    <n v="38.833806114422465"/>
    <n v="50"/>
    <x v="1"/>
    <s v="Inferior"/>
    <s v="Não"/>
    <x v="1"/>
    <n v="6.3168193518909092E-4"/>
    <n v="1.0170079156544365E-2"/>
  </r>
  <r>
    <n v="1"/>
    <x v="0"/>
    <n v="57"/>
    <n v="1849"/>
    <x v="39"/>
    <x v="39"/>
    <n v="305"/>
    <x v="219"/>
    <n v="20"/>
    <x v="219"/>
    <n v="10.363772006786494"/>
    <n v="1"/>
    <n v="366893.4"/>
    <n v="9707548.4000000004"/>
    <x v="3"/>
    <s v="TORA"/>
    <s v="90├ 100"/>
    <s v="Bertholletia"/>
    <s v="FOD"/>
    <n v="41.38028520389279"/>
    <n v="51.38028520389279"/>
    <x v="1"/>
    <s v="Inferior"/>
    <s v="Protegida"/>
    <x v="0"/>
    <n v="1.2952062426098256E-3"/>
    <n v="1.8132887396537557E-2"/>
  </r>
  <r>
    <n v="1"/>
    <x v="0"/>
    <n v="57"/>
    <n v="1850"/>
    <x v="22"/>
    <x v="22"/>
    <n v="299"/>
    <x v="263"/>
    <n v="21"/>
    <x v="263"/>
    <n v="10.458029134508523"/>
    <n v="1"/>
    <n v="366882.2"/>
    <n v="9707535.5999999903"/>
    <x v="4"/>
    <s v="TORA"/>
    <s v="90├ 100"/>
    <s v="Hymenaea"/>
    <s v="FOD"/>
    <n v="41.38028520389279"/>
    <n v="51.38028520389279"/>
    <x v="1"/>
    <s v="Inferior"/>
    <s v="Não"/>
    <x v="1"/>
    <n v="1.244748543892083E-3"/>
    <n v="1.8297803595213619E-2"/>
  </r>
  <r>
    <n v="1"/>
    <x v="0"/>
    <n v="57"/>
    <n v="1851"/>
    <x v="39"/>
    <x v="39"/>
    <n v="250"/>
    <x v="46"/>
    <n v="23"/>
    <x v="46"/>
    <n v="8.0074830743109846"/>
    <n v="1"/>
    <n v="366857.5"/>
    <n v="9707557.5"/>
    <x v="3"/>
    <s v="TORA"/>
    <s v="70├ 80"/>
    <s v="Bertholletia"/>
    <s v="FOD"/>
    <n v="41.38028520389279"/>
    <n v="51.38028520389279"/>
    <x v="1"/>
    <s v="Inferior"/>
    <s v="Protegida"/>
    <x v="0"/>
    <n v="8.7020037799638919E-4"/>
    <n v="1.4010226085741866E-2"/>
  </r>
  <r>
    <n v="1"/>
    <x v="0"/>
    <n v="57"/>
    <n v="1852"/>
    <x v="48"/>
    <x v="48"/>
    <n v="180"/>
    <x v="22"/>
    <n v="13"/>
    <x v="22"/>
    <n v="2.346262171060721"/>
    <n v="2"/>
    <n v="366822"/>
    <n v="9707591.6999999899"/>
    <x v="1"/>
    <s v="TORA"/>
    <s v="50├ 60"/>
    <s v="Cordia"/>
    <s v="FOD"/>
    <n v="44.563384065730695"/>
    <n v="54.563384065730695"/>
    <x v="1"/>
    <s v="Inferior"/>
    <s v="Não"/>
    <x v="0"/>
    <n v="4.5111187595332813E-4"/>
    <n v="4.1051180711752858E-3"/>
  </r>
  <r>
    <n v="1"/>
    <x v="0"/>
    <n v="57"/>
    <n v="1853"/>
    <x v="19"/>
    <x v="19"/>
    <n v="160"/>
    <x v="1"/>
    <n v="16"/>
    <x v="1"/>
    <n v="2.2816452641654119"/>
    <n v="1"/>
    <n v="366833"/>
    <n v="9707620.8000000007"/>
    <x v="4"/>
    <s v="TORA"/>
    <s v="50├ 60"/>
    <s v="Piptadenia"/>
    <s v="FOD"/>
    <n v="39.788735772973837"/>
    <n v="50"/>
    <x v="1"/>
    <s v="Inferior"/>
    <s v="Não"/>
    <x v="1"/>
    <n v="3.5643407482732108E-4"/>
    <n v="3.9920616380659957E-3"/>
  </r>
  <r>
    <n v="1"/>
    <x v="0"/>
    <n v="57"/>
    <n v="1854"/>
    <x v="26"/>
    <x v="26"/>
    <n v="355"/>
    <x v="114"/>
    <n v="22"/>
    <x v="114"/>
    <n v="15.444276311430206"/>
    <n v="1"/>
    <n v="366836.7"/>
    <n v="9707625.5999999903"/>
    <x v="4"/>
    <s v="TORA"/>
    <s v="110├ 120"/>
    <s v="Couratari"/>
    <s v="FOD"/>
    <n v="38.833806114422465"/>
    <n v="50"/>
    <x v="1"/>
    <s v="Inferior"/>
    <s v="Não"/>
    <x v="1"/>
    <n v="1.7546720421919193E-3"/>
    <n v="2.7021949449755556E-2"/>
  </r>
  <r>
    <n v="1"/>
    <x v="0"/>
    <n v="57"/>
    <n v="1855"/>
    <x v="10"/>
    <x v="10"/>
    <n v="324"/>
    <x v="282"/>
    <n v="24"/>
    <x v="282"/>
    <n v="14.034257417052439"/>
    <n v="1"/>
    <n v="366824.09999999899"/>
    <n v="9707628.8000000007"/>
    <x v="4"/>
    <s v="TORA"/>
    <s v="100├ 110"/>
    <s v="Astronium"/>
    <s v="FOD"/>
    <n v="40.107045659157627"/>
    <n v="50.107045659157627"/>
    <x v="1"/>
    <s v="Inferior"/>
    <s v="Não"/>
    <x v="1"/>
    <n v="1.4616024780887834E-3"/>
    <n v="2.455492163189156E-2"/>
  </r>
  <r>
    <n v="1"/>
    <x v="0"/>
    <n v="57"/>
    <n v="1856"/>
    <x v="5"/>
    <x v="5"/>
    <n v="181"/>
    <x v="94"/>
    <n v="16"/>
    <x v="94"/>
    <n v="2.9198820507548064"/>
    <n v="1"/>
    <n v="366821.4"/>
    <n v="9707635.1999999899"/>
    <x v="4"/>
    <s v="TORA"/>
    <s v="50├ 60"/>
    <s v="Tachigali"/>
    <s v="FOD"/>
    <n v="39.152116000606256"/>
    <n v="50"/>
    <x v="1"/>
    <s v="Inferior"/>
    <s v="Não"/>
    <x v="1"/>
    <n v="4.5613815333663525E-4"/>
    <n v="5.1087473173703143E-3"/>
  </r>
  <r>
    <n v="1"/>
    <x v="0"/>
    <n v="57"/>
    <n v="1857"/>
    <x v="10"/>
    <x v="10"/>
    <n v="461"/>
    <x v="283"/>
    <n v="23"/>
    <x v="283"/>
    <n v="27.228132966970318"/>
    <n v="1"/>
    <n v="366785.9"/>
    <n v="9707669.4000000004"/>
    <x v="4"/>
    <s v="TORA"/>
    <s v="140├ 150"/>
    <s v="Astronium"/>
    <s v="FOD"/>
    <n v="40.107045659157627"/>
    <n v="50.107045659157627"/>
    <x v="1"/>
    <s v="Inferior"/>
    <s v="Não"/>
    <x v="1"/>
    <n v="2.9589736725147303E-3"/>
    <n v="4.7639476127487153E-2"/>
  </r>
  <r>
    <n v="1"/>
    <x v="0"/>
    <n v="57"/>
    <n v="1858"/>
    <x v="26"/>
    <x v="26"/>
    <n v="205"/>
    <x v="162"/>
    <n v="22"/>
    <x v="162"/>
    <n v="5.150134592246415"/>
    <n v="1"/>
    <n v="366785.299999999"/>
    <n v="9707668.5999999903"/>
    <x v="4"/>
    <s v="TORA"/>
    <s v="60├ 70"/>
    <s v="Couratari"/>
    <s v="FOD"/>
    <n v="38.833806114422465"/>
    <n v="50"/>
    <x v="1"/>
    <s v="Inferior"/>
    <s v="Não"/>
    <x v="1"/>
    <n v="5.8512273416477215E-4"/>
    <n v="9.01089010613749E-3"/>
  </r>
  <r>
    <n v="1"/>
    <x v="0"/>
    <n v="57"/>
    <n v="1859"/>
    <x v="75"/>
    <x v="75"/>
    <n v="213"/>
    <x v="151"/>
    <n v="20"/>
    <x v="151"/>
    <n v="5.0544904291953401"/>
    <n v="1"/>
    <n v="366786.299999999"/>
    <n v="9707673.0999999903"/>
    <x v="1"/>
    <s v="TORA"/>
    <s v="60├ 70"/>
    <s v="Copaifera"/>
    <s v="FOD"/>
    <n v="51.884511447957884"/>
    <n v="61.884511447957884"/>
    <x v="1"/>
    <s v="Inferior"/>
    <s v="Não"/>
    <x v="0"/>
    <n v="6.3168193518909092E-4"/>
    <n v="8.843547092647272E-3"/>
  </r>
  <r>
    <n v="1"/>
    <x v="0"/>
    <n v="57"/>
    <n v="1860"/>
    <x v="10"/>
    <x v="10"/>
    <n v="300"/>
    <x v="9"/>
    <n v="24"/>
    <x v="9"/>
    <n v="12.032113697747286"/>
    <n v="1"/>
    <n v="366888.4"/>
    <n v="9707528.8000000007"/>
    <x v="4"/>
    <s v="TORA"/>
    <s v="90├ 100"/>
    <s v="Astronium"/>
    <s v="FOD"/>
    <n v="40.107045659157627"/>
    <n v="50.107045659157627"/>
    <x v="1"/>
    <s v="Inferior"/>
    <s v="Não"/>
    <x v="1"/>
    <n v="1.2530885443148001E-3"/>
    <n v="2.1051887544488643E-2"/>
  </r>
  <r>
    <n v="1"/>
    <x v="0"/>
    <n v="57"/>
    <n v="1861"/>
    <x v="10"/>
    <x v="10"/>
    <n v="386"/>
    <x v="64"/>
    <n v="25"/>
    <x v="64"/>
    <n v="20.749268663305031"/>
    <n v="1"/>
    <n v="366748"/>
    <n v="9707679"/>
    <x v="4"/>
    <s v="TORA"/>
    <s v="120├ 130"/>
    <s v="Astronium"/>
    <s v="FOD"/>
    <n v="40.107045659157627"/>
    <n v="50.107045659157627"/>
    <x v="1"/>
    <s v="Inferior"/>
    <s v="Não"/>
    <x v="1"/>
    <n v="2.0745020083191997E-3"/>
    <n v="3.6303785145585993E-2"/>
  </r>
  <r>
    <n v="1"/>
    <x v="0"/>
    <n v="57"/>
    <n v="1862"/>
    <x v="8"/>
    <x v="8"/>
    <n v="183"/>
    <x v="127"/>
    <n v="20"/>
    <x v="127"/>
    <n v="3.7309579224431371"/>
    <n v="2"/>
    <n v="366732.5"/>
    <n v="9707690"/>
    <x v="1"/>
    <s v="TORA"/>
    <s v="50├ 60"/>
    <s v="Licania"/>
    <s v="FOD"/>
    <n v="41.38028520389279"/>
    <n v="51.38028520389279"/>
    <x v="1"/>
    <s v="Inferior"/>
    <s v="Não"/>
    <x v="0"/>
    <n v="4.6627424733953712E-4"/>
    <n v="6.5278394627535192E-3"/>
  </r>
  <r>
    <n v="1"/>
    <x v="0"/>
    <n v="57"/>
    <n v="1863"/>
    <x v="17"/>
    <x v="17"/>
    <n v="300"/>
    <x v="9"/>
    <n v="20"/>
    <x v="9"/>
    <n v="10.026761414789403"/>
    <n v="1"/>
    <n v="366701"/>
    <n v="9707757.1999999899"/>
    <x v="1"/>
    <s v="TORA"/>
    <s v="90├ 100"/>
    <s v="Buchenavia"/>
    <s v="FOD"/>
    <n v="41.38028520389279"/>
    <n v="51.38028520389279"/>
    <x v="1"/>
    <s v="Inferior"/>
    <s v="Não"/>
    <x v="0"/>
    <n v="1.2530885443148001E-3"/>
    <n v="1.75432396204072E-2"/>
  </r>
  <r>
    <n v="1"/>
    <x v="0"/>
    <n v="57"/>
    <n v="1864"/>
    <x v="10"/>
    <x v="10"/>
    <n v="190"/>
    <x v="41"/>
    <n v="21"/>
    <x v="41"/>
    <n v="4.2229376825288041"/>
    <n v="1"/>
    <n v="366623.9"/>
    <n v="9707822.6999999899"/>
    <x v="4"/>
    <s v="TORA"/>
    <s v="60├ 70"/>
    <s v="Astronium"/>
    <s v="FOD"/>
    <n v="40.107045659157627"/>
    <n v="50.107045659157627"/>
    <x v="1"/>
    <s v="Inferior"/>
    <s v="Não"/>
    <x v="1"/>
    <n v="5.0262773833071434E-4"/>
    <n v="7.388627753461499E-3"/>
  </r>
  <r>
    <n v="1"/>
    <x v="0"/>
    <n v="57"/>
    <n v="1865"/>
    <x v="19"/>
    <x v="19"/>
    <n v="200"/>
    <x v="14"/>
    <n v="16"/>
    <x v="14"/>
    <n v="3.565070725258455"/>
    <n v="1"/>
    <n v="366616.4"/>
    <n v="9707822.6999999899"/>
    <x v="4"/>
    <s v="TORA"/>
    <s v="60├ 70"/>
    <s v="Piptadenia"/>
    <s v="FOD"/>
    <n v="39.788735772973837"/>
    <n v="50"/>
    <x v="1"/>
    <s v="Inferior"/>
    <s v="Não"/>
    <x v="1"/>
    <n v="5.5692824191768894E-4"/>
    <n v="6.2375963094781156E-3"/>
  </r>
  <r>
    <n v="1"/>
    <x v="0"/>
    <n v="57"/>
    <n v="1866"/>
    <x v="17"/>
    <x v="17"/>
    <n v="138"/>
    <x v="210"/>
    <n v="21"/>
    <x v="210"/>
    <n v="2.22774585113791"/>
    <n v="1"/>
    <n v="366588.799999999"/>
    <n v="9707794.9000000004"/>
    <x v="0"/>
    <s v="TORETE"/>
    <s v="40├ 50"/>
    <s v="Buchenavia"/>
    <s v="FOD"/>
    <n v="41.38028520389279"/>
    <n v="51.38028520389279"/>
    <x v="0"/>
    <s v="Inferior"/>
    <s v="Não"/>
    <x v="0"/>
    <n v="2.651535359770117E-4"/>
    <n v="3.8977569788620722E-3"/>
  </r>
  <r>
    <n v="1"/>
    <x v="0"/>
    <n v="57"/>
    <n v="1867"/>
    <x v="26"/>
    <x v="26"/>
    <n v="136"/>
    <x v="21"/>
    <n v="21"/>
    <x v="21"/>
    <n v="2.1636414231593561"/>
    <n v="1"/>
    <n v="366511.4"/>
    <n v="9707867.8000000007"/>
    <x v="0"/>
    <s v="TORETE"/>
    <s v="40├ 50"/>
    <s v="Couratari"/>
    <s v="FOD"/>
    <n v="38.833806114422465"/>
    <n v="50"/>
    <x v="0"/>
    <s v="Inferior"/>
    <s v="Não"/>
    <x v="1"/>
    <n v="2.5752361906273934E-4"/>
    <n v="3.7855972002222684E-3"/>
  </r>
  <r>
    <n v="1"/>
    <x v="0"/>
    <n v="57"/>
    <n v="1868"/>
    <x v="19"/>
    <x v="19"/>
    <n v="314"/>
    <x v="106"/>
    <n v="15"/>
    <x v="106"/>
    <n v="8.2383214037714705"/>
    <n v="1"/>
    <n v="366484.09999999899"/>
    <n v="9707891.3000000007"/>
    <x v="4"/>
    <s v="TORA"/>
    <s v="90├ 100"/>
    <s v="Piptadenia"/>
    <s v="FOD"/>
    <n v="39.788735772973837"/>
    <n v="50"/>
    <x v="1"/>
    <s v="Inferior"/>
    <s v="Não"/>
    <x v="1"/>
    <n v="1.3727724235029122E-3"/>
    <n v="1.4414110446780575E-2"/>
  </r>
  <r>
    <n v="1"/>
    <x v="0"/>
    <n v="57"/>
    <n v="1869"/>
    <x v="55"/>
    <x v="55"/>
    <n v="180"/>
    <x v="22"/>
    <n v="18"/>
    <x v="22"/>
    <n v="3.2486706983917677"/>
    <n v="1"/>
    <n v="366480.7"/>
    <n v="9707898.3000000007"/>
    <x v="1"/>
    <s v="TORA"/>
    <s v="50├ 60"/>
    <s v="Platymiscium"/>
    <s v="FOD"/>
    <n v="43.608454407179323"/>
    <n v="53.608454407179323"/>
    <x v="1"/>
    <s v="Inferior"/>
    <s v="Não"/>
    <x v="0"/>
    <n v="4.5111187595332813E-4"/>
    <n v="5.6840096370119339E-3"/>
  </r>
  <r>
    <n v="1"/>
    <x v="0"/>
    <n v="57"/>
    <n v="1870"/>
    <x v="2"/>
    <x v="2"/>
    <n v="190"/>
    <x v="41"/>
    <n v="20"/>
    <x v="41"/>
    <n v="4.021845411932194"/>
    <n v="1"/>
    <n v="366467.299999999"/>
    <n v="9707908.8000000007"/>
    <x v="1"/>
    <s v="TORA"/>
    <s v="60├ 70"/>
    <s v="Parkia"/>
    <s v="FOD"/>
    <n v="39.788735772973837"/>
    <n v="50"/>
    <x v="1"/>
    <s v="Inferior"/>
    <s v="Não"/>
    <x v="0"/>
    <n v="5.0262773833071434E-4"/>
    <n v="7.0367883366299986E-3"/>
  </r>
  <r>
    <n v="1"/>
    <x v="0"/>
    <n v="57"/>
    <n v="1871"/>
    <x v="30"/>
    <x v="30"/>
    <n v="289"/>
    <x v="189"/>
    <n v="22"/>
    <x v="189"/>
    <n v="10.235440601523207"/>
    <n v="1"/>
    <n v="366441.4"/>
    <n v="9707929.1999999899"/>
    <x v="4"/>
    <s v="TORA"/>
    <s v="90├ 100"/>
    <s v="Apuleia"/>
    <s v="FOD"/>
    <n v="39.788735772973837"/>
    <n v="50"/>
    <x v="1"/>
    <s v="Inferior"/>
    <s v="Não"/>
    <x v="1"/>
    <n v="1.1628800923301826E-3"/>
    <n v="1.7908353421884814E-2"/>
  </r>
  <r>
    <n v="1"/>
    <x v="0"/>
    <n v="57"/>
    <n v="1872"/>
    <x v="5"/>
    <x v="5"/>
    <n v="172"/>
    <x v="58"/>
    <n v="16"/>
    <x v="58"/>
    <n v="2.6367263084011539"/>
    <n v="1"/>
    <n v="366407.5"/>
    <n v="9707970.6999999899"/>
    <x v="4"/>
    <s v="TORA"/>
    <s v="50├ 60"/>
    <s v="Tachigali"/>
    <s v="FOD"/>
    <n v="39.152116000606256"/>
    <n v="50"/>
    <x v="1"/>
    <s v="Inferior"/>
    <s v="Não"/>
    <x v="1"/>
    <n v="4.1190412772232278E-4"/>
    <n v="4.6133262304900152E-3"/>
  </r>
  <r>
    <n v="1"/>
    <x v="0"/>
    <n v="57"/>
    <n v="1873"/>
    <x v="19"/>
    <x v="19"/>
    <n v="127"/>
    <x v="34"/>
    <n v="15"/>
    <x v="34"/>
    <n v="1.3476802904928193"/>
    <n v="1"/>
    <n v="366417.7"/>
    <n v="9707987.1999999899"/>
    <x v="0"/>
    <s v="TORETE"/>
    <s v="40├ 50"/>
    <s v="Piptadenia"/>
    <s v="FOD"/>
    <n v="39.788735772973837"/>
    <n v="50"/>
    <x v="0"/>
    <s v="Inferior"/>
    <s v="Não"/>
    <x v="1"/>
    <n v="2.2456739034726014E-4"/>
    <n v="2.3579575986462315E-3"/>
  </r>
  <r>
    <n v="1"/>
    <x v="0"/>
    <n v="57"/>
    <n v="1874"/>
    <x v="53"/>
    <x v="53"/>
    <n v="230"/>
    <x v="40"/>
    <n v="20"/>
    <x v="40"/>
    <n v="5.8935075426928858"/>
    <n v="1"/>
    <n v="366414.09999999899"/>
    <n v="9707995.6999999899"/>
    <x v="4"/>
    <s v="TORA"/>
    <s v="70├ 80"/>
    <s v="Enterolobium"/>
    <s v="FOD"/>
    <n v="42.971834634811742"/>
    <n v="52.971834634811742"/>
    <x v="1"/>
    <s v="Inferior"/>
    <s v="Não"/>
    <x v="1"/>
    <n v="7.3653759993614395E-4"/>
    <n v="1.0311526399106015E-2"/>
  </r>
  <r>
    <n v="1"/>
    <x v="0"/>
    <n v="57"/>
    <n v="1875"/>
    <x v="34"/>
    <x v="34"/>
    <n v="203"/>
    <x v="56"/>
    <n v="20"/>
    <x v="56"/>
    <n v="4.5910312349117408"/>
    <n v="1"/>
    <n v="366388"/>
    <n v="9708025.5999999903"/>
    <x v="4"/>
    <s v="TORA"/>
    <s v="60├ 70"/>
    <s v="Lecythis"/>
    <s v="FOD"/>
    <n v="40.743665431525208"/>
    <n v="50.743665431525208"/>
    <x v="1"/>
    <s v="Inferior"/>
    <s v="Não"/>
    <x v="1"/>
    <n v="5.7376139802965123E-4"/>
    <n v="8.0326595724151163E-3"/>
  </r>
  <r>
    <n v="1"/>
    <x v="0"/>
    <n v="57"/>
    <n v="1876"/>
    <x v="19"/>
    <x v="19"/>
    <n v="181"/>
    <x v="94"/>
    <n v="17"/>
    <x v="94"/>
    <n v="3.1023746789269819"/>
    <n v="1"/>
    <n v="366387.20000000001"/>
    <n v="9708026.3000000007"/>
    <x v="4"/>
    <s v="TORA"/>
    <s v="50├ 60"/>
    <s v="Piptadenia"/>
    <s v="FOD"/>
    <n v="39.788735772973837"/>
    <n v="50"/>
    <x v="1"/>
    <s v="Inferior"/>
    <s v="Não"/>
    <x v="1"/>
    <n v="4.5613815333663525E-4"/>
    <n v="5.4280440247059594E-3"/>
  </r>
  <r>
    <n v="1"/>
    <x v="0"/>
    <n v="57"/>
    <n v="1877"/>
    <x v="78"/>
    <x v="78"/>
    <n v="170"/>
    <x v="12"/>
    <n v="19"/>
    <x v="12"/>
    <n v="3.0587192738115907"/>
    <n v="2"/>
    <n v="366306.4"/>
    <n v="9708104.8000000007"/>
    <x v="0"/>
    <s v="TORA"/>
    <s v="50├ 60"/>
    <s v="Tetragastris"/>
    <s v="FOD"/>
    <n v="44.563384065730695"/>
    <n v="54.563384065730695"/>
    <x v="0"/>
    <s v="Inferior"/>
    <s v="Não"/>
    <x v="0"/>
    <n v="4.0238065478553035E-4"/>
    <n v="5.3516627086475531E-3"/>
  </r>
  <r>
    <n v="1"/>
    <x v="0"/>
    <n v="57"/>
    <n v="1878"/>
    <x v="78"/>
    <x v="78"/>
    <n v="173"/>
    <x v="100"/>
    <n v="15"/>
    <x v="100"/>
    <n v="2.5007578531936017"/>
    <n v="1"/>
    <n v="366278.09999999899"/>
    <n v="9708128.5999999903"/>
    <x v="1"/>
    <s v="TORA"/>
    <s v="50├ 60"/>
    <s v="Tetragastris"/>
    <s v="FOD"/>
    <n v="44.563384065730695"/>
    <n v="54.563384065730695"/>
    <x v="1"/>
    <s v="Inferior"/>
    <s v="Não"/>
    <x v="0"/>
    <n v="4.1670763380886292E-4"/>
    <n v="4.3754301549930605E-3"/>
  </r>
  <r>
    <n v="1"/>
    <x v="0"/>
    <n v="57"/>
    <n v="1879"/>
    <x v="78"/>
    <x v="78"/>
    <n v="180"/>
    <x v="22"/>
    <n v="15"/>
    <x v="22"/>
    <n v="2.7072255819931397"/>
    <n v="2"/>
    <n v="366269.799999999"/>
    <n v="9708136"/>
    <x v="1"/>
    <s v="TORA"/>
    <s v="50├ 60"/>
    <s v="Tetragastris"/>
    <s v="FOD"/>
    <n v="44.563384065730695"/>
    <n v="54.563384065730695"/>
    <x v="1"/>
    <s v="Inferior"/>
    <s v="Não"/>
    <x v="0"/>
    <n v="4.5111187595332813E-4"/>
    <n v="4.7366746975099454E-3"/>
  </r>
  <r>
    <n v="1"/>
    <x v="0"/>
    <n v="57"/>
    <n v="1880"/>
    <x v="75"/>
    <x v="75"/>
    <n v="171"/>
    <x v="141"/>
    <n v="20"/>
    <x v="141"/>
    <n v="3.2576947836650785"/>
    <n v="1"/>
    <n v="366279"/>
    <n v="9708135.5999999903"/>
    <x v="0"/>
    <s v="TORA"/>
    <s v="50├ 60"/>
    <s v="Copaifera"/>
    <s v="FOD"/>
    <n v="51.884511447957884"/>
    <n v="61.884511447957884"/>
    <x v="0"/>
    <s v="Inferior"/>
    <s v="Não"/>
    <x v="0"/>
    <n v="4.0712846804787865E-4"/>
    <n v="5.6997985526703009E-3"/>
  </r>
  <r>
    <n v="1"/>
    <x v="0"/>
    <n v="57"/>
    <n v="1881"/>
    <x v="78"/>
    <x v="78"/>
    <n v="200"/>
    <x v="14"/>
    <n v="10"/>
    <x v="14"/>
    <n v="2.2281692032865341"/>
    <n v="3"/>
    <n v="366276.4"/>
    <n v="9708133.9000000004"/>
    <x v="2"/>
    <s v="TORA"/>
    <s v="60├ 70"/>
    <s v="Tetragastris"/>
    <s v="FOD"/>
    <n v="44.563384065730695"/>
    <n v="54.563384065730695"/>
    <x v="1"/>
    <s v="Inferior"/>
    <s v="Não"/>
    <x v="0"/>
    <n v="5.5692824191768894E-4"/>
    <n v="3.8984976934238222E-3"/>
  </r>
  <r>
    <n v="1"/>
    <x v="0"/>
    <n v="57"/>
    <n v="1882"/>
    <x v="32"/>
    <x v="32"/>
    <n v="193"/>
    <x v="60"/>
    <n v="15"/>
    <x v="60"/>
    <n v="3.1123902994957544"/>
    <n v="2"/>
    <n v="366274"/>
    <n v="9708137.3000000007"/>
    <x v="1"/>
    <s v="TORA"/>
    <s v="60├ 70"/>
    <s v="Cordia"/>
    <s v="FOD"/>
    <n v="42.335214862444161"/>
    <n v="52.335214862444161"/>
    <x v="1"/>
    <s v="Inferior"/>
    <s v="Não"/>
    <x v="0"/>
    <n v="5.1862550207979992E-4"/>
    <n v="5.4455677718378984E-3"/>
  </r>
  <r>
    <n v="1"/>
    <x v="0"/>
    <n v="57"/>
    <n v="1883"/>
    <x v="10"/>
    <x v="10"/>
    <n v="360"/>
    <x v="145"/>
    <n v="22"/>
    <x v="145"/>
    <n v="15.88239008102642"/>
    <n v="1"/>
    <n v="366273"/>
    <n v="9708140.9000000004"/>
    <x v="4"/>
    <s v="TORA"/>
    <s v="110├ 120"/>
    <s v="Astronium"/>
    <s v="FOD"/>
    <n v="40.107045659157627"/>
    <n v="50.107045659157627"/>
    <x v="1"/>
    <s v="Inferior"/>
    <s v="Não"/>
    <x v="1"/>
    <n v="1.8044475038133125E-3"/>
    <n v="2.7788491558725013E-2"/>
  </r>
  <r>
    <n v="1"/>
    <x v="0"/>
    <n v="57"/>
    <n v="1884"/>
    <x v="78"/>
    <x v="78"/>
    <n v="159"/>
    <x v="284"/>
    <n v="12"/>
    <x v="284"/>
    <n v="1.689910368848607"/>
    <n v="1"/>
    <n v="366255.2"/>
    <n v="9708125.9000000004"/>
    <x v="0"/>
    <s v="TORA"/>
    <s v="50├ 60"/>
    <s v="Tetragastris"/>
    <s v="FOD"/>
    <n v="44.563384065730695"/>
    <n v="54.563384065730695"/>
    <x v="0"/>
    <s v="Inferior"/>
    <s v="Não"/>
    <x v="0"/>
    <n v="3.5199257209802751E-4"/>
    <n v="2.9567376056234308E-3"/>
  </r>
  <r>
    <n v="1"/>
    <x v="0"/>
    <n v="57"/>
    <n v="1885"/>
    <x v="15"/>
    <x v="15"/>
    <n v="290"/>
    <x v="90"/>
    <n v="23"/>
    <x v="90"/>
    <n v="10.774869224792859"/>
    <n v="1"/>
    <n v="366242.2"/>
    <n v="9708118.6999999899"/>
    <x v="4"/>
    <s v="TORA"/>
    <s v="90├ 100"/>
    <s v="Lecythis"/>
    <s v="FOD"/>
    <n v="38.833806114422465"/>
    <n v="50"/>
    <x v="1"/>
    <s v="Inferior"/>
    <s v="Não"/>
    <x v="1"/>
    <n v="1.1709416286319412E-3"/>
    <n v="1.8852160220974249E-2"/>
  </r>
  <r>
    <n v="1"/>
    <x v="0"/>
    <n v="57"/>
    <n v="1886"/>
    <x v="52"/>
    <x v="52"/>
    <n v="180"/>
    <x v="22"/>
    <n v="20"/>
    <x v="22"/>
    <n v="3.6096341093241859"/>
    <n v="2"/>
    <n v="366245.59999999899"/>
    <n v="9708126.4000000004"/>
    <x v="1"/>
    <s v="TORA"/>
    <s v="50├ 60"/>
    <s v="Ormosia"/>
    <s v="FOD"/>
    <n v="44.563384065730695"/>
    <n v="54.563384065730695"/>
    <x v="1"/>
    <s v="Inferior"/>
    <s v="Não"/>
    <x v="0"/>
    <n v="4.5111187595332813E-4"/>
    <n v="6.3155662633465927E-3"/>
  </r>
  <r>
    <n v="1"/>
    <x v="0"/>
    <n v="57"/>
    <n v="1887"/>
    <x v="19"/>
    <x v="19"/>
    <n v="203"/>
    <x v="56"/>
    <n v="17"/>
    <x v="56"/>
    <n v="3.9023765496749796"/>
    <n v="1"/>
    <n v="366237.5"/>
    <n v="9708117.5"/>
    <x v="4"/>
    <s v="TORA"/>
    <s v="60├ 70"/>
    <s v="Piptadenia"/>
    <s v="FOD"/>
    <n v="39.788735772973837"/>
    <n v="50"/>
    <x v="1"/>
    <s v="Inferior"/>
    <s v="Não"/>
    <x v="1"/>
    <n v="5.7376139802965123E-4"/>
    <n v="6.8277606365528491E-3"/>
  </r>
  <r>
    <n v="1"/>
    <x v="0"/>
    <n v="57"/>
    <n v="1888"/>
    <x v="2"/>
    <x v="2"/>
    <n v="176"/>
    <x v="124"/>
    <n v="19"/>
    <x v="124"/>
    <n v="3.2784390389476763"/>
    <n v="1"/>
    <n v="366232.799999999"/>
    <n v="9708123"/>
    <x v="1"/>
    <s v="TORA"/>
    <s v="50├ 60"/>
    <s v="Parkia"/>
    <s v="FOD"/>
    <n v="39.788735772973837"/>
    <n v="50"/>
    <x v="1"/>
    <s v="Inferior"/>
    <s v="Não"/>
    <x v="0"/>
    <n v="4.3128523054105841E-4"/>
    <n v="5.7360935661960773E-3"/>
  </r>
  <r>
    <n v="1"/>
    <x v="0"/>
    <n v="57"/>
    <n v="1889"/>
    <x v="5"/>
    <x v="5"/>
    <n v="250"/>
    <x v="46"/>
    <n v="19"/>
    <x v="46"/>
    <n v="6.6148773222569002"/>
    <n v="1"/>
    <n v="366244.9"/>
    <n v="9708148.5"/>
    <x v="4"/>
    <s v="TORA"/>
    <s v="70├ 80"/>
    <s v="Tachigali"/>
    <s v="FOD"/>
    <n v="39.152116000606256"/>
    <n v="50"/>
    <x v="1"/>
    <s v="Inferior"/>
    <s v="Não"/>
    <x v="1"/>
    <n v="8.7020037799638919E-4"/>
    <n v="1.1573665027351975E-2"/>
  </r>
  <r>
    <n v="1"/>
    <x v="0"/>
    <n v="57"/>
    <n v="1890"/>
    <x v="15"/>
    <x v="15"/>
    <n v="189"/>
    <x v="256"/>
    <n v="21"/>
    <x v="256"/>
    <n v="4.1786026858064105"/>
    <n v="1"/>
    <n v="366225.2"/>
    <n v="9708131.0999999903"/>
    <x v="4"/>
    <s v="TORA"/>
    <s v="60├ 70"/>
    <s v="Lecythis"/>
    <s v="FOD"/>
    <n v="38.833806114422465"/>
    <n v="50"/>
    <x v="1"/>
    <s v="Inferior"/>
    <s v="Não"/>
    <x v="1"/>
    <n v="4.9735084323854423E-4"/>
    <n v="7.3110573956065988E-3"/>
  </r>
  <r>
    <n v="1"/>
    <x v="0"/>
    <n v="57"/>
    <n v="1891"/>
    <x v="19"/>
    <x v="19"/>
    <n v="190"/>
    <x v="41"/>
    <n v="12"/>
    <x v="41"/>
    <n v="2.4131072471593167"/>
    <n v="2"/>
    <n v="366238"/>
    <n v="9708156"/>
    <x v="4"/>
    <s v="TORA"/>
    <s v="60├ 70"/>
    <s v="Piptadenia"/>
    <s v="FOD"/>
    <n v="39.788735772973837"/>
    <n v="50"/>
    <x v="1"/>
    <s v="Inferior"/>
    <s v="Não"/>
    <x v="1"/>
    <n v="5.0262773833071434E-4"/>
    <n v="4.222073001978E-3"/>
  </r>
  <r>
    <n v="1"/>
    <x v="0"/>
    <n v="57"/>
    <n v="1892"/>
    <x v="2"/>
    <x v="2"/>
    <n v="191"/>
    <x v="52"/>
    <n v="21"/>
    <x v="52"/>
    <n v="4.2675066370175436"/>
    <n v="1"/>
    <n v="366243.4"/>
    <n v="9708161.5"/>
    <x v="1"/>
    <s v="TORA"/>
    <s v="60├ 70"/>
    <s v="Parkia"/>
    <s v="FOD"/>
    <n v="39.788735772973837"/>
    <n v="50"/>
    <x v="1"/>
    <s v="Inferior"/>
    <s v="Não"/>
    <x v="0"/>
    <n v="5.0793247983498034E-4"/>
    <n v="7.4666074535742104E-3"/>
  </r>
  <r>
    <n v="1"/>
    <x v="0"/>
    <n v="58"/>
    <n v="1893"/>
    <x v="28"/>
    <x v="28"/>
    <n v="160"/>
    <x v="1"/>
    <n v="12"/>
    <x v="1"/>
    <n v="1.711233948124059"/>
    <n v="2"/>
    <n v="366328.9"/>
    <n v="9708022.6999999899"/>
    <x v="1"/>
    <s v="TORA"/>
    <s v="50├ 60"/>
    <s v="Protium"/>
    <s v="FOD"/>
    <n v="39.788735772973837"/>
    <n v="50"/>
    <x v="1"/>
    <s v="Inferior"/>
    <s v="Não"/>
    <x v="0"/>
    <n v="3.5643407482732108E-4"/>
    <n v="2.9940462285494968E-3"/>
  </r>
  <r>
    <n v="1"/>
    <x v="0"/>
    <n v="58"/>
    <n v="1894"/>
    <x v="79"/>
    <x v="79"/>
    <n v="170"/>
    <x v="12"/>
    <n v="16"/>
    <x v="12"/>
    <n v="2.5757635989992345"/>
    <n v="2"/>
    <n v="366196.299999999"/>
    <n v="9708135.6999999899"/>
    <x v="0"/>
    <s v="TORA"/>
    <s v="50├ 60"/>
    <s v="Parkia"/>
    <s v="FOD"/>
    <n v="54.112680651244418"/>
    <n v="64.112680651244418"/>
    <x v="0"/>
    <s v="Inferior"/>
    <s v="Não"/>
    <x v="0"/>
    <n v="4.0238065478553035E-4"/>
    <n v="4.5066633335979402E-3"/>
  </r>
  <r>
    <n v="1"/>
    <x v="0"/>
    <n v="58"/>
    <n v="1895"/>
    <x v="34"/>
    <x v="34"/>
    <n v="221"/>
    <x v="233"/>
    <n v="21"/>
    <x v="233"/>
    <n v="5.7133656330301754"/>
    <n v="1"/>
    <n v="366196.299999999"/>
    <n v="9708127.5"/>
    <x v="4"/>
    <s v="TORA"/>
    <s v="70├ 80"/>
    <s v="Lecythis"/>
    <s v="FOD"/>
    <n v="40.743665431525208"/>
    <n v="50.743665431525208"/>
    <x v="1"/>
    <s v="Inferior"/>
    <s v="Não"/>
    <x v="1"/>
    <n v="6.8002330658754623E-4"/>
    <n v="9.996342606836928E-3"/>
  </r>
  <r>
    <n v="1"/>
    <x v="0"/>
    <n v="58"/>
    <n v="1896"/>
    <x v="5"/>
    <x v="5"/>
    <n v="258"/>
    <x v="239"/>
    <n v="17"/>
    <x v="239"/>
    <n v="6.3034238310215072"/>
    <n v="1"/>
    <n v="366172.59999999899"/>
    <n v="9708112.9000000004"/>
    <x v="4"/>
    <s v="TORA"/>
    <s v="80├ 90"/>
    <s v="Tachigali"/>
    <s v="FOD"/>
    <n v="39.152116000606256"/>
    <n v="50"/>
    <x v="1"/>
    <s v="Inferior"/>
    <s v="Não"/>
    <x v="1"/>
    <n v="9.267842873752262E-4"/>
    <n v="1.1028733019765192E-2"/>
  </r>
  <r>
    <n v="1"/>
    <x v="0"/>
    <n v="58"/>
    <n v="1897"/>
    <x v="15"/>
    <x v="15"/>
    <n v="141"/>
    <x v="144"/>
    <n v="21"/>
    <x v="144"/>
    <n v="2.325657176353328"/>
    <n v="1"/>
    <n v="366174.09999999899"/>
    <n v="9708104.9000000004"/>
    <x v="0"/>
    <s v="TORETE"/>
    <s v="40├ 50"/>
    <s v="Lecythis"/>
    <s v="FOD"/>
    <n v="38.833806114422465"/>
    <n v="50"/>
    <x v="0"/>
    <s v="Inferior"/>
    <s v="Não"/>
    <x v="1"/>
    <n v="2.7680725943913934E-4"/>
    <n v="4.0690667137553479E-3"/>
  </r>
  <r>
    <n v="1"/>
    <x v="0"/>
    <n v="58"/>
    <n v="1898"/>
    <x v="78"/>
    <x v="78"/>
    <n v="177"/>
    <x v="54"/>
    <n v="10"/>
    <x v="54"/>
    <n v="1.7451578242440962"/>
    <n v="1"/>
    <n v="366178.9"/>
    <n v="9708104.5999999903"/>
    <x v="1"/>
    <s v="TORA"/>
    <s v="50├ 60"/>
    <s v="Tetragastris"/>
    <s v="FOD"/>
    <n v="44.563384065730695"/>
    <n v="54.563384065730695"/>
    <x v="1"/>
    <s v="Inferior"/>
    <s v="Não"/>
    <x v="0"/>
    <n v="4.3620012227598201E-4"/>
    <n v="3.0534008559318739E-3"/>
  </r>
  <r>
    <n v="1"/>
    <x v="0"/>
    <n v="58"/>
    <n v="1899"/>
    <x v="84"/>
    <x v="84"/>
    <n v="214"/>
    <x v="95"/>
    <n v="21"/>
    <x v="95"/>
    <n v="5.3571649337697815"/>
    <n v="1"/>
    <n v="366208.59999999899"/>
    <n v="9708097.4000000004"/>
    <x v="1"/>
    <s v="TORA"/>
    <s v="60├ 70"/>
    <s v="Didymopanax"/>
    <s v="FOD"/>
    <n v="46.791553269017228"/>
    <n v="56.791553269017228"/>
    <x v="1"/>
    <s v="Inferior"/>
    <s v="Não"/>
    <x v="0"/>
    <n v="6.3762714417156204E-4"/>
    <n v="9.3731190193219616E-3"/>
  </r>
  <r>
    <n v="1"/>
    <x v="0"/>
    <n v="58"/>
    <n v="1900"/>
    <x v="62"/>
    <x v="62"/>
    <n v="160"/>
    <x v="1"/>
    <n v="19"/>
    <x v="1"/>
    <n v="2.7094537511964267"/>
    <n v="1"/>
    <n v="366222.7"/>
    <n v="9708115.6999999899"/>
    <x v="0"/>
    <s v="TORA"/>
    <s v="50├ 60"/>
    <s v="Swartzia"/>
    <s v="FOD"/>
    <n v="42.335214862444161"/>
    <n v="52.335214862444161"/>
    <x v="0"/>
    <s v="Inferior"/>
    <s v="Não"/>
    <x v="0"/>
    <n v="3.5643407482732108E-4"/>
    <n v="4.7405731952033696E-3"/>
  </r>
  <r>
    <n v="1"/>
    <x v="0"/>
    <n v="58"/>
    <n v="1901"/>
    <x v="10"/>
    <x v="10"/>
    <n v="373"/>
    <x v="217"/>
    <n v="20"/>
    <x v="217"/>
    <n v="15.500147654202614"/>
    <n v="1"/>
    <n v="366223.799999999"/>
    <n v="9708110.5999999903"/>
    <x v="4"/>
    <s v="TORA"/>
    <s v="110├ 120"/>
    <s v="Astronium"/>
    <s v="FOD"/>
    <n v="40.107045659157627"/>
    <n v="50.107045659157627"/>
    <x v="1"/>
    <s v="Inferior"/>
    <s v="Não"/>
    <x v="1"/>
    <n v="1.937121734244154E-3"/>
    <n v="2.7119704279418153E-2"/>
  </r>
  <r>
    <n v="1"/>
    <x v="0"/>
    <n v="58"/>
    <n v="1902"/>
    <x v="62"/>
    <x v="62"/>
    <n v="190"/>
    <x v="41"/>
    <n v="16"/>
    <x v="41"/>
    <n v="3.2174763295457556"/>
    <n v="2"/>
    <n v="366231.2"/>
    <n v="9708112.0999999903"/>
    <x v="1"/>
    <s v="TORA"/>
    <s v="60├ 70"/>
    <s v="Swartzia"/>
    <s v="FOD"/>
    <n v="42.335214862444161"/>
    <n v="52.335214862444161"/>
    <x v="1"/>
    <s v="Inferior"/>
    <s v="Não"/>
    <x v="0"/>
    <n v="5.0262773833071434E-4"/>
    <n v="5.6294306693039997E-3"/>
  </r>
  <r>
    <n v="1"/>
    <x v="0"/>
    <n v="58"/>
    <n v="1903"/>
    <x v="30"/>
    <x v="30"/>
    <n v="205"/>
    <x v="162"/>
    <n v="18"/>
    <x v="162"/>
    <n v="4.2137464845652488"/>
    <n v="1"/>
    <n v="366259.9"/>
    <n v="9708088.0999999903"/>
    <x v="4"/>
    <s v="TORA"/>
    <s v="60├ 70"/>
    <s v="Apuleia"/>
    <s v="FOD"/>
    <n v="39.788735772973837"/>
    <n v="50"/>
    <x v="1"/>
    <s v="Inferior"/>
    <s v="Não"/>
    <x v="1"/>
    <n v="5.8512273416477215E-4"/>
    <n v="7.3725464504761293E-3"/>
  </r>
  <r>
    <n v="1"/>
    <x v="0"/>
    <n v="58"/>
    <n v="1904"/>
    <x v="53"/>
    <x v="53"/>
    <n v="469"/>
    <x v="285"/>
    <n v="20"/>
    <x v="285"/>
    <n v="24.505516306205472"/>
    <n v="1"/>
    <n v="366322.5"/>
    <n v="9708017.5999999903"/>
    <x v="4"/>
    <s v="TORA"/>
    <s v="140├ 150"/>
    <s v="Enterolobium"/>
    <s v="FOD"/>
    <n v="42.971834634811742"/>
    <n v="52.971834634811742"/>
    <x v="1"/>
    <s v="Inferior"/>
    <s v="Não"/>
    <x v="1"/>
    <n v="3.0625623255114199E-3"/>
    <n v="4.2875872557159876E-2"/>
  </r>
  <r>
    <n v="1"/>
    <x v="0"/>
    <n v="58"/>
    <n v="1905"/>
    <x v="78"/>
    <x v="78"/>
    <n v="200"/>
    <x v="14"/>
    <n v="15"/>
    <x v="14"/>
    <n v="3.3422538049298014"/>
    <n v="1"/>
    <n v="366320"/>
    <n v="9708014.4000000004"/>
    <x v="1"/>
    <s v="TORA"/>
    <s v="60├ 70"/>
    <s v="Tetragastris"/>
    <s v="FOD"/>
    <n v="44.563384065730695"/>
    <n v="54.563384065730695"/>
    <x v="1"/>
    <s v="Inferior"/>
    <s v="Não"/>
    <x v="0"/>
    <n v="5.5692824191768894E-4"/>
    <n v="5.847746540135733E-3"/>
  </r>
  <r>
    <n v="1"/>
    <x v="0"/>
    <n v="58"/>
    <n v="1906"/>
    <x v="78"/>
    <x v="78"/>
    <n v="221"/>
    <x v="233"/>
    <n v="12"/>
    <x v="233"/>
    <n v="3.2647803617315292"/>
    <n v="1"/>
    <n v="366305.4"/>
    <n v="9707995.3000000007"/>
    <x v="1"/>
    <s v="TORA"/>
    <s v="70├ 80"/>
    <s v="Tetragastris"/>
    <s v="FOD"/>
    <n v="44.563384065730695"/>
    <n v="54.563384065730695"/>
    <x v="1"/>
    <s v="Inferior"/>
    <s v="Não"/>
    <x v="0"/>
    <n v="6.8002330658754623E-4"/>
    <n v="5.7121957753353885E-3"/>
  </r>
  <r>
    <n v="1"/>
    <x v="0"/>
    <n v="58"/>
    <n v="1907"/>
    <x v="19"/>
    <x v="19"/>
    <n v="259"/>
    <x v="88"/>
    <n v="19"/>
    <x v="88"/>
    <n v="7.0997213704690401"/>
    <n v="2"/>
    <n v="366307.9"/>
    <n v="9707990.4000000004"/>
    <x v="4"/>
    <s v="TORA"/>
    <s v="80├ 90"/>
    <s v="Piptadenia"/>
    <s v="FOD"/>
    <n v="39.788735772973837"/>
    <n v="50"/>
    <x v="1"/>
    <s v="Inferior"/>
    <s v="Não"/>
    <x v="1"/>
    <n v="9.3398258490201233E-4"/>
    <n v="1.2421968379196763E-2"/>
  </r>
  <r>
    <n v="1"/>
    <x v="0"/>
    <n v="58"/>
    <n v="1908"/>
    <x v="78"/>
    <x v="78"/>
    <n v="235"/>
    <x v="165"/>
    <n v="18"/>
    <x v="165"/>
    <n v="5.5372789913174492"/>
    <n v="1"/>
    <n v="366311.7"/>
    <n v="9707993.6999999899"/>
    <x v="1"/>
    <s v="TORA"/>
    <s v="70├ 80"/>
    <s v="Tetragastris"/>
    <s v="FOD"/>
    <n v="44.563384065730695"/>
    <n v="54.563384065730695"/>
    <x v="1"/>
    <s v="Inferior"/>
    <s v="Não"/>
    <x v="0"/>
    <n v="7.6890905399760946E-4"/>
    <n v="9.6882540803698777E-3"/>
  </r>
  <r>
    <n v="1"/>
    <x v="0"/>
    <n v="58"/>
    <n v="1909"/>
    <x v="78"/>
    <x v="78"/>
    <n v="140"/>
    <x v="36"/>
    <n v="16"/>
    <x v="36"/>
    <n v="1.7468846553766431"/>
    <n v="1"/>
    <n v="366346"/>
    <n v="9707949.8000000007"/>
    <x v="0"/>
    <s v="TORETE"/>
    <s v="40├ 50"/>
    <s v="Tetragastris"/>
    <s v="FOD"/>
    <n v="44.563384065730695"/>
    <n v="54.563384065730695"/>
    <x v="0"/>
    <s v="Inferior"/>
    <s v="Não"/>
    <x v="0"/>
    <n v="2.7289483853966759E-4"/>
    <n v="3.0564221916442769E-3"/>
  </r>
  <r>
    <n v="1"/>
    <x v="0"/>
    <n v="58"/>
    <n v="1910"/>
    <x v="5"/>
    <x v="5"/>
    <n v="219"/>
    <x v="238"/>
    <n v="17"/>
    <x v="238"/>
    <n v="4.5417719842500839"/>
    <n v="1"/>
    <n v="366346"/>
    <n v="9707949.8000000007"/>
    <x v="4"/>
    <s v="TORA"/>
    <s v="60├ 70"/>
    <s v="Tachigali"/>
    <s v="FOD"/>
    <n v="39.152116000606256"/>
    <n v="50"/>
    <x v="1"/>
    <s v="Inferior"/>
    <s v="Não"/>
    <x v="1"/>
    <n v="6.6777088526535715E-4"/>
    <n v="7.9464735346577494E-3"/>
  </r>
  <r>
    <n v="1"/>
    <x v="0"/>
    <n v="58"/>
    <n v="1911"/>
    <x v="5"/>
    <x v="5"/>
    <n v="213"/>
    <x v="151"/>
    <n v="20"/>
    <x v="151"/>
    <n v="5.0544904291953401"/>
    <n v="1"/>
    <n v="366355.9"/>
    <n v="9707954.4000000004"/>
    <x v="4"/>
    <s v="TORA"/>
    <s v="60├ 70"/>
    <s v="Tachigali"/>
    <s v="FOD"/>
    <n v="39.152116000606256"/>
    <n v="50"/>
    <x v="1"/>
    <s v="Inferior"/>
    <s v="Não"/>
    <x v="1"/>
    <n v="6.3168193518909092E-4"/>
    <n v="8.843547092647272E-3"/>
  </r>
  <r>
    <n v="1"/>
    <x v="0"/>
    <n v="58"/>
    <n v="1912"/>
    <x v="5"/>
    <x v="5"/>
    <n v="250"/>
    <x v="46"/>
    <n v="19"/>
    <x v="46"/>
    <n v="6.6148773222569002"/>
    <n v="1"/>
    <n v="366357.7"/>
    <n v="9707956.8000000007"/>
    <x v="4"/>
    <s v="TORA"/>
    <s v="70├ 80"/>
    <s v="Tachigali"/>
    <s v="FOD"/>
    <n v="39.152116000606256"/>
    <n v="50"/>
    <x v="1"/>
    <s v="Inferior"/>
    <s v="Não"/>
    <x v="1"/>
    <n v="8.7020037799638919E-4"/>
    <n v="1.1573665027351975E-2"/>
  </r>
  <r>
    <n v="1"/>
    <x v="0"/>
    <n v="58"/>
    <n v="1913"/>
    <x v="31"/>
    <x v="31"/>
    <n v="190"/>
    <x v="41"/>
    <n v="20"/>
    <x v="41"/>
    <n v="4.021845411932194"/>
    <n v="1"/>
    <n v="366355.299999999"/>
    <n v="9707945.5"/>
    <x v="1"/>
    <s v="TORA"/>
    <s v="60├ 70"/>
    <s v="Sterculia"/>
    <s v="FOD"/>
    <n v="38.833806114422465"/>
    <n v="50"/>
    <x v="1"/>
    <s v="Inferior"/>
    <s v="Não"/>
    <x v="0"/>
    <n v="5.0262773833071434E-4"/>
    <n v="7.0367883366299986E-3"/>
  </r>
  <r>
    <n v="1"/>
    <x v="0"/>
    <n v="58"/>
    <n v="1914"/>
    <x v="84"/>
    <x v="84"/>
    <n v="213"/>
    <x v="151"/>
    <n v="20"/>
    <x v="151"/>
    <n v="5.0544904291953401"/>
    <n v="1"/>
    <n v="366450"/>
    <n v="9707858.8000000007"/>
    <x v="1"/>
    <s v="TORA"/>
    <s v="60├ 70"/>
    <s v="Didymopanax"/>
    <s v="FOD"/>
    <n v="46.791553269017228"/>
    <n v="56.791553269017228"/>
    <x v="1"/>
    <s v="Inferior"/>
    <s v="Não"/>
    <x v="0"/>
    <n v="6.3168193518909092E-4"/>
    <n v="8.843547092647272E-3"/>
  </r>
  <r>
    <n v="1"/>
    <x v="0"/>
    <n v="58"/>
    <n v="1915"/>
    <x v="5"/>
    <x v="5"/>
    <n v="205"/>
    <x v="162"/>
    <n v="18"/>
    <x v="162"/>
    <n v="4.2137464845652488"/>
    <n v="1"/>
    <n v="366461.59999999899"/>
    <n v="9707873.9000000004"/>
    <x v="4"/>
    <s v="TORA"/>
    <s v="60├ 70"/>
    <s v="Tachigali"/>
    <s v="FOD"/>
    <n v="39.152116000606256"/>
    <n v="50"/>
    <x v="1"/>
    <s v="Inferior"/>
    <s v="Não"/>
    <x v="1"/>
    <n v="5.8512273416477215E-4"/>
    <n v="7.3725464504761293E-3"/>
  </r>
  <r>
    <n v="1"/>
    <x v="0"/>
    <n v="58"/>
    <n v="1916"/>
    <x v="5"/>
    <x v="5"/>
    <n v="190"/>
    <x v="41"/>
    <n v="16"/>
    <x v="41"/>
    <n v="3.2174763295457556"/>
    <n v="1"/>
    <n v="366457.9"/>
    <n v="9707869.0999999903"/>
    <x v="4"/>
    <s v="TORA"/>
    <s v="60├ 70"/>
    <s v="Tachigali"/>
    <s v="FOD"/>
    <n v="39.152116000606256"/>
    <n v="50"/>
    <x v="1"/>
    <s v="Inferior"/>
    <s v="Não"/>
    <x v="1"/>
    <n v="5.0262773833071434E-4"/>
    <n v="5.6294306693039997E-3"/>
  </r>
  <r>
    <n v="1"/>
    <x v="0"/>
    <n v="58"/>
    <n v="1917"/>
    <x v="47"/>
    <x v="47"/>
    <n v="180"/>
    <x v="22"/>
    <n v="18"/>
    <x v="22"/>
    <n v="3.2486706983917677"/>
    <n v="1"/>
    <n v="366458.5"/>
    <n v="9707869.9000000004"/>
    <x v="1"/>
    <s v="TORA"/>
    <s v="50├ 60"/>
    <s v="Brosimum"/>
    <s v="FOD"/>
    <n v="41.38028520389279"/>
    <n v="51.38028520389279"/>
    <x v="1"/>
    <s v="Inferior"/>
    <s v="Não"/>
    <x v="0"/>
    <n v="4.5111187595332813E-4"/>
    <n v="5.6840096370119339E-3"/>
  </r>
  <r>
    <n v="1"/>
    <x v="0"/>
    <n v="58"/>
    <n v="1918"/>
    <x v="5"/>
    <x v="5"/>
    <n v="203"/>
    <x v="56"/>
    <n v="15"/>
    <x v="56"/>
    <n v="3.4432734261838056"/>
    <n v="1"/>
    <n v="366463.09999999899"/>
    <n v="9707872.5999999903"/>
    <x v="4"/>
    <s v="TORA"/>
    <s v="60├ 70"/>
    <s v="Tachigali"/>
    <s v="FOD"/>
    <n v="39.152116000606256"/>
    <n v="50"/>
    <x v="1"/>
    <s v="Inferior"/>
    <s v="Não"/>
    <x v="1"/>
    <n v="5.7376139802965123E-4"/>
    <n v="6.0244946793113372E-3"/>
  </r>
  <r>
    <n v="1"/>
    <x v="0"/>
    <n v="58"/>
    <n v="1919"/>
    <x v="5"/>
    <x v="5"/>
    <n v="206"/>
    <x v="122"/>
    <n v="17"/>
    <x v="122"/>
    <n v="4.0185700032033633"/>
    <n v="1"/>
    <n v="366450.9"/>
    <n v="9707856.5999999903"/>
    <x v="4"/>
    <s v="TORA"/>
    <s v="60├ 70"/>
    <s v="Tachigali"/>
    <s v="FOD"/>
    <n v="39.152116000606256"/>
    <n v="50"/>
    <x v="1"/>
    <s v="Inferior"/>
    <s v="Não"/>
    <x v="1"/>
    <n v="5.9084517185047623E-4"/>
    <n v="7.0310575450206669E-3"/>
  </r>
  <r>
    <n v="1"/>
    <x v="0"/>
    <n v="58"/>
    <n v="1920"/>
    <x v="41"/>
    <x v="41"/>
    <n v="207"/>
    <x v="132"/>
    <n v="18"/>
    <x v="132"/>
    <n v="4.296366998623113"/>
    <n v="1"/>
    <n v="366450.9"/>
    <n v="9707856.5999999903"/>
    <x v="1"/>
    <s v="TORA"/>
    <s v="60├ 70"/>
    <s v="Qualea"/>
    <s v="FOD"/>
    <n v="40.107045659157627"/>
    <n v="50.107045659157627"/>
    <x v="1"/>
    <s v="Inferior"/>
    <s v="Não"/>
    <x v="0"/>
    <n v="5.9659545594827642E-4"/>
    <n v="7.5171027449482831E-3"/>
  </r>
  <r>
    <n v="1"/>
    <x v="0"/>
    <n v="58"/>
    <n v="1921"/>
    <x v="19"/>
    <x v="19"/>
    <n v="211"/>
    <x v="158"/>
    <n v="17"/>
    <x v="158"/>
    <n v="4.2160136467295919"/>
    <n v="1"/>
    <n v="366457.59999999899"/>
    <n v="9707865.4000000004"/>
    <x v="4"/>
    <s v="TORA"/>
    <s v="60├ 70"/>
    <s v="Piptadenia"/>
    <s v="FOD"/>
    <n v="39.788735772973837"/>
    <n v="50"/>
    <x v="1"/>
    <s v="Inferior"/>
    <s v="Não"/>
    <x v="1"/>
    <n v="6.1987505646043581E-4"/>
    <n v="7.3765131718791857E-3"/>
  </r>
  <r>
    <n v="1"/>
    <x v="0"/>
    <n v="58"/>
    <n v="1922"/>
    <x v="5"/>
    <x v="5"/>
    <n v="180"/>
    <x v="22"/>
    <n v="12"/>
    <x v="22"/>
    <n v="2.1657804655945117"/>
    <n v="1"/>
    <n v="366452.2"/>
    <n v="9707856.8000000007"/>
    <x v="4"/>
    <s v="TORA"/>
    <s v="50├ 60"/>
    <s v="Tachigali"/>
    <s v="FOD"/>
    <n v="39.152116000606256"/>
    <n v="50"/>
    <x v="1"/>
    <s v="Inferior"/>
    <s v="Não"/>
    <x v="1"/>
    <n v="4.5111187595332813E-4"/>
    <n v="3.789339758007956E-3"/>
  </r>
  <r>
    <n v="1"/>
    <x v="0"/>
    <n v="58"/>
    <n v="1923"/>
    <x v="19"/>
    <x v="19"/>
    <n v="190"/>
    <x v="41"/>
    <n v="18"/>
    <x v="41"/>
    <n v="3.6196608707389748"/>
    <n v="2"/>
    <n v="366462"/>
    <n v="9707869.5"/>
    <x v="4"/>
    <s v="TORA"/>
    <s v="60├ 70"/>
    <s v="Piptadenia"/>
    <s v="FOD"/>
    <n v="39.788735772973837"/>
    <n v="50"/>
    <x v="1"/>
    <s v="Inferior"/>
    <s v="Não"/>
    <x v="1"/>
    <n v="5.0262773833071434E-4"/>
    <n v="6.3331095029669987E-3"/>
  </r>
  <r>
    <n v="1"/>
    <x v="0"/>
    <n v="58"/>
    <n v="1924"/>
    <x v="26"/>
    <x v="26"/>
    <n v="260"/>
    <x v="159"/>
    <n v="21"/>
    <x v="159"/>
    <n v="7.9077725024639109"/>
    <n v="1"/>
    <n v="366463.799999999"/>
    <n v="9707871.9000000004"/>
    <x v="4"/>
    <s v="TORA"/>
    <s v="80├ 90"/>
    <s v="Couratari"/>
    <s v="FOD"/>
    <n v="38.833806114422465"/>
    <n v="50"/>
    <x v="1"/>
    <s v="Inferior"/>
    <s v="Não"/>
    <x v="1"/>
    <n v="9.4120872884089456E-4"/>
    <n v="1.3835768313961147E-2"/>
  </r>
  <r>
    <n v="1"/>
    <x v="0"/>
    <n v="58"/>
    <n v="1925"/>
    <x v="50"/>
    <x v="50"/>
    <n v="180"/>
    <x v="22"/>
    <n v="19"/>
    <x v="22"/>
    <n v="3.429152403857977"/>
    <n v="1"/>
    <n v="366464.59999999899"/>
    <n v="9707871.3000000007"/>
    <x v="1"/>
    <s v="TORA"/>
    <s v="50├ 60"/>
    <s v="Simarouba"/>
    <s v="FOD"/>
    <n v="42.335214862444161"/>
    <n v="52.335214862444161"/>
    <x v="1"/>
    <s v="Inferior"/>
    <s v="Não"/>
    <x v="0"/>
    <n v="4.5111187595332813E-4"/>
    <n v="5.9997879501792637E-3"/>
  </r>
  <r>
    <n v="1"/>
    <x v="0"/>
    <n v="58"/>
    <n v="1926"/>
    <x v="19"/>
    <x v="19"/>
    <n v="304"/>
    <x v="207"/>
    <n v="17"/>
    <x v="207"/>
    <n v="8.7515356163644551"/>
    <n v="1"/>
    <n v="366477.799999999"/>
    <n v="9707891.4000000004"/>
    <x v="4"/>
    <s v="TORA"/>
    <s v="90├ 100"/>
    <s v="Piptadenia"/>
    <s v="FOD"/>
    <n v="39.788735772973837"/>
    <n v="50"/>
    <x v="1"/>
    <s v="Inferior"/>
    <s v="Não"/>
    <x v="1"/>
    <n v="1.2867270101266286E-3"/>
    <n v="1.5312051420506879E-2"/>
  </r>
  <r>
    <n v="1"/>
    <x v="0"/>
    <n v="58"/>
    <n v="1927"/>
    <x v="19"/>
    <x v="19"/>
    <n v="192"/>
    <x v="55"/>
    <n v="18"/>
    <x v="55"/>
    <n v="3.696265327947966"/>
    <n v="1"/>
    <n v="366472.4"/>
    <n v="9707892.3000000007"/>
    <x v="4"/>
    <s v="TORA"/>
    <s v="60├ 70"/>
    <s v="Piptadenia"/>
    <s v="FOD"/>
    <n v="39.788735772973837"/>
    <n v="50"/>
    <x v="1"/>
    <s v="Inferior"/>
    <s v="Não"/>
    <x v="1"/>
    <n v="5.1326506775134213E-4"/>
    <n v="6.4671398536669108E-3"/>
  </r>
  <r>
    <n v="1"/>
    <x v="0"/>
    <n v="58"/>
    <n v="1928"/>
    <x v="78"/>
    <x v="78"/>
    <n v="160"/>
    <x v="1"/>
    <n v="12"/>
    <x v="1"/>
    <n v="1.711233948124059"/>
    <n v="1"/>
    <n v="366473.59999999899"/>
    <n v="9707893.9000000004"/>
    <x v="0"/>
    <s v="TORA"/>
    <s v="50├ 60"/>
    <s v="Tetragastris"/>
    <s v="FOD"/>
    <n v="44.563384065730695"/>
    <n v="54.563384065730695"/>
    <x v="0"/>
    <s v="Inferior"/>
    <s v="Não"/>
    <x v="0"/>
    <n v="3.5643407482732108E-4"/>
    <n v="2.9940462285494968E-3"/>
  </r>
  <r>
    <n v="1"/>
    <x v="0"/>
    <n v="58"/>
    <n v="1929"/>
    <x v="5"/>
    <x v="5"/>
    <n v="330"/>
    <x v="66"/>
    <n v="20"/>
    <x v="66"/>
    <n v="12.132381311895182"/>
    <n v="1"/>
    <n v="366477.5"/>
    <n v="9707881.8000000007"/>
    <x v="4"/>
    <s v="TORA"/>
    <s v="100├ 110"/>
    <s v="Tachigali"/>
    <s v="FOD"/>
    <n v="39.152116000606256"/>
    <n v="50"/>
    <x v="1"/>
    <s v="Inferior"/>
    <s v="Não"/>
    <x v="1"/>
    <n v="1.5162371386209085E-3"/>
    <n v="2.122731994069272E-2"/>
  </r>
  <r>
    <n v="1"/>
    <x v="0"/>
    <n v="58"/>
    <n v="1930"/>
    <x v="55"/>
    <x v="55"/>
    <n v="187"/>
    <x v="63"/>
    <n v="20"/>
    <x v="63"/>
    <n v="3.8958424434863406"/>
    <n v="1"/>
    <n v="366467.7"/>
    <n v="9707845.6999999899"/>
    <x v="1"/>
    <s v="TORA"/>
    <s v="50├ 60"/>
    <s v="Platymiscium"/>
    <s v="FOD"/>
    <n v="43.608454407179323"/>
    <n v="53.608454407179323"/>
    <x v="1"/>
    <s v="Inferior"/>
    <s v="Não"/>
    <x v="0"/>
    <n v="4.8688059229049158E-4"/>
    <n v="6.8163282920668819E-3"/>
  </r>
  <r>
    <n v="1"/>
    <x v="0"/>
    <n v="58"/>
    <n v="1931"/>
    <x v="26"/>
    <x v="26"/>
    <n v="271"/>
    <x v="143"/>
    <n v="21"/>
    <x v="143"/>
    <n v="8.5910461590747378"/>
    <n v="1"/>
    <n v="366466.5"/>
    <n v="9707844.0999999903"/>
    <x v="4"/>
    <s v="TORA"/>
    <s v="80├ 90"/>
    <s v="Couratari"/>
    <s v="FOD"/>
    <n v="38.833806114422465"/>
    <n v="50"/>
    <x v="1"/>
    <s v="Inferior"/>
    <s v="Não"/>
    <x v="1"/>
    <n v="1.0225341753669253E-3"/>
    <n v="1.50312523778938E-2"/>
  </r>
  <r>
    <n v="1"/>
    <x v="0"/>
    <n v="58"/>
    <n v="1932"/>
    <x v="24"/>
    <x v="24"/>
    <n v="183"/>
    <x v="127"/>
    <n v="20"/>
    <x v="127"/>
    <n v="3.7309579224431371"/>
    <n v="1"/>
    <n v="366470.799999999"/>
    <n v="9707841.5999999903"/>
    <x v="1"/>
    <s v="TORA"/>
    <s v="50├ 60"/>
    <s v="Virola"/>
    <s v="FOD"/>
    <n v="38.197186342054884"/>
    <n v="50"/>
    <x v="1"/>
    <s v="Inferior"/>
    <s v="Não"/>
    <x v="0"/>
    <n v="4.6627424733953712E-4"/>
    <n v="6.5278394627535192E-3"/>
  </r>
  <r>
    <n v="1"/>
    <x v="0"/>
    <n v="58"/>
    <n v="1933"/>
    <x v="50"/>
    <x v="50"/>
    <n v="165"/>
    <x v="7"/>
    <n v="13"/>
    <x v="7"/>
    <n v="1.9715119631829672"/>
    <n v="1"/>
    <n v="366542"/>
    <n v="9707778.4000000004"/>
    <x v="1"/>
    <s v="TORA"/>
    <s v="50├ 60"/>
    <s v="Simarouba"/>
    <s v="FOD"/>
    <n v="42.335214862444161"/>
    <n v="52.335214862444161"/>
    <x v="1"/>
    <s v="Inferior"/>
    <s v="Não"/>
    <x v="0"/>
    <n v="3.7905928465522713E-4"/>
    <n v="3.4494394903625668E-3"/>
  </r>
  <r>
    <n v="1"/>
    <x v="0"/>
    <n v="58"/>
    <n v="1934"/>
    <x v="24"/>
    <x v="24"/>
    <n v="170"/>
    <x v="12"/>
    <n v="18"/>
    <x v="12"/>
    <n v="2.8977340488741388"/>
    <n v="1"/>
    <n v="366543.5"/>
    <n v="9707777.0999999903"/>
    <x v="1"/>
    <s v="TORA"/>
    <s v="50├ 60"/>
    <s v="Virola"/>
    <s v="FOD"/>
    <n v="38.197186342054884"/>
    <n v="50"/>
    <x v="1"/>
    <s v="Inferior"/>
    <s v="Não"/>
    <x v="0"/>
    <n v="4.0238065478553035E-4"/>
    <n v="5.069996250297683E-3"/>
  </r>
  <r>
    <n v="1"/>
    <x v="0"/>
    <n v="58"/>
    <n v="1935"/>
    <x v="24"/>
    <x v="24"/>
    <n v="130"/>
    <x v="0"/>
    <n v="20"/>
    <x v="0"/>
    <n v="1.8828029767771219"/>
    <n v="1"/>
    <n v="366563.2"/>
    <n v="9707756.8000000007"/>
    <x v="0"/>
    <s v="TORETE"/>
    <s v="40├ 50"/>
    <s v="Virola"/>
    <s v="FOD"/>
    <n v="38.197186342054884"/>
    <n v="50"/>
    <x v="0"/>
    <s v="Inferior"/>
    <s v="Não"/>
    <x v="0"/>
    <n v="2.3530218221022364E-4"/>
    <n v="3.2942305509431305E-3"/>
  </r>
  <r>
    <n v="1"/>
    <x v="0"/>
    <n v="58"/>
    <n v="1936"/>
    <x v="21"/>
    <x v="21"/>
    <n v="190"/>
    <x v="41"/>
    <n v="20"/>
    <x v="41"/>
    <n v="4.021845411932194"/>
    <n v="2"/>
    <n v="366685.299999999"/>
    <n v="9707669.8000000007"/>
    <x v="1"/>
    <s v="TORA"/>
    <s v="60├ 70"/>
    <s v="Schefflera"/>
    <s v="FOD"/>
    <n v="40.425355545341418"/>
    <n v="50.425355545341418"/>
    <x v="1"/>
    <s v="Inferior"/>
    <s v="Não"/>
    <x v="0"/>
    <n v="5.0262773833071434E-4"/>
    <n v="7.0367883366299986E-3"/>
  </r>
  <r>
    <n v="1"/>
    <x v="0"/>
    <n v="58"/>
    <n v="1937"/>
    <x v="26"/>
    <x v="26"/>
    <n v="126"/>
    <x v="85"/>
    <n v="19"/>
    <x v="85"/>
    <n v="1.680284677890409"/>
    <n v="1"/>
    <n v="366695.7"/>
    <n v="9707683.3000000007"/>
    <x v="0"/>
    <s v="TORETE"/>
    <s v="40├ 50"/>
    <s v="Couratari"/>
    <s v="FOD"/>
    <n v="38.833806114422465"/>
    <n v="50"/>
    <x v="0"/>
    <s v="Inferior"/>
    <s v="Não"/>
    <x v="1"/>
    <n v="2.2104481921713078E-4"/>
    <n v="2.9398960955878397E-3"/>
  </r>
  <r>
    <n v="1"/>
    <x v="0"/>
    <n v="58"/>
    <n v="1938"/>
    <x v="15"/>
    <x v="15"/>
    <n v="187"/>
    <x v="63"/>
    <n v="20"/>
    <x v="63"/>
    <n v="3.8958424434863406"/>
    <n v="1"/>
    <n v="366694.59999999899"/>
    <n v="9707691.4000000004"/>
    <x v="4"/>
    <s v="TORA"/>
    <s v="50├ 60"/>
    <s v="Lecythis"/>
    <s v="FOD"/>
    <n v="38.833806114422465"/>
    <n v="50"/>
    <x v="1"/>
    <s v="Inferior"/>
    <s v="Não"/>
    <x v="1"/>
    <n v="4.8688059229049158E-4"/>
    <n v="6.8163282920668819E-3"/>
  </r>
  <r>
    <n v="1"/>
    <x v="0"/>
    <n v="58"/>
    <n v="1939"/>
    <x v="5"/>
    <x v="5"/>
    <n v="190"/>
    <x v="41"/>
    <n v="16"/>
    <x v="41"/>
    <n v="3.2174763295457556"/>
    <n v="1"/>
    <n v="366772.9"/>
    <n v="9707624.5"/>
    <x v="4"/>
    <s v="TORA"/>
    <s v="60├ 70"/>
    <s v="Tachigali"/>
    <s v="FOD"/>
    <n v="39.152116000606256"/>
    <n v="50"/>
    <x v="1"/>
    <s v="Inferior"/>
    <s v="Não"/>
    <x v="1"/>
    <n v="5.0262773833071434E-4"/>
    <n v="5.6294306693039997E-3"/>
  </r>
  <r>
    <n v="1"/>
    <x v="0"/>
    <n v="58"/>
    <n v="1940"/>
    <x v="33"/>
    <x v="33"/>
    <n v="198"/>
    <x v="177"/>
    <n v="17"/>
    <x v="177"/>
    <n v="3.7125086814399246"/>
    <n v="1"/>
    <n v="366823.9"/>
    <n v="9707563.6999999899"/>
    <x v="0"/>
    <s v="TORA"/>
    <s v="60├ 70"/>
    <s v="Dipteryx"/>
    <s v="FOD"/>
    <n v="39.152116000606256"/>
    <n v="80"/>
    <x v="0"/>
    <s v="Inferior"/>
    <s v="Vulneravel"/>
    <x v="1"/>
    <n v="5.4584536990352696E-4"/>
    <n v="6.4955599018519695E-3"/>
  </r>
  <r>
    <n v="1"/>
    <x v="0"/>
    <n v="58"/>
    <n v="1941"/>
    <x v="62"/>
    <x v="62"/>
    <n v="175"/>
    <x v="13"/>
    <n v="17"/>
    <x v="13"/>
    <n v="2.9001014786526307"/>
    <n v="1"/>
    <n v="366844.4"/>
    <n v="9707557.5999999903"/>
    <x v="1"/>
    <s v="TORA"/>
    <s v="50├ 60"/>
    <s v="Swartzia"/>
    <s v="FOD"/>
    <n v="42.335214862444161"/>
    <n v="52.335214862444161"/>
    <x v="1"/>
    <s v="Inferior"/>
    <s v="Não"/>
    <x v="0"/>
    <n v="4.2639818521823071E-4"/>
    <n v="5.0741384040969457E-3"/>
  </r>
  <r>
    <n v="1"/>
    <x v="0"/>
    <n v="58"/>
    <n v="1942"/>
    <x v="21"/>
    <x v="21"/>
    <n v="179"/>
    <x v="150"/>
    <n v="20"/>
    <x v="150"/>
    <n v="3.569638472125193"/>
    <n v="2"/>
    <n v="366912.09999999899"/>
    <n v="9707484.8000000007"/>
    <x v="1"/>
    <s v="TORA"/>
    <s v="50├ 60"/>
    <s v="Schefflera"/>
    <s v="FOD"/>
    <n v="40.425355545341418"/>
    <n v="50.425355545341418"/>
    <x v="1"/>
    <s v="Inferior"/>
    <s v="Não"/>
    <x v="0"/>
    <n v="4.4611344498211684E-4"/>
    <n v="6.2455882297496358E-3"/>
  </r>
  <r>
    <n v="1"/>
    <x v="0"/>
    <n v="58"/>
    <n v="1943"/>
    <x v="39"/>
    <x v="39"/>
    <n v="450"/>
    <x v="75"/>
    <n v="23"/>
    <x v="75"/>
    <n v="25.944245160767586"/>
    <n v="1"/>
    <n v="366944.7"/>
    <n v="9707459.9000000004"/>
    <x v="3"/>
    <s v="TORA"/>
    <s v="140├ 150"/>
    <s v="Bertholletia"/>
    <s v="FOD"/>
    <n v="41.38028520389279"/>
    <n v="51.38028520389279"/>
    <x v="1"/>
    <s v="Inferior"/>
    <s v="Protegida"/>
    <x v="0"/>
    <n v="2.8194492247083009E-3"/>
    <n v="4.5393132517803636E-2"/>
  </r>
  <r>
    <n v="1"/>
    <x v="0"/>
    <n v="58"/>
    <n v="1944"/>
    <x v="31"/>
    <x v="31"/>
    <n v="201"/>
    <x v="203"/>
    <n v="20"/>
    <x v="203"/>
    <n v="4.5010131990989652"/>
    <n v="1"/>
    <n v="366979.09999999899"/>
    <n v="9707414.0999999903"/>
    <x v="1"/>
    <s v="TORA"/>
    <s v="60├ 70"/>
    <s v="Sterculia"/>
    <s v="FOD"/>
    <n v="38.833806114422465"/>
    <n v="50"/>
    <x v="1"/>
    <s v="Inferior"/>
    <s v="Não"/>
    <x v="0"/>
    <n v="5.6251144754291399E-4"/>
    <n v="7.8751602656007957E-3"/>
  </r>
  <r>
    <n v="1"/>
    <x v="0"/>
    <n v="58"/>
    <n v="1945"/>
    <x v="26"/>
    <x v="26"/>
    <n v="196"/>
    <x v="84"/>
    <n v="21"/>
    <x v="84"/>
    <n v="4.4938607759564135"/>
    <n v="1"/>
    <n v="367000.59999999899"/>
    <n v="9707374.9000000004"/>
    <x v="4"/>
    <s v="TORA"/>
    <s v="60├ 70"/>
    <s v="Couratari"/>
    <s v="FOD"/>
    <n v="38.833806114422465"/>
    <n v="50"/>
    <x v="1"/>
    <s v="Inferior"/>
    <s v="Não"/>
    <x v="1"/>
    <n v="5.3487388353774844E-4"/>
    <n v="7.8626460880049012E-3"/>
  </r>
  <r>
    <n v="1"/>
    <x v="0"/>
    <n v="58"/>
    <n v="1946"/>
    <x v="26"/>
    <x v="26"/>
    <n v="199"/>
    <x v="229"/>
    <n v="20"/>
    <x v="229"/>
    <n v="4.4118864309675025"/>
    <n v="1"/>
    <n v="367000.9"/>
    <n v="9707372"/>
    <x v="4"/>
    <s v="TORA"/>
    <s v="60├ 70"/>
    <s v="Couratari"/>
    <s v="FOD"/>
    <n v="38.833806114422465"/>
    <n v="50"/>
    <x v="1"/>
    <s v="Inferior"/>
    <s v="Não"/>
    <x v="1"/>
    <n v="5.5137288270456E-4"/>
    <n v="7.7192203578638399E-3"/>
  </r>
  <r>
    <n v="1"/>
    <x v="0"/>
    <n v="58"/>
    <n v="1947"/>
    <x v="5"/>
    <x v="5"/>
    <n v="295"/>
    <x v="109"/>
    <n v="21"/>
    <x v="109"/>
    <n v="10.180087308090561"/>
    <n v="1"/>
    <n v="367021.7"/>
    <n v="9707389.1999999899"/>
    <x v="4"/>
    <s v="TORA"/>
    <s v="90├ 100"/>
    <s v="Tachigali"/>
    <s v="FOD"/>
    <n v="39.152116000606256"/>
    <n v="50"/>
    <x v="1"/>
    <s v="Inferior"/>
    <s v="Não"/>
    <x v="1"/>
    <n v="1.2116670063221722E-3"/>
    <n v="1.781150499293593E-2"/>
  </r>
  <r>
    <n v="1"/>
    <x v="0"/>
    <n v="58"/>
    <n v="1948"/>
    <x v="72"/>
    <x v="72"/>
    <n v="152"/>
    <x v="35"/>
    <n v="13"/>
    <x v="35"/>
    <n v="1.6730876913637929"/>
    <n v="1"/>
    <n v="367022.299999999"/>
    <n v="9707390"/>
    <x v="0"/>
    <s v="TORETE"/>
    <s v="40├ 50"/>
    <s v="Goupia"/>
    <s v="FOD"/>
    <n v="40.107045659157627"/>
    <n v="50.107045659157627"/>
    <x v="0"/>
    <s v="Inferior"/>
    <s v="Não"/>
    <x v="1"/>
    <n v="3.2168175253165715E-4"/>
    <n v="2.9273039480380799E-3"/>
  </r>
  <r>
    <n v="1"/>
    <x v="0"/>
    <n v="58"/>
    <n v="1949"/>
    <x v="27"/>
    <x v="27"/>
    <n v="239"/>
    <x v="147"/>
    <n v="20"/>
    <x v="147"/>
    <n v="6.3637626530465052"/>
    <n v="1"/>
    <n v="367025.5"/>
    <n v="9707385.8000000007"/>
    <x v="1"/>
    <s v="TORA"/>
    <s v="70├ 80"/>
    <s v="Parahancornia"/>
    <s v="FOD"/>
    <n v="39.788735772973837"/>
    <n v="50"/>
    <x v="1"/>
    <s v="Inferior"/>
    <s v="Não"/>
    <x v="0"/>
    <n v="7.9530745266450775E-4"/>
    <n v="1.1134304337303107E-2"/>
  </r>
  <r>
    <n v="1"/>
    <x v="0"/>
    <n v="59"/>
    <n v="1950"/>
    <x v="5"/>
    <x v="5"/>
    <n v="185"/>
    <x v="174"/>
    <n v="15"/>
    <x v="174"/>
    <n v="2.8597159118430615"/>
    <n v="1"/>
    <n v="367088.58198669902"/>
    <n v="9707250.9676360395"/>
    <x v="4"/>
    <s v="TORA"/>
    <s v="50├ 60"/>
    <s v="Tachigali"/>
    <s v="FOD"/>
    <n v="39.152116000606256"/>
    <n v="50"/>
    <x v="1"/>
    <s v="Inferior"/>
    <s v="Não"/>
    <x v="1"/>
    <n v="4.7652172699082262E-4"/>
    <n v="5.0034781334036375E-3"/>
  </r>
  <r>
    <n v="1"/>
    <x v="0"/>
    <n v="59"/>
    <n v="1951"/>
    <x v="46"/>
    <x v="46"/>
    <n v="170"/>
    <x v="12"/>
    <n v="17"/>
    <x v="12"/>
    <n v="2.7367488239366864"/>
    <n v="1"/>
    <n v="367024.4"/>
    <n v="9707279.1999999899"/>
    <x v="1"/>
    <s v="TORA"/>
    <s v="50├ 60"/>
    <s v="Aspidosperma"/>
    <s v="FOD"/>
    <n v="41.38028520389279"/>
    <n v="51.38028520389279"/>
    <x v="1"/>
    <s v="Inferior"/>
    <s v="Não"/>
    <x v="0"/>
    <n v="4.0238065478553035E-4"/>
    <n v="4.7883297919478112E-3"/>
  </r>
  <r>
    <n v="1"/>
    <x v="0"/>
    <n v="59"/>
    <n v="1952"/>
    <x v="5"/>
    <x v="5"/>
    <n v="213"/>
    <x v="151"/>
    <n v="17"/>
    <x v="151"/>
    <n v="4.2963168648160392"/>
    <n v="1"/>
    <n v="367022.5"/>
    <n v="9707276.8000000007"/>
    <x v="4"/>
    <s v="TORA"/>
    <s v="60├ 70"/>
    <s v="Tachigali"/>
    <s v="FOD"/>
    <n v="39.152116000606256"/>
    <n v="50"/>
    <x v="1"/>
    <s v="Inferior"/>
    <s v="Não"/>
    <x v="1"/>
    <n v="6.3168193518909092E-4"/>
    <n v="7.5170150287501821E-3"/>
  </r>
  <r>
    <n v="1"/>
    <x v="0"/>
    <n v="59"/>
    <n v="1953"/>
    <x v="17"/>
    <x v="17"/>
    <n v="171"/>
    <x v="141"/>
    <n v="20"/>
    <x v="141"/>
    <n v="3.2576947836650785"/>
    <n v="1"/>
    <n v="367023.59999999899"/>
    <n v="9707279.8000000007"/>
    <x v="1"/>
    <s v="TORA"/>
    <s v="50├ 60"/>
    <s v="Buchenavia"/>
    <s v="FOD"/>
    <n v="41.38028520389279"/>
    <n v="51.38028520389279"/>
    <x v="1"/>
    <s v="Inferior"/>
    <s v="Não"/>
    <x v="0"/>
    <n v="4.0712846804787865E-4"/>
    <n v="5.6997985526703009E-3"/>
  </r>
  <r>
    <n v="1"/>
    <x v="0"/>
    <n v="59"/>
    <n v="1954"/>
    <x v="19"/>
    <x v="19"/>
    <n v="186"/>
    <x v="24"/>
    <n v="16"/>
    <x v="24"/>
    <n v="3.0834296702760375"/>
    <n v="1"/>
    <n v="367023.7"/>
    <n v="9707286.5"/>
    <x v="4"/>
    <s v="TORA"/>
    <s v="50├ 60"/>
    <s v="Piptadenia"/>
    <s v="FOD"/>
    <n v="39.788735772973837"/>
    <n v="50"/>
    <x v="1"/>
    <s v="Inferior"/>
    <s v="Não"/>
    <x v="1"/>
    <n v="4.8168723643460915E-4"/>
    <n v="5.394897048067622E-3"/>
  </r>
  <r>
    <n v="1"/>
    <x v="0"/>
    <n v="59"/>
    <n v="1955"/>
    <x v="19"/>
    <x v="19"/>
    <n v="173"/>
    <x v="100"/>
    <n v="14"/>
    <x v="100"/>
    <n v="2.3340406629806947"/>
    <n v="2"/>
    <n v="367025.4"/>
    <n v="9707290.4000000004"/>
    <x v="4"/>
    <s v="TORA"/>
    <s v="50├ 60"/>
    <s v="Piptadenia"/>
    <s v="FOD"/>
    <n v="39.788735772973837"/>
    <n v="50"/>
    <x v="1"/>
    <s v="Inferior"/>
    <s v="Não"/>
    <x v="1"/>
    <n v="4.1670763380886292E-4"/>
    <n v="4.0837348113268567E-3"/>
  </r>
  <r>
    <n v="1"/>
    <x v="0"/>
    <n v="59"/>
    <n v="1956"/>
    <x v="32"/>
    <x v="32"/>
    <n v="190"/>
    <x v="41"/>
    <n v="18"/>
    <x v="41"/>
    <n v="3.6196608707389748"/>
    <n v="1"/>
    <n v="367034"/>
    <n v="9707308.1999999899"/>
    <x v="1"/>
    <s v="TORA"/>
    <s v="60├ 70"/>
    <s v="Cordia"/>
    <s v="FOD"/>
    <n v="42.335214862444161"/>
    <n v="52.335214862444161"/>
    <x v="1"/>
    <s v="Inferior"/>
    <s v="Não"/>
    <x v="0"/>
    <n v="5.0262773833071434E-4"/>
    <n v="6.3331095029669987E-3"/>
  </r>
  <r>
    <n v="1"/>
    <x v="0"/>
    <n v="59"/>
    <n v="1957"/>
    <x v="5"/>
    <x v="5"/>
    <n v="240"/>
    <x v="71"/>
    <n v="17"/>
    <x v="71"/>
    <n v="5.4545582096454375"/>
    <n v="2"/>
    <n v="367014.2"/>
    <n v="9707335.0999999903"/>
    <x v="4"/>
    <s v="TORA"/>
    <s v="70├ 80"/>
    <s v="Tachigali"/>
    <s v="FOD"/>
    <n v="39.152116000606256"/>
    <n v="50"/>
    <x v="1"/>
    <s v="Inferior"/>
    <s v="Não"/>
    <x v="1"/>
    <n v="8.0197666836147232E-4"/>
    <n v="9.5435223535015202E-3"/>
  </r>
  <r>
    <n v="1"/>
    <x v="0"/>
    <n v="59"/>
    <n v="1958"/>
    <x v="26"/>
    <x v="26"/>
    <n v="196"/>
    <x v="84"/>
    <n v="20"/>
    <x v="84"/>
    <n v="4.2798674056727748"/>
    <n v="2"/>
    <n v="366968.9"/>
    <n v="9707379.4000000004"/>
    <x v="4"/>
    <s v="TORA"/>
    <s v="60├ 70"/>
    <s v="Couratari"/>
    <s v="FOD"/>
    <n v="38.833806114422465"/>
    <n v="50"/>
    <x v="1"/>
    <s v="Inferior"/>
    <s v="Não"/>
    <x v="1"/>
    <n v="5.3487388353774844E-4"/>
    <n v="7.4882343695284771E-3"/>
  </r>
  <r>
    <n v="1"/>
    <x v="0"/>
    <n v="59"/>
    <n v="1959"/>
    <x v="30"/>
    <x v="30"/>
    <n v="430"/>
    <x v="72"/>
    <n v="20"/>
    <x v="72"/>
    <n v="20.599424284384014"/>
    <n v="1"/>
    <n v="366961.5"/>
    <n v="9707384.5999999903"/>
    <x v="4"/>
    <s v="TORA"/>
    <s v="130├ 140"/>
    <s v="Apuleia"/>
    <s v="FOD"/>
    <n v="39.788735772973837"/>
    <n v="50"/>
    <x v="1"/>
    <s v="Inferior"/>
    <s v="Não"/>
    <x v="1"/>
    <n v="2.574400798264518E-3"/>
    <n v="3.6041611175703245E-2"/>
  </r>
  <r>
    <n v="1"/>
    <x v="0"/>
    <n v="59"/>
    <n v="1960"/>
    <x v="5"/>
    <x v="5"/>
    <n v="170"/>
    <x v="12"/>
    <n v="14"/>
    <x v="12"/>
    <n v="2.2537931491243302"/>
    <n v="1"/>
    <n v="366880.2"/>
    <n v="9707458"/>
    <x v="4"/>
    <s v="TORA"/>
    <s v="50├ 60"/>
    <s v="Tachigali"/>
    <s v="FOD"/>
    <n v="39.152116000606256"/>
    <n v="50"/>
    <x v="1"/>
    <s v="Inferior"/>
    <s v="Não"/>
    <x v="1"/>
    <n v="4.0238065478553035E-4"/>
    <n v="3.9433304168981975E-3"/>
  </r>
  <r>
    <n v="1"/>
    <x v="0"/>
    <n v="59"/>
    <n v="1961"/>
    <x v="10"/>
    <x v="10"/>
    <n v="213"/>
    <x v="151"/>
    <n v="24"/>
    <x v="151"/>
    <n v="6.0653885150344085"/>
    <n v="1"/>
    <n v="366772.7"/>
    <n v="9707532.3000000007"/>
    <x v="4"/>
    <s v="TORA"/>
    <s v="60├ 70"/>
    <s v="Astronium"/>
    <s v="FOD"/>
    <n v="40.107045659157627"/>
    <n v="50.107045659157627"/>
    <x v="1"/>
    <s v="Inferior"/>
    <s v="Não"/>
    <x v="1"/>
    <n v="6.3168193518909092E-4"/>
    <n v="1.0612256511176726E-2"/>
  </r>
  <r>
    <n v="1"/>
    <x v="0"/>
    <n v="59"/>
    <n v="1962"/>
    <x v="42"/>
    <x v="42"/>
    <n v="234"/>
    <x v="245"/>
    <n v="19"/>
    <x v="245"/>
    <n v="5.7952675625199825"/>
    <n v="1"/>
    <n v="366721"/>
    <n v="9707556.8000000007"/>
    <x v="1"/>
    <s v="TORA"/>
    <s v="70├ 80"/>
    <s v="Anacardium"/>
    <s v="FOD"/>
    <n v="57.295779513082323"/>
    <n v="67.295779513082323"/>
    <x v="1"/>
    <s v="Inferior"/>
    <s v="Não"/>
    <x v="0"/>
    <n v="7.6237907036112468E-4"/>
    <n v="1.0139641635802958E-2"/>
  </r>
  <r>
    <n v="1"/>
    <x v="0"/>
    <n v="59"/>
    <n v="1963"/>
    <x v="30"/>
    <x v="30"/>
    <n v="400"/>
    <x v="48"/>
    <n v="21"/>
    <x v="48"/>
    <n v="18.716621307606889"/>
    <n v="1"/>
    <n v="366723.4"/>
    <n v="9707560"/>
    <x v="4"/>
    <s v="TORA"/>
    <s v="120├ 130"/>
    <s v="Apuleia"/>
    <s v="FOD"/>
    <n v="39.788735772973837"/>
    <n v="50"/>
    <x v="1"/>
    <s v="Inferior"/>
    <s v="Não"/>
    <x v="1"/>
    <n v="2.2277129676707558E-3"/>
    <n v="3.2747380624760111E-2"/>
  </r>
  <r>
    <n v="1"/>
    <x v="0"/>
    <n v="59"/>
    <n v="1964"/>
    <x v="19"/>
    <x v="19"/>
    <n v="210"/>
    <x v="87"/>
    <n v="14"/>
    <x v="87"/>
    <n v="3.4391791652727659"/>
    <n v="1"/>
    <n v="366732.59999999899"/>
    <n v="9707571.9000000004"/>
    <x v="4"/>
    <s v="TORA"/>
    <s v="60├ 70"/>
    <s v="Piptadenia"/>
    <s v="FOD"/>
    <n v="39.788735772973837"/>
    <n v="50"/>
    <x v="1"/>
    <s v="Inferior"/>
    <s v="Não"/>
    <x v="1"/>
    <n v="6.1401338671425204E-4"/>
    <n v="6.0173311897996698E-3"/>
  </r>
  <r>
    <n v="1"/>
    <x v="0"/>
    <n v="59"/>
    <n v="1965"/>
    <x v="5"/>
    <x v="5"/>
    <n v="210"/>
    <x v="87"/>
    <n v="12"/>
    <x v="87"/>
    <n v="2.9478678559480849"/>
    <n v="1"/>
    <n v="366713.7"/>
    <n v="9707568.5999999903"/>
    <x v="4"/>
    <s v="TORA"/>
    <s v="60├ 70"/>
    <s v="Tachigali"/>
    <s v="FOD"/>
    <n v="39.152116000606256"/>
    <n v="50"/>
    <x v="1"/>
    <s v="Inferior"/>
    <s v="Não"/>
    <x v="1"/>
    <n v="6.1401338671425204E-4"/>
    <n v="5.1577124483997167E-3"/>
  </r>
  <r>
    <n v="1"/>
    <x v="0"/>
    <n v="59"/>
    <n v="1966"/>
    <x v="5"/>
    <x v="5"/>
    <n v="196"/>
    <x v="84"/>
    <n v="17"/>
    <x v="84"/>
    <n v="3.637887294821859"/>
    <n v="1"/>
    <n v="366706.299999999"/>
    <n v="9707559"/>
    <x v="4"/>
    <s v="TORA"/>
    <s v="60├ 70"/>
    <s v="Tachigali"/>
    <s v="FOD"/>
    <n v="39.152116000606256"/>
    <n v="50"/>
    <x v="1"/>
    <s v="Inferior"/>
    <s v="Não"/>
    <x v="1"/>
    <n v="5.3487388353774844E-4"/>
    <n v="6.3649992140992068E-3"/>
  </r>
  <r>
    <n v="1"/>
    <x v="0"/>
    <n v="59"/>
    <n v="1967"/>
    <x v="26"/>
    <x v="26"/>
    <n v="185"/>
    <x v="174"/>
    <n v="23"/>
    <x v="174"/>
    <n v="4.3848977314926945"/>
    <n v="1"/>
    <n v="366666.7"/>
    <n v="9707594.3000000007"/>
    <x v="4"/>
    <s v="TORA"/>
    <s v="50├ 60"/>
    <s v="Couratari"/>
    <s v="FOD"/>
    <n v="38.833806114422465"/>
    <n v="50"/>
    <x v="1"/>
    <s v="Inferior"/>
    <s v="Não"/>
    <x v="1"/>
    <n v="4.7652172699082262E-4"/>
    <n v="7.6719998045522439E-3"/>
  </r>
  <r>
    <n v="1"/>
    <x v="0"/>
    <n v="59"/>
    <n v="1968"/>
    <x v="15"/>
    <x v="15"/>
    <n v="183"/>
    <x v="127"/>
    <n v="20"/>
    <x v="127"/>
    <n v="3.7309579224431371"/>
    <n v="1"/>
    <n v="366678.299999999"/>
    <n v="9707609.5"/>
    <x v="4"/>
    <s v="TORA"/>
    <s v="50├ 60"/>
    <s v="Lecythis"/>
    <s v="FOD"/>
    <n v="38.833806114422465"/>
    <n v="50"/>
    <x v="1"/>
    <s v="Inferior"/>
    <s v="Não"/>
    <x v="1"/>
    <n v="4.6627424733953712E-4"/>
    <n v="6.5278394627535192E-3"/>
  </r>
  <r>
    <n v="1"/>
    <x v="0"/>
    <n v="59"/>
    <n v="1969"/>
    <x v="26"/>
    <x v="26"/>
    <n v="197"/>
    <x v="202"/>
    <n v="23"/>
    <x v="202"/>
    <n v="4.9721985700949585"/>
    <n v="1"/>
    <n v="366641.2"/>
    <n v="9707616.9000000004"/>
    <x v="4"/>
    <s v="TORA"/>
    <s v="60├ 70"/>
    <s v="Couratari"/>
    <s v="FOD"/>
    <n v="38.833806114422465"/>
    <n v="50"/>
    <x v="1"/>
    <s v="Inferior"/>
    <s v="Não"/>
    <x v="1"/>
    <n v="5.403457035145897E-4"/>
    <n v="8.6995658265848937E-3"/>
  </r>
  <r>
    <n v="1"/>
    <x v="0"/>
    <n v="59"/>
    <n v="1970"/>
    <x v="1"/>
    <x v="1"/>
    <n v="160"/>
    <x v="1"/>
    <n v="20"/>
    <x v="1"/>
    <n v="2.852056580206765"/>
    <n v="1"/>
    <n v="366640"/>
    <n v="9707615.3000000007"/>
    <x v="1"/>
    <s v="TORA"/>
    <s v="50├ 60"/>
    <s v="Pouteria"/>
    <s v="FOD"/>
    <n v="39.788735772973837"/>
    <n v="50"/>
    <x v="1"/>
    <s v="Inferior"/>
    <s v="Não"/>
    <x v="0"/>
    <n v="3.5643407482732108E-4"/>
    <n v="4.9900770475824942E-3"/>
  </r>
  <r>
    <n v="1"/>
    <x v="0"/>
    <n v="59"/>
    <n v="1971"/>
    <x v="10"/>
    <x v="10"/>
    <n v="190"/>
    <x v="41"/>
    <n v="19"/>
    <x v="41"/>
    <n v="3.8207531413355849"/>
    <n v="1"/>
    <n v="366599"/>
    <n v="9707656.5"/>
    <x v="4"/>
    <s v="TORA"/>
    <s v="60├ 70"/>
    <s v="Astronium"/>
    <s v="FOD"/>
    <n v="40.107045659157627"/>
    <n v="50.107045659157627"/>
    <x v="1"/>
    <s v="Inferior"/>
    <s v="Não"/>
    <x v="1"/>
    <n v="5.0262773833071434E-4"/>
    <n v="6.6849489197985E-3"/>
  </r>
  <r>
    <n v="1"/>
    <x v="0"/>
    <n v="59"/>
    <n v="1972"/>
    <x v="32"/>
    <x v="32"/>
    <n v="203"/>
    <x v="56"/>
    <n v="21"/>
    <x v="56"/>
    <n v="4.8205827966573276"/>
    <n v="1"/>
    <n v="366567.5"/>
    <n v="9707685.0999999903"/>
    <x v="1"/>
    <s v="TORA"/>
    <s v="60├ 70"/>
    <s v="Cordia"/>
    <s v="FOD"/>
    <n v="42.335214862444161"/>
    <n v="52.335214862444161"/>
    <x v="1"/>
    <s v="Inferior"/>
    <s v="Não"/>
    <x v="0"/>
    <n v="5.7376139802965123E-4"/>
    <n v="8.4342925510358727E-3"/>
  </r>
  <r>
    <n v="1"/>
    <x v="0"/>
    <n v="59"/>
    <n v="1973"/>
    <x v="19"/>
    <x v="19"/>
    <n v="160"/>
    <x v="1"/>
    <n v="14"/>
    <x v="1"/>
    <n v="1.9964396061447354"/>
    <n v="1"/>
    <n v="366539"/>
    <n v="9707718.5"/>
    <x v="4"/>
    <s v="TORA"/>
    <s v="50├ 60"/>
    <s v="Piptadenia"/>
    <s v="FOD"/>
    <n v="39.788735772973837"/>
    <n v="50"/>
    <x v="1"/>
    <s v="Inferior"/>
    <s v="Não"/>
    <x v="1"/>
    <n v="3.5643407482732108E-4"/>
    <n v="3.4930539333077461E-3"/>
  </r>
  <r>
    <n v="1"/>
    <x v="0"/>
    <n v="59"/>
    <n v="1974"/>
    <x v="23"/>
    <x v="23"/>
    <n v="290"/>
    <x v="90"/>
    <n v="20"/>
    <x v="90"/>
    <n v="9.3694514998198777"/>
    <n v="1"/>
    <n v="366540.799999999"/>
    <n v="9707720.8000000007"/>
    <x v="4"/>
    <s v="TORA"/>
    <s v="90├ 100"/>
    <s v="Parkia"/>
    <s v="FOD"/>
    <n v="40.107045659157627"/>
    <n v="50.107045659157627"/>
    <x v="1"/>
    <s v="Inferior"/>
    <s v="Não"/>
    <x v="1"/>
    <n v="1.1709416286319412E-3"/>
    <n v="1.6393182800847176E-2"/>
  </r>
  <r>
    <n v="1"/>
    <x v="0"/>
    <n v="59"/>
    <n v="1975"/>
    <x v="5"/>
    <x v="5"/>
    <n v="178"/>
    <x v="170"/>
    <n v="16"/>
    <x v="170"/>
    <n v="2.8238925214772226"/>
    <n v="1"/>
    <n v="366536.9"/>
    <n v="9707719"/>
    <x v="4"/>
    <s v="TORA"/>
    <s v="50├ 60"/>
    <s v="Tachigali"/>
    <s v="FOD"/>
    <n v="39.152116000606256"/>
    <n v="50"/>
    <x v="1"/>
    <s v="Inferior"/>
    <s v="Não"/>
    <x v="1"/>
    <n v="4.4114286042300146E-4"/>
    <n v="4.940800036737616E-3"/>
  </r>
  <r>
    <n v="1"/>
    <x v="0"/>
    <n v="59"/>
    <n v="1976"/>
    <x v="38"/>
    <x v="38"/>
    <n v="160"/>
    <x v="1"/>
    <n v="14"/>
    <x v="1"/>
    <n v="1.9964396061447354"/>
    <n v="2"/>
    <n v="366531.299999999"/>
    <n v="9707719.9000000004"/>
    <x v="0"/>
    <s v="TORA"/>
    <s v="50├ 60"/>
    <s v="Caesalpinia"/>
    <s v="FOD"/>
    <n v="43.926764293363114"/>
    <n v="53.926764293363114"/>
    <x v="0"/>
    <s v="Inferior"/>
    <s v="Não"/>
    <x v="0"/>
    <n v="3.5643407482732108E-4"/>
    <n v="3.4930539333077461E-3"/>
  </r>
  <r>
    <n v="1"/>
    <x v="0"/>
    <n v="59"/>
    <n v="1977"/>
    <x v="63"/>
    <x v="63"/>
    <n v="162"/>
    <x v="42"/>
    <n v="14"/>
    <x v="42"/>
    <n v="2.0466625399868139"/>
    <n v="1"/>
    <n v="366500.2"/>
    <n v="9707751.5999999903"/>
    <x v="4"/>
    <s v="TORA"/>
    <s v="50├ 60"/>
    <s v="Ocotea"/>
    <s v="FOD"/>
    <n v="39.470425886790046"/>
    <n v="50"/>
    <x v="1"/>
    <s v="Inferior"/>
    <s v="Não"/>
    <x v="1"/>
    <n v="3.6540061952219585E-4"/>
    <n v="3.5809260713175191E-3"/>
  </r>
  <r>
    <n v="1"/>
    <x v="0"/>
    <n v="59"/>
    <n v="1978"/>
    <x v="26"/>
    <x v="26"/>
    <n v="143"/>
    <x v="15"/>
    <n v="21"/>
    <x v="15"/>
    <n v="2.3921011819953333"/>
    <n v="2"/>
    <n v="366498.09999999899"/>
    <n v="9707758.8000000007"/>
    <x v="0"/>
    <s v="TORETE"/>
    <s v="40├ 50"/>
    <s v="Couratari"/>
    <s v="FOD"/>
    <n v="38.833806114422465"/>
    <n v="50"/>
    <x v="0"/>
    <s v="Inferior"/>
    <s v="Não"/>
    <x v="1"/>
    <n v="2.8471564047437059E-4"/>
    <n v="4.1853199149732472E-3"/>
  </r>
  <r>
    <n v="1"/>
    <x v="0"/>
    <n v="59"/>
    <n v="1979"/>
    <x v="2"/>
    <x v="2"/>
    <n v="230"/>
    <x v="40"/>
    <n v="20"/>
    <x v="40"/>
    <n v="5.8935075426928858"/>
    <n v="1"/>
    <n v="366487.9"/>
    <n v="9707809.5"/>
    <x v="1"/>
    <s v="TORA"/>
    <s v="70├ 80"/>
    <s v="Parkia"/>
    <s v="FOD"/>
    <n v="39.788735772973837"/>
    <n v="50"/>
    <x v="1"/>
    <s v="Inferior"/>
    <s v="Não"/>
    <x v="0"/>
    <n v="7.3653759993614395E-4"/>
    <n v="1.0311526399106015E-2"/>
  </r>
  <r>
    <n v="1"/>
    <x v="0"/>
    <n v="59"/>
    <n v="1980"/>
    <x v="31"/>
    <x v="31"/>
    <n v="189"/>
    <x v="256"/>
    <n v="17"/>
    <x v="256"/>
    <n v="3.3826783647004284"/>
    <n v="1"/>
    <n v="366488.4"/>
    <n v="9707811.6999999899"/>
    <x v="1"/>
    <s v="TORA"/>
    <s v="60├ 70"/>
    <s v="Sterculia"/>
    <s v="FOD"/>
    <n v="38.833806114422465"/>
    <n v="50"/>
    <x v="1"/>
    <s v="Inferior"/>
    <s v="Não"/>
    <x v="0"/>
    <n v="4.9735084323854423E-4"/>
    <n v="5.9184750345386769E-3"/>
  </r>
  <r>
    <n v="1"/>
    <x v="0"/>
    <n v="59"/>
    <n v="1981"/>
    <x v="19"/>
    <x v="19"/>
    <n v="215"/>
    <x v="18"/>
    <n v="13"/>
    <x v="18"/>
    <n v="3.3474064462124025"/>
    <n v="1"/>
    <n v="366439.09999999899"/>
    <n v="9707846.0999999903"/>
    <x v="4"/>
    <s v="TORA"/>
    <s v="60├ 70"/>
    <s v="Piptadenia"/>
    <s v="FOD"/>
    <n v="39.788735772973837"/>
    <n v="50"/>
    <x v="1"/>
    <s v="Inferior"/>
    <s v="Não"/>
    <x v="1"/>
    <n v="6.436001995661295E-4"/>
    <n v="5.8567618160517776E-3"/>
  </r>
  <r>
    <n v="1"/>
    <x v="0"/>
    <n v="59"/>
    <n v="1982"/>
    <x v="19"/>
    <x v="19"/>
    <n v="250"/>
    <x v="46"/>
    <n v="12"/>
    <x v="46"/>
    <n v="4.1778172561622533"/>
    <n v="1"/>
    <n v="366425.4"/>
    <n v="9707846.1999999899"/>
    <x v="4"/>
    <s v="TORA"/>
    <s v="70├ 80"/>
    <s v="Piptadenia"/>
    <s v="FOD"/>
    <n v="39.788735772973837"/>
    <n v="50"/>
    <x v="1"/>
    <s v="Inferior"/>
    <s v="Não"/>
    <x v="1"/>
    <n v="8.7020037799638919E-4"/>
    <n v="7.3096831751696695E-3"/>
  </r>
  <r>
    <n v="1"/>
    <x v="0"/>
    <n v="59"/>
    <n v="1983"/>
    <x v="82"/>
    <x v="82"/>
    <n v="180"/>
    <x v="22"/>
    <n v="15"/>
    <x v="22"/>
    <n v="2.7072255819931397"/>
    <n v="1"/>
    <n v="366727.5"/>
    <n v="9707589.9000000004"/>
    <x v="1"/>
    <s v="TORA"/>
    <s v="50├ 60"/>
    <s v="Caryocar"/>
    <s v="FOD"/>
    <n v="41.38028520389279"/>
    <n v="51.38028520389279"/>
    <x v="1"/>
    <s v="Inferior"/>
    <s v="Não"/>
    <x v="1"/>
    <n v="4.5111187595332813E-4"/>
    <n v="4.7366746975099454E-3"/>
  </r>
  <r>
    <n v="1"/>
    <x v="0"/>
    <n v="59"/>
    <n v="1984"/>
    <x v="78"/>
    <x v="78"/>
    <n v="183"/>
    <x v="127"/>
    <n v="10"/>
    <x v="127"/>
    <n v="1.8654789612215685"/>
    <n v="1"/>
    <n v="366404.799999999"/>
    <n v="9707883.3000000007"/>
    <x v="1"/>
    <s v="TORA"/>
    <s v="50├ 60"/>
    <s v="Tetragastris"/>
    <s v="FOD"/>
    <n v="44.563384065730695"/>
    <n v="54.563384065730695"/>
    <x v="1"/>
    <s v="Inferior"/>
    <s v="Não"/>
    <x v="0"/>
    <n v="4.6627424733953712E-4"/>
    <n v="3.2639197313767596E-3"/>
  </r>
  <r>
    <n v="1"/>
    <x v="0"/>
    <n v="59"/>
    <n v="1985"/>
    <x v="5"/>
    <x v="5"/>
    <n v="192"/>
    <x v="55"/>
    <n v="15"/>
    <x v="55"/>
    <n v="3.0802211066233052"/>
    <n v="1"/>
    <n v="366398.59999999899"/>
    <n v="9707883.4000000004"/>
    <x v="4"/>
    <s v="TORA"/>
    <s v="60├ 70"/>
    <s v="Tachigali"/>
    <s v="FOD"/>
    <n v="39.152116000606256"/>
    <n v="50"/>
    <x v="1"/>
    <s v="Inferior"/>
    <s v="Não"/>
    <x v="1"/>
    <n v="5.1326506775134213E-4"/>
    <n v="5.3892832113890919E-3"/>
  </r>
  <r>
    <n v="1"/>
    <x v="0"/>
    <n v="59"/>
    <n v="1986"/>
    <x v="24"/>
    <x v="24"/>
    <n v="187"/>
    <x v="63"/>
    <n v="19"/>
    <x v="63"/>
    <n v="3.7010503213120236"/>
    <n v="1"/>
    <n v="366387.5"/>
    <n v="9707892"/>
    <x v="1"/>
    <s v="TORA"/>
    <s v="50├ 60"/>
    <s v="Virola"/>
    <s v="FOD"/>
    <n v="38.197186342054884"/>
    <n v="50"/>
    <x v="1"/>
    <s v="Inferior"/>
    <s v="Não"/>
    <x v="0"/>
    <n v="4.8688059229049158E-4"/>
    <n v="6.4755118774635374E-3"/>
  </r>
  <r>
    <n v="1"/>
    <x v="0"/>
    <n v="59"/>
    <n v="1987"/>
    <x v="78"/>
    <x v="78"/>
    <n v="184"/>
    <x v="185"/>
    <n v="12"/>
    <x v="185"/>
    <n v="2.2631068963940675"/>
    <n v="2"/>
    <n v="366363"/>
    <n v="9707911"/>
    <x v="1"/>
    <s v="TORA"/>
    <s v="50├ 60"/>
    <s v="Tetragastris"/>
    <s v="FOD"/>
    <n v="44.563384065730695"/>
    <n v="54.563384065730695"/>
    <x v="1"/>
    <s v="Inferior"/>
    <s v="Não"/>
    <x v="0"/>
    <n v="4.7138406395913198E-4"/>
    <n v="3.9596261372567085E-3"/>
  </r>
  <r>
    <n v="1"/>
    <x v="0"/>
    <n v="59"/>
    <n v="1988"/>
    <x v="19"/>
    <x v="19"/>
    <n v="200"/>
    <x v="14"/>
    <n v="18"/>
    <x v="14"/>
    <n v="4.0107045659157619"/>
    <n v="1"/>
    <n v="366351.299999999"/>
    <n v="9707912.0999999903"/>
    <x v="4"/>
    <s v="TORA"/>
    <s v="60├ 70"/>
    <s v="Piptadenia"/>
    <s v="FOD"/>
    <n v="39.788735772973837"/>
    <n v="50"/>
    <x v="1"/>
    <s v="Inferior"/>
    <s v="Não"/>
    <x v="1"/>
    <n v="5.5692824191768894E-4"/>
    <n v="7.0172958481628809E-3"/>
  </r>
  <r>
    <n v="1"/>
    <x v="0"/>
    <n v="59"/>
    <n v="1989"/>
    <x v="86"/>
    <x v="86"/>
    <n v="161"/>
    <x v="157"/>
    <n v="17"/>
    <x v="157"/>
    <n v="2.4546458915315861"/>
    <n v="1"/>
    <n v="366347.799999999"/>
    <n v="9707912.5"/>
    <x v="3"/>
    <s v="TORA"/>
    <s v="50├ 60"/>
    <s v="Euxylophora"/>
    <s v="FOD"/>
    <n v="51.247891675590303"/>
    <n v="61.247891675590303"/>
    <x v="0"/>
    <s v="Inferior"/>
    <s v="Protegida"/>
    <x v="0"/>
    <n v="3.6090342396871044E-4"/>
    <n v="4.2947507452276538E-3"/>
  </r>
  <r>
    <n v="1"/>
    <x v="0"/>
    <n v="59"/>
    <n v="1990"/>
    <x v="19"/>
    <x v="19"/>
    <n v="400"/>
    <x v="48"/>
    <n v="17"/>
    <x v="48"/>
    <n v="15.151550582348433"/>
    <n v="1"/>
    <n v="366341.799999999"/>
    <n v="9707932.5999999903"/>
    <x v="4"/>
    <s v="TORA"/>
    <s v="120├ 130"/>
    <s v="Piptadenia"/>
    <s v="FOD"/>
    <n v="39.788735772973837"/>
    <n v="50"/>
    <x v="1"/>
    <s v="Inferior"/>
    <s v="Não"/>
    <x v="1"/>
    <n v="2.2277129676707558E-3"/>
    <n v="2.6509784315281993E-2"/>
  </r>
  <r>
    <n v="1"/>
    <x v="0"/>
    <n v="59"/>
    <n v="1991"/>
    <x v="26"/>
    <x v="26"/>
    <n v="180"/>
    <x v="22"/>
    <n v="20"/>
    <x v="22"/>
    <n v="3.6096341093241859"/>
    <n v="1"/>
    <n v="366331.299999999"/>
    <n v="9707941.9000000004"/>
    <x v="4"/>
    <s v="TORA"/>
    <s v="50├ 60"/>
    <s v="Couratari"/>
    <s v="FOD"/>
    <n v="38.833806114422465"/>
    <n v="50"/>
    <x v="1"/>
    <s v="Inferior"/>
    <s v="Não"/>
    <x v="1"/>
    <n v="4.5111187595332813E-4"/>
    <n v="6.3155662633465927E-3"/>
  </r>
  <r>
    <n v="1"/>
    <x v="0"/>
    <n v="59"/>
    <n v="1992"/>
    <x v="26"/>
    <x v="26"/>
    <n v="165"/>
    <x v="7"/>
    <n v="21"/>
    <x v="7"/>
    <n v="3.1847500943724851"/>
    <n v="1"/>
    <n v="366332.7"/>
    <n v="9707942"/>
    <x v="4"/>
    <s v="TORA"/>
    <s v="50├ 60"/>
    <s v="Couratari"/>
    <s v="FOD"/>
    <n v="38.833806114422465"/>
    <n v="50"/>
    <x v="1"/>
    <s v="Inferior"/>
    <s v="Não"/>
    <x v="1"/>
    <n v="3.7905928465522713E-4"/>
    <n v="5.5721714844318383E-3"/>
  </r>
  <r>
    <n v="1"/>
    <x v="0"/>
    <n v="59"/>
    <n v="1993"/>
    <x v="5"/>
    <x v="5"/>
    <n v="198"/>
    <x v="177"/>
    <n v="17"/>
    <x v="177"/>
    <n v="3.7125086814399246"/>
    <n v="1"/>
    <n v="366321.09999999899"/>
    <n v="9707948.3000000007"/>
    <x v="4"/>
    <s v="TORA"/>
    <s v="60├ 70"/>
    <s v="Tachigali"/>
    <s v="FOD"/>
    <n v="39.152116000606256"/>
    <n v="50"/>
    <x v="1"/>
    <s v="Inferior"/>
    <s v="Não"/>
    <x v="1"/>
    <n v="5.4584536990352696E-4"/>
    <n v="6.4955599018519695E-3"/>
  </r>
  <r>
    <n v="1"/>
    <x v="0"/>
    <n v="59"/>
    <n v="1994"/>
    <x v="78"/>
    <x v="78"/>
    <n v="185"/>
    <x v="174"/>
    <n v="12"/>
    <x v="174"/>
    <n v="2.2877727294744492"/>
    <n v="1"/>
    <n v="366313.09999999899"/>
    <n v="9707937.9000000004"/>
    <x v="1"/>
    <s v="TORA"/>
    <s v="50├ 60"/>
    <s v="Tetragastris"/>
    <s v="FOD"/>
    <n v="44.563384065730695"/>
    <n v="54.563384065730695"/>
    <x v="1"/>
    <s v="Inferior"/>
    <s v="Não"/>
    <x v="0"/>
    <n v="4.7652172699082262E-4"/>
    <n v="4.00278250672291E-3"/>
  </r>
  <r>
    <n v="1"/>
    <x v="0"/>
    <n v="59"/>
    <n v="1995"/>
    <x v="39"/>
    <x v="39"/>
    <n v="190"/>
    <x v="41"/>
    <n v="24"/>
    <x v="41"/>
    <n v="4.8262144943186334"/>
    <n v="1"/>
    <n v="366333.799999999"/>
    <n v="9707951.6999999899"/>
    <x v="3"/>
    <s v="TORA"/>
    <s v="60├ 70"/>
    <s v="Bertholletia"/>
    <s v="FOD"/>
    <n v="41.38028520389279"/>
    <n v="51.38028520389279"/>
    <x v="1"/>
    <s v="Inferior"/>
    <s v="Protegida"/>
    <x v="0"/>
    <n v="5.0262773833071434E-4"/>
    <n v="8.4441460039560001E-3"/>
  </r>
  <r>
    <n v="1"/>
    <x v="0"/>
    <n v="59"/>
    <n v="1996"/>
    <x v="5"/>
    <x v="5"/>
    <n v="300"/>
    <x v="9"/>
    <n v="21"/>
    <x v="9"/>
    <n v="10.528099485528875"/>
    <n v="1"/>
    <n v="366264.299999999"/>
    <n v="9708012.0999999903"/>
    <x v="4"/>
    <s v="TORA"/>
    <s v="90├ 100"/>
    <s v="Tachigali"/>
    <s v="FOD"/>
    <n v="39.152116000606256"/>
    <n v="50"/>
    <x v="1"/>
    <s v="Inferior"/>
    <s v="Não"/>
    <x v="1"/>
    <n v="1.2530885443148001E-3"/>
    <n v="1.842040160142756E-2"/>
  </r>
  <r>
    <n v="1"/>
    <x v="0"/>
    <n v="59"/>
    <n v="1997"/>
    <x v="17"/>
    <x v="17"/>
    <n v="309"/>
    <x v="176"/>
    <n v="24"/>
    <x v="176"/>
    <n v="12.764869421940094"/>
    <n v="1"/>
    <n v="366258.7"/>
    <n v="9708006.4000000004"/>
    <x v="1"/>
    <s v="TORA"/>
    <s v="90├ 100"/>
    <s v="Buchenavia"/>
    <s v="FOD"/>
    <n v="41.38028520389279"/>
    <n v="51.38028520389279"/>
    <x v="1"/>
    <s v="Inferior"/>
    <s v="Não"/>
    <x v="0"/>
    <n v="1.3294016366635715E-3"/>
    <n v="2.2333947495947998E-2"/>
  </r>
  <r>
    <n v="1"/>
    <x v="0"/>
    <n v="59"/>
    <n v="1998"/>
    <x v="19"/>
    <x v="19"/>
    <n v="193"/>
    <x v="60"/>
    <n v="16"/>
    <x v="60"/>
    <n v="3.3198829861288051"/>
    <n v="1"/>
    <n v="366236.2"/>
    <n v="9707987.5999999903"/>
    <x v="4"/>
    <s v="TORA"/>
    <s v="60├ 70"/>
    <s v="Piptadenia"/>
    <s v="FOD"/>
    <n v="39.788735772973837"/>
    <n v="50"/>
    <x v="1"/>
    <s v="Inferior"/>
    <s v="Não"/>
    <x v="1"/>
    <n v="5.1862550207979992E-4"/>
    <n v="5.8086056232937592E-3"/>
  </r>
  <r>
    <n v="1"/>
    <x v="0"/>
    <n v="59"/>
    <n v="1999"/>
    <x v="30"/>
    <x v="30"/>
    <n v="196"/>
    <x v="84"/>
    <n v="21"/>
    <x v="84"/>
    <n v="4.4938607759564135"/>
    <n v="1"/>
    <n v="366224"/>
    <n v="9707993"/>
    <x v="4"/>
    <s v="TORA"/>
    <s v="60├ 70"/>
    <s v="Apuleia"/>
    <s v="FOD"/>
    <n v="39.788735772973837"/>
    <n v="50"/>
    <x v="1"/>
    <s v="Inferior"/>
    <s v="Não"/>
    <x v="1"/>
    <n v="5.3487388353774844E-4"/>
    <n v="7.8626460880049012E-3"/>
  </r>
  <r>
    <n v="1"/>
    <x v="0"/>
    <n v="59"/>
    <n v="2000"/>
    <x v="26"/>
    <x v="26"/>
    <n v="207"/>
    <x v="132"/>
    <n v="23"/>
    <x v="132"/>
    <n v="5.4898022760184215"/>
    <n v="1"/>
    <n v="366226.299999999"/>
    <n v="9707991"/>
    <x v="4"/>
    <s v="TORA"/>
    <s v="60├ 70"/>
    <s v="Couratari"/>
    <s v="FOD"/>
    <n v="38.833806114422465"/>
    <n v="50"/>
    <x v="1"/>
    <s v="Inferior"/>
    <s v="Não"/>
    <x v="1"/>
    <n v="5.9659545594827642E-4"/>
    <n v="9.6051868407672492E-3"/>
  </r>
  <r>
    <n v="1"/>
    <x v="0"/>
    <n v="59"/>
    <n v="2001"/>
    <x v="1"/>
    <x v="1"/>
    <n v="160"/>
    <x v="1"/>
    <n v="18"/>
    <x v="1"/>
    <n v="2.5668509221860885"/>
    <n v="1"/>
    <n v="366225.5"/>
    <n v="9708009.0999999903"/>
    <x v="1"/>
    <s v="TORA"/>
    <s v="50├ 60"/>
    <s v="Pouteria"/>
    <s v="FOD"/>
    <n v="39.788735772973837"/>
    <n v="50"/>
    <x v="1"/>
    <s v="Inferior"/>
    <s v="Não"/>
    <x v="0"/>
    <n v="3.5643407482732108E-4"/>
    <n v="4.491069342824245E-3"/>
  </r>
  <r>
    <n v="1"/>
    <x v="0"/>
    <n v="59"/>
    <n v="2002"/>
    <x v="30"/>
    <x v="30"/>
    <n v="307"/>
    <x v="226"/>
    <n v="22"/>
    <x v="226"/>
    <n v="11.550149558230395"/>
    <n v="1"/>
    <n v="366210.2"/>
    <n v="9708040.0999999903"/>
    <x v="4"/>
    <s v="TORA"/>
    <s v="90├ 100"/>
    <s v="Apuleia"/>
    <s v="FOD"/>
    <n v="39.788735772973837"/>
    <n v="50"/>
    <x v="1"/>
    <s v="Inferior"/>
    <s v="Não"/>
    <x v="1"/>
    <n v="1.3122482468125069E-3"/>
    <n v="2.0208623000912605E-2"/>
  </r>
  <r>
    <n v="1"/>
    <x v="0"/>
    <n v="59"/>
    <n v="2003"/>
    <x v="51"/>
    <x v="51"/>
    <n v="300"/>
    <x v="9"/>
    <n v="22"/>
    <x v="9"/>
    <n v="11.029437556268345"/>
    <n v="1"/>
    <n v="366184.9"/>
    <n v="9708038.4000000004"/>
    <x v="1"/>
    <s v="TORA"/>
    <s v="90├ 100"/>
    <s v="Cedrela"/>
    <s v="FOD"/>
    <n v="39.788735772973837"/>
    <n v="70"/>
    <x v="1"/>
    <s v="Inferior"/>
    <s v="Vulneravel"/>
    <x v="0"/>
    <n v="1.2530885443148001E-3"/>
    <n v="1.929756358244792E-2"/>
  </r>
  <r>
    <n v="1"/>
    <x v="0"/>
    <n v="59"/>
    <n v="2004"/>
    <x v="2"/>
    <x v="2"/>
    <n v="305"/>
    <x v="219"/>
    <n v="21"/>
    <x v="219"/>
    <n v="10.881960607125819"/>
    <n v="1"/>
    <n v="366172"/>
    <n v="9708088.8000000007"/>
    <x v="1"/>
    <s v="TORA"/>
    <s v="90├ 100"/>
    <s v="Parkia"/>
    <s v="FOD"/>
    <n v="39.788735772973837"/>
    <n v="50"/>
    <x v="1"/>
    <s v="Inferior"/>
    <s v="Não"/>
    <x v="0"/>
    <n v="1.2952062426098256E-3"/>
    <n v="1.9039531766364436E-2"/>
  </r>
  <r>
    <n v="1"/>
    <x v="0"/>
    <n v="59"/>
    <n v="2005"/>
    <x v="50"/>
    <x v="50"/>
    <n v="196"/>
    <x v="84"/>
    <n v="20"/>
    <x v="84"/>
    <n v="4.2798674056727748"/>
    <n v="1"/>
    <n v="366148.9"/>
    <n v="9708107.9000000004"/>
    <x v="1"/>
    <s v="TORA"/>
    <s v="60├ 70"/>
    <s v="Simarouba"/>
    <s v="FOD"/>
    <n v="42.335214862444161"/>
    <n v="52.335214862444161"/>
    <x v="1"/>
    <s v="Inferior"/>
    <s v="Não"/>
    <x v="0"/>
    <n v="5.3487388353774844E-4"/>
    <n v="7.4882343695284771E-3"/>
  </r>
  <r>
    <n v="1"/>
    <x v="0"/>
    <n v="59"/>
    <n v="2006"/>
    <x v="30"/>
    <x v="30"/>
    <n v="199"/>
    <x v="229"/>
    <n v="22"/>
    <x v="229"/>
    <n v="4.8530750740642521"/>
    <n v="1"/>
    <n v="366148.9"/>
    <n v="9708107.9000000004"/>
    <x v="4"/>
    <s v="TORA"/>
    <s v="60├ 70"/>
    <s v="Apuleia"/>
    <s v="FOD"/>
    <n v="39.788735772973837"/>
    <n v="50"/>
    <x v="1"/>
    <s v="Inferior"/>
    <s v="Não"/>
    <x v="1"/>
    <n v="5.5137288270456E-4"/>
    <n v="8.4911423936502219E-3"/>
  </r>
  <r>
    <n v="1"/>
    <x v="0"/>
    <n v="60"/>
    <n v="2007"/>
    <x v="26"/>
    <x v="26"/>
    <n v="250"/>
    <x v="46"/>
    <n v="23"/>
    <x v="46"/>
    <n v="8.0074830743109846"/>
    <n v="1"/>
    <n v="366100"/>
    <n v="9708047.6999999899"/>
    <x v="4"/>
    <s v="TORA"/>
    <s v="70├ 80"/>
    <s v="Couratari"/>
    <s v="FOD"/>
    <n v="38.833806114422465"/>
    <n v="50"/>
    <x v="1"/>
    <s v="Inferior"/>
    <s v="Não"/>
    <x v="1"/>
    <n v="8.7020037799638919E-4"/>
    <n v="1.4010226085741866E-2"/>
  </r>
  <r>
    <n v="1"/>
    <x v="0"/>
    <n v="60"/>
    <n v="2008"/>
    <x v="19"/>
    <x v="19"/>
    <n v="160"/>
    <x v="1"/>
    <n v="14"/>
    <x v="1"/>
    <n v="1.9964396061447354"/>
    <n v="1"/>
    <n v="366130"/>
    <n v="9708012.9000000004"/>
    <x v="4"/>
    <s v="TORA"/>
    <s v="50├ 60"/>
    <s v="Piptadenia"/>
    <s v="FOD"/>
    <n v="39.788735772973837"/>
    <n v="50"/>
    <x v="1"/>
    <s v="Inferior"/>
    <s v="Não"/>
    <x v="1"/>
    <n v="3.5643407482732108E-4"/>
    <n v="3.4930539333077461E-3"/>
  </r>
  <r>
    <n v="1"/>
    <x v="0"/>
    <n v="60"/>
    <n v="2009"/>
    <x v="62"/>
    <x v="62"/>
    <n v="201"/>
    <x v="203"/>
    <n v="20"/>
    <x v="203"/>
    <n v="4.5010131990989652"/>
    <n v="1"/>
    <n v="366151.4"/>
    <n v="9708040.8000000007"/>
    <x v="1"/>
    <s v="TORA"/>
    <s v="60├ 70"/>
    <s v="Swartzia"/>
    <s v="FOD"/>
    <n v="42.335214862444161"/>
    <n v="52.335214862444161"/>
    <x v="1"/>
    <s v="Inferior"/>
    <s v="Não"/>
    <x v="0"/>
    <n v="5.6251144754291399E-4"/>
    <n v="7.8751602656007957E-3"/>
  </r>
  <r>
    <n v="1"/>
    <x v="0"/>
    <n v="60"/>
    <n v="2010"/>
    <x v="30"/>
    <x v="30"/>
    <n v="253"/>
    <x v="80"/>
    <n v="20"/>
    <x v="80"/>
    <n v="7.1311441266583886"/>
    <n v="1"/>
    <n v="366160.799999999"/>
    <n v="9708021.8000000007"/>
    <x v="4"/>
    <s v="TORA"/>
    <s v="80├ 90"/>
    <s v="Apuleia"/>
    <s v="FOD"/>
    <n v="39.788735772973837"/>
    <n v="50"/>
    <x v="1"/>
    <s v="Inferior"/>
    <s v="Não"/>
    <x v="1"/>
    <n v="8.9121049592273379E-4"/>
    <n v="1.2476946942918272E-2"/>
  </r>
  <r>
    <n v="1"/>
    <x v="0"/>
    <n v="60"/>
    <n v="2011"/>
    <x v="19"/>
    <x v="19"/>
    <n v="137"/>
    <x v="26"/>
    <n v="15"/>
    <x v="26"/>
    <n v="1.5682690416181864"/>
    <n v="1"/>
    <n v="366165.299999999"/>
    <n v="9707978.8000000007"/>
    <x v="0"/>
    <s v="TORETE"/>
    <s v="40├ 50"/>
    <s v="Piptadenia"/>
    <s v="FOD"/>
    <n v="39.788735772973837"/>
    <n v="50"/>
    <x v="0"/>
    <s v="Inferior"/>
    <s v="Não"/>
    <x v="1"/>
    <n v="2.6132465431382763E-4"/>
    <n v="2.7439088702951898E-3"/>
  </r>
  <r>
    <n v="1"/>
    <x v="0"/>
    <n v="60"/>
    <n v="2012"/>
    <x v="19"/>
    <x v="19"/>
    <n v="196"/>
    <x v="84"/>
    <n v="14"/>
    <x v="84"/>
    <n v="2.9959071839709428"/>
    <n v="1"/>
    <n v="366208.2"/>
    <n v="9707991.6999999899"/>
    <x v="4"/>
    <s v="TORA"/>
    <s v="60├ 70"/>
    <s v="Piptadenia"/>
    <s v="FOD"/>
    <n v="39.788735772973837"/>
    <n v="50"/>
    <x v="1"/>
    <s v="Inferior"/>
    <s v="Não"/>
    <x v="1"/>
    <n v="5.3487388353774844E-4"/>
    <n v="5.2417640586699347E-3"/>
  </r>
  <r>
    <n v="1"/>
    <x v="0"/>
    <n v="60"/>
    <n v="2013"/>
    <x v="23"/>
    <x v="23"/>
    <n v="179"/>
    <x v="150"/>
    <n v="20"/>
    <x v="150"/>
    <n v="3.569638472125193"/>
    <n v="1"/>
    <n v="366224.5"/>
    <n v="9707986.6999999899"/>
    <x v="4"/>
    <s v="TORA"/>
    <s v="50├ 60"/>
    <s v="Parkia"/>
    <s v="FOD"/>
    <n v="40.107045659157627"/>
    <n v="50.107045659157627"/>
    <x v="1"/>
    <s v="Inferior"/>
    <s v="Não"/>
    <x v="1"/>
    <n v="4.4611344498211684E-4"/>
    <n v="6.2455882297496358E-3"/>
  </r>
  <r>
    <n v="1"/>
    <x v="0"/>
    <n v="60"/>
    <n v="2014"/>
    <x v="26"/>
    <x v="26"/>
    <n v="142"/>
    <x v="19"/>
    <n v="21"/>
    <x v="19"/>
    <n v="2.3587622002911584"/>
    <n v="1"/>
    <n v="366222.799999999"/>
    <n v="9707982.8000000007"/>
    <x v="0"/>
    <s v="TORETE"/>
    <s v="40├ 50"/>
    <s v="Couratari"/>
    <s v="FOD"/>
    <n v="38.833806114422465"/>
    <n v="50"/>
    <x v="0"/>
    <s v="Inferior"/>
    <s v="Não"/>
    <x v="1"/>
    <n v="2.8074752675070699E-4"/>
    <n v="4.1269886432353927E-3"/>
  </r>
  <r>
    <n v="1"/>
    <x v="0"/>
    <n v="60"/>
    <n v="2015"/>
    <x v="19"/>
    <x v="19"/>
    <n v="318"/>
    <x v="208"/>
    <n v="19"/>
    <x v="208"/>
    <n v="10.702765669374511"/>
    <n v="1"/>
    <n v="366222"/>
    <n v="9707968.6999999899"/>
    <x v="4"/>
    <s v="TORA"/>
    <s v="100├ 110"/>
    <s v="Piptadenia"/>
    <s v="FOD"/>
    <n v="39.788735772973837"/>
    <n v="50"/>
    <x v="1"/>
    <s v="Inferior"/>
    <s v="Não"/>
    <x v="1"/>
    <n v="1.40797028839211E-3"/>
    <n v="1.8726004835615061E-2"/>
  </r>
  <r>
    <n v="1"/>
    <x v="0"/>
    <n v="60"/>
    <n v="2016"/>
    <x v="19"/>
    <x v="19"/>
    <n v="304"/>
    <x v="207"/>
    <n v="19"/>
    <x v="207"/>
    <n v="9.7811280418190982"/>
    <n v="1"/>
    <n v="366207.299999999"/>
    <n v="9707942.9000000004"/>
    <x v="4"/>
    <s v="TORA"/>
    <s v="90├ 100"/>
    <s v="Piptadenia"/>
    <s v="FOD"/>
    <n v="39.788735772973837"/>
    <n v="50"/>
    <x v="1"/>
    <s v="Inferior"/>
    <s v="Não"/>
    <x v="1"/>
    <n v="1.2867270101266286E-3"/>
    <n v="1.711346923468416E-2"/>
  </r>
  <r>
    <n v="1"/>
    <x v="0"/>
    <n v="60"/>
    <n v="2017"/>
    <x v="22"/>
    <x v="22"/>
    <n v="315"/>
    <x v="133"/>
    <n v="23"/>
    <x v="133"/>
    <n v="12.712680128776119"/>
    <n v="1"/>
    <n v="366411.59999999899"/>
    <n v="9707821.8000000007"/>
    <x v="4"/>
    <s v="TORA"/>
    <s v="100├ 110"/>
    <s v="Hymenaea"/>
    <s v="FOD"/>
    <n v="41.38028520389279"/>
    <n v="51.38028520389279"/>
    <x v="1"/>
    <s v="Inferior"/>
    <s v="Não"/>
    <x v="1"/>
    <n v="1.3815301201070673E-3"/>
    <n v="2.2242634933723787E-2"/>
  </r>
  <r>
    <n v="1"/>
    <x v="0"/>
    <n v="60"/>
    <n v="2018"/>
    <x v="45"/>
    <x v="45"/>
    <n v="138"/>
    <x v="210"/>
    <n v="17"/>
    <x v="210"/>
    <n v="1.8034133080640222"/>
    <n v="1"/>
    <n v="366404.09999999899"/>
    <n v="9707816.0999999903"/>
    <x v="0"/>
    <s v="TORETE"/>
    <s v="40├ 50"/>
    <s v="Mezilaurus"/>
    <s v="FOD"/>
    <n v="41.38028520389279"/>
    <n v="51.38028520389279"/>
    <x v="0"/>
    <s v="Inferior"/>
    <s v="Não"/>
    <x v="0"/>
    <n v="2.651535359770117E-4"/>
    <n v="3.1553270781264392E-3"/>
  </r>
  <r>
    <n v="1"/>
    <x v="0"/>
    <n v="60"/>
    <n v="2019"/>
    <x v="64"/>
    <x v="64"/>
    <n v="236"/>
    <x v="120"/>
    <n v="18"/>
    <x v="120"/>
    <n v="5.5845050375811081"/>
    <n v="1"/>
    <n v="366456.59999999899"/>
    <n v="9707759"/>
    <x v="4"/>
    <s v="TORA"/>
    <s v="70├ 80"/>
    <s v="Cedrelinga"/>
    <s v="FOD"/>
    <n v="38.515496228238675"/>
    <n v="50"/>
    <x v="1"/>
    <s v="Inferior"/>
    <s v="Não"/>
    <x v="1"/>
    <n v="7.7546688404619025E-4"/>
    <n v="9.770882738981997E-3"/>
  </r>
  <r>
    <n v="1"/>
    <x v="0"/>
    <n v="60"/>
    <n v="2020"/>
    <x v="53"/>
    <x v="53"/>
    <n v="240"/>
    <x v="71"/>
    <n v="19"/>
    <x v="71"/>
    <n v="6.0962709401919595"/>
    <n v="1"/>
    <n v="366466"/>
    <n v="9707761.4000000004"/>
    <x v="4"/>
    <s v="TORA"/>
    <s v="70├ 80"/>
    <s v="Enterolobium"/>
    <s v="FOD"/>
    <n v="42.971834634811742"/>
    <n v="52.971834634811742"/>
    <x v="1"/>
    <s v="Inferior"/>
    <s v="Não"/>
    <x v="1"/>
    <n v="8.0197666836147232E-4"/>
    <n v="1.0666289689207581E-2"/>
  </r>
  <r>
    <n v="1"/>
    <x v="0"/>
    <n v="60"/>
    <n v="2021"/>
    <x v="63"/>
    <x v="63"/>
    <n v="170"/>
    <x v="12"/>
    <n v="18"/>
    <x v="12"/>
    <n v="2.8977340488741388"/>
    <n v="1"/>
    <n v="366503"/>
    <n v="9707728.1999999899"/>
    <x v="4"/>
    <s v="TORA"/>
    <s v="50├ 60"/>
    <s v="Ocotea"/>
    <s v="FOD"/>
    <n v="39.470425886790046"/>
    <n v="50"/>
    <x v="1"/>
    <s v="Inferior"/>
    <s v="Não"/>
    <x v="1"/>
    <n v="4.0238065478553035E-4"/>
    <n v="5.069996250297683E-3"/>
  </r>
  <r>
    <n v="1"/>
    <x v="0"/>
    <n v="60"/>
    <n v="2022"/>
    <x v="26"/>
    <x v="26"/>
    <n v="171"/>
    <x v="141"/>
    <n v="19"/>
    <x v="141"/>
    <n v="3.0948100444818243"/>
    <n v="1"/>
    <n v="366506.59999999899"/>
    <n v="9707726.3000000007"/>
    <x v="4"/>
    <s v="TORA"/>
    <s v="50├ 60"/>
    <s v="Couratari"/>
    <s v="FOD"/>
    <n v="38.833806114422465"/>
    <n v="50"/>
    <x v="1"/>
    <s v="Inferior"/>
    <s v="Não"/>
    <x v="1"/>
    <n v="4.0712846804787865E-4"/>
    <n v="5.4148086250367855E-3"/>
  </r>
  <r>
    <n v="1"/>
    <x v="0"/>
    <n v="60"/>
    <n v="2023"/>
    <x v="26"/>
    <x v="26"/>
    <n v="304"/>
    <x v="207"/>
    <n v="24"/>
    <x v="207"/>
    <n v="12.355109105455702"/>
    <n v="1"/>
    <n v="366595.9"/>
    <n v="9707635.1999999899"/>
    <x v="4"/>
    <s v="TORA"/>
    <s v="90├ 100"/>
    <s v="Couratari"/>
    <s v="FOD"/>
    <n v="38.833806114422465"/>
    <n v="50"/>
    <x v="1"/>
    <s v="Inferior"/>
    <s v="Não"/>
    <x v="1"/>
    <n v="1.2867270101266286E-3"/>
    <n v="2.1617013770127359E-2"/>
  </r>
  <r>
    <n v="1"/>
    <x v="0"/>
    <n v="60"/>
    <n v="2024"/>
    <x v="6"/>
    <x v="6"/>
    <n v="306"/>
    <x v="199"/>
    <n v="16"/>
    <x v="199"/>
    <n v="8.3454740607575175"/>
    <n v="1"/>
    <n v="366614.9"/>
    <n v="9707579.5"/>
    <x v="1"/>
    <s v="TORA"/>
    <s v="90├ 100"/>
    <s v="Dimorphandra"/>
    <s v="FOD"/>
    <n v="39.788735772973837"/>
    <n v="50"/>
    <x v="1"/>
    <s v="Inferior"/>
    <s v="Não"/>
    <x v="0"/>
    <n v="1.3037133215051181E-3"/>
    <n v="1.4601589200857322E-2"/>
  </r>
  <r>
    <n v="1"/>
    <x v="0"/>
    <n v="60"/>
    <n v="2025"/>
    <x v="42"/>
    <x v="42"/>
    <n v="560"/>
    <x v="286"/>
    <n v="17"/>
    <x v="286"/>
    <n v="29.697039141402932"/>
    <n v="1"/>
    <n v="366675"/>
    <n v="9707567.5999999903"/>
    <x v="1"/>
    <s v="TORA"/>
    <s v="170├ 180"/>
    <s v="Anacardium"/>
    <s v="FOD"/>
    <n v="57.295779513082323"/>
    <n v="67.295779513082323"/>
    <x v="1"/>
    <s v="Inferior"/>
    <s v="Não"/>
    <x v="0"/>
    <n v="4.3663174166346814E-3"/>
    <n v="5.195917725795271E-2"/>
  </r>
  <r>
    <n v="1"/>
    <x v="0"/>
    <n v="60"/>
    <n v="2026"/>
    <x v="26"/>
    <x v="26"/>
    <n v="209"/>
    <x v="140"/>
    <n v="25"/>
    <x v="140"/>
    <n v="6.0830411855474456"/>
    <n v="1"/>
    <n v="366698.4"/>
    <n v="9707522.6999999899"/>
    <x v="4"/>
    <s v="TORA"/>
    <s v="60├ 70"/>
    <s v="Couratari"/>
    <s v="FOD"/>
    <n v="38.833806114422465"/>
    <n v="50"/>
    <x v="1"/>
    <s v="Inferior"/>
    <s v="Não"/>
    <x v="1"/>
    <n v="6.0817956338016449E-4"/>
    <n v="1.0643142359152877E-2"/>
  </r>
  <r>
    <n v="1"/>
    <x v="0"/>
    <n v="60"/>
    <n v="2027"/>
    <x v="50"/>
    <x v="50"/>
    <n v="190"/>
    <x v="41"/>
    <n v="21"/>
    <x v="41"/>
    <n v="4.2229376825288041"/>
    <n v="1"/>
    <n v="366732.7"/>
    <n v="9707486.9000000004"/>
    <x v="1"/>
    <s v="TORA"/>
    <s v="60├ 70"/>
    <s v="Simarouba"/>
    <s v="FOD"/>
    <n v="42.335214862444161"/>
    <n v="52.335214862444161"/>
    <x v="1"/>
    <s v="Inferior"/>
    <s v="Não"/>
    <x v="0"/>
    <n v="5.0262773833071434E-4"/>
    <n v="7.388627753461499E-3"/>
  </r>
  <r>
    <n v="1"/>
    <x v="0"/>
    <n v="60"/>
    <n v="2028"/>
    <x v="15"/>
    <x v="15"/>
    <n v="231"/>
    <x v="44"/>
    <n v="23"/>
    <x v="44"/>
    <n v="6.8365968692529346"/>
    <n v="1"/>
    <n v="366791"/>
    <n v="9707467.5"/>
    <x v="4"/>
    <s v="TORA"/>
    <s v="70├ 80"/>
    <s v="Lecythis"/>
    <s v="FOD"/>
    <n v="38.833806114422465"/>
    <n v="50"/>
    <x v="1"/>
    <s v="Inferior"/>
    <s v="Não"/>
    <x v="1"/>
    <n v="7.4295619792424516E-4"/>
    <n v="1.1961594786580345E-2"/>
  </r>
  <r>
    <n v="1"/>
    <x v="0"/>
    <n v="60"/>
    <n v="2029"/>
    <x v="19"/>
    <x v="19"/>
    <n v="214"/>
    <x v="95"/>
    <n v="12"/>
    <x v="95"/>
    <n v="3.0612371050113039"/>
    <n v="1"/>
    <n v="366858.5"/>
    <n v="9707408.0999999903"/>
    <x v="4"/>
    <s v="TORA"/>
    <s v="60├ 70"/>
    <s v="Piptadenia"/>
    <s v="FOD"/>
    <n v="39.788735772973837"/>
    <n v="50"/>
    <x v="1"/>
    <s v="Inferior"/>
    <s v="Não"/>
    <x v="1"/>
    <n v="6.3762714417156204E-4"/>
    <n v="5.3560680110411214E-3"/>
  </r>
  <r>
    <n v="1"/>
    <x v="0"/>
    <n v="60"/>
    <n v="2030"/>
    <x v="15"/>
    <x v="15"/>
    <n v="198"/>
    <x v="177"/>
    <n v="21"/>
    <x v="177"/>
    <n v="4.5860401358963783"/>
    <n v="1"/>
    <n v="366864.2"/>
    <n v="9707399.0999999903"/>
    <x v="4"/>
    <s v="TORA"/>
    <s v="60├ 70"/>
    <s v="Lecythis"/>
    <s v="FOD"/>
    <n v="38.833806114422465"/>
    <n v="50"/>
    <x v="1"/>
    <s v="Inferior"/>
    <s v="Não"/>
    <x v="1"/>
    <n v="5.4584536990352696E-4"/>
    <n v="8.0239269375818462E-3"/>
  </r>
  <r>
    <n v="1"/>
    <x v="0"/>
    <n v="60"/>
    <n v="2031"/>
    <x v="26"/>
    <x v="26"/>
    <n v="165"/>
    <x v="7"/>
    <n v="19"/>
    <x v="7"/>
    <n v="2.8814405615751055"/>
    <n v="1"/>
    <n v="366934.59999999899"/>
    <n v="9707334.1999999899"/>
    <x v="4"/>
    <s v="TORA"/>
    <s v="50├ 60"/>
    <s v="Couratari"/>
    <s v="FOD"/>
    <n v="38.833806114422465"/>
    <n v="50"/>
    <x v="1"/>
    <s v="Inferior"/>
    <s v="Não"/>
    <x v="1"/>
    <n v="3.7905928465522713E-4"/>
    <n v="5.0414884859145198E-3"/>
  </r>
  <r>
    <n v="1"/>
    <x v="0"/>
    <n v="60"/>
    <n v="2032"/>
    <x v="3"/>
    <x v="3"/>
    <n v="140"/>
    <x v="36"/>
    <n v="15"/>
    <x v="36"/>
    <n v="1.6377043644156026"/>
    <n v="1"/>
    <n v="366947.299999999"/>
    <n v="9707322.9000000004"/>
    <x v="0"/>
    <s v="TORETE"/>
    <s v="40├ 50"/>
    <s v="Inga"/>
    <s v="FOD"/>
    <n v="41.38028520389279"/>
    <n v="51.38028520389279"/>
    <x v="0"/>
    <s v="Inferior"/>
    <s v="Não"/>
    <x v="0"/>
    <n v="2.7289483853966759E-4"/>
    <n v="2.8653958046665094E-3"/>
  </r>
  <r>
    <n v="1"/>
    <x v="0"/>
    <n v="60"/>
    <n v="2033"/>
    <x v="39"/>
    <x v="39"/>
    <n v="479"/>
    <x v="230"/>
    <n v="24"/>
    <x v="230"/>
    <n v="30.67400221027594"/>
    <n v="1"/>
    <n v="366979.299999999"/>
    <n v="9707289.0999999903"/>
    <x v="3"/>
    <s v="TORA"/>
    <s v="150├ 160"/>
    <s v="Bertholletia"/>
    <s v="FOD"/>
    <n v="41.38028520389279"/>
    <n v="51.38028520389279"/>
    <x v="1"/>
    <s v="Inferior"/>
    <s v="Protegida"/>
    <x v="0"/>
    <n v="3.1945543188459115E-3"/>
    <n v="5.3668512556611307E-2"/>
  </r>
  <r>
    <n v="1"/>
    <x v="0"/>
    <n v="60"/>
    <n v="2034"/>
    <x v="5"/>
    <x v="5"/>
    <n v="180"/>
    <x v="22"/>
    <n v="16"/>
    <x v="22"/>
    <n v="2.887707287459349"/>
    <n v="1"/>
    <n v="367046.09999999899"/>
    <n v="9707237.1999999899"/>
    <x v="4"/>
    <s v="TORA"/>
    <s v="50├ 60"/>
    <s v="Tachigali"/>
    <s v="FOD"/>
    <n v="39.152116000606256"/>
    <n v="50"/>
    <x v="1"/>
    <s v="Inferior"/>
    <s v="Não"/>
    <x v="1"/>
    <n v="4.5111187595332813E-4"/>
    <n v="5.0524530106772752E-3"/>
  </r>
  <r>
    <n v="1"/>
    <x v="0"/>
    <n v="60"/>
    <n v="2035"/>
    <x v="5"/>
    <x v="5"/>
    <n v="160"/>
    <x v="1"/>
    <n v="18"/>
    <x v="1"/>
    <n v="2.5668509221860885"/>
    <n v="1"/>
    <n v="367040.299999999"/>
    <n v="9707218.1999999899"/>
    <x v="4"/>
    <s v="TORA"/>
    <s v="50├ 60"/>
    <s v="Tachigali"/>
    <s v="FOD"/>
    <n v="39.152116000606256"/>
    <n v="50"/>
    <x v="1"/>
    <s v="Inferior"/>
    <s v="Não"/>
    <x v="1"/>
    <n v="3.5643407482732108E-4"/>
    <n v="4.491069342824245E-3"/>
  </r>
  <r>
    <n v="1"/>
    <x v="0"/>
    <n v="60"/>
    <n v="2036"/>
    <x v="19"/>
    <x v="19"/>
    <n v="187"/>
    <x v="63"/>
    <n v="20"/>
    <x v="63"/>
    <n v="3.8958424434863406"/>
    <n v="1"/>
    <n v="367050.799999999"/>
    <n v="9707230.3000000007"/>
    <x v="4"/>
    <s v="TORA"/>
    <s v="50├ 60"/>
    <s v="Piptadenia"/>
    <s v="FOD"/>
    <n v="39.788735772973837"/>
    <n v="50"/>
    <x v="1"/>
    <s v="Inferior"/>
    <s v="Não"/>
    <x v="1"/>
    <n v="4.8688059229049158E-4"/>
    <n v="6.8163282920668819E-3"/>
  </r>
  <r>
    <n v="1"/>
    <x v="0"/>
    <n v="60"/>
    <n v="2037"/>
    <x v="18"/>
    <x v="18"/>
    <n v="142"/>
    <x v="19"/>
    <n v="14"/>
    <x v="19"/>
    <n v="1.5725081335274387"/>
    <n v="3"/>
    <n v="367044.59999999899"/>
    <n v="9707215.6999999899"/>
    <x v="0"/>
    <s v="TORETE"/>
    <s v="40├ 50"/>
    <s v="Coutarea"/>
    <s v="FOD"/>
    <n v="40.425355545341418"/>
    <n v="50.425355545341418"/>
    <x v="0"/>
    <s v="Inferior"/>
    <s v="Não"/>
    <x v="0"/>
    <n v="2.8074752675070699E-4"/>
    <n v="2.7513257621569285E-3"/>
  </r>
  <r>
    <n v="1"/>
    <x v="0"/>
    <n v="60"/>
    <n v="2038"/>
    <x v="3"/>
    <x v="3"/>
    <n v="186"/>
    <x v="24"/>
    <n v="17"/>
    <x v="24"/>
    <n v="3.27614402466829"/>
    <n v="2"/>
    <n v="367039.2"/>
    <n v="9707200.4000000004"/>
    <x v="1"/>
    <s v="TORA"/>
    <s v="50├ 60"/>
    <s v="Inga"/>
    <s v="FOD"/>
    <n v="41.38028520389279"/>
    <n v="51.38028520389279"/>
    <x v="1"/>
    <s v="Inferior"/>
    <s v="Não"/>
    <x v="0"/>
    <n v="4.8168723643460915E-4"/>
    <n v="5.7320781135718488E-3"/>
  </r>
  <r>
    <n v="1"/>
    <x v="0"/>
    <n v="60"/>
    <n v="2039"/>
    <x v="3"/>
    <x v="3"/>
    <n v="200"/>
    <x v="14"/>
    <n v="18"/>
    <x v="14"/>
    <n v="4.0107045659157619"/>
    <n v="2"/>
    <n v="367038.09999999899"/>
    <n v="9707190.6999999899"/>
    <x v="1"/>
    <s v="TORA"/>
    <s v="60├ 70"/>
    <s v="Inga"/>
    <s v="FOD"/>
    <n v="41.38028520389279"/>
    <n v="51.38028520389279"/>
    <x v="1"/>
    <s v="Inferior"/>
    <s v="Não"/>
    <x v="0"/>
    <n v="5.5692824191768894E-4"/>
    <n v="7.0172958481628809E-3"/>
  </r>
  <r>
    <n v="1"/>
    <x v="0"/>
    <n v="60"/>
    <n v="2040"/>
    <x v="19"/>
    <x v="19"/>
    <n v="213"/>
    <x v="151"/>
    <n v="19"/>
    <x v="151"/>
    <n v="4.8017659077355734"/>
    <n v="1"/>
    <n v="367061.299999999"/>
    <n v="9707221"/>
    <x v="4"/>
    <s v="TORA"/>
    <s v="60├ 70"/>
    <s v="Piptadenia"/>
    <s v="FOD"/>
    <n v="39.788735772973837"/>
    <n v="50"/>
    <x v="1"/>
    <s v="Inferior"/>
    <s v="Não"/>
    <x v="1"/>
    <n v="6.3168193518909092E-4"/>
    <n v="8.4013697380149084E-3"/>
  </r>
  <r>
    <n v="1"/>
    <x v="0"/>
    <n v="61"/>
    <n v="2041"/>
    <x v="41"/>
    <x v="41"/>
    <n v="193"/>
    <x v="60"/>
    <n v="8"/>
    <x v="60"/>
    <n v="1.6599414930644025"/>
    <n v="2"/>
    <n v="367051.299999999"/>
    <n v="9707168.0999999903"/>
    <x v="1"/>
    <s v="TORA"/>
    <s v="60├ 70"/>
    <s v="Qualea"/>
    <s v="FOD"/>
    <n v="40.107045659157627"/>
    <n v="50.107045659157627"/>
    <x v="1"/>
    <s v="Inferior"/>
    <s v="Não"/>
    <x v="0"/>
    <n v="5.1862550207979992E-4"/>
    <n v="2.9043028116468796E-3"/>
  </r>
  <r>
    <n v="1"/>
    <x v="0"/>
    <n v="61"/>
    <n v="2042"/>
    <x v="32"/>
    <x v="32"/>
    <n v="180"/>
    <x v="22"/>
    <n v="15"/>
    <x v="22"/>
    <n v="2.7072255819931397"/>
    <n v="1"/>
    <n v="367027.4"/>
    <n v="9707151.8000000007"/>
    <x v="1"/>
    <s v="TORA"/>
    <s v="50├ 60"/>
    <s v="Cordia"/>
    <s v="FOD"/>
    <n v="42.335214862444161"/>
    <n v="52.335214862444161"/>
    <x v="1"/>
    <s v="Inferior"/>
    <s v="Não"/>
    <x v="0"/>
    <n v="4.5111187595332813E-4"/>
    <n v="4.7366746975099454E-3"/>
  </r>
  <r>
    <n v="1"/>
    <x v="0"/>
    <n v="61"/>
    <n v="2043"/>
    <x v="15"/>
    <x v="15"/>
    <n v="196"/>
    <x v="84"/>
    <n v="20"/>
    <x v="84"/>
    <n v="4.2798674056727748"/>
    <n v="1"/>
    <n v="366996.59999999899"/>
    <n v="9707180.5"/>
    <x v="4"/>
    <s v="TORA"/>
    <s v="60├ 70"/>
    <s v="Lecythis"/>
    <s v="FOD"/>
    <n v="38.833806114422465"/>
    <n v="50"/>
    <x v="1"/>
    <s v="Inferior"/>
    <s v="Não"/>
    <x v="1"/>
    <n v="5.3487388353774844E-4"/>
    <n v="7.4882343695284771E-3"/>
  </r>
  <r>
    <n v="1"/>
    <x v="0"/>
    <n v="61"/>
    <n v="2044"/>
    <x v="41"/>
    <x v="41"/>
    <n v="209"/>
    <x v="140"/>
    <n v="16"/>
    <x v="140"/>
    <n v="3.8931463587503652"/>
    <n v="1"/>
    <n v="366977.4"/>
    <n v="9707180.0999999903"/>
    <x v="1"/>
    <s v="TORA"/>
    <s v="60├ 70"/>
    <s v="Qualea"/>
    <s v="FOD"/>
    <n v="40.107045659157627"/>
    <n v="50.107045659157627"/>
    <x v="1"/>
    <s v="Inferior"/>
    <s v="Não"/>
    <x v="0"/>
    <n v="6.0817956338016449E-4"/>
    <n v="6.8116111098578411E-3"/>
  </r>
  <r>
    <n v="1"/>
    <x v="0"/>
    <n v="61"/>
    <n v="2045"/>
    <x v="34"/>
    <x v="34"/>
    <n v="183"/>
    <x v="127"/>
    <n v="15"/>
    <x v="127"/>
    <n v="2.7982184418323532"/>
    <n v="2"/>
    <n v="366902.09999999899"/>
    <n v="9707251"/>
    <x v="4"/>
    <s v="TORA"/>
    <s v="50├ 60"/>
    <s v="Lecythis"/>
    <s v="FOD"/>
    <n v="40.743665431525208"/>
    <n v="50.743665431525208"/>
    <x v="1"/>
    <s v="Inferior"/>
    <s v="Não"/>
    <x v="1"/>
    <n v="4.6627424733953712E-4"/>
    <n v="4.8958795970651401E-3"/>
  </r>
  <r>
    <n v="1"/>
    <x v="0"/>
    <n v="61"/>
    <n v="2046"/>
    <x v="7"/>
    <x v="7"/>
    <n v="240"/>
    <x v="71"/>
    <n v="18"/>
    <x v="71"/>
    <n v="5.775414574918698"/>
    <n v="2"/>
    <n v="366907.59999999899"/>
    <n v="9707258.1999999899"/>
    <x v="1"/>
    <s v="TORA"/>
    <s v="70├ 80"/>
    <s v="Aspidosperma"/>
    <s v="FOD"/>
    <n v="47.109863155201019"/>
    <n v="57.109863155201019"/>
    <x v="1"/>
    <s v="Inferior"/>
    <s v="Não"/>
    <x v="0"/>
    <n v="8.0197666836147232E-4"/>
    <n v="1.010490602135455E-2"/>
  </r>
  <r>
    <n v="1"/>
    <x v="0"/>
    <n v="61"/>
    <n v="2047"/>
    <x v="5"/>
    <x v="5"/>
    <n v="328"/>
    <x v="247"/>
    <n v="15"/>
    <x v="247"/>
    <n v="8.9893258337391959"/>
    <n v="1"/>
    <n v="366901.2"/>
    <n v="9707274.5999999903"/>
    <x v="4"/>
    <s v="TORA"/>
    <s v="100├ 110"/>
    <s v="Tachigali"/>
    <s v="FOD"/>
    <n v="39.152116000606256"/>
    <n v="50"/>
    <x v="1"/>
    <s v="Inferior"/>
    <s v="Não"/>
    <x v="1"/>
    <n v="1.4979141994618168E-3"/>
    <n v="1.5728099094349073E-2"/>
  </r>
  <r>
    <n v="1"/>
    <x v="0"/>
    <n v="61"/>
    <n v="2048"/>
    <x v="15"/>
    <x v="15"/>
    <n v="207"/>
    <x v="132"/>
    <n v="20"/>
    <x v="132"/>
    <n v="4.7737411095812359"/>
    <n v="1"/>
    <n v="366883.9"/>
    <n v="9707276.5999999903"/>
    <x v="4"/>
    <s v="TORA"/>
    <s v="60├ 70"/>
    <s v="Lecythis"/>
    <s v="FOD"/>
    <n v="38.833806114422465"/>
    <n v="50"/>
    <x v="1"/>
    <s v="Inferior"/>
    <s v="Não"/>
    <x v="1"/>
    <n v="5.9659545594827642E-4"/>
    <n v="8.3523363832758695E-3"/>
  </r>
  <r>
    <n v="1"/>
    <x v="0"/>
    <n v="61"/>
    <n v="2049"/>
    <x v="34"/>
    <x v="34"/>
    <n v="175"/>
    <x v="13"/>
    <n v="15"/>
    <x v="13"/>
    <n v="2.5589130693993796"/>
    <n v="1"/>
    <n v="366877.799999999"/>
    <n v="9707268.5999999903"/>
    <x v="4"/>
    <s v="TORA"/>
    <s v="50├ 60"/>
    <s v="Lecythis"/>
    <s v="FOD"/>
    <n v="40.743665431525208"/>
    <n v="50.743665431525208"/>
    <x v="1"/>
    <s v="Inferior"/>
    <s v="Não"/>
    <x v="1"/>
    <n v="4.2639818521823071E-4"/>
    <n v="4.4771809447914212E-3"/>
  </r>
  <r>
    <n v="1"/>
    <x v="0"/>
    <n v="61"/>
    <n v="2050"/>
    <x v="19"/>
    <x v="19"/>
    <n v="307"/>
    <x v="226"/>
    <n v="18"/>
    <x v="226"/>
    <n v="9.4501223658248676"/>
    <n v="1"/>
    <n v="366879.09999999899"/>
    <n v="9707283.5"/>
    <x v="4"/>
    <s v="TORA"/>
    <s v="90├ 100"/>
    <s v="Piptadenia"/>
    <s v="FOD"/>
    <n v="39.788735772973837"/>
    <n v="50"/>
    <x v="1"/>
    <s v="Inferior"/>
    <s v="Não"/>
    <x v="1"/>
    <n v="1.3122482468125069E-3"/>
    <n v="1.6534327909837585E-2"/>
  </r>
  <r>
    <n v="1"/>
    <x v="0"/>
    <n v="61"/>
    <n v="2051"/>
    <x v="10"/>
    <x v="10"/>
    <n v="175"/>
    <x v="13"/>
    <n v="18"/>
    <x v="13"/>
    <n v="3.0706956832792556"/>
    <n v="1"/>
    <n v="366884"/>
    <n v="9707289.9000000004"/>
    <x v="4"/>
    <s v="TORA"/>
    <s v="50├ 60"/>
    <s v="Astronium"/>
    <s v="FOD"/>
    <n v="40.107045659157627"/>
    <n v="50.107045659157627"/>
    <x v="1"/>
    <s v="Inferior"/>
    <s v="Não"/>
    <x v="1"/>
    <n v="4.2639818521823071E-4"/>
    <n v="5.3726171337497063E-3"/>
  </r>
  <r>
    <n v="1"/>
    <x v="0"/>
    <n v="61"/>
    <n v="2052"/>
    <x v="30"/>
    <x v="30"/>
    <n v="297"/>
    <x v="134"/>
    <n v="23"/>
    <x v="134"/>
    <n v="11.30131319203036"/>
    <n v="1"/>
    <n v="366888.299999999"/>
    <n v="9707295.5"/>
    <x v="4"/>
    <s v="TORA"/>
    <s v="90├ 100"/>
    <s v="Apuleia"/>
    <s v="FOD"/>
    <n v="39.788735772973837"/>
    <n v="50"/>
    <x v="1"/>
    <s v="Inferior"/>
    <s v="Não"/>
    <x v="1"/>
    <n v="1.2281520822829358E-3"/>
    <n v="1.9773248524755264E-2"/>
  </r>
  <r>
    <n v="1"/>
    <x v="0"/>
    <n v="61"/>
    <n v="2053"/>
    <x v="19"/>
    <x v="19"/>
    <n v="154"/>
    <x v="111"/>
    <n v="14"/>
    <x v="111"/>
    <n v="1.8495141288800208"/>
    <n v="1"/>
    <n v="366896.2"/>
    <n v="9707305.8000000007"/>
    <x v="0"/>
    <s v="TORETE"/>
    <s v="40├ 50"/>
    <s v="Piptadenia"/>
    <s v="FOD"/>
    <n v="39.788735772973837"/>
    <n v="50"/>
    <x v="0"/>
    <s v="Inferior"/>
    <s v="Não"/>
    <x v="1"/>
    <n v="3.3020275463299778E-4"/>
    <n v="3.2359869954033784E-3"/>
  </r>
  <r>
    <n v="1"/>
    <x v="0"/>
    <n v="61"/>
    <n v="2054"/>
    <x v="3"/>
    <x v="3"/>
    <n v="230"/>
    <x v="40"/>
    <n v="13"/>
    <x v="40"/>
    <n v="3.8307799027503755"/>
    <n v="2"/>
    <n v="366891.799999999"/>
    <n v="9707313.3000000007"/>
    <x v="1"/>
    <s v="TORA"/>
    <s v="70├ 80"/>
    <s v="Inga"/>
    <s v="FOD"/>
    <n v="41.38028520389279"/>
    <n v="51.38028520389279"/>
    <x v="1"/>
    <s v="Inferior"/>
    <s v="Não"/>
    <x v="0"/>
    <n v="7.3653759993614395E-4"/>
    <n v="6.7024921594189086E-3"/>
  </r>
  <r>
    <n v="1"/>
    <x v="0"/>
    <n v="61"/>
    <n v="2055"/>
    <x v="75"/>
    <x v="75"/>
    <n v="238"/>
    <x v="125"/>
    <n v="20"/>
    <x v="125"/>
    <n v="6.3106208175481244"/>
    <n v="1"/>
    <n v="366862.59999999899"/>
    <n v="9707306.1999999899"/>
    <x v="1"/>
    <s v="TORA"/>
    <s v="70├ 80"/>
    <s v="Copaifera"/>
    <s v="FOD"/>
    <n v="51.884511447957884"/>
    <n v="61.884511447957884"/>
    <x v="1"/>
    <s v="Inferior"/>
    <s v="Não"/>
    <x v="0"/>
    <n v="7.886660833796395E-4"/>
    <n v="1.1041325167314953E-2"/>
  </r>
  <r>
    <n v="1"/>
    <x v="0"/>
    <n v="61"/>
    <n v="2056"/>
    <x v="30"/>
    <x v="30"/>
    <n v="210"/>
    <x v="87"/>
    <n v="18"/>
    <x v="87"/>
    <n v="4.4218017839221266"/>
    <n v="1"/>
    <n v="366831.5"/>
    <n v="9707323.1999999899"/>
    <x v="4"/>
    <s v="TORA"/>
    <s v="60├ 70"/>
    <s v="Apuleia"/>
    <s v="FOD"/>
    <n v="39.788735772973837"/>
    <n v="50"/>
    <x v="1"/>
    <s v="Inferior"/>
    <s v="Não"/>
    <x v="1"/>
    <n v="6.1401338671425204E-4"/>
    <n v="7.7365686725995742E-3"/>
  </r>
  <r>
    <n v="1"/>
    <x v="0"/>
    <n v="61"/>
    <n v="2057"/>
    <x v="26"/>
    <x v="26"/>
    <n v="235"/>
    <x v="165"/>
    <n v="22"/>
    <x v="165"/>
    <n v="6.7677854338324392"/>
    <n v="1"/>
    <n v="366737.2"/>
    <n v="9707413.5999999903"/>
    <x v="4"/>
    <s v="TORA"/>
    <s v="70├ 80"/>
    <s v="Couratari"/>
    <s v="FOD"/>
    <n v="38.833806114422465"/>
    <n v="50"/>
    <x v="1"/>
    <s v="Inferior"/>
    <s v="Não"/>
    <x v="1"/>
    <n v="7.6890905399760946E-4"/>
    <n v="1.1841199431563186E-2"/>
  </r>
  <r>
    <n v="1"/>
    <x v="0"/>
    <n v="61"/>
    <n v="2058"/>
    <x v="15"/>
    <x v="15"/>
    <n v="209"/>
    <x v="140"/>
    <n v="16"/>
    <x v="140"/>
    <n v="3.8931463587503652"/>
    <n v="2"/>
    <n v="366740.2"/>
    <n v="9707417.5999999903"/>
    <x v="4"/>
    <s v="TORA"/>
    <s v="60├ 70"/>
    <s v="Lecythis"/>
    <s v="FOD"/>
    <n v="38.833806114422465"/>
    <n v="50"/>
    <x v="1"/>
    <s v="Inferior"/>
    <s v="Não"/>
    <x v="1"/>
    <n v="6.0817956338016449E-4"/>
    <n v="6.8116111098578411E-3"/>
  </r>
  <r>
    <n v="1"/>
    <x v="0"/>
    <n v="61"/>
    <n v="2059"/>
    <x v="5"/>
    <x v="5"/>
    <n v="238"/>
    <x v="125"/>
    <n v="16"/>
    <x v="125"/>
    <n v="5.048496654038499"/>
    <n v="1"/>
    <n v="366742"/>
    <n v="9707420"/>
    <x v="4"/>
    <s v="TORA"/>
    <s v="70├ 80"/>
    <s v="Tachigali"/>
    <s v="FOD"/>
    <n v="39.152116000606256"/>
    <n v="50"/>
    <x v="1"/>
    <s v="Inferior"/>
    <s v="Não"/>
    <x v="1"/>
    <n v="7.886660833796395E-4"/>
    <n v="8.833060133851961E-3"/>
  </r>
  <r>
    <n v="1"/>
    <x v="0"/>
    <n v="61"/>
    <n v="2060"/>
    <x v="7"/>
    <x v="7"/>
    <n v="213"/>
    <x v="151"/>
    <n v="12"/>
    <x v="151"/>
    <n v="3.0326942575172042"/>
    <n v="2"/>
    <n v="366732.59999999899"/>
    <n v="9707440.5"/>
    <x v="1"/>
    <s v="TORA"/>
    <s v="60├ 70"/>
    <s v="Aspidosperma"/>
    <s v="FOD"/>
    <n v="47.109863155201019"/>
    <n v="57.109863155201019"/>
    <x v="1"/>
    <s v="Inferior"/>
    <s v="Não"/>
    <x v="0"/>
    <n v="6.3168193518909092E-4"/>
    <n v="5.3061282555883632E-3"/>
  </r>
  <r>
    <n v="1"/>
    <x v="0"/>
    <n v="61"/>
    <n v="2061"/>
    <x v="27"/>
    <x v="27"/>
    <n v="140"/>
    <x v="36"/>
    <n v="12"/>
    <x v="36"/>
    <n v="1.3101634915324822"/>
    <n v="1"/>
    <n v="366725.4"/>
    <n v="9707459.9000000004"/>
    <x v="0"/>
    <s v="TORETE"/>
    <s v="40├ 50"/>
    <s v="Parahancornia"/>
    <s v="FOD"/>
    <n v="39.788735772973837"/>
    <n v="50"/>
    <x v="0"/>
    <s v="Inferior"/>
    <s v="Não"/>
    <x v="0"/>
    <n v="2.7289483853966759E-4"/>
    <n v="2.2923166437332078E-3"/>
  </r>
  <r>
    <n v="1"/>
    <x v="0"/>
    <n v="61"/>
    <n v="2062"/>
    <x v="15"/>
    <x v="15"/>
    <n v="158"/>
    <x v="212"/>
    <n v="18"/>
    <x v="212"/>
    <n v="2.503080719588028"/>
    <n v="1"/>
    <n v="366723.9"/>
    <n v="9707461.1999999899"/>
    <x v="4"/>
    <s v="TORA"/>
    <s v="50├ 60"/>
    <s v="Lecythis"/>
    <s v="FOD"/>
    <n v="38.833806114422465"/>
    <n v="50"/>
    <x v="1"/>
    <s v="Inferior"/>
    <s v="Não"/>
    <x v="1"/>
    <n v="3.4757891578082983E-4"/>
    <n v="4.3794943388384558E-3"/>
  </r>
  <r>
    <n v="1"/>
    <x v="0"/>
    <n v="61"/>
    <n v="2063"/>
    <x v="77"/>
    <x v="77"/>
    <n v="167"/>
    <x v="102"/>
    <n v="18"/>
    <x v="102"/>
    <n v="2.7963634909706179"/>
    <n v="1"/>
    <n v="366618.4"/>
    <n v="9707560.8000000007"/>
    <x v="0"/>
    <s v="TORA"/>
    <s v="50├ 60"/>
    <s v="Vatairea"/>
    <s v="FOD"/>
    <n v="50.929581789406512"/>
    <n v="60.929581789406512"/>
    <x v="0"/>
    <s v="Inferior"/>
    <s v="Não"/>
    <x v="0"/>
    <n v="3.8830429347106078E-4"/>
    <n v="4.8926340977353657E-3"/>
  </r>
  <r>
    <n v="1"/>
    <x v="0"/>
    <n v="61"/>
    <n v="2064"/>
    <x v="53"/>
    <x v="53"/>
    <n v="198"/>
    <x v="177"/>
    <n v="16"/>
    <x v="177"/>
    <n v="3.4941258178258114"/>
    <n v="1"/>
    <n v="366601.799999999"/>
    <n v="9707554"/>
    <x v="4"/>
    <s v="TORA"/>
    <s v="60├ 70"/>
    <s v="Enterolobium"/>
    <s v="FOD"/>
    <n v="42.971834634811742"/>
    <n v="52.971834634811742"/>
    <x v="1"/>
    <s v="Inferior"/>
    <s v="Não"/>
    <x v="1"/>
    <n v="5.4584536990352696E-4"/>
    <n v="6.1134681429195013E-3"/>
  </r>
  <r>
    <n v="1"/>
    <x v="0"/>
    <n v="61"/>
    <n v="2065"/>
    <x v="13"/>
    <x v="13"/>
    <n v="246"/>
    <x v="59"/>
    <n v="24"/>
    <x v="59"/>
    <n v="8.0903932503652758"/>
    <n v="1"/>
    <n v="366587.4"/>
    <n v="9707546.6999999899"/>
    <x v="1"/>
    <s v="TORA"/>
    <s v="70├ 80"/>
    <s v="Handroanthus"/>
    <s v="FOD"/>
    <n v="49.656342244671343"/>
    <n v="70"/>
    <x v="1"/>
    <s v="Inferior"/>
    <s v="Vulneravel"/>
    <x v="0"/>
    <n v="8.4257673719727181E-4"/>
    <n v="1.4155289184914164E-2"/>
  </r>
  <r>
    <n v="1"/>
    <x v="0"/>
    <n v="61"/>
    <n v="2066"/>
    <x v="26"/>
    <x v="26"/>
    <n v="243"/>
    <x v="105"/>
    <n v="23"/>
    <x v="105"/>
    <n v="7.5653418888798285"/>
    <n v="1"/>
    <n v="366586.09999999899"/>
    <n v="9707545.0999999903"/>
    <x v="4"/>
    <s v="TORA"/>
    <s v="70├ 80"/>
    <s v="Couratari"/>
    <s v="FOD"/>
    <n v="38.833806114422465"/>
    <n v="50"/>
    <x v="1"/>
    <s v="Inferior"/>
    <s v="Não"/>
    <x v="1"/>
    <n v="8.2215139392494054E-4"/>
    <n v="1.3236637442191541E-2"/>
  </r>
  <r>
    <n v="1"/>
    <x v="0"/>
    <n v="61"/>
    <n v="2067"/>
    <x v="77"/>
    <x v="77"/>
    <n v="360"/>
    <x v="145"/>
    <n v="25"/>
    <x v="145"/>
    <n v="18.048170546620931"/>
    <n v="1"/>
    <n v="366582.9"/>
    <n v="9707557.4000000004"/>
    <x v="1"/>
    <s v="TORA"/>
    <s v="110├ 120"/>
    <s v="Vatairea"/>
    <s v="FOD"/>
    <n v="50.929581789406512"/>
    <n v="60.929581789406512"/>
    <x v="1"/>
    <s v="Inferior"/>
    <s v="Não"/>
    <x v="0"/>
    <n v="1.8044475038133125E-3"/>
    <n v="3.1577831316732967E-2"/>
  </r>
  <r>
    <n v="1"/>
    <x v="0"/>
    <n v="61"/>
    <n v="2068"/>
    <x v="5"/>
    <x v="5"/>
    <n v="320"/>
    <x v="57"/>
    <n v="18"/>
    <x v="57"/>
    <n v="10.267403688744354"/>
    <n v="1"/>
    <n v="366568.299999999"/>
    <n v="9707559.5999999903"/>
    <x v="4"/>
    <s v="TORA"/>
    <s v="100├ 110"/>
    <s v="Tachigali"/>
    <s v="FOD"/>
    <n v="39.152116000606256"/>
    <n v="50"/>
    <x v="1"/>
    <s v="Inferior"/>
    <s v="Não"/>
    <x v="1"/>
    <n v="1.4257362993092843E-3"/>
    <n v="1.796427737129698E-2"/>
  </r>
  <r>
    <n v="1"/>
    <x v="0"/>
    <n v="61"/>
    <n v="2069"/>
    <x v="26"/>
    <x v="26"/>
    <n v="163"/>
    <x v="237"/>
    <n v="17"/>
    <x v="237"/>
    <n v="2.5160096713900972"/>
    <n v="1"/>
    <n v="366564.9"/>
    <n v="9707566.6999999899"/>
    <x v="4"/>
    <s v="TORA"/>
    <s v="50├ 60"/>
    <s v="Couratari"/>
    <s v="FOD"/>
    <n v="38.833806114422465"/>
    <n v="50"/>
    <x v="1"/>
    <s v="Inferior"/>
    <s v="Não"/>
    <x v="1"/>
    <n v="3.69925661487777E-4"/>
    <n v="4.4021153717045455E-3"/>
  </r>
  <r>
    <n v="1"/>
    <x v="0"/>
    <n v="61"/>
    <n v="2070"/>
    <x v="41"/>
    <x v="41"/>
    <n v="187"/>
    <x v="63"/>
    <n v="15"/>
    <x v="63"/>
    <n v="2.9218818326147558"/>
    <n v="1"/>
    <n v="366561.799999999"/>
    <n v="9707562.6999999899"/>
    <x v="1"/>
    <s v="TORA"/>
    <s v="50├ 60"/>
    <s v="Qualea"/>
    <s v="FOD"/>
    <n v="40.107045659157627"/>
    <n v="50.107045659157627"/>
    <x v="1"/>
    <s v="Inferior"/>
    <s v="Não"/>
    <x v="0"/>
    <n v="4.8688059229049158E-4"/>
    <n v="5.1122462190501617E-3"/>
  </r>
  <r>
    <n v="1"/>
    <x v="0"/>
    <n v="61"/>
    <n v="2071"/>
    <x v="26"/>
    <x v="26"/>
    <n v="280"/>
    <x v="70"/>
    <n v="23"/>
    <x v="70"/>
    <n v="10.044586768415698"/>
    <n v="1"/>
    <n v="366558.799999999"/>
    <n v="9707558.6999999899"/>
    <x v="4"/>
    <s v="TORA"/>
    <s v="80├ 90"/>
    <s v="Couratari"/>
    <s v="FOD"/>
    <n v="38.833806114422465"/>
    <n v="50"/>
    <x v="1"/>
    <s v="Inferior"/>
    <s v="Não"/>
    <x v="1"/>
    <n v="1.0915793541586703E-3"/>
    <n v="1.7574427601954594E-2"/>
  </r>
  <r>
    <n v="1"/>
    <x v="0"/>
    <n v="61"/>
    <n v="2072"/>
    <x v="7"/>
    <x v="7"/>
    <n v="280"/>
    <x v="70"/>
    <n v="24"/>
    <x v="70"/>
    <n v="10.481307932259858"/>
    <n v="3"/>
    <n v="366560.299999999"/>
    <n v="9707564"/>
    <x v="2"/>
    <s v="TORA"/>
    <s v="80├ 90"/>
    <s v="Aspidosperma"/>
    <s v="FOD"/>
    <n v="47.109863155201019"/>
    <n v="57.109863155201019"/>
    <x v="1"/>
    <s v="Inferior"/>
    <s v="Não"/>
    <x v="0"/>
    <n v="1.0915793541586703E-3"/>
    <n v="1.8338533149865662E-2"/>
  </r>
  <r>
    <n v="1"/>
    <x v="0"/>
    <n v="61"/>
    <n v="2073"/>
    <x v="19"/>
    <x v="19"/>
    <n v="208"/>
    <x v="113"/>
    <n v="11"/>
    <x v="113"/>
    <n v="2.6509865913021873"/>
    <n v="2"/>
    <n v="366559.7"/>
    <n v="9707571.3000000007"/>
    <x v="4"/>
    <s v="TORA"/>
    <s v="60├ 70"/>
    <s v="Piptadenia"/>
    <s v="FOD"/>
    <n v="39.788735772973837"/>
    <n v="50"/>
    <x v="1"/>
    <s v="Inferior"/>
    <s v="Não"/>
    <x v="1"/>
    <n v="6.023735864581724E-4"/>
    <n v="4.6382766157279272E-3"/>
  </r>
  <r>
    <n v="1"/>
    <x v="0"/>
    <n v="61"/>
    <n v="2074"/>
    <x v="53"/>
    <x v="53"/>
    <n v="300"/>
    <x v="9"/>
    <n v="22"/>
    <x v="9"/>
    <n v="11.029437556268345"/>
    <n v="1"/>
    <n v="366579.20000000001"/>
    <n v="9707596.0999999903"/>
    <x v="4"/>
    <s v="TORA"/>
    <s v="90├ 100"/>
    <s v="Enterolobium"/>
    <s v="FOD"/>
    <n v="42.971834634811742"/>
    <n v="52.971834634811742"/>
    <x v="1"/>
    <s v="Inferior"/>
    <s v="Não"/>
    <x v="1"/>
    <n v="1.2530885443148001E-3"/>
    <n v="1.929756358244792E-2"/>
  </r>
  <r>
    <n v="1"/>
    <x v="0"/>
    <n v="61"/>
    <n v="2075"/>
    <x v="14"/>
    <x v="14"/>
    <n v="356"/>
    <x v="287"/>
    <n v="24"/>
    <x v="287"/>
    <n v="16.943355128863335"/>
    <n v="1"/>
    <n v="366553"/>
    <n v="9707584"/>
    <x v="4"/>
    <s v="TORA"/>
    <s v="110├ 120"/>
    <s v="Hymenolobium"/>
    <s v="FOD"/>
    <n v="41.38028520389279"/>
    <n v="51.38028520389279"/>
    <x v="1"/>
    <s v="Inferior"/>
    <s v="Não"/>
    <x v="1"/>
    <n v="1.7645714416920058E-3"/>
    <n v="2.9644800220425697E-2"/>
  </r>
  <r>
    <n v="1"/>
    <x v="0"/>
    <n v="61"/>
    <n v="2076"/>
    <x v="26"/>
    <x v="26"/>
    <n v="190"/>
    <x v="41"/>
    <n v="19"/>
    <x v="41"/>
    <n v="3.8207531413355849"/>
    <n v="1"/>
    <n v="366545.59999999899"/>
    <n v="9707574.4000000004"/>
    <x v="4"/>
    <s v="TORA"/>
    <s v="60├ 70"/>
    <s v="Couratari"/>
    <s v="FOD"/>
    <n v="38.833806114422465"/>
    <n v="50"/>
    <x v="1"/>
    <s v="Inferior"/>
    <s v="Não"/>
    <x v="1"/>
    <n v="5.0262773833071434E-4"/>
    <n v="6.6849489197985E-3"/>
  </r>
  <r>
    <n v="1"/>
    <x v="0"/>
    <n v="61"/>
    <n v="2077"/>
    <x v="22"/>
    <x v="22"/>
    <n v="225"/>
    <x v="16"/>
    <n v="14"/>
    <x v="16"/>
    <n v="3.9480373070733288"/>
    <n v="1"/>
    <n v="366529.2"/>
    <n v="9707587.9000000004"/>
    <x v="4"/>
    <s v="TORA"/>
    <s v="70├ 80"/>
    <s v="Hymenaea"/>
    <s v="FOD"/>
    <n v="41.38028520389279"/>
    <n v="51.38028520389279"/>
    <x v="1"/>
    <s v="Inferior"/>
    <s v="Não"/>
    <x v="1"/>
    <n v="7.0486230617707523E-4"/>
    <n v="6.9076506005353363E-3"/>
  </r>
  <r>
    <n v="1"/>
    <x v="0"/>
    <n v="61"/>
    <n v="2078"/>
    <x v="2"/>
    <x v="2"/>
    <n v="180"/>
    <x v="22"/>
    <n v="17"/>
    <x v="22"/>
    <n v="3.0681889929255584"/>
    <n v="1"/>
    <n v="366528.799999999"/>
    <n v="9707592.3000000007"/>
    <x v="1"/>
    <s v="TORA"/>
    <s v="50├ 60"/>
    <s v="Parkia"/>
    <s v="FOD"/>
    <n v="39.788735772973837"/>
    <n v="50"/>
    <x v="1"/>
    <s v="Inferior"/>
    <s v="Não"/>
    <x v="0"/>
    <n v="4.5111187595332813E-4"/>
    <n v="5.3682313238446041E-3"/>
  </r>
  <r>
    <n v="1"/>
    <x v="0"/>
    <n v="61"/>
    <n v="2079"/>
    <x v="56"/>
    <x v="56"/>
    <n v="208"/>
    <x v="113"/>
    <n v="16"/>
    <x v="113"/>
    <n v="3.8559804964395448"/>
    <n v="1"/>
    <n v="366521.7"/>
    <n v="9707588"/>
    <x v="4"/>
    <s v="TORA"/>
    <s v="60├ 70"/>
    <s v="Cordia"/>
    <s v="FOD"/>
    <n v="40.425355545341418"/>
    <n v="50.425355545341418"/>
    <x v="1"/>
    <s v="Inferior"/>
    <s v="Não"/>
    <x v="1"/>
    <n v="6.023735864581724E-4"/>
    <n v="6.7465841683315301E-3"/>
  </r>
  <r>
    <n v="1"/>
    <x v="0"/>
    <n v="61"/>
    <n v="2080"/>
    <x v="26"/>
    <x v="26"/>
    <n v="240"/>
    <x v="71"/>
    <n v="21"/>
    <x v="71"/>
    <n v="6.7379836707384815"/>
    <n v="1"/>
    <n v="366522"/>
    <n v="9707591.6999999899"/>
    <x v="4"/>
    <s v="TORA"/>
    <s v="70├ 80"/>
    <s v="Couratari"/>
    <s v="FOD"/>
    <n v="38.833806114422465"/>
    <n v="50"/>
    <x v="1"/>
    <s v="Inferior"/>
    <s v="Não"/>
    <x v="1"/>
    <n v="8.0197666836147232E-4"/>
    <n v="1.1789057024913643E-2"/>
  </r>
  <r>
    <n v="1"/>
    <x v="0"/>
    <n v="61"/>
    <n v="2081"/>
    <x v="33"/>
    <x v="33"/>
    <n v="226"/>
    <x v="213"/>
    <n v="17"/>
    <x v="213"/>
    <n v="4.8367537346501805"/>
    <n v="1"/>
    <n v="366505.2"/>
    <n v="9707602.5999999903"/>
    <x v="0"/>
    <s v="TORA"/>
    <s v="70├ 80"/>
    <s v="Dipteryx"/>
    <s v="FOD"/>
    <n v="39.152116000606256"/>
    <n v="80"/>
    <x v="0"/>
    <s v="Inferior"/>
    <s v="Vulneravel"/>
    <x v="1"/>
    <n v="7.111416721046973E-4"/>
    <n v="8.462585898045898E-3"/>
  </r>
  <r>
    <n v="1"/>
    <x v="0"/>
    <n v="61"/>
    <n v="2082"/>
    <x v="27"/>
    <x v="27"/>
    <n v="350"/>
    <x v="79"/>
    <n v="20"/>
    <x v="79"/>
    <n v="13.647536370130027"/>
    <n v="1"/>
    <n v="366527.799999999"/>
    <n v="9707633.1999999899"/>
    <x v="1"/>
    <s v="TORA"/>
    <s v="110├ 120"/>
    <s v="Parahancornia"/>
    <s v="FOD"/>
    <n v="39.788735772973837"/>
    <n v="50"/>
    <x v="1"/>
    <s v="Inferior"/>
    <s v="Não"/>
    <x v="0"/>
    <n v="1.7055927408729228E-3"/>
    <n v="2.387829837222092E-2"/>
  </r>
  <r>
    <n v="1"/>
    <x v="0"/>
    <n v="61"/>
    <n v="2083"/>
    <x v="1"/>
    <x v="1"/>
    <n v="140"/>
    <x v="36"/>
    <n v="13"/>
    <x v="36"/>
    <n v="1.4193437824935224"/>
    <n v="1"/>
    <n v="366526.7"/>
    <n v="9707636.8000000007"/>
    <x v="0"/>
    <s v="TORETE"/>
    <s v="40├ 50"/>
    <s v="Pouteria"/>
    <s v="FOD"/>
    <n v="39.788735772973837"/>
    <n v="50"/>
    <x v="0"/>
    <s v="Inferior"/>
    <s v="Não"/>
    <x v="0"/>
    <n v="2.7289483853966759E-4"/>
    <n v="2.4833430307109748E-3"/>
  </r>
  <r>
    <n v="1"/>
    <x v="0"/>
    <n v="61"/>
    <n v="2084"/>
    <x v="8"/>
    <x v="8"/>
    <n v="242"/>
    <x v="154"/>
    <n v="20"/>
    <x v="154"/>
    <n v="6.5245250610636321"/>
    <n v="1"/>
    <n v="366514"/>
    <n v="9707648.0999999903"/>
    <x v="1"/>
    <s v="TORA"/>
    <s v="70├ 80"/>
    <s v="Licania"/>
    <s v="FOD"/>
    <n v="41.38028520389279"/>
    <n v="51.38028520389279"/>
    <x v="1"/>
    <s v="Inferior"/>
    <s v="Não"/>
    <x v="0"/>
    <n v="8.1539863899168861E-4"/>
    <n v="1.141558094588364E-2"/>
  </r>
  <r>
    <n v="1"/>
    <x v="0"/>
    <n v="61"/>
    <n v="2085"/>
    <x v="19"/>
    <x v="19"/>
    <n v="330"/>
    <x v="66"/>
    <n v="17"/>
    <x v="66"/>
    <n v="10.312524115110905"/>
    <n v="2"/>
    <n v="366474.5"/>
    <n v="9707662"/>
    <x v="4"/>
    <s v="TORA"/>
    <s v="100├ 110"/>
    <s v="Piptadenia"/>
    <s v="FOD"/>
    <n v="39.788735772973837"/>
    <n v="50"/>
    <x v="1"/>
    <s v="Inferior"/>
    <s v="Não"/>
    <x v="1"/>
    <n v="1.5162371386209085E-3"/>
    <n v="1.8043221949588812E-2"/>
  </r>
  <r>
    <n v="1"/>
    <x v="0"/>
    <n v="61"/>
    <n v="2086"/>
    <x v="33"/>
    <x v="33"/>
    <n v="273"/>
    <x v="62"/>
    <n v="18"/>
    <x v="62"/>
    <n v="7.4728450148283976"/>
    <n v="1"/>
    <n v="366500.4"/>
    <n v="9707646.8000000007"/>
    <x v="1"/>
    <s v="TORA"/>
    <s v="80├ 90"/>
    <s v="Dipteryx"/>
    <s v="FOD"/>
    <n v="39.152116000606256"/>
    <n v="80"/>
    <x v="1"/>
    <s v="Inferior"/>
    <s v="Vulneravel"/>
    <x v="1"/>
    <n v="1.0376826235470862E-3"/>
    <n v="1.3074801056693286E-2"/>
  </r>
  <r>
    <n v="1"/>
    <x v="0"/>
    <n v="61"/>
    <n v="2087"/>
    <x v="5"/>
    <x v="5"/>
    <n v="268"/>
    <x v="243"/>
    <n v="15"/>
    <x v="243"/>
    <n v="6.0013509321319525"/>
    <n v="1"/>
    <n v="366437.4"/>
    <n v="9707725.5"/>
    <x v="4"/>
    <s v="TORA"/>
    <s v="80├ 90"/>
    <s v="Tachigali"/>
    <s v="FOD"/>
    <n v="39.152116000606256"/>
    <n v="50"/>
    <x v="1"/>
    <s v="Inferior"/>
    <s v="Não"/>
    <x v="1"/>
    <n v="1.0000203511874024E-3"/>
    <n v="1.0500213687467725E-2"/>
  </r>
  <r>
    <n v="1"/>
    <x v="0"/>
    <n v="61"/>
    <n v="2088"/>
    <x v="19"/>
    <x v="19"/>
    <n v="192"/>
    <x v="55"/>
    <n v="18"/>
    <x v="55"/>
    <n v="3.696265327947966"/>
    <n v="1"/>
    <n v="366300.9"/>
    <n v="9707831.9000000004"/>
    <x v="4"/>
    <s v="TORA"/>
    <s v="60├ 70"/>
    <s v="Piptadenia"/>
    <s v="FOD"/>
    <n v="39.788735772973837"/>
    <n v="50"/>
    <x v="1"/>
    <s v="Inferior"/>
    <s v="Não"/>
    <x v="1"/>
    <n v="5.1326506775134213E-4"/>
    <n v="6.4671398536669108E-3"/>
  </r>
  <r>
    <n v="1"/>
    <x v="0"/>
    <n v="61"/>
    <n v="2089"/>
    <x v="45"/>
    <x v="45"/>
    <n v="165"/>
    <x v="7"/>
    <n v="15"/>
    <x v="7"/>
    <n v="2.2748214959803468"/>
    <n v="1"/>
    <n v="366382.59999999899"/>
    <n v="9707731.3000000007"/>
    <x v="1"/>
    <s v="TORA"/>
    <s v="50├ 60"/>
    <s v="Mezilaurus"/>
    <s v="FOD"/>
    <n v="41.38028520389279"/>
    <n v="51.38028520389279"/>
    <x v="1"/>
    <s v="Inferior"/>
    <s v="Não"/>
    <x v="0"/>
    <n v="3.7905928465522713E-4"/>
    <n v="3.9801224888798845E-3"/>
  </r>
  <r>
    <n v="1"/>
    <x v="0"/>
    <n v="61"/>
    <n v="2090"/>
    <x v="82"/>
    <x v="82"/>
    <n v="185"/>
    <x v="174"/>
    <n v="16"/>
    <x v="174"/>
    <n v="3.0503636392992655"/>
    <n v="1"/>
    <n v="366343.09999999899"/>
    <n v="9707775.3000000007"/>
    <x v="1"/>
    <s v="TORA"/>
    <s v="50├ 60"/>
    <s v="Caryocar"/>
    <s v="FOD"/>
    <n v="41.38028520389279"/>
    <n v="51.38028520389279"/>
    <x v="1"/>
    <s v="Inferior"/>
    <s v="Não"/>
    <x v="1"/>
    <n v="4.7652172699082262E-4"/>
    <n v="5.3370433422972128E-3"/>
  </r>
  <r>
    <n v="1"/>
    <x v="0"/>
    <n v="61"/>
    <n v="2091"/>
    <x v="64"/>
    <x v="64"/>
    <n v="310"/>
    <x v="104"/>
    <n v="20"/>
    <x v="104"/>
    <n v="10.706353021791795"/>
    <n v="1"/>
    <n v="366391.7"/>
    <n v="9707751.4000000004"/>
    <x v="4"/>
    <s v="TORA"/>
    <s v="90├ 100"/>
    <s v="Cedrelinga"/>
    <s v="FOD"/>
    <n v="38.515496228238675"/>
    <n v="50"/>
    <x v="1"/>
    <s v="Inferior"/>
    <s v="Não"/>
    <x v="1"/>
    <n v="1.3380201012072475E-3"/>
    <n v="1.8732281416901461E-2"/>
  </r>
  <r>
    <n v="1"/>
    <x v="0"/>
    <n v="61"/>
    <n v="2092"/>
    <x v="10"/>
    <x v="10"/>
    <n v="247"/>
    <x v="74"/>
    <n v="23"/>
    <x v="74"/>
    <n v="7.8164565580902199"/>
    <n v="1"/>
    <n v="366220.4"/>
    <n v="9707908.9000000004"/>
    <x v="4"/>
    <s v="TORA"/>
    <s v="70├ 80"/>
    <s v="Astronium"/>
    <s v="FOD"/>
    <n v="40.107045659157627"/>
    <n v="50.107045659157627"/>
    <x v="1"/>
    <s v="Inferior"/>
    <s v="Não"/>
    <x v="1"/>
    <n v="8.4944087777890709E-4"/>
    <n v="1.3675998132240404E-2"/>
  </r>
  <r>
    <n v="1"/>
    <x v="0"/>
    <n v="61"/>
    <n v="2093"/>
    <x v="30"/>
    <x v="30"/>
    <n v="322"/>
    <x v="77"/>
    <n v="20"/>
    <x v="77"/>
    <n v="11.551274783678052"/>
    <n v="1"/>
    <n v="366199.59999999899"/>
    <n v="9707881.8000000007"/>
    <x v="4"/>
    <s v="TORA"/>
    <s v="100├ 110"/>
    <s v="Apuleia"/>
    <s v="FOD"/>
    <n v="39.788735772973837"/>
    <n v="50"/>
    <x v="1"/>
    <s v="Inferior"/>
    <s v="Não"/>
    <x v="1"/>
    <n v="1.4436136958748417E-3"/>
    <n v="2.0210591742247781E-2"/>
  </r>
  <r>
    <n v="1"/>
    <x v="0"/>
    <n v="61"/>
    <n v="2094"/>
    <x v="5"/>
    <x v="5"/>
    <n v="422"/>
    <x v="242"/>
    <n v="19"/>
    <x v="242"/>
    <n v="18.848061008908765"/>
    <n v="1"/>
    <n v="366079.59999999899"/>
    <n v="9707997.8000000007"/>
    <x v="4"/>
    <s v="TORA"/>
    <s v="130├ 140"/>
    <s v="Tachigali"/>
    <s v="FOD"/>
    <n v="39.152116000606256"/>
    <n v="50"/>
    <x v="1"/>
    <s v="Inferior"/>
    <s v="Não"/>
    <x v="1"/>
    <n v="2.4795002258417432E-3"/>
    <n v="3.2977353003695184E-2"/>
  </r>
  <r>
    <n v="1"/>
    <x v="0"/>
    <n v="61"/>
    <n v="2095"/>
    <x v="10"/>
    <x v="10"/>
    <n v="250"/>
    <x v="46"/>
    <n v="23"/>
    <x v="46"/>
    <n v="8.0074830743109846"/>
    <n v="1"/>
    <n v="366086.2"/>
    <n v="9708014.6999999899"/>
    <x v="4"/>
    <s v="TORA"/>
    <s v="70├ 80"/>
    <s v="Astronium"/>
    <s v="FOD"/>
    <n v="40.107045659157627"/>
    <n v="50.107045659157627"/>
    <x v="1"/>
    <s v="Inferior"/>
    <s v="Não"/>
    <x v="1"/>
    <n v="8.7020037799638919E-4"/>
    <n v="1.4010226085741866E-2"/>
  </r>
  <r>
    <n v="1"/>
    <x v="0"/>
    <n v="61"/>
    <n v="2096"/>
    <x v="19"/>
    <x v="19"/>
    <n v="258"/>
    <x v="239"/>
    <n v="16"/>
    <x v="239"/>
    <n v="5.9326341939025955"/>
    <n v="1"/>
    <n v="366079.2"/>
    <n v="9708008.9000000004"/>
    <x v="4"/>
    <s v="TORA"/>
    <s v="80├ 90"/>
    <s v="Piptadenia"/>
    <s v="FOD"/>
    <n v="39.788735772973837"/>
    <n v="50"/>
    <x v="1"/>
    <s v="Inferior"/>
    <s v="Não"/>
    <x v="1"/>
    <n v="9.267842873752262E-4"/>
    <n v="1.0379984018602535E-2"/>
  </r>
  <r>
    <n v="1"/>
    <x v="0"/>
    <n v="61"/>
    <n v="2097"/>
    <x v="30"/>
    <x v="30"/>
    <n v="180"/>
    <x v="22"/>
    <n v="20"/>
    <x v="22"/>
    <n v="3.6096341093241859"/>
    <n v="1"/>
    <n v="366078.2"/>
    <n v="9708012.5"/>
    <x v="4"/>
    <s v="TORA"/>
    <s v="50├ 60"/>
    <s v="Apuleia"/>
    <s v="FOD"/>
    <n v="39.788735772973837"/>
    <n v="50"/>
    <x v="1"/>
    <s v="Inferior"/>
    <s v="Não"/>
    <x v="1"/>
    <n v="4.5111187595332813E-4"/>
    <n v="6.3155662633465927E-3"/>
  </r>
  <r>
    <n v="1"/>
    <x v="0"/>
    <n v="61"/>
    <n v="2098"/>
    <x v="41"/>
    <x v="41"/>
    <n v="220"/>
    <x v="68"/>
    <n v="18"/>
    <x v="68"/>
    <n v="4.8529525247580709"/>
    <n v="1"/>
    <n v="366085.9"/>
    <n v="9708025.8000000007"/>
    <x v="1"/>
    <s v="TORA"/>
    <s v="70├ 80"/>
    <s v="Qualea"/>
    <s v="FOD"/>
    <n v="40.107045659157627"/>
    <n v="50.107045659157627"/>
    <x v="1"/>
    <s v="Inferior"/>
    <s v="Não"/>
    <x v="0"/>
    <n v="6.7388317272040353E-4"/>
    <n v="8.490927976277084E-3"/>
  </r>
  <r>
    <n v="1"/>
    <x v="0"/>
    <n v="61"/>
    <n v="2099"/>
    <x v="2"/>
    <x v="2"/>
    <n v="210"/>
    <x v="87"/>
    <n v="18"/>
    <x v="87"/>
    <n v="4.4218017839221266"/>
    <n v="1"/>
    <n v="366044.59999999899"/>
    <n v="9708025.4000000004"/>
    <x v="1"/>
    <s v="TORA"/>
    <s v="60├ 70"/>
    <s v="Parkia"/>
    <s v="FOD"/>
    <n v="39.788735772973837"/>
    <n v="50"/>
    <x v="1"/>
    <s v="Inferior"/>
    <s v="Não"/>
    <x v="0"/>
    <n v="6.1401338671425204E-4"/>
    <n v="7.7365686725995742E-3"/>
  </r>
  <r>
    <n v="1"/>
    <x v="0"/>
    <n v="61"/>
    <n v="2100"/>
    <x v="75"/>
    <x v="75"/>
    <n v="260"/>
    <x v="159"/>
    <n v="20"/>
    <x v="159"/>
    <n v="7.5312119071084878"/>
    <n v="1"/>
    <n v="366042.09999999899"/>
    <n v="9708030.4000000004"/>
    <x v="1"/>
    <s v="TORA"/>
    <s v="80├ 90"/>
    <s v="Copaifera"/>
    <s v="FOD"/>
    <n v="51.884511447957884"/>
    <n v="61.884511447957884"/>
    <x v="1"/>
    <s v="Inferior"/>
    <s v="Não"/>
    <x v="0"/>
    <n v="9.4120872884089456E-4"/>
    <n v="1.3176922203772522E-2"/>
  </r>
  <r>
    <n v="1"/>
    <x v="0"/>
    <n v="61"/>
    <n v="2101"/>
    <x v="33"/>
    <x v="33"/>
    <n v="135"/>
    <x v="25"/>
    <n v="15"/>
    <x v="25"/>
    <n v="1.5228143898711408"/>
    <n v="1"/>
    <n v="366030"/>
    <n v="9708034.3000000007"/>
    <x v="0"/>
    <s v="TORETE"/>
    <s v="40├ 50"/>
    <s v="Dipteryx"/>
    <s v="FOD"/>
    <n v="39.152116000606256"/>
    <n v="80"/>
    <x v="0"/>
    <s v="Inferior"/>
    <s v="Vulneravel"/>
    <x v="1"/>
    <n v="2.53750430223747E-4"/>
    <n v="2.6643795173493436E-3"/>
  </r>
  <r>
    <n v="1"/>
    <x v="0"/>
    <n v="62"/>
    <n v="2102"/>
    <x v="19"/>
    <x v="19"/>
    <n v="153"/>
    <x v="73"/>
    <n v="11"/>
    <x v="73"/>
    <n v="1.434378354192698"/>
    <n v="1"/>
    <n v="365996.799999999"/>
    <n v="9707998.5"/>
    <x v="0"/>
    <s v="TORETE"/>
    <s v="40├ 50"/>
    <s v="Piptadenia"/>
    <s v="FOD"/>
    <n v="39.788735772973837"/>
    <n v="50"/>
    <x v="0"/>
    <s v="Inferior"/>
    <s v="Não"/>
    <x v="1"/>
    <n v="3.2592833037627952E-4"/>
    <n v="2.5096481438973517E-3"/>
  </r>
  <r>
    <n v="1"/>
    <x v="0"/>
    <n v="62"/>
    <n v="2103"/>
    <x v="33"/>
    <x v="33"/>
    <n v="420"/>
    <x v="103"/>
    <n v="22"/>
    <x v="103"/>
    <n v="21.617697610285955"/>
    <n v="1"/>
    <n v="366055.299999999"/>
    <n v="9707953.1999999899"/>
    <x v="1"/>
    <s v="TORA"/>
    <s v="130├ 140"/>
    <s v="Dipteryx"/>
    <s v="FOD"/>
    <n v="39.152116000606256"/>
    <n v="80"/>
    <x v="1"/>
    <s v="Inferior"/>
    <s v="Vulneravel"/>
    <x v="1"/>
    <n v="2.4560535468570082E-3"/>
    <n v="3.7823224621597921E-2"/>
  </r>
  <r>
    <n v="1"/>
    <x v="0"/>
    <n v="62"/>
    <n v="2104"/>
    <x v="15"/>
    <x v="15"/>
    <n v="173"/>
    <x v="100"/>
    <n v="16"/>
    <x v="100"/>
    <n v="2.6674750434065082"/>
    <n v="1"/>
    <n v="366064.9"/>
    <n v="9707960.8000000007"/>
    <x v="4"/>
    <s v="TORA"/>
    <s v="50├ 60"/>
    <s v="Lecythis"/>
    <s v="FOD"/>
    <n v="38.833806114422465"/>
    <n v="50"/>
    <x v="1"/>
    <s v="Inferior"/>
    <s v="Não"/>
    <x v="1"/>
    <n v="4.1670763380886292E-4"/>
    <n v="4.6671254986592643E-3"/>
  </r>
  <r>
    <n v="1"/>
    <x v="0"/>
    <n v="62"/>
    <n v="2105"/>
    <x v="22"/>
    <x v="22"/>
    <n v="500"/>
    <x v="194"/>
    <n v="25"/>
    <x v="194"/>
    <n v="34.815143801352107"/>
    <n v="1"/>
    <n v="366068.2"/>
    <n v="9707932.3000000007"/>
    <x v="4"/>
    <s v="TORA"/>
    <s v="150├ 160"/>
    <s v="Hymenaea"/>
    <s v="FOD"/>
    <n v="41.38028520389279"/>
    <n v="51.38028520389279"/>
    <x v="1"/>
    <s v="Inferior"/>
    <s v="Não"/>
    <x v="1"/>
    <n v="3.4808015119855568E-3"/>
    <n v="6.0914026459747236E-2"/>
  </r>
  <r>
    <n v="1"/>
    <x v="0"/>
    <n v="62"/>
    <n v="2106"/>
    <x v="39"/>
    <x v="39"/>
    <n v="380"/>
    <x v="195"/>
    <n v="23"/>
    <x v="195"/>
    <n v="18.500488894888093"/>
    <n v="1"/>
    <n v="366086"/>
    <n v="9707926"/>
    <x v="3"/>
    <s v="TORA"/>
    <s v="120├ 130"/>
    <s v="Bertholletia"/>
    <s v="FOD"/>
    <n v="41.38028520389279"/>
    <n v="51.38028520389279"/>
    <x v="1"/>
    <s v="Inferior"/>
    <s v="Protegida"/>
    <x v="0"/>
    <n v="2.0105109533228574E-3"/>
    <n v="3.2369226348497995E-2"/>
  </r>
  <r>
    <n v="1"/>
    <x v="0"/>
    <n v="62"/>
    <n v="2107"/>
    <x v="19"/>
    <x v="19"/>
    <n v="165"/>
    <x v="7"/>
    <n v="13"/>
    <x v="7"/>
    <n v="1.9715119631829672"/>
    <n v="1"/>
    <n v="366092.4"/>
    <n v="9707931"/>
    <x v="4"/>
    <s v="TORA"/>
    <s v="50├ 60"/>
    <s v="Piptadenia"/>
    <s v="FOD"/>
    <n v="39.788735772973837"/>
    <n v="50"/>
    <x v="1"/>
    <s v="Inferior"/>
    <s v="Não"/>
    <x v="1"/>
    <n v="3.7905928465522713E-4"/>
    <n v="3.4494394903625668E-3"/>
  </r>
  <r>
    <n v="1"/>
    <x v="0"/>
    <n v="62"/>
    <n v="2108"/>
    <x v="78"/>
    <x v="78"/>
    <n v="208"/>
    <x v="113"/>
    <n v="12"/>
    <x v="113"/>
    <n v="2.8919853723296587"/>
    <n v="2"/>
    <n v="366106.9"/>
    <n v="9707900.6999999899"/>
    <x v="1"/>
    <s v="TORA"/>
    <s v="60├ 70"/>
    <s v="Tetragastris"/>
    <s v="FOD"/>
    <n v="44.563384065730695"/>
    <n v="54.563384065730695"/>
    <x v="1"/>
    <s v="Inferior"/>
    <s v="Não"/>
    <x v="0"/>
    <n v="6.023735864581724E-4"/>
    <n v="5.0599381262486478E-3"/>
  </r>
  <r>
    <n v="1"/>
    <x v="0"/>
    <n v="62"/>
    <n v="2109"/>
    <x v="26"/>
    <x v="26"/>
    <n v="184"/>
    <x v="185"/>
    <n v="20"/>
    <x v="185"/>
    <n v="3.7718448273234451"/>
    <n v="1"/>
    <n v="366144.5"/>
    <n v="9707916.9000000004"/>
    <x v="4"/>
    <s v="TORA"/>
    <s v="50├ 60"/>
    <s v="Couratari"/>
    <s v="FOD"/>
    <n v="38.833806114422465"/>
    <n v="50"/>
    <x v="1"/>
    <s v="Inferior"/>
    <s v="Não"/>
    <x v="1"/>
    <n v="4.7138406395913198E-4"/>
    <n v="6.5993768954278461E-3"/>
  </r>
  <r>
    <n v="1"/>
    <x v="0"/>
    <n v="62"/>
    <n v="2110"/>
    <x v="26"/>
    <x v="26"/>
    <n v="130"/>
    <x v="0"/>
    <n v="14"/>
    <x v="0"/>
    <n v="1.3179620837439854"/>
    <n v="1"/>
    <n v="366162.7"/>
    <n v="9707891.3000000007"/>
    <x v="0"/>
    <s v="TORETE"/>
    <s v="40├ 50"/>
    <s v="Couratari"/>
    <s v="FOD"/>
    <n v="38.833806114422465"/>
    <n v="50"/>
    <x v="0"/>
    <s v="Inferior"/>
    <s v="Não"/>
    <x v="1"/>
    <n v="2.3530218221022364E-4"/>
    <n v="2.3059613856601913E-3"/>
  </r>
  <r>
    <n v="1"/>
    <x v="0"/>
    <n v="62"/>
    <n v="2111"/>
    <x v="39"/>
    <x v="39"/>
    <n v="382"/>
    <x v="288"/>
    <n v="22"/>
    <x v="288"/>
    <n v="17.882884955121131"/>
    <n v="1"/>
    <n v="366176"/>
    <n v="9707895.5999999903"/>
    <x v="3"/>
    <s v="TORA"/>
    <s v="120├ 130"/>
    <s v="Bertholletia"/>
    <s v="FOD"/>
    <n v="41.38028520389279"/>
    <n v="51.38028520389279"/>
    <x v="1"/>
    <s v="Inferior"/>
    <s v="Protegida"/>
    <x v="0"/>
    <n v="2.0317299193399214E-3"/>
    <n v="3.1288640757834781E-2"/>
  </r>
  <r>
    <n v="1"/>
    <x v="0"/>
    <n v="62"/>
    <n v="2112"/>
    <x v="30"/>
    <x v="30"/>
    <n v="400"/>
    <x v="48"/>
    <n v="22"/>
    <x v="48"/>
    <n v="19.607888988921502"/>
    <n v="1"/>
    <n v="366150.59999999899"/>
    <n v="9707859.1999999899"/>
    <x v="4"/>
    <s v="TORA"/>
    <s v="120├ 130"/>
    <s v="Apuleia"/>
    <s v="FOD"/>
    <n v="39.788735772973837"/>
    <n v="50"/>
    <x v="1"/>
    <s v="Inferior"/>
    <s v="Não"/>
    <x v="1"/>
    <n v="2.2277129676707558E-3"/>
    <n v="3.4306779702129635E-2"/>
  </r>
  <r>
    <n v="1"/>
    <x v="0"/>
    <n v="62"/>
    <n v="2113"/>
    <x v="19"/>
    <x v="19"/>
    <n v="205"/>
    <x v="162"/>
    <n v="10"/>
    <x v="162"/>
    <n v="2.340970269202916"/>
    <n v="2"/>
    <n v="366293.7"/>
    <n v="9707759.5999999903"/>
    <x v="4"/>
    <s v="TORA"/>
    <s v="60├ 70"/>
    <s v="Piptadenia"/>
    <s v="FOD"/>
    <n v="39.788735772973837"/>
    <n v="50"/>
    <x v="1"/>
    <s v="Inferior"/>
    <s v="Não"/>
    <x v="1"/>
    <n v="5.8512273416477215E-4"/>
    <n v="4.0958591391534052E-3"/>
  </r>
  <r>
    <n v="1"/>
    <x v="0"/>
    <n v="62"/>
    <n v="2114"/>
    <x v="26"/>
    <x v="26"/>
    <n v="180"/>
    <x v="22"/>
    <n v="18"/>
    <x v="22"/>
    <n v="3.2486706983917677"/>
    <n v="1"/>
    <n v="366228.59999999899"/>
    <n v="9707822.3000000007"/>
    <x v="4"/>
    <s v="TORA"/>
    <s v="50├ 60"/>
    <s v="Couratari"/>
    <s v="FOD"/>
    <n v="38.833806114422465"/>
    <n v="50"/>
    <x v="1"/>
    <s v="Inferior"/>
    <s v="Não"/>
    <x v="1"/>
    <n v="4.5111187595332813E-4"/>
    <n v="5.6840096370119339E-3"/>
  </r>
  <r>
    <n v="1"/>
    <x v="0"/>
    <n v="62"/>
    <n v="2115"/>
    <x v="39"/>
    <x v="39"/>
    <n v="400"/>
    <x v="48"/>
    <n v="22"/>
    <x v="48"/>
    <n v="19.607888988921502"/>
    <n v="1"/>
    <n v="366414"/>
    <n v="9707627.9000000004"/>
    <x v="3"/>
    <s v="TORA"/>
    <s v="120├ 130"/>
    <s v="Bertholletia"/>
    <s v="FOD"/>
    <n v="41.38028520389279"/>
    <n v="51.38028520389279"/>
    <x v="1"/>
    <s v="Inferior"/>
    <s v="Protegida"/>
    <x v="0"/>
    <n v="2.2277129676707558E-3"/>
    <n v="3.4306779702129635E-2"/>
  </r>
  <r>
    <n v="1"/>
    <x v="0"/>
    <n v="62"/>
    <n v="2116"/>
    <x v="39"/>
    <x v="39"/>
    <n v="130"/>
    <x v="0"/>
    <n v="13"/>
    <x v="0"/>
    <n v="1.2238219349051291"/>
    <n v="1"/>
    <n v="366478.299999999"/>
    <n v="9707564"/>
    <x v="3"/>
    <s v="TORETE"/>
    <s v="40├ 50"/>
    <s v="Bertholletia"/>
    <s v="FOD"/>
    <n v="41.38028520389279"/>
    <n v="51.38028520389279"/>
    <x v="0"/>
    <s v="Inferior"/>
    <s v="Protegida"/>
    <x v="0"/>
    <n v="2.3530218221022364E-4"/>
    <n v="2.1412498581130346E-3"/>
  </r>
  <r>
    <n v="1"/>
    <x v="0"/>
    <n v="62"/>
    <n v="2117"/>
    <x v="46"/>
    <x v="46"/>
    <n v="180"/>
    <x v="22"/>
    <n v="17"/>
    <x v="22"/>
    <n v="3.0681889929255584"/>
    <n v="1"/>
    <n v="366485.7"/>
    <n v="9707573.5999999903"/>
    <x v="1"/>
    <s v="TORA"/>
    <s v="50├ 60"/>
    <s v="Aspidosperma"/>
    <s v="FOD"/>
    <n v="41.38028520389279"/>
    <n v="51.38028520389279"/>
    <x v="1"/>
    <s v="Inferior"/>
    <s v="Não"/>
    <x v="0"/>
    <n v="4.5111187595332813E-4"/>
    <n v="5.3682313238446041E-3"/>
  </r>
  <r>
    <n v="1"/>
    <x v="0"/>
    <n v="62"/>
    <n v="2118"/>
    <x v="22"/>
    <x v="22"/>
    <n v="208"/>
    <x v="113"/>
    <n v="18"/>
    <x v="113"/>
    <n v="4.337978058494488"/>
    <n v="1"/>
    <n v="366501.09999999899"/>
    <n v="9707577.3000000007"/>
    <x v="4"/>
    <s v="TORA"/>
    <s v="60├ 70"/>
    <s v="Hymenaea"/>
    <s v="FOD"/>
    <n v="41.38028520389279"/>
    <n v="51.38028520389279"/>
    <x v="1"/>
    <s v="Inferior"/>
    <s v="Não"/>
    <x v="1"/>
    <n v="6.023735864581724E-4"/>
    <n v="7.5899071893729712E-3"/>
  </r>
  <r>
    <n v="1"/>
    <x v="0"/>
    <n v="62"/>
    <n v="2119"/>
    <x v="75"/>
    <x v="75"/>
    <n v="243"/>
    <x v="105"/>
    <n v="19"/>
    <x v="105"/>
    <n v="6.2496302560311632"/>
    <n v="1"/>
    <n v="366506.09999999899"/>
    <n v="9707575.5999999903"/>
    <x v="1"/>
    <s v="TORA"/>
    <s v="70├ 80"/>
    <s v="Copaifera"/>
    <s v="FOD"/>
    <n v="51.884511447957884"/>
    <n v="61.884511447957884"/>
    <x v="1"/>
    <s v="Inferior"/>
    <s v="Não"/>
    <x v="0"/>
    <n v="8.2215139392494054E-4"/>
    <n v="1.0934613539201709E-2"/>
  </r>
  <r>
    <n v="1"/>
    <x v="0"/>
    <n v="62"/>
    <n v="2120"/>
    <x v="32"/>
    <x v="32"/>
    <n v="185"/>
    <x v="174"/>
    <n v="15"/>
    <x v="174"/>
    <n v="2.8597159118430615"/>
    <n v="2"/>
    <n v="366599.7"/>
    <n v="9707509.4000000004"/>
    <x v="1"/>
    <s v="TORA"/>
    <s v="50├ 60"/>
    <s v="Cordia"/>
    <s v="FOD"/>
    <n v="42.335214862444161"/>
    <n v="52.335214862444161"/>
    <x v="1"/>
    <s v="Inferior"/>
    <s v="Não"/>
    <x v="0"/>
    <n v="4.7652172699082262E-4"/>
    <n v="5.0034781334036375E-3"/>
  </r>
  <r>
    <n v="1"/>
    <x v="0"/>
    <n v="62"/>
    <n v="2121"/>
    <x v="1"/>
    <x v="1"/>
    <n v="148"/>
    <x v="128"/>
    <n v="15"/>
    <x v="128"/>
    <n v="1.8302181835795592"/>
    <n v="1"/>
    <n v="366660.09999999899"/>
    <n v="9707455.6999999899"/>
    <x v="0"/>
    <s v="TORETE"/>
    <s v="40├ 50"/>
    <s v="Pouteria"/>
    <s v="FOD"/>
    <n v="39.788735772973837"/>
    <n v="50"/>
    <x v="0"/>
    <s v="Inferior"/>
    <s v="Não"/>
    <x v="0"/>
    <n v="3.0497390527412649E-4"/>
    <n v="3.2022260053783274E-3"/>
  </r>
  <r>
    <n v="1"/>
    <x v="0"/>
    <n v="62"/>
    <n v="2122"/>
    <x v="26"/>
    <x v="26"/>
    <n v="300"/>
    <x v="9"/>
    <n v="23"/>
    <x v="9"/>
    <n v="11.530775627007815"/>
    <n v="1"/>
    <n v="366673.5"/>
    <n v="9707443.6999999899"/>
    <x v="4"/>
    <s v="TORA"/>
    <s v="90├ 100"/>
    <s v="Couratari"/>
    <s v="FOD"/>
    <n v="38.833806114422465"/>
    <n v="50"/>
    <x v="1"/>
    <s v="Inferior"/>
    <s v="Não"/>
    <x v="1"/>
    <n v="1.2530885443148001E-3"/>
    <n v="2.017472556346828E-2"/>
  </r>
  <r>
    <n v="1"/>
    <x v="0"/>
    <n v="62"/>
    <n v="2123"/>
    <x v="26"/>
    <x v="26"/>
    <n v="186"/>
    <x v="24"/>
    <n v="17"/>
    <x v="24"/>
    <n v="3.27614402466829"/>
    <n v="1"/>
    <n v="366669.5"/>
    <n v="9707414.3000000007"/>
    <x v="4"/>
    <s v="TORA"/>
    <s v="50├ 60"/>
    <s v="Couratari"/>
    <s v="FOD"/>
    <n v="38.833806114422465"/>
    <n v="50"/>
    <x v="1"/>
    <s v="Inferior"/>
    <s v="Não"/>
    <x v="1"/>
    <n v="4.8168723643460915E-4"/>
    <n v="5.7320781135718488E-3"/>
  </r>
  <r>
    <n v="1"/>
    <x v="0"/>
    <n v="62"/>
    <n v="2124"/>
    <x v="38"/>
    <x v="38"/>
    <n v="214"/>
    <x v="95"/>
    <n v="13"/>
    <x v="95"/>
    <n v="3.3163401970955788"/>
    <n v="2"/>
    <n v="366680.7"/>
    <n v="9707397.5999999903"/>
    <x v="1"/>
    <s v="TORA"/>
    <s v="60├ 70"/>
    <s v="Caesalpinia"/>
    <s v="FOD"/>
    <n v="43.926764293363114"/>
    <n v="53.926764293363114"/>
    <x v="1"/>
    <s v="Inferior"/>
    <s v="Não"/>
    <x v="0"/>
    <n v="6.3762714417156204E-4"/>
    <n v="5.802407011961214E-3"/>
  </r>
  <r>
    <n v="1"/>
    <x v="0"/>
    <n v="62"/>
    <n v="2125"/>
    <x v="19"/>
    <x v="19"/>
    <n v="130"/>
    <x v="0"/>
    <n v="10"/>
    <x v="0"/>
    <n v="0.94140148838856097"/>
    <n v="1"/>
    <n v="366703"/>
    <n v="9707364.4000000004"/>
    <x v="0"/>
    <s v="TORETE"/>
    <s v="40├ 50"/>
    <s v="Piptadenia"/>
    <s v="FOD"/>
    <n v="39.788735772973837"/>
    <n v="50"/>
    <x v="0"/>
    <s v="Inferior"/>
    <s v="Não"/>
    <x v="1"/>
    <n v="2.3530218221022364E-4"/>
    <n v="1.6471152754715653E-3"/>
  </r>
  <r>
    <n v="1"/>
    <x v="0"/>
    <n v="62"/>
    <n v="2126"/>
    <x v="15"/>
    <x v="15"/>
    <n v="270"/>
    <x v="65"/>
    <n v="20"/>
    <x v="65"/>
    <n v="8.1216767459794177"/>
    <n v="1"/>
    <n v="366707.09999999899"/>
    <n v="9707364.8000000007"/>
    <x v="4"/>
    <s v="TORA"/>
    <s v="80├ 90"/>
    <s v="Lecythis"/>
    <s v="FOD"/>
    <n v="38.833806114422465"/>
    <n v="50"/>
    <x v="1"/>
    <s v="Inferior"/>
    <s v="Não"/>
    <x v="1"/>
    <n v="1.015001720894988E-3"/>
    <n v="1.4210024092529833E-2"/>
  </r>
  <r>
    <n v="1"/>
    <x v="0"/>
    <n v="62"/>
    <n v="2127"/>
    <x v="26"/>
    <x v="26"/>
    <n v="278"/>
    <x v="215"/>
    <n v="20"/>
    <x v="215"/>
    <n v="8.6100914353398252"/>
    <n v="1"/>
    <n v="366833.59999999899"/>
    <n v="9707252.3000000007"/>
    <x v="4"/>
    <s v="TORA"/>
    <s v="80├ 90"/>
    <s v="Couratari"/>
    <s v="FOD"/>
    <n v="38.833806114422465"/>
    <n v="50"/>
    <x v="1"/>
    <s v="Inferior"/>
    <s v="Não"/>
    <x v="1"/>
    <n v="1.0760410562091669E-3"/>
    <n v="1.5064574786928334E-2"/>
  </r>
  <r>
    <n v="1"/>
    <x v="0"/>
    <n v="62"/>
    <n v="2128"/>
    <x v="30"/>
    <x v="30"/>
    <n v="400"/>
    <x v="48"/>
    <n v="23"/>
    <x v="48"/>
    <n v="20.499156670236115"/>
    <n v="1"/>
    <n v="366864.2"/>
    <n v="9707270.8000000007"/>
    <x v="4"/>
    <s v="TORA"/>
    <s v="120├ 130"/>
    <s v="Apuleia"/>
    <s v="FOD"/>
    <n v="39.788735772973837"/>
    <n v="50"/>
    <x v="1"/>
    <s v="Inferior"/>
    <s v="Não"/>
    <x v="1"/>
    <n v="2.2277129676707558E-3"/>
    <n v="3.5866178779499165E-2"/>
  </r>
  <r>
    <n v="1"/>
    <x v="0"/>
    <n v="62"/>
    <n v="2129"/>
    <x v="64"/>
    <x v="64"/>
    <n v="480"/>
    <x v="289"/>
    <n v="23"/>
    <x v="289"/>
    <n v="29.518785605140017"/>
    <n v="1"/>
    <n v="366908.59999999899"/>
    <n v="9707222"/>
    <x v="4"/>
    <s v="TORA"/>
    <s v="150├ 160"/>
    <s v="Cedrelinga"/>
    <s v="FOD"/>
    <n v="38.515496228238675"/>
    <n v="50"/>
    <x v="1"/>
    <s v="Inferior"/>
    <s v="Não"/>
    <x v="1"/>
    <n v="3.2079066734458893E-3"/>
    <n v="5.1647297442478819E-2"/>
  </r>
  <r>
    <n v="1"/>
    <x v="0"/>
    <n v="62"/>
    <n v="2130"/>
    <x v="82"/>
    <x v="82"/>
    <n v="290"/>
    <x v="90"/>
    <n v="17"/>
    <x v="90"/>
    <n v="7.9640337748468966"/>
    <n v="1"/>
    <n v="366895.09999999899"/>
    <n v="9707204.4000000004"/>
    <x v="1"/>
    <s v="TORA"/>
    <s v="90├ 100"/>
    <s v="Caryocar"/>
    <s v="FOD"/>
    <n v="41.38028520389279"/>
    <n v="51.38028520389279"/>
    <x v="1"/>
    <s v="Inferior"/>
    <s v="Não"/>
    <x v="1"/>
    <n v="1.1709416286319412E-3"/>
    <n v="1.3934205380720099E-2"/>
  </r>
  <r>
    <n v="1"/>
    <x v="0"/>
    <n v="62"/>
    <n v="2131"/>
    <x v="19"/>
    <x v="19"/>
    <n v="208"/>
    <x v="113"/>
    <n v="15"/>
    <x v="113"/>
    <n v="3.6149817154120729"/>
    <n v="1"/>
    <n v="366928.5"/>
    <n v="9707206.9000000004"/>
    <x v="4"/>
    <s v="TORA"/>
    <s v="60├ 70"/>
    <s v="Piptadenia"/>
    <s v="FOD"/>
    <n v="39.788735772973837"/>
    <n v="50"/>
    <x v="1"/>
    <s v="Inferior"/>
    <s v="Não"/>
    <x v="1"/>
    <n v="6.023735864581724E-4"/>
    <n v="6.3249226578108086E-3"/>
  </r>
  <r>
    <n v="1"/>
    <x v="0"/>
    <n v="62"/>
    <n v="2132"/>
    <x v="5"/>
    <x v="5"/>
    <n v="150"/>
    <x v="37"/>
    <n v="12"/>
    <x v="37"/>
    <n v="1.5040142122184108"/>
    <n v="2"/>
    <n v="366943"/>
    <n v="9707184.6999999899"/>
    <x v="0"/>
    <s v="TORETE"/>
    <s v="40├ 50"/>
    <s v="Tachigali"/>
    <s v="FOD"/>
    <n v="39.152116000606256"/>
    <n v="50"/>
    <x v="0"/>
    <s v="Inferior"/>
    <s v="Não"/>
    <x v="1"/>
    <n v="3.1327213607870003E-4"/>
    <n v="2.6314859430610804E-3"/>
  </r>
  <r>
    <n v="1"/>
    <x v="0"/>
    <n v="62"/>
    <n v="2133"/>
    <x v="58"/>
    <x v="58"/>
    <n v="195"/>
    <x v="253"/>
    <n v="13"/>
    <x v="253"/>
    <n v="2.7535993535365404"/>
    <n v="1"/>
    <n v="366958.799999999"/>
    <n v="9707177.4000000004"/>
    <x v="1"/>
    <s v="TORA"/>
    <s v="60├ 70"/>
    <s v="Eschweilera"/>
    <s v="FOD"/>
    <n v="41.38028520389279"/>
    <n v="51.38028520389279"/>
    <x v="1"/>
    <s v="Inferior"/>
    <s v="Não"/>
    <x v="0"/>
    <n v="5.2942990997300308E-4"/>
    <n v="4.8178121807543276E-3"/>
  </r>
  <r>
    <n v="1"/>
    <x v="0"/>
    <n v="62"/>
    <n v="2134"/>
    <x v="5"/>
    <x v="5"/>
    <n v="215"/>
    <x v="18"/>
    <n v="17"/>
    <x v="18"/>
    <n v="4.3773776604316037"/>
    <n v="1"/>
    <n v="366958.59999999899"/>
    <n v="9707164.0999999903"/>
    <x v="4"/>
    <s v="TORA"/>
    <s v="60├ 70"/>
    <s v="Tachigali"/>
    <s v="FOD"/>
    <n v="39.152116000606256"/>
    <n v="50"/>
    <x v="1"/>
    <s v="Inferior"/>
    <s v="Não"/>
    <x v="1"/>
    <n v="6.436001995661295E-4"/>
    <n v="7.6588423748369409E-3"/>
  </r>
  <r>
    <n v="1"/>
    <x v="0"/>
    <n v="62"/>
    <n v="2135"/>
    <x v="10"/>
    <x v="10"/>
    <n v="235"/>
    <x v="165"/>
    <n v="24"/>
    <x v="165"/>
    <n v="7.3830386550899334"/>
    <n v="1"/>
    <n v="366955"/>
    <n v="9707151.1999999899"/>
    <x v="4"/>
    <s v="TORA"/>
    <s v="70├ 80"/>
    <s v="Astronium"/>
    <s v="FOD"/>
    <n v="40.107045659157627"/>
    <n v="50.107045659157627"/>
    <x v="1"/>
    <s v="Inferior"/>
    <s v="Não"/>
    <x v="1"/>
    <n v="7.6890905399760946E-4"/>
    <n v="1.2917672107159838E-2"/>
  </r>
  <r>
    <n v="1"/>
    <x v="0"/>
    <n v="62"/>
    <n v="2136"/>
    <x v="19"/>
    <x v="19"/>
    <n v="311"/>
    <x v="33"/>
    <n v="18"/>
    <x v="33"/>
    <n v="9.6979839079984611"/>
    <n v="1"/>
    <n v="366973.09999999899"/>
    <n v="9707141.9000000004"/>
    <x v="4"/>
    <s v="TORA"/>
    <s v="90├ 100"/>
    <s v="Piptadenia"/>
    <s v="FOD"/>
    <n v="39.788735772973837"/>
    <n v="50"/>
    <x v="1"/>
    <s v="Inferior"/>
    <s v="Não"/>
    <x v="1"/>
    <n v="1.3466664121630201E-3"/>
    <n v="1.6967996793254052E-2"/>
  </r>
  <r>
    <n v="1"/>
    <x v="0"/>
    <n v="62"/>
    <n v="2137"/>
    <x v="26"/>
    <x v="26"/>
    <n v="355"/>
    <x v="114"/>
    <n v="23"/>
    <x v="114"/>
    <n v="16.146288871040671"/>
    <n v="1"/>
    <n v="366971.2"/>
    <n v="9707139.5"/>
    <x v="4"/>
    <s v="TORA"/>
    <s v="110├ 120"/>
    <s v="Couratari"/>
    <s v="FOD"/>
    <n v="38.833806114422465"/>
    <n v="50"/>
    <x v="1"/>
    <s v="Inferior"/>
    <s v="Não"/>
    <x v="1"/>
    <n v="1.7546720421919193E-3"/>
    <n v="2.8250219879289898E-2"/>
  </r>
  <r>
    <n v="1"/>
    <x v="0"/>
    <n v="62"/>
    <n v="2138"/>
    <x v="1"/>
    <x v="1"/>
    <n v="145"/>
    <x v="112"/>
    <n v="13"/>
    <x v="112"/>
    <n v="1.5225358687207302"/>
    <n v="1"/>
    <n v="366981.4"/>
    <n v="9707141.1999999899"/>
    <x v="0"/>
    <s v="TORETE"/>
    <s v="40├ 50"/>
    <s v="Pouteria"/>
    <s v="FOD"/>
    <n v="39.788735772973837"/>
    <n v="50"/>
    <x v="0"/>
    <s v="Inferior"/>
    <s v="Não"/>
    <x v="0"/>
    <n v="2.927354071579853E-4"/>
    <n v="2.6638922051376661E-3"/>
  </r>
  <r>
    <n v="1"/>
    <x v="0"/>
    <n v="62"/>
    <n v="2139"/>
    <x v="32"/>
    <x v="32"/>
    <n v="187"/>
    <x v="63"/>
    <n v="17"/>
    <x v="63"/>
    <n v="3.3114660769633897"/>
    <n v="1"/>
    <n v="366991"/>
    <n v="9707148.8000000007"/>
    <x v="1"/>
    <s v="TORA"/>
    <s v="50├ 60"/>
    <s v="Cordia"/>
    <s v="FOD"/>
    <n v="42.335214862444161"/>
    <n v="52.335214862444161"/>
    <x v="1"/>
    <s v="Inferior"/>
    <s v="Não"/>
    <x v="0"/>
    <n v="4.8688059229049158E-4"/>
    <n v="5.7938790482568499E-3"/>
  </r>
  <r>
    <n v="1"/>
    <x v="0"/>
    <n v="62"/>
    <n v="2140"/>
    <x v="10"/>
    <x v="10"/>
    <n v="168"/>
    <x v="45"/>
    <n v="20"/>
    <x v="45"/>
    <n v="3.1443923796779583"/>
    <n v="1"/>
    <n v="367001.299999999"/>
    <n v="9707146.4000000004"/>
    <x v="4"/>
    <s v="TORA"/>
    <s v="50├ 60"/>
    <s v="Astronium"/>
    <s v="FOD"/>
    <n v="40.107045659157627"/>
    <n v="50.107045659157627"/>
    <x v="1"/>
    <s v="Inferior"/>
    <s v="Não"/>
    <x v="1"/>
    <n v="3.9296856749712139E-4"/>
    <n v="5.5015599449597004E-3"/>
  </r>
  <r>
    <n v="1"/>
    <x v="0"/>
    <n v="62"/>
    <n v="2141"/>
    <x v="5"/>
    <x v="5"/>
    <n v="222"/>
    <x v="6"/>
    <n v="15"/>
    <x v="6"/>
    <n v="4.1179909130540082"/>
    <n v="1"/>
    <n v="367014.9"/>
    <n v="9707127.5"/>
    <x v="4"/>
    <s v="TORA"/>
    <s v="70├ 80"/>
    <s v="Tachigali"/>
    <s v="FOD"/>
    <n v="39.152116000606256"/>
    <n v="50"/>
    <x v="1"/>
    <s v="Inferior"/>
    <s v="Não"/>
    <x v="1"/>
    <n v="6.8619128686678451E-4"/>
    <n v="7.205008512101237E-3"/>
  </r>
  <r>
    <n v="1"/>
    <x v="0"/>
    <n v="62"/>
    <n v="2142"/>
    <x v="19"/>
    <x v="19"/>
    <n v="255"/>
    <x v="129"/>
    <n v="14"/>
    <x v="129"/>
    <n v="5.0710345855297421"/>
    <n v="1"/>
    <n v="367003.299999999"/>
    <n v="9707112.3000000007"/>
    <x v="4"/>
    <s v="TORA"/>
    <s v="80├ 90"/>
    <s v="Piptadenia"/>
    <s v="FOD"/>
    <n v="39.788735772973837"/>
    <n v="50"/>
    <x v="1"/>
    <s v="Inferior"/>
    <s v="Não"/>
    <x v="1"/>
    <n v="9.053564732674432E-4"/>
    <n v="8.8724934380209428E-3"/>
  </r>
  <r>
    <n v="1"/>
    <x v="0"/>
    <n v="63"/>
    <n v="2143"/>
    <x v="8"/>
    <x v="8"/>
    <n v="172"/>
    <x v="58"/>
    <n v="18"/>
    <x v="58"/>
    <n v="2.9663170969512977"/>
    <n v="1"/>
    <n v="366986.2"/>
    <n v="9707092.9000000004"/>
    <x v="1"/>
    <s v="TORA"/>
    <s v="50├ 60"/>
    <s v="Licania"/>
    <s v="FOD"/>
    <n v="41.38028520389279"/>
    <n v="51.38028520389279"/>
    <x v="1"/>
    <s v="Inferior"/>
    <s v="Não"/>
    <x v="0"/>
    <n v="4.1190412772232278E-4"/>
    <n v="5.1899920093012673E-3"/>
  </r>
  <r>
    <n v="1"/>
    <x v="0"/>
    <n v="63"/>
    <n v="2144"/>
    <x v="7"/>
    <x v="7"/>
    <n v="200"/>
    <x v="14"/>
    <n v="8"/>
    <x v="14"/>
    <n v="1.7825353626292275"/>
    <n v="3"/>
    <n v="366987.4"/>
    <n v="9707088.0999999903"/>
    <x v="2"/>
    <s v="TORA"/>
    <s v="60├ 70"/>
    <s v="Aspidosperma"/>
    <s v="FOD"/>
    <n v="47.109863155201019"/>
    <n v="57.109863155201019"/>
    <x v="1"/>
    <s v="Inferior"/>
    <s v="Não"/>
    <x v="0"/>
    <n v="5.5692824191768894E-4"/>
    <n v="3.1187981547390578E-3"/>
  </r>
  <r>
    <n v="1"/>
    <x v="0"/>
    <n v="63"/>
    <n v="2145"/>
    <x v="19"/>
    <x v="19"/>
    <n v="170"/>
    <x v="12"/>
    <n v="13"/>
    <x v="12"/>
    <n v="2.0928079241868782"/>
    <n v="1"/>
    <n v="366981"/>
    <n v="9707083"/>
    <x v="4"/>
    <s v="TORA"/>
    <s v="50├ 60"/>
    <s v="Piptadenia"/>
    <s v="FOD"/>
    <n v="39.788735772973837"/>
    <n v="50"/>
    <x v="1"/>
    <s v="Inferior"/>
    <s v="Não"/>
    <x v="1"/>
    <n v="4.0238065478553035E-4"/>
    <n v="3.6616639585483265E-3"/>
  </r>
  <r>
    <n v="1"/>
    <x v="0"/>
    <n v="63"/>
    <n v="2146"/>
    <x v="5"/>
    <x v="5"/>
    <n v="200"/>
    <x v="14"/>
    <n v="14"/>
    <x v="14"/>
    <n v="3.1194368846011482"/>
    <n v="2"/>
    <n v="366966.9"/>
    <n v="9707064.6999999899"/>
    <x v="4"/>
    <s v="TORA"/>
    <s v="60├ 70"/>
    <s v="Tachigali"/>
    <s v="FOD"/>
    <n v="39.152116000606256"/>
    <n v="50"/>
    <x v="1"/>
    <s v="Inferior"/>
    <s v="Não"/>
    <x v="1"/>
    <n v="5.5692824191768894E-4"/>
    <n v="5.4578967707933513E-3"/>
  </r>
  <r>
    <n v="1"/>
    <x v="0"/>
    <n v="63"/>
    <n v="2147"/>
    <x v="15"/>
    <x v="15"/>
    <n v="130"/>
    <x v="0"/>
    <n v="15"/>
    <x v="0"/>
    <n v="1.4121022325828414"/>
    <n v="1"/>
    <n v="366961.7"/>
    <n v="9707069.3000000007"/>
    <x v="0"/>
    <s v="TORETE"/>
    <s v="40├ 50"/>
    <s v="Lecythis"/>
    <s v="FOD"/>
    <n v="38.833806114422465"/>
    <n v="50"/>
    <x v="0"/>
    <s v="Inferior"/>
    <s v="Não"/>
    <x v="1"/>
    <n v="2.3530218221022364E-4"/>
    <n v="2.470672913207348E-3"/>
  </r>
  <r>
    <n v="1"/>
    <x v="0"/>
    <n v="63"/>
    <n v="2148"/>
    <x v="19"/>
    <x v="19"/>
    <n v="230"/>
    <x v="40"/>
    <n v="19"/>
    <x v="40"/>
    <n v="5.5988321655582407"/>
    <n v="1"/>
    <n v="366960.2"/>
    <n v="9707085.4000000004"/>
    <x v="4"/>
    <s v="TORA"/>
    <s v="70├ 80"/>
    <s v="Piptadenia"/>
    <s v="FOD"/>
    <n v="39.788735772973837"/>
    <n v="50"/>
    <x v="1"/>
    <s v="Inferior"/>
    <s v="Não"/>
    <x v="1"/>
    <n v="7.3653759993614395E-4"/>
    <n v="9.7959500791507132E-3"/>
  </r>
  <r>
    <n v="1"/>
    <x v="0"/>
    <n v="63"/>
    <n v="2149"/>
    <x v="15"/>
    <x v="15"/>
    <n v="175"/>
    <x v="13"/>
    <n v="19"/>
    <x v="13"/>
    <n v="3.2412898879058809"/>
    <n v="1"/>
    <n v="366963.799999999"/>
    <n v="9707105"/>
    <x v="4"/>
    <s v="TORA"/>
    <s v="50├ 60"/>
    <s v="Lecythis"/>
    <s v="FOD"/>
    <n v="38.833806114422465"/>
    <n v="50"/>
    <x v="1"/>
    <s v="Inferior"/>
    <s v="Não"/>
    <x v="1"/>
    <n v="4.2639818521823071E-4"/>
    <n v="5.6710958634024677E-3"/>
  </r>
  <r>
    <n v="1"/>
    <x v="0"/>
    <n v="63"/>
    <n v="2150"/>
    <x v="84"/>
    <x v="84"/>
    <n v="315"/>
    <x v="133"/>
    <n v="20"/>
    <x v="133"/>
    <n v="11.054504459805321"/>
    <n v="1"/>
    <n v="366941.4"/>
    <n v="9707124.9000000004"/>
    <x v="1"/>
    <s v="TORA"/>
    <s v="100├ 110"/>
    <s v="Didymopanax"/>
    <s v="FOD"/>
    <n v="46.791553269017228"/>
    <n v="56.791553269017228"/>
    <x v="1"/>
    <s v="Inferior"/>
    <s v="Não"/>
    <x v="0"/>
    <n v="1.3815301201070673E-3"/>
    <n v="1.9341421681498942E-2"/>
  </r>
  <r>
    <n v="1"/>
    <x v="0"/>
    <n v="63"/>
    <n v="2151"/>
    <x v="30"/>
    <x v="30"/>
    <n v="274"/>
    <x v="290"/>
    <n v="20"/>
    <x v="290"/>
    <n v="8.364101555296994"/>
    <n v="1"/>
    <n v="366895.799999999"/>
    <n v="9707127.9000000004"/>
    <x v="4"/>
    <s v="TORA"/>
    <s v="80├ 90"/>
    <s v="Apuleia"/>
    <s v="FOD"/>
    <n v="39.788735772973837"/>
    <n v="50"/>
    <x v="1"/>
    <s v="Inferior"/>
    <s v="Não"/>
    <x v="1"/>
    <n v="1.0452986172553105E-3"/>
    <n v="1.4634180641574348E-2"/>
  </r>
  <r>
    <n v="1"/>
    <x v="0"/>
    <n v="63"/>
    <n v="2152"/>
    <x v="15"/>
    <x v="15"/>
    <n v="502"/>
    <x v="291"/>
    <n v="23"/>
    <x v="291"/>
    <n v="32.28668423453864"/>
    <n v="1"/>
    <n v="366877.4"/>
    <n v="9707148.1999999899"/>
    <x v="4"/>
    <s v="TORA"/>
    <s v="150├ 160"/>
    <s v="Lecythis"/>
    <s v="FOD"/>
    <n v="38.833806114422465"/>
    <n v="50"/>
    <x v="1"/>
    <s v="Inferior"/>
    <s v="Não"/>
    <x v="1"/>
    <n v="3.5087036169056326E-3"/>
    <n v="5.6490128232180678E-2"/>
  </r>
  <r>
    <n v="1"/>
    <x v="0"/>
    <n v="63"/>
    <n v="2153"/>
    <x v="63"/>
    <x v="63"/>
    <n v="150"/>
    <x v="37"/>
    <n v="14"/>
    <x v="37"/>
    <n v="1.7546832475881458"/>
    <n v="1"/>
    <n v="366877"/>
    <n v="9707152.5999999903"/>
    <x v="0"/>
    <s v="TORETE"/>
    <s v="40├ 50"/>
    <s v="Ocotea"/>
    <s v="FOD"/>
    <n v="39.470425886790046"/>
    <n v="50"/>
    <x v="0"/>
    <s v="Inferior"/>
    <s v="Não"/>
    <x v="1"/>
    <n v="3.1327213607870003E-4"/>
    <n v="3.07006693357126E-3"/>
  </r>
  <r>
    <n v="1"/>
    <x v="0"/>
    <n v="63"/>
    <n v="2154"/>
    <x v="2"/>
    <x v="2"/>
    <n v="164"/>
    <x v="251"/>
    <n v="16"/>
    <x v="251"/>
    <n v="2.397153555663786"/>
    <n v="1"/>
    <n v="366874.5"/>
    <n v="9707157.5"/>
    <x v="1"/>
    <s v="TORA"/>
    <s v="50├ 60"/>
    <s v="Parkia"/>
    <s v="FOD"/>
    <n v="39.788735772973837"/>
    <n v="50"/>
    <x v="1"/>
    <s v="Inferior"/>
    <s v="Não"/>
    <x v="0"/>
    <n v="3.744785498654542E-4"/>
    <n v="4.1941597584930863E-3"/>
  </r>
  <r>
    <n v="1"/>
    <x v="0"/>
    <n v="63"/>
    <n v="2155"/>
    <x v="82"/>
    <x v="82"/>
    <n v="395"/>
    <x v="246"/>
    <n v="19"/>
    <x v="246"/>
    <n v="16.513379747282126"/>
    <n v="1"/>
    <n v="366875.59999999899"/>
    <n v="9707167.1999999899"/>
    <x v="1"/>
    <s v="TORA"/>
    <s v="120├ 130"/>
    <s v="Caryocar"/>
    <s v="FOD"/>
    <n v="41.38028520389279"/>
    <n v="51.38028520389279"/>
    <x v="1"/>
    <s v="Inferior"/>
    <s v="Não"/>
    <x v="1"/>
    <n v="2.1723682236301856E-3"/>
    <n v="2.8892497374281473E-2"/>
  </r>
  <r>
    <n v="1"/>
    <x v="0"/>
    <n v="63"/>
    <n v="2156"/>
    <x v="2"/>
    <x v="2"/>
    <n v="163"/>
    <x v="237"/>
    <n v="15"/>
    <x v="237"/>
    <n v="2.2200085335794979"/>
    <n v="1"/>
    <n v="366856.799999999"/>
    <n v="9707162.5"/>
    <x v="1"/>
    <s v="TORA"/>
    <s v="50├ 60"/>
    <s v="Parkia"/>
    <s v="FOD"/>
    <n v="39.788735772973837"/>
    <n v="50"/>
    <x v="1"/>
    <s v="Inferior"/>
    <s v="Não"/>
    <x v="0"/>
    <n v="3.69925661487777E-4"/>
    <n v="3.8842194456216585E-3"/>
  </r>
  <r>
    <n v="1"/>
    <x v="0"/>
    <n v="63"/>
    <n v="2157"/>
    <x v="84"/>
    <x v="84"/>
    <n v="245"/>
    <x v="89"/>
    <n v="18"/>
    <x v="89"/>
    <n v="6.0185635392273404"/>
    <n v="1"/>
    <n v="366854.9"/>
    <n v="9707168.1999999899"/>
    <x v="1"/>
    <s v="TORA"/>
    <s v="70├ 80"/>
    <s v="Didymopanax"/>
    <s v="FOD"/>
    <n v="46.791553269017228"/>
    <n v="56.791553269017228"/>
    <x v="1"/>
    <s v="Inferior"/>
    <s v="Não"/>
    <x v="0"/>
    <n v="8.3574044302773209E-4"/>
    <n v="1.0530329582149422E-2"/>
  </r>
  <r>
    <n v="1"/>
    <x v="0"/>
    <n v="63"/>
    <n v="2158"/>
    <x v="5"/>
    <x v="5"/>
    <n v="311"/>
    <x v="33"/>
    <n v="17"/>
    <x v="33"/>
    <n v="9.1592070242207697"/>
    <n v="1"/>
    <n v="366833.299999999"/>
    <n v="9707194.0999999903"/>
    <x v="4"/>
    <s v="TORA"/>
    <s v="90├ 100"/>
    <s v="Tachigali"/>
    <s v="FOD"/>
    <n v="39.152116000606256"/>
    <n v="50"/>
    <x v="1"/>
    <s v="Inferior"/>
    <s v="Não"/>
    <x v="1"/>
    <n v="1.3466664121630201E-3"/>
    <n v="1.6025330304739939E-2"/>
  </r>
  <r>
    <n v="1"/>
    <x v="0"/>
    <n v="63"/>
    <n v="2159"/>
    <x v="63"/>
    <x v="63"/>
    <n v="178"/>
    <x v="170"/>
    <n v="14"/>
    <x v="170"/>
    <n v="2.4709059562925697"/>
    <n v="2"/>
    <n v="366824.59999999899"/>
    <n v="9707199.1999999899"/>
    <x v="4"/>
    <s v="TORA"/>
    <s v="50├ 60"/>
    <s v="Ocotea"/>
    <s v="FOD"/>
    <n v="39.470425886790046"/>
    <n v="50"/>
    <x v="1"/>
    <s v="Inferior"/>
    <s v="Não"/>
    <x v="1"/>
    <n v="4.4114286042300146E-4"/>
    <n v="4.3232000321454141E-3"/>
  </r>
  <r>
    <n v="1"/>
    <x v="0"/>
    <n v="63"/>
    <n v="2160"/>
    <x v="5"/>
    <x v="5"/>
    <n v="257"/>
    <x v="164"/>
    <n v="17"/>
    <x v="164"/>
    <n v="6.2546547775845731"/>
    <n v="1"/>
    <n v="366748.5"/>
    <n v="9707256"/>
    <x v="4"/>
    <s v="TORA"/>
    <s v="80├ 90"/>
    <s v="Tachigali"/>
    <s v="FOD"/>
    <n v="39.152116000606256"/>
    <n v="50"/>
    <x v="1"/>
    <s v="Inferior"/>
    <s v="Não"/>
    <x v="1"/>
    <n v="9.1961383626053598E-4"/>
    <n v="1.0943404651500377E-2"/>
  </r>
  <r>
    <n v="1"/>
    <x v="0"/>
    <n v="63"/>
    <n v="2161"/>
    <x v="2"/>
    <x v="2"/>
    <n v="172"/>
    <x v="58"/>
    <n v="15"/>
    <x v="58"/>
    <n v="2.4719309141260815"/>
    <n v="1"/>
    <n v="366735.59999999899"/>
    <n v="9707276.9000000004"/>
    <x v="1"/>
    <s v="TORA"/>
    <s v="50├ 60"/>
    <s v="Parkia"/>
    <s v="FOD"/>
    <n v="39.788735772973837"/>
    <n v="50"/>
    <x v="1"/>
    <s v="Inferior"/>
    <s v="Não"/>
    <x v="0"/>
    <n v="4.1190412772232278E-4"/>
    <n v="4.3249933410843891E-3"/>
  </r>
  <r>
    <n v="1"/>
    <x v="0"/>
    <n v="63"/>
    <n v="2162"/>
    <x v="8"/>
    <x v="8"/>
    <n v="378"/>
    <x v="292"/>
    <n v="18"/>
    <x v="292"/>
    <n v="14.326637779907694"/>
    <n v="2"/>
    <n v="366728.59999999899"/>
    <n v="9707271.0999999903"/>
    <x v="1"/>
    <s v="TORA"/>
    <s v="120├ 130"/>
    <s v="Licania"/>
    <s v="FOD"/>
    <n v="41.38028520389279"/>
    <n v="51.38028520389279"/>
    <x v="1"/>
    <s v="Inferior"/>
    <s v="Não"/>
    <x v="0"/>
    <n v="1.9894033729541769E-3"/>
    <n v="2.5066482499222626E-2"/>
  </r>
  <r>
    <n v="1"/>
    <x v="0"/>
    <n v="63"/>
    <n v="2163"/>
    <x v="19"/>
    <x v="19"/>
    <n v="204"/>
    <x v="138"/>
    <n v="14"/>
    <x v="138"/>
    <n v="3.2454621347390344"/>
    <n v="2"/>
    <n v="366512.09999999899"/>
    <n v="9707465"/>
    <x v="4"/>
    <s v="TORA"/>
    <s v="60├ 70"/>
    <s v="Piptadenia"/>
    <s v="FOD"/>
    <n v="39.788735772973837"/>
    <n v="50"/>
    <x v="1"/>
    <s v="Inferior"/>
    <s v="Não"/>
    <x v="1"/>
    <n v="5.7942814289116363E-4"/>
    <n v="5.678395800333403E-3"/>
  </r>
  <r>
    <n v="1"/>
    <x v="0"/>
    <n v="63"/>
    <n v="2164"/>
    <x v="26"/>
    <x v="26"/>
    <n v="316"/>
    <x v="249"/>
    <n v="24"/>
    <x v="249"/>
    <n v="13.349763837802817"/>
    <n v="1"/>
    <n v="366503.9"/>
    <n v="9707470.6999999899"/>
    <x v="4"/>
    <s v="TORA"/>
    <s v="100├ 110"/>
    <s v="Couratari"/>
    <s v="FOD"/>
    <n v="38.833806114422465"/>
    <n v="50"/>
    <x v="1"/>
    <s v="Inferior"/>
    <s v="Não"/>
    <x v="1"/>
    <n v="1.3903156631233193E-3"/>
    <n v="2.3357303140471766E-2"/>
  </r>
  <r>
    <n v="1"/>
    <x v="0"/>
    <n v="63"/>
    <n v="2165"/>
    <x v="26"/>
    <x v="26"/>
    <n v="150"/>
    <x v="37"/>
    <n v="15"/>
    <x v="37"/>
    <n v="1.8800177652730132"/>
    <n v="1"/>
    <n v="366513.09999999899"/>
    <n v="9707482.5999999903"/>
    <x v="0"/>
    <s v="TORETE"/>
    <s v="40├ 50"/>
    <s v="Couratari"/>
    <s v="FOD"/>
    <n v="38.833806114422465"/>
    <n v="50"/>
    <x v="0"/>
    <s v="Inferior"/>
    <s v="Não"/>
    <x v="1"/>
    <n v="3.1327213607870003E-4"/>
    <n v="3.28935742882635E-3"/>
  </r>
  <r>
    <n v="1"/>
    <x v="0"/>
    <n v="63"/>
    <n v="2166"/>
    <x v="34"/>
    <x v="34"/>
    <n v="225"/>
    <x v="16"/>
    <n v="20"/>
    <x v="16"/>
    <n v="5.6400532958190412"/>
    <n v="1"/>
    <n v="366522.799999999"/>
    <n v="9707503.5"/>
    <x v="4"/>
    <s v="TORA"/>
    <s v="70├ 80"/>
    <s v="Lecythis"/>
    <s v="FOD"/>
    <n v="40.743665431525208"/>
    <n v="50.743665431525208"/>
    <x v="1"/>
    <s v="Inferior"/>
    <s v="Não"/>
    <x v="1"/>
    <n v="7.0486230617707523E-4"/>
    <n v="9.8680722864790526E-3"/>
  </r>
  <r>
    <n v="1"/>
    <x v="0"/>
    <n v="63"/>
    <n v="2167"/>
    <x v="63"/>
    <x v="63"/>
    <n v="274"/>
    <x v="290"/>
    <n v="15"/>
    <x v="290"/>
    <n v="6.2730761664727455"/>
    <n v="1"/>
    <n v="366430.2"/>
    <n v="9707538.8000000007"/>
    <x v="4"/>
    <s v="TORA"/>
    <s v="80├ 90"/>
    <s v="Ocotea"/>
    <s v="FOD"/>
    <n v="39.470425886790046"/>
    <n v="50"/>
    <x v="1"/>
    <s v="Inferior"/>
    <s v="Não"/>
    <x v="1"/>
    <n v="1.0452986172553105E-3"/>
    <n v="1.0975635481180759E-2"/>
  </r>
  <r>
    <n v="1"/>
    <x v="0"/>
    <n v="63"/>
    <n v="2168"/>
    <x v="5"/>
    <x v="5"/>
    <n v="388"/>
    <x v="293"/>
    <n v="18"/>
    <x v="293"/>
    <n v="15.094687704280561"/>
    <n v="1"/>
    <n v="366385.59999999899"/>
    <n v="9707575.8000000007"/>
    <x v="4"/>
    <s v="TORA"/>
    <s v="120├ 130"/>
    <s v="Tachigali"/>
    <s v="FOD"/>
    <n v="39.152116000606256"/>
    <n v="50"/>
    <x v="1"/>
    <s v="Inferior"/>
    <s v="Não"/>
    <x v="1"/>
    <n v="2.096055131281414E-3"/>
    <n v="2.6410294654145818E-2"/>
  </r>
  <r>
    <n v="1"/>
    <x v="0"/>
    <n v="63"/>
    <n v="2169"/>
    <x v="23"/>
    <x v="23"/>
    <n v="243"/>
    <x v="105"/>
    <n v="19"/>
    <x v="105"/>
    <n v="6.2496302560311632"/>
    <n v="1"/>
    <n v="366368.5"/>
    <n v="9707593.5"/>
    <x v="4"/>
    <s v="TORA"/>
    <s v="70├ 80"/>
    <s v="Parkia"/>
    <s v="FOD"/>
    <n v="40.107045659157627"/>
    <n v="50.107045659157627"/>
    <x v="1"/>
    <s v="Inferior"/>
    <s v="Não"/>
    <x v="1"/>
    <n v="8.2215139392494054E-4"/>
    <n v="1.0934613539201709E-2"/>
  </r>
  <r>
    <n v="1"/>
    <x v="0"/>
    <n v="63"/>
    <n v="2170"/>
    <x v="19"/>
    <x v="19"/>
    <n v="203"/>
    <x v="56"/>
    <n v="14"/>
    <x v="56"/>
    <n v="3.2137218644382184"/>
    <n v="2"/>
    <n v="365943.2"/>
    <n v="9707982.4000000004"/>
    <x v="4"/>
    <s v="TORA"/>
    <s v="60├ 70"/>
    <s v="Piptadenia"/>
    <s v="FOD"/>
    <n v="39.788735772973837"/>
    <n v="50"/>
    <x v="1"/>
    <s v="Inferior"/>
    <s v="Não"/>
    <x v="1"/>
    <n v="5.7376139802965123E-4"/>
    <n v="5.6228617006905818E-3"/>
  </r>
  <r>
    <n v="1"/>
    <x v="0"/>
    <n v="63"/>
    <n v="2171"/>
    <x v="64"/>
    <x v="64"/>
    <n v="424"/>
    <x v="294"/>
    <n v="24"/>
    <x v="294"/>
    <n v="24.034280801402399"/>
    <n v="1"/>
    <n v="365935.7"/>
    <n v="9707989.0999999903"/>
    <x v="4"/>
    <s v="TORA"/>
    <s v="130├ 140"/>
    <s v="Cedrelinga"/>
    <s v="FOD"/>
    <n v="38.515496228238675"/>
    <n v="50"/>
    <x v="1"/>
    <s v="Inferior"/>
    <s v="Não"/>
    <x v="1"/>
    <n v="2.503058290474861E-3"/>
    <n v="4.2051379279977666E-2"/>
  </r>
  <r>
    <n v="1"/>
    <x v="0"/>
    <n v="63"/>
    <n v="2172"/>
    <x v="55"/>
    <x v="55"/>
    <n v="236"/>
    <x v="120"/>
    <n v="20"/>
    <x v="120"/>
    <n v="6.2050055973123417"/>
    <n v="1"/>
    <n v="365940.59999999899"/>
    <n v="9707995.5"/>
    <x v="1"/>
    <s v="TORA"/>
    <s v="70├ 80"/>
    <s v="Platymiscium"/>
    <s v="FOD"/>
    <n v="43.608454407179323"/>
    <n v="53.608454407179323"/>
    <x v="1"/>
    <s v="Inferior"/>
    <s v="Não"/>
    <x v="0"/>
    <n v="7.7546688404619025E-4"/>
    <n v="1.0856536376646662E-2"/>
  </r>
  <r>
    <n v="1"/>
    <x v="0"/>
    <n v="63"/>
    <n v="2173"/>
    <x v="64"/>
    <x v="64"/>
    <n v="217"/>
    <x v="211"/>
    <n v="20"/>
    <x v="211"/>
    <n v="5.2461129806779816"/>
    <n v="1"/>
    <n v="365950.299999999"/>
    <n v="9708004.1999999899"/>
    <x v="4"/>
    <s v="TORA"/>
    <s v="60├ 70"/>
    <s v="Cedrelinga"/>
    <s v="FOD"/>
    <n v="38.515496228238675"/>
    <n v="50"/>
    <x v="1"/>
    <s v="Inferior"/>
    <s v="Não"/>
    <x v="1"/>
    <n v="6.5562984959155154E-4"/>
    <n v="9.1788178942817204E-3"/>
  </r>
  <r>
    <n v="1"/>
    <x v="0"/>
    <n v="63"/>
    <n v="2174"/>
    <x v="2"/>
    <x v="2"/>
    <n v="170"/>
    <x v="12"/>
    <n v="18"/>
    <x v="12"/>
    <n v="2.8977340488741388"/>
    <n v="1"/>
    <n v="365951.59999999899"/>
    <n v="9708005.8000000007"/>
    <x v="1"/>
    <s v="TORA"/>
    <s v="50├ 60"/>
    <s v="Parkia"/>
    <s v="FOD"/>
    <n v="39.788735772973837"/>
    <n v="50"/>
    <x v="1"/>
    <s v="Inferior"/>
    <s v="Não"/>
    <x v="0"/>
    <n v="4.0238065478553035E-4"/>
    <n v="5.069996250297683E-3"/>
  </r>
  <r>
    <n v="1"/>
    <x v="0"/>
    <n v="64"/>
    <n v="2175"/>
    <x v="19"/>
    <x v="19"/>
    <n v="145"/>
    <x v="112"/>
    <n v="12"/>
    <x v="112"/>
    <n v="1.4054177249729818"/>
    <n v="1"/>
    <n v="365904.59999999899"/>
    <n v="9707980"/>
    <x v="0"/>
    <s v="TORETE"/>
    <s v="40├ 50"/>
    <s v="Piptadenia"/>
    <s v="FOD"/>
    <n v="39.788735772973837"/>
    <n v="50"/>
    <x v="0"/>
    <s v="Inferior"/>
    <s v="Não"/>
    <x v="1"/>
    <n v="2.927354071579853E-4"/>
    <n v="2.4589774201270766E-3"/>
  </r>
  <r>
    <n v="1"/>
    <x v="0"/>
    <n v="64"/>
    <n v="2176"/>
    <x v="26"/>
    <x v="26"/>
    <n v="155"/>
    <x v="67"/>
    <n v="14"/>
    <x v="67"/>
    <n v="1.8736117788135642"/>
    <n v="1"/>
    <n v="365910.09999999899"/>
    <n v="9707979"/>
    <x v="0"/>
    <s v="TORETE"/>
    <s v="40├ 50"/>
    <s v="Couratari"/>
    <s v="FOD"/>
    <n v="38.833806114422465"/>
    <n v="50"/>
    <x v="0"/>
    <s v="Inferior"/>
    <s v="Não"/>
    <x v="1"/>
    <n v="3.3450502530181188E-4"/>
    <n v="3.2781492479577561E-3"/>
  </r>
  <r>
    <n v="1"/>
    <x v="0"/>
    <n v="64"/>
    <n v="2177"/>
    <x v="15"/>
    <x v="15"/>
    <n v="152"/>
    <x v="35"/>
    <n v="15"/>
    <x v="35"/>
    <n v="1.9304857977274534"/>
    <n v="1"/>
    <n v="365896.7"/>
    <n v="9707952.5"/>
    <x v="0"/>
    <s v="TORETE"/>
    <s v="40├ 50"/>
    <s v="Lecythis"/>
    <s v="FOD"/>
    <n v="38.833806114422465"/>
    <n v="50"/>
    <x v="0"/>
    <s v="Inferior"/>
    <s v="Não"/>
    <x v="1"/>
    <n v="3.2168175253165715E-4"/>
    <n v="3.3776584015824001E-3"/>
  </r>
  <r>
    <n v="1"/>
    <x v="0"/>
    <n v="64"/>
    <n v="2178"/>
    <x v="30"/>
    <x v="30"/>
    <n v="167"/>
    <x v="102"/>
    <n v="16"/>
    <x v="102"/>
    <n v="2.4856564364183269"/>
    <n v="1"/>
    <n v="365898.59999999899"/>
    <n v="9707954.9000000004"/>
    <x v="4"/>
    <s v="TORA"/>
    <s v="50├ 60"/>
    <s v="Apuleia"/>
    <s v="FOD"/>
    <n v="39.788735772973837"/>
    <n v="50"/>
    <x v="1"/>
    <s v="Inferior"/>
    <s v="Não"/>
    <x v="1"/>
    <n v="3.8830429347106078E-4"/>
    <n v="4.3490080868758803E-3"/>
  </r>
  <r>
    <n v="1"/>
    <x v="0"/>
    <n v="64"/>
    <n v="2179"/>
    <x v="23"/>
    <x v="23"/>
    <n v="236"/>
    <x v="120"/>
    <n v="17"/>
    <x v="120"/>
    <n v="5.2742547577154912"/>
    <n v="1"/>
    <n v="365950.9"/>
    <n v="9707902.5"/>
    <x v="4"/>
    <s v="TORA"/>
    <s v="70├ 80"/>
    <s v="Parkia"/>
    <s v="FOD"/>
    <n v="40.107045659157627"/>
    <n v="50.107045659157627"/>
    <x v="1"/>
    <s v="Inferior"/>
    <s v="Não"/>
    <x v="1"/>
    <n v="7.7546688404619025E-4"/>
    <n v="9.2280559201496637E-3"/>
  </r>
  <r>
    <n v="1"/>
    <x v="0"/>
    <n v="64"/>
    <n v="2180"/>
    <x v="2"/>
    <x v="2"/>
    <n v="227"/>
    <x v="27"/>
    <n v="19"/>
    <x v="27"/>
    <n v="5.453728216617213"/>
    <n v="1"/>
    <n v="365960.2"/>
    <n v="9707906.3000000007"/>
    <x v="1"/>
    <s v="TORA"/>
    <s v="70├ 80"/>
    <s v="Parkia"/>
    <s v="FOD"/>
    <n v="39.788735772973837"/>
    <n v="50"/>
    <x v="1"/>
    <s v="Inferior"/>
    <s v="Não"/>
    <x v="0"/>
    <n v="7.1744888444441493E-4"/>
    <n v="9.5420701631107191E-3"/>
  </r>
  <r>
    <n v="1"/>
    <x v="0"/>
    <n v="64"/>
    <n v="2181"/>
    <x v="19"/>
    <x v="19"/>
    <n v="182"/>
    <x v="97"/>
    <n v="14"/>
    <x v="97"/>
    <n v="2.5832056841382105"/>
    <n v="1"/>
    <n v="365962"/>
    <n v="9707908.6999999899"/>
    <x v="4"/>
    <s v="TORA"/>
    <s v="50├ 60"/>
    <s v="Piptadenia"/>
    <s v="FOD"/>
    <n v="39.788735772973837"/>
    <n v="50"/>
    <x v="1"/>
    <s v="Inferior"/>
    <s v="Não"/>
    <x v="1"/>
    <n v="4.6119227713203821E-4"/>
    <n v="4.5196843158939737E-3"/>
  </r>
  <r>
    <n v="1"/>
    <x v="0"/>
    <n v="64"/>
    <n v="2182"/>
    <x v="5"/>
    <x v="5"/>
    <n v="163"/>
    <x v="237"/>
    <n v="13"/>
    <x v="237"/>
    <n v="1.9240073957688979"/>
    <n v="1"/>
    <n v="366169.9"/>
    <n v="9707720"/>
    <x v="4"/>
    <s v="TORA"/>
    <s v="50├ 60"/>
    <s v="Tachigali"/>
    <s v="FOD"/>
    <n v="39.152116000606256"/>
    <n v="50"/>
    <x v="1"/>
    <s v="Inferior"/>
    <s v="Não"/>
    <x v="1"/>
    <n v="3.69925661487777E-4"/>
    <n v="3.3663235195387701E-3"/>
  </r>
  <r>
    <n v="1"/>
    <x v="0"/>
    <n v="64"/>
    <n v="2183"/>
    <x v="5"/>
    <x v="5"/>
    <n v="215"/>
    <x v="18"/>
    <n v="15"/>
    <x v="18"/>
    <n v="3.8623920533220026"/>
    <n v="1"/>
    <n v="366192.799999999"/>
    <n v="9707717.0999999903"/>
    <x v="4"/>
    <s v="TORA"/>
    <s v="60├ 70"/>
    <s v="Tachigali"/>
    <s v="FOD"/>
    <n v="39.152116000606256"/>
    <n v="50"/>
    <x v="1"/>
    <s v="Inferior"/>
    <s v="Não"/>
    <x v="1"/>
    <n v="6.436001995661295E-4"/>
    <n v="6.7578020954443584E-3"/>
  </r>
  <r>
    <n v="1"/>
    <x v="0"/>
    <n v="64"/>
    <n v="2184"/>
    <x v="3"/>
    <x v="3"/>
    <n v="135"/>
    <x v="25"/>
    <n v="11"/>
    <x v="25"/>
    <n v="1.11673055257217"/>
    <n v="2"/>
    <n v="366238.2"/>
    <n v="9707694.1999999899"/>
    <x v="0"/>
    <s v="TORETE"/>
    <s v="40├ 50"/>
    <s v="Inga"/>
    <s v="FOD"/>
    <n v="41.38028520389279"/>
    <n v="51.38028520389279"/>
    <x v="0"/>
    <s v="Inferior"/>
    <s v="Não"/>
    <x v="0"/>
    <n v="2.53750430223747E-4"/>
    <n v="1.953878312722852E-3"/>
  </r>
  <r>
    <n v="1"/>
    <x v="0"/>
    <n v="64"/>
    <n v="2185"/>
    <x v="9"/>
    <x v="9"/>
    <n v="179"/>
    <x v="150"/>
    <n v="12"/>
    <x v="150"/>
    <n v="2.1417830832751155"/>
    <n v="1"/>
    <n v="366297.799999999"/>
    <n v="9707643.9000000004"/>
    <x v="1"/>
    <s v="TORA"/>
    <s v="50├ 60"/>
    <s v="Matisia"/>
    <s v="FOD"/>
    <n v="43.926764293363114"/>
    <n v="53.926764293363114"/>
    <x v="1"/>
    <s v="Inferior"/>
    <s v="Não"/>
    <x v="0"/>
    <n v="4.4611344498211684E-4"/>
    <n v="3.7473529378497811E-3"/>
  </r>
  <r>
    <n v="1"/>
    <x v="0"/>
    <n v="64"/>
    <n v="2186"/>
    <x v="29"/>
    <x v="29"/>
    <n v="293"/>
    <x v="266"/>
    <n v="17"/>
    <x v="266"/>
    <n v="8.1296591621501939"/>
    <n v="2"/>
    <n v="366300"/>
    <n v="9707635.1999999899"/>
    <x v="1"/>
    <s v="TORA"/>
    <s v="90├ 100"/>
    <s v="Alexa"/>
    <s v="FOD"/>
    <n v="39.788735772973837"/>
    <n v="50"/>
    <x v="1"/>
    <s v="Inferior"/>
    <s v="Não"/>
    <x v="0"/>
    <n v="1.1952933160097922E-3"/>
    <n v="1.4223990460516528E-2"/>
  </r>
  <r>
    <n v="1"/>
    <x v="0"/>
    <n v="64"/>
    <n v="2187"/>
    <x v="7"/>
    <x v="7"/>
    <n v="242"/>
    <x v="154"/>
    <n v="16"/>
    <x v="154"/>
    <n v="5.2196200488509055"/>
    <n v="3"/>
    <n v="366330.09999999899"/>
    <n v="9707622.5"/>
    <x v="2"/>
    <s v="TORA"/>
    <s v="70├ 80"/>
    <s v="Aspidosperma"/>
    <s v="FOD"/>
    <n v="47.109863155201019"/>
    <n v="57.109863155201019"/>
    <x v="1"/>
    <s v="Inferior"/>
    <s v="Não"/>
    <x v="0"/>
    <n v="8.1539863899168861E-4"/>
    <n v="9.1324647567069123E-3"/>
  </r>
  <r>
    <n v="1"/>
    <x v="0"/>
    <n v="64"/>
    <n v="2188"/>
    <x v="41"/>
    <x v="41"/>
    <n v="154"/>
    <x v="111"/>
    <n v="15"/>
    <x v="111"/>
    <n v="1.9816222809428794"/>
    <n v="1"/>
    <n v="366335.5"/>
    <n v="9707607.6999999899"/>
    <x v="0"/>
    <s v="TORETE"/>
    <s v="40├ 50"/>
    <s v="Qualea"/>
    <s v="FOD"/>
    <n v="40.107045659157627"/>
    <n v="50.107045659157627"/>
    <x v="0"/>
    <s v="Inferior"/>
    <s v="Não"/>
    <x v="0"/>
    <n v="3.3020275463299778E-4"/>
    <n v="3.4671289236464765E-3"/>
  </r>
  <r>
    <n v="1"/>
    <x v="0"/>
    <n v="64"/>
    <n v="2189"/>
    <x v="29"/>
    <x v="29"/>
    <n v="247"/>
    <x v="74"/>
    <n v="18"/>
    <x v="74"/>
    <n v="6.1172268715488674"/>
    <n v="1"/>
    <n v="366330.5"/>
    <n v="9707596.0999999903"/>
    <x v="1"/>
    <s v="TORA"/>
    <s v="70├ 80"/>
    <s v="Alexa"/>
    <s v="FOD"/>
    <n v="39.788735772973837"/>
    <n v="50"/>
    <x v="1"/>
    <s v="Inferior"/>
    <s v="Não"/>
    <x v="0"/>
    <n v="8.4944087777890709E-4"/>
    <n v="1.0702955060014228E-2"/>
  </r>
  <r>
    <n v="1"/>
    <x v="0"/>
    <n v="64"/>
    <n v="2190"/>
    <x v="29"/>
    <x v="29"/>
    <n v="170"/>
    <x v="12"/>
    <n v="15"/>
    <x v="12"/>
    <n v="2.4147783740617825"/>
    <n v="1"/>
    <n v="366331.59999999899"/>
    <n v="9707584.4000000004"/>
    <x v="1"/>
    <s v="TORA"/>
    <s v="50├ 60"/>
    <s v="Alexa"/>
    <s v="FOD"/>
    <n v="39.788735772973837"/>
    <n v="50"/>
    <x v="1"/>
    <s v="Inferior"/>
    <s v="Não"/>
    <x v="0"/>
    <n v="4.0238065478553035E-4"/>
    <n v="4.2249968752480693E-3"/>
  </r>
  <r>
    <n v="1"/>
    <x v="0"/>
    <n v="64"/>
    <n v="2191"/>
    <x v="26"/>
    <x v="26"/>
    <n v="322"/>
    <x v="77"/>
    <n v="24"/>
    <x v="77"/>
    <n v="13.861529740413664"/>
    <n v="1"/>
    <n v="366331.2"/>
    <n v="9707580.6999999899"/>
    <x v="4"/>
    <s v="TORA"/>
    <s v="100├ 110"/>
    <s v="Couratari"/>
    <s v="FOD"/>
    <n v="38.833806114422465"/>
    <n v="50"/>
    <x v="1"/>
    <s v="Inferior"/>
    <s v="Não"/>
    <x v="1"/>
    <n v="1.4436136958748417E-3"/>
    <n v="2.4252710090697339E-2"/>
  </r>
  <r>
    <n v="1"/>
    <x v="0"/>
    <n v="64"/>
    <n v="2192"/>
    <x v="29"/>
    <x v="29"/>
    <n v="315"/>
    <x v="133"/>
    <n v="18"/>
    <x v="133"/>
    <n v="9.9490540138247887"/>
    <n v="2"/>
    <n v="366329.7"/>
    <n v="9707575.4000000004"/>
    <x v="1"/>
    <s v="TORA"/>
    <s v="100├ 110"/>
    <s v="Alexa"/>
    <s v="FOD"/>
    <n v="39.788735772973837"/>
    <n v="50"/>
    <x v="1"/>
    <s v="Inferior"/>
    <s v="Não"/>
    <x v="0"/>
    <n v="1.3815301201070673E-3"/>
    <n v="1.7407279513349048E-2"/>
  </r>
  <r>
    <n v="1"/>
    <x v="0"/>
    <n v="64"/>
    <n v="2193"/>
    <x v="29"/>
    <x v="29"/>
    <n v="200"/>
    <x v="14"/>
    <n v="15"/>
    <x v="14"/>
    <n v="3.3422538049298014"/>
    <n v="2"/>
    <n v="366345.299999999"/>
    <n v="9707554.6999999899"/>
    <x v="1"/>
    <s v="TORA"/>
    <s v="60├ 70"/>
    <s v="Alexa"/>
    <s v="FOD"/>
    <n v="39.788735772973837"/>
    <n v="50"/>
    <x v="1"/>
    <s v="Inferior"/>
    <s v="Não"/>
    <x v="0"/>
    <n v="5.5692824191768894E-4"/>
    <n v="5.847746540135733E-3"/>
  </r>
  <r>
    <n v="1"/>
    <x v="0"/>
    <n v="64"/>
    <n v="2194"/>
    <x v="15"/>
    <x v="15"/>
    <n v="160"/>
    <x v="1"/>
    <n v="14"/>
    <x v="1"/>
    <n v="1.9964396061447354"/>
    <n v="1"/>
    <n v="366348.7"/>
    <n v="9707547.6999999899"/>
    <x v="4"/>
    <s v="TORA"/>
    <s v="50├ 60"/>
    <s v="Lecythis"/>
    <s v="FOD"/>
    <n v="38.833806114422465"/>
    <n v="50"/>
    <x v="1"/>
    <s v="Inferior"/>
    <s v="Não"/>
    <x v="1"/>
    <n v="3.5643407482732108E-4"/>
    <n v="3.4930539333077461E-3"/>
  </r>
  <r>
    <n v="1"/>
    <x v="0"/>
    <n v="64"/>
    <n v="2195"/>
    <x v="3"/>
    <x v="3"/>
    <n v="209"/>
    <x v="140"/>
    <n v="16"/>
    <x v="140"/>
    <n v="3.8931463587503652"/>
    <n v="2"/>
    <n v="366384.59999999899"/>
    <n v="9707523.9000000004"/>
    <x v="1"/>
    <s v="TORA"/>
    <s v="60├ 70"/>
    <s v="Inga"/>
    <s v="FOD"/>
    <n v="41.38028520389279"/>
    <n v="51.38028520389279"/>
    <x v="1"/>
    <s v="Inferior"/>
    <s v="Não"/>
    <x v="0"/>
    <n v="6.0817956338016449E-4"/>
    <n v="6.8116111098578411E-3"/>
  </r>
  <r>
    <n v="1"/>
    <x v="0"/>
    <n v="64"/>
    <n v="2196"/>
    <x v="19"/>
    <x v="19"/>
    <n v="237"/>
    <x v="205"/>
    <n v="17"/>
    <x v="205"/>
    <n v="5.3190465291245586"/>
    <n v="1"/>
    <n v="366426.59999999899"/>
    <n v="9707529.4000000004"/>
    <x v="4"/>
    <s v="TORA"/>
    <s v="70├ 80"/>
    <s v="Piptadenia"/>
    <s v="FOD"/>
    <n v="39.788735772973837"/>
    <n v="50"/>
    <x v="1"/>
    <s v="Inferior"/>
    <s v="Não"/>
    <x v="1"/>
    <n v="7.8205256050686682E-4"/>
    <n v="9.3064254700317168E-3"/>
  </r>
  <r>
    <n v="1"/>
    <x v="0"/>
    <n v="64"/>
    <n v="2197"/>
    <x v="58"/>
    <x v="58"/>
    <n v="148"/>
    <x v="128"/>
    <n v="13"/>
    <x v="128"/>
    <n v="1.5861890924356179"/>
    <n v="1"/>
    <n v="366440.4"/>
    <n v="9707514.5"/>
    <x v="0"/>
    <s v="TORETE"/>
    <s v="40├ 50"/>
    <s v="Eschweilera"/>
    <s v="FOD"/>
    <n v="41.38028520389279"/>
    <n v="51.38028520389279"/>
    <x v="0"/>
    <s v="Inferior"/>
    <s v="Não"/>
    <x v="0"/>
    <n v="3.0497390527412649E-4"/>
    <n v="2.7752625379945505E-3"/>
  </r>
  <r>
    <n v="1"/>
    <x v="0"/>
    <n v="64"/>
    <n v="2198"/>
    <x v="82"/>
    <x v="82"/>
    <n v="255"/>
    <x v="129"/>
    <n v="17"/>
    <x v="129"/>
    <n v="6.1576848538575435"/>
    <n v="1"/>
    <n v="366443.299999999"/>
    <n v="9707490.5"/>
    <x v="1"/>
    <s v="TORA"/>
    <s v="80├ 90"/>
    <s v="Caryocar"/>
    <s v="FOD"/>
    <n v="41.38028520389279"/>
    <n v="51.38028520389279"/>
    <x v="1"/>
    <s v="Inferior"/>
    <s v="Não"/>
    <x v="1"/>
    <n v="9.053564732674432E-4"/>
    <n v="1.0773742031882572E-2"/>
  </r>
  <r>
    <n v="1"/>
    <x v="0"/>
    <n v="64"/>
    <n v="2199"/>
    <x v="22"/>
    <x v="22"/>
    <n v="392"/>
    <x v="163"/>
    <n v="24"/>
    <x v="163"/>
    <n v="20.543363547229323"/>
    <n v="1"/>
    <n v="366459.09999999899"/>
    <n v="9707497.9000000004"/>
    <x v="4"/>
    <s v="TORA"/>
    <s v="120├ 130"/>
    <s v="Hymenaea"/>
    <s v="FOD"/>
    <n v="41.38028520389279"/>
    <n v="51.38028520389279"/>
    <x v="1"/>
    <s v="Inferior"/>
    <s v="Não"/>
    <x v="1"/>
    <n v="2.1394955341509938E-3"/>
    <n v="3.59435249737367E-2"/>
  </r>
  <r>
    <n v="1"/>
    <x v="0"/>
    <n v="64"/>
    <n v="2200"/>
    <x v="65"/>
    <x v="65"/>
    <n v="138"/>
    <x v="210"/>
    <n v="14"/>
    <x v="210"/>
    <n v="1.4851639007586066"/>
    <n v="1"/>
    <n v="366441.5"/>
    <n v="9707466.6999999899"/>
    <x v="0"/>
    <s v="TORETE"/>
    <s v="40├ 50"/>
    <s v="Bombax"/>
    <s v="FOD"/>
    <n v="43.926764293363114"/>
    <n v="53.926764293363114"/>
    <x v="0"/>
    <s v="Inferior"/>
    <s v="Não"/>
    <x v="0"/>
    <n v="2.651535359770117E-4"/>
    <n v="2.5985046525747145E-3"/>
  </r>
  <r>
    <n v="1"/>
    <x v="0"/>
    <n v="64"/>
    <n v="2201"/>
    <x v="26"/>
    <x v="26"/>
    <n v="283"/>
    <x v="171"/>
    <n v="24"/>
    <x v="171"/>
    <n v="10.707110599320918"/>
    <n v="1"/>
    <n v="366463.799999999"/>
    <n v="9707462.9000000004"/>
    <x v="4"/>
    <s v="TORA"/>
    <s v="90├ 100"/>
    <s v="Couratari"/>
    <s v="FOD"/>
    <n v="38.833806114422465"/>
    <n v="50"/>
    <x v="1"/>
    <s v="Inferior"/>
    <s v="Não"/>
    <x v="1"/>
    <n v="1.1150956491736452E-3"/>
    <n v="1.8733606906117237E-2"/>
  </r>
  <r>
    <n v="1"/>
    <x v="0"/>
    <n v="64"/>
    <n v="2202"/>
    <x v="17"/>
    <x v="17"/>
    <n v="300"/>
    <x v="9"/>
    <n v="24"/>
    <x v="9"/>
    <n v="12.032113697747286"/>
    <n v="1"/>
    <n v="366492"/>
    <n v="9707417.6999999899"/>
    <x v="1"/>
    <s v="TORA"/>
    <s v="90├ 100"/>
    <s v="Buchenavia"/>
    <s v="FOD"/>
    <n v="41.38028520389279"/>
    <n v="51.38028520389279"/>
    <x v="1"/>
    <s v="Inferior"/>
    <s v="Não"/>
    <x v="0"/>
    <n v="1.2530885443148001E-3"/>
    <n v="2.1051887544488643E-2"/>
  </r>
  <r>
    <n v="1"/>
    <x v="0"/>
    <n v="64"/>
    <n v="2203"/>
    <x v="21"/>
    <x v="21"/>
    <n v="200"/>
    <x v="14"/>
    <n v="17"/>
    <x v="14"/>
    <n v="3.7878876455871082"/>
    <n v="1"/>
    <n v="366550.09999999899"/>
    <n v="9707370.1999999899"/>
    <x v="1"/>
    <s v="TORA"/>
    <s v="60├ 70"/>
    <s v="Schefflera"/>
    <s v="FOD"/>
    <n v="40.425355545341418"/>
    <n v="50.425355545341418"/>
    <x v="1"/>
    <s v="Inferior"/>
    <s v="Não"/>
    <x v="0"/>
    <n v="5.5692824191768894E-4"/>
    <n v="6.6274460788204983E-3"/>
  </r>
  <r>
    <n v="1"/>
    <x v="0"/>
    <n v="64"/>
    <n v="2204"/>
    <x v="5"/>
    <x v="5"/>
    <n v="180"/>
    <x v="22"/>
    <n v="13"/>
    <x v="22"/>
    <n v="2.346262171060721"/>
    <n v="1"/>
    <n v="366577.5"/>
    <n v="9707348.5"/>
    <x v="4"/>
    <s v="TORA"/>
    <s v="50├ 60"/>
    <s v="Tachigali"/>
    <s v="FOD"/>
    <n v="39.152116000606256"/>
    <n v="50"/>
    <x v="1"/>
    <s v="Inferior"/>
    <s v="Não"/>
    <x v="1"/>
    <n v="4.5111187595332813E-4"/>
    <n v="4.1051180711752858E-3"/>
  </r>
  <r>
    <n v="1"/>
    <x v="0"/>
    <n v="64"/>
    <n v="2205"/>
    <x v="19"/>
    <x v="19"/>
    <n v="438"/>
    <x v="269"/>
    <n v="19"/>
    <x v="269"/>
    <n v="20.304392400176845"/>
    <n v="2"/>
    <n v="366586.7"/>
    <n v="9707360.4000000004"/>
    <x v="4"/>
    <s v="TORA"/>
    <s v="130├ 140"/>
    <s v="Piptadenia"/>
    <s v="FOD"/>
    <n v="39.788735772973837"/>
    <n v="50"/>
    <x v="1"/>
    <s v="Inferior"/>
    <s v="Não"/>
    <x v="1"/>
    <n v="2.6710835410614286E-3"/>
    <n v="3.5525411096116996E-2"/>
  </r>
  <r>
    <n v="1"/>
    <x v="0"/>
    <n v="64"/>
    <n v="2206"/>
    <x v="62"/>
    <x v="62"/>
    <n v="380"/>
    <x v="195"/>
    <n v="19"/>
    <x v="195"/>
    <n v="15.283012565342339"/>
    <n v="1"/>
    <n v="366588.9"/>
    <n v="9707358.4000000004"/>
    <x v="1"/>
    <s v="TORA"/>
    <s v="120├ 130"/>
    <s v="Swartzia"/>
    <s v="FOD"/>
    <n v="42.335214862444161"/>
    <n v="52.335214862444161"/>
    <x v="1"/>
    <s v="Inferior"/>
    <s v="Não"/>
    <x v="0"/>
    <n v="2.0105109533228574E-3"/>
    <n v="2.6739795679194E-2"/>
  </r>
  <r>
    <n v="1"/>
    <x v="0"/>
    <n v="64"/>
    <n v="2207"/>
    <x v="19"/>
    <x v="19"/>
    <n v="145"/>
    <x v="112"/>
    <n v="14"/>
    <x v="112"/>
    <n v="1.6396540124684784"/>
    <n v="1"/>
    <n v="366600.09999999899"/>
    <n v="9707348.5"/>
    <x v="0"/>
    <s v="TORETE"/>
    <s v="40├ 50"/>
    <s v="Piptadenia"/>
    <s v="FOD"/>
    <n v="39.788735772973837"/>
    <n v="50"/>
    <x v="0"/>
    <s v="Inferior"/>
    <s v="Não"/>
    <x v="1"/>
    <n v="2.927354071579853E-4"/>
    <n v="2.8688069901482553E-3"/>
  </r>
  <r>
    <n v="1"/>
    <x v="0"/>
    <n v="64"/>
    <n v="2208"/>
    <x v="63"/>
    <x v="63"/>
    <n v="163"/>
    <x v="237"/>
    <n v="13"/>
    <x v="237"/>
    <n v="1.9240073957688979"/>
    <n v="1"/>
    <n v="366622.59999999899"/>
    <n v="9707358"/>
    <x v="4"/>
    <s v="TORA"/>
    <s v="50├ 60"/>
    <s v="Ocotea"/>
    <s v="FOD"/>
    <n v="39.470425886790046"/>
    <n v="50"/>
    <x v="1"/>
    <s v="Inferior"/>
    <s v="Não"/>
    <x v="1"/>
    <n v="3.69925661487777E-4"/>
    <n v="3.3663235195387701E-3"/>
  </r>
  <r>
    <n v="1"/>
    <x v="0"/>
    <n v="64"/>
    <n v="2209"/>
    <x v="22"/>
    <x v="22"/>
    <n v="350"/>
    <x v="79"/>
    <n v="23"/>
    <x v="79"/>
    <n v="15.694666825649529"/>
    <n v="1"/>
    <n v="366622.59999999899"/>
    <n v="9707321.9000000004"/>
    <x v="4"/>
    <s v="TORA"/>
    <s v="110├ 120"/>
    <s v="Hymenaea"/>
    <s v="FOD"/>
    <n v="41.38028520389279"/>
    <n v="51.38028520389279"/>
    <x v="1"/>
    <s v="Inferior"/>
    <s v="Não"/>
    <x v="1"/>
    <n v="1.7055927408729228E-3"/>
    <n v="2.7460043128054053E-2"/>
  </r>
  <r>
    <n v="1"/>
    <x v="0"/>
    <n v="64"/>
    <n v="2210"/>
    <x v="26"/>
    <x v="26"/>
    <n v="238"/>
    <x v="125"/>
    <n v="20"/>
    <x v="125"/>
    <n v="6.3106208175481244"/>
    <n v="1"/>
    <n v="366622.4"/>
    <n v="9707308.5999999903"/>
    <x v="4"/>
    <s v="TORA"/>
    <s v="70├ 80"/>
    <s v="Couratari"/>
    <s v="FOD"/>
    <n v="38.833806114422465"/>
    <n v="50"/>
    <x v="1"/>
    <s v="Inferior"/>
    <s v="Não"/>
    <x v="1"/>
    <n v="7.886660833796395E-4"/>
    <n v="1.1041325167314953E-2"/>
  </r>
  <r>
    <n v="1"/>
    <x v="0"/>
    <n v="64"/>
    <n v="2211"/>
    <x v="23"/>
    <x v="23"/>
    <n v="187"/>
    <x v="63"/>
    <n v="16"/>
    <x v="63"/>
    <n v="3.1166739547890727"/>
    <n v="1"/>
    <n v="366649.2"/>
    <n v="9707294.1999999899"/>
    <x v="4"/>
    <s v="TORA"/>
    <s v="50├ 60"/>
    <s v="Parkia"/>
    <s v="FOD"/>
    <n v="40.107045659157627"/>
    <n v="50.107045659157627"/>
    <x v="1"/>
    <s v="Inferior"/>
    <s v="Não"/>
    <x v="1"/>
    <n v="4.8688059229049158E-4"/>
    <n v="5.4530626336535054E-3"/>
  </r>
  <r>
    <n v="1"/>
    <x v="0"/>
    <n v="64"/>
    <n v="2212"/>
    <x v="22"/>
    <x v="22"/>
    <n v="170"/>
    <x v="12"/>
    <n v="18"/>
    <x v="12"/>
    <n v="2.8977340488741388"/>
    <n v="1"/>
    <n v="366661.59999999899"/>
    <n v="9707293.9000000004"/>
    <x v="4"/>
    <s v="TORA"/>
    <s v="50├ 60"/>
    <s v="Hymenaea"/>
    <s v="FOD"/>
    <n v="41.38028520389279"/>
    <n v="51.38028520389279"/>
    <x v="1"/>
    <s v="Inferior"/>
    <s v="Não"/>
    <x v="1"/>
    <n v="4.0238065478553035E-4"/>
    <n v="5.069996250297683E-3"/>
  </r>
  <r>
    <n v="1"/>
    <x v="0"/>
    <n v="64"/>
    <n v="2213"/>
    <x v="19"/>
    <x v="19"/>
    <n v="175"/>
    <x v="13"/>
    <n v="14"/>
    <x v="13"/>
    <n v="2.3883188647727547"/>
    <n v="1"/>
    <n v="366665.59999999899"/>
    <n v="9707294.3000000007"/>
    <x v="4"/>
    <s v="TORA"/>
    <s v="50├ 60"/>
    <s v="Piptadenia"/>
    <s v="FOD"/>
    <n v="39.788735772973837"/>
    <n v="50"/>
    <x v="1"/>
    <s v="Inferior"/>
    <s v="Não"/>
    <x v="1"/>
    <n v="4.2639818521823071E-4"/>
    <n v="4.1787022151386606E-3"/>
  </r>
  <r>
    <n v="1"/>
    <x v="0"/>
    <n v="64"/>
    <n v="2214"/>
    <x v="2"/>
    <x v="2"/>
    <n v="235"/>
    <x v="165"/>
    <n v="22"/>
    <x v="165"/>
    <n v="6.7677854338324392"/>
    <n v="1"/>
    <n v="366688.799999999"/>
    <n v="9707296.5999999903"/>
    <x v="1"/>
    <s v="TORA"/>
    <s v="70├ 80"/>
    <s v="Parkia"/>
    <s v="FOD"/>
    <n v="39.788735772973837"/>
    <n v="50"/>
    <x v="1"/>
    <s v="Inferior"/>
    <s v="Não"/>
    <x v="0"/>
    <n v="7.6890905399760946E-4"/>
    <n v="1.1841199431563186E-2"/>
  </r>
  <r>
    <n v="1"/>
    <x v="0"/>
    <n v="64"/>
    <n v="2215"/>
    <x v="15"/>
    <x v="15"/>
    <n v="208"/>
    <x v="113"/>
    <n v="18"/>
    <x v="113"/>
    <n v="4.337978058494488"/>
    <n v="1"/>
    <n v="366680.799999999"/>
    <n v="9707286.1999999899"/>
    <x v="4"/>
    <s v="TORA"/>
    <s v="60├ 70"/>
    <s v="Lecythis"/>
    <s v="FOD"/>
    <n v="38.833806114422465"/>
    <n v="50"/>
    <x v="1"/>
    <s v="Inferior"/>
    <s v="Não"/>
    <x v="1"/>
    <n v="6.023735864581724E-4"/>
    <n v="7.5899071893729712E-3"/>
  </r>
  <r>
    <n v="1"/>
    <x v="0"/>
    <n v="64"/>
    <n v="2216"/>
    <x v="26"/>
    <x v="26"/>
    <n v="265"/>
    <x v="279"/>
    <n v="20"/>
    <x v="279"/>
    <n v="7.8236591150398427"/>
    <n v="1"/>
    <n v="366677.799999999"/>
    <n v="9707282.1999999899"/>
    <x v="4"/>
    <s v="TORA"/>
    <s v="80├ 90"/>
    <s v="Couratari"/>
    <s v="FOD"/>
    <n v="38.833806114422465"/>
    <n v="50"/>
    <x v="1"/>
    <s v="Inferior"/>
    <s v="Não"/>
    <x v="1"/>
    <n v="9.777571447167426E-4"/>
    <n v="1.3688600026034396E-2"/>
  </r>
  <r>
    <n v="1"/>
    <x v="0"/>
    <n v="64"/>
    <n v="2217"/>
    <x v="19"/>
    <x v="19"/>
    <n v="222"/>
    <x v="6"/>
    <n v="17"/>
    <x v="6"/>
    <n v="4.6670563681278763"/>
    <n v="1"/>
    <n v="366692.7"/>
    <n v="9707268.9000000004"/>
    <x v="4"/>
    <s v="TORA"/>
    <s v="70├ 80"/>
    <s v="Piptadenia"/>
    <s v="FOD"/>
    <n v="39.788735772973837"/>
    <n v="50"/>
    <x v="1"/>
    <s v="Inferior"/>
    <s v="Não"/>
    <x v="1"/>
    <n v="6.8619128686678451E-4"/>
    <n v="8.1656763137147367E-3"/>
  </r>
  <r>
    <n v="1"/>
    <x v="0"/>
    <n v="64"/>
    <n v="2218"/>
    <x v="19"/>
    <x v="19"/>
    <n v="180"/>
    <x v="22"/>
    <n v="15"/>
    <x v="22"/>
    <n v="2.7072255819931397"/>
    <n v="1"/>
    <n v="366763.5"/>
    <n v="9707210.0999999903"/>
    <x v="4"/>
    <s v="TORA"/>
    <s v="50├ 60"/>
    <s v="Piptadenia"/>
    <s v="FOD"/>
    <n v="39.788735772973837"/>
    <n v="50"/>
    <x v="1"/>
    <s v="Inferior"/>
    <s v="Não"/>
    <x v="1"/>
    <n v="4.5111187595332813E-4"/>
    <n v="4.7366746975099454E-3"/>
  </r>
  <r>
    <n v="1"/>
    <x v="0"/>
    <n v="64"/>
    <n v="2219"/>
    <x v="26"/>
    <x v="26"/>
    <n v="400"/>
    <x v="48"/>
    <n v="23"/>
    <x v="48"/>
    <n v="20.499156670236115"/>
    <n v="1"/>
    <n v="366761.59999999899"/>
    <n v="9707207.6999999899"/>
    <x v="4"/>
    <s v="TORA"/>
    <s v="120├ 130"/>
    <s v="Couratari"/>
    <s v="FOD"/>
    <n v="38.833806114422465"/>
    <n v="50"/>
    <x v="1"/>
    <s v="Inferior"/>
    <s v="Não"/>
    <x v="1"/>
    <n v="2.2277129676707558E-3"/>
    <n v="3.5866178779499165E-2"/>
  </r>
  <r>
    <n v="1"/>
    <x v="0"/>
    <n v="64"/>
    <n v="2220"/>
    <x v="22"/>
    <x v="22"/>
    <n v="370"/>
    <x v="43"/>
    <n v="25"/>
    <x v="43"/>
    <n v="19.064772745620409"/>
    <n v="1"/>
    <n v="366915"/>
    <n v="9707066.0999999903"/>
    <x v="4"/>
    <s v="TORA"/>
    <s v="110├ 120"/>
    <s v="Hymenaea"/>
    <s v="FOD"/>
    <n v="41.38028520389279"/>
    <n v="51.38028520389279"/>
    <x v="1"/>
    <s v="Inferior"/>
    <s v="Não"/>
    <x v="1"/>
    <n v="1.9060869079632905E-3"/>
    <n v="3.3356520889357581E-2"/>
  </r>
  <r>
    <n v="1"/>
    <x v="0"/>
    <n v="65"/>
    <n v="2221"/>
    <x v="45"/>
    <x v="45"/>
    <n v="156"/>
    <x v="136"/>
    <n v="19"/>
    <x v="136"/>
    <n v="2.575674472231102"/>
    <n v="1"/>
    <n v="366925.5"/>
    <n v="9707013.5999999903"/>
    <x v="0"/>
    <s v="TORETE"/>
    <s v="40├ 50"/>
    <s v="Mezilaurus"/>
    <s v="FOD"/>
    <n v="41.38028520389279"/>
    <n v="51.38028520389279"/>
    <x v="0"/>
    <s v="Inferior"/>
    <s v="Não"/>
    <x v="0"/>
    <n v="3.3883514238272194E-4"/>
    <n v="4.506507393690201E-3"/>
  </r>
  <r>
    <n v="1"/>
    <x v="0"/>
    <n v="65"/>
    <n v="2222"/>
    <x v="19"/>
    <x v="19"/>
    <n v="300"/>
    <x v="9"/>
    <n v="21"/>
    <x v="9"/>
    <n v="10.528099485528875"/>
    <n v="1"/>
    <n v="366915.5"/>
    <n v="9707020.5"/>
    <x v="4"/>
    <s v="TORA"/>
    <s v="90├ 100"/>
    <s v="Piptadenia"/>
    <s v="FOD"/>
    <n v="39.788735772973837"/>
    <n v="50"/>
    <x v="1"/>
    <s v="Inferior"/>
    <s v="Não"/>
    <x v="1"/>
    <n v="1.2530885443148001E-3"/>
    <n v="1.842040160142756E-2"/>
  </r>
  <r>
    <n v="1"/>
    <x v="0"/>
    <n v="65"/>
    <n v="2223"/>
    <x v="19"/>
    <x v="19"/>
    <n v="229"/>
    <x v="275"/>
    <n v="18"/>
    <x v="275"/>
    <n v="5.258133953529712"/>
    <n v="1"/>
    <n v="366909.299999999"/>
    <n v="9707012.5"/>
    <x v="4"/>
    <s v="TORA"/>
    <s v="70├ 80"/>
    <s v="Piptadenia"/>
    <s v="FOD"/>
    <n v="39.788735772973837"/>
    <n v="50"/>
    <x v="1"/>
    <s v="Inferior"/>
    <s v="Não"/>
    <x v="1"/>
    <n v="7.301468483601382E-4"/>
    <n v="9.1998502893377403E-3"/>
  </r>
  <r>
    <n v="1"/>
    <x v="0"/>
    <n v="65"/>
    <n v="2224"/>
    <x v="39"/>
    <x v="39"/>
    <n v="372"/>
    <x v="152"/>
    <n v="20"/>
    <x v="152"/>
    <n v="15.417148351380188"/>
    <n v="1"/>
    <n v="366895"/>
    <n v="9707011.9000000004"/>
    <x v="3"/>
    <s v="TORA"/>
    <s v="110├ 120"/>
    <s v="Bertholletia"/>
    <s v="FOD"/>
    <n v="41.38028520389279"/>
    <n v="51.38028520389279"/>
    <x v="1"/>
    <s v="Inferior"/>
    <s v="Protegida"/>
    <x v="0"/>
    <n v="1.9267489457384366E-3"/>
    <n v="2.697448524033811E-2"/>
  </r>
  <r>
    <n v="1"/>
    <x v="0"/>
    <n v="65"/>
    <n v="2225"/>
    <x v="4"/>
    <x v="4"/>
    <n v="173"/>
    <x v="100"/>
    <n v="20"/>
    <x v="100"/>
    <n v="3.3343438042581353"/>
    <n v="3"/>
    <n v="366888.9"/>
    <n v="9707003.9000000004"/>
    <x v="2"/>
    <s v="TORA"/>
    <s v="50├ 60"/>
    <s v="Dialium"/>
    <s v="FOD"/>
    <n v="42.335214862444161"/>
    <n v="52.335214862444161"/>
    <x v="1"/>
    <s v="Inferior"/>
    <s v="Não"/>
    <x v="0"/>
    <n v="4.1670763380886292E-4"/>
    <n v="5.8339068733240804E-3"/>
  </r>
  <r>
    <n v="1"/>
    <x v="0"/>
    <n v="65"/>
    <n v="2226"/>
    <x v="63"/>
    <x v="63"/>
    <n v="171"/>
    <x v="141"/>
    <n v="21"/>
    <x v="141"/>
    <n v="3.4205795228483322"/>
    <n v="1"/>
    <n v="366888.299999999"/>
    <n v="9707003.0999999903"/>
    <x v="4"/>
    <s v="TORA"/>
    <s v="50├ 60"/>
    <s v="Ocotea"/>
    <s v="FOD"/>
    <n v="39.470425886790046"/>
    <n v="50"/>
    <x v="1"/>
    <s v="Inferior"/>
    <s v="Não"/>
    <x v="1"/>
    <n v="4.0712846804787865E-4"/>
    <n v="5.9847884803038163E-3"/>
  </r>
  <r>
    <n v="1"/>
    <x v="0"/>
    <n v="65"/>
    <n v="2227"/>
    <x v="5"/>
    <x v="5"/>
    <n v="180"/>
    <x v="22"/>
    <n v="18"/>
    <x v="22"/>
    <n v="3.2486706983917677"/>
    <n v="1"/>
    <n v="366880.5"/>
    <n v="9706997.9000000004"/>
    <x v="4"/>
    <s v="TORA"/>
    <s v="50├ 60"/>
    <s v="Tachigali"/>
    <s v="FOD"/>
    <n v="39.152116000606256"/>
    <n v="50"/>
    <x v="1"/>
    <s v="Inferior"/>
    <s v="Não"/>
    <x v="1"/>
    <n v="4.5111187595332813E-4"/>
    <n v="5.6840096370119339E-3"/>
  </r>
  <r>
    <n v="1"/>
    <x v="0"/>
    <n v="65"/>
    <n v="2228"/>
    <x v="0"/>
    <x v="0"/>
    <n v="176"/>
    <x v="124"/>
    <n v="17"/>
    <x v="124"/>
    <n v="2.9333401927426572"/>
    <n v="1"/>
    <n v="366868.4"/>
    <n v="9707010"/>
    <x v="1"/>
    <s v="TORA"/>
    <s v="50├ 60"/>
    <s v="Etaballia"/>
    <s v="FOD"/>
    <n v="41.38028520389279"/>
    <n v="51.38028520389279"/>
    <x v="1"/>
    <s v="Inferior"/>
    <s v="Não"/>
    <x v="0"/>
    <n v="4.3128523054105841E-4"/>
    <n v="5.1322942434385947E-3"/>
  </r>
  <r>
    <n v="1"/>
    <x v="0"/>
    <n v="65"/>
    <n v="2229"/>
    <x v="15"/>
    <x v="15"/>
    <n v="179"/>
    <x v="150"/>
    <n v="21"/>
    <x v="150"/>
    <n v="3.7481203957314522"/>
    <n v="1"/>
    <n v="366865.5"/>
    <n v="9707011.1999999899"/>
    <x v="4"/>
    <s v="TORA"/>
    <s v="50├ 60"/>
    <s v="Lecythis"/>
    <s v="FOD"/>
    <n v="38.833806114422465"/>
    <n v="50"/>
    <x v="1"/>
    <s v="Inferior"/>
    <s v="Não"/>
    <x v="1"/>
    <n v="4.4611344498211684E-4"/>
    <n v="6.5578676412371166E-3"/>
  </r>
  <r>
    <n v="1"/>
    <x v="0"/>
    <n v="65"/>
    <n v="2230"/>
    <x v="65"/>
    <x v="65"/>
    <n v="300"/>
    <x v="9"/>
    <n v="22"/>
    <x v="9"/>
    <n v="11.029437556268345"/>
    <n v="2"/>
    <n v="366890.59999999899"/>
    <n v="9707046.6999999899"/>
    <x v="1"/>
    <s v="TORA"/>
    <s v="90├ 100"/>
    <s v="Bombax"/>
    <s v="FOD"/>
    <n v="43.926764293363114"/>
    <n v="53.926764293363114"/>
    <x v="1"/>
    <s v="Inferior"/>
    <s v="Não"/>
    <x v="0"/>
    <n v="1.2530885443148001E-3"/>
    <n v="1.929756358244792E-2"/>
  </r>
  <r>
    <n v="1"/>
    <x v="0"/>
    <n v="65"/>
    <n v="2231"/>
    <x v="19"/>
    <x v="19"/>
    <n v="192"/>
    <x v="55"/>
    <n v="16"/>
    <x v="55"/>
    <n v="3.2855691803981921"/>
    <n v="1"/>
    <n v="366889.2"/>
    <n v="9707043.8000000007"/>
    <x v="4"/>
    <s v="TORA"/>
    <s v="60├ 70"/>
    <s v="Piptadenia"/>
    <s v="FOD"/>
    <n v="39.788735772973837"/>
    <n v="50"/>
    <x v="1"/>
    <s v="Inferior"/>
    <s v="Não"/>
    <x v="1"/>
    <n v="5.1326506775134213E-4"/>
    <n v="5.7485687588150315E-3"/>
  </r>
  <r>
    <n v="1"/>
    <x v="0"/>
    <n v="65"/>
    <n v="2232"/>
    <x v="5"/>
    <x v="5"/>
    <n v="190"/>
    <x v="41"/>
    <n v="18"/>
    <x v="41"/>
    <n v="3.6196608707389748"/>
    <n v="1"/>
    <n v="366879.9"/>
    <n v="9707041.4000000004"/>
    <x v="4"/>
    <s v="TORA"/>
    <s v="60├ 70"/>
    <s v="Tachigali"/>
    <s v="FOD"/>
    <n v="39.152116000606256"/>
    <n v="50"/>
    <x v="1"/>
    <s v="Inferior"/>
    <s v="Não"/>
    <x v="1"/>
    <n v="5.0262773833071434E-4"/>
    <n v="6.3331095029669987E-3"/>
  </r>
  <r>
    <n v="1"/>
    <x v="0"/>
    <n v="65"/>
    <n v="2233"/>
    <x v="19"/>
    <x v="19"/>
    <n v="151"/>
    <x v="190"/>
    <n v="17"/>
    <x v="190"/>
    <n v="2.1591906551757911"/>
    <n v="1"/>
    <n v="366868.799999999"/>
    <n v="9707035.1999999899"/>
    <x v="0"/>
    <s v="TORETE"/>
    <s v="40├ 50"/>
    <s v="Piptadenia"/>
    <s v="FOD"/>
    <n v="39.788735772973837"/>
    <n v="50"/>
    <x v="0"/>
    <s v="Inferior"/>
    <s v="Não"/>
    <x v="1"/>
    <n v="3.1746302109913061E-4"/>
    <n v="3.7778099510796539E-3"/>
  </r>
  <r>
    <n v="1"/>
    <x v="0"/>
    <n v="65"/>
    <n v="2234"/>
    <x v="30"/>
    <x v="30"/>
    <n v="160"/>
    <x v="1"/>
    <n v="16"/>
    <x v="1"/>
    <n v="2.2816452641654119"/>
    <n v="1"/>
    <n v="366851.7"/>
    <n v="9707070.4000000004"/>
    <x v="4"/>
    <s v="TORA"/>
    <s v="50├ 60"/>
    <s v="Apuleia"/>
    <s v="FOD"/>
    <n v="39.788735772973837"/>
    <n v="50"/>
    <x v="1"/>
    <s v="Inferior"/>
    <s v="Não"/>
    <x v="1"/>
    <n v="3.5643407482732108E-4"/>
    <n v="3.9920616380659957E-3"/>
  </r>
  <r>
    <n v="1"/>
    <x v="0"/>
    <n v="65"/>
    <n v="2235"/>
    <x v="42"/>
    <x v="42"/>
    <n v="240"/>
    <x v="71"/>
    <n v="19"/>
    <x v="71"/>
    <n v="6.0962709401919595"/>
    <n v="1"/>
    <n v="366853"/>
    <n v="9707072"/>
    <x v="1"/>
    <s v="TORA"/>
    <s v="70├ 80"/>
    <s v="Anacardium"/>
    <s v="FOD"/>
    <n v="57.295779513082323"/>
    <n v="67.295779513082323"/>
    <x v="1"/>
    <s v="Inferior"/>
    <s v="Não"/>
    <x v="0"/>
    <n v="8.0197666836147232E-4"/>
    <n v="1.0666289689207581E-2"/>
  </r>
  <r>
    <n v="1"/>
    <x v="0"/>
    <n v="65"/>
    <n v="2236"/>
    <x v="5"/>
    <x v="5"/>
    <n v="218"/>
    <x v="206"/>
    <n v="18"/>
    <x v="206"/>
    <n v="4.7651180947645164"/>
    <n v="1"/>
    <n v="366828.59999999899"/>
    <n v="9707097.6999999899"/>
    <x v="4"/>
    <s v="TORA"/>
    <s v="60├ 70"/>
    <s v="Tachigali"/>
    <s v="FOD"/>
    <n v="39.152116000606256"/>
    <n v="50"/>
    <x v="1"/>
    <s v="Inferior"/>
    <s v="Não"/>
    <x v="1"/>
    <n v="6.6168644422240624E-4"/>
    <n v="8.3372491972023184E-3"/>
  </r>
  <r>
    <n v="1"/>
    <x v="0"/>
    <n v="65"/>
    <n v="2237"/>
    <x v="14"/>
    <x v="14"/>
    <n v="200"/>
    <x v="14"/>
    <n v="20"/>
    <x v="14"/>
    <n v="4.4563384065730682"/>
    <n v="1"/>
    <n v="366802.09999999899"/>
    <n v="9707087.6999999899"/>
    <x v="4"/>
    <s v="TORA"/>
    <s v="60├ 70"/>
    <s v="Hymenolobium"/>
    <s v="FOD"/>
    <n v="41.38028520389279"/>
    <n v="51.38028520389279"/>
    <x v="1"/>
    <s v="Inferior"/>
    <s v="Não"/>
    <x v="1"/>
    <n v="5.5692824191768894E-4"/>
    <n v="7.7969953868476443E-3"/>
  </r>
  <r>
    <n v="1"/>
    <x v="0"/>
    <n v="65"/>
    <n v="2238"/>
    <x v="19"/>
    <x v="19"/>
    <n v="361"/>
    <x v="254"/>
    <n v="20"/>
    <x v="254"/>
    <n v="14.518861937075224"/>
    <n v="1"/>
    <n v="366756.09999999899"/>
    <n v="9707109.8000000007"/>
    <x v="4"/>
    <s v="TORA"/>
    <s v="110├ 120"/>
    <s v="Piptadenia"/>
    <s v="FOD"/>
    <n v="39.788735772973837"/>
    <n v="50"/>
    <x v="1"/>
    <s v="Inferior"/>
    <s v="Não"/>
    <x v="1"/>
    <n v="1.8144861353738789E-3"/>
    <n v="2.54028058952343E-2"/>
  </r>
  <r>
    <n v="1"/>
    <x v="0"/>
    <n v="65"/>
    <n v="2239"/>
    <x v="19"/>
    <x v="19"/>
    <n v="313"/>
    <x v="23"/>
    <n v="18"/>
    <x v="23"/>
    <n v="9.8231178904550323"/>
    <n v="1"/>
    <n v="366776.799999999"/>
    <n v="9707137"/>
    <x v="4"/>
    <s v="TORA"/>
    <s v="90├ 100"/>
    <s v="Piptadenia"/>
    <s v="FOD"/>
    <n v="39.788735772973837"/>
    <n v="50"/>
    <x v="1"/>
    <s v="Inferior"/>
    <s v="Não"/>
    <x v="1"/>
    <n v="1.3640425733108519E-3"/>
    <n v="1.7186936423716732E-2"/>
  </r>
  <r>
    <n v="1"/>
    <x v="0"/>
    <n v="65"/>
    <n v="2240"/>
    <x v="46"/>
    <x v="46"/>
    <n v="300"/>
    <x v="9"/>
    <n v="20"/>
    <x v="9"/>
    <n v="10.026761414789403"/>
    <n v="1"/>
    <n v="366779.2"/>
    <n v="9707141.5999999903"/>
    <x v="1"/>
    <s v="TORA"/>
    <s v="90├ 100"/>
    <s v="Aspidosperma"/>
    <s v="FOD"/>
    <n v="41.38028520389279"/>
    <n v="51.38028520389279"/>
    <x v="1"/>
    <s v="Inferior"/>
    <s v="Não"/>
    <x v="0"/>
    <n v="1.2530885443148001E-3"/>
    <n v="1.75432396204072E-2"/>
  </r>
  <r>
    <n v="1"/>
    <x v="0"/>
    <n v="65"/>
    <n v="2241"/>
    <x v="5"/>
    <x v="5"/>
    <n v="160"/>
    <x v="1"/>
    <n v="12"/>
    <x v="1"/>
    <n v="1.711233948124059"/>
    <n v="1"/>
    <n v="366772.4"/>
    <n v="9707147.5999999903"/>
    <x v="4"/>
    <s v="TORA"/>
    <s v="50├ 60"/>
    <s v="Tachigali"/>
    <s v="FOD"/>
    <n v="39.152116000606256"/>
    <n v="50"/>
    <x v="1"/>
    <s v="Inferior"/>
    <s v="Não"/>
    <x v="1"/>
    <n v="3.5643407482732108E-4"/>
    <n v="2.9940462285494968E-3"/>
  </r>
  <r>
    <n v="1"/>
    <x v="0"/>
    <n v="65"/>
    <n v="2242"/>
    <x v="47"/>
    <x v="47"/>
    <n v="241"/>
    <x v="47"/>
    <n v="22"/>
    <x v="47"/>
    <n v="7.1177862522846862"/>
    <n v="1"/>
    <n v="366752.4"/>
    <n v="9707126.5"/>
    <x v="1"/>
    <s v="TORA"/>
    <s v="70├ 80"/>
    <s v="Brosimum"/>
    <s v="FOD"/>
    <n v="41.38028520389279"/>
    <n v="51.38028520389279"/>
    <x v="1"/>
    <s v="Inferior"/>
    <s v="Não"/>
    <x v="0"/>
    <n v="8.0867373047053225E-4"/>
    <n v="1.2453575449246197E-2"/>
  </r>
  <r>
    <n v="1"/>
    <x v="0"/>
    <n v="65"/>
    <n v="2243"/>
    <x v="73"/>
    <x v="73"/>
    <n v="246"/>
    <x v="59"/>
    <n v="18"/>
    <x v="59"/>
    <n v="6.0677949377739573"/>
    <n v="1"/>
    <n v="366727.9"/>
    <n v="9707147"/>
    <x v="1"/>
    <s v="TORA"/>
    <s v="70├ 80"/>
    <s v="Clarisia"/>
    <s v="FOD"/>
    <n v="48.701412586119972"/>
    <n v="58.701412586119972"/>
    <x v="1"/>
    <s v="Inferior"/>
    <s v="Não"/>
    <x v="0"/>
    <n v="8.4257673719727181E-4"/>
    <n v="1.0616466888685623E-2"/>
  </r>
  <r>
    <n v="1"/>
    <x v="0"/>
    <n v="65"/>
    <n v="2244"/>
    <x v="14"/>
    <x v="14"/>
    <n v="309"/>
    <x v="176"/>
    <n v="20"/>
    <x v="176"/>
    <n v="10.637391184950079"/>
    <n v="1"/>
    <n v="366719.799999999"/>
    <n v="9707144.6999999899"/>
    <x v="4"/>
    <s v="TORA"/>
    <s v="90├ 100"/>
    <s v="Hymenolobium"/>
    <s v="FOD"/>
    <n v="41.38028520389279"/>
    <n v="51.38028520389279"/>
    <x v="1"/>
    <s v="Inferior"/>
    <s v="Não"/>
    <x v="1"/>
    <n v="1.3294016366635715E-3"/>
    <n v="1.861162291329E-2"/>
  </r>
  <r>
    <n v="1"/>
    <x v="0"/>
    <n v="65"/>
    <n v="2245"/>
    <x v="17"/>
    <x v="17"/>
    <n v="210"/>
    <x v="87"/>
    <n v="21"/>
    <x v="87"/>
    <n v="5.1587687479091482"/>
    <n v="1"/>
    <n v="366712.5"/>
    <n v="9707149.9000000004"/>
    <x v="1"/>
    <s v="TORA"/>
    <s v="60├ 70"/>
    <s v="Buchenavia"/>
    <s v="FOD"/>
    <n v="41.38028520389279"/>
    <n v="51.38028520389279"/>
    <x v="1"/>
    <s v="Inferior"/>
    <s v="Não"/>
    <x v="0"/>
    <n v="6.1401338671425204E-4"/>
    <n v="9.0259967846995047E-3"/>
  </r>
  <r>
    <n v="1"/>
    <x v="0"/>
    <n v="65"/>
    <n v="2246"/>
    <x v="15"/>
    <x v="15"/>
    <n v="170"/>
    <x v="12"/>
    <n v="22"/>
    <x v="12"/>
    <n v="3.5416749486239474"/>
    <n v="1"/>
    <n v="366722"/>
    <n v="9707180.3000000007"/>
    <x v="4"/>
    <s v="TORA"/>
    <s v="50├ 60"/>
    <s v="Lecythis"/>
    <s v="FOD"/>
    <n v="38.833806114422465"/>
    <n v="50"/>
    <x v="1"/>
    <s v="Inferior"/>
    <s v="Não"/>
    <x v="1"/>
    <n v="4.0238065478553035E-4"/>
    <n v="6.1966620836971676E-3"/>
  </r>
  <r>
    <n v="1"/>
    <x v="0"/>
    <n v="65"/>
    <n v="2247"/>
    <x v="64"/>
    <x v="64"/>
    <n v="500"/>
    <x v="194"/>
    <n v="23"/>
    <x v="194"/>
    <n v="32.029932297243938"/>
    <n v="1"/>
    <n v="366715.09999999899"/>
    <n v="9707187.8000000007"/>
    <x v="4"/>
    <s v="TORA"/>
    <s v="150├ 160"/>
    <s v="Cedrelinga"/>
    <s v="FOD"/>
    <n v="38.515496228238675"/>
    <n v="50"/>
    <x v="1"/>
    <s v="Inferior"/>
    <s v="Não"/>
    <x v="1"/>
    <n v="3.4808015119855568E-3"/>
    <n v="5.6040904342967462E-2"/>
  </r>
  <r>
    <n v="1"/>
    <x v="0"/>
    <n v="65"/>
    <n v="2248"/>
    <x v="63"/>
    <x v="63"/>
    <n v="190"/>
    <x v="41"/>
    <n v="21"/>
    <x v="41"/>
    <n v="4.2229376825288041"/>
    <n v="1"/>
    <n v="366708.5"/>
    <n v="9707192.3000000007"/>
    <x v="4"/>
    <s v="TORA"/>
    <s v="60├ 70"/>
    <s v="Ocotea"/>
    <s v="FOD"/>
    <n v="39.470425886790046"/>
    <n v="50"/>
    <x v="1"/>
    <s v="Inferior"/>
    <s v="Não"/>
    <x v="1"/>
    <n v="5.0262773833071434E-4"/>
    <n v="7.388627753461499E-3"/>
  </r>
  <r>
    <n v="1"/>
    <x v="0"/>
    <n v="65"/>
    <n v="2249"/>
    <x v="19"/>
    <x v="19"/>
    <n v="203"/>
    <x v="56"/>
    <n v="20"/>
    <x v="56"/>
    <n v="4.5910312349117408"/>
    <n v="1"/>
    <n v="366687.5"/>
    <n v="9707196.1999999899"/>
    <x v="4"/>
    <s v="TORA"/>
    <s v="60├ 70"/>
    <s v="Piptadenia"/>
    <s v="FOD"/>
    <n v="39.788735772973837"/>
    <n v="50"/>
    <x v="1"/>
    <s v="Inferior"/>
    <s v="Não"/>
    <x v="1"/>
    <n v="5.7376139802965123E-4"/>
    <n v="8.0326595724151163E-3"/>
  </r>
  <r>
    <n v="1"/>
    <x v="0"/>
    <n v="65"/>
    <n v="2250"/>
    <x v="10"/>
    <x v="10"/>
    <n v="225"/>
    <x v="16"/>
    <n v="24"/>
    <x v="16"/>
    <n v="6.768063954982849"/>
    <n v="1"/>
    <n v="366684.5"/>
    <n v="9707198.9000000004"/>
    <x v="4"/>
    <s v="TORA"/>
    <s v="70├ 80"/>
    <s v="Astronium"/>
    <s v="FOD"/>
    <n v="40.107045659157627"/>
    <n v="50.107045659157627"/>
    <x v="1"/>
    <s v="Inferior"/>
    <s v="Não"/>
    <x v="1"/>
    <n v="7.0486230617707523E-4"/>
    <n v="1.1841686743774862E-2"/>
  </r>
  <r>
    <n v="1"/>
    <x v="0"/>
    <n v="65"/>
    <n v="2251"/>
    <x v="19"/>
    <x v="19"/>
    <n v="401"/>
    <x v="295"/>
    <n v="18"/>
    <x v="295"/>
    <n v="16.123132622595509"/>
    <n v="1"/>
    <n v="366649.2"/>
    <n v="9707216.8000000007"/>
    <x v="4"/>
    <s v="TORA"/>
    <s v="120├ 130"/>
    <s v="Piptadenia"/>
    <s v="FOD"/>
    <n v="39.788735772973837"/>
    <n v="50"/>
    <x v="1"/>
    <s v="Inferior"/>
    <s v="Não"/>
    <x v="1"/>
    <n v="2.2388654557151579E-3"/>
    <n v="2.8209704742010983E-2"/>
  </r>
  <r>
    <n v="1"/>
    <x v="0"/>
    <n v="65"/>
    <n v="2252"/>
    <x v="64"/>
    <x v="64"/>
    <n v="440"/>
    <x v="98"/>
    <n v="21"/>
    <x v="98"/>
    <n v="22.64711178220433"/>
    <n v="1"/>
    <n v="366639.799999999"/>
    <n v="9707214.4000000004"/>
    <x v="4"/>
    <s v="TORA"/>
    <s v="140├ 150"/>
    <s v="Cedrelinga"/>
    <s v="FOD"/>
    <n v="38.515496228238675"/>
    <n v="50"/>
    <x v="1"/>
    <s v="Inferior"/>
    <s v="Não"/>
    <x v="1"/>
    <n v="2.6955326908816141E-3"/>
    <n v="3.9624330555959722E-2"/>
  </r>
  <r>
    <n v="1"/>
    <x v="0"/>
    <n v="65"/>
    <n v="2253"/>
    <x v="39"/>
    <x v="39"/>
    <n v="500"/>
    <x v="194"/>
    <n v="22"/>
    <x v="194"/>
    <n v="30.637326545189854"/>
    <n v="1"/>
    <n v="366457.4"/>
    <n v="9707377.8000000007"/>
    <x v="3"/>
    <s v="TORA"/>
    <s v="150├ 160"/>
    <s v="Bertholletia"/>
    <s v="FOD"/>
    <n v="41.38028520389279"/>
    <n v="51.38028520389279"/>
    <x v="1"/>
    <s v="Inferior"/>
    <s v="Protegida"/>
    <x v="0"/>
    <n v="3.4808015119855568E-3"/>
    <n v="5.3604343284577569E-2"/>
  </r>
  <r>
    <n v="1"/>
    <x v="0"/>
    <n v="65"/>
    <n v="2254"/>
    <x v="39"/>
    <x v="39"/>
    <n v="493"/>
    <x v="278"/>
    <n v="22"/>
    <x v="278"/>
    <n v="29.785486317927393"/>
    <n v="1"/>
    <n v="366474.2"/>
    <n v="9707399.0999999903"/>
    <x v="3"/>
    <s v="TORA"/>
    <s v="150├ 160"/>
    <s v="Bertholletia"/>
    <s v="FOD"/>
    <n v="41.38028520389279"/>
    <n v="51.38028520389279"/>
    <x v="1"/>
    <s v="Inferior"/>
    <s v="Protegida"/>
    <x v="0"/>
    <n v="3.3840213067463099E-3"/>
    <n v="5.211392812389317E-2"/>
  </r>
  <r>
    <n v="1"/>
    <x v="0"/>
    <n v="65"/>
    <n v="2255"/>
    <x v="19"/>
    <x v="19"/>
    <n v="241"/>
    <x v="47"/>
    <n v="19"/>
    <x v="47"/>
    <n v="6.1471790360640464"/>
    <n v="1"/>
    <n v="366480.299999999"/>
    <n v="9707407.0999999903"/>
    <x v="4"/>
    <s v="TORA"/>
    <s v="70├ 80"/>
    <s v="Piptadenia"/>
    <s v="FOD"/>
    <n v="39.788735772973837"/>
    <n v="50"/>
    <x v="1"/>
    <s v="Inferior"/>
    <s v="Não"/>
    <x v="1"/>
    <n v="8.0867373047053225E-4"/>
    <n v="1.0755360615258077E-2"/>
  </r>
  <r>
    <n v="1"/>
    <x v="0"/>
    <n v="65"/>
    <n v="2256"/>
    <x v="17"/>
    <x v="17"/>
    <n v="249"/>
    <x v="82"/>
    <n v="21"/>
    <x v="82"/>
    <n v="7.2528077355808431"/>
    <n v="1"/>
    <n v="366485.799999999"/>
    <n v="9707414.3000000007"/>
    <x v="1"/>
    <s v="TORA"/>
    <s v="70├ 80"/>
    <s v="Buchenavia"/>
    <s v="FOD"/>
    <n v="41.38028520389279"/>
    <n v="51.38028520389279"/>
    <x v="1"/>
    <s v="Inferior"/>
    <s v="Não"/>
    <x v="0"/>
    <n v="8.63252698178466E-4"/>
    <n v="1.2689814663223449E-2"/>
  </r>
  <r>
    <n v="1"/>
    <x v="0"/>
    <n v="65"/>
    <n v="2257"/>
    <x v="2"/>
    <x v="2"/>
    <n v="190"/>
    <x v="41"/>
    <n v="21"/>
    <x v="41"/>
    <n v="4.2229376825288041"/>
    <n v="1"/>
    <n v="366421.7"/>
    <n v="9707409.9000000004"/>
    <x v="1"/>
    <s v="TORA"/>
    <s v="60├ 70"/>
    <s v="Parkia"/>
    <s v="FOD"/>
    <n v="39.788735772973837"/>
    <n v="50"/>
    <x v="1"/>
    <s v="Inferior"/>
    <s v="Não"/>
    <x v="0"/>
    <n v="5.0262773833071434E-4"/>
    <n v="7.388627753461499E-3"/>
  </r>
  <r>
    <n v="1"/>
    <x v="0"/>
    <n v="65"/>
    <n v="2258"/>
    <x v="19"/>
    <x v="19"/>
    <n v="398"/>
    <x v="257"/>
    <n v="20"/>
    <x v="257"/>
    <n v="17.64754572387001"/>
    <n v="1"/>
    <n v="366415.799999999"/>
    <n v="9707421.5"/>
    <x v="4"/>
    <s v="TORA"/>
    <s v="120├ 130"/>
    <s v="Piptadenia"/>
    <s v="FOD"/>
    <n v="39.788735772973837"/>
    <n v="50"/>
    <x v="1"/>
    <s v="Inferior"/>
    <s v="Não"/>
    <x v="1"/>
    <n v="2.20549153081824E-3"/>
    <n v="3.0876881431455359E-2"/>
  </r>
  <r>
    <n v="1"/>
    <x v="0"/>
    <n v="65"/>
    <n v="2259"/>
    <x v="10"/>
    <x v="10"/>
    <n v="372"/>
    <x v="152"/>
    <n v="25"/>
    <x v="152"/>
    <n v="19.271435439225236"/>
    <n v="1"/>
    <n v="366387.09999999899"/>
    <n v="9707449.6999999899"/>
    <x v="4"/>
    <s v="TORA"/>
    <s v="110├ 120"/>
    <s v="Astronium"/>
    <s v="FOD"/>
    <n v="40.107045659157627"/>
    <n v="50.107045659157627"/>
    <x v="1"/>
    <s v="Inferior"/>
    <s v="Não"/>
    <x v="1"/>
    <n v="1.9267489457384366E-3"/>
    <n v="3.3718106550422643E-2"/>
  </r>
  <r>
    <n v="1"/>
    <x v="0"/>
    <n v="65"/>
    <n v="2260"/>
    <x v="47"/>
    <x v="47"/>
    <n v="240"/>
    <x v="71"/>
    <n v="20"/>
    <x v="71"/>
    <n v="6.4171273054652209"/>
    <n v="2"/>
    <n v="366386.299999999"/>
    <n v="9707450.4000000004"/>
    <x v="1"/>
    <s v="TORA"/>
    <s v="70├ 80"/>
    <s v="Brosimum"/>
    <s v="FOD"/>
    <n v="41.38028520389279"/>
    <n v="51.38028520389279"/>
    <x v="1"/>
    <s v="Inferior"/>
    <s v="Não"/>
    <x v="0"/>
    <n v="8.0197666836147232E-4"/>
    <n v="1.1227673357060612E-2"/>
  </r>
  <r>
    <n v="1"/>
    <x v="0"/>
    <n v="65"/>
    <n v="2261"/>
    <x v="39"/>
    <x v="39"/>
    <n v="600"/>
    <x v="192"/>
    <n v="23"/>
    <x v="192"/>
    <n v="46.123102508031259"/>
    <n v="1"/>
    <n v="366308.799999999"/>
    <n v="9707514"/>
    <x v="3"/>
    <s v="TORA"/>
    <s v="190├ 200"/>
    <s v="Bertholletia"/>
    <s v="FOD"/>
    <n v="41.38028520389279"/>
    <n v="51.38028520389279"/>
    <x v="1"/>
    <s v="Inferior"/>
    <s v="Protegida"/>
    <x v="0"/>
    <n v="5.0123541772592005E-3"/>
    <n v="8.069890225387312E-2"/>
  </r>
  <r>
    <n v="1"/>
    <x v="0"/>
    <n v="65"/>
    <n v="2262"/>
    <x v="21"/>
    <x v="21"/>
    <n v="127"/>
    <x v="34"/>
    <n v="18"/>
    <x v="34"/>
    <n v="1.6172163485913831"/>
    <n v="2"/>
    <n v="366163.7"/>
    <n v="9707652.5999999903"/>
    <x v="0"/>
    <s v="TORETE"/>
    <s v="40├ 50"/>
    <s v="Schefflera"/>
    <s v="FOD"/>
    <n v="40.425355545341418"/>
    <n v="50.425355545341418"/>
    <x v="0"/>
    <s v="Inferior"/>
    <s v="Não"/>
    <x v="0"/>
    <n v="2.2456739034726014E-4"/>
    <n v="2.8295491183754776E-3"/>
  </r>
  <r>
    <n v="1"/>
    <x v="0"/>
    <n v="65"/>
    <n v="2263"/>
    <x v="36"/>
    <x v="36"/>
    <n v="140"/>
    <x v="36"/>
    <n v="20"/>
    <x v="36"/>
    <n v="2.1836058192208037"/>
    <n v="1"/>
    <n v="366162.5"/>
    <n v="9707651"/>
    <x v="0"/>
    <s v="TORETE"/>
    <s v="40├ 50"/>
    <s v="Parkia"/>
    <s v="FOD"/>
    <n v="43.608454407179323"/>
    <n v="53.608454407179323"/>
    <x v="0"/>
    <s v="Inferior"/>
    <s v="Não"/>
    <x v="0"/>
    <n v="2.7289483853966759E-4"/>
    <n v="3.820527739555346E-3"/>
  </r>
  <r>
    <n v="1"/>
    <x v="0"/>
    <n v="65"/>
    <n v="2264"/>
    <x v="3"/>
    <x v="3"/>
    <n v="178"/>
    <x v="170"/>
    <n v="17"/>
    <x v="170"/>
    <n v="3.0003858040695492"/>
    <n v="1"/>
    <n v="366117.59999999899"/>
    <n v="9707691"/>
    <x v="1"/>
    <s v="TORA"/>
    <s v="50├ 60"/>
    <s v="Inga"/>
    <s v="FOD"/>
    <n v="41.38028520389279"/>
    <n v="51.38028520389279"/>
    <x v="1"/>
    <s v="Inferior"/>
    <s v="Não"/>
    <x v="0"/>
    <n v="4.4114286042300146E-4"/>
    <n v="5.2496000390337182E-3"/>
  </r>
  <r>
    <n v="1"/>
    <x v="0"/>
    <n v="65"/>
    <n v="2265"/>
    <x v="3"/>
    <x v="3"/>
    <n v="140"/>
    <x v="36"/>
    <n v="16"/>
    <x v="36"/>
    <n v="1.7468846553766431"/>
    <n v="3"/>
    <n v="366105.7"/>
    <n v="9707700.0999999903"/>
    <x v="0"/>
    <s v="TORETE"/>
    <s v="40├ 50"/>
    <s v="Inga"/>
    <s v="FOD"/>
    <n v="41.38028520389279"/>
    <n v="51.38028520389279"/>
    <x v="0"/>
    <s v="Inferior"/>
    <s v="Não"/>
    <x v="0"/>
    <n v="2.7289483853966759E-4"/>
    <n v="3.0564221916442769E-3"/>
  </r>
  <r>
    <n v="1"/>
    <x v="0"/>
    <n v="65"/>
    <n v="2266"/>
    <x v="3"/>
    <x v="3"/>
    <n v="191"/>
    <x v="52"/>
    <n v="14"/>
    <x v="52"/>
    <n v="2.8450044246783621"/>
    <n v="2"/>
    <n v="366049.59999999899"/>
    <n v="9707750"/>
    <x v="1"/>
    <s v="TORA"/>
    <s v="60├ 70"/>
    <s v="Inga"/>
    <s v="FOD"/>
    <n v="41.38028520389279"/>
    <n v="51.38028520389279"/>
    <x v="1"/>
    <s v="Inferior"/>
    <s v="Não"/>
    <x v="0"/>
    <n v="5.0793247983498034E-4"/>
    <n v="4.9777383023828061E-3"/>
  </r>
  <r>
    <n v="1"/>
    <x v="0"/>
    <n v="65"/>
    <n v="2267"/>
    <x v="5"/>
    <x v="5"/>
    <n v="193"/>
    <x v="60"/>
    <n v="15"/>
    <x v="60"/>
    <n v="3.1123902994957544"/>
    <n v="1"/>
    <n v="365921.5"/>
    <n v="9707867.0999999903"/>
    <x v="4"/>
    <s v="TORA"/>
    <s v="60├ 70"/>
    <s v="Tachigali"/>
    <s v="FOD"/>
    <n v="39.152116000606256"/>
    <n v="50"/>
    <x v="1"/>
    <s v="Inferior"/>
    <s v="Não"/>
    <x v="1"/>
    <n v="5.1862550207979992E-4"/>
    <n v="5.4455677718378984E-3"/>
  </r>
  <r>
    <n v="1"/>
    <x v="0"/>
    <n v="65"/>
    <n v="2268"/>
    <x v="5"/>
    <x v="5"/>
    <n v="304"/>
    <x v="207"/>
    <n v="18"/>
    <x v="207"/>
    <n v="9.2663318290917775"/>
    <n v="1"/>
    <n v="365924.4"/>
    <n v="9707872.5999999903"/>
    <x v="4"/>
    <s v="TORA"/>
    <s v="90├ 100"/>
    <s v="Tachigali"/>
    <s v="FOD"/>
    <n v="39.152116000606256"/>
    <n v="50"/>
    <x v="1"/>
    <s v="Inferior"/>
    <s v="Não"/>
    <x v="1"/>
    <n v="1.2867270101266286E-3"/>
    <n v="1.621276032759552E-2"/>
  </r>
  <r>
    <n v="1"/>
    <x v="0"/>
    <n v="65"/>
    <n v="2269"/>
    <x v="19"/>
    <x v="19"/>
    <n v="195"/>
    <x v="253"/>
    <n v="15"/>
    <x v="253"/>
    <n v="3.177230023311393"/>
    <n v="1"/>
    <n v="365918.59999999899"/>
    <n v="9707906.0999999903"/>
    <x v="4"/>
    <s v="TORA"/>
    <s v="60├ 70"/>
    <s v="Piptadenia"/>
    <s v="FOD"/>
    <n v="39.788735772973837"/>
    <n v="50"/>
    <x v="1"/>
    <s v="Inferior"/>
    <s v="Não"/>
    <x v="1"/>
    <n v="5.2942990997300308E-4"/>
    <n v="5.5590140547165327E-3"/>
  </r>
  <r>
    <n v="1"/>
    <x v="0"/>
    <n v="65"/>
    <n v="2270"/>
    <x v="41"/>
    <x v="41"/>
    <n v="200"/>
    <x v="14"/>
    <n v="18"/>
    <x v="14"/>
    <n v="4.0107045659157619"/>
    <n v="1"/>
    <n v="365917"/>
    <n v="9707908.9000000004"/>
    <x v="1"/>
    <s v="TORA"/>
    <s v="60├ 70"/>
    <s v="Qualea"/>
    <s v="FOD"/>
    <n v="40.107045659157627"/>
    <n v="50.107045659157627"/>
    <x v="1"/>
    <s v="Inferior"/>
    <s v="Não"/>
    <x v="0"/>
    <n v="5.5692824191768894E-4"/>
    <n v="7.0172958481628809E-3"/>
  </r>
  <r>
    <n v="1"/>
    <x v="0"/>
    <n v="65"/>
    <n v="2271"/>
    <x v="34"/>
    <x v="34"/>
    <n v="203"/>
    <x v="56"/>
    <n v="18"/>
    <x v="56"/>
    <n v="4.1319281114205664"/>
    <n v="1"/>
    <n v="365918.59999999899"/>
    <n v="9707906.0999999903"/>
    <x v="4"/>
    <s v="TORA"/>
    <s v="60├ 70"/>
    <s v="Lecythis"/>
    <s v="FOD"/>
    <n v="40.743665431525208"/>
    <n v="50.743665431525208"/>
    <x v="1"/>
    <s v="Inferior"/>
    <s v="Não"/>
    <x v="1"/>
    <n v="5.7376139802965123E-4"/>
    <n v="7.2293936151736045E-3"/>
  </r>
  <r>
    <n v="1"/>
    <x v="0"/>
    <n v="65"/>
    <n v="2272"/>
    <x v="22"/>
    <x v="22"/>
    <n v="250"/>
    <x v="46"/>
    <n v="24"/>
    <x v="46"/>
    <n v="8.3556345123245066"/>
    <n v="1"/>
    <n v="365920.5"/>
    <n v="9707908.5"/>
    <x v="4"/>
    <s v="TORA"/>
    <s v="70├ 80"/>
    <s v="Hymenaea"/>
    <s v="FOD"/>
    <n v="41.38028520389279"/>
    <n v="51.38028520389279"/>
    <x v="1"/>
    <s v="Inferior"/>
    <s v="Não"/>
    <x v="1"/>
    <n v="8.7020037799638919E-4"/>
    <n v="1.4619366350339339E-2"/>
  </r>
  <r>
    <n v="1"/>
    <x v="0"/>
    <n v="65"/>
    <n v="2273"/>
    <x v="23"/>
    <x v="23"/>
    <n v="181"/>
    <x v="94"/>
    <n v="18"/>
    <x v="94"/>
    <n v="3.2848673070991574"/>
    <n v="1"/>
    <n v="365923.4"/>
    <n v="9707914"/>
    <x v="4"/>
    <s v="TORA"/>
    <s v="50├ 60"/>
    <s v="Parkia"/>
    <s v="FOD"/>
    <n v="40.107045659157627"/>
    <n v="50.107045659157627"/>
    <x v="1"/>
    <s v="Inferior"/>
    <s v="Não"/>
    <x v="1"/>
    <n v="4.5613815333663525E-4"/>
    <n v="5.7473407320416045E-3"/>
  </r>
  <r>
    <n v="1"/>
    <x v="0"/>
    <n v="65"/>
    <n v="2274"/>
    <x v="64"/>
    <x v="64"/>
    <n v="286"/>
    <x v="30"/>
    <n v="20"/>
    <x v="30"/>
    <n v="9.1127664076012707"/>
    <n v="1"/>
    <n v="365910.5"/>
    <n v="9707912"/>
    <x v="4"/>
    <s v="TORA"/>
    <s v="90├ 100"/>
    <s v="Cedrelinga"/>
    <s v="FOD"/>
    <n v="38.515496228238675"/>
    <n v="50"/>
    <x v="1"/>
    <s v="Inferior"/>
    <s v="Não"/>
    <x v="1"/>
    <n v="1.1388625618974824E-3"/>
    <n v="1.5944075866564753E-2"/>
  </r>
  <r>
    <n v="1"/>
    <x v="0"/>
    <n v="65"/>
    <n v="2275"/>
    <x v="15"/>
    <x v="15"/>
    <n v="203"/>
    <x v="56"/>
    <n v="21"/>
    <x v="56"/>
    <n v="4.8205827966573276"/>
    <n v="1"/>
    <n v="365897.7"/>
    <n v="9707916.6999999899"/>
    <x v="4"/>
    <s v="TORA"/>
    <s v="60├ 70"/>
    <s v="Lecythis"/>
    <s v="FOD"/>
    <n v="38.833806114422465"/>
    <n v="50"/>
    <x v="1"/>
    <s v="Inferior"/>
    <s v="Não"/>
    <x v="1"/>
    <n v="5.7376139802965123E-4"/>
    <n v="8.4342925510358727E-3"/>
  </r>
  <r>
    <n v="1"/>
    <x v="0"/>
    <n v="65"/>
    <n v="2276"/>
    <x v="15"/>
    <x v="15"/>
    <n v="207"/>
    <x v="132"/>
    <n v="22"/>
    <x v="132"/>
    <n v="5.2511152205393596"/>
    <n v="1"/>
    <n v="365877.4"/>
    <n v="9707942.6999999899"/>
    <x v="4"/>
    <s v="TORA"/>
    <s v="60├ 70"/>
    <s v="Lecythis"/>
    <s v="FOD"/>
    <n v="38.833806114422465"/>
    <n v="50"/>
    <x v="1"/>
    <s v="Inferior"/>
    <s v="Não"/>
    <x v="1"/>
    <n v="5.9659545594827642E-4"/>
    <n v="9.1875700216034559E-3"/>
  </r>
  <r>
    <n v="1"/>
    <x v="0"/>
    <n v="65"/>
    <n v="2277"/>
    <x v="34"/>
    <x v="34"/>
    <n v="196"/>
    <x v="84"/>
    <n v="20"/>
    <x v="84"/>
    <n v="4.2798674056727748"/>
    <n v="1"/>
    <n v="365861.5"/>
    <n v="9707944.9000000004"/>
    <x v="4"/>
    <s v="TORA"/>
    <s v="60├ 70"/>
    <s v="Lecythis"/>
    <s v="FOD"/>
    <n v="40.743665431525208"/>
    <n v="50.743665431525208"/>
    <x v="1"/>
    <s v="Inferior"/>
    <s v="Não"/>
    <x v="1"/>
    <n v="5.3487388353774844E-4"/>
    <n v="7.4882343695284771E-3"/>
  </r>
  <r>
    <n v="1"/>
    <x v="0"/>
    <n v="65"/>
    <n v="2278"/>
    <x v="19"/>
    <x v="19"/>
    <n v="304"/>
    <x v="207"/>
    <n v="16"/>
    <x v="207"/>
    <n v="8.2367394036371344"/>
    <n v="1"/>
    <n v="365856.59999999899"/>
    <n v="9707945.0999999903"/>
    <x v="4"/>
    <s v="TORA"/>
    <s v="90├ 100"/>
    <s v="Piptadenia"/>
    <s v="FOD"/>
    <n v="39.788735772973837"/>
    <n v="50"/>
    <x v="1"/>
    <s v="Inferior"/>
    <s v="Não"/>
    <x v="1"/>
    <n v="1.2867270101266286E-3"/>
    <n v="1.4411342513418239E-2"/>
  </r>
  <r>
    <n v="1"/>
    <x v="0"/>
    <n v="65"/>
    <n v="2279"/>
    <x v="10"/>
    <x v="10"/>
    <n v="250"/>
    <x v="46"/>
    <n v="24"/>
    <x v="46"/>
    <n v="8.3556345123245066"/>
    <n v="1"/>
    <n v="365855.59999999899"/>
    <n v="9707951.9000000004"/>
    <x v="4"/>
    <s v="TORA"/>
    <s v="70├ 80"/>
    <s v="Astronium"/>
    <s v="FOD"/>
    <n v="40.107045659157627"/>
    <n v="50.107045659157627"/>
    <x v="1"/>
    <s v="Inferior"/>
    <s v="Não"/>
    <x v="1"/>
    <n v="8.7020037799638919E-4"/>
    <n v="1.4619366350339339E-2"/>
  </r>
  <r>
    <n v="1"/>
    <x v="0"/>
    <n v="65"/>
    <n v="2280"/>
    <x v="19"/>
    <x v="19"/>
    <n v="314"/>
    <x v="106"/>
    <n v="19"/>
    <x v="106"/>
    <n v="10.435207111443862"/>
    <n v="1"/>
    <n v="365839.9"/>
    <n v="9707942.6999999899"/>
    <x v="4"/>
    <s v="TORA"/>
    <s v="90├ 100"/>
    <s v="Piptadenia"/>
    <s v="FOD"/>
    <n v="39.788735772973837"/>
    <n v="50"/>
    <x v="1"/>
    <s v="Inferior"/>
    <s v="Não"/>
    <x v="1"/>
    <n v="1.3727724235029122E-3"/>
    <n v="1.8257873232588727E-2"/>
  </r>
  <r>
    <n v="1"/>
    <x v="0"/>
    <n v="66"/>
    <n v="2281"/>
    <x v="3"/>
    <x v="3"/>
    <n v="190"/>
    <x v="41"/>
    <n v="12"/>
    <x v="41"/>
    <n v="2.4131072471593167"/>
    <n v="1"/>
    <n v="365845"/>
    <n v="9707870.8000000007"/>
    <x v="1"/>
    <s v="TORA"/>
    <s v="60├ 70"/>
    <s v="Inga"/>
    <s v="FOD"/>
    <n v="41.38028520389279"/>
    <n v="51.38028520389279"/>
    <x v="1"/>
    <s v="Inferior"/>
    <s v="Não"/>
    <x v="0"/>
    <n v="5.0262773833071434E-4"/>
    <n v="4.222073001978E-3"/>
  </r>
  <r>
    <n v="1"/>
    <x v="0"/>
    <n v="66"/>
    <n v="2282"/>
    <x v="3"/>
    <x v="3"/>
    <n v="157"/>
    <x v="166"/>
    <n v="12"/>
    <x v="166"/>
    <n v="1.6476642807542943"/>
    <n v="1"/>
    <n v="365848"/>
    <n v="9707868.0999999903"/>
    <x v="0"/>
    <s v="TORETE"/>
    <s v="40├ 50"/>
    <s v="Inga"/>
    <s v="FOD"/>
    <n v="41.38028520389279"/>
    <n v="51.38028520389279"/>
    <x v="0"/>
    <s v="Inferior"/>
    <s v="Não"/>
    <x v="0"/>
    <n v="3.4319310587572804E-4"/>
    <n v="2.8828220893561151E-3"/>
  </r>
  <r>
    <n v="1"/>
    <x v="0"/>
    <n v="66"/>
    <n v="2283"/>
    <x v="32"/>
    <x v="32"/>
    <n v="182"/>
    <x v="97"/>
    <n v="20"/>
    <x v="97"/>
    <n v="3.6902938344831582"/>
    <n v="2"/>
    <n v="365969"/>
    <n v="9707775"/>
    <x v="1"/>
    <s v="TORA"/>
    <s v="50├ 60"/>
    <s v="Cordia"/>
    <s v="FOD"/>
    <n v="42.335214862444161"/>
    <n v="52.335214862444161"/>
    <x v="1"/>
    <s v="Inferior"/>
    <s v="Não"/>
    <x v="0"/>
    <n v="4.6119227713203821E-4"/>
    <n v="6.4566918798485348E-3"/>
  </r>
  <r>
    <n v="1"/>
    <x v="0"/>
    <n v="66"/>
    <n v="2284"/>
    <x v="32"/>
    <x v="32"/>
    <n v="169"/>
    <x v="146"/>
    <n v="16"/>
    <x v="146"/>
    <n v="2.545549624602669"/>
    <n v="1"/>
    <n v="366039.299999999"/>
    <n v="9707714.4000000004"/>
    <x v="1"/>
    <s v="TORA"/>
    <s v="50├ 60"/>
    <s v="Cordia"/>
    <s v="FOD"/>
    <n v="42.335214862444161"/>
    <n v="52.335214862444161"/>
    <x v="1"/>
    <s v="Inferior"/>
    <s v="Não"/>
    <x v="0"/>
    <n v="3.9766068793527795E-4"/>
    <n v="4.4537997048751127E-3"/>
  </r>
  <r>
    <n v="1"/>
    <x v="0"/>
    <n v="66"/>
    <n v="2285"/>
    <x v="3"/>
    <x v="3"/>
    <n v="175"/>
    <x v="13"/>
    <n v="12"/>
    <x v="13"/>
    <n v="2.047130455519504"/>
    <n v="1"/>
    <n v="365945.299999999"/>
    <n v="9707814.5"/>
    <x v="1"/>
    <s v="TORA"/>
    <s v="50├ 60"/>
    <s v="Inga"/>
    <s v="FOD"/>
    <n v="41.38028520389279"/>
    <n v="51.38028520389279"/>
    <x v="1"/>
    <s v="Inferior"/>
    <s v="Não"/>
    <x v="0"/>
    <n v="4.2639818521823071E-4"/>
    <n v="3.5817447558331378E-3"/>
  </r>
  <r>
    <n v="1"/>
    <x v="0"/>
    <n v="66"/>
    <n v="2286"/>
    <x v="21"/>
    <x v="21"/>
    <n v="160"/>
    <x v="1"/>
    <n v="18"/>
    <x v="1"/>
    <n v="2.5668509221860885"/>
    <n v="1"/>
    <n v="366096"/>
    <n v="9707660.1999999899"/>
    <x v="1"/>
    <s v="TORA"/>
    <s v="50├ 60"/>
    <s v="Schefflera"/>
    <s v="FOD"/>
    <n v="40.425355545341418"/>
    <n v="50.425355545341418"/>
    <x v="1"/>
    <s v="Inferior"/>
    <s v="Não"/>
    <x v="0"/>
    <n v="3.5643407482732108E-4"/>
    <n v="4.491069342824245E-3"/>
  </r>
  <r>
    <n v="1"/>
    <x v="0"/>
    <n v="66"/>
    <n v="2287"/>
    <x v="40"/>
    <x v="40"/>
    <n v="210"/>
    <x v="87"/>
    <n v="12"/>
    <x v="87"/>
    <n v="2.9478678559480849"/>
    <n v="2"/>
    <n v="366197.2"/>
    <n v="9707578.1999999899"/>
    <x v="1"/>
    <s v="TORA"/>
    <s v="60├ 70"/>
    <s v="Couepia"/>
    <s v="FOD"/>
    <n v="56.340849854530951"/>
    <n v="66.340849854530944"/>
    <x v="1"/>
    <s v="Inferior"/>
    <s v="Não"/>
    <x v="0"/>
    <n v="6.1401338671425204E-4"/>
    <n v="5.1577124483997167E-3"/>
  </r>
  <r>
    <n v="1"/>
    <x v="0"/>
    <n v="66"/>
    <n v="2288"/>
    <x v="3"/>
    <x v="3"/>
    <n v="180"/>
    <x v="22"/>
    <n v="16"/>
    <x v="22"/>
    <n v="2.887707287459349"/>
    <n v="1"/>
    <n v="366278"/>
    <n v="9707496.3000000007"/>
    <x v="1"/>
    <s v="TORA"/>
    <s v="50├ 60"/>
    <s v="Inga"/>
    <s v="FOD"/>
    <n v="41.38028520389279"/>
    <n v="51.38028520389279"/>
    <x v="1"/>
    <s v="Inferior"/>
    <s v="Não"/>
    <x v="0"/>
    <n v="4.5111187595332813E-4"/>
    <n v="5.0524530106772752E-3"/>
  </r>
  <r>
    <n v="1"/>
    <x v="0"/>
    <n v="66"/>
    <n v="2289"/>
    <x v="3"/>
    <x v="3"/>
    <n v="189"/>
    <x v="256"/>
    <n v="15"/>
    <x v="256"/>
    <n v="2.9847162041474364"/>
    <n v="1"/>
    <n v="366301.5"/>
    <n v="9707502.5"/>
    <x v="1"/>
    <s v="TORA"/>
    <s v="60├ 70"/>
    <s v="Inga"/>
    <s v="FOD"/>
    <n v="41.38028520389279"/>
    <n v="51.38028520389279"/>
    <x v="1"/>
    <s v="Inferior"/>
    <s v="Não"/>
    <x v="0"/>
    <n v="4.9735084323854423E-4"/>
    <n v="5.2221838540047142E-3"/>
  </r>
  <r>
    <n v="1"/>
    <x v="0"/>
    <n v="66"/>
    <n v="2290"/>
    <x v="87"/>
    <x v="87"/>
    <n v="170"/>
    <x v="12"/>
    <n v="18"/>
    <x v="12"/>
    <n v="2.8977340488741388"/>
    <n v="2"/>
    <n v="366351.799999999"/>
    <n v="9707456.4000000004"/>
    <x v="0"/>
    <s v="TORA"/>
    <s v="50├ 60"/>
    <s v="Symphonia"/>
    <s v="FOD"/>
    <n v="54.112680651244418"/>
    <n v="64.112680651244418"/>
    <x v="0"/>
    <s v="Inferior"/>
    <s v="Não"/>
    <x v="0"/>
    <n v="4.0238065478553035E-4"/>
    <n v="5.069996250297683E-3"/>
  </r>
  <r>
    <n v="1"/>
    <x v="0"/>
    <n v="66"/>
    <n v="2291"/>
    <x v="23"/>
    <x v="23"/>
    <n v="149"/>
    <x v="167"/>
    <n v="16"/>
    <x v="167"/>
    <n v="1.978703379286574"/>
    <n v="2"/>
    <n v="366355.4"/>
    <n v="9707454.5999999903"/>
    <x v="0"/>
    <s v="TORETE"/>
    <s v="40├ 50"/>
    <s v="Parkia"/>
    <s v="FOD"/>
    <n v="40.107045659157627"/>
    <n v="50.107045659157627"/>
    <x v="0"/>
    <s v="Inferior"/>
    <s v="Não"/>
    <x v="1"/>
    <n v="3.0910909747036534E-4"/>
    <n v="3.4620218916680914E-3"/>
  </r>
  <r>
    <n v="1"/>
    <x v="0"/>
    <n v="66"/>
    <n v="2292"/>
    <x v="48"/>
    <x v="48"/>
    <n v="200"/>
    <x v="14"/>
    <n v="19"/>
    <x v="14"/>
    <n v="4.233521486244415"/>
    <n v="2"/>
    <n v="366356.2"/>
    <n v="9707453.9000000004"/>
    <x v="1"/>
    <s v="TORA"/>
    <s v="60├ 70"/>
    <s v="Cordia"/>
    <s v="FOD"/>
    <n v="44.563384065730695"/>
    <n v="54.563384065730695"/>
    <x v="1"/>
    <s v="Inferior"/>
    <s v="Não"/>
    <x v="0"/>
    <n v="5.5692824191768894E-4"/>
    <n v="7.4071456175052626E-3"/>
  </r>
  <r>
    <n v="1"/>
    <x v="0"/>
    <n v="66"/>
    <n v="2293"/>
    <x v="10"/>
    <x v="10"/>
    <n v="203"/>
    <x v="56"/>
    <n v="22"/>
    <x v="56"/>
    <n v="5.0501343584029144"/>
    <n v="1"/>
    <n v="366391.09999999899"/>
    <n v="9707425.5999999903"/>
    <x v="4"/>
    <s v="TORA"/>
    <s v="60├ 70"/>
    <s v="Astronium"/>
    <s v="FOD"/>
    <n v="40.107045659157627"/>
    <n v="50.107045659157627"/>
    <x v="1"/>
    <s v="Inferior"/>
    <s v="Não"/>
    <x v="1"/>
    <n v="5.7376139802965123E-4"/>
    <n v="8.8359255296566273E-3"/>
  </r>
  <r>
    <n v="1"/>
    <x v="0"/>
    <n v="66"/>
    <n v="2294"/>
    <x v="19"/>
    <x v="19"/>
    <n v="139"/>
    <x v="86"/>
    <n v="14"/>
    <x v="86"/>
    <n v="1.5067660011844697"/>
    <n v="2"/>
    <n v="366456.59999999899"/>
    <n v="9707371.9000000004"/>
    <x v="0"/>
    <s v="TORETE"/>
    <s v="40├ 50"/>
    <s v="Piptadenia"/>
    <s v="FOD"/>
    <n v="39.788735772973837"/>
    <n v="50"/>
    <x v="0"/>
    <s v="Inferior"/>
    <s v="Não"/>
    <x v="1"/>
    <n v="2.6901026405229172E-4"/>
    <n v="2.6363005877124588E-3"/>
  </r>
  <r>
    <n v="1"/>
    <x v="0"/>
    <n v="66"/>
    <n v="2295"/>
    <x v="30"/>
    <x v="30"/>
    <n v="303"/>
    <x v="223"/>
    <n v="20"/>
    <x v="223"/>
    <n v="10.228299319226673"/>
    <n v="1"/>
    <n v="366462.09999999899"/>
    <n v="9707364.3000000007"/>
    <x v="4"/>
    <s v="TORA"/>
    <s v="90├ 100"/>
    <s v="Apuleia"/>
    <s v="FOD"/>
    <n v="39.788735772973837"/>
    <n v="50"/>
    <x v="1"/>
    <s v="Inferior"/>
    <s v="Não"/>
    <x v="1"/>
    <n v="1.2782756240555279E-3"/>
    <n v="1.789585873677739E-2"/>
  </r>
  <r>
    <n v="1"/>
    <x v="0"/>
    <n v="66"/>
    <n v="2296"/>
    <x v="82"/>
    <x v="82"/>
    <n v="140"/>
    <x v="36"/>
    <n v="19"/>
    <x v="36"/>
    <n v="2.0744255282597632"/>
    <n v="1"/>
    <n v="366497.299999999"/>
    <n v="9707332.5999999903"/>
    <x v="0"/>
    <s v="TORETE"/>
    <s v="40├ 50"/>
    <s v="Caryocar"/>
    <s v="FOD"/>
    <n v="41.38028520389279"/>
    <n v="51.38028520389279"/>
    <x v="0"/>
    <s v="Inferior"/>
    <s v="Não"/>
    <x v="1"/>
    <n v="2.7289483853966759E-4"/>
    <n v="3.6295013525775781E-3"/>
  </r>
  <r>
    <n v="1"/>
    <x v="0"/>
    <n v="66"/>
    <n v="2297"/>
    <x v="19"/>
    <x v="19"/>
    <n v="151"/>
    <x v="190"/>
    <n v="17"/>
    <x v="190"/>
    <n v="2.1591906551757911"/>
    <n v="1"/>
    <n v="366496.59999999899"/>
    <n v="9707325.0999999903"/>
    <x v="0"/>
    <s v="TORETE"/>
    <s v="40├ 50"/>
    <s v="Piptadenia"/>
    <s v="FOD"/>
    <n v="39.788735772973837"/>
    <n v="50"/>
    <x v="0"/>
    <s v="Inferior"/>
    <s v="Não"/>
    <x v="1"/>
    <n v="3.1746302109913061E-4"/>
    <n v="3.7778099510796539E-3"/>
  </r>
  <r>
    <n v="1"/>
    <x v="0"/>
    <n v="66"/>
    <n v="2298"/>
    <x v="64"/>
    <x v="64"/>
    <n v="434"/>
    <x v="296"/>
    <n v="22"/>
    <x v="296"/>
    <n v="23.082897114983119"/>
    <n v="1"/>
    <n v="366479.4"/>
    <n v="9707296.0999999903"/>
    <x v="4"/>
    <s v="TORA"/>
    <s v="130├ 140"/>
    <s v="Cedrelinga"/>
    <s v="FOD"/>
    <n v="38.515496228238675"/>
    <n v="50"/>
    <x v="1"/>
    <s v="Inferior"/>
    <s v="Não"/>
    <x v="1"/>
    <n v="2.6225193983662061E-3"/>
    <n v="4.0386798734839566E-2"/>
  </r>
  <r>
    <n v="1"/>
    <x v="0"/>
    <n v="66"/>
    <n v="2299"/>
    <x v="54"/>
    <x v="54"/>
    <n v="170"/>
    <x v="12"/>
    <n v="14"/>
    <x v="12"/>
    <n v="2.2537931491243302"/>
    <n v="1"/>
    <n v="366531.5"/>
    <n v="9707304.9000000004"/>
    <x v="1"/>
    <s v="TORA"/>
    <s v="50├ 60"/>
    <s v="Cenostigma"/>
    <s v="FOD"/>
    <n v="40.743665431525208"/>
    <n v="50.743665431525208"/>
    <x v="1"/>
    <s v="Inferior"/>
    <s v="Não"/>
    <x v="0"/>
    <n v="4.0238065478553035E-4"/>
    <n v="3.9433304168981975E-3"/>
  </r>
  <r>
    <n v="1"/>
    <x v="0"/>
    <n v="66"/>
    <n v="2300"/>
    <x v="18"/>
    <x v="18"/>
    <n v="142"/>
    <x v="19"/>
    <n v="13"/>
    <x v="19"/>
    <n v="1.4601861239897647"/>
    <n v="3"/>
    <n v="366531.59999999899"/>
    <n v="9707303.4000000004"/>
    <x v="0"/>
    <s v="TORETE"/>
    <s v="40├ 50"/>
    <s v="Coutarea"/>
    <s v="FOD"/>
    <n v="40.425355545341418"/>
    <n v="50.425355545341418"/>
    <x v="0"/>
    <s v="Inferior"/>
    <s v="Não"/>
    <x v="0"/>
    <n v="2.8074752675070699E-4"/>
    <n v="2.5548024934314338E-3"/>
  </r>
  <r>
    <n v="1"/>
    <x v="0"/>
    <n v="66"/>
    <n v="2301"/>
    <x v="32"/>
    <x v="32"/>
    <n v="171"/>
    <x v="141"/>
    <n v="20"/>
    <x v="141"/>
    <n v="3.2576947836650785"/>
    <n v="2"/>
    <n v="366544.299999999"/>
    <n v="9707291.3000000007"/>
    <x v="1"/>
    <s v="TORA"/>
    <s v="50├ 60"/>
    <s v="Cordia"/>
    <s v="FOD"/>
    <n v="42.335214862444161"/>
    <n v="52.335214862444161"/>
    <x v="1"/>
    <s v="Inferior"/>
    <s v="Não"/>
    <x v="0"/>
    <n v="4.0712846804787865E-4"/>
    <n v="5.6997985526703009E-3"/>
  </r>
  <r>
    <n v="1"/>
    <x v="0"/>
    <n v="66"/>
    <n v="2302"/>
    <x v="3"/>
    <x v="3"/>
    <n v="173"/>
    <x v="100"/>
    <n v="13"/>
    <x v="100"/>
    <n v="2.1673234727677877"/>
    <n v="2"/>
    <n v="366566.2"/>
    <n v="9707270.5999999903"/>
    <x v="1"/>
    <s v="TORA"/>
    <s v="50├ 60"/>
    <s v="Inga"/>
    <s v="FOD"/>
    <n v="41.38028520389279"/>
    <n v="51.38028520389279"/>
    <x v="1"/>
    <s v="Inferior"/>
    <s v="Não"/>
    <x v="0"/>
    <n v="4.1670763380886292E-4"/>
    <n v="3.792039467660652E-3"/>
  </r>
  <r>
    <n v="1"/>
    <x v="0"/>
    <n v="66"/>
    <n v="2303"/>
    <x v="1"/>
    <x v="1"/>
    <n v="180"/>
    <x v="22"/>
    <n v="20"/>
    <x v="22"/>
    <n v="3.6096341093241859"/>
    <n v="1"/>
    <n v="366551.299999999"/>
    <n v="9707232.1999999899"/>
    <x v="1"/>
    <s v="TORA"/>
    <s v="50├ 60"/>
    <s v="Pouteria"/>
    <s v="FOD"/>
    <n v="39.788735772973837"/>
    <n v="50"/>
    <x v="1"/>
    <s v="Inferior"/>
    <s v="Não"/>
    <x v="0"/>
    <n v="4.5111187595332813E-4"/>
    <n v="6.3155662633465927E-3"/>
  </r>
  <r>
    <n v="1"/>
    <x v="0"/>
    <n v="66"/>
    <n v="2304"/>
    <x v="1"/>
    <x v="1"/>
    <n v="129"/>
    <x v="297"/>
    <n v="17"/>
    <x v="297"/>
    <n v="1.5758559577553768"/>
    <n v="2"/>
    <n v="366574"/>
    <n v="9707252.9000000004"/>
    <x v="0"/>
    <s v="TORETE"/>
    <s v="40├ 50"/>
    <s v="Pouteria"/>
    <s v="FOD"/>
    <n v="39.788735772973837"/>
    <n v="50"/>
    <x v="0"/>
    <s v="Inferior"/>
    <s v="Não"/>
    <x v="0"/>
    <n v="2.3169607184380655E-4"/>
    <n v="2.757183254941298E-3"/>
  </r>
  <r>
    <n v="1"/>
    <x v="0"/>
    <n v="66"/>
    <n v="2305"/>
    <x v="15"/>
    <x v="15"/>
    <n v="125"/>
    <x v="2"/>
    <n v="17"/>
    <x v="2"/>
    <n v="1.4796436115574645"/>
    <n v="1"/>
    <n v="366578.59999999899"/>
    <n v="9707255.5999999903"/>
    <x v="0"/>
    <s v="TORETE"/>
    <s v="30├ 40"/>
    <s v="Lecythis"/>
    <s v="FOD"/>
    <n v="38.833806114422465"/>
    <n v="50"/>
    <x v="0"/>
    <s v="Inferior"/>
    <s v="Não"/>
    <x v="1"/>
    <n v="2.175500944990973E-4"/>
    <n v="2.5888461245392575E-3"/>
  </r>
  <r>
    <n v="1"/>
    <x v="0"/>
    <n v="66"/>
    <n v="2306"/>
    <x v="26"/>
    <x v="26"/>
    <n v="213"/>
    <x v="151"/>
    <n v="21"/>
    <x v="151"/>
    <n v="5.3072149506551076"/>
    <n v="1"/>
    <n v="366585.5"/>
    <n v="9707254.8000000007"/>
    <x v="4"/>
    <s v="TORA"/>
    <s v="60├ 70"/>
    <s v="Couratari"/>
    <s v="FOD"/>
    <n v="38.833806114422465"/>
    <n v="50"/>
    <x v="1"/>
    <s v="Inferior"/>
    <s v="Não"/>
    <x v="1"/>
    <n v="6.3168193518909092E-4"/>
    <n v="9.2857244472796373E-3"/>
  </r>
  <r>
    <n v="1"/>
    <x v="0"/>
    <n v="66"/>
    <n v="2307"/>
    <x v="5"/>
    <x v="5"/>
    <n v="199"/>
    <x v="229"/>
    <n v="17"/>
    <x v="229"/>
    <n v="3.7501034663223769"/>
    <n v="2"/>
    <n v="366587.799999999"/>
    <n v="9707252.8000000007"/>
    <x v="4"/>
    <s v="TORA"/>
    <s v="60├ 70"/>
    <s v="Tachigali"/>
    <s v="FOD"/>
    <n v="39.152116000606256"/>
    <n v="50"/>
    <x v="1"/>
    <s v="Inferior"/>
    <s v="Não"/>
    <x v="1"/>
    <n v="5.5137288270456E-4"/>
    <n v="6.5613373041842633E-3"/>
  </r>
  <r>
    <n v="1"/>
    <x v="0"/>
    <n v="66"/>
    <n v="2308"/>
    <x v="15"/>
    <x v="15"/>
    <n v="138"/>
    <x v="210"/>
    <n v="15"/>
    <x v="210"/>
    <n v="1.5912470365270786"/>
    <n v="1"/>
    <n v="366583.9"/>
    <n v="9707242.8000000007"/>
    <x v="0"/>
    <s v="TORETE"/>
    <s v="40├ 50"/>
    <s v="Lecythis"/>
    <s v="FOD"/>
    <n v="38.833806114422465"/>
    <n v="50"/>
    <x v="0"/>
    <s v="Inferior"/>
    <s v="Não"/>
    <x v="1"/>
    <n v="2.651535359770117E-4"/>
    <n v="2.7841121277586227E-3"/>
  </r>
  <r>
    <n v="1"/>
    <x v="0"/>
    <n v="66"/>
    <n v="2309"/>
    <x v="19"/>
    <x v="19"/>
    <n v="172"/>
    <x v="58"/>
    <n v="16"/>
    <x v="58"/>
    <n v="2.6367263084011539"/>
    <n v="1"/>
    <n v="366585"/>
    <n v="9707231.8000000007"/>
    <x v="4"/>
    <s v="TORA"/>
    <s v="50├ 60"/>
    <s v="Piptadenia"/>
    <s v="FOD"/>
    <n v="39.788735772973837"/>
    <n v="50"/>
    <x v="1"/>
    <s v="Inferior"/>
    <s v="Não"/>
    <x v="1"/>
    <n v="4.1190412772232278E-4"/>
    <n v="4.6133262304900152E-3"/>
  </r>
  <r>
    <n v="1"/>
    <x v="0"/>
    <n v="66"/>
    <n v="2310"/>
    <x v="27"/>
    <x v="27"/>
    <n v="190"/>
    <x v="41"/>
    <n v="20"/>
    <x v="41"/>
    <n v="4.021845411932194"/>
    <n v="1"/>
    <n v="366587.7"/>
    <n v="9707225.4000000004"/>
    <x v="1"/>
    <s v="TORA"/>
    <s v="60├ 70"/>
    <s v="Parahancornia"/>
    <s v="FOD"/>
    <n v="39.788735772973837"/>
    <n v="50"/>
    <x v="1"/>
    <s v="Inferior"/>
    <s v="Não"/>
    <x v="0"/>
    <n v="5.0262773833071434E-4"/>
    <n v="7.0367883366299986E-3"/>
  </r>
  <r>
    <n v="1"/>
    <x v="0"/>
    <n v="66"/>
    <n v="2311"/>
    <x v="26"/>
    <x v="26"/>
    <n v="205"/>
    <x v="162"/>
    <n v="21"/>
    <x v="162"/>
    <n v="4.9160375653261239"/>
    <n v="1"/>
    <n v="366592.299999999"/>
    <n v="9707220"/>
    <x v="4"/>
    <s v="TORA"/>
    <s v="60├ 70"/>
    <s v="Couratari"/>
    <s v="FOD"/>
    <n v="38.833806114422465"/>
    <n v="50"/>
    <x v="1"/>
    <s v="Inferior"/>
    <s v="Não"/>
    <x v="1"/>
    <n v="5.8512273416477215E-4"/>
    <n v="8.6013041922221502E-3"/>
  </r>
  <r>
    <n v="1"/>
    <x v="0"/>
    <n v="66"/>
    <n v="2312"/>
    <x v="49"/>
    <x v="49"/>
    <n v="202"/>
    <x v="28"/>
    <n v="17"/>
    <x v="28"/>
    <n v="3.8640241872634093"/>
    <n v="1"/>
    <n v="366592.9"/>
    <n v="9707220.8000000007"/>
    <x v="1"/>
    <s v="TORA"/>
    <s v="60├ 70"/>
    <s v="Trattinnickia"/>
    <s v="FOD"/>
    <n v="47.7464829275686"/>
    <n v="57.7464829275686"/>
    <x v="1"/>
    <s v="Inferior"/>
    <s v="Não"/>
    <x v="0"/>
    <n v="5.681224995802345E-4"/>
    <n v="6.7606577450047903E-3"/>
  </r>
  <r>
    <n v="1"/>
    <x v="0"/>
    <n v="66"/>
    <n v="2313"/>
    <x v="19"/>
    <x v="19"/>
    <n v="500"/>
    <x v="194"/>
    <n v="18"/>
    <x v="194"/>
    <n v="25.066903536973516"/>
    <n v="1"/>
    <n v="366601.59999999899"/>
    <n v="9707223"/>
    <x v="4"/>
    <s v="TORA"/>
    <s v="150├ 160"/>
    <s v="Piptadenia"/>
    <s v="FOD"/>
    <n v="39.788735772973837"/>
    <n v="50"/>
    <x v="1"/>
    <s v="Inferior"/>
    <s v="Não"/>
    <x v="1"/>
    <n v="3.4808015119855568E-3"/>
    <n v="4.3858099051018014E-2"/>
  </r>
  <r>
    <n v="1"/>
    <x v="0"/>
    <n v="66"/>
    <n v="2314"/>
    <x v="5"/>
    <x v="5"/>
    <n v="191"/>
    <x v="52"/>
    <n v="20"/>
    <x v="52"/>
    <n v="4.0642920352548026"/>
    <n v="1"/>
    <n v="366614.299999999"/>
    <n v="9707226.4000000004"/>
    <x v="4"/>
    <s v="TORA"/>
    <s v="60├ 70"/>
    <s v="Tachigali"/>
    <s v="FOD"/>
    <n v="39.152116000606256"/>
    <n v="50"/>
    <x v="1"/>
    <s v="Inferior"/>
    <s v="Não"/>
    <x v="1"/>
    <n v="5.0793247983498034E-4"/>
    <n v="7.1110547176897231E-3"/>
  </r>
  <r>
    <n v="1"/>
    <x v="0"/>
    <n v="66"/>
    <n v="2315"/>
    <x v="27"/>
    <x v="27"/>
    <n v="134"/>
    <x v="178"/>
    <n v="14"/>
    <x v="178"/>
    <n v="1.4003152174974556"/>
    <n v="2"/>
    <n v="366627.799999999"/>
    <n v="9707214.5"/>
    <x v="0"/>
    <s v="TORETE"/>
    <s v="40├ 50"/>
    <s v="Parahancornia"/>
    <s v="FOD"/>
    <n v="39.788735772973837"/>
    <n v="50"/>
    <x v="0"/>
    <s v="Inferior"/>
    <s v="Não"/>
    <x v="0"/>
    <n v="2.500050877968506E-4"/>
    <n v="2.450049860409136E-3"/>
  </r>
  <r>
    <n v="1"/>
    <x v="0"/>
    <n v="66"/>
    <n v="2316"/>
    <x v="75"/>
    <x v="75"/>
    <n v="211"/>
    <x v="158"/>
    <n v="17"/>
    <x v="158"/>
    <n v="4.2160136467295919"/>
    <n v="1"/>
    <n v="366654.09999999899"/>
    <n v="9707188.3000000007"/>
    <x v="1"/>
    <s v="TORA"/>
    <s v="60├ 70"/>
    <s v="Copaifera"/>
    <s v="FOD"/>
    <n v="51.884511447957884"/>
    <n v="61.884511447957884"/>
    <x v="1"/>
    <s v="Inferior"/>
    <s v="Não"/>
    <x v="0"/>
    <n v="6.1987505646043581E-4"/>
    <n v="7.3765131718791857E-3"/>
  </r>
  <r>
    <n v="1"/>
    <x v="0"/>
    <n v="66"/>
    <n v="2317"/>
    <x v="26"/>
    <x v="26"/>
    <n v="250"/>
    <x v="46"/>
    <n v="22"/>
    <x v="46"/>
    <n v="7.6593316362974635"/>
    <n v="1"/>
    <n v="366675.09999999899"/>
    <n v="9707163.8000000007"/>
    <x v="4"/>
    <s v="TORA"/>
    <s v="70├ 80"/>
    <s v="Couratari"/>
    <s v="FOD"/>
    <n v="38.833806114422465"/>
    <n v="50"/>
    <x v="1"/>
    <s v="Inferior"/>
    <s v="Não"/>
    <x v="1"/>
    <n v="8.7020037799638919E-4"/>
    <n v="1.3401085821144392E-2"/>
  </r>
  <r>
    <n v="1"/>
    <x v="0"/>
    <n v="66"/>
    <n v="2318"/>
    <x v="19"/>
    <x v="19"/>
    <n v="231"/>
    <x v="44"/>
    <n v="17"/>
    <x v="44"/>
    <n v="5.0531368164043435"/>
    <n v="1"/>
    <n v="366706"/>
    <n v="9707135.0999999903"/>
    <x v="4"/>
    <s v="TORA"/>
    <s v="70├ 80"/>
    <s v="Piptadenia"/>
    <s v="FOD"/>
    <n v="39.788735772973837"/>
    <n v="50"/>
    <x v="1"/>
    <s v="Inferior"/>
    <s v="Não"/>
    <x v="1"/>
    <n v="7.4295619792424516E-4"/>
    <n v="8.8411787552985181E-3"/>
  </r>
  <r>
    <n v="1"/>
    <x v="0"/>
    <n v="66"/>
    <n v="2319"/>
    <x v="23"/>
    <x v="23"/>
    <n v="405"/>
    <x v="298"/>
    <n v="18"/>
    <x v="298"/>
    <n v="16.446395410608329"/>
    <n v="1"/>
    <n v="366716.299999999"/>
    <n v="9707135.3000000007"/>
    <x v="4"/>
    <s v="TORA"/>
    <s v="120├ 130"/>
    <s v="Parkia"/>
    <s v="FOD"/>
    <n v="40.107045659157627"/>
    <n v="50.107045659157627"/>
    <x v="1"/>
    <s v="Inferior"/>
    <s v="Não"/>
    <x v="1"/>
    <n v="2.2837538720137246E-3"/>
    <n v="2.8775298787372925E-2"/>
  </r>
  <r>
    <n v="1"/>
    <x v="0"/>
    <n v="66"/>
    <n v="2320"/>
    <x v="62"/>
    <x v="62"/>
    <n v="162"/>
    <x v="42"/>
    <n v="15"/>
    <x v="42"/>
    <n v="2.192852721414444"/>
    <n v="1"/>
    <n v="366737.5"/>
    <n v="9707113.6999999899"/>
    <x v="0"/>
    <s v="TORA"/>
    <s v="50├ 60"/>
    <s v="Swartzia"/>
    <s v="FOD"/>
    <n v="42.335214862444161"/>
    <n v="52.335214862444161"/>
    <x v="0"/>
    <s v="Inferior"/>
    <s v="Não"/>
    <x v="0"/>
    <n v="3.6540061952219585E-4"/>
    <n v="3.8367065049830572E-3"/>
  </r>
  <r>
    <n v="1"/>
    <x v="0"/>
    <n v="66"/>
    <n v="2321"/>
    <x v="5"/>
    <x v="5"/>
    <n v="180"/>
    <x v="22"/>
    <n v="16"/>
    <x v="22"/>
    <n v="2.887707287459349"/>
    <n v="1"/>
    <n v="366742.59999999899"/>
    <n v="9707110.5"/>
    <x v="4"/>
    <s v="TORA"/>
    <s v="50├ 60"/>
    <s v="Tachigali"/>
    <s v="FOD"/>
    <n v="39.152116000606256"/>
    <n v="50"/>
    <x v="1"/>
    <s v="Inferior"/>
    <s v="Não"/>
    <x v="1"/>
    <n v="4.5111187595332813E-4"/>
    <n v="5.0524530106772752E-3"/>
  </r>
  <r>
    <n v="1"/>
    <x v="0"/>
    <n v="66"/>
    <n v="2322"/>
    <x v="26"/>
    <x v="26"/>
    <n v="233"/>
    <x v="81"/>
    <n v="23"/>
    <x v="81"/>
    <n v="6.9554919779403042"/>
    <n v="1"/>
    <n v="366747.4"/>
    <n v="9707103.5999999903"/>
    <x v="4"/>
    <s v="TORA"/>
    <s v="70├ 80"/>
    <s v="Couratari"/>
    <s v="FOD"/>
    <n v="38.833806114422465"/>
    <n v="50"/>
    <x v="1"/>
    <s v="Inferior"/>
    <s v="Não"/>
    <x v="1"/>
    <n v="7.5587693313673558E-4"/>
    <n v="1.2169618623501442E-2"/>
  </r>
  <r>
    <n v="1"/>
    <x v="0"/>
    <n v="66"/>
    <n v="2323"/>
    <x v="64"/>
    <x v="64"/>
    <n v="271"/>
    <x v="143"/>
    <n v="21"/>
    <x v="143"/>
    <n v="8.5910461590747378"/>
    <n v="1"/>
    <n v="366751.09999999899"/>
    <n v="9707100.3000000007"/>
    <x v="4"/>
    <s v="TORA"/>
    <s v="80├ 90"/>
    <s v="Cedrelinga"/>
    <s v="FOD"/>
    <n v="38.515496228238675"/>
    <n v="50"/>
    <x v="1"/>
    <s v="Inferior"/>
    <s v="Não"/>
    <x v="1"/>
    <n v="1.0225341753669253E-3"/>
    <n v="1.50312523778938E-2"/>
  </r>
  <r>
    <n v="1"/>
    <x v="0"/>
    <n v="66"/>
    <n v="2324"/>
    <x v="34"/>
    <x v="34"/>
    <n v="207"/>
    <x v="132"/>
    <n v="20"/>
    <x v="132"/>
    <n v="4.7737411095812359"/>
    <n v="1"/>
    <n v="366784.5"/>
    <n v="9707067.4000000004"/>
    <x v="4"/>
    <s v="TORA"/>
    <s v="60├ 70"/>
    <s v="Lecythis"/>
    <s v="FOD"/>
    <n v="40.743665431525208"/>
    <n v="50.743665431525208"/>
    <x v="1"/>
    <s v="Inferior"/>
    <s v="Não"/>
    <x v="1"/>
    <n v="5.9659545594827642E-4"/>
    <n v="8.3523363832758695E-3"/>
  </r>
  <r>
    <n v="1"/>
    <x v="0"/>
    <n v="66"/>
    <n v="2325"/>
    <x v="56"/>
    <x v="56"/>
    <n v="198"/>
    <x v="177"/>
    <n v="23"/>
    <x v="177"/>
    <n v="5.0228058631246046"/>
    <n v="1"/>
    <n v="366781.5"/>
    <n v="9707063.4000000004"/>
    <x v="4"/>
    <s v="TORA"/>
    <s v="60├ 70"/>
    <s v="Cordia"/>
    <s v="FOD"/>
    <n v="40.425355545341418"/>
    <n v="50.425355545341418"/>
    <x v="1"/>
    <s v="Inferior"/>
    <s v="Não"/>
    <x v="1"/>
    <n v="5.4584536990352696E-4"/>
    <n v="8.7881104554467845E-3"/>
  </r>
  <r>
    <n v="1"/>
    <x v="0"/>
    <n v="66"/>
    <n v="2326"/>
    <x v="5"/>
    <x v="5"/>
    <n v="179"/>
    <x v="150"/>
    <n v="18"/>
    <x v="150"/>
    <n v="3.2126746249126734"/>
    <n v="1"/>
    <n v="366777"/>
    <n v="9707061.0999999903"/>
    <x v="4"/>
    <s v="TORA"/>
    <s v="50├ 60"/>
    <s v="Tachigali"/>
    <s v="FOD"/>
    <n v="39.152116000606256"/>
    <n v="50"/>
    <x v="1"/>
    <s v="Inferior"/>
    <s v="Não"/>
    <x v="1"/>
    <n v="4.4611344498211684E-4"/>
    <n v="5.6210294067746717E-3"/>
  </r>
  <r>
    <n v="1"/>
    <x v="0"/>
    <n v="66"/>
    <n v="2327"/>
    <x v="39"/>
    <x v="39"/>
    <n v="363"/>
    <x v="271"/>
    <n v="25"/>
    <x v="271"/>
    <n v="18.350226734241463"/>
    <n v="1"/>
    <n v="366849.7"/>
    <n v="9707011.9000000004"/>
    <x v="3"/>
    <s v="TORA"/>
    <s v="110├ 120"/>
    <s v="Bertholletia"/>
    <s v="FOD"/>
    <n v="41.38028520389279"/>
    <n v="51.38028520389279"/>
    <x v="1"/>
    <s v="Inferior"/>
    <s v="Protegida"/>
    <x v="0"/>
    <n v="1.8346469377312992E-3"/>
    <n v="3.2106321410297733E-2"/>
  </r>
  <r>
    <n v="1"/>
    <x v="0"/>
    <n v="66"/>
    <n v="2328"/>
    <x v="1"/>
    <x v="1"/>
    <n v="182"/>
    <x v="97"/>
    <n v="16"/>
    <x v="97"/>
    <n v="2.9522350675865265"/>
    <n v="1"/>
    <n v="366847.9"/>
    <n v="9707009.5999999903"/>
    <x v="1"/>
    <s v="TORA"/>
    <s v="50├ 60"/>
    <s v="Pouteria"/>
    <s v="FOD"/>
    <n v="39.788735772973837"/>
    <n v="50"/>
    <x v="1"/>
    <s v="Inferior"/>
    <s v="Não"/>
    <x v="0"/>
    <n v="4.6119227713203821E-4"/>
    <n v="5.1653535038788277E-3"/>
  </r>
  <r>
    <n v="1"/>
    <x v="0"/>
    <n v="66"/>
    <n v="2329"/>
    <x v="14"/>
    <x v="14"/>
    <n v="250"/>
    <x v="46"/>
    <n v="21"/>
    <x v="46"/>
    <n v="7.3111801982839424"/>
    <n v="1"/>
    <n v="366856.9"/>
    <n v="9706993.5"/>
    <x v="4"/>
    <s v="TORA"/>
    <s v="70├ 80"/>
    <s v="Hymenolobium"/>
    <s v="FOD"/>
    <n v="41.38028520389279"/>
    <n v="51.38028520389279"/>
    <x v="1"/>
    <s v="Inferior"/>
    <s v="Não"/>
    <x v="1"/>
    <n v="8.7020037799638919E-4"/>
    <n v="1.279194555654692E-2"/>
  </r>
  <r>
    <n v="1"/>
    <x v="0"/>
    <n v="66"/>
    <n v="2330"/>
    <x v="19"/>
    <x v="19"/>
    <n v="162"/>
    <x v="42"/>
    <n v="17"/>
    <x v="42"/>
    <n v="2.4852330842697028"/>
    <n v="1"/>
    <n v="366859"/>
    <n v="9706992.9000000004"/>
    <x v="4"/>
    <s v="TORA"/>
    <s v="50├ 60"/>
    <s v="Piptadenia"/>
    <s v="FOD"/>
    <n v="39.788735772973837"/>
    <n v="50"/>
    <x v="1"/>
    <s v="Inferior"/>
    <s v="Não"/>
    <x v="1"/>
    <n v="3.6540061952219585E-4"/>
    <n v="4.3482673723141303E-3"/>
  </r>
  <r>
    <n v="1"/>
    <x v="0"/>
    <n v="66"/>
    <n v="2331"/>
    <x v="32"/>
    <x v="32"/>
    <n v="170"/>
    <x v="12"/>
    <n v="18"/>
    <x v="12"/>
    <n v="2.8977340488741388"/>
    <n v="1"/>
    <n v="366864.7"/>
    <n v="9706998.5999999903"/>
    <x v="1"/>
    <s v="TORA"/>
    <s v="50├ 60"/>
    <s v="Cordia"/>
    <s v="FOD"/>
    <n v="42.335214862444161"/>
    <n v="52.335214862444161"/>
    <x v="1"/>
    <s v="Inferior"/>
    <s v="Não"/>
    <x v="0"/>
    <n v="4.0238065478553035E-4"/>
    <n v="5.069996250297683E-3"/>
  </r>
  <r>
    <n v="1"/>
    <x v="0"/>
    <n v="66"/>
    <n v="2332"/>
    <x v="14"/>
    <x v="14"/>
    <n v="308"/>
    <x v="32"/>
    <n v="19"/>
    <x v="32"/>
    <n v="10.040219556777256"/>
    <n v="1"/>
    <n v="366858.799999999"/>
    <n v="9706987.6999999899"/>
    <x v="4"/>
    <s v="TORA"/>
    <s v="90├ 100"/>
    <s v="Hymenolobium"/>
    <s v="FOD"/>
    <n v="41.38028520389279"/>
    <n v="51.38028520389279"/>
    <x v="1"/>
    <s v="Inferior"/>
    <s v="Não"/>
    <x v="1"/>
    <n v="1.3208110185319911E-3"/>
    <n v="1.756678654647548E-2"/>
  </r>
  <r>
    <n v="1"/>
    <x v="0"/>
    <n v="66"/>
    <n v="2333"/>
    <x v="19"/>
    <x v="19"/>
    <n v="317"/>
    <x v="299"/>
    <n v="21"/>
    <x v="299"/>
    <n v="11.75509099112568"/>
    <n v="1"/>
    <n v="366857.5"/>
    <n v="9706972.8000000007"/>
    <x v="4"/>
    <s v="TORA"/>
    <s v="100├ 110"/>
    <s v="Piptadenia"/>
    <s v="FOD"/>
    <n v="39.788735772973837"/>
    <n v="50"/>
    <x v="1"/>
    <s v="Inferior"/>
    <s v="Não"/>
    <x v="1"/>
    <n v="1.3991290525516664E-3"/>
    <n v="2.0567197072509494E-2"/>
  </r>
  <r>
    <n v="1"/>
    <x v="0"/>
    <n v="66"/>
    <n v="2334"/>
    <x v="19"/>
    <x v="19"/>
    <n v="258"/>
    <x v="239"/>
    <n v="19"/>
    <x v="239"/>
    <n v="7.0450031052593323"/>
    <n v="1"/>
    <n v="366872.2"/>
    <n v="9706992"/>
    <x v="4"/>
    <s v="TORA"/>
    <s v="80├ 90"/>
    <s v="Piptadenia"/>
    <s v="FOD"/>
    <n v="39.788735772973837"/>
    <n v="50"/>
    <x v="1"/>
    <s v="Inferior"/>
    <s v="Não"/>
    <x v="1"/>
    <n v="9.267842873752262E-4"/>
    <n v="1.2326231022090508E-2"/>
  </r>
  <r>
    <n v="1"/>
    <x v="0"/>
    <n v="67"/>
    <n v="2335"/>
    <x v="26"/>
    <x v="26"/>
    <n v="330"/>
    <x v="66"/>
    <n v="24"/>
    <x v="66"/>
    <n v="14.558857574274219"/>
    <n v="1"/>
    <n v="366869.59999999899"/>
    <n v="9706931.1999999899"/>
    <x v="4"/>
    <s v="TORA"/>
    <s v="100├ 110"/>
    <s v="Couratari"/>
    <s v="FOD"/>
    <n v="38.833806114422465"/>
    <n v="50"/>
    <x v="1"/>
    <s v="Inferior"/>
    <s v="Não"/>
    <x v="1"/>
    <n v="1.5162371386209085E-3"/>
    <n v="2.5472783928831261E-2"/>
  </r>
  <r>
    <n v="1"/>
    <x v="0"/>
    <n v="67"/>
    <n v="2336"/>
    <x v="39"/>
    <x v="39"/>
    <n v="422"/>
    <x v="242"/>
    <n v="24"/>
    <x v="242"/>
    <n v="23.808077063884756"/>
    <n v="1"/>
    <n v="366831.7"/>
    <n v="9706917.9000000004"/>
    <x v="3"/>
    <s v="TORA"/>
    <s v="130├ 140"/>
    <s v="Bertholletia"/>
    <s v="FOD"/>
    <n v="41.38028520389279"/>
    <n v="51.38028520389279"/>
    <x v="1"/>
    <s v="Inferior"/>
    <s v="Protegida"/>
    <x v="0"/>
    <n v="2.4795002258417432E-3"/>
    <n v="4.1655603794141287E-2"/>
  </r>
  <r>
    <n v="1"/>
    <x v="0"/>
    <n v="67"/>
    <n v="2337"/>
    <x v="19"/>
    <x v="19"/>
    <n v="160"/>
    <x v="1"/>
    <n v="12"/>
    <x v="1"/>
    <n v="1.711233948124059"/>
    <n v="2"/>
    <n v="366823.299999999"/>
    <n v="9706934.8000000007"/>
    <x v="4"/>
    <s v="TORA"/>
    <s v="50├ 60"/>
    <s v="Piptadenia"/>
    <s v="FOD"/>
    <n v="39.788735772973837"/>
    <n v="50"/>
    <x v="1"/>
    <s v="Inferior"/>
    <s v="Não"/>
    <x v="1"/>
    <n v="3.5643407482732108E-4"/>
    <n v="2.9940462285494968E-3"/>
  </r>
  <r>
    <n v="1"/>
    <x v="0"/>
    <n v="67"/>
    <n v="2338"/>
    <x v="3"/>
    <x v="3"/>
    <n v="200"/>
    <x v="14"/>
    <n v="16"/>
    <x v="14"/>
    <n v="3.565070725258455"/>
    <n v="1"/>
    <n v="366812.59999999899"/>
    <n v="9706924.0999999903"/>
    <x v="1"/>
    <s v="TORA"/>
    <s v="60├ 70"/>
    <s v="Inga"/>
    <s v="FOD"/>
    <n v="41.38028520389279"/>
    <n v="51.38028520389279"/>
    <x v="1"/>
    <s v="Inferior"/>
    <s v="Não"/>
    <x v="0"/>
    <n v="5.5692824191768894E-4"/>
    <n v="6.2375963094781156E-3"/>
  </r>
  <r>
    <n v="1"/>
    <x v="0"/>
    <n v="67"/>
    <n v="2339"/>
    <x v="77"/>
    <x v="77"/>
    <n v="280"/>
    <x v="70"/>
    <n v="20"/>
    <x v="70"/>
    <n v="8.7344232768832146"/>
    <n v="1"/>
    <n v="366791.7"/>
    <n v="9706978.9000000004"/>
    <x v="1"/>
    <s v="TORA"/>
    <s v="80├ 90"/>
    <s v="Vatairea"/>
    <s v="FOD"/>
    <n v="50.929581789406512"/>
    <n v="60.929581789406512"/>
    <x v="1"/>
    <s v="Inferior"/>
    <s v="Não"/>
    <x v="0"/>
    <n v="1.0915793541586703E-3"/>
    <n v="1.5282110958221384E-2"/>
  </r>
  <r>
    <n v="1"/>
    <x v="0"/>
    <n v="67"/>
    <n v="2340"/>
    <x v="19"/>
    <x v="19"/>
    <n v="393"/>
    <x v="186"/>
    <n v="15"/>
    <x v="186"/>
    <n v="12.905193947940074"/>
    <n v="1"/>
    <n v="366795.7"/>
    <n v="9706996.3000000007"/>
    <x v="4"/>
    <s v="TORA"/>
    <s v="120├ 130"/>
    <s v="Piptadenia"/>
    <s v="FOD"/>
    <n v="39.788735772973837"/>
    <n v="50"/>
    <x v="1"/>
    <s v="Inferior"/>
    <s v="Não"/>
    <x v="1"/>
    <n v="2.1504252508986283E-3"/>
    <n v="2.2579465134435598E-2"/>
  </r>
  <r>
    <n v="1"/>
    <x v="0"/>
    <n v="67"/>
    <n v="2341"/>
    <x v="30"/>
    <x v="30"/>
    <n v="334"/>
    <x v="300"/>
    <n v="23"/>
    <x v="300"/>
    <n v="14.29252450940538"/>
    <n v="1"/>
    <n v="366740.7"/>
    <n v="9706988"/>
    <x v="4"/>
    <s v="TORA"/>
    <s v="100├ 110"/>
    <s v="Apuleia"/>
    <s v="FOD"/>
    <n v="39.788735772973837"/>
    <n v="50"/>
    <x v="1"/>
    <s v="Inferior"/>
    <s v="Não"/>
    <x v="1"/>
    <n v="1.5532171738842431E-3"/>
    <n v="2.5006796499536313E-2"/>
  </r>
  <r>
    <n v="1"/>
    <x v="0"/>
    <n v="67"/>
    <n v="2342"/>
    <x v="77"/>
    <x v="77"/>
    <n v="200"/>
    <x v="14"/>
    <n v="18"/>
    <x v="14"/>
    <n v="4.0107045659157619"/>
    <n v="2"/>
    <n v="366665.5"/>
    <n v="9707065.5999999903"/>
    <x v="1"/>
    <s v="TORA"/>
    <s v="60├ 70"/>
    <s v="Vatairea"/>
    <s v="FOD"/>
    <n v="50.929581789406512"/>
    <n v="60.929581789406512"/>
    <x v="1"/>
    <s v="Inferior"/>
    <s v="Não"/>
    <x v="0"/>
    <n v="5.5692824191768894E-4"/>
    <n v="7.0172958481628809E-3"/>
  </r>
  <r>
    <n v="1"/>
    <x v="0"/>
    <n v="67"/>
    <n v="2343"/>
    <x v="34"/>
    <x v="34"/>
    <n v="128"/>
    <x v="11"/>
    <n v="12"/>
    <x v="11"/>
    <n v="1.0951897267993975"/>
    <n v="1"/>
    <n v="366658.7"/>
    <n v="9707064.9000000004"/>
    <x v="0"/>
    <s v="TORETE"/>
    <s v="40├ 50"/>
    <s v="Lecythis"/>
    <s v="FOD"/>
    <n v="40.743665431525208"/>
    <n v="50.743665431525208"/>
    <x v="0"/>
    <s v="Inferior"/>
    <s v="Não"/>
    <x v="1"/>
    <n v="2.2811780788948541E-4"/>
    <n v="1.9161895862716775E-3"/>
  </r>
  <r>
    <n v="1"/>
    <x v="0"/>
    <n v="67"/>
    <n v="2344"/>
    <x v="75"/>
    <x v="75"/>
    <n v="238"/>
    <x v="125"/>
    <n v="19"/>
    <x v="125"/>
    <n v="5.9950897766707172"/>
    <n v="1"/>
    <n v="366656.799999999"/>
    <n v="9707062.5"/>
    <x v="1"/>
    <s v="TORA"/>
    <s v="70├ 80"/>
    <s v="Copaifera"/>
    <s v="FOD"/>
    <n v="51.884511447957884"/>
    <n v="61.884511447957884"/>
    <x v="1"/>
    <s v="Inferior"/>
    <s v="Não"/>
    <x v="0"/>
    <n v="7.886660833796395E-4"/>
    <n v="1.0489258908949204E-2"/>
  </r>
  <r>
    <n v="1"/>
    <x v="0"/>
    <n v="67"/>
    <n v="2345"/>
    <x v="19"/>
    <x v="19"/>
    <n v="227"/>
    <x v="27"/>
    <n v="10"/>
    <x v="27"/>
    <n v="2.8703832719037963"/>
    <n v="2"/>
    <n v="366658.2"/>
    <n v="9707077.4000000004"/>
    <x v="4"/>
    <s v="TORA"/>
    <s v="70├ 80"/>
    <s v="Piptadenia"/>
    <s v="FOD"/>
    <n v="39.788735772973837"/>
    <n v="50"/>
    <x v="1"/>
    <s v="Inferior"/>
    <s v="Não"/>
    <x v="1"/>
    <n v="7.1744888444441493E-4"/>
    <n v="5.0221421911109043E-3"/>
  </r>
  <r>
    <n v="1"/>
    <x v="0"/>
    <n v="67"/>
    <n v="2346"/>
    <x v="19"/>
    <x v="19"/>
    <n v="243"/>
    <x v="105"/>
    <n v="15"/>
    <x v="105"/>
    <n v="4.933918623182497"/>
    <n v="2"/>
    <n v="366664.2"/>
    <n v="9707093.5"/>
    <x v="4"/>
    <s v="TORA"/>
    <s v="70├ 80"/>
    <s v="Piptadenia"/>
    <s v="FOD"/>
    <n v="39.788735772973837"/>
    <n v="50"/>
    <x v="1"/>
    <s v="Inferior"/>
    <s v="Não"/>
    <x v="1"/>
    <n v="8.2215139392494054E-4"/>
    <n v="8.6325896362118744E-3"/>
  </r>
  <r>
    <n v="1"/>
    <x v="0"/>
    <n v="67"/>
    <n v="2347"/>
    <x v="19"/>
    <x v="19"/>
    <n v="249"/>
    <x v="82"/>
    <n v="17"/>
    <x v="82"/>
    <n v="5.871320547851159"/>
    <n v="1"/>
    <n v="366666.299999999"/>
    <n v="9707107.6999999899"/>
    <x v="4"/>
    <s v="TORA"/>
    <s v="70├ 80"/>
    <s v="Piptadenia"/>
    <s v="FOD"/>
    <n v="39.788735772973837"/>
    <n v="50"/>
    <x v="1"/>
    <s v="Inferior"/>
    <s v="Não"/>
    <x v="1"/>
    <n v="8.63252698178466E-4"/>
    <n v="1.0272707108323745E-2"/>
  </r>
  <r>
    <n v="1"/>
    <x v="0"/>
    <n v="67"/>
    <n v="2348"/>
    <x v="44"/>
    <x v="44"/>
    <n v="315"/>
    <x v="133"/>
    <n v="20"/>
    <x v="133"/>
    <n v="11.054504459805321"/>
    <n v="1"/>
    <n v="366648.09999999899"/>
    <n v="9707133.3000000007"/>
    <x v="1"/>
    <s v="TORA"/>
    <s v="100├ 110"/>
    <s v="Manilkara"/>
    <s v="FOD"/>
    <n v="41.38028520389279"/>
    <n v="51.38028520389279"/>
    <x v="1"/>
    <s v="Inferior"/>
    <s v="Não"/>
    <x v="1"/>
    <n v="1.3815301201070673E-3"/>
    <n v="1.9341421681498942E-2"/>
  </r>
  <r>
    <n v="1"/>
    <x v="0"/>
    <n v="67"/>
    <n v="2349"/>
    <x v="39"/>
    <x v="39"/>
    <n v="395"/>
    <x v="246"/>
    <n v="23"/>
    <x v="246"/>
    <n v="19.98988074670994"/>
    <n v="1"/>
    <n v="366635.9"/>
    <n v="9707117.3000000007"/>
    <x v="3"/>
    <s v="TORA"/>
    <s v="120├ 130"/>
    <s v="Bertholletia"/>
    <s v="FOD"/>
    <n v="41.38028520389279"/>
    <n v="51.38028520389279"/>
    <x v="1"/>
    <s v="Inferior"/>
    <s v="Protegida"/>
    <x v="0"/>
    <n v="2.1723682236301856E-3"/>
    <n v="3.497512840044599E-2"/>
  </r>
  <r>
    <n v="1"/>
    <x v="0"/>
    <n v="67"/>
    <n v="2350"/>
    <x v="19"/>
    <x v="19"/>
    <n v="251"/>
    <x v="91"/>
    <n v="14"/>
    <x v="91"/>
    <n v="4.9131910791689242"/>
    <n v="1"/>
    <n v="366556.9"/>
    <n v="9707162.0999999903"/>
    <x v="4"/>
    <s v="TORA"/>
    <s v="70├ 80"/>
    <s v="Piptadenia"/>
    <s v="FOD"/>
    <n v="39.788735772973837"/>
    <n v="50"/>
    <x v="1"/>
    <s v="Inferior"/>
    <s v="Não"/>
    <x v="1"/>
    <n v="8.7717590422640816E-4"/>
    <n v="8.5963238614188003E-3"/>
  </r>
  <r>
    <n v="1"/>
    <x v="0"/>
    <n v="67"/>
    <n v="2351"/>
    <x v="62"/>
    <x v="62"/>
    <n v="242"/>
    <x v="154"/>
    <n v="22"/>
    <x v="154"/>
    <n v="7.1769775671699945"/>
    <n v="2"/>
    <n v="366454.4"/>
    <n v="9707245.4000000004"/>
    <x v="1"/>
    <s v="TORA"/>
    <s v="70├ 80"/>
    <s v="Swartzia"/>
    <s v="FOD"/>
    <n v="42.335214862444161"/>
    <n v="52.335214862444161"/>
    <x v="1"/>
    <s v="Inferior"/>
    <s v="Não"/>
    <x v="0"/>
    <n v="8.1539863899168861E-4"/>
    <n v="1.2557139040472003E-2"/>
  </r>
  <r>
    <n v="1"/>
    <x v="0"/>
    <n v="67"/>
    <n v="2352"/>
    <x v="23"/>
    <x v="23"/>
    <n v="254"/>
    <x v="272"/>
    <n v="22"/>
    <x v="272"/>
    <n v="7.9063910375578725"/>
    <n v="1"/>
    <n v="366475.299999999"/>
    <n v="9707277.4000000004"/>
    <x v="4"/>
    <s v="TORA"/>
    <s v="80├ 90"/>
    <s v="Parkia"/>
    <s v="FOD"/>
    <n v="40.107045659157627"/>
    <n v="50.107045659157627"/>
    <x v="1"/>
    <s v="Inferior"/>
    <s v="Não"/>
    <x v="1"/>
    <n v="8.9826956138904055E-4"/>
    <n v="1.3833351245391222E-2"/>
  </r>
  <r>
    <n v="1"/>
    <x v="0"/>
    <n v="67"/>
    <n v="2353"/>
    <x v="10"/>
    <x v="10"/>
    <n v="290"/>
    <x v="90"/>
    <n v="24"/>
    <x v="90"/>
    <n v="11.243341799783854"/>
    <n v="1"/>
    <n v="366776.5"/>
    <n v="9706972.3000000007"/>
    <x v="4"/>
    <s v="TORA"/>
    <s v="90├ 100"/>
    <s v="Astronium"/>
    <s v="FOD"/>
    <n v="40.107045659157627"/>
    <n v="50.107045659157627"/>
    <x v="1"/>
    <s v="Inferior"/>
    <s v="Não"/>
    <x v="1"/>
    <n v="1.1709416286319412E-3"/>
    <n v="1.9671819361016613E-2"/>
  </r>
  <r>
    <n v="1"/>
    <x v="0"/>
    <n v="67"/>
    <n v="2354"/>
    <x v="3"/>
    <x v="3"/>
    <n v="186"/>
    <x v="24"/>
    <n v="14"/>
    <x v="24"/>
    <n v="2.698000961491533"/>
    <n v="1"/>
    <n v="366030.4"/>
    <n v="9707641.9000000004"/>
    <x v="1"/>
    <s v="TORA"/>
    <s v="50├ 60"/>
    <s v="Inga"/>
    <s v="FOD"/>
    <n v="41.38028520389279"/>
    <n v="51.38028520389279"/>
    <x v="1"/>
    <s v="Inferior"/>
    <s v="Não"/>
    <x v="0"/>
    <n v="4.8168723643460915E-4"/>
    <n v="4.7205349170591701E-3"/>
  </r>
  <r>
    <n v="1"/>
    <x v="0"/>
    <n v="67"/>
    <n v="2355"/>
    <x v="6"/>
    <x v="6"/>
    <n v="253"/>
    <x v="80"/>
    <n v="14"/>
    <x v="80"/>
    <n v="4.9918008886608725"/>
    <n v="1"/>
    <n v="365888.09999999899"/>
    <n v="9707790.4000000004"/>
    <x v="1"/>
    <s v="TORA"/>
    <s v="80├ 90"/>
    <s v="Dimorphandra"/>
    <s v="FOD"/>
    <n v="39.788735772973837"/>
    <n v="50"/>
    <x v="1"/>
    <s v="Inferior"/>
    <s v="Não"/>
    <x v="0"/>
    <n v="8.9121049592273379E-4"/>
    <n v="8.7338628600427907E-3"/>
  </r>
  <r>
    <n v="1"/>
    <x v="0"/>
    <n v="67"/>
    <n v="2356"/>
    <x v="21"/>
    <x v="21"/>
    <n v="160"/>
    <x v="1"/>
    <n v="13"/>
    <x v="1"/>
    <n v="1.8538367771343973"/>
    <n v="1"/>
    <n v="365832.9"/>
    <n v="9707813.5999999903"/>
    <x v="1"/>
    <s v="TORA"/>
    <s v="50├ 60"/>
    <s v="Schefflera"/>
    <s v="FOD"/>
    <n v="40.425355545341418"/>
    <n v="50.425355545341418"/>
    <x v="1"/>
    <s v="Inferior"/>
    <s v="Não"/>
    <x v="0"/>
    <n v="3.5643407482732108E-4"/>
    <n v="3.2435500809286214E-3"/>
  </r>
  <r>
    <n v="1"/>
    <x v="0"/>
    <n v="67"/>
    <n v="2357"/>
    <x v="6"/>
    <x v="6"/>
    <n v="239"/>
    <x v="147"/>
    <n v="20"/>
    <x v="147"/>
    <n v="6.3637626530465052"/>
    <n v="2"/>
    <n v="365769.2"/>
    <n v="9707870.1999999899"/>
    <x v="1"/>
    <s v="TORA"/>
    <s v="70├ 80"/>
    <s v="Dimorphandra"/>
    <s v="FOD"/>
    <n v="39.788735772973837"/>
    <n v="50"/>
    <x v="1"/>
    <s v="Inferior"/>
    <s v="Não"/>
    <x v="0"/>
    <n v="7.9530745266450775E-4"/>
    <n v="1.1134304337303107E-2"/>
  </r>
  <r>
    <n v="1"/>
    <x v="0"/>
    <n v="67"/>
    <n v="2358"/>
    <x v="64"/>
    <x v="64"/>
    <n v="615"/>
    <x v="222"/>
    <n v="24"/>
    <x v="222"/>
    <n v="50.564957814782971"/>
    <n v="1"/>
    <n v="365783.59999999899"/>
    <n v="9707901.5"/>
    <x v="4"/>
    <s v="TORA"/>
    <s v="190├ 200"/>
    <s v="Cedrelinga"/>
    <s v="FOD"/>
    <n v="38.515496228238675"/>
    <n v="50"/>
    <x v="1"/>
    <s v="Inferior"/>
    <s v="Não"/>
    <x v="1"/>
    <n v="5.2661046074829482E-3"/>
    <n v="8.8470557405713524E-2"/>
  </r>
  <r>
    <n v="1"/>
    <x v="0"/>
    <n v="67"/>
    <n v="2359"/>
    <x v="19"/>
    <x v="19"/>
    <n v="274"/>
    <x v="290"/>
    <n v="16"/>
    <x v="290"/>
    <n v="6.6912812442375946"/>
    <n v="1"/>
    <n v="365780.5"/>
    <n v="9707897.5"/>
    <x v="4"/>
    <s v="TORA"/>
    <s v="80├ 90"/>
    <s v="Piptadenia"/>
    <s v="FOD"/>
    <n v="39.788735772973837"/>
    <n v="50"/>
    <x v="1"/>
    <s v="Inferior"/>
    <s v="Não"/>
    <x v="1"/>
    <n v="1.0452986172553105E-3"/>
    <n v="1.1707344513259476E-2"/>
  </r>
  <r>
    <n v="1"/>
    <x v="0"/>
    <n v="67"/>
    <n v="2360"/>
    <x v="64"/>
    <x v="64"/>
    <n v="368"/>
    <x v="244"/>
    <n v="23"/>
    <x v="244"/>
    <n v="17.350486205687847"/>
    <n v="1"/>
    <n v="365761.2"/>
    <n v="9707896.6999999899"/>
    <x v="4"/>
    <s v="TORA"/>
    <s v="110├ 120"/>
    <s v="Cedrelinga"/>
    <s v="FOD"/>
    <n v="38.515496228238675"/>
    <n v="50"/>
    <x v="1"/>
    <s v="Inferior"/>
    <s v="Não"/>
    <x v="1"/>
    <n v="1.8855362558365279E-3"/>
    <n v="3.0357133718968091E-2"/>
  </r>
  <r>
    <n v="1"/>
    <x v="0"/>
    <n v="67"/>
    <n v="2361"/>
    <x v="5"/>
    <x v="5"/>
    <n v="390"/>
    <x v="130"/>
    <n v="18"/>
    <x v="130"/>
    <n v="15.250704111894684"/>
    <n v="1"/>
    <n v="365769.2"/>
    <n v="9707905.5"/>
    <x v="4"/>
    <s v="TORA"/>
    <s v="120├ 130"/>
    <s v="Tachigali"/>
    <s v="FOD"/>
    <n v="39.152116000606256"/>
    <n v="50"/>
    <x v="1"/>
    <s v="Inferior"/>
    <s v="Não"/>
    <x v="1"/>
    <n v="2.1177196398920123E-3"/>
    <n v="2.6683267462639354E-2"/>
  </r>
  <r>
    <n v="1"/>
    <x v="0"/>
    <n v="68"/>
    <n v="2362"/>
    <x v="56"/>
    <x v="56"/>
    <n v="140"/>
    <x v="36"/>
    <n v="14"/>
    <x v="36"/>
    <n v="1.5285240734545624"/>
    <n v="1"/>
    <n v="365730.299999999"/>
    <n v="9707887.8000000007"/>
    <x v="0"/>
    <s v="TORETE"/>
    <s v="40├ 50"/>
    <s v="Cordia"/>
    <s v="FOD"/>
    <n v="40.425355545341418"/>
    <n v="50.425355545341418"/>
    <x v="0"/>
    <s v="Inferior"/>
    <s v="Não"/>
    <x v="1"/>
    <n v="2.7289483853966759E-4"/>
    <n v="2.6743694176887419E-3"/>
  </r>
  <r>
    <n v="1"/>
    <x v="0"/>
    <n v="68"/>
    <n v="2363"/>
    <x v="5"/>
    <x v="5"/>
    <n v="165"/>
    <x v="7"/>
    <n v="18"/>
    <x v="7"/>
    <n v="2.729785795176416"/>
    <n v="1"/>
    <n v="365730.9"/>
    <n v="9707876.4000000004"/>
    <x v="4"/>
    <s v="TORA"/>
    <s v="50├ 60"/>
    <s v="Tachigali"/>
    <s v="FOD"/>
    <n v="39.152116000606256"/>
    <n v="50"/>
    <x v="1"/>
    <s v="Inferior"/>
    <s v="Não"/>
    <x v="1"/>
    <n v="3.7905928465522713E-4"/>
    <n v="4.7761469866558614E-3"/>
  </r>
  <r>
    <n v="1"/>
    <x v="0"/>
    <n v="68"/>
    <n v="2364"/>
    <x v="10"/>
    <x v="10"/>
    <n v="380"/>
    <x v="195"/>
    <n v="25"/>
    <x v="195"/>
    <n v="20.109227059660974"/>
    <n v="1"/>
    <n v="365715.9"/>
    <n v="9707853.5"/>
    <x v="4"/>
    <s v="TORA"/>
    <s v="120├ 130"/>
    <s v="Astronium"/>
    <s v="FOD"/>
    <n v="40.107045659157627"/>
    <n v="50.107045659157627"/>
    <x v="1"/>
    <s v="Inferior"/>
    <s v="Não"/>
    <x v="1"/>
    <n v="2.0105109533228574E-3"/>
    <n v="3.5183941683149998E-2"/>
  </r>
  <r>
    <n v="1"/>
    <x v="0"/>
    <n v="68"/>
    <n v="2365"/>
    <x v="30"/>
    <x v="30"/>
    <n v="163"/>
    <x v="237"/>
    <n v="16"/>
    <x v="237"/>
    <n v="2.3680091024847973"/>
    <n v="1"/>
    <n v="365776.299999999"/>
    <n v="9707795.5"/>
    <x v="4"/>
    <s v="TORA"/>
    <s v="50├ 60"/>
    <s v="Apuleia"/>
    <s v="FOD"/>
    <n v="39.788735772973837"/>
    <n v="50"/>
    <x v="1"/>
    <s v="Inferior"/>
    <s v="Não"/>
    <x v="1"/>
    <n v="3.69925661487777E-4"/>
    <n v="4.1431674086631013E-3"/>
  </r>
  <r>
    <n v="1"/>
    <x v="0"/>
    <n v="68"/>
    <n v="2366"/>
    <x v="24"/>
    <x v="24"/>
    <n v="180"/>
    <x v="22"/>
    <n v="16"/>
    <x v="22"/>
    <n v="2.887707287459349"/>
    <n v="1"/>
    <n v="365799.5"/>
    <n v="9707803.5999999903"/>
    <x v="1"/>
    <s v="TORA"/>
    <s v="50├ 60"/>
    <s v="Virola"/>
    <s v="FOD"/>
    <n v="38.197186342054884"/>
    <n v="50"/>
    <x v="1"/>
    <s v="Inferior"/>
    <s v="Não"/>
    <x v="0"/>
    <n v="4.5111187595332813E-4"/>
    <n v="5.0524530106772752E-3"/>
  </r>
  <r>
    <n v="1"/>
    <x v="0"/>
    <n v="68"/>
    <n v="2367"/>
    <x v="26"/>
    <x v="26"/>
    <n v="196"/>
    <x v="84"/>
    <n v="17"/>
    <x v="84"/>
    <n v="3.637887294821859"/>
    <n v="1"/>
    <n v="365840.5"/>
    <n v="9707766.1999999899"/>
    <x v="4"/>
    <s v="TORA"/>
    <s v="60├ 70"/>
    <s v="Couratari"/>
    <s v="FOD"/>
    <n v="38.833806114422465"/>
    <n v="50"/>
    <x v="1"/>
    <s v="Inferior"/>
    <s v="Não"/>
    <x v="1"/>
    <n v="5.3487388353774844E-4"/>
    <n v="6.3649992140992068E-3"/>
  </r>
  <r>
    <n v="1"/>
    <x v="0"/>
    <n v="68"/>
    <n v="2368"/>
    <x v="33"/>
    <x v="33"/>
    <n v="127"/>
    <x v="34"/>
    <n v="13"/>
    <x v="34"/>
    <n v="1.1679895850937767"/>
    <n v="1"/>
    <n v="365968.799999999"/>
    <n v="9707638.4000000004"/>
    <x v="0"/>
    <s v="TORETE"/>
    <s v="40├ 50"/>
    <s v="Dipteryx"/>
    <s v="FOD"/>
    <n v="39.152116000606256"/>
    <n v="80"/>
    <x v="0"/>
    <s v="Inferior"/>
    <s v="Vulneravel"/>
    <x v="1"/>
    <n v="2.2456739034726014E-4"/>
    <n v="2.0435632521600671E-3"/>
  </r>
  <r>
    <n v="1"/>
    <x v="0"/>
    <n v="68"/>
    <n v="2369"/>
    <x v="30"/>
    <x v="30"/>
    <n v="370"/>
    <x v="43"/>
    <n v="20"/>
    <x v="43"/>
    <n v="15.251818196496329"/>
    <n v="2"/>
    <n v="366207"/>
    <n v="9707456.4000000004"/>
    <x v="4"/>
    <s v="TORA"/>
    <s v="110├ 120"/>
    <s v="Apuleia"/>
    <s v="FOD"/>
    <n v="39.788735772973837"/>
    <n v="50"/>
    <x v="1"/>
    <s v="Inferior"/>
    <s v="Não"/>
    <x v="1"/>
    <n v="1.9060869079632905E-3"/>
    <n v="2.6685216711486066E-2"/>
  </r>
  <r>
    <n v="1"/>
    <x v="0"/>
    <n v="68"/>
    <n v="2370"/>
    <x v="61"/>
    <x v="61"/>
    <n v="200"/>
    <x v="14"/>
    <n v="16"/>
    <x v="14"/>
    <n v="3.565070725258455"/>
    <n v="1"/>
    <n v="366238.2"/>
    <n v="9707406.5"/>
    <x v="1"/>
    <s v="TORA"/>
    <s v="60├ 70"/>
    <s v="Sapium"/>
    <s v="FOD"/>
    <n v="45.200003838098276"/>
    <n v="55.200003838098276"/>
    <x v="1"/>
    <s v="Inferior"/>
    <s v="Não"/>
    <x v="0"/>
    <n v="5.5692824191768894E-4"/>
    <n v="6.2375963094781156E-3"/>
  </r>
  <r>
    <n v="1"/>
    <x v="0"/>
    <n v="68"/>
    <n v="2371"/>
    <x v="10"/>
    <x v="10"/>
    <n v="220"/>
    <x v="68"/>
    <n v="24"/>
    <x v="68"/>
    <n v="6.4706033663440943"/>
    <n v="1"/>
    <n v="366294.9"/>
    <n v="9707343.8000000007"/>
    <x v="4"/>
    <s v="TORA"/>
    <s v="70├ 80"/>
    <s v="Astronium"/>
    <s v="FOD"/>
    <n v="40.107045659157627"/>
    <n v="50.107045659157627"/>
    <x v="1"/>
    <s v="Inferior"/>
    <s v="Não"/>
    <x v="1"/>
    <n v="6.7388317272040353E-4"/>
    <n v="1.1321237301702777E-2"/>
  </r>
  <r>
    <n v="1"/>
    <x v="0"/>
    <n v="68"/>
    <n v="2372"/>
    <x v="34"/>
    <x v="34"/>
    <n v="208"/>
    <x v="113"/>
    <n v="16"/>
    <x v="113"/>
    <n v="3.8559804964395448"/>
    <n v="1"/>
    <n v="366304.5"/>
    <n v="9707357"/>
    <x v="4"/>
    <s v="TORA"/>
    <s v="60├ 70"/>
    <s v="Lecythis"/>
    <s v="FOD"/>
    <n v="40.743665431525208"/>
    <n v="50.743665431525208"/>
    <x v="1"/>
    <s v="Inferior"/>
    <s v="Não"/>
    <x v="1"/>
    <n v="6.023735864581724E-4"/>
    <n v="6.7465841683315301E-3"/>
  </r>
  <r>
    <n v="1"/>
    <x v="0"/>
    <n v="68"/>
    <n v="2373"/>
    <x v="15"/>
    <x v="15"/>
    <n v="163"/>
    <x v="237"/>
    <n v="15"/>
    <x v="237"/>
    <n v="2.2200085335794979"/>
    <n v="1"/>
    <n v="366373.4"/>
    <n v="9707292.4000000004"/>
    <x v="4"/>
    <s v="TORA"/>
    <s v="50├ 60"/>
    <s v="Lecythis"/>
    <s v="FOD"/>
    <n v="38.833806114422465"/>
    <n v="50"/>
    <x v="1"/>
    <s v="Inferior"/>
    <s v="Não"/>
    <x v="1"/>
    <n v="3.69925661487777E-4"/>
    <n v="3.8842194456216585E-3"/>
  </r>
  <r>
    <n v="1"/>
    <x v="0"/>
    <n v="68"/>
    <n v="2374"/>
    <x v="6"/>
    <x v="6"/>
    <n v="450"/>
    <x v="75"/>
    <n v="17"/>
    <x v="75"/>
    <n v="19.17618120578474"/>
    <n v="1"/>
    <n v="366379.5"/>
    <n v="9707300.4000000004"/>
    <x v="1"/>
    <s v="TORA"/>
    <s v="140├ 150"/>
    <s v="Dimorphandra"/>
    <s v="FOD"/>
    <n v="39.788735772973837"/>
    <n v="50"/>
    <x v="1"/>
    <s v="Inferior"/>
    <s v="Não"/>
    <x v="0"/>
    <n v="2.8194492247083009E-3"/>
    <n v="3.3551445774028778E-2"/>
  </r>
  <r>
    <n v="1"/>
    <x v="0"/>
    <n v="68"/>
    <n v="2375"/>
    <x v="26"/>
    <x v="26"/>
    <n v="130"/>
    <x v="0"/>
    <n v="14"/>
    <x v="0"/>
    <n v="1.3179620837439854"/>
    <n v="1"/>
    <n v="366391.09999999899"/>
    <n v="9707286"/>
    <x v="0"/>
    <s v="TORETE"/>
    <s v="40├ 50"/>
    <s v="Couratari"/>
    <s v="FOD"/>
    <n v="38.833806114422465"/>
    <n v="50"/>
    <x v="0"/>
    <s v="Inferior"/>
    <s v="Não"/>
    <x v="1"/>
    <n v="2.3530218221022364E-4"/>
    <n v="2.3059613856601913E-3"/>
  </r>
  <r>
    <n v="1"/>
    <x v="0"/>
    <n v="68"/>
    <n v="2376"/>
    <x v="58"/>
    <x v="58"/>
    <n v="175"/>
    <x v="13"/>
    <n v="15"/>
    <x v="13"/>
    <n v="2.5589130693993796"/>
    <n v="1"/>
    <n v="366397.09999999899"/>
    <n v="9707280.6999999899"/>
    <x v="1"/>
    <s v="TORA"/>
    <s v="50├ 60"/>
    <s v="Eschweilera"/>
    <s v="FOD"/>
    <n v="41.38028520389279"/>
    <n v="51.38028520389279"/>
    <x v="1"/>
    <s v="Inferior"/>
    <s v="Não"/>
    <x v="0"/>
    <n v="4.2639818521823071E-4"/>
    <n v="4.4771809447914212E-3"/>
  </r>
  <r>
    <n v="1"/>
    <x v="0"/>
    <n v="68"/>
    <n v="2377"/>
    <x v="15"/>
    <x v="15"/>
    <n v="254"/>
    <x v="272"/>
    <n v="23"/>
    <x v="272"/>
    <n v="8.2657724483559587"/>
    <n v="1"/>
    <n v="366402.7"/>
    <n v="9707279.8000000007"/>
    <x v="4"/>
    <s v="TORA"/>
    <s v="80├ 90"/>
    <s v="Lecythis"/>
    <s v="FOD"/>
    <n v="38.833806114422465"/>
    <n v="50"/>
    <x v="1"/>
    <s v="Inferior"/>
    <s v="Não"/>
    <x v="1"/>
    <n v="8.9826956138904055E-4"/>
    <n v="1.4462139938363552E-2"/>
  </r>
  <r>
    <n v="1"/>
    <x v="0"/>
    <n v="68"/>
    <n v="2378"/>
    <x v="2"/>
    <x v="2"/>
    <n v="356"/>
    <x v="287"/>
    <n v="22"/>
    <x v="287"/>
    <n v="15.531408868124723"/>
    <n v="1"/>
    <n v="366402.7"/>
    <n v="9707235.5"/>
    <x v="1"/>
    <s v="TORA"/>
    <s v="110├ 120"/>
    <s v="Parkia"/>
    <s v="FOD"/>
    <n v="39.788735772973837"/>
    <n v="50"/>
    <x v="1"/>
    <s v="Inferior"/>
    <s v="Não"/>
    <x v="0"/>
    <n v="1.7645714416920058E-3"/>
    <n v="2.7174400202056886E-2"/>
  </r>
  <r>
    <n v="1"/>
    <x v="0"/>
    <n v="68"/>
    <n v="2379"/>
    <x v="33"/>
    <x v="33"/>
    <n v="300"/>
    <x v="9"/>
    <n v="20"/>
    <x v="9"/>
    <n v="10.026761414789403"/>
    <n v="1"/>
    <n v="366405"/>
    <n v="9707233.5"/>
    <x v="1"/>
    <s v="TORA"/>
    <s v="90├ 100"/>
    <s v="Dipteryx"/>
    <s v="FOD"/>
    <n v="39.152116000606256"/>
    <n v="80"/>
    <x v="1"/>
    <s v="Inferior"/>
    <s v="Vulneravel"/>
    <x v="1"/>
    <n v="1.2530885443148001E-3"/>
    <n v="1.75432396204072E-2"/>
  </r>
  <r>
    <n v="1"/>
    <x v="0"/>
    <n v="68"/>
    <n v="2380"/>
    <x v="26"/>
    <x v="26"/>
    <n v="287"/>
    <x v="78"/>
    <n v="23"/>
    <x v="78"/>
    <n v="10.553093973566744"/>
    <n v="1"/>
    <n v="366411"/>
    <n v="9707234.8000000007"/>
    <x v="4"/>
    <s v="TORA"/>
    <s v="90├ 100"/>
    <s v="Couratari"/>
    <s v="FOD"/>
    <n v="38.833806114422465"/>
    <n v="50"/>
    <x v="1"/>
    <s v="Inferior"/>
    <s v="Não"/>
    <x v="1"/>
    <n v="1.1468405589629533E-3"/>
    <n v="1.8464132999303547E-2"/>
  </r>
  <r>
    <n v="1"/>
    <x v="0"/>
    <n v="68"/>
    <n v="2381"/>
    <x v="19"/>
    <x v="19"/>
    <n v="300"/>
    <x v="9"/>
    <n v="17"/>
    <x v="9"/>
    <n v="8.5227472025709936"/>
    <n v="1"/>
    <n v="366422.2"/>
    <n v="9707247.6999999899"/>
    <x v="4"/>
    <s v="TORA"/>
    <s v="90├ 100"/>
    <s v="Piptadenia"/>
    <s v="FOD"/>
    <n v="39.788735772973837"/>
    <n v="50"/>
    <x v="1"/>
    <s v="Inferior"/>
    <s v="Não"/>
    <x v="1"/>
    <n v="1.2530885443148001E-3"/>
    <n v="1.491175367734612E-2"/>
  </r>
  <r>
    <n v="1"/>
    <x v="0"/>
    <n v="68"/>
    <n v="2382"/>
    <x v="5"/>
    <x v="5"/>
    <n v="246"/>
    <x v="59"/>
    <n v="18"/>
    <x v="59"/>
    <n v="6.0677949377739573"/>
    <n v="1"/>
    <n v="366425.7"/>
    <n v="9707224.4000000004"/>
    <x v="4"/>
    <s v="TORA"/>
    <s v="70├ 80"/>
    <s v="Tachigali"/>
    <s v="FOD"/>
    <n v="39.152116000606256"/>
    <n v="50"/>
    <x v="1"/>
    <s v="Inferior"/>
    <s v="Não"/>
    <x v="1"/>
    <n v="8.4257673719727181E-4"/>
    <n v="1.0616466888685623E-2"/>
  </r>
  <r>
    <n v="1"/>
    <x v="0"/>
    <n v="68"/>
    <n v="2383"/>
    <x v="2"/>
    <x v="2"/>
    <n v="307"/>
    <x v="226"/>
    <n v="22"/>
    <x v="226"/>
    <n v="11.550149558230395"/>
    <n v="1"/>
    <n v="366427.59999999899"/>
    <n v="9707226.8000000007"/>
    <x v="1"/>
    <s v="TORA"/>
    <s v="90├ 100"/>
    <s v="Parkia"/>
    <s v="FOD"/>
    <n v="39.788735772973837"/>
    <n v="50"/>
    <x v="1"/>
    <s v="Inferior"/>
    <s v="Não"/>
    <x v="0"/>
    <n v="1.3122482468125069E-3"/>
    <n v="2.0208623000912605E-2"/>
  </r>
  <r>
    <n v="1"/>
    <x v="0"/>
    <n v="68"/>
    <n v="2384"/>
    <x v="23"/>
    <x v="23"/>
    <n v="290"/>
    <x v="90"/>
    <n v="19"/>
    <x v="90"/>
    <n v="8.900978924828884"/>
    <n v="1"/>
    <n v="366433"/>
    <n v="9707212.5999999903"/>
    <x v="4"/>
    <s v="TORA"/>
    <s v="90├ 100"/>
    <s v="Parkia"/>
    <s v="FOD"/>
    <n v="40.107045659157627"/>
    <n v="50.107045659157627"/>
    <x v="1"/>
    <s v="Inferior"/>
    <s v="Não"/>
    <x v="1"/>
    <n v="1.1709416286319412E-3"/>
    <n v="1.5573523660804816E-2"/>
  </r>
  <r>
    <n v="1"/>
    <x v="0"/>
    <n v="68"/>
    <n v="2385"/>
    <x v="32"/>
    <x v="32"/>
    <n v="155"/>
    <x v="67"/>
    <n v="16"/>
    <x v="67"/>
    <n v="2.1412706043583594"/>
    <n v="1"/>
    <n v="366455.59999999899"/>
    <n v="9707205.9000000004"/>
    <x v="0"/>
    <s v="TORETE"/>
    <s v="40├ 50"/>
    <s v="Cordia"/>
    <s v="FOD"/>
    <n v="42.335214862444161"/>
    <n v="52.335214862444161"/>
    <x v="0"/>
    <s v="Inferior"/>
    <s v="Não"/>
    <x v="0"/>
    <n v="3.3450502530181188E-4"/>
    <n v="3.7464562833802932E-3"/>
  </r>
  <r>
    <n v="1"/>
    <x v="0"/>
    <n v="68"/>
    <n v="2386"/>
    <x v="19"/>
    <x v="19"/>
    <n v="130"/>
    <x v="0"/>
    <n v="10"/>
    <x v="0"/>
    <n v="0.94140148838856097"/>
    <n v="1"/>
    <n v="366507.59999999899"/>
    <n v="9707142.3000000007"/>
    <x v="0"/>
    <s v="TORETE"/>
    <s v="40├ 50"/>
    <s v="Piptadenia"/>
    <s v="FOD"/>
    <n v="39.788735772973837"/>
    <n v="50"/>
    <x v="0"/>
    <s v="Inferior"/>
    <s v="Não"/>
    <x v="1"/>
    <n v="2.3530218221022364E-4"/>
    <n v="1.6471152754715653E-3"/>
  </r>
  <r>
    <n v="1"/>
    <x v="0"/>
    <n v="68"/>
    <n v="2387"/>
    <x v="19"/>
    <x v="19"/>
    <n v="328"/>
    <x v="247"/>
    <n v="18"/>
    <x v="247"/>
    <n v="10.787191000487036"/>
    <n v="1"/>
    <n v="366526.799999999"/>
    <n v="9707134.5999999903"/>
    <x v="4"/>
    <s v="TORA"/>
    <s v="100├ 110"/>
    <s v="Piptadenia"/>
    <s v="FOD"/>
    <n v="39.788735772973837"/>
    <n v="50"/>
    <x v="1"/>
    <s v="Inferior"/>
    <s v="Não"/>
    <x v="1"/>
    <n v="1.4979141994618168E-3"/>
    <n v="1.8873718913218887E-2"/>
  </r>
  <r>
    <n v="1"/>
    <x v="0"/>
    <n v="68"/>
    <n v="2388"/>
    <x v="58"/>
    <x v="58"/>
    <n v="182"/>
    <x v="97"/>
    <n v="16"/>
    <x v="97"/>
    <n v="2.9522350675865265"/>
    <n v="1"/>
    <n v="366534.799999999"/>
    <n v="9707145"/>
    <x v="1"/>
    <s v="TORA"/>
    <s v="50├ 60"/>
    <s v="Eschweilera"/>
    <s v="FOD"/>
    <n v="41.38028520389279"/>
    <n v="51.38028520389279"/>
    <x v="1"/>
    <s v="Inferior"/>
    <s v="Não"/>
    <x v="0"/>
    <n v="4.6119227713203821E-4"/>
    <n v="5.1653535038788277E-3"/>
  </r>
  <r>
    <n v="1"/>
    <x v="0"/>
    <n v="68"/>
    <n v="2389"/>
    <x v="19"/>
    <x v="19"/>
    <n v="330"/>
    <x v="66"/>
    <n v="16"/>
    <x v="66"/>
    <n v="9.7059050495161454"/>
    <n v="2"/>
    <n v="366528.5"/>
    <n v="9707153.1999999899"/>
    <x v="4"/>
    <s v="TORA"/>
    <s v="100├ 110"/>
    <s v="Piptadenia"/>
    <s v="FOD"/>
    <n v="39.788735772973837"/>
    <n v="50"/>
    <x v="1"/>
    <s v="Inferior"/>
    <s v="Não"/>
    <x v="1"/>
    <n v="1.5162371386209085E-3"/>
    <n v="1.6981855952554175E-2"/>
  </r>
  <r>
    <n v="1"/>
    <x v="0"/>
    <n v="68"/>
    <n v="2390"/>
    <x v="62"/>
    <x v="62"/>
    <n v="287"/>
    <x v="78"/>
    <n v="23"/>
    <x v="78"/>
    <n v="10.553093973566744"/>
    <n v="1"/>
    <n v="366546.59999999899"/>
    <n v="9707143.9000000004"/>
    <x v="1"/>
    <s v="TORA"/>
    <s v="90├ 100"/>
    <s v="Swartzia"/>
    <s v="FOD"/>
    <n v="42.335214862444161"/>
    <n v="52.335214862444161"/>
    <x v="1"/>
    <s v="Inferior"/>
    <s v="Não"/>
    <x v="0"/>
    <n v="1.1468405589629533E-3"/>
    <n v="1.8464132999303547E-2"/>
  </r>
  <r>
    <n v="1"/>
    <x v="0"/>
    <n v="68"/>
    <n v="2391"/>
    <x v="19"/>
    <x v="19"/>
    <n v="172"/>
    <x v="58"/>
    <n v="11"/>
    <x v="58"/>
    <n v="1.8127493370257932"/>
    <n v="1"/>
    <n v="366557.5"/>
    <n v="9707145"/>
    <x v="4"/>
    <s v="TORA"/>
    <s v="50├ 60"/>
    <s v="Piptadenia"/>
    <s v="FOD"/>
    <n v="39.788735772973837"/>
    <n v="50"/>
    <x v="1"/>
    <s v="Inferior"/>
    <s v="Não"/>
    <x v="1"/>
    <n v="4.1190412772232278E-4"/>
    <n v="3.1716617834618857E-3"/>
  </r>
  <r>
    <n v="1"/>
    <x v="0"/>
    <n v="68"/>
    <n v="2392"/>
    <x v="19"/>
    <x v="19"/>
    <n v="208"/>
    <x v="113"/>
    <n v="14"/>
    <x v="113"/>
    <n v="3.373982934384602"/>
    <n v="2"/>
    <n v="366562.2"/>
    <n v="9707123.3000000007"/>
    <x v="4"/>
    <s v="TORA"/>
    <s v="60├ 70"/>
    <s v="Piptadenia"/>
    <s v="FOD"/>
    <n v="39.788735772973837"/>
    <n v="50"/>
    <x v="1"/>
    <s v="Inferior"/>
    <s v="Não"/>
    <x v="1"/>
    <n v="6.023735864581724E-4"/>
    <n v="5.9032611472900889E-3"/>
  </r>
  <r>
    <n v="1"/>
    <x v="0"/>
    <n v="68"/>
    <n v="2393"/>
    <x v="64"/>
    <x v="64"/>
    <n v="216"/>
    <x v="116"/>
    <n v="19"/>
    <x v="116"/>
    <n v="4.9379794615554857"/>
    <n v="2"/>
    <n v="366561.799999999"/>
    <n v="9707098.1999999899"/>
    <x v="4"/>
    <s v="TORA"/>
    <s v="60├ 70"/>
    <s v="Cedrelinga"/>
    <s v="FOD"/>
    <n v="38.515496228238675"/>
    <n v="50"/>
    <x v="1"/>
    <s v="Inferior"/>
    <s v="Não"/>
    <x v="1"/>
    <n v="6.4960110137279241E-4"/>
    <n v="8.639694648258138E-3"/>
  </r>
  <r>
    <n v="1"/>
    <x v="0"/>
    <n v="68"/>
    <n v="2394"/>
    <x v="22"/>
    <x v="22"/>
    <n v="380"/>
    <x v="195"/>
    <n v="24"/>
    <x v="195"/>
    <n v="19.304857977274533"/>
    <n v="1"/>
    <n v="366571"/>
    <n v="9707088.6999999899"/>
    <x v="4"/>
    <s v="TORA"/>
    <s v="120├ 130"/>
    <s v="Hymenaea"/>
    <s v="FOD"/>
    <n v="41.38028520389279"/>
    <n v="51.38028520389279"/>
    <x v="1"/>
    <s v="Inferior"/>
    <s v="Não"/>
    <x v="1"/>
    <n v="2.0105109533228574E-3"/>
    <n v="3.3776584015824E-2"/>
  </r>
  <r>
    <n v="1"/>
    <x v="0"/>
    <n v="68"/>
    <n v="2395"/>
    <x v="26"/>
    <x v="26"/>
    <n v="210"/>
    <x v="87"/>
    <n v="22"/>
    <x v="87"/>
    <n v="5.4044244025714887"/>
    <n v="1"/>
    <n v="366587.9"/>
    <n v="9707091.0999999903"/>
    <x v="4"/>
    <s v="TORA"/>
    <s v="60├ 70"/>
    <s v="Couratari"/>
    <s v="FOD"/>
    <n v="38.833806114422465"/>
    <n v="50"/>
    <x v="1"/>
    <s v="Inferior"/>
    <s v="Não"/>
    <x v="1"/>
    <n v="6.1401338671425204E-4"/>
    <n v="9.4558061553994804E-3"/>
  </r>
  <r>
    <n v="1"/>
    <x v="0"/>
    <n v="68"/>
    <n v="2396"/>
    <x v="39"/>
    <x v="39"/>
    <n v="360"/>
    <x v="145"/>
    <n v="23"/>
    <x v="145"/>
    <n v="16.604316902891259"/>
    <n v="1"/>
    <n v="366617.59999999899"/>
    <n v="9707088.8000000007"/>
    <x v="3"/>
    <s v="TORA"/>
    <s v="110├ 120"/>
    <s v="Bertholletia"/>
    <s v="FOD"/>
    <n v="41.38028520389279"/>
    <n v="51.38028520389279"/>
    <x v="1"/>
    <s v="Inferior"/>
    <s v="Protegida"/>
    <x v="0"/>
    <n v="1.8044475038133125E-3"/>
    <n v="2.9051604811394335E-2"/>
  </r>
  <r>
    <n v="1"/>
    <x v="0"/>
    <n v="68"/>
    <n v="2397"/>
    <x v="17"/>
    <x v="17"/>
    <n v="148"/>
    <x v="128"/>
    <n v="20"/>
    <x v="128"/>
    <n v="2.4402909114394125"/>
    <n v="1"/>
    <n v="366615.799999999"/>
    <n v="9707086.4000000004"/>
    <x v="0"/>
    <s v="TORETE"/>
    <s v="40├ 50"/>
    <s v="Buchenavia"/>
    <s v="FOD"/>
    <n v="41.38028520389279"/>
    <n v="51.38028520389279"/>
    <x v="0"/>
    <s v="Inferior"/>
    <s v="Não"/>
    <x v="0"/>
    <n v="3.0497390527412649E-4"/>
    <n v="4.2696346738377708E-3"/>
  </r>
  <r>
    <n v="1"/>
    <x v="0"/>
    <n v="68"/>
    <n v="2398"/>
    <x v="63"/>
    <x v="63"/>
    <n v="222"/>
    <x v="6"/>
    <n v="20"/>
    <x v="6"/>
    <n v="5.4906545507386779"/>
    <n v="1"/>
    <n v="366639.799999999"/>
    <n v="9707035.5999999903"/>
    <x v="4"/>
    <s v="TORA"/>
    <s v="70├ 80"/>
    <s v="Ocotea"/>
    <s v="FOD"/>
    <n v="39.470425886790046"/>
    <n v="50"/>
    <x v="1"/>
    <s v="Inferior"/>
    <s v="Não"/>
    <x v="1"/>
    <n v="6.8619128686678451E-4"/>
    <n v="9.6066780161349827E-3"/>
  </r>
  <r>
    <n v="1"/>
    <x v="0"/>
    <n v="68"/>
    <n v="2399"/>
    <x v="72"/>
    <x v="72"/>
    <n v="207"/>
    <x v="132"/>
    <n v="18"/>
    <x v="132"/>
    <n v="4.296366998623113"/>
    <n v="1"/>
    <n v="366657.299999999"/>
    <n v="9707045.5"/>
    <x v="1"/>
    <s v="TORA"/>
    <s v="60├ 70"/>
    <s v="Goupia"/>
    <s v="FOD"/>
    <n v="40.107045659157627"/>
    <n v="50.107045659157627"/>
    <x v="1"/>
    <s v="Inferior"/>
    <s v="Não"/>
    <x v="1"/>
    <n v="5.9659545594827642E-4"/>
    <n v="7.5171027449482831E-3"/>
  </r>
  <r>
    <n v="1"/>
    <x v="0"/>
    <n v="68"/>
    <n v="2400"/>
    <x v="5"/>
    <x v="5"/>
    <n v="200"/>
    <x v="14"/>
    <n v="12"/>
    <x v="14"/>
    <n v="2.6738030439438414"/>
    <n v="2"/>
    <n v="366675.799999999"/>
    <n v="9707038.8000000007"/>
    <x v="4"/>
    <s v="TORA"/>
    <s v="60├ 70"/>
    <s v="Tachigali"/>
    <s v="FOD"/>
    <n v="39.152116000606256"/>
    <n v="50"/>
    <x v="1"/>
    <s v="Inferior"/>
    <s v="Não"/>
    <x v="1"/>
    <n v="5.5692824191768894E-4"/>
    <n v="4.6781972321085869E-3"/>
  </r>
  <r>
    <n v="1"/>
    <x v="0"/>
    <n v="68"/>
    <n v="2401"/>
    <x v="5"/>
    <x v="5"/>
    <n v="207"/>
    <x v="132"/>
    <n v="16"/>
    <x v="132"/>
    <n v="3.8189928876649892"/>
    <n v="1"/>
    <n v="366668.799999999"/>
    <n v="9707032.5999999903"/>
    <x v="4"/>
    <s v="TORA"/>
    <s v="60├ 70"/>
    <s v="Tachigali"/>
    <s v="FOD"/>
    <n v="39.152116000606256"/>
    <n v="50"/>
    <x v="1"/>
    <s v="Inferior"/>
    <s v="Não"/>
    <x v="1"/>
    <n v="5.9659545594827642E-4"/>
    <n v="6.6818691066206958E-3"/>
  </r>
  <r>
    <n v="1"/>
    <x v="0"/>
    <n v="68"/>
    <n v="2402"/>
    <x v="26"/>
    <x v="26"/>
    <n v="186"/>
    <x v="24"/>
    <n v="17"/>
    <x v="24"/>
    <n v="3.27614402466829"/>
    <n v="1"/>
    <n v="366660.7"/>
    <n v="9707010.3000000007"/>
    <x v="4"/>
    <s v="TORA"/>
    <s v="50├ 60"/>
    <s v="Couratari"/>
    <s v="FOD"/>
    <n v="38.833806114422465"/>
    <n v="50"/>
    <x v="1"/>
    <s v="Inferior"/>
    <s v="Não"/>
    <x v="1"/>
    <n v="4.8168723643460915E-4"/>
    <n v="5.7320781135718488E-3"/>
  </r>
  <r>
    <n v="1"/>
    <x v="0"/>
    <n v="68"/>
    <n v="2403"/>
    <x v="62"/>
    <x v="62"/>
    <n v="140"/>
    <x v="36"/>
    <n v="14"/>
    <x v="36"/>
    <n v="1.5285240734545624"/>
    <n v="1"/>
    <n v="366675.4"/>
    <n v="9706999.9000000004"/>
    <x v="0"/>
    <s v="TORETE"/>
    <s v="40├ 50"/>
    <s v="Swartzia"/>
    <s v="FOD"/>
    <n v="42.335214862444161"/>
    <n v="52.335214862444161"/>
    <x v="0"/>
    <s v="Inferior"/>
    <s v="Não"/>
    <x v="0"/>
    <n v="2.7289483853966759E-4"/>
    <n v="2.6743694176887419E-3"/>
  </r>
  <r>
    <n v="1"/>
    <x v="0"/>
    <n v="68"/>
    <n v="2404"/>
    <x v="19"/>
    <x v="19"/>
    <n v="173"/>
    <x v="100"/>
    <n v="13"/>
    <x v="100"/>
    <n v="2.1673234727677877"/>
    <n v="1"/>
    <n v="366678.5"/>
    <n v="9707003.9000000004"/>
    <x v="4"/>
    <s v="TORA"/>
    <s v="50├ 60"/>
    <s v="Piptadenia"/>
    <s v="FOD"/>
    <n v="39.788735772973837"/>
    <n v="50"/>
    <x v="1"/>
    <s v="Inferior"/>
    <s v="Não"/>
    <x v="1"/>
    <n v="4.1670763380886292E-4"/>
    <n v="3.792039467660652E-3"/>
  </r>
  <r>
    <n v="1"/>
    <x v="0"/>
    <n v="68"/>
    <n v="2405"/>
    <x v="5"/>
    <x v="5"/>
    <n v="172"/>
    <x v="58"/>
    <n v="15"/>
    <x v="58"/>
    <n v="2.4719309141260815"/>
    <n v="1"/>
    <n v="366690.299999999"/>
    <n v="9706973.3000000007"/>
    <x v="4"/>
    <s v="TORA"/>
    <s v="50├ 60"/>
    <s v="Tachigali"/>
    <s v="FOD"/>
    <n v="39.152116000606256"/>
    <n v="50"/>
    <x v="1"/>
    <s v="Inferior"/>
    <s v="Não"/>
    <x v="1"/>
    <n v="4.1190412772232278E-4"/>
    <n v="4.3249933410843891E-3"/>
  </r>
  <r>
    <n v="1"/>
    <x v="0"/>
    <n v="68"/>
    <n v="2406"/>
    <x v="5"/>
    <x v="5"/>
    <n v="223"/>
    <x v="248"/>
    <n v="17"/>
    <x v="248"/>
    <n v="4.7091966181850333"/>
    <n v="1"/>
    <n v="366702.799999999"/>
    <n v="9706986.4000000004"/>
    <x v="4"/>
    <s v="TORA"/>
    <s v="70├ 80"/>
    <s v="Tachigali"/>
    <s v="FOD"/>
    <n v="39.152116000606256"/>
    <n v="50"/>
    <x v="1"/>
    <s v="Inferior"/>
    <s v="Não"/>
    <x v="1"/>
    <n v="6.9238711355811889E-4"/>
    <n v="8.2394066513416155E-3"/>
  </r>
  <r>
    <n v="1"/>
    <x v="0"/>
    <n v="68"/>
    <n v="2407"/>
    <x v="5"/>
    <x v="5"/>
    <n v="200"/>
    <x v="14"/>
    <n v="15"/>
    <x v="14"/>
    <n v="3.3422538049298014"/>
    <n v="1"/>
    <n v="366706.7"/>
    <n v="9706958.6999999899"/>
    <x v="4"/>
    <s v="TORA"/>
    <s v="60├ 70"/>
    <s v="Tachigali"/>
    <s v="FOD"/>
    <n v="39.152116000606256"/>
    <n v="50"/>
    <x v="1"/>
    <s v="Inferior"/>
    <s v="Não"/>
    <x v="1"/>
    <n v="5.5692824191768894E-4"/>
    <n v="5.847746540135733E-3"/>
  </r>
  <r>
    <n v="1"/>
    <x v="0"/>
    <n v="68"/>
    <n v="2408"/>
    <x v="5"/>
    <x v="5"/>
    <n v="328"/>
    <x v="247"/>
    <n v="18"/>
    <x v="247"/>
    <n v="10.787191000487036"/>
    <n v="1"/>
    <n v="366714.59999999899"/>
    <n v="9706955.8000000007"/>
    <x v="4"/>
    <s v="TORA"/>
    <s v="100├ 110"/>
    <s v="Tachigali"/>
    <s v="FOD"/>
    <n v="39.152116000606256"/>
    <n v="50"/>
    <x v="1"/>
    <s v="Inferior"/>
    <s v="Não"/>
    <x v="1"/>
    <n v="1.4979141994618168E-3"/>
    <n v="1.8873718913218887E-2"/>
  </r>
  <r>
    <n v="1"/>
    <x v="0"/>
    <n v="68"/>
    <n v="2409"/>
    <x v="19"/>
    <x v="19"/>
    <n v="285"/>
    <x v="160"/>
    <n v="14"/>
    <x v="160"/>
    <n v="6.3344065237932075"/>
    <n v="1"/>
    <n v="366738.09999999899"/>
    <n v="9706979.8000000007"/>
    <x v="4"/>
    <s v="TORA"/>
    <s v="90├ 100"/>
    <s v="Piptadenia"/>
    <s v="FOD"/>
    <n v="39.788735772973837"/>
    <n v="50"/>
    <x v="1"/>
    <s v="Inferior"/>
    <s v="Não"/>
    <x v="1"/>
    <n v="1.1309124112441073E-3"/>
    <n v="1.1082941630192251E-2"/>
  </r>
  <r>
    <n v="1"/>
    <x v="0"/>
    <n v="68"/>
    <n v="2410"/>
    <x v="19"/>
    <x v="19"/>
    <n v="260"/>
    <x v="159"/>
    <n v="18"/>
    <x v="159"/>
    <n v="6.7780907163976387"/>
    <n v="1"/>
    <n v="366765"/>
    <n v="9706953.3000000007"/>
    <x v="4"/>
    <s v="TORA"/>
    <s v="80├ 90"/>
    <s v="Piptadenia"/>
    <s v="FOD"/>
    <n v="39.788735772973837"/>
    <n v="50"/>
    <x v="1"/>
    <s v="Inferior"/>
    <s v="Não"/>
    <x v="1"/>
    <n v="9.4120872884089456E-4"/>
    <n v="1.185922998339527E-2"/>
  </r>
  <r>
    <n v="1"/>
    <x v="0"/>
    <n v="68"/>
    <n v="2411"/>
    <x v="5"/>
    <x v="5"/>
    <n v="138"/>
    <x v="210"/>
    <n v="13"/>
    <x v="210"/>
    <n v="1.3790807649901347"/>
    <n v="1"/>
    <n v="366766.9"/>
    <n v="9706955.5999999903"/>
    <x v="0"/>
    <s v="TORETE"/>
    <s v="40├ 50"/>
    <s v="Tachigali"/>
    <s v="FOD"/>
    <n v="39.152116000606256"/>
    <n v="50"/>
    <x v="0"/>
    <s v="Inferior"/>
    <s v="Não"/>
    <x v="1"/>
    <n v="2.651535359770117E-4"/>
    <n v="2.4128971773908063E-3"/>
  </r>
  <r>
    <n v="1"/>
    <x v="0"/>
    <n v="68"/>
    <n v="2412"/>
    <x v="77"/>
    <x v="77"/>
    <n v="189"/>
    <x v="256"/>
    <n v="16"/>
    <x v="256"/>
    <n v="3.1836972844239324"/>
    <n v="1"/>
    <n v="366759.5"/>
    <n v="9706945.4000000004"/>
    <x v="0"/>
    <s v="TORA"/>
    <s v="60├ 70"/>
    <s v="Vatairea"/>
    <s v="FOD"/>
    <n v="50.929581789406512"/>
    <n v="60.929581789406512"/>
    <x v="0"/>
    <s v="Inferior"/>
    <s v="Não"/>
    <x v="0"/>
    <n v="4.9735084323854423E-4"/>
    <n v="5.5703294442716956E-3"/>
  </r>
  <r>
    <n v="1"/>
    <x v="0"/>
    <n v="68"/>
    <n v="2413"/>
    <x v="19"/>
    <x v="19"/>
    <n v="200"/>
    <x v="14"/>
    <n v="15"/>
    <x v="14"/>
    <n v="3.3422538049298014"/>
    <n v="1"/>
    <n v="366818.9"/>
    <n v="9706909.5999999903"/>
    <x v="4"/>
    <s v="TORA"/>
    <s v="60├ 70"/>
    <s v="Piptadenia"/>
    <s v="FOD"/>
    <n v="39.788735772973837"/>
    <n v="50"/>
    <x v="1"/>
    <s v="Inferior"/>
    <s v="Não"/>
    <x v="1"/>
    <n v="5.5692824191768894E-4"/>
    <n v="5.847746540135733E-3"/>
  </r>
  <r>
    <n v="1"/>
    <x v="0"/>
    <n v="68"/>
    <n v="2414"/>
    <x v="19"/>
    <x v="19"/>
    <n v="410"/>
    <x v="119"/>
    <n v="22"/>
    <x v="119"/>
    <n v="20.60053836898566"/>
    <n v="1"/>
    <n v="366804"/>
    <n v="9706888.4000000004"/>
    <x v="4"/>
    <s v="TORA"/>
    <s v="130├ 140"/>
    <s v="Piptadenia"/>
    <s v="FOD"/>
    <n v="39.788735772973837"/>
    <n v="50"/>
    <x v="1"/>
    <s v="Inferior"/>
    <s v="Não"/>
    <x v="1"/>
    <n v="2.3404909366590886E-3"/>
    <n v="3.604356042454996E-2"/>
  </r>
  <r>
    <n v="1"/>
    <x v="0"/>
    <n v="68"/>
    <n v="2415"/>
    <x v="14"/>
    <x v="14"/>
    <n v="239"/>
    <x v="147"/>
    <n v="20"/>
    <x v="147"/>
    <n v="6.3637626530465052"/>
    <n v="1"/>
    <n v="366802.59999999899"/>
    <n v="9706873.5"/>
    <x v="4"/>
    <s v="TORA"/>
    <s v="70├ 80"/>
    <s v="Hymenolobium"/>
    <s v="FOD"/>
    <n v="41.38028520389279"/>
    <n v="51.38028520389279"/>
    <x v="1"/>
    <s v="Inferior"/>
    <s v="Não"/>
    <x v="1"/>
    <n v="7.9530745266450775E-4"/>
    <n v="1.1134304337303107E-2"/>
  </r>
  <r>
    <n v="1"/>
    <x v="0"/>
    <n v="69"/>
    <n v="2416"/>
    <x v="77"/>
    <x v="77"/>
    <n v="420"/>
    <x v="103"/>
    <n v="19"/>
    <x v="103"/>
    <n v="18.669829754337869"/>
    <n v="2"/>
    <n v="366800.5"/>
    <n v="9706841"/>
    <x v="1"/>
    <s v="TORA"/>
    <s v="130├ 140"/>
    <s v="Vatairea"/>
    <s v="FOD"/>
    <n v="50.929581789406512"/>
    <n v="60.929581789406512"/>
    <x v="1"/>
    <s v="Inferior"/>
    <s v="Não"/>
    <x v="0"/>
    <n v="2.4560535468570082E-3"/>
    <n v="3.2665512173198206E-2"/>
  </r>
  <r>
    <n v="1"/>
    <x v="0"/>
    <n v="69"/>
    <n v="2417"/>
    <x v="19"/>
    <x v="19"/>
    <n v="322"/>
    <x v="77"/>
    <n v="17"/>
    <x v="77"/>
    <n v="9.8185835661263443"/>
    <n v="1"/>
    <n v="366787"/>
    <n v="9706823.5"/>
    <x v="4"/>
    <s v="TORA"/>
    <s v="100├ 110"/>
    <s v="Piptadenia"/>
    <s v="FOD"/>
    <n v="39.788735772973837"/>
    <n v="50"/>
    <x v="1"/>
    <s v="Inferior"/>
    <s v="Não"/>
    <x v="1"/>
    <n v="1.4436136958748417E-3"/>
    <n v="1.7179002980910615E-2"/>
  </r>
  <r>
    <n v="1"/>
    <x v="0"/>
    <n v="69"/>
    <n v="2418"/>
    <x v="34"/>
    <x v="34"/>
    <n v="295"/>
    <x v="109"/>
    <n v="13"/>
    <x v="109"/>
    <n v="6.3019588097703467"/>
    <n v="2"/>
    <n v="366794.9"/>
    <n v="9706862.5"/>
    <x v="4"/>
    <s v="TORA"/>
    <s v="90├ 100"/>
    <s v="Lecythis"/>
    <s v="FOD"/>
    <n v="40.743665431525208"/>
    <n v="50.743665431525208"/>
    <x v="1"/>
    <s v="Inferior"/>
    <s v="Não"/>
    <x v="1"/>
    <n v="1.2116670063221722E-3"/>
    <n v="1.1026169757531765E-2"/>
  </r>
  <r>
    <n v="1"/>
    <x v="0"/>
    <n v="69"/>
    <n v="2419"/>
    <x v="1"/>
    <x v="1"/>
    <n v="207"/>
    <x v="132"/>
    <n v="16"/>
    <x v="132"/>
    <n v="3.8189928876649892"/>
    <n v="1"/>
    <n v="366777.09999999899"/>
    <n v="9706841.6999999899"/>
    <x v="1"/>
    <s v="TORA"/>
    <s v="60├ 70"/>
    <s v="Pouteria"/>
    <s v="FOD"/>
    <n v="39.788735772973837"/>
    <n v="50"/>
    <x v="1"/>
    <s v="Inferior"/>
    <s v="Não"/>
    <x v="0"/>
    <n v="5.9659545594827642E-4"/>
    <n v="6.6818691066206958E-3"/>
  </r>
  <r>
    <n v="1"/>
    <x v="0"/>
    <n v="69"/>
    <n v="2420"/>
    <x v="34"/>
    <x v="34"/>
    <n v="347"/>
    <x v="168"/>
    <n v="19"/>
    <x v="168"/>
    <n v="12.743852215930096"/>
    <n v="2"/>
    <n v="366772.799999999"/>
    <n v="9706836.0999999903"/>
    <x v="4"/>
    <s v="TORA"/>
    <s v="110├ 120"/>
    <s v="Lecythis"/>
    <s v="FOD"/>
    <n v="40.743665431525208"/>
    <n v="50.743665431525208"/>
    <x v="1"/>
    <s v="Inferior"/>
    <s v="Não"/>
    <x v="1"/>
    <n v="1.6764793170266753E-3"/>
    <n v="2.229717491645478E-2"/>
  </r>
  <r>
    <n v="1"/>
    <x v="0"/>
    <n v="69"/>
    <n v="2421"/>
    <x v="5"/>
    <x v="5"/>
    <n v="186"/>
    <x v="24"/>
    <n v="15"/>
    <x v="24"/>
    <n v="2.8907153158837851"/>
    <n v="1"/>
    <n v="366769.5"/>
    <n v="9706835"/>
    <x v="4"/>
    <s v="TORA"/>
    <s v="50├ 60"/>
    <s v="Tachigali"/>
    <s v="FOD"/>
    <n v="39.152116000606256"/>
    <n v="50"/>
    <x v="1"/>
    <s v="Inferior"/>
    <s v="Não"/>
    <x v="1"/>
    <n v="4.8168723643460915E-4"/>
    <n v="5.0577159825633952E-3"/>
  </r>
  <r>
    <n v="1"/>
    <x v="0"/>
    <n v="69"/>
    <n v="2422"/>
    <x v="19"/>
    <x v="19"/>
    <n v="215"/>
    <x v="18"/>
    <n v="16"/>
    <x v="18"/>
    <n v="4.1198848568768032"/>
    <n v="1"/>
    <n v="366764.2"/>
    <n v="9706833"/>
    <x v="4"/>
    <s v="TORA"/>
    <s v="60├ 70"/>
    <s v="Piptadenia"/>
    <s v="FOD"/>
    <n v="39.788735772973837"/>
    <n v="50"/>
    <x v="1"/>
    <s v="Inferior"/>
    <s v="Não"/>
    <x v="1"/>
    <n v="6.436001995661295E-4"/>
    <n v="7.2083222351406497E-3"/>
  </r>
  <r>
    <n v="1"/>
    <x v="0"/>
    <n v="69"/>
    <n v="2423"/>
    <x v="23"/>
    <x v="23"/>
    <n v="200"/>
    <x v="14"/>
    <n v="17"/>
    <x v="14"/>
    <n v="3.7878876455871082"/>
    <n v="1"/>
    <n v="366760.799999999"/>
    <n v="9706840.0999999903"/>
    <x v="4"/>
    <s v="TORA"/>
    <s v="60├ 70"/>
    <s v="Parkia"/>
    <s v="FOD"/>
    <n v="40.107045659157627"/>
    <n v="50.107045659157627"/>
    <x v="1"/>
    <s v="Inferior"/>
    <s v="Não"/>
    <x v="1"/>
    <n v="5.5692824191768894E-4"/>
    <n v="6.6274460788204983E-3"/>
  </r>
  <r>
    <n v="1"/>
    <x v="0"/>
    <n v="69"/>
    <n v="2424"/>
    <x v="19"/>
    <x v="19"/>
    <n v="170"/>
    <x v="12"/>
    <n v="15"/>
    <x v="12"/>
    <n v="2.4147783740617825"/>
    <n v="1"/>
    <n v="366763.799999999"/>
    <n v="9706873.5999999903"/>
    <x v="4"/>
    <s v="TORA"/>
    <s v="50├ 60"/>
    <s v="Piptadenia"/>
    <s v="FOD"/>
    <n v="39.788735772973837"/>
    <n v="50"/>
    <x v="1"/>
    <s v="Inferior"/>
    <s v="Não"/>
    <x v="1"/>
    <n v="4.0238065478553035E-4"/>
    <n v="4.2249968752480693E-3"/>
  </r>
  <r>
    <n v="1"/>
    <x v="0"/>
    <n v="69"/>
    <n v="2425"/>
    <x v="5"/>
    <x v="5"/>
    <n v="174"/>
    <x v="126"/>
    <n v="14"/>
    <x v="126"/>
    <n v="2.3611017779546093"/>
    <n v="2"/>
    <n v="366765"/>
    <n v="9706875.1999999899"/>
    <x v="4"/>
    <s v="TORA"/>
    <s v="50├ 60"/>
    <s v="Tachigali"/>
    <s v="FOD"/>
    <n v="39.152116000606256"/>
    <n v="50"/>
    <x v="1"/>
    <s v="Inferior"/>
    <s v="Não"/>
    <x v="1"/>
    <n v="4.2153898630749889E-4"/>
    <n v="4.1310820658134878E-3"/>
  </r>
  <r>
    <n v="1"/>
    <x v="0"/>
    <n v="69"/>
    <n v="2426"/>
    <x v="5"/>
    <x v="5"/>
    <n v="230"/>
    <x v="40"/>
    <n v="17"/>
    <x v="40"/>
    <n v="5.0094814112889523"/>
    <n v="1"/>
    <n v="366762.299999999"/>
    <n v="9706874.9000000004"/>
    <x v="4"/>
    <s v="TORA"/>
    <s v="70├ 80"/>
    <s v="Tachigali"/>
    <s v="FOD"/>
    <n v="39.152116000606256"/>
    <n v="50"/>
    <x v="1"/>
    <s v="Inferior"/>
    <s v="Não"/>
    <x v="1"/>
    <n v="7.3653759993614395E-4"/>
    <n v="8.7647974392401108E-3"/>
  </r>
  <r>
    <n v="1"/>
    <x v="0"/>
    <n v="69"/>
    <n v="2427"/>
    <x v="10"/>
    <x v="10"/>
    <n v="393"/>
    <x v="186"/>
    <n v="25"/>
    <x v="186"/>
    <n v="21.508656579900123"/>
    <n v="1"/>
    <n v="366747.799999999"/>
    <n v="9706890.5"/>
    <x v="4"/>
    <s v="TORA"/>
    <s v="120├ 130"/>
    <s v="Astronium"/>
    <s v="FOD"/>
    <n v="40.107045659157627"/>
    <n v="50.107045659157627"/>
    <x v="1"/>
    <s v="Inferior"/>
    <s v="Não"/>
    <x v="1"/>
    <n v="2.1504252508986283E-3"/>
    <n v="3.7632441890726002E-2"/>
  </r>
  <r>
    <n v="1"/>
    <x v="0"/>
    <n v="69"/>
    <n v="2428"/>
    <x v="15"/>
    <x v="15"/>
    <n v="160"/>
    <x v="1"/>
    <n v="14"/>
    <x v="1"/>
    <n v="1.9964396061447354"/>
    <n v="1"/>
    <n v="366719"/>
    <n v="9706897.3000000007"/>
    <x v="4"/>
    <s v="TORA"/>
    <s v="50├ 60"/>
    <s v="Lecythis"/>
    <s v="FOD"/>
    <n v="38.833806114422465"/>
    <n v="50"/>
    <x v="1"/>
    <s v="Inferior"/>
    <s v="Não"/>
    <x v="1"/>
    <n v="3.5643407482732108E-4"/>
    <n v="3.4930539333077461E-3"/>
  </r>
  <r>
    <n v="1"/>
    <x v="0"/>
    <n v="69"/>
    <n v="2429"/>
    <x v="23"/>
    <x v="23"/>
    <n v="210"/>
    <x v="87"/>
    <n v="14"/>
    <x v="87"/>
    <n v="3.4391791652727659"/>
    <n v="2"/>
    <n v="366683.4"/>
    <n v="9706911.5999999903"/>
    <x v="4"/>
    <s v="TORA"/>
    <s v="60├ 70"/>
    <s v="Parkia"/>
    <s v="FOD"/>
    <n v="40.107045659157627"/>
    <n v="50.107045659157627"/>
    <x v="1"/>
    <s v="Inferior"/>
    <s v="Não"/>
    <x v="1"/>
    <n v="6.1401338671425204E-4"/>
    <n v="6.0173311897996698E-3"/>
  </r>
  <r>
    <n v="1"/>
    <x v="0"/>
    <n v="69"/>
    <n v="2430"/>
    <x v="16"/>
    <x v="16"/>
    <n v="197"/>
    <x v="202"/>
    <n v="15"/>
    <x v="202"/>
    <n v="3.2427381978880163"/>
    <n v="1"/>
    <n v="366708.2"/>
    <n v="9706942.0999999903"/>
    <x v="1"/>
    <s v="TORA"/>
    <s v="60├ 70"/>
    <s v="Kielmeyera"/>
    <s v="FOD"/>
    <n v="41.38028520389279"/>
    <n v="51.38028520389279"/>
    <x v="1"/>
    <s v="Inferior"/>
    <s v="Não"/>
    <x v="0"/>
    <n v="5.403457035145897E-4"/>
    <n v="5.6736298869031919E-3"/>
  </r>
  <r>
    <n v="1"/>
    <x v="0"/>
    <n v="69"/>
    <n v="2431"/>
    <x v="39"/>
    <x v="39"/>
    <n v="370"/>
    <x v="43"/>
    <n v="23"/>
    <x v="43"/>
    <n v="17.539590925970778"/>
    <n v="1"/>
    <n v="366693.799999999"/>
    <n v="9706946.5"/>
    <x v="3"/>
    <s v="TORA"/>
    <s v="110├ 120"/>
    <s v="Bertholletia"/>
    <s v="FOD"/>
    <n v="41.38028520389279"/>
    <n v="51.38028520389279"/>
    <x v="1"/>
    <s v="Inferior"/>
    <s v="Protegida"/>
    <x v="0"/>
    <n v="1.9060869079632905E-3"/>
    <n v="3.0687999218208976E-2"/>
  </r>
  <r>
    <n v="1"/>
    <x v="0"/>
    <n v="69"/>
    <n v="2432"/>
    <x v="88"/>
    <x v="88"/>
    <n v="270"/>
    <x v="65"/>
    <n v="18"/>
    <x v="65"/>
    <n v="7.3095090713814761"/>
    <n v="2"/>
    <n v="366687.5"/>
    <n v="9706954.8000000007"/>
    <x v="1"/>
    <s v="TORA"/>
    <s v="80├ 90"/>
    <s v="Rauvolfia"/>
    <s v="FOD"/>
    <n v="54.112680651244418"/>
    <n v="64.112680651244418"/>
    <x v="1"/>
    <s v="Inferior"/>
    <s v="Não"/>
    <x v="0"/>
    <n v="1.015001720894988E-3"/>
    <n v="1.2789021683276849E-2"/>
  </r>
  <r>
    <n v="1"/>
    <x v="0"/>
    <n v="69"/>
    <n v="2433"/>
    <x v="89"/>
    <x v="89"/>
    <n v="180"/>
    <x v="22"/>
    <n v="15"/>
    <x v="22"/>
    <n v="2.7072255819931397"/>
    <n v="2"/>
    <n v="366684.799999999"/>
    <n v="9706954.5"/>
    <x v="0"/>
    <s v="TORA"/>
    <s v="50├ 60"/>
    <s v="Sacoglottis"/>
    <s v="FOD"/>
    <n v="47.7464829275686"/>
    <n v="57.7464829275686"/>
    <x v="0"/>
    <s v="Inferior"/>
    <s v="Não"/>
    <x v="0"/>
    <n v="4.5111187595332813E-4"/>
    <n v="4.7366746975099454E-3"/>
  </r>
  <r>
    <n v="1"/>
    <x v="0"/>
    <n v="69"/>
    <n v="2434"/>
    <x v="41"/>
    <x v="41"/>
    <n v="183"/>
    <x v="127"/>
    <n v="18"/>
    <x v="127"/>
    <n v="3.3578621301988236"/>
    <n v="1"/>
    <n v="366675.799999999"/>
    <n v="9706947.6999999899"/>
    <x v="1"/>
    <s v="TORA"/>
    <s v="50├ 60"/>
    <s v="Qualea"/>
    <s v="FOD"/>
    <n v="40.107045659157627"/>
    <n v="50.107045659157627"/>
    <x v="1"/>
    <s v="Inferior"/>
    <s v="Não"/>
    <x v="0"/>
    <n v="4.6627424733953712E-4"/>
    <n v="5.8750555164781672E-3"/>
  </r>
  <r>
    <n v="1"/>
    <x v="0"/>
    <n v="69"/>
    <n v="2435"/>
    <x v="19"/>
    <x v="19"/>
    <n v="206"/>
    <x v="122"/>
    <n v="15"/>
    <x v="122"/>
    <n v="3.5457970616500267"/>
    <n v="1"/>
    <n v="366664.9"/>
    <n v="9706954.8000000007"/>
    <x v="4"/>
    <s v="TORA"/>
    <s v="60├ 70"/>
    <s v="Piptadenia"/>
    <s v="FOD"/>
    <n v="39.788735772973837"/>
    <n v="50"/>
    <x v="1"/>
    <s v="Inferior"/>
    <s v="Não"/>
    <x v="1"/>
    <n v="5.9084517185047623E-4"/>
    <n v="6.2038743044300002E-3"/>
  </r>
  <r>
    <n v="1"/>
    <x v="0"/>
    <n v="69"/>
    <n v="2436"/>
    <x v="19"/>
    <x v="19"/>
    <n v="400"/>
    <x v="48"/>
    <n v="18"/>
    <x v="48"/>
    <n v="16.042818263663047"/>
    <n v="1"/>
    <n v="366653"/>
    <n v="9706942.5999999903"/>
    <x v="4"/>
    <s v="TORA"/>
    <s v="120├ 130"/>
    <s v="Piptadenia"/>
    <s v="FOD"/>
    <n v="39.788735772973837"/>
    <n v="50"/>
    <x v="1"/>
    <s v="Inferior"/>
    <s v="Não"/>
    <x v="1"/>
    <n v="2.2277129676707558E-3"/>
    <n v="2.8069183392651523E-2"/>
  </r>
  <r>
    <n v="1"/>
    <x v="0"/>
    <n v="69"/>
    <n v="2437"/>
    <x v="5"/>
    <x v="5"/>
    <n v="300"/>
    <x v="9"/>
    <n v="17"/>
    <x v="9"/>
    <n v="8.5227472025709936"/>
    <n v="1"/>
    <n v="366639.2"/>
    <n v="9706957.5"/>
    <x v="4"/>
    <s v="TORA"/>
    <s v="90├ 100"/>
    <s v="Tachigali"/>
    <s v="FOD"/>
    <n v="39.152116000606256"/>
    <n v="50"/>
    <x v="1"/>
    <s v="Inferior"/>
    <s v="Não"/>
    <x v="1"/>
    <n v="1.2530885443148001E-3"/>
    <n v="1.491175367734612E-2"/>
  </r>
  <r>
    <n v="1"/>
    <x v="0"/>
    <n v="69"/>
    <n v="2438"/>
    <x v="10"/>
    <x v="10"/>
    <n v="180"/>
    <x v="22"/>
    <n v="18"/>
    <x v="22"/>
    <n v="3.2486706983917677"/>
    <n v="1"/>
    <n v="366636"/>
    <n v="9706969.6999999899"/>
    <x v="4"/>
    <s v="TORA"/>
    <s v="50├ 60"/>
    <s v="Astronium"/>
    <s v="FOD"/>
    <n v="40.107045659157627"/>
    <n v="50.107045659157627"/>
    <x v="1"/>
    <s v="Inferior"/>
    <s v="Não"/>
    <x v="1"/>
    <n v="4.5111187595332813E-4"/>
    <n v="5.6840096370119339E-3"/>
  </r>
  <r>
    <n v="1"/>
    <x v="0"/>
    <n v="69"/>
    <n v="2439"/>
    <x v="26"/>
    <x v="26"/>
    <n v="192"/>
    <x v="55"/>
    <n v="19"/>
    <x v="55"/>
    <n v="3.901613401722853"/>
    <n v="1"/>
    <n v="366628.7"/>
    <n v="9706960.0999999903"/>
    <x v="4"/>
    <s v="TORA"/>
    <s v="60├ 70"/>
    <s v="Couratari"/>
    <s v="FOD"/>
    <n v="38.833806114422465"/>
    <n v="50"/>
    <x v="1"/>
    <s v="Inferior"/>
    <s v="Não"/>
    <x v="1"/>
    <n v="5.1326506775134213E-4"/>
    <n v="6.8264254010928496E-3"/>
  </r>
  <r>
    <n v="1"/>
    <x v="0"/>
    <n v="69"/>
    <n v="2440"/>
    <x v="5"/>
    <x v="5"/>
    <n v="289"/>
    <x v="189"/>
    <n v="17"/>
    <x v="189"/>
    <n v="7.9092041011770222"/>
    <n v="1"/>
    <n v="366612.09999999899"/>
    <n v="9706968.0999999903"/>
    <x v="4"/>
    <s v="TORA"/>
    <s v="90├ 100"/>
    <s v="Tachigali"/>
    <s v="FOD"/>
    <n v="39.152116000606256"/>
    <n v="50"/>
    <x v="1"/>
    <s v="Inferior"/>
    <s v="Não"/>
    <x v="1"/>
    <n v="1.1628800923301826E-3"/>
    <n v="1.3838273098729171E-2"/>
  </r>
  <r>
    <n v="1"/>
    <x v="0"/>
    <n v="69"/>
    <n v="2441"/>
    <x v="19"/>
    <x v="19"/>
    <n v="443"/>
    <x v="301"/>
    <n v="19"/>
    <x v="301"/>
    <n v="20.770608953849507"/>
    <n v="2"/>
    <n v="366619.5"/>
    <n v="9706977.6999999899"/>
    <x v="4"/>
    <s v="TORA"/>
    <s v="140├ 150"/>
    <s v="Piptadenia"/>
    <s v="FOD"/>
    <n v="39.788735772973837"/>
    <n v="50"/>
    <x v="1"/>
    <s v="Inferior"/>
    <s v="Não"/>
    <x v="1"/>
    <n v="2.7324152637026133E-3"/>
    <n v="3.6341123007244756E-2"/>
  </r>
  <r>
    <n v="1"/>
    <x v="0"/>
    <n v="69"/>
    <n v="2442"/>
    <x v="9"/>
    <x v="9"/>
    <n v="210"/>
    <x v="87"/>
    <n v="17"/>
    <x v="87"/>
    <n v="4.1761461292597861"/>
    <n v="1"/>
    <n v="366618.4"/>
    <n v="9706996"/>
    <x v="1"/>
    <s v="TORA"/>
    <s v="60├ 70"/>
    <s v="Matisia"/>
    <s v="FOD"/>
    <n v="43.926764293363114"/>
    <n v="53.926764293363114"/>
    <x v="1"/>
    <s v="Inferior"/>
    <s v="Não"/>
    <x v="0"/>
    <n v="6.1401338671425204E-4"/>
    <n v="7.3067593018995977E-3"/>
  </r>
  <r>
    <n v="1"/>
    <x v="0"/>
    <n v="69"/>
    <n v="2443"/>
    <x v="17"/>
    <x v="17"/>
    <n v="222"/>
    <x v="6"/>
    <n v="21"/>
    <x v="6"/>
    <n v="5.7651872782756124"/>
    <n v="1"/>
    <n v="366591"/>
    <n v="9707017.6999999899"/>
    <x v="1"/>
    <s v="TORA"/>
    <s v="70├ 80"/>
    <s v="Buchenavia"/>
    <s v="FOD"/>
    <n v="41.38028520389279"/>
    <n v="51.38028520389279"/>
    <x v="1"/>
    <s v="Inferior"/>
    <s v="Não"/>
    <x v="0"/>
    <n v="6.8619128686678451E-4"/>
    <n v="1.0087011916941734E-2"/>
  </r>
  <r>
    <n v="1"/>
    <x v="0"/>
    <n v="69"/>
    <n v="2444"/>
    <x v="19"/>
    <x v="19"/>
    <n v="205"/>
    <x v="162"/>
    <n v="15"/>
    <x v="162"/>
    <n v="3.5114554038043737"/>
    <n v="1"/>
    <n v="366589"/>
    <n v="9707039.6999999899"/>
    <x v="4"/>
    <s v="TORA"/>
    <s v="60├ 70"/>
    <s v="Piptadenia"/>
    <s v="FOD"/>
    <n v="39.788735772973837"/>
    <n v="50"/>
    <x v="1"/>
    <s v="Inferior"/>
    <s v="Não"/>
    <x v="1"/>
    <n v="5.8512273416477215E-4"/>
    <n v="6.1437887087301066E-3"/>
  </r>
  <r>
    <n v="1"/>
    <x v="0"/>
    <n v="69"/>
    <n v="2445"/>
    <x v="63"/>
    <x v="63"/>
    <n v="190"/>
    <x v="41"/>
    <n v="16"/>
    <x v="41"/>
    <n v="3.2174763295457556"/>
    <n v="1"/>
    <n v="366448.2"/>
    <n v="9707119.8000000007"/>
    <x v="4"/>
    <s v="TORA"/>
    <s v="60├ 70"/>
    <s v="Ocotea"/>
    <s v="FOD"/>
    <n v="39.470425886790046"/>
    <n v="50"/>
    <x v="1"/>
    <s v="Inferior"/>
    <s v="Não"/>
    <x v="1"/>
    <n v="5.0262773833071434E-4"/>
    <n v="5.6294306693039997E-3"/>
  </r>
  <r>
    <n v="1"/>
    <x v="0"/>
    <n v="69"/>
    <n v="2446"/>
    <x v="5"/>
    <x v="5"/>
    <n v="237"/>
    <x v="205"/>
    <n v="15"/>
    <x v="205"/>
    <n v="4.6932763492275509"/>
    <n v="1"/>
    <n v="366464"/>
    <n v="9707142.6999999899"/>
    <x v="4"/>
    <s v="TORA"/>
    <s v="70├ 80"/>
    <s v="Tachigali"/>
    <s v="FOD"/>
    <n v="39.152116000606256"/>
    <n v="50"/>
    <x v="1"/>
    <s v="Inferior"/>
    <s v="Não"/>
    <x v="1"/>
    <n v="7.8205256050686682E-4"/>
    <n v="8.2115518853221013E-3"/>
  </r>
  <r>
    <n v="1"/>
    <x v="0"/>
    <n v="69"/>
    <n v="2447"/>
    <x v="38"/>
    <x v="38"/>
    <n v="253"/>
    <x v="80"/>
    <n v="15"/>
    <x v="80"/>
    <n v="5.3483580949937917"/>
    <n v="2"/>
    <n v="366458"/>
    <n v="9707148"/>
    <x v="1"/>
    <s v="TORA"/>
    <s v="80├ 90"/>
    <s v="Caesalpinia"/>
    <s v="FOD"/>
    <n v="43.926764293363114"/>
    <n v="53.926764293363114"/>
    <x v="1"/>
    <s v="Inferior"/>
    <s v="Não"/>
    <x v="0"/>
    <n v="8.9121049592273379E-4"/>
    <n v="9.3577102071887037E-3"/>
  </r>
  <r>
    <n v="1"/>
    <x v="0"/>
    <n v="69"/>
    <n v="2448"/>
    <x v="19"/>
    <x v="19"/>
    <n v="272"/>
    <x v="38"/>
    <n v="17"/>
    <x v="38"/>
    <n v="7.0060769892779158"/>
    <n v="1"/>
    <n v="366444.7"/>
    <n v="9707150.4000000004"/>
    <x v="4"/>
    <s v="TORA"/>
    <s v="80├ 90"/>
    <s v="Piptadenia"/>
    <s v="FOD"/>
    <n v="39.788735772973837"/>
    <n v="50"/>
    <x v="1"/>
    <s v="Inferior"/>
    <s v="Não"/>
    <x v="1"/>
    <n v="1.0300944762509574E-3"/>
    <n v="1.2258124267386393E-2"/>
  </r>
  <r>
    <n v="1"/>
    <x v="0"/>
    <n v="69"/>
    <n v="2449"/>
    <x v="41"/>
    <x v="41"/>
    <n v="149"/>
    <x v="167"/>
    <n v="15"/>
    <x v="167"/>
    <n v="1.8550344180811631"/>
    <n v="1"/>
    <n v="366441.5"/>
    <n v="9707184.0999999903"/>
    <x v="0"/>
    <s v="TORETE"/>
    <s v="40├ 50"/>
    <s v="Qualea"/>
    <s v="FOD"/>
    <n v="40.107045659157627"/>
    <n v="50.107045659157627"/>
    <x v="0"/>
    <s v="Inferior"/>
    <s v="Não"/>
    <x v="0"/>
    <n v="3.0910909747036534E-4"/>
    <n v="3.2456455234388354E-3"/>
  </r>
  <r>
    <n v="1"/>
    <x v="0"/>
    <n v="69"/>
    <n v="2450"/>
    <x v="48"/>
    <x v="48"/>
    <n v="140"/>
    <x v="36"/>
    <n v="13"/>
    <x v="36"/>
    <n v="1.4193437824935224"/>
    <n v="1"/>
    <n v="366374.7"/>
    <n v="9707244.6999999899"/>
    <x v="0"/>
    <s v="TORETE"/>
    <s v="40├ 50"/>
    <s v="Cordia"/>
    <s v="FOD"/>
    <n v="44.563384065730695"/>
    <n v="54.563384065730695"/>
    <x v="0"/>
    <s v="Inferior"/>
    <s v="Não"/>
    <x v="0"/>
    <n v="2.7289483853966759E-4"/>
    <n v="2.4833430307109748E-3"/>
  </r>
  <r>
    <n v="1"/>
    <x v="0"/>
    <n v="69"/>
    <n v="2451"/>
    <x v="32"/>
    <x v="32"/>
    <n v="242"/>
    <x v="154"/>
    <n v="17"/>
    <x v="154"/>
    <n v="5.5458463019040876"/>
    <n v="1"/>
    <n v="366329.2"/>
    <n v="9707237.0999999903"/>
    <x v="1"/>
    <s v="TORA"/>
    <s v="70├ 80"/>
    <s v="Cordia"/>
    <s v="FOD"/>
    <n v="42.335214862444161"/>
    <n v="52.335214862444161"/>
    <x v="1"/>
    <s v="Inferior"/>
    <s v="Não"/>
    <x v="0"/>
    <n v="8.1539863899168861E-4"/>
    <n v="9.7032438040010952E-3"/>
  </r>
  <r>
    <n v="1"/>
    <x v="0"/>
    <n v="69"/>
    <n v="2452"/>
    <x v="26"/>
    <x v="26"/>
    <n v="197"/>
    <x v="202"/>
    <n v="18"/>
    <x v="202"/>
    <n v="3.8912858374656198"/>
    <n v="1"/>
    <n v="366259.299999999"/>
    <n v="9707315.5"/>
    <x v="4"/>
    <s v="TORA"/>
    <s v="60├ 70"/>
    <s v="Couratari"/>
    <s v="FOD"/>
    <n v="38.833806114422465"/>
    <n v="50"/>
    <x v="1"/>
    <s v="Inferior"/>
    <s v="Não"/>
    <x v="1"/>
    <n v="5.403457035145897E-4"/>
    <n v="6.8083558642838306E-3"/>
  </r>
  <r>
    <n v="1"/>
    <x v="0"/>
    <n v="70"/>
    <n v="2453"/>
    <x v="32"/>
    <x v="32"/>
    <n v="200"/>
    <x v="14"/>
    <n v="14"/>
    <x v="14"/>
    <n v="3.1194368846011482"/>
    <n v="3"/>
    <n v="365903.5"/>
    <n v="9707594.4000000004"/>
    <x v="2"/>
    <s v="TORA"/>
    <s v="60├ 70"/>
    <s v="Cordia"/>
    <s v="FOD"/>
    <n v="42.335214862444161"/>
    <n v="52.335214862444161"/>
    <x v="1"/>
    <s v="Inferior"/>
    <s v="Não"/>
    <x v="0"/>
    <n v="5.5692824191768894E-4"/>
    <n v="5.4578967707933513E-3"/>
  </r>
  <r>
    <n v="1"/>
    <x v="0"/>
    <n v="70"/>
    <n v="2454"/>
    <x v="21"/>
    <x v="21"/>
    <n v="135"/>
    <x v="25"/>
    <n v="13"/>
    <x v="25"/>
    <n v="1.3197724712216552"/>
    <n v="1"/>
    <n v="365924.799999999"/>
    <n v="9707557.6999999899"/>
    <x v="0"/>
    <s v="TORETE"/>
    <s v="40├ 50"/>
    <s v="Schefflera"/>
    <s v="FOD"/>
    <n v="40.425355545341418"/>
    <n v="50.425355545341418"/>
    <x v="0"/>
    <s v="Inferior"/>
    <s v="Não"/>
    <x v="0"/>
    <n v="2.53750430223747E-4"/>
    <n v="2.3091289150360974E-3"/>
  </r>
  <r>
    <n v="1"/>
    <x v="0"/>
    <n v="70"/>
    <n v="2455"/>
    <x v="21"/>
    <x v="21"/>
    <n v="270"/>
    <x v="65"/>
    <n v="14"/>
    <x v="65"/>
    <n v="5.685173722185592"/>
    <n v="1"/>
    <n v="365885.2"/>
    <n v="9707570.5"/>
    <x v="1"/>
    <s v="TORA"/>
    <s v="80├ 90"/>
    <s v="Schefflera"/>
    <s v="FOD"/>
    <n v="40.425355545341418"/>
    <n v="50.425355545341418"/>
    <x v="1"/>
    <s v="Inferior"/>
    <s v="Não"/>
    <x v="0"/>
    <n v="1.015001720894988E-3"/>
    <n v="9.9470168647708829E-3"/>
  </r>
  <r>
    <n v="1"/>
    <x v="0"/>
    <n v="70"/>
    <n v="2456"/>
    <x v="71"/>
    <x v="71"/>
    <n v="200"/>
    <x v="14"/>
    <n v="16"/>
    <x v="14"/>
    <n v="3.565070725258455"/>
    <n v="1"/>
    <n v="366200.299999999"/>
    <n v="9707310.5999999903"/>
    <x v="1"/>
    <s v="TORA"/>
    <s v="60├ 70"/>
    <s v="Neea"/>
    <s v="FOD"/>
    <n v="40.425355545341418"/>
    <n v="50.425355545341418"/>
    <x v="1"/>
    <s v="Inferior"/>
    <s v="Não"/>
    <x v="0"/>
    <n v="5.5692824191768894E-4"/>
    <n v="6.2375963094781156E-3"/>
  </r>
  <r>
    <n v="1"/>
    <x v="0"/>
    <n v="70"/>
    <n v="2457"/>
    <x v="15"/>
    <x v="15"/>
    <n v="220"/>
    <x v="68"/>
    <n v="22"/>
    <x v="68"/>
    <n v="5.9313864191487538"/>
    <n v="1"/>
    <n v="366241.2"/>
    <n v="9707266"/>
    <x v="4"/>
    <s v="TORA"/>
    <s v="70├ 80"/>
    <s v="Lecythis"/>
    <s v="FOD"/>
    <n v="38.833806114422465"/>
    <n v="50"/>
    <x v="1"/>
    <s v="Inferior"/>
    <s v="Não"/>
    <x v="1"/>
    <n v="6.7388317272040353E-4"/>
    <n v="1.0377800859894214E-2"/>
  </r>
  <r>
    <n v="1"/>
    <x v="0"/>
    <n v="70"/>
    <n v="2458"/>
    <x v="5"/>
    <x v="5"/>
    <n v="226"/>
    <x v="213"/>
    <n v="17"/>
    <x v="213"/>
    <n v="4.8367537346501805"/>
    <n v="1"/>
    <n v="366287.2"/>
    <n v="9707208"/>
    <x v="4"/>
    <s v="TORA"/>
    <s v="70├ 80"/>
    <s v="Tachigali"/>
    <s v="FOD"/>
    <n v="39.152116000606256"/>
    <n v="50"/>
    <x v="1"/>
    <s v="Inferior"/>
    <s v="Não"/>
    <x v="1"/>
    <n v="7.111416721046973E-4"/>
    <n v="8.462585898045898E-3"/>
  </r>
  <r>
    <n v="1"/>
    <x v="0"/>
    <n v="70"/>
    <n v="2459"/>
    <x v="42"/>
    <x v="42"/>
    <n v="180"/>
    <x v="22"/>
    <n v="15"/>
    <x v="22"/>
    <n v="2.7072255819931397"/>
    <n v="1"/>
    <n v="366314.7"/>
    <n v="9707186.3000000007"/>
    <x v="0"/>
    <s v="TORA"/>
    <s v="50├ 60"/>
    <s v="Anacardium"/>
    <s v="FOD"/>
    <n v="57.295779513082323"/>
    <n v="67.295779513082323"/>
    <x v="0"/>
    <s v="Inferior"/>
    <s v="Não"/>
    <x v="0"/>
    <n v="4.5111187595332813E-4"/>
    <n v="4.7366746975099454E-3"/>
  </r>
  <r>
    <n v="1"/>
    <x v="0"/>
    <n v="70"/>
    <n v="2460"/>
    <x v="5"/>
    <x v="5"/>
    <n v="173"/>
    <x v="100"/>
    <n v="15"/>
    <x v="100"/>
    <n v="2.5007578531936017"/>
    <n v="1"/>
    <n v="366308.59999999899"/>
    <n v="9707178.3000000007"/>
    <x v="4"/>
    <s v="TORA"/>
    <s v="50├ 60"/>
    <s v="Tachigali"/>
    <s v="FOD"/>
    <n v="39.152116000606256"/>
    <n v="50"/>
    <x v="1"/>
    <s v="Inferior"/>
    <s v="Não"/>
    <x v="1"/>
    <n v="4.1670763380886292E-4"/>
    <n v="4.3754301549930605E-3"/>
  </r>
  <r>
    <n v="1"/>
    <x v="0"/>
    <n v="70"/>
    <n v="2461"/>
    <x v="32"/>
    <x v="32"/>
    <n v="247"/>
    <x v="74"/>
    <n v="15"/>
    <x v="74"/>
    <n v="5.0976890596240558"/>
    <n v="1"/>
    <n v="366341.59999999899"/>
    <n v="9707191.9000000004"/>
    <x v="1"/>
    <s v="TORA"/>
    <s v="70├ 80"/>
    <s v="Cordia"/>
    <s v="FOD"/>
    <n v="42.335214862444161"/>
    <n v="52.335214862444161"/>
    <x v="1"/>
    <s v="Inferior"/>
    <s v="Não"/>
    <x v="0"/>
    <n v="8.4944087777890709E-4"/>
    <n v="8.9191292166785237E-3"/>
  </r>
  <r>
    <n v="1"/>
    <x v="0"/>
    <n v="70"/>
    <n v="2462"/>
    <x v="22"/>
    <x v="22"/>
    <n v="342"/>
    <x v="51"/>
    <n v="23"/>
    <x v="51"/>
    <n v="14.985396004859359"/>
    <n v="1"/>
    <n v="366350.5"/>
    <n v="9707192"/>
    <x v="4"/>
    <s v="TORA"/>
    <s v="100├ 110"/>
    <s v="Hymenaea"/>
    <s v="FOD"/>
    <n v="41.38028520389279"/>
    <n v="51.38028520389279"/>
    <x v="1"/>
    <s v="Inferior"/>
    <s v="Não"/>
    <x v="1"/>
    <n v="1.6285138721915146E-3"/>
    <n v="2.6219073342283381E-2"/>
  </r>
  <r>
    <n v="1"/>
    <x v="0"/>
    <n v="70"/>
    <n v="2463"/>
    <x v="19"/>
    <x v="19"/>
    <n v="187"/>
    <x v="63"/>
    <n v="14"/>
    <x v="63"/>
    <n v="2.7270897104404384"/>
    <n v="1"/>
    <n v="366383.5"/>
    <n v="9707111.8000000007"/>
    <x v="4"/>
    <s v="TORA"/>
    <s v="50├ 60"/>
    <s v="Piptadenia"/>
    <s v="FOD"/>
    <n v="39.788735772973837"/>
    <n v="50"/>
    <x v="1"/>
    <s v="Inferior"/>
    <s v="Não"/>
    <x v="1"/>
    <n v="4.8688059229049158E-4"/>
    <n v="4.7714298044468171E-3"/>
  </r>
  <r>
    <n v="1"/>
    <x v="0"/>
    <n v="70"/>
    <n v="2464"/>
    <x v="23"/>
    <x v="23"/>
    <n v="248"/>
    <x v="117"/>
    <n v="18"/>
    <x v="117"/>
    <n v="6.1668593405520777"/>
    <n v="2"/>
    <n v="366390.299999999"/>
    <n v="9707112.5"/>
    <x v="4"/>
    <s v="TORA"/>
    <s v="70├ 80"/>
    <s v="Parkia"/>
    <s v="FOD"/>
    <n v="40.107045659157627"/>
    <n v="50.107045659157627"/>
    <x v="1"/>
    <s v="Inferior"/>
    <s v="Não"/>
    <x v="1"/>
    <n v="8.5633286477263882E-4"/>
    <n v="1.0789794096135249E-2"/>
  </r>
  <r>
    <n v="1"/>
    <x v="0"/>
    <n v="70"/>
    <n v="2465"/>
    <x v="26"/>
    <x v="26"/>
    <n v="210"/>
    <x v="87"/>
    <n v="22"/>
    <x v="87"/>
    <n v="5.4044244025714887"/>
    <n v="1"/>
    <n v="366447.09999999899"/>
    <n v="9707055.1999999899"/>
    <x v="4"/>
    <s v="TORA"/>
    <s v="60├ 70"/>
    <s v="Couratari"/>
    <s v="FOD"/>
    <n v="38.833806114422465"/>
    <n v="50"/>
    <x v="1"/>
    <s v="Inferior"/>
    <s v="Não"/>
    <x v="1"/>
    <n v="6.1401338671425204E-4"/>
    <n v="9.4558061553994804E-3"/>
  </r>
  <r>
    <n v="1"/>
    <x v="0"/>
    <n v="70"/>
    <n v="2466"/>
    <x v="19"/>
    <x v="19"/>
    <n v="178"/>
    <x v="170"/>
    <n v="14"/>
    <x v="170"/>
    <n v="2.4709059562925697"/>
    <n v="1"/>
    <n v="366450.2"/>
    <n v="9707059.1999999899"/>
    <x v="4"/>
    <s v="TORA"/>
    <s v="50├ 60"/>
    <s v="Piptadenia"/>
    <s v="FOD"/>
    <n v="39.788735772973837"/>
    <n v="50"/>
    <x v="1"/>
    <s v="Inferior"/>
    <s v="Não"/>
    <x v="1"/>
    <n v="4.4114286042300146E-4"/>
    <n v="4.3232000321454141E-3"/>
  </r>
  <r>
    <n v="1"/>
    <x v="0"/>
    <n v="70"/>
    <n v="2467"/>
    <x v="5"/>
    <x v="5"/>
    <n v="200"/>
    <x v="14"/>
    <n v="17"/>
    <x v="14"/>
    <n v="3.7878876455871082"/>
    <n v="1"/>
    <n v="366454.5"/>
    <n v="9707064.8000000007"/>
    <x v="4"/>
    <s v="TORA"/>
    <s v="60├ 70"/>
    <s v="Tachigali"/>
    <s v="FOD"/>
    <n v="39.152116000606256"/>
    <n v="50"/>
    <x v="1"/>
    <s v="Inferior"/>
    <s v="Não"/>
    <x v="1"/>
    <n v="5.5692824191768894E-4"/>
    <n v="6.6274460788204983E-3"/>
  </r>
  <r>
    <n v="1"/>
    <x v="0"/>
    <n v="70"/>
    <n v="2468"/>
    <x v="50"/>
    <x v="50"/>
    <n v="248"/>
    <x v="117"/>
    <n v="22"/>
    <x v="117"/>
    <n v="7.5372725273414281"/>
    <n v="1"/>
    <n v="366461.2"/>
    <n v="9707073.5999999903"/>
    <x v="1"/>
    <s v="TORA"/>
    <s v="70├ 80"/>
    <s v="Simarouba"/>
    <s v="FOD"/>
    <n v="42.335214862444161"/>
    <n v="52.335214862444161"/>
    <x v="1"/>
    <s v="Inferior"/>
    <s v="Não"/>
    <x v="0"/>
    <n v="8.5633286477263882E-4"/>
    <n v="1.3187526117498637E-2"/>
  </r>
  <r>
    <n v="1"/>
    <x v="0"/>
    <n v="70"/>
    <n v="2469"/>
    <x v="5"/>
    <x v="5"/>
    <n v="305"/>
    <x v="219"/>
    <n v="14"/>
    <x v="219"/>
    <n v="7.2546404047505453"/>
    <n v="2"/>
    <n v="366475.5"/>
    <n v="9707067.5999999903"/>
    <x v="4"/>
    <s v="TORA"/>
    <s v="90├ 100"/>
    <s v="Tachigali"/>
    <s v="FOD"/>
    <n v="39.152116000606256"/>
    <n v="50"/>
    <x v="1"/>
    <s v="Inferior"/>
    <s v="Não"/>
    <x v="1"/>
    <n v="1.2952062426098256E-3"/>
    <n v="1.2693021177576288E-2"/>
  </r>
  <r>
    <n v="1"/>
    <x v="0"/>
    <n v="70"/>
    <n v="2470"/>
    <x v="26"/>
    <x v="26"/>
    <n v="130"/>
    <x v="0"/>
    <n v="15"/>
    <x v="0"/>
    <n v="1.4121022325828414"/>
    <n v="1"/>
    <n v="366513.5"/>
    <n v="9707041.4000000004"/>
    <x v="0"/>
    <s v="TORETE"/>
    <s v="40├ 50"/>
    <s v="Couratari"/>
    <s v="FOD"/>
    <n v="38.833806114422465"/>
    <n v="50"/>
    <x v="0"/>
    <s v="Inferior"/>
    <s v="Não"/>
    <x v="1"/>
    <n v="2.3530218221022364E-4"/>
    <n v="2.470672913207348E-3"/>
  </r>
  <r>
    <n v="1"/>
    <x v="0"/>
    <n v="70"/>
    <n v="2471"/>
    <x v="15"/>
    <x v="15"/>
    <n v="209"/>
    <x v="140"/>
    <n v="20"/>
    <x v="140"/>
    <n v="4.8664329484379563"/>
    <n v="1"/>
    <n v="366538.2"/>
    <n v="9707019.4000000004"/>
    <x v="4"/>
    <s v="TORA"/>
    <s v="60├ 70"/>
    <s v="Lecythis"/>
    <s v="FOD"/>
    <n v="38.833806114422465"/>
    <n v="50"/>
    <x v="1"/>
    <s v="Inferior"/>
    <s v="Não"/>
    <x v="1"/>
    <n v="6.0817956338016449E-4"/>
    <n v="8.5145138873223003E-3"/>
  </r>
  <r>
    <n v="1"/>
    <x v="0"/>
    <n v="70"/>
    <n v="2472"/>
    <x v="89"/>
    <x v="89"/>
    <n v="196"/>
    <x v="84"/>
    <n v="15"/>
    <x v="84"/>
    <n v="3.2099005542545815"/>
    <n v="2"/>
    <n v="366544"/>
    <n v="9707023.6999999899"/>
    <x v="1"/>
    <s v="TORA"/>
    <s v="60├ 70"/>
    <s v="Sacoglottis"/>
    <s v="FOD"/>
    <n v="47.7464829275686"/>
    <n v="57.7464829275686"/>
    <x v="1"/>
    <s v="Inferior"/>
    <s v="Não"/>
    <x v="0"/>
    <n v="5.3487388353774844E-4"/>
    <n v="5.6161757771463587E-3"/>
  </r>
  <r>
    <n v="1"/>
    <x v="0"/>
    <n v="70"/>
    <n v="2473"/>
    <x v="19"/>
    <x v="19"/>
    <n v="397"/>
    <x v="302"/>
    <n v="17"/>
    <x v="302"/>
    <n v="14.925129598333465"/>
    <n v="1"/>
    <n v="366570.7"/>
    <n v="9706945.5"/>
    <x v="4"/>
    <s v="TORA"/>
    <s v="120├ 130"/>
    <s v="Piptadenia"/>
    <s v="FOD"/>
    <n v="39.788735772973837"/>
    <n v="50"/>
    <x v="1"/>
    <s v="Inferior"/>
    <s v="Não"/>
    <x v="1"/>
    <n v="2.194422582010126E-3"/>
    <n v="2.6113628725920497E-2"/>
  </r>
  <r>
    <n v="1"/>
    <x v="0"/>
    <n v="70"/>
    <n v="2474"/>
    <x v="10"/>
    <x v="10"/>
    <n v="175"/>
    <x v="13"/>
    <n v="12"/>
    <x v="13"/>
    <n v="2.047130455519504"/>
    <n v="1"/>
    <n v="366574"/>
    <n v="9706946.5"/>
    <x v="4"/>
    <s v="TORA"/>
    <s v="50├ 60"/>
    <s v="Astronium"/>
    <s v="FOD"/>
    <n v="40.107045659157627"/>
    <n v="50.107045659157627"/>
    <x v="1"/>
    <s v="Inferior"/>
    <s v="Não"/>
    <x v="1"/>
    <n v="4.2639818521823071E-4"/>
    <n v="3.5817447558331378E-3"/>
  </r>
  <r>
    <n v="1"/>
    <x v="0"/>
    <n v="70"/>
    <n v="2475"/>
    <x v="26"/>
    <x v="26"/>
    <n v="206"/>
    <x v="122"/>
    <n v="22"/>
    <x v="122"/>
    <n v="5.2005023570867053"/>
    <n v="1"/>
    <n v="366581.799999999"/>
    <n v="9706951.6999999899"/>
    <x v="4"/>
    <s v="TORA"/>
    <s v="60├ 70"/>
    <s v="Couratari"/>
    <s v="FOD"/>
    <n v="38.833806114422465"/>
    <n v="50"/>
    <x v="1"/>
    <s v="Inferior"/>
    <s v="Não"/>
    <x v="1"/>
    <n v="5.9084517185047623E-4"/>
    <n v="9.0990156464973333E-3"/>
  </r>
  <r>
    <n v="1"/>
    <x v="0"/>
    <n v="70"/>
    <n v="2476"/>
    <x v="19"/>
    <x v="19"/>
    <n v="377"/>
    <x v="303"/>
    <n v="17"/>
    <x v="303"/>
    <n v="13.459217079491255"/>
    <n v="2"/>
    <n v="366583.09999999899"/>
    <n v="9706945.1999999899"/>
    <x v="4"/>
    <s v="TORA"/>
    <s v="120├ 130"/>
    <s v="Piptadenia"/>
    <s v="FOD"/>
    <n v="39.788735772973837"/>
    <n v="50"/>
    <x v="1"/>
    <s v="Inferior"/>
    <s v="Não"/>
    <x v="1"/>
    <n v="1.9788913523879808E-3"/>
    <n v="2.3548807093416967E-2"/>
  </r>
  <r>
    <n v="1"/>
    <x v="0"/>
    <n v="70"/>
    <n v="2477"/>
    <x v="5"/>
    <x v="5"/>
    <n v="240"/>
    <x v="71"/>
    <n v="17"/>
    <x v="71"/>
    <n v="5.4545582096454375"/>
    <n v="1"/>
    <n v="366583.5"/>
    <n v="9706940.8000000007"/>
    <x v="4"/>
    <s v="TORA"/>
    <s v="70├ 80"/>
    <s v="Tachigali"/>
    <s v="FOD"/>
    <n v="39.152116000606256"/>
    <n v="50"/>
    <x v="1"/>
    <s v="Inferior"/>
    <s v="Não"/>
    <x v="1"/>
    <n v="8.0197666836147232E-4"/>
    <n v="9.5435223535015202E-3"/>
  </r>
  <r>
    <n v="1"/>
    <x v="0"/>
    <n v="70"/>
    <n v="2478"/>
    <x v="26"/>
    <x v="26"/>
    <n v="212"/>
    <x v="49"/>
    <n v="22"/>
    <x v="49"/>
    <n v="5.5078560169880495"/>
    <n v="1"/>
    <n v="366594.799999999"/>
    <n v="9706944.0999999903"/>
    <x v="4"/>
    <s v="TORA"/>
    <s v="60├ 70"/>
    <s v="Couratari"/>
    <s v="FOD"/>
    <n v="38.833806114422465"/>
    <n v="50"/>
    <x v="1"/>
    <s v="Inferior"/>
    <s v="Não"/>
    <x v="1"/>
    <n v="6.2576457261871526E-4"/>
    <n v="9.6367744183282148E-3"/>
  </r>
  <r>
    <n v="1"/>
    <x v="0"/>
    <n v="70"/>
    <n v="2479"/>
    <x v="5"/>
    <x v="5"/>
    <n v="262"/>
    <x v="139"/>
    <n v="17"/>
    <x v="139"/>
    <n v="6.5003939885920365"/>
    <n v="1"/>
    <n v="366630"/>
    <n v="9706912.8000000007"/>
    <x v="4"/>
    <s v="TORA"/>
    <s v="80├ 90"/>
    <s v="Tachigali"/>
    <s v="FOD"/>
    <n v="39.152116000606256"/>
    <n v="50"/>
    <x v="1"/>
    <s v="Inferior"/>
    <s v="Não"/>
    <x v="1"/>
    <n v="9.5574455595494605E-4"/>
    <n v="1.1373360215863857E-2"/>
  </r>
  <r>
    <n v="1"/>
    <x v="0"/>
    <n v="70"/>
    <n v="2480"/>
    <x v="72"/>
    <x v="72"/>
    <n v="227"/>
    <x v="27"/>
    <n v="15"/>
    <x v="27"/>
    <n v="4.3055749078556946"/>
    <n v="1"/>
    <n v="366633.09999999899"/>
    <n v="9706916.8000000007"/>
    <x v="1"/>
    <s v="TORA"/>
    <s v="70├ 80"/>
    <s v="Goupia"/>
    <s v="FOD"/>
    <n v="40.107045659157627"/>
    <n v="50.107045659157627"/>
    <x v="1"/>
    <s v="Inferior"/>
    <s v="Não"/>
    <x v="1"/>
    <n v="7.1744888444441493E-4"/>
    <n v="7.5332132866663577E-3"/>
  </r>
  <r>
    <n v="1"/>
    <x v="0"/>
    <n v="70"/>
    <n v="2481"/>
    <x v="26"/>
    <x v="26"/>
    <n v="190"/>
    <x v="41"/>
    <n v="18"/>
    <x v="41"/>
    <n v="3.6196608707389748"/>
    <n v="1"/>
    <n v="366638.4"/>
    <n v="9706918.8000000007"/>
    <x v="4"/>
    <s v="TORA"/>
    <s v="60├ 70"/>
    <s v="Couratari"/>
    <s v="FOD"/>
    <n v="38.833806114422465"/>
    <n v="50"/>
    <x v="1"/>
    <s v="Inferior"/>
    <s v="Não"/>
    <x v="1"/>
    <n v="5.0262773833071434E-4"/>
    <n v="6.3331095029669987E-3"/>
  </r>
  <r>
    <n v="1"/>
    <x v="0"/>
    <n v="70"/>
    <n v="2482"/>
    <x v="15"/>
    <x v="15"/>
    <n v="200"/>
    <x v="14"/>
    <n v="19"/>
    <x v="14"/>
    <n v="4.233521486244415"/>
    <n v="1"/>
    <n v="366629.2"/>
    <n v="9706906.9000000004"/>
    <x v="4"/>
    <s v="TORA"/>
    <s v="60├ 70"/>
    <s v="Lecythis"/>
    <s v="FOD"/>
    <n v="38.833806114422465"/>
    <n v="50"/>
    <x v="1"/>
    <s v="Inferior"/>
    <s v="Não"/>
    <x v="1"/>
    <n v="5.5692824191768894E-4"/>
    <n v="7.4071456175052626E-3"/>
  </r>
  <r>
    <n v="1"/>
    <x v="0"/>
    <n v="70"/>
    <n v="2483"/>
    <x v="26"/>
    <x v="26"/>
    <n v="218"/>
    <x v="206"/>
    <n v="22"/>
    <x v="206"/>
    <n v="5.8240332269344099"/>
    <n v="1"/>
    <n v="366643.4"/>
    <n v="9706917.0999999903"/>
    <x v="4"/>
    <s v="TORA"/>
    <s v="60├ 70"/>
    <s v="Couratari"/>
    <s v="FOD"/>
    <n v="38.833806114422465"/>
    <n v="50"/>
    <x v="1"/>
    <s v="Inferior"/>
    <s v="Não"/>
    <x v="1"/>
    <n v="6.6168644422240624E-4"/>
    <n v="1.0189971241025057E-2"/>
  </r>
  <r>
    <n v="1"/>
    <x v="0"/>
    <n v="70"/>
    <n v="2484"/>
    <x v="63"/>
    <x v="63"/>
    <n v="230"/>
    <x v="40"/>
    <n v="22"/>
    <x v="40"/>
    <n v="6.4828582969621742"/>
    <n v="1"/>
    <n v="366650.7"/>
    <n v="9706926.1999999899"/>
    <x v="4"/>
    <s v="TORA"/>
    <s v="70├ 80"/>
    <s v="Ocotea"/>
    <s v="FOD"/>
    <n v="39.470425886790046"/>
    <n v="50"/>
    <x v="1"/>
    <s v="Inferior"/>
    <s v="Não"/>
    <x v="1"/>
    <n v="7.3653759993614395E-4"/>
    <n v="1.1342679039016616E-2"/>
  </r>
  <r>
    <n v="1"/>
    <x v="0"/>
    <n v="70"/>
    <n v="2485"/>
    <x v="45"/>
    <x v="45"/>
    <n v="267"/>
    <x v="183"/>
    <n v="22"/>
    <x v="183"/>
    <n v="8.7364174883201571"/>
    <n v="1"/>
    <n v="366672.59999999899"/>
    <n v="9706905.5"/>
    <x v="1"/>
    <s v="TORA"/>
    <s v="80├ 90"/>
    <s v="Mezilaurus"/>
    <s v="FOD"/>
    <n v="41.38028520389279"/>
    <n v="51.38028520389279"/>
    <x v="1"/>
    <s v="Inferior"/>
    <s v="Não"/>
    <x v="0"/>
    <n v="9.9257143595175325E-4"/>
    <n v="1.5285600113657E-2"/>
  </r>
  <r>
    <n v="1"/>
    <x v="0"/>
    <n v="70"/>
    <n v="2486"/>
    <x v="19"/>
    <x v="19"/>
    <n v="300"/>
    <x v="9"/>
    <n v="14"/>
    <x v="9"/>
    <n v="7.018732990352583"/>
    <n v="2"/>
    <n v="366678.59999999899"/>
    <n v="9706885.8000000007"/>
    <x v="4"/>
    <s v="TORA"/>
    <s v="90├ 100"/>
    <s v="Piptadenia"/>
    <s v="FOD"/>
    <n v="39.788735772973837"/>
    <n v="50"/>
    <x v="1"/>
    <s v="Inferior"/>
    <s v="Não"/>
    <x v="1"/>
    <n v="1.2530885443148001E-3"/>
    <n v="1.228026773428504E-2"/>
  </r>
  <r>
    <n v="1"/>
    <x v="0"/>
    <n v="70"/>
    <n v="2487"/>
    <x v="33"/>
    <x v="33"/>
    <n v="168"/>
    <x v="45"/>
    <n v="19"/>
    <x v="45"/>
    <n v="2.9871727606940599"/>
    <n v="1"/>
    <n v="366730.9"/>
    <n v="9706825.9000000004"/>
    <x v="0"/>
    <s v="TORA"/>
    <s v="50├ 60"/>
    <s v="Dipteryx"/>
    <s v="FOD"/>
    <n v="39.152116000606256"/>
    <n v="80"/>
    <x v="0"/>
    <s v="Inferior"/>
    <s v="Vulneravel"/>
    <x v="1"/>
    <n v="3.9296856749712139E-4"/>
    <n v="5.2264819477117145E-3"/>
  </r>
  <r>
    <n v="1"/>
    <x v="0"/>
    <n v="70"/>
    <n v="2488"/>
    <x v="5"/>
    <x v="5"/>
    <n v="360"/>
    <x v="145"/>
    <n v="17"/>
    <x v="145"/>
    <n v="12.272755971702233"/>
    <n v="1"/>
    <n v="366748.2"/>
    <n v="9706836.5"/>
    <x v="4"/>
    <s v="TORA"/>
    <s v="110├ 120"/>
    <s v="Tachigali"/>
    <s v="FOD"/>
    <n v="39.152116000606256"/>
    <n v="50"/>
    <x v="1"/>
    <s v="Inferior"/>
    <s v="Não"/>
    <x v="1"/>
    <n v="1.8044475038133125E-3"/>
    <n v="2.1472925295378417E-2"/>
  </r>
  <r>
    <n v="1"/>
    <x v="0"/>
    <n v="70"/>
    <n v="2489"/>
    <x v="62"/>
    <x v="62"/>
    <n v="213"/>
    <x v="151"/>
    <n v="19"/>
    <x v="151"/>
    <n v="4.8017659077355734"/>
    <n v="1"/>
    <n v="366745.2"/>
    <n v="9706820"/>
    <x v="1"/>
    <s v="TORA"/>
    <s v="60├ 70"/>
    <s v="Swartzia"/>
    <s v="FOD"/>
    <n v="42.335214862444161"/>
    <n v="52.335214862444161"/>
    <x v="1"/>
    <s v="Inferior"/>
    <s v="Não"/>
    <x v="0"/>
    <n v="6.3168193518909092E-4"/>
    <n v="8.4013697380149084E-3"/>
  </r>
  <r>
    <n v="1"/>
    <x v="0"/>
    <n v="70"/>
    <n v="2490"/>
    <x v="15"/>
    <x v="15"/>
    <n v="220"/>
    <x v="68"/>
    <n v="22"/>
    <x v="68"/>
    <n v="5.9313864191487538"/>
    <n v="1"/>
    <n v="366731.4"/>
    <n v="9706813.4000000004"/>
    <x v="4"/>
    <s v="TORA"/>
    <s v="70├ 80"/>
    <s v="Lecythis"/>
    <s v="FOD"/>
    <n v="38.833806114422465"/>
    <n v="50"/>
    <x v="1"/>
    <s v="Inferior"/>
    <s v="Não"/>
    <x v="1"/>
    <n v="6.7388317272040353E-4"/>
    <n v="1.0377800859894214E-2"/>
  </r>
  <r>
    <n v="1"/>
    <x v="0"/>
    <n v="70"/>
    <n v="2491"/>
    <x v="77"/>
    <x v="77"/>
    <n v="266"/>
    <x v="304"/>
    <n v="24"/>
    <x v="304"/>
    <n v="9.4593804088645239"/>
    <n v="1"/>
    <n v="366746"/>
    <n v="9706796.4000000004"/>
    <x v="1"/>
    <s v="TORA"/>
    <s v="80├ 90"/>
    <s v="Vatairea"/>
    <s v="FOD"/>
    <n v="50.929581789406512"/>
    <n v="60.929581789406512"/>
    <x v="1"/>
    <s v="Inferior"/>
    <s v="Não"/>
    <x v="0"/>
    <n v="9.8515036712820019E-4"/>
    <n v="1.6550526167753762E-2"/>
  </r>
  <r>
    <n v="1"/>
    <x v="0"/>
    <n v="70"/>
    <n v="2492"/>
    <x v="15"/>
    <x v="15"/>
    <n v="238"/>
    <x v="125"/>
    <n v="20"/>
    <x v="125"/>
    <n v="6.3106208175481244"/>
    <n v="1"/>
    <n v="366742.9"/>
    <n v="9706792.4000000004"/>
    <x v="4"/>
    <s v="TORA"/>
    <s v="70├ 80"/>
    <s v="Lecythis"/>
    <s v="FOD"/>
    <n v="38.833806114422465"/>
    <n v="50"/>
    <x v="1"/>
    <s v="Inferior"/>
    <s v="Não"/>
    <x v="1"/>
    <n v="7.886660833796395E-4"/>
    <n v="1.1041325167314953E-2"/>
  </r>
  <r>
    <n v="1"/>
    <x v="0"/>
    <n v="70"/>
    <n v="2493"/>
    <x v="77"/>
    <x v="77"/>
    <n v="383"/>
    <x v="259"/>
    <n v="19"/>
    <x v="259"/>
    <n v="15.525275832392678"/>
    <n v="1"/>
    <n v="366746.299999999"/>
    <n v="9706793.5"/>
    <x v="1"/>
    <s v="TORA"/>
    <s v="120├ 130"/>
    <s v="Vatairea"/>
    <s v="FOD"/>
    <n v="50.929581789406512"/>
    <n v="60.929581789406512"/>
    <x v="1"/>
    <s v="Inferior"/>
    <s v="Não"/>
    <x v="0"/>
    <n v="2.0423811719665974E-3"/>
    <n v="2.7163669587155742E-2"/>
  </r>
  <r>
    <n v="1"/>
    <x v="0"/>
    <n v="70"/>
    <n v="2494"/>
    <x v="84"/>
    <x v="84"/>
    <n v="173"/>
    <x v="100"/>
    <n v="15"/>
    <x v="100"/>
    <n v="2.5007578531936017"/>
    <n v="1"/>
    <n v="366750.4"/>
    <n v="9706785.8000000007"/>
    <x v="0"/>
    <s v="TORA"/>
    <s v="50├ 60"/>
    <s v="Didymopanax"/>
    <s v="FOD"/>
    <n v="46.791553269017228"/>
    <n v="56.791553269017228"/>
    <x v="0"/>
    <s v="Inferior"/>
    <s v="Não"/>
    <x v="0"/>
    <n v="4.1670763380886292E-4"/>
    <n v="4.3754301549930605E-3"/>
  </r>
  <r>
    <n v="1"/>
    <x v="0"/>
    <n v="70"/>
    <n v="2495"/>
    <x v="30"/>
    <x v="30"/>
    <n v="202"/>
    <x v="28"/>
    <n v="22"/>
    <x v="28"/>
    <n v="5.0005018893997057"/>
    <n v="1"/>
    <n v="366774.59999999899"/>
    <n v="9706814"/>
    <x v="4"/>
    <s v="TORA"/>
    <s v="60├ 70"/>
    <s v="Apuleia"/>
    <s v="FOD"/>
    <n v="39.788735772973837"/>
    <n v="50"/>
    <x v="1"/>
    <s v="Inferior"/>
    <s v="Não"/>
    <x v="1"/>
    <n v="5.681224995802345E-4"/>
    <n v="8.7490864935356096E-3"/>
  </r>
  <r>
    <n v="1"/>
    <x v="0"/>
    <n v="70"/>
    <n v="2496"/>
    <x v="38"/>
    <x v="38"/>
    <n v="148"/>
    <x v="128"/>
    <n v="13"/>
    <x v="128"/>
    <n v="1.5861890924356179"/>
    <n v="1"/>
    <n v="366760.59999999899"/>
    <n v="9706787.5"/>
    <x v="0"/>
    <s v="TORETE"/>
    <s v="40├ 50"/>
    <s v="Caesalpinia"/>
    <s v="FOD"/>
    <n v="43.926764293363114"/>
    <n v="53.926764293363114"/>
    <x v="0"/>
    <s v="Inferior"/>
    <s v="Não"/>
    <x v="0"/>
    <n v="3.0497390527412649E-4"/>
    <n v="2.7752625379945505E-3"/>
  </r>
  <r>
    <n v="1"/>
    <x v="0"/>
    <n v="70"/>
    <n v="2497"/>
    <x v="17"/>
    <x v="17"/>
    <n v="187"/>
    <x v="63"/>
    <n v="23"/>
    <x v="63"/>
    <n v="4.4802188100092915"/>
    <n v="1"/>
    <n v="366757.2"/>
    <n v="9706779.8000000007"/>
    <x v="1"/>
    <s v="TORA"/>
    <s v="50├ 60"/>
    <s v="Buchenavia"/>
    <s v="FOD"/>
    <n v="41.38028520389279"/>
    <n v="51.38028520389279"/>
    <x v="1"/>
    <s v="Inferior"/>
    <s v="Não"/>
    <x v="0"/>
    <n v="4.8688059229049158E-4"/>
    <n v="7.8387775358769139E-3"/>
  </r>
  <r>
    <n v="1"/>
    <x v="0"/>
    <n v="71"/>
    <n v="2498"/>
    <x v="19"/>
    <x v="19"/>
    <n v="270"/>
    <x v="65"/>
    <n v="11"/>
    <x v="65"/>
    <n v="4.4669222102886801"/>
    <n v="2"/>
    <n v="366727.59999999899"/>
    <n v="9706747.5"/>
    <x v="4"/>
    <s v="TORA"/>
    <s v="80├ 90"/>
    <s v="Piptadenia"/>
    <s v="FOD"/>
    <n v="39.788735772973837"/>
    <n v="50"/>
    <x v="1"/>
    <s v="Inferior"/>
    <s v="Não"/>
    <x v="1"/>
    <n v="1.015001720894988E-3"/>
    <n v="7.815513250891408E-3"/>
  </r>
  <r>
    <n v="1"/>
    <x v="0"/>
    <n v="71"/>
    <n v="2499"/>
    <x v="41"/>
    <x v="41"/>
    <n v="173"/>
    <x v="100"/>
    <n v="14"/>
    <x v="100"/>
    <n v="2.3340406629806947"/>
    <n v="1"/>
    <n v="366661.799999999"/>
    <n v="9706789.9000000004"/>
    <x v="1"/>
    <s v="TORA"/>
    <s v="50├ 60"/>
    <s v="Qualea"/>
    <s v="FOD"/>
    <n v="40.107045659157627"/>
    <n v="50.107045659157627"/>
    <x v="1"/>
    <s v="Inferior"/>
    <s v="Não"/>
    <x v="0"/>
    <n v="4.1670763380886292E-4"/>
    <n v="4.0837348113268567E-3"/>
  </r>
  <r>
    <n v="1"/>
    <x v="0"/>
    <n v="71"/>
    <n v="2500"/>
    <x v="77"/>
    <x v="77"/>
    <n v="380"/>
    <x v="195"/>
    <n v="24"/>
    <x v="195"/>
    <n v="19.304857977274533"/>
    <n v="1"/>
    <n v="366635.5"/>
    <n v="9706829.4000000004"/>
    <x v="1"/>
    <s v="TORA"/>
    <s v="120├ 130"/>
    <s v="Vatairea"/>
    <s v="FOD"/>
    <n v="50.929581789406512"/>
    <n v="60.929581789406512"/>
    <x v="1"/>
    <s v="Inferior"/>
    <s v="Não"/>
    <x v="0"/>
    <n v="2.0105109533228574E-3"/>
    <n v="3.3776584015824E-2"/>
  </r>
  <r>
    <n v="1"/>
    <x v="0"/>
    <n v="71"/>
    <n v="2501"/>
    <x v="64"/>
    <x v="64"/>
    <n v="478"/>
    <x v="305"/>
    <n v="24"/>
    <x v="305"/>
    <n v="30.546060734623229"/>
    <n v="1"/>
    <n v="366615.5"/>
    <n v="9706844.4000000004"/>
    <x v="4"/>
    <s v="TORA"/>
    <s v="150├ 160"/>
    <s v="Cedrelinga"/>
    <s v="FOD"/>
    <n v="38.515496228238675"/>
    <n v="50"/>
    <x v="1"/>
    <s v="Inferior"/>
    <s v="Não"/>
    <x v="1"/>
    <n v="3.181229810658031E-3"/>
    <n v="5.3444660819054912E-2"/>
  </r>
  <r>
    <n v="1"/>
    <x v="0"/>
    <n v="71"/>
    <n v="2502"/>
    <x v="15"/>
    <x v="15"/>
    <n v="230"/>
    <x v="40"/>
    <n v="22"/>
    <x v="40"/>
    <n v="6.4828582969621742"/>
    <n v="1"/>
    <n v="366592.4"/>
    <n v="9706871.6999999899"/>
    <x v="4"/>
    <s v="TORA"/>
    <s v="70├ 80"/>
    <s v="Lecythis"/>
    <s v="FOD"/>
    <n v="38.833806114422465"/>
    <n v="50"/>
    <x v="1"/>
    <s v="Inferior"/>
    <s v="Não"/>
    <x v="1"/>
    <n v="7.3653759993614395E-4"/>
    <n v="1.1342679039016616E-2"/>
  </r>
  <r>
    <n v="1"/>
    <x v="0"/>
    <n v="71"/>
    <n v="2503"/>
    <x v="19"/>
    <x v="19"/>
    <n v="273"/>
    <x v="62"/>
    <n v="17"/>
    <x v="62"/>
    <n v="7.0576869584490414"/>
    <n v="1"/>
    <n v="366596.59999999899"/>
    <n v="9706877.3000000007"/>
    <x v="4"/>
    <s v="TORA"/>
    <s v="80├ 90"/>
    <s v="Piptadenia"/>
    <s v="FOD"/>
    <n v="39.788735772973837"/>
    <n v="50"/>
    <x v="1"/>
    <s v="Inferior"/>
    <s v="Não"/>
    <x v="1"/>
    <n v="1.0376826235470862E-3"/>
    <n v="1.2348423220210325E-2"/>
  </r>
  <r>
    <n v="1"/>
    <x v="0"/>
    <n v="71"/>
    <n v="2504"/>
    <x v="26"/>
    <x v="26"/>
    <n v="230"/>
    <x v="40"/>
    <n v="23"/>
    <x v="40"/>
    <n v="6.7775336740968193"/>
    <n v="1"/>
    <n v="366598.5"/>
    <n v="9706879.6999999899"/>
    <x v="4"/>
    <s v="TORA"/>
    <s v="70├ 80"/>
    <s v="Couratari"/>
    <s v="FOD"/>
    <n v="38.833806114422465"/>
    <n v="50"/>
    <x v="1"/>
    <s v="Inferior"/>
    <s v="Não"/>
    <x v="1"/>
    <n v="7.3653759993614395E-4"/>
    <n v="1.1858255358971918E-2"/>
  </r>
  <r>
    <n v="1"/>
    <x v="0"/>
    <n v="71"/>
    <n v="2505"/>
    <x v="19"/>
    <x v="19"/>
    <n v="200"/>
    <x v="14"/>
    <n v="16"/>
    <x v="14"/>
    <n v="3.565070725258455"/>
    <n v="1"/>
    <n v="366591.5"/>
    <n v="9706895.1999999899"/>
    <x v="4"/>
    <s v="TORA"/>
    <s v="60├ 70"/>
    <s v="Piptadenia"/>
    <s v="FOD"/>
    <n v="39.788735772973837"/>
    <n v="50"/>
    <x v="1"/>
    <s v="Inferior"/>
    <s v="Não"/>
    <x v="1"/>
    <n v="5.5692824191768894E-4"/>
    <n v="6.2375963094781156E-3"/>
  </r>
  <r>
    <n v="1"/>
    <x v="0"/>
    <n v="71"/>
    <n v="2506"/>
    <x v="10"/>
    <x v="10"/>
    <n v="180"/>
    <x v="22"/>
    <n v="17"/>
    <x v="22"/>
    <n v="3.0681889929255584"/>
    <n v="1"/>
    <n v="366564.5"/>
    <n v="9706912.5"/>
    <x v="4"/>
    <s v="TORA"/>
    <s v="50├ 60"/>
    <s v="Astronium"/>
    <s v="FOD"/>
    <n v="40.107045659157627"/>
    <n v="50.107045659157627"/>
    <x v="1"/>
    <s v="Inferior"/>
    <s v="Não"/>
    <x v="1"/>
    <n v="4.5111187595332813E-4"/>
    <n v="5.3682313238446041E-3"/>
  </r>
  <r>
    <n v="1"/>
    <x v="0"/>
    <n v="71"/>
    <n v="2507"/>
    <x v="19"/>
    <x v="19"/>
    <n v="405"/>
    <x v="298"/>
    <n v="16"/>
    <x v="298"/>
    <n v="14.619018142762959"/>
    <n v="1"/>
    <n v="366563.09999999899"/>
    <n v="9706920.5"/>
    <x v="4"/>
    <s v="TORA"/>
    <s v="120├ 130"/>
    <s v="Piptadenia"/>
    <s v="FOD"/>
    <n v="39.788735772973837"/>
    <n v="50"/>
    <x v="1"/>
    <s v="Inferior"/>
    <s v="Não"/>
    <x v="1"/>
    <n v="2.2837538720137246E-3"/>
    <n v="2.5578043366553713E-2"/>
  </r>
  <r>
    <n v="1"/>
    <x v="0"/>
    <n v="71"/>
    <n v="2508"/>
    <x v="19"/>
    <x v="19"/>
    <n v="300"/>
    <x v="9"/>
    <n v="13"/>
    <x v="9"/>
    <n v="6.5173949196131131"/>
    <n v="1"/>
    <n v="366561.799999999"/>
    <n v="9706918.9000000004"/>
    <x v="4"/>
    <s v="TORA"/>
    <s v="90├ 100"/>
    <s v="Piptadenia"/>
    <s v="FOD"/>
    <n v="39.788735772973837"/>
    <n v="50"/>
    <x v="1"/>
    <s v="Inferior"/>
    <s v="Não"/>
    <x v="1"/>
    <n v="1.2530885443148001E-3"/>
    <n v="1.1403105753264682E-2"/>
  </r>
  <r>
    <n v="1"/>
    <x v="0"/>
    <n v="71"/>
    <n v="2509"/>
    <x v="72"/>
    <x v="72"/>
    <n v="205"/>
    <x v="162"/>
    <n v="15"/>
    <x v="162"/>
    <n v="3.5114554038043737"/>
    <n v="1"/>
    <n v="366567.5"/>
    <n v="9706933.8000000007"/>
    <x v="1"/>
    <s v="TORA"/>
    <s v="60├ 70"/>
    <s v="Goupia"/>
    <s v="FOD"/>
    <n v="40.107045659157627"/>
    <n v="50.107045659157627"/>
    <x v="1"/>
    <s v="Inferior"/>
    <s v="Não"/>
    <x v="1"/>
    <n v="5.8512273416477215E-4"/>
    <n v="6.1437887087301066E-3"/>
  </r>
  <r>
    <n v="1"/>
    <x v="0"/>
    <n v="71"/>
    <n v="2510"/>
    <x v="38"/>
    <x v="38"/>
    <n v="220"/>
    <x v="68"/>
    <n v="13"/>
    <x v="68"/>
    <n v="3.5049101567697178"/>
    <n v="2"/>
    <n v="366514.59999999899"/>
    <n v="9706983.6999999899"/>
    <x v="1"/>
    <s v="TORA"/>
    <s v="70├ 80"/>
    <s v="Caesalpinia"/>
    <s v="FOD"/>
    <n v="43.926764293363114"/>
    <n v="53.926764293363114"/>
    <x v="1"/>
    <s v="Inferior"/>
    <s v="Não"/>
    <x v="0"/>
    <n v="6.7388317272040353E-4"/>
    <n v="6.1323368717556715E-3"/>
  </r>
  <r>
    <n v="1"/>
    <x v="0"/>
    <n v="71"/>
    <n v="2511"/>
    <x v="5"/>
    <x v="5"/>
    <n v="227"/>
    <x v="27"/>
    <n v="15"/>
    <x v="27"/>
    <n v="4.3055749078556946"/>
    <n v="1"/>
    <n v="366493.09999999899"/>
    <n v="9706993.4000000004"/>
    <x v="4"/>
    <s v="TORA"/>
    <s v="70├ 80"/>
    <s v="Tachigali"/>
    <s v="FOD"/>
    <n v="39.152116000606256"/>
    <n v="50"/>
    <x v="1"/>
    <s v="Inferior"/>
    <s v="Não"/>
    <x v="1"/>
    <n v="7.1744888444441493E-4"/>
    <n v="7.5332132866663577E-3"/>
  </r>
  <r>
    <n v="1"/>
    <x v="0"/>
    <n v="71"/>
    <n v="2512"/>
    <x v="5"/>
    <x v="5"/>
    <n v="214"/>
    <x v="95"/>
    <n v="15"/>
    <x v="95"/>
    <n v="3.8265463812641296"/>
    <n v="1"/>
    <n v="366307.799999999"/>
    <n v="9707160.6999999899"/>
    <x v="4"/>
    <s v="TORA"/>
    <s v="60├ 70"/>
    <s v="Tachigali"/>
    <s v="FOD"/>
    <n v="39.152116000606256"/>
    <n v="50"/>
    <x v="1"/>
    <s v="Inferior"/>
    <s v="Não"/>
    <x v="1"/>
    <n v="6.3762714417156204E-4"/>
    <n v="6.6950850138014009E-3"/>
  </r>
  <r>
    <n v="1"/>
    <x v="0"/>
    <n v="71"/>
    <n v="2513"/>
    <x v="5"/>
    <x v="5"/>
    <n v="223"/>
    <x v="248"/>
    <n v="13"/>
    <x v="248"/>
    <n v="3.6011503550826727"/>
    <n v="1"/>
    <n v="366280.299999999"/>
    <n v="9707175.8000000007"/>
    <x v="4"/>
    <s v="TORA"/>
    <s v="70├ 80"/>
    <s v="Tachigali"/>
    <s v="FOD"/>
    <n v="39.152116000606256"/>
    <n v="50"/>
    <x v="1"/>
    <s v="Inferior"/>
    <s v="Não"/>
    <x v="1"/>
    <n v="6.9238711355811889E-4"/>
    <n v="6.3007227333788818E-3"/>
  </r>
  <r>
    <n v="1"/>
    <x v="0"/>
    <n v="71"/>
    <n v="2514"/>
    <x v="26"/>
    <x v="26"/>
    <n v="215"/>
    <x v="18"/>
    <n v="20"/>
    <x v="18"/>
    <n v="5.1498560710960035"/>
    <n v="1"/>
    <n v="366263.5"/>
    <n v="9707186.6999999899"/>
    <x v="4"/>
    <s v="TORA"/>
    <s v="60├ 70"/>
    <s v="Couratari"/>
    <s v="FOD"/>
    <n v="38.833806114422465"/>
    <n v="50"/>
    <x v="1"/>
    <s v="Inferior"/>
    <s v="Não"/>
    <x v="1"/>
    <n v="6.436001995661295E-4"/>
    <n v="9.0104027939258112E-3"/>
  </r>
  <r>
    <n v="1"/>
    <x v="0"/>
    <n v="71"/>
    <n v="2515"/>
    <x v="64"/>
    <x v="64"/>
    <n v="180"/>
    <x v="22"/>
    <n v="18"/>
    <x v="22"/>
    <n v="3.2486706983917677"/>
    <n v="1"/>
    <n v="366260.59999999899"/>
    <n v="9707202.5999999903"/>
    <x v="4"/>
    <s v="TORA"/>
    <s v="50├ 60"/>
    <s v="Cedrelinga"/>
    <s v="FOD"/>
    <n v="38.515496228238675"/>
    <n v="50"/>
    <x v="1"/>
    <s v="Inferior"/>
    <s v="Não"/>
    <x v="1"/>
    <n v="4.5111187595332813E-4"/>
    <n v="5.6840096370119339E-3"/>
  </r>
  <r>
    <n v="1"/>
    <x v="0"/>
    <n v="71"/>
    <n v="2516"/>
    <x v="2"/>
    <x v="2"/>
    <n v="300"/>
    <x v="9"/>
    <n v="22"/>
    <x v="9"/>
    <n v="11.029437556268345"/>
    <n v="1"/>
    <n v="366254.5"/>
    <n v="9707194.6999999899"/>
    <x v="1"/>
    <s v="TORA"/>
    <s v="90├ 100"/>
    <s v="Parkia"/>
    <s v="FOD"/>
    <n v="39.788735772973837"/>
    <n v="50"/>
    <x v="1"/>
    <s v="Inferior"/>
    <s v="Não"/>
    <x v="0"/>
    <n v="1.2530885443148001E-3"/>
    <n v="1.929756358244792E-2"/>
  </r>
  <r>
    <n v="1"/>
    <x v="0"/>
    <n v="71"/>
    <n v="2517"/>
    <x v="42"/>
    <x v="42"/>
    <n v="214"/>
    <x v="95"/>
    <n v="20"/>
    <x v="95"/>
    <n v="5.1020618416855061"/>
    <n v="2"/>
    <n v="366249.9"/>
    <n v="9707192"/>
    <x v="1"/>
    <s v="TORA"/>
    <s v="60├ 70"/>
    <s v="Anacardium"/>
    <s v="FOD"/>
    <n v="57.295779513082323"/>
    <n v="67.295779513082323"/>
    <x v="1"/>
    <s v="Inferior"/>
    <s v="Não"/>
    <x v="0"/>
    <n v="6.3762714417156204E-4"/>
    <n v="8.926780018401869E-3"/>
  </r>
  <r>
    <n v="1"/>
    <x v="0"/>
    <n v="71"/>
    <n v="2518"/>
    <x v="84"/>
    <x v="84"/>
    <n v="339"/>
    <x v="306"/>
    <n v="17"/>
    <x v="306"/>
    <n v="10.882695902962903"/>
    <n v="2"/>
    <n v="366249.09999999899"/>
    <n v="9707200.8000000007"/>
    <x v="1"/>
    <s v="TORA"/>
    <s v="100├ 110"/>
    <s v="Didymopanax"/>
    <s v="FOD"/>
    <n v="46.791553269017228"/>
    <n v="56.791553269017228"/>
    <x v="1"/>
    <s v="Inferior"/>
    <s v="Não"/>
    <x v="0"/>
    <n v="1.6000687622355683E-3"/>
    <n v="1.9040818270603263E-2"/>
  </r>
  <r>
    <n v="1"/>
    <x v="0"/>
    <n v="71"/>
    <n v="2519"/>
    <x v="19"/>
    <x v="19"/>
    <n v="330"/>
    <x v="66"/>
    <n v="15"/>
    <x v="66"/>
    <n v="9.0992859839213871"/>
    <n v="1"/>
    <n v="366246.7"/>
    <n v="9707212.3000000007"/>
    <x v="4"/>
    <s v="TORA"/>
    <s v="100├ 110"/>
    <s v="Piptadenia"/>
    <s v="FOD"/>
    <n v="39.788735772973837"/>
    <n v="50"/>
    <x v="1"/>
    <s v="Inferior"/>
    <s v="Não"/>
    <x v="1"/>
    <n v="1.5162371386209085E-3"/>
    <n v="1.5920489955519538E-2"/>
  </r>
  <r>
    <n v="1"/>
    <x v="0"/>
    <n v="71"/>
    <n v="2520"/>
    <x v="52"/>
    <x v="52"/>
    <n v="280"/>
    <x v="70"/>
    <n v="18"/>
    <x v="70"/>
    <n v="7.8609809491948939"/>
    <n v="1"/>
    <n v="366218.9"/>
    <n v="9707230.3000000007"/>
    <x v="1"/>
    <s v="TORA"/>
    <s v="80├ 90"/>
    <s v="Ormosia"/>
    <s v="FOD"/>
    <n v="44.563384065730695"/>
    <n v="54.563384065730695"/>
    <x v="1"/>
    <s v="Inferior"/>
    <s v="Não"/>
    <x v="0"/>
    <n v="1.0915793541586703E-3"/>
    <n v="1.3753899862399247E-2"/>
  </r>
  <r>
    <n v="1"/>
    <x v="0"/>
    <n v="71"/>
    <n v="2521"/>
    <x v="50"/>
    <x v="50"/>
    <n v="187"/>
    <x v="63"/>
    <n v="14"/>
    <x v="63"/>
    <n v="2.7270897104404384"/>
    <n v="1"/>
    <n v="366160"/>
    <n v="9707235.6999999899"/>
    <x v="1"/>
    <s v="TORA"/>
    <s v="50├ 60"/>
    <s v="Simarouba"/>
    <s v="FOD"/>
    <n v="42.335214862444161"/>
    <n v="52.335214862444161"/>
    <x v="1"/>
    <s v="Inferior"/>
    <s v="Não"/>
    <x v="0"/>
    <n v="4.8688059229049158E-4"/>
    <n v="4.7714298044468171E-3"/>
  </r>
  <r>
    <n v="1"/>
    <x v="0"/>
    <n v="72"/>
    <n v="2522"/>
    <x v="45"/>
    <x v="45"/>
    <n v="320"/>
    <x v="57"/>
    <n v="23"/>
    <x v="57"/>
    <n v="13.119460268951117"/>
    <n v="1"/>
    <n v="366201.5"/>
    <n v="9707167.1999999899"/>
    <x v="1"/>
    <s v="TORA"/>
    <s v="100├ 110"/>
    <s v="Mezilaurus"/>
    <s v="FOD"/>
    <n v="41.38028520389279"/>
    <n v="51.38028520389279"/>
    <x v="1"/>
    <s v="Inferior"/>
    <s v="Não"/>
    <x v="0"/>
    <n v="1.4257362993092843E-3"/>
    <n v="2.2954354418879473E-2"/>
  </r>
  <r>
    <n v="1"/>
    <x v="0"/>
    <n v="72"/>
    <n v="2523"/>
    <x v="46"/>
    <x v="46"/>
    <n v="150"/>
    <x v="37"/>
    <n v="14"/>
    <x v="37"/>
    <n v="1.7546832475881458"/>
    <n v="1"/>
    <n v="366227.7"/>
    <n v="9707125.4000000004"/>
    <x v="0"/>
    <s v="TORETE"/>
    <s v="40├ 50"/>
    <s v="Aspidosperma"/>
    <s v="FOD"/>
    <n v="41.38028520389279"/>
    <n v="51.38028520389279"/>
    <x v="0"/>
    <s v="Inferior"/>
    <s v="Não"/>
    <x v="0"/>
    <n v="3.1327213607870003E-4"/>
    <n v="3.07006693357126E-3"/>
  </r>
  <r>
    <n v="1"/>
    <x v="0"/>
    <n v="72"/>
    <n v="2524"/>
    <x v="30"/>
    <x v="30"/>
    <n v="175"/>
    <x v="13"/>
    <n v="15"/>
    <x v="13"/>
    <n v="2.5589130693993796"/>
    <n v="1"/>
    <n v="366253.5"/>
    <n v="9707106.5"/>
    <x v="4"/>
    <s v="TORA"/>
    <s v="50├ 60"/>
    <s v="Apuleia"/>
    <s v="FOD"/>
    <n v="39.788735772973837"/>
    <n v="50"/>
    <x v="1"/>
    <s v="Inferior"/>
    <s v="Não"/>
    <x v="1"/>
    <n v="4.2639818521823071E-4"/>
    <n v="4.4771809447914212E-3"/>
  </r>
  <r>
    <n v="1"/>
    <x v="0"/>
    <n v="72"/>
    <n v="2525"/>
    <x v="19"/>
    <x v="19"/>
    <n v="200"/>
    <x v="14"/>
    <n v="15"/>
    <x v="14"/>
    <n v="3.3422538049298014"/>
    <n v="2"/>
    <n v="366264.09999999899"/>
    <n v="9707103.9000000004"/>
    <x v="4"/>
    <s v="TORA"/>
    <s v="60├ 70"/>
    <s v="Piptadenia"/>
    <s v="FOD"/>
    <n v="39.788735772973837"/>
    <n v="50"/>
    <x v="1"/>
    <s v="Inferior"/>
    <s v="Não"/>
    <x v="1"/>
    <n v="5.5692824191768894E-4"/>
    <n v="5.847746540135733E-3"/>
  </r>
  <r>
    <n v="1"/>
    <x v="0"/>
    <n v="72"/>
    <n v="2526"/>
    <x v="5"/>
    <x v="5"/>
    <n v="211"/>
    <x v="158"/>
    <n v="16"/>
    <x v="158"/>
    <n v="3.9680128439807922"/>
    <n v="1"/>
    <n v="366257.5"/>
    <n v="9707100.3000000007"/>
    <x v="4"/>
    <s v="TORA"/>
    <s v="60├ 70"/>
    <s v="Tachigali"/>
    <s v="FOD"/>
    <n v="39.152116000606256"/>
    <n v="50"/>
    <x v="1"/>
    <s v="Inferior"/>
    <s v="Não"/>
    <x v="1"/>
    <n v="6.1987505646043581E-4"/>
    <n v="6.9426006323568806E-3"/>
  </r>
  <r>
    <n v="1"/>
    <x v="0"/>
    <n v="72"/>
    <n v="2527"/>
    <x v="26"/>
    <x v="26"/>
    <n v="238"/>
    <x v="125"/>
    <n v="24"/>
    <x v="125"/>
    <n v="7.572744981057749"/>
    <n v="1"/>
    <n v="366271.5"/>
    <n v="9707097.1999999899"/>
    <x v="4"/>
    <s v="TORA"/>
    <s v="70├ 80"/>
    <s v="Couratari"/>
    <s v="FOD"/>
    <n v="38.833806114422465"/>
    <n v="50"/>
    <x v="1"/>
    <s v="Inferior"/>
    <s v="Não"/>
    <x v="1"/>
    <n v="7.886660833796395E-4"/>
    <n v="1.3249590200777943E-2"/>
  </r>
  <r>
    <n v="1"/>
    <x v="0"/>
    <n v="72"/>
    <n v="2528"/>
    <x v="30"/>
    <x v="30"/>
    <n v="207"/>
    <x v="132"/>
    <n v="22"/>
    <x v="132"/>
    <n v="5.2511152205393596"/>
    <n v="1"/>
    <n v="366310.9"/>
    <n v="9707058.1999999899"/>
    <x v="4"/>
    <s v="TORA"/>
    <s v="60├ 70"/>
    <s v="Apuleia"/>
    <s v="FOD"/>
    <n v="39.788735772973837"/>
    <n v="50"/>
    <x v="1"/>
    <s v="Inferior"/>
    <s v="Não"/>
    <x v="1"/>
    <n v="5.9659545594827642E-4"/>
    <n v="9.1875700216034559E-3"/>
  </r>
  <r>
    <n v="1"/>
    <x v="0"/>
    <n v="72"/>
    <n v="2529"/>
    <x v="10"/>
    <x v="10"/>
    <n v="218"/>
    <x v="206"/>
    <n v="24"/>
    <x v="206"/>
    <n v="6.3534907930193558"/>
    <n v="1"/>
    <n v="366326.799999999"/>
    <n v="9707079"/>
    <x v="4"/>
    <s v="TORA"/>
    <s v="60├ 70"/>
    <s v="Astronium"/>
    <s v="FOD"/>
    <n v="40.107045659157627"/>
    <n v="50.107045659157627"/>
    <x v="1"/>
    <s v="Inferior"/>
    <s v="Não"/>
    <x v="1"/>
    <n v="6.6168644422240624E-4"/>
    <n v="1.1116332262936424E-2"/>
  </r>
  <r>
    <n v="1"/>
    <x v="0"/>
    <n v="72"/>
    <n v="2530"/>
    <x v="33"/>
    <x v="33"/>
    <n v="209"/>
    <x v="140"/>
    <n v="18"/>
    <x v="140"/>
    <n v="4.3797896535941607"/>
    <n v="1"/>
    <n v="366435.9"/>
    <n v="9706955.1999999899"/>
    <x v="0"/>
    <s v="TORA"/>
    <s v="60├ 70"/>
    <s v="Dipteryx"/>
    <s v="FOD"/>
    <n v="39.152116000606256"/>
    <n v="80"/>
    <x v="0"/>
    <s v="Inferior"/>
    <s v="Vulneravel"/>
    <x v="1"/>
    <n v="6.0817956338016449E-4"/>
    <n v="7.6630624985900711E-3"/>
  </r>
  <r>
    <n v="1"/>
    <x v="0"/>
    <n v="72"/>
    <n v="2531"/>
    <x v="50"/>
    <x v="50"/>
    <n v="180"/>
    <x v="22"/>
    <n v="16"/>
    <x v="22"/>
    <n v="2.887707287459349"/>
    <n v="1"/>
    <n v="366589.299999999"/>
    <n v="9706805.5"/>
    <x v="1"/>
    <s v="TORA"/>
    <s v="50├ 60"/>
    <s v="Simarouba"/>
    <s v="FOD"/>
    <n v="42.335214862444161"/>
    <n v="52.335214862444161"/>
    <x v="1"/>
    <s v="Inferior"/>
    <s v="Não"/>
    <x v="0"/>
    <n v="4.5111187595332813E-4"/>
    <n v="5.0524530106772752E-3"/>
  </r>
  <r>
    <n v="1"/>
    <x v="0"/>
    <n v="72"/>
    <n v="2532"/>
    <x v="49"/>
    <x v="49"/>
    <n v="150"/>
    <x v="37"/>
    <n v="14"/>
    <x v="37"/>
    <n v="1.7546832475881458"/>
    <n v="3"/>
    <n v="366681.59999999899"/>
    <n v="9706728.9000000004"/>
    <x v="0"/>
    <s v="TORETE"/>
    <s v="40├ 50"/>
    <s v="Trattinnickia"/>
    <s v="FOD"/>
    <n v="47.7464829275686"/>
    <n v="57.7464829275686"/>
    <x v="0"/>
    <s v="Inferior"/>
    <s v="Não"/>
    <x v="0"/>
    <n v="3.1327213607870003E-4"/>
    <n v="3.07006693357126E-3"/>
  </r>
  <r>
    <n v="1"/>
    <x v="0"/>
    <n v="72"/>
    <n v="2533"/>
    <x v="1"/>
    <x v="1"/>
    <n v="155"/>
    <x v="67"/>
    <n v="15"/>
    <x v="67"/>
    <n v="2.0074411915859618"/>
    <n v="1"/>
    <n v="366674.299999999"/>
    <n v="9706719.3000000007"/>
    <x v="0"/>
    <s v="TORETE"/>
    <s v="40├ 50"/>
    <s v="Pouteria"/>
    <s v="FOD"/>
    <n v="39.788735772973837"/>
    <n v="50"/>
    <x v="0"/>
    <s v="Inferior"/>
    <s v="Não"/>
    <x v="0"/>
    <n v="3.3450502530181188E-4"/>
    <n v="3.5123027656690244E-3"/>
  </r>
  <r>
    <n v="1"/>
    <x v="0"/>
    <n v="72"/>
    <n v="2534"/>
    <x v="53"/>
    <x v="53"/>
    <n v="135"/>
    <x v="25"/>
    <n v="11"/>
    <x v="25"/>
    <n v="1.11673055257217"/>
    <n v="1"/>
    <n v="366687.799999999"/>
    <n v="9706707.3000000007"/>
    <x v="0"/>
    <s v="TORETE"/>
    <s v="40├ 50"/>
    <s v="Enterolobium"/>
    <s v="FOD"/>
    <n v="42.971834634811742"/>
    <n v="52.971834634811742"/>
    <x v="0"/>
    <s v="Inferior"/>
    <s v="Não"/>
    <x v="1"/>
    <n v="2.53750430223747E-4"/>
    <n v="1.953878312722852E-3"/>
  </r>
  <r>
    <n v="1"/>
    <x v="0"/>
    <n v="72"/>
    <n v="2535"/>
    <x v="19"/>
    <x v="19"/>
    <n v="428"/>
    <x v="307"/>
    <n v="16"/>
    <x v="307"/>
    <n v="16.326597893393618"/>
    <n v="1"/>
    <n v="366690.799999999"/>
    <n v="9706704.6999999899"/>
    <x v="4"/>
    <s v="TORA"/>
    <s v="130├ 140"/>
    <s v="Piptadenia"/>
    <s v="FOD"/>
    <n v="39.788735772973837"/>
    <n v="50"/>
    <x v="1"/>
    <s v="Inferior"/>
    <s v="Não"/>
    <x v="1"/>
    <n v="2.5505085766862482E-3"/>
    <n v="2.8565696058885977E-2"/>
  </r>
  <r>
    <n v="1"/>
    <x v="0"/>
    <n v="72"/>
    <n v="2536"/>
    <x v="77"/>
    <x v="77"/>
    <n v="450"/>
    <x v="75"/>
    <n v="25"/>
    <x v="75"/>
    <n v="28.200266479095205"/>
    <n v="1"/>
    <n v="366703.299999999"/>
    <n v="9706709.5999999903"/>
    <x v="1"/>
    <s v="TORA"/>
    <s v="140├ 150"/>
    <s v="Vatairea"/>
    <s v="FOD"/>
    <n v="50.929581789406512"/>
    <n v="60.929581789406512"/>
    <x v="1"/>
    <s v="Inferior"/>
    <s v="Não"/>
    <x v="0"/>
    <n v="2.8194492247083009E-3"/>
    <n v="4.9340361432395265E-2"/>
  </r>
  <r>
    <n v="1"/>
    <x v="0"/>
    <n v="73"/>
    <n v="2537"/>
    <x v="26"/>
    <x v="26"/>
    <n v="243"/>
    <x v="105"/>
    <n v="23"/>
    <x v="105"/>
    <n v="7.5653418888798285"/>
    <n v="1"/>
    <n v="366457.299999999"/>
    <n v="9706884.4000000004"/>
    <x v="4"/>
    <s v="TORA"/>
    <s v="70├ 80"/>
    <s v="Couratari"/>
    <s v="FOD"/>
    <n v="38.833806114422465"/>
    <n v="50"/>
    <x v="1"/>
    <s v="Inferior"/>
    <s v="Não"/>
    <x v="1"/>
    <n v="8.2215139392494054E-4"/>
    <n v="1.3236637442191541E-2"/>
  </r>
  <r>
    <n v="1"/>
    <x v="0"/>
    <n v="73"/>
    <n v="2538"/>
    <x v="5"/>
    <x v="5"/>
    <n v="200"/>
    <x v="14"/>
    <n v="14"/>
    <x v="14"/>
    <n v="3.1194368846011482"/>
    <n v="1"/>
    <n v="366430.59999999899"/>
    <n v="9706890.5999999903"/>
    <x v="4"/>
    <s v="TORA"/>
    <s v="60├ 70"/>
    <s v="Tachigali"/>
    <s v="FOD"/>
    <n v="39.152116000606256"/>
    <n v="50"/>
    <x v="1"/>
    <s v="Inferior"/>
    <s v="Não"/>
    <x v="1"/>
    <n v="5.5692824191768894E-4"/>
    <n v="5.4578967707933513E-3"/>
  </r>
  <r>
    <n v="1"/>
    <x v="0"/>
    <n v="73"/>
    <n v="2539"/>
    <x v="6"/>
    <x v="6"/>
    <n v="202"/>
    <x v="28"/>
    <n v="16"/>
    <x v="28"/>
    <n v="3.6367286468361497"/>
    <n v="1"/>
    <n v="366442.59999999899"/>
    <n v="9706881.5999999903"/>
    <x v="1"/>
    <s v="TORA"/>
    <s v="60├ 70"/>
    <s v="Dimorphandra"/>
    <s v="FOD"/>
    <n v="39.788735772973837"/>
    <n v="50"/>
    <x v="1"/>
    <s v="Inferior"/>
    <s v="Não"/>
    <x v="0"/>
    <n v="5.681224995802345E-4"/>
    <n v="6.3629719952986259E-3"/>
  </r>
  <r>
    <n v="1"/>
    <x v="0"/>
    <n v="73"/>
    <n v="2540"/>
    <x v="19"/>
    <x v="19"/>
    <n v="228"/>
    <x v="8"/>
    <n v="10"/>
    <x v="8"/>
    <n v="2.8957286965911813"/>
    <n v="2"/>
    <n v="366440.299999999"/>
    <n v="9706883.5999999903"/>
    <x v="4"/>
    <s v="TORA"/>
    <s v="70├ 80"/>
    <s v="Piptadenia"/>
    <s v="FOD"/>
    <n v="39.788735772973837"/>
    <n v="50"/>
    <x v="1"/>
    <s v="Inferior"/>
    <s v="Não"/>
    <x v="1"/>
    <n v="7.2378394319622878E-4"/>
    <n v="5.0664876023736021E-3"/>
  </r>
  <r>
    <n v="1"/>
    <x v="0"/>
    <n v="73"/>
    <n v="2541"/>
    <x v="22"/>
    <x v="22"/>
    <n v="236"/>
    <x v="120"/>
    <n v="23"/>
    <x v="120"/>
    <n v="7.135756436909193"/>
    <n v="1"/>
    <n v="366379.299999999"/>
    <n v="9706946.9000000004"/>
    <x v="4"/>
    <s v="TORA"/>
    <s v="70├ 80"/>
    <s v="Hymenaea"/>
    <s v="FOD"/>
    <n v="41.38028520389279"/>
    <n v="51.38028520389279"/>
    <x v="1"/>
    <s v="Inferior"/>
    <s v="Não"/>
    <x v="1"/>
    <n v="7.7546688404619025E-4"/>
    <n v="1.2485016833143662E-2"/>
  </r>
  <r>
    <n v="1"/>
    <x v="0"/>
    <n v="73"/>
    <n v="2542"/>
    <x v="15"/>
    <x v="15"/>
    <n v="160"/>
    <x v="1"/>
    <n v="16"/>
    <x v="1"/>
    <n v="2.2816452641654119"/>
    <n v="1"/>
    <n v="366354.09999999899"/>
    <n v="9706960"/>
    <x v="4"/>
    <s v="TORA"/>
    <s v="50├ 60"/>
    <s v="Lecythis"/>
    <s v="FOD"/>
    <n v="38.833806114422465"/>
    <n v="50"/>
    <x v="1"/>
    <s v="Inferior"/>
    <s v="Não"/>
    <x v="1"/>
    <n v="3.5643407482732108E-4"/>
    <n v="3.9920616380659957E-3"/>
  </r>
  <r>
    <n v="1"/>
    <x v="0"/>
    <n v="73"/>
    <n v="2543"/>
    <x v="19"/>
    <x v="19"/>
    <n v="346"/>
    <x v="181"/>
    <n v="16"/>
    <x v="181"/>
    <n v="10.669900173626033"/>
    <n v="2"/>
    <n v="366340.09999999899"/>
    <n v="9706977.8000000007"/>
    <x v="4"/>
    <s v="TORA"/>
    <s v="110├ 120"/>
    <s v="Piptadenia"/>
    <s v="FOD"/>
    <n v="39.788735772973837"/>
    <n v="50"/>
    <x v="1"/>
    <s v="Inferior"/>
    <s v="Não"/>
    <x v="1"/>
    <n v="1.6668305352354517E-3"/>
    <n v="1.8668501994637057E-2"/>
  </r>
  <r>
    <n v="1"/>
    <x v="0"/>
    <n v="73"/>
    <n v="2544"/>
    <x v="46"/>
    <x v="46"/>
    <n v="148"/>
    <x v="128"/>
    <n v="13"/>
    <x v="128"/>
    <n v="1.5861890924356179"/>
    <n v="1"/>
    <n v="366291.299999999"/>
    <n v="9706992.9000000004"/>
    <x v="0"/>
    <s v="TORETE"/>
    <s v="40├ 50"/>
    <s v="Aspidosperma"/>
    <s v="FOD"/>
    <n v="41.38028520389279"/>
    <n v="51.38028520389279"/>
    <x v="0"/>
    <s v="Inferior"/>
    <s v="Não"/>
    <x v="0"/>
    <n v="3.0497390527412649E-4"/>
    <n v="2.7752625379945505E-3"/>
  </r>
  <r>
    <n v="1"/>
    <x v="0"/>
    <n v="73"/>
    <n v="2545"/>
    <x v="17"/>
    <x v="17"/>
    <n v="140"/>
    <x v="36"/>
    <n v="12"/>
    <x v="36"/>
    <n v="1.3101634915324822"/>
    <n v="2"/>
    <n v="366235.2"/>
    <n v="9707061.0999999903"/>
    <x v="0"/>
    <s v="TORETE"/>
    <s v="40├ 50"/>
    <s v="Buchenavia"/>
    <s v="FOD"/>
    <n v="41.38028520389279"/>
    <n v="51.38028520389279"/>
    <x v="0"/>
    <s v="Inferior"/>
    <s v="Não"/>
    <x v="0"/>
    <n v="2.7289483853966759E-4"/>
    <n v="2.2923166437332078E-3"/>
  </r>
  <r>
    <n v="1"/>
    <x v="0"/>
    <n v="73"/>
    <n v="2546"/>
    <x v="17"/>
    <x v="17"/>
    <n v="202"/>
    <x v="28"/>
    <n v="20"/>
    <x v="28"/>
    <n v="4.5459108085451865"/>
    <n v="1"/>
    <n v="366183.4"/>
    <n v="9707134.6999999899"/>
    <x v="1"/>
    <s v="TORA"/>
    <s v="60├ 70"/>
    <s v="Buchenavia"/>
    <s v="FOD"/>
    <n v="41.38028520389279"/>
    <n v="51.38028520389279"/>
    <x v="1"/>
    <s v="Inferior"/>
    <s v="Não"/>
    <x v="0"/>
    <n v="5.681224995802345E-4"/>
    <n v="7.9537149941232808E-3"/>
  </r>
  <r>
    <n v="1"/>
    <x v="0"/>
    <n v="73"/>
    <n v="2547"/>
    <x v="30"/>
    <x v="30"/>
    <n v="433"/>
    <x v="50"/>
    <n v="22"/>
    <x v="50"/>
    <n v="22.976646866524405"/>
    <n v="1"/>
    <n v="365952"/>
    <n v="9707304.0999999903"/>
    <x v="4"/>
    <s v="TORA"/>
    <s v="130├ 140"/>
    <s v="Apuleia"/>
    <s v="FOD"/>
    <n v="39.788735772973837"/>
    <n v="50"/>
    <x v="1"/>
    <s v="Inferior"/>
    <s v="Não"/>
    <x v="1"/>
    <n v="2.6104479787226399E-3"/>
    <n v="4.0200898872328659E-2"/>
  </r>
  <r>
    <n v="1"/>
    <x v="0"/>
    <n v="73"/>
    <n v="2548"/>
    <x v="30"/>
    <x v="30"/>
    <n v="130"/>
    <x v="0"/>
    <n v="13"/>
    <x v="0"/>
    <n v="1.2238219349051291"/>
    <n v="1"/>
    <n v="365909.799999999"/>
    <n v="9707357.5"/>
    <x v="0"/>
    <s v="TORETE"/>
    <s v="40├ 50"/>
    <s v="Apuleia"/>
    <s v="FOD"/>
    <n v="39.788735772973837"/>
    <n v="50"/>
    <x v="0"/>
    <s v="Inferior"/>
    <s v="Não"/>
    <x v="1"/>
    <n v="2.3530218221022364E-4"/>
    <n v="2.1412498581130346E-3"/>
  </r>
  <r>
    <n v="1"/>
    <x v="0"/>
    <n v="74"/>
    <n v="2549"/>
    <x v="6"/>
    <x v="6"/>
    <n v="194"/>
    <x v="61"/>
    <n v="15"/>
    <x v="61"/>
    <n v="3.1447266050584504"/>
    <n v="1"/>
    <n v="365929.7"/>
    <n v="9707266.9000000004"/>
    <x v="1"/>
    <s v="TORA"/>
    <s v="60├ 70"/>
    <s v="Dimorphandra"/>
    <s v="FOD"/>
    <n v="39.788735772973837"/>
    <n v="50"/>
    <x v="1"/>
    <s v="Inferior"/>
    <s v="Não"/>
    <x v="0"/>
    <n v="5.240137828203535E-4"/>
    <n v="5.502144719613712E-3"/>
  </r>
  <r>
    <n v="1"/>
    <x v="0"/>
    <n v="74"/>
    <n v="2550"/>
    <x v="45"/>
    <x v="45"/>
    <n v="263"/>
    <x v="224"/>
    <n v="25"/>
    <x v="224"/>
    <n v="9.6325147263828921"/>
    <n v="1"/>
    <n v="366263.299999999"/>
    <n v="9706964.5"/>
    <x v="1"/>
    <s v="TORA"/>
    <s v="80├ 90"/>
    <s v="Mezilaurus"/>
    <s v="FOD"/>
    <n v="41.38028520389279"/>
    <n v="51.38028520389279"/>
    <x v="1"/>
    <s v="Inferior"/>
    <s v="Não"/>
    <x v="0"/>
    <n v="9.6305423913011564E-4"/>
    <n v="1.685344918477702E-2"/>
  </r>
  <r>
    <n v="1"/>
    <x v="0"/>
    <n v="74"/>
    <n v="2551"/>
    <x v="26"/>
    <x v="26"/>
    <n v="248"/>
    <x v="117"/>
    <n v="23"/>
    <x v="117"/>
    <n v="7.8798758240387663"/>
    <n v="1"/>
    <n v="366241.2"/>
    <n v="9706988.8000000007"/>
    <x v="4"/>
    <s v="TORA"/>
    <s v="70├ 80"/>
    <s v="Couratari"/>
    <s v="FOD"/>
    <n v="38.833806114422465"/>
    <n v="50"/>
    <x v="1"/>
    <s v="Inferior"/>
    <s v="Não"/>
    <x v="1"/>
    <n v="8.5633286477263882E-4"/>
    <n v="1.3786959122839485E-2"/>
  </r>
  <r>
    <n v="1"/>
    <x v="0"/>
    <n v="74"/>
    <n v="2552"/>
    <x v="15"/>
    <x v="15"/>
    <n v="128"/>
    <x v="11"/>
    <n v="11"/>
    <x v="11"/>
    <n v="1.0039239162327811"/>
    <n v="1"/>
    <n v="366150.799999999"/>
    <n v="9707086.4000000004"/>
    <x v="0"/>
    <s v="TORETE"/>
    <s v="40├ 50"/>
    <s v="Lecythis"/>
    <s v="FOD"/>
    <n v="38.833806114422465"/>
    <n v="50"/>
    <x v="0"/>
    <s v="Inferior"/>
    <s v="Não"/>
    <x v="1"/>
    <n v="2.2811780788948541E-4"/>
    <n v="1.7565071207490378E-3"/>
  </r>
  <r>
    <n v="1"/>
    <x v="0"/>
    <n v="74"/>
    <n v="2553"/>
    <x v="26"/>
    <x v="26"/>
    <n v="315"/>
    <x v="133"/>
    <n v="23"/>
    <x v="133"/>
    <n v="12.712680128776119"/>
    <n v="1"/>
    <n v="366287.7"/>
    <n v="9706983.0999999903"/>
    <x v="4"/>
    <s v="TORA"/>
    <s v="100├ 110"/>
    <s v="Couratari"/>
    <s v="FOD"/>
    <n v="38.833806114422465"/>
    <n v="50"/>
    <x v="1"/>
    <s v="Inferior"/>
    <s v="Não"/>
    <x v="1"/>
    <n v="1.3815301201070673E-3"/>
    <n v="2.2242634933723787E-2"/>
  </r>
  <r>
    <n v="1"/>
    <x v="0"/>
    <n v="74"/>
    <n v="2554"/>
    <x v="5"/>
    <x v="5"/>
    <n v="298"/>
    <x v="228"/>
    <n v="17"/>
    <x v="228"/>
    <n v="8.4094893619679389"/>
    <n v="1"/>
    <n v="366295.2"/>
    <n v="9706976.5"/>
    <x v="4"/>
    <s v="TORA"/>
    <s v="90├ 100"/>
    <s v="Tachigali"/>
    <s v="FOD"/>
    <n v="39.152116000606256"/>
    <n v="50"/>
    <x v="1"/>
    <s v="Inferior"/>
    <s v="Não"/>
    <x v="1"/>
    <n v="1.2364363898814614E-3"/>
    <n v="1.4713593039589388E-2"/>
  </r>
  <r>
    <n v="1"/>
    <x v="0"/>
    <n v="74"/>
    <n v="2555"/>
    <x v="5"/>
    <x v="5"/>
    <n v="230"/>
    <x v="40"/>
    <n v="23"/>
    <x v="40"/>
    <n v="6.7775336740968193"/>
    <n v="1"/>
    <n v="366305.4"/>
    <n v="9706970.0999999903"/>
    <x v="4"/>
    <s v="TORA"/>
    <s v="70├ 80"/>
    <s v="Tachigali"/>
    <s v="FOD"/>
    <n v="39.152116000606256"/>
    <n v="50"/>
    <x v="1"/>
    <s v="Inferior"/>
    <s v="Não"/>
    <x v="1"/>
    <n v="7.3653759993614395E-4"/>
    <n v="1.1858255358971918E-2"/>
  </r>
  <r>
    <n v="1"/>
    <x v="0"/>
    <n v="74"/>
    <n v="2556"/>
    <x v="5"/>
    <x v="5"/>
    <n v="217"/>
    <x v="211"/>
    <n v="17"/>
    <x v="211"/>
    <n v="4.4591960335762844"/>
    <n v="1"/>
    <n v="366291"/>
    <n v="9706961.6999999899"/>
    <x v="4"/>
    <s v="TORA"/>
    <s v="60├ 70"/>
    <s v="Tachigali"/>
    <s v="FOD"/>
    <n v="39.152116000606256"/>
    <n v="50"/>
    <x v="1"/>
    <s v="Inferior"/>
    <s v="Não"/>
    <x v="1"/>
    <n v="6.5562984959155154E-4"/>
    <n v="7.8019952101394622E-3"/>
  </r>
  <r>
    <n v="1"/>
    <x v="0"/>
    <n v="75"/>
    <n v="2557"/>
    <x v="18"/>
    <x v="18"/>
    <n v="153"/>
    <x v="73"/>
    <n v="8"/>
    <x v="73"/>
    <n v="1.0431842575946897"/>
    <n v="2"/>
    <n v="366177.4"/>
    <n v="9706987.5999999903"/>
    <x v="0"/>
    <s v="TORETE"/>
    <s v="40├ 50"/>
    <s v="Coutarea"/>
    <s v="FOD"/>
    <n v="40.425355545341418"/>
    <n v="50.425355545341418"/>
    <x v="0"/>
    <s v="Inferior"/>
    <s v="Não"/>
    <x v="0"/>
    <n v="3.2592833037627952E-4"/>
    <n v="1.8251986501071652E-3"/>
  </r>
  <r>
    <n v="1"/>
    <x v="0"/>
    <n v="76"/>
    <n v="2558"/>
    <x v="3"/>
    <x v="3"/>
    <n v="200"/>
    <x v="14"/>
    <n v="12"/>
    <x v="14"/>
    <n v="2.6738030439438414"/>
    <n v="2"/>
    <n v="366184.59999999899"/>
    <n v="9706927.3000000007"/>
    <x v="1"/>
    <s v="TORA"/>
    <s v="60├ 70"/>
    <s v="Inga"/>
    <s v="FOD"/>
    <n v="41.38028520389279"/>
    <n v="51.38028520389279"/>
    <x v="1"/>
    <s v="Inferior"/>
    <s v="Não"/>
    <x v="0"/>
    <n v="5.5692824191768894E-4"/>
    <n v="4.6781972321085869E-3"/>
  </r>
  <r>
    <n v="1"/>
    <x v="1"/>
    <n v="77"/>
    <n v="2559"/>
    <x v="53"/>
    <x v="53"/>
    <n v="222"/>
    <x v="6"/>
    <n v="17"/>
    <x v="6"/>
    <n v="4.6670563681278763"/>
    <n v="1"/>
    <n v="364814.09999999899"/>
    <n v="9703868"/>
    <x v="1"/>
    <s v="TORA"/>
    <s v="70├ 80"/>
    <s v="Enterolobium"/>
    <s v="FOD"/>
    <n v="42.971834634811742"/>
    <n v="52.971834634811742"/>
    <x v="1"/>
    <s v="Inferior"/>
    <s v="Não"/>
    <x v="1"/>
    <n v="6.8619128686678451E-4"/>
    <n v="8.1656763137147367E-3"/>
  </r>
  <r>
    <n v="1"/>
    <x v="1"/>
    <n v="77"/>
    <n v="2560"/>
    <x v="83"/>
    <x v="83"/>
    <n v="318"/>
    <x v="208"/>
    <n v="20"/>
    <x v="208"/>
    <n v="11.266069125657378"/>
    <n v="1"/>
    <n v="364794.2"/>
    <n v="9703877.3000000007"/>
    <x v="1"/>
    <s v="TORA"/>
    <s v="100├ 110"/>
    <s v="Dinizia"/>
    <s v="FOD"/>
    <n v="55.70423008216337"/>
    <n v="65.704230082163377"/>
    <x v="1"/>
    <s v="Inferior"/>
    <s v="Não"/>
    <x v="0"/>
    <n v="1.40797028839211E-3"/>
    <n v="1.9711584037489537E-2"/>
  </r>
  <r>
    <n v="1"/>
    <x v="1"/>
    <n v="77"/>
    <n v="2561"/>
    <x v="72"/>
    <x v="72"/>
    <n v="355"/>
    <x v="114"/>
    <n v="14"/>
    <x v="114"/>
    <n v="9.828175834546494"/>
    <n v="2"/>
    <n v="364794.09999999899"/>
    <n v="9703872.9000000004"/>
    <x v="1"/>
    <s v="TORA"/>
    <s v="110├ 120"/>
    <s v="Goupia"/>
    <s v="FOD"/>
    <n v="40.107045659157627"/>
    <n v="50.107045659157627"/>
    <x v="1"/>
    <s v="Inferior"/>
    <s v="Não"/>
    <x v="1"/>
    <n v="1.7546720421919193E-3"/>
    <n v="1.7195786013480804E-2"/>
  </r>
  <r>
    <n v="1"/>
    <x v="1"/>
    <n v="77"/>
    <n v="2562"/>
    <x v="82"/>
    <x v="82"/>
    <n v="409"/>
    <x v="274"/>
    <n v="17"/>
    <x v="274"/>
    <n v="15.841040831036436"/>
    <n v="2"/>
    <n v="364803.59999999899"/>
    <n v="9703863"/>
    <x v="1"/>
    <s v="TORA"/>
    <s v="130├ 140"/>
    <s v="Caryocar"/>
    <s v="FOD"/>
    <n v="41.38028520389279"/>
    <n v="51.38028520389279"/>
    <x v="1"/>
    <s v="Inferior"/>
    <s v="Não"/>
    <x v="1"/>
    <n v="2.3290878309058243E-3"/>
    <n v="2.7716145187779311E-2"/>
  </r>
  <r>
    <n v="1"/>
    <x v="1"/>
    <n v="77"/>
    <n v="2563"/>
    <x v="74"/>
    <x v="74"/>
    <n v="154"/>
    <x v="111"/>
    <n v="14"/>
    <x v="111"/>
    <n v="1.8495141288800208"/>
    <n v="1"/>
    <n v="364805.799999999"/>
    <n v="9703858.5999999903"/>
    <x v="0"/>
    <s v="TORETE"/>
    <s v="40├ 50"/>
    <s v="Apuleia"/>
    <s v="FOD"/>
    <n v="49.019722472303762"/>
    <n v="59.019722472303762"/>
    <x v="0"/>
    <s v="Inferior"/>
    <s v="Não"/>
    <x v="0"/>
    <n v="3.3020275463299778E-4"/>
    <n v="3.2359869954033784E-3"/>
  </r>
  <r>
    <n v="1"/>
    <x v="1"/>
    <n v="77"/>
    <n v="2564"/>
    <x v="63"/>
    <x v="63"/>
    <n v="130"/>
    <x v="0"/>
    <n v="10"/>
    <x v="0"/>
    <n v="0.94140148838856097"/>
    <n v="1"/>
    <n v="364802.59999999899"/>
    <n v="9703856.8000000007"/>
    <x v="0"/>
    <s v="TORETE"/>
    <s v="40├ 50"/>
    <s v="Ocotea"/>
    <s v="FOD"/>
    <n v="39.470425886790046"/>
    <n v="50"/>
    <x v="0"/>
    <s v="Inferior"/>
    <s v="Não"/>
    <x v="1"/>
    <n v="2.3530218221022364E-4"/>
    <n v="1.6471152754715653E-3"/>
  </r>
  <r>
    <n v="1"/>
    <x v="1"/>
    <n v="77"/>
    <n v="2565"/>
    <x v="5"/>
    <x v="5"/>
    <n v="154"/>
    <x v="111"/>
    <n v="15"/>
    <x v="111"/>
    <n v="1.9816222809428794"/>
    <n v="1"/>
    <n v="364785.4"/>
    <n v="9703860.5"/>
    <x v="0"/>
    <s v="TORETE"/>
    <s v="40├ 50"/>
    <s v="Tachigali"/>
    <s v="FOD"/>
    <n v="39.152116000606256"/>
    <n v="50"/>
    <x v="0"/>
    <s v="Inferior"/>
    <s v="Não"/>
    <x v="1"/>
    <n v="3.3020275463299778E-4"/>
    <n v="3.4671289236464765E-3"/>
  </r>
  <r>
    <n v="1"/>
    <x v="1"/>
    <n v="77"/>
    <n v="2566"/>
    <x v="64"/>
    <x v="64"/>
    <n v="387"/>
    <x v="308"/>
    <n v="18"/>
    <x v="308"/>
    <n v="15.016980303315945"/>
    <n v="1"/>
    <n v="364771.299999999"/>
    <n v="9703861.5999999903"/>
    <x v="1"/>
    <s v="TORA"/>
    <s v="120├ 130"/>
    <s v="Cedrelinga"/>
    <s v="FOD"/>
    <n v="38.515496228238675"/>
    <n v="50"/>
    <x v="1"/>
    <s v="Inferior"/>
    <s v="Não"/>
    <x v="1"/>
    <n v="2.0852646465942593E-3"/>
    <n v="2.6274334547087663E-2"/>
  </r>
  <r>
    <n v="1"/>
    <x v="1"/>
    <n v="77"/>
    <n v="2567"/>
    <x v="71"/>
    <x v="71"/>
    <n v="200"/>
    <x v="14"/>
    <n v="16"/>
    <x v="14"/>
    <n v="3.565070725258455"/>
    <n v="1"/>
    <n v="364773.299999999"/>
    <n v="9703836.6999999899"/>
    <x v="1"/>
    <s v="TORA"/>
    <s v="60├ 70"/>
    <s v="Neea"/>
    <s v="FOD"/>
    <n v="40.425355545341418"/>
    <n v="50.425355545341418"/>
    <x v="1"/>
    <s v="Inferior"/>
    <s v="Não"/>
    <x v="0"/>
    <n v="5.5692824191768894E-4"/>
    <n v="6.2375963094781156E-3"/>
  </r>
  <r>
    <n v="1"/>
    <x v="1"/>
    <n v="77"/>
    <n v="2568"/>
    <x v="1"/>
    <x v="1"/>
    <n v="163"/>
    <x v="237"/>
    <n v="14"/>
    <x v="237"/>
    <n v="2.0720079646741976"/>
    <n v="1"/>
    <n v="364756.4"/>
    <n v="9703795.8000000007"/>
    <x v="1"/>
    <s v="TORA"/>
    <s v="50├ 60"/>
    <s v="Pouteria"/>
    <s v="FOD"/>
    <n v="39.788735772973837"/>
    <n v="50"/>
    <x v="1"/>
    <s v="Inferior"/>
    <s v="Não"/>
    <x v="0"/>
    <n v="3.69925661487777E-4"/>
    <n v="3.6252714825802139E-3"/>
  </r>
  <r>
    <n v="1"/>
    <x v="1"/>
    <n v="77"/>
    <n v="2569"/>
    <x v="16"/>
    <x v="16"/>
    <n v="130"/>
    <x v="0"/>
    <n v="10"/>
    <x v="0"/>
    <n v="0.94140148838856097"/>
    <n v="1"/>
    <n v="364793.59999999899"/>
    <n v="9703817.9000000004"/>
    <x v="0"/>
    <s v="TORETE"/>
    <s v="40├ 50"/>
    <s v="Kielmeyera"/>
    <s v="FOD"/>
    <n v="41.38028520389279"/>
    <n v="51.38028520389279"/>
    <x v="0"/>
    <s v="Inferior"/>
    <s v="Não"/>
    <x v="0"/>
    <n v="2.3530218221022364E-4"/>
    <n v="1.6471152754715653E-3"/>
  </r>
  <r>
    <n v="1"/>
    <x v="1"/>
    <n v="77"/>
    <n v="2570"/>
    <x v="22"/>
    <x v="22"/>
    <n v="362"/>
    <x v="191"/>
    <n v="24"/>
    <x v="191"/>
    <n v="17.51929230452884"/>
    <n v="1"/>
    <n v="364736.5"/>
    <n v="9703725.5999999903"/>
    <x v="1"/>
    <s v="TORA"/>
    <s v="110├ 120"/>
    <s v="Hymenaea"/>
    <s v="FOD"/>
    <n v="41.38028520389279"/>
    <n v="51.38028520389279"/>
    <x v="1"/>
    <s v="Inferior"/>
    <s v="Não"/>
    <x v="1"/>
    <n v="1.824552613346541E-3"/>
    <n v="3.065248390422189E-2"/>
  </r>
  <r>
    <n v="1"/>
    <x v="1"/>
    <n v="77"/>
    <n v="2571"/>
    <x v="2"/>
    <x v="2"/>
    <n v="194"/>
    <x v="61"/>
    <n v="16"/>
    <x v="61"/>
    <n v="3.3543750453956802"/>
    <n v="1"/>
    <n v="364731"/>
    <n v="9703739.5999999903"/>
    <x v="1"/>
    <s v="TORA"/>
    <s v="60├ 70"/>
    <s v="Parkia"/>
    <s v="FOD"/>
    <n v="39.788735772973837"/>
    <n v="50"/>
    <x v="1"/>
    <s v="Inferior"/>
    <s v="Não"/>
    <x v="0"/>
    <n v="5.240137828203535E-4"/>
    <n v="5.8689543675879592E-3"/>
  </r>
  <r>
    <n v="1"/>
    <x v="1"/>
    <n v="77"/>
    <n v="2572"/>
    <x v="43"/>
    <x v="43"/>
    <n v="155"/>
    <x v="67"/>
    <n v="14"/>
    <x v="67"/>
    <n v="1.8736117788135642"/>
    <n v="1"/>
    <n v="364735.299999999"/>
    <n v="9703715.4000000004"/>
    <x v="0"/>
    <s v="TORETE"/>
    <s v="40├ 50"/>
    <s v="Terminalia"/>
    <s v="FOD"/>
    <n v="49.338032358487553"/>
    <n v="59.338032358487553"/>
    <x v="0"/>
    <s v="Inferior"/>
    <s v="Não"/>
    <x v="0"/>
    <n v="3.3450502530181188E-4"/>
    <n v="3.2781492479577561E-3"/>
  </r>
  <r>
    <n v="1"/>
    <x v="1"/>
    <n v="77"/>
    <n v="2573"/>
    <x v="5"/>
    <x v="5"/>
    <n v="147"/>
    <x v="115"/>
    <n v="16"/>
    <x v="115"/>
    <n v="1.9259403325527489"/>
    <n v="1"/>
    <n v="364720.4"/>
    <n v="9703719.1999999899"/>
    <x v="0"/>
    <s v="TORETE"/>
    <s v="40├ 50"/>
    <s v="Tachigali"/>
    <s v="FOD"/>
    <n v="39.152116000606256"/>
    <n v="50"/>
    <x v="0"/>
    <s v="Inferior"/>
    <s v="Não"/>
    <x v="1"/>
    <n v="3.0086655948998353E-4"/>
    <n v="3.3697054662878154E-3"/>
  </r>
  <r>
    <n v="1"/>
    <x v="1"/>
    <n v="77"/>
    <n v="2574"/>
    <x v="19"/>
    <x v="19"/>
    <n v="135"/>
    <x v="25"/>
    <n v="12"/>
    <x v="25"/>
    <n v="1.2182515118969126"/>
    <n v="1"/>
    <n v="364722.09999999899"/>
    <n v="9703700.0999999903"/>
    <x v="0"/>
    <s v="TORETE"/>
    <s v="40├ 50"/>
    <s v="Piptadenia"/>
    <s v="FOD"/>
    <n v="39.788735772973837"/>
    <n v="50"/>
    <x v="0"/>
    <s v="Inferior"/>
    <s v="Não"/>
    <x v="1"/>
    <n v="2.53750430223747E-4"/>
    <n v="2.1315036138794749E-3"/>
  </r>
  <r>
    <n v="1"/>
    <x v="1"/>
    <n v="78"/>
    <n v="2575"/>
    <x v="39"/>
    <x v="39"/>
    <n v="246"/>
    <x v="59"/>
    <n v="20"/>
    <x v="59"/>
    <n v="6.7419943753043974"/>
    <n v="1"/>
    <n v="364754"/>
    <n v="9703646.5999999903"/>
    <x v="3"/>
    <s v="TORA"/>
    <s v="70├ 80"/>
    <s v="Bertholletia"/>
    <s v="FOD"/>
    <n v="41.38028520389279"/>
    <n v="51.38028520389279"/>
    <x v="1"/>
    <s v="Inferior"/>
    <s v="Protegida"/>
    <x v="0"/>
    <n v="8.4257673719727181E-4"/>
    <n v="1.1796074320761804E-2"/>
  </r>
  <r>
    <n v="1"/>
    <x v="1"/>
    <n v="78"/>
    <n v="2576"/>
    <x v="29"/>
    <x v="29"/>
    <n v="493"/>
    <x v="278"/>
    <n v="22"/>
    <x v="278"/>
    <n v="29.785486317927393"/>
    <n v="1"/>
    <n v="364731"/>
    <n v="9703665.1999999899"/>
    <x v="1"/>
    <s v="TORA"/>
    <s v="150├ 160"/>
    <s v="Alexa"/>
    <s v="FOD"/>
    <n v="39.788735772973837"/>
    <n v="50"/>
    <x v="1"/>
    <s v="Inferior"/>
    <s v="Não"/>
    <x v="0"/>
    <n v="3.3840213067463099E-3"/>
    <n v="5.211392812389317E-2"/>
  </r>
  <r>
    <n v="1"/>
    <x v="1"/>
    <n v="78"/>
    <n v="2577"/>
    <x v="1"/>
    <x v="1"/>
    <n v="145"/>
    <x v="112"/>
    <n v="23"/>
    <x v="112"/>
    <n v="2.6937173061982147"/>
    <n v="3"/>
    <n v="364728.799999999"/>
    <n v="9703674"/>
    <x v="0"/>
    <s v="TORETE"/>
    <s v="40├ 50"/>
    <s v="Pouteria"/>
    <s v="FOD"/>
    <n v="39.788735772973837"/>
    <n v="50"/>
    <x v="0"/>
    <s v="Inferior"/>
    <s v="Não"/>
    <x v="0"/>
    <n v="2.927354071579853E-4"/>
    <n v="4.7130400552435623E-3"/>
  </r>
  <r>
    <n v="1"/>
    <x v="1"/>
    <n v="78"/>
    <n v="2578"/>
    <x v="2"/>
    <x v="2"/>
    <n v="178"/>
    <x v="170"/>
    <n v="15"/>
    <x v="170"/>
    <n v="2.6473992388848959"/>
    <n v="1"/>
    <n v="364730.7"/>
    <n v="9703681.9000000004"/>
    <x v="1"/>
    <s v="TORA"/>
    <s v="50├ 60"/>
    <s v="Parkia"/>
    <s v="FOD"/>
    <n v="39.788735772973837"/>
    <n v="50"/>
    <x v="1"/>
    <s v="Inferior"/>
    <s v="Não"/>
    <x v="0"/>
    <n v="4.4114286042300146E-4"/>
    <n v="4.6320000344415146E-3"/>
  </r>
  <r>
    <n v="1"/>
    <x v="1"/>
    <n v="78"/>
    <n v="2579"/>
    <x v="29"/>
    <x v="29"/>
    <n v="405"/>
    <x v="298"/>
    <n v="18"/>
    <x v="298"/>
    <n v="16.446395410608329"/>
    <n v="2"/>
    <n v="364778.4"/>
    <n v="9703687"/>
    <x v="1"/>
    <s v="TORA"/>
    <s v="120├ 130"/>
    <s v="Alexa"/>
    <s v="FOD"/>
    <n v="39.788735772973837"/>
    <n v="50"/>
    <x v="1"/>
    <s v="Inferior"/>
    <s v="Não"/>
    <x v="0"/>
    <n v="2.2837538720137246E-3"/>
    <n v="2.8775298787372925E-2"/>
  </r>
  <r>
    <n v="1"/>
    <x v="1"/>
    <n v="78"/>
    <n v="2580"/>
    <x v="30"/>
    <x v="30"/>
    <n v="232"/>
    <x v="69"/>
    <n v="17"/>
    <x v="69"/>
    <n v="5.0969816159020152"/>
    <n v="1"/>
    <n v="364741.59999999899"/>
    <n v="9703633.5"/>
    <x v="1"/>
    <s v="TORA"/>
    <s v="70├ 80"/>
    <s v="Apuleia"/>
    <s v="FOD"/>
    <n v="39.788735772973837"/>
    <n v="50"/>
    <x v="1"/>
    <s v="Inferior"/>
    <s v="Não"/>
    <x v="1"/>
    <n v="7.4940264232444247E-4"/>
    <n v="8.9178914436608657E-3"/>
  </r>
  <r>
    <n v="1"/>
    <x v="1"/>
    <n v="78"/>
    <n v="2581"/>
    <x v="39"/>
    <x v="39"/>
    <n v="415"/>
    <x v="123"/>
    <n v="22"/>
    <x v="123"/>
    <n v="21.106054256981288"/>
    <n v="1"/>
    <n v="364755.799999999"/>
    <n v="9703654.4000000004"/>
    <x v="3"/>
    <s v="TORA"/>
    <s v="130├ 140"/>
    <s v="Bertholletia"/>
    <s v="FOD"/>
    <n v="41.38028520389279"/>
    <n v="51.38028520389279"/>
    <x v="1"/>
    <s v="Inferior"/>
    <s v="Protegida"/>
    <x v="0"/>
    <n v="2.3979241616068499E-3"/>
    <n v="3.6928032088745483E-2"/>
  </r>
  <r>
    <n v="1"/>
    <x v="1"/>
    <n v="78"/>
    <n v="2582"/>
    <x v="31"/>
    <x v="31"/>
    <n v="180"/>
    <x v="22"/>
    <n v="13"/>
    <x v="22"/>
    <n v="2.346262171060721"/>
    <n v="1"/>
    <n v="364757.9"/>
    <n v="9703684.3000000007"/>
    <x v="1"/>
    <s v="TORA"/>
    <s v="50├ 60"/>
    <s v="Sterculia"/>
    <s v="FOD"/>
    <n v="38.833806114422465"/>
    <n v="50"/>
    <x v="1"/>
    <s v="Inferior"/>
    <s v="Não"/>
    <x v="0"/>
    <n v="4.5111187595332813E-4"/>
    <n v="4.1051180711752858E-3"/>
  </r>
  <r>
    <n v="1"/>
    <x v="1"/>
    <n v="78"/>
    <n v="2583"/>
    <x v="13"/>
    <x v="13"/>
    <n v="277"/>
    <x v="281"/>
    <n v="23"/>
    <x v="281"/>
    <n v="9.8304987009409199"/>
    <n v="1"/>
    <n v="364768.09999999899"/>
    <n v="9703667.5999999903"/>
    <x v="1"/>
    <s v="TORA"/>
    <s v="80├ 90"/>
    <s v="Handroanthus"/>
    <s v="FOD"/>
    <n v="49.656342244671343"/>
    <n v="70"/>
    <x v="1"/>
    <s v="Inferior"/>
    <s v="Vulneravel"/>
    <x v="0"/>
    <n v="1.0683136768525592E-3"/>
    <n v="1.71998501973262E-2"/>
  </r>
  <r>
    <n v="1"/>
    <x v="1"/>
    <n v="78"/>
    <n v="2584"/>
    <x v="1"/>
    <x v="1"/>
    <n v="177"/>
    <x v="54"/>
    <n v="15"/>
    <x v="54"/>
    <n v="2.6177367363661448"/>
    <n v="1"/>
    <n v="364807.09999999899"/>
    <n v="9703772.9000000004"/>
    <x v="1"/>
    <s v="TORA"/>
    <s v="50├ 60"/>
    <s v="Pouteria"/>
    <s v="FOD"/>
    <n v="39.788735772973837"/>
    <n v="50"/>
    <x v="1"/>
    <s v="Inferior"/>
    <s v="Não"/>
    <x v="0"/>
    <n v="4.3620012227598201E-4"/>
    <n v="4.580101283897812E-3"/>
  </r>
  <r>
    <n v="1"/>
    <x v="1"/>
    <n v="78"/>
    <n v="2585"/>
    <x v="72"/>
    <x v="72"/>
    <n v="315"/>
    <x v="133"/>
    <n v="15"/>
    <x v="133"/>
    <n v="8.29087834485399"/>
    <n v="1"/>
    <n v="364809.2"/>
    <n v="9703839.4000000004"/>
    <x v="1"/>
    <s v="TORA"/>
    <s v="100├ 110"/>
    <s v="Goupia"/>
    <s v="FOD"/>
    <n v="40.107045659157627"/>
    <n v="50.107045659157627"/>
    <x v="1"/>
    <s v="Inferior"/>
    <s v="Não"/>
    <x v="1"/>
    <n v="1.3815301201070673E-3"/>
    <n v="1.4506066261124207E-2"/>
  </r>
  <r>
    <n v="1"/>
    <x v="1"/>
    <n v="78"/>
    <n v="2586"/>
    <x v="9"/>
    <x v="9"/>
    <n v="204"/>
    <x v="138"/>
    <n v="18"/>
    <x v="138"/>
    <n v="4.1727370303787588"/>
    <n v="1"/>
    <n v="364811.9"/>
    <n v="9703838.0999999903"/>
    <x v="1"/>
    <s v="TORA"/>
    <s v="60├ 70"/>
    <s v="Matisia"/>
    <s v="FOD"/>
    <n v="43.926764293363114"/>
    <n v="53.926764293363114"/>
    <x v="1"/>
    <s v="Inferior"/>
    <s v="Não"/>
    <x v="0"/>
    <n v="5.7942814289116363E-4"/>
    <n v="7.300794600428661E-3"/>
  </r>
  <r>
    <n v="1"/>
    <x v="1"/>
    <n v="78"/>
    <n v="2587"/>
    <x v="1"/>
    <x v="1"/>
    <n v="210"/>
    <x v="87"/>
    <n v="16"/>
    <x v="87"/>
    <n v="3.930490474597446"/>
    <n v="1"/>
    <n v="364834.5"/>
    <n v="9703875"/>
    <x v="1"/>
    <s v="TORA"/>
    <s v="60├ 70"/>
    <s v="Pouteria"/>
    <s v="FOD"/>
    <n v="39.788735772973837"/>
    <n v="50"/>
    <x v="1"/>
    <s v="Inferior"/>
    <s v="Não"/>
    <x v="0"/>
    <n v="6.1401338671425204E-4"/>
    <n v="6.876949931199622E-3"/>
  </r>
  <r>
    <n v="1"/>
    <x v="1"/>
    <n v="78"/>
    <n v="2588"/>
    <x v="82"/>
    <x v="82"/>
    <n v="307"/>
    <x v="226"/>
    <n v="17"/>
    <x v="226"/>
    <n v="8.9251155677234859"/>
    <n v="1"/>
    <n v="364838.09999999899"/>
    <n v="9703877.5999999903"/>
    <x v="1"/>
    <s v="TORA"/>
    <s v="90├ 100"/>
    <s v="Caryocar"/>
    <s v="FOD"/>
    <n v="41.38028520389279"/>
    <n v="51.38028520389279"/>
    <x v="1"/>
    <s v="Inferior"/>
    <s v="Não"/>
    <x v="1"/>
    <n v="1.3122482468125069E-3"/>
    <n v="1.5615754137068831E-2"/>
  </r>
  <r>
    <n v="1"/>
    <x v="1"/>
    <n v="78"/>
    <n v="2589"/>
    <x v="5"/>
    <x v="5"/>
    <n v="227"/>
    <x v="27"/>
    <n v="16"/>
    <x v="27"/>
    <n v="4.5926132350460742"/>
    <n v="1"/>
    <n v="364866.7"/>
    <n v="9703878.5"/>
    <x v="1"/>
    <s v="TORA"/>
    <s v="70├ 80"/>
    <s v="Tachigali"/>
    <s v="FOD"/>
    <n v="39.152116000606256"/>
    <n v="50"/>
    <x v="1"/>
    <s v="Inferior"/>
    <s v="Não"/>
    <x v="1"/>
    <n v="7.1744888444441493E-4"/>
    <n v="8.0354275057774472E-3"/>
  </r>
  <r>
    <n v="1"/>
    <x v="1"/>
    <n v="78"/>
    <n v="2590"/>
    <x v="5"/>
    <x v="5"/>
    <n v="200"/>
    <x v="14"/>
    <n v="17"/>
    <x v="14"/>
    <n v="3.7878876455871082"/>
    <n v="1"/>
    <n v="364858.2"/>
    <n v="9703888.0999999903"/>
    <x v="1"/>
    <s v="TORA"/>
    <s v="60├ 70"/>
    <s v="Tachigali"/>
    <s v="FOD"/>
    <n v="39.152116000606256"/>
    <n v="50"/>
    <x v="1"/>
    <s v="Inferior"/>
    <s v="Não"/>
    <x v="1"/>
    <n v="5.5692824191768894E-4"/>
    <n v="6.6274460788204983E-3"/>
  </r>
  <r>
    <n v="1"/>
    <x v="1"/>
    <n v="78"/>
    <n v="2591"/>
    <x v="5"/>
    <x v="5"/>
    <n v="264"/>
    <x v="241"/>
    <n v="16"/>
    <x v="241"/>
    <n v="6.2117792316903326"/>
    <n v="1"/>
    <n v="364855.5"/>
    <n v="9703889.3000000007"/>
    <x v="1"/>
    <s v="TORA"/>
    <s v="80├ 90"/>
    <s v="Tachigali"/>
    <s v="FOD"/>
    <n v="39.152116000606256"/>
    <n v="50"/>
    <x v="1"/>
    <s v="Inferior"/>
    <s v="Não"/>
    <x v="1"/>
    <n v="9.7039176871738133E-4"/>
    <n v="1.086838780963467E-2"/>
  </r>
  <r>
    <n v="1"/>
    <x v="1"/>
    <n v="78"/>
    <n v="2592"/>
    <x v="26"/>
    <x v="26"/>
    <n v="235"/>
    <x v="165"/>
    <n v="16"/>
    <x v="165"/>
    <n v="4.922025770059955"/>
    <n v="1"/>
    <n v="364859.09999999899"/>
    <n v="9703889.8000000007"/>
    <x v="1"/>
    <s v="TORA"/>
    <s v="70├ 80"/>
    <s v="Couratari"/>
    <s v="FOD"/>
    <n v="38.833806114422465"/>
    <n v="50"/>
    <x v="1"/>
    <s v="Inferior"/>
    <s v="Não"/>
    <x v="1"/>
    <n v="7.6890905399760946E-4"/>
    <n v="8.6117814047732243E-3"/>
  </r>
  <r>
    <n v="1"/>
    <x v="1"/>
    <n v="78"/>
    <n v="2593"/>
    <x v="46"/>
    <x v="46"/>
    <n v="222"/>
    <x v="6"/>
    <n v="20"/>
    <x v="6"/>
    <n v="5.4906545507386779"/>
    <n v="1"/>
    <n v="364871.4"/>
    <n v="9703887.4000000004"/>
    <x v="1"/>
    <s v="TORA"/>
    <s v="70├ 80"/>
    <s v="Aspidosperma"/>
    <s v="FOD"/>
    <n v="41.38028520389279"/>
    <n v="51.38028520389279"/>
    <x v="1"/>
    <s v="Inferior"/>
    <s v="Não"/>
    <x v="0"/>
    <n v="6.8619128686678451E-4"/>
    <n v="9.6066780161349827E-3"/>
  </r>
  <r>
    <n v="1"/>
    <x v="1"/>
    <n v="78"/>
    <n v="2594"/>
    <x v="23"/>
    <x v="23"/>
    <n v="303"/>
    <x v="223"/>
    <n v="18"/>
    <x v="223"/>
    <n v="9.2054693873040048"/>
    <n v="1"/>
    <n v="364884.9"/>
    <n v="9703881"/>
    <x v="1"/>
    <s v="TORA"/>
    <s v="90├ 100"/>
    <s v="Parkia"/>
    <s v="FOD"/>
    <n v="40.107045659157627"/>
    <n v="50.107045659157627"/>
    <x v="1"/>
    <s v="Inferior"/>
    <s v="Não"/>
    <x v="1"/>
    <n v="1.2782756240555279E-3"/>
    <n v="1.6106272863099649E-2"/>
  </r>
  <r>
    <n v="1"/>
    <x v="1"/>
    <n v="79"/>
    <n v="2595"/>
    <x v="6"/>
    <x v="6"/>
    <n v="186"/>
    <x v="24"/>
    <n v="14"/>
    <x v="24"/>
    <n v="2.698000961491533"/>
    <n v="2"/>
    <n v="364938.2"/>
    <n v="9703911.8000000007"/>
    <x v="1"/>
    <s v="TORA"/>
    <s v="50├ 60"/>
    <s v="Dimorphandra"/>
    <s v="FOD"/>
    <n v="39.788735772973837"/>
    <n v="50"/>
    <x v="1"/>
    <s v="Inferior"/>
    <s v="Não"/>
    <x v="0"/>
    <n v="4.8168723643460915E-4"/>
    <n v="4.7205349170591701E-3"/>
  </r>
  <r>
    <n v="1"/>
    <x v="1"/>
    <n v="79"/>
    <n v="2596"/>
    <x v="62"/>
    <x v="62"/>
    <n v="191"/>
    <x v="52"/>
    <n v="17"/>
    <x v="52"/>
    <n v="3.4546482299665828"/>
    <n v="1"/>
    <n v="364932.7"/>
    <n v="9703910"/>
    <x v="1"/>
    <s v="TORA"/>
    <s v="60├ 70"/>
    <s v="Swartzia"/>
    <s v="FOD"/>
    <n v="42.335214862444161"/>
    <n v="52.335214862444161"/>
    <x v="1"/>
    <s v="Inferior"/>
    <s v="Não"/>
    <x v="0"/>
    <n v="5.0793247983498034E-4"/>
    <n v="6.0443965100362654E-3"/>
  </r>
  <r>
    <n v="1"/>
    <x v="1"/>
    <n v="79"/>
    <n v="2597"/>
    <x v="1"/>
    <x v="1"/>
    <n v="170"/>
    <x v="12"/>
    <n v="14"/>
    <x v="12"/>
    <n v="2.2537931491243302"/>
    <n v="3"/>
    <n v="364945.4"/>
    <n v="9703904"/>
    <x v="2"/>
    <s v="TORA"/>
    <s v="50├ 60"/>
    <s v="Pouteria"/>
    <s v="FOD"/>
    <n v="39.788735772973837"/>
    <n v="50"/>
    <x v="1"/>
    <s v="Inferior"/>
    <s v="Não"/>
    <x v="0"/>
    <n v="4.0238065478553035E-4"/>
    <n v="3.9433304168981975E-3"/>
  </r>
  <r>
    <n v="1"/>
    <x v="1"/>
    <n v="79"/>
    <n v="2598"/>
    <x v="72"/>
    <x v="72"/>
    <n v="240"/>
    <x v="71"/>
    <n v="18"/>
    <x v="71"/>
    <n v="5.775414574918698"/>
    <n v="1"/>
    <n v="364875.9"/>
    <n v="9703850.5999999903"/>
    <x v="1"/>
    <s v="TORA"/>
    <s v="70├ 80"/>
    <s v="Goupia"/>
    <s v="FOD"/>
    <n v="40.107045659157627"/>
    <n v="50.107045659157627"/>
    <x v="1"/>
    <s v="Inferior"/>
    <s v="Não"/>
    <x v="1"/>
    <n v="8.0197666836147232E-4"/>
    <n v="1.010490602135455E-2"/>
  </r>
  <r>
    <n v="1"/>
    <x v="1"/>
    <n v="79"/>
    <n v="2599"/>
    <x v="72"/>
    <x v="72"/>
    <n v="522"/>
    <x v="218"/>
    <n v="18"/>
    <x v="218"/>
    <n v="27.321320573474765"/>
    <n v="1"/>
    <n v="364867.9"/>
    <n v="9703829"/>
    <x v="1"/>
    <s v="TORA"/>
    <s v="160├ 170"/>
    <s v="Goupia"/>
    <s v="FOD"/>
    <n v="40.107045659157627"/>
    <n v="50.107045659157627"/>
    <x v="1"/>
    <s v="Inferior"/>
    <s v="Não"/>
    <x v="1"/>
    <n v="3.793850876767489E-3"/>
    <n v="4.7802521047270362E-2"/>
  </r>
  <r>
    <n v="1"/>
    <x v="1"/>
    <n v="79"/>
    <n v="2600"/>
    <x v="1"/>
    <x v="1"/>
    <n v="180"/>
    <x v="22"/>
    <n v="16"/>
    <x v="22"/>
    <n v="2.887707287459349"/>
    <n v="1"/>
    <n v="364899.59999999899"/>
    <n v="9703814"/>
    <x v="1"/>
    <s v="TORA"/>
    <s v="50├ 60"/>
    <s v="Pouteria"/>
    <s v="FOD"/>
    <n v="39.788735772973837"/>
    <n v="50"/>
    <x v="1"/>
    <s v="Inferior"/>
    <s v="Não"/>
    <x v="0"/>
    <n v="4.5111187595332813E-4"/>
    <n v="5.0524530106772752E-3"/>
  </r>
  <r>
    <n v="1"/>
    <x v="1"/>
    <n v="79"/>
    <n v="2601"/>
    <x v="28"/>
    <x v="28"/>
    <n v="152"/>
    <x v="35"/>
    <n v="13"/>
    <x v="35"/>
    <n v="1.6730876913637929"/>
    <n v="1"/>
    <n v="364893.2"/>
    <n v="9703814.8000000007"/>
    <x v="0"/>
    <s v="TORETE"/>
    <s v="40├ 50"/>
    <s v="Protium"/>
    <s v="FOD"/>
    <n v="39.788735772973837"/>
    <n v="50"/>
    <x v="0"/>
    <s v="Inferior"/>
    <s v="Não"/>
    <x v="0"/>
    <n v="3.2168175253165715E-4"/>
    <n v="2.9273039480380799E-3"/>
  </r>
  <r>
    <n v="1"/>
    <x v="1"/>
    <n v="79"/>
    <n v="2602"/>
    <x v="58"/>
    <x v="58"/>
    <n v="156"/>
    <x v="136"/>
    <n v="16"/>
    <x v="136"/>
    <n v="2.168989029247244"/>
    <n v="1"/>
    <n v="364786.9"/>
    <n v="9703641.1999999899"/>
    <x v="0"/>
    <s v="TORETE"/>
    <s v="40├ 50"/>
    <s v="Eschweilera"/>
    <s v="FOD"/>
    <n v="41.38028520389279"/>
    <n v="51.38028520389279"/>
    <x v="0"/>
    <s v="Inferior"/>
    <s v="Não"/>
    <x v="0"/>
    <n v="3.3883514238272194E-4"/>
    <n v="3.7949535946864856E-3"/>
  </r>
  <r>
    <n v="1"/>
    <x v="1"/>
    <n v="79"/>
    <n v="2603"/>
    <x v="29"/>
    <x v="29"/>
    <n v="200"/>
    <x v="14"/>
    <n v="20"/>
    <x v="14"/>
    <n v="4.4563384065730682"/>
    <n v="1"/>
    <n v="364861.299999999"/>
    <n v="9703788.5"/>
    <x v="1"/>
    <s v="TORA"/>
    <s v="60├ 70"/>
    <s v="Alexa"/>
    <s v="FOD"/>
    <n v="39.788735772973837"/>
    <n v="50"/>
    <x v="1"/>
    <s v="Inferior"/>
    <s v="Não"/>
    <x v="0"/>
    <n v="5.5692824191768894E-4"/>
    <n v="7.7969953868476443E-3"/>
  </r>
  <r>
    <n v="1"/>
    <x v="1"/>
    <n v="79"/>
    <n v="2604"/>
    <x v="90"/>
    <x v="90"/>
    <n v="170"/>
    <x v="12"/>
    <n v="14"/>
    <x v="12"/>
    <n v="2.2537931491243302"/>
    <n v="1"/>
    <n v="364842.299999999"/>
    <n v="9703709.9000000004"/>
    <x v="0"/>
    <s v="TORA"/>
    <s v="50├ 60"/>
    <s v="Eschweilera"/>
    <s v="FOD"/>
    <n v="54.112680651244418"/>
    <n v="64.112680651244418"/>
    <x v="0"/>
    <s v="Inferior"/>
    <s v="Não"/>
    <x v="0"/>
    <n v="4.0238065478553035E-4"/>
    <n v="3.9433304168981975E-3"/>
  </r>
  <r>
    <n v="1"/>
    <x v="1"/>
    <n v="79"/>
    <n v="2605"/>
    <x v="72"/>
    <x v="72"/>
    <n v="200"/>
    <x v="14"/>
    <n v="11"/>
    <x v="14"/>
    <n v="2.4509861236151878"/>
    <n v="2"/>
    <n v="364876.4"/>
    <n v="9703772.9000000004"/>
    <x v="1"/>
    <s v="TORA"/>
    <s v="60├ 70"/>
    <s v="Goupia"/>
    <s v="FOD"/>
    <n v="40.107045659157627"/>
    <n v="50.107045659157627"/>
    <x v="1"/>
    <s v="Inferior"/>
    <s v="Não"/>
    <x v="1"/>
    <n v="5.5692824191768894E-4"/>
    <n v="4.2883474627662043E-3"/>
  </r>
  <r>
    <n v="1"/>
    <x v="1"/>
    <n v="79"/>
    <n v="2606"/>
    <x v="26"/>
    <x v="26"/>
    <n v="255"/>
    <x v="129"/>
    <n v="23"/>
    <x v="129"/>
    <n v="8.3309853905131472"/>
    <n v="1"/>
    <n v="364748"/>
    <n v="9703580"/>
    <x v="1"/>
    <s v="TORA"/>
    <s v="80├ 90"/>
    <s v="Couratari"/>
    <s v="FOD"/>
    <n v="38.833806114422465"/>
    <n v="50"/>
    <x v="1"/>
    <s v="Inferior"/>
    <s v="Não"/>
    <x v="1"/>
    <n v="9.053564732674432E-4"/>
    <n v="1.4576239219605835E-2"/>
  </r>
  <r>
    <n v="1"/>
    <x v="1"/>
    <n v="79"/>
    <n v="2607"/>
    <x v="26"/>
    <x v="26"/>
    <n v="300"/>
    <x v="9"/>
    <n v="22"/>
    <x v="9"/>
    <n v="11.029437556268345"/>
    <n v="2"/>
    <n v="364708.2"/>
    <n v="9703481.1999999899"/>
    <x v="1"/>
    <s v="TORA"/>
    <s v="90├ 100"/>
    <s v="Couratari"/>
    <s v="FOD"/>
    <n v="38.833806114422465"/>
    <n v="50"/>
    <x v="1"/>
    <s v="Inferior"/>
    <s v="Não"/>
    <x v="1"/>
    <n v="1.2530885443148001E-3"/>
    <n v="1.929756358244792E-2"/>
  </r>
  <r>
    <n v="1"/>
    <x v="1"/>
    <n v="80"/>
    <n v="2608"/>
    <x v="17"/>
    <x v="17"/>
    <n v="135"/>
    <x v="25"/>
    <n v="15"/>
    <x v="25"/>
    <n v="1.5228143898711408"/>
    <n v="1"/>
    <n v="364815.799999999"/>
    <n v="9703573.6999999899"/>
    <x v="0"/>
    <s v="TORETE"/>
    <s v="40├ 50"/>
    <s v="Buchenavia"/>
    <s v="FOD"/>
    <n v="41.38028520389279"/>
    <n v="51.38028520389279"/>
    <x v="0"/>
    <s v="Inferior"/>
    <s v="Não"/>
    <x v="0"/>
    <n v="2.53750430223747E-4"/>
    <n v="2.6643795173493436E-3"/>
  </r>
  <r>
    <n v="1"/>
    <x v="1"/>
    <n v="80"/>
    <n v="2609"/>
    <x v="31"/>
    <x v="31"/>
    <n v="170"/>
    <x v="12"/>
    <n v="14"/>
    <x v="12"/>
    <n v="2.2537931491243302"/>
    <n v="1"/>
    <n v="364877.4"/>
    <n v="9703667.5"/>
    <x v="1"/>
    <s v="TORA"/>
    <s v="50├ 60"/>
    <s v="Sterculia"/>
    <s v="FOD"/>
    <n v="38.833806114422465"/>
    <n v="50"/>
    <x v="1"/>
    <s v="Inferior"/>
    <s v="Não"/>
    <x v="0"/>
    <n v="4.0238065478553035E-4"/>
    <n v="3.9433304168981975E-3"/>
  </r>
  <r>
    <n v="1"/>
    <x v="1"/>
    <n v="80"/>
    <n v="2610"/>
    <x v="45"/>
    <x v="45"/>
    <n v="328"/>
    <x v="247"/>
    <n v="18"/>
    <x v="247"/>
    <n v="10.787191000487036"/>
    <n v="1"/>
    <n v="364937"/>
    <n v="9703835.4000000004"/>
    <x v="1"/>
    <s v="TORA"/>
    <s v="100├ 110"/>
    <s v="Mezilaurus"/>
    <s v="FOD"/>
    <n v="41.38028520389279"/>
    <n v="51.38028520389279"/>
    <x v="1"/>
    <s v="Inferior"/>
    <s v="Não"/>
    <x v="0"/>
    <n v="1.4979141994618168E-3"/>
    <n v="1.8873718913218887E-2"/>
  </r>
  <r>
    <n v="1"/>
    <x v="1"/>
    <n v="80"/>
    <n v="2611"/>
    <x v="5"/>
    <x v="5"/>
    <n v="182"/>
    <x v="97"/>
    <n v="13"/>
    <x v="97"/>
    <n v="2.3986909924140529"/>
    <n v="2"/>
    <n v="364936.7"/>
    <n v="9703852.0999999903"/>
    <x v="1"/>
    <s v="TORA"/>
    <s v="50├ 60"/>
    <s v="Tachigali"/>
    <s v="FOD"/>
    <n v="39.152116000606256"/>
    <n v="50"/>
    <x v="1"/>
    <s v="Inferior"/>
    <s v="Não"/>
    <x v="1"/>
    <n v="4.6119227713203821E-4"/>
    <n v="4.196849721901548E-3"/>
  </r>
  <r>
    <n v="1"/>
    <x v="1"/>
    <n v="80"/>
    <n v="2612"/>
    <x v="63"/>
    <x v="63"/>
    <n v="194"/>
    <x v="61"/>
    <n v="13"/>
    <x v="61"/>
    <n v="2.7254297243839902"/>
    <n v="1"/>
    <n v="364934.5"/>
    <n v="9703858.4000000004"/>
    <x v="1"/>
    <s v="TORA"/>
    <s v="60├ 70"/>
    <s v="Ocotea"/>
    <s v="FOD"/>
    <n v="39.470425886790046"/>
    <n v="50"/>
    <x v="1"/>
    <s v="Inferior"/>
    <s v="Não"/>
    <x v="1"/>
    <n v="5.240137828203535E-4"/>
    <n v="4.7685254236652166E-3"/>
  </r>
  <r>
    <n v="1"/>
    <x v="1"/>
    <n v="80"/>
    <n v="2613"/>
    <x v="8"/>
    <x v="8"/>
    <n v="243"/>
    <x v="105"/>
    <n v="20"/>
    <x v="105"/>
    <n v="6.5785581642433293"/>
    <n v="1"/>
    <n v="364936.799999999"/>
    <n v="9703865"/>
    <x v="1"/>
    <s v="TORA"/>
    <s v="70├ 80"/>
    <s v="Licania"/>
    <s v="FOD"/>
    <n v="41.38028520389279"/>
    <n v="51.38028520389279"/>
    <x v="1"/>
    <s v="Inferior"/>
    <s v="Não"/>
    <x v="0"/>
    <n v="8.2215139392494054E-4"/>
    <n v="1.1510119514949166E-2"/>
  </r>
  <r>
    <n v="1"/>
    <x v="1"/>
    <n v="80"/>
    <n v="2614"/>
    <x v="6"/>
    <x v="6"/>
    <n v="274"/>
    <x v="290"/>
    <n v="11"/>
    <x v="290"/>
    <n v="4.6002558554133461"/>
    <n v="3"/>
    <n v="364978"/>
    <n v="9703849.0999999903"/>
    <x v="2"/>
    <s v="TORA"/>
    <s v="80├ 90"/>
    <s v="Dimorphandra"/>
    <s v="FOD"/>
    <n v="39.788735772973837"/>
    <n v="50"/>
    <x v="1"/>
    <s v="Inferior"/>
    <s v="Não"/>
    <x v="0"/>
    <n v="1.0452986172553105E-3"/>
    <n v="8.0487993528658899E-3"/>
  </r>
  <r>
    <n v="1"/>
    <x v="1"/>
    <n v="80"/>
    <n v="2615"/>
    <x v="72"/>
    <x v="72"/>
    <n v="285"/>
    <x v="160"/>
    <n v="16"/>
    <x v="160"/>
    <n v="7.2393217414779514"/>
    <n v="1"/>
    <n v="364981.2"/>
    <n v="9703851"/>
    <x v="1"/>
    <s v="TORA"/>
    <s v="90├ 100"/>
    <s v="Goupia"/>
    <s v="FOD"/>
    <n v="40.107045659157627"/>
    <n v="50.107045659157627"/>
    <x v="1"/>
    <s v="Inferior"/>
    <s v="Não"/>
    <x v="1"/>
    <n v="1.1309124112441073E-3"/>
    <n v="1.2666219005934001E-2"/>
  </r>
  <r>
    <n v="1"/>
    <x v="1"/>
    <n v="80"/>
    <n v="2616"/>
    <x v="1"/>
    <x v="1"/>
    <n v="160"/>
    <x v="1"/>
    <n v="15"/>
    <x v="1"/>
    <n v="2.1390424351550736"/>
    <n v="1"/>
    <n v="364989.09999999899"/>
    <n v="9703866"/>
    <x v="1"/>
    <s v="TORA"/>
    <s v="50├ 60"/>
    <s v="Pouteria"/>
    <s v="FOD"/>
    <n v="39.788735772973837"/>
    <n v="50"/>
    <x v="1"/>
    <s v="Inferior"/>
    <s v="Não"/>
    <x v="0"/>
    <n v="3.5643407482732108E-4"/>
    <n v="3.7425577856868707E-3"/>
  </r>
  <r>
    <n v="1"/>
    <x v="1"/>
    <n v="80"/>
    <n v="2617"/>
    <x v="19"/>
    <x v="19"/>
    <n v="159"/>
    <x v="284"/>
    <n v="13"/>
    <x v="284"/>
    <n v="1.8307362329193242"/>
    <n v="1"/>
    <n v="364991.4"/>
    <n v="9703870.5"/>
    <x v="1"/>
    <s v="TORA"/>
    <s v="50├ 60"/>
    <s v="Piptadenia"/>
    <s v="FOD"/>
    <n v="39.788735772973837"/>
    <n v="50"/>
    <x v="1"/>
    <s v="Inferior"/>
    <s v="Não"/>
    <x v="1"/>
    <n v="3.5199257209802751E-4"/>
    <n v="3.2031324060920502E-3"/>
  </r>
  <r>
    <n v="1"/>
    <x v="1"/>
    <n v="80"/>
    <n v="2618"/>
    <x v="72"/>
    <x v="72"/>
    <n v="180"/>
    <x v="22"/>
    <n v="15"/>
    <x v="22"/>
    <n v="2.7072255819931397"/>
    <n v="1"/>
    <n v="364990.09999999899"/>
    <n v="9703874.4000000004"/>
    <x v="1"/>
    <s v="TORA"/>
    <s v="50├ 60"/>
    <s v="Goupia"/>
    <s v="FOD"/>
    <n v="40.107045659157627"/>
    <n v="50.107045659157627"/>
    <x v="1"/>
    <s v="Inferior"/>
    <s v="Não"/>
    <x v="1"/>
    <n v="4.5111187595332813E-4"/>
    <n v="4.7366746975099454E-3"/>
  </r>
  <r>
    <n v="1"/>
    <x v="1"/>
    <n v="80"/>
    <n v="2619"/>
    <x v="27"/>
    <x v="27"/>
    <n v="320"/>
    <x v="57"/>
    <n v="22"/>
    <x v="57"/>
    <n v="12.549048952909766"/>
    <n v="1"/>
    <n v="364980.09999999899"/>
    <n v="9703881.3000000007"/>
    <x v="1"/>
    <s v="TORA"/>
    <s v="100├ 110"/>
    <s v="Parahancornia"/>
    <s v="FOD"/>
    <n v="39.788735772973837"/>
    <n v="50"/>
    <x v="1"/>
    <s v="Inferior"/>
    <s v="Não"/>
    <x v="0"/>
    <n v="1.4257362993092843E-3"/>
    <n v="2.1956339009362977E-2"/>
  </r>
  <r>
    <n v="1"/>
    <x v="1"/>
    <n v="80"/>
    <n v="2620"/>
    <x v="1"/>
    <x v="1"/>
    <n v="187"/>
    <x v="63"/>
    <n v="16"/>
    <x v="63"/>
    <n v="3.1166739547890727"/>
    <n v="1"/>
    <n v="364977.4"/>
    <n v="9703882.5999999903"/>
    <x v="1"/>
    <s v="TORA"/>
    <s v="50├ 60"/>
    <s v="Pouteria"/>
    <s v="FOD"/>
    <n v="39.788735772973837"/>
    <n v="50"/>
    <x v="1"/>
    <s v="Inferior"/>
    <s v="Não"/>
    <x v="0"/>
    <n v="4.8688059229049158E-4"/>
    <n v="5.4530626336535054E-3"/>
  </r>
  <r>
    <n v="1"/>
    <x v="1"/>
    <n v="80"/>
    <n v="2621"/>
    <x v="5"/>
    <x v="5"/>
    <n v="172"/>
    <x v="58"/>
    <n v="14"/>
    <x v="58"/>
    <n v="2.3071355198510095"/>
    <n v="1"/>
    <n v="364981.5"/>
    <n v="9703884"/>
    <x v="1"/>
    <s v="TORA"/>
    <s v="50├ 60"/>
    <s v="Tachigali"/>
    <s v="FOD"/>
    <n v="39.152116000606256"/>
    <n v="50"/>
    <x v="1"/>
    <s v="Inferior"/>
    <s v="Não"/>
    <x v="1"/>
    <n v="4.1190412772232278E-4"/>
    <n v="4.036660451678763E-3"/>
  </r>
  <r>
    <n v="1"/>
    <x v="1"/>
    <n v="80"/>
    <n v="2622"/>
    <x v="1"/>
    <x v="1"/>
    <n v="130"/>
    <x v="0"/>
    <n v="13"/>
    <x v="0"/>
    <n v="1.2238219349051291"/>
    <n v="1"/>
    <n v="364975.2"/>
    <n v="9703887"/>
    <x v="0"/>
    <s v="TORETE"/>
    <s v="40├ 50"/>
    <s v="Pouteria"/>
    <s v="FOD"/>
    <n v="39.788735772973837"/>
    <n v="50"/>
    <x v="0"/>
    <s v="Inferior"/>
    <s v="Não"/>
    <x v="0"/>
    <n v="2.3530218221022364E-4"/>
    <n v="2.1412498581130346E-3"/>
  </r>
  <r>
    <n v="1"/>
    <x v="1"/>
    <n v="80"/>
    <n v="2623"/>
    <x v="10"/>
    <x v="10"/>
    <n v="210"/>
    <x v="87"/>
    <n v="22"/>
    <x v="87"/>
    <n v="5.4044244025714887"/>
    <n v="1"/>
    <n v="364970.7"/>
    <n v="9703889.0999999903"/>
    <x v="4"/>
    <s v="TORA"/>
    <s v="60├ 70"/>
    <s v="Astronium"/>
    <s v="FOD"/>
    <n v="40.107045659157627"/>
    <n v="50.107045659157627"/>
    <x v="1"/>
    <s v="Inferior"/>
    <s v="Não"/>
    <x v="1"/>
    <n v="6.1401338671425204E-4"/>
    <n v="9.4558061553994804E-3"/>
  </r>
  <r>
    <n v="1"/>
    <x v="1"/>
    <n v="80"/>
    <n v="2624"/>
    <x v="72"/>
    <x v="72"/>
    <n v="154"/>
    <x v="111"/>
    <n v="13"/>
    <x v="111"/>
    <n v="1.7174059768171621"/>
    <n v="1"/>
    <n v="364966.09999999899"/>
    <n v="9703891.1999999899"/>
    <x v="0"/>
    <s v="TORETE"/>
    <s v="40├ 50"/>
    <s v="Goupia"/>
    <s v="FOD"/>
    <n v="40.107045659157627"/>
    <n v="50.107045659157627"/>
    <x v="0"/>
    <s v="Inferior"/>
    <s v="Não"/>
    <x v="1"/>
    <n v="3.3020275463299778E-4"/>
    <n v="3.0048450671602799E-3"/>
  </r>
  <r>
    <n v="1"/>
    <x v="1"/>
    <n v="80"/>
    <n v="2625"/>
    <x v="72"/>
    <x v="72"/>
    <n v="260"/>
    <x v="159"/>
    <n v="16"/>
    <x v="159"/>
    <n v="6.0249695256867897"/>
    <n v="2"/>
    <n v="364959.799999999"/>
    <n v="9703896.4000000004"/>
    <x v="1"/>
    <s v="TORA"/>
    <s v="80├ 90"/>
    <s v="Goupia"/>
    <s v="FOD"/>
    <n v="40.107045659157627"/>
    <n v="50.107045659157627"/>
    <x v="1"/>
    <s v="Inferior"/>
    <s v="Não"/>
    <x v="1"/>
    <n v="9.4120872884089456E-4"/>
    <n v="1.0541537763018017E-2"/>
  </r>
  <r>
    <n v="1"/>
    <x v="1"/>
    <n v="80"/>
    <n v="2626"/>
    <x v="5"/>
    <x v="5"/>
    <n v="187"/>
    <x v="63"/>
    <n v="17"/>
    <x v="63"/>
    <n v="3.3114660769633897"/>
    <n v="1"/>
    <n v="364987.5"/>
    <n v="9703888.9000000004"/>
    <x v="1"/>
    <s v="TORA"/>
    <s v="50├ 60"/>
    <s v="Tachigali"/>
    <s v="FOD"/>
    <n v="39.152116000606256"/>
    <n v="50"/>
    <x v="1"/>
    <s v="Inferior"/>
    <s v="Não"/>
    <x v="1"/>
    <n v="4.8688059229049158E-4"/>
    <n v="5.7938790482568499E-3"/>
  </r>
  <r>
    <n v="1"/>
    <x v="1"/>
    <n v="80"/>
    <n v="2627"/>
    <x v="72"/>
    <x v="72"/>
    <n v="150"/>
    <x v="37"/>
    <n v="12"/>
    <x v="37"/>
    <n v="1.5040142122184108"/>
    <n v="1"/>
    <n v="364997.9"/>
    <n v="9703889.5"/>
    <x v="0"/>
    <s v="TORETE"/>
    <s v="40├ 50"/>
    <s v="Goupia"/>
    <s v="FOD"/>
    <n v="40.107045659157627"/>
    <n v="50.107045659157627"/>
    <x v="0"/>
    <s v="Inferior"/>
    <s v="Não"/>
    <x v="1"/>
    <n v="3.1327213607870003E-4"/>
    <n v="2.6314859430610804E-3"/>
  </r>
  <r>
    <n v="1"/>
    <x v="1"/>
    <n v="80"/>
    <n v="2628"/>
    <x v="19"/>
    <x v="19"/>
    <n v="432"/>
    <x v="142"/>
    <n v="18"/>
    <x v="142"/>
    <n v="18.712343222736578"/>
    <n v="1"/>
    <n v="364958.9"/>
    <n v="9703907.1999999899"/>
    <x v="1"/>
    <s v="TORA"/>
    <s v="130├ 140"/>
    <s v="Piptadenia"/>
    <s v="FOD"/>
    <n v="39.788735772973837"/>
    <n v="50"/>
    <x v="1"/>
    <s v="Inferior"/>
    <s v="Não"/>
    <x v="1"/>
    <n v="2.5984044054911696E-3"/>
    <n v="3.2739895509188738E-2"/>
  </r>
  <r>
    <n v="1"/>
    <x v="1"/>
    <n v="80"/>
    <n v="2629"/>
    <x v="1"/>
    <x v="1"/>
    <n v="167"/>
    <x v="102"/>
    <n v="15"/>
    <x v="102"/>
    <n v="2.3303029091421816"/>
    <n v="1"/>
    <n v="364962.09999999899"/>
    <n v="9703911.1999999899"/>
    <x v="1"/>
    <s v="TORA"/>
    <s v="50├ 60"/>
    <s v="Pouteria"/>
    <s v="FOD"/>
    <n v="39.788735772973837"/>
    <n v="50"/>
    <x v="1"/>
    <s v="Inferior"/>
    <s v="Não"/>
    <x v="0"/>
    <n v="3.8830429347106078E-4"/>
    <n v="4.0771950814461385E-3"/>
  </r>
  <r>
    <n v="1"/>
    <x v="1"/>
    <n v="80"/>
    <n v="2630"/>
    <x v="26"/>
    <x v="26"/>
    <n v="200"/>
    <x v="14"/>
    <n v="19"/>
    <x v="14"/>
    <n v="4.233521486244415"/>
    <n v="1"/>
    <n v="364971.299999999"/>
    <n v="9703907.5999999903"/>
    <x v="1"/>
    <s v="TORA"/>
    <s v="60├ 70"/>
    <s v="Couratari"/>
    <s v="FOD"/>
    <n v="38.833806114422465"/>
    <n v="50"/>
    <x v="1"/>
    <s v="Inferior"/>
    <s v="Não"/>
    <x v="1"/>
    <n v="5.5692824191768894E-4"/>
    <n v="7.4071456175052626E-3"/>
  </r>
  <r>
    <n v="1"/>
    <x v="1"/>
    <n v="80"/>
    <n v="2631"/>
    <x v="72"/>
    <x v="72"/>
    <n v="233"/>
    <x v="81"/>
    <n v="13"/>
    <x v="81"/>
    <n v="3.9313650310097379"/>
    <n v="1"/>
    <n v="364998.40000000002"/>
    <n v="9703894.8000000007"/>
    <x v="1"/>
    <s v="TORA"/>
    <s v="70├ 80"/>
    <s v="Goupia"/>
    <s v="FOD"/>
    <n v="40.107045659157627"/>
    <n v="50.107045659157627"/>
    <x v="1"/>
    <s v="Inferior"/>
    <s v="Não"/>
    <x v="1"/>
    <n v="7.5587693313673558E-4"/>
    <n v="6.878480091544294E-3"/>
  </r>
  <r>
    <n v="1"/>
    <x v="1"/>
    <n v="80"/>
    <n v="2632"/>
    <x v="19"/>
    <x v="19"/>
    <n v="135"/>
    <x v="25"/>
    <n v="12"/>
    <x v="25"/>
    <n v="1.2182515118969126"/>
    <n v="1"/>
    <n v="365002.9"/>
    <n v="9703892.5999999903"/>
    <x v="0"/>
    <s v="TORETE"/>
    <s v="40├ 50"/>
    <s v="Piptadenia"/>
    <s v="FOD"/>
    <n v="39.788735772973837"/>
    <n v="50"/>
    <x v="0"/>
    <s v="Inferior"/>
    <s v="Não"/>
    <x v="1"/>
    <n v="2.53750430223747E-4"/>
    <n v="2.1315036138794749E-3"/>
  </r>
  <r>
    <n v="1"/>
    <x v="1"/>
    <n v="80"/>
    <n v="2633"/>
    <x v="77"/>
    <x v="77"/>
    <n v="430"/>
    <x v="72"/>
    <n v="23"/>
    <x v="72"/>
    <n v="23.689337927041617"/>
    <n v="1"/>
    <n v="365005.2"/>
    <n v="9703897.0999999903"/>
    <x v="1"/>
    <s v="TORA"/>
    <s v="130├ 140"/>
    <s v="Vatairea"/>
    <s v="FOD"/>
    <n v="50.929581789406512"/>
    <n v="60.929581789406512"/>
    <x v="1"/>
    <s v="Inferior"/>
    <s v="Não"/>
    <x v="0"/>
    <n v="2.574400798264518E-3"/>
    <n v="4.1447852852058736E-2"/>
  </r>
  <r>
    <n v="1"/>
    <x v="1"/>
    <n v="80"/>
    <n v="2634"/>
    <x v="5"/>
    <x v="5"/>
    <n v="175"/>
    <x v="13"/>
    <n v="16"/>
    <x v="13"/>
    <n v="2.7295072740260053"/>
    <n v="1"/>
    <n v="365006.59999999899"/>
    <n v="9703899.6999999899"/>
    <x v="1"/>
    <s v="TORA"/>
    <s v="50├ 60"/>
    <s v="Tachigali"/>
    <s v="FOD"/>
    <n v="39.152116000606256"/>
    <n v="50"/>
    <x v="1"/>
    <s v="Inferior"/>
    <s v="Não"/>
    <x v="1"/>
    <n v="4.2639818521823071E-4"/>
    <n v="4.7756596744441835E-3"/>
  </r>
  <r>
    <n v="1"/>
    <x v="1"/>
    <n v="80"/>
    <n v="2635"/>
    <x v="1"/>
    <x v="1"/>
    <n v="209"/>
    <x v="140"/>
    <n v="18"/>
    <x v="140"/>
    <n v="4.3797896535941607"/>
    <n v="1"/>
    <n v="365007.59999999899"/>
    <n v="9703901.5"/>
    <x v="1"/>
    <s v="TORA"/>
    <s v="60├ 70"/>
    <s v="Pouteria"/>
    <s v="FOD"/>
    <n v="39.788735772973837"/>
    <n v="50"/>
    <x v="1"/>
    <s v="Inferior"/>
    <s v="Não"/>
    <x v="0"/>
    <n v="6.0817956338016449E-4"/>
    <n v="7.6630624985900711E-3"/>
  </r>
  <r>
    <n v="1"/>
    <x v="1"/>
    <n v="80"/>
    <n v="2636"/>
    <x v="4"/>
    <x v="4"/>
    <n v="183"/>
    <x v="127"/>
    <n v="16"/>
    <x v="127"/>
    <n v="2.9847663379545102"/>
    <n v="1"/>
    <n v="365008"/>
    <n v="9703902.4000000004"/>
    <x v="1"/>
    <s v="TORA"/>
    <s v="50├ 60"/>
    <s v="Dialium"/>
    <s v="FOD"/>
    <n v="42.335214862444161"/>
    <n v="52.335214862444161"/>
    <x v="1"/>
    <s v="Inferior"/>
    <s v="Não"/>
    <x v="0"/>
    <n v="4.6627424733953712E-4"/>
    <n v="5.2222715702028161E-3"/>
  </r>
  <r>
    <n v="1"/>
    <x v="1"/>
    <n v="80"/>
    <n v="2637"/>
    <x v="89"/>
    <x v="89"/>
    <n v="150"/>
    <x v="37"/>
    <n v="11"/>
    <x v="37"/>
    <n v="1.3786796945335431"/>
    <n v="1"/>
    <n v="365004"/>
    <n v="9703905.4000000004"/>
    <x v="0"/>
    <s v="TORETE"/>
    <s v="40├ 50"/>
    <s v="Sacoglottis"/>
    <s v="FOD"/>
    <n v="47.7464829275686"/>
    <n v="57.7464829275686"/>
    <x v="0"/>
    <s v="Inferior"/>
    <s v="Não"/>
    <x v="0"/>
    <n v="3.1327213607870003E-4"/>
    <n v="2.41219544780599E-3"/>
  </r>
  <r>
    <n v="1"/>
    <x v="1"/>
    <n v="80"/>
    <n v="2638"/>
    <x v="27"/>
    <x v="27"/>
    <n v="315"/>
    <x v="133"/>
    <n v="22"/>
    <x v="133"/>
    <n v="12.159954905785852"/>
    <n v="1"/>
    <n v="364985.4"/>
    <n v="9703917.5"/>
    <x v="1"/>
    <s v="TORA"/>
    <s v="100├ 110"/>
    <s v="Parahancornia"/>
    <s v="FOD"/>
    <n v="39.788735772973837"/>
    <n v="50"/>
    <x v="1"/>
    <s v="Inferior"/>
    <s v="Não"/>
    <x v="0"/>
    <n v="1.3815301201070673E-3"/>
    <n v="2.1275563849648838E-2"/>
  </r>
  <r>
    <n v="1"/>
    <x v="1"/>
    <n v="80"/>
    <n v="2639"/>
    <x v="5"/>
    <x v="5"/>
    <n v="164"/>
    <x v="251"/>
    <n v="13"/>
    <x v="251"/>
    <n v="1.9476872639768259"/>
    <n v="1"/>
    <n v="364991.799999999"/>
    <n v="9703914.5"/>
    <x v="1"/>
    <s v="TORA"/>
    <s v="50├ 60"/>
    <s v="Tachigali"/>
    <s v="FOD"/>
    <n v="39.152116000606256"/>
    <n v="50"/>
    <x v="1"/>
    <s v="Inferior"/>
    <s v="Não"/>
    <x v="1"/>
    <n v="3.744785498654542E-4"/>
    <n v="3.4077548037756327E-3"/>
  </r>
  <r>
    <n v="1"/>
    <x v="1"/>
    <n v="80"/>
    <n v="2640"/>
    <x v="9"/>
    <x v="9"/>
    <n v="243"/>
    <x v="105"/>
    <n v="16"/>
    <x v="105"/>
    <n v="5.262846531394664"/>
    <n v="2"/>
    <n v="364998.09999999899"/>
    <n v="9703911.5"/>
    <x v="1"/>
    <s v="TORA"/>
    <s v="70├ 80"/>
    <s v="Matisia"/>
    <s v="FOD"/>
    <n v="43.926764293363114"/>
    <n v="53.926764293363114"/>
    <x v="1"/>
    <s v="Inferior"/>
    <s v="Não"/>
    <x v="0"/>
    <n v="8.2215139392494054E-4"/>
    <n v="9.2080956119593334E-3"/>
  </r>
  <r>
    <n v="1"/>
    <x v="1"/>
    <n v="80"/>
    <n v="2641"/>
    <x v="23"/>
    <x v="23"/>
    <n v="235"/>
    <x v="165"/>
    <n v="17"/>
    <x v="165"/>
    <n v="5.2296523806887025"/>
    <n v="1"/>
    <n v="365009.9"/>
    <n v="9703905.9000000004"/>
    <x v="1"/>
    <s v="TORA"/>
    <s v="70├ 80"/>
    <s v="Parkia"/>
    <s v="FOD"/>
    <n v="40.107045659157627"/>
    <n v="50.107045659157627"/>
    <x v="1"/>
    <s v="Inferior"/>
    <s v="Não"/>
    <x v="1"/>
    <n v="7.6890905399760946E-4"/>
    <n v="9.1500177425715527E-3"/>
  </r>
  <r>
    <n v="1"/>
    <x v="1"/>
    <n v="80"/>
    <n v="2642"/>
    <x v="3"/>
    <x v="3"/>
    <n v="200"/>
    <x v="14"/>
    <n v="9"/>
    <x v="14"/>
    <n v="2.0053522829578809"/>
    <n v="3"/>
    <n v="365005.4"/>
    <n v="9703912.5"/>
    <x v="2"/>
    <s v="TORA"/>
    <s v="60├ 70"/>
    <s v="Inga"/>
    <s v="FOD"/>
    <n v="41.38028520389279"/>
    <n v="51.38028520389279"/>
    <x v="1"/>
    <s v="Inferior"/>
    <s v="Não"/>
    <x v="0"/>
    <n v="5.5692824191768894E-4"/>
    <n v="3.5086479240814404E-3"/>
  </r>
  <r>
    <n v="1"/>
    <x v="1"/>
    <n v="81"/>
    <n v="2643"/>
    <x v="1"/>
    <x v="1"/>
    <n v="138"/>
    <x v="210"/>
    <n v="13"/>
    <x v="210"/>
    <n v="1.3790807649901347"/>
    <n v="1"/>
    <n v="365066.799999999"/>
    <n v="9703930.6999999899"/>
    <x v="0"/>
    <s v="TORETE"/>
    <s v="40├ 50"/>
    <s v="Pouteria"/>
    <s v="FOD"/>
    <n v="39.788735772973837"/>
    <n v="50"/>
    <x v="0"/>
    <s v="Inferior"/>
    <s v="Não"/>
    <x v="0"/>
    <n v="2.651535359770117E-4"/>
    <n v="2.4128971773908063E-3"/>
  </r>
  <r>
    <n v="1"/>
    <x v="1"/>
    <n v="81"/>
    <n v="2644"/>
    <x v="5"/>
    <x v="5"/>
    <n v="125"/>
    <x v="2"/>
    <n v="12"/>
    <x v="2"/>
    <n v="1.0444543140405633"/>
    <n v="2"/>
    <n v="365055"/>
    <n v="9703929.5999999903"/>
    <x v="0"/>
    <s v="TORETE"/>
    <s v="30├ 40"/>
    <s v="Tachigali"/>
    <s v="FOD"/>
    <n v="39.152116000606256"/>
    <n v="50"/>
    <x v="0"/>
    <s v="Inferior"/>
    <s v="Não"/>
    <x v="1"/>
    <n v="2.175500944990973E-4"/>
    <n v="1.8274207937924174E-3"/>
  </r>
  <r>
    <n v="1"/>
    <x v="1"/>
    <n v="81"/>
    <n v="2645"/>
    <x v="72"/>
    <x v="72"/>
    <n v="170"/>
    <x v="12"/>
    <n v="15"/>
    <x v="12"/>
    <n v="2.4147783740617825"/>
    <n v="2"/>
    <n v="365041.4"/>
    <n v="9703933.8000000007"/>
    <x v="1"/>
    <s v="TORA"/>
    <s v="50├ 60"/>
    <s v="Goupia"/>
    <s v="FOD"/>
    <n v="40.107045659157627"/>
    <n v="50.107045659157627"/>
    <x v="1"/>
    <s v="Inferior"/>
    <s v="Não"/>
    <x v="1"/>
    <n v="4.0238065478553035E-4"/>
    <n v="4.2249968752480693E-3"/>
  </r>
  <r>
    <n v="1"/>
    <x v="1"/>
    <n v="81"/>
    <n v="2646"/>
    <x v="77"/>
    <x v="77"/>
    <n v="248"/>
    <x v="117"/>
    <n v="19"/>
    <x v="117"/>
    <n v="6.5094626372494142"/>
    <n v="1"/>
    <n v="365060.799999999"/>
    <n v="9703919.0999999903"/>
    <x v="1"/>
    <s v="TORA"/>
    <s v="70├ 80"/>
    <s v="Vatairea"/>
    <s v="FOD"/>
    <n v="50.929581789406512"/>
    <n v="60.929581789406512"/>
    <x v="1"/>
    <s v="Inferior"/>
    <s v="Não"/>
    <x v="0"/>
    <n v="8.5633286477263882E-4"/>
    <n v="1.1389227101476095E-2"/>
  </r>
  <r>
    <n v="1"/>
    <x v="1"/>
    <n v="81"/>
    <n v="2647"/>
    <x v="18"/>
    <x v="18"/>
    <n v="140"/>
    <x v="36"/>
    <n v="11"/>
    <x v="36"/>
    <n v="1.200983200571442"/>
    <n v="3"/>
    <n v="365065.7"/>
    <n v="9703911.3000000007"/>
    <x v="0"/>
    <s v="TORETE"/>
    <s v="40├ 50"/>
    <s v="Coutarea"/>
    <s v="FOD"/>
    <n v="40.425355545341418"/>
    <n v="50.425355545341418"/>
    <x v="0"/>
    <s v="Inferior"/>
    <s v="Não"/>
    <x v="0"/>
    <n v="2.7289483853966759E-4"/>
    <n v="2.1012902567554403E-3"/>
  </r>
  <r>
    <n v="1"/>
    <x v="1"/>
    <n v="81"/>
    <n v="2648"/>
    <x v="72"/>
    <x v="72"/>
    <n v="184"/>
    <x v="185"/>
    <n v="14"/>
    <x v="185"/>
    <n v="2.640291379126412"/>
    <n v="1"/>
    <n v="365061.59999999899"/>
    <n v="9703909.9000000004"/>
    <x v="1"/>
    <s v="TORA"/>
    <s v="50├ 60"/>
    <s v="Goupia"/>
    <s v="FOD"/>
    <n v="40.107045659157627"/>
    <n v="50.107045659157627"/>
    <x v="1"/>
    <s v="Inferior"/>
    <s v="Não"/>
    <x v="1"/>
    <n v="4.7138406395913198E-4"/>
    <n v="4.6195638267994927E-3"/>
  </r>
  <r>
    <n v="1"/>
    <x v="1"/>
    <n v="81"/>
    <n v="2649"/>
    <x v="1"/>
    <x v="1"/>
    <n v="177"/>
    <x v="54"/>
    <n v="16"/>
    <x v="54"/>
    <n v="2.792252518790554"/>
    <n v="1"/>
    <n v="365063.4"/>
    <n v="9703906.9000000004"/>
    <x v="1"/>
    <s v="TORA"/>
    <s v="50├ 60"/>
    <s v="Pouteria"/>
    <s v="FOD"/>
    <n v="39.788735772973837"/>
    <n v="50"/>
    <x v="1"/>
    <s v="Inferior"/>
    <s v="Não"/>
    <x v="0"/>
    <n v="4.3620012227598201E-4"/>
    <n v="4.8854413694909985E-3"/>
  </r>
  <r>
    <n v="1"/>
    <x v="1"/>
    <n v="81"/>
    <n v="2650"/>
    <x v="72"/>
    <x v="72"/>
    <n v="205"/>
    <x v="162"/>
    <n v="16"/>
    <x v="162"/>
    <n v="3.7455524307246653"/>
    <n v="1"/>
    <n v="365056.2"/>
    <n v="9703908.0999999903"/>
    <x v="1"/>
    <s v="TORA"/>
    <s v="60├ 70"/>
    <s v="Goupia"/>
    <s v="FOD"/>
    <n v="40.107045659157627"/>
    <n v="50.107045659157627"/>
    <x v="1"/>
    <s v="Inferior"/>
    <s v="Não"/>
    <x v="1"/>
    <n v="5.8512273416477215E-4"/>
    <n v="6.5533746226454472E-3"/>
  </r>
  <r>
    <n v="1"/>
    <x v="1"/>
    <n v="81"/>
    <n v="2651"/>
    <x v="72"/>
    <x v="72"/>
    <n v="330"/>
    <x v="66"/>
    <n v="19"/>
    <x v="66"/>
    <n v="11.525762246300422"/>
    <n v="2"/>
    <n v="365036.4"/>
    <n v="9703883.0999999903"/>
    <x v="1"/>
    <s v="TORA"/>
    <s v="100├ 110"/>
    <s v="Goupia"/>
    <s v="FOD"/>
    <n v="40.107045659157627"/>
    <n v="50.107045659157627"/>
    <x v="1"/>
    <s v="Inferior"/>
    <s v="Não"/>
    <x v="1"/>
    <n v="1.5162371386209085E-3"/>
    <n v="2.0165953943658079E-2"/>
  </r>
  <r>
    <n v="1"/>
    <x v="1"/>
    <n v="81"/>
    <n v="2652"/>
    <x v="72"/>
    <x v="72"/>
    <n v="194"/>
    <x v="61"/>
    <n v="17"/>
    <x v="61"/>
    <n v="3.5640234857329101"/>
    <n v="1"/>
    <n v="365041.299999999"/>
    <n v="9703864.3000000007"/>
    <x v="1"/>
    <s v="TORA"/>
    <s v="60├ 70"/>
    <s v="Goupia"/>
    <s v="FOD"/>
    <n v="40.107045659157627"/>
    <n v="50.107045659157627"/>
    <x v="1"/>
    <s v="Inferior"/>
    <s v="Não"/>
    <x v="1"/>
    <n v="5.240137828203535E-4"/>
    <n v="6.2357640155622064E-3"/>
  </r>
  <r>
    <n v="1"/>
    <x v="1"/>
    <n v="81"/>
    <n v="2653"/>
    <x v="5"/>
    <x v="5"/>
    <n v="208"/>
    <x v="113"/>
    <n v="18"/>
    <x v="113"/>
    <n v="4.337978058494488"/>
    <n v="1"/>
    <n v="365008.7"/>
    <n v="9703827.6999999899"/>
    <x v="1"/>
    <s v="TORA"/>
    <s v="60├ 70"/>
    <s v="Tachigali"/>
    <s v="FOD"/>
    <n v="39.152116000606256"/>
    <n v="50"/>
    <x v="1"/>
    <s v="Inferior"/>
    <s v="Não"/>
    <x v="1"/>
    <n v="6.023735864581724E-4"/>
    <n v="7.5899071893729712E-3"/>
  </r>
  <r>
    <n v="1"/>
    <x v="1"/>
    <n v="81"/>
    <n v="2654"/>
    <x v="24"/>
    <x v="24"/>
    <n v="170"/>
    <x v="12"/>
    <n v="14"/>
    <x v="12"/>
    <n v="2.2537931491243302"/>
    <n v="1"/>
    <n v="364982.59999999899"/>
    <n v="9703751.6999999899"/>
    <x v="1"/>
    <s v="TORA"/>
    <s v="50├ 60"/>
    <s v="Virola"/>
    <s v="FOD"/>
    <n v="38.197186342054884"/>
    <n v="50"/>
    <x v="1"/>
    <s v="Inferior"/>
    <s v="Não"/>
    <x v="0"/>
    <n v="4.0238065478553035E-4"/>
    <n v="3.9433304168981975E-3"/>
  </r>
  <r>
    <n v="1"/>
    <x v="1"/>
    <n v="81"/>
    <n v="2655"/>
    <x v="39"/>
    <x v="39"/>
    <n v="390"/>
    <x v="130"/>
    <n v="23"/>
    <x v="130"/>
    <n v="19.487010809643209"/>
    <n v="1"/>
    <n v="364922"/>
    <n v="9703668.6999999899"/>
    <x v="3"/>
    <s v="TORA"/>
    <s v="120├ 130"/>
    <s v="Bertholletia"/>
    <s v="FOD"/>
    <n v="41.38028520389279"/>
    <n v="51.38028520389279"/>
    <x v="1"/>
    <s v="Inferior"/>
    <s v="Protegida"/>
    <x v="0"/>
    <n v="2.1177196398920123E-3"/>
    <n v="3.4095286202261398E-2"/>
  </r>
  <r>
    <n v="1"/>
    <x v="1"/>
    <n v="81"/>
    <n v="2656"/>
    <x v="72"/>
    <x v="72"/>
    <n v="158"/>
    <x v="212"/>
    <n v="14"/>
    <x v="212"/>
    <n v="1.9468405596795773"/>
    <n v="1"/>
    <n v="364822"/>
    <n v="9703474.6999999899"/>
    <x v="1"/>
    <s v="TORA"/>
    <s v="50├ 60"/>
    <s v="Goupia"/>
    <s v="FOD"/>
    <n v="40.107045659157627"/>
    <n v="50.107045659157627"/>
    <x v="1"/>
    <s v="Inferior"/>
    <s v="Não"/>
    <x v="1"/>
    <n v="3.4757891578082983E-4"/>
    <n v="3.4062733746521318E-3"/>
  </r>
  <r>
    <n v="1"/>
    <x v="1"/>
    <n v="81"/>
    <n v="2657"/>
    <x v="72"/>
    <x v="72"/>
    <n v="170"/>
    <x v="12"/>
    <n v="14"/>
    <x v="12"/>
    <n v="2.2537931491243302"/>
    <n v="1"/>
    <n v="364768.9"/>
    <n v="9703389.0999999903"/>
    <x v="1"/>
    <s v="TORA"/>
    <s v="50├ 60"/>
    <s v="Goupia"/>
    <s v="FOD"/>
    <n v="40.107045659157627"/>
    <n v="50.107045659157627"/>
    <x v="1"/>
    <s v="Inferior"/>
    <s v="Não"/>
    <x v="1"/>
    <n v="4.0238065478553035E-4"/>
    <n v="3.9433304168981975E-3"/>
  </r>
  <r>
    <n v="1"/>
    <x v="1"/>
    <n v="82"/>
    <n v="2658"/>
    <x v="72"/>
    <x v="72"/>
    <n v="420"/>
    <x v="103"/>
    <n v="17"/>
    <x v="103"/>
    <n v="16.704584517039144"/>
    <n v="2"/>
    <n v="364804.4"/>
    <n v="9703298.6999999899"/>
    <x v="1"/>
    <s v="TORA"/>
    <s v="130├ 140"/>
    <s v="Goupia"/>
    <s v="FOD"/>
    <n v="40.107045659157627"/>
    <n v="50.107045659157627"/>
    <x v="1"/>
    <s v="Inferior"/>
    <s v="Não"/>
    <x v="1"/>
    <n v="2.4560535468570082E-3"/>
    <n v="2.9227037207598391E-2"/>
  </r>
  <r>
    <n v="1"/>
    <x v="1"/>
    <n v="82"/>
    <n v="2659"/>
    <x v="72"/>
    <x v="72"/>
    <n v="274"/>
    <x v="290"/>
    <n v="15"/>
    <x v="290"/>
    <n v="6.2730761664727455"/>
    <n v="1"/>
    <n v="364827.799999999"/>
    <n v="9703383.1999999899"/>
    <x v="1"/>
    <s v="TORA"/>
    <s v="80├ 90"/>
    <s v="Goupia"/>
    <s v="FOD"/>
    <n v="40.107045659157627"/>
    <n v="50.107045659157627"/>
    <x v="1"/>
    <s v="Inferior"/>
    <s v="Não"/>
    <x v="1"/>
    <n v="1.0452986172553105E-3"/>
    <n v="1.0975635481180759E-2"/>
  </r>
  <r>
    <n v="1"/>
    <x v="1"/>
    <n v="82"/>
    <n v="2660"/>
    <x v="63"/>
    <x v="63"/>
    <n v="140"/>
    <x v="36"/>
    <n v="13"/>
    <x v="36"/>
    <n v="1.4193437824935224"/>
    <n v="1"/>
    <n v="364903.5"/>
    <n v="9703496.8000000007"/>
    <x v="0"/>
    <s v="TORETE"/>
    <s v="40├ 50"/>
    <s v="Ocotea"/>
    <s v="FOD"/>
    <n v="39.470425886790046"/>
    <n v="50"/>
    <x v="0"/>
    <s v="Inferior"/>
    <s v="Não"/>
    <x v="1"/>
    <n v="2.7289483853966759E-4"/>
    <n v="2.4833430307109748E-3"/>
  </r>
  <r>
    <n v="1"/>
    <x v="1"/>
    <n v="82"/>
    <n v="2661"/>
    <x v="17"/>
    <x v="17"/>
    <n v="157"/>
    <x v="166"/>
    <n v="15"/>
    <x v="166"/>
    <n v="2.0595803509428676"/>
    <n v="1"/>
    <n v="364896.2"/>
    <n v="9703529.4000000004"/>
    <x v="0"/>
    <s v="TORETE"/>
    <s v="40├ 50"/>
    <s v="Buchenavia"/>
    <s v="FOD"/>
    <n v="41.38028520389279"/>
    <n v="51.38028520389279"/>
    <x v="0"/>
    <s v="Inferior"/>
    <s v="Não"/>
    <x v="0"/>
    <n v="3.4319310587572804E-4"/>
    <n v="3.6035276116951438E-3"/>
  </r>
  <r>
    <n v="1"/>
    <x v="1"/>
    <n v="82"/>
    <n v="2662"/>
    <x v="64"/>
    <x v="64"/>
    <n v="510"/>
    <x v="273"/>
    <n v="13"/>
    <x v="273"/>
    <n v="18.835271317681897"/>
    <n v="1"/>
    <n v="364910.4"/>
    <n v="9703578.5"/>
    <x v="1"/>
    <s v="TORA"/>
    <s v="160├ 170"/>
    <s v="Cedrelinga"/>
    <s v="FOD"/>
    <n v="38.515496228238675"/>
    <n v="50"/>
    <x v="1"/>
    <s v="Inferior"/>
    <s v="Não"/>
    <x v="1"/>
    <n v="3.6214258930697728E-3"/>
    <n v="3.2954975626934932E-2"/>
  </r>
  <r>
    <n v="1"/>
    <x v="1"/>
    <n v="82"/>
    <n v="2663"/>
    <x v="1"/>
    <x v="1"/>
    <n v="283"/>
    <x v="171"/>
    <n v="19"/>
    <x v="171"/>
    <n v="8.4764625577957258"/>
    <n v="1"/>
    <n v="364953.9"/>
    <n v="9703611.5"/>
    <x v="1"/>
    <s v="TORA"/>
    <s v="90├ 100"/>
    <s v="Pouteria"/>
    <s v="FOD"/>
    <n v="39.788735772973837"/>
    <n v="50"/>
    <x v="1"/>
    <s v="Inferior"/>
    <s v="Não"/>
    <x v="0"/>
    <n v="1.1150956491736452E-3"/>
    <n v="1.4830772134009476E-2"/>
  </r>
  <r>
    <n v="1"/>
    <x v="1"/>
    <n v="82"/>
    <n v="2664"/>
    <x v="84"/>
    <x v="84"/>
    <n v="300"/>
    <x v="9"/>
    <n v="20"/>
    <x v="9"/>
    <n v="10.026761414789403"/>
    <n v="1"/>
    <n v="364970.4"/>
    <n v="9703617.6999999899"/>
    <x v="1"/>
    <s v="TORA"/>
    <s v="90├ 100"/>
    <s v="Didymopanax"/>
    <s v="FOD"/>
    <n v="46.791553269017228"/>
    <n v="56.791553269017228"/>
    <x v="1"/>
    <s v="Inferior"/>
    <s v="Não"/>
    <x v="0"/>
    <n v="1.2530885443148001E-3"/>
    <n v="1.75432396204072E-2"/>
  </r>
  <r>
    <n v="1"/>
    <x v="1"/>
    <n v="82"/>
    <n v="2665"/>
    <x v="35"/>
    <x v="35"/>
    <n v="222"/>
    <x v="6"/>
    <n v="20"/>
    <x v="6"/>
    <n v="5.4906545507386779"/>
    <n v="1"/>
    <n v="364958.5"/>
    <n v="9703620.4000000004"/>
    <x v="1"/>
    <s v="TORA"/>
    <s v="70├ 80"/>
    <s v="Erisma"/>
    <s v="FOD"/>
    <n v="41.38028520389279"/>
    <n v="51.38028520389279"/>
    <x v="1"/>
    <s v="Inferior"/>
    <s v="Não"/>
    <x v="1"/>
    <n v="6.8619128686678451E-4"/>
    <n v="9.6066780161349827E-3"/>
  </r>
  <r>
    <n v="1"/>
    <x v="1"/>
    <n v="82"/>
    <n v="2666"/>
    <x v="72"/>
    <x v="72"/>
    <n v="280"/>
    <x v="70"/>
    <n v="18"/>
    <x v="70"/>
    <n v="7.8609809491948939"/>
    <n v="1"/>
    <n v="364943.2"/>
    <n v="9703627.6999999899"/>
    <x v="4"/>
    <s v="TORA"/>
    <s v="80├ 90"/>
    <s v="Goupia"/>
    <s v="FOD"/>
    <n v="40.107045659157627"/>
    <n v="50.107045659157627"/>
    <x v="1"/>
    <s v="Inferior"/>
    <s v="Não"/>
    <x v="1"/>
    <n v="1.0915793541586703E-3"/>
    <n v="1.3753899862399247E-2"/>
  </r>
  <r>
    <n v="1"/>
    <x v="1"/>
    <n v="82"/>
    <n v="2667"/>
    <x v="26"/>
    <x v="26"/>
    <n v="315"/>
    <x v="133"/>
    <n v="22"/>
    <x v="133"/>
    <n v="12.159954905785852"/>
    <n v="1"/>
    <n v="364957.7"/>
    <n v="9703679.4000000004"/>
    <x v="1"/>
    <s v="TORA"/>
    <s v="100├ 110"/>
    <s v="Couratari"/>
    <s v="FOD"/>
    <n v="38.833806114422465"/>
    <n v="50"/>
    <x v="1"/>
    <s v="Inferior"/>
    <s v="Não"/>
    <x v="1"/>
    <n v="1.3815301201070673E-3"/>
    <n v="2.1275563849648838E-2"/>
  </r>
  <r>
    <n v="1"/>
    <x v="1"/>
    <n v="82"/>
    <n v="2668"/>
    <x v="64"/>
    <x v="64"/>
    <n v="437"/>
    <x v="277"/>
    <n v="24"/>
    <x v="277"/>
    <n v="25.530674674945576"/>
    <n v="1"/>
    <n v="364965.5"/>
    <n v="9703683.4000000004"/>
    <x v="1"/>
    <s v="TORA"/>
    <s v="130├ 140"/>
    <s v="Cedrelinga"/>
    <s v="FOD"/>
    <n v="38.515496228238675"/>
    <n v="50"/>
    <x v="1"/>
    <s v="Inferior"/>
    <s v="Não"/>
    <x v="1"/>
    <n v="2.6589007357694793E-3"/>
    <n v="4.4669532360927244E-2"/>
  </r>
  <r>
    <n v="1"/>
    <x v="1"/>
    <n v="82"/>
    <n v="2669"/>
    <x v="74"/>
    <x v="74"/>
    <n v="260"/>
    <x v="159"/>
    <n v="19"/>
    <x v="159"/>
    <n v="7.1546513117530628"/>
    <n v="2"/>
    <n v="364985.799999999"/>
    <n v="9703676.1999999899"/>
    <x v="1"/>
    <s v="TORA"/>
    <s v="80├ 90"/>
    <s v="Apuleia"/>
    <s v="FOD"/>
    <n v="49.019722472303762"/>
    <n v="59.019722472303762"/>
    <x v="1"/>
    <s v="Inferior"/>
    <s v="Não"/>
    <x v="0"/>
    <n v="9.4120872884089456E-4"/>
    <n v="1.2518076093583895E-2"/>
  </r>
  <r>
    <n v="1"/>
    <x v="1"/>
    <n v="82"/>
    <n v="2670"/>
    <x v="24"/>
    <x v="24"/>
    <n v="144"/>
    <x v="276"/>
    <n v="20"/>
    <x v="276"/>
    <n v="2.3101658299674788"/>
    <n v="1"/>
    <n v="364996.2"/>
    <n v="9703679"/>
    <x v="0"/>
    <s v="TORETE"/>
    <s v="40├ 50"/>
    <s v="Virola"/>
    <s v="FOD"/>
    <n v="38.197186342054884"/>
    <n v="50"/>
    <x v="0"/>
    <s v="Inferior"/>
    <s v="Não"/>
    <x v="0"/>
    <n v="2.8871160061012997E-4"/>
    <n v="4.0419624085418189E-3"/>
  </r>
  <r>
    <n v="1"/>
    <x v="1"/>
    <n v="82"/>
    <n v="2671"/>
    <x v="84"/>
    <x v="84"/>
    <n v="309"/>
    <x v="176"/>
    <n v="22"/>
    <x v="176"/>
    <n v="11.701130303445087"/>
    <n v="1"/>
    <n v="365002.09999999899"/>
    <n v="9703679.5"/>
    <x v="1"/>
    <s v="TORA"/>
    <s v="90├ 100"/>
    <s v="Didymopanax"/>
    <s v="FOD"/>
    <n v="46.791553269017228"/>
    <n v="56.791553269017228"/>
    <x v="1"/>
    <s v="Inferior"/>
    <s v="Não"/>
    <x v="0"/>
    <n v="1.3294016366635715E-3"/>
    <n v="2.0472785204618999E-2"/>
  </r>
  <r>
    <n v="1"/>
    <x v="1"/>
    <n v="82"/>
    <n v="2672"/>
    <x v="75"/>
    <x v="75"/>
    <n v="190"/>
    <x v="41"/>
    <n v="15"/>
    <x v="41"/>
    <n v="3.016384058949146"/>
    <n v="1"/>
    <n v="365011.4"/>
    <n v="9703697.1999999899"/>
    <x v="0"/>
    <s v="TORA"/>
    <s v="60├ 70"/>
    <s v="Copaifera"/>
    <s v="FOD"/>
    <n v="51.884511447957884"/>
    <n v="61.884511447957884"/>
    <x v="0"/>
    <s v="Inferior"/>
    <s v="Não"/>
    <x v="0"/>
    <n v="5.0262773833071434E-4"/>
    <n v="5.2775912524724994E-3"/>
  </r>
  <r>
    <n v="1"/>
    <x v="1"/>
    <n v="82"/>
    <n v="2673"/>
    <x v="84"/>
    <x v="84"/>
    <n v="310"/>
    <x v="104"/>
    <n v="22"/>
    <x v="104"/>
    <n v="11.776988323970976"/>
    <n v="1"/>
    <n v="365012.299999999"/>
    <n v="9703699"/>
    <x v="1"/>
    <s v="TORA"/>
    <s v="90├ 100"/>
    <s v="Didymopanax"/>
    <s v="FOD"/>
    <n v="46.791553269017228"/>
    <n v="56.791553269017228"/>
    <x v="1"/>
    <s v="Inferior"/>
    <s v="Não"/>
    <x v="0"/>
    <n v="1.3380201012072475E-3"/>
    <n v="2.0605509558591611E-2"/>
  </r>
  <r>
    <n v="1"/>
    <x v="1"/>
    <n v="82"/>
    <n v="2674"/>
    <x v="84"/>
    <x v="84"/>
    <n v="298"/>
    <x v="228"/>
    <n v="16"/>
    <x v="228"/>
    <n v="7.9148135171462961"/>
    <n v="2"/>
    <n v="365011"/>
    <n v="9703702.9000000004"/>
    <x v="1"/>
    <s v="TORA"/>
    <s v="90├ 100"/>
    <s v="Didymopanax"/>
    <s v="FOD"/>
    <n v="46.791553269017228"/>
    <n v="56.791553269017228"/>
    <x v="1"/>
    <s v="Inferior"/>
    <s v="Não"/>
    <x v="0"/>
    <n v="1.2364363898814614E-3"/>
    <n v="1.3848087566672366E-2"/>
  </r>
  <r>
    <n v="1"/>
    <x v="1"/>
    <n v="82"/>
    <n v="2675"/>
    <x v="1"/>
    <x v="1"/>
    <n v="150"/>
    <x v="37"/>
    <n v="14"/>
    <x v="37"/>
    <n v="1.7546832475881458"/>
    <n v="1"/>
    <n v="365013.7"/>
    <n v="9703701.6999999899"/>
    <x v="0"/>
    <s v="TORETE"/>
    <s v="40├ 50"/>
    <s v="Pouteria"/>
    <s v="FOD"/>
    <n v="39.788735772973837"/>
    <n v="50"/>
    <x v="0"/>
    <s v="Inferior"/>
    <s v="Não"/>
    <x v="0"/>
    <n v="3.1327213607870003E-4"/>
    <n v="3.07006693357126E-3"/>
  </r>
  <r>
    <n v="1"/>
    <x v="1"/>
    <n v="82"/>
    <n v="2676"/>
    <x v="84"/>
    <x v="84"/>
    <n v="155"/>
    <x v="67"/>
    <n v="18"/>
    <x v="67"/>
    <n v="2.4089294299031541"/>
    <n v="1"/>
    <n v="365020.09999999899"/>
    <n v="9703761.0999999903"/>
    <x v="0"/>
    <s v="TORETE"/>
    <s v="40├ 50"/>
    <s v="Didymopanax"/>
    <s v="FOD"/>
    <n v="46.791553269017228"/>
    <n v="56.791553269017228"/>
    <x v="0"/>
    <s v="Inferior"/>
    <s v="Não"/>
    <x v="0"/>
    <n v="3.3450502530181188E-4"/>
    <n v="4.2147633188028295E-3"/>
  </r>
  <r>
    <n v="1"/>
    <x v="1"/>
    <n v="82"/>
    <n v="2677"/>
    <x v="39"/>
    <x v="39"/>
    <n v="240"/>
    <x v="71"/>
    <n v="22"/>
    <x v="71"/>
    <n v="7.0588400360117429"/>
    <n v="1"/>
    <n v="365103"/>
    <n v="9703871.0999999903"/>
    <x v="3"/>
    <s v="TORA"/>
    <s v="70├ 80"/>
    <s v="Bertholletia"/>
    <s v="FOD"/>
    <n v="41.38028520389279"/>
    <n v="51.38028520389279"/>
    <x v="1"/>
    <s v="Inferior"/>
    <s v="Protegida"/>
    <x v="0"/>
    <n v="8.0197666836147232E-4"/>
    <n v="1.2350440692766673E-2"/>
  </r>
  <r>
    <n v="1"/>
    <x v="1"/>
    <n v="82"/>
    <n v="2678"/>
    <x v="5"/>
    <x v="5"/>
    <n v="246"/>
    <x v="59"/>
    <n v="17"/>
    <x v="59"/>
    <n v="5.7306952190087372"/>
    <n v="1"/>
    <n v="365096.2"/>
    <n v="9703878.0999999903"/>
    <x v="1"/>
    <s v="TORA"/>
    <s v="70├ 80"/>
    <s v="Tachigali"/>
    <s v="FOD"/>
    <n v="39.152116000606256"/>
    <n v="50"/>
    <x v="1"/>
    <s v="Inferior"/>
    <s v="Não"/>
    <x v="1"/>
    <n v="8.4257673719727181E-4"/>
    <n v="1.0026663172647533E-2"/>
  </r>
  <r>
    <n v="1"/>
    <x v="1"/>
    <n v="82"/>
    <n v="2679"/>
    <x v="4"/>
    <x v="4"/>
    <n v="140"/>
    <x v="36"/>
    <n v="12"/>
    <x v="36"/>
    <n v="1.3101634915324822"/>
    <n v="2"/>
    <n v="365104.4"/>
    <n v="9703873.8000000007"/>
    <x v="0"/>
    <s v="TORETE"/>
    <s v="40├ 50"/>
    <s v="Dialium"/>
    <s v="FOD"/>
    <n v="42.335214862444161"/>
    <n v="52.335214862444161"/>
    <x v="0"/>
    <s v="Inferior"/>
    <s v="Não"/>
    <x v="0"/>
    <n v="2.7289483853966759E-4"/>
    <n v="2.2923166437332078E-3"/>
  </r>
  <r>
    <n v="1"/>
    <x v="1"/>
    <n v="82"/>
    <n v="2680"/>
    <x v="82"/>
    <x v="82"/>
    <n v="215"/>
    <x v="18"/>
    <n v="18"/>
    <x v="18"/>
    <n v="4.6348704639864033"/>
    <n v="1"/>
    <n v="365101.7"/>
    <n v="9703875"/>
    <x v="1"/>
    <s v="TORA"/>
    <s v="60├ 70"/>
    <s v="Caryocar"/>
    <s v="FOD"/>
    <n v="41.38028520389279"/>
    <n v="51.38028520389279"/>
    <x v="1"/>
    <s v="Inferior"/>
    <s v="Não"/>
    <x v="1"/>
    <n v="6.436001995661295E-4"/>
    <n v="8.1093625145332304E-3"/>
  </r>
  <r>
    <n v="1"/>
    <x v="1"/>
    <n v="82"/>
    <n v="2681"/>
    <x v="26"/>
    <x v="26"/>
    <n v="200"/>
    <x v="14"/>
    <n v="20"/>
    <x v="14"/>
    <n v="4.4563384065730682"/>
    <n v="1"/>
    <n v="365074"/>
    <n v="9703891.9000000004"/>
    <x v="1"/>
    <s v="TORA"/>
    <s v="60├ 70"/>
    <s v="Couratari"/>
    <s v="FOD"/>
    <n v="38.833806114422465"/>
    <n v="50"/>
    <x v="1"/>
    <s v="Inferior"/>
    <s v="Não"/>
    <x v="1"/>
    <n v="5.5692824191768894E-4"/>
    <n v="7.7969953868476443E-3"/>
  </r>
  <r>
    <n v="1"/>
    <x v="1"/>
    <n v="82"/>
    <n v="2682"/>
    <x v="5"/>
    <x v="5"/>
    <n v="175"/>
    <x v="13"/>
    <n v="15"/>
    <x v="13"/>
    <n v="2.5589130693993796"/>
    <n v="1"/>
    <n v="365081.799999999"/>
    <n v="9703893.6999999899"/>
    <x v="1"/>
    <s v="TORA"/>
    <s v="50├ 60"/>
    <s v="Tachigali"/>
    <s v="FOD"/>
    <n v="39.152116000606256"/>
    <n v="50"/>
    <x v="1"/>
    <s v="Inferior"/>
    <s v="Não"/>
    <x v="1"/>
    <n v="4.2639818521823071E-4"/>
    <n v="4.4771809447914212E-3"/>
  </r>
  <r>
    <n v="1"/>
    <x v="1"/>
    <n v="82"/>
    <n v="2683"/>
    <x v="26"/>
    <x v="26"/>
    <n v="227"/>
    <x v="27"/>
    <n v="20"/>
    <x v="27"/>
    <n v="5.7407665438075925"/>
    <n v="1"/>
    <n v="365115.59999999899"/>
    <n v="9703921.9000000004"/>
    <x v="1"/>
    <s v="TORA"/>
    <s v="70├ 80"/>
    <s v="Couratari"/>
    <s v="FOD"/>
    <n v="38.833806114422465"/>
    <n v="50"/>
    <x v="1"/>
    <s v="Inferior"/>
    <s v="Não"/>
    <x v="1"/>
    <n v="7.1744888444441493E-4"/>
    <n v="1.0044284382221809E-2"/>
  </r>
  <r>
    <n v="1"/>
    <x v="1"/>
    <n v="82"/>
    <n v="2684"/>
    <x v="72"/>
    <x v="72"/>
    <n v="173"/>
    <x v="100"/>
    <n v="14"/>
    <x v="100"/>
    <n v="2.3340406629806947"/>
    <n v="1"/>
    <n v="365122"/>
    <n v="9703919"/>
    <x v="4"/>
    <s v="TORA"/>
    <s v="50├ 60"/>
    <s v="Goupia"/>
    <s v="FOD"/>
    <n v="40.107045659157627"/>
    <n v="50.107045659157627"/>
    <x v="1"/>
    <s v="Inferior"/>
    <s v="Não"/>
    <x v="1"/>
    <n v="4.1670763380886292E-4"/>
    <n v="4.0837348113268567E-3"/>
  </r>
  <r>
    <n v="1"/>
    <x v="1"/>
    <n v="82"/>
    <n v="2685"/>
    <x v="32"/>
    <x v="32"/>
    <n v="210"/>
    <x v="87"/>
    <n v="17"/>
    <x v="87"/>
    <n v="4.1761461292597861"/>
    <n v="1"/>
    <n v="365110.299999999"/>
    <n v="9703933.3000000007"/>
    <x v="1"/>
    <s v="TORA"/>
    <s v="60├ 70"/>
    <s v="Cordia"/>
    <s v="FOD"/>
    <n v="42.335214862444161"/>
    <n v="52.335214862444161"/>
    <x v="1"/>
    <s v="Inferior"/>
    <s v="Não"/>
    <x v="0"/>
    <n v="6.1401338671425204E-4"/>
    <n v="7.3067593018995977E-3"/>
  </r>
  <r>
    <n v="1"/>
    <x v="1"/>
    <n v="82"/>
    <n v="2686"/>
    <x v="21"/>
    <x v="21"/>
    <n v="230"/>
    <x v="40"/>
    <n v="19"/>
    <x v="40"/>
    <n v="5.5988321655582407"/>
    <n v="1"/>
    <n v="365089.5"/>
    <n v="9703943.0999999903"/>
    <x v="1"/>
    <s v="TORA"/>
    <s v="70├ 80"/>
    <s v="Schefflera"/>
    <s v="FOD"/>
    <n v="40.425355545341418"/>
    <n v="50.425355545341418"/>
    <x v="1"/>
    <s v="Inferior"/>
    <s v="Não"/>
    <x v="0"/>
    <n v="7.3653759993614395E-4"/>
    <n v="9.7959500791507132E-3"/>
  </r>
  <r>
    <n v="1"/>
    <x v="1"/>
    <n v="82"/>
    <n v="2687"/>
    <x v="72"/>
    <x v="72"/>
    <n v="126"/>
    <x v="85"/>
    <n v="13"/>
    <x v="85"/>
    <n v="1.1496684638197534"/>
    <n v="1"/>
    <n v="365098.09999999899"/>
    <n v="9703946.8000000007"/>
    <x v="0"/>
    <s v="TORETE"/>
    <s v="40├ 50"/>
    <s v="Goupia"/>
    <s v="FOD"/>
    <n v="40.107045659157627"/>
    <n v="50.107045659157627"/>
    <x v="0"/>
    <s v="Inferior"/>
    <s v="Não"/>
    <x v="1"/>
    <n v="2.2104481921713078E-4"/>
    <n v="2.0115078548758902E-3"/>
  </r>
  <r>
    <n v="1"/>
    <x v="1"/>
    <n v="82"/>
    <n v="2688"/>
    <x v="54"/>
    <x v="54"/>
    <n v="173"/>
    <x v="100"/>
    <n v="15"/>
    <x v="100"/>
    <n v="2.5007578531936017"/>
    <n v="2"/>
    <n v="365102.299999999"/>
    <n v="9703950.4000000004"/>
    <x v="1"/>
    <s v="TORA"/>
    <s v="50├ 60"/>
    <s v="Cenostigma"/>
    <s v="FOD"/>
    <n v="40.743665431525208"/>
    <n v="50.743665431525208"/>
    <x v="1"/>
    <s v="Inferior"/>
    <s v="Não"/>
    <x v="0"/>
    <n v="4.1670763380886292E-4"/>
    <n v="4.3754301549930605E-3"/>
  </r>
  <r>
    <n v="1"/>
    <x v="1"/>
    <n v="83"/>
    <n v="2689"/>
    <x v="18"/>
    <x v="18"/>
    <n v="150"/>
    <x v="37"/>
    <n v="13"/>
    <x v="37"/>
    <n v="1.6293487299032783"/>
    <n v="3"/>
    <n v="365193.5"/>
    <n v="9703936.9000000004"/>
    <x v="0"/>
    <s v="TORETE"/>
    <s v="40├ 50"/>
    <s v="Coutarea"/>
    <s v="FOD"/>
    <n v="40.425355545341418"/>
    <n v="50.425355545341418"/>
    <x v="0"/>
    <s v="Inferior"/>
    <s v="Não"/>
    <x v="0"/>
    <n v="3.1327213607870003E-4"/>
    <n v="2.8507764383161704E-3"/>
  </r>
  <r>
    <n v="1"/>
    <x v="1"/>
    <n v="83"/>
    <n v="2690"/>
    <x v="64"/>
    <x v="64"/>
    <n v="183"/>
    <x v="127"/>
    <n v="16"/>
    <x v="127"/>
    <n v="2.9847663379545102"/>
    <n v="1"/>
    <n v="365175.59999999899"/>
    <n v="9703929"/>
    <x v="1"/>
    <s v="TORA"/>
    <s v="50├ 60"/>
    <s v="Cedrelinga"/>
    <s v="FOD"/>
    <n v="38.515496228238675"/>
    <n v="50"/>
    <x v="1"/>
    <s v="Inferior"/>
    <s v="Não"/>
    <x v="1"/>
    <n v="4.6627424733953712E-4"/>
    <n v="5.2222715702028161E-3"/>
  </r>
  <r>
    <n v="1"/>
    <x v="1"/>
    <n v="83"/>
    <n v="2691"/>
    <x v="7"/>
    <x v="7"/>
    <n v="173"/>
    <x v="100"/>
    <n v="14"/>
    <x v="100"/>
    <n v="2.3340406629806947"/>
    <n v="3"/>
    <n v="365165.7"/>
    <n v="9703931.5"/>
    <x v="0"/>
    <s v="TORA"/>
    <s v="50├ 60"/>
    <s v="Aspidosperma"/>
    <s v="FOD"/>
    <n v="47.109863155201019"/>
    <n v="57.109863155201019"/>
    <x v="0"/>
    <s v="Inferior"/>
    <s v="Não"/>
    <x v="0"/>
    <n v="4.1670763380886292E-4"/>
    <n v="4.0837348113268567E-3"/>
  </r>
  <r>
    <n v="1"/>
    <x v="1"/>
    <n v="83"/>
    <n v="2692"/>
    <x v="32"/>
    <x v="32"/>
    <n v="270"/>
    <x v="65"/>
    <n v="20"/>
    <x v="65"/>
    <n v="8.1216767459794177"/>
    <n v="1"/>
    <n v="365156.09999999899"/>
    <n v="9703928.1999999899"/>
    <x v="1"/>
    <s v="TORA"/>
    <s v="80├ 90"/>
    <s v="Cordia"/>
    <s v="FOD"/>
    <n v="42.335214862444161"/>
    <n v="52.335214862444161"/>
    <x v="1"/>
    <s v="Inferior"/>
    <s v="Não"/>
    <x v="0"/>
    <n v="1.015001720894988E-3"/>
    <n v="1.4210024092529833E-2"/>
  </r>
  <r>
    <n v="1"/>
    <x v="1"/>
    <n v="83"/>
    <n v="2693"/>
    <x v="39"/>
    <x v="39"/>
    <n v="350"/>
    <x v="79"/>
    <n v="23"/>
    <x v="79"/>
    <n v="15.694666825649529"/>
    <n v="1"/>
    <n v="365140.4"/>
    <n v="9703893.6999999899"/>
    <x v="3"/>
    <s v="TORA"/>
    <s v="110├ 120"/>
    <s v="Bertholletia"/>
    <s v="FOD"/>
    <n v="41.38028520389279"/>
    <n v="51.38028520389279"/>
    <x v="1"/>
    <s v="Inferior"/>
    <s v="Protegida"/>
    <x v="0"/>
    <n v="1.7055927408729228E-3"/>
    <n v="2.7460043128054053E-2"/>
  </r>
  <r>
    <n v="1"/>
    <x v="1"/>
    <n v="83"/>
    <n v="2694"/>
    <x v="39"/>
    <x v="39"/>
    <n v="278"/>
    <x v="215"/>
    <n v="23"/>
    <x v="215"/>
    <n v="9.9016051506407994"/>
    <n v="1"/>
    <n v="365144.9"/>
    <n v="9703891.5999999903"/>
    <x v="3"/>
    <s v="TORA"/>
    <s v="80├ 90"/>
    <s v="Bertholletia"/>
    <s v="FOD"/>
    <n v="41.38028520389279"/>
    <n v="51.38028520389279"/>
    <x v="1"/>
    <s v="Inferior"/>
    <s v="Protegida"/>
    <x v="0"/>
    <n v="1.0760410562091669E-3"/>
    <n v="1.7324261004967582E-2"/>
  </r>
  <r>
    <n v="1"/>
    <x v="1"/>
    <n v="83"/>
    <n v="2695"/>
    <x v="1"/>
    <x v="1"/>
    <n v="147"/>
    <x v="115"/>
    <n v="15"/>
    <x v="115"/>
    <n v="1.8055690617682021"/>
    <n v="1"/>
    <n v="365153.4"/>
    <n v="9703882"/>
    <x v="0"/>
    <s v="TORETE"/>
    <s v="40├ 50"/>
    <s v="Pouteria"/>
    <s v="FOD"/>
    <n v="39.788735772973837"/>
    <n v="50"/>
    <x v="0"/>
    <s v="Inferior"/>
    <s v="Não"/>
    <x v="0"/>
    <n v="3.0086655948998353E-4"/>
    <n v="3.159098874644827E-3"/>
  </r>
  <r>
    <n v="1"/>
    <x v="1"/>
    <n v="83"/>
    <n v="2696"/>
    <x v="63"/>
    <x v="63"/>
    <n v="160"/>
    <x v="1"/>
    <n v="16"/>
    <x v="1"/>
    <n v="2.2816452641654119"/>
    <n v="1"/>
    <n v="365157.9"/>
    <n v="9703879.9000000004"/>
    <x v="1"/>
    <s v="TORA"/>
    <s v="50├ 60"/>
    <s v="Ocotea"/>
    <s v="FOD"/>
    <n v="39.470425886790046"/>
    <n v="50"/>
    <x v="1"/>
    <s v="Inferior"/>
    <s v="Não"/>
    <x v="1"/>
    <n v="3.5643407482732108E-4"/>
    <n v="3.9920616380659957E-3"/>
  </r>
  <r>
    <n v="1"/>
    <x v="1"/>
    <n v="83"/>
    <n v="2697"/>
    <x v="58"/>
    <x v="58"/>
    <n v="207"/>
    <x v="132"/>
    <n v="17"/>
    <x v="132"/>
    <n v="4.0576799431440511"/>
    <n v="1"/>
    <n v="365143.09999999899"/>
    <n v="9703838.3000000007"/>
    <x v="1"/>
    <s v="TORA"/>
    <s v="60├ 70"/>
    <s v="Eschweilera"/>
    <s v="FOD"/>
    <n v="41.38028520389279"/>
    <n v="51.38028520389279"/>
    <x v="1"/>
    <s v="Inferior"/>
    <s v="Não"/>
    <x v="0"/>
    <n v="5.9659545594827642E-4"/>
    <n v="7.0994859257844899E-3"/>
  </r>
  <r>
    <n v="1"/>
    <x v="1"/>
    <n v="83"/>
    <n v="2698"/>
    <x v="26"/>
    <x v="26"/>
    <n v="130"/>
    <x v="0"/>
    <n v="14"/>
    <x v="0"/>
    <n v="1.3179620837439854"/>
    <n v="1"/>
    <n v="365139.4"/>
    <n v="9703833.4000000004"/>
    <x v="0"/>
    <s v="TORETE"/>
    <s v="40├ 50"/>
    <s v="Couratari"/>
    <s v="FOD"/>
    <n v="38.833806114422465"/>
    <n v="50"/>
    <x v="0"/>
    <s v="Inferior"/>
    <s v="Não"/>
    <x v="1"/>
    <n v="2.3530218221022364E-4"/>
    <n v="2.3059613856601913E-3"/>
  </r>
  <r>
    <n v="1"/>
    <x v="1"/>
    <n v="83"/>
    <n v="2699"/>
    <x v="10"/>
    <x v="10"/>
    <n v="170"/>
    <x v="12"/>
    <n v="19"/>
    <x v="12"/>
    <n v="3.0587192738115907"/>
    <n v="1"/>
    <n v="365105.4"/>
    <n v="9703843.9000000004"/>
    <x v="4"/>
    <s v="TORA"/>
    <s v="50├ 60"/>
    <s v="Astronium"/>
    <s v="FOD"/>
    <n v="40.107045659157627"/>
    <n v="50.107045659157627"/>
    <x v="1"/>
    <s v="Inferior"/>
    <s v="Não"/>
    <x v="1"/>
    <n v="4.0238065478553035E-4"/>
    <n v="5.3516627086475531E-3"/>
  </r>
  <r>
    <n v="1"/>
    <x v="1"/>
    <n v="83"/>
    <n v="2700"/>
    <x v="10"/>
    <x v="10"/>
    <n v="156"/>
    <x v="136"/>
    <n v="18"/>
    <x v="136"/>
    <n v="2.4401126579031494"/>
    <n v="1"/>
    <n v="365090.2"/>
    <n v="9703823.4000000004"/>
    <x v="0"/>
    <s v="TORETE"/>
    <s v="40├ 50"/>
    <s v="Astronium"/>
    <s v="FOD"/>
    <n v="40.107045659157627"/>
    <n v="50.107045659157627"/>
    <x v="0"/>
    <s v="Inferior"/>
    <s v="Não"/>
    <x v="1"/>
    <n v="3.3883514238272194E-4"/>
    <n v="4.2693227940222966E-3"/>
  </r>
  <r>
    <n v="1"/>
    <x v="1"/>
    <n v="83"/>
    <n v="2701"/>
    <x v="1"/>
    <x v="1"/>
    <n v="140"/>
    <x v="36"/>
    <n v="14"/>
    <x v="36"/>
    <n v="1.5285240734545624"/>
    <n v="1"/>
    <n v="365102.299999999"/>
    <n v="9703765.1999999899"/>
    <x v="0"/>
    <s v="TORETE"/>
    <s v="40├ 50"/>
    <s v="Pouteria"/>
    <s v="FOD"/>
    <n v="39.788735772973837"/>
    <n v="50"/>
    <x v="0"/>
    <s v="Inferior"/>
    <s v="Não"/>
    <x v="0"/>
    <n v="2.7289483853966759E-4"/>
    <n v="2.6743694176887419E-3"/>
  </r>
  <r>
    <n v="1"/>
    <x v="1"/>
    <n v="83"/>
    <n v="2702"/>
    <x v="34"/>
    <x v="34"/>
    <n v="223"/>
    <x v="248"/>
    <n v="16"/>
    <x v="248"/>
    <n v="4.4321850524094435"/>
    <n v="2"/>
    <n v="365084.9"/>
    <n v="9703739.6999999899"/>
    <x v="1"/>
    <s v="TORA"/>
    <s v="70├ 80"/>
    <s v="Lecythis"/>
    <s v="FOD"/>
    <n v="40.743665431525208"/>
    <n v="50.743665431525208"/>
    <x v="1"/>
    <s v="Inferior"/>
    <s v="Não"/>
    <x v="1"/>
    <n v="6.9238711355811889E-4"/>
    <n v="7.7547356718509321E-3"/>
  </r>
  <r>
    <n v="1"/>
    <x v="1"/>
    <n v="83"/>
    <n v="2703"/>
    <x v="1"/>
    <x v="1"/>
    <n v="155"/>
    <x v="67"/>
    <n v="17"/>
    <x v="67"/>
    <n v="2.2751000171307565"/>
    <n v="1"/>
    <n v="365080.9"/>
    <n v="9703740.5999999903"/>
    <x v="0"/>
    <s v="TORETE"/>
    <s v="40├ 50"/>
    <s v="Pouteria"/>
    <s v="FOD"/>
    <n v="39.788735772973837"/>
    <n v="50"/>
    <x v="0"/>
    <s v="Inferior"/>
    <s v="Não"/>
    <x v="0"/>
    <n v="3.3450502530181188E-4"/>
    <n v="3.9806098010915607E-3"/>
  </r>
  <r>
    <n v="1"/>
    <x v="1"/>
    <n v="83"/>
    <n v="2704"/>
    <x v="28"/>
    <x v="28"/>
    <n v="178"/>
    <x v="170"/>
    <n v="15"/>
    <x v="170"/>
    <n v="2.6473992388848959"/>
    <n v="1"/>
    <n v="365068.09999999899"/>
    <n v="9703739.9000000004"/>
    <x v="1"/>
    <s v="TORA"/>
    <s v="50├ 60"/>
    <s v="Protium"/>
    <s v="FOD"/>
    <n v="39.788735772973837"/>
    <n v="50"/>
    <x v="1"/>
    <s v="Inferior"/>
    <s v="Não"/>
    <x v="0"/>
    <n v="4.4114286042300146E-4"/>
    <n v="4.6320000344415146E-3"/>
  </r>
  <r>
    <n v="1"/>
    <x v="1"/>
    <n v="83"/>
    <n v="2705"/>
    <x v="1"/>
    <x v="1"/>
    <n v="150"/>
    <x v="37"/>
    <n v="15"/>
    <x v="37"/>
    <n v="1.8800177652730132"/>
    <n v="1"/>
    <n v="365058.59999999899"/>
    <n v="9703736.6999999899"/>
    <x v="0"/>
    <s v="TORETE"/>
    <s v="40├ 50"/>
    <s v="Pouteria"/>
    <s v="FOD"/>
    <n v="39.788735772973837"/>
    <n v="50"/>
    <x v="0"/>
    <s v="Inferior"/>
    <s v="Não"/>
    <x v="0"/>
    <n v="3.1327213607870003E-4"/>
    <n v="3.28935742882635E-3"/>
  </r>
  <r>
    <n v="1"/>
    <x v="1"/>
    <n v="83"/>
    <n v="2706"/>
    <x v="35"/>
    <x v="35"/>
    <n v="458"/>
    <x v="309"/>
    <n v="20"/>
    <x v="309"/>
    <n v="23.36948423790983"/>
    <n v="1"/>
    <n v="365054.9"/>
    <n v="9703729.5999999903"/>
    <x v="1"/>
    <s v="TORA"/>
    <s v="140├ 150"/>
    <s v="Erisma"/>
    <s v="FOD"/>
    <n v="41.38028520389279"/>
    <n v="51.38028520389279"/>
    <x v="1"/>
    <s v="Inferior"/>
    <s v="Não"/>
    <x v="1"/>
    <n v="2.9205873934405528E-3"/>
    <n v="4.0888223508167738E-2"/>
  </r>
  <r>
    <n v="1"/>
    <x v="1"/>
    <n v="83"/>
    <n v="2707"/>
    <x v="28"/>
    <x v="28"/>
    <n v="460"/>
    <x v="182"/>
    <n v="20"/>
    <x v="182"/>
    <n v="23.574030170771543"/>
    <n v="1"/>
    <n v="365079.59999999899"/>
    <n v="9703716.4000000004"/>
    <x v="1"/>
    <s v="TORA"/>
    <s v="140├ 150"/>
    <s v="Protium"/>
    <s v="FOD"/>
    <n v="39.788735772973837"/>
    <n v="50"/>
    <x v="1"/>
    <s v="Inferior"/>
    <s v="Não"/>
    <x v="0"/>
    <n v="2.9461503997445758E-3"/>
    <n v="4.1246105596424061E-2"/>
  </r>
  <r>
    <n v="1"/>
    <x v="1"/>
    <n v="83"/>
    <n v="2708"/>
    <x v="19"/>
    <x v="19"/>
    <n v="222"/>
    <x v="6"/>
    <n v="17"/>
    <x v="6"/>
    <n v="4.6670563681278763"/>
    <n v="1"/>
    <n v="365076.09999999899"/>
    <n v="9703711.9000000004"/>
    <x v="1"/>
    <s v="TORA"/>
    <s v="70├ 80"/>
    <s v="Piptadenia"/>
    <s v="FOD"/>
    <n v="39.788735772973837"/>
    <n v="50"/>
    <x v="1"/>
    <s v="Inferior"/>
    <s v="Não"/>
    <x v="1"/>
    <n v="6.8619128686678451E-4"/>
    <n v="8.1656763137147367E-3"/>
  </r>
  <r>
    <n v="1"/>
    <x v="1"/>
    <n v="83"/>
    <n v="2709"/>
    <x v="72"/>
    <x v="72"/>
    <n v="155"/>
    <x v="67"/>
    <n v="11"/>
    <x v="67"/>
    <n v="1.472123540496372"/>
    <n v="2"/>
    <n v="365061.799999999"/>
    <n v="9703693.1999999899"/>
    <x v="0"/>
    <s v="TORETE"/>
    <s v="40├ 50"/>
    <s v="Goupia"/>
    <s v="FOD"/>
    <n v="40.107045659157627"/>
    <n v="50.107045659157627"/>
    <x v="0"/>
    <s v="Inferior"/>
    <s v="Não"/>
    <x v="1"/>
    <n v="3.3450502530181188E-4"/>
    <n v="2.5756886948239514E-3"/>
  </r>
  <r>
    <n v="1"/>
    <x v="1"/>
    <n v="83"/>
    <n v="2710"/>
    <x v="5"/>
    <x v="5"/>
    <n v="438"/>
    <x v="269"/>
    <n v="19"/>
    <x v="269"/>
    <n v="20.304392400176845"/>
    <n v="1"/>
    <n v="365046.2"/>
    <n v="9703669.5999999903"/>
    <x v="1"/>
    <s v="TORA"/>
    <s v="130├ 140"/>
    <s v="Tachigali"/>
    <s v="FOD"/>
    <n v="39.152116000606256"/>
    <n v="50"/>
    <x v="1"/>
    <s v="Inferior"/>
    <s v="Não"/>
    <x v="1"/>
    <n v="2.6710835410614286E-3"/>
    <n v="3.5525411096116996E-2"/>
  </r>
  <r>
    <n v="1"/>
    <x v="1"/>
    <n v="83"/>
    <n v="2711"/>
    <x v="19"/>
    <x v="19"/>
    <n v="270"/>
    <x v="65"/>
    <n v="18"/>
    <x v="65"/>
    <n v="7.3095090713814761"/>
    <n v="1"/>
    <n v="364983.2"/>
    <n v="9703581.1999999899"/>
    <x v="1"/>
    <s v="TORA"/>
    <s v="80├ 90"/>
    <s v="Piptadenia"/>
    <s v="FOD"/>
    <n v="39.788735772973837"/>
    <n v="50"/>
    <x v="1"/>
    <s v="Inferior"/>
    <s v="Não"/>
    <x v="1"/>
    <n v="1.015001720894988E-3"/>
    <n v="1.2789021683276849E-2"/>
  </r>
  <r>
    <n v="1"/>
    <x v="1"/>
    <n v="83"/>
    <n v="2712"/>
    <x v="5"/>
    <x v="5"/>
    <n v="200"/>
    <x v="14"/>
    <n v="16"/>
    <x v="14"/>
    <n v="3.565070725258455"/>
    <n v="2"/>
    <n v="364985"/>
    <n v="9703580.3000000007"/>
    <x v="1"/>
    <s v="TORA"/>
    <s v="60├ 70"/>
    <s v="Tachigali"/>
    <s v="FOD"/>
    <n v="39.152116000606256"/>
    <n v="50"/>
    <x v="1"/>
    <s v="Inferior"/>
    <s v="Não"/>
    <x v="1"/>
    <n v="5.5692824191768894E-4"/>
    <n v="6.2375963094781156E-3"/>
  </r>
  <r>
    <n v="1"/>
    <x v="1"/>
    <n v="83"/>
    <n v="2713"/>
    <x v="72"/>
    <x v="72"/>
    <n v="333"/>
    <x v="231"/>
    <n v="13"/>
    <x v="231"/>
    <n v="8.030082280455316"/>
    <n v="1"/>
    <n v="364974"/>
    <n v="9703574.4000000004"/>
    <x v="4"/>
    <s v="TORA"/>
    <s v="100├ 110"/>
    <s v="Goupia"/>
    <s v="FOD"/>
    <n v="40.107045659157627"/>
    <n v="50.107045659157627"/>
    <x v="1"/>
    <s v="Inferior"/>
    <s v="Não"/>
    <x v="1"/>
    <n v="1.5439303954502654E-3"/>
    <n v="1.4049766598597413E-2"/>
  </r>
  <r>
    <n v="1"/>
    <x v="1"/>
    <n v="83"/>
    <n v="2714"/>
    <x v="19"/>
    <x v="19"/>
    <n v="250"/>
    <x v="46"/>
    <n v="15"/>
    <x v="46"/>
    <n v="5.2222715702028157"/>
    <n v="1"/>
    <n v="364976.7"/>
    <n v="9703573.0999999903"/>
    <x v="1"/>
    <s v="TORA"/>
    <s v="70├ 80"/>
    <s v="Piptadenia"/>
    <s v="FOD"/>
    <n v="39.788735772973837"/>
    <n v="50"/>
    <x v="1"/>
    <s v="Inferior"/>
    <s v="Não"/>
    <x v="1"/>
    <n v="8.7020037799638919E-4"/>
    <n v="9.1371039689620848E-3"/>
  </r>
  <r>
    <n v="1"/>
    <x v="1"/>
    <n v="83"/>
    <n v="2715"/>
    <x v="48"/>
    <x v="48"/>
    <n v="160"/>
    <x v="1"/>
    <n v="15"/>
    <x v="1"/>
    <n v="2.1390424351550736"/>
    <n v="1"/>
    <n v="364998.40000000002"/>
    <n v="9703562.9000000004"/>
    <x v="0"/>
    <s v="TORA"/>
    <s v="50├ 60"/>
    <s v="Cordia"/>
    <s v="FOD"/>
    <n v="44.563384065730695"/>
    <n v="54.563384065730695"/>
    <x v="0"/>
    <s v="Inferior"/>
    <s v="Não"/>
    <x v="0"/>
    <n v="3.5643407482732108E-4"/>
    <n v="3.7425577856868707E-3"/>
  </r>
  <r>
    <n v="1"/>
    <x v="1"/>
    <n v="83"/>
    <n v="2716"/>
    <x v="17"/>
    <x v="17"/>
    <n v="175"/>
    <x v="13"/>
    <n v="17"/>
    <x v="13"/>
    <n v="2.9001014786526307"/>
    <n v="1"/>
    <n v="364987.09999999899"/>
    <n v="9703538.0999999903"/>
    <x v="1"/>
    <s v="TORA"/>
    <s v="50├ 60"/>
    <s v="Buchenavia"/>
    <s v="FOD"/>
    <n v="41.38028520389279"/>
    <n v="51.38028520389279"/>
    <x v="1"/>
    <s v="Inferior"/>
    <s v="Não"/>
    <x v="0"/>
    <n v="4.2639818521823071E-4"/>
    <n v="5.0741384040969457E-3"/>
  </r>
  <r>
    <n v="1"/>
    <x v="1"/>
    <n v="83"/>
    <n v="2717"/>
    <x v="64"/>
    <x v="64"/>
    <n v="440"/>
    <x v="98"/>
    <n v="22"/>
    <x v="98"/>
    <n v="23.725545676595015"/>
    <n v="1"/>
    <n v="364984.799999999"/>
    <n v="9703533.5999999903"/>
    <x v="1"/>
    <s v="TORA"/>
    <s v="140├ 150"/>
    <s v="Cedrelinga"/>
    <s v="FOD"/>
    <n v="38.515496228238675"/>
    <n v="50"/>
    <x v="1"/>
    <s v="Inferior"/>
    <s v="Não"/>
    <x v="1"/>
    <n v="2.6955326908816141E-3"/>
    <n v="4.1511203439576858E-2"/>
  </r>
  <r>
    <n v="1"/>
    <x v="1"/>
    <n v="83"/>
    <n v="2718"/>
    <x v="54"/>
    <x v="54"/>
    <n v="218"/>
    <x v="206"/>
    <n v="17"/>
    <x v="206"/>
    <n v="4.500389311722043"/>
    <n v="2"/>
    <n v="364976.09999999899"/>
    <n v="9703532.1999999899"/>
    <x v="1"/>
    <s v="TORA"/>
    <s v="60├ 70"/>
    <s v="Cenostigma"/>
    <s v="FOD"/>
    <n v="40.743665431525208"/>
    <n v="50.743665431525208"/>
    <x v="1"/>
    <s v="Inferior"/>
    <s v="Não"/>
    <x v="0"/>
    <n v="6.6168644422240624E-4"/>
    <n v="7.8740686862466339E-3"/>
  </r>
  <r>
    <n v="1"/>
    <x v="1"/>
    <n v="83"/>
    <n v="2719"/>
    <x v="17"/>
    <x v="17"/>
    <n v="197"/>
    <x v="202"/>
    <n v="19"/>
    <x v="202"/>
    <n v="4.1074683839914874"/>
    <n v="1"/>
    <n v="364970.59999999899"/>
    <n v="9703528.0999999903"/>
    <x v="1"/>
    <s v="TORA"/>
    <s v="60├ 70"/>
    <s v="Buchenavia"/>
    <s v="FOD"/>
    <n v="41.38028520389279"/>
    <n v="51.38028520389279"/>
    <x v="1"/>
    <s v="Inferior"/>
    <s v="Não"/>
    <x v="0"/>
    <n v="5.403457035145897E-4"/>
    <n v="7.1865978567440423E-3"/>
  </r>
  <r>
    <n v="1"/>
    <x v="1"/>
    <n v="83"/>
    <n v="2720"/>
    <x v="46"/>
    <x v="46"/>
    <n v="233"/>
    <x v="81"/>
    <n v="22"/>
    <x v="81"/>
    <n v="6.6530792832472478"/>
    <n v="1"/>
    <n v="364934.5"/>
    <n v="9703494.6999999899"/>
    <x v="1"/>
    <s v="TORA"/>
    <s v="70├ 80"/>
    <s v="Aspidosperma"/>
    <s v="FOD"/>
    <n v="41.38028520389279"/>
    <n v="51.38028520389279"/>
    <x v="1"/>
    <s v="Inferior"/>
    <s v="Não"/>
    <x v="0"/>
    <n v="7.5587693313673558E-4"/>
    <n v="1.1640504770305727E-2"/>
  </r>
  <r>
    <n v="1"/>
    <x v="1"/>
    <n v="83"/>
    <n v="2721"/>
    <x v="72"/>
    <x v="72"/>
    <n v="235"/>
    <x v="165"/>
    <n v="15"/>
    <x v="165"/>
    <n v="4.6143991594312084"/>
    <n v="1"/>
    <n v="364977.799999999"/>
    <n v="9703520.3000000007"/>
    <x v="4"/>
    <s v="TORA"/>
    <s v="70├ 80"/>
    <s v="Goupia"/>
    <s v="FOD"/>
    <n v="40.107045659157627"/>
    <n v="50.107045659157627"/>
    <x v="1"/>
    <s v="Inferior"/>
    <s v="Não"/>
    <x v="1"/>
    <n v="7.6890905399760946E-4"/>
    <n v="8.0735450669748993E-3"/>
  </r>
  <r>
    <n v="1"/>
    <x v="1"/>
    <n v="83"/>
    <n v="2722"/>
    <x v="82"/>
    <x v="82"/>
    <n v="180"/>
    <x v="22"/>
    <n v="11"/>
    <x v="22"/>
    <n v="1.9852987601283025"/>
    <n v="1"/>
    <n v="364926.09999999899"/>
    <n v="9703456.1999999899"/>
    <x v="1"/>
    <s v="TORA"/>
    <s v="50├ 60"/>
    <s v="Caryocar"/>
    <s v="FOD"/>
    <n v="41.38028520389279"/>
    <n v="51.38028520389279"/>
    <x v="1"/>
    <s v="Inferior"/>
    <s v="Não"/>
    <x v="1"/>
    <n v="4.5111187595332813E-4"/>
    <n v="3.4735614448406266E-3"/>
  </r>
  <r>
    <n v="1"/>
    <x v="1"/>
    <n v="83"/>
    <n v="2723"/>
    <x v="50"/>
    <x v="50"/>
    <n v="182"/>
    <x v="97"/>
    <n v="16"/>
    <x v="97"/>
    <n v="2.9522350675865265"/>
    <n v="1"/>
    <n v="364881.59999999899"/>
    <n v="9703349.5"/>
    <x v="1"/>
    <s v="TORA"/>
    <s v="50├ 60"/>
    <s v="Simarouba"/>
    <s v="FOD"/>
    <n v="42.335214862444161"/>
    <n v="52.335214862444161"/>
    <x v="1"/>
    <s v="Inferior"/>
    <s v="Não"/>
    <x v="0"/>
    <n v="4.6119227713203821E-4"/>
    <n v="5.1653535038788277E-3"/>
  </r>
  <r>
    <n v="1"/>
    <x v="1"/>
    <n v="83"/>
    <n v="2724"/>
    <x v="27"/>
    <x v="27"/>
    <n v="300"/>
    <x v="9"/>
    <n v="20"/>
    <x v="9"/>
    <n v="10.026761414789403"/>
    <n v="1"/>
    <n v="364889.9"/>
    <n v="9703398.3000000007"/>
    <x v="1"/>
    <s v="TORA"/>
    <s v="90├ 100"/>
    <s v="Parahancornia"/>
    <s v="FOD"/>
    <n v="39.788735772973837"/>
    <n v="50"/>
    <x v="1"/>
    <s v="Inferior"/>
    <s v="Não"/>
    <x v="0"/>
    <n v="1.2530885443148001E-3"/>
    <n v="1.75432396204072E-2"/>
  </r>
  <r>
    <n v="1"/>
    <x v="1"/>
    <n v="83"/>
    <n v="2725"/>
    <x v="72"/>
    <x v="72"/>
    <n v="403"/>
    <x v="31"/>
    <n v="17"/>
    <x v="31"/>
    <n v="15.379676115803916"/>
    <n v="2"/>
    <n v="364862.59999999899"/>
    <n v="9703354.0999999903"/>
    <x v="4"/>
    <s v="TORA"/>
    <s v="120├ 130"/>
    <s v="Goupia"/>
    <s v="FOD"/>
    <n v="40.107045659157627"/>
    <n v="50.107045659157627"/>
    <x v="1"/>
    <s v="Inferior"/>
    <s v="Não"/>
    <x v="1"/>
    <n v="2.2612539710402486E-3"/>
    <n v="2.6908922255378956E-2"/>
  </r>
  <r>
    <n v="1"/>
    <x v="1"/>
    <n v="83"/>
    <n v="2726"/>
    <x v="58"/>
    <x v="58"/>
    <n v="186"/>
    <x v="24"/>
    <n v="15"/>
    <x v="24"/>
    <n v="2.8907153158837851"/>
    <n v="1"/>
    <n v="364856.4"/>
    <n v="9703291.9000000004"/>
    <x v="1"/>
    <s v="TORA"/>
    <s v="50├ 60"/>
    <s v="Eschweilera"/>
    <s v="FOD"/>
    <n v="41.38028520389279"/>
    <n v="51.38028520389279"/>
    <x v="1"/>
    <s v="Inferior"/>
    <s v="Não"/>
    <x v="0"/>
    <n v="4.8168723643460915E-4"/>
    <n v="5.0577159825633952E-3"/>
  </r>
  <r>
    <n v="1"/>
    <x v="1"/>
    <n v="83"/>
    <n v="2727"/>
    <x v="8"/>
    <x v="8"/>
    <n v="195"/>
    <x v="253"/>
    <n v="17"/>
    <x v="253"/>
    <n v="3.6008606930862452"/>
    <n v="1"/>
    <n v="364849.299999999"/>
    <n v="9703285.1999999899"/>
    <x v="1"/>
    <s v="TORA"/>
    <s v="60├ 70"/>
    <s v="Licania"/>
    <s v="FOD"/>
    <n v="41.38028520389279"/>
    <n v="51.38028520389279"/>
    <x v="1"/>
    <s v="Inferior"/>
    <s v="Não"/>
    <x v="0"/>
    <n v="5.2942990997300308E-4"/>
    <n v="6.3002159286787368E-3"/>
  </r>
  <r>
    <n v="1"/>
    <x v="1"/>
    <n v="84"/>
    <n v="2728"/>
    <x v="72"/>
    <x v="72"/>
    <n v="575"/>
    <x v="310"/>
    <n v="18"/>
    <x v="310"/>
    <n v="33.150979927647484"/>
    <n v="1"/>
    <n v="364859.59999999899"/>
    <n v="9703225.0999999903"/>
    <x v="4"/>
    <s v="TORA"/>
    <s v="180├ 190"/>
    <s v="Goupia"/>
    <s v="FOD"/>
    <n v="40.107045659157627"/>
    <n v="50.107045659157627"/>
    <x v="1"/>
    <s v="Inferior"/>
    <s v="Não"/>
    <x v="1"/>
    <n v="4.603359999600899E-3"/>
    <n v="5.8002335994971337E-2"/>
  </r>
  <r>
    <n v="1"/>
    <x v="1"/>
    <n v="84"/>
    <n v="2729"/>
    <x v="63"/>
    <x v="63"/>
    <n v="175"/>
    <x v="13"/>
    <n v="15"/>
    <x v="13"/>
    <n v="2.5589130693993796"/>
    <n v="1"/>
    <n v="364893.5"/>
    <n v="9703253.3000000007"/>
    <x v="1"/>
    <s v="TORA"/>
    <s v="50├ 60"/>
    <s v="Ocotea"/>
    <s v="FOD"/>
    <n v="39.470425886790046"/>
    <n v="50"/>
    <x v="1"/>
    <s v="Inferior"/>
    <s v="Não"/>
    <x v="1"/>
    <n v="4.2639818521823071E-4"/>
    <n v="4.4771809447914212E-3"/>
  </r>
  <r>
    <n v="1"/>
    <x v="1"/>
    <n v="84"/>
    <n v="2730"/>
    <x v="26"/>
    <x v="26"/>
    <n v="287"/>
    <x v="78"/>
    <n v="20"/>
    <x v="78"/>
    <n v="9.1766034552754281"/>
    <n v="1"/>
    <n v="364889"/>
    <n v="9703264.3000000007"/>
    <x v="1"/>
    <s v="TORA"/>
    <s v="90├ 100"/>
    <s v="Couratari"/>
    <s v="FOD"/>
    <n v="38.833806114422465"/>
    <n v="50"/>
    <x v="1"/>
    <s v="Inferior"/>
    <s v="Não"/>
    <x v="1"/>
    <n v="1.1468405589629533E-3"/>
    <n v="1.6055767825481342E-2"/>
  </r>
  <r>
    <n v="1"/>
    <x v="1"/>
    <n v="84"/>
    <n v="2731"/>
    <x v="1"/>
    <x v="1"/>
    <n v="180"/>
    <x v="22"/>
    <n v="16"/>
    <x v="22"/>
    <n v="2.887707287459349"/>
    <n v="1"/>
    <n v="364879.09999999899"/>
    <n v="9703273.4000000004"/>
    <x v="1"/>
    <s v="TORA"/>
    <s v="50├ 60"/>
    <s v="Pouteria"/>
    <s v="FOD"/>
    <n v="39.788735772973837"/>
    <n v="50"/>
    <x v="1"/>
    <s v="Inferior"/>
    <s v="Não"/>
    <x v="0"/>
    <n v="4.5111187595332813E-4"/>
    <n v="5.0524530106772752E-3"/>
  </r>
  <r>
    <n v="1"/>
    <x v="1"/>
    <n v="84"/>
    <n v="2732"/>
    <x v="26"/>
    <x v="26"/>
    <n v="165"/>
    <x v="7"/>
    <n v="15"/>
    <x v="7"/>
    <n v="2.2748214959803468"/>
    <n v="1"/>
    <n v="364876"/>
    <n v="9703278.0999999903"/>
    <x v="1"/>
    <s v="TORA"/>
    <s v="50├ 60"/>
    <s v="Couratari"/>
    <s v="FOD"/>
    <n v="38.833806114422465"/>
    <n v="50"/>
    <x v="1"/>
    <s v="Inferior"/>
    <s v="Não"/>
    <x v="1"/>
    <n v="3.7905928465522713E-4"/>
    <n v="3.9801224888798845E-3"/>
  </r>
  <r>
    <n v="1"/>
    <x v="1"/>
    <n v="84"/>
    <n v="2733"/>
    <x v="5"/>
    <x v="5"/>
    <n v="192"/>
    <x v="55"/>
    <n v="15"/>
    <x v="55"/>
    <n v="3.0802211066233052"/>
    <n v="1"/>
    <n v="364881"/>
    <n v="9703281.3000000007"/>
    <x v="1"/>
    <s v="TORA"/>
    <s v="60├ 70"/>
    <s v="Tachigali"/>
    <s v="FOD"/>
    <n v="39.152116000606256"/>
    <n v="50"/>
    <x v="1"/>
    <s v="Inferior"/>
    <s v="Não"/>
    <x v="1"/>
    <n v="5.1326506775134213E-4"/>
    <n v="5.3892832113890919E-3"/>
  </r>
  <r>
    <n v="1"/>
    <x v="1"/>
    <n v="84"/>
    <n v="2734"/>
    <x v="1"/>
    <x v="1"/>
    <n v="150"/>
    <x v="37"/>
    <n v="16"/>
    <x v="37"/>
    <n v="2.0053522829578809"/>
    <n v="1"/>
    <n v="364869.299999999"/>
    <n v="9703286.9000000004"/>
    <x v="0"/>
    <s v="TORETE"/>
    <s v="40├ 50"/>
    <s v="Pouteria"/>
    <s v="FOD"/>
    <n v="39.788735772973837"/>
    <n v="50"/>
    <x v="0"/>
    <s v="Inferior"/>
    <s v="Não"/>
    <x v="0"/>
    <n v="3.1327213607870003E-4"/>
    <n v="3.5086479240814404E-3"/>
  </r>
  <r>
    <n v="1"/>
    <x v="1"/>
    <n v="84"/>
    <n v="2735"/>
    <x v="5"/>
    <x v="5"/>
    <n v="345"/>
    <x v="110"/>
    <n v="16"/>
    <x v="110"/>
    <n v="10.608313576847189"/>
    <n v="1"/>
    <n v="364899.4"/>
    <n v="9703305.8000000007"/>
    <x v="1"/>
    <s v="TORA"/>
    <s v="100├ 110"/>
    <s v="Tachigali"/>
    <s v="FOD"/>
    <n v="39.152116000606256"/>
    <n v="50"/>
    <x v="1"/>
    <s v="Inferior"/>
    <s v="Não"/>
    <x v="1"/>
    <n v="1.6572095998563232E-3"/>
    <n v="1.8560747518390819E-2"/>
  </r>
  <r>
    <n v="1"/>
    <x v="1"/>
    <n v="84"/>
    <n v="2736"/>
    <x v="19"/>
    <x v="19"/>
    <n v="150"/>
    <x v="37"/>
    <n v="11"/>
    <x v="37"/>
    <n v="1.3786796945335431"/>
    <n v="1"/>
    <n v="364915.299999999"/>
    <n v="9703303.8000000007"/>
    <x v="0"/>
    <s v="TORETE"/>
    <s v="40├ 50"/>
    <s v="Piptadenia"/>
    <s v="FOD"/>
    <n v="39.788735772973837"/>
    <n v="50"/>
    <x v="0"/>
    <s v="Inferior"/>
    <s v="Não"/>
    <x v="1"/>
    <n v="3.1327213607870003E-4"/>
    <n v="2.41219544780599E-3"/>
  </r>
  <r>
    <n v="1"/>
    <x v="1"/>
    <n v="84"/>
    <n v="2737"/>
    <x v="5"/>
    <x v="5"/>
    <n v="217"/>
    <x v="211"/>
    <n v="16"/>
    <x v="211"/>
    <n v="4.1968903845423853"/>
    <n v="1"/>
    <n v="364919.59999999899"/>
    <n v="9703329.4000000004"/>
    <x v="1"/>
    <s v="TORA"/>
    <s v="60├ 70"/>
    <s v="Tachigali"/>
    <s v="FOD"/>
    <n v="39.152116000606256"/>
    <n v="50"/>
    <x v="1"/>
    <s v="Inferior"/>
    <s v="Não"/>
    <x v="1"/>
    <n v="6.5562984959155154E-4"/>
    <n v="7.3430543154253758E-3"/>
  </r>
  <r>
    <n v="1"/>
    <x v="1"/>
    <n v="84"/>
    <n v="2738"/>
    <x v="39"/>
    <x v="39"/>
    <n v="222"/>
    <x v="6"/>
    <n v="23"/>
    <x v="6"/>
    <n v="6.3142527333494796"/>
    <n v="1"/>
    <n v="364904.2"/>
    <n v="9703336.5999999903"/>
    <x v="3"/>
    <s v="TORA"/>
    <s v="70├ 80"/>
    <s v="Bertholletia"/>
    <s v="FOD"/>
    <n v="41.38028520389279"/>
    <n v="51.38028520389279"/>
    <x v="1"/>
    <s v="Inferior"/>
    <s v="Protegida"/>
    <x v="0"/>
    <n v="6.8619128686678451E-4"/>
    <n v="1.104767971855523E-2"/>
  </r>
  <r>
    <n v="1"/>
    <x v="1"/>
    <n v="84"/>
    <n v="2739"/>
    <x v="26"/>
    <x v="26"/>
    <n v="250"/>
    <x v="46"/>
    <n v="22"/>
    <x v="46"/>
    <n v="7.6593316362974635"/>
    <n v="1"/>
    <n v="364901.5"/>
    <n v="9703337.9000000004"/>
    <x v="1"/>
    <s v="TORA"/>
    <s v="70├ 80"/>
    <s v="Couratari"/>
    <s v="FOD"/>
    <n v="38.833806114422465"/>
    <n v="50"/>
    <x v="1"/>
    <s v="Inferior"/>
    <s v="Não"/>
    <x v="1"/>
    <n v="8.7020037799638919E-4"/>
    <n v="1.3401085821144392E-2"/>
  </r>
  <r>
    <n v="1"/>
    <x v="1"/>
    <n v="84"/>
    <n v="2740"/>
    <x v="1"/>
    <x v="1"/>
    <n v="135"/>
    <x v="25"/>
    <n v="15"/>
    <x v="25"/>
    <n v="1.5228143898711408"/>
    <n v="1"/>
    <n v="364899.799999999"/>
    <n v="9703349.8000000007"/>
    <x v="0"/>
    <s v="TORETE"/>
    <s v="40├ 50"/>
    <s v="Pouteria"/>
    <s v="FOD"/>
    <n v="39.788735772973837"/>
    <n v="50"/>
    <x v="0"/>
    <s v="Inferior"/>
    <s v="Não"/>
    <x v="0"/>
    <n v="2.53750430223747E-4"/>
    <n v="2.6643795173493436E-3"/>
  </r>
  <r>
    <n v="1"/>
    <x v="1"/>
    <n v="84"/>
    <n v="2741"/>
    <x v="1"/>
    <x v="1"/>
    <n v="170"/>
    <x v="12"/>
    <n v="16"/>
    <x v="12"/>
    <n v="2.5757635989992345"/>
    <n v="1"/>
    <n v="364963.7"/>
    <n v="9703390.1999999899"/>
    <x v="1"/>
    <s v="TORA"/>
    <s v="50├ 60"/>
    <s v="Pouteria"/>
    <s v="FOD"/>
    <n v="39.788735772973837"/>
    <n v="50"/>
    <x v="1"/>
    <s v="Inferior"/>
    <s v="Não"/>
    <x v="0"/>
    <n v="4.0238065478553035E-4"/>
    <n v="4.5066633335979402E-3"/>
  </r>
  <r>
    <n v="1"/>
    <x v="1"/>
    <n v="84"/>
    <n v="2742"/>
    <x v="54"/>
    <x v="54"/>
    <n v="332"/>
    <x v="39"/>
    <n v="17"/>
    <x v="39"/>
    <n v="10.437903196179839"/>
    <n v="1"/>
    <n v="365023.4"/>
    <n v="9703500.9000000004"/>
    <x v="1"/>
    <s v="TORA"/>
    <s v="100├ 110"/>
    <s v="Cenostigma"/>
    <s v="FOD"/>
    <n v="40.743665431525208"/>
    <n v="50.743665431525208"/>
    <x v="1"/>
    <s v="Inferior"/>
    <s v="Não"/>
    <x v="0"/>
    <n v="1.5346714634283842E-3"/>
    <n v="1.8262590414797771E-2"/>
  </r>
  <r>
    <n v="1"/>
    <x v="1"/>
    <n v="84"/>
    <n v="2743"/>
    <x v="15"/>
    <x v="15"/>
    <n v="189"/>
    <x v="256"/>
    <n v="16"/>
    <x v="256"/>
    <n v="3.1836972844239324"/>
    <n v="2"/>
    <n v="364969.5"/>
    <n v="9703457.4000000004"/>
    <x v="1"/>
    <s v="TORA"/>
    <s v="60├ 70"/>
    <s v="Lecythis"/>
    <s v="FOD"/>
    <n v="38.833806114422465"/>
    <n v="50"/>
    <x v="1"/>
    <s v="Inferior"/>
    <s v="Não"/>
    <x v="1"/>
    <n v="4.9735084323854423E-4"/>
    <n v="5.5703294442716956E-3"/>
  </r>
  <r>
    <n v="1"/>
    <x v="1"/>
    <n v="84"/>
    <n v="2744"/>
    <x v="26"/>
    <x v="26"/>
    <n v="200"/>
    <x v="14"/>
    <n v="20"/>
    <x v="14"/>
    <n v="4.4563384065730682"/>
    <n v="1"/>
    <n v="365009.799999999"/>
    <n v="9703507.3000000007"/>
    <x v="1"/>
    <s v="TORA"/>
    <s v="60├ 70"/>
    <s v="Couratari"/>
    <s v="FOD"/>
    <n v="38.833806114422465"/>
    <n v="50"/>
    <x v="1"/>
    <s v="Inferior"/>
    <s v="Não"/>
    <x v="1"/>
    <n v="5.5692824191768894E-4"/>
    <n v="7.7969953868476443E-3"/>
  </r>
  <r>
    <n v="1"/>
    <x v="1"/>
    <n v="84"/>
    <n v="2745"/>
    <x v="1"/>
    <x v="1"/>
    <n v="140"/>
    <x v="36"/>
    <n v="15"/>
    <x v="36"/>
    <n v="1.6377043644156026"/>
    <n v="1"/>
    <n v="365025.7"/>
    <n v="9703505.3000000007"/>
    <x v="0"/>
    <s v="TORETE"/>
    <s v="40├ 50"/>
    <s v="Pouteria"/>
    <s v="FOD"/>
    <n v="39.788735772973837"/>
    <n v="50"/>
    <x v="0"/>
    <s v="Inferior"/>
    <s v="Não"/>
    <x v="0"/>
    <n v="2.7289483853966759E-4"/>
    <n v="2.8653958046665094E-3"/>
  </r>
  <r>
    <n v="1"/>
    <x v="1"/>
    <n v="84"/>
    <n v="2746"/>
    <x v="15"/>
    <x v="15"/>
    <n v="203"/>
    <x v="56"/>
    <n v="14"/>
    <x v="56"/>
    <n v="3.2137218644382184"/>
    <n v="2"/>
    <n v="365051.59999999899"/>
    <n v="9703565.4000000004"/>
    <x v="1"/>
    <s v="TORA"/>
    <s v="60├ 70"/>
    <s v="Lecythis"/>
    <s v="FOD"/>
    <n v="38.833806114422465"/>
    <n v="50"/>
    <x v="1"/>
    <s v="Inferior"/>
    <s v="Não"/>
    <x v="1"/>
    <n v="5.7376139802965123E-4"/>
    <n v="5.6228617006905818E-3"/>
  </r>
  <r>
    <n v="1"/>
    <x v="1"/>
    <n v="84"/>
    <n v="2747"/>
    <x v="5"/>
    <x v="5"/>
    <n v="222"/>
    <x v="6"/>
    <n v="15"/>
    <x v="6"/>
    <n v="4.1179909130540082"/>
    <n v="1"/>
    <n v="365044.299999999"/>
    <n v="9703568.8000000007"/>
    <x v="1"/>
    <s v="TORA"/>
    <s v="70├ 80"/>
    <s v="Tachigali"/>
    <s v="FOD"/>
    <n v="39.152116000606256"/>
    <n v="50"/>
    <x v="1"/>
    <s v="Inferior"/>
    <s v="Não"/>
    <x v="1"/>
    <n v="6.8619128686678451E-4"/>
    <n v="7.205008512101237E-3"/>
  </r>
  <r>
    <n v="1"/>
    <x v="1"/>
    <n v="84"/>
    <n v="2748"/>
    <x v="6"/>
    <x v="6"/>
    <n v="220"/>
    <x v="68"/>
    <n v="17"/>
    <x v="68"/>
    <n v="4.5833440511603998"/>
    <n v="1"/>
    <n v="365055.299999999"/>
    <n v="9703574.6999999899"/>
    <x v="1"/>
    <s v="TORA"/>
    <s v="70├ 80"/>
    <s v="Dimorphandra"/>
    <s v="FOD"/>
    <n v="39.788735772973837"/>
    <n v="50"/>
    <x v="1"/>
    <s v="Inferior"/>
    <s v="Não"/>
    <x v="0"/>
    <n v="6.7388317272040353E-4"/>
    <n v="8.0192097553728001E-3"/>
  </r>
  <r>
    <n v="1"/>
    <x v="1"/>
    <n v="84"/>
    <n v="2749"/>
    <x v="9"/>
    <x v="9"/>
    <n v="363"/>
    <x v="271"/>
    <n v="17"/>
    <x v="271"/>
    <n v="12.478154179284193"/>
    <n v="1"/>
    <n v="365051.299999999"/>
    <n v="9703582.0999999903"/>
    <x v="1"/>
    <s v="TORA"/>
    <s v="110├ 120"/>
    <s v="Matisia"/>
    <s v="FOD"/>
    <n v="43.926764293363114"/>
    <n v="53.926764293363114"/>
    <x v="1"/>
    <s v="Inferior"/>
    <s v="Não"/>
    <x v="0"/>
    <n v="1.8346469377312992E-3"/>
    <n v="2.1832298559002455E-2"/>
  </r>
  <r>
    <n v="1"/>
    <x v="1"/>
    <n v="84"/>
    <n v="2750"/>
    <x v="19"/>
    <x v="19"/>
    <n v="340"/>
    <x v="121"/>
    <n v="16"/>
    <x v="121"/>
    <n v="10.303054395996938"/>
    <n v="1"/>
    <n v="365059.9"/>
    <n v="9703581.4000000004"/>
    <x v="1"/>
    <s v="TORA"/>
    <s v="100├ 110"/>
    <s v="Piptadenia"/>
    <s v="FOD"/>
    <n v="39.788735772973837"/>
    <n v="50"/>
    <x v="1"/>
    <s v="Inferior"/>
    <s v="Não"/>
    <x v="1"/>
    <n v="1.6095226191421214E-3"/>
    <n v="1.8026653334391761E-2"/>
  </r>
  <r>
    <n v="1"/>
    <x v="1"/>
    <n v="84"/>
    <n v="2751"/>
    <x v="5"/>
    <x v="5"/>
    <n v="300"/>
    <x v="9"/>
    <n v="16"/>
    <x v="9"/>
    <n v="8.0214091318315237"/>
    <n v="1"/>
    <n v="365064.4"/>
    <n v="9703581.5"/>
    <x v="1"/>
    <s v="TORA"/>
    <s v="90├ 100"/>
    <s v="Tachigali"/>
    <s v="FOD"/>
    <n v="39.152116000606256"/>
    <n v="50"/>
    <x v="1"/>
    <s v="Inferior"/>
    <s v="Não"/>
    <x v="1"/>
    <n v="1.2530885443148001E-3"/>
    <n v="1.4034591696325762E-2"/>
  </r>
  <r>
    <n v="1"/>
    <x v="1"/>
    <n v="84"/>
    <n v="2752"/>
    <x v="74"/>
    <x v="74"/>
    <n v="207"/>
    <x v="132"/>
    <n v="16"/>
    <x v="132"/>
    <n v="3.8189928876649892"/>
    <n v="1"/>
    <n v="365082.59999999899"/>
    <n v="9703635.8000000007"/>
    <x v="1"/>
    <s v="TORA"/>
    <s v="60├ 70"/>
    <s v="Apuleia"/>
    <s v="FOD"/>
    <n v="49.019722472303762"/>
    <n v="59.019722472303762"/>
    <x v="1"/>
    <s v="Inferior"/>
    <s v="Não"/>
    <x v="0"/>
    <n v="5.9659545594827642E-4"/>
    <n v="6.6818691066206958E-3"/>
  </r>
  <r>
    <n v="1"/>
    <x v="1"/>
    <n v="84"/>
    <n v="2753"/>
    <x v="38"/>
    <x v="38"/>
    <n v="175"/>
    <x v="13"/>
    <n v="12"/>
    <x v="13"/>
    <n v="2.047130455519504"/>
    <n v="2"/>
    <n v="365081.299999999"/>
    <n v="9703639.8000000007"/>
    <x v="1"/>
    <s v="TORA"/>
    <s v="50├ 60"/>
    <s v="Caesalpinia"/>
    <s v="FOD"/>
    <n v="43.926764293363114"/>
    <n v="53.926764293363114"/>
    <x v="1"/>
    <s v="Inferior"/>
    <s v="Não"/>
    <x v="0"/>
    <n v="4.2639818521823071E-4"/>
    <n v="3.5817447558331378E-3"/>
  </r>
  <r>
    <n v="1"/>
    <x v="1"/>
    <n v="84"/>
    <n v="2754"/>
    <x v="23"/>
    <x v="23"/>
    <n v="236"/>
    <x v="120"/>
    <n v="17"/>
    <x v="120"/>
    <n v="5.2742547577154912"/>
    <n v="1"/>
    <n v="365084.2"/>
    <n v="9703660.5"/>
    <x v="1"/>
    <s v="TORA"/>
    <s v="70├ 80"/>
    <s v="Parkia"/>
    <s v="FOD"/>
    <n v="40.107045659157627"/>
    <n v="50.107045659157627"/>
    <x v="1"/>
    <s v="Inferior"/>
    <s v="Não"/>
    <x v="1"/>
    <n v="7.7546688404619025E-4"/>
    <n v="9.2280559201496637E-3"/>
  </r>
  <r>
    <n v="1"/>
    <x v="1"/>
    <n v="84"/>
    <n v="2755"/>
    <x v="74"/>
    <x v="74"/>
    <n v="220"/>
    <x v="68"/>
    <n v="15"/>
    <x v="68"/>
    <n v="4.0441271039650593"/>
    <n v="2"/>
    <n v="365067.9"/>
    <n v="9703668.1999999899"/>
    <x v="1"/>
    <s v="TORA"/>
    <s v="70├ 80"/>
    <s v="Apuleia"/>
    <s v="FOD"/>
    <n v="49.019722472303762"/>
    <n v="59.019722472303762"/>
    <x v="1"/>
    <s v="Inferior"/>
    <s v="Não"/>
    <x v="0"/>
    <n v="6.7388317272040353E-4"/>
    <n v="7.0757733135642367E-3"/>
  </r>
  <r>
    <n v="1"/>
    <x v="1"/>
    <n v="84"/>
    <n v="2756"/>
    <x v="5"/>
    <x v="5"/>
    <n v="212"/>
    <x v="49"/>
    <n v="17"/>
    <x v="49"/>
    <n v="4.2560705585816745"/>
    <n v="1"/>
    <n v="365087.5"/>
    <n v="9703673.3000000007"/>
    <x v="1"/>
    <s v="TORA"/>
    <s v="60├ 70"/>
    <s v="Tachigali"/>
    <s v="FOD"/>
    <n v="39.152116000606256"/>
    <n v="50"/>
    <x v="1"/>
    <s v="Inferior"/>
    <s v="Não"/>
    <x v="1"/>
    <n v="6.2576457261871526E-4"/>
    <n v="7.4465984141627107E-3"/>
  </r>
  <r>
    <n v="1"/>
    <x v="1"/>
    <n v="84"/>
    <n v="2757"/>
    <x v="7"/>
    <x v="7"/>
    <n v="500"/>
    <x v="194"/>
    <n v="24"/>
    <x v="194"/>
    <n v="33.422538049298026"/>
    <n v="3"/>
    <n v="365110.7"/>
    <n v="9703681.0999999903"/>
    <x v="2"/>
    <s v="TORA"/>
    <s v="150├ 160"/>
    <s v="Aspidosperma"/>
    <s v="FOD"/>
    <n v="47.109863155201019"/>
    <n v="57.109863155201019"/>
    <x v="1"/>
    <s v="Inferior"/>
    <s v="Não"/>
    <x v="0"/>
    <n v="3.4808015119855568E-3"/>
    <n v="5.8477465401357356E-2"/>
  </r>
  <r>
    <n v="1"/>
    <x v="1"/>
    <n v="84"/>
    <n v="2758"/>
    <x v="72"/>
    <x v="72"/>
    <n v="387"/>
    <x v="308"/>
    <n v="14"/>
    <x v="308"/>
    <n v="11.679873569245736"/>
    <n v="2"/>
    <n v="365117.299999999"/>
    <n v="9703680.3000000007"/>
    <x v="4"/>
    <s v="TORA"/>
    <s v="120├ 130"/>
    <s v="Goupia"/>
    <s v="FOD"/>
    <n v="40.107045659157627"/>
    <n v="50.107045659157627"/>
    <x v="1"/>
    <s v="Inferior"/>
    <s v="Não"/>
    <x v="1"/>
    <n v="2.0852646465942593E-3"/>
    <n v="2.043559353662374E-2"/>
  </r>
  <r>
    <n v="1"/>
    <x v="1"/>
    <n v="84"/>
    <n v="2759"/>
    <x v="19"/>
    <x v="19"/>
    <n v="150"/>
    <x v="37"/>
    <n v="13"/>
    <x v="37"/>
    <n v="1.6293487299032783"/>
    <n v="1"/>
    <n v="365118.7"/>
    <n v="9703683"/>
    <x v="0"/>
    <s v="TORETE"/>
    <s v="40├ 50"/>
    <s v="Piptadenia"/>
    <s v="FOD"/>
    <n v="39.788735772973837"/>
    <n v="50"/>
    <x v="0"/>
    <s v="Inferior"/>
    <s v="Não"/>
    <x v="1"/>
    <n v="3.1327213607870003E-4"/>
    <n v="2.8507764383161704E-3"/>
  </r>
  <r>
    <n v="1"/>
    <x v="1"/>
    <n v="84"/>
    <n v="2760"/>
    <x v="1"/>
    <x v="1"/>
    <n v="130"/>
    <x v="0"/>
    <n v="12"/>
    <x v="0"/>
    <n v="1.1296817860662731"/>
    <n v="1"/>
    <n v="365115.9"/>
    <n v="9703684.3000000007"/>
    <x v="0"/>
    <s v="TORETE"/>
    <s v="40├ 50"/>
    <s v="Pouteria"/>
    <s v="FOD"/>
    <n v="39.788735772973837"/>
    <n v="50"/>
    <x v="0"/>
    <s v="Inferior"/>
    <s v="Não"/>
    <x v="0"/>
    <n v="2.3530218221022364E-4"/>
    <n v="1.9765383305658784E-3"/>
  </r>
  <r>
    <n v="1"/>
    <x v="1"/>
    <n v="84"/>
    <n v="2761"/>
    <x v="1"/>
    <x v="1"/>
    <n v="173"/>
    <x v="100"/>
    <n v="15"/>
    <x v="100"/>
    <n v="2.5007578531936017"/>
    <n v="1"/>
    <n v="365104"/>
    <n v="9703689.8000000007"/>
    <x v="1"/>
    <s v="TORA"/>
    <s v="50├ 60"/>
    <s v="Pouteria"/>
    <s v="FOD"/>
    <n v="39.788735772973837"/>
    <n v="50"/>
    <x v="1"/>
    <s v="Inferior"/>
    <s v="Não"/>
    <x v="0"/>
    <n v="4.1670763380886292E-4"/>
    <n v="4.3754301549930605E-3"/>
  </r>
  <r>
    <n v="1"/>
    <x v="1"/>
    <n v="84"/>
    <n v="2762"/>
    <x v="26"/>
    <x v="26"/>
    <n v="155"/>
    <x v="67"/>
    <n v="16"/>
    <x v="67"/>
    <n v="2.1412706043583594"/>
    <n v="1"/>
    <n v="365086.4"/>
    <n v="9703703.6999999899"/>
    <x v="0"/>
    <s v="TORETE"/>
    <s v="40├ 50"/>
    <s v="Couratari"/>
    <s v="FOD"/>
    <n v="38.833806114422465"/>
    <n v="50"/>
    <x v="0"/>
    <s v="Inferior"/>
    <s v="Não"/>
    <x v="1"/>
    <n v="3.3450502530181188E-4"/>
    <n v="3.7464562833802932E-3"/>
  </r>
  <r>
    <n v="1"/>
    <x v="1"/>
    <n v="84"/>
    <n v="2763"/>
    <x v="1"/>
    <x v="1"/>
    <n v="140"/>
    <x v="36"/>
    <n v="14"/>
    <x v="36"/>
    <n v="1.5285240734545624"/>
    <n v="1"/>
    <n v="365097.4"/>
    <n v="9703707.4000000004"/>
    <x v="0"/>
    <s v="TORETE"/>
    <s v="40├ 50"/>
    <s v="Pouteria"/>
    <s v="FOD"/>
    <n v="39.788735772973837"/>
    <n v="50"/>
    <x v="0"/>
    <s v="Inferior"/>
    <s v="Não"/>
    <x v="0"/>
    <n v="2.7289483853966759E-4"/>
    <n v="2.6743694176887419E-3"/>
  </r>
  <r>
    <n v="1"/>
    <x v="1"/>
    <n v="84"/>
    <n v="2764"/>
    <x v="72"/>
    <x v="72"/>
    <n v="423"/>
    <x v="20"/>
    <n v="14"/>
    <x v="20"/>
    <n v="13.953943058119972"/>
    <n v="2"/>
    <n v="365136.09999999899"/>
    <n v="9703718.9000000004"/>
    <x v="4"/>
    <s v="TORA"/>
    <s v="130├ 140"/>
    <s v="Goupia"/>
    <s v="FOD"/>
    <n v="40.107045659157627"/>
    <n v="50.107045659157627"/>
    <x v="1"/>
    <s v="Inferior"/>
    <s v="Não"/>
    <x v="1"/>
    <n v="2.4912653349522542E-3"/>
    <n v="2.4414400282532091E-2"/>
  </r>
  <r>
    <n v="1"/>
    <x v="1"/>
    <n v="84"/>
    <n v="2765"/>
    <x v="44"/>
    <x v="44"/>
    <n v="140"/>
    <x v="36"/>
    <n v="14"/>
    <x v="36"/>
    <n v="1.5285240734545624"/>
    <n v="1"/>
    <n v="365138.4"/>
    <n v="9703723.4000000004"/>
    <x v="0"/>
    <s v="TORETE"/>
    <s v="40├ 50"/>
    <s v="Manilkara"/>
    <s v="FOD"/>
    <n v="41.38028520389279"/>
    <n v="51.38028520389279"/>
    <x v="0"/>
    <s v="Inferior"/>
    <s v="Não"/>
    <x v="1"/>
    <n v="2.7289483853966759E-4"/>
    <n v="2.6743694176887419E-3"/>
  </r>
  <r>
    <n v="1"/>
    <x v="1"/>
    <n v="84"/>
    <n v="2766"/>
    <x v="26"/>
    <x v="26"/>
    <n v="182"/>
    <x v="97"/>
    <n v="17"/>
    <x v="97"/>
    <n v="3.1367497593106846"/>
    <n v="1"/>
    <n v="365124.799999999"/>
    <n v="9703729.8000000007"/>
    <x v="1"/>
    <s v="TORA"/>
    <s v="50├ 60"/>
    <s v="Couratari"/>
    <s v="FOD"/>
    <n v="38.833806114422465"/>
    <n v="50"/>
    <x v="1"/>
    <s v="Inferior"/>
    <s v="Não"/>
    <x v="1"/>
    <n v="4.6119227713203821E-4"/>
    <n v="5.4881880978712551E-3"/>
  </r>
  <r>
    <n v="1"/>
    <x v="1"/>
    <n v="84"/>
    <n v="2767"/>
    <x v="1"/>
    <x v="1"/>
    <n v="175"/>
    <x v="13"/>
    <n v="15"/>
    <x v="13"/>
    <n v="2.5589130693993796"/>
    <n v="1"/>
    <n v="365149.299999999"/>
    <n v="9703742.5"/>
    <x v="1"/>
    <s v="TORA"/>
    <s v="50├ 60"/>
    <s v="Pouteria"/>
    <s v="FOD"/>
    <n v="39.788735772973837"/>
    <n v="50"/>
    <x v="1"/>
    <s v="Inferior"/>
    <s v="Não"/>
    <x v="0"/>
    <n v="4.2639818521823071E-4"/>
    <n v="4.4771809447914212E-3"/>
  </r>
  <r>
    <n v="1"/>
    <x v="1"/>
    <n v="84"/>
    <n v="2768"/>
    <x v="22"/>
    <x v="22"/>
    <n v="213"/>
    <x v="151"/>
    <n v="22"/>
    <x v="151"/>
    <n v="5.5599394721148743"/>
    <n v="1"/>
    <n v="365171"/>
    <n v="9703818.4000000004"/>
    <x v="1"/>
    <s v="TORA"/>
    <s v="60├ 70"/>
    <s v="Hymenaea"/>
    <s v="FOD"/>
    <n v="41.38028520389279"/>
    <n v="51.38028520389279"/>
    <x v="1"/>
    <s v="Inferior"/>
    <s v="Não"/>
    <x v="1"/>
    <n v="6.3168193518909092E-4"/>
    <n v="9.7279018019119992E-3"/>
  </r>
  <r>
    <n v="1"/>
    <x v="1"/>
    <n v="84"/>
    <n v="2769"/>
    <x v="39"/>
    <x v="39"/>
    <n v="300"/>
    <x v="9"/>
    <n v="22"/>
    <x v="9"/>
    <n v="11.029437556268345"/>
    <n v="1"/>
    <n v="365171.5"/>
    <n v="9703823.6999999899"/>
    <x v="3"/>
    <s v="TORA"/>
    <s v="90├ 100"/>
    <s v="Bertholletia"/>
    <s v="FOD"/>
    <n v="41.38028520389279"/>
    <n v="51.38028520389279"/>
    <x v="1"/>
    <s v="Inferior"/>
    <s v="Protegida"/>
    <x v="0"/>
    <n v="1.2530885443148001E-3"/>
    <n v="1.929756358244792E-2"/>
  </r>
  <r>
    <n v="1"/>
    <x v="1"/>
    <n v="84"/>
    <n v="2770"/>
    <x v="32"/>
    <x v="32"/>
    <n v="210"/>
    <x v="87"/>
    <n v="17"/>
    <x v="87"/>
    <n v="4.1761461292597861"/>
    <n v="2"/>
    <n v="365193.9"/>
    <n v="9703833.9000000004"/>
    <x v="1"/>
    <s v="TORA"/>
    <s v="60├ 70"/>
    <s v="Cordia"/>
    <s v="FOD"/>
    <n v="42.335214862444161"/>
    <n v="52.335214862444161"/>
    <x v="1"/>
    <s v="Inferior"/>
    <s v="Não"/>
    <x v="0"/>
    <n v="6.1401338671425204E-4"/>
    <n v="7.3067593018995977E-3"/>
  </r>
  <r>
    <n v="1"/>
    <x v="1"/>
    <n v="84"/>
    <n v="2771"/>
    <x v="1"/>
    <x v="1"/>
    <n v="130"/>
    <x v="0"/>
    <n v="15"/>
    <x v="0"/>
    <n v="1.4121022325828414"/>
    <n v="1"/>
    <n v="365158.59999999899"/>
    <n v="9703857.4000000004"/>
    <x v="0"/>
    <s v="TORETE"/>
    <s v="40├ 50"/>
    <s v="Pouteria"/>
    <s v="FOD"/>
    <n v="39.788735772973837"/>
    <n v="50"/>
    <x v="0"/>
    <s v="Inferior"/>
    <s v="Não"/>
    <x v="0"/>
    <n v="2.3530218221022364E-4"/>
    <n v="2.470672913207348E-3"/>
  </r>
  <r>
    <n v="1"/>
    <x v="1"/>
    <n v="84"/>
    <n v="2772"/>
    <x v="39"/>
    <x v="39"/>
    <n v="187"/>
    <x v="63"/>
    <n v="18"/>
    <x v="63"/>
    <n v="3.5062581991377066"/>
    <n v="1"/>
    <n v="365163.2"/>
    <n v="9703855.3000000007"/>
    <x v="3"/>
    <s v="TORA"/>
    <s v="50├ 60"/>
    <s v="Bertholletia"/>
    <s v="FOD"/>
    <n v="41.38028520389279"/>
    <n v="51.38028520389279"/>
    <x v="1"/>
    <s v="Inferior"/>
    <s v="Protegida"/>
    <x v="0"/>
    <n v="4.8688059229049158E-4"/>
    <n v="6.1346954628601937E-3"/>
  </r>
  <r>
    <n v="1"/>
    <x v="1"/>
    <n v="84"/>
    <n v="2773"/>
    <x v="72"/>
    <x v="72"/>
    <n v="410"/>
    <x v="119"/>
    <n v="17"/>
    <x v="119"/>
    <n v="15.918597830579827"/>
    <n v="1"/>
    <n v="365177.2"/>
    <n v="9703856.4000000004"/>
    <x v="4"/>
    <s v="TORA"/>
    <s v="130├ 140"/>
    <s v="Goupia"/>
    <s v="FOD"/>
    <n v="40.107045659157627"/>
    <n v="50.107045659157627"/>
    <x v="1"/>
    <s v="Inferior"/>
    <s v="Não"/>
    <x v="1"/>
    <n v="2.3404909366590886E-3"/>
    <n v="2.7851842146243151E-2"/>
  </r>
  <r>
    <n v="1"/>
    <x v="1"/>
    <n v="84"/>
    <n v="2774"/>
    <x v="9"/>
    <x v="9"/>
    <n v="294"/>
    <x v="135"/>
    <n v="17"/>
    <x v="135"/>
    <n v="8.1852464133491818"/>
    <n v="2"/>
    <n v="365199.7"/>
    <n v="9703882.1999999899"/>
    <x v="1"/>
    <s v="TORA"/>
    <s v="90├ 100"/>
    <s v="Matisia"/>
    <s v="FOD"/>
    <n v="43.926764293363114"/>
    <n v="53.926764293363114"/>
    <x v="1"/>
    <s v="Inferior"/>
    <s v="Não"/>
    <x v="0"/>
    <n v="1.2034662379599341E-3"/>
    <n v="1.4321248231723213E-2"/>
  </r>
  <r>
    <n v="1"/>
    <x v="1"/>
    <n v="84"/>
    <n v="2775"/>
    <x v="72"/>
    <x v="72"/>
    <n v="450"/>
    <x v="75"/>
    <n v="15"/>
    <x v="75"/>
    <n v="16.920159887457125"/>
    <n v="1"/>
    <n v="365192.5"/>
    <n v="9703885.5999999903"/>
    <x v="4"/>
    <s v="TORA"/>
    <s v="140├ 150"/>
    <s v="Goupia"/>
    <s v="FOD"/>
    <n v="40.107045659157627"/>
    <n v="50.107045659157627"/>
    <x v="1"/>
    <s v="Inferior"/>
    <s v="Não"/>
    <x v="1"/>
    <n v="2.8194492247083009E-3"/>
    <n v="2.9604216859437159E-2"/>
  </r>
  <r>
    <n v="1"/>
    <x v="1"/>
    <n v="84"/>
    <n v="2776"/>
    <x v="82"/>
    <x v="82"/>
    <n v="300"/>
    <x v="9"/>
    <n v="16"/>
    <x v="9"/>
    <n v="8.0214091318315237"/>
    <n v="1"/>
    <n v="365228.799999999"/>
    <n v="9703893.9000000004"/>
    <x v="1"/>
    <s v="TORA"/>
    <s v="90├ 100"/>
    <s v="Caryocar"/>
    <s v="FOD"/>
    <n v="41.38028520389279"/>
    <n v="51.38028520389279"/>
    <x v="1"/>
    <s v="Inferior"/>
    <s v="Não"/>
    <x v="1"/>
    <n v="1.2530885443148001E-3"/>
    <n v="1.4034591696325762E-2"/>
  </r>
  <r>
    <n v="1"/>
    <x v="1"/>
    <n v="84"/>
    <n v="2777"/>
    <x v="19"/>
    <x v="19"/>
    <n v="218"/>
    <x v="206"/>
    <n v="15"/>
    <x v="206"/>
    <n v="3.9709317456370976"/>
    <n v="1"/>
    <n v="365224.799999999"/>
    <n v="9703898"/>
    <x v="1"/>
    <s v="TORA"/>
    <s v="60├ 70"/>
    <s v="Piptadenia"/>
    <s v="FOD"/>
    <n v="39.788735772973837"/>
    <n v="50"/>
    <x v="1"/>
    <s v="Inferior"/>
    <s v="Não"/>
    <x v="1"/>
    <n v="6.6168644422240624E-4"/>
    <n v="6.9477076643352656E-3"/>
  </r>
  <r>
    <n v="1"/>
    <x v="1"/>
    <n v="84"/>
    <n v="2778"/>
    <x v="19"/>
    <x v="19"/>
    <n v="138"/>
    <x v="210"/>
    <n v="13"/>
    <x v="210"/>
    <n v="1.3790807649901347"/>
    <n v="1"/>
    <n v="365222.59999999899"/>
    <n v="9703904.5999999903"/>
    <x v="0"/>
    <s v="TORETE"/>
    <s v="40├ 50"/>
    <s v="Piptadenia"/>
    <s v="FOD"/>
    <n v="39.788735772973837"/>
    <n v="50"/>
    <x v="0"/>
    <s v="Inferior"/>
    <s v="Não"/>
    <x v="1"/>
    <n v="2.651535359770117E-4"/>
    <n v="2.4128971773908063E-3"/>
  </r>
  <r>
    <n v="1"/>
    <x v="1"/>
    <n v="84"/>
    <n v="2779"/>
    <x v="26"/>
    <x v="26"/>
    <n v="297"/>
    <x v="134"/>
    <n v="22"/>
    <x v="134"/>
    <n v="10.809951748898607"/>
    <n v="1"/>
    <n v="365207.299999999"/>
    <n v="9703914"/>
    <x v="1"/>
    <s v="TORA"/>
    <s v="90├ 100"/>
    <s v="Couratari"/>
    <s v="FOD"/>
    <n v="38.833806114422465"/>
    <n v="50"/>
    <x v="1"/>
    <s v="Inferior"/>
    <s v="Não"/>
    <x v="1"/>
    <n v="1.2281520822829358E-3"/>
    <n v="1.8913542067157212E-2"/>
  </r>
  <r>
    <n v="1"/>
    <x v="1"/>
    <n v="85"/>
    <n v="2780"/>
    <x v="5"/>
    <x v="5"/>
    <n v="386"/>
    <x v="64"/>
    <n v="18"/>
    <x v="64"/>
    <n v="14.939473437579624"/>
    <n v="1"/>
    <n v="365228.7"/>
    <n v="9703868.5999999903"/>
    <x v="1"/>
    <s v="TORA"/>
    <s v="120├ 130"/>
    <s v="Tachigali"/>
    <s v="FOD"/>
    <n v="39.152116000606256"/>
    <n v="50"/>
    <x v="1"/>
    <s v="Inferior"/>
    <s v="Não"/>
    <x v="1"/>
    <n v="2.0745020083191997E-3"/>
    <n v="2.6138725304821916E-2"/>
  </r>
  <r>
    <n v="1"/>
    <x v="1"/>
    <n v="85"/>
    <n v="2781"/>
    <x v="64"/>
    <x v="64"/>
    <n v="239"/>
    <x v="147"/>
    <n v="20"/>
    <x v="147"/>
    <n v="6.3637626530465052"/>
    <n v="1"/>
    <n v="365232.09999999899"/>
    <n v="9703842.6999999899"/>
    <x v="1"/>
    <s v="TORA"/>
    <s v="70├ 80"/>
    <s v="Cedrelinga"/>
    <s v="FOD"/>
    <n v="38.515496228238675"/>
    <n v="50"/>
    <x v="1"/>
    <s v="Inferior"/>
    <s v="Não"/>
    <x v="1"/>
    <n v="7.9530745266450775E-4"/>
    <n v="1.1134304337303107E-2"/>
  </r>
  <r>
    <n v="1"/>
    <x v="1"/>
    <n v="85"/>
    <n v="2782"/>
    <x v="19"/>
    <x v="19"/>
    <n v="143"/>
    <x v="15"/>
    <n v="13"/>
    <x v="15"/>
    <n v="1.4808245412352063"/>
    <n v="1"/>
    <n v="365242.4"/>
    <n v="9703834.4000000004"/>
    <x v="0"/>
    <s v="TORETE"/>
    <s v="40├ 50"/>
    <s v="Piptadenia"/>
    <s v="FOD"/>
    <n v="39.788735772973837"/>
    <n v="50"/>
    <x v="0"/>
    <s v="Inferior"/>
    <s v="Não"/>
    <x v="1"/>
    <n v="2.8471564047437059E-4"/>
    <n v="2.5909123283167721E-3"/>
  </r>
  <r>
    <n v="1"/>
    <x v="1"/>
    <n v="85"/>
    <n v="2783"/>
    <x v="1"/>
    <x v="1"/>
    <n v="238"/>
    <x v="125"/>
    <n v="17"/>
    <x v="125"/>
    <n v="5.3640276949159054"/>
    <n v="1"/>
    <n v="365246.5"/>
    <n v="9703827"/>
    <x v="1"/>
    <s v="TORA"/>
    <s v="70├ 80"/>
    <s v="Pouteria"/>
    <s v="FOD"/>
    <n v="39.788735772973837"/>
    <n v="50"/>
    <x v="1"/>
    <s v="Inferior"/>
    <s v="Não"/>
    <x v="0"/>
    <n v="7.886660833796395E-4"/>
    <n v="9.3851263922177103E-3"/>
  </r>
  <r>
    <n v="1"/>
    <x v="1"/>
    <n v="85"/>
    <n v="2784"/>
    <x v="10"/>
    <x v="10"/>
    <n v="170"/>
    <x v="12"/>
    <n v="15"/>
    <x v="12"/>
    <n v="2.4147783740617825"/>
    <n v="1"/>
    <n v="365246"/>
    <n v="9703821.6999999899"/>
    <x v="1"/>
    <s v="TORA"/>
    <s v="50├ 60"/>
    <s v="Astronium"/>
    <s v="FOD"/>
    <n v="40.107045659157627"/>
    <n v="50.107045659157627"/>
    <x v="1"/>
    <s v="Inferior"/>
    <s v="Não"/>
    <x v="1"/>
    <n v="4.0238065478553035E-4"/>
    <n v="4.2249968752480693E-3"/>
  </r>
  <r>
    <n v="1"/>
    <x v="1"/>
    <n v="85"/>
    <n v="2785"/>
    <x v="72"/>
    <x v="72"/>
    <n v="415"/>
    <x v="123"/>
    <n v="14"/>
    <x v="123"/>
    <n v="13.431125436260819"/>
    <n v="2"/>
    <n v="365234.5"/>
    <n v="9703810.5999999903"/>
    <x v="4"/>
    <s v="TORA"/>
    <s v="130├ 140"/>
    <s v="Goupia"/>
    <s v="FOD"/>
    <n v="40.107045659157627"/>
    <n v="50.107045659157627"/>
    <x v="1"/>
    <s v="Inferior"/>
    <s v="Não"/>
    <x v="1"/>
    <n v="2.3979241616068499E-3"/>
    <n v="2.3499656783747127E-2"/>
  </r>
  <r>
    <n v="1"/>
    <x v="1"/>
    <n v="85"/>
    <n v="2786"/>
    <x v="50"/>
    <x v="50"/>
    <n v="248"/>
    <x v="117"/>
    <n v="17"/>
    <x v="117"/>
    <n v="5.8242560438547404"/>
    <n v="1"/>
    <n v="365219"/>
    <n v="9703767.4000000004"/>
    <x v="1"/>
    <s v="TORA"/>
    <s v="70├ 80"/>
    <s v="Simarouba"/>
    <s v="FOD"/>
    <n v="42.335214862444161"/>
    <n v="52.335214862444161"/>
    <x v="1"/>
    <s v="Inferior"/>
    <s v="Não"/>
    <x v="0"/>
    <n v="8.5633286477263882E-4"/>
    <n v="1.0190361090794402E-2"/>
  </r>
  <r>
    <n v="1"/>
    <x v="1"/>
    <n v="85"/>
    <n v="2787"/>
    <x v="34"/>
    <x v="34"/>
    <n v="175"/>
    <x v="13"/>
    <n v="15"/>
    <x v="13"/>
    <n v="2.5589130693993796"/>
    <n v="2"/>
    <n v="365196.9"/>
    <n v="9703770.9000000004"/>
    <x v="1"/>
    <s v="TORA"/>
    <s v="50├ 60"/>
    <s v="Lecythis"/>
    <s v="FOD"/>
    <n v="40.743665431525208"/>
    <n v="50.743665431525208"/>
    <x v="1"/>
    <s v="Inferior"/>
    <s v="Não"/>
    <x v="1"/>
    <n v="4.2639818521823071E-4"/>
    <n v="4.4771809447914212E-3"/>
  </r>
  <r>
    <n v="1"/>
    <x v="1"/>
    <n v="85"/>
    <n v="2788"/>
    <x v="1"/>
    <x v="1"/>
    <n v="180"/>
    <x v="22"/>
    <n v="18"/>
    <x v="22"/>
    <n v="3.2486706983917677"/>
    <n v="1"/>
    <n v="365179.7"/>
    <n v="9703779"/>
    <x v="1"/>
    <s v="TORA"/>
    <s v="50├ 60"/>
    <s v="Pouteria"/>
    <s v="FOD"/>
    <n v="39.788735772973837"/>
    <n v="50"/>
    <x v="1"/>
    <s v="Inferior"/>
    <s v="Não"/>
    <x v="0"/>
    <n v="4.5111187595332813E-4"/>
    <n v="5.6840096370119339E-3"/>
  </r>
  <r>
    <n v="1"/>
    <x v="1"/>
    <n v="85"/>
    <n v="2789"/>
    <x v="5"/>
    <x v="5"/>
    <n v="197"/>
    <x v="202"/>
    <n v="14"/>
    <x v="202"/>
    <n v="3.0265556513621488"/>
    <n v="2"/>
    <n v="365182.59999999899"/>
    <n v="9703741.1999999899"/>
    <x v="1"/>
    <s v="TORA"/>
    <s v="60├ 70"/>
    <s v="Tachigali"/>
    <s v="FOD"/>
    <n v="39.152116000606256"/>
    <n v="50"/>
    <x v="1"/>
    <s v="Inferior"/>
    <s v="Não"/>
    <x v="1"/>
    <n v="5.403457035145897E-4"/>
    <n v="5.2953878944429792E-3"/>
  </r>
  <r>
    <n v="1"/>
    <x v="1"/>
    <n v="85"/>
    <n v="2790"/>
    <x v="63"/>
    <x v="63"/>
    <n v="187"/>
    <x v="63"/>
    <n v="15"/>
    <x v="63"/>
    <n v="2.9218818326147558"/>
    <n v="1"/>
    <n v="365194.299999999"/>
    <n v="9703721.5999999903"/>
    <x v="1"/>
    <s v="TORA"/>
    <s v="50├ 60"/>
    <s v="Ocotea"/>
    <s v="FOD"/>
    <n v="39.470425886790046"/>
    <n v="50"/>
    <x v="1"/>
    <s v="Inferior"/>
    <s v="Não"/>
    <x v="1"/>
    <n v="4.8688059229049158E-4"/>
    <n v="5.1122462190501617E-3"/>
  </r>
  <r>
    <n v="1"/>
    <x v="1"/>
    <n v="85"/>
    <n v="2791"/>
    <x v="35"/>
    <x v="35"/>
    <n v="278"/>
    <x v="215"/>
    <n v="18"/>
    <x v="215"/>
    <n v="7.7490822918058431"/>
    <n v="1"/>
    <n v="365183.7"/>
    <n v="9703713"/>
    <x v="1"/>
    <s v="TORA"/>
    <s v="80├ 90"/>
    <s v="Erisma"/>
    <s v="FOD"/>
    <n v="41.38028520389279"/>
    <n v="51.38028520389279"/>
    <x v="1"/>
    <s v="Inferior"/>
    <s v="Não"/>
    <x v="1"/>
    <n v="1.0760410562091669E-3"/>
    <n v="1.3558117308235501E-2"/>
  </r>
  <r>
    <n v="1"/>
    <x v="1"/>
    <n v="85"/>
    <n v="2792"/>
    <x v="72"/>
    <x v="72"/>
    <n v="240"/>
    <x v="71"/>
    <n v="13"/>
    <x v="71"/>
    <n v="4.1711327485523935"/>
    <n v="1"/>
    <n v="365178.59999999899"/>
    <n v="9703701.0999999903"/>
    <x v="4"/>
    <s v="TORA"/>
    <s v="70├ 80"/>
    <s v="Goupia"/>
    <s v="FOD"/>
    <n v="40.107045659157627"/>
    <n v="50.107045659157627"/>
    <x v="1"/>
    <s v="Inferior"/>
    <s v="Não"/>
    <x v="1"/>
    <n v="8.0197666836147232E-4"/>
    <n v="7.2979876820893977E-3"/>
  </r>
  <r>
    <n v="1"/>
    <x v="1"/>
    <n v="85"/>
    <n v="2793"/>
    <x v="35"/>
    <x v="35"/>
    <n v="480"/>
    <x v="289"/>
    <n v="20"/>
    <x v="289"/>
    <n v="25.668509221860884"/>
    <n v="1"/>
    <n v="365167.7"/>
    <n v="9703704"/>
    <x v="1"/>
    <s v="TORA"/>
    <s v="150├ 160"/>
    <s v="Erisma"/>
    <s v="FOD"/>
    <n v="41.38028520389279"/>
    <n v="51.38028520389279"/>
    <x v="1"/>
    <s v="Inferior"/>
    <s v="Não"/>
    <x v="1"/>
    <n v="3.2079066734458893E-3"/>
    <n v="4.491069342824245E-2"/>
  </r>
  <r>
    <n v="1"/>
    <x v="1"/>
    <n v="85"/>
    <n v="2794"/>
    <x v="1"/>
    <x v="1"/>
    <n v="158"/>
    <x v="212"/>
    <n v="15"/>
    <x v="212"/>
    <n v="2.0859005996566902"/>
    <n v="1"/>
    <n v="365164.5"/>
    <n v="9703702.1999999899"/>
    <x v="1"/>
    <s v="TORA"/>
    <s v="50├ 60"/>
    <s v="Pouteria"/>
    <s v="FOD"/>
    <n v="39.788735772973837"/>
    <n v="50"/>
    <x v="1"/>
    <s v="Inferior"/>
    <s v="Não"/>
    <x v="0"/>
    <n v="3.4757891578082983E-4"/>
    <n v="3.649578615698713E-3"/>
  </r>
  <r>
    <n v="1"/>
    <x v="1"/>
    <n v="85"/>
    <n v="2795"/>
    <x v="74"/>
    <x v="74"/>
    <n v="233"/>
    <x v="81"/>
    <n v="17"/>
    <x v="81"/>
    <n v="5.1410158097819645"/>
    <n v="1"/>
    <n v="365149.799999999"/>
    <n v="9703684.8000000007"/>
    <x v="1"/>
    <s v="TORA"/>
    <s v="70├ 80"/>
    <s v="Apuleia"/>
    <s v="FOD"/>
    <n v="49.019722472303762"/>
    <n v="59.019722472303762"/>
    <x v="1"/>
    <s v="Inferior"/>
    <s v="Não"/>
    <x v="0"/>
    <n v="7.5587693313673558E-4"/>
    <n v="8.9949355043271537E-3"/>
  </r>
  <r>
    <n v="1"/>
    <x v="1"/>
    <n v="85"/>
    <n v="2796"/>
    <x v="58"/>
    <x v="58"/>
    <n v="230"/>
    <x v="40"/>
    <n v="20"/>
    <x v="40"/>
    <n v="5.8935075426928858"/>
    <n v="2"/>
    <n v="365143.799999999"/>
    <n v="9703668.9000000004"/>
    <x v="1"/>
    <s v="TORA"/>
    <s v="70├ 80"/>
    <s v="Eschweilera"/>
    <s v="FOD"/>
    <n v="41.38028520389279"/>
    <n v="51.38028520389279"/>
    <x v="1"/>
    <s v="Inferior"/>
    <s v="Não"/>
    <x v="0"/>
    <n v="7.3653759993614395E-4"/>
    <n v="1.0311526399106015E-2"/>
  </r>
  <r>
    <n v="1"/>
    <x v="1"/>
    <n v="85"/>
    <n v="2797"/>
    <x v="22"/>
    <x v="22"/>
    <n v="243"/>
    <x v="105"/>
    <n v="23"/>
    <x v="105"/>
    <n v="7.5653418888798285"/>
    <n v="1"/>
    <n v="365107.799999999"/>
    <n v="9703555.1999999899"/>
    <x v="1"/>
    <s v="TORA"/>
    <s v="70├ 80"/>
    <s v="Hymenaea"/>
    <s v="FOD"/>
    <n v="41.38028520389279"/>
    <n v="51.38028520389279"/>
    <x v="1"/>
    <s v="Inferior"/>
    <s v="Não"/>
    <x v="1"/>
    <n v="8.2215139392494054E-4"/>
    <n v="1.3236637442191541E-2"/>
  </r>
  <r>
    <n v="1"/>
    <x v="1"/>
    <n v="85"/>
    <n v="2798"/>
    <x v="64"/>
    <x v="64"/>
    <n v="200"/>
    <x v="14"/>
    <n v="20"/>
    <x v="14"/>
    <n v="4.4563384065730682"/>
    <n v="1"/>
    <n v="365092.299999999"/>
    <n v="9703546.1999999899"/>
    <x v="1"/>
    <s v="TORA"/>
    <s v="60├ 70"/>
    <s v="Cedrelinga"/>
    <s v="FOD"/>
    <n v="38.515496228238675"/>
    <n v="50"/>
    <x v="1"/>
    <s v="Inferior"/>
    <s v="Não"/>
    <x v="1"/>
    <n v="5.5692824191768894E-4"/>
    <n v="7.7969953868476443E-3"/>
  </r>
  <r>
    <n v="1"/>
    <x v="1"/>
    <n v="85"/>
    <n v="2799"/>
    <x v="72"/>
    <x v="72"/>
    <n v="160"/>
    <x v="1"/>
    <n v="13"/>
    <x v="1"/>
    <n v="1.8538367771343973"/>
    <n v="1"/>
    <n v="365066.5"/>
    <n v="9703503.0999999903"/>
    <x v="4"/>
    <s v="TORA"/>
    <s v="50├ 60"/>
    <s v="Goupia"/>
    <s v="FOD"/>
    <n v="40.107045659157627"/>
    <n v="50.107045659157627"/>
    <x v="1"/>
    <s v="Inferior"/>
    <s v="Não"/>
    <x v="1"/>
    <n v="3.5643407482732108E-4"/>
    <n v="3.2435500809286214E-3"/>
  </r>
  <r>
    <n v="1"/>
    <x v="1"/>
    <n v="85"/>
    <n v="2800"/>
    <x v="53"/>
    <x v="53"/>
    <n v="248"/>
    <x v="117"/>
    <n v="20"/>
    <x v="117"/>
    <n v="6.8520659339467525"/>
    <n v="1"/>
    <n v="365014.2"/>
    <n v="9703452.6999999899"/>
    <x v="1"/>
    <s v="TORA"/>
    <s v="70├ 80"/>
    <s v="Enterolobium"/>
    <s v="FOD"/>
    <n v="42.971834634811742"/>
    <n v="52.971834634811742"/>
    <x v="1"/>
    <s v="Inferior"/>
    <s v="Não"/>
    <x v="1"/>
    <n v="8.5633286477263882E-4"/>
    <n v="1.1988660106816942E-2"/>
  </r>
  <r>
    <n v="1"/>
    <x v="1"/>
    <n v="85"/>
    <n v="2801"/>
    <x v="19"/>
    <x v="19"/>
    <n v="500"/>
    <x v="194"/>
    <n v="18"/>
    <x v="194"/>
    <n v="25.066903536973516"/>
    <n v="1"/>
    <n v="365024.59999999899"/>
    <n v="9703440.0999999903"/>
    <x v="1"/>
    <s v="TORA"/>
    <s v="150├ 160"/>
    <s v="Piptadenia"/>
    <s v="FOD"/>
    <n v="39.788735772973837"/>
    <n v="50"/>
    <x v="1"/>
    <s v="Inferior"/>
    <s v="Não"/>
    <x v="1"/>
    <n v="3.4808015119855568E-3"/>
    <n v="4.3858099051018014E-2"/>
  </r>
  <r>
    <n v="1"/>
    <x v="1"/>
    <n v="85"/>
    <n v="2802"/>
    <x v="19"/>
    <x v="19"/>
    <n v="172"/>
    <x v="58"/>
    <n v="16"/>
    <x v="58"/>
    <n v="2.6367263084011539"/>
    <n v="1"/>
    <n v="364990.9"/>
    <n v="9703384.0999999903"/>
    <x v="1"/>
    <s v="TORA"/>
    <s v="50├ 60"/>
    <s v="Piptadenia"/>
    <s v="FOD"/>
    <n v="39.788735772973837"/>
    <n v="50"/>
    <x v="1"/>
    <s v="Inferior"/>
    <s v="Não"/>
    <x v="1"/>
    <n v="4.1190412772232278E-4"/>
    <n v="4.6133262304900152E-3"/>
  </r>
  <r>
    <n v="1"/>
    <x v="1"/>
    <n v="85"/>
    <n v="2803"/>
    <x v="28"/>
    <x v="28"/>
    <n v="150"/>
    <x v="37"/>
    <n v="14"/>
    <x v="37"/>
    <n v="1.7546832475881458"/>
    <n v="1"/>
    <n v="365003.5"/>
    <n v="9703367.0999999903"/>
    <x v="0"/>
    <s v="TORETE"/>
    <s v="40├ 50"/>
    <s v="Protium"/>
    <s v="FOD"/>
    <n v="39.788735772973837"/>
    <n v="50"/>
    <x v="0"/>
    <s v="Inferior"/>
    <s v="Não"/>
    <x v="0"/>
    <n v="3.1327213607870003E-4"/>
    <n v="3.07006693357126E-3"/>
  </r>
  <r>
    <n v="1"/>
    <x v="1"/>
    <n v="85"/>
    <n v="2804"/>
    <x v="41"/>
    <x v="41"/>
    <n v="200"/>
    <x v="14"/>
    <n v="20"/>
    <x v="14"/>
    <n v="4.4563384065730682"/>
    <n v="1"/>
    <n v="365004.59999999899"/>
    <n v="9703355.5999999903"/>
    <x v="1"/>
    <s v="TORA"/>
    <s v="60├ 70"/>
    <s v="Qualea"/>
    <s v="FOD"/>
    <n v="40.107045659157627"/>
    <n v="50.107045659157627"/>
    <x v="1"/>
    <s v="Inferior"/>
    <s v="Não"/>
    <x v="0"/>
    <n v="5.5692824191768894E-4"/>
    <n v="7.7969953868476443E-3"/>
  </r>
  <r>
    <n v="1"/>
    <x v="1"/>
    <n v="85"/>
    <n v="2805"/>
    <x v="26"/>
    <x v="26"/>
    <n v="153"/>
    <x v="73"/>
    <n v="16"/>
    <x v="73"/>
    <n v="2.0863685151893794"/>
    <n v="1"/>
    <n v="365000"/>
    <n v="9703346.8000000007"/>
    <x v="0"/>
    <s v="TORETE"/>
    <s v="40├ 50"/>
    <s v="Couratari"/>
    <s v="FOD"/>
    <n v="38.833806114422465"/>
    <n v="50"/>
    <x v="0"/>
    <s v="Inferior"/>
    <s v="Não"/>
    <x v="1"/>
    <n v="3.2592833037627952E-4"/>
    <n v="3.6503973002143305E-3"/>
  </r>
  <r>
    <n v="1"/>
    <x v="1"/>
    <n v="85"/>
    <n v="2806"/>
    <x v="1"/>
    <x v="1"/>
    <n v="170"/>
    <x v="12"/>
    <n v="17"/>
    <x v="12"/>
    <n v="2.7367488239366864"/>
    <n v="1"/>
    <n v="364991.9"/>
    <n v="9703345"/>
    <x v="1"/>
    <s v="TORA"/>
    <s v="50├ 60"/>
    <s v="Pouteria"/>
    <s v="FOD"/>
    <n v="39.788735772973837"/>
    <n v="50"/>
    <x v="1"/>
    <s v="Inferior"/>
    <s v="Não"/>
    <x v="0"/>
    <n v="4.0238065478553035E-4"/>
    <n v="4.7883297919478112E-3"/>
  </r>
  <r>
    <n v="1"/>
    <x v="1"/>
    <n v="85"/>
    <n v="2807"/>
    <x v="72"/>
    <x v="72"/>
    <n v="183"/>
    <x v="127"/>
    <n v="14"/>
    <x v="127"/>
    <n v="2.6116705457101963"/>
    <n v="1"/>
    <n v="364982.9"/>
    <n v="9703349.1999999899"/>
    <x v="4"/>
    <s v="TORA"/>
    <s v="50├ 60"/>
    <s v="Goupia"/>
    <s v="FOD"/>
    <n v="40.107045659157627"/>
    <n v="50.107045659157627"/>
    <x v="1"/>
    <s v="Inferior"/>
    <s v="Não"/>
    <x v="1"/>
    <n v="4.6627424733953712E-4"/>
    <n v="4.5694876239274641E-3"/>
  </r>
  <r>
    <n v="1"/>
    <x v="1"/>
    <n v="85"/>
    <n v="2808"/>
    <x v="72"/>
    <x v="72"/>
    <n v="264"/>
    <x v="241"/>
    <n v="18"/>
    <x v="241"/>
    <n v="6.9882516356516247"/>
    <n v="1"/>
    <n v="364916.5"/>
    <n v="9703286.6999999899"/>
    <x v="4"/>
    <s v="TORA"/>
    <s v="80├ 90"/>
    <s v="Goupia"/>
    <s v="FOD"/>
    <n v="40.107045659157627"/>
    <n v="50.107045659157627"/>
    <x v="1"/>
    <s v="Inferior"/>
    <s v="Não"/>
    <x v="1"/>
    <n v="9.7039176871738133E-4"/>
    <n v="1.2226936285839004E-2"/>
  </r>
  <r>
    <n v="1"/>
    <x v="1"/>
    <n v="85"/>
    <n v="2809"/>
    <x v="26"/>
    <x v="26"/>
    <n v="220"/>
    <x v="68"/>
    <n v="22"/>
    <x v="68"/>
    <n v="5.9313864191487538"/>
    <n v="1"/>
    <n v="364916"/>
    <n v="9703281.4000000004"/>
    <x v="1"/>
    <s v="TORA"/>
    <s v="70├ 80"/>
    <s v="Couratari"/>
    <s v="FOD"/>
    <n v="38.833806114422465"/>
    <n v="50"/>
    <x v="1"/>
    <s v="Inferior"/>
    <s v="Não"/>
    <x v="1"/>
    <n v="6.7388317272040353E-4"/>
    <n v="1.0377800859894214E-2"/>
  </r>
  <r>
    <n v="1"/>
    <x v="1"/>
    <n v="85"/>
    <n v="2810"/>
    <x v="64"/>
    <x v="64"/>
    <n v="400"/>
    <x v="48"/>
    <n v="22"/>
    <x v="48"/>
    <n v="19.607888988921502"/>
    <n v="2"/>
    <n v="364928.59999999899"/>
    <n v="9703275.4000000004"/>
    <x v="1"/>
    <s v="TORA"/>
    <s v="120├ 130"/>
    <s v="Cedrelinga"/>
    <s v="FOD"/>
    <n v="38.515496228238675"/>
    <n v="50"/>
    <x v="1"/>
    <s v="Inferior"/>
    <s v="Não"/>
    <x v="1"/>
    <n v="2.2277129676707558E-3"/>
    <n v="3.4306779702129635E-2"/>
  </r>
  <r>
    <n v="1"/>
    <x v="1"/>
    <n v="85"/>
    <n v="2811"/>
    <x v="5"/>
    <x v="5"/>
    <n v="170"/>
    <x v="12"/>
    <n v="15"/>
    <x v="12"/>
    <n v="2.4147783740617825"/>
    <n v="1"/>
    <n v="364931.299999999"/>
    <n v="9703265.3000000007"/>
    <x v="1"/>
    <s v="TORA"/>
    <s v="50├ 60"/>
    <s v="Tachigali"/>
    <s v="FOD"/>
    <n v="39.152116000606256"/>
    <n v="50"/>
    <x v="1"/>
    <s v="Inferior"/>
    <s v="Não"/>
    <x v="1"/>
    <n v="4.0238065478553035E-4"/>
    <n v="4.2249968752480693E-3"/>
  </r>
  <r>
    <n v="1"/>
    <x v="1"/>
    <n v="85"/>
    <n v="2812"/>
    <x v="72"/>
    <x v="72"/>
    <n v="438"/>
    <x v="269"/>
    <n v="18"/>
    <x v="269"/>
    <n v="19.235740168588588"/>
    <n v="2"/>
    <n v="364925.799999999"/>
    <n v="9703265.6999999899"/>
    <x v="4"/>
    <s v="TORA"/>
    <s v="130├ 140"/>
    <s v="Goupia"/>
    <s v="FOD"/>
    <n v="40.107045659157627"/>
    <n v="50.107045659157627"/>
    <x v="1"/>
    <s v="Inferior"/>
    <s v="Não"/>
    <x v="1"/>
    <n v="2.6710835410614286E-3"/>
    <n v="3.3655652617373993E-2"/>
  </r>
  <r>
    <n v="1"/>
    <x v="1"/>
    <n v="85"/>
    <n v="2813"/>
    <x v="1"/>
    <x v="1"/>
    <n v="150"/>
    <x v="37"/>
    <n v="15"/>
    <x v="37"/>
    <n v="1.8800177652730132"/>
    <n v="1"/>
    <n v="364915"/>
    <n v="9703270.8000000007"/>
    <x v="0"/>
    <s v="TORETE"/>
    <s v="40├ 50"/>
    <s v="Pouteria"/>
    <s v="FOD"/>
    <n v="39.788735772973837"/>
    <n v="50"/>
    <x v="0"/>
    <s v="Inferior"/>
    <s v="Não"/>
    <x v="0"/>
    <n v="3.1327213607870003E-4"/>
    <n v="3.28935742882635E-3"/>
  </r>
  <r>
    <n v="1"/>
    <x v="1"/>
    <n v="85"/>
    <n v="2814"/>
    <x v="39"/>
    <x v="39"/>
    <n v="430"/>
    <x v="72"/>
    <n v="23"/>
    <x v="72"/>
    <n v="23.689337927041617"/>
    <n v="1"/>
    <n v="364922.5"/>
    <n v="9703252.9000000004"/>
    <x v="3"/>
    <s v="TORA"/>
    <s v="130├ 140"/>
    <s v="Bertholletia"/>
    <s v="FOD"/>
    <n v="41.38028520389279"/>
    <n v="51.38028520389279"/>
    <x v="1"/>
    <s v="Inferior"/>
    <s v="Protegida"/>
    <x v="0"/>
    <n v="2.574400798264518E-3"/>
    <n v="4.1447852852058736E-2"/>
  </r>
  <r>
    <n v="1"/>
    <x v="1"/>
    <n v="85"/>
    <n v="2815"/>
    <x v="5"/>
    <x v="5"/>
    <n v="422"/>
    <x v="242"/>
    <n v="18"/>
    <x v="242"/>
    <n v="17.856057797913564"/>
    <n v="1"/>
    <n v="364925.2"/>
    <n v="9703247.1999999899"/>
    <x v="1"/>
    <s v="TORA"/>
    <s v="130├ 140"/>
    <s v="Tachigali"/>
    <s v="FOD"/>
    <n v="39.152116000606256"/>
    <n v="50"/>
    <x v="1"/>
    <s v="Inferior"/>
    <s v="Não"/>
    <x v="1"/>
    <n v="2.4795002258417432E-3"/>
    <n v="3.1241702845605963E-2"/>
  </r>
  <r>
    <n v="1"/>
    <x v="1"/>
    <n v="85"/>
    <n v="2816"/>
    <x v="15"/>
    <x v="15"/>
    <n v="400"/>
    <x v="48"/>
    <n v="22"/>
    <x v="48"/>
    <n v="19.607888988921502"/>
    <n v="1"/>
    <n v="364939"/>
    <n v="9703232.9000000004"/>
    <x v="1"/>
    <s v="TORA"/>
    <s v="120├ 130"/>
    <s v="Lecythis"/>
    <s v="FOD"/>
    <n v="38.833806114422465"/>
    <n v="50"/>
    <x v="1"/>
    <s v="Inferior"/>
    <s v="Não"/>
    <x v="1"/>
    <n v="2.2277129676707558E-3"/>
    <n v="3.4306779702129635E-2"/>
  </r>
  <r>
    <n v="1"/>
    <x v="1"/>
    <n v="85"/>
    <n v="2817"/>
    <x v="28"/>
    <x v="28"/>
    <n v="200"/>
    <x v="14"/>
    <n v="14"/>
    <x v="14"/>
    <n v="3.1194368846011482"/>
    <n v="2"/>
    <n v="364937.59999999899"/>
    <n v="9703230.1999999899"/>
    <x v="1"/>
    <s v="TORA"/>
    <s v="60├ 70"/>
    <s v="Protium"/>
    <s v="FOD"/>
    <n v="39.788735772973837"/>
    <n v="50"/>
    <x v="1"/>
    <s v="Inferior"/>
    <s v="Não"/>
    <x v="0"/>
    <n v="5.5692824191768894E-4"/>
    <n v="5.4578967707933513E-3"/>
  </r>
  <r>
    <n v="1"/>
    <x v="1"/>
    <n v="85"/>
    <n v="2818"/>
    <x v="26"/>
    <x v="26"/>
    <n v="207"/>
    <x v="132"/>
    <n v="20"/>
    <x v="132"/>
    <n v="4.7737411095812359"/>
    <n v="1"/>
    <n v="364897.9"/>
    <n v="9703238"/>
    <x v="1"/>
    <s v="TORA"/>
    <s v="60├ 70"/>
    <s v="Couratari"/>
    <s v="FOD"/>
    <n v="38.833806114422465"/>
    <n v="50"/>
    <x v="1"/>
    <s v="Inferior"/>
    <s v="Não"/>
    <x v="1"/>
    <n v="5.9659545594827642E-4"/>
    <n v="8.3523363832758695E-3"/>
  </r>
  <r>
    <n v="1"/>
    <x v="1"/>
    <n v="85"/>
    <n v="2819"/>
    <x v="5"/>
    <x v="5"/>
    <n v="143"/>
    <x v="15"/>
    <n v="13"/>
    <x v="15"/>
    <n v="1.4808245412352063"/>
    <n v="1"/>
    <n v="364888.799999999"/>
    <n v="9703233.4000000004"/>
    <x v="0"/>
    <s v="TORETE"/>
    <s v="40├ 50"/>
    <s v="Tachigali"/>
    <s v="FOD"/>
    <n v="39.152116000606256"/>
    <n v="50"/>
    <x v="0"/>
    <s v="Inferior"/>
    <s v="Não"/>
    <x v="1"/>
    <n v="2.8471564047437059E-4"/>
    <n v="2.5909123283167721E-3"/>
  </r>
  <r>
    <n v="1"/>
    <x v="1"/>
    <n v="85"/>
    <n v="2820"/>
    <x v="19"/>
    <x v="19"/>
    <n v="324"/>
    <x v="282"/>
    <n v="17"/>
    <x v="282"/>
    <n v="9.9409323370788112"/>
    <n v="1"/>
    <n v="364889.2"/>
    <n v="9703227.6999999899"/>
    <x v="1"/>
    <s v="TORA"/>
    <s v="100├ 110"/>
    <s v="Piptadenia"/>
    <s v="FOD"/>
    <n v="39.788735772973837"/>
    <n v="50"/>
    <x v="1"/>
    <s v="Inferior"/>
    <s v="Não"/>
    <x v="1"/>
    <n v="1.4616024780887834E-3"/>
    <n v="1.7393069489256521E-2"/>
  </r>
  <r>
    <n v="1"/>
    <x v="1"/>
    <n v="85"/>
    <n v="2821"/>
    <x v="15"/>
    <x v="15"/>
    <n v="185"/>
    <x v="174"/>
    <n v="18"/>
    <x v="174"/>
    <n v="3.4316590942116738"/>
    <n v="1"/>
    <n v="364884.09999999899"/>
    <n v="9703224.5999999903"/>
    <x v="1"/>
    <s v="TORA"/>
    <s v="50├ 60"/>
    <s v="Lecythis"/>
    <s v="FOD"/>
    <n v="38.833806114422465"/>
    <n v="50"/>
    <x v="1"/>
    <s v="Inferior"/>
    <s v="Não"/>
    <x v="1"/>
    <n v="4.7652172699082262E-4"/>
    <n v="6.004173760084365E-3"/>
  </r>
  <r>
    <n v="1"/>
    <x v="1"/>
    <n v="85"/>
    <n v="2822"/>
    <x v="72"/>
    <x v="72"/>
    <n v="317"/>
    <x v="299"/>
    <n v="17"/>
    <x v="299"/>
    <n v="9.5160260404350741"/>
    <n v="1"/>
    <n v="364900.4"/>
    <n v="9703216.9000000004"/>
    <x v="4"/>
    <s v="TORA"/>
    <s v="100├ 110"/>
    <s v="Goupia"/>
    <s v="FOD"/>
    <n v="40.107045659157627"/>
    <n v="50.107045659157627"/>
    <x v="1"/>
    <s v="Inferior"/>
    <s v="Não"/>
    <x v="1"/>
    <n v="1.3991290525516664E-3"/>
    <n v="1.6649635725364827E-2"/>
  </r>
  <r>
    <n v="1"/>
    <x v="1"/>
    <n v="85"/>
    <n v="2823"/>
    <x v="1"/>
    <x v="1"/>
    <n v="209"/>
    <x v="140"/>
    <n v="18"/>
    <x v="140"/>
    <n v="4.3797896535941607"/>
    <n v="1"/>
    <n v="364908"/>
    <n v="9703205.5999999903"/>
    <x v="1"/>
    <s v="TORA"/>
    <s v="60├ 70"/>
    <s v="Pouteria"/>
    <s v="FOD"/>
    <n v="39.788735772973837"/>
    <n v="50"/>
    <x v="1"/>
    <s v="Inferior"/>
    <s v="Não"/>
    <x v="0"/>
    <n v="6.0817956338016449E-4"/>
    <n v="7.6630624985900711E-3"/>
  </r>
  <r>
    <n v="1"/>
    <x v="1"/>
    <n v="85"/>
    <n v="2824"/>
    <x v="10"/>
    <x v="10"/>
    <n v="138"/>
    <x v="210"/>
    <n v="14"/>
    <x v="210"/>
    <n v="1.4851639007586066"/>
    <n v="1"/>
    <n v="364920.2"/>
    <n v="9703196.5"/>
    <x v="0"/>
    <s v="TORETE"/>
    <s v="40├ 50"/>
    <s v="Astronium"/>
    <s v="FOD"/>
    <n v="40.107045659157627"/>
    <n v="50.107045659157627"/>
    <x v="0"/>
    <s v="Inferior"/>
    <s v="Não"/>
    <x v="1"/>
    <n v="2.651535359770117E-4"/>
    <n v="2.5985046525747145E-3"/>
  </r>
  <r>
    <n v="1"/>
    <x v="1"/>
    <n v="86"/>
    <n v="2825"/>
    <x v="5"/>
    <x v="5"/>
    <n v="269"/>
    <x v="261"/>
    <n v="17"/>
    <x v="261"/>
    <n v="6.8523834480582204"/>
    <n v="1"/>
    <n v="364923"/>
    <n v="9703170.5"/>
    <x v="1"/>
    <s v="TORA"/>
    <s v="80├ 90"/>
    <s v="Tachigali"/>
    <s v="FOD"/>
    <n v="39.152116000606256"/>
    <n v="50"/>
    <x v="1"/>
    <s v="Inferior"/>
    <s v="Não"/>
    <x v="1"/>
    <n v="1.0074971128351475E-3"/>
    <n v="1.1989215642738254E-2"/>
  </r>
  <r>
    <n v="1"/>
    <x v="1"/>
    <n v="86"/>
    <n v="2826"/>
    <x v="72"/>
    <x v="72"/>
    <n v="293"/>
    <x v="266"/>
    <n v="18"/>
    <x v="266"/>
    <n v="8.6078744069825586"/>
    <n v="2"/>
    <n v="364933.09999999899"/>
    <n v="9703179"/>
    <x v="4"/>
    <s v="TORA"/>
    <s v="90├ 100"/>
    <s v="Goupia"/>
    <s v="FOD"/>
    <n v="40.107045659157627"/>
    <n v="50.107045659157627"/>
    <x v="1"/>
    <s v="Inferior"/>
    <s v="Não"/>
    <x v="1"/>
    <n v="1.1952933160097922E-3"/>
    <n v="1.5060695781723383E-2"/>
  </r>
  <r>
    <n v="1"/>
    <x v="1"/>
    <n v="86"/>
    <n v="2827"/>
    <x v="64"/>
    <x v="64"/>
    <n v="475"/>
    <x v="311"/>
    <n v="23"/>
    <x v="311"/>
    <n v="28.907013898262644"/>
    <n v="1"/>
    <n v="364956.299999999"/>
    <n v="9703168.4000000004"/>
    <x v="1"/>
    <s v="TORA"/>
    <s v="150├ 160"/>
    <s v="Cedrelinga"/>
    <s v="FOD"/>
    <n v="38.515496228238675"/>
    <n v="50"/>
    <x v="1"/>
    <s v="Inferior"/>
    <s v="Não"/>
    <x v="1"/>
    <n v="3.1414233645669638E-3"/>
    <n v="5.0576916169528113E-2"/>
  </r>
  <r>
    <n v="1"/>
    <x v="1"/>
    <n v="86"/>
    <n v="2828"/>
    <x v="72"/>
    <x v="72"/>
    <n v="150"/>
    <x v="37"/>
    <n v="13"/>
    <x v="37"/>
    <n v="1.6293487299032783"/>
    <n v="1"/>
    <n v="364959.2"/>
    <n v="9703189.0999999903"/>
    <x v="0"/>
    <s v="TORETE"/>
    <s v="40├ 50"/>
    <s v="Goupia"/>
    <s v="FOD"/>
    <n v="40.107045659157627"/>
    <n v="50.107045659157627"/>
    <x v="0"/>
    <s v="Inferior"/>
    <s v="Não"/>
    <x v="1"/>
    <n v="3.1327213607870003E-4"/>
    <n v="2.8507764383161704E-3"/>
  </r>
  <r>
    <n v="1"/>
    <x v="1"/>
    <n v="86"/>
    <n v="2829"/>
    <x v="1"/>
    <x v="1"/>
    <n v="155"/>
    <x v="67"/>
    <n v="16"/>
    <x v="67"/>
    <n v="2.1412706043583594"/>
    <n v="1"/>
    <n v="364979.4"/>
    <n v="9703212.8000000007"/>
    <x v="0"/>
    <s v="TORETE"/>
    <s v="40├ 50"/>
    <s v="Pouteria"/>
    <s v="FOD"/>
    <n v="39.788735772973837"/>
    <n v="50"/>
    <x v="0"/>
    <s v="Inferior"/>
    <s v="Não"/>
    <x v="0"/>
    <n v="3.3450502530181188E-4"/>
    <n v="3.7464562833802932E-3"/>
  </r>
  <r>
    <n v="1"/>
    <x v="1"/>
    <n v="86"/>
    <n v="2830"/>
    <x v="84"/>
    <x v="84"/>
    <n v="170"/>
    <x v="12"/>
    <n v="14"/>
    <x v="12"/>
    <n v="2.2537931491243302"/>
    <n v="1"/>
    <n v="364983"/>
    <n v="9703213.1999999899"/>
    <x v="0"/>
    <s v="TORA"/>
    <s v="50├ 60"/>
    <s v="Didymopanax"/>
    <s v="FOD"/>
    <n v="46.791553269017228"/>
    <n v="56.791553269017228"/>
    <x v="0"/>
    <s v="Inferior"/>
    <s v="Não"/>
    <x v="0"/>
    <n v="4.0238065478553035E-4"/>
    <n v="3.9433304168981975E-3"/>
  </r>
  <r>
    <n v="1"/>
    <x v="1"/>
    <n v="86"/>
    <n v="2831"/>
    <x v="14"/>
    <x v="14"/>
    <n v="200"/>
    <x v="14"/>
    <n v="18"/>
    <x v="14"/>
    <n v="4.0107045659157619"/>
    <n v="1"/>
    <n v="364988.59999999899"/>
    <n v="9703230.5"/>
    <x v="1"/>
    <s v="TORA"/>
    <s v="60├ 70"/>
    <s v="Hymenolobium"/>
    <s v="FOD"/>
    <n v="41.38028520389279"/>
    <n v="51.38028520389279"/>
    <x v="1"/>
    <s v="Inferior"/>
    <s v="Não"/>
    <x v="1"/>
    <n v="5.5692824191768894E-4"/>
    <n v="7.0172958481628809E-3"/>
  </r>
  <r>
    <n v="1"/>
    <x v="1"/>
    <n v="86"/>
    <n v="2832"/>
    <x v="64"/>
    <x v="64"/>
    <n v="380"/>
    <x v="195"/>
    <n v="23"/>
    <x v="195"/>
    <n v="18.500488894888093"/>
    <n v="1"/>
    <n v="364961.5"/>
    <n v="9703243.3000000007"/>
    <x v="4"/>
    <s v="TORA"/>
    <s v="120├ 130"/>
    <s v="Cedrelinga"/>
    <s v="FOD"/>
    <n v="38.515496228238675"/>
    <n v="50"/>
    <x v="1"/>
    <s v="Inferior"/>
    <s v="Não"/>
    <x v="1"/>
    <n v="2.0105109533228574E-3"/>
    <n v="3.2369226348497995E-2"/>
  </r>
  <r>
    <n v="1"/>
    <x v="1"/>
    <n v="86"/>
    <n v="2833"/>
    <x v="39"/>
    <x v="39"/>
    <n v="230"/>
    <x v="40"/>
    <n v="20"/>
    <x v="40"/>
    <n v="5.8935075426928858"/>
    <n v="1"/>
    <n v="364964.2"/>
    <n v="9703242"/>
    <x v="3"/>
    <s v="TORA"/>
    <s v="70├ 80"/>
    <s v="Bertholletia"/>
    <s v="FOD"/>
    <n v="41.38028520389279"/>
    <n v="51.38028520389279"/>
    <x v="1"/>
    <s v="Inferior"/>
    <s v="Protegida"/>
    <x v="0"/>
    <n v="7.3653759993614395E-4"/>
    <n v="1.0311526399106015E-2"/>
  </r>
  <r>
    <n v="1"/>
    <x v="1"/>
    <n v="86"/>
    <n v="2834"/>
    <x v="72"/>
    <x v="72"/>
    <n v="508"/>
    <x v="312"/>
    <n v="18"/>
    <x v="312"/>
    <n v="25.875461577462129"/>
    <n v="1"/>
    <n v="364974.2"/>
    <n v="9703239.5"/>
    <x v="4"/>
    <s v="TORA"/>
    <s v="160├ 170"/>
    <s v="Goupia"/>
    <s v="FOD"/>
    <n v="40.107045659157627"/>
    <n v="50.107045659157627"/>
    <x v="1"/>
    <s v="Inferior"/>
    <s v="Não"/>
    <x v="1"/>
    <n v="3.5930782455561622E-3"/>
    <n v="4.5272785894007642E-2"/>
  </r>
  <r>
    <n v="1"/>
    <x v="1"/>
    <n v="86"/>
    <n v="2835"/>
    <x v="39"/>
    <x v="39"/>
    <n v="245"/>
    <x v="89"/>
    <n v="14"/>
    <x v="89"/>
    <n v="4.6811049749545983"/>
    <n v="1"/>
    <n v="364973.4"/>
    <n v="9703248.8000000007"/>
    <x v="3"/>
    <s v="TORA"/>
    <s v="70├ 80"/>
    <s v="Bertholletia"/>
    <s v="FOD"/>
    <n v="41.38028520389279"/>
    <n v="51.38028520389279"/>
    <x v="1"/>
    <s v="Inferior"/>
    <s v="Protegida"/>
    <x v="0"/>
    <n v="8.3574044302773209E-4"/>
    <n v="8.1902563416717741E-3"/>
  </r>
  <r>
    <n v="1"/>
    <x v="1"/>
    <n v="86"/>
    <n v="2836"/>
    <x v="72"/>
    <x v="72"/>
    <n v="300"/>
    <x v="9"/>
    <n v="20"/>
    <x v="9"/>
    <n v="10.026761414789403"/>
    <n v="1"/>
    <n v="364982.9"/>
    <n v="9703249.8000000007"/>
    <x v="4"/>
    <s v="TORA"/>
    <s v="90├ 100"/>
    <s v="Goupia"/>
    <s v="FOD"/>
    <n v="40.107045659157627"/>
    <n v="50.107045659157627"/>
    <x v="1"/>
    <s v="Inferior"/>
    <s v="Não"/>
    <x v="1"/>
    <n v="1.2530885443148001E-3"/>
    <n v="1.75432396204072E-2"/>
  </r>
  <r>
    <n v="1"/>
    <x v="1"/>
    <n v="86"/>
    <n v="2837"/>
    <x v="1"/>
    <x v="1"/>
    <n v="309"/>
    <x v="176"/>
    <n v="20"/>
    <x v="176"/>
    <n v="10.637391184950079"/>
    <n v="2"/>
    <n v="364967.09999999899"/>
    <n v="9703210.8000000007"/>
    <x v="1"/>
    <s v="TORA"/>
    <s v="90├ 100"/>
    <s v="Pouteria"/>
    <s v="FOD"/>
    <n v="39.788735772973837"/>
    <n v="50"/>
    <x v="1"/>
    <s v="Inferior"/>
    <s v="Não"/>
    <x v="0"/>
    <n v="1.3294016366635715E-3"/>
    <n v="1.861162291329E-2"/>
  </r>
  <r>
    <n v="1"/>
    <x v="1"/>
    <n v="86"/>
    <n v="2838"/>
    <x v="74"/>
    <x v="74"/>
    <n v="220"/>
    <x v="68"/>
    <n v="18"/>
    <x v="68"/>
    <n v="4.8529525247580709"/>
    <n v="1"/>
    <n v="365059.5"/>
    <n v="9703381.5999999903"/>
    <x v="1"/>
    <s v="TORA"/>
    <s v="70├ 80"/>
    <s v="Apuleia"/>
    <s v="FOD"/>
    <n v="49.019722472303762"/>
    <n v="59.019722472303762"/>
    <x v="1"/>
    <s v="Inferior"/>
    <s v="Não"/>
    <x v="0"/>
    <n v="6.7388317272040353E-4"/>
    <n v="8.490927976277084E-3"/>
  </r>
  <r>
    <n v="1"/>
    <x v="1"/>
    <n v="86"/>
    <n v="2839"/>
    <x v="26"/>
    <x v="26"/>
    <n v="350"/>
    <x v="79"/>
    <n v="24"/>
    <x v="79"/>
    <n v="16.377043644156032"/>
    <n v="1"/>
    <n v="365060.2"/>
    <n v="9703408.9000000004"/>
    <x v="1"/>
    <s v="TORA"/>
    <s v="110├ 120"/>
    <s v="Couratari"/>
    <s v="FOD"/>
    <n v="38.833806114422465"/>
    <n v="50"/>
    <x v="1"/>
    <s v="Inferior"/>
    <s v="Não"/>
    <x v="1"/>
    <n v="1.7055927408729228E-3"/>
    <n v="2.8653958046665103E-2"/>
  </r>
  <r>
    <n v="1"/>
    <x v="1"/>
    <n v="86"/>
    <n v="2840"/>
    <x v="72"/>
    <x v="72"/>
    <n v="395"/>
    <x v="246"/>
    <n v="17"/>
    <x v="246"/>
    <n v="14.775129247568216"/>
    <n v="2"/>
    <n v="365081"/>
    <n v="9703407.9000000004"/>
    <x v="4"/>
    <s v="TORA"/>
    <s v="120├ 130"/>
    <s v="Goupia"/>
    <s v="FOD"/>
    <n v="40.107045659157627"/>
    <n v="50.107045659157627"/>
    <x v="1"/>
    <s v="Inferior"/>
    <s v="Não"/>
    <x v="1"/>
    <n v="2.1723682236301856E-3"/>
    <n v="2.585118186119921E-2"/>
  </r>
  <r>
    <n v="1"/>
    <x v="1"/>
    <n v="86"/>
    <n v="2841"/>
    <x v="1"/>
    <x v="1"/>
    <n v="143"/>
    <x v="15"/>
    <n v="14"/>
    <x v="15"/>
    <n v="1.5947341213302222"/>
    <n v="1"/>
    <n v="365083.299999999"/>
    <n v="9703410.0999999903"/>
    <x v="0"/>
    <s v="TORETE"/>
    <s v="40├ 50"/>
    <s v="Pouteria"/>
    <s v="FOD"/>
    <n v="39.788735772973837"/>
    <n v="50"/>
    <x v="0"/>
    <s v="Inferior"/>
    <s v="Não"/>
    <x v="0"/>
    <n v="2.8471564047437059E-4"/>
    <n v="2.7902132766488316E-3"/>
  </r>
  <r>
    <n v="1"/>
    <x v="1"/>
    <n v="86"/>
    <n v="2842"/>
    <x v="64"/>
    <x v="64"/>
    <n v="627"/>
    <x v="313"/>
    <n v="20"/>
    <x v="313"/>
    <n v="43.797896535941604"/>
    <n v="2"/>
    <n v="365071.09999999899"/>
    <n v="9703462.3000000007"/>
    <x v="4"/>
    <s v="TORA"/>
    <s v="190├ 200"/>
    <s v="Cedrelinga"/>
    <s v="FOD"/>
    <n v="38.515496228238675"/>
    <n v="50"/>
    <x v="1"/>
    <s v="Inferior"/>
    <s v="Não"/>
    <x v="1"/>
    <n v="5.4736160704214791E-3"/>
    <n v="7.6630624985900703E-2"/>
  </r>
  <r>
    <n v="1"/>
    <x v="1"/>
    <n v="86"/>
    <n v="2843"/>
    <x v="26"/>
    <x v="26"/>
    <n v="311"/>
    <x v="33"/>
    <n v="23"/>
    <x v="33"/>
    <n v="12.391868326886923"/>
    <n v="1"/>
    <n v="365112.4"/>
    <n v="9703457.1999999899"/>
    <x v="1"/>
    <s v="TORA"/>
    <s v="90├ 100"/>
    <s v="Couratari"/>
    <s v="FOD"/>
    <n v="38.833806114422465"/>
    <n v="50"/>
    <x v="1"/>
    <s v="Inferior"/>
    <s v="Não"/>
    <x v="1"/>
    <n v="1.3466664121630201E-3"/>
    <n v="2.1681329235824623E-2"/>
  </r>
  <r>
    <n v="1"/>
    <x v="1"/>
    <n v="86"/>
    <n v="2844"/>
    <x v="19"/>
    <x v="19"/>
    <n v="378"/>
    <x v="292"/>
    <n v="12"/>
    <x v="292"/>
    <n v="9.5510918532717959"/>
    <n v="2"/>
    <n v="365136.5"/>
    <n v="9703504.0999999903"/>
    <x v="1"/>
    <s v="TORA"/>
    <s v="120├ 130"/>
    <s v="Piptadenia"/>
    <s v="FOD"/>
    <n v="39.788735772973837"/>
    <n v="50"/>
    <x v="1"/>
    <s v="Inferior"/>
    <s v="Não"/>
    <x v="1"/>
    <n v="1.9894033729541769E-3"/>
    <n v="1.6710988332815084E-2"/>
  </r>
  <r>
    <n v="1"/>
    <x v="1"/>
    <n v="86"/>
    <n v="2845"/>
    <x v="16"/>
    <x v="16"/>
    <n v="206"/>
    <x v="122"/>
    <n v="18"/>
    <x v="122"/>
    <n v="4.2549564739800321"/>
    <n v="2"/>
    <n v="365140.09999999899"/>
    <n v="9703510.4000000004"/>
    <x v="1"/>
    <s v="TORA"/>
    <s v="60├ 70"/>
    <s v="Kielmeyera"/>
    <s v="FOD"/>
    <n v="41.38028520389279"/>
    <n v="51.38028520389279"/>
    <x v="1"/>
    <s v="Inferior"/>
    <s v="Não"/>
    <x v="0"/>
    <n v="5.9084517185047623E-4"/>
    <n v="7.4446491653160007E-3"/>
  </r>
  <r>
    <n v="1"/>
    <x v="1"/>
    <n v="86"/>
    <n v="2846"/>
    <x v="72"/>
    <x v="72"/>
    <n v="232"/>
    <x v="69"/>
    <n v="16"/>
    <x v="69"/>
    <n v="4.7971591679077781"/>
    <n v="1"/>
    <n v="365193.4"/>
    <n v="9703614.4000000004"/>
    <x v="4"/>
    <s v="TORA"/>
    <s v="70├ 80"/>
    <s v="Goupia"/>
    <s v="FOD"/>
    <n v="40.107045659157627"/>
    <n v="50.107045659157627"/>
    <x v="1"/>
    <s v="Inferior"/>
    <s v="Não"/>
    <x v="1"/>
    <n v="7.4940264232444247E-4"/>
    <n v="8.3933095940337543E-3"/>
  </r>
  <r>
    <n v="1"/>
    <x v="1"/>
    <n v="86"/>
    <n v="2847"/>
    <x v="10"/>
    <x v="10"/>
    <n v="255"/>
    <x v="129"/>
    <n v="23"/>
    <x v="129"/>
    <n v="8.3309853905131472"/>
    <n v="1"/>
    <n v="365171.9"/>
    <n v="9703619.0999999903"/>
    <x v="1"/>
    <s v="TORA"/>
    <s v="80├ 90"/>
    <s v="Astronium"/>
    <s v="FOD"/>
    <n v="40.107045659157627"/>
    <n v="50.107045659157627"/>
    <x v="1"/>
    <s v="Inferior"/>
    <s v="Não"/>
    <x v="1"/>
    <n v="9.053564732674432E-4"/>
    <n v="1.4576239219605835E-2"/>
  </r>
  <r>
    <n v="1"/>
    <x v="1"/>
    <n v="86"/>
    <n v="2848"/>
    <x v="39"/>
    <x v="39"/>
    <n v="510"/>
    <x v="273"/>
    <n v="24"/>
    <x v="273"/>
    <n v="34.77280858648966"/>
    <n v="2"/>
    <n v="365180"/>
    <n v="9703662.8000000007"/>
    <x v="3"/>
    <s v="TORA"/>
    <s v="160├ 170"/>
    <s v="Bertholletia"/>
    <s v="FOD"/>
    <n v="41.38028520389279"/>
    <n v="51.38028520389279"/>
    <x v="1"/>
    <s v="Inferior"/>
    <s v="Protegida"/>
    <x v="0"/>
    <n v="3.6214258930697728E-3"/>
    <n v="6.0839955003572178E-2"/>
  </r>
  <r>
    <n v="1"/>
    <x v="1"/>
    <n v="86"/>
    <n v="2849"/>
    <x v="19"/>
    <x v="19"/>
    <n v="148"/>
    <x v="128"/>
    <n v="15"/>
    <x v="128"/>
    <n v="1.8302181835795592"/>
    <n v="1"/>
    <n v="365202.4"/>
    <n v="9703671"/>
    <x v="0"/>
    <s v="TORETE"/>
    <s v="40├ 50"/>
    <s v="Piptadenia"/>
    <s v="FOD"/>
    <n v="39.788735772973837"/>
    <n v="50"/>
    <x v="0"/>
    <s v="Inferior"/>
    <s v="Não"/>
    <x v="1"/>
    <n v="3.0497390527412649E-4"/>
    <n v="3.2022260053783274E-3"/>
  </r>
  <r>
    <n v="1"/>
    <x v="1"/>
    <n v="86"/>
    <n v="2850"/>
    <x v="26"/>
    <x v="26"/>
    <n v="135"/>
    <x v="25"/>
    <n v="14"/>
    <x v="25"/>
    <n v="1.421293430546398"/>
    <n v="1"/>
    <n v="365206"/>
    <n v="9703669.3000000007"/>
    <x v="0"/>
    <s v="TORETE"/>
    <s v="40├ 50"/>
    <s v="Couratari"/>
    <s v="FOD"/>
    <n v="38.833806114422465"/>
    <n v="50"/>
    <x v="0"/>
    <s v="Inferior"/>
    <s v="Não"/>
    <x v="1"/>
    <n v="2.53750430223747E-4"/>
    <n v="2.4867542161927207E-3"/>
  </r>
  <r>
    <n v="1"/>
    <x v="1"/>
    <n v="86"/>
    <n v="2851"/>
    <x v="7"/>
    <x v="7"/>
    <n v="430"/>
    <x v="72"/>
    <n v="20"/>
    <x v="72"/>
    <n v="20.599424284384014"/>
    <n v="3"/>
    <n v="365228.7"/>
    <n v="9703677.6999999899"/>
    <x v="2"/>
    <s v="TORA"/>
    <s v="130├ 140"/>
    <s v="Aspidosperma"/>
    <s v="FOD"/>
    <n v="47.109863155201019"/>
    <n v="57.109863155201019"/>
    <x v="1"/>
    <s v="Inferior"/>
    <s v="Não"/>
    <x v="0"/>
    <n v="2.574400798264518E-3"/>
    <n v="3.6041611175703245E-2"/>
  </r>
  <r>
    <n v="1"/>
    <x v="1"/>
    <n v="86"/>
    <n v="2852"/>
    <x v="19"/>
    <x v="19"/>
    <n v="153"/>
    <x v="73"/>
    <n v="13"/>
    <x v="73"/>
    <n v="1.6951744185913709"/>
    <n v="1"/>
    <n v="365238"/>
    <n v="9703698.4000000004"/>
    <x v="0"/>
    <s v="TORETE"/>
    <s v="40├ 50"/>
    <s v="Piptadenia"/>
    <s v="FOD"/>
    <n v="39.788735772973837"/>
    <n v="50"/>
    <x v="0"/>
    <s v="Inferior"/>
    <s v="Não"/>
    <x v="1"/>
    <n v="3.2592833037627952E-4"/>
    <n v="2.9659478064241436E-3"/>
  </r>
  <r>
    <n v="1"/>
    <x v="1"/>
    <n v="86"/>
    <n v="2853"/>
    <x v="5"/>
    <x v="5"/>
    <n v="272"/>
    <x v="38"/>
    <n v="17"/>
    <x v="38"/>
    <n v="7.0060769892779158"/>
    <n v="1"/>
    <n v="365231.799999999"/>
    <n v="9703712.4000000004"/>
    <x v="1"/>
    <s v="TORA"/>
    <s v="80├ 90"/>
    <s v="Tachigali"/>
    <s v="FOD"/>
    <n v="39.152116000606256"/>
    <n v="50"/>
    <x v="1"/>
    <s v="Inferior"/>
    <s v="Não"/>
    <x v="1"/>
    <n v="1.0300944762509574E-3"/>
    <n v="1.2258124267386393E-2"/>
  </r>
  <r>
    <n v="1"/>
    <x v="1"/>
    <n v="86"/>
    <n v="2854"/>
    <x v="5"/>
    <x v="5"/>
    <n v="487"/>
    <x v="314"/>
    <n v="18"/>
    <x v="314"/>
    <n v="23.78036977984188"/>
    <n v="1"/>
    <n v="365238.09999999899"/>
    <n v="9703709.4000000004"/>
    <x v="1"/>
    <s v="TORA"/>
    <s v="150├ 160"/>
    <s v="Tachigali"/>
    <s v="FOD"/>
    <n v="39.152116000606256"/>
    <n v="50"/>
    <x v="1"/>
    <s v="Inferior"/>
    <s v="Não"/>
    <x v="1"/>
    <n v="3.302152855184409E-3"/>
    <n v="4.1607125975323553E-2"/>
  </r>
  <r>
    <n v="1"/>
    <x v="1"/>
    <n v="86"/>
    <n v="2855"/>
    <x v="5"/>
    <x v="5"/>
    <n v="160"/>
    <x v="1"/>
    <n v="14"/>
    <x v="1"/>
    <n v="1.9964396061447354"/>
    <n v="1"/>
    <n v="365245.59999999899"/>
    <n v="9703713.5999999903"/>
    <x v="1"/>
    <s v="TORA"/>
    <s v="50├ 60"/>
    <s v="Tachigali"/>
    <s v="FOD"/>
    <n v="39.152116000606256"/>
    <n v="50"/>
    <x v="1"/>
    <s v="Inferior"/>
    <s v="Não"/>
    <x v="1"/>
    <n v="3.5643407482732108E-4"/>
    <n v="3.4930539333077461E-3"/>
  </r>
  <r>
    <n v="1"/>
    <x v="1"/>
    <n v="86"/>
    <n v="2856"/>
    <x v="19"/>
    <x v="19"/>
    <n v="173"/>
    <x v="100"/>
    <n v="14"/>
    <x v="100"/>
    <n v="2.3340406629806947"/>
    <n v="1"/>
    <n v="365272.799999999"/>
    <n v="9703775.9000000004"/>
    <x v="1"/>
    <s v="TORA"/>
    <s v="50├ 60"/>
    <s v="Piptadenia"/>
    <s v="FOD"/>
    <n v="39.788735772973837"/>
    <n v="50"/>
    <x v="1"/>
    <s v="Inferior"/>
    <s v="Não"/>
    <x v="1"/>
    <n v="4.1670763380886292E-4"/>
    <n v="4.0837348113268567E-3"/>
  </r>
  <r>
    <n v="1"/>
    <x v="1"/>
    <n v="86"/>
    <n v="2857"/>
    <x v="19"/>
    <x v="19"/>
    <n v="165"/>
    <x v="7"/>
    <n v="13"/>
    <x v="7"/>
    <n v="1.9715119631829672"/>
    <n v="2"/>
    <n v="365273.4"/>
    <n v="9703792.1999999899"/>
    <x v="1"/>
    <s v="TORA"/>
    <s v="50├ 60"/>
    <s v="Piptadenia"/>
    <s v="FOD"/>
    <n v="39.788735772973837"/>
    <n v="50"/>
    <x v="1"/>
    <s v="Inferior"/>
    <s v="Não"/>
    <x v="1"/>
    <n v="3.7905928465522713E-4"/>
    <n v="3.4494394903625668E-3"/>
  </r>
  <r>
    <n v="1"/>
    <x v="1"/>
    <n v="86"/>
    <n v="2858"/>
    <x v="19"/>
    <x v="19"/>
    <n v="210"/>
    <x v="87"/>
    <n v="18"/>
    <x v="87"/>
    <n v="4.4218017839221266"/>
    <n v="1"/>
    <n v="365264.299999999"/>
    <n v="9703796.5"/>
    <x v="1"/>
    <s v="TORA"/>
    <s v="60├ 70"/>
    <s v="Piptadenia"/>
    <s v="FOD"/>
    <n v="39.788735772973837"/>
    <n v="50"/>
    <x v="1"/>
    <s v="Inferior"/>
    <s v="Não"/>
    <x v="1"/>
    <n v="6.1401338671425204E-4"/>
    <n v="7.7365686725995742E-3"/>
  </r>
  <r>
    <n v="1"/>
    <x v="1"/>
    <n v="86"/>
    <n v="2859"/>
    <x v="26"/>
    <x v="26"/>
    <n v="300"/>
    <x v="9"/>
    <n v="23"/>
    <x v="9"/>
    <n v="11.530775627007815"/>
    <n v="1"/>
    <n v="365265.7"/>
    <n v="9703799.0999999903"/>
    <x v="1"/>
    <s v="TORA"/>
    <s v="90├ 100"/>
    <s v="Couratari"/>
    <s v="FOD"/>
    <n v="38.833806114422465"/>
    <n v="50"/>
    <x v="1"/>
    <s v="Inferior"/>
    <s v="Não"/>
    <x v="1"/>
    <n v="1.2530885443148001E-3"/>
    <n v="2.017472556346828E-2"/>
  </r>
  <r>
    <n v="1"/>
    <x v="1"/>
    <n v="86"/>
    <n v="2860"/>
    <x v="35"/>
    <x v="35"/>
    <n v="409"/>
    <x v="274"/>
    <n v="20"/>
    <x v="274"/>
    <n v="18.636518624748746"/>
    <n v="1"/>
    <n v="365267.7"/>
    <n v="9703813.6999999899"/>
    <x v="1"/>
    <s v="TORA"/>
    <s v="130├ 140"/>
    <s v="Erisma"/>
    <s v="FOD"/>
    <n v="41.38028520389279"/>
    <n v="51.38028520389279"/>
    <x v="1"/>
    <s v="Inferior"/>
    <s v="Não"/>
    <x v="1"/>
    <n v="2.3290878309058243E-3"/>
    <n v="3.2607229632681534E-2"/>
  </r>
  <r>
    <n v="1"/>
    <x v="1"/>
    <n v="86"/>
    <n v="2861"/>
    <x v="10"/>
    <x v="10"/>
    <n v="187"/>
    <x v="63"/>
    <n v="16"/>
    <x v="63"/>
    <n v="3.1166739547890727"/>
    <n v="1"/>
    <n v="365280.59999999899"/>
    <n v="9703838.5"/>
    <x v="1"/>
    <s v="TORA"/>
    <s v="50├ 60"/>
    <s v="Astronium"/>
    <s v="FOD"/>
    <n v="40.107045659157627"/>
    <n v="50.107045659157627"/>
    <x v="1"/>
    <s v="Inferior"/>
    <s v="Não"/>
    <x v="1"/>
    <n v="4.8688059229049158E-4"/>
    <n v="5.4530626336535054E-3"/>
  </r>
  <r>
    <n v="1"/>
    <x v="1"/>
    <n v="86"/>
    <n v="2862"/>
    <x v="19"/>
    <x v="19"/>
    <n v="143"/>
    <x v="15"/>
    <n v="11"/>
    <x v="15"/>
    <n v="1.2530053810451747"/>
    <n v="2"/>
    <n v="365282.9"/>
    <n v="9703843"/>
    <x v="0"/>
    <s v="TORETE"/>
    <s v="40├ 50"/>
    <s v="Piptadenia"/>
    <s v="FOD"/>
    <n v="39.788735772973837"/>
    <n v="50"/>
    <x v="0"/>
    <s v="Inferior"/>
    <s v="Não"/>
    <x v="1"/>
    <n v="2.8471564047437059E-4"/>
    <n v="2.1923104316526536E-3"/>
  </r>
  <r>
    <n v="1"/>
    <x v="1"/>
    <n v="86"/>
    <n v="2863"/>
    <x v="32"/>
    <x v="32"/>
    <n v="184"/>
    <x v="185"/>
    <n v="13"/>
    <x v="185"/>
    <n v="2.4516991377602393"/>
    <n v="1"/>
    <n v="365279"/>
    <n v="9703861.4000000004"/>
    <x v="1"/>
    <s v="TORA"/>
    <s v="50├ 60"/>
    <s v="Cordia"/>
    <s v="FOD"/>
    <n v="42.335214862444161"/>
    <n v="52.335214862444161"/>
    <x v="1"/>
    <s v="Inferior"/>
    <s v="Não"/>
    <x v="0"/>
    <n v="4.7138406395913198E-4"/>
    <n v="4.2895949820281002E-3"/>
  </r>
  <r>
    <n v="1"/>
    <x v="1"/>
    <n v="86"/>
    <n v="2864"/>
    <x v="1"/>
    <x v="1"/>
    <n v="149"/>
    <x v="167"/>
    <n v="14"/>
    <x v="167"/>
    <n v="1.7313654568757524"/>
    <n v="1"/>
    <n v="365293.299999999"/>
    <n v="9703884.5"/>
    <x v="0"/>
    <s v="TORETE"/>
    <s v="40├ 50"/>
    <s v="Pouteria"/>
    <s v="FOD"/>
    <n v="39.788735772973837"/>
    <n v="50"/>
    <x v="0"/>
    <s v="Inferior"/>
    <s v="Não"/>
    <x v="0"/>
    <n v="3.0910909747036534E-4"/>
    <n v="3.0292691552095802E-3"/>
  </r>
  <r>
    <n v="1"/>
    <x v="1"/>
    <n v="86"/>
    <n v="2865"/>
    <x v="5"/>
    <x v="5"/>
    <n v="160"/>
    <x v="1"/>
    <n v="13"/>
    <x v="1"/>
    <n v="1.8538367771343973"/>
    <n v="2"/>
    <n v="365297.799999999"/>
    <n v="9703882.3000000007"/>
    <x v="1"/>
    <s v="TORA"/>
    <s v="50├ 60"/>
    <s v="Tachigali"/>
    <s v="FOD"/>
    <n v="39.152116000606256"/>
    <n v="50"/>
    <x v="1"/>
    <s v="Inferior"/>
    <s v="Não"/>
    <x v="1"/>
    <n v="3.5643407482732108E-4"/>
    <n v="3.2435500809286214E-3"/>
  </r>
  <r>
    <n v="1"/>
    <x v="1"/>
    <n v="87"/>
    <n v="2866"/>
    <x v="28"/>
    <x v="28"/>
    <n v="150"/>
    <x v="37"/>
    <n v="14"/>
    <x v="37"/>
    <n v="1.7546832475881458"/>
    <n v="1"/>
    <n v="365371.9"/>
    <n v="9703847.5"/>
    <x v="0"/>
    <s v="TORETE"/>
    <s v="40├ 50"/>
    <s v="Protium"/>
    <s v="FOD"/>
    <n v="39.788735772973837"/>
    <n v="50"/>
    <x v="0"/>
    <s v="Inferior"/>
    <s v="Não"/>
    <x v="0"/>
    <n v="3.1327213607870003E-4"/>
    <n v="3.07006693357126E-3"/>
  </r>
  <r>
    <n v="1"/>
    <x v="1"/>
    <n v="87"/>
    <n v="2867"/>
    <x v="72"/>
    <x v="72"/>
    <n v="287"/>
    <x v="78"/>
    <n v="16"/>
    <x v="78"/>
    <n v="7.3412827642203426"/>
    <n v="2"/>
    <n v="365368.2"/>
    <n v="9703844.8000000007"/>
    <x v="4"/>
    <s v="TORA"/>
    <s v="90├ 100"/>
    <s v="Goupia"/>
    <s v="FOD"/>
    <n v="40.107045659157627"/>
    <n v="50.107045659157627"/>
    <x v="1"/>
    <s v="Inferior"/>
    <s v="Não"/>
    <x v="1"/>
    <n v="1.1468405589629533E-3"/>
    <n v="1.2844614260385075E-2"/>
  </r>
  <r>
    <n v="1"/>
    <x v="1"/>
    <n v="87"/>
    <n v="2868"/>
    <x v="5"/>
    <x v="5"/>
    <n v="153"/>
    <x v="73"/>
    <n v="14"/>
    <x v="73"/>
    <n v="1.8255724507907067"/>
    <n v="1"/>
    <n v="365355.5"/>
    <n v="9703810.3000000007"/>
    <x v="0"/>
    <s v="TORETE"/>
    <s v="40├ 50"/>
    <s v="Tachigali"/>
    <s v="FOD"/>
    <n v="39.152116000606256"/>
    <n v="50"/>
    <x v="0"/>
    <s v="Inferior"/>
    <s v="Não"/>
    <x v="1"/>
    <n v="3.2592833037627952E-4"/>
    <n v="3.194097637687539E-3"/>
  </r>
  <r>
    <n v="1"/>
    <x v="1"/>
    <n v="87"/>
    <n v="2869"/>
    <x v="42"/>
    <x v="42"/>
    <n v="200"/>
    <x v="14"/>
    <n v="18"/>
    <x v="14"/>
    <n v="4.0107045659157619"/>
    <n v="1"/>
    <n v="365332.09999999899"/>
    <n v="9703812"/>
    <x v="0"/>
    <s v="TORA"/>
    <s v="60├ 70"/>
    <s v="Anacardium"/>
    <s v="FOD"/>
    <n v="57.295779513082323"/>
    <n v="67.295779513082323"/>
    <x v="0"/>
    <s v="Inferior"/>
    <s v="Não"/>
    <x v="0"/>
    <n v="5.5692824191768894E-4"/>
    <n v="7.0172958481628809E-3"/>
  </r>
  <r>
    <n v="1"/>
    <x v="1"/>
    <n v="87"/>
    <n v="2870"/>
    <x v="1"/>
    <x v="1"/>
    <n v="173"/>
    <x v="100"/>
    <n v="18"/>
    <x v="100"/>
    <n v="3.0009094238323217"/>
    <n v="1"/>
    <n v="365309.4"/>
    <n v="9703802.8000000007"/>
    <x v="1"/>
    <s v="TORA"/>
    <s v="50├ 60"/>
    <s v="Pouteria"/>
    <s v="FOD"/>
    <n v="39.788735772973837"/>
    <n v="50"/>
    <x v="1"/>
    <s v="Inferior"/>
    <s v="Não"/>
    <x v="0"/>
    <n v="4.1670763380886292E-4"/>
    <n v="5.2505161859916728E-3"/>
  </r>
  <r>
    <n v="1"/>
    <x v="1"/>
    <n v="87"/>
    <n v="2871"/>
    <x v="3"/>
    <x v="3"/>
    <n v="223"/>
    <x v="248"/>
    <n v="15"/>
    <x v="248"/>
    <n v="4.1551734866338528"/>
    <n v="2"/>
    <n v="365293.9"/>
    <n v="9703796.9000000004"/>
    <x v="1"/>
    <s v="TORA"/>
    <s v="70├ 80"/>
    <s v="Inga"/>
    <s v="FOD"/>
    <n v="41.38028520389279"/>
    <n v="51.38028520389279"/>
    <x v="1"/>
    <s v="Inferior"/>
    <s v="Não"/>
    <x v="0"/>
    <n v="6.9238711355811889E-4"/>
    <n v="7.2700646923602478E-3"/>
  </r>
  <r>
    <n v="1"/>
    <x v="1"/>
    <n v="87"/>
    <n v="2872"/>
    <x v="26"/>
    <x v="26"/>
    <n v="180"/>
    <x v="22"/>
    <n v="18"/>
    <x v="22"/>
    <n v="3.2486706983917677"/>
    <n v="1"/>
    <n v="365294.4"/>
    <n v="9703702.6999999899"/>
    <x v="1"/>
    <s v="TORA"/>
    <s v="50├ 60"/>
    <s v="Couratari"/>
    <s v="FOD"/>
    <n v="38.833806114422465"/>
    <n v="50"/>
    <x v="1"/>
    <s v="Inferior"/>
    <s v="Não"/>
    <x v="1"/>
    <n v="4.5111187595332813E-4"/>
    <n v="5.6840096370119339E-3"/>
  </r>
  <r>
    <n v="1"/>
    <x v="1"/>
    <n v="87"/>
    <n v="2873"/>
    <x v="72"/>
    <x v="72"/>
    <n v="223"/>
    <x v="248"/>
    <n v="17"/>
    <x v="248"/>
    <n v="4.7091966181850333"/>
    <n v="1"/>
    <n v="365295.4"/>
    <n v="9703697.5"/>
    <x v="4"/>
    <s v="TORA"/>
    <s v="70├ 80"/>
    <s v="Goupia"/>
    <s v="FOD"/>
    <n v="40.107045659157627"/>
    <n v="50.107045659157627"/>
    <x v="1"/>
    <s v="Inferior"/>
    <s v="Não"/>
    <x v="1"/>
    <n v="6.9238711355811889E-4"/>
    <n v="8.2394066513416155E-3"/>
  </r>
  <r>
    <n v="1"/>
    <x v="1"/>
    <n v="87"/>
    <n v="2874"/>
    <x v="19"/>
    <x v="19"/>
    <n v="410"/>
    <x v="119"/>
    <n v="20"/>
    <x v="119"/>
    <n v="18.727762153623328"/>
    <n v="1"/>
    <n v="365250.4"/>
    <n v="9703711.3000000007"/>
    <x v="1"/>
    <s v="TORA"/>
    <s v="130├ 140"/>
    <s v="Piptadenia"/>
    <s v="FOD"/>
    <n v="39.788735772973837"/>
    <n v="50"/>
    <x v="1"/>
    <s v="Inferior"/>
    <s v="Não"/>
    <x v="1"/>
    <n v="2.3404909366590886E-3"/>
    <n v="3.2766873113227242E-2"/>
  </r>
  <r>
    <n v="1"/>
    <x v="1"/>
    <n v="87"/>
    <n v="2875"/>
    <x v="41"/>
    <x v="41"/>
    <n v="192"/>
    <x v="55"/>
    <n v="17"/>
    <x v="55"/>
    <n v="3.4909172541730791"/>
    <n v="1"/>
    <n v="365270.299999999"/>
    <n v="9703699.6999999899"/>
    <x v="1"/>
    <s v="TORA"/>
    <s v="60├ 70"/>
    <s v="Qualea"/>
    <s v="FOD"/>
    <n v="40.107045659157627"/>
    <n v="50.107045659157627"/>
    <x v="1"/>
    <s v="Inferior"/>
    <s v="Não"/>
    <x v="0"/>
    <n v="5.1326506775134213E-4"/>
    <n v="6.1078543062409712E-3"/>
  </r>
  <r>
    <n v="1"/>
    <x v="1"/>
    <n v="87"/>
    <n v="2876"/>
    <x v="75"/>
    <x v="75"/>
    <n v="175"/>
    <x v="13"/>
    <n v="15"/>
    <x v="13"/>
    <n v="2.5589130693993796"/>
    <n v="1"/>
    <n v="365238.4"/>
    <n v="9703642.9000000004"/>
    <x v="0"/>
    <s v="TORA"/>
    <s v="50├ 60"/>
    <s v="Copaifera"/>
    <s v="FOD"/>
    <n v="51.884511447957884"/>
    <n v="61.884511447957884"/>
    <x v="0"/>
    <s v="Inferior"/>
    <s v="Não"/>
    <x v="0"/>
    <n v="4.2639818521823071E-4"/>
    <n v="4.4771809447914212E-3"/>
  </r>
  <r>
    <n v="1"/>
    <x v="1"/>
    <n v="87"/>
    <n v="2877"/>
    <x v="72"/>
    <x v="72"/>
    <n v="204"/>
    <x v="138"/>
    <n v="18"/>
    <x v="138"/>
    <n v="4.1727370303787588"/>
    <n v="1"/>
    <n v="365215.59999999899"/>
    <n v="9703622.8000000007"/>
    <x v="4"/>
    <s v="TORA"/>
    <s v="60├ 70"/>
    <s v="Goupia"/>
    <s v="FOD"/>
    <n v="40.107045659157627"/>
    <n v="50.107045659157627"/>
    <x v="1"/>
    <s v="Inferior"/>
    <s v="Não"/>
    <x v="1"/>
    <n v="5.7942814289116363E-4"/>
    <n v="7.300794600428661E-3"/>
  </r>
  <r>
    <n v="1"/>
    <x v="1"/>
    <n v="87"/>
    <n v="2878"/>
    <x v="19"/>
    <x v="19"/>
    <n v="245"/>
    <x v="89"/>
    <n v="20"/>
    <x v="89"/>
    <n v="6.6872928213637115"/>
    <n v="1"/>
    <n v="365207.2"/>
    <n v="9703604.5999999903"/>
    <x v="1"/>
    <s v="TORA"/>
    <s v="70├ 80"/>
    <s v="Piptadenia"/>
    <s v="FOD"/>
    <n v="39.788735772973837"/>
    <n v="50"/>
    <x v="1"/>
    <s v="Inferior"/>
    <s v="Não"/>
    <x v="1"/>
    <n v="8.3574044302773209E-4"/>
    <n v="1.1700366202388247E-2"/>
  </r>
  <r>
    <n v="1"/>
    <x v="1"/>
    <n v="87"/>
    <n v="2879"/>
    <x v="1"/>
    <x v="1"/>
    <n v="210"/>
    <x v="87"/>
    <n v="18"/>
    <x v="87"/>
    <n v="4.4218017839221266"/>
    <n v="2"/>
    <n v="365227"/>
    <n v="9703579.9000000004"/>
    <x v="1"/>
    <s v="TORA"/>
    <s v="60├ 70"/>
    <s v="Pouteria"/>
    <s v="FOD"/>
    <n v="39.788735772973837"/>
    <n v="50"/>
    <x v="1"/>
    <s v="Inferior"/>
    <s v="Não"/>
    <x v="0"/>
    <n v="6.1401338671425204E-4"/>
    <n v="7.7365686725995742E-3"/>
  </r>
  <r>
    <n v="1"/>
    <x v="1"/>
    <n v="87"/>
    <n v="2880"/>
    <x v="50"/>
    <x v="50"/>
    <n v="160"/>
    <x v="1"/>
    <n v="15"/>
    <x v="1"/>
    <n v="2.1390424351550736"/>
    <n v="1"/>
    <n v="365228.7"/>
    <n v="9703572.4000000004"/>
    <x v="0"/>
    <s v="TORA"/>
    <s v="50├ 60"/>
    <s v="Simarouba"/>
    <s v="FOD"/>
    <n v="42.335214862444161"/>
    <n v="52.335214862444161"/>
    <x v="0"/>
    <s v="Inferior"/>
    <s v="Não"/>
    <x v="0"/>
    <n v="3.5643407482732108E-4"/>
    <n v="3.7425577856868707E-3"/>
  </r>
  <r>
    <n v="1"/>
    <x v="1"/>
    <n v="87"/>
    <n v="2881"/>
    <x v="5"/>
    <x v="5"/>
    <n v="223"/>
    <x v="248"/>
    <n v="15"/>
    <x v="248"/>
    <n v="4.1551734866338528"/>
    <n v="1"/>
    <n v="365219.7"/>
    <n v="9703574.5"/>
    <x v="4"/>
    <s v="TORA"/>
    <s v="70├ 80"/>
    <s v="Tachigali"/>
    <s v="FOD"/>
    <n v="39.152116000606256"/>
    <n v="50"/>
    <x v="1"/>
    <s v="Inferior"/>
    <s v="Não"/>
    <x v="1"/>
    <n v="6.9238711355811889E-4"/>
    <n v="7.2700646923602478E-3"/>
  </r>
  <r>
    <n v="1"/>
    <x v="1"/>
    <n v="87"/>
    <n v="2882"/>
    <x v="75"/>
    <x v="75"/>
    <n v="222"/>
    <x v="6"/>
    <n v="18"/>
    <x v="6"/>
    <n v="4.9415890956648107"/>
    <n v="1"/>
    <n v="365165.9"/>
    <n v="9703456.1999999899"/>
    <x v="1"/>
    <s v="TORA"/>
    <s v="70├ 80"/>
    <s v="Copaifera"/>
    <s v="FOD"/>
    <n v="51.884511447957884"/>
    <n v="61.884511447957884"/>
    <x v="1"/>
    <s v="Inferior"/>
    <s v="Não"/>
    <x v="0"/>
    <n v="6.8619128686678451E-4"/>
    <n v="8.6460102145214865E-3"/>
  </r>
  <r>
    <n v="1"/>
    <x v="1"/>
    <n v="87"/>
    <n v="2883"/>
    <x v="28"/>
    <x v="28"/>
    <n v="242"/>
    <x v="154"/>
    <n v="18"/>
    <x v="154"/>
    <n v="5.8720725549572688"/>
    <n v="2"/>
    <n v="365144.59999999899"/>
    <n v="9703411"/>
    <x v="1"/>
    <s v="TORA"/>
    <s v="70├ 80"/>
    <s v="Protium"/>
    <s v="FOD"/>
    <n v="39.788735772973837"/>
    <n v="50"/>
    <x v="1"/>
    <s v="Inferior"/>
    <s v="Não"/>
    <x v="0"/>
    <n v="8.1539863899168861E-4"/>
    <n v="1.0274022851295276E-2"/>
  </r>
  <r>
    <n v="1"/>
    <x v="1"/>
    <n v="87"/>
    <n v="2884"/>
    <x v="39"/>
    <x v="39"/>
    <n v="262"/>
    <x v="139"/>
    <n v="22"/>
    <x v="139"/>
    <n v="8.4122745734720485"/>
    <n v="1"/>
    <n v="365092.4"/>
    <n v="9703365.8000000007"/>
    <x v="3"/>
    <s v="TORA"/>
    <s v="80├ 90"/>
    <s v="Bertholletia"/>
    <s v="FOD"/>
    <n v="41.38028520389279"/>
    <n v="51.38028520389279"/>
    <x v="1"/>
    <s v="Inferior"/>
    <s v="Protegida"/>
    <x v="0"/>
    <n v="9.5574455595494605E-4"/>
    <n v="1.4718466161706169E-2"/>
  </r>
  <r>
    <n v="1"/>
    <x v="1"/>
    <n v="87"/>
    <n v="2885"/>
    <x v="72"/>
    <x v="72"/>
    <n v="209"/>
    <x v="140"/>
    <n v="14"/>
    <x v="140"/>
    <n v="3.4065030639065697"/>
    <n v="1"/>
    <n v="365100.2"/>
    <n v="9703420.9000000004"/>
    <x v="4"/>
    <s v="TORA"/>
    <s v="60├ 70"/>
    <s v="Goupia"/>
    <s v="FOD"/>
    <n v="40.107045659157627"/>
    <n v="50.107045659157627"/>
    <x v="1"/>
    <s v="Inferior"/>
    <s v="Não"/>
    <x v="1"/>
    <n v="6.0817956338016449E-4"/>
    <n v="5.9601597211256111E-3"/>
  </r>
  <r>
    <n v="1"/>
    <x v="1"/>
    <n v="87"/>
    <n v="2886"/>
    <x v="20"/>
    <x v="20"/>
    <n v="246"/>
    <x v="59"/>
    <n v="20"/>
    <x v="59"/>
    <n v="6.7419943753043974"/>
    <n v="1"/>
    <n v="365013.799999999"/>
    <n v="9703255.0999999903"/>
    <x v="1"/>
    <s v="TORA"/>
    <s v="70├ 80"/>
    <s v="Hymenaea"/>
    <s v="FOD"/>
    <n v="47.7464829275686"/>
    <n v="57.7464829275686"/>
    <x v="1"/>
    <s v="Inferior"/>
    <s v="Não"/>
    <x v="0"/>
    <n v="8.4257673719727181E-4"/>
    <n v="1.1796074320761804E-2"/>
  </r>
  <r>
    <n v="1"/>
    <x v="1"/>
    <n v="87"/>
    <n v="2887"/>
    <x v="64"/>
    <x v="64"/>
    <n v="268"/>
    <x v="243"/>
    <n v="24"/>
    <x v="243"/>
    <n v="9.6021614914111222"/>
    <n v="1"/>
    <n v="365053.799999999"/>
    <n v="9703283.8000000007"/>
    <x v="4"/>
    <s v="TORA"/>
    <s v="80├ 90"/>
    <s v="Cedrelinga"/>
    <s v="FOD"/>
    <n v="38.515496228238675"/>
    <n v="50"/>
    <x v="1"/>
    <s v="Inferior"/>
    <s v="Não"/>
    <x v="1"/>
    <n v="1.0000203511874024E-3"/>
    <n v="1.6800341899948355E-2"/>
  </r>
  <r>
    <n v="1"/>
    <x v="1"/>
    <n v="87"/>
    <n v="2888"/>
    <x v="41"/>
    <x v="41"/>
    <n v="166"/>
    <x v="155"/>
    <n v="15"/>
    <x v="155"/>
    <n v="2.3024786462161413"/>
    <n v="1"/>
    <n v="365030.40000000002"/>
    <n v="9703232.9000000004"/>
    <x v="1"/>
    <s v="TORA"/>
    <s v="50├ 60"/>
    <s v="Qualea"/>
    <s v="FOD"/>
    <n v="40.107045659157627"/>
    <n v="50.107045659157627"/>
    <x v="1"/>
    <s v="Inferior"/>
    <s v="Não"/>
    <x v="0"/>
    <n v="3.8366786585709606E-4"/>
    <n v="4.0285125914995088E-3"/>
  </r>
  <r>
    <n v="1"/>
    <x v="1"/>
    <n v="87"/>
    <n v="2889"/>
    <x v="19"/>
    <x v="19"/>
    <n v="268"/>
    <x v="243"/>
    <n v="16"/>
    <x v="243"/>
    <n v="6.4014409942740826"/>
    <n v="1"/>
    <n v="365047.7"/>
    <n v="9703223.4000000004"/>
    <x v="1"/>
    <s v="TORA"/>
    <s v="80├ 90"/>
    <s v="Piptadenia"/>
    <s v="FOD"/>
    <n v="39.788735772973837"/>
    <n v="50"/>
    <x v="1"/>
    <s v="Inferior"/>
    <s v="Não"/>
    <x v="1"/>
    <n v="1.0000203511874024E-3"/>
    <n v="1.1200227933298907E-2"/>
  </r>
  <r>
    <n v="1"/>
    <x v="1"/>
    <n v="87"/>
    <n v="2890"/>
    <x v="19"/>
    <x v="19"/>
    <n v="160"/>
    <x v="1"/>
    <n v="15"/>
    <x v="1"/>
    <n v="2.1390424351550736"/>
    <n v="1"/>
    <n v="364999.7"/>
    <n v="9703195.4000000004"/>
    <x v="1"/>
    <s v="TORA"/>
    <s v="50├ 60"/>
    <s v="Piptadenia"/>
    <s v="FOD"/>
    <n v="39.788735772973837"/>
    <n v="50"/>
    <x v="1"/>
    <s v="Inferior"/>
    <s v="Não"/>
    <x v="1"/>
    <n v="3.5643407482732108E-4"/>
    <n v="3.7425577856868707E-3"/>
  </r>
  <r>
    <n v="1"/>
    <x v="1"/>
    <n v="87"/>
    <n v="2891"/>
    <x v="84"/>
    <x v="84"/>
    <n v="280"/>
    <x v="70"/>
    <n v="20"/>
    <x v="70"/>
    <n v="8.7344232768832146"/>
    <n v="1"/>
    <n v="364992"/>
    <n v="9703198"/>
    <x v="1"/>
    <s v="TORA"/>
    <s v="80├ 90"/>
    <s v="Didymopanax"/>
    <s v="FOD"/>
    <n v="46.791553269017228"/>
    <n v="56.791553269017228"/>
    <x v="1"/>
    <s v="Inferior"/>
    <s v="Não"/>
    <x v="0"/>
    <n v="1.0915793541586703E-3"/>
    <n v="1.5282110958221384E-2"/>
  </r>
  <r>
    <n v="1"/>
    <x v="1"/>
    <n v="87"/>
    <n v="2892"/>
    <x v="19"/>
    <x v="19"/>
    <n v="228"/>
    <x v="8"/>
    <n v="17"/>
    <x v="8"/>
    <n v="4.9227387842050083"/>
    <n v="1"/>
    <n v="364964.2"/>
    <n v="9703144.8000000007"/>
    <x v="4"/>
    <s v="TORA"/>
    <s v="70├ 80"/>
    <s v="Piptadenia"/>
    <s v="FOD"/>
    <n v="39.788735772973837"/>
    <n v="50"/>
    <x v="1"/>
    <s v="Inferior"/>
    <s v="Não"/>
    <x v="1"/>
    <n v="7.2378394319622878E-4"/>
    <n v="8.6130289240351227E-3"/>
  </r>
  <r>
    <n v="1"/>
    <x v="1"/>
    <n v="87"/>
    <n v="2893"/>
    <x v="72"/>
    <x v="72"/>
    <n v="200"/>
    <x v="14"/>
    <n v="12"/>
    <x v="14"/>
    <n v="2.6738030439438414"/>
    <n v="2"/>
    <n v="364975.09999999899"/>
    <n v="9703137.4000000004"/>
    <x v="4"/>
    <s v="TORA"/>
    <s v="60├ 70"/>
    <s v="Goupia"/>
    <s v="FOD"/>
    <n v="40.107045659157627"/>
    <n v="50.107045659157627"/>
    <x v="1"/>
    <s v="Inferior"/>
    <s v="Não"/>
    <x v="1"/>
    <n v="5.5692824191768894E-4"/>
    <n v="4.6781972321085869E-3"/>
  </r>
  <r>
    <n v="1"/>
    <x v="1"/>
    <n v="87"/>
    <n v="2894"/>
    <x v="15"/>
    <x v="15"/>
    <n v="173"/>
    <x v="100"/>
    <n v="14"/>
    <x v="100"/>
    <n v="2.3340406629806947"/>
    <n v="2"/>
    <n v="364992.299999999"/>
    <n v="9703129.3000000007"/>
    <x v="1"/>
    <s v="TORA"/>
    <s v="50├ 60"/>
    <s v="Lecythis"/>
    <s v="FOD"/>
    <n v="38.833806114422465"/>
    <n v="50"/>
    <x v="1"/>
    <s v="Inferior"/>
    <s v="Não"/>
    <x v="1"/>
    <n v="4.1670763380886292E-4"/>
    <n v="4.0837348113268567E-3"/>
  </r>
  <r>
    <n v="1"/>
    <x v="1"/>
    <n v="87"/>
    <n v="2895"/>
    <x v="84"/>
    <x v="84"/>
    <n v="300"/>
    <x v="9"/>
    <n v="20"/>
    <x v="9"/>
    <n v="10.026761414789403"/>
    <n v="1"/>
    <n v="364990.59999999899"/>
    <n v="9703114.5"/>
    <x v="1"/>
    <s v="TORA"/>
    <s v="90├ 100"/>
    <s v="Didymopanax"/>
    <s v="FOD"/>
    <n v="46.791553269017228"/>
    <n v="56.791553269017228"/>
    <x v="1"/>
    <s v="Inferior"/>
    <s v="Não"/>
    <x v="0"/>
    <n v="1.2530885443148001E-3"/>
    <n v="1.75432396204072E-2"/>
  </r>
  <r>
    <n v="1"/>
    <x v="1"/>
    <n v="88"/>
    <n v="2896"/>
    <x v="72"/>
    <x v="72"/>
    <n v="254"/>
    <x v="272"/>
    <n v="15"/>
    <x v="272"/>
    <n v="5.3907211619712774"/>
    <n v="1"/>
    <n v="365025.59999999899"/>
    <n v="9703084.0999999903"/>
    <x v="4"/>
    <s v="TORA"/>
    <s v="80├ 90"/>
    <s v="Goupia"/>
    <s v="FOD"/>
    <n v="40.107045659157627"/>
    <n v="50.107045659157627"/>
    <x v="1"/>
    <s v="Inferior"/>
    <s v="Não"/>
    <x v="1"/>
    <n v="8.9826956138904055E-4"/>
    <n v="9.4318303945849259E-3"/>
  </r>
  <r>
    <n v="1"/>
    <x v="1"/>
    <n v="88"/>
    <n v="2897"/>
    <x v="1"/>
    <x v="1"/>
    <n v="220"/>
    <x v="68"/>
    <n v="18"/>
    <x v="68"/>
    <n v="4.8529525247580709"/>
    <n v="1"/>
    <n v="365022"/>
    <n v="9703102.5"/>
    <x v="1"/>
    <s v="TORA"/>
    <s v="70├ 80"/>
    <s v="Pouteria"/>
    <s v="FOD"/>
    <n v="39.788735772973837"/>
    <n v="50"/>
    <x v="1"/>
    <s v="Inferior"/>
    <s v="Não"/>
    <x v="0"/>
    <n v="6.7388317272040353E-4"/>
    <n v="8.490927976277084E-3"/>
  </r>
  <r>
    <n v="1"/>
    <x v="1"/>
    <n v="88"/>
    <n v="2898"/>
    <x v="72"/>
    <x v="72"/>
    <n v="255"/>
    <x v="129"/>
    <n v="16"/>
    <x v="129"/>
    <n v="5.7954680977482758"/>
    <n v="1"/>
    <n v="365026.5"/>
    <n v="9703102.5"/>
    <x v="4"/>
    <s v="TORA"/>
    <s v="80├ 90"/>
    <s v="Goupia"/>
    <s v="FOD"/>
    <n v="40.107045659157627"/>
    <n v="50.107045659157627"/>
    <x v="1"/>
    <s v="Inferior"/>
    <s v="Não"/>
    <x v="1"/>
    <n v="9.053564732674432E-4"/>
    <n v="1.0139992500595362E-2"/>
  </r>
  <r>
    <n v="1"/>
    <x v="1"/>
    <n v="88"/>
    <n v="2899"/>
    <x v="72"/>
    <x v="72"/>
    <n v="300"/>
    <x v="9"/>
    <n v="16"/>
    <x v="9"/>
    <n v="8.0214091318315237"/>
    <n v="2"/>
    <n v="365019.9"/>
    <n v="9703120.0999999903"/>
    <x v="4"/>
    <s v="TORA"/>
    <s v="90├ 100"/>
    <s v="Goupia"/>
    <s v="FOD"/>
    <n v="40.107045659157627"/>
    <n v="50.107045659157627"/>
    <x v="1"/>
    <s v="Inferior"/>
    <s v="Não"/>
    <x v="1"/>
    <n v="1.2530885443148001E-3"/>
    <n v="1.4034591696325762E-2"/>
  </r>
  <r>
    <n v="1"/>
    <x v="1"/>
    <n v="88"/>
    <n v="2900"/>
    <x v="10"/>
    <x v="10"/>
    <n v="160"/>
    <x v="1"/>
    <n v="14"/>
    <x v="1"/>
    <n v="1.9964396061447354"/>
    <n v="1"/>
    <n v="365046.7"/>
    <n v="9703125.6999999899"/>
    <x v="1"/>
    <s v="TORA"/>
    <s v="50├ 60"/>
    <s v="Astronium"/>
    <s v="FOD"/>
    <n v="40.107045659157627"/>
    <n v="50.107045659157627"/>
    <x v="1"/>
    <s v="Inferior"/>
    <s v="Não"/>
    <x v="1"/>
    <n v="3.5643407482732108E-4"/>
    <n v="3.4930539333077461E-3"/>
  </r>
  <r>
    <n v="1"/>
    <x v="1"/>
    <n v="88"/>
    <n v="2901"/>
    <x v="64"/>
    <x v="64"/>
    <n v="156"/>
    <x v="136"/>
    <n v="15"/>
    <x v="136"/>
    <n v="2.0334272149192913"/>
    <n v="1"/>
    <n v="365051.2"/>
    <n v="9703123.5999999903"/>
    <x v="0"/>
    <s v="TORETE"/>
    <s v="40├ 50"/>
    <s v="Cedrelinga"/>
    <s v="FOD"/>
    <n v="38.515496228238675"/>
    <n v="50"/>
    <x v="0"/>
    <s v="Inferior"/>
    <s v="Não"/>
    <x v="1"/>
    <n v="3.3883514238272194E-4"/>
    <n v="3.5577689950185803E-3"/>
  </r>
  <r>
    <n v="1"/>
    <x v="1"/>
    <n v="88"/>
    <n v="2902"/>
    <x v="72"/>
    <x v="72"/>
    <n v="438"/>
    <x v="269"/>
    <n v="14"/>
    <x v="269"/>
    <n v="14.96113124223557"/>
    <n v="2"/>
    <n v="365048.09999999899"/>
    <n v="9703132.8000000007"/>
    <x v="4"/>
    <s v="TORA"/>
    <s v="130├ 140"/>
    <s v="Goupia"/>
    <s v="FOD"/>
    <n v="40.107045659157627"/>
    <n v="50.107045659157627"/>
    <x v="1"/>
    <s v="Inferior"/>
    <s v="Não"/>
    <x v="1"/>
    <n v="2.6710835410614286E-3"/>
    <n v="2.6176618702402E-2"/>
  </r>
  <r>
    <n v="1"/>
    <x v="1"/>
    <n v="88"/>
    <n v="2903"/>
    <x v="5"/>
    <x v="5"/>
    <n v="273"/>
    <x v="62"/>
    <n v="17"/>
    <x v="62"/>
    <n v="7.0576869584490414"/>
    <n v="1"/>
    <n v="365045"/>
    <n v="9703137.5999999903"/>
    <x v="4"/>
    <s v="TORA"/>
    <s v="80├ 90"/>
    <s v="Tachigali"/>
    <s v="FOD"/>
    <n v="39.152116000606256"/>
    <n v="50"/>
    <x v="1"/>
    <s v="Inferior"/>
    <s v="Não"/>
    <x v="1"/>
    <n v="1.0376826235470862E-3"/>
    <n v="1.2348423220210325E-2"/>
  </r>
  <r>
    <n v="1"/>
    <x v="1"/>
    <n v="88"/>
    <n v="2904"/>
    <x v="58"/>
    <x v="58"/>
    <n v="187"/>
    <x v="63"/>
    <n v="16"/>
    <x v="63"/>
    <n v="3.1166739547890727"/>
    <n v="1"/>
    <n v="365044.2"/>
    <n v="9703146.8000000007"/>
    <x v="1"/>
    <s v="TORA"/>
    <s v="50├ 60"/>
    <s v="Eschweilera"/>
    <s v="FOD"/>
    <n v="41.38028520389279"/>
    <n v="51.38028520389279"/>
    <x v="1"/>
    <s v="Inferior"/>
    <s v="Não"/>
    <x v="0"/>
    <n v="4.8688059229049158E-4"/>
    <n v="5.4530626336535054E-3"/>
  </r>
  <r>
    <n v="1"/>
    <x v="1"/>
    <n v="88"/>
    <n v="2905"/>
    <x v="19"/>
    <x v="19"/>
    <n v="168"/>
    <x v="45"/>
    <n v="13"/>
    <x v="45"/>
    <n v="2.0438550467906724"/>
    <n v="1"/>
    <n v="365030.299999999"/>
    <n v="9703163.3000000007"/>
    <x v="4"/>
    <s v="TORA"/>
    <s v="50├ 60"/>
    <s v="Piptadenia"/>
    <s v="FOD"/>
    <n v="39.788735772973837"/>
    <n v="50"/>
    <x v="1"/>
    <s v="Inferior"/>
    <s v="Não"/>
    <x v="1"/>
    <n v="3.9296856749712139E-4"/>
    <n v="3.5760139642238044E-3"/>
  </r>
  <r>
    <n v="1"/>
    <x v="1"/>
    <n v="88"/>
    <n v="2906"/>
    <x v="11"/>
    <x v="11"/>
    <n v="240"/>
    <x v="71"/>
    <n v="22"/>
    <x v="71"/>
    <n v="7.0588400360117429"/>
    <n v="1"/>
    <n v="365043.59999999899"/>
    <n v="9703182.4000000004"/>
    <x v="1"/>
    <s v="TORA"/>
    <s v="70├ 80"/>
    <s v="Bowdichia"/>
    <s v="FOD"/>
    <n v="48.383102699936181"/>
    <n v="58.383102699936181"/>
    <x v="1"/>
    <s v="Inferior"/>
    <s v="Não"/>
    <x v="0"/>
    <n v="8.0197666836147232E-4"/>
    <n v="1.2350440692766673E-2"/>
  </r>
  <r>
    <n v="1"/>
    <x v="1"/>
    <n v="88"/>
    <n v="2907"/>
    <x v="72"/>
    <x v="72"/>
    <n v="256"/>
    <x v="83"/>
    <n v="15"/>
    <x v="83"/>
    <n v="5.4759486339969872"/>
    <n v="2"/>
    <n v="365044.59999999899"/>
    <n v="9703195.1999999899"/>
    <x v="4"/>
    <s v="TORA"/>
    <s v="80├ 90"/>
    <s v="Goupia"/>
    <s v="FOD"/>
    <n v="40.107045659157627"/>
    <n v="50.107045659157627"/>
    <x v="1"/>
    <s v="Inferior"/>
    <s v="Não"/>
    <x v="1"/>
    <n v="9.1247123155794164E-4"/>
    <n v="9.5809479313583874E-3"/>
  </r>
  <r>
    <n v="1"/>
    <x v="1"/>
    <n v="88"/>
    <n v="2908"/>
    <x v="72"/>
    <x v="72"/>
    <n v="200"/>
    <x v="14"/>
    <n v="16"/>
    <x v="14"/>
    <n v="3.565070725258455"/>
    <n v="1"/>
    <n v="365062"/>
    <n v="9703206.9000000004"/>
    <x v="4"/>
    <s v="TORA"/>
    <s v="60├ 70"/>
    <s v="Goupia"/>
    <s v="FOD"/>
    <n v="40.107045659157627"/>
    <n v="50.107045659157627"/>
    <x v="1"/>
    <s v="Inferior"/>
    <s v="Não"/>
    <x v="1"/>
    <n v="5.5692824191768894E-4"/>
    <n v="6.2375963094781156E-3"/>
  </r>
  <r>
    <n v="1"/>
    <x v="1"/>
    <n v="88"/>
    <n v="2909"/>
    <x v="31"/>
    <x v="31"/>
    <n v="186"/>
    <x v="24"/>
    <n v="18"/>
    <x v="24"/>
    <n v="3.4688583790605425"/>
    <n v="1"/>
    <n v="365057.09999999899"/>
    <n v="9703214.8000000007"/>
    <x v="1"/>
    <s v="TORA"/>
    <s v="50├ 60"/>
    <s v="Sterculia"/>
    <s v="FOD"/>
    <n v="38.833806114422465"/>
    <n v="50"/>
    <x v="1"/>
    <s v="Inferior"/>
    <s v="Não"/>
    <x v="0"/>
    <n v="4.8168723643460915E-4"/>
    <n v="6.0692591790760756E-3"/>
  </r>
  <r>
    <n v="1"/>
    <x v="1"/>
    <n v="88"/>
    <n v="2910"/>
    <x v="84"/>
    <x v="84"/>
    <n v="190"/>
    <x v="41"/>
    <n v="17"/>
    <x v="41"/>
    <n v="3.4185686001423652"/>
    <n v="1"/>
    <n v="365076.59999999899"/>
    <n v="9703222.0999999903"/>
    <x v="1"/>
    <s v="TORA"/>
    <s v="60├ 70"/>
    <s v="Didymopanax"/>
    <s v="FOD"/>
    <n v="46.791553269017228"/>
    <n v="56.791553269017228"/>
    <x v="1"/>
    <s v="Inferior"/>
    <s v="Não"/>
    <x v="0"/>
    <n v="5.0262773833071434E-4"/>
    <n v="5.9812700861354992E-3"/>
  </r>
  <r>
    <n v="1"/>
    <x v="1"/>
    <n v="88"/>
    <n v="2911"/>
    <x v="39"/>
    <x v="39"/>
    <n v="172"/>
    <x v="58"/>
    <n v="14"/>
    <x v="58"/>
    <n v="2.3071355198510095"/>
    <n v="1"/>
    <n v="365077.59999999899"/>
    <n v="9703232.6999999899"/>
    <x v="3"/>
    <s v="TORA"/>
    <s v="50├ 60"/>
    <s v="Bertholletia"/>
    <s v="FOD"/>
    <n v="41.38028520389279"/>
    <n v="51.38028520389279"/>
    <x v="1"/>
    <s v="Inferior"/>
    <s v="Protegida"/>
    <x v="0"/>
    <n v="4.1190412772232278E-4"/>
    <n v="4.036660451678763E-3"/>
  </r>
  <r>
    <n v="1"/>
    <x v="1"/>
    <n v="88"/>
    <n v="2912"/>
    <x v="72"/>
    <x v="72"/>
    <n v="400"/>
    <x v="48"/>
    <n v="23"/>
    <x v="48"/>
    <n v="20.499156670236115"/>
    <n v="1"/>
    <n v="365078.09999999899"/>
    <n v="9703238"/>
    <x v="4"/>
    <s v="TORA"/>
    <s v="120├ 130"/>
    <s v="Goupia"/>
    <s v="FOD"/>
    <n v="40.107045659157627"/>
    <n v="50.107045659157627"/>
    <x v="1"/>
    <s v="Inferior"/>
    <s v="Não"/>
    <x v="1"/>
    <n v="2.2277129676707558E-3"/>
    <n v="3.5866178779499165E-2"/>
  </r>
  <r>
    <n v="1"/>
    <x v="1"/>
    <n v="88"/>
    <n v="2913"/>
    <x v="72"/>
    <x v="72"/>
    <n v="315"/>
    <x v="133"/>
    <n v="16"/>
    <x v="133"/>
    <n v="8.8436035678442551"/>
    <n v="2"/>
    <n v="365093.5"/>
    <n v="9703280.4000000004"/>
    <x v="4"/>
    <s v="TORA"/>
    <s v="100├ 110"/>
    <s v="Goupia"/>
    <s v="FOD"/>
    <n v="40.107045659157627"/>
    <n v="50.107045659157627"/>
    <x v="1"/>
    <s v="Inferior"/>
    <s v="Não"/>
    <x v="1"/>
    <n v="1.3815301201070673E-3"/>
    <n v="1.5473137345199152E-2"/>
  </r>
  <r>
    <n v="1"/>
    <x v="1"/>
    <n v="88"/>
    <n v="2914"/>
    <x v="1"/>
    <x v="1"/>
    <n v="200"/>
    <x v="14"/>
    <n v="13"/>
    <x v="14"/>
    <n v="2.896619964272495"/>
    <n v="1"/>
    <n v="365111.59999999899"/>
    <n v="9703271.9000000004"/>
    <x v="1"/>
    <s v="TORA"/>
    <s v="60├ 70"/>
    <s v="Pouteria"/>
    <s v="FOD"/>
    <n v="39.788735772973837"/>
    <n v="50"/>
    <x v="1"/>
    <s v="Inferior"/>
    <s v="Não"/>
    <x v="0"/>
    <n v="5.5692824191768894E-4"/>
    <n v="5.0680470014509696E-3"/>
  </r>
  <r>
    <n v="1"/>
    <x v="1"/>
    <n v="88"/>
    <n v="2915"/>
    <x v="82"/>
    <x v="82"/>
    <n v="162"/>
    <x v="42"/>
    <n v="14"/>
    <x v="42"/>
    <n v="2.0466625399868139"/>
    <n v="1"/>
    <n v="365107.59999999899"/>
    <n v="9703279.3000000007"/>
    <x v="1"/>
    <s v="TORA"/>
    <s v="50├ 60"/>
    <s v="Caryocar"/>
    <s v="FOD"/>
    <n v="41.38028520389279"/>
    <n v="51.38028520389279"/>
    <x v="1"/>
    <s v="Inferior"/>
    <s v="Não"/>
    <x v="1"/>
    <n v="3.6540061952219585E-4"/>
    <n v="3.5809260713175191E-3"/>
  </r>
  <r>
    <n v="1"/>
    <x v="1"/>
    <n v="88"/>
    <n v="2916"/>
    <x v="30"/>
    <x v="30"/>
    <n v="270"/>
    <x v="65"/>
    <n v="18"/>
    <x v="65"/>
    <n v="7.3095090713814761"/>
    <n v="1"/>
    <n v="365098.09999999899"/>
    <n v="9703289.3000000007"/>
    <x v="1"/>
    <s v="TORA"/>
    <s v="80├ 90"/>
    <s v="Apuleia"/>
    <s v="FOD"/>
    <n v="39.788735772973837"/>
    <n v="50"/>
    <x v="1"/>
    <s v="Inferior"/>
    <s v="Não"/>
    <x v="1"/>
    <n v="1.015001720894988E-3"/>
    <n v="1.2789021683276849E-2"/>
  </r>
  <r>
    <n v="1"/>
    <x v="1"/>
    <n v="88"/>
    <n v="2917"/>
    <x v="72"/>
    <x v="72"/>
    <n v="400"/>
    <x v="48"/>
    <n v="24"/>
    <x v="48"/>
    <n v="21.390424351550731"/>
    <n v="1"/>
    <n v="365117.299999999"/>
    <n v="9703302.3000000007"/>
    <x v="4"/>
    <s v="TORA"/>
    <s v="120├ 130"/>
    <s v="Goupia"/>
    <s v="FOD"/>
    <n v="40.107045659157627"/>
    <n v="50.107045659157627"/>
    <x v="1"/>
    <s v="Inferior"/>
    <s v="Não"/>
    <x v="1"/>
    <n v="2.2277129676707558E-3"/>
    <n v="3.7425577856868696E-2"/>
  </r>
  <r>
    <n v="1"/>
    <x v="1"/>
    <n v="88"/>
    <n v="2918"/>
    <x v="50"/>
    <x v="50"/>
    <n v="195"/>
    <x v="253"/>
    <n v="14"/>
    <x v="253"/>
    <n v="2.9654146884239672"/>
    <n v="1"/>
    <n v="365135.5"/>
    <n v="9703304.8000000007"/>
    <x v="1"/>
    <s v="TORA"/>
    <s v="60├ 70"/>
    <s v="Simarouba"/>
    <s v="FOD"/>
    <n v="42.335214862444161"/>
    <n v="52.335214862444161"/>
    <x v="1"/>
    <s v="Inferior"/>
    <s v="Não"/>
    <x v="0"/>
    <n v="5.2942990997300308E-4"/>
    <n v="5.188413117735431E-3"/>
  </r>
  <r>
    <n v="1"/>
    <x v="1"/>
    <n v="88"/>
    <n v="2919"/>
    <x v="5"/>
    <x v="5"/>
    <n v="140"/>
    <x v="36"/>
    <n v="18"/>
    <x v="36"/>
    <n v="1.9652452372987235"/>
    <n v="1"/>
    <n v="365153"/>
    <n v="9703329.6999999899"/>
    <x v="0"/>
    <s v="TORETE"/>
    <s v="40├ 50"/>
    <s v="Tachigali"/>
    <s v="FOD"/>
    <n v="39.152116000606256"/>
    <n v="50"/>
    <x v="0"/>
    <s v="Inferior"/>
    <s v="Não"/>
    <x v="1"/>
    <n v="2.7289483853966759E-4"/>
    <n v="3.4384749655998119E-3"/>
  </r>
  <r>
    <n v="1"/>
    <x v="1"/>
    <n v="88"/>
    <n v="2920"/>
    <x v="5"/>
    <x v="5"/>
    <n v="152"/>
    <x v="35"/>
    <n v="15"/>
    <x v="35"/>
    <n v="1.9304857977274534"/>
    <n v="1"/>
    <n v="365140.299999999"/>
    <n v="9703335.6999999899"/>
    <x v="0"/>
    <s v="TORETE"/>
    <s v="40├ 50"/>
    <s v="Tachigali"/>
    <s v="FOD"/>
    <n v="39.152116000606256"/>
    <n v="50"/>
    <x v="0"/>
    <s v="Inferior"/>
    <s v="Não"/>
    <x v="1"/>
    <n v="3.2168175253165715E-4"/>
    <n v="3.3776584015824001E-3"/>
  </r>
  <r>
    <n v="1"/>
    <x v="1"/>
    <n v="88"/>
    <n v="2921"/>
    <x v="44"/>
    <x v="44"/>
    <n v="387"/>
    <x v="308"/>
    <n v="22"/>
    <x v="308"/>
    <n v="18.354087037386154"/>
    <n v="1"/>
    <n v="365117"/>
    <n v="9703345.8000000007"/>
    <x v="1"/>
    <s v="TORA"/>
    <s v="120├ 130"/>
    <s v="Manilkara"/>
    <s v="FOD"/>
    <n v="41.38028520389279"/>
    <n v="51.38028520389279"/>
    <x v="1"/>
    <s v="Inferior"/>
    <s v="Não"/>
    <x v="1"/>
    <n v="2.0852646465942593E-3"/>
    <n v="3.2113075557551586E-2"/>
  </r>
  <r>
    <n v="1"/>
    <x v="1"/>
    <n v="88"/>
    <n v="2922"/>
    <x v="1"/>
    <x v="1"/>
    <n v="180"/>
    <x v="22"/>
    <n v="18"/>
    <x v="22"/>
    <n v="3.2486706983917677"/>
    <n v="1"/>
    <n v="365121.59999999899"/>
    <n v="9703354.6999999899"/>
    <x v="1"/>
    <s v="TORA"/>
    <s v="50├ 60"/>
    <s v="Pouteria"/>
    <s v="FOD"/>
    <n v="39.788735772973837"/>
    <n v="50"/>
    <x v="1"/>
    <s v="Inferior"/>
    <s v="Não"/>
    <x v="0"/>
    <n v="4.5111187595332813E-4"/>
    <n v="5.6840096370119339E-3"/>
  </r>
  <r>
    <n v="1"/>
    <x v="1"/>
    <n v="88"/>
    <n v="2923"/>
    <x v="26"/>
    <x v="26"/>
    <n v="260"/>
    <x v="159"/>
    <n v="22"/>
    <x v="159"/>
    <n v="8.2843330978193368"/>
    <n v="1"/>
    <n v="365123"/>
    <n v="9703357.3000000007"/>
    <x v="1"/>
    <s v="TORA"/>
    <s v="80├ 90"/>
    <s v="Couratari"/>
    <s v="FOD"/>
    <n v="38.833806114422465"/>
    <n v="50"/>
    <x v="1"/>
    <s v="Inferior"/>
    <s v="Não"/>
    <x v="1"/>
    <n v="9.4120872884089456E-4"/>
    <n v="1.4494614424149775E-2"/>
  </r>
  <r>
    <n v="1"/>
    <x v="1"/>
    <n v="88"/>
    <n v="2924"/>
    <x v="87"/>
    <x v="87"/>
    <n v="190"/>
    <x v="41"/>
    <n v="18"/>
    <x v="41"/>
    <n v="3.6196608707389748"/>
    <n v="1"/>
    <n v="365126.2"/>
    <n v="9703363.5"/>
    <x v="0"/>
    <s v="TORA"/>
    <s v="60├ 70"/>
    <s v="Symphonia"/>
    <s v="FOD"/>
    <n v="54.112680651244418"/>
    <n v="64.112680651244418"/>
    <x v="0"/>
    <s v="Inferior"/>
    <s v="Não"/>
    <x v="0"/>
    <n v="5.0262773833071434E-4"/>
    <n v="6.3331095029669987E-3"/>
  </r>
  <r>
    <n v="1"/>
    <x v="1"/>
    <n v="88"/>
    <n v="2925"/>
    <x v="53"/>
    <x v="53"/>
    <n v="200"/>
    <x v="14"/>
    <n v="18"/>
    <x v="14"/>
    <n v="4.0107045659157619"/>
    <n v="1"/>
    <n v="365128.09999999899"/>
    <n v="9703362.6999999899"/>
    <x v="1"/>
    <s v="TORA"/>
    <s v="60├ 70"/>
    <s v="Enterolobium"/>
    <s v="FOD"/>
    <n v="42.971834634811742"/>
    <n v="52.971834634811742"/>
    <x v="1"/>
    <s v="Inferior"/>
    <s v="Não"/>
    <x v="1"/>
    <n v="5.5692824191768894E-4"/>
    <n v="7.0172958481628809E-3"/>
  </r>
  <r>
    <n v="1"/>
    <x v="1"/>
    <n v="88"/>
    <n v="2926"/>
    <x v="5"/>
    <x v="5"/>
    <n v="263"/>
    <x v="224"/>
    <n v="18"/>
    <x v="224"/>
    <n v="6.9354106029956828"/>
    <n v="1"/>
    <n v="365132.7"/>
    <n v="9703373.8000000007"/>
    <x v="4"/>
    <s v="TORA"/>
    <s v="80├ 90"/>
    <s v="Tachigali"/>
    <s v="FOD"/>
    <n v="39.152116000606256"/>
    <n v="50"/>
    <x v="1"/>
    <s v="Inferior"/>
    <s v="Não"/>
    <x v="1"/>
    <n v="9.6305423913011564E-4"/>
    <n v="1.2134483413039457E-2"/>
  </r>
  <r>
    <n v="1"/>
    <x v="1"/>
    <n v="88"/>
    <n v="2927"/>
    <x v="72"/>
    <x v="72"/>
    <n v="317"/>
    <x v="299"/>
    <n v="17"/>
    <x v="299"/>
    <n v="9.5160260404350741"/>
    <n v="1"/>
    <n v="365153.799999999"/>
    <n v="9703368"/>
    <x v="4"/>
    <s v="TORA"/>
    <s v="100├ 110"/>
    <s v="Goupia"/>
    <s v="FOD"/>
    <n v="40.107045659157627"/>
    <n v="50.107045659157627"/>
    <x v="1"/>
    <s v="Inferior"/>
    <s v="Não"/>
    <x v="1"/>
    <n v="1.3991290525516664E-3"/>
    <n v="1.6649635725364827E-2"/>
  </r>
  <r>
    <n v="1"/>
    <x v="1"/>
    <n v="88"/>
    <n v="2928"/>
    <x v="19"/>
    <x v="19"/>
    <n v="138"/>
    <x v="210"/>
    <n v="12"/>
    <x v="210"/>
    <n v="1.2729976292216627"/>
    <n v="1"/>
    <n v="365176.09999999899"/>
    <n v="9703363"/>
    <x v="0"/>
    <s v="TORETE"/>
    <s v="40├ 50"/>
    <s v="Piptadenia"/>
    <s v="FOD"/>
    <n v="39.788735772973837"/>
    <n v="50"/>
    <x v="0"/>
    <s v="Inferior"/>
    <s v="Não"/>
    <x v="1"/>
    <n v="2.651535359770117E-4"/>
    <n v="2.227289702206898E-3"/>
  </r>
  <r>
    <n v="1"/>
    <x v="1"/>
    <n v="88"/>
    <n v="2929"/>
    <x v="72"/>
    <x v="72"/>
    <n v="267"/>
    <x v="183"/>
    <n v="18"/>
    <x v="183"/>
    <n v="7.1479779449892185"/>
    <n v="2"/>
    <n v="365155.299999999"/>
    <n v="9703381.6999999899"/>
    <x v="4"/>
    <s v="TORA"/>
    <s v="80├ 90"/>
    <s v="Goupia"/>
    <s v="FOD"/>
    <n v="40.107045659157627"/>
    <n v="50.107045659157627"/>
    <x v="1"/>
    <s v="Inferior"/>
    <s v="Não"/>
    <x v="1"/>
    <n v="9.9257143595175325E-4"/>
    <n v="1.2506400092992089E-2"/>
  </r>
  <r>
    <n v="1"/>
    <x v="1"/>
    <n v="88"/>
    <n v="2930"/>
    <x v="63"/>
    <x v="63"/>
    <n v="130"/>
    <x v="0"/>
    <n v="11"/>
    <x v="0"/>
    <n v="1.0355416372274171"/>
    <n v="1"/>
    <n v="365193.9"/>
    <n v="9703399.4000000004"/>
    <x v="0"/>
    <s v="TORETE"/>
    <s v="40├ 50"/>
    <s v="Ocotea"/>
    <s v="FOD"/>
    <n v="39.470425886790046"/>
    <n v="50"/>
    <x v="0"/>
    <s v="Inferior"/>
    <s v="Não"/>
    <x v="1"/>
    <n v="2.3530218221022364E-4"/>
    <n v="1.8118268030187219E-3"/>
  </r>
  <r>
    <n v="1"/>
    <x v="1"/>
    <n v="88"/>
    <n v="2931"/>
    <x v="89"/>
    <x v="89"/>
    <n v="186"/>
    <x v="24"/>
    <n v="15"/>
    <x v="24"/>
    <n v="2.8907153158837851"/>
    <n v="1"/>
    <n v="365172.4"/>
    <n v="9703414.5"/>
    <x v="1"/>
    <s v="TORA"/>
    <s v="50├ 60"/>
    <s v="Sacoglottis"/>
    <s v="FOD"/>
    <n v="47.7464829275686"/>
    <n v="57.7464829275686"/>
    <x v="1"/>
    <s v="Inferior"/>
    <s v="Não"/>
    <x v="0"/>
    <n v="4.8168723643460915E-4"/>
    <n v="5.0577159825633952E-3"/>
  </r>
  <r>
    <n v="1"/>
    <x v="1"/>
    <n v="88"/>
    <n v="2932"/>
    <x v="72"/>
    <x v="72"/>
    <n v="390"/>
    <x v="130"/>
    <n v="17"/>
    <x v="130"/>
    <n v="14.403442772344981"/>
    <n v="2"/>
    <n v="365161.5"/>
    <n v="9703419.5999999903"/>
    <x v="4"/>
    <s v="TORA"/>
    <s v="120├ 130"/>
    <s v="Goupia"/>
    <s v="FOD"/>
    <n v="40.107045659157627"/>
    <n v="50.107045659157627"/>
    <x v="1"/>
    <s v="Inferior"/>
    <s v="Não"/>
    <x v="1"/>
    <n v="2.1177196398920123E-3"/>
    <n v="2.5200863714714947E-2"/>
  </r>
  <r>
    <n v="1"/>
    <x v="1"/>
    <n v="88"/>
    <n v="2933"/>
    <x v="5"/>
    <x v="5"/>
    <n v="209"/>
    <x v="140"/>
    <n v="17"/>
    <x v="140"/>
    <n v="4.1364680061722634"/>
    <n v="1"/>
    <n v="365173.799999999"/>
    <n v="9703428.0999999903"/>
    <x v="4"/>
    <s v="TORA"/>
    <s v="60├ 70"/>
    <s v="Tachigali"/>
    <s v="FOD"/>
    <n v="39.152116000606256"/>
    <n v="50"/>
    <x v="1"/>
    <s v="Inferior"/>
    <s v="Não"/>
    <x v="1"/>
    <n v="6.0817956338016449E-4"/>
    <n v="7.237336804223957E-3"/>
  </r>
  <r>
    <n v="1"/>
    <x v="1"/>
    <n v="88"/>
    <n v="2934"/>
    <x v="17"/>
    <x v="17"/>
    <n v="386"/>
    <x v="64"/>
    <n v="20"/>
    <x v="64"/>
    <n v="16.599414930644024"/>
    <n v="1"/>
    <n v="365183"/>
    <n v="9703439.3000000007"/>
    <x v="1"/>
    <s v="TORA"/>
    <s v="120├ 130"/>
    <s v="Buchenavia"/>
    <s v="FOD"/>
    <n v="41.38028520389279"/>
    <n v="51.38028520389279"/>
    <x v="1"/>
    <s v="Inferior"/>
    <s v="Não"/>
    <x v="0"/>
    <n v="2.0745020083191997E-3"/>
    <n v="2.9043028116468791E-2"/>
  </r>
  <r>
    <n v="1"/>
    <x v="1"/>
    <n v="88"/>
    <n v="2935"/>
    <x v="72"/>
    <x v="72"/>
    <n v="154"/>
    <x v="111"/>
    <n v="14"/>
    <x v="111"/>
    <n v="1.8495141288800208"/>
    <n v="1"/>
    <n v="365209.7"/>
    <n v="9703436.1999999899"/>
    <x v="0"/>
    <s v="TORETE"/>
    <s v="40├ 50"/>
    <s v="Goupia"/>
    <s v="FOD"/>
    <n v="40.107045659157627"/>
    <n v="50.107045659157627"/>
    <x v="0"/>
    <s v="Inferior"/>
    <s v="Não"/>
    <x v="1"/>
    <n v="3.3020275463299778E-4"/>
    <n v="3.2359869954033784E-3"/>
  </r>
  <r>
    <n v="1"/>
    <x v="1"/>
    <n v="88"/>
    <n v="2936"/>
    <x v="19"/>
    <x v="19"/>
    <n v="135"/>
    <x v="25"/>
    <n v="13"/>
    <x v="25"/>
    <n v="1.3197724712216552"/>
    <n v="1"/>
    <n v="365219.09999999899"/>
    <n v="9703481.3000000007"/>
    <x v="0"/>
    <s v="TORETE"/>
    <s v="40├ 50"/>
    <s v="Piptadenia"/>
    <s v="FOD"/>
    <n v="39.788735772973837"/>
    <n v="50"/>
    <x v="0"/>
    <s v="Inferior"/>
    <s v="Não"/>
    <x v="1"/>
    <n v="2.53750430223747E-4"/>
    <n v="2.3091289150360974E-3"/>
  </r>
  <r>
    <n v="1"/>
    <x v="1"/>
    <n v="88"/>
    <n v="2937"/>
    <x v="50"/>
    <x v="50"/>
    <n v="220"/>
    <x v="68"/>
    <n v="20"/>
    <x v="68"/>
    <n v="5.3921694719534123"/>
    <n v="1"/>
    <n v="365270.799999999"/>
    <n v="9703555.8000000007"/>
    <x v="1"/>
    <s v="TORA"/>
    <s v="70├ 80"/>
    <s v="Simarouba"/>
    <s v="FOD"/>
    <n v="42.335214862444161"/>
    <n v="52.335214862444161"/>
    <x v="1"/>
    <s v="Inferior"/>
    <s v="Não"/>
    <x v="0"/>
    <n v="6.7388317272040353E-4"/>
    <n v="9.4343644180856483E-3"/>
  </r>
  <r>
    <n v="1"/>
    <x v="1"/>
    <n v="88"/>
    <n v="2938"/>
    <x v="10"/>
    <x v="10"/>
    <n v="208"/>
    <x v="113"/>
    <n v="22"/>
    <x v="113"/>
    <n v="5.3019731826043746"/>
    <n v="1"/>
    <n v="365249.09999999899"/>
    <n v="9703566.0999999903"/>
    <x v="1"/>
    <s v="TORA"/>
    <s v="60├ 70"/>
    <s v="Astronium"/>
    <s v="FOD"/>
    <n v="40.107045659157627"/>
    <n v="50.107045659157627"/>
    <x v="1"/>
    <s v="Inferior"/>
    <s v="Não"/>
    <x v="1"/>
    <n v="6.023735864581724E-4"/>
    <n v="9.2765532314558544E-3"/>
  </r>
  <r>
    <n v="1"/>
    <x v="1"/>
    <n v="88"/>
    <n v="2939"/>
    <x v="1"/>
    <x v="1"/>
    <n v="156"/>
    <x v="136"/>
    <n v="16"/>
    <x v="136"/>
    <n v="2.168989029247244"/>
    <n v="1"/>
    <n v="365244.2"/>
    <n v="9703573.9000000004"/>
    <x v="0"/>
    <s v="TORETE"/>
    <s v="40├ 50"/>
    <s v="Pouteria"/>
    <s v="FOD"/>
    <n v="39.788735772973837"/>
    <n v="50"/>
    <x v="0"/>
    <s v="Inferior"/>
    <s v="Não"/>
    <x v="0"/>
    <n v="3.3883514238272194E-4"/>
    <n v="3.7949535946864856E-3"/>
  </r>
  <r>
    <n v="1"/>
    <x v="1"/>
    <n v="88"/>
    <n v="2940"/>
    <x v="47"/>
    <x v="47"/>
    <n v="210"/>
    <x v="87"/>
    <n v="20"/>
    <x v="87"/>
    <n v="4.9131130932468077"/>
    <n v="1"/>
    <n v="365300.5"/>
    <n v="9703615.0999999903"/>
    <x v="1"/>
    <s v="TORA"/>
    <s v="60├ 70"/>
    <s v="Brosimum"/>
    <s v="FOD"/>
    <n v="41.38028520389279"/>
    <n v="51.38028520389279"/>
    <x v="1"/>
    <s v="Inferior"/>
    <s v="Não"/>
    <x v="0"/>
    <n v="6.1401338671425204E-4"/>
    <n v="8.5961874139995273E-3"/>
  </r>
  <r>
    <n v="1"/>
    <x v="1"/>
    <n v="88"/>
    <n v="2941"/>
    <x v="5"/>
    <x v="5"/>
    <n v="278"/>
    <x v="215"/>
    <n v="17"/>
    <x v="215"/>
    <n v="7.318577720038852"/>
    <n v="1"/>
    <n v="365301"/>
    <n v="9703622.5999999903"/>
    <x v="4"/>
    <s v="TORA"/>
    <s v="80├ 90"/>
    <s v="Tachigali"/>
    <s v="FOD"/>
    <n v="39.152116000606256"/>
    <n v="50"/>
    <x v="1"/>
    <s v="Inferior"/>
    <s v="Não"/>
    <x v="1"/>
    <n v="1.0760410562091669E-3"/>
    <n v="1.2804888568889084E-2"/>
  </r>
  <r>
    <n v="1"/>
    <x v="1"/>
    <n v="88"/>
    <n v="2942"/>
    <x v="72"/>
    <x v="72"/>
    <n v="156"/>
    <x v="136"/>
    <n v="14"/>
    <x v="136"/>
    <n v="1.8978654005913385"/>
    <n v="1"/>
    <n v="365309.59999999899"/>
    <n v="9703621.8000000007"/>
    <x v="0"/>
    <s v="TORETE"/>
    <s v="40├ 50"/>
    <s v="Goupia"/>
    <s v="FOD"/>
    <n v="40.107045659157627"/>
    <n v="50.107045659157627"/>
    <x v="0"/>
    <s v="Inferior"/>
    <s v="Não"/>
    <x v="1"/>
    <n v="3.3883514238272194E-4"/>
    <n v="3.3205843953506751E-3"/>
  </r>
  <r>
    <n v="1"/>
    <x v="1"/>
    <n v="88"/>
    <n v="2943"/>
    <x v="19"/>
    <x v="19"/>
    <n v="408"/>
    <x v="315"/>
    <n v="17"/>
    <x v="315"/>
    <n v="15.76367322587531"/>
    <n v="1"/>
    <n v="365306.09999999899"/>
    <n v="9703632.4000000004"/>
    <x v="4"/>
    <s v="TORA"/>
    <s v="120├ 130"/>
    <s v="Piptadenia"/>
    <s v="FOD"/>
    <n v="39.788735772973837"/>
    <n v="50"/>
    <x v="1"/>
    <s v="Inferior"/>
    <s v="Não"/>
    <x v="1"/>
    <n v="2.3177125715646545E-3"/>
    <n v="2.7580779601619386E-2"/>
  </r>
  <r>
    <n v="1"/>
    <x v="1"/>
    <n v="88"/>
    <n v="2944"/>
    <x v="5"/>
    <x v="5"/>
    <n v="200"/>
    <x v="14"/>
    <n v="17"/>
    <x v="14"/>
    <n v="3.7878876455871082"/>
    <n v="1"/>
    <n v="365332.7"/>
    <n v="9703666.1999999899"/>
    <x v="4"/>
    <s v="TORA"/>
    <s v="60├ 70"/>
    <s v="Tachigali"/>
    <s v="FOD"/>
    <n v="39.152116000606256"/>
    <n v="50"/>
    <x v="1"/>
    <s v="Inferior"/>
    <s v="Não"/>
    <x v="1"/>
    <n v="5.5692824191768894E-4"/>
    <n v="6.6274460788204983E-3"/>
  </r>
  <r>
    <n v="1"/>
    <x v="1"/>
    <n v="88"/>
    <n v="2945"/>
    <x v="19"/>
    <x v="19"/>
    <n v="386"/>
    <x v="64"/>
    <n v="19"/>
    <x v="64"/>
    <n v="15.769444184111823"/>
    <n v="1"/>
    <n v="365326.4"/>
    <n v="9703669.1999999899"/>
    <x v="4"/>
    <s v="TORA"/>
    <s v="120├ 130"/>
    <s v="Piptadenia"/>
    <s v="FOD"/>
    <n v="39.788735772973837"/>
    <n v="50"/>
    <x v="1"/>
    <s v="Inferior"/>
    <s v="Não"/>
    <x v="1"/>
    <n v="2.0745020083191997E-3"/>
    <n v="2.7590876710645352E-2"/>
  </r>
  <r>
    <n v="1"/>
    <x v="1"/>
    <n v="89"/>
    <n v="2946"/>
    <x v="91"/>
    <x v="91"/>
    <n v="220"/>
    <x v="68"/>
    <n v="18"/>
    <x v="68"/>
    <n v="4.8529525247580709"/>
    <n v="1"/>
    <n v="365361.59999999899"/>
    <n v="9703654.4000000004"/>
    <x v="1"/>
    <s v="TORA"/>
    <s v="70├ 80"/>
    <s v="Clarisia"/>
    <s v="FOD"/>
    <n v="50.929581789406512"/>
    <n v="60.929581789406512"/>
    <x v="1"/>
    <s v="Inferior"/>
    <s v="Não"/>
    <x v="0"/>
    <n v="6.7388317272040353E-4"/>
    <n v="8.490927976277084E-3"/>
  </r>
  <r>
    <n v="1"/>
    <x v="1"/>
    <n v="89"/>
    <n v="2947"/>
    <x v="26"/>
    <x v="26"/>
    <n v="360"/>
    <x v="145"/>
    <n v="23"/>
    <x v="145"/>
    <n v="16.604316902891259"/>
    <n v="1"/>
    <n v="365339.9"/>
    <n v="9703664.6999999899"/>
    <x v="1"/>
    <s v="TORA"/>
    <s v="110├ 120"/>
    <s v="Couratari"/>
    <s v="FOD"/>
    <n v="38.833806114422465"/>
    <n v="50"/>
    <x v="1"/>
    <s v="Inferior"/>
    <s v="Não"/>
    <x v="1"/>
    <n v="1.8044475038133125E-3"/>
    <n v="2.9051604811394335E-2"/>
  </r>
  <r>
    <n v="1"/>
    <x v="1"/>
    <n v="89"/>
    <n v="2948"/>
    <x v="72"/>
    <x v="72"/>
    <n v="268"/>
    <x v="243"/>
    <n v="16"/>
    <x v="243"/>
    <n v="6.4014409942740826"/>
    <n v="2"/>
    <n v="365365.7"/>
    <n v="9703660.1999999899"/>
    <x v="4"/>
    <s v="TORA"/>
    <s v="80├ 90"/>
    <s v="Goupia"/>
    <s v="FOD"/>
    <n v="40.107045659157627"/>
    <n v="50.107045659157627"/>
    <x v="1"/>
    <s v="Inferior"/>
    <s v="Não"/>
    <x v="1"/>
    <n v="1.0000203511874024E-3"/>
    <n v="1.1200227933298907E-2"/>
  </r>
  <r>
    <n v="1"/>
    <x v="1"/>
    <n v="89"/>
    <n v="2949"/>
    <x v="72"/>
    <x v="72"/>
    <n v="203"/>
    <x v="56"/>
    <n v="16"/>
    <x v="56"/>
    <n v="3.6728249879293924"/>
    <n v="1"/>
    <n v="365378.4"/>
    <n v="9703654.1999999899"/>
    <x v="4"/>
    <s v="TORA"/>
    <s v="60├ 70"/>
    <s v="Goupia"/>
    <s v="FOD"/>
    <n v="40.107045659157627"/>
    <n v="50.107045659157627"/>
    <x v="1"/>
    <s v="Inferior"/>
    <s v="Não"/>
    <x v="1"/>
    <n v="5.7376139802965123E-4"/>
    <n v="6.4261276579320927E-3"/>
  </r>
  <r>
    <n v="1"/>
    <x v="1"/>
    <n v="89"/>
    <n v="2950"/>
    <x v="19"/>
    <x v="19"/>
    <n v="216"/>
    <x v="116"/>
    <n v="18"/>
    <x v="116"/>
    <n v="4.6780858056841446"/>
    <n v="1"/>
    <n v="365375.299999999"/>
    <n v="9703663.4000000004"/>
    <x v="4"/>
    <s v="TORA"/>
    <s v="60├ 70"/>
    <s v="Piptadenia"/>
    <s v="FOD"/>
    <n v="39.788735772973837"/>
    <n v="50"/>
    <x v="1"/>
    <s v="Inferior"/>
    <s v="Não"/>
    <x v="1"/>
    <n v="6.4960110137279241E-4"/>
    <n v="8.1849738772971845E-3"/>
  </r>
  <r>
    <n v="1"/>
    <x v="1"/>
    <n v="89"/>
    <n v="2951"/>
    <x v="64"/>
    <x v="64"/>
    <n v="360"/>
    <x v="145"/>
    <n v="23"/>
    <x v="145"/>
    <n v="16.604316902891259"/>
    <n v="1"/>
    <n v="365363.7"/>
    <n v="9703691"/>
    <x v="4"/>
    <s v="TORA"/>
    <s v="110├ 120"/>
    <s v="Cedrelinga"/>
    <s v="FOD"/>
    <n v="38.515496228238675"/>
    <n v="50"/>
    <x v="1"/>
    <s v="Inferior"/>
    <s v="Não"/>
    <x v="1"/>
    <n v="1.8044475038133125E-3"/>
    <n v="2.9051604811394335E-2"/>
  </r>
  <r>
    <n v="1"/>
    <x v="1"/>
    <n v="89"/>
    <n v="2952"/>
    <x v="19"/>
    <x v="19"/>
    <n v="154"/>
    <x v="111"/>
    <n v="14"/>
    <x v="111"/>
    <n v="1.8495141288800208"/>
    <n v="1"/>
    <n v="365363.299999999"/>
    <n v="9703694.5"/>
    <x v="0"/>
    <s v="TORETE"/>
    <s v="40├ 50"/>
    <s v="Piptadenia"/>
    <s v="FOD"/>
    <n v="39.788735772973837"/>
    <n v="50"/>
    <x v="0"/>
    <s v="Inferior"/>
    <s v="Não"/>
    <x v="1"/>
    <n v="3.3020275463299778E-4"/>
    <n v="3.2359869954033784E-3"/>
  </r>
  <r>
    <n v="1"/>
    <x v="1"/>
    <n v="89"/>
    <n v="2953"/>
    <x v="5"/>
    <x v="5"/>
    <n v="287"/>
    <x v="78"/>
    <n v="16"/>
    <x v="78"/>
    <n v="7.3412827642203426"/>
    <n v="1"/>
    <n v="365401.09999999899"/>
    <n v="9703706.5"/>
    <x v="4"/>
    <s v="TORA"/>
    <s v="90├ 100"/>
    <s v="Tachigali"/>
    <s v="FOD"/>
    <n v="39.152116000606256"/>
    <n v="50"/>
    <x v="1"/>
    <s v="Inferior"/>
    <s v="Não"/>
    <x v="1"/>
    <n v="1.1468405589629533E-3"/>
    <n v="1.2844614260385075E-2"/>
  </r>
  <r>
    <n v="1"/>
    <x v="1"/>
    <n v="89"/>
    <n v="2954"/>
    <x v="19"/>
    <x v="19"/>
    <n v="433"/>
    <x v="50"/>
    <n v="18"/>
    <x v="50"/>
    <n v="18.799074708974508"/>
    <n v="1"/>
    <n v="365421.799999999"/>
    <n v="9703785.0999999903"/>
    <x v="4"/>
    <s v="TORA"/>
    <s v="130├ 140"/>
    <s v="Piptadenia"/>
    <s v="FOD"/>
    <n v="39.788735772973837"/>
    <n v="50"/>
    <x v="1"/>
    <s v="Inferior"/>
    <s v="Não"/>
    <x v="1"/>
    <n v="2.6104479787226399E-3"/>
    <n v="3.2891644531905261E-2"/>
  </r>
  <r>
    <n v="1"/>
    <x v="1"/>
    <n v="89"/>
    <n v="2955"/>
    <x v="10"/>
    <x v="10"/>
    <n v="126"/>
    <x v="85"/>
    <n v="15"/>
    <x v="85"/>
    <n v="1.3265405351766386"/>
    <n v="1"/>
    <n v="365384.7"/>
    <n v="9703750.6999999899"/>
    <x v="0"/>
    <s v="TORETE"/>
    <s v="40├ 50"/>
    <s v="Astronium"/>
    <s v="FOD"/>
    <n v="40.107045659157627"/>
    <n v="50.107045659157627"/>
    <x v="0"/>
    <s v="Inferior"/>
    <s v="Não"/>
    <x v="1"/>
    <n v="2.2104481921713078E-4"/>
    <n v="2.3209706017798732E-3"/>
  </r>
  <r>
    <n v="1"/>
    <x v="1"/>
    <n v="89"/>
    <n v="2956"/>
    <x v="39"/>
    <x v="39"/>
    <n v="500"/>
    <x v="194"/>
    <n v="24"/>
    <x v="194"/>
    <n v="33.422538049298026"/>
    <n v="1"/>
    <n v="365394.299999999"/>
    <n v="9703753.9000000004"/>
    <x v="3"/>
    <s v="TORA"/>
    <s v="150├ 160"/>
    <s v="Bertholletia"/>
    <s v="FOD"/>
    <n v="41.38028520389279"/>
    <n v="51.38028520389279"/>
    <x v="1"/>
    <s v="Inferior"/>
    <s v="Protegida"/>
    <x v="0"/>
    <n v="3.4808015119855568E-3"/>
    <n v="5.8477465401357356E-2"/>
  </r>
  <r>
    <n v="1"/>
    <x v="1"/>
    <n v="89"/>
    <n v="2957"/>
    <x v="10"/>
    <x v="10"/>
    <n v="277"/>
    <x v="281"/>
    <n v="25"/>
    <x v="281"/>
    <n v="10.685324674935783"/>
    <n v="1"/>
    <n v="365407.4"/>
    <n v="9703751"/>
    <x v="1"/>
    <s v="TORA"/>
    <s v="80├ 90"/>
    <s v="Astronium"/>
    <s v="FOD"/>
    <n v="40.107045659157627"/>
    <n v="50.107045659157627"/>
    <x v="1"/>
    <s v="Inferior"/>
    <s v="Não"/>
    <x v="1"/>
    <n v="1.0683136768525592E-3"/>
    <n v="1.8695489344919783E-2"/>
  </r>
  <r>
    <n v="1"/>
    <x v="1"/>
    <n v="89"/>
    <n v="2958"/>
    <x v="53"/>
    <x v="53"/>
    <n v="493"/>
    <x v="278"/>
    <n v="23"/>
    <x v="278"/>
    <n v="31.139372059651365"/>
    <n v="1"/>
    <n v="365415.2"/>
    <n v="9703755.0999999903"/>
    <x v="1"/>
    <s v="TORA"/>
    <s v="150├ 160"/>
    <s v="Enterolobium"/>
    <s v="FOD"/>
    <n v="42.971834634811742"/>
    <n v="52.971834634811742"/>
    <x v="1"/>
    <s v="Inferior"/>
    <s v="Não"/>
    <x v="1"/>
    <n v="3.3840213067463099E-3"/>
    <n v="5.448274303861559E-2"/>
  </r>
  <r>
    <n v="1"/>
    <x v="1"/>
    <n v="89"/>
    <n v="2959"/>
    <x v="1"/>
    <x v="1"/>
    <n v="168"/>
    <x v="45"/>
    <n v="17"/>
    <x v="45"/>
    <n v="2.6727335227262645"/>
    <n v="1"/>
    <n v="365429.2"/>
    <n v="9703751.8000000007"/>
    <x v="1"/>
    <s v="TORA"/>
    <s v="50├ 60"/>
    <s v="Pouteria"/>
    <s v="FOD"/>
    <n v="39.788735772973837"/>
    <n v="50"/>
    <x v="1"/>
    <s v="Inferior"/>
    <s v="Não"/>
    <x v="0"/>
    <n v="3.9296856749712139E-4"/>
    <n v="4.6763259532157453E-3"/>
  </r>
  <r>
    <n v="1"/>
    <x v="1"/>
    <n v="89"/>
    <n v="2960"/>
    <x v="10"/>
    <x v="10"/>
    <n v="211"/>
    <x v="158"/>
    <n v="22"/>
    <x v="158"/>
    <n v="5.4560176604735897"/>
    <n v="1"/>
    <n v="365427"/>
    <n v="9703758.3000000007"/>
    <x v="1"/>
    <s v="TORA"/>
    <s v="60├ 70"/>
    <s v="Astronium"/>
    <s v="FOD"/>
    <n v="40.107045659157627"/>
    <n v="50.107045659157627"/>
    <x v="1"/>
    <s v="Inferior"/>
    <s v="Não"/>
    <x v="1"/>
    <n v="6.1987505646043581E-4"/>
    <n v="9.5460758694907114E-3"/>
  </r>
  <r>
    <n v="1"/>
    <x v="1"/>
    <n v="89"/>
    <n v="2961"/>
    <x v="1"/>
    <x v="1"/>
    <n v="160"/>
    <x v="1"/>
    <n v="16"/>
    <x v="1"/>
    <n v="2.2816452641654119"/>
    <n v="1"/>
    <n v="365423"/>
    <n v="9703765.8000000007"/>
    <x v="1"/>
    <s v="TORA"/>
    <s v="50├ 60"/>
    <s v="Pouteria"/>
    <s v="FOD"/>
    <n v="39.788735772973837"/>
    <n v="50"/>
    <x v="1"/>
    <s v="Inferior"/>
    <s v="Não"/>
    <x v="0"/>
    <n v="3.5643407482732108E-4"/>
    <n v="3.9920616380659957E-3"/>
  </r>
  <r>
    <n v="1"/>
    <x v="1"/>
    <n v="89"/>
    <n v="2962"/>
    <x v="72"/>
    <x v="72"/>
    <n v="153"/>
    <x v="73"/>
    <n v="15"/>
    <x v="73"/>
    <n v="1.9559704829900428"/>
    <n v="1"/>
    <n v="365427.5"/>
    <n v="9703763.5999999903"/>
    <x v="0"/>
    <s v="TORETE"/>
    <s v="40├ 50"/>
    <s v="Goupia"/>
    <s v="FOD"/>
    <n v="40.107045659157627"/>
    <n v="50.107045659157627"/>
    <x v="0"/>
    <s v="Inferior"/>
    <s v="Não"/>
    <x v="1"/>
    <n v="3.2592833037627952E-4"/>
    <n v="3.4222474689509343E-3"/>
  </r>
  <r>
    <n v="1"/>
    <x v="1"/>
    <n v="89"/>
    <n v="2963"/>
    <x v="1"/>
    <x v="1"/>
    <n v="178"/>
    <x v="170"/>
    <n v="18"/>
    <x v="170"/>
    <n v="3.1768790866618755"/>
    <n v="1"/>
    <n v="365434.7"/>
    <n v="9703760.1999999899"/>
    <x v="1"/>
    <s v="TORA"/>
    <s v="50├ 60"/>
    <s v="Pouteria"/>
    <s v="FOD"/>
    <n v="39.788735772973837"/>
    <n v="50"/>
    <x v="1"/>
    <s v="Inferior"/>
    <s v="Não"/>
    <x v="0"/>
    <n v="4.4114286042300146E-4"/>
    <n v="5.5584000413298187E-3"/>
  </r>
  <r>
    <n v="1"/>
    <x v="1"/>
    <n v="89"/>
    <n v="2964"/>
    <x v="35"/>
    <x v="35"/>
    <n v="308"/>
    <x v="32"/>
    <n v="20"/>
    <x v="32"/>
    <n v="10.56865216502869"/>
    <n v="2"/>
    <n v="365441"/>
    <n v="9703758.0999999903"/>
    <x v="1"/>
    <s v="TORA"/>
    <s v="90├ 100"/>
    <s v="Erisma"/>
    <s v="FOD"/>
    <n v="41.38028520389279"/>
    <n v="51.38028520389279"/>
    <x v="1"/>
    <s v="Inferior"/>
    <s v="Não"/>
    <x v="1"/>
    <n v="1.3208110185319911E-3"/>
    <n v="1.8491354259447874E-2"/>
  </r>
  <r>
    <n v="1"/>
    <x v="1"/>
    <n v="89"/>
    <n v="2965"/>
    <x v="50"/>
    <x v="50"/>
    <n v="223"/>
    <x v="248"/>
    <n v="17"/>
    <x v="248"/>
    <n v="4.7091966181850333"/>
    <n v="1"/>
    <n v="365406.299999999"/>
    <n v="9703777"/>
    <x v="1"/>
    <s v="TORA"/>
    <s v="70├ 80"/>
    <s v="Simarouba"/>
    <s v="FOD"/>
    <n v="42.335214862444161"/>
    <n v="52.335214862444161"/>
    <x v="1"/>
    <s v="Inferior"/>
    <s v="Não"/>
    <x v="0"/>
    <n v="6.9238711355811889E-4"/>
    <n v="8.2394066513416155E-3"/>
  </r>
  <r>
    <n v="1"/>
    <x v="1"/>
    <n v="89"/>
    <n v="2966"/>
    <x v="19"/>
    <x v="19"/>
    <n v="160"/>
    <x v="1"/>
    <n v="15"/>
    <x v="1"/>
    <n v="2.1390424351550736"/>
    <n v="1"/>
    <n v="365407.2"/>
    <n v="9703778.6999999899"/>
    <x v="4"/>
    <s v="TORA"/>
    <s v="50├ 60"/>
    <s v="Piptadenia"/>
    <s v="FOD"/>
    <n v="39.788735772973837"/>
    <n v="50"/>
    <x v="1"/>
    <s v="Inferior"/>
    <s v="Não"/>
    <x v="1"/>
    <n v="3.5643407482732108E-4"/>
    <n v="3.7425577856868707E-3"/>
  </r>
  <r>
    <n v="1"/>
    <x v="1"/>
    <n v="89"/>
    <n v="2967"/>
    <x v="72"/>
    <x v="72"/>
    <n v="207"/>
    <x v="132"/>
    <n v="17"/>
    <x v="132"/>
    <n v="4.0576799431440511"/>
    <n v="1"/>
    <n v="365429.5"/>
    <n v="9703782.5999999903"/>
    <x v="4"/>
    <s v="TORA"/>
    <s v="60├ 70"/>
    <s v="Goupia"/>
    <s v="FOD"/>
    <n v="40.107045659157627"/>
    <n v="50.107045659157627"/>
    <x v="1"/>
    <s v="Inferior"/>
    <s v="Não"/>
    <x v="1"/>
    <n v="5.9659545594827642E-4"/>
    <n v="7.0994859257844899E-3"/>
  </r>
  <r>
    <n v="1"/>
    <x v="1"/>
    <n v="89"/>
    <n v="2968"/>
    <x v="39"/>
    <x v="39"/>
    <n v="248"/>
    <x v="117"/>
    <n v="21"/>
    <x v="117"/>
    <n v="7.1946692306440898"/>
    <n v="1"/>
    <n v="365439.5"/>
    <n v="9703782.3000000007"/>
    <x v="3"/>
    <s v="TORA"/>
    <s v="70├ 80"/>
    <s v="Bertholletia"/>
    <s v="FOD"/>
    <n v="41.38028520389279"/>
    <n v="51.38028520389279"/>
    <x v="1"/>
    <s v="Inferior"/>
    <s v="Protegida"/>
    <x v="0"/>
    <n v="8.5633286477263882E-4"/>
    <n v="1.2588093112157788E-2"/>
  </r>
  <r>
    <n v="1"/>
    <x v="1"/>
    <n v="89"/>
    <n v="2969"/>
    <x v="28"/>
    <x v="28"/>
    <n v="400"/>
    <x v="48"/>
    <n v="20"/>
    <x v="48"/>
    <n v="17.825353626292273"/>
    <n v="1"/>
    <n v="365450.4"/>
    <n v="9703786"/>
    <x v="1"/>
    <s v="TORA"/>
    <s v="120├ 130"/>
    <s v="Protium"/>
    <s v="FOD"/>
    <n v="39.788735772973837"/>
    <n v="50"/>
    <x v="1"/>
    <s v="Inferior"/>
    <s v="Não"/>
    <x v="0"/>
    <n v="2.2277129676707558E-3"/>
    <n v="3.1187981547390577E-2"/>
  </r>
  <r>
    <n v="1"/>
    <x v="1"/>
    <n v="89"/>
    <n v="2970"/>
    <x v="32"/>
    <x v="32"/>
    <n v="152"/>
    <x v="35"/>
    <n v="14"/>
    <x v="35"/>
    <n v="1.8017867445456233"/>
    <n v="1"/>
    <n v="365456.09999999899"/>
    <n v="9703791.6999999899"/>
    <x v="0"/>
    <s v="TORETE"/>
    <s v="40├ 50"/>
    <s v="Cordia"/>
    <s v="FOD"/>
    <n v="42.335214862444161"/>
    <n v="52.335214862444161"/>
    <x v="0"/>
    <s v="Inferior"/>
    <s v="Não"/>
    <x v="0"/>
    <n v="3.2168175253165715E-4"/>
    <n v="3.15248117481024E-3"/>
  </r>
  <r>
    <n v="1"/>
    <x v="1"/>
    <n v="89"/>
    <n v="2971"/>
    <x v="1"/>
    <x v="1"/>
    <n v="233"/>
    <x v="81"/>
    <n v="18"/>
    <x v="81"/>
    <n v="5.4434285044750208"/>
    <n v="1"/>
    <n v="365447.7"/>
    <n v="9703787.3000000007"/>
    <x v="1"/>
    <s v="TORA"/>
    <s v="70├ 80"/>
    <s v="Pouteria"/>
    <s v="FOD"/>
    <n v="39.788735772973837"/>
    <n v="50"/>
    <x v="1"/>
    <s v="Inferior"/>
    <s v="Não"/>
    <x v="0"/>
    <n v="7.5587693313673558E-4"/>
    <n v="9.5240493575228669E-3"/>
  </r>
  <r>
    <n v="1"/>
    <x v="1"/>
    <n v="89"/>
    <n v="2972"/>
    <x v="39"/>
    <x v="39"/>
    <n v="240"/>
    <x v="71"/>
    <n v="22"/>
    <x v="71"/>
    <n v="7.0588400360117429"/>
    <n v="1"/>
    <n v="365443.59999999899"/>
    <n v="9703783.6999999899"/>
    <x v="3"/>
    <s v="TORA"/>
    <s v="70├ 80"/>
    <s v="Bertholletia"/>
    <s v="FOD"/>
    <n v="41.38028520389279"/>
    <n v="51.38028520389279"/>
    <x v="1"/>
    <s v="Inferior"/>
    <s v="Protegida"/>
    <x v="0"/>
    <n v="8.0197666836147232E-4"/>
    <n v="1.2350440692766673E-2"/>
  </r>
  <r>
    <n v="1"/>
    <x v="1"/>
    <n v="89"/>
    <n v="2973"/>
    <x v="5"/>
    <x v="5"/>
    <n v="316"/>
    <x v="249"/>
    <n v="19"/>
    <x v="249"/>
    <n v="10.568563038260562"/>
    <n v="1"/>
    <n v="365451.5"/>
    <n v="9703779.1999999899"/>
    <x v="4"/>
    <s v="TORA"/>
    <s v="100├ 110"/>
    <s v="Tachigali"/>
    <s v="FOD"/>
    <n v="39.152116000606256"/>
    <n v="50"/>
    <x v="1"/>
    <s v="Inferior"/>
    <s v="Não"/>
    <x v="1"/>
    <n v="1.3903156631233193E-3"/>
    <n v="1.8491198319540145E-2"/>
  </r>
  <r>
    <n v="1"/>
    <x v="1"/>
    <n v="89"/>
    <n v="2974"/>
    <x v="5"/>
    <x v="5"/>
    <n v="214"/>
    <x v="95"/>
    <n v="18"/>
    <x v="95"/>
    <n v="4.5918556575169553"/>
    <n v="1"/>
    <n v="365448.5"/>
    <n v="9703778"/>
    <x v="4"/>
    <s v="TORA"/>
    <s v="60├ 70"/>
    <s v="Tachigali"/>
    <s v="FOD"/>
    <n v="39.152116000606256"/>
    <n v="50"/>
    <x v="1"/>
    <s v="Inferior"/>
    <s v="Não"/>
    <x v="1"/>
    <n v="6.3762714417156204E-4"/>
    <n v="8.0341020165616804E-3"/>
  </r>
  <r>
    <n v="1"/>
    <x v="1"/>
    <n v="89"/>
    <n v="2975"/>
    <x v="6"/>
    <x v="6"/>
    <n v="192"/>
    <x v="55"/>
    <n v="16"/>
    <x v="55"/>
    <n v="3.2855691803981921"/>
    <n v="1"/>
    <n v="365430.9"/>
    <n v="9703785.1999999899"/>
    <x v="1"/>
    <s v="TORA"/>
    <s v="60├ 70"/>
    <s v="Dimorphandra"/>
    <s v="FOD"/>
    <n v="39.788735772973837"/>
    <n v="50"/>
    <x v="1"/>
    <s v="Inferior"/>
    <s v="Não"/>
    <x v="0"/>
    <n v="5.1326506775134213E-4"/>
    <n v="5.7485687588150315E-3"/>
  </r>
  <r>
    <n v="1"/>
    <x v="1"/>
    <n v="89"/>
    <n v="2976"/>
    <x v="1"/>
    <x v="1"/>
    <n v="187"/>
    <x v="63"/>
    <n v="18"/>
    <x v="63"/>
    <n v="3.5062581991377066"/>
    <n v="1"/>
    <n v="365416"/>
    <n v="9703791.1999999899"/>
    <x v="1"/>
    <s v="TORA"/>
    <s v="50├ 60"/>
    <s v="Pouteria"/>
    <s v="FOD"/>
    <n v="39.788735772973837"/>
    <n v="50"/>
    <x v="1"/>
    <s v="Inferior"/>
    <s v="Não"/>
    <x v="0"/>
    <n v="4.8688059229049158E-4"/>
    <n v="6.1346954628601937E-3"/>
  </r>
  <r>
    <n v="1"/>
    <x v="1"/>
    <n v="89"/>
    <n v="2977"/>
    <x v="89"/>
    <x v="89"/>
    <n v="273"/>
    <x v="62"/>
    <n v="18"/>
    <x v="62"/>
    <n v="7.4728450148283976"/>
    <n v="1"/>
    <n v="365404.59999999899"/>
    <n v="9703791"/>
    <x v="1"/>
    <s v="TORA"/>
    <s v="80├ 90"/>
    <s v="Sacoglottis"/>
    <s v="FOD"/>
    <n v="47.7464829275686"/>
    <n v="57.7464829275686"/>
    <x v="1"/>
    <s v="Inferior"/>
    <s v="Não"/>
    <x v="0"/>
    <n v="1.0376826235470862E-3"/>
    <n v="1.3074801056693286E-2"/>
  </r>
  <r>
    <n v="1"/>
    <x v="1"/>
    <n v="89"/>
    <n v="2978"/>
    <x v="10"/>
    <x v="10"/>
    <n v="278"/>
    <x v="215"/>
    <n v="23"/>
    <x v="215"/>
    <n v="9.9016051506407994"/>
    <n v="1"/>
    <n v="365431.4"/>
    <n v="9703745.1999999899"/>
    <x v="1"/>
    <s v="TORA"/>
    <s v="80├ 90"/>
    <s v="Astronium"/>
    <s v="FOD"/>
    <n v="40.107045659157627"/>
    <n v="50.107045659157627"/>
    <x v="1"/>
    <s v="Inferior"/>
    <s v="Não"/>
    <x v="1"/>
    <n v="1.0760410562091669E-3"/>
    <n v="1.7324261004967582E-2"/>
  </r>
  <r>
    <n v="1"/>
    <x v="1"/>
    <n v="89"/>
    <n v="2979"/>
    <x v="1"/>
    <x v="1"/>
    <n v="160"/>
    <x v="1"/>
    <n v="16"/>
    <x v="1"/>
    <n v="2.2816452641654119"/>
    <n v="1"/>
    <n v="365421"/>
    <n v="9703744.5999999903"/>
    <x v="1"/>
    <s v="TORA"/>
    <s v="50├ 60"/>
    <s v="Pouteria"/>
    <s v="FOD"/>
    <n v="39.788735772973837"/>
    <n v="50"/>
    <x v="1"/>
    <s v="Inferior"/>
    <s v="Não"/>
    <x v="0"/>
    <n v="3.5643407482732108E-4"/>
    <n v="3.9920616380659957E-3"/>
  </r>
  <r>
    <n v="1"/>
    <x v="1"/>
    <n v="89"/>
    <n v="2980"/>
    <x v="39"/>
    <x v="39"/>
    <n v="378"/>
    <x v="292"/>
    <n v="24"/>
    <x v="292"/>
    <n v="19.102183706543592"/>
    <n v="1"/>
    <n v="365418.59999999899"/>
    <n v="9703731.4000000004"/>
    <x v="3"/>
    <s v="TORA"/>
    <s v="120├ 130"/>
    <s v="Bertholletia"/>
    <s v="FOD"/>
    <n v="41.38028520389279"/>
    <n v="51.38028520389279"/>
    <x v="1"/>
    <s v="Inferior"/>
    <s v="Protegida"/>
    <x v="0"/>
    <n v="1.9894033729541769E-3"/>
    <n v="3.3421976665630168E-2"/>
  </r>
  <r>
    <n v="1"/>
    <x v="1"/>
    <n v="89"/>
    <n v="2981"/>
    <x v="5"/>
    <x v="5"/>
    <n v="215"/>
    <x v="18"/>
    <n v="16"/>
    <x v="18"/>
    <n v="4.1198848568768032"/>
    <n v="1"/>
    <n v="365413.4"/>
    <n v="9703715"/>
    <x v="4"/>
    <s v="TORA"/>
    <s v="60├ 70"/>
    <s v="Tachigali"/>
    <s v="FOD"/>
    <n v="39.152116000606256"/>
    <n v="50"/>
    <x v="1"/>
    <s v="Inferior"/>
    <s v="Não"/>
    <x v="1"/>
    <n v="6.436001995661295E-4"/>
    <n v="7.2083222351406497E-3"/>
  </r>
  <r>
    <n v="1"/>
    <x v="1"/>
    <n v="89"/>
    <n v="2982"/>
    <x v="10"/>
    <x v="10"/>
    <n v="260"/>
    <x v="159"/>
    <n v="23"/>
    <x v="159"/>
    <n v="8.66089369317476"/>
    <n v="1"/>
    <n v="365407"/>
    <n v="9703707"/>
    <x v="1"/>
    <s v="TORA"/>
    <s v="80├ 90"/>
    <s v="Astronium"/>
    <s v="FOD"/>
    <n v="40.107045659157627"/>
    <n v="50.107045659157627"/>
    <x v="1"/>
    <s v="Inferior"/>
    <s v="Não"/>
    <x v="1"/>
    <n v="9.4120872884089456E-4"/>
    <n v="1.5153460534338399E-2"/>
  </r>
  <r>
    <n v="1"/>
    <x v="1"/>
    <n v="89"/>
    <n v="2983"/>
    <x v="64"/>
    <x v="64"/>
    <n v="211"/>
    <x v="158"/>
    <n v="20"/>
    <x v="158"/>
    <n v="4.9600160549759904"/>
    <n v="1"/>
    <n v="365356.799999999"/>
    <n v="9703677.6999999899"/>
    <x v="4"/>
    <s v="TORA"/>
    <s v="60├ 70"/>
    <s v="Cedrelinga"/>
    <s v="FOD"/>
    <n v="38.515496228238675"/>
    <n v="50"/>
    <x v="1"/>
    <s v="Inferior"/>
    <s v="Não"/>
    <x v="1"/>
    <n v="6.1987505646043581E-4"/>
    <n v="8.6782507904461011E-3"/>
  </r>
  <r>
    <n v="1"/>
    <x v="1"/>
    <n v="89"/>
    <n v="2984"/>
    <x v="35"/>
    <x v="35"/>
    <n v="242"/>
    <x v="154"/>
    <n v="20"/>
    <x v="154"/>
    <n v="6.5245250610636321"/>
    <n v="1"/>
    <n v="365345.9"/>
    <n v="9703680.5999999903"/>
    <x v="1"/>
    <s v="TORA"/>
    <s v="70├ 80"/>
    <s v="Erisma"/>
    <s v="FOD"/>
    <n v="41.38028520389279"/>
    <n v="51.38028520389279"/>
    <x v="1"/>
    <s v="Inferior"/>
    <s v="Não"/>
    <x v="1"/>
    <n v="8.1539863899168861E-4"/>
    <n v="1.141558094588364E-2"/>
  </r>
  <r>
    <n v="1"/>
    <x v="1"/>
    <n v="89"/>
    <n v="2985"/>
    <x v="10"/>
    <x v="10"/>
    <n v="187"/>
    <x v="63"/>
    <n v="20"/>
    <x v="63"/>
    <n v="3.8958424434863406"/>
    <n v="1"/>
    <n v="365341.7"/>
    <n v="9703663.8000000007"/>
    <x v="4"/>
    <s v="TORA"/>
    <s v="50├ 60"/>
    <s v="Astronium"/>
    <s v="FOD"/>
    <n v="40.107045659157627"/>
    <n v="50.107045659157627"/>
    <x v="1"/>
    <s v="Inferior"/>
    <s v="Não"/>
    <x v="1"/>
    <n v="4.8688059229049158E-4"/>
    <n v="6.8163282920668819E-3"/>
  </r>
  <r>
    <n v="1"/>
    <x v="1"/>
    <n v="89"/>
    <n v="2986"/>
    <x v="72"/>
    <x v="72"/>
    <n v="135"/>
    <x v="25"/>
    <n v="11"/>
    <x v="25"/>
    <n v="1.11673055257217"/>
    <n v="1"/>
    <n v="365369.2"/>
    <n v="9703636.5"/>
    <x v="0"/>
    <s v="TORETE"/>
    <s v="40├ 50"/>
    <s v="Goupia"/>
    <s v="FOD"/>
    <n v="40.107045659157627"/>
    <n v="50.107045659157627"/>
    <x v="0"/>
    <s v="Inferior"/>
    <s v="Não"/>
    <x v="1"/>
    <n v="2.53750430223747E-4"/>
    <n v="1.953878312722852E-3"/>
  </r>
  <r>
    <n v="1"/>
    <x v="1"/>
    <n v="89"/>
    <n v="2987"/>
    <x v="72"/>
    <x v="72"/>
    <n v="183"/>
    <x v="127"/>
    <n v="13"/>
    <x v="127"/>
    <n v="2.4251226495880394"/>
    <n v="1"/>
    <n v="365347"/>
    <n v="9703591.6999999899"/>
    <x v="4"/>
    <s v="TORA"/>
    <s v="50├ 60"/>
    <s v="Goupia"/>
    <s v="FOD"/>
    <n v="40.107045659157627"/>
    <n v="50.107045659157627"/>
    <x v="1"/>
    <s v="Inferior"/>
    <s v="Não"/>
    <x v="1"/>
    <n v="4.6627424733953712E-4"/>
    <n v="4.2430956507897881E-3"/>
  </r>
  <r>
    <n v="1"/>
    <x v="1"/>
    <n v="89"/>
    <n v="2988"/>
    <x v="26"/>
    <x v="26"/>
    <n v="130"/>
    <x v="0"/>
    <n v="14"/>
    <x v="0"/>
    <n v="1.3179620837439854"/>
    <n v="1"/>
    <n v="365337.299999999"/>
    <n v="9703579.6999999899"/>
    <x v="0"/>
    <s v="TORETE"/>
    <s v="40├ 50"/>
    <s v="Couratari"/>
    <s v="FOD"/>
    <n v="38.833806114422465"/>
    <n v="50"/>
    <x v="0"/>
    <s v="Inferior"/>
    <s v="Não"/>
    <x v="1"/>
    <n v="2.3530218221022364E-4"/>
    <n v="2.3059613856601913E-3"/>
  </r>
  <r>
    <n v="1"/>
    <x v="1"/>
    <n v="89"/>
    <n v="2989"/>
    <x v="19"/>
    <x v="19"/>
    <n v="238"/>
    <x v="125"/>
    <n v="17"/>
    <x v="125"/>
    <n v="5.3640276949159054"/>
    <n v="1"/>
    <n v="365333.7"/>
    <n v="9703579.1999999899"/>
    <x v="4"/>
    <s v="TORA"/>
    <s v="70├ 80"/>
    <s v="Piptadenia"/>
    <s v="FOD"/>
    <n v="39.788735772973837"/>
    <n v="50"/>
    <x v="1"/>
    <s v="Inferior"/>
    <s v="Não"/>
    <x v="1"/>
    <n v="7.886660833796395E-4"/>
    <n v="9.3851263922177103E-3"/>
  </r>
  <r>
    <n v="1"/>
    <x v="1"/>
    <n v="89"/>
    <n v="2990"/>
    <x v="1"/>
    <x v="1"/>
    <n v="207"/>
    <x v="132"/>
    <n v="18"/>
    <x v="132"/>
    <n v="4.296366998623113"/>
    <n v="1"/>
    <n v="365316.9"/>
    <n v="9703583.8000000007"/>
    <x v="1"/>
    <s v="TORA"/>
    <s v="60├ 70"/>
    <s v="Pouteria"/>
    <s v="FOD"/>
    <n v="39.788735772973837"/>
    <n v="50"/>
    <x v="1"/>
    <s v="Inferior"/>
    <s v="Não"/>
    <x v="0"/>
    <n v="5.9659545594827642E-4"/>
    <n v="7.5171027449482831E-3"/>
  </r>
  <r>
    <n v="1"/>
    <x v="1"/>
    <n v="89"/>
    <n v="2991"/>
    <x v="72"/>
    <x v="72"/>
    <n v="238"/>
    <x v="125"/>
    <n v="17"/>
    <x v="125"/>
    <n v="5.3640276949159054"/>
    <n v="1"/>
    <n v="365312"/>
    <n v="9703541.9000000004"/>
    <x v="4"/>
    <s v="TORA"/>
    <s v="70├ 80"/>
    <s v="Goupia"/>
    <s v="FOD"/>
    <n v="40.107045659157627"/>
    <n v="50.107045659157627"/>
    <x v="1"/>
    <s v="Inferior"/>
    <s v="Não"/>
    <x v="1"/>
    <n v="7.886660833796395E-4"/>
    <n v="9.3851263922177103E-3"/>
  </r>
  <r>
    <n v="1"/>
    <x v="1"/>
    <n v="89"/>
    <n v="2992"/>
    <x v="72"/>
    <x v="72"/>
    <n v="448"/>
    <x v="184"/>
    <n v="16"/>
    <x v="184"/>
    <n v="17.88809887105683"/>
    <n v="2"/>
    <n v="365318.7"/>
    <n v="9703533.1999999899"/>
    <x v="4"/>
    <s v="TORA"/>
    <s v="140├ 150"/>
    <s v="Goupia"/>
    <s v="FOD"/>
    <n v="40.107045659157627"/>
    <n v="50.107045659157627"/>
    <x v="1"/>
    <s v="Inferior"/>
    <s v="Não"/>
    <x v="1"/>
    <n v="2.7944431466461971E-3"/>
    <n v="3.1297763242437403E-2"/>
  </r>
  <r>
    <n v="1"/>
    <x v="1"/>
    <n v="89"/>
    <n v="2993"/>
    <x v="62"/>
    <x v="62"/>
    <n v="254"/>
    <x v="272"/>
    <n v="20"/>
    <x v="272"/>
    <n v="7.1876282159617029"/>
    <n v="1"/>
    <n v="365318.7"/>
    <n v="9703527.5"/>
    <x v="1"/>
    <s v="TORA"/>
    <s v="80├ 90"/>
    <s v="Swartzia"/>
    <s v="FOD"/>
    <n v="42.335214862444161"/>
    <n v="52.335214862444161"/>
    <x v="1"/>
    <s v="Inferior"/>
    <s v="Não"/>
    <x v="0"/>
    <n v="8.9826956138904055E-4"/>
    <n v="1.2575773859446568E-2"/>
  </r>
  <r>
    <n v="1"/>
    <x v="1"/>
    <n v="89"/>
    <n v="2994"/>
    <x v="32"/>
    <x v="32"/>
    <n v="226"/>
    <x v="213"/>
    <n v="18"/>
    <x v="213"/>
    <n v="5.1212686602178383"/>
    <n v="1"/>
    <n v="365305.09999999899"/>
    <n v="9703528.5999999903"/>
    <x v="1"/>
    <s v="TORA"/>
    <s v="70├ 80"/>
    <s v="Cordia"/>
    <s v="FOD"/>
    <n v="42.335214862444161"/>
    <n v="52.335214862444161"/>
    <x v="1"/>
    <s v="Inferior"/>
    <s v="Não"/>
    <x v="0"/>
    <n v="7.111416721046973E-4"/>
    <n v="8.9603850685191864E-3"/>
  </r>
  <r>
    <n v="1"/>
    <x v="1"/>
    <n v="89"/>
    <n v="2995"/>
    <x v="5"/>
    <x v="5"/>
    <n v="177"/>
    <x v="54"/>
    <n v="15"/>
    <x v="54"/>
    <n v="2.6177367363661448"/>
    <n v="1"/>
    <n v="365309.09999999899"/>
    <n v="9703521.1999999899"/>
    <x v="4"/>
    <s v="TORA"/>
    <s v="50├ 60"/>
    <s v="Tachigali"/>
    <s v="FOD"/>
    <n v="39.152116000606256"/>
    <n v="50"/>
    <x v="1"/>
    <s v="Inferior"/>
    <s v="Não"/>
    <x v="1"/>
    <n v="4.3620012227598201E-4"/>
    <n v="4.580101283897812E-3"/>
  </r>
  <r>
    <n v="1"/>
    <x v="1"/>
    <n v="89"/>
    <n v="2996"/>
    <x v="19"/>
    <x v="19"/>
    <n v="273"/>
    <x v="62"/>
    <n v="14"/>
    <x v="62"/>
    <n v="5.8122127893109754"/>
    <n v="2"/>
    <n v="365308"/>
    <n v="9703505.5999999903"/>
    <x v="4"/>
    <s v="TORA"/>
    <s v="80├ 90"/>
    <s v="Piptadenia"/>
    <s v="FOD"/>
    <n v="39.788735772973837"/>
    <n v="50"/>
    <x v="1"/>
    <s v="Inferior"/>
    <s v="Não"/>
    <x v="1"/>
    <n v="1.0376826235470862E-3"/>
    <n v="1.0169289710761444E-2"/>
  </r>
  <r>
    <n v="1"/>
    <x v="1"/>
    <n v="89"/>
    <n v="2997"/>
    <x v="72"/>
    <x v="72"/>
    <n v="304"/>
    <x v="207"/>
    <n v="16"/>
    <x v="207"/>
    <n v="8.2367394036371344"/>
    <n v="1"/>
    <n v="365299.799999999"/>
    <n v="9703489.1999999899"/>
    <x v="4"/>
    <s v="TORA"/>
    <s v="90├ 100"/>
    <s v="Goupia"/>
    <s v="FOD"/>
    <n v="40.107045659157627"/>
    <n v="50.107045659157627"/>
    <x v="1"/>
    <s v="Inferior"/>
    <s v="Não"/>
    <x v="1"/>
    <n v="1.2867270101266286E-3"/>
    <n v="1.4411342513418239E-2"/>
  </r>
  <r>
    <n v="1"/>
    <x v="1"/>
    <n v="89"/>
    <n v="2998"/>
    <x v="91"/>
    <x v="91"/>
    <n v="220"/>
    <x v="68"/>
    <n v="18"/>
    <x v="68"/>
    <n v="4.8529525247580709"/>
    <n v="1"/>
    <n v="365289.299999999"/>
    <n v="9703491.9000000004"/>
    <x v="1"/>
    <s v="TORA"/>
    <s v="70├ 80"/>
    <s v="Clarisia"/>
    <s v="FOD"/>
    <n v="50.929581789406512"/>
    <n v="60.929581789406512"/>
    <x v="1"/>
    <s v="Inferior"/>
    <s v="Não"/>
    <x v="0"/>
    <n v="6.7388317272040353E-4"/>
    <n v="8.490927976277084E-3"/>
  </r>
  <r>
    <n v="1"/>
    <x v="1"/>
    <n v="89"/>
    <n v="2999"/>
    <x v="5"/>
    <x v="5"/>
    <n v="300"/>
    <x v="9"/>
    <n v="18"/>
    <x v="9"/>
    <n v="9.0240852733104635"/>
    <n v="1"/>
    <n v="365274.299999999"/>
    <n v="9703491.1999999899"/>
    <x v="4"/>
    <s v="TORA"/>
    <s v="90├ 100"/>
    <s v="Tachigali"/>
    <s v="FOD"/>
    <n v="39.152116000606256"/>
    <n v="50"/>
    <x v="1"/>
    <s v="Inferior"/>
    <s v="Não"/>
    <x v="1"/>
    <n v="1.2530885443148001E-3"/>
    <n v="1.578891565836648E-2"/>
  </r>
  <r>
    <n v="1"/>
    <x v="1"/>
    <n v="89"/>
    <n v="3000"/>
    <x v="26"/>
    <x v="26"/>
    <n v="409"/>
    <x v="274"/>
    <n v="25"/>
    <x v="274"/>
    <n v="23.295648280935932"/>
    <n v="1"/>
    <n v="365248.09999999899"/>
    <n v="9703439.0999999903"/>
    <x v="1"/>
    <s v="TORA"/>
    <s v="130├ 140"/>
    <s v="Couratari"/>
    <s v="FOD"/>
    <n v="38.833806114422465"/>
    <n v="50"/>
    <x v="1"/>
    <s v="Inferior"/>
    <s v="Não"/>
    <x v="1"/>
    <n v="2.3290878309058243E-3"/>
    <n v="4.0759037040851917E-2"/>
  </r>
  <r>
    <n v="1"/>
    <x v="1"/>
    <n v="89"/>
    <n v="3001"/>
    <x v="38"/>
    <x v="38"/>
    <n v="173"/>
    <x v="100"/>
    <n v="15"/>
    <x v="100"/>
    <n v="2.5007578531936017"/>
    <n v="2"/>
    <n v="365228.5"/>
    <n v="9703399"/>
    <x v="1"/>
    <s v="TORA"/>
    <s v="50├ 60"/>
    <s v="Caesalpinia"/>
    <s v="FOD"/>
    <n v="43.926764293363114"/>
    <n v="53.926764293363114"/>
    <x v="1"/>
    <s v="Inferior"/>
    <s v="Não"/>
    <x v="0"/>
    <n v="4.1670763380886292E-4"/>
    <n v="4.3754301549930605E-3"/>
  </r>
  <r>
    <n v="1"/>
    <x v="1"/>
    <n v="89"/>
    <n v="3002"/>
    <x v="38"/>
    <x v="38"/>
    <n v="190"/>
    <x v="41"/>
    <n v="11"/>
    <x v="41"/>
    <n v="2.2120149765627071"/>
    <n v="2"/>
    <n v="365228.9"/>
    <n v="9703393.3000000007"/>
    <x v="1"/>
    <s v="TORA"/>
    <s v="60├ 70"/>
    <s v="Caesalpinia"/>
    <s v="FOD"/>
    <n v="43.926764293363114"/>
    <n v="53.926764293363114"/>
    <x v="1"/>
    <s v="Inferior"/>
    <s v="Não"/>
    <x v="0"/>
    <n v="5.0262773833071434E-4"/>
    <n v="3.8702335851465001E-3"/>
  </r>
  <r>
    <n v="1"/>
    <x v="1"/>
    <n v="89"/>
    <n v="3003"/>
    <x v="72"/>
    <x v="72"/>
    <n v="350"/>
    <x v="79"/>
    <n v="16"/>
    <x v="79"/>
    <n v="10.918029096104021"/>
    <n v="2"/>
    <n v="365228"/>
    <n v="9703391.5"/>
    <x v="4"/>
    <s v="TORA"/>
    <s v="110├ 120"/>
    <s v="Goupia"/>
    <s v="FOD"/>
    <n v="40.107045659157627"/>
    <n v="50.107045659157627"/>
    <x v="1"/>
    <s v="Inferior"/>
    <s v="Não"/>
    <x v="1"/>
    <n v="1.7055927408729228E-3"/>
    <n v="1.9102638697776734E-2"/>
  </r>
  <r>
    <n v="1"/>
    <x v="1"/>
    <n v="89"/>
    <n v="3004"/>
    <x v="5"/>
    <x v="5"/>
    <n v="195"/>
    <x v="253"/>
    <n v="17"/>
    <x v="253"/>
    <n v="3.6008606930862452"/>
    <n v="1"/>
    <n v="365237.5"/>
    <n v="9703383.6999999899"/>
    <x v="4"/>
    <s v="TORA"/>
    <s v="60├ 70"/>
    <s v="Tachigali"/>
    <s v="FOD"/>
    <n v="39.152116000606256"/>
    <n v="50"/>
    <x v="1"/>
    <s v="Inferior"/>
    <s v="Não"/>
    <x v="1"/>
    <n v="5.2942990997300308E-4"/>
    <n v="6.3002159286787368E-3"/>
  </r>
  <r>
    <n v="1"/>
    <x v="1"/>
    <n v="89"/>
    <n v="3005"/>
    <x v="26"/>
    <x v="26"/>
    <n v="159"/>
    <x v="284"/>
    <n v="16"/>
    <x v="284"/>
    <n v="2.2532138251314757"/>
    <n v="1"/>
    <n v="365204.4"/>
    <n v="9703393.8000000007"/>
    <x v="1"/>
    <s v="TORA"/>
    <s v="50├ 60"/>
    <s v="Couratari"/>
    <s v="FOD"/>
    <n v="38.833806114422465"/>
    <n v="50"/>
    <x v="1"/>
    <s v="Inferior"/>
    <s v="Não"/>
    <x v="1"/>
    <n v="3.5199257209802751E-4"/>
    <n v="3.9423168074979075E-3"/>
  </r>
  <r>
    <n v="1"/>
    <x v="1"/>
    <n v="89"/>
    <n v="3006"/>
    <x v="46"/>
    <x v="46"/>
    <n v="210"/>
    <x v="87"/>
    <n v="18"/>
    <x v="87"/>
    <n v="4.4218017839221266"/>
    <n v="2"/>
    <n v="365199.59999999899"/>
    <n v="9703362.9000000004"/>
    <x v="1"/>
    <s v="TORA"/>
    <s v="60├ 70"/>
    <s v="Aspidosperma"/>
    <s v="FOD"/>
    <n v="41.38028520389279"/>
    <n v="51.38028520389279"/>
    <x v="1"/>
    <s v="Inferior"/>
    <s v="Não"/>
    <x v="0"/>
    <n v="6.1401338671425204E-4"/>
    <n v="7.7365686725995742E-3"/>
  </r>
  <r>
    <n v="1"/>
    <x v="1"/>
    <n v="89"/>
    <n v="3007"/>
    <x v="72"/>
    <x v="72"/>
    <n v="233"/>
    <x v="81"/>
    <n v="8"/>
    <x v="81"/>
    <n v="2.4193015575444536"/>
    <n v="2"/>
    <n v="365207.7"/>
    <n v="9703359.0999999903"/>
    <x v="4"/>
    <s v="TORA"/>
    <s v="70├ 80"/>
    <s v="Goupia"/>
    <s v="FOD"/>
    <n v="40.107045659157627"/>
    <n v="50.107045659157627"/>
    <x v="1"/>
    <s v="Inferior"/>
    <s v="Não"/>
    <x v="1"/>
    <n v="7.5587693313673558E-4"/>
    <n v="4.2329108255657185E-3"/>
  </r>
  <r>
    <n v="1"/>
    <x v="1"/>
    <n v="89"/>
    <n v="3008"/>
    <x v="5"/>
    <x v="5"/>
    <n v="422"/>
    <x v="242"/>
    <n v="18"/>
    <x v="242"/>
    <n v="17.856057797913564"/>
    <n v="1"/>
    <n v="365208.7"/>
    <n v="9703317.6999999899"/>
    <x v="4"/>
    <s v="TORA"/>
    <s v="130├ 140"/>
    <s v="Tachigali"/>
    <s v="FOD"/>
    <n v="39.152116000606256"/>
    <n v="50"/>
    <x v="1"/>
    <s v="Inferior"/>
    <s v="Não"/>
    <x v="1"/>
    <n v="2.4795002258417432E-3"/>
    <n v="3.1241702845605963E-2"/>
  </r>
  <r>
    <n v="1"/>
    <x v="1"/>
    <n v="89"/>
    <n v="3009"/>
    <x v="38"/>
    <x v="38"/>
    <n v="255"/>
    <x v="129"/>
    <n v="19"/>
    <x v="129"/>
    <n v="6.8821183660760781"/>
    <n v="2"/>
    <n v="365174.5"/>
    <n v="9703252.0999999903"/>
    <x v="1"/>
    <s v="TORA"/>
    <s v="80├ 90"/>
    <s v="Caesalpinia"/>
    <s v="FOD"/>
    <n v="43.926764293363114"/>
    <n v="53.926764293363114"/>
    <x v="1"/>
    <s v="Inferior"/>
    <s v="Não"/>
    <x v="0"/>
    <n v="9.053564732674432E-4"/>
    <n v="1.2041241094456994E-2"/>
  </r>
  <r>
    <n v="1"/>
    <x v="1"/>
    <n v="89"/>
    <n v="3010"/>
    <x v="9"/>
    <x v="9"/>
    <n v="212"/>
    <x v="49"/>
    <n v="18"/>
    <x v="49"/>
    <n v="4.5064276502629497"/>
    <n v="1"/>
    <n v="365142.59999999899"/>
    <n v="9703238.4000000004"/>
    <x v="1"/>
    <s v="TORA"/>
    <s v="60├ 70"/>
    <s v="Matisia"/>
    <s v="FOD"/>
    <n v="43.926764293363114"/>
    <n v="53.926764293363114"/>
    <x v="1"/>
    <s v="Inferior"/>
    <s v="Não"/>
    <x v="0"/>
    <n v="6.2576457261871526E-4"/>
    <n v="7.8846336149958115E-3"/>
  </r>
  <r>
    <n v="1"/>
    <x v="1"/>
    <n v="89"/>
    <n v="3011"/>
    <x v="41"/>
    <x v="41"/>
    <n v="218"/>
    <x v="206"/>
    <n v="18"/>
    <x v="206"/>
    <n v="4.7651180947645164"/>
    <n v="1"/>
    <n v="365139.4"/>
    <n v="9703227.8000000007"/>
    <x v="1"/>
    <s v="TORA"/>
    <s v="60├ 70"/>
    <s v="Qualea"/>
    <s v="FOD"/>
    <n v="40.107045659157627"/>
    <n v="50.107045659157627"/>
    <x v="1"/>
    <s v="Inferior"/>
    <s v="Não"/>
    <x v="0"/>
    <n v="6.6168644422240624E-4"/>
    <n v="8.3372491972023184E-3"/>
  </r>
  <r>
    <n v="1"/>
    <x v="1"/>
    <n v="89"/>
    <n v="3012"/>
    <x v="10"/>
    <x v="10"/>
    <n v="205"/>
    <x v="162"/>
    <n v="22"/>
    <x v="162"/>
    <n v="5.150134592246415"/>
    <n v="1"/>
    <n v="365143"/>
    <n v="9703223.9000000004"/>
    <x v="4"/>
    <s v="TORA"/>
    <s v="60├ 70"/>
    <s v="Astronium"/>
    <s v="FOD"/>
    <n v="40.107045659157627"/>
    <n v="50.107045659157627"/>
    <x v="1"/>
    <s v="Inferior"/>
    <s v="Não"/>
    <x v="1"/>
    <n v="5.8512273416477215E-4"/>
    <n v="9.01089010613749E-3"/>
  </r>
  <r>
    <n v="1"/>
    <x v="1"/>
    <n v="89"/>
    <n v="3013"/>
    <x v="39"/>
    <x v="39"/>
    <n v="211"/>
    <x v="158"/>
    <n v="19"/>
    <x v="158"/>
    <n v="4.7120152522271912"/>
    <n v="1"/>
    <n v="365154.7"/>
    <n v="9703218.4000000004"/>
    <x v="3"/>
    <s v="TORA"/>
    <s v="60├ 70"/>
    <s v="Bertholletia"/>
    <s v="FOD"/>
    <n v="41.38028520389279"/>
    <n v="51.38028520389279"/>
    <x v="1"/>
    <s v="Inferior"/>
    <s v="Protegida"/>
    <x v="0"/>
    <n v="6.1987505646043581E-4"/>
    <n v="8.244338250923796E-3"/>
  </r>
  <r>
    <n v="1"/>
    <x v="1"/>
    <n v="89"/>
    <n v="3014"/>
    <x v="41"/>
    <x v="41"/>
    <n v="200"/>
    <x v="14"/>
    <n v="16"/>
    <x v="14"/>
    <n v="3.565070725258455"/>
    <n v="1"/>
    <n v="365117.5"/>
    <n v="9703175.1999999899"/>
    <x v="1"/>
    <s v="TORA"/>
    <s v="60├ 70"/>
    <s v="Qualea"/>
    <s v="FOD"/>
    <n v="40.107045659157627"/>
    <n v="50.107045659157627"/>
    <x v="1"/>
    <s v="Inferior"/>
    <s v="Não"/>
    <x v="0"/>
    <n v="5.5692824191768894E-4"/>
    <n v="6.2375963094781156E-3"/>
  </r>
  <r>
    <n v="1"/>
    <x v="1"/>
    <n v="89"/>
    <n v="3015"/>
    <x v="26"/>
    <x v="26"/>
    <n v="250"/>
    <x v="46"/>
    <n v="23"/>
    <x v="46"/>
    <n v="8.0074830743109846"/>
    <n v="1"/>
    <n v="365108.9"/>
    <n v="9703173.6999999899"/>
    <x v="4"/>
    <s v="TORA"/>
    <s v="70├ 80"/>
    <s v="Couratari"/>
    <s v="FOD"/>
    <n v="38.833806114422465"/>
    <n v="50"/>
    <x v="1"/>
    <s v="Inferior"/>
    <s v="Não"/>
    <x v="1"/>
    <n v="8.7020037799638919E-4"/>
    <n v="1.4010226085741866E-2"/>
  </r>
  <r>
    <n v="1"/>
    <x v="1"/>
    <n v="89"/>
    <n v="3016"/>
    <x v="6"/>
    <x v="6"/>
    <n v="195"/>
    <x v="253"/>
    <n v="16"/>
    <x v="253"/>
    <n v="3.3890453581988194"/>
    <n v="1"/>
    <n v="365115"/>
    <n v="9703146.5"/>
    <x v="1"/>
    <s v="TORA"/>
    <s v="60├ 70"/>
    <s v="Dimorphandra"/>
    <s v="FOD"/>
    <n v="39.788735772973837"/>
    <n v="50"/>
    <x v="1"/>
    <s v="Inferior"/>
    <s v="Não"/>
    <x v="0"/>
    <n v="5.2942990997300308E-4"/>
    <n v="5.9296149916976352E-3"/>
  </r>
  <r>
    <n v="1"/>
    <x v="1"/>
    <n v="89"/>
    <n v="3017"/>
    <x v="5"/>
    <x v="5"/>
    <n v="240"/>
    <x v="71"/>
    <n v="17"/>
    <x v="71"/>
    <n v="5.4545582096454375"/>
    <n v="1"/>
    <n v="365104.799999999"/>
    <n v="9703122.5999999903"/>
    <x v="4"/>
    <s v="TORA"/>
    <s v="70├ 80"/>
    <s v="Tachigali"/>
    <s v="FOD"/>
    <n v="39.152116000606256"/>
    <n v="50"/>
    <x v="1"/>
    <s v="Inferior"/>
    <s v="Não"/>
    <x v="1"/>
    <n v="8.0197666836147232E-4"/>
    <n v="9.5435223535015202E-3"/>
  </r>
  <r>
    <n v="1"/>
    <x v="1"/>
    <n v="89"/>
    <n v="3018"/>
    <x v="5"/>
    <x v="5"/>
    <n v="270"/>
    <x v="65"/>
    <n v="14"/>
    <x v="65"/>
    <n v="5.685173722185592"/>
    <n v="1"/>
    <n v="365076.09999999899"/>
    <n v="9703115.0999999903"/>
    <x v="4"/>
    <s v="TORA"/>
    <s v="80├ 90"/>
    <s v="Tachigali"/>
    <s v="FOD"/>
    <n v="39.152116000606256"/>
    <n v="50"/>
    <x v="1"/>
    <s v="Inferior"/>
    <s v="Não"/>
    <x v="1"/>
    <n v="1.015001720894988E-3"/>
    <n v="9.9470168647708829E-3"/>
  </r>
  <r>
    <n v="1"/>
    <x v="1"/>
    <n v="89"/>
    <n v="3019"/>
    <x v="35"/>
    <x v="35"/>
    <n v="627"/>
    <x v="313"/>
    <n v="24"/>
    <x v="313"/>
    <n v="52.557475843129929"/>
    <n v="2"/>
    <n v="365064.799999999"/>
    <n v="9703117.1999999899"/>
    <x v="1"/>
    <s v="TORA"/>
    <s v="190├ 200"/>
    <s v="Erisma"/>
    <s v="FOD"/>
    <n v="41.38028520389279"/>
    <n v="51.38028520389279"/>
    <x v="1"/>
    <s v="Inferior"/>
    <s v="Não"/>
    <x v="1"/>
    <n v="5.4736160704214791E-3"/>
    <n v="9.1956749983080857E-2"/>
  </r>
  <r>
    <n v="1"/>
    <x v="1"/>
    <n v="89"/>
    <n v="3020"/>
    <x v="10"/>
    <x v="10"/>
    <n v="150"/>
    <x v="37"/>
    <n v="16"/>
    <x v="37"/>
    <n v="2.0053522829578809"/>
    <n v="1"/>
    <n v="365085.59999999899"/>
    <n v="9703107.4000000004"/>
    <x v="0"/>
    <s v="TORETE"/>
    <s v="40├ 50"/>
    <s v="Astronium"/>
    <s v="FOD"/>
    <n v="40.107045659157627"/>
    <n v="50.107045659157627"/>
    <x v="0"/>
    <s v="Inferior"/>
    <s v="Não"/>
    <x v="1"/>
    <n v="3.1327213607870003E-4"/>
    <n v="3.5086479240814404E-3"/>
  </r>
  <r>
    <n v="1"/>
    <x v="1"/>
    <n v="89"/>
    <n v="3021"/>
    <x v="5"/>
    <x v="5"/>
    <n v="230"/>
    <x v="40"/>
    <n v="17"/>
    <x v="40"/>
    <n v="5.0094814112889523"/>
    <n v="1"/>
    <n v="365053.799999999"/>
    <n v="9703100.3000000007"/>
    <x v="4"/>
    <s v="TORA"/>
    <s v="70├ 80"/>
    <s v="Tachigali"/>
    <s v="FOD"/>
    <n v="39.152116000606256"/>
    <n v="50"/>
    <x v="1"/>
    <s v="Inferior"/>
    <s v="Não"/>
    <x v="1"/>
    <n v="7.3653759993614395E-4"/>
    <n v="8.7647974392401108E-3"/>
  </r>
  <r>
    <n v="1"/>
    <x v="1"/>
    <n v="89"/>
    <n v="3022"/>
    <x v="26"/>
    <x v="26"/>
    <n v="317"/>
    <x v="299"/>
    <n v="24"/>
    <x v="299"/>
    <n v="13.434389704143634"/>
    <n v="1"/>
    <n v="365059.09999999899"/>
    <n v="9703088.9000000004"/>
    <x v="4"/>
    <s v="TORA"/>
    <s v="100├ 110"/>
    <s v="Couratari"/>
    <s v="FOD"/>
    <n v="38.833806114422465"/>
    <n v="50"/>
    <x v="1"/>
    <s v="Inferior"/>
    <s v="Não"/>
    <x v="1"/>
    <n v="1.3991290525516664E-3"/>
    <n v="2.3505368082867989E-2"/>
  </r>
  <r>
    <n v="1"/>
    <x v="1"/>
    <n v="89"/>
    <n v="3023"/>
    <x v="15"/>
    <x v="15"/>
    <n v="133"/>
    <x v="17"/>
    <n v="14"/>
    <x v="17"/>
    <n v="1.379492976292743"/>
    <n v="2"/>
    <n v="365063.59999999899"/>
    <n v="9703086.8000000007"/>
    <x v="0"/>
    <s v="TORETE"/>
    <s v="40├ 50"/>
    <s v="Lecythis"/>
    <s v="FOD"/>
    <n v="38.833806114422465"/>
    <n v="50"/>
    <x v="0"/>
    <s v="Inferior"/>
    <s v="Não"/>
    <x v="1"/>
    <n v="2.4628759178205005E-4"/>
    <n v="2.4136183994640905E-3"/>
  </r>
  <r>
    <n v="1"/>
    <x v="1"/>
    <n v="89"/>
    <n v="3024"/>
    <x v="26"/>
    <x v="26"/>
    <n v="419"/>
    <x v="316"/>
    <n v="20"/>
    <x v="316"/>
    <n v="19.558980674909364"/>
    <n v="1"/>
    <n v="365074.5"/>
    <n v="9703079.5"/>
    <x v="4"/>
    <s v="TORA"/>
    <s v="130├ 140"/>
    <s v="Couratari"/>
    <s v="FOD"/>
    <n v="38.833806114422465"/>
    <n v="50"/>
    <x v="1"/>
    <s v="Inferior"/>
    <s v="Não"/>
    <x v="1"/>
    <n v="2.4443719769827849E-3"/>
    <n v="3.4221207677758984E-2"/>
  </r>
  <r>
    <n v="1"/>
    <x v="1"/>
    <n v="89"/>
    <n v="3025"/>
    <x v="39"/>
    <x v="39"/>
    <n v="400"/>
    <x v="48"/>
    <n v="24"/>
    <x v="48"/>
    <n v="21.390424351550731"/>
    <n v="1"/>
    <n v="365078.09999999899"/>
    <n v="9703077.8000000007"/>
    <x v="3"/>
    <s v="TORA"/>
    <s v="120├ 130"/>
    <s v="Bertholletia"/>
    <s v="FOD"/>
    <n v="41.38028520389279"/>
    <n v="51.38028520389279"/>
    <x v="1"/>
    <s v="Inferior"/>
    <s v="Protegida"/>
    <x v="0"/>
    <n v="2.2277129676707558E-3"/>
    <n v="3.7425577856868696E-2"/>
  </r>
  <r>
    <n v="1"/>
    <x v="1"/>
    <n v="89"/>
    <n v="3026"/>
    <x v="82"/>
    <x v="82"/>
    <n v="300"/>
    <x v="9"/>
    <n v="17"/>
    <x v="9"/>
    <n v="8.5227472025709936"/>
    <n v="1"/>
    <n v="365073.299999999"/>
    <n v="9703057.9000000004"/>
    <x v="1"/>
    <s v="TORA"/>
    <s v="90├ 100"/>
    <s v="Caryocar"/>
    <s v="FOD"/>
    <n v="41.38028520389279"/>
    <n v="51.38028520389279"/>
    <x v="1"/>
    <s v="Inferior"/>
    <s v="Não"/>
    <x v="1"/>
    <n v="1.2530885443148001E-3"/>
    <n v="1.491175367734612E-2"/>
  </r>
  <r>
    <n v="1"/>
    <x v="1"/>
    <n v="89"/>
    <n v="3027"/>
    <x v="19"/>
    <x v="19"/>
    <n v="427"/>
    <x v="317"/>
    <n v="17"/>
    <x v="317"/>
    <n v="17.266044163306301"/>
    <n v="2"/>
    <n v="365065.09999999899"/>
    <n v="9703052.9000000004"/>
    <x v="4"/>
    <s v="TORA"/>
    <s v="130├ 140"/>
    <s v="Piptadenia"/>
    <s v="FOD"/>
    <n v="39.788735772973837"/>
    <n v="50"/>
    <x v="1"/>
    <s v="Inferior"/>
    <s v="Não"/>
    <x v="1"/>
    <n v="2.5386042355152582E-3"/>
    <n v="3.0209390402631573E-2"/>
  </r>
  <r>
    <n v="1"/>
    <x v="1"/>
    <n v="89"/>
    <n v="3028"/>
    <x v="5"/>
    <x v="5"/>
    <n v="350"/>
    <x v="79"/>
    <n v="19"/>
    <x v="79"/>
    <n v="12.965159551623524"/>
    <n v="1"/>
    <n v="365068.59999999899"/>
    <n v="9703048.1999999899"/>
    <x v="4"/>
    <s v="TORA"/>
    <s v="110├ 120"/>
    <s v="Tachigali"/>
    <s v="FOD"/>
    <n v="39.152116000606256"/>
    <n v="50"/>
    <x v="1"/>
    <s v="Inferior"/>
    <s v="Não"/>
    <x v="1"/>
    <n v="1.7055927408729228E-3"/>
    <n v="2.2684383453609871E-2"/>
  </r>
  <r>
    <n v="1"/>
    <x v="1"/>
    <n v="89"/>
    <n v="3029"/>
    <x v="72"/>
    <x v="72"/>
    <n v="333"/>
    <x v="231"/>
    <n v="11"/>
    <x v="231"/>
    <n v="6.7946850065391136"/>
    <n v="2"/>
    <n v="365063.4"/>
    <n v="9703076.0999999903"/>
    <x v="4"/>
    <s v="TORA"/>
    <s v="100├ 110"/>
    <s v="Goupia"/>
    <s v="FOD"/>
    <n v="40.107045659157627"/>
    <n v="50.107045659157627"/>
    <x v="1"/>
    <s v="Inferior"/>
    <s v="Não"/>
    <x v="1"/>
    <n v="1.5439303954502654E-3"/>
    <n v="1.1888264044967041E-2"/>
  </r>
  <r>
    <n v="1"/>
    <x v="1"/>
    <n v="89"/>
    <n v="3030"/>
    <x v="5"/>
    <x v="5"/>
    <n v="368"/>
    <x v="244"/>
    <n v="18"/>
    <x v="244"/>
    <n v="13.578641378364404"/>
    <n v="1"/>
    <n v="365050.299999999"/>
    <n v="9703074.5999999903"/>
    <x v="4"/>
    <s v="TORA"/>
    <s v="110├ 120"/>
    <s v="Tachigali"/>
    <s v="FOD"/>
    <n v="39.152116000606256"/>
    <n v="50"/>
    <x v="1"/>
    <s v="Inferior"/>
    <s v="Não"/>
    <x v="1"/>
    <n v="1.8855362558365279E-3"/>
    <n v="2.3757756823540248E-2"/>
  </r>
  <r>
    <n v="1"/>
    <x v="1"/>
    <n v="89"/>
    <n v="3031"/>
    <x v="39"/>
    <x v="39"/>
    <n v="300"/>
    <x v="9"/>
    <n v="24"/>
    <x v="9"/>
    <n v="12.032113697747286"/>
    <n v="1"/>
    <n v="365042.59999999899"/>
    <n v="9703074.9000000004"/>
    <x v="3"/>
    <s v="TORA"/>
    <s v="90├ 100"/>
    <s v="Bertholletia"/>
    <s v="FOD"/>
    <n v="41.38028520389279"/>
    <n v="51.38028520389279"/>
    <x v="1"/>
    <s v="Inferior"/>
    <s v="Protegida"/>
    <x v="0"/>
    <n v="1.2530885443148001E-3"/>
    <n v="2.1051887544488643E-2"/>
  </r>
  <r>
    <n v="1"/>
    <x v="1"/>
    <n v="89"/>
    <n v="3032"/>
    <x v="16"/>
    <x v="16"/>
    <n v="142"/>
    <x v="19"/>
    <n v="13"/>
    <x v="19"/>
    <n v="1.4601861239897647"/>
    <n v="1"/>
    <n v="365040.2"/>
    <n v="9703070.5"/>
    <x v="0"/>
    <s v="TORETE"/>
    <s v="40├ 50"/>
    <s v="Kielmeyera"/>
    <s v="FOD"/>
    <n v="41.38028520389279"/>
    <n v="51.38028520389279"/>
    <x v="0"/>
    <s v="Inferior"/>
    <s v="Não"/>
    <x v="0"/>
    <n v="2.8074752675070699E-4"/>
    <n v="2.5548024934314338E-3"/>
  </r>
  <r>
    <n v="1"/>
    <x v="1"/>
    <n v="89"/>
    <n v="3033"/>
    <x v="72"/>
    <x v="72"/>
    <n v="249"/>
    <x v="82"/>
    <n v="17"/>
    <x v="82"/>
    <n v="5.871320547851159"/>
    <n v="1"/>
    <n v="365061.4"/>
    <n v="9703051.1999999899"/>
    <x v="4"/>
    <s v="TORA"/>
    <s v="70├ 80"/>
    <s v="Goupia"/>
    <s v="FOD"/>
    <n v="40.107045659157627"/>
    <n v="50.107045659157627"/>
    <x v="1"/>
    <s v="Inferior"/>
    <s v="Não"/>
    <x v="1"/>
    <n v="8.63252698178466E-4"/>
    <n v="1.0272707108323745E-2"/>
  </r>
  <r>
    <n v="1"/>
    <x v="1"/>
    <n v="90"/>
    <n v="3034"/>
    <x v="89"/>
    <x v="89"/>
    <n v="200"/>
    <x v="14"/>
    <n v="16"/>
    <x v="14"/>
    <n v="3.565070725258455"/>
    <n v="1"/>
    <n v="365094.40000000002"/>
    <n v="9703022"/>
    <x v="1"/>
    <s v="TORA"/>
    <s v="60├ 70"/>
    <s v="Sacoglottis"/>
    <s v="FOD"/>
    <n v="47.7464829275686"/>
    <n v="57.7464829275686"/>
    <x v="1"/>
    <s v="Inferior"/>
    <s v="Não"/>
    <x v="0"/>
    <n v="5.5692824191768894E-4"/>
    <n v="6.2375963094781156E-3"/>
  </r>
  <r>
    <n v="1"/>
    <x v="1"/>
    <n v="90"/>
    <n v="3035"/>
    <x v="39"/>
    <x v="39"/>
    <n v="140"/>
    <x v="36"/>
    <n v="13"/>
    <x v="36"/>
    <n v="1.4193437824935224"/>
    <n v="1"/>
    <n v="365110.09999999899"/>
    <n v="9703023.5"/>
    <x v="3"/>
    <s v="TORETE"/>
    <s v="40├ 50"/>
    <s v="Bertholletia"/>
    <s v="FOD"/>
    <n v="41.38028520389279"/>
    <n v="51.38028520389279"/>
    <x v="0"/>
    <s v="Inferior"/>
    <s v="Protegida"/>
    <x v="0"/>
    <n v="2.7289483853966759E-4"/>
    <n v="2.4833430307109748E-3"/>
  </r>
  <r>
    <n v="1"/>
    <x v="1"/>
    <n v="90"/>
    <n v="3036"/>
    <x v="5"/>
    <x v="5"/>
    <n v="246"/>
    <x v="59"/>
    <n v="19"/>
    <x v="59"/>
    <n v="6.4048946565391764"/>
    <n v="1"/>
    <n v="365118.9"/>
    <n v="9703038.5999999903"/>
    <x v="4"/>
    <s v="TORA"/>
    <s v="70├ 80"/>
    <s v="Tachigali"/>
    <s v="FOD"/>
    <n v="39.152116000606256"/>
    <n v="50"/>
    <x v="1"/>
    <s v="Inferior"/>
    <s v="Não"/>
    <x v="1"/>
    <n v="8.4257673719727181E-4"/>
    <n v="1.1206270604723713E-2"/>
  </r>
  <r>
    <n v="1"/>
    <x v="1"/>
    <n v="90"/>
    <n v="3037"/>
    <x v="4"/>
    <x v="4"/>
    <n v="160"/>
    <x v="1"/>
    <n v="14"/>
    <x v="1"/>
    <n v="1.9964396061447354"/>
    <n v="1"/>
    <n v="365103.799999999"/>
    <n v="9703060.0999999903"/>
    <x v="0"/>
    <s v="TORA"/>
    <s v="50├ 60"/>
    <s v="Dialium"/>
    <s v="FOD"/>
    <n v="42.335214862444161"/>
    <n v="52.335214862444161"/>
    <x v="0"/>
    <s v="Inferior"/>
    <s v="Não"/>
    <x v="0"/>
    <n v="3.5643407482732108E-4"/>
    <n v="3.4930539333077461E-3"/>
  </r>
  <r>
    <n v="1"/>
    <x v="1"/>
    <n v="90"/>
    <n v="3038"/>
    <x v="64"/>
    <x v="64"/>
    <n v="228"/>
    <x v="8"/>
    <n v="17"/>
    <x v="8"/>
    <n v="4.9227387842050083"/>
    <n v="1"/>
    <n v="365110.2"/>
    <n v="9703068.0999999903"/>
    <x v="4"/>
    <s v="TORA"/>
    <s v="70├ 80"/>
    <s v="Cedrelinga"/>
    <s v="FOD"/>
    <n v="38.515496228238675"/>
    <n v="50"/>
    <x v="1"/>
    <s v="Inferior"/>
    <s v="Não"/>
    <x v="1"/>
    <n v="7.2378394319622878E-4"/>
    <n v="8.6130289240351227E-3"/>
  </r>
  <r>
    <n v="1"/>
    <x v="1"/>
    <n v="90"/>
    <n v="3039"/>
    <x v="73"/>
    <x v="73"/>
    <n v="153"/>
    <x v="73"/>
    <n v="13"/>
    <x v="73"/>
    <n v="1.6951744185913709"/>
    <n v="1"/>
    <n v="365077"/>
    <n v="9703056.1999999899"/>
    <x v="0"/>
    <s v="TORETE"/>
    <s v="40├ 50"/>
    <s v="Clarisia"/>
    <s v="FOD"/>
    <n v="48.701412586119972"/>
    <n v="58.701412586119972"/>
    <x v="0"/>
    <s v="Inferior"/>
    <s v="Não"/>
    <x v="0"/>
    <n v="3.2592833037627952E-4"/>
    <n v="2.9659478064241436E-3"/>
  </r>
  <r>
    <n v="1"/>
    <x v="1"/>
    <n v="90"/>
    <n v="3040"/>
    <x v="53"/>
    <x v="53"/>
    <n v="300"/>
    <x v="9"/>
    <n v="20"/>
    <x v="9"/>
    <n v="10.026761414789403"/>
    <n v="1"/>
    <n v="365078.4"/>
    <n v="9703058.8000000007"/>
    <x v="1"/>
    <s v="TORA"/>
    <s v="90├ 100"/>
    <s v="Enterolobium"/>
    <s v="FOD"/>
    <n v="42.971834634811742"/>
    <n v="52.971834634811742"/>
    <x v="1"/>
    <s v="Inferior"/>
    <s v="Não"/>
    <x v="1"/>
    <n v="1.2530885443148001E-3"/>
    <n v="1.75432396204072E-2"/>
  </r>
  <r>
    <n v="1"/>
    <x v="1"/>
    <n v="90"/>
    <n v="3041"/>
    <x v="10"/>
    <x v="10"/>
    <n v="159"/>
    <x v="284"/>
    <n v="18"/>
    <x v="284"/>
    <n v="2.5348655532729101"/>
    <n v="1"/>
    <n v="365086.5"/>
    <n v="9703055"/>
    <x v="4"/>
    <s v="TORA"/>
    <s v="50├ 60"/>
    <s v="Astronium"/>
    <s v="FOD"/>
    <n v="40.107045659157627"/>
    <n v="50.107045659157627"/>
    <x v="1"/>
    <s v="Inferior"/>
    <s v="Não"/>
    <x v="1"/>
    <n v="3.5199257209802751E-4"/>
    <n v="4.4351064084351454E-3"/>
  </r>
  <r>
    <n v="1"/>
    <x v="1"/>
    <n v="90"/>
    <n v="3042"/>
    <x v="19"/>
    <x v="19"/>
    <n v="187"/>
    <x v="63"/>
    <n v="13"/>
    <x v="63"/>
    <n v="2.5322975882661214"/>
    <n v="1"/>
    <n v="365115"/>
    <n v="9703049.3000000007"/>
    <x v="4"/>
    <s v="TORA"/>
    <s v="50├ 60"/>
    <s v="Piptadenia"/>
    <s v="FOD"/>
    <n v="39.788735772973837"/>
    <n v="50"/>
    <x v="1"/>
    <s v="Inferior"/>
    <s v="Não"/>
    <x v="1"/>
    <n v="4.8688059229049158E-4"/>
    <n v="4.4306133898434734E-3"/>
  </r>
  <r>
    <n v="1"/>
    <x v="1"/>
    <n v="90"/>
    <n v="3043"/>
    <x v="5"/>
    <x v="5"/>
    <n v="208"/>
    <x v="113"/>
    <n v="17"/>
    <x v="113"/>
    <n v="4.0969792774670166"/>
    <n v="1"/>
    <n v="365123.5"/>
    <n v="9703047.4000000004"/>
    <x v="4"/>
    <s v="TORA"/>
    <s v="60├ 70"/>
    <s v="Tachigali"/>
    <s v="FOD"/>
    <n v="39.152116000606256"/>
    <n v="50"/>
    <x v="1"/>
    <s v="Inferior"/>
    <s v="Não"/>
    <x v="1"/>
    <n v="6.023735864581724E-4"/>
    <n v="7.1682456788522515E-3"/>
  </r>
  <r>
    <n v="1"/>
    <x v="1"/>
    <n v="90"/>
    <n v="3044"/>
    <x v="1"/>
    <x v="1"/>
    <n v="176"/>
    <x v="124"/>
    <n v="15"/>
    <x v="124"/>
    <n v="2.588241346537639"/>
    <n v="1"/>
    <n v="365124.5"/>
    <n v="9703055.8000000007"/>
    <x v="1"/>
    <s v="TORA"/>
    <s v="50├ 60"/>
    <s v="Pouteria"/>
    <s v="FOD"/>
    <n v="39.788735772973837"/>
    <n v="50"/>
    <x v="1"/>
    <s v="Inferior"/>
    <s v="Não"/>
    <x v="0"/>
    <n v="4.3128523054105841E-4"/>
    <n v="4.528494920681113E-3"/>
  </r>
  <r>
    <n v="1"/>
    <x v="1"/>
    <n v="90"/>
    <n v="3045"/>
    <x v="5"/>
    <x v="5"/>
    <n v="178"/>
    <x v="170"/>
    <n v="17"/>
    <x v="170"/>
    <n v="3.0003858040695492"/>
    <n v="1"/>
    <n v="365115.09999999899"/>
    <n v="9703060.3000000007"/>
    <x v="4"/>
    <s v="TORA"/>
    <s v="50├ 60"/>
    <s v="Tachigali"/>
    <s v="FOD"/>
    <n v="39.152116000606256"/>
    <n v="50"/>
    <x v="1"/>
    <s v="Inferior"/>
    <s v="Não"/>
    <x v="1"/>
    <n v="4.4114286042300146E-4"/>
    <n v="5.2496000390337182E-3"/>
  </r>
  <r>
    <n v="1"/>
    <x v="1"/>
    <n v="90"/>
    <n v="3046"/>
    <x v="72"/>
    <x v="72"/>
    <n v="190"/>
    <x v="41"/>
    <n v="18"/>
    <x v="41"/>
    <n v="3.6196608707389748"/>
    <n v="1"/>
    <n v="365172.7"/>
    <n v="9703198.8000000007"/>
    <x v="4"/>
    <s v="TORA"/>
    <s v="60├ 70"/>
    <s v="Goupia"/>
    <s v="FOD"/>
    <n v="40.107045659157627"/>
    <n v="50.107045659157627"/>
    <x v="1"/>
    <s v="Inferior"/>
    <s v="Não"/>
    <x v="1"/>
    <n v="5.0262773833071434E-4"/>
    <n v="6.3331095029669987E-3"/>
  </r>
  <r>
    <n v="1"/>
    <x v="1"/>
    <n v="90"/>
    <n v="3047"/>
    <x v="23"/>
    <x v="23"/>
    <n v="300"/>
    <x v="9"/>
    <n v="17"/>
    <x v="9"/>
    <n v="8.5227472025709936"/>
    <n v="2"/>
    <n v="365196.299999999"/>
    <n v="9703196.5"/>
    <x v="1"/>
    <s v="TORA"/>
    <s v="90├ 100"/>
    <s v="Parkia"/>
    <s v="FOD"/>
    <n v="40.107045659157627"/>
    <n v="50.107045659157627"/>
    <x v="1"/>
    <s v="Inferior"/>
    <s v="Não"/>
    <x v="1"/>
    <n v="1.2530885443148001E-3"/>
    <n v="1.491175367734612E-2"/>
  </r>
  <r>
    <n v="1"/>
    <x v="1"/>
    <n v="90"/>
    <n v="3048"/>
    <x v="72"/>
    <x v="72"/>
    <n v="173"/>
    <x v="100"/>
    <n v="9"/>
    <x v="100"/>
    <n v="1.5004547119161609"/>
    <n v="2"/>
    <n v="365210.2"/>
    <n v="9703227.5"/>
    <x v="4"/>
    <s v="TORA"/>
    <s v="50├ 60"/>
    <s v="Goupia"/>
    <s v="FOD"/>
    <n v="40.107045659157627"/>
    <n v="50.107045659157627"/>
    <x v="1"/>
    <s v="Inferior"/>
    <s v="Não"/>
    <x v="1"/>
    <n v="4.1670763380886292E-4"/>
    <n v="2.6252580929958364E-3"/>
  </r>
  <r>
    <n v="1"/>
    <x v="1"/>
    <n v="90"/>
    <n v="3049"/>
    <x v="1"/>
    <x v="1"/>
    <n v="162"/>
    <x v="42"/>
    <n v="17"/>
    <x v="42"/>
    <n v="2.4852330842697028"/>
    <n v="1"/>
    <n v="365179.5"/>
    <n v="9703250.9000000004"/>
    <x v="1"/>
    <s v="TORA"/>
    <s v="50├ 60"/>
    <s v="Pouteria"/>
    <s v="FOD"/>
    <n v="39.788735772973837"/>
    <n v="50"/>
    <x v="1"/>
    <s v="Inferior"/>
    <s v="Não"/>
    <x v="0"/>
    <n v="3.6540061952219585E-4"/>
    <n v="4.3482673723141303E-3"/>
  </r>
  <r>
    <n v="1"/>
    <x v="1"/>
    <n v="90"/>
    <n v="3050"/>
    <x v="1"/>
    <x v="1"/>
    <n v="200"/>
    <x v="14"/>
    <n v="12"/>
    <x v="14"/>
    <n v="2.6738030439438414"/>
    <n v="1"/>
    <n v="365201.7"/>
    <n v="9703248.0999999903"/>
    <x v="1"/>
    <s v="TORA"/>
    <s v="60├ 70"/>
    <s v="Pouteria"/>
    <s v="FOD"/>
    <n v="39.788735772973837"/>
    <n v="50"/>
    <x v="1"/>
    <s v="Inferior"/>
    <s v="Não"/>
    <x v="0"/>
    <n v="5.5692824191768894E-4"/>
    <n v="4.6781972321085869E-3"/>
  </r>
  <r>
    <n v="1"/>
    <x v="1"/>
    <n v="90"/>
    <n v="3051"/>
    <x v="39"/>
    <x v="39"/>
    <n v="255"/>
    <x v="129"/>
    <n v="22"/>
    <x v="129"/>
    <n v="7.9687686344038795"/>
    <n v="1"/>
    <n v="365216"/>
    <n v="9703266.8000000007"/>
    <x v="3"/>
    <s v="TORA"/>
    <s v="80├ 90"/>
    <s v="Bertholletia"/>
    <s v="FOD"/>
    <n v="41.38028520389279"/>
    <n v="51.38028520389279"/>
    <x v="1"/>
    <s v="Inferior"/>
    <s v="Protegida"/>
    <x v="0"/>
    <n v="9.053564732674432E-4"/>
    <n v="1.3942489688318623E-2"/>
  </r>
  <r>
    <n v="1"/>
    <x v="1"/>
    <n v="90"/>
    <n v="3052"/>
    <x v="5"/>
    <x v="5"/>
    <n v="330"/>
    <x v="66"/>
    <n v="18"/>
    <x v="66"/>
    <n v="10.919143180705664"/>
    <n v="1"/>
    <n v="365218.9"/>
    <n v="9703287.5"/>
    <x v="4"/>
    <s v="TORA"/>
    <s v="100├ 110"/>
    <s v="Tachigali"/>
    <s v="FOD"/>
    <n v="39.152116000606256"/>
    <n v="50"/>
    <x v="1"/>
    <s v="Inferior"/>
    <s v="Não"/>
    <x v="1"/>
    <n v="1.5162371386209085E-3"/>
    <n v="1.9104587946623446E-2"/>
  </r>
  <r>
    <n v="1"/>
    <x v="1"/>
    <n v="90"/>
    <n v="3053"/>
    <x v="15"/>
    <x v="15"/>
    <n v="163"/>
    <x v="237"/>
    <n v="15"/>
    <x v="237"/>
    <n v="2.2200085335794979"/>
    <n v="1"/>
    <n v="365208"/>
    <n v="9703292.5999999903"/>
    <x v="1"/>
    <s v="TORA"/>
    <s v="50├ 60"/>
    <s v="Lecythis"/>
    <s v="FOD"/>
    <n v="38.833806114422465"/>
    <n v="50"/>
    <x v="1"/>
    <s v="Inferior"/>
    <s v="Não"/>
    <x v="1"/>
    <n v="3.69925661487777E-4"/>
    <n v="3.8842194456216585E-3"/>
  </r>
  <r>
    <n v="1"/>
    <x v="1"/>
    <n v="90"/>
    <n v="3054"/>
    <x v="72"/>
    <x v="72"/>
    <n v="244"/>
    <x v="318"/>
    <n v="15"/>
    <x v="318"/>
    <n v="4.9746105632575173"/>
    <n v="2"/>
    <n v="365248.2"/>
    <n v="9703315.6999999899"/>
    <x v="4"/>
    <s v="TORA"/>
    <s v="70├ 80"/>
    <s v="Goupia"/>
    <s v="FOD"/>
    <n v="40.107045659157627"/>
    <n v="50.107045659157627"/>
    <x v="1"/>
    <s v="Inferior"/>
    <s v="Não"/>
    <x v="1"/>
    <n v="8.2893199527028837E-4"/>
    <n v="8.7037859503380274E-3"/>
  </r>
  <r>
    <n v="1"/>
    <x v="1"/>
    <n v="90"/>
    <n v="3055"/>
    <x v="39"/>
    <x v="39"/>
    <n v="315"/>
    <x v="133"/>
    <n v="23"/>
    <x v="133"/>
    <n v="12.712680128776119"/>
    <n v="1"/>
    <n v="365280.59999999899"/>
    <n v="9703398.0999999903"/>
    <x v="3"/>
    <s v="TORA"/>
    <s v="100├ 110"/>
    <s v="Bertholletia"/>
    <s v="FOD"/>
    <n v="41.38028520389279"/>
    <n v="51.38028520389279"/>
    <x v="1"/>
    <s v="Inferior"/>
    <s v="Protegida"/>
    <x v="0"/>
    <n v="1.3815301201070673E-3"/>
    <n v="2.2242634933723787E-2"/>
  </r>
  <r>
    <n v="1"/>
    <x v="1"/>
    <n v="90"/>
    <n v="3056"/>
    <x v="19"/>
    <x v="19"/>
    <n v="149"/>
    <x v="167"/>
    <n v="15"/>
    <x v="167"/>
    <n v="1.8550344180811631"/>
    <n v="1"/>
    <n v="365331.20000000001"/>
    <n v="9703455.5"/>
    <x v="0"/>
    <s v="TORETE"/>
    <s v="40├ 50"/>
    <s v="Piptadenia"/>
    <s v="FOD"/>
    <n v="39.788735772973837"/>
    <n v="50"/>
    <x v="0"/>
    <s v="Inferior"/>
    <s v="Não"/>
    <x v="1"/>
    <n v="3.0910909747036534E-4"/>
    <n v="3.2456455234388354E-3"/>
  </r>
  <r>
    <n v="1"/>
    <x v="1"/>
    <n v="90"/>
    <n v="3057"/>
    <x v="10"/>
    <x v="10"/>
    <n v="210"/>
    <x v="87"/>
    <n v="23"/>
    <x v="87"/>
    <n v="5.6500800572338283"/>
    <n v="1"/>
    <n v="365315"/>
    <n v="9703472"/>
    <x v="4"/>
    <s v="TORA"/>
    <s v="60├ 70"/>
    <s v="Astronium"/>
    <s v="FOD"/>
    <n v="40.107045659157627"/>
    <n v="50.107045659157627"/>
    <x v="1"/>
    <s v="Inferior"/>
    <s v="Não"/>
    <x v="1"/>
    <n v="6.1401338671425204E-4"/>
    <n v="9.885615526099456E-3"/>
  </r>
  <r>
    <n v="1"/>
    <x v="1"/>
    <n v="90"/>
    <n v="3058"/>
    <x v="50"/>
    <x v="50"/>
    <n v="232"/>
    <x v="69"/>
    <n v="20"/>
    <x v="69"/>
    <n v="5.9964489598847228"/>
    <n v="1"/>
    <n v="365326.799999999"/>
    <n v="9703468.5999999903"/>
    <x v="1"/>
    <s v="TORA"/>
    <s v="70├ 80"/>
    <s v="Simarouba"/>
    <s v="FOD"/>
    <n v="42.335214862444161"/>
    <n v="52.335214862444161"/>
    <x v="1"/>
    <s v="Inferior"/>
    <s v="Não"/>
    <x v="0"/>
    <n v="7.4940264232444247E-4"/>
    <n v="1.0491636992542193E-2"/>
  </r>
  <r>
    <n v="1"/>
    <x v="1"/>
    <n v="90"/>
    <n v="3059"/>
    <x v="84"/>
    <x v="84"/>
    <n v="240"/>
    <x v="71"/>
    <n v="20"/>
    <x v="71"/>
    <n v="6.4171273054652209"/>
    <n v="1"/>
    <n v="365333.2"/>
    <n v="9703474.5"/>
    <x v="1"/>
    <s v="TORA"/>
    <s v="70├ 80"/>
    <s v="Didymopanax"/>
    <s v="FOD"/>
    <n v="46.791553269017228"/>
    <n v="56.791553269017228"/>
    <x v="1"/>
    <s v="Inferior"/>
    <s v="Não"/>
    <x v="0"/>
    <n v="8.0197666836147232E-4"/>
    <n v="1.1227673357060612E-2"/>
  </r>
  <r>
    <n v="1"/>
    <x v="1"/>
    <n v="90"/>
    <n v="3060"/>
    <x v="28"/>
    <x v="28"/>
    <n v="191"/>
    <x v="52"/>
    <n v="15"/>
    <x v="52"/>
    <n v="3.0482190264411022"/>
    <n v="1"/>
    <n v="365378.9"/>
    <n v="9703536.5"/>
    <x v="1"/>
    <s v="TORA"/>
    <s v="60├ 70"/>
    <s v="Protium"/>
    <s v="FOD"/>
    <n v="39.788735772973837"/>
    <n v="50"/>
    <x v="1"/>
    <s v="Inferior"/>
    <s v="Não"/>
    <x v="0"/>
    <n v="5.0793247983498034E-4"/>
    <n v="5.3332910382672925E-3"/>
  </r>
  <r>
    <n v="1"/>
    <x v="1"/>
    <n v="90"/>
    <n v="3061"/>
    <x v="26"/>
    <x v="26"/>
    <n v="308"/>
    <x v="32"/>
    <n v="24"/>
    <x v="32"/>
    <n v="12.682382598034428"/>
    <n v="1"/>
    <n v="365395.799999999"/>
    <n v="9703568.6999999899"/>
    <x v="4"/>
    <s v="TORA"/>
    <s v="90├ 100"/>
    <s v="Couratari"/>
    <s v="FOD"/>
    <n v="38.833806114422465"/>
    <n v="50"/>
    <x v="1"/>
    <s v="Inferior"/>
    <s v="Não"/>
    <x v="1"/>
    <n v="1.3208110185319911E-3"/>
    <n v="2.2189625111337451E-2"/>
  </r>
  <r>
    <n v="1"/>
    <x v="1"/>
    <n v="90"/>
    <n v="3062"/>
    <x v="1"/>
    <x v="1"/>
    <n v="135"/>
    <x v="25"/>
    <n v="15"/>
    <x v="25"/>
    <n v="1.5228143898711408"/>
    <n v="1"/>
    <n v="365387.59999999899"/>
    <n v="9703572.5"/>
    <x v="0"/>
    <s v="TORETE"/>
    <s v="40├ 50"/>
    <s v="Pouteria"/>
    <s v="FOD"/>
    <n v="39.788735772973837"/>
    <n v="50"/>
    <x v="0"/>
    <s v="Inferior"/>
    <s v="Não"/>
    <x v="0"/>
    <n v="2.53750430223747E-4"/>
    <n v="2.6643795173493436E-3"/>
  </r>
  <r>
    <n v="1"/>
    <x v="1"/>
    <n v="90"/>
    <n v="3063"/>
    <x v="62"/>
    <x v="62"/>
    <n v="215"/>
    <x v="18"/>
    <n v="19"/>
    <x v="18"/>
    <n v="4.8923632675412039"/>
    <n v="2"/>
    <n v="365379.59999999899"/>
    <n v="9703585.0999999903"/>
    <x v="1"/>
    <s v="TORA"/>
    <s v="60├ 70"/>
    <s v="Swartzia"/>
    <s v="FOD"/>
    <n v="42.335214862444161"/>
    <n v="52.335214862444161"/>
    <x v="1"/>
    <s v="Inferior"/>
    <s v="Não"/>
    <x v="0"/>
    <n v="6.436001995661295E-4"/>
    <n v="8.5598826542295225E-3"/>
  </r>
  <r>
    <n v="1"/>
    <x v="1"/>
    <n v="90"/>
    <n v="3064"/>
    <x v="19"/>
    <x v="19"/>
    <n v="313"/>
    <x v="23"/>
    <n v="20"/>
    <x v="23"/>
    <n v="10.914575433838925"/>
    <n v="1"/>
    <n v="365376"/>
    <n v="9703589.0999999903"/>
    <x v="4"/>
    <s v="TORA"/>
    <s v="90├ 100"/>
    <s v="Piptadenia"/>
    <s v="FOD"/>
    <n v="39.788735772973837"/>
    <n v="50"/>
    <x v="1"/>
    <s v="Inferior"/>
    <s v="Não"/>
    <x v="1"/>
    <n v="1.3640425733108519E-3"/>
    <n v="1.9096596026351925E-2"/>
  </r>
  <r>
    <n v="1"/>
    <x v="1"/>
    <n v="90"/>
    <n v="3065"/>
    <x v="1"/>
    <x v="1"/>
    <n v="197"/>
    <x v="202"/>
    <n v="18"/>
    <x v="202"/>
    <n v="3.8912858374656198"/>
    <n v="1"/>
    <n v="365378.799999999"/>
    <n v="9703598.8000000007"/>
    <x v="1"/>
    <s v="TORA"/>
    <s v="60├ 70"/>
    <s v="Pouteria"/>
    <s v="FOD"/>
    <n v="39.788735772973837"/>
    <n v="50"/>
    <x v="1"/>
    <s v="Inferior"/>
    <s v="Não"/>
    <x v="0"/>
    <n v="5.403457035145897E-4"/>
    <n v="6.8083558642838306E-3"/>
  </r>
  <r>
    <n v="1"/>
    <x v="1"/>
    <n v="90"/>
    <n v="3066"/>
    <x v="10"/>
    <x v="10"/>
    <n v="261"/>
    <x v="319"/>
    <n v="25"/>
    <x v="319"/>
    <n v="9.486569643567627"/>
    <n v="1"/>
    <n v="365382.40000000002"/>
    <n v="9703597.0999999903"/>
    <x v="4"/>
    <s v="TORA"/>
    <s v="80├ 90"/>
    <s v="Astronium"/>
    <s v="FOD"/>
    <n v="40.107045659157627"/>
    <n v="50.107045659157627"/>
    <x v="1"/>
    <s v="Inferior"/>
    <s v="Não"/>
    <x v="1"/>
    <n v="9.4846271919187225E-4"/>
    <n v="1.6598097585857764E-2"/>
  </r>
  <r>
    <n v="1"/>
    <x v="1"/>
    <n v="90"/>
    <n v="3067"/>
    <x v="1"/>
    <x v="1"/>
    <n v="203"/>
    <x v="56"/>
    <n v="18"/>
    <x v="56"/>
    <n v="4.1319281114205664"/>
    <n v="1"/>
    <n v="365385.09999999899"/>
    <n v="9703595.8000000007"/>
    <x v="1"/>
    <s v="TORA"/>
    <s v="60├ 70"/>
    <s v="Pouteria"/>
    <s v="FOD"/>
    <n v="39.788735772973837"/>
    <n v="50"/>
    <x v="1"/>
    <s v="Inferior"/>
    <s v="Não"/>
    <x v="0"/>
    <n v="5.7376139802965123E-4"/>
    <n v="7.2293936151736045E-3"/>
  </r>
  <r>
    <n v="1"/>
    <x v="1"/>
    <n v="90"/>
    <n v="3068"/>
    <x v="63"/>
    <x v="63"/>
    <n v="187"/>
    <x v="63"/>
    <n v="17"/>
    <x v="63"/>
    <n v="3.3114660769633897"/>
    <n v="1"/>
    <n v="365382"/>
    <n v="9703605"/>
    <x v="1"/>
    <s v="TORA"/>
    <s v="50├ 60"/>
    <s v="Ocotea"/>
    <s v="FOD"/>
    <n v="39.470425886790046"/>
    <n v="50"/>
    <x v="1"/>
    <s v="Inferior"/>
    <s v="Não"/>
    <x v="1"/>
    <n v="4.8688059229049158E-4"/>
    <n v="5.7938790482568499E-3"/>
  </r>
  <r>
    <n v="1"/>
    <x v="1"/>
    <n v="90"/>
    <n v="3069"/>
    <x v="1"/>
    <x v="1"/>
    <n v="183"/>
    <x v="127"/>
    <n v="15"/>
    <x v="127"/>
    <n v="2.7982184418323532"/>
    <n v="1"/>
    <n v="365392.5"/>
    <n v="9703603.4000000004"/>
    <x v="1"/>
    <s v="TORA"/>
    <s v="50├ 60"/>
    <s v="Pouteria"/>
    <s v="FOD"/>
    <n v="39.788735772973837"/>
    <n v="50"/>
    <x v="1"/>
    <s v="Inferior"/>
    <s v="Não"/>
    <x v="0"/>
    <n v="4.6627424733953712E-4"/>
    <n v="4.8958795970651401E-3"/>
  </r>
  <r>
    <n v="1"/>
    <x v="1"/>
    <n v="90"/>
    <n v="3070"/>
    <x v="16"/>
    <x v="16"/>
    <n v="207"/>
    <x v="132"/>
    <n v="16"/>
    <x v="132"/>
    <n v="3.8189928876649892"/>
    <n v="1"/>
    <n v="365369.9"/>
    <n v="9703616.3000000007"/>
    <x v="1"/>
    <s v="TORA"/>
    <s v="60├ 70"/>
    <s v="Kielmeyera"/>
    <s v="FOD"/>
    <n v="41.38028520389279"/>
    <n v="51.38028520389279"/>
    <x v="1"/>
    <s v="Inferior"/>
    <s v="Não"/>
    <x v="0"/>
    <n v="5.9659545594827642E-4"/>
    <n v="6.6818691066206958E-3"/>
  </r>
  <r>
    <n v="1"/>
    <x v="1"/>
    <n v="90"/>
    <n v="3071"/>
    <x v="89"/>
    <x v="89"/>
    <n v="243"/>
    <x v="105"/>
    <n v="18"/>
    <x v="105"/>
    <n v="5.9207023478189971"/>
    <n v="1"/>
    <n v="365380.799999999"/>
    <n v="9703619.9000000004"/>
    <x v="1"/>
    <s v="TORA"/>
    <s v="70├ 80"/>
    <s v="Sacoglottis"/>
    <s v="FOD"/>
    <n v="47.7464829275686"/>
    <n v="57.7464829275686"/>
    <x v="1"/>
    <s v="Inferior"/>
    <s v="Não"/>
    <x v="0"/>
    <n v="8.2215139392494054E-4"/>
    <n v="1.0359107563454251E-2"/>
  </r>
  <r>
    <n v="1"/>
    <x v="1"/>
    <n v="90"/>
    <n v="3072"/>
    <x v="28"/>
    <x v="28"/>
    <n v="268"/>
    <x v="243"/>
    <n v="22"/>
    <x v="243"/>
    <n v="8.8019813671268636"/>
    <n v="1"/>
    <n v="365400.9"/>
    <n v="9703630.3000000007"/>
    <x v="1"/>
    <s v="TORA"/>
    <s v="80├ 90"/>
    <s v="Protium"/>
    <s v="FOD"/>
    <n v="39.788735772973837"/>
    <n v="50"/>
    <x v="1"/>
    <s v="Inferior"/>
    <s v="Não"/>
    <x v="0"/>
    <n v="1.0000203511874024E-3"/>
    <n v="1.5400313408285996E-2"/>
  </r>
  <r>
    <n v="1"/>
    <x v="1"/>
    <n v="90"/>
    <n v="3073"/>
    <x v="72"/>
    <x v="72"/>
    <n v="213"/>
    <x v="151"/>
    <n v="11"/>
    <x v="151"/>
    <n v="2.7799697360574371"/>
    <n v="2"/>
    <n v="365413.2"/>
    <n v="9703634.5"/>
    <x v="4"/>
    <s v="TORA"/>
    <s v="60├ 70"/>
    <s v="Goupia"/>
    <s v="FOD"/>
    <n v="40.107045659157627"/>
    <n v="50.107045659157627"/>
    <x v="1"/>
    <s v="Inferior"/>
    <s v="Não"/>
    <x v="1"/>
    <n v="6.3168193518909092E-4"/>
    <n v="4.8639509009559996E-3"/>
  </r>
  <r>
    <n v="1"/>
    <x v="1"/>
    <n v="90"/>
    <n v="3074"/>
    <x v="1"/>
    <x v="1"/>
    <n v="209"/>
    <x v="140"/>
    <n v="18"/>
    <x v="140"/>
    <n v="4.3797896535941607"/>
    <n v="1"/>
    <n v="365434.7"/>
    <n v="9703652"/>
    <x v="1"/>
    <s v="TORA"/>
    <s v="60├ 70"/>
    <s v="Pouteria"/>
    <s v="FOD"/>
    <n v="39.788735772973837"/>
    <n v="50"/>
    <x v="1"/>
    <s v="Inferior"/>
    <s v="Não"/>
    <x v="0"/>
    <n v="6.0817956338016449E-4"/>
    <n v="7.6630624985900711E-3"/>
  </r>
  <r>
    <n v="1"/>
    <x v="1"/>
    <n v="90"/>
    <n v="3075"/>
    <x v="26"/>
    <x v="26"/>
    <n v="300"/>
    <x v="9"/>
    <n v="24"/>
    <x v="9"/>
    <n v="12.032113697747286"/>
    <n v="1"/>
    <n v="365435.7"/>
    <n v="9703660.3000000007"/>
    <x v="4"/>
    <s v="TORA"/>
    <s v="90├ 100"/>
    <s v="Couratari"/>
    <s v="FOD"/>
    <n v="38.833806114422465"/>
    <n v="50"/>
    <x v="1"/>
    <s v="Inferior"/>
    <s v="Não"/>
    <x v="1"/>
    <n v="1.2530885443148001E-3"/>
    <n v="2.1051887544488643E-2"/>
  </r>
  <r>
    <n v="1"/>
    <x v="1"/>
    <n v="90"/>
    <n v="3076"/>
    <x v="72"/>
    <x v="72"/>
    <n v="169"/>
    <x v="146"/>
    <n v="15"/>
    <x v="146"/>
    <n v="2.3864527730650025"/>
    <n v="1"/>
    <n v="365439.5"/>
    <n v="9703678.4000000004"/>
    <x v="4"/>
    <s v="TORA"/>
    <s v="50├ 60"/>
    <s v="Goupia"/>
    <s v="FOD"/>
    <n v="40.107045659157627"/>
    <n v="50.107045659157627"/>
    <x v="1"/>
    <s v="Inferior"/>
    <s v="Não"/>
    <x v="1"/>
    <n v="3.9766068793527795E-4"/>
    <n v="4.1754372233204192E-3"/>
  </r>
  <r>
    <n v="1"/>
    <x v="1"/>
    <n v="90"/>
    <n v="3077"/>
    <x v="19"/>
    <x v="19"/>
    <n v="247"/>
    <x v="74"/>
    <n v="16"/>
    <x v="74"/>
    <n v="5.4375349969323263"/>
    <n v="1"/>
    <n v="365471.7"/>
    <n v="9703717.3000000007"/>
    <x v="4"/>
    <s v="TORA"/>
    <s v="70├ 80"/>
    <s v="Piptadenia"/>
    <s v="FOD"/>
    <n v="39.788735772973837"/>
    <n v="50"/>
    <x v="1"/>
    <s v="Inferior"/>
    <s v="Não"/>
    <x v="1"/>
    <n v="8.4944087777890709E-4"/>
    <n v="9.5137378311237579E-3"/>
  </r>
  <r>
    <n v="1"/>
    <x v="1"/>
    <n v="90"/>
    <n v="3078"/>
    <x v="26"/>
    <x v="26"/>
    <n v="168"/>
    <x v="45"/>
    <n v="17"/>
    <x v="45"/>
    <n v="2.6727335227262645"/>
    <n v="1"/>
    <n v="365475.299999999"/>
    <n v="9703721.1999999899"/>
    <x v="4"/>
    <s v="TORA"/>
    <s v="50├ 60"/>
    <s v="Couratari"/>
    <s v="FOD"/>
    <n v="38.833806114422465"/>
    <n v="50"/>
    <x v="1"/>
    <s v="Inferior"/>
    <s v="Não"/>
    <x v="1"/>
    <n v="3.9296856749712139E-4"/>
    <n v="4.6763259532157453E-3"/>
  </r>
  <r>
    <n v="1"/>
    <x v="1"/>
    <n v="90"/>
    <n v="3079"/>
    <x v="5"/>
    <x v="5"/>
    <n v="315"/>
    <x v="133"/>
    <n v="19"/>
    <x v="133"/>
    <n v="10.501779236815054"/>
    <n v="1"/>
    <n v="365468.9"/>
    <n v="9703724.1999999899"/>
    <x v="4"/>
    <s v="TORA"/>
    <s v="100├ 110"/>
    <s v="Tachigali"/>
    <s v="FOD"/>
    <n v="39.152116000606256"/>
    <n v="50"/>
    <x v="1"/>
    <s v="Inferior"/>
    <s v="Não"/>
    <x v="1"/>
    <n v="1.3815301201070673E-3"/>
    <n v="1.8374350597423993E-2"/>
  </r>
  <r>
    <n v="1"/>
    <x v="1"/>
    <n v="90"/>
    <n v="3080"/>
    <x v="1"/>
    <x v="1"/>
    <n v="157"/>
    <x v="166"/>
    <n v="15"/>
    <x v="166"/>
    <n v="2.0595803509428676"/>
    <n v="1"/>
    <n v="365468.5"/>
    <n v="9703727.6999999899"/>
    <x v="0"/>
    <s v="TORETE"/>
    <s v="40├ 50"/>
    <s v="Pouteria"/>
    <s v="FOD"/>
    <n v="39.788735772973837"/>
    <n v="50"/>
    <x v="0"/>
    <s v="Inferior"/>
    <s v="Não"/>
    <x v="0"/>
    <n v="3.4319310587572804E-4"/>
    <n v="3.6035276116951438E-3"/>
  </r>
  <r>
    <n v="1"/>
    <x v="1"/>
    <n v="90"/>
    <n v="3081"/>
    <x v="65"/>
    <x v="65"/>
    <n v="230"/>
    <x v="40"/>
    <n v="19"/>
    <x v="40"/>
    <n v="5.5988321655582407"/>
    <n v="1"/>
    <n v="365468.09999999899"/>
    <n v="9703733.4000000004"/>
    <x v="1"/>
    <s v="TORA"/>
    <s v="70├ 80"/>
    <s v="Bombax"/>
    <s v="FOD"/>
    <n v="43.926764293363114"/>
    <n v="53.926764293363114"/>
    <x v="1"/>
    <s v="Inferior"/>
    <s v="Não"/>
    <x v="0"/>
    <n v="7.3653759993614395E-4"/>
    <n v="9.7959500791507132E-3"/>
  </r>
  <r>
    <n v="1"/>
    <x v="1"/>
    <n v="90"/>
    <n v="3082"/>
    <x v="23"/>
    <x v="23"/>
    <n v="203"/>
    <x v="56"/>
    <n v="16"/>
    <x v="56"/>
    <n v="3.6728249879293924"/>
    <n v="1"/>
    <n v="365463.59999999899"/>
    <n v="9703735.5999999903"/>
    <x v="1"/>
    <s v="TORA"/>
    <s v="60├ 70"/>
    <s v="Parkia"/>
    <s v="FOD"/>
    <n v="40.107045659157627"/>
    <n v="50.107045659157627"/>
    <x v="1"/>
    <s v="Inferior"/>
    <s v="Não"/>
    <x v="1"/>
    <n v="5.7376139802965123E-4"/>
    <n v="6.4261276579320927E-3"/>
  </r>
  <r>
    <n v="1"/>
    <x v="1"/>
    <n v="90"/>
    <n v="3083"/>
    <x v="1"/>
    <x v="1"/>
    <n v="210"/>
    <x v="87"/>
    <n v="18"/>
    <x v="87"/>
    <n v="4.4218017839221266"/>
    <n v="1"/>
    <n v="365454.09999999899"/>
    <n v="9703745.5"/>
    <x v="1"/>
    <s v="TORA"/>
    <s v="60├ 70"/>
    <s v="Pouteria"/>
    <s v="FOD"/>
    <n v="39.788735772973837"/>
    <n v="50"/>
    <x v="1"/>
    <s v="Inferior"/>
    <s v="Não"/>
    <x v="0"/>
    <n v="6.1401338671425204E-4"/>
    <n v="7.7365686725995742E-3"/>
  </r>
  <r>
    <n v="1"/>
    <x v="1"/>
    <n v="91"/>
    <n v="3084"/>
    <x v="48"/>
    <x v="48"/>
    <n v="200"/>
    <x v="14"/>
    <n v="20"/>
    <x v="14"/>
    <n v="4.4563384065730682"/>
    <n v="1"/>
    <n v="365522.799999999"/>
    <n v="9703751.8000000007"/>
    <x v="1"/>
    <s v="TORA"/>
    <s v="60├ 70"/>
    <s v="Cordia"/>
    <s v="FOD"/>
    <n v="44.563384065730695"/>
    <n v="54.563384065730695"/>
    <x v="1"/>
    <s v="Inferior"/>
    <s v="Não"/>
    <x v="0"/>
    <n v="5.5692824191768894E-4"/>
    <n v="7.7969953868476443E-3"/>
  </r>
  <r>
    <n v="1"/>
    <x v="1"/>
    <n v="91"/>
    <n v="3085"/>
    <x v="26"/>
    <x v="26"/>
    <n v="300"/>
    <x v="9"/>
    <n v="24"/>
    <x v="9"/>
    <n v="12.032113697747286"/>
    <n v="1"/>
    <n v="365519.5"/>
    <n v="9703745.5999999903"/>
    <x v="4"/>
    <s v="TORA"/>
    <s v="90├ 100"/>
    <s v="Couratari"/>
    <s v="FOD"/>
    <n v="38.833806114422465"/>
    <n v="50"/>
    <x v="1"/>
    <s v="Inferior"/>
    <s v="Não"/>
    <x v="1"/>
    <n v="1.2530885443148001E-3"/>
    <n v="2.1051887544488643E-2"/>
  </r>
  <r>
    <n v="1"/>
    <x v="1"/>
    <n v="91"/>
    <n v="3086"/>
    <x v="5"/>
    <x v="5"/>
    <n v="219"/>
    <x v="238"/>
    <n v="16"/>
    <x v="238"/>
    <n v="4.2746089263530198"/>
    <n v="1"/>
    <n v="365528.4"/>
    <n v="9703720.9000000004"/>
    <x v="4"/>
    <s v="TORA"/>
    <s v="60├ 70"/>
    <s v="Tachigali"/>
    <s v="FOD"/>
    <n v="39.152116000606256"/>
    <n v="50"/>
    <x v="1"/>
    <s v="Inferior"/>
    <s v="Não"/>
    <x v="1"/>
    <n v="6.6777088526535715E-4"/>
    <n v="7.4790339149719996E-3"/>
  </r>
  <r>
    <n v="1"/>
    <x v="1"/>
    <n v="91"/>
    <n v="3087"/>
    <x v="5"/>
    <x v="5"/>
    <n v="400"/>
    <x v="48"/>
    <n v="18"/>
    <x v="48"/>
    <n v="16.042818263663047"/>
    <n v="1"/>
    <n v="365499.4"/>
    <n v="9703674.5"/>
    <x v="4"/>
    <s v="TORA"/>
    <s v="120├ 130"/>
    <s v="Tachigali"/>
    <s v="FOD"/>
    <n v="39.152116000606256"/>
    <n v="50"/>
    <x v="1"/>
    <s v="Inferior"/>
    <s v="Não"/>
    <x v="1"/>
    <n v="2.2277129676707558E-3"/>
    <n v="2.8069183392651523E-2"/>
  </r>
  <r>
    <n v="1"/>
    <x v="1"/>
    <n v="91"/>
    <n v="3088"/>
    <x v="1"/>
    <x v="1"/>
    <n v="137"/>
    <x v="26"/>
    <n v="15"/>
    <x v="26"/>
    <n v="1.5682690416181864"/>
    <n v="1"/>
    <n v="365462.7"/>
    <n v="9703686.1999999899"/>
    <x v="0"/>
    <s v="TORETE"/>
    <s v="40├ 50"/>
    <s v="Pouteria"/>
    <s v="FOD"/>
    <n v="39.788735772973837"/>
    <n v="50"/>
    <x v="0"/>
    <s v="Inferior"/>
    <s v="Não"/>
    <x v="0"/>
    <n v="2.6132465431382763E-4"/>
    <n v="2.7439088702951898E-3"/>
  </r>
  <r>
    <n v="1"/>
    <x v="1"/>
    <n v="91"/>
    <n v="3089"/>
    <x v="72"/>
    <x v="72"/>
    <n v="203"/>
    <x v="56"/>
    <n v="13"/>
    <x v="56"/>
    <n v="2.9841703026926312"/>
    <n v="2"/>
    <n v="365469.4"/>
    <n v="9703677.5"/>
    <x v="4"/>
    <s v="TORA"/>
    <s v="60├ 70"/>
    <s v="Goupia"/>
    <s v="FOD"/>
    <n v="40.107045659157627"/>
    <n v="50.107045659157627"/>
    <x v="1"/>
    <s v="Inferior"/>
    <s v="Não"/>
    <x v="1"/>
    <n v="5.7376139802965123E-4"/>
    <n v="5.2212287220698254E-3"/>
  </r>
  <r>
    <n v="1"/>
    <x v="1"/>
    <n v="91"/>
    <n v="3090"/>
    <x v="58"/>
    <x v="58"/>
    <n v="245"/>
    <x v="89"/>
    <n v="15"/>
    <x v="89"/>
    <n v="5.0154696160227843"/>
    <n v="1"/>
    <n v="365482.7"/>
    <n v="9703638.0999999903"/>
    <x v="1"/>
    <s v="TORA"/>
    <s v="70├ 80"/>
    <s v="Eschweilera"/>
    <s v="FOD"/>
    <n v="41.38028520389279"/>
    <n v="51.38028520389279"/>
    <x v="1"/>
    <s v="Inferior"/>
    <s v="Não"/>
    <x v="0"/>
    <n v="8.3574044302773209E-4"/>
    <n v="8.7752746517911866E-3"/>
  </r>
  <r>
    <n v="1"/>
    <x v="1"/>
    <n v="91"/>
    <n v="3091"/>
    <x v="26"/>
    <x v="26"/>
    <n v="227"/>
    <x v="27"/>
    <n v="22"/>
    <x v="27"/>
    <n v="6.3148431981883517"/>
    <n v="1"/>
    <n v="365489.09999999899"/>
    <n v="9703636.5999999903"/>
    <x v="4"/>
    <s v="TORA"/>
    <s v="70├ 80"/>
    <s v="Couratari"/>
    <s v="FOD"/>
    <n v="38.833806114422465"/>
    <n v="50"/>
    <x v="1"/>
    <s v="Inferior"/>
    <s v="Não"/>
    <x v="1"/>
    <n v="7.1744888444441493E-4"/>
    <n v="1.1048712820443989E-2"/>
  </r>
  <r>
    <n v="1"/>
    <x v="1"/>
    <n v="91"/>
    <n v="3092"/>
    <x v="88"/>
    <x v="88"/>
    <n v="370"/>
    <x v="43"/>
    <n v="23"/>
    <x v="43"/>
    <n v="17.539590925970778"/>
    <n v="3"/>
    <n v="365483.5"/>
    <n v="9703628.9000000004"/>
    <x v="2"/>
    <s v="TORA"/>
    <s v="110├ 120"/>
    <s v="Rauvolfia"/>
    <s v="FOD"/>
    <n v="54.112680651244418"/>
    <n v="64.112680651244418"/>
    <x v="1"/>
    <s v="Inferior"/>
    <s v="Não"/>
    <x v="0"/>
    <n v="1.9060869079632905E-3"/>
    <n v="3.0687999218208976E-2"/>
  </r>
  <r>
    <n v="1"/>
    <x v="1"/>
    <n v="91"/>
    <n v="3093"/>
    <x v="5"/>
    <x v="5"/>
    <n v="182"/>
    <x v="97"/>
    <n v="14"/>
    <x v="97"/>
    <n v="2.5832056841382105"/>
    <n v="1"/>
    <n v="365479"/>
    <n v="9703619"/>
    <x v="4"/>
    <s v="TORA"/>
    <s v="50├ 60"/>
    <s v="Tachigali"/>
    <s v="FOD"/>
    <n v="39.152116000606256"/>
    <n v="50"/>
    <x v="1"/>
    <s v="Inferior"/>
    <s v="Não"/>
    <x v="1"/>
    <n v="4.6119227713203821E-4"/>
    <n v="4.5196843158939737E-3"/>
  </r>
  <r>
    <n v="1"/>
    <x v="1"/>
    <n v="91"/>
    <n v="3094"/>
    <x v="19"/>
    <x v="19"/>
    <n v="200"/>
    <x v="14"/>
    <n v="14"/>
    <x v="14"/>
    <n v="3.1194368846011482"/>
    <n v="1"/>
    <n v="365433.59999999899"/>
    <n v="9703630.4000000004"/>
    <x v="4"/>
    <s v="TORA"/>
    <s v="60├ 70"/>
    <s v="Piptadenia"/>
    <s v="FOD"/>
    <n v="39.788735772973837"/>
    <n v="50"/>
    <x v="1"/>
    <s v="Inferior"/>
    <s v="Não"/>
    <x v="1"/>
    <n v="5.5692824191768894E-4"/>
    <n v="5.4578967707933513E-3"/>
  </r>
  <r>
    <n v="1"/>
    <x v="1"/>
    <n v="91"/>
    <n v="3095"/>
    <x v="5"/>
    <x v="5"/>
    <n v="210"/>
    <x v="87"/>
    <n v="15"/>
    <x v="87"/>
    <n v="3.684834819935106"/>
    <n v="1"/>
    <n v="365432.5"/>
    <n v="9703606.5999999903"/>
    <x v="4"/>
    <s v="TORA"/>
    <s v="60├ 70"/>
    <s v="Tachigali"/>
    <s v="FOD"/>
    <n v="39.152116000606256"/>
    <n v="50"/>
    <x v="1"/>
    <s v="Inferior"/>
    <s v="Não"/>
    <x v="1"/>
    <n v="6.1401338671425204E-4"/>
    <n v="6.4471405604996463E-3"/>
  </r>
  <r>
    <n v="1"/>
    <x v="1"/>
    <n v="91"/>
    <n v="3096"/>
    <x v="5"/>
    <x v="5"/>
    <n v="409"/>
    <x v="274"/>
    <n v="18"/>
    <x v="274"/>
    <n v="16.772866762273875"/>
    <n v="1"/>
    <n v="365448.9"/>
    <n v="9703571.1999999899"/>
    <x v="4"/>
    <s v="TORA"/>
    <s v="130├ 140"/>
    <s v="Tachigali"/>
    <s v="FOD"/>
    <n v="39.152116000606256"/>
    <n v="50"/>
    <x v="1"/>
    <s v="Inferior"/>
    <s v="Não"/>
    <x v="1"/>
    <n v="2.3290878309058243E-3"/>
    <n v="2.9346506669413387E-2"/>
  </r>
  <r>
    <n v="1"/>
    <x v="1"/>
    <n v="91"/>
    <n v="3097"/>
    <x v="5"/>
    <x v="5"/>
    <n v="207"/>
    <x v="132"/>
    <n v="18"/>
    <x v="132"/>
    <n v="4.296366998623113"/>
    <n v="1"/>
    <n v="365419.09999999899"/>
    <n v="9703585.3000000007"/>
    <x v="4"/>
    <s v="TORA"/>
    <s v="60├ 70"/>
    <s v="Tachigali"/>
    <s v="FOD"/>
    <n v="39.152116000606256"/>
    <n v="50"/>
    <x v="1"/>
    <s v="Inferior"/>
    <s v="Não"/>
    <x v="1"/>
    <n v="5.9659545594827642E-4"/>
    <n v="7.5171027449482831E-3"/>
  </r>
  <r>
    <n v="1"/>
    <x v="1"/>
    <n v="91"/>
    <n v="3098"/>
    <x v="13"/>
    <x v="13"/>
    <n v="170"/>
    <x v="12"/>
    <n v="20"/>
    <x v="12"/>
    <n v="3.2197044987490426"/>
    <n v="1"/>
    <n v="365411.299999999"/>
    <n v="9703574.5999999903"/>
    <x v="0"/>
    <s v="TORA"/>
    <s v="50├ 60"/>
    <s v="Handroanthus"/>
    <s v="FOD"/>
    <n v="49.656342244671343"/>
    <n v="70"/>
    <x v="0"/>
    <s v="Inferior"/>
    <s v="Vulneravel"/>
    <x v="0"/>
    <n v="4.0238065478553035E-4"/>
    <n v="5.633329166997424E-3"/>
  </r>
  <r>
    <n v="1"/>
    <x v="1"/>
    <n v="91"/>
    <n v="3099"/>
    <x v="1"/>
    <x v="1"/>
    <n v="150"/>
    <x v="37"/>
    <n v="15"/>
    <x v="37"/>
    <n v="1.8800177652730132"/>
    <n v="1"/>
    <n v="365409.4"/>
    <n v="9703571.0999999903"/>
    <x v="0"/>
    <s v="TORETE"/>
    <s v="40├ 50"/>
    <s v="Pouteria"/>
    <s v="FOD"/>
    <n v="39.788735772973837"/>
    <n v="50"/>
    <x v="0"/>
    <s v="Inferior"/>
    <s v="Não"/>
    <x v="0"/>
    <n v="3.1327213607870003E-4"/>
    <n v="3.28935742882635E-3"/>
  </r>
  <r>
    <n v="1"/>
    <x v="1"/>
    <n v="91"/>
    <n v="3100"/>
    <x v="1"/>
    <x v="1"/>
    <n v="183"/>
    <x v="127"/>
    <n v="16"/>
    <x v="127"/>
    <n v="2.9847663379545102"/>
    <n v="1"/>
    <n v="365434.299999999"/>
    <n v="9703556"/>
    <x v="1"/>
    <s v="TORA"/>
    <s v="50├ 60"/>
    <s v="Pouteria"/>
    <s v="FOD"/>
    <n v="39.788735772973837"/>
    <n v="50"/>
    <x v="1"/>
    <s v="Inferior"/>
    <s v="Não"/>
    <x v="0"/>
    <n v="4.6627424733953712E-4"/>
    <n v="5.2222715702028161E-3"/>
  </r>
  <r>
    <n v="1"/>
    <x v="1"/>
    <n v="91"/>
    <n v="3101"/>
    <x v="72"/>
    <x v="72"/>
    <n v="210"/>
    <x v="87"/>
    <n v="15"/>
    <x v="87"/>
    <n v="3.684834819935106"/>
    <n v="1"/>
    <n v="365411.59999999899"/>
    <n v="9703506"/>
    <x v="4"/>
    <s v="TORA"/>
    <s v="60├ 70"/>
    <s v="Goupia"/>
    <s v="FOD"/>
    <n v="40.107045659157627"/>
    <n v="50.107045659157627"/>
    <x v="1"/>
    <s v="Inferior"/>
    <s v="Não"/>
    <x v="1"/>
    <n v="6.1401338671425204E-4"/>
    <n v="6.4471405604996463E-3"/>
  </r>
  <r>
    <n v="1"/>
    <x v="1"/>
    <n v="91"/>
    <n v="3102"/>
    <x v="1"/>
    <x v="1"/>
    <n v="187"/>
    <x v="63"/>
    <n v="15"/>
    <x v="63"/>
    <n v="2.9218818326147558"/>
    <n v="1"/>
    <n v="365399.2"/>
    <n v="9703466.6999999899"/>
    <x v="1"/>
    <s v="TORA"/>
    <s v="50├ 60"/>
    <s v="Pouteria"/>
    <s v="FOD"/>
    <n v="39.788735772973837"/>
    <n v="50"/>
    <x v="1"/>
    <s v="Inferior"/>
    <s v="Não"/>
    <x v="0"/>
    <n v="4.8688059229049158E-4"/>
    <n v="5.1122462190501617E-3"/>
  </r>
  <r>
    <n v="1"/>
    <x v="1"/>
    <n v="91"/>
    <n v="3103"/>
    <x v="19"/>
    <x v="19"/>
    <n v="140"/>
    <x v="36"/>
    <n v="13"/>
    <x v="36"/>
    <n v="1.4193437824935224"/>
    <n v="1"/>
    <n v="365394.59999999899"/>
    <n v="9703457"/>
    <x v="0"/>
    <s v="TORETE"/>
    <s v="40├ 50"/>
    <s v="Piptadenia"/>
    <s v="FOD"/>
    <n v="39.788735772973837"/>
    <n v="50"/>
    <x v="0"/>
    <s v="Inferior"/>
    <s v="Não"/>
    <x v="1"/>
    <n v="2.7289483853966759E-4"/>
    <n v="2.4833430307109748E-3"/>
  </r>
  <r>
    <n v="1"/>
    <x v="1"/>
    <n v="91"/>
    <n v="3104"/>
    <x v="82"/>
    <x v="82"/>
    <n v="242"/>
    <x v="154"/>
    <n v="13"/>
    <x v="154"/>
    <n v="4.240941289691361"/>
    <n v="1"/>
    <n v="365354.09999999899"/>
    <n v="9703477.8000000007"/>
    <x v="1"/>
    <s v="TORA"/>
    <s v="70├ 80"/>
    <s v="Caryocar"/>
    <s v="FOD"/>
    <n v="41.38028520389279"/>
    <n v="51.38028520389279"/>
    <x v="1"/>
    <s v="Inferior"/>
    <s v="Não"/>
    <x v="1"/>
    <n v="8.1539863899168861E-4"/>
    <n v="7.4201276148243671E-3"/>
  </r>
  <r>
    <n v="1"/>
    <x v="1"/>
    <n v="91"/>
    <n v="3105"/>
    <x v="66"/>
    <x v="66"/>
    <n v="275"/>
    <x v="180"/>
    <n v="18"/>
    <x v="180"/>
    <n v="7.5827383199344895"/>
    <n v="1"/>
    <n v="365355.799999999"/>
    <n v="9703463.8000000007"/>
    <x v="1"/>
    <s v="TORA"/>
    <s v="80├ 90"/>
    <s v="Bagassa"/>
    <s v="FOD"/>
    <n v="58.569019057817485"/>
    <n v="68.569019057817485"/>
    <x v="1"/>
    <s v="Inferior"/>
    <s v="Não"/>
    <x v="0"/>
    <n v="1.0529424573756309E-3"/>
    <n v="1.3267074962932951E-2"/>
  </r>
  <r>
    <n v="1"/>
    <x v="1"/>
    <n v="91"/>
    <n v="3106"/>
    <x v="32"/>
    <x v="32"/>
    <n v="225"/>
    <x v="16"/>
    <n v="17"/>
    <x v="16"/>
    <n v="4.794045301446185"/>
    <n v="1"/>
    <n v="365372.9"/>
    <n v="9703415.5999999903"/>
    <x v="1"/>
    <s v="TORA"/>
    <s v="70├ 80"/>
    <s v="Cordia"/>
    <s v="FOD"/>
    <n v="42.335214862444161"/>
    <n v="52.335214862444161"/>
    <x v="1"/>
    <s v="Inferior"/>
    <s v="Não"/>
    <x v="0"/>
    <n v="7.0486230617707523E-4"/>
    <n v="8.3878614435071944E-3"/>
  </r>
  <r>
    <n v="1"/>
    <x v="1"/>
    <n v="91"/>
    <n v="3107"/>
    <x v="5"/>
    <x v="5"/>
    <n v="235"/>
    <x v="165"/>
    <n v="12"/>
    <x v="165"/>
    <n v="3.6915193275449667"/>
    <n v="2"/>
    <n v="365292.2"/>
    <n v="9703261.6999999899"/>
    <x v="4"/>
    <s v="TORA"/>
    <s v="70├ 80"/>
    <s v="Tachigali"/>
    <s v="FOD"/>
    <n v="39.152116000606256"/>
    <n v="50"/>
    <x v="1"/>
    <s v="Inferior"/>
    <s v="Não"/>
    <x v="1"/>
    <n v="7.6890905399760946E-4"/>
    <n v="6.4588360535799191E-3"/>
  </r>
  <r>
    <n v="1"/>
    <x v="1"/>
    <n v="91"/>
    <n v="3108"/>
    <x v="72"/>
    <x v="72"/>
    <n v="311"/>
    <x v="33"/>
    <n v="12"/>
    <x v="33"/>
    <n v="6.4653226053323074"/>
    <n v="1"/>
    <n v="365282.7"/>
    <n v="9703262.9000000004"/>
    <x v="4"/>
    <s v="TORA"/>
    <s v="90├ 100"/>
    <s v="Goupia"/>
    <s v="FOD"/>
    <n v="40.107045659157627"/>
    <n v="50.107045659157627"/>
    <x v="1"/>
    <s v="Inferior"/>
    <s v="Não"/>
    <x v="1"/>
    <n v="1.3466664121630201E-3"/>
    <n v="1.1311997862169368E-2"/>
  </r>
  <r>
    <n v="1"/>
    <x v="1"/>
    <n v="91"/>
    <n v="3109"/>
    <x v="65"/>
    <x v="65"/>
    <n v="190"/>
    <x v="41"/>
    <n v="19"/>
    <x v="41"/>
    <n v="3.8207531413355849"/>
    <n v="2"/>
    <n v="365272.799999999"/>
    <n v="9703267.5999999903"/>
    <x v="1"/>
    <s v="TORA"/>
    <s v="60├ 70"/>
    <s v="Bombax"/>
    <s v="FOD"/>
    <n v="43.926764293363114"/>
    <n v="53.926764293363114"/>
    <x v="1"/>
    <s v="Inferior"/>
    <s v="Não"/>
    <x v="0"/>
    <n v="5.0262773833071434E-4"/>
    <n v="6.6849489197985E-3"/>
  </r>
  <r>
    <n v="1"/>
    <x v="1"/>
    <n v="91"/>
    <n v="3110"/>
    <x v="53"/>
    <x v="53"/>
    <n v="190"/>
    <x v="41"/>
    <n v="19"/>
    <x v="41"/>
    <n v="3.8207531413355849"/>
    <n v="1"/>
    <n v="365254.2"/>
    <n v="9703273.0999999903"/>
    <x v="1"/>
    <s v="TORA"/>
    <s v="60├ 70"/>
    <s v="Enterolobium"/>
    <s v="FOD"/>
    <n v="42.971834634811742"/>
    <n v="52.971834634811742"/>
    <x v="1"/>
    <s v="Inferior"/>
    <s v="Não"/>
    <x v="1"/>
    <n v="5.0262773833071434E-4"/>
    <n v="6.6849489197985E-3"/>
  </r>
  <r>
    <n v="1"/>
    <x v="1"/>
    <n v="91"/>
    <n v="3111"/>
    <x v="72"/>
    <x v="72"/>
    <n v="260"/>
    <x v="159"/>
    <n v="16"/>
    <x v="159"/>
    <n v="6.0249695256867897"/>
    <n v="2"/>
    <n v="365254.59999999899"/>
    <n v="9703265.1999999899"/>
    <x v="4"/>
    <s v="TORA"/>
    <s v="80├ 90"/>
    <s v="Goupia"/>
    <s v="FOD"/>
    <n v="40.107045659157627"/>
    <n v="50.107045659157627"/>
    <x v="1"/>
    <s v="Inferior"/>
    <s v="Não"/>
    <x v="1"/>
    <n v="9.4120872884089456E-4"/>
    <n v="1.0541537763018017E-2"/>
  </r>
  <r>
    <n v="1"/>
    <x v="1"/>
    <n v="91"/>
    <n v="3112"/>
    <x v="82"/>
    <x v="82"/>
    <n v="627"/>
    <x v="313"/>
    <n v="20"/>
    <x v="313"/>
    <n v="43.797896535941604"/>
    <n v="1"/>
    <n v="365264.5"/>
    <n v="9703260.5"/>
    <x v="1"/>
    <s v="TORA"/>
    <s v="190├ 200"/>
    <s v="Caryocar"/>
    <s v="FOD"/>
    <n v="41.38028520389279"/>
    <n v="51.38028520389279"/>
    <x v="1"/>
    <s v="Inferior"/>
    <s v="Não"/>
    <x v="1"/>
    <n v="5.4736160704214791E-3"/>
    <n v="7.6630624985900703E-2"/>
  </r>
  <r>
    <n v="1"/>
    <x v="1"/>
    <n v="91"/>
    <n v="3113"/>
    <x v="28"/>
    <x v="28"/>
    <n v="167"/>
    <x v="102"/>
    <n v="11"/>
    <x v="102"/>
    <n v="1.7088888000375999"/>
    <n v="1"/>
    <n v="365284.799999999"/>
    <n v="9703247.5999999903"/>
    <x v="1"/>
    <s v="TORA"/>
    <s v="50├ 60"/>
    <s v="Protium"/>
    <s v="FOD"/>
    <n v="39.788735772973837"/>
    <n v="50"/>
    <x v="1"/>
    <s v="Inferior"/>
    <s v="Não"/>
    <x v="0"/>
    <n v="3.8830429347106078E-4"/>
    <n v="2.9899430597271682E-3"/>
  </r>
  <r>
    <n v="1"/>
    <x v="1"/>
    <n v="91"/>
    <n v="3114"/>
    <x v="72"/>
    <x v="72"/>
    <n v="312"/>
    <x v="76"/>
    <n v="18"/>
    <x v="76"/>
    <n v="9.7604506316125974"/>
    <n v="1"/>
    <n v="365234.9"/>
    <n v="9703246.8000000007"/>
    <x v="4"/>
    <s v="TORA"/>
    <s v="90├ 100"/>
    <s v="Goupia"/>
    <s v="FOD"/>
    <n v="40.107045659157627"/>
    <n v="50.107045659157627"/>
    <x v="1"/>
    <s v="Inferior"/>
    <s v="Não"/>
    <x v="1"/>
    <n v="1.3553405695308877E-3"/>
    <n v="1.7077291176089186E-2"/>
  </r>
  <r>
    <n v="1"/>
    <x v="1"/>
    <n v="91"/>
    <n v="3115"/>
    <x v="1"/>
    <x v="1"/>
    <n v="208"/>
    <x v="113"/>
    <n v="18"/>
    <x v="113"/>
    <n v="4.337978058494488"/>
    <n v="1"/>
    <n v="365237.5"/>
    <n v="9703236.6999999899"/>
    <x v="1"/>
    <s v="TORA"/>
    <s v="60├ 70"/>
    <s v="Pouteria"/>
    <s v="FOD"/>
    <n v="39.788735772973837"/>
    <n v="50"/>
    <x v="1"/>
    <s v="Inferior"/>
    <s v="Não"/>
    <x v="0"/>
    <n v="6.023735864581724E-4"/>
    <n v="7.5899071893729712E-3"/>
  </r>
  <r>
    <n v="1"/>
    <x v="1"/>
    <n v="91"/>
    <n v="3116"/>
    <x v="14"/>
    <x v="14"/>
    <n v="627"/>
    <x v="313"/>
    <n v="22"/>
    <x v="313"/>
    <n v="48.177686189535763"/>
    <n v="2"/>
    <n v="365216.299999999"/>
    <n v="9703200.3000000007"/>
    <x v="1"/>
    <s v="TORA"/>
    <s v="190├ 200"/>
    <s v="Hymenolobium"/>
    <s v="FOD"/>
    <n v="41.38028520389279"/>
    <n v="51.38028520389279"/>
    <x v="1"/>
    <s v="Inferior"/>
    <s v="Não"/>
    <x v="1"/>
    <n v="5.4736160704214791E-3"/>
    <n v="8.4293687484490773E-2"/>
  </r>
  <r>
    <n v="1"/>
    <x v="1"/>
    <n v="91"/>
    <n v="3117"/>
    <x v="10"/>
    <x v="10"/>
    <n v="170"/>
    <x v="12"/>
    <n v="18"/>
    <x v="12"/>
    <n v="2.8977340488741388"/>
    <n v="1"/>
    <n v="365195.9"/>
    <n v="9703152.5"/>
    <x v="4"/>
    <s v="TORA"/>
    <s v="50├ 60"/>
    <s v="Astronium"/>
    <s v="FOD"/>
    <n v="40.107045659157627"/>
    <n v="50.107045659157627"/>
    <x v="1"/>
    <s v="Inferior"/>
    <s v="Não"/>
    <x v="1"/>
    <n v="4.0238065478553035E-4"/>
    <n v="5.069996250297683E-3"/>
  </r>
  <r>
    <n v="1"/>
    <x v="1"/>
    <n v="91"/>
    <n v="3118"/>
    <x v="72"/>
    <x v="72"/>
    <n v="163"/>
    <x v="237"/>
    <n v="13"/>
    <x v="237"/>
    <n v="1.9240073957688979"/>
    <n v="1"/>
    <n v="365209.9"/>
    <n v="9703144.8000000007"/>
    <x v="4"/>
    <s v="TORA"/>
    <s v="50├ 60"/>
    <s v="Goupia"/>
    <s v="FOD"/>
    <n v="40.107045659157627"/>
    <n v="50.107045659157627"/>
    <x v="1"/>
    <s v="Inferior"/>
    <s v="Não"/>
    <x v="1"/>
    <n v="3.69925661487777E-4"/>
    <n v="3.3663235195387701E-3"/>
  </r>
  <r>
    <n v="1"/>
    <x v="1"/>
    <n v="91"/>
    <n v="3119"/>
    <x v="5"/>
    <x v="5"/>
    <n v="242"/>
    <x v="154"/>
    <n v="17"/>
    <x v="154"/>
    <n v="5.5458463019040876"/>
    <n v="1"/>
    <n v="365423.5"/>
    <n v="9703524.5999999903"/>
    <x v="4"/>
    <s v="TORA"/>
    <s v="70├ 80"/>
    <s v="Tachigali"/>
    <s v="FOD"/>
    <n v="39.152116000606256"/>
    <n v="50"/>
    <x v="1"/>
    <s v="Inferior"/>
    <s v="Não"/>
    <x v="1"/>
    <n v="8.1539863899168861E-4"/>
    <n v="9.7032438040010952E-3"/>
  </r>
  <r>
    <n v="1"/>
    <x v="1"/>
    <n v="91"/>
    <n v="3120"/>
    <x v="5"/>
    <x v="5"/>
    <n v="200"/>
    <x v="14"/>
    <n v="13"/>
    <x v="14"/>
    <n v="2.896619964272495"/>
    <n v="1"/>
    <n v="365203.799999999"/>
    <n v="9703128.9000000004"/>
    <x v="4"/>
    <s v="TORA"/>
    <s v="60├ 70"/>
    <s v="Tachigali"/>
    <s v="FOD"/>
    <n v="39.152116000606256"/>
    <n v="50"/>
    <x v="1"/>
    <s v="Inferior"/>
    <s v="Não"/>
    <x v="1"/>
    <n v="5.5692824191768894E-4"/>
    <n v="5.0680470014509696E-3"/>
  </r>
  <r>
    <n v="1"/>
    <x v="1"/>
    <n v="91"/>
    <n v="3121"/>
    <x v="64"/>
    <x v="64"/>
    <n v="260"/>
    <x v="159"/>
    <n v="20"/>
    <x v="159"/>
    <n v="7.5312119071084878"/>
    <n v="1"/>
    <n v="365179.7"/>
    <n v="9703121.5"/>
    <x v="4"/>
    <s v="TORA"/>
    <s v="80├ 90"/>
    <s v="Cedrelinga"/>
    <s v="FOD"/>
    <n v="38.515496228238675"/>
    <n v="50"/>
    <x v="1"/>
    <s v="Inferior"/>
    <s v="Não"/>
    <x v="1"/>
    <n v="9.4120872884089456E-4"/>
    <n v="1.3176922203772522E-2"/>
  </r>
  <r>
    <n v="1"/>
    <x v="1"/>
    <n v="91"/>
    <n v="3122"/>
    <x v="72"/>
    <x v="72"/>
    <n v="335"/>
    <x v="209"/>
    <n v="15"/>
    <x v="209"/>
    <n v="9.3771108314561733"/>
    <n v="1"/>
    <n v="365170.7"/>
    <n v="9703125.8000000007"/>
    <x v="4"/>
    <s v="TORA"/>
    <s v="100├ 110"/>
    <s v="Goupia"/>
    <s v="FOD"/>
    <n v="40.107045659157627"/>
    <n v="50.107045659157627"/>
    <x v="1"/>
    <s v="Inferior"/>
    <s v="Não"/>
    <x v="1"/>
    <n v="1.5625317987303161E-3"/>
    <n v="1.6406583886668318E-2"/>
  </r>
  <r>
    <n v="1"/>
    <x v="1"/>
    <n v="91"/>
    <n v="3123"/>
    <x v="5"/>
    <x v="5"/>
    <n v="164"/>
    <x v="251"/>
    <n v="14"/>
    <x v="251"/>
    <n v="2.0975093612058129"/>
    <n v="2"/>
    <n v="365174.59999999899"/>
    <n v="9703111.6999999899"/>
    <x v="4"/>
    <s v="TORA"/>
    <s v="50├ 60"/>
    <s v="Tachigali"/>
    <s v="FOD"/>
    <n v="39.152116000606256"/>
    <n v="50"/>
    <x v="1"/>
    <s v="Inferior"/>
    <s v="Não"/>
    <x v="1"/>
    <n v="3.744785498654542E-4"/>
    <n v="3.6698897886814513E-3"/>
  </r>
  <r>
    <n v="1"/>
    <x v="1"/>
    <n v="91"/>
    <n v="3124"/>
    <x v="1"/>
    <x v="1"/>
    <n v="203"/>
    <x v="56"/>
    <n v="17"/>
    <x v="56"/>
    <n v="3.9023765496749796"/>
    <n v="1"/>
    <n v="365175.5"/>
    <n v="9703111.3000000007"/>
    <x v="1"/>
    <s v="TORA"/>
    <s v="60├ 70"/>
    <s v="Pouteria"/>
    <s v="FOD"/>
    <n v="39.788735772973837"/>
    <n v="50"/>
    <x v="1"/>
    <s v="Inferior"/>
    <s v="Não"/>
    <x v="0"/>
    <n v="5.7376139802965123E-4"/>
    <n v="6.8277606365528491E-3"/>
  </r>
  <r>
    <n v="1"/>
    <x v="1"/>
    <n v="91"/>
    <n v="3125"/>
    <x v="72"/>
    <x v="72"/>
    <n v="438"/>
    <x v="269"/>
    <n v="17"/>
    <x v="269"/>
    <n v="18.167087937000336"/>
    <n v="2"/>
    <n v="365189.9"/>
    <n v="9703091.3000000007"/>
    <x v="4"/>
    <s v="TORA"/>
    <s v="130├ 140"/>
    <s v="Goupia"/>
    <s v="FOD"/>
    <n v="40.107045659157627"/>
    <n v="50.107045659157627"/>
    <x v="1"/>
    <s v="Inferior"/>
    <s v="Não"/>
    <x v="1"/>
    <n v="2.6710835410614286E-3"/>
    <n v="3.1785894138630998E-2"/>
  </r>
  <r>
    <n v="1"/>
    <x v="1"/>
    <n v="91"/>
    <n v="3126"/>
    <x v="6"/>
    <x v="6"/>
    <n v="202"/>
    <x v="28"/>
    <n v="16"/>
    <x v="28"/>
    <n v="3.6367286468361497"/>
    <n v="1"/>
    <n v="365154.799999999"/>
    <n v="9703078"/>
    <x v="1"/>
    <s v="TORA"/>
    <s v="60├ 70"/>
    <s v="Dimorphandra"/>
    <s v="FOD"/>
    <n v="39.788735772973837"/>
    <n v="50"/>
    <x v="1"/>
    <s v="Inferior"/>
    <s v="Não"/>
    <x v="0"/>
    <n v="5.681224995802345E-4"/>
    <n v="6.3629719952986259E-3"/>
  </r>
  <r>
    <n v="1"/>
    <x v="1"/>
    <n v="91"/>
    <n v="3127"/>
    <x v="41"/>
    <x v="41"/>
    <n v="200"/>
    <x v="14"/>
    <n v="16"/>
    <x v="14"/>
    <n v="3.565070725258455"/>
    <n v="1"/>
    <n v="365155.2"/>
    <n v="9703074.5"/>
    <x v="1"/>
    <s v="TORA"/>
    <s v="60├ 70"/>
    <s v="Qualea"/>
    <s v="FOD"/>
    <n v="40.107045659157627"/>
    <n v="50.107045659157627"/>
    <x v="1"/>
    <s v="Inferior"/>
    <s v="Não"/>
    <x v="0"/>
    <n v="5.5692824191768894E-4"/>
    <n v="6.2375963094781156E-3"/>
  </r>
  <r>
    <n v="1"/>
    <x v="1"/>
    <n v="91"/>
    <n v="3128"/>
    <x v="5"/>
    <x v="5"/>
    <n v="273"/>
    <x v="62"/>
    <n v="16"/>
    <x v="62"/>
    <n v="6.6425289020696869"/>
    <n v="1"/>
    <n v="365175.9"/>
    <n v="9703053.6999999899"/>
    <x v="4"/>
    <s v="TORA"/>
    <s v="80├ 90"/>
    <s v="Tachigali"/>
    <s v="FOD"/>
    <n v="39.152116000606256"/>
    <n v="50"/>
    <x v="1"/>
    <s v="Inferior"/>
    <s v="Não"/>
    <x v="1"/>
    <n v="1.0376826235470862E-3"/>
    <n v="1.1622045383727367E-2"/>
  </r>
  <r>
    <n v="1"/>
    <x v="1"/>
    <n v="91"/>
    <n v="3129"/>
    <x v="88"/>
    <x v="88"/>
    <n v="170"/>
    <x v="12"/>
    <n v="13"/>
    <x v="12"/>
    <n v="2.0928079241868782"/>
    <n v="1"/>
    <n v="365166.799999999"/>
    <n v="9703046.9000000004"/>
    <x v="0"/>
    <s v="TORA"/>
    <s v="50├ 60"/>
    <s v="Rauvolfia"/>
    <s v="FOD"/>
    <n v="54.112680651244418"/>
    <n v="64.112680651244418"/>
    <x v="0"/>
    <s v="Inferior"/>
    <s v="Não"/>
    <x v="0"/>
    <n v="4.0238065478553035E-4"/>
    <n v="3.6616639585483265E-3"/>
  </r>
  <r>
    <n v="1"/>
    <x v="1"/>
    <n v="91"/>
    <n v="3130"/>
    <x v="74"/>
    <x v="74"/>
    <n v="175"/>
    <x v="13"/>
    <n v="17"/>
    <x v="13"/>
    <n v="2.9001014786526307"/>
    <n v="1"/>
    <n v="365166.299999999"/>
    <n v="9703046"/>
    <x v="0"/>
    <s v="TORA"/>
    <s v="50├ 60"/>
    <s v="Apuleia"/>
    <s v="FOD"/>
    <n v="49.019722472303762"/>
    <n v="59.019722472303762"/>
    <x v="0"/>
    <s v="Inferior"/>
    <s v="Não"/>
    <x v="0"/>
    <n v="4.2639818521823071E-4"/>
    <n v="5.0741384040969457E-3"/>
  </r>
  <r>
    <n v="1"/>
    <x v="1"/>
    <n v="91"/>
    <n v="3131"/>
    <x v="72"/>
    <x v="72"/>
    <n v="204"/>
    <x v="138"/>
    <n v="17"/>
    <x v="138"/>
    <n v="3.9409183064688276"/>
    <n v="1"/>
    <n v="365172.7"/>
    <n v="9703043"/>
    <x v="4"/>
    <s v="TORA"/>
    <s v="60├ 70"/>
    <s v="Goupia"/>
    <s v="FOD"/>
    <n v="40.107045659157627"/>
    <n v="50.107045659157627"/>
    <x v="1"/>
    <s v="Inferior"/>
    <s v="Não"/>
    <x v="1"/>
    <n v="5.7942814289116363E-4"/>
    <n v="6.8951949004048465E-3"/>
  </r>
  <r>
    <n v="1"/>
    <x v="1"/>
    <n v="91"/>
    <n v="3132"/>
    <x v="26"/>
    <x v="26"/>
    <n v="250"/>
    <x v="46"/>
    <n v="22"/>
    <x v="46"/>
    <n v="7.6593316362974635"/>
    <n v="1"/>
    <n v="365148.59999999899"/>
    <n v="9703044.5"/>
    <x v="4"/>
    <s v="TORA"/>
    <s v="70├ 80"/>
    <s v="Couratari"/>
    <s v="FOD"/>
    <n v="38.833806114422465"/>
    <n v="50"/>
    <x v="1"/>
    <s v="Inferior"/>
    <s v="Não"/>
    <x v="1"/>
    <n v="8.7020037799638919E-4"/>
    <n v="1.3401085821144392E-2"/>
  </r>
  <r>
    <n v="1"/>
    <x v="1"/>
    <n v="91"/>
    <n v="3133"/>
    <x v="72"/>
    <x v="72"/>
    <n v="315"/>
    <x v="133"/>
    <n v="14"/>
    <x v="133"/>
    <n v="7.7381531218637241"/>
    <n v="2"/>
    <n v="365159.299999999"/>
    <n v="9703017.3000000007"/>
    <x v="4"/>
    <s v="TORA"/>
    <s v="100├ 110"/>
    <s v="Goupia"/>
    <s v="FOD"/>
    <n v="40.107045659157627"/>
    <n v="50.107045659157627"/>
    <x v="1"/>
    <s v="Inferior"/>
    <s v="Não"/>
    <x v="1"/>
    <n v="1.3815301201070673E-3"/>
    <n v="1.3538995177049259E-2"/>
  </r>
  <r>
    <n v="1"/>
    <x v="1"/>
    <n v="91"/>
    <n v="3134"/>
    <x v="24"/>
    <x v="24"/>
    <n v="208"/>
    <x v="113"/>
    <n v="19"/>
    <x v="113"/>
    <n v="4.5789768395219594"/>
    <n v="1"/>
    <n v="365139"/>
    <n v="9703019"/>
    <x v="1"/>
    <s v="TORA"/>
    <s v="60├ 70"/>
    <s v="Virola"/>
    <s v="FOD"/>
    <n v="38.197186342054884"/>
    <n v="50"/>
    <x v="1"/>
    <s v="Inferior"/>
    <s v="Não"/>
    <x v="0"/>
    <n v="6.023735864581724E-4"/>
    <n v="8.0115686998936918E-3"/>
  </r>
  <r>
    <n v="1"/>
    <x v="1"/>
    <n v="91"/>
    <n v="3135"/>
    <x v="26"/>
    <x v="26"/>
    <n v="170"/>
    <x v="12"/>
    <n v="18"/>
    <x v="12"/>
    <n v="2.8977340488741388"/>
    <n v="1"/>
    <n v="365129.4"/>
    <n v="9703015.8000000007"/>
    <x v="4"/>
    <s v="TORA"/>
    <s v="50├ 60"/>
    <s v="Couratari"/>
    <s v="FOD"/>
    <n v="38.833806114422465"/>
    <n v="50"/>
    <x v="1"/>
    <s v="Inferior"/>
    <s v="Não"/>
    <x v="1"/>
    <n v="4.0238065478553035E-4"/>
    <n v="5.069996250297683E-3"/>
  </r>
  <r>
    <n v="1"/>
    <x v="1"/>
    <n v="91"/>
    <n v="3136"/>
    <x v="14"/>
    <x v="14"/>
    <n v="130"/>
    <x v="0"/>
    <n v="13"/>
    <x v="0"/>
    <n v="1.2238219349051291"/>
    <n v="1"/>
    <n v="365127.09999999899"/>
    <n v="9703011.3000000007"/>
    <x v="0"/>
    <s v="TORETE"/>
    <s v="40├ 50"/>
    <s v="Hymenolobium"/>
    <s v="FOD"/>
    <n v="41.38028520389279"/>
    <n v="51.38028520389279"/>
    <x v="0"/>
    <s v="Inferior"/>
    <s v="Não"/>
    <x v="1"/>
    <n v="2.3530218221022364E-4"/>
    <n v="2.1412498581130346E-3"/>
  </r>
  <r>
    <n v="1"/>
    <x v="1"/>
    <n v="91"/>
    <n v="3137"/>
    <x v="19"/>
    <x v="19"/>
    <n v="204"/>
    <x v="138"/>
    <n v="15"/>
    <x v="138"/>
    <n v="3.4772808586489661"/>
    <n v="2"/>
    <n v="365127.4"/>
    <n v="9702996.8000000007"/>
    <x v="4"/>
    <s v="TORA"/>
    <s v="60├ 70"/>
    <s v="Piptadenia"/>
    <s v="FOD"/>
    <n v="39.788735772973837"/>
    <n v="50"/>
    <x v="1"/>
    <s v="Inferior"/>
    <s v="Não"/>
    <x v="1"/>
    <n v="5.7942814289116363E-4"/>
    <n v="6.0839955003572184E-3"/>
  </r>
  <r>
    <n v="1"/>
    <x v="1"/>
    <n v="91"/>
    <n v="3138"/>
    <x v="10"/>
    <x v="10"/>
    <n v="217"/>
    <x v="211"/>
    <n v="22"/>
    <x v="211"/>
    <n v="5.7707242787457798"/>
    <n v="1"/>
    <n v="365147.299999999"/>
    <n v="9702987.4000000004"/>
    <x v="4"/>
    <s v="TORA"/>
    <s v="60├ 70"/>
    <s v="Astronium"/>
    <s v="FOD"/>
    <n v="40.107045659157627"/>
    <n v="50.107045659157627"/>
    <x v="1"/>
    <s v="Inferior"/>
    <s v="Não"/>
    <x v="1"/>
    <n v="6.5562984959155154E-4"/>
    <n v="1.0096699683709891E-2"/>
  </r>
  <r>
    <n v="1"/>
    <x v="1"/>
    <n v="92"/>
    <n v="3139"/>
    <x v="5"/>
    <x v="5"/>
    <n v="320"/>
    <x v="57"/>
    <n v="17"/>
    <x v="57"/>
    <n v="9.6969923727030007"/>
    <n v="1"/>
    <n v="365159.799999999"/>
    <n v="9702972.9000000004"/>
    <x v="4"/>
    <s v="TORA"/>
    <s v="100├ 110"/>
    <s v="Tachigali"/>
    <s v="FOD"/>
    <n v="39.152116000606256"/>
    <n v="50"/>
    <x v="1"/>
    <s v="Inferior"/>
    <s v="Não"/>
    <x v="1"/>
    <n v="1.4257362993092843E-3"/>
    <n v="1.6966261961780481E-2"/>
  </r>
  <r>
    <n v="1"/>
    <x v="1"/>
    <n v="92"/>
    <n v="3140"/>
    <x v="47"/>
    <x v="47"/>
    <n v="232"/>
    <x v="69"/>
    <n v="18"/>
    <x v="69"/>
    <n v="5.3968040638962504"/>
    <n v="1"/>
    <n v="365186"/>
    <n v="9702960.5"/>
    <x v="1"/>
    <s v="TORA"/>
    <s v="70├ 80"/>
    <s v="Brosimum"/>
    <s v="FOD"/>
    <n v="41.38028520389279"/>
    <n v="51.38028520389279"/>
    <x v="1"/>
    <s v="Inferior"/>
    <s v="Não"/>
    <x v="0"/>
    <n v="7.4940264232444247E-4"/>
    <n v="9.4424732932879736E-3"/>
  </r>
  <r>
    <n v="1"/>
    <x v="1"/>
    <n v="92"/>
    <n v="3141"/>
    <x v="82"/>
    <x v="82"/>
    <n v="425"/>
    <x v="187"/>
    <n v="17"/>
    <x v="187"/>
    <n v="17.104680149604288"/>
    <n v="2"/>
    <n v="365194.2"/>
    <n v="9702969.9000000004"/>
    <x v="4"/>
    <s v="TORA"/>
    <s v="130├ 140"/>
    <s v="Caryocar"/>
    <s v="FOD"/>
    <n v="41.38028520389279"/>
    <n v="51.38028520389279"/>
    <x v="1"/>
    <s v="Inferior"/>
    <s v="Não"/>
    <x v="1"/>
    <n v="2.5148790924095646E-3"/>
    <n v="2.9927061199673814E-2"/>
  </r>
  <r>
    <n v="1"/>
    <x v="1"/>
    <n v="92"/>
    <n v="3142"/>
    <x v="15"/>
    <x v="15"/>
    <n v="212"/>
    <x v="49"/>
    <n v="18"/>
    <x v="49"/>
    <n v="4.5064276502629497"/>
    <n v="1"/>
    <n v="365195.2"/>
    <n v="9702978.1999999899"/>
    <x v="1"/>
    <s v="TORA"/>
    <s v="60├ 70"/>
    <s v="Lecythis"/>
    <s v="FOD"/>
    <n v="38.833806114422465"/>
    <n v="50"/>
    <x v="1"/>
    <s v="Inferior"/>
    <s v="Não"/>
    <x v="1"/>
    <n v="6.2576457261871526E-4"/>
    <n v="7.8846336149958115E-3"/>
  </r>
  <r>
    <n v="1"/>
    <x v="1"/>
    <n v="92"/>
    <n v="3143"/>
    <x v="84"/>
    <x v="84"/>
    <n v="338"/>
    <x v="131"/>
    <n v="20"/>
    <x v="131"/>
    <n v="12.727748123013344"/>
    <n v="1"/>
    <n v="365202.299999999"/>
    <n v="9703011.4000000004"/>
    <x v="1"/>
    <s v="TORA"/>
    <s v="100├ 110"/>
    <s v="Didymopanax"/>
    <s v="FOD"/>
    <n v="46.791553269017228"/>
    <n v="56.791553269017228"/>
    <x v="1"/>
    <s v="Inferior"/>
    <s v="Não"/>
    <x v="0"/>
    <n v="1.5906427517411118E-3"/>
    <n v="2.2268998524375562E-2"/>
  </r>
  <r>
    <n v="1"/>
    <x v="1"/>
    <n v="92"/>
    <n v="3144"/>
    <x v="14"/>
    <x v="14"/>
    <n v="400"/>
    <x v="48"/>
    <n v="24"/>
    <x v="48"/>
    <n v="21.390424351550731"/>
    <n v="1"/>
    <n v="365227.59999999899"/>
    <n v="9703034.6999999899"/>
    <x v="1"/>
    <s v="TORA"/>
    <s v="120├ 130"/>
    <s v="Hymenolobium"/>
    <s v="FOD"/>
    <n v="41.38028520389279"/>
    <n v="51.38028520389279"/>
    <x v="1"/>
    <s v="Inferior"/>
    <s v="Não"/>
    <x v="1"/>
    <n v="2.2277129676707558E-3"/>
    <n v="3.7425577856868696E-2"/>
  </r>
  <r>
    <n v="1"/>
    <x v="1"/>
    <n v="92"/>
    <n v="3145"/>
    <x v="5"/>
    <x v="5"/>
    <n v="317"/>
    <x v="299"/>
    <n v="16"/>
    <x v="299"/>
    <n v="8.956259802762423"/>
    <n v="1"/>
    <n v="365225.9"/>
    <n v="9703052.1999999899"/>
    <x v="4"/>
    <s v="TORA"/>
    <s v="100├ 110"/>
    <s v="Tachigali"/>
    <s v="FOD"/>
    <n v="39.152116000606256"/>
    <n v="50"/>
    <x v="1"/>
    <s v="Inferior"/>
    <s v="Não"/>
    <x v="1"/>
    <n v="1.3991290525516664E-3"/>
    <n v="1.5670245388578662E-2"/>
  </r>
  <r>
    <n v="1"/>
    <x v="1"/>
    <n v="92"/>
    <n v="3146"/>
    <x v="23"/>
    <x v="23"/>
    <n v="200"/>
    <x v="14"/>
    <n v="14"/>
    <x v="14"/>
    <n v="3.1194368846011482"/>
    <n v="2"/>
    <n v="365214.59999999899"/>
    <n v="9703063"/>
    <x v="1"/>
    <s v="TORA"/>
    <s v="60├ 70"/>
    <s v="Parkia"/>
    <s v="FOD"/>
    <n v="40.107045659157627"/>
    <n v="50.107045659157627"/>
    <x v="1"/>
    <s v="Inferior"/>
    <s v="Não"/>
    <x v="1"/>
    <n v="5.5692824191768894E-4"/>
    <n v="5.4578967707933513E-3"/>
  </r>
  <r>
    <n v="1"/>
    <x v="1"/>
    <n v="92"/>
    <n v="3147"/>
    <x v="72"/>
    <x v="72"/>
    <n v="154"/>
    <x v="111"/>
    <n v="11"/>
    <x v="111"/>
    <n v="1.4531896726914448"/>
    <n v="1"/>
    <n v="365250.799999999"/>
    <n v="9703080.1999999899"/>
    <x v="0"/>
    <s v="TORETE"/>
    <s v="40├ 50"/>
    <s v="Goupia"/>
    <s v="FOD"/>
    <n v="40.107045659157627"/>
    <n v="50.107045659157627"/>
    <x v="0"/>
    <s v="Inferior"/>
    <s v="Não"/>
    <x v="1"/>
    <n v="3.3020275463299778E-4"/>
    <n v="2.5425612106740828E-3"/>
  </r>
  <r>
    <n v="1"/>
    <x v="1"/>
    <n v="92"/>
    <n v="3148"/>
    <x v="39"/>
    <x v="39"/>
    <n v="400"/>
    <x v="48"/>
    <n v="22"/>
    <x v="48"/>
    <n v="19.607888988921502"/>
    <n v="1"/>
    <n v="365268.4"/>
    <n v="9703114"/>
    <x v="3"/>
    <s v="TORA"/>
    <s v="120├ 130"/>
    <s v="Bertholletia"/>
    <s v="FOD"/>
    <n v="41.38028520389279"/>
    <n v="51.38028520389279"/>
    <x v="1"/>
    <s v="Inferior"/>
    <s v="Protegida"/>
    <x v="0"/>
    <n v="2.2277129676707558E-3"/>
    <n v="3.4306779702129635E-2"/>
  </r>
  <r>
    <n v="1"/>
    <x v="1"/>
    <n v="92"/>
    <n v="3149"/>
    <x v="82"/>
    <x v="82"/>
    <n v="215"/>
    <x v="18"/>
    <n v="17"/>
    <x v="18"/>
    <n v="4.3773776604316037"/>
    <n v="1"/>
    <n v="365242"/>
    <n v="9703132.9000000004"/>
    <x v="4"/>
    <s v="TORA"/>
    <s v="60├ 70"/>
    <s v="Caryocar"/>
    <s v="FOD"/>
    <n v="41.38028520389279"/>
    <n v="51.38028520389279"/>
    <x v="1"/>
    <s v="Inferior"/>
    <s v="Não"/>
    <x v="1"/>
    <n v="6.436001995661295E-4"/>
    <n v="7.6588423748369409E-3"/>
  </r>
  <r>
    <n v="1"/>
    <x v="1"/>
    <n v="92"/>
    <n v="3150"/>
    <x v="24"/>
    <x v="24"/>
    <n v="135"/>
    <x v="25"/>
    <n v="15"/>
    <x v="25"/>
    <n v="1.5228143898711408"/>
    <n v="1"/>
    <n v="365246.59999999899"/>
    <n v="9703141.8000000007"/>
    <x v="0"/>
    <s v="TORETE"/>
    <s v="40├ 50"/>
    <s v="Virola"/>
    <s v="FOD"/>
    <n v="38.197186342054884"/>
    <n v="50"/>
    <x v="0"/>
    <s v="Inferior"/>
    <s v="Não"/>
    <x v="0"/>
    <n v="2.53750430223747E-4"/>
    <n v="2.6643795173493436E-3"/>
  </r>
  <r>
    <n v="1"/>
    <x v="1"/>
    <n v="92"/>
    <n v="3151"/>
    <x v="19"/>
    <x v="19"/>
    <n v="213"/>
    <x v="151"/>
    <n v="13"/>
    <x v="151"/>
    <n v="3.2854187789769709"/>
    <n v="1"/>
    <n v="365278.299999999"/>
    <n v="9703126.9000000004"/>
    <x v="4"/>
    <s v="TORA"/>
    <s v="60├ 70"/>
    <s v="Piptadenia"/>
    <s v="FOD"/>
    <n v="39.788735772973837"/>
    <n v="50"/>
    <x v="1"/>
    <s v="Inferior"/>
    <s v="Não"/>
    <x v="1"/>
    <n v="6.3168193518909092E-4"/>
    <n v="5.7483056102207268E-3"/>
  </r>
  <r>
    <n v="1"/>
    <x v="1"/>
    <n v="92"/>
    <n v="3152"/>
    <x v="34"/>
    <x v="34"/>
    <n v="400"/>
    <x v="48"/>
    <n v="13"/>
    <x v="48"/>
    <n v="11.58647985708998"/>
    <n v="1"/>
    <n v="365277.5"/>
    <n v="9703136.0999999903"/>
    <x v="1"/>
    <s v="TORA"/>
    <s v="120├ 130"/>
    <s v="Lecythis"/>
    <s v="FOD"/>
    <n v="40.743665431525208"/>
    <n v="50.743665431525208"/>
    <x v="1"/>
    <s v="Inferior"/>
    <s v="Não"/>
    <x v="1"/>
    <n v="2.2277129676707558E-3"/>
    <n v="2.0272188005803878E-2"/>
  </r>
  <r>
    <n v="1"/>
    <x v="1"/>
    <n v="92"/>
    <n v="3153"/>
    <x v="26"/>
    <x v="26"/>
    <n v="205"/>
    <x v="162"/>
    <n v="20"/>
    <x v="162"/>
    <n v="4.6819405384058319"/>
    <n v="1"/>
    <n v="365283.9"/>
    <n v="9703146.3000000007"/>
    <x v="4"/>
    <s v="TORA"/>
    <s v="60├ 70"/>
    <s v="Couratari"/>
    <s v="FOD"/>
    <n v="38.833806114422465"/>
    <n v="50"/>
    <x v="1"/>
    <s v="Inferior"/>
    <s v="Não"/>
    <x v="1"/>
    <n v="5.8512273416477215E-4"/>
    <n v="8.1917182783068105E-3"/>
  </r>
  <r>
    <n v="1"/>
    <x v="1"/>
    <n v="92"/>
    <n v="3154"/>
    <x v="19"/>
    <x v="19"/>
    <n v="300"/>
    <x v="9"/>
    <n v="16"/>
    <x v="9"/>
    <n v="8.0214091318315237"/>
    <n v="1"/>
    <n v="365296.9"/>
    <n v="9703173.4000000004"/>
    <x v="4"/>
    <s v="TORA"/>
    <s v="90├ 100"/>
    <s v="Piptadenia"/>
    <s v="FOD"/>
    <n v="39.788735772973837"/>
    <n v="50"/>
    <x v="1"/>
    <s v="Inferior"/>
    <s v="Não"/>
    <x v="1"/>
    <n v="1.2530885443148001E-3"/>
    <n v="1.4034591696325762E-2"/>
  </r>
  <r>
    <n v="1"/>
    <x v="1"/>
    <n v="92"/>
    <n v="3155"/>
    <x v="72"/>
    <x v="72"/>
    <n v="337"/>
    <x v="252"/>
    <n v="17"/>
    <x v="252"/>
    <n v="10.75466530054206"/>
    <n v="1"/>
    <n v="365303.9"/>
    <n v="9703197.6999999899"/>
    <x v="4"/>
    <s v="TORA"/>
    <s v="100├ 110"/>
    <s v="Goupia"/>
    <s v="FOD"/>
    <n v="40.107045659157627"/>
    <n v="50.107045659157627"/>
    <x v="1"/>
    <s v="Inferior"/>
    <s v="Não"/>
    <x v="1"/>
    <n v="1.5812445876587508E-3"/>
    <n v="1.8816810593139131E-2"/>
  </r>
  <r>
    <n v="1"/>
    <x v="1"/>
    <n v="92"/>
    <n v="3156"/>
    <x v="15"/>
    <x v="15"/>
    <n v="320"/>
    <x v="57"/>
    <n v="22"/>
    <x v="57"/>
    <n v="12.549048952909766"/>
    <n v="1"/>
    <n v="365308.4"/>
    <n v="9703243.0999999903"/>
    <x v="1"/>
    <s v="TORA"/>
    <s v="100├ 110"/>
    <s v="Lecythis"/>
    <s v="FOD"/>
    <n v="38.833806114422465"/>
    <n v="50"/>
    <x v="1"/>
    <s v="Inferior"/>
    <s v="Não"/>
    <x v="1"/>
    <n v="1.4257362993092843E-3"/>
    <n v="2.1956339009362977E-2"/>
  </r>
  <r>
    <n v="1"/>
    <x v="1"/>
    <n v="92"/>
    <n v="3157"/>
    <x v="46"/>
    <x v="46"/>
    <n v="185"/>
    <x v="174"/>
    <n v="16"/>
    <x v="174"/>
    <n v="3.0503636392992655"/>
    <n v="1"/>
    <n v="365331.5"/>
    <n v="9703287.4000000004"/>
    <x v="1"/>
    <s v="TORA"/>
    <s v="50├ 60"/>
    <s v="Aspidosperma"/>
    <s v="FOD"/>
    <n v="41.38028520389279"/>
    <n v="51.38028520389279"/>
    <x v="1"/>
    <s v="Inferior"/>
    <s v="Não"/>
    <x v="0"/>
    <n v="4.7652172699082262E-4"/>
    <n v="5.3370433422972128E-3"/>
  </r>
  <r>
    <n v="1"/>
    <x v="1"/>
    <n v="92"/>
    <n v="3158"/>
    <x v="42"/>
    <x v="42"/>
    <n v="247"/>
    <x v="74"/>
    <n v="17"/>
    <x v="74"/>
    <n v="5.7773809342405968"/>
    <n v="1"/>
    <n v="365334.2"/>
    <n v="9703288.3000000007"/>
    <x v="1"/>
    <s v="TORA"/>
    <s v="70├ 80"/>
    <s v="Anacardium"/>
    <s v="FOD"/>
    <n v="57.295779513082323"/>
    <n v="67.295779513082323"/>
    <x v="1"/>
    <s v="Inferior"/>
    <s v="Não"/>
    <x v="0"/>
    <n v="8.4944087777890709E-4"/>
    <n v="1.0108346445568994E-2"/>
  </r>
  <r>
    <n v="1"/>
    <x v="1"/>
    <n v="92"/>
    <n v="3159"/>
    <x v="11"/>
    <x v="11"/>
    <n v="227"/>
    <x v="27"/>
    <n v="14"/>
    <x v="27"/>
    <n v="4.0185365806653142"/>
    <n v="2"/>
    <n v="365348.7"/>
    <n v="9703281.5"/>
    <x v="1"/>
    <s v="TORA"/>
    <s v="70├ 80"/>
    <s v="Bowdichia"/>
    <s v="FOD"/>
    <n v="48.383102699936181"/>
    <n v="58.383102699936181"/>
    <x v="1"/>
    <s v="Inferior"/>
    <s v="Não"/>
    <x v="0"/>
    <n v="7.1744888444441493E-4"/>
    <n v="7.0309990675552657E-3"/>
  </r>
  <r>
    <n v="1"/>
    <x v="1"/>
    <n v="92"/>
    <n v="3160"/>
    <x v="26"/>
    <x v="26"/>
    <n v="293"/>
    <x v="266"/>
    <n v="24"/>
    <x v="266"/>
    <n v="11.477165875976743"/>
    <n v="1"/>
    <n v="365353.5"/>
    <n v="9703312.4000000004"/>
    <x v="4"/>
    <s v="TORA"/>
    <s v="90├ 100"/>
    <s v="Couratari"/>
    <s v="FOD"/>
    <n v="38.833806114422465"/>
    <n v="50"/>
    <x v="1"/>
    <s v="Inferior"/>
    <s v="Não"/>
    <x v="1"/>
    <n v="1.1952933160097922E-3"/>
    <n v="2.0080927708964507E-2"/>
  </r>
  <r>
    <n v="1"/>
    <x v="1"/>
    <n v="92"/>
    <n v="3161"/>
    <x v="84"/>
    <x v="84"/>
    <n v="242"/>
    <x v="154"/>
    <n v="20"/>
    <x v="154"/>
    <n v="6.5245250610636321"/>
    <n v="1"/>
    <n v="365349"/>
    <n v="9703314.5"/>
    <x v="1"/>
    <s v="TORA"/>
    <s v="70├ 80"/>
    <s v="Didymopanax"/>
    <s v="FOD"/>
    <n v="46.791553269017228"/>
    <n v="56.791553269017228"/>
    <x v="1"/>
    <s v="Inferior"/>
    <s v="Não"/>
    <x v="0"/>
    <n v="8.1539863899168861E-4"/>
    <n v="1.141558094588364E-2"/>
  </r>
  <r>
    <n v="1"/>
    <x v="1"/>
    <n v="92"/>
    <n v="3162"/>
    <x v="28"/>
    <x v="28"/>
    <n v="400"/>
    <x v="48"/>
    <n v="22"/>
    <x v="48"/>
    <n v="19.607888988921502"/>
    <n v="1"/>
    <n v="365360.799999999"/>
    <n v="9703317.6999999899"/>
    <x v="1"/>
    <s v="TORA"/>
    <s v="120├ 130"/>
    <s v="Protium"/>
    <s v="FOD"/>
    <n v="39.788735772973837"/>
    <n v="50"/>
    <x v="1"/>
    <s v="Inferior"/>
    <s v="Não"/>
    <x v="0"/>
    <n v="2.2277129676707558E-3"/>
    <n v="3.4306779702129635E-2"/>
  </r>
  <r>
    <n v="1"/>
    <x v="1"/>
    <n v="92"/>
    <n v="3163"/>
    <x v="84"/>
    <x v="84"/>
    <n v="230"/>
    <x v="40"/>
    <n v="18"/>
    <x v="40"/>
    <n v="5.3041567884235965"/>
    <n v="1"/>
    <n v="365384.299999999"/>
    <n v="9703330"/>
    <x v="1"/>
    <s v="TORA"/>
    <s v="70├ 80"/>
    <s v="Didymopanax"/>
    <s v="FOD"/>
    <n v="46.791553269017228"/>
    <n v="56.791553269017228"/>
    <x v="1"/>
    <s v="Inferior"/>
    <s v="Não"/>
    <x v="0"/>
    <n v="7.3653759993614395E-4"/>
    <n v="9.2803737591954111E-3"/>
  </r>
  <r>
    <n v="1"/>
    <x v="1"/>
    <n v="92"/>
    <n v="3164"/>
    <x v="5"/>
    <x v="5"/>
    <n v="273"/>
    <x v="62"/>
    <n v="14"/>
    <x v="62"/>
    <n v="5.8122127893109754"/>
    <n v="2"/>
    <n v="365389.09999999899"/>
    <n v="9703375.1999999899"/>
    <x v="4"/>
    <s v="TORA"/>
    <s v="80├ 90"/>
    <s v="Tachigali"/>
    <s v="FOD"/>
    <n v="39.152116000606256"/>
    <n v="50"/>
    <x v="1"/>
    <s v="Inferior"/>
    <s v="Não"/>
    <x v="1"/>
    <n v="1.0376826235470862E-3"/>
    <n v="1.0169289710761444E-2"/>
  </r>
  <r>
    <n v="1"/>
    <x v="1"/>
    <n v="92"/>
    <n v="3165"/>
    <x v="72"/>
    <x v="72"/>
    <n v="315"/>
    <x v="133"/>
    <n v="14"/>
    <x v="133"/>
    <n v="7.7381531218637241"/>
    <n v="1"/>
    <n v="365456.299999999"/>
    <n v="9703531.1999999899"/>
    <x v="4"/>
    <s v="TORA"/>
    <s v="100├ 110"/>
    <s v="Goupia"/>
    <s v="FOD"/>
    <n v="40.107045659157627"/>
    <n v="50.107045659157627"/>
    <x v="1"/>
    <s v="Inferior"/>
    <s v="Não"/>
    <x v="1"/>
    <n v="1.3815301201070673E-3"/>
    <n v="1.3538995177049259E-2"/>
  </r>
  <r>
    <n v="1"/>
    <x v="1"/>
    <n v="92"/>
    <n v="3166"/>
    <x v="39"/>
    <x v="39"/>
    <n v="468"/>
    <x v="172"/>
    <n v="23"/>
    <x v="172"/>
    <n v="28.061295565886226"/>
    <n v="1"/>
    <n v="365486.799999999"/>
    <n v="9703528.5999999903"/>
    <x v="3"/>
    <s v="TORA"/>
    <s v="140├ 150"/>
    <s v="Bertholletia"/>
    <s v="FOD"/>
    <n v="41.38028520389279"/>
    <n v="51.38028520389279"/>
    <x v="1"/>
    <s v="Inferior"/>
    <s v="Protegida"/>
    <x v="0"/>
    <n v="3.0495162814444987E-3"/>
    <n v="4.9097212131256424E-2"/>
  </r>
  <r>
    <n v="1"/>
    <x v="1"/>
    <n v="92"/>
    <n v="3167"/>
    <x v="63"/>
    <x v="63"/>
    <n v="170"/>
    <x v="12"/>
    <n v="14"/>
    <x v="12"/>
    <n v="2.2537931491243302"/>
    <n v="2"/>
    <n v="365493.799999999"/>
    <n v="9703566.5999999903"/>
    <x v="1"/>
    <s v="TORA"/>
    <s v="50├ 60"/>
    <s v="Ocotea"/>
    <s v="FOD"/>
    <n v="39.470425886790046"/>
    <n v="50"/>
    <x v="1"/>
    <s v="Inferior"/>
    <s v="Não"/>
    <x v="1"/>
    <n v="4.0238065478553035E-4"/>
    <n v="3.9433304168981975E-3"/>
  </r>
  <r>
    <n v="1"/>
    <x v="1"/>
    <n v="92"/>
    <n v="3168"/>
    <x v="19"/>
    <x v="19"/>
    <n v="173"/>
    <x v="100"/>
    <n v="13"/>
    <x v="100"/>
    <n v="2.1673234727677877"/>
    <n v="1"/>
    <n v="365504.799999999"/>
    <n v="9703572.4000000004"/>
    <x v="4"/>
    <s v="TORA"/>
    <s v="50├ 60"/>
    <s v="Piptadenia"/>
    <s v="FOD"/>
    <n v="39.788735772973837"/>
    <n v="50"/>
    <x v="1"/>
    <s v="Inferior"/>
    <s v="Não"/>
    <x v="1"/>
    <n v="4.1670763380886292E-4"/>
    <n v="3.792039467660652E-3"/>
  </r>
  <r>
    <n v="1"/>
    <x v="1"/>
    <n v="92"/>
    <n v="3169"/>
    <x v="58"/>
    <x v="58"/>
    <n v="187"/>
    <x v="63"/>
    <n v="18"/>
    <x v="63"/>
    <n v="3.5062581991377066"/>
    <n v="1"/>
    <n v="365489.09999999899"/>
    <n v="9703594.1999999899"/>
    <x v="1"/>
    <s v="TORA"/>
    <s v="50├ 60"/>
    <s v="Eschweilera"/>
    <s v="FOD"/>
    <n v="41.38028520389279"/>
    <n v="51.38028520389279"/>
    <x v="1"/>
    <s v="Inferior"/>
    <s v="Não"/>
    <x v="0"/>
    <n v="4.8688059229049158E-4"/>
    <n v="6.1346954628601937E-3"/>
  </r>
  <r>
    <n v="1"/>
    <x v="1"/>
    <n v="92"/>
    <n v="3170"/>
    <x v="1"/>
    <x v="1"/>
    <n v="170"/>
    <x v="12"/>
    <n v="16"/>
    <x v="12"/>
    <n v="2.5757635989992345"/>
    <n v="1"/>
    <n v="365509.5"/>
    <n v="9703592.3000000007"/>
    <x v="1"/>
    <s v="TORA"/>
    <s v="50├ 60"/>
    <s v="Pouteria"/>
    <s v="FOD"/>
    <n v="39.788735772973837"/>
    <n v="50"/>
    <x v="1"/>
    <s v="Inferior"/>
    <s v="Não"/>
    <x v="0"/>
    <n v="4.0238065478553035E-4"/>
    <n v="4.5066633335979402E-3"/>
  </r>
  <r>
    <n v="1"/>
    <x v="1"/>
    <n v="92"/>
    <n v="3171"/>
    <x v="5"/>
    <x v="5"/>
    <n v="311"/>
    <x v="33"/>
    <n v="18"/>
    <x v="33"/>
    <n v="9.6979839079984611"/>
    <n v="1"/>
    <n v="365531.09999999899"/>
    <n v="9703623"/>
    <x v="4"/>
    <s v="TORA"/>
    <s v="90├ 100"/>
    <s v="Tachigali"/>
    <s v="FOD"/>
    <n v="39.152116000606256"/>
    <n v="50"/>
    <x v="1"/>
    <s v="Inferior"/>
    <s v="Não"/>
    <x v="1"/>
    <n v="1.3466664121630201E-3"/>
    <n v="1.6967996793254052E-2"/>
  </r>
  <r>
    <n v="1"/>
    <x v="1"/>
    <n v="92"/>
    <n v="3172"/>
    <x v="1"/>
    <x v="1"/>
    <n v="170"/>
    <x v="12"/>
    <n v="15"/>
    <x v="12"/>
    <n v="2.4147783740617825"/>
    <n v="1"/>
    <n v="365528"/>
    <n v="9703627.8000000007"/>
    <x v="1"/>
    <s v="TORA"/>
    <s v="50├ 60"/>
    <s v="Pouteria"/>
    <s v="FOD"/>
    <n v="39.788735772973837"/>
    <n v="50"/>
    <x v="1"/>
    <s v="Inferior"/>
    <s v="Não"/>
    <x v="0"/>
    <n v="4.0238065478553035E-4"/>
    <n v="4.2249968752480693E-3"/>
  </r>
  <r>
    <n v="1"/>
    <x v="1"/>
    <n v="92"/>
    <n v="3173"/>
    <x v="82"/>
    <x v="82"/>
    <n v="287"/>
    <x v="78"/>
    <n v="15"/>
    <x v="78"/>
    <n v="6.8824525914565715"/>
    <n v="1"/>
    <n v="365512.59999999899"/>
    <n v="9703635"/>
    <x v="4"/>
    <s v="TORA"/>
    <s v="90├ 100"/>
    <s v="Caryocar"/>
    <s v="FOD"/>
    <n v="41.38028520389279"/>
    <n v="51.38028520389279"/>
    <x v="1"/>
    <s v="Inferior"/>
    <s v="Não"/>
    <x v="1"/>
    <n v="1.1468405589629533E-3"/>
    <n v="1.2041825869111008E-2"/>
  </r>
  <r>
    <n v="1"/>
    <x v="1"/>
    <n v="92"/>
    <n v="3174"/>
    <x v="26"/>
    <x v="26"/>
    <n v="200"/>
    <x v="14"/>
    <n v="22"/>
    <x v="14"/>
    <n v="4.9019722472303755"/>
    <n v="1"/>
    <n v="365533.799999999"/>
    <n v="9703669.1999999899"/>
    <x v="4"/>
    <s v="TORA"/>
    <s v="60├ 70"/>
    <s v="Couratari"/>
    <s v="FOD"/>
    <n v="38.833806114422465"/>
    <n v="50"/>
    <x v="1"/>
    <s v="Inferior"/>
    <s v="Não"/>
    <x v="1"/>
    <n v="5.5692824191768894E-4"/>
    <n v="8.5766949255324087E-3"/>
  </r>
  <r>
    <n v="1"/>
    <x v="1"/>
    <n v="92"/>
    <n v="3175"/>
    <x v="58"/>
    <x v="58"/>
    <n v="201"/>
    <x v="203"/>
    <n v="14"/>
    <x v="203"/>
    <n v="3.1507092393692755"/>
    <n v="1"/>
    <n v="365532"/>
    <n v="9703672.3000000007"/>
    <x v="1"/>
    <s v="TORA"/>
    <s v="60├ 70"/>
    <s v="Eschweilera"/>
    <s v="FOD"/>
    <n v="41.38028520389279"/>
    <n v="51.38028520389279"/>
    <x v="1"/>
    <s v="Inferior"/>
    <s v="Não"/>
    <x v="0"/>
    <n v="5.6251144754291399E-4"/>
    <n v="5.5126121859205559E-3"/>
  </r>
  <r>
    <n v="1"/>
    <x v="1"/>
    <n v="92"/>
    <n v="3176"/>
    <x v="41"/>
    <x v="41"/>
    <n v="207"/>
    <x v="132"/>
    <n v="16"/>
    <x v="132"/>
    <n v="3.8189928876649892"/>
    <n v="1"/>
    <n v="365538.9"/>
    <n v="9703674.5999999903"/>
    <x v="1"/>
    <s v="TORA"/>
    <s v="60├ 70"/>
    <s v="Qualea"/>
    <s v="FOD"/>
    <n v="40.107045659157627"/>
    <n v="50.107045659157627"/>
    <x v="1"/>
    <s v="Inferior"/>
    <s v="Não"/>
    <x v="0"/>
    <n v="5.9659545594827642E-4"/>
    <n v="6.6818691066206958E-3"/>
  </r>
  <r>
    <n v="1"/>
    <x v="1"/>
    <n v="92"/>
    <n v="3177"/>
    <x v="72"/>
    <x v="72"/>
    <n v="168"/>
    <x v="45"/>
    <n v="13"/>
    <x v="45"/>
    <n v="2.0438550467906724"/>
    <n v="1"/>
    <n v="365546.59999999899"/>
    <n v="9703674.3000000007"/>
    <x v="4"/>
    <s v="TORA"/>
    <s v="50├ 60"/>
    <s v="Goupia"/>
    <s v="FOD"/>
    <n v="40.107045659157627"/>
    <n v="50.107045659157627"/>
    <x v="1"/>
    <s v="Inferior"/>
    <s v="Não"/>
    <x v="1"/>
    <n v="3.9296856749712139E-4"/>
    <n v="3.5760139642238044E-3"/>
  </r>
  <r>
    <n v="1"/>
    <x v="1"/>
    <n v="92"/>
    <n v="3178"/>
    <x v="26"/>
    <x v="26"/>
    <n v="293"/>
    <x v="266"/>
    <n v="23"/>
    <x v="266"/>
    <n v="10.998950631144378"/>
    <n v="1"/>
    <n v="365579.59999999899"/>
    <n v="9703716.0999999903"/>
    <x v="4"/>
    <s v="TORA"/>
    <s v="90├ 100"/>
    <s v="Couratari"/>
    <s v="FOD"/>
    <n v="38.833806114422465"/>
    <n v="50"/>
    <x v="1"/>
    <s v="Inferior"/>
    <s v="Não"/>
    <x v="1"/>
    <n v="1.1952933160097922E-3"/>
    <n v="1.9244222387757651E-2"/>
  </r>
  <r>
    <n v="1"/>
    <x v="1"/>
    <n v="92"/>
    <n v="3179"/>
    <x v="35"/>
    <x v="35"/>
    <n v="415"/>
    <x v="123"/>
    <n v="15"/>
    <x v="123"/>
    <n v="14.390491538850879"/>
    <n v="1"/>
    <n v="365561.09999999899"/>
    <n v="9703728.1999999899"/>
    <x v="1"/>
    <s v="TORA"/>
    <s v="130├ 140"/>
    <s v="Erisma"/>
    <s v="FOD"/>
    <n v="41.38028520389279"/>
    <n v="51.38028520389279"/>
    <x v="1"/>
    <s v="Inferior"/>
    <s v="Não"/>
    <x v="1"/>
    <n v="2.3979241616068499E-3"/>
    <n v="2.5178203696871924E-2"/>
  </r>
  <r>
    <n v="1"/>
    <x v="1"/>
    <n v="92"/>
    <n v="3180"/>
    <x v="47"/>
    <x v="47"/>
    <n v="194"/>
    <x v="61"/>
    <n v="18"/>
    <x v="61"/>
    <n v="3.7736719260701403"/>
    <n v="2"/>
    <n v="365561.59999999899"/>
    <n v="9703733.5"/>
    <x v="1"/>
    <s v="TORA"/>
    <s v="60├ 70"/>
    <s v="Brosimum"/>
    <s v="FOD"/>
    <n v="41.38028520389279"/>
    <n v="51.38028520389279"/>
    <x v="1"/>
    <s v="Inferior"/>
    <s v="Não"/>
    <x v="0"/>
    <n v="5.240137828203535E-4"/>
    <n v="6.6025736635364545E-3"/>
  </r>
  <r>
    <n v="1"/>
    <x v="1"/>
    <n v="92"/>
    <n v="3181"/>
    <x v="5"/>
    <x v="5"/>
    <n v="390"/>
    <x v="130"/>
    <n v="17"/>
    <x v="130"/>
    <n v="14.403442772344981"/>
    <n v="1"/>
    <n v="365571.7"/>
    <n v="9703737.5999999903"/>
    <x v="4"/>
    <s v="TORA"/>
    <s v="120├ 130"/>
    <s v="Tachigali"/>
    <s v="FOD"/>
    <n v="39.152116000606256"/>
    <n v="50"/>
    <x v="1"/>
    <s v="Inferior"/>
    <s v="Não"/>
    <x v="1"/>
    <n v="2.1177196398920123E-3"/>
    <n v="2.5200863714714947E-2"/>
  </r>
  <r>
    <n v="1"/>
    <x v="1"/>
    <n v="92"/>
    <n v="3182"/>
    <x v="91"/>
    <x v="91"/>
    <n v="253"/>
    <x v="80"/>
    <n v="22"/>
    <x v="80"/>
    <n v="7.844258539324227"/>
    <n v="1"/>
    <n v="365574.40000000002"/>
    <n v="9703738.5"/>
    <x v="1"/>
    <s v="TORA"/>
    <s v="80├ 90"/>
    <s v="Clarisia"/>
    <s v="FOD"/>
    <n v="50.929581789406512"/>
    <n v="60.929581789406512"/>
    <x v="1"/>
    <s v="Inferior"/>
    <s v="Não"/>
    <x v="0"/>
    <n v="8.9121049592273379E-4"/>
    <n v="1.3724641637210098E-2"/>
  </r>
  <r>
    <n v="1"/>
    <x v="1"/>
    <n v="92"/>
    <n v="3183"/>
    <x v="5"/>
    <x v="5"/>
    <n v="286"/>
    <x v="30"/>
    <n v="16"/>
    <x v="30"/>
    <n v="7.2902131260810163"/>
    <n v="1"/>
    <n v="365584.299999999"/>
    <n v="9703733.8000000007"/>
    <x v="4"/>
    <s v="TORA"/>
    <s v="90├ 100"/>
    <s v="Tachigali"/>
    <s v="FOD"/>
    <n v="39.152116000606256"/>
    <n v="50"/>
    <x v="1"/>
    <s v="Inferior"/>
    <s v="Não"/>
    <x v="1"/>
    <n v="1.1388625618974824E-3"/>
    <n v="1.2755260693251802E-2"/>
  </r>
  <r>
    <n v="1"/>
    <x v="1"/>
    <n v="92"/>
    <n v="3184"/>
    <x v="53"/>
    <x v="53"/>
    <n v="342"/>
    <x v="51"/>
    <n v="20"/>
    <x v="51"/>
    <n v="13.030779134660314"/>
    <n v="1"/>
    <n v="365583.9"/>
    <n v="9703739.5"/>
    <x v="1"/>
    <s v="TORA"/>
    <s v="100├ 110"/>
    <s v="Enterolobium"/>
    <s v="FOD"/>
    <n v="42.971834634811742"/>
    <n v="52.971834634811742"/>
    <x v="1"/>
    <s v="Inferior"/>
    <s v="Não"/>
    <x v="1"/>
    <n v="1.6285138721915146E-3"/>
    <n v="2.2799194210681203E-2"/>
  </r>
  <r>
    <n v="1"/>
    <x v="1"/>
    <n v="92"/>
    <n v="3185"/>
    <x v="5"/>
    <x v="5"/>
    <n v="200"/>
    <x v="14"/>
    <n v="16"/>
    <x v="14"/>
    <n v="3.565070725258455"/>
    <n v="1"/>
    <n v="365581.7"/>
    <n v="9703746.0999999903"/>
    <x v="4"/>
    <s v="TORA"/>
    <s v="60├ 70"/>
    <s v="Tachigali"/>
    <s v="FOD"/>
    <n v="39.152116000606256"/>
    <n v="50"/>
    <x v="1"/>
    <s v="Inferior"/>
    <s v="Não"/>
    <x v="1"/>
    <n v="5.5692824191768894E-4"/>
    <n v="6.2375963094781156E-3"/>
  </r>
  <r>
    <n v="1"/>
    <x v="1"/>
    <n v="92"/>
    <n v="3186"/>
    <x v="5"/>
    <x v="5"/>
    <n v="210"/>
    <x v="87"/>
    <n v="14"/>
    <x v="87"/>
    <n v="3.4391791652727659"/>
    <n v="1"/>
    <n v="365595.299999999"/>
    <n v="9703739.6999999899"/>
    <x v="4"/>
    <s v="TORA"/>
    <s v="60├ 70"/>
    <s v="Tachigali"/>
    <s v="FOD"/>
    <n v="39.152116000606256"/>
    <n v="50"/>
    <x v="1"/>
    <s v="Inferior"/>
    <s v="Não"/>
    <x v="1"/>
    <n v="6.1401338671425204E-4"/>
    <n v="6.0173311897996698E-3"/>
  </r>
  <r>
    <n v="1"/>
    <x v="1"/>
    <n v="92"/>
    <n v="3187"/>
    <x v="1"/>
    <x v="1"/>
    <n v="187"/>
    <x v="63"/>
    <n v="16"/>
    <x v="63"/>
    <n v="3.1166739547890727"/>
    <n v="1"/>
    <n v="365598.9"/>
    <n v="9703740.1999999899"/>
    <x v="1"/>
    <s v="TORA"/>
    <s v="50├ 60"/>
    <s v="Pouteria"/>
    <s v="FOD"/>
    <n v="39.788735772973837"/>
    <n v="50"/>
    <x v="1"/>
    <s v="Inferior"/>
    <s v="Não"/>
    <x v="0"/>
    <n v="4.8688059229049158E-4"/>
    <n v="5.4530626336535054E-3"/>
  </r>
  <r>
    <n v="1"/>
    <x v="1"/>
    <n v="93"/>
    <n v="3188"/>
    <x v="19"/>
    <x v="19"/>
    <n v="185"/>
    <x v="174"/>
    <n v="15"/>
    <x v="174"/>
    <n v="2.8597159118430615"/>
    <n v="1"/>
    <n v="365589.799999999"/>
    <n v="9703714"/>
    <x v="4"/>
    <s v="TORA"/>
    <s v="50├ 60"/>
    <s v="Piptadenia"/>
    <s v="FOD"/>
    <n v="39.788735772973837"/>
    <n v="50"/>
    <x v="1"/>
    <s v="Inferior"/>
    <s v="Não"/>
    <x v="1"/>
    <n v="4.7652172699082262E-4"/>
    <n v="5.0034781334036375E-3"/>
  </r>
  <r>
    <n v="1"/>
    <x v="1"/>
    <n v="93"/>
    <n v="3189"/>
    <x v="72"/>
    <x v="72"/>
    <n v="135"/>
    <x v="25"/>
    <n v="13"/>
    <x v="25"/>
    <n v="1.3197724712216552"/>
    <n v="1"/>
    <n v="365591.4"/>
    <n v="9703710.5999999903"/>
    <x v="0"/>
    <s v="TORETE"/>
    <s v="40├ 50"/>
    <s v="Goupia"/>
    <s v="FOD"/>
    <n v="40.107045659157627"/>
    <n v="50.107045659157627"/>
    <x v="0"/>
    <s v="Inferior"/>
    <s v="Não"/>
    <x v="1"/>
    <n v="2.53750430223747E-4"/>
    <n v="2.3091289150360974E-3"/>
  </r>
  <r>
    <n v="1"/>
    <x v="1"/>
    <n v="93"/>
    <n v="3190"/>
    <x v="19"/>
    <x v="19"/>
    <n v="243"/>
    <x v="105"/>
    <n v="18"/>
    <x v="105"/>
    <n v="5.9207023478189971"/>
    <n v="1"/>
    <n v="365615.799999999"/>
    <n v="9703696.8000000007"/>
    <x v="4"/>
    <s v="TORA"/>
    <s v="70├ 80"/>
    <s v="Piptadenia"/>
    <s v="FOD"/>
    <n v="39.788735772973837"/>
    <n v="50"/>
    <x v="1"/>
    <s v="Inferior"/>
    <s v="Não"/>
    <x v="1"/>
    <n v="8.2215139392494054E-4"/>
    <n v="1.0359107563454251E-2"/>
  </r>
  <r>
    <n v="1"/>
    <x v="1"/>
    <n v="93"/>
    <n v="3191"/>
    <x v="89"/>
    <x v="89"/>
    <n v="412"/>
    <x v="93"/>
    <n v="14"/>
    <x v="93"/>
    <n v="13.237642363493432"/>
    <n v="3"/>
    <n v="365621.4"/>
    <n v="9703674.6999999899"/>
    <x v="2"/>
    <s v="TORA"/>
    <s v="130├ 140"/>
    <s v="Sacoglottis"/>
    <s v="FOD"/>
    <n v="47.7464829275686"/>
    <n v="57.7464829275686"/>
    <x v="1"/>
    <s v="Inferior"/>
    <s v="Não"/>
    <x v="0"/>
    <n v="2.3633806874019049E-3"/>
    <n v="2.3161130736538665E-2"/>
  </r>
  <r>
    <n v="1"/>
    <x v="1"/>
    <n v="93"/>
    <n v="3192"/>
    <x v="5"/>
    <x v="5"/>
    <n v="394"/>
    <x v="320"/>
    <n v="17"/>
    <x v="320"/>
    <n v="14.700413163759007"/>
    <n v="1"/>
    <n v="365613.2"/>
    <n v="9703661.5999999903"/>
    <x v="4"/>
    <s v="TORA"/>
    <s v="120├ 130"/>
    <s v="Tachigali"/>
    <s v="FOD"/>
    <n v="39.152116000606256"/>
    <n v="50"/>
    <x v="1"/>
    <s v="Inferior"/>
    <s v="Não"/>
    <x v="1"/>
    <n v="2.1613828140583588E-3"/>
    <n v="2.5720455487294468E-2"/>
  </r>
  <r>
    <n v="1"/>
    <x v="1"/>
    <n v="93"/>
    <n v="3193"/>
    <x v="64"/>
    <x v="64"/>
    <n v="415"/>
    <x v="123"/>
    <n v="23"/>
    <x v="123"/>
    <n v="22.065420359571348"/>
    <n v="1"/>
    <n v="365592.7"/>
    <n v="9703654.6999999899"/>
    <x v="4"/>
    <s v="TORA"/>
    <s v="130├ 140"/>
    <s v="Cedrelinga"/>
    <s v="FOD"/>
    <n v="38.515496228238675"/>
    <n v="50"/>
    <x v="1"/>
    <s v="Inferior"/>
    <s v="Não"/>
    <x v="1"/>
    <n v="2.3979241616068499E-3"/>
    <n v="3.8606579001870284E-2"/>
  </r>
  <r>
    <n v="1"/>
    <x v="1"/>
    <n v="93"/>
    <n v="3194"/>
    <x v="19"/>
    <x v="19"/>
    <n v="400"/>
    <x v="48"/>
    <n v="18"/>
    <x v="48"/>
    <n v="16.042818263663047"/>
    <n v="2"/>
    <n v="365587.7"/>
    <n v="9703655.9000000004"/>
    <x v="4"/>
    <s v="TORA"/>
    <s v="120├ 130"/>
    <s v="Piptadenia"/>
    <s v="FOD"/>
    <n v="39.788735772973837"/>
    <n v="50"/>
    <x v="1"/>
    <s v="Inferior"/>
    <s v="Não"/>
    <x v="1"/>
    <n v="2.2277129676707558E-3"/>
    <n v="2.8069183392651523E-2"/>
  </r>
  <r>
    <n v="1"/>
    <x v="1"/>
    <n v="93"/>
    <n v="3195"/>
    <x v="65"/>
    <x v="65"/>
    <n v="247"/>
    <x v="74"/>
    <n v="22"/>
    <x v="74"/>
    <n v="7.4766106207819494"/>
    <n v="1"/>
    <n v="365569.799999999"/>
    <n v="9703630.1999999899"/>
    <x v="1"/>
    <s v="TORA"/>
    <s v="70├ 80"/>
    <s v="Bombax"/>
    <s v="FOD"/>
    <n v="43.926764293363114"/>
    <n v="53.926764293363114"/>
    <x v="1"/>
    <s v="Inferior"/>
    <s v="Não"/>
    <x v="0"/>
    <n v="8.4944087777890709E-4"/>
    <n v="1.3081389517795168E-2"/>
  </r>
  <r>
    <n v="1"/>
    <x v="1"/>
    <n v="93"/>
    <n v="3196"/>
    <x v="10"/>
    <x v="10"/>
    <n v="210"/>
    <x v="87"/>
    <n v="23"/>
    <x v="87"/>
    <n v="5.6500800572338283"/>
    <n v="1"/>
    <n v="365587.799999999"/>
    <n v="9703612.8000000007"/>
    <x v="4"/>
    <s v="TORA"/>
    <s v="60├ 70"/>
    <s v="Astronium"/>
    <s v="FOD"/>
    <n v="40.107045659157627"/>
    <n v="50.107045659157627"/>
    <x v="1"/>
    <s v="Inferior"/>
    <s v="Não"/>
    <x v="1"/>
    <n v="6.1401338671425204E-4"/>
    <n v="9.885615526099456E-3"/>
  </r>
  <r>
    <n v="1"/>
    <x v="1"/>
    <n v="93"/>
    <n v="3197"/>
    <x v="5"/>
    <x v="5"/>
    <n v="214"/>
    <x v="95"/>
    <n v="16"/>
    <x v="95"/>
    <n v="4.0816494733484046"/>
    <n v="1"/>
    <n v="365578.7"/>
    <n v="9703614.9000000004"/>
    <x v="4"/>
    <s v="TORA"/>
    <s v="60├ 70"/>
    <s v="Tachigali"/>
    <s v="FOD"/>
    <n v="39.152116000606256"/>
    <n v="50"/>
    <x v="1"/>
    <s v="Inferior"/>
    <s v="Não"/>
    <x v="1"/>
    <n v="6.3762714417156204E-4"/>
    <n v="7.1414240147214944E-3"/>
  </r>
  <r>
    <n v="1"/>
    <x v="1"/>
    <n v="93"/>
    <n v="3198"/>
    <x v="5"/>
    <x v="5"/>
    <n v="380"/>
    <x v="195"/>
    <n v="18"/>
    <x v="195"/>
    <n v="14.478643482955899"/>
    <n v="1"/>
    <n v="365569.2"/>
    <n v="9703613.9000000004"/>
    <x v="4"/>
    <s v="TORA"/>
    <s v="120├ 130"/>
    <s v="Tachigali"/>
    <s v="FOD"/>
    <n v="39.152116000606256"/>
    <n v="50"/>
    <x v="1"/>
    <s v="Inferior"/>
    <s v="Não"/>
    <x v="1"/>
    <n v="2.0105109533228574E-3"/>
    <n v="2.5332438011867995E-2"/>
  </r>
  <r>
    <n v="1"/>
    <x v="1"/>
    <n v="93"/>
    <n v="3199"/>
    <x v="28"/>
    <x v="28"/>
    <n v="420"/>
    <x v="103"/>
    <n v="23"/>
    <x v="103"/>
    <n v="22.600320228935313"/>
    <n v="1"/>
    <n v="365540.799999999"/>
    <n v="9703533.4000000004"/>
    <x v="1"/>
    <s v="TORA"/>
    <s v="130├ 140"/>
    <s v="Protium"/>
    <s v="FOD"/>
    <n v="39.788735772973837"/>
    <n v="50"/>
    <x v="1"/>
    <s v="Inferior"/>
    <s v="Não"/>
    <x v="0"/>
    <n v="2.4560535468570082E-3"/>
    <n v="3.9542462104397824E-2"/>
  </r>
  <r>
    <n v="1"/>
    <x v="1"/>
    <n v="93"/>
    <n v="3200"/>
    <x v="66"/>
    <x v="66"/>
    <n v="448"/>
    <x v="184"/>
    <n v="20"/>
    <x v="184"/>
    <n v="22.360123588821036"/>
    <n v="2"/>
    <n v="365477.2"/>
    <n v="9703480.5"/>
    <x v="1"/>
    <s v="TORA"/>
    <s v="140├ 150"/>
    <s v="Bagassa"/>
    <s v="FOD"/>
    <n v="58.569019057817485"/>
    <n v="68.569019057817485"/>
    <x v="1"/>
    <s v="Inferior"/>
    <s v="Não"/>
    <x v="0"/>
    <n v="2.7944431466461971E-3"/>
    <n v="3.9122204053046755E-2"/>
  </r>
  <r>
    <n v="1"/>
    <x v="1"/>
    <n v="93"/>
    <n v="3201"/>
    <x v="23"/>
    <x v="23"/>
    <n v="430"/>
    <x v="72"/>
    <n v="17"/>
    <x v="72"/>
    <n v="17.509510641726415"/>
    <n v="1"/>
    <n v="365434.7"/>
    <n v="9703403.3000000007"/>
    <x v="1"/>
    <s v="TORA"/>
    <s v="130├ 140"/>
    <s v="Parkia"/>
    <s v="FOD"/>
    <n v="40.107045659157627"/>
    <n v="50.107045659157627"/>
    <x v="1"/>
    <s v="Inferior"/>
    <s v="Não"/>
    <x v="1"/>
    <n v="2.574400798264518E-3"/>
    <n v="3.0635369499347764E-2"/>
  </r>
  <r>
    <n v="1"/>
    <x v="1"/>
    <n v="93"/>
    <n v="3202"/>
    <x v="72"/>
    <x v="72"/>
    <n v="214"/>
    <x v="95"/>
    <n v="15"/>
    <x v="95"/>
    <n v="3.8265463812641296"/>
    <n v="1"/>
    <n v="365440.59999999899"/>
    <n v="9703351.9000000004"/>
    <x v="4"/>
    <s v="TORA"/>
    <s v="60├ 70"/>
    <s v="Goupia"/>
    <s v="FOD"/>
    <n v="40.107045659157627"/>
    <n v="50.107045659157627"/>
    <x v="1"/>
    <s v="Inferior"/>
    <s v="Não"/>
    <x v="1"/>
    <n v="6.3762714417156204E-4"/>
    <n v="6.6950850138014009E-3"/>
  </r>
  <r>
    <n v="1"/>
    <x v="1"/>
    <n v="93"/>
    <n v="3203"/>
    <x v="64"/>
    <x v="64"/>
    <n v="600"/>
    <x v="192"/>
    <n v="25"/>
    <x v="192"/>
    <n v="50.133807073947018"/>
    <n v="2"/>
    <n v="365441.9"/>
    <n v="9703348"/>
    <x v="4"/>
    <s v="TORA"/>
    <s v="190├ 200"/>
    <s v="Cedrelinga"/>
    <s v="FOD"/>
    <n v="38.515496228238675"/>
    <n v="50"/>
    <x v="1"/>
    <s v="Inferior"/>
    <s v="Não"/>
    <x v="1"/>
    <n v="5.0123541772592005E-3"/>
    <n v="8.7716198102036E-2"/>
  </r>
  <r>
    <n v="1"/>
    <x v="1"/>
    <n v="93"/>
    <n v="3204"/>
    <x v="5"/>
    <x v="5"/>
    <n v="235"/>
    <x v="165"/>
    <n v="18"/>
    <x v="165"/>
    <n v="5.5372789913174492"/>
    <n v="1"/>
    <n v="365387.7"/>
    <n v="9703323.9000000004"/>
    <x v="4"/>
    <s v="TORA"/>
    <s v="70├ 80"/>
    <s v="Tachigali"/>
    <s v="FOD"/>
    <n v="39.152116000606256"/>
    <n v="50"/>
    <x v="1"/>
    <s v="Inferior"/>
    <s v="Não"/>
    <x v="1"/>
    <n v="7.6890905399760946E-4"/>
    <n v="9.6882540803698777E-3"/>
  </r>
  <r>
    <n v="1"/>
    <x v="1"/>
    <n v="93"/>
    <n v="3205"/>
    <x v="72"/>
    <x v="72"/>
    <n v="376"/>
    <x v="321"/>
    <n v="17"/>
    <x v="321"/>
    <n v="13.387910094563075"/>
    <n v="1"/>
    <n v="365392.59999999899"/>
    <n v="9703313.8000000007"/>
    <x v="4"/>
    <s v="TORA"/>
    <s v="110├ 120"/>
    <s v="Goupia"/>
    <s v="FOD"/>
    <n v="40.107045659157627"/>
    <n v="50.107045659157627"/>
    <x v="1"/>
    <s v="Inferior"/>
    <s v="Não"/>
    <x v="1"/>
    <n v="1.9684071782338801E-3"/>
    <n v="2.3424045420983166E-2"/>
  </r>
  <r>
    <n v="1"/>
    <x v="1"/>
    <n v="93"/>
    <n v="3206"/>
    <x v="41"/>
    <x v="41"/>
    <n v="200"/>
    <x v="14"/>
    <n v="17"/>
    <x v="14"/>
    <n v="3.7878876455871082"/>
    <n v="1"/>
    <n v="365423.59999999899"/>
    <n v="9703296.1999999899"/>
    <x v="1"/>
    <s v="TORA"/>
    <s v="60├ 70"/>
    <s v="Qualea"/>
    <s v="FOD"/>
    <n v="40.107045659157627"/>
    <n v="50.107045659157627"/>
    <x v="1"/>
    <s v="Inferior"/>
    <s v="Não"/>
    <x v="0"/>
    <n v="5.5692824191768894E-4"/>
    <n v="6.6274460788204983E-3"/>
  </r>
  <r>
    <n v="1"/>
    <x v="1"/>
    <n v="93"/>
    <n v="3207"/>
    <x v="9"/>
    <x v="9"/>
    <n v="200"/>
    <x v="14"/>
    <n v="18"/>
    <x v="14"/>
    <n v="4.0107045659157619"/>
    <n v="1"/>
    <n v="365394.299999999"/>
    <n v="9703304.0999999903"/>
    <x v="1"/>
    <s v="TORA"/>
    <s v="60├ 70"/>
    <s v="Matisia"/>
    <s v="FOD"/>
    <n v="43.926764293363114"/>
    <n v="53.926764293363114"/>
    <x v="1"/>
    <s v="Inferior"/>
    <s v="Não"/>
    <x v="0"/>
    <n v="5.5692824191768894E-4"/>
    <n v="7.0172958481628809E-3"/>
  </r>
  <r>
    <n v="1"/>
    <x v="1"/>
    <n v="93"/>
    <n v="3208"/>
    <x v="64"/>
    <x v="64"/>
    <n v="387"/>
    <x v="308"/>
    <n v="23"/>
    <x v="308"/>
    <n v="19.188363720903705"/>
    <n v="1"/>
    <n v="365389.7"/>
    <n v="9703295.3000000007"/>
    <x v="4"/>
    <s v="TORA"/>
    <s v="120├ 130"/>
    <s v="Cedrelinga"/>
    <s v="FOD"/>
    <n v="38.515496228238675"/>
    <n v="50"/>
    <x v="1"/>
    <s v="Inferior"/>
    <s v="Não"/>
    <x v="1"/>
    <n v="2.0852646465942593E-3"/>
    <n v="3.3572760810167565E-2"/>
  </r>
  <r>
    <n v="1"/>
    <x v="1"/>
    <n v="93"/>
    <n v="3209"/>
    <x v="28"/>
    <x v="28"/>
    <n v="160"/>
    <x v="1"/>
    <n v="11"/>
    <x v="1"/>
    <n v="1.5686311191137208"/>
    <n v="2"/>
    <n v="365370.59999999899"/>
    <n v="9703295.4000000004"/>
    <x v="1"/>
    <s v="TORA"/>
    <s v="50├ 60"/>
    <s v="Protium"/>
    <s v="FOD"/>
    <n v="39.788735772973837"/>
    <n v="50"/>
    <x v="1"/>
    <s v="Inferior"/>
    <s v="Não"/>
    <x v="0"/>
    <n v="3.5643407482732108E-4"/>
    <n v="2.7445423761703722E-3"/>
  </r>
  <r>
    <n v="1"/>
    <x v="1"/>
    <n v="93"/>
    <n v="3210"/>
    <x v="5"/>
    <x v="5"/>
    <n v="378"/>
    <x v="292"/>
    <n v="16"/>
    <x v="292"/>
    <n v="12.73478913769573"/>
    <n v="2"/>
    <n v="365343.2"/>
    <n v="9703223.3000000007"/>
    <x v="4"/>
    <s v="TORA"/>
    <s v="120├ 130"/>
    <s v="Tachigali"/>
    <s v="FOD"/>
    <n v="39.152116000606256"/>
    <n v="50"/>
    <x v="1"/>
    <s v="Inferior"/>
    <s v="Não"/>
    <x v="1"/>
    <n v="1.9894033729541769E-3"/>
    <n v="2.2281317777086782E-2"/>
  </r>
  <r>
    <n v="1"/>
    <x v="1"/>
    <n v="93"/>
    <n v="3211"/>
    <x v="26"/>
    <x v="26"/>
    <n v="252"/>
    <x v="4"/>
    <n v="23"/>
    <x v="4"/>
    <n v="8.136115282416716"/>
    <n v="1"/>
    <n v="365349.799999999"/>
    <n v="9703203.5999999903"/>
    <x v="4"/>
    <s v="TORA"/>
    <s v="80├ 90"/>
    <s v="Couratari"/>
    <s v="FOD"/>
    <n v="38.833806114422465"/>
    <n v="50"/>
    <x v="1"/>
    <s v="Inferior"/>
    <s v="Não"/>
    <x v="1"/>
    <n v="8.8417927686852314E-4"/>
    <n v="1.4235286357583221E-2"/>
  </r>
  <r>
    <n v="1"/>
    <x v="1"/>
    <n v="93"/>
    <n v="3212"/>
    <x v="6"/>
    <x v="6"/>
    <n v="194"/>
    <x v="61"/>
    <n v="16"/>
    <x v="61"/>
    <n v="3.3543750453956802"/>
    <n v="1"/>
    <n v="365342.09999999899"/>
    <n v="9703152"/>
    <x v="1"/>
    <s v="TORA"/>
    <s v="60├ 70"/>
    <s v="Dimorphandra"/>
    <s v="FOD"/>
    <n v="39.788735772973837"/>
    <n v="50"/>
    <x v="1"/>
    <s v="Inferior"/>
    <s v="Não"/>
    <x v="0"/>
    <n v="5.240137828203535E-4"/>
    <n v="5.8689543675879592E-3"/>
  </r>
  <r>
    <n v="1"/>
    <x v="1"/>
    <n v="93"/>
    <n v="3213"/>
    <x v="35"/>
    <x v="35"/>
    <n v="163"/>
    <x v="237"/>
    <n v="16"/>
    <x v="237"/>
    <n v="2.3680091024847973"/>
    <n v="1"/>
    <n v="365328.799999999"/>
    <n v="9703141.6999999899"/>
    <x v="4"/>
    <s v="TORA"/>
    <s v="50├ 60"/>
    <s v="Erisma"/>
    <s v="FOD"/>
    <n v="41.38028520389279"/>
    <n v="51.38028520389279"/>
    <x v="1"/>
    <s v="Inferior"/>
    <s v="Não"/>
    <x v="1"/>
    <n v="3.69925661487777E-4"/>
    <n v="4.1431674086631013E-3"/>
  </r>
  <r>
    <n v="1"/>
    <x v="1"/>
    <n v="93"/>
    <n v="3214"/>
    <x v="41"/>
    <x v="41"/>
    <n v="220"/>
    <x v="68"/>
    <n v="17"/>
    <x v="68"/>
    <n v="4.5833440511603998"/>
    <n v="1"/>
    <n v="365322"/>
    <n v="9703139.4000000004"/>
    <x v="1"/>
    <s v="TORA"/>
    <s v="70├ 80"/>
    <s v="Qualea"/>
    <s v="FOD"/>
    <n v="40.107045659157627"/>
    <n v="50.107045659157627"/>
    <x v="1"/>
    <s v="Inferior"/>
    <s v="Não"/>
    <x v="0"/>
    <n v="6.7388317272040353E-4"/>
    <n v="8.0192097553728001E-3"/>
  </r>
  <r>
    <n v="1"/>
    <x v="1"/>
    <n v="93"/>
    <n v="3215"/>
    <x v="26"/>
    <x v="26"/>
    <n v="170"/>
    <x v="12"/>
    <n v="16"/>
    <x v="12"/>
    <n v="2.5757635989992345"/>
    <n v="1"/>
    <n v="365338.59999999899"/>
    <n v="9703133.3000000007"/>
    <x v="4"/>
    <s v="TORA"/>
    <s v="50├ 60"/>
    <s v="Couratari"/>
    <s v="FOD"/>
    <n v="38.833806114422465"/>
    <n v="50"/>
    <x v="1"/>
    <s v="Inferior"/>
    <s v="Não"/>
    <x v="1"/>
    <n v="4.0238065478553035E-4"/>
    <n v="4.5066633335979402E-3"/>
  </r>
  <r>
    <n v="1"/>
    <x v="1"/>
    <n v="93"/>
    <n v="3216"/>
    <x v="39"/>
    <x v="39"/>
    <n v="700"/>
    <x v="322"/>
    <n v="24"/>
    <x v="322"/>
    <n v="65.508174576624128"/>
    <n v="1"/>
    <n v="365335.09999999899"/>
    <n v="9703127.6999999899"/>
    <x v="3"/>
    <s v="TORA"/>
    <s v="220├ 230"/>
    <s v="Bertholletia"/>
    <s v="FOD"/>
    <n v="41.38028520389279"/>
    <n v="51.38028520389279"/>
    <x v="1"/>
    <s v="Superior"/>
    <s v="Protegida"/>
    <x v="0"/>
    <n v="6.8223709634916913E-3"/>
    <n v="0.11461583218666041"/>
  </r>
  <r>
    <n v="1"/>
    <x v="1"/>
    <n v="93"/>
    <n v="3217"/>
    <x v="72"/>
    <x v="72"/>
    <n v="455"/>
    <x v="323"/>
    <n v="17"/>
    <x v="323"/>
    <n v="19.604685995691778"/>
    <n v="1"/>
    <n v="365308.799999999"/>
    <n v="9703140.0999999903"/>
    <x v="4"/>
    <s v="TORA"/>
    <s v="140├ 150"/>
    <s v="Goupia"/>
    <s v="FOD"/>
    <n v="40.107045659157627"/>
    <n v="50.107045659157627"/>
    <x v="1"/>
    <s v="Inferior"/>
    <s v="Não"/>
    <x v="1"/>
    <n v="2.8824517320752393E-3"/>
    <n v="3.4301175611695343E-2"/>
  </r>
  <r>
    <n v="1"/>
    <x v="1"/>
    <n v="93"/>
    <n v="3218"/>
    <x v="27"/>
    <x v="27"/>
    <n v="312"/>
    <x v="76"/>
    <n v="20"/>
    <x v="76"/>
    <n v="10.844945146236219"/>
    <n v="1"/>
    <n v="365268.09999999899"/>
    <n v="9703007.9000000004"/>
    <x v="1"/>
    <s v="TORA"/>
    <s v="90├ 100"/>
    <s v="Parahancornia"/>
    <s v="FOD"/>
    <n v="39.788735772973837"/>
    <n v="50"/>
    <x v="1"/>
    <s v="Inferior"/>
    <s v="Não"/>
    <x v="0"/>
    <n v="1.3553405695308877E-3"/>
    <n v="1.8974767973432425E-2"/>
  </r>
  <r>
    <n v="1"/>
    <x v="1"/>
    <n v="93"/>
    <n v="3219"/>
    <x v="72"/>
    <x v="72"/>
    <n v="393"/>
    <x v="186"/>
    <n v="18"/>
    <x v="186"/>
    <n v="15.486232737528088"/>
    <n v="1"/>
    <n v="365266.299999999"/>
    <n v="9703000"/>
    <x v="4"/>
    <s v="TORA"/>
    <s v="120├ 130"/>
    <s v="Goupia"/>
    <s v="FOD"/>
    <n v="40.107045659157627"/>
    <n v="50.107045659157627"/>
    <x v="1"/>
    <s v="Inferior"/>
    <s v="Não"/>
    <x v="1"/>
    <n v="2.1504252508986283E-3"/>
    <n v="2.7095358161322719E-2"/>
  </r>
  <r>
    <n v="1"/>
    <x v="1"/>
    <n v="93"/>
    <n v="3220"/>
    <x v="15"/>
    <x v="15"/>
    <n v="200"/>
    <x v="14"/>
    <n v="20"/>
    <x v="14"/>
    <n v="4.4563384065730682"/>
    <n v="1"/>
    <n v="365256"/>
    <n v="9702975.1999999899"/>
    <x v="1"/>
    <s v="TORA"/>
    <s v="60├ 70"/>
    <s v="Lecythis"/>
    <s v="FOD"/>
    <n v="38.833806114422465"/>
    <n v="50"/>
    <x v="1"/>
    <s v="Inferior"/>
    <s v="Não"/>
    <x v="1"/>
    <n v="5.5692824191768894E-4"/>
    <n v="7.7969953868476443E-3"/>
  </r>
  <r>
    <n v="1"/>
    <x v="1"/>
    <n v="93"/>
    <n v="3221"/>
    <x v="5"/>
    <x v="5"/>
    <n v="302"/>
    <x v="227"/>
    <n v="14"/>
    <x v="227"/>
    <n v="7.1126280405790769"/>
    <n v="1"/>
    <n v="365241.299999999"/>
    <n v="9702956.5"/>
    <x v="4"/>
    <s v="TORA"/>
    <s v="90├ 100"/>
    <s v="Tachigali"/>
    <s v="FOD"/>
    <n v="39.152116000606256"/>
    <n v="50"/>
    <x v="1"/>
    <s v="Inferior"/>
    <s v="Não"/>
    <x v="1"/>
    <n v="1.2698520843965225E-3"/>
    <n v="1.2444550427085919E-2"/>
  </r>
  <r>
    <n v="1"/>
    <x v="1"/>
    <n v="93"/>
    <n v="3222"/>
    <x v="72"/>
    <x v="72"/>
    <n v="380"/>
    <x v="195"/>
    <n v="18"/>
    <x v="195"/>
    <n v="14.478643482955899"/>
    <n v="1"/>
    <n v="365222.59999999899"/>
    <n v="9702937.6999999899"/>
    <x v="4"/>
    <s v="TORA"/>
    <s v="120├ 130"/>
    <s v="Goupia"/>
    <s v="FOD"/>
    <n v="40.107045659157627"/>
    <n v="50.107045659157627"/>
    <x v="1"/>
    <s v="Inferior"/>
    <s v="Não"/>
    <x v="1"/>
    <n v="2.0105109533228574E-3"/>
    <n v="2.5332438011867995E-2"/>
  </r>
  <r>
    <n v="1"/>
    <x v="1"/>
    <n v="93"/>
    <n v="3223"/>
    <x v="72"/>
    <x v="72"/>
    <n v="409"/>
    <x v="274"/>
    <n v="16"/>
    <x v="274"/>
    <n v="14.909214899798997"/>
    <n v="2"/>
    <n v="365210.7"/>
    <n v="9702957.4000000004"/>
    <x v="4"/>
    <s v="TORA"/>
    <s v="130├ 140"/>
    <s v="Goupia"/>
    <s v="FOD"/>
    <n v="40.107045659157627"/>
    <n v="50.107045659157627"/>
    <x v="1"/>
    <s v="Inferior"/>
    <s v="Não"/>
    <x v="1"/>
    <n v="2.3290878309058243E-3"/>
    <n v="2.608578370614523E-2"/>
  </r>
  <r>
    <n v="1"/>
    <x v="1"/>
    <n v="93"/>
    <n v="3224"/>
    <x v="84"/>
    <x v="84"/>
    <n v="493"/>
    <x v="278"/>
    <n v="22"/>
    <x v="278"/>
    <n v="29.785486317927393"/>
    <n v="1"/>
    <n v="365206.4"/>
    <n v="9702931.8000000007"/>
    <x v="1"/>
    <s v="TORA"/>
    <s v="150├ 160"/>
    <s v="Didymopanax"/>
    <s v="FOD"/>
    <n v="46.791553269017228"/>
    <n v="56.791553269017228"/>
    <x v="1"/>
    <s v="Inferior"/>
    <s v="Não"/>
    <x v="0"/>
    <n v="3.3840213067463099E-3"/>
    <n v="5.211392812389317E-2"/>
  </r>
  <r>
    <n v="1"/>
    <x v="1"/>
    <n v="94"/>
    <n v="3225"/>
    <x v="1"/>
    <x v="1"/>
    <n v="170"/>
    <x v="12"/>
    <n v="16"/>
    <x v="12"/>
    <n v="2.5757635989992345"/>
    <n v="3"/>
    <n v="365253.9"/>
    <n v="9702899.8000000007"/>
    <x v="2"/>
    <s v="TORA"/>
    <s v="50├ 60"/>
    <s v="Pouteria"/>
    <s v="FOD"/>
    <n v="39.788735772973837"/>
    <n v="50"/>
    <x v="1"/>
    <s v="Inferior"/>
    <s v="Não"/>
    <x v="0"/>
    <n v="4.0238065478553035E-4"/>
    <n v="4.5066633335979402E-3"/>
  </r>
  <r>
    <n v="1"/>
    <x v="1"/>
    <n v="94"/>
    <n v="3226"/>
    <x v="26"/>
    <x v="26"/>
    <n v="193"/>
    <x v="60"/>
    <n v="19"/>
    <x v="60"/>
    <n v="3.9423610460279557"/>
    <n v="1"/>
    <n v="365236.5"/>
    <n v="9702925.5999999903"/>
    <x v="4"/>
    <s v="TORA"/>
    <s v="60├ 70"/>
    <s v="Couratari"/>
    <s v="FOD"/>
    <n v="38.833806114422465"/>
    <n v="50"/>
    <x v="1"/>
    <s v="Inferior"/>
    <s v="Não"/>
    <x v="1"/>
    <n v="5.1862550207979992E-4"/>
    <n v="6.897719177661338E-3"/>
  </r>
  <r>
    <n v="1"/>
    <x v="1"/>
    <n v="94"/>
    <n v="3227"/>
    <x v="15"/>
    <x v="15"/>
    <n v="178"/>
    <x v="170"/>
    <n v="18"/>
    <x v="170"/>
    <n v="3.1768790866618755"/>
    <n v="1"/>
    <n v="365249.9"/>
    <n v="9702946.9000000004"/>
    <x v="4"/>
    <s v="TORA"/>
    <s v="50├ 60"/>
    <s v="Lecythis"/>
    <s v="FOD"/>
    <n v="38.833806114422465"/>
    <n v="50"/>
    <x v="1"/>
    <s v="Inferior"/>
    <s v="Não"/>
    <x v="1"/>
    <n v="4.4114286042300146E-4"/>
    <n v="5.5584000413298187E-3"/>
  </r>
  <r>
    <n v="1"/>
    <x v="1"/>
    <n v="94"/>
    <n v="3228"/>
    <x v="42"/>
    <x v="42"/>
    <n v="300"/>
    <x v="9"/>
    <n v="18"/>
    <x v="9"/>
    <n v="9.0240852733104635"/>
    <n v="1"/>
    <n v="365271.5"/>
    <n v="9702973.1999999899"/>
    <x v="1"/>
    <s v="TORA"/>
    <s v="90├ 100"/>
    <s v="Anacardium"/>
    <s v="FOD"/>
    <n v="57.295779513082323"/>
    <n v="67.295779513082323"/>
    <x v="1"/>
    <s v="Inferior"/>
    <s v="Não"/>
    <x v="0"/>
    <n v="1.2530885443148001E-3"/>
    <n v="1.578891565836648E-2"/>
  </r>
  <r>
    <n v="1"/>
    <x v="1"/>
    <n v="94"/>
    <n v="3229"/>
    <x v="42"/>
    <x v="42"/>
    <n v="310"/>
    <x v="104"/>
    <n v="20"/>
    <x v="104"/>
    <n v="10.706353021791795"/>
    <n v="1"/>
    <n v="365299.5"/>
    <n v="9702962.1999999899"/>
    <x v="1"/>
    <s v="TORA"/>
    <s v="90├ 100"/>
    <s v="Anacardium"/>
    <s v="FOD"/>
    <n v="57.295779513082323"/>
    <n v="67.295779513082323"/>
    <x v="1"/>
    <s v="Inferior"/>
    <s v="Não"/>
    <x v="0"/>
    <n v="1.3380201012072475E-3"/>
    <n v="1.8732281416901461E-2"/>
  </r>
  <r>
    <n v="1"/>
    <x v="1"/>
    <n v="94"/>
    <n v="3230"/>
    <x v="5"/>
    <x v="5"/>
    <n v="278"/>
    <x v="215"/>
    <n v="12"/>
    <x v="215"/>
    <n v="5.1660548612038957"/>
    <n v="1"/>
    <n v="365303.59999999899"/>
    <n v="9702963.5"/>
    <x v="4"/>
    <s v="TORA"/>
    <s v="80├ 90"/>
    <s v="Tachigali"/>
    <s v="FOD"/>
    <n v="39.152116000606256"/>
    <n v="50"/>
    <x v="1"/>
    <s v="Inferior"/>
    <s v="Não"/>
    <x v="1"/>
    <n v="1.0760410562091669E-3"/>
    <n v="9.0387448721570007E-3"/>
  </r>
  <r>
    <n v="1"/>
    <x v="1"/>
    <n v="94"/>
    <n v="3231"/>
    <x v="27"/>
    <x v="27"/>
    <n v="308"/>
    <x v="32"/>
    <n v="22"/>
    <x v="32"/>
    <n v="11.625517381531559"/>
    <n v="1"/>
    <n v="365310.5"/>
    <n v="9702972.4000000004"/>
    <x v="1"/>
    <s v="TORA"/>
    <s v="90├ 100"/>
    <s v="Parahancornia"/>
    <s v="FOD"/>
    <n v="39.788735772973837"/>
    <n v="50"/>
    <x v="1"/>
    <s v="Inferior"/>
    <s v="Não"/>
    <x v="0"/>
    <n v="1.3208110185319911E-3"/>
    <n v="2.0340489685392663E-2"/>
  </r>
  <r>
    <n v="1"/>
    <x v="1"/>
    <n v="94"/>
    <n v="3232"/>
    <x v="1"/>
    <x v="1"/>
    <n v="187"/>
    <x v="63"/>
    <n v="18"/>
    <x v="63"/>
    <n v="3.5062581991377066"/>
    <n v="1"/>
    <n v="365280.2"/>
    <n v="9702987.8000000007"/>
    <x v="1"/>
    <s v="TORA"/>
    <s v="50├ 60"/>
    <s v="Pouteria"/>
    <s v="FOD"/>
    <n v="39.788735772973837"/>
    <n v="50"/>
    <x v="1"/>
    <s v="Inferior"/>
    <s v="Não"/>
    <x v="0"/>
    <n v="4.8688059229049158E-4"/>
    <n v="6.1346954628601937E-3"/>
  </r>
  <r>
    <n v="1"/>
    <x v="1"/>
    <n v="94"/>
    <n v="3233"/>
    <x v="26"/>
    <x v="26"/>
    <n v="210"/>
    <x v="87"/>
    <n v="22"/>
    <x v="87"/>
    <n v="5.4044244025714887"/>
    <n v="1"/>
    <n v="365284.299999999"/>
    <n v="9702991.4000000004"/>
    <x v="4"/>
    <s v="TORA"/>
    <s v="60├ 70"/>
    <s v="Couratari"/>
    <s v="FOD"/>
    <n v="38.833806114422465"/>
    <n v="50"/>
    <x v="1"/>
    <s v="Inferior"/>
    <s v="Não"/>
    <x v="1"/>
    <n v="6.1401338671425204E-4"/>
    <n v="9.4558061553994804E-3"/>
  </r>
  <r>
    <n v="1"/>
    <x v="1"/>
    <n v="94"/>
    <n v="3234"/>
    <x v="72"/>
    <x v="72"/>
    <n v="250"/>
    <x v="46"/>
    <n v="18"/>
    <x v="46"/>
    <n v="6.2667258842433791"/>
    <n v="1"/>
    <n v="365289.59999999899"/>
    <n v="9703016.5999999903"/>
    <x v="4"/>
    <s v="TORA"/>
    <s v="70├ 80"/>
    <s v="Goupia"/>
    <s v="FOD"/>
    <n v="40.107045659157627"/>
    <n v="50.107045659157627"/>
    <x v="1"/>
    <s v="Inferior"/>
    <s v="Não"/>
    <x v="1"/>
    <n v="8.7020037799638919E-4"/>
    <n v="1.0964524762754503E-2"/>
  </r>
  <r>
    <n v="1"/>
    <x v="1"/>
    <n v="94"/>
    <n v="3235"/>
    <x v="5"/>
    <x v="5"/>
    <n v="300"/>
    <x v="9"/>
    <n v="17"/>
    <x v="9"/>
    <n v="8.5227472025709936"/>
    <n v="1"/>
    <n v="365293.2"/>
    <n v="9703014.9000000004"/>
    <x v="4"/>
    <s v="TORA"/>
    <s v="90├ 100"/>
    <s v="Tachigali"/>
    <s v="FOD"/>
    <n v="39.152116000606256"/>
    <n v="50"/>
    <x v="1"/>
    <s v="Inferior"/>
    <s v="Não"/>
    <x v="1"/>
    <n v="1.2530885443148001E-3"/>
    <n v="1.491175367734612E-2"/>
  </r>
  <r>
    <n v="1"/>
    <x v="1"/>
    <n v="94"/>
    <n v="3236"/>
    <x v="84"/>
    <x v="84"/>
    <n v="250"/>
    <x v="46"/>
    <n v="18"/>
    <x v="46"/>
    <n v="6.2667258842433791"/>
    <n v="1"/>
    <n v="365325.299999999"/>
    <n v="9703005.1999999899"/>
    <x v="1"/>
    <s v="TORA"/>
    <s v="70├ 80"/>
    <s v="Didymopanax"/>
    <s v="FOD"/>
    <n v="46.791553269017228"/>
    <n v="56.791553269017228"/>
    <x v="1"/>
    <s v="Inferior"/>
    <s v="Não"/>
    <x v="0"/>
    <n v="8.7020037799638919E-4"/>
    <n v="1.0964524762754503E-2"/>
  </r>
  <r>
    <n v="1"/>
    <x v="1"/>
    <n v="94"/>
    <n v="3237"/>
    <x v="15"/>
    <x v="15"/>
    <n v="130"/>
    <x v="0"/>
    <n v="12"/>
    <x v="0"/>
    <n v="1.1296817860662731"/>
    <n v="1"/>
    <n v="365349.7"/>
    <n v="9703051.4000000004"/>
    <x v="0"/>
    <s v="TORETE"/>
    <s v="40├ 50"/>
    <s v="Lecythis"/>
    <s v="FOD"/>
    <n v="38.833806114422465"/>
    <n v="50"/>
    <x v="0"/>
    <s v="Inferior"/>
    <s v="Não"/>
    <x v="1"/>
    <n v="2.3530218221022364E-4"/>
    <n v="1.9765383305658784E-3"/>
  </r>
  <r>
    <n v="1"/>
    <x v="1"/>
    <n v="94"/>
    <n v="3238"/>
    <x v="1"/>
    <x v="1"/>
    <n v="175"/>
    <x v="13"/>
    <n v="18"/>
    <x v="13"/>
    <n v="3.0706956832792556"/>
    <n v="2"/>
    <n v="365348.4"/>
    <n v="9703055.3000000007"/>
    <x v="1"/>
    <s v="TORA"/>
    <s v="50├ 60"/>
    <s v="Pouteria"/>
    <s v="FOD"/>
    <n v="39.788735772973837"/>
    <n v="50"/>
    <x v="1"/>
    <s v="Inferior"/>
    <s v="Não"/>
    <x v="0"/>
    <n v="4.2639818521823071E-4"/>
    <n v="5.3726171337497063E-3"/>
  </r>
  <r>
    <n v="1"/>
    <x v="1"/>
    <n v="94"/>
    <n v="3239"/>
    <x v="27"/>
    <x v="27"/>
    <n v="360"/>
    <x v="145"/>
    <n v="20"/>
    <x v="145"/>
    <n v="14.438536437296744"/>
    <n v="1"/>
    <n v="365326"/>
    <n v="9703082.1999999899"/>
    <x v="1"/>
    <s v="TORA"/>
    <s v="110├ 120"/>
    <s v="Parahancornia"/>
    <s v="FOD"/>
    <n v="39.788735772973837"/>
    <n v="50"/>
    <x v="1"/>
    <s v="Inferior"/>
    <s v="Não"/>
    <x v="0"/>
    <n v="1.8044475038133125E-3"/>
    <n v="2.5262265053386371E-2"/>
  </r>
  <r>
    <n v="1"/>
    <x v="1"/>
    <n v="94"/>
    <n v="3240"/>
    <x v="33"/>
    <x v="33"/>
    <n v="200"/>
    <x v="14"/>
    <n v="20"/>
    <x v="14"/>
    <n v="4.4563384065730682"/>
    <n v="1"/>
    <n v="365329.9"/>
    <n v="9703104.6999999899"/>
    <x v="0"/>
    <s v="TORA"/>
    <s v="60├ 70"/>
    <s v="Dipteryx"/>
    <s v="FOD"/>
    <n v="39.152116000606256"/>
    <n v="80"/>
    <x v="0"/>
    <s v="Inferior"/>
    <s v="Vulneravel"/>
    <x v="1"/>
    <n v="5.5692824191768894E-4"/>
    <n v="7.7969953868476443E-3"/>
  </r>
  <r>
    <n v="1"/>
    <x v="1"/>
    <n v="94"/>
    <n v="3241"/>
    <x v="1"/>
    <x v="1"/>
    <n v="208"/>
    <x v="113"/>
    <n v="18"/>
    <x v="113"/>
    <n v="4.337978058494488"/>
    <n v="1"/>
    <n v="365353.9"/>
    <n v="9703096.6999999899"/>
    <x v="1"/>
    <s v="TORA"/>
    <s v="60├ 70"/>
    <s v="Pouteria"/>
    <s v="FOD"/>
    <n v="39.788735772973837"/>
    <n v="50"/>
    <x v="1"/>
    <s v="Inferior"/>
    <s v="Não"/>
    <x v="0"/>
    <n v="6.023735864581724E-4"/>
    <n v="7.5899071893729712E-3"/>
  </r>
  <r>
    <n v="1"/>
    <x v="1"/>
    <n v="94"/>
    <n v="3242"/>
    <x v="82"/>
    <x v="82"/>
    <n v="300"/>
    <x v="9"/>
    <n v="18"/>
    <x v="9"/>
    <n v="9.0240852733104635"/>
    <n v="1"/>
    <n v="365374.2"/>
    <n v="9703093.0999999903"/>
    <x v="4"/>
    <s v="TORA"/>
    <s v="90├ 100"/>
    <s v="Caryocar"/>
    <s v="FOD"/>
    <n v="41.38028520389279"/>
    <n v="51.38028520389279"/>
    <x v="1"/>
    <s v="Inferior"/>
    <s v="Não"/>
    <x v="1"/>
    <n v="1.2530885443148001E-3"/>
    <n v="1.578891565836648E-2"/>
  </r>
  <r>
    <n v="1"/>
    <x v="1"/>
    <n v="94"/>
    <n v="3243"/>
    <x v="72"/>
    <x v="72"/>
    <n v="166"/>
    <x v="155"/>
    <n v="14"/>
    <x v="155"/>
    <n v="2.1489800698017314"/>
    <n v="1"/>
    <n v="365377.4"/>
    <n v="9703099.3000000007"/>
    <x v="4"/>
    <s v="TORA"/>
    <s v="50├ 60"/>
    <s v="Goupia"/>
    <s v="FOD"/>
    <n v="40.107045659157627"/>
    <n v="50.107045659157627"/>
    <x v="1"/>
    <s v="Inferior"/>
    <s v="Não"/>
    <x v="1"/>
    <n v="3.8366786585709606E-4"/>
    <n v="3.7599450853995405E-3"/>
  </r>
  <r>
    <n v="1"/>
    <x v="1"/>
    <n v="94"/>
    <n v="3244"/>
    <x v="1"/>
    <x v="1"/>
    <n v="150"/>
    <x v="37"/>
    <n v="13"/>
    <x v="37"/>
    <n v="1.6293487299032783"/>
    <n v="1"/>
    <n v="365373.9"/>
    <n v="9703109.8000000007"/>
    <x v="0"/>
    <s v="TORETE"/>
    <s v="40├ 50"/>
    <s v="Pouteria"/>
    <s v="FOD"/>
    <n v="39.788735772973837"/>
    <n v="50"/>
    <x v="0"/>
    <s v="Inferior"/>
    <s v="Não"/>
    <x v="0"/>
    <n v="3.1327213607870003E-4"/>
    <n v="2.8507764383161704E-3"/>
  </r>
  <r>
    <n v="1"/>
    <x v="1"/>
    <n v="94"/>
    <n v="3245"/>
    <x v="72"/>
    <x v="72"/>
    <n v="413"/>
    <x v="250"/>
    <n v="16"/>
    <x v="250"/>
    <n v="15.20226371341524"/>
    <n v="2"/>
    <n v="365435.4"/>
    <n v="9703231.6999999899"/>
    <x v="4"/>
    <s v="TORA"/>
    <s v="130├ 140"/>
    <s v="Goupia"/>
    <s v="FOD"/>
    <n v="40.107045659157627"/>
    <n v="50.107045659157627"/>
    <x v="1"/>
    <s v="Inferior"/>
    <s v="Não"/>
    <x v="1"/>
    <n v="2.3748673323914582E-3"/>
    <n v="2.6598514122784328E-2"/>
  </r>
  <r>
    <n v="1"/>
    <x v="1"/>
    <n v="94"/>
    <n v="3246"/>
    <x v="72"/>
    <x v="72"/>
    <n v="400"/>
    <x v="48"/>
    <n v="14"/>
    <x v="48"/>
    <n v="12.477747538404593"/>
    <n v="1"/>
    <n v="365436.4"/>
    <n v="9703240.0999999903"/>
    <x v="4"/>
    <s v="TORA"/>
    <s v="120├ 130"/>
    <s v="Goupia"/>
    <s v="FOD"/>
    <n v="40.107045659157627"/>
    <n v="50.107045659157627"/>
    <x v="1"/>
    <s v="Inferior"/>
    <s v="Não"/>
    <x v="1"/>
    <n v="2.2277129676707558E-3"/>
    <n v="2.1831587083173405E-2"/>
  </r>
  <r>
    <n v="1"/>
    <x v="1"/>
    <n v="94"/>
    <n v="3247"/>
    <x v="72"/>
    <x v="72"/>
    <n v="355"/>
    <x v="114"/>
    <n v="18"/>
    <x v="114"/>
    <n v="12.63622607298835"/>
    <n v="1"/>
    <n v="365461.09999999899"/>
    <n v="9703261.5"/>
    <x v="4"/>
    <s v="TORA"/>
    <s v="110├ 120"/>
    <s v="Goupia"/>
    <s v="FOD"/>
    <n v="40.107045659157627"/>
    <n v="50.107045659157627"/>
    <x v="1"/>
    <s v="Inferior"/>
    <s v="Não"/>
    <x v="1"/>
    <n v="1.7546720421919193E-3"/>
    <n v="2.210886773161818E-2"/>
  </r>
  <r>
    <n v="1"/>
    <x v="1"/>
    <n v="94"/>
    <n v="3248"/>
    <x v="84"/>
    <x v="84"/>
    <n v="153"/>
    <x v="73"/>
    <n v="14"/>
    <x v="73"/>
    <n v="1.8255724507907067"/>
    <n v="1"/>
    <n v="365435.5"/>
    <n v="9703288"/>
    <x v="0"/>
    <s v="TORETE"/>
    <s v="40├ 50"/>
    <s v="Didymopanax"/>
    <s v="FOD"/>
    <n v="46.791553269017228"/>
    <n v="56.791553269017228"/>
    <x v="0"/>
    <s v="Inferior"/>
    <s v="Não"/>
    <x v="0"/>
    <n v="3.2592833037627952E-4"/>
    <n v="3.194097637687539E-3"/>
  </r>
  <r>
    <n v="1"/>
    <x v="1"/>
    <n v="94"/>
    <n v="3249"/>
    <x v="1"/>
    <x v="1"/>
    <n v="170"/>
    <x v="12"/>
    <n v="17"/>
    <x v="12"/>
    <n v="2.7367488239366864"/>
    <n v="1"/>
    <n v="365444.09999999899"/>
    <n v="9703291.6999999899"/>
    <x v="1"/>
    <s v="TORA"/>
    <s v="50├ 60"/>
    <s v="Pouteria"/>
    <s v="FOD"/>
    <n v="39.788735772973837"/>
    <n v="50"/>
    <x v="1"/>
    <s v="Inferior"/>
    <s v="Não"/>
    <x v="0"/>
    <n v="4.0238065478553035E-4"/>
    <n v="4.7883297919478112E-3"/>
  </r>
  <r>
    <n v="1"/>
    <x v="1"/>
    <n v="94"/>
    <n v="3250"/>
    <x v="35"/>
    <x v="35"/>
    <n v="378"/>
    <x v="292"/>
    <n v="20"/>
    <x v="292"/>
    <n v="15.918486422119662"/>
    <n v="1"/>
    <n v="365445.7"/>
    <n v="9703316.3000000007"/>
    <x v="4"/>
    <s v="TORA"/>
    <s v="120├ 130"/>
    <s v="Erisma"/>
    <s v="FOD"/>
    <n v="41.38028520389279"/>
    <n v="51.38028520389279"/>
    <x v="1"/>
    <s v="Inferior"/>
    <s v="Não"/>
    <x v="1"/>
    <n v="1.9894033729541769E-3"/>
    <n v="2.7851647221358477E-2"/>
  </r>
  <r>
    <n v="1"/>
    <x v="1"/>
    <n v="94"/>
    <n v="3251"/>
    <x v="64"/>
    <x v="64"/>
    <n v="627"/>
    <x v="313"/>
    <n v="25"/>
    <x v="313"/>
    <n v="54.747370669927001"/>
    <n v="1"/>
    <n v="365445.299999999"/>
    <n v="9703322.0999999903"/>
    <x v="4"/>
    <s v="TORA"/>
    <s v="190├ 200"/>
    <s v="Cedrelinga"/>
    <s v="FOD"/>
    <n v="38.515496228238675"/>
    <n v="50"/>
    <x v="1"/>
    <s v="Inferior"/>
    <s v="Não"/>
    <x v="1"/>
    <n v="5.4736160704214791E-3"/>
    <n v="9.5788281232375871E-2"/>
  </r>
  <r>
    <n v="1"/>
    <x v="1"/>
    <n v="94"/>
    <n v="3252"/>
    <x v="38"/>
    <x v="38"/>
    <n v="173"/>
    <x v="100"/>
    <n v="9"/>
    <x v="100"/>
    <n v="1.5004547119161609"/>
    <n v="2"/>
    <n v="365445.4"/>
    <n v="9703326.5"/>
    <x v="1"/>
    <s v="TORA"/>
    <s v="50├ 60"/>
    <s v="Caesalpinia"/>
    <s v="FOD"/>
    <n v="43.926764293363114"/>
    <n v="53.926764293363114"/>
    <x v="1"/>
    <s v="Inferior"/>
    <s v="Não"/>
    <x v="0"/>
    <n v="4.1670763380886292E-4"/>
    <n v="2.6252580929958364E-3"/>
  </r>
  <r>
    <n v="1"/>
    <x v="1"/>
    <n v="94"/>
    <n v="3253"/>
    <x v="1"/>
    <x v="1"/>
    <n v="160"/>
    <x v="1"/>
    <n v="16"/>
    <x v="1"/>
    <n v="2.2816452641654119"/>
    <n v="1"/>
    <n v="365462.2"/>
    <n v="9703332.9000000004"/>
    <x v="1"/>
    <s v="TORA"/>
    <s v="50├ 60"/>
    <s v="Pouteria"/>
    <s v="FOD"/>
    <n v="39.788735772973837"/>
    <n v="50"/>
    <x v="1"/>
    <s v="Inferior"/>
    <s v="Não"/>
    <x v="0"/>
    <n v="3.5643407482732108E-4"/>
    <n v="3.9920616380659957E-3"/>
  </r>
  <r>
    <n v="1"/>
    <x v="1"/>
    <n v="94"/>
    <n v="3254"/>
    <x v="15"/>
    <x v="15"/>
    <n v="258"/>
    <x v="239"/>
    <n v="22"/>
    <x v="239"/>
    <n v="8.157372016616069"/>
    <n v="1"/>
    <n v="365480.9"/>
    <n v="9703340.5999999903"/>
    <x v="4"/>
    <s v="TORA"/>
    <s v="80├ 90"/>
    <s v="Lecythis"/>
    <s v="FOD"/>
    <n v="38.833806114422465"/>
    <n v="50"/>
    <x v="1"/>
    <s v="Inferior"/>
    <s v="Não"/>
    <x v="1"/>
    <n v="9.267842873752262E-4"/>
    <n v="1.4272478025578484E-2"/>
  </r>
  <r>
    <n v="1"/>
    <x v="1"/>
    <n v="94"/>
    <n v="3255"/>
    <x v="39"/>
    <x v="39"/>
    <n v="383"/>
    <x v="259"/>
    <n v="23"/>
    <x v="259"/>
    <n v="18.793754955001663"/>
    <n v="1"/>
    <n v="365579.4"/>
    <n v="9703482"/>
    <x v="3"/>
    <s v="TORA"/>
    <s v="120├ 130"/>
    <s v="Bertholletia"/>
    <s v="FOD"/>
    <n v="41.38028520389279"/>
    <n v="51.38028520389279"/>
    <x v="1"/>
    <s v="Inferior"/>
    <s v="Protegida"/>
    <x v="0"/>
    <n v="2.0423811719665974E-3"/>
    <n v="3.2882336868662217E-2"/>
  </r>
  <r>
    <n v="1"/>
    <x v="1"/>
    <n v="94"/>
    <n v="3256"/>
    <x v="5"/>
    <x v="5"/>
    <n v="411"/>
    <x v="240"/>
    <n v="17"/>
    <x v="240"/>
    <n v="15.996344224505499"/>
    <n v="2"/>
    <n v="365595.09999999899"/>
    <n v="9703518.6999999899"/>
    <x v="4"/>
    <s v="TORA"/>
    <s v="130├ 140"/>
    <s v="Tachigali"/>
    <s v="FOD"/>
    <n v="39.152116000606256"/>
    <n v="50"/>
    <x v="1"/>
    <s v="Inferior"/>
    <s v="Não"/>
    <x v="1"/>
    <n v="2.3519218888244488E-3"/>
    <n v="2.7987870477010936E-2"/>
  </r>
  <r>
    <n v="1"/>
    <x v="1"/>
    <n v="94"/>
    <n v="3257"/>
    <x v="53"/>
    <x v="53"/>
    <n v="410"/>
    <x v="119"/>
    <n v="20"/>
    <x v="119"/>
    <n v="18.727762153623328"/>
    <n v="1"/>
    <n v="365566.299999999"/>
    <n v="9703543.4000000004"/>
    <x v="1"/>
    <s v="TORA"/>
    <s v="130├ 140"/>
    <s v="Enterolobium"/>
    <s v="FOD"/>
    <n v="42.971834634811742"/>
    <n v="52.971834634811742"/>
    <x v="1"/>
    <s v="Inferior"/>
    <s v="Não"/>
    <x v="1"/>
    <n v="2.3404909366590886E-3"/>
    <n v="3.2766873113227242E-2"/>
  </r>
  <r>
    <n v="1"/>
    <x v="1"/>
    <n v="94"/>
    <n v="3258"/>
    <x v="19"/>
    <x v="19"/>
    <n v="400"/>
    <x v="48"/>
    <n v="17"/>
    <x v="48"/>
    <n v="15.151550582348433"/>
    <n v="1"/>
    <n v="365580"/>
    <n v="9703559"/>
    <x v="4"/>
    <s v="TORA"/>
    <s v="120├ 130"/>
    <s v="Piptadenia"/>
    <s v="FOD"/>
    <n v="39.788735772973837"/>
    <n v="50"/>
    <x v="1"/>
    <s v="Inferior"/>
    <s v="Não"/>
    <x v="1"/>
    <n v="2.2277129676707558E-3"/>
    <n v="2.6509784315281993E-2"/>
  </r>
  <r>
    <n v="1"/>
    <x v="1"/>
    <n v="94"/>
    <n v="3259"/>
    <x v="39"/>
    <x v="39"/>
    <n v="360"/>
    <x v="145"/>
    <n v="22"/>
    <x v="145"/>
    <n v="15.88239008102642"/>
    <n v="1"/>
    <n v="365577"/>
    <n v="9703568.1999999899"/>
    <x v="3"/>
    <s v="TORA"/>
    <s v="110├ 120"/>
    <s v="Bertholletia"/>
    <s v="FOD"/>
    <n v="41.38028520389279"/>
    <n v="51.38028520389279"/>
    <x v="1"/>
    <s v="Inferior"/>
    <s v="Protegida"/>
    <x v="0"/>
    <n v="1.8044475038133125E-3"/>
    <n v="2.7788491558725013E-2"/>
  </r>
  <r>
    <n v="1"/>
    <x v="1"/>
    <n v="94"/>
    <n v="3260"/>
    <x v="39"/>
    <x v="39"/>
    <n v="450"/>
    <x v="75"/>
    <n v="24"/>
    <x v="75"/>
    <n v="27.072255819931396"/>
    <n v="1"/>
    <n v="365598.4"/>
    <n v="9703583.5"/>
    <x v="3"/>
    <s v="TORA"/>
    <s v="140├ 150"/>
    <s v="Bertholletia"/>
    <s v="FOD"/>
    <n v="41.38028520389279"/>
    <n v="51.38028520389279"/>
    <x v="1"/>
    <s v="Inferior"/>
    <s v="Protegida"/>
    <x v="0"/>
    <n v="2.8194492247083009E-3"/>
    <n v="4.7366746975099447E-2"/>
  </r>
  <r>
    <n v="1"/>
    <x v="1"/>
    <n v="94"/>
    <n v="3261"/>
    <x v="19"/>
    <x v="19"/>
    <n v="160"/>
    <x v="1"/>
    <n v="14"/>
    <x v="1"/>
    <n v="1.9964396061447354"/>
    <n v="2"/>
    <n v="365615.4"/>
    <n v="9703652.8000000007"/>
    <x v="4"/>
    <s v="TORA"/>
    <s v="50├ 60"/>
    <s v="Piptadenia"/>
    <s v="FOD"/>
    <n v="39.788735772973837"/>
    <n v="50"/>
    <x v="1"/>
    <s v="Inferior"/>
    <s v="Não"/>
    <x v="1"/>
    <n v="3.5643407482732108E-4"/>
    <n v="3.4930539333077461E-3"/>
  </r>
  <r>
    <n v="1"/>
    <x v="1"/>
    <n v="94"/>
    <n v="3262"/>
    <x v="5"/>
    <x v="5"/>
    <n v="300"/>
    <x v="9"/>
    <n v="10"/>
    <x v="9"/>
    <n v="5.0133807073947017"/>
    <n v="2"/>
    <n v="365619.09999999899"/>
    <n v="9703659.9000000004"/>
    <x v="4"/>
    <s v="TORA"/>
    <s v="90├ 100"/>
    <s v="Tachigali"/>
    <s v="FOD"/>
    <n v="39.152116000606256"/>
    <n v="50"/>
    <x v="1"/>
    <s v="Inferior"/>
    <s v="Não"/>
    <x v="1"/>
    <n v="1.2530885443148001E-3"/>
    <n v="8.7716198102036E-3"/>
  </r>
  <r>
    <n v="1"/>
    <x v="1"/>
    <n v="94"/>
    <n v="3263"/>
    <x v="26"/>
    <x v="26"/>
    <n v="209"/>
    <x v="140"/>
    <n v="22"/>
    <x v="140"/>
    <n v="5.3530762432817518"/>
    <n v="1"/>
    <n v="365636.59999999899"/>
    <n v="9703689.1999999899"/>
    <x v="4"/>
    <s v="TORA"/>
    <s v="60├ 70"/>
    <s v="Couratari"/>
    <s v="FOD"/>
    <n v="38.833806114422465"/>
    <n v="50"/>
    <x v="1"/>
    <s v="Inferior"/>
    <s v="Não"/>
    <x v="1"/>
    <n v="6.0817956338016449E-4"/>
    <n v="9.3659652760545303E-3"/>
  </r>
  <r>
    <n v="1"/>
    <x v="1"/>
    <n v="94"/>
    <n v="3264"/>
    <x v="23"/>
    <x v="23"/>
    <n v="228"/>
    <x v="8"/>
    <n v="22"/>
    <x v="8"/>
    <n v="6.3706031325005981"/>
    <n v="1"/>
    <n v="365660.59999999899"/>
    <n v="9703681.1999999899"/>
    <x v="1"/>
    <s v="TORA"/>
    <s v="70├ 80"/>
    <s v="Parkia"/>
    <s v="FOD"/>
    <n v="40.107045659157627"/>
    <n v="50.107045659157627"/>
    <x v="1"/>
    <s v="Inferior"/>
    <s v="Não"/>
    <x v="1"/>
    <n v="7.2378394319622878E-4"/>
    <n v="1.1146272725221923E-2"/>
  </r>
  <r>
    <n v="1"/>
    <x v="1"/>
    <n v="95"/>
    <n v="3265"/>
    <x v="7"/>
    <x v="7"/>
    <n v="174"/>
    <x v="126"/>
    <n v="12"/>
    <x v="126"/>
    <n v="2.0238015239610938"/>
    <n v="3"/>
    <n v="365724.5"/>
    <n v="9703667.5999999903"/>
    <x v="0"/>
    <s v="TORA"/>
    <s v="50├ 60"/>
    <s v="Aspidosperma"/>
    <s v="FOD"/>
    <n v="47.109863155201019"/>
    <n v="57.109863155201019"/>
    <x v="0"/>
    <s v="Inferior"/>
    <s v="Não"/>
    <x v="0"/>
    <n v="4.2153898630749889E-4"/>
    <n v="3.5409274849829901E-3"/>
  </r>
  <r>
    <n v="1"/>
    <x v="1"/>
    <n v="95"/>
    <n v="3266"/>
    <x v="26"/>
    <x v="26"/>
    <n v="300"/>
    <x v="9"/>
    <n v="23"/>
    <x v="9"/>
    <n v="11.530775627007815"/>
    <n v="1"/>
    <n v="365706.09999999899"/>
    <n v="9703643.0999999903"/>
    <x v="4"/>
    <s v="TORA"/>
    <s v="90├ 100"/>
    <s v="Couratari"/>
    <s v="FOD"/>
    <n v="38.833806114422465"/>
    <n v="50"/>
    <x v="1"/>
    <s v="Inferior"/>
    <s v="Não"/>
    <x v="1"/>
    <n v="1.2530885443148001E-3"/>
    <n v="2.017472556346828E-2"/>
  </r>
  <r>
    <n v="1"/>
    <x v="1"/>
    <n v="95"/>
    <n v="3267"/>
    <x v="64"/>
    <x v="64"/>
    <n v="522"/>
    <x v="218"/>
    <n v="22"/>
    <x v="218"/>
    <n v="33.392725145358042"/>
    <n v="1"/>
    <n v="365680.5"/>
    <n v="9703574.5"/>
    <x v="4"/>
    <s v="TORA"/>
    <s v="160├ 170"/>
    <s v="Cedrelinga"/>
    <s v="FOD"/>
    <n v="38.515496228238675"/>
    <n v="50"/>
    <x v="1"/>
    <s v="Inferior"/>
    <s v="Não"/>
    <x v="1"/>
    <n v="3.793850876767489E-3"/>
    <n v="5.8425303502219327E-2"/>
  </r>
  <r>
    <n v="1"/>
    <x v="1"/>
    <n v="95"/>
    <n v="3268"/>
    <x v="72"/>
    <x v="72"/>
    <n v="208"/>
    <x v="113"/>
    <n v="15"/>
    <x v="113"/>
    <n v="3.6149817154120729"/>
    <n v="1"/>
    <n v="365657.9"/>
    <n v="9703585.1999999899"/>
    <x v="4"/>
    <s v="TORA"/>
    <s v="60├ 70"/>
    <s v="Goupia"/>
    <s v="FOD"/>
    <n v="40.107045659157627"/>
    <n v="50.107045659157627"/>
    <x v="1"/>
    <s v="Inferior"/>
    <s v="Não"/>
    <x v="1"/>
    <n v="6.023735864581724E-4"/>
    <n v="6.3249226578108086E-3"/>
  </r>
  <r>
    <n v="1"/>
    <x v="1"/>
    <n v="95"/>
    <n v="3269"/>
    <x v="84"/>
    <x v="84"/>
    <n v="192"/>
    <x v="55"/>
    <n v="16"/>
    <x v="55"/>
    <n v="3.2855691803981921"/>
    <n v="1"/>
    <n v="365666.4"/>
    <n v="9703573.5"/>
    <x v="1"/>
    <s v="TORA"/>
    <s v="60├ 70"/>
    <s v="Didymopanax"/>
    <s v="FOD"/>
    <n v="46.791553269017228"/>
    <n v="56.791553269017228"/>
    <x v="1"/>
    <s v="Inferior"/>
    <s v="Não"/>
    <x v="0"/>
    <n v="5.1326506775134213E-4"/>
    <n v="5.7485687588150315E-3"/>
  </r>
  <r>
    <n v="1"/>
    <x v="1"/>
    <n v="95"/>
    <n v="3270"/>
    <x v="1"/>
    <x v="1"/>
    <n v="204"/>
    <x v="138"/>
    <n v="18"/>
    <x v="138"/>
    <n v="4.1727370303787588"/>
    <n v="1"/>
    <n v="365664.9"/>
    <n v="9703555.4000000004"/>
    <x v="1"/>
    <s v="TORA"/>
    <s v="60├ 70"/>
    <s v="Pouteria"/>
    <s v="FOD"/>
    <n v="39.788735772973837"/>
    <n v="50"/>
    <x v="1"/>
    <s v="Inferior"/>
    <s v="Não"/>
    <x v="0"/>
    <n v="5.7942814289116363E-4"/>
    <n v="7.300794600428661E-3"/>
  </r>
  <r>
    <n v="1"/>
    <x v="1"/>
    <n v="95"/>
    <n v="3271"/>
    <x v="44"/>
    <x v="44"/>
    <n v="276"/>
    <x v="232"/>
    <n v="23"/>
    <x v="232"/>
    <n v="9.7596484906994139"/>
    <n v="1"/>
    <n v="365652.7"/>
    <n v="9703557.9000000004"/>
    <x v="1"/>
    <s v="TORA"/>
    <s v="80├ 90"/>
    <s v="Manilkara"/>
    <s v="FOD"/>
    <n v="41.38028520389279"/>
    <n v="51.38028520389279"/>
    <x v="1"/>
    <s v="Inferior"/>
    <s v="Não"/>
    <x v="1"/>
    <n v="1.0606141439080468E-3"/>
    <n v="1.7075887716919553E-2"/>
  </r>
  <r>
    <n v="1"/>
    <x v="1"/>
    <n v="95"/>
    <n v="3272"/>
    <x v="15"/>
    <x v="15"/>
    <n v="238"/>
    <x v="125"/>
    <n v="18"/>
    <x v="125"/>
    <n v="5.6795587357933126"/>
    <n v="1"/>
    <n v="365661.2"/>
    <n v="9703546.0999999903"/>
    <x v="4"/>
    <s v="TORA"/>
    <s v="70├ 80"/>
    <s v="Lecythis"/>
    <s v="FOD"/>
    <n v="38.833806114422465"/>
    <n v="50"/>
    <x v="1"/>
    <s v="Inferior"/>
    <s v="Não"/>
    <x v="1"/>
    <n v="7.886660833796395E-4"/>
    <n v="9.9371926505834596E-3"/>
  </r>
  <r>
    <n v="1"/>
    <x v="1"/>
    <n v="95"/>
    <n v="3273"/>
    <x v="28"/>
    <x v="28"/>
    <n v="500"/>
    <x v="194"/>
    <n v="20"/>
    <x v="194"/>
    <n v="27.852115041081685"/>
    <n v="2"/>
    <n v="365647.09999999899"/>
    <n v="9703508"/>
    <x v="1"/>
    <s v="TORA"/>
    <s v="150├ 160"/>
    <s v="Protium"/>
    <s v="FOD"/>
    <n v="39.788735772973837"/>
    <n v="50"/>
    <x v="1"/>
    <s v="Inferior"/>
    <s v="Não"/>
    <x v="0"/>
    <n v="3.4808015119855568E-3"/>
    <n v="4.8731221167797788E-2"/>
  </r>
  <r>
    <n v="1"/>
    <x v="1"/>
    <n v="95"/>
    <n v="3274"/>
    <x v="23"/>
    <x v="23"/>
    <n v="283"/>
    <x v="171"/>
    <n v="17"/>
    <x v="171"/>
    <n v="7.5842033411856509"/>
    <n v="1"/>
    <n v="365631.4"/>
    <n v="9703512.6999999899"/>
    <x v="1"/>
    <s v="TORA"/>
    <s v="90├ 100"/>
    <s v="Parkia"/>
    <s v="FOD"/>
    <n v="40.107045659157627"/>
    <n v="50.107045659157627"/>
    <x v="1"/>
    <s v="Inferior"/>
    <s v="Não"/>
    <x v="1"/>
    <n v="1.1150956491736452E-3"/>
    <n v="1.3269638225166377E-2"/>
  </r>
  <r>
    <n v="1"/>
    <x v="1"/>
    <n v="95"/>
    <n v="3275"/>
    <x v="5"/>
    <x v="5"/>
    <n v="255"/>
    <x v="129"/>
    <n v="16"/>
    <x v="129"/>
    <n v="5.7954680977482758"/>
    <n v="1"/>
    <n v="365624"/>
    <n v="9703502.9000000004"/>
    <x v="4"/>
    <s v="TORA"/>
    <s v="80├ 90"/>
    <s v="Tachigali"/>
    <s v="FOD"/>
    <n v="39.152116000606256"/>
    <n v="50"/>
    <x v="1"/>
    <s v="Inferior"/>
    <s v="Não"/>
    <x v="1"/>
    <n v="9.053564732674432E-4"/>
    <n v="1.0139992500595362E-2"/>
  </r>
  <r>
    <n v="1"/>
    <x v="1"/>
    <n v="95"/>
    <n v="3276"/>
    <x v="72"/>
    <x v="72"/>
    <n v="202"/>
    <x v="28"/>
    <n v="14"/>
    <x v="28"/>
    <n v="3.1821375659816309"/>
    <n v="1"/>
    <n v="365579.4"/>
    <n v="9703432.3000000007"/>
    <x v="4"/>
    <s v="TORA"/>
    <s v="60├ 70"/>
    <s v="Goupia"/>
    <s v="FOD"/>
    <n v="40.107045659157627"/>
    <n v="50.107045659157627"/>
    <x v="1"/>
    <s v="Inferior"/>
    <s v="Não"/>
    <x v="1"/>
    <n v="5.681224995802345E-4"/>
    <n v="5.5676004958862971E-3"/>
  </r>
  <r>
    <n v="1"/>
    <x v="1"/>
    <n v="95"/>
    <n v="3277"/>
    <x v="26"/>
    <x v="26"/>
    <n v="300"/>
    <x v="9"/>
    <n v="23"/>
    <x v="9"/>
    <n v="11.530775627007815"/>
    <n v="1"/>
    <n v="365577"/>
    <n v="9703427.8000000007"/>
    <x v="4"/>
    <s v="TORA"/>
    <s v="90├ 100"/>
    <s v="Couratari"/>
    <s v="FOD"/>
    <n v="38.833806114422465"/>
    <n v="50"/>
    <x v="1"/>
    <s v="Inferior"/>
    <s v="Não"/>
    <x v="1"/>
    <n v="1.2530885443148001E-3"/>
    <n v="2.017472556346828E-2"/>
  </r>
  <r>
    <n v="1"/>
    <x v="1"/>
    <n v="95"/>
    <n v="3278"/>
    <x v="5"/>
    <x v="5"/>
    <n v="200"/>
    <x v="14"/>
    <n v="17"/>
    <x v="14"/>
    <n v="3.7878876455871082"/>
    <n v="1"/>
    <n v="365569.7"/>
    <n v="9703420.1999999899"/>
    <x v="4"/>
    <s v="TORA"/>
    <s v="60├ 70"/>
    <s v="Tachigali"/>
    <s v="FOD"/>
    <n v="39.152116000606256"/>
    <n v="50"/>
    <x v="1"/>
    <s v="Inferior"/>
    <s v="Não"/>
    <x v="1"/>
    <n v="5.5692824191768894E-4"/>
    <n v="6.6274460788204983E-3"/>
  </r>
  <r>
    <n v="1"/>
    <x v="1"/>
    <n v="95"/>
    <n v="3279"/>
    <x v="5"/>
    <x v="5"/>
    <n v="215"/>
    <x v="18"/>
    <n v="15"/>
    <x v="18"/>
    <n v="3.8623920533220026"/>
    <n v="1"/>
    <n v="365566.09999999899"/>
    <n v="9703419.6999999899"/>
    <x v="4"/>
    <s v="TORA"/>
    <s v="60├ 70"/>
    <s v="Tachigali"/>
    <s v="FOD"/>
    <n v="39.152116000606256"/>
    <n v="50"/>
    <x v="1"/>
    <s v="Inferior"/>
    <s v="Não"/>
    <x v="1"/>
    <n v="6.436001995661295E-4"/>
    <n v="6.7578020954443584E-3"/>
  </r>
  <r>
    <n v="1"/>
    <x v="1"/>
    <n v="95"/>
    <n v="3280"/>
    <x v="72"/>
    <x v="72"/>
    <n v="313"/>
    <x v="23"/>
    <n v="14"/>
    <x v="23"/>
    <n v="7.6402028036872478"/>
    <n v="2"/>
    <n v="365581.2"/>
    <n v="9703383.9000000004"/>
    <x v="4"/>
    <s v="TORA"/>
    <s v="90├ 100"/>
    <s v="Goupia"/>
    <s v="FOD"/>
    <n v="40.107045659157627"/>
    <n v="50.107045659157627"/>
    <x v="1"/>
    <s v="Inferior"/>
    <s v="Não"/>
    <x v="1"/>
    <n v="1.3640425733108519E-3"/>
    <n v="1.3367617218446348E-2"/>
  </r>
  <r>
    <n v="1"/>
    <x v="1"/>
    <n v="95"/>
    <n v="3281"/>
    <x v="41"/>
    <x v="41"/>
    <n v="310"/>
    <x v="104"/>
    <n v="20"/>
    <x v="104"/>
    <n v="10.706353021791795"/>
    <n v="1"/>
    <n v="365575"/>
    <n v="9703369.1999999899"/>
    <x v="1"/>
    <s v="TORA"/>
    <s v="90├ 100"/>
    <s v="Qualea"/>
    <s v="FOD"/>
    <n v="40.107045659157627"/>
    <n v="50.107045659157627"/>
    <x v="1"/>
    <s v="Inferior"/>
    <s v="Não"/>
    <x v="0"/>
    <n v="1.3380201012072475E-3"/>
    <n v="1.8732281416901461E-2"/>
  </r>
  <r>
    <n v="1"/>
    <x v="1"/>
    <n v="95"/>
    <n v="3282"/>
    <x v="1"/>
    <x v="1"/>
    <n v="217"/>
    <x v="211"/>
    <n v="18"/>
    <x v="211"/>
    <n v="4.7215016826101834"/>
    <n v="1"/>
    <n v="365564.2"/>
    <n v="9703362.0999999903"/>
    <x v="1"/>
    <s v="TORA"/>
    <s v="60├ 70"/>
    <s v="Pouteria"/>
    <s v="FOD"/>
    <n v="39.788735772973837"/>
    <n v="50"/>
    <x v="1"/>
    <s v="Inferior"/>
    <s v="Não"/>
    <x v="0"/>
    <n v="6.5562984959155154E-4"/>
    <n v="8.2609361048535477E-3"/>
  </r>
  <r>
    <n v="1"/>
    <x v="1"/>
    <n v="95"/>
    <n v="3283"/>
    <x v="72"/>
    <x v="72"/>
    <n v="318"/>
    <x v="208"/>
    <n v="17"/>
    <x v="208"/>
    <n v="9.5761587568087716"/>
    <n v="1"/>
    <n v="365558.299999999"/>
    <n v="9703359.3000000007"/>
    <x v="4"/>
    <s v="TORA"/>
    <s v="100├ 110"/>
    <s v="Goupia"/>
    <s v="FOD"/>
    <n v="40.107045659157627"/>
    <n v="50.107045659157627"/>
    <x v="1"/>
    <s v="Inferior"/>
    <s v="Não"/>
    <x v="1"/>
    <n v="1.40797028839211E-3"/>
    <n v="1.6754846431866106E-2"/>
  </r>
  <r>
    <n v="1"/>
    <x v="1"/>
    <n v="95"/>
    <n v="3284"/>
    <x v="26"/>
    <x v="26"/>
    <n v="175"/>
    <x v="13"/>
    <n v="17"/>
    <x v="13"/>
    <n v="2.9001014786526307"/>
    <n v="1"/>
    <n v="365545.4"/>
    <n v="9703341.0999999903"/>
    <x v="4"/>
    <s v="TORA"/>
    <s v="50├ 60"/>
    <s v="Couratari"/>
    <s v="FOD"/>
    <n v="38.833806114422465"/>
    <n v="50"/>
    <x v="1"/>
    <s v="Inferior"/>
    <s v="Não"/>
    <x v="1"/>
    <n v="4.2639818521823071E-4"/>
    <n v="5.0741384040969457E-3"/>
  </r>
  <r>
    <n v="1"/>
    <x v="1"/>
    <n v="95"/>
    <n v="3285"/>
    <x v="72"/>
    <x v="72"/>
    <n v="187"/>
    <x v="63"/>
    <n v="14"/>
    <x v="63"/>
    <n v="2.7270897104404384"/>
    <n v="1"/>
    <n v="365522.799999999"/>
    <n v="9703351.8000000007"/>
    <x v="4"/>
    <s v="TORA"/>
    <s v="50├ 60"/>
    <s v="Goupia"/>
    <s v="FOD"/>
    <n v="40.107045659157627"/>
    <n v="50.107045659157627"/>
    <x v="1"/>
    <s v="Inferior"/>
    <s v="Não"/>
    <x v="1"/>
    <n v="4.8688059229049158E-4"/>
    <n v="4.7714298044468171E-3"/>
  </r>
  <r>
    <n v="1"/>
    <x v="1"/>
    <n v="95"/>
    <n v="3286"/>
    <x v="23"/>
    <x v="23"/>
    <n v="300"/>
    <x v="9"/>
    <n v="19"/>
    <x v="9"/>
    <n v="9.5254233440499334"/>
    <n v="1"/>
    <n v="365503.5"/>
    <n v="9703332.0999999903"/>
    <x v="4"/>
    <s v="TORA"/>
    <s v="90├ 100"/>
    <s v="Parkia"/>
    <s v="FOD"/>
    <n v="40.107045659157627"/>
    <n v="50.107045659157627"/>
    <x v="1"/>
    <s v="Inferior"/>
    <s v="Não"/>
    <x v="1"/>
    <n v="1.2530885443148001E-3"/>
    <n v="1.666607763938684E-2"/>
  </r>
  <r>
    <n v="1"/>
    <x v="1"/>
    <n v="95"/>
    <n v="3287"/>
    <x v="66"/>
    <x v="66"/>
    <n v="393"/>
    <x v="186"/>
    <n v="20"/>
    <x v="186"/>
    <n v="17.206925263920098"/>
    <n v="1"/>
    <n v="365480.299999999"/>
    <n v="9703274.5999999903"/>
    <x v="1"/>
    <s v="TORA"/>
    <s v="120├ 130"/>
    <s v="Bagassa"/>
    <s v="FOD"/>
    <n v="58.569019057817485"/>
    <n v="68.569019057817485"/>
    <x v="1"/>
    <s v="Inferior"/>
    <s v="Não"/>
    <x v="0"/>
    <n v="2.1504252508986283E-3"/>
    <n v="3.0105953512580799E-2"/>
  </r>
  <r>
    <n v="1"/>
    <x v="1"/>
    <n v="95"/>
    <n v="3288"/>
    <x v="42"/>
    <x v="42"/>
    <n v="248"/>
    <x v="117"/>
    <n v="17"/>
    <x v="117"/>
    <n v="5.8242560438547404"/>
    <n v="1"/>
    <n v="365460.09999999899"/>
    <n v="9703151.5"/>
    <x v="1"/>
    <s v="TORA"/>
    <s v="70├ 80"/>
    <s v="Anacardium"/>
    <s v="FOD"/>
    <n v="57.295779513082323"/>
    <n v="67.295779513082323"/>
    <x v="1"/>
    <s v="Inferior"/>
    <s v="Não"/>
    <x v="0"/>
    <n v="8.5633286477263882E-4"/>
    <n v="1.0190361090794402E-2"/>
  </r>
  <r>
    <n v="1"/>
    <x v="1"/>
    <n v="95"/>
    <n v="3289"/>
    <x v="26"/>
    <x v="26"/>
    <n v="287"/>
    <x v="78"/>
    <n v="24"/>
    <x v="78"/>
    <n v="11.011924146330514"/>
    <n v="1"/>
    <n v="365417.4"/>
    <n v="9703149.5999999903"/>
    <x v="4"/>
    <s v="TORA"/>
    <s v="90├ 100"/>
    <s v="Couratari"/>
    <s v="FOD"/>
    <n v="38.833806114422465"/>
    <n v="50"/>
    <x v="1"/>
    <s v="Inferior"/>
    <s v="Não"/>
    <x v="1"/>
    <n v="1.1468405589629533E-3"/>
    <n v="1.9266921390577611E-2"/>
  </r>
  <r>
    <n v="1"/>
    <x v="1"/>
    <n v="95"/>
    <n v="3290"/>
    <x v="26"/>
    <x v="26"/>
    <n v="257"/>
    <x v="164"/>
    <n v="22"/>
    <x v="164"/>
    <n v="8.0942591239329769"/>
    <n v="1"/>
    <n v="365533.9"/>
    <n v="9703373.0999999903"/>
    <x v="4"/>
    <s v="TORA"/>
    <s v="80├ 90"/>
    <s v="Couratari"/>
    <s v="FOD"/>
    <n v="38.833806114422465"/>
    <n v="50"/>
    <x v="1"/>
    <s v="Inferior"/>
    <s v="Não"/>
    <x v="1"/>
    <n v="9.1961383626053598E-4"/>
    <n v="1.4162053078412253E-2"/>
  </r>
  <r>
    <n v="1"/>
    <x v="1"/>
    <n v="95"/>
    <n v="3291"/>
    <x v="5"/>
    <x v="5"/>
    <n v="308"/>
    <x v="32"/>
    <n v="17"/>
    <x v="32"/>
    <n v="8.9833543402743867"/>
    <n v="1"/>
    <n v="365424.2"/>
    <n v="9703091.0999999903"/>
    <x v="4"/>
    <s v="TORA"/>
    <s v="90├ 100"/>
    <s v="Tachigali"/>
    <s v="FOD"/>
    <n v="39.152116000606256"/>
    <n v="50"/>
    <x v="1"/>
    <s v="Inferior"/>
    <s v="Não"/>
    <x v="1"/>
    <n v="1.3208110185319911E-3"/>
    <n v="1.5717651120530696E-2"/>
  </r>
  <r>
    <n v="1"/>
    <x v="1"/>
    <n v="95"/>
    <n v="3292"/>
    <x v="28"/>
    <x v="28"/>
    <n v="375"/>
    <x v="324"/>
    <n v="20"/>
    <x v="324"/>
    <n v="15.666814710608447"/>
    <n v="1"/>
    <n v="365414.2"/>
    <n v="9703095.8000000007"/>
    <x v="1"/>
    <s v="TORA"/>
    <s v="110├ 120"/>
    <s v="Protium"/>
    <s v="FOD"/>
    <n v="39.788735772973837"/>
    <n v="50"/>
    <x v="1"/>
    <s v="Inferior"/>
    <s v="Não"/>
    <x v="0"/>
    <n v="1.9579508504918757E-3"/>
    <n v="2.7411311906886258E-2"/>
  </r>
  <r>
    <n v="1"/>
    <x v="1"/>
    <n v="95"/>
    <n v="3293"/>
    <x v="5"/>
    <x v="5"/>
    <n v="192"/>
    <x v="55"/>
    <n v="15"/>
    <x v="55"/>
    <n v="3.0802211066233052"/>
    <n v="1"/>
    <n v="365396.09999999899"/>
    <n v="9703104.4000000004"/>
    <x v="4"/>
    <s v="TORA"/>
    <s v="60├ 70"/>
    <s v="Tachigali"/>
    <s v="FOD"/>
    <n v="39.152116000606256"/>
    <n v="50"/>
    <x v="1"/>
    <s v="Inferior"/>
    <s v="Não"/>
    <x v="1"/>
    <n v="5.1326506775134213E-4"/>
    <n v="5.3892832113890919E-3"/>
  </r>
  <r>
    <n v="1"/>
    <x v="1"/>
    <n v="95"/>
    <n v="3294"/>
    <x v="72"/>
    <x v="72"/>
    <n v="393"/>
    <x v="186"/>
    <n v="16"/>
    <x v="186"/>
    <n v="13.765540211136077"/>
    <n v="2"/>
    <n v="365416"/>
    <n v="9703086.1999999899"/>
    <x v="4"/>
    <s v="TORA"/>
    <s v="120├ 130"/>
    <s v="Goupia"/>
    <s v="FOD"/>
    <n v="40.107045659157627"/>
    <n v="50.107045659157627"/>
    <x v="1"/>
    <s v="Inferior"/>
    <s v="Não"/>
    <x v="1"/>
    <n v="2.1504252508986283E-3"/>
    <n v="2.4084762810064636E-2"/>
  </r>
  <r>
    <n v="1"/>
    <x v="1"/>
    <n v="95"/>
    <n v="3295"/>
    <x v="15"/>
    <x v="15"/>
    <n v="470"/>
    <x v="179"/>
    <n v="22"/>
    <x v="179"/>
    <n v="27.071141735329757"/>
    <n v="2"/>
    <n v="365366.5"/>
    <n v="9703041"/>
    <x v="4"/>
    <s v="TORA"/>
    <s v="140├ 150"/>
    <s v="Lecythis"/>
    <s v="FOD"/>
    <n v="38.833806114422465"/>
    <n v="50"/>
    <x v="1"/>
    <s v="Inferior"/>
    <s v="Não"/>
    <x v="1"/>
    <n v="3.0756362159904379E-3"/>
    <n v="4.7364797726252746E-2"/>
  </r>
  <r>
    <n v="1"/>
    <x v="1"/>
    <n v="95"/>
    <n v="3296"/>
    <x v="20"/>
    <x v="20"/>
    <n v="280"/>
    <x v="70"/>
    <n v="22"/>
    <x v="70"/>
    <n v="9.6078656045715363"/>
    <n v="1"/>
    <n v="365345.2"/>
    <n v="9703026.9000000004"/>
    <x v="1"/>
    <s v="TORA"/>
    <s v="80├ 90"/>
    <s v="Hymenaea"/>
    <s v="FOD"/>
    <n v="47.7464829275686"/>
    <n v="57.7464829275686"/>
    <x v="1"/>
    <s v="Inferior"/>
    <s v="Não"/>
    <x v="0"/>
    <n v="1.0915793541586703E-3"/>
    <n v="1.6810322054043522E-2"/>
  </r>
  <r>
    <n v="1"/>
    <x v="1"/>
    <n v="95"/>
    <n v="3297"/>
    <x v="38"/>
    <x v="38"/>
    <n v="194"/>
    <x v="61"/>
    <n v="13"/>
    <x v="61"/>
    <n v="2.7254297243839902"/>
    <n v="2"/>
    <n v="365349.59999999899"/>
    <n v="9703023.5999999903"/>
    <x v="1"/>
    <s v="TORA"/>
    <s v="60├ 70"/>
    <s v="Caesalpinia"/>
    <s v="FOD"/>
    <n v="43.926764293363114"/>
    <n v="53.926764293363114"/>
    <x v="1"/>
    <s v="Inferior"/>
    <s v="Não"/>
    <x v="0"/>
    <n v="5.240137828203535E-4"/>
    <n v="4.7685254236652166E-3"/>
  </r>
  <r>
    <n v="1"/>
    <x v="1"/>
    <n v="95"/>
    <n v="3298"/>
    <x v="72"/>
    <x v="72"/>
    <n v="209"/>
    <x v="140"/>
    <n v="16"/>
    <x v="140"/>
    <n v="3.8931463587503652"/>
    <n v="1"/>
    <n v="365329.59999999899"/>
    <n v="9702970.0999999903"/>
    <x v="4"/>
    <s v="TORA"/>
    <s v="60├ 70"/>
    <s v="Goupia"/>
    <s v="FOD"/>
    <n v="40.107045659157627"/>
    <n v="50.107045659157627"/>
    <x v="1"/>
    <s v="Inferior"/>
    <s v="Não"/>
    <x v="1"/>
    <n v="6.0817956338016449E-4"/>
    <n v="6.8116111098578411E-3"/>
  </r>
  <r>
    <n v="1"/>
    <x v="1"/>
    <n v="95"/>
    <n v="3299"/>
    <x v="35"/>
    <x v="35"/>
    <n v="283"/>
    <x v="171"/>
    <n v="20"/>
    <x v="171"/>
    <n v="8.922592166100765"/>
    <n v="1"/>
    <n v="365358.5"/>
    <n v="9702956.4000000004"/>
    <x v="4"/>
    <s v="TORA"/>
    <s v="90├ 100"/>
    <s v="Erisma"/>
    <s v="FOD"/>
    <n v="41.38028520389279"/>
    <n v="51.38028520389279"/>
    <x v="1"/>
    <s v="Inferior"/>
    <s v="Não"/>
    <x v="1"/>
    <n v="1.1150956491736452E-3"/>
    <n v="1.561133908843103E-2"/>
  </r>
  <r>
    <n v="1"/>
    <x v="1"/>
    <n v="95"/>
    <n v="3300"/>
    <x v="1"/>
    <x v="1"/>
    <n v="170"/>
    <x v="12"/>
    <n v="16"/>
    <x v="12"/>
    <n v="2.5757635989992345"/>
    <n v="1"/>
    <n v="365333.09999999899"/>
    <n v="9702955.1999999899"/>
    <x v="1"/>
    <s v="TORA"/>
    <s v="50├ 60"/>
    <s v="Pouteria"/>
    <s v="FOD"/>
    <n v="39.788735772973837"/>
    <n v="50"/>
    <x v="1"/>
    <s v="Inferior"/>
    <s v="Não"/>
    <x v="0"/>
    <n v="4.0238065478553035E-4"/>
    <n v="4.5066633335979402E-3"/>
  </r>
  <r>
    <n v="1"/>
    <x v="1"/>
    <n v="95"/>
    <n v="3301"/>
    <x v="39"/>
    <x v="39"/>
    <n v="378"/>
    <x v="292"/>
    <n v="24"/>
    <x v="292"/>
    <n v="19.102183706543592"/>
    <n v="1"/>
    <n v="365309.4"/>
    <n v="9702946.5"/>
    <x v="3"/>
    <s v="TORA"/>
    <s v="120├ 130"/>
    <s v="Bertholletia"/>
    <s v="FOD"/>
    <n v="41.38028520389279"/>
    <n v="51.38028520389279"/>
    <x v="1"/>
    <s v="Inferior"/>
    <s v="Protegida"/>
    <x v="0"/>
    <n v="1.9894033729541769E-3"/>
    <n v="3.3421976665630168E-2"/>
  </r>
  <r>
    <n v="1"/>
    <x v="1"/>
    <n v="95"/>
    <n v="3302"/>
    <x v="5"/>
    <x v="5"/>
    <n v="160"/>
    <x v="1"/>
    <n v="13"/>
    <x v="1"/>
    <n v="1.8538367771343973"/>
    <n v="2"/>
    <n v="365309.799999999"/>
    <n v="9702942.9000000004"/>
    <x v="4"/>
    <s v="TORA"/>
    <s v="50├ 60"/>
    <s v="Tachigali"/>
    <s v="FOD"/>
    <n v="39.152116000606256"/>
    <n v="50"/>
    <x v="1"/>
    <s v="Inferior"/>
    <s v="Não"/>
    <x v="1"/>
    <n v="3.5643407482732108E-4"/>
    <n v="3.2435500809286214E-3"/>
  </r>
  <r>
    <n v="1"/>
    <x v="1"/>
    <n v="95"/>
    <n v="3303"/>
    <x v="72"/>
    <x v="72"/>
    <n v="310"/>
    <x v="104"/>
    <n v="17"/>
    <x v="104"/>
    <n v="9.100400068523026"/>
    <n v="2"/>
    <n v="365321.5"/>
    <n v="9702937.4000000004"/>
    <x v="4"/>
    <s v="TORA"/>
    <s v="90├ 100"/>
    <s v="Goupia"/>
    <s v="FOD"/>
    <n v="40.107045659157627"/>
    <n v="50.107045659157627"/>
    <x v="1"/>
    <s v="Inferior"/>
    <s v="Não"/>
    <x v="1"/>
    <n v="1.3380201012072475E-3"/>
    <n v="1.5922439204366243E-2"/>
  </r>
  <r>
    <n v="1"/>
    <x v="1"/>
    <n v="95"/>
    <n v="3304"/>
    <x v="72"/>
    <x v="72"/>
    <n v="200"/>
    <x v="14"/>
    <n v="11"/>
    <x v="14"/>
    <n v="2.4509861236151878"/>
    <n v="1"/>
    <n v="365311"/>
    <n v="9702923.5999999903"/>
    <x v="4"/>
    <s v="TORA"/>
    <s v="60├ 70"/>
    <s v="Goupia"/>
    <s v="FOD"/>
    <n v="40.107045659157627"/>
    <n v="50.107045659157627"/>
    <x v="1"/>
    <s v="Inferior"/>
    <s v="Não"/>
    <x v="1"/>
    <n v="5.5692824191768894E-4"/>
    <n v="4.2883474627662043E-3"/>
  </r>
  <r>
    <n v="1"/>
    <x v="1"/>
    <n v="95"/>
    <n v="3305"/>
    <x v="72"/>
    <x v="72"/>
    <n v="155"/>
    <x v="67"/>
    <n v="12"/>
    <x v="67"/>
    <n v="1.6059529532687695"/>
    <n v="1"/>
    <n v="365323.9"/>
    <n v="9702900.9000000004"/>
    <x v="0"/>
    <s v="TORETE"/>
    <s v="40├ 50"/>
    <s v="Goupia"/>
    <s v="FOD"/>
    <n v="40.107045659157627"/>
    <n v="50.107045659157627"/>
    <x v="0"/>
    <s v="Inferior"/>
    <s v="Não"/>
    <x v="1"/>
    <n v="3.3450502530181188E-4"/>
    <n v="2.8098422125352198E-3"/>
  </r>
  <r>
    <n v="1"/>
    <x v="1"/>
    <n v="95"/>
    <n v="3306"/>
    <x v="72"/>
    <x v="72"/>
    <n v="209"/>
    <x v="140"/>
    <n v="16"/>
    <x v="140"/>
    <n v="3.8931463587503652"/>
    <n v="1"/>
    <n v="365316.59999999899"/>
    <n v="9702891.0999999903"/>
    <x v="4"/>
    <s v="TORA"/>
    <s v="60├ 70"/>
    <s v="Goupia"/>
    <s v="FOD"/>
    <n v="40.107045659157627"/>
    <n v="50.107045659157627"/>
    <x v="1"/>
    <s v="Inferior"/>
    <s v="Não"/>
    <x v="1"/>
    <n v="6.0817956338016449E-4"/>
    <n v="6.8116111098578411E-3"/>
  </r>
  <r>
    <n v="1"/>
    <x v="1"/>
    <n v="95"/>
    <n v="3307"/>
    <x v="72"/>
    <x v="72"/>
    <n v="195"/>
    <x v="253"/>
    <n v="15"/>
    <x v="253"/>
    <n v="3.177230023311393"/>
    <n v="1"/>
    <n v="365278.9"/>
    <n v="9702894.5"/>
    <x v="4"/>
    <s v="TORA"/>
    <s v="60├ 70"/>
    <s v="Goupia"/>
    <s v="FOD"/>
    <n v="40.107045659157627"/>
    <n v="50.107045659157627"/>
    <x v="1"/>
    <s v="Inferior"/>
    <s v="Não"/>
    <x v="1"/>
    <n v="5.2942990997300308E-4"/>
    <n v="5.5590140547165327E-3"/>
  </r>
  <r>
    <n v="1"/>
    <x v="1"/>
    <n v="95"/>
    <n v="3308"/>
    <x v="82"/>
    <x v="82"/>
    <n v="308"/>
    <x v="32"/>
    <n v="14"/>
    <x v="32"/>
    <n v="7.398056515520083"/>
    <n v="1"/>
    <n v="365277.4"/>
    <n v="9702880.9000000004"/>
    <x v="4"/>
    <s v="TORA"/>
    <s v="90├ 100"/>
    <s v="Caryocar"/>
    <s v="FOD"/>
    <n v="41.38028520389279"/>
    <n v="51.38028520389279"/>
    <x v="1"/>
    <s v="Inferior"/>
    <s v="Não"/>
    <x v="1"/>
    <n v="1.3208110185319911E-3"/>
    <n v="1.2943947981613513E-2"/>
  </r>
  <r>
    <n v="1"/>
    <x v="1"/>
    <n v="95"/>
    <n v="3309"/>
    <x v="15"/>
    <x v="15"/>
    <n v="312"/>
    <x v="76"/>
    <n v="18"/>
    <x v="76"/>
    <n v="9.7604506316125974"/>
    <n v="1"/>
    <n v="365276.9"/>
    <n v="9702875.5999999903"/>
    <x v="4"/>
    <s v="TORA"/>
    <s v="90├ 100"/>
    <s v="Lecythis"/>
    <s v="FOD"/>
    <n v="38.833806114422465"/>
    <n v="50"/>
    <x v="1"/>
    <s v="Inferior"/>
    <s v="Não"/>
    <x v="1"/>
    <n v="1.3553405695308877E-3"/>
    <n v="1.7077291176089186E-2"/>
  </r>
  <r>
    <n v="1"/>
    <x v="1"/>
    <n v="95"/>
    <n v="3310"/>
    <x v="44"/>
    <x v="44"/>
    <n v="266"/>
    <x v="304"/>
    <n v="20"/>
    <x v="304"/>
    <n v="7.8828170073871027"/>
    <n v="1"/>
    <n v="365298.09999999899"/>
    <n v="9702855.5999999903"/>
    <x v="1"/>
    <s v="TORA"/>
    <s v="80├ 90"/>
    <s v="Manilkara"/>
    <s v="FOD"/>
    <n v="41.38028520389279"/>
    <n v="51.38028520389279"/>
    <x v="1"/>
    <s v="Inferior"/>
    <s v="Não"/>
    <x v="1"/>
    <n v="9.8515036712820019E-4"/>
    <n v="1.3792105139794801E-2"/>
  </r>
  <r>
    <n v="1"/>
    <x v="1"/>
    <n v="95"/>
    <n v="3311"/>
    <x v="19"/>
    <x v="19"/>
    <n v="487"/>
    <x v="314"/>
    <n v="22"/>
    <x v="314"/>
    <n v="29.064896397584519"/>
    <n v="1"/>
    <n v="365304.5"/>
    <n v="9702850.0999999903"/>
    <x v="4"/>
    <s v="TORA"/>
    <s v="150├ 160"/>
    <s v="Piptadenia"/>
    <s v="FOD"/>
    <n v="39.788735772973837"/>
    <n v="50"/>
    <x v="1"/>
    <s v="Inferior"/>
    <s v="Não"/>
    <x v="1"/>
    <n v="3.302152855184409E-3"/>
    <n v="5.0853153969839894E-2"/>
  </r>
  <r>
    <n v="1"/>
    <x v="1"/>
    <n v="96"/>
    <n v="3312"/>
    <x v="35"/>
    <x v="35"/>
    <n v="246"/>
    <x v="59"/>
    <n v="14"/>
    <x v="59"/>
    <n v="4.719396062713078"/>
    <n v="2"/>
    <n v="365336.4"/>
    <n v="9702839.3000000007"/>
    <x v="4"/>
    <s v="TORA"/>
    <s v="70├ 80"/>
    <s v="Erisma"/>
    <s v="FOD"/>
    <n v="41.38028520389279"/>
    <n v="51.38028520389279"/>
    <x v="1"/>
    <s v="Inferior"/>
    <s v="Não"/>
    <x v="1"/>
    <n v="8.4257673719727181E-4"/>
    <n v="8.257252024533264E-3"/>
  </r>
  <r>
    <n v="1"/>
    <x v="1"/>
    <n v="96"/>
    <n v="3313"/>
    <x v="26"/>
    <x v="26"/>
    <n v="248"/>
    <x v="117"/>
    <n v="22"/>
    <x v="117"/>
    <n v="7.5372725273414281"/>
    <n v="1"/>
    <n v="365334.4"/>
    <n v="9702854"/>
    <x v="4"/>
    <s v="TORA"/>
    <s v="70├ 80"/>
    <s v="Couratari"/>
    <s v="FOD"/>
    <n v="38.833806114422465"/>
    <n v="50"/>
    <x v="1"/>
    <s v="Inferior"/>
    <s v="Não"/>
    <x v="1"/>
    <n v="8.5633286477263882E-4"/>
    <n v="1.3187526117498637E-2"/>
  </r>
  <r>
    <n v="1"/>
    <x v="1"/>
    <n v="96"/>
    <n v="3314"/>
    <x v="15"/>
    <x v="15"/>
    <n v="283"/>
    <x v="171"/>
    <n v="22"/>
    <x v="171"/>
    <n v="9.8148513827108417"/>
    <n v="1"/>
    <n v="365322.799999999"/>
    <n v="9702834.6999999899"/>
    <x v="4"/>
    <s v="TORA"/>
    <s v="90├ 100"/>
    <s v="Lecythis"/>
    <s v="FOD"/>
    <n v="38.833806114422465"/>
    <n v="50"/>
    <x v="1"/>
    <s v="Inferior"/>
    <s v="Não"/>
    <x v="1"/>
    <n v="1.1150956491736452E-3"/>
    <n v="1.7172472997274132E-2"/>
  </r>
  <r>
    <n v="1"/>
    <x v="1"/>
    <n v="96"/>
    <n v="3315"/>
    <x v="84"/>
    <x v="84"/>
    <n v="204"/>
    <x v="138"/>
    <n v="20"/>
    <x v="138"/>
    <n v="4.6363744781986211"/>
    <n v="1"/>
    <n v="365337.9"/>
    <n v="9702888.8000000007"/>
    <x v="1"/>
    <s v="TORA"/>
    <s v="60├ 70"/>
    <s v="Didymopanax"/>
    <s v="FOD"/>
    <n v="46.791553269017228"/>
    <n v="56.791553269017228"/>
    <x v="1"/>
    <s v="Inferior"/>
    <s v="Não"/>
    <x v="0"/>
    <n v="5.7942814289116363E-4"/>
    <n v="8.11199400047629E-3"/>
  </r>
  <r>
    <n v="1"/>
    <x v="1"/>
    <n v="96"/>
    <n v="3316"/>
    <x v="5"/>
    <x v="5"/>
    <n v="140"/>
    <x v="36"/>
    <n v="14"/>
    <x v="36"/>
    <n v="1.5285240734545624"/>
    <n v="1"/>
    <n v="365351.299999999"/>
    <n v="9702918.9000000004"/>
    <x v="0"/>
    <s v="TORETE"/>
    <s v="40├ 50"/>
    <s v="Tachigali"/>
    <s v="FOD"/>
    <n v="39.152116000606256"/>
    <n v="50"/>
    <x v="0"/>
    <s v="Inferior"/>
    <s v="Não"/>
    <x v="1"/>
    <n v="2.7289483853966759E-4"/>
    <n v="2.6743694176887419E-3"/>
  </r>
  <r>
    <n v="1"/>
    <x v="1"/>
    <n v="96"/>
    <n v="3317"/>
    <x v="42"/>
    <x v="42"/>
    <n v="200"/>
    <x v="14"/>
    <n v="20"/>
    <x v="14"/>
    <n v="4.4563384065730682"/>
    <n v="1"/>
    <n v="365348.2"/>
    <n v="9702928.0999999903"/>
    <x v="0"/>
    <s v="TORA"/>
    <s v="60├ 70"/>
    <s v="Anacardium"/>
    <s v="FOD"/>
    <n v="57.295779513082323"/>
    <n v="67.295779513082323"/>
    <x v="0"/>
    <s v="Inferior"/>
    <s v="Não"/>
    <x v="0"/>
    <n v="5.5692824191768894E-4"/>
    <n v="7.7969953868476443E-3"/>
  </r>
  <r>
    <n v="1"/>
    <x v="1"/>
    <n v="96"/>
    <n v="3318"/>
    <x v="7"/>
    <x v="7"/>
    <n v="370"/>
    <x v="43"/>
    <n v="24"/>
    <x v="43"/>
    <n v="18.302181835795594"/>
    <n v="3"/>
    <n v="365421.299999999"/>
    <n v="9702965.3000000007"/>
    <x v="2"/>
    <s v="TORA"/>
    <s v="110├ 120"/>
    <s v="Aspidosperma"/>
    <s v="FOD"/>
    <n v="47.109863155201019"/>
    <n v="57.109863155201019"/>
    <x v="1"/>
    <s v="Inferior"/>
    <s v="Não"/>
    <x v="0"/>
    <n v="1.9060869079632905E-3"/>
    <n v="3.202226005378328E-2"/>
  </r>
  <r>
    <n v="1"/>
    <x v="1"/>
    <n v="96"/>
    <n v="3319"/>
    <x v="51"/>
    <x v="51"/>
    <n v="200"/>
    <x v="14"/>
    <n v="17"/>
    <x v="14"/>
    <n v="3.7878876455871082"/>
    <n v="1"/>
    <n v="365426.799999999"/>
    <n v="9702976"/>
    <x v="0"/>
    <s v="TORA"/>
    <s v="60├ 70"/>
    <s v="Cedrela"/>
    <s v="FOD"/>
    <n v="39.788735772973837"/>
    <n v="70"/>
    <x v="0"/>
    <s v="Inferior"/>
    <s v="Vulneravel"/>
    <x v="0"/>
    <n v="5.5692824191768894E-4"/>
    <n v="6.6274460788204983E-3"/>
  </r>
  <r>
    <n v="1"/>
    <x v="1"/>
    <n v="96"/>
    <n v="3320"/>
    <x v="1"/>
    <x v="1"/>
    <n v="186"/>
    <x v="24"/>
    <n v="17"/>
    <x v="24"/>
    <n v="3.27614402466829"/>
    <n v="1"/>
    <n v="365423.2"/>
    <n v="9702981.0999999903"/>
    <x v="1"/>
    <s v="TORA"/>
    <s v="50├ 60"/>
    <s v="Pouteria"/>
    <s v="FOD"/>
    <n v="39.788735772973837"/>
    <n v="50"/>
    <x v="1"/>
    <s v="Inferior"/>
    <s v="Não"/>
    <x v="0"/>
    <n v="4.8168723643460915E-4"/>
    <n v="5.7320781135718488E-3"/>
  </r>
  <r>
    <n v="1"/>
    <x v="1"/>
    <n v="96"/>
    <n v="3321"/>
    <x v="15"/>
    <x v="15"/>
    <n v="210"/>
    <x v="87"/>
    <n v="20"/>
    <x v="87"/>
    <n v="4.9131130932468077"/>
    <n v="1"/>
    <n v="365420.5"/>
    <n v="9702982.4000000004"/>
    <x v="4"/>
    <s v="TORA"/>
    <s v="60├ 70"/>
    <s v="Lecythis"/>
    <s v="FOD"/>
    <n v="38.833806114422465"/>
    <n v="50"/>
    <x v="1"/>
    <s v="Inferior"/>
    <s v="Não"/>
    <x v="1"/>
    <n v="6.1401338671425204E-4"/>
    <n v="8.5961874139995273E-3"/>
  </r>
  <r>
    <n v="1"/>
    <x v="1"/>
    <n v="96"/>
    <n v="3322"/>
    <x v="35"/>
    <x v="35"/>
    <n v="433"/>
    <x v="50"/>
    <n v="19"/>
    <x v="50"/>
    <n v="19.843467748361984"/>
    <n v="1"/>
    <n v="365398.9"/>
    <n v="9703001.4000000004"/>
    <x v="4"/>
    <s v="TORA"/>
    <s v="130├ 140"/>
    <s v="Erisma"/>
    <s v="FOD"/>
    <n v="41.38028520389279"/>
    <n v="51.38028520389279"/>
    <x v="1"/>
    <s v="Inferior"/>
    <s v="Não"/>
    <x v="1"/>
    <n v="2.6104479787226399E-3"/>
    <n v="3.471895811701111E-2"/>
  </r>
  <r>
    <n v="1"/>
    <x v="1"/>
    <n v="96"/>
    <n v="3323"/>
    <x v="64"/>
    <x v="64"/>
    <n v="174"/>
    <x v="126"/>
    <n v="16"/>
    <x v="126"/>
    <n v="2.6984020319481252"/>
    <n v="1"/>
    <n v="365416.299999999"/>
    <n v="9703017.5"/>
    <x v="4"/>
    <s v="TORA"/>
    <s v="50├ 60"/>
    <s v="Cedrelinga"/>
    <s v="FOD"/>
    <n v="38.515496228238675"/>
    <n v="50"/>
    <x v="1"/>
    <s v="Inferior"/>
    <s v="Não"/>
    <x v="1"/>
    <n v="4.2153898630749889E-4"/>
    <n v="4.7212366466439868E-3"/>
  </r>
  <r>
    <n v="1"/>
    <x v="1"/>
    <n v="96"/>
    <n v="3324"/>
    <x v="84"/>
    <x v="84"/>
    <n v="180"/>
    <x v="22"/>
    <n v="18"/>
    <x v="22"/>
    <n v="3.2486706983917677"/>
    <n v="1"/>
    <n v="365416.7"/>
    <n v="9703018.4000000004"/>
    <x v="1"/>
    <s v="TORA"/>
    <s v="50├ 60"/>
    <s v="Didymopanax"/>
    <s v="FOD"/>
    <n v="46.791553269017228"/>
    <n v="56.791553269017228"/>
    <x v="1"/>
    <s v="Inferior"/>
    <s v="Não"/>
    <x v="0"/>
    <n v="4.5111187595332813E-4"/>
    <n v="5.6840096370119339E-3"/>
  </r>
  <r>
    <n v="1"/>
    <x v="1"/>
    <n v="96"/>
    <n v="3325"/>
    <x v="84"/>
    <x v="84"/>
    <n v="173"/>
    <x v="100"/>
    <n v="18"/>
    <x v="100"/>
    <n v="3.0009094238323217"/>
    <n v="3"/>
    <n v="365400"/>
    <n v="9703027.4000000004"/>
    <x v="0"/>
    <s v="TORA"/>
    <s v="50├ 60"/>
    <s v="Didymopanax"/>
    <s v="FOD"/>
    <n v="46.791553269017228"/>
    <n v="56.791553269017228"/>
    <x v="0"/>
    <s v="Inferior"/>
    <s v="Não"/>
    <x v="0"/>
    <n v="4.1670763380886292E-4"/>
    <n v="5.2505161859916728E-3"/>
  </r>
  <r>
    <n v="1"/>
    <x v="1"/>
    <n v="96"/>
    <n v="3326"/>
    <x v="26"/>
    <x v="26"/>
    <n v="222"/>
    <x v="6"/>
    <n v="23"/>
    <x v="6"/>
    <n v="6.3142527333494796"/>
    <n v="1"/>
    <n v="365425.9"/>
    <n v="9703029.5999999903"/>
    <x v="4"/>
    <s v="TORA"/>
    <s v="70├ 80"/>
    <s v="Couratari"/>
    <s v="FOD"/>
    <n v="38.833806114422465"/>
    <n v="50"/>
    <x v="1"/>
    <s v="Inferior"/>
    <s v="Não"/>
    <x v="1"/>
    <n v="6.8619128686678451E-4"/>
    <n v="1.104767971855523E-2"/>
  </r>
  <r>
    <n v="1"/>
    <x v="1"/>
    <n v="96"/>
    <n v="3327"/>
    <x v="1"/>
    <x v="1"/>
    <n v="154"/>
    <x v="111"/>
    <n v="15"/>
    <x v="111"/>
    <n v="1.9816222809428794"/>
    <n v="1"/>
    <n v="365430.4"/>
    <n v="9703027.4000000004"/>
    <x v="0"/>
    <s v="TORETE"/>
    <s v="40├ 50"/>
    <s v="Pouteria"/>
    <s v="FOD"/>
    <n v="39.788735772973837"/>
    <n v="50"/>
    <x v="0"/>
    <s v="Inferior"/>
    <s v="Não"/>
    <x v="0"/>
    <n v="3.3020275463299778E-4"/>
    <n v="3.4671289236464765E-3"/>
  </r>
  <r>
    <n v="1"/>
    <x v="1"/>
    <n v="96"/>
    <n v="3328"/>
    <x v="44"/>
    <x v="44"/>
    <n v="200"/>
    <x v="14"/>
    <n v="17"/>
    <x v="14"/>
    <n v="3.7878876455871082"/>
    <n v="1"/>
    <n v="365434.5"/>
    <n v="9703031"/>
    <x v="1"/>
    <s v="TORA"/>
    <s v="60├ 70"/>
    <s v="Manilkara"/>
    <s v="FOD"/>
    <n v="41.38028520389279"/>
    <n v="51.38028520389279"/>
    <x v="1"/>
    <s v="Inferior"/>
    <s v="Não"/>
    <x v="1"/>
    <n v="5.5692824191768894E-4"/>
    <n v="6.6274460788204983E-3"/>
  </r>
  <r>
    <n v="1"/>
    <x v="1"/>
    <n v="96"/>
    <n v="3329"/>
    <x v="44"/>
    <x v="44"/>
    <n v="202"/>
    <x v="28"/>
    <n v="18"/>
    <x v="28"/>
    <n v="4.0913197276906681"/>
    <n v="1"/>
    <n v="365456.9"/>
    <n v="9703048"/>
    <x v="1"/>
    <s v="TORA"/>
    <s v="60├ 70"/>
    <s v="Manilkara"/>
    <s v="FOD"/>
    <n v="41.38028520389279"/>
    <n v="51.38028520389279"/>
    <x v="1"/>
    <s v="Inferior"/>
    <s v="Não"/>
    <x v="1"/>
    <n v="5.681224995802345E-4"/>
    <n v="7.1583434947109529E-3"/>
  </r>
  <r>
    <n v="1"/>
    <x v="1"/>
    <n v="96"/>
    <n v="3330"/>
    <x v="24"/>
    <x v="24"/>
    <n v="186"/>
    <x v="24"/>
    <n v="17"/>
    <x v="24"/>
    <n v="3.27614402466829"/>
    <n v="1"/>
    <n v="365457.4"/>
    <n v="9703053.3000000007"/>
    <x v="1"/>
    <s v="TORA"/>
    <s v="50├ 60"/>
    <s v="Virola"/>
    <s v="FOD"/>
    <n v="38.197186342054884"/>
    <n v="50"/>
    <x v="1"/>
    <s v="Inferior"/>
    <s v="Não"/>
    <x v="0"/>
    <n v="4.8168723643460915E-4"/>
    <n v="5.7320781135718488E-3"/>
  </r>
  <r>
    <n v="1"/>
    <x v="1"/>
    <n v="96"/>
    <n v="3331"/>
    <x v="35"/>
    <x v="35"/>
    <n v="244"/>
    <x v="318"/>
    <n v="12"/>
    <x v="318"/>
    <n v="3.9796884506060137"/>
    <n v="2"/>
    <n v="365443.5"/>
    <n v="9703065.5"/>
    <x v="4"/>
    <s v="TORA"/>
    <s v="70├ 80"/>
    <s v="Erisma"/>
    <s v="FOD"/>
    <n v="41.38028520389279"/>
    <n v="51.38028520389279"/>
    <x v="1"/>
    <s v="Inferior"/>
    <s v="Não"/>
    <x v="1"/>
    <n v="8.2893199527028837E-4"/>
    <n v="6.9630287602704217E-3"/>
  </r>
  <r>
    <n v="1"/>
    <x v="1"/>
    <n v="96"/>
    <n v="3332"/>
    <x v="15"/>
    <x v="15"/>
    <n v="245"/>
    <x v="89"/>
    <n v="17"/>
    <x v="89"/>
    <n v="5.6841988981591554"/>
    <n v="1"/>
    <n v="365479.09999999899"/>
    <n v="9703142.5"/>
    <x v="4"/>
    <s v="TORA"/>
    <s v="70├ 80"/>
    <s v="Lecythis"/>
    <s v="FOD"/>
    <n v="38.833806114422465"/>
    <n v="50"/>
    <x v="1"/>
    <s v="Inferior"/>
    <s v="Não"/>
    <x v="1"/>
    <n v="8.3574044302773209E-4"/>
    <n v="9.9453112720300114E-3"/>
  </r>
  <r>
    <n v="1"/>
    <x v="1"/>
    <n v="96"/>
    <n v="3333"/>
    <x v="26"/>
    <x v="26"/>
    <n v="265"/>
    <x v="279"/>
    <n v="23"/>
    <x v="279"/>
    <n v="8.9972079822958193"/>
    <n v="1"/>
    <n v="365532.2"/>
    <n v="9703186"/>
    <x v="4"/>
    <s v="TORA"/>
    <s v="80├ 90"/>
    <s v="Couratari"/>
    <s v="FOD"/>
    <n v="38.833806114422465"/>
    <n v="50"/>
    <x v="1"/>
    <s v="Inferior"/>
    <s v="Não"/>
    <x v="1"/>
    <n v="9.777571447167426E-4"/>
    <n v="1.5741890029939556E-2"/>
  </r>
  <r>
    <n v="1"/>
    <x v="1"/>
    <n v="96"/>
    <n v="3334"/>
    <x v="19"/>
    <x v="19"/>
    <n v="206"/>
    <x v="122"/>
    <n v="15"/>
    <x v="122"/>
    <n v="3.5457970616500267"/>
    <n v="1"/>
    <n v="365613.09999999899"/>
    <n v="9703352.1999999899"/>
    <x v="4"/>
    <s v="TORA"/>
    <s v="60├ 70"/>
    <s v="Piptadenia"/>
    <s v="FOD"/>
    <n v="39.788735772973837"/>
    <n v="50"/>
    <x v="1"/>
    <s v="Inferior"/>
    <s v="Não"/>
    <x v="1"/>
    <n v="5.9084517185047623E-4"/>
    <n v="6.2038743044300002E-3"/>
  </r>
  <r>
    <n v="1"/>
    <x v="1"/>
    <n v="96"/>
    <n v="3335"/>
    <x v="23"/>
    <x v="23"/>
    <n v="330"/>
    <x v="66"/>
    <n v="17"/>
    <x v="66"/>
    <n v="10.312524115110905"/>
    <n v="1"/>
    <n v="365606.299999999"/>
    <n v="9703349.9000000004"/>
    <x v="4"/>
    <s v="TORA"/>
    <s v="100├ 110"/>
    <s v="Parkia"/>
    <s v="FOD"/>
    <n v="40.107045659157627"/>
    <n v="50.107045659157627"/>
    <x v="1"/>
    <s v="Inferior"/>
    <s v="Não"/>
    <x v="1"/>
    <n v="1.5162371386209085E-3"/>
    <n v="1.8043221949588812E-2"/>
  </r>
  <r>
    <n v="1"/>
    <x v="1"/>
    <n v="96"/>
    <n v="3336"/>
    <x v="5"/>
    <x v="5"/>
    <n v="400"/>
    <x v="48"/>
    <n v="18"/>
    <x v="48"/>
    <n v="16.042818263663047"/>
    <n v="1"/>
    <n v="365605.5"/>
    <n v="9703359.0999999903"/>
    <x v="4"/>
    <s v="TORA"/>
    <s v="120├ 130"/>
    <s v="Tachigali"/>
    <s v="FOD"/>
    <n v="39.152116000606256"/>
    <n v="50"/>
    <x v="1"/>
    <s v="Inferior"/>
    <s v="Não"/>
    <x v="1"/>
    <n v="2.2277129676707558E-3"/>
    <n v="2.8069183392651523E-2"/>
  </r>
  <r>
    <n v="1"/>
    <x v="1"/>
    <n v="96"/>
    <n v="3337"/>
    <x v="26"/>
    <x v="26"/>
    <n v="228"/>
    <x v="8"/>
    <n v="23"/>
    <x v="8"/>
    <n v="6.6601760021597158"/>
    <n v="1"/>
    <n v="365623.4"/>
    <n v="9703378.3000000007"/>
    <x v="4"/>
    <s v="TORA"/>
    <s v="70├ 80"/>
    <s v="Couratari"/>
    <s v="FOD"/>
    <n v="38.833806114422465"/>
    <n v="50"/>
    <x v="1"/>
    <s v="Inferior"/>
    <s v="Não"/>
    <x v="1"/>
    <n v="7.2378394319622878E-4"/>
    <n v="1.1652921485459282E-2"/>
  </r>
  <r>
    <n v="1"/>
    <x v="1"/>
    <n v="96"/>
    <n v="3338"/>
    <x v="19"/>
    <x v="19"/>
    <n v="385"/>
    <x v="325"/>
    <n v="19"/>
    <x v="325"/>
    <n v="15.687843057464463"/>
    <n v="1"/>
    <n v="365623.9"/>
    <n v="9703383.5999999903"/>
    <x v="4"/>
    <s v="TORA"/>
    <s v="120├ 130"/>
    <s v="Piptadenia"/>
    <s v="FOD"/>
    <n v="39.788735772973837"/>
    <n v="50"/>
    <x v="1"/>
    <s v="Inferior"/>
    <s v="Não"/>
    <x v="1"/>
    <n v="2.0637672164562364E-3"/>
    <n v="2.744810397886794E-2"/>
  </r>
  <r>
    <n v="1"/>
    <x v="1"/>
    <n v="96"/>
    <n v="3339"/>
    <x v="19"/>
    <x v="19"/>
    <n v="200"/>
    <x v="14"/>
    <n v="16"/>
    <x v="14"/>
    <n v="3.565070725258455"/>
    <n v="1"/>
    <n v="365692.9"/>
    <n v="9703483.5999999903"/>
    <x v="4"/>
    <s v="TORA"/>
    <s v="60├ 70"/>
    <s v="Piptadenia"/>
    <s v="FOD"/>
    <n v="39.788735772973837"/>
    <n v="50"/>
    <x v="1"/>
    <s v="Inferior"/>
    <s v="Não"/>
    <x v="1"/>
    <n v="5.5692824191768894E-4"/>
    <n v="6.2375963094781156E-3"/>
  </r>
  <r>
    <n v="1"/>
    <x v="1"/>
    <n v="96"/>
    <n v="3340"/>
    <x v="5"/>
    <x v="5"/>
    <n v="410"/>
    <x v="119"/>
    <n v="16"/>
    <x v="119"/>
    <n v="14.982209722898661"/>
    <n v="1"/>
    <n v="365727.09999999899"/>
    <n v="9703555.9000000004"/>
    <x v="4"/>
    <s v="TORA"/>
    <s v="130├ 140"/>
    <s v="Tachigali"/>
    <s v="FOD"/>
    <n v="39.152116000606256"/>
    <n v="50"/>
    <x v="1"/>
    <s v="Inferior"/>
    <s v="Não"/>
    <x v="1"/>
    <n v="2.3404909366590886E-3"/>
    <n v="2.6213498490581789E-2"/>
  </r>
  <r>
    <n v="1"/>
    <x v="1"/>
    <n v="96"/>
    <n v="3341"/>
    <x v="1"/>
    <x v="1"/>
    <n v="172"/>
    <x v="58"/>
    <n v="15"/>
    <x v="58"/>
    <n v="2.4719309141260815"/>
    <n v="1"/>
    <n v="365719.9"/>
    <n v="9703561.5"/>
    <x v="1"/>
    <s v="TORA"/>
    <s v="50├ 60"/>
    <s v="Pouteria"/>
    <s v="FOD"/>
    <n v="39.788735772973837"/>
    <n v="50"/>
    <x v="1"/>
    <s v="Inferior"/>
    <s v="Não"/>
    <x v="0"/>
    <n v="4.1190412772232278E-4"/>
    <n v="4.3249933410843891E-3"/>
  </r>
  <r>
    <n v="1"/>
    <x v="1"/>
    <n v="96"/>
    <n v="3342"/>
    <x v="75"/>
    <x v="75"/>
    <n v="360"/>
    <x v="145"/>
    <n v="23"/>
    <x v="145"/>
    <n v="16.604316902891259"/>
    <n v="1"/>
    <n v="365708.2"/>
    <n v="9703567"/>
    <x v="1"/>
    <s v="TORA"/>
    <s v="110├ 120"/>
    <s v="Copaifera"/>
    <s v="FOD"/>
    <n v="51.884511447957884"/>
    <n v="61.884511447957884"/>
    <x v="1"/>
    <s v="Inferior"/>
    <s v="Não"/>
    <x v="0"/>
    <n v="1.8044475038133125E-3"/>
    <n v="2.9051604811394335E-2"/>
  </r>
  <r>
    <n v="1"/>
    <x v="1"/>
    <n v="96"/>
    <n v="3343"/>
    <x v="46"/>
    <x v="46"/>
    <n v="210"/>
    <x v="87"/>
    <n v="22"/>
    <x v="87"/>
    <n v="5.4044244025714887"/>
    <n v="1"/>
    <n v="365705"/>
    <n v="9703571.8000000007"/>
    <x v="1"/>
    <s v="TORA"/>
    <s v="60├ 70"/>
    <s v="Aspidosperma"/>
    <s v="FOD"/>
    <n v="41.38028520389279"/>
    <n v="51.38028520389279"/>
    <x v="1"/>
    <s v="Inferior"/>
    <s v="Não"/>
    <x v="0"/>
    <n v="6.1401338671425204E-4"/>
    <n v="9.4558061553994804E-3"/>
  </r>
  <r>
    <n v="1"/>
    <x v="1"/>
    <n v="96"/>
    <n v="3344"/>
    <x v="6"/>
    <x v="6"/>
    <n v="383"/>
    <x v="259"/>
    <n v="20"/>
    <x v="259"/>
    <n v="16.342395613044925"/>
    <n v="1"/>
    <n v="365703.2"/>
    <n v="9703572.6999999899"/>
    <x v="1"/>
    <s v="TORA"/>
    <s v="120├ 130"/>
    <s v="Dimorphandra"/>
    <s v="FOD"/>
    <n v="39.788735772973837"/>
    <n v="50"/>
    <x v="1"/>
    <s v="Inferior"/>
    <s v="Não"/>
    <x v="0"/>
    <n v="2.0423811719665974E-3"/>
    <n v="2.8593336407532359E-2"/>
  </r>
  <r>
    <n v="1"/>
    <x v="1"/>
    <n v="96"/>
    <n v="3345"/>
    <x v="17"/>
    <x v="17"/>
    <n v="183"/>
    <x v="127"/>
    <n v="20"/>
    <x v="127"/>
    <n v="3.7309579224431371"/>
    <n v="1"/>
    <n v="365716.2"/>
    <n v="9703597.5"/>
    <x v="1"/>
    <s v="TORA"/>
    <s v="50├ 60"/>
    <s v="Buchenavia"/>
    <s v="FOD"/>
    <n v="41.38028520389279"/>
    <n v="51.38028520389279"/>
    <x v="1"/>
    <s v="Inferior"/>
    <s v="Não"/>
    <x v="0"/>
    <n v="4.6627424733953712E-4"/>
    <n v="6.5278394627535192E-3"/>
  </r>
  <r>
    <n v="1"/>
    <x v="1"/>
    <n v="96"/>
    <n v="3346"/>
    <x v="15"/>
    <x v="15"/>
    <n v="254"/>
    <x v="272"/>
    <n v="22"/>
    <x v="272"/>
    <n v="7.9063910375578725"/>
    <n v="1"/>
    <n v="365719.4"/>
    <n v="9703603.6999999899"/>
    <x v="4"/>
    <s v="TORA"/>
    <s v="80├ 90"/>
    <s v="Lecythis"/>
    <s v="FOD"/>
    <n v="38.833806114422465"/>
    <n v="50"/>
    <x v="1"/>
    <s v="Inferior"/>
    <s v="Não"/>
    <x v="1"/>
    <n v="8.9826956138904055E-4"/>
    <n v="1.3833351245391222E-2"/>
  </r>
  <r>
    <n v="1"/>
    <x v="1"/>
    <n v="96"/>
    <n v="3347"/>
    <x v="58"/>
    <x v="58"/>
    <n v="310"/>
    <x v="104"/>
    <n v="22"/>
    <x v="104"/>
    <n v="11.776988323970976"/>
    <n v="1"/>
    <n v="365725.7"/>
    <n v="9703600.6999999899"/>
    <x v="1"/>
    <s v="TORA"/>
    <s v="90├ 100"/>
    <s v="Eschweilera"/>
    <s v="FOD"/>
    <n v="41.38028520389279"/>
    <n v="51.38028520389279"/>
    <x v="1"/>
    <s v="Inferior"/>
    <s v="Não"/>
    <x v="0"/>
    <n v="1.3380201012072475E-3"/>
    <n v="2.0605509558591611E-2"/>
  </r>
  <r>
    <n v="1"/>
    <x v="1"/>
    <n v="96"/>
    <n v="3348"/>
    <x v="1"/>
    <x v="1"/>
    <n v="179"/>
    <x v="150"/>
    <n v="17"/>
    <x v="150"/>
    <n v="3.0341927013064134"/>
    <n v="1"/>
    <n v="365739.799999999"/>
    <n v="9703599.5999999903"/>
    <x v="1"/>
    <s v="TORA"/>
    <s v="50├ 60"/>
    <s v="Pouteria"/>
    <s v="FOD"/>
    <n v="39.788735772973837"/>
    <n v="50"/>
    <x v="1"/>
    <s v="Inferior"/>
    <s v="Não"/>
    <x v="0"/>
    <n v="4.4611344498211684E-4"/>
    <n v="5.3087499952871892E-3"/>
  </r>
  <r>
    <n v="1"/>
    <x v="1"/>
    <n v="96"/>
    <n v="3349"/>
    <x v="19"/>
    <x v="19"/>
    <n v="187"/>
    <x v="63"/>
    <n v="16"/>
    <x v="63"/>
    <n v="3.1166739547890727"/>
    <n v="1"/>
    <n v="365751.2"/>
    <n v="9703600.3000000007"/>
    <x v="4"/>
    <s v="TORA"/>
    <s v="50├ 60"/>
    <s v="Piptadenia"/>
    <s v="FOD"/>
    <n v="39.788735772973837"/>
    <n v="50"/>
    <x v="1"/>
    <s v="Inferior"/>
    <s v="Não"/>
    <x v="1"/>
    <n v="4.8688059229049158E-4"/>
    <n v="5.4530626336535054E-3"/>
  </r>
  <r>
    <n v="1"/>
    <x v="1"/>
    <n v="96"/>
    <n v="3350"/>
    <x v="72"/>
    <x v="72"/>
    <n v="255"/>
    <x v="129"/>
    <n v="13"/>
    <x v="129"/>
    <n v="4.7088178294204743"/>
    <n v="2"/>
    <n v="365723.4"/>
    <n v="9703646"/>
    <x v="4"/>
    <s v="TORA"/>
    <s v="80├ 90"/>
    <s v="Goupia"/>
    <s v="FOD"/>
    <n v="40.107045659157627"/>
    <n v="50.107045659157627"/>
    <x v="1"/>
    <s v="Inferior"/>
    <s v="Não"/>
    <x v="1"/>
    <n v="9.053564732674432E-4"/>
    <n v="8.238743906733733E-3"/>
  </r>
  <r>
    <n v="1"/>
    <x v="1"/>
    <n v="96"/>
    <n v="3351"/>
    <x v="15"/>
    <x v="15"/>
    <n v="286"/>
    <x v="30"/>
    <n v="16"/>
    <x v="30"/>
    <n v="7.2902131260810163"/>
    <n v="2"/>
    <n v="365732.5"/>
    <n v="9703650.5999999903"/>
    <x v="4"/>
    <s v="TORA"/>
    <s v="90├ 100"/>
    <s v="Lecythis"/>
    <s v="FOD"/>
    <n v="38.833806114422465"/>
    <n v="50"/>
    <x v="1"/>
    <s v="Inferior"/>
    <s v="Não"/>
    <x v="1"/>
    <n v="1.1388625618974824E-3"/>
    <n v="1.2755260693251802E-2"/>
  </r>
  <r>
    <n v="1"/>
    <x v="1"/>
    <n v="96"/>
    <n v="3352"/>
    <x v="77"/>
    <x v="77"/>
    <n v="295"/>
    <x v="109"/>
    <n v="18"/>
    <x v="109"/>
    <n v="8.7257891212204814"/>
    <n v="1"/>
    <n v="365749.799999999"/>
    <n v="9703657.8000000007"/>
    <x v="1"/>
    <s v="TORA"/>
    <s v="90├ 100"/>
    <s v="Vatairea"/>
    <s v="FOD"/>
    <n v="50.929581789406512"/>
    <n v="60.929581789406512"/>
    <x v="1"/>
    <s v="Inferior"/>
    <s v="Não"/>
    <x v="0"/>
    <n v="1.2116670063221722E-3"/>
    <n v="1.5267004279659371E-2"/>
  </r>
  <r>
    <n v="1"/>
    <x v="1"/>
    <n v="96"/>
    <n v="3353"/>
    <x v="5"/>
    <x v="5"/>
    <n v="203"/>
    <x v="56"/>
    <n v="16"/>
    <x v="56"/>
    <n v="3.6728249879293924"/>
    <n v="1"/>
    <n v="365752.59999999899"/>
    <n v="9703656.5999999903"/>
    <x v="4"/>
    <s v="TORA"/>
    <s v="60├ 70"/>
    <s v="Tachigali"/>
    <s v="FOD"/>
    <n v="39.152116000606256"/>
    <n v="50"/>
    <x v="1"/>
    <s v="Inferior"/>
    <s v="Não"/>
    <x v="1"/>
    <n v="5.7376139802965123E-4"/>
    <n v="6.4261276579320927E-3"/>
  </r>
  <r>
    <n v="1"/>
    <x v="1"/>
    <n v="96"/>
    <n v="3354"/>
    <x v="7"/>
    <x v="7"/>
    <n v="300"/>
    <x v="9"/>
    <n v="23"/>
    <x v="9"/>
    <n v="11.530775627007815"/>
    <n v="3"/>
    <n v="365757.09999999899"/>
    <n v="9703654.4000000004"/>
    <x v="2"/>
    <s v="TORA"/>
    <s v="90├ 100"/>
    <s v="Aspidosperma"/>
    <s v="FOD"/>
    <n v="47.109863155201019"/>
    <n v="57.109863155201019"/>
    <x v="1"/>
    <s v="Inferior"/>
    <s v="Não"/>
    <x v="0"/>
    <n v="1.2530885443148001E-3"/>
    <n v="2.017472556346828E-2"/>
  </r>
  <r>
    <n v="1"/>
    <x v="1"/>
    <n v="97"/>
    <n v="3355"/>
    <x v="34"/>
    <x v="34"/>
    <n v="310"/>
    <x v="104"/>
    <n v="22"/>
    <x v="104"/>
    <n v="11.776988323970976"/>
    <n v="1"/>
    <n v="365787.59999999899"/>
    <n v="9703563.8000000007"/>
    <x v="1"/>
    <s v="TORA"/>
    <s v="90├ 100"/>
    <s v="Lecythis"/>
    <s v="FOD"/>
    <n v="40.743665431525208"/>
    <n v="50.743665431525208"/>
    <x v="1"/>
    <s v="Inferior"/>
    <s v="Não"/>
    <x v="1"/>
    <n v="1.3380201012072475E-3"/>
    <n v="2.0605509558591611E-2"/>
  </r>
  <r>
    <n v="1"/>
    <x v="1"/>
    <n v="97"/>
    <n v="3356"/>
    <x v="33"/>
    <x v="33"/>
    <n v="330"/>
    <x v="66"/>
    <n v="21"/>
    <x v="66"/>
    <n v="12.739000377489941"/>
    <n v="1"/>
    <n v="365741.299999999"/>
    <n v="9703516"/>
    <x v="1"/>
    <s v="TORA"/>
    <s v="100├ 110"/>
    <s v="Dipteryx"/>
    <s v="FOD"/>
    <n v="39.152116000606256"/>
    <n v="80"/>
    <x v="1"/>
    <s v="Inferior"/>
    <s v="Vulneravel"/>
    <x v="1"/>
    <n v="1.5162371386209085E-3"/>
    <n v="2.2288685937727353E-2"/>
  </r>
  <r>
    <n v="1"/>
    <x v="1"/>
    <n v="97"/>
    <n v="3357"/>
    <x v="72"/>
    <x v="72"/>
    <n v="348"/>
    <x v="108"/>
    <n v="16"/>
    <x v="108"/>
    <n v="10.793608127792501"/>
    <n v="1"/>
    <n v="365684.59999999899"/>
    <n v="9703424.5"/>
    <x v="4"/>
    <s v="TORA"/>
    <s v="110├ 120"/>
    <s v="Goupia"/>
    <s v="FOD"/>
    <n v="40.107045659157627"/>
    <n v="50.107045659157627"/>
    <x v="1"/>
    <s v="Inferior"/>
    <s v="Não"/>
    <x v="1"/>
    <n v="1.6861559452299956E-3"/>
    <n v="1.8884946586575947E-2"/>
  </r>
  <r>
    <n v="1"/>
    <x v="1"/>
    <n v="97"/>
    <n v="3358"/>
    <x v="39"/>
    <x v="39"/>
    <n v="320"/>
    <x v="57"/>
    <n v="23"/>
    <x v="57"/>
    <n v="13.119460268951117"/>
    <n v="1"/>
    <n v="365707.799999999"/>
    <n v="9703407.5999999903"/>
    <x v="3"/>
    <s v="TORA"/>
    <s v="100├ 110"/>
    <s v="Bertholletia"/>
    <s v="FOD"/>
    <n v="41.38028520389279"/>
    <n v="51.38028520389279"/>
    <x v="1"/>
    <s v="Inferior"/>
    <s v="Protegida"/>
    <x v="0"/>
    <n v="1.4257362993092843E-3"/>
    <n v="2.2954354418879473E-2"/>
  </r>
  <r>
    <n v="1"/>
    <x v="1"/>
    <n v="97"/>
    <n v="3359"/>
    <x v="64"/>
    <x v="64"/>
    <n v="250"/>
    <x v="46"/>
    <n v="20"/>
    <x v="46"/>
    <n v="6.9630287602704213"/>
    <n v="1"/>
    <n v="365661"/>
    <n v="9703368.3000000007"/>
    <x v="4"/>
    <s v="TORA"/>
    <s v="70├ 80"/>
    <s v="Cedrelinga"/>
    <s v="FOD"/>
    <n v="38.515496228238675"/>
    <n v="50"/>
    <x v="1"/>
    <s v="Inferior"/>
    <s v="Não"/>
    <x v="1"/>
    <n v="8.7020037799638919E-4"/>
    <n v="1.2182805291949447E-2"/>
  </r>
  <r>
    <n v="1"/>
    <x v="1"/>
    <n v="97"/>
    <n v="3360"/>
    <x v="15"/>
    <x v="15"/>
    <n v="258"/>
    <x v="239"/>
    <n v="22"/>
    <x v="239"/>
    <n v="8.157372016616069"/>
    <n v="1"/>
    <n v="365655.9"/>
    <n v="9703363"/>
    <x v="4"/>
    <s v="TORA"/>
    <s v="80├ 90"/>
    <s v="Lecythis"/>
    <s v="FOD"/>
    <n v="38.833806114422465"/>
    <n v="50"/>
    <x v="1"/>
    <s v="Inferior"/>
    <s v="Não"/>
    <x v="1"/>
    <n v="9.267842873752262E-4"/>
    <n v="1.4272478025578484E-2"/>
  </r>
  <r>
    <n v="1"/>
    <x v="1"/>
    <n v="97"/>
    <n v="3361"/>
    <x v="23"/>
    <x v="23"/>
    <n v="200"/>
    <x v="14"/>
    <n v="16"/>
    <x v="14"/>
    <n v="3.565070725258455"/>
    <n v="1"/>
    <n v="365647.7"/>
    <n v="9703306.0999999903"/>
    <x v="4"/>
    <s v="TORA"/>
    <s v="60├ 70"/>
    <s v="Parkia"/>
    <s v="FOD"/>
    <n v="40.107045659157627"/>
    <n v="50.107045659157627"/>
    <x v="1"/>
    <s v="Inferior"/>
    <s v="Não"/>
    <x v="1"/>
    <n v="5.5692824191768894E-4"/>
    <n v="6.2375963094781156E-3"/>
  </r>
  <r>
    <n v="1"/>
    <x v="1"/>
    <n v="97"/>
    <n v="3362"/>
    <x v="26"/>
    <x v="26"/>
    <n v="150"/>
    <x v="37"/>
    <n v="15"/>
    <x v="37"/>
    <n v="1.8800177652730132"/>
    <n v="1"/>
    <n v="365643.2"/>
    <n v="9703306"/>
    <x v="0"/>
    <s v="TORETE"/>
    <s v="40├ 50"/>
    <s v="Couratari"/>
    <s v="FOD"/>
    <n v="38.833806114422465"/>
    <n v="50"/>
    <x v="0"/>
    <s v="Inferior"/>
    <s v="Não"/>
    <x v="1"/>
    <n v="3.1327213607870003E-4"/>
    <n v="3.28935742882635E-3"/>
  </r>
  <r>
    <n v="1"/>
    <x v="1"/>
    <n v="97"/>
    <n v="3363"/>
    <x v="1"/>
    <x v="1"/>
    <n v="177"/>
    <x v="54"/>
    <n v="17"/>
    <x v="54"/>
    <n v="2.9667683012149637"/>
    <n v="1"/>
    <n v="365640.4"/>
    <n v="9703307.3000000007"/>
    <x v="1"/>
    <s v="TORA"/>
    <s v="50├ 60"/>
    <s v="Pouteria"/>
    <s v="FOD"/>
    <n v="39.788735772973837"/>
    <n v="50"/>
    <x v="1"/>
    <s v="Inferior"/>
    <s v="Não"/>
    <x v="0"/>
    <n v="4.3620012227598201E-4"/>
    <n v="5.1907814550841858E-3"/>
  </r>
  <r>
    <n v="1"/>
    <x v="1"/>
    <n v="97"/>
    <n v="3364"/>
    <x v="19"/>
    <x v="19"/>
    <n v="422"/>
    <x v="242"/>
    <n v="20"/>
    <x v="242"/>
    <n v="19.840064219903962"/>
    <n v="1"/>
    <n v="365634.09999999899"/>
    <n v="9703310.3000000007"/>
    <x v="4"/>
    <s v="TORA"/>
    <s v="130├ 140"/>
    <s v="Piptadenia"/>
    <s v="FOD"/>
    <n v="39.788735772973837"/>
    <n v="50"/>
    <x v="1"/>
    <s v="Inferior"/>
    <s v="Não"/>
    <x v="1"/>
    <n v="2.4795002258417432E-3"/>
    <n v="3.4713003161784405E-2"/>
  </r>
  <r>
    <n v="1"/>
    <x v="1"/>
    <n v="97"/>
    <n v="3365"/>
    <x v="5"/>
    <x v="5"/>
    <n v="200"/>
    <x v="14"/>
    <n v="17"/>
    <x v="14"/>
    <n v="3.7878876455871082"/>
    <n v="1"/>
    <n v="365619.20000000001"/>
    <n v="9703316.1999999899"/>
    <x v="4"/>
    <s v="TORA"/>
    <s v="60├ 70"/>
    <s v="Tachigali"/>
    <s v="FOD"/>
    <n v="39.152116000606256"/>
    <n v="50"/>
    <x v="1"/>
    <s v="Inferior"/>
    <s v="Não"/>
    <x v="1"/>
    <n v="5.5692824191768894E-4"/>
    <n v="6.6274460788204983E-3"/>
  </r>
  <r>
    <n v="1"/>
    <x v="1"/>
    <n v="97"/>
    <n v="3366"/>
    <x v="5"/>
    <x v="5"/>
    <n v="203"/>
    <x v="56"/>
    <n v="16"/>
    <x v="56"/>
    <n v="3.6728249879293924"/>
    <n v="1"/>
    <n v="365630.09999999899"/>
    <n v="9703272.4000000004"/>
    <x v="4"/>
    <s v="TORA"/>
    <s v="60├ 70"/>
    <s v="Tachigali"/>
    <s v="FOD"/>
    <n v="39.152116000606256"/>
    <n v="50"/>
    <x v="1"/>
    <s v="Inferior"/>
    <s v="Não"/>
    <x v="1"/>
    <n v="5.7376139802965123E-4"/>
    <n v="6.4261276579320927E-3"/>
  </r>
  <r>
    <n v="1"/>
    <x v="1"/>
    <n v="97"/>
    <n v="3367"/>
    <x v="35"/>
    <x v="35"/>
    <n v="479"/>
    <x v="230"/>
    <n v="18"/>
    <x v="230"/>
    <n v="23.005501657706954"/>
    <n v="2"/>
    <n v="365621.09999999899"/>
    <n v="9703274.4000000004"/>
    <x v="4"/>
    <s v="TORA"/>
    <s v="150├ 160"/>
    <s v="Erisma"/>
    <s v="FOD"/>
    <n v="41.38028520389279"/>
    <n v="51.38028520389279"/>
    <x v="1"/>
    <s v="Inferior"/>
    <s v="Não"/>
    <x v="1"/>
    <n v="3.1945543188459115E-3"/>
    <n v="4.0251384417458479E-2"/>
  </r>
  <r>
    <n v="1"/>
    <x v="1"/>
    <n v="97"/>
    <n v="3368"/>
    <x v="19"/>
    <x v="19"/>
    <n v="263"/>
    <x v="224"/>
    <n v="16"/>
    <x v="224"/>
    <n v="6.1648094248850516"/>
    <n v="1"/>
    <n v="365604.299999999"/>
    <n v="9703274.5999999903"/>
    <x v="4"/>
    <s v="TORA"/>
    <s v="80├ 90"/>
    <s v="Piptadenia"/>
    <s v="FOD"/>
    <n v="39.788735772973837"/>
    <n v="50"/>
    <x v="1"/>
    <s v="Inferior"/>
    <s v="Não"/>
    <x v="1"/>
    <n v="9.6305423913011564E-4"/>
    <n v="1.0786207478257294E-2"/>
  </r>
  <r>
    <n v="1"/>
    <x v="1"/>
    <n v="97"/>
    <n v="3369"/>
    <x v="26"/>
    <x v="26"/>
    <n v="130"/>
    <x v="0"/>
    <n v="14"/>
    <x v="0"/>
    <n v="1.3179620837439854"/>
    <n v="1"/>
    <n v="365593.7"/>
    <n v="9703256.4000000004"/>
    <x v="0"/>
    <s v="TORETE"/>
    <s v="40├ 50"/>
    <s v="Couratari"/>
    <s v="FOD"/>
    <n v="38.833806114422465"/>
    <n v="50"/>
    <x v="0"/>
    <s v="Inferior"/>
    <s v="Não"/>
    <x v="1"/>
    <n v="2.3530218221022364E-4"/>
    <n v="2.3059613856601913E-3"/>
  </r>
  <r>
    <n v="1"/>
    <x v="1"/>
    <n v="97"/>
    <n v="3370"/>
    <x v="5"/>
    <x v="5"/>
    <n v="180"/>
    <x v="22"/>
    <n v="14"/>
    <x v="22"/>
    <n v="2.5267438765269308"/>
    <n v="1"/>
    <n v="365600.2"/>
    <n v="9703223.5"/>
    <x v="4"/>
    <s v="TORA"/>
    <s v="50├ 60"/>
    <s v="Tachigali"/>
    <s v="FOD"/>
    <n v="39.152116000606256"/>
    <n v="50"/>
    <x v="1"/>
    <s v="Inferior"/>
    <s v="Não"/>
    <x v="1"/>
    <n v="4.5111187595332813E-4"/>
    <n v="4.4208963843426164E-3"/>
  </r>
  <r>
    <n v="1"/>
    <x v="1"/>
    <n v="97"/>
    <n v="3371"/>
    <x v="26"/>
    <x v="26"/>
    <n v="200"/>
    <x v="14"/>
    <n v="20"/>
    <x v="14"/>
    <n v="4.4563384065730682"/>
    <n v="1"/>
    <n v="365542.7"/>
    <n v="9703145.6999999899"/>
    <x v="4"/>
    <s v="TORA"/>
    <s v="60├ 70"/>
    <s v="Couratari"/>
    <s v="FOD"/>
    <n v="38.833806114422465"/>
    <n v="50"/>
    <x v="1"/>
    <s v="Inferior"/>
    <s v="Não"/>
    <x v="1"/>
    <n v="5.5692824191768894E-4"/>
    <n v="7.7969953868476443E-3"/>
  </r>
  <r>
    <n v="1"/>
    <x v="1"/>
    <n v="97"/>
    <n v="3372"/>
    <x v="42"/>
    <x v="42"/>
    <n v="350"/>
    <x v="79"/>
    <n v="20"/>
    <x v="79"/>
    <n v="13.647536370130027"/>
    <n v="1"/>
    <n v="365529.2"/>
    <n v="9703152.0999999903"/>
    <x v="1"/>
    <s v="TORA"/>
    <s v="110├ 120"/>
    <s v="Anacardium"/>
    <s v="FOD"/>
    <n v="57.295779513082323"/>
    <n v="67.295779513082323"/>
    <x v="1"/>
    <s v="Inferior"/>
    <s v="Não"/>
    <x v="0"/>
    <n v="1.7055927408729228E-3"/>
    <n v="2.387829837222092E-2"/>
  </r>
  <r>
    <n v="1"/>
    <x v="1"/>
    <n v="97"/>
    <n v="3373"/>
    <x v="88"/>
    <x v="88"/>
    <n v="413"/>
    <x v="250"/>
    <n v="20"/>
    <x v="250"/>
    <n v="19.002829641769051"/>
    <n v="3"/>
    <n v="365525.799999999"/>
    <n v="9703137.0999999903"/>
    <x v="2"/>
    <s v="TORA"/>
    <s v="130├ 140"/>
    <s v="Rauvolfia"/>
    <s v="FOD"/>
    <n v="54.112680651244418"/>
    <n v="64.112680651244418"/>
    <x v="1"/>
    <s v="Inferior"/>
    <s v="Não"/>
    <x v="0"/>
    <n v="2.3748673323914582E-3"/>
    <n v="3.324814265348041E-2"/>
  </r>
  <r>
    <n v="1"/>
    <x v="1"/>
    <n v="97"/>
    <n v="3374"/>
    <x v="28"/>
    <x v="28"/>
    <n v="163"/>
    <x v="237"/>
    <n v="12"/>
    <x v="237"/>
    <n v="1.7760068268635982"/>
    <n v="1"/>
    <n v="365527.59999999899"/>
    <n v="9703134"/>
    <x v="1"/>
    <s v="TORA"/>
    <s v="50├ 60"/>
    <s v="Protium"/>
    <s v="FOD"/>
    <n v="39.788735772973837"/>
    <n v="50"/>
    <x v="1"/>
    <s v="Inferior"/>
    <s v="Não"/>
    <x v="0"/>
    <n v="3.69925661487777E-4"/>
    <n v="3.1073755564973268E-3"/>
  </r>
  <r>
    <n v="1"/>
    <x v="1"/>
    <n v="97"/>
    <n v="3375"/>
    <x v="26"/>
    <x v="26"/>
    <n v="388"/>
    <x v="293"/>
    <n v="25"/>
    <x v="293"/>
    <n v="20.964844033723001"/>
    <n v="1"/>
    <n v="365530.299999999"/>
    <n v="9703132.6999999899"/>
    <x v="4"/>
    <s v="TORA"/>
    <s v="120├ 130"/>
    <s v="Couratari"/>
    <s v="FOD"/>
    <n v="38.833806114422465"/>
    <n v="50"/>
    <x v="1"/>
    <s v="Inferior"/>
    <s v="Não"/>
    <x v="1"/>
    <n v="2.096055131281414E-3"/>
    <n v="3.6680964797424741E-2"/>
  </r>
  <r>
    <n v="1"/>
    <x v="1"/>
    <n v="97"/>
    <n v="3376"/>
    <x v="19"/>
    <x v="19"/>
    <n v="320"/>
    <x v="57"/>
    <n v="18"/>
    <x v="57"/>
    <n v="10.267403688744354"/>
    <n v="1"/>
    <n v="365550.2"/>
    <n v="9703116.6999999899"/>
    <x v="4"/>
    <s v="TORA"/>
    <s v="100├ 110"/>
    <s v="Piptadenia"/>
    <s v="FOD"/>
    <n v="39.788735772973837"/>
    <n v="50"/>
    <x v="1"/>
    <s v="Inferior"/>
    <s v="Não"/>
    <x v="1"/>
    <n v="1.4257362993092843E-3"/>
    <n v="1.796427737129698E-2"/>
  </r>
  <r>
    <n v="1"/>
    <x v="1"/>
    <n v="97"/>
    <n v="3377"/>
    <x v="26"/>
    <x v="26"/>
    <n v="242"/>
    <x v="154"/>
    <n v="23"/>
    <x v="154"/>
    <n v="7.5032038202231757"/>
    <n v="1"/>
    <n v="365521.5"/>
    <n v="9703111.5"/>
    <x v="4"/>
    <s v="TORA"/>
    <s v="70├ 80"/>
    <s v="Couratari"/>
    <s v="FOD"/>
    <n v="38.833806114422465"/>
    <n v="50"/>
    <x v="1"/>
    <s v="Inferior"/>
    <s v="Não"/>
    <x v="1"/>
    <n v="8.1539863899168861E-4"/>
    <n v="1.3127918087766186E-2"/>
  </r>
  <r>
    <n v="1"/>
    <x v="1"/>
    <n v="97"/>
    <n v="3378"/>
    <x v="19"/>
    <x v="19"/>
    <n v="410"/>
    <x v="119"/>
    <n v="18"/>
    <x v="119"/>
    <n v="16.854985938260995"/>
    <n v="1"/>
    <n v="365541.299999999"/>
    <n v="9703091.0999999903"/>
    <x v="4"/>
    <s v="TORA"/>
    <s v="130├ 140"/>
    <s v="Piptadenia"/>
    <s v="FOD"/>
    <n v="39.788735772973837"/>
    <n v="50"/>
    <x v="1"/>
    <s v="Inferior"/>
    <s v="Não"/>
    <x v="1"/>
    <n v="2.3404909366590886E-3"/>
    <n v="2.9490185801904517E-2"/>
  </r>
  <r>
    <n v="1"/>
    <x v="1"/>
    <n v="97"/>
    <n v="3379"/>
    <x v="23"/>
    <x v="23"/>
    <n v="200"/>
    <x v="14"/>
    <n v="17"/>
    <x v="14"/>
    <n v="3.7878876455871082"/>
    <n v="2"/>
    <n v="365507.59999999899"/>
    <n v="9703073.9000000004"/>
    <x v="4"/>
    <s v="TORA"/>
    <s v="60├ 70"/>
    <s v="Parkia"/>
    <s v="FOD"/>
    <n v="40.107045659157627"/>
    <n v="50.107045659157627"/>
    <x v="1"/>
    <s v="Inferior"/>
    <s v="Não"/>
    <x v="1"/>
    <n v="5.5692824191768894E-4"/>
    <n v="6.6274460788204983E-3"/>
  </r>
  <r>
    <n v="1"/>
    <x v="1"/>
    <n v="97"/>
    <n v="3380"/>
    <x v="56"/>
    <x v="56"/>
    <n v="160"/>
    <x v="1"/>
    <n v="16"/>
    <x v="1"/>
    <n v="2.2816452641654119"/>
    <n v="1"/>
    <n v="365477.59999999899"/>
    <n v="9702968.6999999899"/>
    <x v="1"/>
    <s v="TORA"/>
    <s v="50├ 60"/>
    <s v="Cordia"/>
    <s v="FOD"/>
    <n v="40.425355545341418"/>
    <n v="50.425355545341418"/>
    <x v="1"/>
    <s v="Inferior"/>
    <s v="Não"/>
    <x v="1"/>
    <n v="3.5643407482732108E-4"/>
    <n v="3.9920616380659957E-3"/>
  </r>
  <r>
    <n v="1"/>
    <x v="1"/>
    <n v="97"/>
    <n v="3381"/>
    <x v="19"/>
    <x v="19"/>
    <n v="233"/>
    <x v="81"/>
    <n v="16"/>
    <x v="81"/>
    <n v="4.8386031150889073"/>
    <n v="1"/>
    <n v="365472.5"/>
    <n v="9702963.3000000007"/>
    <x v="4"/>
    <s v="TORA"/>
    <s v="70├ 80"/>
    <s v="Piptadenia"/>
    <s v="FOD"/>
    <n v="39.788735772973837"/>
    <n v="50"/>
    <x v="1"/>
    <s v="Inferior"/>
    <s v="Não"/>
    <x v="1"/>
    <n v="7.5587693313673558E-4"/>
    <n v="8.4658216511314371E-3"/>
  </r>
  <r>
    <n v="1"/>
    <x v="1"/>
    <n v="97"/>
    <n v="3382"/>
    <x v="72"/>
    <x v="72"/>
    <n v="235"/>
    <x v="165"/>
    <n v="16"/>
    <x v="165"/>
    <n v="4.922025770059955"/>
    <n v="1"/>
    <n v="365444.5"/>
    <n v="9702924.5999999903"/>
    <x v="4"/>
    <s v="TORA"/>
    <s v="70├ 80"/>
    <s v="Goupia"/>
    <s v="FOD"/>
    <n v="40.107045659157627"/>
    <n v="50.107045659157627"/>
    <x v="1"/>
    <s v="Inferior"/>
    <s v="Não"/>
    <x v="1"/>
    <n v="7.6890905399760946E-4"/>
    <n v="8.6117814047732243E-3"/>
  </r>
  <r>
    <n v="1"/>
    <x v="1"/>
    <n v="97"/>
    <n v="3383"/>
    <x v="39"/>
    <x v="39"/>
    <n v="420"/>
    <x v="103"/>
    <n v="23"/>
    <x v="103"/>
    <n v="22.600320228935313"/>
    <n v="1"/>
    <n v="365406.799999999"/>
    <n v="9702880.5"/>
    <x v="3"/>
    <s v="TORA"/>
    <s v="130├ 140"/>
    <s v="Bertholletia"/>
    <s v="FOD"/>
    <n v="41.38028520389279"/>
    <n v="51.38028520389279"/>
    <x v="1"/>
    <s v="Inferior"/>
    <s v="Protegida"/>
    <x v="0"/>
    <n v="2.4560535468570082E-3"/>
    <n v="3.9542462104397824E-2"/>
  </r>
  <r>
    <n v="1"/>
    <x v="1"/>
    <n v="97"/>
    <n v="3384"/>
    <x v="26"/>
    <x v="26"/>
    <n v="223"/>
    <x v="248"/>
    <n v="23"/>
    <x v="248"/>
    <n v="6.3712660128385741"/>
    <n v="2"/>
    <n v="365389.299999999"/>
    <n v="9702853.4000000004"/>
    <x v="4"/>
    <s v="TORA"/>
    <s v="70├ 80"/>
    <s v="Couratari"/>
    <s v="FOD"/>
    <n v="38.833806114422465"/>
    <n v="50"/>
    <x v="1"/>
    <s v="Inferior"/>
    <s v="Não"/>
    <x v="1"/>
    <n v="6.9238711355811889E-4"/>
    <n v="1.1147432528285713E-2"/>
  </r>
  <r>
    <n v="1"/>
    <x v="1"/>
    <n v="97"/>
    <n v="3385"/>
    <x v="84"/>
    <x v="84"/>
    <n v="173"/>
    <x v="100"/>
    <n v="15"/>
    <x v="100"/>
    <n v="2.5007578531936017"/>
    <n v="1"/>
    <n v="365388.09999999899"/>
    <n v="9702812"/>
    <x v="0"/>
    <s v="TORA"/>
    <s v="50├ 60"/>
    <s v="Didymopanax"/>
    <s v="FOD"/>
    <n v="46.791553269017228"/>
    <n v="56.791553269017228"/>
    <x v="0"/>
    <s v="Inferior"/>
    <s v="Não"/>
    <x v="0"/>
    <n v="4.1670763380886292E-4"/>
    <n v="4.3754301549930605E-3"/>
  </r>
  <r>
    <n v="1"/>
    <x v="1"/>
    <n v="97"/>
    <n v="3386"/>
    <x v="26"/>
    <x v="26"/>
    <n v="195"/>
    <x v="253"/>
    <n v="18"/>
    <x v="253"/>
    <n v="3.8126760279736711"/>
    <n v="1"/>
    <n v="365360.9"/>
    <n v="9702820.5"/>
    <x v="4"/>
    <s v="TORA"/>
    <s v="60├ 70"/>
    <s v="Couratari"/>
    <s v="FOD"/>
    <n v="38.833806114422465"/>
    <n v="50"/>
    <x v="1"/>
    <s v="Inferior"/>
    <s v="Não"/>
    <x v="1"/>
    <n v="5.2942990997300308E-4"/>
    <n v="6.6708168656598385E-3"/>
  </r>
  <r>
    <n v="1"/>
    <x v="1"/>
    <n v="97"/>
    <n v="3387"/>
    <x v="23"/>
    <x v="23"/>
    <n v="173"/>
    <x v="100"/>
    <n v="15"/>
    <x v="100"/>
    <n v="2.5007578531936017"/>
    <n v="1"/>
    <n v="365393"/>
    <n v="9702804.8000000007"/>
    <x v="4"/>
    <s v="TORA"/>
    <s v="50├ 60"/>
    <s v="Parkia"/>
    <s v="FOD"/>
    <n v="40.107045659157627"/>
    <n v="50.107045659157627"/>
    <x v="1"/>
    <s v="Inferior"/>
    <s v="Não"/>
    <x v="1"/>
    <n v="4.1670763380886292E-4"/>
    <n v="4.3754301549930605E-3"/>
  </r>
  <r>
    <n v="1"/>
    <x v="1"/>
    <n v="97"/>
    <n v="3388"/>
    <x v="5"/>
    <x v="5"/>
    <n v="287"/>
    <x v="78"/>
    <n v="16"/>
    <x v="78"/>
    <n v="7.3412827642203426"/>
    <n v="1"/>
    <n v="365378.9"/>
    <n v="9702805.3000000007"/>
    <x v="4"/>
    <s v="TORA"/>
    <s v="90├ 100"/>
    <s v="Tachigali"/>
    <s v="FOD"/>
    <n v="39.152116000606256"/>
    <n v="50"/>
    <x v="1"/>
    <s v="Inferior"/>
    <s v="Não"/>
    <x v="1"/>
    <n v="1.1468405589629533E-3"/>
    <n v="1.2844614260385075E-2"/>
  </r>
  <r>
    <n v="1"/>
    <x v="1"/>
    <n v="98"/>
    <n v="3389"/>
    <x v="17"/>
    <x v="17"/>
    <n v="500"/>
    <x v="194"/>
    <n v="23"/>
    <x v="194"/>
    <n v="32.029932297243938"/>
    <n v="2"/>
    <n v="365417.09999999899"/>
    <n v="9702807.1999999899"/>
    <x v="1"/>
    <s v="TORA"/>
    <s v="150├ 160"/>
    <s v="Buchenavia"/>
    <s v="FOD"/>
    <n v="41.38028520389279"/>
    <n v="51.38028520389279"/>
    <x v="1"/>
    <s v="Inferior"/>
    <s v="Não"/>
    <x v="0"/>
    <n v="3.4808015119855568E-3"/>
    <n v="5.6040904342967462E-2"/>
  </r>
  <r>
    <n v="1"/>
    <x v="1"/>
    <n v="98"/>
    <n v="3390"/>
    <x v="26"/>
    <x v="26"/>
    <n v="236"/>
    <x v="120"/>
    <n v="22"/>
    <x v="120"/>
    <n v="6.8255061570435762"/>
    <n v="1"/>
    <n v="365423"/>
    <n v="9702807.6999999899"/>
    <x v="4"/>
    <s v="TORA"/>
    <s v="70├ 80"/>
    <s v="Couratari"/>
    <s v="FOD"/>
    <n v="38.833806114422465"/>
    <n v="50"/>
    <x v="1"/>
    <s v="Inferior"/>
    <s v="Não"/>
    <x v="1"/>
    <n v="7.7546688404619025E-4"/>
    <n v="1.1942190014311328E-2"/>
  </r>
  <r>
    <n v="1"/>
    <x v="1"/>
    <n v="98"/>
    <n v="3391"/>
    <x v="1"/>
    <x v="1"/>
    <n v="209"/>
    <x v="140"/>
    <n v="18"/>
    <x v="140"/>
    <n v="4.3797896535941607"/>
    <n v="1"/>
    <n v="365441.09999999899"/>
    <n v="9702801.4000000004"/>
    <x v="1"/>
    <s v="TORA"/>
    <s v="60├ 70"/>
    <s v="Pouteria"/>
    <s v="FOD"/>
    <n v="39.788735772973837"/>
    <n v="50"/>
    <x v="1"/>
    <s v="Inferior"/>
    <s v="Não"/>
    <x v="0"/>
    <n v="6.0817956338016449E-4"/>
    <n v="7.6630624985900711E-3"/>
  </r>
  <r>
    <n v="1"/>
    <x v="1"/>
    <n v="98"/>
    <n v="3392"/>
    <x v="5"/>
    <x v="5"/>
    <n v="200"/>
    <x v="14"/>
    <n v="16"/>
    <x v="14"/>
    <n v="3.565070725258455"/>
    <n v="1"/>
    <n v="365446.09999999899"/>
    <n v="9702804.5"/>
    <x v="4"/>
    <s v="TORA"/>
    <s v="60├ 70"/>
    <s v="Tachigali"/>
    <s v="FOD"/>
    <n v="39.152116000606256"/>
    <n v="50"/>
    <x v="1"/>
    <s v="Inferior"/>
    <s v="Não"/>
    <x v="1"/>
    <n v="5.5692824191768894E-4"/>
    <n v="6.2375963094781156E-3"/>
  </r>
  <r>
    <n v="1"/>
    <x v="1"/>
    <n v="98"/>
    <n v="3393"/>
    <x v="82"/>
    <x v="82"/>
    <n v="627"/>
    <x v="313"/>
    <n v="16"/>
    <x v="313"/>
    <n v="35.038317228753286"/>
    <n v="1"/>
    <n v="365457.2"/>
    <n v="9702821.4000000004"/>
    <x v="4"/>
    <s v="TORA"/>
    <s v="190├ 200"/>
    <s v="Caryocar"/>
    <s v="FOD"/>
    <n v="41.38028520389279"/>
    <n v="51.38028520389279"/>
    <x v="1"/>
    <s v="Inferior"/>
    <s v="Não"/>
    <x v="1"/>
    <n v="5.4736160704214791E-3"/>
    <n v="6.1304499988720569E-2"/>
  </r>
  <r>
    <n v="1"/>
    <x v="1"/>
    <n v="98"/>
    <n v="3394"/>
    <x v="26"/>
    <x v="26"/>
    <n v="336"/>
    <x v="326"/>
    <n v="24"/>
    <x v="326"/>
    <n v="15.0930834224542"/>
    <n v="1"/>
    <n v="365483"/>
    <n v="9702864.5"/>
    <x v="4"/>
    <s v="TORA"/>
    <s v="100├ 110"/>
    <s v="Couratari"/>
    <s v="FOD"/>
    <n v="38.833806114422465"/>
    <n v="50"/>
    <x v="1"/>
    <s v="Inferior"/>
    <s v="Não"/>
    <x v="1"/>
    <n v="1.5718742699884856E-3"/>
    <n v="2.6407487735806558E-2"/>
  </r>
  <r>
    <n v="1"/>
    <x v="1"/>
    <n v="98"/>
    <n v="3395"/>
    <x v="72"/>
    <x v="72"/>
    <n v="135"/>
    <x v="25"/>
    <n v="14"/>
    <x v="25"/>
    <n v="1.421293430546398"/>
    <n v="1"/>
    <n v="365481.2"/>
    <n v="9702867.5"/>
    <x v="0"/>
    <s v="TORETE"/>
    <s v="40├ 50"/>
    <s v="Goupia"/>
    <s v="FOD"/>
    <n v="40.107045659157627"/>
    <n v="50.107045659157627"/>
    <x v="0"/>
    <s v="Inferior"/>
    <s v="Não"/>
    <x v="1"/>
    <n v="2.53750430223747E-4"/>
    <n v="2.4867542161927207E-3"/>
  </r>
  <r>
    <n v="1"/>
    <x v="1"/>
    <n v="98"/>
    <n v="3396"/>
    <x v="5"/>
    <x v="5"/>
    <n v="200"/>
    <x v="14"/>
    <n v="20"/>
    <x v="14"/>
    <n v="4.4563384065730682"/>
    <n v="2"/>
    <n v="365476.299999999"/>
    <n v="9702884.1999999899"/>
    <x v="4"/>
    <s v="TORA"/>
    <s v="60├ 70"/>
    <s v="Tachigali"/>
    <s v="FOD"/>
    <n v="39.152116000606256"/>
    <n v="50"/>
    <x v="1"/>
    <s v="Inferior"/>
    <s v="Não"/>
    <x v="1"/>
    <n v="5.5692824191768894E-4"/>
    <n v="7.7969953868476443E-3"/>
  </r>
  <r>
    <n v="1"/>
    <x v="1"/>
    <n v="98"/>
    <n v="3397"/>
    <x v="44"/>
    <x v="44"/>
    <n v="436"/>
    <x v="327"/>
    <n v="24"/>
    <x v="327"/>
    <n v="25.413963172077423"/>
    <n v="1"/>
    <n v="365504.299999999"/>
    <n v="9702909.6999999899"/>
    <x v="1"/>
    <s v="TORA"/>
    <s v="130├ 140"/>
    <s v="Manilkara"/>
    <s v="FOD"/>
    <n v="41.38028520389279"/>
    <n v="51.38028520389279"/>
    <x v="1"/>
    <s v="Inferior"/>
    <s v="Não"/>
    <x v="1"/>
    <n v="2.6467457768896249E-3"/>
    <n v="4.4465329051745696E-2"/>
  </r>
  <r>
    <n v="1"/>
    <x v="1"/>
    <n v="98"/>
    <n v="3398"/>
    <x v="39"/>
    <x v="39"/>
    <n v="211"/>
    <x v="158"/>
    <n v="19"/>
    <x v="158"/>
    <n v="4.7120152522271912"/>
    <n v="1"/>
    <n v="365506.2"/>
    <n v="9702919.8000000007"/>
    <x v="3"/>
    <s v="TORA"/>
    <s v="60├ 70"/>
    <s v="Bertholletia"/>
    <s v="FOD"/>
    <n v="41.38028520389279"/>
    <n v="51.38028520389279"/>
    <x v="1"/>
    <s v="Inferior"/>
    <s v="Protegida"/>
    <x v="0"/>
    <n v="6.1987505646043581E-4"/>
    <n v="8.244338250923796E-3"/>
  </r>
  <r>
    <n v="1"/>
    <x v="1"/>
    <n v="98"/>
    <n v="3399"/>
    <x v="22"/>
    <x v="22"/>
    <n v="200"/>
    <x v="14"/>
    <n v="22"/>
    <x v="14"/>
    <n v="4.9019722472303755"/>
    <n v="1"/>
    <n v="365499"/>
    <n v="9702923.1999999899"/>
    <x v="1"/>
    <s v="TORA"/>
    <s v="60├ 70"/>
    <s v="Hymenaea"/>
    <s v="FOD"/>
    <n v="41.38028520389279"/>
    <n v="51.38028520389279"/>
    <x v="1"/>
    <s v="Inferior"/>
    <s v="Não"/>
    <x v="1"/>
    <n v="5.5692824191768894E-4"/>
    <n v="8.5766949255324087E-3"/>
  </r>
  <r>
    <n v="1"/>
    <x v="1"/>
    <n v="98"/>
    <n v="3400"/>
    <x v="28"/>
    <x v="28"/>
    <n v="400"/>
    <x v="48"/>
    <n v="23"/>
    <x v="48"/>
    <n v="20.499156670236115"/>
    <n v="1"/>
    <n v="365495.799999999"/>
    <n v="9702928"/>
    <x v="1"/>
    <s v="TORA"/>
    <s v="120├ 130"/>
    <s v="Protium"/>
    <s v="FOD"/>
    <n v="39.788735772973837"/>
    <n v="50"/>
    <x v="1"/>
    <s v="Inferior"/>
    <s v="Não"/>
    <x v="0"/>
    <n v="2.2277129676707558E-3"/>
    <n v="3.5866178779499165E-2"/>
  </r>
  <r>
    <n v="1"/>
    <x v="1"/>
    <n v="98"/>
    <n v="3401"/>
    <x v="17"/>
    <x v="17"/>
    <n v="455"/>
    <x v="323"/>
    <n v="20"/>
    <x v="323"/>
    <n v="23.064336465519741"/>
    <n v="1"/>
    <n v="365478.7"/>
    <n v="9702938.3000000007"/>
    <x v="1"/>
    <s v="TORA"/>
    <s v="140├ 150"/>
    <s v="Buchenavia"/>
    <s v="FOD"/>
    <n v="41.38028520389279"/>
    <n v="51.38028520389279"/>
    <x v="1"/>
    <s v="Inferior"/>
    <s v="Não"/>
    <x v="0"/>
    <n v="2.8824517320752393E-3"/>
    <n v="4.0354324249053344E-2"/>
  </r>
  <r>
    <n v="1"/>
    <x v="1"/>
    <n v="98"/>
    <n v="3402"/>
    <x v="15"/>
    <x v="15"/>
    <n v="443"/>
    <x v="301"/>
    <n v="14"/>
    <x v="301"/>
    <n v="15.304659229152266"/>
    <n v="2"/>
    <n v="365528.4"/>
    <n v="9702958.4000000004"/>
    <x v="4"/>
    <s v="TORA"/>
    <s v="140├ 150"/>
    <s v="Lecythis"/>
    <s v="FOD"/>
    <n v="38.833806114422465"/>
    <n v="50"/>
    <x v="1"/>
    <s v="Inferior"/>
    <s v="Não"/>
    <x v="1"/>
    <n v="2.7324152637026133E-3"/>
    <n v="2.6777669584285606E-2"/>
  </r>
  <r>
    <n v="1"/>
    <x v="1"/>
    <n v="98"/>
    <n v="3403"/>
    <x v="46"/>
    <x v="46"/>
    <n v="168"/>
    <x v="45"/>
    <n v="15"/>
    <x v="45"/>
    <n v="2.3582942847584683"/>
    <n v="1"/>
    <n v="365550.799999999"/>
    <n v="9703033.5999999903"/>
    <x v="1"/>
    <s v="TORA"/>
    <s v="50├ 60"/>
    <s v="Aspidosperma"/>
    <s v="FOD"/>
    <n v="41.38028520389279"/>
    <n v="51.38028520389279"/>
    <x v="1"/>
    <s v="Inferior"/>
    <s v="Não"/>
    <x v="0"/>
    <n v="3.9296856749712139E-4"/>
    <n v="4.1261699587197744E-3"/>
  </r>
  <r>
    <n v="1"/>
    <x v="1"/>
    <n v="98"/>
    <n v="3404"/>
    <x v="19"/>
    <x v="19"/>
    <n v="167"/>
    <x v="102"/>
    <n v="15"/>
    <x v="102"/>
    <n v="2.3303029091421816"/>
    <n v="1"/>
    <n v="365532.799999999"/>
    <n v="9703050.9000000004"/>
    <x v="4"/>
    <s v="TORA"/>
    <s v="50├ 60"/>
    <s v="Piptadenia"/>
    <s v="FOD"/>
    <n v="39.788735772973837"/>
    <n v="50"/>
    <x v="1"/>
    <s v="Inferior"/>
    <s v="Não"/>
    <x v="1"/>
    <n v="3.8830429347106078E-4"/>
    <n v="4.0771950814461385E-3"/>
  </r>
  <r>
    <n v="1"/>
    <x v="1"/>
    <n v="98"/>
    <n v="3405"/>
    <x v="19"/>
    <x v="19"/>
    <n v="200"/>
    <x v="14"/>
    <n v="16"/>
    <x v="14"/>
    <n v="3.565070725258455"/>
    <n v="1"/>
    <n v="365526.59999999899"/>
    <n v="9703051.8000000007"/>
    <x v="4"/>
    <s v="TORA"/>
    <s v="60├ 70"/>
    <s v="Piptadenia"/>
    <s v="FOD"/>
    <n v="39.788735772973837"/>
    <n v="50"/>
    <x v="1"/>
    <s v="Inferior"/>
    <s v="Não"/>
    <x v="1"/>
    <n v="5.5692824191768894E-4"/>
    <n v="6.2375963094781156E-3"/>
  </r>
  <r>
    <n v="1"/>
    <x v="1"/>
    <n v="98"/>
    <n v="3406"/>
    <x v="19"/>
    <x v="19"/>
    <n v="330"/>
    <x v="66"/>
    <n v="17"/>
    <x v="66"/>
    <n v="10.312524115110905"/>
    <n v="1"/>
    <n v="365547.4"/>
    <n v="9703063.9000000004"/>
    <x v="4"/>
    <s v="TORA"/>
    <s v="100├ 110"/>
    <s v="Piptadenia"/>
    <s v="FOD"/>
    <n v="39.788735772973837"/>
    <n v="50"/>
    <x v="1"/>
    <s v="Inferior"/>
    <s v="Não"/>
    <x v="1"/>
    <n v="1.5162371386209085E-3"/>
    <n v="1.8043221949588812E-2"/>
  </r>
  <r>
    <n v="1"/>
    <x v="1"/>
    <n v="98"/>
    <n v="3407"/>
    <x v="26"/>
    <x v="26"/>
    <n v="220"/>
    <x v="68"/>
    <n v="22"/>
    <x v="68"/>
    <n v="5.9313864191487538"/>
    <n v="1"/>
    <n v="365540.2"/>
    <n v="9703071.6999999899"/>
    <x v="4"/>
    <s v="TORA"/>
    <s v="70├ 80"/>
    <s v="Couratari"/>
    <s v="FOD"/>
    <n v="38.833806114422465"/>
    <n v="50"/>
    <x v="1"/>
    <s v="Inferior"/>
    <s v="Não"/>
    <x v="1"/>
    <n v="6.7388317272040353E-4"/>
    <n v="1.0377800859894214E-2"/>
  </r>
  <r>
    <n v="1"/>
    <x v="1"/>
    <n v="98"/>
    <n v="3408"/>
    <x v="72"/>
    <x v="72"/>
    <n v="180"/>
    <x v="22"/>
    <n v="13"/>
    <x v="22"/>
    <n v="2.346262171060721"/>
    <n v="2"/>
    <n v="365551.4"/>
    <n v="9703097.4000000004"/>
    <x v="4"/>
    <s v="TORA"/>
    <s v="50├ 60"/>
    <s v="Goupia"/>
    <s v="FOD"/>
    <n v="40.107045659157627"/>
    <n v="50.107045659157627"/>
    <x v="1"/>
    <s v="Inferior"/>
    <s v="Não"/>
    <x v="1"/>
    <n v="4.5111187595332813E-4"/>
    <n v="4.1051180711752858E-3"/>
  </r>
  <r>
    <n v="1"/>
    <x v="1"/>
    <n v="98"/>
    <n v="3409"/>
    <x v="19"/>
    <x v="19"/>
    <n v="170"/>
    <x v="12"/>
    <n v="14"/>
    <x v="12"/>
    <n v="2.2537931491243302"/>
    <n v="2"/>
    <n v="365558.299999999"/>
    <n v="9703110.6999999899"/>
    <x v="4"/>
    <s v="TORA"/>
    <s v="50├ 60"/>
    <s v="Piptadenia"/>
    <s v="FOD"/>
    <n v="39.788735772973837"/>
    <n v="50"/>
    <x v="1"/>
    <s v="Inferior"/>
    <s v="Não"/>
    <x v="1"/>
    <n v="4.0238065478553035E-4"/>
    <n v="3.9433304168981975E-3"/>
  </r>
  <r>
    <n v="1"/>
    <x v="1"/>
    <n v="98"/>
    <n v="3410"/>
    <x v="19"/>
    <x v="19"/>
    <n v="130"/>
    <x v="0"/>
    <n v="15"/>
    <x v="0"/>
    <n v="1.4121022325828414"/>
    <n v="1"/>
    <n v="365580.7"/>
    <n v="9703127.6999999899"/>
    <x v="0"/>
    <s v="TORETE"/>
    <s v="40├ 50"/>
    <s v="Piptadenia"/>
    <s v="FOD"/>
    <n v="39.788735772973837"/>
    <n v="50"/>
    <x v="0"/>
    <s v="Inferior"/>
    <s v="Não"/>
    <x v="1"/>
    <n v="2.3530218221022364E-4"/>
    <n v="2.470672913207348E-3"/>
  </r>
  <r>
    <n v="1"/>
    <x v="1"/>
    <n v="98"/>
    <n v="3411"/>
    <x v="5"/>
    <x v="5"/>
    <n v="174"/>
    <x v="126"/>
    <n v="15"/>
    <x v="126"/>
    <n v="2.5297519049513673"/>
    <n v="1"/>
    <n v="365617.7"/>
    <n v="9703149"/>
    <x v="4"/>
    <s v="TORA"/>
    <s v="50├ 60"/>
    <s v="Tachigali"/>
    <s v="FOD"/>
    <n v="39.152116000606256"/>
    <n v="50"/>
    <x v="1"/>
    <s v="Inferior"/>
    <s v="Não"/>
    <x v="1"/>
    <n v="4.2153898630749889E-4"/>
    <n v="4.4261593562287373E-3"/>
  </r>
  <r>
    <n v="1"/>
    <x v="1"/>
    <n v="98"/>
    <n v="3412"/>
    <x v="23"/>
    <x v="23"/>
    <n v="400"/>
    <x v="48"/>
    <n v="12"/>
    <x v="48"/>
    <n v="10.695212175775366"/>
    <n v="2"/>
    <n v="365633.5"/>
    <n v="9703158"/>
    <x v="4"/>
    <s v="TORA"/>
    <s v="120├ 130"/>
    <s v="Parkia"/>
    <s v="FOD"/>
    <n v="40.107045659157627"/>
    <n v="50.107045659157627"/>
    <x v="1"/>
    <s v="Inferior"/>
    <s v="Não"/>
    <x v="1"/>
    <n v="2.2277129676707558E-3"/>
    <n v="1.8712788928434348E-2"/>
  </r>
  <r>
    <n v="1"/>
    <x v="1"/>
    <n v="98"/>
    <n v="3413"/>
    <x v="39"/>
    <x v="39"/>
    <n v="420"/>
    <x v="103"/>
    <n v="20"/>
    <x v="103"/>
    <n v="19.652452372987231"/>
    <n v="1"/>
    <n v="365642"/>
    <n v="9703176.1999999899"/>
    <x v="3"/>
    <s v="TORA"/>
    <s v="130├ 140"/>
    <s v="Bertholletia"/>
    <s v="FOD"/>
    <n v="41.38028520389279"/>
    <n v="51.38028520389279"/>
    <x v="1"/>
    <s v="Inferior"/>
    <s v="Protegida"/>
    <x v="0"/>
    <n v="2.4560535468570082E-3"/>
    <n v="3.4384749655998109E-2"/>
  </r>
  <r>
    <n v="1"/>
    <x v="1"/>
    <n v="98"/>
    <n v="3414"/>
    <x v="26"/>
    <x v="26"/>
    <n v="340"/>
    <x v="121"/>
    <n v="24"/>
    <x v="121"/>
    <n v="15.454581593995405"/>
    <n v="2"/>
    <n v="365786.09999999899"/>
    <n v="9703550.0999999903"/>
    <x v="4"/>
    <s v="TORA"/>
    <s v="100├ 110"/>
    <s v="Couratari"/>
    <s v="FOD"/>
    <n v="38.833806114422465"/>
    <n v="50"/>
    <x v="1"/>
    <s v="Inferior"/>
    <s v="Não"/>
    <x v="1"/>
    <n v="1.6095226191421214E-3"/>
    <n v="2.7039980001587638E-2"/>
  </r>
  <r>
    <n v="1"/>
    <x v="1"/>
    <n v="98"/>
    <n v="3415"/>
    <x v="72"/>
    <x v="72"/>
    <n v="355"/>
    <x v="114"/>
    <n v="16"/>
    <x v="114"/>
    <n v="11.232200953767423"/>
    <n v="2"/>
    <n v="365842.299999999"/>
    <n v="9703586.5999999903"/>
    <x v="4"/>
    <s v="TORA"/>
    <s v="110├ 120"/>
    <s v="Goupia"/>
    <s v="FOD"/>
    <n v="40.107045659157627"/>
    <n v="50.107045659157627"/>
    <x v="1"/>
    <s v="Inferior"/>
    <s v="Não"/>
    <x v="1"/>
    <n v="1.7546720421919193E-3"/>
    <n v="1.9652326872549496E-2"/>
  </r>
  <r>
    <n v="1"/>
    <x v="1"/>
    <n v="98"/>
    <n v="3416"/>
    <x v="64"/>
    <x v="64"/>
    <n v="368"/>
    <x v="244"/>
    <n v="20"/>
    <x v="244"/>
    <n v="15.08737930929378"/>
    <n v="1"/>
    <n v="365866.59999999899"/>
    <n v="9703611.5999999903"/>
    <x v="4"/>
    <s v="TORA"/>
    <s v="110├ 120"/>
    <s v="Cedrelinga"/>
    <s v="FOD"/>
    <n v="38.515496228238675"/>
    <n v="50"/>
    <x v="1"/>
    <s v="Inferior"/>
    <s v="Não"/>
    <x v="1"/>
    <n v="1.8855362558365279E-3"/>
    <n v="2.6397507581711385E-2"/>
  </r>
  <r>
    <n v="1"/>
    <x v="1"/>
    <n v="99"/>
    <n v="3417"/>
    <x v="50"/>
    <x v="50"/>
    <n v="218"/>
    <x v="206"/>
    <n v="17"/>
    <x v="206"/>
    <n v="4.500389311722043"/>
    <n v="1"/>
    <n v="365899.799999999"/>
    <n v="9703573.8000000007"/>
    <x v="1"/>
    <s v="TORA"/>
    <s v="60├ 70"/>
    <s v="Simarouba"/>
    <s v="FOD"/>
    <n v="42.335214862444161"/>
    <n v="52.335214862444161"/>
    <x v="1"/>
    <s v="Inferior"/>
    <s v="Não"/>
    <x v="0"/>
    <n v="6.6168644422240624E-4"/>
    <n v="7.8740686862466339E-3"/>
  </r>
  <r>
    <n v="1"/>
    <x v="1"/>
    <n v="99"/>
    <n v="3418"/>
    <x v="26"/>
    <x v="26"/>
    <n v="230"/>
    <x v="40"/>
    <n v="22"/>
    <x v="40"/>
    <n v="6.4828582969621742"/>
    <n v="1"/>
    <n v="365890.799999999"/>
    <n v="9703578"/>
    <x v="4"/>
    <s v="TORA"/>
    <s v="70├ 80"/>
    <s v="Couratari"/>
    <s v="FOD"/>
    <n v="38.833806114422465"/>
    <n v="50"/>
    <x v="1"/>
    <s v="Inferior"/>
    <s v="Não"/>
    <x v="1"/>
    <n v="7.3653759993614395E-4"/>
    <n v="1.1342679039016616E-2"/>
  </r>
  <r>
    <n v="1"/>
    <x v="1"/>
    <n v="99"/>
    <n v="3419"/>
    <x v="5"/>
    <x v="5"/>
    <n v="248"/>
    <x v="117"/>
    <n v="15"/>
    <x v="117"/>
    <n v="5.1390494504600639"/>
    <n v="1"/>
    <n v="365870.7"/>
    <n v="9703565.4000000004"/>
    <x v="4"/>
    <s v="TORA"/>
    <s v="70├ 80"/>
    <s v="Tachigali"/>
    <s v="FOD"/>
    <n v="39.152116000606256"/>
    <n v="50"/>
    <x v="1"/>
    <s v="Inferior"/>
    <s v="Não"/>
    <x v="1"/>
    <n v="8.5633286477263882E-4"/>
    <n v="8.9914950801127068E-3"/>
  </r>
  <r>
    <n v="1"/>
    <x v="1"/>
    <n v="99"/>
    <n v="3420"/>
    <x v="35"/>
    <x v="35"/>
    <n v="170"/>
    <x v="12"/>
    <n v="19"/>
    <x v="12"/>
    <n v="3.0587192738115907"/>
    <n v="1"/>
    <n v="365891.9"/>
    <n v="9703547.6999999899"/>
    <x v="4"/>
    <s v="TORA"/>
    <s v="50├ 60"/>
    <s v="Erisma"/>
    <s v="FOD"/>
    <n v="41.38028520389279"/>
    <n v="51.38028520389279"/>
    <x v="1"/>
    <s v="Inferior"/>
    <s v="Não"/>
    <x v="1"/>
    <n v="4.0238065478553035E-4"/>
    <n v="5.3516627086475531E-3"/>
  </r>
  <r>
    <n v="1"/>
    <x v="1"/>
    <n v="99"/>
    <n v="3421"/>
    <x v="5"/>
    <x v="5"/>
    <n v="163"/>
    <x v="237"/>
    <n v="16"/>
    <x v="237"/>
    <n v="2.3680091024847973"/>
    <n v="1"/>
    <n v="365886.9"/>
    <n v="9703535.5999999903"/>
    <x v="4"/>
    <s v="TORA"/>
    <s v="50├ 60"/>
    <s v="Tachigali"/>
    <s v="FOD"/>
    <n v="39.152116000606256"/>
    <n v="50"/>
    <x v="1"/>
    <s v="Inferior"/>
    <s v="Não"/>
    <x v="1"/>
    <n v="3.69925661487777E-4"/>
    <n v="4.1431674086631013E-3"/>
  </r>
  <r>
    <n v="1"/>
    <x v="1"/>
    <n v="99"/>
    <n v="3422"/>
    <x v="46"/>
    <x v="46"/>
    <n v="228"/>
    <x v="8"/>
    <n v="22"/>
    <x v="8"/>
    <n v="6.3706031325005981"/>
    <n v="1"/>
    <n v="365868.9"/>
    <n v="9703514.3000000007"/>
    <x v="1"/>
    <s v="TORA"/>
    <s v="70├ 80"/>
    <s v="Aspidosperma"/>
    <s v="FOD"/>
    <n v="41.38028520389279"/>
    <n v="51.38028520389279"/>
    <x v="1"/>
    <s v="Inferior"/>
    <s v="Não"/>
    <x v="0"/>
    <n v="7.2378394319622878E-4"/>
    <n v="1.1146272725221923E-2"/>
  </r>
  <r>
    <n v="1"/>
    <x v="1"/>
    <n v="99"/>
    <n v="3423"/>
    <x v="26"/>
    <x v="26"/>
    <n v="196"/>
    <x v="84"/>
    <n v="19"/>
    <x v="84"/>
    <n v="4.0658740353891361"/>
    <n v="1"/>
    <n v="365863.9"/>
    <n v="9703513.4000000004"/>
    <x v="4"/>
    <s v="TORA"/>
    <s v="60├ 70"/>
    <s v="Couratari"/>
    <s v="FOD"/>
    <n v="38.833806114422465"/>
    <n v="50"/>
    <x v="1"/>
    <s v="Inferior"/>
    <s v="Não"/>
    <x v="1"/>
    <n v="5.3487388353774844E-4"/>
    <n v="7.113822651052054E-3"/>
  </r>
  <r>
    <n v="1"/>
    <x v="1"/>
    <n v="99"/>
    <n v="3424"/>
    <x v="15"/>
    <x v="15"/>
    <n v="130"/>
    <x v="0"/>
    <n v="10"/>
    <x v="0"/>
    <n v="0.94140148838856097"/>
    <n v="1"/>
    <n v="365845.2"/>
    <n v="9703505.5999999903"/>
    <x v="0"/>
    <s v="TORETE"/>
    <s v="40├ 50"/>
    <s v="Lecythis"/>
    <s v="FOD"/>
    <n v="38.833806114422465"/>
    <n v="50"/>
    <x v="0"/>
    <s v="Inferior"/>
    <s v="Não"/>
    <x v="1"/>
    <n v="2.3530218221022364E-4"/>
    <n v="1.6471152754715653E-3"/>
  </r>
  <r>
    <n v="1"/>
    <x v="1"/>
    <n v="99"/>
    <n v="3425"/>
    <x v="26"/>
    <x v="26"/>
    <n v="135"/>
    <x v="25"/>
    <n v="17"/>
    <x v="25"/>
    <n v="1.725856308520626"/>
    <n v="1"/>
    <n v="365838.4"/>
    <n v="9703503.3000000007"/>
    <x v="0"/>
    <s v="TORETE"/>
    <s v="40├ 50"/>
    <s v="Couratari"/>
    <s v="FOD"/>
    <n v="38.833806114422465"/>
    <n v="50"/>
    <x v="0"/>
    <s v="Inferior"/>
    <s v="Não"/>
    <x v="1"/>
    <n v="2.53750430223747E-4"/>
    <n v="3.019630119662589E-3"/>
  </r>
  <r>
    <n v="1"/>
    <x v="1"/>
    <n v="99"/>
    <n v="3426"/>
    <x v="34"/>
    <x v="34"/>
    <n v="400"/>
    <x v="48"/>
    <n v="20"/>
    <x v="48"/>
    <n v="17.825353626292273"/>
    <n v="1"/>
    <n v="365836.5"/>
    <n v="9703504.1999999899"/>
    <x v="1"/>
    <s v="TORA"/>
    <s v="120├ 130"/>
    <s v="Lecythis"/>
    <s v="FOD"/>
    <n v="40.743665431525208"/>
    <n v="50.743665431525208"/>
    <x v="1"/>
    <s v="Inferior"/>
    <s v="Não"/>
    <x v="1"/>
    <n v="2.2277129676707558E-3"/>
    <n v="3.1187981547390577E-2"/>
  </r>
  <r>
    <n v="1"/>
    <x v="1"/>
    <n v="99"/>
    <n v="3427"/>
    <x v="19"/>
    <x v="19"/>
    <n v="237"/>
    <x v="205"/>
    <n v="18"/>
    <x v="205"/>
    <n v="5.6319316190730619"/>
    <n v="1"/>
    <n v="365831.09999999899"/>
    <n v="9703506.8000000007"/>
    <x v="4"/>
    <s v="TORA"/>
    <s v="70├ 80"/>
    <s v="Piptadenia"/>
    <s v="FOD"/>
    <n v="39.788735772973837"/>
    <n v="50"/>
    <x v="1"/>
    <s v="Inferior"/>
    <s v="Não"/>
    <x v="1"/>
    <n v="7.8205256050686682E-4"/>
    <n v="9.8538622623865237E-3"/>
  </r>
  <r>
    <n v="1"/>
    <x v="1"/>
    <n v="99"/>
    <n v="3428"/>
    <x v="19"/>
    <x v="19"/>
    <n v="250"/>
    <x v="46"/>
    <n v="12"/>
    <x v="46"/>
    <n v="4.1778172561622533"/>
    <n v="2"/>
    <n v="365818.9"/>
    <n v="9703507"/>
    <x v="4"/>
    <s v="TORA"/>
    <s v="70├ 80"/>
    <s v="Piptadenia"/>
    <s v="FOD"/>
    <n v="39.788735772973837"/>
    <n v="50"/>
    <x v="1"/>
    <s v="Inferior"/>
    <s v="Não"/>
    <x v="1"/>
    <n v="8.7020037799638919E-4"/>
    <n v="7.3096831751696695E-3"/>
  </r>
  <r>
    <n v="1"/>
    <x v="1"/>
    <n v="99"/>
    <n v="3429"/>
    <x v="17"/>
    <x v="17"/>
    <n v="227"/>
    <x v="27"/>
    <n v="18"/>
    <x v="27"/>
    <n v="5.1666898894268334"/>
    <n v="1"/>
    <n v="365814.59999999899"/>
    <n v="9703490.1999999899"/>
    <x v="1"/>
    <s v="TORA"/>
    <s v="70├ 80"/>
    <s v="Buchenavia"/>
    <s v="FOD"/>
    <n v="41.38028520389279"/>
    <n v="51.38028520389279"/>
    <x v="1"/>
    <s v="Inferior"/>
    <s v="Não"/>
    <x v="0"/>
    <n v="7.1744888444441493E-4"/>
    <n v="9.0398559439996279E-3"/>
  </r>
  <r>
    <n v="1"/>
    <x v="1"/>
    <n v="99"/>
    <n v="3430"/>
    <x v="26"/>
    <x v="26"/>
    <n v="265"/>
    <x v="279"/>
    <n v="23"/>
    <x v="279"/>
    <n v="8.9972079822958193"/>
    <n v="1"/>
    <n v="365791.09999999899"/>
    <n v="9703453.8000000007"/>
    <x v="4"/>
    <s v="TORA"/>
    <s v="80├ 90"/>
    <s v="Couratari"/>
    <s v="FOD"/>
    <n v="38.833806114422465"/>
    <n v="50"/>
    <x v="1"/>
    <s v="Inferior"/>
    <s v="Não"/>
    <x v="1"/>
    <n v="9.777571447167426E-4"/>
    <n v="1.5741890029939556E-2"/>
  </r>
  <r>
    <n v="1"/>
    <x v="1"/>
    <n v="99"/>
    <n v="3431"/>
    <x v="19"/>
    <x v="19"/>
    <n v="207"/>
    <x v="132"/>
    <n v="17"/>
    <x v="132"/>
    <n v="4.0576799431440511"/>
    <n v="1"/>
    <n v="365762.59999999899"/>
    <n v="9703362.3000000007"/>
    <x v="4"/>
    <s v="TORA"/>
    <s v="60├ 70"/>
    <s v="Piptadenia"/>
    <s v="FOD"/>
    <n v="39.788735772973837"/>
    <n v="50"/>
    <x v="1"/>
    <s v="Inferior"/>
    <s v="Não"/>
    <x v="1"/>
    <n v="5.9659545594827642E-4"/>
    <n v="7.0994859257844899E-3"/>
  </r>
  <r>
    <n v="1"/>
    <x v="1"/>
    <n v="99"/>
    <n v="3432"/>
    <x v="35"/>
    <x v="35"/>
    <n v="210"/>
    <x v="87"/>
    <n v="18"/>
    <x v="87"/>
    <n v="4.4218017839221266"/>
    <n v="1"/>
    <n v="365753.9"/>
    <n v="9703352.0999999903"/>
    <x v="4"/>
    <s v="TORA"/>
    <s v="60├ 70"/>
    <s v="Erisma"/>
    <s v="FOD"/>
    <n v="41.38028520389279"/>
    <n v="51.38028520389279"/>
    <x v="1"/>
    <s v="Inferior"/>
    <s v="Não"/>
    <x v="1"/>
    <n v="6.1401338671425204E-4"/>
    <n v="7.7365686725995742E-3"/>
  </r>
  <r>
    <n v="1"/>
    <x v="1"/>
    <n v="99"/>
    <n v="3433"/>
    <x v="26"/>
    <x v="26"/>
    <n v="300"/>
    <x v="9"/>
    <n v="23"/>
    <x v="9"/>
    <n v="11.530775627007815"/>
    <n v="1"/>
    <n v="365736.09999999899"/>
    <n v="9703343.9000000004"/>
    <x v="4"/>
    <s v="TORA"/>
    <s v="90├ 100"/>
    <s v="Couratari"/>
    <s v="FOD"/>
    <n v="38.833806114422465"/>
    <n v="50"/>
    <x v="1"/>
    <s v="Inferior"/>
    <s v="Não"/>
    <x v="1"/>
    <n v="1.2530885443148001E-3"/>
    <n v="2.017472556346828E-2"/>
  </r>
  <r>
    <n v="1"/>
    <x v="1"/>
    <n v="99"/>
    <n v="3434"/>
    <x v="19"/>
    <x v="19"/>
    <n v="175"/>
    <x v="13"/>
    <n v="14"/>
    <x v="13"/>
    <n v="2.3883188647727547"/>
    <n v="2"/>
    <n v="365743.9"/>
    <n v="9703304.8000000007"/>
    <x v="4"/>
    <s v="TORA"/>
    <s v="50├ 60"/>
    <s v="Piptadenia"/>
    <s v="FOD"/>
    <n v="39.788735772973837"/>
    <n v="50"/>
    <x v="1"/>
    <s v="Inferior"/>
    <s v="Não"/>
    <x v="1"/>
    <n v="4.2639818521823071E-4"/>
    <n v="4.1787022151386606E-3"/>
  </r>
  <r>
    <n v="1"/>
    <x v="1"/>
    <n v="99"/>
    <n v="3435"/>
    <x v="26"/>
    <x v="26"/>
    <n v="330"/>
    <x v="66"/>
    <n v="24"/>
    <x v="66"/>
    <n v="14.558857574274219"/>
    <n v="1"/>
    <n v="365756.5"/>
    <n v="9703287.8000000007"/>
    <x v="4"/>
    <s v="TORA"/>
    <s v="100├ 110"/>
    <s v="Couratari"/>
    <s v="FOD"/>
    <n v="38.833806114422465"/>
    <n v="50"/>
    <x v="1"/>
    <s v="Inferior"/>
    <s v="Não"/>
    <x v="1"/>
    <n v="1.5162371386209085E-3"/>
    <n v="2.5472783928831261E-2"/>
  </r>
  <r>
    <n v="1"/>
    <x v="1"/>
    <n v="99"/>
    <n v="3436"/>
    <x v="19"/>
    <x v="19"/>
    <n v="150"/>
    <x v="37"/>
    <n v="12"/>
    <x v="37"/>
    <n v="1.5040142122184108"/>
    <n v="2"/>
    <n v="365738.09999999899"/>
    <n v="9703263.4000000004"/>
    <x v="0"/>
    <s v="TORETE"/>
    <s v="40├ 50"/>
    <s v="Piptadenia"/>
    <s v="FOD"/>
    <n v="39.788735772973837"/>
    <n v="50"/>
    <x v="0"/>
    <s v="Inferior"/>
    <s v="Não"/>
    <x v="1"/>
    <n v="3.1327213607870003E-4"/>
    <n v="2.6314859430610804E-3"/>
  </r>
  <r>
    <n v="1"/>
    <x v="1"/>
    <n v="99"/>
    <n v="3437"/>
    <x v="26"/>
    <x v="26"/>
    <n v="360"/>
    <x v="145"/>
    <n v="23"/>
    <x v="145"/>
    <n v="16.604316902891259"/>
    <n v="1"/>
    <n v="365727.59999999899"/>
    <n v="9703251.8000000007"/>
    <x v="4"/>
    <s v="TORA"/>
    <s v="110├ 120"/>
    <s v="Couratari"/>
    <s v="FOD"/>
    <n v="38.833806114422465"/>
    <n v="50"/>
    <x v="1"/>
    <s v="Inferior"/>
    <s v="Não"/>
    <x v="1"/>
    <n v="1.8044475038133125E-3"/>
    <n v="2.9051604811394335E-2"/>
  </r>
  <r>
    <n v="1"/>
    <x v="1"/>
    <n v="99"/>
    <n v="3438"/>
    <x v="19"/>
    <x v="19"/>
    <n v="167"/>
    <x v="102"/>
    <n v="14"/>
    <x v="102"/>
    <n v="2.1749493818660359"/>
    <n v="1"/>
    <n v="365691.4"/>
    <n v="9703221.3000000007"/>
    <x v="4"/>
    <s v="TORA"/>
    <s v="50├ 60"/>
    <s v="Piptadenia"/>
    <s v="FOD"/>
    <n v="39.788735772973837"/>
    <n v="50"/>
    <x v="1"/>
    <s v="Inferior"/>
    <s v="Não"/>
    <x v="1"/>
    <n v="3.8830429347106078E-4"/>
    <n v="3.8053820760163954E-3"/>
  </r>
  <r>
    <n v="1"/>
    <x v="1"/>
    <n v="99"/>
    <n v="3439"/>
    <x v="10"/>
    <x v="10"/>
    <n v="270"/>
    <x v="65"/>
    <n v="23"/>
    <x v="65"/>
    <n v="9.3399282578763305"/>
    <n v="1"/>
    <n v="365669.09999999899"/>
    <n v="9703210.9000000004"/>
    <x v="4"/>
    <s v="TORA"/>
    <s v="80├ 90"/>
    <s v="Astronium"/>
    <s v="FOD"/>
    <n v="40.107045659157627"/>
    <n v="50.107045659157627"/>
    <x v="1"/>
    <s v="Inferior"/>
    <s v="Não"/>
    <x v="1"/>
    <n v="1.015001720894988E-3"/>
    <n v="1.6341527706409308E-2"/>
  </r>
  <r>
    <n v="1"/>
    <x v="1"/>
    <n v="99"/>
    <n v="3440"/>
    <x v="15"/>
    <x v="15"/>
    <n v="266"/>
    <x v="304"/>
    <n v="20"/>
    <x v="304"/>
    <n v="7.8828170073871027"/>
    <n v="1"/>
    <n v="365665.5"/>
    <n v="9703212.5999999903"/>
    <x v="4"/>
    <s v="TORA"/>
    <s v="80├ 90"/>
    <s v="Lecythis"/>
    <s v="FOD"/>
    <n v="38.833806114422465"/>
    <n v="50"/>
    <x v="1"/>
    <s v="Inferior"/>
    <s v="Não"/>
    <x v="1"/>
    <n v="9.8515036712820019E-4"/>
    <n v="1.3792105139794801E-2"/>
  </r>
  <r>
    <n v="1"/>
    <x v="1"/>
    <n v="99"/>
    <n v="3441"/>
    <x v="26"/>
    <x v="26"/>
    <n v="274"/>
    <x v="290"/>
    <n v="23"/>
    <x v="290"/>
    <n v="9.6187167885915432"/>
    <n v="1"/>
    <n v="365664.09999999899"/>
    <n v="9703209.9000000004"/>
    <x v="4"/>
    <s v="TORA"/>
    <s v="80├ 90"/>
    <s v="Couratari"/>
    <s v="FOD"/>
    <n v="38.833806114422465"/>
    <n v="50"/>
    <x v="1"/>
    <s v="Inferior"/>
    <s v="Não"/>
    <x v="1"/>
    <n v="1.0452986172553105E-3"/>
    <n v="1.6829307737810498E-2"/>
  </r>
  <r>
    <n v="1"/>
    <x v="1"/>
    <n v="99"/>
    <n v="3442"/>
    <x v="72"/>
    <x v="72"/>
    <n v="245"/>
    <x v="89"/>
    <n v="17"/>
    <x v="89"/>
    <n v="5.6841988981591554"/>
    <n v="1"/>
    <n v="365664.5"/>
    <n v="9703206.4000000004"/>
    <x v="4"/>
    <s v="TORA"/>
    <s v="70├ 80"/>
    <s v="Goupia"/>
    <s v="FOD"/>
    <n v="40.107045659157627"/>
    <n v="50.107045659157627"/>
    <x v="1"/>
    <s v="Inferior"/>
    <s v="Não"/>
    <x v="1"/>
    <n v="8.3574044302773209E-4"/>
    <n v="9.9453112720300114E-3"/>
  </r>
  <r>
    <n v="1"/>
    <x v="1"/>
    <n v="99"/>
    <n v="3443"/>
    <x v="5"/>
    <x v="5"/>
    <n v="206"/>
    <x v="122"/>
    <n v="16"/>
    <x v="122"/>
    <n v="3.782183532426695"/>
    <n v="1"/>
    <n v="365662.09999999899"/>
    <n v="9703191"/>
    <x v="4"/>
    <s v="TORA"/>
    <s v="60├ 70"/>
    <s v="Tachigali"/>
    <s v="FOD"/>
    <n v="39.152116000606256"/>
    <n v="50"/>
    <x v="1"/>
    <s v="Inferior"/>
    <s v="Não"/>
    <x v="1"/>
    <n v="5.9084517185047623E-4"/>
    <n v="6.6174659247253331E-3"/>
  </r>
  <r>
    <n v="1"/>
    <x v="1"/>
    <n v="99"/>
    <n v="3444"/>
    <x v="23"/>
    <x v="23"/>
    <n v="300"/>
    <x v="9"/>
    <n v="14"/>
    <x v="9"/>
    <n v="7.018732990352583"/>
    <n v="1"/>
    <n v="365648.299999999"/>
    <n v="9703175.5"/>
    <x v="4"/>
    <s v="TORA"/>
    <s v="90├ 100"/>
    <s v="Parkia"/>
    <s v="FOD"/>
    <n v="40.107045659157627"/>
    <n v="50.107045659157627"/>
    <x v="1"/>
    <s v="Inferior"/>
    <s v="Não"/>
    <x v="1"/>
    <n v="1.2530885443148001E-3"/>
    <n v="1.228026773428504E-2"/>
  </r>
  <r>
    <n v="1"/>
    <x v="1"/>
    <n v="99"/>
    <n v="3445"/>
    <x v="15"/>
    <x v="15"/>
    <n v="287"/>
    <x v="78"/>
    <n v="18"/>
    <x v="78"/>
    <n v="8.2589431097478858"/>
    <n v="1"/>
    <n v="365637.299999999"/>
    <n v="9703158.5"/>
    <x v="4"/>
    <s v="TORA"/>
    <s v="90├ 100"/>
    <s v="Lecythis"/>
    <s v="FOD"/>
    <n v="38.833806114422465"/>
    <n v="50"/>
    <x v="1"/>
    <s v="Inferior"/>
    <s v="Não"/>
    <x v="1"/>
    <n v="1.1468405589629533E-3"/>
    <n v="1.445019104293321E-2"/>
  </r>
  <r>
    <n v="1"/>
    <x v="1"/>
    <n v="99"/>
    <n v="3446"/>
    <x v="26"/>
    <x v="26"/>
    <n v="450"/>
    <x v="75"/>
    <n v="25"/>
    <x v="75"/>
    <n v="28.200266479095205"/>
    <n v="1"/>
    <n v="365652.5"/>
    <n v="9703135.8000000007"/>
    <x v="4"/>
    <s v="TORA"/>
    <s v="140├ 150"/>
    <s v="Couratari"/>
    <s v="FOD"/>
    <n v="38.833806114422465"/>
    <n v="50"/>
    <x v="1"/>
    <s v="Inferior"/>
    <s v="Não"/>
    <x v="1"/>
    <n v="2.8194492247083009E-3"/>
    <n v="4.9340361432395265E-2"/>
  </r>
  <r>
    <n v="1"/>
    <x v="1"/>
    <n v="99"/>
    <n v="3447"/>
    <x v="22"/>
    <x v="22"/>
    <n v="135"/>
    <x v="25"/>
    <n v="14"/>
    <x v="25"/>
    <n v="1.421293430546398"/>
    <n v="1"/>
    <n v="365630.59999999899"/>
    <n v="9703126.3000000007"/>
    <x v="0"/>
    <s v="TORETE"/>
    <s v="40├ 50"/>
    <s v="Hymenaea"/>
    <s v="FOD"/>
    <n v="41.38028520389279"/>
    <n v="51.38028520389279"/>
    <x v="0"/>
    <s v="Inferior"/>
    <s v="Não"/>
    <x v="1"/>
    <n v="2.53750430223747E-4"/>
    <n v="2.4867542161927207E-3"/>
  </r>
  <r>
    <n v="1"/>
    <x v="1"/>
    <n v="99"/>
    <n v="3448"/>
    <x v="53"/>
    <x v="53"/>
    <n v="185"/>
    <x v="174"/>
    <n v="16"/>
    <x v="174"/>
    <n v="3.0503636392992655"/>
    <n v="1"/>
    <n v="365627.2"/>
    <n v="9703050.5"/>
    <x v="1"/>
    <s v="TORA"/>
    <s v="50├ 60"/>
    <s v="Enterolobium"/>
    <s v="FOD"/>
    <n v="42.971834634811742"/>
    <n v="52.971834634811742"/>
    <x v="1"/>
    <s v="Inferior"/>
    <s v="Não"/>
    <x v="1"/>
    <n v="4.7652172699082262E-4"/>
    <n v="5.3370433422972128E-3"/>
  </r>
  <r>
    <n v="1"/>
    <x v="1"/>
    <n v="99"/>
    <n v="3449"/>
    <x v="15"/>
    <x v="15"/>
    <n v="142"/>
    <x v="19"/>
    <n v="15"/>
    <x v="19"/>
    <n v="1.6848301430651129"/>
    <n v="1"/>
    <n v="365575.9"/>
    <n v="9702945.5"/>
    <x v="0"/>
    <s v="TORETE"/>
    <s v="40├ 50"/>
    <s v="Lecythis"/>
    <s v="FOD"/>
    <n v="38.833806114422465"/>
    <n v="50"/>
    <x v="0"/>
    <s v="Inferior"/>
    <s v="Não"/>
    <x v="1"/>
    <n v="2.8074752675070699E-4"/>
    <n v="2.9478490308824231E-3"/>
  </r>
  <r>
    <n v="1"/>
    <x v="1"/>
    <n v="99"/>
    <n v="3450"/>
    <x v="72"/>
    <x v="72"/>
    <n v="475"/>
    <x v="311"/>
    <n v="18"/>
    <x v="311"/>
    <n v="22.622880442118589"/>
    <n v="2"/>
    <n v="365578.9"/>
    <n v="9702942.8000000007"/>
    <x v="4"/>
    <s v="TORA"/>
    <s v="150├ 160"/>
    <s v="Goupia"/>
    <s v="FOD"/>
    <n v="40.107045659157627"/>
    <n v="50.107045659157627"/>
    <x v="1"/>
    <s v="Inferior"/>
    <s v="Não"/>
    <x v="1"/>
    <n v="3.1414233645669638E-3"/>
    <n v="3.9581934393543738E-2"/>
  </r>
  <r>
    <n v="1"/>
    <x v="1"/>
    <n v="99"/>
    <n v="3451"/>
    <x v="5"/>
    <x v="5"/>
    <n v="309"/>
    <x v="176"/>
    <n v="17"/>
    <x v="176"/>
    <n v="9.0417825072075679"/>
    <n v="1"/>
    <n v="365576.299999999"/>
    <n v="9702942"/>
    <x v="4"/>
    <s v="TORA"/>
    <s v="90├ 100"/>
    <s v="Tachigali"/>
    <s v="FOD"/>
    <n v="39.152116000606256"/>
    <n v="50"/>
    <x v="1"/>
    <s v="Inferior"/>
    <s v="Não"/>
    <x v="1"/>
    <n v="1.3294016366635715E-3"/>
    <n v="1.5819879476296501E-2"/>
  </r>
  <r>
    <n v="1"/>
    <x v="1"/>
    <n v="99"/>
    <n v="3452"/>
    <x v="15"/>
    <x v="15"/>
    <n v="163"/>
    <x v="237"/>
    <n v="16"/>
    <x v="237"/>
    <n v="2.3680091024847973"/>
    <n v="1"/>
    <n v="365541.4"/>
    <n v="9702901"/>
    <x v="4"/>
    <s v="TORA"/>
    <s v="50├ 60"/>
    <s v="Lecythis"/>
    <s v="FOD"/>
    <n v="38.833806114422465"/>
    <n v="50"/>
    <x v="1"/>
    <s v="Inferior"/>
    <s v="Não"/>
    <x v="1"/>
    <n v="3.69925661487777E-4"/>
    <n v="4.1431674086631013E-3"/>
  </r>
  <r>
    <n v="1"/>
    <x v="1"/>
    <n v="99"/>
    <n v="3453"/>
    <x v="9"/>
    <x v="9"/>
    <n v="313"/>
    <x v="23"/>
    <n v="20"/>
    <x v="23"/>
    <n v="10.914575433838925"/>
    <n v="2"/>
    <n v="365540.09999999899"/>
    <n v="9702956.8000000007"/>
    <x v="1"/>
    <s v="TORA"/>
    <s v="90├ 100"/>
    <s v="Matisia"/>
    <s v="FOD"/>
    <n v="43.926764293363114"/>
    <n v="53.926764293363114"/>
    <x v="1"/>
    <s v="Inferior"/>
    <s v="Não"/>
    <x v="0"/>
    <n v="1.3640425733108519E-3"/>
    <n v="1.9096596026351925E-2"/>
  </r>
  <r>
    <n v="1"/>
    <x v="1"/>
    <n v="99"/>
    <n v="3454"/>
    <x v="0"/>
    <x v="0"/>
    <n v="200"/>
    <x v="14"/>
    <n v="16"/>
    <x v="14"/>
    <n v="3.565070725258455"/>
    <n v="2"/>
    <n v="365519.59999999899"/>
    <n v="9702902.4000000004"/>
    <x v="1"/>
    <s v="TORA"/>
    <s v="60├ 70"/>
    <s v="Etaballia"/>
    <s v="FOD"/>
    <n v="41.38028520389279"/>
    <n v="51.38028520389279"/>
    <x v="1"/>
    <s v="Inferior"/>
    <s v="Não"/>
    <x v="0"/>
    <n v="5.5692824191768894E-4"/>
    <n v="6.2375963094781156E-3"/>
  </r>
  <r>
    <n v="1"/>
    <x v="1"/>
    <n v="99"/>
    <n v="3455"/>
    <x v="6"/>
    <x v="6"/>
    <n v="449"/>
    <x v="328"/>
    <n v="17"/>
    <x v="328"/>
    <n v="19.09104843095017"/>
    <n v="1"/>
    <n v="365508.59999999899"/>
    <n v="9702885.5"/>
    <x v="1"/>
    <s v="TORA"/>
    <s v="140├ 150"/>
    <s v="Dimorphandra"/>
    <s v="FOD"/>
    <n v="39.788735772973837"/>
    <n v="50"/>
    <x v="1"/>
    <s v="Inferior"/>
    <s v="Não"/>
    <x v="0"/>
    <n v="2.8069322624712009E-3"/>
    <n v="3.3402493923407287E-2"/>
  </r>
  <r>
    <n v="1"/>
    <x v="1"/>
    <n v="99"/>
    <n v="3456"/>
    <x v="26"/>
    <x v="26"/>
    <n v="150"/>
    <x v="37"/>
    <n v="15"/>
    <x v="37"/>
    <n v="1.8800177652730132"/>
    <n v="1"/>
    <n v="365523.7"/>
    <n v="9702845.3000000007"/>
    <x v="0"/>
    <s v="TORETE"/>
    <s v="40├ 50"/>
    <s v="Couratari"/>
    <s v="FOD"/>
    <n v="38.833806114422465"/>
    <n v="50"/>
    <x v="0"/>
    <s v="Inferior"/>
    <s v="Não"/>
    <x v="1"/>
    <n v="3.1327213607870003E-4"/>
    <n v="3.28935742882635E-3"/>
  </r>
  <r>
    <n v="1"/>
    <x v="1"/>
    <n v="99"/>
    <n v="3457"/>
    <x v="26"/>
    <x v="26"/>
    <n v="268"/>
    <x v="243"/>
    <n v="22"/>
    <x v="243"/>
    <n v="8.8019813671268636"/>
    <n v="1"/>
    <n v="365451.299999999"/>
    <n v="9702777.8000000007"/>
    <x v="4"/>
    <s v="TORA"/>
    <s v="80├ 90"/>
    <s v="Couratari"/>
    <s v="FOD"/>
    <n v="38.833806114422465"/>
    <n v="50"/>
    <x v="1"/>
    <s v="Inferior"/>
    <s v="Não"/>
    <x v="1"/>
    <n v="1.0000203511874024E-3"/>
    <n v="1.5400313408285996E-2"/>
  </r>
  <r>
    <n v="1"/>
    <x v="1"/>
    <n v="99"/>
    <n v="3458"/>
    <x v="35"/>
    <x v="35"/>
    <n v="227"/>
    <x v="27"/>
    <n v="18"/>
    <x v="27"/>
    <n v="5.1666898894268334"/>
    <n v="1"/>
    <n v="365454"/>
    <n v="9702776.5"/>
    <x v="4"/>
    <s v="TORA"/>
    <s v="70├ 80"/>
    <s v="Erisma"/>
    <s v="FOD"/>
    <n v="41.38028520389279"/>
    <n v="51.38028520389279"/>
    <x v="1"/>
    <s v="Inferior"/>
    <s v="Não"/>
    <x v="1"/>
    <n v="7.1744888444441493E-4"/>
    <n v="9.0398559439996279E-3"/>
  </r>
  <r>
    <n v="1"/>
    <x v="1"/>
    <n v="99"/>
    <n v="3459"/>
    <x v="39"/>
    <x v="39"/>
    <n v="400"/>
    <x v="48"/>
    <n v="24"/>
    <x v="48"/>
    <n v="21.390424351550731"/>
    <n v="1"/>
    <n v="365451.59999999899"/>
    <n v="9702754.4000000004"/>
    <x v="3"/>
    <s v="TORA"/>
    <s v="120├ 130"/>
    <s v="Bertholletia"/>
    <s v="FOD"/>
    <n v="41.38028520389279"/>
    <n v="51.38028520389279"/>
    <x v="1"/>
    <s v="Inferior"/>
    <s v="Protegida"/>
    <x v="0"/>
    <n v="2.2277129676707558E-3"/>
    <n v="3.7425577856868696E-2"/>
  </r>
  <r>
    <n v="1"/>
    <x v="1"/>
    <n v="99"/>
    <n v="3460"/>
    <x v="19"/>
    <x v="19"/>
    <n v="138"/>
    <x v="210"/>
    <n v="14"/>
    <x v="210"/>
    <n v="1.4851639007586066"/>
    <n v="1"/>
    <n v="365443.299999999"/>
    <n v="9702745.0999999903"/>
    <x v="0"/>
    <s v="TORETE"/>
    <s v="40├ 50"/>
    <s v="Piptadenia"/>
    <s v="FOD"/>
    <n v="39.788735772973837"/>
    <n v="50"/>
    <x v="0"/>
    <s v="Inferior"/>
    <s v="Não"/>
    <x v="1"/>
    <n v="2.651535359770117E-4"/>
    <n v="2.5985046525747145E-3"/>
  </r>
  <r>
    <n v="1"/>
    <x v="1"/>
    <n v="99"/>
    <n v="3461"/>
    <x v="5"/>
    <x v="5"/>
    <n v="193"/>
    <x v="60"/>
    <n v="16"/>
    <x v="60"/>
    <n v="3.3198829861288051"/>
    <n v="1"/>
    <n v="365449.2"/>
    <n v="9702739"/>
    <x v="4"/>
    <s v="TORA"/>
    <s v="60├ 70"/>
    <s v="Tachigali"/>
    <s v="FOD"/>
    <n v="39.152116000606256"/>
    <n v="50"/>
    <x v="1"/>
    <s v="Inferior"/>
    <s v="Não"/>
    <x v="1"/>
    <n v="5.1862550207979992E-4"/>
    <n v="5.8086056232937592E-3"/>
  </r>
  <r>
    <n v="1"/>
    <x v="1"/>
    <n v="99"/>
    <n v="3462"/>
    <x v="10"/>
    <x v="10"/>
    <n v="285"/>
    <x v="160"/>
    <n v="24"/>
    <x v="160"/>
    <n v="10.858982612216927"/>
    <n v="1"/>
    <n v="365455.5"/>
    <n v="9702736"/>
    <x v="4"/>
    <s v="TORA"/>
    <s v="90├ 100"/>
    <s v="Astronium"/>
    <s v="FOD"/>
    <n v="40.107045659157627"/>
    <n v="50.107045659157627"/>
    <x v="1"/>
    <s v="Inferior"/>
    <s v="Não"/>
    <x v="1"/>
    <n v="1.1309124112441073E-3"/>
    <n v="1.8999328508901001E-2"/>
  </r>
  <r>
    <n v="1"/>
    <x v="1"/>
    <n v="99"/>
    <n v="3463"/>
    <x v="26"/>
    <x v="26"/>
    <n v="380"/>
    <x v="195"/>
    <n v="24"/>
    <x v="195"/>
    <n v="19.304857977274533"/>
    <n v="1"/>
    <n v="365467.7"/>
    <n v="9702730.6999999899"/>
    <x v="4"/>
    <s v="TORA"/>
    <s v="120├ 130"/>
    <s v="Couratari"/>
    <s v="FOD"/>
    <n v="38.833806114422465"/>
    <n v="50"/>
    <x v="1"/>
    <s v="Inferior"/>
    <s v="Não"/>
    <x v="1"/>
    <n v="2.0105109533228574E-3"/>
    <n v="3.3776584015824E-2"/>
  </r>
  <r>
    <n v="1"/>
    <x v="1"/>
    <n v="99"/>
    <n v="3464"/>
    <x v="1"/>
    <x v="1"/>
    <n v="144"/>
    <x v="276"/>
    <n v="12"/>
    <x v="276"/>
    <n v="1.3860994979804873"/>
    <n v="1"/>
    <n v="365555.5"/>
    <n v="9702905.9000000004"/>
    <x v="0"/>
    <s v="TORETE"/>
    <s v="40├ 50"/>
    <s v="Pouteria"/>
    <s v="FOD"/>
    <n v="39.788735772973837"/>
    <n v="50"/>
    <x v="0"/>
    <s v="Inferior"/>
    <s v="Não"/>
    <x v="0"/>
    <n v="2.8871160061012997E-4"/>
    <n v="2.4251774451250914E-3"/>
  </r>
  <r>
    <n v="1"/>
    <x v="1"/>
    <n v="99"/>
    <n v="3465"/>
    <x v="26"/>
    <x v="26"/>
    <n v="223"/>
    <x v="248"/>
    <n v="23"/>
    <x v="248"/>
    <n v="6.3712660128385741"/>
    <n v="1"/>
    <n v="365463.09999999899"/>
    <n v="9702724.6999999899"/>
    <x v="4"/>
    <s v="TORA"/>
    <s v="70├ 80"/>
    <s v="Couratari"/>
    <s v="FOD"/>
    <n v="38.833806114422465"/>
    <n v="50"/>
    <x v="1"/>
    <s v="Inferior"/>
    <s v="Não"/>
    <x v="1"/>
    <n v="6.9238711355811889E-4"/>
    <n v="1.1147432528285713E-2"/>
  </r>
  <r>
    <n v="1"/>
    <x v="1"/>
    <n v="99"/>
    <n v="3466"/>
    <x v="35"/>
    <x v="35"/>
    <n v="224"/>
    <x v="329"/>
    <n v="20"/>
    <x v="329"/>
    <n v="5.590030897205259"/>
    <n v="1"/>
    <n v="365425.2"/>
    <n v="9702748.5999999903"/>
    <x v="4"/>
    <s v="TORA"/>
    <s v="70├ 80"/>
    <s v="Erisma"/>
    <s v="FOD"/>
    <n v="41.38028520389279"/>
    <n v="51.38028520389279"/>
    <x v="1"/>
    <s v="Inferior"/>
    <s v="Não"/>
    <x v="1"/>
    <n v="6.9861078666154928E-4"/>
    <n v="9.7805510132616888E-3"/>
  </r>
  <r>
    <n v="1"/>
    <x v="1"/>
    <n v="99"/>
    <n v="3467"/>
    <x v="8"/>
    <x v="8"/>
    <n v="248"/>
    <x v="117"/>
    <n v="20"/>
    <x v="117"/>
    <n v="6.8520659339467525"/>
    <n v="1"/>
    <n v="365447.9"/>
    <n v="9702732.6999999899"/>
    <x v="1"/>
    <s v="TORA"/>
    <s v="70├ 80"/>
    <s v="Licania"/>
    <s v="FOD"/>
    <n v="41.38028520389279"/>
    <n v="51.38028520389279"/>
    <x v="1"/>
    <s v="Inferior"/>
    <s v="Não"/>
    <x v="0"/>
    <n v="8.5633286477263882E-4"/>
    <n v="1.1988660106816942E-2"/>
  </r>
  <r>
    <n v="1"/>
    <x v="1"/>
    <n v="100"/>
    <n v="3468"/>
    <x v="89"/>
    <x v="89"/>
    <n v="192"/>
    <x v="55"/>
    <n v="16"/>
    <x v="55"/>
    <n v="3.2855691803981921"/>
    <n v="1"/>
    <n v="365490.799999999"/>
    <n v="9702701.8000000007"/>
    <x v="1"/>
    <s v="TORA"/>
    <s v="60├ 70"/>
    <s v="Sacoglottis"/>
    <s v="FOD"/>
    <n v="47.7464829275686"/>
    <n v="57.7464829275686"/>
    <x v="1"/>
    <s v="Inferior"/>
    <s v="Não"/>
    <x v="0"/>
    <n v="5.1326506775134213E-4"/>
    <n v="5.7485687588150315E-3"/>
  </r>
  <r>
    <n v="1"/>
    <x v="1"/>
    <n v="100"/>
    <n v="3469"/>
    <x v="3"/>
    <x v="3"/>
    <n v="200"/>
    <x v="14"/>
    <n v="16"/>
    <x v="14"/>
    <n v="3.565070725258455"/>
    <n v="1"/>
    <n v="365503.2"/>
    <n v="9702710.3000000007"/>
    <x v="1"/>
    <s v="TORA"/>
    <s v="60├ 70"/>
    <s v="Inga"/>
    <s v="FOD"/>
    <n v="41.38028520389279"/>
    <n v="51.38028520389279"/>
    <x v="1"/>
    <s v="Inferior"/>
    <s v="Não"/>
    <x v="0"/>
    <n v="5.5692824191768894E-4"/>
    <n v="6.2375963094781156E-3"/>
  </r>
  <r>
    <n v="1"/>
    <x v="1"/>
    <n v="100"/>
    <n v="3470"/>
    <x v="5"/>
    <x v="5"/>
    <n v="202"/>
    <x v="28"/>
    <n v="15"/>
    <x v="28"/>
    <n v="3.4094331064088901"/>
    <n v="2"/>
    <n v="365509.09999999899"/>
    <n v="9702715.1999999899"/>
    <x v="4"/>
    <s v="TORA"/>
    <s v="60├ 70"/>
    <s v="Tachigali"/>
    <s v="FOD"/>
    <n v="39.152116000606256"/>
    <n v="50"/>
    <x v="1"/>
    <s v="Inferior"/>
    <s v="Não"/>
    <x v="1"/>
    <n v="5.681224995802345E-4"/>
    <n v="5.9652862455924615E-3"/>
  </r>
  <r>
    <n v="1"/>
    <x v="1"/>
    <n v="100"/>
    <n v="3471"/>
    <x v="1"/>
    <x v="1"/>
    <n v="200"/>
    <x v="14"/>
    <n v="18"/>
    <x v="14"/>
    <n v="4.0107045659157619"/>
    <n v="1"/>
    <n v="365504.2"/>
    <n v="9702720.9000000004"/>
    <x v="1"/>
    <s v="TORA"/>
    <s v="60├ 70"/>
    <s v="Pouteria"/>
    <s v="FOD"/>
    <n v="39.788735772973837"/>
    <n v="50"/>
    <x v="1"/>
    <s v="Inferior"/>
    <s v="Não"/>
    <x v="0"/>
    <n v="5.5692824191768894E-4"/>
    <n v="7.0172958481628809E-3"/>
  </r>
  <r>
    <n v="1"/>
    <x v="1"/>
    <n v="100"/>
    <n v="3472"/>
    <x v="1"/>
    <x v="1"/>
    <n v="150"/>
    <x v="37"/>
    <n v="12"/>
    <x v="37"/>
    <n v="1.5040142122184108"/>
    <n v="1"/>
    <n v="365543.09999999899"/>
    <n v="9702780.9000000004"/>
    <x v="0"/>
    <s v="TORETE"/>
    <s v="40├ 50"/>
    <s v="Pouteria"/>
    <s v="FOD"/>
    <n v="39.788735772973837"/>
    <n v="50"/>
    <x v="0"/>
    <s v="Inferior"/>
    <s v="Não"/>
    <x v="0"/>
    <n v="3.1327213607870003E-4"/>
    <n v="2.6314859430610804E-3"/>
  </r>
  <r>
    <n v="1"/>
    <x v="1"/>
    <n v="100"/>
    <n v="3473"/>
    <x v="5"/>
    <x v="5"/>
    <n v="211"/>
    <x v="158"/>
    <n v="16"/>
    <x v="158"/>
    <n v="3.9680128439807922"/>
    <n v="1"/>
    <n v="365536.7"/>
    <n v="9702783.8000000007"/>
    <x v="4"/>
    <s v="TORA"/>
    <s v="60├ 70"/>
    <s v="Tachigali"/>
    <s v="FOD"/>
    <n v="39.152116000606256"/>
    <n v="50"/>
    <x v="1"/>
    <s v="Inferior"/>
    <s v="Não"/>
    <x v="1"/>
    <n v="6.1987505646043581E-4"/>
    <n v="6.9426006323568806E-3"/>
  </r>
  <r>
    <n v="1"/>
    <x v="1"/>
    <n v="100"/>
    <n v="3474"/>
    <x v="1"/>
    <x v="1"/>
    <n v="202"/>
    <x v="28"/>
    <n v="18"/>
    <x v="28"/>
    <n v="4.0913197276906681"/>
    <n v="1"/>
    <n v="365540.5"/>
    <n v="9702801.9000000004"/>
    <x v="1"/>
    <s v="TORA"/>
    <s v="60├ 70"/>
    <s v="Pouteria"/>
    <s v="FOD"/>
    <n v="39.788735772973837"/>
    <n v="50"/>
    <x v="1"/>
    <s v="Inferior"/>
    <s v="Não"/>
    <x v="0"/>
    <n v="5.681224995802345E-4"/>
    <n v="7.1583434947109529E-3"/>
  </r>
  <r>
    <n v="1"/>
    <x v="1"/>
    <n v="100"/>
    <n v="3475"/>
    <x v="5"/>
    <x v="5"/>
    <n v="365"/>
    <x v="270"/>
    <n v="18"/>
    <x v="270"/>
    <n v="13.358152894853186"/>
    <n v="1"/>
    <n v="365547.9"/>
    <n v="9702811.6999999899"/>
    <x v="4"/>
    <s v="TORA"/>
    <s v="110├ 120"/>
    <s v="Tachigali"/>
    <s v="FOD"/>
    <n v="39.152116000606256"/>
    <n v="50"/>
    <x v="1"/>
    <s v="Inferior"/>
    <s v="Não"/>
    <x v="1"/>
    <n v="1.854919125737103E-3"/>
    <n v="2.3371980984287496E-2"/>
  </r>
  <r>
    <n v="1"/>
    <x v="1"/>
    <n v="100"/>
    <n v="3476"/>
    <x v="35"/>
    <x v="35"/>
    <n v="435"/>
    <x v="220"/>
    <n v="14"/>
    <x v="220"/>
    <n v="14.756886112216305"/>
    <n v="2"/>
    <n v="365546.09999999899"/>
    <n v="9702812.5999999903"/>
    <x v="4"/>
    <s v="TORA"/>
    <s v="130├ 140"/>
    <s v="Erisma"/>
    <s v="FOD"/>
    <n v="41.38028520389279"/>
    <n v="51.38028520389279"/>
    <x v="1"/>
    <s v="Inferior"/>
    <s v="Não"/>
    <x v="1"/>
    <n v="2.6346186644218674E-3"/>
    <n v="2.5819262911334295E-2"/>
  </r>
  <r>
    <n v="1"/>
    <x v="1"/>
    <n v="100"/>
    <n v="3477"/>
    <x v="1"/>
    <x v="1"/>
    <n v="195"/>
    <x v="253"/>
    <n v="17"/>
    <x v="253"/>
    <n v="3.6008606930862452"/>
    <n v="1"/>
    <n v="365539.799999999"/>
    <n v="9702815.5999999903"/>
    <x v="1"/>
    <s v="TORA"/>
    <s v="60├ 70"/>
    <s v="Pouteria"/>
    <s v="FOD"/>
    <n v="39.788735772973837"/>
    <n v="50"/>
    <x v="1"/>
    <s v="Inferior"/>
    <s v="Não"/>
    <x v="0"/>
    <n v="5.2942990997300308E-4"/>
    <n v="6.3002159286787368E-3"/>
  </r>
  <r>
    <n v="1"/>
    <x v="1"/>
    <n v="100"/>
    <n v="3478"/>
    <x v="19"/>
    <x v="19"/>
    <n v="150"/>
    <x v="37"/>
    <n v="16"/>
    <x v="37"/>
    <n v="2.0053522829578809"/>
    <n v="1"/>
    <n v="365538"/>
    <n v="9702818.5999999903"/>
    <x v="0"/>
    <s v="TORETE"/>
    <s v="40├ 50"/>
    <s v="Piptadenia"/>
    <s v="FOD"/>
    <n v="39.788735772973837"/>
    <n v="50"/>
    <x v="0"/>
    <s v="Inferior"/>
    <s v="Não"/>
    <x v="1"/>
    <n v="3.1327213607870003E-4"/>
    <n v="3.5086479240814404E-3"/>
  </r>
  <r>
    <n v="1"/>
    <x v="1"/>
    <n v="100"/>
    <n v="3479"/>
    <x v="72"/>
    <x v="72"/>
    <n v="350"/>
    <x v="79"/>
    <n v="18"/>
    <x v="79"/>
    <n v="12.282782733117022"/>
    <n v="2"/>
    <n v="365526.299999999"/>
    <n v="9702833"/>
    <x v="4"/>
    <s v="TORA"/>
    <s v="110├ 120"/>
    <s v="Goupia"/>
    <s v="FOD"/>
    <n v="40.107045659157627"/>
    <n v="50.107045659157627"/>
    <x v="1"/>
    <s v="Inferior"/>
    <s v="Não"/>
    <x v="1"/>
    <n v="1.7055927408729228E-3"/>
    <n v="2.1490468534998825E-2"/>
  </r>
  <r>
    <n v="1"/>
    <x v="1"/>
    <n v="100"/>
    <n v="3480"/>
    <x v="26"/>
    <x v="26"/>
    <n v="210"/>
    <x v="87"/>
    <n v="20"/>
    <x v="87"/>
    <n v="4.9131130932468077"/>
    <n v="1"/>
    <n v="365568.09999999899"/>
    <n v="9702837.5"/>
    <x v="4"/>
    <s v="TORA"/>
    <s v="60├ 70"/>
    <s v="Couratari"/>
    <s v="FOD"/>
    <n v="38.833806114422465"/>
    <n v="50"/>
    <x v="1"/>
    <s v="Inferior"/>
    <s v="Não"/>
    <x v="1"/>
    <n v="6.1401338671425204E-4"/>
    <n v="8.5961874139995273E-3"/>
  </r>
  <r>
    <n v="1"/>
    <x v="1"/>
    <n v="100"/>
    <n v="3481"/>
    <x v="15"/>
    <x v="15"/>
    <n v="248"/>
    <x v="117"/>
    <n v="20"/>
    <x v="117"/>
    <n v="6.8520659339467525"/>
    <n v="1"/>
    <n v="365571.09999999899"/>
    <n v="9702867.0999999903"/>
    <x v="4"/>
    <s v="TORA"/>
    <s v="70├ 80"/>
    <s v="Lecythis"/>
    <s v="FOD"/>
    <n v="38.833806114422465"/>
    <n v="50"/>
    <x v="1"/>
    <s v="Inferior"/>
    <s v="Não"/>
    <x v="1"/>
    <n v="8.5633286477263882E-4"/>
    <n v="1.1988660106816942E-2"/>
  </r>
  <r>
    <n v="1"/>
    <x v="1"/>
    <n v="100"/>
    <n v="3482"/>
    <x v="82"/>
    <x v="82"/>
    <n v="627"/>
    <x v="313"/>
    <n v="16"/>
    <x v="313"/>
    <n v="35.038317228753286"/>
    <n v="2"/>
    <n v="365584.7"/>
    <n v="9702860.6999999899"/>
    <x v="4"/>
    <s v="TORA"/>
    <s v="190├ 200"/>
    <s v="Caryocar"/>
    <s v="FOD"/>
    <n v="41.38028520389279"/>
    <n v="51.38028520389279"/>
    <x v="1"/>
    <s v="Inferior"/>
    <s v="Não"/>
    <x v="1"/>
    <n v="5.4736160704214791E-3"/>
    <n v="6.1304499988720569E-2"/>
  </r>
  <r>
    <n v="1"/>
    <x v="1"/>
    <n v="100"/>
    <n v="3483"/>
    <x v="1"/>
    <x v="1"/>
    <n v="140"/>
    <x v="36"/>
    <n v="14"/>
    <x v="36"/>
    <n v="1.5285240734545624"/>
    <n v="1"/>
    <n v="365589.7"/>
    <n v="9702863.8000000007"/>
    <x v="0"/>
    <s v="TORETE"/>
    <s v="40├ 50"/>
    <s v="Pouteria"/>
    <s v="FOD"/>
    <n v="39.788735772973837"/>
    <n v="50"/>
    <x v="0"/>
    <s v="Inferior"/>
    <s v="Não"/>
    <x v="0"/>
    <n v="2.7289483853966759E-4"/>
    <n v="2.6743694176887419E-3"/>
  </r>
  <r>
    <n v="1"/>
    <x v="1"/>
    <n v="100"/>
    <n v="3484"/>
    <x v="47"/>
    <x v="47"/>
    <n v="300"/>
    <x v="9"/>
    <n v="20"/>
    <x v="9"/>
    <n v="10.026761414789403"/>
    <n v="2"/>
    <n v="365568.5"/>
    <n v="9702879.4000000004"/>
    <x v="1"/>
    <s v="TORA"/>
    <s v="90├ 100"/>
    <s v="Brosimum"/>
    <s v="FOD"/>
    <n v="41.38028520389279"/>
    <n v="51.38028520389279"/>
    <x v="1"/>
    <s v="Inferior"/>
    <s v="Não"/>
    <x v="0"/>
    <n v="1.2530885443148001E-3"/>
    <n v="1.75432396204072E-2"/>
  </r>
  <r>
    <n v="1"/>
    <x v="1"/>
    <n v="100"/>
    <n v="3485"/>
    <x v="28"/>
    <x v="28"/>
    <n v="200"/>
    <x v="14"/>
    <n v="16"/>
    <x v="14"/>
    <n v="3.565070725258455"/>
    <n v="1"/>
    <n v="365621.9"/>
    <n v="9702964.5999999903"/>
    <x v="1"/>
    <s v="TORA"/>
    <s v="60├ 70"/>
    <s v="Protium"/>
    <s v="FOD"/>
    <n v="39.788735772973837"/>
    <n v="50"/>
    <x v="1"/>
    <s v="Inferior"/>
    <s v="Não"/>
    <x v="0"/>
    <n v="5.5692824191768894E-4"/>
    <n v="6.2375963094781156E-3"/>
  </r>
  <r>
    <n v="1"/>
    <x v="1"/>
    <n v="100"/>
    <n v="3486"/>
    <x v="19"/>
    <x v="19"/>
    <n v="203"/>
    <x v="56"/>
    <n v="15"/>
    <x v="56"/>
    <n v="3.4432734261838056"/>
    <n v="1"/>
    <n v="365618.4"/>
    <n v="9702977.3000000007"/>
    <x v="4"/>
    <s v="TORA"/>
    <s v="60├ 70"/>
    <s v="Piptadenia"/>
    <s v="FOD"/>
    <n v="39.788735772973837"/>
    <n v="50"/>
    <x v="1"/>
    <s v="Inferior"/>
    <s v="Não"/>
    <x v="1"/>
    <n v="5.7376139802965123E-4"/>
    <n v="6.0244946793113372E-3"/>
  </r>
  <r>
    <n v="1"/>
    <x v="1"/>
    <n v="100"/>
    <n v="3487"/>
    <x v="14"/>
    <x v="14"/>
    <n v="247"/>
    <x v="74"/>
    <n v="12"/>
    <x v="74"/>
    <n v="4.0781512476992443"/>
    <n v="1"/>
    <n v="365637.9"/>
    <n v="9702971.5"/>
    <x v="1"/>
    <s v="TORA"/>
    <s v="70├ 80"/>
    <s v="Hymenolobium"/>
    <s v="FOD"/>
    <n v="41.38028520389279"/>
    <n v="51.38028520389279"/>
    <x v="1"/>
    <s v="Inferior"/>
    <s v="Não"/>
    <x v="1"/>
    <n v="8.4944087777890709E-4"/>
    <n v="7.1353033733428176E-3"/>
  </r>
  <r>
    <n v="1"/>
    <x v="1"/>
    <n v="100"/>
    <n v="3488"/>
    <x v="26"/>
    <x v="26"/>
    <n v="206"/>
    <x v="122"/>
    <n v="21"/>
    <x v="122"/>
    <n v="4.9641158863100374"/>
    <n v="1"/>
    <n v="365632.2"/>
    <n v="9702992.9000000004"/>
    <x v="4"/>
    <s v="TORA"/>
    <s v="60├ 70"/>
    <s v="Couratari"/>
    <s v="FOD"/>
    <n v="38.833806114422465"/>
    <n v="50"/>
    <x v="1"/>
    <s v="Inferior"/>
    <s v="Não"/>
    <x v="1"/>
    <n v="5.9084517185047623E-4"/>
    <n v="8.6854240262020013E-3"/>
  </r>
  <r>
    <n v="1"/>
    <x v="1"/>
    <n v="100"/>
    <n v="3489"/>
    <x v="44"/>
    <x v="44"/>
    <n v="238"/>
    <x v="125"/>
    <n v="22"/>
    <x v="125"/>
    <n v="6.9416828993029362"/>
    <n v="1"/>
    <n v="365624.09999999899"/>
    <n v="9703005.5999999903"/>
    <x v="1"/>
    <s v="TORA"/>
    <s v="70├ 80"/>
    <s v="Manilkara"/>
    <s v="FOD"/>
    <n v="41.38028520389279"/>
    <n v="51.38028520389279"/>
    <x v="1"/>
    <s v="Inferior"/>
    <s v="Não"/>
    <x v="1"/>
    <n v="7.886660833796395E-4"/>
    <n v="1.2145457684046448E-2"/>
  </r>
  <r>
    <n v="1"/>
    <x v="1"/>
    <n v="100"/>
    <n v="3490"/>
    <x v="72"/>
    <x v="72"/>
    <n v="345"/>
    <x v="110"/>
    <n v="17"/>
    <x v="110"/>
    <n v="11.271333175400139"/>
    <n v="1"/>
    <n v="365640.4"/>
    <n v="9703000.0999999903"/>
    <x v="4"/>
    <s v="TORA"/>
    <s v="100├ 110"/>
    <s v="Goupia"/>
    <s v="FOD"/>
    <n v="40.107045659157627"/>
    <n v="50.107045659157627"/>
    <x v="1"/>
    <s v="Inferior"/>
    <s v="Não"/>
    <x v="1"/>
    <n v="1.6572095998563232E-3"/>
    <n v="1.9720794238290245E-2"/>
  </r>
  <r>
    <n v="1"/>
    <x v="1"/>
    <n v="100"/>
    <n v="3491"/>
    <x v="15"/>
    <x v="15"/>
    <n v="287"/>
    <x v="78"/>
    <n v="18"/>
    <x v="78"/>
    <n v="8.2589431097478858"/>
    <n v="1"/>
    <n v="365649.4"/>
    <n v="9702995.8000000007"/>
    <x v="4"/>
    <s v="TORA"/>
    <s v="90├ 100"/>
    <s v="Lecythis"/>
    <s v="FOD"/>
    <n v="38.833806114422465"/>
    <n v="50"/>
    <x v="1"/>
    <s v="Inferior"/>
    <s v="Não"/>
    <x v="1"/>
    <n v="1.1468405589629533E-3"/>
    <n v="1.445019104293321E-2"/>
  </r>
  <r>
    <n v="1"/>
    <x v="1"/>
    <n v="100"/>
    <n v="3492"/>
    <x v="41"/>
    <x v="41"/>
    <n v="190"/>
    <x v="41"/>
    <n v="16"/>
    <x v="41"/>
    <n v="3.2174763295457556"/>
    <n v="1"/>
    <n v="365656.299999999"/>
    <n v="9702998.0999999903"/>
    <x v="1"/>
    <s v="TORA"/>
    <s v="60├ 70"/>
    <s v="Qualea"/>
    <s v="FOD"/>
    <n v="40.107045659157627"/>
    <n v="50.107045659157627"/>
    <x v="1"/>
    <s v="Inferior"/>
    <s v="Não"/>
    <x v="0"/>
    <n v="5.0262773833071434E-4"/>
    <n v="5.6294306693039997E-3"/>
  </r>
  <r>
    <n v="1"/>
    <x v="1"/>
    <n v="100"/>
    <n v="3493"/>
    <x v="39"/>
    <x v="39"/>
    <n v="363"/>
    <x v="271"/>
    <n v="20"/>
    <x v="271"/>
    <n v="14.680181387393169"/>
    <n v="1"/>
    <n v="365662.2"/>
    <n v="9702998.6999999899"/>
    <x v="3"/>
    <s v="TORA"/>
    <s v="110├ 120"/>
    <s v="Bertholletia"/>
    <s v="FOD"/>
    <n v="41.38028520389279"/>
    <n v="51.38028520389279"/>
    <x v="1"/>
    <s v="Inferior"/>
    <s v="Protegida"/>
    <x v="0"/>
    <n v="1.8346469377312992E-3"/>
    <n v="2.5685057128238188E-2"/>
  </r>
  <r>
    <n v="1"/>
    <x v="1"/>
    <n v="100"/>
    <n v="3494"/>
    <x v="19"/>
    <x v="19"/>
    <n v="150"/>
    <x v="37"/>
    <n v="14"/>
    <x v="37"/>
    <n v="1.7546832475881458"/>
    <n v="1"/>
    <n v="365665.799999999"/>
    <n v="9703004.5"/>
    <x v="0"/>
    <s v="TORETE"/>
    <s v="40├ 50"/>
    <s v="Piptadenia"/>
    <s v="FOD"/>
    <n v="39.788735772973837"/>
    <n v="50"/>
    <x v="0"/>
    <s v="Inferior"/>
    <s v="Não"/>
    <x v="1"/>
    <n v="3.1327213607870003E-4"/>
    <n v="3.07006693357126E-3"/>
  </r>
  <r>
    <n v="1"/>
    <x v="1"/>
    <n v="100"/>
    <n v="3495"/>
    <x v="44"/>
    <x v="44"/>
    <n v="156"/>
    <x v="136"/>
    <n v="17"/>
    <x v="136"/>
    <n v="2.3045508435751967"/>
    <n v="1"/>
    <n v="365686.299999999"/>
    <n v="9703055.8000000007"/>
    <x v="0"/>
    <s v="TORETE"/>
    <s v="40├ 50"/>
    <s v="Manilkara"/>
    <s v="FOD"/>
    <n v="41.38028520389279"/>
    <n v="51.38028520389279"/>
    <x v="0"/>
    <s v="Inferior"/>
    <s v="Não"/>
    <x v="1"/>
    <n v="3.3883514238272194E-4"/>
    <n v="4.0321381943543913E-3"/>
  </r>
  <r>
    <n v="1"/>
    <x v="1"/>
    <n v="100"/>
    <n v="3496"/>
    <x v="26"/>
    <x v="26"/>
    <n v="200"/>
    <x v="14"/>
    <n v="20"/>
    <x v="14"/>
    <n v="4.4563384065730682"/>
    <n v="1"/>
    <n v="365685.9"/>
    <n v="9703059.3000000007"/>
    <x v="4"/>
    <s v="TORA"/>
    <s v="60├ 70"/>
    <s v="Couratari"/>
    <s v="FOD"/>
    <n v="38.833806114422465"/>
    <n v="50"/>
    <x v="1"/>
    <s v="Inferior"/>
    <s v="Não"/>
    <x v="1"/>
    <n v="5.5692824191768894E-4"/>
    <n v="7.7969953868476443E-3"/>
  </r>
  <r>
    <n v="1"/>
    <x v="1"/>
    <n v="100"/>
    <n v="3497"/>
    <x v="17"/>
    <x v="17"/>
    <n v="315"/>
    <x v="133"/>
    <n v="18"/>
    <x v="133"/>
    <n v="9.9490540138247887"/>
    <n v="1"/>
    <n v="365684.59999999899"/>
    <n v="9703067.5999999903"/>
    <x v="1"/>
    <s v="TORA"/>
    <s v="100├ 110"/>
    <s v="Buchenavia"/>
    <s v="FOD"/>
    <n v="41.38028520389279"/>
    <n v="51.38028520389279"/>
    <x v="1"/>
    <s v="Inferior"/>
    <s v="Não"/>
    <x v="0"/>
    <n v="1.3815301201070673E-3"/>
    <n v="1.7407279513349048E-2"/>
  </r>
  <r>
    <n v="1"/>
    <x v="1"/>
    <n v="100"/>
    <n v="3498"/>
    <x v="35"/>
    <x v="35"/>
    <n v="627"/>
    <x v="313"/>
    <n v="20"/>
    <x v="313"/>
    <n v="43.797896535941604"/>
    <n v="1"/>
    <n v="365689.4"/>
    <n v="9703098.5"/>
    <x v="4"/>
    <s v="TORA"/>
    <s v="190├ 200"/>
    <s v="Erisma"/>
    <s v="FOD"/>
    <n v="41.38028520389279"/>
    <n v="51.38028520389279"/>
    <x v="1"/>
    <s v="Inferior"/>
    <s v="Não"/>
    <x v="1"/>
    <n v="5.4736160704214791E-3"/>
    <n v="7.6630624985900703E-2"/>
  </r>
  <r>
    <n v="1"/>
    <x v="1"/>
    <n v="100"/>
    <n v="3499"/>
    <x v="9"/>
    <x v="9"/>
    <n v="170"/>
    <x v="12"/>
    <n v="17"/>
    <x v="12"/>
    <n v="2.7367488239366864"/>
    <n v="1"/>
    <n v="365719.5"/>
    <n v="9703108.5999999903"/>
    <x v="1"/>
    <s v="TORA"/>
    <s v="50├ 60"/>
    <s v="Matisia"/>
    <s v="FOD"/>
    <n v="43.926764293363114"/>
    <n v="53.926764293363114"/>
    <x v="1"/>
    <s v="Inferior"/>
    <s v="Não"/>
    <x v="0"/>
    <n v="4.0238065478553035E-4"/>
    <n v="4.7883297919478112E-3"/>
  </r>
  <r>
    <n v="1"/>
    <x v="1"/>
    <n v="100"/>
    <n v="3500"/>
    <x v="1"/>
    <x v="1"/>
    <n v="248"/>
    <x v="117"/>
    <n v="20"/>
    <x v="117"/>
    <n v="6.8520659339467525"/>
    <n v="1"/>
    <n v="365725.09999999899"/>
    <n v="9703115.6999999899"/>
    <x v="1"/>
    <s v="TORA"/>
    <s v="70├ 80"/>
    <s v="Pouteria"/>
    <s v="FOD"/>
    <n v="39.788735772973837"/>
    <n v="50"/>
    <x v="1"/>
    <s v="Inferior"/>
    <s v="Não"/>
    <x v="0"/>
    <n v="8.5633286477263882E-4"/>
    <n v="1.1988660106816942E-2"/>
  </r>
  <r>
    <n v="1"/>
    <x v="1"/>
    <n v="100"/>
    <n v="3501"/>
    <x v="26"/>
    <x v="26"/>
    <n v="300"/>
    <x v="9"/>
    <n v="23"/>
    <x v="9"/>
    <n v="11.530775627007815"/>
    <n v="1"/>
    <n v="365734.9"/>
    <n v="9703136.0999999903"/>
    <x v="4"/>
    <s v="TORA"/>
    <s v="90├ 100"/>
    <s v="Couratari"/>
    <s v="FOD"/>
    <n v="38.833806114422465"/>
    <n v="50"/>
    <x v="1"/>
    <s v="Inferior"/>
    <s v="Não"/>
    <x v="1"/>
    <n v="1.2530885443148001E-3"/>
    <n v="2.017472556346828E-2"/>
  </r>
  <r>
    <n v="1"/>
    <x v="1"/>
    <n v="100"/>
    <n v="3502"/>
    <x v="26"/>
    <x v="26"/>
    <n v="210"/>
    <x v="87"/>
    <n v="20"/>
    <x v="87"/>
    <n v="4.9131130932468077"/>
    <n v="1"/>
    <n v="365754.59999999899"/>
    <n v="9703176"/>
    <x v="4"/>
    <s v="TORA"/>
    <s v="60├ 70"/>
    <s v="Couratari"/>
    <s v="FOD"/>
    <n v="38.833806114422465"/>
    <n v="50"/>
    <x v="1"/>
    <s v="Inferior"/>
    <s v="Não"/>
    <x v="1"/>
    <n v="6.1401338671425204E-4"/>
    <n v="8.5961874139995273E-3"/>
  </r>
  <r>
    <n v="1"/>
    <x v="1"/>
    <n v="100"/>
    <n v="3503"/>
    <x v="1"/>
    <x v="1"/>
    <n v="160"/>
    <x v="1"/>
    <n v="14"/>
    <x v="1"/>
    <n v="1.9964396061447354"/>
    <n v="1"/>
    <n v="365756.59999999899"/>
    <n v="9703199.4000000004"/>
    <x v="1"/>
    <s v="TORA"/>
    <s v="50├ 60"/>
    <s v="Pouteria"/>
    <s v="FOD"/>
    <n v="39.788735772973837"/>
    <n v="50"/>
    <x v="1"/>
    <s v="Inferior"/>
    <s v="Não"/>
    <x v="0"/>
    <n v="3.5643407482732108E-4"/>
    <n v="3.4930539333077461E-3"/>
  </r>
  <r>
    <n v="1"/>
    <x v="1"/>
    <n v="100"/>
    <n v="3504"/>
    <x v="5"/>
    <x v="5"/>
    <n v="187"/>
    <x v="63"/>
    <n v="15"/>
    <x v="63"/>
    <n v="2.9218818326147558"/>
    <n v="1"/>
    <n v="365769.4"/>
    <n v="9703204.4000000004"/>
    <x v="4"/>
    <s v="TORA"/>
    <s v="50├ 60"/>
    <s v="Tachigali"/>
    <s v="FOD"/>
    <n v="39.152116000606256"/>
    <n v="50"/>
    <x v="1"/>
    <s v="Inferior"/>
    <s v="Não"/>
    <x v="1"/>
    <n v="4.8688059229049158E-4"/>
    <n v="5.1122462190501617E-3"/>
  </r>
  <r>
    <n v="1"/>
    <x v="1"/>
    <n v="100"/>
    <n v="3505"/>
    <x v="1"/>
    <x v="1"/>
    <n v="182"/>
    <x v="97"/>
    <n v="16"/>
    <x v="97"/>
    <n v="2.9522350675865265"/>
    <n v="1"/>
    <n v="365761.2"/>
    <n v="9703208.3000000007"/>
    <x v="1"/>
    <s v="TORA"/>
    <s v="50├ 60"/>
    <s v="Pouteria"/>
    <s v="FOD"/>
    <n v="39.788735772973837"/>
    <n v="50"/>
    <x v="1"/>
    <s v="Inferior"/>
    <s v="Não"/>
    <x v="0"/>
    <n v="4.6119227713203821E-4"/>
    <n v="5.1653535038788277E-3"/>
  </r>
  <r>
    <n v="1"/>
    <x v="1"/>
    <n v="100"/>
    <n v="3506"/>
    <x v="5"/>
    <x v="5"/>
    <n v="170"/>
    <x v="12"/>
    <n v="13"/>
    <x v="12"/>
    <n v="2.0928079241868782"/>
    <n v="1"/>
    <n v="365765.799999999"/>
    <n v="9703208.3000000007"/>
    <x v="4"/>
    <s v="TORA"/>
    <s v="50├ 60"/>
    <s v="Tachigali"/>
    <s v="FOD"/>
    <n v="39.152116000606256"/>
    <n v="50"/>
    <x v="1"/>
    <s v="Inferior"/>
    <s v="Não"/>
    <x v="1"/>
    <n v="4.0238065478553035E-4"/>
    <n v="3.6616639585483265E-3"/>
  </r>
  <r>
    <n v="1"/>
    <x v="1"/>
    <n v="100"/>
    <n v="3507"/>
    <x v="5"/>
    <x v="5"/>
    <n v="214"/>
    <x v="95"/>
    <n v="13"/>
    <x v="95"/>
    <n v="3.3163401970955788"/>
    <n v="1"/>
    <n v="365763.2"/>
    <n v="9703229.4000000004"/>
    <x v="4"/>
    <s v="TORA"/>
    <s v="60├ 70"/>
    <s v="Tachigali"/>
    <s v="FOD"/>
    <n v="39.152116000606256"/>
    <n v="50"/>
    <x v="1"/>
    <s v="Inferior"/>
    <s v="Não"/>
    <x v="1"/>
    <n v="6.3762714417156204E-4"/>
    <n v="5.802407011961214E-3"/>
  </r>
  <r>
    <n v="1"/>
    <x v="1"/>
    <n v="100"/>
    <n v="3508"/>
    <x v="50"/>
    <x v="50"/>
    <n v="142"/>
    <x v="19"/>
    <n v="15"/>
    <x v="19"/>
    <n v="1.6848301430651129"/>
    <n v="1"/>
    <n v="365797.2"/>
    <n v="9703268.5999999903"/>
    <x v="0"/>
    <s v="TORETE"/>
    <s v="40├ 50"/>
    <s v="Simarouba"/>
    <s v="FOD"/>
    <n v="42.335214862444161"/>
    <n v="52.335214862444161"/>
    <x v="0"/>
    <s v="Inferior"/>
    <s v="Não"/>
    <x v="0"/>
    <n v="2.8074752675070699E-4"/>
    <n v="2.9478490308824231E-3"/>
  </r>
  <r>
    <n v="1"/>
    <x v="1"/>
    <n v="100"/>
    <n v="3509"/>
    <x v="5"/>
    <x v="5"/>
    <n v="293"/>
    <x v="266"/>
    <n v="17"/>
    <x v="266"/>
    <n v="8.1296591621501939"/>
    <n v="1"/>
    <n v="365804.7"/>
    <n v="9703298.1999999899"/>
    <x v="4"/>
    <s v="TORA"/>
    <s v="90├ 100"/>
    <s v="Tachigali"/>
    <s v="FOD"/>
    <n v="39.152116000606256"/>
    <n v="50"/>
    <x v="1"/>
    <s v="Inferior"/>
    <s v="Não"/>
    <x v="1"/>
    <n v="1.1952933160097922E-3"/>
    <n v="1.4223990460516528E-2"/>
  </r>
  <r>
    <n v="1"/>
    <x v="1"/>
    <n v="100"/>
    <n v="3510"/>
    <x v="5"/>
    <x v="5"/>
    <n v="300"/>
    <x v="9"/>
    <n v="17"/>
    <x v="9"/>
    <n v="8.5227472025709936"/>
    <n v="2"/>
    <n v="365807.59999999899"/>
    <n v="9703318.9000000004"/>
    <x v="4"/>
    <s v="TORA"/>
    <s v="90├ 100"/>
    <s v="Tachigali"/>
    <s v="FOD"/>
    <n v="39.152116000606256"/>
    <n v="50"/>
    <x v="1"/>
    <s v="Inferior"/>
    <s v="Não"/>
    <x v="1"/>
    <n v="1.2530885443148001E-3"/>
    <n v="1.491175367734612E-2"/>
  </r>
  <r>
    <n v="1"/>
    <x v="1"/>
    <n v="100"/>
    <n v="3511"/>
    <x v="15"/>
    <x v="15"/>
    <n v="310"/>
    <x v="104"/>
    <n v="20"/>
    <x v="104"/>
    <n v="10.706353021791795"/>
    <n v="1"/>
    <n v="365791.4"/>
    <n v="9703326.5999999903"/>
    <x v="4"/>
    <s v="TORA"/>
    <s v="90├ 100"/>
    <s v="Lecythis"/>
    <s v="FOD"/>
    <n v="38.833806114422465"/>
    <n v="50"/>
    <x v="1"/>
    <s v="Inferior"/>
    <s v="Não"/>
    <x v="1"/>
    <n v="1.3380201012072475E-3"/>
    <n v="1.8732281416901461E-2"/>
  </r>
  <r>
    <n v="1"/>
    <x v="1"/>
    <n v="100"/>
    <n v="3512"/>
    <x v="10"/>
    <x v="10"/>
    <n v="186"/>
    <x v="24"/>
    <n v="20"/>
    <x v="24"/>
    <n v="3.854287087845047"/>
    <n v="1"/>
    <n v="365798.299999999"/>
    <n v="9703339.9000000004"/>
    <x v="4"/>
    <s v="TORA"/>
    <s v="50├ 60"/>
    <s v="Astronium"/>
    <s v="FOD"/>
    <n v="40.107045659157627"/>
    <n v="50.107045659157627"/>
    <x v="1"/>
    <s v="Inferior"/>
    <s v="Não"/>
    <x v="1"/>
    <n v="4.8168723643460915E-4"/>
    <n v="6.7436213100845275E-3"/>
  </r>
  <r>
    <n v="1"/>
    <x v="1"/>
    <n v="100"/>
    <n v="3513"/>
    <x v="35"/>
    <x v="35"/>
    <n v="420"/>
    <x v="103"/>
    <n v="20"/>
    <x v="103"/>
    <n v="19.652452372987231"/>
    <n v="1"/>
    <n v="365812.5"/>
    <n v="9703349.8000000007"/>
    <x v="4"/>
    <s v="TORA"/>
    <s v="130├ 140"/>
    <s v="Erisma"/>
    <s v="FOD"/>
    <n v="41.38028520389279"/>
    <n v="51.38028520389279"/>
    <x v="1"/>
    <s v="Inferior"/>
    <s v="Não"/>
    <x v="1"/>
    <n v="2.4560535468570082E-3"/>
    <n v="3.4384749655998109E-2"/>
  </r>
  <r>
    <n v="1"/>
    <x v="1"/>
    <n v="100"/>
    <n v="3514"/>
    <x v="72"/>
    <x v="72"/>
    <n v="323"/>
    <x v="101"/>
    <n v="16"/>
    <x v="101"/>
    <n v="9.2985065923872341"/>
    <n v="1"/>
    <n v="365822.59999999899"/>
    <n v="9703367.0999999903"/>
    <x v="4"/>
    <s v="TORA"/>
    <s v="100├ 110"/>
    <s v="Goupia"/>
    <s v="FOD"/>
    <n v="40.107045659157627"/>
    <n v="50.107045659157627"/>
    <x v="1"/>
    <s v="Inferior"/>
    <s v="Não"/>
    <x v="1"/>
    <n v="1.4525941637757644E-3"/>
    <n v="1.6269054634288561E-2"/>
  </r>
  <r>
    <n v="1"/>
    <x v="1"/>
    <n v="100"/>
    <n v="3515"/>
    <x v="19"/>
    <x v="19"/>
    <n v="178"/>
    <x v="170"/>
    <n v="17"/>
    <x v="170"/>
    <n v="3.0003858040695492"/>
    <n v="1"/>
    <n v="365824.2"/>
    <n v="9703394"/>
    <x v="4"/>
    <s v="TORA"/>
    <s v="50├ 60"/>
    <s v="Piptadenia"/>
    <s v="FOD"/>
    <n v="39.788735772973837"/>
    <n v="50"/>
    <x v="1"/>
    <s v="Inferior"/>
    <s v="Não"/>
    <x v="1"/>
    <n v="4.4114286042300146E-4"/>
    <n v="5.2496000390337182E-3"/>
  </r>
  <r>
    <n v="1"/>
    <x v="1"/>
    <n v="100"/>
    <n v="3516"/>
    <x v="19"/>
    <x v="19"/>
    <n v="210"/>
    <x v="87"/>
    <n v="16"/>
    <x v="87"/>
    <n v="3.930490474597446"/>
    <n v="1"/>
    <n v="365821.09999999899"/>
    <n v="9703403.1999999899"/>
    <x v="4"/>
    <s v="TORA"/>
    <s v="60├ 70"/>
    <s v="Piptadenia"/>
    <s v="FOD"/>
    <n v="39.788735772973837"/>
    <n v="50"/>
    <x v="1"/>
    <s v="Inferior"/>
    <s v="Não"/>
    <x v="1"/>
    <n v="6.1401338671425204E-4"/>
    <n v="6.876949931199622E-3"/>
  </r>
  <r>
    <n v="1"/>
    <x v="1"/>
    <n v="100"/>
    <n v="3517"/>
    <x v="35"/>
    <x v="35"/>
    <n v="248"/>
    <x v="117"/>
    <n v="14"/>
    <x v="117"/>
    <n v="4.7964461537627274"/>
    <n v="2"/>
    <n v="365899.7"/>
    <n v="9703513"/>
    <x v="4"/>
    <s v="TORA"/>
    <s v="70├ 80"/>
    <s v="Erisma"/>
    <s v="FOD"/>
    <n v="41.38028520389279"/>
    <n v="51.38028520389279"/>
    <x v="1"/>
    <s v="Inferior"/>
    <s v="Não"/>
    <x v="1"/>
    <n v="8.5633286477263882E-4"/>
    <n v="8.3920620747718611E-3"/>
  </r>
  <r>
    <n v="1"/>
    <x v="1"/>
    <n v="100"/>
    <n v="3518"/>
    <x v="17"/>
    <x v="17"/>
    <n v="135"/>
    <x v="25"/>
    <n v="11"/>
    <x v="25"/>
    <n v="1.11673055257217"/>
    <n v="1"/>
    <n v="365891.299999999"/>
    <n v="9703533.5999999903"/>
    <x v="0"/>
    <s v="TORETE"/>
    <s v="40├ 50"/>
    <s v="Buchenavia"/>
    <s v="FOD"/>
    <n v="41.38028520389279"/>
    <n v="51.38028520389279"/>
    <x v="0"/>
    <s v="Inferior"/>
    <s v="Não"/>
    <x v="0"/>
    <n v="2.53750430223747E-4"/>
    <n v="1.953878312722852E-3"/>
  </r>
  <r>
    <n v="1"/>
    <x v="1"/>
    <n v="100"/>
    <n v="3519"/>
    <x v="1"/>
    <x v="1"/>
    <n v="295"/>
    <x v="109"/>
    <n v="18"/>
    <x v="109"/>
    <n v="8.7257891212204814"/>
    <n v="1"/>
    <n v="365889.5"/>
    <n v="9703534.5"/>
    <x v="1"/>
    <s v="TORA"/>
    <s v="90├ 100"/>
    <s v="Pouteria"/>
    <s v="FOD"/>
    <n v="39.788735772973837"/>
    <n v="50"/>
    <x v="1"/>
    <s v="Inferior"/>
    <s v="Não"/>
    <x v="0"/>
    <n v="1.2116670063221722E-3"/>
    <n v="1.5267004279659371E-2"/>
  </r>
  <r>
    <n v="1"/>
    <x v="1"/>
    <n v="100"/>
    <n v="3520"/>
    <x v="82"/>
    <x v="82"/>
    <n v="130"/>
    <x v="0"/>
    <n v="10"/>
    <x v="0"/>
    <n v="0.94140148838856097"/>
    <n v="1"/>
    <n v="365917.09999999899"/>
    <n v="9703529.0999999903"/>
    <x v="0"/>
    <s v="TORETE"/>
    <s v="40├ 50"/>
    <s v="Caryocar"/>
    <s v="FOD"/>
    <n v="41.38028520389279"/>
    <n v="51.38028520389279"/>
    <x v="0"/>
    <s v="Inferior"/>
    <s v="Não"/>
    <x v="1"/>
    <n v="2.3530218221022364E-4"/>
    <n v="1.6471152754715653E-3"/>
  </r>
  <r>
    <n v="1"/>
    <x v="1"/>
    <n v="100"/>
    <n v="3521"/>
    <x v="1"/>
    <x v="1"/>
    <n v="152"/>
    <x v="35"/>
    <n v="15"/>
    <x v="35"/>
    <n v="1.9304857977274534"/>
    <n v="1"/>
    <n v="365908.9"/>
    <n v="9703569.5"/>
    <x v="0"/>
    <s v="TORETE"/>
    <s v="40├ 50"/>
    <s v="Pouteria"/>
    <s v="FOD"/>
    <n v="39.788735772973837"/>
    <n v="50"/>
    <x v="0"/>
    <s v="Inferior"/>
    <s v="Não"/>
    <x v="0"/>
    <n v="3.2168175253165715E-4"/>
    <n v="3.3776584015824001E-3"/>
  </r>
  <r>
    <n v="1"/>
    <x v="1"/>
    <n v="100"/>
    <n v="3522"/>
    <x v="82"/>
    <x v="82"/>
    <n v="383"/>
    <x v="259"/>
    <n v="16"/>
    <x v="259"/>
    <n v="13.07391649043594"/>
    <n v="1"/>
    <n v="365956"/>
    <n v="9703560.5"/>
    <x v="4"/>
    <s v="TORA"/>
    <s v="120├ 130"/>
    <s v="Caryocar"/>
    <s v="FOD"/>
    <n v="41.38028520389279"/>
    <n v="51.38028520389279"/>
    <x v="1"/>
    <s v="Inferior"/>
    <s v="Não"/>
    <x v="1"/>
    <n v="2.0423811719665974E-3"/>
    <n v="2.2874669126025888E-2"/>
  </r>
  <r>
    <n v="1"/>
    <x v="1"/>
    <n v="101"/>
    <n v="3523"/>
    <x v="8"/>
    <x v="8"/>
    <n v="227"/>
    <x v="27"/>
    <n v="20"/>
    <x v="27"/>
    <n v="5.7407665438075925"/>
    <n v="1"/>
    <n v="365991.09999999899"/>
    <n v="9703519.5999999903"/>
    <x v="1"/>
    <s v="TORA"/>
    <s v="70├ 80"/>
    <s v="Licania"/>
    <s v="FOD"/>
    <n v="41.38028520389279"/>
    <n v="51.38028520389279"/>
    <x v="1"/>
    <s v="Inferior"/>
    <s v="Não"/>
    <x v="0"/>
    <n v="7.1744888444441493E-4"/>
    <n v="1.0044284382221809E-2"/>
  </r>
  <r>
    <n v="1"/>
    <x v="1"/>
    <n v="101"/>
    <n v="3524"/>
    <x v="15"/>
    <x v="15"/>
    <n v="218"/>
    <x v="206"/>
    <n v="17"/>
    <x v="206"/>
    <n v="4.500389311722043"/>
    <n v="2"/>
    <n v="365967.59999999899"/>
    <n v="9703481"/>
    <x v="4"/>
    <s v="TORA"/>
    <s v="60├ 70"/>
    <s v="Lecythis"/>
    <s v="FOD"/>
    <n v="38.833806114422465"/>
    <n v="50"/>
    <x v="1"/>
    <s v="Inferior"/>
    <s v="Não"/>
    <x v="1"/>
    <n v="6.6168644422240624E-4"/>
    <n v="7.8740686862466339E-3"/>
  </r>
  <r>
    <n v="1"/>
    <x v="1"/>
    <n v="101"/>
    <n v="3525"/>
    <x v="26"/>
    <x v="26"/>
    <n v="150"/>
    <x v="37"/>
    <n v="15"/>
    <x v="37"/>
    <n v="1.8800177652730132"/>
    <n v="1"/>
    <n v="365954.299999999"/>
    <n v="9703470.6999999899"/>
    <x v="0"/>
    <s v="TORETE"/>
    <s v="40├ 50"/>
    <s v="Couratari"/>
    <s v="FOD"/>
    <n v="38.833806114422465"/>
    <n v="50"/>
    <x v="0"/>
    <s v="Inferior"/>
    <s v="Não"/>
    <x v="1"/>
    <n v="3.1327213607870003E-4"/>
    <n v="3.28935742882635E-3"/>
  </r>
  <r>
    <n v="1"/>
    <x v="1"/>
    <n v="101"/>
    <n v="3526"/>
    <x v="35"/>
    <x v="35"/>
    <n v="497"/>
    <x v="330"/>
    <n v="18"/>
    <x v="330"/>
    <n v="24.767003103057164"/>
    <n v="1"/>
    <n v="365913.4"/>
    <n v="9703467.9000000004"/>
    <x v="4"/>
    <s v="TORA"/>
    <s v="150├ 160"/>
    <s v="Erisma"/>
    <s v="FOD"/>
    <n v="41.38028520389279"/>
    <n v="51.38028520389279"/>
    <x v="1"/>
    <s v="Inferior"/>
    <s v="Não"/>
    <x v="1"/>
    <n v="3.4391572026961615E-3"/>
    <n v="4.3333380753971626E-2"/>
  </r>
  <r>
    <n v="1"/>
    <x v="1"/>
    <n v="101"/>
    <n v="3527"/>
    <x v="26"/>
    <x v="26"/>
    <n v="393"/>
    <x v="186"/>
    <n v="24"/>
    <x v="186"/>
    <n v="20.648310316704116"/>
    <n v="1"/>
    <n v="365912"/>
    <n v="9703463"/>
    <x v="4"/>
    <s v="TORA"/>
    <s v="120├ 130"/>
    <s v="Couratari"/>
    <s v="FOD"/>
    <n v="38.833806114422465"/>
    <n v="50"/>
    <x v="1"/>
    <s v="Inferior"/>
    <s v="Não"/>
    <x v="1"/>
    <n v="2.1504252508986283E-3"/>
    <n v="3.6127144215096954E-2"/>
  </r>
  <r>
    <n v="1"/>
    <x v="1"/>
    <n v="101"/>
    <n v="3528"/>
    <x v="1"/>
    <x v="1"/>
    <n v="168"/>
    <x v="45"/>
    <n v="16"/>
    <x v="45"/>
    <n v="2.5155139037423666"/>
    <n v="1"/>
    <n v="365929.2"/>
    <n v="9703454.9000000004"/>
    <x v="1"/>
    <s v="TORA"/>
    <s v="50├ 60"/>
    <s v="Pouteria"/>
    <s v="FOD"/>
    <n v="39.788735772973837"/>
    <n v="50"/>
    <x v="1"/>
    <s v="Inferior"/>
    <s v="Não"/>
    <x v="0"/>
    <n v="3.9296856749712139E-4"/>
    <n v="4.4012479559677603E-3"/>
  </r>
  <r>
    <n v="1"/>
    <x v="1"/>
    <n v="101"/>
    <n v="3529"/>
    <x v="28"/>
    <x v="28"/>
    <n v="438"/>
    <x v="269"/>
    <n v="20"/>
    <x v="269"/>
    <n v="21.373044631765097"/>
    <n v="1"/>
    <n v="365943.59999999899"/>
    <n v="9703445.9000000004"/>
    <x v="1"/>
    <s v="TORA"/>
    <s v="130├ 140"/>
    <s v="Protium"/>
    <s v="FOD"/>
    <n v="39.788735772973837"/>
    <n v="50"/>
    <x v="1"/>
    <s v="Inferior"/>
    <s v="Não"/>
    <x v="0"/>
    <n v="2.6710835410614286E-3"/>
    <n v="3.7395169574859992E-2"/>
  </r>
  <r>
    <n v="1"/>
    <x v="1"/>
    <n v="101"/>
    <n v="3530"/>
    <x v="1"/>
    <x v="1"/>
    <n v="295"/>
    <x v="109"/>
    <n v="17"/>
    <x v="109"/>
    <n v="8.2410230589304554"/>
    <n v="1"/>
    <n v="365894.299999999"/>
    <n v="9703336.3000000007"/>
    <x v="1"/>
    <s v="TORA"/>
    <s v="90├ 100"/>
    <s v="Pouteria"/>
    <s v="FOD"/>
    <n v="39.788735772973837"/>
    <n v="50"/>
    <x v="1"/>
    <s v="Inferior"/>
    <s v="Não"/>
    <x v="0"/>
    <n v="1.2116670063221722E-3"/>
    <n v="1.4418837375233851E-2"/>
  </r>
  <r>
    <n v="1"/>
    <x v="1"/>
    <n v="101"/>
    <n v="3531"/>
    <x v="24"/>
    <x v="24"/>
    <n v="210"/>
    <x v="87"/>
    <n v="18"/>
    <x v="87"/>
    <n v="4.4218017839221266"/>
    <n v="1"/>
    <n v="365873"/>
    <n v="9703291.3000000007"/>
    <x v="1"/>
    <s v="TORA"/>
    <s v="60├ 70"/>
    <s v="Virola"/>
    <s v="FOD"/>
    <n v="38.197186342054884"/>
    <n v="50"/>
    <x v="1"/>
    <s v="Inferior"/>
    <s v="Não"/>
    <x v="0"/>
    <n v="6.1401338671425204E-4"/>
    <n v="7.7365686725995742E-3"/>
  </r>
  <r>
    <n v="1"/>
    <x v="1"/>
    <n v="101"/>
    <n v="3532"/>
    <x v="72"/>
    <x v="72"/>
    <n v="300"/>
    <x v="9"/>
    <n v="16"/>
    <x v="9"/>
    <n v="8.0214091318315237"/>
    <n v="1"/>
    <n v="365859.5"/>
    <n v="9703277.9000000004"/>
    <x v="4"/>
    <s v="TORA"/>
    <s v="90├ 100"/>
    <s v="Goupia"/>
    <s v="FOD"/>
    <n v="40.107045659157627"/>
    <n v="50.107045659157627"/>
    <x v="1"/>
    <s v="Inferior"/>
    <s v="Não"/>
    <x v="1"/>
    <n v="1.2530885443148001E-3"/>
    <n v="1.4034591696325762E-2"/>
  </r>
  <r>
    <n v="1"/>
    <x v="1"/>
    <n v="101"/>
    <n v="3533"/>
    <x v="23"/>
    <x v="23"/>
    <n v="218"/>
    <x v="206"/>
    <n v="17"/>
    <x v="206"/>
    <n v="4.500389311722043"/>
    <n v="1"/>
    <n v="365850.799999999"/>
    <n v="9703267.5999999903"/>
    <x v="4"/>
    <s v="TORA"/>
    <s v="60├ 70"/>
    <s v="Parkia"/>
    <s v="FOD"/>
    <n v="40.107045659157627"/>
    <n v="50.107045659157627"/>
    <x v="1"/>
    <s v="Inferior"/>
    <s v="Não"/>
    <x v="1"/>
    <n v="6.6168644422240624E-4"/>
    <n v="7.8740686862466339E-3"/>
  </r>
  <r>
    <n v="1"/>
    <x v="1"/>
    <n v="101"/>
    <n v="3534"/>
    <x v="5"/>
    <x v="5"/>
    <n v="196"/>
    <x v="84"/>
    <n v="15"/>
    <x v="84"/>
    <n v="3.2099005542545815"/>
    <n v="1"/>
    <n v="365844.799999999"/>
    <n v="9703260.5"/>
    <x v="4"/>
    <s v="TORA"/>
    <s v="60├ 70"/>
    <s v="Tachigali"/>
    <s v="FOD"/>
    <n v="39.152116000606256"/>
    <n v="50"/>
    <x v="1"/>
    <s v="Inferior"/>
    <s v="Não"/>
    <x v="1"/>
    <n v="5.3487388353774844E-4"/>
    <n v="5.6161757771463587E-3"/>
  </r>
  <r>
    <n v="1"/>
    <x v="1"/>
    <n v="101"/>
    <n v="3535"/>
    <x v="1"/>
    <x v="1"/>
    <n v="200"/>
    <x v="14"/>
    <n v="16"/>
    <x v="14"/>
    <n v="3.565070725258455"/>
    <n v="1"/>
    <n v="365828.5"/>
    <n v="9703220.6999999899"/>
    <x v="1"/>
    <s v="TORA"/>
    <s v="60├ 70"/>
    <s v="Pouteria"/>
    <s v="FOD"/>
    <n v="39.788735772973837"/>
    <n v="50"/>
    <x v="1"/>
    <s v="Inferior"/>
    <s v="Não"/>
    <x v="0"/>
    <n v="5.5692824191768894E-4"/>
    <n v="6.2375963094781156E-3"/>
  </r>
  <r>
    <n v="1"/>
    <x v="1"/>
    <n v="101"/>
    <n v="3536"/>
    <x v="5"/>
    <x v="5"/>
    <n v="202"/>
    <x v="28"/>
    <n v="13"/>
    <x v="28"/>
    <n v="2.9548420255543713"/>
    <n v="2"/>
    <n v="365824.9"/>
    <n v="9703222.4000000004"/>
    <x v="4"/>
    <s v="TORA"/>
    <s v="60├ 70"/>
    <s v="Tachigali"/>
    <s v="FOD"/>
    <n v="39.152116000606256"/>
    <n v="50"/>
    <x v="1"/>
    <s v="Inferior"/>
    <s v="Não"/>
    <x v="1"/>
    <n v="5.681224995802345E-4"/>
    <n v="5.1699147461801327E-3"/>
  </r>
  <r>
    <n v="1"/>
    <x v="1"/>
    <n v="101"/>
    <n v="3537"/>
    <x v="38"/>
    <x v="38"/>
    <n v="212"/>
    <x v="49"/>
    <n v="11"/>
    <x v="49"/>
    <n v="2.7539280084940247"/>
    <n v="2"/>
    <n v="365806.299999999"/>
    <n v="9703225.5999999903"/>
    <x v="1"/>
    <s v="TORA"/>
    <s v="60├ 70"/>
    <s v="Caesalpinia"/>
    <s v="FOD"/>
    <n v="43.926764293363114"/>
    <n v="53.926764293363114"/>
    <x v="1"/>
    <s v="Inferior"/>
    <s v="Não"/>
    <x v="0"/>
    <n v="6.2576457261871526E-4"/>
    <n v="4.8183872091641074E-3"/>
  </r>
  <r>
    <n v="1"/>
    <x v="1"/>
    <n v="101"/>
    <n v="3538"/>
    <x v="47"/>
    <x v="47"/>
    <n v="373"/>
    <x v="217"/>
    <n v="20"/>
    <x v="217"/>
    <n v="15.500147654202614"/>
    <n v="1"/>
    <n v="365795.5"/>
    <n v="9703230.8000000007"/>
    <x v="1"/>
    <s v="TORA"/>
    <s v="110├ 120"/>
    <s v="Brosimum"/>
    <s v="FOD"/>
    <n v="41.38028520389279"/>
    <n v="51.38028520389279"/>
    <x v="1"/>
    <s v="Inferior"/>
    <s v="Não"/>
    <x v="0"/>
    <n v="1.937121734244154E-3"/>
    <n v="2.7119704279418153E-2"/>
  </r>
  <r>
    <n v="1"/>
    <x v="1"/>
    <n v="101"/>
    <n v="3539"/>
    <x v="44"/>
    <x v="44"/>
    <n v="300"/>
    <x v="9"/>
    <n v="24"/>
    <x v="9"/>
    <n v="12.032113697747286"/>
    <n v="1"/>
    <n v="365806.59999999899"/>
    <n v="9703208.9000000004"/>
    <x v="1"/>
    <s v="TORA"/>
    <s v="90├ 100"/>
    <s v="Manilkara"/>
    <s v="FOD"/>
    <n v="41.38028520389279"/>
    <n v="51.38028520389279"/>
    <x v="1"/>
    <s v="Inferior"/>
    <s v="Não"/>
    <x v="1"/>
    <n v="1.2530885443148001E-3"/>
    <n v="2.1051887544488643E-2"/>
  </r>
  <r>
    <n v="1"/>
    <x v="1"/>
    <n v="101"/>
    <n v="3540"/>
    <x v="72"/>
    <x v="72"/>
    <n v="410"/>
    <x v="119"/>
    <n v="15"/>
    <x v="119"/>
    <n v="14.045821615217495"/>
    <n v="1"/>
    <n v="365790.7"/>
    <n v="9703199.9000000004"/>
    <x v="4"/>
    <s v="TORA"/>
    <s v="130├ 140"/>
    <s v="Goupia"/>
    <s v="FOD"/>
    <n v="40.107045659157627"/>
    <n v="50.107045659157627"/>
    <x v="1"/>
    <s v="Inferior"/>
    <s v="Não"/>
    <x v="1"/>
    <n v="2.3404909366590886E-3"/>
    <n v="2.4575154834920426E-2"/>
  </r>
  <r>
    <n v="1"/>
    <x v="1"/>
    <n v="101"/>
    <n v="3541"/>
    <x v="5"/>
    <x v="5"/>
    <n v="313"/>
    <x v="23"/>
    <n v="14"/>
    <x v="23"/>
    <n v="7.6402028036872478"/>
    <n v="2"/>
    <n v="365780.7"/>
    <n v="9703202.4000000004"/>
    <x v="4"/>
    <s v="TORA"/>
    <s v="90├ 100"/>
    <s v="Tachigali"/>
    <s v="FOD"/>
    <n v="39.152116000606256"/>
    <n v="50"/>
    <x v="1"/>
    <s v="Inferior"/>
    <s v="Não"/>
    <x v="1"/>
    <n v="1.3640425733108519E-3"/>
    <n v="1.3367617218446348E-2"/>
  </r>
  <r>
    <n v="1"/>
    <x v="1"/>
    <n v="101"/>
    <n v="3542"/>
    <x v="77"/>
    <x v="77"/>
    <n v="160"/>
    <x v="1"/>
    <n v="15"/>
    <x v="1"/>
    <n v="2.1390424351550736"/>
    <n v="1"/>
    <n v="365769.799999999"/>
    <n v="9703149"/>
    <x v="0"/>
    <s v="TORA"/>
    <s v="50├ 60"/>
    <s v="Vatairea"/>
    <s v="FOD"/>
    <n v="50.929581789406512"/>
    <n v="60.929581789406512"/>
    <x v="0"/>
    <s v="Inferior"/>
    <s v="Não"/>
    <x v="0"/>
    <n v="3.5643407482732108E-4"/>
    <n v="3.7425577856868707E-3"/>
  </r>
  <r>
    <n v="1"/>
    <x v="1"/>
    <n v="101"/>
    <n v="3543"/>
    <x v="5"/>
    <x v="5"/>
    <n v="203"/>
    <x v="56"/>
    <n v="16"/>
    <x v="56"/>
    <n v="3.6728249879293924"/>
    <n v="1"/>
    <n v="365744.2"/>
    <n v="9703127.9000000004"/>
    <x v="4"/>
    <s v="TORA"/>
    <s v="60├ 70"/>
    <s v="Tachigali"/>
    <s v="FOD"/>
    <n v="39.152116000606256"/>
    <n v="50"/>
    <x v="1"/>
    <s v="Inferior"/>
    <s v="Não"/>
    <x v="1"/>
    <n v="5.7376139802965123E-4"/>
    <n v="6.4261276579320927E-3"/>
  </r>
  <r>
    <n v="1"/>
    <x v="1"/>
    <n v="101"/>
    <n v="3544"/>
    <x v="63"/>
    <x v="63"/>
    <n v="150"/>
    <x v="37"/>
    <n v="14"/>
    <x v="37"/>
    <n v="1.7546832475881458"/>
    <n v="1"/>
    <n v="365748.59999999899"/>
    <n v="9703114.8000000007"/>
    <x v="0"/>
    <s v="TORETE"/>
    <s v="40├ 50"/>
    <s v="Ocotea"/>
    <s v="FOD"/>
    <n v="39.470425886790046"/>
    <n v="50"/>
    <x v="0"/>
    <s v="Inferior"/>
    <s v="Não"/>
    <x v="1"/>
    <n v="3.1327213607870003E-4"/>
    <n v="3.07006693357126E-3"/>
  </r>
  <r>
    <n v="1"/>
    <x v="1"/>
    <n v="101"/>
    <n v="3545"/>
    <x v="5"/>
    <x v="5"/>
    <n v="196"/>
    <x v="84"/>
    <n v="15"/>
    <x v="84"/>
    <n v="3.2099005542545815"/>
    <n v="1"/>
    <n v="365760.2"/>
    <n v="9703098.1999999899"/>
    <x v="4"/>
    <s v="TORA"/>
    <s v="60├ 70"/>
    <s v="Tachigali"/>
    <s v="FOD"/>
    <n v="39.152116000606256"/>
    <n v="50"/>
    <x v="1"/>
    <s v="Inferior"/>
    <s v="Não"/>
    <x v="1"/>
    <n v="5.3487388353774844E-4"/>
    <n v="5.6161757771463587E-3"/>
  </r>
  <r>
    <n v="1"/>
    <x v="1"/>
    <n v="101"/>
    <n v="3546"/>
    <x v="32"/>
    <x v="32"/>
    <n v="214"/>
    <x v="95"/>
    <n v="17"/>
    <x v="95"/>
    <n v="4.33675256543268"/>
    <n v="1"/>
    <n v="365760.2"/>
    <n v="9703089.4000000004"/>
    <x v="1"/>
    <s v="TORA"/>
    <s v="60├ 70"/>
    <s v="Cordia"/>
    <s v="FOD"/>
    <n v="42.335214862444161"/>
    <n v="52.335214862444161"/>
    <x v="1"/>
    <s v="Inferior"/>
    <s v="Não"/>
    <x v="0"/>
    <n v="6.3762714417156204E-4"/>
    <n v="7.5877630156415878E-3"/>
  </r>
  <r>
    <n v="1"/>
    <x v="1"/>
    <n v="101"/>
    <n v="3547"/>
    <x v="7"/>
    <x v="7"/>
    <n v="220"/>
    <x v="68"/>
    <n v="19"/>
    <x v="68"/>
    <n v="5.1225609983557412"/>
    <n v="3"/>
    <n v="365757.9"/>
    <n v="9703075.0999999903"/>
    <x v="2"/>
    <s v="TORA"/>
    <s v="70├ 80"/>
    <s v="Aspidosperma"/>
    <s v="FOD"/>
    <n v="47.109863155201019"/>
    <n v="57.109863155201019"/>
    <x v="1"/>
    <s v="Inferior"/>
    <s v="Não"/>
    <x v="0"/>
    <n v="6.7388317272040353E-4"/>
    <n v="8.9626461971813662E-3"/>
  </r>
  <r>
    <n v="1"/>
    <x v="1"/>
    <n v="101"/>
    <n v="3548"/>
    <x v="6"/>
    <x v="6"/>
    <n v="400"/>
    <x v="48"/>
    <n v="15"/>
    <x v="48"/>
    <n v="13.369015219719206"/>
    <n v="1"/>
    <n v="365750"/>
    <n v="9703069.9000000004"/>
    <x v="1"/>
    <s v="TORA"/>
    <s v="120├ 130"/>
    <s v="Dimorphandra"/>
    <s v="FOD"/>
    <n v="39.788735772973837"/>
    <n v="50"/>
    <x v="1"/>
    <s v="Inferior"/>
    <s v="Não"/>
    <x v="0"/>
    <n v="2.2277129676707558E-3"/>
    <n v="2.3390986160542932E-2"/>
  </r>
  <r>
    <n v="1"/>
    <x v="1"/>
    <n v="101"/>
    <n v="3549"/>
    <x v="14"/>
    <x v="14"/>
    <n v="294"/>
    <x v="135"/>
    <n v="18"/>
    <x v="135"/>
    <n v="8.666731496487369"/>
    <n v="1"/>
    <n v="365753.2"/>
    <n v="9703060.5999999903"/>
    <x v="1"/>
    <s v="TORA"/>
    <s v="90├ 100"/>
    <s v="Hymenolobium"/>
    <s v="FOD"/>
    <n v="41.38028520389279"/>
    <n v="51.38028520389279"/>
    <x v="1"/>
    <s v="Inferior"/>
    <s v="Não"/>
    <x v="1"/>
    <n v="1.2034662379599341E-3"/>
    <n v="1.5163674598295167E-2"/>
  </r>
  <r>
    <n v="1"/>
    <x v="1"/>
    <n v="101"/>
    <n v="3550"/>
    <x v="5"/>
    <x v="5"/>
    <n v="200"/>
    <x v="14"/>
    <n v="16"/>
    <x v="14"/>
    <n v="3.565070725258455"/>
    <n v="1"/>
    <n v="365743.09999999899"/>
    <n v="9703056.5999999903"/>
    <x v="4"/>
    <s v="TORA"/>
    <s v="60├ 70"/>
    <s v="Tachigali"/>
    <s v="FOD"/>
    <n v="39.152116000606256"/>
    <n v="50"/>
    <x v="1"/>
    <s v="Inferior"/>
    <s v="Não"/>
    <x v="1"/>
    <n v="5.5692824191768894E-4"/>
    <n v="6.2375963094781156E-3"/>
  </r>
  <r>
    <n v="1"/>
    <x v="1"/>
    <n v="101"/>
    <n v="3551"/>
    <x v="28"/>
    <x v="28"/>
    <n v="202"/>
    <x v="28"/>
    <n v="14"/>
    <x v="28"/>
    <n v="3.1821375659816309"/>
    <n v="1"/>
    <n v="365737.09999999899"/>
    <n v="9703053.9000000004"/>
    <x v="1"/>
    <s v="TORA"/>
    <s v="60├ 70"/>
    <s v="Protium"/>
    <s v="FOD"/>
    <n v="39.788735772973837"/>
    <n v="50"/>
    <x v="1"/>
    <s v="Inferior"/>
    <s v="Não"/>
    <x v="0"/>
    <n v="5.681224995802345E-4"/>
    <n v="5.5676004958862971E-3"/>
  </r>
  <r>
    <n v="1"/>
    <x v="1"/>
    <n v="101"/>
    <n v="3552"/>
    <x v="27"/>
    <x v="27"/>
    <n v="195"/>
    <x v="253"/>
    <n v="15"/>
    <x v="253"/>
    <n v="3.177230023311393"/>
    <n v="1"/>
    <n v="365703.2"/>
    <n v="9703016.9000000004"/>
    <x v="1"/>
    <s v="TORA"/>
    <s v="60├ 70"/>
    <s v="Parahancornia"/>
    <s v="FOD"/>
    <n v="39.788735772973837"/>
    <n v="50"/>
    <x v="1"/>
    <s v="Inferior"/>
    <s v="Não"/>
    <x v="0"/>
    <n v="5.2942990997300308E-4"/>
    <n v="5.5590140547165327E-3"/>
  </r>
  <r>
    <n v="1"/>
    <x v="1"/>
    <n v="101"/>
    <n v="3553"/>
    <x v="4"/>
    <x v="4"/>
    <n v="293"/>
    <x v="266"/>
    <n v="14"/>
    <x v="266"/>
    <n v="6.6950134276530999"/>
    <n v="2"/>
    <n v="365698.7"/>
    <n v="9703019"/>
    <x v="1"/>
    <s v="TORA"/>
    <s v="90├ 100"/>
    <s v="Dialium"/>
    <s v="FOD"/>
    <n v="42.335214862444161"/>
    <n v="52.335214862444161"/>
    <x v="1"/>
    <s v="Inferior"/>
    <s v="Não"/>
    <x v="0"/>
    <n v="1.1952933160097922E-3"/>
    <n v="1.1713874496895963E-2"/>
  </r>
  <r>
    <n v="1"/>
    <x v="1"/>
    <n v="101"/>
    <n v="3554"/>
    <x v="15"/>
    <x v="15"/>
    <n v="310"/>
    <x v="104"/>
    <n v="22"/>
    <x v="104"/>
    <n v="11.776988323970976"/>
    <n v="1"/>
    <n v="365685.299999999"/>
    <n v="9702993.3000000007"/>
    <x v="4"/>
    <s v="TORA"/>
    <s v="90├ 100"/>
    <s v="Lecythis"/>
    <s v="FOD"/>
    <n v="38.833806114422465"/>
    <n v="50"/>
    <x v="1"/>
    <s v="Inferior"/>
    <s v="Não"/>
    <x v="1"/>
    <n v="1.3380201012072475E-3"/>
    <n v="2.0605509558591611E-2"/>
  </r>
  <r>
    <n v="1"/>
    <x v="1"/>
    <n v="101"/>
    <n v="3555"/>
    <x v="64"/>
    <x v="64"/>
    <n v="414"/>
    <x v="331"/>
    <n v="23"/>
    <x v="331"/>
    <n v="21.959209104073686"/>
    <n v="2"/>
    <n v="365687.5"/>
    <n v="9702986.6999999899"/>
    <x v="4"/>
    <s v="TORA"/>
    <s v="130├ 140"/>
    <s v="Cedrelinga"/>
    <s v="FOD"/>
    <n v="38.515496228238675"/>
    <n v="50"/>
    <x v="1"/>
    <s v="Inferior"/>
    <s v="Não"/>
    <x v="1"/>
    <n v="2.3863818237931057E-3"/>
    <n v="3.8420747363068997E-2"/>
  </r>
  <r>
    <n v="1"/>
    <x v="1"/>
    <n v="101"/>
    <n v="3556"/>
    <x v="1"/>
    <x v="1"/>
    <n v="174"/>
    <x v="126"/>
    <n v="15"/>
    <x v="126"/>
    <n v="2.5297519049513673"/>
    <n v="1"/>
    <n v="365698.299999999"/>
    <n v="9702975"/>
    <x v="1"/>
    <s v="TORA"/>
    <s v="50├ 60"/>
    <s v="Pouteria"/>
    <s v="FOD"/>
    <n v="39.788735772973837"/>
    <n v="50"/>
    <x v="1"/>
    <s v="Inferior"/>
    <s v="Não"/>
    <x v="0"/>
    <n v="4.2153898630749889E-4"/>
    <n v="4.4261593562287373E-3"/>
  </r>
  <r>
    <n v="1"/>
    <x v="1"/>
    <n v="101"/>
    <n v="3557"/>
    <x v="92"/>
    <x v="92"/>
    <n v="190"/>
    <x v="41"/>
    <n v="18"/>
    <x v="41"/>
    <n v="3.6196608707389748"/>
    <n v="1"/>
    <n v="365700.09999999899"/>
    <n v="9702974.0999999903"/>
    <x v="0"/>
    <s v="TORA"/>
    <s v="60├ 70"/>
    <s v="Myrcia"/>
    <s v="FOD"/>
    <n v="60.478878374920228"/>
    <n v="70.478878374920228"/>
    <x v="0"/>
    <s v="Inferior"/>
    <s v="Não"/>
    <x v="0"/>
    <n v="5.0262773833071434E-4"/>
    <n v="6.3331095029669987E-3"/>
  </r>
  <r>
    <n v="1"/>
    <x v="1"/>
    <n v="101"/>
    <n v="3558"/>
    <x v="50"/>
    <x v="50"/>
    <n v="315"/>
    <x v="133"/>
    <n v="22"/>
    <x v="133"/>
    <n v="12.159954905785852"/>
    <n v="1"/>
    <n v="365705.299999999"/>
    <n v="9702969.1999999899"/>
    <x v="1"/>
    <s v="TORA"/>
    <s v="100├ 110"/>
    <s v="Simarouba"/>
    <s v="FOD"/>
    <n v="42.335214862444161"/>
    <n v="52.335214862444161"/>
    <x v="1"/>
    <s v="Inferior"/>
    <s v="Não"/>
    <x v="0"/>
    <n v="1.3815301201070673E-3"/>
    <n v="2.1275563849648838E-2"/>
  </r>
  <r>
    <n v="1"/>
    <x v="1"/>
    <n v="101"/>
    <n v="3559"/>
    <x v="58"/>
    <x v="58"/>
    <n v="160"/>
    <x v="1"/>
    <n v="14"/>
    <x v="1"/>
    <n v="1.9964396061447354"/>
    <n v="1"/>
    <n v="365695.4"/>
    <n v="9702954.3000000007"/>
    <x v="0"/>
    <s v="TORA"/>
    <s v="50├ 60"/>
    <s v="Eschweilera"/>
    <s v="FOD"/>
    <n v="41.38028520389279"/>
    <n v="51.38028520389279"/>
    <x v="0"/>
    <s v="Inferior"/>
    <s v="Não"/>
    <x v="0"/>
    <n v="3.5643407482732108E-4"/>
    <n v="3.4930539333077461E-3"/>
  </r>
  <r>
    <n v="1"/>
    <x v="1"/>
    <n v="101"/>
    <n v="3560"/>
    <x v="27"/>
    <x v="27"/>
    <n v="348"/>
    <x v="108"/>
    <n v="22"/>
    <x v="108"/>
    <n v="14.84121117571469"/>
    <n v="1"/>
    <n v="365672.799999999"/>
    <n v="9702962.6999999899"/>
    <x v="1"/>
    <s v="TORA"/>
    <s v="110├ 120"/>
    <s v="Parahancornia"/>
    <s v="FOD"/>
    <n v="39.788735772973837"/>
    <n v="50"/>
    <x v="1"/>
    <s v="Inferior"/>
    <s v="Não"/>
    <x v="0"/>
    <n v="1.6861559452299956E-3"/>
    <n v="2.5966801556541932E-2"/>
  </r>
  <r>
    <n v="1"/>
    <x v="1"/>
    <n v="101"/>
    <n v="3561"/>
    <x v="82"/>
    <x v="82"/>
    <n v="475"/>
    <x v="311"/>
    <n v="14"/>
    <x v="311"/>
    <n v="17.595573677203348"/>
    <n v="2"/>
    <n v="365671.4"/>
    <n v="9702916.9000000004"/>
    <x v="4"/>
    <s v="TORA"/>
    <s v="150├ 160"/>
    <s v="Caryocar"/>
    <s v="FOD"/>
    <n v="41.38028520389279"/>
    <n v="51.38028520389279"/>
    <x v="1"/>
    <s v="Inferior"/>
    <s v="Não"/>
    <x v="1"/>
    <n v="3.1414233645669638E-3"/>
    <n v="3.0785948972756241E-2"/>
  </r>
  <r>
    <n v="1"/>
    <x v="1"/>
    <n v="101"/>
    <n v="3562"/>
    <x v="39"/>
    <x v="39"/>
    <n v="310"/>
    <x v="104"/>
    <n v="22"/>
    <x v="104"/>
    <n v="11.776988323970976"/>
    <n v="1"/>
    <n v="365600.5"/>
    <n v="9702776"/>
    <x v="3"/>
    <s v="TORA"/>
    <s v="90├ 100"/>
    <s v="Bertholletia"/>
    <s v="FOD"/>
    <n v="41.38028520389279"/>
    <n v="51.38028520389279"/>
    <x v="1"/>
    <s v="Inferior"/>
    <s v="Protegida"/>
    <x v="0"/>
    <n v="1.3380201012072475E-3"/>
    <n v="2.0605509558591611E-2"/>
  </r>
  <r>
    <n v="1"/>
    <x v="1"/>
    <n v="101"/>
    <n v="3563"/>
    <x v="5"/>
    <x v="5"/>
    <n v="187"/>
    <x v="63"/>
    <n v="14"/>
    <x v="63"/>
    <n v="2.7270897104404384"/>
    <n v="1"/>
    <n v="365546.9"/>
    <n v="9702753.5999999903"/>
    <x v="4"/>
    <s v="TORA"/>
    <s v="50├ 60"/>
    <s v="Tachigali"/>
    <s v="FOD"/>
    <n v="39.152116000606256"/>
    <n v="50"/>
    <x v="1"/>
    <s v="Inferior"/>
    <s v="Não"/>
    <x v="1"/>
    <n v="4.8688059229049158E-4"/>
    <n v="4.7714298044468171E-3"/>
  </r>
  <r>
    <n v="1"/>
    <x v="1"/>
    <n v="101"/>
    <n v="3564"/>
    <x v="82"/>
    <x v="82"/>
    <n v="130"/>
    <x v="0"/>
    <n v="10"/>
    <x v="0"/>
    <n v="0.94140148838856097"/>
    <n v="1"/>
    <n v="365546.4"/>
    <n v="9702748.3000000007"/>
    <x v="0"/>
    <s v="TORETE"/>
    <s v="40├ 50"/>
    <s v="Caryocar"/>
    <s v="FOD"/>
    <n v="41.38028520389279"/>
    <n v="51.38028520389279"/>
    <x v="0"/>
    <s v="Inferior"/>
    <s v="Não"/>
    <x v="1"/>
    <n v="2.3530218221022364E-4"/>
    <n v="1.6471152754715653E-3"/>
  </r>
  <r>
    <n v="1"/>
    <x v="1"/>
    <n v="101"/>
    <n v="3565"/>
    <x v="5"/>
    <x v="5"/>
    <n v="227"/>
    <x v="27"/>
    <n v="15"/>
    <x v="27"/>
    <n v="4.3055749078556946"/>
    <n v="1"/>
    <n v="365546"/>
    <n v="9702747.4000000004"/>
    <x v="4"/>
    <s v="TORA"/>
    <s v="70├ 80"/>
    <s v="Tachigali"/>
    <s v="FOD"/>
    <n v="39.152116000606256"/>
    <n v="50"/>
    <x v="1"/>
    <s v="Inferior"/>
    <s v="Não"/>
    <x v="1"/>
    <n v="7.1744888444441493E-4"/>
    <n v="7.5332132866663577E-3"/>
  </r>
  <r>
    <n v="1"/>
    <x v="1"/>
    <n v="101"/>
    <n v="3566"/>
    <x v="5"/>
    <x v="5"/>
    <n v="219"/>
    <x v="238"/>
    <n v="16"/>
    <x v="238"/>
    <n v="4.2746089263530198"/>
    <n v="1"/>
    <n v="365537.5"/>
    <n v="9702674"/>
    <x v="4"/>
    <s v="TORA"/>
    <s v="60├ 70"/>
    <s v="Tachigali"/>
    <s v="FOD"/>
    <n v="39.152116000606256"/>
    <n v="50"/>
    <x v="1"/>
    <s v="Inferior"/>
    <s v="Não"/>
    <x v="1"/>
    <n v="6.6777088526535715E-4"/>
    <n v="7.4790339149719996E-3"/>
  </r>
  <r>
    <n v="1"/>
    <x v="1"/>
    <n v="102"/>
    <n v="3567"/>
    <x v="64"/>
    <x v="64"/>
    <n v="400"/>
    <x v="48"/>
    <n v="24"/>
    <x v="48"/>
    <n v="21.390424351550731"/>
    <n v="1"/>
    <n v="365631.7"/>
    <n v="9702739"/>
    <x v="4"/>
    <s v="TORA"/>
    <s v="120├ 130"/>
    <s v="Cedrelinga"/>
    <s v="FOD"/>
    <n v="38.515496228238675"/>
    <n v="50"/>
    <x v="1"/>
    <s v="Inferior"/>
    <s v="Não"/>
    <x v="1"/>
    <n v="2.2277129676707558E-3"/>
    <n v="3.7425577856868696E-2"/>
  </r>
  <r>
    <n v="1"/>
    <x v="1"/>
    <n v="102"/>
    <n v="3568"/>
    <x v="5"/>
    <x v="5"/>
    <n v="202"/>
    <x v="28"/>
    <n v="16"/>
    <x v="28"/>
    <n v="3.6367286468361497"/>
    <n v="1"/>
    <n v="365636.799999999"/>
    <n v="9702753.1999999899"/>
    <x v="4"/>
    <s v="TORA"/>
    <s v="60├ 70"/>
    <s v="Tachigali"/>
    <s v="FOD"/>
    <n v="39.152116000606256"/>
    <n v="50"/>
    <x v="1"/>
    <s v="Inferior"/>
    <s v="Não"/>
    <x v="1"/>
    <n v="5.681224995802345E-4"/>
    <n v="6.3629719952986259E-3"/>
  </r>
  <r>
    <n v="1"/>
    <x v="1"/>
    <n v="102"/>
    <n v="3569"/>
    <x v="1"/>
    <x v="1"/>
    <n v="200"/>
    <x v="14"/>
    <n v="14"/>
    <x v="14"/>
    <n v="3.1194368846011482"/>
    <n v="2"/>
    <n v="365642.7"/>
    <n v="9702755.9000000004"/>
    <x v="1"/>
    <s v="TORA"/>
    <s v="60├ 70"/>
    <s v="Pouteria"/>
    <s v="FOD"/>
    <n v="39.788735772973837"/>
    <n v="50"/>
    <x v="1"/>
    <s v="Inferior"/>
    <s v="Não"/>
    <x v="0"/>
    <n v="5.5692824191768894E-4"/>
    <n v="5.4578967707933513E-3"/>
  </r>
  <r>
    <n v="1"/>
    <x v="1"/>
    <n v="102"/>
    <n v="3570"/>
    <x v="35"/>
    <x v="35"/>
    <n v="470"/>
    <x v="179"/>
    <n v="16"/>
    <x v="179"/>
    <n v="19.68810308023982"/>
    <n v="2"/>
    <n v="365650.299999999"/>
    <n v="9702758.9000000004"/>
    <x v="4"/>
    <s v="TORA"/>
    <s v="140├ 150"/>
    <s v="Erisma"/>
    <s v="FOD"/>
    <n v="41.38028520389279"/>
    <n v="51.38028520389279"/>
    <x v="1"/>
    <s v="Inferior"/>
    <s v="Não"/>
    <x v="1"/>
    <n v="3.0756362159904379E-3"/>
    <n v="3.4447125619092897E-2"/>
  </r>
  <r>
    <n v="1"/>
    <x v="1"/>
    <n v="102"/>
    <n v="3571"/>
    <x v="10"/>
    <x v="10"/>
    <n v="223"/>
    <x v="248"/>
    <n v="22"/>
    <x v="248"/>
    <n v="6.0942544470629842"/>
    <n v="1"/>
    <n v="365618.4"/>
    <n v="9702778.4000000004"/>
    <x v="4"/>
    <s v="TORA"/>
    <s v="70├ 80"/>
    <s v="Astronium"/>
    <s v="FOD"/>
    <n v="40.107045659157627"/>
    <n v="50.107045659157627"/>
    <x v="1"/>
    <s v="Inferior"/>
    <s v="Não"/>
    <x v="1"/>
    <n v="6.9238711355811889E-4"/>
    <n v="1.066276154879503E-2"/>
  </r>
  <r>
    <n v="1"/>
    <x v="1"/>
    <n v="102"/>
    <n v="3572"/>
    <x v="26"/>
    <x v="26"/>
    <n v="300"/>
    <x v="9"/>
    <n v="23"/>
    <x v="9"/>
    <n v="11.530775627007815"/>
    <n v="1"/>
    <n v="365625.9"/>
    <n v="9702797"/>
    <x v="4"/>
    <s v="TORA"/>
    <s v="90├ 100"/>
    <s v="Couratari"/>
    <s v="FOD"/>
    <n v="38.833806114422465"/>
    <n v="50"/>
    <x v="1"/>
    <s v="Inferior"/>
    <s v="Não"/>
    <x v="1"/>
    <n v="1.2530885443148001E-3"/>
    <n v="2.017472556346828E-2"/>
  </r>
  <r>
    <n v="1"/>
    <x v="1"/>
    <n v="102"/>
    <n v="3573"/>
    <x v="35"/>
    <x v="35"/>
    <n v="420"/>
    <x v="103"/>
    <n v="20"/>
    <x v="103"/>
    <n v="19.652452372987231"/>
    <n v="1"/>
    <n v="365708.4"/>
    <n v="9702890.5999999903"/>
    <x v="4"/>
    <s v="TORA"/>
    <s v="130├ 140"/>
    <s v="Erisma"/>
    <s v="FOD"/>
    <n v="41.38028520389279"/>
    <n v="51.38028520389279"/>
    <x v="1"/>
    <s v="Inferior"/>
    <s v="Não"/>
    <x v="1"/>
    <n v="2.4560535468570082E-3"/>
    <n v="3.4384749655998109E-2"/>
  </r>
  <r>
    <n v="1"/>
    <x v="1"/>
    <n v="102"/>
    <n v="3574"/>
    <x v="82"/>
    <x v="82"/>
    <n v="462"/>
    <x v="332"/>
    <n v="20"/>
    <x v="332"/>
    <n v="23.779467371314553"/>
    <n v="1"/>
    <n v="365684.9"/>
    <n v="9702901.6999999899"/>
    <x v="4"/>
    <s v="TORA"/>
    <s v="140├ 150"/>
    <s v="Caryocar"/>
    <s v="FOD"/>
    <n v="41.38028520389279"/>
    <n v="51.38028520389279"/>
    <x v="1"/>
    <s v="Inferior"/>
    <s v="Não"/>
    <x v="1"/>
    <n v="2.9718247916969806E-3"/>
    <n v="4.1605547083757723E-2"/>
  </r>
  <r>
    <n v="1"/>
    <x v="1"/>
    <n v="102"/>
    <n v="3575"/>
    <x v="1"/>
    <x v="1"/>
    <n v="170"/>
    <x v="12"/>
    <n v="18"/>
    <x v="12"/>
    <n v="2.8977340488741388"/>
    <n v="1"/>
    <n v="365683.59999999899"/>
    <n v="9702907.9000000004"/>
    <x v="1"/>
    <s v="TORA"/>
    <s v="50├ 60"/>
    <s v="Pouteria"/>
    <s v="FOD"/>
    <n v="39.788735772973837"/>
    <n v="50"/>
    <x v="1"/>
    <s v="Inferior"/>
    <s v="Não"/>
    <x v="0"/>
    <n v="4.0238065478553035E-4"/>
    <n v="5.069996250297683E-3"/>
  </r>
  <r>
    <n v="1"/>
    <x v="1"/>
    <n v="102"/>
    <n v="3576"/>
    <x v="15"/>
    <x v="15"/>
    <n v="185"/>
    <x v="174"/>
    <n v="18"/>
    <x v="174"/>
    <n v="3.4316590942116738"/>
    <n v="1"/>
    <n v="365687.2"/>
    <n v="9702906.1999999899"/>
    <x v="4"/>
    <s v="TORA"/>
    <s v="50├ 60"/>
    <s v="Lecythis"/>
    <s v="FOD"/>
    <n v="38.833806114422465"/>
    <n v="50"/>
    <x v="1"/>
    <s v="Inferior"/>
    <s v="Não"/>
    <x v="1"/>
    <n v="4.7652172699082262E-4"/>
    <n v="6.004173760084365E-3"/>
  </r>
  <r>
    <n v="1"/>
    <x v="1"/>
    <n v="102"/>
    <n v="3577"/>
    <x v="72"/>
    <x v="72"/>
    <n v="265"/>
    <x v="279"/>
    <n v="13"/>
    <x v="279"/>
    <n v="5.0853784247758984"/>
    <n v="2"/>
    <n v="365739.7"/>
    <n v="9702931.0999999903"/>
    <x v="4"/>
    <s v="TORA"/>
    <s v="80├ 90"/>
    <s v="Goupia"/>
    <s v="FOD"/>
    <n v="40.107045659157627"/>
    <n v="50.107045659157627"/>
    <x v="1"/>
    <s v="Inferior"/>
    <s v="Não"/>
    <x v="1"/>
    <n v="9.777571447167426E-4"/>
    <n v="8.897590016922358E-3"/>
  </r>
  <r>
    <n v="1"/>
    <x v="1"/>
    <n v="102"/>
    <n v="3578"/>
    <x v="6"/>
    <x v="6"/>
    <n v="360"/>
    <x v="145"/>
    <n v="17"/>
    <x v="145"/>
    <n v="12.272755971702233"/>
    <n v="1"/>
    <n v="365772.09999999899"/>
    <n v="9702994.0999999903"/>
    <x v="1"/>
    <s v="TORA"/>
    <s v="110├ 120"/>
    <s v="Dimorphandra"/>
    <s v="FOD"/>
    <n v="39.788735772973837"/>
    <n v="50"/>
    <x v="1"/>
    <s v="Inferior"/>
    <s v="Não"/>
    <x v="0"/>
    <n v="1.8044475038133125E-3"/>
    <n v="2.1472925295378417E-2"/>
  </r>
  <r>
    <n v="1"/>
    <x v="1"/>
    <n v="102"/>
    <n v="3579"/>
    <x v="39"/>
    <x v="39"/>
    <n v="225"/>
    <x v="16"/>
    <n v="19"/>
    <x v="16"/>
    <n v="5.3580506310280889"/>
    <n v="1"/>
    <n v="365772.2"/>
    <n v="9703005.0999999903"/>
    <x v="3"/>
    <s v="TORA"/>
    <s v="70├ 80"/>
    <s v="Bertholletia"/>
    <s v="FOD"/>
    <n v="41.38028520389279"/>
    <n v="51.38028520389279"/>
    <x v="1"/>
    <s v="Inferior"/>
    <s v="Protegida"/>
    <x v="0"/>
    <n v="7.0486230617707523E-4"/>
    <n v="9.3746686721550999E-3"/>
  </r>
  <r>
    <n v="1"/>
    <x v="1"/>
    <n v="102"/>
    <n v="3580"/>
    <x v="15"/>
    <x v="15"/>
    <n v="272"/>
    <x v="38"/>
    <n v="21"/>
    <x v="38"/>
    <n v="8.6545656926374246"/>
    <n v="1"/>
    <n v="365772.7"/>
    <n v="9703012.5999999903"/>
    <x v="4"/>
    <s v="TORA"/>
    <s v="80├ 90"/>
    <s v="Lecythis"/>
    <s v="FOD"/>
    <n v="38.833806114422465"/>
    <n v="50"/>
    <x v="1"/>
    <s v="Inferior"/>
    <s v="Não"/>
    <x v="1"/>
    <n v="1.0300944762509574E-3"/>
    <n v="1.5142388800889073E-2"/>
  </r>
  <r>
    <n v="1"/>
    <x v="1"/>
    <n v="102"/>
    <n v="3581"/>
    <x v="6"/>
    <x v="6"/>
    <n v="310"/>
    <x v="104"/>
    <n v="17"/>
    <x v="104"/>
    <n v="9.100400068523026"/>
    <n v="1"/>
    <n v="365761.5"/>
    <n v="9703031.3000000007"/>
    <x v="1"/>
    <s v="TORA"/>
    <s v="90├ 100"/>
    <s v="Dimorphandra"/>
    <s v="FOD"/>
    <n v="39.788735772973837"/>
    <n v="50"/>
    <x v="1"/>
    <s v="Inferior"/>
    <s v="Não"/>
    <x v="0"/>
    <n v="1.3380201012072475E-3"/>
    <n v="1.5922439204366243E-2"/>
  </r>
  <r>
    <n v="1"/>
    <x v="1"/>
    <n v="102"/>
    <n v="3582"/>
    <x v="82"/>
    <x v="82"/>
    <n v="156"/>
    <x v="136"/>
    <n v="15"/>
    <x v="136"/>
    <n v="2.0334272149192913"/>
    <n v="1"/>
    <n v="365762.9"/>
    <n v="9703038.4000000004"/>
    <x v="0"/>
    <s v="TORETE"/>
    <s v="40├ 50"/>
    <s v="Caryocar"/>
    <s v="FOD"/>
    <n v="41.38028520389279"/>
    <n v="51.38028520389279"/>
    <x v="0"/>
    <s v="Inferior"/>
    <s v="Não"/>
    <x v="1"/>
    <n v="3.3883514238272194E-4"/>
    <n v="3.5577689950185803E-3"/>
  </r>
  <r>
    <n v="1"/>
    <x v="1"/>
    <n v="102"/>
    <n v="3583"/>
    <x v="15"/>
    <x v="15"/>
    <n v="200"/>
    <x v="14"/>
    <n v="17"/>
    <x v="14"/>
    <n v="3.7878876455871082"/>
    <n v="1"/>
    <n v="365766.59999999899"/>
    <n v="9703045.5"/>
    <x v="4"/>
    <s v="TORA"/>
    <s v="60├ 70"/>
    <s v="Lecythis"/>
    <s v="FOD"/>
    <n v="38.833806114422465"/>
    <n v="50"/>
    <x v="1"/>
    <s v="Inferior"/>
    <s v="Não"/>
    <x v="1"/>
    <n v="5.5692824191768894E-4"/>
    <n v="6.6274460788204983E-3"/>
  </r>
  <r>
    <n v="1"/>
    <x v="1"/>
    <n v="102"/>
    <n v="3584"/>
    <x v="5"/>
    <x v="5"/>
    <n v="248"/>
    <x v="117"/>
    <n v="13"/>
    <x v="117"/>
    <n v="4.4538428570653892"/>
    <n v="2"/>
    <n v="365795.2"/>
    <n v="9703048.5999999903"/>
    <x v="4"/>
    <s v="TORA"/>
    <s v="70├ 80"/>
    <s v="Tachigali"/>
    <s v="FOD"/>
    <n v="39.152116000606256"/>
    <n v="50"/>
    <x v="1"/>
    <s v="Inferior"/>
    <s v="Não"/>
    <x v="1"/>
    <n v="8.5633286477263882E-4"/>
    <n v="7.7926290694310127E-3"/>
  </r>
  <r>
    <n v="1"/>
    <x v="1"/>
    <n v="102"/>
    <n v="3585"/>
    <x v="19"/>
    <x v="19"/>
    <n v="322"/>
    <x v="77"/>
    <n v="18"/>
    <x v="77"/>
    <n v="10.396147305310247"/>
    <n v="1"/>
    <n v="365806.2"/>
    <n v="9703063.1999999899"/>
    <x v="4"/>
    <s v="TORA"/>
    <s v="100├ 110"/>
    <s v="Piptadenia"/>
    <s v="FOD"/>
    <n v="39.788735772973837"/>
    <n v="50"/>
    <x v="1"/>
    <s v="Inferior"/>
    <s v="Não"/>
    <x v="1"/>
    <n v="1.4436136958748417E-3"/>
    <n v="1.8189532568023005E-2"/>
  </r>
  <r>
    <n v="1"/>
    <x v="1"/>
    <n v="102"/>
    <n v="3586"/>
    <x v="10"/>
    <x v="10"/>
    <n v="150"/>
    <x v="37"/>
    <n v="15"/>
    <x v="37"/>
    <n v="1.8800177652730132"/>
    <n v="1"/>
    <n v="365802.59999999899"/>
    <n v="9703067.0999999903"/>
    <x v="0"/>
    <s v="TORETE"/>
    <s v="40├ 50"/>
    <s v="Astronium"/>
    <s v="FOD"/>
    <n v="40.107045659157627"/>
    <n v="50.107045659157627"/>
    <x v="0"/>
    <s v="Inferior"/>
    <s v="Não"/>
    <x v="1"/>
    <n v="3.1327213607870003E-4"/>
    <n v="3.28935742882635E-3"/>
  </r>
  <r>
    <n v="1"/>
    <x v="1"/>
    <n v="102"/>
    <n v="3587"/>
    <x v="64"/>
    <x v="64"/>
    <n v="223"/>
    <x v="248"/>
    <n v="20"/>
    <x v="248"/>
    <n v="5.5402313155118037"/>
    <n v="1"/>
    <n v="365806.4"/>
    <n v="9703078.5999999903"/>
    <x v="4"/>
    <s v="TORA"/>
    <s v="70├ 80"/>
    <s v="Cedrelinga"/>
    <s v="FOD"/>
    <n v="38.515496228238675"/>
    <n v="50"/>
    <x v="1"/>
    <s v="Inferior"/>
    <s v="Não"/>
    <x v="1"/>
    <n v="6.9238711355811889E-4"/>
    <n v="9.6934195898136632E-3"/>
  </r>
  <r>
    <n v="1"/>
    <x v="1"/>
    <n v="102"/>
    <n v="3588"/>
    <x v="50"/>
    <x v="50"/>
    <n v="220"/>
    <x v="68"/>
    <n v="18"/>
    <x v="68"/>
    <n v="4.8529525247580709"/>
    <n v="1"/>
    <n v="365796.4"/>
    <n v="9703083.3000000007"/>
    <x v="1"/>
    <s v="TORA"/>
    <s v="70├ 80"/>
    <s v="Simarouba"/>
    <s v="FOD"/>
    <n v="42.335214862444161"/>
    <n v="52.335214862444161"/>
    <x v="1"/>
    <s v="Inferior"/>
    <s v="Não"/>
    <x v="0"/>
    <n v="6.7388317272040353E-4"/>
    <n v="8.490927976277084E-3"/>
  </r>
  <r>
    <n v="1"/>
    <x v="1"/>
    <n v="102"/>
    <n v="3589"/>
    <x v="1"/>
    <x v="1"/>
    <n v="173"/>
    <x v="100"/>
    <n v="15"/>
    <x v="100"/>
    <n v="2.5007578531936017"/>
    <n v="1"/>
    <n v="365782.5"/>
    <n v="9703093.3000000007"/>
    <x v="1"/>
    <s v="TORA"/>
    <s v="50├ 60"/>
    <s v="Pouteria"/>
    <s v="FOD"/>
    <n v="39.788735772973837"/>
    <n v="50"/>
    <x v="1"/>
    <s v="Inferior"/>
    <s v="Não"/>
    <x v="0"/>
    <n v="4.1670763380886292E-4"/>
    <n v="4.3754301549930605E-3"/>
  </r>
  <r>
    <n v="1"/>
    <x v="1"/>
    <n v="102"/>
    <n v="3590"/>
    <x v="15"/>
    <x v="15"/>
    <n v="250"/>
    <x v="46"/>
    <n v="20"/>
    <x v="46"/>
    <n v="6.9630287602704213"/>
    <n v="1"/>
    <n v="365791.2"/>
    <n v="9703105.6999999899"/>
    <x v="4"/>
    <s v="TORA"/>
    <s v="70├ 80"/>
    <s v="Lecythis"/>
    <s v="FOD"/>
    <n v="38.833806114422465"/>
    <n v="50"/>
    <x v="1"/>
    <s v="Inferior"/>
    <s v="Não"/>
    <x v="1"/>
    <n v="8.7020037799638919E-4"/>
    <n v="1.2182805291949447E-2"/>
  </r>
  <r>
    <n v="1"/>
    <x v="1"/>
    <n v="102"/>
    <n v="3591"/>
    <x v="19"/>
    <x v="19"/>
    <n v="135"/>
    <x v="25"/>
    <n v="15"/>
    <x v="25"/>
    <n v="1.5228143898711408"/>
    <n v="1"/>
    <n v="365792.7"/>
    <n v="9703123.8000000007"/>
    <x v="0"/>
    <s v="TORETE"/>
    <s v="40├ 50"/>
    <s v="Piptadenia"/>
    <s v="FOD"/>
    <n v="39.788735772973837"/>
    <n v="50"/>
    <x v="0"/>
    <s v="Inferior"/>
    <s v="Não"/>
    <x v="1"/>
    <n v="2.53750430223747E-4"/>
    <n v="2.6643795173493436E-3"/>
  </r>
  <r>
    <n v="1"/>
    <x v="1"/>
    <n v="102"/>
    <n v="3592"/>
    <x v="77"/>
    <x v="77"/>
    <n v="268"/>
    <x v="243"/>
    <n v="22"/>
    <x v="243"/>
    <n v="8.8019813671268636"/>
    <n v="1"/>
    <n v="365805.09999999899"/>
    <n v="9703132.3000000007"/>
    <x v="1"/>
    <s v="TORA"/>
    <s v="80├ 90"/>
    <s v="Vatairea"/>
    <s v="FOD"/>
    <n v="50.929581789406512"/>
    <n v="60.929581789406512"/>
    <x v="1"/>
    <s v="Inferior"/>
    <s v="Não"/>
    <x v="0"/>
    <n v="1.0000203511874024E-3"/>
    <n v="1.5400313408285996E-2"/>
  </r>
  <r>
    <n v="1"/>
    <x v="1"/>
    <n v="102"/>
    <n v="3593"/>
    <x v="1"/>
    <x v="1"/>
    <n v="200"/>
    <x v="14"/>
    <n v="17"/>
    <x v="14"/>
    <n v="3.7878876455871082"/>
    <n v="1"/>
    <n v="365814.299999999"/>
    <n v="9703147.9000000004"/>
    <x v="1"/>
    <s v="TORA"/>
    <s v="60├ 70"/>
    <s v="Pouteria"/>
    <s v="FOD"/>
    <n v="39.788735772973837"/>
    <n v="50"/>
    <x v="1"/>
    <s v="Inferior"/>
    <s v="Não"/>
    <x v="0"/>
    <n v="5.5692824191768894E-4"/>
    <n v="6.6274460788204983E-3"/>
  </r>
  <r>
    <n v="1"/>
    <x v="1"/>
    <n v="102"/>
    <n v="3594"/>
    <x v="26"/>
    <x v="26"/>
    <n v="225"/>
    <x v="16"/>
    <n v="22"/>
    <x v="16"/>
    <n v="6.2040586254009451"/>
    <n v="1"/>
    <n v="365849.2"/>
    <n v="9703199.8000000007"/>
    <x v="4"/>
    <s v="TORA"/>
    <s v="70├ 80"/>
    <s v="Couratari"/>
    <s v="FOD"/>
    <n v="38.833806114422465"/>
    <n v="50"/>
    <x v="1"/>
    <s v="Inferior"/>
    <s v="Não"/>
    <x v="1"/>
    <n v="7.0486230617707523E-4"/>
    <n v="1.0854879515126958E-2"/>
  </r>
  <r>
    <n v="1"/>
    <x v="1"/>
    <n v="102"/>
    <n v="3595"/>
    <x v="63"/>
    <x v="63"/>
    <n v="173"/>
    <x v="100"/>
    <n v="17"/>
    <x v="100"/>
    <n v="2.8341922336194147"/>
    <n v="1"/>
    <n v="365882.299999999"/>
    <n v="9703291.4000000004"/>
    <x v="1"/>
    <s v="TORA"/>
    <s v="50├ 60"/>
    <s v="Ocotea"/>
    <s v="FOD"/>
    <n v="39.470425886790046"/>
    <n v="50"/>
    <x v="1"/>
    <s v="Inferior"/>
    <s v="Não"/>
    <x v="1"/>
    <n v="4.1670763380886292E-4"/>
    <n v="4.9588208423254681E-3"/>
  </r>
  <r>
    <n v="1"/>
    <x v="1"/>
    <n v="102"/>
    <n v="3596"/>
    <x v="19"/>
    <x v="19"/>
    <n v="195"/>
    <x v="253"/>
    <n v="16"/>
    <x v="253"/>
    <n v="3.3890453581988194"/>
    <n v="1"/>
    <n v="365893.7"/>
    <n v="9703300.4000000004"/>
    <x v="4"/>
    <s v="TORA"/>
    <s v="60├ 70"/>
    <s v="Piptadenia"/>
    <s v="FOD"/>
    <n v="39.788735772973837"/>
    <n v="50"/>
    <x v="1"/>
    <s v="Inferior"/>
    <s v="Não"/>
    <x v="1"/>
    <n v="5.2942990997300308E-4"/>
    <n v="5.9296149916976352E-3"/>
  </r>
  <r>
    <n v="1"/>
    <x v="1"/>
    <n v="102"/>
    <n v="3597"/>
    <x v="72"/>
    <x v="72"/>
    <n v="470"/>
    <x v="179"/>
    <n v="15"/>
    <x v="179"/>
    <n v="18.457596637724833"/>
    <n v="2"/>
    <n v="365925.4"/>
    <n v="9703335.1999999899"/>
    <x v="4"/>
    <s v="TORA"/>
    <s v="140├ 150"/>
    <s v="Goupia"/>
    <s v="FOD"/>
    <n v="40.107045659157627"/>
    <n v="50.107045659157627"/>
    <x v="1"/>
    <s v="Inferior"/>
    <s v="Não"/>
    <x v="1"/>
    <n v="3.0756362159904379E-3"/>
    <n v="3.2294180267899597E-2"/>
  </r>
  <r>
    <n v="1"/>
    <x v="1"/>
    <n v="102"/>
    <n v="3598"/>
    <x v="41"/>
    <x v="41"/>
    <n v="192"/>
    <x v="55"/>
    <n v="17"/>
    <x v="55"/>
    <n v="3.4909172541730791"/>
    <n v="1"/>
    <n v="365934"/>
    <n v="9703336.5999999903"/>
    <x v="1"/>
    <s v="TORA"/>
    <s v="60├ 70"/>
    <s v="Qualea"/>
    <s v="FOD"/>
    <n v="40.107045659157627"/>
    <n v="50.107045659157627"/>
    <x v="1"/>
    <s v="Inferior"/>
    <s v="Não"/>
    <x v="0"/>
    <n v="5.1326506775134213E-4"/>
    <n v="6.1078543062409712E-3"/>
  </r>
  <r>
    <n v="1"/>
    <x v="1"/>
    <n v="102"/>
    <n v="3599"/>
    <x v="58"/>
    <x v="58"/>
    <n v="243"/>
    <x v="105"/>
    <n v="18"/>
    <x v="105"/>
    <n v="5.9207023478189971"/>
    <n v="1"/>
    <n v="365955"/>
    <n v="9703359.1999999899"/>
    <x v="1"/>
    <s v="TORA"/>
    <s v="70├ 80"/>
    <s v="Eschweilera"/>
    <s v="FOD"/>
    <n v="41.38028520389279"/>
    <n v="51.38028520389279"/>
    <x v="1"/>
    <s v="Inferior"/>
    <s v="Não"/>
    <x v="0"/>
    <n v="8.2215139392494054E-4"/>
    <n v="1.0359107563454251E-2"/>
  </r>
  <r>
    <n v="1"/>
    <x v="1"/>
    <n v="102"/>
    <n v="3600"/>
    <x v="26"/>
    <x v="26"/>
    <n v="311"/>
    <x v="33"/>
    <n v="24"/>
    <x v="33"/>
    <n v="12.930645210664615"/>
    <n v="1"/>
    <n v="365956.4"/>
    <n v="9703364.0999999903"/>
    <x v="4"/>
    <s v="TORA"/>
    <s v="90├ 100"/>
    <s v="Couratari"/>
    <s v="FOD"/>
    <n v="38.833806114422465"/>
    <n v="50"/>
    <x v="1"/>
    <s v="Inferior"/>
    <s v="Não"/>
    <x v="1"/>
    <n v="1.3466664121630201E-3"/>
    <n v="2.2623995724338736E-2"/>
  </r>
  <r>
    <n v="1"/>
    <x v="1"/>
    <n v="102"/>
    <n v="3601"/>
    <x v="72"/>
    <x v="72"/>
    <n v="353"/>
    <x v="333"/>
    <n v="19"/>
    <x v="333"/>
    <n v="13.18837197198576"/>
    <n v="1"/>
    <n v="365969.2"/>
    <n v="9703371.3000000007"/>
    <x v="4"/>
    <s v="TORA"/>
    <s v="110├ 120"/>
    <s v="Goupia"/>
    <s v="FOD"/>
    <n v="40.107045659157627"/>
    <n v="50.107045659157627"/>
    <x v="1"/>
    <s v="Inferior"/>
    <s v="Não"/>
    <x v="1"/>
    <n v="1.7349567824280327E-3"/>
    <n v="2.3074925206292833E-2"/>
  </r>
  <r>
    <n v="1"/>
    <x v="1"/>
    <n v="102"/>
    <n v="3602"/>
    <x v="84"/>
    <x v="84"/>
    <n v="372"/>
    <x v="152"/>
    <n v="20"/>
    <x v="152"/>
    <n v="15.417148351380188"/>
    <n v="1"/>
    <n v="365970.2"/>
    <n v="9703379.6999999899"/>
    <x v="1"/>
    <s v="TORA"/>
    <s v="110├ 120"/>
    <s v="Didymopanax"/>
    <s v="FOD"/>
    <n v="46.791553269017228"/>
    <n v="56.791553269017228"/>
    <x v="1"/>
    <s v="Inferior"/>
    <s v="Não"/>
    <x v="0"/>
    <n v="1.9267489457384366E-3"/>
    <n v="2.697448524033811E-2"/>
  </r>
  <r>
    <n v="1"/>
    <x v="1"/>
    <n v="102"/>
    <n v="3603"/>
    <x v="63"/>
    <x v="63"/>
    <n v="140"/>
    <x v="36"/>
    <n v="14"/>
    <x v="36"/>
    <n v="1.5285240734545624"/>
    <n v="1"/>
    <n v="365976.4"/>
    <n v="9703405"/>
    <x v="0"/>
    <s v="TORETE"/>
    <s v="40├ 50"/>
    <s v="Ocotea"/>
    <s v="FOD"/>
    <n v="39.470425886790046"/>
    <n v="50"/>
    <x v="0"/>
    <s v="Inferior"/>
    <s v="Não"/>
    <x v="1"/>
    <n v="2.7289483853966759E-4"/>
    <n v="2.6743694176887419E-3"/>
  </r>
  <r>
    <n v="1"/>
    <x v="1"/>
    <n v="102"/>
    <n v="3604"/>
    <x v="26"/>
    <x v="26"/>
    <n v="437"/>
    <x v="277"/>
    <n v="24"/>
    <x v="277"/>
    <n v="25.530674674945576"/>
    <n v="1"/>
    <n v="365973.7"/>
    <n v="9703406.3000000007"/>
    <x v="4"/>
    <s v="TORA"/>
    <s v="130├ 140"/>
    <s v="Couratari"/>
    <s v="FOD"/>
    <n v="38.833806114422465"/>
    <n v="50"/>
    <x v="1"/>
    <s v="Inferior"/>
    <s v="Não"/>
    <x v="1"/>
    <n v="2.6589007357694793E-3"/>
    <n v="4.4669532360927244E-2"/>
  </r>
  <r>
    <n v="1"/>
    <x v="1"/>
    <n v="102"/>
    <n v="3605"/>
    <x v="5"/>
    <x v="5"/>
    <n v="208"/>
    <x v="113"/>
    <n v="15"/>
    <x v="113"/>
    <n v="3.6149817154120729"/>
    <n v="1"/>
    <n v="365970.09999999899"/>
    <n v="9703410.1999999899"/>
    <x v="4"/>
    <s v="TORA"/>
    <s v="60├ 70"/>
    <s v="Tachigali"/>
    <s v="FOD"/>
    <n v="39.152116000606256"/>
    <n v="50"/>
    <x v="1"/>
    <s v="Inferior"/>
    <s v="Não"/>
    <x v="1"/>
    <n v="6.023735864581724E-4"/>
    <n v="6.3249226578108086E-3"/>
  </r>
  <r>
    <n v="1"/>
    <x v="1"/>
    <n v="102"/>
    <n v="3606"/>
    <x v="1"/>
    <x v="1"/>
    <n v="188"/>
    <x v="267"/>
    <n v="15"/>
    <x v="267"/>
    <n v="2.9532154620359732"/>
    <n v="1"/>
    <n v="365992"/>
    <n v="9703467.3000000007"/>
    <x v="1"/>
    <s v="TORA"/>
    <s v="50├ 60"/>
    <s v="Pouteria"/>
    <s v="FOD"/>
    <n v="39.788735772973837"/>
    <n v="50"/>
    <x v="1"/>
    <s v="Inferior"/>
    <s v="Não"/>
    <x v="0"/>
    <n v="4.9210179455847001E-4"/>
    <n v="5.1670688428639353E-3"/>
  </r>
  <r>
    <n v="1"/>
    <x v="1"/>
    <n v="102"/>
    <n v="3607"/>
    <x v="5"/>
    <x v="5"/>
    <n v="190"/>
    <x v="41"/>
    <n v="14"/>
    <x v="41"/>
    <n v="2.8152917883525364"/>
    <n v="2"/>
    <n v="365988.5"/>
    <n v="9703484.4000000004"/>
    <x v="4"/>
    <s v="TORA"/>
    <s v="60├ 70"/>
    <s v="Tachigali"/>
    <s v="FOD"/>
    <n v="39.152116000606256"/>
    <n v="50"/>
    <x v="1"/>
    <s v="Inferior"/>
    <s v="Não"/>
    <x v="1"/>
    <n v="5.0262773833071434E-4"/>
    <n v="4.9257518356409999E-3"/>
  </r>
  <r>
    <n v="1"/>
    <x v="1"/>
    <n v="102"/>
    <n v="3608"/>
    <x v="72"/>
    <x v="72"/>
    <n v="247"/>
    <x v="74"/>
    <n v="16"/>
    <x v="74"/>
    <n v="5.4375349969323263"/>
    <n v="1"/>
    <n v="366019.9"/>
    <n v="9703495"/>
    <x v="4"/>
    <s v="TORA"/>
    <s v="70├ 80"/>
    <s v="Goupia"/>
    <s v="FOD"/>
    <n v="40.107045659157627"/>
    <n v="50.107045659157627"/>
    <x v="1"/>
    <s v="Inferior"/>
    <s v="Não"/>
    <x v="1"/>
    <n v="8.4944087777890709E-4"/>
    <n v="9.5137378311237579E-3"/>
  </r>
  <r>
    <n v="1"/>
    <x v="1"/>
    <n v="102"/>
    <n v="3609"/>
    <x v="1"/>
    <x v="1"/>
    <n v="170"/>
    <x v="12"/>
    <n v="15"/>
    <x v="12"/>
    <n v="2.4147783740617825"/>
    <n v="1"/>
    <n v="366025.9"/>
    <n v="9703499.9000000004"/>
    <x v="1"/>
    <s v="TORA"/>
    <s v="50├ 60"/>
    <s v="Pouteria"/>
    <s v="FOD"/>
    <n v="39.788735772973837"/>
    <n v="50"/>
    <x v="1"/>
    <s v="Inferior"/>
    <s v="Não"/>
    <x v="0"/>
    <n v="4.0238065478553035E-4"/>
    <n v="4.2249968752480693E-3"/>
  </r>
  <r>
    <n v="1"/>
    <x v="1"/>
    <n v="102"/>
    <n v="3610"/>
    <x v="5"/>
    <x v="5"/>
    <n v="165"/>
    <x v="7"/>
    <n v="13"/>
    <x v="7"/>
    <n v="1.9715119631829672"/>
    <n v="1"/>
    <n v="366023.2"/>
    <n v="9703507.8000000007"/>
    <x v="4"/>
    <s v="TORA"/>
    <s v="50├ 60"/>
    <s v="Tachigali"/>
    <s v="FOD"/>
    <n v="39.152116000606256"/>
    <n v="50"/>
    <x v="1"/>
    <s v="Inferior"/>
    <s v="Não"/>
    <x v="1"/>
    <n v="3.7905928465522713E-4"/>
    <n v="3.4494394903625668E-3"/>
  </r>
  <r>
    <n v="1"/>
    <x v="1"/>
    <n v="102"/>
    <n v="3611"/>
    <x v="5"/>
    <x v="5"/>
    <n v="204"/>
    <x v="138"/>
    <n v="16"/>
    <x v="138"/>
    <n v="3.7090995825588968"/>
    <n v="1"/>
    <n v="366013.799999999"/>
    <n v="9703520"/>
    <x v="4"/>
    <s v="TORA"/>
    <s v="60├ 70"/>
    <s v="Tachigali"/>
    <s v="FOD"/>
    <n v="39.152116000606256"/>
    <n v="50"/>
    <x v="1"/>
    <s v="Inferior"/>
    <s v="Não"/>
    <x v="1"/>
    <n v="5.7942814289116363E-4"/>
    <n v="6.489595200381032E-3"/>
  </r>
  <r>
    <n v="1"/>
    <x v="1"/>
    <n v="102"/>
    <n v="3612"/>
    <x v="1"/>
    <x v="1"/>
    <n v="187"/>
    <x v="63"/>
    <n v="17"/>
    <x v="63"/>
    <n v="3.3114660769633897"/>
    <n v="1"/>
    <n v="366017.5"/>
    <n v="9703527.0999999903"/>
    <x v="1"/>
    <s v="TORA"/>
    <s v="50├ 60"/>
    <s v="Pouteria"/>
    <s v="FOD"/>
    <n v="39.788735772973837"/>
    <n v="50"/>
    <x v="1"/>
    <s v="Inferior"/>
    <s v="Não"/>
    <x v="0"/>
    <n v="4.8688059229049158E-4"/>
    <n v="5.7938790482568499E-3"/>
  </r>
  <r>
    <n v="1"/>
    <x v="1"/>
    <n v="102"/>
    <n v="3613"/>
    <x v="72"/>
    <x v="72"/>
    <n v="385"/>
    <x v="325"/>
    <n v="13"/>
    <x v="325"/>
    <n v="10.733787355107264"/>
    <n v="2"/>
    <n v="366003.9"/>
    <n v="9703535.6999999899"/>
    <x v="4"/>
    <s v="TORA"/>
    <s v="120├ 130"/>
    <s v="Goupia"/>
    <s v="FOD"/>
    <n v="40.107045659157627"/>
    <n v="50.107045659157627"/>
    <x v="1"/>
    <s v="Inferior"/>
    <s v="Não"/>
    <x v="1"/>
    <n v="2.0637672164562364E-3"/>
    <n v="1.878028166975175E-2"/>
  </r>
  <r>
    <n v="1"/>
    <x v="1"/>
    <n v="103"/>
    <n v="3614"/>
    <x v="1"/>
    <x v="1"/>
    <n v="187"/>
    <x v="63"/>
    <n v="16"/>
    <x v="63"/>
    <n v="3.1166739547890727"/>
    <n v="1"/>
    <n v="366052.7"/>
    <n v="9703503.8000000007"/>
    <x v="1"/>
    <s v="TORA"/>
    <s v="50├ 60"/>
    <s v="Pouteria"/>
    <s v="FOD"/>
    <n v="39.788735772973837"/>
    <n v="50"/>
    <x v="1"/>
    <s v="Inferior"/>
    <s v="Não"/>
    <x v="0"/>
    <n v="4.8688059229049158E-4"/>
    <n v="5.4530626336535054E-3"/>
  </r>
  <r>
    <n v="1"/>
    <x v="1"/>
    <n v="103"/>
    <n v="3615"/>
    <x v="53"/>
    <x v="53"/>
    <n v="150"/>
    <x v="37"/>
    <n v="17"/>
    <x v="37"/>
    <n v="2.1306868006427484"/>
    <n v="1"/>
    <n v="366060.799999999"/>
    <n v="9703497.8000000007"/>
    <x v="0"/>
    <s v="TORETE"/>
    <s v="40├ 50"/>
    <s v="Enterolobium"/>
    <s v="FOD"/>
    <n v="42.971834634811742"/>
    <n v="52.971834634811742"/>
    <x v="0"/>
    <s v="Inferior"/>
    <s v="Não"/>
    <x v="1"/>
    <n v="3.1327213607870003E-4"/>
    <n v="3.72793841933653E-3"/>
  </r>
  <r>
    <n v="1"/>
    <x v="1"/>
    <n v="103"/>
    <n v="3616"/>
    <x v="6"/>
    <x v="6"/>
    <n v="300"/>
    <x v="9"/>
    <n v="22"/>
    <x v="9"/>
    <n v="11.029437556268345"/>
    <n v="1"/>
    <n v="366065.299999999"/>
    <n v="9703495.5999999903"/>
    <x v="1"/>
    <s v="TORA"/>
    <s v="90├ 100"/>
    <s v="Dimorphandra"/>
    <s v="FOD"/>
    <n v="39.788735772973837"/>
    <n v="50"/>
    <x v="1"/>
    <s v="Inferior"/>
    <s v="Não"/>
    <x v="0"/>
    <n v="1.2530885443148001E-3"/>
    <n v="1.929756358244792E-2"/>
  </r>
  <r>
    <n v="1"/>
    <x v="1"/>
    <n v="103"/>
    <n v="3617"/>
    <x v="26"/>
    <x v="26"/>
    <n v="210"/>
    <x v="87"/>
    <n v="15"/>
    <x v="87"/>
    <n v="3.684834819935106"/>
    <n v="1"/>
    <n v="366043.59999999899"/>
    <n v="9703503.6999999899"/>
    <x v="4"/>
    <s v="TORA"/>
    <s v="60├ 70"/>
    <s v="Couratari"/>
    <s v="FOD"/>
    <n v="38.833806114422465"/>
    <n v="50"/>
    <x v="1"/>
    <s v="Inferior"/>
    <s v="Não"/>
    <x v="1"/>
    <n v="6.1401338671425204E-4"/>
    <n v="6.4471405604996463E-3"/>
  </r>
  <r>
    <n v="1"/>
    <x v="1"/>
    <n v="103"/>
    <n v="3618"/>
    <x v="19"/>
    <x v="19"/>
    <n v="275"/>
    <x v="180"/>
    <n v="25"/>
    <x v="180"/>
    <n v="10.531580999909012"/>
    <n v="1"/>
    <n v="366038.09999999899"/>
    <n v="9703495.1999999899"/>
    <x v="4"/>
    <s v="TORA"/>
    <s v="80├ 90"/>
    <s v="Piptadenia"/>
    <s v="FOD"/>
    <n v="39.788735772973837"/>
    <n v="50"/>
    <x v="1"/>
    <s v="Inferior"/>
    <s v="Não"/>
    <x v="1"/>
    <n v="1.0529424573756309E-3"/>
    <n v="1.8426493004073539E-2"/>
  </r>
  <r>
    <n v="1"/>
    <x v="1"/>
    <n v="103"/>
    <n v="3619"/>
    <x v="19"/>
    <x v="19"/>
    <n v="200"/>
    <x v="14"/>
    <n v="16"/>
    <x v="14"/>
    <n v="3.565070725258455"/>
    <n v="1"/>
    <n v="366031.09999999899"/>
    <n v="9703481.9000000004"/>
    <x v="4"/>
    <s v="TORA"/>
    <s v="60├ 70"/>
    <s v="Piptadenia"/>
    <s v="FOD"/>
    <n v="39.788735772973837"/>
    <n v="50"/>
    <x v="1"/>
    <s v="Inferior"/>
    <s v="Não"/>
    <x v="1"/>
    <n v="5.5692824191768894E-4"/>
    <n v="6.2375963094781156E-3"/>
  </r>
  <r>
    <n v="1"/>
    <x v="1"/>
    <n v="103"/>
    <n v="3620"/>
    <x v="1"/>
    <x v="1"/>
    <n v="243"/>
    <x v="105"/>
    <n v="17"/>
    <x v="105"/>
    <n v="5.5917744396068301"/>
    <n v="2"/>
    <n v="366022.799999999"/>
    <n v="9703466"/>
    <x v="1"/>
    <s v="TORA"/>
    <s v="70├ 80"/>
    <s v="Pouteria"/>
    <s v="FOD"/>
    <n v="39.788735772973837"/>
    <n v="50"/>
    <x v="1"/>
    <s v="Inferior"/>
    <s v="Não"/>
    <x v="0"/>
    <n v="8.2215139392494054E-4"/>
    <n v="9.7836015877067924E-3"/>
  </r>
  <r>
    <n v="1"/>
    <x v="1"/>
    <n v="103"/>
    <n v="3621"/>
    <x v="64"/>
    <x v="64"/>
    <n v="250"/>
    <x v="46"/>
    <n v="20"/>
    <x v="46"/>
    <n v="6.9630287602704213"/>
    <n v="1"/>
    <n v="366033.7"/>
    <n v="9703460.8000000007"/>
    <x v="4"/>
    <s v="TORA"/>
    <s v="70├ 80"/>
    <s v="Cedrelinga"/>
    <s v="FOD"/>
    <n v="38.515496228238675"/>
    <n v="50"/>
    <x v="1"/>
    <s v="Inferior"/>
    <s v="Não"/>
    <x v="1"/>
    <n v="8.7020037799638919E-4"/>
    <n v="1.2182805291949447E-2"/>
  </r>
  <r>
    <n v="1"/>
    <x v="1"/>
    <n v="103"/>
    <n v="3622"/>
    <x v="1"/>
    <x v="1"/>
    <n v="627"/>
    <x v="313"/>
    <n v="23"/>
    <x v="313"/>
    <n v="50.367581016332842"/>
    <n v="1"/>
    <n v="366031.7"/>
    <n v="9703448.5"/>
    <x v="1"/>
    <s v="TORA"/>
    <s v="190├ 200"/>
    <s v="Pouteria"/>
    <s v="FOD"/>
    <n v="39.788735772973837"/>
    <n v="50"/>
    <x v="1"/>
    <s v="Inferior"/>
    <s v="Não"/>
    <x v="0"/>
    <n v="5.4736160704214791E-3"/>
    <n v="8.8125218733785801E-2"/>
  </r>
  <r>
    <n v="1"/>
    <x v="1"/>
    <n v="103"/>
    <n v="3623"/>
    <x v="1"/>
    <x v="1"/>
    <n v="170"/>
    <x v="12"/>
    <n v="15"/>
    <x v="12"/>
    <n v="2.4147783740617825"/>
    <n v="1"/>
    <n v="366037.2"/>
    <n v="9703445.9000000004"/>
    <x v="1"/>
    <s v="TORA"/>
    <s v="50├ 60"/>
    <s v="Pouteria"/>
    <s v="FOD"/>
    <n v="39.788735772973837"/>
    <n v="50"/>
    <x v="1"/>
    <s v="Inferior"/>
    <s v="Não"/>
    <x v="0"/>
    <n v="4.0238065478553035E-4"/>
    <n v="4.2249968752480693E-3"/>
  </r>
  <r>
    <n v="1"/>
    <x v="1"/>
    <n v="103"/>
    <n v="3624"/>
    <x v="53"/>
    <x v="53"/>
    <n v="176"/>
    <x v="124"/>
    <n v="16"/>
    <x v="124"/>
    <n v="2.7607907696401481"/>
    <n v="1"/>
    <n v="366053.9"/>
    <n v="9703436.9000000004"/>
    <x v="4"/>
    <s v="TORA"/>
    <s v="50├ 60"/>
    <s v="Enterolobium"/>
    <s v="FOD"/>
    <n v="42.971834634811742"/>
    <n v="52.971834634811742"/>
    <x v="1"/>
    <s v="Inferior"/>
    <s v="Não"/>
    <x v="1"/>
    <n v="4.3128523054105841E-4"/>
    <n v="4.8303945820598543E-3"/>
  </r>
  <r>
    <n v="1"/>
    <x v="1"/>
    <n v="103"/>
    <n v="3625"/>
    <x v="27"/>
    <x v="27"/>
    <n v="284"/>
    <x v="175"/>
    <n v="22"/>
    <x v="175"/>
    <n v="9.8843368393153295"/>
    <n v="1"/>
    <n v="366056.59999999899"/>
    <n v="9703435.6999999899"/>
    <x v="1"/>
    <s v="TORA"/>
    <s v="90├ 100"/>
    <s v="Parahancornia"/>
    <s v="FOD"/>
    <n v="39.788735772973837"/>
    <n v="50"/>
    <x v="1"/>
    <s v="Inferior"/>
    <s v="Não"/>
    <x v="0"/>
    <n v="1.122990107002828E-3"/>
    <n v="1.729404764784355E-2"/>
  </r>
  <r>
    <n v="1"/>
    <x v="1"/>
    <n v="103"/>
    <n v="3626"/>
    <x v="10"/>
    <x v="10"/>
    <n v="207"/>
    <x v="132"/>
    <n v="18"/>
    <x v="132"/>
    <n v="4.296366998623113"/>
    <n v="1"/>
    <n v="366058.59999999899"/>
    <n v="9703431.5"/>
    <x v="4"/>
    <s v="TORA"/>
    <s v="60├ 70"/>
    <s v="Astronium"/>
    <s v="FOD"/>
    <n v="40.107045659157627"/>
    <n v="50.107045659157627"/>
    <x v="1"/>
    <s v="Inferior"/>
    <s v="Não"/>
    <x v="1"/>
    <n v="5.9659545594827642E-4"/>
    <n v="7.5171027449482831E-3"/>
  </r>
  <r>
    <n v="1"/>
    <x v="1"/>
    <n v="103"/>
    <n v="3627"/>
    <x v="26"/>
    <x v="26"/>
    <n v="210"/>
    <x v="87"/>
    <n v="22"/>
    <x v="87"/>
    <n v="5.4044244025714887"/>
    <n v="1"/>
    <n v="366032.5"/>
    <n v="9703378.5"/>
    <x v="4"/>
    <s v="TORA"/>
    <s v="60├ 70"/>
    <s v="Couratari"/>
    <s v="FOD"/>
    <n v="38.833806114422465"/>
    <n v="50"/>
    <x v="1"/>
    <s v="Inferior"/>
    <s v="Não"/>
    <x v="1"/>
    <n v="6.1401338671425204E-4"/>
    <n v="9.4558061553994804E-3"/>
  </r>
  <r>
    <n v="1"/>
    <x v="1"/>
    <n v="103"/>
    <n v="3628"/>
    <x v="1"/>
    <x v="1"/>
    <n v="295"/>
    <x v="109"/>
    <n v="23"/>
    <x v="109"/>
    <n v="11.149619432670615"/>
    <n v="1"/>
    <n v="366021.59999999899"/>
    <n v="9703383.6999999899"/>
    <x v="1"/>
    <s v="TORA"/>
    <s v="90├ 100"/>
    <s v="Pouteria"/>
    <s v="FOD"/>
    <n v="39.788735772973837"/>
    <n v="50"/>
    <x v="1"/>
    <s v="Inferior"/>
    <s v="Não"/>
    <x v="0"/>
    <n v="1.2116670063221722E-3"/>
    <n v="1.9507838801786973E-2"/>
  </r>
  <r>
    <n v="1"/>
    <x v="1"/>
    <n v="103"/>
    <n v="3629"/>
    <x v="19"/>
    <x v="19"/>
    <n v="170"/>
    <x v="12"/>
    <n v="17"/>
    <x v="12"/>
    <n v="2.7367488239366864"/>
    <n v="1"/>
    <n v="366007.09999999899"/>
    <n v="9703388.3000000007"/>
    <x v="4"/>
    <s v="TORA"/>
    <s v="50├ 60"/>
    <s v="Piptadenia"/>
    <s v="FOD"/>
    <n v="39.788735772973837"/>
    <n v="50"/>
    <x v="1"/>
    <s v="Inferior"/>
    <s v="Não"/>
    <x v="1"/>
    <n v="4.0238065478553035E-4"/>
    <n v="4.7883297919478112E-3"/>
  </r>
  <r>
    <n v="1"/>
    <x v="1"/>
    <n v="103"/>
    <n v="3630"/>
    <x v="5"/>
    <x v="5"/>
    <n v="415"/>
    <x v="123"/>
    <n v="18"/>
    <x v="123"/>
    <n v="17.268589846621055"/>
    <n v="2"/>
    <n v="365988.2"/>
    <n v="9703397.3000000007"/>
    <x v="4"/>
    <s v="TORA"/>
    <s v="130├ 140"/>
    <s v="Tachigali"/>
    <s v="FOD"/>
    <n v="39.152116000606256"/>
    <n v="50"/>
    <x v="1"/>
    <s v="Inferior"/>
    <s v="Não"/>
    <x v="1"/>
    <n v="2.3979241616068499E-3"/>
    <n v="3.0213844436246307E-2"/>
  </r>
  <r>
    <n v="1"/>
    <x v="1"/>
    <n v="103"/>
    <n v="3631"/>
    <x v="1"/>
    <x v="1"/>
    <n v="250"/>
    <x v="46"/>
    <n v="17"/>
    <x v="46"/>
    <n v="5.918574446229858"/>
    <n v="1"/>
    <n v="365989.5"/>
    <n v="9703393.3000000007"/>
    <x v="1"/>
    <s v="TORA"/>
    <s v="70├ 80"/>
    <s v="Pouteria"/>
    <s v="FOD"/>
    <n v="39.788735772973837"/>
    <n v="50"/>
    <x v="1"/>
    <s v="Inferior"/>
    <s v="Não"/>
    <x v="0"/>
    <n v="8.7020037799638919E-4"/>
    <n v="1.035538449815703E-2"/>
  </r>
  <r>
    <n v="1"/>
    <x v="1"/>
    <n v="103"/>
    <n v="3632"/>
    <x v="35"/>
    <x v="35"/>
    <n v="175"/>
    <x v="13"/>
    <n v="16"/>
    <x v="13"/>
    <n v="2.7295072740260053"/>
    <n v="1"/>
    <n v="366008.799999999"/>
    <n v="9703376.4000000004"/>
    <x v="4"/>
    <s v="TORA"/>
    <s v="50├ 60"/>
    <s v="Erisma"/>
    <s v="FOD"/>
    <n v="41.38028520389279"/>
    <n v="51.38028520389279"/>
    <x v="1"/>
    <s v="Inferior"/>
    <s v="Não"/>
    <x v="1"/>
    <n v="4.2639818521823071E-4"/>
    <n v="4.7756596744441835E-3"/>
  </r>
  <r>
    <n v="1"/>
    <x v="1"/>
    <n v="103"/>
    <n v="3633"/>
    <x v="1"/>
    <x v="1"/>
    <n v="430"/>
    <x v="72"/>
    <n v="14"/>
    <x v="72"/>
    <n v="14.419596999068812"/>
    <n v="1"/>
    <n v="366012.4"/>
    <n v="9703365.9000000004"/>
    <x v="1"/>
    <s v="TORA"/>
    <s v="130├ 140"/>
    <s v="Pouteria"/>
    <s v="FOD"/>
    <n v="39.788735772973837"/>
    <n v="50"/>
    <x v="1"/>
    <s v="Inferior"/>
    <s v="Não"/>
    <x v="0"/>
    <n v="2.574400798264518E-3"/>
    <n v="2.5229127822992276E-2"/>
  </r>
  <r>
    <n v="1"/>
    <x v="1"/>
    <n v="103"/>
    <n v="3634"/>
    <x v="5"/>
    <x v="5"/>
    <n v="155"/>
    <x v="67"/>
    <n v="15"/>
    <x v="67"/>
    <n v="2.0074411915859618"/>
    <n v="1"/>
    <n v="366014.2"/>
    <n v="9703365.0999999903"/>
    <x v="0"/>
    <s v="TORETE"/>
    <s v="40├ 50"/>
    <s v="Tachigali"/>
    <s v="FOD"/>
    <n v="39.152116000606256"/>
    <n v="50"/>
    <x v="0"/>
    <s v="Inferior"/>
    <s v="Não"/>
    <x v="1"/>
    <n v="3.3450502530181188E-4"/>
    <n v="3.5123027656690244E-3"/>
  </r>
  <r>
    <n v="1"/>
    <x v="1"/>
    <n v="103"/>
    <n v="3635"/>
    <x v="1"/>
    <x v="1"/>
    <n v="264"/>
    <x v="241"/>
    <n v="15"/>
    <x v="241"/>
    <n v="5.8235430297096862"/>
    <n v="1"/>
    <n v="366007.799999999"/>
    <n v="9703357.0999999903"/>
    <x v="1"/>
    <s v="TORA"/>
    <s v="80├ 90"/>
    <s v="Pouteria"/>
    <s v="FOD"/>
    <n v="39.788735772973837"/>
    <n v="50"/>
    <x v="1"/>
    <s v="Inferior"/>
    <s v="Não"/>
    <x v="0"/>
    <n v="9.7039176871738133E-4"/>
    <n v="1.0189113571532502E-2"/>
  </r>
  <r>
    <n v="1"/>
    <x v="1"/>
    <n v="103"/>
    <n v="3636"/>
    <x v="1"/>
    <x v="1"/>
    <n v="208"/>
    <x v="113"/>
    <n v="18"/>
    <x v="113"/>
    <n v="4.337978058494488"/>
    <n v="1"/>
    <n v="365989.59999999899"/>
    <n v="9703354.5999999903"/>
    <x v="1"/>
    <s v="TORA"/>
    <s v="60├ 70"/>
    <s v="Pouteria"/>
    <s v="FOD"/>
    <n v="39.788735772973837"/>
    <n v="50"/>
    <x v="1"/>
    <s v="Inferior"/>
    <s v="Não"/>
    <x v="0"/>
    <n v="6.023735864581724E-4"/>
    <n v="7.5899071893729712E-3"/>
  </r>
  <r>
    <n v="1"/>
    <x v="1"/>
    <n v="103"/>
    <n v="3637"/>
    <x v="39"/>
    <x v="39"/>
    <n v="164"/>
    <x v="251"/>
    <n v="17"/>
    <x v="251"/>
    <n v="2.5469756528927725"/>
    <n v="1"/>
    <n v="365973.299999999"/>
    <n v="9703362.3000000007"/>
    <x v="3"/>
    <s v="TORA"/>
    <s v="50├ 60"/>
    <s v="Bertholletia"/>
    <s v="FOD"/>
    <n v="41.38028520389279"/>
    <n v="51.38028520389279"/>
    <x v="1"/>
    <s v="Inferior"/>
    <s v="Protegida"/>
    <x v="0"/>
    <n v="3.744785498654542E-4"/>
    <n v="4.4562947433989045E-3"/>
  </r>
  <r>
    <n v="1"/>
    <x v="1"/>
    <n v="103"/>
    <n v="3638"/>
    <x v="64"/>
    <x v="64"/>
    <n v="400"/>
    <x v="48"/>
    <n v="23"/>
    <x v="48"/>
    <n v="20.499156670236115"/>
    <n v="1"/>
    <n v="365976.7"/>
    <n v="9703340.8000000007"/>
    <x v="4"/>
    <s v="TORA"/>
    <s v="120├ 130"/>
    <s v="Cedrelinga"/>
    <s v="FOD"/>
    <n v="38.515496228238675"/>
    <n v="50"/>
    <x v="1"/>
    <s v="Inferior"/>
    <s v="Não"/>
    <x v="1"/>
    <n v="2.2277129676707558E-3"/>
    <n v="3.5866178779499165E-2"/>
  </r>
  <r>
    <n v="1"/>
    <x v="1"/>
    <n v="103"/>
    <n v="3639"/>
    <x v="1"/>
    <x v="1"/>
    <n v="397"/>
    <x v="302"/>
    <n v="25"/>
    <x v="302"/>
    <n v="21.948719997549215"/>
    <n v="1"/>
    <n v="365995.09999999899"/>
    <n v="9703313.3000000007"/>
    <x v="1"/>
    <s v="TORA"/>
    <s v="120├ 130"/>
    <s v="Pouteria"/>
    <s v="FOD"/>
    <n v="39.788735772973837"/>
    <n v="50"/>
    <x v="1"/>
    <s v="Inferior"/>
    <s v="Não"/>
    <x v="0"/>
    <n v="2.194422582010126E-3"/>
    <n v="3.8402395185177206E-2"/>
  </r>
  <r>
    <n v="1"/>
    <x v="1"/>
    <n v="103"/>
    <n v="3640"/>
    <x v="30"/>
    <x v="30"/>
    <n v="265"/>
    <x v="279"/>
    <n v="20"/>
    <x v="279"/>
    <n v="7.8236591150398427"/>
    <n v="1"/>
    <n v="365994"/>
    <n v="9703306.0999999903"/>
    <x v="1"/>
    <s v="TORA"/>
    <s v="80├ 90"/>
    <s v="Apuleia"/>
    <s v="FOD"/>
    <n v="39.788735772973837"/>
    <n v="50"/>
    <x v="1"/>
    <s v="Inferior"/>
    <s v="Não"/>
    <x v="1"/>
    <n v="9.777571447167426E-4"/>
    <n v="1.3688600026034396E-2"/>
  </r>
  <r>
    <n v="1"/>
    <x v="1"/>
    <n v="103"/>
    <n v="3641"/>
    <x v="72"/>
    <x v="72"/>
    <n v="368"/>
    <x v="244"/>
    <n v="24"/>
    <x v="244"/>
    <n v="18.10485517115254"/>
    <n v="1"/>
    <n v="365989.09999999899"/>
    <n v="9703301.8000000007"/>
    <x v="4"/>
    <s v="TORA"/>
    <s v="110├ 120"/>
    <s v="Goupia"/>
    <s v="FOD"/>
    <n v="40.107045659157627"/>
    <n v="50.107045659157627"/>
    <x v="1"/>
    <s v="Inferior"/>
    <s v="Não"/>
    <x v="1"/>
    <n v="1.8855362558365279E-3"/>
    <n v="3.1677009098053668E-2"/>
  </r>
  <r>
    <n v="1"/>
    <x v="1"/>
    <n v="103"/>
    <n v="3642"/>
    <x v="26"/>
    <x v="26"/>
    <n v="410"/>
    <x v="119"/>
    <n v="17"/>
    <x v="119"/>
    <n v="15.918597830579827"/>
    <n v="2"/>
    <n v="365981.4"/>
    <n v="9703306.5"/>
    <x v="4"/>
    <s v="TORA"/>
    <s v="130├ 140"/>
    <s v="Couratari"/>
    <s v="FOD"/>
    <n v="38.833806114422465"/>
    <n v="50"/>
    <x v="1"/>
    <s v="Inferior"/>
    <s v="Não"/>
    <x v="1"/>
    <n v="2.3404909366590886E-3"/>
    <n v="2.7851842146243151E-2"/>
  </r>
  <r>
    <n v="1"/>
    <x v="1"/>
    <n v="103"/>
    <n v="3643"/>
    <x v="27"/>
    <x v="27"/>
    <n v="387"/>
    <x v="308"/>
    <n v="24"/>
    <x v="308"/>
    <n v="20.02264040442126"/>
    <n v="1"/>
    <n v="365977.299999999"/>
    <n v="9703305.0999999903"/>
    <x v="1"/>
    <s v="TORA"/>
    <s v="120├ 130"/>
    <s v="Parahancornia"/>
    <s v="FOD"/>
    <n v="39.788735772973837"/>
    <n v="50"/>
    <x v="1"/>
    <s v="Inferior"/>
    <s v="Não"/>
    <x v="0"/>
    <n v="2.0852646465942593E-3"/>
    <n v="3.5032446062783551E-2"/>
  </r>
  <r>
    <n v="1"/>
    <x v="1"/>
    <n v="103"/>
    <n v="3644"/>
    <x v="84"/>
    <x v="84"/>
    <n v="370"/>
    <x v="43"/>
    <n v="22"/>
    <x v="43"/>
    <n v="16.777000016145962"/>
    <n v="1"/>
    <n v="365976.799999999"/>
    <n v="9703299.8000000007"/>
    <x v="1"/>
    <s v="TORA"/>
    <s v="110├ 120"/>
    <s v="Didymopanax"/>
    <s v="FOD"/>
    <n v="46.791553269017228"/>
    <n v="56.791553269017228"/>
    <x v="1"/>
    <s v="Inferior"/>
    <s v="Não"/>
    <x v="0"/>
    <n v="1.9060869079632905E-3"/>
    <n v="2.9353738382634675E-2"/>
  </r>
  <r>
    <n v="1"/>
    <x v="1"/>
    <n v="103"/>
    <n v="3645"/>
    <x v="4"/>
    <x v="4"/>
    <n v="308"/>
    <x v="32"/>
    <n v="17"/>
    <x v="32"/>
    <n v="8.9833543402743867"/>
    <n v="2"/>
    <n v="365979"/>
    <n v="9703293.3000000007"/>
    <x v="1"/>
    <s v="TORA"/>
    <s v="90├ 100"/>
    <s v="Dialium"/>
    <s v="FOD"/>
    <n v="42.335214862444161"/>
    <n v="52.335214862444161"/>
    <x v="1"/>
    <s v="Inferior"/>
    <s v="Não"/>
    <x v="0"/>
    <n v="1.3208110185319911E-3"/>
    <n v="1.5717651120530696E-2"/>
  </r>
  <r>
    <n v="1"/>
    <x v="1"/>
    <n v="103"/>
    <n v="3646"/>
    <x v="26"/>
    <x v="26"/>
    <n v="170"/>
    <x v="12"/>
    <n v="15"/>
    <x v="12"/>
    <n v="2.4147783740617825"/>
    <n v="1"/>
    <n v="365980.799999999"/>
    <n v="9703290.1999999899"/>
    <x v="4"/>
    <s v="TORA"/>
    <s v="50├ 60"/>
    <s v="Couratari"/>
    <s v="FOD"/>
    <n v="38.833806114422465"/>
    <n v="50"/>
    <x v="1"/>
    <s v="Inferior"/>
    <s v="Não"/>
    <x v="1"/>
    <n v="4.0238065478553035E-4"/>
    <n v="4.2249968752480693E-3"/>
  </r>
  <r>
    <n v="1"/>
    <x v="1"/>
    <n v="103"/>
    <n v="3647"/>
    <x v="33"/>
    <x v="33"/>
    <n v="183"/>
    <x v="127"/>
    <n v="19"/>
    <x v="127"/>
    <n v="3.5444100263209806"/>
    <n v="1"/>
    <n v="365981.2"/>
    <n v="9703285.5999999903"/>
    <x v="0"/>
    <s v="TORA"/>
    <s v="50├ 60"/>
    <s v="Dipteryx"/>
    <s v="FOD"/>
    <n v="39.152116000606256"/>
    <n v="80"/>
    <x v="0"/>
    <s v="Inferior"/>
    <s v="Vulneravel"/>
    <x v="1"/>
    <n v="4.6627424733953712E-4"/>
    <n v="6.2014474896158432E-3"/>
  </r>
  <r>
    <n v="1"/>
    <x v="1"/>
    <n v="103"/>
    <n v="3648"/>
    <x v="26"/>
    <x v="26"/>
    <n v="485"/>
    <x v="334"/>
    <n v="20"/>
    <x v="334"/>
    <n v="26.206055042153757"/>
    <n v="1"/>
    <n v="365979.9"/>
    <n v="9703283"/>
    <x v="4"/>
    <s v="TORA"/>
    <s v="150├ 160"/>
    <s v="Couratari"/>
    <s v="FOD"/>
    <n v="38.833806114422465"/>
    <n v="50"/>
    <x v="1"/>
    <s v="Inferior"/>
    <s v="Não"/>
    <x v="1"/>
    <n v="3.2750861426272099E-3"/>
    <n v="4.5851205996780942E-2"/>
  </r>
  <r>
    <n v="1"/>
    <x v="1"/>
    <n v="103"/>
    <n v="3649"/>
    <x v="35"/>
    <x v="35"/>
    <n v="372"/>
    <x v="152"/>
    <n v="23"/>
    <x v="152"/>
    <n v="17.729720604087216"/>
    <n v="1"/>
    <n v="365927.7"/>
    <n v="9703242.4000000004"/>
    <x v="4"/>
    <s v="TORA"/>
    <s v="110├ 120"/>
    <s v="Erisma"/>
    <s v="FOD"/>
    <n v="41.38028520389279"/>
    <n v="51.38028520389279"/>
    <x v="1"/>
    <s v="Inferior"/>
    <s v="Não"/>
    <x v="1"/>
    <n v="1.9267489457384366E-3"/>
    <n v="3.1020658026388828E-2"/>
  </r>
  <r>
    <n v="1"/>
    <x v="1"/>
    <n v="103"/>
    <n v="3650"/>
    <x v="82"/>
    <x v="82"/>
    <n v="260"/>
    <x v="159"/>
    <n v="13"/>
    <x v="159"/>
    <n v="4.8952877396205166"/>
    <n v="1"/>
    <n v="365909.59999999899"/>
    <n v="9703248.6999999899"/>
    <x v="4"/>
    <s v="TORA"/>
    <s v="80├ 90"/>
    <s v="Caryocar"/>
    <s v="FOD"/>
    <n v="41.38028520389279"/>
    <n v="51.38028520389279"/>
    <x v="1"/>
    <s v="Inferior"/>
    <s v="Não"/>
    <x v="1"/>
    <n v="9.4120872884089456E-4"/>
    <n v="8.5649994324521386E-3"/>
  </r>
  <r>
    <n v="1"/>
    <x v="1"/>
    <n v="103"/>
    <n v="3651"/>
    <x v="35"/>
    <x v="35"/>
    <n v="343"/>
    <x v="280"/>
    <n v="13"/>
    <x v="280"/>
    <n v="8.5196110544173678"/>
    <n v="1"/>
    <n v="365907.299999999"/>
    <n v="9703244.3000000007"/>
    <x v="4"/>
    <s v="TORA"/>
    <s v="100├ 110"/>
    <s v="Erisma"/>
    <s v="FOD"/>
    <n v="41.38028520389279"/>
    <n v="51.38028520389279"/>
    <x v="1"/>
    <s v="Inferior"/>
    <s v="Não"/>
    <x v="1"/>
    <n v="1.6380512683343547E-3"/>
    <n v="1.4906266541842626E-2"/>
  </r>
  <r>
    <n v="1"/>
    <x v="1"/>
    <n v="103"/>
    <n v="3652"/>
    <x v="5"/>
    <x v="5"/>
    <n v="375"/>
    <x v="324"/>
    <n v="16"/>
    <x v="324"/>
    <n v="12.533451768486758"/>
    <n v="1"/>
    <n v="365924.799999999"/>
    <n v="9703221.5999999903"/>
    <x v="4"/>
    <s v="TORA"/>
    <s v="110├ 120"/>
    <s v="Tachigali"/>
    <s v="FOD"/>
    <n v="39.152116000606256"/>
    <n v="50"/>
    <x v="1"/>
    <s v="Inferior"/>
    <s v="Não"/>
    <x v="1"/>
    <n v="1.9579508504918757E-3"/>
    <n v="2.1929049525509007E-2"/>
  </r>
  <r>
    <n v="1"/>
    <x v="1"/>
    <n v="103"/>
    <n v="3653"/>
    <x v="23"/>
    <x v="23"/>
    <n v="209"/>
    <x v="140"/>
    <n v="16"/>
    <x v="140"/>
    <n v="3.8931463587503652"/>
    <n v="1"/>
    <n v="365931.5"/>
    <n v="9703210.6999999899"/>
    <x v="4"/>
    <s v="TORA"/>
    <s v="60├ 70"/>
    <s v="Parkia"/>
    <s v="FOD"/>
    <n v="40.107045659157627"/>
    <n v="50.107045659157627"/>
    <x v="1"/>
    <s v="Inferior"/>
    <s v="Não"/>
    <x v="1"/>
    <n v="6.0817956338016449E-4"/>
    <n v="6.8116111098578411E-3"/>
  </r>
  <r>
    <n v="1"/>
    <x v="1"/>
    <n v="103"/>
    <n v="3654"/>
    <x v="44"/>
    <x v="44"/>
    <n v="210"/>
    <x v="87"/>
    <n v="13"/>
    <x v="87"/>
    <n v="3.1935235106104249"/>
    <n v="2"/>
    <n v="365930.59999999899"/>
    <n v="9703193.3000000007"/>
    <x v="1"/>
    <s v="TORA"/>
    <s v="60├ 70"/>
    <s v="Manilkara"/>
    <s v="FOD"/>
    <n v="41.38028520389279"/>
    <n v="51.38028520389279"/>
    <x v="1"/>
    <s v="Inferior"/>
    <s v="Não"/>
    <x v="1"/>
    <n v="6.1401338671425204E-4"/>
    <n v="5.5875218190996924E-3"/>
  </r>
  <r>
    <n v="1"/>
    <x v="1"/>
    <n v="103"/>
    <n v="3655"/>
    <x v="9"/>
    <x v="9"/>
    <n v="195"/>
    <x v="253"/>
    <n v="18"/>
    <x v="253"/>
    <n v="3.8126760279736711"/>
    <n v="1"/>
    <n v="365873.09999999899"/>
    <n v="9703174.3000000007"/>
    <x v="1"/>
    <s v="TORA"/>
    <s v="60├ 70"/>
    <s v="Matisia"/>
    <s v="FOD"/>
    <n v="43.926764293363114"/>
    <n v="53.926764293363114"/>
    <x v="1"/>
    <s v="Inferior"/>
    <s v="Não"/>
    <x v="0"/>
    <n v="5.2942990997300308E-4"/>
    <n v="6.6708168656598385E-3"/>
  </r>
  <r>
    <n v="1"/>
    <x v="1"/>
    <n v="103"/>
    <n v="3656"/>
    <x v="26"/>
    <x v="26"/>
    <n v="215"/>
    <x v="18"/>
    <n v="17"/>
    <x v="18"/>
    <n v="4.3773776604316037"/>
    <n v="1"/>
    <n v="365890.59999999899"/>
    <n v="9703149.4000000004"/>
    <x v="4"/>
    <s v="TORA"/>
    <s v="60├ 70"/>
    <s v="Couratari"/>
    <s v="FOD"/>
    <n v="38.833806114422465"/>
    <n v="50"/>
    <x v="1"/>
    <s v="Inferior"/>
    <s v="Não"/>
    <x v="1"/>
    <n v="6.436001995661295E-4"/>
    <n v="7.6588423748369409E-3"/>
  </r>
  <r>
    <n v="1"/>
    <x v="1"/>
    <n v="103"/>
    <n v="3657"/>
    <x v="44"/>
    <x v="44"/>
    <n v="196"/>
    <x v="84"/>
    <n v="17"/>
    <x v="84"/>
    <n v="3.637887294821859"/>
    <n v="1"/>
    <n v="365877.4"/>
    <n v="9703150.0999999903"/>
    <x v="4"/>
    <s v="TORA"/>
    <s v="60├ 70"/>
    <s v="Manilkara"/>
    <s v="FOD"/>
    <n v="41.38028520389279"/>
    <n v="51.38028520389279"/>
    <x v="1"/>
    <s v="Inferior"/>
    <s v="Não"/>
    <x v="1"/>
    <n v="5.3487388353774844E-4"/>
    <n v="6.3649992140992068E-3"/>
  </r>
  <r>
    <n v="1"/>
    <x v="1"/>
    <n v="103"/>
    <n v="3658"/>
    <x v="15"/>
    <x v="15"/>
    <n v="274"/>
    <x v="290"/>
    <n v="20"/>
    <x v="290"/>
    <n v="8.364101555296994"/>
    <n v="1"/>
    <n v="365875.59999999899"/>
    <n v="9703146.5"/>
    <x v="4"/>
    <s v="TORA"/>
    <s v="80├ 90"/>
    <s v="Lecythis"/>
    <s v="FOD"/>
    <n v="38.833806114422465"/>
    <n v="50"/>
    <x v="1"/>
    <s v="Inferior"/>
    <s v="Não"/>
    <x v="1"/>
    <n v="1.0452986172553105E-3"/>
    <n v="1.4634180641574348E-2"/>
  </r>
  <r>
    <n v="1"/>
    <x v="1"/>
    <n v="103"/>
    <n v="3659"/>
    <x v="53"/>
    <x v="53"/>
    <n v="307"/>
    <x v="226"/>
    <n v="20"/>
    <x v="226"/>
    <n v="10.500135962027631"/>
    <n v="1"/>
    <n v="365879.59999999899"/>
    <n v="9703139.0999999903"/>
    <x v="4"/>
    <s v="TORA"/>
    <s v="90├ 100"/>
    <s v="Enterolobium"/>
    <s v="FOD"/>
    <n v="42.971834634811742"/>
    <n v="52.971834634811742"/>
    <x v="1"/>
    <s v="Inferior"/>
    <s v="Não"/>
    <x v="1"/>
    <n v="1.3122482468125069E-3"/>
    <n v="1.8371475455375097E-2"/>
  </r>
  <r>
    <n v="1"/>
    <x v="1"/>
    <n v="103"/>
    <n v="3660"/>
    <x v="64"/>
    <x v="64"/>
    <n v="150"/>
    <x v="37"/>
    <n v="18"/>
    <x v="37"/>
    <n v="2.2560213183276159"/>
    <n v="1"/>
    <n v="365889.9"/>
    <n v="9703130.9000000004"/>
    <x v="0"/>
    <s v="TORETE"/>
    <s v="40├ 50"/>
    <s v="Cedrelinga"/>
    <s v="FOD"/>
    <n v="38.515496228238675"/>
    <n v="50"/>
    <x v="0"/>
    <s v="Inferior"/>
    <s v="Não"/>
    <x v="1"/>
    <n v="3.1327213607870003E-4"/>
    <n v="3.94722891459162E-3"/>
  </r>
  <r>
    <n v="1"/>
    <x v="1"/>
    <n v="103"/>
    <n v="3661"/>
    <x v="17"/>
    <x v="17"/>
    <n v="303"/>
    <x v="223"/>
    <n v="24"/>
    <x v="223"/>
    <n v="12.273959183072009"/>
    <n v="1"/>
    <n v="365891.299999999"/>
    <n v="9703124.8000000007"/>
    <x v="1"/>
    <s v="TORA"/>
    <s v="90├ 100"/>
    <s v="Buchenavia"/>
    <s v="FOD"/>
    <n v="41.38028520389279"/>
    <n v="51.38028520389279"/>
    <x v="1"/>
    <s v="Inferior"/>
    <s v="Não"/>
    <x v="0"/>
    <n v="1.2782756240555279E-3"/>
    <n v="2.1475030484132868E-2"/>
  </r>
  <r>
    <n v="1"/>
    <x v="1"/>
    <n v="103"/>
    <n v="3662"/>
    <x v="1"/>
    <x v="1"/>
    <n v="200"/>
    <x v="14"/>
    <n v="20"/>
    <x v="14"/>
    <n v="4.4563384065730682"/>
    <n v="1"/>
    <n v="365881.4"/>
    <n v="9703092.6999999899"/>
    <x v="1"/>
    <s v="TORA"/>
    <s v="60├ 70"/>
    <s v="Pouteria"/>
    <s v="FOD"/>
    <n v="39.788735772973837"/>
    <n v="50"/>
    <x v="1"/>
    <s v="Inferior"/>
    <s v="Não"/>
    <x v="0"/>
    <n v="5.5692824191768894E-4"/>
    <n v="7.7969953868476443E-3"/>
  </r>
  <r>
    <n v="1"/>
    <x v="1"/>
    <n v="103"/>
    <n v="3663"/>
    <x v="1"/>
    <x v="1"/>
    <n v="186"/>
    <x v="24"/>
    <n v="18"/>
    <x v="24"/>
    <n v="3.4688583790605425"/>
    <n v="1"/>
    <n v="365797.4"/>
    <n v="9702992.3000000007"/>
    <x v="1"/>
    <s v="TORA"/>
    <s v="50├ 60"/>
    <s v="Pouteria"/>
    <s v="FOD"/>
    <n v="39.788735772973837"/>
    <n v="50"/>
    <x v="1"/>
    <s v="Inferior"/>
    <s v="Não"/>
    <x v="0"/>
    <n v="4.8168723643460915E-4"/>
    <n v="6.0692591790760756E-3"/>
  </r>
  <r>
    <n v="1"/>
    <x v="1"/>
    <n v="103"/>
    <n v="3664"/>
    <x v="1"/>
    <x v="1"/>
    <n v="177"/>
    <x v="54"/>
    <n v="18"/>
    <x v="54"/>
    <n v="3.1412840836393734"/>
    <n v="1"/>
    <n v="365786.4"/>
    <n v="9702975.4000000004"/>
    <x v="1"/>
    <s v="TORA"/>
    <s v="50├ 60"/>
    <s v="Pouteria"/>
    <s v="FOD"/>
    <n v="39.788735772973837"/>
    <n v="50"/>
    <x v="1"/>
    <s v="Inferior"/>
    <s v="Não"/>
    <x v="0"/>
    <n v="4.3620012227598201E-4"/>
    <n v="5.4961215406773732E-3"/>
  </r>
  <r>
    <n v="1"/>
    <x v="1"/>
    <n v="103"/>
    <n v="3665"/>
    <x v="1"/>
    <x v="1"/>
    <n v="180"/>
    <x v="22"/>
    <n v="15"/>
    <x v="22"/>
    <n v="2.7072255819931397"/>
    <n v="1"/>
    <n v="365785.9"/>
    <n v="9702970.0999999903"/>
    <x v="1"/>
    <s v="TORA"/>
    <s v="50├ 60"/>
    <s v="Pouteria"/>
    <s v="FOD"/>
    <n v="39.788735772973837"/>
    <n v="50"/>
    <x v="1"/>
    <s v="Inferior"/>
    <s v="Não"/>
    <x v="0"/>
    <n v="4.5111187595332813E-4"/>
    <n v="4.7366746975099454E-3"/>
  </r>
  <r>
    <n v="1"/>
    <x v="1"/>
    <n v="103"/>
    <n v="3666"/>
    <x v="39"/>
    <x v="39"/>
    <n v="390"/>
    <x v="130"/>
    <n v="24"/>
    <x v="130"/>
    <n v="20.334272149192916"/>
    <n v="1"/>
    <n v="365772.59999999899"/>
    <n v="9702962"/>
    <x v="3"/>
    <s v="TORA"/>
    <s v="120├ 130"/>
    <s v="Bertholletia"/>
    <s v="FOD"/>
    <n v="41.38028520389279"/>
    <n v="51.38028520389279"/>
    <x v="1"/>
    <s v="Inferior"/>
    <s v="Protegida"/>
    <x v="0"/>
    <n v="2.1177196398920123E-3"/>
    <n v="3.5577689950185808E-2"/>
  </r>
  <r>
    <n v="1"/>
    <x v="1"/>
    <n v="103"/>
    <n v="3667"/>
    <x v="1"/>
    <x v="1"/>
    <n v="222"/>
    <x v="6"/>
    <n v="20"/>
    <x v="6"/>
    <n v="5.4906545507386779"/>
    <n v="1"/>
    <n v="365770.299999999"/>
    <n v="9702955.3000000007"/>
    <x v="1"/>
    <s v="TORA"/>
    <s v="70├ 80"/>
    <s v="Pouteria"/>
    <s v="FOD"/>
    <n v="39.788735772973837"/>
    <n v="50"/>
    <x v="1"/>
    <s v="Inferior"/>
    <s v="Não"/>
    <x v="0"/>
    <n v="6.8619128686678451E-4"/>
    <n v="9.6066780161349827E-3"/>
  </r>
  <r>
    <n v="1"/>
    <x v="1"/>
    <n v="103"/>
    <n v="3668"/>
    <x v="35"/>
    <x v="35"/>
    <n v="218"/>
    <x v="206"/>
    <n v="17"/>
    <x v="206"/>
    <n v="4.500389311722043"/>
    <n v="1"/>
    <n v="365757.2"/>
    <n v="9702956"/>
    <x v="4"/>
    <s v="TORA"/>
    <s v="60├ 70"/>
    <s v="Erisma"/>
    <s v="FOD"/>
    <n v="41.38028520389279"/>
    <n v="51.38028520389279"/>
    <x v="1"/>
    <s v="Inferior"/>
    <s v="Não"/>
    <x v="1"/>
    <n v="6.6168644422240624E-4"/>
    <n v="7.8740686862466339E-3"/>
  </r>
  <r>
    <n v="1"/>
    <x v="1"/>
    <n v="103"/>
    <n v="3669"/>
    <x v="5"/>
    <x v="5"/>
    <n v="200"/>
    <x v="14"/>
    <n v="13"/>
    <x v="14"/>
    <n v="2.896619964272495"/>
    <n v="1"/>
    <n v="365764.2"/>
    <n v="9702932.8000000007"/>
    <x v="4"/>
    <s v="TORA"/>
    <s v="60├ 70"/>
    <s v="Tachigali"/>
    <s v="FOD"/>
    <n v="39.152116000606256"/>
    <n v="50"/>
    <x v="1"/>
    <s v="Inferior"/>
    <s v="Não"/>
    <x v="1"/>
    <n v="5.5692824191768894E-4"/>
    <n v="5.0680470014509696E-3"/>
  </r>
  <r>
    <n v="1"/>
    <x v="1"/>
    <n v="103"/>
    <n v="3670"/>
    <x v="44"/>
    <x v="44"/>
    <n v="215"/>
    <x v="18"/>
    <n v="20"/>
    <x v="18"/>
    <n v="5.1498560710960035"/>
    <n v="1"/>
    <n v="365763.299999999"/>
    <n v="9702931"/>
    <x v="4"/>
    <s v="TORA"/>
    <s v="60├ 70"/>
    <s v="Manilkara"/>
    <s v="FOD"/>
    <n v="41.38028520389279"/>
    <n v="51.38028520389279"/>
    <x v="1"/>
    <s v="Inferior"/>
    <s v="Não"/>
    <x v="1"/>
    <n v="6.436001995661295E-4"/>
    <n v="9.0104027939258112E-3"/>
  </r>
  <r>
    <n v="1"/>
    <x v="1"/>
    <n v="103"/>
    <n v="3671"/>
    <x v="47"/>
    <x v="47"/>
    <n v="170"/>
    <x v="12"/>
    <n v="16"/>
    <x v="12"/>
    <n v="2.5757635989992345"/>
    <n v="1"/>
    <n v="365765.09999999899"/>
    <n v="9702930.1999999899"/>
    <x v="1"/>
    <s v="TORA"/>
    <s v="50├ 60"/>
    <s v="Brosimum"/>
    <s v="FOD"/>
    <n v="41.38028520389279"/>
    <n v="51.38028520389279"/>
    <x v="1"/>
    <s v="Inferior"/>
    <s v="Não"/>
    <x v="0"/>
    <n v="4.0238065478553035E-4"/>
    <n v="4.5066633335979402E-3"/>
  </r>
  <r>
    <n v="1"/>
    <x v="1"/>
    <n v="103"/>
    <n v="3672"/>
    <x v="19"/>
    <x v="19"/>
    <n v="248"/>
    <x v="117"/>
    <n v="14"/>
    <x v="117"/>
    <n v="4.7964461537627274"/>
    <n v="2"/>
    <n v="365787.2"/>
    <n v="9702914.1999999899"/>
    <x v="4"/>
    <s v="TORA"/>
    <s v="70├ 80"/>
    <s v="Piptadenia"/>
    <s v="FOD"/>
    <n v="39.788735772973837"/>
    <n v="50"/>
    <x v="1"/>
    <s v="Inferior"/>
    <s v="Não"/>
    <x v="1"/>
    <n v="8.5633286477263882E-4"/>
    <n v="8.3920620747718611E-3"/>
  </r>
  <r>
    <n v="1"/>
    <x v="1"/>
    <n v="103"/>
    <n v="3673"/>
    <x v="72"/>
    <x v="72"/>
    <n v="275"/>
    <x v="180"/>
    <n v="16"/>
    <x v="180"/>
    <n v="6.7402118399417681"/>
    <n v="1"/>
    <n v="365773.09999999899"/>
    <n v="9702906.5"/>
    <x v="4"/>
    <s v="TORA"/>
    <s v="80├ 90"/>
    <s v="Goupia"/>
    <s v="FOD"/>
    <n v="40.107045659157627"/>
    <n v="50.107045659157627"/>
    <x v="1"/>
    <s v="Inferior"/>
    <s v="Não"/>
    <x v="1"/>
    <n v="1.0529424573756309E-3"/>
    <n v="1.1792955522607066E-2"/>
  </r>
  <r>
    <n v="1"/>
    <x v="1"/>
    <n v="103"/>
    <n v="3674"/>
    <x v="1"/>
    <x v="1"/>
    <n v="160"/>
    <x v="1"/>
    <n v="15"/>
    <x v="1"/>
    <n v="2.1390424351550736"/>
    <n v="1"/>
    <n v="365768.5"/>
    <n v="9702904.3000000007"/>
    <x v="1"/>
    <s v="TORA"/>
    <s v="50├ 60"/>
    <s v="Pouteria"/>
    <s v="FOD"/>
    <n v="39.788735772973837"/>
    <n v="50"/>
    <x v="1"/>
    <s v="Inferior"/>
    <s v="Não"/>
    <x v="0"/>
    <n v="3.5643407482732108E-4"/>
    <n v="3.7425577856868707E-3"/>
  </r>
  <r>
    <n v="1"/>
    <x v="1"/>
    <n v="103"/>
    <n v="3675"/>
    <x v="19"/>
    <x v="19"/>
    <n v="384"/>
    <x v="335"/>
    <n v="14"/>
    <x v="335"/>
    <n v="11.499492131393673"/>
    <n v="2"/>
    <n v="365720.7"/>
    <n v="9702790.9000000004"/>
    <x v="4"/>
    <s v="TORA"/>
    <s v="120├ 130"/>
    <s v="Piptadenia"/>
    <s v="FOD"/>
    <n v="39.788735772973837"/>
    <n v="50"/>
    <x v="1"/>
    <s v="Inferior"/>
    <s v="Não"/>
    <x v="1"/>
    <n v="2.0530602710053685E-3"/>
    <n v="2.0119990655852613E-2"/>
  </r>
  <r>
    <n v="1"/>
    <x v="1"/>
    <n v="103"/>
    <n v="3676"/>
    <x v="41"/>
    <x v="41"/>
    <n v="187"/>
    <x v="63"/>
    <n v="17"/>
    <x v="63"/>
    <n v="3.3114660769633897"/>
    <n v="1"/>
    <n v="365660.09999999899"/>
    <n v="9702670.3000000007"/>
    <x v="1"/>
    <s v="TORA"/>
    <s v="50├ 60"/>
    <s v="Qualea"/>
    <s v="FOD"/>
    <n v="40.107045659157627"/>
    <n v="50.107045659157627"/>
    <x v="1"/>
    <s v="Inferior"/>
    <s v="Não"/>
    <x v="0"/>
    <n v="4.8688059229049158E-4"/>
    <n v="5.7938790482568499E-3"/>
  </r>
  <r>
    <n v="1"/>
    <x v="1"/>
    <n v="103"/>
    <n v="3677"/>
    <x v="67"/>
    <x v="67"/>
    <n v="202"/>
    <x v="28"/>
    <n v="15"/>
    <x v="28"/>
    <n v="3.4094331064088901"/>
    <n v="1"/>
    <n v="365654.59999999899"/>
    <n v="9702656.3000000007"/>
    <x v="1"/>
    <s v="TORA"/>
    <s v="60├ 70"/>
    <s v="Lacunaria"/>
    <s v="FOD"/>
    <n v="44.563384065730695"/>
    <n v="54.563384065730695"/>
    <x v="1"/>
    <s v="Inferior"/>
    <s v="Não"/>
    <x v="0"/>
    <n v="5.681224995802345E-4"/>
    <n v="5.9652862455924615E-3"/>
  </r>
  <r>
    <n v="1"/>
    <x v="1"/>
    <n v="103"/>
    <n v="3678"/>
    <x v="39"/>
    <x v="39"/>
    <n v="472"/>
    <x v="260"/>
    <n v="24"/>
    <x v="260"/>
    <n v="29.784026867099243"/>
    <n v="1"/>
    <n v="365647.299999999"/>
    <n v="9702656.5"/>
    <x v="3"/>
    <s v="TORA"/>
    <s v="150├ 160"/>
    <s v="Bertholletia"/>
    <s v="FOD"/>
    <n v="41.38028520389279"/>
    <n v="51.38028520389279"/>
    <x v="1"/>
    <s v="Inferior"/>
    <s v="Protegida"/>
    <x v="0"/>
    <n v="3.101867536184761E-3"/>
    <n v="5.2111374607903986E-2"/>
  </r>
  <r>
    <n v="1"/>
    <x v="1"/>
    <n v="103"/>
    <n v="3679"/>
    <x v="32"/>
    <x v="32"/>
    <n v="186"/>
    <x v="24"/>
    <n v="16"/>
    <x v="24"/>
    <n v="3.0834296702760375"/>
    <n v="1"/>
    <n v="365640"/>
    <n v="9702657.6999999899"/>
    <x v="1"/>
    <s v="TORA"/>
    <s v="50├ 60"/>
    <s v="Cordia"/>
    <s v="FOD"/>
    <n v="42.335214862444161"/>
    <n v="52.335214862444161"/>
    <x v="1"/>
    <s v="Inferior"/>
    <s v="Não"/>
    <x v="0"/>
    <n v="4.8168723643460915E-4"/>
    <n v="5.394897048067622E-3"/>
  </r>
  <r>
    <n v="1"/>
    <x v="1"/>
    <n v="103"/>
    <n v="3680"/>
    <x v="5"/>
    <x v="5"/>
    <n v="219"/>
    <x v="238"/>
    <n v="18"/>
    <x v="238"/>
    <n v="4.8089350421471471"/>
    <n v="1"/>
    <n v="365623.5"/>
    <n v="9702632.4000000004"/>
    <x v="4"/>
    <s v="TORA"/>
    <s v="60├ 70"/>
    <s v="Tachigali"/>
    <s v="FOD"/>
    <n v="39.152116000606256"/>
    <n v="50"/>
    <x v="1"/>
    <s v="Inferior"/>
    <s v="Não"/>
    <x v="1"/>
    <n v="6.6777088526535715E-4"/>
    <n v="8.4139131543434983E-3"/>
  </r>
  <r>
    <n v="1"/>
    <x v="1"/>
    <n v="103"/>
    <n v="3681"/>
    <x v="19"/>
    <x v="19"/>
    <n v="233"/>
    <x v="81"/>
    <n v="16"/>
    <x v="81"/>
    <n v="4.8386031150889073"/>
    <n v="1"/>
    <n v="365627.9"/>
    <n v="9702619.3000000007"/>
    <x v="4"/>
    <s v="TORA"/>
    <s v="70├ 80"/>
    <s v="Piptadenia"/>
    <s v="FOD"/>
    <n v="39.788735772973837"/>
    <n v="50"/>
    <x v="1"/>
    <s v="Inferior"/>
    <s v="Não"/>
    <x v="1"/>
    <n v="7.5587693313673558E-4"/>
    <n v="8.4658216511314371E-3"/>
  </r>
  <r>
    <n v="1"/>
    <x v="1"/>
    <n v="103"/>
    <n v="3682"/>
    <x v="26"/>
    <x v="26"/>
    <n v="287"/>
    <x v="78"/>
    <n v="23"/>
    <x v="78"/>
    <n v="10.553093973566744"/>
    <n v="1"/>
    <n v="365615.4"/>
    <n v="9702653.9000000004"/>
    <x v="4"/>
    <s v="TORA"/>
    <s v="90├ 100"/>
    <s v="Couratari"/>
    <s v="FOD"/>
    <n v="38.833806114422465"/>
    <n v="50"/>
    <x v="1"/>
    <s v="Inferior"/>
    <s v="Não"/>
    <x v="1"/>
    <n v="1.1468405589629533E-3"/>
    <n v="1.8464132999303547E-2"/>
  </r>
  <r>
    <n v="1"/>
    <x v="1"/>
    <n v="103"/>
    <n v="3683"/>
    <x v="72"/>
    <x v="72"/>
    <n v="268"/>
    <x v="243"/>
    <n v="15"/>
    <x v="243"/>
    <n v="6.0013509321319525"/>
    <n v="1"/>
    <n v="365607.09999999899"/>
    <n v="9702633.5999999903"/>
    <x v="4"/>
    <s v="TORA"/>
    <s v="80├ 90"/>
    <s v="Goupia"/>
    <s v="FOD"/>
    <n v="40.107045659157627"/>
    <n v="50.107045659157627"/>
    <x v="1"/>
    <s v="Inferior"/>
    <s v="Não"/>
    <x v="1"/>
    <n v="1.0000203511874024E-3"/>
    <n v="1.0500213687467725E-2"/>
  </r>
  <r>
    <n v="1"/>
    <x v="1"/>
    <n v="104"/>
    <n v="3684"/>
    <x v="32"/>
    <x v="32"/>
    <n v="150"/>
    <x v="37"/>
    <n v="12"/>
    <x v="37"/>
    <n v="1.5040142122184108"/>
    <n v="2"/>
    <n v="365642.9"/>
    <n v="9702614.5"/>
    <x v="0"/>
    <s v="TORETE"/>
    <s v="40├ 50"/>
    <s v="Cordia"/>
    <s v="FOD"/>
    <n v="42.335214862444161"/>
    <n v="52.335214862444161"/>
    <x v="0"/>
    <s v="Inferior"/>
    <s v="Não"/>
    <x v="0"/>
    <n v="3.1327213607870003E-4"/>
    <n v="2.6314859430610804E-3"/>
  </r>
  <r>
    <n v="1"/>
    <x v="1"/>
    <n v="104"/>
    <n v="3685"/>
    <x v="5"/>
    <x v="5"/>
    <n v="200"/>
    <x v="14"/>
    <n v="13"/>
    <x v="14"/>
    <n v="2.896619964272495"/>
    <n v="2"/>
    <n v="365670.2"/>
    <n v="9702596"/>
    <x v="4"/>
    <s v="TORA"/>
    <s v="60├ 70"/>
    <s v="Tachigali"/>
    <s v="FOD"/>
    <n v="39.152116000606256"/>
    <n v="50"/>
    <x v="1"/>
    <s v="Inferior"/>
    <s v="Não"/>
    <x v="1"/>
    <n v="5.5692824191768894E-4"/>
    <n v="5.0680470014509696E-3"/>
  </r>
  <r>
    <n v="1"/>
    <x v="1"/>
    <n v="104"/>
    <n v="3686"/>
    <x v="5"/>
    <x v="5"/>
    <n v="165"/>
    <x v="7"/>
    <n v="11"/>
    <x v="7"/>
    <n v="1.6682024303855876"/>
    <n v="1"/>
    <n v="365675.7"/>
    <n v="9702595.6999999899"/>
    <x v="4"/>
    <s v="TORA"/>
    <s v="50├ 60"/>
    <s v="Tachigali"/>
    <s v="FOD"/>
    <n v="39.152116000606256"/>
    <n v="50"/>
    <x v="1"/>
    <s v="Inferior"/>
    <s v="Não"/>
    <x v="1"/>
    <n v="3.7905928465522713E-4"/>
    <n v="2.9187564918452488E-3"/>
  </r>
  <r>
    <n v="1"/>
    <x v="1"/>
    <n v="104"/>
    <n v="3687"/>
    <x v="5"/>
    <x v="5"/>
    <n v="172"/>
    <x v="58"/>
    <n v="14"/>
    <x v="58"/>
    <n v="2.3071355198510095"/>
    <n v="1"/>
    <n v="365682.59999999899"/>
    <n v="9702609"/>
    <x v="4"/>
    <s v="TORA"/>
    <s v="50├ 60"/>
    <s v="Tachigali"/>
    <s v="FOD"/>
    <n v="39.152116000606256"/>
    <n v="50"/>
    <x v="1"/>
    <s v="Inferior"/>
    <s v="Não"/>
    <x v="1"/>
    <n v="4.1190412772232278E-4"/>
    <n v="4.036660451678763E-3"/>
  </r>
  <r>
    <n v="1"/>
    <x v="1"/>
    <n v="104"/>
    <n v="3688"/>
    <x v="44"/>
    <x v="44"/>
    <n v="176"/>
    <x v="124"/>
    <n v="20"/>
    <x v="124"/>
    <n v="3.4509884620501849"/>
    <n v="1"/>
    <n v="365695.59999999899"/>
    <n v="9702633.8000000007"/>
    <x v="4"/>
    <s v="TORA"/>
    <s v="50├ 60"/>
    <s v="Manilkara"/>
    <s v="FOD"/>
    <n v="41.38028520389279"/>
    <n v="51.38028520389279"/>
    <x v="1"/>
    <s v="Inferior"/>
    <s v="Não"/>
    <x v="1"/>
    <n v="4.3128523054105841E-4"/>
    <n v="6.0379932275748168E-3"/>
  </r>
  <r>
    <n v="1"/>
    <x v="1"/>
    <n v="104"/>
    <n v="3689"/>
    <x v="26"/>
    <x v="26"/>
    <n v="197"/>
    <x v="202"/>
    <n v="18"/>
    <x v="202"/>
    <n v="3.8912858374656198"/>
    <n v="1"/>
    <n v="365671.799999999"/>
    <n v="9702635.9000000004"/>
    <x v="4"/>
    <s v="TORA"/>
    <s v="60├ 70"/>
    <s v="Couratari"/>
    <s v="FOD"/>
    <n v="38.833806114422465"/>
    <n v="50"/>
    <x v="1"/>
    <s v="Inferior"/>
    <s v="Não"/>
    <x v="1"/>
    <n v="5.403457035145897E-4"/>
    <n v="6.8083558642838306E-3"/>
  </r>
  <r>
    <n v="1"/>
    <x v="1"/>
    <n v="104"/>
    <n v="3690"/>
    <x v="26"/>
    <x v="26"/>
    <n v="250"/>
    <x v="46"/>
    <n v="21"/>
    <x v="46"/>
    <n v="7.3111801982839424"/>
    <n v="1"/>
    <n v="365724.9"/>
    <n v="9702706"/>
    <x v="4"/>
    <s v="TORA"/>
    <s v="70├ 80"/>
    <s v="Couratari"/>
    <s v="FOD"/>
    <n v="38.833806114422465"/>
    <n v="50"/>
    <x v="1"/>
    <s v="Inferior"/>
    <s v="Não"/>
    <x v="1"/>
    <n v="8.7020037799638919E-4"/>
    <n v="1.279194555654692E-2"/>
  </r>
  <r>
    <n v="1"/>
    <x v="1"/>
    <n v="104"/>
    <n v="3691"/>
    <x v="19"/>
    <x v="19"/>
    <n v="280"/>
    <x v="70"/>
    <n v="17"/>
    <x v="70"/>
    <n v="7.4242597853507331"/>
    <n v="1"/>
    <n v="365728.5"/>
    <n v="9702704.3000000007"/>
    <x v="4"/>
    <s v="TORA"/>
    <s v="80├ 90"/>
    <s v="Piptadenia"/>
    <s v="FOD"/>
    <n v="39.788735772973837"/>
    <n v="50"/>
    <x v="1"/>
    <s v="Inferior"/>
    <s v="Não"/>
    <x v="1"/>
    <n v="1.0915793541586703E-3"/>
    <n v="1.2989794314488178E-2"/>
  </r>
  <r>
    <n v="1"/>
    <x v="1"/>
    <n v="104"/>
    <n v="3692"/>
    <x v="26"/>
    <x v="26"/>
    <n v="316"/>
    <x v="249"/>
    <n v="25"/>
    <x v="249"/>
    <n v="13.906003997711268"/>
    <n v="1"/>
    <n v="365728.2"/>
    <n v="9702712.1999999899"/>
    <x v="4"/>
    <s v="TORA"/>
    <s v="100├ 110"/>
    <s v="Couratari"/>
    <s v="FOD"/>
    <n v="38.833806114422465"/>
    <n v="50"/>
    <x v="1"/>
    <s v="Inferior"/>
    <s v="Não"/>
    <x v="1"/>
    <n v="1.3903156631233193E-3"/>
    <n v="2.433052410465809E-2"/>
  </r>
  <r>
    <n v="1"/>
    <x v="1"/>
    <n v="104"/>
    <n v="3693"/>
    <x v="26"/>
    <x v="26"/>
    <n v="276"/>
    <x v="232"/>
    <n v="23"/>
    <x v="232"/>
    <n v="9.7596484906994139"/>
    <n v="1"/>
    <n v="365737.799999999"/>
    <n v="9702712.1999999899"/>
    <x v="4"/>
    <s v="TORA"/>
    <s v="80├ 90"/>
    <s v="Couratari"/>
    <s v="FOD"/>
    <n v="38.833806114422465"/>
    <n v="50"/>
    <x v="1"/>
    <s v="Inferior"/>
    <s v="Não"/>
    <x v="1"/>
    <n v="1.0606141439080468E-3"/>
    <n v="1.7075887716919553E-2"/>
  </r>
  <r>
    <n v="1"/>
    <x v="1"/>
    <n v="104"/>
    <n v="3694"/>
    <x v="63"/>
    <x v="63"/>
    <n v="170"/>
    <x v="12"/>
    <n v="15"/>
    <x v="12"/>
    <n v="2.4147783740617825"/>
    <n v="1"/>
    <n v="365733.2"/>
    <n v="9702722"/>
    <x v="1"/>
    <s v="TORA"/>
    <s v="50├ 60"/>
    <s v="Ocotea"/>
    <s v="FOD"/>
    <n v="39.470425886790046"/>
    <n v="50"/>
    <x v="1"/>
    <s v="Inferior"/>
    <s v="Não"/>
    <x v="1"/>
    <n v="4.0238065478553035E-4"/>
    <n v="4.2249968752480693E-3"/>
  </r>
  <r>
    <n v="1"/>
    <x v="1"/>
    <n v="104"/>
    <n v="3695"/>
    <x v="5"/>
    <x v="5"/>
    <n v="293"/>
    <x v="266"/>
    <n v="17"/>
    <x v="266"/>
    <n v="8.1296591621501939"/>
    <n v="1"/>
    <n v="365757.2"/>
    <n v="9702806.8000000007"/>
    <x v="4"/>
    <s v="TORA"/>
    <s v="90├ 100"/>
    <s v="Tachigali"/>
    <s v="FOD"/>
    <n v="39.152116000606256"/>
    <n v="50"/>
    <x v="1"/>
    <s v="Inferior"/>
    <s v="Não"/>
    <x v="1"/>
    <n v="1.1952933160097922E-3"/>
    <n v="1.4223990460516528E-2"/>
  </r>
  <r>
    <n v="1"/>
    <x v="1"/>
    <n v="104"/>
    <n v="3696"/>
    <x v="82"/>
    <x v="82"/>
    <n v="342"/>
    <x v="51"/>
    <n v="15"/>
    <x v="51"/>
    <n v="9.7730843509952336"/>
    <n v="2"/>
    <n v="365744.09999999899"/>
    <n v="9702818.5"/>
    <x v="4"/>
    <s v="TORA"/>
    <s v="100├ 110"/>
    <s v="Caryocar"/>
    <s v="FOD"/>
    <n v="41.38028520389279"/>
    <n v="51.38028520389279"/>
    <x v="1"/>
    <s v="Inferior"/>
    <s v="Não"/>
    <x v="1"/>
    <n v="1.6285138721915146E-3"/>
    <n v="1.7099395658010899E-2"/>
  </r>
  <r>
    <n v="1"/>
    <x v="1"/>
    <n v="104"/>
    <n v="3697"/>
    <x v="23"/>
    <x v="23"/>
    <n v="250"/>
    <x v="46"/>
    <n v="16"/>
    <x v="46"/>
    <n v="5.5704230082163368"/>
    <n v="2"/>
    <n v="365784.2"/>
    <n v="9702832.8000000007"/>
    <x v="4"/>
    <s v="TORA"/>
    <s v="70├ 80"/>
    <s v="Parkia"/>
    <s v="FOD"/>
    <n v="40.107045659157627"/>
    <n v="50.107045659157627"/>
    <x v="1"/>
    <s v="Inferior"/>
    <s v="Não"/>
    <x v="1"/>
    <n v="8.7020037799638919E-4"/>
    <n v="9.7462442335595582E-3"/>
  </r>
  <r>
    <n v="1"/>
    <x v="1"/>
    <n v="104"/>
    <n v="3698"/>
    <x v="5"/>
    <x v="5"/>
    <n v="210"/>
    <x v="87"/>
    <n v="12"/>
    <x v="87"/>
    <n v="2.9478678559480849"/>
    <n v="1"/>
    <n v="365805.7"/>
    <n v="9702850.1999999899"/>
    <x v="4"/>
    <s v="TORA"/>
    <s v="60├ 70"/>
    <s v="Tachigali"/>
    <s v="FOD"/>
    <n v="39.152116000606256"/>
    <n v="50"/>
    <x v="1"/>
    <s v="Inferior"/>
    <s v="Não"/>
    <x v="1"/>
    <n v="6.1401338671425204E-4"/>
    <n v="5.1577124483997167E-3"/>
  </r>
  <r>
    <n v="1"/>
    <x v="1"/>
    <n v="104"/>
    <n v="3699"/>
    <x v="24"/>
    <x v="24"/>
    <n v="170"/>
    <x v="12"/>
    <n v="15"/>
    <x v="12"/>
    <n v="2.4147783740617825"/>
    <n v="1"/>
    <n v="365799"/>
    <n v="9702858.9000000004"/>
    <x v="1"/>
    <s v="TORA"/>
    <s v="50├ 60"/>
    <s v="Virola"/>
    <s v="FOD"/>
    <n v="38.197186342054884"/>
    <n v="50"/>
    <x v="1"/>
    <s v="Inferior"/>
    <s v="Não"/>
    <x v="0"/>
    <n v="4.0238065478553035E-4"/>
    <n v="4.2249968752480693E-3"/>
  </r>
  <r>
    <n v="1"/>
    <x v="1"/>
    <n v="104"/>
    <n v="3700"/>
    <x v="5"/>
    <x v="5"/>
    <n v="268"/>
    <x v="243"/>
    <n v="18"/>
    <x v="243"/>
    <n v="7.201621118558343"/>
    <n v="1"/>
    <n v="365819.5"/>
    <n v="9702926.5999999903"/>
    <x v="4"/>
    <s v="TORA"/>
    <s v="80├ 90"/>
    <s v="Tachigali"/>
    <s v="FOD"/>
    <n v="39.152116000606256"/>
    <n v="50"/>
    <x v="1"/>
    <s v="Inferior"/>
    <s v="Não"/>
    <x v="1"/>
    <n v="1.0000203511874024E-3"/>
    <n v="1.260025642496127E-2"/>
  </r>
  <r>
    <n v="1"/>
    <x v="1"/>
    <n v="104"/>
    <n v="3701"/>
    <x v="50"/>
    <x v="50"/>
    <n v="223"/>
    <x v="248"/>
    <n v="20"/>
    <x v="248"/>
    <n v="5.5402313155118037"/>
    <n v="1"/>
    <n v="365828.799999999"/>
    <n v="9702944.3000000007"/>
    <x v="1"/>
    <s v="TORA"/>
    <s v="70├ 80"/>
    <s v="Simarouba"/>
    <s v="FOD"/>
    <n v="42.335214862444161"/>
    <n v="52.335214862444161"/>
    <x v="1"/>
    <s v="Inferior"/>
    <s v="Não"/>
    <x v="0"/>
    <n v="6.9238711355811889E-4"/>
    <n v="9.6934195898136632E-3"/>
  </r>
  <r>
    <n v="1"/>
    <x v="1"/>
    <n v="104"/>
    <n v="3702"/>
    <x v="17"/>
    <x v="17"/>
    <n v="210"/>
    <x v="87"/>
    <n v="23"/>
    <x v="87"/>
    <n v="5.6500800572338283"/>
    <n v="1"/>
    <n v="365837.9"/>
    <n v="9702951"/>
    <x v="1"/>
    <s v="TORA"/>
    <s v="60├ 70"/>
    <s v="Buchenavia"/>
    <s v="FOD"/>
    <n v="41.38028520389279"/>
    <n v="51.38028520389279"/>
    <x v="1"/>
    <s v="Inferior"/>
    <s v="Não"/>
    <x v="0"/>
    <n v="6.1401338671425204E-4"/>
    <n v="9.885615526099456E-3"/>
  </r>
  <r>
    <n v="1"/>
    <x v="1"/>
    <n v="104"/>
    <n v="3703"/>
    <x v="1"/>
    <x v="1"/>
    <n v="192"/>
    <x v="55"/>
    <n v="16"/>
    <x v="55"/>
    <n v="3.2855691803981921"/>
    <n v="1"/>
    <n v="365849.7"/>
    <n v="9702945.5"/>
    <x v="1"/>
    <s v="TORA"/>
    <s v="60├ 70"/>
    <s v="Pouteria"/>
    <s v="FOD"/>
    <n v="39.788735772973837"/>
    <n v="50"/>
    <x v="1"/>
    <s v="Inferior"/>
    <s v="Não"/>
    <x v="0"/>
    <n v="5.1326506775134213E-4"/>
    <n v="5.7485687588150315E-3"/>
  </r>
  <r>
    <n v="1"/>
    <x v="1"/>
    <n v="104"/>
    <n v="3704"/>
    <x v="19"/>
    <x v="19"/>
    <n v="311"/>
    <x v="33"/>
    <n v="15"/>
    <x v="33"/>
    <n v="8.0816532566653851"/>
    <n v="2"/>
    <n v="365856.2"/>
    <n v="9702964.5"/>
    <x v="4"/>
    <s v="TORA"/>
    <s v="90├ 100"/>
    <s v="Piptadenia"/>
    <s v="FOD"/>
    <n v="39.788735772973837"/>
    <n v="50"/>
    <x v="1"/>
    <s v="Inferior"/>
    <s v="Não"/>
    <x v="1"/>
    <n v="1.3466664121630201E-3"/>
    <n v="1.413999732771171E-2"/>
  </r>
  <r>
    <n v="1"/>
    <x v="1"/>
    <n v="104"/>
    <n v="3705"/>
    <x v="50"/>
    <x v="50"/>
    <n v="350"/>
    <x v="79"/>
    <n v="22"/>
    <x v="79"/>
    <n v="15.012290007143028"/>
    <n v="1"/>
    <n v="365864.9"/>
    <n v="9702966"/>
    <x v="1"/>
    <s v="TORA"/>
    <s v="110├ 120"/>
    <s v="Simarouba"/>
    <s v="FOD"/>
    <n v="42.335214862444161"/>
    <n v="52.335214862444161"/>
    <x v="1"/>
    <s v="Inferior"/>
    <s v="Não"/>
    <x v="0"/>
    <n v="1.7055927408729228E-3"/>
    <n v="2.6266128209443008E-2"/>
  </r>
  <r>
    <n v="1"/>
    <x v="1"/>
    <n v="104"/>
    <n v="3706"/>
    <x v="1"/>
    <x v="1"/>
    <n v="177"/>
    <x v="54"/>
    <n v="15"/>
    <x v="54"/>
    <n v="2.6177367363661448"/>
    <n v="1"/>
    <n v="365997.5"/>
    <n v="9703229.3000000007"/>
    <x v="1"/>
    <s v="TORA"/>
    <s v="50├ 60"/>
    <s v="Pouteria"/>
    <s v="FOD"/>
    <n v="39.788735772973837"/>
    <n v="50"/>
    <x v="1"/>
    <s v="Inferior"/>
    <s v="Não"/>
    <x v="0"/>
    <n v="4.3620012227598201E-4"/>
    <n v="4.580101283897812E-3"/>
  </r>
  <r>
    <n v="1"/>
    <x v="1"/>
    <n v="104"/>
    <n v="3707"/>
    <x v="84"/>
    <x v="84"/>
    <n v="217"/>
    <x v="211"/>
    <n v="16"/>
    <x v="211"/>
    <n v="4.1968903845423853"/>
    <n v="1"/>
    <n v="365989.5"/>
    <n v="9703241.9000000004"/>
    <x v="1"/>
    <s v="TORA"/>
    <s v="60├ 70"/>
    <s v="Didymopanax"/>
    <s v="FOD"/>
    <n v="46.791553269017228"/>
    <n v="56.791553269017228"/>
    <x v="1"/>
    <s v="Inferior"/>
    <s v="Não"/>
    <x v="0"/>
    <n v="6.5562984959155154E-4"/>
    <n v="7.3430543154253758E-3"/>
  </r>
  <r>
    <n v="1"/>
    <x v="1"/>
    <n v="104"/>
    <n v="3708"/>
    <x v="1"/>
    <x v="1"/>
    <n v="204"/>
    <x v="138"/>
    <n v="17"/>
    <x v="138"/>
    <n v="3.9409183064688276"/>
    <n v="1"/>
    <n v="366003.4"/>
    <n v="9703272.9000000004"/>
    <x v="1"/>
    <s v="TORA"/>
    <s v="60├ 70"/>
    <s v="Pouteria"/>
    <s v="FOD"/>
    <n v="39.788735772973837"/>
    <n v="50"/>
    <x v="1"/>
    <s v="Inferior"/>
    <s v="Não"/>
    <x v="0"/>
    <n v="5.7942814289116363E-4"/>
    <n v="6.8951949004048465E-3"/>
  </r>
  <r>
    <n v="1"/>
    <x v="1"/>
    <n v="104"/>
    <n v="3709"/>
    <x v="1"/>
    <x v="1"/>
    <n v="258"/>
    <x v="239"/>
    <n v="20"/>
    <x v="239"/>
    <n v="7.4157927423782439"/>
    <n v="1"/>
    <n v="366024.7"/>
    <n v="9703265.4000000004"/>
    <x v="1"/>
    <s v="TORA"/>
    <s v="80├ 90"/>
    <s v="Pouteria"/>
    <s v="FOD"/>
    <n v="39.788735772973837"/>
    <n v="50"/>
    <x v="1"/>
    <s v="Inferior"/>
    <s v="Não"/>
    <x v="0"/>
    <n v="9.267842873752262E-4"/>
    <n v="1.2974980023253166E-2"/>
  </r>
  <r>
    <n v="1"/>
    <x v="1"/>
    <n v="104"/>
    <n v="3710"/>
    <x v="28"/>
    <x v="28"/>
    <n v="150"/>
    <x v="37"/>
    <n v="14"/>
    <x v="37"/>
    <n v="1.7546832475881458"/>
    <n v="1"/>
    <n v="366029.7"/>
    <n v="9703271.5999999903"/>
    <x v="0"/>
    <s v="TORETE"/>
    <s v="40├ 50"/>
    <s v="Protium"/>
    <s v="FOD"/>
    <n v="39.788735772973837"/>
    <n v="50"/>
    <x v="0"/>
    <s v="Inferior"/>
    <s v="Não"/>
    <x v="0"/>
    <n v="3.1327213607870003E-4"/>
    <n v="3.07006693357126E-3"/>
  </r>
  <r>
    <n v="1"/>
    <x v="1"/>
    <n v="104"/>
    <n v="3711"/>
    <x v="89"/>
    <x v="89"/>
    <n v="243"/>
    <x v="105"/>
    <n v="16"/>
    <x v="105"/>
    <n v="5.262846531394664"/>
    <n v="1"/>
    <n v="366022.9"/>
    <n v="9703278.0999999903"/>
    <x v="1"/>
    <s v="TORA"/>
    <s v="70├ 80"/>
    <s v="Sacoglottis"/>
    <s v="FOD"/>
    <n v="47.7464829275686"/>
    <n v="57.7464829275686"/>
    <x v="1"/>
    <s v="Inferior"/>
    <s v="Não"/>
    <x v="0"/>
    <n v="8.2215139392494054E-4"/>
    <n v="9.2080956119593334E-3"/>
  </r>
  <r>
    <n v="1"/>
    <x v="1"/>
    <n v="104"/>
    <n v="3712"/>
    <x v="5"/>
    <x v="5"/>
    <n v="248"/>
    <x v="117"/>
    <n v="18"/>
    <x v="117"/>
    <n v="6.1668593405520777"/>
    <n v="1"/>
    <n v="366009"/>
    <n v="9703290.1999999899"/>
    <x v="4"/>
    <s v="TORA"/>
    <s v="70├ 80"/>
    <s v="Tachigali"/>
    <s v="FOD"/>
    <n v="39.152116000606256"/>
    <n v="50"/>
    <x v="1"/>
    <s v="Inferior"/>
    <s v="Não"/>
    <x v="1"/>
    <n v="8.5633286477263882E-4"/>
    <n v="1.0789794096135249E-2"/>
  </r>
  <r>
    <n v="1"/>
    <x v="1"/>
    <n v="104"/>
    <n v="3713"/>
    <x v="19"/>
    <x v="19"/>
    <n v="257"/>
    <x v="164"/>
    <n v="15"/>
    <x v="164"/>
    <n v="5.5188130390452121"/>
    <n v="1"/>
    <n v="366014.5"/>
    <n v="9703300.8000000007"/>
    <x v="4"/>
    <s v="TORA"/>
    <s v="80├ 90"/>
    <s v="Piptadenia"/>
    <s v="FOD"/>
    <n v="39.788735772973837"/>
    <n v="50"/>
    <x v="1"/>
    <s v="Inferior"/>
    <s v="Não"/>
    <x v="1"/>
    <n v="9.1961383626053598E-4"/>
    <n v="9.6559452807356283E-3"/>
  </r>
  <r>
    <n v="1"/>
    <x v="1"/>
    <n v="104"/>
    <n v="3714"/>
    <x v="26"/>
    <x v="26"/>
    <n v="368"/>
    <x v="244"/>
    <n v="24"/>
    <x v="244"/>
    <n v="18.10485517115254"/>
    <n v="1"/>
    <n v="366068.09999999899"/>
    <n v="9703354"/>
    <x v="4"/>
    <s v="TORA"/>
    <s v="110├ 120"/>
    <s v="Couratari"/>
    <s v="FOD"/>
    <n v="38.833806114422465"/>
    <n v="50"/>
    <x v="1"/>
    <s v="Inferior"/>
    <s v="Não"/>
    <x v="1"/>
    <n v="1.8855362558365279E-3"/>
    <n v="3.1677009098053668E-2"/>
  </r>
  <r>
    <n v="1"/>
    <x v="1"/>
    <n v="104"/>
    <n v="3715"/>
    <x v="20"/>
    <x v="20"/>
    <n v="187"/>
    <x v="63"/>
    <n v="16"/>
    <x v="63"/>
    <n v="3.1166739547890727"/>
    <n v="1"/>
    <n v="366088.799999999"/>
    <n v="9703383.5"/>
    <x v="1"/>
    <s v="TORA"/>
    <s v="50├ 60"/>
    <s v="Hymenaea"/>
    <s v="FOD"/>
    <n v="47.7464829275686"/>
    <n v="57.7464829275686"/>
    <x v="1"/>
    <s v="Inferior"/>
    <s v="Não"/>
    <x v="0"/>
    <n v="4.8688059229049158E-4"/>
    <n v="5.4530626336535054E-3"/>
  </r>
  <r>
    <n v="1"/>
    <x v="1"/>
    <n v="104"/>
    <n v="3716"/>
    <x v="26"/>
    <x v="26"/>
    <n v="212"/>
    <x v="49"/>
    <n v="20"/>
    <x v="49"/>
    <n v="5.0071418336254991"/>
    <n v="1"/>
    <n v="366093.59999999899"/>
    <n v="9703404.9000000004"/>
    <x v="4"/>
    <s v="TORA"/>
    <s v="60├ 70"/>
    <s v="Couratari"/>
    <s v="FOD"/>
    <n v="38.833806114422465"/>
    <n v="50"/>
    <x v="1"/>
    <s v="Inferior"/>
    <s v="Não"/>
    <x v="1"/>
    <n v="6.2576457261871526E-4"/>
    <n v="8.7607040166620131E-3"/>
  </r>
  <r>
    <n v="1"/>
    <x v="1"/>
    <n v="104"/>
    <n v="3717"/>
    <x v="45"/>
    <x v="45"/>
    <n v="396"/>
    <x v="204"/>
    <n v="20"/>
    <x v="204"/>
    <n v="17.470629089129059"/>
    <n v="1"/>
    <n v="366094.09999999899"/>
    <n v="9703410.1999999899"/>
    <x v="1"/>
    <s v="TORA"/>
    <s v="120├ 130"/>
    <s v="Mezilaurus"/>
    <s v="FOD"/>
    <n v="41.38028520389279"/>
    <n v="51.38028520389279"/>
    <x v="1"/>
    <s v="Inferior"/>
    <s v="Não"/>
    <x v="0"/>
    <n v="2.1833814796141078E-3"/>
    <n v="3.0567340714597508E-2"/>
  </r>
  <r>
    <n v="1"/>
    <x v="1"/>
    <n v="104"/>
    <n v="3718"/>
    <x v="1"/>
    <x v="1"/>
    <n v="207"/>
    <x v="132"/>
    <n v="18"/>
    <x v="132"/>
    <n v="4.296366998623113"/>
    <n v="1"/>
    <n v="366091.4"/>
    <n v="9703411.5"/>
    <x v="1"/>
    <s v="TORA"/>
    <s v="60├ 70"/>
    <s v="Pouteria"/>
    <s v="FOD"/>
    <n v="39.788735772973837"/>
    <n v="50"/>
    <x v="1"/>
    <s v="Inferior"/>
    <s v="Não"/>
    <x v="0"/>
    <n v="5.9659545594827642E-4"/>
    <n v="7.5171027449482831E-3"/>
  </r>
  <r>
    <n v="1"/>
    <x v="1"/>
    <n v="104"/>
    <n v="3719"/>
    <x v="1"/>
    <x v="1"/>
    <n v="210"/>
    <x v="87"/>
    <n v="17"/>
    <x v="87"/>
    <n v="4.1761461292597861"/>
    <n v="1"/>
    <n v="366090.5"/>
    <n v="9703414.0999999903"/>
    <x v="1"/>
    <s v="TORA"/>
    <s v="60├ 70"/>
    <s v="Pouteria"/>
    <s v="FOD"/>
    <n v="39.788735772973837"/>
    <n v="50"/>
    <x v="1"/>
    <s v="Inferior"/>
    <s v="Não"/>
    <x v="0"/>
    <n v="6.1401338671425204E-4"/>
    <n v="7.3067593018995977E-3"/>
  </r>
  <r>
    <n v="1"/>
    <x v="1"/>
    <n v="104"/>
    <n v="3720"/>
    <x v="27"/>
    <x v="27"/>
    <n v="153"/>
    <x v="73"/>
    <n v="13"/>
    <x v="73"/>
    <n v="1.6951744185913709"/>
    <n v="1"/>
    <n v="366072"/>
    <n v="9703428.4000000004"/>
    <x v="0"/>
    <s v="TORETE"/>
    <s v="40├ 50"/>
    <s v="Parahancornia"/>
    <s v="FOD"/>
    <n v="39.788735772973837"/>
    <n v="50"/>
    <x v="0"/>
    <s v="Inferior"/>
    <s v="Não"/>
    <x v="0"/>
    <n v="3.2592833037627952E-4"/>
    <n v="2.9659478064241436E-3"/>
  </r>
  <r>
    <n v="1"/>
    <x v="1"/>
    <n v="104"/>
    <n v="3721"/>
    <x v="5"/>
    <x v="5"/>
    <n v="250"/>
    <x v="46"/>
    <n v="13"/>
    <x v="46"/>
    <n v="4.5259686941757744"/>
    <n v="1"/>
    <n v="366075.2"/>
    <n v="9703432.4000000004"/>
    <x v="4"/>
    <s v="TORA"/>
    <s v="70├ 80"/>
    <s v="Tachigali"/>
    <s v="FOD"/>
    <n v="39.152116000606256"/>
    <n v="50"/>
    <x v="1"/>
    <s v="Inferior"/>
    <s v="Não"/>
    <x v="1"/>
    <n v="8.7020037799638919E-4"/>
    <n v="7.9188234397671413E-3"/>
  </r>
  <r>
    <n v="1"/>
    <x v="1"/>
    <n v="104"/>
    <n v="3722"/>
    <x v="15"/>
    <x v="15"/>
    <n v="150"/>
    <x v="37"/>
    <n v="15"/>
    <x v="37"/>
    <n v="1.8800177652730132"/>
    <n v="1"/>
    <n v="366073.9"/>
    <n v="9703436.3000000007"/>
    <x v="0"/>
    <s v="TORETE"/>
    <s v="40├ 50"/>
    <s v="Lecythis"/>
    <s v="FOD"/>
    <n v="38.833806114422465"/>
    <n v="50"/>
    <x v="0"/>
    <s v="Inferior"/>
    <s v="Não"/>
    <x v="1"/>
    <n v="3.1327213607870003E-4"/>
    <n v="3.28935742882635E-3"/>
  </r>
  <r>
    <n v="1"/>
    <x v="1"/>
    <n v="104"/>
    <n v="3723"/>
    <x v="1"/>
    <x v="1"/>
    <n v="193"/>
    <x v="60"/>
    <n v="17"/>
    <x v="60"/>
    <n v="3.5273756727618553"/>
    <n v="1"/>
    <n v="366091.09999999899"/>
    <n v="9703437"/>
    <x v="1"/>
    <s v="TORA"/>
    <s v="60├ 70"/>
    <s v="Pouteria"/>
    <s v="FOD"/>
    <n v="39.788735772973837"/>
    <n v="50"/>
    <x v="1"/>
    <s v="Inferior"/>
    <s v="Não"/>
    <x v="0"/>
    <n v="5.1862550207979992E-4"/>
    <n v="6.1716434747496191E-3"/>
  </r>
  <r>
    <n v="1"/>
    <x v="1"/>
    <n v="104"/>
    <n v="3724"/>
    <x v="31"/>
    <x v="31"/>
    <n v="218"/>
    <x v="206"/>
    <n v="20"/>
    <x v="206"/>
    <n v="5.2945756608494632"/>
    <n v="1"/>
    <n v="366087.59999999899"/>
    <n v="9703452"/>
    <x v="1"/>
    <s v="TORA"/>
    <s v="60├ 70"/>
    <s v="Sterculia"/>
    <s v="FOD"/>
    <n v="38.833806114422465"/>
    <n v="50"/>
    <x v="1"/>
    <s v="Inferior"/>
    <s v="Não"/>
    <x v="0"/>
    <n v="6.6168644422240624E-4"/>
    <n v="9.2636102191136875E-3"/>
  </r>
  <r>
    <n v="1"/>
    <x v="1"/>
    <n v="104"/>
    <n v="3725"/>
    <x v="26"/>
    <x v="26"/>
    <n v="170"/>
    <x v="12"/>
    <n v="17"/>
    <x v="12"/>
    <n v="2.7367488239366864"/>
    <n v="1"/>
    <n v="366077.7"/>
    <n v="9703458.8000000007"/>
    <x v="4"/>
    <s v="TORA"/>
    <s v="50├ 60"/>
    <s v="Couratari"/>
    <s v="FOD"/>
    <n v="38.833806114422465"/>
    <n v="50"/>
    <x v="1"/>
    <s v="Inferior"/>
    <s v="Não"/>
    <x v="1"/>
    <n v="4.0238065478553035E-4"/>
    <n v="4.7883297919478112E-3"/>
  </r>
  <r>
    <n v="1"/>
    <x v="1"/>
    <n v="104"/>
    <n v="3726"/>
    <x v="19"/>
    <x v="19"/>
    <n v="355"/>
    <x v="114"/>
    <n v="16"/>
    <x v="114"/>
    <n v="11.232200953767423"/>
    <n v="1"/>
    <n v="366104"/>
    <n v="9703455.3000000007"/>
    <x v="4"/>
    <s v="TORA"/>
    <s v="110├ 120"/>
    <s v="Piptadenia"/>
    <s v="FOD"/>
    <n v="39.788735772973837"/>
    <n v="50"/>
    <x v="1"/>
    <s v="Inferior"/>
    <s v="Não"/>
    <x v="1"/>
    <n v="1.7546720421919193E-3"/>
    <n v="1.9652326872549496E-2"/>
  </r>
  <r>
    <n v="1"/>
    <x v="1"/>
    <n v="104"/>
    <n v="3727"/>
    <x v="19"/>
    <x v="19"/>
    <n v="410"/>
    <x v="119"/>
    <n v="17"/>
    <x v="119"/>
    <n v="15.918597830579827"/>
    <n v="1"/>
    <n v="366116.7"/>
    <n v="9703449.3000000007"/>
    <x v="4"/>
    <s v="TORA"/>
    <s v="130├ 140"/>
    <s v="Piptadenia"/>
    <s v="FOD"/>
    <n v="39.788735772973837"/>
    <n v="50"/>
    <x v="1"/>
    <s v="Inferior"/>
    <s v="Não"/>
    <x v="1"/>
    <n v="2.3404909366590886E-3"/>
    <n v="2.7851842146243151E-2"/>
  </r>
  <r>
    <n v="1"/>
    <x v="1"/>
    <n v="104"/>
    <n v="3728"/>
    <x v="27"/>
    <x v="27"/>
    <n v="175"/>
    <x v="13"/>
    <n v="16"/>
    <x v="13"/>
    <n v="2.7295072740260053"/>
    <n v="1"/>
    <n v="366117.59999999899"/>
    <n v="9703448.9000000004"/>
    <x v="1"/>
    <s v="TORA"/>
    <s v="50├ 60"/>
    <s v="Parahancornia"/>
    <s v="FOD"/>
    <n v="39.788735772973837"/>
    <n v="50"/>
    <x v="1"/>
    <s v="Inferior"/>
    <s v="Não"/>
    <x v="0"/>
    <n v="4.2639818521823071E-4"/>
    <n v="4.7756596744441835E-3"/>
  </r>
  <r>
    <n v="1"/>
    <x v="1"/>
    <n v="104"/>
    <n v="3729"/>
    <x v="1"/>
    <x v="1"/>
    <n v="200"/>
    <x v="14"/>
    <n v="16"/>
    <x v="14"/>
    <n v="3.565070725258455"/>
    <n v="1"/>
    <n v="366120"/>
    <n v="9703464.3000000007"/>
    <x v="1"/>
    <s v="TORA"/>
    <s v="60├ 70"/>
    <s v="Pouteria"/>
    <s v="FOD"/>
    <n v="39.788735772973837"/>
    <n v="50"/>
    <x v="1"/>
    <s v="Inferior"/>
    <s v="Não"/>
    <x v="0"/>
    <n v="5.5692824191768894E-4"/>
    <n v="6.2375963094781156E-3"/>
  </r>
  <r>
    <n v="1"/>
    <x v="1"/>
    <n v="104"/>
    <n v="3730"/>
    <x v="58"/>
    <x v="58"/>
    <n v="155"/>
    <x v="67"/>
    <n v="15"/>
    <x v="67"/>
    <n v="2.0074411915859618"/>
    <n v="1"/>
    <n v="366122.299999999"/>
    <n v="9703468.6999999899"/>
    <x v="0"/>
    <s v="TORETE"/>
    <s v="40├ 50"/>
    <s v="Eschweilera"/>
    <s v="FOD"/>
    <n v="41.38028520389279"/>
    <n v="51.38028520389279"/>
    <x v="0"/>
    <s v="Inferior"/>
    <s v="Não"/>
    <x v="0"/>
    <n v="3.3450502530181188E-4"/>
    <n v="3.5123027656690244E-3"/>
  </r>
  <r>
    <n v="1"/>
    <x v="1"/>
    <n v="104"/>
    <n v="3731"/>
    <x v="27"/>
    <x v="27"/>
    <n v="311"/>
    <x v="33"/>
    <n v="16"/>
    <x v="33"/>
    <n v="8.6204301404430765"/>
    <n v="1"/>
    <n v="366125.9"/>
    <n v="9703467"/>
    <x v="1"/>
    <s v="TORA"/>
    <s v="90├ 100"/>
    <s v="Parahancornia"/>
    <s v="FOD"/>
    <n v="39.788735772973837"/>
    <n v="50"/>
    <x v="1"/>
    <s v="Inferior"/>
    <s v="Não"/>
    <x v="0"/>
    <n v="1.3466664121630201E-3"/>
    <n v="1.5082663816225823E-2"/>
  </r>
  <r>
    <n v="1"/>
    <x v="1"/>
    <n v="104"/>
    <n v="3732"/>
    <x v="1"/>
    <x v="1"/>
    <n v="217"/>
    <x v="211"/>
    <n v="21"/>
    <x v="211"/>
    <n v="5.5084186297118807"/>
    <n v="1"/>
    <n v="366136.09999999899"/>
    <n v="9703477.5"/>
    <x v="1"/>
    <s v="TORA"/>
    <s v="60├ 70"/>
    <s v="Pouteria"/>
    <s v="FOD"/>
    <n v="39.788735772973837"/>
    <n v="50"/>
    <x v="1"/>
    <s v="Inferior"/>
    <s v="Não"/>
    <x v="0"/>
    <n v="6.5562984959155154E-4"/>
    <n v="9.6377587889958059E-3"/>
  </r>
  <r>
    <n v="1"/>
    <x v="1"/>
    <n v="105"/>
    <n v="3733"/>
    <x v="5"/>
    <x v="5"/>
    <n v="204"/>
    <x v="138"/>
    <n v="15"/>
    <x v="138"/>
    <n v="3.4772808586489661"/>
    <n v="1"/>
    <n v="366153.799999999"/>
    <n v="9703442.8000000007"/>
    <x v="4"/>
    <s v="TORA"/>
    <s v="60├ 70"/>
    <s v="Tachigali"/>
    <s v="FOD"/>
    <n v="39.152116000606256"/>
    <n v="50"/>
    <x v="1"/>
    <s v="Inferior"/>
    <s v="Não"/>
    <x v="1"/>
    <n v="5.7942814289116363E-4"/>
    <n v="6.0839955003572184E-3"/>
  </r>
  <r>
    <n v="1"/>
    <x v="1"/>
    <n v="105"/>
    <n v="3734"/>
    <x v="5"/>
    <x v="5"/>
    <n v="172"/>
    <x v="58"/>
    <n v="13"/>
    <x v="58"/>
    <n v="2.1423401255759376"/>
    <n v="1"/>
    <n v="366171"/>
    <n v="9703434.6999999899"/>
    <x v="4"/>
    <s v="TORA"/>
    <s v="50├ 60"/>
    <s v="Tachigali"/>
    <s v="FOD"/>
    <n v="39.152116000606256"/>
    <n v="50"/>
    <x v="1"/>
    <s v="Inferior"/>
    <s v="Não"/>
    <x v="1"/>
    <n v="4.1190412772232278E-4"/>
    <n v="3.7483275622731379E-3"/>
  </r>
  <r>
    <n v="1"/>
    <x v="1"/>
    <n v="105"/>
    <n v="3735"/>
    <x v="19"/>
    <x v="19"/>
    <n v="330"/>
    <x v="66"/>
    <n v="18"/>
    <x v="66"/>
    <n v="10.919143180705664"/>
    <n v="1"/>
    <n v="366118.9"/>
    <n v="9703393"/>
    <x v="4"/>
    <s v="TORA"/>
    <s v="100├ 110"/>
    <s v="Piptadenia"/>
    <s v="FOD"/>
    <n v="39.788735772973837"/>
    <n v="50"/>
    <x v="1"/>
    <s v="Inferior"/>
    <s v="Não"/>
    <x v="1"/>
    <n v="1.5162371386209085E-3"/>
    <n v="1.9104587946623446E-2"/>
  </r>
  <r>
    <n v="1"/>
    <x v="1"/>
    <n v="105"/>
    <n v="3736"/>
    <x v="5"/>
    <x v="5"/>
    <n v="348"/>
    <x v="108"/>
    <n v="17"/>
    <x v="108"/>
    <n v="11.468208635779533"/>
    <n v="2"/>
    <n v="366126.09999999899"/>
    <n v="9703389.5999999903"/>
    <x v="4"/>
    <s v="TORA"/>
    <s v="110├ 120"/>
    <s v="Tachigali"/>
    <s v="FOD"/>
    <n v="39.152116000606256"/>
    <n v="50"/>
    <x v="1"/>
    <s v="Inferior"/>
    <s v="Não"/>
    <x v="1"/>
    <n v="1.6861559452299956E-3"/>
    <n v="2.0065255748236945E-2"/>
  </r>
  <r>
    <n v="1"/>
    <x v="1"/>
    <n v="105"/>
    <n v="3737"/>
    <x v="35"/>
    <x v="35"/>
    <n v="390"/>
    <x v="130"/>
    <n v="17"/>
    <x v="130"/>
    <n v="14.403442772344981"/>
    <n v="1"/>
    <n v="366123.59999999899"/>
    <n v="9703339"/>
    <x v="4"/>
    <s v="TORA"/>
    <s v="120├ 130"/>
    <s v="Erisma"/>
    <s v="FOD"/>
    <n v="41.38028520389279"/>
    <n v="51.38028520389279"/>
    <x v="1"/>
    <s v="Inferior"/>
    <s v="Não"/>
    <x v="1"/>
    <n v="2.1177196398920123E-3"/>
    <n v="2.5200863714714947E-2"/>
  </r>
  <r>
    <n v="1"/>
    <x v="1"/>
    <n v="105"/>
    <n v="3738"/>
    <x v="15"/>
    <x v="15"/>
    <n v="273"/>
    <x v="62"/>
    <n v="22"/>
    <x v="62"/>
    <n v="9.1334772403458189"/>
    <n v="1"/>
    <n v="366076.299999999"/>
    <n v="9703350.0999999903"/>
    <x v="4"/>
    <s v="TORA"/>
    <s v="80├ 90"/>
    <s v="Lecythis"/>
    <s v="FOD"/>
    <n v="38.833806114422465"/>
    <n v="50"/>
    <x v="1"/>
    <s v="Inferior"/>
    <s v="Não"/>
    <x v="1"/>
    <n v="1.0376826235470862E-3"/>
    <n v="1.5980312402625128E-2"/>
  </r>
  <r>
    <n v="1"/>
    <x v="1"/>
    <n v="105"/>
    <n v="3739"/>
    <x v="75"/>
    <x v="75"/>
    <n v="163"/>
    <x v="237"/>
    <n v="23"/>
    <x v="237"/>
    <n v="3.4040130848218966"/>
    <n v="1"/>
    <n v="366082.799999999"/>
    <n v="9703323.8000000007"/>
    <x v="0"/>
    <s v="TORA"/>
    <s v="50├ 60"/>
    <s v="Copaifera"/>
    <s v="FOD"/>
    <n v="51.884511447957884"/>
    <n v="61.884511447957884"/>
    <x v="0"/>
    <s v="Inferior"/>
    <s v="Não"/>
    <x v="0"/>
    <n v="3.69925661487777E-4"/>
    <n v="5.9558031499532095E-3"/>
  </r>
  <r>
    <n v="1"/>
    <x v="1"/>
    <n v="105"/>
    <n v="3740"/>
    <x v="15"/>
    <x v="15"/>
    <n v="272"/>
    <x v="38"/>
    <n v="20"/>
    <x v="38"/>
    <n v="8.2424435167975467"/>
    <n v="1"/>
    <n v="366086.799999999"/>
    <n v="9703314.1999999899"/>
    <x v="4"/>
    <s v="TORA"/>
    <s v="80├ 90"/>
    <s v="Lecythis"/>
    <s v="FOD"/>
    <n v="38.833806114422465"/>
    <n v="50"/>
    <x v="1"/>
    <s v="Inferior"/>
    <s v="Não"/>
    <x v="1"/>
    <n v="1.0300944762509574E-3"/>
    <n v="1.4421322667513402E-2"/>
  </r>
  <r>
    <n v="1"/>
    <x v="1"/>
    <n v="105"/>
    <n v="3741"/>
    <x v="1"/>
    <x v="1"/>
    <n v="209"/>
    <x v="140"/>
    <n v="18"/>
    <x v="140"/>
    <n v="4.3797896535941607"/>
    <n v="1"/>
    <n v="366081.7"/>
    <n v="9703300"/>
    <x v="1"/>
    <s v="TORA"/>
    <s v="60├ 70"/>
    <s v="Pouteria"/>
    <s v="FOD"/>
    <n v="39.788735772973837"/>
    <n v="50"/>
    <x v="1"/>
    <s v="Inferior"/>
    <s v="Não"/>
    <x v="0"/>
    <n v="6.0817956338016449E-4"/>
    <n v="7.6630624985900711E-3"/>
  </r>
  <r>
    <n v="1"/>
    <x v="1"/>
    <n v="105"/>
    <n v="3742"/>
    <x v="26"/>
    <x v="26"/>
    <n v="255"/>
    <x v="129"/>
    <n v="23"/>
    <x v="129"/>
    <n v="8.3309853905131472"/>
    <n v="1"/>
    <n v="366068.09999999899"/>
    <n v="9703304.1999999899"/>
    <x v="4"/>
    <s v="TORA"/>
    <s v="80├ 90"/>
    <s v="Couratari"/>
    <s v="FOD"/>
    <n v="38.833806114422465"/>
    <n v="50"/>
    <x v="1"/>
    <s v="Inferior"/>
    <s v="Não"/>
    <x v="1"/>
    <n v="9.053564732674432E-4"/>
    <n v="1.4576239219605835E-2"/>
  </r>
  <r>
    <n v="1"/>
    <x v="1"/>
    <n v="105"/>
    <n v="3743"/>
    <x v="1"/>
    <x v="1"/>
    <n v="257"/>
    <x v="164"/>
    <n v="20"/>
    <x v="164"/>
    <n v="7.3584173853936159"/>
    <n v="1"/>
    <n v="366059"/>
    <n v="9703299.6999999899"/>
    <x v="1"/>
    <s v="TORA"/>
    <s v="80├ 90"/>
    <s v="Pouteria"/>
    <s v="FOD"/>
    <n v="39.788735772973837"/>
    <n v="50"/>
    <x v="1"/>
    <s v="Inferior"/>
    <s v="Não"/>
    <x v="0"/>
    <n v="9.1961383626053598E-4"/>
    <n v="1.2874593707647503E-2"/>
  </r>
  <r>
    <n v="1"/>
    <x v="1"/>
    <n v="105"/>
    <n v="3744"/>
    <x v="58"/>
    <x v="58"/>
    <n v="136"/>
    <x v="21"/>
    <n v="12"/>
    <x v="21"/>
    <n v="1.2363665275196321"/>
    <n v="2"/>
    <n v="366052.7"/>
    <n v="9703302.6999999899"/>
    <x v="0"/>
    <s v="TORETE"/>
    <s v="40├ 50"/>
    <s v="Eschweilera"/>
    <s v="FOD"/>
    <n v="41.38028520389279"/>
    <n v="51.38028520389279"/>
    <x v="0"/>
    <s v="Inferior"/>
    <s v="Não"/>
    <x v="0"/>
    <n v="2.5752361906273934E-4"/>
    <n v="2.1631984001270104E-3"/>
  </r>
  <r>
    <n v="1"/>
    <x v="1"/>
    <n v="105"/>
    <n v="3745"/>
    <x v="5"/>
    <x v="5"/>
    <n v="200"/>
    <x v="14"/>
    <n v="15"/>
    <x v="14"/>
    <n v="3.3422538049298014"/>
    <n v="1"/>
    <n v="366061"/>
    <n v="9703271.0999999903"/>
    <x v="4"/>
    <s v="TORA"/>
    <s v="60├ 70"/>
    <s v="Tachigali"/>
    <s v="FOD"/>
    <n v="39.152116000606256"/>
    <n v="50"/>
    <x v="1"/>
    <s v="Inferior"/>
    <s v="Não"/>
    <x v="1"/>
    <n v="5.5692824191768894E-4"/>
    <n v="5.847746540135733E-3"/>
  </r>
  <r>
    <n v="1"/>
    <x v="1"/>
    <n v="105"/>
    <n v="3746"/>
    <x v="5"/>
    <x v="5"/>
    <n v="186"/>
    <x v="24"/>
    <n v="12"/>
    <x v="24"/>
    <n v="2.3125722527070285"/>
    <n v="2"/>
    <n v="366057.7"/>
    <n v="9703258.3000000007"/>
    <x v="4"/>
    <s v="TORA"/>
    <s v="50├ 60"/>
    <s v="Tachigali"/>
    <s v="FOD"/>
    <n v="39.152116000606256"/>
    <n v="50"/>
    <x v="1"/>
    <s v="Inferior"/>
    <s v="Não"/>
    <x v="1"/>
    <n v="4.8168723643460915E-4"/>
    <n v="4.0461727860507174E-3"/>
  </r>
  <r>
    <n v="1"/>
    <x v="1"/>
    <n v="105"/>
    <n v="3747"/>
    <x v="72"/>
    <x v="72"/>
    <n v="153"/>
    <x v="73"/>
    <n v="11"/>
    <x v="73"/>
    <n v="1.434378354192698"/>
    <n v="2"/>
    <n v="366014"/>
    <n v="9703144.0999999903"/>
    <x v="0"/>
    <s v="TORETE"/>
    <s v="40├ 50"/>
    <s v="Goupia"/>
    <s v="FOD"/>
    <n v="40.107045659157627"/>
    <n v="50.107045659157627"/>
    <x v="0"/>
    <s v="Inferior"/>
    <s v="Não"/>
    <x v="1"/>
    <n v="3.2592833037627952E-4"/>
    <n v="2.5096481438973517E-3"/>
  </r>
  <r>
    <n v="1"/>
    <x v="1"/>
    <n v="105"/>
    <n v="3748"/>
    <x v="5"/>
    <x v="5"/>
    <n v="214"/>
    <x v="95"/>
    <n v="16"/>
    <x v="95"/>
    <n v="4.0816494733484046"/>
    <n v="1"/>
    <n v="366015.799999999"/>
    <n v="9703141.0999999903"/>
    <x v="4"/>
    <s v="TORA"/>
    <s v="60├ 70"/>
    <s v="Tachigali"/>
    <s v="FOD"/>
    <n v="39.152116000606256"/>
    <n v="50"/>
    <x v="1"/>
    <s v="Inferior"/>
    <s v="Não"/>
    <x v="1"/>
    <n v="6.3762714417156204E-4"/>
    <n v="7.1414240147214944E-3"/>
  </r>
  <r>
    <n v="1"/>
    <x v="1"/>
    <n v="105"/>
    <n v="3749"/>
    <x v="35"/>
    <x v="35"/>
    <n v="415"/>
    <x v="123"/>
    <n v="17"/>
    <x v="123"/>
    <n v="16.309223744030994"/>
    <n v="1"/>
    <n v="366012.09999999899"/>
    <n v="9703134"/>
    <x v="4"/>
    <s v="TORA"/>
    <s v="130├ 140"/>
    <s v="Erisma"/>
    <s v="FOD"/>
    <n v="41.38028520389279"/>
    <n v="51.38028520389279"/>
    <x v="1"/>
    <s v="Inferior"/>
    <s v="Não"/>
    <x v="1"/>
    <n v="2.3979241616068499E-3"/>
    <n v="2.8535297523121509E-2"/>
  </r>
  <r>
    <n v="1"/>
    <x v="1"/>
    <n v="105"/>
    <n v="3750"/>
    <x v="5"/>
    <x v="5"/>
    <n v="238"/>
    <x v="125"/>
    <n v="15"/>
    <x v="125"/>
    <n v="4.7329656131610927"/>
    <n v="1"/>
    <n v="365954"/>
    <n v="9703028.9000000004"/>
    <x v="4"/>
    <s v="TORA"/>
    <s v="70├ 80"/>
    <s v="Tachigali"/>
    <s v="FOD"/>
    <n v="39.152116000606256"/>
    <n v="50"/>
    <x v="1"/>
    <s v="Inferior"/>
    <s v="Não"/>
    <x v="1"/>
    <n v="7.886660833796395E-4"/>
    <n v="8.2809938754862134E-3"/>
  </r>
  <r>
    <n v="1"/>
    <x v="1"/>
    <n v="105"/>
    <n v="3751"/>
    <x v="50"/>
    <x v="50"/>
    <n v="309"/>
    <x v="176"/>
    <n v="22"/>
    <x v="176"/>
    <n v="11.701130303445087"/>
    <n v="1"/>
    <n v="365918.2"/>
    <n v="9702990.5"/>
    <x v="1"/>
    <s v="TORA"/>
    <s v="90├ 100"/>
    <s v="Simarouba"/>
    <s v="FOD"/>
    <n v="42.335214862444161"/>
    <n v="52.335214862444161"/>
    <x v="1"/>
    <s v="Inferior"/>
    <s v="Não"/>
    <x v="0"/>
    <n v="1.3294016366635715E-3"/>
    <n v="2.0472785204618999E-2"/>
  </r>
  <r>
    <n v="1"/>
    <x v="1"/>
    <n v="105"/>
    <n v="3752"/>
    <x v="1"/>
    <x v="1"/>
    <n v="172"/>
    <x v="58"/>
    <n v="15"/>
    <x v="58"/>
    <n v="2.4719309141260815"/>
    <n v="1"/>
    <n v="365881.4"/>
    <n v="9702941.5"/>
    <x v="1"/>
    <s v="TORA"/>
    <s v="50├ 60"/>
    <s v="Pouteria"/>
    <s v="FOD"/>
    <n v="39.788735772973837"/>
    <n v="50"/>
    <x v="1"/>
    <s v="Inferior"/>
    <s v="Não"/>
    <x v="0"/>
    <n v="4.1190412772232278E-4"/>
    <n v="4.3249933410843891E-3"/>
  </r>
  <r>
    <n v="1"/>
    <x v="1"/>
    <n v="105"/>
    <n v="3753"/>
    <x v="15"/>
    <x v="15"/>
    <n v="150"/>
    <x v="37"/>
    <n v="15"/>
    <x v="37"/>
    <n v="1.8800177652730132"/>
    <n v="1"/>
    <n v="365869.59999999899"/>
    <n v="9702936.0999999903"/>
    <x v="0"/>
    <s v="TORETE"/>
    <s v="40├ 50"/>
    <s v="Lecythis"/>
    <s v="FOD"/>
    <n v="38.833806114422465"/>
    <n v="50"/>
    <x v="0"/>
    <s v="Inferior"/>
    <s v="Não"/>
    <x v="1"/>
    <n v="3.1327213607870003E-4"/>
    <n v="3.28935742882635E-3"/>
  </r>
  <r>
    <n v="1"/>
    <x v="1"/>
    <n v="105"/>
    <n v="3754"/>
    <x v="5"/>
    <x v="5"/>
    <n v="311"/>
    <x v="33"/>
    <n v="16"/>
    <x v="33"/>
    <n v="8.6204301404430765"/>
    <n v="1"/>
    <n v="365878.09999999899"/>
    <n v="9702926.5"/>
    <x v="4"/>
    <s v="TORA"/>
    <s v="90├ 100"/>
    <s v="Tachigali"/>
    <s v="FOD"/>
    <n v="39.152116000606256"/>
    <n v="50"/>
    <x v="1"/>
    <s v="Inferior"/>
    <s v="Não"/>
    <x v="1"/>
    <n v="1.3466664121630201E-3"/>
    <n v="1.5082663816225823E-2"/>
  </r>
  <r>
    <n v="1"/>
    <x v="1"/>
    <n v="105"/>
    <n v="3755"/>
    <x v="1"/>
    <x v="1"/>
    <n v="195"/>
    <x v="253"/>
    <n v="18"/>
    <x v="253"/>
    <n v="3.8126760279736711"/>
    <n v="1"/>
    <n v="365878.09999999899"/>
    <n v="9702924.3000000007"/>
    <x v="1"/>
    <s v="TORA"/>
    <s v="60├ 70"/>
    <s v="Pouteria"/>
    <s v="FOD"/>
    <n v="39.788735772973837"/>
    <n v="50"/>
    <x v="1"/>
    <s v="Inferior"/>
    <s v="Não"/>
    <x v="0"/>
    <n v="5.2942990997300308E-4"/>
    <n v="6.6708168656598385E-3"/>
  </r>
  <r>
    <n v="1"/>
    <x v="1"/>
    <n v="105"/>
    <n v="3756"/>
    <x v="5"/>
    <x v="5"/>
    <n v="202"/>
    <x v="28"/>
    <n v="15"/>
    <x v="28"/>
    <n v="3.4094331064088901"/>
    <n v="1"/>
    <n v="365865.59999999899"/>
    <n v="9702896"/>
    <x v="4"/>
    <s v="TORA"/>
    <s v="60├ 70"/>
    <s v="Tachigali"/>
    <s v="FOD"/>
    <n v="39.152116000606256"/>
    <n v="50"/>
    <x v="1"/>
    <s v="Inferior"/>
    <s v="Não"/>
    <x v="1"/>
    <n v="5.681224995802345E-4"/>
    <n v="5.9652862455924615E-3"/>
  </r>
  <r>
    <n v="1"/>
    <x v="1"/>
    <n v="105"/>
    <n v="3757"/>
    <x v="84"/>
    <x v="84"/>
    <n v="147"/>
    <x v="115"/>
    <n v="18"/>
    <x v="115"/>
    <n v="2.1666828741218422"/>
    <n v="2"/>
    <n v="365870.799999999"/>
    <n v="9702869.1999999899"/>
    <x v="0"/>
    <s v="TORETE"/>
    <s v="40├ 50"/>
    <s v="Didymopanax"/>
    <s v="FOD"/>
    <n v="46.791553269017228"/>
    <n v="56.791553269017228"/>
    <x v="0"/>
    <s v="Inferior"/>
    <s v="Não"/>
    <x v="0"/>
    <n v="3.0086655948998353E-4"/>
    <n v="3.7909186495737918E-3"/>
  </r>
  <r>
    <n v="1"/>
    <x v="1"/>
    <n v="105"/>
    <n v="3758"/>
    <x v="26"/>
    <x v="26"/>
    <n v="175"/>
    <x v="13"/>
    <n v="16"/>
    <x v="13"/>
    <n v="2.7295072740260053"/>
    <n v="2"/>
    <n v="365812.5"/>
    <n v="9702744.3000000007"/>
    <x v="4"/>
    <s v="TORA"/>
    <s v="50├ 60"/>
    <s v="Couratari"/>
    <s v="FOD"/>
    <n v="38.833806114422465"/>
    <n v="50"/>
    <x v="1"/>
    <s v="Inferior"/>
    <s v="Não"/>
    <x v="1"/>
    <n v="4.2639818521823071E-4"/>
    <n v="4.7756596744441835E-3"/>
  </r>
  <r>
    <n v="1"/>
    <x v="1"/>
    <n v="105"/>
    <n v="3759"/>
    <x v="18"/>
    <x v="18"/>
    <n v="253"/>
    <x v="80"/>
    <n v="11"/>
    <x v="80"/>
    <n v="3.9221292696621135"/>
    <n v="3"/>
    <n v="365802.5"/>
    <n v="9702746.8000000007"/>
    <x v="2"/>
    <s v="TORA"/>
    <s v="80├ 90"/>
    <s v="Coutarea"/>
    <s v="FOD"/>
    <n v="40.425355545341418"/>
    <n v="50.425355545341418"/>
    <x v="1"/>
    <s v="Inferior"/>
    <s v="Não"/>
    <x v="0"/>
    <n v="8.9121049592273379E-4"/>
    <n v="6.8623208186050491E-3"/>
  </r>
  <r>
    <n v="1"/>
    <x v="1"/>
    <n v="105"/>
    <n v="3760"/>
    <x v="6"/>
    <x v="6"/>
    <n v="332"/>
    <x v="39"/>
    <n v="17"/>
    <x v="39"/>
    <n v="10.437903196179839"/>
    <n v="1"/>
    <n v="365772.59999999899"/>
    <n v="9702760.9000000004"/>
    <x v="1"/>
    <s v="TORA"/>
    <s v="100├ 110"/>
    <s v="Dimorphandra"/>
    <s v="FOD"/>
    <n v="39.788735772973837"/>
    <n v="50"/>
    <x v="1"/>
    <s v="Inferior"/>
    <s v="Não"/>
    <x v="0"/>
    <n v="1.5346714634283842E-3"/>
    <n v="1.8262590414797771E-2"/>
  </r>
  <r>
    <n v="1"/>
    <x v="1"/>
    <n v="105"/>
    <n v="3761"/>
    <x v="5"/>
    <x v="5"/>
    <n v="358"/>
    <x v="336"/>
    <n v="17"/>
    <x v="336"/>
    <n v="12.136770805225654"/>
    <n v="1"/>
    <n v="365769.299999999"/>
    <n v="9702743.5999999903"/>
    <x v="4"/>
    <s v="TORA"/>
    <s v="110├ 120"/>
    <s v="Tachigali"/>
    <s v="FOD"/>
    <n v="39.152116000606256"/>
    <n v="50"/>
    <x v="1"/>
    <s v="Inferior"/>
    <s v="Não"/>
    <x v="1"/>
    <n v="1.7844537799284674E-3"/>
    <n v="2.1234999981148757E-2"/>
  </r>
  <r>
    <n v="1"/>
    <x v="1"/>
    <n v="105"/>
    <n v="3762"/>
    <x v="26"/>
    <x v="26"/>
    <n v="178"/>
    <x v="170"/>
    <n v="17"/>
    <x v="170"/>
    <n v="3.0003858040695492"/>
    <n v="1"/>
    <n v="365792.2"/>
    <n v="9702718.5"/>
    <x v="4"/>
    <s v="TORA"/>
    <s v="50├ 60"/>
    <s v="Couratari"/>
    <s v="FOD"/>
    <n v="38.833806114422465"/>
    <n v="50"/>
    <x v="1"/>
    <s v="Inferior"/>
    <s v="Não"/>
    <x v="1"/>
    <n v="4.4114286042300146E-4"/>
    <n v="5.2496000390337182E-3"/>
  </r>
  <r>
    <n v="1"/>
    <x v="1"/>
    <n v="105"/>
    <n v="3763"/>
    <x v="5"/>
    <x v="5"/>
    <n v="150"/>
    <x v="37"/>
    <n v="16"/>
    <x v="37"/>
    <n v="2.0053522829578809"/>
    <n v="1"/>
    <n v="365787.09999999899"/>
    <n v="9702706.5"/>
    <x v="0"/>
    <s v="TORETE"/>
    <s v="40├ 50"/>
    <s v="Tachigali"/>
    <s v="FOD"/>
    <n v="39.152116000606256"/>
    <n v="50"/>
    <x v="0"/>
    <s v="Inferior"/>
    <s v="Não"/>
    <x v="1"/>
    <n v="3.1327213607870003E-4"/>
    <n v="3.5086479240814404E-3"/>
  </r>
  <r>
    <n v="1"/>
    <x v="1"/>
    <n v="105"/>
    <n v="3764"/>
    <x v="35"/>
    <x v="35"/>
    <n v="492"/>
    <x v="337"/>
    <n v="20"/>
    <x v="337"/>
    <n v="26.96797750121759"/>
    <n v="1"/>
    <n v="365779.4"/>
    <n v="9702702.4000000004"/>
    <x v="4"/>
    <s v="TORA"/>
    <s v="150├ 160"/>
    <s v="Erisma"/>
    <s v="FOD"/>
    <n v="41.38028520389279"/>
    <n v="51.38028520389279"/>
    <x v="1"/>
    <s v="Inferior"/>
    <s v="Não"/>
    <x v="1"/>
    <n v="3.3703069487890872E-3"/>
    <n v="4.7184297283047218E-2"/>
  </r>
  <r>
    <n v="1"/>
    <x v="1"/>
    <n v="105"/>
    <n v="3765"/>
    <x v="15"/>
    <x v="15"/>
    <n v="276"/>
    <x v="232"/>
    <n v="22"/>
    <x v="232"/>
    <n v="9.3353159476255279"/>
    <n v="1"/>
    <n v="365775.7"/>
    <n v="9702677.0999999903"/>
    <x v="4"/>
    <s v="TORA"/>
    <s v="80├ 90"/>
    <s v="Lecythis"/>
    <s v="FOD"/>
    <n v="38.833806114422465"/>
    <n v="50"/>
    <x v="1"/>
    <s v="Inferior"/>
    <s v="Não"/>
    <x v="1"/>
    <n v="1.0606141439080468E-3"/>
    <n v="1.6333457816183922E-2"/>
  </r>
  <r>
    <n v="1"/>
    <x v="1"/>
    <n v="105"/>
    <n v="3766"/>
    <x v="52"/>
    <x v="52"/>
    <n v="142"/>
    <x v="19"/>
    <n v="15"/>
    <x v="19"/>
    <n v="1.6848301430651129"/>
    <n v="1"/>
    <n v="365772"/>
    <n v="9702670"/>
    <x v="0"/>
    <s v="TORETE"/>
    <s v="40├ 50"/>
    <s v="Ormosia"/>
    <s v="FOD"/>
    <n v="44.563384065730695"/>
    <n v="54.563384065730695"/>
    <x v="0"/>
    <s v="Inferior"/>
    <s v="Não"/>
    <x v="0"/>
    <n v="2.8074752675070699E-4"/>
    <n v="2.9478490308824231E-3"/>
  </r>
  <r>
    <n v="1"/>
    <x v="1"/>
    <n v="105"/>
    <n v="3767"/>
    <x v="26"/>
    <x v="26"/>
    <n v="355"/>
    <x v="114"/>
    <n v="22"/>
    <x v="114"/>
    <n v="15.444276311430206"/>
    <n v="1"/>
    <n v="365766.40000000002"/>
    <n v="9702666.5999999903"/>
    <x v="4"/>
    <s v="TORA"/>
    <s v="110├ 120"/>
    <s v="Couratari"/>
    <s v="FOD"/>
    <n v="38.833806114422465"/>
    <n v="50"/>
    <x v="1"/>
    <s v="Inferior"/>
    <s v="Não"/>
    <x v="1"/>
    <n v="1.7546720421919193E-3"/>
    <n v="2.7021949449755556E-2"/>
  </r>
  <r>
    <n v="1"/>
    <x v="1"/>
    <n v="105"/>
    <n v="3768"/>
    <x v="19"/>
    <x v="19"/>
    <n v="200"/>
    <x v="14"/>
    <n v="14"/>
    <x v="14"/>
    <n v="3.1194368846011482"/>
    <n v="1"/>
    <n v="365737.4"/>
    <n v="9702678"/>
    <x v="4"/>
    <s v="TORA"/>
    <s v="60├ 70"/>
    <s v="Piptadenia"/>
    <s v="FOD"/>
    <n v="39.788735772973837"/>
    <n v="50"/>
    <x v="1"/>
    <s v="Inferior"/>
    <s v="Não"/>
    <x v="1"/>
    <n v="5.5692824191768894E-4"/>
    <n v="5.4578967707933513E-3"/>
  </r>
  <r>
    <n v="1"/>
    <x v="1"/>
    <n v="105"/>
    <n v="3769"/>
    <x v="35"/>
    <x v="35"/>
    <n v="530"/>
    <x v="338"/>
    <n v="22"/>
    <x v="338"/>
    <n v="34.42410010617531"/>
    <n v="1"/>
    <n v="365733.7"/>
    <n v="9702668.8000000007"/>
    <x v="4"/>
    <s v="TORA"/>
    <s v="160├ 170"/>
    <s v="Erisma"/>
    <s v="FOD"/>
    <n v="41.38028520389279"/>
    <n v="51.38028520389279"/>
    <x v="1"/>
    <s v="Inferior"/>
    <s v="Não"/>
    <x v="1"/>
    <n v="3.9110285788669704E-3"/>
    <n v="6.022984011455134E-2"/>
  </r>
  <r>
    <n v="1"/>
    <x v="1"/>
    <n v="105"/>
    <n v="3770"/>
    <x v="1"/>
    <x v="1"/>
    <n v="184"/>
    <x v="185"/>
    <n v="18"/>
    <x v="185"/>
    <n v="3.394660344591101"/>
    <n v="1"/>
    <n v="365726.7"/>
    <n v="9702603.5"/>
    <x v="1"/>
    <s v="TORA"/>
    <s v="50├ 60"/>
    <s v="Pouteria"/>
    <s v="FOD"/>
    <n v="39.788735772973837"/>
    <n v="50"/>
    <x v="1"/>
    <s v="Inferior"/>
    <s v="Não"/>
    <x v="0"/>
    <n v="4.7138406395913198E-4"/>
    <n v="5.939439205885062E-3"/>
  </r>
  <r>
    <n v="1"/>
    <x v="1"/>
    <n v="105"/>
    <n v="3771"/>
    <x v="74"/>
    <x v="74"/>
    <n v="255"/>
    <x v="129"/>
    <n v="19"/>
    <x v="129"/>
    <n v="6.8821183660760781"/>
    <n v="1"/>
    <n v="365721.09999999899"/>
    <n v="9702586.3000000007"/>
    <x v="1"/>
    <s v="TORA"/>
    <s v="80├ 90"/>
    <s v="Apuleia"/>
    <s v="FOD"/>
    <n v="49.019722472303762"/>
    <n v="59.019722472303762"/>
    <x v="1"/>
    <s v="Inferior"/>
    <s v="Não"/>
    <x v="0"/>
    <n v="9.053564732674432E-4"/>
    <n v="1.2041241094456994E-2"/>
  </r>
  <r>
    <n v="1"/>
    <x v="1"/>
    <n v="105"/>
    <n v="3772"/>
    <x v="17"/>
    <x v="17"/>
    <n v="400"/>
    <x v="48"/>
    <n v="20"/>
    <x v="48"/>
    <n v="17.825353626292273"/>
    <n v="2"/>
    <n v="365718.299999999"/>
    <n v="9702576.5999999903"/>
    <x v="1"/>
    <s v="TORA"/>
    <s v="120├ 130"/>
    <s v="Buchenavia"/>
    <s v="FOD"/>
    <n v="41.38028520389279"/>
    <n v="51.38028520389279"/>
    <x v="1"/>
    <s v="Inferior"/>
    <s v="Não"/>
    <x v="0"/>
    <n v="2.2277129676707558E-3"/>
    <n v="3.1187981547390577E-2"/>
  </r>
  <r>
    <n v="1"/>
    <x v="1"/>
    <n v="105"/>
    <n v="3773"/>
    <x v="63"/>
    <x v="63"/>
    <n v="175"/>
    <x v="13"/>
    <n v="15"/>
    <x v="13"/>
    <n v="2.5589130693993796"/>
    <n v="1"/>
    <n v="365712.4"/>
    <n v="9702573.8000000007"/>
    <x v="1"/>
    <s v="TORA"/>
    <s v="50├ 60"/>
    <s v="Ocotea"/>
    <s v="FOD"/>
    <n v="39.470425886790046"/>
    <n v="50"/>
    <x v="1"/>
    <s v="Inferior"/>
    <s v="Não"/>
    <x v="1"/>
    <n v="4.2639818521823071E-4"/>
    <n v="4.4771809447914212E-3"/>
  </r>
  <r>
    <n v="1"/>
    <x v="1"/>
    <n v="105"/>
    <n v="3774"/>
    <x v="1"/>
    <x v="1"/>
    <n v="206"/>
    <x v="122"/>
    <n v="18"/>
    <x v="122"/>
    <n v="4.2549564739800321"/>
    <n v="1"/>
    <n v="365711.4"/>
    <n v="9702612.6999999899"/>
    <x v="1"/>
    <s v="TORA"/>
    <s v="60├ 70"/>
    <s v="Pouteria"/>
    <s v="FOD"/>
    <n v="39.788735772973837"/>
    <n v="50"/>
    <x v="1"/>
    <s v="Inferior"/>
    <s v="Não"/>
    <x v="0"/>
    <n v="5.9084517185047623E-4"/>
    <n v="7.4446491653160007E-3"/>
  </r>
  <r>
    <n v="1"/>
    <x v="1"/>
    <n v="105"/>
    <n v="3775"/>
    <x v="20"/>
    <x v="20"/>
    <n v="150"/>
    <x v="37"/>
    <n v="14"/>
    <x v="37"/>
    <n v="1.7546832475881458"/>
    <n v="1"/>
    <n v="365686.59999999899"/>
    <n v="9702582.5"/>
    <x v="0"/>
    <s v="TORETE"/>
    <s v="40├ 50"/>
    <s v="Hymenaea"/>
    <s v="FOD"/>
    <n v="47.7464829275686"/>
    <n v="57.7464829275686"/>
    <x v="0"/>
    <s v="Inferior"/>
    <s v="Não"/>
    <x v="0"/>
    <n v="3.1327213607870003E-4"/>
    <n v="3.07006693357126E-3"/>
  </r>
  <r>
    <n v="1"/>
    <x v="1"/>
    <n v="105"/>
    <n v="3776"/>
    <x v="19"/>
    <x v="19"/>
    <n v="287"/>
    <x v="78"/>
    <n v="18"/>
    <x v="78"/>
    <n v="8.2589431097478858"/>
    <n v="1"/>
    <n v="365694.7"/>
    <n v="9702576.4000000004"/>
    <x v="4"/>
    <s v="TORA"/>
    <s v="90├ 100"/>
    <s v="Piptadenia"/>
    <s v="FOD"/>
    <n v="39.788735772973837"/>
    <n v="50"/>
    <x v="1"/>
    <s v="Inferior"/>
    <s v="Não"/>
    <x v="1"/>
    <n v="1.1468405589629533E-3"/>
    <n v="1.445019104293321E-2"/>
  </r>
  <r>
    <n v="1"/>
    <x v="1"/>
    <n v="105"/>
    <n v="3777"/>
    <x v="46"/>
    <x v="46"/>
    <n v="178"/>
    <x v="170"/>
    <n v="15"/>
    <x v="170"/>
    <n v="2.6473992388848959"/>
    <n v="1"/>
    <n v="365702"/>
    <n v="9702573"/>
    <x v="1"/>
    <s v="TORA"/>
    <s v="50├ 60"/>
    <s v="Aspidosperma"/>
    <s v="FOD"/>
    <n v="41.38028520389279"/>
    <n v="51.38028520389279"/>
    <x v="1"/>
    <s v="Inferior"/>
    <s v="Não"/>
    <x v="0"/>
    <n v="4.4114286042300146E-4"/>
    <n v="4.6320000344415146E-3"/>
  </r>
  <r>
    <n v="1"/>
    <x v="1"/>
    <n v="106"/>
    <n v="3778"/>
    <x v="5"/>
    <x v="5"/>
    <n v="340"/>
    <x v="121"/>
    <n v="18"/>
    <x v="121"/>
    <n v="11.590936195496555"/>
    <n v="2"/>
    <n v="365741.9"/>
    <n v="9702545.8000000007"/>
    <x v="4"/>
    <s v="TORA"/>
    <s v="100├ 110"/>
    <s v="Tachigali"/>
    <s v="FOD"/>
    <n v="39.152116000606256"/>
    <n v="50"/>
    <x v="1"/>
    <s v="Inferior"/>
    <s v="Não"/>
    <x v="1"/>
    <n v="1.6095226191421214E-3"/>
    <n v="2.0279985001190732E-2"/>
  </r>
  <r>
    <n v="1"/>
    <x v="1"/>
    <n v="106"/>
    <n v="3779"/>
    <x v="41"/>
    <x v="41"/>
    <n v="273"/>
    <x v="62"/>
    <n v="20"/>
    <x v="62"/>
    <n v="8.3031611275871082"/>
    <n v="1"/>
    <n v="365738.2"/>
    <n v="9702558.5999999903"/>
    <x v="1"/>
    <s v="TORA"/>
    <s v="80├ 90"/>
    <s v="Qualea"/>
    <s v="FOD"/>
    <n v="40.107045659157627"/>
    <n v="50.107045659157627"/>
    <x v="1"/>
    <s v="Inferior"/>
    <s v="Não"/>
    <x v="0"/>
    <n v="1.0376826235470862E-3"/>
    <n v="1.4527556729659207E-2"/>
  </r>
  <r>
    <n v="1"/>
    <x v="1"/>
    <n v="106"/>
    <n v="3780"/>
    <x v="89"/>
    <x v="89"/>
    <n v="170"/>
    <x v="12"/>
    <n v="15"/>
    <x v="12"/>
    <n v="2.4147783740617825"/>
    <n v="1"/>
    <n v="365737.9"/>
    <n v="9702573.0999999903"/>
    <x v="0"/>
    <s v="TORA"/>
    <s v="50├ 60"/>
    <s v="Sacoglottis"/>
    <s v="FOD"/>
    <n v="47.7464829275686"/>
    <n v="57.7464829275686"/>
    <x v="0"/>
    <s v="Inferior"/>
    <s v="Não"/>
    <x v="0"/>
    <n v="4.0238065478553035E-4"/>
    <n v="4.2249968752480693E-3"/>
  </r>
  <r>
    <n v="1"/>
    <x v="1"/>
    <n v="106"/>
    <n v="3781"/>
    <x v="1"/>
    <x v="1"/>
    <n v="182"/>
    <x v="97"/>
    <n v="15"/>
    <x v="97"/>
    <n v="2.7677203758623685"/>
    <n v="1"/>
    <n v="365758.5"/>
    <n v="9702553.6999999899"/>
    <x v="1"/>
    <s v="TORA"/>
    <s v="50├ 60"/>
    <s v="Pouteria"/>
    <s v="FOD"/>
    <n v="39.788735772973837"/>
    <n v="50"/>
    <x v="1"/>
    <s v="Inferior"/>
    <s v="Não"/>
    <x v="0"/>
    <n v="4.6119227713203821E-4"/>
    <n v="4.8425189098864011E-3"/>
  </r>
  <r>
    <n v="1"/>
    <x v="1"/>
    <n v="106"/>
    <n v="3782"/>
    <x v="19"/>
    <x v="19"/>
    <n v="309"/>
    <x v="176"/>
    <n v="20"/>
    <x v="176"/>
    <n v="10.637391184950079"/>
    <n v="2"/>
    <n v="365751.7"/>
    <n v="9702560.1999999899"/>
    <x v="4"/>
    <s v="TORA"/>
    <s v="90├ 100"/>
    <s v="Piptadenia"/>
    <s v="FOD"/>
    <n v="39.788735772973837"/>
    <n v="50"/>
    <x v="1"/>
    <s v="Inferior"/>
    <s v="Não"/>
    <x v="1"/>
    <n v="1.3294016366635715E-3"/>
    <n v="1.861162291329E-2"/>
  </r>
  <r>
    <n v="1"/>
    <x v="1"/>
    <n v="106"/>
    <n v="3783"/>
    <x v="26"/>
    <x v="26"/>
    <n v="220"/>
    <x v="68"/>
    <n v="23"/>
    <x v="68"/>
    <n v="6.2009948927464249"/>
    <n v="1"/>
    <n v="365743.299999999"/>
    <n v="9702583"/>
    <x v="4"/>
    <s v="TORA"/>
    <s v="70├ 80"/>
    <s v="Couratari"/>
    <s v="FOD"/>
    <n v="38.833806114422465"/>
    <n v="50"/>
    <x v="1"/>
    <s v="Inferior"/>
    <s v="Não"/>
    <x v="1"/>
    <n v="6.7388317272040353E-4"/>
    <n v="1.0849519080798498E-2"/>
  </r>
  <r>
    <n v="1"/>
    <x v="1"/>
    <n v="106"/>
    <n v="3784"/>
    <x v="1"/>
    <x v="1"/>
    <n v="221"/>
    <x v="233"/>
    <n v="18"/>
    <x v="233"/>
    <n v="4.8971705425972933"/>
    <n v="1"/>
    <n v="365741.5"/>
    <n v="9702583.8000000007"/>
    <x v="1"/>
    <s v="TORA"/>
    <s v="70├ 80"/>
    <s v="Pouteria"/>
    <s v="FOD"/>
    <n v="39.788735772973837"/>
    <n v="50"/>
    <x v="1"/>
    <s v="Inferior"/>
    <s v="Não"/>
    <x v="0"/>
    <n v="6.8002330658754623E-4"/>
    <n v="8.5682936630030807E-3"/>
  </r>
  <r>
    <n v="1"/>
    <x v="1"/>
    <n v="106"/>
    <n v="3785"/>
    <x v="5"/>
    <x v="5"/>
    <n v="227"/>
    <x v="27"/>
    <n v="16"/>
    <x v="27"/>
    <n v="4.5926132350460742"/>
    <n v="1"/>
    <n v="365765.5"/>
    <n v="9702578"/>
    <x v="4"/>
    <s v="TORA"/>
    <s v="70├ 80"/>
    <s v="Tachigali"/>
    <s v="FOD"/>
    <n v="39.152116000606256"/>
    <n v="50"/>
    <x v="1"/>
    <s v="Inferior"/>
    <s v="Não"/>
    <x v="1"/>
    <n v="7.1744888444441493E-4"/>
    <n v="8.0354275057774472E-3"/>
  </r>
  <r>
    <n v="1"/>
    <x v="1"/>
    <n v="106"/>
    <n v="3786"/>
    <x v="26"/>
    <x v="26"/>
    <n v="208"/>
    <x v="113"/>
    <n v="20"/>
    <x v="113"/>
    <n v="4.8199756205494309"/>
    <n v="1"/>
    <n v="365775"/>
    <n v="9702579"/>
    <x v="4"/>
    <s v="TORA"/>
    <s v="60├ 70"/>
    <s v="Couratari"/>
    <s v="FOD"/>
    <n v="38.833806114422465"/>
    <n v="50"/>
    <x v="1"/>
    <s v="Inferior"/>
    <s v="Não"/>
    <x v="1"/>
    <n v="6.023735864581724E-4"/>
    <n v="8.4332302104144115E-3"/>
  </r>
  <r>
    <n v="1"/>
    <x v="1"/>
    <n v="106"/>
    <n v="3787"/>
    <x v="19"/>
    <x v="19"/>
    <n v="210"/>
    <x v="87"/>
    <n v="16"/>
    <x v="87"/>
    <n v="3.930490474597446"/>
    <n v="1"/>
    <n v="365776.09999999899"/>
    <n v="9702588"/>
    <x v="4"/>
    <s v="TORA"/>
    <s v="60├ 70"/>
    <s v="Piptadenia"/>
    <s v="FOD"/>
    <n v="39.788735772973837"/>
    <n v="50"/>
    <x v="1"/>
    <s v="Inferior"/>
    <s v="Não"/>
    <x v="1"/>
    <n v="6.1401338671425204E-4"/>
    <n v="6.876949931199622E-3"/>
  </r>
  <r>
    <n v="1"/>
    <x v="1"/>
    <n v="106"/>
    <n v="3788"/>
    <x v="5"/>
    <x v="5"/>
    <n v="207"/>
    <x v="132"/>
    <n v="15"/>
    <x v="132"/>
    <n v="3.5803058321859274"/>
    <n v="1"/>
    <n v="365786.5"/>
    <n v="9702588.5"/>
    <x v="4"/>
    <s v="TORA"/>
    <s v="60├ 70"/>
    <s v="Tachigali"/>
    <s v="FOD"/>
    <n v="39.152116000606256"/>
    <n v="50"/>
    <x v="1"/>
    <s v="Inferior"/>
    <s v="Não"/>
    <x v="1"/>
    <n v="5.9659545594827642E-4"/>
    <n v="6.2642522874569026E-3"/>
  </r>
  <r>
    <n v="1"/>
    <x v="1"/>
    <n v="106"/>
    <n v="3789"/>
    <x v="19"/>
    <x v="19"/>
    <n v="215"/>
    <x v="18"/>
    <n v="17"/>
    <x v="18"/>
    <n v="4.3773776604316037"/>
    <n v="1"/>
    <n v="365782.2"/>
    <n v="9702612.6999999899"/>
    <x v="4"/>
    <s v="TORA"/>
    <s v="60├ 70"/>
    <s v="Piptadenia"/>
    <s v="FOD"/>
    <n v="39.788735772973837"/>
    <n v="50"/>
    <x v="1"/>
    <s v="Inferior"/>
    <s v="Não"/>
    <x v="1"/>
    <n v="6.436001995661295E-4"/>
    <n v="7.6588423748369409E-3"/>
  </r>
  <r>
    <n v="1"/>
    <x v="1"/>
    <n v="106"/>
    <n v="3790"/>
    <x v="72"/>
    <x v="72"/>
    <n v="435"/>
    <x v="220"/>
    <n v="16"/>
    <x v="220"/>
    <n v="16.865012699675781"/>
    <n v="1"/>
    <n v="365814.4"/>
    <n v="9702652.8000000007"/>
    <x v="4"/>
    <s v="TORA"/>
    <s v="130├ 140"/>
    <s v="Goupia"/>
    <s v="FOD"/>
    <n v="40.107045659157627"/>
    <n v="50.107045659157627"/>
    <x v="1"/>
    <s v="Inferior"/>
    <s v="Não"/>
    <x v="1"/>
    <n v="2.6346186644218674E-3"/>
    <n v="2.9507729041524915E-2"/>
  </r>
  <r>
    <n v="1"/>
    <x v="1"/>
    <n v="106"/>
    <n v="3791"/>
    <x v="19"/>
    <x v="19"/>
    <n v="212"/>
    <x v="49"/>
    <n v="14"/>
    <x v="49"/>
    <n v="3.5049992835378498"/>
    <n v="1"/>
    <n v="365821.799999999"/>
    <n v="9702671.4000000004"/>
    <x v="4"/>
    <s v="TORA"/>
    <s v="60├ 70"/>
    <s v="Piptadenia"/>
    <s v="FOD"/>
    <n v="39.788735772973837"/>
    <n v="50"/>
    <x v="1"/>
    <s v="Inferior"/>
    <s v="Não"/>
    <x v="1"/>
    <n v="6.2576457261871526E-4"/>
    <n v="6.132492811663409E-3"/>
  </r>
  <r>
    <n v="1"/>
    <x v="1"/>
    <n v="106"/>
    <n v="3792"/>
    <x v="26"/>
    <x v="26"/>
    <n v="220"/>
    <x v="68"/>
    <n v="20"/>
    <x v="68"/>
    <n v="5.3921694719534123"/>
    <n v="1"/>
    <n v="365819.59999999899"/>
    <n v="9702677.9000000004"/>
    <x v="4"/>
    <s v="TORA"/>
    <s v="70├ 80"/>
    <s v="Couratari"/>
    <s v="FOD"/>
    <n v="38.833806114422465"/>
    <n v="50"/>
    <x v="1"/>
    <s v="Inferior"/>
    <s v="Não"/>
    <x v="1"/>
    <n v="6.7388317272040353E-4"/>
    <n v="9.4343644180856483E-3"/>
  </r>
  <r>
    <n v="1"/>
    <x v="1"/>
    <n v="106"/>
    <n v="3793"/>
    <x v="35"/>
    <x v="35"/>
    <n v="510"/>
    <x v="273"/>
    <n v="20"/>
    <x v="273"/>
    <n v="28.97734048874138"/>
    <n v="1"/>
    <n v="365819.2"/>
    <n v="9702683.5999999903"/>
    <x v="4"/>
    <s v="TORA"/>
    <s v="160├ 170"/>
    <s v="Erisma"/>
    <s v="FOD"/>
    <n v="41.38028520389279"/>
    <n v="51.38028520389279"/>
    <x v="1"/>
    <s v="Inferior"/>
    <s v="Não"/>
    <x v="1"/>
    <n v="3.6214258930697728E-3"/>
    <n v="5.0699962502976814E-2"/>
  </r>
  <r>
    <n v="1"/>
    <x v="1"/>
    <n v="106"/>
    <n v="3794"/>
    <x v="5"/>
    <x v="5"/>
    <n v="470"/>
    <x v="179"/>
    <n v="16"/>
    <x v="179"/>
    <n v="19.68810308023982"/>
    <n v="1"/>
    <n v="365821.2"/>
    <n v="9702702.5999999903"/>
    <x v="4"/>
    <s v="TORA"/>
    <s v="140├ 150"/>
    <s v="Tachigali"/>
    <s v="FOD"/>
    <n v="39.152116000606256"/>
    <n v="50"/>
    <x v="1"/>
    <s v="Inferior"/>
    <s v="Não"/>
    <x v="1"/>
    <n v="3.0756362159904379E-3"/>
    <n v="3.4447125619092897E-2"/>
  </r>
  <r>
    <n v="1"/>
    <x v="1"/>
    <n v="106"/>
    <n v="3795"/>
    <x v="10"/>
    <x v="10"/>
    <n v="135"/>
    <x v="25"/>
    <n v="12"/>
    <x v="25"/>
    <n v="1.2182515118969126"/>
    <n v="2"/>
    <n v="365819.4"/>
    <n v="9702705.5999999903"/>
    <x v="0"/>
    <s v="TORETE"/>
    <s v="40├ 50"/>
    <s v="Astronium"/>
    <s v="FOD"/>
    <n v="40.107045659157627"/>
    <n v="50.107045659157627"/>
    <x v="0"/>
    <s v="Inferior"/>
    <s v="Não"/>
    <x v="1"/>
    <n v="2.53750430223747E-4"/>
    <n v="2.1315036138794749E-3"/>
  </r>
  <r>
    <n v="1"/>
    <x v="1"/>
    <n v="106"/>
    <n v="3796"/>
    <x v="5"/>
    <x v="5"/>
    <n v="222"/>
    <x v="6"/>
    <n v="17"/>
    <x v="6"/>
    <n v="4.6670563681278763"/>
    <n v="1"/>
    <n v="365810.5"/>
    <n v="9702734.0999999903"/>
    <x v="4"/>
    <s v="TORA"/>
    <s v="70├ 80"/>
    <s v="Tachigali"/>
    <s v="FOD"/>
    <n v="39.152116000606256"/>
    <n v="50"/>
    <x v="1"/>
    <s v="Inferior"/>
    <s v="Não"/>
    <x v="1"/>
    <n v="6.8619128686678451E-4"/>
    <n v="8.1656763137147367E-3"/>
  </r>
  <r>
    <n v="1"/>
    <x v="1"/>
    <n v="106"/>
    <n v="3797"/>
    <x v="19"/>
    <x v="19"/>
    <n v="212"/>
    <x v="49"/>
    <n v="11"/>
    <x v="49"/>
    <n v="2.7539280084940247"/>
    <n v="2"/>
    <n v="365850"/>
    <n v="9702779.5999999903"/>
    <x v="4"/>
    <s v="TORA"/>
    <s v="60├ 70"/>
    <s v="Piptadenia"/>
    <s v="FOD"/>
    <n v="39.788735772973837"/>
    <n v="50"/>
    <x v="1"/>
    <s v="Inferior"/>
    <s v="Não"/>
    <x v="1"/>
    <n v="6.2576457261871526E-4"/>
    <n v="4.8183872091641074E-3"/>
  </r>
  <r>
    <n v="1"/>
    <x v="1"/>
    <n v="106"/>
    <n v="3798"/>
    <x v="44"/>
    <x v="44"/>
    <n v="218"/>
    <x v="206"/>
    <n v="25"/>
    <x v="206"/>
    <n v="6.6182195760618283"/>
    <n v="1"/>
    <n v="365889.09999999899"/>
    <n v="9702783.1999999899"/>
    <x v="4"/>
    <s v="TORA"/>
    <s v="60├ 70"/>
    <s v="Manilkara"/>
    <s v="FOD"/>
    <n v="41.38028520389279"/>
    <n v="51.38028520389279"/>
    <x v="1"/>
    <s v="Inferior"/>
    <s v="Não"/>
    <x v="1"/>
    <n v="6.6168644422240624E-4"/>
    <n v="1.1579512773892109E-2"/>
  </r>
  <r>
    <n v="1"/>
    <x v="1"/>
    <n v="106"/>
    <n v="3799"/>
    <x v="6"/>
    <x v="6"/>
    <n v="312"/>
    <x v="76"/>
    <n v="12"/>
    <x v="76"/>
    <n v="6.5069670877417325"/>
    <n v="2"/>
    <n v="365888.299999999"/>
    <n v="9702792.5"/>
    <x v="1"/>
    <s v="TORA"/>
    <s v="90├ 100"/>
    <s v="Dimorphandra"/>
    <s v="FOD"/>
    <n v="39.788735772973837"/>
    <n v="50"/>
    <x v="1"/>
    <s v="Inferior"/>
    <s v="Não"/>
    <x v="0"/>
    <n v="1.3553405695308877E-3"/>
    <n v="1.1384860784059458E-2"/>
  </r>
  <r>
    <n v="1"/>
    <x v="1"/>
    <n v="106"/>
    <n v="3800"/>
    <x v="1"/>
    <x v="1"/>
    <n v="193"/>
    <x v="60"/>
    <n v="16"/>
    <x v="60"/>
    <n v="3.3198829861288051"/>
    <n v="1"/>
    <n v="365889.7"/>
    <n v="9702797.3000000007"/>
    <x v="1"/>
    <s v="TORA"/>
    <s v="60├ 70"/>
    <s v="Pouteria"/>
    <s v="FOD"/>
    <n v="39.788735772973837"/>
    <n v="50"/>
    <x v="1"/>
    <s v="Inferior"/>
    <s v="Não"/>
    <x v="0"/>
    <n v="5.1862550207979992E-4"/>
    <n v="5.8086056232937592E-3"/>
  </r>
  <r>
    <n v="1"/>
    <x v="1"/>
    <n v="106"/>
    <n v="3801"/>
    <x v="15"/>
    <x v="15"/>
    <n v="308"/>
    <x v="32"/>
    <n v="14"/>
    <x v="32"/>
    <n v="7.398056515520083"/>
    <n v="2"/>
    <n v="365895.59999999899"/>
    <n v="9702802.1999999899"/>
    <x v="4"/>
    <s v="TORA"/>
    <s v="90├ 100"/>
    <s v="Lecythis"/>
    <s v="FOD"/>
    <n v="38.833806114422465"/>
    <n v="50"/>
    <x v="1"/>
    <s v="Inferior"/>
    <s v="Não"/>
    <x v="1"/>
    <n v="1.3208110185319911E-3"/>
    <n v="1.2943947981613513E-2"/>
  </r>
  <r>
    <n v="1"/>
    <x v="1"/>
    <n v="106"/>
    <n v="3802"/>
    <x v="26"/>
    <x v="26"/>
    <n v="187"/>
    <x v="63"/>
    <n v="18"/>
    <x v="63"/>
    <n v="3.5062581991377066"/>
    <n v="1"/>
    <n v="365934.09999999899"/>
    <n v="9702879.4000000004"/>
    <x v="4"/>
    <s v="TORA"/>
    <s v="50├ 60"/>
    <s v="Couratari"/>
    <s v="FOD"/>
    <n v="38.833806114422465"/>
    <n v="50"/>
    <x v="1"/>
    <s v="Inferior"/>
    <s v="Não"/>
    <x v="1"/>
    <n v="4.8688059229049158E-4"/>
    <n v="6.1346954628601937E-3"/>
  </r>
  <r>
    <n v="1"/>
    <x v="1"/>
    <n v="106"/>
    <n v="3803"/>
    <x v="26"/>
    <x v="26"/>
    <n v="130"/>
    <x v="0"/>
    <n v="14"/>
    <x v="0"/>
    <n v="1.3179620837439854"/>
    <n v="1"/>
    <n v="365943.9"/>
    <n v="9702923.0999999903"/>
    <x v="0"/>
    <s v="TORETE"/>
    <s v="40├ 50"/>
    <s v="Couratari"/>
    <s v="FOD"/>
    <n v="38.833806114422465"/>
    <n v="50"/>
    <x v="0"/>
    <s v="Inferior"/>
    <s v="Não"/>
    <x v="1"/>
    <n v="2.3530218221022364E-4"/>
    <n v="2.3059613856601913E-3"/>
  </r>
  <r>
    <n v="1"/>
    <x v="1"/>
    <n v="106"/>
    <n v="3804"/>
    <x v="53"/>
    <x v="53"/>
    <n v="253"/>
    <x v="80"/>
    <n v="20"/>
    <x v="80"/>
    <n v="7.1311441266583886"/>
    <n v="1"/>
    <n v="365975.09999999899"/>
    <n v="9702961.4000000004"/>
    <x v="4"/>
    <s v="TORA"/>
    <s v="80├ 90"/>
    <s v="Enterolobium"/>
    <s v="FOD"/>
    <n v="42.971834634811742"/>
    <n v="52.971834634811742"/>
    <x v="1"/>
    <s v="Inferior"/>
    <s v="Não"/>
    <x v="1"/>
    <n v="8.9121049592273379E-4"/>
    <n v="1.2476946942918272E-2"/>
  </r>
  <r>
    <n v="1"/>
    <x v="1"/>
    <n v="106"/>
    <n v="3805"/>
    <x v="30"/>
    <x v="30"/>
    <n v="273"/>
    <x v="62"/>
    <n v="22"/>
    <x v="62"/>
    <n v="9.1334772403458189"/>
    <n v="1"/>
    <n v="365974.59999999899"/>
    <n v="9702997"/>
    <x v="1"/>
    <s v="TORA"/>
    <s v="80├ 90"/>
    <s v="Apuleia"/>
    <s v="FOD"/>
    <n v="39.788735772973837"/>
    <n v="50"/>
    <x v="1"/>
    <s v="Inferior"/>
    <s v="Não"/>
    <x v="1"/>
    <n v="1.0376826235470862E-3"/>
    <n v="1.5980312402625128E-2"/>
  </r>
  <r>
    <n v="1"/>
    <x v="1"/>
    <n v="106"/>
    <n v="3806"/>
    <x v="89"/>
    <x v="89"/>
    <n v="155"/>
    <x v="67"/>
    <n v="14"/>
    <x v="67"/>
    <n v="1.8736117788135642"/>
    <n v="1"/>
    <n v="366036.9"/>
    <n v="9703071.6999999899"/>
    <x v="0"/>
    <s v="TORETE"/>
    <s v="40├ 50"/>
    <s v="Sacoglottis"/>
    <s v="FOD"/>
    <n v="47.7464829275686"/>
    <n v="57.7464829275686"/>
    <x v="0"/>
    <s v="Inferior"/>
    <s v="Não"/>
    <x v="0"/>
    <n v="3.3450502530181188E-4"/>
    <n v="3.2781492479577561E-3"/>
  </r>
  <r>
    <n v="1"/>
    <x v="1"/>
    <n v="106"/>
    <n v="3807"/>
    <x v="5"/>
    <x v="5"/>
    <n v="290"/>
    <x v="90"/>
    <n v="16"/>
    <x v="90"/>
    <n v="7.495561199855902"/>
    <n v="1"/>
    <n v="366025.5"/>
    <n v="9703105.5999999903"/>
    <x v="4"/>
    <s v="TORA"/>
    <s v="90├ 100"/>
    <s v="Tachigali"/>
    <s v="FOD"/>
    <n v="39.152116000606256"/>
    <n v="50"/>
    <x v="1"/>
    <s v="Inferior"/>
    <s v="Não"/>
    <x v="1"/>
    <n v="1.1709416286319412E-3"/>
    <n v="1.3114546240677739E-2"/>
  </r>
  <r>
    <n v="1"/>
    <x v="1"/>
    <n v="106"/>
    <n v="3808"/>
    <x v="35"/>
    <x v="35"/>
    <n v="576"/>
    <x v="339"/>
    <n v="20"/>
    <x v="339"/>
    <n v="36.96265327947966"/>
    <n v="1"/>
    <n v="366095"/>
    <n v="9703213.0999999903"/>
    <x v="4"/>
    <s v="TORA"/>
    <s v="180├ 190"/>
    <s v="Erisma"/>
    <s v="FOD"/>
    <n v="41.38028520389279"/>
    <n v="51.38028520389279"/>
    <x v="1"/>
    <s v="Inferior"/>
    <s v="Não"/>
    <x v="1"/>
    <n v="4.6193856097620795E-3"/>
    <n v="6.4671398536669103E-2"/>
  </r>
  <r>
    <n v="1"/>
    <x v="1"/>
    <n v="106"/>
    <n v="3809"/>
    <x v="50"/>
    <x v="50"/>
    <n v="518"/>
    <x v="340"/>
    <n v="20"/>
    <x v="340"/>
    <n v="29.893563665132802"/>
    <n v="1"/>
    <n v="366110.09999999899"/>
    <n v="9703220.4000000004"/>
    <x v="1"/>
    <s v="TORA"/>
    <s v="160├ 170"/>
    <s v="Simarouba"/>
    <s v="FOD"/>
    <n v="42.335214862444161"/>
    <n v="52.335214862444161"/>
    <x v="1"/>
    <s v="Inferior"/>
    <s v="Não"/>
    <x v="0"/>
    <n v="3.7359303396080493E-3"/>
    <n v="5.2303024754512685E-2"/>
  </r>
  <r>
    <n v="1"/>
    <x v="1"/>
    <n v="106"/>
    <n v="3810"/>
    <x v="1"/>
    <x v="1"/>
    <n v="207"/>
    <x v="132"/>
    <n v="19"/>
    <x v="132"/>
    <n v="4.535054054102174"/>
    <n v="1"/>
    <n v="366116.09999999899"/>
    <n v="9703222.9000000004"/>
    <x v="1"/>
    <s v="TORA"/>
    <s v="60├ 70"/>
    <s v="Pouteria"/>
    <s v="FOD"/>
    <n v="39.788735772973837"/>
    <n v="50"/>
    <x v="1"/>
    <s v="Inferior"/>
    <s v="Não"/>
    <x v="0"/>
    <n v="5.9659545594827642E-4"/>
    <n v="7.9347195641120746E-3"/>
  </r>
  <r>
    <n v="1"/>
    <x v="1"/>
    <n v="106"/>
    <n v="3811"/>
    <x v="5"/>
    <x v="5"/>
    <n v="222"/>
    <x v="6"/>
    <n v="16"/>
    <x v="6"/>
    <n v="4.3925236405909427"/>
    <n v="1"/>
    <n v="366114.7"/>
    <n v="9703229.1999999899"/>
    <x v="4"/>
    <s v="TORA"/>
    <s v="70├ 80"/>
    <s v="Tachigali"/>
    <s v="FOD"/>
    <n v="39.152116000606256"/>
    <n v="50"/>
    <x v="1"/>
    <s v="Inferior"/>
    <s v="Não"/>
    <x v="1"/>
    <n v="6.8619128686678451E-4"/>
    <n v="7.6853424129079868E-3"/>
  </r>
  <r>
    <n v="1"/>
    <x v="1"/>
    <n v="106"/>
    <n v="3812"/>
    <x v="5"/>
    <x v="5"/>
    <n v="217"/>
    <x v="211"/>
    <n v="12"/>
    <x v="211"/>
    <n v="3.147667788406789"/>
    <n v="1"/>
    <n v="366114.299999999"/>
    <n v="9703237.0999999903"/>
    <x v="4"/>
    <s v="TORA"/>
    <s v="60├ 70"/>
    <s v="Tachigali"/>
    <s v="FOD"/>
    <n v="39.152116000606256"/>
    <n v="50"/>
    <x v="1"/>
    <s v="Inferior"/>
    <s v="Não"/>
    <x v="1"/>
    <n v="6.5562984959155154E-4"/>
    <n v="5.5072907365690321E-3"/>
  </r>
  <r>
    <n v="1"/>
    <x v="1"/>
    <n v="106"/>
    <n v="3813"/>
    <x v="58"/>
    <x v="58"/>
    <n v="138"/>
    <x v="210"/>
    <n v="13"/>
    <x v="210"/>
    <n v="1.3790807649901347"/>
    <n v="1"/>
    <n v="366106.2"/>
    <n v="9703299.5"/>
    <x v="0"/>
    <s v="TORETE"/>
    <s v="40├ 50"/>
    <s v="Eschweilera"/>
    <s v="FOD"/>
    <n v="41.38028520389279"/>
    <n v="51.38028520389279"/>
    <x v="0"/>
    <s v="Inferior"/>
    <s v="Não"/>
    <x v="0"/>
    <n v="2.651535359770117E-4"/>
    <n v="2.4128971773908063E-3"/>
  </r>
  <r>
    <n v="1"/>
    <x v="1"/>
    <n v="106"/>
    <n v="3814"/>
    <x v="1"/>
    <x v="1"/>
    <n v="206"/>
    <x v="122"/>
    <n v="17"/>
    <x v="122"/>
    <n v="4.0185700032033633"/>
    <n v="1"/>
    <n v="366118"/>
    <n v="9703294"/>
    <x v="1"/>
    <s v="TORA"/>
    <s v="60├ 70"/>
    <s v="Pouteria"/>
    <s v="FOD"/>
    <n v="39.788735772973837"/>
    <n v="50"/>
    <x v="1"/>
    <s v="Inferior"/>
    <s v="Não"/>
    <x v="0"/>
    <n v="5.9084517185047623E-4"/>
    <n v="7.0310575450206669E-3"/>
  </r>
  <r>
    <n v="1"/>
    <x v="1"/>
    <n v="106"/>
    <n v="3815"/>
    <x v="91"/>
    <x v="91"/>
    <n v="160"/>
    <x v="1"/>
    <n v="15"/>
    <x v="1"/>
    <n v="2.1390424351550736"/>
    <n v="1"/>
    <n v="366122.5"/>
    <n v="9703291.8000000007"/>
    <x v="0"/>
    <s v="TORA"/>
    <s v="50├ 60"/>
    <s v="Clarisia"/>
    <s v="FOD"/>
    <n v="50.929581789406512"/>
    <n v="60.929581789406512"/>
    <x v="0"/>
    <s v="Inferior"/>
    <s v="Não"/>
    <x v="0"/>
    <n v="3.5643407482732108E-4"/>
    <n v="3.7425577856868707E-3"/>
  </r>
  <r>
    <n v="1"/>
    <x v="1"/>
    <n v="106"/>
    <n v="3816"/>
    <x v="39"/>
    <x v="39"/>
    <n v="272"/>
    <x v="38"/>
    <n v="23"/>
    <x v="38"/>
    <n v="9.4788100443171786"/>
    <n v="1"/>
    <n v="366127"/>
    <n v="9703289.6999999899"/>
    <x v="3"/>
    <s v="TORA"/>
    <s v="80├ 90"/>
    <s v="Bertholletia"/>
    <s v="FOD"/>
    <n v="41.38028520389279"/>
    <n v="51.38028520389279"/>
    <x v="1"/>
    <s v="Inferior"/>
    <s v="Protegida"/>
    <x v="0"/>
    <n v="1.0300944762509574E-3"/>
    <n v="1.6584521067640412E-2"/>
  </r>
  <r>
    <n v="1"/>
    <x v="1"/>
    <n v="106"/>
    <n v="3817"/>
    <x v="1"/>
    <x v="1"/>
    <n v="200"/>
    <x v="14"/>
    <n v="20"/>
    <x v="14"/>
    <n v="4.4563384065730682"/>
    <n v="1"/>
    <n v="366118.5"/>
    <n v="9703301.5"/>
    <x v="1"/>
    <s v="TORA"/>
    <s v="60├ 70"/>
    <s v="Pouteria"/>
    <s v="FOD"/>
    <n v="39.788735772973837"/>
    <n v="50"/>
    <x v="1"/>
    <s v="Inferior"/>
    <s v="Não"/>
    <x v="0"/>
    <n v="5.5692824191768894E-4"/>
    <n v="7.7969953868476443E-3"/>
  </r>
  <r>
    <n v="1"/>
    <x v="1"/>
    <n v="106"/>
    <n v="3818"/>
    <x v="58"/>
    <x v="58"/>
    <n v="200"/>
    <x v="14"/>
    <n v="15"/>
    <x v="14"/>
    <n v="3.3422538049298014"/>
    <n v="2"/>
    <n v="366129"/>
    <n v="9703308.5999999903"/>
    <x v="1"/>
    <s v="TORA"/>
    <s v="60├ 70"/>
    <s v="Eschweilera"/>
    <s v="FOD"/>
    <n v="41.38028520389279"/>
    <n v="51.38028520389279"/>
    <x v="1"/>
    <s v="Inferior"/>
    <s v="Não"/>
    <x v="0"/>
    <n v="5.5692824191768894E-4"/>
    <n v="5.847746540135733E-3"/>
  </r>
  <r>
    <n v="1"/>
    <x v="1"/>
    <n v="106"/>
    <n v="3819"/>
    <x v="5"/>
    <x v="5"/>
    <n v="216"/>
    <x v="116"/>
    <n v="17"/>
    <x v="116"/>
    <n v="4.4181921498128034"/>
    <n v="1"/>
    <n v="366137.2"/>
    <n v="9703309.1999999899"/>
    <x v="4"/>
    <s v="TORA"/>
    <s v="60├ 70"/>
    <s v="Tachigali"/>
    <s v="FOD"/>
    <n v="39.152116000606256"/>
    <n v="50"/>
    <x v="1"/>
    <s v="Inferior"/>
    <s v="Não"/>
    <x v="1"/>
    <n v="6.4960110137279241E-4"/>
    <n v="7.7302531063362292E-3"/>
  </r>
  <r>
    <n v="1"/>
    <x v="1"/>
    <n v="106"/>
    <n v="3820"/>
    <x v="35"/>
    <x v="35"/>
    <n v="470"/>
    <x v="179"/>
    <n v="15"/>
    <x v="179"/>
    <n v="18.457596637724833"/>
    <n v="2"/>
    <n v="366143.59999999899"/>
    <n v="9703315"/>
    <x v="4"/>
    <s v="TORA"/>
    <s v="140├ 150"/>
    <s v="Erisma"/>
    <s v="FOD"/>
    <n v="41.38028520389279"/>
    <n v="51.38028520389279"/>
    <x v="1"/>
    <s v="Inferior"/>
    <s v="Não"/>
    <x v="1"/>
    <n v="3.0756362159904379E-3"/>
    <n v="3.2294180267899597E-2"/>
  </r>
  <r>
    <n v="1"/>
    <x v="1"/>
    <n v="106"/>
    <n v="3821"/>
    <x v="1"/>
    <x v="1"/>
    <n v="218"/>
    <x v="206"/>
    <n v="17"/>
    <x v="206"/>
    <n v="4.500389311722043"/>
    <n v="1"/>
    <n v="366160.9"/>
    <n v="9703317.9000000004"/>
    <x v="1"/>
    <s v="TORA"/>
    <s v="60├ 70"/>
    <s v="Pouteria"/>
    <s v="FOD"/>
    <n v="39.788735772973837"/>
    <n v="50"/>
    <x v="1"/>
    <s v="Inferior"/>
    <s v="Não"/>
    <x v="0"/>
    <n v="6.6168644422240624E-4"/>
    <n v="7.8740686862466339E-3"/>
  </r>
  <r>
    <n v="1"/>
    <x v="1"/>
    <n v="106"/>
    <n v="3822"/>
    <x v="64"/>
    <x v="64"/>
    <n v="215"/>
    <x v="18"/>
    <n v="22"/>
    <x v="18"/>
    <n v="5.6648416782056046"/>
    <n v="1"/>
    <n v="366163.59999999899"/>
    <n v="9703316.5999999903"/>
    <x v="4"/>
    <s v="TORA"/>
    <s v="60├ 70"/>
    <s v="Cedrelinga"/>
    <s v="FOD"/>
    <n v="38.515496228238675"/>
    <n v="50"/>
    <x v="1"/>
    <s v="Inferior"/>
    <s v="Não"/>
    <x v="1"/>
    <n v="6.436001995661295E-4"/>
    <n v="9.9114430733183937E-3"/>
  </r>
  <r>
    <n v="1"/>
    <x v="1"/>
    <n v="106"/>
    <n v="3823"/>
    <x v="1"/>
    <x v="1"/>
    <n v="233"/>
    <x v="81"/>
    <n v="19"/>
    <x v="81"/>
    <n v="5.745841199168078"/>
    <n v="1"/>
    <n v="366163.20000000001"/>
    <n v="9703322.3000000007"/>
    <x v="1"/>
    <s v="TORA"/>
    <s v="70├ 80"/>
    <s v="Pouteria"/>
    <s v="FOD"/>
    <n v="39.788735772973837"/>
    <n v="50"/>
    <x v="1"/>
    <s v="Inferior"/>
    <s v="Não"/>
    <x v="0"/>
    <n v="7.5587693313673558E-4"/>
    <n v="1.0053163210718582E-2"/>
  </r>
  <r>
    <n v="1"/>
    <x v="1"/>
    <n v="106"/>
    <n v="3824"/>
    <x v="72"/>
    <x v="72"/>
    <n v="148"/>
    <x v="128"/>
    <n v="16"/>
    <x v="128"/>
    <n v="1.9522327291515298"/>
    <n v="1"/>
    <n v="366171.9"/>
    <n v="9703332.5999999903"/>
    <x v="0"/>
    <s v="TORETE"/>
    <s v="40├ 50"/>
    <s v="Goupia"/>
    <s v="FOD"/>
    <n v="40.107045659157627"/>
    <n v="50.107045659157627"/>
    <x v="0"/>
    <s v="Inferior"/>
    <s v="Não"/>
    <x v="1"/>
    <n v="3.0497390527412649E-4"/>
    <n v="3.4157077390702161E-3"/>
  </r>
  <r>
    <n v="1"/>
    <x v="1"/>
    <n v="106"/>
    <n v="3825"/>
    <x v="41"/>
    <x v="41"/>
    <n v="210"/>
    <x v="87"/>
    <n v="17"/>
    <x v="87"/>
    <n v="4.1761461292597861"/>
    <n v="1"/>
    <n v="366175.9"/>
    <n v="9703333.1999999899"/>
    <x v="1"/>
    <s v="TORA"/>
    <s v="60├ 70"/>
    <s v="Qualea"/>
    <s v="FOD"/>
    <n v="40.107045659157627"/>
    <n v="50.107045659157627"/>
    <x v="1"/>
    <s v="Inferior"/>
    <s v="Não"/>
    <x v="0"/>
    <n v="6.1401338671425204E-4"/>
    <n v="7.3067593018995977E-3"/>
  </r>
  <r>
    <n v="1"/>
    <x v="1"/>
    <n v="106"/>
    <n v="3826"/>
    <x v="1"/>
    <x v="1"/>
    <n v="248"/>
    <x v="117"/>
    <n v="18"/>
    <x v="117"/>
    <n v="6.1668593405520777"/>
    <n v="2"/>
    <n v="366197.9"/>
    <n v="9703378.5999999903"/>
    <x v="1"/>
    <s v="TORA"/>
    <s v="70├ 80"/>
    <s v="Pouteria"/>
    <s v="FOD"/>
    <n v="39.788735772973837"/>
    <n v="50"/>
    <x v="1"/>
    <s v="Inferior"/>
    <s v="Não"/>
    <x v="0"/>
    <n v="8.5633286477263882E-4"/>
    <n v="1.0789794096135249E-2"/>
  </r>
  <r>
    <n v="1"/>
    <x v="1"/>
    <n v="106"/>
    <n v="3827"/>
    <x v="62"/>
    <x v="62"/>
    <n v="227"/>
    <x v="27"/>
    <n v="18"/>
    <x v="27"/>
    <n v="5.1666898894268334"/>
    <n v="2"/>
    <n v="366201"/>
    <n v="9703384.0999999903"/>
    <x v="1"/>
    <s v="TORA"/>
    <s v="70├ 80"/>
    <s v="Swartzia"/>
    <s v="FOD"/>
    <n v="42.335214862444161"/>
    <n v="52.335214862444161"/>
    <x v="1"/>
    <s v="Inferior"/>
    <s v="Não"/>
    <x v="0"/>
    <n v="7.1744888444441493E-4"/>
    <n v="9.0398559439996279E-3"/>
  </r>
  <r>
    <n v="1"/>
    <x v="1"/>
    <n v="106"/>
    <n v="3828"/>
    <x v="1"/>
    <x v="1"/>
    <n v="170"/>
    <x v="12"/>
    <n v="15"/>
    <x v="12"/>
    <n v="2.4147783740617825"/>
    <n v="1"/>
    <n v="366182.299999999"/>
    <n v="9703374.0999999903"/>
    <x v="1"/>
    <s v="TORA"/>
    <s v="50├ 60"/>
    <s v="Pouteria"/>
    <s v="FOD"/>
    <n v="39.788735772973837"/>
    <n v="50"/>
    <x v="1"/>
    <s v="Inferior"/>
    <s v="Não"/>
    <x v="0"/>
    <n v="4.0238065478553035E-4"/>
    <n v="4.2249968752480693E-3"/>
  </r>
  <r>
    <n v="1"/>
    <x v="1"/>
    <n v="106"/>
    <n v="3829"/>
    <x v="5"/>
    <x v="5"/>
    <n v="234"/>
    <x v="245"/>
    <n v="16"/>
    <x v="245"/>
    <n v="4.8802253158063005"/>
    <n v="1"/>
    <n v="366178"/>
    <n v="9703398.3000000007"/>
    <x v="4"/>
    <s v="TORA"/>
    <s v="70├ 80"/>
    <s v="Tachigali"/>
    <s v="FOD"/>
    <n v="39.152116000606256"/>
    <n v="50"/>
    <x v="1"/>
    <s v="Inferior"/>
    <s v="Não"/>
    <x v="1"/>
    <n v="7.6237907036112468E-4"/>
    <n v="8.5386455880445949E-3"/>
  </r>
  <r>
    <n v="1"/>
    <x v="1"/>
    <n v="106"/>
    <n v="3830"/>
    <x v="15"/>
    <x v="15"/>
    <n v="200"/>
    <x v="14"/>
    <n v="18"/>
    <x v="14"/>
    <n v="4.0107045659157619"/>
    <n v="1"/>
    <n v="366162.59999999899"/>
    <n v="9703405.5"/>
    <x v="4"/>
    <s v="TORA"/>
    <s v="60├ 70"/>
    <s v="Lecythis"/>
    <s v="FOD"/>
    <n v="38.833806114422465"/>
    <n v="50"/>
    <x v="1"/>
    <s v="Inferior"/>
    <s v="Não"/>
    <x v="1"/>
    <n v="5.5692824191768894E-4"/>
    <n v="7.0172958481628809E-3"/>
  </r>
  <r>
    <n v="1"/>
    <x v="1"/>
    <n v="106"/>
    <n v="3831"/>
    <x v="1"/>
    <x v="1"/>
    <n v="202"/>
    <x v="28"/>
    <n v="18"/>
    <x v="28"/>
    <n v="4.0913197276906681"/>
    <n v="1"/>
    <n v="366187.2"/>
    <n v="9703416"/>
    <x v="1"/>
    <s v="TORA"/>
    <s v="60├ 70"/>
    <s v="Pouteria"/>
    <s v="FOD"/>
    <n v="39.788735772973837"/>
    <n v="50"/>
    <x v="1"/>
    <s v="Inferior"/>
    <s v="Não"/>
    <x v="0"/>
    <n v="5.681224995802345E-4"/>
    <n v="7.1583434947109529E-3"/>
  </r>
  <r>
    <n v="1"/>
    <x v="1"/>
    <n v="106"/>
    <n v="3832"/>
    <x v="5"/>
    <x v="5"/>
    <n v="224"/>
    <x v="329"/>
    <n v="16"/>
    <x v="329"/>
    <n v="4.4720247177642074"/>
    <n v="1"/>
    <n v="366194.4"/>
    <n v="9703412.5999999903"/>
    <x v="4"/>
    <s v="TORA"/>
    <s v="70├ 80"/>
    <s v="Tachigali"/>
    <s v="FOD"/>
    <n v="39.152116000606256"/>
    <n v="50"/>
    <x v="1"/>
    <s v="Inferior"/>
    <s v="Não"/>
    <x v="1"/>
    <n v="6.9861078666154928E-4"/>
    <n v="7.8244408106093507E-3"/>
  </r>
  <r>
    <n v="1"/>
    <x v="1"/>
    <n v="107"/>
    <n v="3833"/>
    <x v="35"/>
    <x v="35"/>
    <n v="342"/>
    <x v="51"/>
    <n v="18"/>
    <x v="51"/>
    <n v="11.727701221194282"/>
    <n v="1"/>
    <n v="366209.7"/>
    <n v="9703392.0999999903"/>
    <x v="4"/>
    <s v="TORA"/>
    <s v="100├ 110"/>
    <s v="Erisma"/>
    <s v="FOD"/>
    <n v="41.38028520389279"/>
    <n v="51.38028520389279"/>
    <x v="1"/>
    <s v="Inferior"/>
    <s v="Não"/>
    <x v="1"/>
    <n v="1.6285138721915146E-3"/>
    <n v="2.0519274789613084E-2"/>
  </r>
  <r>
    <n v="1"/>
    <x v="1"/>
    <n v="107"/>
    <n v="3834"/>
    <x v="45"/>
    <x v="45"/>
    <n v="170"/>
    <x v="12"/>
    <n v="15"/>
    <x v="12"/>
    <n v="2.4147783740617825"/>
    <n v="1"/>
    <n v="366225.09999999899"/>
    <n v="9703384.9000000004"/>
    <x v="1"/>
    <s v="TORA"/>
    <s v="50├ 60"/>
    <s v="Mezilaurus"/>
    <s v="FOD"/>
    <n v="41.38028520389279"/>
    <n v="51.38028520389279"/>
    <x v="1"/>
    <s v="Inferior"/>
    <s v="Não"/>
    <x v="0"/>
    <n v="4.0238065478553035E-4"/>
    <n v="4.2249968752480693E-3"/>
  </r>
  <r>
    <n v="1"/>
    <x v="1"/>
    <n v="107"/>
    <n v="3835"/>
    <x v="5"/>
    <x v="5"/>
    <n v="268"/>
    <x v="243"/>
    <n v="16"/>
    <x v="243"/>
    <n v="6.4014409942740826"/>
    <n v="1"/>
    <n v="366224.59999999899"/>
    <n v="9703384"/>
    <x v="4"/>
    <s v="TORA"/>
    <s v="80├ 90"/>
    <s v="Tachigali"/>
    <s v="FOD"/>
    <n v="39.152116000606256"/>
    <n v="50"/>
    <x v="1"/>
    <s v="Inferior"/>
    <s v="Não"/>
    <x v="1"/>
    <n v="1.0000203511874024E-3"/>
    <n v="1.1200227933298907E-2"/>
  </r>
  <r>
    <n v="1"/>
    <x v="1"/>
    <n v="107"/>
    <n v="3836"/>
    <x v="72"/>
    <x v="72"/>
    <n v="393"/>
    <x v="186"/>
    <n v="16"/>
    <x v="186"/>
    <n v="13.765540211136077"/>
    <n v="1"/>
    <n v="366219.09999999899"/>
    <n v="9703373.3000000007"/>
    <x v="4"/>
    <s v="TORA"/>
    <s v="120├ 130"/>
    <s v="Goupia"/>
    <s v="FOD"/>
    <n v="40.107045659157627"/>
    <n v="50.107045659157627"/>
    <x v="1"/>
    <s v="Inferior"/>
    <s v="Não"/>
    <x v="1"/>
    <n v="2.1504252508986283E-3"/>
    <n v="2.4084762810064636E-2"/>
  </r>
  <r>
    <n v="1"/>
    <x v="1"/>
    <n v="107"/>
    <n v="3837"/>
    <x v="1"/>
    <x v="1"/>
    <n v="232"/>
    <x v="69"/>
    <n v="19"/>
    <x v="69"/>
    <n v="5.6966265118904866"/>
    <n v="1"/>
    <n v="366212.59999999899"/>
    <n v="9703367.5"/>
    <x v="1"/>
    <s v="TORA"/>
    <s v="70├ 80"/>
    <s v="Pouteria"/>
    <s v="FOD"/>
    <n v="39.788735772973837"/>
    <n v="50"/>
    <x v="1"/>
    <s v="Inferior"/>
    <s v="Não"/>
    <x v="0"/>
    <n v="7.4940264232444247E-4"/>
    <n v="9.9670551429150833E-3"/>
  </r>
  <r>
    <n v="1"/>
    <x v="1"/>
    <n v="107"/>
    <n v="3838"/>
    <x v="84"/>
    <x v="84"/>
    <n v="345"/>
    <x v="110"/>
    <n v="20"/>
    <x v="110"/>
    <n v="13.260391971058986"/>
    <n v="1"/>
    <n v="366200"/>
    <n v="9703371.3000000007"/>
    <x v="1"/>
    <s v="TORA"/>
    <s v="100├ 110"/>
    <s v="Didymopanax"/>
    <s v="FOD"/>
    <n v="46.791553269017228"/>
    <n v="56.791553269017228"/>
    <x v="1"/>
    <s v="Inferior"/>
    <s v="Não"/>
    <x v="0"/>
    <n v="1.6572095998563232E-3"/>
    <n v="2.320093439798852E-2"/>
  </r>
  <r>
    <n v="1"/>
    <x v="1"/>
    <n v="107"/>
    <n v="3839"/>
    <x v="5"/>
    <x v="5"/>
    <n v="200"/>
    <x v="14"/>
    <n v="18"/>
    <x v="14"/>
    <n v="4.0107045659157619"/>
    <n v="1"/>
    <n v="366225.299999999"/>
    <n v="9703322.3000000007"/>
    <x v="4"/>
    <s v="TORA"/>
    <s v="60├ 70"/>
    <s v="Tachigali"/>
    <s v="FOD"/>
    <n v="39.152116000606256"/>
    <n v="50"/>
    <x v="1"/>
    <s v="Inferior"/>
    <s v="Não"/>
    <x v="1"/>
    <n v="5.5692824191768894E-4"/>
    <n v="7.0172958481628809E-3"/>
  </r>
  <r>
    <n v="1"/>
    <x v="1"/>
    <n v="107"/>
    <n v="3840"/>
    <x v="63"/>
    <x v="63"/>
    <n v="247"/>
    <x v="74"/>
    <n v="18"/>
    <x v="74"/>
    <n v="6.1172268715488674"/>
    <n v="1"/>
    <n v="366188.7"/>
    <n v="9703332.4000000004"/>
    <x v="4"/>
    <s v="TORA"/>
    <s v="70├ 80"/>
    <s v="Ocotea"/>
    <s v="FOD"/>
    <n v="39.470425886790046"/>
    <n v="50"/>
    <x v="1"/>
    <s v="Inferior"/>
    <s v="Não"/>
    <x v="1"/>
    <n v="8.4944087777890709E-4"/>
    <n v="1.0702955060014228E-2"/>
  </r>
  <r>
    <n v="1"/>
    <x v="1"/>
    <n v="107"/>
    <n v="3841"/>
    <x v="1"/>
    <x v="1"/>
    <n v="195"/>
    <x v="253"/>
    <n v="18"/>
    <x v="253"/>
    <n v="3.8126760279736711"/>
    <n v="1"/>
    <n v="366189.5"/>
    <n v="9703251.8000000007"/>
    <x v="1"/>
    <s v="TORA"/>
    <s v="60├ 70"/>
    <s v="Pouteria"/>
    <s v="FOD"/>
    <n v="39.788735772973837"/>
    <n v="50"/>
    <x v="1"/>
    <s v="Inferior"/>
    <s v="Não"/>
    <x v="0"/>
    <n v="5.2942990997300308E-4"/>
    <n v="6.6708168656598385E-3"/>
  </r>
  <r>
    <n v="1"/>
    <x v="1"/>
    <n v="107"/>
    <n v="3842"/>
    <x v="5"/>
    <x v="5"/>
    <n v="272"/>
    <x v="38"/>
    <n v="17"/>
    <x v="38"/>
    <n v="7.0060769892779158"/>
    <n v="1"/>
    <n v="366173.799999999"/>
    <n v="9703234.5"/>
    <x v="4"/>
    <s v="TORA"/>
    <s v="80├ 90"/>
    <s v="Tachigali"/>
    <s v="FOD"/>
    <n v="39.152116000606256"/>
    <n v="50"/>
    <x v="1"/>
    <s v="Inferior"/>
    <s v="Não"/>
    <x v="1"/>
    <n v="1.0300944762509574E-3"/>
    <n v="1.2258124267386393E-2"/>
  </r>
  <r>
    <n v="1"/>
    <x v="1"/>
    <n v="107"/>
    <n v="3843"/>
    <x v="6"/>
    <x v="6"/>
    <n v="348"/>
    <x v="108"/>
    <n v="18"/>
    <x v="108"/>
    <n v="12.142809143766565"/>
    <n v="1"/>
    <n v="366172.7"/>
    <n v="9703221.6999999899"/>
    <x v="1"/>
    <s v="TORA"/>
    <s v="110├ 120"/>
    <s v="Dimorphandra"/>
    <s v="FOD"/>
    <n v="39.788735772973837"/>
    <n v="50"/>
    <x v="1"/>
    <s v="Inferior"/>
    <s v="Não"/>
    <x v="0"/>
    <n v="1.6861559452299956E-3"/>
    <n v="2.1245564909897943E-2"/>
  </r>
  <r>
    <n v="1"/>
    <x v="1"/>
    <n v="107"/>
    <n v="3844"/>
    <x v="35"/>
    <x v="35"/>
    <n v="480"/>
    <x v="289"/>
    <n v="14"/>
    <x v="289"/>
    <n v="17.967956455302616"/>
    <n v="1"/>
    <n v="366131.5"/>
    <n v="9703233.4000000004"/>
    <x v="4"/>
    <s v="TORA"/>
    <s v="150├ 160"/>
    <s v="Erisma"/>
    <s v="FOD"/>
    <n v="41.38028520389279"/>
    <n v="51.38028520389279"/>
    <x v="1"/>
    <s v="Inferior"/>
    <s v="Não"/>
    <x v="1"/>
    <n v="3.2079066734458893E-3"/>
    <n v="3.1437485399769712E-2"/>
  </r>
  <r>
    <n v="1"/>
    <x v="1"/>
    <n v="107"/>
    <n v="3845"/>
    <x v="1"/>
    <x v="1"/>
    <n v="160"/>
    <x v="1"/>
    <n v="15"/>
    <x v="1"/>
    <n v="2.1390424351550736"/>
    <n v="1"/>
    <n v="366136.5"/>
    <n v="9703227.8000000007"/>
    <x v="1"/>
    <s v="TORA"/>
    <s v="50├ 60"/>
    <s v="Pouteria"/>
    <s v="FOD"/>
    <n v="39.788735772973837"/>
    <n v="50"/>
    <x v="1"/>
    <s v="Inferior"/>
    <s v="Não"/>
    <x v="0"/>
    <n v="3.5643407482732108E-4"/>
    <n v="3.7425577856868707E-3"/>
  </r>
  <r>
    <n v="1"/>
    <x v="1"/>
    <n v="107"/>
    <n v="3846"/>
    <x v="5"/>
    <x v="5"/>
    <n v="208"/>
    <x v="113"/>
    <n v="16"/>
    <x v="113"/>
    <n v="3.8559804964395448"/>
    <n v="1"/>
    <n v="366146"/>
    <n v="9703181.3000000007"/>
    <x v="4"/>
    <s v="TORA"/>
    <s v="60├ 70"/>
    <s v="Tachigali"/>
    <s v="FOD"/>
    <n v="39.152116000606256"/>
    <n v="50"/>
    <x v="1"/>
    <s v="Inferior"/>
    <s v="Não"/>
    <x v="1"/>
    <n v="6.023735864581724E-4"/>
    <n v="6.7465841683315301E-3"/>
  </r>
  <r>
    <n v="1"/>
    <x v="1"/>
    <n v="107"/>
    <n v="3847"/>
    <x v="10"/>
    <x v="10"/>
    <n v="378"/>
    <x v="292"/>
    <n v="24"/>
    <x v="292"/>
    <n v="19.102183706543592"/>
    <n v="1"/>
    <n v="366141.9"/>
    <n v="9703177.6999999899"/>
    <x v="4"/>
    <s v="TORA"/>
    <s v="120├ 130"/>
    <s v="Astronium"/>
    <s v="FOD"/>
    <n v="40.107045659157627"/>
    <n v="50.107045659157627"/>
    <x v="1"/>
    <s v="Inferior"/>
    <s v="Não"/>
    <x v="1"/>
    <n v="1.9894033729541769E-3"/>
    <n v="3.3421976665630168E-2"/>
  </r>
  <r>
    <n v="1"/>
    <x v="1"/>
    <n v="107"/>
    <n v="3848"/>
    <x v="5"/>
    <x v="5"/>
    <n v="233"/>
    <x v="81"/>
    <n v="18"/>
    <x v="81"/>
    <n v="5.4434285044750208"/>
    <n v="1"/>
    <n v="366141.09999999899"/>
    <n v="9703163.4000000004"/>
    <x v="4"/>
    <s v="TORA"/>
    <s v="70├ 80"/>
    <s v="Tachigali"/>
    <s v="FOD"/>
    <n v="39.152116000606256"/>
    <n v="50"/>
    <x v="1"/>
    <s v="Inferior"/>
    <s v="Não"/>
    <x v="1"/>
    <n v="7.5587693313673558E-4"/>
    <n v="9.5240493575228669E-3"/>
  </r>
  <r>
    <n v="1"/>
    <x v="1"/>
    <n v="107"/>
    <n v="3849"/>
    <x v="21"/>
    <x v="21"/>
    <n v="222"/>
    <x v="6"/>
    <n v="18"/>
    <x v="6"/>
    <n v="4.9415890956648107"/>
    <n v="2"/>
    <n v="365979.59999999899"/>
    <n v="9702851"/>
    <x v="1"/>
    <s v="TORA"/>
    <s v="70├ 80"/>
    <s v="Schefflera"/>
    <s v="FOD"/>
    <n v="40.425355545341418"/>
    <n v="50.425355545341418"/>
    <x v="1"/>
    <s v="Inferior"/>
    <s v="Não"/>
    <x v="0"/>
    <n v="6.8619128686678451E-4"/>
    <n v="8.6460102145214865E-3"/>
  </r>
  <r>
    <n v="1"/>
    <x v="1"/>
    <n v="107"/>
    <n v="3850"/>
    <x v="63"/>
    <x v="63"/>
    <n v="165"/>
    <x v="7"/>
    <n v="15"/>
    <x v="7"/>
    <n v="2.2748214959803468"/>
    <n v="1"/>
    <n v="365930.09999999899"/>
    <n v="9702797"/>
    <x v="4"/>
    <s v="TORA"/>
    <s v="50├ 60"/>
    <s v="Ocotea"/>
    <s v="FOD"/>
    <n v="39.470425886790046"/>
    <n v="50"/>
    <x v="1"/>
    <s v="Inferior"/>
    <s v="Não"/>
    <x v="1"/>
    <n v="3.7905928465522713E-4"/>
    <n v="3.9801224888798845E-3"/>
  </r>
  <r>
    <n v="1"/>
    <x v="1"/>
    <n v="107"/>
    <n v="3851"/>
    <x v="34"/>
    <x v="34"/>
    <n v="363"/>
    <x v="271"/>
    <n v="20"/>
    <x v="271"/>
    <n v="14.680181387393169"/>
    <n v="1"/>
    <n v="365922.799999999"/>
    <n v="9702800.4000000004"/>
    <x v="1"/>
    <s v="TORA"/>
    <s v="110├ 120"/>
    <s v="Lecythis"/>
    <s v="FOD"/>
    <n v="40.743665431525208"/>
    <n v="50.743665431525208"/>
    <x v="1"/>
    <s v="Inferior"/>
    <s v="Não"/>
    <x v="1"/>
    <n v="1.8346469377312992E-3"/>
    <n v="2.5685057128238188E-2"/>
  </r>
  <r>
    <n v="1"/>
    <x v="1"/>
    <n v="107"/>
    <n v="3852"/>
    <x v="72"/>
    <x v="72"/>
    <n v="309"/>
    <x v="176"/>
    <n v="15"/>
    <x v="176"/>
    <n v="7.9780433887125604"/>
    <n v="2"/>
    <n v="365905.5"/>
    <n v="9702788.6999999899"/>
    <x v="4"/>
    <s v="TORA"/>
    <s v="90├ 100"/>
    <s v="Goupia"/>
    <s v="FOD"/>
    <n v="40.107045659157627"/>
    <n v="50.107045659157627"/>
    <x v="1"/>
    <s v="Inferior"/>
    <s v="Não"/>
    <x v="1"/>
    <n v="1.3294016366635715E-3"/>
    <n v="1.39587171849675E-2"/>
  </r>
  <r>
    <n v="1"/>
    <x v="1"/>
    <n v="107"/>
    <n v="3853"/>
    <x v="19"/>
    <x v="19"/>
    <n v="160"/>
    <x v="1"/>
    <n v="13"/>
    <x v="1"/>
    <n v="1.8538367771343973"/>
    <n v="1"/>
    <n v="365917.2"/>
    <n v="9702783.1999999899"/>
    <x v="4"/>
    <s v="TORA"/>
    <s v="50├ 60"/>
    <s v="Piptadenia"/>
    <s v="FOD"/>
    <n v="39.788735772973837"/>
    <n v="50"/>
    <x v="1"/>
    <s v="Inferior"/>
    <s v="Não"/>
    <x v="1"/>
    <n v="3.5643407482732108E-4"/>
    <n v="3.2435500809286214E-3"/>
  </r>
  <r>
    <n v="1"/>
    <x v="1"/>
    <n v="107"/>
    <n v="3854"/>
    <x v="1"/>
    <x v="1"/>
    <n v="174"/>
    <x v="126"/>
    <n v="16"/>
    <x v="126"/>
    <n v="2.6984020319481252"/>
    <n v="1"/>
    <n v="365897.299999999"/>
    <n v="9702790.4000000004"/>
    <x v="1"/>
    <s v="TORA"/>
    <s v="50├ 60"/>
    <s v="Pouteria"/>
    <s v="FOD"/>
    <n v="39.788735772973837"/>
    <n v="50"/>
    <x v="1"/>
    <s v="Inferior"/>
    <s v="Não"/>
    <x v="0"/>
    <n v="4.2153898630749889E-4"/>
    <n v="4.7212366466439868E-3"/>
  </r>
  <r>
    <n v="1"/>
    <x v="1"/>
    <n v="107"/>
    <n v="3855"/>
    <x v="19"/>
    <x v="19"/>
    <n v="278"/>
    <x v="215"/>
    <n v="16"/>
    <x v="215"/>
    <n v="6.8880731482718609"/>
    <n v="1"/>
    <n v="365905.799999999"/>
    <n v="9702720.0999999903"/>
    <x v="4"/>
    <s v="TORA"/>
    <s v="80├ 90"/>
    <s v="Piptadenia"/>
    <s v="FOD"/>
    <n v="39.788735772973837"/>
    <n v="50"/>
    <x v="1"/>
    <s v="Inferior"/>
    <s v="Não"/>
    <x v="1"/>
    <n v="1.0760410562091669E-3"/>
    <n v="1.2051659829542668E-2"/>
  </r>
  <r>
    <n v="1"/>
    <x v="1"/>
    <n v="107"/>
    <n v="3856"/>
    <x v="6"/>
    <x v="6"/>
    <n v="200"/>
    <x v="14"/>
    <n v="15"/>
    <x v="14"/>
    <n v="3.3422538049298014"/>
    <n v="1"/>
    <n v="365892.2"/>
    <n v="9702726.5"/>
    <x v="1"/>
    <s v="TORA"/>
    <s v="60├ 70"/>
    <s v="Dimorphandra"/>
    <s v="FOD"/>
    <n v="39.788735772973837"/>
    <n v="50"/>
    <x v="1"/>
    <s v="Inferior"/>
    <s v="Não"/>
    <x v="0"/>
    <n v="5.5692824191768894E-4"/>
    <n v="5.847746540135733E-3"/>
  </r>
  <r>
    <n v="1"/>
    <x v="1"/>
    <n v="107"/>
    <n v="3857"/>
    <x v="44"/>
    <x v="44"/>
    <n v="180"/>
    <x v="22"/>
    <n v="18"/>
    <x v="22"/>
    <n v="3.2486706983917677"/>
    <n v="1"/>
    <n v="365869.59999999899"/>
    <n v="9702737.1999999899"/>
    <x v="4"/>
    <s v="TORA"/>
    <s v="50├ 60"/>
    <s v="Manilkara"/>
    <s v="FOD"/>
    <n v="41.38028520389279"/>
    <n v="51.38028520389279"/>
    <x v="1"/>
    <s v="Inferior"/>
    <s v="Não"/>
    <x v="1"/>
    <n v="4.5111187595332813E-4"/>
    <n v="5.6840096370119339E-3"/>
  </r>
  <r>
    <n v="1"/>
    <x v="1"/>
    <n v="107"/>
    <n v="3858"/>
    <x v="63"/>
    <x v="63"/>
    <n v="192"/>
    <x v="55"/>
    <n v="16"/>
    <x v="55"/>
    <n v="3.2855691803981921"/>
    <n v="1"/>
    <n v="365876.7"/>
    <n v="9702722.8000000007"/>
    <x v="4"/>
    <s v="TORA"/>
    <s v="60├ 70"/>
    <s v="Ocotea"/>
    <s v="FOD"/>
    <n v="39.470425886790046"/>
    <n v="50"/>
    <x v="1"/>
    <s v="Inferior"/>
    <s v="Não"/>
    <x v="1"/>
    <n v="5.1326506775134213E-4"/>
    <n v="5.7485687588150315E-3"/>
  </r>
  <r>
    <n v="1"/>
    <x v="1"/>
    <n v="107"/>
    <n v="3859"/>
    <x v="5"/>
    <x v="5"/>
    <n v="311"/>
    <x v="33"/>
    <n v="18"/>
    <x v="33"/>
    <n v="9.6979839079984611"/>
    <n v="1"/>
    <n v="365877.59999999899"/>
    <n v="9702713.5"/>
    <x v="4"/>
    <s v="TORA"/>
    <s v="90├ 100"/>
    <s v="Tachigali"/>
    <s v="FOD"/>
    <n v="39.152116000606256"/>
    <n v="50"/>
    <x v="1"/>
    <s v="Inferior"/>
    <s v="Não"/>
    <x v="1"/>
    <n v="1.3466664121630201E-3"/>
    <n v="1.6967996793254052E-2"/>
  </r>
  <r>
    <n v="1"/>
    <x v="1"/>
    <n v="107"/>
    <n v="3860"/>
    <x v="26"/>
    <x v="26"/>
    <n v="250"/>
    <x v="46"/>
    <n v="23"/>
    <x v="46"/>
    <n v="8.0074830743109846"/>
    <n v="1"/>
    <n v="365877"/>
    <n v="9702706"/>
    <x v="4"/>
    <s v="TORA"/>
    <s v="70├ 80"/>
    <s v="Couratari"/>
    <s v="FOD"/>
    <n v="38.833806114422465"/>
    <n v="50"/>
    <x v="1"/>
    <s v="Inferior"/>
    <s v="Não"/>
    <x v="1"/>
    <n v="8.7020037799638919E-4"/>
    <n v="1.4010226085741866E-2"/>
  </r>
  <r>
    <n v="1"/>
    <x v="1"/>
    <n v="107"/>
    <n v="3861"/>
    <x v="1"/>
    <x v="1"/>
    <n v="200"/>
    <x v="14"/>
    <n v="18"/>
    <x v="14"/>
    <n v="4.0107045659157619"/>
    <n v="1"/>
    <n v="365862.799999999"/>
    <n v="9702685.0999999903"/>
    <x v="1"/>
    <s v="TORA"/>
    <s v="60├ 70"/>
    <s v="Pouteria"/>
    <s v="FOD"/>
    <n v="39.788735772973837"/>
    <n v="50"/>
    <x v="1"/>
    <s v="Inferior"/>
    <s v="Não"/>
    <x v="0"/>
    <n v="5.5692824191768894E-4"/>
    <n v="7.0172958481628809E-3"/>
  </r>
  <r>
    <n v="1"/>
    <x v="1"/>
    <n v="107"/>
    <n v="3862"/>
    <x v="75"/>
    <x v="75"/>
    <n v="228"/>
    <x v="8"/>
    <n v="20"/>
    <x v="8"/>
    <n v="5.7914573931823625"/>
    <n v="1"/>
    <n v="365878"/>
    <n v="9702655.9000000004"/>
    <x v="1"/>
    <s v="TORA"/>
    <s v="70├ 80"/>
    <s v="Copaifera"/>
    <s v="FOD"/>
    <n v="51.884511447957884"/>
    <n v="61.884511447957884"/>
    <x v="1"/>
    <s v="Inferior"/>
    <s v="Não"/>
    <x v="0"/>
    <n v="7.2378394319622878E-4"/>
    <n v="1.0132975204747204E-2"/>
  </r>
  <r>
    <n v="1"/>
    <x v="1"/>
    <n v="107"/>
    <n v="3863"/>
    <x v="15"/>
    <x v="15"/>
    <n v="183"/>
    <x v="127"/>
    <n v="17"/>
    <x v="127"/>
    <n v="3.1713142340766671"/>
    <n v="1"/>
    <n v="365876.799999999"/>
    <n v="9702652"/>
    <x v="4"/>
    <s v="TORA"/>
    <s v="50├ 60"/>
    <s v="Lecythis"/>
    <s v="FOD"/>
    <n v="38.833806114422465"/>
    <n v="50"/>
    <x v="1"/>
    <s v="Inferior"/>
    <s v="Não"/>
    <x v="1"/>
    <n v="4.6627424733953712E-4"/>
    <n v="5.5486635433404921E-3"/>
  </r>
  <r>
    <n v="1"/>
    <x v="1"/>
    <n v="107"/>
    <n v="3864"/>
    <x v="34"/>
    <x v="34"/>
    <n v="243"/>
    <x v="105"/>
    <n v="18"/>
    <x v="105"/>
    <n v="5.9207023478189971"/>
    <n v="1"/>
    <n v="365840.4"/>
    <n v="9702668.0999999903"/>
    <x v="1"/>
    <s v="TORA"/>
    <s v="70├ 80"/>
    <s v="Lecythis"/>
    <s v="FOD"/>
    <n v="40.743665431525208"/>
    <n v="50.743665431525208"/>
    <x v="1"/>
    <s v="Inferior"/>
    <s v="Não"/>
    <x v="1"/>
    <n v="8.2215139392494054E-4"/>
    <n v="1.0359107563454251E-2"/>
  </r>
  <r>
    <n v="1"/>
    <x v="1"/>
    <n v="107"/>
    <n v="3865"/>
    <x v="26"/>
    <x v="26"/>
    <n v="627"/>
    <x v="313"/>
    <n v="22"/>
    <x v="313"/>
    <n v="48.177686189535763"/>
    <n v="1"/>
    <n v="365817.299999999"/>
    <n v="9702623.8000000007"/>
    <x v="4"/>
    <s v="TORA"/>
    <s v="190├ 200"/>
    <s v="Couratari"/>
    <s v="FOD"/>
    <n v="38.833806114422465"/>
    <n v="50"/>
    <x v="1"/>
    <s v="Inferior"/>
    <s v="Não"/>
    <x v="1"/>
    <n v="5.4736160704214791E-3"/>
    <n v="8.4293687484490773E-2"/>
  </r>
  <r>
    <n v="1"/>
    <x v="1"/>
    <n v="107"/>
    <n v="3866"/>
    <x v="44"/>
    <x v="44"/>
    <n v="284"/>
    <x v="175"/>
    <n v="22"/>
    <x v="175"/>
    <n v="9.8843368393153295"/>
    <n v="1"/>
    <n v="365852.5"/>
    <n v="9702607.0999999903"/>
    <x v="4"/>
    <s v="TORA"/>
    <s v="90├ 100"/>
    <s v="Manilkara"/>
    <s v="FOD"/>
    <n v="41.38028520389279"/>
    <n v="51.38028520389279"/>
    <x v="1"/>
    <s v="Inferior"/>
    <s v="Não"/>
    <x v="1"/>
    <n v="1.122990107002828E-3"/>
    <n v="1.729404764784355E-2"/>
  </r>
  <r>
    <n v="1"/>
    <x v="1"/>
    <n v="107"/>
    <n v="3867"/>
    <x v="15"/>
    <x v="15"/>
    <n v="200"/>
    <x v="14"/>
    <n v="20"/>
    <x v="14"/>
    <n v="4.4563384065730682"/>
    <n v="1"/>
    <n v="365834.4"/>
    <n v="9702604.5999999903"/>
    <x v="4"/>
    <s v="TORA"/>
    <s v="60├ 70"/>
    <s v="Lecythis"/>
    <s v="FOD"/>
    <n v="38.833806114422465"/>
    <n v="50"/>
    <x v="1"/>
    <s v="Inferior"/>
    <s v="Não"/>
    <x v="1"/>
    <n v="5.5692824191768894E-4"/>
    <n v="7.7969953868476443E-3"/>
  </r>
  <r>
    <n v="1"/>
    <x v="1"/>
    <n v="107"/>
    <n v="3868"/>
    <x v="1"/>
    <x v="1"/>
    <n v="185"/>
    <x v="174"/>
    <n v="16"/>
    <x v="174"/>
    <n v="3.0503636392992655"/>
    <n v="1"/>
    <n v="365809.2"/>
    <n v="9702586.6999999899"/>
    <x v="1"/>
    <s v="TORA"/>
    <s v="50├ 60"/>
    <s v="Pouteria"/>
    <s v="FOD"/>
    <n v="39.788735772973837"/>
    <n v="50"/>
    <x v="1"/>
    <s v="Inferior"/>
    <s v="Não"/>
    <x v="0"/>
    <n v="4.7652172699082262E-4"/>
    <n v="5.3370433422972128E-3"/>
  </r>
  <r>
    <n v="1"/>
    <x v="1"/>
    <n v="107"/>
    <n v="3869"/>
    <x v="35"/>
    <x v="35"/>
    <n v="342"/>
    <x v="51"/>
    <n v="18"/>
    <x v="51"/>
    <n v="11.727701221194282"/>
    <n v="1"/>
    <n v="365800.09999999899"/>
    <n v="9702582.0999999903"/>
    <x v="4"/>
    <s v="TORA"/>
    <s v="100├ 110"/>
    <s v="Erisma"/>
    <s v="FOD"/>
    <n v="41.38028520389279"/>
    <n v="51.38028520389279"/>
    <x v="1"/>
    <s v="Inferior"/>
    <s v="Não"/>
    <x v="1"/>
    <n v="1.6285138721915146E-3"/>
    <n v="2.0519274789613084E-2"/>
  </r>
  <r>
    <n v="1"/>
    <x v="1"/>
    <n v="107"/>
    <n v="3870"/>
    <x v="1"/>
    <x v="1"/>
    <n v="222"/>
    <x v="6"/>
    <n v="17"/>
    <x v="6"/>
    <n v="4.6670563681278763"/>
    <n v="1"/>
    <n v="365803.09999999899"/>
    <n v="9702564.0999999903"/>
    <x v="1"/>
    <s v="TORA"/>
    <s v="70├ 80"/>
    <s v="Pouteria"/>
    <s v="FOD"/>
    <n v="39.788735772973837"/>
    <n v="50"/>
    <x v="1"/>
    <s v="Inferior"/>
    <s v="Não"/>
    <x v="0"/>
    <n v="6.8619128686678451E-4"/>
    <n v="8.1656763137147367E-3"/>
  </r>
  <r>
    <n v="1"/>
    <x v="1"/>
    <n v="107"/>
    <n v="3871"/>
    <x v="72"/>
    <x v="72"/>
    <n v="312"/>
    <x v="76"/>
    <n v="15"/>
    <x v="76"/>
    <n v="8.1337088596771654"/>
    <n v="2"/>
    <n v="365774.7"/>
    <n v="9702533.4000000004"/>
    <x v="4"/>
    <s v="TORA"/>
    <s v="90├ 100"/>
    <s v="Goupia"/>
    <s v="FOD"/>
    <n v="40.107045659157627"/>
    <n v="50.107045659157627"/>
    <x v="1"/>
    <s v="Inferior"/>
    <s v="Não"/>
    <x v="1"/>
    <n v="1.3553405695308877E-3"/>
    <n v="1.4231075980074321E-2"/>
  </r>
  <r>
    <n v="1"/>
    <x v="1"/>
    <n v="108"/>
    <n v="3872"/>
    <x v="1"/>
    <x v="1"/>
    <n v="157"/>
    <x v="166"/>
    <n v="15"/>
    <x v="166"/>
    <n v="2.0595803509428676"/>
    <n v="1"/>
    <n v="365842.2"/>
    <n v="9702481"/>
    <x v="0"/>
    <s v="TORETE"/>
    <s v="40├ 50"/>
    <s v="Pouteria"/>
    <s v="FOD"/>
    <n v="39.788735772973837"/>
    <n v="50"/>
    <x v="0"/>
    <s v="Inferior"/>
    <s v="Não"/>
    <x v="0"/>
    <n v="3.4319310587572804E-4"/>
    <n v="3.6035276116951438E-3"/>
  </r>
  <r>
    <n v="1"/>
    <x v="1"/>
    <n v="108"/>
    <n v="3873"/>
    <x v="72"/>
    <x v="72"/>
    <n v="316"/>
    <x v="249"/>
    <n v="15"/>
    <x v="249"/>
    <n v="8.3436023986267607"/>
    <n v="1"/>
    <n v="365838.9"/>
    <n v="9702488"/>
    <x v="4"/>
    <s v="TORA"/>
    <s v="100├ 110"/>
    <s v="Goupia"/>
    <s v="FOD"/>
    <n v="40.107045659157627"/>
    <n v="50.107045659157627"/>
    <x v="1"/>
    <s v="Inferior"/>
    <s v="Não"/>
    <x v="1"/>
    <n v="1.3903156631233193E-3"/>
    <n v="1.4598314462794852E-2"/>
  </r>
  <r>
    <n v="1"/>
    <x v="1"/>
    <n v="108"/>
    <n v="3874"/>
    <x v="44"/>
    <x v="44"/>
    <n v="175"/>
    <x v="13"/>
    <n v="15"/>
    <x v="13"/>
    <n v="2.5589130693993796"/>
    <n v="1"/>
    <n v="365831.2"/>
    <n v="9702494.9000000004"/>
    <x v="4"/>
    <s v="TORA"/>
    <s v="50├ 60"/>
    <s v="Manilkara"/>
    <s v="FOD"/>
    <n v="41.38028520389279"/>
    <n v="51.38028520389279"/>
    <x v="1"/>
    <s v="Inferior"/>
    <s v="Não"/>
    <x v="1"/>
    <n v="4.2639818521823071E-4"/>
    <n v="4.4771809447914212E-3"/>
  </r>
  <r>
    <n v="1"/>
    <x v="1"/>
    <n v="108"/>
    <n v="3875"/>
    <x v="1"/>
    <x v="1"/>
    <n v="193"/>
    <x v="60"/>
    <n v="18"/>
    <x v="60"/>
    <n v="3.7348683593949059"/>
    <n v="1"/>
    <n v="365824"/>
    <n v="9702498.4000000004"/>
    <x v="1"/>
    <s v="TORA"/>
    <s v="60├ 70"/>
    <s v="Pouteria"/>
    <s v="FOD"/>
    <n v="39.788735772973837"/>
    <n v="50"/>
    <x v="1"/>
    <s v="Inferior"/>
    <s v="Não"/>
    <x v="0"/>
    <n v="5.1862550207979992E-4"/>
    <n v="6.5346813262054789E-3"/>
  </r>
  <r>
    <n v="1"/>
    <x v="1"/>
    <n v="108"/>
    <n v="3876"/>
    <x v="26"/>
    <x v="26"/>
    <n v="250"/>
    <x v="46"/>
    <n v="23"/>
    <x v="46"/>
    <n v="8.0074830743109846"/>
    <n v="1"/>
    <n v="365818.2"/>
    <n v="9702508.8000000007"/>
    <x v="4"/>
    <s v="TORA"/>
    <s v="70├ 80"/>
    <s v="Couratari"/>
    <s v="FOD"/>
    <n v="38.833806114422465"/>
    <n v="50"/>
    <x v="1"/>
    <s v="Inferior"/>
    <s v="Não"/>
    <x v="1"/>
    <n v="8.7020037799638919E-4"/>
    <n v="1.4010226085741866E-2"/>
  </r>
  <r>
    <n v="1"/>
    <x v="1"/>
    <n v="108"/>
    <n v="3877"/>
    <x v="46"/>
    <x v="46"/>
    <n v="297"/>
    <x v="134"/>
    <n v="20"/>
    <x v="134"/>
    <n v="9.8272288626350974"/>
    <n v="1"/>
    <n v="365811"/>
    <n v="9702514.5"/>
    <x v="1"/>
    <s v="TORA"/>
    <s v="90├ 100"/>
    <s v="Aspidosperma"/>
    <s v="FOD"/>
    <n v="41.38028520389279"/>
    <n v="51.38028520389279"/>
    <x v="1"/>
    <s v="Inferior"/>
    <s v="Não"/>
    <x v="0"/>
    <n v="1.2281520822829358E-3"/>
    <n v="1.7194129151961102E-2"/>
  </r>
  <r>
    <n v="1"/>
    <x v="1"/>
    <n v="108"/>
    <n v="3878"/>
    <x v="5"/>
    <x v="5"/>
    <n v="270"/>
    <x v="65"/>
    <n v="18"/>
    <x v="65"/>
    <n v="7.3095090713814761"/>
    <n v="1"/>
    <n v="365825.5"/>
    <n v="9702516.4000000004"/>
    <x v="4"/>
    <s v="TORA"/>
    <s v="80├ 90"/>
    <s v="Tachigali"/>
    <s v="FOD"/>
    <n v="39.152116000606256"/>
    <n v="50"/>
    <x v="1"/>
    <s v="Inferior"/>
    <s v="Não"/>
    <x v="1"/>
    <n v="1.015001720894988E-3"/>
    <n v="1.2789021683276849E-2"/>
  </r>
  <r>
    <n v="1"/>
    <x v="1"/>
    <n v="108"/>
    <n v="3879"/>
    <x v="19"/>
    <x v="19"/>
    <n v="283"/>
    <x v="171"/>
    <n v="16"/>
    <x v="171"/>
    <n v="7.1380737328806116"/>
    <n v="1"/>
    <n v="365842"/>
    <n v="9702530.6999999899"/>
    <x v="4"/>
    <s v="TORA"/>
    <s v="90├ 100"/>
    <s v="Piptadenia"/>
    <s v="FOD"/>
    <n v="39.788735772973837"/>
    <n v="50"/>
    <x v="1"/>
    <s v="Inferior"/>
    <s v="Não"/>
    <x v="1"/>
    <n v="1.1150956491736452E-3"/>
    <n v="1.2489071270744823E-2"/>
  </r>
  <r>
    <n v="1"/>
    <x v="1"/>
    <n v="108"/>
    <n v="3880"/>
    <x v="50"/>
    <x v="50"/>
    <n v="200"/>
    <x v="14"/>
    <n v="17"/>
    <x v="14"/>
    <n v="3.7878876455871082"/>
    <n v="1"/>
    <n v="365863.299999999"/>
    <n v="9702528.4000000004"/>
    <x v="1"/>
    <s v="TORA"/>
    <s v="60├ 70"/>
    <s v="Simarouba"/>
    <s v="FOD"/>
    <n v="42.335214862444161"/>
    <n v="52.335214862444161"/>
    <x v="1"/>
    <s v="Inferior"/>
    <s v="Não"/>
    <x v="0"/>
    <n v="5.5692824191768894E-4"/>
    <n v="6.6274460788204983E-3"/>
  </r>
  <r>
    <n v="1"/>
    <x v="1"/>
    <n v="108"/>
    <n v="3881"/>
    <x v="39"/>
    <x v="39"/>
    <n v="490"/>
    <x v="341"/>
    <n v="24"/>
    <x v="341"/>
    <n v="32.099005542545818"/>
    <n v="1"/>
    <n v="365871.7"/>
    <n v="9702535.5999999903"/>
    <x v="3"/>
    <s v="TORA"/>
    <s v="150├ 160"/>
    <s v="Bertholletia"/>
    <s v="FOD"/>
    <n v="41.38028520389279"/>
    <n v="51.38028520389279"/>
    <x v="1"/>
    <s v="Inferior"/>
    <s v="Protegida"/>
    <x v="0"/>
    <n v="3.3429617721109283E-3"/>
    <n v="5.6161757771463594E-2"/>
  </r>
  <r>
    <n v="1"/>
    <x v="1"/>
    <n v="108"/>
    <n v="3882"/>
    <x v="35"/>
    <x v="35"/>
    <n v="493"/>
    <x v="278"/>
    <n v="20"/>
    <x v="278"/>
    <n v="27.077714834479444"/>
    <n v="1"/>
    <n v="365874.7"/>
    <n v="9702541.4000000004"/>
    <x v="4"/>
    <s v="TORA"/>
    <s v="150├ 160"/>
    <s v="Erisma"/>
    <s v="FOD"/>
    <n v="41.38028520389279"/>
    <n v="51.38028520389279"/>
    <x v="1"/>
    <s v="Inferior"/>
    <s v="Não"/>
    <x v="1"/>
    <n v="3.3840213067463099E-3"/>
    <n v="4.7376298294448331E-2"/>
  </r>
  <r>
    <n v="1"/>
    <x v="1"/>
    <n v="108"/>
    <n v="3883"/>
    <x v="1"/>
    <x v="1"/>
    <n v="267"/>
    <x v="183"/>
    <n v="18"/>
    <x v="183"/>
    <n v="7.1479779449892185"/>
    <n v="1"/>
    <n v="365835.4"/>
    <n v="9702565.5"/>
    <x v="1"/>
    <s v="TORA"/>
    <s v="80├ 90"/>
    <s v="Pouteria"/>
    <s v="FOD"/>
    <n v="39.788735772973837"/>
    <n v="50"/>
    <x v="1"/>
    <s v="Inferior"/>
    <s v="Não"/>
    <x v="0"/>
    <n v="9.9257143595175325E-4"/>
    <n v="1.2506400092992089E-2"/>
  </r>
  <r>
    <n v="1"/>
    <x v="1"/>
    <n v="108"/>
    <n v="3884"/>
    <x v="15"/>
    <x v="15"/>
    <n v="176"/>
    <x v="124"/>
    <n v="16"/>
    <x v="124"/>
    <n v="2.7607907696401481"/>
    <n v="1"/>
    <n v="365903.299999999"/>
    <n v="9702695.9000000004"/>
    <x v="4"/>
    <s v="TORA"/>
    <s v="50├ 60"/>
    <s v="Lecythis"/>
    <s v="FOD"/>
    <n v="38.833806114422465"/>
    <n v="50"/>
    <x v="1"/>
    <s v="Inferior"/>
    <s v="Não"/>
    <x v="1"/>
    <n v="4.3128523054105841E-4"/>
    <n v="4.8303945820598543E-3"/>
  </r>
  <r>
    <n v="1"/>
    <x v="1"/>
    <n v="108"/>
    <n v="3885"/>
    <x v="5"/>
    <x v="5"/>
    <n v="223"/>
    <x v="248"/>
    <n v="15"/>
    <x v="248"/>
    <n v="4.1551734866338528"/>
    <n v="1"/>
    <n v="366002.5"/>
    <n v="9702788.0999999903"/>
    <x v="4"/>
    <s v="TORA"/>
    <s v="70├ 80"/>
    <s v="Tachigali"/>
    <s v="FOD"/>
    <n v="39.152116000606256"/>
    <n v="50"/>
    <x v="1"/>
    <s v="Inferior"/>
    <s v="Não"/>
    <x v="1"/>
    <n v="6.9238711355811889E-4"/>
    <n v="7.2700646923602478E-3"/>
  </r>
  <r>
    <n v="1"/>
    <x v="1"/>
    <n v="108"/>
    <n v="3886"/>
    <x v="19"/>
    <x v="19"/>
    <n v="242"/>
    <x v="154"/>
    <n v="16"/>
    <x v="154"/>
    <n v="5.2196200488509055"/>
    <n v="1"/>
    <n v="366003.20000000001"/>
    <n v="9702799"/>
    <x v="4"/>
    <s v="TORA"/>
    <s v="70├ 80"/>
    <s v="Piptadenia"/>
    <s v="FOD"/>
    <n v="39.788735772973837"/>
    <n v="50"/>
    <x v="1"/>
    <s v="Inferior"/>
    <s v="Não"/>
    <x v="1"/>
    <n v="8.1539863899168861E-4"/>
    <n v="9.1324647567069123E-3"/>
  </r>
  <r>
    <n v="1"/>
    <x v="1"/>
    <n v="108"/>
    <n v="3887"/>
    <x v="17"/>
    <x v="17"/>
    <n v="197"/>
    <x v="202"/>
    <n v="18"/>
    <x v="202"/>
    <n v="3.8912858374656198"/>
    <n v="1"/>
    <n v="365977.5"/>
    <n v="9702818.8000000007"/>
    <x v="1"/>
    <s v="TORA"/>
    <s v="60├ 70"/>
    <s v="Buchenavia"/>
    <s v="FOD"/>
    <n v="41.38028520389279"/>
    <n v="51.38028520389279"/>
    <x v="1"/>
    <s v="Inferior"/>
    <s v="Não"/>
    <x v="0"/>
    <n v="5.403457035145897E-4"/>
    <n v="6.8083558642838306E-3"/>
  </r>
  <r>
    <n v="1"/>
    <x v="1"/>
    <n v="108"/>
    <n v="3888"/>
    <x v="26"/>
    <x v="26"/>
    <n v="300"/>
    <x v="9"/>
    <n v="23"/>
    <x v="9"/>
    <n v="11.530775627007815"/>
    <n v="1"/>
    <n v="365994.799999999"/>
    <n v="9702823.9000000004"/>
    <x v="4"/>
    <s v="TORA"/>
    <s v="90├ 100"/>
    <s v="Couratari"/>
    <s v="FOD"/>
    <n v="38.833806114422465"/>
    <n v="50"/>
    <x v="1"/>
    <s v="Inferior"/>
    <s v="Não"/>
    <x v="1"/>
    <n v="1.2530885443148001E-3"/>
    <n v="2.017472556346828E-2"/>
  </r>
  <r>
    <n v="1"/>
    <x v="1"/>
    <n v="108"/>
    <n v="3889"/>
    <x v="64"/>
    <x v="64"/>
    <n v="400"/>
    <x v="48"/>
    <n v="24"/>
    <x v="48"/>
    <n v="21.390424351550731"/>
    <n v="1"/>
    <n v="366004.9"/>
    <n v="9702839"/>
    <x v="4"/>
    <s v="TORA"/>
    <s v="120├ 130"/>
    <s v="Cedrelinga"/>
    <s v="FOD"/>
    <n v="38.515496228238675"/>
    <n v="50"/>
    <x v="1"/>
    <s v="Inferior"/>
    <s v="Não"/>
    <x v="1"/>
    <n v="2.2277129676707558E-3"/>
    <n v="3.7425577856868696E-2"/>
  </r>
  <r>
    <n v="1"/>
    <x v="1"/>
    <n v="108"/>
    <n v="3890"/>
    <x v="19"/>
    <x v="19"/>
    <n v="202"/>
    <x v="28"/>
    <n v="12"/>
    <x v="28"/>
    <n v="2.7275464851271125"/>
    <n v="1"/>
    <n v="366018.299999999"/>
    <n v="9702858.1999999899"/>
    <x v="4"/>
    <s v="TORA"/>
    <s v="60├ 70"/>
    <s v="Piptadenia"/>
    <s v="FOD"/>
    <n v="39.788735772973837"/>
    <n v="50"/>
    <x v="1"/>
    <s v="Inferior"/>
    <s v="Não"/>
    <x v="1"/>
    <n v="5.681224995802345E-4"/>
    <n v="4.7722289964739701E-3"/>
  </r>
  <r>
    <n v="1"/>
    <x v="1"/>
    <n v="108"/>
    <n v="3891"/>
    <x v="26"/>
    <x v="26"/>
    <n v="218"/>
    <x v="206"/>
    <n v="22"/>
    <x v="206"/>
    <n v="5.8240332269344099"/>
    <n v="1"/>
    <n v="366009.799999999"/>
    <n v="9702880.9000000004"/>
    <x v="4"/>
    <s v="TORA"/>
    <s v="60├ 70"/>
    <s v="Couratari"/>
    <s v="FOD"/>
    <n v="38.833806114422465"/>
    <n v="50"/>
    <x v="1"/>
    <s v="Inferior"/>
    <s v="Não"/>
    <x v="1"/>
    <n v="6.6168644422240624E-4"/>
    <n v="1.0189971241025057E-2"/>
  </r>
  <r>
    <n v="1"/>
    <x v="1"/>
    <n v="108"/>
    <n v="3892"/>
    <x v="1"/>
    <x v="1"/>
    <n v="190"/>
    <x v="41"/>
    <n v="18"/>
    <x v="41"/>
    <n v="3.6196608707389748"/>
    <n v="1"/>
    <n v="366075.7"/>
    <n v="9702938.1999999899"/>
    <x v="1"/>
    <s v="TORA"/>
    <s v="60├ 70"/>
    <s v="Pouteria"/>
    <s v="FOD"/>
    <n v="39.788735772973837"/>
    <n v="50"/>
    <x v="1"/>
    <s v="Inferior"/>
    <s v="Não"/>
    <x v="0"/>
    <n v="5.0262773833071434E-4"/>
    <n v="6.3331095029669987E-3"/>
  </r>
  <r>
    <n v="1"/>
    <x v="1"/>
    <n v="108"/>
    <n v="3893"/>
    <x v="34"/>
    <x v="34"/>
    <n v="207"/>
    <x v="132"/>
    <n v="17"/>
    <x v="132"/>
    <n v="4.0576799431440511"/>
    <n v="1"/>
    <n v="366103.9"/>
    <n v="9702985.6999999899"/>
    <x v="1"/>
    <s v="TORA"/>
    <s v="60├ 70"/>
    <s v="Lecythis"/>
    <s v="FOD"/>
    <n v="40.743665431525208"/>
    <n v="50.743665431525208"/>
    <x v="1"/>
    <s v="Inferior"/>
    <s v="Não"/>
    <x v="1"/>
    <n v="5.9659545594827642E-4"/>
    <n v="7.0994859257844899E-3"/>
  </r>
  <r>
    <n v="1"/>
    <x v="1"/>
    <n v="108"/>
    <n v="3894"/>
    <x v="26"/>
    <x v="26"/>
    <n v="228"/>
    <x v="8"/>
    <n v="23"/>
    <x v="8"/>
    <n v="6.6601760021597158"/>
    <n v="1"/>
    <n v="366108"/>
    <n v="9702989.3000000007"/>
    <x v="4"/>
    <s v="TORA"/>
    <s v="70├ 80"/>
    <s v="Couratari"/>
    <s v="FOD"/>
    <n v="38.833806114422465"/>
    <n v="50"/>
    <x v="1"/>
    <s v="Inferior"/>
    <s v="Não"/>
    <x v="1"/>
    <n v="7.2378394319622878E-4"/>
    <n v="1.1652921485459282E-2"/>
  </r>
  <r>
    <n v="1"/>
    <x v="1"/>
    <n v="108"/>
    <n v="3895"/>
    <x v="64"/>
    <x v="64"/>
    <n v="495"/>
    <x v="342"/>
    <n v="25"/>
    <x v="342"/>
    <n v="34.122322439705201"/>
    <n v="1"/>
    <n v="366120"/>
    <n v="9703010.9000000004"/>
    <x v="4"/>
    <s v="TORA"/>
    <s v="150├ 160"/>
    <s v="Cedrelinga"/>
    <s v="FOD"/>
    <n v="38.515496228238675"/>
    <n v="50"/>
    <x v="1"/>
    <s v="Inferior"/>
    <s v="Não"/>
    <x v="1"/>
    <n v="3.4115335618970445E-3"/>
    <n v="5.9701837333198268E-2"/>
  </r>
  <r>
    <n v="1"/>
    <x v="1"/>
    <n v="108"/>
    <n v="3896"/>
    <x v="35"/>
    <x v="35"/>
    <n v="208"/>
    <x v="113"/>
    <n v="16"/>
    <x v="113"/>
    <n v="3.8559804964395448"/>
    <n v="1"/>
    <n v="366162.09999999899"/>
    <n v="9703093.1999999899"/>
    <x v="4"/>
    <s v="TORA"/>
    <s v="60├ 70"/>
    <s v="Erisma"/>
    <s v="FOD"/>
    <n v="41.38028520389279"/>
    <n v="51.38028520389279"/>
    <x v="1"/>
    <s v="Inferior"/>
    <s v="Não"/>
    <x v="1"/>
    <n v="6.023735864581724E-4"/>
    <n v="6.7465841683315301E-3"/>
  </r>
  <r>
    <n v="1"/>
    <x v="1"/>
    <n v="108"/>
    <n v="3897"/>
    <x v="17"/>
    <x v="17"/>
    <n v="182"/>
    <x v="97"/>
    <n v="16"/>
    <x v="97"/>
    <n v="2.9522350675865265"/>
    <n v="1"/>
    <n v="366188"/>
    <n v="9703153.6999999899"/>
    <x v="1"/>
    <s v="TORA"/>
    <s v="50├ 60"/>
    <s v="Buchenavia"/>
    <s v="FOD"/>
    <n v="41.38028520389279"/>
    <n v="51.38028520389279"/>
    <x v="1"/>
    <s v="Inferior"/>
    <s v="Não"/>
    <x v="0"/>
    <n v="4.6119227713203821E-4"/>
    <n v="5.1653535038788277E-3"/>
  </r>
  <r>
    <n v="1"/>
    <x v="1"/>
    <n v="108"/>
    <n v="3898"/>
    <x v="5"/>
    <x v="5"/>
    <n v="400"/>
    <x v="48"/>
    <n v="14"/>
    <x v="48"/>
    <n v="12.477747538404593"/>
    <n v="2"/>
    <n v="366174.09999999899"/>
    <n v="9703168"/>
    <x v="4"/>
    <s v="TORA"/>
    <s v="120├ 130"/>
    <s v="Tachigali"/>
    <s v="FOD"/>
    <n v="39.152116000606256"/>
    <n v="50"/>
    <x v="1"/>
    <s v="Inferior"/>
    <s v="Não"/>
    <x v="1"/>
    <n v="2.2277129676707558E-3"/>
    <n v="2.1831587083173405E-2"/>
  </r>
  <r>
    <n v="1"/>
    <x v="1"/>
    <n v="108"/>
    <n v="3899"/>
    <x v="72"/>
    <x v="72"/>
    <n v="209"/>
    <x v="140"/>
    <n v="13"/>
    <x v="140"/>
    <n v="3.1631814164846719"/>
    <n v="1"/>
    <n v="366160.5"/>
    <n v="9703174.4000000004"/>
    <x v="4"/>
    <s v="TORA"/>
    <s v="60├ 70"/>
    <s v="Goupia"/>
    <s v="FOD"/>
    <n v="40.107045659157627"/>
    <n v="50.107045659157627"/>
    <x v="1"/>
    <s v="Inferior"/>
    <s v="Não"/>
    <x v="1"/>
    <n v="6.0817956338016449E-4"/>
    <n v="5.5344340267594961E-3"/>
  </r>
  <r>
    <n v="1"/>
    <x v="1"/>
    <n v="108"/>
    <n v="3900"/>
    <x v="47"/>
    <x v="47"/>
    <n v="184"/>
    <x v="185"/>
    <n v="16"/>
    <x v="185"/>
    <n v="3.0174758618587565"/>
    <n v="1"/>
    <n v="366189"/>
    <n v="9703214"/>
    <x v="1"/>
    <s v="TORA"/>
    <s v="50├ 60"/>
    <s v="Brosimum"/>
    <s v="FOD"/>
    <n v="41.38028520389279"/>
    <n v="51.38028520389279"/>
    <x v="1"/>
    <s v="Inferior"/>
    <s v="Não"/>
    <x v="0"/>
    <n v="4.7138406395913198E-4"/>
    <n v="5.2795015163422778E-3"/>
  </r>
  <r>
    <n v="1"/>
    <x v="1"/>
    <n v="108"/>
    <n v="3901"/>
    <x v="44"/>
    <x v="44"/>
    <n v="140"/>
    <x v="36"/>
    <n v="15"/>
    <x v="36"/>
    <n v="1.6377043644156026"/>
    <n v="1"/>
    <n v="366192"/>
    <n v="9703247.9000000004"/>
    <x v="0"/>
    <s v="TORETE"/>
    <s v="40├ 50"/>
    <s v="Manilkara"/>
    <s v="FOD"/>
    <n v="41.38028520389279"/>
    <n v="51.38028520389279"/>
    <x v="0"/>
    <s v="Inferior"/>
    <s v="Não"/>
    <x v="1"/>
    <n v="2.7289483853966759E-4"/>
    <n v="2.8653958046665094E-3"/>
  </r>
  <r>
    <n v="1"/>
    <x v="1"/>
    <n v="108"/>
    <n v="3902"/>
    <x v="63"/>
    <x v="63"/>
    <n v="273"/>
    <x v="62"/>
    <n v="18"/>
    <x v="62"/>
    <n v="7.4728450148283976"/>
    <n v="2"/>
    <n v="366220.09999999899"/>
    <n v="9703284.4000000004"/>
    <x v="4"/>
    <s v="TORA"/>
    <s v="80├ 90"/>
    <s v="Ocotea"/>
    <s v="FOD"/>
    <n v="39.470425886790046"/>
    <n v="50"/>
    <x v="1"/>
    <s v="Inferior"/>
    <s v="Não"/>
    <x v="1"/>
    <n v="1.0376826235470862E-3"/>
    <n v="1.3074801056693286E-2"/>
  </r>
  <r>
    <n v="1"/>
    <x v="1"/>
    <n v="108"/>
    <n v="3903"/>
    <x v="5"/>
    <x v="5"/>
    <n v="237"/>
    <x v="205"/>
    <n v="16"/>
    <x v="205"/>
    <n v="5.0061614391760543"/>
    <n v="1"/>
    <n v="366234.09999999899"/>
    <n v="9703283.3000000007"/>
    <x v="4"/>
    <s v="TORA"/>
    <s v="70├ 80"/>
    <s v="Tachigali"/>
    <s v="FOD"/>
    <n v="39.152116000606256"/>
    <n v="50"/>
    <x v="1"/>
    <s v="Inferior"/>
    <s v="Não"/>
    <x v="1"/>
    <n v="7.8205256050686682E-4"/>
    <n v="8.7589886776769082E-3"/>
  </r>
  <r>
    <n v="1"/>
    <x v="1"/>
    <n v="108"/>
    <n v="3904"/>
    <x v="5"/>
    <x v="5"/>
    <n v="230"/>
    <x v="40"/>
    <n v="18"/>
    <x v="40"/>
    <n v="5.3041567884235965"/>
    <n v="1"/>
    <n v="366274.59999999899"/>
    <n v="9703341.5999999903"/>
    <x v="4"/>
    <s v="TORA"/>
    <s v="70├ 80"/>
    <s v="Tachigali"/>
    <s v="FOD"/>
    <n v="39.152116000606256"/>
    <n v="50"/>
    <x v="1"/>
    <s v="Inferior"/>
    <s v="Não"/>
    <x v="1"/>
    <n v="7.3653759993614395E-4"/>
    <n v="9.2803737591954111E-3"/>
  </r>
  <r>
    <n v="1"/>
    <x v="1"/>
    <n v="108"/>
    <n v="3905"/>
    <x v="41"/>
    <x v="41"/>
    <n v="150"/>
    <x v="37"/>
    <n v="15"/>
    <x v="37"/>
    <n v="1.8800177652730132"/>
    <n v="1"/>
    <n v="366256.5"/>
    <n v="9703350.0999999903"/>
    <x v="0"/>
    <s v="TORETE"/>
    <s v="40├ 50"/>
    <s v="Qualea"/>
    <s v="FOD"/>
    <n v="40.107045659157627"/>
    <n v="50.107045659157627"/>
    <x v="0"/>
    <s v="Inferior"/>
    <s v="Não"/>
    <x v="0"/>
    <n v="3.1327213607870003E-4"/>
    <n v="3.28935742882635E-3"/>
  </r>
  <r>
    <n v="1"/>
    <x v="1"/>
    <n v="108"/>
    <n v="3906"/>
    <x v="1"/>
    <x v="1"/>
    <n v="130"/>
    <x v="0"/>
    <n v="12"/>
    <x v="0"/>
    <n v="1.1296817860662731"/>
    <n v="1"/>
    <n v="366247.5"/>
    <n v="9703356.5999999903"/>
    <x v="0"/>
    <s v="TORETE"/>
    <s v="40├ 50"/>
    <s v="Pouteria"/>
    <s v="FOD"/>
    <n v="39.788735772973837"/>
    <n v="50"/>
    <x v="0"/>
    <s v="Inferior"/>
    <s v="Não"/>
    <x v="0"/>
    <n v="2.3530218221022364E-4"/>
    <n v="1.9765383305658784E-3"/>
  </r>
  <r>
    <n v="1"/>
    <x v="1"/>
    <n v="108"/>
    <n v="3907"/>
    <x v="1"/>
    <x v="1"/>
    <n v="195"/>
    <x v="253"/>
    <n v="18"/>
    <x v="253"/>
    <n v="3.8126760279736711"/>
    <n v="1"/>
    <n v="366286.7"/>
    <n v="9703369"/>
    <x v="1"/>
    <s v="TORA"/>
    <s v="60├ 70"/>
    <s v="Pouteria"/>
    <s v="FOD"/>
    <n v="39.788735772973837"/>
    <n v="50"/>
    <x v="1"/>
    <s v="Inferior"/>
    <s v="Não"/>
    <x v="0"/>
    <n v="5.2942990997300308E-4"/>
    <n v="6.6708168656598385E-3"/>
  </r>
  <r>
    <n v="1"/>
    <x v="1"/>
    <n v="108"/>
    <n v="3908"/>
    <x v="1"/>
    <x v="1"/>
    <n v="143"/>
    <x v="15"/>
    <n v="15"/>
    <x v="15"/>
    <n v="1.7086437014252382"/>
    <n v="1"/>
    <n v="366297.09999999899"/>
    <n v="9703371.8000000007"/>
    <x v="0"/>
    <s v="TORETE"/>
    <s v="40├ 50"/>
    <s v="Pouteria"/>
    <s v="FOD"/>
    <n v="39.788735772973837"/>
    <n v="50"/>
    <x v="0"/>
    <s v="Inferior"/>
    <s v="Não"/>
    <x v="0"/>
    <n v="2.8471564047437059E-4"/>
    <n v="2.9895142249808911E-3"/>
  </r>
  <r>
    <n v="1"/>
    <x v="1"/>
    <n v="108"/>
    <n v="3909"/>
    <x v="72"/>
    <x v="72"/>
    <n v="357"/>
    <x v="234"/>
    <n v="16"/>
    <x v="234"/>
    <n v="11.359117471586622"/>
    <n v="1"/>
    <n v="366304.9"/>
    <n v="9703371.5"/>
    <x v="4"/>
    <s v="TORA"/>
    <s v="110├ 120"/>
    <s v="Goupia"/>
    <s v="FOD"/>
    <n v="40.107045659157627"/>
    <n v="50.107045659157627"/>
    <x v="1"/>
    <s v="Inferior"/>
    <s v="Não"/>
    <x v="1"/>
    <n v="1.7744986876041887E-3"/>
    <n v="1.9874385301166912E-2"/>
  </r>
  <r>
    <n v="1"/>
    <x v="1"/>
    <n v="108"/>
    <n v="3910"/>
    <x v="26"/>
    <x v="26"/>
    <n v="170"/>
    <x v="12"/>
    <n v="18"/>
    <x v="12"/>
    <n v="2.8977340488741388"/>
    <n v="1"/>
    <n v="366320.5"/>
    <n v="9703397.1999999899"/>
    <x v="4"/>
    <s v="TORA"/>
    <s v="50├ 60"/>
    <s v="Couratari"/>
    <s v="FOD"/>
    <n v="38.833806114422465"/>
    <n v="50"/>
    <x v="1"/>
    <s v="Inferior"/>
    <s v="Não"/>
    <x v="1"/>
    <n v="4.0238065478553035E-4"/>
    <n v="5.069996250297683E-3"/>
  </r>
  <r>
    <n v="1"/>
    <x v="1"/>
    <n v="109"/>
    <n v="3911"/>
    <x v="35"/>
    <x v="35"/>
    <n v="360"/>
    <x v="145"/>
    <n v="14"/>
    <x v="145"/>
    <n v="10.106975506107723"/>
    <n v="1"/>
    <n v="366367.09999999899"/>
    <n v="9703374.0999999903"/>
    <x v="4"/>
    <s v="TORA"/>
    <s v="110├ 120"/>
    <s v="Erisma"/>
    <s v="FOD"/>
    <n v="41.38028520389279"/>
    <n v="51.38028520389279"/>
    <x v="1"/>
    <s v="Inferior"/>
    <s v="Não"/>
    <x v="1"/>
    <n v="1.8044475038133125E-3"/>
    <n v="1.7683585537370466E-2"/>
  </r>
  <r>
    <n v="1"/>
    <x v="1"/>
    <n v="109"/>
    <n v="3912"/>
    <x v="5"/>
    <x v="5"/>
    <n v="206"/>
    <x v="122"/>
    <n v="14"/>
    <x v="122"/>
    <n v="3.309410590873358"/>
    <n v="1"/>
    <n v="366364.299999999"/>
    <n v="9703373.1999999899"/>
    <x v="4"/>
    <s v="TORA"/>
    <s v="60├ 70"/>
    <s v="Tachigali"/>
    <s v="FOD"/>
    <n v="39.152116000606256"/>
    <n v="50"/>
    <x v="1"/>
    <s v="Inferior"/>
    <s v="Não"/>
    <x v="1"/>
    <n v="5.9084517185047623E-4"/>
    <n v="5.7902826841346663E-3"/>
  </r>
  <r>
    <n v="1"/>
    <x v="1"/>
    <n v="109"/>
    <n v="3913"/>
    <x v="5"/>
    <x v="5"/>
    <n v="200"/>
    <x v="14"/>
    <n v="16"/>
    <x v="14"/>
    <n v="3.565070725258455"/>
    <n v="1"/>
    <n v="366307.9"/>
    <n v="9703353.5"/>
    <x v="4"/>
    <s v="TORA"/>
    <s v="60├ 70"/>
    <s v="Tachigali"/>
    <s v="FOD"/>
    <n v="39.152116000606256"/>
    <n v="50"/>
    <x v="1"/>
    <s v="Inferior"/>
    <s v="Não"/>
    <x v="1"/>
    <n v="5.5692824191768894E-4"/>
    <n v="6.2375963094781156E-3"/>
  </r>
  <r>
    <n v="1"/>
    <x v="1"/>
    <n v="109"/>
    <n v="3914"/>
    <x v="26"/>
    <x v="26"/>
    <n v="141"/>
    <x v="144"/>
    <n v="19"/>
    <x v="144"/>
    <n v="2.1041660167006304"/>
    <n v="1"/>
    <n v="366306.09999999899"/>
    <n v="9703354.3000000007"/>
    <x v="0"/>
    <s v="TORETE"/>
    <s v="40├ 50"/>
    <s v="Couratari"/>
    <s v="FOD"/>
    <n v="38.833806114422465"/>
    <n v="50"/>
    <x v="0"/>
    <s v="Inferior"/>
    <s v="Não"/>
    <x v="1"/>
    <n v="2.7680725943913934E-4"/>
    <n v="3.6815365505405528E-3"/>
  </r>
  <r>
    <n v="1"/>
    <x v="1"/>
    <n v="109"/>
    <n v="3915"/>
    <x v="17"/>
    <x v="17"/>
    <n v="314"/>
    <x v="106"/>
    <n v="21"/>
    <x v="106"/>
    <n v="11.533649965280061"/>
    <n v="1"/>
    <n v="366297.299999999"/>
    <n v="9703341.9000000004"/>
    <x v="1"/>
    <s v="TORA"/>
    <s v="90├ 100"/>
    <s v="Buchenavia"/>
    <s v="FOD"/>
    <n v="41.38028520389279"/>
    <n v="51.38028520389279"/>
    <x v="1"/>
    <s v="Inferior"/>
    <s v="Não"/>
    <x v="0"/>
    <n v="1.3727724235029122E-3"/>
    <n v="2.0179754625492808E-2"/>
  </r>
  <r>
    <n v="1"/>
    <x v="1"/>
    <n v="109"/>
    <n v="3916"/>
    <x v="14"/>
    <x v="14"/>
    <n v="180"/>
    <x v="22"/>
    <n v="13"/>
    <x v="22"/>
    <n v="2.346262171060721"/>
    <n v="1"/>
    <n v="366300"/>
    <n v="9703340.5999999903"/>
    <x v="1"/>
    <s v="TORA"/>
    <s v="50├ 60"/>
    <s v="Hymenolobium"/>
    <s v="FOD"/>
    <n v="41.38028520389279"/>
    <n v="51.38028520389279"/>
    <x v="1"/>
    <s v="Inferior"/>
    <s v="Não"/>
    <x v="1"/>
    <n v="4.5111187595332813E-4"/>
    <n v="4.1051180711752858E-3"/>
  </r>
  <r>
    <n v="1"/>
    <x v="1"/>
    <n v="109"/>
    <n v="3917"/>
    <x v="5"/>
    <x v="5"/>
    <n v="196"/>
    <x v="84"/>
    <n v="17"/>
    <x v="84"/>
    <n v="3.637887294821859"/>
    <n v="1"/>
    <n v="366303.5"/>
    <n v="9703316.9000000004"/>
    <x v="4"/>
    <s v="TORA"/>
    <s v="60├ 70"/>
    <s v="Tachigali"/>
    <s v="FOD"/>
    <n v="39.152116000606256"/>
    <n v="50"/>
    <x v="1"/>
    <s v="Inferior"/>
    <s v="Não"/>
    <x v="1"/>
    <n v="5.3487388353774844E-4"/>
    <n v="6.3649992140992068E-3"/>
  </r>
  <r>
    <n v="1"/>
    <x v="1"/>
    <n v="109"/>
    <n v="3918"/>
    <x v="1"/>
    <x v="1"/>
    <n v="180"/>
    <x v="22"/>
    <n v="13"/>
    <x v="22"/>
    <n v="2.346262171060721"/>
    <n v="1"/>
    <n v="366275"/>
    <n v="9703227.5999999903"/>
    <x v="1"/>
    <s v="TORA"/>
    <s v="50├ 60"/>
    <s v="Pouteria"/>
    <s v="FOD"/>
    <n v="39.788735772973837"/>
    <n v="50"/>
    <x v="1"/>
    <s v="Inferior"/>
    <s v="Não"/>
    <x v="0"/>
    <n v="4.5111187595332813E-4"/>
    <n v="4.1051180711752858E-3"/>
  </r>
  <r>
    <n v="1"/>
    <x v="1"/>
    <n v="109"/>
    <n v="3919"/>
    <x v="64"/>
    <x v="64"/>
    <n v="320"/>
    <x v="57"/>
    <n v="20"/>
    <x v="57"/>
    <n v="11.40822632082706"/>
    <n v="1"/>
    <n v="366269.5"/>
    <n v="9703227.9000000004"/>
    <x v="4"/>
    <s v="TORA"/>
    <s v="100├ 110"/>
    <s v="Cedrelinga"/>
    <s v="FOD"/>
    <n v="38.515496228238675"/>
    <n v="50"/>
    <x v="1"/>
    <s v="Inferior"/>
    <s v="Não"/>
    <x v="1"/>
    <n v="1.4257362993092843E-3"/>
    <n v="1.9960308190329977E-2"/>
  </r>
  <r>
    <n v="1"/>
    <x v="1"/>
    <n v="109"/>
    <n v="3920"/>
    <x v="19"/>
    <x v="19"/>
    <n v="300"/>
    <x v="9"/>
    <n v="20"/>
    <x v="9"/>
    <n v="10.026761414789403"/>
    <n v="1"/>
    <n v="366267.2"/>
    <n v="9703223.5"/>
    <x v="4"/>
    <s v="TORA"/>
    <s v="90├ 100"/>
    <s v="Piptadenia"/>
    <s v="FOD"/>
    <n v="39.788735772973837"/>
    <n v="50"/>
    <x v="1"/>
    <s v="Inferior"/>
    <s v="Não"/>
    <x v="1"/>
    <n v="1.2530885443148001E-3"/>
    <n v="1.75432396204072E-2"/>
  </r>
  <r>
    <n v="1"/>
    <x v="1"/>
    <n v="109"/>
    <n v="3921"/>
    <x v="58"/>
    <x v="58"/>
    <n v="190"/>
    <x v="41"/>
    <n v="20"/>
    <x v="41"/>
    <n v="4.021845411932194"/>
    <n v="1"/>
    <n v="366271.59999999899"/>
    <n v="9703210.4000000004"/>
    <x v="1"/>
    <s v="TORA"/>
    <s v="60├ 70"/>
    <s v="Eschweilera"/>
    <s v="FOD"/>
    <n v="41.38028520389279"/>
    <n v="51.38028520389279"/>
    <x v="1"/>
    <s v="Inferior"/>
    <s v="Não"/>
    <x v="0"/>
    <n v="5.0262773833071434E-4"/>
    <n v="7.0367883366299986E-3"/>
  </r>
  <r>
    <n v="1"/>
    <x v="1"/>
    <n v="109"/>
    <n v="3922"/>
    <x v="47"/>
    <x v="47"/>
    <n v="291"/>
    <x v="153"/>
    <n v="19"/>
    <x v="153"/>
    <n v="8.9624708244165845"/>
    <n v="1"/>
    <n v="366271.59999999899"/>
    <n v="9703210.4000000004"/>
    <x v="1"/>
    <s v="TORA"/>
    <s v="90├ 100"/>
    <s v="Brosimum"/>
    <s v="FOD"/>
    <n v="41.38028520389279"/>
    <n v="51.38028520389279"/>
    <x v="1"/>
    <s v="Inferior"/>
    <s v="Não"/>
    <x v="0"/>
    <n v="1.1790310113457957E-3"/>
    <n v="1.5681112450899082E-2"/>
  </r>
  <r>
    <n v="1"/>
    <x v="1"/>
    <n v="109"/>
    <n v="3923"/>
    <x v="35"/>
    <x v="35"/>
    <n v="400"/>
    <x v="48"/>
    <n v="17"/>
    <x v="48"/>
    <n v="15.151550582348433"/>
    <n v="1"/>
    <n v="366257.2"/>
    <n v="9703169.6999999899"/>
    <x v="4"/>
    <s v="TORA"/>
    <s v="120├ 130"/>
    <s v="Erisma"/>
    <s v="FOD"/>
    <n v="41.38028520389279"/>
    <n v="51.38028520389279"/>
    <x v="1"/>
    <s v="Inferior"/>
    <s v="Não"/>
    <x v="1"/>
    <n v="2.2277129676707558E-3"/>
    <n v="2.6509784315281993E-2"/>
  </r>
  <r>
    <n v="1"/>
    <x v="1"/>
    <n v="109"/>
    <n v="3924"/>
    <x v="26"/>
    <x v="26"/>
    <n v="303"/>
    <x v="223"/>
    <n v="24"/>
    <x v="223"/>
    <n v="12.273959183072009"/>
    <n v="1"/>
    <n v="366206.799999999"/>
    <n v="9703068"/>
    <x v="4"/>
    <s v="TORA"/>
    <s v="90├ 100"/>
    <s v="Couratari"/>
    <s v="FOD"/>
    <n v="38.833806114422465"/>
    <n v="50"/>
    <x v="1"/>
    <s v="Inferior"/>
    <s v="Não"/>
    <x v="1"/>
    <n v="1.2782756240555279E-3"/>
    <n v="2.1475030484132868E-2"/>
  </r>
  <r>
    <n v="1"/>
    <x v="1"/>
    <n v="109"/>
    <n v="3925"/>
    <x v="89"/>
    <x v="89"/>
    <n v="204"/>
    <x v="138"/>
    <n v="13"/>
    <x v="138"/>
    <n v="3.0136434108291037"/>
    <n v="2"/>
    <n v="366174.7"/>
    <n v="9703082.6999999899"/>
    <x v="1"/>
    <s v="TORA"/>
    <s v="60├ 70"/>
    <s v="Sacoglottis"/>
    <s v="FOD"/>
    <n v="47.7464829275686"/>
    <n v="57.7464829275686"/>
    <x v="1"/>
    <s v="Inferior"/>
    <s v="Não"/>
    <x v="0"/>
    <n v="5.7942814289116363E-4"/>
    <n v="5.2727961003095885E-3"/>
  </r>
  <r>
    <n v="1"/>
    <x v="1"/>
    <n v="109"/>
    <n v="3926"/>
    <x v="1"/>
    <x v="1"/>
    <n v="186"/>
    <x v="24"/>
    <n v="20"/>
    <x v="24"/>
    <n v="3.854287087845047"/>
    <n v="1"/>
    <n v="366178.7"/>
    <n v="9703077.4000000004"/>
    <x v="1"/>
    <s v="TORA"/>
    <s v="50├ 60"/>
    <s v="Pouteria"/>
    <s v="FOD"/>
    <n v="39.788735772973837"/>
    <n v="50"/>
    <x v="1"/>
    <s v="Inferior"/>
    <s v="Não"/>
    <x v="0"/>
    <n v="4.8168723643460915E-4"/>
    <n v="6.7436213100845275E-3"/>
  </r>
  <r>
    <n v="1"/>
    <x v="1"/>
    <n v="109"/>
    <n v="3927"/>
    <x v="5"/>
    <x v="5"/>
    <n v="219"/>
    <x v="238"/>
    <n v="16"/>
    <x v="238"/>
    <n v="4.2746089263530198"/>
    <n v="1"/>
    <n v="366183.59999999899"/>
    <n v="9703063"/>
    <x v="4"/>
    <s v="TORA"/>
    <s v="60├ 70"/>
    <s v="Tachigali"/>
    <s v="FOD"/>
    <n v="39.152116000606256"/>
    <n v="50"/>
    <x v="1"/>
    <s v="Inferior"/>
    <s v="Não"/>
    <x v="1"/>
    <n v="6.6777088526535715E-4"/>
    <n v="7.4790339149719996E-3"/>
  </r>
  <r>
    <n v="1"/>
    <x v="1"/>
    <n v="109"/>
    <n v="3928"/>
    <x v="19"/>
    <x v="19"/>
    <n v="390"/>
    <x v="130"/>
    <n v="20"/>
    <x v="130"/>
    <n v="16.945226790994095"/>
    <n v="1"/>
    <n v="366192"/>
    <n v="9703038"/>
    <x v="4"/>
    <s v="TORA"/>
    <s v="120├ 130"/>
    <s v="Piptadenia"/>
    <s v="FOD"/>
    <n v="39.788735772973837"/>
    <n v="50"/>
    <x v="1"/>
    <s v="Inferior"/>
    <s v="Não"/>
    <x v="1"/>
    <n v="2.1177196398920123E-3"/>
    <n v="2.9648074958488171E-2"/>
  </r>
  <r>
    <n v="1"/>
    <x v="1"/>
    <n v="109"/>
    <n v="3929"/>
    <x v="10"/>
    <x v="10"/>
    <n v="300"/>
    <x v="9"/>
    <n v="25"/>
    <x v="9"/>
    <n v="12.533451768486755"/>
    <n v="1"/>
    <n v="366148.59999999899"/>
    <n v="9703058.5"/>
    <x v="4"/>
    <s v="TORA"/>
    <s v="90├ 100"/>
    <s v="Astronium"/>
    <s v="FOD"/>
    <n v="40.107045659157627"/>
    <n v="50.107045659157627"/>
    <x v="1"/>
    <s v="Inferior"/>
    <s v="Não"/>
    <x v="1"/>
    <n v="1.2530885443148001E-3"/>
    <n v="2.1929049525509E-2"/>
  </r>
  <r>
    <n v="1"/>
    <x v="1"/>
    <n v="109"/>
    <n v="3930"/>
    <x v="17"/>
    <x v="17"/>
    <n v="314"/>
    <x v="106"/>
    <n v="20"/>
    <x v="106"/>
    <n v="10.984428538361962"/>
    <n v="1"/>
    <n v="366138.4"/>
    <n v="9703039"/>
    <x v="1"/>
    <s v="TORA"/>
    <s v="90├ 100"/>
    <s v="Buchenavia"/>
    <s v="FOD"/>
    <n v="41.38028520389279"/>
    <n v="51.38028520389279"/>
    <x v="1"/>
    <s v="Inferior"/>
    <s v="Não"/>
    <x v="0"/>
    <n v="1.3727724235029122E-3"/>
    <n v="1.9218813929040769E-2"/>
  </r>
  <r>
    <n v="1"/>
    <x v="1"/>
    <n v="109"/>
    <n v="3931"/>
    <x v="1"/>
    <x v="1"/>
    <n v="190"/>
    <x v="41"/>
    <n v="18"/>
    <x v="41"/>
    <n v="3.6196608707389748"/>
    <n v="1"/>
    <n v="366129.59999999899"/>
    <n v="9703022.1999999899"/>
    <x v="1"/>
    <s v="TORA"/>
    <s v="60├ 70"/>
    <s v="Pouteria"/>
    <s v="FOD"/>
    <n v="39.788735772973837"/>
    <n v="50"/>
    <x v="1"/>
    <s v="Inferior"/>
    <s v="Não"/>
    <x v="0"/>
    <n v="5.0262773833071434E-4"/>
    <n v="6.3331095029669987E-3"/>
  </r>
  <r>
    <n v="1"/>
    <x v="1"/>
    <n v="109"/>
    <n v="3932"/>
    <x v="72"/>
    <x v="72"/>
    <n v="172"/>
    <x v="58"/>
    <n v="11"/>
    <x v="58"/>
    <n v="1.8127493370257932"/>
    <n v="1"/>
    <n v="366117.09999999899"/>
    <n v="9702998.1999999899"/>
    <x v="4"/>
    <s v="TORA"/>
    <s v="50├ 60"/>
    <s v="Goupia"/>
    <s v="FOD"/>
    <n v="40.107045659157627"/>
    <n v="50.107045659157627"/>
    <x v="1"/>
    <s v="Inferior"/>
    <s v="Não"/>
    <x v="1"/>
    <n v="4.1190412772232278E-4"/>
    <n v="3.1716617834618857E-3"/>
  </r>
  <r>
    <n v="1"/>
    <x v="1"/>
    <n v="109"/>
    <n v="3933"/>
    <x v="26"/>
    <x v="26"/>
    <n v="150"/>
    <x v="37"/>
    <n v="21"/>
    <x v="37"/>
    <n v="2.6320248713822187"/>
    <n v="1"/>
    <n v="366122.59999999899"/>
    <n v="9702995.6999999899"/>
    <x v="0"/>
    <s v="TORETE"/>
    <s v="40├ 50"/>
    <s v="Couratari"/>
    <s v="FOD"/>
    <n v="38.833806114422465"/>
    <n v="50"/>
    <x v="0"/>
    <s v="Inferior"/>
    <s v="Não"/>
    <x v="1"/>
    <n v="3.1327213607870003E-4"/>
    <n v="4.60510040035689E-3"/>
  </r>
  <r>
    <n v="1"/>
    <x v="1"/>
    <n v="109"/>
    <n v="3934"/>
    <x v="45"/>
    <x v="45"/>
    <n v="190"/>
    <x v="41"/>
    <n v="14"/>
    <x v="41"/>
    <n v="2.8152917883525364"/>
    <n v="1"/>
    <n v="366026.59999999899"/>
    <n v="9702722.6999999899"/>
    <x v="1"/>
    <s v="TORA"/>
    <s v="60├ 70"/>
    <s v="Mezilaurus"/>
    <s v="FOD"/>
    <n v="41.38028520389279"/>
    <n v="51.38028520389279"/>
    <x v="1"/>
    <s v="Inferior"/>
    <s v="Não"/>
    <x v="0"/>
    <n v="5.0262773833071434E-4"/>
    <n v="4.9257518356409999E-3"/>
  </r>
  <r>
    <n v="1"/>
    <x v="1"/>
    <n v="109"/>
    <n v="3935"/>
    <x v="26"/>
    <x v="26"/>
    <n v="250"/>
    <x v="46"/>
    <n v="23"/>
    <x v="46"/>
    <n v="8.0074830743109846"/>
    <n v="1"/>
    <n v="366020.59999999899"/>
    <n v="9702716.1999999899"/>
    <x v="4"/>
    <s v="TORA"/>
    <s v="70├ 80"/>
    <s v="Couratari"/>
    <s v="FOD"/>
    <n v="38.833806114422465"/>
    <n v="50"/>
    <x v="1"/>
    <s v="Inferior"/>
    <s v="Não"/>
    <x v="1"/>
    <n v="8.7020037799638919E-4"/>
    <n v="1.4010226085741866E-2"/>
  </r>
  <r>
    <n v="1"/>
    <x v="1"/>
    <n v="109"/>
    <n v="3936"/>
    <x v="22"/>
    <x v="22"/>
    <n v="156"/>
    <x v="136"/>
    <n v="18"/>
    <x v="136"/>
    <n v="2.4401126579031494"/>
    <n v="1"/>
    <n v="365982.59999999899"/>
    <n v="9702683.8000000007"/>
    <x v="0"/>
    <s v="TORETE"/>
    <s v="40├ 50"/>
    <s v="Hymenaea"/>
    <s v="FOD"/>
    <n v="41.38028520389279"/>
    <n v="51.38028520389279"/>
    <x v="0"/>
    <s v="Inferior"/>
    <s v="Não"/>
    <x v="1"/>
    <n v="3.3883514238272194E-4"/>
    <n v="4.2693227940222966E-3"/>
  </r>
  <r>
    <n v="1"/>
    <x v="1"/>
    <n v="109"/>
    <n v="3937"/>
    <x v="1"/>
    <x v="1"/>
    <n v="180"/>
    <x v="22"/>
    <n v="19"/>
    <x v="22"/>
    <n v="3.429152403857977"/>
    <n v="1"/>
    <n v="365883.9"/>
    <n v="9702509.4000000004"/>
    <x v="1"/>
    <s v="TORA"/>
    <s v="50├ 60"/>
    <s v="Pouteria"/>
    <s v="FOD"/>
    <n v="39.788735772973837"/>
    <n v="50"/>
    <x v="1"/>
    <s v="Inferior"/>
    <s v="Não"/>
    <x v="0"/>
    <n v="4.5111187595332813E-4"/>
    <n v="5.9997879501792637E-3"/>
  </r>
  <r>
    <n v="1"/>
    <x v="1"/>
    <n v="109"/>
    <n v="3938"/>
    <x v="26"/>
    <x v="26"/>
    <n v="373"/>
    <x v="217"/>
    <n v="24"/>
    <x v="217"/>
    <n v="18.600177185043133"/>
    <n v="1"/>
    <n v="365900.59999999899"/>
    <n v="9702500.4000000004"/>
    <x v="4"/>
    <s v="TORA"/>
    <s v="110├ 120"/>
    <s v="Couratari"/>
    <s v="FOD"/>
    <n v="38.833806114422465"/>
    <n v="50"/>
    <x v="1"/>
    <s v="Inferior"/>
    <s v="Não"/>
    <x v="1"/>
    <n v="1.937121734244154E-3"/>
    <n v="3.254364513530178E-2"/>
  </r>
  <r>
    <n v="1"/>
    <x v="1"/>
    <n v="109"/>
    <n v="3939"/>
    <x v="26"/>
    <x v="26"/>
    <n v="211"/>
    <x v="158"/>
    <n v="22"/>
    <x v="158"/>
    <n v="5.4560176604735897"/>
    <n v="1"/>
    <n v="365902.4"/>
    <n v="9702495.1999999899"/>
    <x v="4"/>
    <s v="TORA"/>
    <s v="60├ 70"/>
    <s v="Couratari"/>
    <s v="FOD"/>
    <n v="38.833806114422465"/>
    <n v="50"/>
    <x v="1"/>
    <s v="Inferior"/>
    <s v="Não"/>
    <x v="1"/>
    <n v="6.1987505646043581E-4"/>
    <n v="9.5460758694907114E-3"/>
  </r>
  <r>
    <n v="1"/>
    <x v="1"/>
    <n v="109"/>
    <n v="3940"/>
    <x v="5"/>
    <x v="5"/>
    <n v="300"/>
    <x v="9"/>
    <n v="18"/>
    <x v="9"/>
    <n v="9.0240852733104635"/>
    <n v="1"/>
    <n v="365906"/>
    <n v="9702489.0999999903"/>
    <x v="4"/>
    <s v="TORA"/>
    <s v="90├ 100"/>
    <s v="Tachigali"/>
    <s v="FOD"/>
    <n v="39.152116000606256"/>
    <n v="50"/>
    <x v="1"/>
    <s v="Inferior"/>
    <s v="Não"/>
    <x v="1"/>
    <n v="1.2530885443148001E-3"/>
    <n v="1.578891565836648E-2"/>
  </r>
  <r>
    <n v="1"/>
    <x v="1"/>
    <n v="109"/>
    <n v="3941"/>
    <x v="35"/>
    <x v="35"/>
    <n v="206"/>
    <x v="122"/>
    <n v="13"/>
    <x v="122"/>
    <n v="3.0730241200966897"/>
    <n v="1"/>
    <n v="365892.4"/>
    <n v="9702491.5999999903"/>
    <x v="4"/>
    <s v="TORA"/>
    <s v="60├ 70"/>
    <s v="Erisma"/>
    <s v="FOD"/>
    <n v="41.38028520389279"/>
    <n v="51.38028520389279"/>
    <x v="1"/>
    <s v="Inferior"/>
    <s v="Não"/>
    <x v="1"/>
    <n v="5.9084517185047623E-4"/>
    <n v="5.3766910638393334E-3"/>
  </r>
  <r>
    <n v="1"/>
    <x v="1"/>
    <n v="109"/>
    <n v="3942"/>
    <x v="72"/>
    <x v="72"/>
    <n v="185"/>
    <x v="174"/>
    <n v="12"/>
    <x v="174"/>
    <n v="2.2877727294744492"/>
    <n v="1"/>
    <n v="365867.09999999899"/>
    <n v="9702503.5999999903"/>
    <x v="4"/>
    <s v="TORA"/>
    <s v="50├ 60"/>
    <s v="Goupia"/>
    <s v="FOD"/>
    <n v="40.107045659157627"/>
    <n v="50.107045659157627"/>
    <x v="1"/>
    <s v="Inferior"/>
    <s v="Não"/>
    <x v="1"/>
    <n v="4.7652172699082262E-4"/>
    <n v="4.00278250672291E-3"/>
  </r>
  <r>
    <n v="1"/>
    <x v="1"/>
    <n v="109"/>
    <n v="3943"/>
    <x v="5"/>
    <x v="5"/>
    <n v="300"/>
    <x v="9"/>
    <n v="17"/>
    <x v="9"/>
    <n v="8.5227472025709936"/>
    <n v="1"/>
    <n v="365890.5"/>
    <n v="9702467.9000000004"/>
    <x v="4"/>
    <s v="TORA"/>
    <s v="90├ 100"/>
    <s v="Tachigali"/>
    <s v="FOD"/>
    <n v="39.152116000606256"/>
    <n v="50"/>
    <x v="1"/>
    <s v="Inferior"/>
    <s v="Não"/>
    <x v="1"/>
    <n v="1.2530885443148001E-3"/>
    <n v="1.491175367734612E-2"/>
  </r>
  <r>
    <n v="1"/>
    <x v="1"/>
    <n v="109"/>
    <n v="3944"/>
    <x v="15"/>
    <x v="15"/>
    <n v="230"/>
    <x v="40"/>
    <n v="21"/>
    <x v="40"/>
    <n v="6.1881829198275291"/>
    <n v="1"/>
    <n v="365886.4"/>
    <n v="9702467.9000000004"/>
    <x v="4"/>
    <s v="TORA"/>
    <s v="70├ 80"/>
    <s v="Lecythis"/>
    <s v="FOD"/>
    <n v="38.833806114422465"/>
    <n v="50"/>
    <x v="1"/>
    <s v="Inferior"/>
    <s v="Não"/>
    <x v="1"/>
    <n v="7.3653759993614395E-4"/>
    <n v="1.0827102719061314E-2"/>
  </r>
  <r>
    <n v="1"/>
    <x v="1"/>
    <n v="109"/>
    <n v="3945"/>
    <x v="64"/>
    <x v="64"/>
    <n v="402"/>
    <x v="188"/>
    <n v="24"/>
    <x v="188"/>
    <n v="21.604863355675032"/>
    <n v="1"/>
    <n v="365857"/>
    <n v="9702479.3000000007"/>
    <x v="4"/>
    <s v="TORA"/>
    <s v="120├ 130"/>
    <s v="Cedrelinga"/>
    <s v="FOD"/>
    <n v="38.515496228238675"/>
    <n v="50"/>
    <x v="1"/>
    <s v="Inferior"/>
    <s v="Não"/>
    <x v="1"/>
    <n v="2.250045790171656E-3"/>
    <n v="3.7800769274883815E-2"/>
  </r>
  <r>
    <n v="1"/>
    <x v="1"/>
    <n v="109"/>
    <n v="3946"/>
    <x v="44"/>
    <x v="44"/>
    <n v="132"/>
    <x v="5"/>
    <n v="15"/>
    <x v="5"/>
    <n v="1.4558857574274215"/>
    <n v="1"/>
    <n v="365852"/>
    <n v="9702478.4000000004"/>
    <x v="0"/>
    <s v="TORETE"/>
    <s v="40├ 50"/>
    <s v="Manilkara"/>
    <s v="FOD"/>
    <n v="41.38028520389279"/>
    <n v="51.38028520389279"/>
    <x v="0"/>
    <s v="Inferior"/>
    <s v="Não"/>
    <x v="1"/>
    <n v="2.4259794217934533E-4"/>
    <n v="2.5472783928831254E-3"/>
  </r>
  <r>
    <n v="1"/>
    <x v="1"/>
    <n v="109"/>
    <n v="3947"/>
    <x v="72"/>
    <x v="72"/>
    <n v="176"/>
    <x v="124"/>
    <n v="13"/>
    <x v="124"/>
    <n v="2.2431425003326204"/>
    <n v="1"/>
    <n v="365856.5"/>
    <n v="9702474"/>
    <x v="4"/>
    <s v="TORA"/>
    <s v="50├ 60"/>
    <s v="Goupia"/>
    <s v="FOD"/>
    <n v="40.107045659157627"/>
    <n v="50.107045659157627"/>
    <x v="1"/>
    <s v="Inferior"/>
    <s v="Não"/>
    <x v="1"/>
    <n v="4.3128523054105841E-4"/>
    <n v="3.9246955979236314E-3"/>
  </r>
  <r>
    <n v="1"/>
    <x v="1"/>
    <n v="110"/>
    <n v="3948"/>
    <x v="38"/>
    <x v="38"/>
    <n v="170"/>
    <x v="12"/>
    <n v="16"/>
    <x v="12"/>
    <n v="2.5757635989992345"/>
    <n v="1"/>
    <n v="365923.799999999"/>
    <n v="9702435.4000000004"/>
    <x v="1"/>
    <s v="TORA"/>
    <s v="50├ 60"/>
    <s v="Caesalpinia"/>
    <s v="FOD"/>
    <n v="43.926764293363114"/>
    <n v="53.926764293363114"/>
    <x v="1"/>
    <s v="Inferior"/>
    <s v="Não"/>
    <x v="0"/>
    <n v="4.0238065478553035E-4"/>
    <n v="4.5066633335979402E-3"/>
  </r>
  <r>
    <n v="1"/>
    <x v="1"/>
    <n v="110"/>
    <n v="3949"/>
    <x v="5"/>
    <x v="5"/>
    <n v="211"/>
    <x v="158"/>
    <n v="17"/>
    <x v="158"/>
    <n v="4.2160136467295919"/>
    <n v="1"/>
    <n v="365927.4"/>
    <n v="9702445.5999999903"/>
    <x v="4"/>
    <s v="TORA"/>
    <s v="60├ 70"/>
    <s v="Tachigali"/>
    <s v="FOD"/>
    <n v="39.152116000606256"/>
    <n v="50"/>
    <x v="1"/>
    <s v="Inferior"/>
    <s v="Não"/>
    <x v="1"/>
    <n v="6.1987505646043581E-4"/>
    <n v="7.3765131718791857E-3"/>
  </r>
  <r>
    <n v="1"/>
    <x v="1"/>
    <n v="110"/>
    <n v="3950"/>
    <x v="64"/>
    <x v="64"/>
    <n v="280"/>
    <x v="70"/>
    <n v="20"/>
    <x v="70"/>
    <n v="8.7344232768832146"/>
    <n v="1"/>
    <n v="365905.799999999"/>
    <n v="9702455"/>
    <x v="4"/>
    <s v="TORA"/>
    <s v="80├ 90"/>
    <s v="Cedrelinga"/>
    <s v="FOD"/>
    <n v="38.515496228238675"/>
    <n v="50"/>
    <x v="1"/>
    <s v="Inferior"/>
    <s v="Não"/>
    <x v="1"/>
    <n v="1.0915793541586703E-3"/>
    <n v="1.5282110958221384E-2"/>
  </r>
  <r>
    <n v="1"/>
    <x v="1"/>
    <n v="110"/>
    <n v="3951"/>
    <x v="23"/>
    <x v="23"/>
    <n v="200"/>
    <x v="14"/>
    <n v="20"/>
    <x v="14"/>
    <n v="4.4563384065730682"/>
    <n v="1"/>
    <n v="365910.7"/>
    <n v="9702463.5999999903"/>
    <x v="4"/>
    <s v="TORA"/>
    <s v="60├ 70"/>
    <s v="Parkia"/>
    <s v="FOD"/>
    <n v="40.107045659157627"/>
    <n v="50.107045659157627"/>
    <x v="1"/>
    <s v="Inferior"/>
    <s v="Não"/>
    <x v="1"/>
    <n v="5.5692824191768894E-4"/>
    <n v="7.7969953868476443E-3"/>
  </r>
  <r>
    <n v="1"/>
    <x v="1"/>
    <n v="110"/>
    <n v="3952"/>
    <x v="47"/>
    <x v="47"/>
    <n v="314"/>
    <x v="106"/>
    <n v="23"/>
    <x v="106"/>
    <n v="12.632092819116256"/>
    <n v="1"/>
    <n v="365902.2"/>
    <n v="9702473.1999999899"/>
    <x v="1"/>
    <s v="TORA"/>
    <s v="90├ 100"/>
    <s v="Brosimum"/>
    <s v="FOD"/>
    <n v="41.38028520389279"/>
    <n v="51.38028520389279"/>
    <x v="1"/>
    <s v="Inferior"/>
    <s v="Não"/>
    <x v="0"/>
    <n v="1.3727724235029122E-3"/>
    <n v="2.2101636018396882E-2"/>
  </r>
  <r>
    <n v="1"/>
    <x v="1"/>
    <n v="110"/>
    <n v="3953"/>
    <x v="64"/>
    <x v="64"/>
    <n v="562"/>
    <x v="343"/>
    <n v="25"/>
    <x v="343"/>
    <n v="43.984617115177016"/>
    <n v="1"/>
    <n v="365931.5"/>
    <n v="9702505.6999999899"/>
    <x v="4"/>
    <s v="TORA"/>
    <s v="170├ 180"/>
    <s v="Cedrelinga"/>
    <s v="FOD"/>
    <n v="38.515496228238675"/>
    <n v="50"/>
    <x v="1"/>
    <s v="Inferior"/>
    <s v="Não"/>
    <x v="1"/>
    <n v="4.3975610910062645E-3"/>
    <n v="7.6957319092609625E-2"/>
  </r>
  <r>
    <n v="1"/>
    <x v="1"/>
    <n v="110"/>
    <n v="3954"/>
    <x v="72"/>
    <x v="72"/>
    <n v="140"/>
    <x v="36"/>
    <n v="16"/>
    <x v="36"/>
    <n v="1.7468846553766431"/>
    <n v="1"/>
    <n v="365930.59999999899"/>
    <n v="9702506.0999999903"/>
    <x v="0"/>
    <s v="TORETE"/>
    <s v="40├ 50"/>
    <s v="Goupia"/>
    <s v="FOD"/>
    <n v="40.107045659157627"/>
    <n v="50.107045659157627"/>
    <x v="0"/>
    <s v="Inferior"/>
    <s v="Não"/>
    <x v="1"/>
    <n v="2.7289483853966759E-4"/>
    <n v="3.0564221916442769E-3"/>
  </r>
  <r>
    <n v="1"/>
    <x v="1"/>
    <n v="110"/>
    <n v="3955"/>
    <x v="35"/>
    <x v="35"/>
    <n v="300"/>
    <x v="9"/>
    <n v="15"/>
    <x v="9"/>
    <n v="7.5200710610920529"/>
    <n v="1"/>
    <n v="365958.5"/>
    <n v="9702525"/>
    <x v="4"/>
    <s v="TORA"/>
    <s v="90├ 100"/>
    <s v="Erisma"/>
    <s v="FOD"/>
    <n v="41.38028520389279"/>
    <n v="51.38028520389279"/>
    <x v="1"/>
    <s v="Inferior"/>
    <s v="Não"/>
    <x v="1"/>
    <n v="1.2530885443148001E-3"/>
    <n v="1.31574297153054E-2"/>
  </r>
  <r>
    <n v="1"/>
    <x v="1"/>
    <n v="110"/>
    <n v="3956"/>
    <x v="1"/>
    <x v="1"/>
    <n v="196"/>
    <x v="84"/>
    <n v="17"/>
    <x v="84"/>
    <n v="3.637887294821859"/>
    <n v="1"/>
    <n v="365971.59999999899"/>
    <n v="9702519.9000000004"/>
    <x v="1"/>
    <s v="TORA"/>
    <s v="60├ 70"/>
    <s v="Pouteria"/>
    <s v="FOD"/>
    <n v="39.788735772973837"/>
    <n v="50"/>
    <x v="1"/>
    <s v="Inferior"/>
    <s v="Não"/>
    <x v="0"/>
    <n v="5.3487388353774844E-4"/>
    <n v="6.3649992140992068E-3"/>
  </r>
  <r>
    <n v="1"/>
    <x v="1"/>
    <n v="110"/>
    <n v="3957"/>
    <x v="35"/>
    <x v="35"/>
    <n v="316"/>
    <x v="249"/>
    <n v="16"/>
    <x v="249"/>
    <n v="8.8998425585352106"/>
    <n v="1"/>
    <n v="365977.09999999899"/>
    <n v="9702517.4000000004"/>
    <x v="4"/>
    <s v="TORA"/>
    <s v="100├ 110"/>
    <s v="Erisma"/>
    <s v="FOD"/>
    <n v="41.38028520389279"/>
    <n v="51.38028520389279"/>
    <x v="1"/>
    <s v="Inferior"/>
    <s v="Não"/>
    <x v="1"/>
    <n v="1.3903156631233193E-3"/>
    <n v="1.5571535426981175E-2"/>
  </r>
  <r>
    <n v="1"/>
    <x v="1"/>
    <n v="110"/>
    <n v="3958"/>
    <x v="10"/>
    <x v="10"/>
    <n v="202"/>
    <x v="28"/>
    <n v="23"/>
    <x v="28"/>
    <n v="5.2277974298269649"/>
    <n v="1"/>
    <n v="365986.299999999"/>
    <n v="9702537.3000000007"/>
    <x v="4"/>
    <s v="TORA"/>
    <s v="60├ 70"/>
    <s v="Astronium"/>
    <s v="FOD"/>
    <n v="40.107045659157627"/>
    <n v="50.107045659157627"/>
    <x v="1"/>
    <s v="Inferior"/>
    <s v="Não"/>
    <x v="1"/>
    <n v="5.681224995802345E-4"/>
    <n v="9.1467722432417731E-3"/>
  </r>
  <r>
    <n v="1"/>
    <x v="1"/>
    <n v="110"/>
    <n v="3959"/>
    <x v="10"/>
    <x v="10"/>
    <n v="196"/>
    <x v="84"/>
    <n v="25"/>
    <x v="84"/>
    <n v="5.3498342570909694"/>
    <n v="1"/>
    <n v="366049.5"/>
    <n v="9702747.3000000007"/>
    <x v="4"/>
    <s v="TORA"/>
    <s v="60├ 70"/>
    <s v="Astronium"/>
    <s v="FOD"/>
    <n v="40.107045659157627"/>
    <n v="50.107045659157627"/>
    <x v="1"/>
    <s v="Inferior"/>
    <s v="Não"/>
    <x v="1"/>
    <n v="5.3487388353774844E-4"/>
    <n v="9.360292961910599E-3"/>
  </r>
  <r>
    <n v="1"/>
    <x v="1"/>
    <n v="110"/>
    <n v="3960"/>
    <x v="5"/>
    <x v="5"/>
    <n v="298"/>
    <x v="228"/>
    <n v="17"/>
    <x v="228"/>
    <n v="8.4094893619679389"/>
    <n v="1"/>
    <n v="366110.9"/>
    <n v="9702782.8000000007"/>
    <x v="4"/>
    <s v="TORA"/>
    <s v="90├ 100"/>
    <s v="Tachigali"/>
    <s v="FOD"/>
    <n v="39.152116000606256"/>
    <n v="50"/>
    <x v="1"/>
    <s v="Inferior"/>
    <s v="Não"/>
    <x v="1"/>
    <n v="1.2364363898814614E-3"/>
    <n v="1.4713593039589388E-2"/>
  </r>
  <r>
    <n v="1"/>
    <x v="1"/>
    <n v="110"/>
    <n v="3961"/>
    <x v="62"/>
    <x v="62"/>
    <n v="163"/>
    <x v="237"/>
    <n v="15"/>
    <x v="237"/>
    <n v="2.2200085335794979"/>
    <n v="1"/>
    <n v="366114.09999999899"/>
    <n v="9702786.8000000007"/>
    <x v="0"/>
    <s v="TORA"/>
    <s v="50├ 60"/>
    <s v="Swartzia"/>
    <s v="FOD"/>
    <n v="42.335214862444161"/>
    <n v="52.335214862444161"/>
    <x v="0"/>
    <s v="Inferior"/>
    <s v="Não"/>
    <x v="0"/>
    <n v="3.69925661487777E-4"/>
    <n v="3.8842194456216585E-3"/>
  </r>
  <r>
    <n v="1"/>
    <x v="1"/>
    <n v="110"/>
    <n v="3962"/>
    <x v="23"/>
    <x v="23"/>
    <n v="200"/>
    <x v="14"/>
    <n v="16"/>
    <x v="14"/>
    <n v="3.565070725258455"/>
    <n v="2"/>
    <n v="366138"/>
    <n v="9702833.1999999899"/>
    <x v="4"/>
    <s v="TORA"/>
    <s v="60├ 70"/>
    <s v="Parkia"/>
    <s v="FOD"/>
    <n v="40.107045659157627"/>
    <n v="50.107045659157627"/>
    <x v="1"/>
    <s v="Inferior"/>
    <s v="Não"/>
    <x v="1"/>
    <n v="5.5692824191768894E-4"/>
    <n v="6.2375963094781156E-3"/>
  </r>
  <r>
    <n v="1"/>
    <x v="1"/>
    <n v="110"/>
    <n v="3963"/>
    <x v="26"/>
    <x v="26"/>
    <n v="230"/>
    <x v="40"/>
    <n v="23"/>
    <x v="40"/>
    <n v="6.7775336740968193"/>
    <n v="1"/>
    <n v="366100.4"/>
    <n v="9702849.1999999899"/>
    <x v="4"/>
    <s v="TORA"/>
    <s v="70├ 80"/>
    <s v="Couratari"/>
    <s v="FOD"/>
    <n v="38.833806114422465"/>
    <n v="50"/>
    <x v="1"/>
    <s v="Inferior"/>
    <s v="Não"/>
    <x v="1"/>
    <n v="7.3653759993614395E-4"/>
    <n v="1.1858255358971918E-2"/>
  </r>
  <r>
    <n v="1"/>
    <x v="1"/>
    <n v="110"/>
    <n v="3964"/>
    <x v="63"/>
    <x v="63"/>
    <n v="171"/>
    <x v="141"/>
    <n v="18"/>
    <x v="141"/>
    <n v="2.9319253052985705"/>
    <n v="1"/>
    <n v="366109.4"/>
    <n v="9702849.4000000004"/>
    <x v="4"/>
    <s v="TORA"/>
    <s v="50├ 60"/>
    <s v="Ocotea"/>
    <s v="FOD"/>
    <n v="39.470425886790046"/>
    <n v="50"/>
    <x v="1"/>
    <s v="Inferior"/>
    <s v="Não"/>
    <x v="1"/>
    <n v="4.0712846804787865E-4"/>
    <n v="5.1298186974032709E-3"/>
  </r>
  <r>
    <n v="1"/>
    <x v="1"/>
    <n v="110"/>
    <n v="3965"/>
    <x v="35"/>
    <x v="35"/>
    <n v="197"/>
    <x v="202"/>
    <n v="19"/>
    <x v="202"/>
    <n v="4.1074683839914874"/>
    <n v="1"/>
    <n v="366150.9"/>
    <n v="9702913.8000000007"/>
    <x v="4"/>
    <s v="TORA"/>
    <s v="60├ 70"/>
    <s v="Erisma"/>
    <s v="FOD"/>
    <n v="41.38028520389279"/>
    <n v="51.38028520389279"/>
    <x v="1"/>
    <s v="Inferior"/>
    <s v="Não"/>
    <x v="1"/>
    <n v="5.403457035145897E-4"/>
    <n v="7.1865978567440423E-3"/>
  </r>
  <r>
    <n v="1"/>
    <x v="1"/>
    <n v="110"/>
    <n v="3966"/>
    <x v="19"/>
    <x v="19"/>
    <n v="190"/>
    <x v="41"/>
    <n v="18"/>
    <x v="41"/>
    <n v="3.6196608707389748"/>
    <n v="1"/>
    <n v="366140.9"/>
    <n v="9702918.5"/>
    <x v="4"/>
    <s v="TORA"/>
    <s v="60├ 70"/>
    <s v="Piptadenia"/>
    <s v="FOD"/>
    <n v="39.788735772973837"/>
    <n v="50"/>
    <x v="1"/>
    <s v="Inferior"/>
    <s v="Não"/>
    <x v="1"/>
    <n v="5.0262773833071434E-4"/>
    <n v="6.3331095029669987E-3"/>
  </r>
  <r>
    <n v="1"/>
    <x v="1"/>
    <n v="110"/>
    <n v="3967"/>
    <x v="6"/>
    <x v="6"/>
    <n v="213"/>
    <x v="151"/>
    <n v="15"/>
    <x v="151"/>
    <n v="3.7908678218965051"/>
    <n v="1"/>
    <n v="366166.9"/>
    <n v="9702922.8000000007"/>
    <x v="1"/>
    <s v="TORA"/>
    <s v="60├ 70"/>
    <s v="Dimorphandra"/>
    <s v="FOD"/>
    <n v="39.788735772973837"/>
    <n v="50"/>
    <x v="1"/>
    <s v="Inferior"/>
    <s v="Não"/>
    <x v="0"/>
    <n v="6.3168193518909092E-4"/>
    <n v="6.632660319485454E-3"/>
  </r>
  <r>
    <n v="1"/>
    <x v="1"/>
    <n v="110"/>
    <n v="3968"/>
    <x v="35"/>
    <x v="35"/>
    <n v="180"/>
    <x v="22"/>
    <n v="12"/>
    <x v="22"/>
    <n v="2.1657804655945117"/>
    <n v="1"/>
    <n v="366169.59999999899"/>
    <n v="9702925.9000000004"/>
    <x v="4"/>
    <s v="TORA"/>
    <s v="50├ 60"/>
    <s v="Erisma"/>
    <s v="FOD"/>
    <n v="41.38028520389279"/>
    <n v="51.38028520389279"/>
    <x v="1"/>
    <s v="Inferior"/>
    <s v="Não"/>
    <x v="1"/>
    <n v="4.5111187595332813E-4"/>
    <n v="3.789339758007956E-3"/>
  </r>
  <r>
    <n v="1"/>
    <x v="1"/>
    <n v="110"/>
    <n v="3969"/>
    <x v="14"/>
    <x v="14"/>
    <n v="195"/>
    <x v="253"/>
    <n v="20"/>
    <x v="253"/>
    <n v="4.2363066977485238"/>
    <n v="1"/>
    <n v="366165"/>
    <n v="9702962.4000000004"/>
    <x v="1"/>
    <s v="TORA"/>
    <s v="60├ 70"/>
    <s v="Hymenolobium"/>
    <s v="FOD"/>
    <n v="41.38028520389279"/>
    <n v="51.38028520389279"/>
    <x v="1"/>
    <s v="Inferior"/>
    <s v="Não"/>
    <x v="1"/>
    <n v="5.2942990997300308E-4"/>
    <n v="7.4120187396220427E-3"/>
  </r>
  <r>
    <n v="1"/>
    <x v="1"/>
    <n v="110"/>
    <n v="3970"/>
    <x v="26"/>
    <x v="26"/>
    <n v="187"/>
    <x v="63"/>
    <n v="22"/>
    <x v="63"/>
    <n v="4.2854266878349749"/>
    <n v="1"/>
    <n v="366165.4"/>
    <n v="9702963.3000000007"/>
    <x v="4"/>
    <s v="TORA"/>
    <s v="50├ 60"/>
    <s v="Couratari"/>
    <s v="FOD"/>
    <n v="38.833806114422465"/>
    <n v="50"/>
    <x v="1"/>
    <s v="Inferior"/>
    <s v="Não"/>
    <x v="1"/>
    <n v="4.8688059229049158E-4"/>
    <n v="7.4979611212735702E-3"/>
  </r>
  <r>
    <n v="1"/>
    <x v="1"/>
    <n v="110"/>
    <n v="3971"/>
    <x v="72"/>
    <x v="72"/>
    <n v="315"/>
    <x v="133"/>
    <n v="15"/>
    <x v="133"/>
    <n v="8.29087834485399"/>
    <n v="1"/>
    <n v="366165.4"/>
    <n v="9702963.3000000007"/>
    <x v="4"/>
    <s v="TORA"/>
    <s v="100├ 110"/>
    <s v="Goupia"/>
    <s v="FOD"/>
    <n v="40.107045659157627"/>
    <n v="50.107045659157627"/>
    <x v="1"/>
    <s v="Inferior"/>
    <s v="Não"/>
    <x v="1"/>
    <n v="1.3815301201070673E-3"/>
    <n v="1.4506066261124207E-2"/>
  </r>
  <r>
    <n v="1"/>
    <x v="1"/>
    <n v="110"/>
    <n v="3972"/>
    <x v="1"/>
    <x v="1"/>
    <n v="172"/>
    <x v="58"/>
    <n v="17"/>
    <x v="58"/>
    <n v="2.8015217026762258"/>
    <n v="1"/>
    <n v="366188.59999999899"/>
    <n v="9702964.5"/>
    <x v="1"/>
    <s v="TORA"/>
    <s v="50├ 60"/>
    <s v="Pouteria"/>
    <s v="FOD"/>
    <n v="39.788735772973837"/>
    <n v="50"/>
    <x v="1"/>
    <s v="Inferior"/>
    <s v="Não"/>
    <x v="0"/>
    <n v="4.1190412772232278E-4"/>
    <n v="4.9016591198956412E-3"/>
  </r>
  <r>
    <n v="1"/>
    <x v="1"/>
    <n v="110"/>
    <n v="3973"/>
    <x v="72"/>
    <x v="72"/>
    <n v="300"/>
    <x v="9"/>
    <n v="18"/>
    <x v="9"/>
    <n v="9.0240852733104635"/>
    <n v="1"/>
    <n v="366179.09999999899"/>
    <n v="9702974.5"/>
    <x v="4"/>
    <s v="TORA"/>
    <s v="90├ 100"/>
    <s v="Goupia"/>
    <s v="FOD"/>
    <n v="40.107045659157627"/>
    <n v="50.107045659157627"/>
    <x v="1"/>
    <s v="Inferior"/>
    <s v="Não"/>
    <x v="1"/>
    <n v="1.2530885443148001E-3"/>
    <n v="1.578891565836648E-2"/>
  </r>
  <r>
    <n v="1"/>
    <x v="1"/>
    <n v="110"/>
    <n v="3974"/>
    <x v="26"/>
    <x v="26"/>
    <n v="205"/>
    <x v="162"/>
    <n v="15"/>
    <x v="162"/>
    <n v="3.5114554038043737"/>
    <n v="1"/>
    <n v="366179.59999999899"/>
    <n v="9702977.5999999903"/>
    <x v="4"/>
    <s v="TORA"/>
    <s v="60├ 70"/>
    <s v="Couratari"/>
    <s v="FOD"/>
    <n v="38.833806114422465"/>
    <n v="50"/>
    <x v="1"/>
    <s v="Inferior"/>
    <s v="Não"/>
    <x v="1"/>
    <n v="5.8512273416477215E-4"/>
    <n v="6.1437887087301066E-3"/>
  </r>
  <r>
    <n v="1"/>
    <x v="1"/>
    <n v="110"/>
    <n v="3975"/>
    <x v="5"/>
    <x v="5"/>
    <n v="301"/>
    <x v="225"/>
    <n v="15"/>
    <x v="225"/>
    <n v="7.5702884245111255"/>
    <n v="1"/>
    <n v="366170.7"/>
    <n v="9702992.8000000007"/>
    <x v="4"/>
    <s v="TORA"/>
    <s v="90├ 100"/>
    <s v="Tachigali"/>
    <s v="FOD"/>
    <n v="39.152116000606256"/>
    <n v="50"/>
    <x v="1"/>
    <s v="Inferior"/>
    <s v="Não"/>
    <x v="1"/>
    <n v="1.2614563911496138E-3"/>
    <n v="1.3245292107070943E-2"/>
  </r>
  <r>
    <n v="1"/>
    <x v="1"/>
    <n v="110"/>
    <n v="3976"/>
    <x v="5"/>
    <x v="5"/>
    <n v="299"/>
    <x v="263"/>
    <n v="17"/>
    <x v="263"/>
    <n v="8.4660235850783288"/>
    <n v="1"/>
    <n v="366194.09999999899"/>
    <n v="9703035.1999999899"/>
    <x v="4"/>
    <s v="TORA"/>
    <s v="90├ 100"/>
    <s v="Tachigali"/>
    <s v="FOD"/>
    <n v="39.152116000606256"/>
    <n v="50"/>
    <x v="1"/>
    <s v="Inferior"/>
    <s v="Não"/>
    <x v="1"/>
    <n v="1.244748543892083E-3"/>
    <n v="1.4812507672315787E-2"/>
  </r>
  <r>
    <n v="1"/>
    <x v="1"/>
    <n v="110"/>
    <n v="3977"/>
    <x v="64"/>
    <x v="64"/>
    <n v="220"/>
    <x v="68"/>
    <n v="15"/>
    <x v="68"/>
    <n v="4.0441271039650593"/>
    <n v="1"/>
    <n v="366197.7"/>
    <n v="9703038.0999999903"/>
    <x v="4"/>
    <s v="TORA"/>
    <s v="70├ 80"/>
    <s v="Cedrelinga"/>
    <s v="FOD"/>
    <n v="38.515496228238675"/>
    <n v="50"/>
    <x v="1"/>
    <s v="Inferior"/>
    <s v="Não"/>
    <x v="1"/>
    <n v="6.7388317272040353E-4"/>
    <n v="7.0757733135642367E-3"/>
  </r>
  <r>
    <n v="1"/>
    <x v="1"/>
    <n v="110"/>
    <n v="3978"/>
    <x v="1"/>
    <x v="1"/>
    <n v="141"/>
    <x v="144"/>
    <n v="16"/>
    <x v="144"/>
    <n v="1.7719292772215836"/>
    <n v="1"/>
    <n v="366324.5"/>
    <n v="9703286"/>
    <x v="0"/>
    <s v="TORETE"/>
    <s v="40├ 50"/>
    <s v="Pouteria"/>
    <s v="FOD"/>
    <n v="39.788735772973837"/>
    <n v="50"/>
    <x v="0"/>
    <s v="Inferior"/>
    <s v="Não"/>
    <x v="0"/>
    <n v="2.7680725943913934E-4"/>
    <n v="3.1002413057183605E-3"/>
  </r>
  <r>
    <n v="1"/>
    <x v="1"/>
    <n v="110"/>
    <n v="3979"/>
    <x v="1"/>
    <x v="1"/>
    <n v="190"/>
    <x v="41"/>
    <n v="18"/>
    <x v="41"/>
    <n v="3.6196608707389748"/>
    <n v="1"/>
    <n v="366329"/>
    <n v="9703283.8000000007"/>
    <x v="1"/>
    <s v="TORA"/>
    <s v="60├ 70"/>
    <s v="Pouteria"/>
    <s v="FOD"/>
    <n v="39.788735772973837"/>
    <n v="50"/>
    <x v="1"/>
    <s v="Inferior"/>
    <s v="Não"/>
    <x v="0"/>
    <n v="5.0262773833071434E-4"/>
    <n v="6.3331095029669987E-3"/>
  </r>
  <r>
    <n v="1"/>
    <x v="1"/>
    <n v="110"/>
    <n v="3980"/>
    <x v="14"/>
    <x v="14"/>
    <n v="315"/>
    <x v="133"/>
    <n v="21"/>
    <x v="133"/>
    <n v="11.607229682795586"/>
    <n v="1"/>
    <n v="366336.799999999"/>
    <n v="9703290.0999999903"/>
    <x v="1"/>
    <s v="TORA"/>
    <s v="100├ 110"/>
    <s v="Hymenolobium"/>
    <s v="FOD"/>
    <n v="41.38028520389279"/>
    <n v="51.38028520389279"/>
    <x v="1"/>
    <s v="Inferior"/>
    <s v="Não"/>
    <x v="1"/>
    <n v="1.3815301201070673E-3"/>
    <n v="2.0308492765573886E-2"/>
  </r>
  <r>
    <n v="1"/>
    <x v="1"/>
    <n v="110"/>
    <n v="3981"/>
    <x v="1"/>
    <x v="1"/>
    <n v="200"/>
    <x v="14"/>
    <n v="18"/>
    <x v="14"/>
    <n v="4.0107045659157619"/>
    <n v="1"/>
    <n v="366388.59999999899"/>
    <n v="9703311.1999999899"/>
    <x v="1"/>
    <s v="TORA"/>
    <s v="60├ 70"/>
    <s v="Pouteria"/>
    <s v="FOD"/>
    <n v="39.788735772973837"/>
    <n v="50"/>
    <x v="1"/>
    <s v="Inferior"/>
    <s v="Não"/>
    <x v="0"/>
    <n v="5.5692824191768894E-4"/>
    <n v="7.0172958481628809E-3"/>
  </r>
  <r>
    <n v="1"/>
    <x v="1"/>
    <n v="110"/>
    <n v="3982"/>
    <x v="89"/>
    <x v="89"/>
    <n v="169"/>
    <x v="146"/>
    <n v="18"/>
    <x v="146"/>
    <n v="2.8637433276780024"/>
    <n v="2"/>
    <n v="366394.299999999"/>
    <n v="9703318.1999999899"/>
    <x v="0"/>
    <s v="TORA"/>
    <s v="50├ 60"/>
    <s v="Sacoglottis"/>
    <s v="FOD"/>
    <n v="47.7464829275686"/>
    <n v="57.7464829275686"/>
    <x v="0"/>
    <s v="Inferior"/>
    <s v="Não"/>
    <x v="0"/>
    <n v="3.9766068793527795E-4"/>
    <n v="5.0105246679845016E-3"/>
  </r>
  <r>
    <n v="1"/>
    <x v="1"/>
    <n v="110"/>
    <n v="3983"/>
    <x v="5"/>
    <x v="5"/>
    <n v="200"/>
    <x v="14"/>
    <n v="17"/>
    <x v="14"/>
    <n v="3.7878876455871082"/>
    <n v="1"/>
    <n v="366392.9"/>
    <n v="9703320"/>
    <x v="4"/>
    <s v="TORA"/>
    <s v="60├ 70"/>
    <s v="Tachigali"/>
    <s v="FOD"/>
    <n v="39.152116000606256"/>
    <n v="50"/>
    <x v="1"/>
    <s v="Inferior"/>
    <s v="Não"/>
    <x v="1"/>
    <n v="5.5692824191768894E-4"/>
    <n v="6.6274460788204983E-3"/>
  </r>
  <r>
    <n v="1"/>
    <x v="1"/>
    <n v="110"/>
    <n v="3984"/>
    <x v="5"/>
    <x v="5"/>
    <n v="206"/>
    <x v="122"/>
    <n v="14"/>
    <x v="122"/>
    <n v="3.309410590873358"/>
    <n v="1"/>
    <n v="366386.2"/>
    <n v="9703333.0999999903"/>
    <x v="4"/>
    <s v="TORA"/>
    <s v="60├ 70"/>
    <s v="Tachigali"/>
    <s v="FOD"/>
    <n v="39.152116000606256"/>
    <n v="50"/>
    <x v="1"/>
    <s v="Inferior"/>
    <s v="Não"/>
    <x v="1"/>
    <n v="5.9084517185047623E-4"/>
    <n v="5.7902826841346663E-3"/>
  </r>
  <r>
    <n v="1"/>
    <x v="1"/>
    <n v="110"/>
    <n v="3985"/>
    <x v="1"/>
    <x v="1"/>
    <n v="170"/>
    <x v="12"/>
    <n v="14"/>
    <x v="12"/>
    <n v="2.2537931491243302"/>
    <n v="2"/>
    <n v="366394.9"/>
    <n v="9703338.9000000004"/>
    <x v="1"/>
    <s v="TORA"/>
    <s v="50├ 60"/>
    <s v="Pouteria"/>
    <s v="FOD"/>
    <n v="39.788735772973837"/>
    <n v="50"/>
    <x v="1"/>
    <s v="Inferior"/>
    <s v="Não"/>
    <x v="0"/>
    <n v="4.0238065478553035E-4"/>
    <n v="3.9433304168981975E-3"/>
  </r>
  <r>
    <n v="1"/>
    <x v="1"/>
    <n v="110"/>
    <n v="3986"/>
    <x v="1"/>
    <x v="1"/>
    <n v="191"/>
    <x v="52"/>
    <n v="16"/>
    <x v="52"/>
    <n v="3.2514336282038427"/>
    <n v="1"/>
    <n v="366386.299999999"/>
    <n v="9703344.0999999903"/>
    <x v="1"/>
    <s v="TORA"/>
    <s v="60├ 70"/>
    <s v="Pouteria"/>
    <s v="FOD"/>
    <n v="39.788735772973837"/>
    <n v="50"/>
    <x v="1"/>
    <s v="Inferior"/>
    <s v="Não"/>
    <x v="0"/>
    <n v="5.0793247983498034E-4"/>
    <n v="5.688843774151779E-3"/>
  </r>
  <r>
    <n v="1"/>
    <x v="1"/>
    <n v="110"/>
    <n v="3987"/>
    <x v="17"/>
    <x v="17"/>
    <n v="139"/>
    <x v="86"/>
    <n v="17"/>
    <x v="86"/>
    <n v="1.829644430009713"/>
    <n v="1"/>
    <n v="366372.59999999899"/>
    <n v="9703328.5"/>
    <x v="0"/>
    <s v="TORETE"/>
    <s v="40├ 50"/>
    <s v="Buchenavia"/>
    <s v="FOD"/>
    <n v="41.38028520389279"/>
    <n v="51.38028520389279"/>
    <x v="0"/>
    <s v="Inferior"/>
    <s v="Não"/>
    <x v="0"/>
    <n v="2.6901026405229172E-4"/>
    <n v="3.2012221422222709E-3"/>
  </r>
  <r>
    <n v="1"/>
    <x v="1"/>
    <n v="110"/>
    <n v="3988"/>
    <x v="5"/>
    <x v="5"/>
    <n v="204"/>
    <x v="138"/>
    <n v="15"/>
    <x v="138"/>
    <n v="3.4772808586489661"/>
    <n v="1"/>
    <n v="366367"/>
    <n v="9703369.6999999899"/>
    <x v="4"/>
    <s v="TORA"/>
    <s v="60├ 70"/>
    <s v="Tachigali"/>
    <s v="FOD"/>
    <n v="39.152116000606256"/>
    <n v="50"/>
    <x v="1"/>
    <s v="Inferior"/>
    <s v="Não"/>
    <x v="1"/>
    <n v="5.7942814289116363E-4"/>
    <n v="6.0839955003572184E-3"/>
  </r>
  <r>
    <n v="1"/>
    <x v="1"/>
    <n v="111"/>
    <n v="3989"/>
    <x v="93"/>
    <x v="93"/>
    <n v="160"/>
    <x v="1"/>
    <n v="18"/>
    <x v="1"/>
    <n v="2.5668509221860885"/>
    <n v="1"/>
    <n v="366454.4"/>
    <n v="9703324.0999999903"/>
    <x v="0"/>
    <s v="TORA"/>
    <s v="50├ 60"/>
    <s v="Curatella"/>
    <s v="FOD"/>
    <n v="50.929581789406512"/>
    <n v="60.929581789406512"/>
    <x v="0"/>
    <s v="Inferior"/>
    <s v="Não"/>
    <x v="0"/>
    <n v="3.5643407482732108E-4"/>
    <n v="4.491069342824245E-3"/>
  </r>
  <r>
    <n v="1"/>
    <x v="1"/>
    <n v="111"/>
    <n v="3990"/>
    <x v="1"/>
    <x v="1"/>
    <n v="165"/>
    <x v="7"/>
    <n v="16"/>
    <x v="7"/>
    <n v="2.4264762623790364"/>
    <n v="1"/>
    <n v="366452.9"/>
    <n v="9703322.5999999903"/>
    <x v="1"/>
    <s v="TORA"/>
    <s v="50├ 60"/>
    <s v="Pouteria"/>
    <s v="FOD"/>
    <n v="39.788735772973837"/>
    <n v="50"/>
    <x v="1"/>
    <s v="Inferior"/>
    <s v="Não"/>
    <x v="0"/>
    <n v="3.7905928465522713E-4"/>
    <n v="4.2454639881385437E-3"/>
  </r>
  <r>
    <n v="1"/>
    <x v="1"/>
    <n v="111"/>
    <n v="3991"/>
    <x v="5"/>
    <x v="5"/>
    <n v="198"/>
    <x v="177"/>
    <n v="15"/>
    <x v="177"/>
    <n v="3.2757429542116983"/>
    <n v="1"/>
    <n v="366439.2"/>
    <n v="9703315.8000000007"/>
    <x v="4"/>
    <s v="TORA"/>
    <s v="60├ 70"/>
    <s v="Tachigali"/>
    <s v="FOD"/>
    <n v="39.152116000606256"/>
    <n v="50"/>
    <x v="1"/>
    <s v="Inferior"/>
    <s v="Não"/>
    <x v="1"/>
    <n v="5.4584536990352696E-4"/>
    <n v="5.7313763839870321E-3"/>
  </r>
  <r>
    <n v="1"/>
    <x v="1"/>
    <n v="111"/>
    <n v="3992"/>
    <x v="26"/>
    <x v="26"/>
    <n v="210"/>
    <x v="87"/>
    <n v="22"/>
    <x v="87"/>
    <n v="5.4044244025714887"/>
    <n v="1"/>
    <n v="366439.5"/>
    <n v="9703296.9000000004"/>
    <x v="4"/>
    <s v="TORA"/>
    <s v="60├ 70"/>
    <s v="Couratari"/>
    <s v="FOD"/>
    <n v="38.833806114422465"/>
    <n v="50"/>
    <x v="1"/>
    <s v="Inferior"/>
    <s v="Não"/>
    <x v="1"/>
    <n v="6.1401338671425204E-4"/>
    <n v="9.4558061553994804E-3"/>
  </r>
  <r>
    <n v="1"/>
    <x v="1"/>
    <n v="111"/>
    <n v="3993"/>
    <x v="1"/>
    <x v="1"/>
    <n v="197"/>
    <x v="202"/>
    <n v="16"/>
    <x v="202"/>
    <n v="3.4589207444138843"/>
    <n v="2"/>
    <n v="366426.4"/>
    <n v="9703302"/>
    <x v="1"/>
    <s v="TORA"/>
    <s v="60├ 70"/>
    <s v="Pouteria"/>
    <s v="FOD"/>
    <n v="39.788735772973837"/>
    <n v="50"/>
    <x v="1"/>
    <s v="Inferior"/>
    <s v="Não"/>
    <x v="0"/>
    <n v="5.403457035145897E-4"/>
    <n v="6.0518718793634045E-3"/>
  </r>
  <r>
    <n v="1"/>
    <x v="1"/>
    <n v="111"/>
    <n v="3994"/>
    <x v="5"/>
    <x v="5"/>
    <n v="210"/>
    <x v="87"/>
    <n v="14"/>
    <x v="87"/>
    <n v="3.4391791652727659"/>
    <n v="1"/>
    <n v="366404.7"/>
    <n v="9703312.1999999899"/>
    <x v="4"/>
    <s v="TORA"/>
    <s v="60├ 70"/>
    <s v="Tachigali"/>
    <s v="FOD"/>
    <n v="39.152116000606256"/>
    <n v="50"/>
    <x v="1"/>
    <s v="Inferior"/>
    <s v="Não"/>
    <x v="1"/>
    <n v="6.1401338671425204E-4"/>
    <n v="6.0173311897996698E-3"/>
  </r>
  <r>
    <n v="1"/>
    <x v="1"/>
    <n v="111"/>
    <n v="3995"/>
    <x v="5"/>
    <x v="5"/>
    <n v="306"/>
    <x v="199"/>
    <n v="13"/>
    <x v="199"/>
    <n v="6.7806976743654834"/>
    <n v="1"/>
    <n v="366403.299999999"/>
    <n v="9703307.3000000007"/>
    <x v="4"/>
    <s v="TORA"/>
    <s v="90├ 100"/>
    <s v="Tachigali"/>
    <s v="FOD"/>
    <n v="39.152116000606256"/>
    <n v="50"/>
    <x v="1"/>
    <s v="Inferior"/>
    <s v="Não"/>
    <x v="1"/>
    <n v="1.3037133215051181E-3"/>
    <n v="1.1863791225696575E-2"/>
  </r>
  <r>
    <n v="1"/>
    <x v="1"/>
    <n v="111"/>
    <n v="3996"/>
    <x v="19"/>
    <x v="19"/>
    <n v="160"/>
    <x v="1"/>
    <n v="17"/>
    <x v="1"/>
    <n v="2.4242480931757502"/>
    <n v="1"/>
    <n v="366393.9"/>
    <n v="9703274.1999999899"/>
    <x v="4"/>
    <s v="TORA"/>
    <s v="50├ 60"/>
    <s v="Piptadenia"/>
    <s v="FOD"/>
    <n v="39.788735772973837"/>
    <n v="50"/>
    <x v="1"/>
    <s v="Inferior"/>
    <s v="Não"/>
    <x v="1"/>
    <n v="3.5643407482732108E-4"/>
    <n v="4.2415654904451204E-3"/>
  </r>
  <r>
    <n v="1"/>
    <x v="1"/>
    <n v="111"/>
    <n v="3997"/>
    <x v="1"/>
    <x v="1"/>
    <n v="182"/>
    <x v="97"/>
    <n v="18"/>
    <x v="97"/>
    <n v="3.3212644510348421"/>
    <n v="1"/>
    <n v="366396.09999999899"/>
    <n v="9703263.1999999899"/>
    <x v="1"/>
    <s v="TORA"/>
    <s v="50├ 60"/>
    <s v="Pouteria"/>
    <s v="FOD"/>
    <n v="39.788735772973837"/>
    <n v="50"/>
    <x v="1"/>
    <s v="Inferior"/>
    <s v="Não"/>
    <x v="0"/>
    <n v="4.6119227713203821E-4"/>
    <n v="5.8110226918636808E-3"/>
  </r>
  <r>
    <n v="1"/>
    <x v="1"/>
    <n v="111"/>
    <n v="3998"/>
    <x v="53"/>
    <x v="53"/>
    <n v="405"/>
    <x v="298"/>
    <n v="19"/>
    <x v="298"/>
    <n v="17.360084044531014"/>
    <n v="1"/>
    <n v="366413.2"/>
    <n v="9703255.0999999903"/>
    <x v="4"/>
    <s v="TORA"/>
    <s v="120├ 130"/>
    <s v="Enterolobium"/>
    <s v="FOD"/>
    <n v="42.971834634811742"/>
    <n v="52.971834634811742"/>
    <x v="1"/>
    <s v="Inferior"/>
    <s v="Não"/>
    <x v="1"/>
    <n v="2.2837538720137246E-3"/>
    <n v="3.0373926497782533E-2"/>
  </r>
  <r>
    <n v="1"/>
    <x v="1"/>
    <n v="111"/>
    <n v="3999"/>
    <x v="19"/>
    <x v="19"/>
    <n v="170"/>
    <x v="12"/>
    <n v="18"/>
    <x v="12"/>
    <n v="2.8977340488741388"/>
    <n v="1"/>
    <n v="366375.299999999"/>
    <n v="9703273"/>
    <x v="4"/>
    <s v="TORA"/>
    <s v="50├ 60"/>
    <s v="Piptadenia"/>
    <s v="FOD"/>
    <n v="39.788735772973837"/>
    <n v="50"/>
    <x v="1"/>
    <s v="Inferior"/>
    <s v="Não"/>
    <x v="1"/>
    <n v="4.0238065478553035E-4"/>
    <n v="5.069996250297683E-3"/>
  </r>
  <r>
    <n v="1"/>
    <x v="1"/>
    <n v="111"/>
    <n v="4000"/>
    <x v="62"/>
    <x v="62"/>
    <n v="180"/>
    <x v="22"/>
    <n v="17"/>
    <x v="22"/>
    <n v="3.0681889929255584"/>
    <n v="2"/>
    <n v="366380.2"/>
    <n v="9703263"/>
    <x v="1"/>
    <s v="TORA"/>
    <s v="50├ 60"/>
    <s v="Swartzia"/>
    <s v="FOD"/>
    <n v="42.335214862444161"/>
    <n v="52.335214862444161"/>
    <x v="1"/>
    <s v="Inferior"/>
    <s v="Não"/>
    <x v="0"/>
    <n v="4.5111187595332813E-4"/>
    <n v="5.3682313238446041E-3"/>
  </r>
  <r>
    <n v="1"/>
    <x v="1"/>
    <n v="111"/>
    <n v="4001"/>
    <x v="24"/>
    <x v="24"/>
    <n v="177"/>
    <x v="54"/>
    <n v="20"/>
    <x v="54"/>
    <n v="3.4903156484881923"/>
    <n v="2"/>
    <n v="366392.9"/>
    <n v="9703213.9000000004"/>
    <x v="1"/>
    <s v="TORA"/>
    <s v="50├ 60"/>
    <s v="Virola"/>
    <s v="FOD"/>
    <n v="38.197186342054884"/>
    <n v="50"/>
    <x v="1"/>
    <s v="Inferior"/>
    <s v="Não"/>
    <x v="0"/>
    <n v="4.3620012227598201E-4"/>
    <n v="6.1068017118637479E-3"/>
  </r>
  <r>
    <n v="1"/>
    <x v="1"/>
    <n v="111"/>
    <n v="4002"/>
    <x v="1"/>
    <x v="1"/>
    <n v="190"/>
    <x v="41"/>
    <n v="20"/>
    <x v="41"/>
    <n v="4.021845411932194"/>
    <n v="1"/>
    <n v="366367.09999999899"/>
    <n v="9703220.5999999903"/>
    <x v="1"/>
    <s v="TORA"/>
    <s v="60├ 70"/>
    <s v="Pouteria"/>
    <s v="FOD"/>
    <n v="39.788735772973837"/>
    <n v="50"/>
    <x v="1"/>
    <s v="Inferior"/>
    <s v="Não"/>
    <x v="0"/>
    <n v="5.0262773833071434E-4"/>
    <n v="7.0367883366299986E-3"/>
  </r>
  <r>
    <n v="1"/>
    <x v="1"/>
    <n v="111"/>
    <n v="4003"/>
    <x v="5"/>
    <x v="5"/>
    <n v="295"/>
    <x v="109"/>
    <n v="16"/>
    <x v="109"/>
    <n v="7.7562569966404276"/>
    <n v="1"/>
    <n v="366347.09999999899"/>
    <n v="9703223.4000000004"/>
    <x v="4"/>
    <s v="TORA"/>
    <s v="90├ 100"/>
    <s v="Tachigali"/>
    <s v="FOD"/>
    <n v="39.152116000606256"/>
    <n v="50"/>
    <x v="1"/>
    <s v="Inferior"/>
    <s v="Não"/>
    <x v="1"/>
    <n v="1.2116670063221722E-3"/>
    <n v="1.3570670470808328E-2"/>
  </r>
  <r>
    <n v="1"/>
    <x v="1"/>
    <n v="111"/>
    <n v="4004"/>
    <x v="5"/>
    <x v="5"/>
    <n v="250"/>
    <x v="46"/>
    <n v="17"/>
    <x v="46"/>
    <n v="5.918574446229858"/>
    <n v="1"/>
    <n v="366329.5"/>
    <n v="9703128.9000000004"/>
    <x v="4"/>
    <s v="TORA"/>
    <s v="70├ 80"/>
    <s v="Tachigali"/>
    <s v="FOD"/>
    <n v="39.152116000606256"/>
    <n v="50"/>
    <x v="1"/>
    <s v="Inferior"/>
    <s v="Não"/>
    <x v="1"/>
    <n v="8.7020037799638919E-4"/>
    <n v="1.035538449815703E-2"/>
  </r>
  <r>
    <n v="1"/>
    <x v="1"/>
    <n v="111"/>
    <n v="4005"/>
    <x v="5"/>
    <x v="5"/>
    <n v="296"/>
    <x v="118"/>
    <n v="17"/>
    <x v="118"/>
    <n v="8.2969890988940023"/>
    <n v="1"/>
    <n v="366341.7"/>
    <n v="9703124.3000000007"/>
    <x v="4"/>
    <s v="TORA"/>
    <s v="90├ 100"/>
    <s v="Tachigali"/>
    <s v="FOD"/>
    <n v="39.152116000606256"/>
    <n v="50"/>
    <x v="1"/>
    <s v="Inferior"/>
    <s v="Não"/>
    <x v="1"/>
    <n v="1.219895621096506E-3"/>
    <n v="1.4516757891048419E-2"/>
  </r>
  <r>
    <n v="1"/>
    <x v="1"/>
    <n v="111"/>
    <n v="4006"/>
    <x v="41"/>
    <x v="41"/>
    <n v="159"/>
    <x v="284"/>
    <n v="18"/>
    <x v="284"/>
    <n v="2.5348655532729101"/>
    <n v="2"/>
    <n v="366318.2"/>
    <n v="9703087.8000000007"/>
    <x v="1"/>
    <s v="TORA"/>
    <s v="50├ 60"/>
    <s v="Qualea"/>
    <s v="FOD"/>
    <n v="40.107045659157627"/>
    <n v="50.107045659157627"/>
    <x v="1"/>
    <s v="Inferior"/>
    <s v="Não"/>
    <x v="0"/>
    <n v="3.5199257209802751E-4"/>
    <n v="4.4351064084351454E-3"/>
  </r>
  <r>
    <n v="1"/>
    <x v="1"/>
    <n v="111"/>
    <n v="4007"/>
    <x v="23"/>
    <x v="23"/>
    <n v="200"/>
    <x v="14"/>
    <n v="20"/>
    <x v="14"/>
    <n v="4.4563384065730682"/>
    <n v="1"/>
    <n v="366289.59999999899"/>
    <n v="9703093.5999999903"/>
    <x v="4"/>
    <s v="TORA"/>
    <s v="60├ 70"/>
    <s v="Parkia"/>
    <s v="FOD"/>
    <n v="40.107045659157627"/>
    <n v="50.107045659157627"/>
    <x v="1"/>
    <s v="Inferior"/>
    <s v="Não"/>
    <x v="1"/>
    <n v="5.5692824191768894E-4"/>
    <n v="7.7969953868476443E-3"/>
  </r>
  <r>
    <n v="1"/>
    <x v="1"/>
    <n v="111"/>
    <n v="4008"/>
    <x v="5"/>
    <x v="5"/>
    <n v="195"/>
    <x v="253"/>
    <n v="17"/>
    <x v="253"/>
    <n v="3.6008606930862452"/>
    <n v="1"/>
    <n v="366286"/>
    <n v="9703093.0999999903"/>
    <x v="4"/>
    <s v="TORA"/>
    <s v="60├ 70"/>
    <s v="Tachigali"/>
    <s v="FOD"/>
    <n v="39.152116000606256"/>
    <n v="50"/>
    <x v="1"/>
    <s v="Inferior"/>
    <s v="Não"/>
    <x v="1"/>
    <n v="5.2942990997300308E-4"/>
    <n v="6.3002159286787368E-3"/>
  </r>
  <r>
    <n v="1"/>
    <x v="1"/>
    <n v="111"/>
    <n v="4009"/>
    <x v="1"/>
    <x v="1"/>
    <n v="160"/>
    <x v="1"/>
    <n v="16"/>
    <x v="1"/>
    <n v="2.2816452641654119"/>
    <n v="1"/>
    <n v="366302.299999999"/>
    <n v="9703040.0999999903"/>
    <x v="1"/>
    <s v="TORA"/>
    <s v="50├ 60"/>
    <s v="Pouteria"/>
    <s v="FOD"/>
    <n v="39.788735772973837"/>
    <n v="50"/>
    <x v="1"/>
    <s v="Inferior"/>
    <s v="Não"/>
    <x v="0"/>
    <n v="3.5643407482732108E-4"/>
    <n v="3.9920616380659957E-3"/>
  </r>
  <r>
    <n v="1"/>
    <x v="1"/>
    <n v="111"/>
    <n v="4010"/>
    <x v="5"/>
    <x v="5"/>
    <n v="190"/>
    <x v="41"/>
    <n v="17"/>
    <x v="41"/>
    <n v="3.4185686001423652"/>
    <n v="1"/>
    <n v="366297.299999999"/>
    <n v="9703039.0999999903"/>
    <x v="4"/>
    <s v="TORA"/>
    <s v="60├ 70"/>
    <s v="Tachigali"/>
    <s v="FOD"/>
    <n v="39.152116000606256"/>
    <n v="50"/>
    <x v="1"/>
    <s v="Inferior"/>
    <s v="Não"/>
    <x v="1"/>
    <n v="5.0262773833071434E-4"/>
    <n v="5.9812700861354992E-3"/>
  </r>
  <r>
    <n v="1"/>
    <x v="1"/>
    <n v="111"/>
    <n v="4011"/>
    <x v="58"/>
    <x v="58"/>
    <n v="189"/>
    <x v="256"/>
    <n v="16"/>
    <x v="256"/>
    <n v="3.1836972844239324"/>
    <n v="2"/>
    <n v="366298.2"/>
    <n v="9703032.0999999903"/>
    <x v="1"/>
    <s v="TORA"/>
    <s v="60├ 70"/>
    <s v="Eschweilera"/>
    <s v="FOD"/>
    <n v="41.38028520389279"/>
    <n v="51.38028520389279"/>
    <x v="1"/>
    <s v="Inferior"/>
    <s v="Não"/>
    <x v="0"/>
    <n v="4.9735084323854423E-4"/>
    <n v="5.5703294442716956E-3"/>
  </r>
  <r>
    <n v="1"/>
    <x v="1"/>
    <n v="111"/>
    <n v="4012"/>
    <x v="41"/>
    <x v="41"/>
    <n v="215"/>
    <x v="18"/>
    <n v="20"/>
    <x v="18"/>
    <n v="5.1498560710960035"/>
    <n v="2"/>
    <n v="366278.59999999899"/>
    <n v="9703029.1999999899"/>
    <x v="1"/>
    <s v="TORA"/>
    <s v="60├ 70"/>
    <s v="Qualea"/>
    <s v="FOD"/>
    <n v="40.107045659157627"/>
    <n v="50.107045659157627"/>
    <x v="1"/>
    <s v="Inferior"/>
    <s v="Não"/>
    <x v="0"/>
    <n v="6.436001995661295E-4"/>
    <n v="9.0104027939258112E-3"/>
  </r>
  <r>
    <n v="1"/>
    <x v="1"/>
    <n v="111"/>
    <n v="4013"/>
    <x v="5"/>
    <x v="5"/>
    <n v="196"/>
    <x v="84"/>
    <n v="15"/>
    <x v="84"/>
    <n v="3.2099005542545815"/>
    <n v="1"/>
    <n v="366287"/>
    <n v="9703004.8000000007"/>
    <x v="4"/>
    <s v="TORA"/>
    <s v="60├ 70"/>
    <s v="Tachigali"/>
    <s v="FOD"/>
    <n v="39.152116000606256"/>
    <n v="50"/>
    <x v="1"/>
    <s v="Inferior"/>
    <s v="Não"/>
    <x v="1"/>
    <n v="5.3487388353774844E-4"/>
    <n v="5.6161757771463587E-3"/>
  </r>
  <r>
    <n v="1"/>
    <x v="1"/>
    <n v="111"/>
    <n v="4014"/>
    <x v="7"/>
    <x v="7"/>
    <n v="300"/>
    <x v="9"/>
    <n v="22"/>
    <x v="9"/>
    <n v="11.029437556268345"/>
    <n v="1"/>
    <n v="366276.9"/>
    <n v="9702988.1999999899"/>
    <x v="1"/>
    <s v="TORA"/>
    <s v="90├ 100"/>
    <s v="Aspidosperma"/>
    <s v="FOD"/>
    <n v="47.109863155201019"/>
    <n v="57.109863155201019"/>
    <x v="1"/>
    <s v="Inferior"/>
    <s v="Não"/>
    <x v="0"/>
    <n v="1.2530885443148001E-3"/>
    <n v="1.929756358244792E-2"/>
  </r>
  <r>
    <n v="1"/>
    <x v="1"/>
    <n v="111"/>
    <n v="4015"/>
    <x v="19"/>
    <x v="19"/>
    <n v="215"/>
    <x v="18"/>
    <n v="16"/>
    <x v="18"/>
    <n v="4.1198848568768032"/>
    <n v="1"/>
    <n v="366277.799999999"/>
    <n v="9702987.6999999899"/>
    <x v="4"/>
    <s v="TORA"/>
    <s v="60├ 70"/>
    <s v="Piptadenia"/>
    <s v="FOD"/>
    <n v="39.788735772973837"/>
    <n v="50"/>
    <x v="1"/>
    <s v="Inferior"/>
    <s v="Não"/>
    <x v="1"/>
    <n v="6.436001995661295E-4"/>
    <n v="7.2083222351406497E-3"/>
  </r>
  <r>
    <n v="1"/>
    <x v="1"/>
    <n v="111"/>
    <n v="4016"/>
    <x v="5"/>
    <x v="5"/>
    <n v="190"/>
    <x v="41"/>
    <n v="16"/>
    <x v="41"/>
    <n v="3.2174763295457556"/>
    <n v="1"/>
    <n v="366194.59999999899"/>
    <n v="9702926.3000000007"/>
    <x v="4"/>
    <s v="TORA"/>
    <s v="60├ 70"/>
    <s v="Tachigali"/>
    <s v="FOD"/>
    <n v="39.152116000606256"/>
    <n v="50"/>
    <x v="1"/>
    <s v="Inferior"/>
    <s v="Não"/>
    <x v="1"/>
    <n v="5.0262773833071434E-4"/>
    <n v="5.6294306693039997E-3"/>
  </r>
  <r>
    <n v="1"/>
    <x v="1"/>
    <n v="111"/>
    <n v="4017"/>
    <x v="17"/>
    <x v="17"/>
    <n v="200"/>
    <x v="14"/>
    <n v="22"/>
    <x v="14"/>
    <n v="4.9019722472303755"/>
    <n v="1"/>
    <n v="366200.799999999"/>
    <n v="9702912.3000000007"/>
    <x v="1"/>
    <s v="TORA"/>
    <s v="60├ 70"/>
    <s v="Buchenavia"/>
    <s v="FOD"/>
    <n v="41.38028520389279"/>
    <n v="51.38028520389279"/>
    <x v="1"/>
    <s v="Inferior"/>
    <s v="Não"/>
    <x v="0"/>
    <n v="5.5692824191768894E-4"/>
    <n v="8.5766949255324087E-3"/>
  </r>
  <r>
    <n v="1"/>
    <x v="1"/>
    <n v="111"/>
    <n v="4018"/>
    <x v="27"/>
    <x v="27"/>
    <n v="186"/>
    <x v="24"/>
    <n v="18"/>
    <x v="24"/>
    <n v="3.4688583790605425"/>
    <n v="1"/>
    <n v="366200.299999999"/>
    <n v="9702857.3000000007"/>
    <x v="1"/>
    <s v="TORA"/>
    <s v="50├ 60"/>
    <s v="Parahancornia"/>
    <s v="FOD"/>
    <n v="39.788735772973837"/>
    <n v="50"/>
    <x v="1"/>
    <s v="Inferior"/>
    <s v="Não"/>
    <x v="0"/>
    <n v="4.8168723643460915E-4"/>
    <n v="6.0692591790760756E-3"/>
  </r>
  <r>
    <n v="1"/>
    <x v="1"/>
    <n v="111"/>
    <n v="4019"/>
    <x v="42"/>
    <x v="42"/>
    <n v="221"/>
    <x v="233"/>
    <n v="17"/>
    <x v="233"/>
    <n v="4.6251055124529996"/>
    <n v="1"/>
    <n v="366186.799999999"/>
    <n v="9702863.6999999899"/>
    <x v="1"/>
    <s v="TORA"/>
    <s v="70├ 80"/>
    <s v="Anacardium"/>
    <s v="FOD"/>
    <n v="57.295779513082323"/>
    <n v="67.295779513082323"/>
    <x v="1"/>
    <s v="Inferior"/>
    <s v="Não"/>
    <x v="0"/>
    <n v="6.8002330658754623E-4"/>
    <n v="8.0922773483917999E-3"/>
  </r>
  <r>
    <n v="1"/>
    <x v="1"/>
    <n v="111"/>
    <n v="4020"/>
    <x v="72"/>
    <x v="72"/>
    <n v="314"/>
    <x v="106"/>
    <n v="16"/>
    <x v="106"/>
    <n v="8.7875428306895689"/>
    <n v="1"/>
    <n v="366206.7"/>
    <n v="9702854.3000000007"/>
    <x v="4"/>
    <s v="TORA"/>
    <s v="90├ 100"/>
    <s v="Goupia"/>
    <s v="FOD"/>
    <n v="40.107045659157627"/>
    <n v="50.107045659157627"/>
    <x v="1"/>
    <s v="Inferior"/>
    <s v="Não"/>
    <x v="1"/>
    <n v="1.3727724235029122E-3"/>
    <n v="1.5375051143232614E-2"/>
  </r>
  <r>
    <n v="1"/>
    <x v="1"/>
    <n v="111"/>
    <n v="4021"/>
    <x v="5"/>
    <x v="5"/>
    <n v="300"/>
    <x v="9"/>
    <n v="18"/>
    <x v="9"/>
    <n v="9.0240852733104635"/>
    <n v="1"/>
    <n v="366158.4"/>
    <n v="9702835.0999999903"/>
    <x v="4"/>
    <s v="TORA"/>
    <s v="90├ 100"/>
    <s v="Tachigali"/>
    <s v="FOD"/>
    <n v="39.152116000606256"/>
    <n v="50"/>
    <x v="1"/>
    <s v="Inferior"/>
    <s v="Não"/>
    <x v="1"/>
    <n v="1.2530885443148001E-3"/>
    <n v="1.578891565836648E-2"/>
  </r>
  <r>
    <n v="1"/>
    <x v="1"/>
    <n v="111"/>
    <n v="4022"/>
    <x v="63"/>
    <x v="63"/>
    <n v="179"/>
    <x v="150"/>
    <n v="18"/>
    <x v="150"/>
    <n v="3.2126746249126734"/>
    <n v="1"/>
    <n v="366155.59999999899"/>
    <n v="9702834.1999999899"/>
    <x v="4"/>
    <s v="TORA"/>
    <s v="50├ 60"/>
    <s v="Ocotea"/>
    <s v="FOD"/>
    <n v="39.470425886790046"/>
    <n v="50"/>
    <x v="1"/>
    <s v="Inferior"/>
    <s v="Não"/>
    <x v="1"/>
    <n v="4.4611344498211684E-4"/>
    <n v="5.6210294067746717E-3"/>
  </r>
  <r>
    <n v="1"/>
    <x v="1"/>
    <n v="111"/>
    <n v="4023"/>
    <x v="5"/>
    <x v="5"/>
    <n v="190"/>
    <x v="41"/>
    <n v="16"/>
    <x v="41"/>
    <n v="3.2174763295457556"/>
    <n v="2"/>
    <n v="366150.09999999899"/>
    <n v="9702825.6999999899"/>
    <x v="4"/>
    <s v="TORA"/>
    <s v="60├ 70"/>
    <s v="Tachigali"/>
    <s v="FOD"/>
    <n v="39.152116000606256"/>
    <n v="50"/>
    <x v="1"/>
    <s v="Inferior"/>
    <s v="Não"/>
    <x v="1"/>
    <n v="5.0262773833071434E-4"/>
    <n v="5.6294306693039997E-3"/>
  </r>
  <r>
    <n v="1"/>
    <x v="1"/>
    <n v="111"/>
    <n v="4024"/>
    <x v="52"/>
    <x v="52"/>
    <n v="180"/>
    <x v="22"/>
    <n v="18"/>
    <x v="22"/>
    <n v="3.2486706983917677"/>
    <n v="1"/>
    <n v="366168.2"/>
    <n v="9702817.1999999899"/>
    <x v="1"/>
    <s v="TORA"/>
    <s v="50├ 60"/>
    <s v="Ormosia"/>
    <s v="FOD"/>
    <n v="44.563384065730695"/>
    <n v="54.563384065730695"/>
    <x v="1"/>
    <s v="Inferior"/>
    <s v="Não"/>
    <x v="0"/>
    <n v="4.5111187595332813E-4"/>
    <n v="5.6840096370119339E-3"/>
  </r>
  <r>
    <n v="1"/>
    <x v="1"/>
    <n v="111"/>
    <n v="4025"/>
    <x v="1"/>
    <x v="1"/>
    <n v="190"/>
    <x v="41"/>
    <n v="17"/>
    <x v="41"/>
    <n v="3.4185686001423652"/>
    <n v="1"/>
    <n v="366177.7"/>
    <n v="9702811.5999999903"/>
    <x v="1"/>
    <s v="TORA"/>
    <s v="60├ 70"/>
    <s v="Pouteria"/>
    <s v="FOD"/>
    <n v="39.788735772973837"/>
    <n v="50"/>
    <x v="1"/>
    <s v="Inferior"/>
    <s v="Não"/>
    <x v="0"/>
    <n v="5.0262773833071434E-4"/>
    <n v="5.9812700861354992E-3"/>
  </r>
  <r>
    <n v="1"/>
    <x v="1"/>
    <n v="111"/>
    <n v="4026"/>
    <x v="5"/>
    <x v="5"/>
    <n v="350"/>
    <x v="79"/>
    <n v="16"/>
    <x v="79"/>
    <n v="10.918029096104021"/>
    <n v="1"/>
    <n v="366178.59999999899"/>
    <n v="9702809"/>
    <x v="4"/>
    <s v="TORA"/>
    <s v="110├ 120"/>
    <s v="Tachigali"/>
    <s v="FOD"/>
    <n v="39.152116000606256"/>
    <n v="50"/>
    <x v="1"/>
    <s v="Inferior"/>
    <s v="Não"/>
    <x v="1"/>
    <n v="1.7055927408729228E-3"/>
    <n v="1.9102638697776734E-2"/>
  </r>
  <r>
    <n v="1"/>
    <x v="1"/>
    <n v="111"/>
    <n v="4027"/>
    <x v="26"/>
    <x v="26"/>
    <n v="385"/>
    <x v="325"/>
    <n v="21"/>
    <x v="325"/>
    <n v="17.339194958250197"/>
    <n v="1"/>
    <n v="366149.7"/>
    <n v="9702781.6999999899"/>
    <x v="4"/>
    <s v="TORA"/>
    <s v="120├ 130"/>
    <s v="Couratari"/>
    <s v="FOD"/>
    <n v="38.833806114422465"/>
    <n v="50"/>
    <x v="1"/>
    <s v="Inferior"/>
    <s v="Não"/>
    <x v="1"/>
    <n v="2.0637672164562364E-3"/>
    <n v="3.0337378081906674E-2"/>
  </r>
  <r>
    <n v="1"/>
    <x v="1"/>
    <n v="111"/>
    <n v="4028"/>
    <x v="19"/>
    <x v="19"/>
    <n v="250"/>
    <x v="46"/>
    <n v="15"/>
    <x v="46"/>
    <n v="5.2222715702028157"/>
    <n v="1"/>
    <n v="366109.299999999"/>
    <n v="9702727.9000000004"/>
    <x v="4"/>
    <s v="TORA"/>
    <s v="70├ 80"/>
    <s v="Piptadenia"/>
    <s v="FOD"/>
    <n v="39.788735772973837"/>
    <n v="50"/>
    <x v="1"/>
    <s v="Inferior"/>
    <s v="Não"/>
    <x v="1"/>
    <n v="8.7020037799638919E-4"/>
    <n v="9.1371039689620848E-3"/>
  </r>
  <r>
    <n v="1"/>
    <x v="1"/>
    <n v="111"/>
    <n v="4029"/>
    <x v="19"/>
    <x v="19"/>
    <n v="243"/>
    <x v="105"/>
    <n v="17"/>
    <x v="105"/>
    <n v="5.5917744396068301"/>
    <n v="1"/>
    <n v="366097.5"/>
    <n v="9702733.4000000004"/>
    <x v="4"/>
    <s v="TORA"/>
    <s v="70├ 80"/>
    <s v="Piptadenia"/>
    <s v="FOD"/>
    <n v="39.788735772973837"/>
    <n v="50"/>
    <x v="1"/>
    <s v="Inferior"/>
    <s v="Não"/>
    <x v="1"/>
    <n v="8.2215139392494054E-4"/>
    <n v="9.7836015877067924E-3"/>
  </r>
  <r>
    <n v="1"/>
    <x v="1"/>
    <n v="111"/>
    <n v="4030"/>
    <x v="1"/>
    <x v="1"/>
    <n v="232"/>
    <x v="69"/>
    <n v="22"/>
    <x v="69"/>
    <n v="6.5960938558731961"/>
    <n v="1"/>
    <n v="366079.09999999899"/>
    <n v="9702704.5999999903"/>
    <x v="1"/>
    <s v="TORA"/>
    <s v="70├ 80"/>
    <s v="Pouteria"/>
    <s v="FOD"/>
    <n v="39.788735772973837"/>
    <n v="50"/>
    <x v="1"/>
    <s v="Inferior"/>
    <s v="Não"/>
    <x v="0"/>
    <n v="7.4940264232444247E-4"/>
    <n v="1.1540800691796416E-2"/>
  </r>
  <r>
    <n v="1"/>
    <x v="1"/>
    <n v="111"/>
    <n v="4031"/>
    <x v="1"/>
    <x v="1"/>
    <n v="240"/>
    <x v="71"/>
    <n v="23"/>
    <x v="71"/>
    <n v="7.3796964012850044"/>
    <n v="1"/>
    <n v="366080.4"/>
    <n v="9702702.8000000007"/>
    <x v="1"/>
    <s v="TORA"/>
    <s v="70├ 80"/>
    <s v="Pouteria"/>
    <s v="FOD"/>
    <n v="39.788735772973837"/>
    <n v="50"/>
    <x v="1"/>
    <s v="Inferior"/>
    <s v="Não"/>
    <x v="0"/>
    <n v="8.0197666836147232E-4"/>
    <n v="1.2911824360619705E-2"/>
  </r>
  <r>
    <n v="1"/>
    <x v="1"/>
    <n v="111"/>
    <n v="4032"/>
    <x v="26"/>
    <x v="26"/>
    <n v="199"/>
    <x v="229"/>
    <n v="21"/>
    <x v="229"/>
    <n v="4.6324807525158773"/>
    <n v="1"/>
    <n v="366029.7"/>
    <n v="9702614.0999999903"/>
    <x v="4"/>
    <s v="TORA"/>
    <s v="60├ 70"/>
    <s v="Couratari"/>
    <s v="FOD"/>
    <n v="38.833806114422465"/>
    <n v="50"/>
    <x v="1"/>
    <s v="Inferior"/>
    <s v="Não"/>
    <x v="1"/>
    <n v="5.5137288270456E-4"/>
    <n v="8.1051813757570309E-3"/>
  </r>
  <r>
    <n v="1"/>
    <x v="1"/>
    <n v="111"/>
    <n v="4033"/>
    <x v="64"/>
    <x v="64"/>
    <n v="500"/>
    <x v="194"/>
    <n v="21"/>
    <x v="194"/>
    <n v="29.24472079313577"/>
    <n v="1"/>
    <n v="366045.9"/>
    <n v="9702604.1999999899"/>
    <x v="4"/>
    <s v="TORA"/>
    <s v="150├ 160"/>
    <s v="Cedrelinga"/>
    <s v="FOD"/>
    <n v="38.515496228238675"/>
    <n v="50"/>
    <x v="1"/>
    <s v="Inferior"/>
    <s v="Não"/>
    <x v="1"/>
    <n v="3.4808015119855568E-3"/>
    <n v="5.1167782226187682E-2"/>
  </r>
  <r>
    <n v="1"/>
    <x v="1"/>
    <n v="111"/>
    <n v="4034"/>
    <x v="19"/>
    <x v="19"/>
    <n v="159"/>
    <x v="284"/>
    <n v="18"/>
    <x v="284"/>
    <n v="2.5348655532729101"/>
    <n v="1"/>
    <n v="366054"/>
    <n v="9702595.9000000004"/>
    <x v="4"/>
    <s v="TORA"/>
    <s v="50├ 60"/>
    <s v="Piptadenia"/>
    <s v="FOD"/>
    <n v="39.788735772973837"/>
    <n v="50"/>
    <x v="1"/>
    <s v="Inferior"/>
    <s v="Não"/>
    <x v="1"/>
    <n v="3.5199257209802751E-4"/>
    <n v="4.4351064084351454E-3"/>
  </r>
  <r>
    <n v="1"/>
    <x v="1"/>
    <n v="111"/>
    <n v="4035"/>
    <x v="26"/>
    <x v="26"/>
    <n v="280"/>
    <x v="70"/>
    <n v="23"/>
    <x v="70"/>
    <n v="10.044586768415698"/>
    <n v="1"/>
    <n v="366051.299999999"/>
    <n v="9702552.5"/>
    <x v="4"/>
    <s v="TORA"/>
    <s v="80├ 90"/>
    <s v="Couratari"/>
    <s v="FOD"/>
    <n v="38.833806114422465"/>
    <n v="50"/>
    <x v="1"/>
    <s v="Inferior"/>
    <s v="Não"/>
    <x v="1"/>
    <n v="1.0915793541586703E-3"/>
    <n v="1.7574427601954594E-2"/>
  </r>
  <r>
    <n v="1"/>
    <x v="1"/>
    <n v="111"/>
    <n v="4036"/>
    <x v="53"/>
    <x v="53"/>
    <n v="313"/>
    <x v="23"/>
    <n v="20"/>
    <x v="23"/>
    <n v="10.914575433838925"/>
    <n v="1"/>
    <n v="366049"/>
    <n v="9702552.4000000004"/>
    <x v="4"/>
    <s v="TORA"/>
    <s v="90├ 100"/>
    <s v="Enterolobium"/>
    <s v="FOD"/>
    <n v="42.971834634811742"/>
    <n v="52.971834634811742"/>
    <x v="1"/>
    <s v="Inferior"/>
    <s v="Não"/>
    <x v="1"/>
    <n v="1.3640425733108519E-3"/>
    <n v="1.9096596026351925E-2"/>
  </r>
  <r>
    <n v="1"/>
    <x v="1"/>
    <n v="111"/>
    <n v="4037"/>
    <x v="35"/>
    <x v="35"/>
    <n v="400"/>
    <x v="48"/>
    <n v="23"/>
    <x v="48"/>
    <n v="20.499156670236115"/>
    <n v="1"/>
    <n v="366046.7"/>
    <n v="9702545.8000000007"/>
    <x v="4"/>
    <s v="TORA"/>
    <s v="120├ 130"/>
    <s v="Erisma"/>
    <s v="FOD"/>
    <n v="41.38028520389279"/>
    <n v="51.38028520389279"/>
    <x v="1"/>
    <s v="Inferior"/>
    <s v="Não"/>
    <x v="1"/>
    <n v="2.2277129676707558E-3"/>
    <n v="3.5866178779499165E-2"/>
  </r>
  <r>
    <n v="1"/>
    <x v="1"/>
    <n v="111"/>
    <n v="4038"/>
    <x v="35"/>
    <x v="35"/>
    <n v="310"/>
    <x v="104"/>
    <n v="16"/>
    <x v="104"/>
    <n v="8.5650824174334375"/>
    <n v="1"/>
    <n v="366046.7"/>
    <n v="9702543.5999999903"/>
    <x v="4"/>
    <s v="TORA"/>
    <s v="90├ 100"/>
    <s v="Erisma"/>
    <s v="FOD"/>
    <n v="41.38028520389279"/>
    <n v="51.38028520389279"/>
    <x v="1"/>
    <s v="Inferior"/>
    <s v="Não"/>
    <x v="1"/>
    <n v="1.3380201012072475E-3"/>
    <n v="1.4985825133521173E-2"/>
  </r>
  <r>
    <n v="1"/>
    <x v="1"/>
    <n v="111"/>
    <n v="4039"/>
    <x v="72"/>
    <x v="72"/>
    <n v="250"/>
    <x v="46"/>
    <n v="16"/>
    <x v="46"/>
    <n v="5.5704230082163368"/>
    <n v="1"/>
    <n v="366009.2"/>
    <n v="9702505.5"/>
    <x v="4"/>
    <s v="TORA"/>
    <s v="70├ 80"/>
    <s v="Goupia"/>
    <s v="FOD"/>
    <n v="40.107045659157627"/>
    <n v="50.107045659157627"/>
    <x v="1"/>
    <s v="Inferior"/>
    <s v="Não"/>
    <x v="1"/>
    <n v="8.7020037799638919E-4"/>
    <n v="9.7462442335595582E-3"/>
  </r>
  <r>
    <n v="1"/>
    <x v="1"/>
    <n v="111"/>
    <n v="4040"/>
    <x v="26"/>
    <x v="26"/>
    <n v="160"/>
    <x v="1"/>
    <n v="21"/>
    <x v="1"/>
    <n v="2.9946594092171037"/>
    <n v="1"/>
    <n v="365977.4"/>
    <n v="9702416.4000000004"/>
    <x v="4"/>
    <s v="TORA"/>
    <s v="50├ 60"/>
    <s v="Couratari"/>
    <s v="FOD"/>
    <n v="38.833806114422465"/>
    <n v="50"/>
    <x v="1"/>
    <s v="Inferior"/>
    <s v="Não"/>
    <x v="1"/>
    <n v="3.5643407482732108E-4"/>
    <n v="5.2395808999616197E-3"/>
  </r>
  <r>
    <n v="1"/>
    <x v="1"/>
    <n v="111"/>
    <n v="4041"/>
    <x v="35"/>
    <x v="35"/>
    <n v="314"/>
    <x v="106"/>
    <n v="12"/>
    <x v="106"/>
    <n v="6.5906571230171771"/>
    <n v="2"/>
    <n v="365949.5"/>
    <n v="9702429.4000000004"/>
    <x v="4"/>
    <s v="TORA"/>
    <s v="90├ 100"/>
    <s v="Erisma"/>
    <s v="FOD"/>
    <n v="41.38028520389279"/>
    <n v="51.38028520389279"/>
    <x v="1"/>
    <s v="Inferior"/>
    <s v="Não"/>
    <x v="1"/>
    <n v="1.3727724235029122E-3"/>
    <n v="1.153128835742446E-2"/>
  </r>
  <r>
    <n v="1"/>
    <x v="1"/>
    <n v="111"/>
    <n v="4042"/>
    <x v="82"/>
    <x v="82"/>
    <n v="300"/>
    <x v="9"/>
    <n v="15"/>
    <x v="9"/>
    <n v="7.5200710610920529"/>
    <n v="1"/>
    <n v="365954.09999999899"/>
    <n v="9702417.9000000004"/>
    <x v="4"/>
    <s v="TORA"/>
    <s v="90├ 100"/>
    <s v="Caryocar"/>
    <s v="FOD"/>
    <n v="41.38028520389279"/>
    <n v="51.38028520389279"/>
    <x v="1"/>
    <s v="Inferior"/>
    <s v="Não"/>
    <x v="1"/>
    <n v="1.2530885443148001E-3"/>
    <n v="1.31574297153054E-2"/>
  </r>
  <r>
    <n v="1"/>
    <x v="1"/>
    <n v="111"/>
    <n v="4043"/>
    <x v="5"/>
    <x v="5"/>
    <n v="205"/>
    <x v="162"/>
    <n v="18"/>
    <x v="162"/>
    <n v="4.2137464845652488"/>
    <n v="1"/>
    <n v="365932.299999999"/>
    <n v="9702423.8000000007"/>
    <x v="4"/>
    <s v="TORA"/>
    <s v="60├ 70"/>
    <s v="Tachigali"/>
    <s v="FOD"/>
    <n v="39.152116000606256"/>
    <n v="50"/>
    <x v="1"/>
    <s v="Inferior"/>
    <s v="Não"/>
    <x v="1"/>
    <n v="5.8512273416477215E-4"/>
    <n v="7.3725464504761293E-3"/>
  </r>
  <r>
    <n v="1"/>
    <x v="1"/>
    <n v="111"/>
    <n v="4044"/>
    <x v="26"/>
    <x v="26"/>
    <n v="350"/>
    <x v="79"/>
    <n v="25"/>
    <x v="79"/>
    <n v="17.059420462662533"/>
    <n v="1"/>
    <n v="365971.59999999899"/>
    <n v="9702404.0999999903"/>
    <x v="4"/>
    <s v="TORA"/>
    <s v="110├ 120"/>
    <s v="Couratari"/>
    <s v="FOD"/>
    <n v="38.833806114422465"/>
    <n v="50"/>
    <x v="1"/>
    <s v="Inferior"/>
    <s v="Não"/>
    <x v="1"/>
    <n v="1.7055927408729228E-3"/>
    <n v="2.9847872965276148E-2"/>
  </r>
  <r>
    <n v="1"/>
    <x v="1"/>
    <n v="112"/>
    <n v="4045"/>
    <x v="29"/>
    <x v="29"/>
    <n v="243"/>
    <x v="105"/>
    <n v="16"/>
    <x v="105"/>
    <n v="5.262846531394664"/>
    <n v="1"/>
    <n v="366012.4"/>
    <n v="9702380.5999999903"/>
    <x v="1"/>
    <s v="TORA"/>
    <s v="70├ 80"/>
    <s v="Alexa"/>
    <s v="FOD"/>
    <n v="39.788735772973837"/>
    <n v="50"/>
    <x v="1"/>
    <s v="Inferior"/>
    <s v="Não"/>
    <x v="0"/>
    <n v="8.2215139392494054E-4"/>
    <n v="9.2080956119593334E-3"/>
  </r>
  <r>
    <n v="1"/>
    <x v="1"/>
    <n v="112"/>
    <n v="4046"/>
    <x v="14"/>
    <x v="14"/>
    <n v="251"/>
    <x v="91"/>
    <n v="18"/>
    <x v="91"/>
    <n v="6.3169599589314727"/>
    <n v="1"/>
    <n v="365996"/>
    <n v="9702397.9000000004"/>
    <x v="1"/>
    <s v="TORA"/>
    <s v="70├ 80"/>
    <s v="Hymenolobium"/>
    <s v="FOD"/>
    <n v="41.38028520389279"/>
    <n v="51.38028520389279"/>
    <x v="1"/>
    <s v="Inferior"/>
    <s v="Não"/>
    <x v="1"/>
    <n v="8.7717590422640816E-4"/>
    <n v="1.105241639325274E-2"/>
  </r>
  <r>
    <n v="1"/>
    <x v="1"/>
    <n v="112"/>
    <n v="4047"/>
    <x v="72"/>
    <x v="72"/>
    <n v="196"/>
    <x v="84"/>
    <n v="17"/>
    <x v="84"/>
    <n v="3.637887294821859"/>
    <n v="1"/>
    <n v="365988.299999999"/>
    <n v="9702404.9000000004"/>
    <x v="4"/>
    <s v="TORA"/>
    <s v="60├ 70"/>
    <s v="Goupia"/>
    <s v="FOD"/>
    <n v="40.107045659157627"/>
    <n v="50.107045659157627"/>
    <x v="1"/>
    <s v="Inferior"/>
    <s v="Não"/>
    <x v="1"/>
    <n v="5.3487388353774844E-4"/>
    <n v="6.3649992140992068E-3"/>
  </r>
  <r>
    <n v="1"/>
    <x v="1"/>
    <n v="112"/>
    <n v="4048"/>
    <x v="72"/>
    <x v="72"/>
    <n v="300"/>
    <x v="9"/>
    <n v="16"/>
    <x v="9"/>
    <n v="8.0214091318315237"/>
    <n v="1"/>
    <n v="365990.2"/>
    <n v="9702417.1999999899"/>
    <x v="4"/>
    <s v="TORA"/>
    <s v="90├ 100"/>
    <s v="Goupia"/>
    <s v="FOD"/>
    <n v="40.107045659157627"/>
    <n v="50.107045659157627"/>
    <x v="1"/>
    <s v="Inferior"/>
    <s v="Não"/>
    <x v="1"/>
    <n v="1.2530885443148001E-3"/>
    <n v="1.4034591696325762E-2"/>
  </r>
  <r>
    <n v="1"/>
    <x v="1"/>
    <n v="112"/>
    <n v="4049"/>
    <x v="5"/>
    <x v="5"/>
    <n v="299"/>
    <x v="263"/>
    <n v="15"/>
    <x v="263"/>
    <n v="7.4700208103632306"/>
    <n v="1"/>
    <n v="365998.2"/>
    <n v="9702445.5"/>
    <x v="4"/>
    <s v="TORA"/>
    <s v="90├ 100"/>
    <s v="Tachigali"/>
    <s v="FOD"/>
    <n v="39.152116000606256"/>
    <n v="50"/>
    <x v="1"/>
    <s v="Inferior"/>
    <s v="Não"/>
    <x v="1"/>
    <n v="1.244748543892083E-3"/>
    <n v="1.306985971086687E-2"/>
  </r>
  <r>
    <n v="1"/>
    <x v="1"/>
    <n v="112"/>
    <n v="4050"/>
    <x v="1"/>
    <x v="1"/>
    <n v="210"/>
    <x v="87"/>
    <n v="21"/>
    <x v="87"/>
    <n v="5.1587687479091482"/>
    <n v="1"/>
    <n v="366001.799999999"/>
    <n v="9702443.8000000007"/>
    <x v="1"/>
    <s v="TORA"/>
    <s v="60├ 70"/>
    <s v="Pouteria"/>
    <s v="FOD"/>
    <n v="39.788735772973837"/>
    <n v="50"/>
    <x v="1"/>
    <s v="Inferior"/>
    <s v="Não"/>
    <x v="0"/>
    <n v="6.1401338671425204E-4"/>
    <n v="9.0259967846995047E-3"/>
  </r>
  <r>
    <n v="1"/>
    <x v="1"/>
    <n v="112"/>
    <n v="4051"/>
    <x v="26"/>
    <x v="26"/>
    <n v="171"/>
    <x v="141"/>
    <n v="23"/>
    <x v="141"/>
    <n v="3.7463490012148397"/>
    <n v="1"/>
    <n v="366008.59999999899"/>
    <n v="9702446.0999999903"/>
    <x v="4"/>
    <s v="TORA"/>
    <s v="50├ 60"/>
    <s v="Couratari"/>
    <s v="FOD"/>
    <n v="38.833806114422465"/>
    <n v="50"/>
    <x v="1"/>
    <s v="Inferior"/>
    <s v="Não"/>
    <x v="1"/>
    <n v="4.0712846804787865E-4"/>
    <n v="6.5547683355708453E-3"/>
  </r>
  <r>
    <n v="1"/>
    <x v="1"/>
    <n v="112"/>
    <n v="4052"/>
    <x v="17"/>
    <x v="17"/>
    <n v="180"/>
    <x v="22"/>
    <n v="21"/>
    <x v="22"/>
    <n v="3.7901158147903957"/>
    <n v="1"/>
    <n v="366063.9"/>
    <n v="9702534.9000000004"/>
    <x v="1"/>
    <s v="TORA"/>
    <s v="50├ 60"/>
    <s v="Buchenavia"/>
    <s v="FOD"/>
    <n v="41.38028520389279"/>
    <n v="51.38028520389279"/>
    <x v="1"/>
    <s v="Inferior"/>
    <s v="Não"/>
    <x v="0"/>
    <n v="4.5111187595332813E-4"/>
    <n v="6.6313445765139234E-3"/>
  </r>
  <r>
    <n v="1"/>
    <x v="1"/>
    <n v="112"/>
    <n v="4053"/>
    <x v="14"/>
    <x v="14"/>
    <n v="391"/>
    <x v="236"/>
    <n v="20"/>
    <x v="236"/>
    <n v="17.032236798382431"/>
    <n v="1"/>
    <n v="366199.299999999"/>
    <n v="9702747.1999999899"/>
    <x v="4"/>
    <s v="TORA"/>
    <s v="120├ 130"/>
    <s v="Hymenolobium"/>
    <s v="FOD"/>
    <n v="41.38028520389279"/>
    <n v="51.38028520389279"/>
    <x v="1"/>
    <s v="Inferior"/>
    <s v="Não"/>
    <x v="1"/>
    <n v="2.1285936638154551E-3"/>
    <n v="2.9800311293416367E-2"/>
  </r>
  <r>
    <n v="1"/>
    <x v="1"/>
    <n v="112"/>
    <n v="4054"/>
    <x v="14"/>
    <x v="14"/>
    <n v="432"/>
    <x v="142"/>
    <n v="23"/>
    <x v="142"/>
    <n v="23.910216340163405"/>
    <n v="1"/>
    <n v="366174.9"/>
    <n v="9702758.8000000007"/>
    <x v="4"/>
    <s v="TORA"/>
    <s v="130├ 140"/>
    <s v="Hymenolobium"/>
    <s v="FOD"/>
    <n v="41.38028520389279"/>
    <n v="51.38028520389279"/>
    <x v="1"/>
    <s v="Inferior"/>
    <s v="Não"/>
    <x v="1"/>
    <n v="2.5984044054911696E-3"/>
    <n v="4.1834310928407829E-2"/>
  </r>
  <r>
    <n v="1"/>
    <x v="1"/>
    <n v="112"/>
    <n v="4055"/>
    <x v="26"/>
    <x v="26"/>
    <n v="183"/>
    <x v="127"/>
    <n v="21"/>
    <x v="127"/>
    <n v="3.9175058185652945"/>
    <n v="1"/>
    <n v="366192.299999999"/>
    <n v="9702772.6999999899"/>
    <x v="4"/>
    <s v="TORA"/>
    <s v="50├ 60"/>
    <s v="Couratari"/>
    <s v="FOD"/>
    <n v="38.833806114422465"/>
    <n v="50"/>
    <x v="1"/>
    <s v="Inferior"/>
    <s v="Não"/>
    <x v="1"/>
    <n v="4.6627424733953712E-4"/>
    <n v="6.8542314358911961E-3"/>
  </r>
  <r>
    <n v="1"/>
    <x v="1"/>
    <n v="112"/>
    <n v="4056"/>
    <x v="35"/>
    <x v="35"/>
    <n v="312"/>
    <x v="76"/>
    <n v="18"/>
    <x v="76"/>
    <n v="9.7604506316125974"/>
    <n v="1"/>
    <n v="366236.299999999"/>
    <n v="9702818.1999999899"/>
    <x v="4"/>
    <s v="TORA"/>
    <s v="90├ 100"/>
    <s v="Erisma"/>
    <s v="FOD"/>
    <n v="41.38028520389279"/>
    <n v="51.38028520389279"/>
    <x v="1"/>
    <s v="Inferior"/>
    <s v="Não"/>
    <x v="1"/>
    <n v="1.3553405695308877E-3"/>
    <n v="1.7077291176089186E-2"/>
  </r>
  <r>
    <n v="1"/>
    <x v="1"/>
    <n v="112"/>
    <n v="4057"/>
    <x v="35"/>
    <x v="35"/>
    <n v="419"/>
    <x v="316"/>
    <n v="17"/>
    <x v="316"/>
    <n v="16.625133573672958"/>
    <n v="1"/>
    <n v="366202.799999999"/>
    <n v="9702834"/>
    <x v="4"/>
    <s v="TORA"/>
    <s v="130├ 140"/>
    <s v="Erisma"/>
    <s v="FOD"/>
    <n v="41.38028520389279"/>
    <n v="51.38028520389279"/>
    <x v="1"/>
    <s v="Inferior"/>
    <s v="Não"/>
    <x v="1"/>
    <n v="2.4443719769827849E-3"/>
    <n v="2.9088026526095136E-2"/>
  </r>
  <r>
    <n v="1"/>
    <x v="1"/>
    <n v="112"/>
    <n v="4058"/>
    <x v="35"/>
    <x v="35"/>
    <n v="314"/>
    <x v="106"/>
    <n v="12"/>
    <x v="106"/>
    <n v="6.5906571230171771"/>
    <n v="1"/>
    <n v="366224.4"/>
    <n v="9702855.9000000004"/>
    <x v="4"/>
    <s v="TORA"/>
    <s v="90├ 100"/>
    <s v="Erisma"/>
    <s v="FOD"/>
    <n v="41.38028520389279"/>
    <n v="51.38028520389279"/>
    <x v="1"/>
    <s v="Inferior"/>
    <s v="Não"/>
    <x v="1"/>
    <n v="1.3727724235029122E-3"/>
    <n v="1.153128835742446E-2"/>
  </r>
  <r>
    <n v="1"/>
    <x v="1"/>
    <n v="112"/>
    <n v="4059"/>
    <x v="35"/>
    <x v="35"/>
    <n v="400"/>
    <x v="48"/>
    <n v="18"/>
    <x v="48"/>
    <n v="16.042818263663047"/>
    <n v="1"/>
    <n v="366260.09999999899"/>
    <n v="9702889.8000000007"/>
    <x v="4"/>
    <s v="TORA"/>
    <s v="120├ 130"/>
    <s v="Erisma"/>
    <s v="FOD"/>
    <n v="41.38028520389279"/>
    <n v="51.38028520389279"/>
    <x v="1"/>
    <s v="Inferior"/>
    <s v="Não"/>
    <x v="1"/>
    <n v="2.2277129676707558E-3"/>
    <n v="2.8069183392651523E-2"/>
  </r>
  <r>
    <n v="1"/>
    <x v="1"/>
    <n v="112"/>
    <n v="4060"/>
    <x v="22"/>
    <x v="22"/>
    <n v="190"/>
    <x v="41"/>
    <n v="22"/>
    <x v="41"/>
    <n v="4.4240299531254141"/>
    <n v="1"/>
    <n v="366284.09999999899"/>
    <n v="9702931.5"/>
    <x v="1"/>
    <s v="TORA"/>
    <s v="60├ 70"/>
    <s v="Hymenaea"/>
    <s v="FOD"/>
    <n v="41.38028520389279"/>
    <n v="51.38028520389279"/>
    <x v="1"/>
    <s v="Inferior"/>
    <s v="Não"/>
    <x v="1"/>
    <n v="5.0262773833071434E-4"/>
    <n v="7.7404671702930002E-3"/>
  </r>
  <r>
    <n v="1"/>
    <x v="1"/>
    <n v="112"/>
    <n v="4061"/>
    <x v="35"/>
    <x v="35"/>
    <n v="233"/>
    <x v="81"/>
    <n v="16"/>
    <x v="81"/>
    <n v="4.8386031150889073"/>
    <n v="1"/>
    <n v="366305.799999999"/>
    <n v="9703027.4000000004"/>
    <x v="4"/>
    <s v="TORA"/>
    <s v="70├ 80"/>
    <s v="Erisma"/>
    <s v="FOD"/>
    <n v="41.38028520389279"/>
    <n v="51.38028520389279"/>
    <x v="1"/>
    <s v="Inferior"/>
    <s v="Não"/>
    <x v="1"/>
    <n v="7.5587693313673558E-4"/>
    <n v="8.4658216511314371E-3"/>
  </r>
  <r>
    <n v="1"/>
    <x v="1"/>
    <n v="112"/>
    <n v="4062"/>
    <x v="35"/>
    <x v="35"/>
    <n v="231"/>
    <x v="44"/>
    <n v="16"/>
    <x v="44"/>
    <n v="4.7558934742629111"/>
    <n v="1"/>
    <n v="366379.4"/>
    <n v="9703127.4000000004"/>
    <x v="4"/>
    <s v="TORA"/>
    <s v="70├ 80"/>
    <s v="Erisma"/>
    <s v="FOD"/>
    <n v="41.38028520389279"/>
    <n v="51.38028520389279"/>
    <x v="1"/>
    <s v="Inferior"/>
    <s v="Não"/>
    <x v="1"/>
    <n v="7.4295619792424516E-4"/>
    <n v="8.3211094167515449E-3"/>
  </r>
  <r>
    <n v="1"/>
    <x v="1"/>
    <n v="112"/>
    <n v="4063"/>
    <x v="44"/>
    <x v="44"/>
    <n v="239"/>
    <x v="147"/>
    <n v="23"/>
    <x v="147"/>
    <n v="7.3183270510034824"/>
    <n v="1"/>
    <n v="366412.2"/>
    <n v="9703141.4000000004"/>
    <x v="4"/>
    <s v="TORA"/>
    <s v="70├ 80"/>
    <s v="Manilkara"/>
    <s v="FOD"/>
    <n v="41.38028520389279"/>
    <n v="51.38028520389279"/>
    <x v="1"/>
    <s v="Inferior"/>
    <s v="Não"/>
    <x v="1"/>
    <n v="7.9530745266450775E-4"/>
    <n v="1.2804449987898574E-2"/>
  </r>
  <r>
    <n v="1"/>
    <x v="1"/>
    <n v="112"/>
    <n v="4064"/>
    <x v="84"/>
    <x v="84"/>
    <n v="197"/>
    <x v="202"/>
    <n v="21"/>
    <x v="202"/>
    <n v="4.5398334770432234"/>
    <n v="1"/>
    <n v="366413.799999999"/>
    <n v="9703150.8000000007"/>
    <x v="1"/>
    <s v="TORA"/>
    <s v="60├ 70"/>
    <s v="Didymopanax"/>
    <s v="FOD"/>
    <n v="46.791553269017228"/>
    <n v="56.791553269017228"/>
    <x v="1"/>
    <s v="Inferior"/>
    <s v="Não"/>
    <x v="0"/>
    <n v="5.403457035145897E-4"/>
    <n v="7.9430818416644684E-3"/>
  </r>
  <r>
    <n v="1"/>
    <x v="1"/>
    <n v="112"/>
    <n v="4065"/>
    <x v="23"/>
    <x v="23"/>
    <n v="234"/>
    <x v="245"/>
    <n v="18"/>
    <x v="245"/>
    <n v="5.4902534802820879"/>
    <n v="1"/>
    <n v="366395"/>
    <n v="9703200.6999999899"/>
    <x v="4"/>
    <s v="TORA"/>
    <s v="70├ 80"/>
    <s v="Parkia"/>
    <s v="FOD"/>
    <n v="40.107045659157627"/>
    <n v="50.107045659157627"/>
    <x v="1"/>
    <s v="Inferior"/>
    <s v="Não"/>
    <x v="1"/>
    <n v="7.6237907036112468E-4"/>
    <n v="9.6059762865501695E-3"/>
  </r>
  <r>
    <n v="1"/>
    <x v="1"/>
    <n v="112"/>
    <n v="4066"/>
    <x v="26"/>
    <x v="26"/>
    <n v="173"/>
    <x v="100"/>
    <n v="25"/>
    <x v="100"/>
    <n v="4.1679297553226684"/>
    <n v="1"/>
    <n v="366440.5"/>
    <n v="9703262.0999999903"/>
    <x v="4"/>
    <s v="TORA"/>
    <s v="50├ 60"/>
    <s v="Couratari"/>
    <s v="FOD"/>
    <n v="38.833806114422465"/>
    <n v="50"/>
    <x v="1"/>
    <s v="Inferior"/>
    <s v="Não"/>
    <x v="1"/>
    <n v="4.1670763380886292E-4"/>
    <n v="7.2923835916550994E-3"/>
  </r>
  <r>
    <n v="1"/>
    <x v="1"/>
    <n v="112"/>
    <n v="4067"/>
    <x v="26"/>
    <x v="26"/>
    <n v="170"/>
    <x v="12"/>
    <n v="24"/>
    <x v="12"/>
    <n v="3.8636453984988512"/>
    <n v="1"/>
    <n v="366447.7"/>
    <n v="9703297.4000000004"/>
    <x v="4"/>
    <s v="TORA"/>
    <s v="50├ 60"/>
    <s v="Couratari"/>
    <s v="FOD"/>
    <n v="38.833806114422465"/>
    <n v="50"/>
    <x v="1"/>
    <s v="Inferior"/>
    <s v="Não"/>
    <x v="1"/>
    <n v="4.0238065478553035E-4"/>
    <n v="6.7599950003969095E-3"/>
  </r>
  <r>
    <n v="1"/>
    <x v="1"/>
    <n v="112"/>
    <n v="4068"/>
    <x v="1"/>
    <x v="1"/>
    <n v="126"/>
    <x v="85"/>
    <n v="13"/>
    <x v="85"/>
    <n v="1.1496684638197534"/>
    <n v="2"/>
    <n v="366447.7"/>
    <n v="9703304"/>
    <x v="0"/>
    <s v="TORETE"/>
    <s v="40├ 50"/>
    <s v="Pouteria"/>
    <s v="FOD"/>
    <n v="39.788735772973837"/>
    <n v="50"/>
    <x v="0"/>
    <s v="Inferior"/>
    <s v="Não"/>
    <x v="0"/>
    <n v="2.2104481921713078E-4"/>
    <n v="2.0115078548758902E-3"/>
  </r>
  <r>
    <n v="1"/>
    <x v="1"/>
    <n v="113"/>
    <n v="4069"/>
    <x v="26"/>
    <x v="26"/>
    <n v="195"/>
    <x v="253"/>
    <n v="20"/>
    <x v="253"/>
    <n v="4.2363066977485238"/>
    <n v="1"/>
    <n v="366534.799999999"/>
    <n v="9703287.1999999899"/>
    <x v="4"/>
    <s v="TORA"/>
    <s v="60├ 70"/>
    <s v="Couratari"/>
    <s v="FOD"/>
    <n v="38.833806114422465"/>
    <n v="50"/>
    <x v="1"/>
    <s v="Inferior"/>
    <s v="Não"/>
    <x v="1"/>
    <n v="5.2942990997300308E-4"/>
    <n v="7.4120187396220427E-3"/>
  </r>
  <r>
    <n v="1"/>
    <x v="1"/>
    <n v="113"/>
    <n v="4070"/>
    <x v="5"/>
    <x v="5"/>
    <n v="270"/>
    <x v="65"/>
    <n v="17"/>
    <x v="65"/>
    <n v="6.903425234082504"/>
    <n v="1"/>
    <n v="366492"/>
    <n v="9703283.0999999903"/>
    <x v="4"/>
    <s v="TORA"/>
    <s v="80├ 90"/>
    <s v="Tachigali"/>
    <s v="FOD"/>
    <n v="39.152116000606256"/>
    <n v="50"/>
    <x v="1"/>
    <s v="Inferior"/>
    <s v="Não"/>
    <x v="1"/>
    <n v="1.015001720894988E-3"/>
    <n v="1.2078520478650356E-2"/>
  </r>
  <r>
    <n v="1"/>
    <x v="1"/>
    <n v="113"/>
    <n v="4071"/>
    <x v="35"/>
    <x v="35"/>
    <n v="300"/>
    <x v="9"/>
    <n v="12"/>
    <x v="9"/>
    <n v="6.0160568488736432"/>
    <n v="2"/>
    <n v="366462"/>
    <n v="9703175.6999999899"/>
    <x v="4"/>
    <s v="TORA"/>
    <s v="90├ 100"/>
    <s v="Erisma"/>
    <s v="FOD"/>
    <n v="41.38028520389279"/>
    <n v="51.38028520389279"/>
    <x v="1"/>
    <s v="Inferior"/>
    <s v="Não"/>
    <x v="1"/>
    <n v="1.2530885443148001E-3"/>
    <n v="1.0525943772244322E-2"/>
  </r>
  <r>
    <n v="1"/>
    <x v="1"/>
    <n v="113"/>
    <n v="4072"/>
    <x v="5"/>
    <x v="5"/>
    <n v="160"/>
    <x v="1"/>
    <n v="15"/>
    <x v="1"/>
    <n v="2.1390424351550736"/>
    <n v="1"/>
    <n v="366443.59999999899"/>
    <n v="9703151.3000000007"/>
    <x v="4"/>
    <s v="TORA"/>
    <s v="50├ 60"/>
    <s v="Tachigali"/>
    <s v="FOD"/>
    <n v="39.152116000606256"/>
    <n v="50"/>
    <x v="1"/>
    <s v="Inferior"/>
    <s v="Não"/>
    <x v="1"/>
    <n v="3.5643407482732108E-4"/>
    <n v="3.7425577856868707E-3"/>
  </r>
  <r>
    <n v="1"/>
    <x v="1"/>
    <n v="113"/>
    <n v="4073"/>
    <x v="26"/>
    <x v="26"/>
    <n v="162"/>
    <x v="42"/>
    <n v="15"/>
    <x v="42"/>
    <n v="2.192852721414444"/>
    <n v="1"/>
    <n v="366441.59999999899"/>
    <n v="9703130.0999999903"/>
    <x v="4"/>
    <s v="TORA"/>
    <s v="50├ 60"/>
    <s v="Couratari"/>
    <s v="FOD"/>
    <n v="38.833806114422465"/>
    <n v="50"/>
    <x v="1"/>
    <s v="Inferior"/>
    <s v="Não"/>
    <x v="1"/>
    <n v="3.6540061952219585E-4"/>
    <n v="3.8367065049830572E-3"/>
  </r>
  <r>
    <n v="1"/>
    <x v="1"/>
    <n v="113"/>
    <n v="4074"/>
    <x v="5"/>
    <x v="5"/>
    <n v="257"/>
    <x v="164"/>
    <n v="16"/>
    <x v="164"/>
    <n v="5.8867339083148922"/>
    <n v="1"/>
    <n v="366412.4"/>
    <n v="9703113"/>
    <x v="4"/>
    <s v="TORA"/>
    <s v="80├ 90"/>
    <s v="Tachigali"/>
    <s v="FOD"/>
    <n v="39.152116000606256"/>
    <n v="50"/>
    <x v="1"/>
    <s v="Inferior"/>
    <s v="Não"/>
    <x v="1"/>
    <n v="9.1961383626053598E-4"/>
    <n v="1.0299674966118002E-2"/>
  </r>
  <r>
    <n v="1"/>
    <x v="1"/>
    <n v="113"/>
    <n v="4075"/>
    <x v="53"/>
    <x v="53"/>
    <n v="222"/>
    <x v="6"/>
    <n v="9"/>
    <x v="6"/>
    <n v="2.4707945478324054"/>
    <n v="1"/>
    <n v="366402"/>
    <n v="9703112.4000000004"/>
    <x v="4"/>
    <s v="TORA"/>
    <s v="70├ 80"/>
    <s v="Enterolobium"/>
    <s v="FOD"/>
    <n v="42.971834634811742"/>
    <n v="52.971834634811742"/>
    <x v="1"/>
    <s v="Inferior"/>
    <s v="Não"/>
    <x v="1"/>
    <n v="6.8619128686678451E-4"/>
    <n v="4.3230051072607432E-3"/>
  </r>
  <r>
    <n v="1"/>
    <x v="1"/>
    <n v="113"/>
    <n v="4076"/>
    <x v="19"/>
    <x v="19"/>
    <n v="315"/>
    <x v="133"/>
    <n v="16"/>
    <x v="133"/>
    <n v="8.8436035678442551"/>
    <n v="2"/>
    <n v="366417.299999999"/>
    <n v="9703053.1999999899"/>
    <x v="4"/>
    <s v="TORA"/>
    <s v="100├ 110"/>
    <s v="Piptadenia"/>
    <s v="FOD"/>
    <n v="39.788735772973837"/>
    <n v="50"/>
    <x v="1"/>
    <s v="Inferior"/>
    <s v="Não"/>
    <x v="1"/>
    <n v="1.3815301201070673E-3"/>
    <n v="1.5473137345199152E-2"/>
  </r>
  <r>
    <n v="1"/>
    <x v="1"/>
    <n v="113"/>
    <n v="4077"/>
    <x v="26"/>
    <x v="26"/>
    <n v="163"/>
    <x v="237"/>
    <n v="17"/>
    <x v="237"/>
    <n v="2.5160096713900972"/>
    <n v="1"/>
    <n v="366326.5"/>
    <n v="9702952.4000000004"/>
    <x v="4"/>
    <s v="TORA"/>
    <s v="50├ 60"/>
    <s v="Couratari"/>
    <s v="FOD"/>
    <n v="38.833806114422465"/>
    <n v="50"/>
    <x v="1"/>
    <s v="Inferior"/>
    <s v="Não"/>
    <x v="1"/>
    <n v="3.69925661487777E-4"/>
    <n v="4.4021153717045455E-3"/>
  </r>
  <r>
    <n v="1"/>
    <x v="1"/>
    <n v="113"/>
    <n v="4078"/>
    <x v="26"/>
    <x v="26"/>
    <n v="484"/>
    <x v="344"/>
    <n v="24"/>
    <x v="344"/>
    <n v="31.317720293105431"/>
    <n v="1"/>
    <n v="366313.9"/>
    <n v="9702858.9000000004"/>
    <x v="4"/>
    <s v="TORA"/>
    <s v="150├ 160"/>
    <s v="Couratari"/>
    <s v="FOD"/>
    <n v="38.833806114422465"/>
    <n v="50"/>
    <x v="1"/>
    <s v="Inferior"/>
    <s v="Não"/>
    <x v="1"/>
    <n v="3.2615945559667544E-3"/>
    <n v="5.4794788540241474E-2"/>
  </r>
  <r>
    <n v="1"/>
    <x v="1"/>
    <n v="113"/>
    <n v="4079"/>
    <x v="5"/>
    <x v="5"/>
    <n v="274"/>
    <x v="290"/>
    <n v="14"/>
    <x v="290"/>
    <n v="5.8548710887078954"/>
    <n v="1"/>
    <n v="366192.5"/>
    <n v="9702695.1999999899"/>
    <x v="4"/>
    <s v="TORA"/>
    <s v="80├ 90"/>
    <s v="Tachigali"/>
    <s v="FOD"/>
    <n v="39.152116000606256"/>
    <n v="50"/>
    <x v="1"/>
    <s v="Inferior"/>
    <s v="Não"/>
    <x v="1"/>
    <n v="1.0452986172553105E-3"/>
    <n v="1.0243926449102042E-2"/>
  </r>
  <r>
    <n v="1"/>
    <x v="1"/>
    <n v="113"/>
    <n v="4080"/>
    <x v="14"/>
    <x v="14"/>
    <n v="210"/>
    <x v="87"/>
    <n v="23"/>
    <x v="87"/>
    <n v="5.6500800572338283"/>
    <n v="1"/>
    <n v="366164.09999999899"/>
    <n v="9702614.6999999899"/>
    <x v="4"/>
    <s v="TORA"/>
    <s v="60├ 70"/>
    <s v="Hymenolobium"/>
    <s v="FOD"/>
    <n v="41.38028520389279"/>
    <n v="51.38028520389279"/>
    <x v="1"/>
    <s v="Inferior"/>
    <s v="Não"/>
    <x v="1"/>
    <n v="6.1401338671425204E-4"/>
    <n v="9.885615526099456E-3"/>
  </r>
  <r>
    <n v="1"/>
    <x v="1"/>
    <n v="113"/>
    <n v="4081"/>
    <x v="26"/>
    <x v="26"/>
    <n v="192"/>
    <x v="55"/>
    <n v="19"/>
    <x v="55"/>
    <n v="3.901613401722853"/>
    <n v="1"/>
    <n v="366171.299999999"/>
    <n v="9702611.3000000007"/>
    <x v="4"/>
    <s v="TORA"/>
    <s v="60├ 70"/>
    <s v="Couratari"/>
    <s v="FOD"/>
    <n v="38.833806114422465"/>
    <n v="50"/>
    <x v="1"/>
    <s v="Inferior"/>
    <s v="Não"/>
    <x v="1"/>
    <n v="5.1326506775134213E-4"/>
    <n v="6.8264254010928496E-3"/>
  </r>
  <r>
    <n v="1"/>
    <x v="1"/>
    <n v="113"/>
    <n v="4082"/>
    <x v="26"/>
    <x v="26"/>
    <n v="202"/>
    <x v="28"/>
    <n v="22"/>
    <x v="28"/>
    <n v="5.0005018893997057"/>
    <n v="1"/>
    <n v="366130.5"/>
    <n v="9702517.8000000007"/>
    <x v="4"/>
    <s v="TORA"/>
    <s v="60├ 70"/>
    <s v="Couratari"/>
    <s v="FOD"/>
    <n v="38.833806114422465"/>
    <n v="50"/>
    <x v="1"/>
    <s v="Inferior"/>
    <s v="Não"/>
    <x v="1"/>
    <n v="5.681224995802345E-4"/>
    <n v="8.7490864935356096E-3"/>
  </r>
  <r>
    <n v="1"/>
    <x v="1"/>
    <n v="113"/>
    <n v="4083"/>
    <x v="10"/>
    <x v="10"/>
    <n v="207"/>
    <x v="132"/>
    <n v="20"/>
    <x v="132"/>
    <n v="4.7737411095812359"/>
    <n v="1"/>
    <n v="366124.59999999899"/>
    <n v="9702517.3000000007"/>
    <x v="4"/>
    <s v="TORA"/>
    <s v="60├ 70"/>
    <s v="Astronium"/>
    <s v="FOD"/>
    <n v="40.107045659157627"/>
    <n v="50.107045659157627"/>
    <x v="1"/>
    <s v="Inferior"/>
    <s v="Não"/>
    <x v="1"/>
    <n v="5.9659545594827642E-4"/>
    <n v="8.3523363832758695E-3"/>
  </r>
  <r>
    <n v="1"/>
    <x v="1"/>
    <n v="113"/>
    <n v="4084"/>
    <x v="22"/>
    <x v="22"/>
    <n v="333"/>
    <x v="231"/>
    <n v="25"/>
    <x v="231"/>
    <n v="15.442465923952533"/>
    <n v="1"/>
    <n v="366090.7"/>
    <n v="9702430.5999999903"/>
    <x v="1"/>
    <s v="TORA"/>
    <s v="100├ 110"/>
    <s v="Hymenaea"/>
    <s v="FOD"/>
    <n v="41.38028520389279"/>
    <n v="51.38028520389279"/>
    <x v="1"/>
    <s v="Inferior"/>
    <s v="Não"/>
    <x v="1"/>
    <n v="1.5439303954502654E-3"/>
    <n v="2.7018781920379643E-2"/>
  </r>
  <r>
    <n v="1"/>
    <x v="1"/>
    <n v="113"/>
    <n v="4085"/>
    <x v="26"/>
    <x v="26"/>
    <n v="193"/>
    <x v="60"/>
    <n v="18"/>
    <x v="60"/>
    <n v="3.7348683593949059"/>
    <n v="1"/>
    <n v="366055.4"/>
    <n v="9702445"/>
    <x v="4"/>
    <s v="TORA"/>
    <s v="60├ 70"/>
    <s v="Couratari"/>
    <s v="FOD"/>
    <n v="38.833806114422465"/>
    <n v="50"/>
    <x v="1"/>
    <s v="Inferior"/>
    <s v="Não"/>
    <x v="1"/>
    <n v="5.1862550207979992E-4"/>
    <n v="6.5346813262054789E-3"/>
  </r>
  <r>
    <n v="1"/>
    <x v="1"/>
    <n v="113"/>
    <n v="4086"/>
    <x v="22"/>
    <x v="22"/>
    <n v="260"/>
    <x v="159"/>
    <n v="24"/>
    <x v="159"/>
    <n v="9.037454288530185"/>
    <n v="1"/>
    <n v="366044.9"/>
    <n v="9702413.0999999903"/>
    <x v="1"/>
    <s v="TORA"/>
    <s v="80├ 90"/>
    <s v="Hymenaea"/>
    <s v="FOD"/>
    <n v="41.38028520389279"/>
    <n v="51.38028520389279"/>
    <x v="1"/>
    <s v="Inferior"/>
    <s v="Não"/>
    <x v="1"/>
    <n v="9.4120872884089456E-4"/>
    <n v="1.5812306644527027E-2"/>
  </r>
  <r>
    <n v="1"/>
    <x v="1"/>
    <n v="113"/>
    <n v="4087"/>
    <x v="77"/>
    <x v="77"/>
    <n v="315"/>
    <x v="133"/>
    <n v="13"/>
    <x v="133"/>
    <n v="7.1854278988734572"/>
    <n v="1"/>
    <n v="366044.59999999899"/>
    <n v="9702386.6999999899"/>
    <x v="1"/>
    <s v="TORA"/>
    <s v="100├ 110"/>
    <s v="Vatairea"/>
    <s v="FOD"/>
    <n v="50.929581789406512"/>
    <n v="60.929581789406512"/>
    <x v="1"/>
    <s v="Inferior"/>
    <s v="Não"/>
    <x v="0"/>
    <n v="1.3815301201070673E-3"/>
    <n v="1.257192409297431E-2"/>
  </r>
  <r>
    <n v="1"/>
    <x v="1"/>
    <n v="113"/>
    <n v="4088"/>
    <x v="1"/>
    <x v="1"/>
    <n v="235"/>
    <x v="165"/>
    <n v="19"/>
    <x v="165"/>
    <n v="5.8449056019461976"/>
    <n v="1"/>
    <n v="366060"/>
    <n v="9702377.3000000007"/>
    <x v="1"/>
    <s v="TORA"/>
    <s v="70├ 80"/>
    <s v="Pouteria"/>
    <s v="FOD"/>
    <n v="39.788735772973837"/>
    <n v="50"/>
    <x v="1"/>
    <s v="Inferior"/>
    <s v="Não"/>
    <x v="0"/>
    <n v="7.6890905399760946E-4"/>
    <n v="1.0226490418168206E-2"/>
  </r>
  <r>
    <n v="1"/>
    <x v="1"/>
    <n v="113"/>
    <n v="4089"/>
    <x v="34"/>
    <x v="34"/>
    <n v="300"/>
    <x v="9"/>
    <n v="16"/>
    <x v="9"/>
    <n v="8.0214091318315237"/>
    <n v="2"/>
    <n v="366044.09999999899"/>
    <n v="9702379.1999999899"/>
    <x v="1"/>
    <s v="TORA"/>
    <s v="90├ 100"/>
    <s v="Lecythis"/>
    <s v="FOD"/>
    <n v="40.743665431525208"/>
    <n v="50.743665431525208"/>
    <x v="1"/>
    <s v="Inferior"/>
    <s v="Não"/>
    <x v="1"/>
    <n v="1.2530885443148001E-3"/>
    <n v="1.4034591696325762E-2"/>
  </r>
  <r>
    <n v="1"/>
    <x v="1"/>
    <n v="113"/>
    <n v="4090"/>
    <x v="1"/>
    <x v="1"/>
    <n v="130"/>
    <x v="0"/>
    <n v="10"/>
    <x v="0"/>
    <n v="0.94140148838856097"/>
    <n v="1"/>
    <n v="366054.799999999"/>
    <n v="9702363.0999999903"/>
    <x v="0"/>
    <s v="TORETE"/>
    <s v="40├ 50"/>
    <s v="Pouteria"/>
    <s v="FOD"/>
    <n v="39.788735772973837"/>
    <n v="50"/>
    <x v="0"/>
    <s v="Inferior"/>
    <s v="Não"/>
    <x v="0"/>
    <n v="2.3530218221022364E-4"/>
    <n v="1.6471152754715653E-3"/>
  </r>
  <r>
    <n v="1"/>
    <x v="1"/>
    <n v="113"/>
    <n v="4091"/>
    <x v="28"/>
    <x v="28"/>
    <n v="286"/>
    <x v="30"/>
    <n v="20"/>
    <x v="30"/>
    <n v="9.1127664076012707"/>
    <n v="1"/>
    <n v="366052.5"/>
    <n v="9702358.6999999899"/>
    <x v="1"/>
    <s v="TORA"/>
    <s v="90├ 100"/>
    <s v="Protium"/>
    <s v="FOD"/>
    <n v="39.788735772973837"/>
    <n v="50"/>
    <x v="1"/>
    <s v="Inferior"/>
    <s v="Não"/>
    <x v="0"/>
    <n v="1.1388625618974824E-3"/>
    <n v="1.5944075866564753E-2"/>
  </r>
  <r>
    <n v="1"/>
    <x v="1"/>
    <n v="113"/>
    <n v="4092"/>
    <x v="10"/>
    <x v="10"/>
    <n v="155"/>
    <x v="67"/>
    <n v="15"/>
    <x v="67"/>
    <n v="2.0074411915859618"/>
    <n v="1"/>
    <n v="366058.9"/>
    <n v="9702355.6999999899"/>
    <x v="0"/>
    <s v="TORETE"/>
    <s v="40├ 50"/>
    <s v="Astronium"/>
    <s v="FOD"/>
    <n v="40.107045659157627"/>
    <n v="50.107045659157627"/>
    <x v="0"/>
    <s v="Inferior"/>
    <s v="Não"/>
    <x v="1"/>
    <n v="3.3450502530181188E-4"/>
    <n v="3.5123027656690244E-3"/>
  </r>
  <r>
    <n v="1"/>
    <x v="1"/>
    <n v="114"/>
    <n v="4093"/>
    <x v="22"/>
    <x v="22"/>
    <n v="178"/>
    <x v="170"/>
    <n v="19"/>
    <x v="170"/>
    <n v="3.3533723692542017"/>
    <n v="1"/>
    <n v="366087.2"/>
    <n v="9702331.1999999899"/>
    <x v="1"/>
    <s v="TORA"/>
    <s v="50├ 60"/>
    <s v="Hymenaea"/>
    <s v="FOD"/>
    <n v="41.38028520389279"/>
    <n v="51.38028520389279"/>
    <x v="1"/>
    <s v="Inferior"/>
    <s v="Não"/>
    <x v="1"/>
    <n v="4.4114286042300146E-4"/>
    <n v="5.8672000436259192E-3"/>
  </r>
  <r>
    <n v="1"/>
    <x v="1"/>
    <n v="114"/>
    <n v="4094"/>
    <x v="53"/>
    <x v="53"/>
    <n v="535"/>
    <x v="345"/>
    <n v="24"/>
    <x v="345"/>
    <n v="38.265463812641308"/>
    <n v="2"/>
    <n v="366087.2"/>
    <n v="9702331.1999999899"/>
    <x v="4"/>
    <s v="TORA"/>
    <s v="170├ 180"/>
    <s v="Enterolobium"/>
    <s v="FOD"/>
    <n v="42.971834634811742"/>
    <n v="52.971834634811742"/>
    <x v="1"/>
    <s v="Inferior"/>
    <s v="Não"/>
    <x v="1"/>
    <n v="3.985169651072264E-3"/>
    <n v="6.6950850138014037E-2"/>
  </r>
  <r>
    <n v="1"/>
    <x v="1"/>
    <n v="114"/>
    <n v="4095"/>
    <x v="75"/>
    <x v="75"/>
    <n v="200"/>
    <x v="14"/>
    <n v="20"/>
    <x v="14"/>
    <n v="4.4563384065730682"/>
    <n v="1"/>
    <n v="366100"/>
    <n v="9702338.4000000004"/>
    <x v="1"/>
    <s v="TORA"/>
    <s v="60├ 70"/>
    <s v="Copaifera"/>
    <s v="FOD"/>
    <n v="51.884511447957884"/>
    <n v="61.884511447957884"/>
    <x v="1"/>
    <s v="Inferior"/>
    <s v="Não"/>
    <x v="0"/>
    <n v="5.5692824191768894E-4"/>
    <n v="7.7969953868476443E-3"/>
  </r>
  <r>
    <n v="1"/>
    <x v="1"/>
    <n v="114"/>
    <n v="4096"/>
    <x v="84"/>
    <x v="84"/>
    <n v="210"/>
    <x v="87"/>
    <n v="20"/>
    <x v="87"/>
    <n v="4.9131130932468077"/>
    <n v="1"/>
    <n v="366105.5"/>
    <n v="9702344.6999999899"/>
    <x v="1"/>
    <s v="TORA"/>
    <s v="60├ 70"/>
    <s v="Didymopanax"/>
    <s v="FOD"/>
    <n v="46.791553269017228"/>
    <n v="56.791553269017228"/>
    <x v="1"/>
    <s v="Inferior"/>
    <s v="Não"/>
    <x v="0"/>
    <n v="6.1401338671425204E-4"/>
    <n v="8.5961874139995273E-3"/>
  </r>
  <r>
    <n v="1"/>
    <x v="1"/>
    <n v="114"/>
    <n v="4097"/>
    <x v="10"/>
    <x v="10"/>
    <n v="178"/>
    <x v="170"/>
    <n v="17"/>
    <x v="170"/>
    <n v="3.0003858040695492"/>
    <n v="1"/>
    <n v="366093.7"/>
    <n v="9702350.1999999899"/>
    <x v="4"/>
    <s v="TORA"/>
    <s v="50├ 60"/>
    <s v="Astronium"/>
    <s v="FOD"/>
    <n v="40.107045659157627"/>
    <n v="50.107045659157627"/>
    <x v="1"/>
    <s v="Inferior"/>
    <s v="Não"/>
    <x v="1"/>
    <n v="4.4114286042300146E-4"/>
    <n v="5.2496000390337182E-3"/>
  </r>
  <r>
    <n v="1"/>
    <x v="1"/>
    <n v="114"/>
    <n v="4098"/>
    <x v="72"/>
    <x v="72"/>
    <n v="233"/>
    <x v="81"/>
    <n v="8"/>
    <x v="81"/>
    <n v="2.4193015575444536"/>
    <n v="2"/>
    <n v="366088.299999999"/>
    <n v="9702355"/>
    <x v="4"/>
    <s v="TORA"/>
    <s v="70├ 80"/>
    <s v="Goupia"/>
    <s v="FOD"/>
    <n v="40.107045659157627"/>
    <n v="50.107045659157627"/>
    <x v="1"/>
    <s v="Inferior"/>
    <s v="Não"/>
    <x v="1"/>
    <n v="7.5587693313673558E-4"/>
    <n v="4.2329108255657185E-3"/>
  </r>
  <r>
    <n v="1"/>
    <x v="1"/>
    <n v="114"/>
    <n v="4099"/>
    <x v="26"/>
    <x v="26"/>
    <n v="135"/>
    <x v="25"/>
    <n v="15"/>
    <x v="25"/>
    <n v="1.5228143898711408"/>
    <n v="1"/>
    <n v="366074.09999999899"/>
    <n v="9702359.9000000004"/>
    <x v="0"/>
    <s v="TORETE"/>
    <s v="40├ 50"/>
    <s v="Couratari"/>
    <s v="FOD"/>
    <n v="38.833806114422465"/>
    <n v="50"/>
    <x v="0"/>
    <s v="Inferior"/>
    <s v="Não"/>
    <x v="1"/>
    <n v="2.53750430223747E-4"/>
    <n v="2.6643795173493436E-3"/>
  </r>
  <r>
    <n v="1"/>
    <x v="1"/>
    <n v="114"/>
    <n v="4100"/>
    <x v="26"/>
    <x v="26"/>
    <n v="190"/>
    <x v="41"/>
    <n v="18"/>
    <x v="41"/>
    <n v="3.6196608707389748"/>
    <n v="1"/>
    <n v="366072.4"/>
    <n v="9702371.6999999899"/>
    <x v="4"/>
    <s v="TORA"/>
    <s v="60├ 70"/>
    <s v="Couratari"/>
    <s v="FOD"/>
    <n v="38.833806114422465"/>
    <n v="50"/>
    <x v="1"/>
    <s v="Inferior"/>
    <s v="Não"/>
    <x v="1"/>
    <n v="5.0262773833071434E-4"/>
    <n v="6.3331095029669987E-3"/>
  </r>
  <r>
    <n v="1"/>
    <x v="1"/>
    <n v="114"/>
    <n v="4101"/>
    <x v="46"/>
    <x v="46"/>
    <n v="228"/>
    <x v="8"/>
    <n v="22"/>
    <x v="8"/>
    <n v="6.3706031325005981"/>
    <n v="1"/>
    <n v="366078.4"/>
    <n v="9702383.1999999899"/>
    <x v="1"/>
    <s v="TORA"/>
    <s v="70├ 80"/>
    <s v="Aspidosperma"/>
    <s v="FOD"/>
    <n v="41.38028520389279"/>
    <n v="51.38028520389279"/>
    <x v="1"/>
    <s v="Inferior"/>
    <s v="Não"/>
    <x v="0"/>
    <n v="7.2378394319622878E-4"/>
    <n v="1.1146272725221923E-2"/>
  </r>
  <r>
    <n v="1"/>
    <x v="1"/>
    <n v="114"/>
    <n v="4102"/>
    <x v="64"/>
    <x v="64"/>
    <n v="537"/>
    <x v="346"/>
    <n v="24"/>
    <x v="346"/>
    <n v="38.552095498952077"/>
    <n v="1"/>
    <n v="366121.799999999"/>
    <n v="9702364.9000000004"/>
    <x v="4"/>
    <s v="TORA"/>
    <s v="170├ 180"/>
    <s v="Cedrelinga"/>
    <s v="FOD"/>
    <n v="38.515496228238675"/>
    <n v="50"/>
    <x v="1"/>
    <s v="Inferior"/>
    <s v="Não"/>
    <x v="1"/>
    <n v="4.0150210048390516E-3"/>
    <n v="6.7452352881296057E-2"/>
  </r>
  <r>
    <n v="1"/>
    <x v="1"/>
    <n v="114"/>
    <n v="4103"/>
    <x v="84"/>
    <x v="84"/>
    <n v="190"/>
    <x v="41"/>
    <n v="16"/>
    <x v="41"/>
    <n v="3.2174763295457556"/>
    <n v="1"/>
    <n v="366121.4"/>
    <n v="9702370.6999999899"/>
    <x v="1"/>
    <s v="TORA"/>
    <s v="60├ 70"/>
    <s v="Didymopanax"/>
    <s v="FOD"/>
    <n v="46.791553269017228"/>
    <n v="56.791553269017228"/>
    <x v="1"/>
    <s v="Inferior"/>
    <s v="Não"/>
    <x v="0"/>
    <n v="5.0262773833071434E-4"/>
    <n v="5.6294306693039997E-3"/>
  </r>
  <r>
    <n v="1"/>
    <x v="1"/>
    <n v="114"/>
    <n v="4104"/>
    <x v="39"/>
    <x v="39"/>
    <n v="273"/>
    <x v="62"/>
    <n v="22"/>
    <x v="62"/>
    <n v="9.1334772403458189"/>
    <n v="1"/>
    <n v="366122.4"/>
    <n v="9702379"/>
    <x v="3"/>
    <s v="TORA"/>
    <s v="80├ 90"/>
    <s v="Bertholletia"/>
    <s v="FOD"/>
    <n v="41.38028520389279"/>
    <n v="51.38028520389279"/>
    <x v="1"/>
    <s v="Inferior"/>
    <s v="Protegida"/>
    <x v="0"/>
    <n v="1.0376826235470862E-3"/>
    <n v="1.5980312402625128E-2"/>
  </r>
  <r>
    <n v="1"/>
    <x v="1"/>
    <n v="114"/>
    <n v="4105"/>
    <x v="5"/>
    <x v="5"/>
    <n v="196"/>
    <x v="84"/>
    <n v="14"/>
    <x v="84"/>
    <n v="2.9959071839709428"/>
    <n v="1"/>
    <n v="366092.7"/>
    <n v="9702408.5"/>
    <x v="4"/>
    <s v="TORA"/>
    <s v="60├ 70"/>
    <s v="Tachigali"/>
    <s v="FOD"/>
    <n v="39.152116000606256"/>
    <n v="50"/>
    <x v="1"/>
    <s v="Inferior"/>
    <s v="Não"/>
    <x v="1"/>
    <n v="5.3487388353774844E-4"/>
    <n v="5.2417640586699347E-3"/>
  </r>
  <r>
    <n v="1"/>
    <x v="1"/>
    <n v="114"/>
    <n v="4106"/>
    <x v="47"/>
    <x v="47"/>
    <n v="358"/>
    <x v="336"/>
    <n v="19"/>
    <x v="336"/>
    <n v="13.564626194075732"/>
    <n v="1"/>
    <n v="366115.2"/>
    <n v="9702434.4000000004"/>
    <x v="1"/>
    <s v="TORA"/>
    <s v="110├ 120"/>
    <s v="Brosimum"/>
    <s v="FOD"/>
    <n v="41.38028520389279"/>
    <n v="51.38028520389279"/>
    <x v="1"/>
    <s v="Inferior"/>
    <s v="Não"/>
    <x v="0"/>
    <n v="1.7844537799284674E-3"/>
    <n v="2.3733235273048613E-2"/>
  </r>
  <r>
    <n v="1"/>
    <x v="1"/>
    <n v="114"/>
    <n v="4107"/>
    <x v="5"/>
    <x v="5"/>
    <n v="288"/>
    <x v="10"/>
    <n v="17"/>
    <x v="10"/>
    <n v="7.8545638218894274"/>
    <n v="1"/>
    <n v="366166.7"/>
    <n v="9702454.6999999899"/>
    <x v="4"/>
    <s v="TORA"/>
    <s v="90├ 100"/>
    <s v="Tachigali"/>
    <s v="FOD"/>
    <n v="39.152116000606256"/>
    <n v="50"/>
    <x v="1"/>
    <s v="Inferior"/>
    <s v="Não"/>
    <x v="1"/>
    <n v="1.1548464024405199E-3"/>
    <n v="1.3742672189042184E-2"/>
  </r>
  <r>
    <n v="1"/>
    <x v="1"/>
    <n v="114"/>
    <n v="4108"/>
    <x v="5"/>
    <x v="5"/>
    <n v="186"/>
    <x v="24"/>
    <n v="15"/>
    <x v="24"/>
    <n v="2.8907153158837851"/>
    <n v="1"/>
    <n v="366187.799999999"/>
    <n v="9702493.9000000004"/>
    <x v="4"/>
    <s v="TORA"/>
    <s v="50├ 60"/>
    <s v="Tachigali"/>
    <s v="FOD"/>
    <n v="39.152116000606256"/>
    <n v="50"/>
    <x v="1"/>
    <s v="Inferior"/>
    <s v="Não"/>
    <x v="1"/>
    <n v="4.8168723643460915E-4"/>
    <n v="5.0577159825633952E-3"/>
  </r>
  <r>
    <n v="1"/>
    <x v="1"/>
    <n v="114"/>
    <n v="4109"/>
    <x v="72"/>
    <x v="72"/>
    <n v="335"/>
    <x v="209"/>
    <n v="16"/>
    <x v="209"/>
    <n v="10.002251553553252"/>
    <n v="1"/>
    <n v="366164.7"/>
    <n v="9702533.6999999899"/>
    <x v="4"/>
    <s v="TORA"/>
    <s v="100├ 110"/>
    <s v="Goupia"/>
    <s v="FOD"/>
    <n v="40.107045659157627"/>
    <n v="50.107045659157627"/>
    <x v="1"/>
    <s v="Inferior"/>
    <s v="Não"/>
    <x v="1"/>
    <n v="1.5625317987303161E-3"/>
    <n v="1.7500356145779539E-2"/>
  </r>
  <r>
    <n v="1"/>
    <x v="1"/>
    <n v="114"/>
    <n v="4110"/>
    <x v="26"/>
    <x v="26"/>
    <n v="187"/>
    <x v="63"/>
    <n v="18"/>
    <x v="63"/>
    <n v="3.5062581991377066"/>
    <n v="1"/>
    <n v="366166.7"/>
    <n v="9702550.5"/>
    <x v="4"/>
    <s v="TORA"/>
    <s v="50├ 60"/>
    <s v="Couratari"/>
    <s v="FOD"/>
    <n v="38.833806114422465"/>
    <n v="50"/>
    <x v="1"/>
    <s v="Inferior"/>
    <s v="Não"/>
    <x v="1"/>
    <n v="4.8688059229049158E-4"/>
    <n v="6.1346954628601937E-3"/>
  </r>
  <r>
    <n v="1"/>
    <x v="1"/>
    <n v="114"/>
    <n v="4111"/>
    <x v="19"/>
    <x v="19"/>
    <n v="248"/>
    <x v="117"/>
    <n v="15"/>
    <x v="117"/>
    <n v="5.1390494504600639"/>
    <n v="2"/>
    <n v="366186.7"/>
    <n v="9702554.3000000007"/>
    <x v="4"/>
    <s v="TORA"/>
    <s v="70├ 80"/>
    <s v="Piptadenia"/>
    <s v="FOD"/>
    <n v="39.788735772973837"/>
    <n v="50"/>
    <x v="1"/>
    <s v="Inferior"/>
    <s v="Não"/>
    <x v="1"/>
    <n v="8.5633286477263882E-4"/>
    <n v="8.9914950801127068E-3"/>
  </r>
  <r>
    <n v="1"/>
    <x v="1"/>
    <n v="114"/>
    <n v="4112"/>
    <x v="47"/>
    <x v="47"/>
    <n v="270"/>
    <x v="65"/>
    <n v="17"/>
    <x v="65"/>
    <n v="6.903425234082504"/>
    <n v="1"/>
    <n v="366203.5"/>
    <n v="9702556.3000000007"/>
    <x v="1"/>
    <s v="TORA"/>
    <s v="80├ 90"/>
    <s v="Brosimum"/>
    <s v="FOD"/>
    <n v="41.38028520389279"/>
    <n v="51.38028520389279"/>
    <x v="1"/>
    <s v="Inferior"/>
    <s v="Não"/>
    <x v="0"/>
    <n v="1.015001720894988E-3"/>
    <n v="1.2078520478650356E-2"/>
  </r>
  <r>
    <n v="1"/>
    <x v="1"/>
    <n v="114"/>
    <n v="4113"/>
    <x v="44"/>
    <x v="44"/>
    <n v="275"/>
    <x v="180"/>
    <n v="20"/>
    <x v="180"/>
    <n v="8.4252647999272092"/>
    <n v="1"/>
    <n v="366252.5"/>
    <n v="9702613.5"/>
    <x v="4"/>
    <s v="TORA"/>
    <s v="80├ 90"/>
    <s v="Manilkara"/>
    <s v="FOD"/>
    <n v="41.38028520389279"/>
    <n v="51.38028520389279"/>
    <x v="1"/>
    <s v="Inferior"/>
    <s v="Não"/>
    <x v="1"/>
    <n v="1.0529424573756309E-3"/>
    <n v="1.474119440325883E-2"/>
  </r>
  <r>
    <n v="1"/>
    <x v="1"/>
    <n v="114"/>
    <n v="4114"/>
    <x v="10"/>
    <x v="10"/>
    <n v="250"/>
    <x v="46"/>
    <n v="23"/>
    <x v="46"/>
    <n v="8.0074830743109846"/>
    <n v="1"/>
    <n v="366246.299999999"/>
    <n v="9702616.8000000007"/>
    <x v="4"/>
    <s v="TORA"/>
    <s v="70├ 80"/>
    <s v="Astronium"/>
    <s v="FOD"/>
    <n v="40.107045659157627"/>
    <n v="50.107045659157627"/>
    <x v="1"/>
    <s v="Inferior"/>
    <s v="Não"/>
    <x v="1"/>
    <n v="8.7020037799638919E-4"/>
    <n v="1.4010226085741866E-2"/>
  </r>
  <r>
    <n v="1"/>
    <x v="1"/>
    <n v="114"/>
    <n v="4115"/>
    <x v="5"/>
    <x v="5"/>
    <n v="263"/>
    <x v="224"/>
    <n v="16"/>
    <x v="224"/>
    <n v="6.1648094248850516"/>
    <n v="1"/>
    <n v="366259.09999999899"/>
    <n v="9702630.5999999903"/>
    <x v="4"/>
    <s v="TORA"/>
    <s v="80├ 90"/>
    <s v="Tachigali"/>
    <s v="FOD"/>
    <n v="39.152116000606256"/>
    <n v="50"/>
    <x v="1"/>
    <s v="Inferior"/>
    <s v="Não"/>
    <x v="1"/>
    <n v="9.6305423913011564E-4"/>
    <n v="1.0786207478257294E-2"/>
  </r>
  <r>
    <n v="1"/>
    <x v="1"/>
    <n v="114"/>
    <n v="4116"/>
    <x v="5"/>
    <x v="5"/>
    <n v="170"/>
    <x v="12"/>
    <n v="15"/>
    <x v="12"/>
    <n v="2.4147783740617825"/>
    <n v="1"/>
    <n v="366261.5"/>
    <n v="9702646"/>
    <x v="4"/>
    <s v="TORA"/>
    <s v="50├ 60"/>
    <s v="Tachigali"/>
    <s v="FOD"/>
    <n v="39.152116000606256"/>
    <n v="50"/>
    <x v="1"/>
    <s v="Inferior"/>
    <s v="Não"/>
    <x v="1"/>
    <n v="4.0238065478553035E-4"/>
    <n v="4.2249968752480693E-3"/>
  </r>
  <r>
    <n v="1"/>
    <x v="1"/>
    <n v="114"/>
    <n v="4117"/>
    <x v="10"/>
    <x v="10"/>
    <n v="172"/>
    <x v="58"/>
    <n v="16"/>
    <x v="58"/>
    <n v="2.6367263084011539"/>
    <n v="1"/>
    <n v="366266.7"/>
    <n v="9702660.1999999899"/>
    <x v="4"/>
    <s v="TORA"/>
    <s v="50├ 60"/>
    <s v="Astronium"/>
    <s v="FOD"/>
    <n v="40.107045659157627"/>
    <n v="50.107045659157627"/>
    <x v="1"/>
    <s v="Inferior"/>
    <s v="Não"/>
    <x v="1"/>
    <n v="4.1190412772232278E-4"/>
    <n v="4.6133262304900152E-3"/>
  </r>
  <r>
    <n v="1"/>
    <x v="1"/>
    <n v="114"/>
    <n v="4118"/>
    <x v="10"/>
    <x v="10"/>
    <n v="148"/>
    <x v="128"/>
    <n v="15"/>
    <x v="128"/>
    <n v="1.8302181835795592"/>
    <n v="1"/>
    <n v="366270.4"/>
    <n v="9702671.6999999899"/>
    <x v="0"/>
    <s v="TORETE"/>
    <s v="40├ 50"/>
    <s v="Astronium"/>
    <s v="FOD"/>
    <n v="40.107045659157627"/>
    <n v="50.107045659157627"/>
    <x v="0"/>
    <s v="Inferior"/>
    <s v="Não"/>
    <x v="1"/>
    <n v="3.0497390527412649E-4"/>
    <n v="3.2022260053783274E-3"/>
  </r>
  <r>
    <n v="1"/>
    <x v="1"/>
    <n v="114"/>
    <n v="4119"/>
    <x v="26"/>
    <x v="26"/>
    <n v="211"/>
    <x v="158"/>
    <n v="17"/>
    <x v="158"/>
    <n v="4.2160136467295919"/>
    <n v="2"/>
    <n v="366271.4"/>
    <n v="9702680.0999999903"/>
    <x v="4"/>
    <s v="TORA"/>
    <s v="60├ 70"/>
    <s v="Couratari"/>
    <s v="FOD"/>
    <n v="38.833806114422465"/>
    <n v="50"/>
    <x v="1"/>
    <s v="Inferior"/>
    <s v="Não"/>
    <x v="1"/>
    <n v="6.1987505646043581E-4"/>
    <n v="7.3765131718791857E-3"/>
  </r>
  <r>
    <n v="1"/>
    <x v="1"/>
    <n v="114"/>
    <n v="4120"/>
    <x v="23"/>
    <x v="23"/>
    <n v="200"/>
    <x v="14"/>
    <n v="19"/>
    <x v="14"/>
    <n v="4.233521486244415"/>
    <n v="1"/>
    <n v="366283.7"/>
    <n v="9702682"/>
    <x v="4"/>
    <s v="TORA"/>
    <s v="60├ 70"/>
    <s v="Parkia"/>
    <s v="FOD"/>
    <n v="40.107045659157627"/>
    <n v="50.107045659157627"/>
    <x v="1"/>
    <s v="Inferior"/>
    <s v="Não"/>
    <x v="1"/>
    <n v="5.5692824191768894E-4"/>
    <n v="7.4071456175052626E-3"/>
  </r>
  <r>
    <n v="1"/>
    <x v="1"/>
    <n v="114"/>
    <n v="4121"/>
    <x v="19"/>
    <x v="19"/>
    <n v="244"/>
    <x v="318"/>
    <n v="18"/>
    <x v="318"/>
    <n v="5.9695326759090213"/>
    <n v="1"/>
    <n v="366277.799999999"/>
    <n v="9702688.0999999903"/>
    <x v="4"/>
    <s v="TORA"/>
    <s v="70├ 80"/>
    <s v="Piptadenia"/>
    <s v="FOD"/>
    <n v="39.788735772973837"/>
    <n v="50"/>
    <x v="1"/>
    <s v="Inferior"/>
    <s v="Não"/>
    <x v="1"/>
    <n v="8.2893199527028837E-4"/>
    <n v="1.0444543140405634E-2"/>
  </r>
  <r>
    <n v="1"/>
    <x v="1"/>
    <n v="114"/>
    <n v="4122"/>
    <x v="53"/>
    <x v="53"/>
    <n v="222"/>
    <x v="6"/>
    <n v="19"/>
    <x v="6"/>
    <n v="5.2161218232017434"/>
    <n v="1"/>
    <n v="366273.299999999"/>
    <n v="9702690.1999999899"/>
    <x v="4"/>
    <s v="TORA"/>
    <s v="70├ 80"/>
    <s v="Enterolobium"/>
    <s v="FOD"/>
    <n v="42.971834634811742"/>
    <n v="52.971834634811742"/>
    <x v="1"/>
    <s v="Inferior"/>
    <s v="Não"/>
    <x v="1"/>
    <n v="6.8619128686678451E-4"/>
    <n v="9.1263441153282329E-3"/>
  </r>
  <r>
    <n v="1"/>
    <x v="1"/>
    <n v="114"/>
    <n v="4123"/>
    <x v="26"/>
    <x v="26"/>
    <n v="275"/>
    <x v="180"/>
    <n v="23"/>
    <x v="180"/>
    <n v="9.6890545199162901"/>
    <n v="1"/>
    <n v="366269.9"/>
    <n v="9702713.9000000004"/>
    <x v="4"/>
    <s v="TORA"/>
    <s v="80├ 90"/>
    <s v="Couratari"/>
    <s v="FOD"/>
    <n v="38.833806114422465"/>
    <n v="50"/>
    <x v="1"/>
    <s v="Inferior"/>
    <s v="Não"/>
    <x v="1"/>
    <n v="1.0529424573756309E-3"/>
    <n v="1.6952373563747656E-2"/>
  </r>
  <r>
    <n v="1"/>
    <x v="1"/>
    <n v="114"/>
    <n v="4124"/>
    <x v="19"/>
    <x v="19"/>
    <n v="273"/>
    <x v="62"/>
    <n v="20"/>
    <x v="62"/>
    <n v="8.3031611275871082"/>
    <n v="1"/>
    <n v="366266.299999999"/>
    <n v="9702724.4000000004"/>
    <x v="4"/>
    <s v="TORA"/>
    <s v="80├ 90"/>
    <s v="Piptadenia"/>
    <s v="FOD"/>
    <n v="39.788735772973837"/>
    <n v="50"/>
    <x v="1"/>
    <s v="Inferior"/>
    <s v="Não"/>
    <x v="1"/>
    <n v="1.0376826235470862E-3"/>
    <n v="1.4527556729659207E-2"/>
  </r>
  <r>
    <n v="1"/>
    <x v="1"/>
    <n v="114"/>
    <n v="4125"/>
    <x v="19"/>
    <x v="19"/>
    <n v="230"/>
    <x v="40"/>
    <n v="18"/>
    <x v="40"/>
    <n v="5.3041567884235965"/>
    <n v="1"/>
    <n v="366271.9"/>
    <n v="9702735.0999999903"/>
    <x v="4"/>
    <s v="TORA"/>
    <s v="70├ 80"/>
    <s v="Piptadenia"/>
    <s v="FOD"/>
    <n v="39.788735772973837"/>
    <n v="50"/>
    <x v="1"/>
    <s v="Inferior"/>
    <s v="Não"/>
    <x v="1"/>
    <n v="7.3653759993614395E-4"/>
    <n v="9.2803737591954111E-3"/>
  </r>
  <r>
    <n v="1"/>
    <x v="1"/>
    <n v="114"/>
    <n v="4126"/>
    <x v="63"/>
    <x v="63"/>
    <n v="187"/>
    <x v="63"/>
    <n v="16"/>
    <x v="63"/>
    <n v="3.1166739547890727"/>
    <n v="2"/>
    <n v="366310.09999999899"/>
    <n v="9702739.1999999899"/>
    <x v="4"/>
    <s v="TORA"/>
    <s v="50├ 60"/>
    <s v="Ocotea"/>
    <s v="FOD"/>
    <n v="39.470425886790046"/>
    <n v="50"/>
    <x v="1"/>
    <s v="Inferior"/>
    <s v="Não"/>
    <x v="1"/>
    <n v="4.8688059229049158E-4"/>
    <n v="5.4530626336535054E-3"/>
  </r>
  <r>
    <n v="1"/>
    <x v="1"/>
    <n v="114"/>
    <n v="4127"/>
    <x v="19"/>
    <x v="19"/>
    <n v="234"/>
    <x v="245"/>
    <n v="17"/>
    <x v="245"/>
    <n v="5.1852393980441942"/>
    <n v="1"/>
    <n v="366317.4"/>
    <n v="9702746.8000000007"/>
    <x v="4"/>
    <s v="TORA"/>
    <s v="70├ 80"/>
    <s v="Piptadenia"/>
    <s v="FOD"/>
    <n v="39.788735772973837"/>
    <n v="50"/>
    <x v="1"/>
    <s v="Inferior"/>
    <s v="Não"/>
    <x v="1"/>
    <n v="7.6237907036112468E-4"/>
    <n v="9.0723109372973822E-3"/>
  </r>
  <r>
    <n v="1"/>
    <x v="1"/>
    <n v="114"/>
    <n v="4128"/>
    <x v="44"/>
    <x v="44"/>
    <n v="144"/>
    <x v="276"/>
    <n v="15"/>
    <x v="276"/>
    <n v="1.7326243724756092"/>
    <n v="1"/>
    <n v="366348.7"/>
    <n v="9702800.5"/>
    <x v="0"/>
    <s v="TORETE"/>
    <s v="40├ 50"/>
    <s v="Manilkara"/>
    <s v="FOD"/>
    <n v="41.38028520389279"/>
    <n v="51.38028520389279"/>
    <x v="0"/>
    <s v="Inferior"/>
    <s v="Não"/>
    <x v="1"/>
    <n v="2.8871160061012997E-4"/>
    <n v="3.0314718064063644E-3"/>
  </r>
  <r>
    <n v="1"/>
    <x v="1"/>
    <n v="114"/>
    <n v="4129"/>
    <x v="1"/>
    <x v="1"/>
    <n v="196"/>
    <x v="84"/>
    <n v="17"/>
    <x v="84"/>
    <n v="3.637887294821859"/>
    <n v="1"/>
    <n v="366342.5"/>
    <n v="9702812.1999999899"/>
    <x v="1"/>
    <s v="TORA"/>
    <s v="60├ 70"/>
    <s v="Pouteria"/>
    <s v="FOD"/>
    <n v="39.788735772973837"/>
    <n v="50"/>
    <x v="1"/>
    <s v="Inferior"/>
    <s v="Não"/>
    <x v="0"/>
    <n v="5.3487388353774844E-4"/>
    <n v="6.3649992140992068E-3"/>
  </r>
  <r>
    <n v="1"/>
    <x v="1"/>
    <n v="114"/>
    <n v="4130"/>
    <x v="19"/>
    <x v="19"/>
    <n v="246"/>
    <x v="59"/>
    <n v="15"/>
    <x v="59"/>
    <n v="5.0564957814782971"/>
    <n v="2"/>
    <n v="366365.5"/>
    <n v="9702845.5999999903"/>
    <x v="4"/>
    <s v="TORA"/>
    <s v="70├ 80"/>
    <s v="Piptadenia"/>
    <s v="FOD"/>
    <n v="39.788735772973837"/>
    <n v="50"/>
    <x v="1"/>
    <s v="Inferior"/>
    <s v="Não"/>
    <x v="1"/>
    <n v="8.4257673719727181E-4"/>
    <n v="8.847055740571352E-3"/>
  </r>
  <r>
    <n v="1"/>
    <x v="1"/>
    <n v="114"/>
    <n v="4131"/>
    <x v="5"/>
    <x v="5"/>
    <n v="200"/>
    <x v="14"/>
    <n v="15"/>
    <x v="14"/>
    <n v="3.3422538049298014"/>
    <n v="1"/>
    <n v="366398"/>
    <n v="9702929.6999999899"/>
    <x v="4"/>
    <s v="TORA"/>
    <s v="60├ 70"/>
    <s v="Tachigali"/>
    <s v="FOD"/>
    <n v="39.152116000606256"/>
    <n v="50"/>
    <x v="1"/>
    <s v="Inferior"/>
    <s v="Não"/>
    <x v="1"/>
    <n v="5.5692824191768894E-4"/>
    <n v="5.847746540135733E-3"/>
  </r>
  <r>
    <n v="1"/>
    <x v="1"/>
    <n v="114"/>
    <n v="4132"/>
    <x v="39"/>
    <x v="39"/>
    <n v="240"/>
    <x v="71"/>
    <n v="24"/>
    <x v="71"/>
    <n v="7.700552766558264"/>
    <n v="1"/>
    <n v="366441.9"/>
    <n v="9702985"/>
    <x v="3"/>
    <s v="TORA"/>
    <s v="70├ 80"/>
    <s v="Bertholletia"/>
    <s v="FOD"/>
    <n v="41.38028520389279"/>
    <n v="51.38028520389279"/>
    <x v="1"/>
    <s v="Inferior"/>
    <s v="Protegida"/>
    <x v="0"/>
    <n v="8.0197666836147232E-4"/>
    <n v="1.3473208028472733E-2"/>
  </r>
  <r>
    <n v="1"/>
    <x v="1"/>
    <n v="114"/>
    <n v="4134"/>
    <x v="26"/>
    <x v="26"/>
    <n v="193"/>
    <x v="60"/>
    <n v="18"/>
    <x v="60"/>
    <n v="3.7348683593949059"/>
    <n v="1"/>
    <n v="366479.59999999899"/>
    <n v="9703112.1999999899"/>
    <x v="4"/>
    <s v="TORA"/>
    <s v="60├ 70"/>
    <s v="Couratari"/>
    <s v="FOD"/>
    <n v="38.833806114422465"/>
    <n v="50"/>
    <x v="1"/>
    <s v="Inferior"/>
    <s v="Não"/>
    <x v="1"/>
    <n v="5.1862550207979992E-4"/>
    <n v="6.5346813262054789E-3"/>
  </r>
  <r>
    <n v="1"/>
    <x v="1"/>
    <n v="114"/>
    <n v="4135"/>
    <x v="13"/>
    <x v="13"/>
    <n v="210"/>
    <x v="87"/>
    <n v="20"/>
    <x v="87"/>
    <n v="4.9131130932468077"/>
    <n v="1"/>
    <n v="366521.2"/>
    <n v="9703192"/>
    <x v="0"/>
    <s v="TORA"/>
    <s v="60├ 70"/>
    <s v="Handroanthus"/>
    <s v="FOD"/>
    <n v="49.656342244671343"/>
    <n v="70"/>
    <x v="0"/>
    <s v="Inferior"/>
    <s v="Vulneravel"/>
    <x v="0"/>
    <n v="6.1401338671425204E-4"/>
    <n v="8.5961874139995273E-3"/>
  </r>
  <r>
    <n v="1"/>
    <x v="1"/>
    <n v="114"/>
    <n v="4136"/>
    <x v="5"/>
    <x v="5"/>
    <n v="243"/>
    <x v="105"/>
    <n v="18"/>
    <x v="105"/>
    <n v="5.9207023478189971"/>
    <n v="1"/>
    <n v="366521.299999999"/>
    <n v="9703203"/>
    <x v="4"/>
    <s v="TORA"/>
    <s v="70├ 80"/>
    <s v="Tachigali"/>
    <s v="FOD"/>
    <n v="39.152116000606256"/>
    <n v="50"/>
    <x v="1"/>
    <s v="Inferior"/>
    <s v="Não"/>
    <x v="1"/>
    <n v="8.2215139392494054E-4"/>
    <n v="1.0359107563454251E-2"/>
  </r>
  <r>
    <n v="1"/>
    <x v="1"/>
    <n v="114"/>
    <n v="4137"/>
    <x v="58"/>
    <x v="58"/>
    <n v="200"/>
    <x v="14"/>
    <n v="19"/>
    <x v="14"/>
    <n v="4.233521486244415"/>
    <n v="1"/>
    <n v="366525.799999999"/>
    <n v="9703200.9000000004"/>
    <x v="1"/>
    <s v="TORA"/>
    <s v="60├ 70"/>
    <s v="Eschweilera"/>
    <s v="FOD"/>
    <n v="41.38028520389279"/>
    <n v="51.38028520389279"/>
    <x v="1"/>
    <s v="Inferior"/>
    <s v="Não"/>
    <x v="0"/>
    <n v="5.5692824191768894E-4"/>
    <n v="7.4071456175052626E-3"/>
  </r>
  <r>
    <n v="1"/>
    <x v="1"/>
    <n v="114"/>
    <n v="4138"/>
    <x v="1"/>
    <x v="1"/>
    <n v="222"/>
    <x v="6"/>
    <n v="20"/>
    <x v="6"/>
    <n v="5.4906545507386779"/>
    <n v="1"/>
    <n v="366531.2"/>
    <n v="9703200.5"/>
    <x v="1"/>
    <s v="TORA"/>
    <s v="70├ 80"/>
    <s v="Pouteria"/>
    <s v="FOD"/>
    <n v="39.788735772973837"/>
    <n v="50"/>
    <x v="1"/>
    <s v="Inferior"/>
    <s v="Não"/>
    <x v="0"/>
    <n v="6.8619128686678451E-4"/>
    <n v="9.6066780161349827E-3"/>
  </r>
  <r>
    <n v="1"/>
    <x v="1"/>
    <n v="114"/>
    <n v="4139"/>
    <x v="19"/>
    <x v="19"/>
    <n v="430"/>
    <x v="72"/>
    <n v="18"/>
    <x v="72"/>
    <n v="18.539481855945613"/>
    <n v="1"/>
    <n v="366530.4"/>
    <n v="9703209.6999999899"/>
    <x v="4"/>
    <s v="TORA"/>
    <s v="130├ 140"/>
    <s v="Piptadenia"/>
    <s v="FOD"/>
    <n v="39.788735772973837"/>
    <n v="50"/>
    <x v="1"/>
    <s v="Inferior"/>
    <s v="Não"/>
    <x v="1"/>
    <n v="2.574400798264518E-3"/>
    <n v="3.2437450058132922E-2"/>
  </r>
  <r>
    <n v="1"/>
    <x v="1"/>
    <n v="114"/>
    <n v="4140"/>
    <x v="26"/>
    <x v="26"/>
    <n v="160"/>
    <x v="1"/>
    <n v="15"/>
    <x v="1"/>
    <n v="2.1390424351550736"/>
    <n v="1"/>
    <n v="366541.299999999"/>
    <n v="9703204.5999999903"/>
    <x v="4"/>
    <s v="TORA"/>
    <s v="50├ 60"/>
    <s v="Couratari"/>
    <s v="FOD"/>
    <n v="38.833806114422465"/>
    <n v="50"/>
    <x v="1"/>
    <s v="Inferior"/>
    <s v="Não"/>
    <x v="1"/>
    <n v="3.5643407482732108E-4"/>
    <n v="3.7425577856868707E-3"/>
  </r>
  <r>
    <n v="1"/>
    <x v="1"/>
    <n v="114"/>
    <n v="4141"/>
    <x v="19"/>
    <x v="19"/>
    <n v="200"/>
    <x v="14"/>
    <n v="18"/>
    <x v="14"/>
    <n v="4.0107045659157619"/>
    <n v="1"/>
    <n v="366514.09999999899"/>
    <n v="9703217.4000000004"/>
    <x v="4"/>
    <s v="TORA"/>
    <s v="60├ 70"/>
    <s v="Piptadenia"/>
    <s v="FOD"/>
    <n v="39.788735772973837"/>
    <n v="50"/>
    <x v="1"/>
    <s v="Inferior"/>
    <s v="Não"/>
    <x v="1"/>
    <n v="5.5692824191768894E-4"/>
    <n v="7.0172958481628809E-3"/>
  </r>
  <r>
    <n v="1"/>
    <x v="1"/>
    <n v="114"/>
    <n v="4142"/>
    <x v="19"/>
    <x v="19"/>
    <n v="190"/>
    <x v="41"/>
    <n v="15"/>
    <x v="41"/>
    <n v="3.016384058949146"/>
    <n v="1"/>
    <n v="366532.799999999"/>
    <n v="9703248.8000000007"/>
    <x v="4"/>
    <s v="TORA"/>
    <s v="60├ 70"/>
    <s v="Piptadenia"/>
    <s v="FOD"/>
    <n v="39.788735772973837"/>
    <n v="50"/>
    <x v="1"/>
    <s v="Inferior"/>
    <s v="Não"/>
    <x v="1"/>
    <n v="5.0262773833071434E-4"/>
    <n v="5.2775912524724994E-3"/>
  </r>
  <r>
    <n v="1"/>
    <x v="1"/>
    <n v="114"/>
    <n v="4143"/>
    <x v="5"/>
    <x v="5"/>
    <n v="272"/>
    <x v="38"/>
    <n v="18"/>
    <x v="38"/>
    <n v="7.4181991651177928"/>
    <n v="1"/>
    <n v="366540.59999999899"/>
    <n v="9703261.5"/>
    <x v="4"/>
    <s v="TORA"/>
    <s v="80├ 90"/>
    <s v="Tachigali"/>
    <s v="FOD"/>
    <n v="39.152116000606256"/>
    <n v="50"/>
    <x v="1"/>
    <s v="Inferior"/>
    <s v="Não"/>
    <x v="1"/>
    <n v="1.0300944762509574E-3"/>
    <n v="1.2979190400762062E-2"/>
  </r>
  <r>
    <n v="1"/>
    <x v="1"/>
    <n v="115"/>
    <n v="4144"/>
    <x v="26"/>
    <x v="26"/>
    <n v="207"/>
    <x v="132"/>
    <n v="20"/>
    <x v="132"/>
    <n v="4.7737411095812359"/>
    <n v="1"/>
    <n v="366603.5"/>
    <n v="9703252.5999999903"/>
    <x v="4"/>
    <s v="TORA"/>
    <s v="60├ 70"/>
    <s v="Couratari"/>
    <s v="FOD"/>
    <n v="38.833806114422465"/>
    <n v="50"/>
    <x v="1"/>
    <s v="Inferior"/>
    <s v="Não"/>
    <x v="1"/>
    <n v="5.9659545594827642E-4"/>
    <n v="8.3523363832758695E-3"/>
  </r>
  <r>
    <n v="1"/>
    <x v="1"/>
    <n v="115"/>
    <n v="4145"/>
    <x v="13"/>
    <x v="13"/>
    <n v="209"/>
    <x v="140"/>
    <n v="19"/>
    <x v="140"/>
    <n v="4.6231113010160589"/>
    <n v="1"/>
    <n v="366598.09999999899"/>
    <n v="9703214.1999999899"/>
    <x v="0"/>
    <s v="TORA"/>
    <s v="60├ 70"/>
    <s v="Handroanthus"/>
    <s v="FOD"/>
    <n v="49.656342244671343"/>
    <n v="70"/>
    <x v="0"/>
    <s v="Inferior"/>
    <s v="Vulneravel"/>
    <x v="0"/>
    <n v="6.0817956338016449E-4"/>
    <n v="8.088788192956187E-3"/>
  </r>
  <r>
    <n v="1"/>
    <x v="1"/>
    <n v="115"/>
    <n v="4146"/>
    <x v="47"/>
    <x v="47"/>
    <n v="207"/>
    <x v="132"/>
    <n v="18"/>
    <x v="132"/>
    <n v="4.296366998623113"/>
    <n v="1"/>
    <n v="366582.5"/>
    <n v="9703190.6999999899"/>
    <x v="1"/>
    <s v="TORA"/>
    <s v="60├ 70"/>
    <s v="Brosimum"/>
    <s v="FOD"/>
    <n v="41.38028520389279"/>
    <n v="51.38028520389279"/>
    <x v="1"/>
    <s v="Inferior"/>
    <s v="Não"/>
    <x v="0"/>
    <n v="5.9659545594827642E-4"/>
    <n v="7.5171027449482831E-3"/>
  </r>
  <r>
    <n v="1"/>
    <x v="1"/>
    <n v="115"/>
    <n v="4147"/>
    <x v="62"/>
    <x v="62"/>
    <n v="166"/>
    <x v="155"/>
    <n v="15"/>
    <x v="155"/>
    <n v="2.3024786462161413"/>
    <n v="1"/>
    <n v="366501.299999999"/>
    <n v="9703080.6999999899"/>
    <x v="1"/>
    <s v="TORA"/>
    <s v="50├ 60"/>
    <s v="Swartzia"/>
    <s v="FOD"/>
    <n v="42.335214862444161"/>
    <n v="52.335214862444161"/>
    <x v="1"/>
    <s v="Inferior"/>
    <s v="Não"/>
    <x v="0"/>
    <n v="3.8366786585709606E-4"/>
    <n v="4.0285125914995088E-3"/>
  </r>
  <r>
    <n v="1"/>
    <x v="1"/>
    <n v="115"/>
    <n v="4148"/>
    <x v="19"/>
    <x v="19"/>
    <n v="227"/>
    <x v="27"/>
    <n v="18"/>
    <x v="27"/>
    <n v="5.1666898894268334"/>
    <n v="1"/>
    <n v="366438.40000000002"/>
    <n v="9702925"/>
    <x v="4"/>
    <s v="TORA"/>
    <s v="70├ 80"/>
    <s v="Piptadenia"/>
    <s v="FOD"/>
    <n v="39.788735772973837"/>
    <n v="50"/>
    <x v="1"/>
    <s v="Inferior"/>
    <s v="Não"/>
    <x v="1"/>
    <n v="7.1744888444441493E-4"/>
    <n v="9.0398559439996279E-3"/>
  </r>
  <r>
    <n v="1"/>
    <x v="1"/>
    <n v="115"/>
    <n v="4149"/>
    <x v="82"/>
    <x v="82"/>
    <n v="311"/>
    <x v="33"/>
    <n v="16"/>
    <x v="33"/>
    <n v="8.6204301404430765"/>
    <n v="1"/>
    <n v="366462.59999999899"/>
    <n v="9702912.1999999899"/>
    <x v="4"/>
    <s v="TORA"/>
    <s v="90├ 100"/>
    <s v="Caryocar"/>
    <s v="FOD"/>
    <n v="41.38028520389279"/>
    <n v="51.38028520389279"/>
    <x v="1"/>
    <s v="Inferior"/>
    <s v="Não"/>
    <x v="1"/>
    <n v="1.3466664121630201E-3"/>
    <n v="1.5082663816225823E-2"/>
  </r>
  <r>
    <n v="1"/>
    <x v="1"/>
    <n v="115"/>
    <n v="4150"/>
    <x v="5"/>
    <x v="5"/>
    <n v="218"/>
    <x v="206"/>
    <n v="16"/>
    <x v="206"/>
    <n v="4.2356605286795705"/>
    <n v="1"/>
    <n v="366439.9"/>
    <n v="9702866.8000000007"/>
    <x v="4"/>
    <s v="TORA"/>
    <s v="60├ 70"/>
    <s v="Tachigali"/>
    <s v="FOD"/>
    <n v="39.152116000606256"/>
    <n v="50"/>
    <x v="1"/>
    <s v="Inferior"/>
    <s v="Não"/>
    <x v="1"/>
    <n v="6.6168644422240624E-4"/>
    <n v="7.4108881752909502E-3"/>
  </r>
  <r>
    <n v="1"/>
    <x v="1"/>
    <n v="115"/>
    <n v="4151"/>
    <x v="26"/>
    <x v="26"/>
    <n v="187"/>
    <x v="63"/>
    <n v="17"/>
    <x v="63"/>
    <n v="3.3114660769633897"/>
    <n v="1"/>
    <n v="366433.4"/>
    <n v="9702855.6999999899"/>
    <x v="4"/>
    <s v="TORA"/>
    <s v="50├ 60"/>
    <s v="Couratari"/>
    <s v="FOD"/>
    <n v="38.833806114422465"/>
    <n v="50"/>
    <x v="1"/>
    <s v="Inferior"/>
    <s v="Não"/>
    <x v="1"/>
    <n v="4.8688059229049158E-4"/>
    <n v="5.7938790482568499E-3"/>
  </r>
  <r>
    <n v="1"/>
    <x v="1"/>
    <n v="115"/>
    <n v="4152"/>
    <x v="19"/>
    <x v="19"/>
    <n v="315"/>
    <x v="133"/>
    <n v="16"/>
    <x v="133"/>
    <n v="8.8436035678442551"/>
    <n v="1"/>
    <n v="366416.5"/>
    <n v="9702865.6999999899"/>
    <x v="4"/>
    <s v="TORA"/>
    <s v="100├ 110"/>
    <s v="Piptadenia"/>
    <s v="FOD"/>
    <n v="39.788735772973837"/>
    <n v="50"/>
    <x v="1"/>
    <s v="Inferior"/>
    <s v="Não"/>
    <x v="1"/>
    <n v="1.3815301201070673E-3"/>
    <n v="1.5473137345199152E-2"/>
  </r>
  <r>
    <n v="1"/>
    <x v="1"/>
    <n v="115"/>
    <n v="4153"/>
    <x v="19"/>
    <x v="19"/>
    <n v="200"/>
    <x v="14"/>
    <n v="15"/>
    <x v="14"/>
    <n v="3.3422538049298014"/>
    <n v="1"/>
    <n v="366400.09999999899"/>
    <n v="9702851.4000000004"/>
    <x v="4"/>
    <s v="TORA"/>
    <s v="60├ 70"/>
    <s v="Piptadenia"/>
    <s v="FOD"/>
    <n v="39.788735772973837"/>
    <n v="50"/>
    <x v="1"/>
    <s v="Inferior"/>
    <s v="Não"/>
    <x v="1"/>
    <n v="5.5692824191768894E-4"/>
    <n v="5.847746540135733E-3"/>
  </r>
  <r>
    <n v="1"/>
    <x v="1"/>
    <n v="115"/>
    <n v="4154"/>
    <x v="72"/>
    <x v="72"/>
    <n v="192"/>
    <x v="55"/>
    <n v="11"/>
    <x v="55"/>
    <n v="2.2588288115237574"/>
    <n v="1"/>
    <n v="366354.09999999899"/>
    <n v="9702784.6999999899"/>
    <x v="4"/>
    <s v="TORA"/>
    <s v="60├ 70"/>
    <s v="Goupia"/>
    <s v="FOD"/>
    <n v="40.107045659157627"/>
    <n v="50.107045659157627"/>
    <x v="1"/>
    <s v="Inferior"/>
    <s v="Não"/>
    <x v="1"/>
    <n v="5.1326506775134213E-4"/>
    <n v="3.9521410216853351E-3"/>
  </r>
  <r>
    <n v="1"/>
    <x v="1"/>
    <n v="115"/>
    <n v="4155"/>
    <x v="26"/>
    <x v="26"/>
    <n v="186"/>
    <x v="24"/>
    <n v="18"/>
    <x v="24"/>
    <n v="3.4688583790605425"/>
    <n v="1"/>
    <n v="366283.5"/>
    <n v="9702668.8000000007"/>
    <x v="4"/>
    <s v="TORA"/>
    <s v="50├ 60"/>
    <s v="Couratari"/>
    <s v="FOD"/>
    <n v="38.833806114422465"/>
    <n v="50"/>
    <x v="1"/>
    <s v="Inferior"/>
    <s v="Não"/>
    <x v="1"/>
    <n v="4.8168723643460915E-4"/>
    <n v="6.0692591790760756E-3"/>
  </r>
  <r>
    <n v="1"/>
    <x v="1"/>
    <n v="115"/>
    <n v="4156"/>
    <x v="21"/>
    <x v="21"/>
    <n v="223"/>
    <x v="248"/>
    <n v="19"/>
    <x v="248"/>
    <n v="5.2632197497362139"/>
    <n v="1"/>
    <n v="366290.799999999"/>
    <n v="9702663.1999999899"/>
    <x v="1"/>
    <s v="TORA"/>
    <s v="70├ 80"/>
    <s v="Schefflera"/>
    <s v="FOD"/>
    <n v="40.425355545341418"/>
    <n v="50.425355545341418"/>
    <x v="1"/>
    <s v="Inferior"/>
    <s v="Não"/>
    <x v="0"/>
    <n v="6.9238711355811889E-4"/>
    <n v="9.2087486103229806E-3"/>
  </r>
  <r>
    <n v="1"/>
    <x v="1"/>
    <n v="115"/>
    <n v="4157"/>
    <x v="14"/>
    <x v="14"/>
    <n v="252"/>
    <x v="4"/>
    <n v="17"/>
    <x v="4"/>
    <n v="6.0136504261340944"/>
    <n v="1"/>
    <n v="366306.799999999"/>
    <n v="9702624.6999999899"/>
    <x v="4"/>
    <s v="TORA"/>
    <s v="80├ 90"/>
    <s v="Hymenolobium"/>
    <s v="FOD"/>
    <n v="41.38028520389279"/>
    <n v="51.38028520389279"/>
    <x v="1"/>
    <s v="Inferior"/>
    <s v="Não"/>
    <x v="1"/>
    <n v="8.8417927686852314E-4"/>
    <n v="1.0521733394735425E-2"/>
  </r>
  <r>
    <n v="1"/>
    <x v="1"/>
    <n v="115"/>
    <n v="4158"/>
    <x v="35"/>
    <x v="35"/>
    <n v="627"/>
    <x v="313"/>
    <n v="20"/>
    <x v="313"/>
    <n v="43.797896535941604"/>
    <n v="1"/>
    <n v="366257.09999999899"/>
    <n v="9702609.5"/>
    <x v="4"/>
    <s v="TORA"/>
    <s v="190├ 200"/>
    <s v="Erisma"/>
    <s v="FOD"/>
    <n v="41.38028520389279"/>
    <n v="51.38028520389279"/>
    <x v="1"/>
    <s v="Inferior"/>
    <s v="Não"/>
    <x v="1"/>
    <n v="5.4736160704214791E-3"/>
    <n v="7.6630624985900703E-2"/>
  </r>
  <r>
    <n v="1"/>
    <x v="1"/>
    <n v="115"/>
    <n v="4159"/>
    <x v="6"/>
    <x v="6"/>
    <n v="242"/>
    <x v="154"/>
    <n v="17"/>
    <x v="154"/>
    <n v="5.5458463019040876"/>
    <n v="2"/>
    <n v="366249.59999999899"/>
    <n v="9702579.9000000004"/>
    <x v="1"/>
    <s v="TORA"/>
    <s v="70├ 80"/>
    <s v="Dimorphandra"/>
    <s v="FOD"/>
    <n v="39.788735772973837"/>
    <n v="50"/>
    <x v="1"/>
    <s v="Inferior"/>
    <s v="Não"/>
    <x v="0"/>
    <n v="8.1539863899168861E-4"/>
    <n v="9.7032438040010952E-3"/>
  </r>
  <r>
    <n v="1"/>
    <x v="1"/>
    <n v="115"/>
    <n v="4160"/>
    <x v="88"/>
    <x v="88"/>
    <n v="248"/>
    <x v="117"/>
    <n v="18"/>
    <x v="117"/>
    <n v="6.1668593405520777"/>
    <n v="3"/>
    <n v="366241.5"/>
    <n v="9702583.6999999899"/>
    <x v="2"/>
    <s v="TORA"/>
    <s v="70├ 80"/>
    <s v="Rauvolfia"/>
    <s v="FOD"/>
    <n v="54.112680651244418"/>
    <n v="64.112680651244418"/>
    <x v="1"/>
    <s v="Inferior"/>
    <s v="Não"/>
    <x v="0"/>
    <n v="8.5633286477263882E-4"/>
    <n v="1.0789794096135249E-2"/>
  </r>
  <r>
    <n v="1"/>
    <x v="1"/>
    <n v="115"/>
    <n v="4161"/>
    <x v="1"/>
    <x v="1"/>
    <n v="140"/>
    <x v="36"/>
    <n v="14"/>
    <x v="36"/>
    <n v="1.5285240734545624"/>
    <n v="1"/>
    <n v="366262.9"/>
    <n v="9702524"/>
    <x v="0"/>
    <s v="TORETE"/>
    <s v="40├ 50"/>
    <s v="Pouteria"/>
    <s v="FOD"/>
    <n v="39.788735772973837"/>
    <n v="50"/>
    <x v="0"/>
    <s v="Inferior"/>
    <s v="Não"/>
    <x v="0"/>
    <n v="2.7289483853966759E-4"/>
    <n v="2.6743694176887419E-3"/>
  </r>
  <r>
    <n v="1"/>
    <x v="1"/>
    <n v="115"/>
    <n v="4162"/>
    <x v="46"/>
    <x v="46"/>
    <n v="285"/>
    <x v="160"/>
    <n v="20"/>
    <x v="160"/>
    <n v="9.0491521768474392"/>
    <n v="1"/>
    <n v="366218.299999999"/>
    <n v="9702530.5999999903"/>
    <x v="1"/>
    <s v="TORA"/>
    <s v="90├ 100"/>
    <s v="Aspidosperma"/>
    <s v="FOD"/>
    <n v="41.38028520389279"/>
    <n v="51.38028520389279"/>
    <x v="1"/>
    <s v="Inferior"/>
    <s v="Não"/>
    <x v="0"/>
    <n v="1.1309124112441073E-3"/>
    <n v="1.5832773757417502E-2"/>
  </r>
  <r>
    <n v="1"/>
    <x v="1"/>
    <n v="115"/>
    <n v="4163"/>
    <x v="72"/>
    <x v="72"/>
    <n v="497"/>
    <x v="330"/>
    <n v="17"/>
    <x v="330"/>
    <n v="23.391058486220658"/>
    <n v="1"/>
    <n v="366216.59999999899"/>
    <n v="9702499.3000000007"/>
    <x v="4"/>
    <s v="TORA"/>
    <s v="150├ 160"/>
    <s v="Goupia"/>
    <s v="FOD"/>
    <n v="40.107045659157627"/>
    <n v="50.107045659157627"/>
    <x v="1"/>
    <s v="Inferior"/>
    <s v="Não"/>
    <x v="1"/>
    <n v="3.4391572026961615E-3"/>
    <n v="4.0925970712084321E-2"/>
  </r>
  <r>
    <n v="1"/>
    <x v="1"/>
    <n v="115"/>
    <n v="4164"/>
    <x v="23"/>
    <x v="23"/>
    <n v="315"/>
    <x v="133"/>
    <n v="16"/>
    <x v="133"/>
    <n v="8.8436035678442551"/>
    <n v="1"/>
    <n v="366177.7"/>
    <n v="9702461.3000000007"/>
    <x v="4"/>
    <s v="TORA"/>
    <s v="100├ 110"/>
    <s v="Parkia"/>
    <s v="FOD"/>
    <n v="40.107045659157627"/>
    <n v="50.107045659157627"/>
    <x v="1"/>
    <s v="Inferior"/>
    <s v="Não"/>
    <x v="1"/>
    <n v="1.3815301201070673E-3"/>
    <n v="1.5473137345199152E-2"/>
  </r>
  <r>
    <n v="1"/>
    <x v="1"/>
    <n v="115"/>
    <n v="4165"/>
    <x v="5"/>
    <x v="5"/>
    <n v="247"/>
    <x v="74"/>
    <n v="15"/>
    <x v="74"/>
    <n v="5.0976890596240558"/>
    <n v="1"/>
    <n v="366193.09999999899"/>
    <n v="9702454.0999999903"/>
    <x v="4"/>
    <s v="TORA"/>
    <s v="70├ 80"/>
    <s v="Tachigali"/>
    <s v="FOD"/>
    <n v="39.152116000606256"/>
    <n v="50"/>
    <x v="1"/>
    <s v="Inferior"/>
    <s v="Não"/>
    <x v="1"/>
    <n v="8.4944087777890709E-4"/>
    <n v="8.9191292166785237E-3"/>
  </r>
  <r>
    <n v="1"/>
    <x v="1"/>
    <n v="115"/>
    <n v="4166"/>
    <x v="72"/>
    <x v="72"/>
    <n v="203"/>
    <x v="56"/>
    <n v="11"/>
    <x v="56"/>
    <n v="2.5250671792014572"/>
    <n v="2"/>
    <n v="366204.299999999"/>
    <n v="9702443.1999999899"/>
    <x v="4"/>
    <s v="TORA"/>
    <s v="60├ 70"/>
    <s v="Goupia"/>
    <s v="FOD"/>
    <n v="40.107045659157627"/>
    <n v="50.107045659157627"/>
    <x v="1"/>
    <s v="Inferior"/>
    <s v="Não"/>
    <x v="1"/>
    <n v="5.7376139802965123E-4"/>
    <n v="4.4179627648283136E-3"/>
  </r>
  <r>
    <n v="1"/>
    <x v="1"/>
    <n v="115"/>
    <n v="4167"/>
    <x v="1"/>
    <x v="1"/>
    <n v="188"/>
    <x v="267"/>
    <n v="16"/>
    <x v="267"/>
    <n v="3.150096492838371"/>
    <n v="1"/>
    <n v="366205.09999999899"/>
    <n v="9702429.5999999903"/>
    <x v="1"/>
    <s v="TORA"/>
    <s v="50├ 60"/>
    <s v="Pouteria"/>
    <s v="FOD"/>
    <n v="39.788735772973837"/>
    <n v="50"/>
    <x v="1"/>
    <s v="Inferior"/>
    <s v="Não"/>
    <x v="0"/>
    <n v="4.9210179455847001E-4"/>
    <n v="5.5115400990548638E-3"/>
  </r>
  <r>
    <n v="1"/>
    <x v="1"/>
    <n v="115"/>
    <n v="4168"/>
    <x v="47"/>
    <x v="47"/>
    <n v="223"/>
    <x v="248"/>
    <n v="19"/>
    <x v="248"/>
    <n v="5.2632197497362139"/>
    <n v="1"/>
    <n v="366182.5"/>
    <n v="9702390.5"/>
    <x v="1"/>
    <s v="TORA"/>
    <s v="70├ 80"/>
    <s v="Brosimum"/>
    <s v="FOD"/>
    <n v="41.38028520389279"/>
    <n v="51.38028520389279"/>
    <x v="1"/>
    <s v="Inferior"/>
    <s v="Não"/>
    <x v="0"/>
    <n v="6.9238711355811889E-4"/>
    <n v="9.2087486103229806E-3"/>
  </r>
  <r>
    <n v="1"/>
    <x v="1"/>
    <n v="115"/>
    <n v="4169"/>
    <x v="23"/>
    <x v="23"/>
    <n v="210"/>
    <x v="87"/>
    <n v="17"/>
    <x v="87"/>
    <n v="4.1761461292597861"/>
    <n v="1"/>
    <n v="366174.299999999"/>
    <n v="9702385.5999999903"/>
    <x v="4"/>
    <s v="TORA"/>
    <s v="60├ 70"/>
    <s v="Parkia"/>
    <s v="FOD"/>
    <n v="40.107045659157627"/>
    <n v="50.107045659157627"/>
    <x v="1"/>
    <s v="Inferior"/>
    <s v="Não"/>
    <x v="1"/>
    <n v="6.1401338671425204E-4"/>
    <n v="7.3067593018995977E-3"/>
  </r>
  <r>
    <n v="1"/>
    <x v="1"/>
    <n v="115"/>
    <n v="4170"/>
    <x v="29"/>
    <x v="29"/>
    <n v="284"/>
    <x v="175"/>
    <n v="18"/>
    <x v="175"/>
    <n v="8.0871846867125434"/>
    <n v="1"/>
    <n v="366163.799999999"/>
    <n v="9702380.5999999903"/>
    <x v="1"/>
    <s v="TORA"/>
    <s v="90├ 100"/>
    <s v="Alexa"/>
    <s v="FOD"/>
    <n v="39.788735772973837"/>
    <n v="50"/>
    <x v="1"/>
    <s v="Inferior"/>
    <s v="Não"/>
    <x v="0"/>
    <n v="1.122990107002828E-3"/>
    <n v="1.4149675348235633E-2"/>
  </r>
  <r>
    <n v="1"/>
    <x v="1"/>
    <n v="115"/>
    <n v="4171"/>
    <x v="34"/>
    <x v="34"/>
    <n v="305"/>
    <x v="219"/>
    <n v="20"/>
    <x v="219"/>
    <n v="10.363772006786494"/>
    <n v="1"/>
    <n v="366152.5"/>
    <n v="9702382.5999999903"/>
    <x v="4"/>
    <s v="TORA"/>
    <s v="90├ 100"/>
    <s v="Lecythis"/>
    <s v="FOD"/>
    <n v="40.743665431525208"/>
    <n v="50.743665431525208"/>
    <x v="1"/>
    <s v="Inferior"/>
    <s v="Não"/>
    <x v="1"/>
    <n v="1.2952062426098256E-3"/>
    <n v="1.8132887396537557E-2"/>
  </r>
  <r>
    <n v="1"/>
    <x v="1"/>
    <n v="115"/>
    <n v="4172"/>
    <x v="63"/>
    <x v="63"/>
    <n v="190"/>
    <x v="41"/>
    <n v="11"/>
    <x v="41"/>
    <n v="2.2120149765627071"/>
    <n v="2"/>
    <n v="366141.5"/>
    <n v="9702376.6999999899"/>
    <x v="4"/>
    <s v="TORA"/>
    <s v="60├ 70"/>
    <s v="Ocotea"/>
    <s v="FOD"/>
    <n v="39.470425886790046"/>
    <n v="50"/>
    <x v="1"/>
    <s v="Inferior"/>
    <s v="Não"/>
    <x v="1"/>
    <n v="5.0262773833071434E-4"/>
    <n v="3.8702335851465001E-3"/>
  </r>
  <r>
    <n v="1"/>
    <x v="1"/>
    <n v="115"/>
    <n v="4173"/>
    <x v="29"/>
    <x v="29"/>
    <n v="300"/>
    <x v="9"/>
    <n v="20"/>
    <x v="9"/>
    <n v="10.026761414789403"/>
    <n v="1"/>
    <n v="366139.4"/>
    <n v="9702344.5999999903"/>
    <x v="1"/>
    <s v="TORA"/>
    <s v="90├ 100"/>
    <s v="Alexa"/>
    <s v="FOD"/>
    <n v="39.788735772973837"/>
    <n v="50"/>
    <x v="1"/>
    <s v="Inferior"/>
    <s v="Não"/>
    <x v="0"/>
    <n v="1.2530885443148001E-3"/>
    <n v="1.75432396204072E-2"/>
  </r>
  <r>
    <n v="1"/>
    <x v="1"/>
    <n v="115"/>
    <n v="4174"/>
    <x v="29"/>
    <x v="29"/>
    <n v="400"/>
    <x v="48"/>
    <n v="20"/>
    <x v="48"/>
    <n v="17.825353626292273"/>
    <n v="1"/>
    <n v="366121.7"/>
    <n v="9702348.5"/>
    <x v="1"/>
    <s v="TORA"/>
    <s v="120├ 130"/>
    <s v="Alexa"/>
    <s v="FOD"/>
    <n v="39.788735772973837"/>
    <n v="50"/>
    <x v="1"/>
    <s v="Inferior"/>
    <s v="Não"/>
    <x v="0"/>
    <n v="2.2277129676707558E-3"/>
    <n v="3.1187981547390577E-2"/>
  </r>
  <r>
    <n v="1"/>
    <x v="1"/>
    <n v="115"/>
    <n v="4175"/>
    <x v="35"/>
    <x v="35"/>
    <n v="410"/>
    <x v="119"/>
    <n v="17"/>
    <x v="119"/>
    <n v="15.918597830579827"/>
    <n v="1"/>
    <n v="366126.799999999"/>
    <n v="9702326.1999999899"/>
    <x v="4"/>
    <s v="TORA"/>
    <s v="130├ 140"/>
    <s v="Erisma"/>
    <s v="FOD"/>
    <n v="41.38028520389279"/>
    <n v="51.38028520389279"/>
    <x v="1"/>
    <s v="Inferior"/>
    <s v="Não"/>
    <x v="1"/>
    <n v="2.3404909366590886E-3"/>
    <n v="2.7851842146243151E-2"/>
  </r>
  <r>
    <n v="1"/>
    <x v="1"/>
    <n v="115"/>
    <n v="4176"/>
    <x v="26"/>
    <x v="26"/>
    <n v="130"/>
    <x v="0"/>
    <n v="15"/>
    <x v="0"/>
    <n v="1.4121022325828414"/>
    <n v="1"/>
    <n v="366125"/>
    <n v="9702327.0999999903"/>
    <x v="0"/>
    <s v="TORETE"/>
    <s v="40├ 50"/>
    <s v="Couratari"/>
    <s v="FOD"/>
    <n v="38.833806114422465"/>
    <n v="50"/>
    <x v="0"/>
    <s v="Inferior"/>
    <s v="Não"/>
    <x v="1"/>
    <n v="2.3530218221022364E-4"/>
    <n v="2.470672913207348E-3"/>
  </r>
  <r>
    <n v="1"/>
    <x v="1"/>
    <n v="115"/>
    <n v="4177"/>
    <x v="23"/>
    <x v="23"/>
    <n v="230"/>
    <x v="40"/>
    <n v="17"/>
    <x v="40"/>
    <n v="5.0094814112889523"/>
    <n v="1"/>
    <n v="366113.7"/>
    <n v="9702326.9000000004"/>
    <x v="4"/>
    <s v="TORA"/>
    <s v="70├ 80"/>
    <s v="Parkia"/>
    <s v="FOD"/>
    <n v="40.107045659157627"/>
    <n v="50.107045659157627"/>
    <x v="1"/>
    <s v="Inferior"/>
    <s v="Não"/>
    <x v="1"/>
    <n v="7.3653759993614395E-4"/>
    <n v="8.7647974392401108E-3"/>
  </r>
  <r>
    <n v="1"/>
    <x v="1"/>
    <n v="115"/>
    <n v="4178"/>
    <x v="19"/>
    <x v="19"/>
    <n v="247"/>
    <x v="74"/>
    <n v="15"/>
    <x v="74"/>
    <n v="5.0976890596240558"/>
    <n v="1"/>
    <n v="366124.9"/>
    <n v="9702316"/>
    <x v="4"/>
    <s v="TORA"/>
    <s v="70├ 80"/>
    <s v="Piptadenia"/>
    <s v="FOD"/>
    <n v="39.788735772973837"/>
    <n v="50"/>
    <x v="1"/>
    <s v="Inferior"/>
    <s v="Não"/>
    <x v="1"/>
    <n v="8.4944087777890709E-4"/>
    <n v="8.9191292166785237E-3"/>
  </r>
  <r>
    <n v="1"/>
    <x v="1"/>
    <n v="115"/>
    <n v="4179"/>
    <x v="63"/>
    <x v="63"/>
    <n v="193"/>
    <x v="60"/>
    <n v="18"/>
    <x v="60"/>
    <n v="3.7348683593949059"/>
    <n v="1"/>
    <n v="366105.9"/>
    <n v="9702322.8000000007"/>
    <x v="4"/>
    <s v="TORA"/>
    <s v="60├ 70"/>
    <s v="Ocotea"/>
    <s v="FOD"/>
    <n v="39.470425886790046"/>
    <n v="50"/>
    <x v="1"/>
    <s v="Inferior"/>
    <s v="Não"/>
    <x v="1"/>
    <n v="5.1862550207979992E-4"/>
    <n v="6.5346813262054789E-3"/>
  </r>
  <r>
    <n v="1"/>
    <x v="1"/>
    <n v="115"/>
    <n v="4180"/>
    <x v="32"/>
    <x v="32"/>
    <n v="140"/>
    <x v="36"/>
    <n v="15"/>
    <x v="36"/>
    <n v="1.6377043644156026"/>
    <n v="1"/>
    <n v="366145.2"/>
    <n v="9702300.9000000004"/>
    <x v="0"/>
    <s v="TORETE"/>
    <s v="40├ 50"/>
    <s v="Cordia"/>
    <s v="FOD"/>
    <n v="42.335214862444161"/>
    <n v="52.335214862444161"/>
    <x v="0"/>
    <s v="Inferior"/>
    <s v="Não"/>
    <x v="0"/>
    <n v="2.7289483853966759E-4"/>
    <n v="2.8653958046665094E-3"/>
  </r>
  <r>
    <n v="1"/>
    <x v="1"/>
    <n v="116"/>
    <n v="4181"/>
    <x v="29"/>
    <x v="29"/>
    <n v="250"/>
    <x v="46"/>
    <n v="18"/>
    <x v="46"/>
    <n v="6.2667258842433791"/>
    <n v="1"/>
    <n v="366181.7"/>
    <n v="9702274.5"/>
    <x v="1"/>
    <s v="TORA"/>
    <s v="70├ 80"/>
    <s v="Alexa"/>
    <s v="FOD"/>
    <n v="39.788735772973837"/>
    <n v="50"/>
    <x v="1"/>
    <s v="Inferior"/>
    <s v="Não"/>
    <x v="0"/>
    <n v="8.7020037799638919E-4"/>
    <n v="1.0964524762754503E-2"/>
  </r>
  <r>
    <n v="1"/>
    <x v="1"/>
    <n v="116"/>
    <n v="4182"/>
    <x v="13"/>
    <x v="13"/>
    <n v="203"/>
    <x v="56"/>
    <n v="20"/>
    <x v="56"/>
    <n v="4.5910312349117408"/>
    <n v="1"/>
    <n v="366186.799999999"/>
    <n v="9702286.5"/>
    <x v="0"/>
    <s v="TORA"/>
    <s v="60├ 70"/>
    <s v="Handroanthus"/>
    <s v="FOD"/>
    <n v="49.656342244671343"/>
    <n v="70"/>
    <x v="0"/>
    <s v="Inferior"/>
    <s v="Vulneravel"/>
    <x v="0"/>
    <n v="5.7376139802965123E-4"/>
    <n v="8.0326595724151163E-3"/>
  </r>
  <r>
    <n v="1"/>
    <x v="1"/>
    <n v="116"/>
    <n v="4183"/>
    <x v="19"/>
    <x v="19"/>
    <n v="215"/>
    <x v="18"/>
    <n v="19"/>
    <x v="18"/>
    <n v="4.8923632675412039"/>
    <n v="1"/>
    <n v="366184.2"/>
    <n v="9702300.9000000004"/>
    <x v="4"/>
    <s v="TORA"/>
    <s v="60├ 70"/>
    <s v="Piptadenia"/>
    <s v="FOD"/>
    <n v="39.788735772973837"/>
    <n v="50"/>
    <x v="1"/>
    <s v="Inferior"/>
    <s v="Não"/>
    <x v="1"/>
    <n v="6.436001995661295E-4"/>
    <n v="8.5598826542295225E-3"/>
  </r>
  <r>
    <n v="1"/>
    <x v="1"/>
    <n v="116"/>
    <n v="4184"/>
    <x v="39"/>
    <x v="39"/>
    <n v="700"/>
    <x v="322"/>
    <n v="25"/>
    <x v="322"/>
    <n v="68.237681850650134"/>
    <n v="2"/>
    <n v="366166.2"/>
    <n v="9702284.0999999903"/>
    <x v="3"/>
    <s v="TORA"/>
    <s v="220├ 230"/>
    <s v="Bertholletia"/>
    <s v="FOD"/>
    <n v="41.38028520389279"/>
    <n v="51.38028520389279"/>
    <x v="1"/>
    <s v="Superior"/>
    <s v="Protegida"/>
    <x v="0"/>
    <n v="6.8223709634916913E-3"/>
    <n v="0.11939149186110459"/>
  </r>
  <r>
    <n v="1"/>
    <x v="1"/>
    <n v="116"/>
    <n v="4185"/>
    <x v="23"/>
    <x v="23"/>
    <n v="252"/>
    <x v="4"/>
    <n v="20"/>
    <x v="4"/>
    <n v="7.0748828542754056"/>
    <n v="1"/>
    <n v="366169.799999999"/>
    <n v="9702291.1999999899"/>
    <x v="4"/>
    <s v="TORA"/>
    <s v="80├ 90"/>
    <s v="Parkia"/>
    <s v="FOD"/>
    <n v="40.107045659157627"/>
    <n v="50.107045659157627"/>
    <x v="1"/>
    <s v="Inferior"/>
    <s v="Não"/>
    <x v="1"/>
    <n v="8.8417927686852314E-4"/>
    <n v="1.2378509876159325E-2"/>
  </r>
  <r>
    <n v="1"/>
    <x v="1"/>
    <n v="116"/>
    <n v="4186"/>
    <x v="26"/>
    <x v="26"/>
    <n v="130"/>
    <x v="0"/>
    <n v="15"/>
    <x v="0"/>
    <n v="1.4121022325828414"/>
    <n v="1"/>
    <n v="366177.2"/>
    <n v="9702301"/>
    <x v="0"/>
    <s v="TORETE"/>
    <s v="40├ 50"/>
    <s v="Couratari"/>
    <s v="FOD"/>
    <n v="38.833806114422465"/>
    <n v="50"/>
    <x v="0"/>
    <s v="Inferior"/>
    <s v="Não"/>
    <x v="1"/>
    <n v="2.3530218221022364E-4"/>
    <n v="2.470672913207348E-3"/>
  </r>
  <r>
    <n v="1"/>
    <x v="1"/>
    <n v="116"/>
    <n v="4187"/>
    <x v="47"/>
    <x v="47"/>
    <n v="215"/>
    <x v="18"/>
    <n v="18"/>
    <x v="18"/>
    <n v="4.6348704639864033"/>
    <n v="1"/>
    <n v="366171.4"/>
    <n v="9702309.3000000007"/>
    <x v="1"/>
    <s v="TORA"/>
    <s v="60├ 70"/>
    <s v="Brosimum"/>
    <s v="FOD"/>
    <n v="41.38028520389279"/>
    <n v="51.38028520389279"/>
    <x v="1"/>
    <s v="Inferior"/>
    <s v="Não"/>
    <x v="0"/>
    <n v="6.436001995661295E-4"/>
    <n v="8.1093625145332304E-3"/>
  </r>
  <r>
    <n v="1"/>
    <x v="1"/>
    <n v="116"/>
    <n v="4188"/>
    <x v="63"/>
    <x v="63"/>
    <n v="138"/>
    <x v="210"/>
    <n v="11"/>
    <x v="210"/>
    <n v="1.166914493453191"/>
    <n v="1"/>
    <n v="366170.09999999899"/>
    <n v="9702324.3000000007"/>
    <x v="0"/>
    <s v="TORETE"/>
    <s v="40├ 50"/>
    <s v="Ocotea"/>
    <s v="FOD"/>
    <n v="39.470425886790046"/>
    <n v="50"/>
    <x v="0"/>
    <s v="Inferior"/>
    <s v="Não"/>
    <x v="1"/>
    <n v="2.651535359770117E-4"/>
    <n v="2.0416822270229902E-3"/>
  </r>
  <r>
    <n v="1"/>
    <x v="1"/>
    <n v="116"/>
    <n v="4189"/>
    <x v="35"/>
    <x v="35"/>
    <n v="302"/>
    <x v="227"/>
    <n v="18"/>
    <x v="227"/>
    <n v="9.1448074807445288"/>
    <n v="1"/>
    <n v="366200.7"/>
    <n v="9702318.5"/>
    <x v="4"/>
    <s v="TORA"/>
    <s v="90├ 100"/>
    <s v="Erisma"/>
    <s v="FOD"/>
    <n v="41.38028520389279"/>
    <n v="51.38028520389279"/>
    <x v="1"/>
    <s v="Inferior"/>
    <s v="Não"/>
    <x v="1"/>
    <n v="1.2698520843965225E-3"/>
    <n v="1.6000136263396185E-2"/>
  </r>
  <r>
    <n v="1"/>
    <x v="1"/>
    <n v="116"/>
    <n v="4190"/>
    <x v="44"/>
    <x v="44"/>
    <n v="132"/>
    <x v="5"/>
    <n v="13"/>
    <x v="5"/>
    <n v="1.2617676564370988"/>
    <n v="1"/>
    <n v="366196.7"/>
    <n v="9702326"/>
    <x v="0"/>
    <s v="TORETE"/>
    <s v="40├ 50"/>
    <s v="Manilkara"/>
    <s v="FOD"/>
    <n v="41.38028520389279"/>
    <n v="51.38028520389279"/>
    <x v="0"/>
    <s v="Inferior"/>
    <s v="Não"/>
    <x v="1"/>
    <n v="2.4259794217934533E-4"/>
    <n v="2.2076412738320423E-3"/>
  </r>
  <r>
    <n v="1"/>
    <x v="1"/>
    <n v="116"/>
    <n v="4191"/>
    <x v="26"/>
    <x v="26"/>
    <n v="154"/>
    <x v="111"/>
    <n v="15"/>
    <x v="111"/>
    <n v="1.9816222809428794"/>
    <n v="1"/>
    <n v="366187"/>
    <n v="9702313.9000000004"/>
    <x v="0"/>
    <s v="TORETE"/>
    <s v="40├ 50"/>
    <s v="Couratari"/>
    <s v="FOD"/>
    <n v="38.833806114422465"/>
    <n v="50"/>
    <x v="0"/>
    <s v="Inferior"/>
    <s v="Não"/>
    <x v="1"/>
    <n v="3.3020275463299778E-4"/>
    <n v="3.4671289236464765E-3"/>
  </r>
  <r>
    <n v="1"/>
    <x v="1"/>
    <n v="116"/>
    <n v="4192"/>
    <x v="33"/>
    <x v="33"/>
    <n v="130"/>
    <x v="0"/>
    <n v="15"/>
    <x v="0"/>
    <n v="1.4121022325828414"/>
    <n v="1"/>
    <n v="366191.799999999"/>
    <n v="9702333.8000000007"/>
    <x v="0"/>
    <s v="TORETE"/>
    <s v="40├ 50"/>
    <s v="Dipteryx"/>
    <s v="FOD"/>
    <n v="39.152116000606256"/>
    <n v="80"/>
    <x v="0"/>
    <s v="Inferior"/>
    <s v="Vulneravel"/>
    <x v="1"/>
    <n v="2.3530218221022364E-4"/>
    <n v="2.470672913207348E-3"/>
  </r>
  <r>
    <n v="1"/>
    <x v="1"/>
    <n v="116"/>
    <n v="4193"/>
    <x v="5"/>
    <x v="5"/>
    <n v="200"/>
    <x v="14"/>
    <n v="14"/>
    <x v="14"/>
    <n v="3.1194368846011482"/>
    <n v="1"/>
    <n v="366183.59999999899"/>
    <n v="9702339.8000000007"/>
    <x v="4"/>
    <s v="TORA"/>
    <s v="60├ 70"/>
    <s v="Tachigali"/>
    <s v="FOD"/>
    <n v="39.152116000606256"/>
    <n v="50"/>
    <x v="1"/>
    <s v="Inferior"/>
    <s v="Não"/>
    <x v="1"/>
    <n v="5.5692824191768894E-4"/>
    <n v="5.4578967707933513E-3"/>
  </r>
  <r>
    <n v="1"/>
    <x v="1"/>
    <n v="116"/>
    <n v="4194"/>
    <x v="5"/>
    <x v="5"/>
    <n v="248"/>
    <x v="117"/>
    <n v="18"/>
    <x v="117"/>
    <n v="6.1668593405520777"/>
    <n v="1"/>
    <n v="366185"/>
    <n v="9702342.5"/>
    <x v="4"/>
    <s v="TORA"/>
    <s v="70├ 80"/>
    <s v="Tachigali"/>
    <s v="FOD"/>
    <n v="39.152116000606256"/>
    <n v="50"/>
    <x v="1"/>
    <s v="Inferior"/>
    <s v="Não"/>
    <x v="1"/>
    <n v="8.5633286477263882E-4"/>
    <n v="1.0789794096135249E-2"/>
  </r>
  <r>
    <n v="1"/>
    <x v="1"/>
    <n v="116"/>
    <n v="4195"/>
    <x v="26"/>
    <x v="26"/>
    <n v="143"/>
    <x v="15"/>
    <n v="15"/>
    <x v="15"/>
    <n v="1.7086437014252382"/>
    <n v="1"/>
    <n v="366191.09999999899"/>
    <n v="9702358.4000000004"/>
    <x v="0"/>
    <s v="TORETE"/>
    <s v="40├ 50"/>
    <s v="Couratari"/>
    <s v="FOD"/>
    <n v="38.833806114422465"/>
    <n v="50"/>
    <x v="0"/>
    <s v="Inferior"/>
    <s v="Não"/>
    <x v="1"/>
    <n v="2.8471564047437059E-4"/>
    <n v="2.9895142249808911E-3"/>
  </r>
  <r>
    <n v="1"/>
    <x v="1"/>
    <n v="116"/>
    <n v="4196"/>
    <x v="19"/>
    <x v="19"/>
    <n v="150"/>
    <x v="37"/>
    <n v="15"/>
    <x v="37"/>
    <n v="1.8800177652730132"/>
    <n v="1"/>
    <n v="366203.09999999899"/>
    <n v="9702358.6999999899"/>
    <x v="0"/>
    <s v="TORETE"/>
    <s v="40├ 50"/>
    <s v="Piptadenia"/>
    <s v="FOD"/>
    <n v="39.788735772973837"/>
    <n v="50"/>
    <x v="0"/>
    <s v="Inferior"/>
    <s v="Não"/>
    <x v="1"/>
    <n v="3.1327213607870003E-4"/>
    <n v="3.28935742882635E-3"/>
  </r>
  <r>
    <n v="1"/>
    <x v="1"/>
    <n v="116"/>
    <n v="4197"/>
    <x v="41"/>
    <x v="41"/>
    <n v="180"/>
    <x v="22"/>
    <n v="16"/>
    <x v="22"/>
    <n v="2.887707287459349"/>
    <n v="1"/>
    <n v="366194.09999999899"/>
    <n v="9702365.1999999899"/>
    <x v="1"/>
    <s v="TORA"/>
    <s v="50├ 60"/>
    <s v="Qualea"/>
    <s v="FOD"/>
    <n v="40.107045659157627"/>
    <n v="50.107045659157627"/>
    <x v="1"/>
    <s v="Inferior"/>
    <s v="Não"/>
    <x v="0"/>
    <n v="4.5111187595332813E-4"/>
    <n v="5.0524530106772752E-3"/>
  </r>
  <r>
    <n v="1"/>
    <x v="1"/>
    <n v="116"/>
    <n v="4198"/>
    <x v="16"/>
    <x v="16"/>
    <n v="215"/>
    <x v="18"/>
    <n v="17"/>
    <x v="18"/>
    <n v="4.3773776604316037"/>
    <n v="1"/>
    <n v="366252.5"/>
    <n v="9702453.5999999903"/>
    <x v="1"/>
    <s v="TORA"/>
    <s v="60├ 70"/>
    <s v="Kielmeyera"/>
    <s v="FOD"/>
    <n v="41.38028520389279"/>
    <n v="51.38028520389279"/>
    <x v="1"/>
    <s v="Inferior"/>
    <s v="Não"/>
    <x v="0"/>
    <n v="6.436001995661295E-4"/>
    <n v="7.6588423748369409E-3"/>
  </r>
  <r>
    <n v="1"/>
    <x v="1"/>
    <n v="116"/>
    <n v="4199"/>
    <x v="1"/>
    <x v="1"/>
    <n v="150"/>
    <x v="37"/>
    <n v="14"/>
    <x v="37"/>
    <n v="1.7546832475881458"/>
    <n v="1"/>
    <n v="366255.799999999"/>
    <n v="9702466.4000000004"/>
    <x v="0"/>
    <s v="TORETE"/>
    <s v="40├ 50"/>
    <s v="Pouteria"/>
    <s v="FOD"/>
    <n v="39.788735772973837"/>
    <n v="50"/>
    <x v="0"/>
    <s v="Inferior"/>
    <s v="Não"/>
    <x v="0"/>
    <n v="3.1327213607870003E-4"/>
    <n v="3.07006693357126E-3"/>
  </r>
  <r>
    <n v="1"/>
    <x v="1"/>
    <n v="116"/>
    <n v="4200"/>
    <x v="26"/>
    <x v="26"/>
    <n v="148"/>
    <x v="128"/>
    <n v="14"/>
    <x v="128"/>
    <n v="1.7082036380075887"/>
    <n v="1"/>
    <n v="366294.09999999899"/>
    <n v="9702481.5"/>
    <x v="0"/>
    <s v="TORETE"/>
    <s v="40├ 50"/>
    <s v="Couratari"/>
    <s v="FOD"/>
    <n v="38.833806114422465"/>
    <n v="50"/>
    <x v="0"/>
    <s v="Inferior"/>
    <s v="Não"/>
    <x v="1"/>
    <n v="3.0497390527412649E-4"/>
    <n v="2.9887442716864392E-3"/>
  </r>
  <r>
    <n v="1"/>
    <x v="1"/>
    <n v="116"/>
    <n v="4201"/>
    <x v="5"/>
    <x v="5"/>
    <n v="254"/>
    <x v="272"/>
    <n v="18"/>
    <x v="272"/>
    <n v="6.4688653943655323"/>
    <n v="1"/>
    <n v="366303.299999999"/>
    <n v="9702497"/>
    <x v="4"/>
    <s v="TORA"/>
    <s v="80├ 90"/>
    <s v="Tachigali"/>
    <s v="FOD"/>
    <n v="39.152116000606256"/>
    <n v="50"/>
    <x v="1"/>
    <s v="Inferior"/>
    <s v="Não"/>
    <x v="1"/>
    <n v="8.9826956138904055E-4"/>
    <n v="1.131819647350191E-2"/>
  </r>
  <r>
    <n v="1"/>
    <x v="1"/>
    <n v="116"/>
    <n v="4202"/>
    <x v="5"/>
    <x v="5"/>
    <n v="247"/>
    <x v="74"/>
    <n v="17"/>
    <x v="74"/>
    <n v="5.7773809342405968"/>
    <n v="1"/>
    <n v="366274"/>
    <n v="9702518.5999999903"/>
    <x v="4"/>
    <s v="TORA"/>
    <s v="70├ 80"/>
    <s v="Tachigali"/>
    <s v="FOD"/>
    <n v="39.152116000606256"/>
    <n v="50"/>
    <x v="1"/>
    <s v="Inferior"/>
    <s v="Não"/>
    <x v="1"/>
    <n v="8.4944087777890709E-4"/>
    <n v="1.0108346445568994E-2"/>
  </r>
  <r>
    <n v="1"/>
    <x v="1"/>
    <n v="116"/>
    <n v="4203"/>
    <x v="0"/>
    <x v="0"/>
    <n v="148"/>
    <x v="128"/>
    <n v="13"/>
    <x v="128"/>
    <n v="1.5861890924356179"/>
    <n v="2"/>
    <n v="366269.09999999899"/>
    <n v="9702528.6999999899"/>
    <x v="0"/>
    <s v="TORETE"/>
    <s v="40├ 50"/>
    <s v="Etaballia"/>
    <s v="FOD"/>
    <n v="41.38028520389279"/>
    <n v="51.38028520389279"/>
    <x v="0"/>
    <s v="Inferior"/>
    <s v="Não"/>
    <x v="0"/>
    <n v="3.0497390527412649E-4"/>
    <n v="2.7752625379945505E-3"/>
  </r>
  <r>
    <n v="1"/>
    <x v="1"/>
    <n v="116"/>
    <n v="4204"/>
    <x v="32"/>
    <x v="32"/>
    <n v="175"/>
    <x v="13"/>
    <n v="15"/>
    <x v="13"/>
    <n v="2.5589130693993796"/>
    <n v="1"/>
    <n v="366327.799999999"/>
    <n v="9702587.1999999899"/>
    <x v="1"/>
    <s v="TORA"/>
    <s v="50├ 60"/>
    <s v="Cordia"/>
    <s v="FOD"/>
    <n v="42.335214862444161"/>
    <n v="52.335214862444161"/>
    <x v="1"/>
    <s v="Inferior"/>
    <s v="Não"/>
    <x v="0"/>
    <n v="4.2639818521823071E-4"/>
    <n v="4.4771809447914212E-3"/>
  </r>
  <r>
    <n v="1"/>
    <x v="1"/>
    <n v="116"/>
    <n v="4205"/>
    <x v="1"/>
    <x v="1"/>
    <n v="182"/>
    <x v="97"/>
    <n v="15"/>
    <x v="97"/>
    <n v="2.7677203758623685"/>
    <n v="2"/>
    <n v="366326.59999999899"/>
    <n v="9702554.5999999903"/>
    <x v="1"/>
    <s v="TORA"/>
    <s v="50├ 60"/>
    <s v="Pouteria"/>
    <s v="FOD"/>
    <n v="39.788735772973837"/>
    <n v="50"/>
    <x v="1"/>
    <s v="Inferior"/>
    <s v="Não"/>
    <x v="0"/>
    <n v="4.6119227713203821E-4"/>
    <n v="4.8425189098864011E-3"/>
  </r>
  <r>
    <n v="1"/>
    <x v="1"/>
    <n v="116"/>
    <n v="4206"/>
    <x v="1"/>
    <x v="1"/>
    <n v="200"/>
    <x v="14"/>
    <n v="17"/>
    <x v="14"/>
    <n v="3.7878876455871082"/>
    <n v="1"/>
    <n v="366334.299999999"/>
    <n v="9702558.5999999903"/>
    <x v="1"/>
    <s v="TORA"/>
    <s v="60├ 70"/>
    <s v="Pouteria"/>
    <s v="FOD"/>
    <n v="39.788735772973837"/>
    <n v="50"/>
    <x v="1"/>
    <s v="Inferior"/>
    <s v="Não"/>
    <x v="0"/>
    <n v="5.5692824191768894E-4"/>
    <n v="6.6274460788204983E-3"/>
  </r>
  <r>
    <n v="1"/>
    <x v="1"/>
    <n v="116"/>
    <n v="4207"/>
    <x v="23"/>
    <x v="23"/>
    <n v="208"/>
    <x v="113"/>
    <n v="16"/>
    <x v="113"/>
    <n v="3.8559804964395448"/>
    <n v="1"/>
    <n v="366334"/>
    <n v="9702573.1999999899"/>
    <x v="4"/>
    <s v="TORA"/>
    <s v="60├ 70"/>
    <s v="Parkia"/>
    <s v="FOD"/>
    <n v="40.107045659157627"/>
    <n v="50.107045659157627"/>
    <x v="1"/>
    <s v="Inferior"/>
    <s v="Não"/>
    <x v="1"/>
    <n v="6.023735864581724E-4"/>
    <n v="6.7465841683315301E-3"/>
  </r>
  <r>
    <n v="1"/>
    <x v="1"/>
    <n v="116"/>
    <n v="4208"/>
    <x v="64"/>
    <x v="64"/>
    <n v="195"/>
    <x v="253"/>
    <n v="18"/>
    <x v="253"/>
    <n v="3.8126760279736711"/>
    <n v="1"/>
    <n v="366335"/>
    <n v="9702581.5"/>
    <x v="4"/>
    <s v="TORA"/>
    <s v="60├ 70"/>
    <s v="Cedrelinga"/>
    <s v="FOD"/>
    <n v="38.515496228238675"/>
    <n v="50"/>
    <x v="1"/>
    <s v="Inferior"/>
    <s v="Não"/>
    <x v="1"/>
    <n v="5.2942990997300308E-4"/>
    <n v="6.6708168656598385E-3"/>
  </r>
  <r>
    <n v="1"/>
    <x v="1"/>
    <n v="116"/>
    <n v="4209"/>
    <x v="72"/>
    <x v="72"/>
    <n v="153"/>
    <x v="73"/>
    <n v="11"/>
    <x v="73"/>
    <n v="1.434378354192698"/>
    <n v="2"/>
    <n v="366365.799999999"/>
    <n v="9702630"/>
    <x v="0"/>
    <s v="TORETE"/>
    <s v="40├ 50"/>
    <s v="Goupia"/>
    <s v="FOD"/>
    <n v="40.107045659157627"/>
    <n v="50.107045659157627"/>
    <x v="0"/>
    <s v="Inferior"/>
    <s v="Não"/>
    <x v="1"/>
    <n v="3.2592833037627952E-4"/>
    <n v="2.5096481438973517E-3"/>
  </r>
  <r>
    <n v="1"/>
    <x v="1"/>
    <n v="116"/>
    <n v="4210"/>
    <x v="47"/>
    <x v="47"/>
    <n v="349"/>
    <x v="193"/>
    <n v="20"/>
    <x v="193"/>
    <n v="13.569661856475159"/>
    <n v="1"/>
    <n v="366355.5"/>
    <n v="9702640.4000000004"/>
    <x v="1"/>
    <s v="TORA"/>
    <s v="110├ 120"/>
    <s v="Brosimum"/>
    <s v="FOD"/>
    <n v="41.38028520389279"/>
    <n v="51.38028520389279"/>
    <x v="1"/>
    <s v="Inferior"/>
    <s v="Não"/>
    <x v="0"/>
    <n v="1.6958604198454108E-3"/>
    <n v="2.3742045877835752E-2"/>
  </r>
  <r>
    <n v="1"/>
    <x v="1"/>
    <n v="116"/>
    <n v="4211"/>
    <x v="26"/>
    <x v="26"/>
    <n v="203"/>
    <x v="56"/>
    <n v="21"/>
    <x v="56"/>
    <n v="4.8205827966573276"/>
    <n v="1"/>
    <n v="366355.09999999899"/>
    <n v="9702646.0999999903"/>
    <x v="4"/>
    <s v="TORA"/>
    <s v="60├ 70"/>
    <s v="Couratari"/>
    <s v="FOD"/>
    <n v="38.833806114422465"/>
    <n v="50"/>
    <x v="1"/>
    <s v="Inferior"/>
    <s v="Não"/>
    <x v="1"/>
    <n v="5.7376139802965123E-4"/>
    <n v="8.4342925510358727E-3"/>
  </r>
  <r>
    <n v="1"/>
    <x v="1"/>
    <n v="116"/>
    <n v="4212"/>
    <x v="19"/>
    <x v="19"/>
    <n v="254"/>
    <x v="272"/>
    <n v="15"/>
    <x v="272"/>
    <n v="5.3907211619712774"/>
    <n v="1"/>
    <n v="366378.4"/>
    <n v="9702662.6999999899"/>
    <x v="4"/>
    <s v="TORA"/>
    <s v="80├ 90"/>
    <s v="Piptadenia"/>
    <s v="FOD"/>
    <n v="39.788735772973837"/>
    <n v="50"/>
    <x v="1"/>
    <s v="Inferior"/>
    <s v="Não"/>
    <x v="1"/>
    <n v="8.9826956138904055E-4"/>
    <n v="9.4318303945849259E-3"/>
  </r>
  <r>
    <n v="1"/>
    <x v="1"/>
    <n v="116"/>
    <n v="4213"/>
    <x v="26"/>
    <x v="26"/>
    <n v="200"/>
    <x v="14"/>
    <n v="22"/>
    <x v="14"/>
    <n v="4.9019722472303755"/>
    <n v="1"/>
    <n v="366373.7"/>
    <n v="9702692.5999999903"/>
    <x v="4"/>
    <s v="TORA"/>
    <s v="60├ 70"/>
    <s v="Couratari"/>
    <s v="FOD"/>
    <n v="38.833806114422465"/>
    <n v="50"/>
    <x v="1"/>
    <s v="Inferior"/>
    <s v="Não"/>
    <x v="1"/>
    <n v="5.5692824191768894E-4"/>
    <n v="8.5766949255324087E-3"/>
  </r>
  <r>
    <n v="1"/>
    <x v="1"/>
    <n v="116"/>
    <n v="4214"/>
    <x v="34"/>
    <x v="34"/>
    <n v="300"/>
    <x v="9"/>
    <n v="18"/>
    <x v="9"/>
    <n v="9.0240852733104635"/>
    <n v="1"/>
    <n v="366436.09999999899"/>
    <n v="9702773.5999999903"/>
    <x v="4"/>
    <s v="TORA"/>
    <s v="90├ 100"/>
    <s v="Lecythis"/>
    <s v="FOD"/>
    <n v="40.743665431525208"/>
    <n v="50.743665431525208"/>
    <x v="1"/>
    <s v="Inferior"/>
    <s v="Não"/>
    <x v="1"/>
    <n v="1.2530885443148001E-3"/>
    <n v="1.578891565836648E-2"/>
  </r>
  <r>
    <n v="1"/>
    <x v="1"/>
    <n v="116"/>
    <n v="4215"/>
    <x v="44"/>
    <x v="44"/>
    <n v="280"/>
    <x v="70"/>
    <n v="22"/>
    <x v="70"/>
    <n v="9.6078656045715363"/>
    <n v="1"/>
    <n v="366424.4"/>
    <n v="9702779.0999999903"/>
    <x v="4"/>
    <s v="TORA"/>
    <s v="80├ 90"/>
    <s v="Manilkara"/>
    <s v="FOD"/>
    <n v="41.38028520389279"/>
    <n v="51.38028520389279"/>
    <x v="1"/>
    <s v="Inferior"/>
    <s v="Não"/>
    <x v="1"/>
    <n v="1.0915793541586703E-3"/>
    <n v="1.6810322054043522E-2"/>
  </r>
  <r>
    <n v="1"/>
    <x v="1"/>
    <n v="116"/>
    <n v="4216"/>
    <x v="27"/>
    <x v="27"/>
    <n v="247"/>
    <x v="74"/>
    <n v="20"/>
    <x v="74"/>
    <n v="6.7969187461654084"/>
    <n v="1"/>
    <n v="366435.7"/>
    <n v="9702779.3000000007"/>
    <x v="1"/>
    <s v="TORA"/>
    <s v="70├ 80"/>
    <s v="Parahancornia"/>
    <s v="FOD"/>
    <n v="39.788735772973837"/>
    <n v="50"/>
    <x v="1"/>
    <s v="Inferior"/>
    <s v="Não"/>
    <x v="0"/>
    <n v="8.4944087777890709E-4"/>
    <n v="1.1892172288904698E-2"/>
  </r>
  <r>
    <n v="1"/>
    <x v="1"/>
    <n v="116"/>
    <n v="4217"/>
    <x v="19"/>
    <x v="19"/>
    <n v="278"/>
    <x v="215"/>
    <n v="16"/>
    <x v="215"/>
    <n v="6.8880731482718609"/>
    <n v="1"/>
    <n v="366438.5"/>
    <n v="9702778"/>
    <x v="4"/>
    <s v="TORA"/>
    <s v="80├ 90"/>
    <s v="Piptadenia"/>
    <s v="FOD"/>
    <n v="39.788735772973837"/>
    <n v="50"/>
    <x v="1"/>
    <s v="Inferior"/>
    <s v="Não"/>
    <x v="1"/>
    <n v="1.0760410562091669E-3"/>
    <n v="1.2051659829542668E-2"/>
  </r>
  <r>
    <n v="1"/>
    <x v="1"/>
    <n v="116"/>
    <n v="4218"/>
    <x v="53"/>
    <x v="53"/>
    <n v="242"/>
    <x v="154"/>
    <n v="17"/>
    <x v="154"/>
    <n v="5.5458463019040876"/>
    <n v="1"/>
    <n v="366592.4"/>
    <n v="9703066.8000000007"/>
    <x v="4"/>
    <s v="TORA"/>
    <s v="70├ 80"/>
    <s v="Enterolobium"/>
    <s v="FOD"/>
    <n v="42.971834634811742"/>
    <n v="52.971834634811742"/>
    <x v="1"/>
    <s v="Inferior"/>
    <s v="Não"/>
    <x v="1"/>
    <n v="8.1539863899168861E-4"/>
    <n v="9.7032438040010952E-3"/>
  </r>
  <r>
    <n v="1"/>
    <x v="1"/>
    <n v="116"/>
    <n v="4219"/>
    <x v="26"/>
    <x v="26"/>
    <n v="278"/>
    <x v="215"/>
    <n v="23"/>
    <x v="215"/>
    <n v="9.9016051506407994"/>
    <n v="1"/>
    <n v="366633"/>
    <n v="9703207.6999999899"/>
    <x v="4"/>
    <s v="TORA"/>
    <s v="80├ 90"/>
    <s v="Couratari"/>
    <s v="FOD"/>
    <n v="38.833806114422465"/>
    <n v="50"/>
    <x v="1"/>
    <s v="Inferior"/>
    <s v="Não"/>
    <x v="1"/>
    <n v="1.0760410562091669E-3"/>
    <n v="1.7324261004967582E-2"/>
  </r>
  <r>
    <n v="1"/>
    <x v="1"/>
    <n v="116"/>
    <n v="4220"/>
    <x v="69"/>
    <x v="69"/>
    <n v="142"/>
    <x v="19"/>
    <n v="15"/>
    <x v="19"/>
    <n v="1.6848301430651129"/>
    <n v="1"/>
    <n v="366636.9"/>
    <n v="9703236.8000000007"/>
    <x v="0"/>
    <s v="TORETE"/>
    <s v="40├ 50"/>
    <s v="Rauvolfia"/>
    <s v="FOD"/>
    <n v="40.743665431525208"/>
    <n v="50.743665431525208"/>
    <x v="0"/>
    <s v="Inferior"/>
    <s v="Não"/>
    <x v="0"/>
    <n v="2.8074752675070699E-4"/>
    <n v="2.9478490308824231E-3"/>
  </r>
  <r>
    <n v="1"/>
    <x v="1"/>
    <n v="117"/>
    <n v="4221"/>
    <x v="53"/>
    <x v="53"/>
    <n v="290"/>
    <x v="90"/>
    <n v="20"/>
    <x v="90"/>
    <n v="9.3694514998198777"/>
    <n v="1"/>
    <n v="366699.299999999"/>
    <n v="9703207.3000000007"/>
    <x v="4"/>
    <s v="TORA"/>
    <s v="90├ 100"/>
    <s v="Enterolobium"/>
    <s v="FOD"/>
    <n v="42.971834634811742"/>
    <n v="52.971834634811742"/>
    <x v="1"/>
    <s v="Inferior"/>
    <s v="Não"/>
    <x v="1"/>
    <n v="1.1709416286319412E-3"/>
    <n v="1.6393182800847176E-2"/>
  </r>
  <r>
    <n v="1"/>
    <x v="1"/>
    <n v="117"/>
    <n v="4222"/>
    <x v="30"/>
    <x v="30"/>
    <n v="293"/>
    <x v="266"/>
    <n v="20"/>
    <x v="266"/>
    <n v="9.5643048966472861"/>
    <n v="1"/>
    <n v="366688"/>
    <n v="9703207.1999999899"/>
    <x v="1"/>
    <s v="TORA"/>
    <s v="90├ 100"/>
    <s v="Apuleia"/>
    <s v="FOD"/>
    <n v="39.788735772973837"/>
    <n v="50"/>
    <x v="1"/>
    <s v="Inferior"/>
    <s v="Não"/>
    <x v="1"/>
    <n v="1.1952933160097922E-3"/>
    <n v="1.6734106424137089E-2"/>
  </r>
  <r>
    <n v="1"/>
    <x v="1"/>
    <n v="117"/>
    <n v="4223"/>
    <x v="55"/>
    <x v="55"/>
    <n v="201"/>
    <x v="203"/>
    <n v="22"/>
    <x v="203"/>
    <n v="4.9511145190088621"/>
    <n v="1"/>
    <n v="366721.4"/>
    <n v="9703191.4000000004"/>
    <x v="1"/>
    <s v="TORA"/>
    <s v="60├ 70"/>
    <s v="Platymiscium"/>
    <s v="FOD"/>
    <n v="43.608454407179323"/>
    <n v="53.608454407179323"/>
    <x v="1"/>
    <s v="Inferior"/>
    <s v="Não"/>
    <x v="0"/>
    <n v="5.6251144754291399E-4"/>
    <n v="8.6626762921608747E-3"/>
  </r>
  <r>
    <n v="1"/>
    <x v="1"/>
    <n v="117"/>
    <n v="4224"/>
    <x v="47"/>
    <x v="47"/>
    <n v="300"/>
    <x v="9"/>
    <n v="20"/>
    <x v="9"/>
    <n v="10.026761414789403"/>
    <n v="2"/>
    <n v="366706.799999999"/>
    <n v="9703180.5999999903"/>
    <x v="1"/>
    <s v="TORA"/>
    <s v="90├ 100"/>
    <s v="Brosimum"/>
    <s v="FOD"/>
    <n v="41.38028520389279"/>
    <n v="51.38028520389279"/>
    <x v="1"/>
    <s v="Inferior"/>
    <s v="Não"/>
    <x v="0"/>
    <n v="1.2530885443148001E-3"/>
    <n v="1.75432396204072E-2"/>
  </r>
  <r>
    <n v="1"/>
    <x v="1"/>
    <n v="117"/>
    <n v="4225"/>
    <x v="30"/>
    <x v="30"/>
    <n v="293"/>
    <x v="266"/>
    <n v="21"/>
    <x v="266"/>
    <n v="10.042520141479651"/>
    <n v="1"/>
    <n v="366698.9"/>
    <n v="9703161.0999999903"/>
    <x v="1"/>
    <s v="TORA"/>
    <s v="90├ 100"/>
    <s v="Apuleia"/>
    <s v="FOD"/>
    <n v="39.788735772973837"/>
    <n v="50"/>
    <x v="1"/>
    <s v="Inferior"/>
    <s v="Não"/>
    <x v="1"/>
    <n v="1.1952933160097922E-3"/>
    <n v="1.7570811745343945E-2"/>
  </r>
  <r>
    <n v="1"/>
    <x v="1"/>
    <n v="117"/>
    <n v="4226"/>
    <x v="1"/>
    <x v="1"/>
    <n v="161"/>
    <x v="157"/>
    <n v="18"/>
    <x v="157"/>
    <n v="2.5990368263275618"/>
    <n v="1"/>
    <n v="366702"/>
    <n v="9703156.3000000007"/>
    <x v="1"/>
    <s v="TORA"/>
    <s v="50├ 60"/>
    <s v="Pouteria"/>
    <s v="FOD"/>
    <n v="39.788735772973837"/>
    <n v="50"/>
    <x v="1"/>
    <s v="Inferior"/>
    <s v="Não"/>
    <x v="0"/>
    <n v="3.6090342396871044E-4"/>
    <n v="4.5473831420057512E-3"/>
  </r>
  <r>
    <n v="1"/>
    <x v="1"/>
    <n v="117"/>
    <n v="4227"/>
    <x v="26"/>
    <x v="26"/>
    <n v="200"/>
    <x v="14"/>
    <n v="24"/>
    <x v="14"/>
    <n v="5.3476060878876828"/>
    <n v="1"/>
    <n v="366634.2"/>
    <n v="9703039.1999999899"/>
    <x v="4"/>
    <s v="TORA"/>
    <s v="60├ 70"/>
    <s v="Couratari"/>
    <s v="FOD"/>
    <n v="38.833806114422465"/>
    <n v="50"/>
    <x v="1"/>
    <s v="Inferior"/>
    <s v="Não"/>
    <x v="1"/>
    <n v="5.5692824191768894E-4"/>
    <n v="9.3563944642171739E-3"/>
  </r>
  <r>
    <n v="1"/>
    <x v="1"/>
    <n v="117"/>
    <n v="4228"/>
    <x v="19"/>
    <x v="19"/>
    <n v="192"/>
    <x v="55"/>
    <n v="13"/>
    <x v="55"/>
    <n v="2.6695249590735313"/>
    <n v="1"/>
    <n v="366611.5"/>
    <n v="9702980.3000000007"/>
    <x v="4"/>
    <s v="TORA"/>
    <s v="60├ 70"/>
    <s v="Piptadenia"/>
    <s v="FOD"/>
    <n v="39.788735772973837"/>
    <n v="50"/>
    <x v="1"/>
    <s v="Inferior"/>
    <s v="Não"/>
    <x v="1"/>
    <n v="5.1326506775134213E-4"/>
    <n v="4.6707121165372135E-3"/>
  </r>
  <r>
    <n v="1"/>
    <x v="1"/>
    <n v="117"/>
    <n v="4229"/>
    <x v="93"/>
    <x v="93"/>
    <n v="160"/>
    <x v="1"/>
    <n v="16"/>
    <x v="1"/>
    <n v="2.2816452641654119"/>
    <n v="1"/>
    <n v="366543.799999999"/>
    <n v="9702893.0999999903"/>
    <x v="0"/>
    <s v="TORA"/>
    <s v="50├ 60"/>
    <s v="Curatella"/>
    <s v="FOD"/>
    <n v="50.929581789406512"/>
    <n v="60.929581789406512"/>
    <x v="0"/>
    <s v="Inferior"/>
    <s v="Não"/>
    <x v="0"/>
    <n v="3.5643407482732108E-4"/>
    <n v="3.9920616380659957E-3"/>
  </r>
  <r>
    <n v="1"/>
    <x v="1"/>
    <n v="117"/>
    <n v="4230"/>
    <x v="19"/>
    <x v="19"/>
    <n v="293"/>
    <x v="266"/>
    <n v="16"/>
    <x v="266"/>
    <n v="7.6514439173178292"/>
    <n v="1"/>
    <n v="366513.799999999"/>
    <n v="9702829.6999999899"/>
    <x v="4"/>
    <s v="TORA"/>
    <s v="90├ 100"/>
    <s v="Piptadenia"/>
    <s v="FOD"/>
    <n v="39.788735772973837"/>
    <n v="50"/>
    <x v="1"/>
    <s v="Inferior"/>
    <s v="Não"/>
    <x v="1"/>
    <n v="1.1952933160097922E-3"/>
    <n v="1.3387285139309672E-2"/>
  </r>
  <r>
    <n v="1"/>
    <x v="1"/>
    <n v="117"/>
    <n v="4231"/>
    <x v="1"/>
    <x v="1"/>
    <n v="198"/>
    <x v="177"/>
    <n v="20"/>
    <x v="177"/>
    <n v="4.3676572722822646"/>
    <n v="1"/>
    <n v="366495.299999999"/>
    <n v="9702835.0999999903"/>
    <x v="1"/>
    <s v="TORA"/>
    <s v="60├ 70"/>
    <s v="Pouteria"/>
    <s v="FOD"/>
    <n v="39.788735772973837"/>
    <n v="50"/>
    <x v="1"/>
    <s v="Inferior"/>
    <s v="Não"/>
    <x v="0"/>
    <n v="5.4584536990352696E-4"/>
    <n v="7.641835178649377E-3"/>
  </r>
  <r>
    <n v="1"/>
    <x v="1"/>
    <n v="117"/>
    <n v="4232"/>
    <x v="44"/>
    <x v="44"/>
    <n v="280"/>
    <x v="70"/>
    <n v="20"/>
    <x v="70"/>
    <n v="8.7344232768832146"/>
    <n v="1"/>
    <n v="366491.09999999899"/>
    <n v="9702831.5999999903"/>
    <x v="4"/>
    <s v="TORA"/>
    <s v="80├ 90"/>
    <s v="Manilkara"/>
    <s v="FOD"/>
    <n v="41.38028520389279"/>
    <n v="51.38028520389279"/>
    <x v="1"/>
    <s v="Inferior"/>
    <s v="Não"/>
    <x v="1"/>
    <n v="1.0915793541586703E-3"/>
    <n v="1.5282110958221384E-2"/>
  </r>
  <r>
    <n v="1"/>
    <x v="1"/>
    <n v="117"/>
    <n v="4233"/>
    <x v="26"/>
    <x v="26"/>
    <n v="170"/>
    <x v="12"/>
    <n v="21"/>
    <x v="12"/>
    <n v="3.3806897236864955"/>
    <n v="1"/>
    <n v="366499.299999999"/>
    <n v="9702825.5"/>
    <x v="4"/>
    <s v="TORA"/>
    <s v="50├ 60"/>
    <s v="Couratari"/>
    <s v="FOD"/>
    <n v="38.833806114422465"/>
    <n v="50"/>
    <x v="1"/>
    <s v="Inferior"/>
    <s v="Não"/>
    <x v="1"/>
    <n v="4.0238065478553035E-4"/>
    <n v="5.9149956253472967E-3"/>
  </r>
  <r>
    <n v="1"/>
    <x v="1"/>
    <n v="117"/>
    <n v="4234"/>
    <x v="58"/>
    <x v="58"/>
    <n v="152"/>
    <x v="35"/>
    <n v="15"/>
    <x v="35"/>
    <n v="1.9304857977274534"/>
    <n v="2"/>
    <n v="366451.799999999"/>
    <n v="9702749.5999999903"/>
    <x v="0"/>
    <s v="TORETE"/>
    <s v="40├ 50"/>
    <s v="Eschweilera"/>
    <s v="FOD"/>
    <n v="41.38028520389279"/>
    <n v="51.38028520389279"/>
    <x v="0"/>
    <s v="Inferior"/>
    <s v="Não"/>
    <x v="0"/>
    <n v="3.2168175253165715E-4"/>
    <n v="3.3776584015824001E-3"/>
  </r>
  <r>
    <n v="1"/>
    <x v="1"/>
    <n v="117"/>
    <n v="4235"/>
    <x v="35"/>
    <x v="35"/>
    <n v="153"/>
    <x v="73"/>
    <n v="15"/>
    <x v="73"/>
    <n v="1.9559704829900428"/>
    <n v="2"/>
    <n v="366458.09999999899"/>
    <n v="9702737.8000000007"/>
    <x v="0"/>
    <s v="TORETE"/>
    <s v="40├ 50"/>
    <s v="Erisma"/>
    <s v="FOD"/>
    <n v="41.38028520389279"/>
    <n v="51.38028520389279"/>
    <x v="0"/>
    <s v="Inferior"/>
    <s v="Não"/>
    <x v="1"/>
    <n v="3.2592833037627952E-4"/>
    <n v="3.4222474689509343E-3"/>
  </r>
  <r>
    <n v="1"/>
    <x v="1"/>
    <n v="117"/>
    <n v="4236"/>
    <x v="35"/>
    <x v="35"/>
    <n v="130"/>
    <x v="0"/>
    <n v="14"/>
    <x v="0"/>
    <n v="1.3179620837439854"/>
    <n v="1"/>
    <n v="366411.5"/>
    <n v="9702600"/>
    <x v="0"/>
    <s v="TORETE"/>
    <s v="40├ 50"/>
    <s v="Erisma"/>
    <s v="FOD"/>
    <n v="41.38028520389279"/>
    <n v="51.38028520389279"/>
    <x v="0"/>
    <s v="Inferior"/>
    <s v="Não"/>
    <x v="1"/>
    <n v="2.3530218221022364E-4"/>
    <n v="2.3059613856601913E-3"/>
  </r>
  <r>
    <n v="1"/>
    <x v="1"/>
    <n v="117"/>
    <n v="4237"/>
    <x v="10"/>
    <x v="10"/>
    <n v="130"/>
    <x v="0"/>
    <n v="20"/>
    <x v="0"/>
    <n v="1.8828029767771219"/>
    <n v="1"/>
    <n v="366382"/>
    <n v="9702611.3000000007"/>
    <x v="0"/>
    <s v="TORETE"/>
    <s v="40├ 50"/>
    <s v="Astronium"/>
    <s v="FOD"/>
    <n v="40.107045659157627"/>
    <n v="50.107045659157627"/>
    <x v="0"/>
    <s v="Inferior"/>
    <s v="Não"/>
    <x v="1"/>
    <n v="2.3530218221022364E-4"/>
    <n v="3.2942305509431305E-3"/>
  </r>
  <r>
    <n v="1"/>
    <x v="1"/>
    <n v="117"/>
    <n v="4238"/>
    <x v="1"/>
    <x v="1"/>
    <n v="214"/>
    <x v="95"/>
    <n v="20"/>
    <x v="95"/>
    <n v="5.1020618416855061"/>
    <n v="1"/>
    <n v="366366.59999999899"/>
    <n v="9702609.6999999899"/>
    <x v="1"/>
    <s v="TORA"/>
    <s v="60├ 70"/>
    <s v="Pouteria"/>
    <s v="FOD"/>
    <n v="39.788735772973837"/>
    <n v="50"/>
    <x v="1"/>
    <s v="Inferior"/>
    <s v="Não"/>
    <x v="0"/>
    <n v="6.3762714417156204E-4"/>
    <n v="8.926780018401869E-3"/>
  </r>
  <r>
    <n v="1"/>
    <x v="1"/>
    <n v="117"/>
    <n v="4239"/>
    <x v="41"/>
    <x v="41"/>
    <n v="178"/>
    <x v="170"/>
    <n v="18"/>
    <x v="170"/>
    <n v="3.1768790866618755"/>
    <n v="2"/>
    <n v="366369.299999999"/>
    <n v="9702608.4000000004"/>
    <x v="1"/>
    <s v="TORA"/>
    <s v="50├ 60"/>
    <s v="Qualea"/>
    <s v="FOD"/>
    <n v="40.107045659157627"/>
    <n v="50.107045659157627"/>
    <x v="1"/>
    <s v="Inferior"/>
    <s v="Não"/>
    <x v="0"/>
    <n v="4.4114286042300146E-4"/>
    <n v="5.5584000413298187E-3"/>
  </r>
  <r>
    <n v="1"/>
    <x v="1"/>
    <n v="117"/>
    <n v="4240"/>
    <x v="26"/>
    <x v="26"/>
    <n v="190"/>
    <x v="41"/>
    <n v="22"/>
    <x v="41"/>
    <n v="4.4240299531254141"/>
    <n v="1"/>
    <n v="366384.59999999899"/>
    <n v="9702599"/>
    <x v="4"/>
    <s v="TORA"/>
    <s v="60├ 70"/>
    <s v="Couratari"/>
    <s v="FOD"/>
    <n v="38.833806114422465"/>
    <n v="50"/>
    <x v="1"/>
    <s v="Inferior"/>
    <s v="Não"/>
    <x v="1"/>
    <n v="5.0262773833071434E-4"/>
    <n v="7.7404671702930002E-3"/>
  </r>
  <r>
    <n v="1"/>
    <x v="1"/>
    <n v="117"/>
    <n v="4241"/>
    <x v="28"/>
    <x v="28"/>
    <n v="170"/>
    <x v="12"/>
    <n v="16"/>
    <x v="12"/>
    <n v="2.5757635989992345"/>
    <n v="1"/>
    <n v="366350.2"/>
    <n v="9702556.6999999899"/>
    <x v="1"/>
    <s v="TORA"/>
    <s v="50├ 60"/>
    <s v="Protium"/>
    <s v="FOD"/>
    <n v="39.788735772973837"/>
    <n v="50"/>
    <x v="1"/>
    <s v="Inferior"/>
    <s v="Não"/>
    <x v="0"/>
    <n v="4.0238065478553035E-4"/>
    <n v="4.5066633335979402E-3"/>
  </r>
  <r>
    <n v="1"/>
    <x v="1"/>
    <n v="117"/>
    <n v="4242"/>
    <x v="23"/>
    <x v="23"/>
    <n v="201"/>
    <x v="203"/>
    <n v="17"/>
    <x v="203"/>
    <n v="3.8258612192341199"/>
    <n v="1"/>
    <n v="366347"/>
    <n v="9702554.9000000004"/>
    <x v="4"/>
    <s v="TORA"/>
    <s v="60├ 70"/>
    <s v="Parkia"/>
    <s v="FOD"/>
    <n v="40.107045659157627"/>
    <n v="50.107045659157627"/>
    <x v="1"/>
    <s v="Inferior"/>
    <s v="Não"/>
    <x v="1"/>
    <n v="5.6251144754291399E-4"/>
    <n v="6.6938862257606754E-3"/>
  </r>
  <r>
    <n v="1"/>
    <x v="1"/>
    <n v="117"/>
    <n v="4243"/>
    <x v="26"/>
    <x v="26"/>
    <n v="142"/>
    <x v="19"/>
    <n v="21"/>
    <x v="19"/>
    <n v="2.3587622002911584"/>
    <n v="1"/>
    <n v="366323.7"/>
    <n v="9702488.5"/>
    <x v="0"/>
    <s v="TORETE"/>
    <s v="40├ 50"/>
    <s v="Couratari"/>
    <s v="FOD"/>
    <n v="38.833806114422465"/>
    <n v="50"/>
    <x v="0"/>
    <s v="Inferior"/>
    <s v="Não"/>
    <x v="1"/>
    <n v="2.8074752675070699E-4"/>
    <n v="4.1269886432353927E-3"/>
  </r>
  <r>
    <n v="1"/>
    <x v="1"/>
    <n v="117"/>
    <n v="4244"/>
    <x v="26"/>
    <x v="26"/>
    <n v="182"/>
    <x v="97"/>
    <n v="22"/>
    <x v="97"/>
    <n v="4.0593232179314738"/>
    <n v="1"/>
    <n v="366323.7"/>
    <n v="9702488.5"/>
    <x v="4"/>
    <s v="TORA"/>
    <s v="50├ 60"/>
    <s v="Couratari"/>
    <s v="FOD"/>
    <n v="38.833806114422465"/>
    <n v="50"/>
    <x v="1"/>
    <s v="Inferior"/>
    <s v="Não"/>
    <x v="1"/>
    <n v="4.6119227713203821E-4"/>
    <n v="7.102361067833388E-3"/>
  </r>
  <r>
    <n v="1"/>
    <x v="1"/>
    <n v="117"/>
    <n v="4245"/>
    <x v="46"/>
    <x v="46"/>
    <n v="187"/>
    <x v="63"/>
    <n v="20"/>
    <x v="63"/>
    <n v="3.8958424434863406"/>
    <n v="1"/>
    <n v="366310.799999999"/>
    <n v="9702463.6999999899"/>
    <x v="1"/>
    <s v="TORA"/>
    <s v="50├ 60"/>
    <s v="Aspidosperma"/>
    <s v="FOD"/>
    <n v="41.38028520389279"/>
    <n v="51.38028520389279"/>
    <x v="1"/>
    <s v="Inferior"/>
    <s v="Não"/>
    <x v="0"/>
    <n v="4.8688059229049158E-4"/>
    <n v="6.8163282920668819E-3"/>
  </r>
  <r>
    <n v="1"/>
    <x v="1"/>
    <n v="117"/>
    <n v="4246"/>
    <x v="5"/>
    <x v="5"/>
    <n v="196"/>
    <x v="84"/>
    <n v="15"/>
    <x v="84"/>
    <n v="3.2099005542545815"/>
    <n v="1"/>
    <n v="366314"/>
    <n v="9702472.0999999903"/>
    <x v="4"/>
    <s v="TORA"/>
    <s v="60├ 70"/>
    <s v="Tachigali"/>
    <s v="FOD"/>
    <n v="39.152116000606256"/>
    <n v="50"/>
    <x v="1"/>
    <s v="Inferior"/>
    <s v="Não"/>
    <x v="1"/>
    <n v="5.3487388353774844E-4"/>
    <n v="5.6161757771463587E-3"/>
  </r>
  <r>
    <n v="1"/>
    <x v="1"/>
    <n v="117"/>
    <n v="4247"/>
    <x v="29"/>
    <x v="29"/>
    <n v="314"/>
    <x v="106"/>
    <n v="20"/>
    <x v="106"/>
    <n v="10.984428538361962"/>
    <n v="1"/>
    <n v="366298.7"/>
    <n v="9702434"/>
    <x v="1"/>
    <s v="TORA"/>
    <s v="90├ 100"/>
    <s v="Alexa"/>
    <s v="FOD"/>
    <n v="39.788735772973837"/>
    <n v="50"/>
    <x v="1"/>
    <s v="Inferior"/>
    <s v="Não"/>
    <x v="0"/>
    <n v="1.3727724235029122E-3"/>
    <n v="1.9218813929040769E-2"/>
  </r>
  <r>
    <n v="1"/>
    <x v="1"/>
    <n v="117"/>
    <n v="4248"/>
    <x v="29"/>
    <x v="29"/>
    <n v="290"/>
    <x v="90"/>
    <n v="19"/>
    <x v="90"/>
    <n v="8.900978924828884"/>
    <n v="1"/>
    <n v="366310.799999999"/>
    <n v="9702422.8000000007"/>
    <x v="1"/>
    <s v="TORA"/>
    <s v="90├ 100"/>
    <s v="Alexa"/>
    <s v="FOD"/>
    <n v="39.788735772973837"/>
    <n v="50"/>
    <x v="1"/>
    <s v="Inferior"/>
    <s v="Não"/>
    <x v="0"/>
    <n v="1.1709416286319412E-3"/>
    <n v="1.5573523660804816E-2"/>
  </r>
  <r>
    <n v="1"/>
    <x v="1"/>
    <n v="117"/>
    <n v="4249"/>
    <x v="35"/>
    <x v="35"/>
    <n v="339"/>
    <x v="306"/>
    <n v="16"/>
    <x v="306"/>
    <n v="10.242537320435673"/>
    <n v="1"/>
    <n v="366267"/>
    <n v="9702399.1999999899"/>
    <x v="4"/>
    <s v="TORA"/>
    <s v="100├ 110"/>
    <s v="Erisma"/>
    <s v="FOD"/>
    <n v="41.38028520389279"/>
    <n v="51.38028520389279"/>
    <x v="1"/>
    <s v="Inferior"/>
    <s v="Não"/>
    <x v="1"/>
    <n v="1.6000687622355683E-3"/>
    <n v="1.7920770137038366E-2"/>
  </r>
  <r>
    <n v="1"/>
    <x v="1"/>
    <n v="117"/>
    <n v="4250"/>
    <x v="50"/>
    <x v="50"/>
    <n v="231"/>
    <x v="44"/>
    <n v="20"/>
    <x v="44"/>
    <n v="5.9448668428286382"/>
    <n v="1"/>
    <n v="366263.9"/>
    <n v="9702399.5999999903"/>
    <x v="1"/>
    <s v="TORA"/>
    <s v="70├ 80"/>
    <s v="Simarouba"/>
    <s v="FOD"/>
    <n v="42.335214862444161"/>
    <n v="52.335214862444161"/>
    <x v="1"/>
    <s v="Inferior"/>
    <s v="Não"/>
    <x v="0"/>
    <n v="7.4295619792424516E-4"/>
    <n v="1.0401386770939431E-2"/>
  </r>
  <r>
    <n v="1"/>
    <x v="1"/>
    <n v="117"/>
    <n v="4251"/>
    <x v="10"/>
    <x v="10"/>
    <n v="225"/>
    <x v="16"/>
    <n v="23"/>
    <x v="16"/>
    <n v="6.4860612901918966"/>
    <n v="1"/>
    <n v="366258.9"/>
    <n v="9702400.9000000004"/>
    <x v="4"/>
    <s v="TORA"/>
    <s v="70├ 80"/>
    <s v="Astronium"/>
    <s v="FOD"/>
    <n v="40.107045659157627"/>
    <n v="50.107045659157627"/>
    <x v="1"/>
    <s v="Inferior"/>
    <s v="Não"/>
    <x v="1"/>
    <n v="7.0486230617707523E-4"/>
    <n v="1.1348283129450909E-2"/>
  </r>
  <r>
    <n v="1"/>
    <x v="1"/>
    <n v="117"/>
    <n v="4252"/>
    <x v="63"/>
    <x v="63"/>
    <n v="194"/>
    <x v="61"/>
    <n v="15"/>
    <x v="61"/>
    <n v="3.1447266050584504"/>
    <n v="1"/>
    <n v="366289.5"/>
    <n v="9702373.1999999899"/>
    <x v="4"/>
    <s v="TORA"/>
    <s v="60├ 70"/>
    <s v="Ocotea"/>
    <s v="FOD"/>
    <n v="39.470425886790046"/>
    <n v="50"/>
    <x v="1"/>
    <s v="Inferior"/>
    <s v="Não"/>
    <x v="1"/>
    <n v="5.240137828203535E-4"/>
    <n v="5.502144719613712E-3"/>
  </r>
  <r>
    <n v="1"/>
    <x v="1"/>
    <n v="117"/>
    <n v="4253"/>
    <x v="29"/>
    <x v="29"/>
    <n v="250"/>
    <x v="46"/>
    <n v="19"/>
    <x v="46"/>
    <n v="6.6148773222569002"/>
    <n v="1"/>
    <n v="366289.9"/>
    <n v="9702363"/>
    <x v="1"/>
    <s v="TORA"/>
    <s v="70├ 80"/>
    <s v="Alexa"/>
    <s v="FOD"/>
    <n v="39.788735772973837"/>
    <n v="50"/>
    <x v="1"/>
    <s v="Inferior"/>
    <s v="Não"/>
    <x v="0"/>
    <n v="8.7020037799638919E-4"/>
    <n v="1.1573665027351975E-2"/>
  </r>
  <r>
    <n v="1"/>
    <x v="1"/>
    <n v="117"/>
    <n v="4254"/>
    <x v="27"/>
    <x v="27"/>
    <n v="249"/>
    <x v="82"/>
    <n v="21"/>
    <x v="82"/>
    <n v="7.2528077355808431"/>
    <n v="1"/>
    <n v="366262.5"/>
    <n v="9702347.1999999899"/>
    <x v="1"/>
    <s v="TORA"/>
    <s v="70├ 80"/>
    <s v="Parahancornia"/>
    <s v="FOD"/>
    <n v="39.788735772973837"/>
    <n v="50"/>
    <x v="1"/>
    <s v="Inferior"/>
    <s v="Não"/>
    <x v="0"/>
    <n v="8.63252698178466E-4"/>
    <n v="1.2689814663223449E-2"/>
  </r>
  <r>
    <n v="1"/>
    <x v="1"/>
    <n v="117"/>
    <n v="4255"/>
    <x v="44"/>
    <x v="44"/>
    <n v="300"/>
    <x v="9"/>
    <n v="22"/>
    <x v="9"/>
    <n v="11.029437556268345"/>
    <n v="1"/>
    <n v="366240.799999999"/>
    <n v="9702355.3000000007"/>
    <x v="4"/>
    <s v="TORA"/>
    <s v="90├ 100"/>
    <s v="Manilkara"/>
    <s v="FOD"/>
    <n v="41.38028520389279"/>
    <n v="51.38028520389279"/>
    <x v="1"/>
    <s v="Inferior"/>
    <s v="Não"/>
    <x v="1"/>
    <n v="1.2530885443148001E-3"/>
    <n v="1.929756358244792E-2"/>
  </r>
  <r>
    <n v="1"/>
    <x v="1"/>
    <n v="117"/>
    <n v="4256"/>
    <x v="14"/>
    <x v="14"/>
    <n v="199"/>
    <x v="229"/>
    <n v="17"/>
    <x v="229"/>
    <n v="3.7501034663223769"/>
    <n v="1"/>
    <n v="366240.09999999899"/>
    <n v="9702284.9000000004"/>
    <x v="4"/>
    <s v="TORA"/>
    <s v="60├ 70"/>
    <s v="Hymenolobium"/>
    <s v="FOD"/>
    <n v="41.38028520389279"/>
    <n v="51.38028520389279"/>
    <x v="1"/>
    <s v="Inferior"/>
    <s v="Não"/>
    <x v="1"/>
    <n v="5.5137288270456E-4"/>
    <n v="6.5613373041842633E-3"/>
  </r>
  <r>
    <n v="1"/>
    <x v="1"/>
    <n v="117"/>
    <n v="4257"/>
    <x v="10"/>
    <x v="10"/>
    <n v="190"/>
    <x v="41"/>
    <n v="23"/>
    <x v="41"/>
    <n v="4.6251222237220233"/>
    <n v="1"/>
    <n v="366243.9"/>
    <n v="9702274.6999999899"/>
    <x v="4"/>
    <s v="TORA"/>
    <s v="60├ 70"/>
    <s v="Astronium"/>
    <s v="FOD"/>
    <n v="40.107045659157627"/>
    <n v="50.107045659157627"/>
    <x v="1"/>
    <s v="Inferior"/>
    <s v="Não"/>
    <x v="1"/>
    <n v="5.0262773833071434E-4"/>
    <n v="8.0923065871244988E-3"/>
  </r>
  <r>
    <n v="1"/>
    <x v="1"/>
    <n v="117"/>
    <n v="4258"/>
    <x v="19"/>
    <x v="19"/>
    <n v="195"/>
    <x v="253"/>
    <n v="13"/>
    <x v="253"/>
    <n v="2.7535993535365404"/>
    <n v="1"/>
    <n v="366239.799999999"/>
    <n v="9702266.6999999899"/>
    <x v="4"/>
    <s v="TORA"/>
    <s v="60├ 70"/>
    <s v="Piptadenia"/>
    <s v="FOD"/>
    <n v="39.788735772973837"/>
    <n v="50"/>
    <x v="1"/>
    <s v="Inferior"/>
    <s v="Não"/>
    <x v="1"/>
    <n v="5.2942990997300308E-4"/>
    <n v="4.8178121807543276E-3"/>
  </r>
  <r>
    <n v="1"/>
    <x v="1"/>
    <n v="117"/>
    <n v="4259"/>
    <x v="1"/>
    <x v="1"/>
    <n v="178"/>
    <x v="170"/>
    <n v="20"/>
    <x v="170"/>
    <n v="3.5298656518465279"/>
    <n v="1"/>
    <n v="366235.09999999899"/>
    <n v="9702308.5999999903"/>
    <x v="1"/>
    <s v="TORA"/>
    <s v="50├ 60"/>
    <s v="Pouteria"/>
    <s v="FOD"/>
    <n v="39.788735772973837"/>
    <n v="50"/>
    <x v="1"/>
    <s v="Inferior"/>
    <s v="Não"/>
    <x v="0"/>
    <n v="4.4114286042300146E-4"/>
    <n v="6.1760000459220197E-3"/>
  </r>
  <r>
    <n v="1"/>
    <x v="1"/>
    <n v="117"/>
    <n v="4260"/>
    <x v="53"/>
    <x v="53"/>
    <n v="400"/>
    <x v="48"/>
    <n v="20"/>
    <x v="48"/>
    <n v="17.825353626292273"/>
    <n v="1"/>
    <n v="366220.9"/>
    <n v="9702303.0999999903"/>
    <x v="4"/>
    <s v="TORA"/>
    <s v="120├ 130"/>
    <s v="Enterolobium"/>
    <s v="FOD"/>
    <n v="42.971834634811742"/>
    <n v="52.971834634811742"/>
    <x v="1"/>
    <s v="Inferior"/>
    <s v="Não"/>
    <x v="1"/>
    <n v="2.2277129676707558E-3"/>
    <n v="3.1187981547390577E-2"/>
  </r>
  <r>
    <n v="1"/>
    <x v="1"/>
    <n v="117"/>
    <n v="4261"/>
    <x v="72"/>
    <x v="72"/>
    <n v="190"/>
    <x v="41"/>
    <n v="14"/>
    <x v="41"/>
    <n v="2.8152917883525364"/>
    <n v="1"/>
    <n v="366203.9"/>
    <n v="9702279.0999999903"/>
    <x v="4"/>
    <s v="TORA"/>
    <s v="60├ 70"/>
    <s v="Goupia"/>
    <s v="FOD"/>
    <n v="40.107045659157627"/>
    <n v="50.107045659157627"/>
    <x v="1"/>
    <s v="Inferior"/>
    <s v="Não"/>
    <x v="1"/>
    <n v="5.0262773833071434E-4"/>
    <n v="4.9257518356409999E-3"/>
  </r>
  <r>
    <n v="1"/>
    <x v="1"/>
    <n v="117"/>
    <n v="4262"/>
    <x v="1"/>
    <x v="1"/>
    <n v="200"/>
    <x v="14"/>
    <n v="22"/>
    <x v="14"/>
    <n v="4.9019722472303755"/>
    <n v="1"/>
    <n v="366227.299999999"/>
    <n v="9702256.9000000004"/>
    <x v="1"/>
    <s v="TORA"/>
    <s v="60├ 70"/>
    <s v="Pouteria"/>
    <s v="FOD"/>
    <n v="39.788735772973837"/>
    <n v="50"/>
    <x v="1"/>
    <s v="Inferior"/>
    <s v="Não"/>
    <x v="0"/>
    <n v="5.5692824191768894E-4"/>
    <n v="8.5766949255324087E-3"/>
  </r>
  <r>
    <n v="1"/>
    <x v="1"/>
    <n v="117"/>
    <n v="4263"/>
    <x v="35"/>
    <x v="35"/>
    <n v="400"/>
    <x v="48"/>
    <n v="17"/>
    <x v="48"/>
    <n v="15.151550582348433"/>
    <n v="1"/>
    <n v="366219.2"/>
    <n v="9702260.8000000007"/>
    <x v="4"/>
    <s v="TORA"/>
    <s v="120├ 130"/>
    <s v="Erisma"/>
    <s v="FOD"/>
    <n v="41.38028520389279"/>
    <n v="51.38028520389279"/>
    <x v="1"/>
    <s v="Inferior"/>
    <s v="Não"/>
    <x v="1"/>
    <n v="2.2277129676707558E-3"/>
    <n v="2.6509784315281993E-2"/>
  </r>
  <r>
    <n v="1"/>
    <x v="1"/>
    <n v="117"/>
    <n v="4264"/>
    <x v="26"/>
    <x v="26"/>
    <n v="181"/>
    <x v="94"/>
    <n v="24"/>
    <x v="94"/>
    <n v="4.3798230761322099"/>
    <n v="1"/>
    <n v="366192.5"/>
    <n v="9702267.9000000004"/>
    <x v="4"/>
    <s v="TORA"/>
    <s v="50├ 60"/>
    <s v="Couratari"/>
    <s v="FOD"/>
    <n v="38.833806114422465"/>
    <n v="50"/>
    <x v="1"/>
    <s v="Inferior"/>
    <s v="Não"/>
    <x v="1"/>
    <n v="4.5613815333663525E-4"/>
    <n v="7.6631209760554724E-3"/>
  </r>
  <r>
    <n v="1"/>
    <x v="1"/>
    <n v="117"/>
    <n v="4265"/>
    <x v="5"/>
    <x v="5"/>
    <n v="183"/>
    <x v="127"/>
    <n v="16"/>
    <x v="127"/>
    <n v="2.9847663379545102"/>
    <n v="1"/>
    <n v="366222.7"/>
    <n v="9702248.0999999903"/>
    <x v="4"/>
    <s v="TORA"/>
    <s v="50├ 60"/>
    <s v="Tachigali"/>
    <s v="FOD"/>
    <n v="39.152116000606256"/>
    <n v="50"/>
    <x v="1"/>
    <s v="Inferior"/>
    <s v="Não"/>
    <x v="1"/>
    <n v="4.6627424733953712E-4"/>
    <n v="5.2222715702028161E-3"/>
  </r>
  <r>
    <n v="1"/>
    <x v="1"/>
    <n v="118"/>
    <n v="4266"/>
    <x v="29"/>
    <x v="29"/>
    <n v="150"/>
    <x v="37"/>
    <n v="20"/>
    <x v="37"/>
    <n v="2.5066903536973508"/>
    <n v="1"/>
    <n v="366241.2"/>
    <n v="9702239.5"/>
    <x v="0"/>
    <s v="TORETE"/>
    <s v="40├ 50"/>
    <s v="Alexa"/>
    <s v="FOD"/>
    <n v="39.788735772973837"/>
    <n v="50"/>
    <x v="0"/>
    <s v="Inferior"/>
    <s v="Não"/>
    <x v="0"/>
    <n v="3.1327213607870003E-4"/>
    <n v="4.3858099051018E-3"/>
  </r>
  <r>
    <n v="1"/>
    <x v="1"/>
    <n v="118"/>
    <n v="4267"/>
    <x v="63"/>
    <x v="63"/>
    <n v="149"/>
    <x v="167"/>
    <n v="17"/>
    <x v="167"/>
    <n v="2.1023723404919847"/>
    <n v="1"/>
    <n v="366262.7"/>
    <n v="9702220.0999999903"/>
    <x v="0"/>
    <s v="TORETE"/>
    <s v="40├ 50"/>
    <s v="Ocotea"/>
    <s v="FOD"/>
    <n v="39.470425886790046"/>
    <n v="50"/>
    <x v="0"/>
    <s v="Inferior"/>
    <s v="Não"/>
    <x v="1"/>
    <n v="3.0910909747036534E-4"/>
    <n v="3.678398259897347E-3"/>
  </r>
  <r>
    <n v="1"/>
    <x v="1"/>
    <n v="118"/>
    <n v="4268"/>
    <x v="10"/>
    <x v="10"/>
    <n v="281"/>
    <x v="235"/>
    <n v="24"/>
    <x v="235"/>
    <n v="10.556308107642485"/>
    <n v="1"/>
    <n v="366268.09999999899"/>
    <n v="9702217.5"/>
    <x v="4"/>
    <s v="TORA"/>
    <s v="80├ 90"/>
    <s v="Astronium"/>
    <s v="FOD"/>
    <n v="40.107045659157627"/>
    <n v="50.107045659157627"/>
    <x v="1"/>
    <s v="Inferior"/>
    <s v="Não"/>
    <x v="1"/>
    <n v="1.0993902727515661E-3"/>
    <n v="1.8469756582226309E-2"/>
  </r>
  <r>
    <n v="1"/>
    <x v="1"/>
    <n v="118"/>
    <n v="4269"/>
    <x v="5"/>
    <x v="5"/>
    <n v="278"/>
    <x v="215"/>
    <n v="20"/>
    <x v="215"/>
    <n v="8.6100914353398252"/>
    <n v="1"/>
    <n v="366270.799999999"/>
    <n v="9702216.1999999899"/>
    <x v="4"/>
    <s v="TORA"/>
    <s v="80├ 90"/>
    <s v="Tachigali"/>
    <s v="FOD"/>
    <n v="39.152116000606256"/>
    <n v="50"/>
    <x v="1"/>
    <s v="Inferior"/>
    <s v="Não"/>
    <x v="1"/>
    <n v="1.0760410562091669E-3"/>
    <n v="1.5064574786928334E-2"/>
  </r>
  <r>
    <n v="1"/>
    <x v="1"/>
    <n v="118"/>
    <n v="4270"/>
    <x v="5"/>
    <x v="5"/>
    <n v="303"/>
    <x v="223"/>
    <n v="17"/>
    <x v="223"/>
    <n v="8.6940544213426723"/>
    <n v="1"/>
    <n v="366267.7"/>
    <n v="9702223.1999999899"/>
    <x v="4"/>
    <s v="TORA"/>
    <s v="90├ 100"/>
    <s v="Tachigali"/>
    <s v="FOD"/>
    <n v="39.152116000606256"/>
    <n v="50"/>
    <x v="1"/>
    <s v="Inferior"/>
    <s v="Não"/>
    <x v="1"/>
    <n v="1.2782756240555279E-3"/>
    <n v="1.521147992626078E-2"/>
  </r>
  <r>
    <n v="1"/>
    <x v="1"/>
    <n v="118"/>
    <n v="4271"/>
    <x v="29"/>
    <x v="29"/>
    <n v="297"/>
    <x v="134"/>
    <n v="19"/>
    <x v="134"/>
    <n v="9.3358674195033409"/>
    <n v="1"/>
    <n v="366269.799999999"/>
    <n v="9702253.1999999899"/>
    <x v="1"/>
    <s v="TORA"/>
    <s v="90├ 100"/>
    <s v="Alexa"/>
    <s v="FOD"/>
    <n v="39.788735772973837"/>
    <n v="50"/>
    <x v="1"/>
    <s v="Inferior"/>
    <s v="Não"/>
    <x v="0"/>
    <n v="1.2281520822829358E-3"/>
    <n v="1.6334422694363044E-2"/>
  </r>
  <r>
    <n v="1"/>
    <x v="1"/>
    <n v="118"/>
    <n v="4272"/>
    <x v="29"/>
    <x v="29"/>
    <n v="180"/>
    <x v="22"/>
    <n v="17"/>
    <x v="22"/>
    <n v="3.0681889929255584"/>
    <n v="1"/>
    <n v="366245.4"/>
    <n v="9702264.6999999899"/>
    <x v="1"/>
    <s v="TORA"/>
    <s v="50├ 60"/>
    <s v="Alexa"/>
    <s v="FOD"/>
    <n v="39.788735772973837"/>
    <n v="50"/>
    <x v="1"/>
    <s v="Inferior"/>
    <s v="Não"/>
    <x v="0"/>
    <n v="4.5111187595332813E-4"/>
    <n v="5.3682313238446041E-3"/>
  </r>
  <r>
    <n v="1"/>
    <x v="1"/>
    <n v="118"/>
    <n v="4273"/>
    <x v="29"/>
    <x v="29"/>
    <n v="475"/>
    <x v="311"/>
    <n v="17"/>
    <x v="311"/>
    <n v="21.36605375088978"/>
    <n v="1"/>
    <n v="366289.9"/>
    <n v="9702317.6999999899"/>
    <x v="1"/>
    <s v="TORA"/>
    <s v="150├ 160"/>
    <s v="Alexa"/>
    <s v="FOD"/>
    <n v="39.788735772973837"/>
    <n v="50"/>
    <x v="1"/>
    <s v="Inferior"/>
    <s v="Não"/>
    <x v="0"/>
    <n v="3.1414233645669638E-3"/>
    <n v="3.7382938038346865E-2"/>
  </r>
  <r>
    <n v="1"/>
    <x v="1"/>
    <n v="118"/>
    <n v="4274"/>
    <x v="5"/>
    <x v="5"/>
    <n v="300"/>
    <x v="9"/>
    <n v="14"/>
    <x v="9"/>
    <n v="7.018732990352583"/>
    <n v="1"/>
    <n v="366322.799999999"/>
    <n v="9702335.4000000004"/>
    <x v="4"/>
    <s v="TORA"/>
    <s v="90├ 100"/>
    <s v="Tachigali"/>
    <s v="FOD"/>
    <n v="39.152116000606256"/>
    <n v="50"/>
    <x v="1"/>
    <s v="Inferior"/>
    <s v="Não"/>
    <x v="1"/>
    <n v="1.2530885443148001E-3"/>
    <n v="1.228026773428504E-2"/>
  </r>
  <r>
    <n v="1"/>
    <x v="1"/>
    <n v="118"/>
    <n v="4275"/>
    <x v="19"/>
    <x v="19"/>
    <n v="420"/>
    <x v="103"/>
    <n v="21"/>
    <x v="103"/>
    <n v="20.635074991636593"/>
    <n v="1"/>
    <n v="366325.7"/>
    <n v="9702356.0999999903"/>
    <x v="4"/>
    <s v="TORA"/>
    <s v="130├ 140"/>
    <s v="Piptadenia"/>
    <s v="FOD"/>
    <n v="39.788735772973837"/>
    <n v="50"/>
    <x v="1"/>
    <s v="Inferior"/>
    <s v="Não"/>
    <x v="1"/>
    <n v="2.4560535468570082E-3"/>
    <n v="3.6103987138798019E-2"/>
  </r>
  <r>
    <n v="1"/>
    <x v="1"/>
    <n v="118"/>
    <n v="4276"/>
    <x v="63"/>
    <x v="63"/>
    <n v="189"/>
    <x v="256"/>
    <n v="16"/>
    <x v="256"/>
    <n v="3.1836972844239324"/>
    <n v="1"/>
    <n v="366335.7"/>
    <n v="9702360.1999999899"/>
    <x v="4"/>
    <s v="TORA"/>
    <s v="60├ 70"/>
    <s v="Ocotea"/>
    <s v="FOD"/>
    <n v="39.470425886790046"/>
    <n v="50"/>
    <x v="1"/>
    <s v="Inferior"/>
    <s v="Não"/>
    <x v="1"/>
    <n v="4.9735084323854423E-4"/>
    <n v="5.5703294442716956E-3"/>
  </r>
  <r>
    <n v="1"/>
    <x v="1"/>
    <n v="118"/>
    <n v="4277"/>
    <x v="29"/>
    <x v="29"/>
    <n v="168"/>
    <x v="45"/>
    <n v="20"/>
    <x v="45"/>
    <n v="3.1443923796779583"/>
    <n v="1"/>
    <n v="366327.59999999899"/>
    <n v="9702366.1999999899"/>
    <x v="1"/>
    <s v="TORA"/>
    <s v="50├ 60"/>
    <s v="Alexa"/>
    <s v="FOD"/>
    <n v="39.788735772973837"/>
    <n v="50"/>
    <x v="1"/>
    <s v="Inferior"/>
    <s v="Não"/>
    <x v="0"/>
    <n v="3.9296856749712139E-4"/>
    <n v="5.5015599449597004E-3"/>
  </r>
  <r>
    <n v="1"/>
    <x v="1"/>
    <n v="118"/>
    <n v="4278"/>
    <x v="29"/>
    <x v="29"/>
    <n v="170"/>
    <x v="12"/>
    <n v="16"/>
    <x v="12"/>
    <n v="2.5757635989992345"/>
    <n v="1"/>
    <n v="366329.9"/>
    <n v="9702370.6999999899"/>
    <x v="1"/>
    <s v="TORA"/>
    <s v="50├ 60"/>
    <s v="Alexa"/>
    <s v="FOD"/>
    <n v="39.788735772973837"/>
    <n v="50"/>
    <x v="1"/>
    <s v="Inferior"/>
    <s v="Não"/>
    <x v="0"/>
    <n v="4.0238065478553035E-4"/>
    <n v="4.5066633335979402E-3"/>
  </r>
  <r>
    <n v="1"/>
    <x v="1"/>
    <n v="118"/>
    <n v="4279"/>
    <x v="29"/>
    <x v="29"/>
    <n v="276"/>
    <x v="232"/>
    <n v="22"/>
    <x v="232"/>
    <n v="9.3353159476255279"/>
    <n v="1"/>
    <n v="366319.799999999"/>
    <n v="9702414.0999999903"/>
    <x v="1"/>
    <s v="TORA"/>
    <s v="80├ 90"/>
    <s v="Alexa"/>
    <s v="FOD"/>
    <n v="39.788735772973837"/>
    <n v="50"/>
    <x v="1"/>
    <s v="Inferior"/>
    <s v="Não"/>
    <x v="0"/>
    <n v="1.0606141439080468E-3"/>
    <n v="1.6333457816183922E-2"/>
  </r>
  <r>
    <n v="1"/>
    <x v="1"/>
    <n v="118"/>
    <n v="4280"/>
    <x v="1"/>
    <x v="1"/>
    <n v="173"/>
    <x v="100"/>
    <n v="20"/>
    <x v="100"/>
    <n v="3.3343438042581353"/>
    <n v="1"/>
    <n v="366325.4"/>
    <n v="9702422.5"/>
    <x v="1"/>
    <s v="TORA"/>
    <s v="50├ 60"/>
    <s v="Pouteria"/>
    <s v="FOD"/>
    <n v="39.788735772973837"/>
    <n v="50"/>
    <x v="1"/>
    <s v="Inferior"/>
    <s v="Não"/>
    <x v="0"/>
    <n v="4.1670763380886292E-4"/>
    <n v="5.8339068733240804E-3"/>
  </r>
  <r>
    <n v="1"/>
    <x v="1"/>
    <n v="118"/>
    <n v="4281"/>
    <x v="29"/>
    <x v="29"/>
    <n v="175"/>
    <x v="13"/>
    <n v="19"/>
    <x v="13"/>
    <n v="3.2412898879058809"/>
    <n v="1"/>
    <n v="366337.7"/>
    <n v="9702428.9000000004"/>
    <x v="1"/>
    <s v="TORA"/>
    <s v="50├ 60"/>
    <s v="Alexa"/>
    <s v="FOD"/>
    <n v="39.788735772973837"/>
    <n v="50"/>
    <x v="1"/>
    <s v="Inferior"/>
    <s v="Não"/>
    <x v="0"/>
    <n v="4.2639818521823071E-4"/>
    <n v="5.6710958634024677E-3"/>
  </r>
  <r>
    <n v="1"/>
    <x v="1"/>
    <n v="118"/>
    <n v="4282"/>
    <x v="5"/>
    <x v="5"/>
    <n v="172"/>
    <x v="58"/>
    <n v="16"/>
    <x v="58"/>
    <n v="2.6367263084011539"/>
    <n v="1"/>
    <n v="366355.799999999"/>
    <n v="9702420.3000000007"/>
    <x v="4"/>
    <s v="TORA"/>
    <s v="50├ 60"/>
    <s v="Tachigali"/>
    <s v="FOD"/>
    <n v="39.152116000606256"/>
    <n v="50"/>
    <x v="1"/>
    <s v="Inferior"/>
    <s v="Não"/>
    <x v="1"/>
    <n v="4.1190412772232278E-4"/>
    <n v="4.6133262304900152E-3"/>
  </r>
  <r>
    <n v="1"/>
    <x v="1"/>
    <n v="118"/>
    <n v="4283"/>
    <x v="29"/>
    <x v="29"/>
    <n v="263"/>
    <x v="224"/>
    <n v="17"/>
    <x v="224"/>
    <n v="6.5501100139403663"/>
    <n v="1"/>
    <n v="366360.299999999"/>
    <n v="9702418.1999999899"/>
    <x v="1"/>
    <s v="TORA"/>
    <s v="80├ 90"/>
    <s v="Alexa"/>
    <s v="FOD"/>
    <n v="39.788735772973837"/>
    <n v="50"/>
    <x v="1"/>
    <s v="Inferior"/>
    <s v="Não"/>
    <x v="0"/>
    <n v="9.6305423913011564E-4"/>
    <n v="1.1460345445648374E-2"/>
  </r>
  <r>
    <n v="1"/>
    <x v="1"/>
    <n v="118"/>
    <n v="4284"/>
    <x v="19"/>
    <x v="19"/>
    <n v="160"/>
    <x v="1"/>
    <n v="17"/>
    <x v="1"/>
    <n v="2.4242480931757502"/>
    <n v="1"/>
    <n v="366417"/>
    <n v="9702516.3000000007"/>
    <x v="4"/>
    <s v="TORA"/>
    <s v="50├ 60"/>
    <s v="Piptadenia"/>
    <s v="FOD"/>
    <n v="39.788735772973837"/>
    <n v="50"/>
    <x v="1"/>
    <s v="Inferior"/>
    <s v="Não"/>
    <x v="1"/>
    <n v="3.5643407482732108E-4"/>
    <n v="4.2415654904451204E-3"/>
  </r>
  <r>
    <n v="1"/>
    <x v="1"/>
    <n v="118"/>
    <n v="4285"/>
    <x v="1"/>
    <x v="1"/>
    <n v="170"/>
    <x v="12"/>
    <n v="20"/>
    <x v="12"/>
    <n v="3.2197044987490426"/>
    <n v="1"/>
    <n v="366412.09999999899"/>
    <n v="9702528.5"/>
    <x v="1"/>
    <s v="TORA"/>
    <s v="50├ 60"/>
    <s v="Pouteria"/>
    <s v="FOD"/>
    <n v="39.788735772973837"/>
    <n v="50"/>
    <x v="1"/>
    <s v="Inferior"/>
    <s v="Não"/>
    <x v="0"/>
    <n v="4.0238065478553035E-4"/>
    <n v="5.633329166997424E-3"/>
  </r>
  <r>
    <n v="1"/>
    <x v="1"/>
    <n v="118"/>
    <n v="4286"/>
    <x v="10"/>
    <x v="10"/>
    <n v="189"/>
    <x v="256"/>
    <n v="24"/>
    <x v="256"/>
    <n v="4.7755459266358979"/>
    <n v="1"/>
    <n v="366407.2"/>
    <n v="9702538.5999999903"/>
    <x v="4"/>
    <s v="TORA"/>
    <s v="60├ 70"/>
    <s v="Astronium"/>
    <s v="FOD"/>
    <n v="40.107045659157627"/>
    <n v="50.107045659157627"/>
    <x v="1"/>
    <s v="Inferior"/>
    <s v="Não"/>
    <x v="1"/>
    <n v="4.9735084323854423E-4"/>
    <n v="8.355494166407542E-3"/>
  </r>
  <r>
    <n v="1"/>
    <x v="1"/>
    <n v="118"/>
    <n v="4287"/>
    <x v="31"/>
    <x v="31"/>
    <n v="200"/>
    <x v="14"/>
    <n v="21"/>
    <x v="14"/>
    <n v="4.6791553269017223"/>
    <n v="3"/>
    <n v="366464.299999999"/>
    <n v="9702617.6999999899"/>
    <x v="2"/>
    <s v="TORA"/>
    <s v="60├ 70"/>
    <s v="Sterculia"/>
    <s v="FOD"/>
    <n v="38.833806114422465"/>
    <n v="50"/>
    <x v="1"/>
    <s v="Inferior"/>
    <s v="Não"/>
    <x v="0"/>
    <n v="5.5692824191768894E-4"/>
    <n v="8.1868451561900278E-3"/>
  </r>
  <r>
    <n v="1"/>
    <x v="1"/>
    <n v="118"/>
    <n v="4288"/>
    <x v="72"/>
    <x v="72"/>
    <n v="150"/>
    <x v="37"/>
    <n v="18"/>
    <x v="37"/>
    <n v="2.2560213183276159"/>
    <n v="1"/>
    <n v="366470.59999999899"/>
    <n v="9702619.1999999899"/>
    <x v="0"/>
    <s v="TORETE"/>
    <s v="40├ 50"/>
    <s v="Goupia"/>
    <s v="FOD"/>
    <n v="40.107045659157627"/>
    <n v="50.107045659157627"/>
    <x v="0"/>
    <s v="Inferior"/>
    <s v="Não"/>
    <x v="1"/>
    <n v="3.1327213607870003E-4"/>
    <n v="3.94722891459162E-3"/>
  </r>
  <r>
    <n v="1"/>
    <x v="1"/>
    <n v="118"/>
    <n v="4289"/>
    <x v="19"/>
    <x v="19"/>
    <n v="179"/>
    <x v="150"/>
    <n v="17"/>
    <x v="150"/>
    <n v="3.0341927013064134"/>
    <n v="2"/>
    <n v="366475.2"/>
    <n v="9702628"/>
    <x v="4"/>
    <s v="TORA"/>
    <s v="50├ 60"/>
    <s v="Piptadenia"/>
    <s v="FOD"/>
    <n v="39.788735772973837"/>
    <n v="50"/>
    <x v="1"/>
    <s v="Inferior"/>
    <s v="Não"/>
    <x v="1"/>
    <n v="4.4611344498211684E-4"/>
    <n v="5.3087499952871892E-3"/>
  </r>
  <r>
    <n v="1"/>
    <x v="1"/>
    <n v="118"/>
    <n v="4290"/>
    <x v="19"/>
    <x v="19"/>
    <n v="288"/>
    <x v="10"/>
    <n v="21"/>
    <x v="10"/>
    <n v="9.7026964858634113"/>
    <n v="1"/>
    <n v="366475.7"/>
    <n v="9702628.9000000004"/>
    <x v="4"/>
    <s v="TORA"/>
    <s v="90├ 100"/>
    <s v="Piptadenia"/>
    <s v="FOD"/>
    <n v="39.788735772973837"/>
    <n v="50"/>
    <x v="1"/>
    <s v="Inferior"/>
    <s v="Não"/>
    <x v="1"/>
    <n v="1.1548464024405199E-3"/>
    <n v="1.6976242115875641E-2"/>
  </r>
  <r>
    <n v="1"/>
    <x v="1"/>
    <n v="118"/>
    <n v="4291"/>
    <x v="51"/>
    <x v="51"/>
    <n v="180"/>
    <x v="22"/>
    <n v="14"/>
    <x v="22"/>
    <n v="2.5267438765269308"/>
    <n v="1"/>
    <n v="366471.2"/>
    <n v="9702631"/>
    <x v="0"/>
    <s v="TORA"/>
    <s v="50├ 60"/>
    <s v="Cedrela"/>
    <s v="FOD"/>
    <n v="39.788735772973837"/>
    <n v="70"/>
    <x v="0"/>
    <s v="Inferior"/>
    <s v="Vulneravel"/>
    <x v="0"/>
    <n v="4.5111187595332813E-4"/>
    <n v="4.4208963843426164E-3"/>
  </r>
  <r>
    <n v="1"/>
    <x v="1"/>
    <n v="118"/>
    <n v="4292"/>
    <x v="72"/>
    <x v="72"/>
    <n v="240"/>
    <x v="71"/>
    <n v="12"/>
    <x v="71"/>
    <n v="3.850276383279132"/>
    <n v="1"/>
    <n v="366440.4"/>
    <n v="9702645.5999999903"/>
    <x v="4"/>
    <s v="TORA"/>
    <s v="70├ 80"/>
    <s v="Goupia"/>
    <s v="FOD"/>
    <n v="40.107045659157627"/>
    <n v="50.107045659157627"/>
    <x v="1"/>
    <s v="Inferior"/>
    <s v="Não"/>
    <x v="1"/>
    <n v="8.0197666836147232E-4"/>
    <n v="6.7366040142363666E-3"/>
  </r>
  <r>
    <n v="1"/>
    <x v="1"/>
    <n v="118"/>
    <n v="4293"/>
    <x v="94"/>
    <x v="94"/>
    <n v="171"/>
    <x v="141"/>
    <n v="23"/>
    <x v="141"/>
    <n v="3.7463490012148397"/>
    <n v="1"/>
    <n v="366479.299999999"/>
    <n v="9702670.3000000007"/>
    <x v="0"/>
    <s v="TORA"/>
    <s v="50├ 60"/>
    <s v="Ocotea"/>
    <s v="FOD"/>
    <n v="54.430990537428208"/>
    <n v="64.430990537428215"/>
    <x v="0"/>
    <s v="Inferior"/>
    <s v="Não"/>
    <x v="0"/>
    <n v="4.0712846804787865E-4"/>
    <n v="6.5547683355708453E-3"/>
  </r>
  <r>
    <n v="1"/>
    <x v="1"/>
    <n v="118"/>
    <n v="4294"/>
    <x v="17"/>
    <x v="17"/>
    <n v="205"/>
    <x v="162"/>
    <n v="20"/>
    <x v="162"/>
    <n v="4.6819405384058319"/>
    <n v="1"/>
    <n v="366489"/>
    <n v="9702738.6999999899"/>
    <x v="1"/>
    <s v="TORA"/>
    <s v="60├ 70"/>
    <s v="Buchenavia"/>
    <s v="FOD"/>
    <n v="41.38028520389279"/>
    <n v="51.38028520389279"/>
    <x v="1"/>
    <s v="Inferior"/>
    <s v="Não"/>
    <x v="0"/>
    <n v="5.8512273416477215E-4"/>
    <n v="8.1917182783068105E-3"/>
  </r>
  <r>
    <n v="1"/>
    <x v="1"/>
    <n v="118"/>
    <n v="4295"/>
    <x v="19"/>
    <x v="19"/>
    <n v="270"/>
    <x v="65"/>
    <n v="16"/>
    <x v="65"/>
    <n v="6.4973413967835336"/>
    <n v="1"/>
    <n v="366519.7"/>
    <n v="9702724.1999999899"/>
    <x v="4"/>
    <s v="TORA"/>
    <s v="80├ 90"/>
    <s v="Piptadenia"/>
    <s v="FOD"/>
    <n v="39.788735772973837"/>
    <n v="50"/>
    <x v="1"/>
    <s v="Inferior"/>
    <s v="Não"/>
    <x v="1"/>
    <n v="1.015001720894988E-3"/>
    <n v="1.1368019274023866E-2"/>
  </r>
  <r>
    <n v="1"/>
    <x v="1"/>
    <n v="118"/>
    <n v="4296"/>
    <x v="26"/>
    <x v="26"/>
    <n v="183"/>
    <x v="127"/>
    <n v="21"/>
    <x v="127"/>
    <n v="3.9175058185652945"/>
    <n v="1"/>
    <n v="366531.299999999"/>
    <n v="9702798.3000000007"/>
    <x v="4"/>
    <s v="TORA"/>
    <s v="50├ 60"/>
    <s v="Couratari"/>
    <s v="FOD"/>
    <n v="38.833806114422465"/>
    <n v="50"/>
    <x v="1"/>
    <s v="Inferior"/>
    <s v="Não"/>
    <x v="1"/>
    <n v="4.6627424733953712E-4"/>
    <n v="6.8542314358911961E-3"/>
  </r>
  <r>
    <n v="1"/>
    <x v="1"/>
    <n v="118"/>
    <n v="4297"/>
    <x v="34"/>
    <x v="34"/>
    <n v="300"/>
    <x v="9"/>
    <n v="16"/>
    <x v="9"/>
    <n v="8.0214091318315237"/>
    <n v="2"/>
    <n v="366571.2"/>
    <n v="9702792.6999999899"/>
    <x v="4"/>
    <s v="TORA"/>
    <s v="90├ 100"/>
    <s v="Lecythis"/>
    <s v="FOD"/>
    <n v="40.743665431525208"/>
    <n v="50.743665431525208"/>
    <x v="1"/>
    <s v="Inferior"/>
    <s v="Não"/>
    <x v="1"/>
    <n v="1.2530885443148001E-3"/>
    <n v="1.4034591696325762E-2"/>
  </r>
  <r>
    <n v="1"/>
    <x v="1"/>
    <n v="118"/>
    <n v="4298"/>
    <x v="63"/>
    <x v="63"/>
    <n v="195"/>
    <x v="253"/>
    <n v="17"/>
    <x v="253"/>
    <n v="3.6008606930862452"/>
    <n v="1"/>
    <n v="366578.09999999899"/>
    <n v="9702810.4000000004"/>
    <x v="4"/>
    <s v="TORA"/>
    <s v="60├ 70"/>
    <s v="Ocotea"/>
    <s v="FOD"/>
    <n v="39.470425886790046"/>
    <n v="50"/>
    <x v="1"/>
    <s v="Inferior"/>
    <s v="Não"/>
    <x v="1"/>
    <n v="5.2942990997300308E-4"/>
    <n v="6.3002159286787368E-3"/>
  </r>
  <r>
    <n v="1"/>
    <x v="1"/>
    <n v="118"/>
    <n v="4299"/>
    <x v="72"/>
    <x v="72"/>
    <n v="241"/>
    <x v="47"/>
    <n v="13"/>
    <x v="47"/>
    <n v="4.2059646036227685"/>
    <n v="1"/>
    <n v="366574.59999999899"/>
    <n v="9702818.6999999899"/>
    <x v="4"/>
    <s v="TORA"/>
    <s v="70├ 80"/>
    <s v="Goupia"/>
    <s v="FOD"/>
    <n v="40.107045659157627"/>
    <n v="50.107045659157627"/>
    <x v="1"/>
    <s v="Inferior"/>
    <s v="Não"/>
    <x v="1"/>
    <n v="8.0867373047053225E-4"/>
    <n v="7.3589309472818429E-3"/>
  </r>
  <r>
    <n v="1"/>
    <x v="1"/>
    <n v="118"/>
    <n v="4300"/>
    <x v="21"/>
    <x v="21"/>
    <n v="190"/>
    <x v="41"/>
    <n v="18"/>
    <x v="41"/>
    <n v="3.6196608707389748"/>
    <n v="1"/>
    <n v="366593.4"/>
    <n v="9702837.5"/>
    <x v="1"/>
    <s v="TORA"/>
    <s v="60├ 70"/>
    <s v="Schefflera"/>
    <s v="FOD"/>
    <n v="40.425355545341418"/>
    <n v="50.425355545341418"/>
    <x v="1"/>
    <s v="Inferior"/>
    <s v="Não"/>
    <x v="0"/>
    <n v="5.0262773833071434E-4"/>
    <n v="6.3331095029669987E-3"/>
  </r>
  <r>
    <n v="1"/>
    <x v="1"/>
    <n v="118"/>
    <n v="4301"/>
    <x v="53"/>
    <x v="53"/>
    <n v="348"/>
    <x v="108"/>
    <n v="18"/>
    <x v="108"/>
    <n v="12.142809143766565"/>
    <n v="1"/>
    <n v="366612.799999999"/>
    <n v="9702876.9000000004"/>
    <x v="4"/>
    <s v="TORA"/>
    <s v="110├ 120"/>
    <s v="Enterolobium"/>
    <s v="FOD"/>
    <n v="42.971834634811742"/>
    <n v="52.971834634811742"/>
    <x v="1"/>
    <s v="Inferior"/>
    <s v="Não"/>
    <x v="1"/>
    <n v="1.6861559452299956E-3"/>
    <n v="2.1245564909897943E-2"/>
  </r>
  <r>
    <n v="1"/>
    <x v="1"/>
    <n v="118"/>
    <n v="4302"/>
    <x v="93"/>
    <x v="93"/>
    <n v="160"/>
    <x v="1"/>
    <n v="16"/>
    <x v="1"/>
    <n v="2.2816452641654119"/>
    <n v="1"/>
    <n v="366617.5"/>
    <n v="9702883.9000000004"/>
    <x v="0"/>
    <s v="TORA"/>
    <s v="50├ 60"/>
    <s v="Curatella"/>
    <s v="FOD"/>
    <n v="50.929581789406512"/>
    <n v="60.929581789406512"/>
    <x v="0"/>
    <s v="Inferior"/>
    <s v="Não"/>
    <x v="0"/>
    <n v="3.5643407482732108E-4"/>
    <n v="3.9920616380659957E-3"/>
  </r>
  <r>
    <n v="1"/>
    <x v="1"/>
    <n v="118"/>
    <n v="4303"/>
    <x v="35"/>
    <x v="35"/>
    <n v="481"/>
    <x v="347"/>
    <n v="20"/>
    <x v="347"/>
    <n v="25.775572752078801"/>
    <n v="1"/>
    <n v="366684.299999999"/>
    <n v="9703027.4000000004"/>
    <x v="4"/>
    <s v="TORA"/>
    <s v="150├ 160"/>
    <s v="Erisma"/>
    <s v="FOD"/>
    <n v="41.38028520389279"/>
    <n v="51.38028520389279"/>
    <x v="1"/>
    <s v="Inferior"/>
    <s v="Não"/>
    <x v="1"/>
    <n v="3.2212868744579616E-3"/>
    <n v="4.5098016242411464E-2"/>
  </r>
  <r>
    <n v="1"/>
    <x v="1"/>
    <n v="118"/>
    <n v="4304"/>
    <x v="10"/>
    <x v="10"/>
    <n v="212"/>
    <x v="49"/>
    <n v="22"/>
    <x v="49"/>
    <n v="5.5078560169880495"/>
    <n v="1"/>
    <n v="366722.299999999"/>
    <n v="9703084.9000000004"/>
    <x v="4"/>
    <s v="TORA"/>
    <s v="60├ 70"/>
    <s v="Astronium"/>
    <s v="FOD"/>
    <n v="40.107045659157627"/>
    <n v="50.107045659157627"/>
    <x v="1"/>
    <s v="Inferior"/>
    <s v="Não"/>
    <x v="1"/>
    <n v="6.2576457261871526E-4"/>
    <n v="9.6367744183282148E-3"/>
  </r>
  <r>
    <n v="1"/>
    <x v="1"/>
    <n v="118"/>
    <n v="4305"/>
    <x v="26"/>
    <x v="26"/>
    <n v="231"/>
    <x v="44"/>
    <n v="23"/>
    <x v="44"/>
    <n v="6.8365968692529346"/>
    <n v="1"/>
    <n v="366701.9"/>
    <n v="9703095.5999999903"/>
    <x v="4"/>
    <s v="TORA"/>
    <s v="70├ 80"/>
    <s v="Couratari"/>
    <s v="FOD"/>
    <n v="38.833806114422465"/>
    <n v="50"/>
    <x v="1"/>
    <s v="Inferior"/>
    <s v="Não"/>
    <x v="1"/>
    <n v="7.4295619792424516E-4"/>
    <n v="1.1961594786580345E-2"/>
  </r>
  <r>
    <n v="1"/>
    <x v="1"/>
    <n v="118"/>
    <n v="4306"/>
    <x v="5"/>
    <x v="5"/>
    <n v="306"/>
    <x v="199"/>
    <n v="17"/>
    <x v="199"/>
    <n v="8.8670661895548619"/>
    <n v="1"/>
    <n v="366704.2"/>
    <n v="9703100"/>
    <x v="4"/>
    <s v="TORA"/>
    <s v="90├ 100"/>
    <s v="Tachigali"/>
    <s v="FOD"/>
    <n v="39.152116000606256"/>
    <n v="50"/>
    <x v="1"/>
    <s v="Inferior"/>
    <s v="Não"/>
    <x v="1"/>
    <n v="1.3037133215051181E-3"/>
    <n v="1.5514188525910903E-2"/>
  </r>
  <r>
    <n v="1"/>
    <x v="1"/>
    <n v="118"/>
    <n v="4307"/>
    <x v="5"/>
    <x v="5"/>
    <n v="250"/>
    <x v="46"/>
    <n v="15"/>
    <x v="46"/>
    <n v="5.2222715702028157"/>
    <n v="1"/>
    <n v="366702.5"/>
    <n v="9703107.5"/>
    <x v="4"/>
    <s v="TORA"/>
    <s v="70├ 80"/>
    <s v="Tachigali"/>
    <s v="FOD"/>
    <n v="39.152116000606256"/>
    <n v="50"/>
    <x v="1"/>
    <s v="Inferior"/>
    <s v="Não"/>
    <x v="1"/>
    <n v="8.7020037799638919E-4"/>
    <n v="9.1371039689620848E-3"/>
  </r>
  <r>
    <n v="1"/>
    <x v="1"/>
    <n v="118"/>
    <n v="4308"/>
    <x v="1"/>
    <x v="1"/>
    <n v="141"/>
    <x v="144"/>
    <n v="19"/>
    <x v="144"/>
    <n v="2.1041660167006304"/>
    <n v="1"/>
    <n v="366709.5"/>
    <n v="9703125.1999999899"/>
    <x v="0"/>
    <s v="TORETE"/>
    <s v="40├ 50"/>
    <s v="Pouteria"/>
    <s v="FOD"/>
    <n v="39.788735772973837"/>
    <n v="50"/>
    <x v="0"/>
    <s v="Inferior"/>
    <s v="Não"/>
    <x v="0"/>
    <n v="2.7680725943913934E-4"/>
    <n v="3.6815365505405528E-3"/>
  </r>
  <r>
    <n v="1"/>
    <x v="1"/>
    <n v="118"/>
    <n v="4309"/>
    <x v="5"/>
    <x v="5"/>
    <n v="219"/>
    <x v="238"/>
    <n v="18"/>
    <x v="238"/>
    <n v="4.8089350421471471"/>
    <n v="1"/>
    <n v="366717.299999999"/>
    <n v="9703142.5"/>
    <x v="4"/>
    <s v="TORA"/>
    <s v="60├ 70"/>
    <s v="Tachigali"/>
    <s v="FOD"/>
    <n v="39.152116000606256"/>
    <n v="50"/>
    <x v="1"/>
    <s v="Inferior"/>
    <s v="Não"/>
    <x v="1"/>
    <n v="6.6777088526535715E-4"/>
    <n v="8.4139131543434983E-3"/>
  </r>
  <r>
    <n v="1"/>
    <x v="1"/>
    <n v="118"/>
    <n v="4310"/>
    <x v="1"/>
    <x v="1"/>
    <n v="181"/>
    <x v="94"/>
    <n v="16"/>
    <x v="94"/>
    <n v="2.9198820507548064"/>
    <n v="1"/>
    <n v="366725.2"/>
    <n v="9703161.9000000004"/>
    <x v="1"/>
    <s v="TORA"/>
    <s v="50├ 60"/>
    <s v="Pouteria"/>
    <s v="FOD"/>
    <n v="39.788735772973837"/>
    <n v="50"/>
    <x v="1"/>
    <s v="Inferior"/>
    <s v="Não"/>
    <x v="0"/>
    <n v="4.5613815333663525E-4"/>
    <n v="5.1087473173703143E-3"/>
  </r>
  <r>
    <n v="1"/>
    <x v="1"/>
    <n v="118"/>
    <n v="4311"/>
    <x v="5"/>
    <x v="5"/>
    <n v="310"/>
    <x v="104"/>
    <n v="18"/>
    <x v="104"/>
    <n v="9.6357177196126162"/>
    <n v="1"/>
    <n v="366740.2"/>
    <n v="9703156"/>
    <x v="4"/>
    <s v="TORA"/>
    <s v="90├ 100"/>
    <s v="Tachigali"/>
    <s v="FOD"/>
    <n v="39.152116000606256"/>
    <n v="50"/>
    <x v="1"/>
    <s v="Inferior"/>
    <s v="Não"/>
    <x v="1"/>
    <n v="1.3380201012072475E-3"/>
    <n v="1.6859053275211318E-2"/>
  </r>
  <r>
    <n v="1"/>
    <x v="1"/>
    <n v="118"/>
    <n v="4312"/>
    <x v="8"/>
    <x v="8"/>
    <n v="162"/>
    <x v="42"/>
    <n v="18"/>
    <x v="42"/>
    <n v="2.6314232656973324"/>
    <n v="1"/>
    <n v="366748.299999999"/>
    <n v="9703152.1999999899"/>
    <x v="1"/>
    <s v="TORA"/>
    <s v="50├ 60"/>
    <s v="Licania"/>
    <s v="FOD"/>
    <n v="41.38028520389279"/>
    <n v="51.38028520389279"/>
    <x v="1"/>
    <s v="Inferior"/>
    <s v="Não"/>
    <x v="0"/>
    <n v="3.6540061952219585E-4"/>
    <n v="4.6040478059796676E-3"/>
  </r>
  <r>
    <n v="1"/>
    <x v="1"/>
    <n v="118"/>
    <n v="4313"/>
    <x v="55"/>
    <x v="55"/>
    <n v="170"/>
    <x v="12"/>
    <n v="21"/>
    <x v="12"/>
    <n v="3.3806897236864955"/>
    <n v="1"/>
    <n v="366743.9"/>
    <n v="9703165.3000000007"/>
    <x v="1"/>
    <s v="TORA"/>
    <s v="50├ 60"/>
    <s v="Platymiscium"/>
    <s v="FOD"/>
    <n v="43.608454407179323"/>
    <n v="53.608454407179323"/>
    <x v="1"/>
    <s v="Inferior"/>
    <s v="Não"/>
    <x v="0"/>
    <n v="4.0238065478553035E-4"/>
    <n v="5.9149956253472967E-3"/>
  </r>
  <r>
    <n v="1"/>
    <x v="1"/>
    <n v="118"/>
    <n v="4314"/>
    <x v="5"/>
    <x v="5"/>
    <n v="201"/>
    <x v="203"/>
    <n v="15"/>
    <x v="203"/>
    <n v="3.3757598993242239"/>
    <n v="1"/>
    <n v="366748.799999999"/>
    <n v="9703153"/>
    <x v="4"/>
    <s v="TORA"/>
    <s v="60├ 70"/>
    <s v="Tachigali"/>
    <s v="FOD"/>
    <n v="39.152116000606256"/>
    <n v="50"/>
    <x v="1"/>
    <s v="Inferior"/>
    <s v="Não"/>
    <x v="1"/>
    <n v="5.6251144754291399E-4"/>
    <n v="5.9063701992005963E-3"/>
  </r>
  <r>
    <n v="1"/>
    <x v="1"/>
    <n v="119"/>
    <n v="4315"/>
    <x v="17"/>
    <x v="17"/>
    <n v="190"/>
    <x v="41"/>
    <n v="18"/>
    <x v="41"/>
    <n v="3.6196608707389748"/>
    <n v="1"/>
    <n v="366816.299999999"/>
    <n v="9703158.4000000004"/>
    <x v="1"/>
    <s v="TORA"/>
    <s v="60├ 70"/>
    <s v="Buchenavia"/>
    <s v="FOD"/>
    <n v="41.38028520389279"/>
    <n v="51.38028520389279"/>
    <x v="1"/>
    <s v="Inferior"/>
    <s v="Não"/>
    <x v="0"/>
    <n v="5.0262773833071434E-4"/>
    <n v="6.3331095029669987E-3"/>
  </r>
  <r>
    <n v="1"/>
    <x v="1"/>
    <n v="119"/>
    <n v="4316"/>
    <x v="19"/>
    <x v="19"/>
    <n v="153"/>
    <x v="73"/>
    <n v="10"/>
    <x v="73"/>
    <n v="1.3039803219933621"/>
    <n v="1"/>
    <n v="366818.299999999"/>
    <n v="9703156.6999999899"/>
    <x v="0"/>
    <s v="TORETE"/>
    <s v="40├ 50"/>
    <s v="Piptadenia"/>
    <s v="FOD"/>
    <n v="39.788735772973837"/>
    <n v="50"/>
    <x v="0"/>
    <s v="Inferior"/>
    <s v="Não"/>
    <x v="1"/>
    <n v="3.2592833037627952E-4"/>
    <n v="2.2814983126339568E-3"/>
  </r>
  <r>
    <n v="1"/>
    <x v="1"/>
    <n v="119"/>
    <n v="4317"/>
    <x v="55"/>
    <x v="55"/>
    <n v="200"/>
    <x v="14"/>
    <n v="21"/>
    <x v="14"/>
    <n v="4.6791553269017223"/>
    <n v="1"/>
    <n v="366774.9"/>
    <n v="9703177.1999999899"/>
    <x v="1"/>
    <s v="TORA"/>
    <s v="60├ 70"/>
    <s v="Platymiscium"/>
    <s v="FOD"/>
    <n v="43.608454407179323"/>
    <n v="53.608454407179323"/>
    <x v="1"/>
    <s v="Inferior"/>
    <s v="Não"/>
    <x v="0"/>
    <n v="5.5692824191768894E-4"/>
    <n v="8.1868451561900278E-3"/>
  </r>
  <r>
    <n v="1"/>
    <x v="1"/>
    <n v="119"/>
    <n v="4318"/>
    <x v="55"/>
    <x v="55"/>
    <n v="166"/>
    <x v="155"/>
    <n v="25"/>
    <x v="155"/>
    <n v="3.8374644103602349"/>
    <n v="1"/>
    <n v="366751"/>
    <n v="9703094.5"/>
    <x v="0"/>
    <s v="TORA"/>
    <s v="50├ 60"/>
    <s v="Platymiscium"/>
    <s v="FOD"/>
    <n v="43.608454407179323"/>
    <n v="53.608454407179323"/>
    <x v="0"/>
    <s v="Inferior"/>
    <s v="Não"/>
    <x v="0"/>
    <n v="3.8366786585709606E-4"/>
    <n v="6.7141876524991805E-3"/>
  </r>
  <r>
    <n v="1"/>
    <x v="1"/>
    <n v="119"/>
    <n v="4319"/>
    <x v="5"/>
    <x v="5"/>
    <n v="198"/>
    <x v="177"/>
    <n v="16"/>
    <x v="177"/>
    <n v="3.4941258178258114"/>
    <n v="1"/>
    <n v="366744.59999999899"/>
    <n v="9703020.4000000004"/>
    <x v="4"/>
    <s v="TORA"/>
    <s v="60├ 70"/>
    <s v="Tachigali"/>
    <s v="FOD"/>
    <n v="39.152116000606256"/>
    <n v="50"/>
    <x v="1"/>
    <s v="Inferior"/>
    <s v="Não"/>
    <x v="1"/>
    <n v="5.4584536990352696E-4"/>
    <n v="6.1134681429195013E-3"/>
  </r>
  <r>
    <n v="1"/>
    <x v="1"/>
    <n v="119"/>
    <n v="4320"/>
    <x v="21"/>
    <x v="21"/>
    <n v="203"/>
    <x v="56"/>
    <n v="19"/>
    <x v="56"/>
    <n v="4.3614796731661531"/>
    <n v="2"/>
    <n v="366682.59999999899"/>
    <n v="9702961.0999999903"/>
    <x v="1"/>
    <s v="TORA"/>
    <s v="60├ 70"/>
    <s v="Schefflera"/>
    <s v="FOD"/>
    <n v="40.425355545341418"/>
    <n v="50.425355545341418"/>
    <x v="1"/>
    <s v="Inferior"/>
    <s v="Não"/>
    <x v="0"/>
    <n v="5.7376139802965123E-4"/>
    <n v="7.63102659379436E-3"/>
  </r>
  <r>
    <n v="1"/>
    <x v="1"/>
    <n v="119"/>
    <n v="4321"/>
    <x v="64"/>
    <x v="64"/>
    <n v="225"/>
    <x v="16"/>
    <n v="17"/>
    <x v="16"/>
    <n v="4.794045301446185"/>
    <n v="1"/>
    <n v="366674.799999999"/>
    <n v="9702961.4000000004"/>
    <x v="4"/>
    <s v="TORA"/>
    <s v="70├ 80"/>
    <s v="Cedrelinga"/>
    <s v="FOD"/>
    <n v="38.515496228238675"/>
    <n v="50"/>
    <x v="1"/>
    <s v="Inferior"/>
    <s v="Não"/>
    <x v="1"/>
    <n v="7.0486230617707523E-4"/>
    <n v="8.3878614435071944E-3"/>
  </r>
  <r>
    <n v="1"/>
    <x v="1"/>
    <n v="119"/>
    <n v="4322"/>
    <x v="26"/>
    <x v="26"/>
    <n v="308"/>
    <x v="32"/>
    <n v="24"/>
    <x v="32"/>
    <n v="12.682382598034428"/>
    <n v="1"/>
    <n v="366676.59999999899"/>
    <n v="9702951.8000000007"/>
    <x v="4"/>
    <s v="TORA"/>
    <s v="90├ 100"/>
    <s v="Couratari"/>
    <s v="FOD"/>
    <n v="38.833806114422465"/>
    <n v="50"/>
    <x v="1"/>
    <s v="Inferior"/>
    <s v="Não"/>
    <x v="1"/>
    <n v="1.3208110185319911E-3"/>
    <n v="2.2189625111337451E-2"/>
  </r>
  <r>
    <n v="1"/>
    <x v="1"/>
    <n v="119"/>
    <n v="4323"/>
    <x v="72"/>
    <x v="72"/>
    <n v="240"/>
    <x v="71"/>
    <n v="13"/>
    <x v="71"/>
    <n v="4.1711327485523935"/>
    <n v="1"/>
    <n v="366672.4"/>
    <n v="9702943.8000000007"/>
    <x v="4"/>
    <s v="TORA"/>
    <s v="70├ 80"/>
    <s v="Goupia"/>
    <s v="FOD"/>
    <n v="40.107045659157627"/>
    <n v="50.107045659157627"/>
    <x v="1"/>
    <s v="Inferior"/>
    <s v="Não"/>
    <x v="1"/>
    <n v="8.0197666836147232E-4"/>
    <n v="7.2979876820893977E-3"/>
  </r>
  <r>
    <n v="1"/>
    <x v="1"/>
    <n v="119"/>
    <n v="4324"/>
    <x v="26"/>
    <x v="26"/>
    <n v="254"/>
    <x v="272"/>
    <n v="22"/>
    <x v="272"/>
    <n v="7.9063910375578725"/>
    <n v="1"/>
    <n v="366659.9"/>
    <n v="9702917.5999999903"/>
    <x v="4"/>
    <s v="TORA"/>
    <s v="80├ 90"/>
    <s v="Couratari"/>
    <s v="FOD"/>
    <n v="38.833806114422465"/>
    <n v="50"/>
    <x v="1"/>
    <s v="Inferior"/>
    <s v="Não"/>
    <x v="1"/>
    <n v="8.9826956138904055E-4"/>
    <n v="1.3833351245391222E-2"/>
  </r>
  <r>
    <n v="1"/>
    <x v="1"/>
    <n v="119"/>
    <n v="4325"/>
    <x v="6"/>
    <x v="6"/>
    <n v="400"/>
    <x v="48"/>
    <n v="19"/>
    <x v="48"/>
    <n v="16.93408594497766"/>
    <n v="1"/>
    <n v="366682.09999999899"/>
    <n v="9702962.4000000004"/>
    <x v="1"/>
    <s v="TORA"/>
    <s v="120├ 130"/>
    <s v="Dimorphandra"/>
    <s v="FOD"/>
    <n v="39.788735772973837"/>
    <n v="50"/>
    <x v="1"/>
    <s v="Inferior"/>
    <s v="Não"/>
    <x v="0"/>
    <n v="2.2277129676707558E-3"/>
    <n v="2.962858247002105E-2"/>
  </r>
  <r>
    <n v="1"/>
    <x v="1"/>
    <n v="119"/>
    <n v="4326"/>
    <x v="1"/>
    <x v="1"/>
    <n v="160"/>
    <x v="1"/>
    <n v="19"/>
    <x v="1"/>
    <n v="2.7094537511964267"/>
    <n v="1"/>
    <n v="366659.5"/>
    <n v="9702916.6999999899"/>
    <x v="1"/>
    <s v="TORA"/>
    <s v="50├ 60"/>
    <s v="Pouteria"/>
    <s v="FOD"/>
    <n v="39.788735772973837"/>
    <n v="50"/>
    <x v="1"/>
    <s v="Inferior"/>
    <s v="Não"/>
    <x v="0"/>
    <n v="3.5643407482732108E-4"/>
    <n v="4.7405731952033696E-3"/>
  </r>
  <r>
    <n v="1"/>
    <x v="1"/>
    <n v="119"/>
    <n v="4327"/>
    <x v="46"/>
    <x v="46"/>
    <n v="166"/>
    <x v="155"/>
    <n v="20"/>
    <x v="155"/>
    <n v="3.0699715282881881"/>
    <n v="1"/>
    <n v="366678.5"/>
    <n v="9702907.8000000007"/>
    <x v="1"/>
    <s v="TORA"/>
    <s v="50├ 60"/>
    <s v="Aspidosperma"/>
    <s v="FOD"/>
    <n v="41.38028520389279"/>
    <n v="51.38028520389279"/>
    <x v="1"/>
    <s v="Inferior"/>
    <s v="Não"/>
    <x v="0"/>
    <n v="3.8366786585709606E-4"/>
    <n v="5.3713501219993442E-3"/>
  </r>
  <r>
    <n v="1"/>
    <x v="1"/>
    <n v="119"/>
    <n v="4328"/>
    <x v="26"/>
    <x v="26"/>
    <n v="180"/>
    <x v="22"/>
    <n v="23"/>
    <x v="22"/>
    <n v="4.1510792257228148"/>
    <n v="1"/>
    <n v="366554.9"/>
    <n v="9702705.3000000007"/>
    <x v="4"/>
    <s v="TORA"/>
    <s v="50├ 60"/>
    <s v="Couratari"/>
    <s v="FOD"/>
    <n v="38.833806114422465"/>
    <n v="50"/>
    <x v="1"/>
    <s v="Inferior"/>
    <s v="Não"/>
    <x v="1"/>
    <n v="4.5111187595332813E-4"/>
    <n v="7.2629012028485838E-3"/>
  </r>
  <r>
    <n v="1"/>
    <x v="1"/>
    <n v="119"/>
    <n v="4329"/>
    <x v="26"/>
    <x v="26"/>
    <n v="201"/>
    <x v="203"/>
    <n v="25"/>
    <x v="203"/>
    <n v="5.6262664988737061"/>
    <n v="1"/>
    <n v="366546.799999999"/>
    <n v="9702704.8000000007"/>
    <x v="4"/>
    <s v="TORA"/>
    <s v="60├ 70"/>
    <s v="Couratari"/>
    <s v="FOD"/>
    <n v="38.833806114422465"/>
    <n v="50"/>
    <x v="1"/>
    <s v="Inferior"/>
    <s v="Não"/>
    <x v="1"/>
    <n v="5.6251144754291399E-4"/>
    <n v="9.8439503320009933E-3"/>
  </r>
  <r>
    <n v="1"/>
    <x v="1"/>
    <n v="119"/>
    <n v="4330"/>
    <x v="10"/>
    <x v="10"/>
    <n v="163"/>
    <x v="237"/>
    <n v="22"/>
    <x v="237"/>
    <n v="3.2560125159165962"/>
    <n v="1"/>
    <n v="366515.799999999"/>
    <n v="9702649.6999999899"/>
    <x v="4"/>
    <s v="TORA"/>
    <s v="50├ 60"/>
    <s v="Astronium"/>
    <s v="FOD"/>
    <n v="40.107045659157627"/>
    <n v="50.107045659157627"/>
    <x v="1"/>
    <s v="Inferior"/>
    <s v="Não"/>
    <x v="1"/>
    <n v="3.69925661487777E-4"/>
    <n v="5.6968551869117645E-3"/>
  </r>
  <r>
    <n v="1"/>
    <x v="1"/>
    <n v="119"/>
    <n v="4331"/>
    <x v="31"/>
    <x v="31"/>
    <n v="150"/>
    <x v="37"/>
    <n v="18"/>
    <x v="37"/>
    <n v="2.2560213183276159"/>
    <n v="2"/>
    <n v="366503.7"/>
    <n v="9702556.9000000004"/>
    <x v="0"/>
    <s v="TORETE"/>
    <s v="40├ 50"/>
    <s v="Sterculia"/>
    <s v="FOD"/>
    <n v="38.833806114422465"/>
    <n v="50"/>
    <x v="0"/>
    <s v="Inferior"/>
    <s v="Não"/>
    <x v="0"/>
    <n v="3.1327213607870003E-4"/>
    <n v="3.94722891459162E-3"/>
  </r>
  <r>
    <n v="1"/>
    <x v="1"/>
    <n v="119"/>
    <n v="4332"/>
    <x v="64"/>
    <x v="64"/>
    <n v="450"/>
    <x v="75"/>
    <n v="21"/>
    <x v="75"/>
    <n v="23.688223842439974"/>
    <n v="1"/>
    <n v="366500"/>
    <n v="9702552.1999999899"/>
    <x v="4"/>
    <s v="TORA"/>
    <s v="140├ 150"/>
    <s v="Cedrelinga"/>
    <s v="FOD"/>
    <n v="38.515496228238675"/>
    <n v="50"/>
    <x v="1"/>
    <s v="Inferior"/>
    <s v="Não"/>
    <x v="1"/>
    <n v="2.8194492247083009E-3"/>
    <n v="4.1445903603212021E-2"/>
  </r>
  <r>
    <n v="1"/>
    <x v="1"/>
    <n v="119"/>
    <n v="4333"/>
    <x v="24"/>
    <x v="24"/>
    <n v="212"/>
    <x v="49"/>
    <n v="20"/>
    <x v="49"/>
    <n v="5.0071418336254991"/>
    <n v="1"/>
    <n v="366472.9"/>
    <n v="9702515.3000000007"/>
    <x v="1"/>
    <s v="TORA"/>
    <s v="60├ 70"/>
    <s v="Virola"/>
    <s v="FOD"/>
    <n v="38.197186342054884"/>
    <n v="50"/>
    <x v="1"/>
    <s v="Inferior"/>
    <s v="Não"/>
    <x v="0"/>
    <n v="6.2576457261871526E-4"/>
    <n v="8.7607040166620131E-3"/>
  </r>
  <r>
    <n v="1"/>
    <x v="1"/>
    <n v="119"/>
    <n v="4334"/>
    <x v="1"/>
    <x v="1"/>
    <n v="160"/>
    <x v="1"/>
    <n v="17"/>
    <x v="1"/>
    <n v="2.4242480931757502"/>
    <n v="1"/>
    <n v="366467.4"/>
    <n v="9702515.6999999899"/>
    <x v="1"/>
    <s v="TORA"/>
    <s v="50├ 60"/>
    <s v="Pouteria"/>
    <s v="FOD"/>
    <n v="39.788735772973837"/>
    <n v="50"/>
    <x v="1"/>
    <s v="Inferior"/>
    <s v="Não"/>
    <x v="0"/>
    <n v="3.5643407482732108E-4"/>
    <n v="4.2415654904451204E-3"/>
  </r>
  <r>
    <n v="1"/>
    <x v="1"/>
    <n v="119"/>
    <n v="4335"/>
    <x v="47"/>
    <x v="47"/>
    <n v="210"/>
    <x v="87"/>
    <n v="21"/>
    <x v="87"/>
    <n v="5.1587687479091482"/>
    <n v="2"/>
    <n v="366440.299999999"/>
    <n v="9702528.5"/>
    <x v="1"/>
    <s v="TORA"/>
    <s v="60├ 70"/>
    <s v="Brosimum"/>
    <s v="FOD"/>
    <n v="41.38028520389279"/>
    <n v="51.38028520389279"/>
    <x v="1"/>
    <s v="Inferior"/>
    <s v="Não"/>
    <x v="0"/>
    <n v="6.1401338671425204E-4"/>
    <n v="9.0259967846995047E-3"/>
  </r>
  <r>
    <n v="1"/>
    <x v="1"/>
    <n v="119"/>
    <n v="4336"/>
    <x v="62"/>
    <x v="62"/>
    <n v="161"/>
    <x v="157"/>
    <n v="18"/>
    <x v="157"/>
    <n v="2.5990368263275618"/>
    <n v="2"/>
    <n v="366415.299999999"/>
    <n v="9702424.3000000007"/>
    <x v="0"/>
    <s v="TORA"/>
    <s v="50├ 60"/>
    <s v="Swartzia"/>
    <s v="FOD"/>
    <n v="42.335214862444161"/>
    <n v="52.335214862444161"/>
    <x v="0"/>
    <s v="Inferior"/>
    <s v="Não"/>
    <x v="0"/>
    <n v="3.6090342396871044E-4"/>
    <n v="4.5473831420057512E-3"/>
  </r>
  <r>
    <n v="1"/>
    <x v="1"/>
    <n v="119"/>
    <n v="4337"/>
    <x v="35"/>
    <x v="35"/>
    <n v="470"/>
    <x v="179"/>
    <n v="17"/>
    <x v="179"/>
    <n v="20.91860952275481"/>
    <n v="1"/>
    <n v="366419.7"/>
    <n v="9702413.3000000007"/>
    <x v="4"/>
    <s v="TORA"/>
    <s v="140├ 150"/>
    <s v="Erisma"/>
    <s v="FOD"/>
    <n v="41.38028520389279"/>
    <n v="51.38028520389279"/>
    <x v="1"/>
    <s v="Inferior"/>
    <s v="Não"/>
    <x v="1"/>
    <n v="3.0756362159904379E-3"/>
    <n v="3.6600070970286211E-2"/>
  </r>
  <r>
    <n v="1"/>
    <x v="1"/>
    <n v="119"/>
    <n v="4338"/>
    <x v="26"/>
    <x v="26"/>
    <n v="175"/>
    <x v="13"/>
    <n v="23"/>
    <x v="13"/>
    <n v="3.9236667064123822"/>
    <n v="1"/>
    <n v="366400.9"/>
    <n v="9702360.3000000007"/>
    <x v="4"/>
    <s v="TORA"/>
    <s v="50├ 60"/>
    <s v="Couratari"/>
    <s v="FOD"/>
    <n v="38.833806114422465"/>
    <n v="50"/>
    <x v="1"/>
    <s v="Inferior"/>
    <s v="Não"/>
    <x v="1"/>
    <n v="4.2639818521823071E-4"/>
    <n v="6.8650107820135134E-3"/>
  </r>
  <r>
    <n v="1"/>
    <x v="1"/>
    <n v="119"/>
    <n v="4339"/>
    <x v="55"/>
    <x v="55"/>
    <n v="137"/>
    <x v="26"/>
    <n v="20"/>
    <x v="26"/>
    <n v="2.0910253888242485"/>
    <n v="1"/>
    <n v="366399.9"/>
    <n v="9702358.5"/>
    <x v="0"/>
    <s v="TORETE"/>
    <s v="40├ 50"/>
    <s v="Platymiscium"/>
    <s v="FOD"/>
    <n v="43.608454407179323"/>
    <n v="53.608454407179323"/>
    <x v="0"/>
    <s v="Inferior"/>
    <s v="Não"/>
    <x v="0"/>
    <n v="2.6132465431382763E-4"/>
    <n v="3.6585451603935869E-3"/>
  </r>
  <r>
    <n v="1"/>
    <x v="1"/>
    <n v="119"/>
    <n v="4340"/>
    <x v="26"/>
    <x v="26"/>
    <n v="150"/>
    <x v="37"/>
    <n v="22"/>
    <x v="37"/>
    <n v="2.7573593890670862"/>
    <n v="1"/>
    <n v="366359.5"/>
    <n v="9702284.8000000007"/>
    <x v="0"/>
    <s v="TORETE"/>
    <s v="40├ 50"/>
    <s v="Couratari"/>
    <s v="FOD"/>
    <n v="38.833806114422465"/>
    <n v="50"/>
    <x v="0"/>
    <s v="Inferior"/>
    <s v="Não"/>
    <x v="1"/>
    <n v="3.1327213607870003E-4"/>
    <n v="4.82439089561198E-3"/>
  </r>
  <r>
    <n v="1"/>
    <x v="1"/>
    <n v="119"/>
    <n v="4341"/>
    <x v="29"/>
    <x v="29"/>
    <n v="230"/>
    <x v="40"/>
    <n v="21"/>
    <x v="40"/>
    <n v="6.1881829198275291"/>
    <n v="1"/>
    <n v="366335.7"/>
    <n v="9702262.9000000004"/>
    <x v="1"/>
    <s v="TORA"/>
    <s v="70├ 80"/>
    <s v="Alexa"/>
    <s v="FOD"/>
    <n v="39.788735772973837"/>
    <n v="50"/>
    <x v="1"/>
    <s v="Inferior"/>
    <s v="Não"/>
    <x v="0"/>
    <n v="7.3653759993614395E-4"/>
    <n v="1.0827102719061314E-2"/>
  </r>
  <r>
    <n v="1"/>
    <x v="1"/>
    <n v="119"/>
    <n v="4342"/>
    <x v="29"/>
    <x v="29"/>
    <n v="253"/>
    <x v="80"/>
    <n v="21"/>
    <x v="80"/>
    <n v="7.4877013329913078"/>
    <n v="1"/>
    <n v="366325.59999999899"/>
    <n v="9702245.5999999903"/>
    <x v="1"/>
    <s v="TORA"/>
    <s v="80├ 90"/>
    <s v="Alexa"/>
    <s v="FOD"/>
    <n v="39.788735772973837"/>
    <n v="50"/>
    <x v="1"/>
    <s v="Inferior"/>
    <s v="Não"/>
    <x v="0"/>
    <n v="8.9121049592273379E-4"/>
    <n v="1.3100794290064185E-2"/>
  </r>
  <r>
    <n v="1"/>
    <x v="1"/>
    <n v="119"/>
    <n v="4343"/>
    <x v="29"/>
    <x v="29"/>
    <n v="254"/>
    <x v="272"/>
    <n v="21"/>
    <x v="272"/>
    <n v="7.5470096267597881"/>
    <n v="1"/>
    <n v="366318.09999999899"/>
    <n v="9702270.1999999899"/>
    <x v="1"/>
    <s v="TORA"/>
    <s v="80├ 90"/>
    <s v="Alexa"/>
    <s v="FOD"/>
    <n v="39.788735772973837"/>
    <n v="50"/>
    <x v="1"/>
    <s v="Inferior"/>
    <s v="Não"/>
    <x v="0"/>
    <n v="8.9826956138904055E-4"/>
    <n v="1.3204562552418895E-2"/>
  </r>
  <r>
    <n v="1"/>
    <x v="1"/>
    <n v="119"/>
    <n v="4344"/>
    <x v="6"/>
    <x v="6"/>
    <n v="190"/>
    <x v="41"/>
    <n v="16"/>
    <x v="41"/>
    <n v="3.2174763295457556"/>
    <n v="1"/>
    <n v="366289.7"/>
    <n v="9702248.1999999899"/>
    <x v="1"/>
    <s v="TORA"/>
    <s v="60├ 70"/>
    <s v="Dimorphandra"/>
    <s v="FOD"/>
    <n v="39.788735772973837"/>
    <n v="50"/>
    <x v="1"/>
    <s v="Inferior"/>
    <s v="Não"/>
    <x v="0"/>
    <n v="5.0262773833071434E-4"/>
    <n v="5.6294306693039997E-3"/>
  </r>
  <r>
    <n v="1"/>
    <x v="1"/>
    <n v="119"/>
    <n v="4345"/>
    <x v="42"/>
    <x v="42"/>
    <n v="191"/>
    <x v="52"/>
    <n v="18"/>
    <x v="52"/>
    <n v="3.6578628317293229"/>
    <n v="2"/>
    <n v="366316"/>
    <n v="9702243.0999999903"/>
    <x v="0"/>
    <s v="TORA"/>
    <s v="60├ 70"/>
    <s v="Anacardium"/>
    <s v="FOD"/>
    <n v="57.295779513082323"/>
    <n v="67.295779513082323"/>
    <x v="0"/>
    <s v="Inferior"/>
    <s v="Não"/>
    <x v="0"/>
    <n v="5.0793247983498034E-4"/>
    <n v="6.399949245920751E-3"/>
  </r>
  <r>
    <n v="1"/>
    <x v="1"/>
    <n v="119"/>
    <n v="4346"/>
    <x v="69"/>
    <x v="69"/>
    <n v="188"/>
    <x v="267"/>
    <n v="19"/>
    <x v="267"/>
    <n v="3.7407395852455654"/>
    <n v="1"/>
    <n v="366321.299999999"/>
    <n v="9702229.5"/>
    <x v="1"/>
    <s v="TORA"/>
    <s v="50├ 60"/>
    <s v="Rauvolfia"/>
    <s v="FOD"/>
    <n v="40.743665431525208"/>
    <n v="50.743665431525208"/>
    <x v="1"/>
    <s v="Inferior"/>
    <s v="Não"/>
    <x v="0"/>
    <n v="4.9210179455847001E-4"/>
    <n v="6.5449538676276503E-3"/>
  </r>
  <r>
    <n v="1"/>
    <x v="1"/>
    <n v="119"/>
    <n v="4347"/>
    <x v="29"/>
    <x v="29"/>
    <n v="157"/>
    <x v="166"/>
    <n v="20"/>
    <x v="166"/>
    <n v="2.7461071345904906"/>
    <n v="1"/>
    <n v="366312.2"/>
    <n v="9702233.8000000007"/>
    <x v="0"/>
    <s v="TORETE"/>
    <s v="40├ 50"/>
    <s v="Alexa"/>
    <s v="FOD"/>
    <n v="39.788735772973837"/>
    <n v="50"/>
    <x v="0"/>
    <s v="Inferior"/>
    <s v="Não"/>
    <x v="0"/>
    <n v="3.4319310587572804E-4"/>
    <n v="4.8047034822601923E-3"/>
  </r>
  <r>
    <n v="1"/>
    <x v="1"/>
    <n v="119"/>
    <n v="4348"/>
    <x v="26"/>
    <x v="26"/>
    <n v="180"/>
    <x v="22"/>
    <n v="23"/>
    <x v="22"/>
    <n v="4.1510792257228148"/>
    <n v="1"/>
    <n v="366294.59999999899"/>
    <n v="9702241"/>
    <x v="4"/>
    <s v="TORA"/>
    <s v="50├ 60"/>
    <s v="Couratari"/>
    <s v="FOD"/>
    <n v="38.833806114422465"/>
    <n v="50"/>
    <x v="1"/>
    <s v="Inferior"/>
    <s v="Não"/>
    <x v="1"/>
    <n v="4.5111187595332813E-4"/>
    <n v="7.2629012028485838E-3"/>
  </r>
  <r>
    <n v="1"/>
    <x v="1"/>
    <n v="119"/>
    <n v="4349"/>
    <x v="84"/>
    <x v="84"/>
    <n v="193"/>
    <x v="60"/>
    <n v="20"/>
    <x v="60"/>
    <n v="4.1498537326610059"/>
    <n v="1"/>
    <n v="366291.4"/>
    <n v="9702234.8000000007"/>
    <x v="1"/>
    <s v="TORA"/>
    <s v="60├ 70"/>
    <s v="Didymopanax"/>
    <s v="FOD"/>
    <n v="46.791553269017228"/>
    <n v="56.791553269017228"/>
    <x v="1"/>
    <s v="Inferior"/>
    <s v="Não"/>
    <x v="0"/>
    <n v="5.1862550207979992E-4"/>
    <n v="7.2607570291171979E-3"/>
  </r>
  <r>
    <n v="1"/>
    <x v="1"/>
    <n v="119"/>
    <n v="4350"/>
    <x v="84"/>
    <x v="84"/>
    <n v="170"/>
    <x v="12"/>
    <n v="18"/>
    <x v="12"/>
    <n v="2.8977340488741388"/>
    <n v="1"/>
    <n v="366291.4"/>
    <n v="9702232.5999999903"/>
    <x v="0"/>
    <s v="TORA"/>
    <s v="50├ 60"/>
    <s v="Didymopanax"/>
    <s v="FOD"/>
    <n v="46.791553269017228"/>
    <n v="56.791553269017228"/>
    <x v="0"/>
    <s v="Inferior"/>
    <s v="Não"/>
    <x v="0"/>
    <n v="4.0238065478553035E-4"/>
    <n v="5.069996250297683E-3"/>
  </r>
  <r>
    <n v="1"/>
    <x v="1"/>
    <n v="119"/>
    <n v="4351"/>
    <x v="19"/>
    <x v="19"/>
    <n v="187"/>
    <x v="63"/>
    <n v="18"/>
    <x v="63"/>
    <n v="3.5062581991377066"/>
    <n v="1"/>
    <n v="366287.59999999899"/>
    <n v="9702223.3000000007"/>
    <x v="4"/>
    <s v="TORA"/>
    <s v="50├ 60"/>
    <s v="Piptadenia"/>
    <s v="FOD"/>
    <n v="39.788735772973837"/>
    <n v="50"/>
    <x v="1"/>
    <s v="Inferior"/>
    <s v="Não"/>
    <x v="1"/>
    <n v="4.8688059229049158E-4"/>
    <n v="6.1346954628601937E-3"/>
  </r>
  <r>
    <n v="1"/>
    <x v="1"/>
    <n v="119"/>
    <n v="4352"/>
    <x v="29"/>
    <x v="29"/>
    <n v="160"/>
    <x v="1"/>
    <n v="13"/>
    <x v="1"/>
    <n v="1.8538367771343973"/>
    <n v="2"/>
    <n v="366291.7"/>
    <n v="9702215.9000000004"/>
    <x v="1"/>
    <s v="TORA"/>
    <s v="50├ 60"/>
    <s v="Alexa"/>
    <s v="FOD"/>
    <n v="39.788735772973837"/>
    <n v="50"/>
    <x v="1"/>
    <s v="Inferior"/>
    <s v="Não"/>
    <x v="0"/>
    <n v="3.5643407482732108E-4"/>
    <n v="3.2435500809286214E-3"/>
  </r>
  <r>
    <n v="1"/>
    <x v="1"/>
    <n v="119"/>
    <n v="4353"/>
    <x v="35"/>
    <x v="35"/>
    <n v="450"/>
    <x v="75"/>
    <n v="13"/>
    <x v="75"/>
    <n v="14.664138569129507"/>
    <n v="1"/>
    <n v="366289.299999999"/>
    <n v="9702204.8000000007"/>
    <x v="4"/>
    <s v="TORA"/>
    <s v="140├ 150"/>
    <s v="Erisma"/>
    <s v="FOD"/>
    <n v="41.38028520389279"/>
    <n v="51.38028520389279"/>
    <x v="1"/>
    <s v="Inferior"/>
    <s v="Não"/>
    <x v="1"/>
    <n v="2.8194492247083009E-3"/>
    <n v="2.5656987944845538E-2"/>
  </r>
  <r>
    <n v="1"/>
    <x v="1"/>
    <n v="119"/>
    <n v="4354"/>
    <x v="29"/>
    <x v="29"/>
    <n v="248"/>
    <x v="117"/>
    <n v="18"/>
    <x v="117"/>
    <n v="6.1668593405520777"/>
    <n v="1"/>
    <n v="366315.799999999"/>
    <n v="9702206.3000000007"/>
    <x v="1"/>
    <s v="TORA"/>
    <s v="70├ 80"/>
    <s v="Alexa"/>
    <s v="FOD"/>
    <n v="39.788735772973837"/>
    <n v="50"/>
    <x v="1"/>
    <s v="Inferior"/>
    <s v="Não"/>
    <x v="0"/>
    <n v="8.5633286477263882E-4"/>
    <n v="1.0789794096135249E-2"/>
  </r>
  <r>
    <n v="1"/>
    <x v="1"/>
    <n v="119"/>
    <n v="4355"/>
    <x v="1"/>
    <x v="1"/>
    <n v="201"/>
    <x v="203"/>
    <n v="22"/>
    <x v="203"/>
    <n v="4.9511145190088621"/>
    <n v="1"/>
    <n v="366312.09999999899"/>
    <n v="9702197"/>
    <x v="1"/>
    <s v="TORA"/>
    <s v="60├ 70"/>
    <s v="Pouteria"/>
    <s v="FOD"/>
    <n v="39.788735772973837"/>
    <n v="50"/>
    <x v="1"/>
    <s v="Inferior"/>
    <s v="Não"/>
    <x v="0"/>
    <n v="5.6251144754291399E-4"/>
    <n v="8.6626762921608747E-3"/>
  </r>
  <r>
    <n v="1"/>
    <x v="1"/>
    <n v="120"/>
    <n v="4356"/>
    <x v="10"/>
    <x v="10"/>
    <n v="250"/>
    <x v="46"/>
    <n v="23"/>
    <x v="46"/>
    <n v="8.0074830743109846"/>
    <n v="1"/>
    <n v="366340.7"/>
    <n v="9702172.3000000007"/>
    <x v="4"/>
    <s v="TORA"/>
    <s v="70├ 80"/>
    <s v="Astronium"/>
    <s v="FOD"/>
    <n v="40.107045659157627"/>
    <n v="50.107045659157627"/>
    <x v="1"/>
    <s v="Inferior"/>
    <s v="Não"/>
    <x v="1"/>
    <n v="8.7020037799638919E-4"/>
    <n v="1.4010226085741866E-2"/>
  </r>
  <r>
    <n v="1"/>
    <x v="1"/>
    <n v="120"/>
    <n v="4357"/>
    <x v="10"/>
    <x v="10"/>
    <n v="170"/>
    <x v="12"/>
    <n v="22"/>
    <x v="12"/>
    <n v="3.5416749486239474"/>
    <n v="1"/>
    <n v="366323.4"/>
    <n v="9702184.6999999899"/>
    <x v="4"/>
    <s v="TORA"/>
    <s v="50├ 60"/>
    <s v="Astronium"/>
    <s v="FOD"/>
    <n v="40.107045659157627"/>
    <n v="50.107045659157627"/>
    <x v="1"/>
    <s v="Inferior"/>
    <s v="Não"/>
    <x v="1"/>
    <n v="4.0238065478553035E-4"/>
    <n v="6.1966620836971676E-3"/>
  </r>
  <r>
    <n v="1"/>
    <x v="1"/>
    <n v="120"/>
    <n v="4358"/>
    <x v="72"/>
    <x v="72"/>
    <n v="314"/>
    <x v="106"/>
    <n v="15"/>
    <x v="106"/>
    <n v="8.2383214037714705"/>
    <n v="1"/>
    <n v="366331.7"/>
    <n v="9702202.9000000004"/>
    <x v="4"/>
    <s v="TORA"/>
    <s v="90├ 100"/>
    <s v="Goupia"/>
    <s v="FOD"/>
    <n v="40.107045659157627"/>
    <n v="50.107045659157627"/>
    <x v="1"/>
    <s v="Inferior"/>
    <s v="Não"/>
    <x v="1"/>
    <n v="1.3727724235029122E-3"/>
    <n v="1.4414110446780575E-2"/>
  </r>
  <r>
    <n v="1"/>
    <x v="1"/>
    <n v="120"/>
    <n v="4359"/>
    <x v="23"/>
    <x v="23"/>
    <n v="160"/>
    <x v="1"/>
    <n v="14"/>
    <x v="1"/>
    <n v="1.9964396061447354"/>
    <n v="2"/>
    <n v="366361.5"/>
    <n v="9702188.8000000007"/>
    <x v="4"/>
    <s v="TORA"/>
    <s v="50├ 60"/>
    <s v="Parkia"/>
    <s v="FOD"/>
    <n v="40.107045659157627"/>
    <n v="50.107045659157627"/>
    <x v="1"/>
    <s v="Inferior"/>
    <s v="Não"/>
    <x v="1"/>
    <n v="3.5643407482732108E-4"/>
    <n v="3.4930539333077461E-3"/>
  </r>
  <r>
    <n v="1"/>
    <x v="1"/>
    <n v="120"/>
    <n v="4360"/>
    <x v="29"/>
    <x v="29"/>
    <n v="178"/>
    <x v="170"/>
    <n v="21"/>
    <x v="170"/>
    <n v="3.7063589344388546"/>
    <n v="1"/>
    <n v="366342.59999999899"/>
    <n v="9702200"/>
    <x v="1"/>
    <s v="TORA"/>
    <s v="50├ 60"/>
    <s v="Alexa"/>
    <s v="FOD"/>
    <n v="39.788735772973837"/>
    <n v="50"/>
    <x v="1"/>
    <s v="Inferior"/>
    <s v="Não"/>
    <x v="0"/>
    <n v="4.4114286042300146E-4"/>
    <n v="6.4848000482181211E-3"/>
  </r>
  <r>
    <n v="1"/>
    <x v="1"/>
    <n v="120"/>
    <n v="4361"/>
    <x v="39"/>
    <x v="39"/>
    <n v="476"/>
    <x v="348"/>
    <n v="23"/>
    <x v="348"/>
    <n v="29.02885576072137"/>
    <n v="1"/>
    <n v="366343"/>
    <n v="9702203.0999999903"/>
    <x v="3"/>
    <s v="TORA"/>
    <s v="150├ 160"/>
    <s v="Bertholletia"/>
    <s v="FOD"/>
    <n v="41.38028520389279"/>
    <n v="51.38028520389279"/>
    <x v="1"/>
    <s v="Inferior"/>
    <s v="Protegida"/>
    <x v="0"/>
    <n v="3.154664333518558E-3"/>
    <n v="5.0790095769648783E-2"/>
  </r>
  <r>
    <n v="1"/>
    <x v="1"/>
    <n v="120"/>
    <n v="4362"/>
    <x v="5"/>
    <x v="5"/>
    <n v="215"/>
    <x v="18"/>
    <n v="17"/>
    <x v="18"/>
    <n v="4.3773776604316037"/>
    <n v="1"/>
    <n v="366342.799999999"/>
    <n v="9702230.8000000007"/>
    <x v="4"/>
    <s v="TORA"/>
    <s v="60├ 70"/>
    <s v="Tachigali"/>
    <s v="FOD"/>
    <n v="39.152116000606256"/>
    <n v="50"/>
    <x v="1"/>
    <s v="Inferior"/>
    <s v="Não"/>
    <x v="1"/>
    <n v="6.436001995661295E-4"/>
    <n v="7.6588423748369409E-3"/>
  </r>
  <r>
    <n v="1"/>
    <x v="1"/>
    <n v="120"/>
    <n v="4363"/>
    <x v="84"/>
    <x v="84"/>
    <n v="340"/>
    <x v="121"/>
    <n v="17"/>
    <x v="121"/>
    <n v="10.946995295746746"/>
    <n v="1"/>
    <n v="366346.4"/>
    <n v="9702235.8000000007"/>
    <x v="1"/>
    <s v="TORA"/>
    <s v="100├ 110"/>
    <s v="Didymopanax"/>
    <s v="FOD"/>
    <n v="46.791553269017228"/>
    <n v="56.791553269017228"/>
    <x v="1"/>
    <s v="Inferior"/>
    <s v="Não"/>
    <x v="0"/>
    <n v="1.6095226191421214E-3"/>
    <n v="1.9153319167791245E-2"/>
  </r>
  <r>
    <n v="1"/>
    <x v="1"/>
    <n v="120"/>
    <n v="4364"/>
    <x v="72"/>
    <x v="72"/>
    <n v="300"/>
    <x v="9"/>
    <n v="16"/>
    <x v="9"/>
    <n v="8.0214091318315237"/>
    <n v="1"/>
    <n v="366349.59999999899"/>
    <n v="9702239.8000000007"/>
    <x v="4"/>
    <s v="TORA"/>
    <s v="90├ 100"/>
    <s v="Goupia"/>
    <s v="FOD"/>
    <n v="40.107045659157627"/>
    <n v="50.107045659157627"/>
    <x v="1"/>
    <s v="Inferior"/>
    <s v="Não"/>
    <x v="1"/>
    <n v="1.2530885443148001E-3"/>
    <n v="1.4034591696325762E-2"/>
  </r>
  <r>
    <n v="1"/>
    <x v="1"/>
    <n v="120"/>
    <n v="4365"/>
    <x v="3"/>
    <x v="3"/>
    <n v="195"/>
    <x v="253"/>
    <n v="16"/>
    <x v="253"/>
    <n v="3.3890453581988194"/>
    <n v="3"/>
    <n v="366380.9"/>
    <n v="9702230.5999999903"/>
    <x v="2"/>
    <s v="TORA"/>
    <s v="60├ 70"/>
    <s v="Inga"/>
    <s v="FOD"/>
    <n v="41.38028520389279"/>
    <n v="51.38028520389279"/>
    <x v="1"/>
    <s v="Inferior"/>
    <s v="Não"/>
    <x v="0"/>
    <n v="5.2942990997300308E-4"/>
    <n v="5.9296149916976352E-3"/>
  </r>
  <r>
    <n v="1"/>
    <x v="1"/>
    <n v="120"/>
    <n v="4366"/>
    <x v="29"/>
    <x v="29"/>
    <n v="159"/>
    <x v="284"/>
    <n v="20"/>
    <x v="284"/>
    <n v="2.8165172814143444"/>
    <n v="1"/>
    <n v="366380.9"/>
    <n v="9702230.5999999903"/>
    <x v="1"/>
    <s v="TORA"/>
    <s v="50├ 60"/>
    <s v="Alexa"/>
    <s v="FOD"/>
    <n v="39.788735772973837"/>
    <n v="50"/>
    <x v="1"/>
    <s v="Inferior"/>
    <s v="Não"/>
    <x v="0"/>
    <n v="3.5199257209802751E-4"/>
    <n v="4.9278960093723841E-3"/>
  </r>
  <r>
    <n v="1"/>
    <x v="1"/>
    <n v="120"/>
    <n v="4367"/>
    <x v="29"/>
    <x v="29"/>
    <n v="180"/>
    <x v="22"/>
    <n v="19"/>
    <x v="22"/>
    <n v="3.429152403857977"/>
    <n v="1"/>
    <n v="366374.5"/>
    <n v="9702227"/>
    <x v="1"/>
    <s v="TORA"/>
    <s v="50├ 60"/>
    <s v="Alexa"/>
    <s v="FOD"/>
    <n v="39.788735772973837"/>
    <n v="50"/>
    <x v="1"/>
    <s v="Inferior"/>
    <s v="Não"/>
    <x v="0"/>
    <n v="4.5111187595332813E-4"/>
    <n v="5.9997879501792637E-3"/>
  </r>
  <r>
    <n v="1"/>
    <x v="1"/>
    <n v="120"/>
    <n v="4368"/>
    <x v="1"/>
    <x v="1"/>
    <n v="187"/>
    <x v="63"/>
    <n v="20"/>
    <x v="63"/>
    <n v="3.8958424434863406"/>
    <n v="1"/>
    <n v="366348.299999999"/>
    <n v="9702250.4000000004"/>
    <x v="1"/>
    <s v="TORA"/>
    <s v="50├ 60"/>
    <s v="Pouteria"/>
    <s v="FOD"/>
    <n v="39.788735772973837"/>
    <n v="50"/>
    <x v="1"/>
    <s v="Inferior"/>
    <s v="Não"/>
    <x v="0"/>
    <n v="4.8688059229049158E-4"/>
    <n v="6.8163282920668819E-3"/>
  </r>
  <r>
    <n v="1"/>
    <x v="1"/>
    <n v="120"/>
    <n v="4369"/>
    <x v="1"/>
    <x v="1"/>
    <n v="196"/>
    <x v="84"/>
    <n v="19"/>
    <x v="84"/>
    <n v="4.0658740353891361"/>
    <n v="1"/>
    <n v="366347.4"/>
    <n v="9702250.8000000007"/>
    <x v="1"/>
    <s v="TORA"/>
    <s v="60├ 70"/>
    <s v="Pouteria"/>
    <s v="FOD"/>
    <n v="39.788735772973837"/>
    <n v="50"/>
    <x v="1"/>
    <s v="Inferior"/>
    <s v="Não"/>
    <x v="0"/>
    <n v="5.3487388353774844E-4"/>
    <n v="7.113822651052054E-3"/>
  </r>
  <r>
    <n v="1"/>
    <x v="1"/>
    <n v="120"/>
    <n v="4370"/>
    <x v="29"/>
    <x v="29"/>
    <n v="562"/>
    <x v="343"/>
    <n v="21"/>
    <x v="343"/>
    <n v="36.947078376748692"/>
    <n v="1"/>
    <n v="366352.5"/>
    <n v="9702260.5"/>
    <x v="1"/>
    <s v="TORA"/>
    <s v="170├ 180"/>
    <s v="Alexa"/>
    <s v="FOD"/>
    <n v="39.788735772973837"/>
    <n v="50"/>
    <x v="1"/>
    <s v="Inferior"/>
    <s v="Não"/>
    <x v="0"/>
    <n v="4.3975610910062645E-3"/>
    <n v="6.4644148037792074E-2"/>
  </r>
  <r>
    <n v="1"/>
    <x v="1"/>
    <n v="120"/>
    <n v="4371"/>
    <x v="1"/>
    <x v="1"/>
    <n v="175"/>
    <x v="13"/>
    <n v="18"/>
    <x v="13"/>
    <n v="3.0706956832792556"/>
    <n v="1"/>
    <n v="366355.299999999"/>
    <n v="9702265.9000000004"/>
    <x v="1"/>
    <s v="TORA"/>
    <s v="50├ 60"/>
    <s v="Pouteria"/>
    <s v="FOD"/>
    <n v="39.788735772973837"/>
    <n v="50"/>
    <x v="1"/>
    <s v="Inferior"/>
    <s v="Não"/>
    <x v="0"/>
    <n v="4.2639818521823071E-4"/>
    <n v="5.3726171337497063E-3"/>
  </r>
  <r>
    <n v="1"/>
    <x v="1"/>
    <n v="120"/>
    <n v="4372"/>
    <x v="81"/>
    <x v="81"/>
    <n v="410"/>
    <x v="119"/>
    <n v="19"/>
    <x v="119"/>
    <n v="17.79137404594216"/>
    <n v="1"/>
    <n v="366407.299999999"/>
    <n v="9702264.8000000007"/>
    <x v="1"/>
    <s v="TORA"/>
    <s v="130├ 140"/>
    <s v="Ruizterania"/>
    <s v="FOD"/>
    <n v="63.661977236758133"/>
    <n v="73.661977236758133"/>
    <x v="1"/>
    <s v="Inferior"/>
    <s v="Não"/>
    <x v="0"/>
    <n v="2.3404909366590886E-3"/>
    <n v="3.1128529457565873E-2"/>
  </r>
  <r>
    <n v="1"/>
    <x v="1"/>
    <n v="120"/>
    <n v="4373"/>
    <x v="82"/>
    <x v="82"/>
    <n v="214"/>
    <x v="95"/>
    <n v="16"/>
    <x v="95"/>
    <n v="4.0816494733484046"/>
    <n v="2"/>
    <n v="366391.2"/>
    <n v="9702269.9000000004"/>
    <x v="4"/>
    <s v="TORA"/>
    <s v="60├ 70"/>
    <s v="Caryocar"/>
    <s v="FOD"/>
    <n v="41.38028520389279"/>
    <n v="51.38028520389279"/>
    <x v="1"/>
    <s v="Inferior"/>
    <s v="Não"/>
    <x v="1"/>
    <n v="6.3762714417156204E-4"/>
    <n v="7.1414240147214944E-3"/>
  </r>
  <r>
    <n v="1"/>
    <x v="1"/>
    <n v="120"/>
    <n v="4374"/>
    <x v="55"/>
    <x v="55"/>
    <n v="183"/>
    <x v="127"/>
    <n v="20"/>
    <x v="127"/>
    <n v="3.7309579224431371"/>
    <n v="2"/>
    <n v="366472.2"/>
    <n v="9702388.5999999903"/>
    <x v="1"/>
    <s v="TORA"/>
    <s v="50├ 60"/>
    <s v="Platymiscium"/>
    <s v="FOD"/>
    <n v="43.608454407179323"/>
    <n v="53.608454407179323"/>
    <x v="1"/>
    <s v="Inferior"/>
    <s v="Não"/>
    <x v="0"/>
    <n v="4.6627424733953712E-4"/>
    <n v="6.5278394627535192E-3"/>
  </r>
  <r>
    <n v="1"/>
    <x v="1"/>
    <n v="120"/>
    <n v="4375"/>
    <x v="75"/>
    <x v="75"/>
    <n v="214"/>
    <x v="95"/>
    <n v="18"/>
    <x v="95"/>
    <n v="4.5918556575169553"/>
    <n v="1"/>
    <n v="366479.5"/>
    <n v="9702441.5"/>
    <x v="1"/>
    <s v="TORA"/>
    <s v="60├ 70"/>
    <s v="Copaifera"/>
    <s v="FOD"/>
    <n v="51.884511447957884"/>
    <n v="61.884511447957884"/>
    <x v="1"/>
    <s v="Inferior"/>
    <s v="Não"/>
    <x v="0"/>
    <n v="6.3762714417156204E-4"/>
    <n v="8.0341020165616804E-3"/>
  </r>
  <r>
    <n v="1"/>
    <x v="1"/>
    <n v="120"/>
    <n v="4376"/>
    <x v="72"/>
    <x v="72"/>
    <n v="190"/>
    <x v="41"/>
    <n v="16"/>
    <x v="41"/>
    <n v="3.2174763295457556"/>
    <n v="1"/>
    <n v="366491.799999999"/>
    <n v="9702452.1999999899"/>
    <x v="4"/>
    <s v="TORA"/>
    <s v="60├ 70"/>
    <s v="Goupia"/>
    <s v="FOD"/>
    <n v="40.107045659157627"/>
    <n v="50.107045659157627"/>
    <x v="1"/>
    <s v="Inferior"/>
    <s v="Não"/>
    <x v="1"/>
    <n v="5.0262773833071434E-4"/>
    <n v="5.6294306693039997E-3"/>
  </r>
  <r>
    <n v="1"/>
    <x v="1"/>
    <n v="120"/>
    <n v="4377"/>
    <x v="5"/>
    <x v="5"/>
    <n v="316"/>
    <x v="249"/>
    <n v="17"/>
    <x v="249"/>
    <n v="9.4560827184436622"/>
    <n v="1"/>
    <n v="366489.59999999899"/>
    <n v="9702512.9000000004"/>
    <x v="4"/>
    <s v="TORA"/>
    <s v="100├ 110"/>
    <s v="Tachigali"/>
    <s v="FOD"/>
    <n v="39.152116000606256"/>
    <n v="50"/>
    <x v="1"/>
    <s v="Inferior"/>
    <s v="Não"/>
    <x v="1"/>
    <n v="1.3903156631233193E-3"/>
    <n v="1.6544756391167498E-2"/>
  </r>
  <r>
    <n v="1"/>
    <x v="1"/>
    <n v="120"/>
    <n v="4378"/>
    <x v="31"/>
    <x v="31"/>
    <n v="181"/>
    <x v="94"/>
    <n v="20"/>
    <x v="94"/>
    <n v="3.6498525634435084"/>
    <n v="3"/>
    <n v="366502.09999999899"/>
    <n v="9702484.9000000004"/>
    <x v="2"/>
    <s v="TORA"/>
    <s v="50├ 60"/>
    <s v="Sterculia"/>
    <s v="FOD"/>
    <n v="38.833806114422465"/>
    <n v="50"/>
    <x v="1"/>
    <s v="Inferior"/>
    <s v="Não"/>
    <x v="0"/>
    <n v="4.5613815333663525E-4"/>
    <n v="6.3859341467128938E-3"/>
  </r>
  <r>
    <n v="1"/>
    <x v="1"/>
    <n v="120"/>
    <n v="4379"/>
    <x v="1"/>
    <x v="1"/>
    <n v="215"/>
    <x v="18"/>
    <n v="19"/>
    <x v="18"/>
    <n v="4.8923632675412039"/>
    <n v="1"/>
    <n v="366524.09999999899"/>
    <n v="9702503.3000000007"/>
    <x v="1"/>
    <s v="TORA"/>
    <s v="60├ 70"/>
    <s v="Pouteria"/>
    <s v="FOD"/>
    <n v="39.788735772973837"/>
    <n v="50"/>
    <x v="1"/>
    <s v="Inferior"/>
    <s v="Não"/>
    <x v="0"/>
    <n v="6.436001995661295E-4"/>
    <n v="8.5598826542295225E-3"/>
  </r>
  <r>
    <n v="1"/>
    <x v="1"/>
    <n v="120"/>
    <n v="4380"/>
    <x v="1"/>
    <x v="1"/>
    <n v="183"/>
    <x v="127"/>
    <n v="22"/>
    <x v="127"/>
    <n v="4.1040537146874518"/>
    <n v="1"/>
    <n v="366516.2"/>
    <n v="9702538"/>
    <x v="1"/>
    <s v="TORA"/>
    <s v="50├ 60"/>
    <s v="Pouteria"/>
    <s v="FOD"/>
    <n v="39.788735772973837"/>
    <n v="50"/>
    <x v="1"/>
    <s v="Inferior"/>
    <s v="Não"/>
    <x v="0"/>
    <n v="4.6627424733953712E-4"/>
    <n v="7.180623409028873E-3"/>
  </r>
  <r>
    <n v="1"/>
    <x v="1"/>
    <n v="120"/>
    <n v="4381"/>
    <x v="23"/>
    <x v="23"/>
    <n v="298"/>
    <x v="228"/>
    <n v="20"/>
    <x v="228"/>
    <n v="9.893516896432871"/>
    <n v="1"/>
    <n v="366504.5"/>
    <n v="9702547.9000000004"/>
    <x v="4"/>
    <s v="TORA"/>
    <s v="90├ 100"/>
    <s v="Parkia"/>
    <s v="FOD"/>
    <n v="40.107045659157627"/>
    <n v="50.107045659157627"/>
    <x v="1"/>
    <s v="Inferior"/>
    <s v="Não"/>
    <x v="1"/>
    <n v="1.2364363898814614E-3"/>
    <n v="1.731010945834046E-2"/>
  </r>
  <r>
    <n v="1"/>
    <x v="1"/>
    <n v="120"/>
    <n v="4382"/>
    <x v="63"/>
    <x v="63"/>
    <n v="161"/>
    <x v="157"/>
    <n v="18"/>
    <x v="157"/>
    <n v="2.5990368263275618"/>
    <n v="1"/>
    <n v="366540.2"/>
    <n v="9702586.3000000007"/>
    <x v="4"/>
    <s v="TORA"/>
    <s v="50├ 60"/>
    <s v="Ocotea"/>
    <s v="FOD"/>
    <n v="39.470425886790046"/>
    <n v="50"/>
    <x v="1"/>
    <s v="Inferior"/>
    <s v="Não"/>
    <x v="1"/>
    <n v="3.6090342396871044E-4"/>
    <n v="4.5473831420057512E-3"/>
  </r>
  <r>
    <n v="1"/>
    <x v="1"/>
    <n v="120"/>
    <n v="4383"/>
    <x v="84"/>
    <x v="84"/>
    <n v="215"/>
    <x v="18"/>
    <n v="15"/>
    <x v="18"/>
    <n v="3.8623920533220026"/>
    <n v="1"/>
    <n v="366562.5"/>
    <n v="9702642.0999999903"/>
    <x v="1"/>
    <s v="TORA"/>
    <s v="60├ 70"/>
    <s v="Didymopanax"/>
    <s v="FOD"/>
    <n v="46.791553269017228"/>
    <n v="56.791553269017228"/>
    <x v="1"/>
    <s v="Inferior"/>
    <s v="Não"/>
    <x v="0"/>
    <n v="6.436001995661295E-4"/>
    <n v="6.7578020954443584E-3"/>
  </r>
  <r>
    <n v="1"/>
    <x v="1"/>
    <n v="120"/>
    <n v="4384"/>
    <x v="41"/>
    <x v="41"/>
    <n v="160"/>
    <x v="1"/>
    <n v="17"/>
    <x v="1"/>
    <n v="2.4242480931757502"/>
    <n v="2"/>
    <n v="366575.7"/>
    <n v="9702641.4000000004"/>
    <x v="1"/>
    <s v="TORA"/>
    <s v="50├ 60"/>
    <s v="Qualea"/>
    <s v="FOD"/>
    <n v="40.107045659157627"/>
    <n v="50.107045659157627"/>
    <x v="1"/>
    <s v="Inferior"/>
    <s v="Não"/>
    <x v="0"/>
    <n v="3.5643407482732108E-4"/>
    <n v="4.2415654904451204E-3"/>
  </r>
  <r>
    <n v="1"/>
    <x v="1"/>
    <n v="120"/>
    <n v="4385"/>
    <x v="5"/>
    <x v="5"/>
    <n v="295"/>
    <x v="109"/>
    <n v="20"/>
    <x v="109"/>
    <n v="9.6953212458005336"/>
    <n v="1"/>
    <n v="366597.9"/>
    <n v="9702636.4000000004"/>
    <x v="4"/>
    <s v="TORA"/>
    <s v="90├ 100"/>
    <s v="Tachigali"/>
    <s v="FOD"/>
    <n v="39.152116000606256"/>
    <n v="50"/>
    <x v="1"/>
    <s v="Inferior"/>
    <s v="Não"/>
    <x v="1"/>
    <n v="1.2116670063221722E-3"/>
    <n v="1.6963338088510409E-2"/>
  </r>
  <r>
    <n v="1"/>
    <x v="1"/>
    <n v="120"/>
    <n v="4386"/>
    <x v="48"/>
    <x v="48"/>
    <n v="179"/>
    <x v="150"/>
    <n v="17"/>
    <x v="150"/>
    <n v="3.0341927013064134"/>
    <n v="3"/>
    <n v="366701"/>
    <n v="9702845.1999999899"/>
    <x v="2"/>
    <s v="TORA"/>
    <s v="50├ 60"/>
    <s v="Cordia"/>
    <s v="FOD"/>
    <n v="44.563384065730695"/>
    <n v="54.563384065730695"/>
    <x v="1"/>
    <s v="Inferior"/>
    <s v="Não"/>
    <x v="0"/>
    <n v="4.4611344498211684E-4"/>
    <n v="5.3087499952871892E-3"/>
  </r>
  <r>
    <n v="1"/>
    <x v="1"/>
    <n v="120"/>
    <n v="4387"/>
    <x v="30"/>
    <x v="30"/>
    <n v="150"/>
    <x v="37"/>
    <n v="17"/>
    <x v="37"/>
    <n v="2.1306868006427484"/>
    <n v="1"/>
    <n v="366676.299999999"/>
    <n v="9702875.5999999903"/>
    <x v="0"/>
    <s v="TORETE"/>
    <s v="40├ 50"/>
    <s v="Apuleia"/>
    <s v="FOD"/>
    <n v="39.788735772973837"/>
    <n v="50"/>
    <x v="0"/>
    <s v="Inferior"/>
    <s v="Não"/>
    <x v="1"/>
    <n v="3.1327213607870003E-4"/>
    <n v="3.72793841933653E-3"/>
  </r>
  <r>
    <n v="1"/>
    <x v="1"/>
    <n v="120"/>
    <n v="4388"/>
    <x v="23"/>
    <x v="23"/>
    <n v="126"/>
    <x v="85"/>
    <n v="13"/>
    <x v="85"/>
    <n v="1.1496684638197534"/>
    <n v="1"/>
    <n v="366706"/>
    <n v="9702939"/>
    <x v="0"/>
    <s v="TORETE"/>
    <s v="40├ 50"/>
    <s v="Parkia"/>
    <s v="FOD"/>
    <n v="40.107045659157627"/>
    <n v="50.107045659157627"/>
    <x v="0"/>
    <s v="Inferior"/>
    <s v="Não"/>
    <x v="1"/>
    <n v="2.2104481921713078E-4"/>
    <n v="2.0115078548758902E-3"/>
  </r>
  <r>
    <n v="1"/>
    <x v="1"/>
    <n v="120"/>
    <n v="4389"/>
    <x v="1"/>
    <x v="1"/>
    <n v="140"/>
    <x v="36"/>
    <n v="12"/>
    <x v="36"/>
    <n v="1.3101634915324822"/>
    <n v="2"/>
    <n v="366710.9"/>
    <n v="9702935.5"/>
    <x v="0"/>
    <s v="TORETE"/>
    <s v="40├ 50"/>
    <s v="Pouteria"/>
    <s v="FOD"/>
    <n v="39.788735772973837"/>
    <n v="50"/>
    <x v="0"/>
    <s v="Inferior"/>
    <s v="Não"/>
    <x v="0"/>
    <n v="2.7289483853966759E-4"/>
    <n v="2.2923166437332078E-3"/>
  </r>
  <r>
    <n v="1"/>
    <x v="1"/>
    <n v="120"/>
    <n v="4390"/>
    <x v="19"/>
    <x v="19"/>
    <n v="135"/>
    <x v="25"/>
    <n v="12"/>
    <x v="25"/>
    <n v="1.2182515118969126"/>
    <n v="1"/>
    <n v="366715.09999999899"/>
    <n v="9702945.6999999899"/>
    <x v="0"/>
    <s v="TORETE"/>
    <s v="40├ 50"/>
    <s v="Piptadenia"/>
    <s v="FOD"/>
    <n v="39.788735772973837"/>
    <n v="50"/>
    <x v="0"/>
    <s v="Inferior"/>
    <s v="Não"/>
    <x v="1"/>
    <n v="2.53750430223747E-4"/>
    <n v="2.1315036138794749E-3"/>
  </r>
  <r>
    <n v="1"/>
    <x v="1"/>
    <n v="120"/>
    <n v="4391"/>
    <x v="5"/>
    <x v="5"/>
    <n v="176"/>
    <x v="124"/>
    <n v="14"/>
    <x v="124"/>
    <n v="2.4156919234351295"/>
    <n v="1"/>
    <n v="366717.09999999899"/>
    <n v="9702960.3000000007"/>
    <x v="4"/>
    <s v="TORA"/>
    <s v="50├ 60"/>
    <s v="Tachigali"/>
    <s v="FOD"/>
    <n v="39.152116000606256"/>
    <n v="50"/>
    <x v="1"/>
    <s v="Inferior"/>
    <s v="Não"/>
    <x v="1"/>
    <n v="4.3128523054105841E-4"/>
    <n v="4.2265952593023718E-3"/>
  </r>
  <r>
    <n v="1"/>
    <x v="1"/>
    <n v="120"/>
    <n v="4392"/>
    <x v="5"/>
    <x v="5"/>
    <n v="200"/>
    <x v="14"/>
    <n v="11"/>
    <x v="14"/>
    <n v="2.4509861236151878"/>
    <n v="1"/>
    <n v="366731.09999999899"/>
    <n v="9702954.8000000007"/>
    <x v="4"/>
    <s v="TORA"/>
    <s v="60├ 70"/>
    <s v="Tachigali"/>
    <s v="FOD"/>
    <n v="39.152116000606256"/>
    <n v="50"/>
    <x v="1"/>
    <s v="Inferior"/>
    <s v="Não"/>
    <x v="1"/>
    <n v="5.5692824191768894E-4"/>
    <n v="4.2883474627662043E-3"/>
  </r>
  <r>
    <n v="1"/>
    <x v="1"/>
    <n v="120"/>
    <n v="4393"/>
    <x v="19"/>
    <x v="19"/>
    <n v="160"/>
    <x v="1"/>
    <n v="13"/>
    <x v="1"/>
    <n v="1.8538367771343973"/>
    <n v="1"/>
    <n v="366755.59999999899"/>
    <n v="9703004"/>
    <x v="4"/>
    <s v="TORA"/>
    <s v="50├ 60"/>
    <s v="Piptadenia"/>
    <s v="FOD"/>
    <n v="39.788735772973837"/>
    <n v="50"/>
    <x v="1"/>
    <s v="Inferior"/>
    <s v="Não"/>
    <x v="1"/>
    <n v="3.5643407482732108E-4"/>
    <n v="3.2435500809286214E-3"/>
  </r>
  <r>
    <n v="1"/>
    <x v="1"/>
    <n v="120"/>
    <n v="4394"/>
    <x v="21"/>
    <x v="21"/>
    <n v="193"/>
    <x v="60"/>
    <n v="14"/>
    <x v="60"/>
    <n v="2.9048976128627038"/>
    <n v="1"/>
    <n v="366755.9"/>
    <n v="9703034.8000000007"/>
    <x v="1"/>
    <s v="TORA"/>
    <s v="60├ 70"/>
    <s v="Schefflera"/>
    <s v="FOD"/>
    <n v="40.425355545341418"/>
    <n v="50.425355545341418"/>
    <x v="1"/>
    <s v="Inferior"/>
    <s v="Não"/>
    <x v="0"/>
    <n v="5.1862550207979992E-4"/>
    <n v="5.0825299203820376E-3"/>
  </r>
  <r>
    <n v="1"/>
    <x v="1"/>
    <n v="120"/>
    <n v="4395"/>
    <x v="10"/>
    <x v="10"/>
    <n v="171"/>
    <x v="141"/>
    <n v="17"/>
    <x v="141"/>
    <n v="2.7690405661153168"/>
    <n v="1"/>
    <n v="366798.299999999"/>
    <n v="9703112"/>
    <x v="4"/>
    <s v="TORA"/>
    <s v="50├ 60"/>
    <s v="Astronium"/>
    <s v="FOD"/>
    <n v="40.107045659157627"/>
    <n v="50.107045659157627"/>
    <x v="1"/>
    <s v="Inferior"/>
    <s v="Não"/>
    <x v="1"/>
    <n v="4.0712846804787865E-4"/>
    <n v="4.8448287697697564E-3"/>
  </r>
  <r>
    <n v="1"/>
    <x v="1"/>
    <n v="120"/>
    <n v="4396"/>
    <x v="17"/>
    <x v="17"/>
    <n v="240"/>
    <x v="71"/>
    <n v="20"/>
    <x v="71"/>
    <n v="6.4171273054652209"/>
    <n v="1"/>
    <n v="366825.4"/>
    <n v="9703142.3000000007"/>
    <x v="1"/>
    <s v="TORA"/>
    <s v="70├ 80"/>
    <s v="Buchenavia"/>
    <s v="FOD"/>
    <n v="41.38028520389279"/>
    <n v="51.38028520389279"/>
    <x v="1"/>
    <s v="Inferior"/>
    <s v="Não"/>
    <x v="0"/>
    <n v="8.0197666836147232E-4"/>
    <n v="1.1227673357060612E-2"/>
  </r>
  <r>
    <n v="1"/>
    <x v="1"/>
    <n v="121"/>
    <n v="4397"/>
    <x v="46"/>
    <x v="46"/>
    <n v="187"/>
    <x v="63"/>
    <n v="15"/>
    <x v="63"/>
    <n v="2.9218818326147558"/>
    <n v="1"/>
    <n v="366879"/>
    <n v="9703139.0999999903"/>
    <x v="1"/>
    <s v="TORA"/>
    <s v="50├ 60"/>
    <s v="Aspidosperma"/>
    <s v="FOD"/>
    <n v="41.38028520389279"/>
    <n v="51.38028520389279"/>
    <x v="1"/>
    <s v="Inferior"/>
    <s v="Não"/>
    <x v="0"/>
    <n v="4.8688059229049158E-4"/>
    <n v="5.1122462190501617E-3"/>
  </r>
  <r>
    <n v="1"/>
    <x v="1"/>
    <n v="121"/>
    <n v="4398"/>
    <x v="26"/>
    <x v="26"/>
    <n v="287"/>
    <x v="78"/>
    <n v="24"/>
    <x v="78"/>
    <n v="11.011924146330514"/>
    <n v="1"/>
    <n v="366797.4"/>
    <n v="9702906.9000000004"/>
    <x v="4"/>
    <s v="TORA"/>
    <s v="90├ 100"/>
    <s v="Couratari"/>
    <s v="FOD"/>
    <n v="38.833806114422465"/>
    <n v="50"/>
    <x v="1"/>
    <s v="Inferior"/>
    <s v="Não"/>
    <x v="1"/>
    <n v="1.1468405589629533E-3"/>
    <n v="1.9266921390577611E-2"/>
  </r>
  <r>
    <n v="1"/>
    <x v="1"/>
    <n v="121"/>
    <n v="4399"/>
    <x v="22"/>
    <x v="22"/>
    <n v="303"/>
    <x v="223"/>
    <n v="25"/>
    <x v="223"/>
    <n v="12.785374149033343"/>
    <n v="1"/>
    <n v="366776.4"/>
    <n v="9702863.3000000007"/>
    <x v="1"/>
    <s v="TORA"/>
    <s v="90├ 100"/>
    <s v="Hymenaea"/>
    <s v="FOD"/>
    <n v="41.38028520389279"/>
    <n v="51.38028520389279"/>
    <x v="1"/>
    <s v="Inferior"/>
    <s v="Não"/>
    <x v="1"/>
    <n v="1.2782756240555279E-3"/>
    <n v="2.2369823420971737E-2"/>
  </r>
  <r>
    <n v="1"/>
    <x v="1"/>
    <n v="121"/>
    <n v="4400"/>
    <x v="72"/>
    <x v="72"/>
    <n v="315"/>
    <x v="133"/>
    <n v="13"/>
    <x v="133"/>
    <n v="7.1854278988734572"/>
    <n v="2"/>
    <n v="366762.9"/>
    <n v="9702851.4000000004"/>
    <x v="4"/>
    <s v="TORA"/>
    <s v="100├ 110"/>
    <s v="Goupia"/>
    <s v="FOD"/>
    <n v="40.107045659157627"/>
    <n v="50.107045659157627"/>
    <x v="1"/>
    <s v="Inferior"/>
    <s v="Não"/>
    <x v="1"/>
    <n v="1.3815301201070673E-3"/>
    <n v="1.257192409297431E-2"/>
  </r>
  <r>
    <n v="1"/>
    <x v="1"/>
    <n v="121"/>
    <n v="4401"/>
    <x v="84"/>
    <x v="84"/>
    <n v="245"/>
    <x v="89"/>
    <n v="18"/>
    <x v="89"/>
    <n v="6.0185635392273404"/>
    <n v="1"/>
    <n v="366721.799999999"/>
    <n v="9702776.8000000007"/>
    <x v="1"/>
    <s v="TORA"/>
    <s v="70├ 80"/>
    <s v="Didymopanax"/>
    <s v="FOD"/>
    <n v="46.791553269017228"/>
    <n v="56.791553269017228"/>
    <x v="1"/>
    <s v="Inferior"/>
    <s v="Não"/>
    <x v="0"/>
    <n v="8.3574044302773209E-4"/>
    <n v="1.0530329582149422E-2"/>
  </r>
  <r>
    <n v="1"/>
    <x v="1"/>
    <n v="121"/>
    <n v="4402"/>
    <x v="22"/>
    <x v="22"/>
    <n v="294"/>
    <x v="135"/>
    <n v="25"/>
    <x v="135"/>
    <n v="12.037127078454681"/>
    <n v="1"/>
    <n v="366699"/>
    <n v="9702765.5"/>
    <x v="4"/>
    <s v="TORA"/>
    <s v="90├ 100"/>
    <s v="Hymenaea"/>
    <s v="FOD"/>
    <n v="41.38028520389279"/>
    <n v="51.38028520389279"/>
    <x v="1"/>
    <s v="Inferior"/>
    <s v="Não"/>
    <x v="1"/>
    <n v="1.2034662379599341E-3"/>
    <n v="2.1060659164298844E-2"/>
  </r>
  <r>
    <n v="1"/>
    <x v="1"/>
    <n v="121"/>
    <n v="4403"/>
    <x v="62"/>
    <x v="62"/>
    <n v="220"/>
    <x v="68"/>
    <n v="22"/>
    <x v="68"/>
    <n v="5.9313864191487538"/>
    <n v="1"/>
    <n v="366691.4"/>
    <n v="9702735.9000000004"/>
    <x v="1"/>
    <s v="TORA"/>
    <s v="70├ 80"/>
    <s v="Swartzia"/>
    <s v="FOD"/>
    <n v="42.335214862444161"/>
    <n v="52.335214862444161"/>
    <x v="1"/>
    <s v="Inferior"/>
    <s v="Não"/>
    <x v="0"/>
    <n v="6.7388317272040353E-4"/>
    <n v="1.0377800859894214E-2"/>
  </r>
  <r>
    <n v="1"/>
    <x v="1"/>
    <n v="121"/>
    <n v="4404"/>
    <x v="30"/>
    <x v="30"/>
    <n v="177"/>
    <x v="54"/>
    <n v="16"/>
    <x v="54"/>
    <n v="2.792252518790554"/>
    <n v="1"/>
    <n v="366686.59999999899"/>
    <n v="9702705"/>
    <x v="1"/>
    <s v="TORA"/>
    <s v="50├ 60"/>
    <s v="Apuleia"/>
    <s v="FOD"/>
    <n v="39.788735772973837"/>
    <n v="50"/>
    <x v="1"/>
    <s v="Inferior"/>
    <s v="Não"/>
    <x v="1"/>
    <n v="4.3620012227598201E-4"/>
    <n v="4.8854413694909985E-3"/>
  </r>
  <r>
    <n v="1"/>
    <x v="1"/>
    <n v="121"/>
    <n v="4405"/>
    <x v="17"/>
    <x v="17"/>
    <n v="286"/>
    <x v="30"/>
    <n v="24"/>
    <x v="30"/>
    <n v="10.935319689121524"/>
    <n v="1"/>
    <n v="366657.5"/>
    <n v="9702696.6999999899"/>
    <x v="1"/>
    <s v="TORA"/>
    <s v="90├ 100"/>
    <s v="Buchenavia"/>
    <s v="FOD"/>
    <n v="41.38028520389279"/>
    <n v="51.38028520389279"/>
    <x v="1"/>
    <s v="Inferior"/>
    <s v="Não"/>
    <x v="0"/>
    <n v="1.1388625618974824E-3"/>
    <n v="1.9132891039877704E-2"/>
  </r>
  <r>
    <n v="1"/>
    <x v="1"/>
    <n v="121"/>
    <n v="4406"/>
    <x v="65"/>
    <x v="65"/>
    <n v="218"/>
    <x v="206"/>
    <n v="24"/>
    <x v="206"/>
    <n v="6.3534907930193558"/>
    <n v="1"/>
    <n v="366640.299999999"/>
    <n v="9702704.8000000007"/>
    <x v="1"/>
    <s v="TORA"/>
    <s v="60├ 70"/>
    <s v="Bombax"/>
    <s v="FOD"/>
    <n v="43.926764293363114"/>
    <n v="53.926764293363114"/>
    <x v="1"/>
    <s v="Inferior"/>
    <s v="Não"/>
    <x v="0"/>
    <n v="6.6168644422240624E-4"/>
    <n v="1.1116332262936424E-2"/>
  </r>
  <r>
    <n v="1"/>
    <x v="1"/>
    <n v="121"/>
    <n v="4407"/>
    <x v="29"/>
    <x v="29"/>
    <n v="200"/>
    <x v="14"/>
    <n v="18"/>
    <x v="14"/>
    <n v="4.0107045659157619"/>
    <n v="1"/>
    <n v="366536.799999999"/>
    <n v="9702501.6999999899"/>
    <x v="1"/>
    <s v="TORA"/>
    <s v="60├ 70"/>
    <s v="Alexa"/>
    <s v="FOD"/>
    <n v="39.788735772973837"/>
    <n v="50"/>
    <x v="1"/>
    <s v="Inferior"/>
    <s v="Não"/>
    <x v="0"/>
    <n v="5.5692824191768894E-4"/>
    <n v="7.0172958481628809E-3"/>
  </r>
  <r>
    <n v="1"/>
    <x v="1"/>
    <n v="121"/>
    <n v="4408"/>
    <x v="29"/>
    <x v="29"/>
    <n v="194"/>
    <x v="61"/>
    <n v="15"/>
    <x v="61"/>
    <n v="3.1447266050584504"/>
    <n v="1"/>
    <n v="366552.09999999899"/>
    <n v="9702494.5"/>
    <x v="1"/>
    <s v="TORA"/>
    <s v="60├ 70"/>
    <s v="Alexa"/>
    <s v="FOD"/>
    <n v="39.788735772973837"/>
    <n v="50"/>
    <x v="1"/>
    <s v="Inferior"/>
    <s v="Não"/>
    <x v="0"/>
    <n v="5.240137828203535E-4"/>
    <n v="5.502144719613712E-3"/>
  </r>
  <r>
    <n v="1"/>
    <x v="1"/>
    <n v="121"/>
    <n v="4409"/>
    <x v="24"/>
    <x v="24"/>
    <n v="180"/>
    <x v="22"/>
    <n v="16"/>
    <x v="22"/>
    <n v="2.887707287459349"/>
    <n v="1"/>
    <n v="366475.299999999"/>
    <n v="9702379.4000000004"/>
    <x v="1"/>
    <s v="TORA"/>
    <s v="50├ 60"/>
    <s v="Virola"/>
    <s v="FOD"/>
    <n v="38.197186342054884"/>
    <n v="50"/>
    <x v="1"/>
    <s v="Inferior"/>
    <s v="Não"/>
    <x v="0"/>
    <n v="4.5111187595332813E-4"/>
    <n v="5.0524530106772752E-3"/>
  </r>
  <r>
    <n v="1"/>
    <x v="1"/>
    <n v="121"/>
    <n v="4410"/>
    <x v="26"/>
    <x v="26"/>
    <n v="152"/>
    <x v="35"/>
    <n v="15"/>
    <x v="35"/>
    <n v="1.9304857977274534"/>
    <n v="1"/>
    <n v="366470.299999999"/>
    <n v="9702376.1999999899"/>
    <x v="0"/>
    <s v="TORETE"/>
    <s v="40├ 50"/>
    <s v="Couratari"/>
    <s v="FOD"/>
    <n v="38.833806114422465"/>
    <n v="50"/>
    <x v="0"/>
    <s v="Inferior"/>
    <s v="Não"/>
    <x v="1"/>
    <n v="3.2168175253165715E-4"/>
    <n v="3.3776584015824001E-3"/>
  </r>
  <r>
    <n v="1"/>
    <x v="1"/>
    <n v="121"/>
    <n v="4411"/>
    <x v="26"/>
    <x v="26"/>
    <n v="183"/>
    <x v="127"/>
    <n v="18"/>
    <x v="127"/>
    <n v="3.3578621301988236"/>
    <n v="1"/>
    <n v="366449.59999999899"/>
    <n v="9702297.5999999903"/>
    <x v="4"/>
    <s v="TORA"/>
    <s v="50├ 60"/>
    <s v="Couratari"/>
    <s v="FOD"/>
    <n v="38.833806114422465"/>
    <n v="50"/>
    <x v="1"/>
    <s v="Inferior"/>
    <s v="Não"/>
    <x v="1"/>
    <n v="4.6627424733953712E-4"/>
    <n v="5.8750555164781672E-3"/>
  </r>
  <r>
    <n v="1"/>
    <x v="1"/>
    <n v="121"/>
    <n v="4412"/>
    <x v="29"/>
    <x v="29"/>
    <n v="297"/>
    <x v="134"/>
    <n v="22"/>
    <x v="134"/>
    <n v="10.809951748898607"/>
    <n v="1"/>
    <n v="366411.7"/>
    <n v="9702224.9000000004"/>
    <x v="1"/>
    <s v="TORA"/>
    <s v="90├ 100"/>
    <s v="Alexa"/>
    <s v="FOD"/>
    <n v="39.788735772973837"/>
    <n v="50"/>
    <x v="1"/>
    <s v="Inferior"/>
    <s v="Não"/>
    <x v="0"/>
    <n v="1.2281520822829358E-3"/>
    <n v="1.8913542067157212E-2"/>
  </r>
  <r>
    <n v="1"/>
    <x v="1"/>
    <n v="121"/>
    <n v="4413"/>
    <x v="26"/>
    <x v="26"/>
    <n v="208"/>
    <x v="113"/>
    <n v="20"/>
    <x v="113"/>
    <n v="4.8199756205494309"/>
    <n v="1"/>
    <n v="366384.299999999"/>
    <n v="9702209.0999999903"/>
    <x v="4"/>
    <s v="TORA"/>
    <s v="60├ 70"/>
    <s v="Couratari"/>
    <s v="FOD"/>
    <n v="38.833806114422465"/>
    <n v="50"/>
    <x v="1"/>
    <s v="Inferior"/>
    <s v="Não"/>
    <x v="1"/>
    <n v="6.023735864581724E-4"/>
    <n v="8.4332302104144115E-3"/>
  </r>
  <r>
    <n v="1"/>
    <x v="1"/>
    <n v="121"/>
    <n v="4414"/>
    <x v="22"/>
    <x v="22"/>
    <n v="180"/>
    <x v="22"/>
    <n v="18"/>
    <x v="22"/>
    <n v="3.2486706983917677"/>
    <n v="1"/>
    <n v="366385.5"/>
    <n v="9702181.4000000004"/>
    <x v="4"/>
    <s v="TORA"/>
    <s v="50├ 60"/>
    <s v="Hymenaea"/>
    <s v="FOD"/>
    <n v="41.38028520389279"/>
    <n v="51.38028520389279"/>
    <x v="1"/>
    <s v="Inferior"/>
    <s v="Não"/>
    <x v="1"/>
    <n v="4.5111187595332813E-4"/>
    <n v="5.6840096370119339E-3"/>
  </r>
  <r>
    <n v="1"/>
    <x v="1"/>
    <n v="121"/>
    <n v="4415"/>
    <x v="26"/>
    <x v="26"/>
    <n v="175"/>
    <x v="13"/>
    <n v="15"/>
    <x v="13"/>
    <n v="2.5589130693993796"/>
    <n v="1"/>
    <n v="366395.799999999"/>
    <n v="9702168.8000000007"/>
    <x v="4"/>
    <s v="TORA"/>
    <s v="50├ 60"/>
    <s v="Couratari"/>
    <s v="FOD"/>
    <n v="38.833806114422465"/>
    <n v="50"/>
    <x v="1"/>
    <s v="Inferior"/>
    <s v="Não"/>
    <x v="1"/>
    <n v="4.2639818521823071E-4"/>
    <n v="4.4771809447914212E-3"/>
  </r>
  <r>
    <n v="1"/>
    <x v="1"/>
    <n v="121"/>
    <n v="4416"/>
    <x v="64"/>
    <x v="64"/>
    <n v="210"/>
    <x v="87"/>
    <n v="20"/>
    <x v="87"/>
    <n v="4.9131130932468077"/>
    <n v="1"/>
    <n v="366403.9"/>
    <n v="9702165"/>
    <x v="4"/>
    <s v="TORA"/>
    <s v="60├ 70"/>
    <s v="Cedrelinga"/>
    <s v="FOD"/>
    <n v="38.515496228238675"/>
    <n v="50"/>
    <x v="1"/>
    <s v="Inferior"/>
    <s v="Não"/>
    <x v="1"/>
    <n v="6.1401338671425204E-4"/>
    <n v="8.5961874139995273E-3"/>
  </r>
  <r>
    <n v="1"/>
    <x v="1"/>
    <n v="121"/>
    <n v="4417"/>
    <x v="1"/>
    <x v="1"/>
    <n v="178"/>
    <x v="170"/>
    <n v="17"/>
    <x v="170"/>
    <n v="3.0003858040695492"/>
    <n v="1"/>
    <n v="366385.299999999"/>
    <n v="9702160"/>
    <x v="1"/>
    <s v="TORA"/>
    <s v="50├ 60"/>
    <s v="Pouteria"/>
    <s v="FOD"/>
    <n v="39.788735772973837"/>
    <n v="50"/>
    <x v="1"/>
    <s v="Inferior"/>
    <s v="Não"/>
    <x v="0"/>
    <n v="4.4114286042300146E-4"/>
    <n v="5.2496000390337182E-3"/>
  </r>
  <r>
    <n v="1"/>
    <x v="1"/>
    <n v="121"/>
    <n v="4418"/>
    <x v="72"/>
    <x v="72"/>
    <n v="335"/>
    <x v="209"/>
    <n v="17"/>
    <x v="209"/>
    <n v="10.627392275650331"/>
    <n v="1"/>
    <n v="366368.09999999899"/>
    <n v="9702159.3000000007"/>
    <x v="4"/>
    <s v="TORA"/>
    <s v="100├ 110"/>
    <s v="Goupia"/>
    <s v="FOD"/>
    <n v="40.107045659157627"/>
    <n v="50.107045659157627"/>
    <x v="1"/>
    <s v="Inferior"/>
    <s v="Não"/>
    <x v="1"/>
    <n v="1.5625317987303161E-3"/>
    <n v="1.8594128404890761E-2"/>
  </r>
  <r>
    <n v="1"/>
    <x v="1"/>
    <n v="121"/>
    <n v="4419"/>
    <x v="64"/>
    <x v="64"/>
    <n v="347"/>
    <x v="168"/>
    <n v="24"/>
    <x v="168"/>
    <n v="16.0974975359117"/>
    <n v="1"/>
    <n v="366379"/>
    <n v="9702152.5"/>
    <x v="4"/>
    <s v="TORA"/>
    <s v="110├ 120"/>
    <s v="Cedrelinga"/>
    <s v="FOD"/>
    <n v="38.515496228238675"/>
    <n v="50"/>
    <x v="1"/>
    <s v="Inferior"/>
    <s v="Não"/>
    <x v="1"/>
    <n v="1.6764793170266753E-3"/>
    <n v="2.8164852526048143E-2"/>
  </r>
  <r>
    <n v="1"/>
    <x v="1"/>
    <n v="121"/>
    <n v="4420"/>
    <x v="5"/>
    <x v="5"/>
    <n v="138"/>
    <x v="210"/>
    <n v="12"/>
    <x v="210"/>
    <n v="1.2729976292216627"/>
    <n v="1"/>
    <n v="366390.2"/>
    <n v="9702144.0999999903"/>
    <x v="0"/>
    <s v="TORETE"/>
    <s v="40├ 50"/>
    <s v="Tachigali"/>
    <s v="FOD"/>
    <n v="39.152116000606256"/>
    <n v="50"/>
    <x v="0"/>
    <s v="Inferior"/>
    <s v="Não"/>
    <x v="1"/>
    <n v="2.651535359770117E-4"/>
    <n v="2.227289702206898E-3"/>
  </r>
  <r>
    <n v="1"/>
    <x v="1"/>
    <n v="122"/>
    <n v="4421"/>
    <x v="29"/>
    <x v="29"/>
    <n v="275"/>
    <x v="180"/>
    <n v="18"/>
    <x v="180"/>
    <n v="7.5827383199344895"/>
    <n v="2"/>
    <n v="366433.09999999899"/>
    <n v="9702131"/>
    <x v="1"/>
    <s v="TORA"/>
    <s v="80├ 90"/>
    <s v="Alexa"/>
    <s v="FOD"/>
    <n v="39.788735772973837"/>
    <n v="50"/>
    <x v="1"/>
    <s v="Inferior"/>
    <s v="Não"/>
    <x v="0"/>
    <n v="1.0529424573756309E-3"/>
    <n v="1.3267074962932951E-2"/>
  </r>
  <r>
    <n v="1"/>
    <x v="1"/>
    <n v="122"/>
    <n v="4422"/>
    <x v="29"/>
    <x v="29"/>
    <n v="237"/>
    <x v="205"/>
    <n v="19"/>
    <x v="205"/>
    <n v="5.9448167090215644"/>
    <n v="1"/>
    <n v="366435"/>
    <n v="9702138.9000000004"/>
    <x v="1"/>
    <s v="TORA"/>
    <s v="70├ 80"/>
    <s v="Alexa"/>
    <s v="FOD"/>
    <n v="39.788735772973837"/>
    <n v="50"/>
    <x v="1"/>
    <s v="Inferior"/>
    <s v="Não"/>
    <x v="0"/>
    <n v="7.8205256050686682E-4"/>
    <n v="1.0401299054741329E-2"/>
  </r>
  <r>
    <n v="1"/>
    <x v="1"/>
    <n v="122"/>
    <n v="4423"/>
    <x v="5"/>
    <x v="5"/>
    <n v="208"/>
    <x v="113"/>
    <n v="13"/>
    <x v="113"/>
    <n v="3.1329841533571301"/>
    <n v="2"/>
    <n v="366425.5"/>
    <n v="9702148.9000000004"/>
    <x v="4"/>
    <s v="TORA"/>
    <s v="60├ 70"/>
    <s v="Tachigali"/>
    <s v="FOD"/>
    <n v="39.152116000606256"/>
    <n v="50"/>
    <x v="1"/>
    <s v="Inferior"/>
    <s v="Não"/>
    <x v="1"/>
    <n v="6.023735864581724E-4"/>
    <n v="5.4815996367693683E-3"/>
  </r>
  <r>
    <n v="1"/>
    <x v="1"/>
    <n v="122"/>
    <n v="4424"/>
    <x v="50"/>
    <x v="50"/>
    <n v="218"/>
    <x v="206"/>
    <n v="20"/>
    <x v="206"/>
    <n v="5.2945756608494632"/>
    <n v="1"/>
    <n v="366474.5"/>
    <n v="9702180.1999999899"/>
    <x v="1"/>
    <s v="TORA"/>
    <s v="60├ 70"/>
    <s v="Simarouba"/>
    <s v="FOD"/>
    <n v="42.335214862444161"/>
    <n v="52.335214862444161"/>
    <x v="1"/>
    <s v="Inferior"/>
    <s v="Não"/>
    <x v="0"/>
    <n v="6.6168644422240624E-4"/>
    <n v="9.2636102191136875E-3"/>
  </r>
  <r>
    <n v="1"/>
    <x v="1"/>
    <n v="122"/>
    <n v="4425"/>
    <x v="5"/>
    <x v="5"/>
    <n v="210"/>
    <x v="87"/>
    <n v="19"/>
    <x v="87"/>
    <n v="4.6674574385844672"/>
    <n v="1"/>
    <n v="366453.09999999899"/>
    <n v="9702185.4000000004"/>
    <x v="4"/>
    <s v="TORA"/>
    <s v="60├ 70"/>
    <s v="Tachigali"/>
    <s v="FOD"/>
    <n v="39.152116000606256"/>
    <n v="50"/>
    <x v="1"/>
    <s v="Inferior"/>
    <s v="Não"/>
    <x v="1"/>
    <n v="6.1401338671425204E-4"/>
    <n v="8.1663780432995516E-3"/>
  </r>
  <r>
    <n v="1"/>
    <x v="1"/>
    <n v="122"/>
    <n v="4426"/>
    <x v="54"/>
    <x v="54"/>
    <n v="215"/>
    <x v="18"/>
    <n v="18"/>
    <x v="18"/>
    <n v="4.6348704639864033"/>
    <n v="1"/>
    <n v="366439.59999999899"/>
    <n v="9702202.8000000007"/>
    <x v="1"/>
    <s v="TORA"/>
    <s v="60├ 70"/>
    <s v="Cenostigma"/>
    <s v="FOD"/>
    <n v="40.743665431525208"/>
    <n v="50.743665431525208"/>
    <x v="1"/>
    <s v="Inferior"/>
    <s v="Não"/>
    <x v="0"/>
    <n v="6.436001995661295E-4"/>
    <n v="8.1093625145332304E-3"/>
  </r>
  <r>
    <n v="1"/>
    <x v="1"/>
    <n v="122"/>
    <n v="4427"/>
    <x v="5"/>
    <x v="5"/>
    <n v="275"/>
    <x v="180"/>
    <n v="18"/>
    <x v="180"/>
    <n v="7.5827383199344895"/>
    <n v="2"/>
    <n v="366468.59999999899"/>
    <n v="9702247.6999999899"/>
    <x v="4"/>
    <s v="TORA"/>
    <s v="80├ 90"/>
    <s v="Tachigali"/>
    <s v="FOD"/>
    <n v="39.152116000606256"/>
    <n v="50"/>
    <x v="1"/>
    <s v="Inferior"/>
    <s v="Não"/>
    <x v="1"/>
    <n v="1.0529424573756309E-3"/>
    <n v="1.3267074962932951E-2"/>
  </r>
  <r>
    <n v="1"/>
    <x v="1"/>
    <n v="122"/>
    <n v="4428"/>
    <x v="42"/>
    <x v="42"/>
    <n v="294"/>
    <x v="135"/>
    <n v="19"/>
    <x v="135"/>
    <n v="9.1482165796255561"/>
    <n v="1"/>
    <n v="366483.59999999899"/>
    <n v="9702248.4000000004"/>
    <x v="1"/>
    <s v="TORA"/>
    <s v="90├ 100"/>
    <s v="Anacardium"/>
    <s v="FOD"/>
    <n v="57.295779513082323"/>
    <n v="67.295779513082323"/>
    <x v="1"/>
    <s v="Inferior"/>
    <s v="Não"/>
    <x v="0"/>
    <n v="1.2034662379599341E-3"/>
    <n v="1.6006100964867119E-2"/>
  </r>
  <r>
    <n v="1"/>
    <x v="1"/>
    <n v="122"/>
    <n v="4429"/>
    <x v="26"/>
    <x v="26"/>
    <n v="253"/>
    <x v="80"/>
    <n v="22"/>
    <x v="80"/>
    <n v="7.844258539324227"/>
    <n v="1"/>
    <n v="366506.4"/>
    <n v="9702247.4000000004"/>
    <x v="4"/>
    <s v="TORA"/>
    <s v="80├ 90"/>
    <s v="Couratari"/>
    <s v="FOD"/>
    <n v="38.833806114422465"/>
    <n v="50"/>
    <x v="1"/>
    <s v="Inferior"/>
    <s v="Não"/>
    <x v="1"/>
    <n v="8.9121049592273379E-4"/>
    <n v="1.3724641637210098E-2"/>
  </r>
  <r>
    <n v="1"/>
    <x v="1"/>
    <n v="122"/>
    <n v="4430"/>
    <x v="29"/>
    <x v="29"/>
    <n v="200"/>
    <x v="14"/>
    <n v="23"/>
    <x v="14"/>
    <n v="5.1247891675590287"/>
    <n v="1"/>
    <n v="366557.2"/>
    <n v="9702348.4000000004"/>
    <x v="1"/>
    <s v="TORA"/>
    <s v="60├ 70"/>
    <s v="Alexa"/>
    <s v="FOD"/>
    <n v="39.788735772973837"/>
    <n v="50"/>
    <x v="1"/>
    <s v="Inferior"/>
    <s v="Não"/>
    <x v="0"/>
    <n v="5.5692824191768894E-4"/>
    <n v="8.9665446948747913E-3"/>
  </r>
  <r>
    <n v="1"/>
    <x v="1"/>
    <n v="122"/>
    <n v="4431"/>
    <x v="29"/>
    <x v="29"/>
    <n v="212"/>
    <x v="49"/>
    <n v="17"/>
    <x v="49"/>
    <n v="4.2560705585816745"/>
    <n v="1"/>
    <n v="366586.7"/>
    <n v="9702398.5999999903"/>
    <x v="1"/>
    <s v="TORA"/>
    <s v="60├ 70"/>
    <s v="Alexa"/>
    <s v="FOD"/>
    <n v="39.788735772973837"/>
    <n v="50"/>
    <x v="1"/>
    <s v="Inferior"/>
    <s v="Não"/>
    <x v="0"/>
    <n v="6.2576457261871526E-4"/>
    <n v="7.4465984141627107E-3"/>
  </r>
  <r>
    <n v="1"/>
    <x v="1"/>
    <n v="122"/>
    <n v="4432"/>
    <x v="29"/>
    <x v="29"/>
    <n v="390"/>
    <x v="130"/>
    <n v="22"/>
    <x v="130"/>
    <n v="18.639749470093506"/>
    <n v="1"/>
    <n v="366601.09999999899"/>
    <n v="9702432.6999999899"/>
    <x v="1"/>
    <s v="TORA"/>
    <s v="120├ 130"/>
    <s v="Alexa"/>
    <s v="FOD"/>
    <n v="39.788735772973837"/>
    <n v="50"/>
    <x v="1"/>
    <s v="Inferior"/>
    <s v="Não"/>
    <x v="0"/>
    <n v="2.1177196398920123E-3"/>
    <n v="3.2612882454336994E-2"/>
  </r>
  <r>
    <n v="1"/>
    <x v="1"/>
    <n v="122"/>
    <n v="4433"/>
    <x v="24"/>
    <x v="24"/>
    <n v="190"/>
    <x v="41"/>
    <n v="19"/>
    <x v="41"/>
    <n v="3.8207531413355849"/>
    <n v="1"/>
    <n v="366635.4"/>
    <n v="9702491.4000000004"/>
    <x v="1"/>
    <s v="TORA"/>
    <s v="60├ 70"/>
    <s v="Virola"/>
    <s v="FOD"/>
    <n v="38.197186342054884"/>
    <n v="50"/>
    <x v="1"/>
    <s v="Inferior"/>
    <s v="Não"/>
    <x v="0"/>
    <n v="5.0262773833071434E-4"/>
    <n v="6.6849489197985E-3"/>
  </r>
  <r>
    <n v="1"/>
    <x v="1"/>
    <n v="122"/>
    <n v="4434"/>
    <x v="62"/>
    <x v="62"/>
    <n v="200"/>
    <x v="14"/>
    <n v="18"/>
    <x v="14"/>
    <n v="4.0107045659157619"/>
    <n v="2"/>
    <n v="366686.9"/>
    <n v="9702586.5999999903"/>
    <x v="1"/>
    <s v="TORA"/>
    <s v="60├ 70"/>
    <s v="Swartzia"/>
    <s v="FOD"/>
    <n v="42.335214862444161"/>
    <n v="52.335214862444161"/>
    <x v="1"/>
    <s v="Inferior"/>
    <s v="Não"/>
    <x v="0"/>
    <n v="5.5692824191768894E-4"/>
    <n v="7.0172958481628809E-3"/>
  </r>
  <r>
    <n v="1"/>
    <x v="1"/>
    <n v="122"/>
    <n v="4435"/>
    <x v="27"/>
    <x v="27"/>
    <n v="410"/>
    <x v="119"/>
    <n v="22"/>
    <x v="119"/>
    <n v="20.60053836898566"/>
    <n v="1"/>
    <n v="366695.9"/>
    <n v="9702623.3000000007"/>
    <x v="1"/>
    <s v="TORA"/>
    <s v="130├ 140"/>
    <s v="Parahancornia"/>
    <s v="FOD"/>
    <n v="39.788735772973837"/>
    <n v="50"/>
    <x v="1"/>
    <s v="Inferior"/>
    <s v="Não"/>
    <x v="0"/>
    <n v="2.3404909366590886E-3"/>
    <n v="3.604356042454996E-2"/>
  </r>
  <r>
    <n v="1"/>
    <x v="1"/>
    <n v="122"/>
    <n v="4436"/>
    <x v="26"/>
    <x v="26"/>
    <n v="250"/>
    <x v="46"/>
    <n v="23"/>
    <x v="46"/>
    <n v="8.0074830743109846"/>
    <n v="1"/>
    <n v="366679.59999999899"/>
    <n v="9702631"/>
    <x v="4"/>
    <s v="TORA"/>
    <s v="70├ 80"/>
    <s v="Couratari"/>
    <s v="FOD"/>
    <n v="38.833806114422465"/>
    <n v="50"/>
    <x v="1"/>
    <s v="Inferior"/>
    <s v="Não"/>
    <x v="1"/>
    <n v="8.7020037799638919E-4"/>
    <n v="1.4010226085741866E-2"/>
  </r>
  <r>
    <n v="1"/>
    <x v="1"/>
    <n v="122"/>
    <n v="4437"/>
    <x v="30"/>
    <x v="30"/>
    <n v="235"/>
    <x v="165"/>
    <n v="20"/>
    <x v="165"/>
    <n v="6.1525322125749433"/>
    <n v="1"/>
    <n v="366677.799999999"/>
    <n v="9702631.8000000007"/>
    <x v="1"/>
    <s v="TORA"/>
    <s v="70├ 80"/>
    <s v="Apuleia"/>
    <s v="FOD"/>
    <n v="39.788735772973837"/>
    <n v="50"/>
    <x v="1"/>
    <s v="Inferior"/>
    <s v="Não"/>
    <x v="1"/>
    <n v="7.6890905399760946E-4"/>
    <n v="1.0764726755966529E-2"/>
  </r>
  <r>
    <n v="1"/>
    <x v="1"/>
    <n v="122"/>
    <n v="4438"/>
    <x v="84"/>
    <x v="84"/>
    <n v="190"/>
    <x v="41"/>
    <n v="17"/>
    <x v="41"/>
    <n v="3.4185686001423652"/>
    <n v="1"/>
    <n v="366712.299999999"/>
    <n v="9702687.4000000004"/>
    <x v="1"/>
    <s v="TORA"/>
    <s v="60├ 70"/>
    <s v="Didymopanax"/>
    <s v="FOD"/>
    <n v="46.791553269017228"/>
    <n v="56.791553269017228"/>
    <x v="1"/>
    <s v="Inferior"/>
    <s v="Não"/>
    <x v="0"/>
    <n v="5.0262773833071434E-4"/>
    <n v="5.9812700861354992E-3"/>
  </r>
  <r>
    <n v="1"/>
    <x v="1"/>
    <n v="122"/>
    <n v="4439"/>
    <x v="10"/>
    <x v="10"/>
    <n v="210"/>
    <x v="87"/>
    <n v="23"/>
    <x v="87"/>
    <n v="5.6500800572338283"/>
    <n v="1"/>
    <n v="366720.2"/>
    <n v="9702698"/>
    <x v="4"/>
    <s v="TORA"/>
    <s v="60├ 70"/>
    <s v="Astronium"/>
    <s v="FOD"/>
    <n v="40.107045659157627"/>
    <n v="50.107045659157627"/>
    <x v="1"/>
    <s v="Inferior"/>
    <s v="Não"/>
    <x v="1"/>
    <n v="6.1401338671425204E-4"/>
    <n v="9.885615526099456E-3"/>
  </r>
  <r>
    <n v="1"/>
    <x v="1"/>
    <n v="122"/>
    <n v="4440"/>
    <x v="22"/>
    <x v="22"/>
    <n v="250"/>
    <x v="46"/>
    <n v="23"/>
    <x v="46"/>
    <n v="8.0074830743109846"/>
    <n v="1"/>
    <n v="366760.5"/>
    <n v="9702786.1999999899"/>
    <x v="4"/>
    <s v="TORA"/>
    <s v="70├ 80"/>
    <s v="Hymenaea"/>
    <s v="FOD"/>
    <n v="41.38028520389279"/>
    <n v="51.38028520389279"/>
    <x v="1"/>
    <s v="Inferior"/>
    <s v="Não"/>
    <x v="1"/>
    <n v="8.7020037799638919E-4"/>
    <n v="1.4010226085741866E-2"/>
  </r>
  <r>
    <n v="1"/>
    <x v="1"/>
    <n v="122"/>
    <n v="4441"/>
    <x v="23"/>
    <x v="23"/>
    <n v="200"/>
    <x v="14"/>
    <n v="18"/>
    <x v="14"/>
    <n v="4.0107045659157619"/>
    <n v="1"/>
    <n v="366761"/>
    <n v="9702791.5"/>
    <x v="4"/>
    <s v="TORA"/>
    <s v="60├ 70"/>
    <s v="Parkia"/>
    <s v="FOD"/>
    <n v="40.107045659157627"/>
    <n v="50.107045659157627"/>
    <x v="1"/>
    <s v="Inferior"/>
    <s v="Não"/>
    <x v="1"/>
    <n v="5.5692824191768894E-4"/>
    <n v="7.0172958481628809E-3"/>
  </r>
  <r>
    <n v="1"/>
    <x v="1"/>
    <n v="122"/>
    <n v="4442"/>
    <x v="26"/>
    <x v="26"/>
    <n v="250"/>
    <x v="46"/>
    <n v="20"/>
    <x v="46"/>
    <n v="6.9630287602704213"/>
    <n v="1"/>
    <n v="366802.4"/>
    <n v="9702860.3000000007"/>
    <x v="4"/>
    <s v="TORA"/>
    <s v="70├ 80"/>
    <s v="Couratari"/>
    <s v="FOD"/>
    <n v="38.833806114422465"/>
    <n v="50"/>
    <x v="1"/>
    <s v="Inferior"/>
    <s v="Não"/>
    <x v="1"/>
    <n v="8.7020037799638919E-4"/>
    <n v="1.2182805291949447E-2"/>
  </r>
  <r>
    <n v="1"/>
    <x v="1"/>
    <n v="122"/>
    <n v="4443"/>
    <x v="90"/>
    <x v="90"/>
    <n v="213"/>
    <x v="151"/>
    <n v="16"/>
    <x v="151"/>
    <n v="4.0435923433562717"/>
    <n v="2"/>
    <n v="366801.2"/>
    <n v="9702868.5999999903"/>
    <x v="1"/>
    <s v="TORA"/>
    <s v="60├ 70"/>
    <s v="Eschweilera"/>
    <s v="FOD"/>
    <n v="54.112680651244418"/>
    <n v="64.112680651244418"/>
    <x v="1"/>
    <s v="Inferior"/>
    <s v="Não"/>
    <x v="0"/>
    <n v="6.3168193518909092E-4"/>
    <n v="7.0748376741178167E-3"/>
  </r>
  <r>
    <n v="1"/>
    <x v="1"/>
    <n v="122"/>
    <n v="4444"/>
    <x v="22"/>
    <x v="22"/>
    <n v="244"/>
    <x v="318"/>
    <n v="24"/>
    <x v="318"/>
    <n v="7.9593769012120275"/>
    <n v="1"/>
    <n v="366795.4"/>
    <n v="9702885.6999999899"/>
    <x v="4"/>
    <s v="TORA"/>
    <s v="70├ 80"/>
    <s v="Hymenaea"/>
    <s v="FOD"/>
    <n v="41.38028520389279"/>
    <n v="51.38028520389279"/>
    <x v="1"/>
    <s v="Inferior"/>
    <s v="Não"/>
    <x v="1"/>
    <n v="8.2893199527028837E-4"/>
    <n v="1.3926057520540843E-2"/>
  </r>
  <r>
    <n v="1"/>
    <x v="1"/>
    <n v="122"/>
    <n v="4445"/>
    <x v="5"/>
    <x v="5"/>
    <n v="200"/>
    <x v="14"/>
    <n v="15"/>
    <x v="14"/>
    <n v="3.3422538049298014"/>
    <n v="2"/>
    <n v="366795.9"/>
    <n v="9702886.5999999903"/>
    <x v="4"/>
    <s v="TORA"/>
    <s v="60├ 70"/>
    <s v="Tachigali"/>
    <s v="FOD"/>
    <n v="39.152116000606256"/>
    <n v="50"/>
    <x v="1"/>
    <s v="Inferior"/>
    <s v="Não"/>
    <x v="1"/>
    <n v="5.5692824191768894E-4"/>
    <n v="5.847746540135733E-3"/>
  </r>
  <r>
    <n v="1"/>
    <x v="1"/>
    <n v="122"/>
    <n v="4446"/>
    <x v="6"/>
    <x v="6"/>
    <n v="287"/>
    <x v="78"/>
    <n v="17"/>
    <x v="78"/>
    <n v="7.8001129369841147"/>
    <n v="1"/>
    <n v="366813.7"/>
    <n v="9702899.1999999899"/>
    <x v="1"/>
    <s v="TORA"/>
    <s v="90├ 100"/>
    <s v="Dimorphandra"/>
    <s v="FOD"/>
    <n v="39.788735772973837"/>
    <n v="50"/>
    <x v="1"/>
    <s v="Inferior"/>
    <s v="Não"/>
    <x v="0"/>
    <n v="1.1468405589629533E-3"/>
    <n v="1.3647402651659143E-2"/>
  </r>
  <r>
    <n v="1"/>
    <x v="1"/>
    <n v="122"/>
    <n v="4447"/>
    <x v="23"/>
    <x v="23"/>
    <n v="258"/>
    <x v="239"/>
    <n v="20"/>
    <x v="239"/>
    <n v="7.4157927423782439"/>
    <n v="1"/>
    <n v="366801.9"/>
    <n v="9702904.6999999899"/>
    <x v="4"/>
    <s v="TORA"/>
    <s v="80├ 90"/>
    <s v="Parkia"/>
    <s v="FOD"/>
    <n v="40.107045659157627"/>
    <n v="50.107045659157627"/>
    <x v="1"/>
    <s v="Inferior"/>
    <s v="Não"/>
    <x v="1"/>
    <n v="9.267842873752262E-4"/>
    <n v="1.2974980023253166E-2"/>
  </r>
  <r>
    <n v="1"/>
    <x v="1"/>
    <n v="122"/>
    <n v="4448"/>
    <x v="5"/>
    <x v="5"/>
    <n v="203"/>
    <x v="56"/>
    <n v="18"/>
    <x v="56"/>
    <n v="4.1319281114205664"/>
    <n v="1"/>
    <n v="366849.9"/>
    <n v="9702904.3000000007"/>
    <x v="4"/>
    <s v="TORA"/>
    <s v="60├ 70"/>
    <s v="Tachigali"/>
    <s v="FOD"/>
    <n v="39.152116000606256"/>
    <n v="50"/>
    <x v="1"/>
    <s v="Inferior"/>
    <s v="Não"/>
    <x v="1"/>
    <n v="5.7376139802965123E-4"/>
    <n v="7.2293936151736045E-3"/>
  </r>
  <r>
    <n v="1"/>
    <x v="1"/>
    <n v="122"/>
    <n v="4449"/>
    <x v="5"/>
    <x v="5"/>
    <n v="182"/>
    <x v="97"/>
    <n v="15"/>
    <x v="97"/>
    <n v="2.7677203758623685"/>
    <n v="1"/>
    <n v="366867.4"/>
    <n v="9702934.4000000004"/>
    <x v="4"/>
    <s v="TORA"/>
    <s v="50├ 60"/>
    <s v="Tachigali"/>
    <s v="FOD"/>
    <n v="39.152116000606256"/>
    <n v="50"/>
    <x v="1"/>
    <s v="Inferior"/>
    <s v="Não"/>
    <x v="1"/>
    <n v="4.6119227713203821E-4"/>
    <n v="4.8425189098864011E-3"/>
  </r>
  <r>
    <n v="1"/>
    <x v="1"/>
    <n v="122"/>
    <n v="4450"/>
    <x v="5"/>
    <x v="5"/>
    <n v="275"/>
    <x v="180"/>
    <n v="16"/>
    <x v="180"/>
    <n v="6.7402118399417681"/>
    <n v="1"/>
    <n v="366850.4"/>
    <n v="9702937.0999999903"/>
    <x v="4"/>
    <s v="TORA"/>
    <s v="80├ 90"/>
    <s v="Tachigali"/>
    <s v="FOD"/>
    <n v="39.152116000606256"/>
    <n v="50"/>
    <x v="1"/>
    <s v="Inferior"/>
    <s v="Não"/>
    <x v="1"/>
    <n v="1.0529424573756309E-3"/>
    <n v="1.1792955522607066E-2"/>
  </r>
  <r>
    <n v="1"/>
    <x v="1"/>
    <n v="122"/>
    <n v="4451"/>
    <x v="30"/>
    <x v="30"/>
    <n v="410"/>
    <x v="119"/>
    <n v="22"/>
    <x v="119"/>
    <n v="20.60053836898566"/>
    <n v="1"/>
    <n v="366845.799999999"/>
    <n v="9702939.3000000007"/>
    <x v="1"/>
    <s v="TORA"/>
    <s v="130├ 140"/>
    <s v="Apuleia"/>
    <s v="FOD"/>
    <n v="39.788735772973837"/>
    <n v="50"/>
    <x v="1"/>
    <s v="Inferior"/>
    <s v="Não"/>
    <x v="1"/>
    <n v="2.3404909366590886E-3"/>
    <n v="3.604356042454996E-2"/>
  </r>
  <r>
    <n v="1"/>
    <x v="1"/>
    <n v="122"/>
    <n v="4452"/>
    <x v="55"/>
    <x v="55"/>
    <n v="211"/>
    <x v="158"/>
    <n v="20"/>
    <x v="158"/>
    <n v="4.9600160549759904"/>
    <n v="1"/>
    <n v="366842.7"/>
    <n v="9702944"/>
    <x v="1"/>
    <s v="TORA"/>
    <s v="60├ 70"/>
    <s v="Platymiscium"/>
    <s v="FOD"/>
    <n v="43.608454407179323"/>
    <n v="53.608454407179323"/>
    <x v="1"/>
    <s v="Inferior"/>
    <s v="Não"/>
    <x v="0"/>
    <n v="6.1987505646043581E-4"/>
    <n v="8.6782507904461011E-3"/>
  </r>
  <r>
    <n v="1"/>
    <x v="1"/>
    <n v="122"/>
    <n v="4453"/>
    <x v="62"/>
    <x v="62"/>
    <n v="213"/>
    <x v="151"/>
    <n v="19"/>
    <x v="151"/>
    <n v="4.8017659077355734"/>
    <n v="2"/>
    <n v="366862.299999999"/>
    <n v="9702955.8000000007"/>
    <x v="1"/>
    <s v="TORA"/>
    <s v="60├ 70"/>
    <s v="Swartzia"/>
    <s v="FOD"/>
    <n v="42.335214862444161"/>
    <n v="52.335214862444161"/>
    <x v="1"/>
    <s v="Inferior"/>
    <s v="Não"/>
    <x v="0"/>
    <n v="6.3168193518909092E-4"/>
    <n v="8.4013697380149084E-3"/>
  </r>
  <r>
    <n v="1"/>
    <x v="1"/>
    <n v="122"/>
    <n v="4454"/>
    <x v="9"/>
    <x v="9"/>
    <n v="187"/>
    <x v="63"/>
    <n v="17"/>
    <x v="63"/>
    <n v="3.3114660769633897"/>
    <n v="1"/>
    <n v="366853.4"/>
    <n v="9702968.8000000007"/>
    <x v="1"/>
    <s v="TORA"/>
    <s v="50├ 60"/>
    <s v="Matisia"/>
    <s v="FOD"/>
    <n v="43.926764293363114"/>
    <n v="53.926764293363114"/>
    <x v="1"/>
    <s v="Inferior"/>
    <s v="Não"/>
    <x v="0"/>
    <n v="4.8688059229049158E-4"/>
    <n v="5.7938790482568499E-3"/>
  </r>
  <r>
    <n v="1"/>
    <x v="1"/>
    <n v="122"/>
    <n v="4455"/>
    <x v="19"/>
    <x v="19"/>
    <n v="188"/>
    <x v="267"/>
    <n v="13"/>
    <x v="267"/>
    <n v="2.5594534004311762"/>
    <n v="2"/>
    <n v="366910.799999999"/>
    <n v="9703035"/>
    <x v="4"/>
    <s v="TORA"/>
    <s v="50├ 60"/>
    <s v="Piptadenia"/>
    <s v="FOD"/>
    <n v="39.788735772973837"/>
    <n v="50"/>
    <x v="1"/>
    <s v="Inferior"/>
    <s v="Não"/>
    <x v="1"/>
    <n v="4.9210179455847001E-4"/>
    <n v="4.4781263304820764E-3"/>
  </r>
  <r>
    <n v="1"/>
    <x v="1"/>
    <n v="122"/>
    <n v="4456"/>
    <x v="53"/>
    <x v="53"/>
    <n v="347"/>
    <x v="168"/>
    <n v="18"/>
    <x v="168"/>
    <n v="12.073123151933775"/>
    <n v="1"/>
    <n v="366892.799999999"/>
    <n v="9703057.4000000004"/>
    <x v="4"/>
    <s v="TORA"/>
    <s v="110├ 120"/>
    <s v="Enterolobium"/>
    <s v="FOD"/>
    <n v="42.971834634811742"/>
    <n v="52.971834634811742"/>
    <x v="1"/>
    <s v="Inferior"/>
    <s v="Não"/>
    <x v="1"/>
    <n v="1.6764793170266753E-3"/>
    <n v="2.1123639394536108E-2"/>
  </r>
  <r>
    <n v="1"/>
    <x v="1"/>
    <n v="123"/>
    <n v="4457"/>
    <x v="15"/>
    <x v="15"/>
    <n v="235"/>
    <x v="165"/>
    <n v="16"/>
    <x v="165"/>
    <n v="4.922025770059955"/>
    <n v="1"/>
    <n v="366977.9"/>
    <n v="9703089"/>
    <x v="4"/>
    <s v="TORA"/>
    <s v="70├ 80"/>
    <s v="Lecythis"/>
    <s v="FOD"/>
    <n v="38.833806114422465"/>
    <n v="50"/>
    <x v="1"/>
    <s v="Inferior"/>
    <s v="Não"/>
    <x v="1"/>
    <n v="7.6890905399760946E-4"/>
    <n v="8.6117814047732243E-3"/>
  </r>
  <r>
    <n v="1"/>
    <x v="1"/>
    <n v="123"/>
    <n v="4458"/>
    <x v="4"/>
    <x v="4"/>
    <n v="160"/>
    <x v="1"/>
    <n v="15"/>
    <x v="1"/>
    <n v="2.1390424351550736"/>
    <n v="1"/>
    <n v="366970.2"/>
    <n v="9703085"/>
    <x v="0"/>
    <s v="TORA"/>
    <s v="50├ 60"/>
    <s v="Dialium"/>
    <s v="FOD"/>
    <n v="42.335214862444161"/>
    <n v="52.335214862444161"/>
    <x v="0"/>
    <s v="Inferior"/>
    <s v="Não"/>
    <x v="0"/>
    <n v="3.5643407482732108E-4"/>
    <n v="3.7425577856868707E-3"/>
  </r>
  <r>
    <n v="1"/>
    <x v="1"/>
    <n v="123"/>
    <n v="4459"/>
    <x v="39"/>
    <x v="39"/>
    <n v="293"/>
    <x v="266"/>
    <n v="22"/>
    <x v="266"/>
    <n v="10.520735386312014"/>
    <n v="1"/>
    <n v="366961.09999999899"/>
    <n v="9703089.1999999899"/>
    <x v="3"/>
    <s v="TORA"/>
    <s v="90├ 100"/>
    <s v="Bertholletia"/>
    <s v="FOD"/>
    <n v="41.38028520389279"/>
    <n v="51.38028520389279"/>
    <x v="1"/>
    <s v="Inferior"/>
    <s v="Protegida"/>
    <x v="0"/>
    <n v="1.1952933160097922E-3"/>
    <n v="1.8407517066550798E-2"/>
  </r>
  <r>
    <n v="1"/>
    <x v="1"/>
    <n v="123"/>
    <n v="4460"/>
    <x v="9"/>
    <x v="9"/>
    <n v="140"/>
    <x v="36"/>
    <n v="14"/>
    <x v="36"/>
    <n v="1.5285240734545624"/>
    <n v="1"/>
    <n v="366956.09999999899"/>
    <n v="9703086.0999999903"/>
    <x v="0"/>
    <s v="TORETE"/>
    <s v="40├ 50"/>
    <s v="Matisia"/>
    <s v="FOD"/>
    <n v="43.926764293363114"/>
    <n v="53.926764293363114"/>
    <x v="0"/>
    <s v="Inferior"/>
    <s v="Não"/>
    <x v="0"/>
    <n v="2.7289483853966759E-4"/>
    <n v="2.6743694176887419E-3"/>
  </r>
  <r>
    <n v="1"/>
    <x v="1"/>
    <n v="123"/>
    <n v="4461"/>
    <x v="21"/>
    <x v="21"/>
    <n v="213"/>
    <x v="151"/>
    <n v="20"/>
    <x v="151"/>
    <n v="5.0544904291953401"/>
    <n v="1"/>
    <n v="366966"/>
    <n v="9703072.5999999903"/>
    <x v="1"/>
    <s v="TORA"/>
    <s v="60├ 70"/>
    <s v="Schefflera"/>
    <s v="FOD"/>
    <n v="40.425355545341418"/>
    <n v="50.425355545341418"/>
    <x v="1"/>
    <s v="Inferior"/>
    <s v="Não"/>
    <x v="0"/>
    <n v="6.3168193518909092E-4"/>
    <n v="8.843547092647272E-3"/>
  </r>
  <r>
    <n v="1"/>
    <x v="1"/>
    <n v="123"/>
    <n v="4462"/>
    <x v="15"/>
    <x v="15"/>
    <n v="304"/>
    <x v="207"/>
    <n v="20"/>
    <x v="207"/>
    <n v="10.295924254546419"/>
    <n v="1"/>
    <n v="366972.09999999899"/>
    <n v="9703045.4000000004"/>
    <x v="4"/>
    <s v="TORA"/>
    <s v="90├ 100"/>
    <s v="Lecythis"/>
    <s v="FOD"/>
    <n v="38.833806114422465"/>
    <n v="50"/>
    <x v="1"/>
    <s v="Inferior"/>
    <s v="Não"/>
    <x v="1"/>
    <n v="1.2867270101266286E-3"/>
    <n v="1.8014178141772801E-2"/>
  </r>
  <r>
    <n v="1"/>
    <x v="1"/>
    <n v="123"/>
    <n v="4463"/>
    <x v="5"/>
    <x v="5"/>
    <n v="220"/>
    <x v="68"/>
    <n v="15"/>
    <x v="68"/>
    <n v="4.0441271039650593"/>
    <n v="1"/>
    <n v="366958.5"/>
    <n v="9703051.8000000007"/>
    <x v="4"/>
    <s v="TORA"/>
    <s v="70├ 80"/>
    <s v="Tachigali"/>
    <s v="FOD"/>
    <n v="39.152116000606256"/>
    <n v="50"/>
    <x v="1"/>
    <s v="Inferior"/>
    <s v="Não"/>
    <x v="1"/>
    <n v="6.7388317272040353E-4"/>
    <n v="7.0757733135642367E-3"/>
  </r>
  <r>
    <n v="1"/>
    <x v="1"/>
    <n v="123"/>
    <n v="4464"/>
    <x v="84"/>
    <x v="84"/>
    <n v="190"/>
    <x v="41"/>
    <n v="18"/>
    <x v="41"/>
    <n v="3.6196608707389748"/>
    <n v="1"/>
    <n v="366957.09999999899"/>
    <n v="9703044.6999999899"/>
    <x v="1"/>
    <s v="TORA"/>
    <s v="60├ 70"/>
    <s v="Didymopanax"/>
    <s v="FOD"/>
    <n v="46.791553269017228"/>
    <n v="56.791553269017228"/>
    <x v="1"/>
    <s v="Inferior"/>
    <s v="Não"/>
    <x v="0"/>
    <n v="5.0262773833071434E-4"/>
    <n v="6.3331095029669987E-3"/>
  </r>
  <r>
    <n v="1"/>
    <x v="1"/>
    <n v="123"/>
    <n v="4465"/>
    <x v="19"/>
    <x v="19"/>
    <n v="400"/>
    <x v="48"/>
    <n v="22"/>
    <x v="48"/>
    <n v="19.607888988921502"/>
    <n v="1"/>
    <n v="366956.59999999899"/>
    <n v="9703032.8000000007"/>
    <x v="4"/>
    <s v="TORA"/>
    <s v="120├ 130"/>
    <s v="Piptadenia"/>
    <s v="FOD"/>
    <n v="39.788735772973837"/>
    <n v="50"/>
    <x v="1"/>
    <s v="Inferior"/>
    <s v="Não"/>
    <x v="1"/>
    <n v="2.2277129676707558E-3"/>
    <n v="3.4306779702129635E-2"/>
  </r>
  <r>
    <n v="1"/>
    <x v="1"/>
    <n v="123"/>
    <n v="4466"/>
    <x v="19"/>
    <x v="19"/>
    <n v="150"/>
    <x v="37"/>
    <n v="18"/>
    <x v="37"/>
    <n v="2.2560213183276159"/>
    <n v="1"/>
    <n v="366935.9"/>
    <n v="9703010.5"/>
    <x v="0"/>
    <s v="TORETE"/>
    <s v="40├ 50"/>
    <s v="Piptadenia"/>
    <s v="FOD"/>
    <n v="39.788735772973837"/>
    <n v="50"/>
    <x v="0"/>
    <s v="Inferior"/>
    <s v="Não"/>
    <x v="1"/>
    <n v="3.1327213607870003E-4"/>
    <n v="3.94722891459162E-3"/>
  </r>
  <r>
    <n v="1"/>
    <x v="1"/>
    <n v="123"/>
    <n v="4467"/>
    <x v="53"/>
    <x v="53"/>
    <n v="200"/>
    <x v="14"/>
    <n v="16"/>
    <x v="14"/>
    <n v="3.565070725258455"/>
    <n v="1"/>
    <n v="366921.9"/>
    <n v="9703013.8000000007"/>
    <x v="4"/>
    <s v="TORA"/>
    <s v="60├ 70"/>
    <s v="Enterolobium"/>
    <s v="FOD"/>
    <n v="42.971834634811742"/>
    <n v="52.971834634811742"/>
    <x v="1"/>
    <s v="Inferior"/>
    <s v="Não"/>
    <x v="1"/>
    <n v="5.5692824191768894E-4"/>
    <n v="6.2375963094781156E-3"/>
  </r>
  <r>
    <n v="1"/>
    <x v="1"/>
    <n v="123"/>
    <n v="4468"/>
    <x v="53"/>
    <x v="53"/>
    <n v="330"/>
    <x v="66"/>
    <n v="20"/>
    <x v="66"/>
    <n v="12.132381311895182"/>
    <n v="2"/>
    <n v="366926.2"/>
    <n v="9702991.9000000004"/>
    <x v="4"/>
    <s v="TORA"/>
    <s v="100├ 110"/>
    <s v="Enterolobium"/>
    <s v="FOD"/>
    <n v="42.971834634811742"/>
    <n v="52.971834634811742"/>
    <x v="1"/>
    <s v="Inferior"/>
    <s v="Não"/>
    <x v="1"/>
    <n v="1.5162371386209085E-3"/>
    <n v="2.122731994069272E-2"/>
  </r>
  <r>
    <n v="1"/>
    <x v="1"/>
    <n v="123"/>
    <n v="4469"/>
    <x v="33"/>
    <x v="33"/>
    <n v="242"/>
    <x v="154"/>
    <n v="23"/>
    <x v="154"/>
    <n v="7.5032038202231757"/>
    <n v="1"/>
    <n v="366891.799999999"/>
    <n v="9702956.1999999899"/>
    <x v="0"/>
    <s v="TORA"/>
    <s v="70├ 80"/>
    <s v="Dipteryx"/>
    <s v="FOD"/>
    <n v="39.152116000606256"/>
    <n v="80"/>
    <x v="0"/>
    <s v="Inferior"/>
    <s v="Vulneravel"/>
    <x v="1"/>
    <n v="8.1539863899168861E-4"/>
    <n v="1.3127918087766186E-2"/>
  </r>
  <r>
    <n v="1"/>
    <x v="1"/>
    <n v="123"/>
    <n v="4470"/>
    <x v="5"/>
    <x v="5"/>
    <n v="236"/>
    <x v="120"/>
    <n v="16"/>
    <x v="120"/>
    <n v="4.9640044778498735"/>
    <n v="1"/>
    <n v="366827.5"/>
    <n v="9702817.5"/>
    <x v="4"/>
    <s v="TORA"/>
    <s v="70├ 80"/>
    <s v="Tachigali"/>
    <s v="FOD"/>
    <n v="39.152116000606256"/>
    <n v="50"/>
    <x v="1"/>
    <s v="Inferior"/>
    <s v="Não"/>
    <x v="1"/>
    <n v="7.7546688404619025E-4"/>
    <n v="8.6852291013173304E-3"/>
  </r>
  <r>
    <n v="1"/>
    <x v="1"/>
    <n v="123"/>
    <n v="4471"/>
    <x v="47"/>
    <x v="47"/>
    <n v="248"/>
    <x v="117"/>
    <n v="20"/>
    <x v="117"/>
    <n v="6.8520659339467525"/>
    <n v="1"/>
    <n v="366833.299999999"/>
    <n v="9702807"/>
    <x v="1"/>
    <s v="TORA"/>
    <s v="70├ 80"/>
    <s v="Brosimum"/>
    <s v="FOD"/>
    <n v="41.38028520389279"/>
    <n v="51.38028520389279"/>
    <x v="1"/>
    <s v="Inferior"/>
    <s v="Não"/>
    <x v="0"/>
    <n v="8.5633286477263882E-4"/>
    <n v="1.1988660106816942E-2"/>
  </r>
  <r>
    <n v="1"/>
    <x v="1"/>
    <n v="123"/>
    <n v="4472"/>
    <x v="19"/>
    <x v="19"/>
    <n v="250"/>
    <x v="46"/>
    <n v="18"/>
    <x v="46"/>
    <n v="6.2667258842433791"/>
    <n v="1"/>
    <n v="366803.20000000001"/>
    <n v="9702796.9000000004"/>
    <x v="4"/>
    <s v="TORA"/>
    <s v="70├ 80"/>
    <s v="Piptadenia"/>
    <s v="FOD"/>
    <n v="39.788735772973837"/>
    <n v="50"/>
    <x v="1"/>
    <s v="Inferior"/>
    <s v="Não"/>
    <x v="1"/>
    <n v="8.7020037799638919E-4"/>
    <n v="1.0964524762754503E-2"/>
  </r>
  <r>
    <n v="1"/>
    <x v="1"/>
    <n v="123"/>
    <n v="4473"/>
    <x v="10"/>
    <x v="10"/>
    <n v="135"/>
    <x v="25"/>
    <n v="15"/>
    <x v="25"/>
    <n v="1.5228143898711408"/>
    <n v="1"/>
    <n v="366804.799999999"/>
    <n v="9702715.5"/>
    <x v="0"/>
    <s v="TORETE"/>
    <s v="40├ 50"/>
    <s v="Astronium"/>
    <s v="FOD"/>
    <n v="40.107045659157627"/>
    <n v="50.107045659157627"/>
    <x v="0"/>
    <s v="Inferior"/>
    <s v="Não"/>
    <x v="1"/>
    <n v="2.53750430223747E-4"/>
    <n v="2.6643795173493436E-3"/>
  </r>
  <r>
    <n v="1"/>
    <x v="1"/>
    <n v="123"/>
    <n v="4474"/>
    <x v="30"/>
    <x v="30"/>
    <n v="205"/>
    <x v="162"/>
    <n v="17"/>
    <x v="162"/>
    <n v="3.9796494576449568"/>
    <n v="1"/>
    <n v="366740.299999999"/>
    <n v="9702611.1999999899"/>
    <x v="4"/>
    <s v="TORA"/>
    <s v="60├ 70"/>
    <s v="Apuleia"/>
    <s v="FOD"/>
    <n v="39.788735772973837"/>
    <n v="50"/>
    <x v="1"/>
    <s v="Inferior"/>
    <s v="Não"/>
    <x v="1"/>
    <n v="5.8512273416477215E-4"/>
    <n v="6.9629605365607878E-3"/>
  </r>
  <r>
    <n v="1"/>
    <x v="1"/>
    <n v="123"/>
    <n v="4475"/>
    <x v="26"/>
    <x v="26"/>
    <n v="200"/>
    <x v="14"/>
    <n v="20"/>
    <x v="14"/>
    <n v="4.4563384065730682"/>
    <n v="1"/>
    <n v="366727.2"/>
    <n v="9702558.6999999899"/>
    <x v="4"/>
    <s v="TORA"/>
    <s v="60├ 70"/>
    <s v="Couratari"/>
    <s v="FOD"/>
    <n v="38.833806114422465"/>
    <n v="50"/>
    <x v="1"/>
    <s v="Inferior"/>
    <s v="Não"/>
    <x v="1"/>
    <n v="5.5692824191768894E-4"/>
    <n v="7.7969953868476443E-3"/>
  </r>
  <r>
    <n v="1"/>
    <x v="1"/>
    <n v="123"/>
    <n v="4476"/>
    <x v="26"/>
    <x v="26"/>
    <n v="132"/>
    <x v="5"/>
    <n v="15"/>
    <x v="5"/>
    <n v="1.4558857574274215"/>
    <n v="1"/>
    <n v="366684.59999999899"/>
    <n v="9702485"/>
    <x v="0"/>
    <s v="TORETE"/>
    <s v="40├ 50"/>
    <s v="Couratari"/>
    <s v="FOD"/>
    <n v="38.833806114422465"/>
    <n v="50"/>
    <x v="0"/>
    <s v="Inferior"/>
    <s v="Não"/>
    <x v="1"/>
    <n v="2.4259794217934533E-4"/>
    <n v="2.5472783928831254E-3"/>
  </r>
  <r>
    <n v="1"/>
    <x v="1"/>
    <n v="123"/>
    <n v="4477"/>
    <x v="30"/>
    <x v="30"/>
    <n v="248"/>
    <x v="117"/>
    <n v="15"/>
    <x v="117"/>
    <n v="5.1390494504600639"/>
    <n v="1"/>
    <n v="366649.299999999"/>
    <n v="9702490.5999999903"/>
    <x v="4"/>
    <s v="TORA"/>
    <s v="70├ 80"/>
    <s v="Apuleia"/>
    <s v="FOD"/>
    <n v="39.788735772973837"/>
    <n v="50"/>
    <x v="1"/>
    <s v="Inferior"/>
    <s v="Não"/>
    <x v="1"/>
    <n v="8.5633286477263882E-4"/>
    <n v="8.9914950801127068E-3"/>
  </r>
  <r>
    <n v="1"/>
    <x v="1"/>
    <n v="123"/>
    <n v="4478"/>
    <x v="26"/>
    <x v="26"/>
    <n v="253"/>
    <x v="80"/>
    <n v="22"/>
    <x v="80"/>
    <n v="7.844258539324227"/>
    <n v="1"/>
    <n v="366664.799999999"/>
    <n v="9702455.5999999903"/>
    <x v="4"/>
    <s v="TORA"/>
    <s v="80├ 90"/>
    <s v="Couratari"/>
    <s v="FOD"/>
    <n v="38.833806114422465"/>
    <n v="50"/>
    <x v="1"/>
    <s v="Inferior"/>
    <s v="Não"/>
    <x v="1"/>
    <n v="8.9121049592273379E-4"/>
    <n v="1.3724641637210098E-2"/>
  </r>
  <r>
    <n v="1"/>
    <x v="1"/>
    <n v="123"/>
    <n v="4479"/>
    <x v="63"/>
    <x v="63"/>
    <n v="310"/>
    <x v="104"/>
    <n v="19"/>
    <x v="104"/>
    <n v="10.171035370702207"/>
    <n v="2"/>
    <n v="366624.7"/>
    <n v="9702380.6999999899"/>
    <x v="4"/>
    <s v="TORA"/>
    <s v="90├ 100"/>
    <s v="Ocotea"/>
    <s v="FOD"/>
    <n v="39.470425886790046"/>
    <n v="50"/>
    <x v="1"/>
    <s v="Inferior"/>
    <s v="Não"/>
    <x v="1"/>
    <n v="1.3380201012072475E-3"/>
    <n v="1.7795667346056393E-2"/>
  </r>
  <r>
    <n v="1"/>
    <x v="1"/>
    <n v="123"/>
    <n v="4480"/>
    <x v="29"/>
    <x v="29"/>
    <n v="295"/>
    <x v="109"/>
    <n v="19"/>
    <x v="109"/>
    <n v="9.2105551835105075"/>
    <n v="1"/>
    <n v="366613.799999999"/>
    <n v="9702385.8000000007"/>
    <x v="1"/>
    <s v="TORA"/>
    <s v="90├ 100"/>
    <s v="Alexa"/>
    <s v="FOD"/>
    <n v="39.788735772973837"/>
    <n v="50"/>
    <x v="1"/>
    <s v="Inferior"/>
    <s v="Não"/>
    <x v="0"/>
    <n v="1.2116670063221722E-3"/>
    <n v="1.6115171184084891E-2"/>
  </r>
  <r>
    <n v="1"/>
    <x v="1"/>
    <n v="123"/>
    <n v="4481"/>
    <x v="29"/>
    <x v="29"/>
    <n v="286"/>
    <x v="30"/>
    <n v="19"/>
    <x v="30"/>
    <n v="8.6571280872212064"/>
    <n v="1"/>
    <n v="366610"/>
    <n v="9702367.6999999899"/>
    <x v="1"/>
    <s v="TORA"/>
    <s v="90├ 100"/>
    <s v="Alexa"/>
    <s v="FOD"/>
    <n v="39.788735772973837"/>
    <n v="50"/>
    <x v="1"/>
    <s v="Inferior"/>
    <s v="Não"/>
    <x v="0"/>
    <n v="1.1388625618974824E-3"/>
    <n v="1.5146872073236515E-2"/>
  </r>
  <r>
    <n v="1"/>
    <x v="1"/>
    <n v="123"/>
    <n v="4482"/>
    <x v="63"/>
    <x v="63"/>
    <n v="186"/>
    <x v="24"/>
    <n v="15"/>
    <x v="24"/>
    <n v="2.8907153158837851"/>
    <n v="1"/>
    <n v="366613.59999999899"/>
    <n v="9702363.8000000007"/>
    <x v="4"/>
    <s v="TORA"/>
    <s v="50├ 60"/>
    <s v="Ocotea"/>
    <s v="FOD"/>
    <n v="39.470425886790046"/>
    <n v="50"/>
    <x v="1"/>
    <s v="Inferior"/>
    <s v="Não"/>
    <x v="1"/>
    <n v="4.8168723643460915E-4"/>
    <n v="5.0577159825633952E-3"/>
  </r>
  <r>
    <n v="1"/>
    <x v="1"/>
    <n v="123"/>
    <n v="4483"/>
    <x v="29"/>
    <x v="29"/>
    <n v="284"/>
    <x v="175"/>
    <n v="18"/>
    <x v="175"/>
    <n v="8.0871846867125434"/>
    <n v="1"/>
    <n v="366590.09999999899"/>
    <n v="9702372.6999999899"/>
    <x v="1"/>
    <s v="TORA"/>
    <s v="90├ 100"/>
    <s v="Alexa"/>
    <s v="FOD"/>
    <n v="39.788735772973837"/>
    <n v="50"/>
    <x v="1"/>
    <s v="Inferior"/>
    <s v="Não"/>
    <x v="0"/>
    <n v="1.122990107002828E-3"/>
    <n v="1.4149675348235633E-2"/>
  </r>
  <r>
    <n v="1"/>
    <x v="1"/>
    <n v="123"/>
    <n v="4484"/>
    <x v="35"/>
    <x v="35"/>
    <n v="170"/>
    <x v="12"/>
    <n v="13"/>
    <x v="12"/>
    <n v="2.0928079241868782"/>
    <n v="1"/>
    <n v="366666.09999999899"/>
    <n v="9702437.5999999903"/>
    <x v="4"/>
    <s v="TORA"/>
    <s v="50├ 60"/>
    <s v="Erisma"/>
    <s v="FOD"/>
    <n v="41.38028520389279"/>
    <n v="51.38028520389279"/>
    <x v="1"/>
    <s v="Inferior"/>
    <s v="Não"/>
    <x v="1"/>
    <n v="4.0238065478553035E-4"/>
    <n v="3.6616639585483265E-3"/>
  </r>
  <r>
    <n v="1"/>
    <x v="1"/>
    <n v="123"/>
    <n v="4485"/>
    <x v="1"/>
    <x v="1"/>
    <n v="238"/>
    <x v="125"/>
    <n v="20"/>
    <x v="125"/>
    <n v="6.3106208175481244"/>
    <n v="1"/>
    <n v="366530.59999999899"/>
    <n v="9702275.9000000004"/>
    <x v="1"/>
    <s v="TORA"/>
    <s v="70├ 80"/>
    <s v="Pouteria"/>
    <s v="FOD"/>
    <n v="39.788735772973837"/>
    <n v="50"/>
    <x v="1"/>
    <s v="Inferior"/>
    <s v="Não"/>
    <x v="0"/>
    <n v="7.886660833796395E-4"/>
    <n v="1.1041325167314953E-2"/>
  </r>
  <r>
    <n v="1"/>
    <x v="1"/>
    <n v="123"/>
    <n v="4486"/>
    <x v="29"/>
    <x v="29"/>
    <n v="307"/>
    <x v="226"/>
    <n v="16"/>
    <x v="226"/>
    <n v="8.4001087696221042"/>
    <n v="2"/>
    <n v="366559.9"/>
    <n v="9702245.5"/>
    <x v="1"/>
    <s v="TORA"/>
    <s v="90├ 100"/>
    <s v="Alexa"/>
    <s v="FOD"/>
    <n v="39.788735772973837"/>
    <n v="50"/>
    <x v="1"/>
    <s v="Inferior"/>
    <s v="Não"/>
    <x v="0"/>
    <n v="1.3122482468125069E-3"/>
    <n v="1.4697180364300075E-2"/>
  </r>
  <r>
    <n v="1"/>
    <x v="1"/>
    <n v="123"/>
    <n v="4487"/>
    <x v="29"/>
    <x v="29"/>
    <n v="215"/>
    <x v="18"/>
    <n v="18"/>
    <x v="18"/>
    <n v="4.6348704639864033"/>
    <n v="1"/>
    <n v="366532.9"/>
    <n v="9702219.5999999903"/>
    <x v="1"/>
    <s v="TORA"/>
    <s v="60├ 70"/>
    <s v="Alexa"/>
    <s v="FOD"/>
    <n v="39.788735772973837"/>
    <n v="50"/>
    <x v="1"/>
    <s v="Inferior"/>
    <s v="Não"/>
    <x v="0"/>
    <n v="6.436001995661295E-4"/>
    <n v="8.1093625145332304E-3"/>
  </r>
  <r>
    <n v="1"/>
    <x v="1"/>
    <n v="123"/>
    <n v="4488"/>
    <x v="5"/>
    <x v="5"/>
    <n v="200"/>
    <x v="14"/>
    <n v="18"/>
    <x v="14"/>
    <n v="4.0107045659157619"/>
    <n v="1"/>
    <n v="366533.2"/>
    <n v="9702202.9000000004"/>
    <x v="4"/>
    <s v="TORA"/>
    <s v="60├ 70"/>
    <s v="Tachigali"/>
    <s v="FOD"/>
    <n v="39.152116000606256"/>
    <n v="50"/>
    <x v="1"/>
    <s v="Inferior"/>
    <s v="Não"/>
    <x v="1"/>
    <n v="5.5692824191768894E-4"/>
    <n v="7.0172958481628809E-3"/>
  </r>
  <r>
    <n v="1"/>
    <x v="1"/>
    <n v="123"/>
    <n v="4489"/>
    <x v="5"/>
    <x v="5"/>
    <n v="283"/>
    <x v="171"/>
    <n v="15"/>
    <x v="171"/>
    <n v="6.6919441245755733"/>
    <n v="2"/>
    <n v="366505.7"/>
    <n v="9702124.0999999903"/>
    <x v="4"/>
    <s v="TORA"/>
    <s v="90├ 100"/>
    <s v="Tachigali"/>
    <s v="FOD"/>
    <n v="39.152116000606256"/>
    <n v="50"/>
    <x v="1"/>
    <s v="Inferior"/>
    <s v="Não"/>
    <x v="1"/>
    <n v="1.1150956491736452E-3"/>
    <n v="1.1708504316323271E-2"/>
  </r>
  <r>
    <n v="1"/>
    <x v="1"/>
    <n v="123"/>
    <n v="4490"/>
    <x v="47"/>
    <x v="47"/>
    <n v="215"/>
    <x v="18"/>
    <n v="20"/>
    <x v="18"/>
    <n v="5.1498560710960035"/>
    <n v="1"/>
    <n v="366491.09999999899"/>
    <n v="9702116.3000000007"/>
    <x v="1"/>
    <s v="TORA"/>
    <s v="60├ 70"/>
    <s v="Brosimum"/>
    <s v="FOD"/>
    <n v="41.38028520389279"/>
    <n v="51.38028520389279"/>
    <x v="1"/>
    <s v="Inferior"/>
    <s v="Não"/>
    <x v="0"/>
    <n v="6.436001995661295E-4"/>
    <n v="9.0104027939258112E-3"/>
  </r>
  <r>
    <n v="1"/>
    <x v="1"/>
    <n v="123"/>
    <n v="4491"/>
    <x v="26"/>
    <x v="26"/>
    <n v="285"/>
    <x v="160"/>
    <n v="22"/>
    <x v="160"/>
    <n v="9.9540673945321831"/>
    <n v="1"/>
    <n v="366493.9"/>
    <n v="9702109.0999999903"/>
    <x v="4"/>
    <s v="TORA"/>
    <s v="90├ 100"/>
    <s v="Couratari"/>
    <s v="FOD"/>
    <n v="38.833806114422465"/>
    <n v="50"/>
    <x v="1"/>
    <s v="Inferior"/>
    <s v="Não"/>
    <x v="1"/>
    <n v="1.1309124112441073E-3"/>
    <n v="1.7416051133159253E-2"/>
  </r>
  <r>
    <n v="1"/>
    <x v="1"/>
    <n v="123"/>
    <n v="4492"/>
    <x v="29"/>
    <x v="29"/>
    <n v="260"/>
    <x v="159"/>
    <n v="18"/>
    <x v="159"/>
    <n v="6.7780907163976387"/>
    <n v="1"/>
    <n v="366451.59999999899"/>
    <n v="9702122"/>
    <x v="1"/>
    <s v="TORA"/>
    <s v="80├ 90"/>
    <s v="Alexa"/>
    <s v="FOD"/>
    <n v="39.788735772973837"/>
    <n v="50"/>
    <x v="1"/>
    <s v="Inferior"/>
    <s v="Não"/>
    <x v="0"/>
    <n v="9.4120872884089456E-4"/>
    <n v="1.185922998339527E-2"/>
  </r>
  <r>
    <n v="1"/>
    <x v="1"/>
    <n v="123"/>
    <n v="4493"/>
    <x v="29"/>
    <x v="29"/>
    <n v="303"/>
    <x v="223"/>
    <n v="20"/>
    <x v="223"/>
    <n v="10.228299319226673"/>
    <n v="1"/>
    <n v="366472.2"/>
    <n v="9702117.9000000004"/>
    <x v="1"/>
    <s v="TORA"/>
    <s v="90├ 100"/>
    <s v="Alexa"/>
    <s v="FOD"/>
    <n v="39.788735772973837"/>
    <n v="50"/>
    <x v="1"/>
    <s v="Inferior"/>
    <s v="Não"/>
    <x v="0"/>
    <n v="1.2782756240555279E-3"/>
    <n v="1.789585873677739E-2"/>
  </r>
  <r>
    <n v="1"/>
    <x v="1"/>
    <n v="123"/>
    <n v="4494"/>
    <x v="10"/>
    <x v="10"/>
    <n v="176"/>
    <x v="124"/>
    <n v="17"/>
    <x v="124"/>
    <n v="2.9333401927426572"/>
    <n v="1"/>
    <n v="366469.5"/>
    <n v="9702117"/>
    <x v="4"/>
    <s v="TORA"/>
    <s v="50├ 60"/>
    <s v="Astronium"/>
    <s v="FOD"/>
    <n v="40.107045659157627"/>
    <n v="50.107045659157627"/>
    <x v="1"/>
    <s v="Inferior"/>
    <s v="Não"/>
    <x v="1"/>
    <n v="4.3128523054105841E-4"/>
    <n v="5.1322942434385947E-3"/>
  </r>
  <r>
    <n v="1"/>
    <x v="1"/>
    <n v="123"/>
    <n v="4495"/>
    <x v="26"/>
    <x v="26"/>
    <n v="438"/>
    <x v="269"/>
    <n v="23"/>
    <x v="269"/>
    <n v="24.579001326529866"/>
    <n v="1"/>
    <n v="366487.5"/>
    <n v="9702092.1999999899"/>
    <x v="4"/>
    <s v="TORA"/>
    <s v="130├ 140"/>
    <s v="Couratari"/>
    <s v="FOD"/>
    <n v="38.833806114422465"/>
    <n v="50"/>
    <x v="1"/>
    <s v="Inferior"/>
    <s v="Não"/>
    <x v="1"/>
    <n v="2.6710835410614286E-3"/>
    <n v="4.3004445011089E-2"/>
  </r>
  <r>
    <n v="1"/>
    <x v="1"/>
    <n v="123"/>
    <n v="4496"/>
    <x v="72"/>
    <x v="72"/>
    <n v="237"/>
    <x v="205"/>
    <n v="16"/>
    <x v="205"/>
    <n v="5.0061614391760543"/>
    <n v="1"/>
    <n v="366480.2"/>
    <n v="9702093.8000000007"/>
    <x v="4"/>
    <s v="TORA"/>
    <s v="70├ 80"/>
    <s v="Goupia"/>
    <s v="FOD"/>
    <n v="40.107045659157627"/>
    <n v="50.107045659157627"/>
    <x v="1"/>
    <s v="Inferior"/>
    <s v="Não"/>
    <x v="1"/>
    <n v="7.8205256050686682E-4"/>
    <n v="8.7589886776769082E-3"/>
  </r>
  <r>
    <n v="1"/>
    <x v="1"/>
    <n v="123"/>
    <n v="4497"/>
    <x v="82"/>
    <x v="82"/>
    <n v="309"/>
    <x v="176"/>
    <n v="17"/>
    <x v="176"/>
    <n v="9.0417825072075679"/>
    <n v="1"/>
    <n v="366465.2"/>
    <n v="9702095.3000000007"/>
    <x v="4"/>
    <s v="TORA"/>
    <s v="90├ 100"/>
    <s v="Caryocar"/>
    <s v="FOD"/>
    <n v="41.38028520389279"/>
    <n v="51.38028520389279"/>
    <x v="1"/>
    <s v="Inferior"/>
    <s v="Não"/>
    <x v="1"/>
    <n v="1.3294016366635715E-3"/>
    <n v="1.5819879476296501E-2"/>
  </r>
  <r>
    <n v="1"/>
    <x v="1"/>
    <n v="124"/>
    <n v="4498"/>
    <x v="72"/>
    <x v="72"/>
    <n v="400"/>
    <x v="48"/>
    <n v="16"/>
    <x v="48"/>
    <n v="14.26028290103382"/>
    <n v="1"/>
    <n v="366827.09999999899"/>
    <n v="9702671.9000000004"/>
    <x v="4"/>
    <s v="TORA"/>
    <s v="120├ 130"/>
    <s v="Goupia"/>
    <s v="FOD"/>
    <n v="40.107045659157627"/>
    <n v="50.107045659157627"/>
    <x v="1"/>
    <s v="Inferior"/>
    <s v="Não"/>
    <x v="1"/>
    <n v="2.2277129676707558E-3"/>
    <n v="2.4950385237912463E-2"/>
  </r>
  <r>
    <n v="1"/>
    <x v="1"/>
    <n v="124"/>
    <n v="4499"/>
    <x v="26"/>
    <x v="26"/>
    <n v="310"/>
    <x v="104"/>
    <n v="22"/>
    <x v="104"/>
    <n v="11.776988323970976"/>
    <n v="1"/>
    <n v="366503.09999999899"/>
    <n v="9702074.0999999903"/>
    <x v="4"/>
    <s v="TORA"/>
    <s v="90├ 100"/>
    <s v="Couratari"/>
    <s v="FOD"/>
    <n v="38.833806114422465"/>
    <n v="50"/>
    <x v="1"/>
    <s v="Inferior"/>
    <s v="Não"/>
    <x v="1"/>
    <n v="1.3380201012072475E-3"/>
    <n v="2.0605509558591611E-2"/>
  </r>
  <r>
    <n v="1"/>
    <x v="1"/>
    <n v="124"/>
    <n v="4500"/>
    <x v="72"/>
    <x v="72"/>
    <n v="250"/>
    <x v="46"/>
    <n v="17"/>
    <x v="46"/>
    <n v="5.918574446229858"/>
    <n v="1"/>
    <n v="366535.799999999"/>
    <n v="9702091.0999999903"/>
    <x v="4"/>
    <s v="TORA"/>
    <s v="70├ 80"/>
    <s v="Goupia"/>
    <s v="FOD"/>
    <n v="40.107045659157627"/>
    <n v="50.107045659157627"/>
    <x v="1"/>
    <s v="Inferior"/>
    <s v="Não"/>
    <x v="1"/>
    <n v="8.7020037799638919E-4"/>
    <n v="1.035538449815703E-2"/>
  </r>
  <r>
    <n v="1"/>
    <x v="1"/>
    <n v="124"/>
    <n v="4501"/>
    <x v="14"/>
    <x v="14"/>
    <n v="273"/>
    <x v="62"/>
    <n v="20"/>
    <x v="62"/>
    <n v="8.3031611275871082"/>
    <n v="1"/>
    <n v="366550.9"/>
    <n v="9702102.8000000007"/>
    <x v="4"/>
    <s v="TORA"/>
    <s v="80├ 90"/>
    <s v="Hymenolobium"/>
    <s v="FOD"/>
    <n v="41.38028520389279"/>
    <n v="51.38028520389279"/>
    <x v="1"/>
    <s v="Inferior"/>
    <s v="Não"/>
    <x v="1"/>
    <n v="1.0376826235470862E-3"/>
    <n v="1.4527556729659207E-2"/>
  </r>
  <r>
    <n v="1"/>
    <x v="1"/>
    <n v="124"/>
    <n v="4502"/>
    <x v="26"/>
    <x v="26"/>
    <n v="246"/>
    <x v="59"/>
    <n v="22"/>
    <x v="59"/>
    <n v="7.4161938128348366"/>
    <n v="1"/>
    <n v="366544.4"/>
    <n v="9702142.3000000007"/>
    <x v="4"/>
    <s v="TORA"/>
    <s v="70├ 80"/>
    <s v="Couratari"/>
    <s v="FOD"/>
    <n v="38.833806114422465"/>
    <n v="50"/>
    <x v="1"/>
    <s v="Inferior"/>
    <s v="Não"/>
    <x v="1"/>
    <n v="8.4257673719727181E-4"/>
    <n v="1.2975681752837984E-2"/>
  </r>
  <r>
    <n v="1"/>
    <x v="1"/>
    <n v="124"/>
    <n v="4503"/>
    <x v="63"/>
    <x v="63"/>
    <n v="192"/>
    <x v="55"/>
    <n v="16"/>
    <x v="55"/>
    <n v="3.2855691803981921"/>
    <n v="1"/>
    <n v="366550.5"/>
    <n v="9702156"/>
    <x v="4"/>
    <s v="TORA"/>
    <s v="60├ 70"/>
    <s v="Ocotea"/>
    <s v="FOD"/>
    <n v="39.470425886790046"/>
    <n v="50"/>
    <x v="1"/>
    <s v="Inferior"/>
    <s v="Não"/>
    <x v="1"/>
    <n v="5.1326506775134213E-4"/>
    <n v="5.7485687588150315E-3"/>
  </r>
  <r>
    <n v="1"/>
    <x v="1"/>
    <n v="124"/>
    <n v="4504"/>
    <x v="64"/>
    <x v="64"/>
    <n v="620"/>
    <x v="349"/>
    <n v="24"/>
    <x v="349"/>
    <n v="51.390494504600625"/>
    <n v="1"/>
    <n v="366546.5"/>
    <n v="9702124.6999999899"/>
    <x v="4"/>
    <s v="TORA"/>
    <s v="190├ 200"/>
    <s v="Cedrelinga"/>
    <s v="FOD"/>
    <n v="38.515496228238675"/>
    <n v="50"/>
    <x v="1"/>
    <s v="Inferior"/>
    <s v="Não"/>
    <x v="1"/>
    <n v="5.3520804048289902E-3"/>
    <n v="8.9914950801127033E-2"/>
  </r>
  <r>
    <n v="1"/>
    <x v="1"/>
    <n v="124"/>
    <n v="4505"/>
    <x v="19"/>
    <x v="19"/>
    <n v="400"/>
    <x v="48"/>
    <n v="20"/>
    <x v="48"/>
    <n v="17.825353626292273"/>
    <n v="2"/>
    <n v="366577.7"/>
    <n v="9702203.9000000004"/>
    <x v="4"/>
    <s v="TORA"/>
    <s v="120├ 130"/>
    <s v="Piptadenia"/>
    <s v="FOD"/>
    <n v="39.788735772973837"/>
    <n v="50"/>
    <x v="1"/>
    <s v="Inferior"/>
    <s v="Não"/>
    <x v="1"/>
    <n v="2.2277129676707558E-3"/>
    <n v="3.1187981547390577E-2"/>
  </r>
  <r>
    <n v="1"/>
    <x v="1"/>
    <n v="124"/>
    <n v="4506"/>
    <x v="29"/>
    <x v="29"/>
    <n v="420"/>
    <x v="103"/>
    <n v="17"/>
    <x v="103"/>
    <n v="16.704584517039144"/>
    <n v="1"/>
    <n v="366575.9"/>
    <n v="9702204.8000000007"/>
    <x v="1"/>
    <s v="TORA"/>
    <s v="130├ 140"/>
    <s v="Alexa"/>
    <s v="FOD"/>
    <n v="39.788735772973837"/>
    <n v="50"/>
    <x v="1"/>
    <s v="Inferior"/>
    <s v="Não"/>
    <x v="0"/>
    <n v="2.4560535468570082E-3"/>
    <n v="2.9227037207598391E-2"/>
  </r>
  <r>
    <n v="1"/>
    <x v="1"/>
    <n v="124"/>
    <n v="4507"/>
    <x v="26"/>
    <x v="26"/>
    <n v="230"/>
    <x v="40"/>
    <n v="22"/>
    <x v="40"/>
    <n v="6.4828582969621742"/>
    <n v="1"/>
    <n v="366565.5"/>
    <n v="9702217.4000000004"/>
    <x v="4"/>
    <s v="TORA"/>
    <s v="70├ 80"/>
    <s v="Couratari"/>
    <s v="FOD"/>
    <n v="38.833806114422465"/>
    <n v="50"/>
    <x v="1"/>
    <s v="Inferior"/>
    <s v="Não"/>
    <x v="1"/>
    <n v="7.3653759993614395E-4"/>
    <n v="1.1342679039016616E-2"/>
  </r>
  <r>
    <n v="1"/>
    <x v="1"/>
    <n v="124"/>
    <n v="4508"/>
    <x v="26"/>
    <x v="26"/>
    <n v="192"/>
    <x v="55"/>
    <n v="17"/>
    <x v="55"/>
    <n v="3.4909172541730791"/>
    <n v="1"/>
    <n v="366641.09999999899"/>
    <n v="9702334.3000000007"/>
    <x v="4"/>
    <s v="TORA"/>
    <s v="60├ 70"/>
    <s v="Couratari"/>
    <s v="FOD"/>
    <n v="38.833806114422465"/>
    <n v="50"/>
    <x v="1"/>
    <s v="Inferior"/>
    <s v="Não"/>
    <x v="1"/>
    <n v="5.1326506775134213E-4"/>
    <n v="6.1078543062409712E-3"/>
  </r>
  <r>
    <n v="1"/>
    <x v="1"/>
    <n v="124"/>
    <n v="4509"/>
    <x v="26"/>
    <x v="26"/>
    <n v="258"/>
    <x v="239"/>
    <n v="22"/>
    <x v="239"/>
    <n v="8.157372016616069"/>
    <n v="1"/>
    <n v="366666"/>
    <n v="9702328"/>
    <x v="4"/>
    <s v="TORA"/>
    <s v="80├ 90"/>
    <s v="Couratari"/>
    <s v="FOD"/>
    <n v="38.833806114422465"/>
    <n v="50"/>
    <x v="1"/>
    <s v="Inferior"/>
    <s v="Não"/>
    <x v="1"/>
    <n v="9.267842873752262E-4"/>
    <n v="1.4272478025578484E-2"/>
  </r>
  <r>
    <n v="1"/>
    <x v="1"/>
    <n v="124"/>
    <n v="4510"/>
    <x v="26"/>
    <x v="26"/>
    <n v="190"/>
    <x v="41"/>
    <n v="19"/>
    <x v="41"/>
    <n v="3.8207531413355849"/>
    <n v="1"/>
    <n v="366669.59999999899"/>
    <n v="9702373.8000000007"/>
    <x v="4"/>
    <s v="TORA"/>
    <s v="60├ 70"/>
    <s v="Couratari"/>
    <s v="FOD"/>
    <n v="38.833806114422465"/>
    <n v="50"/>
    <x v="1"/>
    <s v="Inferior"/>
    <s v="Não"/>
    <x v="1"/>
    <n v="5.0262773833071434E-4"/>
    <n v="6.6849489197985E-3"/>
  </r>
  <r>
    <n v="1"/>
    <x v="1"/>
    <n v="124"/>
    <n v="4511"/>
    <x v="26"/>
    <x v="26"/>
    <n v="203"/>
    <x v="56"/>
    <n v="22"/>
    <x v="56"/>
    <n v="5.0501343584029144"/>
    <n v="1"/>
    <n v="366661.9"/>
    <n v="9702385.1999999899"/>
    <x v="4"/>
    <s v="TORA"/>
    <s v="60├ 70"/>
    <s v="Couratari"/>
    <s v="FOD"/>
    <n v="38.833806114422465"/>
    <n v="50"/>
    <x v="1"/>
    <s v="Inferior"/>
    <s v="Não"/>
    <x v="1"/>
    <n v="5.7376139802965123E-4"/>
    <n v="8.8359255296566273E-3"/>
  </r>
  <r>
    <n v="1"/>
    <x v="1"/>
    <n v="124"/>
    <n v="4512"/>
    <x v="72"/>
    <x v="72"/>
    <n v="252"/>
    <x v="4"/>
    <n v="16"/>
    <x v="4"/>
    <n v="5.659906283420324"/>
    <n v="1"/>
    <n v="366702"/>
    <n v="9702399.4000000004"/>
    <x v="4"/>
    <s v="TORA"/>
    <s v="80├ 90"/>
    <s v="Goupia"/>
    <s v="FOD"/>
    <n v="40.107045659157627"/>
    <n v="50.107045659157627"/>
    <x v="1"/>
    <s v="Inferior"/>
    <s v="Não"/>
    <x v="1"/>
    <n v="8.8417927686852314E-4"/>
    <n v="9.902807900927459E-3"/>
  </r>
  <r>
    <n v="1"/>
    <x v="1"/>
    <n v="124"/>
    <n v="4513"/>
    <x v="17"/>
    <x v="17"/>
    <n v="180"/>
    <x v="22"/>
    <n v="18"/>
    <x v="22"/>
    <n v="3.2486706983917677"/>
    <n v="1"/>
    <n v="366770.2"/>
    <n v="9702529.0999999903"/>
    <x v="1"/>
    <s v="TORA"/>
    <s v="50├ 60"/>
    <s v="Buchenavia"/>
    <s v="FOD"/>
    <n v="41.38028520389279"/>
    <n v="51.38028520389279"/>
    <x v="1"/>
    <s v="Inferior"/>
    <s v="Não"/>
    <x v="0"/>
    <n v="4.5111187595332813E-4"/>
    <n v="5.6840096370119339E-3"/>
  </r>
  <r>
    <n v="1"/>
    <x v="1"/>
    <n v="124"/>
    <n v="4514"/>
    <x v="19"/>
    <x v="19"/>
    <n v="200"/>
    <x v="14"/>
    <n v="16"/>
    <x v="14"/>
    <n v="3.565070725258455"/>
    <n v="1"/>
    <n v="366800.2"/>
    <n v="9702607.1999999899"/>
    <x v="4"/>
    <s v="TORA"/>
    <s v="60├ 70"/>
    <s v="Piptadenia"/>
    <s v="FOD"/>
    <n v="39.788735772973837"/>
    <n v="50"/>
    <x v="1"/>
    <s v="Inferior"/>
    <s v="Não"/>
    <x v="1"/>
    <n v="5.5692824191768894E-4"/>
    <n v="6.2375963094781156E-3"/>
  </r>
  <r>
    <n v="1"/>
    <x v="1"/>
    <n v="124"/>
    <n v="4515"/>
    <x v="44"/>
    <x v="44"/>
    <n v="312"/>
    <x v="76"/>
    <n v="22"/>
    <x v="76"/>
    <n v="11.92943966085984"/>
    <n v="1"/>
    <n v="366788.4"/>
    <n v="9702612.8000000007"/>
    <x v="4"/>
    <s v="TORA"/>
    <s v="90├ 100"/>
    <s v="Manilkara"/>
    <s v="FOD"/>
    <n v="41.38028520389279"/>
    <n v="51.38028520389279"/>
    <x v="1"/>
    <s v="Inferior"/>
    <s v="Não"/>
    <x v="1"/>
    <n v="1.3553405695308877E-3"/>
    <n v="2.0872244770775667E-2"/>
  </r>
  <r>
    <n v="1"/>
    <x v="1"/>
    <n v="124"/>
    <n v="4516"/>
    <x v="23"/>
    <x v="23"/>
    <n v="272"/>
    <x v="38"/>
    <n v="20"/>
    <x v="38"/>
    <n v="8.2424435167975467"/>
    <n v="1"/>
    <n v="366797.59999999899"/>
    <n v="9702630.5"/>
    <x v="4"/>
    <s v="TORA"/>
    <s v="80├ 90"/>
    <s v="Parkia"/>
    <s v="FOD"/>
    <n v="40.107045659157627"/>
    <n v="50.107045659157627"/>
    <x v="1"/>
    <s v="Inferior"/>
    <s v="Não"/>
    <x v="1"/>
    <n v="1.0300944762509574E-3"/>
    <n v="1.4421322667513402E-2"/>
  </r>
  <r>
    <n v="1"/>
    <x v="1"/>
    <n v="124"/>
    <n v="4517"/>
    <x v="75"/>
    <x v="75"/>
    <n v="320"/>
    <x v="57"/>
    <n v="24"/>
    <x v="57"/>
    <n v="13.689871584992472"/>
    <n v="1"/>
    <n v="366819.5"/>
    <n v="9702640.0999999903"/>
    <x v="1"/>
    <s v="TORA"/>
    <s v="100├ 110"/>
    <s v="Copaifera"/>
    <s v="FOD"/>
    <n v="51.884511447957884"/>
    <n v="61.884511447957884"/>
    <x v="1"/>
    <s v="Inferior"/>
    <s v="Não"/>
    <x v="0"/>
    <n v="1.4257362993092843E-3"/>
    <n v="2.3952369828395974E-2"/>
  </r>
  <r>
    <n v="1"/>
    <x v="1"/>
    <n v="124"/>
    <n v="4518"/>
    <x v="75"/>
    <x v="75"/>
    <n v="218"/>
    <x v="206"/>
    <n v="22"/>
    <x v="206"/>
    <n v="5.8240332269344099"/>
    <n v="1"/>
    <n v="366921.2"/>
    <n v="9702839.5999999903"/>
    <x v="1"/>
    <s v="TORA"/>
    <s v="60├ 70"/>
    <s v="Copaifera"/>
    <s v="FOD"/>
    <n v="51.884511447957884"/>
    <n v="61.884511447957884"/>
    <x v="1"/>
    <s v="Inferior"/>
    <s v="Não"/>
    <x v="0"/>
    <n v="6.6168644422240624E-4"/>
    <n v="1.0189971241025057E-2"/>
  </r>
  <r>
    <n v="1"/>
    <x v="1"/>
    <n v="124"/>
    <n v="4519"/>
    <x v="26"/>
    <x v="26"/>
    <n v="177"/>
    <x v="54"/>
    <n v="15"/>
    <x v="54"/>
    <n v="2.6177367363661448"/>
    <n v="1"/>
    <n v="366957.2"/>
    <n v="9702899.9000000004"/>
    <x v="4"/>
    <s v="TORA"/>
    <s v="50├ 60"/>
    <s v="Couratari"/>
    <s v="FOD"/>
    <n v="38.833806114422465"/>
    <n v="50"/>
    <x v="1"/>
    <s v="Inferior"/>
    <s v="Não"/>
    <x v="1"/>
    <n v="4.3620012227598201E-4"/>
    <n v="4.580101283897812E-3"/>
  </r>
  <r>
    <n v="1"/>
    <x v="1"/>
    <n v="124"/>
    <n v="4520"/>
    <x v="10"/>
    <x v="10"/>
    <n v="192"/>
    <x v="55"/>
    <n v="20"/>
    <x v="55"/>
    <n v="4.1069614754977399"/>
    <n v="1"/>
    <n v="366985.799999999"/>
    <n v="9703002.5"/>
    <x v="4"/>
    <s v="TORA"/>
    <s v="60├ 70"/>
    <s v="Astronium"/>
    <s v="FOD"/>
    <n v="40.107045659157627"/>
    <n v="50.107045659157627"/>
    <x v="1"/>
    <s v="Inferior"/>
    <s v="Não"/>
    <x v="1"/>
    <n v="5.1326506775134213E-4"/>
    <n v="7.1857109485187892E-3"/>
  </r>
  <r>
    <n v="1"/>
    <x v="1"/>
    <n v="124"/>
    <n v="4521"/>
    <x v="39"/>
    <x v="39"/>
    <n v="400"/>
    <x v="48"/>
    <n v="22"/>
    <x v="48"/>
    <n v="19.607888988921502"/>
    <n v="1"/>
    <n v="367025.5"/>
    <n v="9703020.1999999899"/>
    <x v="3"/>
    <s v="TORA"/>
    <s v="120├ 130"/>
    <s v="Bertholletia"/>
    <s v="FOD"/>
    <n v="41.38028520389279"/>
    <n v="51.38028520389279"/>
    <x v="1"/>
    <s v="Inferior"/>
    <s v="Protegida"/>
    <x v="0"/>
    <n v="2.2277129676707558E-3"/>
    <n v="3.4306779702129635E-2"/>
  </r>
  <r>
    <n v="1"/>
    <x v="1"/>
    <n v="125"/>
    <n v="4522"/>
    <x v="5"/>
    <x v="5"/>
    <n v="220"/>
    <x v="68"/>
    <n v="12"/>
    <x v="68"/>
    <n v="3.2353016831720471"/>
    <n v="1"/>
    <n v="367081.9"/>
    <n v="9703031.0999999903"/>
    <x v="4"/>
    <s v="TORA"/>
    <s v="70├ 80"/>
    <s v="Tachigali"/>
    <s v="FOD"/>
    <n v="39.152116000606256"/>
    <n v="50"/>
    <x v="1"/>
    <s v="Inferior"/>
    <s v="Não"/>
    <x v="1"/>
    <n v="6.7388317272040353E-4"/>
    <n v="5.6606186508513885E-3"/>
  </r>
  <r>
    <n v="1"/>
    <x v="1"/>
    <n v="125"/>
    <n v="4523"/>
    <x v="19"/>
    <x v="19"/>
    <n v="200"/>
    <x v="14"/>
    <n v="13"/>
    <x v="14"/>
    <n v="2.896619964272495"/>
    <n v="1"/>
    <n v="367068.7"/>
    <n v="9703031.8000000007"/>
    <x v="4"/>
    <s v="TORA"/>
    <s v="60├ 70"/>
    <s v="Piptadenia"/>
    <s v="FOD"/>
    <n v="39.788735772973837"/>
    <n v="50"/>
    <x v="1"/>
    <s v="Inferior"/>
    <s v="Não"/>
    <x v="1"/>
    <n v="5.5692824191768894E-4"/>
    <n v="5.0680470014509696E-3"/>
  </r>
  <r>
    <n v="1"/>
    <x v="1"/>
    <n v="125"/>
    <n v="4524"/>
    <x v="19"/>
    <x v="19"/>
    <n v="297"/>
    <x v="134"/>
    <n v="16"/>
    <x v="134"/>
    <n v="7.8617830901080774"/>
    <n v="1"/>
    <n v="367073.2"/>
    <n v="9702999.4000000004"/>
    <x v="4"/>
    <s v="TORA"/>
    <s v="90├ 100"/>
    <s v="Piptadenia"/>
    <s v="FOD"/>
    <n v="39.788735772973837"/>
    <n v="50"/>
    <x v="1"/>
    <s v="Inferior"/>
    <s v="Não"/>
    <x v="1"/>
    <n v="1.2281520822829358E-3"/>
    <n v="1.3755303321568881E-2"/>
  </r>
  <r>
    <n v="1"/>
    <x v="1"/>
    <n v="125"/>
    <n v="4525"/>
    <x v="1"/>
    <x v="1"/>
    <n v="191"/>
    <x v="52"/>
    <n v="16"/>
    <x v="52"/>
    <n v="3.2514336282038427"/>
    <n v="1"/>
    <n v="367069.799999999"/>
    <n v="9702999.3000000007"/>
    <x v="1"/>
    <s v="TORA"/>
    <s v="60├ 70"/>
    <s v="Pouteria"/>
    <s v="FOD"/>
    <n v="39.788735772973837"/>
    <n v="50"/>
    <x v="1"/>
    <s v="Inferior"/>
    <s v="Não"/>
    <x v="0"/>
    <n v="5.0793247983498034E-4"/>
    <n v="5.688843774151779E-3"/>
  </r>
  <r>
    <n v="1"/>
    <x v="1"/>
    <n v="125"/>
    <n v="4526"/>
    <x v="19"/>
    <x v="19"/>
    <n v="293"/>
    <x v="266"/>
    <n v="14"/>
    <x v="266"/>
    <n v="6.6950134276530999"/>
    <n v="1"/>
    <n v="367037.5"/>
    <n v="9702993.5"/>
    <x v="4"/>
    <s v="TORA"/>
    <s v="90├ 100"/>
    <s v="Piptadenia"/>
    <s v="FOD"/>
    <n v="39.788735772973837"/>
    <n v="50"/>
    <x v="1"/>
    <s v="Inferior"/>
    <s v="Não"/>
    <x v="1"/>
    <n v="1.1952933160097922E-3"/>
    <n v="1.1713874496895963E-2"/>
  </r>
  <r>
    <n v="1"/>
    <x v="1"/>
    <n v="125"/>
    <n v="4527"/>
    <x v="3"/>
    <x v="3"/>
    <n v="142"/>
    <x v="19"/>
    <n v="14"/>
    <x v="19"/>
    <n v="1.5725081335274387"/>
    <n v="2"/>
    <n v="367013.5"/>
    <n v="9702954"/>
    <x v="0"/>
    <s v="TORETE"/>
    <s v="40├ 50"/>
    <s v="Inga"/>
    <s v="FOD"/>
    <n v="41.38028520389279"/>
    <n v="51.38028520389279"/>
    <x v="0"/>
    <s v="Inferior"/>
    <s v="Não"/>
    <x v="0"/>
    <n v="2.8074752675070699E-4"/>
    <n v="2.7513257621569285E-3"/>
  </r>
  <r>
    <n v="1"/>
    <x v="1"/>
    <n v="125"/>
    <n v="4528"/>
    <x v="3"/>
    <x v="3"/>
    <n v="130"/>
    <x v="0"/>
    <n v="11"/>
    <x v="0"/>
    <n v="1.0355416372274171"/>
    <n v="2"/>
    <n v="367009.9"/>
    <n v="9702953.5"/>
    <x v="0"/>
    <s v="TORETE"/>
    <s v="40├ 50"/>
    <s v="Inga"/>
    <s v="FOD"/>
    <n v="41.38028520389279"/>
    <n v="51.38028520389279"/>
    <x v="0"/>
    <s v="Inferior"/>
    <s v="Não"/>
    <x v="0"/>
    <n v="2.3530218221022364E-4"/>
    <n v="1.8118268030187219E-3"/>
  </r>
  <r>
    <n v="1"/>
    <x v="1"/>
    <n v="125"/>
    <n v="4529"/>
    <x v="3"/>
    <x v="3"/>
    <n v="150"/>
    <x v="37"/>
    <n v="14"/>
    <x v="37"/>
    <n v="1.7546832475881458"/>
    <n v="1"/>
    <n v="367004.9"/>
    <n v="9702952.5999999903"/>
    <x v="0"/>
    <s v="TORETE"/>
    <s v="40├ 50"/>
    <s v="Inga"/>
    <s v="FOD"/>
    <n v="41.38028520389279"/>
    <n v="51.38028520389279"/>
    <x v="0"/>
    <s v="Inferior"/>
    <s v="Não"/>
    <x v="0"/>
    <n v="3.1327213607870003E-4"/>
    <n v="3.07006693357126E-3"/>
  </r>
  <r>
    <n v="1"/>
    <x v="1"/>
    <n v="125"/>
    <n v="4530"/>
    <x v="19"/>
    <x v="19"/>
    <n v="400"/>
    <x v="48"/>
    <n v="17"/>
    <x v="48"/>
    <n v="15.151550582348433"/>
    <n v="1"/>
    <n v="367024.9"/>
    <n v="9702906.5999999903"/>
    <x v="4"/>
    <s v="TORA"/>
    <s v="120├ 130"/>
    <s v="Piptadenia"/>
    <s v="FOD"/>
    <n v="39.788735772973837"/>
    <n v="50"/>
    <x v="1"/>
    <s v="Inferior"/>
    <s v="Não"/>
    <x v="1"/>
    <n v="2.2277129676707558E-3"/>
    <n v="2.6509784315281993E-2"/>
  </r>
  <r>
    <n v="1"/>
    <x v="1"/>
    <n v="125"/>
    <n v="4531"/>
    <x v="3"/>
    <x v="3"/>
    <n v="170"/>
    <x v="12"/>
    <n v="16"/>
    <x v="12"/>
    <n v="2.5757635989992345"/>
    <n v="3"/>
    <n v="367002.299999999"/>
    <n v="9702865.4000000004"/>
    <x v="2"/>
    <s v="TORA"/>
    <s v="50├ 60"/>
    <s v="Inga"/>
    <s v="FOD"/>
    <n v="41.38028520389279"/>
    <n v="51.38028520389279"/>
    <x v="1"/>
    <s v="Inferior"/>
    <s v="Não"/>
    <x v="0"/>
    <n v="4.0238065478553035E-4"/>
    <n v="4.5066633335979402E-3"/>
  </r>
  <r>
    <n v="1"/>
    <x v="1"/>
    <n v="125"/>
    <n v="4532"/>
    <x v="39"/>
    <x v="39"/>
    <n v="193"/>
    <x v="60"/>
    <n v="20"/>
    <x v="60"/>
    <n v="4.1498537326610059"/>
    <n v="1"/>
    <n v="366995"/>
    <n v="9702868.8000000007"/>
    <x v="3"/>
    <s v="TORA"/>
    <s v="60├ 70"/>
    <s v="Bertholletia"/>
    <s v="FOD"/>
    <n v="41.38028520389279"/>
    <n v="51.38028520389279"/>
    <x v="1"/>
    <s v="Inferior"/>
    <s v="Protegida"/>
    <x v="0"/>
    <n v="5.1862550207979992E-4"/>
    <n v="7.2607570291171979E-3"/>
  </r>
  <r>
    <n v="1"/>
    <x v="1"/>
    <n v="125"/>
    <n v="4533"/>
    <x v="17"/>
    <x v="17"/>
    <n v="404"/>
    <x v="255"/>
    <n v="19"/>
    <x v="255"/>
    <n v="17.274461072471713"/>
    <n v="1"/>
    <n v="366964.299999999"/>
    <n v="9702883.3000000007"/>
    <x v="1"/>
    <s v="TORA"/>
    <s v="120├ 130"/>
    <s v="Buchenavia"/>
    <s v="FOD"/>
    <n v="41.38028520389279"/>
    <n v="51.38028520389279"/>
    <x v="1"/>
    <s v="Inferior"/>
    <s v="Não"/>
    <x v="0"/>
    <n v="2.272489998320938E-3"/>
    <n v="3.0224116977668476E-2"/>
  </r>
  <r>
    <n v="1"/>
    <x v="1"/>
    <n v="125"/>
    <n v="4534"/>
    <x v="1"/>
    <x v="1"/>
    <n v="194"/>
    <x v="61"/>
    <n v="18"/>
    <x v="61"/>
    <n v="3.7736719260701403"/>
    <n v="1"/>
    <n v="366965.2"/>
    <n v="9702882.9000000004"/>
    <x v="1"/>
    <s v="TORA"/>
    <s v="60├ 70"/>
    <s v="Pouteria"/>
    <s v="FOD"/>
    <n v="39.788735772973837"/>
    <n v="50"/>
    <x v="1"/>
    <s v="Inferior"/>
    <s v="Não"/>
    <x v="0"/>
    <n v="5.240137828203535E-4"/>
    <n v="6.6025736635364545E-3"/>
  </r>
  <r>
    <n v="1"/>
    <x v="1"/>
    <n v="125"/>
    <n v="4535"/>
    <x v="34"/>
    <x v="34"/>
    <n v="310"/>
    <x v="104"/>
    <n v="15"/>
    <x v="104"/>
    <n v="8.0297647663438472"/>
    <n v="2"/>
    <n v="366965.59999999899"/>
    <n v="9702881.5999999903"/>
    <x v="4"/>
    <s v="TORA"/>
    <s v="90├ 100"/>
    <s v="Lecythis"/>
    <s v="FOD"/>
    <n v="40.743665431525208"/>
    <n v="50.743665431525208"/>
    <x v="1"/>
    <s v="Inferior"/>
    <s v="Não"/>
    <x v="1"/>
    <n v="1.3380201012072475E-3"/>
    <n v="1.4049211062676098E-2"/>
  </r>
  <r>
    <n v="1"/>
    <x v="1"/>
    <n v="125"/>
    <n v="4536"/>
    <x v="26"/>
    <x v="26"/>
    <n v="160"/>
    <x v="1"/>
    <n v="21"/>
    <x v="1"/>
    <n v="2.9946594092171037"/>
    <n v="1"/>
    <n v="366964"/>
    <n v="9702850.3000000007"/>
    <x v="4"/>
    <s v="TORA"/>
    <s v="50├ 60"/>
    <s v="Couratari"/>
    <s v="FOD"/>
    <n v="38.833806114422465"/>
    <n v="50"/>
    <x v="1"/>
    <s v="Inferior"/>
    <s v="Não"/>
    <x v="1"/>
    <n v="3.5643407482732108E-4"/>
    <n v="5.2395808999616197E-3"/>
  </r>
  <r>
    <n v="1"/>
    <x v="1"/>
    <n v="125"/>
    <n v="4537"/>
    <x v="23"/>
    <x v="23"/>
    <n v="295"/>
    <x v="109"/>
    <n v="15"/>
    <x v="109"/>
    <n v="7.2714909343504006"/>
    <n v="2"/>
    <n v="366972.799999999"/>
    <n v="9702824"/>
    <x v="4"/>
    <s v="TORA"/>
    <s v="90├ 100"/>
    <s v="Parkia"/>
    <s v="FOD"/>
    <n v="40.107045659157627"/>
    <n v="50.107045659157627"/>
    <x v="1"/>
    <s v="Inferior"/>
    <s v="Não"/>
    <x v="1"/>
    <n v="1.2116670063221722E-3"/>
    <n v="1.2722503566382808E-2"/>
  </r>
  <r>
    <n v="1"/>
    <x v="1"/>
    <n v="125"/>
    <n v="4538"/>
    <x v="34"/>
    <x v="34"/>
    <n v="181"/>
    <x v="94"/>
    <n v="15"/>
    <x v="94"/>
    <n v="2.737389422582631"/>
    <n v="1"/>
    <n v="366976.5"/>
    <n v="9702822.3000000007"/>
    <x v="4"/>
    <s v="TORA"/>
    <s v="50├ 60"/>
    <s v="Lecythis"/>
    <s v="FOD"/>
    <n v="40.743665431525208"/>
    <n v="50.743665431525208"/>
    <x v="1"/>
    <s v="Inferior"/>
    <s v="Não"/>
    <x v="1"/>
    <n v="4.5613815333663525E-4"/>
    <n v="4.7894506100346701E-3"/>
  </r>
  <r>
    <n v="1"/>
    <x v="1"/>
    <n v="125"/>
    <n v="4539"/>
    <x v="14"/>
    <x v="14"/>
    <n v="196"/>
    <x v="84"/>
    <n v="16"/>
    <x v="84"/>
    <n v="3.4238939245382203"/>
    <n v="2"/>
    <n v="366969.7"/>
    <n v="9702824.4000000004"/>
    <x v="4"/>
    <s v="TORA"/>
    <s v="60├ 70"/>
    <s v="Hymenolobium"/>
    <s v="FOD"/>
    <n v="41.38028520389279"/>
    <n v="51.38028520389279"/>
    <x v="1"/>
    <s v="Inferior"/>
    <s v="Não"/>
    <x v="1"/>
    <n v="5.3487388353774844E-4"/>
    <n v="5.9905874956227827E-3"/>
  </r>
  <r>
    <n v="1"/>
    <x v="1"/>
    <n v="125"/>
    <n v="4540"/>
    <x v="23"/>
    <x v="23"/>
    <n v="345"/>
    <x v="110"/>
    <n v="17"/>
    <x v="110"/>
    <n v="11.271333175400139"/>
    <n v="1"/>
    <n v="366970.5"/>
    <n v="9702821.8000000007"/>
    <x v="4"/>
    <s v="TORA"/>
    <s v="100├ 110"/>
    <s v="Parkia"/>
    <s v="FOD"/>
    <n v="40.107045659157627"/>
    <n v="50.107045659157627"/>
    <x v="1"/>
    <s v="Inferior"/>
    <s v="Não"/>
    <x v="1"/>
    <n v="1.6572095998563232E-3"/>
    <n v="1.9720794238290245E-2"/>
  </r>
  <r>
    <n v="1"/>
    <x v="1"/>
    <n v="125"/>
    <n v="4541"/>
    <x v="19"/>
    <x v="19"/>
    <n v="153"/>
    <x v="73"/>
    <n v="12"/>
    <x v="73"/>
    <n v="1.5647763863920345"/>
    <n v="2"/>
    <n v="366971.299999999"/>
    <n v="9702803"/>
    <x v="0"/>
    <s v="TORETE"/>
    <s v="40├ 50"/>
    <s v="Piptadenia"/>
    <s v="FOD"/>
    <n v="39.788735772973837"/>
    <n v="50"/>
    <x v="0"/>
    <s v="Inferior"/>
    <s v="Não"/>
    <x v="1"/>
    <n v="3.2592833037627952E-4"/>
    <n v="2.7377979751607479E-3"/>
  </r>
  <r>
    <n v="1"/>
    <x v="1"/>
    <n v="125"/>
    <n v="4542"/>
    <x v="5"/>
    <x v="5"/>
    <n v="160"/>
    <x v="1"/>
    <n v="14"/>
    <x v="1"/>
    <n v="1.9964396061447354"/>
    <n v="1"/>
    <n v="366968.5"/>
    <n v="9702800.5999999903"/>
    <x v="4"/>
    <s v="TORA"/>
    <s v="50├ 60"/>
    <s v="Tachigali"/>
    <s v="FOD"/>
    <n v="39.152116000606256"/>
    <n v="50"/>
    <x v="1"/>
    <s v="Inferior"/>
    <s v="Não"/>
    <x v="1"/>
    <n v="3.5643407482732108E-4"/>
    <n v="3.4930539333077461E-3"/>
  </r>
  <r>
    <n v="1"/>
    <x v="1"/>
    <n v="125"/>
    <n v="4543"/>
    <x v="3"/>
    <x v="3"/>
    <n v="161"/>
    <x v="157"/>
    <n v="13"/>
    <x v="157"/>
    <n v="1.8770821523476837"/>
    <n v="3"/>
    <n v="366951.09999999899"/>
    <n v="9702784.5999999903"/>
    <x v="0"/>
    <s v="TORA"/>
    <s v="50├ 60"/>
    <s v="Inga"/>
    <s v="FOD"/>
    <n v="41.38028520389279"/>
    <n v="51.38028520389279"/>
    <x v="0"/>
    <s v="Inferior"/>
    <s v="Não"/>
    <x v="0"/>
    <n v="3.6090342396871044E-4"/>
    <n v="3.2842211581152647E-3"/>
  </r>
  <r>
    <n v="1"/>
    <x v="1"/>
    <n v="125"/>
    <n v="4544"/>
    <x v="5"/>
    <x v="5"/>
    <n v="182"/>
    <x v="97"/>
    <n v="15"/>
    <x v="97"/>
    <n v="2.7677203758623685"/>
    <n v="1"/>
    <n v="366957"/>
    <n v="9702776.3000000007"/>
    <x v="4"/>
    <s v="TORA"/>
    <s v="50├ 60"/>
    <s v="Tachigali"/>
    <s v="FOD"/>
    <n v="39.152116000606256"/>
    <n v="50"/>
    <x v="1"/>
    <s v="Inferior"/>
    <s v="Não"/>
    <x v="1"/>
    <n v="4.6119227713203821E-4"/>
    <n v="4.8425189098864011E-3"/>
  </r>
  <r>
    <n v="1"/>
    <x v="1"/>
    <n v="125"/>
    <n v="4545"/>
    <x v="11"/>
    <x v="11"/>
    <n v="183"/>
    <x v="127"/>
    <n v="20"/>
    <x v="127"/>
    <n v="3.7309579224431371"/>
    <n v="1"/>
    <n v="366901.299999999"/>
    <n v="9702747.3000000007"/>
    <x v="0"/>
    <s v="TORA"/>
    <s v="50├ 60"/>
    <s v="Bowdichia"/>
    <s v="FOD"/>
    <n v="48.383102699936181"/>
    <n v="58.383102699936181"/>
    <x v="0"/>
    <s v="Inferior"/>
    <s v="Não"/>
    <x v="0"/>
    <n v="4.6627424733953712E-4"/>
    <n v="6.5278394627535192E-3"/>
  </r>
  <r>
    <n v="1"/>
    <x v="1"/>
    <n v="125"/>
    <n v="4546"/>
    <x v="22"/>
    <x v="22"/>
    <n v="300"/>
    <x v="9"/>
    <n v="20"/>
    <x v="9"/>
    <n v="10.026761414789403"/>
    <n v="1"/>
    <n v="366895.9"/>
    <n v="9702749.9000000004"/>
    <x v="4"/>
    <s v="TORA"/>
    <s v="90├ 100"/>
    <s v="Hymenaea"/>
    <s v="FOD"/>
    <n v="41.38028520389279"/>
    <n v="51.38028520389279"/>
    <x v="1"/>
    <s v="Inferior"/>
    <s v="Não"/>
    <x v="1"/>
    <n v="1.2530885443148001E-3"/>
    <n v="1.75432396204072E-2"/>
  </r>
  <r>
    <n v="1"/>
    <x v="1"/>
    <n v="125"/>
    <n v="4547"/>
    <x v="34"/>
    <x v="34"/>
    <n v="298"/>
    <x v="228"/>
    <n v="17"/>
    <x v="228"/>
    <n v="8.4094893619679389"/>
    <n v="1"/>
    <n v="366894.9"/>
    <n v="9702687.4000000004"/>
    <x v="4"/>
    <s v="TORA"/>
    <s v="90├ 100"/>
    <s v="Lecythis"/>
    <s v="FOD"/>
    <n v="40.743665431525208"/>
    <n v="50.743665431525208"/>
    <x v="1"/>
    <s v="Inferior"/>
    <s v="Não"/>
    <x v="1"/>
    <n v="1.2364363898814614E-3"/>
    <n v="1.4713593039589388E-2"/>
  </r>
  <r>
    <n v="1"/>
    <x v="1"/>
    <n v="125"/>
    <n v="4548"/>
    <x v="24"/>
    <x v="24"/>
    <n v="170"/>
    <x v="12"/>
    <n v="16"/>
    <x v="12"/>
    <n v="2.5757635989992345"/>
    <n v="1"/>
    <n v="366899.4"/>
    <n v="9702683"/>
    <x v="1"/>
    <s v="TORA"/>
    <s v="50├ 60"/>
    <s v="Virola"/>
    <s v="FOD"/>
    <n v="38.197186342054884"/>
    <n v="50"/>
    <x v="1"/>
    <s v="Inferior"/>
    <s v="Não"/>
    <x v="0"/>
    <n v="4.0238065478553035E-4"/>
    <n v="4.5066633335979402E-3"/>
  </r>
  <r>
    <n v="1"/>
    <x v="1"/>
    <n v="125"/>
    <n v="4549"/>
    <x v="39"/>
    <x v="39"/>
    <n v="350"/>
    <x v="79"/>
    <n v="22"/>
    <x v="79"/>
    <n v="15.012290007143028"/>
    <n v="1"/>
    <n v="366901.7"/>
    <n v="9702675.4000000004"/>
    <x v="3"/>
    <s v="TORA"/>
    <s v="110├ 120"/>
    <s v="Bertholletia"/>
    <s v="FOD"/>
    <n v="41.38028520389279"/>
    <n v="51.38028520389279"/>
    <x v="1"/>
    <s v="Inferior"/>
    <s v="Protegida"/>
    <x v="0"/>
    <n v="1.7055927408729228E-3"/>
    <n v="2.6266128209443008E-2"/>
  </r>
  <r>
    <n v="1"/>
    <x v="1"/>
    <n v="125"/>
    <n v="4550"/>
    <x v="45"/>
    <x v="45"/>
    <n v="180"/>
    <x v="22"/>
    <n v="20"/>
    <x v="22"/>
    <n v="3.6096341093241859"/>
    <n v="1"/>
    <n v="366874.799999999"/>
    <n v="9702681.3000000007"/>
    <x v="1"/>
    <s v="TORA"/>
    <s v="50├ 60"/>
    <s v="Mezilaurus"/>
    <s v="FOD"/>
    <n v="41.38028520389279"/>
    <n v="51.38028520389279"/>
    <x v="1"/>
    <s v="Inferior"/>
    <s v="Não"/>
    <x v="0"/>
    <n v="4.5111187595332813E-4"/>
    <n v="6.3155662633465927E-3"/>
  </r>
  <r>
    <n v="1"/>
    <x v="1"/>
    <n v="125"/>
    <n v="4551"/>
    <x v="1"/>
    <x v="1"/>
    <n v="179"/>
    <x v="150"/>
    <n v="16"/>
    <x v="150"/>
    <n v="2.8557107777001542"/>
    <n v="1"/>
    <n v="366863.09999999899"/>
    <n v="9702686.9000000004"/>
    <x v="1"/>
    <s v="TORA"/>
    <s v="50├ 60"/>
    <s v="Pouteria"/>
    <s v="FOD"/>
    <n v="39.788735772973837"/>
    <n v="50"/>
    <x v="1"/>
    <s v="Inferior"/>
    <s v="Não"/>
    <x v="0"/>
    <n v="4.4611344498211684E-4"/>
    <n v="4.9964705837997085E-3"/>
  </r>
  <r>
    <n v="1"/>
    <x v="1"/>
    <n v="125"/>
    <n v="4552"/>
    <x v="39"/>
    <x v="39"/>
    <n v="451"/>
    <x v="350"/>
    <n v="21"/>
    <x v="350"/>
    <n v="23.79362181617843"/>
    <n v="1"/>
    <n v="366844.299999999"/>
    <n v="9702663.6999999899"/>
    <x v="3"/>
    <s v="TORA"/>
    <s v="140├ 150"/>
    <s v="Bertholletia"/>
    <s v="FOD"/>
    <n v="41.38028520389279"/>
    <n v="51.38028520389279"/>
    <x v="1"/>
    <s v="Inferior"/>
    <s v="Protegida"/>
    <x v="0"/>
    <n v="2.831994033357496E-3"/>
    <n v="4.1630312290355194E-2"/>
  </r>
  <r>
    <n v="1"/>
    <x v="1"/>
    <n v="125"/>
    <n v="4553"/>
    <x v="3"/>
    <x v="3"/>
    <n v="197"/>
    <x v="202"/>
    <n v="13"/>
    <x v="202"/>
    <n v="2.8103731048362808"/>
    <n v="1"/>
    <n v="366802.7"/>
    <n v="9702583.9000000004"/>
    <x v="1"/>
    <s v="TORA"/>
    <s v="60├ 70"/>
    <s v="Inga"/>
    <s v="FOD"/>
    <n v="41.38028520389279"/>
    <n v="51.38028520389279"/>
    <x v="1"/>
    <s v="Inferior"/>
    <s v="Não"/>
    <x v="0"/>
    <n v="5.403457035145897E-4"/>
    <n v="4.9171459019827658E-3"/>
  </r>
  <r>
    <n v="1"/>
    <x v="1"/>
    <n v="125"/>
    <n v="4554"/>
    <x v="39"/>
    <x v="39"/>
    <n v="350"/>
    <x v="79"/>
    <n v="20"/>
    <x v="79"/>
    <n v="13.647536370130027"/>
    <n v="1"/>
    <n v="366843.7"/>
    <n v="9702566"/>
    <x v="3"/>
    <s v="TORA"/>
    <s v="110├ 120"/>
    <s v="Bertholletia"/>
    <s v="FOD"/>
    <n v="41.38028520389279"/>
    <n v="51.38028520389279"/>
    <x v="1"/>
    <s v="Inferior"/>
    <s v="Protegida"/>
    <x v="0"/>
    <n v="1.7055927408729228E-3"/>
    <n v="2.387829837222092E-2"/>
  </r>
  <r>
    <n v="1"/>
    <x v="1"/>
    <n v="125"/>
    <n v="4555"/>
    <x v="56"/>
    <x v="56"/>
    <n v="190"/>
    <x v="41"/>
    <n v="23"/>
    <x v="41"/>
    <n v="4.6251222237220233"/>
    <n v="1"/>
    <n v="366777.59999999899"/>
    <n v="9702525"/>
    <x v="1"/>
    <s v="TORA"/>
    <s v="60├ 70"/>
    <s v="Cordia"/>
    <s v="FOD"/>
    <n v="40.425355545341418"/>
    <n v="50.425355545341418"/>
    <x v="1"/>
    <s v="Inferior"/>
    <s v="Não"/>
    <x v="1"/>
    <n v="5.0262773833071434E-4"/>
    <n v="8.0923065871244988E-3"/>
  </r>
  <r>
    <n v="1"/>
    <x v="1"/>
    <n v="125"/>
    <n v="4556"/>
    <x v="71"/>
    <x v="71"/>
    <n v="203"/>
    <x v="56"/>
    <n v="15"/>
    <x v="56"/>
    <n v="3.4432734261838056"/>
    <n v="1"/>
    <n v="366753.9"/>
    <n v="9702482.0999999903"/>
    <x v="1"/>
    <s v="TORA"/>
    <s v="60├ 70"/>
    <s v="Neea"/>
    <s v="FOD"/>
    <n v="40.425355545341418"/>
    <n v="50.425355545341418"/>
    <x v="1"/>
    <s v="Inferior"/>
    <s v="Não"/>
    <x v="0"/>
    <n v="5.7376139802965123E-4"/>
    <n v="6.0244946793113372E-3"/>
  </r>
  <r>
    <n v="1"/>
    <x v="1"/>
    <n v="125"/>
    <n v="4557"/>
    <x v="1"/>
    <x v="1"/>
    <n v="207"/>
    <x v="132"/>
    <n v="16"/>
    <x v="132"/>
    <n v="3.8189928876649892"/>
    <n v="1"/>
    <n v="366733.799999999"/>
    <n v="9702443.5"/>
    <x v="1"/>
    <s v="TORA"/>
    <s v="60├ 70"/>
    <s v="Pouteria"/>
    <s v="FOD"/>
    <n v="39.788735772973837"/>
    <n v="50"/>
    <x v="1"/>
    <s v="Inferior"/>
    <s v="Não"/>
    <x v="0"/>
    <n v="5.9659545594827642E-4"/>
    <n v="6.6818691066206958E-3"/>
  </r>
  <r>
    <n v="1"/>
    <x v="1"/>
    <n v="125"/>
    <n v="4558"/>
    <x v="47"/>
    <x v="47"/>
    <n v="251"/>
    <x v="91"/>
    <n v="20"/>
    <x v="91"/>
    <n v="7.0188443988127478"/>
    <n v="1"/>
    <n v="366713.799999999"/>
    <n v="9702350.6999999899"/>
    <x v="1"/>
    <s v="TORA"/>
    <s v="70├ 80"/>
    <s v="Brosimum"/>
    <s v="FOD"/>
    <n v="41.38028520389279"/>
    <n v="51.38028520389279"/>
    <x v="1"/>
    <s v="Inferior"/>
    <s v="Não"/>
    <x v="0"/>
    <n v="8.7717590422640816E-4"/>
    <n v="1.2280462659169713E-2"/>
  </r>
  <r>
    <n v="1"/>
    <x v="1"/>
    <n v="125"/>
    <n v="4559"/>
    <x v="57"/>
    <x v="57"/>
    <n v="363"/>
    <x v="271"/>
    <n v="23"/>
    <x v="271"/>
    <n v="16.882208595502146"/>
    <n v="1"/>
    <n v="366687.59999999899"/>
    <n v="9702363.0999999903"/>
    <x v="1"/>
    <s v="TORA"/>
    <s v="110├ 120"/>
    <s v="Parkia"/>
    <s v="FOD"/>
    <n v="75.121133139374606"/>
    <n v="85.121133139374606"/>
    <x v="1"/>
    <s v="Inferior"/>
    <s v="Não"/>
    <x v="0"/>
    <n v="1.8346469377312992E-3"/>
    <n v="2.9537815697473917E-2"/>
  </r>
  <r>
    <n v="1"/>
    <x v="1"/>
    <n v="125"/>
    <n v="4560"/>
    <x v="21"/>
    <x v="21"/>
    <n v="207"/>
    <x v="132"/>
    <n v="17"/>
    <x v="132"/>
    <n v="4.0576799431440511"/>
    <n v="1"/>
    <n v="366654.299999999"/>
    <n v="9702294.8000000007"/>
    <x v="1"/>
    <s v="TORA"/>
    <s v="60├ 70"/>
    <s v="Schefflera"/>
    <s v="FOD"/>
    <n v="40.425355545341418"/>
    <n v="50.425355545341418"/>
    <x v="1"/>
    <s v="Inferior"/>
    <s v="Não"/>
    <x v="0"/>
    <n v="5.9659545594827642E-4"/>
    <n v="7.0994859257844899E-3"/>
  </r>
  <r>
    <n v="1"/>
    <x v="1"/>
    <n v="125"/>
    <n v="4561"/>
    <x v="72"/>
    <x v="72"/>
    <n v="180"/>
    <x v="22"/>
    <n v="14"/>
    <x v="22"/>
    <n v="2.5267438765269308"/>
    <n v="1"/>
    <n v="366625.9"/>
    <n v="9702212.0999999903"/>
    <x v="4"/>
    <s v="TORA"/>
    <s v="50├ 60"/>
    <s v="Goupia"/>
    <s v="FOD"/>
    <n v="40.107045659157627"/>
    <n v="50.107045659157627"/>
    <x v="1"/>
    <s v="Inferior"/>
    <s v="Não"/>
    <x v="1"/>
    <n v="4.5111187595332813E-4"/>
    <n v="4.4208963843426164E-3"/>
  </r>
  <r>
    <n v="1"/>
    <x v="1"/>
    <n v="125"/>
    <n v="4562"/>
    <x v="3"/>
    <x v="3"/>
    <n v="140"/>
    <x v="36"/>
    <n v="12"/>
    <x v="36"/>
    <n v="1.3101634915324822"/>
    <n v="2"/>
    <n v="366594.799999999"/>
    <n v="9702184.8000000007"/>
    <x v="0"/>
    <s v="TORETE"/>
    <s v="40├ 50"/>
    <s v="Inga"/>
    <s v="FOD"/>
    <n v="41.38028520389279"/>
    <n v="51.38028520389279"/>
    <x v="0"/>
    <s v="Inferior"/>
    <s v="Não"/>
    <x v="0"/>
    <n v="2.7289483853966759E-4"/>
    <n v="2.2923166437332078E-3"/>
  </r>
  <r>
    <n v="1"/>
    <x v="1"/>
    <n v="125"/>
    <n v="4563"/>
    <x v="44"/>
    <x v="44"/>
    <n v="210"/>
    <x v="87"/>
    <n v="20"/>
    <x v="87"/>
    <n v="4.9131130932468077"/>
    <n v="1"/>
    <n v="366580.4"/>
    <n v="9702157.3000000007"/>
    <x v="4"/>
    <s v="TORA"/>
    <s v="60├ 70"/>
    <s v="Manilkara"/>
    <s v="FOD"/>
    <n v="41.38028520389279"/>
    <n v="51.38028520389279"/>
    <x v="1"/>
    <s v="Inferior"/>
    <s v="Não"/>
    <x v="1"/>
    <n v="6.1401338671425204E-4"/>
    <n v="8.5961874139995273E-3"/>
  </r>
  <r>
    <n v="1"/>
    <x v="1"/>
    <n v="125"/>
    <n v="4564"/>
    <x v="26"/>
    <x v="26"/>
    <n v="130"/>
    <x v="0"/>
    <n v="15"/>
    <x v="0"/>
    <n v="1.4121022325828414"/>
    <n v="1"/>
    <n v="366579.5"/>
    <n v="9702155.5999999903"/>
    <x v="0"/>
    <s v="TORETE"/>
    <s v="40├ 50"/>
    <s v="Couratari"/>
    <s v="FOD"/>
    <n v="38.833806114422465"/>
    <n v="50"/>
    <x v="0"/>
    <s v="Inferior"/>
    <s v="Não"/>
    <x v="1"/>
    <n v="2.3530218221022364E-4"/>
    <n v="2.470672913207348E-3"/>
  </r>
  <r>
    <n v="1"/>
    <x v="1"/>
    <n v="125"/>
    <n v="4565"/>
    <x v="41"/>
    <x v="41"/>
    <n v="204"/>
    <x v="138"/>
    <n v="16"/>
    <x v="138"/>
    <n v="3.7090995825588968"/>
    <n v="1"/>
    <n v="366574"/>
    <n v="9702144.9000000004"/>
    <x v="1"/>
    <s v="TORA"/>
    <s v="60├ 70"/>
    <s v="Qualea"/>
    <s v="FOD"/>
    <n v="40.107045659157627"/>
    <n v="50.107045659157627"/>
    <x v="1"/>
    <s v="Inferior"/>
    <s v="Não"/>
    <x v="0"/>
    <n v="5.7942814289116363E-4"/>
    <n v="6.489595200381032E-3"/>
  </r>
  <r>
    <n v="1"/>
    <x v="1"/>
    <n v="125"/>
    <n v="4566"/>
    <x v="88"/>
    <x v="88"/>
    <n v="300"/>
    <x v="9"/>
    <n v="19"/>
    <x v="9"/>
    <n v="9.5254233440499334"/>
    <n v="3"/>
    <n v="366567"/>
    <n v="9702131.5999999903"/>
    <x v="2"/>
    <s v="TORA"/>
    <s v="90├ 100"/>
    <s v="Rauvolfia"/>
    <s v="FOD"/>
    <n v="54.112680651244418"/>
    <n v="64.112680651244418"/>
    <x v="1"/>
    <s v="Inferior"/>
    <s v="Não"/>
    <x v="0"/>
    <n v="1.2530885443148001E-3"/>
    <n v="1.666607763938684E-2"/>
  </r>
  <r>
    <n v="1"/>
    <x v="1"/>
    <n v="125"/>
    <n v="4567"/>
    <x v="69"/>
    <x v="69"/>
    <n v="141"/>
    <x v="144"/>
    <n v="14"/>
    <x v="144"/>
    <n v="1.5504381175688857"/>
    <n v="1"/>
    <n v="366566.40000000002"/>
    <n v="9702110.9000000004"/>
    <x v="0"/>
    <s v="TORETE"/>
    <s v="40├ 50"/>
    <s v="Rauvolfia"/>
    <s v="FOD"/>
    <n v="40.743665431525208"/>
    <n v="50.743665431525208"/>
    <x v="0"/>
    <s v="Inferior"/>
    <s v="Não"/>
    <x v="0"/>
    <n v="2.7680725943913934E-4"/>
    <n v="2.7127111425035658E-3"/>
  </r>
  <r>
    <n v="1"/>
    <x v="1"/>
    <n v="125"/>
    <n v="4568"/>
    <x v="74"/>
    <x v="74"/>
    <n v="155"/>
    <x v="67"/>
    <n v="16"/>
    <x v="67"/>
    <n v="2.1412706043583594"/>
    <n v="2"/>
    <n v="366565.9"/>
    <n v="9702110"/>
    <x v="0"/>
    <s v="TORETE"/>
    <s v="40├ 50"/>
    <s v="Apuleia"/>
    <s v="FOD"/>
    <n v="49.019722472303762"/>
    <n v="59.019722472303762"/>
    <x v="0"/>
    <s v="Inferior"/>
    <s v="Não"/>
    <x v="0"/>
    <n v="3.3450502530181188E-4"/>
    <n v="3.7464562833802932E-3"/>
  </r>
  <r>
    <n v="1"/>
    <x v="1"/>
    <n v="125"/>
    <n v="4569"/>
    <x v="44"/>
    <x v="44"/>
    <n v="280"/>
    <x v="70"/>
    <n v="18"/>
    <x v="70"/>
    <n v="7.8609809491948939"/>
    <n v="1"/>
    <n v="366559.59999999899"/>
    <n v="9702113"/>
    <x v="4"/>
    <s v="TORA"/>
    <s v="80├ 90"/>
    <s v="Manilkara"/>
    <s v="FOD"/>
    <n v="41.38028520389279"/>
    <n v="51.38028520389279"/>
    <x v="1"/>
    <s v="Inferior"/>
    <s v="Não"/>
    <x v="1"/>
    <n v="1.0915793541586703E-3"/>
    <n v="1.3753899862399247E-2"/>
  </r>
  <r>
    <n v="1"/>
    <x v="1"/>
    <n v="125"/>
    <n v="4570"/>
    <x v="58"/>
    <x v="58"/>
    <n v="161"/>
    <x v="157"/>
    <n v="15"/>
    <x v="157"/>
    <n v="2.165864021939635"/>
    <n v="1"/>
    <n v="366551.299999999"/>
    <n v="9702097.0999999903"/>
    <x v="0"/>
    <s v="TORA"/>
    <s v="50├ 60"/>
    <s v="Eschweilera"/>
    <s v="FOD"/>
    <n v="41.38028520389279"/>
    <n v="51.38028520389279"/>
    <x v="0"/>
    <s v="Inferior"/>
    <s v="Não"/>
    <x v="0"/>
    <n v="3.6090342396871044E-4"/>
    <n v="3.7894859516714595E-3"/>
  </r>
  <r>
    <n v="1"/>
    <x v="1"/>
    <n v="125"/>
    <n v="4571"/>
    <x v="44"/>
    <x v="44"/>
    <n v="360"/>
    <x v="145"/>
    <n v="21"/>
    <x v="145"/>
    <n v="15.160463259161583"/>
    <n v="1"/>
    <n v="366586"/>
    <n v="9702064.0999999903"/>
    <x v="4"/>
    <s v="TORA"/>
    <s v="110├ 120"/>
    <s v="Manilkara"/>
    <s v="FOD"/>
    <n v="41.38028520389279"/>
    <n v="51.38028520389279"/>
    <x v="1"/>
    <s v="Inferior"/>
    <s v="Não"/>
    <x v="1"/>
    <n v="1.8044475038133125E-3"/>
    <n v="2.6525378306055693E-2"/>
  </r>
  <r>
    <n v="1"/>
    <x v="1"/>
    <n v="125"/>
    <n v="4572"/>
    <x v="1"/>
    <x v="1"/>
    <n v="147"/>
    <x v="115"/>
    <n v="14"/>
    <x v="115"/>
    <n v="1.6851977909836553"/>
    <n v="1"/>
    <n v="366566"/>
    <n v="9702066.9000000004"/>
    <x v="0"/>
    <s v="TORETE"/>
    <s v="40├ 50"/>
    <s v="Pouteria"/>
    <s v="FOD"/>
    <n v="39.788735772973837"/>
    <n v="50"/>
    <x v="0"/>
    <s v="Inferior"/>
    <s v="Não"/>
    <x v="0"/>
    <n v="3.0086655948998353E-4"/>
    <n v="2.9484922830018386E-3"/>
  </r>
  <r>
    <n v="1"/>
    <x v="1"/>
    <n v="125"/>
    <n v="4573"/>
    <x v="53"/>
    <x v="53"/>
    <n v="480"/>
    <x v="289"/>
    <n v="21"/>
    <x v="289"/>
    <n v="26.951934682953926"/>
    <n v="1"/>
    <n v="366541.59999999899"/>
    <n v="9702078.4000000004"/>
    <x v="4"/>
    <s v="TORA"/>
    <s v="150├ 160"/>
    <s v="Enterolobium"/>
    <s v="FOD"/>
    <n v="42.971834634811742"/>
    <n v="52.971834634811742"/>
    <x v="1"/>
    <s v="Inferior"/>
    <s v="Não"/>
    <x v="1"/>
    <n v="3.2079066734458893E-3"/>
    <n v="4.7156228099654571E-2"/>
  </r>
  <r>
    <n v="1"/>
    <x v="1"/>
    <n v="125"/>
    <n v="4574"/>
    <x v="5"/>
    <x v="5"/>
    <n v="182"/>
    <x v="97"/>
    <n v="13"/>
    <x v="97"/>
    <n v="2.3986909924140529"/>
    <n v="2"/>
    <n v="366530.9"/>
    <n v="9702059.3000000007"/>
    <x v="4"/>
    <s v="TORA"/>
    <s v="50├ 60"/>
    <s v="Tachigali"/>
    <s v="FOD"/>
    <n v="39.152116000606256"/>
    <n v="50"/>
    <x v="1"/>
    <s v="Inferior"/>
    <s v="Não"/>
    <x v="1"/>
    <n v="4.6119227713203821E-4"/>
    <n v="4.196849721901548E-3"/>
  </r>
  <r>
    <n v="1"/>
    <x v="1"/>
    <n v="125"/>
    <n v="4575"/>
    <x v="29"/>
    <x v="29"/>
    <n v="161"/>
    <x v="157"/>
    <n v="15"/>
    <x v="157"/>
    <n v="2.165864021939635"/>
    <n v="1"/>
    <n v="366532.299999999"/>
    <n v="9702057.5"/>
    <x v="1"/>
    <s v="TORA"/>
    <s v="50├ 60"/>
    <s v="Alexa"/>
    <s v="FOD"/>
    <n v="39.788735772973837"/>
    <n v="50"/>
    <x v="1"/>
    <s v="Inferior"/>
    <s v="Não"/>
    <x v="0"/>
    <n v="3.6090342396871044E-4"/>
    <n v="3.7894859516714595E-3"/>
  </r>
  <r>
    <n v="1"/>
    <x v="1"/>
    <n v="125"/>
    <n v="4576"/>
    <x v="29"/>
    <x v="29"/>
    <n v="213"/>
    <x v="151"/>
    <n v="19"/>
    <x v="151"/>
    <n v="4.8017659077355734"/>
    <n v="1"/>
    <n v="366559.4"/>
    <n v="9702039.9000000004"/>
    <x v="1"/>
    <s v="TORA"/>
    <s v="60├ 70"/>
    <s v="Alexa"/>
    <s v="FOD"/>
    <n v="39.788735772973837"/>
    <n v="50"/>
    <x v="1"/>
    <s v="Inferior"/>
    <s v="Não"/>
    <x v="0"/>
    <n v="6.3168193518909092E-4"/>
    <n v="8.4013697380149084E-3"/>
  </r>
  <r>
    <n v="1"/>
    <x v="1"/>
    <n v="125"/>
    <n v="4577"/>
    <x v="26"/>
    <x v="26"/>
    <n v="231"/>
    <x v="44"/>
    <n v="23"/>
    <x v="44"/>
    <n v="6.8365968692529346"/>
    <n v="1"/>
    <n v="366562.5"/>
    <n v="9702033.3000000007"/>
    <x v="4"/>
    <s v="TORA"/>
    <s v="70├ 80"/>
    <s v="Couratari"/>
    <s v="FOD"/>
    <n v="38.833806114422465"/>
    <n v="50"/>
    <x v="1"/>
    <s v="Inferior"/>
    <s v="Não"/>
    <x v="1"/>
    <n v="7.4295619792424516E-4"/>
    <n v="1.1961594786580345E-2"/>
  </r>
  <r>
    <n v="1"/>
    <x v="1"/>
    <n v="125"/>
    <n v="4578"/>
    <x v="56"/>
    <x v="56"/>
    <n v="203"/>
    <x v="56"/>
    <n v="16"/>
    <x v="56"/>
    <n v="3.6728249879293924"/>
    <n v="1"/>
    <n v="366569.4"/>
    <n v="9702036.6999999899"/>
    <x v="1"/>
    <s v="TORA"/>
    <s v="60├ 70"/>
    <s v="Cordia"/>
    <s v="FOD"/>
    <n v="40.425355545341418"/>
    <n v="50.425355545341418"/>
    <x v="1"/>
    <s v="Inferior"/>
    <s v="Não"/>
    <x v="1"/>
    <n v="5.7376139802965123E-4"/>
    <n v="6.4261276579320927E-3"/>
  </r>
  <r>
    <n v="1"/>
    <x v="1"/>
    <n v="125"/>
    <n v="4579"/>
    <x v="6"/>
    <x v="6"/>
    <n v="162"/>
    <x v="42"/>
    <n v="17"/>
    <x v="42"/>
    <n v="2.4852330842697028"/>
    <n v="2"/>
    <n v="366562.5"/>
    <n v="9702033.3000000007"/>
    <x v="1"/>
    <s v="TORA"/>
    <s v="50├ 60"/>
    <s v="Dimorphandra"/>
    <s v="FOD"/>
    <n v="39.788735772973837"/>
    <n v="50"/>
    <x v="1"/>
    <s v="Inferior"/>
    <s v="Não"/>
    <x v="0"/>
    <n v="3.6540061952219585E-4"/>
    <n v="4.3482673723141303E-3"/>
  </r>
  <r>
    <n v="1"/>
    <x v="1"/>
    <n v="126"/>
    <n v="4580"/>
    <x v="63"/>
    <x v="63"/>
    <n v="300"/>
    <x v="9"/>
    <n v="15"/>
    <x v="9"/>
    <n v="7.5200710610920529"/>
    <n v="2"/>
    <n v="366586.59999999899"/>
    <n v="9702019.4000000004"/>
    <x v="4"/>
    <s v="TORA"/>
    <s v="90├ 100"/>
    <s v="Ocotea"/>
    <s v="FOD"/>
    <n v="39.470425886790046"/>
    <n v="50"/>
    <x v="1"/>
    <s v="Inferior"/>
    <s v="Não"/>
    <x v="1"/>
    <n v="1.2530885443148001E-3"/>
    <n v="1.31574297153054E-2"/>
  </r>
  <r>
    <n v="1"/>
    <x v="1"/>
    <n v="126"/>
    <n v="4581"/>
    <x v="78"/>
    <x v="78"/>
    <n v="182"/>
    <x v="97"/>
    <n v="13"/>
    <x v="97"/>
    <n v="2.3986909924140529"/>
    <n v="1"/>
    <n v="366613.9"/>
    <n v="9702027.5"/>
    <x v="1"/>
    <s v="TORA"/>
    <s v="50├ 60"/>
    <s v="Tetragastris"/>
    <s v="FOD"/>
    <n v="44.563384065730695"/>
    <n v="54.563384065730695"/>
    <x v="1"/>
    <s v="Inferior"/>
    <s v="Não"/>
    <x v="0"/>
    <n v="4.6119227713203821E-4"/>
    <n v="4.196849721901548E-3"/>
  </r>
  <r>
    <n v="1"/>
    <x v="1"/>
    <n v="126"/>
    <n v="4582"/>
    <x v="5"/>
    <x v="5"/>
    <n v="170"/>
    <x v="12"/>
    <n v="15"/>
    <x v="12"/>
    <n v="2.4147783740617825"/>
    <n v="1"/>
    <n v="366612.9"/>
    <n v="9702027.9000000004"/>
    <x v="4"/>
    <s v="TORA"/>
    <s v="50├ 60"/>
    <s v="Tachigali"/>
    <s v="FOD"/>
    <n v="39.152116000606256"/>
    <n v="50"/>
    <x v="1"/>
    <s v="Inferior"/>
    <s v="Não"/>
    <x v="1"/>
    <n v="4.0238065478553035E-4"/>
    <n v="4.2249968752480693E-3"/>
  </r>
  <r>
    <n v="1"/>
    <x v="1"/>
    <n v="126"/>
    <n v="4583"/>
    <x v="26"/>
    <x v="26"/>
    <n v="151"/>
    <x v="190"/>
    <n v="20"/>
    <x v="190"/>
    <n v="2.5402243002068134"/>
    <n v="1"/>
    <n v="366612"/>
    <n v="9702028.3000000007"/>
    <x v="0"/>
    <s v="TORETE"/>
    <s v="40├ 50"/>
    <s v="Couratari"/>
    <s v="FOD"/>
    <n v="38.833806114422465"/>
    <n v="50"/>
    <x v="0"/>
    <s v="Inferior"/>
    <s v="Não"/>
    <x v="1"/>
    <n v="3.1746302109913061E-4"/>
    <n v="4.4444822953878284E-3"/>
  </r>
  <r>
    <n v="1"/>
    <x v="1"/>
    <n v="126"/>
    <n v="4584"/>
    <x v="44"/>
    <x v="44"/>
    <n v="352"/>
    <x v="351"/>
    <n v="21"/>
    <x v="351"/>
    <n v="14.494151540610778"/>
    <n v="1"/>
    <n v="366613.9"/>
    <n v="9702029.6999999899"/>
    <x v="4"/>
    <s v="TORA"/>
    <s v="110├ 120"/>
    <s v="Manilkara"/>
    <s v="FOD"/>
    <n v="41.38028520389279"/>
    <n v="51.38028520389279"/>
    <x v="1"/>
    <s v="Inferior"/>
    <s v="Não"/>
    <x v="1"/>
    <n v="1.7251409221642337E-3"/>
    <n v="2.5359571555814236E-2"/>
  </r>
  <r>
    <n v="1"/>
    <x v="1"/>
    <n v="126"/>
    <n v="4585"/>
    <x v="34"/>
    <x v="34"/>
    <n v="207"/>
    <x v="132"/>
    <n v="15"/>
    <x v="132"/>
    <n v="3.5803058321859274"/>
    <n v="1"/>
    <n v="366618.5"/>
    <n v="9702036.3000000007"/>
    <x v="4"/>
    <s v="TORA"/>
    <s v="60├ 70"/>
    <s v="Lecythis"/>
    <s v="FOD"/>
    <n v="40.743665431525208"/>
    <n v="50.743665431525208"/>
    <x v="1"/>
    <s v="Inferior"/>
    <s v="Não"/>
    <x v="1"/>
    <n v="5.9659545594827642E-4"/>
    <n v="6.2642522874569026E-3"/>
  </r>
  <r>
    <n v="1"/>
    <x v="1"/>
    <n v="126"/>
    <n v="4586"/>
    <x v="66"/>
    <x v="66"/>
    <n v="430"/>
    <x v="72"/>
    <n v="19"/>
    <x v="72"/>
    <n v="19.569453070164816"/>
    <n v="1"/>
    <n v="366609.5"/>
    <n v="9702045"/>
    <x v="1"/>
    <s v="TORA"/>
    <s v="130├ 140"/>
    <s v="Bagassa"/>
    <s v="FOD"/>
    <n v="58.569019057817485"/>
    <n v="68.569019057817485"/>
    <x v="1"/>
    <s v="Inferior"/>
    <s v="Não"/>
    <x v="0"/>
    <n v="2.574400798264518E-3"/>
    <n v="3.423953061691809E-2"/>
  </r>
  <r>
    <n v="1"/>
    <x v="1"/>
    <n v="126"/>
    <n v="4587"/>
    <x v="72"/>
    <x v="72"/>
    <n v="181"/>
    <x v="94"/>
    <n v="16"/>
    <x v="94"/>
    <n v="2.9198820507548064"/>
    <n v="1"/>
    <n v="366602.2"/>
    <n v="9702048.4000000004"/>
    <x v="4"/>
    <s v="TORA"/>
    <s v="50├ 60"/>
    <s v="Goupia"/>
    <s v="FOD"/>
    <n v="40.107045659157627"/>
    <n v="50.107045659157627"/>
    <x v="1"/>
    <s v="Inferior"/>
    <s v="Não"/>
    <x v="1"/>
    <n v="4.5613815333663525E-4"/>
    <n v="5.1087473173703143E-3"/>
  </r>
  <r>
    <n v="1"/>
    <x v="1"/>
    <n v="126"/>
    <n v="4588"/>
    <x v="27"/>
    <x v="27"/>
    <n v="206"/>
    <x v="122"/>
    <n v="20"/>
    <x v="122"/>
    <n v="4.7277294155333687"/>
    <n v="1"/>
    <n v="366594.59999999899"/>
    <n v="9702053.1999999899"/>
    <x v="1"/>
    <s v="TORA"/>
    <s v="60├ 70"/>
    <s v="Parahancornia"/>
    <s v="FOD"/>
    <n v="39.788735772973837"/>
    <n v="50"/>
    <x v="1"/>
    <s v="Inferior"/>
    <s v="Não"/>
    <x v="0"/>
    <n v="5.9084517185047623E-4"/>
    <n v="8.2718324059066674E-3"/>
  </r>
  <r>
    <n v="1"/>
    <x v="1"/>
    <n v="126"/>
    <n v="4589"/>
    <x v="44"/>
    <x v="44"/>
    <n v="215"/>
    <x v="18"/>
    <n v="20"/>
    <x v="18"/>
    <n v="5.1498560710960035"/>
    <n v="1"/>
    <n v="366597.799999999"/>
    <n v="9702059.4000000004"/>
    <x v="4"/>
    <s v="TORA"/>
    <s v="60├ 70"/>
    <s v="Manilkara"/>
    <s v="FOD"/>
    <n v="41.38028520389279"/>
    <n v="51.38028520389279"/>
    <x v="1"/>
    <s v="Inferior"/>
    <s v="Não"/>
    <x v="1"/>
    <n v="6.436001995661295E-4"/>
    <n v="9.0104027939258112E-3"/>
  </r>
  <r>
    <n v="1"/>
    <x v="1"/>
    <n v="126"/>
    <n v="4590"/>
    <x v="26"/>
    <x v="26"/>
    <n v="200"/>
    <x v="14"/>
    <n v="21"/>
    <x v="14"/>
    <n v="4.6791553269017223"/>
    <n v="2"/>
    <n v="366609.59999999899"/>
    <n v="9702062.5999999903"/>
    <x v="4"/>
    <s v="TORA"/>
    <s v="60├ 70"/>
    <s v="Couratari"/>
    <s v="FOD"/>
    <n v="38.833806114422465"/>
    <n v="50"/>
    <x v="1"/>
    <s v="Inferior"/>
    <s v="Não"/>
    <x v="1"/>
    <n v="5.5692824191768894E-4"/>
    <n v="8.1868451561900278E-3"/>
  </r>
  <r>
    <n v="1"/>
    <x v="1"/>
    <n v="126"/>
    <n v="4591"/>
    <x v="26"/>
    <x v="26"/>
    <n v="190"/>
    <x v="41"/>
    <n v="22"/>
    <x v="41"/>
    <n v="4.4240299531254141"/>
    <n v="1"/>
    <n v="366612.299999999"/>
    <n v="9702061.3000000007"/>
    <x v="4"/>
    <s v="TORA"/>
    <s v="60├ 70"/>
    <s v="Couratari"/>
    <s v="FOD"/>
    <n v="38.833806114422465"/>
    <n v="50"/>
    <x v="1"/>
    <s v="Inferior"/>
    <s v="Não"/>
    <x v="1"/>
    <n v="5.0262773833071434E-4"/>
    <n v="7.7404671702930002E-3"/>
  </r>
  <r>
    <n v="1"/>
    <x v="1"/>
    <n v="126"/>
    <n v="4592"/>
    <x v="5"/>
    <x v="5"/>
    <n v="350"/>
    <x v="79"/>
    <n v="18"/>
    <x v="79"/>
    <n v="12.282782733117022"/>
    <n v="1"/>
    <n v="366623.4"/>
    <n v="9702090.5999999903"/>
    <x v="4"/>
    <s v="TORA"/>
    <s v="110├ 120"/>
    <s v="Tachigali"/>
    <s v="FOD"/>
    <n v="39.152116000606256"/>
    <n v="50"/>
    <x v="1"/>
    <s v="Inferior"/>
    <s v="Não"/>
    <x v="1"/>
    <n v="1.7055927408729228E-3"/>
    <n v="2.1490468534998825E-2"/>
  </r>
  <r>
    <n v="1"/>
    <x v="1"/>
    <n v="126"/>
    <n v="4593"/>
    <x v="35"/>
    <x v="35"/>
    <n v="300"/>
    <x v="9"/>
    <n v="13"/>
    <x v="9"/>
    <n v="6.5173949196131131"/>
    <n v="1"/>
    <n v="366612.2"/>
    <n v="9702105.9000000004"/>
    <x v="4"/>
    <s v="TORA"/>
    <s v="90├ 100"/>
    <s v="Erisma"/>
    <s v="FOD"/>
    <n v="41.38028520389279"/>
    <n v="51.38028520389279"/>
    <x v="1"/>
    <s v="Inferior"/>
    <s v="Não"/>
    <x v="1"/>
    <n v="1.2530885443148001E-3"/>
    <n v="1.1403105753264682E-2"/>
  </r>
  <r>
    <n v="1"/>
    <x v="1"/>
    <n v="126"/>
    <n v="4594"/>
    <x v="5"/>
    <x v="5"/>
    <n v="295"/>
    <x v="109"/>
    <n v="16"/>
    <x v="109"/>
    <n v="7.7562569966404276"/>
    <n v="1"/>
    <n v="366645.7"/>
    <n v="9702090.0999999903"/>
    <x v="4"/>
    <s v="TORA"/>
    <s v="90├ 100"/>
    <s v="Tachigali"/>
    <s v="FOD"/>
    <n v="39.152116000606256"/>
    <n v="50"/>
    <x v="1"/>
    <s v="Inferior"/>
    <s v="Não"/>
    <x v="1"/>
    <n v="1.2116670063221722E-3"/>
    <n v="1.3570670470808328E-2"/>
  </r>
  <r>
    <n v="1"/>
    <x v="1"/>
    <n v="126"/>
    <n v="4595"/>
    <x v="1"/>
    <x v="1"/>
    <n v="181"/>
    <x v="94"/>
    <n v="17"/>
    <x v="94"/>
    <n v="3.1023746789269819"/>
    <n v="1"/>
    <n v="366651.09999999899"/>
    <n v="9702087.5"/>
    <x v="1"/>
    <s v="TORA"/>
    <s v="50├ 60"/>
    <s v="Pouteria"/>
    <s v="FOD"/>
    <n v="39.788735772973837"/>
    <n v="50"/>
    <x v="1"/>
    <s v="Inferior"/>
    <s v="Não"/>
    <x v="0"/>
    <n v="4.5613815333663525E-4"/>
    <n v="5.4280440247059594E-3"/>
  </r>
  <r>
    <n v="1"/>
    <x v="1"/>
    <n v="126"/>
    <n v="4596"/>
    <x v="26"/>
    <x v="26"/>
    <n v="310"/>
    <x v="104"/>
    <n v="22"/>
    <x v="104"/>
    <n v="11.776988323970976"/>
    <n v="2"/>
    <n v="366653.799999999"/>
    <n v="9702090.5999999903"/>
    <x v="4"/>
    <s v="TORA"/>
    <s v="90├ 100"/>
    <s v="Couratari"/>
    <s v="FOD"/>
    <n v="38.833806114422465"/>
    <n v="50"/>
    <x v="1"/>
    <s v="Inferior"/>
    <s v="Não"/>
    <x v="1"/>
    <n v="1.3380201012072475E-3"/>
    <n v="2.0605509558591611E-2"/>
  </r>
  <r>
    <n v="1"/>
    <x v="1"/>
    <n v="126"/>
    <n v="4597"/>
    <x v="44"/>
    <x v="44"/>
    <n v="400"/>
    <x v="48"/>
    <n v="21"/>
    <x v="48"/>
    <n v="18.716621307606889"/>
    <n v="1"/>
    <n v="366649.799999999"/>
    <n v="9702098.0999999903"/>
    <x v="4"/>
    <s v="TORA"/>
    <s v="120├ 130"/>
    <s v="Manilkara"/>
    <s v="FOD"/>
    <n v="41.38028520389279"/>
    <n v="51.38028520389279"/>
    <x v="1"/>
    <s v="Inferior"/>
    <s v="Não"/>
    <x v="1"/>
    <n v="2.2277129676707558E-3"/>
    <n v="3.2747380624760111E-2"/>
  </r>
  <r>
    <n v="1"/>
    <x v="1"/>
    <n v="126"/>
    <n v="4598"/>
    <x v="1"/>
    <x v="1"/>
    <n v="171"/>
    <x v="141"/>
    <n v="18"/>
    <x v="141"/>
    <n v="2.9319253052985705"/>
    <n v="1"/>
    <n v="366648.9"/>
    <n v="9702098.5"/>
    <x v="1"/>
    <s v="TORA"/>
    <s v="50├ 60"/>
    <s v="Pouteria"/>
    <s v="FOD"/>
    <n v="39.788735772973837"/>
    <n v="50"/>
    <x v="1"/>
    <s v="Inferior"/>
    <s v="Não"/>
    <x v="0"/>
    <n v="4.0712846804787865E-4"/>
    <n v="5.1298186974032709E-3"/>
  </r>
  <r>
    <n v="1"/>
    <x v="1"/>
    <n v="126"/>
    <n v="4599"/>
    <x v="63"/>
    <x v="63"/>
    <n v="197"/>
    <x v="202"/>
    <n v="16"/>
    <x v="202"/>
    <n v="3.4589207444138843"/>
    <n v="1"/>
    <n v="366650.7"/>
    <n v="9702099.8000000007"/>
    <x v="4"/>
    <s v="TORA"/>
    <s v="60├ 70"/>
    <s v="Ocotea"/>
    <s v="FOD"/>
    <n v="39.470425886790046"/>
    <n v="50"/>
    <x v="1"/>
    <s v="Inferior"/>
    <s v="Não"/>
    <x v="1"/>
    <n v="5.403457035145897E-4"/>
    <n v="6.0518718793634045E-3"/>
  </r>
  <r>
    <n v="1"/>
    <x v="1"/>
    <n v="126"/>
    <n v="4600"/>
    <x v="72"/>
    <x v="72"/>
    <n v="276"/>
    <x v="232"/>
    <n v="20"/>
    <x v="232"/>
    <n v="8.4866508614777523"/>
    <n v="1"/>
    <n v="366676"/>
    <n v="9702135.4000000004"/>
    <x v="4"/>
    <s v="TORA"/>
    <s v="80├ 90"/>
    <s v="Goupia"/>
    <s v="FOD"/>
    <n v="40.107045659157627"/>
    <n v="50.107045659157627"/>
    <x v="1"/>
    <s v="Inferior"/>
    <s v="Não"/>
    <x v="1"/>
    <n v="1.0606141439080468E-3"/>
    <n v="1.4848598014712656E-2"/>
  </r>
  <r>
    <n v="1"/>
    <x v="1"/>
    <n v="126"/>
    <n v="4601"/>
    <x v="19"/>
    <x v="19"/>
    <n v="206"/>
    <x v="122"/>
    <n v="10"/>
    <x v="122"/>
    <n v="2.3638647077666843"/>
    <n v="1"/>
    <n v="366689.09999999899"/>
    <n v="9702173.4000000004"/>
    <x v="4"/>
    <s v="TORA"/>
    <s v="60├ 70"/>
    <s v="Piptadenia"/>
    <s v="FOD"/>
    <n v="39.788735772973837"/>
    <n v="50"/>
    <x v="1"/>
    <s v="Inferior"/>
    <s v="Não"/>
    <x v="1"/>
    <n v="5.9084517185047623E-4"/>
    <n v="4.1359162029533337E-3"/>
  </r>
  <r>
    <n v="1"/>
    <x v="1"/>
    <n v="126"/>
    <n v="4602"/>
    <x v="35"/>
    <x v="35"/>
    <n v="500"/>
    <x v="194"/>
    <n v="14"/>
    <x v="194"/>
    <n v="19.496480528757179"/>
    <n v="1"/>
    <n v="366671"/>
    <n v="9702184.1999999899"/>
    <x v="4"/>
    <s v="TORA"/>
    <s v="150├ 160"/>
    <s v="Erisma"/>
    <s v="FOD"/>
    <n v="41.38028520389279"/>
    <n v="51.38028520389279"/>
    <x v="1"/>
    <s v="Inferior"/>
    <s v="Não"/>
    <x v="1"/>
    <n v="3.4808015119855568E-3"/>
    <n v="3.4111854817458452E-2"/>
  </r>
  <r>
    <n v="1"/>
    <x v="1"/>
    <n v="126"/>
    <n v="4603"/>
    <x v="19"/>
    <x v="19"/>
    <n v="396"/>
    <x v="204"/>
    <n v="15"/>
    <x v="204"/>
    <n v="13.102971816846793"/>
    <n v="1"/>
    <n v="366672.09999999899"/>
    <n v="9702199.1999999899"/>
    <x v="4"/>
    <s v="TORA"/>
    <s v="120├ 130"/>
    <s v="Piptadenia"/>
    <s v="FOD"/>
    <n v="39.788735772973837"/>
    <n v="50"/>
    <x v="1"/>
    <s v="Inferior"/>
    <s v="Não"/>
    <x v="1"/>
    <n v="2.1833814796141078E-3"/>
    <n v="2.2925505535948128E-2"/>
  </r>
  <r>
    <n v="1"/>
    <x v="1"/>
    <n v="126"/>
    <n v="4604"/>
    <x v="44"/>
    <x v="44"/>
    <n v="130"/>
    <x v="0"/>
    <n v="18"/>
    <x v="0"/>
    <n v="1.6945226790994097"/>
    <n v="1"/>
    <n v="366706.09999999899"/>
    <n v="9702193"/>
    <x v="0"/>
    <s v="TORETE"/>
    <s v="40├ 50"/>
    <s v="Manilkara"/>
    <s v="FOD"/>
    <n v="41.38028520389279"/>
    <n v="51.38028520389279"/>
    <x v="0"/>
    <s v="Inferior"/>
    <s v="Não"/>
    <x v="1"/>
    <n v="2.3530218221022364E-4"/>
    <n v="2.9648074958488176E-3"/>
  </r>
  <r>
    <n v="1"/>
    <x v="1"/>
    <n v="126"/>
    <n v="4605"/>
    <x v="26"/>
    <x v="26"/>
    <n v="214"/>
    <x v="95"/>
    <n v="23"/>
    <x v="95"/>
    <n v="5.8673711179383323"/>
    <n v="1"/>
    <n v="366702.5"/>
    <n v="9702197"/>
    <x v="4"/>
    <s v="TORA"/>
    <s v="60├ 70"/>
    <s v="Couratari"/>
    <s v="FOD"/>
    <n v="38.833806114422465"/>
    <n v="50"/>
    <x v="1"/>
    <s v="Inferior"/>
    <s v="Não"/>
    <x v="1"/>
    <n v="6.3762714417156204E-4"/>
    <n v="1.0265797021162149E-2"/>
  </r>
  <r>
    <n v="1"/>
    <x v="1"/>
    <n v="126"/>
    <n v="4606"/>
    <x v="19"/>
    <x v="19"/>
    <n v="231"/>
    <x v="44"/>
    <n v="15"/>
    <x v="44"/>
    <n v="4.4586501321214795"/>
    <n v="1"/>
    <n v="366710.299999999"/>
    <n v="9702203.1999999899"/>
    <x v="4"/>
    <s v="TORA"/>
    <s v="70├ 80"/>
    <s v="Piptadenia"/>
    <s v="FOD"/>
    <n v="39.788735772973837"/>
    <n v="50"/>
    <x v="1"/>
    <s v="Inferior"/>
    <s v="Não"/>
    <x v="1"/>
    <n v="7.4295619792424516E-4"/>
    <n v="7.8010400782045743E-3"/>
  </r>
  <r>
    <n v="1"/>
    <x v="1"/>
    <n v="126"/>
    <n v="4607"/>
    <x v="26"/>
    <x v="26"/>
    <n v="300"/>
    <x v="9"/>
    <n v="22"/>
    <x v="9"/>
    <n v="11.029437556268345"/>
    <n v="1"/>
    <n v="366707.59999999899"/>
    <n v="9702211.0999999903"/>
    <x v="4"/>
    <s v="TORA"/>
    <s v="90├ 100"/>
    <s v="Couratari"/>
    <s v="FOD"/>
    <n v="38.833806114422465"/>
    <n v="50"/>
    <x v="1"/>
    <s v="Inferior"/>
    <s v="Não"/>
    <x v="1"/>
    <n v="1.2530885443148001E-3"/>
    <n v="1.929756358244792E-2"/>
  </r>
  <r>
    <n v="1"/>
    <x v="1"/>
    <n v="126"/>
    <n v="4608"/>
    <x v="5"/>
    <x v="5"/>
    <n v="313"/>
    <x v="23"/>
    <n v="15"/>
    <x v="23"/>
    <n v="8.185931575379195"/>
    <n v="1"/>
    <n v="366712.2"/>
    <n v="9702217.8000000007"/>
    <x v="4"/>
    <s v="TORA"/>
    <s v="90├ 100"/>
    <s v="Tachigali"/>
    <s v="FOD"/>
    <n v="39.152116000606256"/>
    <n v="50"/>
    <x v="1"/>
    <s v="Inferior"/>
    <s v="Não"/>
    <x v="1"/>
    <n v="1.3640425733108519E-3"/>
    <n v="1.4322447019763946E-2"/>
  </r>
  <r>
    <n v="1"/>
    <x v="1"/>
    <n v="126"/>
    <n v="4609"/>
    <x v="26"/>
    <x v="26"/>
    <n v="332"/>
    <x v="39"/>
    <n v="24"/>
    <x v="39"/>
    <n v="14.735863335783304"/>
    <n v="1"/>
    <n v="366717.7"/>
    <n v="9702226.1999999899"/>
    <x v="4"/>
    <s v="TORA"/>
    <s v="100├ 110"/>
    <s v="Couratari"/>
    <s v="FOD"/>
    <n v="38.833806114422465"/>
    <n v="50"/>
    <x v="1"/>
    <s v="Inferior"/>
    <s v="Não"/>
    <x v="1"/>
    <n v="1.5346714634283842E-3"/>
    <n v="2.5782480585596856E-2"/>
  </r>
  <r>
    <n v="1"/>
    <x v="1"/>
    <n v="126"/>
    <n v="4610"/>
    <x v="63"/>
    <x v="63"/>
    <n v="202"/>
    <x v="28"/>
    <n v="20"/>
    <x v="28"/>
    <n v="4.5459108085451865"/>
    <n v="1"/>
    <n v="366729.59999999899"/>
    <n v="9702231.6999999899"/>
    <x v="4"/>
    <s v="TORA"/>
    <s v="60├ 70"/>
    <s v="Ocotea"/>
    <s v="FOD"/>
    <n v="39.470425886790046"/>
    <n v="50"/>
    <x v="1"/>
    <s v="Inferior"/>
    <s v="Não"/>
    <x v="1"/>
    <n v="5.681224995802345E-4"/>
    <n v="7.9537149941232808E-3"/>
  </r>
  <r>
    <n v="1"/>
    <x v="1"/>
    <n v="126"/>
    <n v="4611"/>
    <x v="26"/>
    <x v="26"/>
    <n v="201"/>
    <x v="203"/>
    <n v="22"/>
    <x v="203"/>
    <n v="4.9511145190088621"/>
    <n v="1"/>
    <n v="366761.2"/>
    <n v="9702316.1999999899"/>
    <x v="4"/>
    <s v="TORA"/>
    <s v="60├ 70"/>
    <s v="Couratari"/>
    <s v="FOD"/>
    <n v="38.833806114422465"/>
    <n v="50"/>
    <x v="1"/>
    <s v="Inferior"/>
    <s v="Não"/>
    <x v="1"/>
    <n v="5.6251144754291399E-4"/>
    <n v="8.6626762921608747E-3"/>
  </r>
  <r>
    <n v="1"/>
    <x v="1"/>
    <n v="126"/>
    <n v="4612"/>
    <x v="26"/>
    <x v="26"/>
    <n v="123"/>
    <x v="149"/>
    <n v="18"/>
    <x v="149"/>
    <n v="1.5169487344434893"/>
    <n v="1"/>
    <n v="366793.59999999899"/>
    <n v="9702384.9000000004"/>
    <x v="0"/>
    <s v="TORETE"/>
    <s v="30├ 40"/>
    <s v="Couratari"/>
    <s v="FOD"/>
    <n v="38.833806114422465"/>
    <n v="50"/>
    <x v="0"/>
    <s v="Inferior"/>
    <s v="Não"/>
    <x v="1"/>
    <n v="2.1064418429931795E-4"/>
    <n v="2.6541167221714058E-3"/>
  </r>
  <r>
    <n v="1"/>
    <x v="1"/>
    <n v="126"/>
    <n v="4613"/>
    <x v="47"/>
    <x v="47"/>
    <n v="272"/>
    <x v="38"/>
    <n v="19"/>
    <x v="38"/>
    <n v="7.8303213409576706"/>
    <n v="2"/>
    <n v="366791.4"/>
    <n v="9702391.4000000004"/>
    <x v="1"/>
    <s v="TORA"/>
    <s v="80├ 90"/>
    <s v="Brosimum"/>
    <s v="FOD"/>
    <n v="41.38028520389279"/>
    <n v="51.38028520389279"/>
    <x v="1"/>
    <s v="Inferior"/>
    <s v="Não"/>
    <x v="0"/>
    <n v="1.0300944762509574E-3"/>
    <n v="1.3700256534137733E-2"/>
  </r>
  <r>
    <n v="1"/>
    <x v="1"/>
    <n v="126"/>
    <n v="4614"/>
    <x v="46"/>
    <x v="46"/>
    <n v="186"/>
    <x v="24"/>
    <n v="18"/>
    <x v="24"/>
    <n v="3.4688583790605425"/>
    <n v="1"/>
    <n v="366790.59999999899"/>
    <n v="9702398.5"/>
    <x v="1"/>
    <s v="TORA"/>
    <s v="50├ 60"/>
    <s v="Aspidosperma"/>
    <s v="FOD"/>
    <n v="41.38028520389279"/>
    <n v="51.38028520389279"/>
    <x v="1"/>
    <s v="Inferior"/>
    <s v="Não"/>
    <x v="0"/>
    <n v="4.8168723643460915E-4"/>
    <n v="6.0692591790760756E-3"/>
  </r>
  <r>
    <n v="1"/>
    <x v="1"/>
    <n v="126"/>
    <n v="4615"/>
    <x v="26"/>
    <x v="26"/>
    <n v="157"/>
    <x v="166"/>
    <n v="17"/>
    <x v="166"/>
    <n v="2.3341910644019168"/>
    <n v="1"/>
    <n v="366797.4"/>
    <n v="9702400.8000000007"/>
    <x v="0"/>
    <s v="TORETE"/>
    <s v="40├ 50"/>
    <s v="Couratari"/>
    <s v="FOD"/>
    <n v="38.833806114422465"/>
    <n v="50"/>
    <x v="0"/>
    <s v="Inferior"/>
    <s v="Não"/>
    <x v="1"/>
    <n v="3.4319310587572804E-4"/>
    <n v="4.0839979599211632E-3"/>
  </r>
  <r>
    <n v="1"/>
    <x v="1"/>
    <n v="126"/>
    <n v="4616"/>
    <x v="34"/>
    <x v="34"/>
    <n v="160"/>
    <x v="1"/>
    <n v="16"/>
    <x v="1"/>
    <n v="2.2816452641654119"/>
    <n v="2"/>
    <n v="366817.4"/>
    <n v="9702411.6999999899"/>
    <x v="4"/>
    <s v="TORA"/>
    <s v="50├ 60"/>
    <s v="Lecythis"/>
    <s v="FOD"/>
    <n v="40.743665431525208"/>
    <n v="50.743665431525208"/>
    <x v="1"/>
    <s v="Inferior"/>
    <s v="Não"/>
    <x v="1"/>
    <n v="3.5643407482732108E-4"/>
    <n v="3.9920616380659957E-3"/>
  </r>
  <r>
    <n v="1"/>
    <x v="1"/>
    <n v="126"/>
    <n v="4617"/>
    <x v="26"/>
    <x v="26"/>
    <n v="500"/>
    <x v="194"/>
    <n v="23"/>
    <x v="194"/>
    <n v="32.029932297243938"/>
    <n v="1"/>
    <n v="366837.09999999899"/>
    <n v="9702522.4000000004"/>
    <x v="4"/>
    <s v="TORA"/>
    <s v="150├ 160"/>
    <s v="Couratari"/>
    <s v="FOD"/>
    <n v="38.833806114422465"/>
    <n v="50"/>
    <x v="1"/>
    <s v="Inferior"/>
    <s v="Não"/>
    <x v="1"/>
    <n v="3.4808015119855568E-3"/>
    <n v="5.6040904342967462E-2"/>
  </r>
  <r>
    <n v="1"/>
    <x v="1"/>
    <n v="126"/>
    <n v="4618"/>
    <x v="64"/>
    <x v="64"/>
    <n v="442"/>
    <x v="198"/>
    <n v="20"/>
    <x v="198"/>
    <n v="21.765202411543527"/>
    <n v="1"/>
    <n v="366955.9"/>
    <n v="9702761.3000000007"/>
    <x v="4"/>
    <s v="TORA"/>
    <s v="140├ 150"/>
    <s v="Cedrelinga"/>
    <s v="FOD"/>
    <n v="38.515496228238675"/>
    <n v="50"/>
    <x v="1"/>
    <s v="Inferior"/>
    <s v="Não"/>
    <x v="1"/>
    <n v="2.7200932263501849E-3"/>
    <n v="3.8081305168902589E-2"/>
  </r>
  <r>
    <n v="1"/>
    <x v="1"/>
    <n v="126"/>
    <n v="4619"/>
    <x v="19"/>
    <x v="19"/>
    <n v="159"/>
    <x v="284"/>
    <n v="13"/>
    <x v="284"/>
    <n v="1.8307362329193242"/>
    <n v="1"/>
    <n v="366961.5"/>
    <n v="9702778.5"/>
    <x v="4"/>
    <s v="TORA"/>
    <s v="50├ 60"/>
    <s v="Piptadenia"/>
    <s v="FOD"/>
    <n v="39.788735772973837"/>
    <n v="50"/>
    <x v="1"/>
    <s v="Inferior"/>
    <s v="Não"/>
    <x v="1"/>
    <n v="3.5199257209802751E-4"/>
    <n v="3.2031324060920502E-3"/>
  </r>
  <r>
    <n v="1"/>
    <x v="1"/>
    <n v="126"/>
    <n v="4620"/>
    <x v="17"/>
    <x v="17"/>
    <n v="307"/>
    <x v="226"/>
    <n v="20"/>
    <x v="226"/>
    <n v="10.500135962027631"/>
    <n v="1"/>
    <n v="366984.299999999"/>
    <n v="9702785.5"/>
    <x v="1"/>
    <s v="TORA"/>
    <s v="90├ 100"/>
    <s v="Buchenavia"/>
    <s v="FOD"/>
    <n v="41.38028520389279"/>
    <n v="51.38028520389279"/>
    <x v="1"/>
    <s v="Inferior"/>
    <s v="Não"/>
    <x v="0"/>
    <n v="1.3122482468125069E-3"/>
    <n v="1.8371475455375097E-2"/>
  </r>
  <r>
    <n v="1"/>
    <x v="1"/>
    <n v="126"/>
    <n v="4621"/>
    <x v="19"/>
    <x v="19"/>
    <n v="214"/>
    <x v="95"/>
    <n v="17"/>
    <x v="95"/>
    <n v="4.33675256543268"/>
    <n v="1"/>
    <n v="366999.5"/>
    <n v="9702812.5"/>
    <x v="4"/>
    <s v="TORA"/>
    <s v="60├ 70"/>
    <s v="Piptadenia"/>
    <s v="FOD"/>
    <n v="39.788735772973837"/>
    <n v="50"/>
    <x v="1"/>
    <s v="Inferior"/>
    <s v="Não"/>
    <x v="1"/>
    <n v="6.3762714417156204E-4"/>
    <n v="7.5877630156415878E-3"/>
  </r>
  <r>
    <n v="1"/>
    <x v="1"/>
    <n v="126"/>
    <n v="4622"/>
    <x v="5"/>
    <x v="5"/>
    <n v="203"/>
    <x v="56"/>
    <n v="15"/>
    <x v="56"/>
    <n v="3.4432734261838056"/>
    <n v="1"/>
    <n v="366991.4"/>
    <n v="9702816.4000000004"/>
    <x v="4"/>
    <s v="TORA"/>
    <s v="60├ 70"/>
    <s v="Tachigali"/>
    <s v="FOD"/>
    <n v="39.152116000606256"/>
    <n v="50"/>
    <x v="1"/>
    <s v="Inferior"/>
    <s v="Não"/>
    <x v="1"/>
    <n v="5.7376139802965123E-4"/>
    <n v="6.0244946793113372E-3"/>
  </r>
  <r>
    <n v="1"/>
    <x v="1"/>
    <n v="126"/>
    <n v="4623"/>
    <x v="30"/>
    <x v="30"/>
    <n v="327"/>
    <x v="169"/>
    <n v="21"/>
    <x v="169"/>
    <n v="12.508434998756858"/>
    <n v="1"/>
    <n v="366984.59999999899"/>
    <n v="9702820.6999999899"/>
    <x v="4"/>
    <s v="TORA"/>
    <s v="100├ 110"/>
    <s v="Apuleia"/>
    <s v="FOD"/>
    <n v="39.788735772973837"/>
    <n v="50"/>
    <x v="1"/>
    <s v="Inferior"/>
    <s v="Não"/>
    <x v="1"/>
    <n v="1.488794499500414E-3"/>
    <n v="2.1885279142656089E-2"/>
  </r>
  <r>
    <n v="1"/>
    <x v="1"/>
    <n v="126"/>
    <n v="4624"/>
    <x v="19"/>
    <x v="19"/>
    <n v="170"/>
    <x v="12"/>
    <n v="13"/>
    <x v="12"/>
    <n v="2.0928079241868782"/>
    <n v="1"/>
    <n v="367007.09999999899"/>
    <n v="9702848.6999999899"/>
    <x v="4"/>
    <s v="TORA"/>
    <s v="50├ 60"/>
    <s v="Piptadenia"/>
    <s v="FOD"/>
    <n v="39.788735772973837"/>
    <n v="50"/>
    <x v="1"/>
    <s v="Inferior"/>
    <s v="Não"/>
    <x v="1"/>
    <n v="4.0238065478553035E-4"/>
    <n v="3.6616639585483265E-3"/>
  </r>
  <r>
    <n v="1"/>
    <x v="1"/>
    <n v="126"/>
    <n v="4625"/>
    <x v="19"/>
    <x v="19"/>
    <n v="180"/>
    <x v="22"/>
    <n v="12"/>
    <x v="22"/>
    <n v="2.1657804655945117"/>
    <n v="1"/>
    <n v="367008.09999999899"/>
    <n v="9702852.6999999899"/>
    <x v="4"/>
    <s v="TORA"/>
    <s v="50├ 60"/>
    <s v="Piptadenia"/>
    <s v="FOD"/>
    <n v="39.788735772973837"/>
    <n v="50"/>
    <x v="1"/>
    <s v="Inferior"/>
    <s v="Não"/>
    <x v="1"/>
    <n v="4.5111187595332813E-4"/>
    <n v="3.789339758007956E-3"/>
  </r>
  <r>
    <n v="1"/>
    <x v="1"/>
    <n v="126"/>
    <n v="4626"/>
    <x v="26"/>
    <x v="26"/>
    <n v="173"/>
    <x v="100"/>
    <n v="20"/>
    <x v="100"/>
    <n v="3.3343438042581353"/>
    <n v="1"/>
    <n v="367014.9"/>
    <n v="9702857.1999999899"/>
    <x v="4"/>
    <s v="TORA"/>
    <s v="50├ 60"/>
    <s v="Couratari"/>
    <s v="FOD"/>
    <n v="38.833806114422465"/>
    <n v="50"/>
    <x v="1"/>
    <s v="Inferior"/>
    <s v="Não"/>
    <x v="1"/>
    <n v="4.1670763380886292E-4"/>
    <n v="5.8339068733240804E-3"/>
  </r>
  <r>
    <n v="1"/>
    <x v="1"/>
    <n v="126"/>
    <n v="4627"/>
    <x v="47"/>
    <x v="47"/>
    <n v="340"/>
    <x v="121"/>
    <n v="20"/>
    <x v="121"/>
    <n v="12.878817994996171"/>
    <n v="2"/>
    <n v="367047.5"/>
    <n v="9702846.0999999903"/>
    <x v="1"/>
    <s v="TORA"/>
    <s v="100├ 110"/>
    <s v="Brosimum"/>
    <s v="FOD"/>
    <n v="41.38028520389279"/>
    <n v="51.38028520389279"/>
    <x v="1"/>
    <s v="Inferior"/>
    <s v="Não"/>
    <x v="0"/>
    <n v="1.6095226191421214E-3"/>
    <n v="2.2533316667989696E-2"/>
  </r>
  <r>
    <n v="1"/>
    <x v="1"/>
    <n v="126"/>
    <n v="4628"/>
    <x v="19"/>
    <x v="19"/>
    <n v="471"/>
    <x v="352"/>
    <n v="17"/>
    <x v="352"/>
    <n v="21.007719579617241"/>
    <n v="1"/>
    <n v="367094.9"/>
    <n v="9702936.9000000004"/>
    <x v="4"/>
    <s v="TORA"/>
    <s v="140├ 150"/>
    <s v="Piptadenia"/>
    <s v="FOD"/>
    <n v="39.788735772973837"/>
    <n v="50"/>
    <x v="1"/>
    <s v="Inferior"/>
    <s v="Não"/>
    <x v="1"/>
    <n v="3.0887379528815513E-3"/>
    <n v="3.6755981639290447E-2"/>
  </r>
  <r>
    <n v="1"/>
    <x v="1"/>
    <n v="126"/>
    <n v="4629"/>
    <x v="26"/>
    <x v="26"/>
    <n v="215"/>
    <x v="18"/>
    <n v="22"/>
    <x v="18"/>
    <n v="5.6648416782056046"/>
    <n v="1"/>
    <n v="367063"/>
    <n v="9702958.1999999899"/>
    <x v="4"/>
    <s v="TORA"/>
    <s v="60├ 70"/>
    <s v="Couratari"/>
    <s v="FOD"/>
    <n v="38.833806114422465"/>
    <n v="50"/>
    <x v="1"/>
    <s v="Inferior"/>
    <s v="Não"/>
    <x v="1"/>
    <n v="6.436001995661295E-4"/>
    <n v="9.9114430733183937E-3"/>
  </r>
  <r>
    <n v="1"/>
    <x v="1"/>
    <n v="126"/>
    <n v="4630"/>
    <x v="19"/>
    <x v="19"/>
    <n v="160"/>
    <x v="1"/>
    <n v="13"/>
    <x v="1"/>
    <n v="1.8538367771343973"/>
    <n v="1"/>
    <n v="367083.799999999"/>
    <n v="9702958.6999999899"/>
    <x v="4"/>
    <s v="TORA"/>
    <s v="50├ 60"/>
    <s v="Piptadenia"/>
    <s v="FOD"/>
    <n v="39.788735772973837"/>
    <n v="50"/>
    <x v="1"/>
    <s v="Inferior"/>
    <s v="Não"/>
    <x v="1"/>
    <n v="3.5643407482732108E-4"/>
    <n v="3.2435500809286214E-3"/>
  </r>
  <r>
    <n v="1"/>
    <x v="1"/>
    <n v="126"/>
    <n v="4631"/>
    <x v="37"/>
    <x v="37"/>
    <n v="171"/>
    <x v="141"/>
    <n v="14"/>
    <x v="141"/>
    <n v="2.2803863485655547"/>
    <n v="2"/>
    <n v="367088.299999999"/>
    <n v="9702956.5999999903"/>
    <x v="0"/>
    <s v="TORA"/>
    <s v="50├ 60"/>
    <s v="Apeiba"/>
    <s v="FOD"/>
    <n v="54.112680651244418"/>
    <n v="64.112680651244418"/>
    <x v="0"/>
    <s v="Inferior"/>
    <s v="Não"/>
    <x v="0"/>
    <n v="4.0712846804787865E-4"/>
    <n v="3.9898589868692103E-3"/>
  </r>
  <r>
    <n v="1"/>
    <x v="1"/>
    <n v="126"/>
    <n v="4632"/>
    <x v="26"/>
    <x v="26"/>
    <n v="180"/>
    <x v="22"/>
    <n v="19"/>
    <x v="22"/>
    <n v="3.429152403857977"/>
    <n v="1"/>
    <n v="367092.4"/>
    <n v="9702955.8000000007"/>
    <x v="4"/>
    <s v="TORA"/>
    <s v="50├ 60"/>
    <s v="Couratari"/>
    <s v="FOD"/>
    <n v="38.833806114422465"/>
    <n v="50"/>
    <x v="1"/>
    <s v="Inferior"/>
    <s v="Não"/>
    <x v="1"/>
    <n v="4.5111187595332813E-4"/>
    <n v="5.9997879501792637E-3"/>
  </r>
  <r>
    <n v="1"/>
    <x v="1"/>
    <n v="126"/>
    <n v="4633"/>
    <x v="19"/>
    <x v="19"/>
    <n v="236"/>
    <x v="120"/>
    <n v="20"/>
    <x v="120"/>
    <n v="6.2050055973123417"/>
    <n v="1"/>
    <n v="367094.59999999899"/>
    <n v="9702958"/>
    <x v="4"/>
    <s v="TORA"/>
    <s v="70├ 80"/>
    <s v="Piptadenia"/>
    <s v="FOD"/>
    <n v="39.788735772973837"/>
    <n v="50"/>
    <x v="1"/>
    <s v="Inferior"/>
    <s v="Não"/>
    <x v="1"/>
    <n v="7.7546688404619025E-4"/>
    <n v="1.0856536376646662E-2"/>
  </r>
  <r>
    <n v="1"/>
    <x v="1"/>
    <n v="126"/>
    <n v="4634"/>
    <x v="26"/>
    <x v="26"/>
    <n v="190"/>
    <x v="41"/>
    <n v="21"/>
    <x v="41"/>
    <n v="4.2229376825288041"/>
    <n v="1"/>
    <n v="367103.2"/>
    <n v="9702955.0999999903"/>
    <x v="4"/>
    <s v="TORA"/>
    <s v="60├ 70"/>
    <s v="Couratari"/>
    <s v="FOD"/>
    <n v="38.833806114422465"/>
    <n v="50"/>
    <x v="1"/>
    <s v="Inferior"/>
    <s v="Não"/>
    <x v="1"/>
    <n v="5.0262773833071434E-4"/>
    <n v="7.388627753461499E-3"/>
  </r>
  <r>
    <n v="1"/>
    <x v="1"/>
    <n v="126"/>
    <n v="4635"/>
    <x v="1"/>
    <x v="1"/>
    <n v="152"/>
    <x v="35"/>
    <n v="16"/>
    <x v="35"/>
    <n v="2.0591848509092836"/>
    <n v="1"/>
    <n v="367106.5"/>
    <n v="9702959.0999999903"/>
    <x v="0"/>
    <s v="TORETE"/>
    <s v="40├ 50"/>
    <s v="Pouteria"/>
    <s v="FOD"/>
    <n v="39.788735772973837"/>
    <n v="50"/>
    <x v="0"/>
    <s v="Inferior"/>
    <s v="Não"/>
    <x v="0"/>
    <n v="3.2168175253165715E-4"/>
    <n v="3.6028356283545598E-3"/>
  </r>
  <r>
    <n v="1"/>
    <x v="1"/>
    <n v="126"/>
    <n v="4636"/>
    <x v="23"/>
    <x v="23"/>
    <n v="200"/>
    <x v="14"/>
    <n v="18"/>
    <x v="14"/>
    <n v="4.0107045659157619"/>
    <n v="1"/>
    <n v="367104.59999999899"/>
    <n v="9702959.9000000004"/>
    <x v="4"/>
    <s v="TORA"/>
    <s v="60├ 70"/>
    <s v="Parkia"/>
    <s v="FOD"/>
    <n v="40.107045659157627"/>
    <n v="50.107045659157627"/>
    <x v="1"/>
    <s v="Inferior"/>
    <s v="Não"/>
    <x v="1"/>
    <n v="5.5692824191768894E-4"/>
    <n v="7.0172958481628809E-3"/>
  </r>
  <r>
    <n v="1"/>
    <x v="1"/>
    <n v="126"/>
    <n v="4637"/>
    <x v="46"/>
    <x v="46"/>
    <n v="206"/>
    <x v="122"/>
    <n v="19"/>
    <x v="122"/>
    <n v="4.4913429447566999"/>
    <n v="1"/>
    <n v="367113.5"/>
    <n v="9702981.1999999899"/>
    <x v="1"/>
    <s v="TORA"/>
    <s v="60├ 70"/>
    <s v="Aspidosperma"/>
    <s v="FOD"/>
    <n v="41.38028520389279"/>
    <n v="51.38028520389279"/>
    <x v="1"/>
    <s v="Inferior"/>
    <s v="Não"/>
    <x v="0"/>
    <n v="5.9084517185047623E-4"/>
    <n v="7.8582407856113319E-3"/>
  </r>
  <r>
    <n v="1"/>
    <x v="1"/>
    <n v="126"/>
    <n v="4638"/>
    <x v="1"/>
    <x v="1"/>
    <n v="160"/>
    <x v="1"/>
    <n v="17"/>
    <x v="1"/>
    <n v="2.4242480931757502"/>
    <n v="1"/>
    <n v="367106.2"/>
    <n v="9702984.5999999903"/>
    <x v="1"/>
    <s v="TORA"/>
    <s v="50├ 60"/>
    <s v="Pouteria"/>
    <s v="FOD"/>
    <n v="39.788735772973837"/>
    <n v="50"/>
    <x v="1"/>
    <s v="Inferior"/>
    <s v="Não"/>
    <x v="0"/>
    <n v="3.5643407482732108E-4"/>
    <n v="4.2415654904451204E-3"/>
  </r>
  <r>
    <n v="1"/>
    <x v="1"/>
    <n v="126"/>
    <n v="4639"/>
    <x v="19"/>
    <x v="19"/>
    <n v="225"/>
    <x v="16"/>
    <n v="18"/>
    <x v="16"/>
    <n v="5.0760479662371374"/>
    <n v="1"/>
    <n v="367080.59999999899"/>
    <n v="9703000.6999999899"/>
    <x v="4"/>
    <s v="TORA"/>
    <s v="70├ 80"/>
    <s v="Piptadenia"/>
    <s v="FOD"/>
    <n v="39.788735772973837"/>
    <n v="50"/>
    <x v="1"/>
    <s v="Inferior"/>
    <s v="Não"/>
    <x v="1"/>
    <n v="7.0486230617707523E-4"/>
    <n v="8.8812650578311472E-3"/>
  </r>
  <r>
    <n v="1"/>
    <x v="1"/>
    <n v="126"/>
    <n v="4640"/>
    <x v="1"/>
    <x v="1"/>
    <n v="186"/>
    <x v="24"/>
    <n v="17"/>
    <x v="24"/>
    <n v="3.27614402466829"/>
    <n v="1"/>
    <n v="367120.5"/>
    <n v="9703007.6999999899"/>
    <x v="1"/>
    <s v="TORA"/>
    <s v="50├ 60"/>
    <s v="Pouteria"/>
    <s v="FOD"/>
    <n v="39.788735772973837"/>
    <n v="50"/>
    <x v="1"/>
    <s v="Inferior"/>
    <s v="Não"/>
    <x v="0"/>
    <n v="4.8168723643460915E-4"/>
    <n v="5.7320781135718488E-3"/>
  </r>
  <r>
    <n v="1"/>
    <x v="1"/>
    <n v="126"/>
    <n v="4641"/>
    <x v="19"/>
    <x v="19"/>
    <n v="169"/>
    <x v="146"/>
    <n v="17"/>
    <x v="146"/>
    <n v="2.7046464761403355"/>
    <n v="1"/>
    <n v="367119.59999999899"/>
    <n v="9703010.3000000007"/>
    <x v="4"/>
    <s v="TORA"/>
    <s v="50├ 60"/>
    <s v="Piptadenia"/>
    <s v="FOD"/>
    <n v="39.788735772973837"/>
    <n v="50"/>
    <x v="1"/>
    <s v="Inferior"/>
    <s v="Não"/>
    <x v="1"/>
    <n v="3.9766068793527795E-4"/>
    <n v="4.7321621864298072E-3"/>
  </r>
  <r>
    <n v="1"/>
    <x v="1"/>
    <n v="126"/>
    <n v="4642"/>
    <x v="1"/>
    <x v="1"/>
    <n v="201"/>
    <x v="203"/>
    <n v="18"/>
    <x v="203"/>
    <n v="4.0509118791890684"/>
    <n v="1"/>
    <n v="367119.2"/>
    <n v="9703011.5999999903"/>
    <x v="1"/>
    <s v="TORA"/>
    <s v="60├ 70"/>
    <s v="Pouteria"/>
    <s v="FOD"/>
    <n v="39.788735772973837"/>
    <n v="50"/>
    <x v="1"/>
    <s v="Inferior"/>
    <s v="Não"/>
    <x v="0"/>
    <n v="5.6251144754291399E-4"/>
    <n v="7.0876442390407149E-3"/>
  </r>
  <r>
    <n v="1"/>
    <x v="1"/>
    <n v="126"/>
    <n v="4643"/>
    <x v="19"/>
    <x v="19"/>
    <n v="203"/>
    <x v="56"/>
    <n v="19"/>
    <x v="56"/>
    <n v="4.3614796731661531"/>
    <n v="1"/>
    <n v="367130.9"/>
    <n v="9703006.0999999903"/>
    <x v="4"/>
    <s v="TORA"/>
    <s v="60├ 70"/>
    <s v="Piptadenia"/>
    <s v="FOD"/>
    <n v="39.788735772973837"/>
    <n v="50"/>
    <x v="1"/>
    <s v="Inferior"/>
    <s v="Não"/>
    <x v="1"/>
    <n v="5.7376139802965123E-4"/>
    <n v="7.63102659379436E-3"/>
  </r>
  <r>
    <n v="1"/>
    <x v="1"/>
    <n v="127"/>
    <n v="4644"/>
    <x v="1"/>
    <x v="1"/>
    <n v="131"/>
    <x v="3"/>
    <n v="13"/>
    <x v="3"/>
    <n v="1.2427223801720071"/>
    <n v="1"/>
    <n v="367138.4"/>
    <n v="9703003.3000000007"/>
    <x v="0"/>
    <s v="TORETE"/>
    <s v="40├ 50"/>
    <s v="Pouteria"/>
    <s v="FOD"/>
    <n v="39.788735772973837"/>
    <n v="50"/>
    <x v="0"/>
    <s v="Inferior"/>
    <s v="Não"/>
    <x v="0"/>
    <n v="2.3893613898873651E-4"/>
    <n v="2.174318864797502E-3"/>
  </r>
  <r>
    <n v="1"/>
    <x v="1"/>
    <n v="127"/>
    <n v="4645"/>
    <x v="50"/>
    <x v="50"/>
    <n v="190"/>
    <x v="41"/>
    <n v="17"/>
    <x v="41"/>
    <n v="3.4185686001423652"/>
    <n v="1"/>
    <n v="367153.299999999"/>
    <n v="9703001.8000000007"/>
    <x v="1"/>
    <s v="TORA"/>
    <s v="60├ 70"/>
    <s v="Simarouba"/>
    <s v="FOD"/>
    <n v="42.335214862444161"/>
    <n v="52.335214862444161"/>
    <x v="1"/>
    <s v="Inferior"/>
    <s v="Não"/>
    <x v="0"/>
    <n v="5.0262773833071434E-4"/>
    <n v="5.9812700861354992E-3"/>
  </r>
  <r>
    <n v="1"/>
    <x v="1"/>
    <n v="127"/>
    <n v="4646"/>
    <x v="19"/>
    <x v="19"/>
    <n v="196"/>
    <x v="84"/>
    <n v="15"/>
    <x v="84"/>
    <n v="3.2099005542545815"/>
    <n v="1"/>
    <n v="367163.299999999"/>
    <n v="9702997.0999999903"/>
    <x v="4"/>
    <s v="TORA"/>
    <s v="60├ 70"/>
    <s v="Piptadenia"/>
    <s v="FOD"/>
    <n v="39.788735772973837"/>
    <n v="50"/>
    <x v="1"/>
    <s v="Inferior"/>
    <s v="Não"/>
    <x v="1"/>
    <n v="5.3487388353774844E-4"/>
    <n v="5.6161757771463587E-3"/>
  </r>
  <r>
    <n v="1"/>
    <x v="1"/>
    <n v="127"/>
    <n v="4647"/>
    <x v="41"/>
    <x v="41"/>
    <n v="200"/>
    <x v="14"/>
    <n v="17"/>
    <x v="14"/>
    <n v="3.7878876455871082"/>
    <n v="2"/>
    <n v="367143.7"/>
    <n v="9702937.9000000004"/>
    <x v="1"/>
    <s v="TORA"/>
    <s v="60├ 70"/>
    <s v="Qualea"/>
    <s v="FOD"/>
    <n v="40.107045659157627"/>
    <n v="50.107045659157627"/>
    <x v="1"/>
    <s v="Inferior"/>
    <s v="Não"/>
    <x v="0"/>
    <n v="5.5692824191768894E-4"/>
    <n v="6.6274460788204983E-3"/>
  </r>
  <r>
    <n v="1"/>
    <x v="1"/>
    <n v="127"/>
    <n v="4648"/>
    <x v="24"/>
    <x v="24"/>
    <n v="177"/>
    <x v="54"/>
    <n v="21"/>
    <x v="54"/>
    <n v="3.6648314309126024"/>
    <n v="1"/>
    <n v="367155.4"/>
    <n v="9702982"/>
    <x v="1"/>
    <s v="TORA"/>
    <s v="50├ 60"/>
    <s v="Virola"/>
    <s v="FOD"/>
    <n v="38.197186342054884"/>
    <n v="50"/>
    <x v="1"/>
    <s v="Inferior"/>
    <s v="Não"/>
    <x v="0"/>
    <n v="4.3620012227598201E-4"/>
    <n v="6.4121417974569361E-3"/>
  </r>
  <r>
    <n v="1"/>
    <x v="1"/>
    <n v="127"/>
    <n v="4649"/>
    <x v="19"/>
    <x v="19"/>
    <n v="346"/>
    <x v="181"/>
    <n v="15"/>
    <x v="181"/>
    <n v="10.003031412774407"/>
    <n v="1"/>
    <n v="367154.799999999"/>
    <n v="9702959.0999999903"/>
    <x v="4"/>
    <s v="TORA"/>
    <s v="110├ 120"/>
    <s v="Piptadenia"/>
    <s v="FOD"/>
    <n v="39.788735772973837"/>
    <n v="50"/>
    <x v="1"/>
    <s v="Inferior"/>
    <s v="Não"/>
    <x v="1"/>
    <n v="1.6668305352354517E-3"/>
    <n v="1.7501720619972242E-2"/>
  </r>
  <r>
    <n v="1"/>
    <x v="1"/>
    <n v="127"/>
    <n v="4650"/>
    <x v="36"/>
    <x v="36"/>
    <n v="192"/>
    <x v="55"/>
    <n v="18"/>
    <x v="55"/>
    <n v="3.696265327947966"/>
    <n v="1"/>
    <n v="367155.7"/>
    <n v="9702958.6999999899"/>
    <x v="1"/>
    <s v="TORA"/>
    <s v="60├ 70"/>
    <s v="Parkia"/>
    <s v="FOD"/>
    <n v="43.608454407179323"/>
    <n v="53.608454407179323"/>
    <x v="1"/>
    <s v="Inferior"/>
    <s v="Não"/>
    <x v="0"/>
    <n v="5.1326506775134213E-4"/>
    <n v="6.4671398536669108E-3"/>
  </r>
  <r>
    <n v="1"/>
    <x v="1"/>
    <n v="127"/>
    <n v="4651"/>
    <x v="95"/>
    <x v="95"/>
    <n v="206"/>
    <x v="122"/>
    <n v="16"/>
    <x v="122"/>
    <n v="3.782183532426695"/>
    <n v="1"/>
    <n v="367124.799999999"/>
    <n v="9702964.4000000004"/>
    <x v="0"/>
    <s v="TORA"/>
    <s v="60├ 70"/>
    <s v="Chrysophyllum"/>
    <s v="FOD"/>
    <n v="65.571836553860877"/>
    <n v="75.571836553860877"/>
    <x v="0"/>
    <s v="Inferior"/>
    <s v="Não"/>
    <x v="0"/>
    <n v="5.9084517185047623E-4"/>
    <n v="6.6174659247253331E-3"/>
  </r>
  <r>
    <n v="1"/>
    <x v="1"/>
    <n v="127"/>
    <n v="4652"/>
    <x v="19"/>
    <x v="19"/>
    <n v="300"/>
    <x v="9"/>
    <n v="16"/>
    <x v="9"/>
    <n v="8.0214091318315237"/>
    <n v="2"/>
    <n v="367128.4"/>
    <n v="9702953.9000000004"/>
    <x v="4"/>
    <s v="TORA"/>
    <s v="90├ 100"/>
    <s v="Piptadenia"/>
    <s v="FOD"/>
    <n v="39.788735772973837"/>
    <n v="50"/>
    <x v="1"/>
    <s v="Inferior"/>
    <s v="Não"/>
    <x v="1"/>
    <n v="1.2530885443148001E-3"/>
    <n v="1.4034591696325762E-2"/>
  </r>
  <r>
    <n v="1"/>
    <x v="1"/>
    <n v="127"/>
    <n v="4653"/>
    <x v="19"/>
    <x v="19"/>
    <n v="171"/>
    <x v="141"/>
    <n v="15"/>
    <x v="141"/>
    <n v="2.4432710877488084"/>
    <n v="1"/>
    <n v="367128.4"/>
    <n v="9702951.6999999899"/>
    <x v="4"/>
    <s v="TORA"/>
    <s v="50├ 60"/>
    <s v="Piptadenia"/>
    <s v="FOD"/>
    <n v="39.788735772973837"/>
    <n v="50"/>
    <x v="1"/>
    <s v="Inferior"/>
    <s v="Não"/>
    <x v="1"/>
    <n v="4.0712846804787865E-4"/>
    <n v="4.2748489145027248E-3"/>
  </r>
  <r>
    <n v="1"/>
    <x v="1"/>
    <n v="127"/>
    <n v="4654"/>
    <x v="26"/>
    <x v="26"/>
    <n v="131"/>
    <x v="3"/>
    <n v="19"/>
    <x v="3"/>
    <n v="1.8162865556360102"/>
    <n v="1"/>
    <n v="367093.799999999"/>
    <n v="9702922.1999999899"/>
    <x v="0"/>
    <s v="TORETE"/>
    <s v="40├ 50"/>
    <s v="Couratari"/>
    <s v="FOD"/>
    <n v="38.833806114422465"/>
    <n v="50"/>
    <x v="0"/>
    <s v="Inferior"/>
    <s v="Não"/>
    <x v="1"/>
    <n v="2.3893613898873651E-4"/>
    <n v="3.1778506485501952E-3"/>
  </r>
  <r>
    <n v="1"/>
    <x v="1"/>
    <n v="127"/>
    <n v="4655"/>
    <x v="62"/>
    <x v="62"/>
    <n v="296"/>
    <x v="118"/>
    <n v="17"/>
    <x v="118"/>
    <n v="8.2969890988940023"/>
    <n v="1"/>
    <n v="367076.2"/>
    <n v="9702808.4000000004"/>
    <x v="1"/>
    <s v="TORA"/>
    <s v="90├ 100"/>
    <s v="Swartzia"/>
    <s v="FOD"/>
    <n v="42.335214862444161"/>
    <n v="52.335214862444161"/>
    <x v="1"/>
    <s v="Inferior"/>
    <s v="Não"/>
    <x v="0"/>
    <n v="1.219895621096506E-3"/>
    <n v="1.4516757891048419E-2"/>
  </r>
  <r>
    <n v="1"/>
    <x v="1"/>
    <n v="127"/>
    <n v="4656"/>
    <x v="26"/>
    <x v="26"/>
    <n v="257"/>
    <x v="164"/>
    <n v="23"/>
    <x v="164"/>
    <n v="8.4621799932026569"/>
    <n v="1"/>
    <n v="367074.299999999"/>
    <n v="9702798.1999999899"/>
    <x v="4"/>
    <s v="TORA"/>
    <s v="80├ 90"/>
    <s v="Couratari"/>
    <s v="FOD"/>
    <n v="38.833806114422465"/>
    <n v="50"/>
    <x v="1"/>
    <s v="Inferior"/>
    <s v="Não"/>
    <x v="1"/>
    <n v="9.1961383626053598E-4"/>
    <n v="1.4805782763794626E-2"/>
  </r>
  <r>
    <n v="1"/>
    <x v="1"/>
    <n v="127"/>
    <n v="4657"/>
    <x v="19"/>
    <x v="19"/>
    <n v="300"/>
    <x v="9"/>
    <n v="16"/>
    <x v="9"/>
    <n v="8.0214091318315237"/>
    <n v="1"/>
    <n v="367066.59999999899"/>
    <n v="9702800.6999999899"/>
    <x v="4"/>
    <s v="TORA"/>
    <s v="90├ 100"/>
    <s v="Piptadenia"/>
    <s v="FOD"/>
    <n v="39.788735772973837"/>
    <n v="50"/>
    <x v="1"/>
    <s v="Inferior"/>
    <s v="Não"/>
    <x v="1"/>
    <n v="1.2530885443148001E-3"/>
    <n v="1.4034591696325762E-2"/>
  </r>
  <r>
    <n v="1"/>
    <x v="1"/>
    <n v="127"/>
    <n v="4658"/>
    <x v="85"/>
    <x v="85"/>
    <n v="354"/>
    <x v="353"/>
    <n v="20"/>
    <x v="353"/>
    <n v="13.961262593952769"/>
    <n v="1"/>
    <n v="367050.5"/>
    <n v="9702780.6999999899"/>
    <x v="1"/>
    <s v="TORA"/>
    <s v="110├ 120"/>
    <s v="Ceiba"/>
    <s v="FOD"/>
    <n v="95.4929658551372"/>
    <n v="105.4929658551372"/>
    <x v="1"/>
    <s v="Inferior"/>
    <s v="Não"/>
    <x v="0"/>
    <n v="1.7448004891039281E-3"/>
    <n v="2.4427206847454992E-2"/>
  </r>
  <r>
    <n v="1"/>
    <x v="1"/>
    <n v="127"/>
    <n v="4659"/>
    <x v="5"/>
    <x v="5"/>
    <n v="193"/>
    <x v="60"/>
    <n v="13"/>
    <x v="60"/>
    <n v="2.697404926229654"/>
    <n v="1"/>
    <n v="367024.59999999899"/>
    <n v="9702695.4000000004"/>
    <x v="4"/>
    <s v="TORA"/>
    <s v="60├ 70"/>
    <s v="Tachigali"/>
    <s v="FOD"/>
    <n v="39.152116000606256"/>
    <n v="50"/>
    <x v="1"/>
    <s v="Inferior"/>
    <s v="Não"/>
    <x v="1"/>
    <n v="5.1862550207979992E-4"/>
    <n v="4.7194920689261795E-3"/>
  </r>
  <r>
    <n v="1"/>
    <x v="1"/>
    <n v="127"/>
    <n v="4660"/>
    <x v="32"/>
    <x v="32"/>
    <n v="197"/>
    <x v="202"/>
    <n v="17"/>
    <x v="202"/>
    <n v="3.6751032909397519"/>
    <n v="2"/>
    <n v="366978.2"/>
    <n v="9702663.5"/>
    <x v="1"/>
    <s v="TORA"/>
    <s v="60├ 70"/>
    <s v="Cordia"/>
    <s v="FOD"/>
    <n v="42.335214862444161"/>
    <n v="52.335214862444161"/>
    <x v="1"/>
    <s v="Inferior"/>
    <s v="Não"/>
    <x v="0"/>
    <n v="5.403457035145897E-4"/>
    <n v="6.4301138718236171E-3"/>
  </r>
  <r>
    <n v="1"/>
    <x v="1"/>
    <n v="127"/>
    <n v="4661"/>
    <x v="96"/>
    <x v="96"/>
    <n v="150"/>
    <x v="37"/>
    <n v="17"/>
    <x v="37"/>
    <n v="2.1306868006427484"/>
    <n v="1"/>
    <n v="366969.2"/>
    <n v="9702667.8000000007"/>
    <x v="0"/>
    <s v="TORETE"/>
    <s v="40├ 50"/>
    <s v="Chrysophyllum"/>
    <s v="FOD"/>
    <n v="47.7464829275686"/>
    <n v="57.7464829275686"/>
    <x v="0"/>
    <s v="Inferior"/>
    <s v="Não"/>
    <x v="0"/>
    <n v="3.1327213607870003E-4"/>
    <n v="3.72793841933653E-3"/>
  </r>
  <r>
    <n v="1"/>
    <x v="1"/>
    <n v="127"/>
    <n v="4662"/>
    <x v="22"/>
    <x v="22"/>
    <n v="213"/>
    <x v="151"/>
    <n v="23"/>
    <x v="151"/>
    <n v="5.8126639935746418"/>
    <n v="1"/>
    <n v="366946.59999999899"/>
    <n v="9702635.3000000007"/>
    <x v="4"/>
    <s v="TORA"/>
    <s v="60├ 70"/>
    <s v="Hymenaea"/>
    <s v="FOD"/>
    <n v="41.38028520389279"/>
    <n v="51.38028520389279"/>
    <x v="1"/>
    <s v="Inferior"/>
    <s v="Não"/>
    <x v="1"/>
    <n v="6.3168193518909092E-4"/>
    <n v="1.0170079156544365E-2"/>
  </r>
  <r>
    <n v="1"/>
    <x v="1"/>
    <n v="127"/>
    <n v="4663"/>
    <x v="26"/>
    <x v="26"/>
    <n v="315"/>
    <x v="133"/>
    <n v="24"/>
    <x v="133"/>
    <n v="13.265405351766384"/>
    <n v="1"/>
    <n v="366952.7"/>
    <n v="9702562.8000000007"/>
    <x v="4"/>
    <s v="TORA"/>
    <s v="100├ 110"/>
    <s v="Couratari"/>
    <s v="FOD"/>
    <n v="38.833806114422465"/>
    <n v="50"/>
    <x v="1"/>
    <s v="Inferior"/>
    <s v="Não"/>
    <x v="1"/>
    <n v="1.3815301201070673E-3"/>
    <n v="2.3209706017798731E-2"/>
  </r>
  <r>
    <n v="1"/>
    <x v="1"/>
    <n v="127"/>
    <n v="4664"/>
    <x v="30"/>
    <x v="30"/>
    <n v="336"/>
    <x v="326"/>
    <n v="25"/>
    <x v="326"/>
    <n v="15.72196189838979"/>
    <n v="1"/>
    <n v="366899.5"/>
    <n v="9702544.8000000007"/>
    <x v="4"/>
    <s v="TORA"/>
    <s v="100├ 110"/>
    <s v="Apuleia"/>
    <s v="FOD"/>
    <n v="39.788735772973837"/>
    <n v="50"/>
    <x v="1"/>
    <s v="Inferior"/>
    <s v="Não"/>
    <x v="1"/>
    <n v="1.5718742699884856E-3"/>
    <n v="2.7507799724798495E-2"/>
  </r>
  <r>
    <n v="1"/>
    <x v="1"/>
    <n v="127"/>
    <n v="4665"/>
    <x v="84"/>
    <x v="84"/>
    <n v="197"/>
    <x v="202"/>
    <n v="17"/>
    <x v="202"/>
    <n v="3.6751032909397519"/>
    <n v="1"/>
    <n v="366863.799999999"/>
    <n v="9702458.9000000004"/>
    <x v="1"/>
    <s v="TORA"/>
    <s v="60├ 70"/>
    <s v="Didymopanax"/>
    <s v="FOD"/>
    <n v="46.791553269017228"/>
    <n v="56.791553269017228"/>
    <x v="1"/>
    <s v="Inferior"/>
    <s v="Não"/>
    <x v="0"/>
    <n v="5.403457035145897E-4"/>
    <n v="6.4301138718236171E-3"/>
  </r>
  <r>
    <n v="1"/>
    <x v="1"/>
    <n v="127"/>
    <n v="4666"/>
    <x v="19"/>
    <x v="19"/>
    <n v="158"/>
    <x v="212"/>
    <n v="14"/>
    <x v="212"/>
    <n v="1.9468405596795773"/>
    <n v="1"/>
    <n v="366844.09999999899"/>
    <n v="9702442.8000000007"/>
    <x v="4"/>
    <s v="TORA"/>
    <s v="50├ 60"/>
    <s v="Piptadenia"/>
    <s v="FOD"/>
    <n v="39.788735772973837"/>
    <n v="50"/>
    <x v="1"/>
    <s v="Inferior"/>
    <s v="Não"/>
    <x v="1"/>
    <n v="3.4757891578082983E-4"/>
    <n v="3.4062733746521318E-3"/>
  </r>
  <r>
    <n v="1"/>
    <x v="1"/>
    <n v="127"/>
    <n v="4667"/>
    <x v="26"/>
    <x v="26"/>
    <n v="400"/>
    <x v="48"/>
    <n v="23"/>
    <x v="48"/>
    <n v="20.499156670236115"/>
    <n v="1"/>
    <n v="366853.5"/>
    <n v="9702432.8000000007"/>
    <x v="4"/>
    <s v="TORA"/>
    <s v="120├ 130"/>
    <s v="Couratari"/>
    <s v="FOD"/>
    <n v="38.833806114422465"/>
    <n v="50"/>
    <x v="1"/>
    <s v="Inferior"/>
    <s v="Não"/>
    <x v="1"/>
    <n v="2.2277129676707558E-3"/>
    <n v="3.5866178779499165E-2"/>
  </r>
  <r>
    <n v="1"/>
    <x v="1"/>
    <n v="127"/>
    <n v="4668"/>
    <x v="47"/>
    <x v="47"/>
    <n v="254"/>
    <x v="272"/>
    <n v="20"/>
    <x v="272"/>
    <n v="7.1876282159617029"/>
    <n v="2"/>
    <n v="366848.9"/>
    <n v="9702419.5999999903"/>
    <x v="1"/>
    <s v="TORA"/>
    <s v="80├ 90"/>
    <s v="Brosimum"/>
    <s v="FOD"/>
    <n v="41.38028520389279"/>
    <n v="51.38028520389279"/>
    <x v="1"/>
    <s v="Inferior"/>
    <s v="Não"/>
    <x v="0"/>
    <n v="8.9826956138904055E-4"/>
    <n v="1.2575773859446568E-2"/>
  </r>
  <r>
    <n v="1"/>
    <x v="1"/>
    <n v="127"/>
    <n v="4669"/>
    <x v="26"/>
    <x v="26"/>
    <n v="179"/>
    <x v="150"/>
    <n v="21"/>
    <x v="150"/>
    <n v="3.7481203957314522"/>
    <n v="1"/>
    <n v="366834.59999999899"/>
    <n v="9702400.9000000004"/>
    <x v="4"/>
    <s v="TORA"/>
    <s v="50├ 60"/>
    <s v="Couratari"/>
    <s v="FOD"/>
    <n v="38.833806114422465"/>
    <n v="50"/>
    <x v="1"/>
    <s v="Inferior"/>
    <s v="Não"/>
    <x v="1"/>
    <n v="4.4611344498211684E-4"/>
    <n v="6.5578676412371166E-3"/>
  </r>
  <r>
    <n v="1"/>
    <x v="1"/>
    <n v="127"/>
    <n v="4670"/>
    <x v="5"/>
    <x v="5"/>
    <n v="186"/>
    <x v="24"/>
    <n v="16"/>
    <x v="24"/>
    <n v="3.0834296702760375"/>
    <n v="1"/>
    <n v="366800.7"/>
    <n v="9702363.9000000004"/>
    <x v="4"/>
    <s v="TORA"/>
    <s v="50├ 60"/>
    <s v="Tachigali"/>
    <s v="FOD"/>
    <n v="39.152116000606256"/>
    <n v="50"/>
    <x v="1"/>
    <s v="Inferior"/>
    <s v="Não"/>
    <x v="1"/>
    <n v="4.8168723643460915E-4"/>
    <n v="5.394897048067622E-3"/>
  </r>
  <r>
    <n v="1"/>
    <x v="1"/>
    <n v="127"/>
    <n v="4671"/>
    <x v="19"/>
    <x v="19"/>
    <n v="262"/>
    <x v="139"/>
    <n v="16"/>
    <x v="139"/>
    <n v="6.1180178716160345"/>
    <n v="1"/>
    <n v="366805.09999999899"/>
    <n v="9702350.6999999899"/>
    <x v="4"/>
    <s v="TORA"/>
    <s v="80├ 90"/>
    <s v="Piptadenia"/>
    <s v="FOD"/>
    <n v="39.788735772973837"/>
    <n v="50"/>
    <x v="1"/>
    <s v="Inferior"/>
    <s v="Não"/>
    <x v="1"/>
    <n v="9.5574455595494605E-4"/>
    <n v="1.0704339026695394E-2"/>
  </r>
  <r>
    <n v="1"/>
    <x v="1"/>
    <n v="127"/>
    <n v="4672"/>
    <x v="26"/>
    <x v="26"/>
    <n v="303"/>
    <x v="223"/>
    <n v="25"/>
    <x v="223"/>
    <n v="12.785374149033343"/>
    <n v="1"/>
    <n v="366800.5"/>
    <n v="9702344"/>
    <x v="4"/>
    <s v="TORA"/>
    <s v="90├ 100"/>
    <s v="Couratari"/>
    <s v="FOD"/>
    <n v="38.833806114422465"/>
    <n v="50"/>
    <x v="1"/>
    <s v="Inferior"/>
    <s v="Não"/>
    <x v="1"/>
    <n v="1.2782756240555279E-3"/>
    <n v="2.2369823420971737E-2"/>
  </r>
  <r>
    <n v="1"/>
    <x v="1"/>
    <n v="127"/>
    <n v="4673"/>
    <x v="2"/>
    <x v="2"/>
    <n v="310"/>
    <x v="104"/>
    <n v="22"/>
    <x v="104"/>
    <n v="11.776988323970976"/>
    <n v="1"/>
    <n v="366796.4"/>
    <n v="9702336.0999999903"/>
    <x v="1"/>
    <s v="TORA"/>
    <s v="90├ 100"/>
    <s v="Parkia"/>
    <s v="FOD"/>
    <n v="39.788735772973837"/>
    <n v="50"/>
    <x v="1"/>
    <s v="Inferior"/>
    <s v="Não"/>
    <x v="0"/>
    <n v="1.3380201012072475E-3"/>
    <n v="2.0605509558591611E-2"/>
  </r>
  <r>
    <n v="1"/>
    <x v="1"/>
    <n v="127"/>
    <n v="4674"/>
    <x v="26"/>
    <x v="26"/>
    <n v="122"/>
    <x v="200"/>
    <n v="19"/>
    <x v="200"/>
    <n v="1.5752933450315474"/>
    <n v="1"/>
    <n v="366738.59999999899"/>
    <n v="9702227.4000000004"/>
    <x v="0"/>
    <s v="TORETE"/>
    <s v="30├ 40"/>
    <s v="Couratari"/>
    <s v="FOD"/>
    <n v="38.833806114422465"/>
    <n v="50"/>
    <x v="0"/>
    <s v="Inferior"/>
    <s v="Não"/>
    <x v="1"/>
    <n v="2.0723299881757209E-4"/>
    <n v="2.756198884273709E-3"/>
  </r>
  <r>
    <n v="1"/>
    <x v="1"/>
    <n v="127"/>
    <n v="4675"/>
    <x v="66"/>
    <x v="66"/>
    <n v="306"/>
    <x v="199"/>
    <n v="21"/>
    <x v="199"/>
    <n v="10.953434704744241"/>
    <n v="1"/>
    <n v="366766.7"/>
    <n v="9702214.1999999899"/>
    <x v="1"/>
    <s v="TORA"/>
    <s v="90├ 100"/>
    <s v="Bagassa"/>
    <s v="FOD"/>
    <n v="58.569019057817485"/>
    <n v="68.569019057817485"/>
    <x v="1"/>
    <s v="Inferior"/>
    <s v="Não"/>
    <x v="0"/>
    <n v="1.3037133215051181E-3"/>
    <n v="1.9164585826125236E-2"/>
  </r>
  <r>
    <n v="1"/>
    <x v="1"/>
    <n v="127"/>
    <n v="4676"/>
    <x v="10"/>
    <x v="10"/>
    <n v="189"/>
    <x v="256"/>
    <n v="17"/>
    <x v="256"/>
    <n v="3.3826783647004284"/>
    <n v="1"/>
    <n v="366766.299999999"/>
    <n v="9702198.5999999903"/>
    <x v="4"/>
    <s v="TORA"/>
    <s v="60├ 70"/>
    <s v="Astronium"/>
    <s v="FOD"/>
    <n v="40.107045659157627"/>
    <n v="50.107045659157627"/>
    <x v="1"/>
    <s v="Inferior"/>
    <s v="Não"/>
    <x v="1"/>
    <n v="4.9735084323854423E-4"/>
    <n v="5.9184750345386769E-3"/>
  </r>
  <r>
    <n v="1"/>
    <x v="1"/>
    <n v="127"/>
    <n v="4677"/>
    <x v="30"/>
    <x v="30"/>
    <n v="199"/>
    <x v="229"/>
    <n v="18"/>
    <x v="229"/>
    <n v="3.9706977878707521"/>
    <n v="1"/>
    <n v="366741.4"/>
    <n v="9702154.8000000007"/>
    <x v="4"/>
    <s v="TORA"/>
    <s v="60├ 70"/>
    <s v="Apuleia"/>
    <s v="FOD"/>
    <n v="39.788735772973837"/>
    <n v="50"/>
    <x v="1"/>
    <s v="Inferior"/>
    <s v="Não"/>
    <x v="1"/>
    <n v="5.5137288270456E-4"/>
    <n v="6.947298322077456E-3"/>
  </r>
  <r>
    <n v="1"/>
    <x v="1"/>
    <n v="127"/>
    <n v="4678"/>
    <x v="72"/>
    <x v="72"/>
    <n v="163"/>
    <x v="237"/>
    <n v="13"/>
    <x v="237"/>
    <n v="1.9240073957688979"/>
    <n v="1"/>
    <n v="366725.7"/>
    <n v="9702117.4000000004"/>
    <x v="4"/>
    <s v="TORA"/>
    <s v="50├ 60"/>
    <s v="Goupia"/>
    <s v="FOD"/>
    <n v="40.107045659157627"/>
    <n v="50.107045659157627"/>
    <x v="1"/>
    <s v="Inferior"/>
    <s v="Não"/>
    <x v="1"/>
    <n v="3.69925661487777E-4"/>
    <n v="3.3663235195387701E-3"/>
  </r>
  <r>
    <n v="1"/>
    <x v="1"/>
    <n v="127"/>
    <n v="4679"/>
    <x v="28"/>
    <x v="28"/>
    <n v="470"/>
    <x v="179"/>
    <n v="22"/>
    <x v="179"/>
    <n v="27.071141735329757"/>
    <n v="1"/>
    <n v="366682.799999999"/>
    <n v="9702133.3000000007"/>
    <x v="1"/>
    <s v="TORA"/>
    <s v="140├ 150"/>
    <s v="Protium"/>
    <s v="FOD"/>
    <n v="39.788735772973837"/>
    <n v="50"/>
    <x v="1"/>
    <s v="Inferior"/>
    <s v="Não"/>
    <x v="0"/>
    <n v="3.0756362159904379E-3"/>
    <n v="4.7364797726252746E-2"/>
  </r>
  <r>
    <n v="1"/>
    <x v="1"/>
    <n v="127"/>
    <n v="4680"/>
    <x v="58"/>
    <x v="58"/>
    <n v="207"/>
    <x v="132"/>
    <n v="15"/>
    <x v="132"/>
    <n v="3.5803058321859274"/>
    <n v="1"/>
    <n v="366691.4"/>
    <n v="9702128.0999999903"/>
    <x v="1"/>
    <s v="TORA"/>
    <s v="60├ 70"/>
    <s v="Eschweilera"/>
    <s v="FOD"/>
    <n v="41.38028520389279"/>
    <n v="51.38028520389279"/>
    <x v="1"/>
    <s v="Inferior"/>
    <s v="Não"/>
    <x v="0"/>
    <n v="5.9659545594827642E-4"/>
    <n v="6.2642522874569026E-3"/>
  </r>
  <r>
    <n v="1"/>
    <x v="1"/>
    <n v="127"/>
    <n v="4681"/>
    <x v="63"/>
    <x v="63"/>
    <n v="188"/>
    <x v="267"/>
    <n v="19"/>
    <x v="267"/>
    <n v="3.7407395852455654"/>
    <n v="2"/>
    <n v="366685.9"/>
    <n v="9702119.6999999899"/>
    <x v="4"/>
    <s v="TORA"/>
    <s v="50├ 60"/>
    <s v="Ocotea"/>
    <s v="FOD"/>
    <n v="39.470425886790046"/>
    <n v="50"/>
    <x v="1"/>
    <s v="Inferior"/>
    <s v="Não"/>
    <x v="1"/>
    <n v="4.9210179455847001E-4"/>
    <n v="6.5449538676276503E-3"/>
  </r>
  <r>
    <n v="1"/>
    <x v="1"/>
    <n v="127"/>
    <n v="4682"/>
    <x v="1"/>
    <x v="1"/>
    <n v="261"/>
    <x v="319"/>
    <n v="16"/>
    <x v="319"/>
    <n v="6.0714045718832805"/>
    <n v="1"/>
    <n v="366679"/>
    <n v="9702110.8000000007"/>
    <x v="1"/>
    <s v="TORA"/>
    <s v="80├ 90"/>
    <s v="Pouteria"/>
    <s v="FOD"/>
    <n v="39.788735772973837"/>
    <n v="50"/>
    <x v="1"/>
    <s v="Inferior"/>
    <s v="Não"/>
    <x v="0"/>
    <n v="9.4846271919187225E-4"/>
    <n v="1.0622782454948968E-2"/>
  </r>
  <r>
    <n v="1"/>
    <x v="1"/>
    <n v="127"/>
    <n v="4683"/>
    <x v="23"/>
    <x v="23"/>
    <n v="215"/>
    <x v="18"/>
    <n v="19"/>
    <x v="18"/>
    <n v="4.8923632675412039"/>
    <n v="1"/>
    <n v="366625.299999999"/>
    <n v="9701996.9000000004"/>
    <x v="4"/>
    <s v="TORA"/>
    <s v="60├ 70"/>
    <s v="Parkia"/>
    <s v="FOD"/>
    <n v="40.107045659157627"/>
    <n v="50.107045659157627"/>
    <x v="1"/>
    <s v="Inferior"/>
    <s v="Não"/>
    <x v="1"/>
    <n v="6.436001995661295E-4"/>
    <n v="8.5598826542295225E-3"/>
  </r>
  <r>
    <n v="1"/>
    <x v="1"/>
    <n v="127"/>
    <n v="4684"/>
    <x v="26"/>
    <x v="26"/>
    <n v="158"/>
    <x v="212"/>
    <n v="20"/>
    <x v="212"/>
    <n v="2.7812007995422534"/>
    <n v="1"/>
    <n v="366626.09999999899"/>
    <n v="9702005.3000000007"/>
    <x v="4"/>
    <s v="TORA"/>
    <s v="50├ 60"/>
    <s v="Couratari"/>
    <s v="FOD"/>
    <n v="38.833806114422465"/>
    <n v="50"/>
    <x v="1"/>
    <s v="Inferior"/>
    <s v="Não"/>
    <x v="1"/>
    <n v="3.4757891578082983E-4"/>
    <n v="4.8661048209316174E-3"/>
  </r>
  <r>
    <n v="1"/>
    <x v="1"/>
    <n v="128"/>
    <n v="4685"/>
    <x v="41"/>
    <x v="41"/>
    <n v="170"/>
    <x v="12"/>
    <n v="18"/>
    <x v="12"/>
    <n v="2.8977340488741388"/>
    <n v="2"/>
    <n v="366710.799999999"/>
    <n v="9702063.6999999899"/>
    <x v="1"/>
    <s v="TORA"/>
    <s v="50├ 60"/>
    <s v="Qualea"/>
    <s v="FOD"/>
    <n v="40.107045659157627"/>
    <n v="50.107045659157627"/>
    <x v="1"/>
    <s v="Inferior"/>
    <s v="Não"/>
    <x v="0"/>
    <n v="4.0238065478553035E-4"/>
    <n v="5.069996250297683E-3"/>
  </r>
  <r>
    <n v="1"/>
    <x v="1"/>
    <n v="128"/>
    <n v="4686"/>
    <x v="19"/>
    <x v="19"/>
    <n v="186"/>
    <x v="24"/>
    <n v="12"/>
    <x v="24"/>
    <n v="2.3125722527070285"/>
    <n v="1"/>
    <n v="366722.2"/>
    <n v="9702066.0999999903"/>
    <x v="4"/>
    <s v="TORA"/>
    <s v="50├ 60"/>
    <s v="Piptadenia"/>
    <s v="FOD"/>
    <n v="39.788735772973837"/>
    <n v="50"/>
    <x v="1"/>
    <s v="Inferior"/>
    <s v="Não"/>
    <x v="1"/>
    <n v="4.8168723643460915E-4"/>
    <n v="4.0461727860507174E-3"/>
  </r>
  <r>
    <n v="1"/>
    <x v="1"/>
    <n v="128"/>
    <n v="4687"/>
    <x v="58"/>
    <x v="58"/>
    <n v="130"/>
    <x v="0"/>
    <n v="16"/>
    <x v="0"/>
    <n v="1.5062423814216974"/>
    <n v="1"/>
    <n v="366715.4"/>
    <n v="9702072.5999999903"/>
    <x v="0"/>
    <s v="TORETE"/>
    <s v="40├ 50"/>
    <s v="Eschweilera"/>
    <s v="FOD"/>
    <n v="41.38028520389279"/>
    <n v="51.38028520389279"/>
    <x v="0"/>
    <s v="Inferior"/>
    <s v="Não"/>
    <x v="0"/>
    <n v="2.3530218221022364E-4"/>
    <n v="2.6353844407545042E-3"/>
  </r>
  <r>
    <n v="1"/>
    <x v="1"/>
    <n v="128"/>
    <n v="4688"/>
    <x v="6"/>
    <x v="6"/>
    <n v="165"/>
    <x v="7"/>
    <n v="17"/>
    <x v="7"/>
    <n v="2.5781310287777264"/>
    <n v="1"/>
    <n v="366716.799999999"/>
    <n v="9702073.0999999903"/>
    <x v="1"/>
    <s v="TORA"/>
    <s v="50├ 60"/>
    <s v="Dimorphandra"/>
    <s v="FOD"/>
    <n v="39.788735772973837"/>
    <n v="50"/>
    <x v="1"/>
    <s v="Inferior"/>
    <s v="Não"/>
    <x v="0"/>
    <n v="3.7905928465522713E-4"/>
    <n v="4.510805487397203E-3"/>
  </r>
  <r>
    <n v="1"/>
    <x v="1"/>
    <n v="128"/>
    <n v="4689"/>
    <x v="63"/>
    <x v="63"/>
    <n v="196"/>
    <x v="84"/>
    <n v="13"/>
    <x v="84"/>
    <n v="2.7819138136873041"/>
    <n v="2"/>
    <n v="366712.799999999"/>
    <n v="9702083.9000000004"/>
    <x v="4"/>
    <s v="TORA"/>
    <s v="60├ 70"/>
    <s v="Ocotea"/>
    <s v="FOD"/>
    <n v="39.470425886790046"/>
    <n v="50"/>
    <x v="1"/>
    <s v="Inferior"/>
    <s v="Não"/>
    <x v="1"/>
    <n v="5.3487388353774844E-4"/>
    <n v="4.8673523401935115E-3"/>
  </r>
  <r>
    <n v="1"/>
    <x v="1"/>
    <n v="128"/>
    <n v="4690"/>
    <x v="7"/>
    <x v="7"/>
    <n v="214"/>
    <x v="95"/>
    <n v="16"/>
    <x v="95"/>
    <n v="4.0816494733484046"/>
    <n v="3"/>
    <n v="366741.09999999899"/>
    <n v="9702104.6999999899"/>
    <x v="2"/>
    <s v="TORA"/>
    <s v="60├ 70"/>
    <s v="Aspidosperma"/>
    <s v="FOD"/>
    <n v="47.109863155201019"/>
    <n v="57.109863155201019"/>
    <x v="1"/>
    <s v="Inferior"/>
    <s v="Não"/>
    <x v="0"/>
    <n v="6.3762714417156204E-4"/>
    <n v="7.1414240147214944E-3"/>
  </r>
  <r>
    <n v="1"/>
    <x v="1"/>
    <n v="128"/>
    <n v="4691"/>
    <x v="26"/>
    <x v="26"/>
    <n v="128"/>
    <x v="11"/>
    <n v="20"/>
    <x v="11"/>
    <n v="1.8253162113323289"/>
    <n v="1"/>
    <n v="366761"/>
    <n v="9702095.3000000007"/>
    <x v="0"/>
    <s v="TORETE"/>
    <s v="40├ 50"/>
    <s v="Couratari"/>
    <s v="FOD"/>
    <n v="38.833806114422465"/>
    <n v="50"/>
    <x v="0"/>
    <s v="Inferior"/>
    <s v="Não"/>
    <x v="1"/>
    <n v="2.2811780788948541E-4"/>
    <n v="3.1936493104527952E-3"/>
  </r>
  <r>
    <n v="1"/>
    <x v="1"/>
    <n v="128"/>
    <n v="4692"/>
    <x v="4"/>
    <x v="4"/>
    <n v="170"/>
    <x v="12"/>
    <n v="14"/>
    <x v="12"/>
    <n v="2.2537931491243302"/>
    <n v="2"/>
    <n v="366758.299999999"/>
    <n v="9702096.5"/>
    <x v="1"/>
    <s v="TORA"/>
    <s v="50├ 60"/>
    <s v="Dialium"/>
    <s v="FOD"/>
    <n v="42.335214862444161"/>
    <n v="52.335214862444161"/>
    <x v="1"/>
    <s v="Inferior"/>
    <s v="Não"/>
    <x v="0"/>
    <n v="4.0238065478553035E-4"/>
    <n v="3.9433304168981975E-3"/>
  </r>
  <r>
    <n v="1"/>
    <x v="1"/>
    <n v="128"/>
    <n v="4693"/>
    <x v="5"/>
    <x v="5"/>
    <n v="171"/>
    <x v="141"/>
    <n v="16"/>
    <x v="141"/>
    <n v="2.6061558269320626"/>
    <n v="1"/>
    <n v="366785.59999999899"/>
    <n v="9702133.1999999899"/>
    <x v="4"/>
    <s v="TORA"/>
    <s v="50├ 60"/>
    <s v="Tachigali"/>
    <s v="FOD"/>
    <n v="39.152116000606256"/>
    <n v="50"/>
    <x v="1"/>
    <s v="Inferior"/>
    <s v="Não"/>
    <x v="1"/>
    <n v="4.0712846804787865E-4"/>
    <n v="4.559838842136241E-3"/>
  </r>
  <r>
    <n v="1"/>
    <x v="1"/>
    <n v="128"/>
    <n v="4694"/>
    <x v="5"/>
    <x v="5"/>
    <n v="198"/>
    <x v="177"/>
    <n v="17"/>
    <x v="177"/>
    <n v="3.7125086814399246"/>
    <n v="1"/>
    <n v="366792.2"/>
    <n v="9702139.5"/>
    <x v="4"/>
    <s v="TORA"/>
    <s v="60├ 70"/>
    <s v="Tachigali"/>
    <s v="FOD"/>
    <n v="39.152116000606256"/>
    <n v="50"/>
    <x v="1"/>
    <s v="Inferior"/>
    <s v="Não"/>
    <x v="1"/>
    <n v="5.4584536990352696E-4"/>
    <n v="6.4955599018519695E-3"/>
  </r>
  <r>
    <n v="1"/>
    <x v="1"/>
    <n v="128"/>
    <n v="4695"/>
    <x v="4"/>
    <x v="4"/>
    <n v="240"/>
    <x v="71"/>
    <n v="13"/>
    <x v="71"/>
    <n v="4.1711327485523935"/>
    <n v="3"/>
    <n v="366822.09999999899"/>
    <n v="9702207.5999999903"/>
    <x v="2"/>
    <s v="TORA"/>
    <s v="70├ 80"/>
    <s v="Dialium"/>
    <s v="FOD"/>
    <n v="42.335214862444161"/>
    <n v="52.335214862444161"/>
    <x v="1"/>
    <s v="Inferior"/>
    <s v="Não"/>
    <x v="0"/>
    <n v="8.0197666836147232E-4"/>
    <n v="7.2979876820893977E-3"/>
  </r>
  <r>
    <n v="1"/>
    <x v="1"/>
    <n v="128"/>
    <n v="4696"/>
    <x v="72"/>
    <x v="72"/>
    <n v="241"/>
    <x v="47"/>
    <n v="13"/>
    <x v="47"/>
    <n v="4.2059646036227685"/>
    <n v="2"/>
    <n v="366821.299999999"/>
    <n v="9702232.5999999903"/>
    <x v="4"/>
    <s v="TORA"/>
    <s v="70├ 80"/>
    <s v="Goupia"/>
    <s v="FOD"/>
    <n v="40.107045659157627"/>
    <n v="50.107045659157627"/>
    <x v="1"/>
    <s v="Inferior"/>
    <s v="Não"/>
    <x v="1"/>
    <n v="8.0867373047053225E-4"/>
    <n v="7.3589309472818429E-3"/>
  </r>
  <r>
    <n v="1"/>
    <x v="1"/>
    <n v="128"/>
    <n v="4697"/>
    <x v="63"/>
    <x v="63"/>
    <n v="200"/>
    <x v="14"/>
    <n v="17"/>
    <x v="14"/>
    <n v="3.7878876455871082"/>
    <n v="1"/>
    <n v="366827.799999999"/>
    <n v="9702245"/>
    <x v="4"/>
    <s v="TORA"/>
    <s v="60├ 70"/>
    <s v="Ocotea"/>
    <s v="FOD"/>
    <n v="39.470425886790046"/>
    <n v="50"/>
    <x v="1"/>
    <s v="Inferior"/>
    <s v="Não"/>
    <x v="1"/>
    <n v="5.5692824191768894E-4"/>
    <n v="6.6274460788204983E-3"/>
  </r>
  <r>
    <n v="1"/>
    <x v="1"/>
    <n v="128"/>
    <n v="4698"/>
    <x v="33"/>
    <x v="33"/>
    <n v="196"/>
    <x v="84"/>
    <n v="14"/>
    <x v="84"/>
    <n v="2.9959071839709428"/>
    <n v="1"/>
    <n v="366822.59999999899"/>
    <n v="9702276.1999999899"/>
    <x v="0"/>
    <s v="TORA"/>
    <s v="60├ 70"/>
    <s v="Dipteryx"/>
    <s v="FOD"/>
    <n v="39.152116000606256"/>
    <n v="80"/>
    <x v="0"/>
    <s v="Inferior"/>
    <s v="Vulneravel"/>
    <x v="1"/>
    <n v="5.3487388353774844E-4"/>
    <n v="5.2417640586699347E-3"/>
  </r>
  <r>
    <n v="1"/>
    <x v="1"/>
    <n v="128"/>
    <n v="4699"/>
    <x v="2"/>
    <x v="2"/>
    <n v="200"/>
    <x v="14"/>
    <n v="20"/>
    <x v="14"/>
    <n v="4.4563384065730682"/>
    <n v="1"/>
    <n v="366836.299999999"/>
    <n v="9702280.8000000007"/>
    <x v="1"/>
    <s v="TORA"/>
    <s v="60├ 70"/>
    <s v="Parkia"/>
    <s v="FOD"/>
    <n v="39.788735772973837"/>
    <n v="50"/>
    <x v="1"/>
    <s v="Inferior"/>
    <s v="Não"/>
    <x v="0"/>
    <n v="5.5692824191768894E-4"/>
    <n v="7.7969953868476443E-3"/>
  </r>
  <r>
    <n v="1"/>
    <x v="1"/>
    <n v="128"/>
    <n v="4700"/>
    <x v="1"/>
    <x v="1"/>
    <n v="195"/>
    <x v="253"/>
    <n v="16"/>
    <x v="253"/>
    <n v="3.3890453581988194"/>
    <n v="2"/>
    <n v="366853.5"/>
    <n v="9702283.5999999903"/>
    <x v="1"/>
    <s v="TORA"/>
    <s v="60├ 70"/>
    <s v="Pouteria"/>
    <s v="FOD"/>
    <n v="39.788735772973837"/>
    <n v="50"/>
    <x v="1"/>
    <s v="Inferior"/>
    <s v="Não"/>
    <x v="0"/>
    <n v="5.2942990997300308E-4"/>
    <n v="5.9296149916976352E-3"/>
  </r>
  <r>
    <n v="1"/>
    <x v="1"/>
    <n v="128"/>
    <n v="4701"/>
    <x v="1"/>
    <x v="1"/>
    <n v="194"/>
    <x v="61"/>
    <n v="14"/>
    <x v="61"/>
    <n v="2.9350781647212201"/>
    <n v="1"/>
    <n v="366863.799999999"/>
    <n v="9702312"/>
    <x v="1"/>
    <s v="TORA"/>
    <s v="60├ 70"/>
    <s v="Pouteria"/>
    <s v="FOD"/>
    <n v="39.788735772973837"/>
    <n v="50"/>
    <x v="1"/>
    <s v="Inferior"/>
    <s v="Não"/>
    <x v="0"/>
    <n v="5.240137828203535E-4"/>
    <n v="5.1353350716394639E-3"/>
  </r>
  <r>
    <n v="1"/>
    <x v="1"/>
    <n v="128"/>
    <n v="4702"/>
    <x v="26"/>
    <x v="26"/>
    <n v="286"/>
    <x v="30"/>
    <n v="22"/>
    <x v="30"/>
    <n v="10.024043048361397"/>
    <n v="1"/>
    <n v="366857.5"/>
    <n v="9702317.0999999903"/>
    <x v="4"/>
    <s v="TORA"/>
    <s v="90├ 100"/>
    <s v="Couratari"/>
    <s v="FOD"/>
    <n v="38.833806114422465"/>
    <n v="50"/>
    <x v="1"/>
    <s v="Inferior"/>
    <s v="Não"/>
    <x v="1"/>
    <n v="1.1388625618974824E-3"/>
    <n v="1.7538483453221228E-2"/>
  </r>
  <r>
    <n v="1"/>
    <x v="1"/>
    <n v="128"/>
    <n v="4703"/>
    <x v="5"/>
    <x v="5"/>
    <n v="235"/>
    <x v="165"/>
    <n v="15"/>
    <x v="165"/>
    <n v="4.6143991594312084"/>
    <n v="1"/>
    <n v="366846.7"/>
    <n v="9702331.0999999903"/>
    <x v="4"/>
    <s v="TORA"/>
    <s v="70├ 80"/>
    <s v="Tachigali"/>
    <s v="FOD"/>
    <n v="39.152116000606256"/>
    <n v="50"/>
    <x v="1"/>
    <s v="Inferior"/>
    <s v="Não"/>
    <x v="1"/>
    <n v="7.6890905399760946E-4"/>
    <n v="8.0735450669748993E-3"/>
  </r>
  <r>
    <n v="1"/>
    <x v="1"/>
    <n v="128"/>
    <n v="4704"/>
    <x v="50"/>
    <x v="50"/>
    <n v="264"/>
    <x v="241"/>
    <n v="17"/>
    <x v="241"/>
    <n v="6.6000154336709782"/>
    <n v="1"/>
    <n v="366896.9"/>
    <n v="9702405.6999999899"/>
    <x v="1"/>
    <s v="TORA"/>
    <s v="80├ 90"/>
    <s v="Simarouba"/>
    <s v="FOD"/>
    <n v="42.335214862444161"/>
    <n v="52.335214862444161"/>
    <x v="1"/>
    <s v="Inferior"/>
    <s v="Não"/>
    <x v="0"/>
    <n v="9.7039176871738133E-4"/>
    <n v="1.1547662047736837E-2"/>
  </r>
  <r>
    <n v="1"/>
    <x v="1"/>
    <n v="128"/>
    <n v="4705"/>
    <x v="50"/>
    <x v="50"/>
    <n v="280"/>
    <x v="70"/>
    <n v="17"/>
    <x v="70"/>
    <n v="7.4242597853507331"/>
    <n v="1"/>
    <n v="366930.2"/>
    <n v="9702407.0999999903"/>
    <x v="1"/>
    <s v="TORA"/>
    <s v="80├ 90"/>
    <s v="Simarouba"/>
    <s v="FOD"/>
    <n v="42.335214862444161"/>
    <n v="52.335214862444161"/>
    <x v="1"/>
    <s v="Inferior"/>
    <s v="Não"/>
    <x v="0"/>
    <n v="1.0915793541586703E-3"/>
    <n v="1.2989794314488178E-2"/>
  </r>
  <r>
    <n v="1"/>
    <x v="1"/>
    <n v="128"/>
    <n v="4706"/>
    <x v="22"/>
    <x v="22"/>
    <n v="330"/>
    <x v="66"/>
    <n v="24"/>
    <x v="66"/>
    <n v="14.558857574274219"/>
    <n v="1"/>
    <n v="366938"/>
    <n v="9702480.3000000007"/>
    <x v="4"/>
    <s v="TORA"/>
    <s v="100├ 110"/>
    <s v="Hymenaea"/>
    <s v="FOD"/>
    <n v="41.38028520389279"/>
    <n v="51.38028520389279"/>
    <x v="1"/>
    <s v="Inferior"/>
    <s v="Não"/>
    <x v="1"/>
    <n v="1.5162371386209085E-3"/>
    <n v="2.5472783928831261E-2"/>
  </r>
  <r>
    <n v="1"/>
    <x v="1"/>
    <n v="128"/>
    <n v="4707"/>
    <x v="17"/>
    <x v="17"/>
    <n v="255"/>
    <x v="129"/>
    <n v="20"/>
    <x v="129"/>
    <n v="7.2443351221853449"/>
    <n v="1"/>
    <n v="366941.2"/>
    <n v="9702484.3000000007"/>
    <x v="1"/>
    <s v="TORA"/>
    <s v="80├ 90"/>
    <s v="Buchenavia"/>
    <s v="FOD"/>
    <n v="41.38028520389279"/>
    <n v="51.38028520389279"/>
    <x v="1"/>
    <s v="Inferior"/>
    <s v="Não"/>
    <x v="0"/>
    <n v="9.053564732674432E-4"/>
    <n v="1.2674990625744204E-2"/>
  </r>
  <r>
    <n v="1"/>
    <x v="1"/>
    <n v="128"/>
    <n v="4708"/>
    <x v="26"/>
    <x v="26"/>
    <n v="297"/>
    <x v="134"/>
    <n v="20"/>
    <x v="134"/>
    <n v="9.8272288626350974"/>
    <n v="1"/>
    <n v="366990.799999999"/>
    <n v="9702528.1999999899"/>
    <x v="4"/>
    <s v="TORA"/>
    <s v="90├ 100"/>
    <s v="Couratari"/>
    <s v="FOD"/>
    <n v="38.833806114422465"/>
    <n v="50"/>
    <x v="1"/>
    <s v="Inferior"/>
    <s v="Não"/>
    <x v="1"/>
    <n v="1.2281520822829358E-3"/>
    <n v="1.7194129151961102E-2"/>
  </r>
  <r>
    <n v="1"/>
    <x v="1"/>
    <n v="128"/>
    <n v="4709"/>
    <x v="53"/>
    <x v="53"/>
    <n v="254"/>
    <x v="272"/>
    <n v="18"/>
    <x v="272"/>
    <n v="6.4688653943655323"/>
    <n v="1"/>
    <n v="366991.7"/>
    <n v="9702532.1999999899"/>
    <x v="4"/>
    <s v="TORA"/>
    <s v="80├ 90"/>
    <s v="Enterolobium"/>
    <s v="FOD"/>
    <n v="42.971834634811742"/>
    <n v="52.971834634811742"/>
    <x v="1"/>
    <s v="Inferior"/>
    <s v="Não"/>
    <x v="1"/>
    <n v="8.9826956138904055E-4"/>
    <n v="1.131819647350191E-2"/>
  </r>
  <r>
    <n v="1"/>
    <x v="1"/>
    <n v="128"/>
    <n v="4710"/>
    <x v="72"/>
    <x v="72"/>
    <n v="200"/>
    <x v="14"/>
    <n v="14"/>
    <x v="14"/>
    <n v="3.1194368846011482"/>
    <n v="1"/>
    <n v="367015.9"/>
    <n v="9702579.5"/>
    <x v="4"/>
    <s v="TORA"/>
    <s v="60├ 70"/>
    <s v="Goupia"/>
    <s v="FOD"/>
    <n v="40.107045659157627"/>
    <n v="50.107045659157627"/>
    <x v="1"/>
    <s v="Inferior"/>
    <s v="Não"/>
    <x v="1"/>
    <n v="5.5692824191768894E-4"/>
    <n v="5.4578967707933513E-3"/>
  </r>
  <r>
    <n v="1"/>
    <x v="1"/>
    <n v="128"/>
    <n v="4711"/>
    <x v="14"/>
    <x v="14"/>
    <n v="258"/>
    <x v="239"/>
    <n v="18"/>
    <x v="239"/>
    <n v="6.6742134681404206"/>
    <n v="1"/>
    <n v="367019.09999999899"/>
    <n v="9702579.0999999903"/>
    <x v="4"/>
    <s v="TORA"/>
    <s v="80├ 90"/>
    <s v="Hymenolobium"/>
    <s v="FOD"/>
    <n v="41.38028520389279"/>
    <n v="51.38028520389279"/>
    <x v="1"/>
    <s v="Inferior"/>
    <s v="Não"/>
    <x v="1"/>
    <n v="9.267842873752262E-4"/>
    <n v="1.1677482020927851E-2"/>
  </r>
  <r>
    <n v="1"/>
    <x v="1"/>
    <n v="128"/>
    <n v="4712"/>
    <x v="5"/>
    <x v="5"/>
    <n v="290"/>
    <x v="90"/>
    <n v="16"/>
    <x v="90"/>
    <n v="7.495561199855902"/>
    <n v="1"/>
    <n v="367022.299999999"/>
    <n v="9702583.0999999903"/>
    <x v="4"/>
    <s v="TORA"/>
    <s v="90├ 100"/>
    <s v="Tachigali"/>
    <s v="FOD"/>
    <n v="39.152116000606256"/>
    <n v="50"/>
    <x v="1"/>
    <s v="Inferior"/>
    <s v="Não"/>
    <x v="1"/>
    <n v="1.1709416286319412E-3"/>
    <n v="1.3114546240677739E-2"/>
  </r>
  <r>
    <n v="1"/>
    <x v="1"/>
    <n v="128"/>
    <n v="4713"/>
    <x v="26"/>
    <x v="26"/>
    <n v="280"/>
    <x v="70"/>
    <n v="25"/>
    <x v="70"/>
    <n v="10.918029096104018"/>
    <n v="1"/>
    <n v="367042.799999999"/>
    <n v="9702672.8000000007"/>
    <x v="4"/>
    <s v="TORA"/>
    <s v="80├ 90"/>
    <s v="Couratari"/>
    <s v="FOD"/>
    <n v="38.833806114422465"/>
    <n v="50"/>
    <x v="1"/>
    <s v="Inferior"/>
    <s v="Não"/>
    <x v="1"/>
    <n v="1.0915793541586703E-3"/>
    <n v="1.910263869777673E-2"/>
  </r>
  <r>
    <n v="1"/>
    <x v="1"/>
    <n v="128"/>
    <n v="4714"/>
    <x v="50"/>
    <x v="50"/>
    <n v="171"/>
    <x v="141"/>
    <n v="16"/>
    <x v="141"/>
    <n v="2.6061558269320626"/>
    <n v="1"/>
    <n v="367034.799999999"/>
    <n v="9702696.4000000004"/>
    <x v="1"/>
    <s v="TORA"/>
    <s v="50├ 60"/>
    <s v="Simarouba"/>
    <s v="FOD"/>
    <n v="42.335214862444161"/>
    <n v="52.335214862444161"/>
    <x v="1"/>
    <s v="Inferior"/>
    <s v="Não"/>
    <x v="0"/>
    <n v="4.0712846804787865E-4"/>
    <n v="4.559838842136241E-3"/>
  </r>
  <r>
    <n v="1"/>
    <x v="1"/>
    <n v="128"/>
    <n v="4715"/>
    <x v="1"/>
    <x v="1"/>
    <n v="161"/>
    <x v="157"/>
    <n v="19"/>
    <x v="157"/>
    <n v="2.7434277611235376"/>
    <n v="1"/>
    <n v="367061.9"/>
    <n v="9702726.6999999899"/>
    <x v="1"/>
    <s v="TORA"/>
    <s v="50├ 60"/>
    <s v="Pouteria"/>
    <s v="FOD"/>
    <n v="39.788735772973837"/>
    <n v="50"/>
    <x v="1"/>
    <s v="Inferior"/>
    <s v="Não"/>
    <x v="0"/>
    <n v="3.6090342396871044E-4"/>
    <n v="4.8000155387838486E-3"/>
  </r>
  <r>
    <n v="1"/>
    <x v="1"/>
    <n v="128"/>
    <n v="4716"/>
    <x v="45"/>
    <x v="45"/>
    <n v="196"/>
    <x v="84"/>
    <n v="15"/>
    <x v="84"/>
    <n v="3.2099005542545815"/>
    <n v="1"/>
    <n v="367110.799999999"/>
    <n v="9702766.5999999903"/>
    <x v="1"/>
    <s v="TORA"/>
    <s v="60├ 70"/>
    <s v="Mezilaurus"/>
    <s v="FOD"/>
    <n v="41.38028520389279"/>
    <n v="51.38028520389279"/>
    <x v="1"/>
    <s v="Inferior"/>
    <s v="Não"/>
    <x v="0"/>
    <n v="5.3487388353774844E-4"/>
    <n v="5.6161757771463587E-3"/>
  </r>
  <r>
    <n v="1"/>
    <x v="1"/>
    <n v="128"/>
    <n v="4717"/>
    <x v="19"/>
    <x v="19"/>
    <n v="173"/>
    <x v="100"/>
    <n v="16"/>
    <x v="100"/>
    <n v="2.6674750434065082"/>
    <n v="1"/>
    <n v="367136.59999999899"/>
    <n v="9702814.8000000007"/>
    <x v="4"/>
    <s v="TORA"/>
    <s v="50├ 60"/>
    <s v="Piptadenia"/>
    <s v="FOD"/>
    <n v="39.788735772973837"/>
    <n v="50"/>
    <x v="1"/>
    <s v="Inferior"/>
    <s v="Não"/>
    <x v="1"/>
    <n v="4.1670763380886292E-4"/>
    <n v="4.6671254986592643E-3"/>
  </r>
  <r>
    <n v="1"/>
    <x v="1"/>
    <n v="128"/>
    <n v="4718"/>
    <x v="45"/>
    <x v="45"/>
    <n v="154"/>
    <x v="111"/>
    <n v="20"/>
    <x v="111"/>
    <n v="2.6421630412571724"/>
    <n v="1"/>
    <n v="367145.2"/>
    <n v="9702901.8000000007"/>
    <x v="0"/>
    <s v="TORETE"/>
    <s v="40├ 50"/>
    <s v="Mezilaurus"/>
    <s v="FOD"/>
    <n v="41.38028520389279"/>
    <n v="51.38028520389279"/>
    <x v="0"/>
    <s v="Inferior"/>
    <s v="Não"/>
    <x v="0"/>
    <n v="3.3020275463299778E-4"/>
    <n v="4.6228385648619686E-3"/>
  </r>
  <r>
    <n v="1"/>
    <x v="1"/>
    <n v="128"/>
    <n v="4719"/>
    <x v="53"/>
    <x v="53"/>
    <n v="259"/>
    <x v="88"/>
    <n v="19"/>
    <x v="88"/>
    <n v="7.0997213704690401"/>
    <n v="1"/>
    <n v="367159.7"/>
    <n v="9702935.9000000004"/>
    <x v="4"/>
    <s v="TORA"/>
    <s v="80├ 90"/>
    <s v="Enterolobium"/>
    <s v="FOD"/>
    <n v="42.971834634811742"/>
    <n v="52.971834634811742"/>
    <x v="1"/>
    <s v="Inferior"/>
    <s v="Não"/>
    <x v="1"/>
    <n v="9.3398258490201233E-4"/>
    <n v="1.2421968379196763E-2"/>
  </r>
  <r>
    <n v="1"/>
    <x v="1"/>
    <n v="128"/>
    <n v="4720"/>
    <x v="46"/>
    <x v="46"/>
    <n v="140"/>
    <x v="36"/>
    <n v="18"/>
    <x v="36"/>
    <n v="1.9652452372987235"/>
    <n v="1"/>
    <n v="367169.7"/>
    <n v="9702946.5999999903"/>
    <x v="0"/>
    <s v="TORETE"/>
    <s v="40├ 50"/>
    <s v="Aspidosperma"/>
    <s v="FOD"/>
    <n v="41.38028520389279"/>
    <n v="51.38028520389279"/>
    <x v="0"/>
    <s v="Inferior"/>
    <s v="Não"/>
    <x v="0"/>
    <n v="2.7289483853966759E-4"/>
    <n v="3.4384749655998119E-3"/>
  </r>
  <r>
    <n v="1"/>
    <x v="1"/>
    <n v="128"/>
    <n v="4721"/>
    <x v="39"/>
    <x v="39"/>
    <n v="187"/>
    <x v="63"/>
    <n v="20"/>
    <x v="63"/>
    <n v="3.8958424434863406"/>
    <n v="1"/>
    <n v="367175.7"/>
    <n v="9702947.0999999903"/>
    <x v="3"/>
    <s v="TORA"/>
    <s v="50├ 60"/>
    <s v="Bertholletia"/>
    <s v="FOD"/>
    <n v="41.38028520389279"/>
    <n v="51.38028520389279"/>
    <x v="1"/>
    <s v="Inferior"/>
    <s v="Protegida"/>
    <x v="0"/>
    <n v="4.8688059229049158E-4"/>
    <n v="6.8163282920668819E-3"/>
  </r>
  <r>
    <n v="1"/>
    <x v="1"/>
    <n v="128"/>
    <n v="4722"/>
    <x v="32"/>
    <x v="32"/>
    <n v="160"/>
    <x v="1"/>
    <n v="18"/>
    <x v="1"/>
    <n v="2.5668509221860885"/>
    <n v="1"/>
    <n v="367186.09999999899"/>
    <n v="9702947.6999999899"/>
    <x v="0"/>
    <s v="TORA"/>
    <s v="50├ 60"/>
    <s v="Cordia"/>
    <s v="FOD"/>
    <n v="42.335214862444161"/>
    <n v="52.335214862444161"/>
    <x v="0"/>
    <s v="Inferior"/>
    <s v="Não"/>
    <x v="0"/>
    <n v="3.5643407482732108E-4"/>
    <n v="4.491069342824245E-3"/>
  </r>
  <r>
    <n v="1"/>
    <x v="1"/>
    <n v="128"/>
    <n v="4723"/>
    <x v="5"/>
    <x v="5"/>
    <n v="291"/>
    <x v="153"/>
    <n v="16"/>
    <x v="153"/>
    <n v="7.5473438521402816"/>
    <n v="1"/>
    <n v="367181.4"/>
    <n v="9702977.5"/>
    <x v="4"/>
    <s v="TORA"/>
    <s v="90├ 100"/>
    <s v="Tachigali"/>
    <s v="FOD"/>
    <n v="39.152116000606256"/>
    <n v="50"/>
    <x v="1"/>
    <s v="Inferior"/>
    <s v="Não"/>
    <x v="1"/>
    <n v="1.1790310113457957E-3"/>
    <n v="1.3205147327072911E-2"/>
  </r>
  <r>
    <n v="1"/>
    <x v="1"/>
    <n v="128"/>
    <n v="4724"/>
    <x v="8"/>
    <x v="8"/>
    <n v="130"/>
    <x v="0"/>
    <n v="15"/>
    <x v="0"/>
    <n v="1.4121022325828414"/>
    <n v="1"/>
    <n v="367189.5"/>
    <n v="9702973.6999999899"/>
    <x v="0"/>
    <s v="TORETE"/>
    <s v="40├ 50"/>
    <s v="Licania"/>
    <s v="FOD"/>
    <n v="41.38028520389279"/>
    <n v="51.38028520389279"/>
    <x v="0"/>
    <s v="Inferior"/>
    <s v="Não"/>
    <x v="0"/>
    <n v="2.3530218221022364E-4"/>
    <n v="2.470672913207348E-3"/>
  </r>
  <r>
    <n v="1"/>
    <x v="1"/>
    <n v="129"/>
    <n v="4725"/>
    <x v="30"/>
    <x v="30"/>
    <n v="243"/>
    <x v="105"/>
    <n v="22"/>
    <x v="105"/>
    <n v="7.2364139806676624"/>
    <n v="1"/>
    <n v="367224.4"/>
    <n v="9702926.3000000007"/>
    <x v="4"/>
    <s v="TORA"/>
    <s v="70├ 80"/>
    <s v="Apuleia"/>
    <s v="FOD"/>
    <n v="39.788735772973837"/>
    <n v="50"/>
    <x v="1"/>
    <s v="Inferior"/>
    <s v="Não"/>
    <x v="1"/>
    <n v="8.2215139392494054E-4"/>
    <n v="1.2661131466444084E-2"/>
  </r>
  <r>
    <n v="1"/>
    <x v="1"/>
    <n v="129"/>
    <n v="4726"/>
    <x v="26"/>
    <x v="26"/>
    <n v="142"/>
    <x v="19"/>
    <n v="15"/>
    <x v="19"/>
    <n v="1.6848301430651129"/>
    <n v="1"/>
    <n v="367204.2"/>
    <n v="9702902.5999999903"/>
    <x v="0"/>
    <s v="TORETE"/>
    <s v="40├ 50"/>
    <s v="Couratari"/>
    <s v="FOD"/>
    <n v="38.833806114422465"/>
    <n v="50"/>
    <x v="0"/>
    <s v="Inferior"/>
    <s v="Não"/>
    <x v="1"/>
    <n v="2.8074752675070699E-4"/>
    <n v="2.9478490308824231E-3"/>
  </r>
  <r>
    <n v="1"/>
    <x v="1"/>
    <n v="129"/>
    <n v="4727"/>
    <x v="5"/>
    <x v="5"/>
    <n v="208"/>
    <x v="113"/>
    <n v="14"/>
    <x v="113"/>
    <n v="3.373982934384602"/>
    <n v="1"/>
    <n v="367178.299999999"/>
    <n v="9702848.5999999903"/>
    <x v="4"/>
    <s v="TORA"/>
    <s v="60├ 70"/>
    <s v="Tachigali"/>
    <s v="FOD"/>
    <n v="39.152116000606256"/>
    <n v="50"/>
    <x v="1"/>
    <s v="Inferior"/>
    <s v="Não"/>
    <x v="1"/>
    <n v="6.023735864581724E-4"/>
    <n v="5.9032611472900889E-3"/>
  </r>
  <r>
    <n v="1"/>
    <x v="1"/>
    <n v="129"/>
    <n v="4728"/>
    <x v="39"/>
    <x v="39"/>
    <n v="460"/>
    <x v="182"/>
    <n v="23"/>
    <x v="182"/>
    <n v="27.110134696387277"/>
    <n v="1"/>
    <n v="367171.9"/>
    <n v="9702840.5999999903"/>
    <x v="3"/>
    <s v="TORA"/>
    <s v="140├ 150"/>
    <s v="Bertholletia"/>
    <s v="FOD"/>
    <n v="41.38028520389279"/>
    <n v="51.38028520389279"/>
    <x v="1"/>
    <s v="Inferior"/>
    <s v="Protegida"/>
    <x v="0"/>
    <n v="2.9461503997445758E-3"/>
    <n v="4.7433021435887672E-2"/>
  </r>
  <r>
    <n v="1"/>
    <x v="1"/>
    <n v="129"/>
    <n v="4729"/>
    <x v="19"/>
    <x v="19"/>
    <n v="200"/>
    <x v="14"/>
    <n v="15"/>
    <x v="14"/>
    <n v="3.3422538049298014"/>
    <n v="1"/>
    <n v="367201.7"/>
    <n v="9702826.5"/>
    <x v="4"/>
    <s v="TORA"/>
    <s v="60├ 70"/>
    <s v="Piptadenia"/>
    <s v="FOD"/>
    <n v="39.788735772973837"/>
    <n v="50"/>
    <x v="1"/>
    <s v="Inferior"/>
    <s v="Não"/>
    <x v="1"/>
    <n v="5.5692824191768894E-4"/>
    <n v="5.847746540135733E-3"/>
  </r>
  <r>
    <n v="1"/>
    <x v="1"/>
    <n v="129"/>
    <n v="4730"/>
    <x v="19"/>
    <x v="19"/>
    <n v="235"/>
    <x v="165"/>
    <n v="18"/>
    <x v="165"/>
    <n v="5.5372789913174492"/>
    <n v="1"/>
    <n v="367155.299999999"/>
    <n v="9702813"/>
    <x v="4"/>
    <s v="TORA"/>
    <s v="70├ 80"/>
    <s v="Piptadenia"/>
    <s v="FOD"/>
    <n v="39.788735772973837"/>
    <n v="50"/>
    <x v="1"/>
    <s v="Inferior"/>
    <s v="Não"/>
    <x v="1"/>
    <n v="7.6890905399760946E-4"/>
    <n v="9.6882540803698777E-3"/>
  </r>
  <r>
    <n v="1"/>
    <x v="1"/>
    <n v="129"/>
    <n v="4731"/>
    <x v="45"/>
    <x v="45"/>
    <n v="276"/>
    <x v="232"/>
    <n v="20"/>
    <x v="232"/>
    <n v="8.4866508614777523"/>
    <n v="1"/>
    <n v="367127.799999999"/>
    <n v="9702674.0999999903"/>
    <x v="1"/>
    <s v="TORA"/>
    <s v="80├ 90"/>
    <s v="Mezilaurus"/>
    <s v="FOD"/>
    <n v="41.38028520389279"/>
    <n v="51.38028520389279"/>
    <x v="1"/>
    <s v="Inferior"/>
    <s v="Não"/>
    <x v="0"/>
    <n v="1.0606141439080468E-3"/>
    <n v="1.4848598014712656E-2"/>
  </r>
  <r>
    <n v="1"/>
    <x v="1"/>
    <n v="129"/>
    <n v="4732"/>
    <x v="39"/>
    <x v="39"/>
    <n v="300"/>
    <x v="9"/>
    <n v="22"/>
    <x v="9"/>
    <n v="11.029437556268345"/>
    <n v="1"/>
    <n v="367125.5"/>
    <n v="9702669.6999999899"/>
    <x v="3"/>
    <s v="TORA"/>
    <s v="90├ 100"/>
    <s v="Bertholletia"/>
    <s v="FOD"/>
    <n v="41.38028520389279"/>
    <n v="51.38028520389279"/>
    <x v="1"/>
    <s v="Inferior"/>
    <s v="Protegida"/>
    <x v="0"/>
    <n v="1.2530885443148001E-3"/>
    <n v="1.929756358244792E-2"/>
  </r>
  <r>
    <n v="1"/>
    <x v="1"/>
    <n v="129"/>
    <n v="4733"/>
    <x v="33"/>
    <x v="33"/>
    <n v="230"/>
    <x v="40"/>
    <n v="19"/>
    <x v="40"/>
    <n v="5.5988321655582407"/>
    <n v="1"/>
    <n v="367104.9"/>
    <n v="9702664.4000000004"/>
    <x v="0"/>
    <s v="TORA"/>
    <s v="70├ 80"/>
    <s v="Dipteryx"/>
    <s v="FOD"/>
    <n v="39.152116000606256"/>
    <n v="80"/>
    <x v="0"/>
    <s v="Inferior"/>
    <s v="Vulneravel"/>
    <x v="1"/>
    <n v="7.3653759993614395E-4"/>
    <n v="9.7959500791507132E-3"/>
  </r>
  <r>
    <n v="1"/>
    <x v="1"/>
    <n v="129"/>
    <n v="4734"/>
    <x v="24"/>
    <x v="24"/>
    <n v="200"/>
    <x v="14"/>
    <n v="19"/>
    <x v="14"/>
    <n v="4.233521486244415"/>
    <n v="1"/>
    <n v="367057"/>
    <n v="9702540.0999999903"/>
    <x v="1"/>
    <s v="TORA"/>
    <s v="60├ 70"/>
    <s v="Virola"/>
    <s v="FOD"/>
    <n v="38.197186342054884"/>
    <n v="50"/>
    <x v="1"/>
    <s v="Inferior"/>
    <s v="Não"/>
    <x v="0"/>
    <n v="5.5692824191768894E-4"/>
    <n v="7.4071456175052626E-3"/>
  </r>
  <r>
    <n v="1"/>
    <x v="1"/>
    <n v="129"/>
    <n v="4735"/>
    <x v="19"/>
    <x v="19"/>
    <n v="160"/>
    <x v="1"/>
    <n v="14"/>
    <x v="1"/>
    <n v="1.9964396061447354"/>
    <n v="1"/>
    <n v="367044.7"/>
    <n v="9702535.9000000004"/>
    <x v="4"/>
    <s v="TORA"/>
    <s v="50├ 60"/>
    <s v="Piptadenia"/>
    <s v="FOD"/>
    <n v="39.788735772973837"/>
    <n v="50"/>
    <x v="1"/>
    <s v="Inferior"/>
    <s v="Não"/>
    <x v="1"/>
    <n v="3.5643407482732108E-4"/>
    <n v="3.4930539333077461E-3"/>
  </r>
  <r>
    <n v="1"/>
    <x v="1"/>
    <n v="129"/>
    <n v="4736"/>
    <x v="85"/>
    <x v="85"/>
    <n v="310"/>
    <x v="104"/>
    <n v="18"/>
    <x v="104"/>
    <n v="9.6357177196126162"/>
    <n v="1"/>
    <n v="367025.2"/>
    <n v="9702537.4000000004"/>
    <x v="0"/>
    <s v="TORA"/>
    <s v="90├ 100"/>
    <s v="Ceiba"/>
    <s v="FOD"/>
    <n v="95.4929658551372"/>
    <n v="105.4929658551372"/>
    <x v="0"/>
    <s v="Inferior"/>
    <s v="Não"/>
    <x v="0"/>
    <n v="1.3380201012072475E-3"/>
    <n v="1.6859053275211318E-2"/>
  </r>
  <r>
    <n v="1"/>
    <x v="1"/>
    <n v="129"/>
    <n v="4737"/>
    <x v="19"/>
    <x v="19"/>
    <n v="348"/>
    <x v="108"/>
    <n v="16"/>
    <x v="108"/>
    <n v="10.793608127792501"/>
    <n v="2"/>
    <n v="367041.9"/>
    <n v="9702510.5999999903"/>
    <x v="4"/>
    <s v="TORA"/>
    <s v="110├ 120"/>
    <s v="Piptadenia"/>
    <s v="FOD"/>
    <n v="39.788735772973837"/>
    <n v="50"/>
    <x v="1"/>
    <s v="Inferior"/>
    <s v="Não"/>
    <x v="1"/>
    <n v="1.6861559452299956E-3"/>
    <n v="1.8884946586575947E-2"/>
  </r>
  <r>
    <n v="1"/>
    <x v="1"/>
    <n v="129"/>
    <n v="4738"/>
    <x v="4"/>
    <x v="4"/>
    <n v="200"/>
    <x v="14"/>
    <n v="18"/>
    <x v="14"/>
    <n v="4.0107045659157619"/>
    <n v="1"/>
    <n v="367016"/>
    <n v="9702472.1999999899"/>
    <x v="1"/>
    <s v="TORA"/>
    <s v="60├ 70"/>
    <s v="Dialium"/>
    <s v="FOD"/>
    <n v="42.335214862444161"/>
    <n v="52.335214862444161"/>
    <x v="1"/>
    <s v="Inferior"/>
    <s v="Não"/>
    <x v="0"/>
    <n v="5.5692824191768894E-4"/>
    <n v="7.0172958481628809E-3"/>
  </r>
  <r>
    <n v="1"/>
    <x v="1"/>
    <n v="129"/>
    <n v="4739"/>
    <x v="72"/>
    <x v="72"/>
    <n v="278"/>
    <x v="215"/>
    <n v="16"/>
    <x v="215"/>
    <n v="6.8880731482718609"/>
    <n v="1"/>
    <n v="366956.9"/>
    <n v="9702367.4000000004"/>
    <x v="4"/>
    <s v="TORA"/>
    <s v="80├ 90"/>
    <s v="Goupia"/>
    <s v="FOD"/>
    <n v="40.107045659157627"/>
    <n v="50.107045659157627"/>
    <x v="1"/>
    <s v="Inferior"/>
    <s v="Não"/>
    <x v="1"/>
    <n v="1.0760410562091669E-3"/>
    <n v="1.2051659829542668E-2"/>
  </r>
  <r>
    <n v="1"/>
    <x v="1"/>
    <n v="129"/>
    <n v="4740"/>
    <x v="72"/>
    <x v="72"/>
    <n v="386"/>
    <x v="64"/>
    <n v="17"/>
    <x v="64"/>
    <n v="14.109502691047421"/>
    <n v="1"/>
    <n v="366954.59999999899"/>
    <n v="9702363"/>
    <x v="4"/>
    <s v="TORA"/>
    <s v="120├ 130"/>
    <s v="Goupia"/>
    <s v="FOD"/>
    <n v="40.107045659157627"/>
    <n v="50.107045659157627"/>
    <x v="1"/>
    <s v="Inferior"/>
    <s v="Não"/>
    <x v="1"/>
    <n v="2.0745020083191997E-3"/>
    <n v="2.4686573898998476E-2"/>
  </r>
  <r>
    <n v="1"/>
    <x v="1"/>
    <n v="129"/>
    <n v="4741"/>
    <x v="35"/>
    <x v="35"/>
    <n v="400"/>
    <x v="48"/>
    <n v="18"/>
    <x v="48"/>
    <n v="16.042818263663047"/>
    <n v="1"/>
    <n v="366955.9"/>
    <n v="9702356.9000000004"/>
    <x v="4"/>
    <s v="TORA"/>
    <s v="120├ 130"/>
    <s v="Erisma"/>
    <s v="FOD"/>
    <n v="41.38028520389279"/>
    <n v="51.38028520389279"/>
    <x v="1"/>
    <s v="Inferior"/>
    <s v="Não"/>
    <x v="1"/>
    <n v="2.2277129676707558E-3"/>
    <n v="2.8069183392651523E-2"/>
  </r>
  <r>
    <n v="1"/>
    <x v="1"/>
    <n v="129"/>
    <n v="4742"/>
    <x v="19"/>
    <x v="19"/>
    <n v="246"/>
    <x v="59"/>
    <n v="17"/>
    <x v="59"/>
    <n v="5.7306952190087372"/>
    <n v="1"/>
    <n v="366953.299999999"/>
    <n v="9702338.8000000007"/>
    <x v="4"/>
    <s v="TORA"/>
    <s v="70├ 80"/>
    <s v="Piptadenia"/>
    <s v="FOD"/>
    <n v="39.788735772973837"/>
    <n v="50"/>
    <x v="1"/>
    <s v="Inferior"/>
    <s v="Não"/>
    <x v="1"/>
    <n v="8.4257673719727181E-4"/>
    <n v="1.0026663172647533E-2"/>
  </r>
  <r>
    <n v="1"/>
    <x v="1"/>
    <n v="129"/>
    <n v="4743"/>
    <x v="19"/>
    <x v="19"/>
    <n v="173"/>
    <x v="100"/>
    <n v="18"/>
    <x v="100"/>
    <n v="3.0009094238323217"/>
    <n v="1"/>
    <n v="366937.4"/>
    <n v="9702321.4000000004"/>
    <x v="4"/>
    <s v="TORA"/>
    <s v="50├ 60"/>
    <s v="Piptadenia"/>
    <s v="FOD"/>
    <n v="39.788735772973837"/>
    <n v="50"/>
    <x v="1"/>
    <s v="Inferior"/>
    <s v="Não"/>
    <x v="1"/>
    <n v="4.1670763380886292E-4"/>
    <n v="5.2505161859916728E-3"/>
  </r>
  <r>
    <n v="1"/>
    <x v="1"/>
    <n v="129"/>
    <n v="4744"/>
    <x v="1"/>
    <x v="1"/>
    <n v="150"/>
    <x v="37"/>
    <n v="20"/>
    <x v="37"/>
    <n v="2.5066903536973508"/>
    <n v="1"/>
    <n v="366929.7"/>
    <n v="9702321.6999999899"/>
    <x v="0"/>
    <s v="TORETE"/>
    <s v="40├ 50"/>
    <s v="Pouteria"/>
    <s v="FOD"/>
    <n v="39.788735772973837"/>
    <n v="50"/>
    <x v="0"/>
    <s v="Inferior"/>
    <s v="Não"/>
    <x v="0"/>
    <n v="3.1327213607870003E-4"/>
    <n v="4.3858099051018E-3"/>
  </r>
  <r>
    <n v="1"/>
    <x v="1"/>
    <n v="129"/>
    <n v="4745"/>
    <x v="26"/>
    <x v="26"/>
    <n v="207"/>
    <x v="132"/>
    <n v="22"/>
    <x v="132"/>
    <n v="5.2511152205393596"/>
    <n v="1"/>
    <n v="366917.9"/>
    <n v="9702325.0999999903"/>
    <x v="4"/>
    <s v="TORA"/>
    <s v="60├ 70"/>
    <s v="Couratari"/>
    <s v="FOD"/>
    <n v="38.833806114422465"/>
    <n v="50"/>
    <x v="1"/>
    <s v="Inferior"/>
    <s v="Não"/>
    <x v="1"/>
    <n v="5.9659545594827642E-4"/>
    <n v="9.1875700216034559E-3"/>
  </r>
  <r>
    <n v="1"/>
    <x v="1"/>
    <n v="129"/>
    <n v="4746"/>
    <x v="5"/>
    <x v="5"/>
    <n v="215"/>
    <x v="18"/>
    <n v="18"/>
    <x v="18"/>
    <n v="4.6348704639864033"/>
    <n v="1"/>
    <n v="366904.4"/>
    <n v="9702331.5"/>
    <x v="4"/>
    <s v="TORA"/>
    <s v="60├ 70"/>
    <s v="Tachigali"/>
    <s v="FOD"/>
    <n v="39.152116000606256"/>
    <n v="50"/>
    <x v="1"/>
    <s v="Inferior"/>
    <s v="Não"/>
    <x v="1"/>
    <n v="6.436001995661295E-4"/>
    <n v="8.1093625145332304E-3"/>
  </r>
  <r>
    <n v="1"/>
    <x v="1"/>
    <n v="129"/>
    <n v="4747"/>
    <x v="23"/>
    <x v="23"/>
    <n v="236"/>
    <x v="120"/>
    <n v="15"/>
    <x v="120"/>
    <n v="4.6537541979842567"/>
    <n v="1"/>
    <n v="366896.9"/>
    <n v="9702252.0999999903"/>
    <x v="4"/>
    <s v="TORA"/>
    <s v="70├ 80"/>
    <s v="Parkia"/>
    <s v="FOD"/>
    <n v="40.107045659157627"/>
    <n v="50.107045659157627"/>
    <x v="1"/>
    <s v="Inferior"/>
    <s v="Não"/>
    <x v="1"/>
    <n v="7.7546688404619025E-4"/>
    <n v="8.1424022824849972E-3"/>
  </r>
  <r>
    <n v="1"/>
    <x v="1"/>
    <n v="129"/>
    <n v="4748"/>
    <x v="19"/>
    <x v="19"/>
    <n v="200"/>
    <x v="14"/>
    <n v="15"/>
    <x v="14"/>
    <n v="3.3422538049298014"/>
    <n v="1"/>
    <n v="366883.299999999"/>
    <n v="9702258.5999999903"/>
    <x v="4"/>
    <s v="TORA"/>
    <s v="60├ 70"/>
    <s v="Piptadenia"/>
    <s v="FOD"/>
    <n v="39.788735772973837"/>
    <n v="50"/>
    <x v="1"/>
    <s v="Inferior"/>
    <s v="Não"/>
    <x v="1"/>
    <n v="5.5692824191768894E-4"/>
    <n v="5.847746540135733E-3"/>
  </r>
  <r>
    <n v="1"/>
    <x v="1"/>
    <n v="129"/>
    <n v="4749"/>
    <x v="22"/>
    <x v="22"/>
    <n v="220"/>
    <x v="68"/>
    <n v="20"/>
    <x v="68"/>
    <n v="5.3921694719534123"/>
    <n v="1"/>
    <n v="366878.799999999"/>
    <n v="9702260.6999999899"/>
    <x v="4"/>
    <s v="TORA"/>
    <s v="70├ 80"/>
    <s v="Hymenaea"/>
    <s v="FOD"/>
    <n v="41.38028520389279"/>
    <n v="51.38028520389279"/>
    <x v="1"/>
    <s v="Inferior"/>
    <s v="Não"/>
    <x v="1"/>
    <n v="6.7388317272040353E-4"/>
    <n v="9.4343644180856483E-3"/>
  </r>
  <r>
    <n v="1"/>
    <x v="1"/>
    <n v="129"/>
    <n v="4750"/>
    <x v="64"/>
    <x v="64"/>
    <n v="325"/>
    <x v="107"/>
    <n v="23"/>
    <x v="107"/>
    <n v="13.53264639558556"/>
    <n v="1"/>
    <n v="366871.5"/>
    <n v="9702264.0999999903"/>
    <x v="4"/>
    <s v="TORA"/>
    <s v="100├ 110"/>
    <s v="Cedrelinga"/>
    <s v="FOD"/>
    <n v="38.515496228238675"/>
    <n v="50"/>
    <x v="1"/>
    <s v="Inferior"/>
    <s v="Não"/>
    <x v="1"/>
    <n v="1.4706386388138974E-3"/>
    <n v="2.3677282084903745E-2"/>
  </r>
  <r>
    <n v="1"/>
    <x v="1"/>
    <n v="129"/>
    <n v="4751"/>
    <x v="72"/>
    <x v="72"/>
    <n v="418"/>
    <x v="354"/>
    <n v="17"/>
    <x v="354"/>
    <n v="16.545872024689054"/>
    <n v="1"/>
    <n v="366869"/>
    <n v="9702237.6999999899"/>
    <x v="4"/>
    <s v="TORA"/>
    <s v="130├ 140"/>
    <s v="Goupia"/>
    <s v="FOD"/>
    <n v="40.107045659157627"/>
    <n v="50.107045659157627"/>
    <x v="1"/>
    <s v="Inferior"/>
    <s v="Não"/>
    <x v="1"/>
    <n v="2.432718253520658E-3"/>
    <n v="2.8949347216895828E-2"/>
  </r>
  <r>
    <n v="1"/>
    <x v="1"/>
    <n v="129"/>
    <n v="4752"/>
    <x v="26"/>
    <x v="26"/>
    <n v="283"/>
    <x v="171"/>
    <n v="24"/>
    <x v="171"/>
    <n v="10.707110599320918"/>
    <n v="1"/>
    <n v="366854.5"/>
    <n v="9702192.5999999903"/>
    <x v="4"/>
    <s v="TORA"/>
    <s v="90├ 100"/>
    <s v="Couratari"/>
    <s v="FOD"/>
    <n v="38.833806114422465"/>
    <n v="50"/>
    <x v="1"/>
    <s v="Inferior"/>
    <s v="Não"/>
    <x v="1"/>
    <n v="1.1150956491736452E-3"/>
    <n v="1.8733606906117237E-2"/>
  </r>
  <r>
    <n v="1"/>
    <x v="1"/>
    <n v="129"/>
    <n v="4753"/>
    <x v="63"/>
    <x v="63"/>
    <n v="320"/>
    <x v="57"/>
    <n v="20"/>
    <x v="57"/>
    <n v="11.40822632082706"/>
    <n v="1"/>
    <n v="366834.4"/>
    <n v="9702171.0999999903"/>
    <x v="4"/>
    <s v="TORA"/>
    <s v="100├ 110"/>
    <s v="Ocotea"/>
    <s v="FOD"/>
    <n v="39.470425886790046"/>
    <n v="50"/>
    <x v="1"/>
    <s v="Inferior"/>
    <s v="Não"/>
    <x v="1"/>
    <n v="1.4257362993092843E-3"/>
    <n v="1.9960308190329977E-2"/>
  </r>
  <r>
    <n v="1"/>
    <x v="1"/>
    <n v="129"/>
    <n v="4754"/>
    <x v="26"/>
    <x v="26"/>
    <n v="197"/>
    <x v="202"/>
    <n v="20"/>
    <x v="202"/>
    <n v="4.3236509305173554"/>
    <n v="1"/>
    <n v="366811"/>
    <n v="9702152.3000000007"/>
    <x v="4"/>
    <s v="TORA"/>
    <s v="60├ 70"/>
    <s v="Couratari"/>
    <s v="FOD"/>
    <n v="38.833806114422465"/>
    <n v="50"/>
    <x v="1"/>
    <s v="Inferior"/>
    <s v="Não"/>
    <x v="1"/>
    <n v="5.403457035145897E-4"/>
    <n v="7.5648398492042558E-3"/>
  </r>
  <r>
    <n v="1"/>
    <x v="1"/>
    <n v="129"/>
    <n v="4755"/>
    <x v="63"/>
    <x v="63"/>
    <n v="130"/>
    <x v="0"/>
    <n v="15"/>
    <x v="0"/>
    <n v="1.4121022325828414"/>
    <n v="1"/>
    <n v="366795.799999999"/>
    <n v="9702125.3000000007"/>
    <x v="0"/>
    <s v="TORETE"/>
    <s v="40├ 50"/>
    <s v="Ocotea"/>
    <s v="FOD"/>
    <n v="39.470425886790046"/>
    <n v="50"/>
    <x v="0"/>
    <s v="Inferior"/>
    <s v="Não"/>
    <x v="1"/>
    <n v="2.3530218221022364E-4"/>
    <n v="2.470672913207348E-3"/>
  </r>
  <r>
    <n v="1"/>
    <x v="1"/>
    <n v="129"/>
    <n v="4756"/>
    <x v="63"/>
    <x v="63"/>
    <n v="148"/>
    <x v="128"/>
    <n v="8"/>
    <x v="128"/>
    <n v="0.97611636457576489"/>
    <n v="1"/>
    <n v="366790.299999999"/>
    <n v="9702114.5999999903"/>
    <x v="0"/>
    <s v="TORETE"/>
    <s v="40├ 50"/>
    <s v="Ocotea"/>
    <s v="FOD"/>
    <n v="39.470425886790046"/>
    <n v="50"/>
    <x v="0"/>
    <s v="Inferior"/>
    <s v="Não"/>
    <x v="1"/>
    <n v="3.0497390527412649E-4"/>
    <n v="1.707853869535108E-3"/>
  </r>
  <r>
    <n v="1"/>
    <x v="1"/>
    <n v="130"/>
    <n v="4757"/>
    <x v="72"/>
    <x v="72"/>
    <n v="248"/>
    <x v="117"/>
    <n v="16"/>
    <x v="117"/>
    <n v="5.4816527471574021"/>
    <n v="1"/>
    <n v="366850.4"/>
    <n v="9702130.5"/>
    <x v="4"/>
    <s v="TORA"/>
    <s v="70├ 80"/>
    <s v="Goupia"/>
    <s v="FOD"/>
    <n v="40.107045659157627"/>
    <n v="50.107045659157627"/>
    <x v="1"/>
    <s v="Inferior"/>
    <s v="Não"/>
    <x v="1"/>
    <n v="8.5633286477263882E-4"/>
    <n v="9.5909280854535543E-3"/>
  </r>
  <r>
    <n v="1"/>
    <x v="1"/>
    <n v="130"/>
    <n v="4758"/>
    <x v="1"/>
    <x v="1"/>
    <n v="210"/>
    <x v="87"/>
    <n v="20"/>
    <x v="87"/>
    <n v="4.9131130932468077"/>
    <n v="1"/>
    <n v="366864"/>
    <n v="9702137.3000000007"/>
    <x v="1"/>
    <s v="TORA"/>
    <s v="60├ 70"/>
    <s v="Pouteria"/>
    <s v="FOD"/>
    <n v="39.788735772973837"/>
    <n v="50"/>
    <x v="1"/>
    <s v="Inferior"/>
    <s v="Não"/>
    <x v="0"/>
    <n v="6.1401338671425204E-4"/>
    <n v="8.5961874139995273E-3"/>
  </r>
  <r>
    <n v="1"/>
    <x v="1"/>
    <n v="130"/>
    <n v="4759"/>
    <x v="62"/>
    <x v="62"/>
    <n v="242"/>
    <x v="154"/>
    <n v="20"/>
    <x v="154"/>
    <n v="6.5245250610636321"/>
    <n v="1"/>
    <n v="366863.59999999899"/>
    <n v="9702140.8000000007"/>
    <x v="1"/>
    <s v="TORA"/>
    <s v="70├ 80"/>
    <s v="Swartzia"/>
    <s v="FOD"/>
    <n v="42.335214862444161"/>
    <n v="52.335214862444161"/>
    <x v="1"/>
    <s v="Inferior"/>
    <s v="Não"/>
    <x v="0"/>
    <n v="8.1539863899168861E-4"/>
    <n v="1.141558094588364E-2"/>
  </r>
  <r>
    <n v="1"/>
    <x v="1"/>
    <n v="130"/>
    <n v="4760"/>
    <x v="10"/>
    <x v="10"/>
    <n v="284"/>
    <x v="175"/>
    <n v="23"/>
    <x v="175"/>
    <n v="10.333624877466026"/>
    <n v="1"/>
    <n v="366865.9"/>
    <n v="9702145.1999999899"/>
    <x v="4"/>
    <s v="TORA"/>
    <s v="90├ 100"/>
    <s v="Astronium"/>
    <s v="FOD"/>
    <n v="40.107045659157627"/>
    <n v="50.107045659157627"/>
    <x v="1"/>
    <s v="Inferior"/>
    <s v="Não"/>
    <x v="1"/>
    <n v="1.122990107002828E-3"/>
    <n v="1.8080140722745528E-2"/>
  </r>
  <r>
    <n v="1"/>
    <x v="1"/>
    <n v="130"/>
    <n v="4761"/>
    <x v="17"/>
    <x v="17"/>
    <n v="266"/>
    <x v="304"/>
    <n v="22"/>
    <x v="304"/>
    <n v="8.6710987081258128"/>
    <n v="1"/>
    <n v="366911.5"/>
    <n v="9702167.9000000004"/>
    <x v="1"/>
    <s v="TORA"/>
    <s v="80├ 90"/>
    <s v="Buchenavia"/>
    <s v="FOD"/>
    <n v="41.38028520389279"/>
    <n v="51.38028520389279"/>
    <x v="1"/>
    <s v="Inferior"/>
    <s v="Não"/>
    <x v="0"/>
    <n v="9.8515036712820019E-4"/>
    <n v="1.5171315653774282E-2"/>
  </r>
  <r>
    <n v="1"/>
    <x v="1"/>
    <n v="130"/>
    <n v="4762"/>
    <x v="72"/>
    <x v="72"/>
    <n v="310"/>
    <x v="104"/>
    <n v="17"/>
    <x v="104"/>
    <n v="9.100400068523026"/>
    <n v="1"/>
    <n v="366902.59999999899"/>
    <n v="9702185.3000000007"/>
    <x v="4"/>
    <s v="TORA"/>
    <s v="90├ 100"/>
    <s v="Goupia"/>
    <s v="FOD"/>
    <n v="40.107045659157627"/>
    <n v="50.107045659157627"/>
    <x v="1"/>
    <s v="Inferior"/>
    <s v="Não"/>
    <x v="1"/>
    <n v="1.3380201012072475E-3"/>
    <n v="1.5922439204366243E-2"/>
  </r>
  <r>
    <n v="1"/>
    <x v="1"/>
    <n v="130"/>
    <n v="4763"/>
    <x v="5"/>
    <x v="5"/>
    <n v="183"/>
    <x v="127"/>
    <n v="15"/>
    <x v="127"/>
    <n v="2.7982184418323532"/>
    <n v="1"/>
    <n v="366905.4"/>
    <n v="9702192.9000000004"/>
    <x v="4"/>
    <s v="TORA"/>
    <s v="50├ 60"/>
    <s v="Tachigali"/>
    <s v="FOD"/>
    <n v="39.152116000606256"/>
    <n v="50"/>
    <x v="1"/>
    <s v="Inferior"/>
    <s v="Não"/>
    <x v="1"/>
    <n v="4.6627424733953712E-4"/>
    <n v="4.8958795970651401E-3"/>
  </r>
  <r>
    <n v="1"/>
    <x v="1"/>
    <n v="130"/>
    <n v="4764"/>
    <x v="72"/>
    <x v="72"/>
    <n v="238"/>
    <x v="125"/>
    <n v="15"/>
    <x v="125"/>
    <n v="4.7329656131610927"/>
    <n v="1"/>
    <n v="366925.799999999"/>
    <n v="9702238.5"/>
    <x v="4"/>
    <s v="TORA"/>
    <s v="70├ 80"/>
    <s v="Goupia"/>
    <s v="FOD"/>
    <n v="40.107045659157627"/>
    <n v="50.107045659157627"/>
    <x v="1"/>
    <s v="Inferior"/>
    <s v="Não"/>
    <x v="1"/>
    <n v="7.886660833796395E-4"/>
    <n v="8.2809938754862134E-3"/>
  </r>
  <r>
    <n v="1"/>
    <x v="1"/>
    <n v="130"/>
    <n v="4765"/>
    <x v="82"/>
    <x v="82"/>
    <n v="222"/>
    <x v="6"/>
    <n v="17"/>
    <x v="6"/>
    <n v="4.6670563681278763"/>
    <n v="1"/>
    <n v="366949.59999999899"/>
    <n v="9702258.1999999899"/>
    <x v="4"/>
    <s v="TORA"/>
    <s v="70├ 80"/>
    <s v="Caryocar"/>
    <s v="FOD"/>
    <n v="41.38028520389279"/>
    <n v="51.38028520389279"/>
    <x v="1"/>
    <s v="Inferior"/>
    <s v="Não"/>
    <x v="1"/>
    <n v="6.8619128686678451E-4"/>
    <n v="8.1656763137147367E-3"/>
  </r>
  <r>
    <n v="1"/>
    <x v="1"/>
    <n v="130"/>
    <n v="4766"/>
    <x v="1"/>
    <x v="1"/>
    <n v="186"/>
    <x v="24"/>
    <n v="16"/>
    <x v="24"/>
    <n v="3.0834296702760375"/>
    <n v="1"/>
    <n v="366965.2"/>
    <n v="9702275.0999999903"/>
    <x v="1"/>
    <s v="TORA"/>
    <s v="50├ 60"/>
    <s v="Pouteria"/>
    <s v="FOD"/>
    <n v="39.788735772973837"/>
    <n v="50"/>
    <x v="1"/>
    <s v="Inferior"/>
    <s v="Não"/>
    <x v="0"/>
    <n v="4.8168723643460915E-4"/>
    <n v="5.394897048067622E-3"/>
  </r>
  <r>
    <n v="1"/>
    <x v="1"/>
    <n v="130"/>
    <n v="4767"/>
    <x v="19"/>
    <x v="19"/>
    <n v="187"/>
    <x v="63"/>
    <n v="15"/>
    <x v="63"/>
    <n v="2.9218818326147558"/>
    <n v="1"/>
    <n v="366969.5"/>
    <n v="9702348.3000000007"/>
    <x v="4"/>
    <s v="TORA"/>
    <s v="50├ 60"/>
    <s v="Piptadenia"/>
    <s v="FOD"/>
    <n v="39.788735772973837"/>
    <n v="50"/>
    <x v="1"/>
    <s v="Inferior"/>
    <s v="Não"/>
    <x v="1"/>
    <n v="4.8688059229049158E-4"/>
    <n v="5.1122462190501617E-3"/>
  </r>
  <r>
    <n v="1"/>
    <x v="1"/>
    <n v="130"/>
    <n v="4768"/>
    <x v="63"/>
    <x v="63"/>
    <n v="172"/>
    <x v="58"/>
    <n v="14"/>
    <x v="58"/>
    <n v="2.3071355198510095"/>
    <n v="1"/>
    <n v="366997.799999999"/>
    <n v="9702370.1999999899"/>
    <x v="4"/>
    <s v="TORA"/>
    <s v="50├ 60"/>
    <s v="Ocotea"/>
    <s v="FOD"/>
    <n v="39.470425886790046"/>
    <n v="50"/>
    <x v="1"/>
    <s v="Inferior"/>
    <s v="Não"/>
    <x v="1"/>
    <n v="4.1190412772232278E-4"/>
    <n v="4.036660451678763E-3"/>
  </r>
  <r>
    <n v="1"/>
    <x v="1"/>
    <n v="130"/>
    <n v="4769"/>
    <x v="28"/>
    <x v="28"/>
    <n v="218"/>
    <x v="206"/>
    <n v="18"/>
    <x v="206"/>
    <n v="4.7651180947645164"/>
    <n v="1"/>
    <n v="367061.2"/>
    <n v="9702450.8000000007"/>
    <x v="1"/>
    <s v="TORA"/>
    <s v="60├ 70"/>
    <s v="Protium"/>
    <s v="FOD"/>
    <n v="39.788735772973837"/>
    <n v="50"/>
    <x v="1"/>
    <s v="Inferior"/>
    <s v="Não"/>
    <x v="0"/>
    <n v="6.6168644422240624E-4"/>
    <n v="8.3372491972023184E-3"/>
  </r>
  <r>
    <n v="1"/>
    <x v="1"/>
    <n v="130"/>
    <n v="4770"/>
    <x v="1"/>
    <x v="1"/>
    <n v="183"/>
    <x v="127"/>
    <n v="15"/>
    <x v="127"/>
    <n v="2.7982184418323532"/>
    <n v="1"/>
    <n v="367068.5"/>
    <n v="9702458.4000000004"/>
    <x v="1"/>
    <s v="TORA"/>
    <s v="50├ 60"/>
    <s v="Pouteria"/>
    <s v="FOD"/>
    <n v="39.788735772973837"/>
    <n v="50"/>
    <x v="1"/>
    <s v="Inferior"/>
    <s v="Não"/>
    <x v="0"/>
    <n v="4.6627424733953712E-4"/>
    <n v="4.8958795970651401E-3"/>
  </r>
  <r>
    <n v="1"/>
    <x v="1"/>
    <n v="130"/>
    <n v="4771"/>
    <x v="26"/>
    <x v="26"/>
    <n v="213"/>
    <x v="151"/>
    <n v="19"/>
    <x v="151"/>
    <n v="4.8017659077355734"/>
    <n v="1"/>
    <n v="367075.2"/>
    <n v="9702465.1999999899"/>
    <x v="4"/>
    <s v="TORA"/>
    <s v="60├ 70"/>
    <s v="Couratari"/>
    <s v="FOD"/>
    <n v="38.833806114422465"/>
    <n v="50"/>
    <x v="1"/>
    <s v="Inferior"/>
    <s v="Não"/>
    <x v="1"/>
    <n v="6.3168193518909092E-4"/>
    <n v="8.4013697380149084E-3"/>
  </r>
  <r>
    <n v="1"/>
    <x v="1"/>
    <n v="130"/>
    <n v="4772"/>
    <x v="5"/>
    <x v="5"/>
    <n v="283"/>
    <x v="171"/>
    <n v="17"/>
    <x v="171"/>
    <n v="7.5842033411856509"/>
    <n v="1"/>
    <n v="367076.2"/>
    <n v="9702466.9000000004"/>
    <x v="4"/>
    <s v="TORA"/>
    <s v="90├ 100"/>
    <s v="Tachigali"/>
    <s v="FOD"/>
    <n v="39.152116000606256"/>
    <n v="50"/>
    <x v="1"/>
    <s v="Inferior"/>
    <s v="Não"/>
    <x v="1"/>
    <n v="1.1150956491736452E-3"/>
    <n v="1.3269638225166377E-2"/>
  </r>
  <r>
    <n v="1"/>
    <x v="1"/>
    <n v="130"/>
    <n v="4773"/>
    <x v="26"/>
    <x v="26"/>
    <n v="130"/>
    <x v="0"/>
    <n v="15"/>
    <x v="0"/>
    <n v="1.4121022325828414"/>
    <n v="1"/>
    <n v="367043.299999999"/>
    <n v="9702481.4000000004"/>
    <x v="0"/>
    <s v="TORETE"/>
    <s v="40├ 50"/>
    <s v="Couratari"/>
    <s v="FOD"/>
    <n v="38.833806114422465"/>
    <n v="50"/>
    <x v="0"/>
    <s v="Inferior"/>
    <s v="Não"/>
    <x v="1"/>
    <n v="2.3530218221022364E-4"/>
    <n v="2.470672913207348E-3"/>
  </r>
  <r>
    <n v="1"/>
    <x v="1"/>
    <n v="130"/>
    <n v="4774"/>
    <x v="46"/>
    <x v="46"/>
    <n v="200"/>
    <x v="14"/>
    <n v="18"/>
    <x v="14"/>
    <n v="4.0107045659157619"/>
    <n v="1"/>
    <n v="367082.2"/>
    <n v="9702564.6999999899"/>
    <x v="1"/>
    <s v="TORA"/>
    <s v="60├ 70"/>
    <s v="Aspidosperma"/>
    <s v="FOD"/>
    <n v="41.38028520389279"/>
    <n v="51.38028520389279"/>
    <x v="1"/>
    <s v="Inferior"/>
    <s v="Não"/>
    <x v="0"/>
    <n v="5.5692824191768894E-4"/>
    <n v="7.0172958481628809E-3"/>
  </r>
  <r>
    <n v="1"/>
    <x v="1"/>
    <n v="130"/>
    <n v="4775"/>
    <x v="33"/>
    <x v="33"/>
    <n v="172"/>
    <x v="58"/>
    <n v="15"/>
    <x v="58"/>
    <n v="2.4719309141260815"/>
    <n v="1"/>
    <n v="367081.4"/>
    <n v="9702573.9000000004"/>
    <x v="0"/>
    <s v="TORA"/>
    <s v="50├ 60"/>
    <s v="Dipteryx"/>
    <s v="FOD"/>
    <n v="39.152116000606256"/>
    <n v="80"/>
    <x v="0"/>
    <s v="Inferior"/>
    <s v="Vulneravel"/>
    <x v="1"/>
    <n v="4.1190412772232278E-4"/>
    <n v="4.3249933410843891E-3"/>
  </r>
  <r>
    <n v="1"/>
    <x v="1"/>
    <n v="130"/>
    <n v="4776"/>
    <x v="26"/>
    <x v="26"/>
    <n v="178"/>
    <x v="170"/>
    <n v="18"/>
    <x v="170"/>
    <n v="3.1768790866618755"/>
    <n v="1"/>
    <n v="367122.5"/>
    <n v="9702598.6999999899"/>
    <x v="4"/>
    <s v="TORA"/>
    <s v="50├ 60"/>
    <s v="Couratari"/>
    <s v="FOD"/>
    <n v="38.833806114422465"/>
    <n v="50"/>
    <x v="1"/>
    <s v="Inferior"/>
    <s v="Não"/>
    <x v="1"/>
    <n v="4.4114286042300146E-4"/>
    <n v="5.5584000413298187E-3"/>
  </r>
  <r>
    <n v="1"/>
    <x v="1"/>
    <n v="130"/>
    <n v="4777"/>
    <x v="47"/>
    <x v="47"/>
    <n v="306"/>
    <x v="199"/>
    <n v="18"/>
    <x v="199"/>
    <n v="9.3886583183522063"/>
    <n v="1"/>
    <n v="367149.799999999"/>
    <n v="9702607.9000000004"/>
    <x v="1"/>
    <s v="TORA"/>
    <s v="90├ 100"/>
    <s v="Brosimum"/>
    <s v="FOD"/>
    <n v="41.38028520389279"/>
    <n v="51.38028520389279"/>
    <x v="1"/>
    <s v="Inferior"/>
    <s v="Não"/>
    <x v="0"/>
    <n v="1.3037133215051181E-3"/>
    <n v="1.6426787850964485E-2"/>
  </r>
  <r>
    <n v="1"/>
    <x v="1"/>
    <n v="130"/>
    <n v="4778"/>
    <x v="26"/>
    <x v="26"/>
    <n v="140"/>
    <x v="36"/>
    <n v="15"/>
    <x v="36"/>
    <n v="1.6377043644156026"/>
    <n v="1"/>
    <n v="367153.59999999899"/>
    <n v="9702628.1999999899"/>
    <x v="0"/>
    <s v="TORETE"/>
    <s v="40├ 50"/>
    <s v="Couratari"/>
    <s v="FOD"/>
    <n v="38.833806114422465"/>
    <n v="50"/>
    <x v="0"/>
    <s v="Inferior"/>
    <s v="Não"/>
    <x v="1"/>
    <n v="2.7289483853966759E-4"/>
    <n v="2.8653958046665094E-3"/>
  </r>
  <r>
    <n v="1"/>
    <x v="1"/>
    <n v="130"/>
    <n v="4779"/>
    <x v="30"/>
    <x v="30"/>
    <n v="365"/>
    <x v="270"/>
    <n v="22"/>
    <x v="270"/>
    <n v="16.326631315931671"/>
    <n v="1"/>
    <n v="367147.799999999"/>
    <n v="9702686.1999999899"/>
    <x v="4"/>
    <s v="TORA"/>
    <s v="110├ 120"/>
    <s v="Apuleia"/>
    <s v="FOD"/>
    <n v="39.788735772973837"/>
    <n v="50"/>
    <x v="1"/>
    <s v="Inferior"/>
    <s v="Não"/>
    <x v="1"/>
    <n v="1.854919125737103E-3"/>
    <n v="2.8565754536351382E-2"/>
  </r>
  <r>
    <n v="1"/>
    <x v="1"/>
    <n v="130"/>
    <n v="4780"/>
    <x v="22"/>
    <x v="22"/>
    <n v="247"/>
    <x v="74"/>
    <n v="23"/>
    <x v="74"/>
    <n v="7.8164565580902199"/>
    <n v="1"/>
    <n v="367181.799999999"/>
    <n v="9702686.6999999899"/>
    <x v="4"/>
    <s v="TORA"/>
    <s v="70├ 80"/>
    <s v="Hymenaea"/>
    <s v="FOD"/>
    <n v="41.38028520389279"/>
    <n v="51.38028520389279"/>
    <x v="1"/>
    <s v="Inferior"/>
    <s v="Não"/>
    <x v="1"/>
    <n v="8.4944087777890709E-4"/>
    <n v="1.3675998132240404E-2"/>
  </r>
  <r>
    <n v="1"/>
    <x v="1"/>
    <n v="130"/>
    <n v="4781"/>
    <x v="22"/>
    <x v="22"/>
    <n v="193"/>
    <x v="60"/>
    <n v="20"/>
    <x v="60"/>
    <n v="4.1498537326610059"/>
    <n v="1"/>
    <n v="367188.7"/>
    <n v="9702689"/>
    <x v="4"/>
    <s v="TORA"/>
    <s v="60├ 70"/>
    <s v="Hymenaea"/>
    <s v="FOD"/>
    <n v="41.38028520389279"/>
    <n v="51.38028520389279"/>
    <x v="1"/>
    <s v="Inferior"/>
    <s v="Não"/>
    <x v="1"/>
    <n v="5.1862550207979992E-4"/>
    <n v="7.2607570291171979E-3"/>
  </r>
  <r>
    <n v="1"/>
    <x v="1"/>
    <n v="130"/>
    <n v="4782"/>
    <x v="1"/>
    <x v="1"/>
    <n v="250"/>
    <x v="46"/>
    <n v="18"/>
    <x v="46"/>
    <n v="6.2667258842433791"/>
    <n v="1"/>
    <n v="367195.5"/>
    <n v="9702691.3000000007"/>
    <x v="1"/>
    <s v="TORA"/>
    <s v="70├ 80"/>
    <s v="Pouteria"/>
    <s v="FOD"/>
    <n v="39.788735772973837"/>
    <n v="50"/>
    <x v="1"/>
    <s v="Inferior"/>
    <s v="Não"/>
    <x v="0"/>
    <n v="8.7020037799638919E-4"/>
    <n v="1.0964524762754503E-2"/>
  </r>
  <r>
    <n v="1"/>
    <x v="1"/>
    <n v="130"/>
    <n v="4783"/>
    <x v="26"/>
    <x v="26"/>
    <n v="267"/>
    <x v="183"/>
    <n v="22"/>
    <x v="183"/>
    <n v="8.7364174883201571"/>
    <n v="1"/>
    <n v="367195.09999999899"/>
    <n v="9702697"/>
    <x v="4"/>
    <s v="TORA"/>
    <s v="80├ 90"/>
    <s v="Couratari"/>
    <s v="FOD"/>
    <n v="38.833806114422465"/>
    <n v="50"/>
    <x v="1"/>
    <s v="Inferior"/>
    <s v="Não"/>
    <x v="1"/>
    <n v="9.9257143595175325E-4"/>
    <n v="1.5285600113657E-2"/>
  </r>
  <r>
    <n v="1"/>
    <x v="1"/>
    <n v="130"/>
    <n v="4784"/>
    <x v="39"/>
    <x v="39"/>
    <n v="430"/>
    <x v="72"/>
    <n v="24"/>
    <x v="72"/>
    <n v="24.719309141260823"/>
    <n v="1"/>
    <n v="367219.5"/>
    <n v="9702737.4000000004"/>
    <x v="3"/>
    <s v="TORA"/>
    <s v="130├ 140"/>
    <s v="Bertholletia"/>
    <s v="FOD"/>
    <n v="41.38028520389279"/>
    <n v="51.38028520389279"/>
    <x v="1"/>
    <s v="Inferior"/>
    <s v="Protegida"/>
    <x v="0"/>
    <n v="2.574400798264518E-3"/>
    <n v="4.3249933410843905E-2"/>
  </r>
  <r>
    <n v="1"/>
    <x v="1"/>
    <n v="130"/>
    <n v="4785"/>
    <x v="24"/>
    <x v="24"/>
    <n v="150"/>
    <x v="37"/>
    <n v="15"/>
    <x v="37"/>
    <n v="1.8800177652730132"/>
    <n v="1"/>
    <n v="367249.299999999"/>
    <n v="9702820.5999999903"/>
    <x v="0"/>
    <s v="TORETE"/>
    <s v="40├ 50"/>
    <s v="Virola"/>
    <s v="FOD"/>
    <n v="38.197186342054884"/>
    <n v="50"/>
    <x v="0"/>
    <s v="Inferior"/>
    <s v="Não"/>
    <x v="0"/>
    <n v="3.1327213607870003E-4"/>
    <n v="3.28935742882635E-3"/>
  </r>
  <r>
    <n v="1"/>
    <x v="1"/>
    <n v="130"/>
    <n v="4786"/>
    <x v="5"/>
    <x v="5"/>
    <n v="284"/>
    <x v="175"/>
    <n v="18"/>
    <x v="175"/>
    <n v="8.0871846867125434"/>
    <n v="1"/>
    <n v="367246.2"/>
    <n v="9702827.5999999903"/>
    <x v="4"/>
    <s v="TORA"/>
    <s v="90├ 100"/>
    <s v="Tachigali"/>
    <s v="FOD"/>
    <n v="39.152116000606256"/>
    <n v="50"/>
    <x v="1"/>
    <s v="Inferior"/>
    <s v="Não"/>
    <x v="1"/>
    <n v="1.122990107002828E-3"/>
    <n v="1.4149675348235633E-2"/>
  </r>
  <r>
    <n v="1"/>
    <x v="1"/>
    <n v="130"/>
    <n v="4787"/>
    <x v="26"/>
    <x v="26"/>
    <n v="210"/>
    <x v="87"/>
    <n v="23"/>
    <x v="87"/>
    <n v="5.6500800572338283"/>
    <n v="1"/>
    <n v="367232"/>
    <n v="9702867.4000000004"/>
    <x v="4"/>
    <s v="TORA"/>
    <s v="60├ 70"/>
    <s v="Couratari"/>
    <s v="FOD"/>
    <n v="38.833806114422465"/>
    <n v="50"/>
    <x v="1"/>
    <s v="Inferior"/>
    <s v="Não"/>
    <x v="1"/>
    <n v="6.1401338671425204E-4"/>
    <n v="9.885615526099456E-3"/>
  </r>
  <r>
    <n v="1"/>
    <x v="1"/>
    <n v="130"/>
    <n v="4788"/>
    <x v="52"/>
    <x v="52"/>
    <n v="215"/>
    <x v="18"/>
    <n v="20"/>
    <x v="18"/>
    <n v="5.1498560710960035"/>
    <n v="1"/>
    <n v="367263.299999999"/>
    <n v="9702907.9000000004"/>
    <x v="1"/>
    <s v="TORA"/>
    <s v="60├ 70"/>
    <s v="Ormosia"/>
    <s v="FOD"/>
    <n v="44.563384065730695"/>
    <n v="54.563384065730695"/>
    <x v="1"/>
    <s v="Inferior"/>
    <s v="Não"/>
    <x v="0"/>
    <n v="6.436001995661295E-4"/>
    <n v="9.0104027939258112E-3"/>
  </r>
  <r>
    <n v="1"/>
    <x v="1"/>
    <n v="130"/>
    <n v="4789"/>
    <x v="1"/>
    <x v="1"/>
    <n v="202"/>
    <x v="28"/>
    <n v="19"/>
    <x v="28"/>
    <n v="4.3186152681179282"/>
    <n v="1"/>
    <n v="367293.09999999899"/>
    <n v="9702896"/>
    <x v="1"/>
    <s v="TORA"/>
    <s v="60├ 70"/>
    <s v="Pouteria"/>
    <s v="FOD"/>
    <n v="39.788735772973837"/>
    <n v="50"/>
    <x v="1"/>
    <s v="Inferior"/>
    <s v="Não"/>
    <x v="0"/>
    <n v="5.681224995802345E-4"/>
    <n v="7.5560292444171191E-3"/>
  </r>
  <r>
    <n v="1"/>
    <x v="1"/>
    <n v="130"/>
    <n v="4790"/>
    <x v="19"/>
    <x v="19"/>
    <n v="253"/>
    <x v="80"/>
    <n v="17"/>
    <x v="80"/>
    <n v="6.0614725076596301"/>
    <n v="1"/>
    <n v="367300.2"/>
    <n v="9702918.0999999903"/>
    <x v="4"/>
    <s v="TORA"/>
    <s v="80├ 90"/>
    <s v="Piptadenia"/>
    <s v="FOD"/>
    <n v="39.788735772973837"/>
    <n v="50"/>
    <x v="1"/>
    <s v="Inferior"/>
    <s v="Não"/>
    <x v="1"/>
    <n v="8.9121049592273379E-4"/>
    <n v="1.0605404901480531E-2"/>
  </r>
  <r>
    <n v="1"/>
    <x v="1"/>
    <n v="130"/>
    <n v="4791"/>
    <x v="39"/>
    <x v="39"/>
    <n v="460"/>
    <x v="182"/>
    <n v="22"/>
    <x v="182"/>
    <n v="25.931433187848697"/>
    <n v="1"/>
    <n v="367306.09999999899"/>
    <n v="9702920.8000000007"/>
    <x v="3"/>
    <s v="TORA"/>
    <s v="140├ 150"/>
    <s v="Bertholletia"/>
    <s v="FOD"/>
    <n v="41.38028520389279"/>
    <n v="51.38028520389279"/>
    <x v="1"/>
    <s v="Inferior"/>
    <s v="Protegida"/>
    <x v="0"/>
    <n v="2.9461503997445758E-3"/>
    <n v="4.5370716156066464E-2"/>
  </r>
  <r>
    <n v="1"/>
    <x v="1"/>
    <n v="130"/>
    <n v="4792"/>
    <x v="7"/>
    <x v="7"/>
    <n v="292"/>
    <x v="355"/>
    <n v="22"/>
    <x v="355"/>
    <n v="10.449044042196268"/>
    <n v="3"/>
    <n v="367313.4"/>
    <n v="9702928.4000000004"/>
    <x v="2"/>
    <s v="TORA"/>
    <s v="90├ 100"/>
    <s v="Aspidosperma"/>
    <s v="FOD"/>
    <n v="47.109863155201019"/>
    <n v="57.109863155201019"/>
    <x v="1"/>
    <s v="Inferior"/>
    <s v="Não"/>
    <x v="0"/>
    <n v="1.1871482404717459E-3"/>
    <n v="1.8282082903264885E-2"/>
  </r>
  <r>
    <n v="1"/>
    <x v="1"/>
    <n v="131"/>
    <n v="4793"/>
    <x v="3"/>
    <x v="3"/>
    <n v="268"/>
    <x v="243"/>
    <n v="14"/>
    <x v="243"/>
    <n v="5.6012608699898223"/>
    <n v="1"/>
    <n v="367323.09999999899"/>
    <n v="9702892.9000000004"/>
    <x v="1"/>
    <s v="TORA"/>
    <s v="80├ 90"/>
    <s v="Inga"/>
    <s v="FOD"/>
    <n v="41.38028520389279"/>
    <n v="51.38028520389279"/>
    <x v="1"/>
    <s v="Inferior"/>
    <s v="Não"/>
    <x v="0"/>
    <n v="1.0000203511874024E-3"/>
    <n v="9.8001994416365441E-3"/>
  </r>
  <r>
    <n v="1"/>
    <x v="1"/>
    <n v="131"/>
    <n v="4794"/>
    <x v="32"/>
    <x v="32"/>
    <n v="200"/>
    <x v="14"/>
    <n v="18"/>
    <x v="14"/>
    <n v="4.0107045659157619"/>
    <n v="1"/>
    <n v="367288.799999999"/>
    <n v="9702868.1999999899"/>
    <x v="1"/>
    <s v="TORA"/>
    <s v="60├ 70"/>
    <s v="Cordia"/>
    <s v="FOD"/>
    <n v="42.335214862444161"/>
    <n v="52.335214862444161"/>
    <x v="1"/>
    <s v="Inferior"/>
    <s v="Não"/>
    <x v="0"/>
    <n v="5.5692824191768894E-4"/>
    <n v="7.0172958481628809E-3"/>
  </r>
  <r>
    <n v="1"/>
    <x v="1"/>
    <n v="131"/>
    <n v="4795"/>
    <x v="26"/>
    <x v="26"/>
    <n v="300"/>
    <x v="9"/>
    <n v="22"/>
    <x v="9"/>
    <n v="11.029437556268345"/>
    <n v="1"/>
    <n v="367296.4"/>
    <n v="9702859.0999999903"/>
    <x v="4"/>
    <s v="TORA"/>
    <s v="90├ 100"/>
    <s v="Couratari"/>
    <s v="FOD"/>
    <n v="38.833806114422465"/>
    <n v="50"/>
    <x v="1"/>
    <s v="Inferior"/>
    <s v="Não"/>
    <x v="1"/>
    <n v="1.2530885443148001E-3"/>
    <n v="1.929756358244792E-2"/>
  </r>
  <r>
    <n v="1"/>
    <x v="1"/>
    <n v="131"/>
    <n v="4796"/>
    <x v="1"/>
    <x v="1"/>
    <n v="164"/>
    <x v="251"/>
    <n v="14"/>
    <x v="251"/>
    <n v="2.0975093612058129"/>
    <n v="1"/>
    <n v="367246.2"/>
    <n v="9702777.8000000007"/>
    <x v="1"/>
    <s v="TORA"/>
    <s v="50├ 60"/>
    <s v="Pouteria"/>
    <s v="FOD"/>
    <n v="39.788735772973837"/>
    <n v="50"/>
    <x v="1"/>
    <s v="Inferior"/>
    <s v="Não"/>
    <x v="0"/>
    <n v="3.744785498654542E-4"/>
    <n v="3.6698897886814513E-3"/>
  </r>
  <r>
    <n v="1"/>
    <x v="1"/>
    <n v="131"/>
    <n v="4797"/>
    <x v="19"/>
    <x v="19"/>
    <n v="275"/>
    <x v="180"/>
    <n v="15"/>
    <x v="180"/>
    <n v="6.3189485999454069"/>
    <n v="1"/>
    <n v="367257.9"/>
    <n v="9702767.9000000004"/>
    <x v="4"/>
    <s v="TORA"/>
    <s v="80├ 90"/>
    <s v="Piptadenia"/>
    <s v="FOD"/>
    <n v="39.788735772973837"/>
    <n v="50"/>
    <x v="1"/>
    <s v="Inferior"/>
    <s v="Não"/>
    <x v="1"/>
    <n v="1.0529424573756309E-3"/>
    <n v="1.1055895802444123E-2"/>
  </r>
  <r>
    <n v="1"/>
    <x v="1"/>
    <n v="131"/>
    <n v="4798"/>
    <x v="19"/>
    <x v="19"/>
    <n v="280"/>
    <x v="70"/>
    <n v="13"/>
    <x v="70"/>
    <n v="5.6773751299740898"/>
    <n v="2"/>
    <n v="367249.299999999"/>
    <n v="9702770.8000000007"/>
    <x v="4"/>
    <s v="TORA"/>
    <s v="80├ 90"/>
    <s v="Piptadenia"/>
    <s v="FOD"/>
    <n v="39.788735772973837"/>
    <n v="50"/>
    <x v="1"/>
    <s v="Inferior"/>
    <s v="Não"/>
    <x v="1"/>
    <n v="1.0915793541586703E-3"/>
    <n v="9.9333721228438993E-3"/>
  </r>
  <r>
    <n v="1"/>
    <x v="1"/>
    <n v="131"/>
    <n v="4799"/>
    <x v="50"/>
    <x v="50"/>
    <n v="180"/>
    <x v="22"/>
    <n v="16"/>
    <x v="22"/>
    <n v="2.887707287459349"/>
    <n v="1"/>
    <n v="367266.299999999"/>
    <n v="9702740.6999999899"/>
    <x v="1"/>
    <s v="TORA"/>
    <s v="50├ 60"/>
    <s v="Simarouba"/>
    <s v="FOD"/>
    <n v="42.335214862444161"/>
    <n v="52.335214862444161"/>
    <x v="1"/>
    <s v="Inferior"/>
    <s v="Não"/>
    <x v="0"/>
    <n v="4.5111187595332813E-4"/>
    <n v="5.0524530106772752E-3"/>
  </r>
  <r>
    <n v="1"/>
    <x v="1"/>
    <n v="131"/>
    <n v="4800"/>
    <x v="53"/>
    <x v="53"/>
    <n v="627"/>
    <x v="313"/>
    <n v="20"/>
    <x v="313"/>
    <n v="43.797896535941604"/>
    <n v="2"/>
    <n v="367257.59999999899"/>
    <n v="9702728.3000000007"/>
    <x v="4"/>
    <s v="TORA"/>
    <s v="190├ 200"/>
    <s v="Enterolobium"/>
    <s v="FOD"/>
    <n v="42.971834634811742"/>
    <n v="52.971834634811742"/>
    <x v="1"/>
    <s v="Inferior"/>
    <s v="Não"/>
    <x v="1"/>
    <n v="5.4736160704214791E-3"/>
    <n v="7.6630624985900703E-2"/>
  </r>
  <r>
    <n v="1"/>
    <x v="1"/>
    <n v="131"/>
    <n v="4801"/>
    <x v="19"/>
    <x v="19"/>
    <n v="192"/>
    <x v="55"/>
    <n v="15"/>
    <x v="55"/>
    <n v="3.0802211066233052"/>
    <n v="1"/>
    <n v="367255.7"/>
    <n v="9702720.3000000007"/>
    <x v="4"/>
    <s v="TORA"/>
    <s v="60├ 70"/>
    <s v="Piptadenia"/>
    <s v="FOD"/>
    <n v="39.788735772973837"/>
    <n v="50"/>
    <x v="1"/>
    <s v="Inferior"/>
    <s v="Não"/>
    <x v="1"/>
    <n v="5.1326506775134213E-4"/>
    <n v="5.3892832113890919E-3"/>
  </r>
  <r>
    <n v="1"/>
    <x v="1"/>
    <n v="131"/>
    <n v="4802"/>
    <x v="9"/>
    <x v="9"/>
    <n v="257"/>
    <x v="164"/>
    <n v="19"/>
    <x v="164"/>
    <n v="6.9904965161239359"/>
    <n v="1"/>
    <n v="367178.4"/>
    <n v="9702561.1999999899"/>
    <x v="1"/>
    <s v="TORA"/>
    <s v="80├ 90"/>
    <s v="Matisia"/>
    <s v="FOD"/>
    <n v="43.926764293363114"/>
    <n v="53.926764293363114"/>
    <x v="1"/>
    <s v="Inferior"/>
    <s v="Não"/>
    <x v="0"/>
    <n v="9.1961383626053598E-4"/>
    <n v="1.223086402226513E-2"/>
  </r>
  <r>
    <n v="1"/>
    <x v="1"/>
    <n v="131"/>
    <n v="4803"/>
    <x v="21"/>
    <x v="21"/>
    <n v="170"/>
    <x v="12"/>
    <n v="14"/>
    <x v="12"/>
    <n v="2.2537931491243302"/>
    <n v="1"/>
    <n v="367176.5"/>
    <n v="9702551.0999999903"/>
    <x v="1"/>
    <s v="TORA"/>
    <s v="50├ 60"/>
    <s v="Schefflera"/>
    <s v="FOD"/>
    <n v="40.425355545341418"/>
    <n v="50.425355545341418"/>
    <x v="1"/>
    <s v="Inferior"/>
    <s v="Não"/>
    <x v="0"/>
    <n v="4.0238065478553035E-4"/>
    <n v="3.9433304168981975E-3"/>
  </r>
  <r>
    <n v="1"/>
    <x v="1"/>
    <n v="131"/>
    <n v="4804"/>
    <x v="26"/>
    <x v="26"/>
    <n v="253"/>
    <x v="80"/>
    <n v="22"/>
    <x v="80"/>
    <n v="7.844258539324227"/>
    <n v="1"/>
    <n v="367158"/>
    <n v="9702515.5999999903"/>
    <x v="4"/>
    <s v="TORA"/>
    <s v="80├ 90"/>
    <s v="Couratari"/>
    <s v="FOD"/>
    <n v="38.833806114422465"/>
    <n v="50"/>
    <x v="1"/>
    <s v="Inferior"/>
    <s v="Não"/>
    <x v="1"/>
    <n v="8.9121049592273379E-4"/>
    <n v="1.3724641637210098E-2"/>
  </r>
  <r>
    <n v="1"/>
    <x v="1"/>
    <n v="131"/>
    <n v="4805"/>
    <x v="21"/>
    <x v="21"/>
    <n v="170"/>
    <x v="12"/>
    <n v="15"/>
    <x v="12"/>
    <n v="2.4147783740617825"/>
    <n v="1"/>
    <n v="367173.9"/>
    <n v="9702563.3000000007"/>
    <x v="1"/>
    <s v="TORA"/>
    <s v="50├ 60"/>
    <s v="Schefflera"/>
    <s v="FOD"/>
    <n v="40.425355545341418"/>
    <n v="50.425355545341418"/>
    <x v="1"/>
    <s v="Inferior"/>
    <s v="Não"/>
    <x v="0"/>
    <n v="4.0238065478553035E-4"/>
    <n v="4.2249968752480693E-3"/>
  </r>
  <r>
    <n v="1"/>
    <x v="1"/>
    <n v="131"/>
    <n v="4806"/>
    <x v="63"/>
    <x v="63"/>
    <n v="355"/>
    <x v="114"/>
    <n v="20"/>
    <x v="114"/>
    <n v="14.040251192209277"/>
    <n v="1"/>
    <n v="367114.09999999899"/>
    <n v="9702481.0999999903"/>
    <x v="4"/>
    <s v="TORA"/>
    <s v="110├ 120"/>
    <s v="Ocotea"/>
    <s v="FOD"/>
    <n v="39.470425886790046"/>
    <n v="50"/>
    <x v="1"/>
    <s v="Inferior"/>
    <s v="Não"/>
    <x v="1"/>
    <n v="1.7546720421919193E-3"/>
    <n v="2.4565408590686868E-2"/>
  </r>
  <r>
    <n v="1"/>
    <x v="1"/>
    <n v="131"/>
    <n v="4807"/>
    <x v="90"/>
    <x v="90"/>
    <n v="248"/>
    <x v="117"/>
    <n v="15"/>
    <x v="117"/>
    <n v="5.1390494504600639"/>
    <n v="1"/>
    <n v="367107.799999999"/>
    <n v="9702484"/>
    <x v="1"/>
    <s v="TORA"/>
    <s v="70├ 80"/>
    <s v="Eschweilera"/>
    <s v="FOD"/>
    <n v="54.112680651244418"/>
    <n v="64.112680651244418"/>
    <x v="1"/>
    <s v="Inferior"/>
    <s v="Não"/>
    <x v="0"/>
    <n v="8.5633286477263882E-4"/>
    <n v="8.9914950801127068E-3"/>
  </r>
  <r>
    <n v="1"/>
    <x v="1"/>
    <n v="131"/>
    <n v="4808"/>
    <x v="62"/>
    <x v="62"/>
    <n v="142"/>
    <x v="19"/>
    <n v="14"/>
    <x v="19"/>
    <n v="1.5725081335274387"/>
    <n v="1"/>
    <n v="367093.299999999"/>
    <n v="9702490.9000000004"/>
    <x v="0"/>
    <s v="TORETE"/>
    <s v="40├ 50"/>
    <s v="Swartzia"/>
    <s v="FOD"/>
    <n v="42.335214862444161"/>
    <n v="52.335214862444161"/>
    <x v="0"/>
    <s v="Inferior"/>
    <s v="Não"/>
    <x v="0"/>
    <n v="2.8074752675070699E-4"/>
    <n v="2.7513257621569285E-3"/>
  </r>
  <r>
    <n v="1"/>
    <x v="1"/>
    <n v="131"/>
    <n v="4809"/>
    <x v="1"/>
    <x v="1"/>
    <n v="214"/>
    <x v="95"/>
    <n v="19"/>
    <x v="95"/>
    <n v="4.8469587496012307"/>
    <n v="1"/>
    <n v="367091.4"/>
    <n v="9702480.6999999899"/>
    <x v="1"/>
    <s v="TORA"/>
    <s v="60├ 70"/>
    <s v="Pouteria"/>
    <s v="FOD"/>
    <n v="39.788735772973837"/>
    <n v="50"/>
    <x v="1"/>
    <s v="Inferior"/>
    <s v="Não"/>
    <x v="0"/>
    <n v="6.3762714417156204E-4"/>
    <n v="8.4804410174817747E-3"/>
  </r>
  <r>
    <n v="1"/>
    <x v="1"/>
    <n v="131"/>
    <n v="4810"/>
    <x v="62"/>
    <x v="62"/>
    <n v="168"/>
    <x v="45"/>
    <n v="15"/>
    <x v="45"/>
    <n v="2.3582942847584683"/>
    <n v="1"/>
    <n v="367055.5"/>
    <n v="9702418.1999999899"/>
    <x v="1"/>
    <s v="TORA"/>
    <s v="50├ 60"/>
    <s v="Swartzia"/>
    <s v="FOD"/>
    <n v="42.335214862444161"/>
    <n v="52.335214862444161"/>
    <x v="1"/>
    <s v="Inferior"/>
    <s v="Não"/>
    <x v="0"/>
    <n v="3.9296856749712139E-4"/>
    <n v="4.1261699587197744E-3"/>
  </r>
  <r>
    <n v="1"/>
    <x v="1"/>
    <n v="131"/>
    <n v="4811"/>
    <x v="63"/>
    <x v="63"/>
    <n v="160"/>
    <x v="1"/>
    <n v="14"/>
    <x v="1"/>
    <n v="1.9964396061447354"/>
    <n v="2"/>
    <n v="367063.4"/>
    <n v="9702394.5"/>
    <x v="4"/>
    <s v="TORA"/>
    <s v="50├ 60"/>
    <s v="Ocotea"/>
    <s v="FOD"/>
    <n v="39.470425886790046"/>
    <n v="50"/>
    <x v="1"/>
    <s v="Inferior"/>
    <s v="Não"/>
    <x v="1"/>
    <n v="3.5643407482732108E-4"/>
    <n v="3.4930539333077461E-3"/>
  </r>
  <r>
    <n v="1"/>
    <x v="1"/>
    <n v="131"/>
    <n v="4812"/>
    <x v="53"/>
    <x v="53"/>
    <n v="287"/>
    <x v="78"/>
    <n v="20"/>
    <x v="78"/>
    <n v="9.1766034552754281"/>
    <n v="2"/>
    <n v="367061.5"/>
    <n v="9702384.4000000004"/>
    <x v="4"/>
    <s v="TORA"/>
    <s v="90├ 100"/>
    <s v="Enterolobium"/>
    <s v="FOD"/>
    <n v="42.971834634811742"/>
    <n v="52.971834634811742"/>
    <x v="1"/>
    <s v="Inferior"/>
    <s v="Não"/>
    <x v="1"/>
    <n v="1.1468405589629533E-3"/>
    <n v="1.6055767825481342E-2"/>
  </r>
  <r>
    <n v="1"/>
    <x v="1"/>
    <n v="131"/>
    <n v="4813"/>
    <x v="66"/>
    <x v="66"/>
    <n v="184"/>
    <x v="185"/>
    <n v="16"/>
    <x v="185"/>
    <n v="3.0174758618587565"/>
    <n v="1"/>
    <n v="367067.799999999"/>
    <n v="9702381.4000000004"/>
    <x v="0"/>
    <s v="TORA"/>
    <s v="50├ 60"/>
    <s v="Bagassa"/>
    <s v="FOD"/>
    <n v="58.569019057817485"/>
    <n v="68.569019057817485"/>
    <x v="0"/>
    <s v="Inferior"/>
    <s v="Não"/>
    <x v="0"/>
    <n v="4.7138406395913198E-4"/>
    <n v="5.2795015163422778E-3"/>
  </r>
  <r>
    <n v="1"/>
    <x v="1"/>
    <n v="131"/>
    <n v="4814"/>
    <x v="19"/>
    <x v="19"/>
    <n v="208"/>
    <x v="113"/>
    <n v="16"/>
    <x v="113"/>
    <n v="3.8559804964395448"/>
    <n v="1"/>
    <n v="367070"/>
    <n v="9702374.8000000007"/>
    <x v="4"/>
    <s v="TORA"/>
    <s v="60├ 70"/>
    <s v="Piptadenia"/>
    <s v="FOD"/>
    <n v="39.788735772973837"/>
    <n v="50"/>
    <x v="1"/>
    <s v="Inferior"/>
    <s v="Não"/>
    <x v="1"/>
    <n v="6.023735864581724E-4"/>
    <n v="6.7465841683315301E-3"/>
  </r>
  <r>
    <n v="1"/>
    <x v="1"/>
    <n v="131"/>
    <n v="4815"/>
    <x v="72"/>
    <x v="72"/>
    <n v="235"/>
    <x v="165"/>
    <n v="16"/>
    <x v="165"/>
    <n v="4.922025770059955"/>
    <n v="1"/>
    <n v="367074.59999999899"/>
    <n v="9702372.6999999899"/>
    <x v="4"/>
    <s v="TORA"/>
    <s v="70├ 80"/>
    <s v="Goupia"/>
    <s v="FOD"/>
    <n v="40.107045659157627"/>
    <n v="50.107045659157627"/>
    <x v="1"/>
    <s v="Inferior"/>
    <s v="Não"/>
    <x v="1"/>
    <n v="7.6890905399760946E-4"/>
    <n v="8.6117814047732243E-3"/>
  </r>
  <r>
    <n v="1"/>
    <x v="1"/>
    <n v="131"/>
    <n v="4816"/>
    <x v="75"/>
    <x v="75"/>
    <n v="287"/>
    <x v="78"/>
    <n v="22"/>
    <x v="78"/>
    <n v="10.094263800802972"/>
    <n v="1"/>
    <n v="367072.299999999"/>
    <n v="9702368.1999999899"/>
    <x v="1"/>
    <s v="TORA"/>
    <s v="90├ 100"/>
    <s v="Copaifera"/>
    <s v="FOD"/>
    <n v="51.884511447957884"/>
    <n v="61.884511447957884"/>
    <x v="1"/>
    <s v="Inferior"/>
    <s v="Não"/>
    <x v="0"/>
    <n v="1.1468405589629533E-3"/>
    <n v="1.766134460802948E-2"/>
  </r>
  <r>
    <n v="1"/>
    <x v="1"/>
    <n v="131"/>
    <n v="4817"/>
    <x v="82"/>
    <x v="82"/>
    <n v="430"/>
    <x v="72"/>
    <n v="22"/>
    <x v="72"/>
    <n v="22.659366712822418"/>
    <n v="2"/>
    <n v="367067.59999999899"/>
    <n v="9702359.4000000004"/>
    <x v="4"/>
    <s v="TORA"/>
    <s v="130├ 140"/>
    <s v="Caryocar"/>
    <s v="FOD"/>
    <n v="41.38028520389279"/>
    <n v="51.38028520389279"/>
    <x v="1"/>
    <s v="Inferior"/>
    <s v="Não"/>
    <x v="1"/>
    <n v="2.574400798264518E-3"/>
    <n v="3.9645772293273575E-2"/>
  </r>
  <r>
    <n v="1"/>
    <x v="1"/>
    <n v="131"/>
    <n v="4818"/>
    <x v="26"/>
    <x v="26"/>
    <n v="200"/>
    <x v="14"/>
    <n v="19"/>
    <x v="14"/>
    <n v="4.233521486244415"/>
    <n v="1"/>
    <n v="367067.799999999"/>
    <n v="9702340.3000000007"/>
    <x v="4"/>
    <s v="TORA"/>
    <s v="60├ 70"/>
    <s v="Couratari"/>
    <s v="FOD"/>
    <n v="38.833806114422465"/>
    <n v="50"/>
    <x v="1"/>
    <s v="Inferior"/>
    <s v="Não"/>
    <x v="1"/>
    <n v="5.5692824191768894E-4"/>
    <n v="7.4071456175052626E-3"/>
  </r>
  <r>
    <n v="1"/>
    <x v="1"/>
    <n v="131"/>
    <n v="4819"/>
    <x v="19"/>
    <x v="19"/>
    <n v="293"/>
    <x v="266"/>
    <n v="18"/>
    <x v="266"/>
    <n v="8.6078744069825586"/>
    <n v="2"/>
    <n v="367051"/>
    <n v="9702323"/>
    <x v="4"/>
    <s v="TORA"/>
    <s v="90├ 100"/>
    <s v="Piptadenia"/>
    <s v="FOD"/>
    <n v="39.788735772973837"/>
    <n v="50"/>
    <x v="1"/>
    <s v="Inferior"/>
    <s v="Não"/>
    <x v="1"/>
    <n v="1.1952933160097922E-3"/>
    <n v="1.5060695781723383E-2"/>
  </r>
  <r>
    <n v="1"/>
    <x v="1"/>
    <n v="131"/>
    <n v="4820"/>
    <x v="30"/>
    <x v="30"/>
    <n v="330"/>
    <x v="66"/>
    <n v="20"/>
    <x v="66"/>
    <n v="12.132381311895182"/>
    <n v="1"/>
    <n v="366989.2"/>
    <n v="9702219.5999999903"/>
    <x v="4"/>
    <s v="TORA"/>
    <s v="100├ 110"/>
    <s v="Apuleia"/>
    <s v="FOD"/>
    <n v="39.788735772973837"/>
    <n v="50"/>
    <x v="1"/>
    <s v="Inferior"/>
    <s v="Não"/>
    <x v="1"/>
    <n v="1.5162371386209085E-3"/>
    <n v="2.122731994069272E-2"/>
  </r>
  <r>
    <n v="1"/>
    <x v="1"/>
    <n v="132"/>
    <n v="4821"/>
    <x v="1"/>
    <x v="1"/>
    <n v="202"/>
    <x v="28"/>
    <n v="12"/>
    <x v="28"/>
    <n v="2.7275464851271125"/>
    <n v="1"/>
    <n v="367041.9"/>
    <n v="9702255.1999999899"/>
    <x v="1"/>
    <s v="TORA"/>
    <s v="60├ 70"/>
    <s v="Pouteria"/>
    <s v="FOD"/>
    <n v="39.788735772973837"/>
    <n v="50"/>
    <x v="1"/>
    <s v="Inferior"/>
    <s v="Não"/>
    <x v="0"/>
    <n v="5.681224995802345E-4"/>
    <n v="4.7722289964739701E-3"/>
  </r>
  <r>
    <n v="1"/>
    <x v="1"/>
    <n v="132"/>
    <n v="4822"/>
    <x v="63"/>
    <x v="63"/>
    <n v="150"/>
    <x v="37"/>
    <n v="13"/>
    <x v="37"/>
    <n v="1.6293487299032783"/>
    <n v="1"/>
    <n v="367044.9"/>
    <n v="9702273.3000000007"/>
    <x v="0"/>
    <s v="TORETE"/>
    <s v="40├ 50"/>
    <s v="Ocotea"/>
    <s v="FOD"/>
    <n v="39.470425886790046"/>
    <n v="50"/>
    <x v="0"/>
    <s v="Inferior"/>
    <s v="Não"/>
    <x v="1"/>
    <n v="3.1327213607870003E-4"/>
    <n v="2.8507764383161704E-3"/>
  </r>
  <r>
    <n v="1"/>
    <x v="1"/>
    <n v="132"/>
    <n v="4823"/>
    <x v="39"/>
    <x v="39"/>
    <n v="223"/>
    <x v="248"/>
    <n v="22"/>
    <x v="248"/>
    <n v="6.0942544470629842"/>
    <n v="1"/>
    <n v="367058"/>
    <n v="9702297.5999999903"/>
    <x v="3"/>
    <s v="TORA"/>
    <s v="70├ 80"/>
    <s v="Bertholletia"/>
    <s v="FOD"/>
    <n v="41.38028520389279"/>
    <n v="51.38028520389279"/>
    <x v="1"/>
    <s v="Inferior"/>
    <s v="Protegida"/>
    <x v="0"/>
    <n v="6.9238711355811889E-4"/>
    <n v="1.066276154879503E-2"/>
  </r>
  <r>
    <n v="1"/>
    <x v="1"/>
    <n v="132"/>
    <n v="4824"/>
    <x v="39"/>
    <x v="39"/>
    <n v="192"/>
    <x v="55"/>
    <n v="19"/>
    <x v="55"/>
    <n v="3.901613401722853"/>
    <n v="1"/>
    <n v="367105.2"/>
    <n v="9702315.5"/>
    <x v="3"/>
    <s v="TORA"/>
    <s v="60├ 70"/>
    <s v="Bertholletia"/>
    <s v="FOD"/>
    <n v="41.38028520389279"/>
    <n v="51.38028520389279"/>
    <x v="1"/>
    <s v="Inferior"/>
    <s v="Protegida"/>
    <x v="0"/>
    <n v="5.1326506775134213E-4"/>
    <n v="6.8264254010928496E-3"/>
  </r>
  <r>
    <n v="1"/>
    <x v="1"/>
    <n v="132"/>
    <n v="4825"/>
    <x v="21"/>
    <x v="21"/>
    <n v="200"/>
    <x v="14"/>
    <n v="18"/>
    <x v="14"/>
    <n v="4.0107045659157619"/>
    <n v="1"/>
    <n v="367131.2"/>
    <n v="9702362.5"/>
    <x v="1"/>
    <s v="TORA"/>
    <s v="60├ 70"/>
    <s v="Schefflera"/>
    <s v="FOD"/>
    <n v="40.425355545341418"/>
    <n v="50.425355545341418"/>
    <x v="1"/>
    <s v="Inferior"/>
    <s v="Não"/>
    <x v="0"/>
    <n v="5.5692824191768894E-4"/>
    <n v="7.0172958481628809E-3"/>
  </r>
  <r>
    <n v="1"/>
    <x v="1"/>
    <n v="132"/>
    <n v="4826"/>
    <x v="39"/>
    <x v="39"/>
    <n v="370"/>
    <x v="43"/>
    <n v="25"/>
    <x v="43"/>
    <n v="19.064772745620409"/>
    <n v="1"/>
    <n v="367135.2"/>
    <n v="9702402.5999999903"/>
    <x v="3"/>
    <s v="TORA"/>
    <s v="110├ 120"/>
    <s v="Bertholletia"/>
    <s v="FOD"/>
    <n v="41.38028520389279"/>
    <n v="51.38028520389279"/>
    <x v="1"/>
    <s v="Inferior"/>
    <s v="Protegida"/>
    <x v="0"/>
    <n v="1.9060869079632905E-3"/>
    <n v="3.3356520889357581E-2"/>
  </r>
  <r>
    <n v="1"/>
    <x v="1"/>
    <n v="132"/>
    <n v="4827"/>
    <x v="39"/>
    <x v="39"/>
    <n v="172"/>
    <x v="58"/>
    <n v="18"/>
    <x v="58"/>
    <n v="2.9663170969512977"/>
    <n v="1"/>
    <n v="367194.5"/>
    <n v="9702533.6999999899"/>
    <x v="3"/>
    <s v="TORA"/>
    <s v="50├ 60"/>
    <s v="Bertholletia"/>
    <s v="FOD"/>
    <n v="41.38028520389279"/>
    <n v="51.38028520389279"/>
    <x v="1"/>
    <s v="Inferior"/>
    <s v="Protegida"/>
    <x v="0"/>
    <n v="4.1190412772232278E-4"/>
    <n v="5.1899920093012673E-3"/>
  </r>
  <r>
    <n v="1"/>
    <x v="1"/>
    <n v="132"/>
    <n v="4828"/>
    <x v="30"/>
    <x v="30"/>
    <n v="200"/>
    <x v="14"/>
    <n v="20"/>
    <x v="14"/>
    <n v="4.4563384065730682"/>
    <n v="1"/>
    <n v="367183.7"/>
    <n v="9702538.8000000007"/>
    <x v="4"/>
    <s v="TORA"/>
    <s v="60├ 70"/>
    <s v="Apuleia"/>
    <s v="FOD"/>
    <n v="39.788735772973837"/>
    <n v="50"/>
    <x v="1"/>
    <s v="Inferior"/>
    <s v="Não"/>
    <x v="1"/>
    <n v="5.5692824191768894E-4"/>
    <n v="7.7969953868476443E-3"/>
  </r>
  <r>
    <n v="1"/>
    <x v="1"/>
    <n v="132"/>
    <n v="4829"/>
    <x v="97"/>
    <x v="97"/>
    <n v="270"/>
    <x v="65"/>
    <n v="18"/>
    <x v="65"/>
    <n v="7.3095090713814761"/>
    <n v="2"/>
    <n v="367203"/>
    <n v="9702571.6999999899"/>
    <x v="0"/>
    <s v="TORA"/>
    <s v="80├ 90"/>
    <s v="Castilla"/>
    <s v="FOD"/>
    <n v="85.943669269623484"/>
    <n v="95.943669269623484"/>
    <x v="0"/>
    <s v="Inferior"/>
    <s v="Não"/>
    <x v="0"/>
    <n v="1.015001720894988E-3"/>
    <n v="1.2789021683276849E-2"/>
  </r>
  <r>
    <n v="1"/>
    <x v="1"/>
    <n v="132"/>
    <n v="4830"/>
    <x v="19"/>
    <x v="19"/>
    <n v="292"/>
    <x v="355"/>
    <n v="18"/>
    <x v="355"/>
    <n v="8.5492178527060378"/>
    <n v="1"/>
    <n v="367226.59999999899"/>
    <n v="9702560.5999999903"/>
    <x v="4"/>
    <s v="TORA"/>
    <s v="90├ 100"/>
    <s v="Piptadenia"/>
    <s v="FOD"/>
    <n v="39.788735772973837"/>
    <n v="50"/>
    <x v="1"/>
    <s v="Inferior"/>
    <s v="Não"/>
    <x v="1"/>
    <n v="1.1871482404717459E-3"/>
    <n v="1.4958067829943996E-2"/>
  </r>
  <r>
    <n v="1"/>
    <x v="1"/>
    <n v="132"/>
    <n v="4831"/>
    <x v="1"/>
    <x v="1"/>
    <n v="222"/>
    <x v="6"/>
    <n v="14"/>
    <x v="6"/>
    <n v="3.8434581855170742"/>
    <n v="1"/>
    <n v="367228.5"/>
    <n v="9702570.6999999899"/>
    <x v="1"/>
    <s v="TORA"/>
    <s v="70├ 80"/>
    <s v="Pouteria"/>
    <s v="FOD"/>
    <n v="39.788735772973837"/>
    <n v="50"/>
    <x v="1"/>
    <s v="Inferior"/>
    <s v="Não"/>
    <x v="0"/>
    <n v="6.8619128686678451E-4"/>
    <n v="6.724674611294488E-3"/>
  </r>
  <r>
    <n v="1"/>
    <x v="1"/>
    <n v="132"/>
    <n v="4832"/>
    <x v="26"/>
    <x v="26"/>
    <n v="277"/>
    <x v="281"/>
    <n v="23"/>
    <x v="281"/>
    <n v="9.8304987009409199"/>
    <n v="1"/>
    <n v="367222.299999999"/>
    <n v="9702595.6999999899"/>
    <x v="4"/>
    <s v="TORA"/>
    <s v="80├ 90"/>
    <s v="Couratari"/>
    <s v="FOD"/>
    <n v="38.833806114422465"/>
    <n v="50"/>
    <x v="1"/>
    <s v="Inferior"/>
    <s v="Não"/>
    <x v="1"/>
    <n v="1.0683136768525592E-3"/>
    <n v="1.71998501973262E-2"/>
  </r>
  <r>
    <n v="1"/>
    <x v="1"/>
    <n v="132"/>
    <n v="4833"/>
    <x v="7"/>
    <x v="7"/>
    <n v="422"/>
    <x v="242"/>
    <n v="24"/>
    <x v="242"/>
    <n v="23.808077063884756"/>
    <n v="3"/>
    <n v="367219.59999999899"/>
    <n v="9702597"/>
    <x v="2"/>
    <s v="TORA"/>
    <s v="130├ 140"/>
    <s v="Aspidosperma"/>
    <s v="FOD"/>
    <n v="47.109863155201019"/>
    <n v="57.109863155201019"/>
    <x v="1"/>
    <s v="Inferior"/>
    <s v="Não"/>
    <x v="0"/>
    <n v="2.4795002258417432E-3"/>
    <n v="4.1655603794141287E-2"/>
  </r>
  <r>
    <n v="1"/>
    <x v="1"/>
    <n v="132"/>
    <n v="4834"/>
    <x v="39"/>
    <x v="39"/>
    <n v="560"/>
    <x v="286"/>
    <n v="24"/>
    <x v="286"/>
    <n v="41.925231729039432"/>
    <n v="1"/>
    <n v="367245"/>
    <n v="9702596.0999999903"/>
    <x v="3"/>
    <s v="TORA"/>
    <s v="170├ 180"/>
    <s v="Bertholletia"/>
    <s v="FOD"/>
    <n v="41.38028520389279"/>
    <n v="51.38028520389279"/>
    <x v="1"/>
    <s v="Inferior"/>
    <s v="Protegida"/>
    <x v="0"/>
    <n v="4.3663174166346814E-3"/>
    <n v="7.3354132599462649E-2"/>
  </r>
  <r>
    <n v="1"/>
    <x v="1"/>
    <n v="132"/>
    <n v="4835"/>
    <x v="50"/>
    <x v="50"/>
    <n v="238"/>
    <x v="125"/>
    <n v="20"/>
    <x v="125"/>
    <n v="6.3106208175481244"/>
    <n v="1"/>
    <n v="367212.7"/>
    <n v="9702611.0999999903"/>
    <x v="1"/>
    <s v="TORA"/>
    <s v="70├ 80"/>
    <s v="Simarouba"/>
    <s v="FOD"/>
    <n v="42.335214862444161"/>
    <n v="52.335214862444161"/>
    <x v="1"/>
    <s v="Inferior"/>
    <s v="Não"/>
    <x v="0"/>
    <n v="7.886660833796395E-4"/>
    <n v="1.1041325167314953E-2"/>
  </r>
  <r>
    <n v="1"/>
    <x v="1"/>
    <n v="132"/>
    <n v="4836"/>
    <x v="32"/>
    <x v="32"/>
    <n v="140"/>
    <x v="36"/>
    <n v="18"/>
    <x v="36"/>
    <n v="1.9652452372987235"/>
    <n v="1"/>
    <n v="367255.59999999899"/>
    <n v="9702607.6999999899"/>
    <x v="0"/>
    <s v="TORETE"/>
    <s v="40├ 50"/>
    <s v="Cordia"/>
    <s v="FOD"/>
    <n v="42.335214862444161"/>
    <n v="52.335214862444161"/>
    <x v="0"/>
    <s v="Inferior"/>
    <s v="Não"/>
    <x v="0"/>
    <n v="2.7289483853966759E-4"/>
    <n v="3.4384749655998119E-3"/>
  </r>
  <r>
    <n v="1"/>
    <x v="1"/>
    <n v="132"/>
    <n v="4837"/>
    <x v="5"/>
    <x v="5"/>
    <n v="208"/>
    <x v="113"/>
    <n v="17"/>
    <x v="113"/>
    <n v="4.0969792774670166"/>
    <n v="1"/>
    <n v="367288.4"/>
    <n v="9702675"/>
    <x v="4"/>
    <s v="TORA"/>
    <s v="60├ 70"/>
    <s v="Tachigali"/>
    <s v="FOD"/>
    <n v="39.152116000606256"/>
    <n v="50"/>
    <x v="1"/>
    <s v="Inferior"/>
    <s v="Não"/>
    <x v="1"/>
    <n v="6.023735864581724E-4"/>
    <n v="7.1682456788522515E-3"/>
  </r>
  <r>
    <n v="1"/>
    <x v="1"/>
    <n v="132"/>
    <n v="4838"/>
    <x v="26"/>
    <x v="26"/>
    <n v="153"/>
    <x v="73"/>
    <n v="15"/>
    <x v="73"/>
    <n v="1.9559704829900428"/>
    <n v="1"/>
    <n v="367308.59999999899"/>
    <n v="9702696.4000000004"/>
    <x v="0"/>
    <s v="TORETE"/>
    <s v="40├ 50"/>
    <s v="Couratari"/>
    <s v="FOD"/>
    <n v="38.833806114422465"/>
    <n v="50"/>
    <x v="0"/>
    <s v="Inferior"/>
    <s v="Não"/>
    <x v="1"/>
    <n v="3.2592833037627952E-4"/>
    <n v="3.4222474689509343E-3"/>
  </r>
  <r>
    <n v="1"/>
    <x v="1"/>
    <n v="132"/>
    <n v="4839"/>
    <x v="50"/>
    <x v="50"/>
    <n v="145"/>
    <x v="112"/>
    <n v="14"/>
    <x v="112"/>
    <n v="1.6396540124684784"/>
    <n v="1"/>
    <n v="367295.09999999899"/>
    <n v="9702705"/>
    <x v="0"/>
    <s v="TORETE"/>
    <s v="40├ 50"/>
    <s v="Simarouba"/>
    <s v="FOD"/>
    <n v="42.335214862444161"/>
    <n v="52.335214862444161"/>
    <x v="0"/>
    <s v="Inferior"/>
    <s v="Não"/>
    <x v="0"/>
    <n v="2.927354071579853E-4"/>
    <n v="2.8688069901482553E-3"/>
  </r>
  <r>
    <n v="1"/>
    <x v="1"/>
    <n v="132"/>
    <n v="4840"/>
    <x v="24"/>
    <x v="24"/>
    <n v="150"/>
    <x v="37"/>
    <n v="16"/>
    <x v="37"/>
    <n v="2.0053522829578809"/>
    <n v="1"/>
    <n v="367284.2"/>
    <n v="9702710.1999999899"/>
    <x v="0"/>
    <s v="TORETE"/>
    <s v="40├ 50"/>
    <s v="Virola"/>
    <s v="FOD"/>
    <n v="38.197186342054884"/>
    <n v="50"/>
    <x v="0"/>
    <s v="Inferior"/>
    <s v="Não"/>
    <x v="0"/>
    <n v="3.1327213607870003E-4"/>
    <n v="3.5086479240814404E-3"/>
  </r>
  <r>
    <n v="1"/>
    <x v="1"/>
    <n v="132"/>
    <n v="4841"/>
    <x v="26"/>
    <x v="26"/>
    <n v="378"/>
    <x v="292"/>
    <n v="23"/>
    <x v="292"/>
    <n v="18.30625938543761"/>
    <n v="1"/>
    <n v="367267"/>
    <n v="9702718.3000000007"/>
    <x v="4"/>
    <s v="TORA"/>
    <s v="120├ 130"/>
    <s v="Couratari"/>
    <s v="FOD"/>
    <n v="38.833806114422465"/>
    <n v="50"/>
    <x v="1"/>
    <s v="Inferior"/>
    <s v="Não"/>
    <x v="1"/>
    <n v="1.9894033729541769E-3"/>
    <n v="3.2029394304562246E-2"/>
  </r>
  <r>
    <n v="1"/>
    <x v="1"/>
    <n v="132"/>
    <n v="4842"/>
    <x v="1"/>
    <x v="1"/>
    <n v="184"/>
    <x v="185"/>
    <n v="15"/>
    <x v="185"/>
    <n v="2.8288836204925838"/>
    <n v="1"/>
    <n v="367298"/>
    <n v="9702725.8000000007"/>
    <x v="1"/>
    <s v="TORA"/>
    <s v="50├ 60"/>
    <s v="Pouteria"/>
    <s v="FOD"/>
    <n v="39.788735772973837"/>
    <n v="50"/>
    <x v="1"/>
    <s v="Inferior"/>
    <s v="Não"/>
    <x v="0"/>
    <n v="4.7138406395913198E-4"/>
    <n v="4.9495326715708844E-3"/>
  </r>
  <r>
    <n v="1"/>
    <x v="1"/>
    <n v="132"/>
    <n v="4843"/>
    <x v="23"/>
    <x v="23"/>
    <n v="253"/>
    <x v="80"/>
    <n v="16"/>
    <x v="80"/>
    <n v="5.7049153013267109"/>
    <n v="1"/>
    <n v="367326.59999999899"/>
    <n v="9702731"/>
    <x v="4"/>
    <s v="TORA"/>
    <s v="80├ 90"/>
    <s v="Parkia"/>
    <s v="FOD"/>
    <n v="40.107045659157627"/>
    <n v="50.107045659157627"/>
    <x v="1"/>
    <s v="Inferior"/>
    <s v="Não"/>
    <x v="1"/>
    <n v="8.9121049592273379E-4"/>
    <n v="9.9815575543346184E-3"/>
  </r>
  <r>
    <n v="1"/>
    <x v="1"/>
    <n v="132"/>
    <n v="4844"/>
    <x v="47"/>
    <x v="47"/>
    <n v="257"/>
    <x v="164"/>
    <n v="20"/>
    <x v="164"/>
    <n v="7.3584173853936159"/>
    <n v="1"/>
    <n v="367307.5"/>
    <n v="9702776.5"/>
    <x v="1"/>
    <s v="TORA"/>
    <s v="80├ 90"/>
    <s v="Brosimum"/>
    <s v="FOD"/>
    <n v="41.38028520389279"/>
    <n v="51.38028520389279"/>
    <x v="1"/>
    <s v="Inferior"/>
    <s v="Não"/>
    <x v="0"/>
    <n v="9.1961383626053598E-4"/>
    <n v="1.2874593707647503E-2"/>
  </r>
  <r>
    <n v="1"/>
    <x v="1"/>
    <n v="132"/>
    <n v="4845"/>
    <x v="44"/>
    <x v="44"/>
    <n v="280"/>
    <x v="70"/>
    <n v="20"/>
    <x v="70"/>
    <n v="8.7344232768832146"/>
    <n v="1"/>
    <n v="367366.799999999"/>
    <n v="9702803.8000000007"/>
    <x v="4"/>
    <s v="TORA"/>
    <s v="80├ 90"/>
    <s v="Manilkara"/>
    <s v="FOD"/>
    <n v="41.38028520389279"/>
    <n v="51.38028520389279"/>
    <x v="1"/>
    <s v="Inferior"/>
    <s v="Não"/>
    <x v="1"/>
    <n v="1.0915793541586703E-3"/>
    <n v="1.5282110958221384E-2"/>
  </r>
  <r>
    <n v="1"/>
    <x v="1"/>
    <n v="133"/>
    <n v="4846"/>
    <x v="39"/>
    <x v="39"/>
    <n v="390"/>
    <x v="130"/>
    <n v="19"/>
    <x v="130"/>
    <n v="16.097965451444392"/>
    <n v="1"/>
    <n v="367456.4"/>
    <n v="9702869.8000000007"/>
    <x v="3"/>
    <s v="TORA"/>
    <s v="120├ 130"/>
    <s v="Bertholletia"/>
    <s v="FOD"/>
    <n v="41.38028520389279"/>
    <n v="51.38028520389279"/>
    <x v="1"/>
    <s v="Inferior"/>
    <s v="Protegida"/>
    <x v="0"/>
    <n v="2.1177196398920123E-3"/>
    <n v="2.8165671210563764E-2"/>
  </r>
  <r>
    <n v="1"/>
    <x v="1"/>
    <n v="133"/>
    <n v="4847"/>
    <x v="6"/>
    <x v="6"/>
    <n v="250"/>
    <x v="46"/>
    <n v="20"/>
    <x v="46"/>
    <n v="6.9630287602704213"/>
    <n v="1"/>
    <n v="367435.4"/>
    <n v="9702864.1999999899"/>
    <x v="1"/>
    <s v="TORA"/>
    <s v="70├ 80"/>
    <s v="Dimorphandra"/>
    <s v="FOD"/>
    <n v="39.788735772973837"/>
    <n v="50"/>
    <x v="1"/>
    <s v="Inferior"/>
    <s v="Não"/>
    <x v="0"/>
    <n v="8.7020037799638919E-4"/>
    <n v="1.2182805291949447E-2"/>
  </r>
  <r>
    <n v="1"/>
    <x v="1"/>
    <n v="133"/>
    <n v="4848"/>
    <x v="32"/>
    <x v="32"/>
    <n v="189"/>
    <x v="256"/>
    <n v="14"/>
    <x v="256"/>
    <n v="2.7857351238709405"/>
    <n v="1"/>
    <n v="367424.9"/>
    <n v="9702850.4000000004"/>
    <x v="1"/>
    <s v="TORA"/>
    <s v="60├ 70"/>
    <s v="Cordia"/>
    <s v="FOD"/>
    <n v="42.335214862444161"/>
    <n v="52.335214862444161"/>
    <x v="1"/>
    <s v="Inferior"/>
    <s v="Não"/>
    <x v="0"/>
    <n v="4.9735084323854423E-4"/>
    <n v="4.8740382637377328E-3"/>
  </r>
  <r>
    <n v="1"/>
    <x v="1"/>
    <n v="133"/>
    <n v="4849"/>
    <x v="23"/>
    <x v="23"/>
    <n v="188"/>
    <x v="267"/>
    <n v="18"/>
    <x v="267"/>
    <n v="3.5438585544431676"/>
    <n v="1"/>
    <n v="367430.7"/>
    <n v="9702839.9000000004"/>
    <x v="4"/>
    <s v="TORA"/>
    <s v="50├ 60"/>
    <s v="Parkia"/>
    <s v="FOD"/>
    <n v="40.107045659157627"/>
    <n v="50.107045659157627"/>
    <x v="1"/>
    <s v="Inferior"/>
    <s v="Não"/>
    <x v="1"/>
    <n v="4.9210179455847001E-4"/>
    <n v="6.2004826114367218E-3"/>
  </r>
  <r>
    <n v="1"/>
    <x v="1"/>
    <n v="133"/>
    <n v="4850"/>
    <x v="5"/>
    <x v="5"/>
    <n v="160"/>
    <x v="1"/>
    <n v="13"/>
    <x v="1"/>
    <n v="1.8538367771343973"/>
    <n v="1"/>
    <n v="367427"/>
    <n v="9702830.5999999903"/>
    <x v="4"/>
    <s v="TORA"/>
    <s v="50├ 60"/>
    <s v="Tachigali"/>
    <s v="FOD"/>
    <n v="39.152116000606256"/>
    <n v="50"/>
    <x v="1"/>
    <s v="Inferior"/>
    <s v="Não"/>
    <x v="1"/>
    <n v="3.5643407482732108E-4"/>
    <n v="3.2435500809286214E-3"/>
  </r>
  <r>
    <n v="1"/>
    <x v="1"/>
    <n v="133"/>
    <n v="4851"/>
    <x v="21"/>
    <x v="21"/>
    <n v="174"/>
    <x v="126"/>
    <n v="17"/>
    <x v="126"/>
    <n v="2.8670521589448832"/>
    <n v="1"/>
    <n v="367428.799999999"/>
    <n v="9702829.8000000007"/>
    <x v="1"/>
    <s v="TORA"/>
    <s v="50├ 60"/>
    <s v="Schefflera"/>
    <s v="FOD"/>
    <n v="40.425355545341418"/>
    <n v="50.425355545341418"/>
    <x v="1"/>
    <s v="Inferior"/>
    <s v="Não"/>
    <x v="0"/>
    <n v="4.2153898630749889E-4"/>
    <n v="5.0163139370592363E-3"/>
  </r>
  <r>
    <n v="1"/>
    <x v="1"/>
    <n v="133"/>
    <n v="4852"/>
    <x v="19"/>
    <x v="19"/>
    <n v="275"/>
    <x v="180"/>
    <n v="16"/>
    <x v="180"/>
    <n v="6.7402118399417681"/>
    <n v="1"/>
    <n v="367409.9"/>
    <n v="9702802.1999999899"/>
    <x v="4"/>
    <s v="TORA"/>
    <s v="80├ 90"/>
    <s v="Piptadenia"/>
    <s v="FOD"/>
    <n v="39.788735772973837"/>
    <n v="50"/>
    <x v="1"/>
    <s v="Inferior"/>
    <s v="Não"/>
    <x v="1"/>
    <n v="1.0529424573756309E-3"/>
    <n v="1.1792955522607066E-2"/>
  </r>
  <r>
    <n v="1"/>
    <x v="1"/>
    <n v="133"/>
    <n v="4853"/>
    <x v="85"/>
    <x v="85"/>
    <n v="500"/>
    <x v="194"/>
    <n v="15"/>
    <x v="194"/>
    <n v="20.889086280811263"/>
    <n v="1"/>
    <n v="367367.2"/>
    <n v="9702748.3000000007"/>
    <x v="1"/>
    <s v="TORA"/>
    <s v="150├ 160"/>
    <s v="Ceiba"/>
    <s v="FOD"/>
    <n v="95.4929658551372"/>
    <n v="105.4929658551372"/>
    <x v="1"/>
    <s v="Inferior"/>
    <s v="Não"/>
    <x v="0"/>
    <n v="3.4808015119855568E-3"/>
    <n v="3.6548415875848339E-2"/>
  </r>
  <r>
    <n v="1"/>
    <x v="1"/>
    <n v="133"/>
    <n v="4854"/>
    <x v="1"/>
    <x v="1"/>
    <n v="183"/>
    <x v="127"/>
    <n v="17"/>
    <x v="127"/>
    <n v="3.1713142340766671"/>
    <n v="1"/>
    <n v="367369.4"/>
    <n v="9702744"/>
    <x v="1"/>
    <s v="TORA"/>
    <s v="50├ 60"/>
    <s v="Pouteria"/>
    <s v="FOD"/>
    <n v="39.788735772973837"/>
    <n v="50"/>
    <x v="1"/>
    <s v="Inferior"/>
    <s v="Não"/>
    <x v="0"/>
    <n v="4.6627424733953712E-4"/>
    <n v="5.5486635433404921E-3"/>
  </r>
  <r>
    <n v="1"/>
    <x v="1"/>
    <n v="133"/>
    <n v="4855"/>
    <x v="1"/>
    <x v="1"/>
    <n v="172"/>
    <x v="58"/>
    <n v="18"/>
    <x v="58"/>
    <n v="2.9663170969512977"/>
    <n v="1"/>
    <n v="367377.5"/>
    <n v="9702737.9000000004"/>
    <x v="1"/>
    <s v="TORA"/>
    <s v="50├ 60"/>
    <s v="Pouteria"/>
    <s v="FOD"/>
    <n v="39.788735772973837"/>
    <n v="50"/>
    <x v="1"/>
    <s v="Inferior"/>
    <s v="Não"/>
    <x v="0"/>
    <n v="4.1190412772232278E-4"/>
    <n v="5.1899920093012673E-3"/>
  </r>
  <r>
    <n v="1"/>
    <x v="1"/>
    <n v="133"/>
    <n v="4856"/>
    <x v="1"/>
    <x v="1"/>
    <n v="171"/>
    <x v="141"/>
    <n v="18"/>
    <x v="141"/>
    <n v="2.9319253052985705"/>
    <n v="1"/>
    <n v="367373.9"/>
    <n v="9702735.1999999899"/>
    <x v="1"/>
    <s v="TORA"/>
    <s v="50├ 60"/>
    <s v="Pouteria"/>
    <s v="FOD"/>
    <n v="39.788735772973837"/>
    <n v="50"/>
    <x v="1"/>
    <s v="Inferior"/>
    <s v="Não"/>
    <x v="0"/>
    <n v="4.0712846804787865E-4"/>
    <n v="5.1298186974032709E-3"/>
  </r>
  <r>
    <n v="1"/>
    <x v="1"/>
    <n v="133"/>
    <n v="4857"/>
    <x v="1"/>
    <x v="1"/>
    <n v="185"/>
    <x v="174"/>
    <n v="19"/>
    <x v="174"/>
    <n v="3.6223068216678778"/>
    <n v="1"/>
    <n v="367373"/>
    <n v="9702735.6999999899"/>
    <x v="1"/>
    <s v="TORA"/>
    <s v="50├ 60"/>
    <s v="Pouteria"/>
    <s v="FOD"/>
    <n v="39.788735772973837"/>
    <n v="50"/>
    <x v="1"/>
    <s v="Inferior"/>
    <s v="Não"/>
    <x v="0"/>
    <n v="4.7652172699082262E-4"/>
    <n v="6.3377389689779403E-3"/>
  </r>
  <r>
    <n v="1"/>
    <x v="1"/>
    <n v="133"/>
    <n v="4858"/>
    <x v="78"/>
    <x v="78"/>
    <n v="150"/>
    <x v="37"/>
    <n v="10"/>
    <x v="37"/>
    <n v="1.2533451768486754"/>
    <n v="1"/>
    <n v="367348.59999999899"/>
    <n v="9702747.1999999899"/>
    <x v="0"/>
    <s v="TORETE"/>
    <s v="40├ 50"/>
    <s v="Tetragastris"/>
    <s v="FOD"/>
    <n v="44.563384065730695"/>
    <n v="54.563384065730695"/>
    <x v="0"/>
    <s v="Inferior"/>
    <s v="Não"/>
    <x v="0"/>
    <n v="3.1327213607870003E-4"/>
    <n v="2.1929049525509E-3"/>
  </r>
  <r>
    <n v="1"/>
    <x v="1"/>
    <n v="133"/>
    <n v="4859"/>
    <x v="1"/>
    <x v="1"/>
    <n v="195"/>
    <x v="253"/>
    <n v="20"/>
    <x v="253"/>
    <n v="4.2363066977485238"/>
    <n v="1"/>
    <n v="367344"/>
    <n v="9702749.3000000007"/>
    <x v="1"/>
    <s v="TORA"/>
    <s v="60├ 70"/>
    <s v="Pouteria"/>
    <s v="FOD"/>
    <n v="39.788735772973837"/>
    <n v="50"/>
    <x v="1"/>
    <s v="Inferior"/>
    <s v="Não"/>
    <x v="0"/>
    <n v="5.2942990997300308E-4"/>
    <n v="7.4120187396220427E-3"/>
  </r>
  <r>
    <n v="1"/>
    <x v="1"/>
    <n v="133"/>
    <n v="4860"/>
    <x v="13"/>
    <x v="13"/>
    <n v="170"/>
    <x v="12"/>
    <n v="20"/>
    <x v="12"/>
    <n v="3.2197044987490426"/>
    <n v="1"/>
    <n v="367313.4"/>
    <n v="9702673.1999999899"/>
    <x v="0"/>
    <s v="TORA"/>
    <s v="50├ 60"/>
    <s v="Handroanthus"/>
    <s v="FOD"/>
    <n v="49.656342244671343"/>
    <n v="70"/>
    <x v="0"/>
    <s v="Inferior"/>
    <s v="Vulneravel"/>
    <x v="0"/>
    <n v="4.0238065478553035E-4"/>
    <n v="5.633329166997424E-3"/>
  </r>
  <r>
    <n v="1"/>
    <x v="1"/>
    <n v="133"/>
    <n v="4861"/>
    <x v="33"/>
    <x v="33"/>
    <n v="215"/>
    <x v="18"/>
    <n v="20"/>
    <x v="18"/>
    <n v="5.1498560710960035"/>
    <n v="1"/>
    <n v="367318.799999999"/>
    <n v="9702668.4000000004"/>
    <x v="0"/>
    <s v="TORA"/>
    <s v="60├ 70"/>
    <s v="Dipteryx"/>
    <s v="FOD"/>
    <n v="39.152116000606256"/>
    <n v="80"/>
    <x v="0"/>
    <s v="Inferior"/>
    <s v="Vulneravel"/>
    <x v="1"/>
    <n v="6.436001995661295E-4"/>
    <n v="9.0104027939258112E-3"/>
  </r>
  <r>
    <n v="1"/>
    <x v="1"/>
    <n v="133"/>
    <n v="4862"/>
    <x v="5"/>
    <x v="5"/>
    <n v="191"/>
    <x v="52"/>
    <n v="14"/>
    <x v="52"/>
    <n v="2.8450044246783621"/>
    <n v="1"/>
    <n v="367311"/>
    <n v="9702664.3000000007"/>
    <x v="4"/>
    <s v="TORA"/>
    <s v="60├ 70"/>
    <s v="Tachigali"/>
    <s v="FOD"/>
    <n v="39.152116000606256"/>
    <n v="50"/>
    <x v="1"/>
    <s v="Inferior"/>
    <s v="Não"/>
    <x v="1"/>
    <n v="5.0793247983498034E-4"/>
    <n v="4.9777383023828061E-3"/>
  </r>
  <r>
    <n v="1"/>
    <x v="1"/>
    <n v="133"/>
    <n v="4863"/>
    <x v="53"/>
    <x v="53"/>
    <n v="460"/>
    <x v="182"/>
    <n v="20"/>
    <x v="182"/>
    <n v="23.574030170771543"/>
    <n v="1"/>
    <n v="367309.59999999899"/>
    <n v="9702659.5"/>
    <x v="4"/>
    <s v="TORA"/>
    <s v="140├ 150"/>
    <s v="Enterolobium"/>
    <s v="FOD"/>
    <n v="42.971834634811742"/>
    <n v="52.971834634811742"/>
    <x v="1"/>
    <s v="Inferior"/>
    <s v="Não"/>
    <x v="1"/>
    <n v="2.9461503997445758E-3"/>
    <n v="4.1246105596424061E-2"/>
  </r>
  <r>
    <n v="1"/>
    <x v="1"/>
    <n v="133"/>
    <n v="4864"/>
    <x v="19"/>
    <x v="19"/>
    <n v="176"/>
    <x v="124"/>
    <n v="19"/>
    <x v="124"/>
    <n v="3.2784390389476763"/>
    <n v="1"/>
    <n v="367267.4"/>
    <n v="9702610.9000000004"/>
    <x v="4"/>
    <s v="TORA"/>
    <s v="50├ 60"/>
    <s v="Piptadenia"/>
    <s v="FOD"/>
    <n v="39.788735772973837"/>
    <n v="50"/>
    <x v="1"/>
    <s v="Inferior"/>
    <s v="Não"/>
    <x v="1"/>
    <n v="4.3128523054105841E-4"/>
    <n v="5.7360935661960773E-3"/>
  </r>
  <r>
    <n v="1"/>
    <x v="1"/>
    <n v="133"/>
    <n v="4865"/>
    <x v="44"/>
    <x v="44"/>
    <n v="380"/>
    <x v="195"/>
    <n v="19"/>
    <x v="195"/>
    <n v="15.283012565342339"/>
    <n v="1"/>
    <n v="367245.9"/>
    <n v="9702485.1999999899"/>
    <x v="4"/>
    <s v="TORA"/>
    <s v="120├ 130"/>
    <s v="Manilkara"/>
    <s v="FOD"/>
    <n v="41.38028520389279"/>
    <n v="51.38028520389279"/>
    <x v="1"/>
    <s v="Inferior"/>
    <s v="Não"/>
    <x v="1"/>
    <n v="2.0105109533228574E-3"/>
    <n v="2.6739795679194E-2"/>
  </r>
  <r>
    <n v="1"/>
    <x v="1"/>
    <n v="133"/>
    <n v="4866"/>
    <x v="1"/>
    <x v="1"/>
    <n v="148"/>
    <x v="128"/>
    <n v="17"/>
    <x v="128"/>
    <n v="2.0742472747235006"/>
    <n v="1"/>
    <n v="367245.9"/>
    <n v="9702485.1999999899"/>
    <x v="0"/>
    <s v="TORETE"/>
    <s v="40├ 50"/>
    <s v="Pouteria"/>
    <s v="FOD"/>
    <n v="39.788735772973837"/>
    <n v="50"/>
    <x v="0"/>
    <s v="Inferior"/>
    <s v="Não"/>
    <x v="0"/>
    <n v="3.0497390527412649E-4"/>
    <n v="3.6291894727621048E-3"/>
  </r>
  <r>
    <n v="1"/>
    <x v="1"/>
    <n v="133"/>
    <n v="4867"/>
    <x v="75"/>
    <x v="75"/>
    <n v="186"/>
    <x v="24"/>
    <n v="17"/>
    <x v="24"/>
    <n v="3.27614402466829"/>
    <n v="1"/>
    <n v="367250.5"/>
    <n v="9702474.9000000004"/>
    <x v="0"/>
    <s v="TORA"/>
    <s v="50├ 60"/>
    <s v="Copaifera"/>
    <s v="FOD"/>
    <n v="51.884511447957884"/>
    <n v="61.884511447957884"/>
    <x v="0"/>
    <s v="Inferior"/>
    <s v="Não"/>
    <x v="0"/>
    <n v="4.8168723643460915E-4"/>
    <n v="5.7320781135718488E-3"/>
  </r>
  <r>
    <n v="1"/>
    <x v="1"/>
    <n v="133"/>
    <n v="4868"/>
    <x v="17"/>
    <x v="17"/>
    <n v="177"/>
    <x v="54"/>
    <n v="20"/>
    <x v="54"/>
    <n v="3.4903156484881923"/>
    <n v="1"/>
    <n v="367224"/>
    <n v="9702427.5"/>
    <x v="1"/>
    <s v="TORA"/>
    <s v="50├ 60"/>
    <s v="Buchenavia"/>
    <s v="FOD"/>
    <n v="41.38028520389279"/>
    <n v="51.38028520389279"/>
    <x v="1"/>
    <s v="Inferior"/>
    <s v="Não"/>
    <x v="0"/>
    <n v="4.3620012227598201E-4"/>
    <n v="6.1068017118637479E-3"/>
  </r>
  <r>
    <n v="1"/>
    <x v="1"/>
    <n v="133"/>
    <n v="4869"/>
    <x v="17"/>
    <x v="17"/>
    <n v="193"/>
    <x v="60"/>
    <n v="14"/>
    <x v="60"/>
    <n v="2.9048976128627038"/>
    <n v="1"/>
    <n v="367137.09999999899"/>
    <n v="9702360.8000000007"/>
    <x v="1"/>
    <s v="TORA"/>
    <s v="60├ 70"/>
    <s v="Buchenavia"/>
    <s v="FOD"/>
    <n v="41.38028520389279"/>
    <n v="51.38028520389279"/>
    <x v="1"/>
    <s v="Inferior"/>
    <s v="Não"/>
    <x v="0"/>
    <n v="5.1862550207979992E-4"/>
    <n v="5.0825299203820376E-3"/>
  </r>
  <r>
    <n v="1"/>
    <x v="1"/>
    <n v="133"/>
    <n v="4870"/>
    <x v="63"/>
    <x v="63"/>
    <n v="170"/>
    <x v="12"/>
    <n v="13"/>
    <x v="12"/>
    <n v="2.0928079241868782"/>
    <n v="1"/>
    <n v="367146.7"/>
    <n v="9702330.6999999899"/>
    <x v="4"/>
    <s v="TORA"/>
    <s v="50├ 60"/>
    <s v="Ocotea"/>
    <s v="FOD"/>
    <n v="39.470425886790046"/>
    <n v="50"/>
    <x v="1"/>
    <s v="Inferior"/>
    <s v="Não"/>
    <x v="1"/>
    <n v="4.0238065478553035E-4"/>
    <n v="3.6616639585483265E-3"/>
  </r>
  <r>
    <n v="1"/>
    <x v="1"/>
    <n v="133"/>
    <n v="4871"/>
    <x v="22"/>
    <x v="22"/>
    <n v="350"/>
    <x v="79"/>
    <n v="25"/>
    <x v="79"/>
    <n v="17.059420462662533"/>
    <n v="1"/>
    <n v="367209.9"/>
    <n v="9702481.0999999903"/>
    <x v="4"/>
    <s v="TORA"/>
    <s v="110├ 120"/>
    <s v="Hymenaea"/>
    <s v="FOD"/>
    <n v="41.38028520389279"/>
    <n v="51.38028520389279"/>
    <x v="1"/>
    <s v="Inferior"/>
    <s v="Não"/>
    <x v="1"/>
    <n v="1.7055927408729228E-3"/>
    <n v="2.9847872965276148E-2"/>
  </r>
  <r>
    <n v="1"/>
    <x v="1"/>
    <n v="134"/>
    <n v="4872"/>
    <x v="30"/>
    <x v="30"/>
    <n v="300"/>
    <x v="9"/>
    <n v="20"/>
    <x v="9"/>
    <n v="10.026761414789403"/>
    <n v="1"/>
    <n v="367222.09999999899"/>
    <n v="9702394.4000000004"/>
    <x v="4"/>
    <s v="TORA"/>
    <s v="90├ 100"/>
    <s v="Apuleia"/>
    <s v="FOD"/>
    <n v="39.788735772973837"/>
    <n v="50"/>
    <x v="1"/>
    <s v="Inferior"/>
    <s v="Não"/>
    <x v="1"/>
    <n v="1.2530885443148001E-3"/>
    <n v="1.75432396204072E-2"/>
  </r>
  <r>
    <n v="1"/>
    <x v="1"/>
    <n v="134"/>
    <n v="4873"/>
    <x v="30"/>
    <x v="30"/>
    <n v="280"/>
    <x v="70"/>
    <n v="19"/>
    <x v="70"/>
    <n v="8.2977021130390529"/>
    <n v="1"/>
    <n v="367262.9"/>
    <n v="9702466.0999999903"/>
    <x v="4"/>
    <s v="TORA"/>
    <s v="80├ 90"/>
    <s v="Apuleia"/>
    <s v="FOD"/>
    <n v="39.788735772973837"/>
    <n v="50"/>
    <x v="1"/>
    <s v="Inferior"/>
    <s v="Não"/>
    <x v="1"/>
    <n v="1.0915793541586703E-3"/>
    <n v="1.4518005410310312E-2"/>
  </r>
  <r>
    <n v="1"/>
    <x v="1"/>
    <n v="134"/>
    <n v="4874"/>
    <x v="30"/>
    <x v="30"/>
    <n v="257"/>
    <x v="164"/>
    <n v="17"/>
    <x v="164"/>
    <n v="6.2546547775845731"/>
    <n v="1"/>
    <n v="367257.5"/>
    <n v="9702473"/>
    <x v="4"/>
    <s v="TORA"/>
    <s v="80├ 90"/>
    <s v="Apuleia"/>
    <s v="FOD"/>
    <n v="39.788735772973837"/>
    <n v="50"/>
    <x v="1"/>
    <s v="Inferior"/>
    <s v="Não"/>
    <x v="1"/>
    <n v="9.1961383626053598E-4"/>
    <n v="1.0943404651500377E-2"/>
  </r>
  <r>
    <n v="1"/>
    <x v="1"/>
    <n v="134"/>
    <n v="4875"/>
    <x v="5"/>
    <x v="5"/>
    <n v="173"/>
    <x v="100"/>
    <n v="15"/>
    <x v="100"/>
    <n v="2.5007578531936017"/>
    <n v="1"/>
    <n v="367253.7"/>
    <n v="9702452.6999999899"/>
    <x v="4"/>
    <s v="TORA"/>
    <s v="50├ 60"/>
    <s v="Tachigali"/>
    <s v="FOD"/>
    <n v="39.152116000606256"/>
    <n v="50"/>
    <x v="1"/>
    <s v="Inferior"/>
    <s v="Não"/>
    <x v="1"/>
    <n v="4.1670763380886292E-4"/>
    <n v="4.3754301549930605E-3"/>
  </r>
  <r>
    <n v="1"/>
    <x v="1"/>
    <n v="134"/>
    <n v="4876"/>
    <x v="17"/>
    <x v="17"/>
    <n v="140"/>
    <x v="36"/>
    <n v="13"/>
    <x v="36"/>
    <n v="1.4193437824935224"/>
    <n v="1"/>
    <n v="367282.4"/>
    <n v="9702512.0999999903"/>
    <x v="0"/>
    <s v="TORETE"/>
    <s v="40├ 50"/>
    <s v="Buchenavia"/>
    <s v="FOD"/>
    <n v="41.38028520389279"/>
    <n v="51.38028520389279"/>
    <x v="0"/>
    <s v="Inferior"/>
    <s v="Não"/>
    <x v="0"/>
    <n v="2.7289483853966759E-4"/>
    <n v="2.4833430307109748E-3"/>
  </r>
  <r>
    <n v="1"/>
    <x v="1"/>
    <n v="134"/>
    <n v="4877"/>
    <x v="24"/>
    <x v="24"/>
    <n v="156"/>
    <x v="136"/>
    <n v="16"/>
    <x v="136"/>
    <n v="2.168989029247244"/>
    <n v="1"/>
    <n v="367281.5"/>
    <n v="9702512.5"/>
    <x v="0"/>
    <s v="TORETE"/>
    <s v="40├ 50"/>
    <s v="Virola"/>
    <s v="FOD"/>
    <n v="38.197186342054884"/>
    <n v="50"/>
    <x v="0"/>
    <s v="Inferior"/>
    <s v="Não"/>
    <x v="0"/>
    <n v="3.3883514238272194E-4"/>
    <n v="3.7949535946864856E-3"/>
  </r>
  <r>
    <n v="1"/>
    <x v="1"/>
    <n v="134"/>
    <n v="4878"/>
    <x v="4"/>
    <x v="4"/>
    <n v="207"/>
    <x v="132"/>
    <n v="14"/>
    <x v="132"/>
    <n v="3.3416187767068655"/>
    <n v="1"/>
    <n v="367311.9"/>
    <n v="9702571"/>
    <x v="1"/>
    <s v="TORA"/>
    <s v="60├ 70"/>
    <s v="Dialium"/>
    <s v="FOD"/>
    <n v="42.335214862444161"/>
    <n v="52.335214862444161"/>
    <x v="1"/>
    <s v="Inferior"/>
    <s v="Não"/>
    <x v="0"/>
    <n v="5.9659545594827642E-4"/>
    <n v="5.8466354682931094E-3"/>
  </r>
  <r>
    <n v="1"/>
    <x v="1"/>
    <n v="134"/>
    <n v="4879"/>
    <x v="5"/>
    <x v="5"/>
    <n v="300"/>
    <x v="9"/>
    <n v="17"/>
    <x v="9"/>
    <n v="8.5227472025709936"/>
    <n v="1"/>
    <n v="367312.299999999"/>
    <n v="9702554.3000000007"/>
    <x v="4"/>
    <s v="TORA"/>
    <s v="90├ 100"/>
    <s v="Tachigali"/>
    <s v="FOD"/>
    <n v="39.152116000606256"/>
    <n v="50"/>
    <x v="1"/>
    <s v="Inferior"/>
    <s v="Não"/>
    <x v="1"/>
    <n v="1.2530885443148001E-3"/>
    <n v="1.491175367734612E-2"/>
  </r>
  <r>
    <n v="1"/>
    <x v="1"/>
    <n v="134"/>
    <n v="4880"/>
    <x v="19"/>
    <x v="19"/>
    <n v="205"/>
    <x v="162"/>
    <n v="15"/>
    <x v="162"/>
    <n v="3.5114554038043737"/>
    <n v="1"/>
    <n v="367319.7"/>
    <n v="9702586.6999999899"/>
    <x v="4"/>
    <s v="TORA"/>
    <s v="60├ 70"/>
    <s v="Piptadenia"/>
    <s v="FOD"/>
    <n v="39.788735772973837"/>
    <n v="50"/>
    <x v="1"/>
    <s v="Inferior"/>
    <s v="Não"/>
    <x v="1"/>
    <n v="5.8512273416477215E-4"/>
    <n v="6.1437887087301066E-3"/>
  </r>
  <r>
    <n v="1"/>
    <x v="1"/>
    <n v="134"/>
    <n v="4881"/>
    <x v="5"/>
    <x v="5"/>
    <n v="168"/>
    <x v="45"/>
    <n v="15"/>
    <x v="45"/>
    <n v="2.3582942847584683"/>
    <n v="1"/>
    <n v="367350.4"/>
    <n v="9702649.0999999903"/>
    <x v="4"/>
    <s v="TORA"/>
    <s v="50├ 60"/>
    <s v="Tachigali"/>
    <s v="FOD"/>
    <n v="39.152116000606256"/>
    <n v="50"/>
    <x v="1"/>
    <s v="Inferior"/>
    <s v="Não"/>
    <x v="1"/>
    <n v="3.9296856749712139E-4"/>
    <n v="4.1261699587197744E-3"/>
  </r>
  <r>
    <n v="1"/>
    <x v="1"/>
    <n v="134"/>
    <n v="4882"/>
    <x v="26"/>
    <x v="26"/>
    <n v="137"/>
    <x v="26"/>
    <n v="18"/>
    <x v="26"/>
    <n v="1.8819228499418235"/>
    <n v="1"/>
    <n v="367425.9"/>
    <n v="9702718.4000000004"/>
    <x v="0"/>
    <s v="TORETE"/>
    <s v="40├ 50"/>
    <s v="Couratari"/>
    <s v="FOD"/>
    <n v="38.833806114422465"/>
    <n v="50"/>
    <x v="0"/>
    <s v="Inferior"/>
    <s v="Não"/>
    <x v="1"/>
    <n v="2.6132465431382763E-4"/>
    <n v="3.2926906443542276E-3"/>
  </r>
  <r>
    <n v="1"/>
    <x v="1"/>
    <n v="134"/>
    <n v="4883"/>
    <x v="56"/>
    <x v="56"/>
    <n v="158"/>
    <x v="212"/>
    <n v="19"/>
    <x v="212"/>
    <n v="2.6421407595651405"/>
    <n v="1"/>
    <n v="367426.9"/>
    <n v="9702720.1999999899"/>
    <x v="0"/>
    <s v="TORA"/>
    <s v="50├ 60"/>
    <s v="Cordia"/>
    <s v="FOD"/>
    <n v="40.425355545341418"/>
    <n v="50.425355545341418"/>
    <x v="0"/>
    <s v="Inferior"/>
    <s v="Não"/>
    <x v="1"/>
    <n v="3.4757891578082983E-4"/>
    <n v="4.6227995798850362E-3"/>
  </r>
  <r>
    <n v="1"/>
    <x v="1"/>
    <n v="134"/>
    <n v="4884"/>
    <x v="41"/>
    <x v="41"/>
    <n v="179"/>
    <x v="150"/>
    <n v="17"/>
    <x v="150"/>
    <n v="3.0341927013064134"/>
    <n v="1"/>
    <n v="367421"/>
    <n v="9702724"/>
    <x v="1"/>
    <s v="TORA"/>
    <s v="50├ 60"/>
    <s v="Qualea"/>
    <s v="FOD"/>
    <n v="40.107045659157627"/>
    <n v="50.107045659157627"/>
    <x v="1"/>
    <s v="Inferior"/>
    <s v="Não"/>
    <x v="0"/>
    <n v="4.4611344498211684E-4"/>
    <n v="5.3087499952871892E-3"/>
  </r>
  <r>
    <n v="1"/>
    <x v="1"/>
    <n v="134"/>
    <n v="4885"/>
    <x v="68"/>
    <x v="68"/>
    <n v="270"/>
    <x v="65"/>
    <n v="14"/>
    <x v="65"/>
    <n v="5.685173722185592"/>
    <n v="1"/>
    <n v="367467.4"/>
    <n v="9702785"/>
    <x v="0"/>
    <s v="TORA"/>
    <s v="80├ 90"/>
    <s v="Apeiba"/>
    <s v="FOD"/>
    <n v="85.943669269623484"/>
    <n v="95.943669269623484"/>
    <x v="0"/>
    <s v="Inferior"/>
    <s v="Não"/>
    <x v="0"/>
    <n v="1.015001720894988E-3"/>
    <n v="9.9470168647708829E-3"/>
  </r>
  <r>
    <n v="1"/>
    <x v="1"/>
    <n v="134"/>
    <n v="4886"/>
    <x v="24"/>
    <x v="24"/>
    <n v="224"/>
    <x v="329"/>
    <n v="14"/>
    <x v="329"/>
    <n v="3.9130216280436816"/>
    <n v="1"/>
    <n v="367453.799999999"/>
    <n v="9702851.5999999903"/>
    <x v="1"/>
    <s v="TORA"/>
    <s v="70├ 80"/>
    <s v="Virola"/>
    <s v="FOD"/>
    <n v="38.197186342054884"/>
    <n v="50"/>
    <x v="1"/>
    <s v="Inferior"/>
    <s v="Não"/>
    <x v="0"/>
    <n v="6.9861078666154928E-4"/>
    <n v="6.8463857092831825E-3"/>
  </r>
  <r>
    <n v="1"/>
    <x v="1"/>
    <n v="134"/>
    <n v="4887"/>
    <x v="1"/>
    <x v="1"/>
    <n v="131"/>
    <x v="3"/>
    <n v="13"/>
    <x v="3"/>
    <n v="1.2427223801720071"/>
    <n v="1"/>
    <n v="367459.2"/>
    <n v="9702851.1999999899"/>
    <x v="0"/>
    <s v="TORETE"/>
    <s v="40├ 50"/>
    <s v="Pouteria"/>
    <s v="FOD"/>
    <n v="39.788735772973837"/>
    <n v="50"/>
    <x v="0"/>
    <s v="Inferior"/>
    <s v="Não"/>
    <x v="0"/>
    <n v="2.3893613898873651E-4"/>
    <n v="2.174318864797502E-3"/>
  </r>
  <r>
    <n v="1"/>
    <x v="1"/>
    <n v="135"/>
    <n v="4888"/>
    <x v="30"/>
    <x v="30"/>
    <n v="456"/>
    <x v="258"/>
    <n v="24"/>
    <x v="258"/>
    <n v="27.798995487275338"/>
    <n v="1"/>
    <n v="367506.2"/>
    <n v="9702809.3000000007"/>
    <x v="4"/>
    <s v="TORA"/>
    <s v="140├ 150"/>
    <s v="Apuleia"/>
    <s v="FOD"/>
    <n v="39.788735772973837"/>
    <n v="50"/>
    <x v="1"/>
    <s v="Inferior"/>
    <s v="Não"/>
    <x v="1"/>
    <n v="2.8951357727849151E-3"/>
    <n v="4.8638280982786573E-2"/>
  </r>
  <r>
    <n v="1"/>
    <x v="1"/>
    <n v="135"/>
    <n v="4889"/>
    <x v="30"/>
    <x v="30"/>
    <n v="203"/>
    <x v="56"/>
    <n v="20"/>
    <x v="56"/>
    <n v="4.5910312349117408"/>
    <n v="1"/>
    <n v="367482.59999999899"/>
    <n v="9702708.6999999899"/>
    <x v="4"/>
    <s v="TORA"/>
    <s v="60├ 70"/>
    <s v="Apuleia"/>
    <s v="FOD"/>
    <n v="39.788735772973837"/>
    <n v="50"/>
    <x v="1"/>
    <s v="Inferior"/>
    <s v="Não"/>
    <x v="1"/>
    <n v="5.7376139802965123E-4"/>
    <n v="8.0326595724151163E-3"/>
  </r>
  <r>
    <n v="1"/>
    <x v="1"/>
    <n v="135"/>
    <n v="4890"/>
    <x v="33"/>
    <x v="33"/>
    <n v="230"/>
    <x v="40"/>
    <n v="20"/>
    <x v="40"/>
    <n v="5.8935075426928858"/>
    <n v="1"/>
    <n v="367471.2"/>
    <n v="9702701.4000000004"/>
    <x v="0"/>
    <s v="TORA"/>
    <s v="70├ 80"/>
    <s v="Dipteryx"/>
    <s v="FOD"/>
    <n v="39.152116000606256"/>
    <n v="80"/>
    <x v="0"/>
    <s v="Inferior"/>
    <s v="Vulneravel"/>
    <x v="1"/>
    <n v="7.3653759993614395E-4"/>
    <n v="1.0311526399106015E-2"/>
  </r>
  <r>
    <n v="1"/>
    <x v="1"/>
    <n v="135"/>
    <n v="4891"/>
    <x v="26"/>
    <x v="26"/>
    <n v="306"/>
    <x v="199"/>
    <n v="23"/>
    <x v="199"/>
    <n v="11.99661896233893"/>
    <n v="1"/>
    <n v="367468.9"/>
    <n v="9702701.4000000004"/>
    <x v="4"/>
    <s v="TORA"/>
    <s v="90├ 100"/>
    <s v="Couratari"/>
    <s v="FOD"/>
    <n v="38.833806114422465"/>
    <n v="50"/>
    <x v="1"/>
    <s v="Inferior"/>
    <s v="Não"/>
    <x v="1"/>
    <n v="1.3037133215051181E-3"/>
    <n v="2.0989784476232398E-2"/>
  </r>
  <r>
    <n v="1"/>
    <x v="1"/>
    <n v="135"/>
    <n v="4892"/>
    <x v="56"/>
    <x v="56"/>
    <n v="142"/>
    <x v="19"/>
    <n v="21"/>
    <x v="19"/>
    <n v="2.3587622002911584"/>
    <n v="1"/>
    <n v="367462.09999999899"/>
    <n v="9702703.5"/>
    <x v="0"/>
    <s v="TORETE"/>
    <s v="40├ 50"/>
    <s v="Cordia"/>
    <s v="FOD"/>
    <n v="40.425355545341418"/>
    <n v="50.425355545341418"/>
    <x v="0"/>
    <s v="Inferior"/>
    <s v="Não"/>
    <x v="1"/>
    <n v="2.8074752675070699E-4"/>
    <n v="4.1269886432353927E-3"/>
  </r>
  <r>
    <n v="1"/>
    <x v="1"/>
    <n v="135"/>
    <n v="4893"/>
    <x v="50"/>
    <x v="50"/>
    <n v="205"/>
    <x v="162"/>
    <n v="17"/>
    <x v="162"/>
    <n v="3.9796494576449568"/>
    <n v="1"/>
    <n v="367442.2"/>
    <n v="9702712.9000000004"/>
    <x v="1"/>
    <s v="TORA"/>
    <s v="60├ 70"/>
    <s v="Simarouba"/>
    <s v="FOD"/>
    <n v="42.335214862444161"/>
    <n v="52.335214862444161"/>
    <x v="1"/>
    <s v="Inferior"/>
    <s v="Não"/>
    <x v="0"/>
    <n v="5.8512273416477215E-4"/>
    <n v="6.9629605365607878E-3"/>
  </r>
  <r>
    <n v="1"/>
    <x v="1"/>
    <n v="135"/>
    <n v="4894"/>
    <x v="30"/>
    <x v="30"/>
    <n v="196"/>
    <x v="84"/>
    <n v="20"/>
    <x v="84"/>
    <n v="4.2798674056727748"/>
    <n v="1"/>
    <n v="367381.799999999"/>
    <n v="9702605.5"/>
    <x v="4"/>
    <s v="TORA"/>
    <s v="60├ 70"/>
    <s v="Apuleia"/>
    <s v="FOD"/>
    <n v="39.788735772973837"/>
    <n v="50"/>
    <x v="1"/>
    <s v="Inferior"/>
    <s v="Não"/>
    <x v="1"/>
    <n v="5.3487388353774844E-4"/>
    <n v="7.4882343695284771E-3"/>
  </r>
  <r>
    <n v="1"/>
    <x v="1"/>
    <n v="135"/>
    <n v="4895"/>
    <x v="3"/>
    <x v="3"/>
    <n v="159"/>
    <x v="284"/>
    <n v="14"/>
    <x v="284"/>
    <n v="1.9715620969900416"/>
    <n v="1"/>
    <n v="367352.2"/>
    <n v="9702506.0999999903"/>
    <x v="0"/>
    <s v="TORA"/>
    <s v="50├ 60"/>
    <s v="Inga"/>
    <s v="FOD"/>
    <n v="41.38028520389279"/>
    <n v="51.38028520389279"/>
    <x v="0"/>
    <s v="Inferior"/>
    <s v="Não"/>
    <x v="0"/>
    <n v="3.5199257209802751E-4"/>
    <n v="3.4495272065606696E-3"/>
  </r>
  <r>
    <n v="1"/>
    <x v="1"/>
    <n v="135"/>
    <n v="4896"/>
    <x v="26"/>
    <x v="26"/>
    <n v="170"/>
    <x v="12"/>
    <n v="21"/>
    <x v="12"/>
    <n v="3.3806897236864955"/>
    <n v="1"/>
    <n v="367331.09999999899"/>
    <n v="9702480.6999999899"/>
    <x v="4"/>
    <s v="TORA"/>
    <s v="50├ 60"/>
    <s v="Couratari"/>
    <s v="FOD"/>
    <n v="38.833806114422465"/>
    <n v="50"/>
    <x v="1"/>
    <s v="Inferior"/>
    <s v="Não"/>
    <x v="1"/>
    <n v="4.0238065478553035E-4"/>
    <n v="5.9149956253472967E-3"/>
  </r>
  <r>
    <n v="1"/>
    <x v="1"/>
    <n v="135"/>
    <n v="4897"/>
    <x v="17"/>
    <x v="17"/>
    <n v="241"/>
    <x v="47"/>
    <n v="23"/>
    <x v="47"/>
    <n v="7.4413219910248989"/>
    <n v="1"/>
    <n v="367317.9"/>
    <n v="9702477"/>
    <x v="1"/>
    <s v="TORA"/>
    <s v="70├ 80"/>
    <s v="Buchenavia"/>
    <s v="FOD"/>
    <n v="41.38028520389279"/>
    <n v="51.38028520389279"/>
    <x v="1"/>
    <s v="Inferior"/>
    <s v="Não"/>
    <x v="0"/>
    <n v="8.0867373047053225E-4"/>
    <n v="1.3019647060575569E-2"/>
  </r>
  <r>
    <n v="1"/>
    <x v="1"/>
    <n v="135"/>
    <n v="4898"/>
    <x v="26"/>
    <x v="26"/>
    <n v="140"/>
    <x v="36"/>
    <n v="20"/>
    <x v="36"/>
    <n v="2.1836058192208037"/>
    <n v="1"/>
    <n v="367316.9"/>
    <n v="9702475.1999999899"/>
    <x v="0"/>
    <s v="TORETE"/>
    <s v="40├ 50"/>
    <s v="Couratari"/>
    <s v="FOD"/>
    <n v="38.833806114422465"/>
    <n v="50"/>
    <x v="0"/>
    <s v="Inferior"/>
    <s v="Não"/>
    <x v="1"/>
    <n v="2.7289483853966759E-4"/>
    <n v="3.820527739555346E-3"/>
  </r>
  <r>
    <n v="1"/>
    <x v="1"/>
    <n v="135"/>
    <n v="4899"/>
    <x v="26"/>
    <x v="26"/>
    <n v="185"/>
    <x v="174"/>
    <n v="21"/>
    <x v="174"/>
    <n v="4.0036022765802857"/>
    <n v="1"/>
    <n v="367316.799999999"/>
    <n v="9702455.4000000004"/>
    <x v="4"/>
    <s v="TORA"/>
    <s v="50├ 60"/>
    <s v="Couratari"/>
    <s v="FOD"/>
    <n v="38.833806114422465"/>
    <n v="50"/>
    <x v="1"/>
    <s v="Inferior"/>
    <s v="Não"/>
    <x v="1"/>
    <n v="4.7652172699082262E-4"/>
    <n v="7.0048693867650917E-3"/>
  </r>
  <r>
    <n v="1"/>
    <x v="1"/>
    <n v="135"/>
    <n v="4900"/>
    <x v="26"/>
    <x v="26"/>
    <n v="200"/>
    <x v="14"/>
    <n v="23"/>
    <x v="14"/>
    <n v="5.1247891675590287"/>
    <n v="1"/>
    <n v="367301.2"/>
    <n v="9702443"/>
    <x v="4"/>
    <s v="TORA"/>
    <s v="60├ 70"/>
    <s v="Couratari"/>
    <s v="FOD"/>
    <n v="38.833806114422465"/>
    <n v="50"/>
    <x v="1"/>
    <s v="Inferior"/>
    <s v="Não"/>
    <x v="1"/>
    <n v="5.5692824191768894E-4"/>
    <n v="8.9665446948747913E-3"/>
  </r>
  <r>
    <n v="1"/>
    <x v="1"/>
    <n v="135"/>
    <n v="4901"/>
    <x v="53"/>
    <x v="53"/>
    <n v="400"/>
    <x v="48"/>
    <n v="21"/>
    <x v="48"/>
    <n v="18.716621307606889"/>
    <n v="1"/>
    <n v="367302.9"/>
    <n v="9702458.8000000007"/>
    <x v="4"/>
    <s v="TORA"/>
    <s v="120├ 130"/>
    <s v="Enterolobium"/>
    <s v="FOD"/>
    <n v="42.971834634811742"/>
    <n v="52.971834634811742"/>
    <x v="1"/>
    <s v="Inferior"/>
    <s v="Não"/>
    <x v="1"/>
    <n v="2.2277129676707558E-3"/>
    <n v="3.2747380624760111E-2"/>
  </r>
  <r>
    <n v="1"/>
    <x v="1"/>
    <n v="135"/>
    <n v="4902"/>
    <x v="1"/>
    <x v="1"/>
    <n v="192"/>
    <x v="55"/>
    <n v="18"/>
    <x v="55"/>
    <n v="3.696265327947966"/>
    <n v="1"/>
    <n v="367292.5"/>
    <n v="9702435"/>
    <x v="1"/>
    <s v="TORA"/>
    <s v="60├ 70"/>
    <s v="Pouteria"/>
    <s v="FOD"/>
    <n v="39.788735772973837"/>
    <n v="50"/>
    <x v="1"/>
    <s v="Inferior"/>
    <s v="Não"/>
    <x v="0"/>
    <n v="5.1326506775134213E-4"/>
    <n v="6.4671398536669108E-3"/>
  </r>
  <r>
    <n v="1"/>
    <x v="1"/>
    <n v="135"/>
    <n v="4903"/>
    <x v="19"/>
    <x v="19"/>
    <n v="191"/>
    <x v="52"/>
    <n v="12"/>
    <x v="52"/>
    <n v="2.4385752211528819"/>
    <n v="1"/>
    <n v="367310"/>
    <n v="9702446.5999999903"/>
    <x v="4"/>
    <s v="TORA"/>
    <s v="60├ 70"/>
    <s v="Piptadenia"/>
    <s v="FOD"/>
    <n v="39.788735772973837"/>
    <n v="50"/>
    <x v="1"/>
    <s v="Inferior"/>
    <s v="Não"/>
    <x v="1"/>
    <n v="5.0793247983498034E-4"/>
    <n v="4.266632830613834E-3"/>
  </r>
  <r>
    <n v="1"/>
    <x v="1"/>
    <n v="136"/>
    <n v="4904"/>
    <x v="17"/>
    <x v="17"/>
    <n v="196"/>
    <x v="84"/>
    <n v="14"/>
    <x v="84"/>
    <n v="2.9959071839709428"/>
    <n v="1"/>
    <n v="367416.7"/>
    <n v="9702531.3000000007"/>
    <x v="1"/>
    <s v="TORA"/>
    <s v="60├ 70"/>
    <s v="Buchenavia"/>
    <s v="FOD"/>
    <n v="41.38028520389279"/>
    <n v="51.38028520389279"/>
    <x v="1"/>
    <s v="Inferior"/>
    <s v="Não"/>
    <x v="0"/>
    <n v="5.3487388353774844E-4"/>
    <n v="5.2417640586699347E-3"/>
  </r>
  <r>
    <n v="1"/>
    <x v="1"/>
    <n v="136"/>
    <n v="4905"/>
    <x v="26"/>
    <x v="26"/>
    <n v="197"/>
    <x v="202"/>
    <n v="18"/>
    <x v="202"/>
    <n v="3.8912858374656198"/>
    <n v="1"/>
    <n v="367440.799999999"/>
    <n v="9702577.4000000004"/>
    <x v="4"/>
    <s v="TORA"/>
    <s v="60├ 70"/>
    <s v="Couratari"/>
    <s v="FOD"/>
    <n v="38.833806114422465"/>
    <n v="50"/>
    <x v="1"/>
    <s v="Inferior"/>
    <s v="Não"/>
    <x v="1"/>
    <n v="5.403457035145897E-4"/>
    <n v="6.8083558642838306E-3"/>
  </r>
  <r>
    <n v="1"/>
    <x v="1"/>
    <n v="136"/>
    <n v="4906"/>
    <x v="17"/>
    <x v="17"/>
    <n v="300"/>
    <x v="9"/>
    <n v="22"/>
    <x v="9"/>
    <n v="11.029437556268345"/>
    <n v="1"/>
    <n v="367485.09999999899"/>
    <n v="9702662.5999999903"/>
    <x v="1"/>
    <s v="TORA"/>
    <s v="90├ 100"/>
    <s v="Buchenavia"/>
    <s v="FOD"/>
    <n v="41.38028520389279"/>
    <n v="51.38028520389279"/>
    <x v="1"/>
    <s v="Inferior"/>
    <s v="Não"/>
    <x v="0"/>
    <n v="1.2530885443148001E-3"/>
    <n v="1.929756358244792E-2"/>
  </r>
  <r>
    <n v="1"/>
    <x v="1"/>
    <n v="136"/>
    <n v="4907"/>
    <x v="30"/>
    <x v="30"/>
    <n v="373"/>
    <x v="217"/>
    <n v="25"/>
    <x v="217"/>
    <n v="19.375184567753266"/>
    <n v="1"/>
    <n v="367540"/>
    <n v="9702743.0999999903"/>
    <x v="4"/>
    <s v="TORA"/>
    <s v="110├ 120"/>
    <s v="Apuleia"/>
    <s v="FOD"/>
    <n v="39.788735772973837"/>
    <n v="50"/>
    <x v="1"/>
    <s v="Inferior"/>
    <s v="Não"/>
    <x v="1"/>
    <n v="1.937121734244154E-3"/>
    <n v="3.3899630349272687E-2"/>
  </r>
  <r>
    <n v="1"/>
    <x v="1"/>
    <n v="137"/>
    <n v="4908"/>
    <x v="30"/>
    <x v="30"/>
    <n v="178"/>
    <x v="170"/>
    <n v="15"/>
    <x v="170"/>
    <n v="2.6473992388848959"/>
    <n v="1"/>
    <n v="367630.799999999"/>
    <n v="9702780.8000000007"/>
    <x v="4"/>
    <s v="TORA"/>
    <s v="50├ 60"/>
    <s v="Apuleia"/>
    <s v="FOD"/>
    <n v="39.788735772973837"/>
    <n v="50"/>
    <x v="1"/>
    <s v="Inferior"/>
    <s v="Não"/>
    <x v="1"/>
    <n v="4.4114286042300146E-4"/>
    <n v="4.6320000344415146E-3"/>
  </r>
  <r>
    <n v="1"/>
    <x v="1"/>
    <n v="137"/>
    <n v="4909"/>
    <x v="17"/>
    <x v="17"/>
    <n v="200"/>
    <x v="14"/>
    <n v="18"/>
    <x v="14"/>
    <n v="4.0107045659157619"/>
    <n v="1"/>
    <n v="367624.9"/>
    <n v="9702775.8000000007"/>
    <x v="1"/>
    <s v="TORA"/>
    <s v="60├ 70"/>
    <s v="Buchenavia"/>
    <s v="FOD"/>
    <n v="41.38028520389279"/>
    <n v="51.38028520389279"/>
    <x v="1"/>
    <s v="Inferior"/>
    <s v="Não"/>
    <x v="0"/>
    <n v="5.5692824191768894E-4"/>
    <n v="7.0172958481628809E-3"/>
  </r>
  <r>
    <n v="1"/>
    <x v="1"/>
    <n v="137"/>
    <n v="4910"/>
    <x v="39"/>
    <x v="39"/>
    <n v="600"/>
    <x v="192"/>
    <n v="24"/>
    <x v="192"/>
    <n v="48.128454790989146"/>
    <n v="1"/>
    <n v="367619"/>
    <n v="9702773.0999999903"/>
    <x v="3"/>
    <s v="TORA"/>
    <s v="190├ 200"/>
    <s v="Bertholletia"/>
    <s v="FOD"/>
    <n v="41.38028520389279"/>
    <n v="51.38028520389279"/>
    <x v="1"/>
    <s v="Inferior"/>
    <s v="Protegida"/>
    <x v="0"/>
    <n v="5.0123541772592005E-3"/>
    <n v="8.4207550177954574E-2"/>
  </r>
  <r>
    <n v="1"/>
    <x v="1"/>
    <n v="137"/>
    <n v="4911"/>
    <x v="30"/>
    <x v="30"/>
    <n v="238"/>
    <x v="125"/>
    <n v="20"/>
    <x v="125"/>
    <n v="6.3106208175481244"/>
    <n v="1"/>
    <n v="367540.59999999899"/>
    <n v="9702694.0999999903"/>
    <x v="4"/>
    <s v="TORA"/>
    <s v="70├ 80"/>
    <s v="Apuleia"/>
    <s v="FOD"/>
    <n v="39.788735772973837"/>
    <n v="50"/>
    <x v="1"/>
    <s v="Inferior"/>
    <s v="Não"/>
    <x v="1"/>
    <n v="7.886660833796395E-4"/>
    <n v="1.1041325167314953E-2"/>
  </r>
  <r>
    <n v="1"/>
    <x v="1"/>
    <n v="137"/>
    <n v="4912"/>
    <x v="26"/>
    <x v="26"/>
    <n v="240"/>
    <x v="71"/>
    <n v="23"/>
    <x v="71"/>
    <n v="7.3796964012850044"/>
    <n v="1"/>
    <n v="367558.799999999"/>
    <n v="9702654.3000000007"/>
    <x v="4"/>
    <s v="TORA"/>
    <s v="70├ 80"/>
    <s v="Couratari"/>
    <s v="FOD"/>
    <n v="38.833806114422465"/>
    <n v="50"/>
    <x v="1"/>
    <s v="Inferior"/>
    <s v="Não"/>
    <x v="1"/>
    <n v="8.0197666836147232E-4"/>
    <n v="1.2911824360619705E-2"/>
  </r>
  <r>
    <n v="1"/>
    <x v="1"/>
    <n v="137"/>
    <n v="4913"/>
    <x v="26"/>
    <x v="26"/>
    <n v="230"/>
    <x v="40"/>
    <n v="14"/>
    <x v="40"/>
    <n v="4.1254552798850197"/>
    <n v="1"/>
    <n v="367513.2"/>
    <n v="9702631.5999999903"/>
    <x v="4"/>
    <s v="TORA"/>
    <s v="70├ 80"/>
    <s v="Couratari"/>
    <s v="FOD"/>
    <n v="38.833806114422465"/>
    <n v="50"/>
    <x v="1"/>
    <s v="Inferior"/>
    <s v="Não"/>
    <x v="1"/>
    <n v="7.3653759993614395E-4"/>
    <n v="7.2180684793742098E-3"/>
  </r>
  <r>
    <n v="1"/>
    <x v="1"/>
    <n v="137"/>
    <n v="4914"/>
    <x v="5"/>
    <x v="5"/>
    <n v="202"/>
    <x v="28"/>
    <n v="16"/>
    <x v="28"/>
    <n v="3.6367286468361497"/>
    <n v="1"/>
    <n v="367522.9"/>
    <n v="9702643.5999999903"/>
    <x v="4"/>
    <s v="TORA"/>
    <s v="60├ 70"/>
    <s v="Tachigali"/>
    <s v="FOD"/>
    <n v="39.152116000606256"/>
    <n v="50"/>
    <x v="1"/>
    <s v="Inferior"/>
    <s v="Não"/>
    <x v="1"/>
    <n v="5.681224995802345E-4"/>
    <n v="6.3629719952986259E-3"/>
  </r>
  <r>
    <n v="1"/>
    <x v="1"/>
    <n v="137"/>
    <n v="4915"/>
    <x v="19"/>
    <x v="19"/>
    <n v="178"/>
    <x v="170"/>
    <n v="14"/>
    <x v="170"/>
    <n v="2.4709059562925697"/>
    <n v="1"/>
    <n v="367535"/>
    <n v="9702630.1999999899"/>
    <x v="4"/>
    <s v="TORA"/>
    <s v="50├ 60"/>
    <s v="Piptadenia"/>
    <s v="FOD"/>
    <n v="39.788735772973837"/>
    <n v="50"/>
    <x v="1"/>
    <s v="Inferior"/>
    <s v="Não"/>
    <x v="1"/>
    <n v="4.4114286042300146E-4"/>
    <n v="4.3232000321454141E-3"/>
  </r>
  <r>
    <n v="1"/>
    <x v="1"/>
    <n v="137"/>
    <n v="4916"/>
    <x v="50"/>
    <x v="50"/>
    <n v="150"/>
    <x v="37"/>
    <n v="15"/>
    <x v="37"/>
    <n v="1.8800177652730132"/>
    <n v="1"/>
    <n v="367527.09999999899"/>
    <n v="9702618.6999999899"/>
    <x v="0"/>
    <s v="TORETE"/>
    <s v="40├ 50"/>
    <s v="Simarouba"/>
    <s v="FOD"/>
    <n v="42.335214862444161"/>
    <n v="52.335214862444161"/>
    <x v="0"/>
    <s v="Inferior"/>
    <s v="Não"/>
    <x v="0"/>
    <n v="3.1327213607870003E-4"/>
    <n v="3.28935742882635E-3"/>
  </r>
  <r>
    <n v="1"/>
    <x v="1"/>
    <n v="137"/>
    <n v="4917"/>
    <x v="7"/>
    <x v="7"/>
    <n v="247"/>
    <x v="74"/>
    <n v="13"/>
    <x v="74"/>
    <n v="4.4179971850075148"/>
    <n v="1"/>
    <n v="367518.9"/>
    <n v="9702609.3000000007"/>
    <x v="1"/>
    <s v="TORA"/>
    <s v="70├ 80"/>
    <s v="Aspidosperma"/>
    <s v="FOD"/>
    <n v="47.109863155201019"/>
    <n v="57.109863155201019"/>
    <x v="1"/>
    <s v="Inferior"/>
    <s v="Não"/>
    <x v="0"/>
    <n v="8.4944087777890709E-4"/>
    <n v="7.7299119877880526E-3"/>
  </r>
  <r>
    <n v="1"/>
    <x v="1"/>
    <n v="137"/>
    <n v="4918"/>
    <x v="19"/>
    <x v="19"/>
    <n v="256"/>
    <x v="83"/>
    <n v="20"/>
    <x v="83"/>
    <n v="7.3012648453293156"/>
    <n v="1"/>
    <n v="367515.2"/>
    <n v="9702608.8000000007"/>
    <x v="4"/>
    <s v="TORA"/>
    <s v="80├ 90"/>
    <s v="Piptadenia"/>
    <s v="FOD"/>
    <n v="39.788735772973837"/>
    <n v="50"/>
    <x v="1"/>
    <s v="Inferior"/>
    <s v="Não"/>
    <x v="1"/>
    <n v="9.1247123155794164E-4"/>
    <n v="1.2774597241811181E-2"/>
  </r>
  <r>
    <n v="1"/>
    <x v="1"/>
    <n v="137"/>
    <n v="4919"/>
    <x v="52"/>
    <x v="52"/>
    <n v="170"/>
    <x v="12"/>
    <n v="16"/>
    <x v="12"/>
    <n v="2.5757635989992345"/>
    <n v="1"/>
    <n v="367516.5"/>
    <n v="9702593.9000000004"/>
    <x v="0"/>
    <s v="TORA"/>
    <s v="50├ 60"/>
    <s v="Ormosia"/>
    <s v="FOD"/>
    <n v="44.563384065730695"/>
    <n v="54.563384065730695"/>
    <x v="0"/>
    <s v="Inferior"/>
    <s v="Não"/>
    <x v="0"/>
    <n v="4.0238065478553035E-4"/>
    <n v="4.5066633335979402E-3"/>
  </r>
  <r>
    <n v="1"/>
    <x v="1"/>
    <n v="137"/>
    <n v="4920"/>
    <x v="26"/>
    <x v="26"/>
    <n v="378"/>
    <x v="292"/>
    <n v="23"/>
    <x v="292"/>
    <n v="18.30625938543761"/>
    <n v="1"/>
    <n v="367486.9"/>
    <n v="9702591.1999999899"/>
    <x v="4"/>
    <s v="TORA"/>
    <s v="120├ 130"/>
    <s v="Couratari"/>
    <s v="FOD"/>
    <n v="38.833806114422465"/>
    <n v="50"/>
    <x v="1"/>
    <s v="Inferior"/>
    <s v="Não"/>
    <x v="1"/>
    <n v="1.9894033729541769E-3"/>
    <n v="3.2029394304562246E-2"/>
  </r>
  <r>
    <n v="1"/>
    <x v="1"/>
    <n v="137"/>
    <n v="4921"/>
    <x v="46"/>
    <x v="46"/>
    <n v="225"/>
    <x v="16"/>
    <n v="18"/>
    <x v="16"/>
    <n v="5.0760479662371374"/>
    <n v="2"/>
    <n v="367480.799999999"/>
    <n v="9702586"/>
    <x v="1"/>
    <s v="TORA"/>
    <s v="70├ 80"/>
    <s v="Aspidosperma"/>
    <s v="FOD"/>
    <n v="41.38028520389279"/>
    <n v="51.38028520389279"/>
    <x v="1"/>
    <s v="Inferior"/>
    <s v="Não"/>
    <x v="0"/>
    <n v="7.0486230617707523E-4"/>
    <n v="8.8812650578311472E-3"/>
  </r>
  <r>
    <n v="1"/>
    <x v="1"/>
    <n v="137"/>
    <n v="4922"/>
    <x v="39"/>
    <x v="39"/>
    <n v="493"/>
    <x v="278"/>
    <n v="23"/>
    <x v="278"/>
    <n v="31.139372059651365"/>
    <n v="1"/>
    <n v="367473.9"/>
    <n v="9702565.0999999903"/>
    <x v="3"/>
    <s v="TORA"/>
    <s v="150├ 160"/>
    <s v="Bertholletia"/>
    <s v="FOD"/>
    <n v="41.38028520389279"/>
    <n v="51.38028520389279"/>
    <x v="1"/>
    <s v="Inferior"/>
    <s v="Protegida"/>
    <x v="0"/>
    <n v="3.3840213067463099E-3"/>
    <n v="5.448274303861559E-2"/>
  </r>
  <r>
    <n v="1"/>
    <x v="1"/>
    <n v="138"/>
    <n v="4923"/>
    <x v="33"/>
    <x v="33"/>
    <n v="193"/>
    <x v="60"/>
    <n v="18"/>
    <x v="60"/>
    <n v="3.7348683593949059"/>
    <n v="1"/>
    <n v="367569.5"/>
    <n v="9702636.6999999899"/>
    <x v="0"/>
    <s v="TORA"/>
    <s v="60├ 70"/>
    <s v="Dipteryx"/>
    <s v="FOD"/>
    <n v="39.152116000606256"/>
    <n v="80"/>
    <x v="0"/>
    <s v="Inferior"/>
    <s v="Vulneravel"/>
    <x v="1"/>
    <n v="5.1862550207979992E-4"/>
    <n v="6.5346813262054789E-3"/>
  </r>
  <r>
    <n v="1"/>
    <x v="1"/>
    <n v="138"/>
    <n v="4924"/>
    <x v="26"/>
    <x v="26"/>
    <n v="258"/>
    <x v="239"/>
    <n v="23"/>
    <x v="239"/>
    <n v="8.5281616537349798"/>
    <n v="1"/>
    <n v="367573.59999999899"/>
    <n v="9702648.9000000004"/>
    <x v="4"/>
    <s v="TORA"/>
    <s v="80├ 90"/>
    <s v="Couratari"/>
    <s v="FOD"/>
    <n v="38.833806114422465"/>
    <n v="50"/>
    <x v="1"/>
    <s v="Inferior"/>
    <s v="Não"/>
    <x v="1"/>
    <n v="9.267842873752262E-4"/>
    <n v="1.4921227026741139E-2"/>
  </r>
  <r>
    <n v="1"/>
    <x v="1"/>
    <n v="138"/>
    <n v="4925"/>
    <x v="41"/>
    <x v="41"/>
    <n v="247"/>
    <x v="74"/>
    <n v="18"/>
    <x v="74"/>
    <n v="6.1172268715488674"/>
    <n v="1"/>
    <n v="367580.9"/>
    <n v="9702656.5"/>
    <x v="1"/>
    <s v="TORA"/>
    <s v="70├ 80"/>
    <s v="Qualea"/>
    <s v="FOD"/>
    <n v="40.107045659157627"/>
    <n v="50.107045659157627"/>
    <x v="1"/>
    <s v="Inferior"/>
    <s v="Não"/>
    <x v="0"/>
    <n v="8.4944087777890709E-4"/>
    <n v="1.0702955060014228E-2"/>
  </r>
  <r>
    <n v="1"/>
    <x v="1"/>
    <n v="138"/>
    <n v="4926"/>
    <x v="19"/>
    <x v="19"/>
    <n v="238"/>
    <x v="125"/>
    <n v="17"/>
    <x v="125"/>
    <n v="5.3640276949159054"/>
    <n v="1"/>
    <n v="367590"/>
    <n v="9702663.1999999899"/>
    <x v="4"/>
    <s v="TORA"/>
    <s v="70├ 80"/>
    <s v="Piptadenia"/>
    <s v="FOD"/>
    <n v="39.788735772973837"/>
    <n v="50"/>
    <x v="1"/>
    <s v="Inferior"/>
    <s v="Não"/>
    <x v="1"/>
    <n v="7.886660833796395E-4"/>
    <n v="9.3851263922177103E-3"/>
  </r>
  <r>
    <n v="1"/>
    <x v="1"/>
    <n v="138"/>
    <n v="4927"/>
    <x v="55"/>
    <x v="55"/>
    <n v="170"/>
    <x v="12"/>
    <n v="16"/>
    <x v="12"/>
    <n v="2.5757635989992345"/>
    <n v="1"/>
    <n v="367598"/>
    <n v="9702672.0999999903"/>
    <x v="1"/>
    <s v="TORA"/>
    <s v="50├ 60"/>
    <s v="Platymiscium"/>
    <s v="FOD"/>
    <n v="43.608454407179323"/>
    <n v="53.608454407179323"/>
    <x v="1"/>
    <s v="Inferior"/>
    <s v="Não"/>
    <x v="0"/>
    <n v="4.0238065478553035E-4"/>
    <n v="4.5066633335979402E-3"/>
  </r>
  <r>
    <n v="1"/>
    <x v="1"/>
    <n v="138"/>
    <n v="4928"/>
    <x v="62"/>
    <x v="62"/>
    <n v="207"/>
    <x v="132"/>
    <n v="18"/>
    <x v="132"/>
    <n v="4.296366998623113"/>
    <n v="1"/>
    <n v="367615.299999999"/>
    <n v="9702672.8000000007"/>
    <x v="1"/>
    <s v="TORA"/>
    <s v="60├ 70"/>
    <s v="Swartzia"/>
    <s v="FOD"/>
    <n v="42.335214862444161"/>
    <n v="52.335214862444161"/>
    <x v="1"/>
    <s v="Inferior"/>
    <s v="Não"/>
    <x v="0"/>
    <n v="5.9659545594827642E-4"/>
    <n v="7.5171027449482831E-3"/>
  </r>
  <r>
    <n v="1"/>
    <x v="1"/>
    <n v="138"/>
    <n v="4929"/>
    <x v="30"/>
    <x v="30"/>
    <n v="125"/>
    <x v="2"/>
    <n v="15"/>
    <x v="2"/>
    <n v="1.3055678925507039"/>
    <n v="1"/>
    <n v="367594.5"/>
    <n v="9702682.5999999903"/>
    <x v="0"/>
    <s v="TORETE"/>
    <s v="30├ 40"/>
    <s v="Apuleia"/>
    <s v="FOD"/>
    <n v="39.788735772973837"/>
    <n v="50"/>
    <x v="0"/>
    <s v="Inferior"/>
    <s v="Não"/>
    <x v="1"/>
    <n v="2.175500944990973E-4"/>
    <n v="2.2842759922405212E-3"/>
  </r>
  <r>
    <n v="1"/>
    <x v="1"/>
    <n v="138"/>
    <n v="4930"/>
    <x v="26"/>
    <x v="26"/>
    <n v="180"/>
    <x v="22"/>
    <n v="17"/>
    <x v="22"/>
    <n v="3.0681889929255584"/>
    <n v="1"/>
    <n v="367592.299999999"/>
    <n v="9702689.1999999899"/>
    <x v="4"/>
    <s v="TORA"/>
    <s v="50├ 60"/>
    <s v="Couratari"/>
    <s v="FOD"/>
    <n v="38.833806114422465"/>
    <n v="50"/>
    <x v="1"/>
    <s v="Inferior"/>
    <s v="Não"/>
    <x v="1"/>
    <n v="4.5111187595332813E-4"/>
    <n v="5.3682313238446041E-3"/>
  </r>
  <r>
    <n v="1"/>
    <x v="1"/>
    <n v="138"/>
    <n v="4931"/>
    <x v="26"/>
    <x v="26"/>
    <n v="130"/>
    <x v="0"/>
    <n v="14"/>
    <x v="0"/>
    <n v="1.3179620837439854"/>
    <n v="1"/>
    <n v="367641.299999999"/>
    <n v="9702729.4000000004"/>
    <x v="0"/>
    <s v="TORETE"/>
    <s v="40├ 50"/>
    <s v="Couratari"/>
    <s v="FOD"/>
    <n v="38.833806114422465"/>
    <n v="50"/>
    <x v="0"/>
    <s v="Inferior"/>
    <s v="Não"/>
    <x v="1"/>
    <n v="2.3530218221022364E-4"/>
    <n v="2.3059613856601913E-3"/>
  </r>
  <r>
    <n v="1"/>
    <x v="1"/>
    <n v="138"/>
    <n v="4932"/>
    <x v="39"/>
    <x v="39"/>
    <n v="340"/>
    <x v="121"/>
    <n v="23"/>
    <x v="121"/>
    <n v="14.810640694245597"/>
    <n v="1"/>
    <n v="367652.5"/>
    <n v="9702768.3000000007"/>
    <x v="3"/>
    <s v="TORA"/>
    <s v="100├ 110"/>
    <s v="Bertholletia"/>
    <s v="FOD"/>
    <n v="41.38028520389279"/>
    <n v="51.38028520389279"/>
    <x v="1"/>
    <s v="Inferior"/>
    <s v="Protegida"/>
    <x v="0"/>
    <n v="1.6095226191421214E-3"/>
    <n v="2.5913314168188154E-2"/>
  </r>
  <r>
    <n v="1"/>
    <x v="1"/>
    <n v="138"/>
    <n v="4933"/>
    <x v="28"/>
    <x v="28"/>
    <n v="154"/>
    <x v="111"/>
    <n v="15"/>
    <x v="111"/>
    <n v="1.9816222809428794"/>
    <n v="1"/>
    <n v="367653.4"/>
    <n v="9702770.0999999903"/>
    <x v="0"/>
    <s v="TORETE"/>
    <s v="40├ 50"/>
    <s v="Protium"/>
    <s v="FOD"/>
    <n v="39.788735772973837"/>
    <n v="50"/>
    <x v="0"/>
    <s v="Inferior"/>
    <s v="Não"/>
    <x v="0"/>
    <n v="3.3020275463299778E-4"/>
    <n v="3.4671289236464765E-3"/>
  </r>
  <r>
    <n v="1"/>
    <x v="1"/>
    <n v="138"/>
    <n v="4934"/>
    <x v="17"/>
    <x v="17"/>
    <n v="355"/>
    <x v="114"/>
    <n v="19"/>
    <x v="114"/>
    <n v="13.338238632598816"/>
    <n v="1"/>
    <n v="367678.799999999"/>
    <n v="9702758.0999999903"/>
    <x v="1"/>
    <s v="TORA"/>
    <s v="110├ 120"/>
    <s v="Buchenavia"/>
    <s v="FOD"/>
    <n v="41.38028520389279"/>
    <n v="51.38028520389279"/>
    <x v="1"/>
    <s v="Inferior"/>
    <s v="Não"/>
    <x v="0"/>
    <n v="1.7546720421919193E-3"/>
    <n v="2.3337138161152529E-2"/>
  </r>
  <r>
    <n v="1"/>
    <x v="1"/>
    <n v="139"/>
    <n v="4935"/>
    <x v="26"/>
    <x v="26"/>
    <n v="185"/>
    <x v="174"/>
    <n v="17"/>
    <x v="174"/>
    <n v="3.2410113667554699"/>
    <n v="1"/>
    <n v="367704.59999999899"/>
    <n v="9702734.3000000007"/>
    <x v="4"/>
    <s v="TORA"/>
    <s v="50├ 60"/>
    <s v="Couratari"/>
    <s v="FOD"/>
    <n v="38.833806114422465"/>
    <n v="50"/>
    <x v="1"/>
    <s v="Inferior"/>
    <s v="Não"/>
    <x v="1"/>
    <n v="4.7652172699082262E-4"/>
    <n v="5.6706085511907889E-3"/>
  </r>
  <r>
    <n v="1"/>
    <x v="1"/>
    <n v="139"/>
    <n v="4936"/>
    <x v="30"/>
    <x v="30"/>
    <n v="260"/>
    <x v="159"/>
    <n v="25"/>
    <x v="159"/>
    <n v="9.4140148838856099"/>
    <n v="1"/>
    <n v="367659.2"/>
    <n v="9702702.5"/>
    <x v="4"/>
    <s v="TORA"/>
    <s v="80├ 90"/>
    <s v="Apuleia"/>
    <s v="FOD"/>
    <n v="39.788735772973837"/>
    <n v="50"/>
    <x v="1"/>
    <s v="Inferior"/>
    <s v="Não"/>
    <x v="1"/>
    <n v="9.4120872884089456E-4"/>
    <n v="1.6471152754715654E-2"/>
  </r>
  <r>
    <n v="1"/>
    <x v="1"/>
    <n v="139"/>
    <n v="4937"/>
    <x v="17"/>
    <x v="17"/>
    <n v="180"/>
    <x v="22"/>
    <n v="17"/>
    <x v="22"/>
    <n v="3.0681889929255584"/>
    <n v="1"/>
    <n v="367666.799999999"/>
    <n v="9702700.5"/>
    <x v="1"/>
    <s v="TORA"/>
    <s v="50├ 60"/>
    <s v="Buchenavia"/>
    <s v="FOD"/>
    <n v="41.38028520389279"/>
    <n v="51.38028520389279"/>
    <x v="1"/>
    <s v="Inferior"/>
    <s v="Não"/>
    <x v="0"/>
    <n v="4.5111187595332813E-4"/>
    <n v="5.3682313238446041E-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42F6E3-7ED4-4AE4-86EC-BBBC46A8EE56}" name="Tabela dinâmica1" cacheId="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4:D103" firstHeaderRow="0" firstDataRow="1" firstDataCol="2" rowPageCount="2" colPageCount="1"/>
  <pivotFields count="27">
    <pivotField compact="0" outline="0" showAll="0" defaultSubtotal="0"/>
    <pivotField axis="axisPage" compact="0" outline="0" showAll="0" defaultSubtotal="0">
      <items count="2">
        <item x="0"/>
        <item x="1"/>
      </items>
    </pivotField>
    <pivotField compact="0" outline="0" showAll="0" defaultSubtotal="0"/>
    <pivotField compact="0" outline="0" showAll="0" defaultSubtotal="0"/>
    <pivotField axis="axisRow" dataField="1" compact="0" outline="0" showAll="0" defaultSubtotal="0">
      <items count="98">
        <item x="29"/>
        <item x="42"/>
        <item x="37"/>
        <item x="68"/>
        <item x="30"/>
        <item x="74"/>
        <item x="7"/>
        <item x="25"/>
        <item x="46"/>
        <item x="10"/>
        <item x="66"/>
        <item x="39"/>
        <item x="65"/>
        <item x="11"/>
        <item x="47"/>
        <item x="17"/>
        <item x="38"/>
        <item x="70"/>
        <item x="82"/>
        <item x="97"/>
        <item x="51"/>
        <item x="64"/>
        <item x="85"/>
        <item x="54"/>
        <item x="96"/>
        <item x="95"/>
        <item x="73"/>
        <item x="91"/>
        <item x="75"/>
        <item x="48"/>
        <item x="56"/>
        <item x="32"/>
        <item x="40"/>
        <item x="26"/>
        <item x="18"/>
        <item x="93"/>
        <item x="4"/>
        <item x="84"/>
        <item x="6"/>
        <item x="83"/>
        <item x="33"/>
        <item x="53"/>
        <item x="35"/>
        <item x="58"/>
        <item x="90"/>
        <item x="0"/>
        <item x="86"/>
        <item x="72"/>
        <item x="80"/>
        <item x="13"/>
        <item x="12"/>
        <item x="20"/>
        <item x="22"/>
        <item x="14"/>
        <item x="3"/>
        <item x="16"/>
        <item x="67"/>
        <item x="15"/>
        <item x="34"/>
        <item x="8"/>
        <item x="44"/>
        <item x="9"/>
        <item x="45"/>
        <item x="92"/>
        <item x="71"/>
        <item x="63"/>
        <item x="94"/>
        <item x="52"/>
        <item x="27"/>
        <item x="57"/>
        <item x="2"/>
        <item x="79"/>
        <item x="23"/>
        <item x="36"/>
        <item x="19"/>
        <item x="55"/>
        <item x="59"/>
        <item x="1"/>
        <item x="28"/>
        <item x="41"/>
        <item x="69"/>
        <item x="88"/>
        <item x="81"/>
        <item x="89"/>
        <item x="61"/>
        <item x="21"/>
        <item x="50"/>
        <item x="60"/>
        <item x="31"/>
        <item x="62"/>
        <item x="87"/>
        <item x="5"/>
        <item x="43"/>
        <item x="78"/>
        <item x="49"/>
        <item x="77"/>
        <item x="24"/>
        <item x="76"/>
      </items>
    </pivotField>
    <pivotField axis="axisRow" compact="0" outline="0" showAll="0" defaultSubtotal="0">
      <items count="98">
        <item x="59"/>
        <item x="96"/>
        <item x="27"/>
        <item x="86"/>
        <item x="49"/>
        <item x="87"/>
        <item x="14"/>
        <item x="83"/>
        <item x="46"/>
        <item x="31"/>
        <item x="89"/>
        <item x="78"/>
        <item x="28"/>
        <item x="25"/>
        <item x="61"/>
        <item x="60"/>
        <item x="42"/>
        <item x="79"/>
        <item x="7"/>
        <item x="8"/>
        <item x="39"/>
        <item x="43"/>
        <item x="97"/>
        <item x="64"/>
        <item x="51"/>
        <item x="75"/>
        <item x="33"/>
        <item x="72"/>
        <item x="9"/>
        <item x="80"/>
        <item x="70"/>
        <item x="6"/>
        <item x="77"/>
        <item x="36"/>
        <item x="2"/>
        <item x="57"/>
        <item x="16"/>
        <item x="56"/>
        <item x="68"/>
        <item x="30"/>
        <item x="69"/>
        <item x="92"/>
        <item x="62"/>
        <item x="95"/>
        <item x="91"/>
        <item x="3"/>
        <item x="13"/>
        <item x="45"/>
        <item x="73"/>
        <item x="1"/>
        <item x="15"/>
        <item x="22"/>
        <item x="71"/>
        <item x="20"/>
        <item x="76"/>
        <item x="63"/>
        <item x="94"/>
        <item x="55"/>
        <item x="44"/>
        <item x="84"/>
        <item x="81"/>
        <item x="93"/>
        <item x="40"/>
        <item x="50"/>
        <item x="58"/>
        <item x="29"/>
        <item x="74"/>
        <item x="17"/>
        <item x="21"/>
        <item x="10"/>
        <item x="38"/>
        <item x="65"/>
        <item x="47"/>
        <item x="0"/>
        <item x="23"/>
        <item x="67"/>
        <item x="32"/>
        <item x="90"/>
        <item x="88"/>
        <item x="41"/>
        <item x="54"/>
        <item x="37"/>
        <item x="82"/>
        <item x="4"/>
        <item x="35"/>
        <item x="18"/>
        <item x="34"/>
        <item x="11"/>
        <item x="12"/>
        <item x="85"/>
        <item x="53"/>
        <item x="66"/>
        <item x="26"/>
        <item x="5"/>
        <item x="52"/>
        <item x="19"/>
        <item x="48"/>
        <item x="24"/>
      </items>
    </pivotField>
    <pivotField compact="0" outline="0" showAll="0" defaultSubtotal="0"/>
    <pivotField compact="0" numFmtId="2" outline="0" showAll="0" defaultSubtotal="0"/>
    <pivotField compact="0" outline="0" showAll="0" defaultSubtotal="0"/>
    <pivotField compact="0" numFmtId="164" outline="0" showAll="0" defaultSubtotal="0"/>
    <pivotField compact="0" numFmtId="164" outline="0" showAll="0" defaultSubtotal="0"/>
    <pivotField compact="0" outline="0" showAll="0" defaultSubtotal="0"/>
    <pivotField compact="0" numFmtId="165" outline="0" showAll="0" defaultSubtotal="0"/>
    <pivotField compact="0" numFmtId="165"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5" outline="0" showAll="0" defaultSubtotal="0"/>
    <pivotField dataField="1" compact="0" numFmtId="165" outline="0" showAll="0" defaultSubtotal="0"/>
    <pivotField compact="0" outline="0" showAll="0" defaultSubtotal="0"/>
    <pivotField compact="0" outline="0" showAll="0" defaultSubtotal="0"/>
    <pivotField compact="0" outline="0" showAll="0" defaultSubtotal="0"/>
    <pivotField axis="axisPage" compact="0" outline="0" showAll="0" defaultSubtotal="0">
      <items count="2">
        <item x="0"/>
        <item x="1"/>
      </items>
    </pivotField>
    <pivotField compact="0" numFmtId="164" outline="0" subtotalTop="0" showAll="0" defaultSubtotal="0"/>
    <pivotField compact="0" numFmtId="164" outline="0" subtotalTop="0" showAll="0" defaultSubtotal="0"/>
  </pivotFields>
  <rowFields count="2">
    <field x="5"/>
    <field x="4"/>
  </rowFields>
  <rowItems count="99">
    <i>
      <x/>
      <x v="76"/>
    </i>
    <i>
      <x v="1"/>
      <x v="24"/>
    </i>
    <i>
      <x v="2"/>
      <x v="68"/>
    </i>
    <i>
      <x v="3"/>
      <x v="46"/>
    </i>
    <i>
      <x v="4"/>
      <x v="94"/>
    </i>
    <i>
      <x v="5"/>
      <x v="90"/>
    </i>
    <i>
      <x v="6"/>
      <x v="53"/>
    </i>
    <i>
      <x v="7"/>
      <x v="39"/>
    </i>
    <i>
      <x v="8"/>
      <x v="8"/>
    </i>
    <i>
      <x v="9"/>
      <x v="88"/>
    </i>
    <i>
      <x v="10"/>
      <x v="83"/>
    </i>
    <i>
      <x v="11"/>
      <x v="93"/>
    </i>
    <i>
      <x v="12"/>
      <x v="78"/>
    </i>
    <i>
      <x v="13"/>
      <x v="7"/>
    </i>
    <i>
      <x v="14"/>
      <x v="84"/>
    </i>
    <i>
      <x v="15"/>
      <x v="87"/>
    </i>
    <i>
      <x v="16"/>
      <x v="1"/>
    </i>
    <i>
      <x v="17"/>
      <x v="71"/>
    </i>
    <i>
      <x v="18"/>
      <x v="6"/>
    </i>
    <i>
      <x v="19"/>
      <x v="59"/>
    </i>
    <i>
      <x v="20"/>
      <x v="11"/>
    </i>
    <i>
      <x v="21"/>
      <x v="92"/>
    </i>
    <i>
      <x v="22"/>
      <x v="19"/>
    </i>
    <i>
      <x v="23"/>
      <x v="21"/>
    </i>
    <i>
      <x v="24"/>
      <x v="20"/>
    </i>
    <i>
      <x v="25"/>
      <x v="28"/>
    </i>
    <i>
      <x v="26"/>
      <x v="40"/>
    </i>
    <i>
      <x v="27"/>
      <x v="47"/>
    </i>
    <i>
      <x v="28"/>
      <x v="61"/>
    </i>
    <i>
      <x v="29"/>
      <x v="48"/>
    </i>
    <i>
      <x v="30"/>
      <x v="17"/>
    </i>
    <i>
      <x v="31"/>
      <x v="38"/>
    </i>
    <i>
      <x v="32"/>
      <x v="95"/>
    </i>
    <i>
      <x v="33"/>
      <x v="73"/>
    </i>
    <i>
      <x v="34"/>
      <x v="70"/>
    </i>
    <i>
      <x v="35"/>
      <x v="69"/>
    </i>
    <i>
      <x v="36"/>
      <x v="55"/>
    </i>
    <i>
      <x v="37"/>
      <x v="30"/>
    </i>
    <i>
      <x v="38"/>
      <x v="3"/>
    </i>
    <i>
      <x v="39"/>
      <x v="4"/>
    </i>
    <i>
      <x v="40"/>
      <x v="80"/>
    </i>
    <i>
      <x v="41"/>
      <x v="63"/>
    </i>
    <i>
      <x v="42"/>
      <x v="89"/>
    </i>
    <i>
      <x v="43"/>
      <x v="25"/>
    </i>
    <i>
      <x v="44"/>
      <x v="27"/>
    </i>
    <i>
      <x v="45"/>
      <x v="54"/>
    </i>
    <i>
      <x v="46"/>
      <x v="49"/>
    </i>
    <i>
      <x v="47"/>
      <x v="62"/>
    </i>
    <i>
      <x v="48"/>
      <x v="26"/>
    </i>
    <i>
      <x v="49"/>
      <x v="77"/>
    </i>
    <i>
      <x v="50"/>
      <x v="57"/>
    </i>
    <i>
      <x v="51"/>
      <x v="52"/>
    </i>
    <i>
      <x v="52"/>
      <x v="64"/>
    </i>
    <i>
      <x v="53"/>
      <x v="51"/>
    </i>
    <i>
      <x v="54"/>
      <x v="97"/>
    </i>
    <i>
      <x v="55"/>
      <x v="65"/>
    </i>
    <i>
      <x v="56"/>
      <x v="66"/>
    </i>
    <i>
      <x v="57"/>
      <x v="75"/>
    </i>
    <i>
      <x v="58"/>
      <x v="60"/>
    </i>
    <i>
      <x v="59"/>
      <x v="37"/>
    </i>
    <i>
      <x v="60"/>
      <x v="82"/>
    </i>
    <i>
      <x v="61"/>
      <x v="35"/>
    </i>
    <i>
      <x v="62"/>
      <x v="32"/>
    </i>
    <i>
      <x v="63"/>
      <x v="86"/>
    </i>
    <i>
      <x v="64"/>
      <x v="43"/>
    </i>
    <i>
      <x v="65"/>
      <x/>
    </i>
    <i>
      <x v="66"/>
      <x v="5"/>
    </i>
    <i>
      <x v="67"/>
      <x v="15"/>
    </i>
    <i>
      <x v="68"/>
      <x v="85"/>
    </i>
    <i>
      <x v="69"/>
      <x v="9"/>
    </i>
    <i>
      <x v="70"/>
      <x v="16"/>
    </i>
    <i>
      <x v="71"/>
      <x v="12"/>
    </i>
    <i>
      <x v="72"/>
      <x v="14"/>
    </i>
    <i>
      <x v="73"/>
      <x v="45"/>
    </i>
    <i>
      <x v="74"/>
      <x v="72"/>
    </i>
    <i>
      <x v="75"/>
      <x v="56"/>
    </i>
    <i>
      <x v="76"/>
      <x v="31"/>
    </i>
    <i>
      <x v="77"/>
      <x v="44"/>
    </i>
    <i>
      <x v="78"/>
      <x v="81"/>
    </i>
    <i>
      <x v="79"/>
      <x v="79"/>
    </i>
    <i>
      <x v="80"/>
      <x v="23"/>
    </i>
    <i>
      <x v="81"/>
      <x v="2"/>
    </i>
    <i>
      <x v="82"/>
      <x v="18"/>
    </i>
    <i>
      <x v="83"/>
      <x v="36"/>
    </i>
    <i>
      <x v="84"/>
      <x v="42"/>
    </i>
    <i>
      <x v="85"/>
      <x v="34"/>
    </i>
    <i>
      <x v="86"/>
      <x v="58"/>
    </i>
    <i>
      <x v="87"/>
      <x v="13"/>
    </i>
    <i>
      <x v="88"/>
      <x v="50"/>
    </i>
    <i>
      <x v="89"/>
      <x v="22"/>
    </i>
    <i>
      <x v="90"/>
      <x v="41"/>
    </i>
    <i>
      <x v="91"/>
      <x v="10"/>
    </i>
    <i>
      <x v="92"/>
      <x v="33"/>
    </i>
    <i>
      <x v="93"/>
      <x v="91"/>
    </i>
    <i>
      <x v="94"/>
      <x v="67"/>
    </i>
    <i>
      <x v="95"/>
      <x v="74"/>
    </i>
    <i>
      <x v="96"/>
      <x v="29"/>
    </i>
    <i>
      <x v="97"/>
      <x v="96"/>
    </i>
    <i t="grand">
      <x/>
    </i>
  </rowItems>
  <colFields count="1">
    <field x="-2"/>
  </colFields>
  <colItems count="2">
    <i>
      <x/>
    </i>
    <i i="1">
      <x v="1"/>
    </i>
  </colItems>
  <pageFields count="2">
    <pageField fld="1" hier="-1"/>
    <pageField fld="24" hier="-1"/>
  </pageFields>
  <dataFields count="2">
    <dataField name="CONTAGEM" fld="4" subtotal="count" baseField="0" baseItem="0"/>
    <dataField name=" DMCE (cm)" fld="20" subtotal="min" baseField="4" baseItem="4" numFmtId="165"/>
  </dataField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76273D-E7C6-4B9D-BF29-624320D96B6A}" name="Tabela dinâmica2"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7">
  <location ref="A4:B14" firstHeaderRow="1" firstDataRow="1" firstDataCol="1" rowPageCount="2" colPageCount="1"/>
  <pivotFields count="27">
    <pivotField showAll="0"/>
    <pivotField axis="axisPage" showAll="0">
      <items count="3">
        <item x="0"/>
        <item x="1"/>
        <item t="default"/>
      </items>
    </pivotField>
    <pivotField showAll="0"/>
    <pivotField showAll="0"/>
    <pivotField showAll="0"/>
    <pivotField axis="axisPage" dataField="1" showAll="0">
      <items count="99">
        <item x="59"/>
        <item x="96"/>
        <item x="27"/>
        <item x="86"/>
        <item x="49"/>
        <item x="87"/>
        <item x="14"/>
        <item x="83"/>
        <item x="46"/>
        <item x="31"/>
        <item x="89"/>
        <item x="78"/>
        <item x="28"/>
        <item x="25"/>
        <item x="61"/>
        <item x="60"/>
        <item x="42"/>
        <item x="79"/>
        <item x="7"/>
        <item x="8"/>
        <item x="39"/>
        <item x="43"/>
        <item x="97"/>
        <item x="64"/>
        <item x="51"/>
        <item x="75"/>
        <item x="33"/>
        <item x="72"/>
        <item x="9"/>
        <item x="80"/>
        <item x="70"/>
        <item x="6"/>
        <item x="77"/>
        <item x="36"/>
        <item x="2"/>
        <item x="57"/>
        <item x="16"/>
        <item x="56"/>
        <item x="68"/>
        <item x="30"/>
        <item x="69"/>
        <item x="92"/>
        <item x="62"/>
        <item x="95"/>
        <item x="91"/>
        <item x="3"/>
        <item x="13"/>
        <item x="45"/>
        <item x="73"/>
        <item x="1"/>
        <item x="15"/>
        <item x="22"/>
        <item x="71"/>
        <item x="20"/>
        <item x="76"/>
        <item x="63"/>
        <item x="94"/>
        <item x="55"/>
        <item x="44"/>
        <item x="84"/>
        <item x="81"/>
        <item x="93"/>
        <item x="40"/>
        <item x="50"/>
        <item x="58"/>
        <item x="29"/>
        <item x="74"/>
        <item x="17"/>
        <item x="21"/>
        <item x="10"/>
        <item x="38"/>
        <item x="65"/>
        <item x="47"/>
        <item x="0"/>
        <item x="23"/>
        <item x="67"/>
        <item x="32"/>
        <item x="90"/>
        <item x="88"/>
        <item x="41"/>
        <item x="54"/>
        <item x="37"/>
        <item x="82"/>
        <item x="4"/>
        <item x="35"/>
        <item x="18"/>
        <item x="34"/>
        <item x="11"/>
        <item x="12"/>
        <item x="85"/>
        <item x="53"/>
        <item x="66"/>
        <item x="26"/>
        <item x="5"/>
        <item x="52"/>
        <item x="19"/>
        <item x="48"/>
        <item x="24"/>
        <item t="default"/>
      </items>
    </pivotField>
    <pivotField showAll="0"/>
    <pivotField axis="axisRow" numFmtId="2" showAll="0">
      <items count="23">
        <item x="0"/>
        <item x="1"/>
        <item x="2"/>
        <item x="3"/>
        <item x="4"/>
        <item x="5"/>
        <item x="6"/>
        <item x="7"/>
        <item x="8"/>
        <item x="9"/>
        <item x="10"/>
        <item x="11"/>
        <item x="12"/>
        <item x="13"/>
        <item x="14"/>
        <item x="15"/>
        <item x="16"/>
        <item x="17"/>
        <item x="18"/>
        <item x="19"/>
        <item x="20"/>
        <item x="21"/>
        <item t="default"/>
      </items>
    </pivotField>
    <pivotField showAll="0"/>
    <pivotField numFmtId="164" showAll="0"/>
    <pivotField numFmtId="164" showAll="0"/>
    <pivotField showAll="0"/>
    <pivotField numFmtId="165" showAll="0"/>
    <pivotField numFmtId="165" showAll="0"/>
    <pivotField showAll="0"/>
    <pivotField showAll="0"/>
    <pivotField showAll="0"/>
    <pivotField showAll="0"/>
    <pivotField showAll="0"/>
    <pivotField numFmtId="165" showAll="0"/>
    <pivotField numFmtId="165" showAll="0"/>
    <pivotField showAll="0"/>
    <pivotField showAll="0"/>
    <pivotField showAll="0"/>
    <pivotField showAll="0"/>
    <pivotField numFmtId="164" showAll="0"/>
    <pivotField numFmtId="164" showAll="0"/>
  </pivotFields>
  <rowFields count="1">
    <field x="7"/>
  </rowFields>
  <rowItems count="10">
    <i>
      <x v="1"/>
    </i>
    <i>
      <x v="2"/>
    </i>
    <i>
      <x v="3"/>
    </i>
    <i>
      <x v="4"/>
    </i>
    <i>
      <x v="5"/>
    </i>
    <i>
      <x v="6"/>
    </i>
    <i>
      <x v="7"/>
    </i>
    <i>
      <x v="9"/>
    </i>
    <i>
      <x v="11"/>
    </i>
    <i t="grand">
      <x/>
    </i>
  </rowItems>
  <colItems count="1">
    <i/>
  </colItems>
  <pageFields count="2">
    <pageField fld="1" item="0" hier="-1"/>
    <pageField fld="5" item="26" hier="-1"/>
  </pageFields>
  <dataFields count="1">
    <dataField name="Contagem de NOME COMUM" fld="5"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9D73CD-6931-4F23-9B9C-CA1FAE41E859}" name="Tabela dinâ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4:E25" firstHeaderRow="1" firstDataRow="2" firstDataCol="1" rowPageCount="2" colPageCount="1"/>
  <pivotFields count="27">
    <pivotField showAll="0"/>
    <pivotField axis="axisPage" showAll="0">
      <items count="3">
        <item x="0"/>
        <item x="1"/>
        <item t="default"/>
      </items>
    </pivotField>
    <pivotField showAll="0"/>
    <pivotField showAll="0"/>
    <pivotField showAll="0"/>
    <pivotField axis="axisRow" dataField="1" showAll="0">
      <items count="99">
        <item x="59"/>
        <item x="96"/>
        <item x="27"/>
        <item x="86"/>
        <item x="49"/>
        <item x="87"/>
        <item x="14"/>
        <item x="83"/>
        <item x="46"/>
        <item x="31"/>
        <item x="89"/>
        <item x="78"/>
        <item x="28"/>
        <item x="25"/>
        <item x="61"/>
        <item x="60"/>
        <item x="42"/>
        <item x="79"/>
        <item x="7"/>
        <item x="8"/>
        <item x="39"/>
        <item x="43"/>
        <item x="97"/>
        <item x="64"/>
        <item x="51"/>
        <item x="75"/>
        <item x="33"/>
        <item x="72"/>
        <item x="9"/>
        <item x="80"/>
        <item x="70"/>
        <item x="6"/>
        <item x="77"/>
        <item x="36"/>
        <item x="2"/>
        <item x="57"/>
        <item x="16"/>
        <item x="56"/>
        <item x="68"/>
        <item x="30"/>
        <item x="69"/>
        <item x="92"/>
        <item x="62"/>
        <item x="95"/>
        <item x="91"/>
        <item x="3"/>
        <item x="13"/>
        <item x="45"/>
        <item x="73"/>
        <item x="1"/>
        <item x="15"/>
        <item x="22"/>
        <item x="71"/>
        <item x="20"/>
        <item x="76"/>
        <item x="63"/>
        <item x="94"/>
        <item x="55"/>
        <item x="44"/>
        <item x="84"/>
        <item x="81"/>
        <item x="93"/>
        <item x="40"/>
        <item x="50"/>
        <item x="58"/>
        <item x="29"/>
        <item x="74"/>
        <item x="17"/>
        <item x="21"/>
        <item x="10"/>
        <item x="38"/>
        <item x="65"/>
        <item x="47"/>
        <item x="0"/>
        <item x="23"/>
        <item x="67"/>
        <item x="32"/>
        <item x="90"/>
        <item x="88"/>
        <item x="41"/>
        <item x="54"/>
        <item x="37"/>
        <item x="82"/>
        <item x="4"/>
        <item x="35"/>
        <item x="18"/>
        <item x="34"/>
        <item x="11"/>
        <item x="12"/>
        <item x="85"/>
        <item x="53"/>
        <item x="66"/>
        <item x="26"/>
        <item x="5"/>
        <item x="52"/>
        <item x="19"/>
        <item x="48"/>
        <item x="24"/>
        <item t="default"/>
      </items>
    </pivotField>
    <pivotField showAll="0"/>
    <pivotField numFmtId="2" showAll="0"/>
    <pivotField showAll="0"/>
    <pivotField numFmtId="164" showAll="0"/>
    <pivotField numFmtId="164" showAll="0"/>
    <pivotField showAll="0"/>
    <pivotField numFmtId="165" showAll="0"/>
    <pivotField numFmtId="165" showAll="0"/>
    <pivotField axis="axisCol" showAll="0">
      <items count="6">
        <item x="4"/>
        <item x="1"/>
        <item x="3"/>
        <item x="0"/>
        <item x="2"/>
        <item t="default"/>
      </items>
    </pivotField>
    <pivotField showAll="0"/>
    <pivotField showAll="0"/>
    <pivotField showAll="0"/>
    <pivotField showAll="0"/>
    <pivotField numFmtId="165" showAll="0"/>
    <pivotField numFmtId="165" showAll="0"/>
    <pivotField showAll="0"/>
    <pivotField showAll="0"/>
    <pivotField showAll="0"/>
    <pivotField axis="axisPage" showAll="0">
      <items count="3">
        <item x="0"/>
        <item x="1"/>
        <item t="default"/>
      </items>
    </pivotField>
    <pivotField numFmtId="164" showAll="0"/>
    <pivotField numFmtId="164" showAll="0"/>
  </pivotFields>
  <rowFields count="1">
    <field x="5"/>
  </rowFields>
  <rowItems count="20">
    <i>
      <x v="6"/>
    </i>
    <i>
      <x v="23"/>
    </i>
    <i>
      <x v="26"/>
    </i>
    <i>
      <x v="27"/>
    </i>
    <i>
      <x v="37"/>
    </i>
    <i>
      <x v="39"/>
    </i>
    <i>
      <x v="50"/>
    </i>
    <i>
      <x v="51"/>
    </i>
    <i>
      <x v="55"/>
    </i>
    <i>
      <x v="58"/>
    </i>
    <i>
      <x v="69"/>
    </i>
    <i>
      <x v="74"/>
    </i>
    <i>
      <x v="82"/>
    </i>
    <i>
      <x v="84"/>
    </i>
    <i>
      <x v="86"/>
    </i>
    <i>
      <x v="90"/>
    </i>
    <i>
      <x v="92"/>
    </i>
    <i>
      <x v="93"/>
    </i>
    <i>
      <x v="95"/>
    </i>
    <i t="grand">
      <x/>
    </i>
  </rowItems>
  <colFields count="1">
    <field x="14"/>
  </colFields>
  <colItems count="4">
    <i>
      <x/>
    </i>
    <i>
      <x v="1"/>
    </i>
    <i>
      <x v="3"/>
    </i>
    <i t="grand">
      <x/>
    </i>
  </colItems>
  <pageFields count="2">
    <pageField fld="1" item="1" hier="-1"/>
    <pageField fld="24" item="1" hier="-1"/>
  </pageFields>
  <dataFields count="1">
    <dataField name="Contagem de NOME COMUM"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98BAA4-F286-4E1F-AABE-73D1D5FB4255}" name="Tabela dinâmica1" cacheId="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4:E23" firstHeaderRow="0" firstDataRow="1" firstDataCol="2" rowPageCount="2" colPageCount="1"/>
  <pivotFields count="27">
    <pivotField compact="0" outline="0" showAll="0" defaultSubtotal="0"/>
    <pivotField axis="axisPage" compact="0" outline="0" showAll="0" defaultSubtotal="0">
      <items count="2">
        <item x="0"/>
        <item x="1"/>
      </items>
    </pivotField>
    <pivotField compact="0" outline="0" showAll="0" defaultSubtotal="0"/>
    <pivotField compact="0" outline="0" showAll="0" defaultSubtotal="0"/>
    <pivotField axis="axisRow" compact="0" outline="0" showAll="0" defaultSubtotal="0">
      <items count="98">
        <item x="29"/>
        <item x="42"/>
        <item x="37"/>
        <item x="68"/>
        <item x="30"/>
        <item x="74"/>
        <item x="7"/>
        <item x="25"/>
        <item x="46"/>
        <item x="10"/>
        <item x="66"/>
        <item x="39"/>
        <item x="65"/>
        <item x="11"/>
        <item x="47"/>
        <item x="17"/>
        <item x="38"/>
        <item x="70"/>
        <item x="82"/>
        <item x="97"/>
        <item x="51"/>
        <item x="64"/>
        <item x="85"/>
        <item x="54"/>
        <item x="96"/>
        <item x="95"/>
        <item x="73"/>
        <item x="91"/>
        <item x="75"/>
        <item x="48"/>
        <item x="56"/>
        <item x="32"/>
        <item x="40"/>
        <item x="26"/>
        <item x="18"/>
        <item x="93"/>
        <item x="4"/>
        <item x="84"/>
        <item x="6"/>
        <item x="83"/>
        <item x="33"/>
        <item x="53"/>
        <item x="35"/>
        <item x="58"/>
        <item x="90"/>
        <item x="0"/>
        <item x="86"/>
        <item x="72"/>
        <item x="80"/>
        <item x="13"/>
        <item x="12"/>
        <item x="20"/>
        <item x="22"/>
        <item x="14"/>
        <item x="3"/>
        <item x="16"/>
        <item x="67"/>
        <item x="15"/>
        <item x="34"/>
        <item x="8"/>
        <item x="44"/>
        <item x="9"/>
        <item x="45"/>
        <item x="92"/>
        <item x="71"/>
        <item x="63"/>
        <item x="94"/>
        <item x="52"/>
        <item x="27"/>
        <item x="57"/>
        <item x="2"/>
        <item x="79"/>
        <item x="23"/>
        <item x="36"/>
        <item x="19"/>
        <item x="55"/>
        <item x="59"/>
        <item x="1"/>
        <item x="28"/>
        <item x="41"/>
        <item x="69"/>
        <item x="88"/>
        <item x="81"/>
        <item x="89"/>
        <item x="61"/>
        <item x="21"/>
        <item x="50"/>
        <item x="60"/>
        <item x="31"/>
        <item x="62"/>
        <item x="87"/>
        <item x="5"/>
        <item x="43"/>
        <item x="78"/>
        <item x="49"/>
        <item x="77"/>
        <item x="24"/>
        <item x="76"/>
      </items>
    </pivotField>
    <pivotField axis="axisRow" compact="0" outline="0" showAll="0" defaultSubtotal="0">
      <items count="98">
        <item x="59"/>
        <item x="96"/>
        <item x="27"/>
        <item x="86"/>
        <item x="49"/>
        <item x="87"/>
        <item x="14"/>
        <item x="83"/>
        <item x="46"/>
        <item x="31"/>
        <item x="89"/>
        <item x="78"/>
        <item x="28"/>
        <item x="25"/>
        <item x="61"/>
        <item x="60"/>
        <item x="42"/>
        <item x="79"/>
        <item x="7"/>
        <item x="8"/>
        <item x="39"/>
        <item x="43"/>
        <item x="97"/>
        <item x="64"/>
        <item x="51"/>
        <item x="75"/>
        <item x="33"/>
        <item x="72"/>
        <item x="9"/>
        <item x="80"/>
        <item x="70"/>
        <item x="6"/>
        <item x="77"/>
        <item x="36"/>
        <item x="2"/>
        <item x="57"/>
        <item x="16"/>
        <item x="56"/>
        <item x="68"/>
        <item x="30"/>
        <item x="69"/>
        <item x="92"/>
        <item x="62"/>
        <item x="95"/>
        <item x="91"/>
        <item x="3"/>
        <item x="13"/>
        <item x="45"/>
        <item x="73"/>
        <item x="1"/>
        <item x="15"/>
        <item x="22"/>
        <item x="71"/>
        <item x="20"/>
        <item x="76"/>
        <item x="63"/>
        <item x="94"/>
        <item x="55"/>
        <item x="44"/>
        <item x="84"/>
        <item x="81"/>
        <item x="93"/>
        <item x="40"/>
        <item x="50"/>
        <item x="58"/>
        <item x="29"/>
        <item x="74"/>
        <item x="17"/>
        <item x="21"/>
        <item x="10"/>
        <item x="38"/>
        <item x="65"/>
        <item x="47"/>
        <item x="0"/>
        <item x="23"/>
        <item x="67"/>
        <item x="32"/>
        <item x="90"/>
        <item x="88"/>
        <item x="41"/>
        <item x="54"/>
        <item x="37"/>
        <item x="82"/>
        <item x="4"/>
        <item x="35"/>
        <item x="18"/>
        <item x="34"/>
        <item x="11"/>
        <item x="12"/>
        <item x="85"/>
        <item x="53"/>
        <item x="66"/>
        <item x="26"/>
        <item x="5"/>
        <item x="52"/>
        <item x="19"/>
        <item x="48"/>
        <item x="24"/>
      </items>
    </pivotField>
    <pivotField compact="0" outline="0" showAll="0" defaultSubtotal="0"/>
    <pivotField compact="0" numFmtId="2" outline="0" showAll="0" defaultSubtotal="0"/>
    <pivotField compact="0" outline="0" showAll="0" defaultSubtotal="0"/>
    <pivotField compact="0" numFmtId="164" outline="0" showAll="0" defaultSubtotal="0"/>
    <pivotField dataField="1" compact="0" numFmtId="164" outline="0" showAll="0" defaultSubtotal="0"/>
    <pivotField compact="0" outline="0" showAll="0" defaultSubtotal="0"/>
    <pivotField compact="0" numFmtId="165" outline="0" showAll="0" defaultSubtotal="0"/>
    <pivotField compact="0" numFmtId="165" outline="0" showAll="0" defaultSubtotal="0"/>
    <pivotField axis="axisPage" dataField="1" compact="0" outline="0" showAll="0" defaultSubtotal="0">
      <items count="5">
        <item x="4"/>
        <item x="1"/>
        <item x="3"/>
        <item x="0"/>
        <item x="2"/>
      </items>
    </pivotField>
    <pivotField compact="0" outline="0" showAll="0" defaultSubtotal="0"/>
    <pivotField compact="0" outline="0" showAll="0" defaultSubtotal="0"/>
    <pivotField compact="0" outline="0" showAll="0" defaultSubtotal="0"/>
    <pivotField compact="0" outline="0" showAll="0" defaultSubtotal="0"/>
    <pivotField compact="0" numFmtId="165" outline="0" showAll="0" defaultSubtotal="0"/>
    <pivotField compact="0" numFmtId="165"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4" outline="0" subtotalTop="0" showAll="0" defaultSubtotal="0"/>
    <pivotField dataField="1" compact="0" numFmtId="164" outline="0" subtotalTop="0" showAll="0" defaultSubtotal="0"/>
  </pivotFields>
  <rowFields count="2">
    <field x="4"/>
    <field x="5"/>
  </rowFields>
  <rowItems count="19">
    <i>
      <x v="4"/>
      <x v="39"/>
    </i>
    <i>
      <x v="9"/>
      <x v="69"/>
    </i>
    <i>
      <x v="18"/>
      <x v="82"/>
    </i>
    <i>
      <x v="21"/>
      <x v="23"/>
    </i>
    <i>
      <x v="30"/>
      <x v="37"/>
    </i>
    <i>
      <x v="33"/>
      <x v="92"/>
    </i>
    <i>
      <x v="41"/>
      <x v="90"/>
    </i>
    <i>
      <x v="42"/>
      <x v="84"/>
    </i>
    <i>
      <x v="47"/>
      <x v="27"/>
    </i>
    <i>
      <x v="52"/>
      <x v="51"/>
    </i>
    <i>
      <x v="53"/>
      <x v="6"/>
    </i>
    <i>
      <x v="57"/>
      <x v="50"/>
    </i>
    <i>
      <x v="58"/>
      <x v="86"/>
    </i>
    <i>
      <x v="60"/>
      <x v="58"/>
    </i>
    <i>
      <x v="65"/>
      <x v="55"/>
    </i>
    <i>
      <x v="72"/>
      <x v="74"/>
    </i>
    <i>
      <x v="74"/>
      <x v="95"/>
    </i>
    <i>
      <x v="91"/>
      <x v="93"/>
    </i>
    <i t="grand">
      <x/>
    </i>
  </rowItems>
  <colFields count="1">
    <field x="-2"/>
  </colFields>
  <colItems count="3">
    <i>
      <x/>
    </i>
    <i i="1">
      <x v="1"/>
    </i>
    <i i="2">
      <x v="2"/>
    </i>
  </colItems>
  <pageFields count="2">
    <pageField fld="1" hier="-1"/>
    <pageField fld="14" item="0" hier="-1"/>
  </pageFields>
  <dataFields count="3">
    <dataField name="INDIVÍDUOS" fld="14" subtotal="count" baseField="0" baseItem="0"/>
    <dataField name=" v (m³/ha)" fld="26" baseField="0" baseItem="0" numFmtId="164"/>
    <dataField name=" v (m³)" fld="10" baseField="0" baseItem="0" numFmtId="164"/>
  </dataFields>
  <formats count="29">
    <format dxfId="46">
      <pivotArea type="all" dataOnly="0" outline="0" fieldPosition="0"/>
    </format>
    <format dxfId="45">
      <pivotArea field="4" type="button" dataOnly="0" labelOnly="1" outline="0" axis="axisRow" fieldPosition="0"/>
    </format>
    <format dxfId="44">
      <pivotArea dataOnly="0" labelOnly="1" outline="0" fieldPosition="0">
        <references count="1">
          <reference field="4" count="18">
            <x v="4"/>
            <x v="9"/>
            <x v="18"/>
            <x v="21"/>
            <x v="30"/>
            <x v="33"/>
            <x v="41"/>
            <x v="42"/>
            <x v="47"/>
            <x v="52"/>
            <x v="53"/>
            <x v="57"/>
            <x v="58"/>
            <x v="60"/>
            <x v="65"/>
            <x v="72"/>
            <x v="74"/>
            <x v="91"/>
          </reference>
        </references>
      </pivotArea>
    </format>
    <format dxfId="43">
      <pivotArea field="5" type="button" dataOnly="0" labelOnly="1" outline="0" axis="axisRow" fieldPosition="1"/>
    </format>
    <format dxfId="42">
      <pivotArea dataOnly="0" labelOnly="1" grandRow="1" outline="0" fieldPosition="0"/>
    </format>
    <format dxfId="41">
      <pivotArea dataOnly="0" labelOnly="1" outline="0" fieldPosition="0">
        <references count="2">
          <reference field="4" count="1" selected="0">
            <x v="4"/>
          </reference>
          <reference field="5" count="1">
            <x v="39"/>
          </reference>
        </references>
      </pivotArea>
    </format>
    <format dxfId="40">
      <pivotArea dataOnly="0" labelOnly="1" outline="0" fieldPosition="0">
        <references count="2">
          <reference field="4" count="1" selected="0">
            <x v="9"/>
          </reference>
          <reference field="5" count="1">
            <x v="69"/>
          </reference>
        </references>
      </pivotArea>
    </format>
    <format dxfId="39">
      <pivotArea dataOnly="0" labelOnly="1" outline="0" fieldPosition="0">
        <references count="2">
          <reference field="4" count="1" selected="0">
            <x v="18"/>
          </reference>
          <reference field="5" count="1">
            <x v="82"/>
          </reference>
        </references>
      </pivotArea>
    </format>
    <format dxfId="38">
      <pivotArea dataOnly="0" labelOnly="1" outline="0" fieldPosition="0">
        <references count="2">
          <reference field="4" count="1" selected="0">
            <x v="21"/>
          </reference>
          <reference field="5" count="1">
            <x v="23"/>
          </reference>
        </references>
      </pivotArea>
    </format>
    <format dxfId="37">
      <pivotArea dataOnly="0" labelOnly="1" outline="0" fieldPosition="0">
        <references count="2">
          <reference field="4" count="1" selected="0">
            <x v="30"/>
          </reference>
          <reference field="5" count="1">
            <x v="37"/>
          </reference>
        </references>
      </pivotArea>
    </format>
    <format dxfId="36">
      <pivotArea dataOnly="0" labelOnly="1" outline="0" fieldPosition="0">
        <references count="2">
          <reference field="4" count="1" selected="0">
            <x v="33"/>
          </reference>
          <reference field="5" count="1">
            <x v="92"/>
          </reference>
        </references>
      </pivotArea>
    </format>
    <format dxfId="35">
      <pivotArea dataOnly="0" labelOnly="1" outline="0" fieldPosition="0">
        <references count="2">
          <reference field="4" count="1" selected="0">
            <x v="41"/>
          </reference>
          <reference field="5" count="1">
            <x v="90"/>
          </reference>
        </references>
      </pivotArea>
    </format>
    <format dxfId="34">
      <pivotArea dataOnly="0" labelOnly="1" outline="0" fieldPosition="0">
        <references count="2">
          <reference field="4" count="1" selected="0">
            <x v="42"/>
          </reference>
          <reference field="5" count="1">
            <x v="84"/>
          </reference>
        </references>
      </pivotArea>
    </format>
    <format dxfId="33">
      <pivotArea dataOnly="0" labelOnly="1" outline="0" fieldPosition="0">
        <references count="2">
          <reference field="4" count="1" selected="0">
            <x v="47"/>
          </reference>
          <reference field="5" count="1">
            <x v="27"/>
          </reference>
        </references>
      </pivotArea>
    </format>
    <format dxfId="32">
      <pivotArea dataOnly="0" labelOnly="1" outline="0" fieldPosition="0">
        <references count="2">
          <reference field="4" count="1" selected="0">
            <x v="52"/>
          </reference>
          <reference field="5" count="1">
            <x v="51"/>
          </reference>
        </references>
      </pivotArea>
    </format>
    <format dxfId="31">
      <pivotArea dataOnly="0" labelOnly="1" outline="0" fieldPosition="0">
        <references count="2">
          <reference field="4" count="1" selected="0">
            <x v="53"/>
          </reference>
          <reference field="5" count="1">
            <x v="6"/>
          </reference>
        </references>
      </pivotArea>
    </format>
    <format dxfId="30">
      <pivotArea dataOnly="0" labelOnly="1" outline="0" fieldPosition="0">
        <references count="2">
          <reference field="4" count="1" selected="0">
            <x v="57"/>
          </reference>
          <reference field="5" count="1">
            <x v="50"/>
          </reference>
        </references>
      </pivotArea>
    </format>
    <format dxfId="29">
      <pivotArea dataOnly="0" labelOnly="1" outline="0" fieldPosition="0">
        <references count="2">
          <reference field="4" count="1" selected="0">
            <x v="58"/>
          </reference>
          <reference field="5" count="1">
            <x v="86"/>
          </reference>
        </references>
      </pivotArea>
    </format>
    <format dxfId="28">
      <pivotArea dataOnly="0" labelOnly="1" outline="0" fieldPosition="0">
        <references count="2">
          <reference field="4" count="1" selected="0">
            <x v="60"/>
          </reference>
          <reference field="5" count="1">
            <x v="58"/>
          </reference>
        </references>
      </pivotArea>
    </format>
    <format dxfId="27">
      <pivotArea dataOnly="0" labelOnly="1" outline="0" fieldPosition="0">
        <references count="2">
          <reference field="4" count="1" selected="0">
            <x v="65"/>
          </reference>
          <reference field="5" count="1">
            <x v="55"/>
          </reference>
        </references>
      </pivotArea>
    </format>
    <format dxfId="26">
      <pivotArea dataOnly="0" labelOnly="1" outline="0" fieldPosition="0">
        <references count="2">
          <reference field="4" count="1" selected="0">
            <x v="72"/>
          </reference>
          <reference field="5" count="1">
            <x v="74"/>
          </reference>
        </references>
      </pivotArea>
    </format>
    <format dxfId="25">
      <pivotArea dataOnly="0" labelOnly="1" outline="0" fieldPosition="0">
        <references count="2">
          <reference field="4" count="1" selected="0">
            <x v="74"/>
          </reference>
          <reference field="5" count="1">
            <x v="95"/>
          </reference>
        </references>
      </pivotArea>
    </format>
    <format dxfId="24">
      <pivotArea dataOnly="0" labelOnly="1" outline="0" fieldPosition="0">
        <references count="2">
          <reference field="4" count="1" selected="0">
            <x v="91"/>
          </reference>
          <reference field="5" count="1">
            <x v="93"/>
          </reference>
        </references>
      </pivotArea>
    </format>
    <format dxfId="23">
      <pivotArea outline="0" collapsedLevelsAreSubtotals="1" fieldPosition="0"/>
    </format>
    <format dxfId="22">
      <pivotArea dataOnly="0" labelOnly="1" outline="0" axis="axisValues" fieldPosition="0"/>
    </format>
    <format dxfId="21">
      <pivotArea outline="0" fieldPosition="0">
        <references count="1">
          <reference field="4294967294" count="1" selected="0">
            <x v="1"/>
          </reference>
        </references>
      </pivotArea>
    </format>
    <format dxfId="20">
      <pivotArea dataOnly="0" labelOnly="1" outline="0" fieldPosition="0">
        <references count="1">
          <reference field="4294967294" count="1">
            <x v="1"/>
          </reference>
        </references>
      </pivotArea>
    </format>
    <format dxfId="19">
      <pivotArea outline="0" fieldPosition="0">
        <references count="1">
          <reference field="4294967294" count="1" selected="0">
            <x v="2"/>
          </reference>
        </references>
      </pivotArea>
    </format>
    <format dxfId="18">
      <pivotArea dataOnly="0" labelOnly="1" outline="0" fieldPosition="0">
        <references count="1">
          <reference field="4294967294" count="1">
            <x v="2"/>
          </reference>
        </references>
      </pivotArea>
    </format>
  </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986E80-1B8D-47EA-93C2-817A208CC12F}" name="Tabela dinâmica2" cacheId="0" dataOnRows="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4:D400" firstHeaderRow="1" firstDataRow="2" firstDataCol="1" rowPageCount="2" colPageCount="1"/>
  <pivotFields count="27">
    <pivotField showAll="0"/>
    <pivotField axis="axisPage" showAll="0">
      <items count="3">
        <item x="0"/>
        <item x="1"/>
        <item t="default"/>
      </items>
    </pivotField>
    <pivotField showAll="0"/>
    <pivotField showAll="0"/>
    <pivotField showAll="0"/>
    <pivotField axis="axisRow" dataField="1" showAll="0">
      <items count="99">
        <item x="59"/>
        <item x="96"/>
        <item x="27"/>
        <item x="86"/>
        <item x="49"/>
        <item x="87"/>
        <item x="14"/>
        <item x="83"/>
        <item x="46"/>
        <item x="31"/>
        <item x="89"/>
        <item x="78"/>
        <item x="28"/>
        <item x="25"/>
        <item x="61"/>
        <item x="60"/>
        <item x="42"/>
        <item x="79"/>
        <item x="7"/>
        <item x="8"/>
        <item x="39"/>
        <item x="43"/>
        <item x="97"/>
        <item x="64"/>
        <item x="51"/>
        <item x="75"/>
        <item x="33"/>
        <item x="72"/>
        <item x="9"/>
        <item x="80"/>
        <item x="70"/>
        <item x="6"/>
        <item x="77"/>
        <item x="36"/>
        <item x="2"/>
        <item x="57"/>
        <item x="16"/>
        <item x="56"/>
        <item x="68"/>
        <item x="30"/>
        <item x="69"/>
        <item x="92"/>
        <item x="62"/>
        <item x="95"/>
        <item x="91"/>
        <item x="3"/>
        <item x="13"/>
        <item x="45"/>
        <item x="73"/>
        <item x="1"/>
        <item x="15"/>
        <item x="22"/>
        <item x="71"/>
        <item x="20"/>
        <item x="76"/>
        <item x="63"/>
        <item x="94"/>
        <item x="55"/>
        <item x="44"/>
        <item x="84"/>
        <item x="81"/>
        <item x="93"/>
        <item x="40"/>
        <item x="50"/>
        <item x="58"/>
        <item x="29"/>
        <item x="74"/>
        <item x="17"/>
        <item x="21"/>
        <item x="10"/>
        <item x="38"/>
        <item x="65"/>
        <item x="47"/>
        <item x="0"/>
        <item x="23"/>
        <item x="67"/>
        <item x="32"/>
        <item x="90"/>
        <item x="88"/>
        <item x="41"/>
        <item x="54"/>
        <item x="37"/>
        <item x="82"/>
        <item x="4"/>
        <item x="35"/>
        <item x="18"/>
        <item x="34"/>
        <item x="11"/>
        <item x="12"/>
        <item x="85"/>
        <item x="53"/>
        <item x="66"/>
        <item x="26"/>
        <item x="5"/>
        <item x="52"/>
        <item x="19"/>
        <item x="48"/>
        <item x="24"/>
        <item t="default"/>
      </items>
    </pivotField>
    <pivotField showAll="0"/>
    <pivotField numFmtId="2" showAll="0"/>
    <pivotField showAll="0"/>
    <pivotField numFmtId="164" showAll="0"/>
    <pivotField dataField="1" numFmtId="164" showAll="0"/>
    <pivotField showAll="0"/>
    <pivotField numFmtId="165" showAll="0"/>
    <pivotField numFmtId="165" showAll="0"/>
    <pivotField showAll="0"/>
    <pivotField showAll="0"/>
    <pivotField showAll="0"/>
    <pivotField showAll="0"/>
    <pivotField showAll="0"/>
    <pivotField numFmtId="165" showAll="0"/>
    <pivotField numFmtId="165" showAll="0"/>
    <pivotField axis="axisCol" showAll="0">
      <items count="3">
        <item x="0"/>
        <item x="1"/>
        <item t="default"/>
      </items>
    </pivotField>
    <pivotField showAll="0"/>
    <pivotField showAll="0"/>
    <pivotField axis="axisPage" showAll="0">
      <items count="3">
        <item x="0"/>
        <item x="1"/>
        <item t="default"/>
      </items>
    </pivotField>
    <pivotField dataField="1" numFmtId="164" showAll="0"/>
    <pivotField numFmtId="164" showAll="0"/>
  </pivotFields>
  <rowFields count="2">
    <field x="5"/>
    <field x="-2"/>
  </rowFields>
  <rowItems count="395">
    <i>
      <x/>
    </i>
    <i r="1">
      <x/>
    </i>
    <i r="1" i="1">
      <x v="1"/>
    </i>
    <i r="1" i="2">
      <x v="2"/>
    </i>
    <i>
      <x v="1"/>
    </i>
    <i r="1">
      <x/>
    </i>
    <i r="1" i="1">
      <x v="1"/>
    </i>
    <i r="1" i="2">
      <x v="2"/>
    </i>
    <i>
      <x v="2"/>
    </i>
    <i r="1">
      <x/>
    </i>
    <i r="1" i="1">
      <x v="1"/>
    </i>
    <i r="1" i="2">
      <x v="2"/>
    </i>
    <i>
      <x v="3"/>
    </i>
    <i r="1">
      <x/>
    </i>
    <i r="1" i="1">
      <x v="1"/>
    </i>
    <i r="1" i="2">
      <x v="2"/>
    </i>
    <i>
      <x v="4"/>
    </i>
    <i r="1">
      <x/>
    </i>
    <i r="1" i="1">
      <x v="1"/>
    </i>
    <i r="1" i="2">
      <x v="2"/>
    </i>
    <i>
      <x v="5"/>
    </i>
    <i r="1">
      <x/>
    </i>
    <i r="1" i="1">
      <x v="1"/>
    </i>
    <i r="1" i="2">
      <x v="2"/>
    </i>
    <i>
      <x v="6"/>
    </i>
    <i r="1">
      <x/>
    </i>
    <i r="1" i="1">
      <x v="1"/>
    </i>
    <i r="1" i="2">
      <x v="2"/>
    </i>
    <i>
      <x v="7"/>
    </i>
    <i r="1">
      <x/>
    </i>
    <i r="1" i="1">
      <x v="1"/>
    </i>
    <i r="1" i="2">
      <x v="2"/>
    </i>
    <i>
      <x v="8"/>
    </i>
    <i r="1">
      <x/>
    </i>
    <i r="1" i="1">
      <x v="1"/>
    </i>
    <i r="1" i="2">
      <x v="2"/>
    </i>
    <i>
      <x v="9"/>
    </i>
    <i r="1">
      <x/>
    </i>
    <i r="1" i="1">
      <x v="1"/>
    </i>
    <i r="1" i="2">
      <x v="2"/>
    </i>
    <i>
      <x v="10"/>
    </i>
    <i r="1">
      <x/>
    </i>
    <i r="1" i="1">
      <x v="1"/>
    </i>
    <i r="1" i="2">
      <x v="2"/>
    </i>
    <i>
      <x v="11"/>
    </i>
    <i r="1">
      <x/>
    </i>
    <i r="1" i="1">
      <x v="1"/>
    </i>
    <i r="1" i="2">
      <x v="2"/>
    </i>
    <i>
      <x v="12"/>
    </i>
    <i r="1">
      <x/>
    </i>
    <i r="1" i="1">
      <x v="1"/>
    </i>
    <i r="1" i="2">
      <x v="2"/>
    </i>
    <i>
      <x v="13"/>
    </i>
    <i r="1">
      <x/>
    </i>
    <i r="1" i="1">
      <x v="1"/>
    </i>
    <i r="1" i="2">
      <x v="2"/>
    </i>
    <i>
      <x v="14"/>
    </i>
    <i r="1">
      <x/>
    </i>
    <i r="1" i="1">
      <x v="1"/>
    </i>
    <i r="1" i="2">
      <x v="2"/>
    </i>
    <i>
      <x v="15"/>
    </i>
    <i r="1">
      <x/>
    </i>
    <i r="1" i="1">
      <x v="1"/>
    </i>
    <i r="1" i="2">
      <x v="2"/>
    </i>
    <i>
      <x v="16"/>
    </i>
    <i r="1">
      <x/>
    </i>
    <i r="1" i="1">
      <x v="1"/>
    </i>
    <i r="1" i="2">
      <x v="2"/>
    </i>
    <i>
      <x v="17"/>
    </i>
    <i r="1">
      <x/>
    </i>
    <i r="1" i="1">
      <x v="1"/>
    </i>
    <i r="1" i="2">
      <x v="2"/>
    </i>
    <i>
      <x v="18"/>
    </i>
    <i r="1">
      <x/>
    </i>
    <i r="1" i="1">
      <x v="1"/>
    </i>
    <i r="1" i="2">
      <x v="2"/>
    </i>
    <i>
      <x v="19"/>
    </i>
    <i r="1">
      <x/>
    </i>
    <i r="1" i="1">
      <x v="1"/>
    </i>
    <i r="1" i="2">
      <x v="2"/>
    </i>
    <i>
      <x v="20"/>
    </i>
    <i r="1">
      <x/>
    </i>
    <i r="1" i="1">
      <x v="1"/>
    </i>
    <i r="1" i="2">
      <x v="2"/>
    </i>
    <i>
      <x v="21"/>
    </i>
    <i r="1">
      <x/>
    </i>
    <i r="1" i="1">
      <x v="1"/>
    </i>
    <i r="1" i="2">
      <x v="2"/>
    </i>
    <i>
      <x v="22"/>
    </i>
    <i r="1">
      <x/>
    </i>
    <i r="1" i="1">
      <x v="1"/>
    </i>
    <i r="1" i="2">
      <x v="2"/>
    </i>
    <i>
      <x v="23"/>
    </i>
    <i r="1">
      <x/>
    </i>
    <i r="1" i="1">
      <x v="1"/>
    </i>
    <i r="1" i="2">
      <x v="2"/>
    </i>
    <i>
      <x v="24"/>
    </i>
    <i r="1">
      <x/>
    </i>
    <i r="1" i="1">
      <x v="1"/>
    </i>
    <i r="1" i="2">
      <x v="2"/>
    </i>
    <i>
      <x v="25"/>
    </i>
    <i r="1">
      <x/>
    </i>
    <i r="1" i="1">
      <x v="1"/>
    </i>
    <i r="1" i="2">
      <x v="2"/>
    </i>
    <i>
      <x v="26"/>
    </i>
    <i r="1">
      <x/>
    </i>
    <i r="1" i="1">
      <x v="1"/>
    </i>
    <i r="1" i="2">
      <x v="2"/>
    </i>
    <i>
      <x v="27"/>
    </i>
    <i r="1">
      <x/>
    </i>
    <i r="1" i="1">
      <x v="1"/>
    </i>
    <i r="1" i="2">
      <x v="2"/>
    </i>
    <i>
      <x v="28"/>
    </i>
    <i r="1">
      <x/>
    </i>
    <i r="1" i="1">
      <x v="1"/>
    </i>
    <i r="1" i="2">
      <x v="2"/>
    </i>
    <i>
      <x v="29"/>
    </i>
    <i r="1">
      <x/>
    </i>
    <i r="1" i="1">
      <x v="1"/>
    </i>
    <i r="1" i="2">
      <x v="2"/>
    </i>
    <i>
      <x v="30"/>
    </i>
    <i r="1">
      <x/>
    </i>
    <i r="1" i="1">
      <x v="1"/>
    </i>
    <i r="1" i="2">
      <x v="2"/>
    </i>
    <i>
      <x v="31"/>
    </i>
    <i r="1">
      <x/>
    </i>
    <i r="1" i="1">
      <x v="1"/>
    </i>
    <i r="1" i="2">
      <x v="2"/>
    </i>
    <i>
      <x v="32"/>
    </i>
    <i r="1">
      <x/>
    </i>
    <i r="1" i="1">
      <x v="1"/>
    </i>
    <i r="1" i="2">
      <x v="2"/>
    </i>
    <i>
      <x v="33"/>
    </i>
    <i r="1">
      <x/>
    </i>
    <i r="1" i="1">
      <x v="1"/>
    </i>
    <i r="1" i="2">
      <x v="2"/>
    </i>
    <i>
      <x v="34"/>
    </i>
    <i r="1">
      <x/>
    </i>
    <i r="1" i="1">
      <x v="1"/>
    </i>
    <i r="1" i="2">
      <x v="2"/>
    </i>
    <i>
      <x v="35"/>
    </i>
    <i r="1">
      <x/>
    </i>
    <i r="1" i="1">
      <x v="1"/>
    </i>
    <i r="1" i="2">
      <x v="2"/>
    </i>
    <i>
      <x v="36"/>
    </i>
    <i r="1">
      <x/>
    </i>
    <i r="1" i="1">
      <x v="1"/>
    </i>
    <i r="1" i="2">
      <x v="2"/>
    </i>
    <i>
      <x v="37"/>
    </i>
    <i r="1">
      <x/>
    </i>
    <i r="1" i="1">
      <x v="1"/>
    </i>
    <i r="1" i="2">
      <x v="2"/>
    </i>
    <i>
      <x v="38"/>
    </i>
    <i r="1">
      <x/>
    </i>
    <i r="1" i="1">
      <x v="1"/>
    </i>
    <i r="1" i="2">
      <x v="2"/>
    </i>
    <i>
      <x v="39"/>
    </i>
    <i r="1">
      <x/>
    </i>
    <i r="1" i="1">
      <x v="1"/>
    </i>
    <i r="1" i="2">
      <x v="2"/>
    </i>
    <i>
      <x v="40"/>
    </i>
    <i r="1">
      <x/>
    </i>
    <i r="1" i="1">
      <x v="1"/>
    </i>
    <i r="1" i="2">
      <x v="2"/>
    </i>
    <i>
      <x v="41"/>
    </i>
    <i r="1">
      <x/>
    </i>
    <i r="1" i="1">
      <x v="1"/>
    </i>
    <i r="1" i="2">
      <x v="2"/>
    </i>
    <i>
      <x v="42"/>
    </i>
    <i r="1">
      <x/>
    </i>
    <i r="1" i="1">
      <x v="1"/>
    </i>
    <i r="1" i="2">
      <x v="2"/>
    </i>
    <i>
      <x v="43"/>
    </i>
    <i r="1">
      <x/>
    </i>
    <i r="1" i="1">
      <x v="1"/>
    </i>
    <i r="1" i="2">
      <x v="2"/>
    </i>
    <i>
      <x v="44"/>
    </i>
    <i r="1">
      <x/>
    </i>
    <i r="1" i="1">
      <x v="1"/>
    </i>
    <i r="1" i="2">
      <x v="2"/>
    </i>
    <i>
      <x v="45"/>
    </i>
    <i r="1">
      <x/>
    </i>
    <i r="1" i="1">
      <x v="1"/>
    </i>
    <i r="1" i="2">
      <x v="2"/>
    </i>
    <i>
      <x v="46"/>
    </i>
    <i r="1">
      <x/>
    </i>
    <i r="1" i="1">
      <x v="1"/>
    </i>
    <i r="1" i="2">
      <x v="2"/>
    </i>
    <i>
      <x v="47"/>
    </i>
    <i r="1">
      <x/>
    </i>
    <i r="1" i="1">
      <x v="1"/>
    </i>
    <i r="1" i="2">
      <x v="2"/>
    </i>
    <i>
      <x v="48"/>
    </i>
    <i r="1">
      <x/>
    </i>
    <i r="1" i="1">
      <x v="1"/>
    </i>
    <i r="1" i="2">
      <x v="2"/>
    </i>
    <i>
      <x v="49"/>
    </i>
    <i r="1">
      <x/>
    </i>
    <i r="1" i="1">
      <x v="1"/>
    </i>
    <i r="1" i="2">
      <x v="2"/>
    </i>
    <i>
      <x v="50"/>
    </i>
    <i r="1">
      <x/>
    </i>
    <i r="1" i="1">
      <x v="1"/>
    </i>
    <i r="1" i="2">
      <x v="2"/>
    </i>
    <i>
      <x v="51"/>
    </i>
    <i r="1">
      <x/>
    </i>
    <i r="1" i="1">
      <x v="1"/>
    </i>
    <i r="1" i="2">
      <x v="2"/>
    </i>
    <i>
      <x v="52"/>
    </i>
    <i r="1">
      <x/>
    </i>
    <i r="1" i="1">
      <x v="1"/>
    </i>
    <i r="1" i="2">
      <x v="2"/>
    </i>
    <i>
      <x v="53"/>
    </i>
    <i r="1">
      <x/>
    </i>
    <i r="1" i="1">
      <x v="1"/>
    </i>
    <i r="1" i="2">
      <x v="2"/>
    </i>
    <i>
      <x v="54"/>
    </i>
    <i r="1">
      <x/>
    </i>
    <i r="1" i="1">
      <x v="1"/>
    </i>
    <i r="1" i="2">
      <x v="2"/>
    </i>
    <i>
      <x v="55"/>
    </i>
    <i r="1">
      <x/>
    </i>
    <i r="1" i="1">
      <x v="1"/>
    </i>
    <i r="1" i="2">
      <x v="2"/>
    </i>
    <i>
      <x v="56"/>
    </i>
    <i r="1">
      <x/>
    </i>
    <i r="1" i="1">
      <x v="1"/>
    </i>
    <i r="1" i="2">
      <x v="2"/>
    </i>
    <i>
      <x v="57"/>
    </i>
    <i r="1">
      <x/>
    </i>
    <i r="1" i="1">
      <x v="1"/>
    </i>
    <i r="1" i="2">
      <x v="2"/>
    </i>
    <i>
      <x v="58"/>
    </i>
    <i r="1">
      <x/>
    </i>
    <i r="1" i="1">
      <x v="1"/>
    </i>
    <i r="1" i="2">
      <x v="2"/>
    </i>
    <i>
      <x v="59"/>
    </i>
    <i r="1">
      <x/>
    </i>
    <i r="1" i="1">
      <x v="1"/>
    </i>
    <i r="1" i="2">
      <x v="2"/>
    </i>
    <i>
      <x v="60"/>
    </i>
    <i r="1">
      <x/>
    </i>
    <i r="1" i="1">
      <x v="1"/>
    </i>
    <i r="1" i="2">
      <x v="2"/>
    </i>
    <i>
      <x v="61"/>
    </i>
    <i r="1">
      <x/>
    </i>
    <i r="1" i="1">
      <x v="1"/>
    </i>
    <i r="1" i="2">
      <x v="2"/>
    </i>
    <i>
      <x v="62"/>
    </i>
    <i r="1">
      <x/>
    </i>
    <i r="1" i="1">
      <x v="1"/>
    </i>
    <i r="1" i="2">
      <x v="2"/>
    </i>
    <i>
      <x v="63"/>
    </i>
    <i r="1">
      <x/>
    </i>
    <i r="1" i="1">
      <x v="1"/>
    </i>
    <i r="1" i="2">
      <x v="2"/>
    </i>
    <i>
      <x v="64"/>
    </i>
    <i r="1">
      <x/>
    </i>
    <i r="1" i="1">
      <x v="1"/>
    </i>
    <i r="1" i="2">
      <x v="2"/>
    </i>
    <i>
      <x v="65"/>
    </i>
    <i r="1">
      <x/>
    </i>
    <i r="1" i="1">
      <x v="1"/>
    </i>
    <i r="1" i="2">
      <x v="2"/>
    </i>
    <i>
      <x v="66"/>
    </i>
    <i r="1">
      <x/>
    </i>
    <i r="1" i="1">
      <x v="1"/>
    </i>
    <i r="1" i="2">
      <x v="2"/>
    </i>
    <i>
      <x v="67"/>
    </i>
    <i r="1">
      <x/>
    </i>
    <i r="1" i="1">
      <x v="1"/>
    </i>
    <i r="1" i="2">
      <x v="2"/>
    </i>
    <i>
      <x v="68"/>
    </i>
    <i r="1">
      <x/>
    </i>
    <i r="1" i="1">
      <x v="1"/>
    </i>
    <i r="1" i="2">
      <x v="2"/>
    </i>
    <i>
      <x v="69"/>
    </i>
    <i r="1">
      <x/>
    </i>
    <i r="1" i="1">
      <x v="1"/>
    </i>
    <i r="1" i="2">
      <x v="2"/>
    </i>
    <i>
      <x v="70"/>
    </i>
    <i r="1">
      <x/>
    </i>
    <i r="1" i="1">
      <x v="1"/>
    </i>
    <i r="1" i="2">
      <x v="2"/>
    </i>
    <i>
      <x v="71"/>
    </i>
    <i r="1">
      <x/>
    </i>
    <i r="1" i="1">
      <x v="1"/>
    </i>
    <i r="1" i="2">
      <x v="2"/>
    </i>
    <i>
      <x v="72"/>
    </i>
    <i r="1">
      <x/>
    </i>
    <i r="1" i="1">
      <x v="1"/>
    </i>
    <i r="1" i="2">
      <x v="2"/>
    </i>
    <i>
      <x v="73"/>
    </i>
    <i r="1">
      <x/>
    </i>
    <i r="1" i="1">
      <x v="1"/>
    </i>
    <i r="1" i="2">
      <x v="2"/>
    </i>
    <i>
      <x v="74"/>
    </i>
    <i r="1">
      <x/>
    </i>
    <i r="1" i="1">
      <x v="1"/>
    </i>
    <i r="1" i="2">
      <x v="2"/>
    </i>
    <i>
      <x v="75"/>
    </i>
    <i r="1">
      <x/>
    </i>
    <i r="1" i="1">
      <x v="1"/>
    </i>
    <i r="1" i="2">
      <x v="2"/>
    </i>
    <i>
      <x v="76"/>
    </i>
    <i r="1">
      <x/>
    </i>
    <i r="1" i="1">
      <x v="1"/>
    </i>
    <i r="1" i="2">
      <x v="2"/>
    </i>
    <i>
      <x v="77"/>
    </i>
    <i r="1">
      <x/>
    </i>
    <i r="1" i="1">
      <x v="1"/>
    </i>
    <i r="1" i="2">
      <x v="2"/>
    </i>
    <i>
      <x v="78"/>
    </i>
    <i r="1">
      <x/>
    </i>
    <i r="1" i="1">
      <x v="1"/>
    </i>
    <i r="1" i="2">
      <x v="2"/>
    </i>
    <i>
      <x v="79"/>
    </i>
    <i r="1">
      <x/>
    </i>
    <i r="1" i="1">
      <x v="1"/>
    </i>
    <i r="1" i="2">
      <x v="2"/>
    </i>
    <i>
      <x v="80"/>
    </i>
    <i r="1">
      <x/>
    </i>
    <i r="1" i="1">
      <x v="1"/>
    </i>
    <i r="1" i="2">
      <x v="2"/>
    </i>
    <i>
      <x v="81"/>
    </i>
    <i r="1">
      <x/>
    </i>
    <i r="1" i="1">
      <x v="1"/>
    </i>
    <i r="1" i="2">
      <x v="2"/>
    </i>
    <i>
      <x v="82"/>
    </i>
    <i r="1">
      <x/>
    </i>
    <i r="1" i="1">
      <x v="1"/>
    </i>
    <i r="1" i="2">
      <x v="2"/>
    </i>
    <i>
      <x v="83"/>
    </i>
    <i r="1">
      <x/>
    </i>
    <i r="1" i="1">
      <x v="1"/>
    </i>
    <i r="1" i="2">
      <x v="2"/>
    </i>
    <i>
      <x v="84"/>
    </i>
    <i r="1">
      <x/>
    </i>
    <i r="1" i="1">
      <x v="1"/>
    </i>
    <i r="1" i="2">
      <x v="2"/>
    </i>
    <i>
      <x v="85"/>
    </i>
    <i r="1">
      <x/>
    </i>
    <i r="1" i="1">
      <x v="1"/>
    </i>
    <i r="1" i="2">
      <x v="2"/>
    </i>
    <i>
      <x v="86"/>
    </i>
    <i r="1">
      <x/>
    </i>
    <i r="1" i="1">
      <x v="1"/>
    </i>
    <i r="1" i="2">
      <x v="2"/>
    </i>
    <i>
      <x v="87"/>
    </i>
    <i r="1">
      <x/>
    </i>
    <i r="1" i="1">
      <x v="1"/>
    </i>
    <i r="1" i="2">
      <x v="2"/>
    </i>
    <i>
      <x v="88"/>
    </i>
    <i r="1">
      <x/>
    </i>
    <i r="1" i="1">
      <x v="1"/>
    </i>
    <i r="1" i="2">
      <x v="2"/>
    </i>
    <i>
      <x v="89"/>
    </i>
    <i r="1">
      <x/>
    </i>
    <i r="1" i="1">
      <x v="1"/>
    </i>
    <i r="1" i="2">
      <x v="2"/>
    </i>
    <i>
      <x v="90"/>
    </i>
    <i r="1">
      <x/>
    </i>
    <i r="1" i="1">
      <x v="1"/>
    </i>
    <i r="1" i="2">
      <x v="2"/>
    </i>
    <i>
      <x v="91"/>
    </i>
    <i r="1">
      <x/>
    </i>
    <i r="1" i="1">
      <x v="1"/>
    </i>
    <i r="1" i="2">
      <x v="2"/>
    </i>
    <i>
      <x v="92"/>
    </i>
    <i r="1">
      <x/>
    </i>
    <i r="1" i="1">
      <x v="1"/>
    </i>
    <i r="1" i="2">
      <x v="2"/>
    </i>
    <i>
      <x v="93"/>
    </i>
    <i r="1">
      <x/>
    </i>
    <i r="1" i="1">
      <x v="1"/>
    </i>
    <i r="1" i="2">
      <x v="2"/>
    </i>
    <i>
      <x v="94"/>
    </i>
    <i r="1">
      <x/>
    </i>
    <i r="1" i="1">
      <x v="1"/>
    </i>
    <i r="1" i="2">
      <x v="2"/>
    </i>
    <i>
      <x v="95"/>
    </i>
    <i r="1">
      <x/>
    </i>
    <i r="1" i="1">
      <x v="1"/>
    </i>
    <i r="1" i="2">
      <x v="2"/>
    </i>
    <i>
      <x v="96"/>
    </i>
    <i r="1">
      <x/>
    </i>
    <i r="1" i="1">
      <x v="1"/>
    </i>
    <i r="1" i="2">
      <x v="2"/>
    </i>
    <i>
      <x v="97"/>
    </i>
    <i r="1">
      <x/>
    </i>
    <i r="1" i="1">
      <x v="1"/>
    </i>
    <i r="1" i="2">
      <x v="2"/>
    </i>
    <i t="grand">
      <x/>
    </i>
    <i t="grand" i="1">
      <x/>
    </i>
    <i t="grand" i="2">
      <x/>
    </i>
  </rowItems>
  <colFields count="1">
    <field x="21"/>
  </colFields>
  <colItems count="3">
    <i>
      <x/>
    </i>
    <i>
      <x v="1"/>
    </i>
    <i t="grand">
      <x/>
    </i>
  </colItems>
  <pageFields count="2">
    <pageField fld="1" hier="-1"/>
    <pageField fld="24" hier="-1"/>
  </pageFields>
  <dataFields count="3">
    <dataField name="N" fld="5" subtotal="count" baseField="0" baseItem="0"/>
    <dataField name="G" fld="25" baseField="0" baseItem="0" numFmtId="164"/>
    <dataField name="V" fld="10" baseField="0" baseItem="0" numFmtId="164"/>
  </dataField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886447-E400-401C-95D7-2906264DEFEB}" name="Tabela dinâmica3" cacheId="0" dataOnRows="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F4:I400" firstHeaderRow="1" firstDataRow="2" firstDataCol="1" rowPageCount="2" colPageCount="1"/>
  <pivotFields count="27">
    <pivotField showAll="0"/>
    <pivotField axis="axisPage" showAll="0">
      <items count="3">
        <item x="0"/>
        <item x="1"/>
        <item t="default"/>
      </items>
    </pivotField>
    <pivotField showAll="0"/>
    <pivotField showAll="0"/>
    <pivotField showAll="0"/>
    <pivotField axis="axisRow" dataField="1" showAll="0">
      <items count="99">
        <item x="59"/>
        <item x="96"/>
        <item x="27"/>
        <item x="86"/>
        <item x="49"/>
        <item x="87"/>
        <item x="14"/>
        <item x="83"/>
        <item x="46"/>
        <item x="31"/>
        <item x="89"/>
        <item x="78"/>
        <item x="28"/>
        <item x="25"/>
        <item x="61"/>
        <item x="60"/>
        <item x="42"/>
        <item x="79"/>
        <item x="7"/>
        <item x="8"/>
        <item x="39"/>
        <item x="43"/>
        <item x="97"/>
        <item x="64"/>
        <item x="51"/>
        <item x="75"/>
        <item x="33"/>
        <item x="72"/>
        <item x="9"/>
        <item x="80"/>
        <item x="70"/>
        <item x="6"/>
        <item x="77"/>
        <item x="36"/>
        <item x="2"/>
        <item x="57"/>
        <item x="16"/>
        <item x="56"/>
        <item x="68"/>
        <item x="30"/>
        <item x="69"/>
        <item x="92"/>
        <item x="62"/>
        <item x="95"/>
        <item x="91"/>
        <item x="3"/>
        <item x="13"/>
        <item x="45"/>
        <item x="73"/>
        <item x="1"/>
        <item x="15"/>
        <item x="22"/>
        <item x="71"/>
        <item x="20"/>
        <item x="76"/>
        <item x="63"/>
        <item x="94"/>
        <item x="55"/>
        <item x="44"/>
        <item x="84"/>
        <item x="81"/>
        <item x="93"/>
        <item x="40"/>
        <item x="50"/>
        <item x="58"/>
        <item x="29"/>
        <item x="74"/>
        <item x="17"/>
        <item x="21"/>
        <item x="10"/>
        <item x="38"/>
        <item x="65"/>
        <item x="47"/>
        <item x="0"/>
        <item x="23"/>
        <item x="67"/>
        <item x="32"/>
        <item x="90"/>
        <item x="88"/>
        <item x="41"/>
        <item x="54"/>
        <item x="37"/>
        <item x="82"/>
        <item x="4"/>
        <item x="35"/>
        <item x="18"/>
        <item x="34"/>
        <item x="11"/>
        <item x="12"/>
        <item x="85"/>
        <item x="53"/>
        <item x="66"/>
        <item x="26"/>
        <item x="5"/>
        <item x="52"/>
        <item x="19"/>
        <item x="48"/>
        <item x="24"/>
        <item t="default"/>
      </items>
    </pivotField>
    <pivotField showAll="0"/>
    <pivotField numFmtId="2" showAll="0"/>
    <pivotField showAll="0"/>
    <pivotField dataField="1" numFmtId="164" showAll="0"/>
    <pivotField dataField="1" numFmtId="164" showAll="0"/>
    <pivotField showAll="0"/>
    <pivotField numFmtId="165" showAll="0"/>
    <pivotField numFmtId="165" showAll="0"/>
    <pivotField showAll="0"/>
    <pivotField showAll="0"/>
    <pivotField showAll="0"/>
    <pivotField showAll="0"/>
    <pivotField showAll="0"/>
    <pivotField numFmtId="165" showAll="0"/>
    <pivotField numFmtId="165" showAll="0"/>
    <pivotField axis="axisCol" showAll="0">
      <items count="3">
        <item x="0"/>
        <item x="1"/>
        <item t="default"/>
      </items>
    </pivotField>
    <pivotField showAll="0"/>
    <pivotField showAll="0"/>
    <pivotField axis="axisPage" showAll="0">
      <items count="3">
        <item x="0"/>
        <item x="1"/>
        <item t="default"/>
      </items>
    </pivotField>
    <pivotField numFmtId="164" showAll="0"/>
    <pivotField numFmtId="164" showAll="0"/>
  </pivotFields>
  <rowFields count="2">
    <field x="5"/>
    <field x="-2"/>
  </rowFields>
  <rowItems count="395">
    <i>
      <x/>
    </i>
    <i r="1">
      <x/>
    </i>
    <i r="1" i="1">
      <x v="1"/>
    </i>
    <i r="1" i="2">
      <x v="2"/>
    </i>
    <i>
      <x v="1"/>
    </i>
    <i r="1">
      <x/>
    </i>
    <i r="1" i="1">
      <x v="1"/>
    </i>
    <i r="1" i="2">
      <x v="2"/>
    </i>
    <i>
      <x v="2"/>
    </i>
    <i r="1">
      <x/>
    </i>
    <i r="1" i="1">
      <x v="1"/>
    </i>
    <i r="1" i="2">
      <x v="2"/>
    </i>
    <i>
      <x v="3"/>
    </i>
    <i r="1">
      <x/>
    </i>
    <i r="1" i="1">
      <x v="1"/>
    </i>
    <i r="1" i="2">
      <x v="2"/>
    </i>
    <i>
      <x v="4"/>
    </i>
    <i r="1">
      <x/>
    </i>
    <i r="1" i="1">
      <x v="1"/>
    </i>
    <i r="1" i="2">
      <x v="2"/>
    </i>
    <i>
      <x v="5"/>
    </i>
    <i r="1">
      <x/>
    </i>
    <i r="1" i="1">
      <x v="1"/>
    </i>
    <i r="1" i="2">
      <x v="2"/>
    </i>
    <i>
      <x v="6"/>
    </i>
    <i r="1">
      <x/>
    </i>
    <i r="1" i="1">
      <x v="1"/>
    </i>
    <i r="1" i="2">
      <x v="2"/>
    </i>
    <i>
      <x v="7"/>
    </i>
    <i r="1">
      <x/>
    </i>
    <i r="1" i="1">
      <x v="1"/>
    </i>
    <i r="1" i="2">
      <x v="2"/>
    </i>
    <i>
      <x v="8"/>
    </i>
    <i r="1">
      <x/>
    </i>
    <i r="1" i="1">
      <x v="1"/>
    </i>
    <i r="1" i="2">
      <x v="2"/>
    </i>
    <i>
      <x v="9"/>
    </i>
    <i r="1">
      <x/>
    </i>
    <i r="1" i="1">
      <x v="1"/>
    </i>
    <i r="1" i="2">
      <x v="2"/>
    </i>
    <i>
      <x v="10"/>
    </i>
    <i r="1">
      <x/>
    </i>
    <i r="1" i="1">
      <x v="1"/>
    </i>
    <i r="1" i="2">
      <x v="2"/>
    </i>
    <i>
      <x v="11"/>
    </i>
    <i r="1">
      <x/>
    </i>
    <i r="1" i="1">
      <x v="1"/>
    </i>
    <i r="1" i="2">
      <x v="2"/>
    </i>
    <i>
      <x v="12"/>
    </i>
    <i r="1">
      <x/>
    </i>
    <i r="1" i="1">
      <x v="1"/>
    </i>
    <i r="1" i="2">
      <x v="2"/>
    </i>
    <i>
      <x v="13"/>
    </i>
    <i r="1">
      <x/>
    </i>
    <i r="1" i="1">
      <x v="1"/>
    </i>
    <i r="1" i="2">
      <x v="2"/>
    </i>
    <i>
      <x v="14"/>
    </i>
    <i r="1">
      <x/>
    </i>
    <i r="1" i="1">
      <x v="1"/>
    </i>
    <i r="1" i="2">
      <x v="2"/>
    </i>
    <i>
      <x v="15"/>
    </i>
    <i r="1">
      <x/>
    </i>
    <i r="1" i="1">
      <x v="1"/>
    </i>
    <i r="1" i="2">
      <x v="2"/>
    </i>
    <i>
      <x v="16"/>
    </i>
    <i r="1">
      <x/>
    </i>
    <i r="1" i="1">
      <x v="1"/>
    </i>
    <i r="1" i="2">
      <x v="2"/>
    </i>
    <i>
      <x v="17"/>
    </i>
    <i r="1">
      <x/>
    </i>
    <i r="1" i="1">
      <x v="1"/>
    </i>
    <i r="1" i="2">
      <x v="2"/>
    </i>
    <i>
      <x v="18"/>
    </i>
    <i r="1">
      <x/>
    </i>
    <i r="1" i="1">
      <x v="1"/>
    </i>
    <i r="1" i="2">
      <x v="2"/>
    </i>
    <i>
      <x v="19"/>
    </i>
    <i r="1">
      <x/>
    </i>
    <i r="1" i="1">
      <x v="1"/>
    </i>
    <i r="1" i="2">
      <x v="2"/>
    </i>
    <i>
      <x v="20"/>
    </i>
    <i r="1">
      <x/>
    </i>
    <i r="1" i="1">
      <x v="1"/>
    </i>
    <i r="1" i="2">
      <x v="2"/>
    </i>
    <i>
      <x v="21"/>
    </i>
    <i r="1">
      <x/>
    </i>
    <i r="1" i="1">
      <x v="1"/>
    </i>
    <i r="1" i="2">
      <x v="2"/>
    </i>
    <i>
      <x v="22"/>
    </i>
    <i r="1">
      <x/>
    </i>
    <i r="1" i="1">
      <x v="1"/>
    </i>
    <i r="1" i="2">
      <x v="2"/>
    </i>
    <i>
      <x v="23"/>
    </i>
    <i r="1">
      <x/>
    </i>
    <i r="1" i="1">
      <x v="1"/>
    </i>
    <i r="1" i="2">
      <x v="2"/>
    </i>
    <i>
      <x v="24"/>
    </i>
    <i r="1">
      <x/>
    </i>
    <i r="1" i="1">
      <x v="1"/>
    </i>
    <i r="1" i="2">
      <x v="2"/>
    </i>
    <i>
      <x v="25"/>
    </i>
    <i r="1">
      <x/>
    </i>
    <i r="1" i="1">
      <x v="1"/>
    </i>
    <i r="1" i="2">
      <x v="2"/>
    </i>
    <i>
      <x v="26"/>
    </i>
    <i r="1">
      <x/>
    </i>
    <i r="1" i="1">
      <x v="1"/>
    </i>
    <i r="1" i="2">
      <x v="2"/>
    </i>
    <i>
      <x v="27"/>
    </i>
    <i r="1">
      <x/>
    </i>
    <i r="1" i="1">
      <x v="1"/>
    </i>
    <i r="1" i="2">
      <x v="2"/>
    </i>
    <i>
      <x v="28"/>
    </i>
    <i r="1">
      <x/>
    </i>
    <i r="1" i="1">
      <x v="1"/>
    </i>
    <i r="1" i="2">
      <x v="2"/>
    </i>
    <i>
      <x v="29"/>
    </i>
    <i r="1">
      <x/>
    </i>
    <i r="1" i="1">
      <x v="1"/>
    </i>
    <i r="1" i="2">
      <x v="2"/>
    </i>
    <i>
      <x v="30"/>
    </i>
    <i r="1">
      <x/>
    </i>
    <i r="1" i="1">
      <x v="1"/>
    </i>
    <i r="1" i="2">
      <x v="2"/>
    </i>
    <i>
      <x v="31"/>
    </i>
    <i r="1">
      <x/>
    </i>
    <i r="1" i="1">
      <x v="1"/>
    </i>
    <i r="1" i="2">
      <x v="2"/>
    </i>
    <i>
      <x v="32"/>
    </i>
    <i r="1">
      <x/>
    </i>
    <i r="1" i="1">
      <x v="1"/>
    </i>
    <i r="1" i="2">
      <x v="2"/>
    </i>
    <i>
      <x v="33"/>
    </i>
    <i r="1">
      <x/>
    </i>
    <i r="1" i="1">
      <x v="1"/>
    </i>
    <i r="1" i="2">
      <x v="2"/>
    </i>
    <i>
      <x v="34"/>
    </i>
    <i r="1">
      <x/>
    </i>
    <i r="1" i="1">
      <x v="1"/>
    </i>
    <i r="1" i="2">
      <x v="2"/>
    </i>
    <i>
      <x v="35"/>
    </i>
    <i r="1">
      <x/>
    </i>
    <i r="1" i="1">
      <x v="1"/>
    </i>
    <i r="1" i="2">
      <x v="2"/>
    </i>
    <i>
      <x v="36"/>
    </i>
    <i r="1">
      <x/>
    </i>
    <i r="1" i="1">
      <x v="1"/>
    </i>
    <i r="1" i="2">
      <x v="2"/>
    </i>
    <i>
      <x v="37"/>
    </i>
    <i r="1">
      <x/>
    </i>
    <i r="1" i="1">
      <x v="1"/>
    </i>
    <i r="1" i="2">
      <x v="2"/>
    </i>
    <i>
      <x v="38"/>
    </i>
    <i r="1">
      <x/>
    </i>
    <i r="1" i="1">
      <x v="1"/>
    </i>
    <i r="1" i="2">
      <x v="2"/>
    </i>
    <i>
      <x v="39"/>
    </i>
    <i r="1">
      <x/>
    </i>
    <i r="1" i="1">
      <x v="1"/>
    </i>
    <i r="1" i="2">
      <x v="2"/>
    </i>
    <i>
      <x v="40"/>
    </i>
    <i r="1">
      <x/>
    </i>
    <i r="1" i="1">
      <x v="1"/>
    </i>
    <i r="1" i="2">
      <x v="2"/>
    </i>
    <i>
      <x v="41"/>
    </i>
    <i r="1">
      <x/>
    </i>
    <i r="1" i="1">
      <x v="1"/>
    </i>
    <i r="1" i="2">
      <x v="2"/>
    </i>
    <i>
      <x v="42"/>
    </i>
    <i r="1">
      <x/>
    </i>
    <i r="1" i="1">
      <x v="1"/>
    </i>
    <i r="1" i="2">
      <x v="2"/>
    </i>
    <i>
      <x v="43"/>
    </i>
    <i r="1">
      <x/>
    </i>
    <i r="1" i="1">
      <x v="1"/>
    </i>
    <i r="1" i="2">
      <x v="2"/>
    </i>
    <i>
      <x v="44"/>
    </i>
    <i r="1">
      <x/>
    </i>
    <i r="1" i="1">
      <x v="1"/>
    </i>
    <i r="1" i="2">
      <x v="2"/>
    </i>
    <i>
      <x v="45"/>
    </i>
    <i r="1">
      <x/>
    </i>
    <i r="1" i="1">
      <x v="1"/>
    </i>
    <i r="1" i="2">
      <x v="2"/>
    </i>
    <i>
      <x v="46"/>
    </i>
    <i r="1">
      <x/>
    </i>
    <i r="1" i="1">
      <x v="1"/>
    </i>
    <i r="1" i="2">
      <x v="2"/>
    </i>
    <i>
      <x v="47"/>
    </i>
    <i r="1">
      <x/>
    </i>
    <i r="1" i="1">
      <x v="1"/>
    </i>
    <i r="1" i="2">
      <x v="2"/>
    </i>
    <i>
      <x v="48"/>
    </i>
    <i r="1">
      <x/>
    </i>
    <i r="1" i="1">
      <x v="1"/>
    </i>
    <i r="1" i="2">
      <x v="2"/>
    </i>
    <i>
      <x v="49"/>
    </i>
    <i r="1">
      <x/>
    </i>
    <i r="1" i="1">
      <x v="1"/>
    </i>
    <i r="1" i="2">
      <x v="2"/>
    </i>
    <i>
      <x v="50"/>
    </i>
    <i r="1">
      <x/>
    </i>
    <i r="1" i="1">
      <x v="1"/>
    </i>
    <i r="1" i="2">
      <x v="2"/>
    </i>
    <i>
      <x v="51"/>
    </i>
    <i r="1">
      <x/>
    </i>
    <i r="1" i="1">
      <x v="1"/>
    </i>
    <i r="1" i="2">
      <x v="2"/>
    </i>
    <i>
      <x v="52"/>
    </i>
    <i r="1">
      <x/>
    </i>
    <i r="1" i="1">
      <x v="1"/>
    </i>
    <i r="1" i="2">
      <x v="2"/>
    </i>
    <i>
      <x v="53"/>
    </i>
    <i r="1">
      <x/>
    </i>
    <i r="1" i="1">
      <x v="1"/>
    </i>
    <i r="1" i="2">
      <x v="2"/>
    </i>
    <i>
      <x v="54"/>
    </i>
    <i r="1">
      <x/>
    </i>
    <i r="1" i="1">
      <x v="1"/>
    </i>
    <i r="1" i="2">
      <x v="2"/>
    </i>
    <i>
      <x v="55"/>
    </i>
    <i r="1">
      <x/>
    </i>
    <i r="1" i="1">
      <x v="1"/>
    </i>
    <i r="1" i="2">
      <x v="2"/>
    </i>
    <i>
      <x v="56"/>
    </i>
    <i r="1">
      <x/>
    </i>
    <i r="1" i="1">
      <x v="1"/>
    </i>
    <i r="1" i="2">
      <x v="2"/>
    </i>
    <i>
      <x v="57"/>
    </i>
    <i r="1">
      <x/>
    </i>
    <i r="1" i="1">
      <x v="1"/>
    </i>
    <i r="1" i="2">
      <x v="2"/>
    </i>
    <i>
      <x v="58"/>
    </i>
    <i r="1">
      <x/>
    </i>
    <i r="1" i="1">
      <x v="1"/>
    </i>
    <i r="1" i="2">
      <x v="2"/>
    </i>
    <i>
      <x v="59"/>
    </i>
    <i r="1">
      <x/>
    </i>
    <i r="1" i="1">
      <x v="1"/>
    </i>
    <i r="1" i="2">
      <x v="2"/>
    </i>
    <i>
      <x v="60"/>
    </i>
    <i r="1">
      <x/>
    </i>
    <i r="1" i="1">
      <x v="1"/>
    </i>
    <i r="1" i="2">
      <x v="2"/>
    </i>
    <i>
      <x v="61"/>
    </i>
    <i r="1">
      <x/>
    </i>
    <i r="1" i="1">
      <x v="1"/>
    </i>
    <i r="1" i="2">
      <x v="2"/>
    </i>
    <i>
      <x v="62"/>
    </i>
    <i r="1">
      <x/>
    </i>
    <i r="1" i="1">
      <x v="1"/>
    </i>
    <i r="1" i="2">
      <x v="2"/>
    </i>
    <i>
      <x v="63"/>
    </i>
    <i r="1">
      <x/>
    </i>
    <i r="1" i="1">
      <x v="1"/>
    </i>
    <i r="1" i="2">
      <x v="2"/>
    </i>
    <i>
      <x v="64"/>
    </i>
    <i r="1">
      <x/>
    </i>
    <i r="1" i="1">
      <x v="1"/>
    </i>
    <i r="1" i="2">
      <x v="2"/>
    </i>
    <i>
      <x v="65"/>
    </i>
    <i r="1">
      <x/>
    </i>
    <i r="1" i="1">
      <x v="1"/>
    </i>
    <i r="1" i="2">
      <x v="2"/>
    </i>
    <i>
      <x v="66"/>
    </i>
    <i r="1">
      <x/>
    </i>
    <i r="1" i="1">
      <x v="1"/>
    </i>
    <i r="1" i="2">
      <x v="2"/>
    </i>
    <i>
      <x v="67"/>
    </i>
    <i r="1">
      <x/>
    </i>
    <i r="1" i="1">
      <x v="1"/>
    </i>
    <i r="1" i="2">
      <x v="2"/>
    </i>
    <i>
      <x v="68"/>
    </i>
    <i r="1">
      <x/>
    </i>
    <i r="1" i="1">
      <x v="1"/>
    </i>
    <i r="1" i="2">
      <x v="2"/>
    </i>
    <i>
      <x v="69"/>
    </i>
    <i r="1">
      <x/>
    </i>
    <i r="1" i="1">
      <x v="1"/>
    </i>
    <i r="1" i="2">
      <x v="2"/>
    </i>
    <i>
      <x v="70"/>
    </i>
    <i r="1">
      <x/>
    </i>
    <i r="1" i="1">
      <x v="1"/>
    </i>
    <i r="1" i="2">
      <x v="2"/>
    </i>
    <i>
      <x v="71"/>
    </i>
    <i r="1">
      <x/>
    </i>
    <i r="1" i="1">
      <x v="1"/>
    </i>
    <i r="1" i="2">
      <x v="2"/>
    </i>
    <i>
      <x v="72"/>
    </i>
    <i r="1">
      <x/>
    </i>
    <i r="1" i="1">
      <x v="1"/>
    </i>
    <i r="1" i="2">
      <x v="2"/>
    </i>
    <i>
      <x v="73"/>
    </i>
    <i r="1">
      <x/>
    </i>
    <i r="1" i="1">
      <x v="1"/>
    </i>
    <i r="1" i="2">
      <x v="2"/>
    </i>
    <i>
      <x v="74"/>
    </i>
    <i r="1">
      <x/>
    </i>
    <i r="1" i="1">
      <x v="1"/>
    </i>
    <i r="1" i="2">
      <x v="2"/>
    </i>
    <i>
      <x v="75"/>
    </i>
    <i r="1">
      <x/>
    </i>
    <i r="1" i="1">
      <x v="1"/>
    </i>
    <i r="1" i="2">
      <x v="2"/>
    </i>
    <i>
      <x v="76"/>
    </i>
    <i r="1">
      <x/>
    </i>
    <i r="1" i="1">
      <x v="1"/>
    </i>
    <i r="1" i="2">
      <x v="2"/>
    </i>
    <i>
      <x v="77"/>
    </i>
    <i r="1">
      <x/>
    </i>
    <i r="1" i="1">
      <x v="1"/>
    </i>
    <i r="1" i="2">
      <x v="2"/>
    </i>
    <i>
      <x v="78"/>
    </i>
    <i r="1">
      <x/>
    </i>
    <i r="1" i="1">
      <x v="1"/>
    </i>
    <i r="1" i="2">
      <x v="2"/>
    </i>
    <i>
      <x v="79"/>
    </i>
    <i r="1">
      <x/>
    </i>
    <i r="1" i="1">
      <x v="1"/>
    </i>
    <i r="1" i="2">
      <x v="2"/>
    </i>
    <i>
      <x v="80"/>
    </i>
    <i r="1">
      <x/>
    </i>
    <i r="1" i="1">
      <x v="1"/>
    </i>
    <i r="1" i="2">
      <x v="2"/>
    </i>
    <i>
      <x v="81"/>
    </i>
    <i r="1">
      <x/>
    </i>
    <i r="1" i="1">
      <x v="1"/>
    </i>
    <i r="1" i="2">
      <x v="2"/>
    </i>
    <i>
      <x v="82"/>
    </i>
    <i r="1">
      <x/>
    </i>
    <i r="1" i="1">
      <x v="1"/>
    </i>
    <i r="1" i="2">
      <x v="2"/>
    </i>
    <i>
      <x v="83"/>
    </i>
    <i r="1">
      <x/>
    </i>
    <i r="1" i="1">
      <x v="1"/>
    </i>
    <i r="1" i="2">
      <x v="2"/>
    </i>
    <i>
      <x v="84"/>
    </i>
    <i r="1">
      <x/>
    </i>
    <i r="1" i="1">
      <x v="1"/>
    </i>
    <i r="1" i="2">
      <x v="2"/>
    </i>
    <i>
      <x v="85"/>
    </i>
    <i r="1">
      <x/>
    </i>
    <i r="1" i="1">
      <x v="1"/>
    </i>
    <i r="1" i="2">
      <x v="2"/>
    </i>
    <i>
      <x v="86"/>
    </i>
    <i r="1">
      <x/>
    </i>
    <i r="1" i="1">
      <x v="1"/>
    </i>
    <i r="1" i="2">
      <x v="2"/>
    </i>
    <i>
      <x v="87"/>
    </i>
    <i r="1">
      <x/>
    </i>
    <i r="1" i="1">
      <x v="1"/>
    </i>
    <i r="1" i="2">
      <x v="2"/>
    </i>
    <i>
      <x v="88"/>
    </i>
    <i r="1">
      <x/>
    </i>
    <i r="1" i="1">
      <x v="1"/>
    </i>
    <i r="1" i="2">
      <x v="2"/>
    </i>
    <i>
      <x v="89"/>
    </i>
    <i r="1">
      <x/>
    </i>
    <i r="1" i="1">
      <x v="1"/>
    </i>
    <i r="1" i="2">
      <x v="2"/>
    </i>
    <i>
      <x v="90"/>
    </i>
    <i r="1">
      <x/>
    </i>
    <i r="1" i="1">
      <x v="1"/>
    </i>
    <i r="1" i="2">
      <x v="2"/>
    </i>
    <i>
      <x v="91"/>
    </i>
    <i r="1">
      <x/>
    </i>
    <i r="1" i="1">
      <x v="1"/>
    </i>
    <i r="1" i="2">
      <x v="2"/>
    </i>
    <i>
      <x v="92"/>
    </i>
    <i r="1">
      <x/>
    </i>
    <i r="1" i="1">
      <x v="1"/>
    </i>
    <i r="1" i="2">
      <x v="2"/>
    </i>
    <i>
      <x v="93"/>
    </i>
    <i r="1">
      <x/>
    </i>
    <i r="1" i="1">
      <x v="1"/>
    </i>
    <i r="1" i="2">
      <x v="2"/>
    </i>
    <i>
      <x v="94"/>
    </i>
    <i r="1">
      <x/>
    </i>
    <i r="1" i="1">
      <x v="1"/>
    </i>
    <i r="1" i="2">
      <x v="2"/>
    </i>
    <i>
      <x v="95"/>
    </i>
    <i r="1">
      <x/>
    </i>
    <i r="1" i="1">
      <x v="1"/>
    </i>
    <i r="1" i="2">
      <x v="2"/>
    </i>
    <i>
      <x v="96"/>
    </i>
    <i r="1">
      <x/>
    </i>
    <i r="1" i="1">
      <x v="1"/>
    </i>
    <i r="1" i="2">
      <x v="2"/>
    </i>
    <i>
      <x v="97"/>
    </i>
    <i r="1">
      <x/>
    </i>
    <i r="1" i="1">
      <x v="1"/>
    </i>
    <i r="1" i="2">
      <x v="2"/>
    </i>
    <i t="grand">
      <x/>
    </i>
    <i t="grand" i="1">
      <x/>
    </i>
    <i t="grand" i="2">
      <x/>
    </i>
  </rowItems>
  <colFields count="1">
    <field x="21"/>
  </colFields>
  <colItems count="3">
    <i>
      <x/>
    </i>
    <i>
      <x v="1"/>
    </i>
    <i t="grand">
      <x/>
    </i>
  </colItems>
  <pageFields count="2">
    <pageField fld="1" hier="-1"/>
    <pageField fld="24" hier="-1"/>
  </pageFields>
  <dataFields count="3">
    <dataField name="N" fld="5" subtotal="count" showDataAs="percentOfRow" baseField="5" baseItem="1" numFmtId="10"/>
    <dataField name="G" fld="9" showDataAs="percentOfRow" baseField="5" baseItem="0" numFmtId="10"/>
    <dataField name="V" fld="10" showDataAs="percentOfRow" baseField="5" baseItem="1" numFmtId="10"/>
  </dataField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E5E7F5-A8D8-4010-B9A3-46DD56B5C8D4}" name="Tabela dinâmica3" cacheId="0" dataOnRows="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I4:O400" firstHeaderRow="1" firstDataRow="2" firstDataCol="1" rowPageCount="2" colPageCount="1"/>
  <pivotFields count="27">
    <pivotField showAll="0"/>
    <pivotField axis="axisPage" showAll="0">
      <items count="3">
        <item x="0"/>
        <item x="1"/>
        <item t="default"/>
      </items>
    </pivotField>
    <pivotField showAll="0"/>
    <pivotField showAll="0"/>
    <pivotField showAll="0"/>
    <pivotField axis="axisRow" dataField="1" showAll="0">
      <items count="99">
        <item x="59"/>
        <item x="96"/>
        <item x="27"/>
        <item x="86"/>
        <item x="49"/>
        <item x="87"/>
        <item x="14"/>
        <item x="83"/>
        <item x="46"/>
        <item x="31"/>
        <item x="89"/>
        <item x="78"/>
        <item x="28"/>
        <item x="25"/>
        <item x="61"/>
        <item x="60"/>
        <item x="42"/>
        <item x="79"/>
        <item x="7"/>
        <item x="8"/>
        <item x="39"/>
        <item x="43"/>
        <item x="97"/>
        <item x="64"/>
        <item x="51"/>
        <item x="75"/>
        <item x="33"/>
        <item x="72"/>
        <item x="9"/>
        <item x="80"/>
        <item x="70"/>
        <item x="6"/>
        <item x="77"/>
        <item x="36"/>
        <item x="2"/>
        <item x="57"/>
        <item x="16"/>
        <item x="56"/>
        <item x="68"/>
        <item x="30"/>
        <item x="69"/>
        <item x="92"/>
        <item x="62"/>
        <item x="95"/>
        <item x="91"/>
        <item x="3"/>
        <item x="13"/>
        <item x="45"/>
        <item x="73"/>
        <item x="1"/>
        <item x="15"/>
        <item x="22"/>
        <item x="71"/>
        <item x="20"/>
        <item x="76"/>
        <item x="63"/>
        <item x="94"/>
        <item x="55"/>
        <item x="44"/>
        <item x="84"/>
        <item x="81"/>
        <item x="93"/>
        <item x="40"/>
        <item x="50"/>
        <item x="58"/>
        <item x="29"/>
        <item x="74"/>
        <item x="17"/>
        <item x="21"/>
        <item x="10"/>
        <item x="38"/>
        <item x="65"/>
        <item x="47"/>
        <item x="0"/>
        <item x="23"/>
        <item x="67"/>
        <item x="32"/>
        <item x="90"/>
        <item x="88"/>
        <item x="41"/>
        <item x="54"/>
        <item x="37"/>
        <item x="82"/>
        <item x="4"/>
        <item x="35"/>
        <item x="18"/>
        <item x="34"/>
        <item x="11"/>
        <item x="12"/>
        <item x="85"/>
        <item x="53"/>
        <item x="66"/>
        <item x="26"/>
        <item x="5"/>
        <item x="52"/>
        <item x="19"/>
        <item x="48"/>
        <item x="24"/>
        <item t="default"/>
      </items>
    </pivotField>
    <pivotField showAll="0"/>
    <pivotField numFmtId="2" showAll="0"/>
    <pivotField showAll="0"/>
    <pivotField dataField="1" numFmtId="164" showAll="0"/>
    <pivotField dataField="1" numFmtId="164" showAll="0"/>
    <pivotField showAll="0"/>
    <pivotField numFmtId="165" showAll="0"/>
    <pivotField numFmtId="165" showAll="0"/>
    <pivotField axis="axisCol" showAll="0">
      <items count="6">
        <item x="4"/>
        <item x="1"/>
        <item x="3"/>
        <item x="0"/>
        <item x="2"/>
        <item t="default"/>
      </items>
    </pivotField>
    <pivotField showAll="0"/>
    <pivotField showAll="0"/>
    <pivotField showAll="0"/>
    <pivotField showAll="0"/>
    <pivotField numFmtId="165" showAll="0"/>
    <pivotField numFmtId="165" showAll="0"/>
    <pivotField showAll="0">
      <items count="3">
        <item x="0"/>
        <item x="1"/>
        <item t="default"/>
      </items>
    </pivotField>
    <pivotField showAll="0"/>
    <pivotField showAll="0"/>
    <pivotField axis="axisPage" showAll="0">
      <items count="3">
        <item x="0"/>
        <item x="1"/>
        <item t="default"/>
      </items>
    </pivotField>
    <pivotField numFmtId="164" showAll="0"/>
    <pivotField numFmtId="164" showAll="0"/>
  </pivotFields>
  <rowFields count="2">
    <field x="5"/>
    <field x="-2"/>
  </rowFields>
  <rowItems count="395">
    <i>
      <x/>
    </i>
    <i r="1">
      <x/>
    </i>
    <i r="1" i="1">
      <x v="1"/>
    </i>
    <i r="1" i="2">
      <x v="2"/>
    </i>
    <i>
      <x v="1"/>
    </i>
    <i r="1">
      <x/>
    </i>
    <i r="1" i="1">
      <x v="1"/>
    </i>
    <i r="1" i="2">
      <x v="2"/>
    </i>
    <i>
      <x v="2"/>
    </i>
    <i r="1">
      <x/>
    </i>
    <i r="1" i="1">
      <x v="1"/>
    </i>
    <i r="1" i="2">
      <x v="2"/>
    </i>
    <i>
      <x v="3"/>
    </i>
    <i r="1">
      <x/>
    </i>
    <i r="1" i="1">
      <x v="1"/>
    </i>
    <i r="1" i="2">
      <x v="2"/>
    </i>
    <i>
      <x v="4"/>
    </i>
    <i r="1">
      <x/>
    </i>
    <i r="1" i="1">
      <x v="1"/>
    </i>
    <i r="1" i="2">
      <x v="2"/>
    </i>
    <i>
      <x v="5"/>
    </i>
    <i r="1">
      <x/>
    </i>
    <i r="1" i="1">
      <x v="1"/>
    </i>
    <i r="1" i="2">
      <x v="2"/>
    </i>
    <i>
      <x v="6"/>
    </i>
    <i r="1">
      <x/>
    </i>
    <i r="1" i="1">
      <x v="1"/>
    </i>
    <i r="1" i="2">
      <x v="2"/>
    </i>
    <i>
      <x v="7"/>
    </i>
    <i r="1">
      <x/>
    </i>
    <i r="1" i="1">
      <x v="1"/>
    </i>
    <i r="1" i="2">
      <x v="2"/>
    </i>
    <i>
      <x v="8"/>
    </i>
    <i r="1">
      <x/>
    </i>
    <i r="1" i="1">
      <x v="1"/>
    </i>
    <i r="1" i="2">
      <x v="2"/>
    </i>
    <i>
      <x v="9"/>
    </i>
    <i r="1">
      <x/>
    </i>
    <i r="1" i="1">
      <x v="1"/>
    </i>
    <i r="1" i="2">
      <x v="2"/>
    </i>
    <i>
      <x v="10"/>
    </i>
    <i r="1">
      <x/>
    </i>
    <i r="1" i="1">
      <x v="1"/>
    </i>
    <i r="1" i="2">
      <x v="2"/>
    </i>
    <i>
      <x v="11"/>
    </i>
    <i r="1">
      <x/>
    </i>
    <i r="1" i="1">
      <x v="1"/>
    </i>
    <i r="1" i="2">
      <x v="2"/>
    </i>
    <i>
      <x v="12"/>
    </i>
    <i r="1">
      <x/>
    </i>
    <i r="1" i="1">
      <x v="1"/>
    </i>
    <i r="1" i="2">
      <x v="2"/>
    </i>
    <i>
      <x v="13"/>
    </i>
    <i r="1">
      <x/>
    </i>
    <i r="1" i="1">
      <x v="1"/>
    </i>
    <i r="1" i="2">
      <x v="2"/>
    </i>
    <i>
      <x v="14"/>
    </i>
    <i r="1">
      <x/>
    </i>
    <i r="1" i="1">
      <x v="1"/>
    </i>
    <i r="1" i="2">
      <x v="2"/>
    </i>
    <i>
      <x v="15"/>
    </i>
    <i r="1">
      <x/>
    </i>
    <i r="1" i="1">
      <x v="1"/>
    </i>
    <i r="1" i="2">
      <x v="2"/>
    </i>
    <i>
      <x v="16"/>
    </i>
    <i r="1">
      <x/>
    </i>
    <i r="1" i="1">
      <x v="1"/>
    </i>
    <i r="1" i="2">
      <x v="2"/>
    </i>
    <i>
      <x v="17"/>
    </i>
    <i r="1">
      <x/>
    </i>
    <i r="1" i="1">
      <x v="1"/>
    </i>
    <i r="1" i="2">
      <x v="2"/>
    </i>
    <i>
      <x v="18"/>
    </i>
    <i r="1">
      <x/>
    </i>
    <i r="1" i="1">
      <x v="1"/>
    </i>
    <i r="1" i="2">
      <x v="2"/>
    </i>
    <i>
      <x v="19"/>
    </i>
    <i r="1">
      <x/>
    </i>
    <i r="1" i="1">
      <x v="1"/>
    </i>
    <i r="1" i="2">
      <x v="2"/>
    </i>
    <i>
      <x v="20"/>
    </i>
    <i r="1">
      <x/>
    </i>
    <i r="1" i="1">
      <x v="1"/>
    </i>
    <i r="1" i="2">
      <x v="2"/>
    </i>
    <i>
      <x v="21"/>
    </i>
    <i r="1">
      <x/>
    </i>
    <i r="1" i="1">
      <x v="1"/>
    </i>
    <i r="1" i="2">
      <x v="2"/>
    </i>
    <i>
      <x v="22"/>
    </i>
    <i r="1">
      <x/>
    </i>
    <i r="1" i="1">
      <x v="1"/>
    </i>
    <i r="1" i="2">
      <x v="2"/>
    </i>
    <i>
      <x v="23"/>
    </i>
    <i r="1">
      <x/>
    </i>
    <i r="1" i="1">
      <x v="1"/>
    </i>
    <i r="1" i="2">
      <x v="2"/>
    </i>
    <i>
      <x v="24"/>
    </i>
    <i r="1">
      <x/>
    </i>
    <i r="1" i="1">
      <x v="1"/>
    </i>
    <i r="1" i="2">
      <x v="2"/>
    </i>
    <i>
      <x v="25"/>
    </i>
    <i r="1">
      <x/>
    </i>
    <i r="1" i="1">
      <x v="1"/>
    </i>
    <i r="1" i="2">
      <x v="2"/>
    </i>
    <i>
      <x v="26"/>
    </i>
    <i r="1">
      <x/>
    </i>
    <i r="1" i="1">
      <x v="1"/>
    </i>
    <i r="1" i="2">
      <x v="2"/>
    </i>
    <i>
      <x v="27"/>
    </i>
    <i r="1">
      <x/>
    </i>
    <i r="1" i="1">
      <x v="1"/>
    </i>
    <i r="1" i="2">
      <x v="2"/>
    </i>
    <i>
      <x v="28"/>
    </i>
    <i r="1">
      <x/>
    </i>
    <i r="1" i="1">
      <x v="1"/>
    </i>
    <i r="1" i="2">
      <x v="2"/>
    </i>
    <i>
      <x v="29"/>
    </i>
    <i r="1">
      <x/>
    </i>
    <i r="1" i="1">
      <x v="1"/>
    </i>
    <i r="1" i="2">
      <x v="2"/>
    </i>
    <i>
      <x v="30"/>
    </i>
    <i r="1">
      <x/>
    </i>
    <i r="1" i="1">
      <x v="1"/>
    </i>
    <i r="1" i="2">
      <x v="2"/>
    </i>
    <i>
      <x v="31"/>
    </i>
    <i r="1">
      <x/>
    </i>
    <i r="1" i="1">
      <x v="1"/>
    </i>
    <i r="1" i="2">
      <x v="2"/>
    </i>
    <i>
      <x v="32"/>
    </i>
    <i r="1">
      <x/>
    </i>
    <i r="1" i="1">
      <x v="1"/>
    </i>
    <i r="1" i="2">
      <x v="2"/>
    </i>
    <i>
      <x v="33"/>
    </i>
    <i r="1">
      <x/>
    </i>
    <i r="1" i="1">
      <x v="1"/>
    </i>
    <i r="1" i="2">
      <x v="2"/>
    </i>
    <i>
      <x v="34"/>
    </i>
    <i r="1">
      <x/>
    </i>
    <i r="1" i="1">
      <x v="1"/>
    </i>
    <i r="1" i="2">
      <x v="2"/>
    </i>
    <i>
      <x v="35"/>
    </i>
    <i r="1">
      <x/>
    </i>
    <i r="1" i="1">
      <x v="1"/>
    </i>
    <i r="1" i="2">
      <x v="2"/>
    </i>
    <i>
      <x v="36"/>
    </i>
    <i r="1">
      <x/>
    </i>
    <i r="1" i="1">
      <x v="1"/>
    </i>
    <i r="1" i="2">
      <x v="2"/>
    </i>
    <i>
      <x v="37"/>
    </i>
    <i r="1">
      <x/>
    </i>
    <i r="1" i="1">
      <x v="1"/>
    </i>
    <i r="1" i="2">
      <x v="2"/>
    </i>
    <i>
      <x v="38"/>
    </i>
    <i r="1">
      <x/>
    </i>
    <i r="1" i="1">
      <x v="1"/>
    </i>
    <i r="1" i="2">
      <x v="2"/>
    </i>
    <i>
      <x v="39"/>
    </i>
    <i r="1">
      <x/>
    </i>
    <i r="1" i="1">
      <x v="1"/>
    </i>
    <i r="1" i="2">
      <x v="2"/>
    </i>
    <i>
      <x v="40"/>
    </i>
    <i r="1">
      <x/>
    </i>
    <i r="1" i="1">
      <x v="1"/>
    </i>
    <i r="1" i="2">
      <x v="2"/>
    </i>
    <i>
      <x v="41"/>
    </i>
    <i r="1">
      <x/>
    </i>
    <i r="1" i="1">
      <x v="1"/>
    </i>
    <i r="1" i="2">
      <x v="2"/>
    </i>
    <i>
      <x v="42"/>
    </i>
    <i r="1">
      <x/>
    </i>
    <i r="1" i="1">
      <x v="1"/>
    </i>
    <i r="1" i="2">
      <x v="2"/>
    </i>
    <i>
      <x v="43"/>
    </i>
    <i r="1">
      <x/>
    </i>
    <i r="1" i="1">
      <x v="1"/>
    </i>
    <i r="1" i="2">
      <x v="2"/>
    </i>
    <i>
      <x v="44"/>
    </i>
    <i r="1">
      <x/>
    </i>
    <i r="1" i="1">
      <x v="1"/>
    </i>
    <i r="1" i="2">
      <x v="2"/>
    </i>
    <i>
      <x v="45"/>
    </i>
    <i r="1">
      <x/>
    </i>
    <i r="1" i="1">
      <x v="1"/>
    </i>
    <i r="1" i="2">
      <x v="2"/>
    </i>
    <i>
      <x v="46"/>
    </i>
    <i r="1">
      <x/>
    </i>
    <i r="1" i="1">
      <x v="1"/>
    </i>
    <i r="1" i="2">
      <x v="2"/>
    </i>
    <i>
      <x v="47"/>
    </i>
    <i r="1">
      <x/>
    </i>
    <i r="1" i="1">
      <x v="1"/>
    </i>
    <i r="1" i="2">
      <x v="2"/>
    </i>
    <i>
      <x v="48"/>
    </i>
    <i r="1">
      <x/>
    </i>
    <i r="1" i="1">
      <x v="1"/>
    </i>
    <i r="1" i="2">
      <x v="2"/>
    </i>
    <i>
      <x v="49"/>
    </i>
    <i r="1">
      <x/>
    </i>
    <i r="1" i="1">
      <x v="1"/>
    </i>
    <i r="1" i="2">
      <x v="2"/>
    </i>
    <i>
      <x v="50"/>
    </i>
    <i r="1">
      <x/>
    </i>
    <i r="1" i="1">
      <x v="1"/>
    </i>
    <i r="1" i="2">
      <x v="2"/>
    </i>
    <i>
      <x v="51"/>
    </i>
    <i r="1">
      <x/>
    </i>
    <i r="1" i="1">
      <x v="1"/>
    </i>
    <i r="1" i="2">
      <x v="2"/>
    </i>
    <i>
      <x v="52"/>
    </i>
    <i r="1">
      <x/>
    </i>
    <i r="1" i="1">
      <x v="1"/>
    </i>
    <i r="1" i="2">
      <x v="2"/>
    </i>
    <i>
      <x v="53"/>
    </i>
    <i r="1">
      <x/>
    </i>
    <i r="1" i="1">
      <x v="1"/>
    </i>
    <i r="1" i="2">
      <x v="2"/>
    </i>
    <i>
      <x v="54"/>
    </i>
    <i r="1">
      <x/>
    </i>
    <i r="1" i="1">
      <x v="1"/>
    </i>
    <i r="1" i="2">
      <x v="2"/>
    </i>
    <i>
      <x v="55"/>
    </i>
    <i r="1">
      <x/>
    </i>
    <i r="1" i="1">
      <x v="1"/>
    </i>
    <i r="1" i="2">
      <x v="2"/>
    </i>
    <i>
      <x v="56"/>
    </i>
    <i r="1">
      <x/>
    </i>
    <i r="1" i="1">
      <x v="1"/>
    </i>
    <i r="1" i="2">
      <x v="2"/>
    </i>
    <i>
      <x v="57"/>
    </i>
    <i r="1">
      <x/>
    </i>
    <i r="1" i="1">
      <x v="1"/>
    </i>
    <i r="1" i="2">
      <x v="2"/>
    </i>
    <i>
      <x v="58"/>
    </i>
    <i r="1">
      <x/>
    </i>
    <i r="1" i="1">
      <x v="1"/>
    </i>
    <i r="1" i="2">
      <x v="2"/>
    </i>
    <i>
      <x v="59"/>
    </i>
    <i r="1">
      <x/>
    </i>
    <i r="1" i="1">
      <x v="1"/>
    </i>
    <i r="1" i="2">
      <x v="2"/>
    </i>
    <i>
      <x v="60"/>
    </i>
    <i r="1">
      <x/>
    </i>
    <i r="1" i="1">
      <x v="1"/>
    </i>
    <i r="1" i="2">
      <x v="2"/>
    </i>
    <i>
      <x v="61"/>
    </i>
    <i r="1">
      <x/>
    </i>
    <i r="1" i="1">
      <x v="1"/>
    </i>
    <i r="1" i="2">
      <x v="2"/>
    </i>
    <i>
      <x v="62"/>
    </i>
    <i r="1">
      <x/>
    </i>
    <i r="1" i="1">
      <x v="1"/>
    </i>
    <i r="1" i="2">
      <x v="2"/>
    </i>
    <i>
      <x v="63"/>
    </i>
    <i r="1">
      <x/>
    </i>
    <i r="1" i="1">
      <x v="1"/>
    </i>
    <i r="1" i="2">
      <x v="2"/>
    </i>
    <i>
      <x v="64"/>
    </i>
    <i r="1">
      <x/>
    </i>
    <i r="1" i="1">
      <x v="1"/>
    </i>
    <i r="1" i="2">
      <x v="2"/>
    </i>
    <i>
      <x v="65"/>
    </i>
    <i r="1">
      <x/>
    </i>
    <i r="1" i="1">
      <x v="1"/>
    </i>
    <i r="1" i="2">
      <x v="2"/>
    </i>
    <i>
      <x v="66"/>
    </i>
    <i r="1">
      <x/>
    </i>
    <i r="1" i="1">
      <x v="1"/>
    </i>
    <i r="1" i="2">
      <x v="2"/>
    </i>
    <i>
      <x v="67"/>
    </i>
    <i r="1">
      <x/>
    </i>
    <i r="1" i="1">
      <x v="1"/>
    </i>
    <i r="1" i="2">
      <x v="2"/>
    </i>
    <i>
      <x v="68"/>
    </i>
    <i r="1">
      <x/>
    </i>
    <i r="1" i="1">
      <x v="1"/>
    </i>
    <i r="1" i="2">
      <x v="2"/>
    </i>
    <i>
      <x v="69"/>
    </i>
    <i r="1">
      <x/>
    </i>
    <i r="1" i="1">
      <x v="1"/>
    </i>
    <i r="1" i="2">
      <x v="2"/>
    </i>
    <i>
      <x v="70"/>
    </i>
    <i r="1">
      <x/>
    </i>
    <i r="1" i="1">
      <x v="1"/>
    </i>
    <i r="1" i="2">
      <x v="2"/>
    </i>
    <i>
      <x v="71"/>
    </i>
    <i r="1">
      <x/>
    </i>
    <i r="1" i="1">
      <x v="1"/>
    </i>
    <i r="1" i="2">
      <x v="2"/>
    </i>
    <i>
      <x v="72"/>
    </i>
    <i r="1">
      <x/>
    </i>
    <i r="1" i="1">
      <x v="1"/>
    </i>
    <i r="1" i="2">
      <x v="2"/>
    </i>
    <i>
      <x v="73"/>
    </i>
    <i r="1">
      <x/>
    </i>
    <i r="1" i="1">
      <x v="1"/>
    </i>
    <i r="1" i="2">
      <x v="2"/>
    </i>
    <i>
      <x v="74"/>
    </i>
    <i r="1">
      <x/>
    </i>
    <i r="1" i="1">
      <x v="1"/>
    </i>
    <i r="1" i="2">
      <x v="2"/>
    </i>
    <i>
      <x v="75"/>
    </i>
    <i r="1">
      <x/>
    </i>
    <i r="1" i="1">
      <x v="1"/>
    </i>
    <i r="1" i="2">
      <x v="2"/>
    </i>
    <i>
      <x v="76"/>
    </i>
    <i r="1">
      <x/>
    </i>
    <i r="1" i="1">
      <x v="1"/>
    </i>
    <i r="1" i="2">
      <x v="2"/>
    </i>
    <i>
      <x v="77"/>
    </i>
    <i r="1">
      <x/>
    </i>
    <i r="1" i="1">
      <x v="1"/>
    </i>
    <i r="1" i="2">
      <x v="2"/>
    </i>
    <i>
      <x v="78"/>
    </i>
    <i r="1">
      <x/>
    </i>
    <i r="1" i="1">
      <x v="1"/>
    </i>
    <i r="1" i="2">
      <x v="2"/>
    </i>
    <i>
      <x v="79"/>
    </i>
    <i r="1">
      <x/>
    </i>
    <i r="1" i="1">
      <x v="1"/>
    </i>
    <i r="1" i="2">
      <x v="2"/>
    </i>
    <i>
      <x v="80"/>
    </i>
    <i r="1">
      <x/>
    </i>
    <i r="1" i="1">
      <x v="1"/>
    </i>
    <i r="1" i="2">
      <x v="2"/>
    </i>
    <i>
      <x v="81"/>
    </i>
    <i r="1">
      <x/>
    </i>
    <i r="1" i="1">
      <x v="1"/>
    </i>
    <i r="1" i="2">
      <x v="2"/>
    </i>
    <i>
      <x v="82"/>
    </i>
    <i r="1">
      <x/>
    </i>
    <i r="1" i="1">
      <x v="1"/>
    </i>
    <i r="1" i="2">
      <x v="2"/>
    </i>
    <i>
      <x v="83"/>
    </i>
    <i r="1">
      <x/>
    </i>
    <i r="1" i="1">
      <x v="1"/>
    </i>
    <i r="1" i="2">
      <x v="2"/>
    </i>
    <i>
      <x v="84"/>
    </i>
    <i r="1">
      <x/>
    </i>
    <i r="1" i="1">
      <x v="1"/>
    </i>
    <i r="1" i="2">
      <x v="2"/>
    </i>
    <i>
      <x v="85"/>
    </i>
    <i r="1">
      <x/>
    </i>
    <i r="1" i="1">
      <x v="1"/>
    </i>
    <i r="1" i="2">
      <x v="2"/>
    </i>
    <i>
      <x v="86"/>
    </i>
    <i r="1">
      <x/>
    </i>
    <i r="1" i="1">
      <x v="1"/>
    </i>
    <i r="1" i="2">
      <x v="2"/>
    </i>
    <i>
      <x v="87"/>
    </i>
    <i r="1">
      <x/>
    </i>
    <i r="1" i="1">
      <x v="1"/>
    </i>
    <i r="1" i="2">
      <x v="2"/>
    </i>
    <i>
      <x v="88"/>
    </i>
    <i r="1">
      <x/>
    </i>
    <i r="1" i="1">
      <x v="1"/>
    </i>
    <i r="1" i="2">
      <x v="2"/>
    </i>
    <i>
      <x v="89"/>
    </i>
    <i r="1">
      <x/>
    </i>
    <i r="1" i="1">
      <x v="1"/>
    </i>
    <i r="1" i="2">
      <x v="2"/>
    </i>
    <i>
      <x v="90"/>
    </i>
    <i r="1">
      <x/>
    </i>
    <i r="1" i="1">
      <x v="1"/>
    </i>
    <i r="1" i="2">
      <x v="2"/>
    </i>
    <i>
      <x v="91"/>
    </i>
    <i r="1">
      <x/>
    </i>
    <i r="1" i="1">
      <x v="1"/>
    </i>
    <i r="1" i="2">
      <x v="2"/>
    </i>
    <i>
      <x v="92"/>
    </i>
    <i r="1">
      <x/>
    </i>
    <i r="1" i="1">
      <x v="1"/>
    </i>
    <i r="1" i="2">
      <x v="2"/>
    </i>
    <i>
      <x v="93"/>
    </i>
    <i r="1">
      <x/>
    </i>
    <i r="1" i="1">
      <x v="1"/>
    </i>
    <i r="1" i="2">
      <x v="2"/>
    </i>
    <i>
      <x v="94"/>
    </i>
    <i r="1">
      <x/>
    </i>
    <i r="1" i="1">
      <x v="1"/>
    </i>
    <i r="1" i="2">
      <x v="2"/>
    </i>
    <i>
      <x v="95"/>
    </i>
    <i r="1">
      <x/>
    </i>
    <i r="1" i="1">
      <x v="1"/>
    </i>
    <i r="1" i="2">
      <x v="2"/>
    </i>
    <i>
      <x v="96"/>
    </i>
    <i r="1">
      <x/>
    </i>
    <i r="1" i="1">
      <x v="1"/>
    </i>
    <i r="1" i="2">
      <x v="2"/>
    </i>
    <i>
      <x v="97"/>
    </i>
    <i r="1">
      <x/>
    </i>
    <i r="1" i="1">
      <x v="1"/>
    </i>
    <i r="1" i="2">
      <x v="2"/>
    </i>
    <i t="grand">
      <x/>
    </i>
    <i t="grand" i="1">
      <x/>
    </i>
    <i t="grand" i="2">
      <x/>
    </i>
  </rowItems>
  <colFields count="1">
    <field x="14"/>
  </colFields>
  <colItems count="6">
    <i>
      <x/>
    </i>
    <i>
      <x v="1"/>
    </i>
    <i>
      <x v="2"/>
    </i>
    <i>
      <x v="3"/>
    </i>
    <i>
      <x v="4"/>
    </i>
    <i t="grand">
      <x/>
    </i>
  </colItems>
  <pageFields count="2">
    <pageField fld="1" hier="-1"/>
    <pageField fld="24" hier="-1"/>
  </pageFields>
  <dataFields count="3">
    <dataField name="N" fld="5" subtotal="count" showDataAs="percentOfRow" baseField="5" baseItem="1" numFmtId="10"/>
    <dataField name="G" fld="9" showDataAs="percentOfRow" baseField="5" baseItem="0" numFmtId="10"/>
    <dataField name="V" fld="10" showDataAs="percentOfRow" baseField="5" baseItem="1" numFmtId="10"/>
  </dataField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EB79D2-7385-4942-B3AF-8AE97B973C3E}" name="Tabela dinâmica2" cacheId="0" dataOnRows="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4:G400" firstHeaderRow="1" firstDataRow="2" firstDataCol="1" rowPageCount="2" colPageCount="1"/>
  <pivotFields count="27">
    <pivotField showAll="0"/>
    <pivotField axis="axisPage" showAll="0">
      <items count="3">
        <item x="0"/>
        <item x="1"/>
        <item t="default"/>
      </items>
    </pivotField>
    <pivotField showAll="0"/>
    <pivotField showAll="0"/>
    <pivotField showAll="0"/>
    <pivotField axis="axisRow" dataField="1" showAll="0">
      <items count="99">
        <item x="59"/>
        <item x="96"/>
        <item x="27"/>
        <item x="86"/>
        <item x="49"/>
        <item x="87"/>
        <item x="14"/>
        <item x="83"/>
        <item x="46"/>
        <item x="31"/>
        <item x="89"/>
        <item x="78"/>
        <item x="28"/>
        <item x="25"/>
        <item x="61"/>
        <item x="60"/>
        <item x="42"/>
        <item x="79"/>
        <item x="7"/>
        <item x="8"/>
        <item x="39"/>
        <item x="43"/>
        <item x="97"/>
        <item x="64"/>
        <item x="51"/>
        <item x="75"/>
        <item x="33"/>
        <item x="72"/>
        <item x="9"/>
        <item x="80"/>
        <item x="70"/>
        <item x="6"/>
        <item x="77"/>
        <item x="36"/>
        <item x="2"/>
        <item x="57"/>
        <item x="16"/>
        <item x="56"/>
        <item x="68"/>
        <item x="30"/>
        <item x="69"/>
        <item x="92"/>
        <item x="62"/>
        <item x="95"/>
        <item x="91"/>
        <item x="3"/>
        <item x="13"/>
        <item x="45"/>
        <item x="73"/>
        <item x="1"/>
        <item x="15"/>
        <item x="22"/>
        <item x="71"/>
        <item x="20"/>
        <item x="76"/>
        <item x="63"/>
        <item x="94"/>
        <item x="55"/>
        <item x="44"/>
        <item x="84"/>
        <item x="81"/>
        <item x="93"/>
        <item x="40"/>
        <item x="50"/>
        <item x="58"/>
        <item x="29"/>
        <item x="74"/>
        <item x="17"/>
        <item x="21"/>
        <item x="10"/>
        <item x="38"/>
        <item x="65"/>
        <item x="47"/>
        <item x="0"/>
        <item x="23"/>
        <item x="67"/>
        <item x="32"/>
        <item x="90"/>
        <item x="88"/>
        <item x="41"/>
        <item x="54"/>
        <item x="37"/>
        <item x="82"/>
        <item x="4"/>
        <item x="35"/>
        <item x="18"/>
        <item x="34"/>
        <item x="11"/>
        <item x="12"/>
        <item x="85"/>
        <item x="53"/>
        <item x="66"/>
        <item x="26"/>
        <item x="5"/>
        <item x="52"/>
        <item x="19"/>
        <item x="48"/>
        <item x="24"/>
        <item t="default"/>
      </items>
    </pivotField>
    <pivotField showAll="0"/>
    <pivotField numFmtId="2" showAll="0"/>
    <pivotField showAll="0"/>
    <pivotField numFmtId="164" showAll="0"/>
    <pivotField dataField="1" numFmtId="164" showAll="0"/>
    <pivotField showAll="0"/>
    <pivotField numFmtId="165" showAll="0"/>
    <pivotField numFmtId="165" showAll="0"/>
    <pivotField axis="axisCol" showAll="0">
      <items count="6">
        <item x="4"/>
        <item x="1"/>
        <item x="3"/>
        <item x="0"/>
        <item x="2"/>
        <item t="default"/>
      </items>
    </pivotField>
    <pivotField showAll="0"/>
    <pivotField showAll="0"/>
    <pivotField showAll="0"/>
    <pivotField showAll="0"/>
    <pivotField numFmtId="165" showAll="0"/>
    <pivotField numFmtId="165" showAll="0"/>
    <pivotField showAll="0">
      <items count="3">
        <item x="0"/>
        <item x="1"/>
        <item t="default"/>
      </items>
    </pivotField>
    <pivotField showAll="0"/>
    <pivotField showAll="0"/>
    <pivotField axis="axisPage" showAll="0">
      <items count="3">
        <item x="0"/>
        <item x="1"/>
        <item t="default"/>
      </items>
    </pivotField>
    <pivotField dataField="1" numFmtId="164" showAll="0"/>
    <pivotField numFmtId="164" showAll="0"/>
  </pivotFields>
  <rowFields count="2">
    <field x="5"/>
    <field x="-2"/>
  </rowFields>
  <rowItems count="395">
    <i>
      <x/>
    </i>
    <i r="1">
      <x/>
    </i>
    <i r="1" i="1">
      <x v="1"/>
    </i>
    <i r="1" i="2">
      <x v="2"/>
    </i>
    <i>
      <x v="1"/>
    </i>
    <i r="1">
      <x/>
    </i>
    <i r="1" i="1">
      <x v="1"/>
    </i>
    <i r="1" i="2">
      <x v="2"/>
    </i>
    <i>
      <x v="2"/>
    </i>
    <i r="1">
      <x/>
    </i>
    <i r="1" i="1">
      <x v="1"/>
    </i>
    <i r="1" i="2">
      <x v="2"/>
    </i>
    <i>
      <x v="3"/>
    </i>
    <i r="1">
      <x/>
    </i>
    <i r="1" i="1">
      <x v="1"/>
    </i>
    <i r="1" i="2">
      <x v="2"/>
    </i>
    <i>
      <x v="4"/>
    </i>
    <i r="1">
      <x/>
    </i>
    <i r="1" i="1">
      <x v="1"/>
    </i>
    <i r="1" i="2">
      <x v="2"/>
    </i>
    <i>
      <x v="5"/>
    </i>
    <i r="1">
      <x/>
    </i>
    <i r="1" i="1">
      <x v="1"/>
    </i>
    <i r="1" i="2">
      <x v="2"/>
    </i>
    <i>
      <x v="6"/>
    </i>
    <i r="1">
      <x/>
    </i>
    <i r="1" i="1">
      <x v="1"/>
    </i>
    <i r="1" i="2">
      <x v="2"/>
    </i>
    <i>
      <x v="7"/>
    </i>
    <i r="1">
      <x/>
    </i>
    <i r="1" i="1">
      <x v="1"/>
    </i>
    <i r="1" i="2">
      <x v="2"/>
    </i>
    <i>
      <x v="8"/>
    </i>
    <i r="1">
      <x/>
    </i>
    <i r="1" i="1">
      <x v="1"/>
    </i>
    <i r="1" i="2">
      <x v="2"/>
    </i>
    <i>
      <x v="9"/>
    </i>
    <i r="1">
      <x/>
    </i>
    <i r="1" i="1">
      <x v="1"/>
    </i>
    <i r="1" i="2">
      <x v="2"/>
    </i>
    <i>
      <x v="10"/>
    </i>
    <i r="1">
      <x/>
    </i>
    <i r="1" i="1">
      <x v="1"/>
    </i>
    <i r="1" i="2">
      <x v="2"/>
    </i>
    <i>
      <x v="11"/>
    </i>
    <i r="1">
      <x/>
    </i>
    <i r="1" i="1">
      <x v="1"/>
    </i>
    <i r="1" i="2">
      <x v="2"/>
    </i>
    <i>
      <x v="12"/>
    </i>
    <i r="1">
      <x/>
    </i>
    <i r="1" i="1">
      <x v="1"/>
    </i>
    <i r="1" i="2">
      <x v="2"/>
    </i>
    <i>
      <x v="13"/>
    </i>
    <i r="1">
      <x/>
    </i>
    <i r="1" i="1">
      <x v="1"/>
    </i>
    <i r="1" i="2">
      <x v="2"/>
    </i>
    <i>
      <x v="14"/>
    </i>
    <i r="1">
      <x/>
    </i>
    <i r="1" i="1">
      <x v="1"/>
    </i>
    <i r="1" i="2">
      <x v="2"/>
    </i>
    <i>
      <x v="15"/>
    </i>
    <i r="1">
      <x/>
    </i>
    <i r="1" i="1">
      <x v="1"/>
    </i>
    <i r="1" i="2">
      <x v="2"/>
    </i>
    <i>
      <x v="16"/>
    </i>
    <i r="1">
      <x/>
    </i>
    <i r="1" i="1">
      <x v="1"/>
    </i>
    <i r="1" i="2">
      <x v="2"/>
    </i>
    <i>
      <x v="17"/>
    </i>
    <i r="1">
      <x/>
    </i>
    <i r="1" i="1">
      <x v="1"/>
    </i>
    <i r="1" i="2">
      <x v="2"/>
    </i>
    <i>
      <x v="18"/>
    </i>
    <i r="1">
      <x/>
    </i>
    <i r="1" i="1">
      <x v="1"/>
    </i>
    <i r="1" i="2">
      <x v="2"/>
    </i>
    <i>
      <x v="19"/>
    </i>
    <i r="1">
      <x/>
    </i>
    <i r="1" i="1">
      <x v="1"/>
    </i>
    <i r="1" i="2">
      <x v="2"/>
    </i>
    <i>
      <x v="20"/>
    </i>
    <i r="1">
      <x/>
    </i>
    <i r="1" i="1">
      <x v="1"/>
    </i>
    <i r="1" i="2">
      <x v="2"/>
    </i>
    <i>
      <x v="21"/>
    </i>
    <i r="1">
      <x/>
    </i>
    <i r="1" i="1">
      <x v="1"/>
    </i>
    <i r="1" i="2">
      <x v="2"/>
    </i>
    <i>
      <x v="22"/>
    </i>
    <i r="1">
      <x/>
    </i>
    <i r="1" i="1">
      <x v="1"/>
    </i>
    <i r="1" i="2">
      <x v="2"/>
    </i>
    <i>
      <x v="23"/>
    </i>
    <i r="1">
      <x/>
    </i>
    <i r="1" i="1">
      <x v="1"/>
    </i>
    <i r="1" i="2">
      <x v="2"/>
    </i>
    <i>
      <x v="24"/>
    </i>
    <i r="1">
      <x/>
    </i>
    <i r="1" i="1">
      <x v="1"/>
    </i>
    <i r="1" i="2">
      <x v="2"/>
    </i>
    <i>
      <x v="25"/>
    </i>
    <i r="1">
      <x/>
    </i>
    <i r="1" i="1">
      <x v="1"/>
    </i>
    <i r="1" i="2">
      <x v="2"/>
    </i>
    <i>
      <x v="26"/>
    </i>
    <i r="1">
      <x/>
    </i>
    <i r="1" i="1">
      <x v="1"/>
    </i>
    <i r="1" i="2">
      <x v="2"/>
    </i>
    <i>
      <x v="27"/>
    </i>
    <i r="1">
      <x/>
    </i>
    <i r="1" i="1">
      <x v="1"/>
    </i>
    <i r="1" i="2">
      <x v="2"/>
    </i>
    <i>
      <x v="28"/>
    </i>
    <i r="1">
      <x/>
    </i>
    <i r="1" i="1">
      <x v="1"/>
    </i>
    <i r="1" i="2">
      <x v="2"/>
    </i>
    <i>
      <x v="29"/>
    </i>
    <i r="1">
      <x/>
    </i>
    <i r="1" i="1">
      <x v="1"/>
    </i>
    <i r="1" i="2">
      <x v="2"/>
    </i>
    <i>
      <x v="30"/>
    </i>
    <i r="1">
      <x/>
    </i>
    <i r="1" i="1">
      <x v="1"/>
    </i>
    <i r="1" i="2">
      <x v="2"/>
    </i>
    <i>
      <x v="31"/>
    </i>
    <i r="1">
      <x/>
    </i>
    <i r="1" i="1">
      <x v="1"/>
    </i>
    <i r="1" i="2">
      <x v="2"/>
    </i>
    <i>
      <x v="32"/>
    </i>
    <i r="1">
      <x/>
    </i>
    <i r="1" i="1">
      <x v="1"/>
    </i>
    <i r="1" i="2">
      <x v="2"/>
    </i>
    <i>
      <x v="33"/>
    </i>
    <i r="1">
      <x/>
    </i>
    <i r="1" i="1">
      <x v="1"/>
    </i>
    <i r="1" i="2">
      <x v="2"/>
    </i>
    <i>
      <x v="34"/>
    </i>
    <i r="1">
      <x/>
    </i>
    <i r="1" i="1">
      <x v="1"/>
    </i>
    <i r="1" i="2">
      <x v="2"/>
    </i>
    <i>
      <x v="35"/>
    </i>
    <i r="1">
      <x/>
    </i>
    <i r="1" i="1">
      <x v="1"/>
    </i>
    <i r="1" i="2">
      <x v="2"/>
    </i>
    <i>
      <x v="36"/>
    </i>
    <i r="1">
      <x/>
    </i>
    <i r="1" i="1">
      <x v="1"/>
    </i>
    <i r="1" i="2">
      <x v="2"/>
    </i>
    <i>
      <x v="37"/>
    </i>
    <i r="1">
      <x/>
    </i>
    <i r="1" i="1">
      <x v="1"/>
    </i>
    <i r="1" i="2">
      <x v="2"/>
    </i>
    <i>
      <x v="38"/>
    </i>
    <i r="1">
      <x/>
    </i>
    <i r="1" i="1">
      <x v="1"/>
    </i>
    <i r="1" i="2">
      <x v="2"/>
    </i>
    <i>
      <x v="39"/>
    </i>
    <i r="1">
      <x/>
    </i>
    <i r="1" i="1">
      <x v="1"/>
    </i>
    <i r="1" i="2">
      <x v="2"/>
    </i>
    <i>
      <x v="40"/>
    </i>
    <i r="1">
      <x/>
    </i>
    <i r="1" i="1">
      <x v="1"/>
    </i>
    <i r="1" i="2">
      <x v="2"/>
    </i>
    <i>
      <x v="41"/>
    </i>
    <i r="1">
      <x/>
    </i>
    <i r="1" i="1">
      <x v="1"/>
    </i>
    <i r="1" i="2">
      <x v="2"/>
    </i>
    <i>
      <x v="42"/>
    </i>
    <i r="1">
      <x/>
    </i>
    <i r="1" i="1">
      <x v="1"/>
    </i>
    <i r="1" i="2">
      <x v="2"/>
    </i>
    <i>
      <x v="43"/>
    </i>
    <i r="1">
      <x/>
    </i>
    <i r="1" i="1">
      <x v="1"/>
    </i>
    <i r="1" i="2">
      <x v="2"/>
    </i>
    <i>
      <x v="44"/>
    </i>
    <i r="1">
      <x/>
    </i>
    <i r="1" i="1">
      <x v="1"/>
    </i>
    <i r="1" i="2">
      <x v="2"/>
    </i>
    <i>
      <x v="45"/>
    </i>
    <i r="1">
      <x/>
    </i>
    <i r="1" i="1">
      <x v="1"/>
    </i>
    <i r="1" i="2">
      <x v="2"/>
    </i>
    <i>
      <x v="46"/>
    </i>
    <i r="1">
      <x/>
    </i>
    <i r="1" i="1">
      <x v="1"/>
    </i>
    <i r="1" i="2">
      <x v="2"/>
    </i>
    <i>
      <x v="47"/>
    </i>
    <i r="1">
      <x/>
    </i>
    <i r="1" i="1">
      <x v="1"/>
    </i>
    <i r="1" i="2">
      <x v="2"/>
    </i>
    <i>
      <x v="48"/>
    </i>
    <i r="1">
      <x/>
    </i>
    <i r="1" i="1">
      <x v="1"/>
    </i>
    <i r="1" i="2">
      <x v="2"/>
    </i>
    <i>
      <x v="49"/>
    </i>
    <i r="1">
      <x/>
    </i>
    <i r="1" i="1">
      <x v="1"/>
    </i>
    <i r="1" i="2">
      <x v="2"/>
    </i>
    <i>
      <x v="50"/>
    </i>
    <i r="1">
      <x/>
    </i>
    <i r="1" i="1">
      <x v="1"/>
    </i>
    <i r="1" i="2">
      <x v="2"/>
    </i>
    <i>
      <x v="51"/>
    </i>
    <i r="1">
      <x/>
    </i>
    <i r="1" i="1">
      <x v="1"/>
    </i>
    <i r="1" i="2">
      <x v="2"/>
    </i>
    <i>
      <x v="52"/>
    </i>
    <i r="1">
      <x/>
    </i>
    <i r="1" i="1">
      <x v="1"/>
    </i>
    <i r="1" i="2">
      <x v="2"/>
    </i>
    <i>
      <x v="53"/>
    </i>
    <i r="1">
      <x/>
    </i>
    <i r="1" i="1">
      <x v="1"/>
    </i>
    <i r="1" i="2">
      <x v="2"/>
    </i>
    <i>
      <x v="54"/>
    </i>
    <i r="1">
      <x/>
    </i>
    <i r="1" i="1">
      <x v="1"/>
    </i>
    <i r="1" i="2">
      <x v="2"/>
    </i>
    <i>
      <x v="55"/>
    </i>
    <i r="1">
      <x/>
    </i>
    <i r="1" i="1">
      <x v="1"/>
    </i>
    <i r="1" i="2">
      <x v="2"/>
    </i>
    <i>
      <x v="56"/>
    </i>
    <i r="1">
      <x/>
    </i>
    <i r="1" i="1">
      <x v="1"/>
    </i>
    <i r="1" i="2">
      <x v="2"/>
    </i>
    <i>
      <x v="57"/>
    </i>
    <i r="1">
      <x/>
    </i>
    <i r="1" i="1">
      <x v="1"/>
    </i>
    <i r="1" i="2">
      <x v="2"/>
    </i>
    <i>
      <x v="58"/>
    </i>
    <i r="1">
      <x/>
    </i>
    <i r="1" i="1">
      <x v="1"/>
    </i>
    <i r="1" i="2">
      <x v="2"/>
    </i>
    <i>
      <x v="59"/>
    </i>
    <i r="1">
      <x/>
    </i>
    <i r="1" i="1">
      <x v="1"/>
    </i>
    <i r="1" i="2">
      <x v="2"/>
    </i>
    <i>
      <x v="60"/>
    </i>
    <i r="1">
      <x/>
    </i>
    <i r="1" i="1">
      <x v="1"/>
    </i>
    <i r="1" i="2">
      <x v="2"/>
    </i>
    <i>
      <x v="61"/>
    </i>
    <i r="1">
      <x/>
    </i>
    <i r="1" i="1">
      <x v="1"/>
    </i>
    <i r="1" i="2">
      <x v="2"/>
    </i>
    <i>
      <x v="62"/>
    </i>
    <i r="1">
      <x/>
    </i>
    <i r="1" i="1">
      <x v="1"/>
    </i>
    <i r="1" i="2">
      <x v="2"/>
    </i>
    <i>
      <x v="63"/>
    </i>
    <i r="1">
      <x/>
    </i>
    <i r="1" i="1">
      <x v="1"/>
    </i>
    <i r="1" i="2">
      <x v="2"/>
    </i>
    <i>
      <x v="64"/>
    </i>
    <i r="1">
      <x/>
    </i>
    <i r="1" i="1">
      <x v="1"/>
    </i>
    <i r="1" i="2">
      <x v="2"/>
    </i>
    <i>
      <x v="65"/>
    </i>
    <i r="1">
      <x/>
    </i>
    <i r="1" i="1">
      <x v="1"/>
    </i>
    <i r="1" i="2">
      <x v="2"/>
    </i>
    <i>
      <x v="66"/>
    </i>
    <i r="1">
      <x/>
    </i>
    <i r="1" i="1">
      <x v="1"/>
    </i>
    <i r="1" i="2">
      <x v="2"/>
    </i>
    <i>
      <x v="67"/>
    </i>
    <i r="1">
      <x/>
    </i>
    <i r="1" i="1">
      <x v="1"/>
    </i>
    <i r="1" i="2">
      <x v="2"/>
    </i>
    <i>
      <x v="68"/>
    </i>
    <i r="1">
      <x/>
    </i>
    <i r="1" i="1">
      <x v="1"/>
    </i>
    <i r="1" i="2">
      <x v="2"/>
    </i>
    <i>
      <x v="69"/>
    </i>
    <i r="1">
      <x/>
    </i>
    <i r="1" i="1">
      <x v="1"/>
    </i>
    <i r="1" i="2">
      <x v="2"/>
    </i>
    <i>
      <x v="70"/>
    </i>
    <i r="1">
      <x/>
    </i>
    <i r="1" i="1">
      <x v="1"/>
    </i>
    <i r="1" i="2">
      <x v="2"/>
    </i>
    <i>
      <x v="71"/>
    </i>
    <i r="1">
      <x/>
    </i>
    <i r="1" i="1">
      <x v="1"/>
    </i>
    <i r="1" i="2">
      <x v="2"/>
    </i>
    <i>
      <x v="72"/>
    </i>
    <i r="1">
      <x/>
    </i>
    <i r="1" i="1">
      <x v="1"/>
    </i>
    <i r="1" i="2">
      <x v="2"/>
    </i>
    <i>
      <x v="73"/>
    </i>
    <i r="1">
      <x/>
    </i>
    <i r="1" i="1">
      <x v="1"/>
    </i>
    <i r="1" i="2">
      <x v="2"/>
    </i>
    <i>
      <x v="74"/>
    </i>
    <i r="1">
      <x/>
    </i>
    <i r="1" i="1">
      <x v="1"/>
    </i>
    <i r="1" i="2">
      <x v="2"/>
    </i>
    <i>
      <x v="75"/>
    </i>
    <i r="1">
      <x/>
    </i>
    <i r="1" i="1">
      <x v="1"/>
    </i>
    <i r="1" i="2">
      <x v="2"/>
    </i>
    <i>
      <x v="76"/>
    </i>
    <i r="1">
      <x/>
    </i>
    <i r="1" i="1">
      <x v="1"/>
    </i>
    <i r="1" i="2">
      <x v="2"/>
    </i>
    <i>
      <x v="77"/>
    </i>
    <i r="1">
      <x/>
    </i>
    <i r="1" i="1">
      <x v="1"/>
    </i>
    <i r="1" i="2">
      <x v="2"/>
    </i>
    <i>
      <x v="78"/>
    </i>
    <i r="1">
      <x/>
    </i>
    <i r="1" i="1">
      <x v="1"/>
    </i>
    <i r="1" i="2">
      <x v="2"/>
    </i>
    <i>
      <x v="79"/>
    </i>
    <i r="1">
      <x/>
    </i>
    <i r="1" i="1">
      <x v="1"/>
    </i>
    <i r="1" i="2">
      <x v="2"/>
    </i>
    <i>
      <x v="80"/>
    </i>
    <i r="1">
      <x/>
    </i>
    <i r="1" i="1">
      <x v="1"/>
    </i>
    <i r="1" i="2">
      <x v="2"/>
    </i>
    <i>
      <x v="81"/>
    </i>
    <i r="1">
      <x/>
    </i>
    <i r="1" i="1">
      <x v="1"/>
    </i>
    <i r="1" i="2">
      <x v="2"/>
    </i>
    <i>
      <x v="82"/>
    </i>
    <i r="1">
      <x/>
    </i>
    <i r="1" i="1">
      <x v="1"/>
    </i>
    <i r="1" i="2">
      <x v="2"/>
    </i>
    <i>
      <x v="83"/>
    </i>
    <i r="1">
      <x/>
    </i>
    <i r="1" i="1">
      <x v="1"/>
    </i>
    <i r="1" i="2">
      <x v="2"/>
    </i>
    <i>
      <x v="84"/>
    </i>
    <i r="1">
      <x/>
    </i>
    <i r="1" i="1">
      <x v="1"/>
    </i>
    <i r="1" i="2">
      <x v="2"/>
    </i>
    <i>
      <x v="85"/>
    </i>
    <i r="1">
      <x/>
    </i>
    <i r="1" i="1">
      <x v="1"/>
    </i>
    <i r="1" i="2">
      <x v="2"/>
    </i>
    <i>
      <x v="86"/>
    </i>
    <i r="1">
      <x/>
    </i>
    <i r="1" i="1">
      <x v="1"/>
    </i>
    <i r="1" i="2">
      <x v="2"/>
    </i>
    <i>
      <x v="87"/>
    </i>
    <i r="1">
      <x/>
    </i>
    <i r="1" i="1">
      <x v="1"/>
    </i>
    <i r="1" i="2">
      <x v="2"/>
    </i>
    <i>
      <x v="88"/>
    </i>
    <i r="1">
      <x/>
    </i>
    <i r="1" i="1">
      <x v="1"/>
    </i>
    <i r="1" i="2">
      <x v="2"/>
    </i>
    <i>
      <x v="89"/>
    </i>
    <i r="1">
      <x/>
    </i>
    <i r="1" i="1">
      <x v="1"/>
    </i>
    <i r="1" i="2">
      <x v="2"/>
    </i>
    <i>
      <x v="90"/>
    </i>
    <i r="1">
      <x/>
    </i>
    <i r="1" i="1">
      <x v="1"/>
    </i>
    <i r="1" i="2">
      <x v="2"/>
    </i>
    <i>
      <x v="91"/>
    </i>
    <i r="1">
      <x/>
    </i>
    <i r="1" i="1">
      <x v="1"/>
    </i>
    <i r="1" i="2">
      <x v="2"/>
    </i>
    <i>
      <x v="92"/>
    </i>
    <i r="1">
      <x/>
    </i>
    <i r="1" i="1">
      <x v="1"/>
    </i>
    <i r="1" i="2">
      <x v="2"/>
    </i>
    <i>
      <x v="93"/>
    </i>
    <i r="1">
      <x/>
    </i>
    <i r="1" i="1">
      <x v="1"/>
    </i>
    <i r="1" i="2">
      <x v="2"/>
    </i>
    <i>
      <x v="94"/>
    </i>
    <i r="1">
      <x/>
    </i>
    <i r="1" i="1">
      <x v="1"/>
    </i>
    <i r="1" i="2">
      <x v="2"/>
    </i>
    <i>
      <x v="95"/>
    </i>
    <i r="1">
      <x/>
    </i>
    <i r="1" i="1">
      <x v="1"/>
    </i>
    <i r="1" i="2">
      <x v="2"/>
    </i>
    <i>
      <x v="96"/>
    </i>
    <i r="1">
      <x/>
    </i>
    <i r="1" i="1">
      <x v="1"/>
    </i>
    <i r="1" i="2">
      <x v="2"/>
    </i>
    <i>
      <x v="97"/>
    </i>
    <i r="1">
      <x/>
    </i>
    <i r="1" i="1">
      <x v="1"/>
    </i>
    <i r="1" i="2">
      <x v="2"/>
    </i>
    <i t="grand">
      <x/>
    </i>
    <i t="grand" i="1">
      <x/>
    </i>
    <i t="grand" i="2">
      <x/>
    </i>
  </rowItems>
  <colFields count="1">
    <field x="14"/>
  </colFields>
  <colItems count="6">
    <i>
      <x/>
    </i>
    <i>
      <x v="1"/>
    </i>
    <i>
      <x v="2"/>
    </i>
    <i>
      <x v="3"/>
    </i>
    <i>
      <x v="4"/>
    </i>
    <i t="grand">
      <x/>
    </i>
  </colItems>
  <pageFields count="2">
    <pageField fld="1" hier="-1"/>
    <pageField fld="24" hier="-1"/>
  </pageFields>
  <dataFields count="3">
    <dataField name="N" fld="5" subtotal="count" baseField="0" baseItem="0"/>
    <dataField name="G" fld="25" baseField="0" baseItem="0" numFmtId="164"/>
    <dataField name="V" fld="10" baseField="0" baseItem="0" numFmtId="164"/>
  </dataField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35CEEE6-F30D-4350-860D-E72CA66A3BC8}" name="COMERCIAIS" displayName="COMERCIAIS" ref="A30:B49" totalsRowShown="0" headerRowDxfId="129" dataDxfId="128">
  <autoFilter ref="A30:B49" xr:uid="{835CEEE6-F30D-4350-860D-E72CA66A3BC8}"/>
  <tableColumns count="2">
    <tableColumn id="1" xr3:uid="{1324941F-A8E8-4319-909B-0F81529E3F68}" name="Nome Vulgar" dataDxfId="127"/>
    <tableColumn id="2" xr3:uid="{BDF70FB9-0251-48AF-B99D-6D496246126B}" name="Nome Científico" dataDxfId="126"/>
  </tableColumns>
  <tableStyleInfo name="TableStyleMedium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15351C0-0B9D-4865-A41E-88D69C1D03F0}" name="Tabela148" displayName="Tabela148" ref="A56:B59" totalsRowCount="1" headerRowDxfId="125" dataDxfId="123" totalsRowDxfId="121" headerRowBorderDxfId="124" tableBorderDxfId="122" totalsRowBorderDxfId="120">
  <autoFilter ref="A56:B58" xr:uid="{415351C0-0B9D-4865-A41E-88D69C1D03F0}"/>
  <tableColumns count="2">
    <tableColumn id="2" xr3:uid="{5E07D324-D529-44F7-AA6D-A0A53AC2D3D0}" name="UT" totalsRowLabel="Total" dataDxfId="119" totalsRowDxfId="118"/>
    <tableColumn id="1" xr3:uid="{5D13DD13-C863-49B0-8CA0-A1B84738857C}" name="Área de efetiva exploração da UT (ha)" totalsRowFunction="sum" dataDxfId="117" totalsRowDxfId="116"/>
  </tableColumns>
  <tableStyleInfo name="TableStyleMedium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7EA28B-BCC0-4C00-B712-99F89B4F87ED}" name="ESPECIES" displayName="ESPECIES" ref="A1:D371" totalsRowShown="0" headerRowDxfId="115" headerRowBorderDxfId="114" tableBorderDxfId="113" totalsRowBorderDxfId="112" headerRowCellStyle="Normal 2">
  <autoFilter ref="A1:D371" xr:uid="{F57EA28B-BCC0-4C00-B712-99F89B4F87ED}"/>
  <tableColumns count="4">
    <tableColumn id="1" xr3:uid="{735A8DF7-AD3D-47A2-A850-FF6B76F0C89C}" name="Nome Vulgar" dataDxfId="111" dataCellStyle="Normal 2"/>
    <tableColumn id="2" xr3:uid="{127F4332-65EA-45B0-B16B-53B38E3A9A09}" name="Nome Científico" dataDxfId="110" dataCellStyle="Normal 2"/>
    <tableColumn id="3" xr3:uid="{13FB1EC7-01BD-4E19-AB81-57FE267C50BD}" name="Família" dataDxfId="109" dataCellStyle="Normal 2"/>
    <tableColumn id="4" xr3:uid="{DDA7BEE3-5D63-4B2C-8A6B-607FFE55C50E}" name="Ameaçada" dataDxfId="108" dataCellStyle="Normal 2"/>
  </tableColumns>
  <tableStyleInfo name="TableStyleMedium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933391C-90FE-4929-86E8-7D3FFBD7666F}" name="AEEF" displayName="AEEF" ref="A1:C3" totalsRowShown="0" headerRowDxfId="107" headerRowBorderDxfId="106" tableBorderDxfId="105" totalsRowBorderDxfId="104">
  <autoFilter ref="A1:C3" xr:uid="{3933391C-90FE-4929-86E8-7D3FFBD7666F}"/>
  <tableColumns count="3">
    <tableColumn id="1" xr3:uid="{5FCC1A8C-6EC9-43A3-9BAD-840CD6E605F9}" name="UT" dataDxfId="103"/>
    <tableColumn id="2" xr3:uid="{71979EC6-2E7A-44AA-AAB5-EDEE1C87783D}" name="AEEF-UT" dataDxfId="102"/>
    <tableColumn id="3" xr3:uid="{10A409C8-C7BD-41DD-ADE2-AA6AC854C9D4}" name="Unidade" dataDxfId="101"/>
  </tableColumns>
  <tableStyleInfo name="TableStyleMedium2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CE936EC-DABE-4741-9C22-4F4B6860C52B}" name="CD" displayName="CD" ref="A1:B5" totalsRowShown="0" headerRowDxfId="100" dataDxfId="99">
  <autoFilter ref="A1:B5" xr:uid="{CCE936EC-DABE-4741-9C22-4F4B6860C52B}"/>
  <tableColumns count="2">
    <tableColumn id="1" xr3:uid="{5D9D73EB-C5A0-4E54-847D-1D3F1C6F5AC8}" name="DAPmin" dataDxfId="98"/>
    <tableColumn id="2" xr3:uid="{0F566DE7-A5D4-476B-B2B8-559F61DD0EF0}" name="Classe" dataDxfId="97"/>
  </tableColumns>
  <tableStyleInfo name="TableStyleMedium2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0842C47-E5DD-47CD-9426-946B74CFF1EA}" name="DD" displayName="DD" ref="A1:B29" totalsRowShown="0" headerRowDxfId="96" dataDxfId="95">
  <autoFilter ref="A1:B29" xr:uid="{B0842C47-E5DD-47CD-9426-946B74CFF1EA}"/>
  <tableColumns count="2">
    <tableColumn id="1" xr3:uid="{5FB44C54-EAC6-4441-BF64-195727160B45}" name="LI" dataDxfId="94"/>
    <tableColumn id="2" xr3:uid="{235F74BE-67DB-4973-8AA4-A348912FFE78}" name="Classe" dataDxfId="93"/>
  </tableColumns>
  <tableStyleInfo name="TableStyleMedium2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AC8B10-5661-4895-BC64-91B2CB0EB9E5}" name="IN" displayName="IN" ref="A4:E8" totalsRowShown="0" headerRowDxfId="92" headerRowBorderDxfId="91" tableBorderDxfId="90" totalsRowBorderDxfId="89">
  <autoFilter ref="A4:E8" xr:uid="{7EAC8B10-5661-4895-BC64-91B2CB0EB9E5}"/>
  <tableColumns count="5">
    <tableColumn id="1" xr3:uid="{6AEAA340-EC43-4380-9017-6492A27E60F3}" name="Gênero" dataDxfId="88"/>
    <tableColumn id="2" xr3:uid="{88DAB969-C8FE-4824-BA36-BCCB086421F7}" name="DMC" dataDxfId="87"/>
    <tableColumn id="3" xr3:uid="{86FCAB09-6C92-49BF-B394-AAB0B2CBE3E4}" name="IME" dataDxfId="86"/>
    <tableColumn id="4" xr3:uid="{4FEEB1CD-BA02-49F3-A103-F7AAD49CA875}" name="DMC2"/>
    <tableColumn id="5" xr3:uid="{088D840C-2B4F-4735-A1F3-7BEF0641017D}" name="IME2"/>
  </tableColumns>
  <tableStyleInfo name="TableStyleMedium2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66B51D5-ADD2-4443-ACB5-0629A4E238E8}" name="CENSO" displayName="CENSO" ref="A1:AA4937" totalsRowShown="0" headerRowDxfId="85" dataDxfId="83" headerRowBorderDxfId="84" tableBorderDxfId="82" totalsRowBorderDxfId="81">
  <autoFilter ref="A1:AA4937" xr:uid="{C66B51D5-ADD2-4443-ACB5-0629A4E238E8}"/>
  <tableColumns count="27">
    <tableColumn id="1" xr3:uid="{6148506B-5105-4CF8-9D2A-E896EE017080}" name="N° UPA" dataDxfId="80"/>
    <tableColumn id="12" xr3:uid="{15DA7303-F9A7-4DA0-B530-E912422421BE}" name="N° UT" dataDxfId="79"/>
    <tableColumn id="2" xr3:uid="{2BB71E9B-0DC1-4527-9EB6-F8CF99FF479C}" name="N° FAIXA" dataDxfId="78"/>
    <tableColumn id="3" xr3:uid="{DDD31711-9ACB-429B-A5D5-3D38E4555407}" name="Nº ÁRVORE" dataDxfId="77"/>
    <tableColumn id="13" xr3:uid="{3EE602D8-3168-4977-913F-A82135C0B974}" name="NOME CIENTIFICO" dataDxfId="76">
      <calculatedColumnFormula>VLOOKUP(CENSO[[#This Row],[NOME COMUM]],ESPECIES[],2,FALSE)</calculatedColumnFormula>
    </tableColumn>
    <tableColumn id="4" xr3:uid="{FC2AE3DB-497B-420E-B37B-877F4D509CDD}" name="NOME COMUM" dataDxfId="75"/>
    <tableColumn id="5" xr3:uid="{163E3873-301B-4BC2-B914-AD17D67202B3}" name="CAP (cm)" dataDxfId="74"/>
    <tableColumn id="14" xr3:uid="{FBDBCEFF-6F78-4D1F-9198-3DDC049B4E2A}" name="DAP (cm)" dataDxfId="73">
      <calculatedColumnFormula>CENSO[[#This Row],[CAP (cm)]]/PI()</calculatedColumnFormula>
    </tableColumn>
    <tableColumn id="6" xr3:uid="{9C1AA753-47FB-42CE-BDE9-2CD34A553FE6}" name="H (m)" dataDxfId="72"/>
    <tableColumn id="15" xr3:uid="{0F022BA9-B853-420F-B5B7-5353B52D6734}" name="g (m²)" dataDxfId="71">
      <calculatedColumnFormula>(PI()*(CENSO[[#This Row],[DAP (cm)]]^2))/40000</calculatedColumnFormula>
    </tableColumn>
    <tableColumn id="16" xr3:uid="{6185707D-041F-4181-8C10-1F196A5C2ED0}" name="v (m³)" dataDxfId="70">
      <calculatedColumnFormula>CENSO[[#This Row],[g (m²)]]*CENSO[[#This Row],[H (m)]]*0.7</calculatedColumnFormula>
    </tableColumn>
    <tableColumn id="7" xr3:uid="{9B8E94EA-E5AF-4953-9849-587111AF15A1}" name="QF" dataDxfId="69"/>
    <tableColumn id="8" xr3:uid="{F9F4B5DF-C002-4382-B63C-851EA02A19F0}" name="LONGITUDE" dataDxfId="68"/>
    <tableColumn id="9" xr3:uid="{0BEB9FD5-FCC8-43F5-89A9-39F26A6ABFB5}" name="LATITUDE" dataDxfId="67"/>
    <tableColumn id="20" xr3:uid="{1B549692-39D5-406D-811F-1DBEE3BFE0D7}" name="CATEGORIA" dataDxfId="66"/>
    <tableColumn id="21" xr3:uid="{426D77E7-0895-4223-9D8D-D9702E9AA59C}" name="CLASSE DIAMETRICA" dataDxfId="65">
      <calculatedColumnFormula>VLOOKUP(CENSO[[#This Row],[DAP (cm)]],CD[],2,TRUE)</calculatedColumnFormula>
    </tableColumn>
    <tableColumn id="22" xr3:uid="{E2C5FD73-A578-44A9-A09B-532EF864D7E0}" name="DISTRIBUIÇÃO DIAMETRICA" dataDxfId="64">
      <calculatedColumnFormula>VLOOKUP(CENSO[[#This Row],[DAP (cm)]],DD[],2,TRUE)</calculatedColumnFormula>
    </tableColumn>
    <tableColumn id="10" xr3:uid="{4A0A0776-1A96-4D02-8B33-9D7903557932}" name="GÊNERO" dataDxfId="63">
      <calculatedColumnFormula array="1">INDEX(_xlfn.TEXTSPLIT(CENSO[[#This Row],[NOME CIENTIFICO]]," "),1)</calculatedColumnFormula>
    </tableColumn>
    <tableColumn id="18" xr3:uid="{8F048F96-86DE-4F38-98B3-8ABFFFB65722}" name="TIPO DE VEGETAÇÃO" dataDxfId="62"/>
    <tableColumn id="19" xr3:uid="{AC94F319-3576-49A8-9CD9-BE6111E75A6F}" name="Dmin (cm)" dataDxfId="61">
      <calculatedColumnFormula>_xlfn.MINIFS(CENSO[DAP (cm)],CENSO[NOME CIENTIFICO],CENSO[[#This Row],[NOME CIENTIFICO]])</calculatedColumnFormula>
    </tableColumn>
    <tableColumn id="25" xr3:uid="{E9A2225E-D7FA-464F-9E39-4A518F8C0E82}" name="DMCE (cm)" dataDxfId="60">
      <calculatedColumnFormula>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calculatedColumnFormula>
    </tableColumn>
    <tableColumn id="26" xr3:uid="{F6217C00-7AE3-43C0-911E-36B101B06DEA}" name="COMPARE" dataDxfId="59">
      <calculatedColumnFormula>IF(CENSO[[#This Row],[DAP (cm)]]&lt;CENSO[[#This Row],[DMCE (cm)]],"DAP &lt; DMCE","DAP ≥ DMCE")</calculatedColumnFormula>
    </tableColumn>
    <tableColumn id="27" xr3:uid="{3818B45E-A1ED-4C8D-860B-78A3E07FCEE2}" name="DmaxC" dataDxfId="58">
      <calculatedColumnFormula>IF(CENSO[[#This Row],[DAP (cm)]]&gt;200, "Superior", "Inferior")</calculatedColumnFormula>
    </tableColumn>
    <tableColumn id="28" xr3:uid="{2102580D-5736-469C-8E79-E545BFA8A12F}" name="AMEAÇADA" dataDxfId="57">
      <calculatedColumnFormula>VLOOKUP(CENSO[[#This Row],[NOME COMUM]],ESPECIES[],4,FALSE)</calculatedColumnFormula>
    </tableColumn>
    <tableColumn id="29" xr3:uid="{CE7076D1-A783-4D1F-8906-4CF4B132196E}" name="COMERCIAIS" dataDxfId="56">
      <calculatedColumnFormula>IF(IFERROR(VLOOKUP(CENSO[[#This Row],[NOME COMUM]],COMERCIAIS[],2, FALSE), "Não") &lt;&gt; "Não", "Sim", "Não")</calculatedColumnFormula>
    </tableColumn>
    <tableColumn id="17" xr3:uid="{6E2E8A6C-DEA5-4FA6-B3E7-2D4F47FA649D}" name="G (m²/ha) (571,5456 ha)" dataDxfId="55">
      <calculatedColumnFormula>CENSO[[#This Row],[g (m²)]]/SUM(AEEF[AEEF-UT])</calculatedColumnFormula>
    </tableColumn>
    <tableColumn id="11" xr3:uid="{369A0E59-8206-4E68-9768-5661BFB96AC4}" name="v (m³/ha) (571,5456 ha)" dataDxfId="54">
      <calculatedColumnFormula>CENSO[[#This Row],[v (m³)]]/SUM(AEEF[AEEF-UT])</calculatedColumnFormula>
    </tableColumn>
  </tableColumns>
  <tableStyleInfo name="TableStyleMedium2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2F76F63-5793-49C5-A3BF-A22CAA6975E1}" name="MANU" displayName="MANU" ref="I5:P24" totalsRowShown="0">
  <autoFilter ref="I5:P24" xr:uid="{C2F76F63-5793-49C5-A3BF-A22CAA6975E1}"/>
  <tableColumns count="8">
    <tableColumn id="1" xr3:uid="{B4991FA1-7124-43CC-BB5B-5EDD9222DD82}" name="AEEF">
      <calculatedColumnFormula>VLOOKUP($B$1,AEEF[],2,FALSE)</calculatedColumnFormula>
    </tableColumn>
    <tableColumn id="2" xr3:uid="{585EB501-E991-4384-843C-CF2D47F35E07}" name="Vulnerável" dataDxfId="53">
      <calculatedColumnFormula>VLOOKUP(A6,ESPECIES[],4,FALSE)</calculatedColumnFormula>
    </tableColumn>
    <tableColumn id="3" xr3:uid="{D8529FF1-6349-4E79-9EB4-AA6F923F3117}" name="3/100ha" dataDxfId="52">
      <calculatedColumnFormula>IF(ROUNDUP((3*MANU[[#This Row],[AEEF]])/100,0)&lt;3,"3",ROUNDUP((3*MANU[[#This Row],[AEEF]])/100,0))</calculatedColumnFormula>
    </tableColumn>
    <tableColumn id="4" xr3:uid="{BC121854-C9C4-426F-B992-E8E2FC1F0F3B}" name="10%" dataDxfId="51">
      <calculatedColumnFormula>ROUNDUP((B6+C6)*0.1,0)</calculatedColumnFormula>
    </tableColumn>
    <tableColumn id="5" xr3:uid="{B771B51C-9243-436E-BC5F-EE82913BB522}" name="4/100ha" dataDxfId="50">
      <calculatedColumnFormula>IF(ROUNDUP((4*MANU[[#This Row],[AEEF]])/100,0)&lt;4,"4",ROUNDUP((4*MANU[[#This Row],[AEEF]])/100,0))</calculatedColumnFormula>
    </tableColumn>
    <tableColumn id="6" xr3:uid="{0D5CAA50-59CA-4C46-ADC1-325BC8087E7B}" name="15%" dataDxfId="49">
      <calculatedColumnFormula>ROUNDUP((B6+C6)*0.15,0)</calculatedColumnFormula>
    </tableColumn>
    <tableColumn id="7" xr3:uid="{4255022A-60C4-499D-828E-5BB80A0448B2}" name="Quantas Manter?" dataDxfId="48">
      <calculatedColumnFormula>IF(MANU[[#This Row],[Vulnerável]]="Não",MAX(MANU[[#This Row],[3/100ha]:[10%]]), MAX(MANU[[#This Row],[4/100ha]:[15%]]))</calculatedColumnFormula>
    </tableColumn>
    <tableColumn id="8" xr3:uid="{8DEDB2C5-8738-4BD8-9BDA-EB69ADCF39C2}" name="Situação" dataDxfId="47">
      <calculatedColumnFormula>IF(MANU[[#This Row],[Quantas Manter?]]&lt;=C6, "CJ", "DL")</calculatedColumnFormula>
    </tableColumn>
  </tableColumns>
  <tableStyleInfo name="TableStyleMedium2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FC6AF6E-6008-44B8-A14B-576996172D4C}" name="Tabela11" displayName="Tabela11" ref="A1:F3" totalsRowShown="0" headerRowDxfId="17" dataDxfId="15" headerRowBorderDxfId="16" tableBorderDxfId="14" totalsRowBorderDxfId="13">
  <autoFilter ref="A1:F3" xr:uid="{4FC6AF6E-6008-44B8-A14B-576996172D4C}"/>
  <tableColumns count="6">
    <tableColumn id="1" xr3:uid="{F7109A78-E452-4075-859A-AE5142E4ABB0}" name="UT" dataDxfId="12"/>
    <tableColumn id="2" xr3:uid="{C042D468-5B51-4F34-9DB5-F5A518316F03}" name="AEEF" dataDxfId="11">
      <calculatedColumnFormula>VLOOKUP(A2,AEEF[],2,FALSE)</calculatedColumnFormula>
    </tableColumn>
    <tableColumn id="3" xr3:uid="{E57C00E7-2850-4652-80BD-8481EE392DD6}" name="N (ha)" dataDxfId="10">
      <calculatedColumnFormula>COUNTIFS(CENSO[N° UT],A2)/B2</calculatedColumnFormula>
    </tableColumn>
    <tableColumn id="4" xr3:uid="{E8D8EAEC-2FCB-4CE3-AF95-5DF30F41B388}" name="VT (m³/ha)" dataDxfId="9">
      <calculatedColumnFormula>SUMIFS(CENSO[v (m³)],CENSO[N° UT],Tabela11[[#This Row],[UT]])/Tabela11[[#This Row],[AEEF]]</calculatedColumnFormula>
    </tableColumn>
    <tableColumn id="5" xr3:uid="{6A2FEF4B-5A12-44A5-8096-31DB61E96F61}" name="VP (m³/ha)" dataDxfId="8">
      <calculatedColumnFormula>SUMIFS(CENSO[v (m³)],CENSO[N° UT],A2,CENSO[CATEGORIA],"Explorar")/Tabela11[[#This Row],[AEEF]]</calculatedColumnFormula>
    </tableColumn>
    <tableColumn id="6" xr3:uid="{2A33899C-4736-4A13-8B38-A0EE3C463AA5}" name="VP/VT (%)" dataDxfId="7">
      <calculatedColumnFormula>(Tabela11[[#This Row],[VP (m³/ha)]]/Tabela11[[#This Row],[VT (m³/ha)]])*100</calculatedColumnFormula>
    </tableColumn>
  </tableColumns>
  <tableStyleInfo name="TableStyleMedium2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semas.pa.gov.br/legislacao/files/pdf/184.pdf" TargetMode="External"/><Relationship Id="rId13" Type="http://schemas.openxmlformats.org/officeDocument/2006/relationships/hyperlink" Target="https://www.ibama.gov.br/component/legislacao/?view=legislacao&amp;legislacao=139446" TargetMode="External"/><Relationship Id="rId18" Type="http://schemas.openxmlformats.org/officeDocument/2006/relationships/drawing" Target="../drawings/drawing1.xml"/><Relationship Id="rId3" Type="http://schemas.openxmlformats.org/officeDocument/2006/relationships/hyperlink" Target="http://conama.mma.gov.br/?option=com_sisconama&amp;task=arquivo.download&amp;id=578" TargetMode="External"/><Relationship Id="rId7" Type="http://schemas.openxmlformats.org/officeDocument/2006/relationships/hyperlink" Target="https://www.ibama.gov.br/component/legislacao/?view=legislacao&amp;legislacao=139446" TargetMode="External"/><Relationship Id="rId12" Type="http://schemas.openxmlformats.org/officeDocument/2006/relationships/hyperlink" Target="https://www.semas.pa.gov.br/legislacao/normas/view/610526" TargetMode="External"/><Relationship Id="rId17" Type="http://schemas.openxmlformats.org/officeDocument/2006/relationships/printerSettings" Target="../printerSettings/printerSettings1.bin"/><Relationship Id="rId2" Type="http://schemas.openxmlformats.org/officeDocument/2006/relationships/hyperlink" Target="http://www.planalto.gov.br/ccivil_03/_ato2004-2006/2006/decreto/d5975.htm" TargetMode="External"/><Relationship Id="rId16" Type="http://schemas.openxmlformats.org/officeDocument/2006/relationships/hyperlink" Target="https://www.ibama.gov.br/component/legislacao/?view=legislacao&amp;legislacao=139446" TargetMode="External"/><Relationship Id="rId20" Type="http://schemas.openxmlformats.org/officeDocument/2006/relationships/table" Target="../tables/table2.xml"/><Relationship Id="rId1" Type="http://schemas.openxmlformats.org/officeDocument/2006/relationships/hyperlink" Target="https://www.legisweb.com.br/legislacao/?id=91545" TargetMode="External"/><Relationship Id="rId6" Type="http://schemas.openxmlformats.org/officeDocument/2006/relationships/hyperlink" Target="https://www.ibama.gov.br/sophia/cnia/legislacao/MMA/IN0001-12022015.pdf" TargetMode="External"/><Relationship Id="rId11" Type="http://schemas.openxmlformats.org/officeDocument/2006/relationships/hyperlink" Target="http://conama.mma.gov.br/?option=com_sisconama&amp;task=arquivo.download&amp;id=578" TargetMode="External"/><Relationship Id="rId5" Type="http://schemas.openxmlformats.org/officeDocument/2006/relationships/hyperlink" Target="https://www.icmbio.gov.br/cepsul/images/stories/legislacao/Portaria/2020/P_mma_148_2022_altera_anexos_P_mma_443_444_445_2014_atualiza_especies_ameacadas_extincao.pdf" TargetMode="External"/><Relationship Id="rId15" Type="http://schemas.openxmlformats.org/officeDocument/2006/relationships/hyperlink" Target="https://www.ibama.gov.br/component/legislacao/?view=legislacao&amp;legislacao=139446" TargetMode="External"/><Relationship Id="rId10" Type="http://schemas.openxmlformats.org/officeDocument/2006/relationships/hyperlink" Target="https://www.semas.pa.gov.br/legislacao/normas/view/610526" TargetMode="External"/><Relationship Id="rId19" Type="http://schemas.openxmlformats.org/officeDocument/2006/relationships/table" Target="../tables/table1.xml"/><Relationship Id="rId4" Type="http://schemas.openxmlformats.org/officeDocument/2006/relationships/hyperlink" Target="https://www.icmbio.gov.br/cepsul/images/stories/legislacao/Portaria/2014/p_mma_443_2014_lista_esp%C3%A9cies_amea%C3%A7adas_extin%C3%A7%C3%A3o.pdf" TargetMode="External"/><Relationship Id="rId9" Type="http://schemas.openxmlformats.org/officeDocument/2006/relationships/hyperlink" Target="https://www.semas.pa.gov.br/legislacao/files/pdf/200.pdf" TargetMode="External"/><Relationship Id="rId14" Type="http://schemas.openxmlformats.org/officeDocument/2006/relationships/hyperlink" Target="https://www.semas.pa.gov.br/legislacao/files/pdf/184.pdf"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hyperlink" Target="https://www.semas.pa.gov.br/legislacao/normas/view/610526"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7.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D4456-2F33-4BE9-B9D5-0856A7E12591}">
  <sheetPr>
    <tabColor theme="3" tint="0.79998168889431442"/>
    <pageSetUpPr fitToPage="1"/>
  </sheetPr>
  <dimension ref="A1:S387"/>
  <sheetViews>
    <sheetView showGridLines="0" tabSelected="1" zoomScale="114" zoomScaleNormal="114" workbookViewId="0">
      <selection activeCell="L8" sqref="L8"/>
    </sheetView>
  </sheetViews>
  <sheetFormatPr defaultRowHeight="14"/>
  <cols>
    <col min="1" max="1" width="17" style="23" customWidth="1"/>
    <col min="2" max="2" width="38.36328125" style="23" customWidth="1"/>
    <col min="3" max="3" width="8.7265625" style="23"/>
    <col min="4" max="4" width="12.7265625" style="23" customWidth="1"/>
    <col min="5" max="5" width="8.7265625" style="23"/>
    <col min="6" max="6" width="8.7265625" style="23" customWidth="1"/>
    <col min="7" max="9" width="8.7265625" style="23"/>
    <col min="10" max="10" width="43.26953125" style="23" customWidth="1"/>
    <col min="11" max="11" width="12.81640625" style="23" customWidth="1"/>
    <col min="12" max="12" width="16.08984375" style="23" customWidth="1"/>
    <col min="13" max="16384" width="8.7265625" style="23"/>
  </cols>
  <sheetData>
    <row r="1" spans="1:19">
      <c r="A1" s="20"/>
      <c r="B1" s="21"/>
      <c r="C1" s="21"/>
      <c r="D1" s="21"/>
      <c r="E1" s="21"/>
      <c r="F1" s="21"/>
      <c r="G1" s="21"/>
      <c r="H1" s="21"/>
      <c r="I1" s="21"/>
      <c r="J1" s="22"/>
    </row>
    <row r="2" spans="1:19">
      <c r="A2" s="24"/>
      <c r="J2" s="25"/>
    </row>
    <row r="3" spans="1:19">
      <c r="A3" s="24"/>
      <c r="J3" s="25"/>
    </row>
    <row r="4" spans="1:19">
      <c r="A4" s="24"/>
      <c r="J4" s="25"/>
    </row>
    <row r="5" spans="1:19">
      <c r="A5" s="24"/>
      <c r="J5" s="25"/>
    </row>
    <row r="6" spans="1:19" ht="13" customHeight="1">
      <c r="A6" s="194" t="s">
        <v>1256</v>
      </c>
      <c r="B6" s="195"/>
      <c r="C6" s="195"/>
      <c r="D6" s="195"/>
      <c r="E6" s="195"/>
      <c r="F6" s="195"/>
      <c r="G6" s="195"/>
      <c r="H6" s="195"/>
      <c r="I6" s="195"/>
      <c r="J6" s="196"/>
      <c r="K6" s="5"/>
      <c r="L6" s="5"/>
      <c r="M6" s="5"/>
      <c r="N6" s="5"/>
      <c r="O6" s="5"/>
      <c r="P6" s="5"/>
      <c r="Q6" s="5"/>
      <c r="R6" s="5"/>
      <c r="S6" s="5"/>
    </row>
    <row r="7" spans="1:19" ht="12.5" customHeight="1">
      <c r="A7" s="194"/>
      <c r="B7" s="195"/>
      <c r="C7" s="195"/>
      <c r="D7" s="195"/>
      <c r="E7" s="195"/>
      <c r="F7" s="195"/>
      <c r="G7" s="195"/>
      <c r="H7" s="195"/>
      <c r="I7" s="195"/>
      <c r="J7" s="196"/>
      <c r="K7" s="5"/>
      <c r="L7" s="5"/>
      <c r="M7" s="5"/>
      <c r="N7" s="5"/>
      <c r="O7" s="5"/>
      <c r="P7" s="5"/>
      <c r="Q7" s="5"/>
      <c r="R7" s="5"/>
      <c r="S7" s="5"/>
    </row>
    <row r="8" spans="1:19" ht="12.5" customHeight="1">
      <c r="A8" s="178" t="s">
        <v>937</v>
      </c>
      <c r="B8" s="179"/>
      <c r="C8" s="179"/>
      <c r="D8" s="179"/>
      <c r="E8" s="179"/>
      <c r="F8" s="179"/>
      <c r="G8" s="179"/>
      <c r="H8" s="179"/>
      <c r="I8" s="179"/>
      <c r="J8" s="180"/>
      <c r="K8" s="5"/>
      <c r="L8" s="5"/>
      <c r="M8" s="5"/>
      <c r="N8" s="5"/>
      <c r="O8" s="5"/>
      <c r="P8" s="5"/>
      <c r="Q8" s="5"/>
      <c r="R8" s="5"/>
      <c r="S8" s="5"/>
    </row>
    <row r="9" spans="1:19" ht="12.5" customHeight="1">
      <c r="A9" s="178" t="s">
        <v>1082</v>
      </c>
      <c r="B9" s="179"/>
      <c r="C9" s="179"/>
      <c r="D9" s="179"/>
      <c r="E9" s="179"/>
      <c r="F9" s="179"/>
      <c r="G9" s="179"/>
      <c r="H9" s="179"/>
      <c r="I9" s="179"/>
      <c r="J9" s="180"/>
      <c r="K9" s="5"/>
      <c r="L9" s="5"/>
      <c r="M9" s="5"/>
      <c r="N9" s="5"/>
      <c r="O9" s="5"/>
      <c r="P9" s="5"/>
      <c r="Q9" s="5"/>
      <c r="R9" s="5"/>
      <c r="S9" s="5"/>
    </row>
    <row r="10" spans="1:19" ht="12.5" customHeight="1">
      <c r="A10" s="10" t="s">
        <v>1083</v>
      </c>
      <c r="B10" s="112"/>
      <c r="C10" s="112"/>
      <c r="D10" s="112"/>
      <c r="E10" s="112"/>
      <c r="F10" s="112"/>
      <c r="G10" s="112"/>
      <c r="H10" s="112"/>
      <c r="I10" s="112"/>
      <c r="J10" s="11"/>
      <c r="K10" s="5"/>
      <c r="L10" s="5"/>
      <c r="M10" s="5"/>
      <c r="N10" s="5"/>
      <c r="O10" s="5"/>
      <c r="P10" s="5"/>
      <c r="Q10" s="5"/>
      <c r="R10" s="5"/>
      <c r="S10" s="5"/>
    </row>
    <row r="11" spans="1:19" ht="12.5" customHeight="1">
      <c r="A11" s="10" t="s">
        <v>1084</v>
      </c>
      <c r="B11" s="112"/>
      <c r="C11" s="112"/>
      <c r="D11" s="112"/>
      <c r="E11" s="112"/>
      <c r="F11" s="112"/>
      <c r="G11" s="112"/>
      <c r="H11" s="112"/>
      <c r="I11" s="112"/>
      <c r="J11" s="11"/>
      <c r="K11" s="5"/>
      <c r="L11" s="5"/>
      <c r="M11" s="5"/>
      <c r="N11" s="5"/>
      <c r="O11" s="5"/>
      <c r="P11" s="5"/>
      <c r="Q11" s="5"/>
      <c r="R11" s="5"/>
      <c r="S11" s="5"/>
    </row>
    <row r="12" spans="1:19" ht="12.5" customHeight="1">
      <c r="A12" s="10"/>
      <c r="B12" s="112"/>
      <c r="C12" s="112"/>
      <c r="D12" s="112"/>
      <c r="E12" s="112"/>
      <c r="F12" s="112"/>
      <c r="G12" s="112"/>
      <c r="H12" s="112"/>
      <c r="I12" s="112"/>
      <c r="J12" s="11"/>
      <c r="K12" s="5"/>
      <c r="L12" s="5"/>
      <c r="M12" s="5"/>
      <c r="N12" s="5"/>
      <c r="O12" s="5"/>
      <c r="P12" s="5"/>
      <c r="Q12" s="5"/>
      <c r="R12" s="5"/>
      <c r="S12" s="5"/>
    </row>
    <row r="13" spans="1:19" ht="12.5" customHeight="1">
      <c r="A13" s="181" t="s">
        <v>938</v>
      </c>
      <c r="B13" s="182"/>
      <c r="C13" s="182"/>
      <c r="D13" s="182"/>
      <c r="E13" s="182"/>
      <c r="F13" s="182"/>
      <c r="G13" s="182"/>
      <c r="H13" s="182"/>
      <c r="I13" s="182"/>
      <c r="J13" s="183"/>
      <c r="K13" s="5"/>
      <c r="L13" s="5"/>
      <c r="M13" s="5"/>
      <c r="N13" s="5"/>
      <c r="O13" s="5"/>
      <c r="P13" s="5"/>
      <c r="Q13" s="5"/>
      <c r="R13" s="5"/>
      <c r="S13" s="5"/>
    </row>
    <row r="14" spans="1:19" ht="12.5" customHeight="1">
      <c r="A14" s="10"/>
      <c r="B14" s="112"/>
      <c r="C14" s="112"/>
      <c r="D14" s="112"/>
      <c r="E14" s="112"/>
      <c r="F14" s="112"/>
      <c r="G14" s="112"/>
      <c r="H14" s="112"/>
      <c r="I14" s="112"/>
      <c r="J14" s="11"/>
      <c r="K14" s="5"/>
      <c r="L14" s="5"/>
      <c r="M14" s="5"/>
      <c r="N14" s="5"/>
      <c r="O14" s="5"/>
      <c r="P14" s="5"/>
      <c r="Q14" s="5"/>
      <c r="R14" s="5"/>
      <c r="S14" s="5"/>
    </row>
    <row r="15" spans="1:19" ht="12.5" customHeight="1">
      <c r="A15" s="52" t="s">
        <v>939</v>
      </c>
      <c r="B15" s="112"/>
      <c r="C15" s="112"/>
      <c r="D15" s="112"/>
      <c r="E15" s="112"/>
      <c r="F15" s="112"/>
      <c r="G15" s="112"/>
      <c r="H15" s="112"/>
      <c r="I15" s="112"/>
      <c r="J15" s="11"/>
      <c r="K15" s="5"/>
      <c r="L15" s="5"/>
      <c r="M15" s="5"/>
      <c r="N15" s="5"/>
      <c r="O15" s="5"/>
      <c r="P15" s="5"/>
      <c r="Q15" s="5"/>
      <c r="R15" s="5"/>
      <c r="S15" s="5"/>
    </row>
    <row r="16" spans="1:19" ht="12.5" customHeight="1">
      <c r="A16" s="52" t="s">
        <v>940</v>
      </c>
      <c r="B16" s="112"/>
      <c r="C16" s="112"/>
      <c r="D16" s="112"/>
      <c r="E16" s="112"/>
      <c r="F16" s="112"/>
      <c r="G16" s="112"/>
      <c r="H16" s="112"/>
      <c r="I16" s="112"/>
      <c r="J16" s="11"/>
      <c r="K16" s="5"/>
      <c r="L16" s="5"/>
      <c r="M16" s="5"/>
      <c r="N16" s="5"/>
      <c r="O16" s="5"/>
      <c r="P16" s="5"/>
      <c r="Q16" s="5"/>
      <c r="R16" s="5"/>
      <c r="S16" s="5"/>
    </row>
    <row r="17" spans="1:19" ht="12.5" customHeight="1">
      <c r="A17" s="52" t="s">
        <v>950</v>
      </c>
      <c r="B17" s="112"/>
      <c r="C17" s="112"/>
      <c r="D17" s="112"/>
      <c r="E17" s="112"/>
      <c r="F17" s="112"/>
      <c r="G17" s="112"/>
      <c r="H17" s="112"/>
      <c r="I17" s="112"/>
      <c r="J17" s="11"/>
      <c r="K17" s="5"/>
      <c r="L17" s="5"/>
      <c r="M17" s="5"/>
      <c r="N17" s="5"/>
      <c r="O17" s="5"/>
      <c r="P17" s="5"/>
      <c r="Q17" s="5"/>
      <c r="R17" s="5"/>
      <c r="S17" s="5"/>
    </row>
    <row r="18" spans="1:19" ht="12.5" customHeight="1">
      <c r="A18" s="52" t="s">
        <v>941</v>
      </c>
      <c r="B18" s="112"/>
      <c r="C18" s="112"/>
      <c r="D18" s="112"/>
      <c r="E18" s="112"/>
      <c r="F18" s="112"/>
      <c r="G18" s="112"/>
      <c r="H18" s="112"/>
      <c r="I18" s="112"/>
      <c r="J18" s="11"/>
      <c r="K18" s="5"/>
      <c r="L18" s="5"/>
      <c r="M18" s="5"/>
      <c r="N18" s="5"/>
      <c r="O18" s="5"/>
      <c r="P18" s="5"/>
      <c r="Q18" s="5"/>
      <c r="R18" s="5"/>
      <c r="S18" s="5"/>
    </row>
    <row r="19" spans="1:19" ht="12.5" customHeight="1">
      <c r="A19" s="52" t="s">
        <v>942</v>
      </c>
      <c r="B19" s="112"/>
      <c r="C19" s="112"/>
      <c r="D19" s="112"/>
      <c r="E19" s="112"/>
      <c r="F19" s="112"/>
      <c r="G19" s="112"/>
      <c r="H19" s="112"/>
      <c r="I19" s="112"/>
      <c r="J19" s="11"/>
      <c r="K19" s="5"/>
      <c r="L19" s="5"/>
      <c r="M19" s="5"/>
      <c r="N19" s="5"/>
      <c r="O19" s="5"/>
      <c r="P19" s="5"/>
      <c r="Q19" s="5"/>
      <c r="R19" s="5"/>
      <c r="S19" s="5"/>
    </row>
    <row r="20" spans="1:19" ht="12.5" customHeight="1">
      <c r="A20" s="52" t="s">
        <v>943</v>
      </c>
      <c r="B20" s="112"/>
      <c r="C20" s="112"/>
      <c r="D20" s="112"/>
      <c r="E20" s="112"/>
      <c r="F20" s="112"/>
      <c r="G20" s="112"/>
      <c r="H20" s="112"/>
      <c r="I20" s="112"/>
      <c r="J20" s="11"/>
      <c r="K20" s="5"/>
      <c r="L20" s="5"/>
      <c r="M20" s="5"/>
      <c r="N20" s="5"/>
      <c r="O20" s="5"/>
      <c r="P20" s="5"/>
      <c r="Q20" s="5"/>
      <c r="R20" s="5"/>
      <c r="S20" s="5"/>
    </row>
    <row r="21" spans="1:19" ht="12.5" customHeight="1">
      <c r="A21" s="52" t="s">
        <v>944</v>
      </c>
      <c r="B21" s="112"/>
      <c r="C21" s="112"/>
      <c r="D21" s="112"/>
      <c r="E21" s="112"/>
      <c r="F21" s="112"/>
      <c r="G21" s="112"/>
      <c r="H21" s="112"/>
      <c r="I21" s="112"/>
      <c r="J21" s="11"/>
      <c r="K21" s="5"/>
      <c r="L21" s="5"/>
      <c r="M21" s="5"/>
      <c r="N21" s="5"/>
      <c r="O21" s="5"/>
      <c r="P21" s="5"/>
      <c r="Q21" s="5"/>
      <c r="R21" s="5"/>
      <c r="S21" s="5"/>
    </row>
    <row r="22" spans="1:19" ht="12.5" customHeight="1">
      <c r="A22" s="52" t="s">
        <v>947</v>
      </c>
      <c r="B22" s="112"/>
      <c r="C22" s="112"/>
      <c r="D22" s="112"/>
      <c r="E22" s="112"/>
      <c r="F22" s="112"/>
      <c r="G22" s="112"/>
      <c r="H22" s="112"/>
      <c r="I22" s="112"/>
      <c r="J22" s="11"/>
      <c r="K22" s="5"/>
      <c r="L22" s="5"/>
      <c r="M22" s="5"/>
      <c r="N22" s="5"/>
      <c r="O22" s="5"/>
      <c r="P22" s="5"/>
      <c r="Q22" s="5"/>
      <c r="R22" s="5"/>
      <c r="S22" s="5"/>
    </row>
    <row r="23" spans="1:19" ht="12.5" customHeight="1">
      <c r="A23" s="52" t="s">
        <v>945</v>
      </c>
      <c r="B23" s="112"/>
      <c r="C23" s="112"/>
      <c r="D23" s="112"/>
      <c r="E23" s="112"/>
      <c r="F23" s="112"/>
      <c r="G23" s="112"/>
      <c r="H23" s="112"/>
      <c r="I23" s="112"/>
      <c r="J23" s="11"/>
      <c r="K23" s="5"/>
      <c r="L23" s="5"/>
      <c r="M23" s="5"/>
      <c r="N23" s="5"/>
      <c r="O23" s="5"/>
      <c r="P23" s="5"/>
      <c r="Q23" s="5"/>
      <c r="R23" s="5"/>
      <c r="S23" s="5"/>
    </row>
    <row r="24" spans="1:19" ht="12.5" customHeight="1">
      <c r="A24" s="52" t="s">
        <v>946</v>
      </c>
      <c r="B24" s="112"/>
      <c r="C24" s="112"/>
      <c r="D24" s="112"/>
      <c r="E24" s="112"/>
      <c r="F24" s="112"/>
      <c r="G24" s="112"/>
      <c r="H24" s="112"/>
      <c r="I24" s="112"/>
      <c r="J24" s="11"/>
      <c r="K24" s="5"/>
      <c r="L24" s="5"/>
      <c r="M24" s="5"/>
      <c r="N24" s="5"/>
      <c r="O24" s="5"/>
      <c r="P24" s="5"/>
      <c r="Q24" s="5"/>
      <c r="R24" s="5"/>
      <c r="S24" s="5"/>
    </row>
    <row r="25" spans="1:19" ht="12.5" customHeight="1">
      <c r="A25" s="52"/>
      <c r="B25" s="112"/>
      <c r="C25" s="112"/>
      <c r="D25" s="112"/>
      <c r="E25" s="112"/>
      <c r="F25" s="112"/>
      <c r="G25" s="112"/>
      <c r="H25" s="112"/>
      <c r="I25" s="112"/>
      <c r="J25" s="11"/>
      <c r="K25" s="5"/>
      <c r="L25" s="5"/>
      <c r="M25" s="5"/>
      <c r="N25" s="5"/>
      <c r="O25" s="5"/>
      <c r="P25" s="5"/>
      <c r="Q25" s="5"/>
      <c r="R25" s="5"/>
      <c r="S25" s="5"/>
    </row>
    <row r="26" spans="1:19" ht="12.5" customHeight="1">
      <c r="A26" s="181" t="s">
        <v>948</v>
      </c>
      <c r="B26" s="182"/>
      <c r="C26" s="182"/>
      <c r="D26" s="182"/>
      <c r="E26" s="182"/>
      <c r="F26" s="182"/>
      <c r="G26" s="182"/>
      <c r="H26" s="182"/>
      <c r="I26" s="182"/>
      <c r="J26" s="183"/>
      <c r="K26" s="5"/>
      <c r="L26" s="5"/>
      <c r="M26" s="5"/>
      <c r="N26" s="5"/>
      <c r="O26" s="5"/>
      <c r="P26" s="5"/>
      <c r="Q26" s="5"/>
      <c r="R26" s="5"/>
      <c r="S26" s="5"/>
    </row>
    <row r="27" spans="1:19" ht="12.5" customHeight="1">
      <c r="A27" s="10"/>
      <c r="B27" s="112"/>
      <c r="C27" s="112"/>
      <c r="D27" s="112"/>
      <c r="E27" s="112"/>
      <c r="F27" s="112"/>
      <c r="G27" s="112"/>
      <c r="H27" s="112"/>
      <c r="I27" s="112"/>
      <c r="J27" s="11"/>
      <c r="K27" s="5"/>
      <c r="L27" s="5"/>
      <c r="M27" s="5"/>
      <c r="N27" s="5"/>
      <c r="O27" s="5"/>
      <c r="P27" s="5"/>
      <c r="Q27" s="5"/>
      <c r="R27" s="5"/>
      <c r="S27" s="5"/>
    </row>
    <row r="28" spans="1:19">
      <c r="A28" s="184" t="s">
        <v>960</v>
      </c>
      <c r="B28" s="185"/>
      <c r="C28" s="185"/>
      <c r="D28" s="185"/>
      <c r="E28" s="185"/>
      <c r="F28" s="185"/>
      <c r="G28" s="185"/>
      <c r="H28" s="185"/>
      <c r="I28" s="185"/>
      <c r="J28" s="186"/>
    </row>
    <row r="29" spans="1:19">
      <c r="A29" s="24"/>
      <c r="J29" s="25"/>
    </row>
    <row r="30" spans="1:19">
      <c r="A30" s="12" t="s">
        <v>1</v>
      </c>
      <c r="B30" s="113" t="s">
        <v>103</v>
      </c>
      <c r="D30" s="5" t="s">
        <v>949</v>
      </c>
      <c r="J30" s="25"/>
    </row>
    <row r="31" spans="1:19">
      <c r="A31" s="26" t="s">
        <v>40</v>
      </c>
      <c r="B31" s="23" t="s">
        <v>255</v>
      </c>
      <c r="D31" s="172" t="s">
        <v>1012</v>
      </c>
      <c r="E31" s="160"/>
      <c r="F31" s="160"/>
      <c r="G31" s="160"/>
      <c r="H31" s="160"/>
      <c r="I31" s="160"/>
      <c r="J31" s="161"/>
    </row>
    <row r="32" spans="1:19">
      <c r="A32" s="26" t="s">
        <v>71</v>
      </c>
      <c r="B32" s="23" t="s">
        <v>196</v>
      </c>
      <c r="D32" s="23" t="s">
        <v>1013</v>
      </c>
      <c r="J32" s="25"/>
    </row>
    <row r="33" spans="1:10">
      <c r="A33" s="26" t="s">
        <v>4</v>
      </c>
      <c r="B33" s="23" t="s">
        <v>219</v>
      </c>
      <c r="D33" s="23" t="s">
        <v>1014</v>
      </c>
      <c r="J33" s="25"/>
    </row>
    <row r="34" spans="1:10">
      <c r="A34" s="26" t="s">
        <v>34</v>
      </c>
      <c r="B34" s="23" t="s">
        <v>249</v>
      </c>
      <c r="D34" s="23" t="s">
        <v>1015</v>
      </c>
      <c r="J34" s="25"/>
    </row>
    <row r="35" spans="1:10">
      <c r="A35" s="26" t="s">
        <v>27</v>
      </c>
      <c r="B35" s="23" t="s">
        <v>207</v>
      </c>
      <c r="D35" s="23" t="s">
        <v>1099</v>
      </c>
      <c r="J35" s="25"/>
    </row>
    <row r="36" spans="1:10">
      <c r="A36" s="26" t="s">
        <v>51</v>
      </c>
      <c r="B36" s="23" t="s">
        <v>133</v>
      </c>
      <c r="D36" s="23" t="s">
        <v>1100</v>
      </c>
      <c r="J36" s="25"/>
    </row>
    <row r="37" spans="1:10">
      <c r="A37" s="26" t="s">
        <v>31</v>
      </c>
      <c r="B37" s="23" t="s">
        <v>268</v>
      </c>
      <c r="D37" s="172" t="s">
        <v>1016</v>
      </c>
      <c r="E37" s="160"/>
      <c r="F37" s="160"/>
      <c r="G37" s="160"/>
      <c r="H37" s="160"/>
      <c r="I37" s="160"/>
      <c r="J37" s="161"/>
    </row>
    <row r="38" spans="1:10">
      <c r="A38" s="26" t="s">
        <v>3</v>
      </c>
      <c r="B38" s="23" t="s">
        <v>252</v>
      </c>
      <c r="J38" s="25"/>
    </row>
    <row r="39" spans="1:10">
      <c r="A39" s="26" t="s">
        <v>11</v>
      </c>
      <c r="B39" s="23" t="s">
        <v>288</v>
      </c>
      <c r="D39" s="189" t="s">
        <v>999</v>
      </c>
      <c r="E39" s="187" t="s">
        <v>1008</v>
      </c>
      <c r="F39" s="188"/>
      <c r="G39" s="187" t="s">
        <v>1004</v>
      </c>
      <c r="H39" s="188"/>
      <c r="J39" s="25"/>
    </row>
    <row r="40" spans="1:10">
      <c r="A40" s="26" t="s">
        <v>30</v>
      </c>
      <c r="B40" s="23" t="s">
        <v>284</v>
      </c>
      <c r="D40" s="190"/>
      <c r="E40" s="49" t="s">
        <v>1005</v>
      </c>
      <c r="F40" s="49" t="s">
        <v>1006</v>
      </c>
      <c r="G40" s="49" t="s">
        <v>1005</v>
      </c>
      <c r="H40" s="49" t="s">
        <v>1006</v>
      </c>
      <c r="J40" s="25"/>
    </row>
    <row r="41" spans="1:10">
      <c r="A41" s="26" t="s">
        <v>5</v>
      </c>
      <c r="B41" s="23" t="s">
        <v>157</v>
      </c>
      <c r="D41" s="51" t="s">
        <v>1000</v>
      </c>
      <c r="E41" s="50">
        <v>60</v>
      </c>
      <c r="F41" s="50">
        <v>70</v>
      </c>
      <c r="G41" s="50">
        <v>70</v>
      </c>
      <c r="H41" s="50">
        <v>70</v>
      </c>
      <c r="J41" s="25"/>
    </row>
    <row r="42" spans="1:10">
      <c r="A42" s="26" t="s">
        <v>24</v>
      </c>
      <c r="B42" s="23" t="s">
        <v>315</v>
      </c>
      <c r="D42" s="51" t="s">
        <v>1001</v>
      </c>
      <c r="E42" s="50">
        <v>60</v>
      </c>
      <c r="F42" s="50">
        <v>70</v>
      </c>
      <c r="G42" s="50">
        <v>70</v>
      </c>
      <c r="H42" s="50">
        <v>70</v>
      </c>
      <c r="J42" s="25"/>
    </row>
    <row r="43" spans="1:10">
      <c r="A43" s="26" t="s">
        <v>33</v>
      </c>
      <c r="B43" s="23" t="s">
        <v>162</v>
      </c>
      <c r="D43" s="51" t="s">
        <v>1017</v>
      </c>
      <c r="E43" s="50">
        <v>60</v>
      </c>
      <c r="F43" s="50">
        <v>75</v>
      </c>
      <c r="G43" s="60">
        <v>80</v>
      </c>
      <c r="H43" s="60">
        <v>75</v>
      </c>
      <c r="J43" s="25"/>
    </row>
    <row r="44" spans="1:10">
      <c r="A44" s="26" t="s">
        <v>98</v>
      </c>
      <c r="B44" s="23" t="s">
        <v>230</v>
      </c>
      <c r="D44" s="51" t="s">
        <v>1002</v>
      </c>
      <c r="E44" s="50">
        <v>55</v>
      </c>
      <c r="F44" s="50">
        <v>70</v>
      </c>
      <c r="G44" s="50">
        <v>70</v>
      </c>
      <c r="H44" s="50">
        <v>50</v>
      </c>
      <c r="J44" s="25"/>
    </row>
    <row r="45" spans="1:10">
      <c r="A45" s="26" t="s">
        <v>9</v>
      </c>
      <c r="B45" s="23" t="s">
        <v>270</v>
      </c>
      <c r="D45" s="23" t="s">
        <v>1009</v>
      </c>
      <c r="J45" s="25"/>
    </row>
    <row r="46" spans="1:10">
      <c r="A46" s="26" t="s">
        <v>45</v>
      </c>
      <c r="B46" s="23" t="s">
        <v>223</v>
      </c>
      <c r="D46" s="23" t="s">
        <v>1007</v>
      </c>
      <c r="J46" s="25"/>
    </row>
    <row r="47" spans="1:10">
      <c r="A47" s="26" t="s">
        <v>6</v>
      </c>
      <c r="B47" s="23" t="s">
        <v>215</v>
      </c>
      <c r="D47" s="23" t="s">
        <v>1010</v>
      </c>
      <c r="J47" s="25"/>
    </row>
    <row r="48" spans="1:10">
      <c r="A48" s="26" t="s">
        <v>14</v>
      </c>
      <c r="B48" s="23" t="s">
        <v>413</v>
      </c>
      <c r="D48" s="23" t="s">
        <v>1011</v>
      </c>
      <c r="J48" s="25"/>
    </row>
    <row r="49" spans="1:10">
      <c r="A49" s="26" t="s">
        <v>22</v>
      </c>
      <c r="B49" s="23" t="s">
        <v>331</v>
      </c>
      <c r="J49" s="25"/>
    </row>
    <row r="50" spans="1:10">
      <c r="A50" s="24"/>
      <c r="J50" s="25"/>
    </row>
    <row r="51" spans="1:10">
      <c r="A51" s="24"/>
      <c r="D51" s="54" t="s">
        <v>951</v>
      </c>
      <c r="J51" s="25"/>
    </row>
    <row r="52" spans="1:10">
      <c r="A52" s="24"/>
      <c r="D52" s="54" t="s">
        <v>1003</v>
      </c>
      <c r="J52" s="25"/>
    </row>
    <row r="53" spans="1:10">
      <c r="A53" s="24"/>
      <c r="J53" s="25"/>
    </row>
    <row r="54" spans="1:10">
      <c r="A54" s="27" t="s">
        <v>959</v>
      </c>
      <c r="B54" s="115"/>
      <c r="C54" s="115"/>
      <c r="D54" s="115"/>
      <c r="E54" s="115"/>
      <c r="F54" s="115"/>
      <c r="G54" s="115"/>
      <c r="H54" s="115"/>
      <c r="I54" s="115"/>
      <c r="J54" s="28"/>
    </row>
    <row r="55" spans="1:10">
      <c r="A55" s="24"/>
      <c r="J55" s="25"/>
    </row>
    <row r="56" spans="1:10" ht="31.5" customHeight="1">
      <c r="A56" s="13" t="s">
        <v>0</v>
      </c>
      <c r="B56" s="6" t="s">
        <v>2</v>
      </c>
      <c r="J56" s="25"/>
    </row>
    <row r="57" spans="1:10">
      <c r="A57" s="29">
        <v>1</v>
      </c>
      <c r="B57" s="30">
        <v>294.2697</v>
      </c>
      <c r="J57" s="25"/>
    </row>
    <row r="58" spans="1:10">
      <c r="A58" s="31">
        <v>2</v>
      </c>
      <c r="B58" s="32">
        <v>277.27589999999998</v>
      </c>
      <c r="J58" s="25"/>
    </row>
    <row r="59" spans="1:10">
      <c r="A59" s="33" t="s">
        <v>879</v>
      </c>
      <c r="B59" s="34">
        <f>SUBTOTAL(109,Tabela148[Área de efetiva exploração da UT (ha)])</f>
        <v>571.54559999999992</v>
      </c>
      <c r="J59" s="25"/>
    </row>
    <row r="60" spans="1:10">
      <c r="A60" s="35"/>
      <c r="B60" s="116"/>
      <c r="J60" s="25"/>
    </row>
    <row r="61" spans="1:10" ht="14" customHeight="1">
      <c r="A61" s="184" t="s">
        <v>1148</v>
      </c>
      <c r="B61" s="185"/>
      <c r="C61" s="185"/>
      <c r="D61" s="185"/>
      <c r="E61" s="185"/>
      <c r="F61" s="185"/>
      <c r="G61" s="185"/>
      <c r="H61" s="185"/>
      <c r="I61" s="185"/>
      <c r="J61" s="186"/>
    </row>
    <row r="62" spans="1:10" ht="22.5" customHeight="1">
      <c r="A62" s="159" t="s">
        <v>1081</v>
      </c>
      <c r="B62" s="160"/>
      <c r="C62" s="160"/>
      <c r="D62" s="160"/>
      <c r="E62" s="160"/>
      <c r="F62" s="160"/>
      <c r="G62" s="160"/>
      <c r="H62" s="160"/>
      <c r="I62" s="160"/>
      <c r="J62" s="161"/>
    </row>
    <row r="63" spans="1:10" ht="20" customHeight="1">
      <c r="A63" s="159" t="s">
        <v>952</v>
      </c>
      <c r="B63" s="160"/>
      <c r="C63" s="160"/>
      <c r="D63" s="160"/>
      <c r="E63" s="160"/>
      <c r="F63" s="160"/>
      <c r="G63" s="160"/>
      <c r="H63" s="160"/>
      <c r="I63" s="160"/>
      <c r="J63" s="161"/>
    </row>
    <row r="64" spans="1:10">
      <c r="A64" s="191" t="s">
        <v>1149</v>
      </c>
      <c r="B64" s="192"/>
      <c r="C64" s="192"/>
      <c r="D64" s="192"/>
      <c r="E64" s="192"/>
      <c r="F64" s="192"/>
      <c r="G64" s="192"/>
      <c r="H64" s="192"/>
      <c r="I64" s="192"/>
      <c r="J64" s="193"/>
    </row>
    <row r="65" spans="1:11">
      <c r="A65" s="43"/>
      <c r="B65" s="111"/>
      <c r="C65" s="111"/>
      <c r="D65" s="111"/>
      <c r="E65" s="111"/>
      <c r="F65" s="111"/>
      <c r="G65" s="111"/>
      <c r="H65" s="111"/>
      <c r="I65" s="111"/>
      <c r="J65" s="44"/>
    </row>
    <row r="66" spans="1:11" ht="17.5" customHeight="1">
      <c r="A66" s="191" t="s">
        <v>1150</v>
      </c>
      <c r="B66" s="192"/>
      <c r="C66" s="192"/>
      <c r="D66" s="192"/>
      <c r="E66" s="192"/>
      <c r="F66" s="192"/>
      <c r="G66" s="192"/>
      <c r="H66" s="192"/>
      <c r="I66" s="192"/>
      <c r="J66" s="193"/>
    </row>
    <row r="67" spans="1:11" ht="17.5" customHeight="1">
      <c r="A67" s="23" t="s">
        <v>1151</v>
      </c>
      <c r="J67" s="25"/>
    </row>
    <row r="68" spans="1:11" ht="17.5" customHeight="1">
      <c r="A68" s="23" t="s">
        <v>1152</v>
      </c>
      <c r="J68" s="25"/>
    </row>
    <row r="69" spans="1:11" ht="17.5" customHeight="1">
      <c r="A69" s="23" t="s">
        <v>1153</v>
      </c>
      <c r="J69" s="25"/>
    </row>
    <row r="70" spans="1:11" ht="17.5" customHeight="1">
      <c r="A70" s="191" t="s">
        <v>1154</v>
      </c>
      <c r="B70" s="192"/>
      <c r="C70" s="192"/>
      <c r="D70" s="192"/>
      <c r="E70" s="192"/>
      <c r="F70" s="192"/>
      <c r="G70" s="192"/>
      <c r="H70" s="192"/>
      <c r="I70" s="192"/>
      <c r="J70" s="193"/>
    </row>
    <row r="71" spans="1:11" ht="17.5" customHeight="1">
      <c r="A71" s="43"/>
      <c r="B71" s="111"/>
      <c r="C71" s="111"/>
      <c r="D71" s="111"/>
      <c r="E71" s="111"/>
      <c r="F71" s="111"/>
      <c r="G71" s="111"/>
      <c r="H71" s="111"/>
      <c r="I71" s="111"/>
      <c r="J71" s="44"/>
    </row>
    <row r="72" spans="1:11" ht="16.5" customHeight="1">
      <c r="A72" s="184" t="s">
        <v>972</v>
      </c>
      <c r="B72" s="185"/>
      <c r="C72" s="185"/>
      <c r="D72" s="185"/>
      <c r="E72" s="185"/>
      <c r="F72" s="185"/>
      <c r="G72" s="185"/>
      <c r="H72" s="185"/>
      <c r="I72" s="185"/>
      <c r="J72" s="186"/>
    </row>
    <row r="73" spans="1:11" ht="17.5" customHeight="1">
      <c r="A73" s="52" t="s">
        <v>946</v>
      </c>
      <c r="B73" s="111"/>
      <c r="C73" s="111"/>
      <c r="D73" s="111"/>
      <c r="E73" s="111"/>
      <c r="F73" s="111"/>
      <c r="G73" s="111"/>
      <c r="H73" s="111"/>
      <c r="I73" s="111"/>
      <c r="J73" s="44"/>
    </row>
    <row r="74" spans="1:11" ht="17.5" customHeight="1">
      <c r="A74" s="52"/>
      <c r="B74" s="111"/>
      <c r="C74" s="111"/>
      <c r="D74" s="111"/>
      <c r="E74" s="111"/>
      <c r="F74" s="111"/>
      <c r="G74" s="111"/>
      <c r="H74" s="111"/>
      <c r="I74" s="111"/>
      <c r="J74" s="44"/>
    </row>
    <row r="75" spans="1:11" ht="17.5" customHeight="1">
      <c r="A75" s="159" t="s">
        <v>1088</v>
      </c>
      <c r="B75" s="160"/>
      <c r="C75" s="160"/>
      <c r="D75" s="160"/>
      <c r="E75" s="160"/>
      <c r="F75" s="160"/>
      <c r="G75" s="160"/>
      <c r="H75" s="160"/>
      <c r="I75" s="160"/>
      <c r="J75" s="161"/>
    </row>
    <row r="76" spans="1:11">
      <c r="A76" s="45"/>
      <c r="B76" s="55"/>
      <c r="C76" s="55"/>
      <c r="D76" s="55"/>
      <c r="E76" s="55"/>
      <c r="J76" s="25"/>
    </row>
    <row r="77" spans="1:11" ht="44" customHeight="1">
      <c r="A77" s="184" t="s">
        <v>1085</v>
      </c>
      <c r="B77" s="185"/>
      <c r="C77" s="185"/>
      <c r="D77" s="185"/>
      <c r="E77" s="185"/>
      <c r="F77" s="185"/>
      <c r="G77" s="185"/>
      <c r="H77" s="185"/>
      <c r="I77" s="185"/>
      <c r="J77" s="186"/>
      <c r="K77" s="7"/>
    </row>
    <row r="78" spans="1:11" ht="41" customHeight="1">
      <c r="A78" s="159" t="s">
        <v>1086</v>
      </c>
      <c r="B78" s="160"/>
      <c r="C78" s="160"/>
      <c r="D78" s="160"/>
      <c r="E78" s="160"/>
      <c r="F78" s="160"/>
      <c r="G78" s="160"/>
      <c r="H78" s="160"/>
      <c r="I78" s="160"/>
      <c r="J78" s="161"/>
    </row>
    <row r="79" spans="1:11" ht="33.5" customHeight="1">
      <c r="A79" s="159" t="s">
        <v>1087</v>
      </c>
      <c r="B79" s="160"/>
      <c r="C79" s="160"/>
      <c r="D79" s="160"/>
      <c r="E79" s="160"/>
      <c r="F79" s="160"/>
      <c r="G79" s="160"/>
      <c r="H79" s="160"/>
      <c r="I79" s="160"/>
      <c r="J79" s="161"/>
    </row>
    <row r="80" spans="1:11" ht="15" customHeight="1">
      <c r="A80" s="14"/>
      <c r="B80" s="53"/>
      <c r="C80" s="53"/>
      <c r="D80" s="53"/>
      <c r="E80" s="53"/>
      <c r="F80" s="53"/>
      <c r="G80" s="53"/>
      <c r="H80" s="53"/>
      <c r="I80" s="53"/>
      <c r="J80" s="15"/>
    </row>
    <row r="81" spans="1:10" ht="25.5" customHeight="1">
      <c r="A81" s="184" t="s">
        <v>1089</v>
      </c>
      <c r="B81" s="185"/>
      <c r="C81" s="185"/>
      <c r="D81" s="185"/>
      <c r="E81" s="185"/>
      <c r="F81" s="185"/>
      <c r="G81" s="185"/>
      <c r="H81" s="185"/>
      <c r="I81" s="185"/>
      <c r="J81" s="186"/>
    </row>
    <row r="82" spans="1:10" s="48" customFormat="1">
      <c r="A82" s="46"/>
      <c r="B82" s="117"/>
      <c r="C82" s="117"/>
      <c r="D82" s="117"/>
      <c r="E82" s="117"/>
      <c r="F82" s="117"/>
      <c r="G82" s="117"/>
      <c r="H82" s="117"/>
      <c r="I82" s="117"/>
      <c r="J82" s="47"/>
    </row>
    <row r="83" spans="1:10" s="48" customFormat="1">
      <c r="A83" s="159" t="s">
        <v>961</v>
      </c>
      <c r="B83" s="160"/>
      <c r="C83" s="160"/>
      <c r="D83" s="160"/>
      <c r="E83" s="160"/>
      <c r="F83" s="160"/>
      <c r="G83" s="160"/>
      <c r="H83" s="160"/>
      <c r="I83" s="160"/>
      <c r="J83" s="161"/>
    </row>
    <row r="84" spans="1:10" s="48" customFormat="1">
      <c r="A84" s="159" t="s">
        <v>962</v>
      </c>
      <c r="B84" s="160"/>
      <c r="C84" s="160"/>
      <c r="D84" s="160"/>
      <c r="E84" s="160"/>
      <c r="F84" s="160"/>
      <c r="G84" s="160"/>
      <c r="H84" s="160"/>
      <c r="I84" s="160"/>
      <c r="J84" s="161"/>
    </row>
    <row r="85" spans="1:10" s="48" customFormat="1">
      <c r="A85" s="159" t="s">
        <v>963</v>
      </c>
      <c r="B85" s="160"/>
      <c r="C85" s="160"/>
      <c r="D85" s="160"/>
      <c r="E85" s="160"/>
      <c r="F85" s="160"/>
      <c r="G85" s="160"/>
      <c r="H85" s="160"/>
      <c r="I85" s="160"/>
      <c r="J85" s="161"/>
    </row>
    <row r="86" spans="1:10" ht="26.5" customHeight="1">
      <c r="A86" s="171" t="s">
        <v>1090</v>
      </c>
      <c r="B86" s="172"/>
      <c r="C86" s="172"/>
      <c r="D86" s="172"/>
      <c r="E86" s="172"/>
      <c r="F86" s="172"/>
      <c r="G86" s="172"/>
      <c r="H86" s="172"/>
      <c r="I86" s="172"/>
      <c r="J86" s="173"/>
    </row>
    <row r="87" spans="1:10">
      <c r="A87" s="14"/>
      <c r="B87" s="53"/>
      <c r="C87" s="53"/>
      <c r="D87" s="53"/>
      <c r="E87" s="53"/>
      <c r="F87" s="53"/>
      <c r="G87" s="53"/>
      <c r="H87" s="53"/>
      <c r="I87" s="53"/>
      <c r="J87" s="15"/>
    </row>
    <row r="88" spans="1:10">
      <c r="A88" s="184" t="s">
        <v>1156</v>
      </c>
      <c r="B88" s="185"/>
      <c r="C88" s="185"/>
      <c r="D88" s="185"/>
      <c r="E88" s="185"/>
      <c r="F88" s="185"/>
      <c r="G88" s="185"/>
      <c r="H88" s="185"/>
      <c r="I88" s="185"/>
      <c r="J88" s="186"/>
    </row>
    <row r="89" spans="1:10">
      <c r="A89" s="16"/>
      <c r="B89" s="114"/>
      <c r="C89" s="114"/>
      <c r="D89" s="114"/>
      <c r="E89" s="114"/>
      <c r="F89" s="114"/>
      <c r="G89" s="114"/>
      <c r="H89" s="114"/>
      <c r="I89" s="114"/>
      <c r="J89" s="17"/>
    </row>
    <row r="90" spans="1:10" ht="39.5" customHeight="1">
      <c r="A90" s="159" t="s">
        <v>1157</v>
      </c>
      <c r="B90" s="160"/>
      <c r="C90" s="160"/>
      <c r="D90" s="160"/>
      <c r="E90" s="160"/>
      <c r="F90" s="160"/>
      <c r="G90" s="160"/>
      <c r="H90" s="160"/>
      <c r="I90" s="160"/>
      <c r="J90" s="161"/>
    </row>
    <row r="91" spans="1:10" ht="6" customHeight="1">
      <c r="J91" s="25"/>
    </row>
    <row r="92" spans="1:10" ht="15" customHeight="1">
      <c r="A92" s="159" t="s">
        <v>1158</v>
      </c>
      <c r="B92" s="160"/>
      <c r="C92" s="160"/>
      <c r="D92" s="160"/>
      <c r="E92" s="160"/>
      <c r="F92" s="160"/>
      <c r="G92" s="160"/>
      <c r="H92" s="160"/>
      <c r="I92" s="160"/>
      <c r="J92" s="161"/>
    </row>
    <row r="93" spans="1:10" ht="16">
      <c r="A93" s="200" t="s">
        <v>1092</v>
      </c>
      <c r="B93" s="200"/>
      <c r="C93" s="200"/>
      <c r="D93" s="200"/>
      <c r="E93" s="200"/>
      <c r="F93" s="200"/>
      <c r="G93" s="200"/>
      <c r="H93" s="200"/>
      <c r="I93" s="200"/>
      <c r="J93" s="201"/>
    </row>
    <row r="94" spans="1:10">
      <c r="A94" s="159" t="s">
        <v>1093</v>
      </c>
      <c r="B94" s="160"/>
      <c r="C94" s="160"/>
      <c r="D94" s="160"/>
      <c r="E94" s="160"/>
      <c r="F94" s="160"/>
      <c r="G94" s="160"/>
      <c r="H94" s="160"/>
      <c r="I94" s="160"/>
      <c r="J94" s="161"/>
    </row>
    <row r="95" spans="1:10">
      <c r="A95" s="159" t="s">
        <v>1094</v>
      </c>
      <c r="B95" s="160"/>
      <c r="C95" s="160"/>
      <c r="D95" s="160"/>
      <c r="E95" s="160"/>
      <c r="F95" s="160"/>
      <c r="G95" s="160"/>
      <c r="H95" s="160"/>
      <c r="I95" s="160"/>
      <c r="J95" s="161"/>
    </row>
    <row r="96" spans="1:10" ht="15.5">
      <c r="A96" s="200" t="s">
        <v>1091</v>
      </c>
      <c r="B96" s="200"/>
      <c r="C96" s="200"/>
      <c r="D96" s="200"/>
      <c r="E96" s="200"/>
      <c r="F96" s="200"/>
      <c r="G96" s="200"/>
      <c r="H96" s="200"/>
      <c r="I96" s="200"/>
      <c r="J96" s="201"/>
    </row>
    <row r="97" spans="1:10" ht="15.5">
      <c r="A97" s="118"/>
      <c r="B97" s="118"/>
      <c r="C97" s="118"/>
      <c r="D97" s="118"/>
      <c r="E97" s="118"/>
      <c r="F97" s="118"/>
      <c r="G97" s="118"/>
      <c r="H97" s="118"/>
      <c r="I97" s="118"/>
      <c r="J97" s="68"/>
    </row>
    <row r="98" spans="1:10">
      <c r="A98" s="184" t="s">
        <v>1155</v>
      </c>
      <c r="B98" s="185"/>
      <c r="C98" s="185"/>
      <c r="D98" s="185"/>
      <c r="E98" s="185"/>
      <c r="F98" s="185"/>
      <c r="G98" s="185"/>
      <c r="H98" s="185"/>
      <c r="I98" s="185"/>
      <c r="J98" s="186"/>
    </row>
    <row r="99" spans="1:10" ht="15.5">
      <c r="A99" s="118"/>
      <c r="B99" s="118"/>
      <c r="C99" s="118"/>
      <c r="D99" s="118"/>
      <c r="E99" s="118"/>
      <c r="F99" s="118"/>
      <c r="G99" s="118"/>
      <c r="H99" s="118"/>
      <c r="I99" s="118"/>
      <c r="J99" s="68"/>
    </row>
    <row r="100" spans="1:10" ht="21.5" customHeight="1">
      <c r="A100" s="159" t="s">
        <v>1159</v>
      </c>
      <c r="B100" s="160"/>
      <c r="C100" s="160"/>
      <c r="D100" s="160"/>
      <c r="E100" s="160"/>
      <c r="F100" s="160"/>
      <c r="G100" s="160"/>
      <c r="H100" s="160"/>
      <c r="I100" s="160"/>
      <c r="J100" s="161"/>
    </row>
    <row r="101" spans="1:10">
      <c r="A101" s="159" t="s">
        <v>1160</v>
      </c>
      <c r="B101" s="160"/>
      <c r="C101" s="160"/>
      <c r="D101" s="160"/>
      <c r="E101" s="160"/>
      <c r="F101" s="160"/>
      <c r="G101" s="160"/>
      <c r="H101" s="160"/>
      <c r="I101" s="160"/>
      <c r="J101" s="161"/>
    </row>
    <row r="102" spans="1:10" ht="31.5" customHeight="1">
      <c r="A102" s="159" t="s">
        <v>1161</v>
      </c>
      <c r="B102" s="160"/>
      <c r="C102" s="160"/>
      <c r="D102" s="160"/>
      <c r="E102" s="160"/>
      <c r="F102" s="160"/>
      <c r="G102" s="160"/>
      <c r="H102" s="160"/>
      <c r="I102" s="160"/>
      <c r="J102" s="161"/>
    </row>
    <row r="103" spans="1:10">
      <c r="A103" s="14"/>
      <c r="B103" s="53"/>
      <c r="C103" s="53"/>
      <c r="D103" s="53"/>
      <c r="E103" s="53"/>
      <c r="F103" s="53"/>
      <c r="G103" s="53"/>
      <c r="H103" s="53"/>
      <c r="I103" s="53"/>
      <c r="J103" s="15"/>
    </row>
    <row r="104" spans="1:10">
      <c r="A104" s="159" t="s">
        <v>1162</v>
      </c>
      <c r="B104" s="160"/>
      <c r="C104" s="160"/>
      <c r="D104" s="160"/>
      <c r="E104" s="160"/>
      <c r="F104" s="160"/>
      <c r="G104" s="160"/>
      <c r="H104" s="160"/>
      <c r="I104" s="160"/>
      <c r="J104" s="161"/>
    </row>
    <row r="105" spans="1:10" ht="24" customHeight="1">
      <c r="A105" s="162" t="s">
        <v>1163</v>
      </c>
      <c r="B105" s="163"/>
      <c r="C105" s="163"/>
      <c r="D105" s="163"/>
      <c r="E105" s="163"/>
      <c r="F105" s="163"/>
      <c r="G105" s="163"/>
      <c r="H105" s="163"/>
      <c r="I105" s="163"/>
      <c r="J105" s="164"/>
    </row>
    <row r="106" spans="1:10">
      <c r="A106" s="57"/>
      <c r="B106" s="119"/>
      <c r="C106" s="119"/>
      <c r="D106" s="119"/>
      <c r="E106" s="119"/>
      <c r="F106" s="119"/>
      <c r="G106" s="119"/>
      <c r="H106" s="119"/>
      <c r="I106" s="119"/>
      <c r="J106" s="58"/>
    </row>
    <row r="107" spans="1:10" ht="24" customHeight="1">
      <c r="A107" s="184" t="s">
        <v>1165</v>
      </c>
      <c r="B107" s="185"/>
      <c r="C107" s="185"/>
      <c r="D107" s="185"/>
      <c r="E107" s="185"/>
      <c r="F107" s="185"/>
      <c r="G107" s="185"/>
      <c r="H107" s="185"/>
      <c r="I107" s="185"/>
      <c r="J107" s="186"/>
    </row>
    <row r="108" spans="1:10">
      <c r="A108" s="16"/>
      <c r="B108" s="114"/>
      <c r="C108" s="114"/>
      <c r="D108" s="114"/>
      <c r="E108" s="114"/>
      <c r="F108" s="114"/>
      <c r="G108" s="114"/>
      <c r="H108" s="114"/>
      <c r="I108" s="114"/>
      <c r="J108" s="17"/>
    </row>
    <row r="109" spans="1:10">
      <c r="A109" s="159" t="s">
        <v>1166</v>
      </c>
      <c r="B109" s="160"/>
      <c r="C109" s="160"/>
      <c r="D109" s="160"/>
      <c r="E109" s="160"/>
      <c r="F109" s="160"/>
      <c r="G109" s="160"/>
      <c r="H109" s="160"/>
      <c r="I109" s="160"/>
      <c r="J109" s="161"/>
    </row>
    <row r="110" spans="1:10">
      <c r="A110" s="162" t="s">
        <v>996</v>
      </c>
      <c r="B110" s="163"/>
      <c r="C110" s="163"/>
      <c r="D110" s="163"/>
      <c r="E110" s="163"/>
      <c r="F110" s="163"/>
      <c r="G110" s="163"/>
      <c r="H110" s="163"/>
      <c r="I110" s="163"/>
      <c r="J110" s="164"/>
    </row>
    <row r="111" spans="1:10">
      <c r="A111" s="14"/>
      <c r="B111" s="53"/>
      <c r="C111" s="53"/>
      <c r="D111" s="53"/>
      <c r="E111" s="53"/>
      <c r="F111" s="53"/>
      <c r="G111" s="53"/>
      <c r="H111" s="53"/>
      <c r="I111" s="53"/>
      <c r="J111" s="15"/>
    </row>
    <row r="112" spans="1:10">
      <c r="A112" s="184" t="s">
        <v>1167</v>
      </c>
      <c r="B112" s="185"/>
      <c r="C112" s="185"/>
      <c r="D112" s="185"/>
      <c r="E112" s="185"/>
      <c r="F112" s="185"/>
      <c r="G112" s="185"/>
      <c r="H112" s="185"/>
      <c r="I112" s="185"/>
      <c r="J112" s="186"/>
    </row>
    <row r="113" spans="1:10">
      <c r="A113" s="14"/>
      <c r="B113" s="53"/>
      <c r="C113" s="53"/>
      <c r="D113" s="53"/>
      <c r="E113" s="53"/>
      <c r="F113" s="53"/>
      <c r="G113" s="53"/>
      <c r="H113" s="53"/>
      <c r="I113" s="53"/>
      <c r="J113" s="15"/>
    </row>
    <row r="114" spans="1:10">
      <c r="A114" s="160" t="s">
        <v>1168</v>
      </c>
      <c r="B114" s="160"/>
      <c r="C114" s="160"/>
      <c r="D114" s="160"/>
      <c r="E114" s="160"/>
      <c r="F114" s="160"/>
      <c r="G114" s="160"/>
      <c r="H114" s="160"/>
      <c r="I114" s="160"/>
      <c r="J114" s="161"/>
    </row>
    <row r="115" spans="1:10">
      <c r="A115" s="23" t="s">
        <v>1169</v>
      </c>
      <c r="H115" s="53"/>
      <c r="I115" s="53"/>
      <c r="J115" s="15"/>
    </row>
    <row r="116" spans="1:10">
      <c r="A116" s="23" t="s">
        <v>1170</v>
      </c>
      <c r="H116" s="53"/>
      <c r="I116" s="53"/>
      <c r="J116" s="15"/>
    </row>
    <row r="117" spans="1:10">
      <c r="A117" s="53" t="s">
        <v>1171</v>
      </c>
      <c r="B117" s="53"/>
      <c r="C117" s="53"/>
      <c r="D117" s="53"/>
      <c r="E117" s="53"/>
      <c r="F117" s="53"/>
      <c r="G117" s="53"/>
      <c r="H117" s="53"/>
      <c r="I117" s="53"/>
      <c r="J117" s="15"/>
    </row>
    <row r="118" spans="1:10">
      <c r="A118" s="14" t="s">
        <v>1172</v>
      </c>
      <c r="B118" s="53"/>
      <c r="C118" s="53"/>
      <c r="D118" s="53"/>
      <c r="E118" s="53"/>
      <c r="F118" s="53"/>
      <c r="G118" s="53"/>
      <c r="H118" s="53"/>
      <c r="I118" s="53"/>
      <c r="J118" s="15"/>
    </row>
    <row r="119" spans="1:10">
      <c r="A119" s="23" t="s">
        <v>1007</v>
      </c>
      <c r="B119" s="53"/>
      <c r="C119" s="53"/>
      <c r="D119" s="53"/>
      <c r="E119" s="53"/>
      <c r="F119" s="53"/>
      <c r="G119" s="53"/>
      <c r="H119" s="53"/>
      <c r="I119" s="53"/>
      <c r="J119" s="15"/>
    </row>
    <row r="120" spans="1:10">
      <c r="A120" s="14"/>
      <c r="B120" s="53"/>
      <c r="C120" s="53"/>
      <c r="D120" s="53"/>
      <c r="E120" s="53"/>
      <c r="F120" s="53"/>
      <c r="G120" s="53"/>
      <c r="H120" s="53"/>
      <c r="I120" s="53"/>
      <c r="J120" s="15"/>
    </row>
    <row r="121" spans="1:10">
      <c r="A121" s="159" t="s">
        <v>1173</v>
      </c>
      <c r="B121" s="160"/>
      <c r="C121" s="160"/>
      <c r="D121" s="160"/>
      <c r="E121" s="160"/>
      <c r="F121" s="160"/>
      <c r="G121" s="160"/>
      <c r="H121" s="160"/>
      <c r="I121" s="160"/>
      <c r="J121" s="161"/>
    </row>
    <row r="122" spans="1:10">
      <c r="A122" s="14"/>
      <c r="B122" s="53"/>
      <c r="C122" s="53"/>
      <c r="D122" s="53"/>
      <c r="E122" s="53"/>
      <c r="F122" s="53"/>
      <c r="G122" s="53"/>
      <c r="H122" s="53"/>
      <c r="I122" s="53"/>
      <c r="J122" s="15"/>
    </row>
    <row r="123" spans="1:10">
      <c r="A123" s="184" t="s">
        <v>1174</v>
      </c>
      <c r="B123" s="185"/>
      <c r="C123" s="185"/>
      <c r="D123" s="185"/>
      <c r="E123" s="185"/>
      <c r="F123" s="185"/>
      <c r="G123" s="185"/>
      <c r="H123" s="185"/>
      <c r="I123" s="185"/>
      <c r="J123" s="186"/>
    </row>
    <row r="124" spans="1:10">
      <c r="A124" s="159" t="s">
        <v>1095</v>
      </c>
      <c r="B124" s="160"/>
      <c r="C124" s="160"/>
      <c r="D124" s="160"/>
      <c r="E124" s="160"/>
      <c r="F124" s="160"/>
      <c r="G124" s="160"/>
      <c r="H124" s="160"/>
      <c r="I124" s="160"/>
      <c r="J124" s="161"/>
    </row>
    <row r="125" spans="1:10">
      <c r="A125" s="14"/>
      <c r="B125" s="53"/>
      <c r="C125" s="53"/>
      <c r="D125" s="53"/>
      <c r="E125" s="53"/>
      <c r="F125" s="53"/>
      <c r="G125" s="53"/>
      <c r="H125" s="53"/>
      <c r="I125" s="53"/>
      <c r="J125" s="15"/>
    </row>
    <row r="126" spans="1:10">
      <c r="A126" s="159" t="s">
        <v>1164</v>
      </c>
      <c r="B126" s="160"/>
      <c r="C126" s="160"/>
      <c r="D126" s="160"/>
      <c r="E126" s="160"/>
      <c r="F126" s="160"/>
      <c r="G126" s="160"/>
      <c r="H126" s="160"/>
      <c r="I126" s="160"/>
      <c r="J126" s="161"/>
    </row>
    <row r="127" spans="1:10" ht="18" customHeight="1">
      <c r="A127" s="162" t="s">
        <v>996</v>
      </c>
      <c r="B127" s="163"/>
      <c r="C127" s="163"/>
      <c r="D127" s="163"/>
      <c r="E127" s="163"/>
      <c r="F127" s="163"/>
      <c r="G127" s="163"/>
      <c r="H127" s="163"/>
      <c r="I127" s="163"/>
      <c r="J127" s="164"/>
    </row>
    <row r="128" spans="1:10">
      <c r="A128" s="16"/>
      <c r="B128" s="114"/>
      <c r="C128" s="114"/>
      <c r="D128" s="114"/>
      <c r="E128" s="114"/>
      <c r="F128" s="114"/>
      <c r="G128" s="114"/>
      <c r="H128" s="114"/>
      <c r="I128" s="114"/>
      <c r="J128" s="17"/>
    </row>
    <row r="129" spans="1:10" ht="33" customHeight="1">
      <c r="A129" s="184" t="s">
        <v>1175</v>
      </c>
      <c r="B129" s="185"/>
      <c r="C129" s="185"/>
      <c r="D129" s="185"/>
      <c r="E129" s="185"/>
      <c r="F129" s="185"/>
      <c r="G129" s="185"/>
      <c r="H129" s="185"/>
      <c r="I129" s="185"/>
      <c r="J129" s="186"/>
    </row>
    <row r="130" spans="1:10">
      <c r="A130" s="159" t="s">
        <v>1187</v>
      </c>
      <c r="B130" s="160"/>
      <c r="C130" s="160"/>
      <c r="D130" s="160"/>
      <c r="E130" s="160"/>
      <c r="F130" s="160"/>
      <c r="G130" s="160"/>
      <c r="H130" s="160"/>
      <c r="I130" s="160"/>
      <c r="J130" s="161"/>
    </row>
    <row r="131" spans="1:10">
      <c r="A131" s="159" t="s">
        <v>1188</v>
      </c>
      <c r="B131" s="160"/>
      <c r="C131" s="160"/>
      <c r="D131" s="160"/>
      <c r="E131" s="160"/>
      <c r="F131" s="160"/>
      <c r="G131" s="160"/>
      <c r="H131" s="160"/>
      <c r="I131" s="160"/>
      <c r="J131" s="161"/>
    </row>
    <row r="132" spans="1:10">
      <c r="A132" s="14"/>
      <c r="B132" s="53"/>
      <c r="C132" s="53"/>
      <c r="D132" s="53"/>
      <c r="E132" s="53"/>
      <c r="F132" s="53"/>
      <c r="G132" s="53"/>
      <c r="H132" s="53"/>
      <c r="I132" s="53"/>
      <c r="J132" s="15"/>
    </row>
    <row r="133" spans="1:10">
      <c r="A133" s="189" t="s">
        <v>999</v>
      </c>
      <c r="B133" s="187" t="s">
        <v>1008</v>
      </c>
      <c r="C133" s="188"/>
      <c r="D133" s="187" t="s">
        <v>1004</v>
      </c>
      <c r="E133" s="188"/>
      <c r="G133" s="53"/>
      <c r="H133" s="53"/>
      <c r="I133" s="53"/>
      <c r="J133" s="15"/>
    </row>
    <row r="134" spans="1:10">
      <c r="A134" s="190"/>
      <c r="B134" s="49" t="s">
        <v>1005</v>
      </c>
      <c r="C134" s="49" t="s">
        <v>1006</v>
      </c>
      <c r="D134" s="49" t="s">
        <v>1005</v>
      </c>
      <c r="E134" s="49" t="s">
        <v>1006</v>
      </c>
      <c r="G134" s="53"/>
      <c r="H134" s="53"/>
      <c r="I134" s="53"/>
      <c r="J134" s="15"/>
    </row>
    <row r="135" spans="1:10">
      <c r="A135" s="51" t="s">
        <v>1000</v>
      </c>
      <c r="B135" s="50">
        <v>60</v>
      </c>
      <c r="C135" s="50">
        <v>70</v>
      </c>
      <c r="D135" s="50">
        <v>70</v>
      </c>
      <c r="E135" s="50">
        <v>70</v>
      </c>
      <c r="G135" s="54" t="s">
        <v>1003</v>
      </c>
      <c r="H135" s="53"/>
      <c r="I135" s="53"/>
      <c r="J135" s="15"/>
    </row>
    <row r="136" spans="1:10">
      <c r="A136" s="51" t="s">
        <v>1001</v>
      </c>
      <c r="B136" s="50">
        <v>60</v>
      </c>
      <c r="C136" s="50">
        <v>70</v>
      </c>
      <c r="D136" s="50">
        <v>70</v>
      </c>
      <c r="E136" s="50">
        <v>70</v>
      </c>
      <c r="G136" s="53"/>
      <c r="H136" s="53"/>
      <c r="I136" s="53"/>
      <c r="J136" s="15"/>
    </row>
    <row r="137" spans="1:10">
      <c r="A137" s="51" t="s">
        <v>1017</v>
      </c>
      <c r="B137" s="50">
        <v>60</v>
      </c>
      <c r="C137" s="50">
        <v>75</v>
      </c>
      <c r="D137" s="59">
        <v>80</v>
      </c>
      <c r="E137" s="59">
        <v>75</v>
      </c>
      <c r="G137" s="53"/>
      <c r="H137" s="53"/>
      <c r="I137" s="53"/>
      <c r="J137" s="15"/>
    </row>
    <row r="138" spans="1:10">
      <c r="A138" s="51" t="s">
        <v>1002</v>
      </c>
      <c r="B138" s="50">
        <v>55</v>
      </c>
      <c r="C138" s="50">
        <v>70</v>
      </c>
      <c r="D138" s="50">
        <v>70</v>
      </c>
      <c r="E138" s="50">
        <v>50</v>
      </c>
      <c r="G138" s="53"/>
      <c r="H138" s="53"/>
      <c r="I138" s="53"/>
      <c r="J138" s="15"/>
    </row>
    <row r="139" spans="1:10">
      <c r="A139" s="24" t="s">
        <v>1009</v>
      </c>
      <c r="G139" s="53"/>
      <c r="H139" s="53"/>
      <c r="I139" s="53"/>
      <c r="J139" s="15"/>
    </row>
    <row r="140" spans="1:10">
      <c r="A140" s="24" t="s">
        <v>1007</v>
      </c>
      <c r="G140" s="53"/>
      <c r="H140" s="53"/>
      <c r="I140" s="53"/>
      <c r="J140" s="15"/>
    </row>
    <row r="141" spans="1:10">
      <c r="A141" s="24" t="s">
        <v>1010</v>
      </c>
      <c r="G141" s="53"/>
      <c r="H141" s="53"/>
      <c r="I141" s="53"/>
      <c r="J141" s="15"/>
    </row>
    <row r="142" spans="1:10">
      <c r="A142" s="24" t="s">
        <v>1011</v>
      </c>
      <c r="G142" s="53"/>
      <c r="H142" s="53"/>
      <c r="I142" s="53"/>
      <c r="J142" s="15"/>
    </row>
    <row r="143" spans="1:10">
      <c r="A143" s="14"/>
      <c r="B143" s="53"/>
      <c r="C143" s="53"/>
      <c r="D143" s="53"/>
      <c r="E143" s="53"/>
      <c r="F143" s="53"/>
      <c r="G143" s="53"/>
      <c r="H143" s="53"/>
      <c r="I143" s="53"/>
      <c r="J143" s="15"/>
    </row>
    <row r="144" spans="1:10">
      <c r="A144" s="159" t="s">
        <v>977</v>
      </c>
      <c r="B144" s="160"/>
      <c r="C144" s="160"/>
      <c r="D144" s="160"/>
      <c r="E144" s="160"/>
      <c r="F144" s="160"/>
      <c r="G144" s="160"/>
      <c r="H144" s="160"/>
      <c r="I144" s="160"/>
      <c r="J144" s="161"/>
    </row>
    <row r="145" spans="1:10">
      <c r="A145" s="159" t="s">
        <v>978</v>
      </c>
      <c r="B145" s="160"/>
      <c r="C145" s="160"/>
      <c r="D145" s="160"/>
      <c r="E145" s="160"/>
      <c r="F145" s="160"/>
      <c r="G145" s="160"/>
      <c r="H145" s="160"/>
      <c r="I145" s="160"/>
      <c r="J145" s="161"/>
    </row>
    <row r="146" spans="1:10" ht="28" customHeight="1">
      <c r="A146" s="159" t="s">
        <v>979</v>
      </c>
      <c r="B146" s="160"/>
      <c r="C146" s="160"/>
      <c r="D146" s="160"/>
      <c r="E146" s="160"/>
      <c r="F146" s="160"/>
      <c r="G146" s="160"/>
      <c r="H146" s="160"/>
      <c r="I146" s="160"/>
      <c r="J146" s="161"/>
    </row>
    <row r="147" spans="1:10" ht="23.5" customHeight="1">
      <c r="A147" s="162" t="s">
        <v>996</v>
      </c>
      <c r="B147" s="163"/>
      <c r="C147" s="163"/>
      <c r="D147" s="163"/>
      <c r="E147" s="163"/>
      <c r="F147" s="163"/>
      <c r="G147" s="163"/>
      <c r="H147" s="163"/>
      <c r="I147" s="163"/>
      <c r="J147" s="164"/>
    </row>
    <row r="148" spans="1:10">
      <c r="A148" s="16"/>
      <c r="B148" s="114"/>
      <c r="C148" s="114"/>
      <c r="D148" s="114"/>
      <c r="E148" s="114"/>
      <c r="F148" s="114"/>
      <c r="G148" s="114"/>
      <c r="H148" s="114"/>
      <c r="I148" s="114"/>
      <c r="J148" s="17"/>
    </row>
    <row r="149" spans="1:10" ht="28.5" customHeight="1">
      <c r="A149" s="184" t="s">
        <v>1176</v>
      </c>
      <c r="B149" s="185"/>
      <c r="C149" s="185"/>
      <c r="D149" s="185"/>
      <c r="E149" s="185"/>
      <c r="F149" s="185"/>
      <c r="G149" s="185"/>
      <c r="H149" s="185"/>
      <c r="I149" s="185"/>
      <c r="J149" s="186"/>
    </row>
    <row r="150" spans="1:10" ht="21.5" customHeight="1">
      <c r="A150" s="159" t="s">
        <v>995</v>
      </c>
      <c r="B150" s="160"/>
      <c r="C150" s="160"/>
      <c r="D150" s="160"/>
      <c r="E150" s="160"/>
      <c r="F150" s="160"/>
      <c r="G150" s="160"/>
      <c r="H150" s="160"/>
      <c r="I150" s="160"/>
      <c r="J150" s="161"/>
    </row>
    <row r="151" spans="1:10" ht="17.5" customHeight="1">
      <c r="A151" s="162" t="s">
        <v>996</v>
      </c>
      <c r="B151" s="163"/>
      <c r="C151" s="163"/>
      <c r="D151" s="163"/>
      <c r="E151" s="163"/>
      <c r="F151" s="163"/>
      <c r="G151" s="163"/>
      <c r="H151" s="163"/>
      <c r="I151" s="163"/>
      <c r="J151" s="164"/>
    </row>
    <row r="152" spans="1:10">
      <c r="A152" s="24"/>
      <c r="J152" s="25"/>
    </row>
    <row r="153" spans="1:10">
      <c r="A153" s="184" t="s">
        <v>1177</v>
      </c>
      <c r="B153" s="185"/>
      <c r="C153" s="185"/>
      <c r="D153" s="185"/>
      <c r="E153" s="185"/>
      <c r="F153" s="185"/>
      <c r="G153" s="185"/>
      <c r="H153" s="185"/>
      <c r="I153" s="185"/>
      <c r="J153" s="186"/>
    </row>
    <row r="154" spans="1:10" ht="22" customHeight="1">
      <c r="A154" s="159" t="s">
        <v>971</v>
      </c>
      <c r="B154" s="160"/>
      <c r="C154" s="160"/>
      <c r="D154" s="160"/>
      <c r="E154" s="160"/>
      <c r="F154" s="160"/>
      <c r="G154" s="160"/>
      <c r="H154" s="160"/>
      <c r="I154" s="160"/>
      <c r="J154" s="161"/>
    </row>
    <row r="155" spans="1:10">
      <c r="A155" s="14"/>
      <c r="B155" s="53"/>
      <c r="C155" s="53"/>
      <c r="D155" s="53"/>
      <c r="E155" s="53"/>
      <c r="F155" s="53"/>
      <c r="G155" s="53"/>
      <c r="H155" s="53"/>
      <c r="I155" s="53"/>
      <c r="J155" s="15"/>
    </row>
    <row r="156" spans="1:10" ht="14.5" customHeight="1">
      <c r="A156" s="52" t="s">
        <v>947</v>
      </c>
      <c r="B156" s="53"/>
      <c r="C156" s="53"/>
      <c r="D156" s="53"/>
      <c r="E156" s="53"/>
      <c r="F156" s="53"/>
      <c r="G156" s="53"/>
      <c r="H156" s="53"/>
      <c r="I156" s="53"/>
      <c r="J156" s="15"/>
    </row>
    <row r="157" spans="1:10" ht="16" customHeight="1">
      <c r="A157" s="162" t="s">
        <v>996</v>
      </c>
      <c r="B157" s="163"/>
      <c r="C157" s="163"/>
      <c r="D157" s="163"/>
      <c r="E157" s="163"/>
      <c r="F157" s="163"/>
      <c r="G157" s="163"/>
      <c r="H157" s="163"/>
      <c r="I157" s="163"/>
      <c r="J157" s="164"/>
    </row>
    <row r="158" spans="1:10" ht="14.5" customHeight="1">
      <c r="A158" s="52"/>
      <c r="B158" s="53"/>
      <c r="C158" s="53"/>
      <c r="D158" s="53"/>
      <c r="E158" s="53"/>
      <c r="F158" s="53"/>
      <c r="G158" s="53"/>
      <c r="H158" s="53"/>
      <c r="I158" s="53"/>
      <c r="J158" s="15"/>
    </row>
    <row r="159" spans="1:10" ht="33" customHeight="1">
      <c r="A159" s="184" t="s">
        <v>1178</v>
      </c>
      <c r="B159" s="185"/>
      <c r="C159" s="185"/>
      <c r="D159" s="185"/>
      <c r="E159" s="185"/>
      <c r="F159" s="185"/>
      <c r="G159" s="185"/>
      <c r="H159" s="185"/>
      <c r="I159" s="185"/>
      <c r="J159" s="186"/>
    </row>
    <row r="160" spans="1:10" ht="21" customHeight="1">
      <c r="A160" s="24" t="s">
        <v>1189</v>
      </c>
      <c r="J160" s="25"/>
    </row>
    <row r="161" spans="1:10" ht="27" customHeight="1">
      <c r="A161" s="159" t="s">
        <v>1096</v>
      </c>
      <c r="B161" s="160"/>
      <c r="C161" s="160"/>
      <c r="D161" s="160"/>
      <c r="E161" s="160"/>
      <c r="F161" s="160"/>
      <c r="G161" s="160"/>
      <c r="H161" s="160"/>
      <c r="I161" s="160"/>
      <c r="J161" s="161"/>
    </row>
    <row r="162" spans="1:10" ht="20.5" customHeight="1">
      <c r="A162" s="159" t="s">
        <v>1190</v>
      </c>
      <c r="B162" s="160"/>
      <c r="C162" s="160"/>
      <c r="D162" s="160"/>
      <c r="E162" s="160"/>
      <c r="F162" s="160"/>
      <c r="G162" s="160"/>
      <c r="H162" s="160"/>
      <c r="I162" s="160"/>
      <c r="J162" s="161"/>
    </row>
    <row r="163" spans="1:10" ht="14.5" customHeight="1">
      <c r="A163" s="24"/>
      <c r="J163" s="25"/>
    </row>
    <row r="164" spans="1:10" ht="14.5" customHeight="1">
      <c r="A164" s="52" t="s">
        <v>944</v>
      </c>
      <c r="J164" s="25"/>
    </row>
    <row r="165" spans="1:10" ht="20" customHeight="1">
      <c r="A165" s="162" t="s">
        <v>996</v>
      </c>
      <c r="B165" s="163"/>
      <c r="C165" s="163"/>
      <c r="D165" s="163"/>
      <c r="E165" s="163"/>
      <c r="F165" s="163"/>
      <c r="G165" s="163"/>
      <c r="H165" s="163"/>
      <c r="I165" s="163"/>
      <c r="J165" s="164"/>
    </row>
    <row r="166" spans="1:10" ht="14.5" customHeight="1">
      <c r="A166" s="52"/>
      <c r="J166" s="25"/>
    </row>
    <row r="167" spans="1:10" ht="35" customHeight="1">
      <c r="A167" s="184" t="s">
        <v>1179</v>
      </c>
      <c r="B167" s="185"/>
      <c r="C167" s="185"/>
      <c r="D167" s="185"/>
      <c r="E167" s="185"/>
      <c r="F167" s="185"/>
      <c r="G167" s="185"/>
      <c r="H167" s="185"/>
      <c r="I167" s="185"/>
      <c r="J167" s="186"/>
    </row>
    <row r="168" spans="1:10" ht="14.5" customHeight="1">
      <c r="A168" s="159" t="s">
        <v>893</v>
      </c>
      <c r="B168" s="160"/>
      <c r="C168" s="160"/>
      <c r="D168" s="160"/>
      <c r="E168" s="160"/>
      <c r="F168" s="160"/>
      <c r="G168" s="160"/>
      <c r="H168" s="160"/>
      <c r="I168" s="160"/>
      <c r="J168" s="161"/>
    </row>
    <row r="169" spans="1:10" ht="20" customHeight="1">
      <c r="A169" s="159" t="s">
        <v>1097</v>
      </c>
      <c r="B169" s="160"/>
      <c r="C169" s="160"/>
      <c r="D169" s="160"/>
      <c r="E169" s="160"/>
      <c r="F169" s="160"/>
      <c r="G169" s="160"/>
      <c r="H169" s="160"/>
      <c r="I169" s="160"/>
      <c r="J169" s="161"/>
    </row>
    <row r="170" spans="1:10" ht="14.5" customHeight="1">
      <c r="A170" s="52"/>
      <c r="B170" s="53"/>
      <c r="C170" s="53"/>
      <c r="D170" s="53"/>
      <c r="E170" s="53"/>
      <c r="F170" s="53"/>
      <c r="G170" s="53"/>
      <c r="H170" s="53"/>
      <c r="I170" s="53"/>
      <c r="J170" s="15"/>
    </row>
    <row r="171" spans="1:10" ht="14.5" customHeight="1">
      <c r="A171" s="162" t="s">
        <v>996</v>
      </c>
      <c r="B171" s="163"/>
      <c r="C171" s="163"/>
      <c r="D171" s="163"/>
      <c r="E171" s="163"/>
      <c r="F171" s="163"/>
      <c r="G171" s="163"/>
      <c r="H171" s="163"/>
      <c r="I171" s="163"/>
      <c r="J171" s="164"/>
    </row>
    <row r="172" spans="1:10" ht="14.5" customHeight="1">
      <c r="A172" s="57"/>
      <c r="B172" s="119"/>
      <c r="C172" s="119"/>
      <c r="D172" s="119"/>
      <c r="E172" s="119"/>
      <c r="F172" s="119"/>
      <c r="G172" s="119"/>
      <c r="H172" s="119"/>
      <c r="I172" s="119"/>
      <c r="J172" s="58"/>
    </row>
    <row r="173" spans="1:10" ht="14.5" customHeight="1">
      <c r="A173" s="184" t="s">
        <v>1191</v>
      </c>
      <c r="B173" s="185"/>
      <c r="C173" s="185"/>
      <c r="D173" s="185"/>
      <c r="E173" s="185"/>
      <c r="F173" s="185"/>
      <c r="G173" s="185"/>
      <c r="H173" s="185"/>
      <c r="I173" s="185"/>
      <c r="J173" s="186"/>
    </row>
    <row r="174" spans="1:10" ht="14.5" customHeight="1">
      <c r="A174" s="159"/>
      <c r="B174" s="160"/>
      <c r="C174" s="160"/>
      <c r="D174" s="160"/>
      <c r="E174" s="160"/>
      <c r="F174" s="160"/>
      <c r="G174" s="160"/>
      <c r="H174" s="160"/>
      <c r="I174" s="160"/>
      <c r="J174" s="161"/>
    </row>
    <row r="175" spans="1:10" ht="14.5" customHeight="1">
      <c r="A175" s="171" t="s">
        <v>1194</v>
      </c>
      <c r="B175" s="172"/>
      <c r="C175" s="172"/>
      <c r="D175" s="172"/>
      <c r="E175" s="172"/>
      <c r="F175" s="172"/>
      <c r="G175" s="172"/>
      <c r="H175" s="172"/>
      <c r="I175" s="172"/>
      <c r="J175" s="173"/>
    </row>
    <row r="176" spans="1:10" ht="14.5" customHeight="1">
      <c r="A176" s="16"/>
      <c r="B176" s="114"/>
      <c r="C176" s="114"/>
      <c r="D176" s="114"/>
      <c r="E176" s="114"/>
      <c r="F176" s="114"/>
      <c r="G176" s="114"/>
      <c r="H176" s="114"/>
      <c r="I176" s="114"/>
      <c r="J176" s="17"/>
    </row>
    <row r="177" spans="1:10" ht="14.5" customHeight="1">
      <c r="A177" s="159" t="s">
        <v>974</v>
      </c>
      <c r="B177" s="160"/>
      <c r="C177" s="160"/>
      <c r="D177" s="160"/>
      <c r="E177" s="160"/>
      <c r="F177" s="160"/>
      <c r="G177" s="160"/>
      <c r="H177" s="160"/>
      <c r="I177" s="160"/>
      <c r="J177" s="161"/>
    </row>
    <row r="178" spans="1:10" ht="14.5" customHeight="1">
      <c r="A178" s="159" t="s">
        <v>973</v>
      </c>
      <c r="B178" s="160"/>
      <c r="C178" s="160"/>
      <c r="D178" s="160"/>
      <c r="E178" s="160"/>
      <c r="F178" s="160"/>
      <c r="G178" s="160"/>
      <c r="H178" s="160"/>
      <c r="I178" s="160"/>
      <c r="J178" s="161"/>
    </row>
    <row r="179" spans="1:10" ht="14.5" customHeight="1">
      <c r="A179" s="159" t="s">
        <v>975</v>
      </c>
      <c r="B179" s="160"/>
      <c r="C179" s="160"/>
      <c r="D179" s="160"/>
      <c r="E179" s="160"/>
      <c r="F179" s="160"/>
      <c r="G179" s="160"/>
      <c r="H179" s="160"/>
      <c r="I179" s="160"/>
      <c r="J179" s="161"/>
    </row>
    <row r="180" spans="1:10" ht="14.5" customHeight="1">
      <c r="A180" s="171" t="s">
        <v>976</v>
      </c>
      <c r="B180" s="172"/>
      <c r="C180" s="172"/>
      <c r="D180" s="172"/>
      <c r="E180" s="172"/>
      <c r="F180" s="172"/>
      <c r="G180" s="172"/>
      <c r="H180" s="172"/>
      <c r="I180" s="172"/>
      <c r="J180" s="173"/>
    </row>
    <row r="181" spans="1:10" ht="14.5" customHeight="1">
      <c r="A181" s="159" t="s">
        <v>989</v>
      </c>
      <c r="B181" s="160"/>
      <c r="C181" s="160"/>
      <c r="D181" s="160"/>
      <c r="E181" s="160"/>
      <c r="F181" s="160"/>
      <c r="G181" s="160"/>
      <c r="H181" s="160"/>
      <c r="I181" s="160"/>
      <c r="J181" s="161"/>
    </row>
    <row r="182" spans="1:10" ht="14.5" customHeight="1">
      <c r="A182" s="159" t="s">
        <v>990</v>
      </c>
      <c r="B182" s="160"/>
      <c r="C182" s="160"/>
      <c r="D182" s="160"/>
      <c r="E182" s="160"/>
      <c r="F182" s="160"/>
      <c r="G182" s="160"/>
      <c r="H182" s="160"/>
      <c r="I182" s="160"/>
      <c r="J182" s="161"/>
    </row>
    <row r="183" spans="1:10" ht="14.5" customHeight="1">
      <c r="A183" s="159" t="s">
        <v>998</v>
      </c>
      <c r="B183" s="160"/>
      <c r="C183" s="160"/>
      <c r="D183" s="160"/>
      <c r="E183" s="160"/>
      <c r="F183" s="160"/>
      <c r="G183" s="160"/>
      <c r="H183" s="160"/>
      <c r="I183" s="160"/>
      <c r="J183" s="161"/>
    </row>
    <row r="184" spans="1:10" ht="14.5" customHeight="1">
      <c r="A184" s="159" t="s">
        <v>997</v>
      </c>
      <c r="B184" s="160"/>
      <c r="C184" s="160"/>
      <c r="D184" s="160"/>
      <c r="E184" s="160"/>
      <c r="F184" s="160"/>
      <c r="G184" s="160"/>
      <c r="H184" s="160"/>
      <c r="I184" s="160"/>
      <c r="J184" s="161"/>
    </row>
    <row r="185" spans="1:10" ht="14.5" customHeight="1">
      <c r="A185" s="14"/>
      <c r="B185" s="53"/>
      <c r="C185" s="53"/>
      <c r="D185" s="53"/>
      <c r="E185" s="53"/>
      <c r="F185" s="53"/>
      <c r="G185" s="53"/>
      <c r="H185" s="53"/>
      <c r="I185" s="53"/>
      <c r="J185" s="15"/>
    </row>
    <row r="186" spans="1:10" ht="14.5" customHeight="1">
      <c r="A186" s="159" t="s">
        <v>991</v>
      </c>
      <c r="B186" s="160"/>
      <c r="C186" s="160"/>
      <c r="D186" s="160"/>
      <c r="E186" s="160"/>
      <c r="F186" s="160"/>
      <c r="G186" s="160"/>
      <c r="H186" s="160"/>
      <c r="I186" s="160"/>
      <c r="J186" s="161"/>
    </row>
    <row r="187" spans="1:10" ht="14.5" customHeight="1">
      <c r="A187" s="159" t="s">
        <v>992</v>
      </c>
      <c r="B187" s="160"/>
      <c r="C187" s="160"/>
      <c r="D187" s="160"/>
      <c r="E187" s="160"/>
      <c r="F187" s="160"/>
      <c r="G187" s="160"/>
      <c r="H187" s="160"/>
      <c r="I187" s="160"/>
      <c r="J187" s="161"/>
    </row>
    <row r="188" spans="1:10" ht="14.5" customHeight="1">
      <c r="A188" s="159" t="s">
        <v>993</v>
      </c>
      <c r="B188" s="160"/>
      <c r="C188" s="160"/>
      <c r="D188" s="160"/>
      <c r="E188" s="160"/>
      <c r="F188" s="160"/>
      <c r="G188" s="160"/>
      <c r="H188" s="160"/>
      <c r="I188" s="160"/>
      <c r="J188" s="161"/>
    </row>
    <row r="189" spans="1:10" ht="14.5" customHeight="1">
      <c r="A189" s="159" t="s">
        <v>994</v>
      </c>
      <c r="B189" s="160"/>
      <c r="C189" s="160"/>
      <c r="D189" s="160"/>
      <c r="E189" s="160"/>
      <c r="F189" s="160"/>
      <c r="G189" s="160"/>
      <c r="H189" s="160"/>
      <c r="I189" s="160"/>
      <c r="J189" s="161"/>
    </row>
    <row r="190" spans="1:10" ht="14.5" customHeight="1">
      <c r="A190" s="14"/>
      <c r="B190" s="53"/>
      <c r="C190" s="53"/>
      <c r="D190" s="53"/>
      <c r="E190" s="53"/>
      <c r="F190" s="53"/>
      <c r="G190" s="53"/>
      <c r="H190" s="53"/>
      <c r="I190" s="53"/>
      <c r="J190" s="15"/>
    </row>
    <row r="191" spans="1:10" ht="14.5" customHeight="1">
      <c r="A191" s="171" t="s">
        <v>1195</v>
      </c>
      <c r="B191" s="172"/>
      <c r="C191" s="172"/>
      <c r="D191" s="172"/>
      <c r="E191" s="172"/>
      <c r="F191" s="172"/>
      <c r="G191" s="172"/>
      <c r="H191" s="172"/>
      <c r="I191" s="172"/>
      <c r="J191" s="173"/>
    </row>
    <row r="192" spans="1:10" ht="14.5" customHeight="1">
      <c r="A192" s="16"/>
      <c r="B192" s="114"/>
      <c r="C192" s="114"/>
      <c r="D192" s="114"/>
      <c r="E192" s="114"/>
      <c r="F192" s="114"/>
      <c r="G192" s="114"/>
      <c r="H192" s="114"/>
      <c r="I192" s="114"/>
      <c r="J192" s="17"/>
    </row>
    <row r="193" spans="1:10" ht="14.5" customHeight="1">
      <c r="A193" s="120" t="s">
        <v>1198</v>
      </c>
      <c r="B193" s="120"/>
      <c r="C193" s="114"/>
      <c r="D193" s="114"/>
      <c r="E193" s="114"/>
      <c r="F193" s="114"/>
      <c r="G193" s="114"/>
      <c r="H193" s="114"/>
      <c r="I193" s="114"/>
      <c r="J193" s="17"/>
    </row>
    <row r="194" spans="1:10" ht="14.5" customHeight="1">
      <c r="A194" s="120" t="s">
        <v>1197</v>
      </c>
      <c r="B194" s="120"/>
      <c r="C194" s="114"/>
      <c r="D194" s="114"/>
      <c r="E194" s="114"/>
      <c r="F194" s="114"/>
      <c r="G194" s="114"/>
      <c r="H194" s="114"/>
      <c r="I194" s="114"/>
      <c r="J194" s="17"/>
    </row>
    <row r="195" spans="1:10" ht="14.5" customHeight="1">
      <c r="A195" s="159" t="s">
        <v>1199</v>
      </c>
      <c r="B195" s="160"/>
      <c r="C195" s="160"/>
      <c r="D195" s="160"/>
      <c r="E195" s="160"/>
      <c r="F195" s="160"/>
      <c r="G195" s="160"/>
      <c r="H195" s="160"/>
      <c r="I195" s="160"/>
      <c r="J195" s="161"/>
    </row>
    <row r="196" spans="1:10" ht="14.5" customHeight="1">
      <c r="A196" s="159" t="s">
        <v>1196</v>
      </c>
      <c r="B196" s="160"/>
      <c r="C196" s="160"/>
      <c r="D196" s="160"/>
      <c r="E196" s="160"/>
      <c r="F196" s="160"/>
      <c r="G196" s="160"/>
      <c r="H196" s="160"/>
      <c r="I196" s="160"/>
      <c r="J196" s="161"/>
    </row>
    <row r="197" spans="1:10" ht="14.5" customHeight="1">
      <c r="A197" s="14"/>
      <c r="B197" s="53"/>
      <c r="C197" s="53"/>
      <c r="D197" s="53"/>
      <c r="E197" s="53"/>
      <c r="F197" s="53"/>
      <c r="G197" s="53"/>
      <c r="H197" s="53"/>
      <c r="I197" s="53"/>
      <c r="J197" s="15"/>
    </row>
    <row r="198" spans="1:10" ht="14.5" customHeight="1">
      <c r="A198" s="184" t="s">
        <v>1192</v>
      </c>
      <c r="B198" s="185"/>
      <c r="C198" s="185"/>
      <c r="D198" s="185"/>
      <c r="E198" s="185"/>
      <c r="F198" s="185"/>
      <c r="G198" s="185"/>
      <c r="H198" s="185"/>
      <c r="I198" s="185"/>
      <c r="J198" s="186"/>
    </row>
    <row r="199" spans="1:10" ht="14.5" customHeight="1">
      <c r="A199" s="171" t="s">
        <v>967</v>
      </c>
      <c r="B199" s="160"/>
      <c r="C199" s="160"/>
      <c r="D199" s="160"/>
      <c r="E199" s="160"/>
      <c r="F199" s="160"/>
      <c r="G199" s="160"/>
      <c r="H199" s="160"/>
      <c r="I199" s="160"/>
      <c r="J199" s="161"/>
    </row>
    <row r="200" spans="1:10" ht="14.5" customHeight="1">
      <c r="A200" s="159" t="s">
        <v>964</v>
      </c>
      <c r="B200" s="160"/>
      <c r="C200" s="160"/>
      <c r="D200" s="160"/>
      <c r="E200" s="160"/>
      <c r="F200" s="160"/>
      <c r="G200" s="160"/>
      <c r="H200" s="160"/>
      <c r="I200" s="160"/>
      <c r="J200" s="161"/>
    </row>
    <row r="201" spans="1:10" ht="14.5" customHeight="1">
      <c r="A201" s="159" t="s">
        <v>965</v>
      </c>
      <c r="B201" s="160"/>
      <c r="C201" s="160"/>
      <c r="D201" s="160"/>
      <c r="E201" s="160"/>
      <c r="F201" s="160"/>
      <c r="G201" s="160"/>
      <c r="H201" s="160"/>
      <c r="I201" s="160"/>
      <c r="J201" s="161"/>
    </row>
    <row r="202" spans="1:10" ht="14.5" customHeight="1">
      <c r="A202" s="159" t="s">
        <v>872</v>
      </c>
      <c r="B202" s="160"/>
      <c r="C202" s="160"/>
      <c r="D202" s="160"/>
      <c r="E202" s="160"/>
      <c r="F202" s="160"/>
      <c r="G202" s="160"/>
      <c r="H202" s="160"/>
      <c r="I202" s="160"/>
      <c r="J202" s="161"/>
    </row>
    <row r="203" spans="1:10" ht="14.5" customHeight="1">
      <c r="A203" s="159" t="s">
        <v>873</v>
      </c>
      <c r="B203" s="160"/>
      <c r="C203" s="160"/>
      <c r="D203" s="160"/>
      <c r="E203" s="160"/>
      <c r="F203" s="160"/>
      <c r="G203" s="160"/>
      <c r="H203" s="160"/>
      <c r="I203" s="160"/>
      <c r="J203" s="161"/>
    </row>
    <row r="204" spans="1:10" ht="14.5" customHeight="1">
      <c r="A204" s="159" t="s">
        <v>985</v>
      </c>
      <c r="B204" s="160"/>
      <c r="C204" s="160"/>
      <c r="D204" s="160"/>
      <c r="E204" s="160"/>
      <c r="F204" s="160"/>
      <c r="G204" s="160"/>
      <c r="H204" s="160"/>
      <c r="I204" s="160"/>
      <c r="J204" s="161"/>
    </row>
    <row r="205" spans="1:10" ht="14.5" customHeight="1">
      <c r="A205" s="159" t="s">
        <v>966</v>
      </c>
      <c r="B205" s="160"/>
      <c r="C205" s="160"/>
      <c r="D205" s="160"/>
      <c r="E205" s="160"/>
      <c r="F205" s="160"/>
      <c r="G205" s="160"/>
      <c r="H205" s="160"/>
      <c r="I205" s="160"/>
      <c r="J205" s="161"/>
    </row>
    <row r="206" spans="1:10" ht="14.5" customHeight="1">
      <c r="A206" s="14"/>
      <c r="B206" s="53"/>
      <c r="C206" s="53"/>
      <c r="D206" s="53"/>
      <c r="E206" s="53"/>
      <c r="F206" s="53"/>
      <c r="G206" s="53"/>
      <c r="H206" s="53"/>
      <c r="I206" s="53"/>
      <c r="J206" s="15"/>
    </row>
    <row r="207" spans="1:10" ht="14.5" customHeight="1">
      <c r="A207" s="171" t="s">
        <v>968</v>
      </c>
      <c r="B207" s="160"/>
      <c r="C207" s="160"/>
      <c r="D207" s="160"/>
      <c r="E207" s="160"/>
      <c r="F207" s="160"/>
      <c r="G207" s="160"/>
      <c r="H207" s="160"/>
      <c r="I207" s="160"/>
      <c r="J207" s="161"/>
    </row>
    <row r="208" spans="1:10" ht="14.5" customHeight="1">
      <c r="A208" s="159" t="s">
        <v>969</v>
      </c>
      <c r="B208" s="160"/>
      <c r="C208" s="160"/>
      <c r="D208" s="160"/>
      <c r="E208" s="160"/>
      <c r="F208" s="160"/>
      <c r="G208" s="160"/>
      <c r="H208" s="160"/>
      <c r="I208" s="160"/>
      <c r="J208" s="161"/>
    </row>
    <row r="209" spans="1:13" ht="14.5" customHeight="1">
      <c r="A209" s="159" t="s">
        <v>982</v>
      </c>
      <c r="B209" s="160"/>
      <c r="C209" s="160"/>
      <c r="D209" s="160"/>
      <c r="E209" s="160"/>
      <c r="F209" s="160"/>
      <c r="G209" s="160"/>
      <c r="H209" s="160"/>
      <c r="I209" s="160"/>
      <c r="J209" s="161"/>
    </row>
    <row r="210" spans="1:13" ht="14.5" customHeight="1">
      <c r="A210" s="159" t="s">
        <v>970</v>
      </c>
      <c r="B210" s="160"/>
      <c r="C210" s="160"/>
      <c r="D210" s="160"/>
      <c r="E210" s="160"/>
      <c r="F210" s="160"/>
      <c r="G210" s="160"/>
      <c r="H210" s="160"/>
      <c r="I210" s="160"/>
      <c r="J210" s="161"/>
    </row>
    <row r="211" spans="1:13" ht="14.5" customHeight="1">
      <c r="A211" s="159" t="s">
        <v>983</v>
      </c>
      <c r="B211" s="160"/>
      <c r="C211" s="160"/>
      <c r="D211" s="160"/>
      <c r="E211" s="160"/>
      <c r="F211" s="160"/>
      <c r="G211" s="160"/>
      <c r="H211" s="160"/>
      <c r="I211" s="160"/>
      <c r="J211" s="161"/>
    </row>
    <row r="212" spans="1:13" ht="14.5" customHeight="1">
      <c r="A212" s="159" t="s">
        <v>984</v>
      </c>
      <c r="B212" s="160"/>
      <c r="C212" s="160"/>
      <c r="D212" s="160"/>
      <c r="E212" s="160"/>
      <c r="F212" s="160"/>
      <c r="G212" s="160"/>
      <c r="H212" s="160"/>
      <c r="I212" s="160"/>
      <c r="J212" s="161"/>
    </row>
    <row r="213" spans="1:13" ht="14.5" customHeight="1">
      <c r="A213" s="159" t="s">
        <v>986</v>
      </c>
      <c r="B213" s="160"/>
      <c r="C213" s="160"/>
      <c r="D213" s="160"/>
      <c r="E213" s="160"/>
      <c r="F213" s="160"/>
      <c r="G213" s="160"/>
      <c r="H213" s="160"/>
      <c r="I213" s="160"/>
      <c r="J213" s="161"/>
    </row>
    <row r="214" spans="1:13" ht="14.5" customHeight="1">
      <c r="A214" s="175" t="s">
        <v>987</v>
      </c>
      <c r="B214" s="176"/>
      <c r="C214" s="176"/>
      <c r="D214" s="176"/>
      <c r="E214" s="176"/>
      <c r="F214" s="176"/>
      <c r="G214" s="176"/>
      <c r="H214" s="176"/>
      <c r="I214" s="176"/>
      <c r="J214" s="177"/>
    </row>
    <row r="215" spans="1:13" ht="14.5" customHeight="1">
      <c r="A215" s="175" t="s">
        <v>988</v>
      </c>
      <c r="B215" s="176"/>
      <c r="C215" s="176"/>
      <c r="D215" s="176"/>
      <c r="E215" s="176"/>
      <c r="F215" s="176"/>
      <c r="G215" s="176"/>
      <c r="H215" s="176"/>
      <c r="I215" s="176"/>
      <c r="J215" s="177"/>
    </row>
    <row r="216" spans="1:13" ht="14.5" customHeight="1">
      <c r="A216" s="57"/>
      <c r="B216" s="119"/>
      <c r="C216" s="119"/>
      <c r="D216" s="119"/>
      <c r="E216" s="119"/>
      <c r="F216" s="119"/>
      <c r="G216" s="119"/>
      <c r="H216" s="119"/>
      <c r="I216" s="119"/>
      <c r="J216" s="58"/>
    </row>
    <row r="217" spans="1:13" ht="37.5" customHeight="1">
      <c r="A217" s="184" t="s">
        <v>1193</v>
      </c>
      <c r="B217" s="185"/>
      <c r="C217" s="185"/>
      <c r="D217" s="185"/>
      <c r="E217" s="185"/>
      <c r="F217" s="185"/>
      <c r="G217" s="185"/>
      <c r="H217" s="185"/>
      <c r="I217" s="185"/>
      <c r="J217" s="186"/>
    </row>
    <row r="218" spans="1:13" ht="14.5" customHeight="1">
      <c r="A218" s="16"/>
      <c r="B218" s="114"/>
      <c r="C218" s="114"/>
      <c r="D218" s="114"/>
      <c r="E218" s="114"/>
      <c r="F218" s="114"/>
      <c r="G218" s="114"/>
      <c r="H218" s="114"/>
      <c r="I218" s="114"/>
      <c r="J218" s="17"/>
    </row>
    <row r="219" spans="1:13" ht="14.5" customHeight="1">
      <c r="A219" s="205" t="s">
        <v>877</v>
      </c>
      <c r="B219" s="206"/>
      <c r="C219" s="206"/>
      <c r="D219" s="206"/>
      <c r="E219" s="206"/>
      <c r="F219" s="206"/>
      <c r="G219" s="206"/>
      <c r="H219" s="206"/>
      <c r="I219" s="206"/>
      <c r="J219" s="207"/>
    </row>
    <row r="220" spans="1:13" ht="14.5" customHeight="1">
      <c r="A220" s="197" t="s">
        <v>888</v>
      </c>
      <c r="B220" s="198"/>
      <c r="C220" s="198"/>
      <c r="D220" s="198"/>
      <c r="E220" s="198"/>
      <c r="F220" s="198"/>
      <c r="G220" s="198"/>
      <c r="H220" s="198"/>
      <c r="I220" s="198"/>
      <c r="J220" s="199"/>
    </row>
    <row r="221" spans="1:13" ht="51" customHeight="1">
      <c r="A221" s="159" t="s">
        <v>1018</v>
      </c>
      <c r="B221" s="160"/>
      <c r="C221" s="160"/>
      <c r="D221" s="160"/>
      <c r="E221" s="160"/>
      <c r="F221" s="160"/>
      <c r="G221" s="160"/>
      <c r="H221" s="160"/>
      <c r="I221" s="160"/>
      <c r="J221" s="161"/>
      <c r="L221" s="23" t="s">
        <v>424</v>
      </c>
      <c r="M221" s="23">
        <v>150</v>
      </c>
    </row>
    <row r="222" spans="1:13" ht="14.5" customHeight="1">
      <c r="A222" s="159" t="s">
        <v>1019</v>
      </c>
      <c r="B222" s="160"/>
      <c r="C222" s="160"/>
      <c r="D222" s="160"/>
      <c r="E222" s="160"/>
      <c r="F222" s="160"/>
      <c r="G222" s="160"/>
      <c r="H222" s="160"/>
      <c r="I222" s="160"/>
      <c r="J222" s="161"/>
      <c r="L222" s="23" t="s">
        <v>1225</v>
      </c>
      <c r="M222" s="23">
        <v>772</v>
      </c>
    </row>
    <row r="223" spans="1:13" ht="14.5" customHeight="1">
      <c r="A223" s="14"/>
      <c r="B223" s="53"/>
      <c r="C223" s="53"/>
      <c r="D223" s="53"/>
      <c r="E223" s="53"/>
      <c r="F223" s="53"/>
      <c r="G223" s="53"/>
      <c r="H223" s="53"/>
      <c r="I223" s="53"/>
      <c r="J223" s="15"/>
      <c r="L223" s="23" t="s">
        <v>1226</v>
      </c>
      <c r="M223" s="23">
        <v>54</v>
      </c>
    </row>
    <row r="224" spans="1:13" ht="14.5" customHeight="1">
      <c r="A224" s="205" t="s">
        <v>878</v>
      </c>
      <c r="B224" s="206"/>
      <c r="C224" s="206"/>
      <c r="D224" s="206"/>
      <c r="E224" s="206"/>
      <c r="F224" s="206"/>
      <c r="G224" s="206"/>
      <c r="H224" s="206"/>
      <c r="I224" s="206"/>
      <c r="J224" s="207"/>
    </row>
    <row r="225" spans="1:10">
      <c r="A225" s="159" t="s">
        <v>1020</v>
      </c>
      <c r="B225" s="160"/>
      <c r="C225" s="160"/>
      <c r="D225" s="160"/>
      <c r="E225" s="160"/>
      <c r="F225" s="160"/>
      <c r="G225" s="160"/>
      <c r="H225" s="160"/>
      <c r="I225" s="160"/>
      <c r="J225" s="161"/>
    </row>
    <row r="226" spans="1:10" ht="47.5" customHeight="1">
      <c r="A226" s="159" t="s">
        <v>1021</v>
      </c>
      <c r="B226" s="160"/>
      <c r="C226" s="160"/>
      <c r="D226" s="160"/>
      <c r="E226" s="160"/>
      <c r="F226" s="160"/>
      <c r="G226" s="160"/>
      <c r="H226" s="160"/>
      <c r="I226" s="160"/>
      <c r="J226" s="161"/>
    </row>
    <row r="227" spans="1:10" ht="14.5" customHeight="1">
      <c r="A227" s="14"/>
      <c r="B227" s="53"/>
      <c r="C227" s="53"/>
      <c r="D227" s="53"/>
      <c r="E227" s="53"/>
      <c r="F227" s="53"/>
      <c r="G227" s="53"/>
      <c r="H227" s="53"/>
      <c r="I227" s="53"/>
      <c r="J227" s="15"/>
    </row>
    <row r="228" spans="1:10" ht="14.5" customHeight="1">
      <c r="A228" s="205" t="s">
        <v>884</v>
      </c>
      <c r="B228" s="206"/>
      <c r="C228" s="206"/>
      <c r="D228" s="206"/>
      <c r="E228" s="206"/>
      <c r="F228" s="206"/>
      <c r="G228" s="206"/>
      <c r="H228" s="206"/>
      <c r="I228" s="206"/>
      <c r="J228" s="207"/>
    </row>
    <row r="229" spans="1:10" ht="14.5" customHeight="1">
      <c r="A229" s="159" t="s">
        <v>887</v>
      </c>
      <c r="B229" s="160"/>
      <c r="C229" s="160"/>
      <c r="D229" s="160"/>
      <c r="E229" s="160"/>
      <c r="F229" s="160"/>
      <c r="G229" s="160"/>
      <c r="H229" s="160"/>
      <c r="I229" s="160"/>
      <c r="J229" s="161"/>
    </row>
    <row r="230" spans="1:10" ht="14.5" customHeight="1">
      <c r="A230" s="171" t="s">
        <v>886</v>
      </c>
      <c r="B230" s="172"/>
      <c r="C230" s="172"/>
      <c r="D230" s="172"/>
      <c r="E230" s="172"/>
      <c r="F230" s="172"/>
      <c r="G230" s="172"/>
      <c r="H230" s="172"/>
      <c r="I230" s="172"/>
      <c r="J230" s="173"/>
    </row>
    <row r="231" spans="1:10" ht="14.5" customHeight="1">
      <c r="A231" s="171" t="s">
        <v>1024</v>
      </c>
      <c r="B231" s="172"/>
      <c r="C231" s="172"/>
      <c r="D231" s="172"/>
      <c r="E231" s="172"/>
      <c r="F231" s="172"/>
      <c r="G231" s="172"/>
      <c r="H231" s="172"/>
      <c r="I231" s="172"/>
      <c r="J231" s="173"/>
    </row>
    <row r="232" spans="1:10" ht="14.5" customHeight="1">
      <c r="A232" s="159" t="s">
        <v>1022</v>
      </c>
      <c r="B232" s="160"/>
      <c r="C232" s="160"/>
      <c r="D232" s="160"/>
      <c r="E232" s="160"/>
      <c r="F232" s="160"/>
      <c r="G232" s="160"/>
      <c r="H232" s="160"/>
      <c r="I232" s="160"/>
      <c r="J232" s="161"/>
    </row>
    <row r="233" spans="1:10" ht="45.5" customHeight="1">
      <c r="A233" s="159" t="s">
        <v>1023</v>
      </c>
      <c r="B233" s="160"/>
      <c r="C233" s="160"/>
      <c r="D233" s="160"/>
      <c r="E233" s="160"/>
      <c r="F233" s="160"/>
      <c r="G233" s="160"/>
      <c r="H233" s="160"/>
      <c r="I233" s="160"/>
      <c r="J233" s="161"/>
    </row>
    <row r="234" spans="1:10" ht="14.5" customHeight="1">
      <c r="A234" s="14"/>
      <c r="B234" s="53"/>
      <c r="C234" s="53"/>
      <c r="D234" s="53"/>
      <c r="E234" s="53"/>
      <c r="F234" s="53"/>
      <c r="G234" s="53"/>
      <c r="H234" s="53"/>
      <c r="I234" s="53"/>
      <c r="J234" s="15"/>
    </row>
    <row r="235" spans="1:10" ht="14.5" customHeight="1">
      <c r="A235" s="159" t="s">
        <v>1025</v>
      </c>
      <c r="B235" s="160"/>
      <c r="C235" s="160"/>
      <c r="D235" s="160"/>
      <c r="E235" s="160"/>
      <c r="F235" s="160"/>
      <c r="G235" s="160"/>
      <c r="H235" s="160"/>
      <c r="I235" s="160"/>
      <c r="J235" s="161"/>
    </row>
    <row r="236" spans="1:10" ht="48" customHeight="1">
      <c r="A236" s="159" t="s">
        <v>1026</v>
      </c>
      <c r="B236" s="160"/>
      <c r="C236" s="160"/>
      <c r="D236" s="160"/>
      <c r="E236" s="160"/>
      <c r="F236" s="160"/>
      <c r="G236" s="160"/>
      <c r="H236" s="160"/>
      <c r="I236" s="160"/>
      <c r="J236" s="161"/>
    </row>
    <row r="237" spans="1:10" ht="14.5" customHeight="1">
      <c r="A237" s="18"/>
      <c r="B237" s="122"/>
      <c r="C237" s="122"/>
      <c r="D237" s="122"/>
      <c r="E237" s="122"/>
      <c r="F237" s="122"/>
      <c r="G237" s="122"/>
      <c r="H237" s="122"/>
      <c r="I237" s="122"/>
      <c r="J237" s="19"/>
    </row>
    <row r="238" spans="1:10" ht="14.5" customHeight="1">
      <c r="A238" s="205" t="s">
        <v>896</v>
      </c>
      <c r="B238" s="206"/>
      <c r="C238" s="206"/>
      <c r="D238" s="206"/>
      <c r="E238" s="206"/>
      <c r="F238" s="206"/>
      <c r="G238" s="206"/>
      <c r="H238" s="206"/>
      <c r="I238" s="206"/>
      <c r="J238" s="207"/>
    </row>
    <row r="239" spans="1:10" ht="14.5" customHeight="1">
      <c r="A239" s="159" t="s">
        <v>889</v>
      </c>
      <c r="B239" s="160"/>
      <c r="C239" s="160"/>
      <c r="D239" s="160"/>
      <c r="E239" s="160"/>
      <c r="F239" s="160"/>
      <c r="G239" s="160"/>
      <c r="H239" s="160"/>
      <c r="I239" s="160"/>
      <c r="J239" s="161"/>
    </row>
    <row r="240" spans="1:10" ht="39" customHeight="1">
      <c r="A240" s="159" t="s">
        <v>1027</v>
      </c>
      <c r="B240" s="160"/>
      <c r="C240" s="160"/>
      <c r="D240" s="160"/>
      <c r="E240" s="160"/>
      <c r="F240" s="160"/>
      <c r="G240" s="160"/>
      <c r="H240" s="160"/>
      <c r="I240" s="160"/>
      <c r="J240" s="161"/>
    </row>
    <row r="241" spans="1:10" ht="14.5" customHeight="1">
      <c r="A241" s="159" t="s">
        <v>1028</v>
      </c>
      <c r="B241" s="160"/>
      <c r="C241" s="160"/>
      <c r="D241" s="160"/>
      <c r="E241" s="160"/>
      <c r="F241" s="160"/>
      <c r="G241" s="160"/>
      <c r="H241" s="160"/>
      <c r="I241" s="160"/>
      <c r="J241" s="161"/>
    </row>
    <row r="242" spans="1:10" ht="14.5" customHeight="1">
      <c r="A242" s="159" t="s">
        <v>890</v>
      </c>
      <c r="B242" s="160"/>
      <c r="C242" s="160"/>
      <c r="D242" s="160"/>
      <c r="E242" s="160"/>
      <c r="F242" s="160"/>
      <c r="G242" s="160"/>
      <c r="H242" s="160"/>
      <c r="I242" s="160"/>
      <c r="J242" s="161"/>
    </row>
    <row r="243" spans="1:10" ht="14.5" customHeight="1">
      <c r="A243" s="159" t="s">
        <v>891</v>
      </c>
      <c r="B243" s="160"/>
      <c r="C243" s="160"/>
      <c r="D243" s="160"/>
      <c r="E243" s="160"/>
      <c r="F243" s="160"/>
      <c r="G243" s="160"/>
      <c r="H243" s="160"/>
      <c r="I243" s="160"/>
      <c r="J243" s="161"/>
    </row>
    <row r="244" spans="1:10" ht="14.5" customHeight="1">
      <c r="A244" s="159" t="s">
        <v>1029</v>
      </c>
      <c r="B244" s="160"/>
      <c r="C244" s="160"/>
      <c r="D244" s="160"/>
      <c r="E244" s="160"/>
      <c r="F244" s="160"/>
      <c r="G244" s="160"/>
      <c r="H244" s="160"/>
      <c r="I244" s="160"/>
      <c r="J244" s="161"/>
    </row>
    <row r="245" spans="1:10" ht="14.5" customHeight="1">
      <c r="A245" s="159" t="s">
        <v>892</v>
      </c>
      <c r="B245" s="160"/>
      <c r="C245" s="160"/>
      <c r="D245" s="160"/>
      <c r="E245" s="160"/>
      <c r="F245" s="160"/>
      <c r="G245" s="160"/>
      <c r="H245" s="160"/>
      <c r="I245" s="160"/>
      <c r="J245" s="161"/>
    </row>
    <row r="246" spans="1:10" ht="14.5" customHeight="1">
      <c r="A246" s="24"/>
      <c r="J246" s="25"/>
    </row>
    <row r="247" spans="1:10" ht="14.5" customHeight="1">
      <c r="A247" s="211" t="s">
        <v>897</v>
      </c>
      <c r="B247" s="212"/>
      <c r="C247" s="212"/>
      <c r="D247" s="212"/>
      <c r="E247" s="212"/>
      <c r="F247" s="212"/>
      <c r="G247" s="212"/>
      <c r="H247" s="212"/>
      <c r="I247" s="212"/>
      <c r="J247" s="213"/>
    </row>
    <row r="248" spans="1:10" ht="44.5" customHeight="1">
      <c r="A248" s="208" t="s">
        <v>1030</v>
      </c>
      <c r="B248" s="209"/>
      <c r="C248" s="209"/>
      <c r="D248" s="209"/>
      <c r="E248" s="209"/>
      <c r="F248" s="209"/>
      <c r="G248" s="209"/>
      <c r="H248" s="209"/>
      <c r="I248" s="209"/>
      <c r="J248" s="210"/>
    </row>
    <row r="249" spans="1:10" ht="40" customHeight="1">
      <c r="A249" s="202" t="s">
        <v>1031</v>
      </c>
      <c r="B249" s="203"/>
      <c r="C249" s="203"/>
      <c r="D249" s="203"/>
      <c r="E249" s="203"/>
      <c r="F249" s="203"/>
      <c r="G249" s="203"/>
      <c r="H249" s="203"/>
      <c r="I249" s="203"/>
      <c r="J249" s="204"/>
    </row>
    <row r="250" spans="1:10" ht="14.5" customHeight="1">
      <c r="A250" s="24"/>
      <c r="J250" s="25"/>
    </row>
    <row r="251" spans="1:10" ht="14.5" customHeight="1">
      <c r="A251" s="205" t="s">
        <v>885</v>
      </c>
      <c r="B251" s="206"/>
      <c r="C251" s="206"/>
      <c r="D251" s="206"/>
      <c r="E251" s="206"/>
      <c r="F251" s="206"/>
      <c r="G251" s="206"/>
      <c r="H251" s="206"/>
      <c r="I251" s="206"/>
      <c r="J251" s="207"/>
    </row>
    <row r="252" spans="1:10" ht="14.5" customHeight="1">
      <c r="A252" s="18"/>
      <c r="B252" s="122"/>
      <c r="C252" s="122"/>
      <c r="D252" s="122"/>
      <c r="E252" s="122"/>
      <c r="F252" s="122"/>
      <c r="G252" s="122"/>
      <c r="H252" s="122"/>
      <c r="I252" s="122"/>
      <c r="J252" s="19"/>
    </row>
    <row r="253" spans="1:10" ht="33" customHeight="1">
      <c r="A253" s="159" t="s">
        <v>1032</v>
      </c>
      <c r="B253" s="160"/>
      <c r="C253" s="160"/>
      <c r="D253" s="160"/>
      <c r="E253" s="160"/>
      <c r="F253" s="160"/>
      <c r="G253" s="160"/>
      <c r="H253" s="160"/>
      <c r="I253" s="160"/>
      <c r="J253" s="161"/>
    </row>
    <row r="254" spans="1:10" ht="14.5" customHeight="1">
      <c r="A254" s="159" t="s">
        <v>1028</v>
      </c>
      <c r="B254" s="160"/>
      <c r="C254" s="160"/>
      <c r="D254" s="160"/>
      <c r="E254" s="160"/>
      <c r="F254" s="160"/>
      <c r="G254" s="160"/>
      <c r="H254" s="160"/>
      <c r="I254" s="160"/>
      <c r="J254" s="161"/>
    </row>
    <row r="255" spans="1:10" ht="14.5" customHeight="1">
      <c r="A255" s="159" t="s">
        <v>894</v>
      </c>
      <c r="B255" s="160"/>
      <c r="C255" s="160"/>
      <c r="D255" s="160"/>
      <c r="E255" s="160"/>
      <c r="F255" s="160"/>
      <c r="G255" s="160"/>
      <c r="H255" s="160"/>
      <c r="I255" s="160"/>
      <c r="J255" s="161"/>
    </row>
    <row r="256" spans="1:10" ht="14.5" customHeight="1">
      <c r="A256" s="159" t="s">
        <v>891</v>
      </c>
      <c r="B256" s="160"/>
      <c r="C256" s="160"/>
      <c r="D256" s="160"/>
      <c r="E256" s="160"/>
      <c r="F256" s="160"/>
      <c r="G256" s="160"/>
      <c r="H256" s="160"/>
      <c r="I256" s="160"/>
      <c r="J256" s="161"/>
    </row>
    <row r="257" spans="1:10" ht="14.5" customHeight="1">
      <c r="A257" s="159" t="s">
        <v>1029</v>
      </c>
      <c r="B257" s="160"/>
      <c r="C257" s="160"/>
      <c r="D257" s="160"/>
      <c r="E257" s="160"/>
      <c r="F257" s="160"/>
      <c r="G257" s="160"/>
      <c r="H257" s="160"/>
      <c r="I257" s="160"/>
      <c r="J257" s="161"/>
    </row>
    <row r="258" spans="1:10" ht="14.5" customHeight="1">
      <c r="A258" s="159" t="s">
        <v>892</v>
      </c>
      <c r="B258" s="160"/>
      <c r="C258" s="160"/>
      <c r="D258" s="160"/>
      <c r="E258" s="160"/>
      <c r="F258" s="160"/>
      <c r="G258" s="160"/>
      <c r="H258" s="160"/>
      <c r="I258" s="160"/>
      <c r="J258" s="161"/>
    </row>
    <row r="259" spans="1:10" ht="13.5" customHeight="1">
      <c r="A259" s="14"/>
      <c r="B259" s="53"/>
      <c r="C259" s="53"/>
      <c r="D259" s="53"/>
      <c r="E259" s="53"/>
      <c r="F259" s="53"/>
      <c r="G259" s="53"/>
      <c r="H259" s="53"/>
      <c r="I259" s="53"/>
      <c r="J259" s="15"/>
    </row>
    <row r="260" spans="1:10" ht="49.5" customHeight="1">
      <c r="A260" s="184" t="s">
        <v>1180</v>
      </c>
      <c r="B260" s="185"/>
      <c r="C260" s="185"/>
      <c r="D260" s="185"/>
      <c r="E260" s="185"/>
      <c r="F260" s="185"/>
      <c r="G260" s="185"/>
      <c r="H260" s="185"/>
      <c r="I260" s="185"/>
      <c r="J260" s="186"/>
    </row>
    <row r="261" spans="1:10" ht="11" customHeight="1">
      <c r="A261" s="24"/>
      <c r="J261" s="25"/>
    </row>
    <row r="262" spans="1:10" ht="17.5" customHeight="1">
      <c r="A262" s="165" t="s">
        <v>902</v>
      </c>
      <c r="B262" s="166"/>
      <c r="C262" s="166"/>
      <c r="D262" s="166"/>
      <c r="E262" s="166"/>
      <c r="F262" s="166"/>
      <c r="G262" s="166"/>
      <c r="H262" s="166"/>
      <c r="I262" s="166"/>
      <c r="J262" s="167"/>
    </row>
    <row r="263" spans="1:10" ht="16.5" customHeight="1">
      <c r="A263" s="159" t="s">
        <v>1033</v>
      </c>
      <c r="B263" s="160"/>
      <c r="C263" s="160"/>
      <c r="D263" s="160"/>
      <c r="E263" s="160"/>
      <c r="F263" s="160"/>
      <c r="G263" s="160"/>
      <c r="H263" s="160"/>
      <c r="I263" s="160"/>
      <c r="J263" s="161"/>
    </row>
    <row r="264" spans="1:10" ht="20" customHeight="1">
      <c r="A264" s="159" t="s">
        <v>1068</v>
      </c>
      <c r="B264" s="160"/>
      <c r="C264" s="160"/>
      <c r="D264" s="160"/>
      <c r="E264" s="160"/>
      <c r="F264" s="160"/>
      <c r="G264" s="160"/>
      <c r="H264" s="160"/>
      <c r="I264" s="160"/>
      <c r="J264" s="161"/>
    </row>
    <row r="265" spans="1:10" ht="19.5" customHeight="1">
      <c r="A265" s="159" t="s">
        <v>898</v>
      </c>
      <c r="B265" s="160"/>
      <c r="C265" s="160"/>
      <c r="D265" s="160"/>
      <c r="E265" s="160"/>
      <c r="F265" s="160"/>
      <c r="G265" s="160"/>
      <c r="H265" s="160"/>
      <c r="I265" s="160"/>
      <c r="J265" s="161"/>
    </row>
    <row r="266" spans="1:10" ht="21" customHeight="1">
      <c r="A266" s="159" t="s">
        <v>1069</v>
      </c>
      <c r="B266" s="160"/>
      <c r="C266" s="160"/>
      <c r="D266" s="160"/>
      <c r="E266" s="160"/>
      <c r="F266" s="160"/>
      <c r="G266" s="160"/>
      <c r="H266" s="160"/>
      <c r="I266" s="160"/>
      <c r="J266" s="161"/>
    </row>
    <row r="267" spans="1:10" ht="21.5" customHeight="1">
      <c r="A267" s="159" t="s">
        <v>899</v>
      </c>
      <c r="B267" s="160"/>
      <c r="C267" s="160"/>
      <c r="D267" s="160"/>
      <c r="E267" s="160"/>
      <c r="F267" s="160"/>
      <c r="G267" s="160"/>
      <c r="H267" s="160"/>
      <c r="I267" s="160"/>
      <c r="J267" s="161"/>
    </row>
    <row r="268" spans="1:10" ht="33" customHeight="1">
      <c r="A268" s="159" t="s">
        <v>1034</v>
      </c>
      <c r="B268" s="160"/>
      <c r="C268" s="160"/>
      <c r="D268" s="160"/>
      <c r="E268" s="160"/>
      <c r="F268" s="160"/>
      <c r="G268" s="160"/>
      <c r="H268" s="160"/>
      <c r="I268" s="160"/>
      <c r="J268" s="161"/>
    </row>
    <row r="269" spans="1:10" ht="26" customHeight="1">
      <c r="A269" s="159" t="s">
        <v>1035</v>
      </c>
      <c r="B269" s="160"/>
      <c r="C269" s="160"/>
      <c r="D269" s="160"/>
      <c r="E269" s="160"/>
      <c r="F269" s="160"/>
      <c r="G269" s="160"/>
      <c r="H269" s="160"/>
      <c r="I269" s="160"/>
      <c r="J269" s="161"/>
    </row>
    <row r="270" spans="1:10" ht="17" customHeight="1">
      <c r="A270" s="14"/>
      <c r="B270" s="53"/>
      <c r="C270" s="53"/>
      <c r="D270" s="53"/>
      <c r="E270" s="53"/>
      <c r="F270" s="53"/>
      <c r="G270" s="53"/>
      <c r="H270" s="53"/>
      <c r="I270" s="53"/>
      <c r="J270" s="15"/>
    </row>
    <row r="271" spans="1:10" ht="17" customHeight="1">
      <c r="A271" s="165" t="s">
        <v>901</v>
      </c>
      <c r="B271" s="166"/>
      <c r="C271" s="166"/>
      <c r="D271" s="166"/>
      <c r="E271" s="166"/>
      <c r="F271" s="166"/>
      <c r="G271" s="166"/>
      <c r="H271" s="166"/>
      <c r="I271" s="166"/>
      <c r="J271" s="167"/>
    </row>
    <row r="272" spans="1:10" ht="41.5" customHeight="1">
      <c r="A272" s="159" t="s">
        <v>1036</v>
      </c>
      <c r="B272" s="160"/>
      <c r="C272" s="160"/>
      <c r="D272" s="160"/>
      <c r="E272" s="160"/>
      <c r="F272" s="160"/>
      <c r="G272" s="160"/>
      <c r="H272" s="160"/>
      <c r="I272" s="160"/>
      <c r="J272" s="161"/>
    </row>
    <row r="273" spans="1:10" ht="48.5" customHeight="1">
      <c r="A273" s="159" t="s">
        <v>1037</v>
      </c>
      <c r="B273" s="160"/>
      <c r="C273" s="160"/>
      <c r="D273" s="160"/>
      <c r="E273" s="160"/>
      <c r="F273" s="160"/>
      <c r="G273" s="160"/>
      <c r="H273" s="160"/>
      <c r="I273" s="160"/>
      <c r="J273" s="161"/>
    </row>
    <row r="274" spans="1:10" ht="15.5" customHeight="1">
      <c r="A274" s="159" t="s">
        <v>900</v>
      </c>
      <c r="B274" s="160"/>
      <c r="C274" s="160"/>
      <c r="D274" s="160"/>
      <c r="E274" s="160"/>
      <c r="F274" s="160"/>
      <c r="G274" s="160"/>
      <c r="H274" s="160"/>
      <c r="I274" s="160"/>
      <c r="J274" s="161"/>
    </row>
    <row r="275" spans="1:10" ht="30.5" customHeight="1">
      <c r="A275" s="159" t="s">
        <v>1038</v>
      </c>
      <c r="B275" s="160"/>
      <c r="C275" s="160"/>
      <c r="D275" s="160"/>
      <c r="E275" s="160"/>
      <c r="F275" s="160"/>
      <c r="G275" s="160"/>
      <c r="H275" s="160"/>
      <c r="I275" s="160"/>
      <c r="J275" s="161"/>
    </row>
    <row r="276" spans="1:10" ht="35" customHeight="1">
      <c r="A276" s="159" t="s">
        <v>1039</v>
      </c>
      <c r="B276" s="160"/>
      <c r="C276" s="160"/>
      <c r="D276" s="160"/>
      <c r="E276" s="160"/>
      <c r="F276" s="160"/>
      <c r="G276" s="160"/>
      <c r="H276" s="160"/>
      <c r="I276" s="160"/>
      <c r="J276" s="161"/>
    </row>
    <row r="277" spans="1:10" ht="37" customHeight="1">
      <c r="A277" s="159" t="s">
        <v>903</v>
      </c>
      <c r="B277" s="160"/>
      <c r="C277" s="160"/>
      <c r="D277" s="160"/>
      <c r="E277" s="160"/>
      <c r="F277" s="160"/>
      <c r="G277" s="160"/>
      <c r="H277" s="160"/>
      <c r="I277" s="160"/>
      <c r="J277" s="161"/>
    </row>
    <row r="278" spans="1:10" ht="35.5" customHeight="1">
      <c r="A278" s="159" t="s">
        <v>904</v>
      </c>
      <c r="B278" s="160"/>
      <c r="C278" s="160"/>
      <c r="D278" s="160"/>
      <c r="E278" s="160"/>
      <c r="F278" s="160"/>
      <c r="G278" s="160"/>
      <c r="H278" s="160"/>
      <c r="I278" s="160"/>
      <c r="J278" s="161"/>
    </row>
    <row r="279" spans="1:10" ht="36.5" customHeight="1">
      <c r="A279" s="159" t="s">
        <v>905</v>
      </c>
      <c r="B279" s="160"/>
      <c r="C279" s="160"/>
      <c r="D279" s="160"/>
      <c r="E279" s="160"/>
      <c r="F279" s="160"/>
      <c r="G279" s="160"/>
      <c r="H279" s="160"/>
      <c r="I279" s="160"/>
      <c r="J279" s="161"/>
    </row>
    <row r="280" spans="1:10" ht="33.5" customHeight="1">
      <c r="A280" s="159" t="s">
        <v>906</v>
      </c>
      <c r="B280" s="160"/>
      <c r="C280" s="160"/>
      <c r="D280" s="160"/>
      <c r="E280" s="160"/>
      <c r="F280" s="160"/>
      <c r="G280" s="160"/>
      <c r="H280" s="160"/>
      <c r="I280" s="160"/>
      <c r="J280" s="161"/>
    </row>
    <row r="281" spans="1:10" ht="23.5" customHeight="1">
      <c r="A281" s="37" t="s">
        <v>1040</v>
      </c>
      <c r="B281" s="121"/>
      <c r="C281" s="121"/>
      <c r="D281" s="121"/>
      <c r="E281" s="121"/>
      <c r="F281" s="121"/>
      <c r="G281" s="121"/>
      <c r="H281" s="121"/>
      <c r="I281" s="121"/>
      <c r="J281" s="38"/>
    </row>
    <row r="282" spans="1:10" ht="34" customHeight="1">
      <c r="A282" s="159" t="s">
        <v>1041</v>
      </c>
      <c r="B282" s="160"/>
      <c r="C282" s="160"/>
      <c r="D282" s="160"/>
      <c r="E282" s="160"/>
      <c r="F282" s="160"/>
      <c r="G282" s="160"/>
      <c r="H282" s="160"/>
      <c r="I282" s="160"/>
      <c r="J282" s="161"/>
    </row>
    <row r="283" spans="1:10" ht="15.5" customHeight="1">
      <c r="A283" s="14"/>
      <c r="B283" s="53"/>
      <c r="C283" s="53"/>
      <c r="D283" s="53"/>
      <c r="E283" s="53"/>
      <c r="F283" s="53"/>
      <c r="G283" s="53"/>
      <c r="H283" s="53"/>
      <c r="I283" s="53"/>
      <c r="J283" s="15"/>
    </row>
    <row r="284" spans="1:10" ht="44.5" customHeight="1">
      <c r="A284" s="159" t="s">
        <v>1070</v>
      </c>
      <c r="B284" s="160"/>
      <c r="C284" s="160"/>
      <c r="D284" s="160"/>
      <c r="E284" s="160"/>
      <c r="F284" s="160"/>
      <c r="G284" s="160"/>
      <c r="H284" s="160"/>
      <c r="I284" s="160"/>
      <c r="J284" s="161"/>
    </row>
    <row r="285" spans="1:10" ht="10.5" customHeight="1">
      <c r="A285" s="14"/>
      <c r="B285" s="53"/>
      <c r="C285" s="53"/>
      <c r="D285" s="53"/>
      <c r="E285" s="53"/>
      <c r="F285" s="53"/>
      <c r="G285" s="53"/>
      <c r="H285" s="53"/>
      <c r="I285" s="53"/>
      <c r="J285" s="15"/>
    </row>
    <row r="286" spans="1:10" ht="22.5" customHeight="1">
      <c r="A286" s="184" t="s">
        <v>1181</v>
      </c>
      <c r="B286" s="185"/>
      <c r="C286" s="185"/>
      <c r="D286" s="185"/>
      <c r="E286" s="185"/>
      <c r="F286" s="185"/>
      <c r="G286" s="185"/>
      <c r="H286" s="185"/>
      <c r="I286" s="185"/>
      <c r="J286" s="186"/>
    </row>
    <row r="287" spans="1:10">
      <c r="A287" s="165" t="s">
        <v>902</v>
      </c>
      <c r="B287" s="166"/>
      <c r="C287" s="166"/>
      <c r="D287" s="166"/>
      <c r="E287" s="166"/>
      <c r="F287" s="166"/>
      <c r="G287" s="166"/>
      <c r="H287" s="166"/>
      <c r="I287" s="166"/>
      <c r="J287" s="167"/>
    </row>
    <row r="288" spans="1:10">
      <c r="A288" s="159" t="s">
        <v>1042</v>
      </c>
      <c r="B288" s="160"/>
      <c r="C288" s="160"/>
      <c r="D288" s="160"/>
      <c r="E288" s="160"/>
      <c r="F288" s="160"/>
      <c r="G288" s="160"/>
      <c r="H288" s="160"/>
      <c r="I288" s="160"/>
      <c r="J288" s="161"/>
    </row>
    <row r="289" spans="1:10">
      <c r="A289" s="159" t="s">
        <v>1066</v>
      </c>
      <c r="B289" s="160"/>
      <c r="C289" s="160"/>
      <c r="D289" s="160"/>
      <c r="E289" s="160"/>
      <c r="F289" s="160"/>
      <c r="G289" s="160"/>
      <c r="H289" s="160"/>
      <c r="I289" s="160"/>
      <c r="J289" s="161"/>
    </row>
    <row r="290" spans="1:10">
      <c r="A290" s="159" t="s">
        <v>1067</v>
      </c>
      <c r="B290" s="160"/>
      <c r="C290" s="160"/>
      <c r="D290" s="160"/>
      <c r="E290" s="160"/>
      <c r="F290" s="160"/>
      <c r="G290" s="160"/>
      <c r="H290" s="160"/>
      <c r="I290" s="160"/>
      <c r="J290" s="161"/>
    </row>
    <row r="291" spans="1:10">
      <c r="A291" s="159" t="s">
        <v>1043</v>
      </c>
      <c r="B291" s="160"/>
      <c r="C291" s="160"/>
      <c r="D291" s="160"/>
      <c r="E291" s="160"/>
      <c r="F291" s="160"/>
      <c r="G291" s="160"/>
      <c r="H291" s="160"/>
      <c r="I291" s="160"/>
      <c r="J291" s="161"/>
    </row>
    <row r="292" spans="1:10">
      <c r="A292" s="159" t="s">
        <v>1044</v>
      </c>
      <c r="B292" s="160"/>
      <c r="C292" s="160"/>
      <c r="D292" s="160"/>
      <c r="E292" s="160"/>
      <c r="F292" s="160"/>
      <c r="G292" s="160"/>
      <c r="H292" s="160"/>
      <c r="I292" s="160"/>
      <c r="J292" s="161"/>
    </row>
    <row r="293" spans="1:10">
      <c r="A293" s="159" t="s">
        <v>1045</v>
      </c>
      <c r="B293" s="160"/>
      <c r="C293" s="160"/>
      <c r="D293" s="160"/>
      <c r="E293" s="160"/>
      <c r="F293" s="160"/>
      <c r="G293" s="160"/>
      <c r="H293" s="160"/>
      <c r="I293" s="160"/>
      <c r="J293" s="161"/>
    </row>
    <row r="294" spans="1:10">
      <c r="A294" s="14"/>
      <c r="B294" s="53"/>
      <c r="C294" s="53"/>
      <c r="D294" s="53"/>
      <c r="E294" s="53"/>
      <c r="F294" s="53"/>
      <c r="G294" s="53"/>
      <c r="H294" s="53"/>
      <c r="I294" s="53"/>
      <c r="J294" s="15"/>
    </row>
    <row r="295" spans="1:10" ht="36" customHeight="1">
      <c r="A295" s="159" t="s">
        <v>913</v>
      </c>
      <c r="B295" s="160"/>
      <c r="C295" s="160"/>
      <c r="D295" s="160"/>
      <c r="E295" s="160"/>
      <c r="F295" s="160"/>
      <c r="G295" s="160"/>
      <c r="H295" s="160"/>
      <c r="I295" s="160"/>
      <c r="J295" s="161"/>
    </row>
    <row r="296" spans="1:10">
      <c r="A296" s="159" t="s">
        <v>908</v>
      </c>
      <c r="B296" s="160"/>
      <c r="C296" s="160"/>
      <c r="D296" s="160"/>
      <c r="E296" s="160"/>
      <c r="F296" s="160"/>
      <c r="G296" s="160"/>
      <c r="H296" s="160"/>
      <c r="I296" s="160"/>
      <c r="J296" s="161"/>
    </row>
    <row r="297" spans="1:10">
      <c r="A297" s="159" t="s">
        <v>914</v>
      </c>
      <c r="B297" s="160"/>
      <c r="C297" s="160"/>
      <c r="D297" s="160"/>
      <c r="E297" s="160"/>
      <c r="F297" s="160"/>
      <c r="G297" s="160"/>
      <c r="H297" s="160"/>
      <c r="I297" s="160"/>
      <c r="J297" s="161"/>
    </row>
    <row r="298" spans="1:10">
      <c r="A298" s="159" t="s">
        <v>915</v>
      </c>
      <c r="B298" s="160"/>
      <c r="C298" s="160"/>
      <c r="D298" s="160"/>
      <c r="E298" s="160"/>
      <c r="F298" s="160"/>
      <c r="G298" s="160"/>
      <c r="H298" s="160"/>
      <c r="I298" s="160"/>
      <c r="J298" s="161"/>
    </row>
    <row r="299" spans="1:10">
      <c r="A299" s="14"/>
      <c r="B299" s="53"/>
      <c r="C299" s="53"/>
      <c r="D299" s="53"/>
      <c r="E299" s="53"/>
      <c r="F299" s="53"/>
      <c r="G299" s="53"/>
      <c r="H299" s="53"/>
      <c r="I299" s="53"/>
      <c r="J299" s="15"/>
    </row>
    <row r="300" spans="1:10">
      <c r="A300" s="159" t="s">
        <v>916</v>
      </c>
      <c r="B300" s="160"/>
      <c r="C300" s="160"/>
      <c r="D300" s="160"/>
      <c r="E300" s="160"/>
      <c r="F300" s="160"/>
      <c r="G300" s="160"/>
      <c r="H300" s="160"/>
      <c r="I300" s="160"/>
      <c r="J300" s="161"/>
    </row>
    <row r="301" spans="1:10" ht="41" customHeight="1">
      <c r="A301" s="159" t="s">
        <v>917</v>
      </c>
      <c r="B301" s="160"/>
      <c r="C301" s="160"/>
      <c r="D301" s="160"/>
      <c r="E301" s="160"/>
      <c r="F301" s="160"/>
      <c r="G301" s="160"/>
      <c r="H301" s="160"/>
      <c r="I301" s="160"/>
      <c r="J301" s="161"/>
    </row>
    <row r="302" spans="1:10" ht="37" customHeight="1">
      <c r="A302" s="159" t="s">
        <v>1046</v>
      </c>
      <c r="B302" s="160"/>
      <c r="C302" s="160"/>
      <c r="D302" s="160"/>
      <c r="E302" s="160"/>
      <c r="F302" s="160"/>
      <c r="G302" s="160"/>
      <c r="H302" s="160"/>
      <c r="I302" s="160"/>
      <c r="J302" s="161"/>
    </row>
    <row r="303" spans="1:10" ht="14" customHeight="1">
      <c r="A303" s="14"/>
      <c r="B303" s="53"/>
      <c r="C303" s="53"/>
      <c r="D303" s="53"/>
      <c r="E303" s="53"/>
      <c r="F303" s="53"/>
      <c r="G303" s="53"/>
      <c r="H303" s="53"/>
      <c r="I303" s="53"/>
      <c r="J303" s="15"/>
    </row>
    <row r="304" spans="1:10" ht="34" customHeight="1">
      <c r="A304" s="159" t="s">
        <v>918</v>
      </c>
      <c r="B304" s="160"/>
      <c r="C304" s="160"/>
      <c r="D304" s="160"/>
      <c r="E304" s="160"/>
      <c r="F304" s="160"/>
      <c r="G304" s="160"/>
      <c r="H304" s="160"/>
      <c r="I304" s="160"/>
      <c r="J304" s="161"/>
    </row>
    <row r="305" spans="1:10" ht="17.5" customHeight="1">
      <c r="A305" s="24"/>
      <c r="J305" s="25"/>
    </row>
    <row r="306" spans="1:10" ht="25" customHeight="1">
      <c r="A306" s="184" t="s">
        <v>1182</v>
      </c>
      <c r="B306" s="185"/>
      <c r="C306" s="185"/>
      <c r="D306" s="185"/>
      <c r="E306" s="185"/>
      <c r="F306" s="185"/>
      <c r="G306" s="185"/>
      <c r="H306" s="185"/>
      <c r="I306" s="185"/>
      <c r="J306" s="186"/>
    </row>
    <row r="307" spans="1:10" ht="12.5" customHeight="1">
      <c r="A307" s="16"/>
      <c r="B307" s="114"/>
      <c r="C307" s="114"/>
      <c r="D307" s="114"/>
      <c r="E307" s="114"/>
      <c r="F307" s="114"/>
      <c r="G307" s="114"/>
      <c r="H307" s="114"/>
      <c r="I307" s="114"/>
      <c r="J307" s="17"/>
    </row>
    <row r="308" spans="1:10" ht="25" customHeight="1">
      <c r="A308" s="168" t="s">
        <v>1047</v>
      </c>
      <c r="B308" s="169"/>
      <c r="C308" s="169"/>
      <c r="D308" s="169"/>
      <c r="E308" s="169"/>
      <c r="F308" s="169"/>
      <c r="G308" s="169"/>
      <c r="H308" s="169"/>
      <c r="I308" s="169"/>
      <c r="J308" s="170"/>
    </row>
    <row r="309" spans="1:10" ht="25" customHeight="1">
      <c r="A309" s="165" t="s">
        <v>1048</v>
      </c>
      <c r="B309" s="166"/>
      <c r="C309" s="166"/>
      <c r="D309" s="166"/>
      <c r="E309" s="166"/>
      <c r="F309" s="166"/>
      <c r="G309" s="166"/>
      <c r="H309" s="166"/>
      <c r="I309" s="166"/>
      <c r="J309" s="167"/>
    </row>
    <row r="310" spans="1:10">
      <c r="A310" s="159" t="s">
        <v>1049</v>
      </c>
      <c r="B310" s="160"/>
      <c r="C310" s="160"/>
      <c r="D310" s="160"/>
      <c r="E310" s="160"/>
      <c r="F310" s="160"/>
      <c r="G310" s="160"/>
      <c r="H310" s="160"/>
      <c r="I310" s="160"/>
      <c r="J310" s="161"/>
    </row>
    <row r="311" spans="1:10">
      <c r="A311" s="159" t="s">
        <v>1063</v>
      </c>
      <c r="B311" s="160"/>
      <c r="C311" s="160"/>
      <c r="D311" s="160"/>
      <c r="E311" s="160"/>
      <c r="F311" s="160"/>
      <c r="G311" s="160"/>
      <c r="H311" s="160"/>
      <c r="I311" s="160"/>
      <c r="J311" s="161"/>
    </row>
    <row r="312" spans="1:10">
      <c r="A312" s="159" t="s">
        <v>1050</v>
      </c>
      <c r="B312" s="160"/>
      <c r="C312" s="160"/>
      <c r="D312" s="160"/>
      <c r="E312" s="160"/>
      <c r="F312" s="160"/>
      <c r="G312" s="160"/>
      <c r="H312" s="160"/>
      <c r="I312" s="160"/>
      <c r="J312" s="161"/>
    </row>
    <row r="313" spans="1:10">
      <c r="A313" s="159" t="s">
        <v>1064</v>
      </c>
      <c r="B313" s="160"/>
      <c r="C313" s="160"/>
      <c r="D313" s="160"/>
      <c r="E313" s="160"/>
      <c r="F313" s="160"/>
      <c r="G313" s="160"/>
      <c r="H313" s="160"/>
      <c r="I313" s="160"/>
      <c r="J313" s="161"/>
    </row>
    <row r="314" spans="1:10" ht="28" customHeight="1">
      <c r="A314" s="159" t="s">
        <v>1052</v>
      </c>
      <c r="B314" s="160"/>
      <c r="C314" s="160"/>
      <c r="D314" s="160"/>
      <c r="E314" s="160"/>
      <c r="F314" s="160"/>
      <c r="G314" s="160"/>
      <c r="H314" s="160"/>
      <c r="I314" s="160"/>
      <c r="J314" s="161"/>
    </row>
    <row r="315" spans="1:10">
      <c r="A315" s="159" t="s">
        <v>899</v>
      </c>
      <c r="B315" s="160"/>
      <c r="C315" s="160"/>
      <c r="D315" s="160"/>
      <c r="E315" s="160"/>
      <c r="F315" s="160"/>
      <c r="G315" s="160"/>
      <c r="H315" s="160"/>
      <c r="I315" s="160"/>
      <c r="J315" s="161"/>
    </row>
    <row r="316" spans="1:10">
      <c r="A316" s="159" t="s">
        <v>907</v>
      </c>
      <c r="B316" s="160"/>
      <c r="C316" s="160"/>
      <c r="D316" s="160"/>
      <c r="E316" s="160"/>
      <c r="F316" s="160"/>
      <c r="G316" s="160"/>
      <c r="H316" s="160"/>
      <c r="I316" s="160"/>
      <c r="J316" s="161"/>
    </row>
    <row r="317" spans="1:10" ht="31.5" customHeight="1">
      <c r="A317" s="159" t="s">
        <v>1051</v>
      </c>
      <c r="B317" s="160"/>
      <c r="C317" s="160"/>
      <c r="D317" s="160"/>
      <c r="E317" s="160"/>
      <c r="F317" s="160"/>
      <c r="G317" s="160"/>
      <c r="H317" s="160"/>
      <c r="I317" s="160"/>
      <c r="J317" s="161"/>
    </row>
    <row r="318" spans="1:10">
      <c r="A318" s="159" t="s">
        <v>908</v>
      </c>
      <c r="B318" s="160"/>
      <c r="C318" s="160"/>
      <c r="D318" s="160"/>
      <c r="E318" s="160"/>
      <c r="F318" s="160"/>
      <c r="G318" s="160"/>
      <c r="H318" s="160"/>
      <c r="I318" s="160"/>
      <c r="J318" s="161"/>
    </row>
    <row r="319" spans="1:10">
      <c r="A319" s="159" t="s">
        <v>909</v>
      </c>
      <c r="B319" s="160"/>
      <c r="C319" s="160"/>
      <c r="D319" s="160"/>
      <c r="E319" s="160"/>
      <c r="F319" s="160"/>
      <c r="G319" s="160"/>
      <c r="H319" s="160"/>
      <c r="I319" s="160"/>
      <c r="J319" s="161"/>
    </row>
    <row r="320" spans="1:10" ht="35" customHeight="1">
      <c r="A320" s="159" t="s">
        <v>1053</v>
      </c>
      <c r="B320" s="160"/>
      <c r="C320" s="160"/>
      <c r="D320" s="160"/>
      <c r="E320" s="160"/>
      <c r="F320" s="160"/>
      <c r="G320" s="160"/>
      <c r="H320" s="160"/>
      <c r="I320" s="160"/>
      <c r="J320" s="161"/>
    </row>
    <row r="321" spans="1:10" ht="15" customHeight="1">
      <c r="A321" s="24"/>
      <c r="B321" s="53"/>
      <c r="C321" s="53"/>
      <c r="D321" s="53"/>
      <c r="E321" s="53"/>
      <c r="F321" s="53"/>
      <c r="G321" s="53"/>
      <c r="H321" s="53"/>
      <c r="I321" s="53"/>
      <c r="J321" s="15"/>
    </row>
    <row r="322" spans="1:10" ht="26.5" customHeight="1">
      <c r="A322" s="165" t="s">
        <v>1054</v>
      </c>
      <c r="B322" s="166"/>
      <c r="C322" s="166"/>
      <c r="D322" s="166"/>
      <c r="E322" s="166"/>
      <c r="F322" s="166"/>
      <c r="G322" s="166"/>
      <c r="H322" s="166"/>
      <c r="I322" s="166"/>
      <c r="J322" s="167"/>
    </row>
    <row r="323" spans="1:10">
      <c r="A323" s="159" t="s">
        <v>1056</v>
      </c>
      <c r="B323" s="160"/>
      <c r="C323" s="160"/>
      <c r="D323" s="160"/>
      <c r="E323" s="160"/>
      <c r="F323" s="160"/>
      <c r="G323" s="160"/>
      <c r="H323" s="160"/>
      <c r="I323" s="160"/>
      <c r="J323" s="161"/>
    </row>
    <row r="324" spans="1:10">
      <c r="A324" s="159" t="s">
        <v>1065</v>
      </c>
      <c r="B324" s="160"/>
      <c r="C324" s="160"/>
      <c r="D324" s="160"/>
      <c r="E324" s="160"/>
      <c r="F324" s="160"/>
      <c r="G324" s="160"/>
      <c r="H324" s="160"/>
      <c r="I324" s="160"/>
      <c r="J324" s="161"/>
    </row>
    <row r="325" spans="1:10">
      <c r="A325" s="159" t="s">
        <v>1050</v>
      </c>
      <c r="B325" s="160"/>
      <c r="C325" s="160"/>
      <c r="D325" s="160"/>
      <c r="E325" s="160"/>
      <c r="F325" s="160"/>
      <c r="G325" s="160"/>
      <c r="H325" s="160"/>
      <c r="I325" s="160"/>
      <c r="J325" s="161"/>
    </row>
    <row r="326" spans="1:10">
      <c r="A326" s="159" t="s">
        <v>1071</v>
      </c>
      <c r="B326" s="160"/>
      <c r="C326" s="160"/>
      <c r="D326" s="160"/>
      <c r="E326" s="160"/>
      <c r="F326" s="160"/>
      <c r="G326" s="160"/>
      <c r="H326" s="160"/>
      <c r="I326" s="160"/>
      <c r="J326" s="161"/>
    </row>
    <row r="327" spans="1:10">
      <c r="A327" s="159" t="s">
        <v>899</v>
      </c>
      <c r="B327" s="160"/>
      <c r="C327" s="160"/>
      <c r="D327" s="160"/>
      <c r="E327" s="160"/>
      <c r="F327" s="160"/>
      <c r="G327" s="160"/>
      <c r="H327" s="160"/>
      <c r="I327" s="160"/>
      <c r="J327" s="161"/>
    </row>
    <row r="328" spans="1:10">
      <c r="A328" s="159" t="s">
        <v>1055</v>
      </c>
      <c r="B328" s="160"/>
      <c r="C328" s="160"/>
      <c r="D328" s="160"/>
      <c r="E328" s="160"/>
      <c r="F328" s="160"/>
      <c r="G328" s="160"/>
      <c r="H328" s="160"/>
      <c r="I328" s="160"/>
      <c r="J328" s="161"/>
    </row>
    <row r="329" spans="1:10">
      <c r="A329" s="14"/>
      <c r="B329" s="53"/>
      <c r="C329" s="53"/>
      <c r="D329" s="53"/>
      <c r="E329" s="53"/>
      <c r="F329" s="53"/>
      <c r="G329" s="53"/>
      <c r="H329" s="53"/>
      <c r="I329" s="53"/>
      <c r="J329" s="15"/>
    </row>
    <row r="330" spans="1:10" ht="14" customHeight="1">
      <c r="A330" s="159" t="s">
        <v>911</v>
      </c>
      <c r="B330" s="160"/>
      <c r="C330" s="160"/>
      <c r="D330" s="160"/>
      <c r="E330" s="160"/>
      <c r="F330" s="160"/>
      <c r="G330" s="160"/>
      <c r="H330" s="160"/>
      <c r="I330" s="160"/>
      <c r="J330" s="161"/>
    </row>
    <row r="331" spans="1:10" ht="14" customHeight="1">
      <c r="A331" s="159" t="s">
        <v>910</v>
      </c>
      <c r="B331" s="160"/>
      <c r="C331" s="160"/>
      <c r="D331" s="160"/>
      <c r="E331" s="160"/>
      <c r="F331" s="160"/>
      <c r="G331" s="160"/>
      <c r="H331" s="160"/>
      <c r="I331" s="160"/>
      <c r="J331" s="161"/>
    </row>
    <row r="332" spans="1:10" ht="14" customHeight="1">
      <c r="A332" s="159" t="s">
        <v>912</v>
      </c>
      <c r="B332" s="160"/>
      <c r="C332" s="160"/>
      <c r="D332" s="160"/>
      <c r="E332" s="160"/>
      <c r="F332" s="160"/>
      <c r="G332" s="160"/>
      <c r="H332" s="160"/>
      <c r="I332" s="160"/>
      <c r="J332" s="161"/>
    </row>
    <row r="333" spans="1:10">
      <c r="A333" s="14"/>
      <c r="B333" s="53"/>
      <c r="C333" s="53"/>
      <c r="D333" s="53"/>
      <c r="E333" s="53"/>
      <c r="F333" s="53"/>
      <c r="G333" s="53"/>
      <c r="H333" s="53"/>
      <c r="I333" s="53"/>
      <c r="J333" s="15"/>
    </row>
    <row r="334" spans="1:10" ht="48.5" customHeight="1">
      <c r="A334" s="159" t="s">
        <v>1057</v>
      </c>
      <c r="B334" s="160"/>
      <c r="C334" s="160"/>
      <c r="D334" s="160"/>
      <c r="E334" s="160"/>
      <c r="F334" s="160"/>
      <c r="G334" s="160"/>
      <c r="H334" s="160"/>
      <c r="I334" s="160"/>
      <c r="J334" s="161"/>
    </row>
    <row r="335" spans="1:10">
      <c r="A335" s="165" t="s">
        <v>1058</v>
      </c>
      <c r="B335" s="166"/>
      <c r="C335" s="166"/>
      <c r="D335" s="166"/>
      <c r="E335" s="166"/>
      <c r="F335" s="166"/>
      <c r="G335" s="166"/>
      <c r="H335" s="166"/>
      <c r="I335" s="166"/>
      <c r="J335" s="167"/>
    </row>
    <row r="336" spans="1:10">
      <c r="A336" s="159" t="s">
        <v>1059</v>
      </c>
      <c r="B336" s="160"/>
      <c r="C336" s="160"/>
      <c r="D336" s="160"/>
      <c r="E336" s="160"/>
      <c r="F336" s="160"/>
      <c r="G336" s="160"/>
      <c r="H336" s="160"/>
      <c r="I336" s="160"/>
      <c r="J336" s="161"/>
    </row>
    <row r="337" spans="1:10">
      <c r="A337" s="14"/>
      <c r="B337" s="53"/>
      <c r="C337" s="53"/>
      <c r="D337" s="53"/>
      <c r="E337" s="53"/>
      <c r="F337" s="53"/>
      <c r="G337" s="53"/>
      <c r="H337" s="53"/>
      <c r="I337" s="53"/>
      <c r="J337" s="15"/>
    </row>
    <row r="338" spans="1:10" ht="24" customHeight="1">
      <c r="A338" s="168" t="s">
        <v>919</v>
      </c>
      <c r="B338" s="169"/>
      <c r="C338" s="169"/>
      <c r="D338" s="169"/>
      <c r="E338" s="169"/>
      <c r="F338" s="169"/>
      <c r="G338" s="169"/>
      <c r="H338" s="169"/>
      <c r="I338" s="169"/>
      <c r="J338" s="170"/>
    </row>
    <row r="339" spans="1:10" ht="35" customHeight="1">
      <c r="A339" s="165" t="s">
        <v>1060</v>
      </c>
      <c r="B339" s="166"/>
      <c r="C339" s="166"/>
      <c r="D339" s="166"/>
      <c r="E339" s="166"/>
      <c r="F339" s="166"/>
      <c r="G339" s="166"/>
      <c r="H339" s="166"/>
      <c r="I339" s="166"/>
      <c r="J339" s="167"/>
    </row>
    <row r="340" spans="1:10">
      <c r="A340" s="159" t="s">
        <v>1061</v>
      </c>
      <c r="B340" s="160"/>
      <c r="C340" s="160"/>
      <c r="D340" s="160"/>
      <c r="E340" s="160"/>
      <c r="F340" s="160"/>
      <c r="G340" s="160"/>
      <c r="H340" s="160"/>
      <c r="I340" s="160"/>
      <c r="J340" s="161"/>
    </row>
    <row r="341" spans="1:10">
      <c r="A341" s="159" t="s">
        <v>1063</v>
      </c>
      <c r="B341" s="160"/>
      <c r="C341" s="160"/>
      <c r="D341" s="160"/>
      <c r="E341" s="160"/>
      <c r="F341" s="160"/>
      <c r="G341" s="160"/>
      <c r="H341" s="160"/>
      <c r="I341" s="160"/>
      <c r="J341" s="161"/>
    </row>
    <row r="342" spans="1:10">
      <c r="A342" s="159" t="s">
        <v>1062</v>
      </c>
      <c r="B342" s="160"/>
      <c r="C342" s="160"/>
      <c r="D342" s="160"/>
      <c r="E342" s="160"/>
      <c r="F342" s="160"/>
      <c r="G342" s="160"/>
      <c r="H342" s="160"/>
      <c r="I342" s="160"/>
      <c r="J342" s="161"/>
    </row>
    <row r="343" spans="1:10">
      <c r="A343" s="159" t="s">
        <v>1071</v>
      </c>
      <c r="B343" s="160"/>
      <c r="C343" s="160"/>
      <c r="D343" s="160"/>
      <c r="E343" s="160"/>
      <c r="F343" s="160"/>
      <c r="G343" s="160"/>
      <c r="H343" s="160"/>
      <c r="I343" s="160"/>
      <c r="J343" s="161"/>
    </row>
    <row r="344" spans="1:10" ht="36" customHeight="1">
      <c r="A344" s="159" t="s">
        <v>1076</v>
      </c>
      <c r="B344" s="160"/>
      <c r="C344" s="160"/>
      <c r="D344" s="160"/>
      <c r="E344" s="160"/>
      <c r="F344" s="160"/>
      <c r="G344" s="160"/>
      <c r="H344" s="160"/>
      <c r="I344" s="160"/>
      <c r="J344" s="161"/>
    </row>
    <row r="345" spans="1:10">
      <c r="A345" s="159" t="s">
        <v>899</v>
      </c>
      <c r="B345" s="160"/>
      <c r="C345" s="160"/>
      <c r="D345" s="160"/>
      <c r="E345" s="160"/>
      <c r="F345" s="160"/>
      <c r="G345" s="160"/>
      <c r="H345" s="160"/>
      <c r="I345" s="160"/>
      <c r="J345" s="161"/>
    </row>
    <row r="346" spans="1:10">
      <c r="A346" s="159" t="s">
        <v>1055</v>
      </c>
      <c r="B346" s="160"/>
      <c r="C346" s="160"/>
      <c r="D346" s="160"/>
      <c r="E346" s="160"/>
      <c r="F346" s="160"/>
      <c r="G346" s="160"/>
      <c r="H346" s="160"/>
      <c r="I346" s="160"/>
      <c r="J346" s="161"/>
    </row>
    <row r="347" spans="1:10" ht="33" customHeight="1">
      <c r="A347" s="159" t="s">
        <v>1072</v>
      </c>
      <c r="B347" s="160"/>
      <c r="C347" s="160"/>
      <c r="D347" s="160"/>
      <c r="E347" s="160"/>
      <c r="F347" s="160"/>
      <c r="G347" s="160"/>
      <c r="H347" s="160"/>
      <c r="I347" s="160"/>
      <c r="J347" s="161"/>
    </row>
    <row r="348" spans="1:10">
      <c r="A348" s="14"/>
      <c r="B348" s="53"/>
      <c r="C348" s="53"/>
      <c r="D348" s="53"/>
      <c r="E348" s="53"/>
      <c r="F348" s="53"/>
      <c r="G348" s="53"/>
      <c r="H348" s="53"/>
      <c r="I348" s="53"/>
      <c r="J348" s="15"/>
    </row>
    <row r="349" spans="1:10">
      <c r="A349" s="159" t="s">
        <v>908</v>
      </c>
      <c r="B349" s="160"/>
      <c r="C349" s="160"/>
      <c r="D349" s="160"/>
      <c r="E349" s="160"/>
      <c r="F349" s="160"/>
      <c r="G349" s="160"/>
      <c r="H349" s="160"/>
      <c r="I349" s="160"/>
      <c r="J349" s="161"/>
    </row>
    <row r="350" spans="1:10">
      <c r="A350" s="159" t="s">
        <v>909</v>
      </c>
      <c r="B350" s="160"/>
      <c r="C350" s="160"/>
      <c r="D350" s="160"/>
      <c r="E350" s="160"/>
      <c r="F350" s="160"/>
      <c r="G350" s="160"/>
      <c r="H350" s="160"/>
      <c r="I350" s="160"/>
      <c r="J350" s="161"/>
    </row>
    <row r="351" spans="1:10">
      <c r="A351" s="159" t="s">
        <v>915</v>
      </c>
      <c r="B351" s="160"/>
      <c r="C351" s="160"/>
      <c r="D351" s="160"/>
      <c r="E351" s="160"/>
      <c r="F351" s="160"/>
      <c r="G351" s="160"/>
      <c r="H351" s="160"/>
      <c r="I351" s="160"/>
      <c r="J351" s="161"/>
    </row>
    <row r="352" spans="1:10">
      <c r="A352" s="37"/>
      <c r="B352" s="121"/>
      <c r="C352" s="121"/>
      <c r="D352" s="121"/>
      <c r="E352" s="121"/>
      <c r="F352" s="121"/>
      <c r="G352" s="121"/>
      <c r="H352" s="121"/>
      <c r="I352" s="121"/>
      <c r="J352" s="38"/>
    </row>
    <row r="353" spans="1:10" ht="37" customHeight="1">
      <c r="A353" s="165" t="s">
        <v>1073</v>
      </c>
      <c r="B353" s="166"/>
      <c r="C353" s="166"/>
      <c r="D353" s="166"/>
      <c r="E353" s="166"/>
      <c r="F353" s="166"/>
      <c r="G353" s="166"/>
      <c r="H353" s="166"/>
      <c r="I353" s="166"/>
      <c r="J353" s="167"/>
    </row>
    <row r="354" spans="1:10">
      <c r="A354" s="159" t="s">
        <v>1074</v>
      </c>
      <c r="B354" s="160"/>
      <c r="C354" s="160"/>
      <c r="D354" s="160"/>
      <c r="E354" s="160"/>
      <c r="F354" s="160"/>
      <c r="G354" s="160"/>
      <c r="H354" s="160"/>
      <c r="I354" s="160"/>
      <c r="J354" s="161"/>
    </row>
    <row r="355" spans="1:10">
      <c r="A355" s="159" t="s">
        <v>1063</v>
      </c>
      <c r="B355" s="160"/>
      <c r="C355" s="160"/>
      <c r="D355" s="160"/>
      <c r="E355" s="160"/>
      <c r="F355" s="160"/>
      <c r="G355" s="160"/>
      <c r="H355" s="160"/>
      <c r="I355" s="160"/>
      <c r="J355" s="161"/>
    </row>
    <row r="356" spans="1:10">
      <c r="A356" s="159" t="s">
        <v>1062</v>
      </c>
      <c r="B356" s="160"/>
      <c r="C356" s="160"/>
      <c r="D356" s="160"/>
      <c r="E356" s="160"/>
      <c r="F356" s="160"/>
      <c r="G356" s="160"/>
      <c r="H356" s="160"/>
      <c r="I356" s="160"/>
      <c r="J356" s="161"/>
    </row>
    <row r="357" spans="1:10">
      <c r="A357" s="159" t="s">
        <v>1075</v>
      </c>
      <c r="B357" s="160"/>
      <c r="C357" s="160"/>
      <c r="D357" s="160"/>
      <c r="E357" s="160"/>
      <c r="F357" s="160"/>
      <c r="G357" s="160"/>
      <c r="H357" s="160"/>
      <c r="I357" s="160"/>
      <c r="J357" s="161"/>
    </row>
    <row r="358" spans="1:10" ht="36.5" customHeight="1">
      <c r="A358" s="159" t="s">
        <v>1052</v>
      </c>
      <c r="B358" s="160"/>
      <c r="C358" s="160"/>
      <c r="D358" s="160"/>
      <c r="E358" s="160"/>
      <c r="F358" s="160"/>
      <c r="G358" s="160"/>
      <c r="H358" s="160"/>
      <c r="I358" s="160"/>
      <c r="J358" s="161"/>
    </row>
    <row r="359" spans="1:10">
      <c r="A359" s="159" t="s">
        <v>899</v>
      </c>
      <c r="B359" s="160"/>
      <c r="C359" s="160"/>
      <c r="D359" s="160"/>
      <c r="E359" s="160"/>
      <c r="F359" s="160"/>
      <c r="G359" s="160"/>
      <c r="H359" s="160"/>
      <c r="I359" s="160"/>
      <c r="J359" s="161"/>
    </row>
    <row r="360" spans="1:10">
      <c r="A360" s="159" t="s">
        <v>1055</v>
      </c>
      <c r="B360" s="160"/>
      <c r="C360" s="160"/>
      <c r="D360" s="160"/>
      <c r="E360" s="160"/>
      <c r="F360" s="160"/>
      <c r="G360" s="160"/>
      <c r="H360" s="160"/>
      <c r="I360" s="160"/>
      <c r="J360" s="161"/>
    </row>
    <row r="361" spans="1:10" ht="43" customHeight="1">
      <c r="A361" s="159" t="s">
        <v>1072</v>
      </c>
      <c r="B361" s="160"/>
      <c r="C361" s="160"/>
      <c r="D361" s="160"/>
      <c r="E361" s="160"/>
      <c r="F361" s="160"/>
      <c r="G361" s="160"/>
      <c r="H361" s="160"/>
      <c r="I361" s="160"/>
      <c r="J361" s="161"/>
    </row>
    <row r="362" spans="1:10">
      <c r="A362" s="159" t="s">
        <v>911</v>
      </c>
      <c r="B362" s="160"/>
      <c r="C362" s="160"/>
      <c r="D362" s="160"/>
      <c r="E362" s="160"/>
      <c r="F362" s="160"/>
      <c r="G362" s="160"/>
      <c r="H362" s="160"/>
      <c r="I362" s="160"/>
      <c r="J362" s="161"/>
    </row>
    <row r="363" spans="1:10">
      <c r="A363" s="159" t="s">
        <v>910</v>
      </c>
      <c r="B363" s="160"/>
      <c r="C363" s="160"/>
      <c r="D363" s="160"/>
      <c r="E363" s="160"/>
      <c r="F363" s="160"/>
      <c r="G363" s="160"/>
      <c r="H363" s="160"/>
      <c r="I363" s="160"/>
      <c r="J363" s="161"/>
    </row>
    <row r="364" spans="1:10">
      <c r="A364" s="159" t="s">
        <v>912</v>
      </c>
      <c r="B364" s="160"/>
      <c r="C364" s="160"/>
      <c r="D364" s="160"/>
      <c r="E364" s="160"/>
      <c r="F364" s="160"/>
      <c r="G364" s="160"/>
      <c r="H364" s="160"/>
      <c r="I364" s="160"/>
      <c r="J364" s="161"/>
    </row>
    <row r="365" spans="1:10">
      <c r="A365" s="14"/>
      <c r="B365" s="53"/>
      <c r="C365" s="53"/>
      <c r="D365" s="53"/>
      <c r="E365" s="53"/>
      <c r="F365" s="53"/>
      <c r="G365" s="53"/>
      <c r="H365" s="53"/>
      <c r="I365" s="53"/>
      <c r="J365" s="15"/>
    </row>
    <row r="366" spans="1:10">
      <c r="A366" s="165" t="s">
        <v>920</v>
      </c>
      <c r="B366" s="166"/>
      <c r="C366" s="166"/>
      <c r="D366" s="166"/>
      <c r="E366" s="166"/>
      <c r="F366" s="166"/>
      <c r="G366" s="166"/>
      <c r="H366" s="166"/>
      <c r="I366" s="166"/>
      <c r="J366" s="167"/>
    </row>
    <row r="367" spans="1:10" ht="25" customHeight="1">
      <c r="A367" s="159" t="s">
        <v>1077</v>
      </c>
      <c r="B367" s="160"/>
      <c r="C367" s="160"/>
      <c r="D367" s="160"/>
      <c r="E367" s="160"/>
      <c r="F367" s="160"/>
      <c r="G367" s="160"/>
      <c r="H367" s="160"/>
      <c r="I367" s="160"/>
      <c r="J367" s="161"/>
    </row>
    <row r="368" spans="1:10" ht="25" customHeight="1">
      <c r="A368" s="159" t="s">
        <v>921</v>
      </c>
      <c r="B368" s="160"/>
      <c r="C368" s="160"/>
      <c r="D368" s="160"/>
      <c r="E368" s="160"/>
      <c r="F368" s="160"/>
      <c r="G368" s="160"/>
      <c r="H368" s="160"/>
      <c r="I368" s="160"/>
      <c r="J368" s="161"/>
    </row>
    <row r="369" spans="1:10" ht="32.5" customHeight="1">
      <c r="A369" s="175" t="s">
        <v>922</v>
      </c>
      <c r="B369" s="176"/>
      <c r="C369" s="176"/>
      <c r="D369" s="176"/>
      <c r="E369" s="176"/>
      <c r="F369" s="176"/>
      <c r="G369" s="176"/>
      <c r="H369" s="176"/>
      <c r="I369" s="176"/>
      <c r="J369" s="177"/>
    </row>
    <row r="370" spans="1:10" ht="39.5" customHeight="1">
      <c r="A370" s="159" t="s">
        <v>1078</v>
      </c>
      <c r="B370" s="160"/>
      <c r="C370" s="160"/>
      <c r="D370" s="160"/>
      <c r="E370" s="160"/>
      <c r="F370" s="160"/>
      <c r="G370" s="160"/>
      <c r="H370" s="160"/>
      <c r="I370" s="160"/>
      <c r="J370" s="161"/>
    </row>
    <row r="371" spans="1:10" ht="17" customHeight="1">
      <c r="A371" s="159" t="s">
        <v>923</v>
      </c>
      <c r="B371" s="160"/>
      <c r="C371" s="160"/>
      <c r="D371" s="160"/>
      <c r="E371" s="160"/>
      <c r="F371" s="160"/>
      <c r="G371" s="160"/>
      <c r="H371" s="160"/>
      <c r="I371" s="160"/>
      <c r="J371" s="161"/>
    </row>
    <row r="372" spans="1:10" ht="20" customHeight="1">
      <c r="A372" s="159" t="s">
        <v>1079</v>
      </c>
      <c r="B372" s="160"/>
      <c r="C372" s="160"/>
      <c r="D372" s="160"/>
      <c r="E372" s="160"/>
      <c r="F372" s="160"/>
      <c r="G372" s="160"/>
      <c r="H372" s="160"/>
      <c r="I372" s="160"/>
      <c r="J372" s="161"/>
    </row>
    <row r="373" spans="1:10" ht="17.5" customHeight="1">
      <c r="A373" s="14"/>
      <c r="B373" s="53"/>
      <c r="C373" s="53"/>
      <c r="D373" s="53"/>
      <c r="E373" s="53"/>
      <c r="F373" s="53"/>
      <c r="G373" s="53"/>
      <c r="H373" s="53"/>
      <c r="I373" s="53"/>
      <c r="J373" s="15"/>
    </row>
    <row r="374" spans="1:10" ht="32" customHeight="1">
      <c r="A374" s="174" t="s">
        <v>924</v>
      </c>
      <c r="B374" s="169"/>
      <c r="C374" s="169"/>
      <c r="D374" s="169"/>
      <c r="E374" s="169"/>
      <c r="F374" s="169"/>
      <c r="G374" s="169"/>
      <c r="H374" s="169"/>
      <c r="I374" s="169"/>
      <c r="J374" s="170"/>
    </row>
    <row r="375" spans="1:10" ht="32" customHeight="1">
      <c r="A375" s="159" t="s">
        <v>931</v>
      </c>
      <c r="B375" s="160"/>
      <c r="C375" s="160"/>
      <c r="D375" s="160"/>
      <c r="E375" s="160"/>
      <c r="F375" s="160"/>
      <c r="G375" s="160"/>
      <c r="H375" s="160"/>
      <c r="I375" s="160"/>
      <c r="J375" s="161"/>
    </row>
    <row r="376" spans="1:10" ht="39.5" customHeight="1">
      <c r="A376" s="159" t="s">
        <v>932</v>
      </c>
      <c r="B376" s="160"/>
      <c r="C376" s="160"/>
      <c r="D376" s="160"/>
      <c r="E376" s="160"/>
      <c r="F376" s="160"/>
      <c r="G376" s="160"/>
      <c r="H376" s="160"/>
      <c r="I376" s="160"/>
      <c r="J376" s="161"/>
    </row>
    <row r="377" spans="1:10" ht="39.5" customHeight="1">
      <c r="A377" s="159" t="s">
        <v>933</v>
      </c>
      <c r="B377" s="160"/>
      <c r="C377" s="160"/>
      <c r="D377" s="160"/>
      <c r="E377" s="160"/>
      <c r="F377" s="160"/>
      <c r="G377" s="160"/>
      <c r="H377" s="160"/>
      <c r="I377" s="160"/>
      <c r="J377" s="161"/>
    </row>
    <row r="378" spans="1:10" ht="33.5" customHeight="1">
      <c r="A378" s="159" t="s">
        <v>934</v>
      </c>
      <c r="B378" s="160"/>
      <c r="C378" s="160"/>
      <c r="D378" s="160"/>
      <c r="E378" s="160"/>
      <c r="F378" s="160"/>
      <c r="G378" s="160"/>
      <c r="H378" s="160"/>
      <c r="I378" s="160"/>
      <c r="J378" s="161"/>
    </row>
    <row r="379" spans="1:10" ht="20" customHeight="1">
      <c r="A379" s="159" t="s">
        <v>930</v>
      </c>
      <c r="B379" s="160"/>
      <c r="C379" s="160"/>
      <c r="D379" s="160"/>
      <c r="E379" s="160"/>
      <c r="F379" s="160"/>
      <c r="G379" s="160"/>
      <c r="H379" s="160"/>
      <c r="I379" s="160"/>
      <c r="J379" s="161"/>
    </row>
    <row r="380" spans="1:10" ht="20" customHeight="1">
      <c r="A380" s="171" t="s">
        <v>935</v>
      </c>
      <c r="B380" s="172"/>
      <c r="C380" s="172"/>
      <c r="D380" s="172"/>
      <c r="E380" s="172"/>
      <c r="F380" s="172"/>
      <c r="G380" s="172"/>
      <c r="H380" s="172"/>
      <c r="I380" s="172"/>
      <c r="J380" s="173"/>
    </row>
    <row r="381" spans="1:10" ht="51.5" customHeight="1">
      <c r="A381" s="171" t="s">
        <v>1098</v>
      </c>
      <c r="B381" s="172"/>
      <c r="C381" s="172"/>
      <c r="D381" s="172"/>
      <c r="E381" s="172"/>
      <c r="F381" s="172"/>
      <c r="G381" s="172"/>
      <c r="H381" s="172"/>
      <c r="I381" s="172"/>
      <c r="J381" s="173"/>
    </row>
    <row r="382" spans="1:10" ht="16.5" customHeight="1">
      <c r="A382" s="24"/>
      <c r="J382" s="25"/>
    </row>
    <row r="383" spans="1:10" ht="33" customHeight="1">
      <c r="A383" s="184" t="s">
        <v>1183</v>
      </c>
      <c r="B383" s="185"/>
      <c r="C383" s="185"/>
      <c r="D383" s="185"/>
      <c r="E383" s="185"/>
      <c r="F383" s="185"/>
      <c r="G383" s="185"/>
      <c r="H383" s="185"/>
      <c r="I383" s="185"/>
      <c r="J383" s="186"/>
    </row>
    <row r="384" spans="1:10" ht="14" customHeight="1">
      <c r="A384" s="24"/>
      <c r="J384" s="25"/>
    </row>
    <row r="385" spans="1:10" ht="14" customHeight="1">
      <c r="A385" s="24" t="s">
        <v>936</v>
      </c>
      <c r="J385" s="25"/>
    </row>
    <row r="386" spans="1:10">
      <c r="A386" s="24" t="s">
        <v>1080</v>
      </c>
      <c r="J386" s="25"/>
    </row>
    <row r="387" spans="1:10">
      <c r="A387" s="40"/>
      <c r="B387" s="41"/>
      <c r="C387" s="41"/>
      <c r="D387" s="41"/>
      <c r="E387" s="41"/>
      <c r="F387" s="41"/>
      <c r="G387" s="41"/>
      <c r="H387" s="41"/>
      <c r="I387" s="41"/>
      <c r="J387" s="42"/>
    </row>
  </sheetData>
  <mergeCells count="248">
    <mergeCell ref="A107:J107"/>
    <mergeCell ref="A109:J109"/>
    <mergeCell ref="A110:J110"/>
    <mergeCell ref="A112:J112"/>
    <mergeCell ref="A114:J114"/>
    <mergeCell ref="A121:J121"/>
    <mergeCell ref="A264:J264"/>
    <mergeCell ref="A247:J247"/>
    <mergeCell ref="A260:J260"/>
    <mergeCell ref="A224:J224"/>
    <mergeCell ref="A240:J240"/>
    <mergeCell ref="A242:J242"/>
    <mergeCell ref="A243:J243"/>
    <mergeCell ref="A213:J213"/>
    <mergeCell ref="A233:J233"/>
    <mergeCell ref="A228:J228"/>
    <mergeCell ref="A229:J229"/>
    <mergeCell ref="A199:J199"/>
    <mergeCell ref="A200:J200"/>
    <mergeCell ref="A201:J201"/>
    <mergeCell ref="A219:J219"/>
    <mergeCell ref="A222:J222"/>
    <mergeCell ref="A226:J226"/>
    <mergeCell ref="A239:J239"/>
    <mergeCell ref="A336:J336"/>
    <mergeCell ref="A325:J325"/>
    <mergeCell ref="A326:J326"/>
    <mergeCell ref="A327:J327"/>
    <mergeCell ref="A328:J328"/>
    <mergeCell ref="A334:J334"/>
    <mergeCell ref="A293:J293"/>
    <mergeCell ref="A292:J292"/>
    <mergeCell ref="A295:J295"/>
    <mergeCell ref="A296:J296"/>
    <mergeCell ref="A297:J297"/>
    <mergeCell ref="A298:J298"/>
    <mergeCell ref="A300:J300"/>
    <mergeCell ref="A335:J335"/>
    <mergeCell ref="A301:J301"/>
    <mergeCell ref="A302:J302"/>
    <mergeCell ref="A304:J304"/>
    <mergeCell ref="A309:J309"/>
    <mergeCell ref="A312:J312"/>
    <mergeCell ref="A314:J314"/>
    <mergeCell ref="A332:J332"/>
    <mergeCell ref="A248:J248"/>
    <mergeCell ref="A383:J383"/>
    <mergeCell ref="A251:J251"/>
    <mergeCell ref="A253:J253"/>
    <mergeCell ref="A254:J254"/>
    <mergeCell ref="A255:J255"/>
    <mergeCell ref="A256:J256"/>
    <mergeCell ref="A257:J257"/>
    <mergeCell ref="A258:J258"/>
    <mergeCell ref="A274:J274"/>
    <mergeCell ref="A275:J275"/>
    <mergeCell ref="A271:J271"/>
    <mergeCell ref="A272:J272"/>
    <mergeCell ref="A267:J267"/>
    <mergeCell ref="A265:J265"/>
    <mergeCell ref="A266:J266"/>
    <mergeCell ref="A269:J269"/>
    <mergeCell ref="A268:J268"/>
    <mergeCell ref="A278:J278"/>
    <mergeCell ref="A279:J279"/>
    <mergeCell ref="A280:J280"/>
    <mergeCell ref="A310:J310"/>
    <mergeCell ref="A306:J306"/>
    <mergeCell ref="A308:J308"/>
    <mergeCell ref="A28:J28"/>
    <mergeCell ref="A62:J62"/>
    <mergeCell ref="A64:J64"/>
    <mergeCell ref="A129:J129"/>
    <mergeCell ref="A203:J203"/>
    <mergeCell ref="A202:J202"/>
    <mergeCell ref="A100:J100"/>
    <mergeCell ref="A245:J245"/>
    <mergeCell ref="A249:J249"/>
    <mergeCell ref="A178:J178"/>
    <mergeCell ref="A179:J179"/>
    <mergeCell ref="A151:J151"/>
    <mergeCell ref="A161:J161"/>
    <mergeCell ref="A167:J167"/>
    <mergeCell ref="A168:J168"/>
    <mergeCell ref="A94:J94"/>
    <mergeCell ref="A123:J123"/>
    <mergeCell ref="A187:J187"/>
    <mergeCell ref="A238:J238"/>
    <mergeCell ref="E39:F39"/>
    <mergeCell ref="A236:J236"/>
    <mergeCell ref="A90:J90"/>
    <mergeCell ref="A75:J75"/>
    <mergeCell ref="A81:J81"/>
    <mergeCell ref="A83:J83"/>
    <mergeCell ref="A286:J286"/>
    <mergeCell ref="A182:J182"/>
    <mergeCell ref="A184:J184"/>
    <mergeCell ref="A61:J61"/>
    <mergeCell ref="A208:J208"/>
    <mergeCell ref="A188:J188"/>
    <mergeCell ref="A189:J189"/>
    <mergeCell ref="A231:J231"/>
    <mergeCell ref="A214:J214"/>
    <mergeCell ref="A215:J215"/>
    <mergeCell ref="A186:J186"/>
    <mergeCell ref="A204:J204"/>
    <mergeCell ref="A78:J78"/>
    <mergeCell ref="A177:J177"/>
    <mergeCell ref="A276:J276"/>
    <mergeCell ref="A277:J277"/>
    <mergeCell ref="A235:J235"/>
    <mergeCell ref="A232:J232"/>
    <mergeCell ref="A230:J230"/>
    <mergeCell ref="A175:J175"/>
    <mergeCell ref="A191:J191"/>
    <mergeCell ref="A195:J195"/>
    <mergeCell ref="A196:J196"/>
    <mergeCell ref="A287:J287"/>
    <mergeCell ref="A288:J288"/>
    <mergeCell ref="A316:J316"/>
    <mergeCell ref="A149:J149"/>
    <mergeCell ref="A150:J150"/>
    <mergeCell ref="A130:J130"/>
    <mergeCell ref="A144:J144"/>
    <mergeCell ref="A273:J273"/>
    <mergeCell ref="A311:J311"/>
    <mergeCell ref="A289:J289"/>
    <mergeCell ref="A290:J290"/>
    <mergeCell ref="A291:J291"/>
    <mergeCell ref="A282:J282"/>
    <mergeCell ref="A284:J284"/>
    <mergeCell ref="A221:J221"/>
    <mergeCell ref="A225:J225"/>
    <mergeCell ref="A241:J241"/>
    <mergeCell ref="A262:J262"/>
    <mergeCell ref="A263:J263"/>
    <mergeCell ref="A212:J212"/>
    <mergeCell ref="A173:J173"/>
    <mergeCell ref="A174:J174"/>
    <mergeCell ref="A180:J180"/>
    <mergeCell ref="A181:J181"/>
    <mergeCell ref="A6:J7"/>
    <mergeCell ref="A220:J220"/>
    <mergeCell ref="A126:J126"/>
    <mergeCell ref="A217:J217"/>
    <mergeCell ref="A93:J93"/>
    <mergeCell ref="A95:J95"/>
    <mergeCell ref="A96:J96"/>
    <mergeCell ref="D37:J37"/>
    <mergeCell ref="A205:J205"/>
    <mergeCell ref="A198:J198"/>
    <mergeCell ref="A77:J77"/>
    <mergeCell ref="A145:J145"/>
    <mergeCell ref="A159:J159"/>
    <mergeCell ref="A63:J63"/>
    <mergeCell ref="A79:J79"/>
    <mergeCell ref="A72:J72"/>
    <mergeCell ref="A162:J162"/>
    <mergeCell ref="A105:J105"/>
    <mergeCell ref="A171:J171"/>
    <mergeCell ref="A183:J183"/>
    <mergeCell ref="A131:J131"/>
    <mergeCell ref="A133:A134"/>
    <mergeCell ref="B133:C133"/>
    <mergeCell ref="D133:E133"/>
    <mergeCell ref="A8:J8"/>
    <mergeCell ref="A9:J9"/>
    <mergeCell ref="A13:J13"/>
    <mergeCell ref="A146:J146"/>
    <mergeCell ref="A169:J169"/>
    <mergeCell ref="A153:J153"/>
    <mergeCell ref="A154:J154"/>
    <mergeCell ref="A147:J147"/>
    <mergeCell ref="A84:J84"/>
    <mergeCell ref="A85:J85"/>
    <mergeCell ref="A86:J86"/>
    <mergeCell ref="A88:J88"/>
    <mergeCell ref="G39:H39"/>
    <mergeCell ref="D39:D40"/>
    <mergeCell ref="D31:J31"/>
    <mergeCell ref="A26:J26"/>
    <mergeCell ref="A124:J124"/>
    <mergeCell ref="A66:J66"/>
    <mergeCell ref="A70:J70"/>
    <mergeCell ref="A98:J98"/>
    <mergeCell ref="A92:J92"/>
    <mergeCell ref="A101:J101"/>
    <mergeCell ref="A102:J102"/>
    <mergeCell ref="A104:J104"/>
    <mergeCell ref="A369:J369"/>
    <mergeCell ref="A366:J366"/>
    <mergeCell ref="A367:J367"/>
    <mergeCell ref="A368:J368"/>
    <mergeCell ref="A317:J317"/>
    <mergeCell ref="A322:J322"/>
    <mergeCell ref="A323:J323"/>
    <mergeCell ref="A324:J324"/>
    <mergeCell ref="A318:J318"/>
    <mergeCell ref="A319:J319"/>
    <mergeCell ref="A320:J320"/>
    <mergeCell ref="A350:J350"/>
    <mergeCell ref="A364:J364"/>
    <mergeCell ref="A354:J354"/>
    <mergeCell ref="A355:J355"/>
    <mergeCell ref="A356:J356"/>
    <mergeCell ref="A357:J357"/>
    <mergeCell ref="A359:J359"/>
    <mergeCell ref="A360:J360"/>
    <mergeCell ref="A361:J361"/>
    <mergeCell ref="A362:J362"/>
    <mergeCell ref="A363:J363"/>
    <mergeCell ref="A330:J330"/>
    <mergeCell ref="A331:J331"/>
    <mergeCell ref="A380:J380"/>
    <mergeCell ref="A381:J381"/>
    <mergeCell ref="A372:J372"/>
    <mergeCell ref="A370:J370"/>
    <mergeCell ref="A371:J371"/>
    <mergeCell ref="A374:J374"/>
    <mergeCell ref="A376:J376"/>
    <mergeCell ref="A377:J377"/>
    <mergeCell ref="A378:J378"/>
    <mergeCell ref="A379:J379"/>
    <mergeCell ref="A375:J375"/>
    <mergeCell ref="A344:J344"/>
    <mergeCell ref="A358:J358"/>
    <mergeCell ref="A157:J157"/>
    <mergeCell ref="A165:J165"/>
    <mergeCell ref="A127:J127"/>
    <mergeCell ref="A313:J313"/>
    <mergeCell ref="A345:J345"/>
    <mergeCell ref="A346:J346"/>
    <mergeCell ref="A347:J347"/>
    <mergeCell ref="A349:J349"/>
    <mergeCell ref="A351:J351"/>
    <mergeCell ref="A353:J353"/>
    <mergeCell ref="A338:J338"/>
    <mergeCell ref="A339:J339"/>
    <mergeCell ref="A340:J340"/>
    <mergeCell ref="A341:J341"/>
    <mergeCell ref="A342:J342"/>
    <mergeCell ref="A343:J343"/>
    <mergeCell ref="A315:J315"/>
    <mergeCell ref="A244:J244"/>
    <mergeCell ref="A207:J207"/>
    <mergeCell ref="A209:J209"/>
    <mergeCell ref="A210:J210"/>
    <mergeCell ref="A211:J211"/>
  </mergeCells>
  <hyperlinks>
    <hyperlink ref="A16" r:id="rId1" display="https://www.legisweb.com.br/legislacao/?id=91545" xr:uid="{247241FD-DE26-4EE5-BE08-89D70ACEA146}"/>
    <hyperlink ref="A15" r:id="rId2" display="http://www.planalto.gov.br/ccivil_03/_ato2004-2006/2006/decreto/d5975.htm" xr:uid="{6E337D16-7125-438E-8C08-A9BD86DF1FAF}"/>
    <hyperlink ref="A17" r:id="rId3" display="http://conama.mma.gov.br/?option=com_sisconama&amp;task=arquivo.download&amp;id=578" xr:uid="{59A12142-25D3-4CE7-90C5-E29EC0995505}"/>
    <hyperlink ref="A18" r:id="rId4" display="https://www.icmbio.gov.br/cepsul/images/stories/legislacao/Portaria/2014/p_mma_443_2014_lista_esp%C3%A9cies_amea%C3%A7adas_extin%C3%A7%C3%A3o.pdf" xr:uid="{C1AB3A6D-9A99-4206-AEB4-2B6905AD2BEE}"/>
    <hyperlink ref="A19" r:id="rId5" display="https://www.icmbio.gov.br/cepsul/images/stories/legislacao/Portaria/2020/P_mma_148_2022_altera_anexos_P_mma_443_444_445_2014_atualiza_especies_ameacadas_extincao.pdf" xr:uid="{66A8D1A0-C2EA-4363-8D34-EE91583DC58F}"/>
    <hyperlink ref="A20" r:id="rId6" display="https://www.ibama.gov.br/sophia/cnia/legislacao/MMA/IN0001-12022015.pdf" xr:uid="{A2440882-93A7-438B-8F34-CAB59E87EA7B}"/>
    <hyperlink ref="A21" r:id="rId7" display="https://www.ibama.gov.br/component/legislacao/?view=legislacao&amp;legislacao=139446" xr:uid="{F6B6BD2C-78DA-4B47-A88B-9FDA7D9F59FD}"/>
    <hyperlink ref="A22" r:id="rId8" display="https://www.semas.pa.gov.br/legislacao/files/pdf/184.pdf" xr:uid="{3DF5FB80-1A93-4EF7-AE7C-6A4457001DF7}"/>
    <hyperlink ref="A23" r:id="rId9" display="https://www.semas.pa.gov.br/legislacao/files/pdf/200.pdf" xr:uid="{D31F74B6-0EE1-40ED-BA12-B08080EBE91E}"/>
    <hyperlink ref="A24" r:id="rId10" display="https://www.semas.pa.gov.br/legislacao/normas/view/610526" xr:uid="{2E125DBB-7DD7-4602-8FB5-034CC72C19DA}"/>
    <hyperlink ref="D51" r:id="rId11" display="http://conama.mma.gov.br/?option=com_sisconama&amp;task=arquivo.download&amp;id=578" xr:uid="{93E4E015-447A-4669-93CF-FE651C49E912}"/>
    <hyperlink ref="A73" r:id="rId12" display="https://www.semas.pa.gov.br/legislacao/normas/view/610526" xr:uid="{F3D8ABE5-AEC9-4627-812D-C2B5CCB12C23}"/>
    <hyperlink ref="A164" r:id="rId13" display="https://www.ibama.gov.br/component/legislacao/?view=legislacao&amp;legislacao=139446" xr:uid="{7FFA254F-FE18-48F1-9CB1-E84D77331D11}"/>
    <hyperlink ref="A156" r:id="rId14" display="https://www.semas.pa.gov.br/legislacao/files/pdf/184.pdf" xr:uid="{9E004CFF-287F-480F-873C-530CD5A2AB38}"/>
    <hyperlink ref="D52" r:id="rId15" display="https://www.ibama.gov.br/component/legislacao/?view=legislacao&amp;legislacao=139446" xr:uid="{2ED86009-5532-4BF4-B65A-B3E17CF20D48}"/>
    <hyperlink ref="G135" r:id="rId16" display="https://www.ibama.gov.br/component/legislacao/?view=legislacao&amp;legislacao=139446" xr:uid="{AF95AC95-1F72-4F9C-BA47-A4023CC6CDEE}"/>
  </hyperlinks>
  <pageMargins left="0.51181102362204722" right="0.51181102362204722" top="0.78740157480314965" bottom="0.78740157480314965" header="0.31496062992125984" footer="0.31496062992125984"/>
  <pageSetup paperSize="9" scale="64" fitToHeight="0" orientation="portrait" r:id="rId17"/>
  <headerFooter>
    <oddHeader>&amp;L&amp;T&amp;C&amp;D&amp;R&amp;P</oddHeader>
    <oddFooter>&amp;LProf. Dr. Deivison Venicio Souza (UFPA)&amp;CE-mail: deivisonvs@ufpa.br&amp;RFaculdade de Engenharia Florestal</oddFooter>
  </headerFooter>
  <drawing r:id="rId18"/>
  <tableParts count="2">
    <tablePart r:id="rId19"/>
    <tablePart r:id="rId2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7C1C2-2FCB-4CB1-82DF-E9F3A1895ABC}">
  <sheetPr>
    <tabColor rgb="FF00B050"/>
  </sheetPr>
  <dimension ref="A1:E371"/>
  <sheetViews>
    <sheetView showGridLines="0" zoomScale="98" workbookViewId="0">
      <selection activeCell="I20" sqref="I20"/>
    </sheetView>
  </sheetViews>
  <sheetFormatPr defaultRowHeight="12.5"/>
  <cols>
    <col min="1" max="1" width="25.36328125" bestFit="1" customWidth="1"/>
    <col min="2" max="2" width="48.81640625" bestFit="1" customWidth="1"/>
    <col min="3" max="3" width="16.26953125" bestFit="1" customWidth="1"/>
    <col min="4" max="4" width="14.26953125" customWidth="1"/>
  </cols>
  <sheetData>
    <row r="1" spans="1:5" s="36" customFormat="1" ht="34.5" customHeight="1">
      <c r="A1" s="72" t="s">
        <v>1</v>
      </c>
      <c r="B1" s="73" t="s">
        <v>103</v>
      </c>
      <c r="C1" s="73" t="s">
        <v>421</v>
      </c>
      <c r="D1" s="74" t="s">
        <v>876</v>
      </c>
    </row>
    <row r="2" spans="1:5">
      <c r="A2" s="69" t="s">
        <v>422</v>
      </c>
      <c r="B2" s="61" t="s">
        <v>373</v>
      </c>
      <c r="C2" s="61" t="s">
        <v>423</v>
      </c>
      <c r="D2" s="71" t="s">
        <v>424</v>
      </c>
    </row>
    <row r="3" spans="1:5">
      <c r="A3" s="69" t="s">
        <v>425</v>
      </c>
      <c r="B3" s="61" t="s">
        <v>247</v>
      </c>
      <c r="C3" s="61" t="s">
        <v>426</v>
      </c>
      <c r="D3" s="71" t="s">
        <v>424</v>
      </c>
    </row>
    <row r="4" spans="1:5">
      <c r="A4" s="69" t="s">
        <v>427</v>
      </c>
      <c r="B4" s="61" t="s">
        <v>143</v>
      </c>
      <c r="C4" s="61" t="s">
        <v>428</v>
      </c>
      <c r="D4" s="71" t="s">
        <v>424</v>
      </c>
    </row>
    <row r="5" spans="1:5">
      <c r="A5" s="69" t="s">
        <v>429</v>
      </c>
      <c r="B5" s="61" t="s">
        <v>143</v>
      </c>
      <c r="C5" s="61" t="s">
        <v>428</v>
      </c>
      <c r="D5" s="71" t="s">
        <v>424</v>
      </c>
    </row>
    <row r="6" spans="1:5">
      <c r="A6" s="69" t="s">
        <v>430</v>
      </c>
      <c r="B6" s="61" t="s">
        <v>204</v>
      </c>
      <c r="C6" s="61" t="s">
        <v>431</v>
      </c>
      <c r="D6" s="71" t="s">
        <v>424</v>
      </c>
    </row>
    <row r="7" spans="1:5">
      <c r="A7" s="69" t="s">
        <v>432</v>
      </c>
      <c r="B7" s="61" t="s">
        <v>181</v>
      </c>
      <c r="C7" s="61" t="s">
        <v>433</v>
      </c>
      <c r="D7" s="71" t="s">
        <v>424</v>
      </c>
    </row>
    <row r="8" spans="1:5">
      <c r="A8" s="69" t="s">
        <v>434</v>
      </c>
      <c r="B8" s="61" t="s">
        <v>407</v>
      </c>
      <c r="C8" s="61" t="s">
        <v>435</v>
      </c>
      <c r="D8" s="71" t="s">
        <v>424</v>
      </c>
      <c r="E8" s="3"/>
    </row>
    <row r="9" spans="1:5">
      <c r="A9" s="69" t="s">
        <v>436</v>
      </c>
      <c r="B9" s="61" t="s">
        <v>133</v>
      </c>
      <c r="C9" s="61" t="s">
        <v>423</v>
      </c>
      <c r="D9" s="71" t="s">
        <v>874</v>
      </c>
    </row>
    <row r="10" spans="1:5">
      <c r="A10" s="69" t="s">
        <v>437</v>
      </c>
      <c r="B10" s="61" t="s">
        <v>280</v>
      </c>
      <c r="C10" s="61" t="s">
        <v>423</v>
      </c>
      <c r="D10" s="71" t="s">
        <v>874</v>
      </c>
    </row>
    <row r="11" spans="1:5">
      <c r="A11" s="69" t="s">
        <v>438</v>
      </c>
      <c r="B11" s="61" t="s">
        <v>194</v>
      </c>
      <c r="C11" s="61" t="s">
        <v>435</v>
      </c>
      <c r="D11" s="71" t="s">
        <v>874</v>
      </c>
    </row>
    <row r="12" spans="1:5">
      <c r="A12" s="69" t="s">
        <v>439</v>
      </c>
      <c r="B12" s="61" t="s">
        <v>195</v>
      </c>
      <c r="C12" s="61" t="s">
        <v>435</v>
      </c>
      <c r="D12" s="71" t="s">
        <v>874</v>
      </c>
    </row>
    <row r="13" spans="1:5">
      <c r="A13" s="69" t="s">
        <v>440</v>
      </c>
      <c r="B13" s="61" t="s">
        <v>375</v>
      </c>
      <c r="C13" s="61" t="s">
        <v>441</v>
      </c>
      <c r="D13" s="71" t="s">
        <v>874</v>
      </c>
    </row>
    <row r="14" spans="1:5">
      <c r="A14" s="69" t="s">
        <v>442</v>
      </c>
      <c r="B14" s="61" t="s">
        <v>395</v>
      </c>
      <c r="C14" s="61" t="s">
        <v>443</v>
      </c>
      <c r="D14" s="71" t="s">
        <v>874</v>
      </c>
    </row>
    <row r="15" spans="1:5">
      <c r="A15" s="69" t="s">
        <v>444</v>
      </c>
      <c r="B15" s="61" t="s">
        <v>313</v>
      </c>
      <c r="C15" s="61" t="s">
        <v>431</v>
      </c>
      <c r="D15" s="71" t="s">
        <v>875</v>
      </c>
    </row>
    <row r="16" spans="1:5">
      <c r="A16" s="69" t="s">
        <v>445</v>
      </c>
      <c r="B16" s="61" t="s">
        <v>312</v>
      </c>
      <c r="C16" s="61" t="s">
        <v>431</v>
      </c>
      <c r="D16" s="71" t="s">
        <v>875</v>
      </c>
    </row>
    <row r="17" spans="1:4">
      <c r="A17" s="69" t="s">
        <v>446</v>
      </c>
      <c r="B17" s="61" t="s">
        <v>190</v>
      </c>
      <c r="C17" s="61" t="s">
        <v>431</v>
      </c>
      <c r="D17" s="71" t="s">
        <v>875</v>
      </c>
    </row>
    <row r="18" spans="1:4">
      <c r="A18" s="69" t="s">
        <v>447</v>
      </c>
      <c r="B18" s="61" t="s">
        <v>329</v>
      </c>
      <c r="C18" s="61" t="s">
        <v>448</v>
      </c>
      <c r="D18" s="71" t="s">
        <v>875</v>
      </c>
    </row>
    <row r="19" spans="1:4">
      <c r="A19" s="69" t="s">
        <v>449</v>
      </c>
      <c r="B19" s="61" t="s">
        <v>188</v>
      </c>
      <c r="C19" s="61" t="s">
        <v>448</v>
      </c>
      <c r="D19" s="71" t="s">
        <v>875</v>
      </c>
    </row>
    <row r="20" spans="1:4">
      <c r="A20" s="69" t="s">
        <v>450</v>
      </c>
      <c r="B20" s="61" t="s">
        <v>246</v>
      </c>
      <c r="C20" s="61" t="s">
        <v>451</v>
      </c>
      <c r="D20" s="71" t="s">
        <v>875</v>
      </c>
    </row>
    <row r="21" spans="1:4">
      <c r="A21" s="69" t="s">
        <v>452</v>
      </c>
      <c r="B21" s="61" t="s">
        <v>122</v>
      </c>
      <c r="C21" s="61" t="s">
        <v>423</v>
      </c>
      <c r="D21" s="71" t="s">
        <v>875</v>
      </c>
    </row>
    <row r="22" spans="1:4">
      <c r="A22" s="69" t="s">
        <v>453</v>
      </c>
      <c r="B22" s="61" t="s">
        <v>208</v>
      </c>
      <c r="C22" s="61" t="s">
        <v>454</v>
      </c>
      <c r="D22" s="71" t="s">
        <v>875</v>
      </c>
    </row>
    <row r="23" spans="1:4">
      <c r="A23" s="69" t="s">
        <v>455</v>
      </c>
      <c r="B23" s="61" t="s">
        <v>261</v>
      </c>
      <c r="C23" s="61" t="s">
        <v>456</v>
      </c>
      <c r="D23" s="71" t="s">
        <v>875</v>
      </c>
    </row>
    <row r="24" spans="1:4">
      <c r="A24" s="69" t="s">
        <v>457</v>
      </c>
      <c r="B24" s="61" t="s">
        <v>192</v>
      </c>
      <c r="C24" s="61" t="s">
        <v>458</v>
      </c>
      <c r="D24" s="71" t="s">
        <v>875</v>
      </c>
    </row>
    <row r="25" spans="1:4">
      <c r="A25" s="69" t="s">
        <v>459</v>
      </c>
      <c r="B25" s="61" t="s">
        <v>317</v>
      </c>
      <c r="C25" s="61" t="s">
        <v>460</v>
      </c>
      <c r="D25" s="71" t="s">
        <v>875</v>
      </c>
    </row>
    <row r="26" spans="1:4">
      <c r="A26" s="69" t="s">
        <v>461</v>
      </c>
      <c r="B26" s="61" t="s">
        <v>148</v>
      </c>
      <c r="C26" s="61" t="s">
        <v>462</v>
      </c>
      <c r="D26" s="71" t="s">
        <v>875</v>
      </c>
    </row>
    <row r="27" spans="1:4">
      <c r="A27" s="69" t="s">
        <v>463</v>
      </c>
      <c r="B27" s="61" t="s">
        <v>150</v>
      </c>
      <c r="C27" s="61" t="s">
        <v>462</v>
      </c>
      <c r="D27" s="71" t="s">
        <v>875</v>
      </c>
    </row>
    <row r="28" spans="1:4">
      <c r="A28" s="69" t="s">
        <v>464</v>
      </c>
      <c r="B28" s="61" t="s">
        <v>328</v>
      </c>
      <c r="C28" s="61" t="s">
        <v>465</v>
      </c>
      <c r="D28" s="71" t="s">
        <v>875</v>
      </c>
    </row>
    <row r="29" spans="1:4">
      <c r="A29" s="69" t="s">
        <v>466</v>
      </c>
      <c r="B29" s="61" t="s">
        <v>222</v>
      </c>
      <c r="C29" s="61" t="s">
        <v>441</v>
      </c>
      <c r="D29" s="71" t="s">
        <v>875</v>
      </c>
    </row>
    <row r="30" spans="1:4">
      <c r="A30" s="69" t="s">
        <v>467</v>
      </c>
      <c r="B30" s="61" t="s">
        <v>374</v>
      </c>
      <c r="C30" s="61" t="s">
        <v>468</v>
      </c>
      <c r="D30" s="71" t="s">
        <v>875</v>
      </c>
    </row>
    <row r="31" spans="1:4">
      <c r="A31" s="69" t="s">
        <v>469</v>
      </c>
      <c r="B31" s="61" t="s">
        <v>384</v>
      </c>
      <c r="C31" s="61" t="s">
        <v>470</v>
      </c>
      <c r="D31" s="71" t="s">
        <v>875</v>
      </c>
    </row>
    <row r="32" spans="1:4">
      <c r="A32" s="69" t="s">
        <v>471</v>
      </c>
      <c r="B32" s="61" t="s">
        <v>379</v>
      </c>
      <c r="C32" s="61" t="s">
        <v>470</v>
      </c>
      <c r="D32" s="71" t="s">
        <v>875</v>
      </c>
    </row>
    <row r="33" spans="1:4">
      <c r="A33" s="69" t="s">
        <v>472</v>
      </c>
      <c r="B33" s="61" t="s">
        <v>409</v>
      </c>
      <c r="C33" s="61" t="s">
        <v>473</v>
      </c>
      <c r="D33" s="71" t="s">
        <v>875</v>
      </c>
    </row>
    <row r="34" spans="1:4">
      <c r="A34" s="69" t="s">
        <v>474</v>
      </c>
      <c r="B34" s="61" t="s">
        <v>177</v>
      </c>
      <c r="C34" s="61" t="s">
        <v>435</v>
      </c>
      <c r="D34" s="71" t="s">
        <v>875</v>
      </c>
    </row>
    <row r="35" spans="1:4">
      <c r="A35" s="69" t="s">
        <v>475</v>
      </c>
      <c r="B35" s="61" t="s">
        <v>393</v>
      </c>
      <c r="C35" s="61" t="s">
        <v>423</v>
      </c>
      <c r="D35" s="71" t="s">
        <v>875</v>
      </c>
    </row>
    <row r="36" spans="1:4">
      <c r="A36" s="69" t="s">
        <v>476</v>
      </c>
      <c r="B36" s="61" t="s">
        <v>123</v>
      </c>
      <c r="C36" s="61" t="s">
        <v>423</v>
      </c>
      <c r="D36" s="71" t="s">
        <v>875</v>
      </c>
    </row>
    <row r="37" spans="1:4">
      <c r="A37" s="69" t="s">
        <v>477</v>
      </c>
      <c r="B37" s="61" t="s">
        <v>255</v>
      </c>
      <c r="C37" s="61" t="s">
        <v>478</v>
      </c>
      <c r="D37" s="71" t="s">
        <v>875</v>
      </c>
    </row>
    <row r="38" spans="1:4">
      <c r="A38" s="69" t="s">
        <v>479</v>
      </c>
      <c r="B38" s="61" t="s">
        <v>282</v>
      </c>
      <c r="C38" s="61" t="s">
        <v>423</v>
      </c>
      <c r="D38" s="71" t="s">
        <v>875</v>
      </c>
    </row>
    <row r="39" spans="1:4">
      <c r="A39" s="69" t="s">
        <v>480</v>
      </c>
      <c r="B39" s="61" t="s">
        <v>122</v>
      </c>
      <c r="C39" s="61" t="s">
        <v>423</v>
      </c>
      <c r="D39" s="71" t="s">
        <v>875</v>
      </c>
    </row>
    <row r="40" spans="1:4">
      <c r="A40" s="69" t="s">
        <v>481</v>
      </c>
      <c r="B40" s="61" t="s">
        <v>205</v>
      </c>
      <c r="C40" s="61" t="s">
        <v>423</v>
      </c>
      <c r="D40" s="71" t="s">
        <v>875</v>
      </c>
    </row>
    <row r="41" spans="1:4">
      <c r="A41" s="69" t="s">
        <v>482</v>
      </c>
      <c r="B41" s="61" t="s">
        <v>124</v>
      </c>
      <c r="C41" s="61" t="s">
        <v>483</v>
      </c>
      <c r="D41" s="71" t="s">
        <v>875</v>
      </c>
    </row>
    <row r="42" spans="1:4">
      <c r="A42" s="69" t="s">
        <v>484</v>
      </c>
      <c r="B42" s="61" t="s">
        <v>110</v>
      </c>
      <c r="C42" s="61" t="s">
        <v>483</v>
      </c>
      <c r="D42" s="71" t="s">
        <v>875</v>
      </c>
    </row>
    <row r="43" spans="1:4">
      <c r="A43" s="69" t="s">
        <v>485</v>
      </c>
      <c r="B43" s="61" t="s">
        <v>260</v>
      </c>
      <c r="C43" s="61" t="s">
        <v>462</v>
      </c>
      <c r="D43" s="71" t="s">
        <v>875</v>
      </c>
    </row>
    <row r="44" spans="1:4">
      <c r="A44" s="69" t="s">
        <v>486</v>
      </c>
      <c r="B44" s="61" t="s">
        <v>245</v>
      </c>
      <c r="C44" s="61" t="s">
        <v>462</v>
      </c>
      <c r="D44" s="71" t="s">
        <v>875</v>
      </c>
    </row>
    <row r="45" spans="1:4">
      <c r="A45" s="69" t="s">
        <v>487</v>
      </c>
      <c r="B45" s="61" t="s">
        <v>298</v>
      </c>
      <c r="C45" s="61" t="s">
        <v>488</v>
      </c>
      <c r="D45" s="71" t="s">
        <v>875</v>
      </c>
    </row>
    <row r="46" spans="1:4">
      <c r="A46" s="69" t="s">
        <v>489</v>
      </c>
      <c r="B46" s="61" t="s">
        <v>276</v>
      </c>
      <c r="C46" s="61" t="s">
        <v>490</v>
      </c>
      <c r="D46" s="71" t="s">
        <v>875</v>
      </c>
    </row>
    <row r="47" spans="1:4">
      <c r="A47" s="69" t="s">
        <v>491</v>
      </c>
      <c r="B47" s="61" t="s">
        <v>136</v>
      </c>
      <c r="C47" s="61" t="s">
        <v>460</v>
      </c>
      <c r="D47" s="71" t="s">
        <v>875</v>
      </c>
    </row>
    <row r="48" spans="1:4">
      <c r="A48" s="69" t="s">
        <v>492</v>
      </c>
      <c r="B48" s="61" t="s">
        <v>128</v>
      </c>
      <c r="C48" s="61" t="s">
        <v>441</v>
      </c>
      <c r="D48" s="71" t="s">
        <v>875</v>
      </c>
    </row>
    <row r="49" spans="1:4">
      <c r="A49" s="69" t="s">
        <v>493</v>
      </c>
      <c r="B49" s="61" t="s">
        <v>117</v>
      </c>
      <c r="C49" s="61" t="s">
        <v>494</v>
      </c>
      <c r="D49" s="71" t="s">
        <v>875</v>
      </c>
    </row>
    <row r="50" spans="1:4">
      <c r="A50" s="69" t="s">
        <v>495</v>
      </c>
      <c r="B50" s="61" t="s">
        <v>129</v>
      </c>
      <c r="C50" s="61" t="s">
        <v>441</v>
      </c>
      <c r="D50" s="71" t="s">
        <v>875</v>
      </c>
    </row>
    <row r="51" spans="1:4">
      <c r="A51" s="69" t="s">
        <v>496</v>
      </c>
      <c r="B51" s="61" t="s">
        <v>351</v>
      </c>
      <c r="C51" s="61" t="s">
        <v>441</v>
      </c>
      <c r="D51" s="71" t="s">
        <v>875</v>
      </c>
    </row>
    <row r="52" spans="1:4">
      <c r="A52" s="69" t="s">
        <v>497</v>
      </c>
      <c r="B52" s="61" t="s">
        <v>381</v>
      </c>
      <c r="C52" s="61" t="s">
        <v>498</v>
      </c>
      <c r="D52" s="71" t="s">
        <v>875</v>
      </c>
    </row>
    <row r="53" spans="1:4">
      <c r="A53" s="69" t="s">
        <v>499</v>
      </c>
      <c r="B53" s="61" t="s">
        <v>327</v>
      </c>
      <c r="C53" s="61" t="s">
        <v>451</v>
      </c>
      <c r="D53" s="71" t="s">
        <v>875</v>
      </c>
    </row>
    <row r="54" spans="1:4">
      <c r="A54" s="69" t="s">
        <v>500</v>
      </c>
      <c r="B54" s="61" t="s">
        <v>327</v>
      </c>
      <c r="C54" s="61" t="s">
        <v>451</v>
      </c>
      <c r="D54" s="71" t="s">
        <v>875</v>
      </c>
    </row>
    <row r="55" spans="1:4">
      <c r="A55" s="69" t="s">
        <v>501</v>
      </c>
      <c r="B55" s="61" t="s">
        <v>175</v>
      </c>
      <c r="C55" s="61" t="s">
        <v>473</v>
      </c>
      <c r="D55" s="71" t="s">
        <v>875</v>
      </c>
    </row>
    <row r="56" spans="1:4">
      <c r="A56" s="69" t="s">
        <v>502</v>
      </c>
      <c r="B56" s="61" t="s">
        <v>159</v>
      </c>
      <c r="C56" s="61" t="s">
        <v>451</v>
      </c>
      <c r="D56" s="71" t="s">
        <v>875</v>
      </c>
    </row>
    <row r="57" spans="1:4">
      <c r="A57" s="69" t="s">
        <v>503</v>
      </c>
      <c r="B57" s="61" t="s">
        <v>159</v>
      </c>
      <c r="C57" s="61" t="s">
        <v>451</v>
      </c>
      <c r="D57" s="71" t="s">
        <v>875</v>
      </c>
    </row>
    <row r="58" spans="1:4">
      <c r="A58" s="69" t="s">
        <v>504</v>
      </c>
      <c r="B58" s="61" t="s">
        <v>400</v>
      </c>
      <c r="C58" s="61" t="s">
        <v>423</v>
      </c>
      <c r="D58" s="71" t="s">
        <v>875</v>
      </c>
    </row>
    <row r="59" spans="1:4">
      <c r="A59" s="69" t="s">
        <v>505</v>
      </c>
      <c r="B59" s="61" t="s">
        <v>388</v>
      </c>
      <c r="C59" s="61" t="s">
        <v>423</v>
      </c>
      <c r="D59" s="71" t="s">
        <v>875</v>
      </c>
    </row>
    <row r="60" spans="1:4">
      <c r="A60" s="69" t="s">
        <v>506</v>
      </c>
      <c r="B60" s="61" t="s">
        <v>183</v>
      </c>
      <c r="C60" s="61" t="s">
        <v>507</v>
      </c>
      <c r="D60" s="71" t="s">
        <v>875</v>
      </c>
    </row>
    <row r="61" spans="1:4">
      <c r="A61" s="69" t="s">
        <v>508</v>
      </c>
      <c r="B61" s="61" t="s">
        <v>369</v>
      </c>
      <c r="C61" s="61" t="s">
        <v>470</v>
      </c>
      <c r="D61" s="71" t="s">
        <v>875</v>
      </c>
    </row>
    <row r="62" spans="1:4">
      <c r="A62" s="69" t="s">
        <v>509</v>
      </c>
      <c r="B62" s="61" t="s">
        <v>510</v>
      </c>
      <c r="C62" s="61" t="s">
        <v>441</v>
      </c>
      <c r="D62" s="71" t="s">
        <v>875</v>
      </c>
    </row>
    <row r="63" spans="1:4">
      <c r="A63" s="69" t="s">
        <v>511</v>
      </c>
      <c r="B63" s="61" t="s">
        <v>363</v>
      </c>
      <c r="C63" s="61" t="s">
        <v>423</v>
      </c>
      <c r="D63" s="71" t="s">
        <v>875</v>
      </c>
    </row>
    <row r="64" spans="1:4">
      <c r="A64" s="69" t="s">
        <v>512</v>
      </c>
      <c r="B64" s="61" t="s">
        <v>353</v>
      </c>
      <c r="C64" s="61" t="s">
        <v>470</v>
      </c>
      <c r="D64" s="71" t="s">
        <v>875</v>
      </c>
    </row>
    <row r="65" spans="1:4">
      <c r="A65" s="69" t="s">
        <v>513</v>
      </c>
      <c r="B65" s="61" t="s">
        <v>352</v>
      </c>
      <c r="C65" s="61" t="s">
        <v>470</v>
      </c>
      <c r="D65" s="71" t="s">
        <v>875</v>
      </c>
    </row>
    <row r="66" spans="1:4">
      <c r="A66" s="69" t="s">
        <v>514</v>
      </c>
      <c r="B66" s="61" t="s">
        <v>120</v>
      </c>
      <c r="C66" s="61" t="s">
        <v>460</v>
      </c>
      <c r="D66" s="71" t="s">
        <v>875</v>
      </c>
    </row>
    <row r="67" spans="1:4">
      <c r="A67" s="69" t="s">
        <v>515</v>
      </c>
      <c r="B67" s="61" t="s">
        <v>227</v>
      </c>
      <c r="C67" s="61" t="s">
        <v>428</v>
      </c>
      <c r="D67" s="71" t="s">
        <v>875</v>
      </c>
    </row>
    <row r="68" spans="1:4">
      <c r="A68" s="69" t="s">
        <v>516</v>
      </c>
      <c r="B68" s="61" t="s">
        <v>356</v>
      </c>
      <c r="C68" s="61" t="s">
        <v>490</v>
      </c>
      <c r="D68" s="71" t="s">
        <v>875</v>
      </c>
    </row>
    <row r="69" spans="1:4">
      <c r="A69" s="69" t="s">
        <v>517</v>
      </c>
      <c r="B69" s="61" t="s">
        <v>135</v>
      </c>
      <c r="C69" s="61" t="s">
        <v>460</v>
      </c>
      <c r="D69" s="71" t="s">
        <v>875</v>
      </c>
    </row>
    <row r="70" spans="1:4">
      <c r="A70" s="69" t="s">
        <v>518</v>
      </c>
      <c r="B70" s="61" t="s">
        <v>215</v>
      </c>
      <c r="C70" s="61" t="s">
        <v>428</v>
      </c>
      <c r="D70" s="71" t="s">
        <v>875</v>
      </c>
    </row>
    <row r="71" spans="1:4">
      <c r="A71" s="69" t="s">
        <v>519</v>
      </c>
      <c r="B71" s="61" t="s">
        <v>368</v>
      </c>
      <c r="C71" s="61" t="s">
        <v>433</v>
      </c>
      <c r="D71" s="71" t="s">
        <v>875</v>
      </c>
    </row>
    <row r="72" spans="1:4">
      <c r="A72" s="69" t="s">
        <v>520</v>
      </c>
      <c r="B72" s="61" t="s">
        <v>371</v>
      </c>
      <c r="C72" s="61" t="s">
        <v>433</v>
      </c>
      <c r="D72" s="71" t="s">
        <v>875</v>
      </c>
    </row>
    <row r="73" spans="1:4">
      <c r="A73" s="69" t="s">
        <v>521</v>
      </c>
      <c r="B73" s="61" t="s">
        <v>170</v>
      </c>
      <c r="C73" s="61" t="s">
        <v>428</v>
      </c>
      <c r="D73" s="71" t="s">
        <v>875</v>
      </c>
    </row>
    <row r="74" spans="1:4">
      <c r="A74" s="69" t="s">
        <v>522</v>
      </c>
      <c r="B74" s="61" t="s">
        <v>229</v>
      </c>
      <c r="C74" s="61" t="s">
        <v>523</v>
      </c>
      <c r="D74" s="71" t="s">
        <v>875</v>
      </c>
    </row>
    <row r="75" spans="1:4">
      <c r="A75" s="69" t="s">
        <v>524</v>
      </c>
      <c r="B75" s="61" t="s">
        <v>178</v>
      </c>
      <c r="C75" s="61" t="s">
        <v>525</v>
      </c>
      <c r="D75" s="71" t="s">
        <v>875</v>
      </c>
    </row>
    <row r="76" spans="1:4">
      <c r="A76" s="69" t="s">
        <v>526</v>
      </c>
      <c r="B76" s="61" t="s">
        <v>377</v>
      </c>
      <c r="C76" s="61" t="s">
        <v>494</v>
      </c>
      <c r="D76" s="71" t="s">
        <v>875</v>
      </c>
    </row>
    <row r="77" spans="1:4">
      <c r="A77" s="69" t="s">
        <v>527</v>
      </c>
      <c r="B77" s="61" t="s">
        <v>105</v>
      </c>
      <c r="C77" s="61" t="s">
        <v>494</v>
      </c>
      <c r="D77" s="71" t="s">
        <v>875</v>
      </c>
    </row>
    <row r="78" spans="1:4">
      <c r="A78" s="69" t="s">
        <v>528</v>
      </c>
      <c r="B78" s="61" t="s">
        <v>106</v>
      </c>
      <c r="C78" s="61" t="s">
        <v>494</v>
      </c>
      <c r="D78" s="71" t="s">
        <v>875</v>
      </c>
    </row>
    <row r="79" spans="1:4">
      <c r="A79" s="69" t="s">
        <v>529</v>
      </c>
      <c r="B79" s="61" t="s">
        <v>109</v>
      </c>
      <c r="C79" s="61" t="s">
        <v>494</v>
      </c>
      <c r="D79" s="71" t="s">
        <v>875</v>
      </c>
    </row>
    <row r="80" spans="1:4">
      <c r="A80" s="69" t="s">
        <v>530</v>
      </c>
      <c r="B80" s="61" t="s">
        <v>108</v>
      </c>
      <c r="C80" s="61" t="s">
        <v>494</v>
      </c>
      <c r="D80" s="71" t="s">
        <v>875</v>
      </c>
    </row>
    <row r="81" spans="1:4">
      <c r="A81" s="69" t="s">
        <v>531</v>
      </c>
      <c r="B81" s="61" t="s">
        <v>107</v>
      </c>
      <c r="C81" s="61" t="s">
        <v>494</v>
      </c>
      <c r="D81" s="71" t="s">
        <v>875</v>
      </c>
    </row>
    <row r="82" spans="1:4">
      <c r="A82" s="69" t="s">
        <v>532</v>
      </c>
      <c r="B82" s="61" t="s">
        <v>323</v>
      </c>
      <c r="C82" s="61" t="s">
        <v>423</v>
      </c>
      <c r="D82" s="71" t="s">
        <v>875</v>
      </c>
    </row>
    <row r="83" spans="1:4">
      <c r="A83" s="69" t="s">
        <v>533</v>
      </c>
      <c r="B83" s="61" t="s">
        <v>179</v>
      </c>
      <c r="C83" s="61" t="s">
        <v>423</v>
      </c>
      <c r="D83" s="71" t="s">
        <v>875</v>
      </c>
    </row>
    <row r="84" spans="1:4">
      <c r="A84" s="69" t="s">
        <v>534</v>
      </c>
      <c r="B84" s="61" t="s">
        <v>305</v>
      </c>
      <c r="C84" s="61" t="s">
        <v>443</v>
      </c>
      <c r="D84" s="71" t="s">
        <v>875</v>
      </c>
    </row>
    <row r="85" spans="1:4">
      <c r="A85" s="69" t="s">
        <v>535</v>
      </c>
      <c r="B85" s="61" t="s">
        <v>113</v>
      </c>
      <c r="C85" s="61" t="s">
        <v>431</v>
      </c>
      <c r="D85" s="71" t="s">
        <v>875</v>
      </c>
    </row>
    <row r="86" spans="1:4">
      <c r="A86" s="69" t="s">
        <v>536</v>
      </c>
      <c r="B86" s="61" t="s">
        <v>350</v>
      </c>
      <c r="C86" s="61" t="s">
        <v>537</v>
      </c>
      <c r="D86" s="71" t="s">
        <v>875</v>
      </c>
    </row>
    <row r="87" spans="1:4">
      <c r="A87" s="69" t="s">
        <v>538</v>
      </c>
      <c r="B87" s="61" t="s">
        <v>539</v>
      </c>
      <c r="C87" s="61" t="s">
        <v>465</v>
      </c>
      <c r="D87" s="71" t="s">
        <v>875</v>
      </c>
    </row>
    <row r="88" spans="1:4">
      <c r="A88" s="69" t="s">
        <v>540</v>
      </c>
      <c r="B88" s="61" t="s">
        <v>334</v>
      </c>
      <c r="C88" s="61" t="s">
        <v>423</v>
      </c>
      <c r="D88" s="71" t="s">
        <v>875</v>
      </c>
    </row>
    <row r="89" spans="1:4">
      <c r="A89" s="69" t="s">
        <v>541</v>
      </c>
      <c r="B89" s="61" t="s">
        <v>173</v>
      </c>
      <c r="C89" s="61" t="s">
        <v>423</v>
      </c>
      <c r="D89" s="71" t="s">
        <v>875</v>
      </c>
    </row>
    <row r="90" spans="1:4">
      <c r="A90" s="69" t="s">
        <v>542</v>
      </c>
      <c r="B90" s="61" t="s">
        <v>137</v>
      </c>
      <c r="C90" s="61" t="s">
        <v>543</v>
      </c>
      <c r="D90" s="71" t="s">
        <v>875</v>
      </c>
    </row>
    <row r="91" spans="1:4">
      <c r="A91" s="69" t="s">
        <v>544</v>
      </c>
      <c r="B91" s="61" t="s">
        <v>127</v>
      </c>
      <c r="C91" s="61" t="s">
        <v>460</v>
      </c>
      <c r="D91" s="71" t="s">
        <v>875</v>
      </c>
    </row>
    <row r="92" spans="1:4">
      <c r="A92" s="69" t="s">
        <v>545</v>
      </c>
      <c r="B92" s="61" t="s">
        <v>546</v>
      </c>
      <c r="C92" s="61" t="s">
        <v>547</v>
      </c>
      <c r="D92" s="71" t="s">
        <v>875</v>
      </c>
    </row>
    <row r="93" spans="1:4">
      <c r="A93" s="69" t="s">
        <v>548</v>
      </c>
      <c r="B93" s="61" t="s">
        <v>281</v>
      </c>
      <c r="C93" s="61" t="s">
        <v>490</v>
      </c>
      <c r="D93" s="71" t="s">
        <v>875</v>
      </c>
    </row>
    <row r="94" spans="1:4">
      <c r="A94" s="69" t="s">
        <v>549</v>
      </c>
      <c r="B94" s="61" t="s">
        <v>180</v>
      </c>
      <c r="C94" s="61" t="s">
        <v>462</v>
      </c>
      <c r="D94" s="71" t="s">
        <v>875</v>
      </c>
    </row>
    <row r="95" spans="1:4">
      <c r="A95" s="69" t="s">
        <v>550</v>
      </c>
      <c r="B95" s="61" t="s">
        <v>358</v>
      </c>
      <c r="C95" s="61" t="s">
        <v>551</v>
      </c>
      <c r="D95" s="71" t="s">
        <v>875</v>
      </c>
    </row>
    <row r="96" spans="1:4">
      <c r="A96" s="69" t="s">
        <v>552</v>
      </c>
      <c r="B96" s="61" t="s">
        <v>248</v>
      </c>
      <c r="C96" s="61" t="s">
        <v>462</v>
      </c>
      <c r="D96" s="71" t="s">
        <v>875</v>
      </c>
    </row>
    <row r="97" spans="1:4">
      <c r="A97" s="69" t="s">
        <v>553</v>
      </c>
      <c r="B97" s="61" t="s">
        <v>196</v>
      </c>
      <c r="C97" s="61" t="s">
        <v>423</v>
      </c>
      <c r="D97" s="71" t="s">
        <v>875</v>
      </c>
    </row>
    <row r="98" spans="1:4">
      <c r="A98" s="69" t="s">
        <v>554</v>
      </c>
      <c r="B98" s="61" t="s">
        <v>419</v>
      </c>
      <c r="C98" s="61" t="s">
        <v>435</v>
      </c>
      <c r="D98" s="71" t="s">
        <v>874</v>
      </c>
    </row>
    <row r="99" spans="1:4">
      <c r="A99" s="69" t="s">
        <v>555</v>
      </c>
      <c r="B99" s="61" t="s">
        <v>416</v>
      </c>
      <c r="C99" s="61" t="s">
        <v>523</v>
      </c>
      <c r="D99" s="71" t="s">
        <v>875</v>
      </c>
    </row>
    <row r="100" spans="1:4">
      <c r="A100" s="69" t="s">
        <v>556</v>
      </c>
      <c r="B100" s="61" t="s">
        <v>557</v>
      </c>
      <c r="C100" s="61" t="s">
        <v>558</v>
      </c>
      <c r="D100" s="71" t="s">
        <v>875</v>
      </c>
    </row>
    <row r="101" spans="1:4">
      <c r="A101" s="69" t="s">
        <v>559</v>
      </c>
      <c r="B101" s="61" t="s">
        <v>560</v>
      </c>
      <c r="C101" s="61" t="s">
        <v>423</v>
      </c>
      <c r="D101" s="71" t="s">
        <v>875</v>
      </c>
    </row>
    <row r="102" spans="1:4">
      <c r="A102" s="69" t="s">
        <v>561</v>
      </c>
      <c r="B102" s="61" t="s">
        <v>562</v>
      </c>
      <c r="C102" s="61" t="s">
        <v>423</v>
      </c>
      <c r="D102" s="71" t="s">
        <v>875</v>
      </c>
    </row>
    <row r="103" spans="1:4">
      <c r="A103" s="69" t="s">
        <v>563</v>
      </c>
      <c r="B103" s="61" t="s">
        <v>380</v>
      </c>
      <c r="C103" s="61" t="s">
        <v>498</v>
      </c>
      <c r="D103" s="71" t="s">
        <v>875</v>
      </c>
    </row>
    <row r="104" spans="1:4">
      <c r="A104" s="69" t="s">
        <v>564</v>
      </c>
      <c r="B104" s="61" t="s">
        <v>144</v>
      </c>
      <c r="C104" s="61" t="s">
        <v>565</v>
      </c>
      <c r="D104" s="71" t="s">
        <v>875</v>
      </c>
    </row>
    <row r="105" spans="1:4">
      <c r="A105" s="69" t="s">
        <v>566</v>
      </c>
      <c r="B105" s="61" t="s">
        <v>185</v>
      </c>
      <c r="C105" s="61" t="s">
        <v>423</v>
      </c>
      <c r="D105" s="71" t="s">
        <v>875</v>
      </c>
    </row>
    <row r="106" spans="1:4">
      <c r="A106" s="69" t="s">
        <v>567</v>
      </c>
      <c r="B106" s="61" t="s">
        <v>193</v>
      </c>
      <c r="C106" s="61" t="s">
        <v>451</v>
      </c>
      <c r="D106" s="71" t="s">
        <v>875</v>
      </c>
    </row>
    <row r="107" spans="1:4">
      <c r="A107" s="69" t="s">
        <v>568</v>
      </c>
      <c r="B107" s="61" t="s">
        <v>396</v>
      </c>
      <c r="C107" s="61" t="s">
        <v>423</v>
      </c>
      <c r="D107" s="71" t="s">
        <v>875</v>
      </c>
    </row>
    <row r="108" spans="1:4">
      <c r="A108" s="69" t="s">
        <v>569</v>
      </c>
      <c r="B108" s="61" t="s">
        <v>219</v>
      </c>
      <c r="C108" s="61" t="s">
        <v>423</v>
      </c>
      <c r="D108" s="71" t="s">
        <v>874</v>
      </c>
    </row>
    <row r="109" spans="1:4">
      <c r="A109" s="69" t="s">
        <v>570</v>
      </c>
      <c r="B109" s="61" t="s">
        <v>417</v>
      </c>
      <c r="C109" s="61" t="s">
        <v>423</v>
      </c>
      <c r="D109" s="71" t="s">
        <v>875</v>
      </c>
    </row>
    <row r="110" spans="1:4">
      <c r="A110" s="69" t="s">
        <v>571</v>
      </c>
      <c r="B110" s="61" t="s">
        <v>249</v>
      </c>
      <c r="C110" s="61" t="s">
        <v>572</v>
      </c>
      <c r="D110" s="71" t="s">
        <v>875</v>
      </c>
    </row>
    <row r="111" spans="1:4">
      <c r="A111" s="69" t="s">
        <v>573</v>
      </c>
      <c r="B111" s="61" t="s">
        <v>370</v>
      </c>
      <c r="C111" s="61" t="s">
        <v>433</v>
      </c>
      <c r="D111" s="71" t="s">
        <v>875</v>
      </c>
    </row>
    <row r="112" spans="1:4">
      <c r="A112" s="69" t="s">
        <v>574</v>
      </c>
      <c r="B112" s="61" t="s">
        <v>286</v>
      </c>
      <c r="C112" s="61" t="s">
        <v>433</v>
      </c>
      <c r="D112" s="71" t="s">
        <v>875</v>
      </c>
    </row>
    <row r="113" spans="1:4">
      <c r="A113" s="69" t="s">
        <v>575</v>
      </c>
      <c r="B113" s="61" t="s">
        <v>370</v>
      </c>
      <c r="C113" s="61" t="s">
        <v>433</v>
      </c>
      <c r="D113" s="71" t="s">
        <v>875</v>
      </c>
    </row>
    <row r="114" spans="1:4">
      <c r="A114" s="69" t="s">
        <v>576</v>
      </c>
      <c r="B114" s="61" t="s">
        <v>300</v>
      </c>
      <c r="C114" s="61" t="s">
        <v>448</v>
      </c>
      <c r="D114" s="71" t="s">
        <v>875</v>
      </c>
    </row>
    <row r="115" spans="1:4">
      <c r="A115" s="69" t="s">
        <v>577</v>
      </c>
      <c r="B115" s="61" t="s">
        <v>337</v>
      </c>
      <c r="C115" s="61" t="s">
        <v>523</v>
      </c>
      <c r="D115" s="71" t="s">
        <v>875</v>
      </c>
    </row>
    <row r="116" spans="1:4">
      <c r="A116" s="70" t="s">
        <v>578</v>
      </c>
      <c r="B116" s="62" t="s">
        <v>239</v>
      </c>
      <c r="C116" s="62" t="s">
        <v>441</v>
      </c>
      <c r="D116" s="71" t="s">
        <v>875</v>
      </c>
    </row>
    <row r="117" spans="1:4">
      <c r="A117" s="69" t="s">
        <v>579</v>
      </c>
      <c r="B117" s="61" t="s">
        <v>383</v>
      </c>
      <c r="C117" s="61" t="s">
        <v>433</v>
      </c>
      <c r="D117" s="71" t="s">
        <v>875</v>
      </c>
    </row>
    <row r="118" spans="1:4">
      <c r="A118" s="69" t="s">
        <v>580</v>
      </c>
      <c r="B118" s="61" t="s">
        <v>382</v>
      </c>
      <c r="C118" s="61" t="s">
        <v>498</v>
      </c>
      <c r="D118" s="71" t="s">
        <v>875</v>
      </c>
    </row>
    <row r="119" spans="1:4">
      <c r="A119" s="69" t="s">
        <v>581</v>
      </c>
      <c r="B119" s="61" t="s">
        <v>221</v>
      </c>
      <c r="C119" s="61" t="s">
        <v>441</v>
      </c>
      <c r="D119" s="71" t="s">
        <v>875</v>
      </c>
    </row>
    <row r="120" spans="1:4">
      <c r="A120" s="69" t="s">
        <v>582</v>
      </c>
      <c r="B120" s="61" t="s">
        <v>366</v>
      </c>
      <c r="C120" s="61" t="s">
        <v>441</v>
      </c>
      <c r="D120" s="71" t="s">
        <v>875</v>
      </c>
    </row>
    <row r="121" spans="1:4">
      <c r="A121" s="69" t="s">
        <v>583</v>
      </c>
      <c r="B121" s="61" t="s">
        <v>174</v>
      </c>
      <c r="C121" s="61" t="s">
        <v>584</v>
      </c>
      <c r="D121" s="71" t="s">
        <v>875</v>
      </c>
    </row>
    <row r="122" spans="1:4">
      <c r="A122" s="69" t="s">
        <v>585</v>
      </c>
      <c r="B122" s="61" t="s">
        <v>296</v>
      </c>
      <c r="C122" s="61" t="s">
        <v>423</v>
      </c>
      <c r="D122" s="71" t="s">
        <v>875</v>
      </c>
    </row>
    <row r="123" spans="1:4">
      <c r="A123" s="69" t="s">
        <v>586</v>
      </c>
      <c r="B123" s="61" t="s">
        <v>141</v>
      </c>
      <c r="C123" s="61" t="s">
        <v>423</v>
      </c>
      <c r="D123" s="71" t="s">
        <v>875</v>
      </c>
    </row>
    <row r="124" spans="1:4">
      <c r="A124" s="69" t="s">
        <v>587</v>
      </c>
      <c r="B124" s="61" t="s">
        <v>169</v>
      </c>
      <c r="C124" s="61" t="s">
        <v>428</v>
      </c>
      <c r="D124" s="71" t="s">
        <v>875</v>
      </c>
    </row>
    <row r="125" spans="1:4">
      <c r="A125" s="69" t="s">
        <v>588</v>
      </c>
      <c r="B125" s="61" t="s">
        <v>243</v>
      </c>
      <c r="C125" s="61" t="s">
        <v>547</v>
      </c>
      <c r="D125" s="71" t="s">
        <v>875</v>
      </c>
    </row>
    <row r="126" spans="1:4">
      <c r="A126" s="69" t="s">
        <v>589</v>
      </c>
      <c r="B126" s="61" t="s">
        <v>335</v>
      </c>
      <c r="C126" s="61" t="s">
        <v>490</v>
      </c>
      <c r="D126" s="71" t="s">
        <v>875</v>
      </c>
    </row>
    <row r="127" spans="1:4">
      <c r="A127" s="69" t="s">
        <v>590</v>
      </c>
      <c r="B127" s="61" t="s">
        <v>201</v>
      </c>
      <c r="C127" s="61" t="s">
        <v>423</v>
      </c>
      <c r="D127" s="71" t="s">
        <v>875</v>
      </c>
    </row>
    <row r="128" spans="1:4">
      <c r="A128" s="69" t="s">
        <v>591</v>
      </c>
      <c r="B128" s="61" t="s">
        <v>392</v>
      </c>
      <c r="C128" s="61" t="s">
        <v>423</v>
      </c>
      <c r="D128" s="71" t="s">
        <v>875</v>
      </c>
    </row>
    <row r="129" spans="1:4">
      <c r="A129" s="69" t="s">
        <v>592</v>
      </c>
      <c r="B129" s="61" t="s">
        <v>316</v>
      </c>
      <c r="C129" s="61" t="s">
        <v>423</v>
      </c>
      <c r="D129" s="71" t="s">
        <v>875</v>
      </c>
    </row>
    <row r="130" spans="1:4">
      <c r="A130" s="69" t="s">
        <v>593</v>
      </c>
      <c r="B130" s="61" t="s">
        <v>203</v>
      </c>
      <c r="C130" s="61" t="s">
        <v>423</v>
      </c>
      <c r="D130" s="71" t="s">
        <v>875</v>
      </c>
    </row>
    <row r="131" spans="1:4">
      <c r="A131" s="69" t="s">
        <v>594</v>
      </c>
      <c r="B131" s="61" t="s">
        <v>323</v>
      </c>
      <c r="C131" s="61" t="s">
        <v>423</v>
      </c>
      <c r="D131" s="71" t="s">
        <v>875</v>
      </c>
    </row>
    <row r="132" spans="1:4">
      <c r="A132" s="69" t="s">
        <v>595</v>
      </c>
      <c r="B132" s="61" t="s">
        <v>234</v>
      </c>
      <c r="C132" s="61" t="s">
        <v>423</v>
      </c>
      <c r="D132" s="71" t="s">
        <v>875</v>
      </c>
    </row>
    <row r="133" spans="1:4">
      <c r="A133" s="69" t="s">
        <v>596</v>
      </c>
      <c r="B133" s="61" t="s">
        <v>233</v>
      </c>
      <c r="C133" s="61" t="s">
        <v>423</v>
      </c>
      <c r="D133" s="71" t="s">
        <v>875</v>
      </c>
    </row>
    <row r="134" spans="1:4">
      <c r="A134" s="69" t="s">
        <v>597</v>
      </c>
      <c r="B134" s="61" t="s">
        <v>202</v>
      </c>
      <c r="C134" s="61" t="s">
        <v>423</v>
      </c>
      <c r="D134" s="71" t="s">
        <v>875</v>
      </c>
    </row>
    <row r="135" spans="1:4">
      <c r="A135" s="69" t="s">
        <v>598</v>
      </c>
      <c r="B135" s="61" t="s">
        <v>318</v>
      </c>
      <c r="C135" s="61" t="s">
        <v>423</v>
      </c>
      <c r="D135" s="71" t="s">
        <v>875</v>
      </c>
    </row>
    <row r="136" spans="1:4">
      <c r="A136" s="69" t="s">
        <v>599</v>
      </c>
      <c r="B136" s="61" t="s">
        <v>321</v>
      </c>
      <c r="C136" s="61" t="s">
        <v>423</v>
      </c>
      <c r="D136" s="71" t="s">
        <v>875</v>
      </c>
    </row>
    <row r="137" spans="1:4">
      <c r="A137" s="69" t="s">
        <v>600</v>
      </c>
      <c r="B137" s="61" t="s">
        <v>320</v>
      </c>
      <c r="C137" s="61" t="s">
        <v>423</v>
      </c>
      <c r="D137" s="71" t="s">
        <v>875</v>
      </c>
    </row>
    <row r="138" spans="1:4">
      <c r="A138" s="69" t="s">
        <v>601</v>
      </c>
      <c r="B138" s="61" t="s">
        <v>333</v>
      </c>
      <c r="C138" s="61" t="s">
        <v>423</v>
      </c>
      <c r="D138" s="71" t="s">
        <v>875</v>
      </c>
    </row>
    <row r="139" spans="1:4">
      <c r="A139" s="69" t="s">
        <v>602</v>
      </c>
      <c r="B139" s="61" t="s">
        <v>203</v>
      </c>
      <c r="C139" s="61" t="s">
        <v>423</v>
      </c>
      <c r="D139" s="71" t="s">
        <v>875</v>
      </c>
    </row>
    <row r="140" spans="1:4">
      <c r="A140" s="69" t="s">
        <v>603</v>
      </c>
      <c r="B140" s="61" t="s">
        <v>278</v>
      </c>
      <c r="C140" s="61" t="s">
        <v>423</v>
      </c>
      <c r="D140" s="71" t="s">
        <v>875</v>
      </c>
    </row>
    <row r="141" spans="1:4">
      <c r="A141" s="69" t="s">
        <v>604</v>
      </c>
      <c r="B141" s="61" t="s">
        <v>231</v>
      </c>
      <c r="C141" s="61" t="s">
        <v>423</v>
      </c>
      <c r="D141" s="71" t="s">
        <v>875</v>
      </c>
    </row>
    <row r="142" spans="1:4">
      <c r="A142" s="69" t="s">
        <v>605</v>
      </c>
      <c r="B142" s="61" t="s">
        <v>244</v>
      </c>
      <c r="C142" s="61" t="s">
        <v>462</v>
      </c>
      <c r="D142" s="71" t="s">
        <v>875</v>
      </c>
    </row>
    <row r="143" spans="1:4">
      <c r="A143" s="69" t="s">
        <v>606</v>
      </c>
      <c r="B143" s="61" t="s">
        <v>331</v>
      </c>
      <c r="C143" s="61" t="s">
        <v>423</v>
      </c>
      <c r="D143" s="71" t="s">
        <v>875</v>
      </c>
    </row>
    <row r="144" spans="1:4">
      <c r="A144" s="69" t="s">
        <v>607</v>
      </c>
      <c r="B144" s="61" t="s">
        <v>271</v>
      </c>
      <c r="C144" s="61" t="s">
        <v>473</v>
      </c>
      <c r="D144" s="71" t="s">
        <v>875</v>
      </c>
    </row>
    <row r="145" spans="1:4">
      <c r="A145" s="69" t="s">
        <v>608</v>
      </c>
      <c r="B145" s="61" t="s">
        <v>347</v>
      </c>
      <c r="C145" s="61" t="s">
        <v>523</v>
      </c>
      <c r="D145" s="71" t="s">
        <v>875</v>
      </c>
    </row>
    <row r="146" spans="1:4">
      <c r="A146" s="69" t="s">
        <v>609</v>
      </c>
      <c r="B146" s="61" t="s">
        <v>207</v>
      </c>
      <c r="C146" s="61" t="s">
        <v>454</v>
      </c>
      <c r="D146" s="71" t="s">
        <v>875</v>
      </c>
    </row>
    <row r="147" spans="1:4">
      <c r="A147" s="69" t="s">
        <v>610</v>
      </c>
      <c r="B147" s="61" t="s">
        <v>212</v>
      </c>
      <c r="C147" s="61" t="s">
        <v>454</v>
      </c>
      <c r="D147" s="71" t="s">
        <v>875</v>
      </c>
    </row>
    <row r="148" spans="1:4">
      <c r="A148" s="69" t="s">
        <v>611</v>
      </c>
      <c r="B148" s="61" t="s">
        <v>339</v>
      </c>
      <c r="C148" s="61" t="s">
        <v>448</v>
      </c>
      <c r="D148" s="71" t="s">
        <v>875</v>
      </c>
    </row>
    <row r="149" spans="1:4">
      <c r="A149" s="69" t="s">
        <v>612</v>
      </c>
      <c r="B149" s="61" t="s">
        <v>125</v>
      </c>
      <c r="C149" s="61" t="s">
        <v>462</v>
      </c>
      <c r="D149" s="71" t="s">
        <v>875</v>
      </c>
    </row>
    <row r="150" spans="1:4">
      <c r="A150" s="69" t="s">
        <v>613</v>
      </c>
      <c r="B150" s="61" t="s">
        <v>131</v>
      </c>
      <c r="C150" s="61" t="s">
        <v>433</v>
      </c>
      <c r="D150" s="71" t="s">
        <v>875</v>
      </c>
    </row>
    <row r="151" spans="1:4">
      <c r="A151" s="69" t="s">
        <v>614</v>
      </c>
      <c r="B151" s="61" t="s">
        <v>133</v>
      </c>
      <c r="C151" s="61" t="s">
        <v>423</v>
      </c>
      <c r="D151" s="71" t="s">
        <v>875</v>
      </c>
    </row>
    <row r="152" spans="1:4">
      <c r="A152" s="69" t="s">
        <v>615</v>
      </c>
      <c r="B152" s="61" t="s">
        <v>616</v>
      </c>
      <c r="C152" s="61" t="s">
        <v>448</v>
      </c>
      <c r="D152" s="71" t="s">
        <v>875</v>
      </c>
    </row>
    <row r="153" spans="1:4">
      <c r="A153" s="69" t="s">
        <v>617</v>
      </c>
      <c r="B153" s="61" t="s">
        <v>618</v>
      </c>
      <c r="C153" s="61" t="s">
        <v>448</v>
      </c>
      <c r="D153" s="71" t="s">
        <v>875</v>
      </c>
    </row>
    <row r="154" spans="1:4">
      <c r="A154" s="69" t="s">
        <v>619</v>
      </c>
      <c r="B154" s="61" t="s">
        <v>304</v>
      </c>
      <c r="C154" s="61" t="s">
        <v>547</v>
      </c>
      <c r="D154" s="71" t="s">
        <v>875</v>
      </c>
    </row>
    <row r="155" spans="1:4">
      <c r="A155" s="69" t="s">
        <v>620</v>
      </c>
      <c r="B155" s="61" t="s">
        <v>191</v>
      </c>
      <c r="C155" s="61" t="s">
        <v>621</v>
      </c>
      <c r="D155" s="71" t="s">
        <v>875</v>
      </c>
    </row>
    <row r="156" spans="1:4">
      <c r="A156" s="69" t="s">
        <v>622</v>
      </c>
      <c r="B156" s="61" t="s">
        <v>340</v>
      </c>
      <c r="C156" s="61" t="s">
        <v>448</v>
      </c>
      <c r="D156" s="71" t="s">
        <v>875</v>
      </c>
    </row>
    <row r="157" spans="1:4">
      <c r="A157" s="69" t="s">
        <v>623</v>
      </c>
      <c r="B157" s="61" t="s">
        <v>189</v>
      </c>
      <c r="C157" s="61" t="s">
        <v>448</v>
      </c>
      <c r="D157" s="71" t="s">
        <v>875</v>
      </c>
    </row>
    <row r="158" spans="1:4">
      <c r="A158" s="69" t="s">
        <v>624</v>
      </c>
      <c r="B158" s="61" t="s">
        <v>184</v>
      </c>
      <c r="C158" s="61" t="s">
        <v>448</v>
      </c>
      <c r="D158" s="71" t="s">
        <v>875</v>
      </c>
    </row>
    <row r="159" spans="1:4">
      <c r="A159" s="69" t="s">
        <v>625</v>
      </c>
      <c r="B159" s="61" t="s">
        <v>272</v>
      </c>
      <c r="C159" s="61" t="s">
        <v>460</v>
      </c>
      <c r="D159" s="71" t="s">
        <v>875</v>
      </c>
    </row>
    <row r="160" spans="1:4">
      <c r="A160" s="69" t="s">
        <v>626</v>
      </c>
      <c r="B160" s="61" t="s">
        <v>341</v>
      </c>
      <c r="C160" s="61" t="s">
        <v>448</v>
      </c>
      <c r="D160" s="71" t="s">
        <v>875</v>
      </c>
    </row>
    <row r="161" spans="1:4">
      <c r="A161" s="69" t="s">
        <v>627</v>
      </c>
      <c r="B161" s="61" t="s">
        <v>187</v>
      </c>
      <c r="C161" s="61" t="s">
        <v>462</v>
      </c>
      <c r="D161" s="71" t="s">
        <v>875</v>
      </c>
    </row>
    <row r="162" spans="1:4">
      <c r="A162" s="69" t="s">
        <v>628</v>
      </c>
      <c r="B162" s="61" t="s">
        <v>416</v>
      </c>
      <c r="C162" s="61" t="s">
        <v>523</v>
      </c>
      <c r="D162" s="71" t="s">
        <v>875</v>
      </c>
    </row>
    <row r="163" spans="1:4">
      <c r="A163" s="69" t="s">
        <v>629</v>
      </c>
      <c r="B163" s="61" t="s">
        <v>411</v>
      </c>
      <c r="C163" s="61" t="s">
        <v>523</v>
      </c>
      <c r="D163" s="71" t="s">
        <v>875</v>
      </c>
    </row>
    <row r="164" spans="1:4">
      <c r="A164" s="69" t="s">
        <v>630</v>
      </c>
      <c r="B164" s="61" t="s">
        <v>160</v>
      </c>
      <c r="C164" s="61" t="s">
        <v>465</v>
      </c>
      <c r="D164" s="71" t="s">
        <v>875</v>
      </c>
    </row>
    <row r="165" spans="1:4">
      <c r="A165" s="69" t="s">
        <v>631</v>
      </c>
      <c r="B165" s="61" t="s">
        <v>161</v>
      </c>
      <c r="C165" s="61" t="s">
        <v>465</v>
      </c>
      <c r="D165" s="71" t="s">
        <v>875</v>
      </c>
    </row>
    <row r="166" spans="1:4">
      <c r="A166" s="69" t="s">
        <v>632</v>
      </c>
      <c r="B166" s="61" t="s">
        <v>158</v>
      </c>
      <c r="C166" s="61" t="s">
        <v>451</v>
      </c>
      <c r="D166" s="71" t="s">
        <v>875</v>
      </c>
    </row>
    <row r="167" spans="1:4">
      <c r="A167" s="69" t="s">
        <v>633</v>
      </c>
      <c r="B167" s="61" t="s">
        <v>253</v>
      </c>
      <c r="C167" s="61" t="s">
        <v>423</v>
      </c>
      <c r="D167" s="71" t="s">
        <v>875</v>
      </c>
    </row>
    <row r="168" spans="1:4">
      <c r="A168" s="69" t="s">
        <v>634</v>
      </c>
      <c r="B168" s="61" t="s">
        <v>253</v>
      </c>
      <c r="C168" s="61" t="s">
        <v>423</v>
      </c>
      <c r="D168" s="71" t="s">
        <v>875</v>
      </c>
    </row>
    <row r="169" spans="1:4">
      <c r="A169" s="69" t="s">
        <v>635</v>
      </c>
      <c r="B169" s="61" t="s">
        <v>349</v>
      </c>
      <c r="C169" s="61" t="s">
        <v>507</v>
      </c>
      <c r="D169" s="71" t="s">
        <v>875</v>
      </c>
    </row>
    <row r="170" spans="1:4">
      <c r="A170" s="69" t="s">
        <v>636</v>
      </c>
      <c r="B170" s="61" t="s">
        <v>257</v>
      </c>
      <c r="C170" s="61" t="s">
        <v>462</v>
      </c>
      <c r="D170" s="71" t="s">
        <v>875</v>
      </c>
    </row>
    <row r="171" spans="1:4">
      <c r="A171" s="69" t="s">
        <v>637</v>
      </c>
      <c r="B171" s="61" t="s">
        <v>638</v>
      </c>
      <c r="C171" s="61" t="s">
        <v>639</v>
      </c>
      <c r="D171" s="71" t="s">
        <v>874</v>
      </c>
    </row>
    <row r="172" spans="1:4">
      <c r="A172" s="69" t="s">
        <v>640</v>
      </c>
      <c r="B172" s="61" t="s">
        <v>641</v>
      </c>
      <c r="C172" s="61" t="s">
        <v>639</v>
      </c>
      <c r="D172" s="71" t="s">
        <v>874</v>
      </c>
    </row>
    <row r="173" spans="1:4">
      <c r="A173" s="69" t="s">
        <v>642</v>
      </c>
      <c r="B173" s="61" t="s">
        <v>643</v>
      </c>
      <c r="C173" s="61" t="s">
        <v>639</v>
      </c>
      <c r="D173" s="71" t="s">
        <v>874</v>
      </c>
    </row>
    <row r="174" spans="1:4">
      <c r="A174" s="69" t="s">
        <v>644</v>
      </c>
      <c r="B174" s="61" t="s">
        <v>378</v>
      </c>
      <c r="C174" s="61" t="s">
        <v>639</v>
      </c>
      <c r="D174" s="71" t="s">
        <v>874</v>
      </c>
    </row>
    <row r="175" spans="1:4">
      <c r="A175" s="69" t="s">
        <v>645</v>
      </c>
      <c r="B175" s="61" t="s">
        <v>277</v>
      </c>
      <c r="C175" s="61" t="s">
        <v>423</v>
      </c>
      <c r="D175" s="71" t="s">
        <v>875</v>
      </c>
    </row>
    <row r="176" spans="1:4">
      <c r="A176" s="69" t="s">
        <v>646</v>
      </c>
      <c r="B176" s="61" t="s">
        <v>647</v>
      </c>
      <c r="C176" s="61" t="s">
        <v>431</v>
      </c>
      <c r="D176" s="71" t="s">
        <v>875</v>
      </c>
    </row>
    <row r="177" spans="1:4">
      <c r="A177" s="69" t="s">
        <v>648</v>
      </c>
      <c r="B177" s="61" t="s">
        <v>229</v>
      </c>
      <c r="C177" s="61" t="s">
        <v>523</v>
      </c>
      <c r="D177" s="71" t="s">
        <v>875</v>
      </c>
    </row>
    <row r="178" spans="1:4">
      <c r="A178" s="69" t="s">
        <v>649</v>
      </c>
      <c r="B178" s="61" t="s">
        <v>650</v>
      </c>
      <c r="C178" s="61" t="s">
        <v>547</v>
      </c>
      <c r="D178" s="71" t="s">
        <v>875</v>
      </c>
    </row>
    <row r="179" spans="1:4">
      <c r="A179" s="69" t="s">
        <v>651</v>
      </c>
      <c r="B179" s="61" t="s">
        <v>217</v>
      </c>
      <c r="C179" s="61" t="s">
        <v>423</v>
      </c>
      <c r="D179" s="71" t="s">
        <v>875</v>
      </c>
    </row>
    <row r="180" spans="1:4">
      <c r="A180" s="69" t="s">
        <v>652</v>
      </c>
      <c r="B180" s="61" t="s">
        <v>263</v>
      </c>
      <c r="C180" s="61" t="s">
        <v>639</v>
      </c>
      <c r="D180" s="71" t="s">
        <v>875</v>
      </c>
    </row>
    <row r="181" spans="1:4">
      <c r="A181" s="69" t="s">
        <v>653</v>
      </c>
      <c r="B181" s="61" t="s">
        <v>165</v>
      </c>
      <c r="C181" s="61" t="s">
        <v>547</v>
      </c>
      <c r="D181" s="71" t="s">
        <v>875</v>
      </c>
    </row>
    <row r="182" spans="1:4">
      <c r="A182" s="69" t="s">
        <v>654</v>
      </c>
      <c r="B182" s="61" t="s">
        <v>172</v>
      </c>
      <c r="C182" s="61" t="s">
        <v>655</v>
      </c>
      <c r="D182" s="71" t="s">
        <v>875</v>
      </c>
    </row>
    <row r="183" spans="1:4">
      <c r="A183" s="69" t="s">
        <v>656</v>
      </c>
      <c r="B183" s="61" t="s">
        <v>156</v>
      </c>
      <c r="C183" s="61" t="s">
        <v>470</v>
      </c>
      <c r="D183" s="71" t="s">
        <v>875</v>
      </c>
    </row>
    <row r="184" spans="1:4">
      <c r="A184" s="69" t="s">
        <v>657</v>
      </c>
      <c r="B184" s="61" t="s">
        <v>130</v>
      </c>
      <c r="C184" s="61" t="s">
        <v>433</v>
      </c>
      <c r="D184" s="71" t="s">
        <v>875</v>
      </c>
    </row>
    <row r="185" spans="1:4">
      <c r="A185" s="69" t="s">
        <v>658</v>
      </c>
      <c r="B185" s="61" t="s">
        <v>659</v>
      </c>
      <c r="C185" s="61" t="s">
        <v>660</v>
      </c>
      <c r="D185" s="71" t="s">
        <v>875</v>
      </c>
    </row>
    <row r="186" spans="1:4">
      <c r="A186" s="69" t="s">
        <v>661</v>
      </c>
      <c r="B186" s="61" t="s">
        <v>126</v>
      </c>
      <c r="C186" s="61" t="s">
        <v>462</v>
      </c>
      <c r="D186" s="71" t="s">
        <v>875</v>
      </c>
    </row>
    <row r="187" spans="1:4">
      <c r="A187" s="69" t="s">
        <v>662</v>
      </c>
      <c r="B187" s="61" t="s">
        <v>268</v>
      </c>
      <c r="C187" s="61" t="s">
        <v>428</v>
      </c>
      <c r="D187" s="71" t="s">
        <v>875</v>
      </c>
    </row>
    <row r="188" spans="1:4">
      <c r="A188" s="69" t="s">
        <v>663</v>
      </c>
      <c r="B188" s="61" t="s">
        <v>252</v>
      </c>
      <c r="C188" s="61" t="s">
        <v>423</v>
      </c>
      <c r="D188" s="71" t="s">
        <v>875</v>
      </c>
    </row>
    <row r="189" spans="1:4">
      <c r="A189" s="69" t="s">
        <v>664</v>
      </c>
      <c r="B189" s="61" t="s">
        <v>241</v>
      </c>
      <c r="C189" s="61" t="s">
        <v>584</v>
      </c>
      <c r="D189" s="71" t="s">
        <v>875</v>
      </c>
    </row>
    <row r="190" spans="1:4">
      <c r="A190" s="69" t="s">
        <v>665</v>
      </c>
      <c r="B190" s="61" t="s">
        <v>256</v>
      </c>
      <c r="C190" s="61" t="s">
        <v>428</v>
      </c>
      <c r="D190" s="71" t="s">
        <v>875</v>
      </c>
    </row>
    <row r="191" spans="1:4">
      <c r="A191" s="69" t="s">
        <v>666</v>
      </c>
      <c r="B191" s="61" t="s">
        <v>307</v>
      </c>
      <c r="C191" s="61" t="s">
        <v>667</v>
      </c>
      <c r="D191" s="71" t="s">
        <v>875</v>
      </c>
    </row>
    <row r="192" spans="1:4">
      <c r="A192" s="69" t="s">
        <v>668</v>
      </c>
      <c r="B192" s="61" t="s">
        <v>403</v>
      </c>
      <c r="C192" s="61" t="s">
        <v>667</v>
      </c>
      <c r="D192" s="71" t="s">
        <v>875</v>
      </c>
    </row>
    <row r="193" spans="1:4">
      <c r="A193" s="69" t="s">
        <v>669</v>
      </c>
      <c r="B193" s="61" t="s">
        <v>166</v>
      </c>
      <c r="C193" s="61" t="s">
        <v>423</v>
      </c>
      <c r="D193" s="71" t="s">
        <v>875</v>
      </c>
    </row>
    <row r="194" spans="1:4">
      <c r="A194" s="69" t="s">
        <v>670</v>
      </c>
      <c r="B194" s="61" t="s">
        <v>252</v>
      </c>
      <c r="C194" s="61" t="s">
        <v>451</v>
      </c>
      <c r="D194" s="71" t="s">
        <v>875</v>
      </c>
    </row>
    <row r="195" spans="1:4">
      <c r="A195" s="69" t="s">
        <v>671</v>
      </c>
      <c r="B195" s="61" t="s">
        <v>297</v>
      </c>
      <c r="C195" s="61" t="s">
        <v>423</v>
      </c>
      <c r="D195" s="71" t="s">
        <v>875</v>
      </c>
    </row>
    <row r="196" spans="1:4">
      <c r="A196" s="69" t="s">
        <v>672</v>
      </c>
      <c r="B196" s="61" t="s">
        <v>406</v>
      </c>
      <c r="C196" s="61" t="s">
        <v>673</v>
      </c>
      <c r="D196" s="71" t="s">
        <v>875</v>
      </c>
    </row>
    <row r="197" spans="1:4">
      <c r="A197" s="69" t="s">
        <v>674</v>
      </c>
      <c r="B197" s="61" t="s">
        <v>251</v>
      </c>
      <c r="C197" s="61" t="s">
        <v>423</v>
      </c>
      <c r="D197" s="71" t="s">
        <v>875</v>
      </c>
    </row>
    <row r="198" spans="1:4">
      <c r="A198" s="69" t="s">
        <v>675</v>
      </c>
      <c r="B198" s="61" t="s">
        <v>330</v>
      </c>
      <c r="C198" s="61" t="s">
        <v>448</v>
      </c>
      <c r="D198" s="71" t="s">
        <v>875</v>
      </c>
    </row>
    <row r="199" spans="1:4">
      <c r="A199" s="69" t="s">
        <v>676</v>
      </c>
      <c r="B199" s="61" t="s">
        <v>401</v>
      </c>
      <c r="C199" s="61" t="s">
        <v>473</v>
      </c>
      <c r="D199" s="71" t="s">
        <v>875</v>
      </c>
    </row>
    <row r="200" spans="1:4">
      <c r="A200" s="69" t="s">
        <v>677</v>
      </c>
      <c r="B200" s="61" t="s">
        <v>164</v>
      </c>
      <c r="C200" s="61" t="s">
        <v>678</v>
      </c>
      <c r="D200" s="71" t="s">
        <v>875</v>
      </c>
    </row>
    <row r="201" spans="1:4">
      <c r="A201" s="69" t="s">
        <v>679</v>
      </c>
      <c r="B201" s="61" t="s">
        <v>680</v>
      </c>
      <c r="C201" s="61" t="s">
        <v>426</v>
      </c>
      <c r="D201" s="71" t="s">
        <v>875</v>
      </c>
    </row>
    <row r="202" spans="1:4">
      <c r="A202" s="69" t="s">
        <v>681</v>
      </c>
      <c r="B202" s="61" t="s">
        <v>385</v>
      </c>
      <c r="C202" s="61" t="s">
        <v>682</v>
      </c>
      <c r="D202" s="71" t="s">
        <v>875</v>
      </c>
    </row>
    <row r="203" spans="1:4">
      <c r="A203" s="69" t="s">
        <v>683</v>
      </c>
      <c r="B203" s="61" t="s">
        <v>198</v>
      </c>
      <c r="C203" s="61" t="s">
        <v>682</v>
      </c>
      <c r="D203" s="71" t="s">
        <v>875</v>
      </c>
    </row>
    <row r="204" spans="1:4">
      <c r="A204" s="69" t="s">
        <v>684</v>
      </c>
      <c r="B204" s="61" t="s">
        <v>685</v>
      </c>
      <c r="C204" s="61" t="s">
        <v>426</v>
      </c>
      <c r="D204" s="71" t="s">
        <v>875</v>
      </c>
    </row>
    <row r="205" spans="1:4">
      <c r="A205" s="69" t="s">
        <v>686</v>
      </c>
      <c r="B205" s="61" t="s">
        <v>687</v>
      </c>
      <c r="C205" s="61" t="s">
        <v>426</v>
      </c>
      <c r="D205" s="71" t="s">
        <v>875</v>
      </c>
    </row>
    <row r="206" spans="1:4">
      <c r="A206" s="69" t="s">
        <v>688</v>
      </c>
      <c r="B206" s="61" t="s">
        <v>288</v>
      </c>
      <c r="C206" s="61" t="s">
        <v>431</v>
      </c>
      <c r="D206" s="71" t="s">
        <v>875</v>
      </c>
    </row>
    <row r="207" spans="1:4">
      <c r="A207" s="69" t="s">
        <v>689</v>
      </c>
      <c r="B207" s="61" t="s">
        <v>295</v>
      </c>
      <c r="C207" s="61" t="s">
        <v>431</v>
      </c>
      <c r="D207" s="71" t="s">
        <v>875</v>
      </c>
    </row>
    <row r="208" spans="1:4">
      <c r="A208" s="69" t="s">
        <v>690</v>
      </c>
      <c r="B208" s="61" t="s">
        <v>289</v>
      </c>
      <c r="C208" s="61" t="s">
        <v>431</v>
      </c>
      <c r="D208" s="71" t="s">
        <v>875</v>
      </c>
    </row>
    <row r="209" spans="1:4">
      <c r="A209" s="69" t="s">
        <v>691</v>
      </c>
      <c r="B209" s="61" t="s">
        <v>303</v>
      </c>
      <c r="C209" s="61" t="s">
        <v>431</v>
      </c>
      <c r="D209" s="71" t="s">
        <v>875</v>
      </c>
    </row>
    <row r="210" spans="1:4">
      <c r="A210" s="69" t="s">
        <v>692</v>
      </c>
      <c r="B210" s="61" t="s">
        <v>293</v>
      </c>
      <c r="C210" s="61" t="s">
        <v>431</v>
      </c>
      <c r="D210" s="71" t="s">
        <v>875</v>
      </c>
    </row>
    <row r="211" spans="1:4">
      <c r="A211" s="69" t="s">
        <v>693</v>
      </c>
      <c r="B211" s="61" t="s">
        <v>302</v>
      </c>
      <c r="C211" s="61" t="s">
        <v>431</v>
      </c>
      <c r="D211" s="71" t="s">
        <v>875</v>
      </c>
    </row>
    <row r="212" spans="1:4">
      <c r="A212" s="69" t="s">
        <v>694</v>
      </c>
      <c r="B212" s="61" t="s">
        <v>326</v>
      </c>
      <c r="C212" s="61" t="s">
        <v>431</v>
      </c>
      <c r="D212" s="71" t="s">
        <v>875</v>
      </c>
    </row>
    <row r="213" spans="1:4">
      <c r="A213" s="69" t="s">
        <v>695</v>
      </c>
      <c r="B213" s="61" t="s">
        <v>294</v>
      </c>
      <c r="C213" s="61" t="s">
        <v>431</v>
      </c>
      <c r="D213" s="71" t="s">
        <v>875</v>
      </c>
    </row>
    <row r="214" spans="1:4">
      <c r="A214" s="69" t="s">
        <v>696</v>
      </c>
      <c r="B214" s="61" t="s">
        <v>274</v>
      </c>
      <c r="C214" s="61" t="s">
        <v>431</v>
      </c>
      <c r="D214" s="71" t="s">
        <v>875</v>
      </c>
    </row>
    <row r="215" spans="1:4">
      <c r="A215" s="69" t="s">
        <v>697</v>
      </c>
      <c r="B215" s="61" t="s">
        <v>301</v>
      </c>
      <c r="C215" s="61" t="s">
        <v>431</v>
      </c>
      <c r="D215" s="71" t="s">
        <v>875</v>
      </c>
    </row>
    <row r="216" spans="1:4">
      <c r="A216" s="69" t="s">
        <v>698</v>
      </c>
      <c r="B216" s="61" t="s">
        <v>292</v>
      </c>
      <c r="C216" s="61" t="s">
        <v>431</v>
      </c>
      <c r="D216" s="71" t="s">
        <v>875</v>
      </c>
    </row>
    <row r="217" spans="1:4">
      <c r="A217" s="69" t="s">
        <v>699</v>
      </c>
      <c r="B217" s="61" t="s">
        <v>309</v>
      </c>
      <c r="C217" s="61" t="s">
        <v>431</v>
      </c>
      <c r="D217" s="71" t="s">
        <v>875</v>
      </c>
    </row>
    <row r="218" spans="1:4">
      <c r="A218" s="69" t="s">
        <v>700</v>
      </c>
      <c r="B218" s="61" t="s">
        <v>290</v>
      </c>
      <c r="C218" s="61" t="s">
        <v>431</v>
      </c>
      <c r="D218" s="71" t="s">
        <v>875</v>
      </c>
    </row>
    <row r="219" spans="1:4">
      <c r="A219" s="69" t="s">
        <v>701</v>
      </c>
      <c r="B219" s="61" t="s">
        <v>314</v>
      </c>
      <c r="C219" s="61" t="s">
        <v>431</v>
      </c>
      <c r="D219" s="71" t="s">
        <v>875</v>
      </c>
    </row>
    <row r="220" spans="1:4">
      <c r="A220" s="69" t="s">
        <v>702</v>
      </c>
      <c r="B220" s="61" t="s">
        <v>325</v>
      </c>
      <c r="C220" s="61" t="s">
        <v>431</v>
      </c>
      <c r="D220" s="71" t="s">
        <v>875</v>
      </c>
    </row>
    <row r="221" spans="1:4">
      <c r="A221" s="69" t="s">
        <v>703</v>
      </c>
      <c r="B221" s="61" t="s">
        <v>336</v>
      </c>
      <c r="C221" s="61" t="s">
        <v>423</v>
      </c>
      <c r="D221" s="71" t="s">
        <v>875</v>
      </c>
    </row>
    <row r="222" spans="1:4">
      <c r="A222" s="69" t="s">
        <v>704</v>
      </c>
      <c r="B222" s="61" t="s">
        <v>284</v>
      </c>
      <c r="C222" s="61" t="s">
        <v>448</v>
      </c>
      <c r="D222" s="71" t="s">
        <v>875</v>
      </c>
    </row>
    <row r="223" spans="1:4">
      <c r="A223" s="69" t="s">
        <v>705</v>
      </c>
      <c r="B223" s="61" t="s">
        <v>111</v>
      </c>
      <c r="C223" s="61" t="s">
        <v>451</v>
      </c>
      <c r="D223" s="71" t="s">
        <v>875</v>
      </c>
    </row>
    <row r="224" spans="1:4">
      <c r="A224" s="69" t="s">
        <v>706</v>
      </c>
      <c r="B224" s="61" t="s">
        <v>402</v>
      </c>
      <c r="C224" s="61" t="s">
        <v>584</v>
      </c>
      <c r="D224" s="71" t="s">
        <v>875</v>
      </c>
    </row>
    <row r="225" spans="1:4">
      <c r="A225" s="69" t="s">
        <v>707</v>
      </c>
      <c r="B225" s="61" t="s">
        <v>152</v>
      </c>
      <c r="C225" s="61" t="s">
        <v>433</v>
      </c>
      <c r="D225" s="71" t="s">
        <v>875</v>
      </c>
    </row>
    <row r="226" spans="1:4">
      <c r="A226" s="69" t="s">
        <v>708</v>
      </c>
      <c r="B226" s="61" t="s">
        <v>264</v>
      </c>
      <c r="C226" s="61" t="s">
        <v>709</v>
      </c>
      <c r="D226" s="71" t="s">
        <v>875</v>
      </c>
    </row>
    <row r="227" spans="1:4">
      <c r="A227" s="69" t="s">
        <v>710</v>
      </c>
      <c r="B227" s="61" t="s">
        <v>199</v>
      </c>
      <c r="C227" s="61" t="s">
        <v>551</v>
      </c>
      <c r="D227" s="71" t="s">
        <v>875</v>
      </c>
    </row>
    <row r="228" spans="1:4">
      <c r="A228" s="69" t="s">
        <v>711</v>
      </c>
      <c r="B228" s="61" t="s">
        <v>346</v>
      </c>
      <c r="C228" s="61" t="s">
        <v>523</v>
      </c>
      <c r="D228" s="71" t="s">
        <v>875</v>
      </c>
    </row>
    <row r="229" spans="1:4">
      <c r="A229" s="69" t="s">
        <v>712</v>
      </c>
      <c r="B229" s="61" t="s">
        <v>410</v>
      </c>
      <c r="C229" s="61" t="s">
        <v>494</v>
      </c>
      <c r="D229" s="71" t="s">
        <v>875</v>
      </c>
    </row>
    <row r="230" spans="1:4">
      <c r="A230" s="69" t="s">
        <v>713</v>
      </c>
      <c r="B230" s="61" t="s">
        <v>154</v>
      </c>
      <c r="C230" s="61" t="s">
        <v>714</v>
      </c>
      <c r="D230" s="71" t="s">
        <v>875</v>
      </c>
    </row>
    <row r="231" spans="1:4">
      <c r="A231" s="69" t="s">
        <v>715</v>
      </c>
      <c r="B231" s="61" t="s">
        <v>279</v>
      </c>
      <c r="C231" s="61" t="s">
        <v>494</v>
      </c>
      <c r="D231" s="71" t="s">
        <v>875</v>
      </c>
    </row>
    <row r="232" spans="1:4">
      <c r="A232" s="69" t="s">
        <v>716</v>
      </c>
      <c r="B232" s="61" t="s">
        <v>283</v>
      </c>
      <c r="C232" s="61" t="s">
        <v>448</v>
      </c>
      <c r="D232" s="71" t="s">
        <v>875</v>
      </c>
    </row>
    <row r="233" spans="1:4">
      <c r="A233" s="69" t="s">
        <v>717</v>
      </c>
      <c r="B233" s="61" t="s">
        <v>119</v>
      </c>
      <c r="C233" s="61" t="s">
        <v>460</v>
      </c>
      <c r="D233" s="71" t="s">
        <v>875</v>
      </c>
    </row>
    <row r="234" spans="1:4">
      <c r="A234" s="69" t="s">
        <v>718</v>
      </c>
      <c r="B234" s="61" t="s">
        <v>262</v>
      </c>
      <c r="C234" s="61" t="s">
        <v>639</v>
      </c>
      <c r="D234" s="71" t="s">
        <v>875</v>
      </c>
    </row>
    <row r="235" spans="1:4">
      <c r="A235" s="69" t="s">
        <v>719</v>
      </c>
      <c r="B235" s="61" t="s">
        <v>213</v>
      </c>
      <c r="C235" s="61" t="s">
        <v>720</v>
      </c>
      <c r="D235" s="71" t="s">
        <v>875</v>
      </c>
    </row>
    <row r="236" spans="1:4">
      <c r="A236" s="69" t="s">
        <v>721</v>
      </c>
      <c r="B236" s="61" t="s">
        <v>410</v>
      </c>
      <c r="C236" s="61" t="s">
        <v>494</v>
      </c>
      <c r="D236" s="71" t="s">
        <v>875</v>
      </c>
    </row>
    <row r="237" spans="1:4">
      <c r="A237" s="69" t="s">
        <v>722</v>
      </c>
      <c r="B237" s="61" t="s">
        <v>238</v>
      </c>
      <c r="C237" s="61" t="s">
        <v>435</v>
      </c>
      <c r="D237" s="71" t="s">
        <v>875</v>
      </c>
    </row>
    <row r="238" spans="1:4">
      <c r="A238" s="69" t="s">
        <v>723</v>
      </c>
      <c r="B238" s="61" t="s">
        <v>365</v>
      </c>
      <c r="C238" s="61" t="s">
        <v>724</v>
      </c>
      <c r="D238" s="71" t="s">
        <v>875</v>
      </c>
    </row>
    <row r="239" spans="1:4">
      <c r="A239" s="69" t="s">
        <v>725</v>
      </c>
      <c r="B239" s="61" t="s">
        <v>359</v>
      </c>
      <c r="C239" s="61" t="s">
        <v>525</v>
      </c>
      <c r="D239" s="71" t="s">
        <v>875</v>
      </c>
    </row>
    <row r="240" spans="1:4">
      <c r="A240" s="69" t="s">
        <v>726</v>
      </c>
      <c r="B240" s="61" t="s">
        <v>225</v>
      </c>
      <c r="C240" s="61" t="s">
        <v>428</v>
      </c>
      <c r="D240" s="71" t="s">
        <v>875</v>
      </c>
    </row>
    <row r="241" spans="1:4">
      <c r="A241" s="69" t="s">
        <v>727</v>
      </c>
      <c r="B241" s="61" t="s">
        <v>224</v>
      </c>
      <c r="C241" s="61" t="s">
        <v>428</v>
      </c>
      <c r="D241" s="71" t="s">
        <v>875</v>
      </c>
    </row>
    <row r="242" spans="1:4">
      <c r="A242" s="69" t="s">
        <v>728</v>
      </c>
      <c r="B242" s="61" t="s">
        <v>226</v>
      </c>
      <c r="C242" s="61" t="s">
        <v>428</v>
      </c>
      <c r="D242" s="71" t="s">
        <v>875</v>
      </c>
    </row>
    <row r="243" spans="1:4">
      <c r="A243" s="69" t="s">
        <v>729</v>
      </c>
      <c r="B243" s="61" t="s">
        <v>104</v>
      </c>
      <c r="C243" s="61" t="s">
        <v>423</v>
      </c>
      <c r="D243" s="71" t="s">
        <v>875</v>
      </c>
    </row>
    <row r="244" spans="1:4">
      <c r="A244" s="69" t="s">
        <v>730</v>
      </c>
      <c r="B244" s="61" t="s">
        <v>134</v>
      </c>
      <c r="C244" s="61" t="s">
        <v>423</v>
      </c>
      <c r="D244" s="71" t="s">
        <v>875</v>
      </c>
    </row>
    <row r="245" spans="1:4">
      <c r="A245" s="69" t="s">
        <v>731</v>
      </c>
      <c r="B245" s="61" t="s">
        <v>154</v>
      </c>
      <c r="C245" s="61" t="s">
        <v>714</v>
      </c>
      <c r="D245" s="71" t="s">
        <v>875</v>
      </c>
    </row>
    <row r="246" spans="1:4">
      <c r="A246" s="69" t="s">
        <v>732</v>
      </c>
      <c r="B246" s="61" t="s">
        <v>275</v>
      </c>
      <c r="C246" s="61" t="s">
        <v>462</v>
      </c>
      <c r="D246" s="71" t="s">
        <v>875</v>
      </c>
    </row>
    <row r="247" spans="1:4">
      <c r="A247" s="69" t="s">
        <v>733</v>
      </c>
      <c r="B247" s="61" t="s">
        <v>358</v>
      </c>
      <c r="C247" s="61" t="s">
        <v>551</v>
      </c>
      <c r="D247" s="71" t="s">
        <v>875</v>
      </c>
    </row>
    <row r="248" spans="1:4">
      <c r="A248" s="69" t="s">
        <v>734</v>
      </c>
      <c r="B248" s="61" t="s">
        <v>224</v>
      </c>
      <c r="C248" s="61" t="s">
        <v>428</v>
      </c>
      <c r="D248" s="71" t="s">
        <v>875</v>
      </c>
    </row>
    <row r="249" spans="1:4">
      <c r="A249" s="69" t="s">
        <v>735</v>
      </c>
      <c r="B249" s="61" t="s">
        <v>157</v>
      </c>
      <c r="C249" s="61" t="s">
        <v>494</v>
      </c>
      <c r="D249" s="71" t="s">
        <v>875</v>
      </c>
    </row>
    <row r="250" spans="1:4">
      <c r="A250" s="69" t="s">
        <v>736</v>
      </c>
      <c r="B250" s="61" t="s">
        <v>390</v>
      </c>
      <c r="C250" s="61" t="s">
        <v>423</v>
      </c>
      <c r="D250" s="71" t="s">
        <v>875</v>
      </c>
    </row>
    <row r="251" spans="1:4">
      <c r="A251" s="69" t="s">
        <v>737</v>
      </c>
      <c r="B251" s="61" t="s">
        <v>348</v>
      </c>
      <c r="C251" s="61" t="s">
        <v>523</v>
      </c>
      <c r="D251" s="71" t="s">
        <v>875</v>
      </c>
    </row>
    <row r="252" spans="1:4">
      <c r="A252" s="69" t="s">
        <v>738</v>
      </c>
      <c r="B252" s="61" t="s">
        <v>147</v>
      </c>
      <c r="C252" s="61" t="s">
        <v>462</v>
      </c>
      <c r="D252" s="71" t="s">
        <v>875</v>
      </c>
    </row>
    <row r="253" spans="1:4">
      <c r="A253" s="69" t="s">
        <v>739</v>
      </c>
      <c r="B253" s="61" t="s">
        <v>167</v>
      </c>
      <c r="C253" s="61" t="s">
        <v>423</v>
      </c>
      <c r="D253" s="71" t="s">
        <v>875</v>
      </c>
    </row>
    <row r="254" spans="1:4">
      <c r="A254" s="69" t="s">
        <v>740</v>
      </c>
      <c r="B254" s="61" t="s">
        <v>180</v>
      </c>
      <c r="C254" s="61" t="s">
        <v>462</v>
      </c>
      <c r="D254" s="71" t="s">
        <v>875</v>
      </c>
    </row>
    <row r="255" spans="1:4">
      <c r="A255" s="69" t="s">
        <v>741</v>
      </c>
      <c r="B255" s="61" t="s">
        <v>235</v>
      </c>
      <c r="C255" s="61" t="s">
        <v>423</v>
      </c>
      <c r="D255" s="71" t="s">
        <v>875</v>
      </c>
    </row>
    <row r="256" spans="1:4">
      <c r="A256" s="69" t="s">
        <v>742</v>
      </c>
      <c r="B256" s="61" t="s">
        <v>115</v>
      </c>
      <c r="C256" s="61" t="s">
        <v>451</v>
      </c>
      <c r="D256" s="71" t="s">
        <v>875</v>
      </c>
    </row>
    <row r="257" spans="1:4">
      <c r="A257" s="69" t="s">
        <v>743</v>
      </c>
      <c r="B257" s="61" t="s">
        <v>151</v>
      </c>
      <c r="C257" s="61" t="s">
        <v>433</v>
      </c>
      <c r="D257" s="71" t="s">
        <v>875</v>
      </c>
    </row>
    <row r="258" spans="1:4">
      <c r="A258" s="69" t="s">
        <v>744</v>
      </c>
      <c r="B258" s="61" t="s">
        <v>145</v>
      </c>
      <c r="C258" s="61" t="s">
        <v>745</v>
      </c>
      <c r="D258" s="71" t="s">
        <v>875</v>
      </c>
    </row>
    <row r="259" spans="1:4">
      <c r="A259" s="69" t="s">
        <v>746</v>
      </c>
      <c r="B259" s="61" t="s">
        <v>145</v>
      </c>
      <c r="C259" s="61" t="s">
        <v>745</v>
      </c>
      <c r="D259" s="71" t="s">
        <v>875</v>
      </c>
    </row>
    <row r="260" spans="1:4">
      <c r="A260" s="69" t="s">
        <v>747</v>
      </c>
      <c r="B260" s="61" t="s">
        <v>149</v>
      </c>
      <c r="C260" s="61" t="s">
        <v>462</v>
      </c>
      <c r="D260" s="71" t="s">
        <v>875</v>
      </c>
    </row>
    <row r="261" spans="1:4">
      <c r="A261" s="69" t="s">
        <v>748</v>
      </c>
      <c r="B261" s="61" t="s">
        <v>259</v>
      </c>
      <c r="C261" s="61" t="s">
        <v>433</v>
      </c>
      <c r="D261" s="71" t="s">
        <v>875</v>
      </c>
    </row>
    <row r="262" spans="1:4">
      <c r="A262" s="69" t="s">
        <v>749</v>
      </c>
      <c r="B262" s="61" t="s">
        <v>232</v>
      </c>
      <c r="C262" s="61" t="s">
        <v>423</v>
      </c>
      <c r="D262" s="71" t="s">
        <v>875</v>
      </c>
    </row>
    <row r="263" spans="1:4">
      <c r="A263" s="69" t="s">
        <v>750</v>
      </c>
      <c r="B263" s="61" t="s">
        <v>142</v>
      </c>
      <c r="C263" s="61" t="s">
        <v>655</v>
      </c>
      <c r="D263" s="71" t="s">
        <v>875</v>
      </c>
    </row>
    <row r="264" spans="1:4">
      <c r="A264" s="69" t="s">
        <v>751</v>
      </c>
      <c r="B264" s="61" t="s">
        <v>752</v>
      </c>
      <c r="C264" s="61" t="s">
        <v>752</v>
      </c>
      <c r="D264" s="71" t="s">
        <v>875</v>
      </c>
    </row>
    <row r="265" spans="1:4">
      <c r="A265" s="69" t="s">
        <v>753</v>
      </c>
      <c r="B265" s="61" t="s">
        <v>187</v>
      </c>
      <c r="C265" s="61" t="s">
        <v>462</v>
      </c>
      <c r="D265" s="71" t="s">
        <v>875</v>
      </c>
    </row>
    <row r="266" spans="1:4">
      <c r="A266" s="69" t="s">
        <v>754</v>
      </c>
      <c r="B266" s="61" t="s">
        <v>315</v>
      </c>
      <c r="C266" s="61" t="s">
        <v>423</v>
      </c>
      <c r="D266" s="71" t="s">
        <v>875</v>
      </c>
    </row>
    <row r="267" spans="1:4">
      <c r="A267" s="69" t="s">
        <v>755</v>
      </c>
      <c r="B267" s="61" t="s">
        <v>399</v>
      </c>
      <c r="C267" s="61" t="s">
        <v>423</v>
      </c>
      <c r="D267" s="71" t="s">
        <v>875</v>
      </c>
    </row>
    <row r="268" spans="1:4">
      <c r="A268" s="69" t="s">
        <v>756</v>
      </c>
      <c r="B268" s="61" t="s">
        <v>386</v>
      </c>
      <c r="C268" s="61" t="s">
        <v>621</v>
      </c>
      <c r="D268" s="71" t="s">
        <v>875</v>
      </c>
    </row>
    <row r="269" spans="1:4">
      <c r="A269" s="69" t="s">
        <v>757</v>
      </c>
      <c r="B269" s="61" t="s">
        <v>210</v>
      </c>
      <c r="C269" s="61" t="s">
        <v>456</v>
      </c>
      <c r="D269" s="71" t="s">
        <v>875</v>
      </c>
    </row>
    <row r="270" spans="1:4">
      <c r="A270" s="69" t="s">
        <v>758</v>
      </c>
      <c r="B270" s="61" t="s">
        <v>306</v>
      </c>
      <c r="C270" s="61" t="s">
        <v>456</v>
      </c>
      <c r="D270" s="71" t="s">
        <v>875</v>
      </c>
    </row>
    <row r="271" spans="1:4">
      <c r="A271" s="69" t="s">
        <v>759</v>
      </c>
      <c r="B271" s="61" t="s">
        <v>267</v>
      </c>
      <c r="C271" s="61" t="s">
        <v>423</v>
      </c>
      <c r="D271" s="71" t="s">
        <v>875</v>
      </c>
    </row>
    <row r="272" spans="1:4">
      <c r="A272" s="69" t="s">
        <v>760</v>
      </c>
      <c r="B272" s="61" t="s">
        <v>285</v>
      </c>
      <c r="C272" s="61" t="s">
        <v>448</v>
      </c>
      <c r="D272" s="71" t="s">
        <v>875</v>
      </c>
    </row>
    <row r="273" spans="1:4">
      <c r="A273" s="69" t="s">
        <v>761</v>
      </c>
      <c r="B273" s="61" t="s">
        <v>209</v>
      </c>
      <c r="C273" s="61" t="s">
        <v>454</v>
      </c>
      <c r="D273" s="71" t="s">
        <v>875</v>
      </c>
    </row>
    <row r="274" spans="1:4">
      <c r="A274" s="69" t="s">
        <v>762</v>
      </c>
      <c r="B274" s="61" t="s">
        <v>362</v>
      </c>
      <c r="C274" s="61" t="s">
        <v>423</v>
      </c>
      <c r="D274" s="71" t="s">
        <v>875</v>
      </c>
    </row>
    <row r="275" spans="1:4">
      <c r="A275" s="69" t="s">
        <v>763</v>
      </c>
      <c r="B275" s="61" t="s">
        <v>391</v>
      </c>
      <c r="C275" s="61" t="s">
        <v>764</v>
      </c>
      <c r="D275" s="71" t="s">
        <v>875</v>
      </c>
    </row>
    <row r="276" spans="1:4">
      <c r="A276" s="69" t="s">
        <v>765</v>
      </c>
      <c r="B276" s="61" t="s">
        <v>408</v>
      </c>
      <c r="C276" s="61" t="s">
        <v>451</v>
      </c>
      <c r="D276" s="71" t="s">
        <v>875</v>
      </c>
    </row>
    <row r="277" spans="1:4">
      <c r="A277" s="69" t="s">
        <v>766</v>
      </c>
      <c r="B277" s="61" t="s">
        <v>345</v>
      </c>
      <c r="C277" s="61" t="s">
        <v>460</v>
      </c>
      <c r="D277" s="71" t="s">
        <v>875</v>
      </c>
    </row>
    <row r="278" spans="1:4">
      <c r="A278" s="69" t="s">
        <v>767</v>
      </c>
      <c r="B278" s="61" t="s">
        <v>299</v>
      </c>
      <c r="C278" s="61" t="s">
        <v>448</v>
      </c>
      <c r="D278" s="71" t="s">
        <v>875</v>
      </c>
    </row>
    <row r="279" spans="1:4">
      <c r="A279" s="69" t="s">
        <v>768</v>
      </c>
      <c r="B279" s="61" t="s">
        <v>132</v>
      </c>
      <c r="C279" s="61" t="s">
        <v>423</v>
      </c>
      <c r="D279" s="71" t="s">
        <v>875</v>
      </c>
    </row>
    <row r="280" spans="1:4">
      <c r="A280" s="69" t="s">
        <v>769</v>
      </c>
      <c r="B280" s="61" t="s">
        <v>343</v>
      </c>
      <c r="C280" s="61" t="s">
        <v>523</v>
      </c>
      <c r="D280" s="71" t="s">
        <v>875</v>
      </c>
    </row>
    <row r="281" spans="1:4">
      <c r="A281" s="69" t="s">
        <v>770</v>
      </c>
      <c r="B281" s="61" t="s">
        <v>112</v>
      </c>
      <c r="C281" s="61" t="s">
        <v>771</v>
      </c>
      <c r="D281" s="71" t="s">
        <v>875</v>
      </c>
    </row>
    <row r="282" spans="1:4">
      <c r="A282" s="69" t="s">
        <v>772</v>
      </c>
      <c r="B282" s="61" t="s">
        <v>182</v>
      </c>
      <c r="C282" s="61" t="s">
        <v>423</v>
      </c>
      <c r="D282" s="71" t="s">
        <v>875</v>
      </c>
    </row>
    <row r="283" spans="1:4">
      <c r="A283" s="69" t="s">
        <v>773</v>
      </c>
      <c r="B283" s="61" t="s">
        <v>311</v>
      </c>
      <c r="C283" s="61" t="s">
        <v>423</v>
      </c>
      <c r="D283" s="71" t="s">
        <v>875</v>
      </c>
    </row>
    <row r="284" spans="1:4">
      <c r="A284" s="69" t="s">
        <v>774</v>
      </c>
      <c r="B284" s="61" t="s">
        <v>342</v>
      </c>
      <c r="C284" s="61" t="s">
        <v>423</v>
      </c>
      <c r="D284" s="71" t="s">
        <v>875</v>
      </c>
    </row>
    <row r="285" spans="1:4">
      <c r="A285" s="69" t="s">
        <v>775</v>
      </c>
      <c r="B285" s="61" t="s">
        <v>148</v>
      </c>
      <c r="C285" s="61" t="s">
        <v>462</v>
      </c>
      <c r="D285" s="71" t="s">
        <v>875</v>
      </c>
    </row>
    <row r="286" spans="1:4">
      <c r="A286" s="69" t="s">
        <v>776</v>
      </c>
      <c r="B286" s="61" t="s">
        <v>405</v>
      </c>
      <c r="C286" s="61" t="s">
        <v>451</v>
      </c>
      <c r="D286" s="71" t="s">
        <v>875</v>
      </c>
    </row>
    <row r="287" spans="1:4">
      <c r="A287" s="69" t="s">
        <v>777</v>
      </c>
      <c r="B287" s="61" t="s">
        <v>130</v>
      </c>
      <c r="C287" s="61" t="s">
        <v>433</v>
      </c>
      <c r="D287" s="71" t="s">
        <v>875</v>
      </c>
    </row>
    <row r="288" spans="1:4">
      <c r="A288" s="69" t="s">
        <v>778</v>
      </c>
      <c r="B288" s="61" t="s">
        <v>162</v>
      </c>
      <c r="C288" s="61" t="s">
        <v>779</v>
      </c>
      <c r="D288" s="71" t="s">
        <v>875</v>
      </c>
    </row>
    <row r="289" spans="1:4">
      <c r="A289" s="69" t="s">
        <v>780</v>
      </c>
      <c r="B289" s="61" t="s">
        <v>171</v>
      </c>
      <c r="C289" s="61" t="s">
        <v>779</v>
      </c>
      <c r="D289" s="71" t="s">
        <v>875</v>
      </c>
    </row>
    <row r="290" spans="1:4">
      <c r="A290" s="69" t="s">
        <v>781</v>
      </c>
      <c r="B290" s="61" t="s">
        <v>240</v>
      </c>
      <c r="C290" s="61" t="s">
        <v>433</v>
      </c>
      <c r="D290" s="71" t="s">
        <v>875</v>
      </c>
    </row>
    <row r="291" spans="1:4">
      <c r="A291" s="69" t="s">
        <v>782</v>
      </c>
      <c r="B291" s="61" t="s">
        <v>118</v>
      </c>
      <c r="C291" s="61" t="s">
        <v>460</v>
      </c>
      <c r="D291" s="71" t="s">
        <v>875</v>
      </c>
    </row>
    <row r="292" spans="1:4">
      <c r="A292" s="69" t="s">
        <v>783</v>
      </c>
      <c r="B292" s="61" t="s">
        <v>420</v>
      </c>
      <c r="C292" s="61" t="s">
        <v>441</v>
      </c>
      <c r="D292" s="71" t="s">
        <v>875</v>
      </c>
    </row>
    <row r="293" spans="1:4">
      <c r="A293" s="69" t="s">
        <v>784</v>
      </c>
      <c r="B293" s="61" t="s">
        <v>332</v>
      </c>
      <c r="C293" s="61" t="s">
        <v>785</v>
      </c>
      <c r="D293" s="71" t="s">
        <v>875</v>
      </c>
    </row>
    <row r="294" spans="1:4">
      <c r="A294" s="69" t="s">
        <v>786</v>
      </c>
      <c r="B294" s="61" t="s">
        <v>398</v>
      </c>
      <c r="C294" s="61" t="s">
        <v>423</v>
      </c>
      <c r="D294" s="71" t="s">
        <v>875</v>
      </c>
    </row>
    <row r="295" spans="1:4">
      <c r="A295" s="69" t="s">
        <v>787</v>
      </c>
      <c r="B295" s="61" t="s">
        <v>114</v>
      </c>
      <c r="C295" s="61" t="s">
        <v>460</v>
      </c>
      <c r="D295" s="71" t="s">
        <v>875</v>
      </c>
    </row>
    <row r="296" spans="1:4">
      <c r="A296" s="69" t="s">
        <v>788</v>
      </c>
      <c r="B296" s="61" t="s">
        <v>364</v>
      </c>
      <c r="C296" s="61" t="s">
        <v>724</v>
      </c>
      <c r="D296" s="71" t="s">
        <v>875</v>
      </c>
    </row>
    <row r="297" spans="1:4">
      <c r="A297" s="69" t="s">
        <v>789</v>
      </c>
      <c r="B297" s="61" t="s">
        <v>218</v>
      </c>
      <c r="C297" s="61" t="s">
        <v>423</v>
      </c>
      <c r="D297" s="71" t="s">
        <v>875</v>
      </c>
    </row>
    <row r="298" spans="1:4">
      <c r="A298" s="69" t="s">
        <v>790</v>
      </c>
      <c r="B298" s="61" t="s">
        <v>324</v>
      </c>
      <c r="C298" s="61" t="s">
        <v>431</v>
      </c>
      <c r="D298" s="71" t="s">
        <v>875</v>
      </c>
    </row>
    <row r="299" spans="1:4">
      <c r="A299" s="69" t="s">
        <v>791</v>
      </c>
      <c r="B299" s="61" t="s">
        <v>138</v>
      </c>
      <c r="C299" s="61" t="s">
        <v>451</v>
      </c>
      <c r="D299" s="71" t="s">
        <v>875</v>
      </c>
    </row>
    <row r="300" spans="1:4">
      <c r="A300" s="69" t="s">
        <v>792</v>
      </c>
      <c r="B300" s="61" t="s">
        <v>416</v>
      </c>
      <c r="C300" s="61" t="s">
        <v>523</v>
      </c>
      <c r="D300" s="71" t="s">
        <v>875</v>
      </c>
    </row>
    <row r="301" spans="1:4">
      <c r="A301" s="69" t="s">
        <v>793</v>
      </c>
      <c r="B301" s="61" t="s">
        <v>372</v>
      </c>
      <c r="C301" s="61" t="s">
        <v>523</v>
      </c>
      <c r="D301" s="71" t="s">
        <v>875</v>
      </c>
    </row>
    <row r="302" spans="1:4">
      <c r="A302" s="69" t="s">
        <v>794</v>
      </c>
      <c r="B302" s="61" t="s">
        <v>415</v>
      </c>
      <c r="C302" s="61" t="s">
        <v>523</v>
      </c>
      <c r="D302" s="71" t="s">
        <v>875</v>
      </c>
    </row>
    <row r="303" spans="1:4">
      <c r="A303" s="69" t="s">
        <v>795</v>
      </c>
      <c r="B303" s="61" t="s">
        <v>230</v>
      </c>
      <c r="C303" s="61" t="s">
        <v>523</v>
      </c>
      <c r="D303" s="71" t="s">
        <v>875</v>
      </c>
    </row>
    <row r="304" spans="1:4">
      <c r="A304" s="69" t="s">
        <v>796</v>
      </c>
      <c r="B304" s="61" t="s">
        <v>414</v>
      </c>
      <c r="C304" s="61" t="s">
        <v>523</v>
      </c>
      <c r="D304" s="71" t="s">
        <v>875</v>
      </c>
    </row>
    <row r="305" spans="1:4">
      <c r="A305" s="69" t="s">
        <v>797</v>
      </c>
      <c r="B305" s="61" t="s">
        <v>389</v>
      </c>
      <c r="C305" s="61" t="s">
        <v>798</v>
      </c>
      <c r="D305" s="71" t="s">
        <v>875</v>
      </c>
    </row>
    <row r="306" spans="1:4">
      <c r="A306" s="69" t="s">
        <v>799</v>
      </c>
      <c r="B306" s="61" t="s">
        <v>216</v>
      </c>
      <c r="C306" s="61" t="s">
        <v>584</v>
      </c>
      <c r="D306" s="71" t="s">
        <v>875</v>
      </c>
    </row>
    <row r="307" spans="1:4">
      <c r="A307" s="69" t="s">
        <v>800</v>
      </c>
      <c r="B307" s="61" t="s">
        <v>216</v>
      </c>
      <c r="C307" s="61" t="s">
        <v>584</v>
      </c>
      <c r="D307" s="71" t="s">
        <v>875</v>
      </c>
    </row>
    <row r="308" spans="1:4">
      <c r="A308" s="69" t="s">
        <v>801</v>
      </c>
      <c r="B308" s="61" t="s">
        <v>269</v>
      </c>
      <c r="C308" s="61" t="s">
        <v>428</v>
      </c>
      <c r="D308" s="71" t="s">
        <v>875</v>
      </c>
    </row>
    <row r="309" spans="1:4">
      <c r="A309" s="69" t="s">
        <v>802</v>
      </c>
      <c r="B309" s="61" t="s">
        <v>355</v>
      </c>
      <c r="C309" s="61" t="s">
        <v>803</v>
      </c>
      <c r="D309" s="71" t="s">
        <v>875</v>
      </c>
    </row>
    <row r="310" spans="1:4">
      <c r="A310" s="69" t="s">
        <v>804</v>
      </c>
      <c r="B310" s="61" t="s">
        <v>270</v>
      </c>
      <c r="C310" s="61" t="s">
        <v>428</v>
      </c>
      <c r="D310" s="71" t="s">
        <v>875</v>
      </c>
    </row>
    <row r="311" spans="1:4">
      <c r="A311" s="69" t="s">
        <v>805</v>
      </c>
      <c r="B311" s="61" t="s">
        <v>258</v>
      </c>
      <c r="C311" s="61" t="s">
        <v>490</v>
      </c>
      <c r="D311" s="71" t="s">
        <v>875</v>
      </c>
    </row>
    <row r="312" spans="1:4">
      <c r="A312" s="69" t="s">
        <v>806</v>
      </c>
      <c r="B312" s="61" t="s">
        <v>357</v>
      </c>
      <c r="C312" s="61" t="s">
        <v>490</v>
      </c>
      <c r="D312" s="71" t="s">
        <v>875</v>
      </c>
    </row>
    <row r="313" spans="1:4">
      <c r="A313" s="69" t="s">
        <v>807</v>
      </c>
      <c r="B313" s="61" t="s">
        <v>214</v>
      </c>
      <c r="C313" s="61" t="s">
        <v>460</v>
      </c>
      <c r="D313" s="71" t="s">
        <v>875</v>
      </c>
    </row>
    <row r="314" spans="1:4">
      <c r="A314" s="69" t="s">
        <v>808</v>
      </c>
      <c r="B314" s="61" t="s">
        <v>153</v>
      </c>
      <c r="C314" s="61" t="s">
        <v>423</v>
      </c>
      <c r="D314" s="71" t="s">
        <v>875</v>
      </c>
    </row>
    <row r="315" spans="1:4">
      <c r="A315" s="69" t="s">
        <v>809</v>
      </c>
      <c r="B315" s="61" t="s">
        <v>236</v>
      </c>
      <c r="C315" s="61" t="s">
        <v>423</v>
      </c>
      <c r="D315" s="71" t="s">
        <v>875</v>
      </c>
    </row>
    <row r="316" spans="1:4">
      <c r="A316" s="69" t="s">
        <v>810</v>
      </c>
      <c r="B316" s="61" t="s">
        <v>146</v>
      </c>
      <c r="C316" s="61" t="s">
        <v>423</v>
      </c>
      <c r="D316" s="71" t="s">
        <v>875</v>
      </c>
    </row>
    <row r="317" spans="1:4">
      <c r="A317" s="69" t="s">
        <v>811</v>
      </c>
      <c r="B317" s="61" t="s">
        <v>122</v>
      </c>
      <c r="C317" s="61" t="s">
        <v>423</v>
      </c>
      <c r="D317" s="71" t="s">
        <v>875</v>
      </c>
    </row>
    <row r="318" spans="1:4">
      <c r="A318" s="69" t="s">
        <v>812</v>
      </c>
      <c r="B318" s="61" t="s">
        <v>237</v>
      </c>
      <c r="C318" s="61" t="s">
        <v>423</v>
      </c>
      <c r="D318" s="71" t="s">
        <v>875</v>
      </c>
    </row>
    <row r="319" spans="1:4">
      <c r="A319" s="69" t="s">
        <v>813</v>
      </c>
      <c r="B319" s="61" t="s">
        <v>146</v>
      </c>
      <c r="C319" s="61" t="s">
        <v>423</v>
      </c>
      <c r="D319" s="71" t="s">
        <v>875</v>
      </c>
    </row>
    <row r="320" spans="1:4">
      <c r="A320" s="69" t="s">
        <v>814</v>
      </c>
      <c r="B320" s="61" t="s">
        <v>250</v>
      </c>
      <c r="C320" s="61" t="s">
        <v>460</v>
      </c>
      <c r="D320" s="71" t="s">
        <v>875</v>
      </c>
    </row>
    <row r="321" spans="1:4">
      <c r="A321" s="69" t="s">
        <v>815</v>
      </c>
      <c r="B321" s="61" t="s">
        <v>197</v>
      </c>
      <c r="C321" s="61" t="s">
        <v>433</v>
      </c>
      <c r="D321" s="71" t="s">
        <v>875</v>
      </c>
    </row>
    <row r="322" spans="1:4">
      <c r="A322" s="69" t="s">
        <v>816</v>
      </c>
      <c r="B322" s="61" t="s">
        <v>291</v>
      </c>
      <c r="C322" s="61" t="s">
        <v>431</v>
      </c>
      <c r="D322" s="71" t="s">
        <v>875</v>
      </c>
    </row>
    <row r="323" spans="1:4">
      <c r="A323" s="69" t="s">
        <v>817</v>
      </c>
      <c r="B323" s="61" t="s">
        <v>176</v>
      </c>
      <c r="C323" s="61" t="s">
        <v>678</v>
      </c>
      <c r="D323" s="71" t="s">
        <v>875</v>
      </c>
    </row>
    <row r="324" spans="1:4">
      <c r="A324" s="69" t="s">
        <v>818</v>
      </c>
      <c r="B324" s="61" t="s">
        <v>218</v>
      </c>
      <c r="C324" s="61" t="s">
        <v>423</v>
      </c>
      <c r="D324" s="71" t="s">
        <v>875</v>
      </c>
    </row>
    <row r="325" spans="1:4">
      <c r="A325" s="69" t="s">
        <v>819</v>
      </c>
      <c r="B325" s="61" t="s">
        <v>223</v>
      </c>
      <c r="C325" s="61" t="s">
        <v>423</v>
      </c>
      <c r="D325" s="71" t="s">
        <v>875</v>
      </c>
    </row>
    <row r="326" spans="1:4">
      <c r="A326" s="69" t="s">
        <v>820</v>
      </c>
      <c r="B326" s="61" t="s">
        <v>821</v>
      </c>
      <c r="C326" s="61" t="s">
        <v>426</v>
      </c>
      <c r="D326" s="71" t="s">
        <v>875</v>
      </c>
    </row>
    <row r="327" spans="1:4">
      <c r="A327" s="69" t="s">
        <v>822</v>
      </c>
      <c r="B327" s="61" t="s">
        <v>155</v>
      </c>
      <c r="C327" s="61" t="s">
        <v>714</v>
      </c>
      <c r="D327" s="71" t="s">
        <v>875</v>
      </c>
    </row>
    <row r="328" spans="1:4">
      <c r="A328" s="69" t="s">
        <v>823</v>
      </c>
      <c r="B328" s="61" t="s">
        <v>376</v>
      </c>
      <c r="C328" s="61" t="s">
        <v>494</v>
      </c>
      <c r="D328" s="71" t="s">
        <v>875</v>
      </c>
    </row>
    <row r="329" spans="1:4">
      <c r="A329" s="69" t="s">
        <v>824</v>
      </c>
      <c r="B329" s="61" t="s">
        <v>287</v>
      </c>
      <c r="C329" s="61" t="s">
        <v>490</v>
      </c>
      <c r="D329" s="71" t="s">
        <v>875</v>
      </c>
    </row>
    <row r="330" spans="1:4">
      <c r="A330" s="69" t="s">
        <v>825</v>
      </c>
      <c r="B330" s="61" t="s">
        <v>140</v>
      </c>
      <c r="C330" s="61" t="s">
        <v>462</v>
      </c>
      <c r="D330" s="71" t="s">
        <v>875</v>
      </c>
    </row>
    <row r="331" spans="1:4">
      <c r="A331" s="69" t="s">
        <v>826</v>
      </c>
      <c r="B331" s="61" t="s">
        <v>410</v>
      </c>
      <c r="C331" s="61" t="s">
        <v>494</v>
      </c>
      <c r="D331" s="71" t="s">
        <v>875</v>
      </c>
    </row>
    <row r="332" spans="1:4">
      <c r="A332" s="69" t="s">
        <v>827</v>
      </c>
      <c r="B332" s="61" t="s">
        <v>215</v>
      </c>
      <c r="C332" s="61" t="s">
        <v>428</v>
      </c>
      <c r="D332" s="71" t="s">
        <v>875</v>
      </c>
    </row>
    <row r="333" spans="1:4">
      <c r="A333" s="69" t="s">
        <v>828</v>
      </c>
      <c r="B333" s="61" t="s">
        <v>413</v>
      </c>
      <c r="C333" s="61" t="s">
        <v>423</v>
      </c>
      <c r="D333" s="71" t="s">
        <v>875</v>
      </c>
    </row>
    <row r="334" spans="1:4">
      <c r="A334" s="69" t="s">
        <v>829</v>
      </c>
      <c r="B334" s="61" t="s">
        <v>361</v>
      </c>
      <c r="C334" s="61" t="s">
        <v>423</v>
      </c>
      <c r="D334" s="71" t="s">
        <v>875</v>
      </c>
    </row>
    <row r="335" spans="1:4">
      <c r="A335" s="69" t="s">
        <v>830</v>
      </c>
      <c r="B335" s="61" t="s">
        <v>412</v>
      </c>
      <c r="C335" s="61" t="s">
        <v>423</v>
      </c>
      <c r="D335" s="71" t="s">
        <v>875</v>
      </c>
    </row>
    <row r="336" spans="1:4">
      <c r="A336" s="69" t="s">
        <v>831</v>
      </c>
      <c r="B336" s="61" t="s">
        <v>418</v>
      </c>
      <c r="C336" s="61" t="s">
        <v>832</v>
      </c>
      <c r="D336" s="71" t="s">
        <v>875</v>
      </c>
    </row>
    <row r="337" spans="1:4">
      <c r="A337" s="69" t="s">
        <v>833</v>
      </c>
      <c r="B337" s="61" t="s">
        <v>310</v>
      </c>
      <c r="C337" s="61" t="s">
        <v>423</v>
      </c>
      <c r="D337" s="71" t="s">
        <v>875</v>
      </c>
    </row>
    <row r="338" spans="1:4">
      <c r="A338" s="69" t="s">
        <v>834</v>
      </c>
      <c r="B338" s="61" t="s">
        <v>331</v>
      </c>
      <c r="C338" s="61" t="s">
        <v>423</v>
      </c>
      <c r="D338" s="71" t="s">
        <v>875</v>
      </c>
    </row>
    <row r="339" spans="1:4">
      <c r="A339" s="69" t="s">
        <v>835</v>
      </c>
      <c r="B339" s="61" t="s">
        <v>163</v>
      </c>
      <c r="C339" s="61" t="s">
        <v>523</v>
      </c>
      <c r="D339" s="71" t="s">
        <v>875</v>
      </c>
    </row>
    <row r="340" spans="1:4">
      <c r="A340" s="69" t="s">
        <v>836</v>
      </c>
      <c r="B340" s="61" t="s">
        <v>139</v>
      </c>
      <c r="C340" s="61" t="s">
        <v>451</v>
      </c>
      <c r="D340" s="71" t="s">
        <v>875</v>
      </c>
    </row>
    <row r="341" spans="1:4">
      <c r="A341" s="69" t="s">
        <v>837</v>
      </c>
      <c r="B341" s="61" t="s">
        <v>116</v>
      </c>
      <c r="C341" s="61" t="s">
        <v>451</v>
      </c>
      <c r="D341" s="71" t="s">
        <v>875</v>
      </c>
    </row>
    <row r="342" spans="1:4">
      <c r="A342" s="69" t="s">
        <v>838</v>
      </c>
      <c r="B342" s="61" t="s">
        <v>338</v>
      </c>
      <c r="C342" s="61" t="s">
        <v>448</v>
      </c>
      <c r="D342" s="71" t="s">
        <v>875</v>
      </c>
    </row>
    <row r="343" spans="1:4">
      <c r="A343" s="69" t="s">
        <v>839</v>
      </c>
      <c r="B343" s="61" t="s">
        <v>265</v>
      </c>
      <c r="C343" s="61" t="s">
        <v>443</v>
      </c>
      <c r="D343" s="71" t="s">
        <v>875</v>
      </c>
    </row>
    <row r="344" spans="1:4">
      <c r="A344" s="69" t="s">
        <v>840</v>
      </c>
      <c r="B344" s="61" t="s">
        <v>404</v>
      </c>
      <c r="C344" s="61" t="s">
        <v>443</v>
      </c>
      <c r="D344" s="71" t="s">
        <v>875</v>
      </c>
    </row>
    <row r="345" spans="1:4">
      <c r="A345" s="69" t="s">
        <v>841</v>
      </c>
      <c r="B345" s="61" t="s">
        <v>254</v>
      </c>
      <c r="C345" s="61" t="s">
        <v>443</v>
      </c>
      <c r="D345" s="71" t="s">
        <v>875</v>
      </c>
    </row>
    <row r="346" spans="1:4">
      <c r="A346" s="69" t="s">
        <v>842</v>
      </c>
      <c r="B346" s="61" t="s">
        <v>843</v>
      </c>
      <c r="C346" s="61" t="s">
        <v>465</v>
      </c>
      <c r="D346" s="71" t="s">
        <v>875</v>
      </c>
    </row>
    <row r="347" spans="1:4">
      <c r="A347" s="69" t="s">
        <v>844</v>
      </c>
      <c r="B347" s="61" t="s">
        <v>354</v>
      </c>
      <c r="C347" s="61" t="s">
        <v>845</v>
      </c>
      <c r="D347" s="71" t="s">
        <v>875</v>
      </c>
    </row>
    <row r="348" spans="1:4">
      <c r="A348" s="69" t="s">
        <v>846</v>
      </c>
      <c r="B348" s="61" t="s">
        <v>121</v>
      </c>
      <c r="C348" s="61" t="s">
        <v>423</v>
      </c>
      <c r="D348" s="71" t="s">
        <v>875</v>
      </c>
    </row>
    <row r="349" spans="1:4">
      <c r="A349" s="69" t="s">
        <v>847</v>
      </c>
      <c r="B349" s="61" t="s">
        <v>387</v>
      </c>
      <c r="C349" s="61" t="s">
        <v>764</v>
      </c>
      <c r="D349" s="71" t="s">
        <v>875</v>
      </c>
    </row>
    <row r="350" spans="1:4">
      <c r="A350" s="69" t="s">
        <v>848</v>
      </c>
      <c r="B350" s="61" t="s">
        <v>220</v>
      </c>
      <c r="C350" s="61" t="s">
        <v>803</v>
      </c>
      <c r="D350" s="71" t="s">
        <v>875</v>
      </c>
    </row>
    <row r="351" spans="1:4">
      <c r="A351" s="69" t="s">
        <v>849</v>
      </c>
      <c r="B351" s="61" t="s">
        <v>168</v>
      </c>
      <c r="C351" s="61" t="s">
        <v>523</v>
      </c>
      <c r="D351" s="71" t="s">
        <v>875</v>
      </c>
    </row>
    <row r="352" spans="1:4">
      <c r="A352" s="69" t="s">
        <v>850</v>
      </c>
      <c r="B352" s="61" t="s">
        <v>242</v>
      </c>
      <c r="C352" s="61" t="s">
        <v>547</v>
      </c>
      <c r="D352" s="71" t="s">
        <v>875</v>
      </c>
    </row>
    <row r="353" spans="1:4">
      <c r="A353" s="69" t="s">
        <v>851</v>
      </c>
      <c r="B353" s="61" t="s">
        <v>206</v>
      </c>
      <c r="C353" s="61" t="s">
        <v>423</v>
      </c>
      <c r="D353" s="71" t="s">
        <v>875</v>
      </c>
    </row>
    <row r="354" spans="1:4">
      <c r="A354" s="69" t="s">
        <v>852</v>
      </c>
      <c r="B354" s="61" t="s">
        <v>394</v>
      </c>
      <c r="C354" s="61" t="s">
        <v>443</v>
      </c>
      <c r="D354" s="71" t="s">
        <v>875</v>
      </c>
    </row>
    <row r="355" spans="1:4">
      <c r="A355" s="69" t="s">
        <v>853</v>
      </c>
      <c r="B355" s="61" t="s">
        <v>316</v>
      </c>
      <c r="C355" s="61" t="s">
        <v>423</v>
      </c>
      <c r="D355" s="71" t="s">
        <v>875</v>
      </c>
    </row>
    <row r="356" spans="1:4">
      <c r="A356" s="69" t="s">
        <v>854</v>
      </c>
      <c r="B356" s="61" t="s">
        <v>367</v>
      </c>
      <c r="C356" s="61" t="s">
        <v>714</v>
      </c>
      <c r="D356" s="71" t="s">
        <v>875</v>
      </c>
    </row>
    <row r="357" spans="1:4">
      <c r="A357" s="69" t="s">
        <v>855</v>
      </c>
      <c r="B357" s="61" t="s">
        <v>186</v>
      </c>
      <c r="C357" s="61" t="s">
        <v>462</v>
      </c>
      <c r="D357" s="71" t="s">
        <v>875</v>
      </c>
    </row>
    <row r="358" spans="1:4">
      <c r="A358" s="69" t="s">
        <v>856</v>
      </c>
      <c r="B358" s="61" t="s">
        <v>341</v>
      </c>
      <c r="C358" s="61" t="s">
        <v>448</v>
      </c>
      <c r="D358" s="71" t="s">
        <v>875</v>
      </c>
    </row>
    <row r="359" spans="1:4">
      <c r="A359" s="69" t="s">
        <v>857</v>
      </c>
      <c r="B359" s="61" t="s">
        <v>308</v>
      </c>
      <c r="C359" s="61" t="s">
        <v>431</v>
      </c>
      <c r="D359" s="71" t="s">
        <v>875</v>
      </c>
    </row>
    <row r="360" spans="1:4">
      <c r="A360" s="69" t="s">
        <v>858</v>
      </c>
      <c r="B360" s="61" t="s">
        <v>360</v>
      </c>
      <c r="C360" s="61" t="s">
        <v>764</v>
      </c>
      <c r="D360" s="71" t="s">
        <v>875</v>
      </c>
    </row>
    <row r="361" spans="1:4">
      <c r="A361" s="69" t="s">
        <v>859</v>
      </c>
      <c r="B361" s="61" t="s">
        <v>319</v>
      </c>
      <c r="C361" s="61" t="s">
        <v>423</v>
      </c>
      <c r="D361" s="71" t="s">
        <v>875</v>
      </c>
    </row>
    <row r="362" spans="1:4">
      <c r="A362" s="69" t="s">
        <v>860</v>
      </c>
      <c r="B362" s="61" t="s">
        <v>320</v>
      </c>
      <c r="C362" s="61" t="s">
        <v>423</v>
      </c>
      <c r="D362" s="71" t="s">
        <v>875</v>
      </c>
    </row>
    <row r="363" spans="1:4">
      <c r="A363" s="69" t="s">
        <v>861</v>
      </c>
      <c r="B363" s="61" t="s">
        <v>344</v>
      </c>
      <c r="C363" s="61" t="s">
        <v>460</v>
      </c>
      <c r="D363" s="71" t="s">
        <v>875</v>
      </c>
    </row>
    <row r="364" spans="1:4">
      <c r="A364" s="69" t="s">
        <v>862</v>
      </c>
      <c r="B364" s="61" t="s">
        <v>397</v>
      </c>
      <c r="C364" s="61" t="s">
        <v>423</v>
      </c>
      <c r="D364" s="71" t="s">
        <v>875</v>
      </c>
    </row>
    <row r="365" spans="1:4">
      <c r="A365" s="69" t="s">
        <v>863</v>
      </c>
      <c r="B365" s="61" t="s">
        <v>273</v>
      </c>
      <c r="C365" s="61" t="s">
        <v>864</v>
      </c>
      <c r="D365" s="71" t="s">
        <v>875</v>
      </c>
    </row>
    <row r="366" spans="1:4">
      <c r="A366" s="69" t="s">
        <v>865</v>
      </c>
      <c r="B366" s="61" t="s">
        <v>211</v>
      </c>
      <c r="C366" s="61" t="s">
        <v>866</v>
      </c>
      <c r="D366" s="71" t="s">
        <v>875</v>
      </c>
    </row>
    <row r="367" spans="1:4">
      <c r="A367" s="69" t="s">
        <v>867</v>
      </c>
      <c r="B367" s="61" t="s">
        <v>322</v>
      </c>
      <c r="C367" s="61" t="s">
        <v>423</v>
      </c>
      <c r="D367" s="71" t="s">
        <v>875</v>
      </c>
    </row>
    <row r="368" spans="1:4">
      <c r="A368" s="69" t="s">
        <v>868</v>
      </c>
      <c r="B368" s="61" t="s">
        <v>200</v>
      </c>
      <c r="C368" s="61" t="s">
        <v>423</v>
      </c>
      <c r="D368" s="71" t="s">
        <v>875</v>
      </c>
    </row>
    <row r="369" spans="1:4">
      <c r="A369" s="69" t="s">
        <v>869</v>
      </c>
      <c r="B369" s="61" t="s">
        <v>266</v>
      </c>
      <c r="C369" s="61" t="s">
        <v>639</v>
      </c>
      <c r="D369" s="71" t="s">
        <v>875</v>
      </c>
    </row>
    <row r="370" spans="1:4">
      <c r="A370" s="69" t="s">
        <v>870</v>
      </c>
      <c r="B370" s="61" t="s">
        <v>228</v>
      </c>
      <c r="C370" s="61" t="s">
        <v>428</v>
      </c>
      <c r="D370" s="71" t="s">
        <v>875</v>
      </c>
    </row>
    <row r="371" spans="1:4">
      <c r="A371" s="75" t="s">
        <v>871</v>
      </c>
      <c r="B371" s="76" t="s">
        <v>210</v>
      </c>
      <c r="C371" s="76" t="s">
        <v>456</v>
      </c>
      <c r="D371" s="77" t="s">
        <v>875</v>
      </c>
    </row>
  </sheetData>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41F56-859F-4F85-872A-30C1E9E148F0}">
  <sheetPr>
    <tabColor theme="9" tint="-0.249977111117893"/>
  </sheetPr>
  <dimension ref="A1:C6"/>
  <sheetViews>
    <sheetView showGridLines="0" zoomScale="95" zoomScaleNormal="95" workbookViewId="0">
      <selection activeCell="L20" sqref="L20"/>
    </sheetView>
  </sheetViews>
  <sheetFormatPr defaultRowHeight="12.5"/>
  <cols>
    <col min="1" max="1" width="9" style="3" bestFit="1" customWidth="1"/>
    <col min="2" max="2" width="20.81640625" style="3" customWidth="1"/>
    <col min="3" max="3" width="20.26953125" style="3" customWidth="1"/>
    <col min="4" max="16384" width="8.7265625" style="3"/>
  </cols>
  <sheetData>
    <row r="1" spans="1:3" ht="23">
      <c r="A1" s="80" t="s">
        <v>0</v>
      </c>
      <c r="B1" s="81" t="s">
        <v>880</v>
      </c>
      <c r="C1" s="82" t="s">
        <v>881</v>
      </c>
    </row>
    <row r="2" spans="1:3" ht="22.5">
      <c r="A2" s="78">
        <v>1</v>
      </c>
      <c r="B2" s="67">
        <v>294.2697</v>
      </c>
      <c r="C2" s="79" t="s">
        <v>882</v>
      </c>
    </row>
    <row r="3" spans="1:3" ht="22.5">
      <c r="A3" s="83">
        <v>2</v>
      </c>
      <c r="B3" s="84">
        <v>277.27589999999998</v>
      </c>
      <c r="C3" s="85" t="s">
        <v>882</v>
      </c>
    </row>
    <row r="6" spans="1:3" s="9" customFormat="1" ht="18">
      <c r="A6" s="8" t="s">
        <v>883</v>
      </c>
    </row>
  </sheetData>
  <pageMargins left="0.511811024" right="0.511811024" top="0.78740157499999996" bottom="0.78740157499999996" header="0.31496062000000002" footer="0.31496062000000002"/>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44877-AA52-4D8B-92F4-ABA9DDF989B6}">
  <sheetPr>
    <tabColor rgb="FF00B0F0"/>
  </sheetPr>
  <dimension ref="A1:J14"/>
  <sheetViews>
    <sheetView showGridLines="0" zoomScale="137" zoomScaleNormal="137" workbookViewId="0">
      <selection activeCell="N10" sqref="N10"/>
    </sheetView>
  </sheetViews>
  <sheetFormatPr defaultRowHeight="12.5"/>
  <cols>
    <col min="1" max="1" width="12.90625" bestFit="1" customWidth="1"/>
    <col min="2" max="2" width="11.6328125" bestFit="1" customWidth="1"/>
  </cols>
  <sheetData>
    <row r="1" spans="1:10" ht="14">
      <c r="A1" s="55" t="s">
        <v>1112</v>
      </c>
      <c r="B1" s="55" t="s">
        <v>1107</v>
      </c>
    </row>
    <row r="2" spans="1:10" ht="14">
      <c r="A2" s="99">
        <v>0</v>
      </c>
      <c r="B2" s="99" t="s">
        <v>1108</v>
      </c>
    </row>
    <row r="3" spans="1:10" ht="14">
      <c r="A3" s="99">
        <v>10</v>
      </c>
      <c r="B3" s="99" t="s">
        <v>1109</v>
      </c>
    </row>
    <row r="4" spans="1:10" ht="14">
      <c r="A4" s="99">
        <v>35</v>
      </c>
      <c r="B4" s="99" t="s">
        <v>1110</v>
      </c>
    </row>
    <row r="5" spans="1:10" ht="14">
      <c r="A5" s="99">
        <v>50</v>
      </c>
      <c r="B5" s="99" t="s">
        <v>1111</v>
      </c>
    </row>
    <row r="7" spans="1:10" ht="14">
      <c r="A7" s="100" t="s">
        <v>1113</v>
      </c>
      <c r="B7" s="100"/>
      <c r="C7" s="100"/>
      <c r="D7" s="100"/>
      <c r="E7" s="100"/>
      <c r="F7" s="100"/>
      <c r="G7" s="100"/>
      <c r="H7" s="100"/>
      <c r="I7" s="100"/>
      <c r="J7" s="100"/>
    </row>
    <row r="8" spans="1:10" ht="14">
      <c r="A8" s="100"/>
      <c r="B8" s="100"/>
      <c r="C8" s="100"/>
      <c r="D8" s="100"/>
      <c r="E8" s="100"/>
      <c r="F8" s="100"/>
      <c r="G8" s="100"/>
      <c r="H8" s="100"/>
      <c r="I8" s="100"/>
      <c r="J8" s="100"/>
    </row>
    <row r="9" spans="1:10" ht="14">
      <c r="A9" s="214" t="s">
        <v>1114</v>
      </c>
      <c r="B9" s="214"/>
      <c r="C9" s="214"/>
      <c r="D9" s="214"/>
      <c r="E9" s="214"/>
      <c r="F9" s="214"/>
      <c r="G9" s="214"/>
      <c r="H9" s="214"/>
      <c r="I9" s="214"/>
      <c r="J9" s="214"/>
    </row>
    <row r="10" spans="1:10" ht="14">
      <c r="A10" s="215" t="s">
        <v>1115</v>
      </c>
      <c r="B10" s="215"/>
      <c r="C10" s="215"/>
      <c r="D10" s="215"/>
      <c r="E10" s="215"/>
      <c r="F10" s="215"/>
      <c r="G10" s="215"/>
      <c r="H10" s="215"/>
      <c r="I10" s="215"/>
      <c r="J10" s="215"/>
    </row>
    <row r="11" spans="1:10" ht="14">
      <c r="A11" s="215" t="s">
        <v>1094</v>
      </c>
      <c r="B11" s="215"/>
      <c r="C11" s="215"/>
      <c r="D11" s="215"/>
      <c r="E11" s="215"/>
      <c r="F11" s="215"/>
      <c r="G11" s="215"/>
      <c r="H11" s="215"/>
      <c r="I11" s="215"/>
      <c r="J11" s="215"/>
    </row>
    <row r="12" spans="1:10" ht="14">
      <c r="A12" s="214" t="s">
        <v>1116</v>
      </c>
      <c r="B12" s="214"/>
      <c r="C12" s="214"/>
      <c r="D12" s="214"/>
      <c r="E12" s="214"/>
      <c r="F12" s="214"/>
      <c r="G12" s="214"/>
      <c r="H12" s="214"/>
      <c r="I12" s="214"/>
      <c r="J12" s="214"/>
    </row>
    <row r="13" spans="1:10" ht="14">
      <c r="A13" s="100"/>
      <c r="B13" s="100"/>
      <c r="C13" s="100"/>
      <c r="D13" s="100"/>
      <c r="E13" s="100"/>
      <c r="F13" s="100"/>
      <c r="G13" s="100"/>
      <c r="H13" s="100"/>
      <c r="I13" s="100"/>
      <c r="J13" s="100"/>
    </row>
    <row r="14" spans="1:10" ht="14">
      <c r="A14" s="52" t="s">
        <v>946</v>
      </c>
      <c r="B14" s="100"/>
      <c r="C14" s="100"/>
      <c r="D14" s="100"/>
      <c r="E14" s="100"/>
      <c r="F14" s="100"/>
      <c r="G14" s="100"/>
      <c r="H14" s="100"/>
      <c r="I14" s="100"/>
      <c r="J14" s="100"/>
    </row>
  </sheetData>
  <mergeCells count="4">
    <mergeCell ref="A9:J9"/>
    <mergeCell ref="A10:J10"/>
    <mergeCell ref="A11:J11"/>
    <mergeCell ref="A12:J12"/>
  </mergeCells>
  <hyperlinks>
    <hyperlink ref="A14" r:id="rId1" display="https://www.semas.pa.gov.br/legislacao/normas/view/610526" xr:uid="{58438B39-E1A5-4F63-AF50-74DB5549FCA1}"/>
  </hyperlinks>
  <pageMargins left="0.511811024" right="0.511811024" top="0.78740157499999996" bottom="0.78740157499999996" header="0.31496062000000002" footer="0.31496062000000002"/>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955B3-8BC3-46B6-8317-1D5CE6FD79B1}">
  <sheetPr>
    <tabColor rgb="FFFFC000"/>
  </sheetPr>
  <dimension ref="A1:B29"/>
  <sheetViews>
    <sheetView showGridLines="0" zoomScale="153" zoomScaleNormal="153" workbookViewId="0">
      <selection activeCell="G11" sqref="G11"/>
    </sheetView>
  </sheetViews>
  <sheetFormatPr defaultRowHeight="12.5"/>
  <cols>
    <col min="1" max="1" width="9.08984375" customWidth="1"/>
    <col min="2" max="2" width="15.6328125" customWidth="1"/>
  </cols>
  <sheetData>
    <row r="1" spans="1:2" ht="13">
      <c r="A1" s="102" t="s">
        <v>1119</v>
      </c>
      <c r="B1" s="102" t="s">
        <v>1107</v>
      </c>
    </row>
    <row r="2" spans="1:2">
      <c r="A2" s="103">
        <v>30</v>
      </c>
      <c r="B2" s="103" t="s">
        <v>1120</v>
      </c>
    </row>
    <row r="3" spans="1:2">
      <c r="A3" s="103">
        <v>40</v>
      </c>
      <c r="B3" s="103" t="s">
        <v>1121</v>
      </c>
    </row>
    <row r="4" spans="1:2">
      <c r="A4" s="103">
        <v>50</v>
      </c>
      <c r="B4" s="103" t="s">
        <v>1122</v>
      </c>
    </row>
    <row r="5" spans="1:2">
      <c r="A5" s="103">
        <v>60</v>
      </c>
      <c r="B5" s="103" t="s">
        <v>1123</v>
      </c>
    </row>
    <row r="6" spans="1:2">
      <c r="A6" s="103">
        <v>70</v>
      </c>
      <c r="B6" s="103" t="s">
        <v>1124</v>
      </c>
    </row>
    <row r="7" spans="1:2">
      <c r="A7" s="103">
        <v>80</v>
      </c>
      <c r="B7" s="103" t="s">
        <v>1125</v>
      </c>
    </row>
    <row r="8" spans="1:2">
      <c r="A8" s="103">
        <v>90</v>
      </c>
      <c r="B8" s="103" t="s">
        <v>1126</v>
      </c>
    </row>
    <row r="9" spans="1:2">
      <c r="A9" s="103">
        <v>100</v>
      </c>
      <c r="B9" s="103" t="s">
        <v>1127</v>
      </c>
    </row>
    <row r="10" spans="1:2">
      <c r="A10" s="103">
        <v>110</v>
      </c>
      <c r="B10" s="103" t="s">
        <v>1128</v>
      </c>
    </row>
    <row r="11" spans="1:2">
      <c r="A11" s="103">
        <v>120</v>
      </c>
      <c r="B11" s="103" t="s">
        <v>1129</v>
      </c>
    </row>
    <row r="12" spans="1:2">
      <c r="A12" s="103">
        <v>130</v>
      </c>
      <c r="B12" s="103" t="s">
        <v>1130</v>
      </c>
    </row>
    <row r="13" spans="1:2">
      <c r="A13" s="103">
        <v>140</v>
      </c>
      <c r="B13" s="103" t="s">
        <v>1131</v>
      </c>
    </row>
    <row r="14" spans="1:2">
      <c r="A14" s="103">
        <v>150</v>
      </c>
      <c r="B14" s="103" t="s">
        <v>1132</v>
      </c>
    </row>
    <row r="15" spans="1:2">
      <c r="A15" s="103">
        <v>160</v>
      </c>
      <c r="B15" s="103" t="s">
        <v>1133</v>
      </c>
    </row>
    <row r="16" spans="1:2">
      <c r="A16" s="103">
        <v>170</v>
      </c>
      <c r="B16" s="103" t="s">
        <v>1134</v>
      </c>
    </row>
    <row r="17" spans="1:2">
      <c r="A17" s="103">
        <v>180</v>
      </c>
      <c r="B17" s="103" t="s">
        <v>1135</v>
      </c>
    </row>
    <row r="18" spans="1:2">
      <c r="A18" s="103">
        <v>190</v>
      </c>
      <c r="B18" s="103" t="s">
        <v>1136</v>
      </c>
    </row>
    <row r="19" spans="1:2">
      <c r="A19" s="103">
        <v>200</v>
      </c>
      <c r="B19" s="103" t="s">
        <v>1137</v>
      </c>
    </row>
    <row r="20" spans="1:2">
      <c r="A20" s="103">
        <v>210</v>
      </c>
      <c r="B20" s="103" t="s">
        <v>1138</v>
      </c>
    </row>
    <row r="21" spans="1:2">
      <c r="A21" s="103">
        <v>220</v>
      </c>
      <c r="B21" s="103" t="s">
        <v>1139</v>
      </c>
    </row>
    <row r="22" spans="1:2">
      <c r="A22" s="103">
        <v>230</v>
      </c>
      <c r="B22" s="103" t="s">
        <v>1140</v>
      </c>
    </row>
    <row r="23" spans="1:2">
      <c r="A23" s="103">
        <v>240</v>
      </c>
      <c r="B23" s="103" t="s">
        <v>1141</v>
      </c>
    </row>
    <row r="24" spans="1:2">
      <c r="A24" s="103">
        <v>250</v>
      </c>
      <c r="B24" s="103" t="s">
        <v>1142</v>
      </c>
    </row>
    <row r="25" spans="1:2">
      <c r="A25" s="103">
        <v>260</v>
      </c>
      <c r="B25" s="103" t="s">
        <v>1143</v>
      </c>
    </row>
    <row r="26" spans="1:2">
      <c r="A26" s="103">
        <v>270</v>
      </c>
      <c r="B26" s="103" t="s">
        <v>1144</v>
      </c>
    </row>
    <row r="27" spans="1:2">
      <c r="A27" s="103">
        <v>280</v>
      </c>
      <c r="B27" s="103" t="s">
        <v>1145</v>
      </c>
    </row>
    <row r="28" spans="1:2">
      <c r="A28" s="103">
        <v>290</v>
      </c>
      <c r="B28" s="103" t="s">
        <v>1146</v>
      </c>
    </row>
    <row r="29" spans="1:2">
      <c r="A29" s="103">
        <v>300</v>
      </c>
      <c r="B29" s="103" t="s">
        <v>1147</v>
      </c>
    </row>
  </sheetData>
  <pageMargins left="0.511811024" right="0.511811024" top="0.78740157499999996" bottom="0.78740157499999996" header="0.31496062000000002" footer="0.31496062000000002"/>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03122-F014-41B2-9568-ACDA1DD8F122}">
  <sheetPr>
    <tabColor rgb="FF002060"/>
  </sheetPr>
  <dimension ref="A1:E14"/>
  <sheetViews>
    <sheetView showGridLines="0" zoomScale="105" zoomScaleNormal="105" workbookViewId="0">
      <selection activeCell="E13" sqref="E13"/>
    </sheetView>
  </sheetViews>
  <sheetFormatPr defaultRowHeight="12.5"/>
  <cols>
    <col min="1" max="1" width="16.7265625" customWidth="1"/>
    <col min="2" max="2" width="12.08984375" customWidth="1"/>
    <col min="3" max="3" width="11" customWidth="1"/>
    <col min="4" max="4" width="11.54296875" customWidth="1"/>
    <col min="5" max="5" width="11" customWidth="1"/>
  </cols>
  <sheetData>
    <row r="1" spans="1:5" ht="14">
      <c r="A1" s="100"/>
      <c r="B1" s="216" t="s">
        <v>1184</v>
      </c>
      <c r="C1" s="216"/>
      <c r="D1" s="216"/>
      <c r="E1" s="216"/>
    </row>
    <row r="2" spans="1:5" ht="14">
      <c r="A2" s="100"/>
      <c r="B2" s="217" t="s">
        <v>1008</v>
      </c>
      <c r="C2" s="218"/>
      <c r="D2" s="217" t="s">
        <v>1004</v>
      </c>
      <c r="E2" s="218"/>
    </row>
    <row r="3" spans="1:5" ht="14">
      <c r="A3" s="100"/>
      <c r="B3" s="100"/>
      <c r="C3" s="100"/>
      <c r="D3" s="100"/>
      <c r="E3" s="100"/>
    </row>
    <row r="4" spans="1:5" ht="14">
      <c r="A4" s="104" t="s">
        <v>999</v>
      </c>
      <c r="B4" s="105" t="s">
        <v>1005</v>
      </c>
      <c r="C4" s="105" t="s">
        <v>1006</v>
      </c>
      <c r="D4" s="105" t="s">
        <v>1185</v>
      </c>
      <c r="E4" s="106" t="s">
        <v>1186</v>
      </c>
    </row>
    <row r="5" spans="1:5" ht="14.5">
      <c r="A5" s="107" t="s">
        <v>1000</v>
      </c>
      <c r="B5" s="63">
        <v>60</v>
      </c>
      <c r="C5" s="63">
        <v>70</v>
      </c>
      <c r="D5" s="63">
        <v>70</v>
      </c>
      <c r="E5" s="108">
        <v>70</v>
      </c>
    </row>
    <row r="6" spans="1:5" ht="14.5">
      <c r="A6" s="107" t="s">
        <v>1001</v>
      </c>
      <c r="B6" s="63">
        <v>60</v>
      </c>
      <c r="C6" s="63">
        <v>70</v>
      </c>
      <c r="D6" s="63">
        <v>70</v>
      </c>
      <c r="E6" s="108">
        <v>70</v>
      </c>
    </row>
    <row r="7" spans="1:5" ht="14.5">
      <c r="A7" s="107" t="s">
        <v>1017</v>
      </c>
      <c r="B7" s="63">
        <v>60</v>
      </c>
      <c r="C7" s="63">
        <v>75</v>
      </c>
      <c r="D7" s="63">
        <v>80</v>
      </c>
      <c r="E7" s="108">
        <v>75</v>
      </c>
    </row>
    <row r="8" spans="1:5" ht="14.5">
      <c r="A8" s="109" t="s">
        <v>1002</v>
      </c>
      <c r="B8" s="92">
        <v>55</v>
      </c>
      <c r="C8" s="92">
        <v>70</v>
      </c>
      <c r="D8" s="92">
        <v>70</v>
      </c>
      <c r="E8" s="110">
        <v>50</v>
      </c>
    </row>
    <row r="9" spans="1:5" ht="14">
      <c r="A9" s="100"/>
      <c r="B9" s="100"/>
      <c r="C9" s="100"/>
      <c r="D9" s="100"/>
      <c r="E9" s="100"/>
    </row>
    <row r="10" spans="1:5" ht="14">
      <c r="A10" s="23" t="s">
        <v>1169</v>
      </c>
      <c r="B10" s="100"/>
      <c r="C10" s="100"/>
      <c r="D10" s="100"/>
      <c r="E10" s="100"/>
    </row>
    <row r="11" spans="1:5" ht="14">
      <c r="A11" s="23" t="s">
        <v>1170</v>
      </c>
      <c r="B11" s="100"/>
      <c r="C11" s="100"/>
      <c r="D11" s="100"/>
      <c r="E11" s="100"/>
    </row>
    <row r="12" spans="1:5" ht="14">
      <c r="A12" s="53" t="s">
        <v>1171</v>
      </c>
      <c r="B12" s="100"/>
      <c r="C12" s="100"/>
      <c r="D12" s="100"/>
      <c r="E12" s="100"/>
    </row>
    <row r="13" spans="1:5" ht="14">
      <c r="A13" s="14" t="s">
        <v>1172</v>
      </c>
      <c r="B13" s="100"/>
      <c r="C13" s="100"/>
      <c r="D13" s="100"/>
      <c r="E13" s="100"/>
    </row>
    <row r="14" spans="1:5" ht="14">
      <c r="A14" s="23" t="s">
        <v>1007</v>
      </c>
      <c r="B14" s="100"/>
      <c r="C14" s="100"/>
      <c r="D14" s="100"/>
      <c r="E14" s="100"/>
    </row>
  </sheetData>
  <mergeCells count="3">
    <mergeCell ref="B1:E1"/>
    <mergeCell ref="B2:C2"/>
    <mergeCell ref="D2:E2"/>
  </mergeCells>
  <pageMargins left="0.511811024" right="0.511811024" top="0.78740157499999996" bottom="0.78740157499999996" header="0.31496062000000002" footer="0.31496062000000002"/>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2">
    <tabColor rgb="FFFFFF00"/>
  </sheetPr>
  <dimension ref="A1:AA33155"/>
  <sheetViews>
    <sheetView showGridLines="0" zoomScale="86" zoomScaleNormal="86" zoomScaleSheetLayoutView="110" workbookViewId="0">
      <selection activeCell="L15" sqref="L15"/>
    </sheetView>
  </sheetViews>
  <sheetFormatPr defaultColWidth="9.08984375" defaultRowHeight="12.5"/>
  <cols>
    <col min="1" max="1" width="11" style="2" bestFit="1" customWidth="1"/>
    <col min="2" max="2" width="11" style="2" customWidth="1"/>
    <col min="3" max="3" width="13.90625" style="2" bestFit="1" customWidth="1"/>
    <col min="4" max="4" width="16.7265625" style="2" bestFit="1" customWidth="1"/>
    <col min="5" max="5" width="38.453125" style="2" customWidth="1"/>
    <col min="6" max="6" width="19.453125" style="2" bestFit="1" customWidth="1"/>
    <col min="7" max="7" width="12.1796875" style="2" customWidth="1"/>
    <col min="8" max="8" width="12.54296875" style="2" customWidth="1"/>
    <col min="9" max="12" width="11.1796875" style="2" customWidth="1"/>
    <col min="13" max="13" width="14.36328125" style="2" bestFit="1" customWidth="1"/>
    <col min="14" max="14" width="12.08984375" style="2" customWidth="1"/>
    <col min="15" max="15" width="19.1796875" style="1" customWidth="1"/>
    <col min="16" max="16" width="17.7265625" style="1" bestFit="1" customWidth="1"/>
    <col min="17" max="17" width="19.81640625" style="1" bestFit="1" customWidth="1"/>
    <col min="18" max="18" width="15.26953125" style="1" customWidth="1"/>
    <col min="19" max="19" width="19.90625" style="1" customWidth="1"/>
    <col min="20" max="20" width="15" style="1" customWidth="1"/>
    <col min="21" max="21" width="12.26953125" style="1" customWidth="1"/>
    <col min="22" max="22" width="14.1796875" style="1" customWidth="1"/>
    <col min="23" max="23" width="10.54296875" style="1" customWidth="1"/>
    <col min="24" max="24" width="16" style="1" customWidth="1"/>
    <col min="25" max="25" width="14.36328125" style="1" customWidth="1"/>
    <col min="26" max="26" width="15.1796875" style="1" customWidth="1"/>
    <col min="27" max="27" width="17.26953125" style="1" customWidth="1"/>
    <col min="28" max="16384" width="9.08984375" style="1"/>
  </cols>
  <sheetData>
    <row r="1" spans="1:27" ht="30.5" customHeight="1">
      <c r="A1" s="88" t="s">
        <v>1101</v>
      </c>
      <c r="B1" s="88" t="s">
        <v>953</v>
      </c>
      <c r="C1" s="89" t="s">
        <v>954</v>
      </c>
      <c r="D1" s="89" t="s">
        <v>955</v>
      </c>
      <c r="E1" s="89" t="s">
        <v>1102</v>
      </c>
      <c r="F1" s="89" t="s">
        <v>956</v>
      </c>
      <c r="G1" s="89" t="s">
        <v>957</v>
      </c>
      <c r="H1" s="89" t="s">
        <v>1103</v>
      </c>
      <c r="I1" s="89" t="s">
        <v>958</v>
      </c>
      <c r="J1" s="89" t="s">
        <v>1104</v>
      </c>
      <c r="K1" s="89" t="s">
        <v>1105</v>
      </c>
      <c r="L1" s="89" t="s">
        <v>102</v>
      </c>
      <c r="M1" s="89" t="s">
        <v>980</v>
      </c>
      <c r="N1" s="90" t="s">
        <v>981</v>
      </c>
      <c r="O1" s="89" t="s">
        <v>1106</v>
      </c>
      <c r="P1" s="101" t="s">
        <v>1117</v>
      </c>
      <c r="Q1" s="101" t="s">
        <v>1118</v>
      </c>
      <c r="R1" s="101" t="s">
        <v>1200</v>
      </c>
      <c r="S1" s="101" t="s">
        <v>1203</v>
      </c>
      <c r="T1" s="101" t="s">
        <v>1201</v>
      </c>
      <c r="U1" s="101" t="s">
        <v>1202</v>
      </c>
      <c r="V1" s="101" t="s">
        <v>1204</v>
      </c>
      <c r="W1" s="101" t="s">
        <v>1205</v>
      </c>
      <c r="X1" s="101" t="s">
        <v>1206</v>
      </c>
      <c r="Y1" s="101" t="s">
        <v>1207</v>
      </c>
      <c r="Z1" s="101" t="s">
        <v>1239</v>
      </c>
      <c r="AA1" s="101" t="s">
        <v>1238</v>
      </c>
    </row>
    <row r="2" spans="1:27" ht="14">
      <c r="A2" s="86">
        <v>1</v>
      </c>
      <c r="B2" s="86">
        <v>1</v>
      </c>
      <c r="C2" s="63">
        <v>1</v>
      </c>
      <c r="D2" s="63">
        <v>1</v>
      </c>
      <c r="E2" s="63" t="str">
        <f>VLOOKUP(CENSO[[#This Row],[NOME COMUM]],ESPECIES[],2,FALSE)</f>
        <v>Etaballia guianensis Benth.</v>
      </c>
      <c r="F2" s="64" t="s">
        <v>43</v>
      </c>
      <c r="G2" s="64">
        <v>130</v>
      </c>
      <c r="H2" s="97">
        <f>CENSO[[#This Row],[CAP (cm)]]/PI()</f>
        <v>41.38028520389279</v>
      </c>
      <c r="I2" s="64">
        <v>11</v>
      </c>
      <c r="J2" s="96">
        <f>(PI()*(CENSO[[#This Row],[DAP (cm)]]^2))/40000</f>
        <v>0.13448592691265157</v>
      </c>
      <c r="K2" s="96">
        <f>CENSO[[#This Row],[g (m²)]]*CENSO[[#This Row],[H (m)]]*0.7</f>
        <v>1.0355416372274171</v>
      </c>
      <c r="L2" s="64">
        <v>1</v>
      </c>
      <c r="M2" s="65">
        <v>368862.09999999899</v>
      </c>
      <c r="N2" s="87">
        <v>9709538.5</v>
      </c>
      <c r="O2" s="98" t="s">
        <v>1225</v>
      </c>
      <c r="P2" s="98" t="str">
        <f>VLOOKUP(CENSO[[#This Row],[DAP (cm)]],CD[],2,TRUE)</f>
        <v>TORETE</v>
      </c>
      <c r="Q2" s="98" t="str">
        <f>VLOOKUP(CENSO[[#This Row],[DAP (cm)]],DD[],2,TRUE)</f>
        <v>40├ 50</v>
      </c>
      <c r="R2" s="98" t="str" cm="1">
        <f t="array" ref="R2">INDEX(_xlfn.TEXTSPLIT(CENSO[[#This Row],[NOME CIENTIFICO]]," "),1)</f>
        <v>Etaballia</v>
      </c>
      <c r="S2" s="98" t="s">
        <v>1004</v>
      </c>
      <c r="T2" s="98">
        <f>_xlfn.MINIFS(CENSO[DAP (cm)],CENSO[NOME CIENTIFICO],CENSO[[#This Row],[NOME CIENTIFICO]])</f>
        <v>41.38028520389279</v>
      </c>
      <c r="U2" s="65">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 s="98" t="str">
        <f>IF(CENSO[[#This Row],[DAP (cm)]]&lt;CENSO[[#This Row],[DMCE (cm)]],"DAP &lt; DMCE","DAP ≥ DMCE")</f>
        <v>DAP &lt; DMCE</v>
      </c>
      <c r="W2" s="98" t="str">
        <f>IF(CENSO[[#This Row],[DAP (cm)]]&gt;200, "Superior", "Inferior")</f>
        <v>Inferior</v>
      </c>
      <c r="X2" s="98" t="str">
        <f>VLOOKUP(CENSO[[#This Row],[NOME COMUM]],ESPECIES[],4,FALSE)</f>
        <v>Não</v>
      </c>
      <c r="Y2" s="98" t="str">
        <f>IF(IFERROR(VLOOKUP(CENSO[[#This Row],[NOME COMUM]],COMERCIAIS[],2, FALSE), "Não") &lt;&gt; "Não", "Sim", "Não")</f>
        <v>Não</v>
      </c>
      <c r="Z2" s="133">
        <f>CENSO[[#This Row],[g (m²)]]/SUM(AEEF[AEEF-UT])</f>
        <v>2.3530218221022364E-4</v>
      </c>
      <c r="AA2" s="133">
        <f>CENSO[[#This Row],[v (m³)]]/SUM(AEEF[AEEF-UT])</f>
        <v>1.8118268030187219E-3</v>
      </c>
    </row>
    <row r="3" spans="1:27" ht="14">
      <c r="A3" s="86">
        <v>1</v>
      </c>
      <c r="B3" s="86">
        <v>1</v>
      </c>
      <c r="C3" s="63">
        <v>1</v>
      </c>
      <c r="D3" s="63">
        <v>2</v>
      </c>
      <c r="E3" s="63" t="str">
        <f>VLOOKUP(CENSO[[#This Row],[NOME COMUM]],ESPECIES[],2,FALSE)</f>
        <v>Pouteria sp.</v>
      </c>
      <c r="F3" s="64" t="s">
        <v>83</v>
      </c>
      <c r="G3" s="64">
        <v>160</v>
      </c>
      <c r="H3" s="97">
        <f>CENSO[[#This Row],[CAP (cm)]]/PI()</f>
        <v>50.929581789406512</v>
      </c>
      <c r="I3" s="64">
        <v>13</v>
      </c>
      <c r="J3" s="96">
        <f>(PI()*(CENSO[[#This Row],[DAP (cm)]]^2))/40000</f>
        <v>0.20371832715762608</v>
      </c>
      <c r="K3" s="96">
        <f>CENSO[[#This Row],[g (m²)]]*CENSO[[#This Row],[H (m)]]*0.7</f>
        <v>1.8538367771343973</v>
      </c>
      <c r="L3" s="64">
        <v>2</v>
      </c>
      <c r="M3" s="65">
        <v>368857.7</v>
      </c>
      <c r="N3" s="87">
        <v>9709534.4000000004</v>
      </c>
      <c r="O3" s="87" t="s">
        <v>1227</v>
      </c>
      <c r="P3" s="87" t="str">
        <f>VLOOKUP(CENSO[[#This Row],[DAP (cm)]],CD[],2,TRUE)</f>
        <v>TORA</v>
      </c>
      <c r="Q3" s="87" t="str">
        <f>VLOOKUP(CENSO[[#This Row],[DAP (cm)]],DD[],2,TRUE)</f>
        <v>50├ 60</v>
      </c>
      <c r="R3" s="87" t="str" cm="1">
        <f t="array" ref="R3">INDEX(_xlfn.TEXTSPLIT(CENSO[[#This Row],[NOME CIENTIFICO]]," "),1)</f>
        <v>Pouteria</v>
      </c>
      <c r="S3" s="98" t="s">
        <v>1004</v>
      </c>
      <c r="T3" s="87">
        <f>_xlfn.MINIFS(CENSO[DAP (cm)],CENSO[NOME CIENTIFICO],CENSO[[#This Row],[NOME CIENTIFICO]])</f>
        <v>39.788735772973837</v>
      </c>
      <c r="U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 s="87" t="str">
        <f>IF(CENSO[[#This Row],[DAP (cm)]]&lt;CENSO[[#This Row],[DMCE (cm)]],"DAP &lt; DMCE","DAP ≥ DMCE")</f>
        <v>DAP ≥ DMCE</v>
      </c>
      <c r="W3" s="87" t="str">
        <f>IF(CENSO[[#This Row],[DAP (cm)]]&gt;200, "Superior", "Inferior")</f>
        <v>Inferior</v>
      </c>
      <c r="X3" s="87" t="str">
        <f>VLOOKUP(CENSO[[#This Row],[NOME COMUM]],ESPECIES[],4,FALSE)</f>
        <v>Não</v>
      </c>
      <c r="Y3" s="87" t="str">
        <f>IF(IFERROR(VLOOKUP(CENSO[[#This Row],[NOME COMUM]],COMERCIAIS[],2, FALSE), "Não") &lt;&gt; "Não", "Sim", "Não")</f>
        <v>Não</v>
      </c>
      <c r="Z3" s="133">
        <f>CENSO[[#This Row],[g (m²)]]/SUM(AEEF[AEEF-UT])</f>
        <v>3.5643407482732108E-4</v>
      </c>
      <c r="AA3" s="133">
        <f>CENSO[[#This Row],[v (m³)]]/SUM(AEEF[AEEF-UT])</f>
        <v>3.2435500809286214E-3</v>
      </c>
    </row>
    <row r="4" spans="1:27" ht="14">
      <c r="A4" s="86">
        <v>1</v>
      </c>
      <c r="B4" s="86">
        <v>1</v>
      </c>
      <c r="C4" s="63">
        <v>2</v>
      </c>
      <c r="D4" s="63">
        <v>3</v>
      </c>
      <c r="E4" s="63" t="str">
        <f>VLOOKUP(CENSO[[#This Row],[NOME COMUM]],ESPECIES[],2,FALSE)</f>
        <v>Parkia multijuga Benth.</v>
      </c>
      <c r="F4" s="64" t="s">
        <v>75</v>
      </c>
      <c r="G4" s="64">
        <v>125</v>
      </c>
      <c r="H4" s="97">
        <f>CENSO[[#This Row],[CAP (cm)]]/PI()</f>
        <v>39.788735772973837</v>
      </c>
      <c r="I4" s="64">
        <v>16</v>
      </c>
      <c r="J4" s="96">
        <f>(PI()*(CENSO[[#This Row],[DAP (cm)]]^2))/40000</f>
        <v>0.12433979929054324</v>
      </c>
      <c r="K4" s="96">
        <f>CENSO[[#This Row],[g (m²)]]*CENSO[[#This Row],[H (m)]]*0.7</f>
        <v>1.3926057520540842</v>
      </c>
      <c r="L4" s="64">
        <v>2</v>
      </c>
      <c r="M4" s="65">
        <v>368823</v>
      </c>
      <c r="N4" s="87">
        <v>9709517.4000000004</v>
      </c>
      <c r="O4" s="98" t="s">
        <v>1225</v>
      </c>
      <c r="P4" s="87" t="str">
        <f>VLOOKUP(CENSO[[#This Row],[DAP (cm)]],CD[],2,TRUE)</f>
        <v>TORETE</v>
      </c>
      <c r="Q4" s="87" t="str">
        <f>VLOOKUP(CENSO[[#This Row],[DAP (cm)]],DD[],2,TRUE)</f>
        <v>30├ 40</v>
      </c>
      <c r="R4" s="87" t="str" cm="1">
        <f t="array" ref="R4">INDEX(_xlfn.TEXTSPLIT(CENSO[[#This Row],[NOME CIENTIFICO]]," "),1)</f>
        <v>Parkia</v>
      </c>
      <c r="S4" s="98" t="s">
        <v>1004</v>
      </c>
      <c r="T4" s="87">
        <f>_xlfn.MINIFS(CENSO[DAP (cm)],CENSO[NOME CIENTIFICO],CENSO[[#This Row],[NOME CIENTIFICO]])</f>
        <v>39.788735772973837</v>
      </c>
      <c r="U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 s="87" t="str">
        <f>IF(CENSO[[#This Row],[DAP (cm)]]&lt;CENSO[[#This Row],[DMCE (cm)]],"DAP &lt; DMCE","DAP ≥ DMCE")</f>
        <v>DAP &lt; DMCE</v>
      </c>
      <c r="W4" s="87" t="str">
        <f>IF(CENSO[[#This Row],[DAP (cm)]]&gt;200, "Superior", "Inferior")</f>
        <v>Inferior</v>
      </c>
      <c r="X4" s="87" t="str">
        <f>VLOOKUP(CENSO[[#This Row],[NOME COMUM]],ESPECIES[],4,FALSE)</f>
        <v>Não</v>
      </c>
      <c r="Y4" s="87" t="str">
        <f>IF(IFERROR(VLOOKUP(CENSO[[#This Row],[NOME COMUM]],COMERCIAIS[],2, FALSE), "Não") &lt;&gt; "Não", "Sim", "Não")</f>
        <v>Não</v>
      </c>
      <c r="Z4" s="133">
        <f>CENSO[[#This Row],[g (m²)]]/SUM(AEEF[AEEF-UT])</f>
        <v>2.175500944990973E-4</v>
      </c>
      <c r="AA4" s="133">
        <f>CENSO[[#This Row],[v (m³)]]/SUM(AEEF[AEEF-UT])</f>
        <v>2.4365610583898896E-3</v>
      </c>
    </row>
    <row r="5" spans="1:27" ht="14">
      <c r="A5" s="86">
        <v>1</v>
      </c>
      <c r="B5" s="86">
        <v>1</v>
      </c>
      <c r="C5" s="63">
        <v>2</v>
      </c>
      <c r="D5" s="63">
        <v>4</v>
      </c>
      <c r="E5" s="63" t="str">
        <f>VLOOKUP(CENSO[[#This Row],[NOME COMUM]],ESPECIES[],2,FALSE)</f>
        <v>Inga paraensis Ducke</v>
      </c>
      <c r="F5" s="64" t="s">
        <v>16</v>
      </c>
      <c r="G5" s="64">
        <v>131</v>
      </c>
      <c r="H5" s="97">
        <f>CENSO[[#This Row],[CAP (cm)]]/PI()</f>
        <v>41.69859509007658</v>
      </c>
      <c r="I5" s="64">
        <v>14</v>
      </c>
      <c r="J5" s="96">
        <f>(PI()*(CENSO[[#This Row],[DAP (cm)]]^2))/40000</f>
        <v>0.13656289892000079</v>
      </c>
      <c r="K5" s="96">
        <f>CENSO[[#This Row],[g (m²)]]*CENSO[[#This Row],[H (m)]]*0.7</f>
        <v>1.3383164094160076</v>
      </c>
      <c r="L5" s="64">
        <v>2</v>
      </c>
      <c r="M5" s="65">
        <v>368801.299999999</v>
      </c>
      <c r="N5" s="87">
        <v>9709506.9000000004</v>
      </c>
      <c r="O5" s="98" t="s">
        <v>1225</v>
      </c>
      <c r="P5" s="87" t="str">
        <f>VLOOKUP(CENSO[[#This Row],[DAP (cm)]],CD[],2,TRUE)</f>
        <v>TORETE</v>
      </c>
      <c r="Q5" s="87" t="str">
        <f>VLOOKUP(CENSO[[#This Row],[DAP (cm)]],DD[],2,TRUE)</f>
        <v>40├ 50</v>
      </c>
      <c r="R5" s="87" t="str" cm="1">
        <f t="array" ref="R5">INDEX(_xlfn.TEXTSPLIT(CENSO[[#This Row],[NOME CIENTIFICO]]," "),1)</f>
        <v>Inga</v>
      </c>
      <c r="S5" s="98" t="s">
        <v>1004</v>
      </c>
      <c r="T5" s="87">
        <f>_xlfn.MINIFS(CENSO[DAP (cm)],CENSO[NOME CIENTIFICO],CENSO[[#This Row],[NOME CIENTIFICO]])</f>
        <v>41.38028520389279</v>
      </c>
      <c r="U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5" s="87" t="str">
        <f>IF(CENSO[[#This Row],[DAP (cm)]]&lt;CENSO[[#This Row],[DMCE (cm)]],"DAP &lt; DMCE","DAP ≥ DMCE")</f>
        <v>DAP &lt; DMCE</v>
      </c>
      <c r="W5" s="87" t="str">
        <f>IF(CENSO[[#This Row],[DAP (cm)]]&gt;200, "Superior", "Inferior")</f>
        <v>Inferior</v>
      </c>
      <c r="X5" s="87" t="str">
        <f>VLOOKUP(CENSO[[#This Row],[NOME COMUM]],ESPECIES[],4,FALSE)</f>
        <v>Não</v>
      </c>
      <c r="Y5" s="87" t="str">
        <f>IF(IFERROR(VLOOKUP(CENSO[[#This Row],[NOME COMUM]],COMERCIAIS[],2, FALSE), "Não") &lt;&gt; "Não", "Sim", "Não")</f>
        <v>Não</v>
      </c>
      <c r="Z5" s="133">
        <f>CENSO[[#This Row],[g (m²)]]/SUM(AEEF[AEEF-UT])</f>
        <v>2.3893613898873651E-4</v>
      </c>
      <c r="AA5" s="133">
        <f>CENSO[[#This Row],[v (m³)]]/SUM(AEEF[AEEF-UT])</f>
        <v>2.3415741620896177E-3</v>
      </c>
    </row>
    <row r="6" spans="1:27" ht="14">
      <c r="A6" s="86">
        <v>1</v>
      </c>
      <c r="B6" s="86">
        <v>1</v>
      </c>
      <c r="C6" s="63">
        <v>2</v>
      </c>
      <c r="D6" s="63">
        <v>5</v>
      </c>
      <c r="E6" s="63" t="str">
        <f>VLOOKUP(CENSO[[#This Row],[NOME COMUM]],ESPECIES[],2,FALSE)</f>
        <v>Dialium guianense (Aubl.) Sandwith</v>
      </c>
      <c r="F6" s="64" t="s">
        <v>97</v>
      </c>
      <c r="G6" s="64">
        <v>252</v>
      </c>
      <c r="H6" s="97">
        <f>CENSO[[#This Row],[CAP (cm)]]/PI()</f>
        <v>80.214091318315255</v>
      </c>
      <c r="I6" s="64">
        <v>17</v>
      </c>
      <c r="J6" s="96">
        <f>(PI()*(CENSO[[#This Row],[DAP (cm)]]^2))/40000</f>
        <v>0.50534877530538613</v>
      </c>
      <c r="K6" s="96">
        <f>CENSO[[#This Row],[g (m²)]]*CENSO[[#This Row],[H (m)]]*0.7</f>
        <v>6.0136504261340944</v>
      </c>
      <c r="L6" s="64">
        <v>1</v>
      </c>
      <c r="M6" s="65">
        <v>368800.299999999</v>
      </c>
      <c r="N6" s="87">
        <v>9709495.6999999899</v>
      </c>
      <c r="O6" s="87" t="s">
        <v>1227</v>
      </c>
      <c r="P6" s="87" t="str">
        <f>VLOOKUP(CENSO[[#This Row],[DAP (cm)]],CD[],2,TRUE)</f>
        <v>TORA</v>
      </c>
      <c r="Q6" s="87" t="str">
        <f>VLOOKUP(CENSO[[#This Row],[DAP (cm)]],DD[],2,TRUE)</f>
        <v>80├ 90</v>
      </c>
      <c r="R6" s="87" t="str" cm="1">
        <f t="array" ref="R6">INDEX(_xlfn.TEXTSPLIT(CENSO[[#This Row],[NOME CIENTIFICO]]," "),1)</f>
        <v>Dialium</v>
      </c>
      <c r="S6" s="98" t="s">
        <v>1004</v>
      </c>
      <c r="T6" s="87">
        <f>_xlfn.MINIFS(CENSO[DAP (cm)],CENSO[NOME CIENTIFICO],CENSO[[#This Row],[NOME CIENTIFICO]])</f>
        <v>42.335214862444161</v>
      </c>
      <c r="U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6" s="87" t="str">
        <f>IF(CENSO[[#This Row],[DAP (cm)]]&lt;CENSO[[#This Row],[DMCE (cm)]],"DAP &lt; DMCE","DAP ≥ DMCE")</f>
        <v>DAP ≥ DMCE</v>
      </c>
      <c r="W6" s="87" t="str">
        <f>IF(CENSO[[#This Row],[DAP (cm)]]&gt;200, "Superior", "Inferior")</f>
        <v>Inferior</v>
      </c>
      <c r="X6" s="87" t="str">
        <f>VLOOKUP(CENSO[[#This Row],[NOME COMUM]],ESPECIES[],4,FALSE)</f>
        <v>Não</v>
      </c>
      <c r="Y6" s="87" t="str">
        <f>IF(IFERROR(VLOOKUP(CENSO[[#This Row],[NOME COMUM]],COMERCIAIS[],2, FALSE), "Não") &lt;&gt; "Não", "Sim", "Não")</f>
        <v>Não</v>
      </c>
      <c r="Z6" s="133">
        <f>CENSO[[#This Row],[g (m²)]]/SUM(AEEF[AEEF-UT])</f>
        <v>8.8417927686852314E-4</v>
      </c>
      <c r="AA6" s="133">
        <f>CENSO[[#This Row],[v (m³)]]/SUM(AEEF[AEEF-UT])</f>
        <v>1.0521733394735425E-2</v>
      </c>
    </row>
    <row r="7" spans="1:27" ht="14">
      <c r="A7" s="86">
        <v>1</v>
      </c>
      <c r="B7" s="86">
        <v>1</v>
      </c>
      <c r="C7" s="63">
        <v>2</v>
      </c>
      <c r="D7" s="63">
        <v>6</v>
      </c>
      <c r="E7" s="63" t="str">
        <f>VLOOKUP(CENSO[[#This Row],[NOME COMUM]],ESPECIES[],2,FALSE)</f>
        <v>Tachigali myrmecophila Ducke</v>
      </c>
      <c r="F7" s="64" t="s">
        <v>14</v>
      </c>
      <c r="G7" s="64">
        <v>252</v>
      </c>
      <c r="H7" s="97">
        <f>CENSO[[#This Row],[CAP (cm)]]/PI()</f>
        <v>80.214091318315255</v>
      </c>
      <c r="I7" s="64">
        <v>17</v>
      </c>
      <c r="J7" s="96">
        <f>(PI()*(CENSO[[#This Row],[DAP (cm)]]^2))/40000</f>
        <v>0.50534877530538613</v>
      </c>
      <c r="K7" s="96">
        <f>CENSO[[#This Row],[g (m²)]]*CENSO[[#This Row],[H (m)]]*0.7</f>
        <v>6.0136504261340944</v>
      </c>
      <c r="L7" s="64">
        <v>1</v>
      </c>
      <c r="M7" s="65">
        <v>368799.59999999899</v>
      </c>
      <c r="N7" s="87">
        <v>9709494.9000000004</v>
      </c>
      <c r="O7" s="87" t="s">
        <v>1227</v>
      </c>
      <c r="P7" s="87" t="str">
        <f>VLOOKUP(CENSO[[#This Row],[DAP (cm)]],CD[],2,TRUE)</f>
        <v>TORA</v>
      </c>
      <c r="Q7" s="87" t="str">
        <f>VLOOKUP(CENSO[[#This Row],[DAP (cm)]],DD[],2,TRUE)</f>
        <v>80├ 90</v>
      </c>
      <c r="R7" s="87" t="str" cm="1">
        <f t="array" ref="R7">INDEX(_xlfn.TEXTSPLIT(CENSO[[#This Row],[NOME CIENTIFICO]]," "),1)</f>
        <v>Tachigali</v>
      </c>
      <c r="S7" s="98" t="s">
        <v>1004</v>
      </c>
      <c r="T7" s="87">
        <f>_xlfn.MINIFS(CENSO[DAP (cm)],CENSO[NOME CIENTIFICO],CENSO[[#This Row],[NOME CIENTIFICO]])</f>
        <v>39.152116000606256</v>
      </c>
      <c r="U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 s="87" t="str">
        <f>IF(CENSO[[#This Row],[DAP (cm)]]&lt;CENSO[[#This Row],[DMCE (cm)]],"DAP &lt; DMCE","DAP ≥ DMCE")</f>
        <v>DAP ≥ DMCE</v>
      </c>
      <c r="W7" s="87" t="str">
        <f>IF(CENSO[[#This Row],[DAP (cm)]]&gt;200, "Superior", "Inferior")</f>
        <v>Inferior</v>
      </c>
      <c r="X7" s="87" t="str">
        <f>VLOOKUP(CENSO[[#This Row],[NOME COMUM]],ESPECIES[],4,FALSE)</f>
        <v>Não</v>
      </c>
      <c r="Y7" s="87" t="str">
        <f>IF(IFERROR(VLOOKUP(CENSO[[#This Row],[NOME COMUM]],COMERCIAIS[],2, FALSE), "Não") &lt;&gt; "Não", "Sim", "Não")</f>
        <v>Sim</v>
      </c>
      <c r="Z7" s="133">
        <f>CENSO[[#This Row],[g (m²)]]/SUM(AEEF[AEEF-UT])</f>
        <v>8.8417927686852314E-4</v>
      </c>
      <c r="AA7" s="133">
        <f>CENSO[[#This Row],[v (m³)]]/SUM(AEEF[AEEF-UT])</f>
        <v>1.0521733394735425E-2</v>
      </c>
    </row>
    <row r="8" spans="1:27" ht="14">
      <c r="A8" s="86">
        <v>1</v>
      </c>
      <c r="B8" s="86">
        <v>1</v>
      </c>
      <c r="C8" s="63">
        <v>2</v>
      </c>
      <c r="D8" s="63">
        <v>7</v>
      </c>
      <c r="E8" s="63" t="str">
        <f>VLOOKUP(CENSO[[#This Row],[NOME COMUM]],ESPECIES[],2,FALSE)</f>
        <v>Inga paraensis Ducke</v>
      </c>
      <c r="F8" s="64" t="s">
        <v>16</v>
      </c>
      <c r="G8" s="64">
        <v>131</v>
      </c>
      <c r="H8" s="97">
        <f>CENSO[[#This Row],[CAP (cm)]]/PI()</f>
        <v>41.69859509007658</v>
      </c>
      <c r="I8" s="64">
        <v>17</v>
      </c>
      <c r="J8" s="96">
        <f>(PI()*(CENSO[[#This Row],[DAP (cm)]]^2))/40000</f>
        <v>0.13656289892000079</v>
      </c>
      <c r="K8" s="96">
        <f>CENSO[[#This Row],[g (m²)]]*CENSO[[#This Row],[H (m)]]*0.7</f>
        <v>1.6250984971480091</v>
      </c>
      <c r="L8" s="64">
        <v>2</v>
      </c>
      <c r="M8" s="65">
        <v>368806.5</v>
      </c>
      <c r="N8" s="87">
        <v>9709487.4000000004</v>
      </c>
      <c r="O8" s="98" t="s">
        <v>1225</v>
      </c>
      <c r="P8" s="87" t="str">
        <f>VLOOKUP(CENSO[[#This Row],[DAP (cm)]],CD[],2,TRUE)</f>
        <v>TORETE</v>
      </c>
      <c r="Q8" s="87" t="str">
        <f>VLOOKUP(CENSO[[#This Row],[DAP (cm)]],DD[],2,TRUE)</f>
        <v>40├ 50</v>
      </c>
      <c r="R8" s="87" t="str" cm="1">
        <f t="array" ref="R8">INDEX(_xlfn.TEXTSPLIT(CENSO[[#This Row],[NOME CIENTIFICO]]," "),1)</f>
        <v>Inga</v>
      </c>
      <c r="S8" s="98" t="s">
        <v>1004</v>
      </c>
      <c r="T8" s="87">
        <f>_xlfn.MINIFS(CENSO[DAP (cm)],CENSO[NOME CIENTIFICO],CENSO[[#This Row],[NOME CIENTIFICO]])</f>
        <v>41.38028520389279</v>
      </c>
      <c r="U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8" s="87" t="str">
        <f>IF(CENSO[[#This Row],[DAP (cm)]]&lt;CENSO[[#This Row],[DMCE (cm)]],"DAP &lt; DMCE","DAP ≥ DMCE")</f>
        <v>DAP &lt; DMCE</v>
      </c>
      <c r="W8" s="87" t="str">
        <f>IF(CENSO[[#This Row],[DAP (cm)]]&gt;200, "Superior", "Inferior")</f>
        <v>Inferior</v>
      </c>
      <c r="X8" s="87" t="str">
        <f>VLOOKUP(CENSO[[#This Row],[NOME COMUM]],ESPECIES[],4,FALSE)</f>
        <v>Não</v>
      </c>
      <c r="Y8" s="87" t="str">
        <f>IF(IFERROR(VLOOKUP(CENSO[[#This Row],[NOME COMUM]],COMERCIAIS[],2, FALSE), "Não") &lt;&gt; "Não", "Sim", "Não")</f>
        <v>Não</v>
      </c>
      <c r="Z8" s="133">
        <f>CENSO[[#This Row],[g (m²)]]/SUM(AEEF[AEEF-UT])</f>
        <v>2.3893613898873651E-4</v>
      </c>
      <c r="AA8" s="133">
        <f>CENSO[[#This Row],[v (m³)]]/SUM(AEEF[AEEF-UT])</f>
        <v>2.8433400539659643E-3</v>
      </c>
    </row>
    <row r="9" spans="1:27" ht="14">
      <c r="A9" s="86">
        <v>1</v>
      </c>
      <c r="B9" s="86">
        <v>1</v>
      </c>
      <c r="C9" s="63">
        <v>3</v>
      </c>
      <c r="D9" s="63">
        <v>8</v>
      </c>
      <c r="E9" s="63" t="str">
        <f>VLOOKUP(CENSO[[#This Row],[NOME COMUM]],ESPECIES[],2,FALSE)</f>
        <v>Dimorphandra multiflora Ducke</v>
      </c>
      <c r="F9" s="64" t="s">
        <v>73</v>
      </c>
      <c r="G9" s="64">
        <v>132</v>
      </c>
      <c r="H9" s="97">
        <f>CENSO[[#This Row],[CAP (cm)]]/PI()</f>
        <v>42.016904976260371</v>
      </c>
      <c r="I9" s="64">
        <v>13</v>
      </c>
      <c r="J9" s="96">
        <f>(PI()*(CENSO[[#This Row],[DAP (cm)]]^2))/40000</f>
        <v>0.13865578642165921</v>
      </c>
      <c r="K9" s="96">
        <f>CENSO[[#This Row],[g (m²)]]*CENSO[[#This Row],[H (m)]]*0.7</f>
        <v>1.2617676564370988</v>
      </c>
      <c r="L9" s="64">
        <v>1</v>
      </c>
      <c r="M9" s="65">
        <v>368791.7</v>
      </c>
      <c r="N9" s="87">
        <v>9709450.1999999899</v>
      </c>
      <c r="O9" s="98" t="s">
        <v>1225</v>
      </c>
      <c r="P9" s="87" t="str">
        <f>VLOOKUP(CENSO[[#This Row],[DAP (cm)]],CD[],2,TRUE)</f>
        <v>TORETE</v>
      </c>
      <c r="Q9" s="87" t="str">
        <f>VLOOKUP(CENSO[[#This Row],[DAP (cm)]],DD[],2,TRUE)</f>
        <v>40├ 50</v>
      </c>
      <c r="R9" s="87" t="str" cm="1">
        <f t="array" ref="R9">INDEX(_xlfn.TEXTSPLIT(CENSO[[#This Row],[NOME CIENTIFICO]]," "),1)</f>
        <v>Dimorphandra</v>
      </c>
      <c r="S9" s="98" t="s">
        <v>1004</v>
      </c>
      <c r="T9" s="87">
        <f>_xlfn.MINIFS(CENSO[DAP (cm)],CENSO[NOME CIENTIFICO],CENSO[[#This Row],[NOME CIENTIFICO]])</f>
        <v>39.788735772973837</v>
      </c>
      <c r="U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 s="87" t="str">
        <f>IF(CENSO[[#This Row],[DAP (cm)]]&lt;CENSO[[#This Row],[DMCE (cm)]],"DAP &lt; DMCE","DAP ≥ DMCE")</f>
        <v>DAP &lt; DMCE</v>
      </c>
      <c r="W9" s="87" t="str">
        <f>IF(CENSO[[#This Row],[DAP (cm)]]&gt;200, "Superior", "Inferior")</f>
        <v>Inferior</v>
      </c>
      <c r="X9" s="87" t="str">
        <f>VLOOKUP(CENSO[[#This Row],[NOME COMUM]],ESPECIES[],4,FALSE)</f>
        <v>Não</v>
      </c>
      <c r="Y9" s="87" t="str">
        <f>IF(IFERROR(VLOOKUP(CENSO[[#This Row],[NOME COMUM]],COMERCIAIS[],2, FALSE), "Não") &lt;&gt; "Não", "Sim", "Não")</f>
        <v>Não</v>
      </c>
      <c r="Z9" s="133">
        <f>CENSO[[#This Row],[g (m²)]]/SUM(AEEF[AEEF-UT])</f>
        <v>2.4259794217934533E-4</v>
      </c>
      <c r="AA9" s="133">
        <f>CENSO[[#This Row],[v (m³)]]/SUM(AEEF[AEEF-UT])</f>
        <v>2.2076412738320423E-3</v>
      </c>
    </row>
    <row r="10" spans="1:27" ht="14">
      <c r="A10" s="86">
        <v>1</v>
      </c>
      <c r="B10" s="86">
        <v>1</v>
      </c>
      <c r="C10" s="63">
        <v>3</v>
      </c>
      <c r="D10" s="63">
        <v>9</v>
      </c>
      <c r="E10" s="63" t="str">
        <f>VLOOKUP(CENSO[[#This Row],[NOME COMUM]],ESPECIES[],2,FALSE)</f>
        <v>Aspidosperma carapanauba Pichon.</v>
      </c>
      <c r="F10" s="64" t="s">
        <v>68</v>
      </c>
      <c r="G10" s="64">
        <v>222</v>
      </c>
      <c r="H10" s="97">
        <f>CENSO[[#This Row],[CAP (cm)]]/PI()</f>
        <v>70.664794732801525</v>
      </c>
      <c r="I10" s="64">
        <v>17</v>
      </c>
      <c r="J10" s="96">
        <f>(PI()*(CENSO[[#This Row],[DAP (cm)]]^2))/40000</f>
        <v>0.39218961076704845</v>
      </c>
      <c r="K10" s="96">
        <f>CENSO[[#This Row],[g (m²)]]*CENSO[[#This Row],[H (m)]]*0.7</f>
        <v>4.6670563681278763</v>
      </c>
      <c r="L10" s="64">
        <v>3</v>
      </c>
      <c r="M10" s="65">
        <v>368808.59999999899</v>
      </c>
      <c r="N10" s="87">
        <v>9709475.9000000004</v>
      </c>
      <c r="O10" s="87" t="s">
        <v>1226</v>
      </c>
      <c r="P10" s="87" t="str">
        <f>VLOOKUP(CENSO[[#This Row],[DAP (cm)]],CD[],2,TRUE)</f>
        <v>TORA</v>
      </c>
      <c r="Q10" s="87" t="str">
        <f>VLOOKUP(CENSO[[#This Row],[DAP (cm)]],DD[],2,TRUE)</f>
        <v>70├ 80</v>
      </c>
      <c r="R10" s="87" t="str" cm="1">
        <f t="array" ref="R10">INDEX(_xlfn.TEXTSPLIT(CENSO[[#This Row],[NOME CIENTIFICO]]," "),1)</f>
        <v>Aspidosperma</v>
      </c>
      <c r="S10" s="98" t="s">
        <v>1004</v>
      </c>
      <c r="T10" s="87">
        <f>_xlfn.MINIFS(CENSO[DAP (cm)],CENSO[NOME CIENTIFICO],CENSO[[#This Row],[NOME CIENTIFICO]])</f>
        <v>47.109863155201019</v>
      </c>
      <c r="U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57.109863155201019</v>
      </c>
      <c r="V10" s="87" t="str">
        <f>IF(CENSO[[#This Row],[DAP (cm)]]&lt;CENSO[[#This Row],[DMCE (cm)]],"DAP &lt; DMCE","DAP ≥ DMCE")</f>
        <v>DAP ≥ DMCE</v>
      </c>
      <c r="W10" s="87" t="str">
        <f>IF(CENSO[[#This Row],[DAP (cm)]]&gt;200, "Superior", "Inferior")</f>
        <v>Inferior</v>
      </c>
      <c r="X10" s="87" t="str">
        <f>VLOOKUP(CENSO[[#This Row],[NOME COMUM]],ESPECIES[],4,FALSE)</f>
        <v>Não</v>
      </c>
      <c r="Y10" s="87" t="str">
        <f>IF(IFERROR(VLOOKUP(CENSO[[#This Row],[NOME COMUM]],COMERCIAIS[],2, FALSE), "Não") &lt;&gt; "Não", "Sim", "Não")</f>
        <v>Não</v>
      </c>
      <c r="Z10" s="133">
        <f>CENSO[[#This Row],[g (m²)]]/SUM(AEEF[AEEF-UT])</f>
        <v>6.8619128686678451E-4</v>
      </c>
      <c r="AA10" s="133">
        <f>CENSO[[#This Row],[v (m³)]]/SUM(AEEF[AEEF-UT])</f>
        <v>8.1656763137147367E-3</v>
      </c>
    </row>
    <row r="11" spans="1:27" ht="14">
      <c r="A11" s="86">
        <v>1</v>
      </c>
      <c r="B11" s="86">
        <v>1</v>
      </c>
      <c r="C11" s="63">
        <v>3</v>
      </c>
      <c r="D11" s="63">
        <v>10</v>
      </c>
      <c r="E11" s="63" t="str">
        <f>VLOOKUP(CENSO[[#This Row],[NOME COMUM]],ESPECIES[],2,FALSE)</f>
        <v>Licania octandra</v>
      </c>
      <c r="F11" s="64" t="s">
        <v>21</v>
      </c>
      <c r="G11" s="64">
        <v>165</v>
      </c>
      <c r="H11" s="97">
        <f>CENSO[[#This Row],[CAP (cm)]]/PI()</f>
        <v>52.521131220325465</v>
      </c>
      <c r="I11" s="64">
        <v>16</v>
      </c>
      <c r="J11" s="96">
        <f>(PI()*(CENSO[[#This Row],[DAP (cm)]]^2))/40000</f>
        <v>0.21664966628384255</v>
      </c>
      <c r="K11" s="96">
        <f>CENSO[[#This Row],[g (m²)]]*CENSO[[#This Row],[H (m)]]*0.7</f>
        <v>2.4264762623790364</v>
      </c>
      <c r="L11" s="64">
        <v>1</v>
      </c>
      <c r="M11" s="65">
        <v>368790</v>
      </c>
      <c r="N11" s="87">
        <v>9709461.0999999903</v>
      </c>
      <c r="O11" s="87" t="s">
        <v>1227</v>
      </c>
      <c r="P11" s="87" t="str">
        <f>VLOOKUP(CENSO[[#This Row],[DAP (cm)]],CD[],2,TRUE)</f>
        <v>TORA</v>
      </c>
      <c r="Q11" s="87" t="str">
        <f>VLOOKUP(CENSO[[#This Row],[DAP (cm)]],DD[],2,TRUE)</f>
        <v>50├ 60</v>
      </c>
      <c r="R11" s="87" t="str" cm="1">
        <f t="array" ref="R11">INDEX(_xlfn.TEXTSPLIT(CENSO[[#This Row],[NOME CIENTIFICO]]," "),1)</f>
        <v>Licania</v>
      </c>
      <c r="S11" s="98" t="s">
        <v>1004</v>
      </c>
      <c r="T11" s="87">
        <f>_xlfn.MINIFS(CENSO[DAP (cm)],CENSO[NOME CIENTIFICO],CENSO[[#This Row],[NOME CIENTIFICO]])</f>
        <v>41.38028520389279</v>
      </c>
      <c r="U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1" s="87" t="str">
        <f>IF(CENSO[[#This Row],[DAP (cm)]]&lt;CENSO[[#This Row],[DMCE (cm)]],"DAP &lt; DMCE","DAP ≥ DMCE")</f>
        <v>DAP ≥ DMCE</v>
      </c>
      <c r="W11" s="87" t="str">
        <f>IF(CENSO[[#This Row],[DAP (cm)]]&gt;200, "Superior", "Inferior")</f>
        <v>Inferior</v>
      </c>
      <c r="X11" s="87" t="str">
        <f>VLOOKUP(CENSO[[#This Row],[NOME COMUM]],ESPECIES[],4,FALSE)</f>
        <v>Não</v>
      </c>
      <c r="Y11" s="87" t="str">
        <f>IF(IFERROR(VLOOKUP(CENSO[[#This Row],[NOME COMUM]],COMERCIAIS[],2, FALSE), "Não") &lt;&gt; "Não", "Sim", "Não")</f>
        <v>Não</v>
      </c>
      <c r="Z11" s="133">
        <f>CENSO[[#This Row],[g (m²)]]/SUM(AEEF[AEEF-UT])</f>
        <v>3.7905928465522713E-4</v>
      </c>
      <c r="AA11" s="133">
        <f>CENSO[[#This Row],[v (m³)]]/SUM(AEEF[AEEF-UT])</f>
        <v>4.2454639881385437E-3</v>
      </c>
    </row>
    <row r="12" spans="1:27" ht="14">
      <c r="A12" s="86">
        <v>1</v>
      </c>
      <c r="B12" s="86">
        <v>1</v>
      </c>
      <c r="C12" s="63">
        <v>3</v>
      </c>
      <c r="D12" s="63">
        <v>11</v>
      </c>
      <c r="E12" s="63" t="str">
        <f>VLOOKUP(CENSO[[#This Row],[NOME COMUM]],ESPECIES[],2,FALSE)</f>
        <v>Matisia paraensis Huber</v>
      </c>
      <c r="F12" s="64" t="s">
        <v>72</v>
      </c>
      <c r="G12" s="64">
        <v>228</v>
      </c>
      <c r="H12" s="97">
        <f>CENSO[[#This Row],[CAP (cm)]]/PI()</f>
        <v>72.574654049904282</v>
      </c>
      <c r="I12" s="64">
        <v>17</v>
      </c>
      <c r="J12" s="96">
        <f>(PI()*(CENSO[[#This Row],[DAP (cm)]]^2))/40000</f>
        <v>0.41367552808445446</v>
      </c>
      <c r="K12" s="96">
        <f>CENSO[[#This Row],[g (m²)]]*CENSO[[#This Row],[H (m)]]*0.7</f>
        <v>4.9227387842050083</v>
      </c>
      <c r="L12" s="64">
        <v>2</v>
      </c>
      <c r="M12" s="65">
        <v>368791</v>
      </c>
      <c r="N12" s="87">
        <v>9709492.0999999903</v>
      </c>
      <c r="O12" s="87" t="s">
        <v>1227</v>
      </c>
      <c r="P12" s="87" t="str">
        <f>VLOOKUP(CENSO[[#This Row],[DAP (cm)]],CD[],2,TRUE)</f>
        <v>TORA</v>
      </c>
      <c r="Q12" s="87" t="str">
        <f>VLOOKUP(CENSO[[#This Row],[DAP (cm)]],DD[],2,TRUE)</f>
        <v>70├ 80</v>
      </c>
      <c r="R12" s="87" t="str" cm="1">
        <f t="array" ref="R12">INDEX(_xlfn.TEXTSPLIT(CENSO[[#This Row],[NOME CIENTIFICO]]," "),1)</f>
        <v>Matisia</v>
      </c>
      <c r="S12" s="98" t="s">
        <v>1004</v>
      </c>
      <c r="T12" s="87">
        <f>_xlfn.MINIFS(CENSO[DAP (cm)],CENSO[NOME CIENTIFICO],CENSO[[#This Row],[NOME CIENTIFICO]])</f>
        <v>43.926764293363114</v>
      </c>
      <c r="U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12" s="87" t="str">
        <f>IF(CENSO[[#This Row],[DAP (cm)]]&lt;CENSO[[#This Row],[DMCE (cm)]],"DAP &lt; DMCE","DAP ≥ DMCE")</f>
        <v>DAP ≥ DMCE</v>
      </c>
      <c r="W12" s="87" t="str">
        <f>IF(CENSO[[#This Row],[DAP (cm)]]&gt;200, "Superior", "Inferior")</f>
        <v>Inferior</v>
      </c>
      <c r="X12" s="87" t="str">
        <f>VLOOKUP(CENSO[[#This Row],[NOME COMUM]],ESPECIES[],4,FALSE)</f>
        <v>Não</v>
      </c>
      <c r="Y12" s="87" t="str">
        <f>IF(IFERROR(VLOOKUP(CENSO[[#This Row],[NOME COMUM]],COMERCIAIS[],2, FALSE), "Não") &lt;&gt; "Não", "Sim", "Não")</f>
        <v>Não</v>
      </c>
      <c r="Z12" s="133">
        <f>CENSO[[#This Row],[g (m²)]]/SUM(AEEF[AEEF-UT])</f>
        <v>7.2378394319622878E-4</v>
      </c>
      <c r="AA12" s="133">
        <f>CENSO[[#This Row],[v (m³)]]/SUM(AEEF[AEEF-UT])</f>
        <v>8.6130289240351227E-3</v>
      </c>
    </row>
    <row r="13" spans="1:27" ht="14">
      <c r="A13" s="86">
        <v>1</v>
      </c>
      <c r="B13" s="86">
        <v>1</v>
      </c>
      <c r="C13" s="63">
        <v>3</v>
      </c>
      <c r="D13" s="63">
        <v>12</v>
      </c>
      <c r="E13" s="63" t="str">
        <f>VLOOKUP(CENSO[[#This Row],[NOME COMUM]],ESPECIES[],2,FALSE)</f>
        <v>Astronium lecointei Ducke</v>
      </c>
      <c r="F13" s="64" t="s">
        <v>5</v>
      </c>
      <c r="G13" s="64">
        <v>300</v>
      </c>
      <c r="H13" s="97">
        <f>CENSO[[#This Row],[CAP (cm)]]/PI()</f>
        <v>95.4929658551372</v>
      </c>
      <c r="I13" s="64">
        <v>24</v>
      </c>
      <c r="J13" s="96">
        <f>(PI()*(CENSO[[#This Row],[DAP (cm)]]^2))/40000</f>
        <v>0.7161972439135289</v>
      </c>
      <c r="K13" s="96">
        <f>CENSO[[#This Row],[g (m²)]]*CENSO[[#This Row],[H (m)]]*0.7</f>
        <v>12.032113697747286</v>
      </c>
      <c r="L13" s="64">
        <v>1</v>
      </c>
      <c r="M13" s="65">
        <v>368771.59999999899</v>
      </c>
      <c r="N13" s="87">
        <v>9709481.4000000004</v>
      </c>
      <c r="O13" s="87" t="s">
        <v>1227</v>
      </c>
      <c r="P13" s="87" t="str">
        <f>VLOOKUP(CENSO[[#This Row],[DAP (cm)]],CD[],2,TRUE)</f>
        <v>TORA</v>
      </c>
      <c r="Q13" s="87" t="str">
        <f>VLOOKUP(CENSO[[#This Row],[DAP (cm)]],DD[],2,TRUE)</f>
        <v>90├ 100</v>
      </c>
      <c r="R13" s="87" t="str" cm="1">
        <f t="array" ref="R13">INDEX(_xlfn.TEXTSPLIT(CENSO[[#This Row],[NOME CIENTIFICO]]," "),1)</f>
        <v>Astronium</v>
      </c>
      <c r="S13" s="98" t="s">
        <v>1004</v>
      </c>
      <c r="T13" s="87">
        <f>_xlfn.MINIFS(CENSO[DAP (cm)],CENSO[NOME CIENTIFICO],CENSO[[#This Row],[NOME CIENTIFICO]])</f>
        <v>40.107045659157627</v>
      </c>
      <c r="U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3" s="87" t="str">
        <f>IF(CENSO[[#This Row],[DAP (cm)]]&lt;CENSO[[#This Row],[DMCE (cm)]],"DAP &lt; DMCE","DAP ≥ DMCE")</f>
        <v>DAP ≥ DMCE</v>
      </c>
      <c r="W13" s="87" t="str">
        <f>IF(CENSO[[#This Row],[DAP (cm)]]&gt;200, "Superior", "Inferior")</f>
        <v>Inferior</v>
      </c>
      <c r="X13" s="87" t="str">
        <f>VLOOKUP(CENSO[[#This Row],[NOME COMUM]],ESPECIES[],4,FALSE)</f>
        <v>Não</v>
      </c>
      <c r="Y13" s="87" t="str">
        <f>IF(IFERROR(VLOOKUP(CENSO[[#This Row],[NOME COMUM]],COMERCIAIS[],2, FALSE), "Não") &lt;&gt; "Não", "Sim", "Não")</f>
        <v>Sim</v>
      </c>
      <c r="Z13" s="133">
        <f>CENSO[[#This Row],[g (m²)]]/SUM(AEEF[AEEF-UT])</f>
        <v>1.2530885443148001E-3</v>
      </c>
      <c r="AA13" s="133">
        <f>CENSO[[#This Row],[v (m³)]]/SUM(AEEF[AEEF-UT])</f>
        <v>2.1051887544488643E-2</v>
      </c>
    </row>
    <row r="14" spans="1:27" ht="14">
      <c r="A14" s="86">
        <v>1</v>
      </c>
      <c r="B14" s="86">
        <v>1</v>
      </c>
      <c r="C14" s="63">
        <v>3</v>
      </c>
      <c r="D14" s="63">
        <v>13</v>
      </c>
      <c r="E14" s="63" t="str">
        <f>VLOOKUP(CENSO[[#This Row],[NOME COMUM]],ESPECIES[],2,FALSE)</f>
        <v>Tachigali myrmecophila Ducke</v>
      </c>
      <c r="F14" s="64" t="s">
        <v>14</v>
      </c>
      <c r="G14" s="64">
        <v>288</v>
      </c>
      <c r="H14" s="97">
        <f>CENSO[[#This Row],[CAP (cm)]]/PI()</f>
        <v>91.673247220931714</v>
      </c>
      <c r="I14" s="64">
        <v>17</v>
      </c>
      <c r="J14" s="96">
        <f>(PI()*(CENSO[[#This Row],[DAP (cm)]]^2))/40000</f>
        <v>0.66004737999070828</v>
      </c>
      <c r="K14" s="96">
        <f>CENSO[[#This Row],[g (m²)]]*CENSO[[#This Row],[H (m)]]*0.7</f>
        <v>7.8545638218894274</v>
      </c>
      <c r="L14" s="64">
        <v>1</v>
      </c>
      <c r="M14" s="65">
        <v>368777.299999999</v>
      </c>
      <c r="N14" s="87">
        <v>9709493.8000000007</v>
      </c>
      <c r="O14" s="87" t="s">
        <v>1227</v>
      </c>
      <c r="P14" s="87" t="str">
        <f>VLOOKUP(CENSO[[#This Row],[DAP (cm)]],CD[],2,TRUE)</f>
        <v>TORA</v>
      </c>
      <c r="Q14" s="87" t="str">
        <f>VLOOKUP(CENSO[[#This Row],[DAP (cm)]],DD[],2,TRUE)</f>
        <v>90├ 100</v>
      </c>
      <c r="R14" s="87" t="str" cm="1">
        <f t="array" ref="R14">INDEX(_xlfn.TEXTSPLIT(CENSO[[#This Row],[NOME CIENTIFICO]]," "),1)</f>
        <v>Tachigali</v>
      </c>
      <c r="S14" s="98" t="s">
        <v>1004</v>
      </c>
      <c r="T14" s="87">
        <f>_xlfn.MINIFS(CENSO[DAP (cm)],CENSO[NOME CIENTIFICO],CENSO[[#This Row],[NOME CIENTIFICO]])</f>
        <v>39.152116000606256</v>
      </c>
      <c r="U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 s="87" t="str">
        <f>IF(CENSO[[#This Row],[DAP (cm)]]&lt;CENSO[[#This Row],[DMCE (cm)]],"DAP &lt; DMCE","DAP ≥ DMCE")</f>
        <v>DAP ≥ DMCE</v>
      </c>
      <c r="W14" s="87" t="str">
        <f>IF(CENSO[[#This Row],[DAP (cm)]]&gt;200, "Superior", "Inferior")</f>
        <v>Inferior</v>
      </c>
      <c r="X14" s="87" t="str">
        <f>VLOOKUP(CENSO[[#This Row],[NOME COMUM]],ESPECIES[],4,FALSE)</f>
        <v>Não</v>
      </c>
      <c r="Y14" s="87" t="str">
        <f>IF(IFERROR(VLOOKUP(CENSO[[#This Row],[NOME COMUM]],COMERCIAIS[],2, FALSE), "Não") &lt;&gt; "Não", "Sim", "Não")</f>
        <v>Sim</v>
      </c>
      <c r="Z14" s="133">
        <f>CENSO[[#This Row],[g (m²)]]/SUM(AEEF[AEEF-UT])</f>
        <v>1.1548464024405199E-3</v>
      </c>
      <c r="AA14" s="133">
        <f>CENSO[[#This Row],[v (m³)]]/SUM(AEEF[AEEF-UT])</f>
        <v>1.3742672189042184E-2</v>
      </c>
    </row>
    <row r="15" spans="1:27" ht="14">
      <c r="A15" s="86">
        <v>1</v>
      </c>
      <c r="B15" s="86">
        <v>1</v>
      </c>
      <c r="C15" s="63">
        <v>3</v>
      </c>
      <c r="D15" s="63">
        <v>14</v>
      </c>
      <c r="E15" s="63" t="str">
        <f>VLOOKUP(CENSO[[#This Row],[NOME COMUM]],ESPECIES[],2,FALSE)</f>
        <v>Tachigali myrmecophila Ducke</v>
      </c>
      <c r="F15" s="64" t="s">
        <v>14</v>
      </c>
      <c r="G15" s="64">
        <v>160</v>
      </c>
      <c r="H15" s="97">
        <f>CENSO[[#This Row],[CAP (cm)]]/PI()</f>
        <v>50.929581789406512</v>
      </c>
      <c r="I15" s="64">
        <v>13</v>
      </c>
      <c r="J15" s="96">
        <f>(PI()*(CENSO[[#This Row],[DAP (cm)]]^2))/40000</f>
        <v>0.20371832715762608</v>
      </c>
      <c r="K15" s="96">
        <f>CENSO[[#This Row],[g (m²)]]*CENSO[[#This Row],[H (m)]]*0.7</f>
        <v>1.8538367771343973</v>
      </c>
      <c r="L15" s="64">
        <v>1</v>
      </c>
      <c r="M15" s="65">
        <v>368772.4</v>
      </c>
      <c r="N15" s="87">
        <v>9709487.4000000004</v>
      </c>
      <c r="O15" s="87" t="s">
        <v>1227</v>
      </c>
      <c r="P15" s="87" t="str">
        <f>VLOOKUP(CENSO[[#This Row],[DAP (cm)]],CD[],2,TRUE)</f>
        <v>TORA</v>
      </c>
      <c r="Q15" s="87" t="str">
        <f>VLOOKUP(CENSO[[#This Row],[DAP (cm)]],DD[],2,TRUE)</f>
        <v>50├ 60</v>
      </c>
      <c r="R15" s="87" t="str" cm="1">
        <f t="array" ref="R15">INDEX(_xlfn.TEXTSPLIT(CENSO[[#This Row],[NOME CIENTIFICO]]," "),1)</f>
        <v>Tachigali</v>
      </c>
      <c r="S15" s="98" t="s">
        <v>1004</v>
      </c>
      <c r="T15" s="87">
        <f>_xlfn.MINIFS(CENSO[DAP (cm)],CENSO[NOME CIENTIFICO],CENSO[[#This Row],[NOME CIENTIFICO]])</f>
        <v>39.152116000606256</v>
      </c>
      <c r="U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 s="87" t="str">
        <f>IF(CENSO[[#This Row],[DAP (cm)]]&lt;CENSO[[#This Row],[DMCE (cm)]],"DAP &lt; DMCE","DAP ≥ DMCE")</f>
        <v>DAP ≥ DMCE</v>
      </c>
      <c r="W15" s="87" t="str">
        <f>IF(CENSO[[#This Row],[DAP (cm)]]&gt;200, "Superior", "Inferior")</f>
        <v>Inferior</v>
      </c>
      <c r="X15" s="87" t="str">
        <f>VLOOKUP(CENSO[[#This Row],[NOME COMUM]],ESPECIES[],4,FALSE)</f>
        <v>Não</v>
      </c>
      <c r="Y15" s="87" t="str">
        <f>IF(IFERROR(VLOOKUP(CENSO[[#This Row],[NOME COMUM]],COMERCIAIS[],2, FALSE), "Não") &lt;&gt; "Não", "Sim", "Não")</f>
        <v>Sim</v>
      </c>
      <c r="Z15" s="133">
        <f>CENSO[[#This Row],[g (m²)]]/SUM(AEEF[AEEF-UT])</f>
        <v>3.5643407482732108E-4</v>
      </c>
      <c r="AA15" s="133">
        <f>CENSO[[#This Row],[v (m³)]]/SUM(AEEF[AEEF-UT])</f>
        <v>3.2435500809286214E-3</v>
      </c>
    </row>
    <row r="16" spans="1:27" ht="14">
      <c r="A16" s="86">
        <v>1</v>
      </c>
      <c r="B16" s="86">
        <v>1</v>
      </c>
      <c r="C16" s="63">
        <v>3</v>
      </c>
      <c r="D16" s="63">
        <v>15</v>
      </c>
      <c r="E16" s="63" t="str">
        <f>VLOOKUP(CENSO[[#This Row],[NOME COMUM]],ESPECIES[],2,FALSE)</f>
        <v>Tachigali myrmecophila Ducke</v>
      </c>
      <c r="F16" s="64" t="s">
        <v>14</v>
      </c>
      <c r="G16" s="64">
        <v>128</v>
      </c>
      <c r="H16" s="97">
        <f>CENSO[[#This Row],[CAP (cm)]]/PI()</f>
        <v>40.743665431525208</v>
      </c>
      <c r="I16" s="64">
        <v>14</v>
      </c>
      <c r="J16" s="96">
        <f>(PI()*(CENSO[[#This Row],[DAP (cm)]]^2))/40000</f>
        <v>0.13037972938088066</v>
      </c>
      <c r="K16" s="96">
        <f>CENSO[[#This Row],[g (m²)]]*CENSO[[#This Row],[H (m)]]*0.7</f>
        <v>1.2777213479326304</v>
      </c>
      <c r="L16" s="64">
        <v>1</v>
      </c>
      <c r="M16" s="65">
        <v>368768.09999999899</v>
      </c>
      <c r="N16" s="87">
        <v>9709481.8000000007</v>
      </c>
      <c r="O16" s="98" t="s">
        <v>1225</v>
      </c>
      <c r="P16" s="87" t="str">
        <f>VLOOKUP(CENSO[[#This Row],[DAP (cm)]],CD[],2,TRUE)</f>
        <v>TORETE</v>
      </c>
      <c r="Q16" s="87" t="str">
        <f>VLOOKUP(CENSO[[#This Row],[DAP (cm)]],DD[],2,TRUE)</f>
        <v>40├ 50</v>
      </c>
      <c r="R16" s="87" t="str" cm="1">
        <f t="array" ref="R16">INDEX(_xlfn.TEXTSPLIT(CENSO[[#This Row],[NOME CIENTIFICO]]," "),1)</f>
        <v>Tachigali</v>
      </c>
      <c r="S16" s="98" t="s">
        <v>1004</v>
      </c>
      <c r="T16" s="87">
        <f>_xlfn.MINIFS(CENSO[DAP (cm)],CENSO[NOME CIENTIFICO],CENSO[[#This Row],[NOME CIENTIFICO]])</f>
        <v>39.152116000606256</v>
      </c>
      <c r="U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 s="87" t="str">
        <f>IF(CENSO[[#This Row],[DAP (cm)]]&lt;CENSO[[#This Row],[DMCE (cm)]],"DAP &lt; DMCE","DAP ≥ DMCE")</f>
        <v>DAP &lt; DMCE</v>
      </c>
      <c r="W16" s="87" t="str">
        <f>IF(CENSO[[#This Row],[DAP (cm)]]&gt;200, "Superior", "Inferior")</f>
        <v>Inferior</v>
      </c>
      <c r="X16" s="87" t="str">
        <f>VLOOKUP(CENSO[[#This Row],[NOME COMUM]],ESPECIES[],4,FALSE)</f>
        <v>Não</v>
      </c>
      <c r="Y16" s="87" t="str">
        <f>IF(IFERROR(VLOOKUP(CENSO[[#This Row],[NOME COMUM]],COMERCIAIS[],2, FALSE), "Não") &lt;&gt; "Não", "Sim", "Não")</f>
        <v>Sim</v>
      </c>
      <c r="Z16" s="133">
        <f>CENSO[[#This Row],[g (m²)]]/SUM(AEEF[AEEF-UT])</f>
        <v>2.2811780788948541E-4</v>
      </c>
      <c r="AA16" s="133">
        <f>CENSO[[#This Row],[v (m³)]]/SUM(AEEF[AEEF-UT])</f>
        <v>2.2355545173169569E-3</v>
      </c>
    </row>
    <row r="17" spans="1:27" ht="14">
      <c r="A17" s="86">
        <v>1</v>
      </c>
      <c r="B17" s="86">
        <v>1</v>
      </c>
      <c r="C17" s="63">
        <v>3</v>
      </c>
      <c r="D17" s="63">
        <v>16</v>
      </c>
      <c r="E17" s="63" t="str">
        <f>VLOOKUP(CENSO[[#This Row],[NOME COMUM]],ESPECIES[],2,FALSE)</f>
        <v>Matisia paraensis Huber</v>
      </c>
      <c r="F17" s="64" t="s">
        <v>72</v>
      </c>
      <c r="G17" s="64">
        <v>170</v>
      </c>
      <c r="H17" s="97">
        <f>CENSO[[#This Row],[CAP (cm)]]/PI()</f>
        <v>54.112680651244418</v>
      </c>
      <c r="I17" s="64">
        <v>16</v>
      </c>
      <c r="J17" s="96">
        <f>(PI()*(CENSO[[#This Row],[DAP (cm)]]^2))/40000</f>
        <v>0.2299788927677888</v>
      </c>
      <c r="K17" s="96">
        <f>CENSO[[#This Row],[g (m²)]]*CENSO[[#This Row],[H (m)]]*0.7</f>
        <v>2.5757635989992345</v>
      </c>
      <c r="L17" s="64">
        <v>2</v>
      </c>
      <c r="M17" s="65">
        <v>368758.9</v>
      </c>
      <c r="N17" s="87">
        <v>9709469.9000000004</v>
      </c>
      <c r="O17" s="87" t="s">
        <v>1227</v>
      </c>
      <c r="P17" s="87" t="str">
        <f>VLOOKUP(CENSO[[#This Row],[DAP (cm)]],CD[],2,TRUE)</f>
        <v>TORA</v>
      </c>
      <c r="Q17" s="87" t="str">
        <f>VLOOKUP(CENSO[[#This Row],[DAP (cm)]],DD[],2,TRUE)</f>
        <v>50├ 60</v>
      </c>
      <c r="R17" s="87" t="str" cm="1">
        <f t="array" ref="R17">INDEX(_xlfn.TEXTSPLIT(CENSO[[#This Row],[NOME CIENTIFICO]]," "),1)</f>
        <v>Matisia</v>
      </c>
      <c r="S17" s="98" t="s">
        <v>1004</v>
      </c>
      <c r="T17" s="87">
        <f>_xlfn.MINIFS(CENSO[DAP (cm)],CENSO[NOME CIENTIFICO],CENSO[[#This Row],[NOME CIENTIFICO]])</f>
        <v>43.926764293363114</v>
      </c>
      <c r="U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17" s="87" t="str">
        <f>IF(CENSO[[#This Row],[DAP (cm)]]&lt;CENSO[[#This Row],[DMCE (cm)]],"DAP &lt; DMCE","DAP ≥ DMCE")</f>
        <v>DAP ≥ DMCE</v>
      </c>
      <c r="W17" s="87" t="str">
        <f>IF(CENSO[[#This Row],[DAP (cm)]]&gt;200, "Superior", "Inferior")</f>
        <v>Inferior</v>
      </c>
      <c r="X17" s="87" t="str">
        <f>VLOOKUP(CENSO[[#This Row],[NOME COMUM]],ESPECIES[],4,FALSE)</f>
        <v>Não</v>
      </c>
      <c r="Y17" s="87" t="str">
        <f>IF(IFERROR(VLOOKUP(CENSO[[#This Row],[NOME COMUM]],COMERCIAIS[],2, FALSE), "Não") &lt;&gt; "Não", "Sim", "Não")</f>
        <v>Não</v>
      </c>
      <c r="Z17" s="133">
        <f>CENSO[[#This Row],[g (m²)]]/SUM(AEEF[AEEF-UT])</f>
        <v>4.0238065478553035E-4</v>
      </c>
      <c r="AA17" s="133">
        <f>CENSO[[#This Row],[v (m³)]]/SUM(AEEF[AEEF-UT])</f>
        <v>4.5066633335979402E-3</v>
      </c>
    </row>
    <row r="18" spans="1:27" ht="14">
      <c r="A18" s="86">
        <v>1</v>
      </c>
      <c r="B18" s="86">
        <v>1</v>
      </c>
      <c r="C18" s="63">
        <v>3</v>
      </c>
      <c r="D18" s="63">
        <v>17</v>
      </c>
      <c r="E18" s="63" t="str">
        <f>VLOOKUP(CENSO[[#This Row],[NOME COMUM]],ESPECIES[],2,FALSE)</f>
        <v>Astronium lecointei Ducke</v>
      </c>
      <c r="F18" s="64" t="s">
        <v>5</v>
      </c>
      <c r="G18" s="64">
        <v>175</v>
      </c>
      <c r="H18" s="97">
        <f>CENSO[[#This Row],[CAP (cm)]]/PI()</f>
        <v>55.70423008216337</v>
      </c>
      <c r="I18" s="64">
        <v>18</v>
      </c>
      <c r="J18" s="96">
        <f>(PI()*(CENSO[[#This Row],[DAP (cm)]]^2))/40000</f>
        <v>0.24370600660946476</v>
      </c>
      <c r="K18" s="96">
        <f>CENSO[[#This Row],[g (m²)]]*CENSO[[#This Row],[H (m)]]*0.7</f>
        <v>3.0706956832792556</v>
      </c>
      <c r="L18" s="64">
        <v>1</v>
      </c>
      <c r="M18" s="65">
        <v>368758.7</v>
      </c>
      <c r="N18" s="87">
        <v>9709472.8000000007</v>
      </c>
      <c r="O18" s="87" t="s">
        <v>1227</v>
      </c>
      <c r="P18" s="87" t="str">
        <f>VLOOKUP(CENSO[[#This Row],[DAP (cm)]],CD[],2,TRUE)</f>
        <v>TORA</v>
      </c>
      <c r="Q18" s="87" t="str">
        <f>VLOOKUP(CENSO[[#This Row],[DAP (cm)]],DD[],2,TRUE)</f>
        <v>50├ 60</v>
      </c>
      <c r="R18" s="87" t="str" cm="1">
        <f t="array" ref="R18">INDEX(_xlfn.TEXTSPLIT(CENSO[[#This Row],[NOME CIENTIFICO]]," "),1)</f>
        <v>Astronium</v>
      </c>
      <c r="S18" s="98" t="s">
        <v>1004</v>
      </c>
      <c r="T18" s="87">
        <f>_xlfn.MINIFS(CENSO[DAP (cm)],CENSO[NOME CIENTIFICO],CENSO[[#This Row],[NOME CIENTIFICO]])</f>
        <v>40.107045659157627</v>
      </c>
      <c r="U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8" s="87" t="str">
        <f>IF(CENSO[[#This Row],[DAP (cm)]]&lt;CENSO[[#This Row],[DMCE (cm)]],"DAP &lt; DMCE","DAP ≥ DMCE")</f>
        <v>DAP ≥ DMCE</v>
      </c>
      <c r="W18" s="87" t="str">
        <f>IF(CENSO[[#This Row],[DAP (cm)]]&gt;200, "Superior", "Inferior")</f>
        <v>Inferior</v>
      </c>
      <c r="X18" s="87" t="str">
        <f>VLOOKUP(CENSO[[#This Row],[NOME COMUM]],ESPECIES[],4,FALSE)</f>
        <v>Não</v>
      </c>
      <c r="Y18" s="87" t="str">
        <f>IF(IFERROR(VLOOKUP(CENSO[[#This Row],[NOME COMUM]],COMERCIAIS[],2, FALSE), "Não") &lt;&gt; "Não", "Sim", "Não")</f>
        <v>Sim</v>
      </c>
      <c r="Z18" s="133">
        <f>CENSO[[#This Row],[g (m²)]]/SUM(AEEF[AEEF-UT])</f>
        <v>4.2639818521823071E-4</v>
      </c>
      <c r="AA18" s="133">
        <f>CENSO[[#This Row],[v (m³)]]/SUM(AEEF[AEEF-UT])</f>
        <v>5.3726171337497063E-3</v>
      </c>
    </row>
    <row r="19" spans="1:27" ht="14">
      <c r="A19" s="86">
        <v>1</v>
      </c>
      <c r="B19" s="86">
        <v>1</v>
      </c>
      <c r="C19" s="63">
        <v>3</v>
      </c>
      <c r="D19" s="63">
        <v>18</v>
      </c>
      <c r="E19" s="63" t="str">
        <f>VLOOKUP(CENSO[[#This Row],[NOME COMUM]],ESPECIES[],2,FALSE)</f>
        <v>Bowdichia nitida Spruce</v>
      </c>
      <c r="F19" s="64" t="s">
        <v>23</v>
      </c>
      <c r="G19" s="64">
        <v>200</v>
      </c>
      <c r="H19" s="97">
        <f>CENSO[[#This Row],[CAP (cm)]]/PI()</f>
        <v>63.661977236758133</v>
      </c>
      <c r="I19" s="64">
        <v>14</v>
      </c>
      <c r="J19" s="96">
        <f>(PI()*(CENSO[[#This Row],[DAP (cm)]]^2))/40000</f>
        <v>0.31830988618379064</v>
      </c>
      <c r="K19" s="96">
        <f>CENSO[[#This Row],[g (m²)]]*CENSO[[#This Row],[H (m)]]*0.7</f>
        <v>3.1194368846011482</v>
      </c>
      <c r="L19" s="64">
        <v>1</v>
      </c>
      <c r="M19" s="65">
        <v>368758.7</v>
      </c>
      <c r="N19" s="87">
        <v>9709472.8000000007</v>
      </c>
      <c r="O19" s="87" t="s">
        <v>1227</v>
      </c>
      <c r="P19" s="87" t="str">
        <f>VLOOKUP(CENSO[[#This Row],[DAP (cm)]],CD[],2,TRUE)</f>
        <v>TORA</v>
      </c>
      <c r="Q19" s="87" t="str">
        <f>VLOOKUP(CENSO[[#This Row],[DAP (cm)]],DD[],2,TRUE)</f>
        <v>60├ 70</v>
      </c>
      <c r="R19" s="87" t="str" cm="1">
        <f t="array" ref="R19">INDEX(_xlfn.TEXTSPLIT(CENSO[[#This Row],[NOME CIENTIFICO]]," "),1)</f>
        <v>Bowdichia</v>
      </c>
      <c r="S19" s="98" t="s">
        <v>1004</v>
      </c>
      <c r="T19" s="87">
        <f>_xlfn.MINIFS(CENSO[DAP (cm)],CENSO[NOME CIENTIFICO],CENSO[[#This Row],[NOME CIENTIFICO]])</f>
        <v>48.383102699936181</v>
      </c>
      <c r="U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58.383102699936181</v>
      </c>
      <c r="V19" s="87" t="str">
        <f>IF(CENSO[[#This Row],[DAP (cm)]]&lt;CENSO[[#This Row],[DMCE (cm)]],"DAP &lt; DMCE","DAP ≥ DMCE")</f>
        <v>DAP ≥ DMCE</v>
      </c>
      <c r="W19" s="87" t="str">
        <f>IF(CENSO[[#This Row],[DAP (cm)]]&gt;200, "Superior", "Inferior")</f>
        <v>Inferior</v>
      </c>
      <c r="X19" s="87" t="str">
        <f>VLOOKUP(CENSO[[#This Row],[NOME COMUM]],ESPECIES[],4,FALSE)</f>
        <v>Não</v>
      </c>
      <c r="Y19" s="87" t="str">
        <f>IF(IFERROR(VLOOKUP(CENSO[[#This Row],[NOME COMUM]],COMERCIAIS[],2, FALSE), "Não") &lt;&gt; "Não", "Sim", "Não")</f>
        <v>Não</v>
      </c>
      <c r="Z19" s="133">
        <f>CENSO[[#This Row],[g (m²)]]/SUM(AEEF[AEEF-UT])</f>
        <v>5.5692824191768894E-4</v>
      </c>
      <c r="AA19" s="133">
        <f>CENSO[[#This Row],[v (m³)]]/SUM(AEEF[AEEF-UT])</f>
        <v>5.4578967707933513E-3</v>
      </c>
    </row>
    <row r="20" spans="1:27" ht="14">
      <c r="A20" s="86">
        <v>1</v>
      </c>
      <c r="B20" s="86">
        <v>1</v>
      </c>
      <c r="C20" s="63">
        <v>3</v>
      </c>
      <c r="D20" s="63">
        <v>19</v>
      </c>
      <c r="E20" s="63" t="str">
        <f>VLOOKUP(CENSO[[#This Row],[NOME COMUM]],ESPECIES[],2,FALSE)</f>
        <v>Himatanthus sucuuba (Spruce ex Müll.Arg.) Woodson</v>
      </c>
      <c r="F20" s="64" t="s">
        <v>44</v>
      </c>
      <c r="G20" s="64">
        <v>143</v>
      </c>
      <c r="H20" s="97">
        <f>CENSO[[#This Row],[CAP (cm)]]/PI()</f>
        <v>45.518313724282066</v>
      </c>
      <c r="I20" s="64">
        <v>17</v>
      </c>
      <c r="J20" s="96">
        <f>(PI()*(CENSO[[#This Row],[DAP (cm)]]^2))/40000</f>
        <v>0.1627279715643084</v>
      </c>
      <c r="K20" s="96">
        <f>CENSO[[#This Row],[g (m²)]]*CENSO[[#This Row],[H (m)]]*0.7</f>
        <v>1.9364628616152699</v>
      </c>
      <c r="L20" s="64">
        <v>2</v>
      </c>
      <c r="M20" s="65">
        <v>368757.4</v>
      </c>
      <c r="N20" s="87">
        <v>9709471.1999999899</v>
      </c>
      <c r="O20" s="98" t="s">
        <v>1225</v>
      </c>
      <c r="P20" s="87" t="str">
        <f>VLOOKUP(CENSO[[#This Row],[DAP (cm)]],CD[],2,TRUE)</f>
        <v>TORETE</v>
      </c>
      <c r="Q20" s="87" t="str">
        <f>VLOOKUP(CENSO[[#This Row],[DAP (cm)]],DD[],2,TRUE)</f>
        <v>40├ 50</v>
      </c>
      <c r="R20" s="87" t="str" cm="1">
        <f t="array" ref="R20">INDEX(_xlfn.TEXTSPLIT(CENSO[[#This Row],[NOME CIENTIFICO]]," "),1)</f>
        <v>Himatanthus</v>
      </c>
      <c r="S20" s="98" t="s">
        <v>1004</v>
      </c>
      <c r="T20" s="87">
        <f>_xlfn.MINIFS(CENSO[DAP (cm)],CENSO[NOME CIENTIFICO],CENSO[[#This Row],[NOME CIENTIFICO]])</f>
        <v>45.518313724282066</v>
      </c>
      <c r="U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55.518313724282066</v>
      </c>
      <c r="V20" s="87" t="str">
        <f>IF(CENSO[[#This Row],[DAP (cm)]]&lt;CENSO[[#This Row],[DMCE (cm)]],"DAP &lt; DMCE","DAP ≥ DMCE")</f>
        <v>DAP &lt; DMCE</v>
      </c>
      <c r="W20" s="87" t="str">
        <f>IF(CENSO[[#This Row],[DAP (cm)]]&gt;200, "Superior", "Inferior")</f>
        <v>Inferior</v>
      </c>
      <c r="X20" s="87" t="str">
        <f>VLOOKUP(CENSO[[#This Row],[NOME COMUM]],ESPECIES[],4,FALSE)</f>
        <v>Não</v>
      </c>
      <c r="Y20" s="87" t="str">
        <f>IF(IFERROR(VLOOKUP(CENSO[[#This Row],[NOME COMUM]],COMERCIAIS[],2, FALSE), "Não") &lt;&gt; "Não", "Sim", "Não")</f>
        <v>Não</v>
      </c>
      <c r="Z20" s="133">
        <f>CENSO[[#This Row],[g (m²)]]/SUM(AEEF[AEEF-UT])</f>
        <v>2.8471564047437059E-4</v>
      </c>
      <c r="AA20" s="133">
        <f>CENSO[[#This Row],[v (m³)]]/SUM(AEEF[AEEF-UT])</f>
        <v>3.3881161216450101E-3</v>
      </c>
    </row>
    <row r="21" spans="1:27" ht="14">
      <c r="A21" s="86">
        <v>1</v>
      </c>
      <c r="B21" s="86">
        <v>1</v>
      </c>
      <c r="C21" s="63">
        <v>4</v>
      </c>
      <c r="D21" s="63">
        <v>20</v>
      </c>
      <c r="E21" s="63" t="str">
        <f>VLOOKUP(CENSO[[#This Row],[NOME COMUM]],ESPECIES[],2,FALSE)</f>
        <v>Handroanthus serratifolius</v>
      </c>
      <c r="F21" s="64" t="s">
        <v>101</v>
      </c>
      <c r="G21" s="64">
        <v>222</v>
      </c>
      <c r="H21" s="97">
        <f>CENSO[[#This Row],[CAP (cm)]]/PI()</f>
        <v>70.664794732801525</v>
      </c>
      <c r="I21" s="64">
        <v>18</v>
      </c>
      <c r="J21" s="96">
        <f>(PI()*(CENSO[[#This Row],[DAP (cm)]]^2))/40000</f>
        <v>0.39218961076704845</v>
      </c>
      <c r="K21" s="96">
        <f>CENSO[[#This Row],[g (m²)]]*CENSO[[#This Row],[H (m)]]*0.7</f>
        <v>4.9415890956648107</v>
      </c>
      <c r="L21" s="64">
        <v>1</v>
      </c>
      <c r="M21" s="65">
        <v>368737.59999999899</v>
      </c>
      <c r="N21" s="87">
        <v>9709446.8000000007</v>
      </c>
      <c r="O21" s="87" t="s">
        <v>1227</v>
      </c>
      <c r="P21" s="87" t="str">
        <f>VLOOKUP(CENSO[[#This Row],[DAP (cm)]],CD[],2,TRUE)</f>
        <v>TORA</v>
      </c>
      <c r="Q21" s="87" t="str">
        <f>VLOOKUP(CENSO[[#This Row],[DAP (cm)]],DD[],2,TRUE)</f>
        <v>70├ 80</v>
      </c>
      <c r="R21" s="87" t="str" cm="1">
        <f t="array" ref="R21">INDEX(_xlfn.TEXTSPLIT(CENSO[[#This Row],[NOME CIENTIFICO]]," "),1)</f>
        <v>Handroanthus</v>
      </c>
      <c r="S21" s="98" t="s">
        <v>1004</v>
      </c>
      <c r="T21" s="87">
        <f>_xlfn.MINIFS(CENSO[DAP (cm)],CENSO[NOME CIENTIFICO],CENSO[[#This Row],[NOME CIENTIFICO]])</f>
        <v>49.656342244671343</v>
      </c>
      <c r="U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70</v>
      </c>
      <c r="V21" s="87" t="str">
        <f>IF(CENSO[[#This Row],[DAP (cm)]]&lt;CENSO[[#This Row],[DMCE (cm)]],"DAP &lt; DMCE","DAP ≥ DMCE")</f>
        <v>DAP ≥ DMCE</v>
      </c>
      <c r="W21" s="87" t="str">
        <f>IF(CENSO[[#This Row],[DAP (cm)]]&gt;200, "Superior", "Inferior")</f>
        <v>Inferior</v>
      </c>
      <c r="X21" s="87" t="str">
        <f>VLOOKUP(CENSO[[#This Row],[NOME COMUM]],ESPECIES[],4,FALSE)</f>
        <v>Vulneravel</v>
      </c>
      <c r="Y21" s="87" t="str">
        <f>IF(IFERROR(VLOOKUP(CENSO[[#This Row],[NOME COMUM]],COMERCIAIS[],2, FALSE), "Não") &lt;&gt; "Não", "Sim", "Não")</f>
        <v>Não</v>
      </c>
      <c r="Z21" s="133">
        <f>CENSO[[#This Row],[g (m²)]]/SUM(AEEF[AEEF-UT])</f>
        <v>6.8619128686678451E-4</v>
      </c>
      <c r="AA21" s="133">
        <f>CENSO[[#This Row],[v (m³)]]/SUM(AEEF[AEEF-UT])</f>
        <v>8.6460102145214865E-3</v>
      </c>
    </row>
    <row r="22" spans="1:27" ht="14">
      <c r="A22" s="86">
        <v>1</v>
      </c>
      <c r="B22" s="86">
        <v>1</v>
      </c>
      <c r="C22" s="63">
        <v>4</v>
      </c>
      <c r="D22" s="63">
        <v>21</v>
      </c>
      <c r="E22" s="63" t="str">
        <f>VLOOKUP(CENSO[[#This Row],[NOME COMUM]],ESPECIES[],2,FALSE)</f>
        <v>Hymenolobium petraeum Ducke</v>
      </c>
      <c r="F22" s="64" t="s">
        <v>40</v>
      </c>
      <c r="G22" s="64">
        <v>225</v>
      </c>
      <c r="H22" s="97">
        <f>CENSO[[#This Row],[CAP (cm)]]/PI()</f>
        <v>71.619724391352904</v>
      </c>
      <c r="I22" s="64">
        <v>17</v>
      </c>
      <c r="J22" s="96">
        <f>(PI()*(CENSO[[#This Row],[DAP (cm)]]^2))/40000</f>
        <v>0.4028609497013601</v>
      </c>
      <c r="K22" s="96">
        <f>CENSO[[#This Row],[g (m²)]]*CENSO[[#This Row],[H (m)]]*0.7</f>
        <v>4.794045301446185</v>
      </c>
      <c r="L22" s="64">
        <v>2</v>
      </c>
      <c r="M22" s="65">
        <v>368758.799999999</v>
      </c>
      <c r="N22" s="87">
        <v>9709454.6999999899</v>
      </c>
      <c r="O22" s="87" t="s">
        <v>1227</v>
      </c>
      <c r="P22" s="87" t="str">
        <f>VLOOKUP(CENSO[[#This Row],[DAP (cm)]],CD[],2,TRUE)</f>
        <v>TORA</v>
      </c>
      <c r="Q22" s="87" t="str">
        <f>VLOOKUP(CENSO[[#This Row],[DAP (cm)]],DD[],2,TRUE)</f>
        <v>70├ 80</v>
      </c>
      <c r="R22" s="87" t="str" cm="1">
        <f t="array" ref="R22">INDEX(_xlfn.TEXTSPLIT(CENSO[[#This Row],[NOME CIENTIFICO]]," "),1)</f>
        <v>Hymenolobium</v>
      </c>
      <c r="S22" s="98" t="s">
        <v>1004</v>
      </c>
      <c r="T22" s="87">
        <f>_xlfn.MINIFS(CENSO[DAP (cm)],CENSO[NOME CIENTIFICO],CENSO[[#This Row],[NOME CIENTIFICO]])</f>
        <v>41.38028520389279</v>
      </c>
      <c r="U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2" s="87" t="str">
        <f>IF(CENSO[[#This Row],[DAP (cm)]]&lt;CENSO[[#This Row],[DMCE (cm)]],"DAP &lt; DMCE","DAP ≥ DMCE")</f>
        <v>DAP ≥ DMCE</v>
      </c>
      <c r="W22" s="87" t="str">
        <f>IF(CENSO[[#This Row],[DAP (cm)]]&gt;200, "Superior", "Inferior")</f>
        <v>Inferior</v>
      </c>
      <c r="X22" s="87" t="str">
        <f>VLOOKUP(CENSO[[#This Row],[NOME COMUM]],ESPECIES[],4,FALSE)</f>
        <v>Não</v>
      </c>
      <c r="Y22" s="87" t="str">
        <f>IF(IFERROR(VLOOKUP(CENSO[[#This Row],[NOME COMUM]],COMERCIAIS[],2, FALSE), "Não") &lt;&gt; "Não", "Sim", "Não")</f>
        <v>Sim</v>
      </c>
      <c r="Z22" s="133">
        <f>CENSO[[#This Row],[g (m²)]]/SUM(AEEF[AEEF-UT])</f>
        <v>7.0486230617707523E-4</v>
      </c>
      <c r="AA22" s="133">
        <f>CENSO[[#This Row],[v (m³)]]/SUM(AEEF[AEEF-UT])</f>
        <v>8.3878614435071944E-3</v>
      </c>
    </row>
    <row r="23" spans="1:27" ht="14">
      <c r="A23" s="86">
        <v>1</v>
      </c>
      <c r="B23" s="86">
        <v>1</v>
      </c>
      <c r="C23" s="63">
        <v>4</v>
      </c>
      <c r="D23" s="63">
        <v>22</v>
      </c>
      <c r="E23" s="63" t="str">
        <f>VLOOKUP(CENSO[[#This Row],[NOME COMUM]],ESPECIES[],2,FALSE)</f>
        <v>Dialium guianense (Aubl.) Sandwith</v>
      </c>
      <c r="F23" s="64" t="s">
        <v>97</v>
      </c>
      <c r="G23" s="64">
        <v>133</v>
      </c>
      <c r="H23" s="97">
        <f>CENSO[[#This Row],[CAP (cm)]]/PI()</f>
        <v>42.335214862444161</v>
      </c>
      <c r="I23" s="64">
        <v>16</v>
      </c>
      <c r="J23" s="96">
        <f>(PI()*(CENSO[[#This Row],[DAP (cm)]]^2))/40000</f>
        <v>0.14076458941762685</v>
      </c>
      <c r="K23" s="96">
        <f>CENSO[[#This Row],[g (m²)]]*CENSO[[#This Row],[H (m)]]*0.7</f>
        <v>1.5765634014774206</v>
      </c>
      <c r="L23" s="64">
        <v>2</v>
      </c>
      <c r="M23" s="65">
        <v>368761.7</v>
      </c>
      <c r="N23" s="87">
        <v>9709453.5</v>
      </c>
      <c r="O23" s="98" t="s">
        <v>1225</v>
      </c>
      <c r="P23" s="87" t="str">
        <f>VLOOKUP(CENSO[[#This Row],[DAP (cm)]],CD[],2,TRUE)</f>
        <v>TORETE</v>
      </c>
      <c r="Q23" s="87" t="str">
        <f>VLOOKUP(CENSO[[#This Row],[DAP (cm)]],DD[],2,TRUE)</f>
        <v>40├ 50</v>
      </c>
      <c r="R23" s="87" t="str" cm="1">
        <f t="array" ref="R23">INDEX(_xlfn.TEXTSPLIT(CENSO[[#This Row],[NOME CIENTIFICO]]," "),1)</f>
        <v>Dialium</v>
      </c>
      <c r="S23" s="98" t="s">
        <v>1004</v>
      </c>
      <c r="T23" s="87">
        <f>_xlfn.MINIFS(CENSO[DAP (cm)],CENSO[NOME CIENTIFICO],CENSO[[#This Row],[NOME CIENTIFICO]])</f>
        <v>42.335214862444161</v>
      </c>
      <c r="U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23" s="87" t="str">
        <f>IF(CENSO[[#This Row],[DAP (cm)]]&lt;CENSO[[#This Row],[DMCE (cm)]],"DAP &lt; DMCE","DAP ≥ DMCE")</f>
        <v>DAP &lt; DMCE</v>
      </c>
      <c r="W23" s="87" t="str">
        <f>IF(CENSO[[#This Row],[DAP (cm)]]&gt;200, "Superior", "Inferior")</f>
        <v>Inferior</v>
      </c>
      <c r="X23" s="87" t="str">
        <f>VLOOKUP(CENSO[[#This Row],[NOME COMUM]],ESPECIES[],4,FALSE)</f>
        <v>Não</v>
      </c>
      <c r="Y23" s="87" t="str">
        <f>IF(IFERROR(VLOOKUP(CENSO[[#This Row],[NOME COMUM]],COMERCIAIS[],2, FALSE), "Não") &lt;&gt; "Não", "Sim", "Não")</f>
        <v>Não</v>
      </c>
      <c r="Z23" s="133">
        <f>CENSO[[#This Row],[g (m²)]]/SUM(AEEF[AEEF-UT])</f>
        <v>2.4628759178205005E-4</v>
      </c>
      <c r="AA23" s="133">
        <f>CENSO[[#This Row],[v (m³)]]/SUM(AEEF[AEEF-UT])</f>
        <v>2.7584210279589603E-3</v>
      </c>
    </row>
    <row r="24" spans="1:27" ht="14">
      <c r="A24" s="86">
        <v>1</v>
      </c>
      <c r="B24" s="86">
        <v>1</v>
      </c>
      <c r="C24" s="63">
        <v>4</v>
      </c>
      <c r="D24" s="63">
        <v>23</v>
      </c>
      <c r="E24" s="63" t="str">
        <f>VLOOKUP(CENSO[[#This Row],[NOME COMUM]],ESPECIES[],2,FALSE)</f>
        <v>Lecythis chartacea O.Berg</v>
      </c>
      <c r="F24" s="64" t="s">
        <v>31</v>
      </c>
      <c r="G24" s="64">
        <v>215</v>
      </c>
      <c r="H24" s="97">
        <f>CENSO[[#This Row],[CAP (cm)]]/PI()</f>
        <v>68.436625529514998</v>
      </c>
      <c r="I24" s="64">
        <v>17</v>
      </c>
      <c r="J24" s="96">
        <f>(PI()*(CENSO[[#This Row],[DAP (cm)]]^2))/40000</f>
        <v>0.36784686222114316</v>
      </c>
      <c r="K24" s="96">
        <f>CENSO[[#This Row],[g (m²)]]*CENSO[[#This Row],[H (m)]]*0.7</f>
        <v>4.3773776604316037</v>
      </c>
      <c r="L24" s="64">
        <v>1</v>
      </c>
      <c r="M24" s="65">
        <v>368741.09999999899</v>
      </c>
      <c r="N24" s="87">
        <v>9709423.5</v>
      </c>
      <c r="O24" s="87" t="s">
        <v>1227</v>
      </c>
      <c r="P24" s="87" t="str">
        <f>VLOOKUP(CENSO[[#This Row],[DAP (cm)]],CD[],2,TRUE)</f>
        <v>TORA</v>
      </c>
      <c r="Q24" s="87" t="str">
        <f>VLOOKUP(CENSO[[#This Row],[DAP (cm)]],DD[],2,TRUE)</f>
        <v>60├ 70</v>
      </c>
      <c r="R24" s="87" t="str" cm="1">
        <f t="array" ref="R24">INDEX(_xlfn.TEXTSPLIT(CENSO[[#This Row],[NOME CIENTIFICO]]," "),1)</f>
        <v>Lecythis</v>
      </c>
      <c r="S24" s="98" t="s">
        <v>1004</v>
      </c>
      <c r="T24" s="87">
        <f>_xlfn.MINIFS(CENSO[DAP (cm)],CENSO[NOME CIENTIFICO],CENSO[[#This Row],[NOME CIENTIFICO]])</f>
        <v>38.833806114422465</v>
      </c>
      <c r="U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 s="87" t="str">
        <f>IF(CENSO[[#This Row],[DAP (cm)]]&lt;CENSO[[#This Row],[DMCE (cm)]],"DAP &lt; DMCE","DAP ≥ DMCE")</f>
        <v>DAP ≥ DMCE</v>
      </c>
      <c r="W24" s="87" t="str">
        <f>IF(CENSO[[#This Row],[DAP (cm)]]&gt;200, "Superior", "Inferior")</f>
        <v>Inferior</v>
      </c>
      <c r="X24" s="87" t="str">
        <f>VLOOKUP(CENSO[[#This Row],[NOME COMUM]],ESPECIES[],4,FALSE)</f>
        <v>Não</v>
      </c>
      <c r="Y24" s="87" t="str">
        <f>IF(IFERROR(VLOOKUP(CENSO[[#This Row],[NOME COMUM]],COMERCIAIS[],2, FALSE), "Não") &lt;&gt; "Não", "Sim", "Não")</f>
        <v>Sim</v>
      </c>
      <c r="Z24" s="133">
        <f>CENSO[[#This Row],[g (m²)]]/SUM(AEEF[AEEF-UT])</f>
        <v>6.436001995661295E-4</v>
      </c>
      <c r="AA24" s="133">
        <f>CENSO[[#This Row],[v (m³)]]/SUM(AEEF[AEEF-UT])</f>
        <v>7.6588423748369409E-3</v>
      </c>
    </row>
    <row r="25" spans="1:27" ht="14">
      <c r="A25" s="86">
        <v>1</v>
      </c>
      <c r="B25" s="86">
        <v>1</v>
      </c>
      <c r="C25" s="63">
        <v>4</v>
      </c>
      <c r="D25" s="63">
        <v>24</v>
      </c>
      <c r="E25" s="63" t="str">
        <f>VLOOKUP(CENSO[[#This Row],[NOME COMUM]],ESPECIES[],2,FALSE)</f>
        <v>Kielmeyera variabilis Mart.</v>
      </c>
      <c r="F25" s="64" t="s">
        <v>77</v>
      </c>
      <c r="G25" s="64">
        <v>142</v>
      </c>
      <c r="H25" s="97">
        <f>CENSO[[#This Row],[CAP (cm)]]/PI()</f>
        <v>45.200003838098276</v>
      </c>
      <c r="I25" s="64">
        <v>13</v>
      </c>
      <c r="J25" s="96">
        <f>(PI()*(CENSO[[#This Row],[DAP (cm)]]^2))/40000</f>
        <v>0.16046001362524887</v>
      </c>
      <c r="K25" s="96">
        <f>CENSO[[#This Row],[g (m²)]]*CENSO[[#This Row],[H (m)]]*0.7</f>
        <v>1.4601861239897647</v>
      </c>
      <c r="L25" s="64">
        <v>1</v>
      </c>
      <c r="M25" s="65">
        <v>368748.299999999</v>
      </c>
      <c r="N25" s="87">
        <v>9709427.9000000004</v>
      </c>
      <c r="O25" s="98" t="s">
        <v>1225</v>
      </c>
      <c r="P25" s="87" t="str">
        <f>VLOOKUP(CENSO[[#This Row],[DAP (cm)]],CD[],2,TRUE)</f>
        <v>TORETE</v>
      </c>
      <c r="Q25" s="87" t="str">
        <f>VLOOKUP(CENSO[[#This Row],[DAP (cm)]],DD[],2,TRUE)</f>
        <v>40├ 50</v>
      </c>
      <c r="R25" s="87" t="str" cm="1">
        <f t="array" ref="R25">INDEX(_xlfn.TEXTSPLIT(CENSO[[#This Row],[NOME CIENTIFICO]]," "),1)</f>
        <v>Kielmeyera</v>
      </c>
      <c r="S25" s="98" t="s">
        <v>1004</v>
      </c>
      <c r="T25" s="87">
        <f>_xlfn.MINIFS(CENSO[DAP (cm)],CENSO[NOME CIENTIFICO],CENSO[[#This Row],[NOME CIENTIFICO]])</f>
        <v>41.38028520389279</v>
      </c>
      <c r="U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5" s="87" t="str">
        <f>IF(CENSO[[#This Row],[DAP (cm)]]&lt;CENSO[[#This Row],[DMCE (cm)]],"DAP &lt; DMCE","DAP ≥ DMCE")</f>
        <v>DAP &lt; DMCE</v>
      </c>
      <c r="W25" s="87" t="str">
        <f>IF(CENSO[[#This Row],[DAP (cm)]]&gt;200, "Superior", "Inferior")</f>
        <v>Inferior</v>
      </c>
      <c r="X25" s="87" t="str">
        <f>VLOOKUP(CENSO[[#This Row],[NOME COMUM]],ESPECIES[],4,FALSE)</f>
        <v>Não</v>
      </c>
      <c r="Y25" s="87" t="str">
        <f>IF(IFERROR(VLOOKUP(CENSO[[#This Row],[NOME COMUM]],COMERCIAIS[],2, FALSE), "Não") &lt;&gt; "Não", "Sim", "Não")</f>
        <v>Não</v>
      </c>
      <c r="Z25" s="133">
        <f>CENSO[[#This Row],[g (m²)]]/SUM(AEEF[AEEF-UT])</f>
        <v>2.8074752675070699E-4</v>
      </c>
      <c r="AA25" s="133">
        <f>CENSO[[#This Row],[v (m³)]]/SUM(AEEF[AEEF-UT])</f>
        <v>2.5548024934314338E-3</v>
      </c>
    </row>
    <row r="26" spans="1:27" ht="14">
      <c r="A26" s="86">
        <v>1</v>
      </c>
      <c r="B26" s="86">
        <v>1</v>
      </c>
      <c r="C26" s="63">
        <v>4</v>
      </c>
      <c r="D26" s="63">
        <v>25</v>
      </c>
      <c r="E26" s="63" t="str">
        <f>VLOOKUP(CENSO[[#This Row],[NOME COMUM]],ESPECIES[],2,FALSE)</f>
        <v>Buchenavia capitata (Vahl) Eichler</v>
      </c>
      <c r="F26" s="64" t="s">
        <v>10</v>
      </c>
      <c r="G26" s="64">
        <v>423</v>
      </c>
      <c r="H26" s="97">
        <f>CENSO[[#This Row],[CAP (cm)]]/PI()</f>
        <v>134.64508185574346</v>
      </c>
      <c r="I26" s="64">
        <v>16</v>
      </c>
      <c r="J26" s="96">
        <f>(PI()*(CENSO[[#This Row],[DAP (cm)]]^2))/40000</f>
        <v>1.423871740624487</v>
      </c>
      <c r="K26" s="96">
        <f>CENSO[[#This Row],[g (m²)]]*CENSO[[#This Row],[H (m)]]*0.7</f>
        <v>15.947363494994253</v>
      </c>
      <c r="L26" s="64">
        <v>3</v>
      </c>
      <c r="M26" s="65">
        <v>368743.4</v>
      </c>
      <c r="N26" s="87">
        <v>9709421.5</v>
      </c>
      <c r="O26" s="87" t="s">
        <v>1226</v>
      </c>
      <c r="P26" s="87" t="str">
        <f>VLOOKUP(CENSO[[#This Row],[DAP (cm)]],CD[],2,TRUE)</f>
        <v>TORA</v>
      </c>
      <c r="Q26" s="87" t="str">
        <f>VLOOKUP(CENSO[[#This Row],[DAP (cm)]],DD[],2,TRUE)</f>
        <v>130├ 140</v>
      </c>
      <c r="R26" s="87" t="str" cm="1">
        <f t="array" ref="R26">INDEX(_xlfn.TEXTSPLIT(CENSO[[#This Row],[NOME CIENTIFICO]]," "),1)</f>
        <v>Buchenavia</v>
      </c>
      <c r="S26" s="98" t="s">
        <v>1004</v>
      </c>
      <c r="T26" s="87">
        <f>_xlfn.MINIFS(CENSO[DAP (cm)],CENSO[NOME CIENTIFICO],CENSO[[#This Row],[NOME CIENTIFICO]])</f>
        <v>41.38028520389279</v>
      </c>
      <c r="U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6" s="87" t="str">
        <f>IF(CENSO[[#This Row],[DAP (cm)]]&lt;CENSO[[#This Row],[DMCE (cm)]],"DAP &lt; DMCE","DAP ≥ DMCE")</f>
        <v>DAP ≥ DMCE</v>
      </c>
      <c r="W26" s="87" t="str">
        <f>IF(CENSO[[#This Row],[DAP (cm)]]&gt;200, "Superior", "Inferior")</f>
        <v>Inferior</v>
      </c>
      <c r="X26" s="87" t="str">
        <f>VLOOKUP(CENSO[[#This Row],[NOME COMUM]],ESPECIES[],4,FALSE)</f>
        <v>Não</v>
      </c>
      <c r="Y26" s="87" t="str">
        <f>IF(IFERROR(VLOOKUP(CENSO[[#This Row],[NOME COMUM]],COMERCIAIS[],2, FALSE), "Não") &lt;&gt; "Não", "Sim", "Não")</f>
        <v>Não</v>
      </c>
      <c r="Z26" s="133">
        <f>CENSO[[#This Row],[g (m²)]]/SUM(AEEF[AEEF-UT])</f>
        <v>2.4912653349522542E-3</v>
      </c>
      <c r="AA26" s="133">
        <f>CENSO[[#This Row],[v (m³)]]/SUM(AEEF[AEEF-UT])</f>
        <v>2.7902171751465248E-2</v>
      </c>
    </row>
    <row r="27" spans="1:27" ht="14">
      <c r="A27" s="86">
        <v>1</v>
      </c>
      <c r="B27" s="86">
        <v>1</v>
      </c>
      <c r="C27" s="63">
        <v>4</v>
      </c>
      <c r="D27" s="63">
        <v>26</v>
      </c>
      <c r="E27" s="63" t="str">
        <f>VLOOKUP(CENSO[[#This Row],[NOME COMUM]],ESPECIES[],2,FALSE)</f>
        <v>Coutarea hexandra (Jacq.) K.Schum.</v>
      </c>
      <c r="F27" s="64" t="s">
        <v>57</v>
      </c>
      <c r="G27" s="64">
        <v>136</v>
      </c>
      <c r="H27" s="97">
        <f>CENSO[[#This Row],[CAP (cm)]]/PI()</f>
        <v>43.290144520995533</v>
      </c>
      <c r="I27" s="64">
        <v>9</v>
      </c>
      <c r="J27" s="96">
        <f>(PI()*(CENSO[[#This Row],[DAP (cm)]]^2))/40000</f>
        <v>0.14718649137138479</v>
      </c>
      <c r="K27" s="96">
        <f>CENSO[[#This Row],[g (m²)]]*CENSO[[#This Row],[H (m)]]*0.7</f>
        <v>0.92727489563972409</v>
      </c>
      <c r="L27" s="64">
        <v>3</v>
      </c>
      <c r="M27" s="65">
        <v>368738.299999999</v>
      </c>
      <c r="N27" s="87">
        <v>9709409.9000000004</v>
      </c>
      <c r="O27" s="98" t="s">
        <v>1225</v>
      </c>
      <c r="P27" s="87" t="str">
        <f>VLOOKUP(CENSO[[#This Row],[DAP (cm)]],CD[],2,TRUE)</f>
        <v>TORETE</v>
      </c>
      <c r="Q27" s="87" t="str">
        <f>VLOOKUP(CENSO[[#This Row],[DAP (cm)]],DD[],2,TRUE)</f>
        <v>40├ 50</v>
      </c>
      <c r="R27" s="87" t="str" cm="1">
        <f t="array" ref="R27">INDEX(_xlfn.TEXTSPLIT(CENSO[[#This Row],[NOME CIENTIFICO]]," "),1)</f>
        <v>Coutarea</v>
      </c>
      <c r="S27" s="98" t="s">
        <v>1004</v>
      </c>
      <c r="T27" s="87">
        <f>_xlfn.MINIFS(CENSO[DAP (cm)],CENSO[NOME CIENTIFICO],CENSO[[#This Row],[NOME CIENTIFICO]])</f>
        <v>40.425355545341418</v>
      </c>
      <c r="U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27" s="87" t="str">
        <f>IF(CENSO[[#This Row],[DAP (cm)]]&lt;CENSO[[#This Row],[DMCE (cm)]],"DAP &lt; DMCE","DAP ≥ DMCE")</f>
        <v>DAP &lt; DMCE</v>
      </c>
      <c r="W27" s="87" t="str">
        <f>IF(CENSO[[#This Row],[DAP (cm)]]&gt;200, "Superior", "Inferior")</f>
        <v>Inferior</v>
      </c>
      <c r="X27" s="87" t="str">
        <f>VLOOKUP(CENSO[[#This Row],[NOME COMUM]],ESPECIES[],4,FALSE)</f>
        <v>Não</v>
      </c>
      <c r="Y27" s="87" t="str">
        <f>IF(IFERROR(VLOOKUP(CENSO[[#This Row],[NOME COMUM]],COMERCIAIS[],2, FALSE), "Não") &lt;&gt; "Não", "Sim", "Não")</f>
        <v>Não</v>
      </c>
      <c r="Z27" s="133">
        <f>CENSO[[#This Row],[g (m²)]]/SUM(AEEF[AEEF-UT])</f>
        <v>2.5752361906273934E-4</v>
      </c>
      <c r="AA27" s="133">
        <f>CENSO[[#This Row],[v (m³)]]/SUM(AEEF[AEEF-UT])</f>
        <v>1.6223988000952578E-3</v>
      </c>
    </row>
    <row r="28" spans="1:27" ht="14">
      <c r="A28" s="86">
        <v>1</v>
      </c>
      <c r="B28" s="86">
        <v>1</v>
      </c>
      <c r="C28" s="63">
        <v>4</v>
      </c>
      <c r="D28" s="63">
        <v>27</v>
      </c>
      <c r="E28" s="63" t="str">
        <f>VLOOKUP(CENSO[[#This Row],[NOME COMUM]],ESPECIES[],2,FALSE)</f>
        <v>Coutarea hexandra (Jacq.) K.Schum.</v>
      </c>
      <c r="F28" s="64" t="s">
        <v>57</v>
      </c>
      <c r="G28" s="64">
        <v>180</v>
      </c>
      <c r="H28" s="97">
        <f>CENSO[[#This Row],[CAP (cm)]]/PI()</f>
        <v>57.295779513082323</v>
      </c>
      <c r="I28" s="64">
        <v>10</v>
      </c>
      <c r="J28" s="96">
        <f>(PI()*(CENSO[[#This Row],[DAP (cm)]]^2))/40000</f>
        <v>0.25783100780887047</v>
      </c>
      <c r="K28" s="96">
        <f>CENSO[[#This Row],[g (m²)]]*CENSO[[#This Row],[H (m)]]*0.7</f>
        <v>1.804817054662093</v>
      </c>
      <c r="L28" s="64">
        <v>3</v>
      </c>
      <c r="M28" s="65">
        <v>368741.59999999899</v>
      </c>
      <c r="N28" s="87">
        <v>9709411</v>
      </c>
      <c r="O28" s="87" t="s">
        <v>1226</v>
      </c>
      <c r="P28" s="87" t="str">
        <f>VLOOKUP(CENSO[[#This Row],[DAP (cm)]],CD[],2,TRUE)</f>
        <v>TORA</v>
      </c>
      <c r="Q28" s="87" t="str">
        <f>VLOOKUP(CENSO[[#This Row],[DAP (cm)]],DD[],2,TRUE)</f>
        <v>50├ 60</v>
      </c>
      <c r="R28" s="87" t="str" cm="1">
        <f t="array" ref="R28">INDEX(_xlfn.TEXTSPLIT(CENSO[[#This Row],[NOME CIENTIFICO]]," "),1)</f>
        <v>Coutarea</v>
      </c>
      <c r="S28" s="98" t="s">
        <v>1004</v>
      </c>
      <c r="T28" s="87">
        <f>_xlfn.MINIFS(CENSO[DAP (cm)],CENSO[NOME CIENTIFICO],CENSO[[#This Row],[NOME CIENTIFICO]])</f>
        <v>40.425355545341418</v>
      </c>
      <c r="U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28" s="87" t="str">
        <f>IF(CENSO[[#This Row],[DAP (cm)]]&lt;CENSO[[#This Row],[DMCE (cm)]],"DAP &lt; DMCE","DAP ≥ DMCE")</f>
        <v>DAP ≥ DMCE</v>
      </c>
      <c r="W28" s="87" t="str">
        <f>IF(CENSO[[#This Row],[DAP (cm)]]&gt;200, "Superior", "Inferior")</f>
        <v>Inferior</v>
      </c>
      <c r="X28" s="87" t="str">
        <f>VLOOKUP(CENSO[[#This Row],[NOME COMUM]],ESPECIES[],4,FALSE)</f>
        <v>Não</v>
      </c>
      <c r="Y28" s="87" t="str">
        <f>IF(IFERROR(VLOOKUP(CENSO[[#This Row],[NOME COMUM]],COMERCIAIS[],2, FALSE), "Não") &lt;&gt; "Não", "Sim", "Não")</f>
        <v>Não</v>
      </c>
      <c r="Z28" s="133">
        <f>CENSO[[#This Row],[g (m²)]]/SUM(AEEF[AEEF-UT])</f>
        <v>4.5111187595332813E-4</v>
      </c>
      <c r="AA28" s="133">
        <f>CENSO[[#This Row],[v (m³)]]/SUM(AEEF[AEEF-UT])</f>
        <v>3.1577831316732963E-3</v>
      </c>
    </row>
    <row r="29" spans="1:27" ht="14">
      <c r="A29" s="86">
        <v>1</v>
      </c>
      <c r="B29" s="86">
        <v>1</v>
      </c>
      <c r="C29" s="63">
        <v>4</v>
      </c>
      <c r="D29" s="63">
        <v>28</v>
      </c>
      <c r="E29" s="63" t="str">
        <f>VLOOKUP(CENSO[[#This Row],[NOME COMUM]],ESPECIES[],2,FALSE)</f>
        <v>Dimorphandra multiflora Ducke</v>
      </c>
      <c r="F29" s="64" t="s">
        <v>73</v>
      </c>
      <c r="G29" s="64">
        <v>130</v>
      </c>
      <c r="H29" s="97">
        <f>CENSO[[#This Row],[CAP (cm)]]/PI()</f>
        <v>41.38028520389279</v>
      </c>
      <c r="I29" s="64">
        <v>14</v>
      </c>
      <c r="J29" s="96">
        <f>(PI()*(CENSO[[#This Row],[DAP (cm)]]^2))/40000</f>
        <v>0.13448592691265157</v>
      </c>
      <c r="K29" s="96">
        <f>CENSO[[#This Row],[g (m²)]]*CENSO[[#This Row],[H (m)]]*0.7</f>
        <v>1.3179620837439854</v>
      </c>
      <c r="L29" s="64">
        <v>1</v>
      </c>
      <c r="M29" s="65">
        <v>368749.59999999899</v>
      </c>
      <c r="N29" s="87">
        <v>9709413.1999999899</v>
      </c>
      <c r="O29" s="98" t="s">
        <v>1225</v>
      </c>
      <c r="P29" s="87" t="str">
        <f>VLOOKUP(CENSO[[#This Row],[DAP (cm)]],CD[],2,TRUE)</f>
        <v>TORETE</v>
      </c>
      <c r="Q29" s="87" t="str">
        <f>VLOOKUP(CENSO[[#This Row],[DAP (cm)]],DD[],2,TRUE)</f>
        <v>40├ 50</v>
      </c>
      <c r="R29" s="87" t="str" cm="1">
        <f t="array" ref="R29">INDEX(_xlfn.TEXTSPLIT(CENSO[[#This Row],[NOME CIENTIFICO]]," "),1)</f>
        <v>Dimorphandra</v>
      </c>
      <c r="S29" s="98" t="s">
        <v>1004</v>
      </c>
      <c r="T29" s="87">
        <f>_xlfn.MINIFS(CENSO[DAP (cm)],CENSO[NOME CIENTIFICO],CENSO[[#This Row],[NOME CIENTIFICO]])</f>
        <v>39.788735772973837</v>
      </c>
      <c r="U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 s="87" t="str">
        <f>IF(CENSO[[#This Row],[DAP (cm)]]&lt;CENSO[[#This Row],[DMCE (cm)]],"DAP &lt; DMCE","DAP ≥ DMCE")</f>
        <v>DAP &lt; DMCE</v>
      </c>
      <c r="W29" s="87" t="str">
        <f>IF(CENSO[[#This Row],[DAP (cm)]]&gt;200, "Superior", "Inferior")</f>
        <v>Inferior</v>
      </c>
      <c r="X29" s="87" t="str">
        <f>VLOOKUP(CENSO[[#This Row],[NOME COMUM]],ESPECIES[],4,FALSE)</f>
        <v>Não</v>
      </c>
      <c r="Y29" s="87" t="str">
        <f>IF(IFERROR(VLOOKUP(CENSO[[#This Row],[NOME COMUM]],COMERCIAIS[],2, FALSE), "Não") &lt;&gt; "Não", "Sim", "Não")</f>
        <v>Não</v>
      </c>
      <c r="Z29" s="133">
        <f>CENSO[[#This Row],[g (m²)]]/SUM(AEEF[AEEF-UT])</f>
        <v>2.3530218221022364E-4</v>
      </c>
      <c r="AA29" s="133">
        <f>CENSO[[#This Row],[v (m³)]]/SUM(AEEF[AEEF-UT])</f>
        <v>2.3059613856601913E-3</v>
      </c>
    </row>
    <row r="30" spans="1:27" ht="14">
      <c r="A30" s="86">
        <v>1</v>
      </c>
      <c r="B30" s="86">
        <v>1</v>
      </c>
      <c r="C30" s="63">
        <v>4</v>
      </c>
      <c r="D30" s="63">
        <v>29</v>
      </c>
      <c r="E30" s="63" t="str">
        <f>VLOOKUP(CENSO[[#This Row],[NOME COMUM]],ESPECIES[],2,FALSE)</f>
        <v>Piptadenia suaveolens Miq.</v>
      </c>
      <c r="F30" s="64" t="s">
        <v>22</v>
      </c>
      <c r="G30" s="64">
        <v>313</v>
      </c>
      <c r="H30" s="97">
        <f>CENSO[[#This Row],[CAP (cm)]]/PI()</f>
        <v>99.630994375526484</v>
      </c>
      <c r="I30" s="64">
        <v>20</v>
      </c>
      <c r="J30" s="96">
        <f>(PI()*(CENSO[[#This Row],[DAP (cm)]]^2))/40000</f>
        <v>0.7796125309884947</v>
      </c>
      <c r="K30" s="96">
        <f>CENSO[[#This Row],[g (m²)]]*CENSO[[#This Row],[H (m)]]*0.7</f>
        <v>10.914575433838925</v>
      </c>
      <c r="L30" s="64">
        <v>1</v>
      </c>
      <c r="M30" s="65">
        <v>368761.9</v>
      </c>
      <c r="N30" s="87">
        <v>9709429.1999999899</v>
      </c>
      <c r="O30" s="87" t="s">
        <v>1227</v>
      </c>
      <c r="P30" s="87" t="str">
        <f>VLOOKUP(CENSO[[#This Row],[DAP (cm)]],CD[],2,TRUE)</f>
        <v>TORA</v>
      </c>
      <c r="Q30" s="87" t="str">
        <f>VLOOKUP(CENSO[[#This Row],[DAP (cm)]],DD[],2,TRUE)</f>
        <v>90├ 100</v>
      </c>
      <c r="R30" s="87" t="str" cm="1">
        <f t="array" ref="R30">INDEX(_xlfn.TEXTSPLIT(CENSO[[#This Row],[NOME CIENTIFICO]]," "),1)</f>
        <v>Piptadenia</v>
      </c>
      <c r="S30" s="98" t="s">
        <v>1004</v>
      </c>
      <c r="T30" s="87">
        <f>_xlfn.MINIFS(CENSO[DAP (cm)],CENSO[NOME CIENTIFICO],CENSO[[#This Row],[NOME CIENTIFICO]])</f>
        <v>39.788735772973837</v>
      </c>
      <c r="U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 s="87" t="str">
        <f>IF(CENSO[[#This Row],[DAP (cm)]]&lt;CENSO[[#This Row],[DMCE (cm)]],"DAP &lt; DMCE","DAP ≥ DMCE")</f>
        <v>DAP ≥ DMCE</v>
      </c>
      <c r="W30" s="87" t="str">
        <f>IF(CENSO[[#This Row],[DAP (cm)]]&gt;200, "Superior", "Inferior")</f>
        <v>Inferior</v>
      </c>
      <c r="X30" s="87" t="str">
        <f>VLOOKUP(CENSO[[#This Row],[NOME COMUM]],ESPECIES[],4,FALSE)</f>
        <v>Não</v>
      </c>
      <c r="Y30" s="87" t="str">
        <f>IF(IFERROR(VLOOKUP(CENSO[[#This Row],[NOME COMUM]],COMERCIAIS[],2, FALSE), "Não") &lt;&gt; "Não", "Sim", "Não")</f>
        <v>Sim</v>
      </c>
      <c r="Z30" s="133">
        <f>CENSO[[#This Row],[g (m²)]]/SUM(AEEF[AEEF-UT])</f>
        <v>1.3640425733108519E-3</v>
      </c>
      <c r="AA30" s="133">
        <f>CENSO[[#This Row],[v (m³)]]/SUM(AEEF[AEEF-UT])</f>
        <v>1.9096596026351925E-2</v>
      </c>
    </row>
    <row r="31" spans="1:27" ht="14">
      <c r="A31" s="86">
        <v>1</v>
      </c>
      <c r="B31" s="86">
        <v>1</v>
      </c>
      <c r="C31" s="63">
        <v>4</v>
      </c>
      <c r="D31" s="63">
        <v>30</v>
      </c>
      <c r="E31" s="63" t="str">
        <f>VLOOKUP(CENSO[[#This Row],[NOME COMUM]],ESPECIES[],2,FALSE)</f>
        <v>Hymenaea capanema Ducke</v>
      </c>
      <c r="F31" s="64" t="s">
        <v>38</v>
      </c>
      <c r="G31" s="64">
        <v>186</v>
      </c>
      <c r="H31" s="97">
        <f>CENSO[[#This Row],[CAP (cm)]]/PI()</f>
        <v>59.205638830185066</v>
      </c>
      <c r="I31" s="64">
        <v>18</v>
      </c>
      <c r="J31" s="96">
        <f>(PI()*(CENSO[[#This Row],[DAP (cm)]]^2))/40000</f>
        <v>0.27530622056036053</v>
      </c>
      <c r="K31" s="96">
        <f>CENSO[[#This Row],[g (m²)]]*CENSO[[#This Row],[H (m)]]*0.7</f>
        <v>3.4688583790605425</v>
      </c>
      <c r="L31" s="64">
        <v>1</v>
      </c>
      <c r="M31" s="65">
        <v>368753.9</v>
      </c>
      <c r="N31" s="87">
        <v>9709418.8000000007</v>
      </c>
      <c r="O31" s="87" t="s">
        <v>1227</v>
      </c>
      <c r="P31" s="87" t="str">
        <f>VLOOKUP(CENSO[[#This Row],[DAP (cm)]],CD[],2,TRUE)</f>
        <v>TORA</v>
      </c>
      <c r="Q31" s="87" t="str">
        <f>VLOOKUP(CENSO[[#This Row],[DAP (cm)]],DD[],2,TRUE)</f>
        <v>50├ 60</v>
      </c>
      <c r="R31" s="87" t="str" cm="1">
        <f t="array" ref="R31">INDEX(_xlfn.TEXTSPLIT(CENSO[[#This Row],[NOME CIENTIFICO]]," "),1)</f>
        <v>Hymenaea</v>
      </c>
      <c r="S31" s="98" t="s">
        <v>1004</v>
      </c>
      <c r="T31" s="87">
        <f>_xlfn.MINIFS(CENSO[DAP (cm)],CENSO[NOME CIENTIFICO],CENSO[[#This Row],[NOME CIENTIFICO]])</f>
        <v>47.7464829275686</v>
      </c>
      <c r="U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57.7464829275686</v>
      </c>
      <c r="V31" s="87" t="str">
        <f>IF(CENSO[[#This Row],[DAP (cm)]]&lt;CENSO[[#This Row],[DMCE (cm)]],"DAP &lt; DMCE","DAP ≥ DMCE")</f>
        <v>DAP ≥ DMCE</v>
      </c>
      <c r="W31" s="87" t="str">
        <f>IF(CENSO[[#This Row],[DAP (cm)]]&gt;200, "Superior", "Inferior")</f>
        <v>Inferior</v>
      </c>
      <c r="X31" s="87" t="str">
        <f>VLOOKUP(CENSO[[#This Row],[NOME COMUM]],ESPECIES[],4,FALSE)</f>
        <v>Não</v>
      </c>
      <c r="Y31" s="87" t="str">
        <f>IF(IFERROR(VLOOKUP(CENSO[[#This Row],[NOME COMUM]],COMERCIAIS[],2, FALSE), "Não") &lt;&gt; "Não", "Sim", "Não")</f>
        <v>Não</v>
      </c>
      <c r="Z31" s="133">
        <f>CENSO[[#This Row],[g (m²)]]/SUM(AEEF[AEEF-UT])</f>
        <v>4.8168723643460915E-4</v>
      </c>
      <c r="AA31" s="133">
        <f>CENSO[[#This Row],[v (m³)]]/SUM(AEEF[AEEF-UT])</f>
        <v>6.0692591790760756E-3</v>
      </c>
    </row>
    <row r="32" spans="1:27" ht="14">
      <c r="A32" s="86">
        <v>1</v>
      </c>
      <c r="B32" s="86">
        <v>1</v>
      </c>
      <c r="C32" s="63">
        <v>5</v>
      </c>
      <c r="D32" s="63">
        <v>31</v>
      </c>
      <c r="E32" s="63" t="str">
        <f>VLOOKUP(CENSO[[#This Row],[NOME COMUM]],ESPECIES[],2,FALSE)</f>
        <v>Schefflera morototoni (Aubl.) Decne. &amp; Planch.</v>
      </c>
      <c r="F32" s="64" t="s">
        <v>12</v>
      </c>
      <c r="G32" s="64">
        <v>135</v>
      </c>
      <c r="H32" s="97">
        <f>CENSO[[#This Row],[CAP (cm)]]/PI()</f>
        <v>42.971834634811742</v>
      </c>
      <c r="I32" s="64">
        <v>13</v>
      </c>
      <c r="J32" s="96">
        <f>(PI()*(CENSO[[#This Row],[DAP (cm)]]^2))/40000</f>
        <v>0.14502994189248961</v>
      </c>
      <c r="K32" s="96">
        <f>CENSO[[#This Row],[g (m²)]]*CENSO[[#This Row],[H (m)]]*0.7</f>
        <v>1.3197724712216552</v>
      </c>
      <c r="L32" s="64">
        <v>2</v>
      </c>
      <c r="M32" s="65">
        <v>368746.4</v>
      </c>
      <c r="N32" s="87">
        <v>9709376.4000000004</v>
      </c>
      <c r="O32" s="98" t="s">
        <v>1225</v>
      </c>
      <c r="P32" s="87" t="str">
        <f>VLOOKUP(CENSO[[#This Row],[DAP (cm)]],CD[],2,TRUE)</f>
        <v>TORETE</v>
      </c>
      <c r="Q32" s="87" t="str">
        <f>VLOOKUP(CENSO[[#This Row],[DAP (cm)]],DD[],2,TRUE)</f>
        <v>40├ 50</v>
      </c>
      <c r="R32" s="87" t="str" cm="1">
        <f t="array" ref="R32">INDEX(_xlfn.TEXTSPLIT(CENSO[[#This Row],[NOME CIENTIFICO]]," "),1)</f>
        <v>Schefflera</v>
      </c>
      <c r="S32" s="98" t="s">
        <v>1004</v>
      </c>
      <c r="T32" s="87">
        <f>_xlfn.MINIFS(CENSO[DAP (cm)],CENSO[NOME CIENTIFICO],CENSO[[#This Row],[NOME CIENTIFICO]])</f>
        <v>40.425355545341418</v>
      </c>
      <c r="U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32" s="87" t="str">
        <f>IF(CENSO[[#This Row],[DAP (cm)]]&lt;CENSO[[#This Row],[DMCE (cm)]],"DAP &lt; DMCE","DAP ≥ DMCE")</f>
        <v>DAP &lt; DMCE</v>
      </c>
      <c r="W32" s="87" t="str">
        <f>IF(CENSO[[#This Row],[DAP (cm)]]&gt;200, "Superior", "Inferior")</f>
        <v>Inferior</v>
      </c>
      <c r="X32" s="87" t="str">
        <f>VLOOKUP(CENSO[[#This Row],[NOME COMUM]],ESPECIES[],4,FALSE)</f>
        <v>Não</v>
      </c>
      <c r="Y32" s="87" t="str">
        <f>IF(IFERROR(VLOOKUP(CENSO[[#This Row],[NOME COMUM]],COMERCIAIS[],2, FALSE), "Não") &lt;&gt; "Não", "Sim", "Não")</f>
        <v>Não</v>
      </c>
      <c r="Z32" s="133">
        <f>CENSO[[#This Row],[g (m²)]]/SUM(AEEF[AEEF-UT])</f>
        <v>2.53750430223747E-4</v>
      </c>
      <c r="AA32" s="133">
        <f>CENSO[[#This Row],[v (m³)]]/SUM(AEEF[AEEF-UT])</f>
        <v>2.3091289150360974E-3</v>
      </c>
    </row>
    <row r="33" spans="1:27" ht="14">
      <c r="A33" s="86">
        <v>1</v>
      </c>
      <c r="B33" s="86">
        <v>1</v>
      </c>
      <c r="C33" s="63">
        <v>5</v>
      </c>
      <c r="D33" s="63">
        <v>32</v>
      </c>
      <c r="E33" s="63" t="str">
        <f>VLOOKUP(CENSO[[#This Row],[NOME COMUM]],ESPECIES[],2,FALSE)</f>
        <v>Hymenaea courbaril L.</v>
      </c>
      <c r="F33" s="64" t="s">
        <v>3</v>
      </c>
      <c r="G33" s="64">
        <v>137</v>
      </c>
      <c r="H33" s="97">
        <f>CENSO[[#This Row],[CAP (cm)]]/PI()</f>
        <v>43.608454407179323</v>
      </c>
      <c r="I33" s="64">
        <v>15</v>
      </c>
      <c r="J33" s="96">
        <f>(PI()*(CENSO[[#This Row],[DAP (cm)]]^2))/40000</f>
        <v>0.14935895634458918</v>
      </c>
      <c r="K33" s="96">
        <f>CENSO[[#This Row],[g (m²)]]*CENSO[[#This Row],[H (m)]]*0.7</f>
        <v>1.5682690416181864</v>
      </c>
      <c r="L33" s="64">
        <v>1</v>
      </c>
      <c r="M33" s="65">
        <v>368740.799999999</v>
      </c>
      <c r="N33" s="87">
        <v>9709392.0999999903</v>
      </c>
      <c r="O33" s="98" t="s">
        <v>1225</v>
      </c>
      <c r="P33" s="87" t="str">
        <f>VLOOKUP(CENSO[[#This Row],[DAP (cm)]],CD[],2,TRUE)</f>
        <v>TORETE</v>
      </c>
      <c r="Q33" s="87" t="str">
        <f>VLOOKUP(CENSO[[#This Row],[DAP (cm)]],DD[],2,TRUE)</f>
        <v>40├ 50</v>
      </c>
      <c r="R33" s="87" t="str" cm="1">
        <f t="array" ref="R33">INDEX(_xlfn.TEXTSPLIT(CENSO[[#This Row],[NOME CIENTIFICO]]," "),1)</f>
        <v>Hymenaea</v>
      </c>
      <c r="S33" s="98" t="s">
        <v>1004</v>
      </c>
      <c r="T33" s="87">
        <f>_xlfn.MINIFS(CENSO[DAP (cm)],CENSO[NOME CIENTIFICO],CENSO[[#This Row],[NOME CIENTIFICO]])</f>
        <v>41.38028520389279</v>
      </c>
      <c r="U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3" s="87" t="str">
        <f>IF(CENSO[[#This Row],[DAP (cm)]]&lt;CENSO[[#This Row],[DMCE (cm)]],"DAP &lt; DMCE","DAP ≥ DMCE")</f>
        <v>DAP &lt; DMCE</v>
      </c>
      <c r="W33" s="87" t="str">
        <f>IF(CENSO[[#This Row],[DAP (cm)]]&gt;200, "Superior", "Inferior")</f>
        <v>Inferior</v>
      </c>
      <c r="X33" s="87" t="str">
        <f>VLOOKUP(CENSO[[#This Row],[NOME COMUM]],ESPECIES[],4,FALSE)</f>
        <v>Não</v>
      </c>
      <c r="Y33" s="87" t="str">
        <f>IF(IFERROR(VLOOKUP(CENSO[[#This Row],[NOME COMUM]],COMERCIAIS[],2, FALSE), "Não") &lt;&gt; "Não", "Sim", "Não")</f>
        <v>Sim</v>
      </c>
      <c r="Z33" s="133">
        <f>CENSO[[#This Row],[g (m²)]]/SUM(AEEF[AEEF-UT])</f>
        <v>2.6132465431382763E-4</v>
      </c>
      <c r="AA33" s="133">
        <f>CENSO[[#This Row],[v (m³)]]/SUM(AEEF[AEEF-UT])</f>
        <v>2.7439088702951898E-3</v>
      </c>
    </row>
    <row r="34" spans="1:27" ht="14">
      <c r="A34" s="86">
        <v>1</v>
      </c>
      <c r="B34" s="86">
        <v>1</v>
      </c>
      <c r="C34" s="63">
        <v>5</v>
      </c>
      <c r="D34" s="63">
        <v>33</v>
      </c>
      <c r="E34" s="63" t="str">
        <f>VLOOKUP(CENSO[[#This Row],[NOME COMUM]],ESPECIES[],2,FALSE)</f>
        <v>Parkia pendula (Willd.) Benth. ex Walp.</v>
      </c>
      <c r="F34" s="64" t="s">
        <v>24</v>
      </c>
      <c r="G34" s="64">
        <v>227</v>
      </c>
      <c r="H34" s="97">
        <f>CENSO[[#This Row],[CAP (cm)]]/PI()</f>
        <v>72.256344163720485</v>
      </c>
      <c r="I34" s="64">
        <v>18</v>
      </c>
      <c r="J34" s="96">
        <f>(PI()*(CENSO[[#This Row],[DAP (cm)]]^2))/40000</f>
        <v>0.41005475312911377</v>
      </c>
      <c r="K34" s="96">
        <f>CENSO[[#This Row],[g (m²)]]*CENSO[[#This Row],[H (m)]]*0.7</f>
        <v>5.1666898894268334</v>
      </c>
      <c r="L34" s="64">
        <v>1</v>
      </c>
      <c r="M34" s="65">
        <v>368719.59999999899</v>
      </c>
      <c r="N34" s="87">
        <v>9709419.8000000007</v>
      </c>
      <c r="O34" s="87" t="s">
        <v>1227</v>
      </c>
      <c r="P34" s="87" t="str">
        <f>VLOOKUP(CENSO[[#This Row],[DAP (cm)]],CD[],2,TRUE)</f>
        <v>TORA</v>
      </c>
      <c r="Q34" s="87" t="str">
        <f>VLOOKUP(CENSO[[#This Row],[DAP (cm)]],DD[],2,TRUE)</f>
        <v>70├ 80</v>
      </c>
      <c r="R34" s="87" t="str" cm="1">
        <f t="array" ref="R34">INDEX(_xlfn.TEXTSPLIT(CENSO[[#This Row],[NOME CIENTIFICO]]," "),1)</f>
        <v>Parkia</v>
      </c>
      <c r="S34" s="98" t="s">
        <v>1004</v>
      </c>
      <c r="T34" s="87">
        <f>_xlfn.MINIFS(CENSO[DAP (cm)],CENSO[NOME CIENTIFICO],CENSO[[#This Row],[NOME CIENTIFICO]])</f>
        <v>40.107045659157627</v>
      </c>
      <c r="U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4" s="87" t="str">
        <f>IF(CENSO[[#This Row],[DAP (cm)]]&lt;CENSO[[#This Row],[DMCE (cm)]],"DAP &lt; DMCE","DAP ≥ DMCE")</f>
        <v>DAP ≥ DMCE</v>
      </c>
      <c r="W34" s="87" t="str">
        <f>IF(CENSO[[#This Row],[DAP (cm)]]&gt;200, "Superior", "Inferior")</f>
        <v>Inferior</v>
      </c>
      <c r="X34" s="87" t="str">
        <f>VLOOKUP(CENSO[[#This Row],[NOME COMUM]],ESPECIES[],4,FALSE)</f>
        <v>Não</v>
      </c>
      <c r="Y34" s="87" t="str">
        <f>IF(IFERROR(VLOOKUP(CENSO[[#This Row],[NOME COMUM]],COMERCIAIS[],2, FALSE), "Não") &lt;&gt; "Não", "Sim", "Não")</f>
        <v>Sim</v>
      </c>
      <c r="Z34" s="133">
        <f>CENSO[[#This Row],[g (m²)]]/SUM(AEEF[AEEF-UT])</f>
        <v>7.1744888444441493E-4</v>
      </c>
      <c r="AA34" s="133">
        <f>CENSO[[#This Row],[v (m³)]]/SUM(AEEF[AEEF-UT])</f>
        <v>9.0398559439996279E-3</v>
      </c>
    </row>
    <row r="35" spans="1:27" ht="14">
      <c r="A35" s="86">
        <v>1</v>
      </c>
      <c r="B35" s="86">
        <v>1</v>
      </c>
      <c r="C35" s="63">
        <v>5</v>
      </c>
      <c r="D35" s="63">
        <v>34</v>
      </c>
      <c r="E35" s="63" t="str">
        <f>VLOOKUP(CENSO[[#This Row],[NOME COMUM]],ESPECIES[],2,FALSE)</f>
        <v>Lecythis chartacea O.Berg</v>
      </c>
      <c r="F35" s="64" t="s">
        <v>31</v>
      </c>
      <c r="G35" s="64">
        <v>130</v>
      </c>
      <c r="H35" s="97">
        <f>CENSO[[#This Row],[CAP (cm)]]/PI()</f>
        <v>41.38028520389279</v>
      </c>
      <c r="I35" s="64">
        <v>12</v>
      </c>
      <c r="J35" s="96">
        <f>(PI()*(CENSO[[#This Row],[DAP (cm)]]^2))/40000</f>
        <v>0.13448592691265157</v>
      </c>
      <c r="K35" s="96">
        <f>CENSO[[#This Row],[g (m²)]]*CENSO[[#This Row],[H (m)]]*0.7</f>
        <v>1.1296817860662731</v>
      </c>
      <c r="L35" s="64">
        <v>1</v>
      </c>
      <c r="M35" s="65">
        <v>368711.299999999</v>
      </c>
      <c r="N35" s="87">
        <v>9709414.3000000007</v>
      </c>
      <c r="O35" s="98" t="s">
        <v>1225</v>
      </c>
      <c r="P35" s="87" t="str">
        <f>VLOOKUP(CENSO[[#This Row],[DAP (cm)]],CD[],2,TRUE)</f>
        <v>TORETE</v>
      </c>
      <c r="Q35" s="87" t="str">
        <f>VLOOKUP(CENSO[[#This Row],[DAP (cm)]],DD[],2,TRUE)</f>
        <v>40├ 50</v>
      </c>
      <c r="R35" s="87" t="str" cm="1">
        <f t="array" ref="R35">INDEX(_xlfn.TEXTSPLIT(CENSO[[#This Row],[NOME CIENTIFICO]]," "),1)</f>
        <v>Lecythis</v>
      </c>
      <c r="S35" s="98" t="s">
        <v>1004</v>
      </c>
      <c r="T35" s="87">
        <f>_xlfn.MINIFS(CENSO[DAP (cm)],CENSO[NOME CIENTIFICO],CENSO[[#This Row],[NOME CIENTIFICO]])</f>
        <v>38.833806114422465</v>
      </c>
      <c r="U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 s="87" t="str">
        <f>IF(CENSO[[#This Row],[DAP (cm)]]&lt;CENSO[[#This Row],[DMCE (cm)]],"DAP &lt; DMCE","DAP ≥ DMCE")</f>
        <v>DAP &lt; DMCE</v>
      </c>
      <c r="W35" s="87" t="str">
        <f>IF(CENSO[[#This Row],[DAP (cm)]]&gt;200, "Superior", "Inferior")</f>
        <v>Inferior</v>
      </c>
      <c r="X35" s="87" t="str">
        <f>VLOOKUP(CENSO[[#This Row],[NOME COMUM]],ESPECIES[],4,FALSE)</f>
        <v>Não</v>
      </c>
      <c r="Y35" s="87" t="str">
        <f>IF(IFERROR(VLOOKUP(CENSO[[#This Row],[NOME COMUM]],COMERCIAIS[],2, FALSE), "Não") &lt;&gt; "Não", "Sim", "Não")</f>
        <v>Sim</v>
      </c>
      <c r="Z35" s="133">
        <f>CENSO[[#This Row],[g (m²)]]/SUM(AEEF[AEEF-UT])</f>
        <v>2.3530218221022364E-4</v>
      </c>
      <c r="AA35" s="133">
        <f>CENSO[[#This Row],[v (m³)]]/SUM(AEEF[AEEF-UT])</f>
        <v>1.9765383305658784E-3</v>
      </c>
    </row>
    <row r="36" spans="1:27" ht="14">
      <c r="A36" s="86">
        <v>1</v>
      </c>
      <c r="B36" s="86">
        <v>1</v>
      </c>
      <c r="C36" s="63">
        <v>5</v>
      </c>
      <c r="D36" s="63">
        <v>35</v>
      </c>
      <c r="E36" s="63" t="str">
        <f>VLOOKUP(CENSO[[#This Row],[NOME COMUM]],ESPECIES[],2,FALSE)</f>
        <v>Virola sebifera Aubl.</v>
      </c>
      <c r="F36" s="64" t="s">
        <v>18</v>
      </c>
      <c r="G36" s="64">
        <v>130</v>
      </c>
      <c r="H36" s="97">
        <f>CENSO[[#This Row],[CAP (cm)]]/PI()</f>
        <v>41.38028520389279</v>
      </c>
      <c r="I36" s="64">
        <v>10</v>
      </c>
      <c r="J36" s="96">
        <f>(PI()*(CENSO[[#This Row],[DAP (cm)]]^2))/40000</f>
        <v>0.13448592691265157</v>
      </c>
      <c r="K36" s="96">
        <f>CENSO[[#This Row],[g (m²)]]*CENSO[[#This Row],[H (m)]]*0.7</f>
        <v>0.94140148838856097</v>
      </c>
      <c r="L36" s="64">
        <v>1</v>
      </c>
      <c r="M36" s="65">
        <v>368699.5</v>
      </c>
      <c r="N36" s="87">
        <v>9709408.6999999899</v>
      </c>
      <c r="O36" s="98" t="s">
        <v>1225</v>
      </c>
      <c r="P36" s="87" t="str">
        <f>VLOOKUP(CENSO[[#This Row],[DAP (cm)]],CD[],2,TRUE)</f>
        <v>TORETE</v>
      </c>
      <c r="Q36" s="87" t="str">
        <f>VLOOKUP(CENSO[[#This Row],[DAP (cm)]],DD[],2,TRUE)</f>
        <v>40├ 50</v>
      </c>
      <c r="R36" s="87" t="str" cm="1">
        <f t="array" ref="R36">INDEX(_xlfn.TEXTSPLIT(CENSO[[#This Row],[NOME CIENTIFICO]]," "),1)</f>
        <v>Virola</v>
      </c>
      <c r="S36" s="98" t="s">
        <v>1004</v>
      </c>
      <c r="T36" s="87">
        <f>_xlfn.MINIFS(CENSO[DAP (cm)],CENSO[NOME CIENTIFICO],CENSO[[#This Row],[NOME CIENTIFICO]])</f>
        <v>38.197186342054884</v>
      </c>
      <c r="U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 s="87" t="str">
        <f>IF(CENSO[[#This Row],[DAP (cm)]]&lt;CENSO[[#This Row],[DMCE (cm)]],"DAP &lt; DMCE","DAP ≥ DMCE")</f>
        <v>DAP &lt; DMCE</v>
      </c>
      <c r="W36" s="87" t="str">
        <f>IF(CENSO[[#This Row],[DAP (cm)]]&gt;200, "Superior", "Inferior")</f>
        <v>Inferior</v>
      </c>
      <c r="X36" s="87" t="str">
        <f>VLOOKUP(CENSO[[#This Row],[NOME COMUM]],ESPECIES[],4,FALSE)</f>
        <v>Não</v>
      </c>
      <c r="Y36" s="87" t="str">
        <f>IF(IFERROR(VLOOKUP(CENSO[[#This Row],[NOME COMUM]],COMERCIAIS[],2, FALSE), "Não") &lt;&gt; "Não", "Sim", "Não")</f>
        <v>Não</v>
      </c>
      <c r="Z36" s="133">
        <f>CENSO[[#This Row],[g (m²)]]/SUM(AEEF[AEEF-UT])</f>
        <v>2.3530218221022364E-4</v>
      </c>
      <c r="AA36" s="133">
        <f>CENSO[[#This Row],[v (m³)]]/SUM(AEEF[AEEF-UT])</f>
        <v>1.6471152754715653E-3</v>
      </c>
    </row>
    <row r="37" spans="1:27" ht="14">
      <c r="A37" s="86">
        <v>1</v>
      </c>
      <c r="B37" s="86">
        <v>1</v>
      </c>
      <c r="C37" s="63">
        <v>5</v>
      </c>
      <c r="D37" s="63">
        <v>36</v>
      </c>
      <c r="E37" s="63" t="str">
        <f>VLOOKUP(CENSO[[#This Row],[NOME COMUM]],ESPECIES[],2,FALSE)</f>
        <v>Aspidosperma macrocarpon Mart.</v>
      </c>
      <c r="F37" s="64" t="s">
        <v>64</v>
      </c>
      <c r="G37" s="64">
        <v>200</v>
      </c>
      <c r="H37" s="97">
        <f>CENSO[[#This Row],[CAP (cm)]]/PI()</f>
        <v>63.661977236758133</v>
      </c>
      <c r="I37" s="64">
        <v>13</v>
      </c>
      <c r="J37" s="96">
        <f>(PI()*(CENSO[[#This Row],[DAP (cm)]]^2))/40000</f>
        <v>0.31830988618379064</v>
      </c>
      <c r="K37" s="96">
        <f>CENSO[[#This Row],[g (m²)]]*CENSO[[#This Row],[H (m)]]*0.7</f>
        <v>2.896619964272495</v>
      </c>
      <c r="L37" s="64">
        <v>1</v>
      </c>
      <c r="M37" s="65">
        <v>368708</v>
      </c>
      <c r="N37" s="87">
        <v>9709434.6999999899</v>
      </c>
      <c r="O37" s="98" t="s">
        <v>1225</v>
      </c>
      <c r="P37" s="87" t="str">
        <f>VLOOKUP(CENSO[[#This Row],[DAP (cm)]],CD[],2,TRUE)</f>
        <v>TORA</v>
      </c>
      <c r="Q37" s="87" t="str">
        <f>VLOOKUP(CENSO[[#This Row],[DAP (cm)]],DD[],2,TRUE)</f>
        <v>60├ 70</v>
      </c>
      <c r="R37" s="87" t="str" cm="1">
        <f t="array" ref="R37">INDEX(_xlfn.TEXTSPLIT(CENSO[[#This Row],[NOME CIENTIFICO]]," "),1)</f>
        <v>Aspidosperma</v>
      </c>
      <c r="S37" s="98" t="s">
        <v>1004</v>
      </c>
      <c r="T37" s="87">
        <f>_xlfn.MINIFS(CENSO[DAP (cm)],CENSO[NOME CIENTIFICO],CENSO[[#This Row],[NOME CIENTIFICO]])</f>
        <v>63.661977236758133</v>
      </c>
      <c r="U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73.661977236758133</v>
      </c>
      <c r="V37" s="87" t="str">
        <f>IF(CENSO[[#This Row],[DAP (cm)]]&lt;CENSO[[#This Row],[DMCE (cm)]],"DAP &lt; DMCE","DAP ≥ DMCE")</f>
        <v>DAP &lt; DMCE</v>
      </c>
      <c r="W37" s="87" t="str">
        <f>IF(CENSO[[#This Row],[DAP (cm)]]&gt;200, "Superior", "Inferior")</f>
        <v>Inferior</v>
      </c>
      <c r="X37" s="87" t="str">
        <f>VLOOKUP(CENSO[[#This Row],[NOME COMUM]],ESPECIES[],4,FALSE)</f>
        <v>Não</v>
      </c>
      <c r="Y37" s="87" t="str">
        <f>IF(IFERROR(VLOOKUP(CENSO[[#This Row],[NOME COMUM]],COMERCIAIS[],2, FALSE), "Não") &lt;&gt; "Não", "Sim", "Não")</f>
        <v>Não</v>
      </c>
      <c r="Z37" s="133">
        <f>CENSO[[#This Row],[g (m²)]]/SUM(AEEF[AEEF-UT])</f>
        <v>5.5692824191768894E-4</v>
      </c>
      <c r="AA37" s="133">
        <f>CENSO[[#This Row],[v (m³)]]/SUM(AEEF[AEEF-UT])</f>
        <v>5.0680470014509696E-3</v>
      </c>
    </row>
    <row r="38" spans="1:27" ht="14">
      <c r="A38" s="86">
        <v>1</v>
      </c>
      <c r="B38" s="86">
        <v>1</v>
      </c>
      <c r="C38" s="63">
        <v>5</v>
      </c>
      <c r="D38" s="63">
        <v>37</v>
      </c>
      <c r="E38" s="63" t="str">
        <f>VLOOKUP(CENSO[[#This Row],[NOME COMUM]],ESPECIES[],2,FALSE)</f>
        <v>Couratari guianensis Aubl.</v>
      </c>
      <c r="F38" s="64" t="s">
        <v>6</v>
      </c>
      <c r="G38" s="64">
        <v>202</v>
      </c>
      <c r="H38" s="97">
        <f>CENSO[[#This Row],[CAP (cm)]]/PI()</f>
        <v>64.298597009125714</v>
      </c>
      <c r="I38" s="64">
        <v>18</v>
      </c>
      <c r="J38" s="96">
        <f>(PI()*(CENSO[[#This Row],[DAP (cm)]]^2))/40000</f>
        <v>0.3247079148960848</v>
      </c>
      <c r="K38" s="96">
        <f>CENSO[[#This Row],[g (m²)]]*CENSO[[#This Row],[H (m)]]*0.7</f>
        <v>4.0913197276906681</v>
      </c>
      <c r="L38" s="64">
        <v>1</v>
      </c>
      <c r="M38" s="65">
        <v>368689.59999999899</v>
      </c>
      <c r="N38" s="87">
        <v>9709448.4000000004</v>
      </c>
      <c r="O38" s="87" t="s">
        <v>1227</v>
      </c>
      <c r="P38" s="87" t="str">
        <f>VLOOKUP(CENSO[[#This Row],[DAP (cm)]],CD[],2,TRUE)</f>
        <v>TORA</v>
      </c>
      <c r="Q38" s="87" t="str">
        <f>VLOOKUP(CENSO[[#This Row],[DAP (cm)]],DD[],2,TRUE)</f>
        <v>60├ 70</v>
      </c>
      <c r="R38" s="87" t="str" cm="1">
        <f t="array" ref="R38">INDEX(_xlfn.TEXTSPLIT(CENSO[[#This Row],[NOME CIENTIFICO]]," "),1)</f>
        <v>Couratari</v>
      </c>
      <c r="S38" s="98" t="s">
        <v>1004</v>
      </c>
      <c r="T38" s="87">
        <f>_xlfn.MINIFS(CENSO[DAP (cm)],CENSO[NOME CIENTIFICO],CENSO[[#This Row],[NOME CIENTIFICO]])</f>
        <v>38.833806114422465</v>
      </c>
      <c r="U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 s="87" t="str">
        <f>IF(CENSO[[#This Row],[DAP (cm)]]&lt;CENSO[[#This Row],[DMCE (cm)]],"DAP &lt; DMCE","DAP ≥ DMCE")</f>
        <v>DAP ≥ DMCE</v>
      </c>
      <c r="W38" s="87" t="str">
        <f>IF(CENSO[[#This Row],[DAP (cm)]]&gt;200, "Superior", "Inferior")</f>
        <v>Inferior</v>
      </c>
      <c r="X38" s="87" t="str">
        <f>VLOOKUP(CENSO[[#This Row],[NOME COMUM]],ESPECIES[],4,FALSE)</f>
        <v>Não</v>
      </c>
      <c r="Y38" s="87" t="str">
        <f>IF(IFERROR(VLOOKUP(CENSO[[#This Row],[NOME COMUM]],COMERCIAIS[],2, FALSE), "Não") &lt;&gt; "Não", "Sim", "Não")</f>
        <v>Sim</v>
      </c>
      <c r="Z38" s="133">
        <f>CENSO[[#This Row],[g (m²)]]/SUM(AEEF[AEEF-UT])</f>
        <v>5.681224995802345E-4</v>
      </c>
      <c r="AA38" s="133">
        <f>CENSO[[#This Row],[v (m³)]]/SUM(AEEF[AEEF-UT])</f>
        <v>7.1583434947109529E-3</v>
      </c>
    </row>
    <row r="39" spans="1:27" ht="14">
      <c r="A39" s="86">
        <v>1</v>
      </c>
      <c r="B39" s="86">
        <v>1</v>
      </c>
      <c r="C39" s="63">
        <v>5</v>
      </c>
      <c r="D39" s="63">
        <v>38</v>
      </c>
      <c r="E39" s="63" t="str">
        <f>VLOOKUP(CENSO[[#This Row],[NOME COMUM]],ESPECIES[],2,FALSE)</f>
        <v>Parahancornia amapa (Huber ) Ducke</v>
      </c>
      <c r="F39" s="64" t="s">
        <v>15</v>
      </c>
      <c r="G39" s="64">
        <v>132</v>
      </c>
      <c r="H39" s="97">
        <f>CENSO[[#This Row],[CAP (cm)]]/PI()</f>
        <v>42.016904976260371</v>
      </c>
      <c r="I39" s="64">
        <v>12</v>
      </c>
      <c r="J39" s="96">
        <f>(PI()*(CENSO[[#This Row],[DAP (cm)]]^2))/40000</f>
        <v>0.13865578642165921</v>
      </c>
      <c r="K39" s="96">
        <f>CENSO[[#This Row],[g (m²)]]*CENSO[[#This Row],[H (m)]]*0.7</f>
        <v>1.1647086059419374</v>
      </c>
      <c r="L39" s="64">
        <v>1</v>
      </c>
      <c r="M39" s="65">
        <v>368682.299999999</v>
      </c>
      <c r="N39" s="87">
        <v>9709444.9000000004</v>
      </c>
      <c r="O39" s="98" t="s">
        <v>1225</v>
      </c>
      <c r="P39" s="87" t="str">
        <f>VLOOKUP(CENSO[[#This Row],[DAP (cm)]],CD[],2,TRUE)</f>
        <v>TORETE</v>
      </c>
      <c r="Q39" s="87" t="str">
        <f>VLOOKUP(CENSO[[#This Row],[DAP (cm)]],DD[],2,TRUE)</f>
        <v>40├ 50</v>
      </c>
      <c r="R39" s="87" t="str" cm="1">
        <f t="array" ref="R39">INDEX(_xlfn.TEXTSPLIT(CENSO[[#This Row],[NOME CIENTIFICO]]," "),1)</f>
        <v>Parahancornia</v>
      </c>
      <c r="S39" s="98" t="s">
        <v>1004</v>
      </c>
      <c r="T39" s="87">
        <f>_xlfn.MINIFS(CENSO[DAP (cm)],CENSO[NOME CIENTIFICO],CENSO[[#This Row],[NOME CIENTIFICO]])</f>
        <v>39.788735772973837</v>
      </c>
      <c r="U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 s="87" t="str">
        <f>IF(CENSO[[#This Row],[DAP (cm)]]&lt;CENSO[[#This Row],[DMCE (cm)]],"DAP &lt; DMCE","DAP ≥ DMCE")</f>
        <v>DAP &lt; DMCE</v>
      </c>
      <c r="W39" s="87" t="str">
        <f>IF(CENSO[[#This Row],[DAP (cm)]]&gt;200, "Superior", "Inferior")</f>
        <v>Inferior</v>
      </c>
      <c r="X39" s="87" t="str">
        <f>VLOOKUP(CENSO[[#This Row],[NOME COMUM]],ESPECIES[],4,FALSE)</f>
        <v>Não</v>
      </c>
      <c r="Y39" s="87" t="str">
        <f>IF(IFERROR(VLOOKUP(CENSO[[#This Row],[NOME COMUM]],COMERCIAIS[],2, FALSE), "Não") &lt;&gt; "Não", "Sim", "Não")</f>
        <v>Não</v>
      </c>
      <c r="Z39" s="133">
        <f>CENSO[[#This Row],[g (m²)]]/SUM(AEEF[AEEF-UT])</f>
        <v>2.4259794217934533E-4</v>
      </c>
      <c r="AA39" s="133">
        <f>CENSO[[#This Row],[v (m³)]]/SUM(AEEF[AEEF-UT])</f>
        <v>2.0378227143065006E-3</v>
      </c>
    </row>
    <row r="40" spans="1:27" ht="14">
      <c r="A40" s="86">
        <v>1</v>
      </c>
      <c r="B40" s="86">
        <v>1</v>
      </c>
      <c r="C40" s="63">
        <v>5</v>
      </c>
      <c r="D40" s="63">
        <v>39</v>
      </c>
      <c r="E40" s="63" t="str">
        <f>VLOOKUP(CENSO[[#This Row],[NOME COMUM]],ESPECIES[],2,FALSE)</f>
        <v>Pouteria sp.</v>
      </c>
      <c r="F40" s="64" t="s">
        <v>83</v>
      </c>
      <c r="G40" s="64">
        <v>135</v>
      </c>
      <c r="H40" s="97">
        <f>CENSO[[#This Row],[CAP (cm)]]/PI()</f>
        <v>42.971834634811742</v>
      </c>
      <c r="I40" s="64">
        <v>15</v>
      </c>
      <c r="J40" s="96">
        <f>(PI()*(CENSO[[#This Row],[DAP (cm)]]^2))/40000</f>
        <v>0.14502994189248961</v>
      </c>
      <c r="K40" s="96">
        <f>CENSO[[#This Row],[g (m²)]]*CENSO[[#This Row],[H (m)]]*0.7</f>
        <v>1.5228143898711408</v>
      </c>
      <c r="L40" s="64">
        <v>1</v>
      </c>
      <c r="M40" s="65">
        <v>368672.4</v>
      </c>
      <c r="N40" s="87">
        <v>9709439.0999999903</v>
      </c>
      <c r="O40" s="98" t="s">
        <v>1225</v>
      </c>
      <c r="P40" s="87" t="str">
        <f>VLOOKUP(CENSO[[#This Row],[DAP (cm)]],CD[],2,TRUE)</f>
        <v>TORETE</v>
      </c>
      <c r="Q40" s="87" t="str">
        <f>VLOOKUP(CENSO[[#This Row],[DAP (cm)]],DD[],2,TRUE)</f>
        <v>40├ 50</v>
      </c>
      <c r="R40" s="87" t="str" cm="1">
        <f t="array" ref="R40">INDEX(_xlfn.TEXTSPLIT(CENSO[[#This Row],[NOME CIENTIFICO]]," "),1)</f>
        <v>Pouteria</v>
      </c>
      <c r="S40" s="98" t="s">
        <v>1004</v>
      </c>
      <c r="T40" s="87">
        <f>_xlfn.MINIFS(CENSO[DAP (cm)],CENSO[NOME CIENTIFICO],CENSO[[#This Row],[NOME CIENTIFICO]])</f>
        <v>39.788735772973837</v>
      </c>
      <c r="U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 s="87" t="str">
        <f>IF(CENSO[[#This Row],[DAP (cm)]]&lt;CENSO[[#This Row],[DMCE (cm)]],"DAP &lt; DMCE","DAP ≥ DMCE")</f>
        <v>DAP &lt; DMCE</v>
      </c>
      <c r="W40" s="87" t="str">
        <f>IF(CENSO[[#This Row],[DAP (cm)]]&gt;200, "Superior", "Inferior")</f>
        <v>Inferior</v>
      </c>
      <c r="X40" s="87" t="str">
        <f>VLOOKUP(CENSO[[#This Row],[NOME COMUM]],ESPECIES[],4,FALSE)</f>
        <v>Não</v>
      </c>
      <c r="Y40" s="87" t="str">
        <f>IF(IFERROR(VLOOKUP(CENSO[[#This Row],[NOME COMUM]],COMERCIAIS[],2, FALSE), "Não") &lt;&gt; "Não", "Sim", "Não")</f>
        <v>Não</v>
      </c>
      <c r="Z40" s="133">
        <f>CENSO[[#This Row],[g (m²)]]/SUM(AEEF[AEEF-UT])</f>
        <v>2.53750430223747E-4</v>
      </c>
      <c r="AA40" s="133">
        <f>CENSO[[#This Row],[v (m³)]]/SUM(AEEF[AEEF-UT])</f>
        <v>2.6643795173493436E-3</v>
      </c>
    </row>
    <row r="41" spans="1:27" ht="14">
      <c r="A41" s="86">
        <v>1</v>
      </c>
      <c r="B41" s="86">
        <v>1</v>
      </c>
      <c r="C41" s="63">
        <v>5</v>
      </c>
      <c r="D41" s="63">
        <v>40</v>
      </c>
      <c r="E41" s="63" t="str">
        <f>VLOOKUP(CENSO[[#This Row],[NOME COMUM]],ESPECIES[],2,FALSE)</f>
        <v>Pouteria sp.</v>
      </c>
      <c r="F41" s="64" t="s">
        <v>83</v>
      </c>
      <c r="G41" s="64">
        <v>146</v>
      </c>
      <c r="H41" s="97">
        <f>CENSO[[#This Row],[CAP (cm)]]/PI()</f>
        <v>46.473243382833438</v>
      </c>
      <c r="I41" s="64">
        <v>12</v>
      </c>
      <c r="J41" s="96">
        <f>(PI()*(CENSO[[#This Row],[DAP (cm)]]^2))/40000</f>
        <v>0.16962733834734203</v>
      </c>
      <c r="K41" s="96">
        <f>CENSO[[#This Row],[g (m²)]]*CENSO[[#This Row],[H (m)]]*0.7</f>
        <v>1.424869642117673</v>
      </c>
      <c r="L41" s="64">
        <v>2</v>
      </c>
      <c r="M41" s="65">
        <v>368661.9</v>
      </c>
      <c r="N41" s="87">
        <v>9709428.6999999899</v>
      </c>
      <c r="O41" s="98" t="s">
        <v>1225</v>
      </c>
      <c r="P41" s="87" t="str">
        <f>VLOOKUP(CENSO[[#This Row],[DAP (cm)]],CD[],2,TRUE)</f>
        <v>TORETE</v>
      </c>
      <c r="Q41" s="87" t="str">
        <f>VLOOKUP(CENSO[[#This Row],[DAP (cm)]],DD[],2,TRUE)</f>
        <v>40├ 50</v>
      </c>
      <c r="R41" s="87" t="str" cm="1">
        <f t="array" ref="R41">INDEX(_xlfn.TEXTSPLIT(CENSO[[#This Row],[NOME CIENTIFICO]]," "),1)</f>
        <v>Pouteria</v>
      </c>
      <c r="S41" s="98" t="s">
        <v>1004</v>
      </c>
      <c r="T41" s="87">
        <f>_xlfn.MINIFS(CENSO[DAP (cm)],CENSO[NOME CIENTIFICO],CENSO[[#This Row],[NOME CIENTIFICO]])</f>
        <v>39.788735772973837</v>
      </c>
      <c r="U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 s="87" t="str">
        <f>IF(CENSO[[#This Row],[DAP (cm)]]&lt;CENSO[[#This Row],[DMCE (cm)]],"DAP &lt; DMCE","DAP ≥ DMCE")</f>
        <v>DAP &lt; DMCE</v>
      </c>
      <c r="W41" s="87" t="str">
        <f>IF(CENSO[[#This Row],[DAP (cm)]]&gt;200, "Superior", "Inferior")</f>
        <v>Inferior</v>
      </c>
      <c r="X41" s="87" t="str">
        <f>VLOOKUP(CENSO[[#This Row],[NOME COMUM]],ESPECIES[],4,FALSE)</f>
        <v>Não</v>
      </c>
      <c r="Y41" s="87" t="str">
        <f>IF(IFERROR(VLOOKUP(CENSO[[#This Row],[NOME COMUM]],COMERCIAIS[],2, FALSE), "Não") &lt;&gt; "Não", "Sim", "Não")</f>
        <v>Não</v>
      </c>
      <c r="Z41" s="133">
        <f>CENSO[[#This Row],[g (m²)]]/SUM(AEEF[AEEF-UT])</f>
        <v>2.9678706011793647E-4</v>
      </c>
      <c r="AA41" s="133">
        <f>CENSO[[#This Row],[v (m³)]]/SUM(AEEF[AEEF-UT])</f>
        <v>2.4930113049906658E-3</v>
      </c>
    </row>
    <row r="42" spans="1:27" ht="14">
      <c r="A42" s="86">
        <v>1</v>
      </c>
      <c r="B42" s="86">
        <v>1</v>
      </c>
      <c r="C42" s="63">
        <v>6</v>
      </c>
      <c r="D42" s="63">
        <v>41</v>
      </c>
      <c r="E42" s="63" t="str">
        <f>VLOOKUP(CENSO[[#This Row],[NOME COMUM]],ESPECIES[],2,FALSE)</f>
        <v>Pouteria sp.</v>
      </c>
      <c r="F42" s="64" t="s">
        <v>83</v>
      </c>
      <c r="G42" s="64">
        <v>125</v>
      </c>
      <c r="H42" s="97">
        <f>CENSO[[#This Row],[CAP (cm)]]/PI()</f>
        <v>39.788735772973837</v>
      </c>
      <c r="I42" s="64">
        <v>12</v>
      </c>
      <c r="J42" s="96">
        <f>(PI()*(CENSO[[#This Row],[DAP (cm)]]^2))/40000</f>
        <v>0.12433979929054324</v>
      </c>
      <c r="K42" s="96">
        <f>CENSO[[#This Row],[g (m²)]]*CENSO[[#This Row],[H (m)]]*0.7</f>
        <v>1.0444543140405633</v>
      </c>
      <c r="L42" s="64">
        <v>2</v>
      </c>
      <c r="M42" s="65">
        <v>368648.4</v>
      </c>
      <c r="N42" s="87">
        <v>9709409.3000000007</v>
      </c>
      <c r="O42" s="98" t="s">
        <v>1225</v>
      </c>
      <c r="P42" s="87" t="str">
        <f>VLOOKUP(CENSO[[#This Row],[DAP (cm)]],CD[],2,TRUE)</f>
        <v>TORETE</v>
      </c>
      <c r="Q42" s="87" t="str">
        <f>VLOOKUP(CENSO[[#This Row],[DAP (cm)]],DD[],2,TRUE)</f>
        <v>30├ 40</v>
      </c>
      <c r="R42" s="87" t="str" cm="1">
        <f t="array" ref="R42">INDEX(_xlfn.TEXTSPLIT(CENSO[[#This Row],[NOME CIENTIFICO]]," "),1)</f>
        <v>Pouteria</v>
      </c>
      <c r="S42" s="98" t="s">
        <v>1004</v>
      </c>
      <c r="T42" s="87">
        <f>_xlfn.MINIFS(CENSO[DAP (cm)],CENSO[NOME CIENTIFICO],CENSO[[#This Row],[NOME CIENTIFICO]])</f>
        <v>39.788735772973837</v>
      </c>
      <c r="U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 s="87" t="str">
        <f>IF(CENSO[[#This Row],[DAP (cm)]]&lt;CENSO[[#This Row],[DMCE (cm)]],"DAP &lt; DMCE","DAP ≥ DMCE")</f>
        <v>DAP &lt; DMCE</v>
      </c>
      <c r="W42" s="87" t="str">
        <f>IF(CENSO[[#This Row],[DAP (cm)]]&gt;200, "Superior", "Inferior")</f>
        <v>Inferior</v>
      </c>
      <c r="X42" s="87" t="str">
        <f>VLOOKUP(CENSO[[#This Row],[NOME COMUM]],ESPECIES[],4,FALSE)</f>
        <v>Não</v>
      </c>
      <c r="Y42" s="87" t="str">
        <f>IF(IFERROR(VLOOKUP(CENSO[[#This Row],[NOME COMUM]],COMERCIAIS[],2, FALSE), "Não") &lt;&gt; "Não", "Sim", "Não")</f>
        <v>Não</v>
      </c>
      <c r="Z42" s="133">
        <f>CENSO[[#This Row],[g (m²)]]/SUM(AEEF[AEEF-UT])</f>
        <v>2.175500944990973E-4</v>
      </c>
      <c r="AA42" s="133">
        <f>CENSO[[#This Row],[v (m³)]]/SUM(AEEF[AEEF-UT])</f>
        <v>1.8274207937924174E-3</v>
      </c>
    </row>
    <row r="43" spans="1:27" ht="14">
      <c r="A43" s="86">
        <v>1</v>
      </c>
      <c r="B43" s="86">
        <v>1</v>
      </c>
      <c r="C43" s="63">
        <v>6</v>
      </c>
      <c r="D43" s="63">
        <v>42</v>
      </c>
      <c r="E43" s="63" t="str">
        <f>VLOOKUP(CENSO[[#This Row],[NOME COMUM]],ESPECIES[],2,FALSE)</f>
        <v>Aspidosperma carapanauba Pichon.</v>
      </c>
      <c r="F43" s="64" t="s">
        <v>68</v>
      </c>
      <c r="G43" s="64">
        <v>286</v>
      </c>
      <c r="H43" s="97">
        <f>CENSO[[#This Row],[CAP (cm)]]/PI()</f>
        <v>91.036627448564133</v>
      </c>
      <c r="I43" s="64">
        <v>20</v>
      </c>
      <c r="J43" s="96">
        <f>(PI()*(CENSO[[#This Row],[DAP (cm)]]^2))/40000</f>
        <v>0.65091188625723362</v>
      </c>
      <c r="K43" s="96">
        <f>CENSO[[#This Row],[g (m²)]]*CENSO[[#This Row],[H (m)]]*0.7</f>
        <v>9.1127664076012707</v>
      </c>
      <c r="L43" s="64">
        <v>3</v>
      </c>
      <c r="M43" s="65">
        <v>368652.7</v>
      </c>
      <c r="N43" s="87">
        <v>9709414.9000000004</v>
      </c>
      <c r="O43" s="87" t="s">
        <v>1226</v>
      </c>
      <c r="P43" s="87" t="str">
        <f>VLOOKUP(CENSO[[#This Row],[DAP (cm)]],CD[],2,TRUE)</f>
        <v>TORA</v>
      </c>
      <c r="Q43" s="87" t="str">
        <f>VLOOKUP(CENSO[[#This Row],[DAP (cm)]],DD[],2,TRUE)</f>
        <v>90├ 100</v>
      </c>
      <c r="R43" s="87" t="str" cm="1">
        <f t="array" ref="R43">INDEX(_xlfn.TEXTSPLIT(CENSO[[#This Row],[NOME CIENTIFICO]]," "),1)</f>
        <v>Aspidosperma</v>
      </c>
      <c r="S43" s="98" t="s">
        <v>1004</v>
      </c>
      <c r="T43" s="87">
        <f>_xlfn.MINIFS(CENSO[DAP (cm)],CENSO[NOME CIENTIFICO],CENSO[[#This Row],[NOME CIENTIFICO]])</f>
        <v>47.109863155201019</v>
      </c>
      <c r="U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57.109863155201019</v>
      </c>
      <c r="V43" s="87" t="str">
        <f>IF(CENSO[[#This Row],[DAP (cm)]]&lt;CENSO[[#This Row],[DMCE (cm)]],"DAP &lt; DMCE","DAP ≥ DMCE")</f>
        <v>DAP ≥ DMCE</v>
      </c>
      <c r="W43" s="87" t="str">
        <f>IF(CENSO[[#This Row],[DAP (cm)]]&gt;200, "Superior", "Inferior")</f>
        <v>Inferior</v>
      </c>
      <c r="X43" s="87" t="str">
        <f>VLOOKUP(CENSO[[#This Row],[NOME COMUM]],ESPECIES[],4,FALSE)</f>
        <v>Não</v>
      </c>
      <c r="Y43" s="87" t="str">
        <f>IF(IFERROR(VLOOKUP(CENSO[[#This Row],[NOME COMUM]],COMERCIAIS[],2, FALSE), "Não") &lt;&gt; "Não", "Sim", "Não")</f>
        <v>Não</v>
      </c>
      <c r="Z43" s="133">
        <f>CENSO[[#This Row],[g (m²)]]/SUM(AEEF[AEEF-UT])</f>
        <v>1.1388625618974824E-3</v>
      </c>
      <c r="AA43" s="133">
        <f>CENSO[[#This Row],[v (m³)]]/SUM(AEEF[AEEF-UT])</f>
        <v>1.5944075866564753E-2</v>
      </c>
    </row>
    <row r="44" spans="1:27" ht="14">
      <c r="A44" s="86">
        <v>1</v>
      </c>
      <c r="B44" s="86">
        <v>1</v>
      </c>
      <c r="C44" s="63">
        <v>6</v>
      </c>
      <c r="D44" s="63">
        <v>43</v>
      </c>
      <c r="E44" s="63" t="str">
        <f>VLOOKUP(CENSO[[#This Row],[NOME COMUM]],ESPECIES[],2,FALSE)</f>
        <v>Protium spruceanum Engl.</v>
      </c>
      <c r="F44" s="64" t="s">
        <v>46</v>
      </c>
      <c r="G44" s="64">
        <v>125</v>
      </c>
      <c r="H44" s="97">
        <f>CENSO[[#This Row],[CAP (cm)]]/PI()</f>
        <v>39.788735772973837</v>
      </c>
      <c r="I44" s="64">
        <v>12</v>
      </c>
      <c r="J44" s="96">
        <f>(PI()*(CENSO[[#This Row],[DAP (cm)]]^2))/40000</f>
        <v>0.12433979929054324</v>
      </c>
      <c r="K44" s="96">
        <f>CENSO[[#This Row],[g (m²)]]*CENSO[[#This Row],[H (m)]]*0.7</f>
        <v>1.0444543140405633</v>
      </c>
      <c r="L44" s="64">
        <v>2</v>
      </c>
      <c r="M44" s="65">
        <v>368654.4</v>
      </c>
      <c r="N44" s="87">
        <v>9709404</v>
      </c>
      <c r="O44" s="98" t="s">
        <v>1225</v>
      </c>
      <c r="P44" s="87" t="str">
        <f>VLOOKUP(CENSO[[#This Row],[DAP (cm)]],CD[],2,TRUE)</f>
        <v>TORETE</v>
      </c>
      <c r="Q44" s="87" t="str">
        <f>VLOOKUP(CENSO[[#This Row],[DAP (cm)]],DD[],2,TRUE)</f>
        <v>30├ 40</v>
      </c>
      <c r="R44" s="87" t="str" cm="1">
        <f t="array" ref="R44">INDEX(_xlfn.TEXTSPLIT(CENSO[[#This Row],[NOME CIENTIFICO]]," "),1)</f>
        <v>Protium</v>
      </c>
      <c r="S44" s="98" t="s">
        <v>1004</v>
      </c>
      <c r="T44" s="87">
        <f>_xlfn.MINIFS(CENSO[DAP (cm)],CENSO[NOME CIENTIFICO],CENSO[[#This Row],[NOME CIENTIFICO]])</f>
        <v>39.788735772973837</v>
      </c>
      <c r="U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 s="87" t="str">
        <f>IF(CENSO[[#This Row],[DAP (cm)]]&lt;CENSO[[#This Row],[DMCE (cm)]],"DAP &lt; DMCE","DAP ≥ DMCE")</f>
        <v>DAP &lt; DMCE</v>
      </c>
      <c r="W44" s="87" t="str">
        <f>IF(CENSO[[#This Row],[DAP (cm)]]&gt;200, "Superior", "Inferior")</f>
        <v>Inferior</v>
      </c>
      <c r="X44" s="87" t="str">
        <f>VLOOKUP(CENSO[[#This Row],[NOME COMUM]],ESPECIES[],4,FALSE)</f>
        <v>Não</v>
      </c>
      <c r="Y44" s="87" t="str">
        <f>IF(IFERROR(VLOOKUP(CENSO[[#This Row],[NOME COMUM]],COMERCIAIS[],2, FALSE), "Não") &lt;&gt; "Não", "Sim", "Não")</f>
        <v>Não</v>
      </c>
      <c r="Z44" s="133">
        <f>CENSO[[#This Row],[g (m²)]]/SUM(AEEF[AEEF-UT])</f>
        <v>2.175500944990973E-4</v>
      </c>
      <c r="AA44" s="133">
        <f>CENSO[[#This Row],[v (m³)]]/SUM(AEEF[AEEF-UT])</f>
        <v>1.8274207937924174E-3</v>
      </c>
    </row>
    <row r="45" spans="1:27" ht="14">
      <c r="A45" s="86">
        <v>1</v>
      </c>
      <c r="B45" s="86">
        <v>1</v>
      </c>
      <c r="C45" s="63">
        <v>6</v>
      </c>
      <c r="D45" s="63">
        <v>44</v>
      </c>
      <c r="E45" s="63" t="str">
        <f>VLOOKUP(CENSO[[#This Row],[NOME COMUM]],ESPECIES[],2,FALSE)</f>
        <v>Tachigali myrmecophila Ducke</v>
      </c>
      <c r="F45" s="64" t="s">
        <v>14</v>
      </c>
      <c r="G45" s="64">
        <v>130</v>
      </c>
      <c r="H45" s="97">
        <f>CENSO[[#This Row],[CAP (cm)]]/PI()</f>
        <v>41.38028520389279</v>
      </c>
      <c r="I45" s="64">
        <v>12</v>
      </c>
      <c r="J45" s="96">
        <f>(PI()*(CENSO[[#This Row],[DAP (cm)]]^2))/40000</f>
        <v>0.13448592691265157</v>
      </c>
      <c r="K45" s="96">
        <f>CENSO[[#This Row],[g (m²)]]*CENSO[[#This Row],[H (m)]]*0.7</f>
        <v>1.1296817860662731</v>
      </c>
      <c r="L45" s="64">
        <v>1</v>
      </c>
      <c r="M45" s="65">
        <v>368648.299999999</v>
      </c>
      <c r="N45" s="87">
        <v>9709396</v>
      </c>
      <c r="O45" s="98" t="s">
        <v>1225</v>
      </c>
      <c r="P45" s="87" t="str">
        <f>VLOOKUP(CENSO[[#This Row],[DAP (cm)]],CD[],2,TRUE)</f>
        <v>TORETE</v>
      </c>
      <c r="Q45" s="87" t="str">
        <f>VLOOKUP(CENSO[[#This Row],[DAP (cm)]],DD[],2,TRUE)</f>
        <v>40├ 50</v>
      </c>
      <c r="R45" s="87" t="str" cm="1">
        <f t="array" ref="R45">INDEX(_xlfn.TEXTSPLIT(CENSO[[#This Row],[NOME CIENTIFICO]]," "),1)</f>
        <v>Tachigali</v>
      </c>
      <c r="S45" s="98" t="s">
        <v>1004</v>
      </c>
      <c r="T45" s="87">
        <f>_xlfn.MINIFS(CENSO[DAP (cm)],CENSO[NOME CIENTIFICO],CENSO[[#This Row],[NOME CIENTIFICO]])</f>
        <v>39.152116000606256</v>
      </c>
      <c r="U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 s="87" t="str">
        <f>IF(CENSO[[#This Row],[DAP (cm)]]&lt;CENSO[[#This Row],[DMCE (cm)]],"DAP &lt; DMCE","DAP ≥ DMCE")</f>
        <v>DAP &lt; DMCE</v>
      </c>
      <c r="W45" s="87" t="str">
        <f>IF(CENSO[[#This Row],[DAP (cm)]]&gt;200, "Superior", "Inferior")</f>
        <v>Inferior</v>
      </c>
      <c r="X45" s="87" t="str">
        <f>VLOOKUP(CENSO[[#This Row],[NOME COMUM]],ESPECIES[],4,FALSE)</f>
        <v>Não</v>
      </c>
      <c r="Y45" s="87" t="str">
        <f>IF(IFERROR(VLOOKUP(CENSO[[#This Row],[NOME COMUM]],COMERCIAIS[],2, FALSE), "Não") &lt;&gt; "Não", "Sim", "Não")</f>
        <v>Sim</v>
      </c>
      <c r="Z45" s="133">
        <f>CENSO[[#This Row],[g (m²)]]/SUM(AEEF[AEEF-UT])</f>
        <v>2.3530218221022364E-4</v>
      </c>
      <c r="AA45" s="133">
        <f>CENSO[[#This Row],[v (m³)]]/SUM(AEEF[AEEF-UT])</f>
        <v>1.9765383305658784E-3</v>
      </c>
    </row>
    <row r="46" spans="1:27" ht="14">
      <c r="A46" s="86">
        <v>1</v>
      </c>
      <c r="B46" s="86">
        <v>1</v>
      </c>
      <c r="C46" s="63">
        <v>6</v>
      </c>
      <c r="D46" s="63">
        <v>45</v>
      </c>
      <c r="E46" s="63" t="str">
        <f>VLOOKUP(CENSO[[#This Row],[NOME COMUM]],ESPECIES[],2,FALSE)</f>
        <v>Alexa grandiflora Ducke</v>
      </c>
      <c r="F46" s="64" t="s">
        <v>13</v>
      </c>
      <c r="G46" s="64">
        <v>403</v>
      </c>
      <c r="H46" s="97">
        <f>CENSO[[#This Row],[CAP (cm)]]/PI()</f>
        <v>128.27888413206765</v>
      </c>
      <c r="I46" s="64">
        <v>20</v>
      </c>
      <c r="J46" s="96">
        <f>(PI()*(CENSO[[#This Row],[DAP (cm)]]^2))/40000</f>
        <v>1.2924097576305813</v>
      </c>
      <c r="K46" s="96">
        <f>CENSO[[#This Row],[g (m²)]]*CENSO[[#This Row],[H (m)]]*0.7</f>
        <v>18.093736606828138</v>
      </c>
      <c r="L46" s="64">
        <v>1</v>
      </c>
      <c r="M46" s="65">
        <v>368655.9</v>
      </c>
      <c r="N46" s="87">
        <v>9709351.1999999899</v>
      </c>
      <c r="O46" s="87" t="s">
        <v>1227</v>
      </c>
      <c r="P46" s="87" t="str">
        <f>VLOOKUP(CENSO[[#This Row],[DAP (cm)]],CD[],2,TRUE)</f>
        <v>TORA</v>
      </c>
      <c r="Q46" s="87" t="str">
        <f>VLOOKUP(CENSO[[#This Row],[DAP (cm)]],DD[],2,TRUE)</f>
        <v>120├ 130</v>
      </c>
      <c r="R46" s="87" t="str" cm="1">
        <f t="array" ref="R46">INDEX(_xlfn.TEXTSPLIT(CENSO[[#This Row],[NOME CIENTIFICO]]," "),1)</f>
        <v>Alexa</v>
      </c>
      <c r="S46" s="98" t="s">
        <v>1004</v>
      </c>
      <c r="T46" s="87">
        <f>_xlfn.MINIFS(CENSO[DAP (cm)],CENSO[NOME CIENTIFICO],CENSO[[#This Row],[NOME CIENTIFICO]])</f>
        <v>39.788735772973837</v>
      </c>
      <c r="U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 s="87" t="str">
        <f>IF(CENSO[[#This Row],[DAP (cm)]]&lt;CENSO[[#This Row],[DMCE (cm)]],"DAP &lt; DMCE","DAP ≥ DMCE")</f>
        <v>DAP ≥ DMCE</v>
      </c>
      <c r="W46" s="87" t="str">
        <f>IF(CENSO[[#This Row],[DAP (cm)]]&gt;200, "Superior", "Inferior")</f>
        <v>Inferior</v>
      </c>
      <c r="X46" s="87" t="str">
        <f>VLOOKUP(CENSO[[#This Row],[NOME COMUM]],ESPECIES[],4,FALSE)</f>
        <v>Não</v>
      </c>
      <c r="Y46" s="87" t="str">
        <f>IF(IFERROR(VLOOKUP(CENSO[[#This Row],[NOME COMUM]],COMERCIAIS[],2, FALSE), "Não") &lt;&gt; "Não", "Sim", "Não")</f>
        <v>Não</v>
      </c>
      <c r="Z46" s="133">
        <f>CENSO[[#This Row],[g (m²)]]/SUM(AEEF[AEEF-UT])</f>
        <v>2.2612539710402486E-3</v>
      </c>
      <c r="AA46" s="133">
        <f>CENSO[[#This Row],[v (m³)]]/SUM(AEEF[AEEF-UT])</f>
        <v>3.1657555594563479E-2</v>
      </c>
    </row>
    <row r="47" spans="1:27" ht="14">
      <c r="A47" s="86">
        <v>1</v>
      </c>
      <c r="B47" s="86">
        <v>1</v>
      </c>
      <c r="C47" s="63">
        <v>6</v>
      </c>
      <c r="D47" s="63">
        <v>46</v>
      </c>
      <c r="E47" s="63" t="str">
        <f>VLOOKUP(CENSO[[#This Row],[NOME COMUM]],ESPECIES[],2,FALSE)</f>
        <v>Tachigali myrmecophila Ducke</v>
      </c>
      <c r="F47" s="64" t="s">
        <v>14</v>
      </c>
      <c r="G47" s="64">
        <v>308</v>
      </c>
      <c r="H47" s="97">
        <f>CENSO[[#This Row],[CAP (cm)]]/PI()</f>
        <v>98.039444944607524</v>
      </c>
      <c r="I47" s="64">
        <v>18</v>
      </c>
      <c r="J47" s="96">
        <f>(PI()*(CENSO[[#This Row],[DAP (cm)]]^2))/40000</f>
        <v>0.75490372607347789</v>
      </c>
      <c r="K47" s="96">
        <f>CENSO[[#This Row],[g (m²)]]*CENSO[[#This Row],[H (m)]]*0.7</f>
        <v>9.5117869485258204</v>
      </c>
      <c r="L47" s="64">
        <v>1</v>
      </c>
      <c r="M47" s="65">
        <v>368692.799999999</v>
      </c>
      <c r="N47" s="87">
        <v>9709380.9000000004</v>
      </c>
      <c r="O47" s="87" t="s">
        <v>1227</v>
      </c>
      <c r="P47" s="87" t="str">
        <f>VLOOKUP(CENSO[[#This Row],[DAP (cm)]],CD[],2,TRUE)</f>
        <v>TORA</v>
      </c>
      <c r="Q47" s="87" t="str">
        <f>VLOOKUP(CENSO[[#This Row],[DAP (cm)]],DD[],2,TRUE)</f>
        <v>90├ 100</v>
      </c>
      <c r="R47" s="87" t="str" cm="1">
        <f t="array" ref="R47">INDEX(_xlfn.TEXTSPLIT(CENSO[[#This Row],[NOME CIENTIFICO]]," "),1)</f>
        <v>Tachigali</v>
      </c>
      <c r="S47" s="98" t="s">
        <v>1004</v>
      </c>
      <c r="T47" s="87">
        <f>_xlfn.MINIFS(CENSO[DAP (cm)],CENSO[NOME CIENTIFICO],CENSO[[#This Row],[NOME CIENTIFICO]])</f>
        <v>39.152116000606256</v>
      </c>
      <c r="U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 s="87" t="str">
        <f>IF(CENSO[[#This Row],[DAP (cm)]]&lt;CENSO[[#This Row],[DMCE (cm)]],"DAP &lt; DMCE","DAP ≥ DMCE")</f>
        <v>DAP ≥ DMCE</v>
      </c>
      <c r="W47" s="87" t="str">
        <f>IF(CENSO[[#This Row],[DAP (cm)]]&gt;200, "Superior", "Inferior")</f>
        <v>Inferior</v>
      </c>
      <c r="X47" s="87" t="str">
        <f>VLOOKUP(CENSO[[#This Row],[NOME COMUM]],ESPECIES[],4,FALSE)</f>
        <v>Não</v>
      </c>
      <c r="Y47" s="87" t="str">
        <f>IF(IFERROR(VLOOKUP(CENSO[[#This Row],[NOME COMUM]],COMERCIAIS[],2, FALSE), "Não") &lt;&gt; "Não", "Sim", "Não")</f>
        <v>Sim</v>
      </c>
      <c r="Z47" s="133">
        <f>CENSO[[#This Row],[g (m²)]]/SUM(AEEF[AEEF-UT])</f>
        <v>1.3208110185319911E-3</v>
      </c>
      <c r="AA47" s="133">
        <f>CENSO[[#This Row],[v (m³)]]/SUM(AEEF[AEEF-UT])</f>
        <v>1.6642218833503086E-2</v>
      </c>
    </row>
    <row r="48" spans="1:27" ht="14">
      <c r="A48" s="86">
        <v>1</v>
      </c>
      <c r="B48" s="86">
        <v>1</v>
      </c>
      <c r="C48" s="63">
        <v>6</v>
      </c>
      <c r="D48" s="63">
        <v>47</v>
      </c>
      <c r="E48" s="63" t="str">
        <f>VLOOKUP(CENSO[[#This Row],[NOME COMUM]],ESPECIES[],2,FALSE)</f>
        <v>Tachigali myrmecophila Ducke</v>
      </c>
      <c r="F48" s="64" t="s">
        <v>14</v>
      </c>
      <c r="G48" s="64">
        <v>142</v>
      </c>
      <c r="H48" s="97">
        <f>CENSO[[#This Row],[CAP (cm)]]/PI()</f>
        <v>45.200003838098276</v>
      </c>
      <c r="I48" s="64">
        <v>15</v>
      </c>
      <c r="J48" s="96">
        <f>(PI()*(CENSO[[#This Row],[DAP (cm)]]^2))/40000</f>
        <v>0.16046001362524887</v>
      </c>
      <c r="K48" s="96">
        <f>CENSO[[#This Row],[g (m²)]]*CENSO[[#This Row],[H (m)]]*0.7</f>
        <v>1.6848301430651129</v>
      </c>
      <c r="L48" s="64">
        <v>2</v>
      </c>
      <c r="M48" s="65">
        <v>368693.59999999899</v>
      </c>
      <c r="N48" s="87">
        <v>9709381.1999999899</v>
      </c>
      <c r="O48" s="98" t="s">
        <v>1225</v>
      </c>
      <c r="P48" s="87" t="str">
        <f>VLOOKUP(CENSO[[#This Row],[DAP (cm)]],CD[],2,TRUE)</f>
        <v>TORETE</v>
      </c>
      <c r="Q48" s="87" t="str">
        <f>VLOOKUP(CENSO[[#This Row],[DAP (cm)]],DD[],2,TRUE)</f>
        <v>40├ 50</v>
      </c>
      <c r="R48" s="87" t="str" cm="1">
        <f t="array" ref="R48">INDEX(_xlfn.TEXTSPLIT(CENSO[[#This Row],[NOME CIENTIFICO]]," "),1)</f>
        <v>Tachigali</v>
      </c>
      <c r="S48" s="98" t="s">
        <v>1004</v>
      </c>
      <c r="T48" s="87">
        <f>_xlfn.MINIFS(CENSO[DAP (cm)],CENSO[NOME CIENTIFICO],CENSO[[#This Row],[NOME CIENTIFICO]])</f>
        <v>39.152116000606256</v>
      </c>
      <c r="U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 s="87" t="str">
        <f>IF(CENSO[[#This Row],[DAP (cm)]]&lt;CENSO[[#This Row],[DMCE (cm)]],"DAP &lt; DMCE","DAP ≥ DMCE")</f>
        <v>DAP &lt; DMCE</v>
      </c>
      <c r="W48" s="87" t="str">
        <f>IF(CENSO[[#This Row],[DAP (cm)]]&gt;200, "Superior", "Inferior")</f>
        <v>Inferior</v>
      </c>
      <c r="X48" s="87" t="str">
        <f>VLOOKUP(CENSO[[#This Row],[NOME COMUM]],ESPECIES[],4,FALSE)</f>
        <v>Não</v>
      </c>
      <c r="Y48" s="87" t="str">
        <f>IF(IFERROR(VLOOKUP(CENSO[[#This Row],[NOME COMUM]],COMERCIAIS[],2, FALSE), "Não") &lt;&gt; "Não", "Sim", "Não")</f>
        <v>Sim</v>
      </c>
      <c r="Z48" s="133">
        <f>CENSO[[#This Row],[g (m²)]]/SUM(AEEF[AEEF-UT])</f>
        <v>2.8074752675070699E-4</v>
      </c>
      <c r="AA48" s="133">
        <f>CENSO[[#This Row],[v (m³)]]/SUM(AEEF[AEEF-UT])</f>
        <v>2.9478490308824231E-3</v>
      </c>
    </row>
    <row r="49" spans="1:27" ht="14">
      <c r="A49" s="86">
        <v>1</v>
      </c>
      <c r="B49" s="86">
        <v>1</v>
      </c>
      <c r="C49" s="63">
        <v>6</v>
      </c>
      <c r="D49" s="63">
        <v>48</v>
      </c>
      <c r="E49" s="63" t="str">
        <f>VLOOKUP(CENSO[[#This Row],[NOME COMUM]],ESPECIES[],2,FALSE)</f>
        <v>Apuleia leiocarpa (Vogel) J.F.Macbr.</v>
      </c>
      <c r="F49" s="64" t="s">
        <v>51</v>
      </c>
      <c r="G49" s="64">
        <v>311</v>
      </c>
      <c r="H49" s="97">
        <f>CENSO[[#This Row],[CAP (cm)]]/PI()</f>
        <v>98.994374603158903</v>
      </c>
      <c r="I49" s="64">
        <v>17</v>
      </c>
      <c r="J49" s="96">
        <f>(PI()*(CENSO[[#This Row],[DAP (cm)]]^2))/40000</f>
        <v>0.76968126253956048</v>
      </c>
      <c r="K49" s="96">
        <f>CENSO[[#This Row],[g (m²)]]*CENSO[[#This Row],[H (m)]]*0.7</f>
        <v>9.1592070242207697</v>
      </c>
      <c r="L49" s="64">
        <v>2</v>
      </c>
      <c r="M49" s="65">
        <v>368676.7</v>
      </c>
      <c r="N49" s="87">
        <v>9709334.5</v>
      </c>
      <c r="O49" s="87" t="s">
        <v>1227</v>
      </c>
      <c r="P49" s="87" t="str">
        <f>VLOOKUP(CENSO[[#This Row],[DAP (cm)]],CD[],2,TRUE)</f>
        <v>TORA</v>
      </c>
      <c r="Q49" s="87" t="str">
        <f>VLOOKUP(CENSO[[#This Row],[DAP (cm)]],DD[],2,TRUE)</f>
        <v>90├ 100</v>
      </c>
      <c r="R49" s="87" t="str" cm="1">
        <f t="array" ref="R49">INDEX(_xlfn.TEXTSPLIT(CENSO[[#This Row],[NOME CIENTIFICO]]," "),1)</f>
        <v>Apuleia</v>
      </c>
      <c r="S49" s="98" t="s">
        <v>1004</v>
      </c>
      <c r="T49" s="87">
        <f>_xlfn.MINIFS(CENSO[DAP (cm)],CENSO[NOME CIENTIFICO],CENSO[[#This Row],[NOME CIENTIFICO]])</f>
        <v>39.788735772973837</v>
      </c>
      <c r="U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9" s="87" t="str">
        <f>IF(CENSO[[#This Row],[DAP (cm)]]&lt;CENSO[[#This Row],[DMCE (cm)]],"DAP &lt; DMCE","DAP ≥ DMCE")</f>
        <v>DAP ≥ DMCE</v>
      </c>
      <c r="W49" s="87" t="str">
        <f>IF(CENSO[[#This Row],[DAP (cm)]]&gt;200, "Superior", "Inferior")</f>
        <v>Inferior</v>
      </c>
      <c r="X49" s="87" t="str">
        <f>VLOOKUP(CENSO[[#This Row],[NOME COMUM]],ESPECIES[],4,FALSE)</f>
        <v>Não</v>
      </c>
      <c r="Y49" s="87" t="str">
        <f>IF(IFERROR(VLOOKUP(CENSO[[#This Row],[NOME COMUM]],COMERCIAIS[],2, FALSE), "Não") &lt;&gt; "Não", "Sim", "Não")</f>
        <v>Sim</v>
      </c>
      <c r="Z49" s="133">
        <f>CENSO[[#This Row],[g (m²)]]/SUM(AEEF[AEEF-UT])</f>
        <v>1.3466664121630201E-3</v>
      </c>
      <c r="AA49" s="133">
        <f>CENSO[[#This Row],[v (m³)]]/SUM(AEEF[AEEF-UT])</f>
        <v>1.6025330304739939E-2</v>
      </c>
    </row>
    <row r="50" spans="1:27" ht="14">
      <c r="A50" s="86">
        <v>1</v>
      </c>
      <c r="B50" s="86">
        <v>1</v>
      </c>
      <c r="C50" s="63">
        <v>6</v>
      </c>
      <c r="D50" s="63">
        <v>49</v>
      </c>
      <c r="E50" s="63" t="str">
        <f>VLOOKUP(CENSO[[#This Row],[NOME COMUM]],ESPECIES[],2,FALSE)</f>
        <v>Piptadenia suaveolens Miq.</v>
      </c>
      <c r="F50" s="64" t="s">
        <v>22</v>
      </c>
      <c r="G50" s="64">
        <v>125</v>
      </c>
      <c r="H50" s="97">
        <f>CENSO[[#This Row],[CAP (cm)]]/PI()</f>
        <v>39.788735772973837</v>
      </c>
      <c r="I50" s="64">
        <v>11</v>
      </c>
      <c r="J50" s="96">
        <f>(PI()*(CENSO[[#This Row],[DAP (cm)]]^2))/40000</f>
        <v>0.12433979929054324</v>
      </c>
      <c r="K50" s="96">
        <f>CENSO[[#This Row],[g (m²)]]*CENSO[[#This Row],[H (m)]]*0.7</f>
        <v>0.95741645453718294</v>
      </c>
      <c r="L50" s="64">
        <v>1</v>
      </c>
      <c r="M50" s="65">
        <v>368684</v>
      </c>
      <c r="N50" s="87">
        <v>9709344.0999999903</v>
      </c>
      <c r="O50" s="98" t="s">
        <v>1225</v>
      </c>
      <c r="P50" s="87" t="str">
        <f>VLOOKUP(CENSO[[#This Row],[DAP (cm)]],CD[],2,TRUE)</f>
        <v>TORETE</v>
      </c>
      <c r="Q50" s="87" t="str">
        <f>VLOOKUP(CENSO[[#This Row],[DAP (cm)]],DD[],2,TRUE)</f>
        <v>30├ 40</v>
      </c>
      <c r="R50" s="87" t="str" cm="1">
        <f t="array" ref="R50">INDEX(_xlfn.TEXTSPLIT(CENSO[[#This Row],[NOME CIENTIFICO]]," "),1)</f>
        <v>Piptadenia</v>
      </c>
      <c r="S50" s="98" t="s">
        <v>1004</v>
      </c>
      <c r="T50" s="87">
        <f>_xlfn.MINIFS(CENSO[DAP (cm)],CENSO[NOME CIENTIFICO],CENSO[[#This Row],[NOME CIENTIFICO]])</f>
        <v>39.788735772973837</v>
      </c>
      <c r="U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0" s="87" t="str">
        <f>IF(CENSO[[#This Row],[DAP (cm)]]&lt;CENSO[[#This Row],[DMCE (cm)]],"DAP &lt; DMCE","DAP ≥ DMCE")</f>
        <v>DAP &lt; DMCE</v>
      </c>
      <c r="W50" s="87" t="str">
        <f>IF(CENSO[[#This Row],[DAP (cm)]]&gt;200, "Superior", "Inferior")</f>
        <v>Inferior</v>
      </c>
      <c r="X50" s="87" t="str">
        <f>VLOOKUP(CENSO[[#This Row],[NOME COMUM]],ESPECIES[],4,FALSE)</f>
        <v>Não</v>
      </c>
      <c r="Y50" s="87" t="str">
        <f>IF(IFERROR(VLOOKUP(CENSO[[#This Row],[NOME COMUM]],COMERCIAIS[],2, FALSE), "Não") &lt;&gt; "Não", "Sim", "Não")</f>
        <v>Sim</v>
      </c>
      <c r="Z50" s="133">
        <f>CENSO[[#This Row],[g (m²)]]/SUM(AEEF[AEEF-UT])</f>
        <v>2.175500944990973E-4</v>
      </c>
      <c r="AA50" s="133">
        <f>CENSO[[#This Row],[v (m³)]]/SUM(AEEF[AEEF-UT])</f>
        <v>1.675135727643049E-3</v>
      </c>
    </row>
    <row r="51" spans="1:27" ht="14">
      <c r="A51" s="86">
        <v>1</v>
      </c>
      <c r="B51" s="86">
        <v>1</v>
      </c>
      <c r="C51" s="63">
        <v>6</v>
      </c>
      <c r="D51" s="63">
        <v>50</v>
      </c>
      <c r="E51" s="63" t="str">
        <f>VLOOKUP(CENSO[[#This Row],[NOME COMUM]],ESPECIES[],2,FALSE)</f>
        <v>Coutarea hexandra (Jacq.) K.Schum.</v>
      </c>
      <c r="F51" s="64" t="s">
        <v>57</v>
      </c>
      <c r="G51" s="64">
        <v>127</v>
      </c>
      <c r="H51" s="97">
        <f>CENSO[[#This Row],[CAP (cm)]]/PI()</f>
        <v>40.425355545341418</v>
      </c>
      <c r="I51" s="64">
        <v>12</v>
      </c>
      <c r="J51" s="96">
        <f>(PI()*(CENSO[[#This Row],[DAP (cm)]]^2))/40000</f>
        <v>0.12835050385645899</v>
      </c>
      <c r="K51" s="96">
        <f>CENSO[[#This Row],[g (m²)]]*CENSO[[#This Row],[H (m)]]*0.7</f>
        <v>1.0781442323942556</v>
      </c>
      <c r="L51" s="64">
        <v>3</v>
      </c>
      <c r="M51" s="65">
        <v>368685.5</v>
      </c>
      <c r="N51" s="87">
        <v>9709342.8000000007</v>
      </c>
      <c r="O51" s="98" t="s">
        <v>1225</v>
      </c>
      <c r="P51" s="87" t="str">
        <f>VLOOKUP(CENSO[[#This Row],[DAP (cm)]],CD[],2,TRUE)</f>
        <v>TORETE</v>
      </c>
      <c r="Q51" s="87" t="str">
        <f>VLOOKUP(CENSO[[#This Row],[DAP (cm)]],DD[],2,TRUE)</f>
        <v>40├ 50</v>
      </c>
      <c r="R51" s="87" t="str" cm="1">
        <f t="array" ref="R51">INDEX(_xlfn.TEXTSPLIT(CENSO[[#This Row],[NOME CIENTIFICO]]," "),1)</f>
        <v>Coutarea</v>
      </c>
      <c r="S51" s="98" t="s">
        <v>1004</v>
      </c>
      <c r="T51" s="87">
        <f>_xlfn.MINIFS(CENSO[DAP (cm)],CENSO[NOME CIENTIFICO],CENSO[[#This Row],[NOME CIENTIFICO]])</f>
        <v>40.425355545341418</v>
      </c>
      <c r="U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51" s="87" t="str">
        <f>IF(CENSO[[#This Row],[DAP (cm)]]&lt;CENSO[[#This Row],[DMCE (cm)]],"DAP &lt; DMCE","DAP ≥ DMCE")</f>
        <v>DAP &lt; DMCE</v>
      </c>
      <c r="W51" s="87" t="str">
        <f>IF(CENSO[[#This Row],[DAP (cm)]]&gt;200, "Superior", "Inferior")</f>
        <v>Inferior</v>
      </c>
      <c r="X51" s="87" t="str">
        <f>VLOOKUP(CENSO[[#This Row],[NOME COMUM]],ESPECIES[],4,FALSE)</f>
        <v>Não</v>
      </c>
      <c r="Y51" s="87" t="str">
        <f>IF(IFERROR(VLOOKUP(CENSO[[#This Row],[NOME COMUM]],COMERCIAIS[],2, FALSE), "Não") &lt;&gt; "Não", "Sim", "Não")</f>
        <v>Não</v>
      </c>
      <c r="Z51" s="133">
        <f>CENSO[[#This Row],[g (m²)]]/SUM(AEEF[AEEF-UT])</f>
        <v>2.2456739034726014E-4</v>
      </c>
      <c r="AA51" s="133">
        <f>CENSO[[#This Row],[v (m³)]]/SUM(AEEF[AEEF-UT])</f>
        <v>1.8863660789169854E-3</v>
      </c>
    </row>
    <row r="52" spans="1:27" ht="14">
      <c r="A52" s="86">
        <v>1</v>
      </c>
      <c r="B52" s="86">
        <v>1</v>
      </c>
      <c r="C52" s="63">
        <v>6</v>
      </c>
      <c r="D52" s="63">
        <v>51</v>
      </c>
      <c r="E52" s="63" t="str">
        <f>VLOOKUP(CENSO[[#This Row],[NOME COMUM]],ESPECIES[],2,FALSE)</f>
        <v>Tachigali myrmecophila Ducke</v>
      </c>
      <c r="F52" s="64" t="s">
        <v>14</v>
      </c>
      <c r="G52" s="64">
        <v>125</v>
      </c>
      <c r="H52" s="97">
        <f>CENSO[[#This Row],[CAP (cm)]]/PI()</f>
        <v>39.788735772973837</v>
      </c>
      <c r="I52" s="64">
        <v>10</v>
      </c>
      <c r="J52" s="96">
        <f>(PI()*(CENSO[[#This Row],[DAP (cm)]]^2))/40000</f>
        <v>0.12433979929054324</v>
      </c>
      <c r="K52" s="96">
        <f>CENSO[[#This Row],[g (m²)]]*CENSO[[#This Row],[H (m)]]*0.7</f>
        <v>0.87037859503380266</v>
      </c>
      <c r="L52" s="64">
        <v>2</v>
      </c>
      <c r="M52" s="65">
        <v>368697.7</v>
      </c>
      <c r="N52" s="87">
        <v>9709345.4000000004</v>
      </c>
      <c r="O52" s="98" t="s">
        <v>1225</v>
      </c>
      <c r="P52" s="87" t="str">
        <f>VLOOKUP(CENSO[[#This Row],[DAP (cm)]],CD[],2,TRUE)</f>
        <v>TORETE</v>
      </c>
      <c r="Q52" s="87" t="str">
        <f>VLOOKUP(CENSO[[#This Row],[DAP (cm)]],DD[],2,TRUE)</f>
        <v>30├ 40</v>
      </c>
      <c r="R52" s="87" t="str" cm="1">
        <f t="array" ref="R52">INDEX(_xlfn.TEXTSPLIT(CENSO[[#This Row],[NOME CIENTIFICO]]," "),1)</f>
        <v>Tachigali</v>
      </c>
      <c r="S52" s="98" t="s">
        <v>1004</v>
      </c>
      <c r="T52" s="87">
        <f>_xlfn.MINIFS(CENSO[DAP (cm)],CENSO[NOME CIENTIFICO],CENSO[[#This Row],[NOME CIENTIFICO]])</f>
        <v>39.152116000606256</v>
      </c>
      <c r="U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2" s="87" t="str">
        <f>IF(CENSO[[#This Row],[DAP (cm)]]&lt;CENSO[[#This Row],[DMCE (cm)]],"DAP &lt; DMCE","DAP ≥ DMCE")</f>
        <v>DAP &lt; DMCE</v>
      </c>
      <c r="W52" s="87" t="str">
        <f>IF(CENSO[[#This Row],[DAP (cm)]]&gt;200, "Superior", "Inferior")</f>
        <v>Inferior</v>
      </c>
      <c r="X52" s="87" t="str">
        <f>VLOOKUP(CENSO[[#This Row],[NOME COMUM]],ESPECIES[],4,FALSE)</f>
        <v>Não</v>
      </c>
      <c r="Y52" s="87" t="str">
        <f>IF(IFERROR(VLOOKUP(CENSO[[#This Row],[NOME COMUM]],COMERCIAIS[],2, FALSE), "Não") &lt;&gt; "Não", "Sim", "Não")</f>
        <v>Sim</v>
      </c>
      <c r="Z52" s="133">
        <f>CENSO[[#This Row],[g (m²)]]/SUM(AEEF[AEEF-UT])</f>
        <v>2.175500944990973E-4</v>
      </c>
      <c r="AA52" s="133">
        <f>CENSO[[#This Row],[v (m³)]]/SUM(AEEF[AEEF-UT])</f>
        <v>1.5228506614936809E-3</v>
      </c>
    </row>
    <row r="53" spans="1:27" ht="14">
      <c r="A53" s="86">
        <v>1</v>
      </c>
      <c r="B53" s="86">
        <v>1</v>
      </c>
      <c r="C53" s="63">
        <v>6</v>
      </c>
      <c r="D53" s="63">
        <v>52</v>
      </c>
      <c r="E53" s="63" t="str">
        <f>VLOOKUP(CENSO[[#This Row],[NOME COMUM]],ESPECIES[],2,FALSE)</f>
        <v>Inga paraensis Ducke</v>
      </c>
      <c r="F53" s="64" t="s">
        <v>16</v>
      </c>
      <c r="G53" s="64">
        <v>130</v>
      </c>
      <c r="H53" s="97">
        <f>CENSO[[#This Row],[CAP (cm)]]/PI()</f>
        <v>41.38028520389279</v>
      </c>
      <c r="I53" s="64">
        <v>12</v>
      </c>
      <c r="J53" s="96">
        <f>(PI()*(CENSO[[#This Row],[DAP (cm)]]^2))/40000</f>
        <v>0.13448592691265157</v>
      </c>
      <c r="K53" s="96">
        <f>CENSO[[#This Row],[g (m²)]]*CENSO[[#This Row],[H (m)]]*0.7</f>
        <v>1.1296817860662731</v>
      </c>
      <c r="L53" s="64">
        <v>2</v>
      </c>
      <c r="M53" s="65">
        <v>368699.2</v>
      </c>
      <c r="N53" s="87">
        <v>9709344.0999999903</v>
      </c>
      <c r="O53" s="98" t="s">
        <v>1225</v>
      </c>
      <c r="P53" s="87" t="str">
        <f>VLOOKUP(CENSO[[#This Row],[DAP (cm)]],CD[],2,TRUE)</f>
        <v>TORETE</v>
      </c>
      <c r="Q53" s="87" t="str">
        <f>VLOOKUP(CENSO[[#This Row],[DAP (cm)]],DD[],2,TRUE)</f>
        <v>40├ 50</v>
      </c>
      <c r="R53" s="87" t="str" cm="1">
        <f t="array" ref="R53">INDEX(_xlfn.TEXTSPLIT(CENSO[[#This Row],[NOME CIENTIFICO]]," "),1)</f>
        <v>Inga</v>
      </c>
      <c r="S53" s="98" t="s">
        <v>1004</v>
      </c>
      <c r="T53" s="87">
        <f>_xlfn.MINIFS(CENSO[DAP (cm)],CENSO[NOME CIENTIFICO],CENSO[[#This Row],[NOME CIENTIFICO]])</f>
        <v>41.38028520389279</v>
      </c>
      <c r="U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53" s="87" t="str">
        <f>IF(CENSO[[#This Row],[DAP (cm)]]&lt;CENSO[[#This Row],[DMCE (cm)]],"DAP &lt; DMCE","DAP ≥ DMCE")</f>
        <v>DAP &lt; DMCE</v>
      </c>
      <c r="W53" s="87" t="str">
        <f>IF(CENSO[[#This Row],[DAP (cm)]]&gt;200, "Superior", "Inferior")</f>
        <v>Inferior</v>
      </c>
      <c r="X53" s="87" t="str">
        <f>VLOOKUP(CENSO[[#This Row],[NOME COMUM]],ESPECIES[],4,FALSE)</f>
        <v>Não</v>
      </c>
      <c r="Y53" s="87" t="str">
        <f>IF(IFERROR(VLOOKUP(CENSO[[#This Row],[NOME COMUM]],COMERCIAIS[],2, FALSE), "Não") &lt;&gt; "Não", "Sim", "Não")</f>
        <v>Não</v>
      </c>
      <c r="Z53" s="133">
        <f>CENSO[[#This Row],[g (m²)]]/SUM(AEEF[AEEF-UT])</f>
        <v>2.3530218221022364E-4</v>
      </c>
      <c r="AA53" s="133">
        <f>CENSO[[#This Row],[v (m³)]]/SUM(AEEF[AEEF-UT])</f>
        <v>1.9765383305658784E-3</v>
      </c>
    </row>
    <row r="54" spans="1:27" ht="14">
      <c r="A54" s="86">
        <v>1</v>
      </c>
      <c r="B54" s="86">
        <v>1</v>
      </c>
      <c r="C54" s="63">
        <v>6</v>
      </c>
      <c r="D54" s="63">
        <v>53</v>
      </c>
      <c r="E54" s="63" t="str">
        <f>VLOOKUP(CENSO[[#This Row],[NOME COMUM]],ESPECIES[],2,FALSE)</f>
        <v>Coutarea hexandra (Jacq.) K.Schum.</v>
      </c>
      <c r="F54" s="64" t="s">
        <v>57</v>
      </c>
      <c r="G54" s="64">
        <v>132</v>
      </c>
      <c r="H54" s="97">
        <f>CENSO[[#This Row],[CAP (cm)]]/PI()</f>
        <v>42.016904976260371</v>
      </c>
      <c r="I54" s="64">
        <v>10</v>
      </c>
      <c r="J54" s="96">
        <f>(PI()*(CENSO[[#This Row],[DAP (cm)]]^2))/40000</f>
        <v>0.13865578642165921</v>
      </c>
      <c r="K54" s="96">
        <f>CENSO[[#This Row],[g (m²)]]*CENSO[[#This Row],[H (m)]]*0.7</f>
        <v>0.97059050495161436</v>
      </c>
      <c r="L54" s="64">
        <v>3</v>
      </c>
      <c r="M54" s="65">
        <v>368708.2</v>
      </c>
      <c r="N54" s="87">
        <v>9709342.8000000007</v>
      </c>
      <c r="O54" s="98" t="s">
        <v>1225</v>
      </c>
      <c r="P54" s="87" t="str">
        <f>VLOOKUP(CENSO[[#This Row],[DAP (cm)]],CD[],2,TRUE)</f>
        <v>TORETE</v>
      </c>
      <c r="Q54" s="87" t="str">
        <f>VLOOKUP(CENSO[[#This Row],[DAP (cm)]],DD[],2,TRUE)</f>
        <v>40├ 50</v>
      </c>
      <c r="R54" s="87" t="str" cm="1">
        <f t="array" ref="R54">INDEX(_xlfn.TEXTSPLIT(CENSO[[#This Row],[NOME CIENTIFICO]]," "),1)</f>
        <v>Coutarea</v>
      </c>
      <c r="S54" s="98" t="s">
        <v>1004</v>
      </c>
      <c r="T54" s="87">
        <f>_xlfn.MINIFS(CENSO[DAP (cm)],CENSO[NOME CIENTIFICO],CENSO[[#This Row],[NOME CIENTIFICO]])</f>
        <v>40.425355545341418</v>
      </c>
      <c r="U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54" s="87" t="str">
        <f>IF(CENSO[[#This Row],[DAP (cm)]]&lt;CENSO[[#This Row],[DMCE (cm)]],"DAP &lt; DMCE","DAP ≥ DMCE")</f>
        <v>DAP &lt; DMCE</v>
      </c>
      <c r="W54" s="87" t="str">
        <f>IF(CENSO[[#This Row],[DAP (cm)]]&gt;200, "Superior", "Inferior")</f>
        <v>Inferior</v>
      </c>
      <c r="X54" s="87" t="str">
        <f>VLOOKUP(CENSO[[#This Row],[NOME COMUM]],ESPECIES[],4,FALSE)</f>
        <v>Não</v>
      </c>
      <c r="Y54" s="87" t="str">
        <f>IF(IFERROR(VLOOKUP(CENSO[[#This Row],[NOME COMUM]],COMERCIAIS[],2, FALSE), "Não") &lt;&gt; "Não", "Sim", "Não")</f>
        <v>Não</v>
      </c>
      <c r="Z54" s="133">
        <f>CENSO[[#This Row],[g (m²)]]/SUM(AEEF[AEEF-UT])</f>
        <v>2.4259794217934533E-4</v>
      </c>
      <c r="AA54" s="133">
        <f>CENSO[[#This Row],[v (m³)]]/SUM(AEEF[AEEF-UT])</f>
        <v>1.6981855952554171E-3</v>
      </c>
    </row>
    <row r="55" spans="1:27" ht="14">
      <c r="A55" s="86">
        <v>1</v>
      </c>
      <c r="B55" s="86">
        <v>1</v>
      </c>
      <c r="C55" s="63">
        <v>6</v>
      </c>
      <c r="D55" s="63">
        <v>54</v>
      </c>
      <c r="E55" s="63" t="str">
        <f>VLOOKUP(CENSO[[#This Row],[NOME COMUM]],ESPECIES[],2,FALSE)</f>
        <v>Pouteria sp.</v>
      </c>
      <c r="F55" s="64" t="s">
        <v>83</v>
      </c>
      <c r="G55" s="64">
        <v>152</v>
      </c>
      <c r="H55" s="97">
        <f>CENSO[[#This Row],[CAP (cm)]]/PI()</f>
        <v>48.383102699936181</v>
      </c>
      <c r="I55" s="64">
        <v>15</v>
      </c>
      <c r="J55" s="96">
        <f>(PI()*(CENSO[[#This Row],[DAP (cm)]]^2))/40000</f>
        <v>0.18385579025975748</v>
      </c>
      <c r="K55" s="96">
        <f>CENSO[[#This Row],[g (m²)]]*CENSO[[#This Row],[H (m)]]*0.7</f>
        <v>1.9304857977274534</v>
      </c>
      <c r="L55" s="64">
        <v>1</v>
      </c>
      <c r="M55" s="65">
        <v>368691.299999999</v>
      </c>
      <c r="N55" s="87">
        <v>9709317.5</v>
      </c>
      <c r="O55" s="98" t="s">
        <v>1225</v>
      </c>
      <c r="P55" s="87" t="str">
        <f>VLOOKUP(CENSO[[#This Row],[DAP (cm)]],CD[],2,TRUE)</f>
        <v>TORETE</v>
      </c>
      <c r="Q55" s="87" t="str">
        <f>VLOOKUP(CENSO[[#This Row],[DAP (cm)]],DD[],2,TRUE)</f>
        <v>40├ 50</v>
      </c>
      <c r="R55" s="87" t="str" cm="1">
        <f t="array" ref="R55">INDEX(_xlfn.TEXTSPLIT(CENSO[[#This Row],[NOME CIENTIFICO]]," "),1)</f>
        <v>Pouteria</v>
      </c>
      <c r="S55" s="98" t="s">
        <v>1004</v>
      </c>
      <c r="T55" s="87">
        <f>_xlfn.MINIFS(CENSO[DAP (cm)],CENSO[NOME CIENTIFICO],CENSO[[#This Row],[NOME CIENTIFICO]])</f>
        <v>39.788735772973837</v>
      </c>
      <c r="U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5" s="87" t="str">
        <f>IF(CENSO[[#This Row],[DAP (cm)]]&lt;CENSO[[#This Row],[DMCE (cm)]],"DAP &lt; DMCE","DAP ≥ DMCE")</f>
        <v>DAP &lt; DMCE</v>
      </c>
      <c r="W55" s="87" t="str">
        <f>IF(CENSO[[#This Row],[DAP (cm)]]&gt;200, "Superior", "Inferior")</f>
        <v>Inferior</v>
      </c>
      <c r="X55" s="87" t="str">
        <f>VLOOKUP(CENSO[[#This Row],[NOME COMUM]],ESPECIES[],4,FALSE)</f>
        <v>Não</v>
      </c>
      <c r="Y55" s="87" t="str">
        <f>IF(IFERROR(VLOOKUP(CENSO[[#This Row],[NOME COMUM]],COMERCIAIS[],2, FALSE), "Não") &lt;&gt; "Não", "Sim", "Não")</f>
        <v>Não</v>
      </c>
      <c r="Z55" s="133">
        <f>CENSO[[#This Row],[g (m²)]]/SUM(AEEF[AEEF-UT])</f>
        <v>3.2168175253165715E-4</v>
      </c>
      <c r="AA55" s="133">
        <f>CENSO[[#This Row],[v (m³)]]/SUM(AEEF[AEEF-UT])</f>
        <v>3.3776584015824001E-3</v>
      </c>
    </row>
    <row r="56" spans="1:27" ht="14">
      <c r="A56" s="86">
        <v>1</v>
      </c>
      <c r="B56" s="86">
        <v>1</v>
      </c>
      <c r="C56" s="63">
        <v>6</v>
      </c>
      <c r="D56" s="63">
        <v>55</v>
      </c>
      <c r="E56" s="63" t="str">
        <f>VLOOKUP(CENSO[[#This Row],[NOME COMUM]],ESPECIES[],2,FALSE)</f>
        <v>Pouteria sp.</v>
      </c>
      <c r="F56" s="64" t="s">
        <v>83</v>
      </c>
      <c r="G56" s="64">
        <v>130</v>
      </c>
      <c r="H56" s="97">
        <f>CENSO[[#This Row],[CAP (cm)]]/PI()</f>
        <v>41.38028520389279</v>
      </c>
      <c r="I56" s="64">
        <v>12</v>
      </c>
      <c r="J56" s="96">
        <f>(PI()*(CENSO[[#This Row],[DAP (cm)]]^2))/40000</f>
        <v>0.13448592691265157</v>
      </c>
      <c r="K56" s="96">
        <f>CENSO[[#This Row],[g (m²)]]*CENSO[[#This Row],[H (m)]]*0.7</f>
        <v>1.1296817860662731</v>
      </c>
      <c r="L56" s="64">
        <v>2</v>
      </c>
      <c r="M56" s="65">
        <v>368693.2</v>
      </c>
      <c r="N56" s="87">
        <v>9709319.9000000004</v>
      </c>
      <c r="O56" s="98" t="s">
        <v>1225</v>
      </c>
      <c r="P56" s="87" t="str">
        <f>VLOOKUP(CENSO[[#This Row],[DAP (cm)]],CD[],2,TRUE)</f>
        <v>TORETE</v>
      </c>
      <c r="Q56" s="87" t="str">
        <f>VLOOKUP(CENSO[[#This Row],[DAP (cm)]],DD[],2,TRUE)</f>
        <v>40├ 50</v>
      </c>
      <c r="R56" s="87" t="str" cm="1">
        <f t="array" ref="R56">INDEX(_xlfn.TEXTSPLIT(CENSO[[#This Row],[NOME CIENTIFICO]]," "),1)</f>
        <v>Pouteria</v>
      </c>
      <c r="S56" s="98" t="s">
        <v>1004</v>
      </c>
      <c r="T56" s="87">
        <f>_xlfn.MINIFS(CENSO[DAP (cm)],CENSO[NOME CIENTIFICO],CENSO[[#This Row],[NOME CIENTIFICO]])</f>
        <v>39.788735772973837</v>
      </c>
      <c r="U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6" s="87" t="str">
        <f>IF(CENSO[[#This Row],[DAP (cm)]]&lt;CENSO[[#This Row],[DMCE (cm)]],"DAP &lt; DMCE","DAP ≥ DMCE")</f>
        <v>DAP &lt; DMCE</v>
      </c>
      <c r="W56" s="87" t="str">
        <f>IF(CENSO[[#This Row],[DAP (cm)]]&gt;200, "Superior", "Inferior")</f>
        <v>Inferior</v>
      </c>
      <c r="X56" s="87" t="str">
        <f>VLOOKUP(CENSO[[#This Row],[NOME COMUM]],ESPECIES[],4,FALSE)</f>
        <v>Não</v>
      </c>
      <c r="Y56" s="87" t="str">
        <f>IF(IFERROR(VLOOKUP(CENSO[[#This Row],[NOME COMUM]],COMERCIAIS[],2, FALSE), "Não") &lt;&gt; "Não", "Sim", "Não")</f>
        <v>Não</v>
      </c>
      <c r="Z56" s="133">
        <f>CENSO[[#This Row],[g (m²)]]/SUM(AEEF[AEEF-UT])</f>
        <v>2.3530218221022364E-4</v>
      </c>
      <c r="AA56" s="133">
        <f>CENSO[[#This Row],[v (m³)]]/SUM(AEEF[AEEF-UT])</f>
        <v>1.9765383305658784E-3</v>
      </c>
    </row>
    <row r="57" spans="1:27" ht="14">
      <c r="A57" s="86">
        <v>1</v>
      </c>
      <c r="B57" s="86">
        <v>1</v>
      </c>
      <c r="C57" s="63">
        <v>7</v>
      </c>
      <c r="D57" s="63">
        <v>56</v>
      </c>
      <c r="E57" s="63" t="str">
        <f>VLOOKUP(CENSO[[#This Row],[NOME COMUM]],ESPECIES[],2,FALSE)</f>
        <v>Couratari guianensis Aubl.</v>
      </c>
      <c r="F57" s="64" t="s">
        <v>6</v>
      </c>
      <c r="G57" s="64">
        <v>140</v>
      </c>
      <c r="H57" s="97">
        <f>CENSO[[#This Row],[CAP (cm)]]/PI()</f>
        <v>44.563384065730695</v>
      </c>
      <c r="I57" s="64">
        <v>20</v>
      </c>
      <c r="J57" s="96">
        <f>(PI()*(CENSO[[#This Row],[DAP (cm)]]^2))/40000</f>
        <v>0.15597184423005742</v>
      </c>
      <c r="K57" s="96">
        <f>CENSO[[#This Row],[g (m²)]]*CENSO[[#This Row],[H (m)]]*0.7</f>
        <v>2.1836058192208037</v>
      </c>
      <c r="L57" s="64">
        <v>1</v>
      </c>
      <c r="M57" s="65">
        <v>368662.9</v>
      </c>
      <c r="N57" s="87">
        <v>9709300.3000000007</v>
      </c>
      <c r="O57" s="98" t="s">
        <v>1225</v>
      </c>
      <c r="P57" s="87" t="str">
        <f>VLOOKUP(CENSO[[#This Row],[DAP (cm)]],CD[],2,TRUE)</f>
        <v>TORETE</v>
      </c>
      <c r="Q57" s="87" t="str">
        <f>VLOOKUP(CENSO[[#This Row],[DAP (cm)]],DD[],2,TRUE)</f>
        <v>40├ 50</v>
      </c>
      <c r="R57" s="87" t="str" cm="1">
        <f t="array" ref="R57">INDEX(_xlfn.TEXTSPLIT(CENSO[[#This Row],[NOME CIENTIFICO]]," "),1)</f>
        <v>Couratari</v>
      </c>
      <c r="S57" s="98" t="s">
        <v>1004</v>
      </c>
      <c r="T57" s="87">
        <f>_xlfn.MINIFS(CENSO[DAP (cm)],CENSO[NOME CIENTIFICO],CENSO[[#This Row],[NOME CIENTIFICO]])</f>
        <v>38.833806114422465</v>
      </c>
      <c r="U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7" s="87" t="str">
        <f>IF(CENSO[[#This Row],[DAP (cm)]]&lt;CENSO[[#This Row],[DMCE (cm)]],"DAP &lt; DMCE","DAP ≥ DMCE")</f>
        <v>DAP &lt; DMCE</v>
      </c>
      <c r="W57" s="87" t="str">
        <f>IF(CENSO[[#This Row],[DAP (cm)]]&gt;200, "Superior", "Inferior")</f>
        <v>Inferior</v>
      </c>
      <c r="X57" s="87" t="str">
        <f>VLOOKUP(CENSO[[#This Row],[NOME COMUM]],ESPECIES[],4,FALSE)</f>
        <v>Não</v>
      </c>
      <c r="Y57" s="87" t="str">
        <f>IF(IFERROR(VLOOKUP(CENSO[[#This Row],[NOME COMUM]],COMERCIAIS[],2, FALSE), "Não") &lt;&gt; "Não", "Sim", "Não")</f>
        <v>Sim</v>
      </c>
      <c r="Z57" s="133">
        <f>CENSO[[#This Row],[g (m²)]]/SUM(AEEF[AEEF-UT])</f>
        <v>2.7289483853966759E-4</v>
      </c>
      <c r="AA57" s="133">
        <f>CENSO[[#This Row],[v (m³)]]/SUM(AEEF[AEEF-UT])</f>
        <v>3.820527739555346E-3</v>
      </c>
    </row>
    <row r="58" spans="1:27" ht="14">
      <c r="A58" s="86">
        <v>1</v>
      </c>
      <c r="B58" s="86">
        <v>1</v>
      </c>
      <c r="C58" s="63">
        <v>7</v>
      </c>
      <c r="D58" s="63">
        <v>57</v>
      </c>
      <c r="E58" s="63" t="str">
        <f>VLOOKUP(CENSO[[#This Row],[NOME COMUM]],ESPECIES[],2,FALSE)</f>
        <v>Sterculia apeibophylla Ducke</v>
      </c>
      <c r="F58" s="64" t="s">
        <v>25</v>
      </c>
      <c r="G58" s="64">
        <v>150</v>
      </c>
      <c r="H58" s="97">
        <f>CENSO[[#This Row],[CAP (cm)]]/PI()</f>
        <v>47.7464829275686</v>
      </c>
      <c r="I58" s="64">
        <v>19</v>
      </c>
      <c r="J58" s="96">
        <f>(PI()*(CENSO[[#This Row],[DAP (cm)]]^2))/40000</f>
        <v>0.17904931097838223</v>
      </c>
      <c r="K58" s="96">
        <f>CENSO[[#This Row],[g (m²)]]*CENSO[[#This Row],[H (m)]]*0.7</f>
        <v>2.3813558360124834</v>
      </c>
      <c r="L58" s="64">
        <v>2</v>
      </c>
      <c r="M58" s="65">
        <v>368664.4</v>
      </c>
      <c r="N58" s="87">
        <v>9709337.0999999903</v>
      </c>
      <c r="O58" s="98" t="s">
        <v>1225</v>
      </c>
      <c r="P58" s="87" t="str">
        <f>VLOOKUP(CENSO[[#This Row],[DAP (cm)]],CD[],2,TRUE)</f>
        <v>TORETE</v>
      </c>
      <c r="Q58" s="87" t="str">
        <f>VLOOKUP(CENSO[[#This Row],[DAP (cm)]],DD[],2,TRUE)</f>
        <v>40├ 50</v>
      </c>
      <c r="R58" s="87" t="str" cm="1">
        <f t="array" ref="R58">INDEX(_xlfn.TEXTSPLIT(CENSO[[#This Row],[NOME CIENTIFICO]]," "),1)</f>
        <v>Sterculia</v>
      </c>
      <c r="S58" s="98" t="s">
        <v>1004</v>
      </c>
      <c r="T58" s="87">
        <f>_xlfn.MINIFS(CENSO[DAP (cm)],CENSO[NOME CIENTIFICO],CENSO[[#This Row],[NOME CIENTIFICO]])</f>
        <v>38.833806114422465</v>
      </c>
      <c r="U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8" s="87" t="str">
        <f>IF(CENSO[[#This Row],[DAP (cm)]]&lt;CENSO[[#This Row],[DMCE (cm)]],"DAP &lt; DMCE","DAP ≥ DMCE")</f>
        <v>DAP &lt; DMCE</v>
      </c>
      <c r="W58" s="87" t="str">
        <f>IF(CENSO[[#This Row],[DAP (cm)]]&gt;200, "Superior", "Inferior")</f>
        <v>Inferior</v>
      </c>
      <c r="X58" s="87" t="str">
        <f>VLOOKUP(CENSO[[#This Row],[NOME COMUM]],ESPECIES[],4,FALSE)</f>
        <v>Não</v>
      </c>
      <c r="Y58" s="87" t="str">
        <f>IF(IFERROR(VLOOKUP(CENSO[[#This Row],[NOME COMUM]],COMERCIAIS[],2, FALSE), "Não") &lt;&gt; "Não", "Sim", "Não")</f>
        <v>Não</v>
      </c>
      <c r="Z58" s="133">
        <f>CENSO[[#This Row],[g (m²)]]/SUM(AEEF[AEEF-UT])</f>
        <v>3.1327213607870003E-4</v>
      </c>
      <c r="AA58" s="133">
        <f>CENSO[[#This Row],[v (m³)]]/SUM(AEEF[AEEF-UT])</f>
        <v>4.16651940984671E-3</v>
      </c>
    </row>
    <row r="59" spans="1:27" ht="14">
      <c r="A59" s="86">
        <v>1</v>
      </c>
      <c r="B59" s="86">
        <v>1</v>
      </c>
      <c r="C59" s="63">
        <v>7</v>
      </c>
      <c r="D59" s="63">
        <v>58</v>
      </c>
      <c r="E59" s="63" t="str">
        <f>VLOOKUP(CENSO[[#This Row],[NOME COMUM]],ESPECIES[],2,FALSE)</f>
        <v>Tachigali myrmecophila Ducke</v>
      </c>
      <c r="F59" s="64" t="s">
        <v>14</v>
      </c>
      <c r="G59" s="64">
        <v>272</v>
      </c>
      <c r="H59" s="97">
        <f>CENSO[[#This Row],[CAP (cm)]]/PI()</f>
        <v>86.580289041991065</v>
      </c>
      <c r="I59" s="64">
        <v>16</v>
      </c>
      <c r="J59" s="96">
        <f>(PI()*(CENSO[[#This Row],[DAP (cm)]]^2))/40000</f>
        <v>0.58874596548553915</v>
      </c>
      <c r="K59" s="96">
        <f>CENSO[[#This Row],[g (m²)]]*CENSO[[#This Row],[H (m)]]*0.7</f>
        <v>6.5939548134380379</v>
      </c>
      <c r="L59" s="64">
        <v>1</v>
      </c>
      <c r="M59" s="65">
        <v>368655.7</v>
      </c>
      <c r="N59" s="87">
        <v>9709342.0999999903</v>
      </c>
      <c r="O59" s="87" t="s">
        <v>1227</v>
      </c>
      <c r="P59" s="87" t="str">
        <f>VLOOKUP(CENSO[[#This Row],[DAP (cm)]],CD[],2,TRUE)</f>
        <v>TORA</v>
      </c>
      <c r="Q59" s="87" t="str">
        <f>VLOOKUP(CENSO[[#This Row],[DAP (cm)]],DD[],2,TRUE)</f>
        <v>80├ 90</v>
      </c>
      <c r="R59" s="87" t="str" cm="1">
        <f t="array" ref="R59">INDEX(_xlfn.TEXTSPLIT(CENSO[[#This Row],[NOME CIENTIFICO]]," "),1)</f>
        <v>Tachigali</v>
      </c>
      <c r="S59" s="98" t="s">
        <v>1004</v>
      </c>
      <c r="T59" s="87">
        <f>_xlfn.MINIFS(CENSO[DAP (cm)],CENSO[NOME CIENTIFICO],CENSO[[#This Row],[NOME CIENTIFICO]])</f>
        <v>39.152116000606256</v>
      </c>
      <c r="U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9" s="87" t="str">
        <f>IF(CENSO[[#This Row],[DAP (cm)]]&lt;CENSO[[#This Row],[DMCE (cm)]],"DAP &lt; DMCE","DAP ≥ DMCE")</f>
        <v>DAP ≥ DMCE</v>
      </c>
      <c r="W59" s="87" t="str">
        <f>IF(CENSO[[#This Row],[DAP (cm)]]&gt;200, "Superior", "Inferior")</f>
        <v>Inferior</v>
      </c>
      <c r="X59" s="87" t="str">
        <f>VLOOKUP(CENSO[[#This Row],[NOME COMUM]],ESPECIES[],4,FALSE)</f>
        <v>Não</v>
      </c>
      <c r="Y59" s="87" t="str">
        <f>IF(IFERROR(VLOOKUP(CENSO[[#This Row],[NOME COMUM]],COMERCIAIS[],2, FALSE), "Não") &lt;&gt; "Não", "Sim", "Não")</f>
        <v>Sim</v>
      </c>
      <c r="Z59" s="133">
        <f>CENSO[[#This Row],[g (m²)]]/SUM(AEEF[AEEF-UT])</f>
        <v>1.0300944762509574E-3</v>
      </c>
      <c r="AA59" s="133">
        <f>CENSO[[#This Row],[v (m³)]]/SUM(AEEF[AEEF-UT])</f>
        <v>1.1537058134010722E-2</v>
      </c>
    </row>
    <row r="60" spans="1:27" ht="14">
      <c r="A60" s="86">
        <v>1</v>
      </c>
      <c r="B60" s="86">
        <v>1</v>
      </c>
      <c r="C60" s="63">
        <v>7</v>
      </c>
      <c r="D60" s="63">
        <v>59</v>
      </c>
      <c r="E60" s="63" t="str">
        <f>VLOOKUP(CENSO[[#This Row],[NOME COMUM]],ESPECIES[],2,FALSE)</f>
        <v>Sterculia apeibophylla Ducke</v>
      </c>
      <c r="F60" s="64" t="s">
        <v>25</v>
      </c>
      <c r="G60" s="64">
        <v>180</v>
      </c>
      <c r="H60" s="97">
        <f>CENSO[[#This Row],[CAP (cm)]]/PI()</f>
        <v>57.295779513082323</v>
      </c>
      <c r="I60" s="64">
        <v>19</v>
      </c>
      <c r="J60" s="96">
        <f>(PI()*(CENSO[[#This Row],[DAP (cm)]]^2))/40000</f>
        <v>0.25783100780887047</v>
      </c>
      <c r="K60" s="96">
        <f>CENSO[[#This Row],[g (m²)]]*CENSO[[#This Row],[H (m)]]*0.7</f>
        <v>3.429152403857977</v>
      </c>
      <c r="L60" s="64">
        <v>2</v>
      </c>
      <c r="M60" s="65">
        <v>368647.5</v>
      </c>
      <c r="N60" s="87">
        <v>9709341.3000000007</v>
      </c>
      <c r="O60" s="87" t="s">
        <v>1227</v>
      </c>
      <c r="P60" s="87" t="str">
        <f>VLOOKUP(CENSO[[#This Row],[DAP (cm)]],CD[],2,TRUE)</f>
        <v>TORA</v>
      </c>
      <c r="Q60" s="87" t="str">
        <f>VLOOKUP(CENSO[[#This Row],[DAP (cm)]],DD[],2,TRUE)</f>
        <v>50├ 60</v>
      </c>
      <c r="R60" s="87" t="str" cm="1">
        <f t="array" ref="R60">INDEX(_xlfn.TEXTSPLIT(CENSO[[#This Row],[NOME CIENTIFICO]]," "),1)</f>
        <v>Sterculia</v>
      </c>
      <c r="S60" s="98" t="s">
        <v>1004</v>
      </c>
      <c r="T60" s="87">
        <f>_xlfn.MINIFS(CENSO[DAP (cm)],CENSO[NOME CIENTIFICO],CENSO[[#This Row],[NOME CIENTIFICO]])</f>
        <v>38.833806114422465</v>
      </c>
      <c r="U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0" s="87" t="str">
        <f>IF(CENSO[[#This Row],[DAP (cm)]]&lt;CENSO[[#This Row],[DMCE (cm)]],"DAP &lt; DMCE","DAP ≥ DMCE")</f>
        <v>DAP ≥ DMCE</v>
      </c>
      <c r="W60" s="87" t="str">
        <f>IF(CENSO[[#This Row],[DAP (cm)]]&gt;200, "Superior", "Inferior")</f>
        <v>Inferior</v>
      </c>
      <c r="X60" s="87" t="str">
        <f>VLOOKUP(CENSO[[#This Row],[NOME COMUM]],ESPECIES[],4,FALSE)</f>
        <v>Não</v>
      </c>
      <c r="Y60" s="87" t="str">
        <f>IF(IFERROR(VLOOKUP(CENSO[[#This Row],[NOME COMUM]],COMERCIAIS[],2, FALSE), "Não") &lt;&gt; "Não", "Sim", "Não")</f>
        <v>Não</v>
      </c>
      <c r="Z60" s="133">
        <f>CENSO[[#This Row],[g (m²)]]/SUM(AEEF[AEEF-UT])</f>
        <v>4.5111187595332813E-4</v>
      </c>
      <c r="AA60" s="133">
        <f>CENSO[[#This Row],[v (m³)]]/SUM(AEEF[AEEF-UT])</f>
        <v>5.9997879501792637E-3</v>
      </c>
    </row>
    <row r="61" spans="1:27" ht="14">
      <c r="A61" s="86">
        <v>1</v>
      </c>
      <c r="B61" s="86">
        <v>1</v>
      </c>
      <c r="C61" s="63">
        <v>7</v>
      </c>
      <c r="D61" s="63">
        <v>60</v>
      </c>
      <c r="E61" s="63" t="str">
        <f>VLOOKUP(CENSO[[#This Row],[NOME COMUM]],ESPECIES[],2,FALSE)</f>
        <v>Piptadenia suaveolens Miq.</v>
      </c>
      <c r="F61" s="64" t="s">
        <v>22</v>
      </c>
      <c r="G61" s="64">
        <v>332</v>
      </c>
      <c r="H61" s="97">
        <f>CENSO[[#This Row],[CAP (cm)]]/PI()</f>
        <v>105.67888221301851</v>
      </c>
      <c r="I61" s="64">
        <v>17</v>
      </c>
      <c r="J61" s="96">
        <f>(PI()*(CENSO[[#This Row],[DAP (cm)]]^2))/40000</f>
        <v>0.87713472236805379</v>
      </c>
      <c r="K61" s="96">
        <f>CENSO[[#This Row],[g (m²)]]*CENSO[[#This Row],[H (m)]]*0.7</f>
        <v>10.437903196179839</v>
      </c>
      <c r="L61" s="64">
        <v>1</v>
      </c>
      <c r="M61" s="65">
        <v>368626.299999999</v>
      </c>
      <c r="N61" s="87">
        <v>9709332.9000000004</v>
      </c>
      <c r="O61" s="87" t="s">
        <v>1227</v>
      </c>
      <c r="P61" s="87" t="str">
        <f>VLOOKUP(CENSO[[#This Row],[DAP (cm)]],CD[],2,TRUE)</f>
        <v>TORA</v>
      </c>
      <c r="Q61" s="87" t="str">
        <f>VLOOKUP(CENSO[[#This Row],[DAP (cm)]],DD[],2,TRUE)</f>
        <v>100├ 110</v>
      </c>
      <c r="R61" s="87" t="str" cm="1">
        <f t="array" ref="R61">INDEX(_xlfn.TEXTSPLIT(CENSO[[#This Row],[NOME CIENTIFICO]]," "),1)</f>
        <v>Piptadenia</v>
      </c>
      <c r="S61" s="98" t="s">
        <v>1004</v>
      </c>
      <c r="T61" s="87">
        <f>_xlfn.MINIFS(CENSO[DAP (cm)],CENSO[NOME CIENTIFICO],CENSO[[#This Row],[NOME CIENTIFICO]])</f>
        <v>39.788735772973837</v>
      </c>
      <c r="U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1" s="87" t="str">
        <f>IF(CENSO[[#This Row],[DAP (cm)]]&lt;CENSO[[#This Row],[DMCE (cm)]],"DAP &lt; DMCE","DAP ≥ DMCE")</f>
        <v>DAP ≥ DMCE</v>
      </c>
      <c r="W61" s="87" t="str">
        <f>IF(CENSO[[#This Row],[DAP (cm)]]&gt;200, "Superior", "Inferior")</f>
        <v>Inferior</v>
      </c>
      <c r="X61" s="87" t="str">
        <f>VLOOKUP(CENSO[[#This Row],[NOME COMUM]],ESPECIES[],4,FALSE)</f>
        <v>Não</v>
      </c>
      <c r="Y61" s="87" t="str">
        <f>IF(IFERROR(VLOOKUP(CENSO[[#This Row],[NOME COMUM]],COMERCIAIS[],2, FALSE), "Não") &lt;&gt; "Não", "Sim", "Não")</f>
        <v>Sim</v>
      </c>
      <c r="Z61" s="133">
        <f>CENSO[[#This Row],[g (m²)]]/SUM(AEEF[AEEF-UT])</f>
        <v>1.5346714634283842E-3</v>
      </c>
      <c r="AA61" s="133">
        <f>CENSO[[#This Row],[v (m³)]]/SUM(AEEF[AEEF-UT])</f>
        <v>1.8262590414797771E-2</v>
      </c>
    </row>
    <row r="62" spans="1:27" ht="14">
      <c r="A62" s="86">
        <v>1</v>
      </c>
      <c r="B62" s="86">
        <v>1</v>
      </c>
      <c r="C62" s="63">
        <v>7</v>
      </c>
      <c r="D62" s="63">
        <v>61</v>
      </c>
      <c r="E62" s="63" t="str">
        <f>VLOOKUP(CENSO[[#This Row],[NOME COMUM]],ESPECIES[],2,FALSE)</f>
        <v>Tachigali myrmecophila Ducke</v>
      </c>
      <c r="F62" s="64" t="s">
        <v>14</v>
      </c>
      <c r="G62" s="64">
        <v>300</v>
      </c>
      <c r="H62" s="97">
        <f>CENSO[[#This Row],[CAP (cm)]]/PI()</f>
        <v>95.4929658551372</v>
      </c>
      <c r="I62" s="64">
        <v>12</v>
      </c>
      <c r="J62" s="96">
        <f>(PI()*(CENSO[[#This Row],[DAP (cm)]]^2))/40000</f>
        <v>0.7161972439135289</v>
      </c>
      <c r="K62" s="96">
        <f>CENSO[[#This Row],[g (m²)]]*CENSO[[#This Row],[H (m)]]*0.7</f>
        <v>6.0160568488736432</v>
      </c>
      <c r="L62" s="64">
        <v>1</v>
      </c>
      <c r="M62" s="65">
        <v>368626.7</v>
      </c>
      <c r="N62" s="87">
        <v>9709335.1999999899</v>
      </c>
      <c r="O62" s="87" t="s">
        <v>1227</v>
      </c>
      <c r="P62" s="87" t="str">
        <f>VLOOKUP(CENSO[[#This Row],[DAP (cm)]],CD[],2,TRUE)</f>
        <v>TORA</v>
      </c>
      <c r="Q62" s="87" t="str">
        <f>VLOOKUP(CENSO[[#This Row],[DAP (cm)]],DD[],2,TRUE)</f>
        <v>90├ 100</v>
      </c>
      <c r="R62" s="87" t="str" cm="1">
        <f t="array" ref="R62">INDEX(_xlfn.TEXTSPLIT(CENSO[[#This Row],[NOME CIENTIFICO]]," "),1)</f>
        <v>Tachigali</v>
      </c>
      <c r="S62" s="98" t="s">
        <v>1004</v>
      </c>
      <c r="T62" s="87">
        <f>_xlfn.MINIFS(CENSO[DAP (cm)],CENSO[NOME CIENTIFICO],CENSO[[#This Row],[NOME CIENTIFICO]])</f>
        <v>39.152116000606256</v>
      </c>
      <c r="U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2" s="87" t="str">
        <f>IF(CENSO[[#This Row],[DAP (cm)]]&lt;CENSO[[#This Row],[DMCE (cm)]],"DAP &lt; DMCE","DAP ≥ DMCE")</f>
        <v>DAP ≥ DMCE</v>
      </c>
      <c r="W62" s="87" t="str">
        <f>IF(CENSO[[#This Row],[DAP (cm)]]&gt;200, "Superior", "Inferior")</f>
        <v>Inferior</v>
      </c>
      <c r="X62" s="87" t="str">
        <f>VLOOKUP(CENSO[[#This Row],[NOME COMUM]],ESPECIES[],4,FALSE)</f>
        <v>Não</v>
      </c>
      <c r="Y62" s="87" t="str">
        <f>IF(IFERROR(VLOOKUP(CENSO[[#This Row],[NOME COMUM]],COMERCIAIS[],2, FALSE), "Não") &lt;&gt; "Não", "Sim", "Não")</f>
        <v>Sim</v>
      </c>
      <c r="Z62" s="133">
        <f>CENSO[[#This Row],[g (m²)]]/SUM(AEEF[AEEF-UT])</f>
        <v>1.2530885443148001E-3</v>
      </c>
      <c r="AA62" s="133">
        <f>CENSO[[#This Row],[v (m³)]]/SUM(AEEF[AEEF-UT])</f>
        <v>1.0525943772244322E-2</v>
      </c>
    </row>
    <row r="63" spans="1:27" ht="14">
      <c r="A63" s="86">
        <v>1</v>
      </c>
      <c r="B63" s="86">
        <v>1</v>
      </c>
      <c r="C63" s="63">
        <v>7</v>
      </c>
      <c r="D63" s="63">
        <v>62</v>
      </c>
      <c r="E63" s="63" t="str">
        <f>VLOOKUP(CENSO[[#This Row],[NOME COMUM]],ESPECIES[],2,FALSE)</f>
        <v>Lecythis chartacea O.Berg</v>
      </c>
      <c r="F63" s="64" t="s">
        <v>31</v>
      </c>
      <c r="G63" s="64">
        <v>125</v>
      </c>
      <c r="H63" s="97">
        <f>CENSO[[#This Row],[CAP (cm)]]/PI()</f>
        <v>39.788735772973837</v>
      </c>
      <c r="I63" s="64">
        <v>20</v>
      </c>
      <c r="J63" s="96">
        <f>(PI()*(CENSO[[#This Row],[DAP (cm)]]^2))/40000</f>
        <v>0.12433979929054324</v>
      </c>
      <c r="K63" s="96">
        <f>CENSO[[#This Row],[g (m²)]]*CENSO[[#This Row],[H (m)]]*0.7</f>
        <v>1.7407571900676053</v>
      </c>
      <c r="L63" s="64">
        <v>1</v>
      </c>
      <c r="M63" s="65">
        <v>368622.5</v>
      </c>
      <c r="N63" s="87">
        <v>9709336.3000000007</v>
      </c>
      <c r="O63" s="98" t="s">
        <v>1225</v>
      </c>
      <c r="P63" s="87" t="str">
        <f>VLOOKUP(CENSO[[#This Row],[DAP (cm)]],CD[],2,TRUE)</f>
        <v>TORETE</v>
      </c>
      <c r="Q63" s="87" t="str">
        <f>VLOOKUP(CENSO[[#This Row],[DAP (cm)]],DD[],2,TRUE)</f>
        <v>30├ 40</v>
      </c>
      <c r="R63" s="87" t="str" cm="1">
        <f t="array" ref="R63">INDEX(_xlfn.TEXTSPLIT(CENSO[[#This Row],[NOME CIENTIFICO]]," "),1)</f>
        <v>Lecythis</v>
      </c>
      <c r="S63" s="98" t="s">
        <v>1004</v>
      </c>
      <c r="T63" s="87">
        <f>_xlfn.MINIFS(CENSO[DAP (cm)],CENSO[NOME CIENTIFICO],CENSO[[#This Row],[NOME CIENTIFICO]])</f>
        <v>38.833806114422465</v>
      </c>
      <c r="U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3" s="87" t="str">
        <f>IF(CENSO[[#This Row],[DAP (cm)]]&lt;CENSO[[#This Row],[DMCE (cm)]],"DAP &lt; DMCE","DAP ≥ DMCE")</f>
        <v>DAP &lt; DMCE</v>
      </c>
      <c r="W63" s="87" t="str">
        <f>IF(CENSO[[#This Row],[DAP (cm)]]&gt;200, "Superior", "Inferior")</f>
        <v>Inferior</v>
      </c>
      <c r="X63" s="87" t="str">
        <f>VLOOKUP(CENSO[[#This Row],[NOME COMUM]],ESPECIES[],4,FALSE)</f>
        <v>Não</v>
      </c>
      <c r="Y63" s="87" t="str">
        <f>IF(IFERROR(VLOOKUP(CENSO[[#This Row],[NOME COMUM]],COMERCIAIS[],2, FALSE), "Não") &lt;&gt; "Não", "Sim", "Não")</f>
        <v>Sim</v>
      </c>
      <c r="Z63" s="133">
        <f>CENSO[[#This Row],[g (m²)]]/SUM(AEEF[AEEF-UT])</f>
        <v>2.175500944990973E-4</v>
      </c>
      <c r="AA63" s="133">
        <f>CENSO[[#This Row],[v (m³)]]/SUM(AEEF[AEEF-UT])</f>
        <v>3.0457013229873617E-3</v>
      </c>
    </row>
    <row r="64" spans="1:27" ht="14">
      <c r="A64" s="86">
        <v>1</v>
      </c>
      <c r="B64" s="86">
        <v>1</v>
      </c>
      <c r="C64" s="63">
        <v>8</v>
      </c>
      <c r="D64" s="63">
        <v>63</v>
      </c>
      <c r="E64" s="63" t="str">
        <f>VLOOKUP(CENSO[[#This Row],[NOME COMUM]],ESPECIES[],2,FALSE)</f>
        <v>Lecythis chartacea O.Berg</v>
      </c>
      <c r="F64" s="64" t="s">
        <v>31</v>
      </c>
      <c r="G64" s="64">
        <v>125</v>
      </c>
      <c r="H64" s="97">
        <f>CENSO[[#This Row],[CAP (cm)]]/PI()</f>
        <v>39.788735772973837</v>
      </c>
      <c r="I64" s="64">
        <v>20</v>
      </c>
      <c r="J64" s="96">
        <f>(PI()*(CENSO[[#This Row],[DAP (cm)]]^2))/40000</f>
        <v>0.12433979929054324</v>
      </c>
      <c r="K64" s="96">
        <f>CENSO[[#This Row],[g (m²)]]*CENSO[[#This Row],[H (m)]]*0.7</f>
        <v>1.7407571900676053</v>
      </c>
      <c r="L64" s="64">
        <v>1</v>
      </c>
      <c r="M64" s="65">
        <v>368591</v>
      </c>
      <c r="N64" s="87">
        <v>9709326.1999999899</v>
      </c>
      <c r="O64" s="98" t="s">
        <v>1225</v>
      </c>
      <c r="P64" s="87" t="str">
        <f>VLOOKUP(CENSO[[#This Row],[DAP (cm)]],CD[],2,TRUE)</f>
        <v>TORETE</v>
      </c>
      <c r="Q64" s="87" t="str">
        <f>VLOOKUP(CENSO[[#This Row],[DAP (cm)]],DD[],2,TRUE)</f>
        <v>30├ 40</v>
      </c>
      <c r="R64" s="87" t="str" cm="1">
        <f t="array" ref="R64">INDEX(_xlfn.TEXTSPLIT(CENSO[[#This Row],[NOME CIENTIFICO]]," "),1)</f>
        <v>Lecythis</v>
      </c>
      <c r="S64" s="98" t="s">
        <v>1004</v>
      </c>
      <c r="T64" s="87">
        <f>_xlfn.MINIFS(CENSO[DAP (cm)],CENSO[NOME CIENTIFICO],CENSO[[#This Row],[NOME CIENTIFICO]])</f>
        <v>38.833806114422465</v>
      </c>
      <c r="U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4" s="87" t="str">
        <f>IF(CENSO[[#This Row],[DAP (cm)]]&lt;CENSO[[#This Row],[DMCE (cm)]],"DAP &lt; DMCE","DAP ≥ DMCE")</f>
        <v>DAP &lt; DMCE</v>
      </c>
      <c r="W64" s="87" t="str">
        <f>IF(CENSO[[#This Row],[DAP (cm)]]&gt;200, "Superior", "Inferior")</f>
        <v>Inferior</v>
      </c>
      <c r="X64" s="87" t="str">
        <f>VLOOKUP(CENSO[[#This Row],[NOME COMUM]],ESPECIES[],4,FALSE)</f>
        <v>Não</v>
      </c>
      <c r="Y64" s="87" t="str">
        <f>IF(IFERROR(VLOOKUP(CENSO[[#This Row],[NOME COMUM]],COMERCIAIS[],2, FALSE), "Não") &lt;&gt; "Não", "Sim", "Não")</f>
        <v>Sim</v>
      </c>
      <c r="Z64" s="133">
        <f>CENSO[[#This Row],[g (m²)]]/SUM(AEEF[AEEF-UT])</f>
        <v>2.175500944990973E-4</v>
      </c>
      <c r="AA64" s="133">
        <f>CENSO[[#This Row],[v (m³)]]/SUM(AEEF[AEEF-UT])</f>
        <v>3.0457013229873617E-3</v>
      </c>
    </row>
    <row r="65" spans="1:27" ht="14">
      <c r="A65" s="86">
        <v>1</v>
      </c>
      <c r="B65" s="86">
        <v>1</v>
      </c>
      <c r="C65" s="63">
        <v>8</v>
      </c>
      <c r="D65" s="63">
        <v>64</v>
      </c>
      <c r="E65" s="63" t="str">
        <f>VLOOKUP(CENSO[[#This Row],[NOME COMUM]],ESPECIES[],2,FALSE)</f>
        <v>Alexa grandiflora Ducke</v>
      </c>
      <c r="F65" s="64" t="s">
        <v>13</v>
      </c>
      <c r="G65" s="64">
        <v>230</v>
      </c>
      <c r="H65" s="97">
        <f>CENSO[[#This Row],[CAP (cm)]]/PI()</f>
        <v>73.211273822271863</v>
      </c>
      <c r="I65" s="64">
        <v>15</v>
      </c>
      <c r="J65" s="96">
        <f>(PI()*(CENSO[[#This Row],[DAP (cm)]]^2))/40000</f>
        <v>0.42096482447806327</v>
      </c>
      <c r="K65" s="96">
        <f>CENSO[[#This Row],[g (m²)]]*CENSO[[#This Row],[H (m)]]*0.7</f>
        <v>4.4201306570196639</v>
      </c>
      <c r="L65" s="64">
        <v>1</v>
      </c>
      <c r="M65" s="65">
        <v>368593.9</v>
      </c>
      <c r="N65" s="87">
        <v>9709325</v>
      </c>
      <c r="O65" s="87" t="s">
        <v>1227</v>
      </c>
      <c r="P65" s="87" t="str">
        <f>VLOOKUP(CENSO[[#This Row],[DAP (cm)]],CD[],2,TRUE)</f>
        <v>TORA</v>
      </c>
      <c r="Q65" s="87" t="str">
        <f>VLOOKUP(CENSO[[#This Row],[DAP (cm)]],DD[],2,TRUE)</f>
        <v>70├ 80</v>
      </c>
      <c r="R65" s="87" t="str" cm="1">
        <f t="array" ref="R65">INDEX(_xlfn.TEXTSPLIT(CENSO[[#This Row],[NOME CIENTIFICO]]," "),1)</f>
        <v>Alexa</v>
      </c>
      <c r="S65" s="98" t="s">
        <v>1004</v>
      </c>
      <c r="T65" s="87">
        <f>_xlfn.MINIFS(CENSO[DAP (cm)],CENSO[NOME CIENTIFICO],CENSO[[#This Row],[NOME CIENTIFICO]])</f>
        <v>39.788735772973837</v>
      </c>
      <c r="U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5" s="87" t="str">
        <f>IF(CENSO[[#This Row],[DAP (cm)]]&lt;CENSO[[#This Row],[DMCE (cm)]],"DAP &lt; DMCE","DAP ≥ DMCE")</f>
        <v>DAP ≥ DMCE</v>
      </c>
      <c r="W65" s="87" t="str">
        <f>IF(CENSO[[#This Row],[DAP (cm)]]&gt;200, "Superior", "Inferior")</f>
        <v>Inferior</v>
      </c>
      <c r="X65" s="87" t="str">
        <f>VLOOKUP(CENSO[[#This Row],[NOME COMUM]],ESPECIES[],4,FALSE)</f>
        <v>Não</v>
      </c>
      <c r="Y65" s="87" t="str">
        <f>IF(IFERROR(VLOOKUP(CENSO[[#This Row],[NOME COMUM]],COMERCIAIS[],2, FALSE), "Não") &lt;&gt; "Não", "Sim", "Não")</f>
        <v>Não</v>
      </c>
      <c r="Z65" s="133">
        <f>CENSO[[#This Row],[g (m²)]]/SUM(AEEF[AEEF-UT])</f>
        <v>7.3653759993614395E-4</v>
      </c>
      <c r="AA65" s="133">
        <f>CENSO[[#This Row],[v (m³)]]/SUM(AEEF[AEEF-UT])</f>
        <v>7.7336447993295102E-3</v>
      </c>
    </row>
    <row r="66" spans="1:27" ht="14">
      <c r="A66" s="86">
        <v>1</v>
      </c>
      <c r="B66" s="86">
        <v>1</v>
      </c>
      <c r="C66" s="63">
        <v>8</v>
      </c>
      <c r="D66" s="63">
        <v>65</v>
      </c>
      <c r="E66" s="63" t="str">
        <f>VLOOKUP(CENSO[[#This Row],[NOME COMUM]],ESPECIES[],2,FALSE)</f>
        <v>Dimorphandra multiflora Ducke</v>
      </c>
      <c r="F66" s="64" t="s">
        <v>73</v>
      </c>
      <c r="G66" s="64">
        <v>150</v>
      </c>
      <c r="H66" s="97">
        <f>CENSO[[#This Row],[CAP (cm)]]/PI()</f>
        <v>47.7464829275686</v>
      </c>
      <c r="I66" s="64">
        <v>12</v>
      </c>
      <c r="J66" s="96">
        <f>(PI()*(CENSO[[#This Row],[DAP (cm)]]^2))/40000</f>
        <v>0.17904931097838223</v>
      </c>
      <c r="K66" s="96">
        <f>CENSO[[#This Row],[g (m²)]]*CENSO[[#This Row],[H (m)]]*0.7</f>
        <v>1.5040142122184108</v>
      </c>
      <c r="L66" s="64">
        <v>2</v>
      </c>
      <c r="M66" s="65">
        <v>368579.4</v>
      </c>
      <c r="N66" s="87">
        <v>9709296.3000000007</v>
      </c>
      <c r="O66" s="98" t="s">
        <v>1225</v>
      </c>
      <c r="P66" s="87" t="str">
        <f>VLOOKUP(CENSO[[#This Row],[DAP (cm)]],CD[],2,TRUE)</f>
        <v>TORETE</v>
      </c>
      <c r="Q66" s="87" t="str">
        <f>VLOOKUP(CENSO[[#This Row],[DAP (cm)]],DD[],2,TRUE)</f>
        <v>40├ 50</v>
      </c>
      <c r="R66" s="87" t="str" cm="1">
        <f t="array" ref="R66">INDEX(_xlfn.TEXTSPLIT(CENSO[[#This Row],[NOME CIENTIFICO]]," "),1)</f>
        <v>Dimorphandra</v>
      </c>
      <c r="S66" s="98" t="s">
        <v>1004</v>
      </c>
      <c r="T66" s="87">
        <f>_xlfn.MINIFS(CENSO[DAP (cm)],CENSO[NOME CIENTIFICO],CENSO[[#This Row],[NOME CIENTIFICO]])</f>
        <v>39.788735772973837</v>
      </c>
      <c r="U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6" s="87" t="str">
        <f>IF(CENSO[[#This Row],[DAP (cm)]]&lt;CENSO[[#This Row],[DMCE (cm)]],"DAP &lt; DMCE","DAP ≥ DMCE")</f>
        <v>DAP &lt; DMCE</v>
      </c>
      <c r="W66" s="87" t="str">
        <f>IF(CENSO[[#This Row],[DAP (cm)]]&gt;200, "Superior", "Inferior")</f>
        <v>Inferior</v>
      </c>
      <c r="X66" s="87" t="str">
        <f>VLOOKUP(CENSO[[#This Row],[NOME COMUM]],ESPECIES[],4,FALSE)</f>
        <v>Não</v>
      </c>
      <c r="Y66" s="87" t="str">
        <f>IF(IFERROR(VLOOKUP(CENSO[[#This Row],[NOME COMUM]],COMERCIAIS[],2, FALSE), "Não") &lt;&gt; "Não", "Sim", "Não")</f>
        <v>Não</v>
      </c>
      <c r="Z66" s="133">
        <f>CENSO[[#This Row],[g (m²)]]/SUM(AEEF[AEEF-UT])</f>
        <v>3.1327213607870003E-4</v>
      </c>
      <c r="AA66" s="133">
        <f>CENSO[[#This Row],[v (m³)]]/SUM(AEEF[AEEF-UT])</f>
        <v>2.6314859430610804E-3</v>
      </c>
    </row>
    <row r="67" spans="1:27" ht="14">
      <c r="A67" s="86">
        <v>1</v>
      </c>
      <c r="B67" s="86">
        <v>1</v>
      </c>
      <c r="C67" s="63">
        <v>8</v>
      </c>
      <c r="D67" s="63">
        <v>66</v>
      </c>
      <c r="E67" s="63" t="str">
        <f>VLOOKUP(CENSO[[#This Row],[NOME COMUM]],ESPECIES[],2,FALSE)</f>
        <v>Alexa grandiflora Ducke</v>
      </c>
      <c r="F67" s="64" t="s">
        <v>13</v>
      </c>
      <c r="G67" s="64">
        <v>125</v>
      </c>
      <c r="H67" s="97">
        <f>CENSO[[#This Row],[CAP (cm)]]/PI()</f>
        <v>39.788735772973837</v>
      </c>
      <c r="I67" s="64">
        <v>15</v>
      </c>
      <c r="J67" s="96">
        <f>(PI()*(CENSO[[#This Row],[DAP (cm)]]^2))/40000</f>
        <v>0.12433979929054324</v>
      </c>
      <c r="K67" s="96">
        <f>CENSO[[#This Row],[g (m²)]]*CENSO[[#This Row],[H (m)]]*0.7</f>
        <v>1.3055678925507039</v>
      </c>
      <c r="L67" s="64">
        <v>1</v>
      </c>
      <c r="M67" s="65">
        <v>368581.799999999</v>
      </c>
      <c r="N67" s="87">
        <v>9709284.6999999899</v>
      </c>
      <c r="O67" s="98" t="s">
        <v>1225</v>
      </c>
      <c r="P67" s="87" t="str">
        <f>VLOOKUP(CENSO[[#This Row],[DAP (cm)]],CD[],2,TRUE)</f>
        <v>TORETE</v>
      </c>
      <c r="Q67" s="87" t="str">
        <f>VLOOKUP(CENSO[[#This Row],[DAP (cm)]],DD[],2,TRUE)</f>
        <v>30├ 40</v>
      </c>
      <c r="R67" s="87" t="str" cm="1">
        <f t="array" ref="R67">INDEX(_xlfn.TEXTSPLIT(CENSO[[#This Row],[NOME CIENTIFICO]]," "),1)</f>
        <v>Alexa</v>
      </c>
      <c r="S67" s="98" t="s">
        <v>1004</v>
      </c>
      <c r="T67" s="87">
        <f>_xlfn.MINIFS(CENSO[DAP (cm)],CENSO[NOME CIENTIFICO],CENSO[[#This Row],[NOME CIENTIFICO]])</f>
        <v>39.788735772973837</v>
      </c>
      <c r="U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7" s="87" t="str">
        <f>IF(CENSO[[#This Row],[DAP (cm)]]&lt;CENSO[[#This Row],[DMCE (cm)]],"DAP &lt; DMCE","DAP ≥ DMCE")</f>
        <v>DAP &lt; DMCE</v>
      </c>
      <c r="W67" s="87" t="str">
        <f>IF(CENSO[[#This Row],[DAP (cm)]]&gt;200, "Superior", "Inferior")</f>
        <v>Inferior</v>
      </c>
      <c r="X67" s="87" t="str">
        <f>VLOOKUP(CENSO[[#This Row],[NOME COMUM]],ESPECIES[],4,FALSE)</f>
        <v>Não</v>
      </c>
      <c r="Y67" s="87" t="str">
        <f>IF(IFERROR(VLOOKUP(CENSO[[#This Row],[NOME COMUM]],COMERCIAIS[],2, FALSE), "Não") &lt;&gt; "Não", "Sim", "Não")</f>
        <v>Não</v>
      </c>
      <c r="Z67" s="133">
        <f>CENSO[[#This Row],[g (m²)]]/SUM(AEEF[AEEF-UT])</f>
        <v>2.175500944990973E-4</v>
      </c>
      <c r="AA67" s="133">
        <f>CENSO[[#This Row],[v (m³)]]/SUM(AEEF[AEEF-UT])</f>
        <v>2.2842759922405212E-3</v>
      </c>
    </row>
    <row r="68" spans="1:27" ht="14">
      <c r="A68" s="86">
        <v>1</v>
      </c>
      <c r="B68" s="86">
        <v>1</v>
      </c>
      <c r="C68" s="63">
        <v>8</v>
      </c>
      <c r="D68" s="63">
        <v>67</v>
      </c>
      <c r="E68" s="63" t="str">
        <f>VLOOKUP(CENSO[[#This Row],[NOME COMUM]],ESPECIES[],2,FALSE)</f>
        <v>Parahancornia amapa (Huber ) Ducke</v>
      </c>
      <c r="F68" s="64" t="s">
        <v>15</v>
      </c>
      <c r="G68" s="64">
        <v>125</v>
      </c>
      <c r="H68" s="97">
        <f>CENSO[[#This Row],[CAP (cm)]]/PI()</f>
        <v>39.788735772973837</v>
      </c>
      <c r="I68" s="64">
        <v>15</v>
      </c>
      <c r="J68" s="96">
        <f>(PI()*(CENSO[[#This Row],[DAP (cm)]]^2))/40000</f>
        <v>0.12433979929054324</v>
      </c>
      <c r="K68" s="96">
        <f>CENSO[[#This Row],[g (m²)]]*CENSO[[#This Row],[H (m)]]*0.7</f>
        <v>1.3055678925507039</v>
      </c>
      <c r="L68" s="64">
        <v>1</v>
      </c>
      <c r="M68" s="65">
        <v>368581.799999999</v>
      </c>
      <c r="N68" s="87">
        <v>9709284.6999999899</v>
      </c>
      <c r="O68" s="98" t="s">
        <v>1225</v>
      </c>
      <c r="P68" s="87" t="str">
        <f>VLOOKUP(CENSO[[#This Row],[DAP (cm)]],CD[],2,TRUE)</f>
        <v>TORETE</v>
      </c>
      <c r="Q68" s="87" t="str">
        <f>VLOOKUP(CENSO[[#This Row],[DAP (cm)]],DD[],2,TRUE)</f>
        <v>30├ 40</v>
      </c>
      <c r="R68" s="87" t="str" cm="1">
        <f t="array" ref="R68">INDEX(_xlfn.TEXTSPLIT(CENSO[[#This Row],[NOME CIENTIFICO]]," "),1)</f>
        <v>Parahancornia</v>
      </c>
      <c r="S68" s="98" t="s">
        <v>1004</v>
      </c>
      <c r="T68" s="87">
        <f>_xlfn.MINIFS(CENSO[DAP (cm)],CENSO[NOME CIENTIFICO],CENSO[[#This Row],[NOME CIENTIFICO]])</f>
        <v>39.788735772973837</v>
      </c>
      <c r="U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8" s="87" t="str">
        <f>IF(CENSO[[#This Row],[DAP (cm)]]&lt;CENSO[[#This Row],[DMCE (cm)]],"DAP &lt; DMCE","DAP ≥ DMCE")</f>
        <v>DAP &lt; DMCE</v>
      </c>
      <c r="W68" s="87" t="str">
        <f>IF(CENSO[[#This Row],[DAP (cm)]]&gt;200, "Superior", "Inferior")</f>
        <v>Inferior</v>
      </c>
      <c r="X68" s="87" t="str">
        <f>VLOOKUP(CENSO[[#This Row],[NOME COMUM]],ESPECIES[],4,FALSE)</f>
        <v>Não</v>
      </c>
      <c r="Y68" s="87" t="str">
        <f>IF(IFERROR(VLOOKUP(CENSO[[#This Row],[NOME COMUM]],COMERCIAIS[],2, FALSE), "Não") &lt;&gt; "Não", "Sim", "Não")</f>
        <v>Não</v>
      </c>
      <c r="Z68" s="133">
        <f>CENSO[[#This Row],[g (m²)]]/SUM(AEEF[AEEF-UT])</f>
        <v>2.175500944990973E-4</v>
      </c>
      <c r="AA68" s="133">
        <f>CENSO[[#This Row],[v (m³)]]/SUM(AEEF[AEEF-UT])</f>
        <v>2.2842759922405212E-3</v>
      </c>
    </row>
    <row r="69" spans="1:27" ht="14">
      <c r="A69" s="86">
        <v>1</v>
      </c>
      <c r="B69" s="86">
        <v>1</v>
      </c>
      <c r="C69" s="63">
        <v>8</v>
      </c>
      <c r="D69" s="63">
        <v>68</v>
      </c>
      <c r="E69" s="63" t="str">
        <f>VLOOKUP(CENSO[[#This Row],[NOME COMUM]],ESPECIES[],2,FALSE)</f>
        <v>Inga paraensis Ducke</v>
      </c>
      <c r="F69" s="64" t="s">
        <v>16</v>
      </c>
      <c r="G69" s="64">
        <v>142</v>
      </c>
      <c r="H69" s="97">
        <f>CENSO[[#This Row],[CAP (cm)]]/PI()</f>
        <v>45.200003838098276</v>
      </c>
      <c r="I69" s="64">
        <v>12</v>
      </c>
      <c r="J69" s="96">
        <f>(PI()*(CENSO[[#This Row],[DAP (cm)]]^2))/40000</f>
        <v>0.16046001362524887</v>
      </c>
      <c r="K69" s="96">
        <f>CENSO[[#This Row],[g (m²)]]*CENSO[[#This Row],[H (m)]]*0.7</f>
        <v>1.3478641144520904</v>
      </c>
      <c r="L69" s="64">
        <v>2</v>
      </c>
      <c r="M69" s="65">
        <v>368608.2</v>
      </c>
      <c r="N69" s="87">
        <v>9709310.9000000004</v>
      </c>
      <c r="O69" s="98" t="s">
        <v>1225</v>
      </c>
      <c r="P69" s="87" t="str">
        <f>VLOOKUP(CENSO[[#This Row],[DAP (cm)]],CD[],2,TRUE)</f>
        <v>TORETE</v>
      </c>
      <c r="Q69" s="87" t="str">
        <f>VLOOKUP(CENSO[[#This Row],[DAP (cm)]],DD[],2,TRUE)</f>
        <v>40├ 50</v>
      </c>
      <c r="R69" s="87" t="str" cm="1">
        <f t="array" ref="R69">INDEX(_xlfn.TEXTSPLIT(CENSO[[#This Row],[NOME CIENTIFICO]]," "),1)</f>
        <v>Inga</v>
      </c>
      <c r="S69" s="98" t="s">
        <v>1004</v>
      </c>
      <c r="T69" s="87">
        <f>_xlfn.MINIFS(CENSO[DAP (cm)],CENSO[NOME CIENTIFICO],CENSO[[#This Row],[NOME CIENTIFICO]])</f>
        <v>41.38028520389279</v>
      </c>
      <c r="U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69" s="87" t="str">
        <f>IF(CENSO[[#This Row],[DAP (cm)]]&lt;CENSO[[#This Row],[DMCE (cm)]],"DAP &lt; DMCE","DAP ≥ DMCE")</f>
        <v>DAP &lt; DMCE</v>
      </c>
      <c r="W69" s="87" t="str">
        <f>IF(CENSO[[#This Row],[DAP (cm)]]&gt;200, "Superior", "Inferior")</f>
        <v>Inferior</v>
      </c>
      <c r="X69" s="87" t="str">
        <f>VLOOKUP(CENSO[[#This Row],[NOME COMUM]],ESPECIES[],4,FALSE)</f>
        <v>Não</v>
      </c>
      <c r="Y69" s="87" t="str">
        <f>IF(IFERROR(VLOOKUP(CENSO[[#This Row],[NOME COMUM]],COMERCIAIS[],2, FALSE), "Não") &lt;&gt; "Não", "Sim", "Não")</f>
        <v>Não</v>
      </c>
      <c r="Z69" s="133">
        <f>CENSO[[#This Row],[g (m²)]]/SUM(AEEF[AEEF-UT])</f>
        <v>2.8074752675070699E-4</v>
      </c>
      <c r="AA69" s="133">
        <f>CENSO[[#This Row],[v (m³)]]/SUM(AEEF[AEEF-UT])</f>
        <v>2.3582792247059388E-3</v>
      </c>
    </row>
    <row r="70" spans="1:27" ht="14">
      <c r="A70" s="86">
        <v>1</v>
      </c>
      <c r="B70" s="86">
        <v>1</v>
      </c>
      <c r="C70" s="63">
        <v>8</v>
      </c>
      <c r="D70" s="63">
        <v>69</v>
      </c>
      <c r="E70" s="63" t="str">
        <f>VLOOKUP(CENSO[[#This Row],[NOME COMUM]],ESPECIES[],2,FALSE)</f>
        <v>Cordia umbraculifera DC.</v>
      </c>
      <c r="F70" s="64" t="s">
        <v>92</v>
      </c>
      <c r="G70" s="64">
        <v>190</v>
      </c>
      <c r="H70" s="97">
        <f>CENSO[[#This Row],[CAP (cm)]]/PI()</f>
        <v>60.478878374920228</v>
      </c>
      <c r="I70" s="64">
        <v>20</v>
      </c>
      <c r="J70" s="96">
        <f>(PI()*(CENSO[[#This Row],[DAP (cm)]]^2))/40000</f>
        <v>0.28727467228087106</v>
      </c>
      <c r="K70" s="96">
        <f>CENSO[[#This Row],[g (m²)]]*CENSO[[#This Row],[H (m)]]*0.7</f>
        <v>4.021845411932194</v>
      </c>
      <c r="L70" s="64">
        <v>2</v>
      </c>
      <c r="M70" s="65">
        <v>368613.7</v>
      </c>
      <c r="N70" s="87">
        <v>9709318.0999999903</v>
      </c>
      <c r="O70" s="87" t="s">
        <v>1227</v>
      </c>
      <c r="P70" s="87" t="str">
        <f>VLOOKUP(CENSO[[#This Row],[DAP (cm)]],CD[],2,TRUE)</f>
        <v>TORA</v>
      </c>
      <c r="Q70" s="87" t="str">
        <f>VLOOKUP(CENSO[[#This Row],[DAP (cm)]],DD[],2,TRUE)</f>
        <v>60├ 70</v>
      </c>
      <c r="R70" s="87" t="str" cm="1">
        <f t="array" ref="R70">INDEX(_xlfn.TEXTSPLIT(CENSO[[#This Row],[NOME CIENTIFICO]]," "),1)</f>
        <v>Cordia</v>
      </c>
      <c r="S70" s="98" t="s">
        <v>1004</v>
      </c>
      <c r="T70" s="87">
        <f>_xlfn.MINIFS(CENSO[DAP (cm)],CENSO[NOME CIENTIFICO],CENSO[[#This Row],[NOME CIENTIFICO]])</f>
        <v>42.335214862444161</v>
      </c>
      <c r="U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70" s="87" t="str">
        <f>IF(CENSO[[#This Row],[DAP (cm)]]&lt;CENSO[[#This Row],[DMCE (cm)]],"DAP &lt; DMCE","DAP ≥ DMCE")</f>
        <v>DAP ≥ DMCE</v>
      </c>
      <c r="W70" s="87" t="str">
        <f>IF(CENSO[[#This Row],[DAP (cm)]]&gt;200, "Superior", "Inferior")</f>
        <v>Inferior</v>
      </c>
      <c r="X70" s="87" t="str">
        <f>VLOOKUP(CENSO[[#This Row],[NOME COMUM]],ESPECIES[],4,FALSE)</f>
        <v>Não</v>
      </c>
      <c r="Y70" s="87" t="str">
        <f>IF(IFERROR(VLOOKUP(CENSO[[#This Row],[NOME COMUM]],COMERCIAIS[],2, FALSE), "Não") &lt;&gt; "Não", "Sim", "Não")</f>
        <v>Não</v>
      </c>
      <c r="Z70" s="133">
        <f>CENSO[[#This Row],[g (m²)]]/SUM(AEEF[AEEF-UT])</f>
        <v>5.0262773833071434E-4</v>
      </c>
      <c r="AA70" s="133">
        <f>CENSO[[#This Row],[v (m³)]]/SUM(AEEF[AEEF-UT])</f>
        <v>7.0367883366299986E-3</v>
      </c>
    </row>
    <row r="71" spans="1:27" ht="14">
      <c r="A71" s="86">
        <v>1</v>
      </c>
      <c r="B71" s="86">
        <v>1</v>
      </c>
      <c r="C71" s="63">
        <v>8</v>
      </c>
      <c r="D71" s="63">
        <v>70</v>
      </c>
      <c r="E71" s="63" t="str">
        <f>VLOOKUP(CENSO[[#This Row],[NOME COMUM]],ESPECIES[],2,FALSE)</f>
        <v>Parkia pendula (Willd.) Benth. ex Walp.</v>
      </c>
      <c r="F71" s="64" t="s">
        <v>24</v>
      </c>
      <c r="G71" s="64">
        <v>162</v>
      </c>
      <c r="H71" s="97">
        <f>CENSO[[#This Row],[CAP (cm)]]/PI()</f>
        <v>51.566201561774093</v>
      </c>
      <c r="I71" s="64">
        <v>15</v>
      </c>
      <c r="J71" s="96">
        <f>(PI()*(CENSO[[#This Row],[DAP (cm)]]^2))/40000</f>
        <v>0.20884311632518512</v>
      </c>
      <c r="K71" s="96">
        <f>CENSO[[#This Row],[g (m²)]]*CENSO[[#This Row],[H (m)]]*0.7</f>
        <v>2.192852721414444</v>
      </c>
      <c r="L71" s="64">
        <v>2</v>
      </c>
      <c r="M71" s="65">
        <v>368613.7</v>
      </c>
      <c r="N71" s="87">
        <v>9709318.0999999903</v>
      </c>
      <c r="O71" s="87" t="s">
        <v>1227</v>
      </c>
      <c r="P71" s="87" t="str">
        <f>VLOOKUP(CENSO[[#This Row],[DAP (cm)]],CD[],2,TRUE)</f>
        <v>TORA</v>
      </c>
      <c r="Q71" s="87" t="str">
        <f>VLOOKUP(CENSO[[#This Row],[DAP (cm)]],DD[],2,TRUE)</f>
        <v>50├ 60</v>
      </c>
      <c r="R71" s="87" t="str" cm="1">
        <f t="array" ref="R71">INDEX(_xlfn.TEXTSPLIT(CENSO[[#This Row],[NOME CIENTIFICO]]," "),1)</f>
        <v>Parkia</v>
      </c>
      <c r="S71" s="98" t="s">
        <v>1004</v>
      </c>
      <c r="T71" s="87">
        <f>_xlfn.MINIFS(CENSO[DAP (cm)],CENSO[NOME CIENTIFICO],CENSO[[#This Row],[NOME CIENTIFICO]])</f>
        <v>40.107045659157627</v>
      </c>
      <c r="U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71" s="87" t="str">
        <f>IF(CENSO[[#This Row],[DAP (cm)]]&lt;CENSO[[#This Row],[DMCE (cm)]],"DAP &lt; DMCE","DAP ≥ DMCE")</f>
        <v>DAP ≥ DMCE</v>
      </c>
      <c r="W71" s="87" t="str">
        <f>IF(CENSO[[#This Row],[DAP (cm)]]&gt;200, "Superior", "Inferior")</f>
        <v>Inferior</v>
      </c>
      <c r="X71" s="87" t="str">
        <f>VLOOKUP(CENSO[[#This Row],[NOME COMUM]],ESPECIES[],4,FALSE)</f>
        <v>Não</v>
      </c>
      <c r="Y71" s="87" t="str">
        <f>IF(IFERROR(VLOOKUP(CENSO[[#This Row],[NOME COMUM]],COMERCIAIS[],2, FALSE), "Não") &lt;&gt; "Não", "Sim", "Não")</f>
        <v>Sim</v>
      </c>
      <c r="Z71" s="133">
        <f>CENSO[[#This Row],[g (m²)]]/SUM(AEEF[AEEF-UT])</f>
        <v>3.6540061952219585E-4</v>
      </c>
      <c r="AA71" s="133">
        <f>CENSO[[#This Row],[v (m³)]]/SUM(AEEF[AEEF-UT])</f>
        <v>3.8367065049830572E-3</v>
      </c>
    </row>
    <row r="72" spans="1:27" ht="14">
      <c r="A72" s="86">
        <v>1</v>
      </c>
      <c r="B72" s="86">
        <v>1</v>
      </c>
      <c r="C72" s="63">
        <v>8</v>
      </c>
      <c r="D72" s="63">
        <v>71</v>
      </c>
      <c r="E72" s="63" t="str">
        <f>VLOOKUP(CENSO[[#This Row],[NOME COMUM]],ESPECIES[],2,FALSE)</f>
        <v>Piptadenia suaveolens Miq.</v>
      </c>
      <c r="F72" s="64" t="s">
        <v>22</v>
      </c>
      <c r="G72" s="64">
        <v>370</v>
      </c>
      <c r="H72" s="97">
        <f>CENSO[[#This Row],[CAP (cm)]]/PI()</f>
        <v>117.77465788800255</v>
      </c>
      <c r="I72" s="64">
        <v>20</v>
      </c>
      <c r="J72" s="96">
        <f>(PI()*(CENSO[[#This Row],[DAP (cm)]]^2))/40000</f>
        <v>1.0894155854640235</v>
      </c>
      <c r="K72" s="96">
        <f>CENSO[[#This Row],[g (m²)]]*CENSO[[#This Row],[H (m)]]*0.7</f>
        <v>15.251818196496329</v>
      </c>
      <c r="L72" s="64">
        <v>1</v>
      </c>
      <c r="M72" s="65">
        <v>368633</v>
      </c>
      <c r="N72" s="87">
        <v>9709295.5999999903</v>
      </c>
      <c r="O72" s="87" t="s">
        <v>1227</v>
      </c>
      <c r="P72" s="87" t="str">
        <f>VLOOKUP(CENSO[[#This Row],[DAP (cm)]],CD[],2,TRUE)</f>
        <v>TORA</v>
      </c>
      <c r="Q72" s="87" t="str">
        <f>VLOOKUP(CENSO[[#This Row],[DAP (cm)]],DD[],2,TRUE)</f>
        <v>110├ 120</v>
      </c>
      <c r="R72" s="87" t="str" cm="1">
        <f t="array" ref="R72">INDEX(_xlfn.TEXTSPLIT(CENSO[[#This Row],[NOME CIENTIFICO]]," "),1)</f>
        <v>Piptadenia</v>
      </c>
      <c r="S72" s="98" t="s">
        <v>1004</v>
      </c>
      <c r="T72" s="87">
        <f>_xlfn.MINIFS(CENSO[DAP (cm)],CENSO[NOME CIENTIFICO],CENSO[[#This Row],[NOME CIENTIFICO]])</f>
        <v>39.788735772973837</v>
      </c>
      <c r="U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2" s="87" t="str">
        <f>IF(CENSO[[#This Row],[DAP (cm)]]&lt;CENSO[[#This Row],[DMCE (cm)]],"DAP &lt; DMCE","DAP ≥ DMCE")</f>
        <v>DAP ≥ DMCE</v>
      </c>
      <c r="W72" s="87" t="str">
        <f>IF(CENSO[[#This Row],[DAP (cm)]]&gt;200, "Superior", "Inferior")</f>
        <v>Inferior</v>
      </c>
      <c r="X72" s="87" t="str">
        <f>VLOOKUP(CENSO[[#This Row],[NOME COMUM]],ESPECIES[],4,FALSE)</f>
        <v>Não</v>
      </c>
      <c r="Y72" s="87" t="str">
        <f>IF(IFERROR(VLOOKUP(CENSO[[#This Row],[NOME COMUM]],COMERCIAIS[],2, FALSE), "Não") &lt;&gt; "Não", "Sim", "Não")</f>
        <v>Sim</v>
      </c>
      <c r="Z72" s="133">
        <f>CENSO[[#This Row],[g (m²)]]/SUM(AEEF[AEEF-UT])</f>
        <v>1.9060869079632905E-3</v>
      </c>
      <c r="AA72" s="133">
        <f>CENSO[[#This Row],[v (m³)]]/SUM(AEEF[AEEF-UT])</f>
        <v>2.6685216711486066E-2</v>
      </c>
    </row>
    <row r="73" spans="1:27" ht="14">
      <c r="A73" s="86">
        <v>1</v>
      </c>
      <c r="B73" s="86">
        <v>1</v>
      </c>
      <c r="C73" s="63">
        <v>8</v>
      </c>
      <c r="D73" s="63">
        <v>72</v>
      </c>
      <c r="E73" s="63" t="str">
        <f>VLOOKUP(CENSO[[#This Row],[NOME COMUM]],ESPECIES[],2,FALSE)</f>
        <v>Piptadenia suaveolens Miq.</v>
      </c>
      <c r="F73" s="64" t="s">
        <v>22</v>
      </c>
      <c r="G73" s="64">
        <v>200</v>
      </c>
      <c r="H73" s="97">
        <f>CENSO[[#This Row],[CAP (cm)]]/PI()</f>
        <v>63.661977236758133</v>
      </c>
      <c r="I73" s="64">
        <v>16</v>
      </c>
      <c r="J73" s="96">
        <f>(PI()*(CENSO[[#This Row],[DAP (cm)]]^2))/40000</f>
        <v>0.31830988618379064</v>
      </c>
      <c r="K73" s="96">
        <f>CENSO[[#This Row],[g (m²)]]*CENSO[[#This Row],[H (m)]]*0.7</f>
        <v>3.565070725258455</v>
      </c>
      <c r="L73" s="64">
        <v>1</v>
      </c>
      <c r="M73" s="65">
        <v>368612.9</v>
      </c>
      <c r="N73" s="87">
        <v>9709267.8000000007</v>
      </c>
      <c r="O73" s="87" t="s">
        <v>1227</v>
      </c>
      <c r="P73" s="87" t="str">
        <f>VLOOKUP(CENSO[[#This Row],[DAP (cm)]],CD[],2,TRUE)</f>
        <v>TORA</v>
      </c>
      <c r="Q73" s="87" t="str">
        <f>VLOOKUP(CENSO[[#This Row],[DAP (cm)]],DD[],2,TRUE)</f>
        <v>60├ 70</v>
      </c>
      <c r="R73" s="87" t="str" cm="1">
        <f t="array" ref="R73">INDEX(_xlfn.TEXTSPLIT(CENSO[[#This Row],[NOME CIENTIFICO]]," "),1)</f>
        <v>Piptadenia</v>
      </c>
      <c r="S73" s="98" t="s">
        <v>1004</v>
      </c>
      <c r="T73" s="87">
        <f>_xlfn.MINIFS(CENSO[DAP (cm)],CENSO[NOME CIENTIFICO],CENSO[[#This Row],[NOME CIENTIFICO]])</f>
        <v>39.788735772973837</v>
      </c>
      <c r="U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3" s="87" t="str">
        <f>IF(CENSO[[#This Row],[DAP (cm)]]&lt;CENSO[[#This Row],[DMCE (cm)]],"DAP &lt; DMCE","DAP ≥ DMCE")</f>
        <v>DAP ≥ DMCE</v>
      </c>
      <c r="W73" s="87" t="str">
        <f>IF(CENSO[[#This Row],[DAP (cm)]]&gt;200, "Superior", "Inferior")</f>
        <v>Inferior</v>
      </c>
      <c r="X73" s="87" t="str">
        <f>VLOOKUP(CENSO[[#This Row],[NOME COMUM]],ESPECIES[],4,FALSE)</f>
        <v>Não</v>
      </c>
      <c r="Y73" s="87" t="str">
        <f>IF(IFERROR(VLOOKUP(CENSO[[#This Row],[NOME COMUM]],COMERCIAIS[],2, FALSE), "Não") &lt;&gt; "Não", "Sim", "Não")</f>
        <v>Sim</v>
      </c>
      <c r="Z73" s="133">
        <f>CENSO[[#This Row],[g (m²)]]/SUM(AEEF[AEEF-UT])</f>
        <v>5.5692824191768894E-4</v>
      </c>
      <c r="AA73" s="133">
        <f>CENSO[[#This Row],[v (m³)]]/SUM(AEEF[AEEF-UT])</f>
        <v>6.2375963094781156E-3</v>
      </c>
    </row>
    <row r="74" spans="1:27" ht="14">
      <c r="A74" s="86">
        <v>1</v>
      </c>
      <c r="B74" s="86">
        <v>1</v>
      </c>
      <c r="C74" s="63">
        <v>8</v>
      </c>
      <c r="D74" s="63">
        <v>73</v>
      </c>
      <c r="E74" s="63" t="str">
        <f>VLOOKUP(CENSO[[#This Row],[NOME COMUM]],ESPECIES[],2,FALSE)</f>
        <v>Dimorphandra multiflora Ducke</v>
      </c>
      <c r="F74" s="64" t="s">
        <v>73</v>
      </c>
      <c r="G74" s="64">
        <v>162</v>
      </c>
      <c r="H74" s="97">
        <f>CENSO[[#This Row],[CAP (cm)]]/PI()</f>
        <v>51.566201561774093</v>
      </c>
      <c r="I74" s="64">
        <v>16</v>
      </c>
      <c r="J74" s="96">
        <f>(PI()*(CENSO[[#This Row],[DAP (cm)]]^2))/40000</f>
        <v>0.20884311632518512</v>
      </c>
      <c r="K74" s="96">
        <f>CENSO[[#This Row],[g (m²)]]*CENSO[[#This Row],[H (m)]]*0.7</f>
        <v>2.3390429028420732</v>
      </c>
      <c r="L74" s="64">
        <v>1</v>
      </c>
      <c r="M74" s="65">
        <v>368609.299999999</v>
      </c>
      <c r="N74" s="87">
        <v>9709263</v>
      </c>
      <c r="O74" s="87" t="s">
        <v>1227</v>
      </c>
      <c r="P74" s="87" t="str">
        <f>VLOOKUP(CENSO[[#This Row],[DAP (cm)]],CD[],2,TRUE)</f>
        <v>TORA</v>
      </c>
      <c r="Q74" s="87" t="str">
        <f>VLOOKUP(CENSO[[#This Row],[DAP (cm)]],DD[],2,TRUE)</f>
        <v>50├ 60</v>
      </c>
      <c r="R74" s="87" t="str" cm="1">
        <f t="array" ref="R74">INDEX(_xlfn.TEXTSPLIT(CENSO[[#This Row],[NOME CIENTIFICO]]," "),1)</f>
        <v>Dimorphandra</v>
      </c>
      <c r="S74" s="98" t="s">
        <v>1004</v>
      </c>
      <c r="T74" s="87">
        <f>_xlfn.MINIFS(CENSO[DAP (cm)],CENSO[NOME CIENTIFICO],CENSO[[#This Row],[NOME CIENTIFICO]])</f>
        <v>39.788735772973837</v>
      </c>
      <c r="U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4" s="87" t="str">
        <f>IF(CENSO[[#This Row],[DAP (cm)]]&lt;CENSO[[#This Row],[DMCE (cm)]],"DAP &lt; DMCE","DAP ≥ DMCE")</f>
        <v>DAP ≥ DMCE</v>
      </c>
      <c r="W74" s="87" t="str">
        <f>IF(CENSO[[#This Row],[DAP (cm)]]&gt;200, "Superior", "Inferior")</f>
        <v>Inferior</v>
      </c>
      <c r="X74" s="87" t="str">
        <f>VLOOKUP(CENSO[[#This Row],[NOME COMUM]],ESPECIES[],4,FALSE)</f>
        <v>Não</v>
      </c>
      <c r="Y74" s="87" t="str">
        <f>IF(IFERROR(VLOOKUP(CENSO[[#This Row],[NOME COMUM]],COMERCIAIS[],2, FALSE), "Não") &lt;&gt; "Não", "Sim", "Não")</f>
        <v>Não</v>
      </c>
      <c r="Z74" s="133">
        <f>CENSO[[#This Row],[g (m²)]]/SUM(AEEF[AEEF-UT])</f>
        <v>3.6540061952219585E-4</v>
      </c>
      <c r="AA74" s="133">
        <f>CENSO[[#This Row],[v (m³)]]/SUM(AEEF[AEEF-UT])</f>
        <v>4.0924869386485931E-3</v>
      </c>
    </row>
    <row r="75" spans="1:27" ht="14">
      <c r="A75" s="86">
        <v>1</v>
      </c>
      <c r="B75" s="86">
        <v>1</v>
      </c>
      <c r="C75" s="63">
        <v>8</v>
      </c>
      <c r="D75" s="63">
        <v>74</v>
      </c>
      <c r="E75" s="63" t="str">
        <f>VLOOKUP(CENSO[[#This Row],[NOME COMUM]],ESPECIES[],2,FALSE)</f>
        <v>Alexa grandiflora Ducke</v>
      </c>
      <c r="F75" s="64" t="s">
        <v>13</v>
      </c>
      <c r="G75" s="64">
        <v>231</v>
      </c>
      <c r="H75" s="97">
        <f>CENSO[[#This Row],[CAP (cm)]]/PI()</f>
        <v>73.529583708455647</v>
      </c>
      <c r="I75" s="64">
        <v>18</v>
      </c>
      <c r="J75" s="96">
        <f>(PI()*(CENSO[[#This Row],[DAP (cm)]]^2))/40000</f>
        <v>0.4246333459163314</v>
      </c>
      <c r="K75" s="96">
        <f>CENSO[[#This Row],[g (m²)]]*CENSO[[#This Row],[H (m)]]*0.7</f>
        <v>5.3503801585457751</v>
      </c>
      <c r="L75" s="64">
        <v>1</v>
      </c>
      <c r="M75" s="65">
        <v>368608.2</v>
      </c>
      <c r="N75" s="87">
        <v>9709259.9000000004</v>
      </c>
      <c r="O75" s="87" t="s">
        <v>1227</v>
      </c>
      <c r="P75" s="87" t="str">
        <f>VLOOKUP(CENSO[[#This Row],[DAP (cm)]],CD[],2,TRUE)</f>
        <v>TORA</v>
      </c>
      <c r="Q75" s="87" t="str">
        <f>VLOOKUP(CENSO[[#This Row],[DAP (cm)]],DD[],2,TRUE)</f>
        <v>70├ 80</v>
      </c>
      <c r="R75" s="87" t="str" cm="1">
        <f t="array" ref="R75">INDEX(_xlfn.TEXTSPLIT(CENSO[[#This Row],[NOME CIENTIFICO]]," "),1)</f>
        <v>Alexa</v>
      </c>
      <c r="S75" s="98" t="s">
        <v>1004</v>
      </c>
      <c r="T75" s="87">
        <f>_xlfn.MINIFS(CENSO[DAP (cm)],CENSO[NOME CIENTIFICO],CENSO[[#This Row],[NOME CIENTIFICO]])</f>
        <v>39.788735772973837</v>
      </c>
      <c r="U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5" s="87" t="str">
        <f>IF(CENSO[[#This Row],[DAP (cm)]]&lt;CENSO[[#This Row],[DMCE (cm)]],"DAP &lt; DMCE","DAP ≥ DMCE")</f>
        <v>DAP ≥ DMCE</v>
      </c>
      <c r="W75" s="87" t="str">
        <f>IF(CENSO[[#This Row],[DAP (cm)]]&gt;200, "Superior", "Inferior")</f>
        <v>Inferior</v>
      </c>
      <c r="X75" s="87" t="str">
        <f>VLOOKUP(CENSO[[#This Row],[NOME COMUM]],ESPECIES[],4,FALSE)</f>
        <v>Não</v>
      </c>
      <c r="Y75" s="87" t="str">
        <f>IF(IFERROR(VLOOKUP(CENSO[[#This Row],[NOME COMUM]],COMERCIAIS[],2, FALSE), "Não") &lt;&gt; "Não", "Sim", "Não")</f>
        <v>Não</v>
      </c>
      <c r="Z75" s="133">
        <f>CENSO[[#This Row],[g (m²)]]/SUM(AEEF[AEEF-UT])</f>
        <v>7.4295619792424516E-4</v>
      </c>
      <c r="AA75" s="133">
        <f>CENSO[[#This Row],[v (m³)]]/SUM(AEEF[AEEF-UT])</f>
        <v>9.3612480938454878E-3</v>
      </c>
    </row>
    <row r="76" spans="1:27" ht="14">
      <c r="A76" s="86">
        <v>1</v>
      </c>
      <c r="B76" s="86">
        <v>1</v>
      </c>
      <c r="C76" s="63">
        <v>8</v>
      </c>
      <c r="D76" s="63">
        <v>75</v>
      </c>
      <c r="E76" s="63" t="str">
        <f>VLOOKUP(CENSO[[#This Row],[NOME COMUM]],ESPECIES[],2,FALSE)</f>
        <v>Couratari guianensis Aubl.</v>
      </c>
      <c r="F76" s="64" t="s">
        <v>6</v>
      </c>
      <c r="G76" s="64">
        <v>168</v>
      </c>
      <c r="H76" s="97">
        <f>CENSO[[#This Row],[CAP (cm)]]/PI()</f>
        <v>53.476060878876837</v>
      </c>
      <c r="I76" s="64">
        <v>19</v>
      </c>
      <c r="J76" s="96">
        <f>(PI()*(CENSO[[#This Row],[DAP (cm)]]^2))/40000</f>
        <v>0.22459945569128273</v>
      </c>
      <c r="K76" s="96">
        <f>CENSO[[#This Row],[g (m²)]]*CENSO[[#This Row],[H (m)]]*0.7</f>
        <v>2.9871727606940599</v>
      </c>
      <c r="L76" s="64">
        <v>1</v>
      </c>
      <c r="M76" s="65">
        <v>368643.09999999899</v>
      </c>
      <c r="N76" s="87">
        <v>9709290.5999999903</v>
      </c>
      <c r="O76" s="87" t="s">
        <v>1227</v>
      </c>
      <c r="P76" s="87" t="str">
        <f>VLOOKUP(CENSO[[#This Row],[DAP (cm)]],CD[],2,TRUE)</f>
        <v>TORA</v>
      </c>
      <c r="Q76" s="87" t="str">
        <f>VLOOKUP(CENSO[[#This Row],[DAP (cm)]],DD[],2,TRUE)</f>
        <v>50├ 60</v>
      </c>
      <c r="R76" s="87" t="str" cm="1">
        <f t="array" ref="R76">INDEX(_xlfn.TEXTSPLIT(CENSO[[#This Row],[NOME CIENTIFICO]]," "),1)</f>
        <v>Couratari</v>
      </c>
      <c r="S76" s="98" t="s">
        <v>1004</v>
      </c>
      <c r="T76" s="87">
        <f>_xlfn.MINIFS(CENSO[DAP (cm)],CENSO[NOME CIENTIFICO],CENSO[[#This Row],[NOME CIENTIFICO]])</f>
        <v>38.833806114422465</v>
      </c>
      <c r="U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6" s="87" t="str">
        <f>IF(CENSO[[#This Row],[DAP (cm)]]&lt;CENSO[[#This Row],[DMCE (cm)]],"DAP &lt; DMCE","DAP ≥ DMCE")</f>
        <v>DAP ≥ DMCE</v>
      </c>
      <c r="W76" s="87" t="str">
        <f>IF(CENSO[[#This Row],[DAP (cm)]]&gt;200, "Superior", "Inferior")</f>
        <v>Inferior</v>
      </c>
      <c r="X76" s="87" t="str">
        <f>VLOOKUP(CENSO[[#This Row],[NOME COMUM]],ESPECIES[],4,FALSE)</f>
        <v>Não</v>
      </c>
      <c r="Y76" s="87" t="str">
        <f>IF(IFERROR(VLOOKUP(CENSO[[#This Row],[NOME COMUM]],COMERCIAIS[],2, FALSE), "Não") &lt;&gt; "Não", "Sim", "Não")</f>
        <v>Sim</v>
      </c>
      <c r="Z76" s="133">
        <f>CENSO[[#This Row],[g (m²)]]/SUM(AEEF[AEEF-UT])</f>
        <v>3.9296856749712139E-4</v>
      </c>
      <c r="AA76" s="133">
        <f>CENSO[[#This Row],[v (m³)]]/SUM(AEEF[AEEF-UT])</f>
        <v>5.2264819477117145E-3</v>
      </c>
    </row>
    <row r="77" spans="1:27" ht="14">
      <c r="A77" s="86">
        <v>1</v>
      </c>
      <c r="B77" s="86">
        <v>1</v>
      </c>
      <c r="C77" s="63">
        <v>8</v>
      </c>
      <c r="D77" s="63">
        <v>76</v>
      </c>
      <c r="E77" s="63" t="str">
        <f>VLOOKUP(CENSO[[#This Row],[NOME COMUM]],ESPECIES[],2,FALSE)</f>
        <v>Dipteryx odorata (Aubl.) Willd.</v>
      </c>
      <c r="F77" s="64" t="s">
        <v>4</v>
      </c>
      <c r="G77" s="64">
        <v>180</v>
      </c>
      <c r="H77" s="97">
        <f>CENSO[[#This Row],[CAP (cm)]]/PI()</f>
        <v>57.295779513082323</v>
      </c>
      <c r="I77" s="64">
        <v>15</v>
      </c>
      <c r="J77" s="96">
        <f>(PI()*(CENSO[[#This Row],[DAP (cm)]]^2))/40000</f>
        <v>0.25783100780887047</v>
      </c>
      <c r="K77" s="96">
        <f>CENSO[[#This Row],[g (m²)]]*CENSO[[#This Row],[H (m)]]*0.7</f>
        <v>2.7072255819931397</v>
      </c>
      <c r="L77" s="64">
        <v>1</v>
      </c>
      <c r="M77" s="65">
        <v>368648.2</v>
      </c>
      <c r="N77" s="87">
        <v>9709279.3000000007</v>
      </c>
      <c r="O77" s="98" t="s">
        <v>1225</v>
      </c>
      <c r="P77" s="87" t="str">
        <f>VLOOKUP(CENSO[[#This Row],[DAP (cm)]],CD[],2,TRUE)</f>
        <v>TORA</v>
      </c>
      <c r="Q77" s="87" t="str">
        <f>VLOOKUP(CENSO[[#This Row],[DAP (cm)]],DD[],2,TRUE)</f>
        <v>50├ 60</v>
      </c>
      <c r="R77" s="87" t="str" cm="1">
        <f t="array" ref="R77">INDEX(_xlfn.TEXTSPLIT(CENSO[[#This Row],[NOME CIENTIFICO]]," "),1)</f>
        <v>Dipteryx</v>
      </c>
      <c r="S77" s="98" t="s">
        <v>1004</v>
      </c>
      <c r="T77" s="87">
        <f>_xlfn.MINIFS(CENSO[DAP (cm)],CENSO[NOME CIENTIFICO],CENSO[[#This Row],[NOME CIENTIFICO]])</f>
        <v>39.152116000606256</v>
      </c>
      <c r="U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80</v>
      </c>
      <c r="V77" s="87" t="str">
        <f>IF(CENSO[[#This Row],[DAP (cm)]]&lt;CENSO[[#This Row],[DMCE (cm)]],"DAP &lt; DMCE","DAP ≥ DMCE")</f>
        <v>DAP &lt; DMCE</v>
      </c>
      <c r="W77" s="87" t="str">
        <f>IF(CENSO[[#This Row],[DAP (cm)]]&gt;200, "Superior", "Inferior")</f>
        <v>Inferior</v>
      </c>
      <c r="X77" s="87" t="str">
        <f>VLOOKUP(CENSO[[#This Row],[NOME COMUM]],ESPECIES[],4,FALSE)</f>
        <v>Vulneravel</v>
      </c>
      <c r="Y77" s="87" t="str">
        <f>IF(IFERROR(VLOOKUP(CENSO[[#This Row],[NOME COMUM]],COMERCIAIS[],2, FALSE), "Não") &lt;&gt; "Não", "Sim", "Não")</f>
        <v>Sim</v>
      </c>
      <c r="Z77" s="133">
        <f>CENSO[[#This Row],[g (m²)]]/SUM(AEEF[AEEF-UT])</f>
        <v>4.5111187595332813E-4</v>
      </c>
      <c r="AA77" s="133">
        <f>CENSO[[#This Row],[v (m³)]]/SUM(AEEF[AEEF-UT])</f>
        <v>4.7366746975099454E-3</v>
      </c>
    </row>
    <row r="78" spans="1:27" ht="14">
      <c r="A78" s="86">
        <v>1</v>
      </c>
      <c r="B78" s="86">
        <v>1</v>
      </c>
      <c r="C78" s="63">
        <v>8</v>
      </c>
      <c r="D78" s="63">
        <v>77</v>
      </c>
      <c r="E78" s="63" t="str">
        <f>VLOOKUP(CENSO[[#This Row],[NOME COMUM]],ESPECIES[],2,FALSE)</f>
        <v>Piptadenia suaveolens Miq.</v>
      </c>
      <c r="F78" s="64" t="s">
        <v>22</v>
      </c>
      <c r="G78" s="64">
        <v>300</v>
      </c>
      <c r="H78" s="97">
        <f>CENSO[[#This Row],[CAP (cm)]]/PI()</f>
        <v>95.4929658551372</v>
      </c>
      <c r="I78" s="64">
        <v>16</v>
      </c>
      <c r="J78" s="96">
        <f>(PI()*(CENSO[[#This Row],[DAP (cm)]]^2))/40000</f>
        <v>0.7161972439135289</v>
      </c>
      <c r="K78" s="96">
        <f>CENSO[[#This Row],[g (m²)]]*CENSO[[#This Row],[H (m)]]*0.7</f>
        <v>8.0214091318315237</v>
      </c>
      <c r="L78" s="64">
        <v>1</v>
      </c>
      <c r="M78" s="65">
        <v>368633.299999999</v>
      </c>
      <c r="N78" s="87">
        <v>9709248.4000000004</v>
      </c>
      <c r="O78" s="87" t="s">
        <v>1227</v>
      </c>
      <c r="P78" s="87" t="str">
        <f>VLOOKUP(CENSO[[#This Row],[DAP (cm)]],CD[],2,TRUE)</f>
        <v>TORA</v>
      </c>
      <c r="Q78" s="87" t="str">
        <f>VLOOKUP(CENSO[[#This Row],[DAP (cm)]],DD[],2,TRUE)</f>
        <v>90├ 100</v>
      </c>
      <c r="R78" s="87" t="str" cm="1">
        <f t="array" ref="R78">INDEX(_xlfn.TEXTSPLIT(CENSO[[#This Row],[NOME CIENTIFICO]]," "),1)</f>
        <v>Piptadenia</v>
      </c>
      <c r="S78" s="98" t="s">
        <v>1004</v>
      </c>
      <c r="T78" s="87">
        <f>_xlfn.MINIFS(CENSO[DAP (cm)],CENSO[NOME CIENTIFICO],CENSO[[#This Row],[NOME CIENTIFICO]])</f>
        <v>39.788735772973837</v>
      </c>
      <c r="U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8" s="87" t="str">
        <f>IF(CENSO[[#This Row],[DAP (cm)]]&lt;CENSO[[#This Row],[DMCE (cm)]],"DAP &lt; DMCE","DAP ≥ DMCE")</f>
        <v>DAP ≥ DMCE</v>
      </c>
      <c r="W78" s="87" t="str">
        <f>IF(CENSO[[#This Row],[DAP (cm)]]&gt;200, "Superior", "Inferior")</f>
        <v>Inferior</v>
      </c>
      <c r="X78" s="87" t="str">
        <f>VLOOKUP(CENSO[[#This Row],[NOME COMUM]],ESPECIES[],4,FALSE)</f>
        <v>Não</v>
      </c>
      <c r="Y78" s="87" t="str">
        <f>IF(IFERROR(VLOOKUP(CENSO[[#This Row],[NOME COMUM]],COMERCIAIS[],2, FALSE), "Não") &lt;&gt; "Não", "Sim", "Não")</f>
        <v>Sim</v>
      </c>
      <c r="Z78" s="133">
        <f>CENSO[[#This Row],[g (m²)]]/SUM(AEEF[AEEF-UT])</f>
        <v>1.2530885443148001E-3</v>
      </c>
      <c r="AA78" s="133">
        <f>CENSO[[#This Row],[v (m³)]]/SUM(AEEF[AEEF-UT])</f>
        <v>1.4034591696325762E-2</v>
      </c>
    </row>
    <row r="79" spans="1:27" ht="14">
      <c r="A79" s="86">
        <v>1</v>
      </c>
      <c r="B79" s="86">
        <v>1</v>
      </c>
      <c r="C79" s="63">
        <v>8</v>
      </c>
      <c r="D79" s="63">
        <v>78</v>
      </c>
      <c r="E79" s="63" t="str">
        <f>VLOOKUP(CENSO[[#This Row],[NOME COMUM]],ESPECIES[],2,FALSE)</f>
        <v>Piptadenia suaveolens Miq.</v>
      </c>
      <c r="F79" s="64" t="s">
        <v>22</v>
      </c>
      <c r="G79" s="64">
        <v>300</v>
      </c>
      <c r="H79" s="97">
        <f>CENSO[[#This Row],[CAP (cm)]]/PI()</f>
        <v>95.4929658551372</v>
      </c>
      <c r="I79" s="64">
        <v>17</v>
      </c>
      <c r="J79" s="96">
        <f>(PI()*(CENSO[[#This Row],[DAP (cm)]]^2))/40000</f>
        <v>0.7161972439135289</v>
      </c>
      <c r="K79" s="96">
        <f>CENSO[[#This Row],[g (m²)]]*CENSO[[#This Row],[H (m)]]*0.7</f>
        <v>8.5227472025709936</v>
      </c>
      <c r="L79" s="64">
        <v>1</v>
      </c>
      <c r="M79" s="65">
        <v>368634.5</v>
      </c>
      <c r="N79" s="87">
        <v>9709235.1999999899</v>
      </c>
      <c r="O79" s="87" t="s">
        <v>1227</v>
      </c>
      <c r="P79" s="87" t="str">
        <f>VLOOKUP(CENSO[[#This Row],[DAP (cm)]],CD[],2,TRUE)</f>
        <v>TORA</v>
      </c>
      <c r="Q79" s="87" t="str">
        <f>VLOOKUP(CENSO[[#This Row],[DAP (cm)]],DD[],2,TRUE)</f>
        <v>90├ 100</v>
      </c>
      <c r="R79" s="87" t="str" cm="1">
        <f t="array" ref="R79">INDEX(_xlfn.TEXTSPLIT(CENSO[[#This Row],[NOME CIENTIFICO]]," "),1)</f>
        <v>Piptadenia</v>
      </c>
      <c r="S79" s="98" t="s">
        <v>1004</v>
      </c>
      <c r="T79" s="87">
        <f>_xlfn.MINIFS(CENSO[DAP (cm)],CENSO[NOME CIENTIFICO],CENSO[[#This Row],[NOME CIENTIFICO]])</f>
        <v>39.788735772973837</v>
      </c>
      <c r="U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9" s="87" t="str">
        <f>IF(CENSO[[#This Row],[DAP (cm)]]&lt;CENSO[[#This Row],[DMCE (cm)]],"DAP &lt; DMCE","DAP ≥ DMCE")</f>
        <v>DAP ≥ DMCE</v>
      </c>
      <c r="W79" s="87" t="str">
        <f>IF(CENSO[[#This Row],[DAP (cm)]]&gt;200, "Superior", "Inferior")</f>
        <v>Inferior</v>
      </c>
      <c r="X79" s="87" t="str">
        <f>VLOOKUP(CENSO[[#This Row],[NOME COMUM]],ESPECIES[],4,FALSE)</f>
        <v>Não</v>
      </c>
      <c r="Y79" s="87" t="str">
        <f>IF(IFERROR(VLOOKUP(CENSO[[#This Row],[NOME COMUM]],COMERCIAIS[],2, FALSE), "Não") &lt;&gt; "Não", "Sim", "Não")</f>
        <v>Sim</v>
      </c>
      <c r="Z79" s="133">
        <f>CENSO[[#This Row],[g (m²)]]/SUM(AEEF[AEEF-UT])</f>
        <v>1.2530885443148001E-3</v>
      </c>
      <c r="AA79" s="133">
        <f>CENSO[[#This Row],[v (m³)]]/SUM(AEEF[AEEF-UT])</f>
        <v>1.491175367734612E-2</v>
      </c>
    </row>
    <row r="80" spans="1:27" ht="14">
      <c r="A80" s="86">
        <v>1</v>
      </c>
      <c r="B80" s="86">
        <v>1</v>
      </c>
      <c r="C80" s="63">
        <v>8</v>
      </c>
      <c r="D80" s="63">
        <v>79</v>
      </c>
      <c r="E80" s="63" t="str">
        <f>VLOOKUP(CENSO[[#This Row],[NOME COMUM]],ESPECIES[],2,FALSE)</f>
        <v>Buchenavia capitata (Vahl) Eichler</v>
      </c>
      <c r="F80" s="64" t="s">
        <v>10</v>
      </c>
      <c r="G80" s="64">
        <v>250</v>
      </c>
      <c r="H80" s="97">
        <f>CENSO[[#This Row],[CAP (cm)]]/PI()</f>
        <v>79.577471545947674</v>
      </c>
      <c r="I80" s="64">
        <v>20</v>
      </c>
      <c r="J80" s="96">
        <f>(PI()*(CENSO[[#This Row],[DAP (cm)]]^2))/40000</f>
        <v>0.49735919716217297</v>
      </c>
      <c r="K80" s="96">
        <f>CENSO[[#This Row],[g (m²)]]*CENSO[[#This Row],[H (m)]]*0.7</f>
        <v>6.9630287602704213</v>
      </c>
      <c r="L80" s="64">
        <v>1</v>
      </c>
      <c r="M80" s="65">
        <v>368637.299999999</v>
      </c>
      <c r="N80" s="87">
        <v>9709235.4000000004</v>
      </c>
      <c r="O80" s="87" t="s">
        <v>1227</v>
      </c>
      <c r="P80" s="87" t="str">
        <f>VLOOKUP(CENSO[[#This Row],[DAP (cm)]],CD[],2,TRUE)</f>
        <v>TORA</v>
      </c>
      <c r="Q80" s="87" t="str">
        <f>VLOOKUP(CENSO[[#This Row],[DAP (cm)]],DD[],2,TRUE)</f>
        <v>70├ 80</v>
      </c>
      <c r="R80" s="87" t="str" cm="1">
        <f t="array" ref="R80">INDEX(_xlfn.TEXTSPLIT(CENSO[[#This Row],[NOME CIENTIFICO]]," "),1)</f>
        <v>Buchenavia</v>
      </c>
      <c r="S80" s="98" t="s">
        <v>1004</v>
      </c>
      <c r="T80" s="87">
        <f>_xlfn.MINIFS(CENSO[DAP (cm)],CENSO[NOME CIENTIFICO],CENSO[[#This Row],[NOME CIENTIFICO]])</f>
        <v>41.38028520389279</v>
      </c>
      <c r="U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80" s="87" t="str">
        <f>IF(CENSO[[#This Row],[DAP (cm)]]&lt;CENSO[[#This Row],[DMCE (cm)]],"DAP &lt; DMCE","DAP ≥ DMCE")</f>
        <v>DAP ≥ DMCE</v>
      </c>
      <c r="W80" s="87" t="str">
        <f>IF(CENSO[[#This Row],[DAP (cm)]]&gt;200, "Superior", "Inferior")</f>
        <v>Inferior</v>
      </c>
      <c r="X80" s="87" t="str">
        <f>VLOOKUP(CENSO[[#This Row],[NOME COMUM]],ESPECIES[],4,FALSE)</f>
        <v>Não</v>
      </c>
      <c r="Y80" s="87" t="str">
        <f>IF(IFERROR(VLOOKUP(CENSO[[#This Row],[NOME COMUM]],COMERCIAIS[],2, FALSE), "Não") &lt;&gt; "Não", "Sim", "Não")</f>
        <v>Não</v>
      </c>
      <c r="Z80" s="133">
        <f>CENSO[[#This Row],[g (m²)]]/SUM(AEEF[AEEF-UT])</f>
        <v>8.7020037799638919E-4</v>
      </c>
      <c r="AA80" s="133">
        <f>CENSO[[#This Row],[v (m³)]]/SUM(AEEF[AEEF-UT])</f>
        <v>1.2182805291949447E-2</v>
      </c>
    </row>
    <row r="81" spans="1:27" ht="14">
      <c r="A81" s="86">
        <v>1</v>
      </c>
      <c r="B81" s="86">
        <v>1</v>
      </c>
      <c r="C81" s="63">
        <v>9</v>
      </c>
      <c r="D81" s="63">
        <v>80</v>
      </c>
      <c r="E81" s="63" t="str">
        <f>VLOOKUP(CENSO[[#This Row],[NOME COMUM]],ESPECIES[],2,FALSE)</f>
        <v>Tachigali myrmecophila Ducke</v>
      </c>
      <c r="F81" s="64" t="s">
        <v>14</v>
      </c>
      <c r="G81" s="64">
        <v>136</v>
      </c>
      <c r="H81" s="97">
        <f>CENSO[[#This Row],[CAP (cm)]]/PI()</f>
        <v>43.290144520995533</v>
      </c>
      <c r="I81" s="64">
        <v>16</v>
      </c>
      <c r="J81" s="96">
        <f>(PI()*(CENSO[[#This Row],[DAP (cm)]]^2))/40000</f>
        <v>0.14718649137138479</v>
      </c>
      <c r="K81" s="96">
        <f>CENSO[[#This Row],[g (m²)]]*CENSO[[#This Row],[H (m)]]*0.7</f>
        <v>1.6484887033595095</v>
      </c>
      <c r="L81" s="64">
        <v>1</v>
      </c>
      <c r="M81" s="65">
        <v>368616</v>
      </c>
      <c r="N81" s="87">
        <v>9709234.4000000004</v>
      </c>
      <c r="O81" s="98" t="s">
        <v>1225</v>
      </c>
      <c r="P81" s="87" t="str">
        <f>VLOOKUP(CENSO[[#This Row],[DAP (cm)]],CD[],2,TRUE)</f>
        <v>TORETE</v>
      </c>
      <c r="Q81" s="87" t="str">
        <f>VLOOKUP(CENSO[[#This Row],[DAP (cm)]],DD[],2,TRUE)</f>
        <v>40├ 50</v>
      </c>
      <c r="R81" s="87" t="str" cm="1">
        <f t="array" ref="R81">INDEX(_xlfn.TEXTSPLIT(CENSO[[#This Row],[NOME CIENTIFICO]]," "),1)</f>
        <v>Tachigali</v>
      </c>
      <c r="S81" s="98" t="s">
        <v>1004</v>
      </c>
      <c r="T81" s="87">
        <f>_xlfn.MINIFS(CENSO[DAP (cm)],CENSO[NOME CIENTIFICO],CENSO[[#This Row],[NOME CIENTIFICO]])</f>
        <v>39.152116000606256</v>
      </c>
      <c r="U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1" s="87" t="str">
        <f>IF(CENSO[[#This Row],[DAP (cm)]]&lt;CENSO[[#This Row],[DMCE (cm)]],"DAP &lt; DMCE","DAP ≥ DMCE")</f>
        <v>DAP &lt; DMCE</v>
      </c>
      <c r="W81" s="87" t="str">
        <f>IF(CENSO[[#This Row],[DAP (cm)]]&gt;200, "Superior", "Inferior")</f>
        <v>Inferior</v>
      </c>
      <c r="X81" s="87" t="str">
        <f>VLOOKUP(CENSO[[#This Row],[NOME COMUM]],ESPECIES[],4,FALSE)</f>
        <v>Não</v>
      </c>
      <c r="Y81" s="87" t="str">
        <f>IF(IFERROR(VLOOKUP(CENSO[[#This Row],[NOME COMUM]],COMERCIAIS[],2, FALSE), "Não") &lt;&gt; "Não", "Sim", "Não")</f>
        <v>Sim</v>
      </c>
      <c r="Z81" s="133">
        <f>CENSO[[#This Row],[g (m²)]]/SUM(AEEF[AEEF-UT])</f>
        <v>2.5752361906273934E-4</v>
      </c>
      <c r="AA81" s="133">
        <f>CENSO[[#This Row],[v (m³)]]/SUM(AEEF[AEEF-UT])</f>
        <v>2.8842645335026805E-3</v>
      </c>
    </row>
    <row r="82" spans="1:27" ht="14">
      <c r="A82" s="86">
        <v>1</v>
      </c>
      <c r="B82" s="86">
        <v>1</v>
      </c>
      <c r="C82" s="63">
        <v>9</v>
      </c>
      <c r="D82" s="63">
        <v>81</v>
      </c>
      <c r="E82" s="63" t="str">
        <f>VLOOKUP(CENSO[[#This Row],[NOME COMUM]],ESPECIES[],2,FALSE)</f>
        <v>Alexa grandiflora Ducke</v>
      </c>
      <c r="F82" s="64" t="s">
        <v>13</v>
      </c>
      <c r="G82" s="64">
        <v>170</v>
      </c>
      <c r="H82" s="97">
        <f>CENSO[[#This Row],[CAP (cm)]]/PI()</f>
        <v>54.112680651244418</v>
      </c>
      <c r="I82" s="64">
        <v>19</v>
      </c>
      <c r="J82" s="96">
        <f>(PI()*(CENSO[[#This Row],[DAP (cm)]]^2))/40000</f>
        <v>0.2299788927677888</v>
      </c>
      <c r="K82" s="96">
        <f>CENSO[[#This Row],[g (m²)]]*CENSO[[#This Row],[H (m)]]*0.7</f>
        <v>3.0587192738115907</v>
      </c>
      <c r="L82" s="64">
        <v>1</v>
      </c>
      <c r="M82" s="65">
        <v>368616.59999999899</v>
      </c>
      <c r="N82" s="87">
        <v>9709243.3000000007</v>
      </c>
      <c r="O82" s="87" t="s">
        <v>1227</v>
      </c>
      <c r="P82" s="87" t="str">
        <f>VLOOKUP(CENSO[[#This Row],[DAP (cm)]],CD[],2,TRUE)</f>
        <v>TORA</v>
      </c>
      <c r="Q82" s="87" t="str">
        <f>VLOOKUP(CENSO[[#This Row],[DAP (cm)]],DD[],2,TRUE)</f>
        <v>50├ 60</v>
      </c>
      <c r="R82" s="87" t="str" cm="1">
        <f t="array" ref="R82">INDEX(_xlfn.TEXTSPLIT(CENSO[[#This Row],[NOME CIENTIFICO]]," "),1)</f>
        <v>Alexa</v>
      </c>
      <c r="S82" s="98" t="s">
        <v>1004</v>
      </c>
      <c r="T82" s="87">
        <f>_xlfn.MINIFS(CENSO[DAP (cm)],CENSO[NOME CIENTIFICO],CENSO[[#This Row],[NOME CIENTIFICO]])</f>
        <v>39.788735772973837</v>
      </c>
      <c r="U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2" s="87" t="str">
        <f>IF(CENSO[[#This Row],[DAP (cm)]]&lt;CENSO[[#This Row],[DMCE (cm)]],"DAP &lt; DMCE","DAP ≥ DMCE")</f>
        <v>DAP ≥ DMCE</v>
      </c>
      <c r="W82" s="87" t="str">
        <f>IF(CENSO[[#This Row],[DAP (cm)]]&gt;200, "Superior", "Inferior")</f>
        <v>Inferior</v>
      </c>
      <c r="X82" s="87" t="str">
        <f>VLOOKUP(CENSO[[#This Row],[NOME COMUM]],ESPECIES[],4,FALSE)</f>
        <v>Não</v>
      </c>
      <c r="Y82" s="87" t="str">
        <f>IF(IFERROR(VLOOKUP(CENSO[[#This Row],[NOME COMUM]],COMERCIAIS[],2, FALSE), "Não") &lt;&gt; "Não", "Sim", "Não")</f>
        <v>Não</v>
      </c>
      <c r="Z82" s="133">
        <f>CENSO[[#This Row],[g (m²)]]/SUM(AEEF[AEEF-UT])</f>
        <v>4.0238065478553035E-4</v>
      </c>
      <c r="AA82" s="133">
        <f>CENSO[[#This Row],[v (m³)]]/SUM(AEEF[AEEF-UT])</f>
        <v>5.3516627086475531E-3</v>
      </c>
    </row>
    <row r="83" spans="1:27" ht="14">
      <c r="A83" s="86">
        <v>1</v>
      </c>
      <c r="B83" s="86">
        <v>1</v>
      </c>
      <c r="C83" s="63">
        <v>9</v>
      </c>
      <c r="D83" s="63">
        <v>82</v>
      </c>
      <c r="E83" s="63" t="str">
        <f>VLOOKUP(CENSO[[#This Row],[NOME COMUM]],ESPECIES[],2,FALSE)</f>
        <v>Lecythis pisonis Cambess.</v>
      </c>
      <c r="F83" s="64" t="s">
        <v>9</v>
      </c>
      <c r="G83" s="64">
        <v>180</v>
      </c>
      <c r="H83" s="97">
        <f>CENSO[[#This Row],[CAP (cm)]]/PI()</f>
        <v>57.295779513082323</v>
      </c>
      <c r="I83" s="64">
        <v>16</v>
      </c>
      <c r="J83" s="96">
        <f>(PI()*(CENSO[[#This Row],[DAP (cm)]]^2))/40000</f>
        <v>0.25783100780887047</v>
      </c>
      <c r="K83" s="96">
        <f>CENSO[[#This Row],[g (m²)]]*CENSO[[#This Row],[H (m)]]*0.7</f>
        <v>2.887707287459349</v>
      </c>
      <c r="L83" s="64">
        <v>1</v>
      </c>
      <c r="M83" s="65">
        <v>368616.09999999899</v>
      </c>
      <c r="N83" s="87">
        <v>9709247.6999999899</v>
      </c>
      <c r="O83" s="87" t="s">
        <v>1227</v>
      </c>
      <c r="P83" s="87" t="str">
        <f>VLOOKUP(CENSO[[#This Row],[DAP (cm)]],CD[],2,TRUE)</f>
        <v>TORA</v>
      </c>
      <c r="Q83" s="87" t="str">
        <f>VLOOKUP(CENSO[[#This Row],[DAP (cm)]],DD[],2,TRUE)</f>
        <v>50├ 60</v>
      </c>
      <c r="R83" s="87" t="str" cm="1">
        <f t="array" ref="R83">INDEX(_xlfn.TEXTSPLIT(CENSO[[#This Row],[NOME CIENTIFICO]]," "),1)</f>
        <v>Lecythis</v>
      </c>
      <c r="S83" s="98" t="s">
        <v>1004</v>
      </c>
      <c r="T83" s="87">
        <f>_xlfn.MINIFS(CENSO[DAP (cm)],CENSO[NOME CIENTIFICO],CENSO[[#This Row],[NOME CIENTIFICO]])</f>
        <v>40.743665431525208</v>
      </c>
      <c r="U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83" s="87" t="str">
        <f>IF(CENSO[[#This Row],[DAP (cm)]]&lt;CENSO[[#This Row],[DMCE (cm)]],"DAP &lt; DMCE","DAP ≥ DMCE")</f>
        <v>DAP ≥ DMCE</v>
      </c>
      <c r="W83" s="87" t="str">
        <f>IF(CENSO[[#This Row],[DAP (cm)]]&gt;200, "Superior", "Inferior")</f>
        <v>Inferior</v>
      </c>
      <c r="X83" s="87" t="str">
        <f>VLOOKUP(CENSO[[#This Row],[NOME COMUM]],ESPECIES[],4,FALSE)</f>
        <v>Não</v>
      </c>
      <c r="Y83" s="87" t="str">
        <f>IF(IFERROR(VLOOKUP(CENSO[[#This Row],[NOME COMUM]],COMERCIAIS[],2, FALSE), "Não") &lt;&gt; "Não", "Sim", "Não")</f>
        <v>Sim</v>
      </c>
      <c r="Z83" s="133">
        <f>CENSO[[#This Row],[g (m²)]]/SUM(AEEF[AEEF-UT])</f>
        <v>4.5111187595332813E-4</v>
      </c>
      <c r="AA83" s="133">
        <f>CENSO[[#This Row],[v (m³)]]/SUM(AEEF[AEEF-UT])</f>
        <v>5.0524530106772752E-3</v>
      </c>
    </row>
    <row r="84" spans="1:27" ht="14">
      <c r="A84" s="86">
        <v>1</v>
      </c>
      <c r="B84" s="86">
        <v>1</v>
      </c>
      <c r="C84" s="63">
        <v>9</v>
      </c>
      <c r="D84" s="63">
        <v>83</v>
      </c>
      <c r="E84" s="63" t="str">
        <f>VLOOKUP(CENSO[[#This Row],[NOME COMUM]],ESPECIES[],2,FALSE)</f>
        <v>Tachigali myrmecophila Ducke</v>
      </c>
      <c r="F84" s="64" t="s">
        <v>14</v>
      </c>
      <c r="G84" s="64">
        <v>241</v>
      </c>
      <c r="H84" s="97">
        <f>CENSO[[#This Row],[CAP (cm)]]/PI()</f>
        <v>76.712682570293552</v>
      </c>
      <c r="I84" s="64">
        <v>20</v>
      </c>
      <c r="J84" s="96">
        <f>(PI()*(CENSO[[#This Row],[DAP (cm)]]^2))/40000</f>
        <v>0.4621939124860186</v>
      </c>
      <c r="K84" s="96">
        <f>CENSO[[#This Row],[g (m²)]]*CENSO[[#This Row],[H (m)]]*0.7</f>
        <v>6.4707147748042591</v>
      </c>
      <c r="L84" s="64">
        <v>1</v>
      </c>
      <c r="M84" s="65">
        <v>368603</v>
      </c>
      <c r="N84" s="87">
        <v>9709233.9000000004</v>
      </c>
      <c r="O84" s="87" t="s">
        <v>1227</v>
      </c>
      <c r="P84" s="87" t="str">
        <f>VLOOKUP(CENSO[[#This Row],[DAP (cm)]],CD[],2,TRUE)</f>
        <v>TORA</v>
      </c>
      <c r="Q84" s="87" t="str">
        <f>VLOOKUP(CENSO[[#This Row],[DAP (cm)]],DD[],2,TRUE)</f>
        <v>70├ 80</v>
      </c>
      <c r="R84" s="87" t="str" cm="1">
        <f t="array" ref="R84">INDEX(_xlfn.TEXTSPLIT(CENSO[[#This Row],[NOME CIENTIFICO]]," "),1)</f>
        <v>Tachigali</v>
      </c>
      <c r="S84" s="98" t="s">
        <v>1004</v>
      </c>
      <c r="T84" s="87">
        <f>_xlfn.MINIFS(CENSO[DAP (cm)],CENSO[NOME CIENTIFICO],CENSO[[#This Row],[NOME CIENTIFICO]])</f>
        <v>39.152116000606256</v>
      </c>
      <c r="U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4" s="87" t="str">
        <f>IF(CENSO[[#This Row],[DAP (cm)]]&lt;CENSO[[#This Row],[DMCE (cm)]],"DAP &lt; DMCE","DAP ≥ DMCE")</f>
        <v>DAP ≥ DMCE</v>
      </c>
      <c r="W84" s="87" t="str">
        <f>IF(CENSO[[#This Row],[DAP (cm)]]&gt;200, "Superior", "Inferior")</f>
        <v>Inferior</v>
      </c>
      <c r="X84" s="87" t="str">
        <f>VLOOKUP(CENSO[[#This Row],[NOME COMUM]],ESPECIES[],4,FALSE)</f>
        <v>Não</v>
      </c>
      <c r="Y84" s="87" t="str">
        <f>IF(IFERROR(VLOOKUP(CENSO[[#This Row],[NOME COMUM]],COMERCIAIS[],2, FALSE), "Não") &lt;&gt; "Não", "Sim", "Não")</f>
        <v>Sim</v>
      </c>
      <c r="Z84" s="133">
        <f>CENSO[[#This Row],[g (m²)]]/SUM(AEEF[AEEF-UT])</f>
        <v>8.0867373047053225E-4</v>
      </c>
      <c r="AA84" s="133">
        <f>CENSO[[#This Row],[v (m³)]]/SUM(AEEF[AEEF-UT])</f>
        <v>1.132143222658745E-2</v>
      </c>
    </row>
    <row r="85" spans="1:27" ht="14">
      <c r="A85" s="86">
        <v>1</v>
      </c>
      <c r="B85" s="86">
        <v>1</v>
      </c>
      <c r="C85" s="63">
        <v>9</v>
      </c>
      <c r="D85" s="63">
        <v>84</v>
      </c>
      <c r="E85" s="63" t="str">
        <f>VLOOKUP(CENSO[[#This Row],[NOME COMUM]],ESPECIES[],2,FALSE)</f>
        <v>Piptadenia suaveolens Miq.</v>
      </c>
      <c r="F85" s="64" t="s">
        <v>22</v>
      </c>
      <c r="G85" s="64">
        <v>400</v>
      </c>
      <c r="H85" s="97">
        <f>CENSO[[#This Row],[CAP (cm)]]/PI()</f>
        <v>127.32395447351627</v>
      </c>
      <c r="I85" s="64">
        <v>15</v>
      </c>
      <c r="J85" s="96">
        <f>(PI()*(CENSO[[#This Row],[DAP (cm)]]^2))/40000</f>
        <v>1.2732395447351625</v>
      </c>
      <c r="K85" s="96">
        <f>CENSO[[#This Row],[g (m²)]]*CENSO[[#This Row],[H (m)]]*0.7</f>
        <v>13.369015219719206</v>
      </c>
      <c r="L85" s="64">
        <v>1</v>
      </c>
      <c r="M85" s="65">
        <v>368602.9</v>
      </c>
      <c r="N85" s="87">
        <v>9709235.3000000007</v>
      </c>
      <c r="O85" s="87" t="s">
        <v>1227</v>
      </c>
      <c r="P85" s="87" t="str">
        <f>VLOOKUP(CENSO[[#This Row],[DAP (cm)]],CD[],2,TRUE)</f>
        <v>TORA</v>
      </c>
      <c r="Q85" s="87" t="str">
        <f>VLOOKUP(CENSO[[#This Row],[DAP (cm)]],DD[],2,TRUE)</f>
        <v>120├ 130</v>
      </c>
      <c r="R85" s="87" t="str" cm="1">
        <f t="array" ref="R85">INDEX(_xlfn.TEXTSPLIT(CENSO[[#This Row],[NOME CIENTIFICO]]," "),1)</f>
        <v>Piptadenia</v>
      </c>
      <c r="S85" s="98" t="s">
        <v>1004</v>
      </c>
      <c r="T85" s="87">
        <f>_xlfn.MINIFS(CENSO[DAP (cm)],CENSO[NOME CIENTIFICO],CENSO[[#This Row],[NOME CIENTIFICO]])</f>
        <v>39.788735772973837</v>
      </c>
      <c r="U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5" s="87" t="str">
        <f>IF(CENSO[[#This Row],[DAP (cm)]]&lt;CENSO[[#This Row],[DMCE (cm)]],"DAP &lt; DMCE","DAP ≥ DMCE")</f>
        <v>DAP ≥ DMCE</v>
      </c>
      <c r="W85" s="87" t="str">
        <f>IF(CENSO[[#This Row],[DAP (cm)]]&gt;200, "Superior", "Inferior")</f>
        <v>Inferior</v>
      </c>
      <c r="X85" s="87" t="str">
        <f>VLOOKUP(CENSO[[#This Row],[NOME COMUM]],ESPECIES[],4,FALSE)</f>
        <v>Não</v>
      </c>
      <c r="Y85" s="87" t="str">
        <f>IF(IFERROR(VLOOKUP(CENSO[[#This Row],[NOME COMUM]],COMERCIAIS[],2, FALSE), "Não") &lt;&gt; "Não", "Sim", "Não")</f>
        <v>Sim</v>
      </c>
      <c r="Z85" s="133">
        <f>CENSO[[#This Row],[g (m²)]]/SUM(AEEF[AEEF-UT])</f>
        <v>2.2277129676707558E-3</v>
      </c>
      <c r="AA85" s="133">
        <f>CENSO[[#This Row],[v (m³)]]/SUM(AEEF[AEEF-UT])</f>
        <v>2.3390986160542932E-2</v>
      </c>
    </row>
    <row r="86" spans="1:27" ht="14">
      <c r="A86" s="86">
        <v>1</v>
      </c>
      <c r="B86" s="86">
        <v>1</v>
      </c>
      <c r="C86" s="63">
        <v>9</v>
      </c>
      <c r="D86" s="63">
        <v>85</v>
      </c>
      <c r="E86" s="63" t="str">
        <f>VLOOKUP(CENSO[[#This Row],[NOME COMUM]],ESPECIES[],2,FALSE)</f>
        <v>Tachigali myrmecophila Ducke</v>
      </c>
      <c r="F86" s="64" t="s">
        <v>14</v>
      </c>
      <c r="G86" s="64">
        <v>212</v>
      </c>
      <c r="H86" s="97">
        <f>CENSO[[#This Row],[CAP (cm)]]/PI()</f>
        <v>67.48169587096362</v>
      </c>
      <c r="I86" s="64">
        <v>20</v>
      </c>
      <c r="J86" s="96">
        <f>(PI()*(CENSO[[#This Row],[DAP (cm)]]^2))/40000</f>
        <v>0.35765298811610713</v>
      </c>
      <c r="K86" s="96">
        <f>CENSO[[#This Row],[g (m²)]]*CENSO[[#This Row],[H (m)]]*0.7</f>
        <v>5.0071418336254991</v>
      </c>
      <c r="L86" s="64">
        <v>1</v>
      </c>
      <c r="M86" s="65">
        <v>368598.7</v>
      </c>
      <c r="N86" s="87">
        <v>9709236.4000000004</v>
      </c>
      <c r="O86" s="87" t="s">
        <v>1227</v>
      </c>
      <c r="P86" s="87" t="str">
        <f>VLOOKUP(CENSO[[#This Row],[DAP (cm)]],CD[],2,TRUE)</f>
        <v>TORA</v>
      </c>
      <c r="Q86" s="87" t="str">
        <f>VLOOKUP(CENSO[[#This Row],[DAP (cm)]],DD[],2,TRUE)</f>
        <v>60├ 70</v>
      </c>
      <c r="R86" s="87" t="str" cm="1">
        <f t="array" ref="R86">INDEX(_xlfn.TEXTSPLIT(CENSO[[#This Row],[NOME CIENTIFICO]]," "),1)</f>
        <v>Tachigali</v>
      </c>
      <c r="S86" s="98" t="s">
        <v>1004</v>
      </c>
      <c r="T86" s="87">
        <f>_xlfn.MINIFS(CENSO[DAP (cm)],CENSO[NOME CIENTIFICO],CENSO[[#This Row],[NOME CIENTIFICO]])</f>
        <v>39.152116000606256</v>
      </c>
      <c r="U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6" s="87" t="str">
        <f>IF(CENSO[[#This Row],[DAP (cm)]]&lt;CENSO[[#This Row],[DMCE (cm)]],"DAP &lt; DMCE","DAP ≥ DMCE")</f>
        <v>DAP ≥ DMCE</v>
      </c>
      <c r="W86" s="87" t="str">
        <f>IF(CENSO[[#This Row],[DAP (cm)]]&gt;200, "Superior", "Inferior")</f>
        <v>Inferior</v>
      </c>
      <c r="X86" s="87" t="str">
        <f>VLOOKUP(CENSO[[#This Row],[NOME COMUM]],ESPECIES[],4,FALSE)</f>
        <v>Não</v>
      </c>
      <c r="Y86" s="87" t="str">
        <f>IF(IFERROR(VLOOKUP(CENSO[[#This Row],[NOME COMUM]],COMERCIAIS[],2, FALSE), "Não") &lt;&gt; "Não", "Sim", "Não")</f>
        <v>Sim</v>
      </c>
      <c r="Z86" s="133">
        <f>CENSO[[#This Row],[g (m²)]]/SUM(AEEF[AEEF-UT])</f>
        <v>6.2576457261871526E-4</v>
      </c>
      <c r="AA86" s="133">
        <f>CENSO[[#This Row],[v (m³)]]/SUM(AEEF[AEEF-UT])</f>
        <v>8.7607040166620131E-3</v>
      </c>
    </row>
    <row r="87" spans="1:27" ht="14">
      <c r="A87" s="86">
        <v>1</v>
      </c>
      <c r="B87" s="86">
        <v>1</v>
      </c>
      <c r="C87" s="63">
        <v>9</v>
      </c>
      <c r="D87" s="63">
        <v>86</v>
      </c>
      <c r="E87" s="63" t="str">
        <f>VLOOKUP(CENSO[[#This Row],[NOME COMUM]],ESPECIES[],2,FALSE)</f>
        <v>Lecythis chartacea O.Berg</v>
      </c>
      <c r="F87" s="64" t="s">
        <v>31</v>
      </c>
      <c r="G87" s="64">
        <v>125</v>
      </c>
      <c r="H87" s="97">
        <f>CENSO[[#This Row],[CAP (cm)]]/PI()</f>
        <v>39.788735772973837</v>
      </c>
      <c r="I87" s="64">
        <v>16</v>
      </c>
      <c r="J87" s="96">
        <f>(PI()*(CENSO[[#This Row],[DAP (cm)]]^2))/40000</f>
        <v>0.12433979929054324</v>
      </c>
      <c r="K87" s="96">
        <f>CENSO[[#This Row],[g (m²)]]*CENSO[[#This Row],[H (m)]]*0.7</f>
        <v>1.3926057520540842</v>
      </c>
      <c r="L87" s="64">
        <v>1</v>
      </c>
      <c r="M87" s="65">
        <v>368573.9</v>
      </c>
      <c r="N87" s="87">
        <v>9709231.9000000004</v>
      </c>
      <c r="O87" s="98" t="s">
        <v>1225</v>
      </c>
      <c r="P87" s="87" t="str">
        <f>VLOOKUP(CENSO[[#This Row],[DAP (cm)]],CD[],2,TRUE)</f>
        <v>TORETE</v>
      </c>
      <c r="Q87" s="87" t="str">
        <f>VLOOKUP(CENSO[[#This Row],[DAP (cm)]],DD[],2,TRUE)</f>
        <v>30├ 40</v>
      </c>
      <c r="R87" s="87" t="str" cm="1">
        <f t="array" ref="R87">INDEX(_xlfn.TEXTSPLIT(CENSO[[#This Row],[NOME CIENTIFICO]]," "),1)</f>
        <v>Lecythis</v>
      </c>
      <c r="S87" s="98" t="s">
        <v>1004</v>
      </c>
      <c r="T87" s="87">
        <f>_xlfn.MINIFS(CENSO[DAP (cm)],CENSO[NOME CIENTIFICO],CENSO[[#This Row],[NOME CIENTIFICO]])</f>
        <v>38.833806114422465</v>
      </c>
      <c r="U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7" s="87" t="str">
        <f>IF(CENSO[[#This Row],[DAP (cm)]]&lt;CENSO[[#This Row],[DMCE (cm)]],"DAP &lt; DMCE","DAP ≥ DMCE")</f>
        <v>DAP &lt; DMCE</v>
      </c>
      <c r="W87" s="87" t="str">
        <f>IF(CENSO[[#This Row],[DAP (cm)]]&gt;200, "Superior", "Inferior")</f>
        <v>Inferior</v>
      </c>
      <c r="X87" s="87" t="str">
        <f>VLOOKUP(CENSO[[#This Row],[NOME COMUM]],ESPECIES[],4,FALSE)</f>
        <v>Não</v>
      </c>
      <c r="Y87" s="87" t="str">
        <f>IF(IFERROR(VLOOKUP(CENSO[[#This Row],[NOME COMUM]],COMERCIAIS[],2, FALSE), "Não") &lt;&gt; "Não", "Sim", "Não")</f>
        <v>Sim</v>
      </c>
      <c r="Z87" s="133">
        <f>CENSO[[#This Row],[g (m²)]]/SUM(AEEF[AEEF-UT])</f>
        <v>2.175500944990973E-4</v>
      </c>
      <c r="AA87" s="133">
        <f>CENSO[[#This Row],[v (m³)]]/SUM(AEEF[AEEF-UT])</f>
        <v>2.4365610583898896E-3</v>
      </c>
    </row>
    <row r="88" spans="1:27" ht="14">
      <c r="A88" s="86">
        <v>1</v>
      </c>
      <c r="B88" s="86">
        <v>1</v>
      </c>
      <c r="C88" s="63">
        <v>9</v>
      </c>
      <c r="D88" s="63">
        <v>87</v>
      </c>
      <c r="E88" s="63" t="str">
        <f>VLOOKUP(CENSO[[#This Row],[NOME COMUM]],ESPECIES[],2,FALSE)</f>
        <v>Hymenaea capanema Ducke</v>
      </c>
      <c r="F88" s="64" t="s">
        <v>38</v>
      </c>
      <c r="G88" s="64">
        <v>160</v>
      </c>
      <c r="H88" s="97">
        <f>CENSO[[#This Row],[CAP (cm)]]/PI()</f>
        <v>50.929581789406512</v>
      </c>
      <c r="I88" s="64">
        <v>19</v>
      </c>
      <c r="J88" s="96">
        <f>(PI()*(CENSO[[#This Row],[DAP (cm)]]^2))/40000</f>
        <v>0.20371832715762608</v>
      </c>
      <c r="K88" s="96">
        <f>CENSO[[#This Row],[g (m²)]]*CENSO[[#This Row],[H (m)]]*0.7</f>
        <v>2.7094537511964267</v>
      </c>
      <c r="L88" s="64">
        <v>1</v>
      </c>
      <c r="M88" s="65">
        <v>368589.7</v>
      </c>
      <c r="N88" s="87">
        <v>9709259.0999999903</v>
      </c>
      <c r="O88" s="98" t="s">
        <v>1225</v>
      </c>
      <c r="P88" s="87" t="str">
        <f>VLOOKUP(CENSO[[#This Row],[DAP (cm)]],CD[],2,TRUE)</f>
        <v>TORA</v>
      </c>
      <c r="Q88" s="87" t="str">
        <f>VLOOKUP(CENSO[[#This Row],[DAP (cm)]],DD[],2,TRUE)</f>
        <v>50├ 60</v>
      </c>
      <c r="R88" s="87" t="str" cm="1">
        <f t="array" ref="R88">INDEX(_xlfn.TEXTSPLIT(CENSO[[#This Row],[NOME CIENTIFICO]]," "),1)</f>
        <v>Hymenaea</v>
      </c>
      <c r="S88" s="98" t="s">
        <v>1004</v>
      </c>
      <c r="T88" s="87">
        <f>_xlfn.MINIFS(CENSO[DAP (cm)],CENSO[NOME CIENTIFICO],CENSO[[#This Row],[NOME CIENTIFICO]])</f>
        <v>47.7464829275686</v>
      </c>
      <c r="U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57.7464829275686</v>
      </c>
      <c r="V88" s="87" t="str">
        <f>IF(CENSO[[#This Row],[DAP (cm)]]&lt;CENSO[[#This Row],[DMCE (cm)]],"DAP &lt; DMCE","DAP ≥ DMCE")</f>
        <v>DAP &lt; DMCE</v>
      </c>
      <c r="W88" s="87" t="str">
        <f>IF(CENSO[[#This Row],[DAP (cm)]]&gt;200, "Superior", "Inferior")</f>
        <v>Inferior</v>
      </c>
      <c r="X88" s="87" t="str">
        <f>VLOOKUP(CENSO[[#This Row],[NOME COMUM]],ESPECIES[],4,FALSE)</f>
        <v>Não</v>
      </c>
      <c r="Y88" s="87" t="str">
        <f>IF(IFERROR(VLOOKUP(CENSO[[#This Row],[NOME COMUM]],COMERCIAIS[],2, FALSE), "Não") &lt;&gt; "Não", "Sim", "Não")</f>
        <v>Não</v>
      </c>
      <c r="Z88" s="133">
        <f>CENSO[[#This Row],[g (m²)]]/SUM(AEEF[AEEF-UT])</f>
        <v>3.5643407482732108E-4</v>
      </c>
      <c r="AA88" s="133">
        <f>CENSO[[#This Row],[v (m³)]]/SUM(AEEF[AEEF-UT])</f>
        <v>4.7405731952033696E-3</v>
      </c>
    </row>
    <row r="89" spans="1:27" ht="14">
      <c r="A89" s="86">
        <v>1</v>
      </c>
      <c r="B89" s="86">
        <v>1</v>
      </c>
      <c r="C89" s="63">
        <v>9</v>
      </c>
      <c r="D89" s="63">
        <v>88</v>
      </c>
      <c r="E89" s="63" t="str">
        <f>VLOOKUP(CENSO[[#This Row],[NOME COMUM]],ESPECIES[],2,FALSE)</f>
        <v>Alexa grandiflora Ducke</v>
      </c>
      <c r="F89" s="64" t="s">
        <v>13</v>
      </c>
      <c r="G89" s="64">
        <v>231</v>
      </c>
      <c r="H89" s="97">
        <f>CENSO[[#This Row],[CAP (cm)]]/PI()</f>
        <v>73.529583708455647</v>
      </c>
      <c r="I89" s="64">
        <v>16</v>
      </c>
      <c r="J89" s="96">
        <f>(PI()*(CENSO[[#This Row],[DAP (cm)]]^2))/40000</f>
        <v>0.4246333459163314</v>
      </c>
      <c r="K89" s="96">
        <f>CENSO[[#This Row],[g (m²)]]*CENSO[[#This Row],[H (m)]]*0.7</f>
        <v>4.7558934742629111</v>
      </c>
      <c r="L89" s="64">
        <v>1</v>
      </c>
      <c r="M89" s="65">
        <v>368586</v>
      </c>
      <c r="N89" s="87">
        <v>9709269.0999999903</v>
      </c>
      <c r="O89" s="87" t="s">
        <v>1227</v>
      </c>
      <c r="P89" s="87" t="str">
        <f>VLOOKUP(CENSO[[#This Row],[DAP (cm)]],CD[],2,TRUE)</f>
        <v>TORA</v>
      </c>
      <c r="Q89" s="87" t="str">
        <f>VLOOKUP(CENSO[[#This Row],[DAP (cm)]],DD[],2,TRUE)</f>
        <v>70├ 80</v>
      </c>
      <c r="R89" s="87" t="str" cm="1">
        <f t="array" ref="R89">INDEX(_xlfn.TEXTSPLIT(CENSO[[#This Row],[NOME CIENTIFICO]]," "),1)</f>
        <v>Alexa</v>
      </c>
      <c r="S89" s="98" t="s">
        <v>1004</v>
      </c>
      <c r="T89" s="87">
        <f>_xlfn.MINIFS(CENSO[DAP (cm)],CENSO[NOME CIENTIFICO],CENSO[[#This Row],[NOME CIENTIFICO]])</f>
        <v>39.788735772973837</v>
      </c>
      <c r="U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9" s="87" t="str">
        <f>IF(CENSO[[#This Row],[DAP (cm)]]&lt;CENSO[[#This Row],[DMCE (cm)]],"DAP &lt; DMCE","DAP ≥ DMCE")</f>
        <v>DAP ≥ DMCE</v>
      </c>
      <c r="W89" s="87" t="str">
        <f>IF(CENSO[[#This Row],[DAP (cm)]]&gt;200, "Superior", "Inferior")</f>
        <v>Inferior</v>
      </c>
      <c r="X89" s="87" t="str">
        <f>VLOOKUP(CENSO[[#This Row],[NOME COMUM]],ESPECIES[],4,FALSE)</f>
        <v>Não</v>
      </c>
      <c r="Y89" s="87" t="str">
        <f>IF(IFERROR(VLOOKUP(CENSO[[#This Row],[NOME COMUM]],COMERCIAIS[],2, FALSE), "Não") &lt;&gt; "Não", "Sim", "Não")</f>
        <v>Não</v>
      </c>
      <c r="Z89" s="133">
        <f>CENSO[[#This Row],[g (m²)]]/SUM(AEEF[AEEF-UT])</f>
        <v>7.4295619792424516E-4</v>
      </c>
      <c r="AA89" s="133">
        <f>CENSO[[#This Row],[v (m³)]]/SUM(AEEF[AEEF-UT])</f>
        <v>8.3211094167515449E-3</v>
      </c>
    </row>
    <row r="90" spans="1:27" ht="14">
      <c r="A90" s="86">
        <v>1</v>
      </c>
      <c r="B90" s="86">
        <v>1</v>
      </c>
      <c r="C90" s="63">
        <v>9</v>
      </c>
      <c r="D90" s="63">
        <v>89</v>
      </c>
      <c r="E90" s="63" t="str">
        <f>VLOOKUP(CENSO[[#This Row],[NOME COMUM]],ESPECIES[],2,FALSE)</f>
        <v>Lecythis pisonis Cambess.</v>
      </c>
      <c r="F90" s="64" t="s">
        <v>9</v>
      </c>
      <c r="G90" s="64">
        <v>160</v>
      </c>
      <c r="H90" s="97">
        <f>CENSO[[#This Row],[CAP (cm)]]/PI()</f>
        <v>50.929581789406512</v>
      </c>
      <c r="I90" s="64">
        <v>12</v>
      </c>
      <c r="J90" s="96">
        <f>(PI()*(CENSO[[#This Row],[DAP (cm)]]^2))/40000</f>
        <v>0.20371832715762608</v>
      </c>
      <c r="K90" s="96">
        <f>CENSO[[#This Row],[g (m²)]]*CENSO[[#This Row],[H (m)]]*0.7</f>
        <v>1.711233948124059</v>
      </c>
      <c r="L90" s="64">
        <v>2</v>
      </c>
      <c r="M90" s="65">
        <v>368573</v>
      </c>
      <c r="N90" s="87">
        <v>9709268.5999999903</v>
      </c>
      <c r="O90" s="87" t="s">
        <v>1227</v>
      </c>
      <c r="P90" s="87" t="str">
        <f>VLOOKUP(CENSO[[#This Row],[DAP (cm)]],CD[],2,TRUE)</f>
        <v>TORA</v>
      </c>
      <c r="Q90" s="87" t="str">
        <f>VLOOKUP(CENSO[[#This Row],[DAP (cm)]],DD[],2,TRUE)</f>
        <v>50├ 60</v>
      </c>
      <c r="R90" s="87" t="str" cm="1">
        <f t="array" ref="R90">INDEX(_xlfn.TEXTSPLIT(CENSO[[#This Row],[NOME CIENTIFICO]]," "),1)</f>
        <v>Lecythis</v>
      </c>
      <c r="S90" s="98" t="s">
        <v>1004</v>
      </c>
      <c r="T90" s="87">
        <f>_xlfn.MINIFS(CENSO[DAP (cm)],CENSO[NOME CIENTIFICO],CENSO[[#This Row],[NOME CIENTIFICO]])</f>
        <v>40.743665431525208</v>
      </c>
      <c r="U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90" s="87" t="str">
        <f>IF(CENSO[[#This Row],[DAP (cm)]]&lt;CENSO[[#This Row],[DMCE (cm)]],"DAP &lt; DMCE","DAP ≥ DMCE")</f>
        <v>DAP ≥ DMCE</v>
      </c>
      <c r="W90" s="87" t="str">
        <f>IF(CENSO[[#This Row],[DAP (cm)]]&gt;200, "Superior", "Inferior")</f>
        <v>Inferior</v>
      </c>
      <c r="X90" s="87" t="str">
        <f>VLOOKUP(CENSO[[#This Row],[NOME COMUM]],ESPECIES[],4,FALSE)</f>
        <v>Não</v>
      </c>
      <c r="Y90" s="87" t="str">
        <f>IF(IFERROR(VLOOKUP(CENSO[[#This Row],[NOME COMUM]],COMERCIAIS[],2, FALSE), "Não") &lt;&gt; "Não", "Sim", "Não")</f>
        <v>Sim</v>
      </c>
      <c r="Z90" s="133">
        <f>CENSO[[#This Row],[g (m²)]]/SUM(AEEF[AEEF-UT])</f>
        <v>3.5643407482732108E-4</v>
      </c>
      <c r="AA90" s="133">
        <f>CENSO[[#This Row],[v (m³)]]/SUM(AEEF[AEEF-UT])</f>
        <v>2.9940462285494968E-3</v>
      </c>
    </row>
    <row r="91" spans="1:27" ht="14">
      <c r="A91" s="86">
        <v>1</v>
      </c>
      <c r="B91" s="86">
        <v>1</v>
      </c>
      <c r="C91" s="63">
        <v>9</v>
      </c>
      <c r="D91" s="63">
        <v>90</v>
      </c>
      <c r="E91" s="63" t="str">
        <f>VLOOKUP(CENSO[[#This Row],[NOME COMUM]],ESPECIES[],2,FALSE)</f>
        <v>Erisma uncinatum Warm.</v>
      </c>
      <c r="F91" s="64" t="s">
        <v>98</v>
      </c>
      <c r="G91" s="64">
        <v>433</v>
      </c>
      <c r="H91" s="97">
        <f>CENSO[[#This Row],[CAP (cm)]]/PI()</f>
        <v>137.82818071758138</v>
      </c>
      <c r="I91" s="64">
        <v>16</v>
      </c>
      <c r="J91" s="96">
        <f>(PI()*(CENSO[[#This Row],[DAP (cm)]]^2))/40000</f>
        <v>1.4919900562678183</v>
      </c>
      <c r="K91" s="96">
        <f>CENSO[[#This Row],[g (m²)]]*CENSO[[#This Row],[H (m)]]*0.7</f>
        <v>16.710288630199564</v>
      </c>
      <c r="L91" s="64">
        <v>1</v>
      </c>
      <c r="M91" s="65">
        <v>368571.299999999</v>
      </c>
      <c r="N91" s="87">
        <v>9709279.5</v>
      </c>
      <c r="O91" s="87" t="s">
        <v>1227</v>
      </c>
      <c r="P91" s="87" t="str">
        <f>VLOOKUP(CENSO[[#This Row],[DAP (cm)]],CD[],2,TRUE)</f>
        <v>TORA</v>
      </c>
      <c r="Q91" s="87" t="str">
        <f>VLOOKUP(CENSO[[#This Row],[DAP (cm)]],DD[],2,TRUE)</f>
        <v>130├ 140</v>
      </c>
      <c r="R91" s="87" t="str" cm="1">
        <f t="array" ref="R91">INDEX(_xlfn.TEXTSPLIT(CENSO[[#This Row],[NOME CIENTIFICO]]," "),1)</f>
        <v>Erisma</v>
      </c>
      <c r="S91" s="98" t="s">
        <v>1004</v>
      </c>
      <c r="T91" s="87">
        <f>_xlfn.MINIFS(CENSO[DAP (cm)],CENSO[NOME CIENTIFICO],CENSO[[#This Row],[NOME CIENTIFICO]])</f>
        <v>41.38028520389279</v>
      </c>
      <c r="U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91" s="87" t="str">
        <f>IF(CENSO[[#This Row],[DAP (cm)]]&lt;CENSO[[#This Row],[DMCE (cm)]],"DAP &lt; DMCE","DAP ≥ DMCE")</f>
        <v>DAP ≥ DMCE</v>
      </c>
      <c r="W91" s="87" t="str">
        <f>IF(CENSO[[#This Row],[DAP (cm)]]&gt;200, "Superior", "Inferior")</f>
        <v>Inferior</v>
      </c>
      <c r="X91" s="87" t="str">
        <f>VLOOKUP(CENSO[[#This Row],[NOME COMUM]],ESPECIES[],4,FALSE)</f>
        <v>Não</v>
      </c>
      <c r="Y91" s="87" t="str">
        <f>IF(IFERROR(VLOOKUP(CENSO[[#This Row],[NOME COMUM]],COMERCIAIS[],2, FALSE), "Não") &lt;&gt; "Não", "Sim", "Não")</f>
        <v>Sim</v>
      </c>
      <c r="Z91" s="133">
        <f>CENSO[[#This Row],[g (m²)]]/SUM(AEEF[AEEF-UT])</f>
        <v>2.6104479787226399E-3</v>
      </c>
      <c r="AA91" s="133">
        <f>CENSO[[#This Row],[v (m³)]]/SUM(AEEF[AEEF-UT])</f>
        <v>2.9237017361693565E-2</v>
      </c>
    </row>
    <row r="92" spans="1:27" ht="14">
      <c r="A92" s="86">
        <v>1</v>
      </c>
      <c r="B92" s="86">
        <v>1</v>
      </c>
      <c r="C92" s="63">
        <v>9</v>
      </c>
      <c r="D92" s="63">
        <v>91</v>
      </c>
      <c r="E92" s="63" t="str">
        <f>VLOOKUP(CENSO[[#This Row],[NOME COMUM]],ESPECIES[],2,FALSE)</f>
        <v>Alexa grandiflora Ducke</v>
      </c>
      <c r="F92" s="64" t="s">
        <v>13</v>
      </c>
      <c r="G92" s="64">
        <v>300</v>
      </c>
      <c r="H92" s="97">
        <f>CENSO[[#This Row],[CAP (cm)]]/PI()</f>
        <v>95.4929658551372</v>
      </c>
      <c r="I92" s="64">
        <v>16</v>
      </c>
      <c r="J92" s="96">
        <f>(PI()*(CENSO[[#This Row],[DAP (cm)]]^2))/40000</f>
        <v>0.7161972439135289</v>
      </c>
      <c r="K92" s="96">
        <f>CENSO[[#This Row],[g (m²)]]*CENSO[[#This Row],[H (m)]]*0.7</f>
        <v>8.0214091318315237</v>
      </c>
      <c r="L92" s="64">
        <v>1</v>
      </c>
      <c r="M92" s="65">
        <v>368554.7</v>
      </c>
      <c r="N92" s="87">
        <v>9709254.4000000004</v>
      </c>
      <c r="O92" s="87" t="s">
        <v>1227</v>
      </c>
      <c r="P92" s="87" t="str">
        <f>VLOOKUP(CENSO[[#This Row],[DAP (cm)]],CD[],2,TRUE)</f>
        <v>TORA</v>
      </c>
      <c r="Q92" s="87" t="str">
        <f>VLOOKUP(CENSO[[#This Row],[DAP (cm)]],DD[],2,TRUE)</f>
        <v>90├ 100</v>
      </c>
      <c r="R92" s="87" t="str" cm="1">
        <f t="array" ref="R92">INDEX(_xlfn.TEXTSPLIT(CENSO[[#This Row],[NOME CIENTIFICO]]," "),1)</f>
        <v>Alexa</v>
      </c>
      <c r="S92" s="98" t="s">
        <v>1004</v>
      </c>
      <c r="T92" s="87">
        <f>_xlfn.MINIFS(CENSO[DAP (cm)],CENSO[NOME CIENTIFICO],CENSO[[#This Row],[NOME CIENTIFICO]])</f>
        <v>39.788735772973837</v>
      </c>
      <c r="U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2" s="87" t="str">
        <f>IF(CENSO[[#This Row],[DAP (cm)]]&lt;CENSO[[#This Row],[DMCE (cm)]],"DAP &lt; DMCE","DAP ≥ DMCE")</f>
        <v>DAP ≥ DMCE</v>
      </c>
      <c r="W92" s="87" t="str">
        <f>IF(CENSO[[#This Row],[DAP (cm)]]&gt;200, "Superior", "Inferior")</f>
        <v>Inferior</v>
      </c>
      <c r="X92" s="87" t="str">
        <f>VLOOKUP(CENSO[[#This Row],[NOME COMUM]],ESPECIES[],4,FALSE)</f>
        <v>Não</v>
      </c>
      <c r="Y92" s="87" t="str">
        <f>IF(IFERROR(VLOOKUP(CENSO[[#This Row],[NOME COMUM]],COMERCIAIS[],2, FALSE), "Não") &lt;&gt; "Não", "Sim", "Não")</f>
        <v>Não</v>
      </c>
      <c r="Z92" s="133">
        <f>CENSO[[#This Row],[g (m²)]]/SUM(AEEF[AEEF-UT])</f>
        <v>1.2530885443148001E-3</v>
      </c>
      <c r="AA92" s="133">
        <f>CENSO[[#This Row],[v (m³)]]/SUM(AEEF[AEEF-UT])</f>
        <v>1.4034591696325762E-2</v>
      </c>
    </row>
    <row r="93" spans="1:27" ht="14">
      <c r="A93" s="86">
        <v>1</v>
      </c>
      <c r="B93" s="86">
        <v>1</v>
      </c>
      <c r="C93" s="63">
        <v>9</v>
      </c>
      <c r="D93" s="63">
        <v>92</v>
      </c>
      <c r="E93" s="63" t="str">
        <f>VLOOKUP(CENSO[[#This Row],[NOME COMUM]],ESPECIES[],2,FALSE)</f>
        <v>Alexa grandiflora Ducke</v>
      </c>
      <c r="F93" s="64" t="s">
        <v>13</v>
      </c>
      <c r="G93" s="64">
        <v>342</v>
      </c>
      <c r="H93" s="97">
        <f>CENSO[[#This Row],[CAP (cm)]]/PI()</f>
        <v>108.86198107485642</v>
      </c>
      <c r="I93" s="64">
        <v>17</v>
      </c>
      <c r="J93" s="96">
        <f>(PI()*(CENSO[[#This Row],[DAP (cm)]]^2))/40000</f>
        <v>0.93076993819002241</v>
      </c>
      <c r="K93" s="96">
        <f>CENSO[[#This Row],[g (m²)]]*CENSO[[#This Row],[H (m)]]*0.7</f>
        <v>11.076162264461267</v>
      </c>
      <c r="L93" s="64">
        <v>1</v>
      </c>
      <c r="M93" s="65">
        <v>368551.59999999899</v>
      </c>
      <c r="N93" s="87">
        <v>9709265.0999999903</v>
      </c>
      <c r="O93" s="87" t="s">
        <v>1227</v>
      </c>
      <c r="P93" s="87" t="str">
        <f>VLOOKUP(CENSO[[#This Row],[DAP (cm)]],CD[],2,TRUE)</f>
        <v>TORA</v>
      </c>
      <c r="Q93" s="87" t="str">
        <f>VLOOKUP(CENSO[[#This Row],[DAP (cm)]],DD[],2,TRUE)</f>
        <v>100├ 110</v>
      </c>
      <c r="R93" s="87" t="str" cm="1">
        <f t="array" ref="R93">INDEX(_xlfn.TEXTSPLIT(CENSO[[#This Row],[NOME CIENTIFICO]]," "),1)</f>
        <v>Alexa</v>
      </c>
      <c r="S93" s="98" t="s">
        <v>1004</v>
      </c>
      <c r="T93" s="87">
        <f>_xlfn.MINIFS(CENSO[DAP (cm)],CENSO[NOME CIENTIFICO],CENSO[[#This Row],[NOME CIENTIFICO]])</f>
        <v>39.788735772973837</v>
      </c>
      <c r="U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3" s="87" t="str">
        <f>IF(CENSO[[#This Row],[DAP (cm)]]&lt;CENSO[[#This Row],[DMCE (cm)]],"DAP &lt; DMCE","DAP ≥ DMCE")</f>
        <v>DAP ≥ DMCE</v>
      </c>
      <c r="W93" s="87" t="str">
        <f>IF(CENSO[[#This Row],[DAP (cm)]]&gt;200, "Superior", "Inferior")</f>
        <v>Inferior</v>
      </c>
      <c r="X93" s="87" t="str">
        <f>VLOOKUP(CENSO[[#This Row],[NOME COMUM]],ESPECIES[],4,FALSE)</f>
        <v>Não</v>
      </c>
      <c r="Y93" s="87" t="str">
        <f>IF(IFERROR(VLOOKUP(CENSO[[#This Row],[NOME COMUM]],COMERCIAIS[],2, FALSE), "Não") &lt;&gt; "Não", "Sim", "Não")</f>
        <v>Não</v>
      </c>
      <c r="Z93" s="133">
        <f>CENSO[[#This Row],[g (m²)]]/SUM(AEEF[AEEF-UT])</f>
        <v>1.6285138721915146E-3</v>
      </c>
      <c r="AA93" s="133">
        <f>CENSO[[#This Row],[v (m³)]]/SUM(AEEF[AEEF-UT])</f>
        <v>1.9379315079079026E-2</v>
      </c>
    </row>
    <row r="94" spans="1:27" ht="14">
      <c r="A94" s="86">
        <v>1</v>
      </c>
      <c r="B94" s="86">
        <v>1</v>
      </c>
      <c r="C94" s="63">
        <v>10</v>
      </c>
      <c r="D94" s="63">
        <v>93</v>
      </c>
      <c r="E94" s="63" t="str">
        <f>VLOOKUP(CENSO[[#This Row],[NOME COMUM]],ESPECIES[],2,FALSE)</f>
        <v>Schefflera morototoni (Aubl.) Decne. &amp; Planch.</v>
      </c>
      <c r="F94" s="64" t="s">
        <v>12</v>
      </c>
      <c r="G94" s="64">
        <v>160</v>
      </c>
      <c r="H94" s="97">
        <f>CENSO[[#This Row],[CAP (cm)]]/PI()</f>
        <v>50.929581789406512</v>
      </c>
      <c r="I94" s="64">
        <v>18</v>
      </c>
      <c r="J94" s="96">
        <f>(PI()*(CENSO[[#This Row],[DAP (cm)]]^2))/40000</f>
        <v>0.20371832715762608</v>
      </c>
      <c r="K94" s="96">
        <f>CENSO[[#This Row],[g (m²)]]*CENSO[[#This Row],[H (m)]]*0.7</f>
        <v>2.5668509221860885</v>
      </c>
      <c r="L94" s="64">
        <v>2</v>
      </c>
      <c r="M94" s="65">
        <v>368560.5</v>
      </c>
      <c r="N94" s="87">
        <v>9709227.1999999899</v>
      </c>
      <c r="O94" s="87" t="s">
        <v>1227</v>
      </c>
      <c r="P94" s="87" t="str">
        <f>VLOOKUP(CENSO[[#This Row],[DAP (cm)]],CD[],2,TRUE)</f>
        <v>TORA</v>
      </c>
      <c r="Q94" s="87" t="str">
        <f>VLOOKUP(CENSO[[#This Row],[DAP (cm)]],DD[],2,TRUE)</f>
        <v>50├ 60</v>
      </c>
      <c r="R94" s="87" t="str" cm="1">
        <f t="array" ref="R94">INDEX(_xlfn.TEXTSPLIT(CENSO[[#This Row],[NOME CIENTIFICO]]," "),1)</f>
        <v>Schefflera</v>
      </c>
      <c r="S94" s="98" t="s">
        <v>1004</v>
      </c>
      <c r="T94" s="87">
        <f>_xlfn.MINIFS(CENSO[DAP (cm)],CENSO[NOME CIENTIFICO],CENSO[[#This Row],[NOME CIENTIFICO]])</f>
        <v>40.425355545341418</v>
      </c>
      <c r="U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94" s="87" t="str">
        <f>IF(CENSO[[#This Row],[DAP (cm)]]&lt;CENSO[[#This Row],[DMCE (cm)]],"DAP &lt; DMCE","DAP ≥ DMCE")</f>
        <v>DAP ≥ DMCE</v>
      </c>
      <c r="W94" s="87" t="str">
        <f>IF(CENSO[[#This Row],[DAP (cm)]]&gt;200, "Superior", "Inferior")</f>
        <v>Inferior</v>
      </c>
      <c r="X94" s="87" t="str">
        <f>VLOOKUP(CENSO[[#This Row],[NOME COMUM]],ESPECIES[],4,FALSE)</f>
        <v>Não</v>
      </c>
      <c r="Y94" s="87" t="str">
        <f>IF(IFERROR(VLOOKUP(CENSO[[#This Row],[NOME COMUM]],COMERCIAIS[],2, FALSE), "Não") &lt;&gt; "Não", "Sim", "Não")</f>
        <v>Não</v>
      </c>
      <c r="Z94" s="133">
        <f>CENSO[[#This Row],[g (m²)]]/SUM(AEEF[AEEF-UT])</f>
        <v>3.5643407482732108E-4</v>
      </c>
      <c r="AA94" s="133">
        <f>CENSO[[#This Row],[v (m³)]]/SUM(AEEF[AEEF-UT])</f>
        <v>4.491069342824245E-3</v>
      </c>
    </row>
    <row r="95" spans="1:27" ht="14">
      <c r="A95" s="86">
        <v>1</v>
      </c>
      <c r="B95" s="86">
        <v>1</v>
      </c>
      <c r="C95" s="63">
        <v>10</v>
      </c>
      <c r="D95" s="63">
        <v>94</v>
      </c>
      <c r="E95" s="63" t="str">
        <f>VLOOKUP(CENSO[[#This Row],[NOME COMUM]],ESPECIES[],2,FALSE)</f>
        <v>Alexa grandiflora Ducke</v>
      </c>
      <c r="F95" s="64" t="s">
        <v>13</v>
      </c>
      <c r="G95" s="64">
        <v>300</v>
      </c>
      <c r="H95" s="97">
        <f>CENSO[[#This Row],[CAP (cm)]]/PI()</f>
        <v>95.4929658551372</v>
      </c>
      <c r="I95" s="64">
        <v>18</v>
      </c>
      <c r="J95" s="96">
        <f>(PI()*(CENSO[[#This Row],[DAP (cm)]]^2))/40000</f>
        <v>0.7161972439135289</v>
      </c>
      <c r="K95" s="96">
        <f>CENSO[[#This Row],[g (m²)]]*CENSO[[#This Row],[H (m)]]*0.7</f>
        <v>9.0240852733104635</v>
      </c>
      <c r="L95" s="64">
        <v>1</v>
      </c>
      <c r="M95" s="65">
        <v>368550.09999999899</v>
      </c>
      <c r="N95" s="87">
        <v>9709213.6999999899</v>
      </c>
      <c r="O95" s="87" t="s">
        <v>1227</v>
      </c>
      <c r="P95" s="87" t="str">
        <f>VLOOKUP(CENSO[[#This Row],[DAP (cm)]],CD[],2,TRUE)</f>
        <v>TORA</v>
      </c>
      <c r="Q95" s="87" t="str">
        <f>VLOOKUP(CENSO[[#This Row],[DAP (cm)]],DD[],2,TRUE)</f>
        <v>90├ 100</v>
      </c>
      <c r="R95" s="87" t="str" cm="1">
        <f t="array" ref="R95">INDEX(_xlfn.TEXTSPLIT(CENSO[[#This Row],[NOME CIENTIFICO]]," "),1)</f>
        <v>Alexa</v>
      </c>
      <c r="S95" s="98" t="s">
        <v>1004</v>
      </c>
      <c r="T95" s="87">
        <f>_xlfn.MINIFS(CENSO[DAP (cm)],CENSO[NOME CIENTIFICO],CENSO[[#This Row],[NOME CIENTIFICO]])</f>
        <v>39.788735772973837</v>
      </c>
      <c r="U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5" s="87" t="str">
        <f>IF(CENSO[[#This Row],[DAP (cm)]]&lt;CENSO[[#This Row],[DMCE (cm)]],"DAP &lt; DMCE","DAP ≥ DMCE")</f>
        <v>DAP ≥ DMCE</v>
      </c>
      <c r="W95" s="87" t="str">
        <f>IF(CENSO[[#This Row],[DAP (cm)]]&gt;200, "Superior", "Inferior")</f>
        <v>Inferior</v>
      </c>
      <c r="X95" s="87" t="str">
        <f>VLOOKUP(CENSO[[#This Row],[NOME COMUM]],ESPECIES[],4,FALSE)</f>
        <v>Não</v>
      </c>
      <c r="Y95" s="87" t="str">
        <f>IF(IFERROR(VLOOKUP(CENSO[[#This Row],[NOME COMUM]],COMERCIAIS[],2, FALSE), "Não") &lt;&gt; "Não", "Sim", "Não")</f>
        <v>Não</v>
      </c>
      <c r="Z95" s="133">
        <f>CENSO[[#This Row],[g (m²)]]/SUM(AEEF[AEEF-UT])</f>
        <v>1.2530885443148001E-3</v>
      </c>
      <c r="AA95" s="133">
        <f>CENSO[[#This Row],[v (m³)]]/SUM(AEEF[AEEF-UT])</f>
        <v>1.578891565836648E-2</v>
      </c>
    </row>
    <row r="96" spans="1:27" ht="14">
      <c r="A96" s="86">
        <v>1</v>
      </c>
      <c r="B96" s="86">
        <v>1</v>
      </c>
      <c r="C96" s="63">
        <v>10</v>
      </c>
      <c r="D96" s="63">
        <v>95</v>
      </c>
      <c r="E96" s="63" t="str">
        <f>VLOOKUP(CENSO[[#This Row],[NOME COMUM]],ESPECIES[],2,FALSE)</f>
        <v>Parkia platycephala Benth.</v>
      </c>
      <c r="F96" s="64" t="s">
        <v>74</v>
      </c>
      <c r="G96" s="64">
        <v>191</v>
      </c>
      <c r="H96" s="97">
        <f>CENSO[[#This Row],[CAP (cm)]]/PI()</f>
        <v>60.797188261104019</v>
      </c>
      <c r="I96" s="64">
        <v>18</v>
      </c>
      <c r="J96" s="96">
        <f>(PI()*(CENSO[[#This Row],[DAP (cm)]]^2))/40000</f>
        <v>0.29030657394677167</v>
      </c>
      <c r="K96" s="96">
        <f>CENSO[[#This Row],[g (m²)]]*CENSO[[#This Row],[H (m)]]*0.7</f>
        <v>3.6578628317293229</v>
      </c>
      <c r="L96" s="64">
        <v>1</v>
      </c>
      <c r="M96" s="65">
        <v>368539.4</v>
      </c>
      <c r="N96" s="87">
        <v>9709188.3000000007</v>
      </c>
      <c r="O96" s="87" t="s">
        <v>1227</v>
      </c>
      <c r="P96" s="87" t="str">
        <f>VLOOKUP(CENSO[[#This Row],[DAP (cm)]],CD[],2,TRUE)</f>
        <v>TORA</v>
      </c>
      <c r="Q96" s="87" t="str">
        <f>VLOOKUP(CENSO[[#This Row],[DAP (cm)]],DD[],2,TRUE)</f>
        <v>60├ 70</v>
      </c>
      <c r="R96" s="87" t="str" cm="1">
        <f t="array" ref="R96">INDEX(_xlfn.TEXTSPLIT(CENSO[[#This Row],[NOME CIENTIFICO]]," "),1)</f>
        <v>Parkia</v>
      </c>
      <c r="S96" s="98" t="s">
        <v>1004</v>
      </c>
      <c r="T96" s="87">
        <f>_xlfn.MINIFS(CENSO[DAP (cm)],CENSO[NOME CIENTIFICO],CENSO[[#This Row],[NOME CIENTIFICO]])</f>
        <v>43.608454407179323</v>
      </c>
      <c r="U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53.608454407179323</v>
      </c>
      <c r="V96" s="87" t="str">
        <f>IF(CENSO[[#This Row],[DAP (cm)]]&lt;CENSO[[#This Row],[DMCE (cm)]],"DAP &lt; DMCE","DAP ≥ DMCE")</f>
        <v>DAP ≥ DMCE</v>
      </c>
      <c r="W96" s="87" t="str">
        <f>IF(CENSO[[#This Row],[DAP (cm)]]&gt;200, "Superior", "Inferior")</f>
        <v>Inferior</v>
      </c>
      <c r="X96" s="87" t="str">
        <f>VLOOKUP(CENSO[[#This Row],[NOME COMUM]],ESPECIES[],4,FALSE)</f>
        <v>Não</v>
      </c>
      <c r="Y96" s="87" t="str">
        <f>IF(IFERROR(VLOOKUP(CENSO[[#This Row],[NOME COMUM]],COMERCIAIS[],2, FALSE), "Não") &lt;&gt; "Não", "Sim", "Não")</f>
        <v>Não</v>
      </c>
      <c r="Z96" s="133">
        <f>CENSO[[#This Row],[g (m²)]]/SUM(AEEF[AEEF-UT])</f>
        <v>5.0793247983498034E-4</v>
      </c>
      <c r="AA96" s="133">
        <f>CENSO[[#This Row],[v (m³)]]/SUM(AEEF[AEEF-UT])</f>
        <v>6.399949245920751E-3</v>
      </c>
    </row>
    <row r="97" spans="1:27" ht="14">
      <c r="A97" s="86">
        <v>1</v>
      </c>
      <c r="B97" s="86">
        <v>1</v>
      </c>
      <c r="C97" s="63">
        <v>10</v>
      </c>
      <c r="D97" s="63">
        <v>96</v>
      </c>
      <c r="E97" s="63" t="str">
        <f>VLOOKUP(CENSO[[#This Row],[NOME COMUM]],ESPECIES[],2,FALSE)</f>
        <v>Piptadenia suaveolens Miq.</v>
      </c>
      <c r="F97" s="64" t="s">
        <v>22</v>
      </c>
      <c r="G97" s="64">
        <v>313</v>
      </c>
      <c r="H97" s="97">
        <f>CENSO[[#This Row],[CAP (cm)]]/PI()</f>
        <v>99.630994375526484</v>
      </c>
      <c r="I97" s="64">
        <v>16</v>
      </c>
      <c r="J97" s="96">
        <f>(PI()*(CENSO[[#This Row],[DAP (cm)]]^2))/40000</f>
        <v>0.7796125309884947</v>
      </c>
      <c r="K97" s="96">
        <f>CENSO[[#This Row],[g (m²)]]*CENSO[[#This Row],[H (m)]]*0.7</f>
        <v>8.7316603470711396</v>
      </c>
      <c r="L97" s="64">
        <v>1</v>
      </c>
      <c r="M97" s="65">
        <v>368557.299999999</v>
      </c>
      <c r="N97" s="87">
        <v>9709195.1999999899</v>
      </c>
      <c r="O97" s="87" t="s">
        <v>1227</v>
      </c>
      <c r="P97" s="87" t="str">
        <f>VLOOKUP(CENSO[[#This Row],[DAP (cm)]],CD[],2,TRUE)</f>
        <v>TORA</v>
      </c>
      <c r="Q97" s="87" t="str">
        <f>VLOOKUP(CENSO[[#This Row],[DAP (cm)]],DD[],2,TRUE)</f>
        <v>90├ 100</v>
      </c>
      <c r="R97" s="87" t="str" cm="1">
        <f t="array" ref="R97">INDEX(_xlfn.TEXTSPLIT(CENSO[[#This Row],[NOME CIENTIFICO]]," "),1)</f>
        <v>Piptadenia</v>
      </c>
      <c r="S97" s="98" t="s">
        <v>1004</v>
      </c>
      <c r="T97" s="87">
        <f>_xlfn.MINIFS(CENSO[DAP (cm)],CENSO[NOME CIENTIFICO],CENSO[[#This Row],[NOME CIENTIFICO]])</f>
        <v>39.788735772973837</v>
      </c>
      <c r="U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7" s="87" t="str">
        <f>IF(CENSO[[#This Row],[DAP (cm)]]&lt;CENSO[[#This Row],[DMCE (cm)]],"DAP &lt; DMCE","DAP ≥ DMCE")</f>
        <v>DAP ≥ DMCE</v>
      </c>
      <c r="W97" s="87" t="str">
        <f>IF(CENSO[[#This Row],[DAP (cm)]]&gt;200, "Superior", "Inferior")</f>
        <v>Inferior</v>
      </c>
      <c r="X97" s="87" t="str">
        <f>VLOOKUP(CENSO[[#This Row],[NOME COMUM]],ESPECIES[],4,FALSE)</f>
        <v>Não</v>
      </c>
      <c r="Y97" s="87" t="str">
        <f>IF(IFERROR(VLOOKUP(CENSO[[#This Row],[NOME COMUM]],COMERCIAIS[],2, FALSE), "Não") &lt;&gt; "Não", "Sim", "Não")</f>
        <v>Sim</v>
      </c>
      <c r="Z97" s="133">
        <f>CENSO[[#This Row],[g (m²)]]/SUM(AEEF[AEEF-UT])</f>
        <v>1.3640425733108519E-3</v>
      </c>
      <c r="AA97" s="133">
        <f>CENSO[[#This Row],[v (m³)]]/SUM(AEEF[AEEF-UT])</f>
        <v>1.5277276821081539E-2</v>
      </c>
    </row>
    <row r="98" spans="1:27" ht="14">
      <c r="A98" s="86">
        <v>1</v>
      </c>
      <c r="B98" s="86">
        <v>1</v>
      </c>
      <c r="C98" s="63">
        <v>10</v>
      </c>
      <c r="D98" s="63">
        <v>97</v>
      </c>
      <c r="E98" s="63" t="str">
        <f>VLOOKUP(CENSO[[#This Row],[NOME COMUM]],ESPECIES[],2,FALSE)</f>
        <v>Piptadenia suaveolens Miq.</v>
      </c>
      <c r="F98" s="64" t="s">
        <v>22</v>
      </c>
      <c r="G98" s="64">
        <v>331</v>
      </c>
      <c r="H98" s="97">
        <f>CENSO[[#This Row],[CAP (cm)]]/PI()</f>
        <v>105.36057232683471</v>
      </c>
      <c r="I98" s="64">
        <v>16</v>
      </c>
      <c r="J98" s="96">
        <f>(PI()*(CENSO[[#This Row],[DAP (cm)]]^2))/40000</f>
        <v>0.87185873600455721</v>
      </c>
      <c r="K98" s="96">
        <f>CENSO[[#This Row],[g (m²)]]*CENSO[[#This Row],[H (m)]]*0.7</f>
        <v>9.7648178432510395</v>
      </c>
      <c r="L98" s="64">
        <v>1</v>
      </c>
      <c r="M98" s="65">
        <v>368557.299999999</v>
      </c>
      <c r="N98" s="87">
        <v>9709195.1999999899</v>
      </c>
      <c r="O98" s="87" t="s">
        <v>1227</v>
      </c>
      <c r="P98" s="87" t="str">
        <f>VLOOKUP(CENSO[[#This Row],[DAP (cm)]],CD[],2,TRUE)</f>
        <v>TORA</v>
      </c>
      <c r="Q98" s="87" t="str">
        <f>VLOOKUP(CENSO[[#This Row],[DAP (cm)]],DD[],2,TRUE)</f>
        <v>100├ 110</v>
      </c>
      <c r="R98" s="87" t="str" cm="1">
        <f t="array" ref="R98">INDEX(_xlfn.TEXTSPLIT(CENSO[[#This Row],[NOME CIENTIFICO]]," "),1)</f>
        <v>Piptadenia</v>
      </c>
      <c r="S98" s="98" t="s">
        <v>1004</v>
      </c>
      <c r="T98" s="87">
        <f>_xlfn.MINIFS(CENSO[DAP (cm)],CENSO[NOME CIENTIFICO],CENSO[[#This Row],[NOME CIENTIFICO]])</f>
        <v>39.788735772973837</v>
      </c>
      <c r="U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8" s="87" t="str">
        <f>IF(CENSO[[#This Row],[DAP (cm)]]&lt;CENSO[[#This Row],[DMCE (cm)]],"DAP &lt; DMCE","DAP ≥ DMCE")</f>
        <v>DAP ≥ DMCE</v>
      </c>
      <c r="W98" s="87" t="str">
        <f>IF(CENSO[[#This Row],[DAP (cm)]]&gt;200, "Superior", "Inferior")</f>
        <v>Inferior</v>
      </c>
      <c r="X98" s="87" t="str">
        <f>VLOOKUP(CENSO[[#This Row],[NOME COMUM]],ESPECIES[],4,FALSE)</f>
        <v>Não</v>
      </c>
      <c r="Y98" s="87" t="str">
        <f>IF(IFERROR(VLOOKUP(CENSO[[#This Row],[NOME COMUM]],COMERCIAIS[],2, FALSE), "Não") &lt;&gt; "Não", "Sim", "Não")</f>
        <v>Sim</v>
      </c>
      <c r="Z98" s="133">
        <f>CENSO[[#This Row],[g (m²)]]/SUM(AEEF[AEEF-UT])</f>
        <v>1.5254403778185981E-3</v>
      </c>
      <c r="AA98" s="133">
        <f>CENSO[[#This Row],[v (m³)]]/SUM(AEEF[AEEF-UT])</f>
        <v>1.7084932231568296E-2</v>
      </c>
    </row>
    <row r="99" spans="1:27" ht="14">
      <c r="A99" s="86">
        <v>1</v>
      </c>
      <c r="B99" s="86">
        <v>1</v>
      </c>
      <c r="C99" s="63">
        <v>10</v>
      </c>
      <c r="D99" s="63">
        <v>98</v>
      </c>
      <c r="E99" s="63" t="str">
        <f>VLOOKUP(CENSO[[#This Row],[NOME COMUM]],ESPECIES[],2,FALSE)</f>
        <v>Alexa grandiflora Ducke</v>
      </c>
      <c r="F99" s="64" t="s">
        <v>13</v>
      </c>
      <c r="G99" s="64">
        <v>170</v>
      </c>
      <c r="H99" s="97">
        <f>CENSO[[#This Row],[CAP (cm)]]/PI()</f>
        <v>54.112680651244418</v>
      </c>
      <c r="I99" s="64">
        <v>20</v>
      </c>
      <c r="J99" s="96">
        <f>(PI()*(CENSO[[#This Row],[DAP (cm)]]^2))/40000</f>
        <v>0.2299788927677888</v>
      </c>
      <c r="K99" s="96">
        <f>CENSO[[#This Row],[g (m²)]]*CENSO[[#This Row],[H (m)]]*0.7</f>
        <v>3.2197044987490426</v>
      </c>
      <c r="L99" s="64">
        <v>1</v>
      </c>
      <c r="M99" s="65">
        <v>368572.59999999899</v>
      </c>
      <c r="N99" s="87">
        <v>9709215.0999999903</v>
      </c>
      <c r="O99" s="87" t="s">
        <v>1227</v>
      </c>
      <c r="P99" s="87" t="str">
        <f>VLOOKUP(CENSO[[#This Row],[DAP (cm)]],CD[],2,TRUE)</f>
        <v>TORA</v>
      </c>
      <c r="Q99" s="87" t="str">
        <f>VLOOKUP(CENSO[[#This Row],[DAP (cm)]],DD[],2,TRUE)</f>
        <v>50├ 60</v>
      </c>
      <c r="R99" s="87" t="str" cm="1">
        <f t="array" ref="R99">INDEX(_xlfn.TEXTSPLIT(CENSO[[#This Row],[NOME CIENTIFICO]]," "),1)</f>
        <v>Alexa</v>
      </c>
      <c r="S99" s="98" t="s">
        <v>1004</v>
      </c>
      <c r="T99" s="87">
        <f>_xlfn.MINIFS(CENSO[DAP (cm)],CENSO[NOME CIENTIFICO],CENSO[[#This Row],[NOME CIENTIFICO]])</f>
        <v>39.788735772973837</v>
      </c>
      <c r="U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9" s="87" t="str">
        <f>IF(CENSO[[#This Row],[DAP (cm)]]&lt;CENSO[[#This Row],[DMCE (cm)]],"DAP &lt; DMCE","DAP ≥ DMCE")</f>
        <v>DAP ≥ DMCE</v>
      </c>
      <c r="W99" s="87" t="str">
        <f>IF(CENSO[[#This Row],[DAP (cm)]]&gt;200, "Superior", "Inferior")</f>
        <v>Inferior</v>
      </c>
      <c r="X99" s="87" t="str">
        <f>VLOOKUP(CENSO[[#This Row],[NOME COMUM]],ESPECIES[],4,FALSE)</f>
        <v>Não</v>
      </c>
      <c r="Y99" s="87" t="str">
        <f>IF(IFERROR(VLOOKUP(CENSO[[#This Row],[NOME COMUM]],COMERCIAIS[],2, FALSE), "Não") &lt;&gt; "Não", "Sim", "Não")</f>
        <v>Não</v>
      </c>
      <c r="Z99" s="133">
        <f>CENSO[[#This Row],[g (m²)]]/SUM(AEEF[AEEF-UT])</f>
        <v>4.0238065478553035E-4</v>
      </c>
      <c r="AA99" s="133">
        <f>CENSO[[#This Row],[v (m³)]]/SUM(AEEF[AEEF-UT])</f>
        <v>5.633329166997424E-3</v>
      </c>
    </row>
    <row r="100" spans="1:27" ht="14">
      <c r="A100" s="86">
        <v>1</v>
      </c>
      <c r="B100" s="86">
        <v>1</v>
      </c>
      <c r="C100" s="63">
        <v>10</v>
      </c>
      <c r="D100" s="63">
        <v>99</v>
      </c>
      <c r="E100" s="63" t="str">
        <f>VLOOKUP(CENSO[[#This Row],[NOME COMUM]],ESPECIES[],2,FALSE)</f>
        <v>Piptadenia suaveolens Miq.</v>
      </c>
      <c r="F100" s="64" t="s">
        <v>22</v>
      </c>
      <c r="G100" s="64">
        <v>177</v>
      </c>
      <c r="H100" s="97">
        <f>CENSO[[#This Row],[CAP (cm)]]/PI()</f>
        <v>56.340849854530951</v>
      </c>
      <c r="I100" s="64">
        <v>16</v>
      </c>
      <c r="J100" s="96">
        <f>(PI()*(CENSO[[#This Row],[DAP (cm)]]^2))/40000</f>
        <v>0.24930826060629949</v>
      </c>
      <c r="K100" s="96">
        <f>CENSO[[#This Row],[g (m²)]]*CENSO[[#This Row],[H (m)]]*0.7</f>
        <v>2.792252518790554</v>
      </c>
      <c r="L100" s="64">
        <v>1</v>
      </c>
      <c r="M100" s="65">
        <v>368576.5</v>
      </c>
      <c r="N100" s="87">
        <v>9709217</v>
      </c>
      <c r="O100" s="87" t="s">
        <v>1227</v>
      </c>
      <c r="P100" s="87" t="str">
        <f>VLOOKUP(CENSO[[#This Row],[DAP (cm)]],CD[],2,TRUE)</f>
        <v>TORA</v>
      </c>
      <c r="Q100" s="87" t="str">
        <f>VLOOKUP(CENSO[[#This Row],[DAP (cm)]],DD[],2,TRUE)</f>
        <v>50├ 60</v>
      </c>
      <c r="R100" s="87" t="str" cm="1">
        <f t="array" ref="R100">INDEX(_xlfn.TEXTSPLIT(CENSO[[#This Row],[NOME CIENTIFICO]]," "),1)</f>
        <v>Piptadenia</v>
      </c>
      <c r="S100" s="98" t="s">
        <v>1004</v>
      </c>
      <c r="T100" s="87">
        <f>_xlfn.MINIFS(CENSO[DAP (cm)],CENSO[NOME CIENTIFICO],CENSO[[#This Row],[NOME CIENTIFICO]])</f>
        <v>39.788735772973837</v>
      </c>
      <c r="U1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0" s="87" t="str">
        <f>IF(CENSO[[#This Row],[DAP (cm)]]&lt;CENSO[[#This Row],[DMCE (cm)]],"DAP &lt; DMCE","DAP ≥ DMCE")</f>
        <v>DAP ≥ DMCE</v>
      </c>
      <c r="W100" s="87" t="str">
        <f>IF(CENSO[[#This Row],[DAP (cm)]]&gt;200, "Superior", "Inferior")</f>
        <v>Inferior</v>
      </c>
      <c r="X100" s="87" t="str">
        <f>VLOOKUP(CENSO[[#This Row],[NOME COMUM]],ESPECIES[],4,FALSE)</f>
        <v>Não</v>
      </c>
      <c r="Y100" s="87" t="str">
        <f>IF(IFERROR(VLOOKUP(CENSO[[#This Row],[NOME COMUM]],COMERCIAIS[],2, FALSE), "Não") &lt;&gt; "Não", "Sim", "Não")</f>
        <v>Sim</v>
      </c>
      <c r="Z100" s="133">
        <f>CENSO[[#This Row],[g (m²)]]/SUM(AEEF[AEEF-UT])</f>
        <v>4.3620012227598201E-4</v>
      </c>
      <c r="AA100" s="133">
        <f>CENSO[[#This Row],[v (m³)]]/SUM(AEEF[AEEF-UT])</f>
        <v>4.8854413694909985E-3</v>
      </c>
    </row>
    <row r="101" spans="1:27" ht="14">
      <c r="A101" s="86">
        <v>1</v>
      </c>
      <c r="B101" s="86">
        <v>1</v>
      </c>
      <c r="C101" s="63">
        <v>10</v>
      </c>
      <c r="D101" s="63">
        <v>100</v>
      </c>
      <c r="E101" s="63" t="str">
        <f>VLOOKUP(CENSO[[#This Row],[NOME COMUM]],ESPECIES[],2,FALSE)</f>
        <v>Apuleia leiocarpa (Vogel) J.F.Macbr.</v>
      </c>
      <c r="F101" s="64" t="s">
        <v>51</v>
      </c>
      <c r="G101" s="64">
        <v>192</v>
      </c>
      <c r="H101" s="97">
        <f>CENSO[[#This Row],[CAP (cm)]]/PI()</f>
        <v>61.115498147287809</v>
      </c>
      <c r="I101" s="64">
        <v>21</v>
      </c>
      <c r="J101" s="96">
        <f>(PI()*(CENSO[[#This Row],[DAP (cm)]]^2))/40000</f>
        <v>0.29335439110698147</v>
      </c>
      <c r="K101" s="96">
        <f>CENSO[[#This Row],[g (m²)]]*CENSO[[#This Row],[H (m)]]*0.7</f>
        <v>4.3123095492726273</v>
      </c>
      <c r="L101" s="64">
        <v>1</v>
      </c>
      <c r="M101" s="65">
        <v>368576.59999999899</v>
      </c>
      <c r="N101" s="87">
        <v>9709157.9000000004</v>
      </c>
      <c r="O101" s="87" t="s">
        <v>1227</v>
      </c>
      <c r="P101" s="87" t="str">
        <f>VLOOKUP(CENSO[[#This Row],[DAP (cm)]],CD[],2,TRUE)</f>
        <v>TORA</v>
      </c>
      <c r="Q101" s="87" t="str">
        <f>VLOOKUP(CENSO[[#This Row],[DAP (cm)]],DD[],2,TRUE)</f>
        <v>60├ 70</v>
      </c>
      <c r="R101" s="87" t="str" cm="1">
        <f t="array" ref="R101">INDEX(_xlfn.TEXTSPLIT(CENSO[[#This Row],[NOME CIENTIFICO]]," "),1)</f>
        <v>Apuleia</v>
      </c>
      <c r="S101" s="98" t="s">
        <v>1004</v>
      </c>
      <c r="T101" s="87">
        <f>_xlfn.MINIFS(CENSO[DAP (cm)],CENSO[NOME CIENTIFICO],CENSO[[#This Row],[NOME CIENTIFICO]])</f>
        <v>39.788735772973837</v>
      </c>
      <c r="U1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1" s="87" t="str">
        <f>IF(CENSO[[#This Row],[DAP (cm)]]&lt;CENSO[[#This Row],[DMCE (cm)]],"DAP &lt; DMCE","DAP ≥ DMCE")</f>
        <v>DAP ≥ DMCE</v>
      </c>
      <c r="W101" s="87" t="str">
        <f>IF(CENSO[[#This Row],[DAP (cm)]]&gt;200, "Superior", "Inferior")</f>
        <v>Inferior</v>
      </c>
      <c r="X101" s="87" t="str">
        <f>VLOOKUP(CENSO[[#This Row],[NOME COMUM]],ESPECIES[],4,FALSE)</f>
        <v>Não</v>
      </c>
      <c r="Y101" s="87" t="str">
        <f>IF(IFERROR(VLOOKUP(CENSO[[#This Row],[NOME COMUM]],COMERCIAIS[],2, FALSE), "Não") &lt;&gt; "Não", "Sim", "Não")</f>
        <v>Sim</v>
      </c>
      <c r="Z101" s="133">
        <f>CENSO[[#This Row],[g (m²)]]/SUM(AEEF[AEEF-UT])</f>
        <v>5.1326506775134213E-4</v>
      </c>
      <c r="AA101" s="133">
        <f>CENSO[[#This Row],[v (m³)]]/SUM(AEEF[AEEF-UT])</f>
        <v>7.5449964959447297E-3</v>
      </c>
    </row>
    <row r="102" spans="1:27" ht="14">
      <c r="A102" s="86">
        <v>1</v>
      </c>
      <c r="B102" s="86">
        <v>1</v>
      </c>
      <c r="C102" s="63">
        <v>11</v>
      </c>
      <c r="D102" s="63">
        <v>101</v>
      </c>
      <c r="E102" s="63" t="str">
        <f>VLOOKUP(CENSO[[#This Row],[NOME COMUM]],ESPECIES[],2,FALSE)</f>
        <v>Couratari guianensis Aubl.</v>
      </c>
      <c r="F102" s="64" t="s">
        <v>6</v>
      </c>
      <c r="G102" s="64">
        <v>203</v>
      </c>
      <c r="H102" s="97">
        <f>CENSO[[#This Row],[CAP (cm)]]/PI()</f>
        <v>64.616906895309512</v>
      </c>
      <c r="I102" s="64">
        <v>17</v>
      </c>
      <c r="J102" s="96">
        <f>(PI()*(CENSO[[#This Row],[DAP (cm)]]^2))/40000</f>
        <v>0.32793080249369577</v>
      </c>
      <c r="K102" s="96">
        <f>CENSO[[#This Row],[g (m²)]]*CENSO[[#This Row],[H (m)]]*0.7</f>
        <v>3.9023765496749796</v>
      </c>
      <c r="L102" s="64">
        <v>1</v>
      </c>
      <c r="M102" s="65">
        <v>368553.05073572299</v>
      </c>
      <c r="N102" s="87">
        <v>9709120.4252736904</v>
      </c>
      <c r="O102" s="87" t="s">
        <v>1227</v>
      </c>
      <c r="P102" s="87" t="str">
        <f>VLOOKUP(CENSO[[#This Row],[DAP (cm)]],CD[],2,TRUE)</f>
        <v>TORA</v>
      </c>
      <c r="Q102" s="87" t="str">
        <f>VLOOKUP(CENSO[[#This Row],[DAP (cm)]],DD[],2,TRUE)</f>
        <v>60├ 70</v>
      </c>
      <c r="R102" s="87" t="str" cm="1">
        <f t="array" ref="R102">INDEX(_xlfn.TEXTSPLIT(CENSO[[#This Row],[NOME CIENTIFICO]]," "),1)</f>
        <v>Couratari</v>
      </c>
      <c r="S102" s="98" t="s">
        <v>1004</v>
      </c>
      <c r="T102" s="87">
        <f>_xlfn.MINIFS(CENSO[DAP (cm)],CENSO[NOME CIENTIFICO],CENSO[[#This Row],[NOME CIENTIFICO]])</f>
        <v>38.833806114422465</v>
      </c>
      <c r="U1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2" s="87" t="str">
        <f>IF(CENSO[[#This Row],[DAP (cm)]]&lt;CENSO[[#This Row],[DMCE (cm)]],"DAP &lt; DMCE","DAP ≥ DMCE")</f>
        <v>DAP ≥ DMCE</v>
      </c>
      <c r="W102" s="87" t="str">
        <f>IF(CENSO[[#This Row],[DAP (cm)]]&gt;200, "Superior", "Inferior")</f>
        <v>Inferior</v>
      </c>
      <c r="X102" s="87" t="str">
        <f>VLOOKUP(CENSO[[#This Row],[NOME COMUM]],ESPECIES[],4,FALSE)</f>
        <v>Não</v>
      </c>
      <c r="Y102" s="87" t="str">
        <f>IF(IFERROR(VLOOKUP(CENSO[[#This Row],[NOME COMUM]],COMERCIAIS[],2, FALSE), "Não") &lt;&gt; "Não", "Sim", "Não")</f>
        <v>Sim</v>
      </c>
      <c r="Z102" s="133">
        <f>CENSO[[#This Row],[g (m²)]]/SUM(AEEF[AEEF-UT])</f>
        <v>5.7376139802965123E-4</v>
      </c>
      <c r="AA102" s="133">
        <f>CENSO[[#This Row],[v (m³)]]/SUM(AEEF[AEEF-UT])</f>
        <v>6.8277606365528491E-3</v>
      </c>
    </row>
    <row r="103" spans="1:27" ht="14">
      <c r="A103" s="86">
        <v>1</v>
      </c>
      <c r="B103" s="86">
        <v>1</v>
      </c>
      <c r="C103" s="63">
        <v>11</v>
      </c>
      <c r="D103" s="63">
        <v>102</v>
      </c>
      <c r="E103" s="63" t="str">
        <f>VLOOKUP(CENSO[[#This Row],[NOME COMUM]],ESPECIES[],2,FALSE)</f>
        <v>Tachigali myrmecophila Ducke</v>
      </c>
      <c r="F103" s="64" t="s">
        <v>14</v>
      </c>
      <c r="G103" s="64">
        <v>130</v>
      </c>
      <c r="H103" s="97">
        <f>CENSO[[#This Row],[CAP (cm)]]/PI()</f>
        <v>41.38028520389279</v>
      </c>
      <c r="I103" s="64">
        <v>11</v>
      </c>
      <c r="J103" s="96">
        <f>(PI()*(CENSO[[#This Row],[DAP (cm)]]^2))/40000</f>
        <v>0.13448592691265157</v>
      </c>
      <c r="K103" s="96">
        <f>CENSO[[#This Row],[g (m²)]]*CENSO[[#This Row],[H (m)]]*0.7</f>
        <v>1.0355416372274171</v>
      </c>
      <c r="L103" s="64">
        <v>1</v>
      </c>
      <c r="M103" s="65">
        <v>368550.40000000002</v>
      </c>
      <c r="N103" s="87">
        <v>9709132.0999999903</v>
      </c>
      <c r="O103" s="98" t="s">
        <v>1225</v>
      </c>
      <c r="P103" s="87" t="str">
        <f>VLOOKUP(CENSO[[#This Row],[DAP (cm)]],CD[],2,TRUE)</f>
        <v>TORETE</v>
      </c>
      <c r="Q103" s="87" t="str">
        <f>VLOOKUP(CENSO[[#This Row],[DAP (cm)]],DD[],2,TRUE)</f>
        <v>40├ 50</v>
      </c>
      <c r="R103" s="87" t="str" cm="1">
        <f t="array" ref="R103">INDEX(_xlfn.TEXTSPLIT(CENSO[[#This Row],[NOME CIENTIFICO]]," "),1)</f>
        <v>Tachigali</v>
      </c>
      <c r="S103" s="98" t="s">
        <v>1004</v>
      </c>
      <c r="T103" s="87">
        <f>_xlfn.MINIFS(CENSO[DAP (cm)],CENSO[NOME CIENTIFICO],CENSO[[#This Row],[NOME CIENTIFICO]])</f>
        <v>39.152116000606256</v>
      </c>
      <c r="U1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3" s="87" t="str">
        <f>IF(CENSO[[#This Row],[DAP (cm)]]&lt;CENSO[[#This Row],[DMCE (cm)]],"DAP &lt; DMCE","DAP ≥ DMCE")</f>
        <v>DAP &lt; DMCE</v>
      </c>
      <c r="W103" s="87" t="str">
        <f>IF(CENSO[[#This Row],[DAP (cm)]]&gt;200, "Superior", "Inferior")</f>
        <v>Inferior</v>
      </c>
      <c r="X103" s="87" t="str">
        <f>VLOOKUP(CENSO[[#This Row],[NOME COMUM]],ESPECIES[],4,FALSE)</f>
        <v>Não</v>
      </c>
      <c r="Y103" s="87" t="str">
        <f>IF(IFERROR(VLOOKUP(CENSO[[#This Row],[NOME COMUM]],COMERCIAIS[],2, FALSE), "Não") &lt;&gt; "Não", "Sim", "Não")</f>
        <v>Sim</v>
      </c>
      <c r="Z103" s="133">
        <f>CENSO[[#This Row],[g (m²)]]/SUM(AEEF[AEEF-UT])</f>
        <v>2.3530218221022364E-4</v>
      </c>
      <c r="AA103" s="133">
        <f>CENSO[[#This Row],[v (m³)]]/SUM(AEEF[AEEF-UT])</f>
        <v>1.8118268030187219E-3</v>
      </c>
    </row>
    <row r="104" spans="1:27" ht="14">
      <c r="A104" s="86">
        <v>1</v>
      </c>
      <c r="B104" s="86">
        <v>1</v>
      </c>
      <c r="C104" s="63">
        <v>11</v>
      </c>
      <c r="D104" s="63">
        <v>103</v>
      </c>
      <c r="E104" s="63" t="str">
        <f>VLOOKUP(CENSO[[#This Row],[NOME COMUM]],ESPECIES[],2,FALSE)</f>
        <v>Buchenavia capitata (Vahl) Eichler</v>
      </c>
      <c r="F104" s="64" t="s">
        <v>10</v>
      </c>
      <c r="G104" s="64">
        <v>320</v>
      </c>
      <c r="H104" s="97">
        <f>CENSO[[#This Row],[CAP (cm)]]/PI()</f>
        <v>101.85916357881302</v>
      </c>
      <c r="I104" s="64">
        <v>23</v>
      </c>
      <c r="J104" s="96">
        <f>(PI()*(CENSO[[#This Row],[DAP (cm)]]^2))/40000</f>
        <v>0.81487330863050433</v>
      </c>
      <c r="K104" s="96">
        <f>CENSO[[#This Row],[g (m²)]]*CENSO[[#This Row],[H (m)]]*0.7</f>
        <v>13.119460268951117</v>
      </c>
      <c r="L104" s="64">
        <v>1</v>
      </c>
      <c r="M104" s="65">
        <v>368556.2</v>
      </c>
      <c r="N104" s="87">
        <v>9709164.4000000004</v>
      </c>
      <c r="O104" s="87" t="s">
        <v>1227</v>
      </c>
      <c r="P104" s="87" t="str">
        <f>VLOOKUP(CENSO[[#This Row],[DAP (cm)]],CD[],2,TRUE)</f>
        <v>TORA</v>
      </c>
      <c r="Q104" s="87" t="str">
        <f>VLOOKUP(CENSO[[#This Row],[DAP (cm)]],DD[],2,TRUE)</f>
        <v>100├ 110</v>
      </c>
      <c r="R104" s="87" t="str" cm="1">
        <f t="array" ref="R104">INDEX(_xlfn.TEXTSPLIT(CENSO[[#This Row],[NOME CIENTIFICO]]," "),1)</f>
        <v>Buchenavia</v>
      </c>
      <c r="S104" s="98" t="s">
        <v>1004</v>
      </c>
      <c r="T104" s="87">
        <f>_xlfn.MINIFS(CENSO[DAP (cm)],CENSO[NOME CIENTIFICO],CENSO[[#This Row],[NOME CIENTIFICO]])</f>
        <v>41.38028520389279</v>
      </c>
      <c r="U1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04" s="87" t="str">
        <f>IF(CENSO[[#This Row],[DAP (cm)]]&lt;CENSO[[#This Row],[DMCE (cm)]],"DAP &lt; DMCE","DAP ≥ DMCE")</f>
        <v>DAP ≥ DMCE</v>
      </c>
      <c r="W104" s="87" t="str">
        <f>IF(CENSO[[#This Row],[DAP (cm)]]&gt;200, "Superior", "Inferior")</f>
        <v>Inferior</v>
      </c>
      <c r="X104" s="87" t="str">
        <f>VLOOKUP(CENSO[[#This Row],[NOME COMUM]],ESPECIES[],4,FALSE)</f>
        <v>Não</v>
      </c>
      <c r="Y104" s="87" t="str">
        <f>IF(IFERROR(VLOOKUP(CENSO[[#This Row],[NOME COMUM]],COMERCIAIS[],2, FALSE), "Não") &lt;&gt; "Não", "Sim", "Não")</f>
        <v>Não</v>
      </c>
      <c r="Z104" s="133">
        <f>CENSO[[#This Row],[g (m²)]]/SUM(AEEF[AEEF-UT])</f>
        <v>1.4257362993092843E-3</v>
      </c>
      <c r="AA104" s="133">
        <f>CENSO[[#This Row],[v (m³)]]/SUM(AEEF[AEEF-UT])</f>
        <v>2.2954354418879473E-2</v>
      </c>
    </row>
    <row r="105" spans="1:27" ht="14">
      <c r="A105" s="86">
        <v>1</v>
      </c>
      <c r="B105" s="86">
        <v>1</v>
      </c>
      <c r="C105" s="63">
        <v>11</v>
      </c>
      <c r="D105" s="63">
        <v>104</v>
      </c>
      <c r="E105" s="63" t="str">
        <f>VLOOKUP(CENSO[[#This Row],[NOME COMUM]],ESPECIES[],2,FALSE)</f>
        <v>Buchenavia capitata (Vahl) Eichler</v>
      </c>
      <c r="F105" s="64" t="s">
        <v>10</v>
      </c>
      <c r="G105" s="64">
        <v>172</v>
      </c>
      <c r="H105" s="97">
        <f>CENSO[[#This Row],[CAP (cm)]]/PI()</f>
        <v>54.749300423611999</v>
      </c>
      <c r="I105" s="64">
        <v>18</v>
      </c>
      <c r="J105" s="96">
        <f>(PI()*(CENSO[[#This Row],[DAP (cm)]]^2))/40000</f>
        <v>0.23542199182153159</v>
      </c>
      <c r="K105" s="96">
        <f>CENSO[[#This Row],[g (m²)]]*CENSO[[#This Row],[H (m)]]*0.7</f>
        <v>2.9663170969512977</v>
      </c>
      <c r="L105" s="64">
        <v>1</v>
      </c>
      <c r="M105" s="65">
        <v>368515.5</v>
      </c>
      <c r="N105" s="87">
        <v>9709196.5999999903</v>
      </c>
      <c r="O105" s="87" t="s">
        <v>1227</v>
      </c>
      <c r="P105" s="87" t="str">
        <f>VLOOKUP(CENSO[[#This Row],[DAP (cm)]],CD[],2,TRUE)</f>
        <v>TORA</v>
      </c>
      <c r="Q105" s="87" t="str">
        <f>VLOOKUP(CENSO[[#This Row],[DAP (cm)]],DD[],2,TRUE)</f>
        <v>50├ 60</v>
      </c>
      <c r="R105" s="87" t="str" cm="1">
        <f t="array" ref="R105">INDEX(_xlfn.TEXTSPLIT(CENSO[[#This Row],[NOME CIENTIFICO]]," "),1)</f>
        <v>Buchenavia</v>
      </c>
      <c r="S105" s="98" t="s">
        <v>1004</v>
      </c>
      <c r="T105" s="87">
        <f>_xlfn.MINIFS(CENSO[DAP (cm)],CENSO[NOME CIENTIFICO],CENSO[[#This Row],[NOME CIENTIFICO]])</f>
        <v>41.38028520389279</v>
      </c>
      <c r="U1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05" s="87" t="str">
        <f>IF(CENSO[[#This Row],[DAP (cm)]]&lt;CENSO[[#This Row],[DMCE (cm)]],"DAP &lt; DMCE","DAP ≥ DMCE")</f>
        <v>DAP ≥ DMCE</v>
      </c>
      <c r="W105" s="87" t="str">
        <f>IF(CENSO[[#This Row],[DAP (cm)]]&gt;200, "Superior", "Inferior")</f>
        <v>Inferior</v>
      </c>
      <c r="X105" s="87" t="str">
        <f>VLOOKUP(CENSO[[#This Row],[NOME COMUM]],ESPECIES[],4,FALSE)</f>
        <v>Não</v>
      </c>
      <c r="Y105" s="87" t="str">
        <f>IF(IFERROR(VLOOKUP(CENSO[[#This Row],[NOME COMUM]],COMERCIAIS[],2, FALSE), "Não") &lt;&gt; "Não", "Sim", "Não")</f>
        <v>Não</v>
      </c>
      <c r="Z105" s="133">
        <f>CENSO[[#This Row],[g (m²)]]/SUM(AEEF[AEEF-UT])</f>
        <v>4.1190412772232278E-4</v>
      </c>
      <c r="AA105" s="133">
        <f>CENSO[[#This Row],[v (m³)]]/SUM(AEEF[AEEF-UT])</f>
        <v>5.1899920093012673E-3</v>
      </c>
    </row>
    <row r="106" spans="1:27" ht="14">
      <c r="A106" s="86">
        <v>1</v>
      </c>
      <c r="B106" s="86">
        <v>1</v>
      </c>
      <c r="C106" s="63">
        <v>11</v>
      </c>
      <c r="D106" s="63">
        <v>105</v>
      </c>
      <c r="E106" s="63" t="str">
        <f>VLOOKUP(CENSO[[#This Row],[NOME COMUM]],ESPECIES[],2,FALSE)</f>
        <v>Astronium lecointei Ducke</v>
      </c>
      <c r="F106" s="64" t="s">
        <v>5</v>
      </c>
      <c r="G106" s="64">
        <v>246</v>
      </c>
      <c r="H106" s="97">
        <f>CENSO[[#This Row],[CAP (cm)]]/PI()</f>
        <v>78.304232001212512</v>
      </c>
      <c r="I106" s="64">
        <v>23</v>
      </c>
      <c r="J106" s="96">
        <f>(PI()*(CENSO[[#This Row],[DAP (cm)]]^2))/40000</f>
        <v>0.48157102680745695</v>
      </c>
      <c r="K106" s="96">
        <f>CENSO[[#This Row],[g (m²)]]*CENSO[[#This Row],[H (m)]]*0.7</f>
        <v>7.7532935316000557</v>
      </c>
      <c r="L106" s="64">
        <v>1</v>
      </c>
      <c r="M106" s="65">
        <v>368483.59999999899</v>
      </c>
      <c r="N106" s="87">
        <v>9709229</v>
      </c>
      <c r="O106" s="87" t="s">
        <v>1227</v>
      </c>
      <c r="P106" s="87" t="str">
        <f>VLOOKUP(CENSO[[#This Row],[DAP (cm)]],CD[],2,TRUE)</f>
        <v>TORA</v>
      </c>
      <c r="Q106" s="87" t="str">
        <f>VLOOKUP(CENSO[[#This Row],[DAP (cm)]],DD[],2,TRUE)</f>
        <v>70├ 80</v>
      </c>
      <c r="R106" s="87" t="str" cm="1">
        <f t="array" ref="R106">INDEX(_xlfn.TEXTSPLIT(CENSO[[#This Row],[NOME CIENTIFICO]]," "),1)</f>
        <v>Astronium</v>
      </c>
      <c r="S106" s="98" t="s">
        <v>1004</v>
      </c>
      <c r="T106" s="87">
        <f>_xlfn.MINIFS(CENSO[DAP (cm)],CENSO[NOME CIENTIFICO],CENSO[[#This Row],[NOME CIENTIFICO]])</f>
        <v>40.107045659157627</v>
      </c>
      <c r="U1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06" s="87" t="str">
        <f>IF(CENSO[[#This Row],[DAP (cm)]]&lt;CENSO[[#This Row],[DMCE (cm)]],"DAP &lt; DMCE","DAP ≥ DMCE")</f>
        <v>DAP ≥ DMCE</v>
      </c>
      <c r="W106" s="87" t="str">
        <f>IF(CENSO[[#This Row],[DAP (cm)]]&gt;200, "Superior", "Inferior")</f>
        <v>Inferior</v>
      </c>
      <c r="X106" s="87" t="str">
        <f>VLOOKUP(CENSO[[#This Row],[NOME COMUM]],ESPECIES[],4,FALSE)</f>
        <v>Não</v>
      </c>
      <c r="Y106" s="87" t="str">
        <f>IF(IFERROR(VLOOKUP(CENSO[[#This Row],[NOME COMUM]],COMERCIAIS[],2, FALSE), "Não") &lt;&gt; "Não", "Sim", "Não")</f>
        <v>Sim</v>
      </c>
      <c r="Z106" s="133">
        <f>CENSO[[#This Row],[g (m²)]]/SUM(AEEF[AEEF-UT])</f>
        <v>8.4257673719727181E-4</v>
      </c>
      <c r="AA106" s="133">
        <f>CENSO[[#This Row],[v (m³)]]/SUM(AEEF[AEEF-UT])</f>
        <v>1.3565485468876074E-2</v>
      </c>
    </row>
    <row r="107" spans="1:27" ht="14">
      <c r="A107" s="86">
        <v>1</v>
      </c>
      <c r="B107" s="86">
        <v>1</v>
      </c>
      <c r="C107" s="63">
        <v>11</v>
      </c>
      <c r="D107" s="63">
        <v>106</v>
      </c>
      <c r="E107" s="63" t="str">
        <f>VLOOKUP(CENSO[[#This Row],[NOME COMUM]],ESPECIES[],2,FALSE)</f>
        <v>Hymenaea courbaril L.</v>
      </c>
      <c r="F107" s="64" t="s">
        <v>3</v>
      </c>
      <c r="G107" s="64">
        <v>308</v>
      </c>
      <c r="H107" s="97">
        <f>CENSO[[#This Row],[CAP (cm)]]/PI()</f>
        <v>98.039444944607524</v>
      </c>
      <c r="I107" s="64">
        <v>22</v>
      </c>
      <c r="J107" s="96">
        <f>(PI()*(CENSO[[#This Row],[DAP (cm)]]^2))/40000</f>
        <v>0.75490372607347789</v>
      </c>
      <c r="K107" s="96">
        <f>CENSO[[#This Row],[g (m²)]]*CENSO[[#This Row],[H (m)]]*0.7</f>
        <v>11.625517381531559</v>
      </c>
      <c r="L107" s="64">
        <v>1</v>
      </c>
      <c r="M107" s="65">
        <v>368465.2</v>
      </c>
      <c r="N107" s="87">
        <v>9709234.5999999903</v>
      </c>
      <c r="O107" s="87" t="s">
        <v>1227</v>
      </c>
      <c r="P107" s="87" t="str">
        <f>VLOOKUP(CENSO[[#This Row],[DAP (cm)]],CD[],2,TRUE)</f>
        <v>TORA</v>
      </c>
      <c r="Q107" s="87" t="str">
        <f>VLOOKUP(CENSO[[#This Row],[DAP (cm)]],DD[],2,TRUE)</f>
        <v>90├ 100</v>
      </c>
      <c r="R107" s="87" t="str" cm="1">
        <f t="array" ref="R107">INDEX(_xlfn.TEXTSPLIT(CENSO[[#This Row],[NOME CIENTIFICO]]," "),1)</f>
        <v>Hymenaea</v>
      </c>
      <c r="S107" s="98" t="s">
        <v>1004</v>
      </c>
      <c r="T107" s="87">
        <f>_xlfn.MINIFS(CENSO[DAP (cm)],CENSO[NOME CIENTIFICO],CENSO[[#This Row],[NOME CIENTIFICO]])</f>
        <v>41.38028520389279</v>
      </c>
      <c r="U1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07" s="87" t="str">
        <f>IF(CENSO[[#This Row],[DAP (cm)]]&lt;CENSO[[#This Row],[DMCE (cm)]],"DAP &lt; DMCE","DAP ≥ DMCE")</f>
        <v>DAP ≥ DMCE</v>
      </c>
      <c r="W107" s="87" t="str">
        <f>IF(CENSO[[#This Row],[DAP (cm)]]&gt;200, "Superior", "Inferior")</f>
        <v>Inferior</v>
      </c>
      <c r="X107" s="87" t="str">
        <f>VLOOKUP(CENSO[[#This Row],[NOME COMUM]],ESPECIES[],4,FALSE)</f>
        <v>Não</v>
      </c>
      <c r="Y107" s="87" t="str">
        <f>IF(IFERROR(VLOOKUP(CENSO[[#This Row],[NOME COMUM]],COMERCIAIS[],2, FALSE), "Não") &lt;&gt; "Não", "Sim", "Não")</f>
        <v>Sim</v>
      </c>
      <c r="Z107" s="133">
        <f>CENSO[[#This Row],[g (m²)]]/SUM(AEEF[AEEF-UT])</f>
        <v>1.3208110185319911E-3</v>
      </c>
      <c r="AA107" s="133">
        <f>CENSO[[#This Row],[v (m³)]]/SUM(AEEF[AEEF-UT])</f>
        <v>2.0340489685392663E-2</v>
      </c>
    </row>
    <row r="108" spans="1:27" ht="14">
      <c r="A108" s="86">
        <v>1</v>
      </c>
      <c r="B108" s="86">
        <v>1</v>
      </c>
      <c r="C108" s="63">
        <v>11</v>
      </c>
      <c r="D108" s="63">
        <v>107</v>
      </c>
      <c r="E108" s="63" t="str">
        <f>VLOOKUP(CENSO[[#This Row],[NOME COMUM]],ESPECIES[],2,FALSE)</f>
        <v>Lecythis chartacea O.Berg</v>
      </c>
      <c r="F108" s="64" t="s">
        <v>31</v>
      </c>
      <c r="G108" s="64">
        <v>193</v>
      </c>
      <c r="H108" s="97">
        <f>CENSO[[#This Row],[CAP (cm)]]/PI()</f>
        <v>61.4338080334716</v>
      </c>
      <c r="I108" s="64">
        <v>17</v>
      </c>
      <c r="J108" s="96">
        <f>(PI()*(CENSO[[#This Row],[DAP (cm)]]^2))/40000</f>
        <v>0.29641812376150045</v>
      </c>
      <c r="K108" s="96">
        <f>CENSO[[#This Row],[g (m²)]]*CENSO[[#This Row],[H (m)]]*0.7</f>
        <v>3.5273756727618553</v>
      </c>
      <c r="L108" s="64">
        <v>1</v>
      </c>
      <c r="M108" s="65">
        <v>368461.9</v>
      </c>
      <c r="N108" s="87">
        <v>9709233.5</v>
      </c>
      <c r="O108" s="87" t="s">
        <v>1227</v>
      </c>
      <c r="P108" s="87" t="str">
        <f>VLOOKUP(CENSO[[#This Row],[DAP (cm)]],CD[],2,TRUE)</f>
        <v>TORA</v>
      </c>
      <c r="Q108" s="87" t="str">
        <f>VLOOKUP(CENSO[[#This Row],[DAP (cm)]],DD[],2,TRUE)</f>
        <v>60├ 70</v>
      </c>
      <c r="R108" s="87" t="str" cm="1">
        <f t="array" ref="R108">INDEX(_xlfn.TEXTSPLIT(CENSO[[#This Row],[NOME CIENTIFICO]]," "),1)</f>
        <v>Lecythis</v>
      </c>
      <c r="S108" s="98" t="s">
        <v>1004</v>
      </c>
      <c r="T108" s="87">
        <f>_xlfn.MINIFS(CENSO[DAP (cm)],CENSO[NOME CIENTIFICO],CENSO[[#This Row],[NOME CIENTIFICO]])</f>
        <v>38.833806114422465</v>
      </c>
      <c r="U1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8" s="87" t="str">
        <f>IF(CENSO[[#This Row],[DAP (cm)]]&lt;CENSO[[#This Row],[DMCE (cm)]],"DAP &lt; DMCE","DAP ≥ DMCE")</f>
        <v>DAP ≥ DMCE</v>
      </c>
      <c r="W108" s="87" t="str">
        <f>IF(CENSO[[#This Row],[DAP (cm)]]&gt;200, "Superior", "Inferior")</f>
        <v>Inferior</v>
      </c>
      <c r="X108" s="87" t="str">
        <f>VLOOKUP(CENSO[[#This Row],[NOME COMUM]],ESPECIES[],4,FALSE)</f>
        <v>Não</v>
      </c>
      <c r="Y108" s="87" t="str">
        <f>IF(IFERROR(VLOOKUP(CENSO[[#This Row],[NOME COMUM]],COMERCIAIS[],2, FALSE), "Não") &lt;&gt; "Não", "Sim", "Não")</f>
        <v>Sim</v>
      </c>
      <c r="Z108" s="133">
        <f>CENSO[[#This Row],[g (m²)]]/SUM(AEEF[AEEF-UT])</f>
        <v>5.1862550207979992E-4</v>
      </c>
      <c r="AA108" s="133">
        <f>CENSO[[#This Row],[v (m³)]]/SUM(AEEF[AEEF-UT])</f>
        <v>6.1716434747496191E-3</v>
      </c>
    </row>
    <row r="109" spans="1:27" ht="14">
      <c r="A109" s="86">
        <v>1</v>
      </c>
      <c r="B109" s="86">
        <v>1</v>
      </c>
      <c r="C109" s="63">
        <v>11</v>
      </c>
      <c r="D109" s="63">
        <v>108</v>
      </c>
      <c r="E109" s="63" t="str">
        <f>VLOOKUP(CENSO[[#This Row],[NOME COMUM]],ESPECIES[],2,FALSE)</f>
        <v>Hymenaea capanema Ducke</v>
      </c>
      <c r="F109" s="64" t="s">
        <v>38</v>
      </c>
      <c r="G109" s="64">
        <v>200</v>
      </c>
      <c r="H109" s="97">
        <f>CENSO[[#This Row],[CAP (cm)]]/PI()</f>
        <v>63.661977236758133</v>
      </c>
      <c r="I109" s="64">
        <v>18</v>
      </c>
      <c r="J109" s="96">
        <f>(PI()*(CENSO[[#This Row],[DAP (cm)]]^2))/40000</f>
        <v>0.31830988618379064</v>
      </c>
      <c r="K109" s="96">
        <f>CENSO[[#This Row],[g (m²)]]*CENSO[[#This Row],[H (m)]]*0.7</f>
        <v>4.0107045659157619</v>
      </c>
      <c r="L109" s="64">
        <v>1</v>
      </c>
      <c r="M109" s="65">
        <v>368468.4</v>
      </c>
      <c r="N109" s="87">
        <v>9709245.1999999899</v>
      </c>
      <c r="O109" s="87" t="s">
        <v>1227</v>
      </c>
      <c r="P109" s="87" t="str">
        <f>VLOOKUP(CENSO[[#This Row],[DAP (cm)]],CD[],2,TRUE)</f>
        <v>TORA</v>
      </c>
      <c r="Q109" s="87" t="str">
        <f>VLOOKUP(CENSO[[#This Row],[DAP (cm)]],DD[],2,TRUE)</f>
        <v>60├ 70</v>
      </c>
      <c r="R109" s="87" t="str" cm="1">
        <f t="array" ref="R109">INDEX(_xlfn.TEXTSPLIT(CENSO[[#This Row],[NOME CIENTIFICO]]," "),1)</f>
        <v>Hymenaea</v>
      </c>
      <c r="S109" s="98" t="s">
        <v>1004</v>
      </c>
      <c r="T109" s="87">
        <f>_xlfn.MINIFS(CENSO[DAP (cm)],CENSO[NOME CIENTIFICO],CENSO[[#This Row],[NOME CIENTIFICO]])</f>
        <v>47.7464829275686</v>
      </c>
      <c r="U1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57.7464829275686</v>
      </c>
      <c r="V109" s="87" t="str">
        <f>IF(CENSO[[#This Row],[DAP (cm)]]&lt;CENSO[[#This Row],[DMCE (cm)]],"DAP &lt; DMCE","DAP ≥ DMCE")</f>
        <v>DAP ≥ DMCE</v>
      </c>
      <c r="W109" s="87" t="str">
        <f>IF(CENSO[[#This Row],[DAP (cm)]]&gt;200, "Superior", "Inferior")</f>
        <v>Inferior</v>
      </c>
      <c r="X109" s="87" t="str">
        <f>VLOOKUP(CENSO[[#This Row],[NOME COMUM]],ESPECIES[],4,FALSE)</f>
        <v>Não</v>
      </c>
      <c r="Y109" s="87" t="str">
        <f>IF(IFERROR(VLOOKUP(CENSO[[#This Row],[NOME COMUM]],COMERCIAIS[],2, FALSE), "Não") &lt;&gt; "Não", "Sim", "Não")</f>
        <v>Não</v>
      </c>
      <c r="Z109" s="133">
        <f>CENSO[[#This Row],[g (m²)]]/SUM(AEEF[AEEF-UT])</f>
        <v>5.5692824191768894E-4</v>
      </c>
      <c r="AA109" s="133">
        <f>CENSO[[#This Row],[v (m³)]]/SUM(AEEF[AEEF-UT])</f>
        <v>7.0172958481628809E-3</v>
      </c>
    </row>
    <row r="110" spans="1:27" ht="14">
      <c r="A110" s="86">
        <v>1</v>
      </c>
      <c r="B110" s="86">
        <v>1</v>
      </c>
      <c r="C110" s="63">
        <v>11</v>
      </c>
      <c r="D110" s="63">
        <v>109</v>
      </c>
      <c r="E110" s="63" t="str">
        <f>VLOOKUP(CENSO[[#This Row],[NOME COMUM]],ESPECIES[],2,FALSE)</f>
        <v>Inga paraensis Ducke</v>
      </c>
      <c r="F110" s="64" t="s">
        <v>16</v>
      </c>
      <c r="G110" s="64">
        <v>194</v>
      </c>
      <c r="H110" s="97">
        <f>CENSO[[#This Row],[CAP (cm)]]/PI()</f>
        <v>61.75211791965539</v>
      </c>
      <c r="I110" s="64">
        <v>14</v>
      </c>
      <c r="J110" s="96">
        <f>(PI()*(CENSO[[#This Row],[DAP (cm)]]^2))/40000</f>
        <v>0.29949777191032861</v>
      </c>
      <c r="K110" s="96">
        <f>CENSO[[#This Row],[g (m²)]]*CENSO[[#This Row],[H (m)]]*0.7</f>
        <v>2.9350781647212201</v>
      </c>
      <c r="L110" s="64">
        <v>1</v>
      </c>
      <c r="M110" s="65">
        <v>368455.7</v>
      </c>
      <c r="N110" s="87">
        <v>9709233.5999999903</v>
      </c>
      <c r="O110" s="87" t="s">
        <v>1227</v>
      </c>
      <c r="P110" s="87" t="str">
        <f>VLOOKUP(CENSO[[#This Row],[DAP (cm)]],CD[],2,TRUE)</f>
        <v>TORA</v>
      </c>
      <c r="Q110" s="87" t="str">
        <f>VLOOKUP(CENSO[[#This Row],[DAP (cm)]],DD[],2,TRUE)</f>
        <v>60├ 70</v>
      </c>
      <c r="R110" s="87" t="str" cm="1">
        <f t="array" ref="R110">INDEX(_xlfn.TEXTSPLIT(CENSO[[#This Row],[NOME CIENTIFICO]]," "),1)</f>
        <v>Inga</v>
      </c>
      <c r="S110" s="98" t="s">
        <v>1004</v>
      </c>
      <c r="T110" s="87">
        <f>_xlfn.MINIFS(CENSO[DAP (cm)],CENSO[NOME CIENTIFICO],CENSO[[#This Row],[NOME CIENTIFICO]])</f>
        <v>41.38028520389279</v>
      </c>
      <c r="U1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10" s="87" t="str">
        <f>IF(CENSO[[#This Row],[DAP (cm)]]&lt;CENSO[[#This Row],[DMCE (cm)]],"DAP &lt; DMCE","DAP ≥ DMCE")</f>
        <v>DAP ≥ DMCE</v>
      </c>
      <c r="W110" s="87" t="str">
        <f>IF(CENSO[[#This Row],[DAP (cm)]]&gt;200, "Superior", "Inferior")</f>
        <v>Inferior</v>
      </c>
      <c r="X110" s="87" t="str">
        <f>VLOOKUP(CENSO[[#This Row],[NOME COMUM]],ESPECIES[],4,FALSE)</f>
        <v>Não</v>
      </c>
      <c r="Y110" s="87" t="str">
        <f>IF(IFERROR(VLOOKUP(CENSO[[#This Row],[NOME COMUM]],COMERCIAIS[],2, FALSE), "Não") &lt;&gt; "Não", "Sim", "Não")</f>
        <v>Não</v>
      </c>
      <c r="Z110" s="133">
        <f>CENSO[[#This Row],[g (m²)]]/SUM(AEEF[AEEF-UT])</f>
        <v>5.240137828203535E-4</v>
      </c>
      <c r="AA110" s="133">
        <f>CENSO[[#This Row],[v (m³)]]/SUM(AEEF[AEEF-UT])</f>
        <v>5.1353350716394639E-3</v>
      </c>
    </row>
    <row r="111" spans="1:27" ht="14">
      <c r="A111" s="86">
        <v>1</v>
      </c>
      <c r="B111" s="86">
        <v>1</v>
      </c>
      <c r="C111" s="63">
        <v>11</v>
      </c>
      <c r="D111" s="63">
        <v>110</v>
      </c>
      <c r="E111" s="63" t="str">
        <f>VLOOKUP(CENSO[[#This Row],[NOME COMUM]],ESPECIES[],2,FALSE)</f>
        <v>Couratari guianensis Aubl.</v>
      </c>
      <c r="F111" s="64" t="s">
        <v>6</v>
      </c>
      <c r="G111" s="64">
        <v>190</v>
      </c>
      <c r="H111" s="97">
        <f>CENSO[[#This Row],[CAP (cm)]]/PI()</f>
        <v>60.478878374920228</v>
      </c>
      <c r="I111" s="64">
        <v>22</v>
      </c>
      <c r="J111" s="96">
        <f>(PI()*(CENSO[[#This Row],[DAP (cm)]]^2))/40000</f>
        <v>0.28727467228087106</v>
      </c>
      <c r="K111" s="96">
        <f>CENSO[[#This Row],[g (m²)]]*CENSO[[#This Row],[H (m)]]*0.7</f>
        <v>4.4240299531254141</v>
      </c>
      <c r="L111" s="64">
        <v>1</v>
      </c>
      <c r="M111" s="65">
        <v>368447.799999999</v>
      </c>
      <c r="N111" s="87">
        <v>9709223.3000000007</v>
      </c>
      <c r="O111" s="87" t="s">
        <v>1227</v>
      </c>
      <c r="P111" s="87" t="str">
        <f>VLOOKUP(CENSO[[#This Row],[DAP (cm)]],CD[],2,TRUE)</f>
        <v>TORA</v>
      </c>
      <c r="Q111" s="87" t="str">
        <f>VLOOKUP(CENSO[[#This Row],[DAP (cm)]],DD[],2,TRUE)</f>
        <v>60├ 70</v>
      </c>
      <c r="R111" s="87" t="str" cm="1">
        <f t="array" ref="R111">INDEX(_xlfn.TEXTSPLIT(CENSO[[#This Row],[NOME CIENTIFICO]]," "),1)</f>
        <v>Couratari</v>
      </c>
      <c r="S111" s="98" t="s">
        <v>1004</v>
      </c>
      <c r="T111" s="87">
        <f>_xlfn.MINIFS(CENSO[DAP (cm)],CENSO[NOME CIENTIFICO],CENSO[[#This Row],[NOME CIENTIFICO]])</f>
        <v>38.833806114422465</v>
      </c>
      <c r="U1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1" s="87" t="str">
        <f>IF(CENSO[[#This Row],[DAP (cm)]]&lt;CENSO[[#This Row],[DMCE (cm)]],"DAP &lt; DMCE","DAP ≥ DMCE")</f>
        <v>DAP ≥ DMCE</v>
      </c>
      <c r="W111" s="87" t="str">
        <f>IF(CENSO[[#This Row],[DAP (cm)]]&gt;200, "Superior", "Inferior")</f>
        <v>Inferior</v>
      </c>
      <c r="X111" s="87" t="str">
        <f>VLOOKUP(CENSO[[#This Row],[NOME COMUM]],ESPECIES[],4,FALSE)</f>
        <v>Não</v>
      </c>
      <c r="Y111" s="87" t="str">
        <f>IF(IFERROR(VLOOKUP(CENSO[[#This Row],[NOME COMUM]],COMERCIAIS[],2, FALSE), "Não") &lt;&gt; "Não", "Sim", "Não")</f>
        <v>Sim</v>
      </c>
      <c r="Z111" s="133">
        <f>CENSO[[#This Row],[g (m²)]]/SUM(AEEF[AEEF-UT])</f>
        <v>5.0262773833071434E-4</v>
      </c>
      <c r="AA111" s="133">
        <f>CENSO[[#This Row],[v (m³)]]/SUM(AEEF[AEEF-UT])</f>
        <v>7.7404671702930002E-3</v>
      </c>
    </row>
    <row r="112" spans="1:27" ht="14">
      <c r="A112" s="86">
        <v>1</v>
      </c>
      <c r="B112" s="86">
        <v>1</v>
      </c>
      <c r="C112" s="63">
        <v>11</v>
      </c>
      <c r="D112" s="63">
        <v>111</v>
      </c>
      <c r="E112" s="63" t="str">
        <f>VLOOKUP(CENSO[[#This Row],[NOME COMUM]],ESPECIES[],2,FALSE)</f>
        <v>Parkia multijuga Benth.</v>
      </c>
      <c r="F112" s="64" t="s">
        <v>75</v>
      </c>
      <c r="G112" s="64">
        <v>193</v>
      </c>
      <c r="H112" s="97">
        <f>CENSO[[#This Row],[CAP (cm)]]/PI()</f>
        <v>61.4338080334716</v>
      </c>
      <c r="I112" s="64">
        <v>17</v>
      </c>
      <c r="J112" s="96">
        <f>(PI()*(CENSO[[#This Row],[DAP (cm)]]^2))/40000</f>
        <v>0.29641812376150045</v>
      </c>
      <c r="K112" s="96">
        <f>CENSO[[#This Row],[g (m²)]]*CENSO[[#This Row],[H (m)]]*0.7</f>
        <v>3.5273756727618553</v>
      </c>
      <c r="L112" s="64">
        <v>1</v>
      </c>
      <c r="M112" s="65">
        <v>368439.4</v>
      </c>
      <c r="N112" s="87">
        <v>9709217.3000000007</v>
      </c>
      <c r="O112" s="87" t="s">
        <v>1227</v>
      </c>
      <c r="P112" s="87" t="str">
        <f>VLOOKUP(CENSO[[#This Row],[DAP (cm)]],CD[],2,TRUE)</f>
        <v>TORA</v>
      </c>
      <c r="Q112" s="87" t="str">
        <f>VLOOKUP(CENSO[[#This Row],[DAP (cm)]],DD[],2,TRUE)</f>
        <v>60├ 70</v>
      </c>
      <c r="R112" s="87" t="str" cm="1">
        <f t="array" ref="R112">INDEX(_xlfn.TEXTSPLIT(CENSO[[#This Row],[NOME CIENTIFICO]]," "),1)</f>
        <v>Parkia</v>
      </c>
      <c r="S112" s="98" t="s">
        <v>1004</v>
      </c>
      <c r="T112" s="87">
        <f>_xlfn.MINIFS(CENSO[DAP (cm)],CENSO[NOME CIENTIFICO],CENSO[[#This Row],[NOME CIENTIFICO]])</f>
        <v>39.788735772973837</v>
      </c>
      <c r="U1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2" s="87" t="str">
        <f>IF(CENSO[[#This Row],[DAP (cm)]]&lt;CENSO[[#This Row],[DMCE (cm)]],"DAP &lt; DMCE","DAP ≥ DMCE")</f>
        <v>DAP ≥ DMCE</v>
      </c>
      <c r="W112" s="87" t="str">
        <f>IF(CENSO[[#This Row],[DAP (cm)]]&gt;200, "Superior", "Inferior")</f>
        <v>Inferior</v>
      </c>
      <c r="X112" s="87" t="str">
        <f>VLOOKUP(CENSO[[#This Row],[NOME COMUM]],ESPECIES[],4,FALSE)</f>
        <v>Não</v>
      </c>
      <c r="Y112" s="87" t="str">
        <f>IF(IFERROR(VLOOKUP(CENSO[[#This Row],[NOME COMUM]],COMERCIAIS[],2, FALSE), "Não") &lt;&gt; "Não", "Sim", "Não")</f>
        <v>Não</v>
      </c>
      <c r="Z112" s="133">
        <f>CENSO[[#This Row],[g (m²)]]/SUM(AEEF[AEEF-UT])</f>
        <v>5.1862550207979992E-4</v>
      </c>
      <c r="AA112" s="133">
        <f>CENSO[[#This Row],[v (m³)]]/SUM(AEEF[AEEF-UT])</f>
        <v>6.1716434747496191E-3</v>
      </c>
    </row>
    <row r="113" spans="1:27" ht="14">
      <c r="A113" s="86">
        <v>1</v>
      </c>
      <c r="B113" s="86">
        <v>1</v>
      </c>
      <c r="C113" s="63">
        <v>12</v>
      </c>
      <c r="D113" s="63">
        <v>112</v>
      </c>
      <c r="E113" s="63" t="str">
        <f>VLOOKUP(CENSO[[#This Row],[NOME COMUM]],ESPECIES[],2,FALSE)</f>
        <v>Parkia multijuga Benth.</v>
      </c>
      <c r="F113" s="64" t="s">
        <v>75</v>
      </c>
      <c r="G113" s="64">
        <v>273</v>
      </c>
      <c r="H113" s="97">
        <f>CENSO[[#This Row],[CAP (cm)]]/PI()</f>
        <v>86.898598928174863</v>
      </c>
      <c r="I113" s="64">
        <v>17</v>
      </c>
      <c r="J113" s="96">
        <f>(PI()*(CENSO[[#This Row],[DAP (cm)]]^2))/40000</f>
        <v>0.59308293768479348</v>
      </c>
      <c r="K113" s="96">
        <f>CENSO[[#This Row],[g (m²)]]*CENSO[[#This Row],[H (m)]]*0.7</f>
        <v>7.0576869584490414</v>
      </c>
      <c r="L113" s="64">
        <v>1</v>
      </c>
      <c r="M113" s="65">
        <v>368391.299999999</v>
      </c>
      <c r="N113" s="87">
        <v>9709208.5999999903</v>
      </c>
      <c r="O113" s="87" t="s">
        <v>1227</v>
      </c>
      <c r="P113" s="87" t="str">
        <f>VLOOKUP(CENSO[[#This Row],[DAP (cm)]],CD[],2,TRUE)</f>
        <v>TORA</v>
      </c>
      <c r="Q113" s="87" t="str">
        <f>VLOOKUP(CENSO[[#This Row],[DAP (cm)]],DD[],2,TRUE)</f>
        <v>80├ 90</v>
      </c>
      <c r="R113" s="87" t="str" cm="1">
        <f t="array" ref="R113">INDEX(_xlfn.TEXTSPLIT(CENSO[[#This Row],[NOME CIENTIFICO]]," "),1)</f>
        <v>Parkia</v>
      </c>
      <c r="S113" s="98" t="s">
        <v>1004</v>
      </c>
      <c r="T113" s="87">
        <f>_xlfn.MINIFS(CENSO[DAP (cm)],CENSO[NOME CIENTIFICO],CENSO[[#This Row],[NOME CIENTIFICO]])</f>
        <v>39.788735772973837</v>
      </c>
      <c r="U1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3" s="87" t="str">
        <f>IF(CENSO[[#This Row],[DAP (cm)]]&lt;CENSO[[#This Row],[DMCE (cm)]],"DAP &lt; DMCE","DAP ≥ DMCE")</f>
        <v>DAP ≥ DMCE</v>
      </c>
      <c r="W113" s="87" t="str">
        <f>IF(CENSO[[#This Row],[DAP (cm)]]&gt;200, "Superior", "Inferior")</f>
        <v>Inferior</v>
      </c>
      <c r="X113" s="87" t="str">
        <f>VLOOKUP(CENSO[[#This Row],[NOME COMUM]],ESPECIES[],4,FALSE)</f>
        <v>Não</v>
      </c>
      <c r="Y113" s="87" t="str">
        <f>IF(IFERROR(VLOOKUP(CENSO[[#This Row],[NOME COMUM]],COMERCIAIS[],2, FALSE), "Não") &lt;&gt; "Não", "Sim", "Não")</f>
        <v>Não</v>
      </c>
      <c r="Z113" s="133">
        <f>CENSO[[#This Row],[g (m²)]]/SUM(AEEF[AEEF-UT])</f>
        <v>1.0376826235470862E-3</v>
      </c>
      <c r="AA113" s="133">
        <f>CENSO[[#This Row],[v (m³)]]/SUM(AEEF[AEEF-UT])</f>
        <v>1.2348423220210325E-2</v>
      </c>
    </row>
    <row r="114" spans="1:27" ht="14">
      <c r="A114" s="86">
        <v>1</v>
      </c>
      <c r="B114" s="86">
        <v>1</v>
      </c>
      <c r="C114" s="63">
        <v>12</v>
      </c>
      <c r="D114" s="63">
        <v>113</v>
      </c>
      <c r="E114" s="63" t="str">
        <f>VLOOKUP(CENSO[[#This Row],[NOME COMUM]],ESPECIES[],2,FALSE)</f>
        <v>Protium spruceanum Engl.</v>
      </c>
      <c r="F114" s="64" t="s">
        <v>46</v>
      </c>
      <c r="G114" s="64">
        <v>135</v>
      </c>
      <c r="H114" s="97">
        <f>CENSO[[#This Row],[CAP (cm)]]/PI()</f>
        <v>42.971834634811742</v>
      </c>
      <c r="I114" s="64">
        <v>12</v>
      </c>
      <c r="J114" s="96">
        <f>(PI()*(CENSO[[#This Row],[DAP (cm)]]^2))/40000</f>
        <v>0.14502994189248961</v>
      </c>
      <c r="K114" s="96">
        <f>CENSO[[#This Row],[g (m²)]]*CENSO[[#This Row],[H (m)]]*0.7</f>
        <v>1.2182515118969126</v>
      </c>
      <c r="L114" s="64">
        <v>1</v>
      </c>
      <c r="M114" s="65">
        <v>368390.7</v>
      </c>
      <c r="N114" s="87">
        <v>9709189.3000000007</v>
      </c>
      <c r="O114" s="98" t="s">
        <v>1225</v>
      </c>
      <c r="P114" s="87" t="str">
        <f>VLOOKUP(CENSO[[#This Row],[DAP (cm)]],CD[],2,TRUE)</f>
        <v>TORETE</v>
      </c>
      <c r="Q114" s="87" t="str">
        <f>VLOOKUP(CENSO[[#This Row],[DAP (cm)]],DD[],2,TRUE)</f>
        <v>40├ 50</v>
      </c>
      <c r="R114" s="87" t="str" cm="1">
        <f t="array" ref="R114">INDEX(_xlfn.TEXTSPLIT(CENSO[[#This Row],[NOME CIENTIFICO]]," "),1)</f>
        <v>Protium</v>
      </c>
      <c r="S114" s="98" t="s">
        <v>1004</v>
      </c>
      <c r="T114" s="87">
        <f>_xlfn.MINIFS(CENSO[DAP (cm)],CENSO[NOME CIENTIFICO],CENSO[[#This Row],[NOME CIENTIFICO]])</f>
        <v>39.788735772973837</v>
      </c>
      <c r="U1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4" s="87" t="str">
        <f>IF(CENSO[[#This Row],[DAP (cm)]]&lt;CENSO[[#This Row],[DMCE (cm)]],"DAP &lt; DMCE","DAP ≥ DMCE")</f>
        <v>DAP &lt; DMCE</v>
      </c>
      <c r="W114" s="87" t="str">
        <f>IF(CENSO[[#This Row],[DAP (cm)]]&gt;200, "Superior", "Inferior")</f>
        <v>Inferior</v>
      </c>
      <c r="X114" s="87" t="str">
        <f>VLOOKUP(CENSO[[#This Row],[NOME COMUM]],ESPECIES[],4,FALSE)</f>
        <v>Não</v>
      </c>
      <c r="Y114" s="87" t="str">
        <f>IF(IFERROR(VLOOKUP(CENSO[[#This Row],[NOME COMUM]],COMERCIAIS[],2, FALSE), "Não") &lt;&gt; "Não", "Sim", "Não")</f>
        <v>Não</v>
      </c>
      <c r="Z114" s="133">
        <f>CENSO[[#This Row],[g (m²)]]/SUM(AEEF[AEEF-UT])</f>
        <v>2.53750430223747E-4</v>
      </c>
      <c r="AA114" s="133">
        <f>CENSO[[#This Row],[v (m³)]]/SUM(AEEF[AEEF-UT])</f>
        <v>2.1315036138794749E-3</v>
      </c>
    </row>
    <row r="115" spans="1:27" ht="14">
      <c r="A115" s="86">
        <v>1</v>
      </c>
      <c r="B115" s="86">
        <v>1</v>
      </c>
      <c r="C115" s="63">
        <v>12</v>
      </c>
      <c r="D115" s="63">
        <v>114</v>
      </c>
      <c r="E115" s="63" t="str">
        <f>VLOOKUP(CENSO[[#This Row],[NOME COMUM]],ESPECIES[],2,FALSE)</f>
        <v>Dialium guianense (Aubl.) Sandwith</v>
      </c>
      <c r="F115" s="64" t="s">
        <v>97</v>
      </c>
      <c r="G115" s="64">
        <v>187</v>
      </c>
      <c r="H115" s="97">
        <f>CENSO[[#This Row],[CAP (cm)]]/PI()</f>
        <v>59.523948716368857</v>
      </c>
      <c r="I115" s="64">
        <v>14</v>
      </c>
      <c r="J115" s="96">
        <f>(PI()*(CENSO[[#This Row],[DAP (cm)]]^2))/40000</f>
        <v>0.27827446024902436</v>
      </c>
      <c r="K115" s="96">
        <f>CENSO[[#This Row],[g (m²)]]*CENSO[[#This Row],[H (m)]]*0.7</f>
        <v>2.7270897104404384</v>
      </c>
      <c r="L115" s="64">
        <v>1</v>
      </c>
      <c r="M115" s="65">
        <v>368394.09999999899</v>
      </c>
      <c r="N115" s="87">
        <v>9709190.3000000007</v>
      </c>
      <c r="O115" s="87" t="s">
        <v>1227</v>
      </c>
      <c r="P115" s="87" t="str">
        <f>VLOOKUP(CENSO[[#This Row],[DAP (cm)]],CD[],2,TRUE)</f>
        <v>TORA</v>
      </c>
      <c r="Q115" s="87" t="str">
        <f>VLOOKUP(CENSO[[#This Row],[DAP (cm)]],DD[],2,TRUE)</f>
        <v>50├ 60</v>
      </c>
      <c r="R115" s="87" t="str" cm="1">
        <f t="array" ref="R115">INDEX(_xlfn.TEXTSPLIT(CENSO[[#This Row],[NOME CIENTIFICO]]," "),1)</f>
        <v>Dialium</v>
      </c>
      <c r="S115" s="98" t="s">
        <v>1004</v>
      </c>
      <c r="T115" s="87">
        <f>_xlfn.MINIFS(CENSO[DAP (cm)],CENSO[NOME CIENTIFICO],CENSO[[#This Row],[NOME CIENTIFICO]])</f>
        <v>42.335214862444161</v>
      </c>
      <c r="U1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115" s="87" t="str">
        <f>IF(CENSO[[#This Row],[DAP (cm)]]&lt;CENSO[[#This Row],[DMCE (cm)]],"DAP &lt; DMCE","DAP ≥ DMCE")</f>
        <v>DAP ≥ DMCE</v>
      </c>
      <c r="W115" s="87" t="str">
        <f>IF(CENSO[[#This Row],[DAP (cm)]]&gt;200, "Superior", "Inferior")</f>
        <v>Inferior</v>
      </c>
      <c r="X115" s="87" t="str">
        <f>VLOOKUP(CENSO[[#This Row],[NOME COMUM]],ESPECIES[],4,FALSE)</f>
        <v>Não</v>
      </c>
      <c r="Y115" s="87" t="str">
        <f>IF(IFERROR(VLOOKUP(CENSO[[#This Row],[NOME COMUM]],COMERCIAIS[],2, FALSE), "Não") &lt;&gt; "Não", "Sim", "Não")</f>
        <v>Não</v>
      </c>
      <c r="Z115" s="133">
        <f>CENSO[[#This Row],[g (m²)]]/SUM(AEEF[AEEF-UT])</f>
        <v>4.8688059229049158E-4</v>
      </c>
      <c r="AA115" s="133">
        <f>CENSO[[#This Row],[v (m³)]]/SUM(AEEF[AEEF-UT])</f>
        <v>4.7714298044468171E-3</v>
      </c>
    </row>
    <row r="116" spans="1:27" ht="14">
      <c r="A116" s="86">
        <v>1</v>
      </c>
      <c r="B116" s="86">
        <v>1</v>
      </c>
      <c r="C116" s="63">
        <v>12</v>
      </c>
      <c r="D116" s="63">
        <v>115</v>
      </c>
      <c r="E116" s="63" t="str">
        <f>VLOOKUP(CENSO[[#This Row],[NOME COMUM]],ESPECIES[],2,FALSE)</f>
        <v>Alexa grandiflora Ducke</v>
      </c>
      <c r="F116" s="64" t="s">
        <v>13</v>
      </c>
      <c r="G116" s="64">
        <v>246</v>
      </c>
      <c r="H116" s="97">
        <f>CENSO[[#This Row],[CAP (cm)]]/PI()</f>
        <v>78.304232001212512</v>
      </c>
      <c r="I116" s="64">
        <v>18</v>
      </c>
      <c r="J116" s="96">
        <f>(PI()*(CENSO[[#This Row],[DAP (cm)]]^2))/40000</f>
        <v>0.48157102680745695</v>
      </c>
      <c r="K116" s="96">
        <f>CENSO[[#This Row],[g (m²)]]*CENSO[[#This Row],[H (m)]]*0.7</f>
        <v>6.0677949377739573</v>
      </c>
      <c r="L116" s="64">
        <v>1</v>
      </c>
      <c r="M116" s="65">
        <v>368410.59999999899</v>
      </c>
      <c r="N116" s="87">
        <v>9709171.3000000007</v>
      </c>
      <c r="O116" s="87" t="s">
        <v>1227</v>
      </c>
      <c r="P116" s="87" t="str">
        <f>VLOOKUP(CENSO[[#This Row],[DAP (cm)]],CD[],2,TRUE)</f>
        <v>TORA</v>
      </c>
      <c r="Q116" s="87" t="str">
        <f>VLOOKUP(CENSO[[#This Row],[DAP (cm)]],DD[],2,TRUE)</f>
        <v>70├ 80</v>
      </c>
      <c r="R116" s="87" t="str" cm="1">
        <f t="array" ref="R116">INDEX(_xlfn.TEXTSPLIT(CENSO[[#This Row],[NOME CIENTIFICO]]," "),1)</f>
        <v>Alexa</v>
      </c>
      <c r="S116" s="98" t="s">
        <v>1004</v>
      </c>
      <c r="T116" s="87">
        <f>_xlfn.MINIFS(CENSO[DAP (cm)],CENSO[NOME CIENTIFICO],CENSO[[#This Row],[NOME CIENTIFICO]])</f>
        <v>39.788735772973837</v>
      </c>
      <c r="U1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6" s="87" t="str">
        <f>IF(CENSO[[#This Row],[DAP (cm)]]&lt;CENSO[[#This Row],[DMCE (cm)]],"DAP &lt; DMCE","DAP ≥ DMCE")</f>
        <v>DAP ≥ DMCE</v>
      </c>
      <c r="W116" s="87" t="str">
        <f>IF(CENSO[[#This Row],[DAP (cm)]]&gt;200, "Superior", "Inferior")</f>
        <v>Inferior</v>
      </c>
      <c r="X116" s="87" t="str">
        <f>VLOOKUP(CENSO[[#This Row],[NOME COMUM]],ESPECIES[],4,FALSE)</f>
        <v>Não</v>
      </c>
      <c r="Y116" s="87" t="str">
        <f>IF(IFERROR(VLOOKUP(CENSO[[#This Row],[NOME COMUM]],COMERCIAIS[],2, FALSE), "Não") &lt;&gt; "Não", "Sim", "Não")</f>
        <v>Não</v>
      </c>
      <c r="Z116" s="133">
        <f>CENSO[[#This Row],[g (m²)]]/SUM(AEEF[AEEF-UT])</f>
        <v>8.4257673719727181E-4</v>
      </c>
      <c r="AA116" s="133">
        <f>CENSO[[#This Row],[v (m³)]]/SUM(AEEF[AEEF-UT])</f>
        <v>1.0616466888685623E-2</v>
      </c>
    </row>
    <row r="117" spans="1:27" ht="14">
      <c r="A117" s="86">
        <v>1</v>
      </c>
      <c r="B117" s="86">
        <v>1</v>
      </c>
      <c r="C117" s="63">
        <v>12</v>
      </c>
      <c r="D117" s="63">
        <v>116</v>
      </c>
      <c r="E117" s="63" t="str">
        <f>VLOOKUP(CENSO[[#This Row],[NOME COMUM]],ESPECIES[],2,FALSE)</f>
        <v>Piptadenia suaveolens Miq.</v>
      </c>
      <c r="F117" s="64" t="s">
        <v>22</v>
      </c>
      <c r="G117" s="64">
        <v>386</v>
      </c>
      <c r="H117" s="97">
        <f>CENSO[[#This Row],[CAP (cm)]]/PI()</f>
        <v>122.8676160669432</v>
      </c>
      <c r="I117" s="64">
        <v>23</v>
      </c>
      <c r="J117" s="96">
        <f>(PI()*(CENSO[[#This Row],[DAP (cm)]]^2))/40000</f>
        <v>1.1856724950460018</v>
      </c>
      <c r="K117" s="96">
        <f>CENSO[[#This Row],[g (m²)]]*CENSO[[#This Row],[H (m)]]*0.7</f>
        <v>19.089327170240626</v>
      </c>
      <c r="L117" s="64">
        <v>1</v>
      </c>
      <c r="M117" s="65">
        <v>368425</v>
      </c>
      <c r="N117" s="87">
        <v>9709178.5999999903</v>
      </c>
      <c r="O117" s="87" t="s">
        <v>1227</v>
      </c>
      <c r="P117" s="87" t="str">
        <f>VLOOKUP(CENSO[[#This Row],[DAP (cm)]],CD[],2,TRUE)</f>
        <v>TORA</v>
      </c>
      <c r="Q117" s="87" t="str">
        <f>VLOOKUP(CENSO[[#This Row],[DAP (cm)]],DD[],2,TRUE)</f>
        <v>120├ 130</v>
      </c>
      <c r="R117" s="87" t="str" cm="1">
        <f t="array" ref="R117">INDEX(_xlfn.TEXTSPLIT(CENSO[[#This Row],[NOME CIENTIFICO]]," "),1)</f>
        <v>Piptadenia</v>
      </c>
      <c r="S117" s="98" t="s">
        <v>1004</v>
      </c>
      <c r="T117" s="87">
        <f>_xlfn.MINIFS(CENSO[DAP (cm)],CENSO[NOME CIENTIFICO],CENSO[[#This Row],[NOME CIENTIFICO]])</f>
        <v>39.788735772973837</v>
      </c>
      <c r="U1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7" s="87" t="str">
        <f>IF(CENSO[[#This Row],[DAP (cm)]]&lt;CENSO[[#This Row],[DMCE (cm)]],"DAP &lt; DMCE","DAP ≥ DMCE")</f>
        <v>DAP ≥ DMCE</v>
      </c>
      <c r="W117" s="87" t="str">
        <f>IF(CENSO[[#This Row],[DAP (cm)]]&gt;200, "Superior", "Inferior")</f>
        <v>Inferior</v>
      </c>
      <c r="X117" s="87" t="str">
        <f>VLOOKUP(CENSO[[#This Row],[NOME COMUM]],ESPECIES[],4,FALSE)</f>
        <v>Não</v>
      </c>
      <c r="Y117" s="87" t="str">
        <f>IF(IFERROR(VLOOKUP(CENSO[[#This Row],[NOME COMUM]],COMERCIAIS[],2, FALSE), "Não") &lt;&gt; "Não", "Sim", "Não")</f>
        <v>Sim</v>
      </c>
      <c r="Z117" s="133">
        <f>CENSO[[#This Row],[g (m²)]]/SUM(AEEF[AEEF-UT])</f>
        <v>2.0745020083191997E-3</v>
      </c>
      <c r="AA117" s="133">
        <f>CENSO[[#This Row],[v (m³)]]/SUM(AEEF[AEEF-UT])</f>
        <v>3.3399482333939107E-2</v>
      </c>
    </row>
    <row r="118" spans="1:27" ht="14">
      <c r="A118" s="86">
        <v>1</v>
      </c>
      <c r="B118" s="86">
        <v>1</v>
      </c>
      <c r="C118" s="63">
        <v>12</v>
      </c>
      <c r="D118" s="63">
        <v>117</v>
      </c>
      <c r="E118" s="63" t="str">
        <f>VLOOKUP(CENSO[[#This Row],[NOME COMUM]],ESPECIES[],2,FALSE)</f>
        <v>Astronium lecointei Ducke</v>
      </c>
      <c r="F118" s="64" t="s">
        <v>5</v>
      </c>
      <c r="G118" s="64">
        <v>270</v>
      </c>
      <c r="H118" s="97">
        <f>CENSO[[#This Row],[CAP (cm)]]/PI()</f>
        <v>85.943669269623484</v>
      </c>
      <c r="I118" s="64">
        <v>24</v>
      </c>
      <c r="J118" s="96">
        <f>(PI()*(CENSO[[#This Row],[DAP (cm)]]^2))/40000</f>
        <v>0.58011976756995842</v>
      </c>
      <c r="K118" s="96">
        <f>CENSO[[#This Row],[g (m²)]]*CENSO[[#This Row],[H (m)]]*0.7</f>
        <v>9.7460120951753009</v>
      </c>
      <c r="L118" s="64">
        <v>1</v>
      </c>
      <c r="M118" s="65">
        <v>368425</v>
      </c>
      <c r="N118" s="87">
        <v>9709178.5999999903</v>
      </c>
      <c r="O118" s="87" t="s">
        <v>1227</v>
      </c>
      <c r="P118" s="87" t="str">
        <f>VLOOKUP(CENSO[[#This Row],[DAP (cm)]],CD[],2,TRUE)</f>
        <v>TORA</v>
      </c>
      <c r="Q118" s="87" t="str">
        <f>VLOOKUP(CENSO[[#This Row],[DAP (cm)]],DD[],2,TRUE)</f>
        <v>80├ 90</v>
      </c>
      <c r="R118" s="87" t="str" cm="1">
        <f t="array" ref="R118">INDEX(_xlfn.TEXTSPLIT(CENSO[[#This Row],[NOME CIENTIFICO]]," "),1)</f>
        <v>Astronium</v>
      </c>
      <c r="S118" s="98" t="s">
        <v>1004</v>
      </c>
      <c r="T118" s="87">
        <f>_xlfn.MINIFS(CENSO[DAP (cm)],CENSO[NOME CIENTIFICO],CENSO[[#This Row],[NOME CIENTIFICO]])</f>
        <v>40.107045659157627</v>
      </c>
      <c r="U1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18" s="87" t="str">
        <f>IF(CENSO[[#This Row],[DAP (cm)]]&lt;CENSO[[#This Row],[DMCE (cm)]],"DAP &lt; DMCE","DAP ≥ DMCE")</f>
        <v>DAP ≥ DMCE</v>
      </c>
      <c r="W118" s="87" t="str">
        <f>IF(CENSO[[#This Row],[DAP (cm)]]&gt;200, "Superior", "Inferior")</f>
        <v>Inferior</v>
      </c>
      <c r="X118" s="87" t="str">
        <f>VLOOKUP(CENSO[[#This Row],[NOME COMUM]],ESPECIES[],4,FALSE)</f>
        <v>Não</v>
      </c>
      <c r="Y118" s="87" t="str">
        <f>IF(IFERROR(VLOOKUP(CENSO[[#This Row],[NOME COMUM]],COMERCIAIS[],2, FALSE), "Não") &lt;&gt; "Não", "Sim", "Não")</f>
        <v>Sim</v>
      </c>
      <c r="Z118" s="133">
        <f>CENSO[[#This Row],[g (m²)]]/SUM(AEEF[AEEF-UT])</f>
        <v>1.015001720894988E-3</v>
      </c>
      <c r="AA118" s="133">
        <f>CENSO[[#This Row],[v (m³)]]/SUM(AEEF[AEEF-UT])</f>
        <v>1.7052028911035799E-2</v>
      </c>
    </row>
    <row r="119" spans="1:27" ht="14">
      <c r="A119" s="86">
        <v>1</v>
      </c>
      <c r="B119" s="86">
        <v>1</v>
      </c>
      <c r="C119" s="63">
        <v>12</v>
      </c>
      <c r="D119" s="63">
        <v>118</v>
      </c>
      <c r="E119" s="63" t="str">
        <f>VLOOKUP(CENSO[[#This Row],[NOME COMUM]],ESPECIES[],2,FALSE)</f>
        <v>Astronium lecointei Ducke</v>
      </c>
      <c r="F119" s="64" t="s">
        <v>5</v>
      </c>
      <c r="G119" s="64">
        <v>330</v>
      </c>
      <c r="H119" s="97">
        <f>CENSO[[#This Row],[CAP (cm)]]/PI()</f>
        <v>105.04226244065093</v>
      </c>
      <c r="I119" s="64">
        <v>23</v>
      </c>
      <c r="J119" s="96">
        <f>(PI()*(CENSO[[#This Row],[DAP (cm)]]^2))/40000</f>
        <v>0.86659866513537021</v>
      </c>
      <c r="K119" s="96">
        <f>CENSO[[#This Row],[g (m²)]]*CENSO[[#This Row],[H (m)]]*0.7</f>
        <v>13.952238508679461</v>
      </c>
      <c r="L119" s="64">
        <v>1</v>
      </c>
      <c r="M119" s="65">
        <v>368442.09999999899</v>
      </c>
      <c r="N119" s="87">
        <v>9709200.9000000004</v>
      </c>
      <c r="O119" s="87" t="s">
        <v>1227</v>
      </c>
      <c r="P119" s="87" t="str">
        <f>VLOOKUP(CENSO[[#This Row],[DAP (cm)]],CD[],2,TRUE)</f>
        <v>TORA</v>
      </c>
      <c r="Q119" s="87" t="str">
        <f>VLOOKUP(CENSO[[#This Row],[DAP (cm)]],DD[],2,TRUE)</f>
        <v>100├ 110</v>
      </c>
      <c r="R119" s="87" t="str" cm="1">
        <f t="array" ref="R119">INDEX(_xlfn.TEXTSPLIT(CENSO[[#This Row],[NOME CIENTIFICO]]," "),1)</f>
        <v>Astronium</v>
      </c>
      <c r="S119" s="98" t="s">
        <v>1004</v>
      </c>
      <c r="T119" s="87">
        <f>_xlfn.MINIFS(CENSO[DAP (cm)],CENSO[NOME CIENTIFICO],CENSO[[#This Row],[NOME CIENTIFICO]])</f>
        <v>40.107045659157627</v>
      </c>
      <c r="U1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19" s="87" t="str">
        <f>IF(CENSO[[#This Row],[DAP (cm)]]&lt;CENSO[[#This Row],[DMCE (cm)]],"DAP &lt; DMCE","DAP ≥ DMCE")</f>
        <v>DAP ≥ DMCE</v>
      </c>
      <c r="W119" s="87" t="str">
        <f>IF(CENSO[[#This Row],[DAP (cm)]]&gt;200, "Superior", "Inferior")</f>
        <v>Inferior</v>
      </c>
      <c r="X119" s="87" t="str">
        <f>VLOOKUP(CENSO[[#This Row],[NOME COMUM]],ESPECIES[],4,FALSE)</f>
        <v>Não</v>
      </c>
      <c r="Y119" s="87" t="str">
        <f>IF(IFERROR(VLOOKUP(CENSO[[#This Row],[NOME COMUM]],COMERCIAIS[],2, FALSE), "Não") &lt;&gt; "Não", "Sim", "Não")</f>
        <v>Sim</v>
      </c>
      <c r="Z119" s="133">
        <f>CENSO[[#This Row],[g (m²)]]/SUM(AEEF[AEEF-UT])</f>
        <v>1.5162371386209085E-3</v>
      </c>
      <c r="AA119" s="133">
        <f>CENSO[[#This Row],[v (m³)]]/SUM(AEEF[AEEF-UT])</f>
        <v>2.4411417931796627E-2</v>
      </c>
    </row>
    <row r="120" spans="1:27" ht="14">
      <c r="A120" s="86">
        <v>1</v>
      </c>
      <c r="B120" s="86">
        <v>1</v>
      </c>
      <c r="C120" s="63">
        <v>12</v>
      </c>
      <c r="D120" s="63">
        <v>119</v>
      </c>
      <c r="E120" s="63" t="str">
        <f>VLOOKUP(CENSO[[#This Row],[NOME COMUM]],ESPECIES[],2,FALSE)</f>
        <v>Couratari guianensis Aubl.</v>
      </c>
      <c r="F120" s="64" t="s">
        <v>6</v>
      </c>
      <c r="G120" s="64">
        <v>155</v>
      </c>
      <c r="H120" s="97">
        <f>CENSO[[#This Row],[CAP (cm)]]/PI()</f>
        <v>49.338032358487553</v>
      </c>
      <c r="I120" s="64">
        <v>14</v>
      </c>
      <c r="J120" s="96">
        <f>(PI()*(CENSO[[#This Row],[DAP (cm)]]^2))/40000</f>
        <v>0.19118487538913922</v>
      </c>
      <c r="K120" s="96">
        <f>CENSO[[#This Row],[g (m²)]]*CENSO[[#This Row],[H (m)]]*0.7</f>
        <v>1.8736117788135642</v>
      </c>
      <c r="L120" s="64">
        <v>1</v>
      </c>
      <c r="M120" s="65">
        <v>368470.5</v>
      </c>
      <c r="N120" s="87">
        <v>9709147.5999999903</v>
      </c>
      <c r="O120" s="98" t="s">
        <v>1225</v>
      </c>
      <c r="P120" s="87" t="str">
        <f>VLOOKUP(CENSO[[#This Row],[DAP (cm)]],CD[],2,TRUE)</f>
        <v>TORETE</v>
      </c>
      <c r="Q120" s="87" t="str">
        <f>VLOOKUP(CENSO[[#This Row],[DAP (cm)]],DD[],2,TRUE)</f>
        <v>40├ 50</v>
      </c>
      <c r="R120" s="87" t="str" cm="1">
        <f t="array" ref="R120">INDEX(_xlfn.TEXTSPLIT(CENSO[[#This Row],[NOME CIENTIFICO]]," "),1)</f>
        <v>Couratari</v>
      </c>
      <c r="S120" s="98" t="s">
        <v>1004</v>
      </c>
      <c r="T120" s="87">
        <f>_xlfn.MINIFS(CENSO[DAP (cm)],CENSO[NOME CIENTIFICO],CENSO[[#This Row],[NOME CIENTIFICO]])</f>
        <v>38.833806114422465</v>
      </c>
      <c r="U1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0" s="87" t="str">
        <f>IF(CENSO[[#This Row],[DAP (cm)]]&lt;CENSO[[#This Row],[DMCE (cm)]],"DAP &lt; DMCE","DAP ≥ DMCE")</f>
        <v>DAP &lt; DMCE</v>
      </c>
      <c r="W120" s="87" t="str">
        <f>IF(CENSO[[#This Row],[DAP (cm)]]&gt;200, "Superior", "Inferior")</f>
        <v>Inferior</v>
      </c>
      <c r="X120" s="87" t="str">
        <f>VLOOKUP(CENSO[[#This Row],[NOME COMUM]],ESPECIES[],4,FALSE)</f>
        <v>Não</v>
      </c>
      <c r="Y120" s="87" t="str">
        <f>IF(IFERROR(VLOOKUP(CENSO[[#This Row],[NOME COMUM]],COMERCIAIS[],2, FALSE), "Não") &lt;&gt; "Não", "Sim", "Não")</f>
        <v>Sim</v>
      </c>
      <c r="Z120" s="133">
        <f>CENSO[[#This Row],[g (m²)]]/SUM(AEEF[AEEF-UT])</f>
        <v>3.3450502530181188E-4</v>
      </c>
      <c r="AA120" s="133">
        <f>CENSO[[#This Row],[v (m³)]]/SUM(AEEF[AEEF-UT])</f>
        <v>3.2781492479577561E-3</v>
      </c>
    </row>
    <row r="121" spans="1:27" ht="14">
      <c r="A121" s="86">
        <v>1</v>
      </c>
      <c r="B121" s="86">
        <v>1</v>
      </c>
      <c r="C121" s="63">
        <v>12</v>
      </c>
      <c r="D121" s="63">
        <v>120</v>
      </c>
      <c r="E121" s="63" t="str">
        <f>VLOOKUP(CENSO[[#This Row],[NOME COMUM]],ESPECIES[],2,FALSE)</f>
        <v>Couratari guianensis Aubl.</v>
      </c>
      <c r="F121" s="64" t="s">
        <v>6</v>
      </c>
      <c r="G121" s="64">
        <v>150</v>
      </c>
      <c r="H121" s="97">
        <f>CENSO[[#This Row],[CAP (cm)]]/PI()</f>
        <v>47.7464829275686</v>
      </c>
      <c r="I121" s="64">
        <v>18</v>
      </c>
      <c r="J121" s="96">
        <f>(PI()*(CENSO[[#This Row],[DAP (cm)]]^2))/40000</f>
        <v>0.17904931097838223</v>
      </c>
      <c r="K121" s="96">
        <f>CENSO[[#This Row],[g (m²)]]*CENSO[[#This Row],[H (m)]]*0.7</f>
        <v>2.2560213183276159</v>
      </c>
      <c r="L121" s="64">
        <v>1</v>
      </c>
      <c r="M121" s="65">
        <v>368473.299999999</v>
      </c>
      <c r="N121" s="87">
        <v>9709113.1999999899</v>
      </c>
      <c r="O121" s="98" t="s">
        <v>1225</v>
      </c>
      <c r="P121" s="87" t="str">
        <f>VLOOKUP(CENSO[[#This Row],[DAP (cm)]],CD[],2,TRUE)</f>
        <v>TORETE</v>
      </c>
      <c r="Q121" s="87" t="str">
        <f>VLOOKUP(CENSO[[#This Row],[DAP (cm)]],DD[],2,TRUE)</f>
        <v>40├ 50</v>
      </c>
      <c r="R121" s="87" t="str" cm="1">
        <f t="array" ref="R121">INDEX(_xlfn.TEXTSPLIT(CENSO[[#This Row],[NOME CIENTIFICO]]," "),1)</f>
        <v>Couratari</v>
      </c>
      <c r="S121" s="98" t="s">
        <v>1004</v>
      </c>
      <c r="T121" s="87">
        <f>_xlfn.MINIFS(CENSO[DAP (cm)],CENSO[NOME CIENTIFICO],CENSO[[#This Row],[NOME CIENTIFICO]])</f>
        <v>38.833806114422465</v>
      </c>
      <c r="U1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1" s="87" t="str">
        <f>IF(CENSO[[#This Row],[DAP (cm)]]&lt;CENSO[[#This Row],[DMCE (cm)]],"DAP &lt; DMCE","DAP ≥ DMCE")</f>
        <v>DAP &lt; DMCE</v>
      </c>
      <c r="W121" s="87" t="str">
        <f>IF(CENSO[[#This Row],[DAP (cm)]]&gt;200, "Superior", "Inferior")</f>
        <v>Inferior</v>
      </c>
      <c r="X121" s="87" t="str">
        <f>VLOOKUP(CENSO[[#This Row],[NOME COMUM]],ESPECIES[],4,FALSE)</f>
        <v>Não</v>
      </c>
      <c r="Y121" s="87" t="str">
        <f>IF(IFERROR(VLOOKUP(CENSO[[#This Row],[NOME COMUM]],COMERCIAIS[],2, FALSE), "Não") &lt;&gt; "Não", "Sim", "Não")</f>
        <v>Sim</v>
      </c>
      <c r="Z121" s="133">
        <f>CENSO[[#This Row],[g (m²)]]/SUM(AEEF[AEEF-UT])</f>
        <v>3.1327213607870003E-4</v>
      </c>
      <c r="AA121" s="133">
        <f>CENSO[[#This Row],[v (m³)]]/SUM(AEEF[AEEF-UT])</f>
        <v>3.94722891459162E-3</v>
      </c>
    </row>
    <row r="122" spans="1:27" ht="14">
      <c r="A122" s="86">
        <v>1</v>
      </c>
      <c r="B122" s="86">
        <v>1</v>
      </c>
      <c r="C122" s="63">
        <v>12</v>
      </c>
      <c r="D122" s="63">
        <v>121</v>
      </c>
      <c r="E122" s="63" t="str">
        <f>VLOOKUP(CENSO[[#This Row],[NOME COMUM]],ESPECIES[],2,FALSE)</f>
        <v>Couratari guianensis Aubl.</v>
      </c>
      <c r="F122" s="64" t="s">
        <v>6</v>
      </c>
      <c r="G122" s="64">
        <v>200</v>
      </c>
      <c r="H122" s="97">
        <f>CENSO[[#This Row],[CAP (cm)]]/PI()</f>
        <v>63.661977236758133</v>
      </c>
      <c r="I122" s="64">
        <v>20</v>
      </c>
      <c r="J122" s="96">
        <f>(PI()*(CENSO[[#This Row],[DAP (cm)]]^2))/40000</f>
        <v>0.31830988618379064</v>
      </c>
      <c r="K122" s="96">
        <f>CENSO[[#This Row],[g (m²)]]*CENSO[[#This Row],[H (m)]]*0.7</f>
        <v>4.4563384065730682</v>
      </c>
      <c r="L122" s="64">
        <v>1</v>
      </c>
      <c r="M122" s="65">
        <v>368495.9</v>
      </c>
      <c r="N122" s="87">
        <v>9709118.3000000007</v>
      </c>
      <c r="O122" s="87" t="s">
        <v>1227</v>
      </c>
      <c r="P122" s="87" t="str">
        <f>VLOOKUP(CENSO[[#This Row],[DAP (cm)]],CD[],2,TRUE)</f>
        <v>TORA</v>
      </c>
      <c r="Q122" s="87" t="str">
        <f>VLOOKUP(CENSO[[#This Row],[DAP (cm)]],DD[],2,TRUE)</f>
        <v>60├ 70</v>
      </c>
      <c r="R122" s="87" t="str" cm="1">
        <f t="array" ref="R122">INDEX(_xlfn.TEXTSPLIT(CENSO[[#This Row],[NOME CIENTIFICO]]," "),1)</f>
        <v>Couratari</v>
      </c>
      <c r="S122" s="98" t="s">
        <v>1004</v>
      </c>
      <c r="T122" s="87">
        <f>_xlfn.MINIFS(CENSO[DAP (cm)],CENSO[NOME CIENTIFICO],CENSO[[#This Row],[NOME CIENTIFICO]])</f>
        <v>38.833806114422465</v>
      </c>
      <c r="U1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2" s="87" t="str">
        <f>IF(CENSO[[#This Row],[DAP (cm)]]&lt;CENSO[[#This Row],[DMCE (cm)]],"DAP &lt; DMCE","DAP ≥ DMCE")</f>
        <v>DAP ≥ DMCE</v>
      </c>
      <c r="W122" s="87" t="str">
        <f>IF(CENSO[[#This Row],[DAP (cm)]]&gt;200, "Superior", "Inferior")</f>
        <v>Inferior</v>
      </c>
      <c r="X122" s="87" t="str">
        <f>VLOOKUP(CENSO[[#This Row],[NOME COMUM]],ESPECIES[],4,FALSE)</f>
        <v>Não</v>
      </c>
      <c r="Y122" s="87" t="str">
        <f>IF(IFERROR(VLOOKUP(CENSO[[#This Row],[NOME COMUM]],COMERCIAIS[],2, FALSE), "Não") &lt;&gt; "Não", "Sim", "Não")</f>
        <v>Sim</v>
      </c>
      <c r="Z122" s="133">
        <f>CENSO[[#This Row],[g (m²)]]/SUM(AEEF[AEEF-UT])</f>
        <v>5.5692824191768894E-4</v>
      </c>
      <c r="AA122" s="133">
        <f>CENSO[[#This Row],[v (m³)]]/SUM(AEEF[AEEF-UT])</f>
        <v>7.7969953868476443E-3</v>
      </c>
    </row>
    <row r="123" spans="1:27" ht="14">
      <c r="A123" s="86">
        <v>1</v>
      </c>
      <c r="B123" s="86">
        <v>1</v>
      </c>
      <c r="C123" s="63">
        <v>12</v>
      </c>
      <c r="D123" s="63">
        <v>122</v>
      </c>
      <c r="E123" s="63" t="str">
        <f>VLOOKUP(CENSO[[#This Row],[NOME COMUM]],ESPECIES[],2,FALSE)</f>
        <v>Couratari guianensis Aubl.</v>
      </c>
      <c r="F123" s="64" t="s">
        <v>6</v>
      </c>
      <c r="G123" s="64">
        <v>142</v>
      </c>
      <c r="H123" s="97">
        <f>CENSO[[#This Row],[CAP (cm)]]/PI()</f>
        <v>45.200003838098276</v>
      </c>
      <c r="I123" s="64">
        <v>23</v>
      </c>
      <c r="J123" s="96">
        <f>(PI()*(CENSO[[#This Row],[DAP (cm)]]^2))/40000</f>
        <v>0.16046001362524887</v>
      </c>
      <c r="K123" s="96">
        <f>CENSO[[#This Row],[g (m²)]]*CENSO[[#This Row],[H (m)]]*0.7</f>
        <v>2.5834062193665064</v>
      </c>
      <c r="L123" s="64">
        <v>1</v>
      </c>
      <c r="M123" s="65">
        <v>368499.20000000001</v>
      </c>
      <c r="N123" s="87">
        <v>9709119.4000000004</v>
      </c>
      <c r="O123" s="98" t="s">
        <v>1225</v>
      </c>
      <c r="P123" s="87" t="str">
        <f>VLOOKUP(CENSO[[#This Row],[DAP (cm)]],CD[],2,TRUE)</f>
        <v>TORETE</v>
      </c>
      <c r="Q123" s="87" t="str">
        <f>VLOOKUP(CENSO[[#This Row],[DAP (cm)]],DD[],2,TRUE)</f>
        <v>40├ 50</v>
      </c>
      <c r="R123" s="87" t="str" cm="1">
        <f t="array" ref="R123">INDEX(_xlfn.TEXTSPLIT(CENSO[[#This Row],[NOME CIENTIFICO]]," "),1)</f>
        <v>Couratari</v>
      </c>
      <c r="S123" s="98" t="s">
        <v>1004</v>
      </c>
      <c r="T123" s="87">
        <f>_xlfn.MINIFS(CENSO[DAP (cm)],CENSO[NOME CIENTIFICO],CENSO[[#This Row],[NOME CIENTIFICO]])</f>
        <v>38.833806114422465</v>
      </c>
      <c r="U1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3" s="87" t="str">
        <f>IF(CENSO[[#This Row],[DAP (cm)]]&lt;CENSO[[#This Row],[DMCE (cm)]],"DAP &lt; DMCE","DAP ≥ DMCE")</f>
        <v>DAP &lt; DMCE</v>
      </c>
      <c r="W123" s="87" t="str">
        <f>IF(CENSO[[#This Row],[DAP (cm)]]&gt;200, "Superior", "Inferior")</f>
        <v>Inferior</v>
      </c>
      <c r="X123" s="87" t="str">
        <f>VLOOKUP(CENSO[[#This Row],[NOME COMUM]],ESPECIES[],4,FALSE)</f>
        <v>Não</v>
      </c>
      <c r="Y123" s="87" t="str">
        <f>IF(IFERROR(VLOOKUP(CENSO[[#This Row],[NOME COMUM]],COMERCIAIS[],2, FALSE), "Não") &lt;&gt; "Não", "Sim", "Não")</f>
        <v>Sim</v>
      </c>
      <c r="Z123" s="133">
        <f>CENSO[[#This Row],[g (m²)]]/SUM(AEEF[AEEF-UT])</f>
        <v>2.8074752675070699E-4</v>
      </c>
      <c r="AA123" s="133">
        <f>CENSO[[#This Row],[v (m³)]]/SUM(AEEF[AEEF-UT])</f>
        <v>4.520035180686382E-3</v>
      </c>
    </row>
    <row r="124" spans="1:27" ht="14">
      <c r="A124" s="86">
        <v>1</v>
      </c>
      <c r="B124" s="86">
        <v>1</v>
      </c>
      <c r="C124" s="63">
        <v>12</v>
      </c>
      <c r="D124" s="63">
        <v>123</v>
      </c>
      <c r="E124" s="63" t="str">
        <f>VLOOKUP(CENSO[[#This Row],[NOME COMUM]],ESPECIES[],2,FALSE)</f>
        <v>Couratari guianensis Aubl.</v>
      </c>
      <c r="F124" s="64" t="s">
        <v>6</v>
      </c>
      <c r="G124" s="64">
        <v>132</v>
      </c>
      <c r="H124" s="97">
        <f>CENSO[[#This Row],[CAP (cm)]]/PI()</f>
        <v>42.016904976260371</v>
      </c>
      <c r="I124" s="64">
        <v>20</v>
      </c>
      <c r="J124" s="96">
        <f>(PI()*(CENSO[[#This Row],[DAP (cm)]]^2))/40000</f>
        <v>0.13865578642165921</v>
      </c>
      <c r="K124" s="96">
        <f>CENSO[[#This Row],[g (m²)]]*CENSO[[#This Row],[H (m)]]*0.7</f>
        <v>1.9411810099032287</v>
      </c>
      <c r="L124" s="64">
        <v>1</v>
      </c>
      <c r="M124" s="65">
        <v>368503.5</v>
      </c>
      <c r="N124" s="87">
        <v>9709125</v>
      </c>
      <c r="O124" s="98" t="s">
        <v>1225</v>
      </c>
      <c r="P124" s="87" t="str">
        <f>VLOOKUP(CENSO[[#This Row],[DAP (cm)]],CD[],2,TRUE)</f>
        <v>TORETE</v>
      </c>
      <c r="Q124" s="87" t="str">
        <f>VLOOKUP(CENSO[[#This Row],[DAP (cm)]],DD[],2,TRUE)</f>
        <v>40├ 50</v>
      </c>
      <c r="R124" s="87" t="str" cm="1">
        <f t="array" ref="R124">INDEX(_xlfn.TEXTSPLIT(CENSO[[#This Row],[NOME CIENTIFICO]]," "),1)</f>
        <v>Couratari</v>
      </c>
      <c r="S124" s="98" t="s">
        <v>1004</v>
      </c>
      <c r="T124" s="87">
        <f>_xlfn.MINIFS(CENSO[DAP (cm)],CENSO[NOME CIENTIFICO],CENSO[[#This Row],[NOME CIENTIFICO]])</f>
        <v>38.833806114422465</v>
      </c>
      <c r="U1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4" s="87" t="str">
        <f>IF(CENSO[[#This Row],[DAP (cm)]]&lt;CENSO[[#This Row],[DMCE (cm)]],"DAP &lt; DMCE","DAP ≥ DMCE")</f>
        <v>DAP &lt; DMCE</v>
      </c>
      <c r="W124" s="87" t="str">
        <f>IF(CENSO[[#This Row],[DAP (cm)]]&gt;200, "Superior", "Inferior")</f>
        <v>Inferior</v>
      </c>
      <c r="X124" s="87" t="str">
        <f>VLOOKUP(CENSO[[#This Row],[NOME COMUM]],ESPECIES[],4,FALSE)</f>
        <v>Não</v>
      </c>
      <c r="Y124" s="87" t="str">
        <f>IF(IFERROR(VLOOKUP(CENSO[[#This Row],[NOME COMUM]],COMERCIAIS[],2, FALSE), "Não") &lt;&gt; "Não", "Sim", "Não")</f>
        <v>Sim</v>
      </c>
      <c r="Z124" s="133">
        <f>CENSO[[#This Row],[g (m²)]]/SUM(AEEF[AEEF-UT])</f>
        <v>2.4259794217934533E-4</v>
      </c>
      <c r="AA124" s="133">
        <f>CENSO[[#This Row],[v (m³)]]/SUM(AEEF[AEEF-UT])</f>
        <v>3.3963711905108341E-3</v>
      </c>
    </row>
    <row r="125" spans="1:27" ht="14">
      <c r="A125" s="86">
        <v>1</v>
      </c>
      <c r="B125" s="86">
        <v>1</v>
      </c>
      <c r="C125" s="63">
        <v>12</v>
      </c>
      <c r="D125" s="63">
        <v>124</v>
      </c>
      <c r="E125" s="63" t="str">
        <f>VLOOKUP(CENSO[[#This Row],[NOME COMUM]],ESPECIES[],2,FALSE)</f>
        <v>Couratari guianensis Aubl.</v>
      </c>
      <c r="F125" s="64" t="s">
        <v>6</v>
      </c>
      <c r="G125" s="64">
        <v>170</v>
      </c>
      <c r="H125" s="97">
        <f>CENSO[[#This Row],[CAP (cm)]]/PI()</f>
        <v>54.112680651244418</v>
      </c>
      <c r="I125" s="64">
        <v>20</v>
      </c>
      <c r="J125" s="96">
        <f>(PI()*(CENSO[[#This Row],[DAP (cm)]]^2))/40000</f>
        <v>0.2299788927677888</v>
      </c>
      <c r="K125" s="96">
        <f>CENSO[[#This Row],[g (m²)]]*CENSO[[#This Row],[H (m)]]*0.7</f>
        <v>3.2197044987490426</v>
      </c>
      <c r="L125" s="64">
        <v>1</v>
      </c>
      <c r="M125" s="65">
        <v>368515.4</v>
      </c>
      <c r="N125" s="87">
        <v>9709137.1999999899</v>
      </c>
      <c r="O125" s="87" t="s">
        <v>1227</v>
      </c>
      <c r="P125" s="87" t="str">
        <f>VLOOKUP(CENSO[[#This Row],[DAP (cm)]],CD[],2,TRUE)</f>
        <v>TORA</v>
      </c>
      <c r="Q125" s="87" t="str">
        <f>VLOOKUP(CENSO[[#This Row],[DAP (cm)]],DD[],2,TRUE)</f>
        <v>50├ 60</v>
      </c>
      <c r="R125" s="87" t="str" cm="1">
        <f t="array" ref="R125">INDEX(_xlfn.TEXTSPLIT(CENSO[[#This Row],[NOME CIENTIFICO]]," "),1)</f>
        <v>Couratari</v>
      </c>
      <c r="S125" s="98" t="s">
        <v>1004</v>
      </c>
      <c r="T125" s="87">
        <f>_xlfn.MINIFS(CENSO[DAP (cm)],CENSO[NOME CIENTIFICO],CENSO[[#This Row],[NOME CIENTIFICO]])</f>
        <v>38.833806114422465</v>
      </c>
      <c r="U1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5" s="87" t="str">
        <f>IF(CENSO[[#This Row],[DAP (cm)]]&lt;CENSO[[#This Row],[DMCE (cm)]],"DAP &lt; DMCE","DAP ≥ DMCE")</f>
        <v>DAP ≥ DMCE</v>
      </c>
      <c r="W125" s="87" t="str">
        <f>IF(CENSO[[#This Row],[DAP (cm)]]&gt;200, "Superior", "Inferior")</f>
        <v>Inferior</v>
      </c>
      <c r="X125" s="87" t="str">
        <f>VLOOKUP(CENSO[[#This Row],[NOME COMUM]],ESPECIES[],4,FALSE)</f>
        <v>Não</v>
      </c>
      <c r="Y125" s="87" t="str">
        <f>IF(IFERROR(VLOOKUP(CENSO[[#This Row],[NOME COMUM]],COMERCIAIS[],2, FALSE), "Não") &lt;&gt; "Não", "Sim", "Não")</f>
        <v>Sim</v>
      </c>
      <c r="Z125" s="133">
        <f>CENSO[[#This Row],[g (m²)]]/SUM(AEEF[AEEF-UT])</f>
        <v>4.0238065478553035E-4</v>
      </c>
      <c r="AA125" s="133">
        <f>CENSO[[#This Row],[v (m³)]]/SUM(AEEF[AEEF-UT])</f>
        <v>5.633329166997424E-3</v>
      </c>
    </row>
    <row r="126" spans="1:27" ht="14">
      <c r="A126" s="86">
        <v>1</v>
      </c>
      <c r="B126" s="86">
        <v>1</v>
      </c>
      <c r="C126" s="63">
        <v>13</v>
      </c>
      <c r="D126" s="63">
        <v>125</v>
      </c>
      <c r="E126" s="63" t="str">
        <f>VLOOKUP(CENSO[[#This Row],[NOME COMUM]],ESPECIES[],2,FALSE)</f>
        <v>Apeiba albiflora Ducke</v>
      </c>
      <c r="F126" s="64" t="s">
        <v>96</v>
      </c>
      <c r="G126" s="64">
        <v>172</v>
      </c>
      <c r="H126" s="97">
        <f>CENSO[[#This Row],[CAP (cm)]]/PI()</f>
        <v>54.749300423611999</v>
      </c>
      <c r="I126" s="64">
        <v>15</v>
      </c>
      <c r="J126" s="96">
        <f>(PI()*(CENSO[[#This Row],[DAP (cm)]]^2))/40000</f>
        <v>0.23542199182153159</v>
      </c>
      <c r="K126" s="96">
        <f>CENSO[[#This Row],[g (m²)]]*CENSO[[#This Row],[H (m)]]*0.7</f>
        <v>2.4719309141260815</v>
      </c>
      <c r="L126" s="64">
        <v>2</v>
      </c>
      <c r="M126" s="65">
        <v>368501.82446260902</v>
      </c>
      <c r="N126" s="87">
        <v>9709046.9005052205</v>
      </c>
      <c r="O126" s="98" t="s">
        <v>1225</v>
      </c>
      <c r="P126" s="87" t="str">
        <f>VLOOKUP(CENSO[[#This Row],[DAP (cm)]],CD[],2,TRUE)</f>
        <v>TORA</v>
      </c>
      <c r="Q126" s="87" t="str">
        <f>VLOOKUP(CENSO[[#This Row],[DAP (cm)]],DD[],2,TRUE)</f>
        <v>50├ 60</v>
      </c>
      <c r="R126" s="87" t="str" cm="1">
        <f t="array" ref="R126">INDEX(_xlfn.TEXTSPLIT(CENSO[[#This Row],[NOME CIENTIFICO]]," "),1)</f>
        <v>Apeiba</v>
      </c>
      <c r="S126" s="98" t="s">
        <v>1004</v>
      </c>
      <c r="T126" s="87">
        <f>_xlfn.MINIFS(CENSO[DAP (cm)],CENSO[NOME CIENTIFICO],CENSO[[#This Row],[NOME CIENTIFICO]])</f>
        <v>54.112680651244418</v>
      </c>
      <c r="U1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64.112680651244418</v>
      </c>
      <c r="V126" s="87" t="str">
        <f>IF(CENSO[[#This Row],[DAP (cm)]]&lt;CENSO[[#This Row],[DMCE (cm)]],"DAP &lt; DMCE","DAP ≥ DMCE")</f>
        <v>DAP &lt; DMCE</v>
      </c>
      <c r="W126" s="87" t="str">
        <f>IF(CENSO[[#This Row],[DAP (cm)]]&gt;200, "Superior", "Inferior")</f>
        <v>Inferior</v>
      </c>
      <c r="X126" s="87" t="str">
        <f>VLOOKUP(CENSO[[#This Row],[NOME COMUM]],ESPECIES[],4,FALSE)</f>
        <v>Não</v>
      </c>
      <c r="Y126" s="87" t="str">
        <f>IF(IFERROR(VLOOKUP(CENSO[[#This Row],[NOME COMUM]],COMERCIAIS[],2, FALSE), "Não") &lt;&gt; "Não", "Sim", "Não")</f>
        <v>Não</v>
      </c>
      <c r="Z126" s="133">
        <f>CENSO[[#This Row],[g (m²)]]/SUM(AEEF[AEEF-UT])</f>
        <v>4.1190412772232278E-4</v>
      </c>
      <c r="AA126" s="133">
        <f>CENSO[[#This Row],[v (m³)]]/SUM(AEEF[AEEF-UT])</f>
        <v>4.3249933410843891E-3</v>
      </c>
    </row>
    <row r="127" spans="1:27" ht="14">
      <c r="A127" s="86">
        <v>1</v>
      </c>
      <c r="B127" s="86">
        <v>1</v>
      </c>
      <c r="C127" s="63">
        <v>13</v>
      </c>
      <c r="D127" s="63">
        <v>126</v>
      </c>
      <c r="E127" s="63" t="str">
        <f>VLOOKUP(CENSO[[#This Row],[NOME COMUM]],ESPECIES[],2,FALSE)</f>
        <v>Couratari guianensis Aubl.</v>
      </c>
      <c r="F127" s="64" t="s">
        <v>6</v>
      </c>
      <c r="G127" s="64">
        <v>220</v>
      </c>
      <c r="H127" s="97">
        <f>CENSO[[#This Row],[CAP (cm)]]/PI()</f>
        <v>70.028174960433944</v>
      </c>
      <c r="I127" s="64">
        <v>22</v>
      </c>
      <c r="J127" s="96">
        <f>(PI()*(CENSO[[#This Row],[DAP (cm)]]^2))/40000</f>
        <v>0.3851549622823866</v>
      </c>
      <c r="K127" s="96">
        <f>CENSO[[#This Row],[g (m²)]]*CENSO[[#This Row],[H (m)]]*0.7</f>
        <v>5.9313864191487538</v>
      </c>
      <c r="L127" s="64">
        <v>1</v>
      </c>
      <c r="M127" s="65">
        <v>368452</v>
      </c>
      <c r="N127" s="87">
        <v>9709076</v>
      </c>
      <c r="O127" s="87" t="s">
        <v>1227</v>
      </c>
      <c r="P127" s="87" t="str">
        <f>VLOOKUP(CENSO[[#This Row],[DAP (cm)]],CD[],2,TRUE)</f>
        <v>TORA</v>
      </c>
      <c r="Q127" s="87" t="str">
        <f>VLOOKUP(CENSO[[#This Row],[DAP (cm)]],DD[],2,TRUE)</f>
        <v>70├ 80</v>
      </c>
      <c r="R127" s="87" t="str" cm="1">
        <f t="array" ref="R127">INDEX(_xlfn.TEXTSPLIT(CENSO[[#This Row],[NOME CIENTIFICO]]," "),1)</f>
        <v>Couratari</v>
      </c>
      <c r="S127" s="98" t="s">
        <v>1004</v>
      </c>
      <c r="T127" s="87">
        <f>_xlfn.MINIFS(CENSO[DAP (cm)],CENSO[NOME CIENTIFICO],CENSO[[#This Row],[NOME CIENTIFICO]])</f>
        <v>38.833806114422465</v>
      </c>
      <c r="U1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7" s="87" t="str">
        <f>IF(CENSO[[#This Row],[DAP (cm)]]&lt;CENSO[[#This Row],[DMCE (cm)]],"DAP &lt; DMCE","DAP ≥ DMCE")</f>
        <v>DAP ≥ DMCE</v>
      </c>
      <c r="W127" s="87" t="str">
        <f>IF(CENSO[[#This Row],[DAP (cm)]]&gt;200, "Superior", "Inferior")</f>
        <v>Inferior</v>
      </c>
      <c r="X127" s="87" t="str">
        <f>VLOOKUP(CENSO[[#This Row],[NOME COMUM]],ESPECIES[],4,FALSE)</f>
        <v>Não</v>
      </c>
      <c r="Y127" s="87" t="str">
        <f>IF(IFERROR(VLOOKUP(CENSO[[#This Row],[NOME COMUM]],COMERCIAIS[],2, FALSE), "Não") &lt;&gt; "Não", "Sim", "Não")</f>
        <v>Sim</v>
      </c>
      <c r="Z127" s="133">
        <f>CENSO[[#This Row],[g (m²)]]/SUM(AEEF[AEEF-UT])</f>
        <v>6.7388317272040353E-4</v>
      </c>
      <c r="AA127" s="133">
        <f>CENSO[[#This Row],[v (m³)]]/SUM(AEEF[AEEF-UT])</f>
        <v>1.0377800859894214E-2</v>
      </c>
    </row>
    <row r="128" spans="1:27" ht="14">
      <c r="A128" s="86">
        <v>1</v>
      </c>
      <c r="B128" s="86">
        <v>1</v>
      </c>
      <c r="C128" s="63">
        <v>13</v>
      </c>
      <c r="D128" s="63">
        <v>127</v>
      </c>
      <c r="E128" s="63" t="str">
        <f>VLOOKUP(CENSO[[#This Row],[NOME COMUM]],ESPECIES[],2,FALSE)</f>
        <v>Hymenolobium petraeum Ducke</v>
      </c>
      <c r="F128" s="64" t="s">
        <v>40</v>
      </c>
      <c r="G128" s="64">
        <v>232</v>
      </c>
      <c r="H128" s="97">
        <f>CENSO[[#This Row],[CAP (cm)]]/PI()</f>
        <v>73.847893594639444</v>
      </c>
      <c r="I128" s="64">
        <v>20</v>
      </c>
      <c r="J128" s="96">
        <f>(PI()*(CENSO[[#This Row],[DAP (cm)]]^2))/40000</f>
        <v>0.42831778284890881</v>
      </c>
      <c r="K128" s="96">
        <f>CENSO[[#This Row],[g (m²)]]*CENSO[[#This Row],[H (m)]]*0.7</f>
        <v>5.9964489598847228</v>
      </c>
      <c r="L128" s="64">
        <v>1</v>
      </c>
      <c r="M128" s="65">
        <v>368466.2</v>
      </c>
      <c r="N128" s="87">
        <v>9709099.5999999903</v>
      </c>
      <c r="O128" s="87" t="s">
        <v>1227</v>
      </c>
      <c r="P128" s="87" t="str">
        <f>VLOOKUP(CENSO[[#This Row],[DAP (cm)]],CD[],2,TRUE)</f>
        <v>TORA</v>
      </c>
      <c r="Q128" s="87" t="str">
        <f>VLOOKUP(CENSO[[#This Row],[DAP (cm)]],DD[],2,TRUE)</f>
        <v>70├ 80</v>
      </c>
      <c r="R128" s="87" t="str" cm="1">
        <f t="array" ref="R128">INDEX(_xlfn.TEXTSPLIT(CENSO[[#This Row],[NOME CIENTIFICO]]," "),1)</f>
        <v>Hymenolobium</v>
      </c>
      <c r="S128" s="98" t="s">
        <v>1004</v>
      </c>
      <c r="T128" s="87">
        <f>_xlfn.MINIFS(CENSO[DAP (cm)],CENSO[NOME CIENTIFICO],CENSO[[#This Row],[NOME CIENTIFICO]])</f>
        <v>41.38028520389279</v>
      </c>
      <c r="U1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28" s="87" t="str">
        <f>IF(CENSO[[#This Row],[DAP (cm)]]&lt;CENSO[[#This Row],[DMCE (cm)]],"DAP &lt; DMCE","DAP ≥ DMCE")</f>
        <v>DAP ≥ DMCE</v>
      </c>
      <c r="W128" s="87" t="str">
        <f>IF(CENSO[[#This Row],[DAP (cm)]]&gt;200, "Superior", "Inferior")</f>
        <v>Inferior</v>
      </c>
      <c r="X128" s="87" t="str">
        <f>VLOOKUP(CENSO[[#This Row],[NOME COMUM]],ESPECIES[],4,FALSE)</f>
        <v>Não</v>
      </c>
      <c r="Y128" s="87" t="str">
        <f>IF(IFERROR(VLOOKUP(CENSO[[#This Row],[NOME COMUM]],COMERCIAIS[],2, FALSE), "Não") &lt;&gt; "Não", "Sim", "Não")</f>
        <v>Sim</v>
      </c>
      <c r="Z128" s="133">
        <f>CENSO[[#This Row],[g (m²)]]/SUM(AEEF[AEEF-UT])</f>
        <v>7.4940264232444247E-4</v>
      </c>
      <c r="AA128" s="133">
        <f>CENSO[[#This Row],[v (m³)]]/SUM(AEEF[AEEF-UT])</f>
        <v>1.0491636992542193E-2</v>
      </c>
    </row>
    <row r="129" spans="1:27" ht="14">
      <c r="A129" s="86">
        <v>1</v>
      </c>
      <c r="B129" s="86">
        <v>1</v>
      </c>
      <c r="C129" s="63">
        <v>13</v>
      </c>
      <c r="D129" s="63">
        <v>128</v>
      </c>
      <c r="E129" s="63" t="str">
        <f>VLOOKUP(CENSO[[#This Row],[NOME COMUM]],ESPECIES[],2,FALSE)</f>
        <v>Tachigali myrmecophila Ducke</v>
      </c>
      <c r="F129" s="64" t="s">
        <v>14</v>
      </c>
      <c r="G129" s="64">
        <v>273</v>
      </c>
      <c r="H129" s="97">
        <f>CENSO[[#This Row],[CAP (cm)]]/PI()</f>
        <v>86.898598928174863</v>
      </c>
      <c r="I129" s="64">
        <v>18</v>
      </c>
      <c r="J129" s="96">
        <f>(PI()*(CENSO[[#This Row],[DAP (cm)]]^2))/40000</f>
        <v>0.59308293768479348</v>
      </c>
      <c r="K129" s="96">
        <f>CENSO[[#This Row],[g (m²)]]*CENSO[[#This Row],[H (m)]]*0.7</f>
        <v>7.4728450148283976</v>
      </c>
      <c r="L129" s="64">
        <v>1</v>
      </c>
      <c r="M129" s="65">
        <v>368470.09999999899</v>
      </c>
      <c r="N129" s="87">
        <v>9709111.0999999903</v>
      </c>
      <c r="O129" s="87" t="s">
        <v>1227</v>
      </c>
      <c r="P129" s="87" t="str">
        <f>VLOOKUP(CENSO[[#This Row],[DAP (cm)]],CD[],2,TRUE)</f>
        <v>TORA</v>
      </c>
      <c r="Q129" s="87" t="str">
        <f>VLOOKUP(CENSO[[#This Row],[DAP (cm)]],DD[],2,TRUE)</f>
        <v>80├ 90</v>
      </c>
      <c r="R129" s="87" t="str" cm="1">
        <f t="array" ref="R129">INDEX(_xlfn.TEXTSPLIT(CENSO[[#This Row],[NOME CIENTIFICO]]," "),1)</f>
        <v>Tachigali</v>
      </c>
      <c r="S129" s="98" t="s">
        <v>1004</v>
      </c>
      <c r="T129" s="87">
        <f>_xlfn.MINIFS(CENSO[DAP (cm)],CENSO[NOME CIENTIFICO],CENSO[[#This Row],[NOME CIENTIFICO]])</f>
        <v>39.152116000606256</v>
      </c>
      <c r="U1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9" s="87" t="str">
        <f>IF(CENSO[[#This Row],[DAP (cm)]]&lt;CENSO[[#This Row],[DMCE (cm)]],"DAP &lt; DMCE","DAP ≥ DMCE")</f>
        <v>DAP ≥ DMCE</v>
      </c>
      <c r="W129" s="87" t="str">
        <f>IF(CENSO[[#This Row],[DAP (cm)]]&gt;200, "Superior", "Inferior")</f>
        <v>Inferior</v>
      </c>
      <c r="X129" s="87" t="str">
        <f>VLOOKUP(CENSO[[#This Row],[NOME COMUM]],ESPECIES[],4,FALSE)</f>
        <v>Não</v>
      </c>
      <c r="Y129" s="87" t="str">
        <f>IF(IFERROR(VLOOKUP(CENSO[[#This Row],[NOME COMUM]],COMERCIAIS[],2, FALSE), "Não") &lt;&gt; "Não", "Sim", "Não")</f>
        <v>Sim</v>
      </c>
      <c r="Z129" s="133">
        <f>CENSO[[#This Row],[g (m²)]]/SUM(AEEF[AEEF-UT])</f>
        <v>1.0376826235470862E-3</v>
      </c>
      <c r="AA129" s="133">
        <f>CENSO[[#This Row],[v (m³)]]/SUM(AEEF[AEEF-UT])</f>
        <v>1.3074801056693286E-2</v>
      </c>
    </row>
    <row r="130" spans="1:27" ht="14">
      <c r="A130" s="86">
        <v>1</v>
      </c>
      <c r="B130" s="86">
        <v>1</v>
      </c>
      <c r="C130" s="63">
        <v>13</v>
      </c>
      <c r="D130" s="63">
        <v>129</v>
      </c>
      <c r="E130" s="63" t="str">
        <f>VLOOKUP(CENSO[[#This Row],[NOME COMUM]],ESPECIES[],2,FALSE)</f>
        <v>Astronium lecointei Ducke</v>
      </c>
      <c r="F130" s="64" t="s">
        <v>5</v>
      </c>
      <c r="G130" s="64">
        <v>280</v>
      </c>
      <c r="H130" s="97">
        <f>CENSO[[#This Row],[CAP (cm)]]/PI()</f>
        <v>89.12676813146139</v>
      </c>
      <c r="I130" s="64">
        <v>22</v>
      </c>
      <c r="J130" s="96">
        <f>(PI()*(CENSO[[#This Row],[DAP (cm)]]^2))/40000</f>
        <v>0.62388737692022966</v>
      </c>
      <c r="K130" s="96">
        <f>CENSO[[#This Row],[g (m²)]]*CENSO[[#This Row],[H (m)]]*0.7</f>
        <v>9.6078656045715363</v>
      </c>
      <c r="L130" s="64">
        <v>1</v>
      </c>
      <c r="M130" s="65">
        <v>368436.59999999899</v>
      </c>
      <c r="N130" s="87">
        <v>9709085.5999999903</v>
      </c>
      <c r="O130" s="87" t="s">
        <v>1227</v>
      </c>
      <c r="P130" s="87" t="str">
        <f>VLOOKUP(CENSO[[#This Row],[DAP (cm)]],CD[],2,TRUE)</f>
        <v>TORA</v>
      </c>
      <c r="Q130" s="87" t="str">
        <f>VLOOKUP(CENSO[[#This Row],[DAP (cm)]],DD[],2,TRUE)</f>
        <v>80├ 90</v>
      </c>
      <c r="R130" s="87" t="str" cm="1">
        <f t="array" ref="R130">INDEX(_xlfn.TEXTSPLIT(CENSO[[#This Row],[NOME CIENTIFICO]]," "),1)</f>
        <v>Astronium</v>
      </c>
      <c r="S130" s="98" t="s">
        <v>1004</v>
      </c>
      <c r="T130" s="87">
        <f>_xlfn.MINIFS(CENSO[DAP (cm)],CENSO[NOME CIENTIFICO],CENSO[[#This Row],[NOME CIENTIFICO]])</f>
        <v>40.107045659157627</v>
      </c>
      <c r="U1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30" s="87" t="str">
        <f>IF(CENSO[[#This Row],[DAP (cm)]]&lt;CENSO[[#This Row],[DMCE (cm)]],"DAP &lt; DMCE","DAP ≥ DMCE")</f>
        <v>DAP ≥ DMCE</v>
      </c>
      <c r="W130" s="87" t="str">
        <f>IF(CENSO[[#This Row],[DAP (cm)]]&gt;200, "Superior", "Inferior")</f>
        <v>Inferior</v>
      </c>
      <c r="X130" s="87" t="str">
        <f>VLOOKUP(CENSO[[#This Row],[NOME COMUM]],ESPECIES[],4,FALSE)</f>
        <v>Não</v>
      </c>
      <c r="Y130" s="87" t="str">
        <f>IF(IFERROR(VLOOKUP(CENSO[[#This Row],[NOME COMUM]],COMERCIAIS[],2, FALSE), "Não") &lt;&gt; "Não", "Sim", "Não")</f>
        <v>Sim</v>
      </c>
      <c r="Z130" s="133">
        <f>CENSO[[#This Row],[g (m²)]]/SUM(AEEF[AEEF-UT])</f>
        <v>1.0915793541586703E-3</v>
      </c>
      <c r="AA130" s="133">
        <f>CENSO[[#This Row],[v (m³)]]/SUM(AEEF[AEEF-UT])</f>
        <v>1.6810322054043522E-2</v>
      </c>
    </row>
    <row r="131" spans="1:27" ht="14">
      <c r="A131" s="86">
        <v>1</v>
      </c>
      <c r="B131" s="86">
        <v>1</v>
      </c>
      <c r="C131" s="63">
        <v>13</v>
      </c>
      <c r="D131" s="63">
        <v>130</v>
      </c>
      <c r="E131" s="63" t="str">
        <f>VLOOKUP(CENSO[[#This Row],[NOME COMUM]],ESPECIES[],2,FALSE)</f>
        <v>Caesalpinia paraensis Ducke</v>
      </c>
      <c r="F131" s="64" t="s">
        <v>56</v>
      </c>
      <c r="G131" s="64">
        <v>142</v>
      </c>
      <c r="H131" s="97">
        <f>CENSO[[#This Row],[CAP (cm)]]/PI()</f>
        <v>45.200003838098276</v>
      </c>
      <c r="I131" s="64">
        <v>15</v>
      </c>
      <c r="J131" s="96">
        <f>(PI()*(CENSO[[#This Row],[DAP (cm)]]^2))/40000</f>
        <v>0.16046001362524887</v>
      </c>
      <c r="K131" s="96">
        <f>CENSO[[#This Row],[g (m²)]]*CENSO[[#This Row],[H (m)]]*0.7</f>
        <v>1.6848301430651129</v>
      </c>
      <c r="L131" s="64">
        <v>2</v>
      </c>
      <c r="M131" s="65">
        <v>368449.7</v>
      </c>
      <c r="N131" s="87">
        <v>9709107.5999999903</v>
      </c>
      <c r="O131" s="98" t="s">
        <v>1225</v>
      </c>
      <c r="P131" s="87" t="str">
        <f>VLOOKUP(CENSO[[#This Row],[DAP (cm)]],CD[],2,TRUE)</f>
        <v>TORETE</v>
      </c>
      <c r="Q131" s="87" t="str">
        <f>VLOOKUP(CENSO[[#This Row],[DAP (cm)]],DD[],2,TRUE)</f>
        <v>40├ 50</v>
      </c>
      <c r="R131" s="87" t="str" cm="1">
        <f t="array" ref="R131">INDEX(_xlfn.TEXTSPLIT(CENSO[[#This Row],[NOME CIENTIFICO]]," "),1)</f>
        <v>Caesalpinia</v>
      </c>
      <c r="S131" s="98" t="s">
        <v>1004</v>
      </c>
      <c r="T131" s="87">
        <f>_xlfn.MINIFS(CENSO[DAP (cm)],CENSO[NOME CIENTIFICO],CENSO[[#This Row],[NOME CIENTIFICO]])</f>
        <v>43.926764293363114</v>
      </c>
      <c r="U1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131" s="87" t="str">
        <f>IF(CENSO[[#This Row],[DAP (cm)]]&lt;CENSO[[#This Row],[DMCE (cm)]],"DAP &lt; DMCE","DAP ≥ DMCE")</f>
        <v>DAP &lt; DMCE</v>
      </c>
      <c r="W131" s="87" t="str">
        <f>IF(CENSO[[#This Row],[DAP (cm)]]&gt;200, "Superior", "Inferior")</f>
        <v>Inferior</v>
      </c>
      <c r="X131" s="87" t="str">
        <f>VLOOKUP(CENSO[[#This Row],[NOME COMUM]],ESPECIES[],4,FALSE)</f>
        <v>Não</v>
      </c>
      <c r="Y131" s="87" t="str">
        <f>IF(IFERROR(VLOOKUP(CENSO[[#This Row],[NOME COMUM]],COMERCIAIS[],2, FALSE), "Não") &lt;&gt; "Não", "Sim", "Não")</f>
        <v>Não</v>
      </c>
      <c r="Z131" s="133">
        <f>CENSO[[#This Row],[g (m²)]]/SUM(AEEF[AEEF-UT])</f>
        <v>2.8074752675070699E-4</v>
      </c>
      <c r="AA131" s="133">
        <f>CENSO[[#This Row],[v (m³)]]/SUM(AEEF[AEEF-UT])</f>
        <v>2.9478490308824231E-3</v>
      </c>
    </row>
    <row r="132" spans="1:27" ht="14">
      <c r="A132" s="86">
        <v>1</v>
      </c>
      <c r="B132" s="86">
        <v>1</v>
      </c>
      <c r="C132" s="63">
        <v>13</v>
      </c>
      <c r="D132" s="63">
        <v>131</v>
      </c>
      <c r="E132" s="63" t="str">
        <f>VLOOKUP(CENSO[[#This Row],[NOME COMUM]],ESPECIES[],2,FALSE)</f>
        <v>Caesalpinia paraensis Ducke</v>
      </c>
      <c r="F132" s="64" t="s">
        <v>56</v>
      </c>
      <c r="G132" s="64">
        <v>240</v>
      </c>
      <c r="H132" s="97">
        <f>CENSO[[#This Row],[CAP (cm)]]/PI()</f>
        <v>76.394372684109769</v>
      </c>
      <c r="I132" s="64">
        <v>14</v>
      </c>
      <c r="J132" s="96">
        <f>(PI()*(CENSO[[#This Row],[DAP (cm)]]^2))/40000</f>
        <v>0.45836623610465865</v>
      </c>
      <c r="K132" s="96">
        <f>CENSO[[#This Row],[g (m²)]]*CENSO[[#This Row],[H (m)]]*0.7</f>
        <v>4.491989113825654</v>
      </c>
      <c r="L132" s="64">
        <v>1</v>
      </c>
      <c r="M132" s="65">
        <v>368442.5</v>
      </c>
      <c r="N132" s="87">
        <v>9709117.9000000004</v>
      </c>
      <c r="O132" s="87" t="s">
        <v>1227</v>
      </c>
      <c r="P132" s="87" t="str">
        <f>VLOOKUP(CENSO[[#This Row],[DAP (cm)]],CD[],2,TRUE)</f>
        <v>TORA</v>
      </c>
      <c r="Q132" s="87" t="str">
        <f>VLOOKUP(CENSO[[#This Row],[DAP (cm)]],DD[],2,TRUE)</f>
        <v>70├ 80</v>
      </c>
      <c r="R132" s="87" t="str" cm="1">
        <f t="array" ref="R132">INDEX(_xlfn.TEXTSPLIT(CENSO[[#This Row],[NOME CIENTIFICO]]," "),1)</f>
        <v>Caesalpinia</v>
      </c>
      <c r="S132" s="98" t="s">
        <v>1004</v>
      </c>
      <c r="T132" s="87">
        <f>_xlfn.MINIFS(CENSO[DAP (cm)],CENSO[NOME CIENTIFICO],CENSO[[#This Row],[NOME CIENTIFICO]])</f>
        <v>43.926764293363114</v>
      </c>
      <c r="U1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132" s="87" t="str">
        <f>IF(CENSO[[#This Row],[DAP (cm)]]&lt;CENSO[[#This Row],[DMCE (cm)]],"DAP &lt; DMCE","DAP ≥ DMCE")</f>
        <v>DAP ≥ DMCE</v>
      </c>
      <c r="W132" s="87" t="str">
        <f>IF(CENSO[[#This Row],[DAP (cm)]]&gt;200, "Superior", "Inferior")</f>
        <v>Inferior</v>
      </c>
      <c r="X132" s="87" t="str">
        <f>VLOOKUP(CENSO[[#This Row],[NOME COMUM]],ESPECIES[],4,FALSE)</f>
        <v>Não</v>
      </c>
      <c r="Y132" s="87" t="str">
        <f>IF(IFERROR(VLOOKUP(CENSO[[#This Row],[NOME COMUM]],COMERCIAIS[],2, FALSE), "Não") &lt;&gt; "Não", "Sim", "Não")</f>
        <v>Não</v>
      </c>
      <c r="Z132" s="133">
        <f>CENSO[[#This Row],[g (m²)]]/SUM(AEEF[AEEF-UT])</f>
        <v>8.0197666836147232E-4</v>
      </c>
      <c r="AA132" s="133">
        <f>CENSO[[#This Row],[v (m³)]]/SUM(AEEF[AEEF-UT])</f>
        <v>7.8593713499424279E-3</v>
      </c>
    </row>
    <row r="133" spans="1:27" ht="14">
      <c r="A133" s="86">
        <v>1</v>
      </c>
      <c r="B133" s="86">
        <v>1</v>
      </c>
      <c r="C133" s="63">
        <v>13</v>
      </c>
      <c r="D133" s="63">
        <v>132</v>
      </c>
      <c r="E133" s="63" t="str">
        <f>VLOOKUP(CENSO[[#This Row],[NOME COMUM]],ESPECIES[],2,FALSE)</f>
        <v>Piptadenia suaveolens Miq.</v>
      </c>
      <c r="F133" s="64" t="s">
        <v>22</v>
      </c>
      <c r="G133" s="64">
        <v>187</v>
      </c>
      <c r="H133" s="97">
        <f>CENSO[[#This Row],[CAP (cm)]]/PI()</f>
        <v>59.523948716368857</v>
      </c>
      <c r="I133" s="64">
        <v>20</v>
      </c>
      <c r="J133" s="96">
        <f>(PI()*(CENSO[[#This Row],[DAP (cm)]]^2))/40000</f>
        <v>0.27827446024902436</v>
      </c>
      <c r="K133" s="96">
        <f>CENSO[[#This Row],[g (m²)]]*CENSO[[#This Row],[H (m)]]*0.7</f>
        <v>3.8958424434863406</v>
      </c>
      <c r="L133" s="64">
        <v>1</v>
      </c>
      <c r="M133" s="65">
        <v>368435.59999999899</v>
      </c>
      <c r="N133" s="87">
        <v>9709133.5</v>
      </c>
      <c r="O133" s="87" t="s">
        <v>1227</v>
      </c>
      <c r="P133" s="87" t="str">
        <f>VLOOKUP(CENSO[[#This Row],[DAP (cm)]],CD[],2,TRUE)</f>
        <v>TORA</v>
      </c>
      <c r="Q133" s="87" t="str">
        <f>VLOOKUP(CENSO[[#This Row],[DAP (cm)]],DD[],2,TRUE)</f>
        <v>50├ 60</v>
      </c>
      <c r="R133" s="87" t="str" cm="1">
        <f t="array" ref="R133">INDEX(_xlfn.TEXTSPLIT(CENSO[[#This Row],[NOME CIENTIFICO]]," "),1)</f>
        <v>Piptadenia</v>
      </c>
      <c r="S133" s="98" t="s">
        <v>1004</v>
      </c>
      <c r="T133" s="87">
        <f>_xlfn.MINIFS(CENSO[DAP (cm)],CENSO[NOME CIENTIFICO],CENSO[[#This Row],[NOME CIENTIFICO]])</f>
        <v>39.788735772973837</v>
      </c>
      <c r="U1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3" s="87" t="str">
        <f>IF(CENSO[[#This Row],[DAP (cm)]]&lt;CENSO[[#This Row],[DMCE (cm)]],"DAP &lt; DMCE","DAP ≥ DMCE")</f>
        <v>DAP ≥ DMCE</v>
      </c>
      <c r="W133" s="87" t="str">
        <f>IF(CENSO[[#This Row],[DAP (cm)]]&gt;200, "Superior", "Inferior")</f>
        <v>Inferior</v>
      </c>
      <c r="X133" s="87" t="str">
        <f>VLOOKUP(CENSO[[#This Row],[NOME COMUM]],ESPECIES[],4,FALSE)</f>
        <v>Não</v>
      </c>
      <c r="Y133" s="87" t="str">
        <f>IF(IFERROR(VLOOKUP(CENSO[[#This Row],[NOME COMUM]],COMERCIAIS[],2, FALSE), "Não") &lt;&gt; "Não", "Sim", "Não")</f>
        <v>Sim</v>
      </c>
      <c r="Z133" s="133">
        <f>CENSO[[#This Row],[g (m²)]]/SUM(AEEF[AEEF-UT])</f>
        <v>4.8688059229049158E-4</v>
      </c>
      <c r="AA133" s="133">
        <f>CENSO[[#This Row],[v (m³)]]/SUM(AEEF[AEEF-UT])</f>
        <v>6.8163282920668819E-3</v>
      </c>
    </row>
    <row r="134" spans="1:27" ht="14">
      <c r="A134" s="86">
        <v>1</v>
      </c>
      <c r="B134" s="86">
        <v>1</v>
      </c>
      <c r="C134" s="63">
        <v>13</v>
      </c>
      <c r="D134" s="63">
        <v>133</v>
      </c>
      <c r="E134" s="63" t="str">
        <f>VLOOKUP(CENSO[[#This Row],[NOME COMUM]],ESPECIES[],2,FALSE)</f>
        <v>Couratari guianensis Aubl.</v>
      </c>
      <c r="F134" s="64" t="s">
        <v>6</v>
      </c>
      <c r="G134" s="64">
        <v>170</v>
      </c>
      <c r="H134" s="97">
        <f>CENSO[[#This Row],[CAP (cm)]]/PI()</f>
        <v>54.112680651244418</v>
      </c>
      <c r="I134" s="64">
        <v>18</v>
      </c>
      <c r="J134" s="96">
        <f>(PI()*(CENSO[[#This Row],[DAP (cm)]]^2))/40000</f>
        <v>0.2299788927677888</v>
      </c>
      <c r="K134" s="96">
        <f>CENSO[[#This Row],[g (m²)]]*CENSO[[#This Row],[H (m)]]*0.7</f>
        <v>2.8977340488741388</v>
      </c>
      <c r="L134" s="64">
        <v>1</v>
      </c>
      <c r="M134" s="65">
        <v>368412.7</v>
      </c>
      <c r="N134" s="87">
        <v>9709136.4000000004</v>
      </c>
      <c r="O134" s="87" t="s">
        <v>1227</v>
      </c>
      <c r="P134" s="87" t="str">
        <f>VLOOKUP(CENSO[[#This Row],[DAP (cm)]],CD[],2,TRUE)</f>
        <v>TORA</v>
      </c>
      <c r="Q134" s="87" t="str">
        <f>VLOOKUP(CENSO[[#This Row],[DAP (cm)]],DD[],2,TRUE)</f>
        <v>50├ 60</v>
      </c>
      <c r="R134" s="87" t="str" cm="1">
        <f t="array" ref="R134">INDEX(_xlfn.TEXTSPLIT(CENSO[[#This Row],[NOME CIENTIFICO]]," "),1)</f>
        <v>Couratari</v>
      </c>
      <c r="S134" s="98" t="s">
        <v>1004</v>
      </c>
      <c r="T134" s="87">
        <f>_xlfn.MINIFS(CENSO[DAP (cm)],CENSO[NOME CIENTIFICO],CENSO[[#This Row],[NOME CIENTIFICO]])</f>
        <v>38.833806114422465</v>
      </c>
      <c r="U1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4" s="87" t="str">
        <f>IF(CENSO[[#This Row],[DAP (cm)]]&lt;CENSO[[#This Row],[DMCE (cm)]],"DAP &lt; DMCE","DAP ≥ DMCE")</f>
        <v>DAP ≥ DMCE</v>
      </c>
      <c r="W134" s="87" t="str">
        <f>IF(CENSO[[#This Row],[DAP (cm)]]&gt;200, "Superior", "Inferior")</f>
        <v>Inferior</v>
      </c>
      <c r="X134" s="87" t="str">
        <f>VLOOKUP(CENSO[[#This Row],[NOME COMUM]],ESPECIES[],4,FALSE)</f>
        <v>Não</v>
      </c>
      <c r="Y134" s="87" t="str">
        <f>IF(IFERROR(VLOOKUP(CENSO[[#This Row],[NOME COMUM]],COMERCIAIS[],2, FALSE), "Não") &lt;&gt; "Não", "Sim", "Não")</f>
        <v>Sim</v>
      </c>
      <c r="Z134" s="133">
        <f>CENSO[[#This Row],[g (m²)]]/SUM(AEEF[AEEF-UT])</f>
        <v>4.0238065478553035E-4</v>
      </c>
      <c r="AA134" s="133">
        <f>CENSO[[#This Row],[v (m³)]]/SUM(AEEF[AEEF-UT])</f>
        <v>5.069996250297683E-3</v>
      </c>
    </row>
    <row r="135" spans="1:27" ht="14">
      <c r="A135" s="86">
        <v>1</v>
      </c>
      <c r="B135" s="86">
        <v>1</v>
      </c>
      <c r="C135" s="63">
        <v>13</v>
      </c>
      <c r="D135" s="63">
        <v>134</v>
      </c>
      <c r="E135" s="63" t="str">
        <f>VLOOKUP(CENSO[[#This Row],[NOME COMUM]],ESPECIES[],2,FALSE)</f>
        <v>Piptadenia suaveolens Miq.</v>
      </c>
      <c r="F135" s="64" t="s">
        <v>22</v>
      </c>
      <c r="G135" s="64">
        <v>300</v>
      </c>
      <c r="H135" s="97">
        <f>CENSO[[#This Row],[CAP (cm)]]/PI()</f>
        <v>95.4929658551372</v>
      </c>
      <c r="I135" s="64">
        <v>20</v>
      </c>
      <c r="J135" s="96">
        <f>(PI()*(CENSO[[#This Row],[DAP (cm)]]^2))/40000</f>
        <v>0.7161972439135289</v>
      </c>
      <c r="K135" s="96">
        <f>CENSO[[#This Row],[g (m²)]]*CENSO[[#This Row],[H (m)]]*0.7</f>
        <v>10.026761414789403</v>
      </c>
      <c r="L135" s="64">
        <v>1</v>
      </c>
      <c r="M135" s="65">
        <v>368390.5</v>
      </c>
      <c r="N135" s="87">
        <v>9709160.0999999903</v>
      </c>
      <c r="O135" s="87" t="s">
        <v>1227</v>
      </c>
      <c r="P135" s="87" t="str">
        <f>VLOOKUP(CENSO[[#This Row],[DAP (cm)]],CD[],2,TRUE)</f>
        <v>TORA</v>
      </c>
      <c r="Q135" s="87" t="str">
        <f>VLOOKUP(CENSO[[#This Row],[DAP (cm)]],DD[],2,TRUE)</f>
        <v>90├ 100</v>
      </c>
      <c r="R135" s="87" t="str" cm="1">
        <f t="array" ref="R135">INDEX(_xlfn.TEXTSPLIT(CENSO[[#This Row],[NOME CIENTIFICO]]," "),1)</f>
        <v>Piptadenia</v>
      </c>
      <c r="S135" s="98" t="s">
        <v>1004</v>
      </c>
      <c r="T135" s="87">
        <f>_xlfn.MINIFS(CENSO[DAP (cm)],CENSO[NOME CIENTIFICO],CENSO[[#This Row],[NOME CIENTIFICO]])</f>
        <v>39.788735772973837</v>
      </c>
      <c r="U1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5" s="87" t="str">
        <f>IF(CENSO[[#This Row],[DAP (cm)]]&lt;CENSO[[#This Row],[DMCE (cm)]],"DAP &lt; DMCE","DAP ≥ DMCE")</f>
        <v>DAP ≥ DMCE</v>
      </c>
      <c r="W135" s="87" t="str">
        <f>IF(CENSO[[#This Row],[DAP (cm)]]&gt;200, "Superior", "Inferior")</f>
        <v>Inferior</v>
      </c>
      <c r="X135" s="87" t="str">
        <f>VLOOKUP(CENSO[[#This Row],[NOME COMUM]],ESPECIES[],4,FALSE)</f>
        <v>Não</v>
      </c>
      <c r="Y135" s="87" t="str">
        <f>IF(IFERROR(VLOOKUP(CENSO[[#This Row],[NOME COMUM]],COMERCIAIS[],2, FALSE), "Não") &lt;&gt; "Não", "Sim", "Não")</f>
        <v>Sim</v>
      </c>
      <c r="Z135" s="133">
        <f>CENSO[[#This Row],[g (m²)]]/SUM(AEEF[AEEF-UT])</f>
        <v>1.2530885443148001E-3</v>
      </c>
      <c r="AA135" s="133">
        <f>CENSO[[#This Row],[v (m³)]]/SUM(AEEF[AEEF-UT])</f>
        <v>1.75432396204072E-2</v>
      </c>
    </row>
    <row r="136" spans="1:27" ht="14">
      <c r="A136" s="86">
        <v>1</v>
      </c>
      <c r="B136" s="86">
        <v>1</v>
      </c>
      <c r="C136" s="63">
        <v>13</v>
      </c>
      <c r="D136" s="63">
        <v>135</v>
      </c>
      <c r="E136" s="63" t="str">
        <f>VLOOKUP(CENSO[[#This Row],[NOME COMUM]],ESPECIES[],2,FALSE)</f>
        <v>Couratari guianensis Aubl.</v>
      </c>
      <c r="F136" s="64" t="s">
        <v>6</v>
      </c>
      <c r="G136" s="64">
        <v>170</v>
      </c>
      <c r="H136" s="97">
        <f>CENSO[[#This Row],[CAP (cm)]]/PI()</f>
        <v>54.112680651244418</v>
      </c>
      <c r="I136" s="64">
        <v>18</v>
      </c>
      <c r="J136" s="96">
        <f>(PI()*(CENSO[[#This Row],[DAP (cm)]]^2))/40000</f>
        <v>0.2299788927677888</v>
      </c>
      <c r="K136" s="96">
        <f>CENSO[[#This Row],[g (m²)]]*CENSO[[#This Row],[H (m)]]*0.7</f>
        <v>2.8977340488741388</v>
      </c>
      <c r="L136" s="64">
        <v>1</v>
      </c>
      <c r="M136" s="65">
        <v>368390.2</v>
      </c>
      <c r="N136" s="87">
        <v>9709156.4000000004</v>
      </c>
      <c r="O136" s="87" t="s">
        <v>1227</v>
      </c>
      <c r="P136" s="87" t="str">
        <f>VLOOKUP(CENSO[[#This Row],[DAP (cm)]],CD[],2,TRUE)</f>
        <v>TORA</v>
      </c>
      <c r="Q136" s="87" t="str">
        <f>VLOOKUP(CENSO[[#This Row],[DAP (cm)]],DD[],2,TRUE)</f>
        <v>50├ 60</v>
      </c>
      <c r="R136" s="87" t="str" cm="1">
        <f t="array" ref="R136">INDEX(_xlfn.TEXTSPLIT(CENSO[[#This Row],[NOME CIENTIFICO]]," "),1)</f>
        <v>Couratari</v>
      </c>
      <c r="S136" s="98" t="s">
        <v>1004</v>
      </c>
      <c r="T136" s="87">
        <f>_xlfn.MINIFS(CENSO[DAP (cm)],CENSO[NOME CIENTIFICO],CENSO[[#This Row],[NOME CIENTIFICO]])</f>
        <v>38.833806114422465</v>
      </c>
      <c r="U1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6" s="87" t="str">
        <f>IF(CENSO[[#This Row],[DAP (cm)]]&lt;CENSO[[#This Row],[DMCE (cm)]],"DAP &lt; DMCE","DAP ≥ DMCE")</f>
        <v>DAP ≥ DMCE</v>
      </c>
      <c r="W136" s="87" t="str">
        <f>IF(CENSO[[#This Row],[DAP (cm)]]&gt;200, "Superior", "Inferior")</f>
        <v>Inferior</v>
      </c>
      <c r="X136" s="87" t="str">
        <f>VLOOKUP(CENSO[[#This Row],[NOME COMUM]],ESPECIES[],4,FALSE)</f>
        <v>Não</v>
      </c>
      <c r="Y136" s="87" t="str">
        <f>IF(IFERROR(VLOOKUP(CENSO[[#This Row],[NOME COMUM]],COMERCIAIS[],2, FALSE), "Não") &lt;&gt; "Não", "Sim", "Não")</f>
        <v>Sim</v>
      </c>
      <c r="Z136" s="133">
        <f>CENSO[[#This Row],[g (m²)]]/SUM(AEEF[AEEF-UT])</f>
        <v>4.0238065478553035E-4</v>
      </c>
      <c r="AA136" s="133">
        <f>CENSO[[#This Row],[v (m³)]]/SUM(AEEF[AEEF-UT])</f>
        <v>5.069996250297683E-3</v>
      </c>
    </row>
    <row r="137" spans="1:27" ht="14">
      <c r="A137" s="86">
        <v>1</v>
      </c>
      <c r="B137" s="86">
        <v>1</v>
      </c>
      <c r="C137" s="63">
        <v>13</v>
      </c>
      <c r="D137" s="63">
        <v>136</v>
      </c>
      <c r="E137" s="63" t="str">
        <f>VLOOKUP(CENSO[[#This Row],[NOME COMUM]],ESPECIES[],2,FALSE)</f>
        <v>Bertholletia excelsa Humb. &amp; Bonpl.</v>
      </c>
      <c r="F137" s="64" t="s">
        <v>37</v>
      </c>
      <c r="G137" s="64">
        <v>430</v>
      </c>
      <c r="H137" s="97">
        <f>CENSO[[#This Row],[CAP (cm)]]/PI()</f>
        <v>136.87325105903</v>
      </c>
      <c r="I137" s="64">
        <v>22</v>
      </c>
      <c r="J137" s="96">
        <f>(PI()*(CENSO[[#This Row],[DAP (cm)]]^2))/40000</f>
        <v>1.4713874488845726</v>
      </c>
      <c r="K137" s="96">
        <f>CENSO[[#This Row],[g (m²)]]*CENSO[[#This Row],[H (m)]]*0.7</f>
        <v>22.659366712822418</v>
      </c>
      <c r="L137" s="64">
        <v>2</v>
      </c>
      <c r="M137" s="65">
        <v>368389</v>
      </c>
      <c r="N137" s="87">
        <v>9709154.8000000007</v>
      </c>
      <c r="O137" s="87" t="s">
        <v>424</v>
      </c>
      <c r="P137" s="87" t="str">
        <f>VLOOKUP(CENSO[[#This Row],[DAP (cm)]],CD[],2,TRUE)</f>
        <v>TORA</v>
      </c>
      <c r="Q137" s="87" t="str">
        <f>VLOOKUP(CENSO[[#This Row],[DAP (cm)]],DD[],2,TRUE)</f>
        <v>130├ 140</v>
      </c>
      <c r="R137" s="87" t="str" cm="1">
        <f t="array" ref="R137">INDEX(_xlfn.TEXTSPLIT(CENSO[[#This Row],[NOME CIENTIFICO]]," "),1)</f>
        <v>Bertholletia</v>
      </c>
      <c r="S137" s="98" t="s">
        <v>1004</v>
      </c>
      <c r="T137" s="87">
        <f>_xlfn.MINIFS(CENSO[DAP (cm)],CENSO[NOME CIENTIFICO],CENSO[[#This Row],[NOME CIENTIFICO]])</f>
        <v>41.38028520389279</v>
      </c>
      <c r="U1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37" s="87" t="str">
        <f>IF(CENSO[[#This Row],[DAP (cm)]]&lt;CENSO[[#This Row],[DMCE (cm)]],"DAP &lt; DMCE","DAP ≥ DMCE")</f>
        <v>DAP ≥ DMCE</v>
      </c>
      <c r="W137" s="87" t="str">
        <f>IF(CENSO[[#This Row],[DAP (cm)]]&gt;200, "Superior", "Inferior")</f>
        <v>Inferior</v>
      </c>
      <c r="X137" s="87" t="str">
        <f>VLOOKUP(CENSO[[#This Row],[NOME COMUM]],ESPECIES[],4,FALSE)</f>
        <v>Protegida</v>
      </c>
      <c r="Y137" s="87" t="str">
        <f>IF(IFERROR(VLOOKUP(CENSO[[#This Row],[NOME COMUM]],COMERCIAIS[],2, FALSE), "Não") &lt;&gt; "Não", "Sim", "Não")</f>
        <v>Não</v>
      </c>
      <c r="Z137" s="133">
        <f>CENSO[[#This Row],[g (m²)]]/SUM(AEEF[AEEF-UT])</f>
        <v>2.574400798264518E-3</v>
      </c>
      <c r="AA137" s="133">
        <f>CENSO[[#This Row],[v (m³)]]/SUM(AEEF[AEEF-UT])</f>
        <v>3.9645772293273575E-2</v>
      </c>
    </row>
    <row r="138" spans="1:27" ht="14">
      <c r="A138" s="86">
        <v>1</v>
      </c>
      <c r="B138" s="86">
        <v>1</v>
      </c>
      <c r="C138" s="63">
        <v>13</v>
      </c>
      <c r="D138" s="63">
        <v>137</v>
      </c>
      <c r="E138" s="63" t="str">
        <f>VLOOKUP(CENSO[[#This Row],[NOME COMUM]],ESPECIES[],2,FALSE)</f>
        <v>Alexa grandiflora Ducke</v>
      </c>
      <c r="F138" s="64" t="s">
        <v>13</v>
      </c>
      <c r="G138" s="64">
        <v>400</v>
      </c>
      <c r="H138" s="97">
        <f>CENSO[[#This Row],[CAP (cm)]]/PI()</f>
        <v>127.32395447351627</v>
      </c>
      <c r="I138" s="64">
        <v>23</v>
      </c>
      <c r="J138" s="96">
        <f>(PI()*(CENSO[[#This Row],[DAP (cm)]]^2))/40000</f>
        <v>1.2732395447351625</v>
      </c>
      <c r="K138" s="96">
        <f>CENSO[[#This Row],[g (m²)]]*CENSO[[#This Row],[H (m)]]*0.7</f>
        <v>20.499156670236115</v>
      </c>
      <c r="L138" s="64">
        <v>1</v>
      </c>
      <c r="M138" s="65">
        <v>368380.59999999899</v>
      </c>
      <c r="N138" s="87">
        <v>9709183.4000000004</v>
      </c>
      <c r="O138" s="87" t="s">
        <v>1227</v>
      </c>
      <c r="P138" s="87" t="str">
        <f>VLOOKUP(CENSO[[#This Row],[DAP (cm)]],CD[],2,TRUE)</f>
        <v>TORA</v>
      </c>
      <c r="Q138" s="87" t="str">
        <f>VLOOKUP(CENSO[[#This Row],[DAP (cm)]],DD[],2,TRUE)</f>
        <v>120├ 130</v>
      </c>
      <c r="R138" s="87" t="str" cm="1">
        <f t="array" ref="R138">INDEX(_xlfn.TEXTSPLIT(CENSO[[#This Row],[NOME CIENTIFICO]]," "),1)</f>
        <v>Alexa</v>
      </c>
      <c r="S138" s="98" t="s">
        <v>1004</v>
      </c>
      <c r="T138" s="87">
        <f>_xlfn.MINIFS(CENSO[DAP (cm)],CENSO[NOME CIENTIFICO],CENSO[[#This Row],[NOME CIENTIFICO]])</f>
        <v>39.788735772973837</v>
      </c>
      <c r="U1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8" s="87" t="str">
        <f>IF(CENSO[[#This Row],[DAP (cm)]]&lt;CENSO[[#This Row],[DMCE (cm)]],"DAP &lt; DMCE","DAP ≥ DMCE")</f>
        <v>DAP ≥ DMCE</v>
      </c>
      <c r="W138" s="87" t="str">
        <f>IF(CENSO[[#This Row],[DAP (cm)]]&gt;200, "Superior", "Inferior")</f>
        <v>Inferior</v>
      </c>
      <c r="X138" s="87" t="str">
        <f>VLOOKUP(CENSO[[#This Row],[NOME COMUM]],ESPECIES[],4,FALSE)</f>
        <v>Não</v>
      </c>
      <c r="Y138" s="87" t="str">
        <f>IF(IFERROR(VLOOKUP(CENSO[[#This Row],[NOME COMUM]],COMERCIAIS[],2, FALSE), "Não") &lt;&gt; "Não", "Sim", "Não")</f>
        <v>Não</v>
      </c>
      <c r="Z138" s="133">
        <f>CENSO[[#This Row],[g (m²)]]/SUM(AEEF[AEEF-UT])</f>
        <v>2.2277129676707558E-3</v>
      </c>
      <c r="AA138" s="133">
        <f>CENSO[[#This Row],[v (m³)]]/SUM(AEEF[AEEF-UT])</f>
        <v>3.5866178779499165E-2</v>
      </c>
    </row>
    <row r="139" spans="1:27" ht="14">
      <c r="A139" s="86">
        <v>1</v>
      </c>
      <c r="B139" s="86">
        <v>1</v>
      </c>
      <c r="C139" s="63">
        <v>13</v>
      </c>
      <c r="D139" s="63">
        <v>138</v>
      </c>
      <c r="E139" s="63" t="str">
        <f>VLOOKUP(CENSO[[#This Row],[NOME COMUM]],ESPECIES[],2,FALSE)</f>
        <v>Couratari guianensis Aubl.</v>
      </c>
      <c r="F139" s="64" t="s">
        <v>6</v>
      </c>
      <c r="G139" s="64">
        <v>153</v>
      </c>
      <c r="H139" s="97">
        <f>CENSO[[#This Row],[CAP (cm)]]/PI()</f>
        <v>48.701412586119972</v>
      </c>
      <c r="I139" s="64">
        <v>20</v>
      </c>
      <c r="J139" s="96">
        <f>(PI()*(CENSO[[#This Row],[DAP (cm)]]^2))/40000</f>
        <v>0.18628290314190887</v>
      </c>
      <c r="K139" s="96">
        <f>CENSO[[#This Row],[g (m²)]]*CENSO[[#This Row],[H (m)]]*0.7</f>
        <v>2.6079606439867242</v>
      </c>
      <c r="L139" s="64">
        <v>1</v>
      </c>
      <c r="M139" s="65">
        <v>368382.5</v>
      </c>
      <c r="N139" s="87">
        <v>9709185.8000000007</v>
      </c>
      <c r="O139" s="98" t="s">
        <v>1225</v>
      </c>
      <c r="P139" s="87" t="str">
        <f>VLOOKUP(CENSO[[#This Row],[DAP (cm)]],CD[],2,TRUE)</f>
        <v>TORETE</v>
      </c>
      <c r="Q139" s="87" t="str">
        <f>VLOOKUP(CENSO[[#This Row],[DAP (cm)]],DD[],2,TRUE)</f>
        <v>40├ 50</v>
      </c>
      <c r="R139" s="87" t="str" cm="1">
        <f t="array" ref="R139">INDEX(_xlfn.TEXTSPLIT(CENSO[[#This Row],[NOME CIENTIFICO]]," "),1)</f>
        <v>Couratari</v>
      </c>
      <c r="S139" s="98" t="s">
        <v>1004</v>
      </c>
      <c r="T139" s="87">
        <f>_xlfn.MINIFS(CENSO[DAP (cm)],CENSO[NOME CIENTIFICO],CENSO[[#This Row],[NOME CIENTIFICO]])</f>
        <v>38.833806114422465</v>
      </c>
      <c r="U1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9" s="87" t="str">
        <f>IF(CENSO[[#This Row],[DAP (cm)]]&lt;CENSO[[#This Row],[DMCE (cm)]],"DAP &lt; DMCE","DAP ≥ DMCE")</f>
        <v>DAP &lt; DMCE</v>
      </c>
      <c r="W139" s="87" t="str">
        <f>IF(CENSO[[#This Row],[DAP (cm)]]&gt;200, "Superior", "Inferior")</f>
        <v>Inferior</v>
      </c>
      <c r="X139" s="87" t="str">
        <f>VLOOKUP(CENSO[[#This Row],[NOME COMUM]],ESPECIES[],4,FALSE)</f>
        <v>Não</v>
      </c>
      <c r="Y139" s="87" t="str">
        <f>IF(IFERROR(VLOOKUP(CENSO[[#This Row],[NOME COMUM]],COMERCIAIS[],2, FALSE), "Não") &lt;&gt; "Não", "Sim", "Não")</f>
        <v>Sim</v>
      </c>
      <c r="Z139" s="133">
        <f>CENSO[[#This Row],[g (m²)]]/SUM(AEEF[AEEF-UT])</f>
        <v>3.2592833037627952E-4</v>
      </c>
      <c r="AA139" s="133">
        <f>CENSO[[#This Row],[v (m³)]]/SUM(AEEF[AEEF-UT])</f>
        <v>4.5629966252679136E-3</v>
      </c>
    </row>
    <row r="140" spans="1:27" ht="14">
      <c r="A140" s="86">
        <v>1</v>
      </c>
      <c r="B140" s="86">
        <v>1</v>
      </c>
      <c r="C140" s="63">
        <v>13</v>
      </c>
      <c r="D140" s="63">
        <v>139</v>
      </c>
      <c r="E140" s="63" t="str">
        <f>VLOOKUP(CENSO[[#This Row],[NOME COMUM]],ESPECIES[],2,FALSE)</f>
        <v>Tachigali myrmecophila Ducke</v>
      </c>
      <c r="F140" s="64" t="s">
        <v>14</v>
      </c>
      <c r="G140" s="64">
        <v>135</v>
      </c>
      <c r="H140" s="97">
        <f>CENSO[[#This Row],[CAP (cm)]]/PI()</f>
        <v>42.971834634811742</v>
      </c>
      <c r="I140" s="64">
        <v>12</v>
      </c>
      <c r="J140" s="96">
        <f>(PI()*(CENSO[[#This Row],[DAP (cm)]]^2))/40000</f>
        <v>0.14502994189248961</v>
      </c>
      <c r="K140" s="96">
        <f>CENSO[[#This Row],[g (m²)]]*CENSO[[#This Row],[H (m)]]*0.7</f>
        <v>1.2182515118969126</v>
      </c>
      <c r="L140" s="64">
        <v>2</v>
      </c>
      <c r="M140" s="65">
        <v>368376.7</v>
      </c>
      <c r="N140" s="87">
        <v>9709196.3000000007</v>
      </c>
      <c r="O140" s="98" t="s">
        <v>1225</v>
      </c>
      <c r="P140" s="87" t="str">
        <f>VLOOKUP(CENSO[[#This Row],[DAP (cm)]],CD[],2,TRUE)</f>
        <v>TORETE</v>
      </c>
      <c r="Q140" s="87" t="str">
        <f>VLOOKUP(CENSO[[#This Row],[DAP (cm)]],DD[],2,TRUE)</f>
        <v>40├ 50</v>
      </c>
      <c r="R140" s="87" t="str" cm="1">
        <f t="array" ref="R140">INDEX(_xlfn.TEXTSPLIT(CENSO[[#This Row],[NOME CIENTIFICO]]," "),1)</f>
        <v>Tachigali</v>
      </c>
      <c r="S140" s="98" t="s">
        <v>1004</v>
      </c>
      <c r="T140" s="87">
        <f>_xlfn.MINIFS(CENSO[DAP (cm)],CENSO[NOME CIENTIFICO],CENSO[[#This Row],[NOME CIENTIFICO]])</f>
        <v>39.152116000606256</v>
      </c>
      <c r="U1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0" s="87" t="str">
        <f>IF(CENSO[[#This Row],[DAP (cm)]]&lt;CENSO[[#This Row],[DMCE (cm)]],"DAP &lt; DMCE","DAP ≥ DMCE")</f>
        <v>DAP &lt; DMCE</v>
      </c>
      <c r="W140" s="87" t="str">
        <f>IF(CENSO[[#This Row],[DAP (cm)]]&gt;200, "Superior", "Inferior")</f>
        <v>Inferior</v>
      </c>
      <c r="X140" s="87" t="str">
        <f>VLOOKUP(CENSO[[#This Row],[NOME COMUM]],ESPECIES[],4,FALSE)</f>
        <v>Não</v>
      </c>
      <c r="Y140" s="87" t="str">
        <f>IF(IFERROR(VLOOKUP(CENSO[[#This Row],[NOME COMUM]],COMERCIAIS[],2, FALSE), "Não") &lt;&gt; "Não", "Sim", "Não")</f>
        <v>Sim</v>
      </c>
      <c r="Z140" s="133">
        <f>CENSO[[#This Row],[g (m²)]]/SUM(AEEF[AEEF-UT])</f>
        <v>2.53750430223747E-4</v>
      </c>
      <c r="AA140" s="133">
        <f>CENSO[[#This Row],[v (m³)]]/SUM(AEEF[AEEF-UT])</f>
        <v>2.1315036138794749E-3</v>
      </c>
    </row>
    <row r="141" spans="1:27" ht="14">
      <c r="A141" s="86">
        <v>1</v>
      </c>
      <c r="B141" s="86">
        <v>1</v>
      </c>
      <c r="C141" s="63">
        <v>13</v>
      </c>
      <c r="D141" s="63">
        <v>140</v>
      </c>
      <c r="E141" s="63" t="str">
        <f>VLOOKUP(CENSO[[#This Row],[NOME COMUM]],ESPECIES[],2,FALSE)</f>
        <v>Parkia multijuga Benth.</v>
      </c>
      <c r="F141" s="64" t="s">
        <v>75</v>
      </c>
      <c r="G141" s="64">
        <v>202</v>
      </c>
      <c r="H141" s="97">
        <f>CENSO[[#This Row],[CAP (cm)]]/PI()</f>
        <v>64.298597009125714</v>
      </c>
      <c r="I141" s="64">
        <v>17</v>
      </c>
      <c r="J141" s="96">
        <f>(PI()*(CENSO[[#This Row],[DAP (cm)]]^2))/40000</f>
        <v>0.3247079148960848</v>
      </c>
      <c r="K141" s="96">
        <f>CENSO[[#This Row],[g (m²)]]*CENSO[[#This Row],[H (m)]]*0.7</f>
        <v>3.8640241872634093</v>
      </c>
      <c r="L141" s="64">
        <v>1</v>
      </c>
      <c r="M141" s="65">
        <v>368363.299999999</v>
      </c>
      <c r="N141" s="87">
        <v>9709187</v>
      </c>
      <c r="O141" s="87" t="s">
        <v>1227</v>
      </c>
      <c r="P141" s="87" t="str">
        <f>VLOOKUP(CENSO[[#This Row],[DAP (cm)]],CD[],2,TRUE)</f>
        <v>TORA</v>
      </c>
      <c r="Q141" s="87" t="str">
        <f>VLOOKUP(CENSO[[#This Row],[DAP (cm)]],DD[],2,TRUE)</f>
        <v>60├ 70</v>
      </c>
      <c r="R141" s="87" t="str" cm="1">
        <f t="array" ref="R141">INDEX(_xlfn.TEXTSPLIT(CENSO[[#This Row],[NOME CIENTIFICO]]," "),1)</f>
        <v>Parkia</v>
      </c>
      <c r="S141" s="98" t="s">
        <v>1004</v>
      </c>
      <c r="T141" s="87">
        <f>_xlfn.MINIFS(CENSO[DAP (cm)],CENSO[NOME CIENTIFICO],CENSO[[#This Row],[NOME CIENTIFICO]])</f>
        <v>39.788735772973837</v>
      </c>
      <c r="U1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1" s="87" t="str">
        <f>IF(CENSO[[#This Row],[DAP (cm)]]&lt;CENSO[[#This Row],[DMCE (cm)]],"DAP &lt; DMCE","DAP ≥ DMCE")</f>
        <v>DAP ≥ DMCE</v>
      </c>
      <c r="W141" s="87" t="str">
        <f>IF(CENSO[[#This Row],[DAP (cm)]]&gt;200, "Superior", "Inferior")</f>
        <v>Inferior</v>
      </c>
      <c r="X141" s="87" t="str">
        <f>VLOOKUP(CENSO[[#This Row],[NOME COMUM]],ESPECIES[],4,FALSE)</f>
        <v>Não</v>
      </c>
      <c r="Y141" s="87" t="str">
        <f>IF(IFERROR(VLOOKUP(CENSO[[#This Row],[NOME COMUM]],COMERCIAIS[],2, FALSE), "Não") &lt;&gt; "Não", "Sim", "Não")</f>
        <v>Não</v>
      </c>
      <c r="Z141" s="133">
        <f>CENSO[[#This Row],[g (m²)]]/SUM(AEEF[AEEF-UT])</f>
        <v>5.681224995802345E-4</v>
      </c>
      <c r="AA141" s="133">
        <f>CENSO[[#This Row],[v (m³)]]/SUM(AEEF[AEEF-UT])</f>
        <v>6.7606577450047903E-3</v>
      </c>
    </row>
    <row r="142" spans="1:27" ht="14">
      <c r="A142" s="86">
        <v>1</v>
      </c>
      <c r="B142" s="86">
        <v>1</v>
      </c>
      <c r="C142" s="63">
        <v>14</v>
      </c>
      <c r="D142" s="63">
        <v>141</v>
      </c>
      <c r="E142" s="63" t="str">
        <f>VLOOKUP(CENSO[[#This Row],[NOME COMUM]],ESPECIES[],2,FALSE)</f>
        <v>Couratari guianensis Aubl.</v>
      </c>
      <c r="F142" s="64" t="s">
        <v>6</v>
      </c>
      <c r="G142" s="64">
        <v>135</v>
      </c>
      <c r="H142" s="97">
        <f>CENSO[[#This Row],[CAP (cm)]]/PI()</f>
        <v>42.971834634811742</v>
      </c>
      <c r="I142" s="64">
        <v>18</v>
      </c>
      <c r="J142" s="96">
        <f>(PI()*(CENSO[[#This Row],[DAP (cm)]]^2))/40000</f>
        <v>0.14502994189248961</v>
      </c>
      <c r="K142" s="96">
        <f>CENSO[[#This Row],[g (m²)]]*CENSO[[#This Row],[H (m)]]*0.7</f>
        <v>1.827377267845369</v>
      </c>
      <c r="L142" s="64">
        <v>1</v>
      </c>
      <c r="M142" s="65">
        <v>368275.09999999899</v>
      </c>
      <c r="N142" s="87">
        <v>9709159.3000000007</v>
      </c>
      <c r="O142" s="98" t="s">
        <v>1225</v>
      </c>
      <c r="P142" s="87" t="str">
        <f>VLOOKUP(CENSO[[#This Row],[DAP (cm)]],CD[],2,TRUE)</f>
        <v>TORETE</v>
      </c>
      <c r="Q142" s="87" t="str">
        <f>VLOOKUP(CENSO[[#This Row],[DAP (cm)]],DD[],2,TRUE)</f>
        <v>40├ 50</v>
      </c>
      <c r="R142" s="87" t="str" cm="1">
        <f t="array" ref="R142">INDEX(_xlfn.TEXTSPLIT(CENSO[[#This Row],[NOME CIENTIFICO]]," "),1)</f>
        <v>Couratari</v>
      </c>
      <c r="S142" s="98" t="s">
        <v>1004</v>
      </c>
      <c r="T142" s="87">
        <f>_xlfn.MINIFS(CENSO[DAP (cm)],CENSO[NOME CIENTIFICO],CENSO[[#This Row],[NOME CIENTIFICO]])</f>
        <v>38.833806114422465</v>
      </c>
      <c r="U1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2" s="87" t="str">
        <f>IF(CENSO[[#This Row],[DAP (cm)]]&lt;CENSO[[#This Row],[DMCE (cm)]],"DAP &lt; DMCE","DAP ≥ DMCE")</f>
        <v>DAP &lt; DMCE</v>
      </c>
      <c r="W142" s="87" t="str">
        <f>IF(CENSO[[#This Row],[DAP (cm)]]&gt;200, "Superior", "Inferior")</f>
        <v>Inferior</v>
      </c>
      <c r="X142" s="87" t="str">
        <f>VLOOKUP(CENSO[[#This Row],[NOME COMUM]],ESPECIES[],4,FALSE)</f>
        <v>Não</v>
      </c>
      <c r="Y142" s="87" t="str">
        <f>IF(IFERROR(VLOOKUP(CENSO[[#This Row],[NOME COMUM]],COMERCIAIS[],2, FALSE), "Não") &lt;&gt; "Não", "Sim", "Não")</f>
        <v>Sim</v>
      </c>
      <c r="Z142" s="133">
        <f>CENSO[[#This Row],[g (m²)]]/SUM(AEEF[AEEF-UT])</f>
        <v>2.53750430223747E-4</v>
      </c>
      <c r="AA142" s="133">
        <f>CENSO[[#This Row],[v (m³)]]/SUM(AEEF[AEEF-UT])</f>
        <v>3.1972554208192124E-3</v>
      </c>
    </row>
    <row r="143" spans="1:27" ht="14">
      <c r="A143" s="86">
        <v>1</v>
      </c>
      <c r="B143" s="86">
        <v>1</v>
      </c>
      <c r="C143" s="63">
        <v>14</v>
      </c>
      <c r="D143" s="63">
        <v>142</v>
      </c>
      <c r="E143" s="63" t="str">
        <f>VLOOKUP(CENSO[[#This Row],[NOME COMUM]],ESPECIES[],2,FALSE)</f>
        <v>Tachigali myrmecophila Ducke</v>
      </c>
      <c r="F143" s="64" t="s">
        <v>14</v>
      </c>
      <c r="G143" s="64">
        <v>247</v>
      </c>
      <c r="H143" s="97">
        <f>CENSO[[#This Row],[CAP (cm)]]/PI()</f>
        <v>78.622541887396295</v>
      </c>
      <c r="I143" s="64">
        <v>15</v>
      </c>
      <c r="J143" s="96">
        <f>(PI()*(CENSO[[#This Row],[DAP (cm)]]^2))/40000</f>
        <v>0.48549419615467204</v>
      </c>
      <c r="K143" s="96">
        <f>CENSO[[#This Row],[g (m²)]]*CENSO[[#This Row],[H (m)]]*0.7</f>
        <v>5.0976890596240558</v>
      </c>
      <c r="L143" s="64">
        <v>1</v>
      </c>
      <c r="M143" s="65">
        <v>368287.7</v>
      </c>
      <c r="N143" s="87">
        <v>9709163.8000000007</v>
      </c>
      <c r="O143" s="87" t="s">
        <v>1227</v>
      </c>
      <c r="P143" s="87" t="str">
        <f>VLOOKUP(CENSO[[#This Row],[DAP (cm)]],CD[],2,TRUE)</f>
        <v>TORA</v>
      </c>
      <c r="Q143" s="87" t="str">
        <f>VLOOKUP(CENSO[[#This Row],[DAP (cm)]],DD[],2,TRUE)</f>
        <v>70├ 80</v>
      </c>
      <c r="R143" s="87" t="str" cm="1">
        <f t="array" ref="R143">INDEX(_xlfn.TEXTSPLIT(CENSO[[#This Row],[NOME CIENTIFICO]]," "),1)</f>
        <v>Tachigali</v>
      </c>
      <c r="S143" s="98" t="s">
        <v>1004</v>
      </c>
      <c r="T143" s="87">
        <f>_xlfn.MINIFS(CENSO[DAP (cm)],CENSO[NOME CIENTIFICO],CENSO[[#This Row],[NOME CIENTIFICO]])</f>
        <v>39.152116000606256</v>
      </c>
      <c r="U1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3" s="87" t="str">
        <f>IF(CENSO[[#This Row],[DAP (cm)]]&lt;CENSO[[#This Row],[DMCE (cm)]],"DAP &lt; DMCE","DAP ≥ DMCE")</f>
        <v>DAP ≥ DMCE</v>
      </c>
      <c r="W143" s="87" t="str">
        <f>IF(CENSO[[#This Row],[DAP (cm)]]&gt;200, "Superior", "Inferior")</f>
        <v>Inferior</v>
      </c>
      <c r="X143" s="87" t="str">
        <f>VLOOKUP(CENSO[[#This Row],[NOME COMUM]],ESPECIES[],4,FALSE)</f>
        <v>Não</v>
      </c>
      <c r="Y143" s="87" t="str">
        <f>IF(IFERROR(VLOOKUP(CENSO[[#This Row],[NOME COMUM]],COMERCIAIS[],2, FALSE), "Não") &lt;&gt; "Não", "Sim", "Não")</f>
        <v>Sim</v>
      </c>
      <c r="Z143" s="133">
        <f>CENSO[[#This Row],[g (m²)]]/SUM(AEEF[AEEF-UT])</f>
        <v>8.4944087777890709E-4</v>
      </c>
      <c r="AA143" s="133">
        <f>CENSO[[#This Row],[v (m³)]]/SUM(AEEF[AEEF-UT])</f>
        <v>8.9191292166785237E-3</v>
      </c>
    </row>
    <row r="144" spans="1:27" ht="14">
      <c r="A144" s="86">
        <v>1</v>
      </c>
      <c r="B144" s="86">
        <v>1</v>
      </c>
      <c r="C144" s="63">
        <v>14</v>
      </c>
      <c r="D144" s="63">
        <v>143</v>
      </c>
      <c r="E144" s="63" t="str">
        <f>VLOOKUP(CENSO[[#This Row],[NOME COMUM]],ESPECIES[],2,FALSE)</f>
        <v>Alexa grandiflora Ducke</v>
      </c>
      <c r="F144" s="64" t="s">
        <v>13</v>
      </c>
      <c r="G144" s="64">
        <v>227</v>
      </c>
      <c r="H144" s="97">
        <f>CENSO[[#This Row],[CAP (cm)]]/PI()</f>
        <v>72.256344163720485</v>
      </c>
      <c r="I144" s="64">
        <v>15</v>
      </c>
      <c r="J144" s="96">
        <f>(PI()*(CENSO[[#This Row],[DAP (cm)]]^2))/40000</f>
        <v>0.41005475312911377</v>
      </c>
      <c r="K144" s="96">
        <f>CENSO[[#This Row],[g (m²)]]*CENSO[[#This Row],[H (m)]]*0.7</f>
        <v>4.3055749078556946</v>
      </c>
      <c r="L144" s="64">
        <v>1</v>
      </c>
      <c r="M144" s="65">
        <v>368291.4</v>
      </c>
      <c r="N144" s="87">
        <v>9709160.4000000004</v>
      </c>
      <c r="O144" s="87" t="s">
        <v>1227</v>
      </c>
      <c r="P144" s="87" t="str">
        <f>VLOOKUP(CENSO[[#This Row],[DAP (cm)]],CD[],2,TRUE)</f>
        <v>TORA</v>
      </c>
      <c r="Q144" s="87" t="str">
        <f>VLOOKUP(CENSO[[#This Row],[DAP (cm)]],DD[],2,TRUE)</f>
        <v>70├ 80</v>
      </c>
      <c r="R144" s="87" t="str" cm="1">
        <f t="array" ref="R144">INDEX(_xlfn.TEXTSPLIT(CENSO[[#This Row],[NOME CIENTIFICO]]," "),1)</f>
        <v>Alexa</v>
      </c>
      <c r="S144" s="98" t="s">
        <v>1004</v>
      </c>
      <c r="T144" s="87">
        <f>_xlfn.MINIFS(CENSO[DAP (cm)],CENSO[NOME CIENTIFICO],CENSO[[#This Row],[NOME CIENTIFICO]])</f>
        <v>39.788735772973837</v>
      </c>
      <c r="U1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4" s="87" t="str">
        <f>IF(CENSO[[#This Row],[DAP (cm)]]&lt;CENSO[[#This Row],[DMCE (cm)]],"DAP &lt; DMCE","DAP ≥ DMCE")</f>
        <v>DAP ≥ DMCE</v>
      </c>
      <c r="W144" s="87" t="str">
        <f>IF(CENSO[[#This Row],[DAP (cm)]]&gt;200, "Superior", "Inferior")</f>
        <v>Inferior</v>
      </c>
      <c r="X144" s="87" t="str">
        <f>VLOOKUP(CENSO[[#This Row],[NOME COMUM]],ESPECIES[],4,FALSE)</f>
        <v>Não</v>
      </c>
      <c r="Y144" s="87" t="str">
        <f>IF(IFERROR(VLOOKUP(CENSO[[#This Row],[NOME COMUM]],COMERCIAIS[],2, FALSE), "Não") &lt;&gt; "Não", "Sim", "Não")</f>
        <v>Não</v>
      </c>
      <c r="Z144" s="133">
        <f>CENSO[[#This Row],[g (m²)]]/SUM(AEEF[AEEF-UT])</f>
        <v>7.1744888444441493E-4</v>
      </c>
      <c r="AA144" s="133">
        <f>CENSO[[#This Row],[v (m³)]]/SUM(AEEF[AEEF-UT])</f>
        <v>7.5332132866663577E-3</v>
      </c>
    </row>
    <row r="145" spans="1:27" ht="14">
      <c r="A145" s="86">
        <v>1</v>
      </c>
      <c r="B145" s="86">
        <v>1</v>
      </c>
      <c r="C145" s="63">
        <v>14</v>
      </c>
      <c r="D145" s="63">
        <v>144</v>
      </c>
      <c r="E145" s="63" t="str">
        <f>VLOOKUP(CENSO[[#This Row],[NOME COMUM]],ESPECIES[],2,FALSE)</f>
        <v>Alexa grandiflora Ducke</v>
      </c>
      <c r="F145" s="64" t="s">
        <v>13</v>
      </c>
      <c r="G145" s="64">
        <v>450</v>
      </c>
      <c r="H145" s="97">
        <f>CENSO[[#This Row],[CAP (cm)]]/PI()</f>
        <v>143.23944878270581</v>
      </c>
      <c r="I145" s="64">
        <v>22</v>
      </c>
      <c r="J145" s="96">
        <f>(PI()*(CENSO[[#This Row],[DAP (cm)]]^2))/40000</f>
        <v>1.6114437988054404</v>
      </c>
      <c r="K145" s="96">
        <f>CENSO[[#This Row],[g (m²)]]*CENSO[[#This Row],[H (m)]]*0.7</f>
        <v>24.81623450160378</v>
      </c>
      <c r="L145" s="64">
        <v>1</v>
      </c>
      <c r="M145" s="65">
        <v>368315.09999999899</v>
      </c>
      <c r="N145" s="87">
        <v>9709142.0999999903</v>
      </c>
      <c r="O145" s="87" t="s">
        <v>1227</v>
      </c>
      <c r="P145" s="87" t="str">
        <f>VLOOKUP(CENSO[[#This Row],[DAP (cm)]],CD[],2,TRUE)</f>
        <v>TORA</v>
      </c>
      <c r="Q145" s="87" t="str">
        <f>VLOOKUP(CENSO[[#This Row],[DAP (cm)]],DD[],2,TRUE)</f>
        <v>140├ 150</v>
      </c>
      <c r="R145" s="87" t="str" cm="1">
        <f t="array" ref="R145">INDEX(_xlfn.TEXTSPLIT(CENSO[[#This Row],[NOME CIENTIFICO]]," "),1)</f>
        <v>Alexa</v>
      </c>
      <c r="S145" s="98" t="s">
        <v>1004</v>
      </c>
      <c r="T145" s="87">
        <f>_xlfn.MINIFS(CENSO[DAP (cm)],CENSO[NOME CIENTIFICO],CENSO[[#This Row],[NOME CIENTIFICO]])</f>
        <v>39.788735772973837</v>
      </c>
      <c r="U1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5" s="87" t="str">
        <f>IF(CENSO[[#This Row],[DAP (cm)]]&lt;CENSO[[#This Row],[DMCE (cm)]],"DAP &lt; DMCE","DAP ≥ DMCE")</f>
        <v>DAP ≥ DMCE</v>
      </c>
      <c r="W145" s="87" t="str">
        <f>IF(CENSO[[#This Row],[DAP (cm)]]&gt;200, "Superior", "Inferior")</f>
        <v>Inferior</v>
      </c>
      <c r="X145" s="87" t="str">
        <f>VLOOKUP(CENSO[[#This Row],[NOME COMUM]],ESPECIES[],4,FALSE)</f>
        <v>Não</v>
      </c>
      <c r="Y145" s="87" t="str">
        <f>IF(IFERROR(VLOOKUP(CENSO[[#This Row],[NOME COMUM]],COMERCIAIS[],2, FALSE), "Não") &lt;&gt; "Não", "Sim", "Não")</f>
        <v>Não</v>
      </c>
      <c r="Z145" s="133">
        <f>CENSO[[#This Row],[g (m²)]]/SUM(AEEF[AEEF-UT])</f>
        <v>2.8194492247083009E-3</v>
      </c>
      <c r="AA145" s="133">
        <f>CENSO[[#This Row],[v (m³)]]/SUM(AEEF[AEEF-UT])</f>
        <v>4.3419518060507832E-2</v>
      </c>
    </row>
    <row r="146" spans="1:27" ht="14">
      <c r="A146" s="86">
        <v>1</v>
      </c>
      <c r="B146" s="86">
        <v>1</v>
      </c>
      <c r="C146" s="63">
        <v>14</v>
      </c>
      <c r="D146" s="63">
        <v>145</v>
      </c>
      <c r="E146" s="63" t="str">
        <f>VLOOKUP(CENSO[[#This Row],[NOME COMUM]],ESPECIES[],2,FALSE)</f>
        <v>Tachigali myrmecophila Ducke</v>
      </c>
      <c r="F146" s="64" t="s">
        <v>14</v>
      </c>
      <c r="G146" s="64">
        <v>286</v>
      </c>
      <c r="H146" s="97">
        <f>CENSO[[#This Row],[CAP (cm)]]/PI()</f>
        <v>91.036627448564133</v>
      </c>
      <c r="I146" s="64">
        <v>17</v>
      </c>
      <c r="J146" s="96">
        <f>(PI()*(CENSO[[#This Row],[DAP (cm)]]^2))/40000</f>
        <v>0.65091188625723362</v>
      </c>
      <c r="K146" s="96">
        <f>CENSO[[#This Row],[g (m²)]]*CENSO[[#This Row],[H (m)]]*0.7</f>
        <v>7.7458514464610797</v>
      </c>
      <c r="L146" s="64">
        <v>1</v>
      </c>
      <c r="M146" s="65">
        <v>368306</v>
      </c>
      <c r="N146" s="87">
        <v>9709130.0999999903</v>
      </c>
      <c r="O146" s="87" t="s">
        <v>1227</v>
      </c>
      <c r="P146" s="87" t="str">
        <f>VLOOKUP(CENSO[[#This Row],[DAP (cm)]],CD[],2,TRUE)</f>
        <v>TORA</v>
      </c>
      <c r="Q146" s="87" t="str">
        <f>VLOOKUP(CENSO[[#This Row],[DAP (cm)]],DD[],2,TRUE)</f>
        <v>90├ 100</v>
      </c>
      <c r="R146" s="87" t="str" cm="1">
        <f t="array" ref="R146">INDEX(_xlfn.TEXTSPLIT(CENSO[[#This Row],[NOME CIENTIFICO]]," "),1)</f>
        <v>Tachigali</v>
      </c>
      <c r="S146" s="98" t="s">
        <v>1004</v>
      </c>
      <c r="T146" s="87">
        <f>_xlfn.MINIFS(CENSO[DAP (cm)],CENSO[NOME CIENTIFICO],CENSO[[#This Row],[NOME CIENTIFICO]])</f>
        <v>39.152116000606256</v>
      </c>
      <c r="U1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6" s="87" t="str">
        <f>IF(CENSO[[#This Row],[DAP (cm)]]&lt;CENSO[[#This Row],[DMCE (cm)]],"DAP &lt; DMCE","DAP ≥ DMCE")</f>
        <v>DAP ≥ DMCE</v>
      </c>
      <c r="W146" s="87" t="str">
        <f>IF(CENSO[[#This Row],[DAP (cm)]]&gt;200, "Superior", "Inferior")</f>
        <v>Inferior</v>
      </c>
      <c r="X146" s="87" t="str">
        <f>VLOOKUP(CENSO[[#This Row],[NOME COMUM]],ESPECIES[],4,FALSE)</f>
        <v>Não</v>
      </c>
      <c r="Y146" s="87" t="str">
        <f>IF(IFERROR(VLOOKUP(CENSO[[#This Row],[NOME COMUM]],COMERCIAIS[],2, FALSE), "Não") &lt;&gt; "Não", "Sim", "Não")</f>
        <v>Sim</v>
      </c>
      <c r="Z146" s="133">
        <f>CENSO[[#This Row],[g (m²)]]/SUM(AEEF[AEEF-UT])</f>
        <v>1.1388625618974824E-3</v>
      </c>
      <c r="AA146" s="133">
        <f>CENSO[[#This Row],[v (m³)]]/SUM(AEEF[AEEF-UT])</f>
        <v>1.355246448658004E-2</v>
      </c>
    </row>
    <row r="147" spans="1:27" ht="14">
      <c r="A147" s="86">
        <v>1</v>
      </c>
      <c r="B147" s="86">
        <v>1</v>
      </c>
      <c r="C147" s="63">
        <v>14</v>
      </c>
      <c r="D147" s="63">
        <v>146</v>
      </c>
      <c r="E147" s="63" t="str">
        <f>VLOOKUP(CENSO[[#This Row],[NOME COMUM]],ESPECIES[],2,FALSE)</f>
        <v>Alexa grandiflora Ducke</v>
      </c>
      <c r="F147" s="64" t="s">
        <v>13</v>
      </c>
      <c r="G147" s="64">
        <v>250</v>
      </c>
      <c r="H147" s="97">
        <f>CENSO[[#This Row],[CAP (cm)]]/PI()</f>
        <v>79.577471545947674</v>
      </c>
      <c r="I147" s="64">
        <v>20</v>
      </c>
      <c r="J147" s="96">
        <f>(PI()*(CENSO[[#This Row],[DAP (cm)]]^2))/40000</f>
        <v>0.49735919716217297</v>
      </c>
      <c r="K147" s="96">
        <f>CENSO[[#This Row],[g (m²)]]*CENSO[[#This Row],[H (m)]]*0.7</f>
        <v>6.9630287602704213</v>
      </c>
      <c r="L147" s="64">
        <v>1</v>
      </c>
      <c r="M147" s="65">
        <v>368341.2</v>
      </c>
      <c r="N147" s="87">
        <v>9709098.8000000007</v>
      </c>
      <c r="O147" s="87" t="s">
        <v>1227</v>
      </c>
      <c r="P147" s="87" t="str">
        <f>VLOOKUP(CENSO[[#This Row],[DAP (cm)]],CD[],2,TRUE)</f>
        <v>TORA</v>
      </c>
      <c r="Q147" s="87" t="str">
        <f>VLOOKUP(CENSO[[#This Row],[DAP (cm)]],DD[],2,TRUE)</f>
        <v>70├ 80</v>
      </c>
      <c r="R147" s="87" t="str" cm="1">
        <f t="array" ref="R147">INDEX(_xlfn.TEXTSPLIT(CENSO[[#This Row],[NOME CIENTIFICO]]," "),1)</f>
        <v>Alexa</v>
      </c>
      <c r="S147" s="98" t="s">
        <v>1004</v>
      </c>
      <c r="T147" s="87">
        <f>_xlfn.MINIFS(CENSO[DAP (cm)],CENSO[NOME CIENTIFICO],CENSO[[#This Row],[NOME CIENTIFICO]])</f>
        <v>39.788735772973837</v>
      </c>
      <c r="U1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7" s="87" t="str">
        <f>IF(CENSO[[#This Row],[DAP (cm)]]&lt;CENSO[[#This Row],[DMCE (cm)]],"DAP &lt; DMCE","DAP ≥ DMCE")</f>
        <v>DAP ≥ DMCE</v>
      </c>
      <c r="W147" s="87" t="str">
        <f>IF(CENSO[[#This Row],[DAP (cm)]]&gt;200, "Superior", "Inferior")</f>
        <v>Inferior</v>
      </c>
      <c r="X147" s="87" t="str">
        <f>VLOOKUP(CENSO[[#This Row],[NOME COMUM]],ESPECIES[],4,FALSE)</f>
        <v>Não</v>
      </c>
      <c r="Y147" s="87" t="str">
        <f>IF(IFERROR(VLOOKUP(CENSO[[#This Row],[NOME COMUM]],COMERCIAIS[],2, FALSE), "Não") &lt;&gt; "Não", "Sim", "Não")</f>
        <v>Não</v>
      </c>
      <c r="Z147" s="133">
        <f>CENSO[[#This Row],[g (m²)]]/SUM(AEEF[AEEF-UT])</f>
        <v>8.7020037799638919E-4</v>
      </c>
      <c r="AA147" s="133">
        <f>CENSO[[#This Row],[v (m³)]]/SUM(AEEF[AEEF-UT])</f>
        <v>1.2182805291949447E-2</v>
      </c>
    </row>
    <row r="148" spans="1:27" ht="14">
      <c r="A148" s="86">
        <v>1</v>
      </c>
      <c r="B148" s="86">
        <v>1</v>
      </c>
      <c r="C148" s="63">
        <v>14</v>
      </c>
      <c r="D148" s="63">
        <v>147</v>
      </c>
      <c r="E148" s="63" t="str">
        <f>VLOOKUP(CENSO[[#This Row],[NOME COMUM]],ESPECIES[],2,FALSE)</f>
        <v>Alexa grandiflora Ducke</v>
      </c>
      <c r="F148" s="64" t="s">
        <v>13</v>
      </c>
      <c r="G148" s="64">
        <v>312</v>
      </c>
      <c r="H148" s="97">
        <f>CENSO[[#This Row],[CAP (cm)]]/PI()</f>
        <v>99.312684489342686</v>
      </c>
      <c r="I148" s="64">
        <v>19</v>
      </c>
      <c r="J148" s="96">
        <f>(PI()*(CENSO[[#This Row],[DAP (cm)]]^2))/40000</f>
        <v>0.77463893901687286</v>
      </c>
      <c r="K148" s="96">
        <f>CENSO[[#This Row],[g (m²)]]*CENSO[[#This Row],[H (m)]]*0.7</f>
        <v>10.302697888924408</v>
      </c>
      <c r="L148" s="64">
        <v>1</v>
      </c>
      <c r="M148" s="65">
        <v>368379.299999999</v>
      </c>
      <c r="N148" s="87">
        <v>9709094.4000000004</v>
      </c>
      <c r="O148" s="87" t="s">
        <v>1227</v>
      </c>
      <c r="P148" s="87" t="str">
        <f>VLOOKUP(CENSO[[#This Row],[DAP (cm)]],CD[],2,TRUE)</f>
        <v>TORA</v>
      </c>
      <c r="Q148" s="87" t="str">
        <f>VLOOKUP(CENSO[[#This Row],[DAP (cm)]],DD[],2,TRUE)</f>
        <v>90├ 100</v>
      </c>
      <c r="R148" s="87" t="str" cm="1">
        <f t="array" ref="R148">INDEX(_xlfn.TEXTSPLIT(CENSO[[#This Row],[NOME CIENTIFICO]]," "),1)</f>
        <v>Alexa</v>
      </c>
      <c r="S148" s="98" t="s">
        <v>1004</v>
      </c>
      <c r="T148" s="87">
        <f>_xlfn.MINIFS(CENSO[DAP (cm)],CENSO[NOME CIENTIFICO],CENSO[[#This Row],[NOME CIENTIFICO]])</f>
        <v>39.788735772973837</v>
      </c>
      <c r="U1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8" s="87" t="str">
        <f>IF(CENSO[[#This Row],[DAP (cm)]]&lt;CENSO[[#This Row],[DMCE (cm)]],"DAP &lt; DMCE","DAP ≥ DMCE")</f>
        <v>DAP ≥ DMCE</v>
      </c>
      <c r="W148" s="87" t="str">
        <f>IF(CENSO[[#This Row],[DAP (cm)]]&gt;200, "Superior", "Inferior")</f>
        <v>Inferior</v>
      </c>
      <c r="X148" s="87" t="str">
        <f>VLOOKUP(CENSO[[#This Row],[NOME COMUM]],ESPECIES[],4,FALSE)</f>
        <v>Não</v>
      </c>
      <c r="Y148" s="87" t="str">
        <f>IF(IFERROR(VLOOKUP(CENSO[[#This Row],[NOME COMUM]],COMERCIAIS[],2, FALSE), "Não") &lt;&gt; "Não", "Sim", "Não")</f>
        <v>Não</v>
      </c>
      <c r="Z148" s="133">
        <f>CENSO[[#This Row],[g (m²)]]/SUM(AEEF[AEEF-UT])</f>
        <v>1.3553405695308877E-3</v>
      </c>
      <c r="AA148" s="133">
        <f>CENSO[[#This Row],[v (m³)]]/SUM(AEEF[AEEF-UT])</f>
        <v>1.8026029574760804E-2</v>
      </c>
    </row>
    <row r="149" spans="1:27" ht="14">
      <c r="A149" s="86">
        <v>1</v>
      </c>
      <c r="B149" s="86">
        <v>1</v>
      </c>
      <c r="C149" s="63">
        <v>14</v>
      </c>
      <c r="D149" s="63">
        <v>148</v>
      </c>
      <c r="E149" s="63" t="str">
        <f>VLOOKUP(CENSO[[#This Row],[NOME COMUM]],ESPECIES[],2,FALSE)</f>
        <v>Piptadenia suaveolens Miq.</v>
      </c>
      <c r="F149" s="64" t="s">
        <v>22</v>
      </c>
      <c r="G149" s="64">
        <v>322</v>
      </c>
      <c r="H149" s="97">
        <f>CENSO[[#This Row],[CAP (cm)]]/PI()</f>
        <v>102.49578335118061</v>
      </c>
      <c r="I149" s="64">
        <v>20</v>
      </c>
      <c r="J149" s="96">
        <f>(PI()*(CENSO[[#This Row],[DAP (cm)]]^2))/40000</f>
        <v>0.82509105597700383</v>
      </c>
      <c r="K149" s="96">
        <f>CENSO[[#This Row],[g (m²)]]*CENSO[[#This Row],[H (m)]]*0.7</f>
        <v>11.551274783678052</v>
      </c>
      <c r="L149" s="64">
        <v>1</v>
      </c>
      <c r="M149" s="65">
        <v>368417.2</v>
      </c>
      <c r="N149" s="87">
        <v>9709078.1999999899</v>
      </c>
      <c r="O149" s="87" t="s">
        <v>1227</v>
      </c>
      <c r="P149" s="87" t="str">
        <f>VLOOKUP(CENSO[[#This Row],[DAP (cm)]],CD[],2,TRUE)</f>
        <v>TORA</v>
      </c>
      <c r="Q149" s="87" t="str">
        <f>VLOOKUP(CENSO[[#This Row],[DAP (cm)]],DD[],2,TRUE)</f>
        <v>100├ 110</v>
      </c>
      <c r="R149" s="87" t="str" cm="1">
        <f t="array" ref="R149">INDEX(_xlfn.TEXTSPLIT(CENSO[[#This Row],[NOME CIENTIFICO]]," "),1)</f>
        <v>Piptadenia</v>
      </c>
      <c r="S149" s="98" t="s">
        <v>1004</v>
      </c>
      <c r="T149" s="87">
        <f>_xlfn.MINIFS(CENSO[DAP (cm)],CENSO[NOME CIENTIFICO],CENSO[[#This Row],[NOME CIENTIFICO]])</f>
        <v>39.788735772973837</v>
      </c>
      <c r="U1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9" s="87" t="str">
        <f>IF(CENSO[[#This Row],[DAP (cm)]]&lt;CENSO[[#This Row],[DMCE (cm)]],"DAP &lt; DMCE","DAP ≥ DMCE")</f>
        <v>DAP ≥ DMCE</v>
      </c>
      <c r="W149" s="87" t="str">
        <f>IF(CENSO[[#This Row],[DAP (cm)]]&gt;200, "Superior", "Inferior")</f>
        <v>Inferior</v>
      </c>
      <c r="X149" s="87" t="str">
        <f>VLOOKUP(CENSO[[#This Row],[NOME COMUM]],ESPECIES[],4,FALSE)</f>
        <v>Não</v>
      </c>
      <c r="Y149" s="87" t="str">
        <f>IF(IFERROR(VLOOKUP(CENSO[[#This Row],[NOME COMUM]],COMERCIAIS[],2, FALSE), "Não") &lt;&gt; "Não", "Sim", "Não")</f>
        <v>Sim</v>
      </c>
      <c r="Z149" s="133">
        <f>CENSO[[#This Row],[g (m²)]]/SUM(AEEF[AEEF-UT])</f>
        <v>1.4436136958748417E-3</v>
      </c>
      <c r="AA149" s="133">
        <f>CENSO[[#This Row],[v (m³)]]/SUM(AEEF[AEEF-UT])</f>
        <v>2.0210591742247781E-2</v>
      </c>
    </row>
    <row r="150" spans="1:27" ht="14">
      <c r="A150" s="86">
        <v>1</v>
      </c>
      <c r="B150" s="86">
        <v>1</v>
      </c>
      <c r="C150" s="63">
        <v>14</v>
      </c>
      <c r="D150" s="63">
        <v>149</v>
      </c>
      <c r="E150" s="63" t="str">
        <f>VLOOKUP(CENSO[[#This Row],[NOME COMUM]],ESPECIES[],2,FALSE)</f>
        <v>Astronium lecointei Ducke</v>
      </c>
      <c r="F150" s="64" t="s">
        <v>5</v>
      </c>
      <c r="G150" s="64">
        <v>250</v>
      </c>
      <c r="H150" s="97">
        <f>CENSO[[#This Row],[CAP (cm)]]/PI()</f>
        <v>79.577471545947674</v>
      </c>
      <c r="I150" s="64">
        <v>23</v>
      </c>
      <c r="J150" s="96">
        <f>(PI()*(CENSO[[#This Row],[DAP (cm)]]^2))/40000</f>
        <v>0.49735919716217297</v>
      </c>
      <c r="K150" s="96">
        <f>CENSO[[#This Row],[g (m²)]]*CENSO[[#This Row],[H (m)]]*0.7</f>
        <v>8.0074830743109846</v>
      </c>
      <c r="L150" s="64">
        <v>1</v>
      </c>
      <c r="M150" s="65">
        <v>368412.09999999899</v>
      </c>
      <c r="N150" s="87">
        <v>9709060</v>
      </c>
      <c r="O150" s="87" t="s">
        <v>1227</v>
      </c>
      <c r="P150" s="87" t="str">
        <f>VLOOKUP(CENSO[[#This Row],[DAP (cm)]],CD[],2,TRUE)</f>
        <v>TORA</v>
      </c>
      <c r="Q150" s="87" t="str">
        <f>VLOOKUP(CENSO[[#This Row],[DAP (cm)]],DD[],2,TRUE)</f>
        <v>70├ 80</v>
      </c>
      <c r="R150" s="87" t="str" cm="1">
        <f t="array" ref="R150">INDEX(_xlfn.TEXTSPLIT(CENSO[[#This Row],[NOME CIENTIFICO]]," "),1)</f>
        <v>Astronium</v>
      </c>
      <c r="S150" s="98" t="s">
        <v>1004</v>
      </c>
      <c r="T150" s="87">
        <f>_xlfn.MINIFS(CENSO[DAP (cm)],CENSO[NOME CIENTIFICO],CENSO[[#This Row],[NOME CIENTIFICO]])</f>
        <v>40.107045659157627</v>
      </c>
      <c r="U1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50" s="87" t="str">
        <f>IF(CENSO[[#This Row],[DAP (cm)]]&lt;CENSO[[#This Row],[DMCE (cm)]],"DAP &lt; DMCE","DAP ≥ DMCE")</f>
        <v>DAP ≥ DMCE</v>
      </c>
      <c r="W150" s="87" t="str">
        <f>IF(CENSO[[#This Row],[DAP (cm)]]&gt;200, "Superior", "Inferior")</f>
        <v>Inferior</v>
      </c>
      <c r="X150" s="87" t="str">
        <f>VLOOKUP(CENSO[[#This Row],[NOME COMUM]],ESPECIES[],4,FALSE)</f>
        <v>Não</v>
      </c>
      <c r="Y150" s="87" t="str">
        <f>IF(IFERROR(VLOOKUP(CENSO[[#This Row],[NOME COMUM]],COMERCIAIS[],2, FALSE), "Não") &lt;&gt; "Não", "Sim", "Não")</f>
        <v>Sim</v>
      </c>
      <c r="Z150" s="133">
        <f>CENSO[[#This Row],[g (m²)]]/SUM(AEEF[AEEF-UT])</f>
        <v>8.7020037799638919E-4</v>
      </c>
      <c r="AA150" s="133">
        <f>CENSO[[#This Row],[v (m³)]]/SUM(AEEF[AEEF-UT])</f>
        <v>1.4010226085741866E-2</v>
      </c>
    </row>
    <row r="151" spans="1:27" ht="14">
      <c r="A151" s="86">
        <v>1</v>
      </c>
      <c r="B151" s="86">
        <v>1</v>
      </c>
      <c r="C151" s="63">
        <v>14</v>
      </c>
      <c r="D151" s="63">
        <v>150</v>
      </c>
      <c r="E151" s="63" t="str">
        <f>VLOOKUP(CENSO[[#This Row],[NOME COMUM]],ESPECIES[],2,FALSE)</f>
        <v>Couratari guianensis Aubl.</v>
      </c>
      <c r="F151" s="64" t="s">
        <v>6</v>
      </c>
      <c r="G151" s="64">
        <v>287</v>
      </c>
      <c r="H151" s="97">
        <f>CENSO[[#This Row],[CAP (cm)]]/PI()</f>
        <v>91.35493733474793</v>
      </c>
      <c r="I151" s="64">
        <v>22</v>
      </c>
      <c r="J151" s="96">
        <f>(PI()*(CENSO[[#This Row],[DAP (cm)]]^2))/40000</f>
        <v>0.65547167537681639</v>
      </c>
      <c r="K151" s="96">
        <f>CENSO[[#This Row],[g (m²)]]*CENSO[[#This Row],[H (m)]]*0.7</f>
        <v>10.094263800802972</v>
      </c>
      <c r="L151" s="64">
        <v>1</v>
      </c>
      <c r="M151" s="65">
        <v>368414</v>
      </c>
      <c r="N151" s="87">
        <v>9709054.3000000007</v>
      </c>
      <c r="O151" s="87" t="s">
        <v>1227</v>
      </c>
      <c r="P151" s="87" t="str">
        <f>VLOOKUP(CENSO[[#This Row],[DAP (cm)]],CD[],2,TRUE)</f>
        <v>TORA</v>
      </c>
      <c r="Q151" s="87" t="str">
        <f>VLOOKUP(CENSO[[#This Row],[DAP (cm)]],DD[],2,TRUE)</f>
        <v>90├ 100</v>
      </c>
      <c r="R151" s="87" t="str" cm="1">
        <f t="array" ref="R151">INDEX(_xlfn.TEXTSPLIT(CENSO[[#This Row],[NOME CIENTIFICO]]," "),1)</f>
        <v>Couratari</v>
      </c>
      <c r="S151" s="98" t="s">
        <v>1004</v>
      </c>
      <c r="T151" s="87">
        <f>_xlfn.MINIFS(CENSO[DAP (cm)],CENSO[NOME CIENTIFICO],CENSO[[#This Row],[NOME CIENTIFICO]])</f>
        <v>38.833806114422465</v>
      </c>
      <c r="U1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1" s="87" t="str">
        <f>IF(CENSO[[#This Row],[DAP (cm)]]&lt;CENSO[[#This Row],[DMCE (cm)]],"DAP &lt; DMCE","DAP ≥ DMCE")</f>
        <v>DAP ≥ DMCE</v>
      </c>
      <c r="W151" s="87" t="str">
        <f>IF(CENSO[[#This Row],[DAP (cm)]]&gt;200, "Superior", "Inferior")</f>
        <v>Inferior</v>
      </c>
      <c r="X151" s="87" t="str">
        <f>VLOOKUP(CENSO[[#This Row],[NOME COMUM]],ESPECIES[],4,FALSE)</f>
        <v>Não</v>
      </c>
      <c r="Y151" s="87" t="str">
        <f>IF(IFERROR(VLOOKUP(CENSO[[#This Row],[NOME COMUM]],COMERCIAIS[],2, FALSE), "Não") &lt;&gt; "Não", "Sim", "Não")</f>
        <v>Sim</v>
      </c>
      <c r="Z151" s="133">
        <f>CENSO[[#This Row],[g (m²)]]/SUM(AEEF[AEEF-UT])</f>
        <v>1.1468405589629533E-3</v>
      </c>
      <c r="AA151" s="133">
        <f>CENSO[[#This Row],[v (m³)]]/SUM(AEEF[AEEF-UT])</f>
        <v>1.766134460802948E-2</v>
      </c>
    </row>
    <row r="152" spans="1:27" ht="14">
      <c r="A152" s="86">
        <v>1</v>
      </c>
      <c r="B152" s="86">
        <v>1</v>
      </c>
      <c r="C152" s="63">
        <v>15</v>
      </c>
      <c r="D152" s="63">
        <v>151</v>
      </c>
      <c r="E152" s="63" t="str">
        <f>VLOOKUP(CENSO[[#This Row],[NOME COMUM]],ESPECIES[],2,FALSE)</f>
        <v>Coutarea hexandra (Jacq.) K.Schum.</v>
      </c>
      <c r="F152" s="64" t="s">
        <v>57</v>
      </c>
      <c r="G152" s="64">
        <v>136</v>
      </c>
      <c r="H152" s="97">
        <f>CENSO[[#This Row],[CAP (cm)]]/PI()</f>
        <v>43.290144520995533</v>
      </c>
      <c r="I152" s="64">
        <v>12</v>
      </c>
      <c r="J152" s="96">
        <f>(PI()*(CENSO[[#This Row],[DAP (cm)]]^2))/40000</f>
        <v>0.14718649137138479</v>
      </c>
      <c r="K152" s="96">
        <f>CENSO[[#This Row],[g (m²)]]*CENSO[[#This Row],[H (m)]]*0.7</f>
        <v>1.2363665275196321</v>
      </c>
      <c r="L152" s="64">
        <v>2</v>
      </c>
      <c r="M152" s="65">
        <v>368442.76358301903</v>
      </c>
      <c r="N152" s="87">
        <v>9708973.9783987906</v>
      </c>
      <c r="O152" s="98" t="s">
        <v>1225</v>
      </c>
      <c r="P152" s="87" t="str">
        <f>VLOOKUP(CENSO[[#This Row],[DAP (cm)]],CD[],2,TRUE)</f>
        <v>TORETE</v>
      </c>
      <c r="Q152" s="87" t="str">
        <f>VLOOKUP(CENSO[[#This Row],[DAP (cm)]],DD[],2,TRUE)</f>
        <v>40├ 50</v>
      </c>
      <c r="R152" s="87" t="str" cm="1">
        <f t="array" ref="R152">INDEX(_xlfn.TEXTSPLIT(CENSO[[#This Row],[NOME CIENTIFICO]]," "),1)</f>
        <v>Coutarea</v>
      </c>
      <c r="S152" s="98" t="s">
        <v>1004</v>
      </c>
      <c r="T152" s="87">
        <f>_xlfn.MINIFS(CENSO[DAP (cm)],CENSO[NOME CIENTIFICO],CENSO[[#This Row],[NOME CIENTIFICO]])</f>
        <v>40.425355545341418</v>
      </c>
      <c r="U1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152" s="87" t="str">
        <f>IF(CENSO[[#This Row],[DAP (cm)]]&lt;CENSO[[#This Row],[DMCE (cm)]],"DAP &lt; DMCE","DAP ≥ DMCE")</f>
        <v>DAP &lt; DMCE</v>
      </c>
      <c r="W152" s="87" t="str">
        <f>IF(CENSO[[#This Row],[DAP (cm)]]&gt;200, "Superior", "Inferior")</f>
        <v>Inferior</v>
      </c>
      <c r="X152" s="87" t="str">
        <f>VLOOKUP(CENSO[[#This Row],[NOME COMUM]],ESPECIES[],4,FALSE)</f>
        <v>Não</v>
      </c>
      <c r="Y152" s="87" t="str">
        <f>IF(IFERROR(VLOOKUP(CENSO[[#This Row],[NOME COMUM]],COMERCIAIS[],2, FALSE), "Não") &lt;&gt; "Não", "Sim", "Não")</f>
        <v>Não</v>
      </c>
      <c r="Z152" s="133">
        <f>CENSO[[#This Row],[g (m²)]]/SUM(AEEF[AEEF-UT])</f>
        <v>2.5752361906273934E-4</v>
      </c>
      <c r="AA152" s="133">
        <f>CENSO[[#This Row],[v (m³)]]/SUM(AEEF[AEEF-UT])</f>
        <v>2.1631984001270104E-3</v>
      </c>
    </row>
    <row r="153" spans="1:27" ht="14">
      <c r="A153" s="86">
        <v>1</v>
      </c>
      <c r="B153" s="86">
        <v>1</v>
      </c>
      <c r="C153" s="63">
        <v>15</v>
      </c>
      <c r="D153" s="63">
        <v>152</v>
      </c>
      <c r="E153" s="63" t="str">
        <f>VLOOKUP(CENSO[[#This Row],[NOME COMUM]],ESPECIES[],2,FALSE)</f>
        <v>Couratari guianensis Aubl.</v>
      </c>
      <c r="F153" s="64" t="s">
        <v>6</v>
      </c>
      <c r="G153" s="64">
        <v>132</v>
      </c>
      <c r="H153" s="97">
        <f>CENSO[[#This Row],[CAP (cm)]]/PI()</f>
        <v>42.016904976260371</v>
      </c>
      <c r="I153" s="64">
        <v>21</v>
      </c>
      <c r="J153" s="96">
        <f>(PI()*(CENSO[[#This Row],[DAP (cm)]]^2))/40000</f>
        <v>0.13865578642165921</v>
      </c>
      <c r="K153" s="96">
        <f>CENSO[[#This Row],[g (m²)]]*CENSO[[#This Row],[H (m)]]*0.7</f>
        <v>2.0382400603983903</v>
      </c>
      <c r="L153" s="64">
        <v>1</v>
      </c>
      <c r="M153" s="65">
        <v>368416.799999999</v>
      </c>
      <c r="N153" s="87">
        <v>9709022.8000000007</v>
      </c>
      <c r="O153" s="98" t="s">
        <v>1225</v>
      </c>
      <c r="P153" s="87" t="str">
        <f>VLOOKUP(CENSO[[#This Row],[DAP (cm)]],CD[],2,TRUE)</f>
        <v>TORETE</v>
      </c>
      <c r="Q153" s="87" t="str">
        <f>VLOOKUP(CENSO[[#This Row],[DAP (cm)]],DD[],2,TRUE)</f>
        <v>40├ 50</v>
      </c>
      <c r="R153" s="87" t="str" cm="1">
        <f t="array" ref="R153">INDEX(_xlfn.TEXTSPLIT(CENSO[[#This Row],[NOME CIENTIFICO]]," "),1)</f>
        <v>Couratari</v>
      </c>
      <c r="S153" s="98" t="s">
        <v>1004</v>
      </c>
      <c r="T153" s="87">
        <f>_xlfn.MINIFS(CENSO[DAP (cm)],CENSO[NOME CIENTIFICO],CENSO[[#This Row],[NOME CIENTIFICO]])</f>
        <v>38.833806114422465</v>
      </c>
      <c r="U1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3" s="87" t="str">
        <f>IF(CENSO[[#This Row],[DAP (cm)]]&lt;CENSO[[#This Row],[DMCE (cm)]],"DAP &lt; DMCE","DAP ≥ DMCE")</f>
        <v>DAP &lt; DMCE</v>
      </c>
      <c r="W153" s="87" t="str">
        <f>IF(CENSO[[#This Row],[DAP (cm)]]&gt;200, "Superior", "Inferior")</f>
        <v>Inferior</v>
      </c>
      <c r="X153" s="87" t="str">
        <f>VLOOKUP(CENSO[[#This Row],[NOME COMUM]],ESPECIES[],4,FALSE)</f>
        <v>Não</v>
      </c>
      <c r="Y153" s="87" t="str">
        <f>IF(IFERROR(VLOOKUP(CENSO[[#This Row],[NOME COMUM]],COMERCIAIS[],2, FALSE), "Não") &lt;&gt; "Não", "Sim", "Não")</f>
        <v>Sim</v>
      </c>
      <c r="Z153" s="133">
        <f>CENSO[[#This Row],[g (m²)]]/SUM(AEEF[AEEF-UT])</f>
        <v>2.4259794217934533E-4</v>
      </c>
      <c r="AA153" s="133">
        <f>CENSO[[#This Row],[v (m³)]]/SUM(AEEF[AEEF-UT])</f>
        <v>3.5661897500363763E-3</v>
      </c>
    </row>
    <row r="154" spans="1:27" ht="14">
      <c r="A154" s="86">
        <v>1</v>
      </c>
      <c r="B154" s="86">
        <v>1</v>
      </c>
      <c r="C154" s="63">
        <v>15</v>
      </c>
      <c r="D154" s="63">
        <v>153</v>
      </c>
      <c r="E154" s="63" t="str">
        <f>VLOOKUP(CENSO[[#This Row],[NOME COMUM]],ESPECIES[],2,FALSE)</f>
        <v>Couepia bracteosa Benth.</v>
      </c>
      <c r="F154" s="64" t="s">
        <v>89</v>
      </c>
      <c r="G154" s="64">
        <v>177</v>
      </c>
      <c r="H154" s="97">
        <f>CENSO[[#This Row],[CAP (cm)]]/PI()</f>
        <v>56.340849854530951</v>
      </c>
      <c r="I154" s="64">
        <v>13</v>
      </c>
      <c r="J154" s="96">
        <f>(PI()*(CENSO[[#This Row],[DAP (cm)]]^2))/40000</f>
        <v>0.24930826060629949</v>
      </c>
      <c r="K154" s="96">
        <f>CENSO[[#This Row],[g (m²)]]*CENSO[[#This Row],[H (m)]]*0.7</f>
        <v>2.2687051715173254</v>
      </c>
      <c r="L154" s="64">
        <v>2</v>
      </c>
      <c r="M154" s="65">
        <v>368406.9</v>
      </c>
      <c r="N154" s="87">
        <v>9709032.9000000004</v>
      </c>
      <c r="O154" s="98" t="s">
        <v>1225</v>
      </c>
      <c r="P154" s="87" t="str">
        <f>VLOOKUP(CENSO[[#This Row],[DAP (cm)]],CD[],2,TRUE)</f>
        <v>TORA</v>
      </c>
      <c r="Q154" s="87" t="str">
        <f>VLOOKUP(CENSO[[#This Row],[DAP (cm)]],DD[],2,TRUE)</f>
        <v>50├ 60</v>
      </c>
      <c r="R154" s="87" t="str" cm="1">
        <f t="array" ref="R154">INDEX(_xlfn.TEXTSPLIT(CENSO[[#This Row],[NOME CIENTIFICO]]," "),1)</f>
        <v>Couepia</v>
      </c>
      <c r="S154" s="98" t="s">
        <v>1004</v>
      </c>
      <c r="T154" s="87">
        <f>_xlfn.MINIFS(CENSO[DAP (cm)],CENSO[NOME CIENTIFICO],CENSO[[#This Row],[NOME CIENTIFICO]])</f>
        <v>56.340849854530951</v>
      </c>
      <c r="U1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66.340849854530944</v>
      </c>
      <c r="V154" s="87" t="str">
        <f>IF(CENSO[[#This Row],[DAP (cm)]]&lt;CENSO[[#This Row],[DMCE (cm)]],"DAP &lt; DMCE","DAP ≥ DMCE")</f>
        <v>DAP &lt; DMCE</v>
      </c>
      <c r="W154" s="87" t="str">
        <f>IF(CENSO[[#This Row],[DAP (cm)]]&gt;200, "Superior", "Inferior")</f>
        <v>Inferior</v>
      </c>
      <c r="X154" s="87" t="str">
        <f>VLOOKUP(CENSO[[#This Row],[NOME COMUM]],ESPECIES[],4,FALSE)</f>
        <v>Não</v>
      </c>
      <c r="Y154" s="87" t="str">
        <f>IF(IFERROR(VLOOKUP(CENSO[[#This Row],[NOME COMUM]],COMERCIAIS[],2, FALSE), "Não") &lt;&gt; "Não", "Sim", "Não")</f>
        <v>Não</v>
      </c>
      <c r="Z154" s="133">
        <f>CENSO[[#This Row],[g (m²)]]/SUM(AEEF[AEEF-UT])</f>
        <v>4.3620012227598201E-4</v>
      </c>
      <c r="AA154" s="133">
        <f>CENSO[[#This Row],[v (m³)]]/SUM(AEEF[AEEF-UT])</f>
        <v>3.9694211127114364E-3</v>
      </c>
    </row>
    <row r="155" spans="1:27" ht="14">
      <c r="A155" s="86">
        <v>1</v>
      </c>
      <c r="B155" s="86">
        <v>1</v>
      </c>
      <c r="C155" s="63">
        <v>15</v>
      </c>
      <c r="D155" s="63">
        <v>154</v>
      </c>
      <c r="E155" s="63" t="str">
        <f>VLOOKUP(CENSO[[#This Row],[NOME COMUM]],ESPECIES[],2,FALSE)</f>
        <v>Lecythis chartacea O.Berg</v>
      </c>
      <c r="F155" s="64" t="s">
        <v>31</v>
      </c>
      <c r="G155" s="64">
        <v>125</v>
      </c>
      <c r="H155" s="97">
        <f>CENSO[[#This Row],[CAP (cm)]]/PI()</f>
        <v>39.788735772973837</v>
      </c>
      <c r="I155" s="64">
        <v>18</v>
      </c>
      <c r="J155" s="96">
        <f>(PI()*(CENSO[[#This Row],[DAP (cm)]]^2))/40000</f>
        <v>0.12433979929054324</v>
      </c>
      <c r="K155" s="96">
        <f>CENSO[[#This Row],[g (m²)]]*CENSO[[#This Row],[H (m)]]*0.7</f>
        <v>1.5666814710608448</v>
      </c>
      <c r="L155" s="64">
        <v>1</v>
      </c>
      <c r="M155" s="65">
        <v>368374.2</v>
      </c>
      <c r="N155" s="87">
        <v>9709027.0999999903</v>
      </c>
      <c r="O155" s="98" t="s">
        <v>1225</v>
      </c>
      <c r="P155" s="87" t="str">
        <f>VLOOKUP(CENSO[[#This Row],[DAP (cm)]],CD[],2,TRUE)</f>
        <v>TORETE</v>
      </c>
      <c r="Q155" s="87" t="str">
        <f>VLOOKUP(CENSO[[#This Row],[DAP (cm)]],DD[],2,TRUE)</f>
        <v>30├ 40</v>
      </c>
      <c r="R155" s="87" t="str" cm="1">
        <f t="array" ref="R155">INDEX(_xlfn.TEXTSPLIT(CENSO[[#This Row],[NOME CIENTIFICO]]," "),1)</f>
        <v>Lecythis</v>
      </c>
      <c r="S155" s="98" t="s">
        <v>1004</v>
      </c>
      <c r="T155" s="87">
        <f>_xlfn.MINIFS(CENSO[DAP (cm)],CENSO[NOME CIENTIFICO],CENSO[[#This Row],[NOME CIENTIFICO]])</f>
        <v>38.833806114422465</v>
      </c>
      <c r="U1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5" s="87" t="str">
        <f>IF(CENSO[[#This Row],[DAP (cm)]]&lt;CENSO[[#This Row],[DMCE (cm)]],"DAP &lt; DMCE","DAP ≥ DMCE")</f>
        <v>DAP &lt; DMCE</v>
      </c>
      <c r="W155" s="87" t="str">
        <f>IF(CENSO[[#This Row],[DAP (cm)]]&gt;200, "Superior", "Inferior")</f>
        <v>Inferior</v>
      </c>
      <c r="X155" s="87" t="str">
        <f>VLOOKUP(CENSO[[#This Row],[NOME COMUM]],ESPECIES[],4,FALSE)</f>
        <v>Não</v>
      </c>
      <c r="Y155" s="87" t="str">
        <f>IF(IFERROR(VLOOKUP(CENSO[[#This Row],[NOME COMUM]],COMERCIAIS[],2, FALSE), "Não") &lt;&gt; "Não", "Sim", "Não")</f>
        <v>Sim</v>
      </c>
      <c r="Z155" s="133">
        <f>CENSO[[#This Row],[g (m²)]]/SUM(AEEF[AEEF-UT])</f>
        <v>2.175500944990973E-4</v>
      </c>
      <c r="AA155" s="133">
        <f>CENSO[[#This Row],[v (m³)]]/SUM(AEEF[AEEF-UT])</f>
        <v>2.7411311906886259E-3</v>
      </c>
    </row>
    <row r="156" spans="1:27" ht="14">
      <c r="A156" s="86">
        <v>1</v>
      </c>
      <c r="B156" s="86">
        <v>1</v>
      </c>
      <c r="C156" s="63">
        <v>15</v>
      </c>
      <c r="D156" s="63">
        <v>155</v>
      </c>
      <c r="E156" s="63" t="str">
        <f>VLOOKUP(CENSO[[#This Row],[NOME COMUM]],ESPECIES[],2,FALSE)</f>
        <v>Qualea dichotoma (Mart.) Warm. ex Wille</v>
      </c>
      <c r="F156" s="64" t="s">
        <v>55</v>
      </c>
      <c r="G156" s="64">
        <v>200</v>
      </c>
      <c r="H156" s="97">
        <f>CENSO[[#This Row],[CAP (cm)]]/PI()</f>
        <v>63.661977236758133</v>
      </c>
      <c r="I156" s="64">
        <v>20</v>
      </c>
      <c r="J156" s="96">
        <f>(PI()*(CENSO[[#This Row],[DAP (cm)]]^2))/40000</f>
        <v>0.31830988618379064</v>
      </c>
      <c r="K156" s="96">
        <f>CENSO[[#This Row],[g (m²)]]*CENSO[[#This Row],[H (m)]]*0.7</f>
        <v>4.4563384065730682</v>
      </c>
      <c r="L156" s="64">
        <v>1</v>
      </c>
      <c r="M156" s="65">
        <v>368388.59999999899</v>
      </c>
      <c r="N156" s="87">
        <v>9709049.1999999899</v>
      </c>
      <c r="O156" s="87" t="s">
        <v>1227</v>
      </c>
      <c r="P156" s="87" t="str">
        <f>VLOOKUP(CENSO[[#This Row],[DAP (cm)]],CD[],2,TRUE)</f>
        <v>TORA</v>
      </c>
      <c r="Q156" s="87" t="str">
        <f>VLOOKUP(CENSO[[#This Row],[DAP (cm)]],DD[],2,TRUE)</f>
        <v>60├ 70</v>
      </c>
      <c r="R156" s="87" t="str" cm="1">
        <f t="array" ref="R156">INDEX(_xlfn.TEXTSPLIT(CENSO[[#This Row],[NOME CIENTIFICO]]," "),1)</f>
        <v>Qualea</v>
      </c>
      <c r="S156" s="98" t="s">
        <v>1004</v>
      </c>
      <c r="T156" s="87">
        <f>_xlfn.MINIFS(CENSO[DAP (cm)],CENSO[NOME CIENTIFICO],CENSO[[#This Row],[NOME CIENTIFICO]])</f>
        <v>40.107045659157627</v>
      </c>
      <c r="U1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56" s="87" t="str">
        <f>IF(CENSO[[#This Row],[DAP (cm)]]&lt;CENSO[[#This Row],[DMCE (cm)]],"DAP &lt; DMCE","DAP ≥ DMCE")</f>
        <v>DAP ≥ DMCE</v>
      </c>
      <c r="W156" s="87" t="str">
        <f>IF(CENSO[[#This Row],[DAP (cm)]]&gt;200, "Superior", "Inferior")</f>
        <v>Inferior</v>
      </c>
      <c r="X156" s="87" t="str">
        <f>VLOOKUP(CENSO[[#This Row],[NOME COMUM]],ESPECIES[],4,FALSE)</f>
        <v>Não</v>
      </c>
      <c r="Y156" s="87" t="str">
        <f>IF(IFERROR(VLOOKUP(CENSO[[#This Row],[NOME COMUM]],COMERCIAIS[],2, FALSE), "Não") &lt;&gt; "Não", "Sim", "Não")</f>
        <v>Não</v>
      </c>
      <c r="Z156" s="133">
        <f>CENSO[[#This Row],[g (m²)]]/SUM(AEEF[AEEF-UT])</f>
        <v>5.5692824191768894E-4</v>
      </c>
      <c r="AA156" s="133">
        <f>CENSO[[#This Row],[v (m³)]]/SUM(AEEF[AEEF-UT])</f>
        <v>7.7969953868476443E-3</v>
      </c>
    </row>
    <row r="157" spans="1:27" ht="14">
      <c r="A157" s="86">
        <v>1</v>
      </c>
      <c r="B157" s="86">
        <v>1</v>
      </c>
      <c r="C157" s="63">
        <v>15</v>
      </c>
      <c r="D157" s="63">
        <v>156</v>
      </c>
      <c r="E157" s="63" t="str">
        <f>VLOOKUP(CENSO[[#This Row],[NOME COMUM]],ESPECIES[],2,FALSE)</f>
        <v>Alexa grandiflora Ducke</v>
      </c>
      <c r="F157" s="64" t="s">
        <v>13</v>
      </c>
      <c r="G157" s="64">
        <v>143</v>
      </c>
      <c r="H157" s="97">
        <f>CENSO[[#This Row],[CAP (cm)]]/PI()</f>
        <v>45.518313724282066</v>
      </c>
      <c r="I157" s="64">
        <v>20</v>
      </c>
      <c r="J157" s="96">
        <f>(PI()*(CENSO[[#This Row],[DAP (cm)]]^2))/40000</f>
        <v>0.1627279715643084</v>
      </c>
      <c r="K157" s="96">
        <f>CENSO[[#This Row],[g (m²)]]*CENSO[[#This Row],[H (m)]]*0.7</f>
        <v>2.2781916019003177</v>
      </c>
      <c r="L157" s="64">
        <v>1</v>
      </c>
      <c r="M157" s="65">
        <v>368382.5</v>
      </c>
      <c r="N157" s="87">
        <v>9709047.9000000004</v>
      </c>
      <c r="O157" s="98" t="s">
        <v>1225</v>
      </c>
      <c r="P157" s="87" t="str">
        <f>VLOOKUP(CENSO[[#This Row],[DAP (cm)]],CD[],2,TRUE)</f>
        <v>TORETE</v>
      </c>
      <c r="Q157" s="87" t="str">
        <f>VLOOKUP(CENSO[[#This Row],[DAP (cm)]],DD[],2,TRUE)</f>
        <v>40├ 50</v>
      </c>
      <c r="R157" s="87" t="str" cm="1">
        <f t="array" ref="R157">INDEX(_xlfn.TEXTSPLIT(CENSO[[#This Row],[NOME CIENTIFICO]]," "),1)</f>
        <v>Alexa</v>
      </c>
      <c r="S157" s="98" t="s">
        <v>1004</v>
      </c>
      <c r="T157" s="87">
        <f>_xlfn.MINIFS(CENSO[DAP (cm)],CENSO[NOME CIENTIFICO],CENSO[[#This Row],[NOME CIENTIFICO]])</f>
        <v>39.788735772973837</v>
      </c>
      <c r="U1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7" s="87" t="str">
        <f>IF(CENSO[[#This Row],[DAP (cm)]]&lt;CENSO[[#This Row],[DMCE (cm)]],"DAP &lt; DMCE","DAP ≥ DMCE")</f>
        <v>DAP &lt; DMCE</v>
      </c>
      <c r="W157" s="87" t="str">
        <f>IF(CENSO[[#This Row],[DAP (cm)]]&gt;200, "Superior", "Inferior")</f>
        <v>Inferior</v>
      </c>
      <c r="X157" s="87" t="str">
        <f>VLOOKUP(CENSO[[#This Row],[NOME COMUM]],ESPECIES[],4,FALSE)</f>
        <v>Não</v>
      </c>
      <c r="Y157" s="87" t="str">
        <f>IF(IFERROR(VLOOKUP(CENSO[[#This Row],[NOME COMUM]],COMERCIAIS[],2, FALSE), "Não") &lt;&gt; "Não", "Sim", "Não")</f>
        <v>Não</v>
      </c>
      <c r="Z157" s="133">
        <f>CENSO[[#This Row],[g (m²)]]/SUM(AEEF[AEEF-UT])</f>
        <v>2.8471564047437059E-4</v>
      </c>
      <c r="AA157" s="133">
        <f>CENSO[[#This Row],[v (m³)]]/SUM(AEEF[AEEF-UT])</f>
        <v>3.9860189666411881E-3</v>
      </c>
    </row>
    <row r="158" spans="1:27" ht="14">
      <c r="A158" s="86">
        <v>1</v>
      </c>
      <c r="B158" s="86">
        <v>1</v>
      </c>
      <c r="C158" s="63">
        <v>15</v>
      </c>
      <c r="D158" s="63">
        <v>157</v>
      </c>
      <c r="E158" s="63" t="str">
        <f>VLOOKUP(CENSO[[#This Row],[NOME COMUM]],ESPECIES[],2,FALSE)</f>
        <v>Astronium lecointei Ducke</v>
      </c>
      <c r="F158" s="64" t="s">
        <v>5</v>
      </c>
      <c r="G158" s="64">
        <v>350</v>
      </c>
      <c r="H158" s="97">
        <f>CENSO[[#This Row],[CAP (cm)]]/PI()</f>
        <v>111.40846016432674</v>
      </c>
      <c r="I158" s="64">
        <v>21</v>
      </c>
      <c r="J158" s="96">
        <f>(PI()*(CENSO[[#This Row],[DAP (cm)]]^2))/40000</f>
        <v>0.97482402643785904</v>
      </c>
      <c r="K158" s="96">
        <f>CENSO[[#This Row],[g (m²)]]*CENSO[[#This Row],[H (m)]]*0.7</f>
        <v>14.329913188636526</v>
      </c>
      <c r="L158" s="64">
        <v>1</v>
      </c>
      <c r="M158" s="65">
        <v>368372.7</v>
      </c>
      <c r="N158" s="87">
        <v>9709035.0999999903</v>
      </c>
      <c r="O158" s="87" t="s">
        <v>1227</v>
      </c>
      <c r="P158" s="87" t="str">
        <f>VLOOKUP(CENSO[[#This Row],[DAP (cm)]],CD[],2,TRUE)</f>
        <v>TORA</v>
      </c>
      <c r="Q158" s="87" t="str">
        <f>VLOOKUP(CENSO[[#This Row],[DAP (cm)]],DD[],2,TRUE)</f>
        <v>110├ 120</v>
      </c>
      <c r="R158" s="87" t="str" cm="1">
        <f t="array" ref="R158">INDEX(_xlfn.TEXTSPLIT(CENSO[[#This Row],[NOME CIENTIFICO]]," "),1)</f>
        <v>Astronium</v>
      </c>
      <c r="S158" s="98" t="s">
        <v>1004</v>
      </c>
      <c r="T158" s="87">
        <f>_xlfn.MINIFS(CENSO[DAP (cm)],CENSO[NOME CIENTIFICO],CENSO[[#This Row],[NOME CIENTIFICO]])</f>
        <v>40.107045659157627</v>
      </c>
      <c r="U1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58" s="87" t="str">
        <f>IF(CENSO[[#This Row],[DAP (cm)]]&lt;CENSO[[#This Row],[DMCE (cm)]],"DAP &lt; DMCE","DAP ≥ DMCE")</f>
        <v>DAP ≥ DMCE</v>
      </c>
      <c r="W158" s="87" t="str">
        <f>IF(CENSO[[#This Row],[DAP (cm)]]&gt;200, "Superior", "Inferior")</f>
        <v>Inferior</v>
      </c>
      <c r="X158" s="87" t="str">
        <f>VLOOKUP(CENSO[[#This Row],[NOME COMUM]],ESPECIES[],4,FALSE)</f>
        <v>Não</v>
      </c>
      <c r="Y158" s="87" t="str">
        <f>IF(IFERROR(VLOOKUP(CENSO[[#This Row],[NOME COMUM]],COMERCIAIS[],2, FALSE), "Não") &lt;&gt; "Não", "Sim", "Não")</f>
        <v>Sim</v>
      </c>
      <c r="Z158" s="133">
        <f>CENSO[[#This Row],[g (m²)]]/SUM(AEEF[AEEF-UT])</f>
        <v>1.7055927408729228E-3</v>
      </c>
      <c r="AA158" s="133">
        <f>CENSO[[#This Row],[v (m³)]]/SUM(AEEF[AEEF-UT])</f>
        <v>2.5072213290831962E-2</v>
      </c>
    </row>
    <row r="159" spans="1:27" ht="14">
      <c r="A159" s="86">
        <v>1</v>
      </c>
      <c r="B159" s="86">
        <v>1</v>
      </c>
      <c r="C159" s="63">
        <v>15</v>
      </c>
      <c r="D159" s="63">
        <v>158</v>
      </c>
      <c r="E159" s="63" t="str">
        <f>VLOOKUP(CENSO[[#This Row],[NOME COMUM]],ESPECIES[],2,FALSE)</f>
        <v>Lecythis chartacea O.Berg</v>
      </c>
      <c r="F159" s="64" t="s">
        <v>31</v>
      </c>
      <c r="G159" s="64">
        <v>130</v>
      </c>
      <c r="H159" s="97">
        <f>CENSO[[#This Row],[CAP (cm)]]/PI()</f>
        <v>41.38028520389279</v>
      </c>
      <c r="I159" s="64">
        <v>15</v>
      </c>
      <c r="J159" s="96">
        <f>(PI()*(CENSO[[#This Row],[DAP (cm)]]^2))/40000</f>
        <v>0.13448592691265157</v>
      </c>
      <c r="K159" s="96">
        <f>CENSO[[#This Row],[g (m²)]]*CENSO[[#This Row],[H (m)]]*0.7</f>
        <v>1.4121022325828414</v>
      </c>
      <c r="L159" s="64">
        <v>1</v>
      </c>
      <c r="M159" s="65">
        <v>368363</v>
      </c>
      <c r="N159" s="87">
        <v>9709029</v>
      </c>
      <c r="O159" s="98" t="s">
        <v>1225</v>
      </c>
      <c r="P159" s="87" t="str">
        <f>VLOOKUP(CENSO[[#This Row],[DAP (cm)]],CD[],2,TRUE)</f>
        <v>TORETE</v>
      </c>
      <c r="Q159" s="87" t="str">
        <f>VLOOKUP(CENSO[[#This Row],[DAP (cm)]],DD[],2,TRUE)</f>
        <v>40├ 50</v>
      </c>
      <c r="R159" s="87" t="str" cm="1">
        <f t="array" ref="R159">INDEX(_xlfn.TEXTSPLIT(CENSO[[#This Row],[NOME CIENTIFICO]]," "),1)</f>
        <v>Lecythis</v>
      </c>
      <c r="S159" s="98" t="s">
        <v>1004</v>
      </c>
      <c r="T159" s="87">
        <f>_xlfn.MINIFS(CENSO[DAP (cm)],CENSO[NOME CIENTIFICO],CENSO[[#This Row],[NOME CIENTIFICO]])</f>
        <v>38.833806114422465</v>
      </c>
      <c r="U1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9" s="87" t="str">
        <f>IF(CENSO[[#This Row],[DAP (cm)]]&lt;CENSO[[#This Row],[DMCE (cm)]],"DAP &lt; DMCE","DAP ≥ DMCE")</f>
        <v>DAP &lt; DMCE</v>
      </c>
      <c r="W159" s="87" t="str">
        <f>IF(CENSO[[#This Row],[DAP (cm)]]&gt;200, "Superior", "Inferior")</f>
        <v>Inferior</v>
      </c>
      <c r="X159" s="87" t="str">
        <f>VLOOKUP(CENSO[[#This Row],[NOME COMUM]],ESPECIES[],4,FALSE)</f>
        <v>Não</v>
      </c>
      <c r="Y159" s="87" t="str">
        <f>IF(IFERROR(VLOOKUP(CENSO[[#This Row],[NOME COMUM]],COMERCIAIS[],2, FALSE), "Não") &lt;&gt; "Não", "Sim", "Não")</f>
        <v>Sim</v>
      </c>
      <c r="Z159" s="133">
        <f>CENSO[[#This Row],[g (m²)]]/SUM(AEEF[AEEF-UT])</f>
        <v>2.3530218221022364E-4</v>
      </c>
      <c r="AA159" s="133">
        <f>CENSO[[#This Row],[v (m³)]]/SUM(AEEF[AEEF-UT])</f>
        <v>2.470672913207348E-3</v>
      </c>
    </row>
    <row r="160" spans="1:27" ht="14">
      <c r="A160" s="86">
        <v>1</v>
      </c>
      <c r="B160" s="86">
        <v>1</v>
      </c>
      <c r="C160" s="63">
        <v>15</v>
      </c>
      <c r="D160" s="63">
        <v>159</v>
      </c>
      <c r="E160" s="63" t="str">
        <f>VLOOKUP(CENSO[[#This Row],[NOME COMUM]],ESPECIES[],2,FALSE)</f>
        <v>Piptadenia suaveolens Miq.</v>
      </c>
      <c r="F160" s="64" t="s">
        <v>22</v>
      </c>
      <c r="G160" s="64">
        <v>172</v>
      </c>
      <c r="H160" s="97">
        <f>CENSO[[#This Row],[CAP (cm)]]/PI()</f>
        <v>54.749300423611999</v>
      </c>
      <c r="I160" s="64">
        <v>16</v>
      </c>
      <c r="J160" s="96">
        <f>(PI()*(CENSO[[#This Row],[DAP (cm)]]^2))/40000</f>
        <v>0.23542199182153159</v>
      </c>
      <c r="K160" s="96">
        <f>CENSO[[#This Row],[g (m²)]]*CENSO[[#This Row],[H (m)]]*0.7</f>
        <v>2.6367263084011539</v>
      </c>
      <c r="L160" s="64">
        <v>1</v>
      </c>
      <c r="M160" s="65">
        <v>368362.9</v>
      </c>
      <c r="N160" s="87">
        <v>9709030.4000000004</v>
      </c>
      <c r="O160" s="87" t="s">
        <v>1227</v>
      </c>
      <c r="P160" s="87" t="str">
        <f>VLOOKUP(CENSO[[#This Row],[DAP (cm)]],CD[],2,TRUE)</f>
        <v>TORA</v>
      </c>
      <c r="Q160" s="87" t="str">
        <f>VLOOKUP(CENSO[[#This Row],[DAP (cm)]],DD[],2,TRUE)</f>
        <v>50├ 60</v>
      </c>
      <c r="R160" s="87" t="str" cm="1">
        <f t="array" ref="R160">INDEX(_xlfn.TEXTSPLIT(CENSO[[#This Row],[NOME CIENTIFICO]]," "),1)</f>
        <v>Piptadenia</v>
      </c>
      <c r="S160" s="98" t="s">
        <v>1004</v>
      </c>
      <c r="T160" s="87">
        <f>_xlfn.MINIFS(CENSO[DAP (cm)],CENSO[NOME CIENTIFICO],CENSO[[#This Row],[NOME CIENTIFICO]])</f>
        <v>39.788735772973837</v>
      </c>
      <c r="U1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0" s="87" t="str">
        <f>IF(CENSO[[#This Row],[DAP (cm)]]&lt;CENSO[[#This Row],[DMCE (cm)]],"DAP &lt; DMCE","DAP ≥ DMCE")</f>
        <v>DAP ≥ DMCE</v>
      </c>
      <c r="W160" s="87" t="str">
        <f>IF(CENSO[[#This Row],[DAP (cm)]]&gt;200, "Superior", "Inferior")</f>
        <v>Inferior</v>
      </c>
      <c r="X160" s="87" t="str">
        <f>VLOOKUP(CENSO[[#This Row],[NOME COMUM]],ESPECIES[],4,FALSE)</f>
        <v>Não</v>
      </c>
      <c r="Y160" s="87" t="str">
        <f>IF(IFERROR(VLOOKUP(CENSO[[#This Row],[NOME COMUM]],COMERCIAIS[],2, FALSE), "Não") &lt;&gt; "Não", "Sim", "Não")</f>
        <v>Sim</v>
      </c>
      <c r="Z160" s="133">
        <f>CENSO[[#This Row],[g (m²)]]/SUM(AEEF[AEEF-UT])</f>
        <v>4.1190412772232278E-4</v>
      </c>
      <c r="AA160" s="133">
        <f>CENSO[[#This Row],[v (m³)]]/SUM(AEEF[AEEF-UT])</f>
        <v>4.6133262304900152E-3</v>
      </c>
    </row>
    <row r="161" spans="1:27" ht="14">
      <c r="A161" s="86">
        <v>1</v>
      </c>
      <c r="B161" s="86">
        <v>1</v>
      </c>
      <c r="C161" s="63">
        <v>15</v>
      </c>
      <c r="D161" s="63">
        <v>160</v>
      </c>
      <c r="E161" s="63" t="str">
        <f>VLOOKUP(CENSO[[#This Row],[NOME COMUM]],ESPECIES[],2,FALSE)</f>
        <v>Parkia pendula (Willd.) Benth. ex Walp.</v>
      </c>
      <c r="F161" s="64" t="s">
        <v>24</v>
      </c>
      <c r="G161" s="64">
        <v>300</v>
      </c>
      <c r="H161" s="97">
        <f>CENSO[[#This Row],[CAP (cm)]]/PI()</f>
        <v>95.4929658551372</v>
      </c>
      <c r="I161" s="64">
        <v>20</v>
      </c>
      <c r="J161" s="96">
        <f>(PI()*(CENSO[[#This Row],[DAP (cm)]]^2))/40000</f>
        <v>0.7161972439135289</v>
      </c>
      <c r="K161" s="96">
        <f>CENSO[[#This Row],[g (m²)]]*CENSO[[#This Row],[H (m)]]*0.7</f>
        <v>10.026761414789403</v>
      </c>
      <c r="L161" s="64">
        <v>1</v>
      </c>
      <c r="M161" s="65">
        <v>368356.09999999899</v>
      </c>
      <c r="N161" s="87">
        <v>9709029.8000000007</v>
      </c>
      <c r="O161" s="87" t="s">
        <v>1227</v>
      </c>
      <c r="P161" s="87" t="str">
        <f>VLOOKUP(CENSO[[#This Row],[DAP (cm)]],CD[],2,TRUE)</f>
        <v>TORA</v>
      </c>
      <c r="Q161" s="87" t="str">
        <f>VLOOKUP(CENSO[[#This Row],[DAP (cm)]],DD[],2,TRUE)</f>
        <v>90├ 100</v>
      </c>
      <c r="R161" s="87" t="str" cm="1">
        <f t="array" ref="R161">INDEX(_xlfn.TEXTSPLIT(CENSO[[#This Row],[NOME CIENTIFICO]]," "),1)</f>
        <v>Parkia</v>
      </c>
      <c r="S161" s="98" t="s">
        <v>1004</v>
      </c>
      <c r="T161" s="87">
        <f>_xlfn.MINIFS(CENSO[DAP (cm)],CENSO[NOME CIENTIFICO],CENSO[[#This Row],[NOME CIENTIFICO]])</f>
        <v>40.107045659157627</v>
      </c>
      <c r="U1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61" s="87" t="str">
        <f>IF(CENSO[[#This Row],[DAP (cm)]]&lt;CENSO[[#This Row],[DMCE (cm)]],"DAP &lt; DMCE","DAP ≥ DMCE")</f>
        <v>DAP ≥ DMCE</v>
      </c>
      <c r="W161" s="87" t="str">
        <f>IF(CENSO[[#This Row],[DAP (cm)]]&gt;200, "Superior", "Inferior")</f>
        <v>Inferior</v>
      </c>
      <c r="X161" s="87" t="str">
        <f>VLOOKUP(CENSO[[#This Row],[NOME COMUM]],ESPECIES[],4,FALSE)</f>
        <v>Não</v>
      </c>
      <c r="Y161" s="87" t="str">
        <f>IF(IFERROR(VLOOKUP(CENSO[[#This Row],[NOME COMUM]],COMERCIAIS[],2, FALSE), "Não") &lt;&gt; "Não", "Sim", "Não")</f>
        <v>Sim</v>
      </c>
      <c r="Z161" s="133">
        <f>CENSO[[#This Row],[g (m²)]]/SUM(AEEF[AEEF-UT])</f>
        <v>1.2530885443148001E-3</v>
      </c>
      <c r="AA161" s="133">
        <f>CENSO[[#This Row],[v (m³)]]/SUM(AEEF[AEEF-UT])</f>
        <v>1.75432396204072E-2</v>
      </c>
    </row>
    <row r="162" spans="1:27" ht="14">
      <c r="A162" s="86">
        <v>1</v>
      </c>
      <c r="B162" s="86">
        <v>1</v>
      </c>
      <c r="C162" s="63">
        <v>15</v>
      </c>
      <c r="D162" s="63">
        <v>161</v>
      </c>
      <c r="E162" s="63" t="str">
        <f>VLOOKUP(CENSO[[#This Row],[NOME COMUM]],ESPECIES[],2,FALSE)</f>
        <v>Couratari guianensis Aubl.</v>
      </c>
      <c r="F162" s="64" t="s">
        <v>6</v>
      </c>
      <c r="G162" s="64">
        <v>230</v>
      </c>
      <c r="H162" s="97">
        <f>CENSO[[#This Row],[CAP (cm)]]/PI()</f>
        <v>73.211273822271863</v>
      </c>
      <c r="I162" s="64">
        <v>20</v>
      </c>
      <c r="J162" s="96">
        <f>(PI()*(CENSO[[#This Row],[DAP (cm)]]^2))/40000</f>
        <v>0.42096482447806327</v>
      </c>
      <c r="K162" s="96">
        <f>CENSO[[#This Row],[g (m²)]]*CENSO[[#This Row],[H (m)]]*0.7</f>
        <v>5.8935075426928858</v>
      </c>
      <c r="L162" s="64">
        <v>1</v>
      </c>
      <c r="M162" s="65">
        <v>368352.09999999899</v>
      </c>
      <c r="N162" s="87">
        <v>9709042.6999999899</v>
      </c>
      <c r="O162" s="87" t="s">
        <v>1227</v>
      </c>
      <c r="P162" s="87" t="str">
        <f>VLOOKUP(CENSO[[#This Row],[DAP (cm)]],CD[],2,TRUE)</f>
        <v>TORA</v>
      </c>
      <c r="Q162" s="87" t="str">
        <f>VLOOKUP(CENSO[[#This Row],[DAP (cm)]],DD[],2,TRUE)</f>
        <v>70├ 80</v>
      </c>
      <c r="R162" s="87" t="str" cm="1">
        <f t="array" ref="R162">INDEX(_xlfn.TEXTSPLIT(CENSO[[#This Row],[NOME CIENTIFICO]]," "),1)</f>
        <v>Couratari</v>
      </c>
      <c r="S162" s="98" t="s">
        <v>1004</v>
      </c>
      <c r="T162" s="87">
        <f>_xlfn.MINIFS(CENSO[DAP (cm)],CENSO[NOME CIENTIFICO],CENSO[[#This Row],[NOME CIENTIFICO]])</f>
        <v>38.833806114422465</v>
      </c>
      <c r="U1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2" s="87" t="str">
        <f>IF(CENSO[[#This Row],[DAP (cm)]]&lt;CENSO[[#This Row],[DMCE (cm)]],"DAP &lt; DMCE","DAP ≥ DMCE")</f>
        <v>DAP ≥ DMCE</v>
      </c>
      <c r="W162" s="87" t="str">
        <f>IF(CENSO[[#This Row],[DAP (cm)]]&gt;200, "Superior", "Inferior")</f>
        <v>Inferior</v>
      </c>
      <c r="X162" s="87" t="str">
        <f>VLOOKUP(CENSO[[#This Row],[NOME COMUM]],ESPECIES[],4,FALSE)</f>
        <v>Não</v>
      </c>
      <c r="Y162" s="87" t="str">
        <f>IF(IFERROR(VLOOKUP(CENSO[[#This Row],[NOME COMUM]],COMERCIAIS[],2, FALSE), "Não") &lt;&gt; "Não", "Sim", "Não")</f>
        <v>Sim</v>
      </c>
      <c r="Z162" s="133">
        <f>CENSO[[#This Row],[g (m²)]]/SUM(AEEF[AEEF-UT])</f>
        <v>7.3653759993614395E-4</v>
      </c>
      <c r="AA162" s="133">
        <f>CENSO[[#This Row],[v (m³)]]/SUM(AEEF[AEEF-UT])</f>
        <v>1.0311526399106015E-2</v>
      </c>
    </row>
    <row r="163" spans="1:27" ht="14">
      <c r="A163" s="86">
        <v>1</v>
      </c>
      <c r="B163" s="86">
        <v>1</v>
      </c>
      <c r="C163" s="63">
        <v>15</v>
      </c>
      <c r="D163" s="63">
        <v>162</v>
      </c>
      <c r="E163" s="63" t="str">
        <f>VLOOKUP(CENSO[[#This Row],[NOME COMUM]],ESPECIES[],2,FALSE)</f>
        <v>Anacardium giganteum Hanck ex Engl.</v>
      </c>
      <c r="F163" s="64" t="s">
        <v>47</v>
      </c>
      <c r="G163" s="64">
        <v>253</v>
      </c>
      <c r="H163" s="97">
        <f>CENSO[[#This Row],[CAP (cm)]]/PI()</f>
        <v>80.532401204499038</v>
      </c>
      <c r="I163" s="64">
        <v>21</v>
      </c>
      <c r="J163" s="96">
        <f>(PI()*(CENSO[[#This Row],[DAP (cm)]]^2))/40000</f>
        <v>0.50936743761845638</v>
      </c>
      <c r="K163" s="96">
        <f>CENSO[[#This Row],[g (m²)]]*CENSO[[#This Row],[H (m)]]*0.7</f>
        <v>7.4877013329913078</v>
      </c>
      <c r="L163" s="64">
        <v>1</v>
      </c>
      <c r="M163" s="65">
        <v>368341.799999999</v>
      </c>
      <c r="N163" s="87">
        <v>9709035.8000000007</v>
      </c>
      <c r="O163" s="87" t="s">
        <v>1227</v>
      </c>
      <c r="P163" s="87" t="str">
        <f>VLOOKUP(CENSO[[#This Row],[DAP (cm)]],CD[],2,TRUE)</f>
        <v>TORA</v>
      </c>
      <c r="Q163" s="87" t="str">
        <f>VLOOKUP(CENSO[[#This Row],[DAP (cm)]],DD[],2,TRUE)</f>
        <v>80├ 90</v>
      </c>
      <c r="R163" s="87" t="str" cm="1">
        <f t="array" ref="R163">INDEX(_xlfn.TEXTSPLIT(CENSO[[#This Row],[NOME CIENTIFICO]]," "),1)</f>
        <v>Anacardium</v>
      </c>
      <c r="S163" s="98" t="s">
        <v>1004</v>
      </c>
      <c r="T163" s="87">
        <f>_xlfn.MINIFS(CENSO[DAP (cm)],CENSO[NOME CIENTIFICO],CENSO[[#This Row],[NOME CIENTIFICO]])</f>
        <v>57.295779513082323</v>
      </c>
      <c r="U1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67.295779513082323</v>
      </c>
      <c r="V163" s="87" t="str">
        <f>IF(CENSO[[#This Row],[DAP (cm)]]&lt;CENSO[[#This Row],[DMCE (cm)]],"DAP &lt; DMCE","DAP ≥ DMCE")</f>
        <v>DAP ≥ DMCE</v>
      </c>
      <c r="W163" s="87" t="str">
        <f>IF(CENSO[[#This Row],[DAP (cm)]]&gt;200, "Superior", "Inferior")</f>
        <v>Inferior</v>
      </c>
      <c r="X163" s="87" t="str">
        <f>VLOOKUP(CENSO[[#This Row],[NOME COMUM]],ESPECIES[],4,FALSE)</f>
        <v>Não</v>
      </c>
      <c r="Y163" s="87" t="str">
        <f>IF(IFERROR(VLOOKUP(CENSO[[#This Row],[NOME COMUM]],COMERCIAIS[],2, FALSE), "Não") &lt;&gt; "Não", "Sim", "Não")</f>
        <v>Não</v>
      </c>
      <c r="Z163" s="133">
        <f>CENSO[[#This Row],[g (m²)]]/SUM(AEEF[AEEF-UT])</f>
        <v>8.9121049592273379E-4</v>
      </c>
      <c r="AA163" s="133">
        <f>CENSO[[#This Row],[v (m³)]]/SUM(AEEF[AEEF-UT])</f>
        <v>1.3100794290064185E-2</v>
      </c>
    </row>
    <row r="164" spans="1:27" ht="14">
      <c r="A164" s="86">
        <v>1</v>
      </c>
      <c r="B164" s="86">
        <v>1</v>
      </c>
      <c r="C164" s="63">
        <v>15</v>
      </c>
      <c r="D164" s="63">
        <v>163</v>
      </c>
      <c r="E164" s="63" t="str">
        <f>VLOOKUP(CENSO[[#This Row],[NOME COMUM]],ESPECIES[],2,FALSE)</f>
        <v>Alexa grandiflora Ducke</v>
      </c>
      <c r="F164" s="64" t="s">
        <v>13</v>
      </c>
      <c r="G164" s="64">
        <v>253</v>
      </c>
      <c r="H164" s="97">
        <f>CENSO[[#This Row],[CAP (cm)]]/PI()</f>
        <v>80.532401204499038</v>
      </c>
      <c r="I164" s="64">
        <v>21</v>
      </c>
      <c r="J164" s="96">
        <f>(PI()*(CENSO[[#This Row],[DAP (cm)]]^2))/40000</f>
        <v>0.50936743761845638</v>
      </c>
      <c r="K164" s="96">
        <f>CENSO[[#This Row],[g (m²)]]*CENSO[[#This Row],[H (m)]]*0.7</f>
        <v>7.4877013329913078</v>
      </c>
      <c r="L164" s="64">
        <v>1</v>
      </c>
      <c r="M164" s="65">
        <v>368341.799999999</v>
      </c>
      <c r="N164" s="87">
        <v>9709035.8000000007</v>
      </c>
      <c r="O164" s="87" t="s">
        <v>1227</v>
      </c>
      <c r="P164" s="87" t="str">
        <f>VLOOKUP(CENSO[[#This Row],[DAP (cm)]],CD[],2,TRUE)</f>
        <v>TORA</v>
      </c>
      <c r="Q164" s="87" t="str">
        <f>VLOOKUP(CENSO[[#This Row],[DAP (cm)]],DD[],2,TRUE)</f>
        <v>80├ 90</v>
      </c>
      <c r="R164" s="87" t="str" cm="1">
        <f t="array" ref="R164">INDEX(_xlfn.TEXTSPLIT(CENSO[[#This Row],[NOME CIENTIFICO]]," "),1)</f>
        <v>Alexa</v>
      </c>
      <c r="S164" s="98" t="s">
        <v>1004</v>
      </c>
      <c r="T164" s="87">
        <f>_xlfn.MINIFS(CENSO[DAP (cm)],CENSO[NOME CIENTIFICO],CENSO[[#This Row],[NOME CIENTIFICO]])</f>
        <v>39.788735772973837</v>
      </c>
      <c r="U1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4" s="87" t="str">
        <f>IF(CENSO[[#This Row],[DAP (cm)]]&lt;CENSO[[#This Row],[DMCE (cm)]],"DAP &lt; DMCE","DAP ≥ DMCE")</f>
        <v>DAP ≥ DMCE</v>
      </c>
      <c r="W164" s="87" t="str">
        <f>IF(CENSO[[#This Row],[DAP (cm)]]&gt;200, "Superior", "Inferior")</f>
        <v>Inferior</v>
      </c>
      <c r="X164" s="87" t="str">
        <f>VLOOKUP(CENSO[[#This Row],[NOME COMUM]],ESPECIES[],4,FALSE)</f>
        <v>Não</v>
      </c>
      <c r="Y164" s="87" t="str">
        <f>IF(IFERROR(VLOOKUP(CENSO[[#This Row],[NOME COMUM]],COMERCIAIS[],2, FALSE), "Não") &lt;&gt; "Não", "Sim", "Não")</f>
        <v>Não</v>
      </c>
      <c r="Z164" s="133">
        <f>CENSO[[#This Row],[g (m²)]]/SUM(AEEF[AEEF-UT])</f>
        <v>8.9121049592273379E-4</v>
      </c>
      <c r="AA164" s="133">
        <f>CENSO[[#This Row],[v (m³)]]/SUM(AEEF[AEEF-UT])</f>
        <v>1.3100794290064185E-2</v>
      </c>
    </row>
    <row r="165" spans="1:27" ht="14">
      <c r="A165" s="86">
        <v>1</v>
      </c>
      <c r="B165" s="86">
        <v>1</v>
      </c>
      <c r="C165" s="63">
        <v>15</v>
      </c>
      <c r="D165" s="63">
        <v>164</v>
      </c>
      <c r="E165" s="63" t="str">
        <f>VLOOKUP(CENSO[[#This Row],[NOME COMUM]],ESPECIES[],2,FALSE)</f>
        <v>Tachigali myrmecophila Ducke</v>
      </c>
      <c r="F165" s="64" t="s">
        <v>14</v>
      </c>
      <c r="G165" s="64">
        <v>200</v>
      </c>
      <c r="H165" s="97">
        <f>CENSO[[#This Row],[CAP (cm)]]/PI()</f>
        <v>63.661977236758133</v>
      </c>
      <c r="I165" s="64">
        <v>20</v>
      </c>
      <c r="J165" s="96">
        <f>(PI()*(CENSO[[#This Row],[DAP (cm)]]^2))/40000</f>
        <v>0.31830988618379064</v>
      </c>
      <c r="K165" s="96">
        <f>CENSO[[#This Row],[g (m²)]]*CENSO[[#This Row],[H (m)]]*0.7</f>
        <v>4.4563384065730682</v>
      </c>
      <c r="L165" s="64">
        <v>1</v>
      </c>
      <c r="M165" s="65">
        <v>368344.09999999899</v>
      </c>
      <c r="N165" s="87">
        <v>9709089.0999999903</v>
      </c>
      <c r="O165" s="87" t="s">
        <v>1227</v>
      </c>
      <c r="P165" s="87" t="str">
        <f>VLOOKUP(CENSO[[#This Row],[DAP (cm)]],CD[],2,TRUE)</f>
        <v>TORA</v>
      </c>
      <c r="Q165" s="87" t="str">
        <f>VLOOKUP(CENSO[[#This Row],[DAP (cm)]],DD[],2,TRUE)</f>
        <v>60├ 70</v>
      </c>
      <c r="R165" s="87" t="str" cm="1">
        <f t="array" ref="R165">INDEX(_xlfn.TEXTSPLIT(CENSO[[#This Row],[NOME CIENTIFICO]]," "),1)</f>
        <v>Tachigali</v>
      </c>
      <c r="S165" s="98" t="s">
        <v>1004</v>
      </c>
      <c r="T165" s="87">
        <f>_xlfn.MINIFS(CENSO[DAP (cm)],CENSO[NOME CIENTIFICO],CENSO[[#This Row],[NOME CIENTIFICO]])</f>
        <v>39.152116000606256</v>
      </c>
      <c r="U1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5" s="87" t="str">
        <f>IF(CENSO[[#This Row],[DAP (cm)]]&lt;CENSO[[#This Row],[DMCE (cm)]],"DAP &lt; DMCE","DAP ≥ DMCE")</f>
        <v>DAP ≥ DMCE</v>
      </c>
      <c r="W165" s="87" t="str">
        <f>IF(CENSO[[#This Row],[DAP (cm)]]&gt;200, "Superior", "Inferior")</f>
        <v>Inferior</v>
      </c>
      <c r="X165" s="87" t="str">
        <f>VLOOKUP(CENSO[[#This Row],[NOME COMUM]],ESPECIES[],4,FALSE)</f>
        <v>Não</v>
      </c>
      <c r="Y165" s="87" t="str">
        <f>IF(IFERROR(VLOOKUP(CENSO[[#This Row],[NOME COMUM]],COMERCIAIS[],2, FALSE), "Não") &lt;&gt; "Não", "Sim", "Não")</f>
        <v>Sim</v>
      </c>
      <c r="Z165" s="133">
        <f>CENSO[[#This Row],[g (m²)]]/SUM(AEEF[AEEF-UT])</f>
        <v>5.5692824191768894E-4</v>
      </c>
      <c r="AA165" s="133">
        <f>CENSO[[#This Row],[v (m³)]]/SUM(AEEF[AEEF-UT])</f>
        <v>7.7969953868476443E-3</v>
      </c>
    </row>
    <row r="166" spans="1:27" ht="14">
      <c r="A166" s="86">
        <v>1</v>
      </c>
      <c r="B166" s="86">
        <v>1</v>
      </c>
      <c r="C166" s="63">
        <v>15</v>
      </c>
      <c r="D166" s="63">
        <v>165</v>
      </c>
      <c r="E166" s="63" t="str">
        <f>VLOOKUP(CENSO[[#This Row],[NOME COMUM]],ESPECIES[],2,FALSE)</f>
        <v>Tachigali myrmecophila Ducke</v>
      </c>
      <c r="F166" s="64" t="s">
        <v>14</v>
      </c>
      <c r="G166" s="64">
        <v>172</v>
      </c>
      <c r="H166" s="97">
        <f>CENSO[[#This Row],[CAP (cm)]]/PI()</f>
        <v>54.749300423611999</v>
      </c>
      <c r="I166" s="64">
        <v>18</v>
      </c>
      <c r="J166" s="96">
        <f>(PI()*(CENSO[[#This Row],[DAP (cm)]]^2))/40000</f>
        <v>0.23542199182153159</v>
      </c>
      <c r="K166" s="96">
        <f>CENSO[[#This Row],[g (m²)]]*CENSO[[#This Row],[H (m)]]*0.7</f>
        <v>2.9663170969512977</v>
      </c>
      <c r="L166" s="64">
        <v>1</v>
      </c>
      <c r="M166" s="65">
        <v>368330.09999999899</v>
      </c>
      <c r="N166" s="87">
        <v>9709094.4000000004</v>
      </c>
      <c r="O166" s="87" t="s">
        <v>1227</v>
      </c>
      <c r="P166" s="87" t="str">
        <f>VLOOKUP(CENSO[[#This Row],[DAP (cm)]],CD[],2,TRUE)</f>
        <v>TORA</v>
      </c>
      <c r="Q166" s="87" t="str">
        <f>VLOOKUP(CENSO[[#This Row],[DAP (cm)]],DD[],2,TRUE)</f>
        <v>50├ 60</v>
      </c>
      <c r="R166" s="87" t="str" cm="1">
        <f t="array" ref="R166">INDEX(_xlfn.TEXTSPLIT(CENSO[[#This Row],[NOME CIENTIFICO]]," "),1)</f>
        <v>Tachigali</v>
      </c>
      <c r="S166" s="98" t="s">
        <v>1004</v>
      </c>
      <c r="T166" s="87">
        <f>_xlfn.MINIFS(CENSO[DAP (cm)],CENSO[NOME CIENTIFICO],CENSO[[#This Row],[NOME CIENTIFICO]])</f>
        <v>39.152116000606256</v>
      </c>
      <c r="U1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6" s="87" t="str">
        <f>IF(CENSO[[#This Row],[DAP (cm)]]&lt;CENSO[[#This Row],[DMCE (cm)]],"DAP &lt; DMCE","DAP ≥ DMCE")</f>
        <v>DAP ≥ DMCE</v>
      </c>
      <c r="W166" s="87" t="str">
        <f>IF(CENSO[[#This Row],[DAP (cm)]]&gt;200, "Superior", "Inferior")</f>
        <v>Inferior</v>
      </c>
      <c r="X166" s="87" t="str">
        <f>VLOOKUP(CENSO[[#This Row],[NOME COMUM]],ESPECIES[],4,FALSE)</f>
        <v>Não</v>
      </c>
      <c r="Y166" s="87" t="str">
        <f>IF(IFERROR(VLOOKUP(CENSO[[#This Row],[NOME COMUM]],COMERCIAIS[],2, FALSE), "Não") &lt;&gt; "Não", "Sim", "Não")</f>
        <v>Sim</v>
      </c>
      <c r="Z166" s="133">
        <f>CENSO[[#This Row],[g (m²)]]/SUM(AEEF[AEEF-UT])</f>
        <v>4.1190412772232278E-4</v>
      </c>
      <c r="AA166" s="133">
        <f>CENSO[[#This Row],[v (m³)]]/SUM(AEEF[AEEF-UT])</f>
        <v>5.1899920093012673E-3</v>
      </c>
    </row>
    <row r="167" spans="1:27" ht="14">
      <c r="A167" s="86">
        <v>1</v>
      </c>
      <c r="B167" s="86">
        <v>1</v>
      </c>
      <c r="C167" s="63">
        <v>15</v>
      </c>
      <c r="D167" s="63">
        <v>166</v>
      </c>
      <c r="E167" s="63" t="str">
        <f>VLOOKUP(CENSO[[#This Row],[NOME COMUM]],ESPECIES[],2,FALSE)</f>
        <v>Couratari guianensis Aubl.</v>
      </c>
      <c r="F167" s="64" t="s">
        <v>6</v>
      </c>
      <c r="G167" s="64">
        <v>233</v>
      </c>
      <c r="H167" s="97">
        <f>CENSO[[#This Row],[CAP (cm)]]/PI()</f>
        <v>74.166203480823228</v>
      </c>
      <c r="I167" s="64">
        <v>22</v>
      </c>
      <c r="J167" s="96">
        <f>(PI()*(CENSO[[#This Row],[DAP (cm)]]^2))/40000</f>
        <v>0.43201813527579536</v>
      </c>
      <c r="K167" s="96">
        <f>CENSO[[#This Row],[g (m²)]]*CENSO[[#This Row],[H (m)]]*0.7</f>
        <v>6.6530792832472478</v>
      </c>
      <c r="L167" s="64">
        <v>1</v>
      </c>
      <c r="M167" s="65">
        <v>368328.2</v>
      </c>
      <c r="N167" s="87">
        <v>9709100.1999999899</v>
      </c>
      <c r="O167" s="87" t="s">
        <v>1227</v>
      </c>
      <c r="P167" s="87" t="str">
        <f>VLOOKUP(CENSO[[#This Row],[DAP (cm)]],CD[],2,TRUE)</f>
        <v>TORA</v>
      </c>
      <c r="Q167" s="87" t="str">
        <f>VLOOKUP(CENSO[[#This Row],[DAP (cm)]],DD[],2,TRUE)</f>
        <v>70├ 80</v>
      </c>
      <c r="R167" s="87" t="str" cm="1">
        <f t="array" ref="R167">INDEX(_xlfn.TEXTSPLIT(CENSO[[#This Row],[NOME CIENTIFICO]]," "),1)</f>
        <v>Couratari</v>
      </c>
      <c r="S167" s="98" t="s">
        <v>1004</v>
      </c>
      <c r="T167" s="87">
        <f>_xlfn.MINIFS(CENSO[DAP (cm)],CENSO[NOME CIENTIFICO],CENSO[[#This Row],[NOME CIENTIFICO]])</f>
        <v>38.833806114422465</v>
      </c>
      <c r="U1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7" s="87" t="str">
        <f>IF(CENSO[[#This Row],[DAP (cm)]]&lt;CENSO[[#This Row],[DMCE (cm)]],"DAP &lt; DMCE","DAP ≥ DMCE")</f>
        <v>DAP ≥ DMCE</v>
      </c>
      <c r="W167" s="87" t="str">
        <f>IF(CENSO[[#This Row],[DAP (cm)]]&gt;200, "Superior", "Inferior")</f>
        <v>Inferior</v>
      </c>
      <c r="X167" s="87" t="str">
        <f>VLOOKUP(CENSO[[#This Row],[NOME COMUM]],ESPECIES[],4,FALSE)</f>
        <v>Não</v>
      </c>
      <c r="Y167" s="87" t="str">
        <f>IF(IFERROR(VLOOKUP(CENSO[[#This Row],[NOME COMUM]],COMERCIAIS[],2, FALSE), "Não") &lt;&gt; "Não", "Sim", "Não")</f>
        <v>Sim</v>
      </c>
      <c r="Z167" s="133">
        <f>CENSO[[#This Row],[g (m²)]]/SUM(AEEF[AEEF-UT])</f>
        <v>7.5587693313673558E-4</v>
      </c>
      <c r="AA167" s="133">
        <f>CENSO[[#This Row],[v (m³)]]/SUM(AEEF[AEEF-UT])</f>
        <v>1.1640504770305727E-2</v>
      </c>
    </row>
    <row r="168" spans="1:27" ht="14">
      <c r="A168" s="86">
        <v>1</v>
      </c>
      <c r="B168" s="86">
        <v>1</v>
      </c>
      <c r="C168" s="63">
        <v>15</v>
      </c>
      <c r="D168" s="63">
        <v>167</v>
      </c>
      <c r="E168" s="63" t="str">
        <f>VLOOKUP(CENSO[[#This Row],[NOME COMUM]],ESPECIES[],2,FALSE)</f>
        <v>Dialium guianense (Aubl.) Sandwith</v>
      </c>
      <c r="F168" s="64" t="s">
        <v>97</v>
      </c>
      <c r="G168" s="64">
        <v>190</v>
      </c>
      <c r="H168" s="97">
        <f>CENSO[[#This Row],[CAP (cm)]]/PI()</f>
        <v>60.478878374920228</v>
      </c>
      <c r="I168" s="64">
        <v>19</v>
      </c>
      <c r="J168" s="96">
        <f>(PI()*(CENSO[[#This Row],[DAP (cm)]]^2))/40000</f>
        <v>0.28727467228087106</v>
      </c>
      <c r="K168" s="96">
        <f>CENSO[[#This Row],[g (m²)]]*CENSO[[#This Row],[H (m)]]*0.7</f>
        <v>3.8207531413355849</v>
      </c>
      <c r="L168" s="64">
        <v>2</v>
      </c>
      <c r="M168" s="65">
        <v>368314.7</v>
      </c>
      <c r="N168" s="87">
        <v>9709082.5999999903</v>
      </c>
      <c r="O168" s="87" t="s">
        <v>1227</v>
      </c>
      <c r="P168" s="87" t="str">
        <f>VLOOKUP(CENSO[[#This Row],[DAP (cm)]],CD[],2,TRUE)</f>
        <v>TORA</v>
      </c>
      <c r="Q168" s="87" t="str">
        <f>VLOOKUP(CENSO[[#This Row],[DAP (cm)]],DD[],2,TRUE)</f>
        <v>60├ 70</v>
      </c>
      <c r="R168" s="87" t="str" cm="1">
        <f t="array" ref="R168">INDEX(_xlfn.TEXTSPLIT(CENSO[[#This Row],[NOME CIENTIFICO]]," "),1)</f>
        <v>Dialium</v>
      </c>
      <c r="S168" s="98" t="s">
        <v>1004</v>
      </c>
      <c r="T168" s="87">
        <f>_xlfn.MINIFS(CENSO[DAP (cm)],CENSO[NOME CIENTIFICO],CENSO[[#This Row],[NOME CIENTIFICO]])</f>
        <v>42.335214862444161</v>
      </c>
      <c r="U1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168" s="87" t="str">
        <f>IF(CENSO[[#This Row],[DAP (cm)]]&lt;CENSO[[#This Row],[DMCE (cm)]],"DAP &lt; DMCE","DAP ≥ DMCE")</f>
        <v>DAP ≥ DMCE</v>
      </c>
      <c r="W168" s="87" t="str">
        <f>IF(CENSO[[#This Row],[DAP (cm)]]&gt;200, "Superior", "Inferior")</f>
        <v>Inferior</v>
      </c>
      <c r="X168" s="87" t="str">
        <f>VLOOKUP(CENSO[[#This Row],[NOME COMUM]],ESPECIES[],4,FALSE)</f>
        <v>Não</v>
      </c>
      <c r="Y168" s="87" t="str">
        <f>IF(IFERROR(VLOOKUP(CENSO[[#This Row],[NOME COMUM]],COMERCIAIS[],2, FALSE), "Não") &lt;&gt; "Não", "Sim", "Não")</f>
        <v>Não</v>
      </c>
      <c r="Z168" s="133">
        <f>CENSO[[#This Row],[g (m²)]]/SUM(AEEF[AEEF-UT])</f>
        <v>5.0262773833071434E-4</v>
      </c>
      <c r="AA168" s="133">
        <f>CENSO[[#This Row],[v (m³)]]/SUM(AEEF[AEEF-UT])</f>
        <v>6.6849489197985E-3</v>
      </c>
    </row>
    <row r="169" spans="1:27" ht="14">
      <c r="A169" s="86">
        <v>1</v>
      </c>
      <c r="B169" s="86">
        <v>1</v>
      </c>
      <c r="C169" s="63">
        <v>15</v>
      </c>
      <c r="D169" s="63">
        <v>168</v>
      </c>
      <c r="E169" s="63" t="str">
        <f>VLOOKUP(CENSO[[#This Row],[NOME COMUM]],ESPECIES[],2,FALSE)</f>
        <v>Terminalia catappa L.</v>
      </c>
      <c r="F169" s="64" t="s">
        <v>69</v>
      </c>
      <c r="G169" s="64">
        <v>200</v>
      </c>
      <c r="H169" s="97">
        <f>CENSO[[#This Row],[CAP (cm)]]/PI()</f>
        <v>63.661977236758133</v>
      </c>
      <c r="I169" s="64">
        <v>18</v>
      </c>
      <c r="J169" s="96">
        <f>(PI()*(CENSO[[#This Row],[DAP (cm)]]^2))/40000</f>
        <v>0.31830988618379064</v>
      </c>
      <c r="K169" s="96">
        <f>CENSO[[#This Row],[g (m²)]]*CENSO[[#This Row],[H (m)]]*0.7</f>
        <v>4.0107045659157619</v>
      </c>
      <c r="L169" s="64">
        <v>1</v>
      </c>
      <c r="M169" s="65">
        <v>368304.7</v>
      </c>
      <c r="N169" s="87">
        <v>9709072.8000000007</v>
      </c>
      <c r="O169" s="87" t="s">
        <v>1227</v>
      </c>
      <c r="P169" s="87" t="str">
        <f>VLOOKUP(CENSO[[#This Row],[DAP (cm)]],CD[],2,TRUE)</f>
        <v>TORA</v>
      </c>
      <c r="Q169" s="87" t="str">
        <f>VLOOKUP(CENSO[[#This Row],[DAP (cm)]],DD[],2,TRUE)</f>
        <v>60├ 70</v>
      </c>
      <c r="R169" s="87" t="str" cm="1">
        <f t="array" ref="R169">INDEX(_xlfn.TEXTSPLIT(CENSO[[#This Row],[NOME CIENTIFICO]]," "),1)</f>
        <v>Terminalia</v>
      </c>
      <c r="S169" s="98" t="s">
        <v>1004</v>
      </c>
      <c r="T169" s="87">
        <f>_xlfn.MINIFS(CENSO[DAP (cm)],CENSO[NOME CIENTIFICO],CENSO[[#This Row],[NOME CIENTIFICO]])</f>
        <v>49.338032358487553</v>
      </c>
      <c r="U1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59.338032358487553</v>
      </c>
      <c r="V169" s="87" t="str">
        <f>IF(CENSO[[#This Row],[DAP (cm)]]&lt;CENSO[[#This Row],[DMCE (cm)]],"DAP &lt; DMCE","DAP ≥ DMCE")</f>
        <v>DAP ≥ DMCE</v>
      </c>
      <c r="W169" s="87" t="str">
        <f>IF(CENSO[[#This Row],[DAP (cm)]]&gt;200, "Superior", "Inferior")</f>
        <v>Inferior</v>
      </c>
      <c r="X169" s="87" t="str">
        <f>VLOOKUP(CENSO[[#This Row],[NOME COMUM]],ESPECIES[],4,FALSE)</f>
        <v>Não</v>
      </c>
      <c r="Y169" s="87" t="str">
        <f>IF(IFERROR(VLOOKUP(CENSO[[#This Row],[NOME COMUM]],COMERCIAIS[],2, FALSE), "Não") &lt;&gt; "Não", "Sim", "Não")</f>
        <v>Não</v>
      </c>
      <c r="Z169" s="133">
        <f>CENSO[[#This Row],[g (m²)]]/SUM(AEEF[AEEF-UT])</f>
        <v>5.5692824191768894E-4</v>
      </c>
      <c r="AA169" s="133">
        <f>CENSO[[#This Row],[v (m³)]]/SUM(AEEF[AEEF-UT])</f>
        <v>7.0172958481628809E-3</v>
      </c>
    </row>
    <row r="170" spans="1:27" ht="14">
      <c r="A170" s="86">
        <v>1</v>
      </c>
      <c r="B170" s="86">
        <v>1</v>
      </c>
      <c r="C170" s="63">
        <v>15</v>
      </c>
      <c r="D170" s="63">
        <v>169</v>
      </c>
      <c r="E170" s="63" t="str">
        <f>VLOOKUP(CENSO[[#This Row],[NOME COMUM]],ESPECIES[],2,FALSE)</f>
        <v>Hymenolobium petraeum Ducke</v>
      </c>
      <c r="F170" s="64" t="s">
        <v>40</v>
      </c>
      <c r="G170" s="64">
        <v>400</v>
      </c>
      <c r="H170" s="97">
        <f>CENSO[[#This Row],[CAP (cm)]]/PI()</f>
        <v>127.32395447351627</v>
      </c>
      <c r="I170" s="64">
        <v>19</v>
      </c>
      <c r="J170" s="96">
        <f>(PI()*(CENSO[[#This Row],[DAP (cm)]]^2))/40000</f>
        <v>1.2732395447351625</v>
      </c>
      <c r="K170" s="96">
        <f>CENSO[[#This Row],[g (m²)]]*CENSO[[#This Row],[H (m)]]*0.7</f>
        <v>16.93408594497766</v>
      </c>
      <c r="L170" s="64">
        <v>1</v>
      </c>
      <c r="M170" s="65">
        <v>368303.2</v>
      </c>
      <c r="N170" s="87">
        <v>9709074.0999999903</v>
      </c>
      <c r="O170" s="87" t="s">
        <v>1227</v>
      </c>
      <c r="P170" s="87" t="str">
        <f>VLOOKUP(CENSO[[#This Row],[DAP (cm)]],CD[],2,TRUE)</f>
        <v>TORA</v>
      </c>
      <c r="Q170" s="87" t="str">
        <f>VLOOKUP(CENSO[[#This Row],[DAP (cm)]],DD[],2,TRUE)</f>
        <v>120├ 130</v>
      </c>
      <c r="R170" s="87" t="str" cm="1">
        <f t="array" ref="R170">INDEX(_xlfn.TEXTSPLIT(CENSO[[#This Row],[NOME CIENTIFICO]]," "),1)</f>
        <v>Hymenolobium</v>
      </c>
      <c r="S170" s="98" t="s">
        <v>1004</v>
      </c>
      <c r="T170" s="87">
        <f>_xlfn.MINIFS(CENSO[DAP (cm)],CENSO[NOME CIENTIFICO],CENSO[[#This Row],[NOME CIENTIFICO]])</f>
        <v>41.38028520389279</v>
      </c>
      <c r="U1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70" s="87" t="str">
        <f>IF(CENSO[[#This Row],[DAP (cm)]]&lt;CENSO[[#This Row],[DMCE (cm)]],"DAP &lt; DMCE","DAP ≥ DMCE")</f>
        <v>DAP ≥ DMCE</v>
      </c>
      <c r="W170" s="87" t="str">
        <f>IF(CENSO[[#This Row],[DAP (cm)]]&gt;200, "Superior", "Inferior")</f>
        <v>Inferior</v>
      </c>
      <c r="X170" s="87" t="str">
        <f>VLOOKUP(CENSO[[#This Row],[NOME COMUM]],ESPECIES[],4,FALSE)</f>
        <v>Não</v>
      </c>
      <c r="Y170" s="87" t="str">
        <f>IF(IFERROR(VLOOKUP(CENSO[[#This Row],[NOME COMUM]],COMERCIAIS[],2, FALSE), "Não") &lt;&gt; "Não", "Sim", "Não")</f>
        <v>Sim</v>
      </c>
      <c r="Z170" s="133">
        <f>CENSO[[#This Row],[g (m²)]]/SUM(AEEF[AEEF-UT])</f>
        <v>2.2277129676707558E-3</v>
      </c>
      <c r="AA170" s="133">
        <f>CENSO[[#This Row],[v (m³)]]/SUM(AEEF[AEEF-UT])</f>
        <v>2.962858247002105E-2</v>
      </c>
    </row>
    <row r="171" spans="1:27" ht="14">
      <c r="A171" s="86">
        <v>1</v>
      </c>
      <c r="B171" s="86">
        <v>1</v>
      </c>
      <c r="C171" s="63">
        <v>15</v>
      </c>
      <c r="D171" s="63">
        <v>170</v>
      </c>
      <c r="E171" s="63" t="str">
        <f>VLOOKUP(CENSO[[#This Row],[NOME COMUM]],ESPECIES[],2,FALSE)</f>
        <v>Alexa grandiflora Ducke</v>
      </c>
      <c r="F171" s="64" t="s">
        <v>13</v>
      </c>
      <c r="G171" s="64">
        <v>249</v>
      </c>
      <c r="H171" s="97">
        <f>CENSO[[#This Row],[CAP (cm)]]/PI()</f>
        <v>79.259161659763876</v>
      </c>
      <c r="I171" s="64">
        <v>20</v>
      </c>
      <c r="J171" s="96">
        <f>(PI()*(CENSO[[#This Row],[DAP (cm)]]^2))/40000</f>
        <v>0.49338828133203017</v>
      </c>
      <c r="K171" s="96">
        <f>CENSO[[#This Row],[g (m²)]]*CENSO[[#This Row],[H (m)]]*0.7</f>
        <v>6.9074359386484216</v>
      </c>
      <c r="L171" s="64">
        <v>1</v>
      </c>
      <c r="M171" s="65">
        <v>368298.299999999</v>
      </c>
      <c r="N171" s="87">
        <v>9709074.4000000004</v>
      </c>
      <c r="O171" s="87" t="s">
        <v>1227</v>
      </c>
      <c r="P171" s="87" t="str">
        <f>VLOOKUP(CENSO[[#This Row],[DAP (cm)]],CD[],2,TRUE)</f>
        <v>TORA</v>
      </c>
      <c r="Q171" s="87" t="str">
        <f>VLOOKUP(CENSO[[#This Row],[DAP (cm)]],DD[],2,TRUE)</f>
        <v>70├ 80</v>
      </c>
      <c r="R171" s="87" t="str" cm="1">
        <f t="array" ref="R171">INDEX(_xlfn.TEXTSPLIT(CENSO[[#This Row],[NOME CIENTIFICO]]," "),1)</f>
        <v>Alexa</v>
      </c>
      <c r="S171" s="98" t="s">
        <v>1004</v>
      </c>
      <c r="T171" s="87">
        <f>_xlfn.MINIFS(CENSO[DAP (cm)],CENSO[NOME CIENTIFICO],CENSO[[#This Row],[NOME CIENTIFICO]])</f>
        <v>39.788735772973837</v>
      </c>
      <c r="U1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1" s="87" t="str">
        <f>IF(CENSO[[#This Row],[DAP (cm)]]&lt;CENSO[[#This Row],[DMCE (cm)]],"DAP &lt; DMCE","DAP ≥ DMCE")</f>
        <v>DAP ≥ DMCE</v>
      </c>
      <c r="W171" s="87" t="str">
        <f>IF(CENSO[[#This Row],[DAP (cm)]]&gt;200, "Superior", "Inferior")</f>
        <v>Inferior</v>
      </c>
      <c r="X171" s="87" t="str">
        <f>VLOOKUP(CENSO[[#This Row],[NOME COMUM]],ESPECIES[],4,FALSE)</f>
        <v>Não</v>
      </c>
      <c r="Y171" s="87" t="str">
        <f>IF(IFERROR(VLOOKUP(CENSO[[#This Row],[NOME COMUM]],COMERCIAIS[],2, FALSE), "Não") &lt;&gt; "Não", "Sim", "Não")</f>
        <v>Não</v>
      </c>
      <c r="Z171" s="133">
        <f>CENSO[[#This Row],[g (m²)]]/SUM(AEEF[AEEF-UT])</f>
        <v>8.63252698178466E-4</v>
      </c>
      <c r="AA171" s="133">
        <f>CENSO[[#This Row],[v (m³)]]/SUM(AEEF[AEEF-UT])</f>
        <v>1.2085537774498523E-2</v>
      </c>
    </row>
    <row r="172" spans="1:27" ht="14">
      <c r="A172" s="86">
        <v>1</v>
      </c>
      <c r="B172" s="86">
        <v>1</v>
      </c>
      <c r="C172" s="63">
        <v>15</v>
      </c>
      <c r="D172" s="63">
        <v>171</v>
      </c>
      <c r="E172" s="63" t="str">
        <f>VLOOKUP(CENSO[[#This Row],[NOME COMUM]],ESPECIES[],2,FALSE)</f>
        <v>Dialium guianense (Aubl.) Sandwith</v>
      </c>
      <c r="F172" s="64" t="s">
        <v>97</v>
      </c>
      <c r="G172" s="64">
        <v>142</v>
      </c>
      <c r="H172" s="97">
        <f>CENSO[[#This Row],[CAP (cm)]]/PI()</f>
        <v>45.200003838098276</v>
      </c>
      <c r="I172" s="64">
        <v>20</v>
      </c>
      <c r="J172" s="96">
        <f>(PI()*(CENSO[[#This Row],[DAP (cm)]]^2))/40000</f>
        <v>0.16046001362524887</v>
      </c>
      <c r="K172" s="96">
        <f>CENSO[[#This Row],[g (m²)]]*CENSO[[#This Row],[H (m)]]*0.7</f>
        <v>2.2464401907534839</v>
      </c>
      <c r="L172" s="64">
        <v>1</v>
      </c>
      <c r="M172" s="65">
        <v>368297.59999999899</v>
      </c>
      <c r="N172" s="87">
        <v>9709075</v>
      </c>
      <c r="O172" s="98" t="s">
        <v>1225</v>
      </c>
      <c r="P172" s="87" t="str">
        <f>VLOOKUP(CENSO[[#This Row],[DAP (cm)]],CD[],2,TRUE)</f>
        <v>TORETE</v>
      </c>
      <c r="Q172" s="87" t="str">
        <f>VLOOKUP(CENSO[[#This Row],[DAP (cm)]],DD[],2,TRUE)</f>
        <v>40├ 50</v>
      </c>
      <c r="R172" s="87" t="str" cm="1">
        <f t="array" ref="R172">INDEX(_xlfn.TEXTSPLIT(CENSO[[#This Row],[NOME CIENTIFICO]]," "),1)</f>
        <v>Dialium</v>
      </c>
      <c r="S172" s="98" t="s">
        <v>1004</v>
      </c>
      <c r="T172" s="87">
        <f>_xlfn.MINIFS(CENSO[DAP (cm)],CENSO[NOME CIENTIFICO],CENSO[[#This Row],[NOME CIENTIFICO]])</f>
        <v>42.335214862444161</v>
      </c>
      <c r="U1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172" s="87" t="str">
        <f>IF(CENSO[[#This Row],[DAP (cm)]]&lt;CENSO[[#This Row],[DMCE (cm)]],"DAP &lt; DMCE","DAP ≥ DMCE")</f>
        <v>DAP &lt; DMCE</v>
      </c>
      <c r="W172" s="87" t="str">
        <f>IF(CENSO[[#This Row],[DAP (cm)]]&gt;200, "Superior", "Inferior")</f>
        <v>Inferior</v>
      </c>
      <c r="X172" s="87" t="str">
        <f>VLOOKUP(CENSO[[#This Row],[NOME COMUM]],ESPECIES[],4,FALSE)</f>
        <v>Não</v>
      </c>
      <c r="Y172" s="87" t="str">
        <f>IF(IFERROR(VLOOKUP(CENSO[[#This Row],[NOME COMUM]],COMERCIAIS[],2, FALSE), "Não") &lt;&gt; "Não", "Sim", "Não")</f>
        <v>Não</v>
      </c>
      <c r="Z172" s="133">
        <f>CENSO[[#This Row],[g (m²)]]/SUM(AEEF[AEEF-UT])</f>
        <v>2.8074752675070699E-4</v>
      </c>
      <c r="AA172" s="133">
        <f>CENSO[[#This Row],[v (m³)]]/SUM(AEEF[AEEF-UT])</f>
        <v>3.9304653745098981E-3</v>
      </c>
    </row>
    <row r="173" spans="1:27" ht="14">
      <c r="A173" s="86">
        <v>1</v>
      </c>
      <c r="B173" s="86">
        <v>1</v>
      </c>
      <c r="C173" s="63">
        <v>15</v>
      </c>
      <c r="D173" s="63">
        <v>172</v>
      </c>
      <c r="E173" s="63" t="str">
        <f>VLOOKUP(CENSO[[#This Row],[NOME COMUM]],ESPECIES[],2,FALSE)</f>
        <v>Piptadenia suaveolens Miq.</v>
      </c>
      <c r="F173" s="64" t="s">
        <v>22</v>
      </c>
      <c r="G173" s="64">
        <v>130</v>
      </c>
      <c r="H173" s="97">
        <f>CENSO[[#This Row],[CAP (cm)]]/PI()</f>
        <v>41.38028520389279</v>
      </c>
      <c r="I173" s="64">
        <v>13</v>
      </c>
      <c r="J173" s="96">
        <f>(PI()*(CENSO[[#This Row],[DAP (cm)]]^2))/40000</f>
        <v>0.13448592691265157</v>
      </c>
      <c r="K173" s="96">
        <f>CENSO[[#This Row],[g (m²)]]*CENSO[[#This Row],[H (m)]]*0.7</f>
        <v>1.2238219349051291</v>
      </c>
      <c r="L173" s="64">
        <v>1</v>
      </c>
      <c r="M173" s="65">
        <v>368285.59999999899</v>
      </c>
      <c r="N173" s="87">
        <v>9709085.6999999899</v>
      </c>
      <c r="O173" s="98" t="s">
        <v>1225</v>
      </c>
      <c r="P173" s="87" t="str">
        <f>VLOOKUP(CENSO[[#This Row],[DAP (cm)]],CD[],2,TRUE)</f>
        <v>TORETE</v>
      </c>
      <c r="Q173" s="87" t="str">
        <f>VLOOKUP(CENSO[[#This Row],[DAP (cm)]],DD[],2,TRUE)</f>
        <v>40├ 50</v>
      </c>
      <c r="R173" s="87" t="str" cm="1">
        <f t="array" ref="R173">INDEX(_xlfn.TEXTSPLIT(CENSO[[#This Row],[NOME CIENTIFICO]]," "),1)</f>
        <v>Piptadenia</v>
      </c>
      <c r="S173" s="98" t="s">
        <v>1004</v>
      </c>
      <c r="T173" s="87">
        <f>_xlfn.MINIFS(CENSO[DAP (cm)],CENSO[NOME CIENTIFICO],CENSO[[#This Row],[NOME CIENTIFICO]])</f>
        <v>39.788735772973837</v>
      </c>
      <c r="U1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3" s="87" t="str">
        <f>IF(CENSO[[#This Row],[DAP (cm)]]&lt;CENSO[[#This Row],[DMCE (cm)]],"DAP &lt; DMCE","DAP ≥ DMCE")</f>
        <v>DAP &lt; DMCE</v>
      </c>
      <c r="W173" s="87" t="str">
        <f>IF(CENSO[[#This Row],[DAP (cm)]]&gt;200, "Superior", "Inferior")</f>
        <v>Inferior</v>
      </c>
      <c r="X173" s="87" t="str">
        <f>VLOOKUP(CENSO[[#This Row],[NOME COMUM]],ESPECIES[],4,FALSE)</f>
        <v>Não</v>
      </c>
      <c r="Y173" s="87" t="str">
        <f>IF(IFERROR(VLOOKUP(CENSO[[#This Row],[NOME COMUM]],COMERCIAIS[],2, FALSE), "Não") &lt;&gt; "Não", "Sim", "Não")</f>
        <v>Sim</v>
      </c>
      <c r="Z173" s="133">
        <f>CENSO[[#This Row],[g (m²)]]/SUM(AEEF[AEEF-UT])</f>
        <v>2.3530218221022364E-4</v>
      </c>
      <c r="AA173" s="133">
        <f>CENSO[[#This Row],[v (m³)]]/SUM(AEEF[AEEF-UT])</f>
        <v>2.1412498581130346E-3</v>
      </c>
    </row>
    <row r="174" spans="1:27" ht="14">
      <c r="A174" s="86">
        <v>1</v>
      </c>
      <c r="B174" s="86">
        <v>1</v>
      </c>
      <c r="C174" s="63">
        <v>15</v>
      </c>
      <c r="D174" s="63">
        <v>173</v>
      </c>
      <c r="E174" s="63" t="str">
        <f>VLOOKUP(CENSO[[#This Row],[NOME COMUM]],ESPECIES[],2,FALSE)</f>
        <v>Couratari guianensis Aubl.</v>
      </c>
      <c r="F174" s="64" t="s">
        <v>6</v>
      </c>
      <c r="G174" s="64">
        <v>231</v>
      </c>
      <c r="H174" s="97">
        <f>CENSO[[#This Row],[CAP (cm)]]/PI()</f>
        <v>73.529583708455647</v>
      </c>
      <c r="I174" s="64">
        <v>22</v>
      </c>
      <c r="J174" s="96">
        <f>(PI()*(CENSO[[#This Row],[DAP (cm)]]^2))/40000</f>
        <v>0.4246333459163314</v>
      </c>
      <c r="K174" s="96">
        <f>CENSO[[#This Row],[g (m²)]]*CENSO[[#This Row],[H (m)]]*0.7</f>
        <v>6.5393535271115031</v>
      </c>
      <c r="L174" s="64">
        <v>1</v>
      </c>
      <c r="M174" s="65">
        <v>368288.5</v>
      </c>
      <c r="N174" s="87">
        <v>9709105.9000000004</v>
      </c>
      <c r="O174" s="87" t="s">
        <v>1227</v>
      </c>
      <c r="P174" s="87" t="str">
        <f>VLOOKUP(CENSO[[#This Row],[DAP (cm)]],CD[],2,TRUE)</f>
        <v>TORA</v>
      </c>
      <c r="Q174" s="87" t="str">
        <f>VLOOKUP(CENSO[[#This Row],[DAP (cm)]],DD[],2,TRUE)</f>
        <v>70├ 80</v>
      </c>
      <c r="R174" s="87" t="str" cm="1">
        <f t="array" ref="R174">INDEX(_xlfn.TEXTSPLIT(CENSO[[#This Row],[NOME CIENTIFICO]]," "),1)</f>
        <v>Couratari</v>
      </c>
      <c r="S174" s="98" t="s">
        <v>1004</v>
      </c>
      <c r="T174" s="87">
        <f>_xlfn.MINIFS(CENSO[DAP (cm)],CENSO[NOME CIENTIFICO],CENSO[[#This Row],[NOME CIENTIFICO]])</f>
        <v>38.833806114422465</v>
      </c>
      <c r="U1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4" s="87" t="str">
        <f>IF(CENSO[[#This Row],[DAP (cm)]]&lt;CENSO[[#This Row],[DMCE (cm)]],"DAP &lt; DMCE","DAP ≥ DMCE")</f>
        <v>DAP ≥ DMCE</v>
      </c>
      <c r="W174" s="87" t="str">
        <f>IF(CENSO[[#This Row],[DAP (cm)]]&gt;200, "Superior", "Inferior")</f>
        <v>Inferior</v>
      </c>
      <c r="X174" s="87" t="str">
        <f>VLOOKUP(CENSO[[#This Row],[NOME COMUM]],ESPECIES[],4,FALSE)</f>
        <v>Não</v>
      </c>
      <c r="Y174" s="87" t="str">
        <f>IF(IFERROR(VLOOKUP(CENSO[[#This Row],[NOME COMUM]],COMERCIAIS[],2, FALSE), "Não") &lt;&gt; "Não", "Sim", "Não")</f>
        <v>Sim</v>
      </c>
      <c r="Z174" s="133">
        <f>CENSO[[#This Row],[g (m²)]]/SUM(AEEF[AEEF-UT])</f>
        <v>7.4295619792424516E-4</v>
      </c>
      <c r="AA174" s="133">
        <f>CENSO[[#This Row],[v (m³)]]/SUM(AEEF[AEEF-UT])</f>
        <v>1.1441525448033375E-2</v>
      </c>
    </row>
    <row r="175" spans="1:27" ht="14">
      <c r="A175" s="86">
        <v>1</v>
      </c>
      <c r="B175" s="86">
        <v>1</v>
      </c>
      <c r="C175" s="63">
        <v>15</v>
      </c>
      <c r="D175" s="63">
        <v>174</v>
      </c>
      <c r="E175" s="63" t="str">
        <f>VLOOKUP(CENSO[[#This Row],[NOME COMUM]],ESPECIES[],2,FALSE)</f>
        <v>Piptadenia suaveolens Miq.</v>
      </c>
      <c r="F175" s="64" t="s">
        <v>22</v>
      </c>
      <c r="G175" s="64">
        <v>300</v>
      </c>
      <c r="H175" s="97">
        <f>CENSO[[#This Row],[CAP (cm)]]/PI()</f>
        <v>95.4929658551372</v>
      </c>
      <c r="I175" s="64">
        <v>20</v>
      </c>
      <c r="J175" s="96">
        <f>(PI()*(CENSO[[#This Row],[DAP (cm)]]^2))/40000</f>
        <v>0.7161972439135289</v>
      </c>
      <c r="K175" s="96">
        <f>CENSO[[#This Row],[g (m²)]]*CENSO[[#This Row],[H (m)]]*0.7</f>
        <v>10.026761414789403</v>
      </c>
      <c r="L175" s="64">
        <v>1</v>
      </c>
      <c r="M175" s="65">
        <v>368306.7</v>
      </c>
      <c r="N175" s="87">
        <v>9709124</v>
      </c>
      <c r="O175" s="87" t="s">
        <v>1227</v>
      </c>
      <c r="P175" s="87" t="str">
        <f>VLOOKUP(CENSO[[#This Row],[DAP (cm)]],CD[],2,TRUE)</f>
        <v>TORA</v>
      </c>
      <c r="Q175" s="87" t="str">
        <f>VLOOKUP(CENSO[[#This Row],[DAP (cm)]],DD[],2,TRUE)</f>
        <v>90├ 100</v>
      </c>
      <c r="R175" s="87" t="str" cm="1">
        <f t="array" ref="R175">INDEX(_xlfn.TEXTSPLIT(CENSO[[#This Row],[NOME CIENTIFICO]]," "),1)</f>
        <v>Piptadenia</v>
      </c>
      <c r="S175" s="98" t="s">
        <v>1004</v>
      </c>
      <c r="T175" s="87">
        <f>_xlfn.MINIFS(CENSO[DAP (cm)],CENSO[NOME CIENTIFICO],CENSO[[#This Row],[NOME CIENTIFICO]])</f>
        <v>39.788735772973837</v>
      </c>
      <c r="U1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5" s="87" t="str">
        <f>IF(CENSO[[#This Row],[DAP (cm)]]&lt;CENSO[[#This Row],[DMCE (cm)]],"DAP &lt; DMCE","DAP ≥ DMCE")</f>
        <v>DAP ≥ DMCE</v>
      </c>
      <c r="W175" s="87" t="str">
        <f>IF(CENSO[[#This Row],[DAP (cm)]]&gt;200, "Superior", "Inferior")</f>
        <v>Inferior</v>
      </c>
      <c r="X175" s="87" t="str">
        <f>VLOOKUP(CENSO[[#This Row],[NOME COMUM]],ESPECIES[],4,FALSE)</f>
        <v>Não</v>
      </c>
      <c r="Y175" s="87" t="str">
        <f>IF(IFERROR(VLOOKUP(CENSO[[#This Row],[NOME COMUM]],COMERCIAIS[],2, FALSE), "Não") &lt;&gt; "Não", "Sim", "Não")</f>
        <v>Sim</v>
      </c>
      <c r="Z175" s="133">
        <f>CENSO[[#This Row],[g (m²)]]/SUM(AEEF[AEEF-UT])</f>
        <v>1.2530885443148001E-3</v>
      </c>
      <c r="AA175" s="133">
        <f>CENSO[[#This Row],[v (m³)]]/SUM(AEEF[AEEF-UT])</f>
        <v>1.75432396204072E-2</v>
      </c>
    </row>
    <row r="176" spans="1:27" ht="14">
      <c r="A176" s="86">
        <v>1</v>
      </c>
      <c r="B176" s="86">
        <v>1</v>
      </c>
      <c r="C176" s="63">
        <v>15</v>
      </c>
      <c r="D176" s="63">
        <v>175</v>
      </c>
      <c r="E176" s="63" t="str">
        <f>VLOOKUP(CENSO[[#This Row],[NOME COMUM]],ESPECIES[],2,FALSE)</f>
        <v>Couratari guianensis Aubl.</v>
      </c>
      <c r="F176" s="64" t="s">
        <v>6</v>
      </c>
      <c r="G176" s="64">
        <v>256</v>
      </c>
      <c r="H176" s="97">
        <f>CENSO[[#This Row],[CAP (cm)]]/PI()</f>
        <v>81.487330863050417</v>
      </c>
      <c r="I176" s="64">
        <v>21</v>
      </c>
      <c r="J176" s="96">
        <f>(PI()*(CENSO[[#This Row],[DAP (cm)]]^2))/40000</f>
        <v>0.52151891752352264</v>
      </c>
      <c r="K176" s="96">
        <f>CENSO[[#This Row],[g (m²)]]*CENSO[[#This Row],[H (m)]]*0.7</f>
        <v>7.6663280875957831</v>
      </c>
      <c r="L176" s="64">
        <v>1</v>
      </c>
      <c r="M176" s="65">
        <v>368299</v>
      </c>
      <c r="N176" s="87">
        <v>9709126.0999999903</v>
      </c>
      <c r="O176" s="87" t="s">
        <v>1227</v>
      </c>
      <c r="P176" s="87" t="str">
        <f>VLOOKUP(CENSO[[#This Row],[DAP (cm)]],CD[],2,TRUE)</f>
        <v>TORA</v>
      </c>
      <c r="Q176" s="87" t="str">
        <f>VLOOKUP(CENSO[[#This Row],[DAP (cm)]],DD[],2,TRUE)</f>
        <v>80├ 90</v>
      </c>
      <c r="R176" s="87" t="str" cm="1">
        <f t="array" ref="R176">INDEX(_xlfn.TEXTSPLIT(CENSO[[#This Row],[NOME CIENTIFICO]]," "),1)</f>
        <v>Couratari</v>
      </c>
      <c r="S176" s="98" t="s">
        <v>1004</v>
      </c>
      <c r="T176" s="87">
        <f>_xlfn.MINIFS(CENSO[DAP (cm)],CENSO[NOME CIENTIFICO],CENSO[[#This Row],[NOME CIENTIFICO]])</f>
        <v>38.833806114422465</v>
      </c>
      <c r="U1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6" s="87" t="str">
        <f>IF(CENSO[[#This Row],[DAP (cm)]]&lt;CENSO[[#This Row],[DMCE (cm)]],"DAP &lt; DMCE","DAP ≥ DMCE")</f>
        <v>DAP ≥ DMCE</v>
      </c>
      <c r="W176" s="87" t="str">
        <f>IF(CENSO[[#This Row],[DAP (cm)]]&gt;200, "Superior", "Inferior")</f>
        <v>Inferior</v>
      </c>
      <c r="X176" s="87" t="str">
        <f>VLOOKUP(CENSO[[#This Row],[NOME COMUM]],ESPECIES[],4,FALSE)</f>
        <v>Não</v>
      </c>
      <c r="Y176" s="87" t="str">
        <f>IF(IFERROR(VLOOKUP(CENSO[[#This Row],[NOME COMUM]],COMERCIAIS[],2, FALSE), "Não") &lt;&gt; "Não", "Sim", "Não")</f>
        <v>Sim</v>
      </c>
      <c r="Z176" s="133">
        <f>CENSO[[#This Row],[g (m²)]]/SUM(AEEF[AEEF-UT])</f>
        <v>9.1247123155794164E-4</v>
      </c>
      <c r="AA176" s="133">
        <f>CENSO[[#This Row],[v (m³)]]/SUM(AEEF[AEEF-UT])</f>
        <v>1.3413327103901744E-2</v>
      </c>
    </row>
    <row r="177" spans="1:27" ht="14">
      <c r="A177" s="86">
        <v>1</v>
      </c>
      <c r="B177" s="86">
        <v>1</v>
      </c>
      <c r="C177" s="63">
        <v>15</v>
      </c>
      <c r="D177" s="63">
        <v>176</v>
      </c>
      <c r="E177" s="63" t="str">
        <f>VLOOKUP(CENSO[[#This Row],[NOME COMUM]],ESPECIES[],2,FALSE)</f>
        <v>Manilkara huberi (Ducke) Chevalier</v>
      </c>
      <c r="F177" s="64" t="s">
        <v>30</v>
      </c>
      <c r="G177" s="64">
        <v>170</v>
      </c>
      <c r="H177" s="97">
        <f>CENSO[[#This Row],[CAP (cm)]]/PI()</f>
        <v>54.112680651244418</v>
      </c>
      <c r="I177" s="64">
        <v>22</v>
      </c>
      <c r="J177" s="96">
        <f>(PI()*(CENSO[[#This Row],[DAP (cm)]]^2))/40000</f>
        <v>0.2299788927677888</v>
      </c>
      <c r="K177" s="96">
        <f>CENSO[[#This Row],[g (m²)]]*CENSO[[#This Row],[H (m)]]*0.7</f>
        <v>3.5416749486239474</v>
      </c>
      <c r="L177" s="64">
        <v>1</v>
      </c>
      <c r="M177" s="65">
        <v>368301.299999999</v>
      </c>
      <c r="N177" s="87">
        <v>9709130.8000000007</v>
      </c>
      <c r="O177" s="87" t="s">
        <v>1227</v>
      </c>
      <c r="P177" s="87" t="str">
        <f>VLOOKUP(CENSO[[#This Row],[DAP (cm)]],CD[],2,TRUE)</f>
        <v>TORA</v>
      </c>
      <c r="Q177" s="87" t="str">
        <f>VLOOKUP(CENSO[[#This Row],[DAP (cm)]],DD[],2,TRUE)</f>
        <v>50├ 60</v>
      </c>
      <c r="R177" s="87" t="str" cm="1">
        <f t="array" ref="R177">INDEX(_xlfn.TEXTSPLIT(CENSO[[#This Row],[NOME CIENTIFICO]]," "),1)</f>
        <v>Manilkara</v>
      </c>
      <c r="S177" s="98" t="s">
        <v>1004</v>
      </c>
      <c r="T177" s="87">
        <f>_xlfn.MINIFS(CENSO[DAP (cm)],CENSO[NOME CIENTIFICO],CENSO[[#This Row],[NOME CIENTIFICO]])</f>
        <v>41.38028520389279</v>
      </c>
      <c r="U1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77" s="87" t="str">
        <f>IF(CENSO[[#This Row],[DAP (cm)]]&lt;CENSO[[#This Row],[DMCE (cm)]],"DAP &lt; DMCE","DAP ≥ DMCE")</f>
        <v>DAP ≥ DMCE</v>
      </c>
      <c r="W177" s="87" t="str">
        <f>IF(CENSO[[#This Row],[DAP (cm)]]&gt;200, "Superior", "Inferior")</f>
        <v>Inferior</v>
      </c>
      <c r="X177" s="87" t="str">
        <f>VLOOKUP(CENSO[[#This Row],[NOME COMUM]],ESPECIES[],4,FALSE)</f>
        <v>Não</v>
      </c>
      <c r="Y177" s="87" t="str">
        <f>IF(IFERROR(VLOOKUP(CENSO[[#This Row],[NOME COMUM]],COMERCIAIS[],2, FALSE), "Não") &lt;&gt; "Não", "Sim", "Não")</f>
        <v>Sim</v>
      </c>
      <c r="Z177" s="133">
        <f>CENSO[[#This Row],[g (m²)]]/SUM(AEEF[AEEF-UT])</f>
        <v>4.0238065478553035E-4</v>
      </c>
      <c r="AA177" s="133">
        <f>CENSO[[#This Row],[v (m³)]]/SUM(AEEF[AEEF-UT])</f>
        <v>6.1966620836971676E-3</v>
      </c>
    </row>
    <row r="178" spans="1:27" ht="14">
      <c r="A178" s="86">
        <v>1</v>
      </c>
      <c r="B178" s="86">
        <v>1</v>
      </c>
      <c r="C178" s="63">
        <v>15</v>
      </c>
      <c r="D178" s="63">
        <v>177</v>
      </c>
      <c r="E178" s="63" t="str">
        <f>VLOOKUP(CENSO[[#This Row],[NOME COMUM]],ESPECIES[],2,FALSE)</f>
        <v>Couratari guianensis Aubl.</v>
      </c>
      <c r="F178" s="64" t="s">
        <v>6</v>
      </c>
      <c r="G178" s="64">
        <v>127</v>
      </c>
      <c r="H178" s="97">
        <f>CENSO[[#This Row],[CAP (cm)]]/PI()</f>
        <v>40.425355545341418</v>
      </c>
      <c r="I178" s="64">
        <v>23</v>
      </c>
      <c r="J178" s="96">
        <f>(PI()*(CENSO[[#This Row],[DAP (cm)]]^2))/40000</f>
        <v>0.12835050385645899</v>
      </c>
      <c r="K178" s="96">
        <f>CENSO[[#This Row],[g (m²)]]*CENSO[[#This Row],[H (m)]]*0.7</f>
        <v>2.0664431120889897</v>
      </c>
      <c r="L178" s="64">
        <v>1</v>
      </c>
      <c r="M178" s="65">
        <v>368294.40000000002</v>
      </c>
      <c r="N178" s="87">
        <v>9709123.5</v>
      </c>
      <c r="O178" s="98" t="s">
        <v>1225</v>
      </c>
      <c r="P178" s="87" t="str">
        <f>VLOOKUP(CENSO[[#This Row],[DAP (cm)]],CD[],2,TRUE)</f>
        <v>TORETE</v>
      </c>
      <c r="Q178" s="87" t="str">
        <f>VLOOKUP(CENSO[[#This Row],[DAP (cm)]],DD[],2,TRUE)</f>
        <v>40├ 50</v>
      </c>
      <c r="R178" s="87" t="str" cm="1">
        <f t="array" ref="R178">INDEX(_xlfn.TEXTSPLIT(CENSO[[#This Row],[NOME CIENTIFICO]]," "),1)</f>
        <v>Couratari</v>
      </c>
      <c r="S178" s="98" t="s">
        <v>1004</v>
      </c>
      <c r="T178" s="87">
        <f>_xlfn.MINIFS(CENSO[DAP (cm)],CENSO[NOME CIENTIFICO],CENSO[[#This Row],[NOME CIENTIFICO]])</f>
        <v>38.833806114422465</v>
      </c>
      <c r="U1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8" s="87" t="str">
        <f>IF(CENSO[[#This Row],[DAP (cm)]]&lt;CENSO[[#This Row],[DMCE (cm)]],"DAP &lt; DMCE","DAP ≥ DMCE")</f>
        <v>DAP &lt; DMCE</v>
      </c>
      <c r="W178" s="87" t="str">
        <f>IF(CENSO[[#This Row],[DAP (cm)]]&gt;200, "Superior", "Inferior")</f>
        <v>Inferior</v>
      </c>
      <c r="X178" s="87" t="str">
        <f>VLOOKUP(CENSO[[#This Row],[NOME COMUM]],ESPECIES[],4,FALSE)</f>
        <v>Não</v>
      </c>
      <c r="Y178" s="87" t="str">
        <f>IF(IFERROR(VLOOKUP(CENSO[[#This Row],[NOME COMUM]],COMERCIAIS[],2, FALSE), "Não") &lt;&gt; "Não", "Sim", "Não")</f>
        <v>Sim</v>
      </c>
      <c r="Z178" s="133">
        <f>CENSO[[#This Row],[g (m²)]]/SUM(AEEF[AEEF-UT])</f>
        <v>2.2456739034726014E-4</v>
      </c>
      <c r="AA178" s="133">
        <f>CENSO[[#This Row],[v (m³)]]/SUM(AEEF[AEEF-UT])</f>
        <v>3.6155349845908881E-3</v>
      </c>
    </row>
    <row r="179" spans="1:27" ht="14">
      <c r="A179" s="86">
        <v>1</v>
      </c>
      <c r="B179" s="86">
        <v>1</v>
      </c>
      <c r="C179" s="63">
        <v>15</v>
      </c>
      <c r="D179" s="63">
        <v>178</v>
      </c>
      <c r="E179" s="63" t="str">
        <f>VLOOKUP(CENSO[[#This Row],[NOME COMUM]],ESPECIES[],2,FALSE)</f>
        <v>Aspidosperma carapanauba Pichon.</v>
      </c>
      <c r="F179" s="64" t="s">
        <v>68</v>
      </c>
      <c r="G179" s="64">
        <v>200</v>
      </c>
      <c r="H179" s="97">
        <f>CENSO[[#This Row],[CAP (cm)]]/PI()</f>
        <v>63.661977236758133</v>
      </c>
      <c r="I179" s="64">
        <v>18</v>
      </c>
      <c r="J179" s="96">
        <f>(PI()*(CENSO[[#This Row],[DAP (cm)]]^2))/40000</f>
        <v>0.31830988618379064</v>
      </c>
      <c r="K179" s="96">
        <f>CENSO[[#This Row],[g (m²)]]*CENSO[[#This Row],[H (m)]]*0.7</f>
        <v>4.0107045659157619</v>
      </c>
      <c r="L179" s="64">
        <v>2</v>
      </c>
      <c r="M179" s="65">
        <v>368282.9</v>
      </c>
      <c r="N179" s="87">
        <v>9709114.9000000004</v>
      </c>
      <c r="O179" s="87" t="s">
        <v>1227</v>
      </c>
      <c r="P179" s="87" t="str">
        <f>VLOOKUP(CENSO[[#This Row],[DAP (cm)]],CD[],2,TRUE)</f>
        <v>TORA</v>
      </c>
      <c r="Q179" s="87" t="str">
        <f>VLOOKUP(CENSO[[#This Row],[DAP (cm)]],DD[],2,TRUE)</f>
        <v>60├ 70</v>
      </c>
      <c r="R179" s="87" t="str" cm="1">
        <f t="array" ref="R179">INDEX(_xlfn.TEXTSPLIT(CENSO[[#This Row],[NOME CIENTIFICO]]," "),1)</f>
        <v>Aspidosperma</v>
      </c>
      <c r="S179" s="98" t="s">
        <v>1004</v>
      </c>
      <c r="T179" s="87">
        <f>_xlfn.MINIFS(CENSO[DAP (cm)],CENSO[NOME CIENTIFICO],CENSO[[#This Row],[NOME CIENTIFICO]])</f>
        <v>47.109863155201019</v>
      </c>
      <c r="U1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57.109863155201019</v>
      </c>
      <c r="V179" s="87" t="str">
        <f>IF(CENSO[[#This Row],[DAP (cm)]]&lt;CENSO[[#This Row],[DMCE (cm)]],"DAP &lt; DMCE","DAP ≥ DMCE")</f>
        <v>DAP ≥ DMCE</v>
      </c>
      <c r="W179" s="87" t="str">
        <f>IF(CENSO[[#This Row],[DAP (cm)]]&gt;200, "Superior", "Inferior")</f>
        <v>Inferior</v>
      </c>
      <c r="X179" s="87" t="str">
        <f>VLOOKUP(CENSO[[#This Row],[NOME COMUM]],ESPECIES[],4,FALSE)</f>
        <v>Não</v>
      </c>
      <c r="Y179" s="87" t="str">
        <f>IF(IFERROR(VLOOKUP(CENSO[[#This Row],[NOME COMUM]],COMERCIAIS[],2, FALSE), "Não") &lt;&gt; "Não", "Sim", "Não")</f>
        <v>Não</v>
      </c>
      <c r="Z179" s="133">
        <f>CENSO[[#This Row],[g (m²)]]/SUM(AEEF[AEEF-UT])</f>
        <v>5.5692824191768894E-4</v>
      </c>
      <c r="AA179" s="133">
        <f>CENSO[[#This Row],[v (m³)]]/SUM(AEEF[AEEF-UT])</f>
        <v>7.0172958481628809E-3</v>
      </c>
    </row>
    <row r="180" spans="1:27" ht="14">
      <c r="A180" s="86">
        <v>1</v>
      </c>
      <c r="B180" s="86">
        <v>1</v>
      </c>
      <c r="C180" s="63">
        <v>15</v>
      </c>
      <c r="D180" s="63">
        <v>179</v>
      </c>
      <c r="E180" s="63" t="str">
        <f>VLOOKUP(CENSO[[#This Row],[NOME COMUM]],ESPECIES[],2,FALSE)</f>
        <v>Alexa grandiflora Ducke</v>
      </c>
      <c r="F180" s="64" t="s">
        <v>13</v>
      </c>
      <c r="G180" s="64">
        <v>191</v>
      </c>
      <c r="H180" s="97">
        <f>CENSO[[#This Row],[CAP (cm)]]/PI()</f>
        <v>60.797188261104019</v>
      </c>
      <c r="I180" s="64">
        <v>19</v>
      </c>
      <c r="J180" s="96">
        <f>(PI()*(CENSO[[#This Row],[DAP (cm)]]^2))/40000</f>
        <v>0.29030657394677167</v>
      </c>
      <c r="K180" s="96">
        <f>CENSO[[#This Row],[g (m²)]]*CENSO[[#This Row],[H (m)]]*0.7</f>
        <v>3.861077433492063</v>
      </c>
      <c r="L180" s="64">
        <v>1</v>
      </c>
      <c r="M180" s="65">
        <v>368279.09999999899</v>
      </c>
      <c r="N180" s="87">
        <v>9709111.5999999903</v>
      </c>
      <c r="O180" s="87" t="s">
        <v>1227</v>
      </c>
      <c r="P180" s="87" t="str">
        <f>VLOOKUP(CENSO[[#This Row],[DAP (cm)]],CD[],2,TRUE)</f>
        <v>TORA</v>
      </c>
      <c r="Q180" s="87" t="str">
        <f>VLOOKUP(CENSO[[#This Row],[DAP (cm)]],DD[],2,TRUE)</f>
        <v>60├ 70</v>
      </c>
      <c r="R180" s="87" t="str" cm="1">
        <f t="array" ref="R180">INDEX(_xlfn.TEXTSPLIT(CENSO[[#This Row],[NOME CIENTIFICO]]," "),1)</f>
        <v>Alexa</v>
      </c>
      <c r="S180" s="98" t="s">
        <v>1004</v>
      </c>
      <c r="T180" s="87">
        <f>_xlfn.MINIFS(CENSO[DAP (cm)],CENSO[NOME CIENTIFICO],CENSO[[#This Row],[NOME CIENTIFICO]])</f>
        <v>39.788735772973837</v>
      </c>
      <c r="U1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0" s="87" t="str">
        <f>IF(CENSO[[#This Row],[DAP (cm)]]&lt;CENSO[[#This Row],[DMCE (cm)]],"DAP &lt; DMCE","DAP ≥ DMCE")</f>
        <v>DAP ≥ DMCE</v>
      </c>
      <c r="W180" s="87" t="str">
        <f>IF(CENSO[[#This Row],[DAP (cm)]]&gt;200, "Superior", "Inferior")</f>
        <v>Inferior</v>
      </c>
      <c r="X180" s="87" t="str">
        <f>VLOOKUP(CENSO[[#This Row],[NOME COMUM]],ESPECIES[],4,FALSE)</f>
        <v>Não</v>
      </c>
      <c r="Y180" s="87" t="str">
        <f>IF(IFERROR(VLOOKUP(CENSO[[#This Row],[NOME COMUM]],COMERCIAIS[],2, FALSE), "Não") &lt;&gt; "Não", "Sim", "Não")</f>
        <v>Não</v>
      </c>
      <c r="Z180" s="133">
        <f>CENSO[[#This Row],[g (m²)]]/SUM(AEEF[AEEF-UT])</f>
        <v>5.0793247983498034E-4</v>
      </c>
      <c r="AA180" s="133">
        <f>CENSO[[#This Row],[v (m³)]]/SUM(AEEF[AEEF-UT])</f>
        <v>6.7555019818052375E-3</v>
      </c>
    </row>
    <row r="181" spans="1:27" ht="14">
      <c r="A181" s="86">
        <v>1</v>
      </c>
      <c r="B181" s="86">
        <v>1</v>
      </c>
      <c r="C181" s="63">
        <v>15</v>
      </c>
      <c r="D181" s="63">
        <v>180</v>
      </c>
      <c r="E181" s="63" t="str">
        <f>VLOOKUP(CENSO[[#This Row],[NOME COMUM]],ESPECIES[],2,FALSE)</f>
        <v>Couratari guianensis Aubl.</v>
      </c>
      <c r="F181" s="64" t="s">
        <v>6</v>
      </c>
      <c r="G181" s="64">
        <v>232</v>
      </c>
      <c r="H181" s="97">
        <f>CENSO[[#This Row],[CAP (cm)]]/PI()</f>
        <v>73.847893594639444</v>
      </c>
      <c r="I181" s="64">
        <v>23</v>
      </c>
      <c r="J181" s="96">
        <f>(PI()*(CENSO[[#This Row],[DAP (cm)]]^2))/40000</f>
        <v>0.42831778284890881</v>
      </c>
      <c r="K181" s="96">
        <f>CENSO[[#This Row],[g (m²)]]*CENSO[[#This Row],[H (m)]]*0.7</f>
        <v>6.8959163038674314</v>
      </c>
      <c r="L181" s="64">
        <v>1</v>
      </c>
      <c r="M181" s="65">
        <v>368264.2</v>
      </c>
      <c r="N181" s="87">
        <v>9709108.6999999899</v>
      </c>
      <c r="O181" s="87" t="s">
        <v>1227</v>
      </c>
      <c r="P181" s="87" t="str">
        <f>VLOOKUP(CENSO[[#This Row],[DAP (cm)]],CD[],2,TRUE)</f>
        <v>TORA</v>
      </c>
      <c r="Q181" s="87" t="str">
        <f>VLOOKUP(CENSO[[#This Row],[DAP (cm)]],DD[],2,TRUE)</f>
        <v>70├ 80</v>
      </c>
      <c r="R181" s="87" t="str" cm="1">
        <f t="array" ref="R181">INDEX(_xlfn.TEXTSPLIT(CENSO[[#This Row],[NOME CIENTIFICO]]," "),1)</f>
        <v>Couratari</v>
      </c>
      <c r="S181" s="98" t="s">
        <v>1004</v>
      </c>
      <c r="T181" s="87">
        <f>_xlfn.MINIFS(CENSO[DAP (cm)],CENSO[NOME CIENTIFICO],CENSO[[#This Row],[NOME CIENTIFICO]])</f>
        <v>38.833806114422465</v>
      </c>
      <c r="U1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1" s="87" t="str">
        <f>IF(CENSO[[#This Row],[DAP (cm)]]&lt;CENSO[[#This Row],[DMCE (cm)]],"DAP &lt; DMCE","DAP ≥ DMCE")</f>
        <v>DAP ≥ DMCE</v>
      </c>
      <c r="W181" s="87" t="str">
        <f>IF(CENSO[[#This Row],[DAP (cm)]]&gt;200, "Superior", "Inferior")</f>
        <v>Inferior</v>
      </c>
      <c r="X181" s="87" t="str">
        <f>VLOOKUP(CENSO[[#This Row],[NOME COMUM]],ESPECIES[],4,FALSE)</f>
        <v>Não</v>
      </c>
      <c r="Y181" s="87" t="str">
        <f>IF(IFERROR(VLOOKUP(CENSO[[#This Row],[NOME COMUM]],COMERCIAIS[],2, FALSE), "Não") &lt;&gt; "Não", "Sim", "Não")</f>
        <v>Sim</v>
      </c>
      <c r="Z181" s="133">
        <f>CENSO[[#This Row],[g (m²)]]/SUM(AEEF[AEEF-UT])</f>
        <v>7.4940264232444247E-4</v>
      </c>
      <c r="AA181" s="133">
        <f>CENSO[[#This Row],[v (m³)]]/SUM(AEEF[AEEF-UT])</f>
        <v>1.2065382541423524E-2</v>
      </c>
    </row>
    <row r="182" spans="1:27" ht="14">
      <c r="A182" s="86">
        <v>1</v>
      </c>
      <c r="B182" s="86">
        <v>1</v>
      </c>
      <c r="C182" s="63">
        <v>15</v>
      </c>
      <c r="D182" s="63">
        <v>181</v>
      </c>
      <c r="E182" s="63" t="str">
        <f>VLOOKUP(CENSO[[#This Row],[NOME COMUM]],ESPECIES[],2,FALSE)</f>
        <v>Alexa grandiflora Ducke</v>
      </c>
      <c r="F182" s="64" t="s">
        <v>13</v>
      </c>
      <c r="G182" s="64">
        <v>196</v>
      </c>
      <c r="H182" s="97">
        <f>CENSO[[#This Row],[CAP (cm)]]/PI()</f>
        <v>62.388737692022971</v>
      </c>
      <c r="I182" s="64">
        <v>20</v>
      </c>
      <c r="J182" s="96">
        <f>(PI()*(CENSO[[#This Row],[DAP (cm)]]^2))/40000</f>
        <v>0.30570481469091254</v>
      </c>
      <c r="K182" s="96">
        <f>CENSO[[#This Row],[g (m²)]]*CENSO[[#This Row],[H (m)]]*0.7</f>
        <v>4.2798674056727748</v>
      </c>
      <c r="L182" s="64">
        <v>1</v>
      </c>
      <c r="M182" s="65">
        <v>368250.09999999899</v>
      </c>
      <c r="N182" s="87">
        <v>9709119.9000000004</v>
      </c>
      <c r="O182" s="87" t="s">
        <v>1227</v>
      </c>
      <c r="P182" s="87" t="str">
        <f>VLOOKUP(CENSO[[#This Row],[DAP (cm)]],CD[],2,TRUE)</f>
        <v>TORA</v>
      </c>
      <c r="Q182" s="87" t="str">
        <f>VLOOKUP(CENSO[[#This Row],[DAP (cm)]],DD[],2,TRUE)</f>
        <v>60├ 70</v>
      </c>
      <c r="R182" s="87" t="str" cm="1">
        <f t="array" ref="R182">INDEX(_xlfn.TEXTSPLIT(CENSO[[#This Row],[NOME CIENTIFICO]]," "),1)</f>
        <v>Alexa</v>
      </c>
      <c r="S182" s="98" t="s">
        <v>1004</v>
      </c>
      <c r="T182" s="87">
        <f>_xlfn.MINIFS(CENSO[DAP (cm)],CENSO[NOME CIENTIFICO],CENSO[[#This Row],[NOME CIENTIFICO]])</f>
        <v>39.788735772973837</v>
      </c>
      <c r="U1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2" s="87" t="str">
        <f>IF(CENSO[[#This Row],[DAP (cm)]]&lt;CENSO[[#This Row],[DMCE (cm)]],"DAP &lt; DMCE","DAP ≥ DMCE")</f>
        <v>DAP ≥ DMCE</v>
      </c>
      <c r="W182" s="87" t="str">
        <f>IF(CENSO[[#This Row],[DAP (cm)]]&gt;200, "Superior", "Inferior")</f>
        <v>Inferior</v>
      </c>
      <c r="X182" s="87" t="str">
        <f>VLOOKUP(CENSO[[#This Row],[NOME COMUM]],ESPECIES[],4,FALSE)</f>
        <v>Não</v>
      </c>
      <c r="Y182" s="87" t="str">
        <f>IF(IFERROR(VLOOKUP(CENSO[[#This Row],[NOME COMUM]],COMERCIAIS[],2, FALSE), "Não") &lt;&gt; "Não", "Sim", "Não")</f>
        <v>Não</v>
      </c>
      <c r="Z182" s="133">
        <f>CENSO[[#This Row],[g (m²)]]/SUM(AEEF[AEEF-UT])</f>
        <v>5.3487388353774844E-4</v>
      </c>
      <c r="AA182" s="133">
        <f>CENSO[[#This Row],[v (m³)]]/SUM(AEEF[AEEF-UT])</f>
        <v>7.4882343695284771E-3</v>
      </c>
    </row>
    <row r="183" spans="1:27" ht="14">
      <c r="A183" s="86">
        <v>1</v>
      </c>
      <c r="B183" s="86">
        <v>1</v>
      </c>
      <c r="C183" s="63">
        <v>15</v>
      </c>
      <c r="D183" s="63">
        <v>182</v>
      </c>
      <c r="E183" s="63" t="str">
        <f>VLOOKUP(CENSO[[#This Row],[NOME COMUM]],ESPECIES[],2,FALSE)</f>
        <v>Manilkara huberi (Ducke) Chevalier</v>
      </c>
      <c r="F183" s="64" t="s">
        <v>30</v>
      </c>
      <c r="G183" s="64">
        <v>370</v>
      </c>
      <c r="H183" s="97">
        <f>CENSO[[#This Row],[CAP (cm)]]/PI()</f>
        <v>117.77465788800255</v>
      </c>
      <c r="I183" s="64">
        <v>18</v>
      </c>
      <c r="J183" s="96">
        <f>(PI()*(CENSO[[#This Row],[DAP (cm)]]^2))/40000</f>
        <v>1.0894155854640235</v>
      </c>
      <c r="K183" s="96">
        <f>CENSO[[#This Row],[g (m²)]]*CENSO[[#This Row],[H (m)]]*0.7</f>
        <v>13.726636376846695</v>
      </c>
      <c r="L183" s="64">
        <v>1</v>
      </c>
      <c r="M183" s="65">
        <v>368251.2</v>
      </c>
      <c r="N183" s="87">
        <v>9709122.9000000004</v>
      </c>
      <c r="O183" s="87" t="s">
        <v>1227</v>
      </c>
      <c r="P183" s="87" t="str">
        <f>VLOOKUP(CENSO[[#This Row],[DAP (cm)]],CD[],2,TRUE)</f>
        <v>TORA</v>
      </c>
      <c r="Q183" s="87" t="str">
        <f>VLOOKUP(CENSO[[#This Row],[DAP (cm)]],DD[],2,TRUE)</f>
        <v>110├ 120</v>
      </c>
      <c r="R183" s="87" t="str" cm="1">
        <f t="array" ref="R183">INDEX(_xlfn.TEXTSPLIT(CENSO[[#This Row],[NOME CIENTIFICO]]," "),1)</f>
        <v>Manilkara</v>
      </c>
      <c r="S183" s="98" t="s">
        <v>1004</v>
      </c>
      <c r="T183" s="87">
        <f>_xlfn.MINIFS(CENSO[DAP (cm)],CENSO[NOME CIENTIFICO],CENSO[[#This Row],[NOME CIENTIFICO]])</f>
        <v>41.38028520389279</v>
      </c>
      <c r="U1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83" s="87" t="str">
        <f>IF(CENSO[[#This Row],[DAP (cm)]]&lt;CENSO[[#This Row],[DMCE (cm)]],"DAP &lt; DMCE","DAP ≥ DMCE")</f>
        <v>DAP ≥ DMCE</v>
      </c>
      <c r="W183" s="87" t="str">
        <f>IF(CENSO[[#This Row],[DAP (cm)]]&gt;200, "Superior", "Inferior")</f>
        <v>Inferior</v>
      </c>
      <c r="X183" s="87" t="str">
        <f>VLOOKUP(CENSO[[#This Row],[NOME COMUM]],ESPECIES[],4,FALSE)</f>
        <v>Não</v>
      </c>
      <c r="Y183" s="87" t="str">
        <f>IF(IFERROR(VLOOKUP(CENSO[[#This Row],[NOME COMUM]],COMERCIAIS[],2, FALSE), "Não") &lt;&gt; "Não", "Sim", "Não")</f>
        <v>Sim</v>
      </c>
      <c r="Z183" s="133">
        <f>CENSO[[#This Row],[g (m²)]]/SUM(AEEF[AEEF-UT])</f>
        <v>1.9060869079632905E-3</v>
      </c>
      <c r="AA183" s="133">
        <f>CENSO[[#This Row],[v (m³)]]/SUM(AEEF[AEEF-UT])</f>
        <v>2.401669504033746E-2</v>
      </c>
    </row>
    <row r="184" spans="1:27" ht="14">
      <c r="A184" s="86">
        <v>1</v>
      </c>
      <c r="B184" s="86">
        <v>1</v>
      </c>
      <c r="C184" s="63">
        <v>15</v>
      </c>
      <c r="D184" s="63">
        <v>183</v>
      </c>
      <c r="E184" s="63" t="str">
        <f>VLOOKUP(CENSO[[#This Row],[NOME COMUM]],ESPECIES[],2,FALSE)</f>
        <v>Couratari guianensis Aubl.</v>
      </c>
      <c r="F184" s="64" t="s">
        <v>6</v>
      </c>
      <c r="G184" s="64">
        <v>126</v>
      </c>
      <c r="H184" s="97">
        <f>CENSO[[#This Row],[CAP (cm)]]/PI()</f>
        <v>40.107045659157627</v>
      </c>
      <c r="I184" s="64">
        <v>20</v>
      </c>
      <c r="J184" s="96">
        <f>(PI()*(CENSO[[#This Row],[DAP (cm)]]^2))/40000</f>
        <v>0.12633719382634653</v>
      </c>
      <c r="K184" s="96">
        <f>CENSO[[#This Row],[g (m²)]]*CENSO[[#This Row],[H (m)]]*0.7</f>
        <v>1.7687207135688514</v>
      </c>
      <c r="L184" s="64">
        <v>1</v>
      </c>
      <c r="M184" s="65">
        <v>368253.5</v>
      </c>
      <c r="N184" s="87">
        <v>9709127.5999999903</v>
      </c>
      <c r="O184" s="98" t="s">
        <v>1225</v>
      </c>
      <c r="P184" s="87" t="str">
        <f>VLOOKUP(CENSO[[#This Row],[DAP (cm)]],CD[],2,TRUE)</f>
        <v>TORETE</v>
      </c>
      <c r="Q184" s="87" t="str">
        <f>VLOOKUP(CENSO[[#This Row],[DAP (cm)]],DD[],2,TRUE)</f>
        <v>40├ 50</v>
      </c>
      <c r="R184" s="87" t="str" cm="1">
        <f t="array" ref="R184">INDEX(_xlfn.TEXTSPLIT(CENSO[[#This Row],[NOME CIENTIFICO]]," "),1)</f>
        <v>Couratari</v>
      </c>
      <c r="S184" s="98" t="s">
        <v>1004</v>
      </c>
      <c r="T184" s="87">
        <f>_xlfn.MINIFS(CENSO[DAP (cm)],CENSO[NOME CIENTIFICO],CENSO[[#This Row],[NOME CIENTIFICO]])</f>
        <v>38.833806114422465</v>
      </c>
      <c r="U1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4" s="87" t="str">
        <f>IF(CENSO[[#This Row],[DAP (cm)]]&lt;CENSO[[#This Row],[DMCE (cm)]],"DAP &lt; DMCE","DAP ≥ DMCE")</f>
        <v>DAP &lt; DMCE</v>
      </c>
      <c r="W184" s="87" t="str">
        <f>IF(CENSO[[#This Row],[DAP (cm)]]&gt;200, "Superior", "Inferior")</f>
        <v>Inferior</v>
      </c>
      <c r="X184" s="87" t="str">
        <f>VLOOKUP(CENSO[[#This Row],[NOME COMUM]],ESPECIES[],4,FALSE)</f>
        <v>Não</v>
      </c>
      <c r="Y184" s="87" t="str">
        <f>IF(IFERROR(VLOOKUP(CENSO[[#This Row],[NOME COMUM]],COMERCIAIS[],2, FALSE), "Não") &lt;&gt; "Não", "Sim", "Não")</f>
        <v>Sim</v>
      </c>
      <c r="Z184" s="133">
        <f>CENSO[[#This Row],[g (m²)]]/SUM(AEEF[AEEF-UT])</f>
        <v>2.2104481921713078E-4</v>
      </c>
      <c r="AA184" s="133">
        <f>CENSO[[#This Row],[v (m³)]]/SUM(AEEF[AEEF-UT])</f>
        <v>3.0946274690398312E-3</v>
      </c>
    </row>
    <row r="185" spans="1:27" ht="14">
      <c r="A185" s="86">
        <v>1</v>
      </c>
      <c r="B185" s="86">
        <v>1</v>
      </c>
      <c r="C185" s="63">
        <v>15</v>
      </c>
      <c r="D185" s="63">
        <v>184</v>
      </c>
      <c r="E185" s="63" t="str">
        <f>VLOOKUP(CENSO[[#This Row],[NOME COMUM]],ESPECIES[],2,FALSE)</f>
        <v>Alexa grandiflora Ducke</v>
      </c>
      <c r="F185" s="64" t="s">
        <v>13</v>
      </c>
      <c r="G185" s="64">
        <v>160</v>
      </c>
      <c r="H185" s="97">
        <f>CENSO[[#This Row],[CAP (cm)]]/PI()</f>
        <v>50.929581789406512</v>
      </c>
      <c r="I185" s="64">
        <v>18</v>
      </c>
      <c r="J185" s="96">
        <f>(PI()*(CENSO[[#This Row],[DAP (cm)]]^2))/40000</f>
        <v>0.20371832715762608</v>
      </c>
      <c r="K185" s="96">
        <f>CENSO[[#This Row],[g (m²)]]*CENSO[[#This Row],[H (m)]]*0.7</f>
        <v>2.5668509221860885</v>
      </c>
      <c r="L185" s="64">
        <v>1</v>
      </c>
      <c r="M185" s="65">
        <v>368252.59999999899</v>
      </c>
      <c r="N185" s="87">
        <v>9709129.6999999899</v>
      </c>
      <c r="O185" s="87" t="s">
        <v>1227</v>
      </c>
      <c r="P185" s="87" t="str">
        <f>VLOOKUP(CENSO[[#This Row],[DAP (cm)]],CD[],2,TRUE)</f>
        <v>TORA</v>
      </c>
      <c r="Q185" s="87" t="str">
        <f>VLOOKUP(CENSO[[#This Row],[DAP (cm)]],DD[],2,TRUE)</f>
        <v>50├ 60</v>
      </c>
      <c r="R185" s="87" t="str" cm="1">
        <f t="array" ref="R185">INDEX(_xlfn.TEXTSPLIT(CENSO[[#This Row],[NOME CIENTIFICO]]," "),1)</f>
        <v>Alexa</v>
      </c>
      <c r="S185" s="98" t="s">
        <v>1004</v>
      </c>
      <c r="T185" s="87">
        <f>_xlfn.MINIFS(CENSO[DAP (cm)],CENSO[NOME CIENTIFICO],CENSO[[#This Row],[NOME CIENTIFICO]])</f>
        <v>39.788735772973837</v>
      </c>
      <c r="U1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5" s="87" t="str">
        <f>IF(CENSO[[#This Row],[DAP (cm)]]&lt;CENSO[[#This Row],[DMCE (cm)]],"DAP &lt; DMCE","DAP ≥ DMCE")</f>
        <v>DAP ≥ DMCE</v>
      </c>
      <c r="W185" s="87" t="str">
        <f>IF(CENSO[[#This Row],[DAP (cm)]]&gt;200, "Superior", "Inferior")</f>
        <v>Inferior</v>
      </c>
      <c r="X185" s="87" t="str">
        <f>VLOOKUP(CENSO[[#This Row],[NOME COMUM]],ESPECIES[],4,FALSE)</f>
        <v>Não</v>
      </c>
      <c r="Y185" s="87" t="str">
        <f>IF(IFERROR(VLOOKUP(CENSO[[#This Row],[NOME COMUM]],COMERCIAIS[],2, FALSE), "Não") &lt;&gt; "Não", "Sim", "Não")</f>
        <v>Não</v>
      </c>
      <c r="Z185" s="133">
        <f>CENSO[[#This Row],[g (m²)]]/SUM(AEEF[AEEF-UT])</f>
        <v>3.5643407482732108E-4</v>
      </c>
      <c r="AA185" s="133">
        <f>CENSO[[#This Row],[v (m³)]]/SUM(AEEF[AEEF-UT])</f>
        <v>4.491069342824245E-3</v>
      </c>
    </row>
    <row r="186" spans="1:27" ht="14">
      <c r="A186" s="86">
        <v>1</v>
      </c>
      <c r="B186" s="86">
        <v>1</v>
      </c>
      <c r="C186" s="63">
        <v>15</v>
      </c>
      <c r="D186" s="63">
        <v>185</v>
      </c>
      <c r="E186" s="63" t="str">
        <f>VLOOKUP(CENSO[[#This Row],[NOME COMUM]],ESPECIES[],2,FALSE)</f>
        <v>Piptadenia suaveolens Miq.</v>
      </c>
      <c r="F186" s="64" t="s">
        <v>22</v>
      </c>
      <c r="G186" s="64">
        <v>200</v>
      </c>
      <c r="H186" s="97">
        <f>CENSO[[#This Row],[CAP (cm)]]/PI()</f>
        <v>63.661977236758133</v>
      </c>
      <c r="I186" s="64">
        <v>16</v>
      </c>
      <c r="J186" s="96">
        <f>(PI()*(CENSO[[#This Row],[DAP (cm)]]^2))/40000</f>
        <v>0.31830988618379064</v>
      </c>
      <c r="K186" s="96">
        <f>CENSO[[#This Row],[g (m²)]]*CENSO[[#This Row],[H (m)]]*0.7</f>
        <v>3.565070725258455</v>
      </c>
      <c r="L186" s="64">
        <v>1</v>
      </c>
      <c r="M186" s="65">
        <v>368251.299999999</v>
      </c>
      <c r="N186" s="87">
        <v>9709129.5999999903</v>
      </c>
      <c r="O186" s="87" t="s">
        <v>1227</v>
      </c>
      <c r="P186" s="87" t="str">
        <f>VLOOKUP(CENSO[[#This Row],[DAP (cm)]],CD[],2,TRUE)</f>
        <v>TORA</v>
      </c>
      <c r="Q186" s="87" t="str">
        <f>VLOOKUP(CENSO[[#This Row],[DAP (cm)]],DD[],2,TRUE)</f>
        <v>60├ 70</v>
      </c>
      <c r="R186" s="87" t="str" cm="1">
        <f t="array" ref="R186">INDEX(_xlfn.TEXTSPLIT(CENSO[[#This Row],[NOME CIENTIFICO]]," "),1)</f>
        <v>Piptadenia</v>
      </c>
      <c r="S186" s="98" t="s">
        <v>1004</v>
      </c>
      <c r="T186" s="87">
        <f>_xlfn.MINIFS(CENSO[DAP (cm)],CENSO[NOME CIENTIFICO],CENSO[[#This Row],[NOME CIENTIFICO]])</f>
        <v>39.788735772973837</v>
      </c>
      <c r="U1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6" s="87" t="str">
        <f>IF(CENSO[[#This Row],[DAP (cm)]]&lt;CENSO[[#This Row],[DMCE (cm)]],"DAP &lt; DMCE","DAP ≥ DMCE")</f>
        <v>DAP ≥ DMCE</v>
      </c>
      <c r="W186" s="87" t="str">
        <f>IF(CENSO[[#This Row],[DAP (cm)]]&gt;200, "Superior", "Inferior")</f>
        <v>Inferior</v>
      </c>
      <c r="X186" s="87" t="str">
        <f>VLOOKUP(CENSO[[#This Row],[NOME COMUM]],ESPECIES[],4,FALSE)</f>
        <v>Não</v>
      </c>
      <c r="Y186" s="87" t="str">
        <f>IF(IFERROR(VLOOKUP(CENSO[[#This Row],[NOME COMUM]],COMERCIAIS[],2, FALSE), "Não") &lt;&gt; "Não", "Sim", "Não")</f>
        <v>Sim</v>
      </c>
      <c r="Z186" s="133">
        <f>CENSO[[#This Row],[g (m²)]]/SUM(AEEF[AEEF-UT])</f>
        <v>5.5692824191768894E-4</v>
      </c>
      <c r="AA186" s="133">
        <f>CENSO[[#This Row],[v (m³)]]/SUM(AEEF[AEEF-UT])</f>
        <v>6.2375963094781156E-3</v>
      </c>
    </row>
    <row r="187" spans="1:27" ht="14">
      <c r="A187" s="86">
        <v>1</v>
      </c>
      <c r="B187" s="86">
        <v>1</v>
      </c>
      <c r="C187" s="63">
        <v>15</v>
      </c>
      <c r="D187" s="63">
        <v>186</v>
      </c>
      <c r="E187" s="63" t="str">
        <f>VLOOKUP(CENSO[[#This Row],[NOME COMUM]],ESPECIES[],2,FALSE)</f>
        <v>Protium spruceanum Engl.</v>
      </c>
      <c r="F187" s="64" t="s">
        <v>46</v>
      </c>
      <c r="G187" s="64">
        <v>170</v>
      </c>
      <c r="H187" s="97">
        <f>CENSO[[#This Row],[CAP (cm)]]/PI()</f>
        <v>54.112680651244418</v>
      </c>
      <c r="I187" s="64">
        <v>17</v>
      </c>
      <c r="J187" s="96">
        <f>(PI()*(CENSO[[#This Row],[DAP (cm)]]^2))/40000</f>
        <v>0.2299788927677888</v>
      </c>
      <c r="K187" s="96">
        <f>CENSO[[#This Row],[g (m²)]]*CENSO[[#This Row],[H (m)]]*0.7</f>
        <v>2.7367488239366864</v>
      </c>
      <c r="L187" s="64">
        <v>1</v>
      </c>
      <c r="M187" s="65">
        <v>368261.299999999</v>
      </c>
      <c r="N187" s="87">
        <v>9709147.5</v>
      </c>
      <c r="O187" s="87" t="s">
        <v>1227</v>
      </c>
      <c r="P187" s="87" t="str">
        <f>VLOOKUP(CENSO[[#This Row],[DAP (cm)]],CD[],2,TRUE)</f>
        <v>TORA</v>
      </c>
      <c r="Q187" s="87" t="str">
        <f>VLOOKUP(CENSO[[#This Row],[DAP (cm)]],DD[],2,TRUE)</f>
        <v>50├ 60</v>
      </c>
      <c r="R187" s="87" t="str" cm="1">
        <f t="array" ref="R187">INDEX(_xlfn.TEXTSPLIT(CENSO[[#This Row],[NOME CIENTIFICO]]," "),1)</f>
        <v>Protium</v>
      </c>
      <c r="S187" s="98" t="s">
        <v>1004</v>
      </c>
      <c r="T187" s="87">
        <f>_xlfn.MINIFS(CENSO[DAP (cm)],CENSO[NOME CIENTIFICO],CENSO[[#This Row],[NOME CIENTIFICO]])</f>
        <v>39.788735772973837</v>
      </c>
      <c r="U1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7" s="87" t="str">
        <f>IF(CENSO[[#This Row],[DAP (cm)]]&lt;CENSO[[#This Row],[DMCE (cm)]],"DAP &lt; DMCE","DAP ≥ DMCE")</f>
        <v>DAP ≥ DMCE</v>
      </c>
      <c r="W187" s="87" t="str">
        <f>IF(CENSO[[#This Row],[DAP (cm)]]&gt;200, "Superior", "Inferior")</f>
        <v>Inferior</v>
      </c>
      <c r="X187" s="87" t="str">
        <f>VLOOKUP(CENSO[[#This Row],[NOME COMUM]],ESPECIES[],4,FALSE)</f>
        <v>Não</v>
      </c>
      <c r="Y187" s="87" t="str">
        <f>IF(IFERROR(VLOOKUP(CENSO[[#This Row],[NOME COMUM]],COMERCIAIS[],2, FALSE), "Não") &lt;&gt; "Não", "Sim", "Não")</f>
        <v>Não</v>
      </c>
      <c r="Z187" s="133">
        <f>CENSO[[#This Row],[g (m²)]]/SUM(AEEF[AEEF-UT])</f>
        <v>4.0238065478553035E-4</v>
      </c>
      <c r="AA187" s="133">
        <f>CENSO[[#This Row],[v (m³)]]/SUM(AEEF[AEEF-UT])</f>
        <v>4.7883297919478112E-3</v>
      </c>
    </row>
    <row r="188" spans="1:27" ht="14">
      <c r="A188" s="86">
        <v>1</v>
      </c>
      <c r="B188" s="86">
        <v>1</v>
      </c>
      <c r="C188" s="63">
        <v>15</v>
      </c>
      <c r="D188" s="63">
        <v>187</v>
      </c>
      <c r="E188" s="63" t="str">
        <f>VLOOKUP(CENSO[[#This Row],[NOME COMUM]],ESPECIES[],2,FALSE)</f>
        <v>Piptadenia suaveolens Miq.</v>
      </c>
      <c r="F188" s="64" t="s">
        <v>22</v>
      </c>
      <c r="G188" s="64">
        <v>232</v>
      </c>
      <c r="H188" s="97">
        <f>CENSO[[#This Row],[CAP (cm)]]/PI()</f>
        <v>73.847893594639444</v>
      </c>
      <c r="I188" s="64">
        <v>15</v>
      </c>
      <c r="J188" s="96">
        <f>(PI()*(CENSO[[#This Row],[DAP (cm)]]^2))/40000</f>
        <v>0.42831778284890881</v>
      </c>
      <c r="K188" s="96">
        <f>CENSO[[#This Row],[g (m²)]]*CENSO[[#This Row],[H (m)]]*0.7</f>
        <v>4.4973367199135419</v>
      </c>
      <c r="L188" s="64">
        <v>1</v>
      </c>
      <c r="M188" s="65">
        <v>368261.09999999899</v>
      </c>
      <c r="N188" s="87">
        <v>9709149</v>
      </c>
      <c r="O188" s="87" t="s">
        <v>1227</v>
      </c>
      <c r="P188" s="87" t="str">
        <f>VLOOKUP(CENSO[[#This Row],[DAP (cm)]],CD[],2,TRUE)</f>
        <v>TORA</v>
      </c>
      <c r="Q188" s="87" t="str">
        <f>VLOOKUP(CENSO[[#This Row],[DAP (cm)]],DD[],2,TRUE)</f>
        <v>70├ 80</v>
      </c>
      <c r="R188" s="87" t="str" cm="1">
        <f t="array" ref="R188">INDEX(_xlfn.TEXTSPLIT(CENSO[[#This Row],[NOME CIENTIFICO]]," "),1)</f>
        <v>Piptadenia</v>
      </c>
      <c r="S188" s="98" t="s">
        <v>1004</v>
      </c>
      <c r="T188" s="87">
        <f>_xlfn.MINIFS(CENSO[DAP (cm)],CENSO[NOME CIENTIFICO],CENSO[[#This Row],[NOME CIENTIFICO]])</f>
        <v>39.788735772973837</v>
      </c>
      <c r="U1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8" s="87" t="str">
        <f>IF(CENSO[[#This Row],[DAP (cm)]]&lt;CENSO[[#This Row],[DMCE (cm)]],"DAP &lt; DMCE","DAP ≥ DMCE")</f>
        <v>DAP ≥ DMCE</v>
      </c>
      <c r="W188" s="87" t="str">
        <f>IF(CENSO[[#This Row],[DAP (cm)]]&gt;200, "Superior", "Inferior")</f>
        <v>Inferior</v>
      </c>
      <c r="X188" s="87" t="str">
        <f>VLOOKUP(CENSO[[#This Row],[NOME COMUM]],ESPECIES[],4,FALSE)</f>
        <v>Não</v>
      </c>
      <c r="Y188" s="87" t="str">
        <f>IF(IFERROR(VLOOKUP(CENSO[[#This Row],[NOME COMUM]],COMERCIAIS[],2, FALSE), "Não") &lt;&gt; "Não", "Sim", "Não")</f>
        <v>Sim</v>
      </c>
      <c r="Z188" s="133">
        <f>CENSO[[#This Row],[g (m²)]]/SUM(AEEF[AEEF-UT])</f>
        <v>7.4940264232444247E-4</v>
      </c>
      <c r="AA188" s="133">
        <f>CENSO[[#This Row],[v (m³)]]/SUM(AEEF[AEEF-UT])</f>
        <v>7.8687277444066447E-3</v>
      </c>
    </row>
    <row r="189" spans="1:27" ht="14">
      <c r="A189" s="86">
        <v>1</v>
      </c>
      <c r="B189" s="86">
        <v>1</v>
      </c>
      <c r="C189" s="63">
        <v>16</v>
      </c>
      <c r="D189" s="63">
        <v>188</v>
      </c>
      <c r="E189" s="63" t="str">
        <f>VLOOKUP(CENSO[[#This Row],[NOME COMUM]],ESPECIES[],2,FALSE)</f>
        <v>Dipteryx odorata (Aubl.) Willd.</v>
      </c>
      <c r="F189" s="64" t="s">
        <v>4</v>
      </c>
      <c r="G189" s="64">
        <v>350</v>
      </c>
      <c r="H189" s="97">
        <f>CENSO[[#This Row],[CAP (cm)]]/PI()</f>
        <v>111.40846016432674</v>
      </c>
      <c r="I189" s="64">
        <v>16</v>
      </c>
      <c r="J189" s="96">
        <f>(PI()*(CENSO[[#This Row],[DAP (cm)]]^2))/40000</f>
        <v>0.97482402643785904</v>
      </c>
      <c r="K189" s="96">
        <f>CENSO[[#This Row],[g (m²)]]*CENSO[[#This Row],[H (m)]]*0.7</f>
        <v>10.918029096104021</v>
      </c>
      <c r="L189" s="64">
        <v>2</v>
      </c>
      <c r="M189" s="65">
        <v>368179.799999999</v>
      </c>
      <c r="N189" s="87">
        <v>9709128.1999999899</v>
      </c>
      <c r="O189" s="87" t="s">
        <v>1227</v>
      </c>
      <c r="P189" s="87" t="str">
        <f>VLOOKUP(CENSO[[#This Row],[DAP (cm)]],CD[],2,TRUE)</f>
        <v>TORA</v>
      </c>
      <c r="Q189" s="87" t="str">
        <f>VLOOKUP(CENSO[[#This Row],[DAP (cm)]],DD[],2,TRUE)</f>
        <v>110├ 120</v>
      </c>
      <c r="R189" s="87" t="str" cm="1">
        <f t="array" ref="R189">INDEX(_xlfn.TEXTSPLIT(CENSO[[#This Row],[NOME CIENTIFICO]]," "),1)</f>
        <v>Dipteryx</v>
      </c>
      <c r="S189" s="98" t="s">
        <v>1004</v>
      </c>
      <c r="T189" s="87">
        <f>_xlfn.MINIFS(CENSO[DAP (cm)],CENSO[NOME CIENTIFICO],CENSO[[#This Row],[NOME CIENTIFICO]])</f>
        <v>39.152116000606256</v>
      </c>
      <c r="U1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80</v>
      </c>
      <c r="V189" s="87" t="str">
        <f>IF(CENSO[[#This Row],[DAP (cm)]]&lt;CENSO[[#This Row],[DMCE (cm)]],"DAP &lt; DMCE","DAP ≥ DMCE")</f>
        <v>DAP ≥ DMCE</v>
      </c>
      <c r="W189" s="87" t="str">
        <f>IF(CENSO[[#This Row],[DAP (cm)]]&gt;200, "Superior", "Inferior")</f>
        <v>Inferior</v>
      </c>
      <c r="X189" s="87" t="str">
        <f>VLOOKUP(CENSO[[#This Row],[NOME COMUM]],ESPECIES[],4,FALSE)</f>
        <v>Vulneravel</v>
      </c>
      <c r="Y189" s="87" t="str">
        <f>IF(IFERROR(VLOOKUP(CENSO[[#This Row],[NOME COMUM]],COMERCIAIS[],2, FALSE), "Não") &lt;&gt; "Não", "Sim", "Não")</f>
        <v>Sim</v>
      </c>
      <c r="Z189" s="133">
        <f>CENSO[[#This Row],[g (m²)]]/SUM(AEEF[AEEF-UT])</f>
        <v>1.7055927408729228E-3</v>
      </c>
      <c r="AA189" s="133">
        <f>CENSO[[#This Row],[v (m³)]]/SUM(AEEF[AEEF-UT])</f>
        <v>1.9102638697776734E-2</v>
      </c>
    </row>
    <row r="190" spans="1:27" ht="14">
      <c r="A190" s="86">
        <v>1</v>
      </c>
      <c r="B190" s="86">
        <v>1</v>
      </c>
      <c r="C190" s="63">
        <v>16</v>
      </c>
      <c r="D190" s="63">
        <v>189</v>
      </c>
      <c r="E190" s="63" t="str">
        <f>VLOOKUP(CENSO[[#This Row],[NOME COMUM]],ESPECIES[],2,FALSE)</f>
        <v>Couratari guianensis Aubl.</v>
      </c>
      <c r="F190" s="64" t="s">
        <v>6</v>
      </c>
      <c r="G190" s="64">
        <v>139</v>
      </c>
      <c r="H190" s="97">
        <f>CENSO[[#This Row],[CAP (cm)]]/PI()</f>
        <v>44.245074179546904</v>
      </c>
      <c r="I190" s="64">
        <v>21</v>
      </c>
      <c r="J190" s="96">
        <f>(PI()*(CENSO[[#This Row],[DAP (cm)]]^2))/40000</f>
        <v>0.15375163277392548</v>
      </c>
      <c r="K190" s="96">
        <f>CENSO[[#This Row],[g (m²)]]*CENSO[[#This Row],[H (m)]]*0.7</f>
        <v>2.2601490017767043</v>
      </c>
      <c r="L190" s="64">
        <v>1</v>
      </c>
      <c r="M190" s="65">
        <v>368230.9</v>
      </c>
      <c r="N190" s="87">
        <v>9709096.1999999899</v>
      </c>
      <c r="O190" s="98" t="s">
        <v>1225</v>
      </c>
      <c r="P190" s="87" t="str">
        <f>VLOOKUP(CENSO[[#This Row],[DAP (cm)]],CD[],2,TRUE)</f>
        <v>TORETE</v>
      </c>
      <c r="Q190" s="87" t="str">
        <f>VLOOKUP(CENSO[[#This Row],[DAP (cm)]],DD[],2,TRUE)</f>
        <v>40├ 50</v>
      </c>
      <c r="R190" s="87" t="str" cm="1">
        <f t="array" ref="R190">INDEX(_xlfn.TEXTSPLIT(CENSO[[#This Row],[NOME CIENTIFICO]]," "),1)</f>
        <v>Couratari</v>
      </c>
      <c r="S190" s="98" t="s">
        <v>1004</v>
      </c>
      <c r="T190" s="87">
        <f>_xlfn.MINIFS(CENSO[DAP (cm)],CENSO[NOME CIENTIFICO],CENSO[[#This Row],[NOME CIENTIFICO]])</f>
        <v>38.833806114422465</v>
      </c>
      <c r="U1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0" s="87" t="str">
        <f>IF(CENSO[[#This Row],[DAP (cm)]]&lt;CENSO[[#This Row],[DMCE (cm)]],"DAP &lt; DMCE","DAP ≥ DMCE")</f>
        <v>DAP &lt; DMCE</v>
      </c>
      <c r="W190" s="87" t="str">
        <f>IF(CENSO[[#This Row],[DAP (cm)]]&gt;200, "Superior", "Inferior")</f>
        <v>Inferior</v>
      </c>
      <c r="X190" s="87" t="str">
        <f>VLOOKUP(CENSO[[#This Row],[NOME COMUM]],ESPECIES[],4,FALSE)</f>
        <v>Não</v>
      </c>
      <c r="Y190" s="87" t="str">
        <f>IF(IFERROR(VLOOKUP(CENSO[[#This Row],[NOME COMUM]],COMERCIAIS[],2, FALSE), "Não") &lt;&gt; "Não", "Sim", "Não")</f>
        <v>Sim</v>
      </c>
      <c r="Z190" s="133">
        <f>CENSO[[#This Row],[g (m²)]]/SUM(AEEF[AEEF-UT])</f>
        <v>2.6901026405229172E-4</v>
      </c>
      <c r="AA190" s="133">
        <f>CENSO[[#This Row],[v (m³)]]/SUM(AEEF[AEEF-UT])</f>
        <v>3.9544508815686878E-3</v>
      </c>
    </row>
    <row r="191" spans="1:27" ht="14">
      <c r="A191" s="86">
        <v>1</v>
      </c>
      <c r="B191" s="86">
        <v>1</v>
      </c>
      <c r="C191" s="63">
        <v>16</v>
      </c>
      <c r="D191" s="63">
        <v>190</v>
      </c>
      <c r="E191" s="63" t="str">
        <f>VLOOKUP(CENSO[[#This Row],[NOME COMUM]],ESPECIES[],2,FALSE)</f>
        <v>Tachigali myrmecophila Ducke</v>
      </c>
      <c r="F191" s="64" t="s">
        <v>14</v>
      </c>
      <c r="G191" s="64">
        <v>160</v>
      </c>
      <c r="H191" s="97">
        <f>CENSO[[#This Row],[CAP (cm)]]/PI()</f>
        <v>50.929581789406512</v>
      </c>
      <c r="I191" s="64">
        <v>15</v>
      </c>
      <c r="J191" s="96">
        <f>(PI()*(CENSO[[#This Row],[DAP (cm)]]^2))/40000</f>
        <v>0.20371832715762608</v>
      </c>
      <c r="K191" s="96">
        <f>CENSO[[#This Row],[g (m²)]]*CENSO[[#This Row],[H (m)]]*0.7</f>
        <v>2.1390424351550736</v>
      </c>
      <c r="L191" s="64">
        <v>1</v>
      </c>
      <c r="M191" s="65">
        <v>368193.59999999899</v>
      </c>
      <c r="N191" s="87">
        <v>9709098.5</v>
      </c>
      <c r="O191" s="87" t="s">
        <v>1227</v>
      </c>
      <c r="P191" s="87" t="str">
        <f>VLOOKUP(CENSO[[#This Row],[DAP (cm)]],CD[],2,TRUE)</f>
        <v>TORA</v>
      </c>
      <c r="Q191" s="87" t="str">
        <f>VLOOKUP(CENSO[[#This Row],[DAP (cm)]],DD[],2,TRUE)</f>
        <v>50├ 60</v>
      </c>
      <c r="R191" s="87" t="str" cm="1">
        <f t="array" ref="R191">INDEX(_xlfn.TEXTSPLIT(CENSO[[#This Row],[NOME CIENTIFICO]]," "),1)</f>
        <v>Tachigali</v>
      </c>
      <c r="S191" s="98" t="s">
        <v>1004</v>
      </c>
      <c r="T191" s="87">
        <f>_xlfn.MINIFS(CENSO[DAP (cm)],CENSO[NOME CIENTIFICO],CENSO[[#This Row],[NOME CIENTIFICO]])</f>
        <v>39.152116000606256</v>
      </c>
      <c r="U1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1" s="87" t="str">
        <f>IF(CENSO[[#This Row],[DAP (cm)]]&lt;CENSO[[#This Row],[DMCE (cm)]],"DAP &lt; DMCE","DAP ≥ DMCE")</f>
        <v>DAP ≥ DMCE</v>
      </c>
      <c r="W191" s="87" t="str">
        <f>IF(CENSO[[#This Row],[DAP (cm)]]&gt;200, "Superior", "Inferior")</f>
        <v>Inferior</v>
      </c>
      <c r="X191" s="87" t="str">
        <f>VLOOKUP(CENSO[[#This Row],[NOME COMUM]],ESPECIES[],4,FALSE)</f>
        <v>Não</v>
      </c>
      <c r="Y191" s="87" t="str">
        <f>IF(IFERROR(VLOOKUP(CENSO[[#This Row],[NOME COMUM]],COMERCIAIS[],2, FALSE), "Não") &lt;&gt; "Não", "Sim", "Não")</f>
        <v>Sim</v>
      </c>
      <c r="Z191" s="133">
        <f>CENSO[[#This Row],[g (m²)]]/SUM(AEEF[AEEF-UT])</f>
        <v>3.5643407482732108E-4</v>
      </c>
      <c r="AA191" s="133">
        <f>CENSO[[#This Row],[v (m³)]]/SUM(AEEF[AEEF-UT])</f>
        <v>3.7425577856868707E-3</v>
      </c>
    </row>
    <row r="192" spans="1:27" ht="14">
      <c r="A192" s="86">
        <v>1</v>
      </c>
      <c r="B192" s="86">
        <v>1</v>
      </c>
      <c r="C192" s="63">
        <v>16</v>
      </c>
      <c r="D192" s="63">
        <v>191</v>
      </c>
      <c r="E192" s="63" t="str">
        <f>VLOOKUP(CENSO[[#This Row],[NOME COMUM]],ESPECIES[],2,FALSE)</f>
        <v>Parkia platycephala Benth.</v>
      </c>
      <c r="F192" s="64" t="s">
        <v>74</v>
      </c>
      <c r="G192" s="64">
        <v>180</v>
      </c>
      <c r="H192" s="97">
        <f>CENSO[[#This Row],[CAP (cm)]]/PI()</f>
        <v>57.295779513082323</v>
      </c>
      <c r="I192" s="64">
        <v>21</v>
      </c>
      <c r="J192" s="96">
        <f>(PI()*(CENSO[[#This Row],[DAP (cm)]]^2))/40000</f>
        <v>0.25783100780887047</v>
      </c>
      <c r="K192" s="96">
        <f>CENSO[[#This Row],[g (m²)]]*CENSO[[#This Row],[H (m)]]*0.7</f>
        <v>3.7901158147903957</v>
      </c>
      <c r="L192" s="64">
        <v>1</v>
      </c>
      <c r="M192" s="65">
        <v>368224.7</v>
      </c>
      <c r="N192" s="87">
        <v>9709117.8000000007</v>
      </c>
      <c r="O192" s="87" t="s">
        <v>1227</v>
      </c>
      <c r="P192" s="87" t="str">
        <f>VLOOKUP(CENSO[[#This Row],[DAP (cm)]],CD[],2,TRUE)</f>
        <v>TORA</v>
      </c>
      <c r="Q192" s="87" t="str">
        <f>VLOOKUP(CENSO[[#This Row],[DAP (cm)]],DD[],2,TRUE)</f>
        <v>50├ 60</v>
      </c>
      <c r="R192" s="87" t="str" cm="1">
        <f t="array" ref="R192">INDEX(_xlfn.TEXTSPLIT(CENSO[[#This Row],[NOME CIENTIFICO]]," "),1)</f>
        <v>Parkia</v>
      </c>
      <c r="S192" s="98" t="s">
        <v>1004</v>
      </c>
      <c r="T192" s="87">
        <f>_xlfn.MINIFS(CENSO[DAP (cm)],CENSO[NOME CIENTIFICO],CENSO[[#This Row],[NOME CIENTIFICO]])</f>
        <v>43.608454407179323</v>
      </c>
      <c r="U1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53.608454407179323</v>
      </c>
      <c r="V192" s="87" t="str">
        <f>IF(CENSO[[#This Row],[DAP (cm)]]&lt;CENSO[[#This Row],[DMCE (cm)]],"DAP &lt; DMCE","DAP ≥ DMCE")</f>
        <v>DAP ≥ DMCE</v>
      </c>
      <c r="W192" s="87" t="str">
        <f>IF(CENSO[[#This Row],[DAP (cm)]]&gt;200, "Superior", "Inferior")</f>
        <v>Inferior</v>
      </c>
      <c r="X192" s="87" t="str">
        <f>VLOOKUP(CENSO[[#This Row],[NOME COMUM]],ESPECIES[],4,FALSE)</f>
        <v>Não</v>
      </c>
      <c r="Y192" s="87" t="str">
        <f>IF(IFERROR(VLOOKUP(CENSO[[#This Row],[NOME COMUM]],COMERCIAIS[],2, FALSE), "Não") &lt;&gt; "Não", "Sim", "Não")</f>
        <v>Não</v>
      </c>
      <c r="Z192" s="133">
        <f>CENSO[[#This Row],[g (m²)]]/SUM(AEEF[AEEF-UT])</f>
        <v>4.5111187595332813E-4</v>
      </c>
      <c r="AA192" s="133">
        <f>CENSO[[#This Row],[v (m³)]]/SUM(AEEF[AEEF-UT])</f>
        <v>6.6313445765139234E-3</v>
      </c>
    </row>
    <row r="193" spans="1:27" ht="14">
      <c r="A193" s="86">
        <v>1</v>
      </c>
      <c r="B193" s="86">
        <v>1</v>
      </c>
      <c r="C193" s="63">
        <v>16</v>
      </c>
      <c r="D193" s="63">
        <v>192</v>
      </c>
      <c r="E193" s="63" t="str">
        <f>VLOOKUP(CENSO[[#This Row],[NOME COMUM]],ESPECIES[],2,FALSE)</f>
        <v>Astronium lecointei Ducke</v>
      </c>
      <c r="F193" s="64" t="s">
        <v>5</v>
      </c>
      <c r="G193" s="64">
        <v>210</v>
      </c>
      <c r="H193" s="97">
        <f>CENSO[[#This Row],[CAP (cm)]]/PI()</f>
        <v>66.845076098596039</v>
      </c>
      <c r="I193" s="64">
        <v>22</v>
      </c>
      <c r="J193" s="96">
        <f>(PI()*(CENSO[[#This Row],[DAP (cm)]]^2))/40000</f>
        <v>0.35093664951762915</v>
      </c>
      <c r="K193" s="96">
        <f>CENSO[[#This Row],[g (m²)]]*CENSO[[#This Row],[H (m)]]*0.7</f>
        <v>5.4044244025714887</v>
      </c>
      <c r="L193" s="64">
        <v>1</v>
      </c>
      <c r="M193" s="65">
        <v>368229.4</v>
      </c>
      <c r="N193" s="87">
        <v>9709112.3000000007</v>
      </c>
      <c r="O193" s="87" t="s">
        <v>1227</v>
      </c>
      <c r="P193" s="87" t="str">
        <f>VLOOKUP(CENSO[[#This Row],[DAP (cm)]],CD[],2,TRUE)</f>
        <v>TORA</v>
      </c>
      <c r="Q193" s="87" t="str">
        <f>VLOOKUP(CENSO[[#This Row],[DAP (cm)]],DD[],2,TRUE)</f>
        <v>60├ 70</v>
      </c>
      <c r="R193" s="87" t="str" cm="1">
        <f t="array" ref="R193">INDEX(_xlfn.TEXTSPLIT(CENSO[[#This Row],[NOME CIENTIFICO]]," "),1)</f>
        <v>Astronium</v>
      </c>
      <c r="S193" s="98" t="s">
        <v>1004</v>
      </c>
      <c r="T193" s="87">
        <f>_xlfn.MINIFS(CENSO[DAP (cm)],CENSO[NOME CIENTIFICO],CENSO[[#This Row],[NOME CIENTIFICO]])</f>
        <v>40.107045659157627</v>
      </c>
      <c r="U1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93" s="87" t="str">
        <f>IF(CENSO[[#This Row],[DAP (cm)]]&lt;CENSO[[#This Row],[DMCE (cm)]],"DAP &lt; DMCE","DAP ≥ DMCE")</f>
        <v>DAP ≥ DMCE</v>
      </c>
      <c r="W193" s="87" t="str">
        <f>IF(CENSO[[#This Row],[DAP (cm)]]&gt;200, "Superior", "Inferior")</f>
        <v>Inferior</v>
      </c>
      <c r="X193" s="87" t="str">
        <f>VLOOKUP(CENSO[[#This Row],[NOME COMUM]],ESPECIES[],4,FALSE)</f>
        <v>Não</v>
      </c>
      <c r="Y193" s="87" t="str">
        <f>IF(IFERROR(VLOOKUP(CENSO[[#This Row],[NOME COMUM]],COMERCIAIS[],2, FALSE), "Não") &lt;&gt; "Não", "Sim", "Não")</f>
        <v>Sim</v>
      </c>
      <c r="Z193" s="133">
        <f>CENSO[[#This Row],[g (m²)]]/SUM(AEEF[AEEF-UT])</f>
        <v>6.1401338671425204E-4</v>
      </c>
      <c r="AA193" s="133">
        <f>CENSO[[#This Row],[v (m³)]]/SUM(AEEF[AEEF-UT])</f>
        <v>9.4558061553994804E-3</v>
      </c>
    </row>
    <row r="194" spans="1:27" ht="14">
      <c r="A194" s="86">
        <v>1</v>
      </c>
      <c r="B194" s="86">
        <v>1</v>
      </c>
      <c r="C194" s="63">
        <v>16</v>
      </c>
      <c r="D194" s="63">
        <v>193</v>
      </c>
      <c r="E194" s="63" t="str">
        <f>VLOOKUP(CENSO[[#This Row],[NOME COMUM]],ESPECIES[],2,FALSE)</f>
        <v>Alexa grandiflora Ducke</v>
      </c>
      <c r="F194" s="64" t="s">
        <v>13</v>
      </c>
      <c r="G194" s="64">
        <v>300</v>
      </c>
      <c r="H194" s="97">
        <f>CENSO[[#This Row],[CAP (cm)]]/PI()</f>
        <v>95.4929658551372</v>
      </c>
      <c r="I194" s="64">
        <v>16</v>
      </c>
      <c r="J194" s="96">
        <f>(PI()*(CENSO[[#This Row],[DAP (cm)]]^2))/40000</f>
        <v>0.7161972439135289</v>
      </c>
      <c r="K194" s="96">
        <f>CENSO[[#This Row],[g (m²)]]*CENSO[[#This Row],[H (m)]]*0.7</f>
        <v>8.0214091318315237</v>
      </c>
      <c r="L194" s="64">
        <v>2</v>
      </c>
      <c r="M194" s="65">
        <v>368225.7</v>
      </c>
      <c r="N194" s="87">
        <v>9709107.5</v>
      </c>
      <c r="O194" s="87" t="s">
        <v>1227</v>
      </c>
      <c r="P194" s="87" t="str">
        <f>VLOOKUP(CENSO[[#This Row],[DAP (cm)]],CD[],2,TRUE)</f>
        <v>TORA</v>
      </c>
      <c r="Q194" s="87" t="str">
        <f>VLOOKUP(CENSO[[#This Row],[DAP (cm)]],DD[],2,TRUE)</f>
        <v>90├ 100</v>
      </c>
      <c r="R194" s="87" t="str" cm="1">
        <f t="array" ref="R194">INDEX(_xlfn.TEXTSPLIT(CENSO[[#This Row],[NOME CIENTIFICO]]," "),1)</f>
        <v>Alexa</v>
      </c>
      <c r="S194" s="98" t="s">
        <v>1004</v>
      </c>
      <c r="T194" s="87">
        <f>_xlfn.MINIFS(CENSO[DAP (cm)],CENSO[NOME CIENTIFICO],CENSO[[#This Row],[NOME CIENTIFICO]])</f>
        <v>39.788735772973837</v>
      </c>
      <c r="U1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4" s="87" t="str">
        <f>IF(CENSO[[#This Row],[DAP (cm)]]&lt;CENSO[[#This Row],[DMCE (cm)]],"DAP &lt; DMCE","DAP ≥ DMCE")</f>
        <v>DAP ≥ DMCE</v>
      </c>
      <c r="W194" s="87" t="str">
        <f>IF(CENSO[[#This Row],[DAP (cm)]]&gt;200, "Superior", "Inferior")</f>
        <v>Inferior</v>
      </c>
      <c r="X194" s="87" t="str">
        <f>VLOOKUP(CENSO[[#This Row],[NOME COMUM]],ESPECIES[],4,FALSE)</f>
        <v>Não</v>
      </c>
      <c r="Y194" s="87" t="str">
        <f>IF(IFERROR(VLOOKUP(CENSO[[#This Row],[NOME COMUM]],COMERCIAIS[],2, FALSE), "Não") &lt;&gt; "Não", "Sim", "Não")</f>
        <v>Não</v>
      </c>
      <c r="Z194" s="133">
        <f>CENSO[[#This Row],[g (m²)]]/SUM(AEEF[AEEF-UT])</f>
        <v>1.2530885443148001E-3</v>
      </c>
      <c r="AA194" s="133">
        <f>CENSO[[#This Row],[v (m³)]]/SUM(AEEF[AEEF-UT])</f>
        <v>1.4034591696325762E-2</v>
      </c>
    </row>
    <row r="195" spans="1:27" ht="14">
      <c r="A195" s="86">
        <v>1</v>
      </c>
      <c r="B195" s="86">
        <v>1</v>
      </c>
      <c r="C195" s="63">
        <v>16</v>
      </c>
      <c r="D195" s="63">
        <v>194</v>
      </c>
      <c r="E195" s="63" t="str">
        <f>VLOOKUP(CENSO[[#This Row],[NOME COMUM]],ESPECIES[],2,FALSE)</f>
        <v>Mezilaurus Itauba (Meisn.) Taub. ex Mez</v>
      </c>
      <c r="F195" s="64" t="s">
        <v>8</v>
      </c>
      <c r="G195" s="64">
        <v>270</v>
      </c>
      <c r="H195" s="97">
        <f>CENSO[[#This Row],[CAP (cm)]]/PI()</f>
        <v>85.943669269623484</v>
      </c>
      <c r="I195" s="64">
        <v>19</v>
      </c>
      <c r="J195" s="96">
        <f>(PI()*(CENSO[[#This Row],[DAP (cm)]]^2))/40000</f>
        <v>0.58011976756995842</v>
      </c>
      <c r="K195" s="96">
        <f>CENSO[[#This Row],[g (m²)]]*CENSO[[#This Row],[H (m)]]*0.7</f>
        <v>7.7155929086804464</v>
      </c>
      <c r="L195" s="64">
        <v>1</v>
      </c>
      <c r="M195" s="65">
        <v>368213.7</v>
      </c>
      <c r="N195" s="87">
        <v>9709088.6999999899</v>
      </c>
      <c r="O195" s="87" t="s">
        <v>1227</v>
      </c>
      <c r="P195" s="87" t="str">
        <f>VLOOKUP(CENSO[[#This Row],[DAP (cm)]],CD[],2,TRUE)</f>
        <v>TORA</v>
      </c>
      <c r="Q195" s="87" t="str">
        <f>VLOOKUP(CENSO[[#This Row],[DAP (cm)]],DD[],2,TRUE)</f>
        <v>80├ 90</v>
      </c>
      <c r="R195" s="87" t="str" cm="1">
        <f t="array" ref="R195">INDEX(_xlfn.TEXTSPLIT(CENSO[[#This Row],[NOME CIENTIFICO]]," "),1)</f>
        <v>Mezilaurus</v>
      </c>
      <c r="S195" s="98" t="s">
        <v>1004</v>
      </c>
      <c r="T195" s="87">
        <f>_xlfn.MINIFS(CENSO[DAP (cm)],CENSO[NOME CIENTIFICO],CENSO[[#This Row],[NOME CIENTIFICO]])</f>
        <v>41.38028520389279</v>
      </c>
      <c r="U1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95" s="87" t="str">
        <f>IF(CENSO[[#This Row],[DAP (cm)]]&lt;CENSO[[#This Row],[DMCE (cm)]],"DAP &lt; DMCE","DAP ≥ DMCE")</f>
        <v>DAP ≥ DMCE</v>
      </c>
      <c r="W195" s="87" t="str">
        <f>IF(CENSO[[#This Row],[DAP (cm)]]&gt;200, "Superior", "Inferior")</f>
        <v>Inferior</v>
      </c>
      <c r="X195" s="87" t="str">
        <f>VLOOKUP(CENSO[[#This Row],[NOME COMUM]],ESPECIES[],4,FALSE)</f>
        <v>Não</v>
      </c>
      <c r="Y195" s="87" t="str">
        <f>IF(IFERROR(VLOOKUP(CENSO[[#This Row],[NOME COMUM]],COMERCIAIS[],2, FALSE), "Não") &lt;&gt; "Não", "Sim", "Não")</f>
        <v>Não</v>
      </c>
      <c r="Z195" s="133">
        <f>CENSO[[#This Row],[g (m²)]]/SUM(AEEF[AEEF-UT])</f>
        <v>1.015001720894988E-3</v>
      </c>
      <c r="AA195" s="133">
        <f>CENSO[[#This Row],[v (m³)]]/SUM(AEEF[AEEF-UT])</f>
        <v>1.3499522887903341E-2</v>
      </c>
    </row>
    <row r="196" spans="1:27" ht="14">
      <c r="A196" s="86">
        <v>1</v>
      </c>
      <c r="B196" s="86">
        <v>1</v>
      </c>
      <c r="C196" s="63">
        <v>16</v>
      </c>
      <c r="D196" s="63">
        <v>195</v>
      </c>
      <c r="E196" s="63" t="str">
        <f>VLOOKUP(CENSO[[#This Row],[NOME COMUM]],ESPECIES[],2,FALSE)</f>
        <v>Astronium lecointei Ducke</v>
      </c>
      <c r="F196" s="64" t="s">
        <v>5</v>
      </c>
      <c r="G196" s="64">
        <v>170</v>
      </c>
      <c r="H196" s="97">
        <f>CENSO[[#This Row],[CAP (cm)]]/PI()</f>
        <v>54.112680651244418</v>
      </c>
      <c r="I196" s="64">
        <v>21</v>
      </c>
      <c r="J196" s="96">
        <f>(PI()*(CENSO[[#This Row],[DAP (cm)]]^2))/40000</f>
        <v>0.2299788927677888</v>
      </c>
      <c r="K196" s="96">
        <f>CENSO[[#This Row],[g (m²)]]*CENSO[[#This Row],[H (m)]]*0.7</f>
        <v>3.3806897236864955</v>
      </c>
      <c r="L196" s="64">
        <v>1</v>
      </c>
      <c r="M196" s="65">
        <v>368233.2</v>
      </c>
      <c r="N196" s="87">
        <v>9709100.9000000004</v>
      </c>
      <c r="O196" s="87" t="s">
        <v>1227</v>
      </c>
      <c r="P196" s="87" t="str">
        <f>VLOOKUP(CENSO[[#This Row],[DAP (cm)]],CD[],2,TRUE)</f>
        <v>TORA</v>
      </c>
      <c r="Q196" s="87" t="str">
        <f>VLOOKUP(CENSO[[#This Row],[DAP (cm)]],DD[],2,TRUE)</f>
        <v>50├ 60</v>
      </c>
      <c r="R196" s="87" t="str" cm="1">
        <f t="array" ref="R196">INDEX(_xlfn.TEXTSPLIT(CENSO[[#This Row],[NOME CIENTIFICO]]," "),1)</f>
        <v>Astronium</v>
      </c>
      <c r="S196" s="98" t="s">
        <v>1004</v>
      </c>
      <c r="T196" s="87">
        <f>_xlfn.MINIFS(CENSO[DAP (cm)],CENSO[NOME CIENTIFICO],CENSO[[#This Row],[NOME CIENTIFICO]])</f>
        <v>40.107045659157627</v>
      </c>
      <c r="U1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96" s="87" t="str">
        <f>IF(CENSO[[#This Row],[DAP (cm)]]&lt;CENSO[[#This Row],[DMCE (cm)]],"DAP &lt; DMCE","DAP ≥ DMCE")</f>
        <v>DAP ≥ DMCE</v>
      </c>
      <c r="W196" s="87" t="str">
        <f>IF(CENSO[[#This Row],[DAP (cm)]]&gt;200, "Superior", "Inferior")</f>
        <v>Inferior</v>
      </c>
      <c r="X196" s="87" t="str">
        <f>VLOOKUP(CENSO[[#This Row],[NOME COMUM]],ESPECIES[],4,FALSE)</f>
        <v>Não</v>
      </c>
      <c r="Y196" s="87" t="str">
        <f>IF(IFERROR(VLOOKUP(CENSO[[#This Row],[NOME COMUM]],COMERCIAIS[],2, FALSE), "Não") &lt;&gt; "Não", "Sim", "Não")</f>
        <v>Sim</v>
      </c>
      <c r="Z196" s="133">
        <f>CENSO[[#This Row],[g (m²)]]/SUM(AEEF[AEEF-UT])</f>
        <v>4.0238065478553035E-4</v>
      </c>
      <c r="AA196" s="133">
        <f>CENSO[[#This Row],[v (m³)]]/SUM(AEEF[AEEF-UT])</f>
        <v>5.9149956253472967E-3</v>
      </c>
    </row>
    <row r="197" spans="1:27" ht="14">
      <c r="A197" s="86">
        <v>1</v>
      </c>
      <c r="B197" s="86">
        <v>1</v>
      </c>
      <c r="C197" s="63">
        <v>16</v>
      </c>
      <c r="D197" s="63">
        <v>196</v>
      </c>
      <c r="E197" s="63" t="str">
        <f>VLOOKUP(CENSO[[#This Row],[NOME COMUM]],ESPECIES[],2,FALSE)</f>
        <v>Alexa grandiflora Ducke</v>
      </c>
      <c r="F197" s="64" t="s">
        <v>13</v>
      </c>
      <c r="G197" s="64">
        <v>232</v>
      </c>
      <c r="H197" s="97">
        <f>CENSO[[#This Row],[CAP (cm)]]/PI()</f>
        <v>73.847893594639444</v>
      </c>
      <c r="I197" s="64">
        <v>18</v>
      </c>
      <c r="J197" s="96">
        <f>(PI()*(CENSO[[#This Row],[DAP (cm)]]^2))/40000</f>
        <v>0.42831778284890881</v>
      </c>
      <c r="K197" s="96">
        <f>CENSO[[#This Row],[g (m²)]]*CENSO[[#This Row],[H (m)]]*0.7</f>
        <v>5.3968040638962504</v>
      </c>
      <c r="L197" s="64">
        <v>1</v>
      </c>
      <c r="M197" s="65">
        <v>368249.2</v>
      </c>
      <c r="N197" s="87">
        <v>9709105.4000000004</v>
      </c>
      <c r="O197" s="87" t="s">
        <v>1227</v>
      </c>
      <c r="P197" s="87" t="str">
        <f>VLOOKUP(CENSO[[#This Row],[DAP (cm)]],CD[],2,TRUE)</f>
        <v>TORA</v>
      </c>
      <c r="Q197" s="87" t="str">
        <f>VLOOKUP(CENSO[[#This Row],[DAP (cm)]],DD[],2,TRUE)</f>
        <v>70├ 80</v>
      </c>
      <c r="R197" s="87" t="str" cm="1">
        <f t="array" ref="R197">INDEX(_xlfn.TEXTSPLIT(CENSO[[#This Row],[NOME CIENTIFICO]]," "),1)</f>
        <v>Alexa</v>
      </c>
      <c r="S197" s="98" t="s">
        <v>1004</v>
      </c>
      <c r="T197" s="87">
        <f>_xlfn.MINIFS(CENSO[DAP (cm)],CENSO[NOME CIENTIFICO],CENSO[[#This Row],[NOME CIENTIFICO]])</f>
        <v>39.788735772973837</v>
      </c>
      <c r="U1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7" s="87" t="str">
        <f>IF(CENSO[[#This Row],[DAP (cm)]]&lt;CENSO[[#This Row],[DMCE (cm)]],"DAP &lt; DMCE","DAP ≥ DMCE")</f>
        <v>DAP ≥ DMCE</v>
      </c>
      <c r="W197" s="87" t="str">
        <f>IF(CENSO[[#This Row],[DAP (cm)]]&gt;200, "Superior", "Inferior")</f>
        <v>Inferior</v>
      </c>
      <c r="X197" s="87" t="str">
        <f>VLOOKUP(CENSO[[#This Row],[NOME COMUM]],ESPECIES[],4,FALSE)</f>
        <v>Não</v>
      </c>
      <c r="Y197" s="87" t="str">
        <f>IF(IFERROR(VLOOKUP(CENSO[[#This Row],[NOME COMUM]],COMERCIAIS[],2, FALSE), "Não") &lt;&gt; "Não", "Sim", "Não")</f>
        <v>Não</v>
      </c>
      <c r="Z197" s="133">
        <f>CENSO[[#This Row],[g (m²)]]/SUM(AEEF[AEEF-UT])</f>
        <v>7.4940264232444247E-4</v>
      </c>
      <c r="AA197" s="133">
        <f>CENSO[[#This Row],[v (m³)]]/SUM(AEEF[AEEF-UT])</f>
        <v>9.4424732932879736E-3</v>
      </c>
    </row>
    <row r="198" spans="1:27" ht="14">
      <c r="A198" s="86">
        <v>1</v>
      </c>
      <c r="B198" s="86">
        <v>1</v>
      </c>
      <c r="C198" s="63">
        <v>16</v>
      </c>
      <c r="D198" s="63">
        <v>197</v>
      </c>
      <c r="E198" s="63" t="str">
        <f>VLOOKUP(CENSO[[#This Row],[NOME COMUM]],ESPECIES[],2,FALSE)</f>
        <v>Dimorphandra multiflora Ducke</v>
      </c>
      <c r="F198" s="64" t="s">
        <v>73</v>
      </c>
      <c r="G198" s="64">
        <v>300</v>
      </c>
      <c r="H198" s="97">
        <f>CENSO[[#This Row],[CAP (cm)]]/PI()</f>
        <v>95.4929658551372</v>
      </c>
      <c r="I198" s="64">
        <v>19</v>
      </c>
      <c r="J198" s="96">
        <f>(PI()*(CENSO[[#This Row],[DAP (cm)]]^2))/40000</f>
        <v>0.7161972439135289</v>
      </c>
      <c r="K198" s="96">
        <f>CENSO[[#This Row],[g (m²)]]*CENSO[[#This Row],[H (m)]]*0.7</f>
        <v>9.5254233440499334</v>
      </c>
      <c r="L198" s="64">
        <v>1</v>
      </c>
      <c r="M198" s="65">
        <v>368252.2</v>
      </c>
      <c r="N198" s="87">
        <v>9709102.6999999899</v>
      </c>
      <c r="O198" s="87" t="s">
        <v>1227</v>
      </c>
      <c r="P198" s="87" t="str">
        <f>VLOOKUP(CENSO[[#This Row],[DAP (cm)]],CD[],2,TRUE)</f>
        <v>TORA</v>
      </c>
      <c r="Q198" s="87" t="str">
        <f>VLOOKUP(CENSO[[#This Row],[DAP (cm)]],DD[],2,TRUE)</f>
        <v>90├ 100</v>
      </c>
      <c r="R198" s="87" t="str" cm="1">
        <f t="array" ref="R198">INDEX(_xlfn.TEXTSPLIT(CENSO[[#This Row],[NOME CIENTIFICO]]," "),1)</f>
        <v>Dimorphandra</v>
      </c>
      <c r="S198" s="98" t="s">
        <v>1004</v>
      </c>
      <c r="T198" s="87">
        <f>_xlfn.MINIFS(CENSO[DAP (cm)],CENSO[NOME CIENTIFICO],CENSO[[#This Row],[NOME CIENTIFICO]])</f>
        <v>39.788735772973837</v>
      </c>
      <c r="U1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8" s="87" t="str">
        <f>IF(CENSO[[#This Row],[DAP (cm)]]&lt;CENSO[[#This Row],[DMCE (cm)]],"DAP &lt; DMCE","DAP ≥ DMCE")</f>
        <v>DAP ≥ DMCE</v>
      </c>
      <c r="W198" s="87" t="str">
        <f>IF(CENSO[[#This Row],[DAP (cm)]]&gt;200, "Superior", "Inferior")</f>
        <v>Inferior</v>
      </c>
      <c r="X198" s="87" t="str">
        <f>VLOOKUP(CENSO[[#This Row],[NOME COMUM]],ESPECIES[],4,FALSE)</f>
        <v>Não</v>
      </c>
      <c r="Y198" s="87" t="str">
        <f>IF(IFERROR(VLOOKUP(CENSO[[#This Row],[NOME COMUM]],COMERCIAIS[],2, FALSE), "Não") &lt;&gt; "Não", "Sim", "Não")</f>
        <v>Não</v>
      </c>
      <c r="Z198" s="133">
        <f>CENSO[[#This Row],[g (m²)]]/SUM(AEEF[AEEF-UT])</f>
        <v>1.2530885443148001E-3</v>
      </c>
      <c r="AA198" s="133">
        <f>CENSO[[#This Row],[v (m³)]]/SUM(AEEF[AEEF-UT])</f>
        <v>1.666607763938684E-2</v>
      </c>
    </row>
    <row r="199" spans="1:27" ht="14">
      <c r="A199" s="86">
        <v>1</v>
      </c>
      <c r="B199" s="86">
        <v>1</v>
      </c>
      <c r="C199" s="63">
        <v>16</v>
      </c>
      <c r="D199" s="63">
        <v>198</v>
      </c>
      <c r="E199" s="63" t="str">
        <f>VLOOKUP(CENSO[[#This Row],[NOME COMUM]],ESPECIES[],2,FALSE)</f>
        <v>Alexa grandiflora Ducke</v>
      </c>
      <c r="F199" s="64" t="s">
        <v>13</v>
      </c>
      <c r="G199" s="64">
        <v>200</v>
      </c>
      <c r="H199" s="97">
        <f>CENSO[[#This Row],[CAP (cm)]]/PI()</f>
        <v>63.661977236758133</v>
      </c>
      <c r="I199" s="64">
        <v>21</v>
      </c>
      <c r="J199" s="96">
        <f>(PI()*(CENSO[[#This Row],[DAP (cm)]]^2))/40000</f>
        <v>0.31830988618379064</v>
      </c>
      <c r="K199" s="96">
        <f>CENSO[[#This Row],[g (m²)]]*CENSO[[#This Row],[H (m)]]*0.7</f>
        <v>4.6791553269017223</v>
      </c>
      <c r="L199" s="64">
        <v>1</v>
      </c>
      <c r="M199" s="65">
        <v>368271</v>
      </c>
      <c r="N199" s="87">
        <v>9709086.0999999903</v>
      </c>
      <c r="O199" s="87" t="s">
        <v>1227</v>
      </c>
      <c r="P199" s="87" t="str">
        <f>VLOOKUP(CENSO[[#This Row],[DAP (cm)]],CD[],2,TRUE)</f>
        <v>TORA</v>
      </c>
      <c r="Q199" s="87" t="str">
        <f>VLOOKUP(CENSO[[#This Row],[DAP (cm)]],DD[],2,TRUE)</f>
        <v>60├ 70</v>
      </c>
      <c r="R199" s="87" t="str" cm="1">
        <f t="array" ref="R199">INDEX(_xlfn.TEXTSPLIT(CENSO[[#This Row],[NOME CIENTIFICO]]," "),1)</f>
        <v>Alexa</v>
      </c>
      <c r="S199" s="98" t="s">
        <v>1004</v>
      </c>
      <c r="T199" s="87">
        <f>_xlfn.MINIFS(CENSO[DAP (cm)],CENSO[NOME CIENTIFICO],CENSO[[#This Row],[NOME CIENTIFICO]])</f>
        <v>39.788735772973837</v>
      </c>
      <c r="U1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9" s="87" t="str">
        <f>IF(CENSO[[#This Row],[DAP (cm)]]&lt;CENSO[[#This Row],[DMCE (cm)]],"DAP &lt; DMCE","DAP ≥ DMCE")</f>
        <v>DAP ≥ DMCE</v>
      </c>
      <c r="W199" s="87" t="str">
        <f>IF(CENSO[[#This Row],[DAP (cm)]]&gt;200, "Superior", "Inferior")</f>
        <v>Inferior</v>
      </c>
      <c r="X199" s="87" t="str">
        <f>VLOOKUP(CENSO[[#This Row],[NOME COMUM]],ESPECIES[],4,FALSE)</f>
        <v>Não</v>
      </c>
      <c r="Y199" s="87" t="str">
        <f>IF(IFERROR(VLOOKUP(CENSO[[#This Row],[NOME COMUM]],COMERCIAIS[],2, FALSE), "Não") &lt;&gt; "Não", "Sim", "Não")</f>
        <v>Não</v>
      </c>
      <c r="Z199" s="133">
        <f>CENSO[[#This Row],[g (m²)]]/SUM(AEEF[AEEF-UT])</f>
        <v>5.5692824191768894E-4</v>
      </c>
      <c r="AA199" s="133">
        <f>CENSO[[#This Row],[v (m³)]]/SUM(AEEF[AEEF-UT])</f>
        <v>8.1868451561900278E-3</v>
      </c>
    </row>
    <row r="200" spans="1:27" ht="14">
      <c r="A200" s="86">
        <v>1</v>
      </c>
      <c r="B200" s="86">
        <v>1</v>
      </c>
      <c r="C200" s="63">
        <v>16</v>
      </c>
      <c r="D200" s="63">
        <v>199</v>
      </c>
      <c r="E200" s="63" t="str">
        <f>VLOOKUP(CENSO[[#This Row],[NOME COMUM]],ESPECIES[],2,FALSE)</f>
        <v>Licania octandra</v>
      </c>
      <c r="F200" s="64" t="s">
        <v>21</v>
      </c>
      <c r="G200" s="64">
        <v>200</v>
      </c>
      <c r="H200" s="97">
        <f>CENSO[[#This Row],[CAP (cm)]]/PI()</f>
        <v>63.661977236758133</v>
      </c>
      <c r="I200" s="64">
        <v>20</v>
      </c>
      <c r="J200" s="96">
        <f>(PI()*(CENSO[[#This Row],[DAP (cm)]]^2))/40000</f>
        <v>0.31830988618379064</v>
      </c>
      <c r="K200" s="96">
        <f>CENSO[[#This Row],[g (m²)]]*CENSO[[#This Row],[H (m)]]*0.7</f>
        <v>4.4563384065730682</v>
      </c>
      <c r="L200" s="64">
        <v>2</v>
      </c>
      <c r="M200" s="65">
        <v>368260.2</v>
      </c>
      <c r="N200" s="87">
        <v>9709054.0999999903</v>
      </c>
      <c r="O200" s="87" t="s">
        <v>1227</v>
      </c>
      <c r="P200" s="87" t="str">
        <f>VLOOKUP(CENSO[[#This Row],[DAP (cm)]],CD[],2,TRUE)</f>
        <v>TORA</v>
      </c>
      <c r="Q200" s="87" t="str">
        <f>VLOOKUP(CENSO[[#This Row],[DAP (cm)]],DD[],2,TRUE)</f>
        <v>60├ 70</v>
      </c>
      <c r="R200" s="87" t="str" cm="1">
        <f t="array" ref="R200">INDEX(_xlfn.TEXTSPLIT(CENSO[[#This Row],[NOME CIENTIFICO]]," "),1)</f>
        <v>Licania</v>
      </c>
      <c r="S200" s="98" t="s">
        <v>1004</v>
      </c>
      <c r="T200" s="87">
        <f>_xlfn.MINIFS(CENSO[DAP (cm)],CENSO[NOME CIENTIFICO],CENSO[[#This Row],[NOME CIENTIFICO]])</f>
        <v>41.38028520389279</v>
      </c>
      <c r="U2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00" s="87" t="str">
        <f>IF(CENSO[[#This Row],[DAP (cm)]]&lt;CENSO[[#This Row],[DMCE (cm)]],"DAP &lt; DMCE","DAP ≥ DMCE")</f>
        <v>DAP ≥ DMCE</v>
      </c>
      <c r="W200" s="87" t="str">
        <f>IF(CENSO[[#This Row],[DAP (cm)]]&gt;200, "Superior", "Inferior")</f>
        <v>Inferior</v>
      </c>
      <c r="X200" s="87" t="str">
        <f>VLOOKUP(CENSO[[#This Row],[NOME COMUM]],ESPECIES[],4,FALSE)</f>
        <v>Não</v>
      </c>
      <c r="Y200" s="87" t="str">
        <f>IF(IFERROR(VLOOKUP(CENSO[[#This Row],[NOME COMUM]],COMERCIAIS[],2, FALSE), "Não") &lt;&gt; "Não", "Sim", "Não")</f>
        <v>Não</v>
      </c>
      <c r="Z200" s="133">
        <f>CENSO[[#This Row],[g (m²)]]/SUM(AEEF[AEEF-UT])</f>
        <v>5.5692824191768894E-4</v>
      </c>
      <c r="AA200" s="133">
        <f>CENSO[[#This Row],[v (m³)]]/SUM(AEEF[AEEF-UT])</f>
        <v>7.7969953868476443E-3</v>
      </c>
    </row>
    <row r="201" spans="1:27" ht="14">
      <c r="A201" s="86">
        <v>1</v>
      </c>
      <c r="B201" s="86">
        <v>1</v>
      </c>
      <c r="C201" s="63">
        <v>16</v>
      </c>
      <c r="D201" s="63">
        <v>200</v>
      </c>
      <c r="E201" s="63" t="str">
        <f>VLOOKUP(CENSO[[#This Row],[NOME COMUM]],ESPECIES[],2,FALSE)</f>
        <v>Alexa grandiflora Ducke</v>
      </c>
      <c r="F201" s="64" t="s">
        <v>13</v>
      </c>
      <c r="G201" s="64">
        <v>230</v>
      </c>
      <c r="H201" s="97">
        <f>CENSO[[#This Row],[CAP (cm)]]/PI()</f>
        <v>73.211273822271863</v>
      </c>
      <c r="I201" s="64">
        <v>16</v>
      </c>
      <c r="J201" s="96">
        <f>(PI()*(CENSO[[#This Row],[DAP (cm)]]^2))/40000</f>
        <v>0.42096482447806327</v>
      </c>
      <c r="K201" s="96">
        <f>CENSO[[#This Row],[g (m²)]]*CENSO[[#This Row],[H (m)]]*0.7</f>
        <v>4.7148060341543081</v>
      </c>
      <c r="L201" s="64">
        <v>1</v>
      </c>
      <c r="M201" s="65">
        <v>368276.799999999</v>
      </c>
      <c r="N201" s="87">
        <v>9709075.5999999903</v>
      </c>
      <c r="O201" s="87" t="s">
        <v>1227</v>
      </c>
      <c r="P201" s="87" t="str">
        <f>VLOOKUP(CENSO[[#This Row],[DAP (cm)]],CD[],2,TRUE)</f>
        <v>TORA</v>
      </c>
      <c r="Q201" s="87" t="str">
        <f>VLOOKUP(CENSO[[#This Row],[DAP (cm)]],DD[],2,TRUE)</f>
        <v>70├ 80</v>
      </c>
      <c r="R201" s="87" t="str" cm="1">
        <f t="array" ref="R201">INDEX(_xlfn.TEXTSPLIT(CENSO[[#This Row],[NOME CIENTIFICO]]," "),1)</f>
        <v>Alexa</v>
      </c>
      <c r="S201" s="98" t="s">
        <v>1004</v>
      </c>
      <c r="T201" s="87">
        <f>_xlfn.MINIFS(CENSO[DAP (cm)],CENSO[NOME CIENTIFICO],CENSO[[#This Row],[NOME CIENTIFICO]])</f>
        <v>39.788735772973837</v>
      </c>
      <c r="U2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1" s="87" t="str">
        <f>IF(CENSO[[#This Row],[DAP (cm)]]&lt;CENSO[[#This Row],[DMCE (cm)]],"DAP &lt; DMCE","DAP ≥ DMCE")</f>
        <v>DAP ≥ DMCE</v>
      </c>
      <c r="W201" s="87" t="str">
        <f>IF(CENSO[[#This Row],[DAP (cm)]]&gt;200, "Superior", "Inferior")</f>
        <v>Inferior</v>
      </c>
      <c r="X201" s="87" t="str">
        <f>VLOOKUP(CENSO[[#This Row],[NOME COMUM]],ESPECIES[],4,FALSE)</f>
        <v>Não</v>
      </c>
      <c r="Y201" s="87" t="str">
        <f>IF(IFERROR(VLOOKUP(CENSO[[#This Row],[NOME COMUM]],COMERCIAIS[],2, FALSE), "Não") &lt;&gt; "Não", "Sim", "Não")</f>
        <v>Não</v>
      </c>
      <c r="Z201" s="133">
        <f>CENSO[[#This Row],[g (m²)]]/SUM(AEEF[AEEF-UT])</f>
        <v>7.3653759993614395E-4</v>
      </c>
      <c r="AA201" s="133">
        <f>CENSO[[#This Row],[v (m³)]]/SUM(AEEF[AEEF-UT])</f>
        <v>8.2492211192848105E-3</v>
      </c>
    </row>
    <row r="202" spans="1:27" ht="14">
      <c r="A202" s="86">
        <v>1</v>
      </c>
      <c r="B202" s="86">
        <v>1</v>
      </c>
      <c r="C202" s="63">
        <v>16</v>
      </c>
      <c r="D202" s="63">
        <v>201</v>
      </c>
      <c r="E202" s="63" t="str">
        <f>VLOOKUP(CENSO[[#This Row],[NOME COMUM]],ESPECIES[],2,FALSE)</f>
        <v>Aspidosperma carapanauba Pichon.</v>
      </c>
      <c r="F202" s="64" t="s">
        <v>68</v>
      </c>
      <c r="G202" s="64">
        <v>212</v>
      </c>
      <c r="H202" s="97">
        <f>CENSO[[#This Row],[CAP (cm)]]/PI()</f>
        <v>67.48169587096362</v>
      </c>
      <c r="I202" s="64">
        <v>18</v>
      </c>
      <c r="J202" s="96">
        <f>(PI()*(CENSO[[#This Row],[DAP (cm)]]^2))/40000</f>
        <v>0.35765298811610713</v>
      </c>
      <c r="K202" s="96">
        <f>CENSO[[#This Row],[g (m²)]]*CENSO[[#This Row],[H (m)]]*0.7</f>
        <v>4.5064276502629497</v>
      </c>
      <c r="L202" s="64">
        <v>2</v>
      </c>
      <c r="M202" s="65">
        <v>368304.299999999</v>
      </c>
      <c r="N202" s="87">
        <v>9709045.8000000007</v>
      </c>
      <c r="O202" s="87" t="s">
        <v>1227</v>
      </c>
      <c r="P202" s="87" t="str">
        <f>VLOOKUP(CENSO[[#This Row],[DAP (cm)]],CD[],2,TRUE)</f>
        <v>TORA</v>
      </c>
      <c r="Q202" s="87" t="str">
        <f>VLOOKUP(CENSO[[#This Row],[DAP (cm)]],DD[],2,TRUE)</f>
        <v>60├ 70</v>
      </c>
      <c r="R202" s="87" t="str" cm="1">
        <f t="array" ref="R202">INDEX(_xlfn.TEXTSPLIT(CENSO[[#This Row],[NOME CIENTIFICO]]," "),1)</f>
        <v>Aspidosperma</v>
      </c>
      <c r="S202" s="98" t="s">
        <v>1004</v>
      </c>
      <c r="T202" s="87">
        <f>_xlfn.MINIFS(CENSO[DAP (cm)],CENSO[NOME CIENTIFICO],CENSO[[#This Row],[NOME CIENTIFICO]])</f>
        <v>47.109863155201019</v>
      </c>
      <c r="U2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57.109863155201019</v>
      </c>
      <c r="V202" s="87" t="str">
        <f>IF(CENSO[[#This Row],[DAP (cm)]]&lt;CENSO[[#This Row],[DMCE (cm)]],"DAP &lt; DMCE","DAP ≥ DMCE")</f>
        <v>DAP ≥ DMCE</v>
      </c>
      <c r="W202" s="87" t="str">
        <f>IF(CENSO[[#This Row],[DAP (cm)]]&gt;200, "Superior", "Inferior")</f>
        <v>Inferior</v>
      </c>
      <c r="X202" s="87" t="str">
        <f>VLOOKUP(CENSO[[#This Row],[NOME COMUM]],ESPECIES[],4,FALSE)</f>
        <v>Não</v>
      </c>
      <c r="Y202" s="87" t="str">
        <f>IF(IFERROR(VLOOKUP(CENSO[[#This Row],[NOME COMUM]],COMERCIAIS[],2, FALSE), "Não") &lt;&gt; "Não", "Sim", "Não")</f>
        <v>Não</v>
      </c>
      <c r="Z202" s="133">
        <f>CENSO[[#This Row],[g (m²)]]/SUM(AEEF[AEEF-UT])</f>
        <v>6.2576457261871526E-4</v>
      </c>
      <c r="AA202" s="133">
        <f>CENSO[[#This Row],[v (m³)]]/SUM(AEEF[AEEF-UT])</f>
        <v>7.8846336149958115E-3</v>
      </c>
    </row>
    <row r="203" spans="1:27" ht="14">
      <c r="A203" s="86">
        <v>1</v>
      </c>
      <c r="B203" s="86">
        <v>1</v>
      </c>
      <c r="C203" s="63">
        <v>16</v>
      </c>
      <c r="D203" s="63">
        <v>202</v>
      </c>
      <c r="E203" s="63" t="str">
        <f>VLOOKUP(CENSO[[#This Row],[NOME COMUM]],ESPECIES[],2,FALSE)</f>
        <v>Couratari guianensis Aubl.</v>
      </c>
      <c r="F203" s="64" t="s">
        <v>6</v>
      </c>
      <c r="G203" s="64">
        <v>259</v>
      </c>
      <c r="H203" s="97">
        <f>CENSO[[#This Row],[CAP (cm)]]/PI()</f>
        <v>82.442260521601781</v>
      </c>
      <c r="I203" s="64">
        <v>21</v>
      </c>
      <c r="J203" s="96">
        <f>(PI()*(CENSO[[#This Row],[DAP (cm)]]^2))/40000</f>
        <v>0.53381363687737149</v>
      </c>
      <c r="K203" s="96">
        <f>CENSO[[#This Row],[g (m²)]]*CENSO[[#This Row],[H (m)]]*0.7</f>
        <v>7.8470604620973603</v>
      </c>
      <c r="L203" s="64">
        <v>1</v>
      </c>
      <c r="M203" s="65">
        <v>368303</v>
      </c>
      <c r="N203" s="87">
        <v>9709044.1999999899</v>
      </c>
      <c r="O203" s="87" t="s">
        <v>1227</v>
      </c>
      <c r="P203" s="87" t="str">
        <f>VLOOKUP(CENSO[[#This Row],[DAP (cm)]],CD[],2,TRUE)</f>
        <v>TORA</v>
      </c>
      <c r="Q203" s="87" t="str">
        <f>VLOOKUP(CENSO[[#This Row],[DAP (cm)]],DD[],2,TRUE)</f>
        <v>80├ 90</v>
      </c>
      <c r="R203" s="87" t="str" cm="1">
        <f t="array" ref="R203">INDEX(_xlfn.TEXTSPLIT(CENSO[[#This Row],[NOME CIENTIFICO]]," "),1)</f>
        <v>Couratari</v>
      </c>
      <c r="S203" s="98" t="s">
        <v>1004</v>
      </c>
      <c r="T203" s="87">
        <f>_xlfn.MINIFS(CENSO[DAP (cm)],CENSO[NOME CIENTIFICO],CENSO[[#This Row],[NOME CIENTIFICO]])</f>
        <v>38.833806114422465</v>
      </c>
      <c r="U2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3" s="87" t="str">
        <f>IF(CENSO[[#This Row],[DAP (cm)]]&lt;CENSO[[#This Row],[DMCE (cm)]],"DAP &lt; DMCE","DAP ≥ DMCE")</f>
        <v>DAP ≥ DMCE</v>
      </c>
      <c r="W203" s="87" t="str">
        <f>IF(CENSO[[#This Row],[DAP (cm)]]&gt;200, "Superior", "Inferior")</f>
        <v>Inferior</v>
      </c>
      <c r="X203" s="87" t="str">
        <f>VLOOKUP(CENSO[[#This Row],[NOME COMUM]],ESPECIES[],4,FALSE)</f>
        <v>Não</v>
      </c>
      <c r="Y203" s="87" t="str">
        <f>IF(IFERROR(VLOOKUP(CENSO[[#This Row],[NOME COMUM]],COMERCIAIS[],2, FALSE), "Não") &lt;&gt; "Não", "Sim", "Não")</f>
        <v>Sim</v>
      </c>
      <c r="Z203" s="133">
        <f>CENSO[[#This Row],[g (m²)]]/SUM(AEEF[AEEF-UT])</f>
        <v>9.3398258490201233E-4</v>
      </c>
      <c r="AA203" s="133">
        <f>CENSO[[#This Row],[v (m³)]]/SUM(AEEF[AEEF-UT])</f>
        <v>1.372954399805958E-2</v>
      </c>
    </row>
    <row r="204" spans="1:27" ht="14">
      <c r="A204" s="86">
        <v>1</v>
      </c>
      <c r="B204" s="86">
        <v>1</v>
      </c>
      <c r="C204" s="63">
        <v>16</v>
      </c>
      <c r="D204" s="63">
        <v>203</v>
      </c>
      <c r="E204" s="63" t="str">
        <f>VLOOKUP(CENSO[[#This Row],[NOME COMUM]],ESPECIES[],2,FALSE)</f>
        <v>Piptadenia suaveolens Miq.</v>
      </c>
      <c r="F204" s="64" t="s">
        <v>22</v>
      </c>
      <c r="G204" s="64">
        <v>245</v>
      </c>
      <c r="H204" s="97">
        <f>CENSO[[#This Row],[CAP (cm)]]/PI()</f>
        <v>77.985922115028714</v>
      </c>
      <c r="I204" s="64">
        <v>20</v>
      </c>
      <c r="J204" s="96">
        <f>(PI()*(CENSO[[#This Row],[DAP (cm)]]^2))/40000</f>
        <v>0.47766377295455087</v>
      </c>
      <c r="K204" s="96">
        <f>CENSO[[#This Row],[g (m²)]]*CENSO[[#This Row],[H (m)]]*0.7</f>
        <v>6.6872928213637115</v>
      </c>
      <c r="L204" s="64">
        <v>1</v>
      </c>
      <c r="M204" s="65">
        <v>368288</v>
      </c>
      <c r="N204" s="87">
        <v>9709016.0999999903</v>
      </c>
      <c r="O204" s="87" t="s">
        <v>1227</v>
      </c>
      <c r="P204" s="87" t="str">
        <f>VLOOKUP(CENSO[[#This Row],[DAP (cm)]],CD[],2,TRUE)</f>
        <v>TORA</v>
      </c>
      <c r="Q204" s="87" t="str">
        <f>VLOOKUP(CENSO[[#This Row],[DAP (cm)]],DD[],2,TRUE)</f>
        <v>70├ 80</v>
      </c>
      <c r="R204" s="87" t="str" cm="1">
        <f t="array" ref="R204">INDEX(_xlfn.TEXTSPLIT(CENSO[[#This Row],[NOME CIENTIFICO]]," "),1)</f>
        <v>Piptadenia</v>
      </c>
      <c r="S204" s="98" t="s">
        <v>1004</v>
      </c>
      <c r="T204" s="87">
        <f>_xlfn.MINIFS(CENSO[DAP (cm)],CENSO[NOME CIENTIFICO],CENSO[[#This Row],[NOME CIENTIFICO]])</f>
        <v>39.788735772973837</v>
      </c>
      <c r="U2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4" s="87" t="str">
        <f>IF(CENSO[[#This Row],[DAP (cm)]]&lt;CENSO[[#This Row],[DMCE (cm)]],"DAP &lt; DMCE","DAP ≥ DMCE")</f>
        <v>DAP ≥ DMCE</v>
      </c>
      <c r="W204" s="87" t="str">
        <f>IF(CENSO[[#This Row],[DAP (cm)]]&gt;200, "Superior", "Inferior")</f>
        <v>Inferior</v>
      </c>
      <c r="X204" s="87" t="str">
        <f>VLOOKUP(CENSO[[#This Row],[NOME COMUM]],ESPECIES[],4,FALSE)</f>
        <v>Não</v>
      </c>
      <c r="Y204" s="87" t="str">
        <f>IF(IFERROR(VLOOKUP(CENSO[[#This Row],[NOME COMUM]],COMERCIAIS[],2, FALSE), "Não") &lt;&gt; "Não", "Sim", "Não")</f>
        <v>Sim</v>
      </c>
      <c r="Z204" s="133">
        <f>CENSO[[#This Row],[g (m²)]]/SUM(AEEF[AEEF-UT])</f>
        <v>8.3574044302773209E-4</v>
      </c>
      <c r="AA204" s="133">
        <f>CENSO[[#This Row],[v (m³)]]/SUM(AEEF[AEEF-UT])</f>
        <v>1.1700366202388247E-2</v>
      </c>
    </row>
    <row r="205" spans="1:27" ht="14">
      <c r="A205" s="86">
        <v>1</v>
      </c>
      <c r="B205" s="86">
        <v>1</v>
      </c>
      <c r="C205" s="63">
        <v>16</v>
      </c>
      <c r="D205" s="63">
        <v>204</v>
      </c>
      <c r="E205" s="63" t="str">
        <f>VLOOKUP(CENSO[[#This Row],[NOME COMUM]],ESPECIES[],2,FALSE)</f>
        <v>Anacardium giganteum Hanck ex Engl.</v>
      </c>
      <c r="F205" s="64" t="s">
        <v>47</v>
      </c>
      <c r="G205" s="64">
        <v>290</v>
      </c>
      <c r="H205" s="97">
        <f>CENSO[[#This Row],[CAP (cm)]]/PI()</f>
        <v>92.309866993299295</v>
      </c>
      <c r="I205" s="64">
        <v>18</v>
      </c>
      <c r="J205" s="96">
        <f>(PI()*(CENSO[[#This Row],[DAP (cm)]]^2))/40000</f>
        <v>0.6692465357014199</v>
      </c>
      <c r="K205" s="96">
        <f>CENSO[[#This Row],[g (m²)]]*CENSO[[#This Row],[H (m)]]*0.7</f>
        <v>8.4325063498378903</v>
      </c>
      <c r="L205" s="64">
        <v>1</v>
      </c>
      <c r="M205" s="65">
        <v>368291.9</v>
      </c>
      <c r="N205" s="87">
        <v>9709011.3000000007</v>
      </c>
      <c r="O205" s="87" t="s">
        <v>1227</v>
      </c>
      <c r="P205" s="87" t="str">
        <f>VLOOKUP(CENSO[[#This Row],[DAP (cm)]],CD[],2,TRUE)</f>
        <v>TORA</v>
      </c>
      <c r="Q205" s="87" t="str">
        <f>VLOOKUP(CENSO[[#This Row],[DAP (cm)]],DD[],2,TRUE)</f>
        <v>90├ 100</v>
      </c>
      <c r="R205" s="87" t="str" cm="1">
        <f t="array" ref="R205">INDEX(_xlfn.TEXTSPLIT(CENSO[[#This Row],[NOME CIENTIFICO]]," "),1)</f>
        <v>Anacardium</v>
      </c>
      <c r="S205" s="98" t="s">
        <v>1004</v>
      </c>
      <c r="T205" s="87">
        <f>_xlfn.MINIFS(CENSO[DAP (cm)],CENSO[NOME CIENTIFICO],CENSO[[#This Row],[NOME CIENTIFICO]])</f>
        <v>57.295779513082323</v>
      </c>
      <c r="U2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67.295779513082323</v>
      </c>
      <c r="V205" s="87" t="str">
        <f>IF(CENSO[[#This Row],[DAP (cm)]]&lt;CENSO[[#This Row],[DMCE (cm)]],"DAP &lt; DMCE","DAP ≥ DMCE")</f>
        <v>DAP ≥ DMCE</v>
      </c>
      <c r="W205" s="87" t="str">
        <f>IF(CENSO[[#This Row],[DAP (cm)]]&gt;200, "Superior", "Inferior")</f>
        <v>Inferior</v>
      </c>
      <c r="X205" s="87" t="str">
        <f>VLOOKUP(CENSO[[#This Row],[NOME COMUM]],ESPECIES[],4,FALSE)</f>
        <v>Não</v>
      </c>
      <c r="Y205" s="87" t="str">
        <f>IF(IFERROR(VLOOKUP(CENSO[[#This Row],[NOME COMUM]],COMERCIAIS[],2, FALSE), "Não") &lt;&gt; "Não", "Sim", "Não")</f>
        <v>Não</v>
      </c>
      <c r="Z205" s="133">
        <f>CENSO[[#This Row],[g (m²)]]/SUM(AEEF[AEEF-UT])</f>
        <v>1.1709416286319412E-3</v>
      </c>
      <c r="AA205" s="133">
        <f>CENSO[[#This Row],[v (m³)]]/SUM(AEEF[AEEF-UT])</f>
        <v>1.4753864520762458E-2</v>
      </c>
    </row>
    <row r="206" spans="1:27" ht="14">
      <c r="A206" s="86">
        <v>1</v>
      </c>
      <c r="B206" s="86">
        <v>1</v>
      </c>
      <c r="C206" s="63">
        <v>16</v>
      </c>
      <c r="D206" s="63">
        <v>205</v>
      </c>
      <c r="E206" s="63" t="str">
        <f>VLOOKUP(CENSO[[#This Row],[NOME COMUM]],ESPECIES[],2,FALSE)</f>
        <v>Parkia pendula (Willd.) Benth. ex Walp.</v>
      </c>
      <c r="F206" s="64" t="s">
        <v>24</v>
      </c>
      <c r="G206" s="64">
        <v>230</v>
      </c>
      <c r="H206" s="97">
        <f>CENSO[[#This Row],[CAP (cm)]]/PI()</f>
        <v>73.211273822271863</v>
      </c>
      <c r="I206" s="64">
        <v>14</v>
      </c>
      <c r="J206" s="96">
        <f>(PI()*(CENSO[[#This Row],[DAP (cm)]]^2))/40000</f>
        <v>0.42096482447806327</v>
      </c>
      <c r="K206" s="96">
        <f>CENSO[[#This Row],[g (m²)]]*CENSO[[#This Row],[H (m)]]*0.7</f>
        <v>4.1254552798850197</v>
      </c>
      <c r="L206" s="64">
        <v>1</v>
      </c>
      <c r="M206" s="65">
        <v>368346.59999999899</v>
      </c>
      <c r="N206" s="87">
        <v>9709018.9000000004</v>
      </c>
      <c r="O206" s="87" t="s">
        <v>1227</v>
      </c>
      <c r="P206" s="87" t="str">
        <f>VLOOKUP(CENSO[[#This Row],[DAP (cm)]],CD[],2,TRUE)</f>
        <v>TORA</v>
      </c>
      <c r="Q206" s="87" t="str">
        <f>VLOOKUP(CENSO[[#This Row],[DAP (cm)]],DD[],2,TRUE)</f>
        <v>70├ 80</v>
      </c>
      <c r="R206" s="87" t="str" cm="1">
        <f t="array" ref="R206">INDEX(_xlfn.TEXTSPLIT(CENSO[[#This Row],[NOME CIENTIFICO]]," "),1)</f>
        <v>Parkia</v>
      </c>
      <c r="S206" s="98" t="s">
        <v>1004</v>
      </c>
      <c r="T206" s="87">
        <f>_xlfn.MINIFS(CENSO[DAP (cm)],CENSO[NOME CIENTIFICO],CENSO[[#This Row],[NOME CIENTIFICO]])</f>
        <v>40.107045659157627</v>
      </c>
      <c r="U2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06" s="87" t="str">
        <f>IF(CENSO[[#This Row],[DAP (cm)]]&lt;CENSO[[#This Row],[DMCE (cm)]],"DAP &lt; DMCE","DAP ≥ DMCE")</f>
        <v>DAP ≥ DMCE</v>
      </c>
      <c r="W206" s="87" t="str">
        <f>IF(CENSO[[#This Row],[DAP (cm)]]&gt;200, "Superior", "Inferior")</f>
        <v>Inferior</v>
      </c>
      <c r="X206" s="87" t="str">
        <f>VLOOKUP(CENSO[[#This Row],[NOME COMUM]],ESPECIES[],4,FALSE)</f>
        <v>Não</v>
      </c>
      <c r="Y206" s="87" t="str">
        <f>IF(IFERROR(VLOOKUP(CENSO[[#This Row],[NOME COMUM]],COMERCIAIS[],2, FALSE), "Não") &lt;&gt; "Não", "Sim", "Não")</f>
        <v>Sim</v>
      </c>
      <c r="Z206" s="133">
        <f>CENSO[[#This Row],[g (m²)]]/SUM(AEEF[AEEF-UT])</f>
        <v>7.3653759993614395E-4</v>
      </c>
      <c r="AA206" s="133">
        <f>CENSO[[#This Row],[v (m³)]]/SUM(AEEF[AEEF-UT])</f>
        <v>7.2180684793742098E-3</v>
      </c>
    </row>
    <row r="207" spans="1:27" ht="14">
      <c r="A207" s="86">
        <v>1</v>
      </c>
      <c r="B207" s="86">
        <v>1</v>
      </c>
      <c r="C207" s="63">
        <v>16</v>
      </c>
      <c r="D207" s="63">
        <v>206</v>
      </c>
      <c r="E207" s="63" t="str">
        <f>VLOOKUP(CENSO[[#This Row],[NOME COMUM]],ESPECIES[],2,FALSE)</f>
        <v>Couratari guianensis Aubl.</v>
      </c>
      <c r="F207" s="64" t="s">
        <v>6</v>
      </c>
      <c r="G207" s="64">
        <v>251</v>
      </c>
      <c r="H207" s="97">
        <f>CENSO[[#This Row],[CAP (cm)]]/PI()</f>
        <v>79.895781432131457</v>
      </c>
      <c r="I207" s="64">
        <v>21</v>
      </c>
      <c r="J207" s="96">
        <f>(PI()*(CENSO[[#This Row],[DAP (cm)]]^2))/40000</f>
        <v>0.50134602848662491</v>
      </c>
      <c r="K207" s="96">
        <f>CENSO[[#This Row],[g (m²)]]*CENSO[[#This Row],[H (m)]]*0.7</f>
        <v>7.3697866187533849</v>
      </c>
      <c r="L207" s="64">
        <v>1</v>
      </c>
      <c r="M207" s="65">
        <v>368354.09999999899</v>
      </c>
      <c r="N207" s="87">
        <v>9709012.1999999899</v>
      </c>
      <c r="O207" s="87" t="s">
        <v>1227</v>
      </c>
      <c r="P207" s="87" t="str">
        <f>VLOOKUP(CENSO[[#This Row],[DAP (cm)]],CD[],2,TRUE)</f>
        <v>TORA</v>
      </c>
      <c r="Q207" s="87" t="str">
        <f>VLOOKUP(CENSO[[#This Row],[DAP (cm)]],DD[],2,TRUE)</f>
        <v>70├ 80</v>
      </c>
      <c r="R207" s="87" t="str" cm="1">
        <f t="array" ref="R207">INDEX(_xlfn.TEXTSPLIT(CENSO[[#This Row],[NOME CIENTIFICO]]," "),1)</f>
        <v>Couratari</v>
      </c>
      <c r="S207" s="98" t="s">
        <v>1004</v>
      </c>
      <c r="T207" s="87">
        <f>_xlfn.MINIFS(CENSO[DAP (cm)],CENSO[NOME CIENTIFICO],CENSO[[#This Row],[NOME CIENTIFICO]])</f>
        <v>38.833806114422465</v>
      </c>
      <c r="U2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7" s="87" t="str">
        <f>IF(CENSO[[#This Row],[DAP (cm)]]&lt;CENSO[[#This Row],[DMCE (cm)]],"DAP &lt; DMCE","DAP ≥ DMCE")</f>
        <v>DAP ≥ DMCE</v>
      </c>
      <c r="W207" s="87" t="str">
        <f>IF(CENSO[[#This Row],[DAP (cm)]]&gt;200, "Superior", "Inferior")</f>
        <v>Inferior</v>
      </c>
      <c r="X207" s="87" t="str">
        <f>VLOOKUP(CENSO[[#This Row],[NOME COMUM]],ESPECIES[],4,FALSE)</f>
        <v>Não</v>
      </c>
      <c r="Y207" s="87" t="str">
        <f>IF(IFERROR(VLOOKUP(CENSO[[#This Row],[NOME COMUM]],COMERCIAIS[],2, FALSE), "Não") &lt;&gt; "Não", "Sim", "Não")</f>
        <v>Sim</v>
      </c>
      <c r="Z207" s="133">
        <f>CENSO[[#This Row],[g (m²)]]/SUM(AEEF[AEEF-UT])</f>
        <v>8.7717590422640816E-4</v>
      </c>
      <c r="AA207" s="133">
        <f>CENSO[[#This Row],[v (m³)]]/SUM(AEEF[AEEF-UT])</f>
        <v>1.2894485792128197E-2</v>
      </c>
    </row>
    <row r="208" spans="1:27" ht="14">
      <c r="A208" s="86">
        <v>1</v>
      </c>
      <c r="B208" s="86">
        <v>1</v>
      </c>
      <c r="C208" s="63">
        <v>16</v>
      </c>
      <c r="D208" s="63">
        <v>207</v>
      </c>
      <c r="E208" s="63" t="str">
        <f>VLOOKUP(CENSO[[#This Row],[NOME COMUM]],ESPECIES[],2,FALSE)</f>
        <v>Piptadenia suaveolens Miq.</v>
      </c>
      <c r="F208" s="64" t="s">
        <v>22</v>
      </c>
      <c r="G208" s="64">
        <v>192</v>
      </c>
      <c r="H208" s="97">
        <f>CENSO[[#This Row],[CAP (cm)]]/PI()</f>
        <v>61.115498147287809</v>
      </c>
      <c r="I208" s="64">
        <v>18</v>
      </c>
      <c r="J208" s="96">
        <f>(PI()*(CENSO[[#This Row],[DAP (cm)]]^2))/40000</f>
        <v>0.29335439110698147</v>
      </c>
      <c r="K208" s="96">
        <f>CENSO[[#This Row],[g (m²)]]*CENSO[[#This Row],[H (m)]]*0.7</f>
        <v>3.696265327947966</v>
      </c>
      <c r="L208" s="64">
        <v>1</v>
      </c>
      <c r="M208" s="65">
        <v>368378.5</v>
      </c>
      <c r="N208" s="87">
        <v>9708978.5</v>
      </c>
      <c r="O208" s="87" t="s">
        <v>1227</v>
      </c>
      <c r="P208" s="87" t="str">
        <f>VLOOKUP(CENSO[[#This Row],[DAP (cm)]],CD[],2,TRUE)</f>
        <v>TORA</v>
      </c>
      <c r="Q208" s="87" t="str">
        <f>VLOOKUP(CENSO[[#This Row],[DAP (cm)]],DD[],2,TRUE)</f>
        <v>60├ 70</v>
      </c>
      <c r="R208" s="87" t="str" cm="1">
        <f t="array" ref="R208">INDEX(_xlfn.TEXTSPLIT(CENSO[[#This Row],[NOME CIENTIFICO]]," "),1)</f>
        <v>Piptadenia</v>
      </c>
      <c r="S208" s="98" t="s">
        <v>1004</v>
      </c>
      <c r="T208" s="87">
        <f>_xlfn.MINIFS(CENSO[DAP (cm)],CENSO[NOME CIENTIFICO],CENSO[[#This Row],[NOME CIENTIFICO]])</f>
        <v>39.788735772973837</v>
      </c>
      <c r="U2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8" s="87" t="str">
        <f>IF(CENSO[[#This Row],[DAP (cm)]]&lt;CENSO[[#This Row],[DMCE (cm)]],"DAP &lt; DMCE","DAP ≥ DMCE")</f>
        <v>DAP ≥ DMCE</v>
      </c>
      <c r="W208" s="87" t="str">
        <f>IF(CENSO[[#This Row],[DAP (cm)]]&gt;200, "Superior", "Inferior")</f>
        <v>Inferior</v>
      </c>
      <c r="X208" s="87" t="str">
        <f>VLOOKUP(CENSO[[#This Row],[NOME COMUM]],ESPECIES[],4,FALSE)</f>
        <v>Não</v>
      </c>
      <c r="Y208" s="87" t="str">
        <f>IF(IFERROR(VLOOKUP(CENSO[[#This Row],[NOME COMUM]],COMERCIAIS[],2, FALSE), "Não") &lt;&gt; "Não", "Sim", "Não")</f>
        <v>Sim</v>
      </c>
      <c r="Z208" s="133">
        <f>CENSO[[#This Row],[g (m²)]]/SUM(AEEF[AEEF-UT])</f>
        <v>5.1326506775134213E-4</v>
      </c>
      <c r="AA208" s="133">
        <f>CENSO[[#This Row],[v (m³)]]/SUM(AEEF[AEEF-UT])</f>
        <v>6.4671398536669108E-3</v>
      </c>
    </row>
    <row r="209" spans="1:27" ht="14">
      <c r="A209" s="86">
        <v>1</v>
      </c>
      <c r="B209" s="86">
        <v>1</v>
      </c>
      <c r="C209" s="63">
        <v>16</v>
      </c>
      <c r="D209" s="63">
        <v>208</v>
      </c>
      <c r="E209" s="63" t="str">
        <f>VLOOKUP(CENSO[[#This Row],[NOME COMUM]],ESPECIES[],2,FALSE)</f>
        <v>Cordia umbraculifera DC.</v>
      </c>
      <c r="F209" s="64" t="s">
        <v>92</v>
      </c>
      <c r="G209" s="64">
        <v>186</v>
      </c>
      <c r="H209" s="97">
        <f>CENSO[[#This Row],[CAP (cm)]]/PI()</f>
        <v>59.205638830185066</v>
      </c>
      <c r="I209" s="64">
        <v>17</v>
      </c>
      <c r="J209" s="96">
        <f>(PI()*(CENSO[[#This Row],[DAP (cm)]]^2))/40000</f>
        <v>0.27530622056036053</v>
      </c>
      <c r="K209" s="96">
        <f>CENSO[[#This Row],[g (m²)]]*CENSO[[#This Row],[H (m)]]*0.7</f>
        <v>3.27614402466829</v>
      </c>
      <c r="L209" s="64">
        <v>2</v>
      </c>
      <c r="M209" s="65">
        <v>368379.2</v>
      </c>
      <c r="N209" s="87">
        <v>9708979.1999999899</v>
      </c>
      <c r="O209" s="87" t="s">
        <v>1227</v>
      </c>
      <c r="P209" s="87" t="str">
        <f>VLOOKUP(CENSO[[#This Row],[DAP (cm)]],CD[],2,TRUE)</f>
        <v>TORA</v>
      </c>
      <c r="Q209" s="87" t="str">
        <f>VLOOKUP(CENSO[[#This Row],[DAP (cm)]],DD[],2,TRUE)</f>
        <v>50├ 60</v>
      </c>
      <c r="R209" s="87" t="str" cm="1">
        <f t="array" ref="R209">INDEX(_xlfn.TEXTSPLIT(CENSO[[#This Row],[NOME CIENTIFICO]]," "),1)</f>
        <v>Cordia</v>
      </c>
      <c r="S209" s="98" t="s">
        <v>1004</v>
      </c>
      <c r="T209" s="87">
        <f>_xlfn.MINIFS(CENSO[DAP (cm)],CENSO[NOME CIENTIFICO],CENSO[[#This Row],[NOME CIENTIFICO]])</f>
        <v>42.335214862444161</v>
      </c>
      <c r="U2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209" s="87" t="str">
        <f>IF(CENSO[[#This Row],[DAP (cm)]]&lt;CENSO[[#This Row],[DMCE (cm)]],"DAP &lt; DMCE","DAP ≥ DMCE")</f>
        <v>DAP ≥ DMCE</v>
      </c>
      <c r="W209" s="87" t="str">
        <f>IF(CENSO[[#This Row],[DAP (cm)]]&gt;200, "Superior", "Inferior")</f>
        <v>Inferior</v>
      </c>
      <c r="X209" s="87" t="str">
        <f>VLOOKUP(CENSO[[#This Row],[NOME COMUM]],ESPECIES[],4,FALSE)</f>
        <v>Não</v>
      </c>
      <c r="Y209" s="87" t="str">
        <f>IF(IFERROR(VLOOKUP(CENSO[[#This Row],[NOME COMUM]],COMERCIAIS[],2, FALSE), "Não") &lt;&gt; "Não", "Sim", "Não")</f>
        <v>Não</v>
      </c>
      <c r="Z209" s="133">
        <f>CENSO[[#This Row],[g (m²)]]/SUM(AEEF[AEEF-UT])</f>
        <v>4.8168723643460915E-4</v>
      </c>
      <c r="AA209" s="133">
        <f>CENSO[[#This Row],[v (m³)]]/SUM(AEEF[AEEF-UT])</f>
        <v>5.7320781135718488E-3</v>
      </c>
    </row>
    <row r="210" spans="1:27" ht="14">
      <c r="A210" s="86">
        <v>1</v>
      </c>
      <c r="B210" s="86">
        <v>1</v>
      </c>
      <c r="C210" s="63">
        <v>16</v>
      </c>
      <c r="D210" s="63">
        <v>209</v>
      </c>
      <c r="E210" s="63" t="str">
        <f>VLOOKUP(CENSO[[#This Row],[NOME COMUM]],ESPECIES[],2,FALSE)</f>
        <v>Apuleia leiocarpa (Vogel) J.F.Macbr.</v>
      </c>
      <c r="F210" s="64" t="s">
        <v>51</v>
      </c>
      <c r="G210" s="64">
        <v>300</v>
      </c>
      <c r="H210" s="97">
        <f>CENSO[[#This Row],[CAP (cm)]]/PI()</f>
        <v>95.4929658551372</v>
      </c>
      <c r="I210" s="64">
        <v>21</v>
      </c>
      <c r="J210" s="96">
        <f>(PI()*(CENSO[[#This Row],[DAP (cm)]]^2))/40000</f>
        <v>0.7161972439135289</v>
      </c>
      <c r="K210" s="96">
        <f>CENSO[[#This Row],[g (m²)]]*CENSO[[#This Row],[H (m)]]*0.7</f>
        <v>10.528099485528875</v>
      </c>
      <c r="L210" s="64">
        <v>1</v>
      </c>
      <c r="M210" s="65">
        <v>368356.5</v>
      </c>
      <c r="N210" s="87">
        <v>9708949.6999999899</v>
      </c>
      <c r="O210" s="87" t="s">
        <v>1227</v>
      </c>
      <c r="P210" s="87" t="str">
        <f>VLOOKUP(CENSO[[#This Row],[DAP (cm)]],CD[],2,TRUE)</f>
        <v>TORA</v>
      </c>
      <c r="Q210" s="87" t="str">
        <f>VLOOKUP(CENSO[[#This Row],[DAP (cm)]],DD[],2,TRUE)</f>
        <v>90├ 100</v>
      </c>
      <c r="R210" s="87" t="str" cm="1">
        <f t="array" ref="R210">INDEX(_xlfn.TEXTSPLIT(CENSO[[#This Row],[NOME CIENTIFICO]]," "),1)</f>
        <v>Apuleia</v>
      </c>
      <c r="S210" s="98" t="s">
        <v>1004</v>
      </c>
      <c r="T210" s="87">
        <f>_xlfn.MINIFS(CENSO[DAP (cm)],CENSO[NOME CIENTIFICO],CENSO[[#This Row],[NOME CIENTIFICO]])</f>
        <v>39.788735772973837</v>
      </c>
      <c r="U2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0" s="87" t="str">
        <f>IF(CENSO[[#This Row],[DAP (cm)]]&lt;CENSO[[#This Row],[DMCE (cm)]],"DAP &lt; DMCE","DAP ≥ DMCE")</f>
        <v>DAP ≥ DMCE</v>
      </c>
      <c r="W210" s="87" t="str">
        <f>IF(CENSO[[#This Row],[DAP (cm)]]&gt;200, "Superior", "Inferior")</f>
        <v>Inferior</v>
      </c>
      <c r="X210" s="87" t="str">
        <f>VLOOKUP(CENSO[[#This Row],[NOME COMUM]],ESPECIES[],4,FALSE)</f>
        <v>Não</v>
      </c>
      <c r="Y210" s="87" t="str">
        <f>IF(IFERROR(VLOOKUP(CENSO[[#This Row],[NOME COMUM]],COMERCIAIS[],2, FALSE), "Não") &lt;&gt; "Não", "Sim", "Não")</f>
        <v>Sim</v>
      </c>
      <c r="Z210" s="133">
        <f>CENSO[[#This Row],[g (m²)]]/SUM(AEEF[AEEF-UT])</f>
        <v>1.2530885443148001E-3</v>
      </c>
      <c r="AA210" s="133">
        <f>CENSO[[#This Row],[v (m³)]]/SUM(AEEF[AEEF-UT])</f>
        <v>1.842040160142756E-2</v>
      </c>
    </row>
    <row r="211" spans="1:27" ht="14">
      <c r="A211" s="86">
        <v>1</v>
      </c>
      <c r="B211" s="86">
        <v>1</v>
      </c>
      <c r="C211" s="63">
        <v>16</v>
      </c>
      <c r="D211" s="63">
        <v>210</v>
      </c>
      <c r="E211" s="63" t="str">
        <f>VLOOKUP(CENSO[[#This Row],[NOME COMUM]],ESPECIES[],2,FALSE)</f>
        <v>Hymenaea courbaril L.</v>
      </c>
      <c r="F211" s="64" t="s">
        <v>3</v>
      </c>
      <c r="G211" s="64">
        <v>155</v>
      </c>
      <c r="H211" s="97">
        <f>CENSO[[#This Row],[CAP (cm)]]/PI()</f>
        <v>49.338032358487553</v>
      </c>
      <c r="I211" s="64">
        <v>23</v>
      </c>
      <c r="J211" s="96">
        <f>(PI()*(CENSO[[#This Row],[DAP (cm)]]^2))/40000</f>
        <v>0.19118487538913922</v>
      </c>
      <c r="K211" s="96">
        <f>CENSO[[#This Row],[g (m²)]]*CENSO[[#This Row],[H (m)]]*0.7</f>
        <v>3.078076493765141</v>
      </c>
      <c r="L211" s="64">
        <v>1</v>
      </c>
      <c r="M211" s="65">
        <v>368372.799999999</v>
      </c>
      <c r="N211" s="87">
        <v>9708966.0999999903</v>
      </c>
      <c r="O211" s="98" t="s">
        <v>1225</v>
      </c>
      <c r="P211" s="87" t="str">
        <f>VLOOKUP(CENSO[[#This Row],[DAP (cm)]],CD[],2,TRUE)</f>
        <v>TORETE</v>
      </c>
      <c r="Q211" s="87" t="str">
        <f>VLOOKUP(CENSO[[#This Row],[DAP (cm)]],DD[],2,TRUE)</f>
        <v>40├ 50</v>
      </c>
      <c r="R211" s="87" t="str" cm="1">
        <f t="array" ref="R211">INDEX(_xlfn.TEXTSPLIT(CENSO[[#This Row],[NOME CIENTIFICO]]," "),1)</f>
        <v>Hymenaea</v>
      </c>
      <c r="S211" s="98" t="s">
        <v>1004</v>
      </c>
      <c r="T211" s="87">
        <f>_xlfn.MINIFS(CENSO[DAP (cm)],CENSO[NOME CIENTIFICO],CENSO[[#This Row],[NOME CIENTIFICO]])</f>
        <v>41.38028520389279</v>
      </c>
      <c r="U2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11" s="87" t="str">
        <f>IF(CENSO[[#This Row],[DAP (cm)]]&lt;CENSO[[#This Row],[DMCE (cm)]],"DAP &lt; DMCE","DAP ≥ DMCE")</f>
        <v>DAP &lt; DMCE</v>
      </c>
      <c r="W211" s="87" t="str">
        <f>IF(CENSO[[#This Row],[DAP (cm)]]&gt;200, "Superior", "Inferior")</f>
        <v>Inferior</v>
      </c>
      <c r="X211" s="87" t="str">
        <f>VLOOKUP(CENSO[[#This Row],[NOME COMUM]],ESPECIES[],4,FALSE)</f>
        <v>Não</v>
      </c>
      <c r="Y211" s="87" t="str">
        <f>IF(IFERROR(VLOOKUP(CENSO[[#This Row],[NOME COMUM]],COMERCIAIS[],2, FALSE), "Não") &lt;&gt; "Não", "Sim", "Não")</f>
        <v>Sim</v>
      </c>
      <c r="Z211" s="133">
        <f>CENSO[[#This Row],[g (m²)]]/SUM(AEEF[AEEF-UT])</f>
        <v>3.3450502530181188E-4</v>
      </c>
      <c r="AA211" s="133">
        <f>CENSO[[#This Row],[v (m³)]]/SUM(AEEF[AEEF-UT])</f>
        <v>5.3855309073591708E-3</v>
      </c>
    </row>
    <row r="212" spans="1:27" ht="14">
      <c r="A212" s="86">
        <v>1</v>
      </c>
      <c r="B212" s="86">
        <v>1</v>
      </c>
      <c r="C212" s="63">
        <v>16</v>
      </c>
      <c r="D212" s="63">
        <v>211</v>
      </c>
      <c r="E212" s="63" t="str">
        <f>VLOOKUP(CENSO[[#This Row],[NOME COMUM]],ESPECIES[],2,FALSE)</f>
        <v>Alexa grandiflora Ducke</v>
      </c>
      <c r="F212" s="64" t="s">
        <v>13</v>
      </c>
      <c r="G212" s="64">
        <v>250</v>
      </c>
      <c r="H212" s="97">
        <f>CENSO[[#This Row],[CAP (cm)]]/PI()</f>
        <v>79.577471545947674</v>
      </c>
      <c r="I212" s="64">
        <v>19</v>
      </c>
      <c r="J212" s="96">
        <f>(PI()*(CENSO[[#This Row],[DAP (cm)]]^2))/40000</f>
        <v>0.49735919716217297</v>
      </c>
      <c r="K212" s="96">
        <f>CENSO[[#This Row],[g (m²)]]*CENSO[[#This Row],[H (m)]]*0.7</f>
        <v>6.6148773222569002</v>
      </c>
      <c r="L212" s="64">
        <v>1</v>
      </c>
      <c r="M212" s="65">
        <v>368374.9</v>
      </c>
      <c r="N212" s="87">
        <v>9708965.5</v>
      </c>
      <c r="O212" s="87" t="s">
        <v>1227</v>
      </c>
      <c r="P212" s="87" t="str">
        <f>VLOOKUP(CENSO[[#This Row],[DAP (cm)]],CD[],2,TRUE)</f>
        <v>TORA</v>
      </c>
      <c r="Q212" s="87" t="str">
        <f>VLOOKUP(CENSO[[#This Row],[DAP (cm)]],DD[],2,TRUE)</f>
        <v>70├ 80</v>
      </c>
      <c r="R212" s="87" t="str" cm="1">
        <f t="array" ref="R212">INDEX(_xlfn.TEXTSPLIT(CENSO[[#This Row],[NOME CIENTIFICO]]," "),1)</f>
        <v>Alexa</v>
      </c>
      <c r="S212" s="98" t="s">
        <v>1004</v>
      </c>
      <c r="T212" s="87">
        <f>_xlfn.MINIFS(CENSO[DAP (cm)],CENSO[NOME CIENTIFICO],CENSO[[#This Row],[NOME CIENTIFICO]])</f>
        <v>39.788735772973837</v>
      </c>
      <c r="U2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2" s="87" t="str">
        <f>IF(CENSO[[#This Row],[DAP (cm)]]&lt;CENSO[[#This Row],[DMCE (cm)]],"DAP &lt; DMCE","DAP ≥ DMCE")</f>
        <v>DAP ≥ DMCE</v>
      </c>
      <c r="W212" s="87" t="str">
        <f>IF(CENSO[[#This Row],[DAP (cm)]]&gt;200, "Superior", "Inferior")</f>
        <v>Inferior</v>
      </c>
      <c r="X212" s="87" t="str">
        <f>VLOOKUP(CENSO[[#This Row],[NOME COMUM]],ESPECIES[],4,FALSE)</f>
        <v>Não</v>
      </c>
      <c r="Y212" s="87" t="str">
        <f>IF(IFERROR(VLOOKUP(CENSO[[#This Row],[NOME COMUM]],COMERCIAIS[],2, FALSE), "Não") &lt;&gt; "Não", "Sim", "Não")</f>
        <v>Não</v>
      </c>
      <c r="Z212" s="133">
        <f>CENSO[[#This Row],[g (m²)]]/SUM(AEEF[AEEF-UT])</f>
        <v>8.7020037799638919E-4</v>
      </c>
      <c r="AA212" s="133">
        <f>CENSO[[#This Row],[v (m³)]]/SUM(AEEF[AEEF-UT])</f>
        <v>1.1573665027351975E-2</v>
      </c>
    </row>
    <row r="213" spans="1:27" ht="14">
      <c r="A213" s="86">
        <v>1</v>
      </c>
      <c r="B213" s="86">
        <v>1</v>
      </c>
      <c r="C213" s="63">
        <v>17</v>
      </c>
      <c r="D213" s="63">
        <v>212</v>
      </c>
      <c r="E213" s="63" t="str">
        <f>VLOOKUP(CENSO[[#This Row],[NOME COMUM]],ESPECIES[],2,FALSE)</f>
        <v>Bertholletia excelsa Humb. &amp; Bonpl.</v>
      </c>
      <c r="F213" s="64" t="s">
        <v>37</v>
      </c>
      <c r="G213" s="64">
        <v>180</v>
      </c>
      <c r="H213" s="97">
        <f>CENSO[[#This Row],[CAP (cm)]]/PI()</f>
        <v>57.295779513082323</v>
      </c>
      <c r="I213" s="64">
        <v>20</v>
      </c>
      <c r="J213" s="96">
        <f>(PI()*(CENSO[[#This Row],[DAP (cm)]]^2))/40000</f>
        <v>0.25783100780887047</v>
      </c>
      <c r="K213" s="96">
        <f>CENSO[[#This Row],[g (m²)]]*CENSO[[#This Row],[H (m)]]*0.7</f>
        <v>3.6096341093241859</v>
      </c>
      <c r="L213" s="64">
        <v>1</v>
      </c>
      <c r="M213" s="65">
        <v>368387.318675649</v>
      </c>
      <c r="N213" s="87">
        <v>9708896.8376580998</v>
      </c>
      <c r="O213" s="87" t="s">
        <v>424</v>
      </c>
      <c r="P213" s="87" t="str">
        <f>VLOOKUP(CENSO[[#This Row],[DAP (cm)]],CD[],2,TRUE)</f>
        <v>TORA</v>
      </c>
      <c r="Q213" s="87" t="str">
        <f>VLOOKUP(CENSO[[#This Row],[DAP (cm)]],DD[],2,TRUE)</f>
        <v>50├ 60</v>
      </c>
      <c r="R213" s="87" t="str" cm="1">
        <f t="array" ref="R213">INDEX(_xlfn.TEXTSPLIT(CENSO[[#This Row],[NOME CIENTIFICO]]," "),1)</f>
        <v>Bertholletia</v>
      </c>
      <c r="S213" s="98" t="s">
        <v>1004</v>
      </c>
      <c r="T213" s="87">
        <f>_xlfn.MINIFS(CENSO[DAP (cm)],CENSO[NOME CIENTIFICO],CENSO[[#This Row],[NOME CIENTIFICO]])</f>
        <v>41.38028520389279</v>
      </c>
      <c r="U2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13" s="87" t="str">
        <f>IF(CENSO[[#This Row],[DAP (cm)]]&lt;CENSO[[#This Row],[DMCE (cm)]],"DAP &lt; DMCE","DAP ≥ DMCE")</f>
        <v>DAP ≥ DMCE</v>
      </c>
      <c r="W213" s="87" t="str">
        <f>IF(CENSO[[#This Row],[DAP (cm)]]&gt;200, "Superior", "Inferior")</f>
        <v>Inferior</v>
      </c>
      <c r="X213" s="87" t="str">
        <f>VLOOKUP(CENSO[[#This Row],[NOME COMUM]],ESPECIES[],4,FALSE)</f>
        <v>Protegida</v>
      </c>
      <c r="Y213" s="87" t="str">
        <f>IF(IFERROR(VLOOKUP(CENSO[[#This Row],[NOME COMUM]],COMERCIAIS[],2, FALSE), "Não") &lt;&gt; "Não", "Sim", "Não")</f>
        <v>Não</v>
      </c>
      <c r="Z213" s="133">
        <f>CENSO[[#This Row],[g (m²)]]/SUM(AEEF[AEEF-UT])</f>
        <v>4.5111187595332813E-4</v>
      </c>
      <c r="AA213" s="133">
        <f>CENSO[[#This Row],[v (m³)]]/SUM(AEEF[AEEF-UT])</f>
        <v>6.3155662633465927E-3</v>
      </c>
    </row>
    <row r="214" spans="1:27" ht="14">
      <c r="A214" s="86">
        <v>1</v>
      </c>
      <c r="B214" s="86">
        <v>1</v>
      </c>
      <c r="C214" s="63">
        <v>17</v>
      </c>
      <c r="D214" s="63">
        <v>213</v>
      </c>
      <c r="E214" s="63" t="str">
        <f>VLOOKUP(CENSO[[#This Row],[NOME COMUM]],ESPECIES[],2,FALSE)</f>
        <v>Parkia platycephala Benth.</v>
      </c>
      <c r="F214" s="64" t="s">
        <v>74</v>
      </c>
      <c r="G214" s="64">
        <v>137</v>
      </c>
      <c r="H214" s="97">
        <f>CENSO[[#This Row],[CAP (cm)]]/PI()</f>
        <v>43.608454407179323</v>
      </c>
      <c r="I214" s="64">
        <v>21</v>
      </c>
      <c r="J214" s="96">
        <f>(PI()*(CENSO[[#This Row],[DAP (cm)]]^2))/40000</f>
        <v>0.14935895634458918</v>
      </c>
      <c r="K214" s="96">
        <f>CENSO[[#This Row],[g (m²)]]*CENSO[[#This Row],[H (m)]]*0.7</f>
        <v>2.1955766582654608</v>
      </c>
      <c r="L214" s="64">
        <v>1</v>
      </c>
      <c r="M214" s="65">
        <v>368380</v>
      </c>
      <c r="N214" s="87">
        <v>9708919.6999999899</v>
      </c>
      <c r="O214" s="98" t="s">
        <v>1225</v>
      </c>
      <c r="P214" s="87" t="str">
        <f>VLOOKUP(CENSO[[#This Row],[DAP (cm)]],CD[],2,TRUE)</f>
        <v>TORETE</v>
      </c>
      <c r="Q214" s="87" t="str">
        <f>VLOOKUP(CENSO[[#This Row],[DAP (cm)]],DD[],2,TRUE)</f>
        <v>40├ 50</v>
      </c>
      <c r="R214" s="87" t="str" cm="1">
        <f t="array" ref="R214">INDEX(_xlfn.TEXTSPLIT(CENSO[[#This Row],[NOME CIENTIFICO]]," "),1)</f>
        <v>Parkia</v>
      </c>
      <c r="S214" s="98" t="s">
        <v>1004</v>
      </c>
      <c r="T214" s="87">
        <f>_xlfn.MINIFS(CENSO[DAP (cm)],CENSO[NOME CIENTIFICO],CENSO[[#This Row],[NOME CIENTIFICO]])</f>
        <v>43.608454407179323</v>
      </c>
      <c r="U2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53.608454407179323</v>
      </c>
      <c r="V214" s="87" t="str">
        <f>IF(CENSO[[#This Row],[DAP (cm)]]&lt;CENSO[[#This Row],[DMCE (cm)]],"DAP &lt; DMCE","DAP ≥ DMCE")</f>
        <v>DAP &lt; DMCE</v>
      </c>
      <c r="W214" s="87" t="str">
        <f>IF(CENSO[[#This Row],[DAP (cm)]]&gt;200, "Superior", "Inferior")</f>
        <v>Inferior</v>
      </c>
      <c r="X214" s="87" t="str">
        <f>VLOOKUP(CENSO[[#This Row],[NOME COMUM]],ESPECIES[],4,FALSE)</f>
        <v>Não</v>
      </c>
      <c r="Y214" s="87" t="str">
        <f>IF(IFERROR(VLOOKUP(CENSO[[#This Row],[NOME COMUM]],COMERCIAIS[],2, FALSE), "Não") &lt;&gt; "Não", "Sim", "Não")</f>
        <v>Não</v>
      </c>
      <c r="Z214" s="133">
        <f>CENSO[[#This Row],[g (m²)]]/SUM(AEEF[AEEF-UT])</f>
        <v>2.6132465431382763E-4</v>
      </c>
      <c r="AA214" s="133">
        <f>CENSO[[#This Row],[v (m³)]]/SUM(AEEF[AEEF-UT])</f>
        <v>3.8414724184132657E-3</v>
      </c>
    </row>
    <row r="215" spans="1:27" ht="14">
      <c r="A215" s="86">
        <v>1</v>
      </c>
      <c r="B215" s="86">
        <v>1</v>
      </c>
      <c r="C215" s="63">
        <v>17</v>
      </c>
      <c r="D215" s="63">
        <v>214</v>
      </c>
      <c r="E215" s="63" t="str">
        <f>VLOOKUP(CENSO[[#This Row],[NOME COMUM]],ESPECIES[],2,FALSE)</f>
        <v>Parkia platycephala Benth.</v>
      </c>
      <c r="F215" s="64" t="s">
        <v>74</v>
      </c>
      <c r="G215" s="64">
        <v>190</v>
      </c>
      <c r="H215" s="97">
        <f>CENSO[[#This Row],[CAP (cm)]]/PI()</f>
        <v>60.478878374920228</v>
      </c>
      <c r="I215" s="64">
        <v>20</v>
      </c>
      <c r="J215" s="96">
        <f>(PI()*(CENSO[[#This Row],[DAP (cm)]]^2))/40000</f>
        <v>0.28727467228087106</v>
      </c>
      <c r="K215" s="96">
        <f>CENSO[[#This Row],[g (m²)]]*CENSO[[#This Row],[H (m)]]*0.7</f>
        <v>4.021845411932194</v>
      </c>
      <c r="L215" s="64">
        <v>1</v>
      </c>
      <c r="M215" s="65">
        <v>368380</v>
      </c>
      <c r="N215" s="87">
        <v>9708919.6999999899</v>
      </c>
      <c r="O215" s="87" t="s">
        <v>1227</v>
      </c>
      <c r="P215" s="87" t="str">
        <f>VLOOKUP(CENSO[[#This Row],[DAP (cm)]],CD[],2,TRUE)</f>
        <v>TORA</v>
      </c>
      <c r="Q215" s="87" t="str">
        <f>VLOOKUP(CENSO[[#This Row],[DAP (cm)]],DD[],2,TRUE)</f>
        <v>60├ 70</v>
      </c>
      <c r="R215" s="87" t="str" cm="1">
        <f t="array" ref="R215">INDEX(_xlfn.TEXTSPLIT(CENSO[[#This Row],[NOME CIENTIFICO]]," "),1)</f>
        <v>Parkia</v>
      </c>
      <c r="S215" s="98" t="s">
        <v>1004</v>
      </c>
      <c r="T215" s="87">
        <f>_xlfn.MINIFS(CENSO[DAP (cm)],CENSO[NOME CIENTIFICO],CENSO[[#This Row],[NOME CIENTIFICO]])</f>
        <v>43.608454407179323</v>
      </c>
      <c r="U2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53.608454407179323</v>
      </c>
      <c r="V215" s="87" t="str">
        <f>IF(CENSO[[#This Row],[DAP (cm)]]&lt;CENSO[[#This Row],[DMCE (cm)]],"DAP &lt; DMCE","DAP ≥ DMCE")</f>
        <v>DAP ≥ DMCE</v>
      </c>
      <c r="W215" s="87" t="str">
        <f>IF(CENSO[[#This Row],[DAP (cm)]]&gt;200, "Superior", "Inferior")</f>
        <v>Inferior</v>
      </c>
      <c r="X215" s="87" t="str">
        <f>VLOOKUP(CENSO[[#This Row],[NOME COMUM]],ESPECIES[],4,FALSE)</f>
        <v>Não</v>
      </c>
      <c r="Y215" s="87" t="str">
        <f>IF(IFERROR(VLOOKUP(CENSO[[#This Row],[NOME COMUM]],COMERCIAIS[],2, FALSE), "Não") &lt;&gt; "Não", "Sim", "Não")</f>
        <v>Não</v>
      </c>
      <c r="Z215" s="133">
        <f>CENSO[[#This Row],[g (m²)]]/SUM(AEEF[AEEF-UT])</f>
        <v>5.0262773833071434E-4</v>
      </c>
      <c r="AA215" s="133">
        <f>CENSO[[#This Row],[v (m³)]]/SUM(AEEF[AEEF-UT])</f>
        <v>7.0367883366299986E-3</v>
      </c>
    </row>
    <row r="216" spans="1:27" ht="14">
      <c r="A216" s="86">
        <v>1</v>
      </c>
      <c r="B216" s="86">
        <v>1</v>
      </c>
      <c r="C216" s="63">
        <v>17</v>
      </c>
      <c r="D216" s="63">
        <v>215</v>
      </c>
      <c r="E216" s="63" t="str">
        <f>VLOOKUP(CENSO[[#This Row],[NOME COMUM]],ESPECIES[],2,FALSE)</f>
        <v>Bertholletia excelsa Humb. &amp; Bonpl.</v>
      </c>
      <c r="F216" s="64" t="s">
        <v>37</v>
      </c>
      <c r="G216" s="64">
        <v>371</v>
      </c>
      <c r="H216" s="97">
        <f>CENSO[[#This Row],[CAP (cm)]]/PI()</f>
        <v>118.09296777418635</v>
      </c>
      <c r="I216" s="64">
        <v>22</v>
      </c>
      <c r="J216" s="96">
        <f>(PI()*(CENSO[[#This Row],[DAP (cm)]]^2))/40000</f>
        <v>1.0953122761055785</v>
      </c>
      <c r="K216" s="96">
        <f>CENSO[[#This Row],[g (m²)]]*CENSO[[#This Row],[H (m)]]*0.7</f>
        <v>16.867809052025908</v>
      </c>
      <c r="L216" s="64">
        <v>1</v>
      </c>
      <c r="M216" s="65">
        <v>368351.7</v>
      </c>
      <c r="N216" s="87">
        <v>9708945.1999999899</v>
      </c>
      <c r="O216" s="87" t="s">
        <v>424</v>
      </c>
      <c r="P216" s="87" t="str">
        <f>VLOOKUP(CENSO[[#This Row],[DAP (cm)]],CD[],2,TRUE)</f>
        <v>TORA</v>
      </c>
      <c r="Q216" s="87" t="str">
        <f>VLOOKUP(CENSO[[#This Row],[DAP (cm)]],DD[],2,TRUE)</f>
        <v>110├ 120</v>
      </c>
      <c r="R216" s="87" t="str" cm="1">
        <f t="array" ref="R216">INDEX(_xlfn.TEXTSPLIT(CENSO[[#This Row],[NOME CIENTIFICO]]," "),1)</f>
        <v>Bertholletia</v>
      </c>
      <c r="S216" s="98" t="s">
        <v>1004</v>
      </c>
      <c r="T216" s="87">
        <f>_xlfn.MINIFS(CENSO[DAP (cm)],CENSO[NOME CIENTIFICO],CENSO[[#This Row],[NOME CIENTIFICO]])</f>
        <v>41.38028520389279</v>
      </c>
      <c r="U2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16" s="87" t="str">
        <f>IF(CENSO[[#This Row],[DAP (cm)]]&lt;CENSO[[#This Row],[DMCE (cm)]],"DAP &lt; DMCE","DAP ≥ DMCE")</f>
        <v>DAP ≥ DMCE</v>
      </c>
      <c r="W216" s="87" t="str">
        <f>IF(CENSO[[#This Row],[DAP (cm)]]&gt;200, "Superior", "Inferior")</f>
        <v>Inferior</v>
      </c>
      <c r="X216" s="87" t="str">
        <f>VLOOKUP(CENSO[[#This Row],[NOME COMUM]],ESPECIES[],4,FALSE)</f>
        <v>Protegida</v>
      </c>
      <c r="Y216" s="87" t="str">
        <f>IF(IFERROR(VLOOKUP(CENSO[[#This Row],[NOME COMUM]],COMERCIAIS[],2, FALSE), "Não") &lt;&gt; "Não", "Sim", "Não")</f>
        <v>Não</v>
      </c>
      <c r="Z216" s="133">
        <f>CENSO[[#This Row],[g (m²)]]/SUM(AEEF[AEEF-UT])</f>
        <v>1.916404003644816E-3</v>
      </c>
      <c r="AA216" s="133">
        <f>CENSO[[#This Row],[v (m³)]]/SUM(AEEF[AEEF-UT])</f>
        <v>2.9512621656130167E-2</v>
      </c>
    </row>
    <row r="217" spans="1:27" ht="14">
      <c r="A217" s="86">
        <v>1</v>
      </c>
      <c r="B217" s="86">
        <v>1</v>
      </c>
      <c r="C217" s="63">
        <v>17</v>
      </c>
      <c r="D217" s="63">
        <v>216</v>
      </c>
      <c r="E217" s="63" t="str">
        <f>VLOOKUP(CENSO[[#This Row],[NOME COMUM]],ESPECIES[],2,FALSE)</f>
        <v>Lecythis chartacea O.Berg</v>
      </c>
      <c r="F217" s="64" t="s">
        <v>31</v>
      </c>
      <c r="G217" s="64">
        <v>130</v>
      </c>
      <c r="H217" s="97">
        <f>CENSO[[#This Row],[CAP (cm)]]/PI()</f>
        <v>41.38028520389279</v>
      </c>
      <c r="I217" s="64">
        <v>18</v>
      </c>
      <c r="J217" s="96">
        <f>(PI()*(CENSO[[#This Row],[DAP (cm)]]^2))/40000</f>
        <v>0.13448592691265157</v>
      </c>
      <c r="K217" s="96">
        <f>CENSO[[#This Row],[g (m²)]]*CENSO[[#This Row],[H (m)]]*0.7</f>
        <v>1.6945226790994097</v>
      </c>
      <c r="L217" s="64">
        <v>1</v>
      </c>
      <c r="M217" s="65">
        <v>368344.299999999</v>
      </c>
      <c r="N217" s="87">
        <v>9708935.5999999903</v>
      </c>
      <c r="O217" s="98" t="s">
        <v>1225</v>
      </c>
      <c r="P217" s="87" t="str">
        <f>VLOOKUP(CENSO[[#This Row],[DAP (cm)]],CD[],2,TRUE)</f>
        <v>TORETE</v>
      </c>
      <c r="Q217" s="87" t="str">
        <f>VLOOKUP(CENSO[[#This Row],[DAP (cm)]],DD[],2,TRUE)</f>
        <v>40├ 50</v>
      </c>
      <c r="R217" s="87" t="str" cm="1">
        <f t="array" ref="R217">INDEX(_xlfn.TEXTSPLIT(CENSO[[#This Row],[NOME CIENTIFICO]]," "),1)</f>
        <v>Lecythis</v>
      </c>
      <c r="S217" s="98" t="s">
        <v>1004</v>
      </c>
      <c r="T217" s="87">
        <f>_xlfn.MINIFS(CENSO[DAP (cm)],CENSO[NOME CIENTIFICO],CENSO[[#This Row],[NOME CIENTIFICO]])</f>
        <v>38.833806114422465</v>
      </c>
      <c r="U2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7" s="87" t="str">
        <f>IF(CENSO[[#This Row],[DAP (cm)]]&lt;CENSO[[#This Row],[DMCE (cm)]],"DAP &lt; DMCE","DAP ≥ DMCE")</f>
        <v>DAP &lt; DMCE</v>
      </c>
      <c r="W217" s="87" t="str">
        <f>IF(CENSO[[#This Row],[DAP (cm)]]&gt;200, "Superior", "Inferior")</f>
        <v>Inferior</v>
      </c>
      <c r="X217" s="87" t="str">
        <f>VLOOKUP(CENSO[[#This Row],[NOME COMUM]],ESPECIES[],4,FALSE)</f>
        <v>Não</v>
      </c>
      <c r="Y217" s="87" t="str">
        <f>IF(IFERROR(VLOOKUP(CENSO[[#This Row],[NOME COMUM]],COMERCIAIS[],2, FALSE), "Não") &lt;&gt; "Não", "Sim", "Não")</f>
        <v>Sim</v>
      </c>
      <c r="Z217" s="133">
        <f>CENSO[[#This Row],[g (m²)]]/SUM(AEEF[AEEF-UT])</f>
        <v>2.3530218221022364E-4</v>
      </c>
      <c r="AA217" s="133">
        <f>CENSO[[#This Row],[v (m³)]]/SUM(AEEF[AEEF-UT])</f>
        <v>2.9648074958488176E-3</v>
      </c>
    </row>
    <row r="218" spans="1:27" ht="14">
      <c r="A218" s="86">
        <v>1</v>
      </c>
      <c r="B218" s="86">
        <v>1</v>
      </c>
      <c r="C218" s="63">
        <v>17</v>
      </c>
      <c r="D218" s="63">
        <v>217</v>
      </c>
      <c r="E218" s="63" t="str">
        <f>VLOOKUP(CENSO[[#This Row],[NOME COMUM]],ESPECIES[],2,FALSE)</f>
        <v>Bertholletia excelsa Humb. &amp; Bonpl.</v>
      </c>
      <c r="F218" s="64" t="s">
        <v>37</v>
      </c>
      <c r="G218" s="64">
        <v>412</v>
      </c>
      <c r="H218" s="97">
        <f>CENSO[[#This Row],[CAP (cm)]]/PI()</f>
        <v>131.14367310772175</v>
      </c>
      <c r="I218" s="64">
        <v>22</v>
      </c>
      <c r="J218" s="96">
        <f>(PI()*(CENSO[[#This Row],[DAP (cm)]]^2))/40000</f>
        <v>1.350779833009534</v>
      </c>
      <c r="K218" s="96">
        <f>CENSO[[#This Row],[g (m²)]]*CENSO[[#This Row],[H (m)]]*0.7</f>
        <v>20.802009428346821</v>
      </c>
      <c r="L218" s="64">
        <v>1</v>
      </c>
      <c r="M218" s="65">
        <v>368345.4</v>
      </c>
      <c r="N218" s="87">
        <v>9708938.6999999899</v>
      </c>
      <c r="O218" s="87" t="s">
        <v>424</v>
      </c>
      <c r="P218" s="87" t="str">
        <f>VLOOKUP(CENSO[[#This Row],[DAP (cm)]],CD[],2,TRUE)</f>
        <v>TORA</v>
      </c>
      <c r="Q218" s="87" t="str">
        <f>VLOOKUP(CENSO[[#This Row],[DAP (cm)]],DD[],2,TRUE)</f>
        <v>130├ 140</v>
      </c>
      <c r="R218" s="87" t="str" cm="1">
        <f t="array" ref="R218">INDEX(_xlfn.TEXTSPLIT(CENSO[[#This Row],[NOME CIENTIFICO]]," "),1)</f>
        <v>Bertholletia</v>
      </c>
      <c r="S218" s="98" t="s">
        <v>1004</v>
      </c>
      <c r="T218" s="87">
        <f>_xlfn.MINIFS(CENSO[DAP (cm)],CENSO[NOME CIENTIFICO],CENSO[[#This Row],[NOME CIENTIFICO]])</f>
        <v>41.38028520389279</v>
      </c>
      <c r="U2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18" s="87" t="str">
        <f>IF(CENSO[[#This Row],[DAP (cm)]]&lt;CENSO[[#This Row],[DMCE (cm)]],"DAP &lt; DMCE","DAP ≥ DMCE")</f>
        <v>DAP ≥ DMCE</v>
      </c>
      <c r="W218" s="87" t="str">
        <f>IF(CENSO[[#This Row],[DAP (cm)]]&gt;200, "Superior", "Inferior")</f>
        <v>Inferior</v>
      </c>
      <c r="X218" s="87" t="str">
        <f>VLOOKUP(CENSO[[#This Row],[NOME COMUM]],ESPECIES[],4,FALSE)</f>
        <v>Protegida</v>
      </c>
      <c r="Y218" s="87" t="str">
        <f>IF(IFERROR(VLOOKUP(CENSO[[#This Row],[NOME COMUM]],COMERCIAIS[],2, FALSE), "Não") &lt;&gt; "Não", "Sim", "Não")</f>
        <v>Não</v>
      </c>
      <c r="Z218" s="133">
        <f>CENSO[[#This Row],[g (m²)]]/SUM(AEEF[AEEF-UT])</f>
        <v>2.3633806874019049E-3</v>
      </c>
      <c r="AA218" s="133">
        <f>CENSO[[#This Row],[v (m³)]]/SUM(AEEF[AEEF-UT])</f>
        <v>3.6396062585989333E-2</v>
      </c>
    </row>
    <row r="219" spans="1:27" ht="14">
      <c r="A219" s="86">
        <v>1</v>
      </c>
      <c r="B219" s="86">
        <v>1</v>
      </c>
      <c r="C219" s="63">
        <v>17</v>
      </c>
      <c r="D219" s="63">
        <v>218</v>
      </c>
      <c r="E219" s="63" t="str">
        <f>VLOOKUP(CENSO[[#This Row],[NOME COMUM]],ESPECIES[],2,FALSE)</f>
        <v>Aspidosperma spruceanum Benth. ex Müll.Arg.</v>
      </c>
      <c r="F219" s="64" t="s">
        <v>62</v>
      </c>
      <c r="G219" s="64">
        <v>200</v>
      </c>
      <c r="H219" s="97">
        <f>CENSO[[#This Row],[CAP (cm)]]/PI()</f>
        <v>63.661977236758133</v>
      </c>
      <c r="I219" s="64">
        <v>20</v>
      </c>
      <c r="J219" s="96">
        <f>(PI()*(CENSO[[#This Row],[DAP (cm)]]^2))/40000</f>
        <v>0.31830988618379064</v>
      </c>
      <c r="K219" s="96">
        <f>CENSO[[#This Row],[g (m²)]]*CENSO[[#This Row],[H (m)]]*0.7</f>
        <v>4.4563384065730682</v>
      </c>
      <c r="L219" s="64">
        <v>1</v>
      </c>
      <c r="M219" s="65">
        <v>368334.7</v>
      </c>
      <c r="N219" s="87">
        <v>9708928</v>
      </c>
      <c r="O219" s="87" t="s">
        <v>1227</v>
      </c>
      <c r="P219" s="87" t="str">
        <f>VLOOKUP(CENSO[[#This Row],[DAP (cm)]],CD[],2,TRUE)</f>
        <v>TORA</v>
      </c>
      <c r="Q219" s="87" t="str">
        <f>VLOOKUP(CENSO[[#This Row],[DAP (cm)]],DD[],2,TRUE)</f>
        <v>60├ 70</v>
      </c>
      <c r="R219" s="87" t="str" cm="1">
        <f t="array" ref="R219">INDEX(_xlfn.TEXTSPLIT(CENSO[[#This Row],[NOME CIENTIFICO]]," "),1)</f>
        <v>Aspidosperma</v>
      </c>
      <c r="S219" s="98" t="s">
        <v>1004</v>
      </c>
      <c r="T219" s="87">
        <f>_xlfn.MINIFS(CENSO[DAP (cm)],CENSO[NOME CIENTIFICO],CENSO[[#This Row],[NOME CIENTIFICO]])</f>
        <v>41.38028520389279</v>
      </c>
      <c r="U2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19" s="87" t="str">
        <f>IF(CENSO[[#This Row],[DAP (cm)]]&lt;CENSO[[#This Row],[DMCE (cm)]],"DAP &lt; DMCE","DAP ≥ DMCE")</f>
        <v>DAP ≥ DMCE</v>
      </c>
      <c r="W219" s="87" t="str">
        <f>IF(CENSO[[#This Row],[DAP (cm)]]&gt;200, "Superior", "Inferior")</f>
        <v>Inferior</v>
      </c>
      <c r="X219" s="87" t="str">
        <f>VLOOKUP(CENSO[[#This Row],[NOME COMUM]],ESPECIES[],4,FALSE)</f>
        <v>Não</v>
      </c>
      <c r="Y219" s="87" t="str">
        <f>IF(IFERROR(VLOOKUP(CENSO[[#This Row],[NOME COMUM]],COMERCIAIS[],2, FALSE), "Não") &lt;&gt; "Não", "Sim", "Não")</f>
        <v>Não</v>
      </c>
      <c r="Z219" s="133">
        <f>CENSO[[#This Row],[g (m²)]]/SUM(AEEF[AEEF-UT])</f>
        <v>5.5692824191768894E-4</v>
      </c>
      <c r="AA219" s="133">
        <f>CENSO[[#This Row],[v (m³)]]/SUM(AEEF[AEEF-UT])</f>
        <v>7.7969953868476443E-3</v>
      </c>
    </row>
    <row r="220" spans="1:27" ht="14">
      <c r="A220" s="86">
        <v>1</v>
      </c>
      <c r="B220" s="86">
        <v>1</v>
      </c>
      <c r="C220" s="63">
        <v>17</v>
      </c>
      <c r="D220" s="63">
        <v>219</v>
      </c>
      <c r="E220" s="63" t="str">
        <f>VLOOKUP(CENSO[[#This Row],[NOME COMUM]],ESPECIES[],2,FALSE)</f>
        <v>Tachigali myrmecophila Ducke</v>
      </c>
      <c r="F220" s="64" t="s">
        <v>14</v>
      </c>
      <c r="G220" s="64">
        <v>300</v>
      </c>
      <c r="H220" s="97">
        <f>CENSO[[#This Row],[CAP (cm)]]/PI()</f>
        <v>95.4929658551372</v>
      </c>
      <c r="I220" s="64">
        <v>22</v>
      </c>
      <c r="J220" s="96">
        <f>(PI()*(CENSO[[#This Row],[DAP (cm)]]^2))/40000</f>
        <v>0.7161972439135289</v>
      </c>
      <c r="K220" s="96">
        <f>CENSO[[#This Row],[g (m²)]]*CENSO[[#This Row],[H (m)]]*0.7</f>
        <v>11.029437556268345</v>
      </c>
      <c r="L220" s="64">
        <v>1</v>
      </c>
      <c r="M220" s="65">
        <v>368265.4</v>
      </c>
      <c r="N220" s="87">
        <v>9708978.9000000004</v>
      </c>
      <c r="O220" s="87" t="s">
        <v>1227</v>
      </c>
      <c r="P220" s="87" t="str">
        <f>VLOOKUP(CENSO[[#This Row],[DAP (cm)]],CD[],2,TRUE)</f>
        <v>TORA</v>
      </c>
      <c r="Q220" s="87" t="str">
        <f>VLOOKUP(CENSO[[#This Row],[DAP (cm)]],DD[],2,TRUE)</f>
        <v>90├ 100</v>
      </c>
      <c r="R220" s="87" t="str" cm="1">
        <f t="array" ref="R220">INDEX(_xlfn.TEXTSPLIT(CENSO[[#This Row],[NOME CIENTIFICO]]," "),1)</f>
        <v>Tachigali</v>
      </c>
      <c r="S220" s="98" t="s">
        <v>1004</v>
      </c>
      <c r="T220" s="87">
        <f>_xlfn.MINIFS(CENSO[DAP (cm)],CENSO[NOME CIENTIFICO],CENSO[[#This Row],[NOME CIENTIFICO]])</f>
        <v>39.152116000606256</v>
      </c>
      <c r="U2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0" s="87" t="str">
        <f>IF(CENSO[[#This Row],[DAP (cm)]]&lt;CENSO[[#This Row],[DMCE (cm)]],"DAP &lt; DMCE","DAP ≥ DMCE")</f>
        <v>DAP ≥ DMCE</v>
      </c>
      <c r="W220" s="87" t="str">
        <f>IF(CENSO[[#This Row],[DAP (cm)]]&gt;200, "Superior", "Inferior")</f>
        <v>Inferior</v>
      </c>
      <c r="X220" s="87" t="str">
        <f>VLOOKUP(CENSO[[#This Row],[NOME COMUM]],ESPECIES[],4,FALSE)</f>
        <v>Não</v>
      </c>
      <c r="Y220" s="87" t="str">
        <f>IF(IFERROR(VLOOKUP(CENSO[[#This Row],[NOME COMUM]],COMERCIAIS[],2, FALSE), "Não") &lt;&gt; "Não", "Sim", "Não")</f>
        <v>Sim</v>
      </c>
      <c r="Z220" s="133">
        <f>CENSO[[#This Row],[g (m²)]]/SUM(AEEF[AEEF-UT])</f>
        <v>1.2530885443148001E-3</v>
      </c>
      <c r="AA220" s="133">
        <f>CENSO[[#This Row],[v (m³)]]/SUM(AEEF[AEEF-UT])</f>
        <v>1.929756358244792E-2</v>
      </c>
    </row>
    <row r="221" spans="1:27" ht="14">
      <c r="A221" s="86">
        <v>1</v>
      </c>
      <c r="B221" s="86">
        <v>1</v>
      </c>
      <c r="C221" s="63">
        <v>17</v>
      </c>
      <c r="D221" s="63">
        <v>220</v>
      </c>
      <c r="E221" s="63" t="str">
        <f>VLOOKUP(CENSO[[#This Row],[NOME COMUM]],ESPECIES[],2,FALSE)</f>
        <v>Couratari guianensis Aubl.</v>
      </c>
      <c r="F221" s="64" t="s">
        <v>6</v>
      </c>
      <c r="G221" s="64">
        <v>200</v>
      </c>
      <c r="H221" s="97">
        <f>CENSO[[#This Row],[CAP (cm)]]/PI()</f>
        <v>63.661977236758133</v>
      </c>
      <c r="I221" s="64">
        <v>21</v>
      </c>
      <c r="J221" s="96">
        <f>(PI()*(CENSO[[#This Row],[DAP (cm)]]^2))/40000</f>
        <v>0.31830988618379064</v>
      </c>
      <c r="K221" s="96">
        <f>CENSO[[#This Row],[g (m²)]]*CENSO[[#This Row],[H (m)]]*0.7</f>
        <v>4.6791553269017223</v>
      </c>
      <c r="L221" s="64">
        <v>1</v>
      </c>
      <c r="M221" s="65">
        <v>368318.5</v>
      </c>
      <c r="N221" s="87">
        <v>9708975.5</v>
      </c>
      <c r="O221" s="87" t="s">
        <v>1227</v>
      </c>
      <c r="P221" s="87" t="str">
        <f>VLOOKUP(CENSO[[#This Row],[DAP (cm)]],CD[],2,TRUE)</f>
        <v>TORA</v>
      </c>
      <c r="Q221" s="87" t="str">
        <f>VLOOKUP(CENSO[[#This Row],[DAP (cm)]],DD[],2,TRUE)</f>
        <v>60├ 70</v>
      </c>
      <c r="R221" s="87" t="str" cm="1">
        <f t="array" ref="R221">INDEX(_xlfn.TEXTSPLIT(CENSO[[#This Row],[NOME CIENTIFICO]]," "),1)</f>
        <v>Couratari</v>
      </c>
      <c r="S221" s="98" t="s">
        <v>1004</v>
      </c>
      <c r="T221" s="87">
        <f>_xlfn.MINIFS(CENSO[DAP (cm)],CENSO[NOME CIENTIFICO],CENSO[[#This Row],[NOME CIENTIFICO]])</f>
        <v>38.833806114422465</v>
      </c>
      <c r="U2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1" s="87" t="str">
        <f>IF(CENSO[[#This Row],[DAP (cm)]]&lt;CENSO[[#This Row],[DMCE (cm)]],"DAP &lt; DMCE","DAP ≥ DMCE")</f>
        <v>DAP ≥ DMCE</v>
      </c>
      <c r="W221" s="87" t="str">
        <f>IF(CENSO[[#This Row],[DAP (cm)]]&gt;200, "Superior", "Inferior")</f>
        <v>Inferior</v>
      </c>
      <c r="X221" s="87" t="str">
        <f>VLOOKUP(CENSO[[#This Row],[NOME COMUM]],ESPECIES[],4,FALSE)</f>
        <v>Não</v>
      </c>
      <c r="Y221" s="87" t="str">
        <f>IF(IFERROR(VLOOKUP(CENSO[[#This Row],[NOME COMUM]],COMERCIAIS[],2, FALSE), "Não") &lt;&gt; "Não", "Sim", "Não")</f>
        <v>Sim</v>
      </c>
      <c r="Z221" s="133">
        <f>CENSO[[#This Row],[g (m²)]]/SUM(AEEF[AEEF-UT])</f>
        <v>5.5692824191768894E-4</v>
      </c>
      <c r="AA221" s="133">
        <f>CENSO[[#This Row],[v (m³)]]/SUM(AEEF[AEEF-UT])</f>
        <v>8.1868451561900278E-3</v>
      </c>
    </row>
    <row r="222" spans="1:27" ht="14">
      <c r="A222" s="86">
        <v>1</v>
      </c>
      <c r="B222" s="86">
        <v>1</v>
      </c>
      <c r="C222" s="63">
        <v>17</v>
      </c>
      <c r="D222" s="63">
        <v>221</v>
      </c>
      <c r="E222" s="63" t="str">
        <f>VLOOKUP(CENSO[[#This Row],[NOME COMUM]],ESPECIES[],2,FALSE)</f>
        <v>Couratari guianensis Aubl.</v>
      </c>
      <c r="F222" s="64" t="s">
        <v>6</v>
      </c>
      <c r="G222" s="64">
        <v>251</v>
      </c>
      <c r="H222" s="97">
        <f>CENSO[[#This Row],[CAP (cm)]]/PI()</f>
        <v>79.895781432131457</v>
      </c>
      <c r="I222" s="64">
        <v>23</v>
      </c>
      <c r="J222" s="96">
        <f>(PI()*(CENSO[[#This Row],[DAP (cm)]]^2))/40000</f>
        <v>0.50134602848662491</v>
      </c>
      <c r="K222" s="96">
        <f>CENSO[[#This Row],[g (m²)]]*CENSO[[#This Row],[H (m)]]*0.7</f>
        <v>8.0716710586346601</v>
      </c>
      <c r="L222" s="64">
        <v>1</v>
      </c>
      <c r="M222" s="65">
        <v>368306.299999999</v>
      </c>
      <c r="N222" s="87">
        <v>9708981</v>
      </c>
      <c r="O222" s="87" t="s">
        <v>1227</v>
      </c>
      <c r="P222" s="87" t="str">
        <f>VLOOKUP(CENSO[[#This Row],[DAP (cm)]],CD[],2,TRUE)</f>
        <v>TORA</v>
      </c>
      <c r="Q222" s="87" t="str">
        <f>VLOOKUP(CENSO[[#This Row],[DAP (cm)]],DD[],2,TRUE)</f>
        <v>70├ 80</v>
      </c>
      <c r="R222" s="87" t="str" cm="1">
        <f t="array" ref="R222">INDEX(_xlfn.TEXTSPLIT(CENSO[[#This Row],[NOME CIENTIFICO]]," "),1)</f>
        <v>Couratari</v>
      </c>
      <c r="S222" s="98" t="s">
        <v>1004</v>
      </c>
      <c r="T222" s="87">
        <f>_xlfn.MINIFS(CENSO[DAP (cm)],CENSO[NOME CIENTIFICO],CENSO[[#This Row],[NOME CIENTIFICO]])</f>
        <v>38.833806114422465</v>
      </c>
      <c r="U2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2" s="87" t="str">
        <f>IF(CENSO[[#This Row],[DAP (cm)]]&lt;CENSO[[#This Row],[DMCE (cm)]],"DAP &lt; DMCE","DAP ≥ DMCE")</f>
        <v>DAP ≥ DMCE</v>
      </c>
      <c r="W222" s="87" t="str">
        <f>IF(CENSO[[#This Row],[DAP (cm)]]&gt;200, "Superior", "Inferior")</f>
        <v>Inferior</v>
      </c>
      <c r="X222" s="87" t="str">
        <f>VLOOKUP(CENSO[[#This Row],[NOME COMUM]],ESPECIES[],4,FALSE)</f>
        <v>Não</v>
      </c>
      <c r="Y222" s="87" t="str">
        <f>IF(IFERROR(VLOOKUP(CENSO[[#This Row],[NOME COMUM]],COMERCIAIS[],2, FALSE), "Não") &lt;&gt; "Não", "Sim", "Não")</f>
        <v>Sim</v>
      </c>
      <c r="Z222" s="133">
        <f>CENSO[[#This Row],[g (m²)]]/SUM(AEEF[AEEF-UT])</f>
        <v>8.7717590422640816E-4</v>
      </c>
      <c r="AA222" s="133">
        <f>CENSO[[#This Row],[v (m³)]]/SUM(AEEF[AEEF-UT])</f>
        <v>1.412253205804517E-2</v>
      </c>
    </row>
    <row r="223" spans="1:27" ht="14">
      <c r="A223" s="86">
        <v>1</v>
      </c>
      <c r="B223" s="86">
        <v>1</v>
      </c>
      <c r="C223" s="63">
        <v>17</v>
      </c>
      <c r="D223" s="63">
        <v>222</v>
      </c>
      <c r="E223" s="63" t="str">
        <f>VLOOKUP(CENSO[[#This Row],[NOME COMUM]],ESPECIES[],2,FALSE)</f>
        <v>Cordia umbraculifera DC.</v>
      </c>
      <c r="F223" s="64" t="s">
        <v>92</v>
      </c>
      <c r="G223" s="64">
        <v>192</v>
      </c>
      <c r="H223" s="97">
        <f>CENSO[[#This Row],[CAP (cm)]]/PI()</f>
        <v>61.115498147287809</v>
      </c>
      <c r="I223" s="64">
        <v>20</v>
      </c>
      <c r="J223" s="96">
        <f>(PI()*(CENSO[[#This Row],[DAP (cm)]]^2))/40000</f>
        <v>0.29335439110698147</v>
      </c>
      <c r="K223" s="96">
        <f>CENSO[[#This Row],[g (m²)]]*CENSO[[#This Row],[H (m)]]*0.7</f>
        <v>4.1069614754977399</v>
      </c>
      <c r="L223" s="64">
        <v>2</v>
      </c>
      <c r="M223" s="65">
        <v>368268</v>
      </c>
      <c r="N223" s="87">
        <v>9708980.5999999903</v>
      </c>
      <c r="O223" s="87" t="s">
        <v>1227</v>
      </c>
      <c r="P223" s="87" t="str">
        <f>VLOOKUP(CENSO[[#This Row],[DAP (cm)]],CD[],2,TRUE)</f>
        <v>TORA</v>
      </c>
      <c r="Q223" s="87" t="str">
        <f>VLOOKUP(CENSO[[#This Row],[DAP (cm)]],DD[],2,TRUE)</f>
        <v>60├ 70</v>
      </c>
      <c r="R223" s="87" t="str" cm="1">
        <f t="array" ref="R223">INDEX(_xlfn.TEXTSPLIT(CENSO[[#This Row],[NOME CIENTIFICO]]," "),1)</f>
        <v>Cordia</v>
      </c>
      <c r="S223" s="98" t="s">
        <v>1004</v>
      </c>
      <c r="T223" s="87">
        <f>_xlfn.MINIFS(CENSO[DAP (cm)],CENSO[NOME CIENTIFICO],CENSO[[#This Row],[NOME CIENTIFICO]])</f>
        <v>42.335214862444161</v>
      </c>
      <c r="U2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223" s="87" t="str">
        <f>IF(CENSO[[#This Row],[DAP (cm)]]&lt;CENSO[[#This Row],[DMCE (cm)]],"DAP &lt; DMCE","DAP ≥ DMCE")</f>
        <v>DAP ≥ DMCE</v>
      </c>
      <c r="W223" s="87" t="str">
        <f>IF(CENSO[[#This Row],[DAP (cm)]]&gt;200, "Superior", "Inferior")</f>
        <v>Inferior</v>
      </c>
      <c r="X223" s="87" t="str">
        <f>VLOOKUP(CENSO[[#This Row],[NOME COMUM]],ESPECIES[],4,FALSE)</f>
        <v>Não</v>
      </c>
      <c r="Y223" s="87" t="str">
        <f>IF(IFERROR(VLOOKUP(CENSO[[#This Row],[NOME COMUM]],COMERCIAIS[],2, FALSE), "Não") &lt;&gt; "Não", "Sim", "Não")</f>
        <v>Não</v>
      </c>
      <c r="Z223" s="133">
        <f>CENSO[[#This Row],[g (m²)]]/SUM(AEEF[AEEF-UT])</f>
        <v>5.1326506775134213E-4</v>
      </c>
      <c r="AA223" s="133">
        <f>CENSO[[#This Row],[v (m³)]]/SUM(AEEF[AEEF-UT])</f>
        <v>7.1857109485187892E-3</v>
      </c>
    </row>
    <row r="224" spans="1:27" ht="14">
      <c r="A224" s="86">
        <v>1</v>
      </c>
      <c r="B224" s="86">
        <v>1</v>
      </c>
      <c r="C224" s="63">
        <v>17</v>
      </c>
      <c r="D224" s="63">
        <v>223</v>
      </c>
      <c r="E224" s="63" t="str">
        <f>VLOOKUP(CENSO[[#This Row],[NOME COMUM]],ESPECIES[],2,FALSE)</f>
        <v>Couratari guianensis Aubl.</v>
      </c>
      <c r="F224" s="64" t="s">
        <v>6</v>
      </c>
      <c r="G224" s="64">
        <v>300</v>
      </c>
      <c r="H224" s="97">
        <f>CENSO[[#This Row],[CAP (cm)]]/PI()</f>
        <v>95.4929658551372</v>
      </c>
      <c r="I224" s="64">
        <v>22</v>
      </c>
      <c r="J224" s="96">
        <f>(PI()*(CENSO[[#This Row],[DAP (cm)]]^2))/40000</f>
        <v>0.7161972439135289</v>
      </c>
      <c r="K224" s="96">
        <f>CENSO[[#This Row],[g (m²)]]*CENSO[[#This Row],[H (m)]]*0.7</f>
        <v>11.029437556268345</v>
      </c>
      <c r="L224" s="64">
        <v>1</v>
      </c>
      <c r="M224" s="65">
        <v>368265.4</v>
      </c>
      <c r="N224" s="87">
        <v>9708978.9000000004</v>
      </c>
      <c r="O224" s="87" t="s">
        <v>1227</v>
      </c>
      <c r="P224" s="87" t="str">
        <f>VLOOKUP(CENSO[[#This Row],[DAP (cm)]],CD[],2,TRUE)</f>
        <v>TORA</v>
      </c>
      <c r="Q224" s="87" t="str">
        <f>VLOOKUP(CENSO[[#This Row],[DAP (cm)]],DD[],2,TRUE)</f>
        <v>90├ 100</v>
      </c>
      <c r="R224" s="87" t="str" cm="1">
        <f t="array" ref="R224">INDEX(_xlfn.TEXTSPLIT(CENSO[[#This Row],[NOME CIENTIFICO]]," "),1)</f>
        <v>Couratari</v>
      </c>
      <c r="S224" s="98" t="s">
        <v>1004</v>
      </c>
      <c r="T224" s="87">
        <f>_xlfn.MINIFS(CENSO[DAP (cm)],CENSO[NOME CIENTIFICO],CENSO[[#This Row],[NOME CIENTIFICO]])</f>
        <v>38.833806114422465</v>
      </c>
      <c r="U2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4" s="87" t="str">
        <f>IF(CENSO[[#This Row],[DAP (cm)]]&lt;CENSO[[#This Row],[DMCE (cm)]],"DAP &lt; DMCE","DAP ≥ DMCE")</f>
        <v>DAP ≥ DMCE</v>
      </c>
      <c r="W224" s="87" t="str">
        <f>IF(CENSO[[#This Row],[DAP (cm)]]&gt;200, "Superior", "Inferior")</f>
        <v>Inferior</v>
      </c>
      <c r="X224" s="87" t="str">
        <f>VLOOKUP(CENSO[[#This Row],[NOME COMUM]],ESPECIES[],4,FALSE)</f>
        <v>Não</v>
      </c>
      <c r="Y224" s="87" t="str">
        <f>IF(IFERROR(VLOOKUP(CENSO[[#This Row],[NOME COMUM]],COMERCIAIS[],2, FALSE), "Não") &lt;&gt; "Não", "Sim", "Não")</f>
        <v>Sim</v>
      </c>
      <c r="Z224" s="133">
        <f>CENSO[[#This Row],[g (m²)]]/SUM(AEEF[AEEF-UT])</f>
        <v>1.2530885443148001E-3</v>
      </c>
      <c r="AA224" s="133">
        <f>CENSO[[#This Row],[v (m³)]]/SUM(AEEF[AEEF-UT])</f>
        <v>1.929756358244792E-2</v>
      </c>
    </row>
    <row r="225" spans="1:27" ht="14">
      <c r="A225" s="86">
        <v>1</v>
      </c>
      <c r="B225" s="86">
        <v>1</v>
      </c>
      <c r="C225" s="63">
        <v>17</v>
      </c>
      <c r="D225" s="63">
        <v>224</v>
      </c>
      <c r="E225" s="63" t="str">
        <f>VLOOKUP(CENSO[[#This Row],[NOME COMUM]],ESPECIES[],2,FALSE)</f>
        <v>Couepia bracteosa Benth.</v>
      </c>
      <c r="F225" s="64" t="s">
        <v>89</v>
      </c>
      <c r="G225" s="64">
        <v>230</v>
      </c>
      <c r="H225" s="97">
        <f>CENSO[[#This Row],[CAP (cm)]]/PI()</f>
        <v>73.211273822271863</v>
      </c>
      <c r="I225" s="64">
        <v>12</v>
      </c>
      <c r="J225" s="96">
        <f>(PI()*(CENSO[[#This Row],[DAP (cm)]]^2))/40000</f>
        <v>0.42096482447806327</v>
      </c>
      <c r="K225" s="96">
        <f>CENSO[[#This Row],[g (m²)]]*CENSO[[#This Row],[H (m)]]*0.7</f>
        <v>3.5361045256157313</v>
      </c>
      <c r="L225" s="64">
        <v>1</v>
      </c>
      <c r="M225" s="65">
        <v>368265</v>
      </c>
      <c r="N225" s="87">
        <v>9709026.9000000004</v>
      </c>
      <c r="O225" s="87" t="s">
        <v>1227</v>
      </c>
      <c r="P225" s="87" t="str">
        <f>VLOOKUP(CENSO[[#This Row],[DAP (cm)]],CD[],2,TRUE)</f>
        <v>TORA</v>
      </c>
      <c r="Q225" s="87" t="str">
        <f>VLOOKUP(CENSO[[#This Row],[DAP (cm)]],DD[],2,TRUE)</f>
        <v>70├ 80</v>
      </c>
      <c r="R225" s="87" t="str" cm="1">
        <f t="array" ref="R225">INDEX(_xlfn.TEXTSPLIT(CENSO[[#This Row],[NOME CIENTIFICO]]," "),1)</f>
        <v>Couepia</v>
      </c>
      <c r="S225" s="98" t="s">
        <v>1004</v>
      </c>
      <c r="T225" s="87">
        <f>_xlfn.MINIFS(CENSO[DAP (cm)],CENSO[NOME CIENTIFICO],CENSO[[#This Row],[NOME CIENTIFICO]])</f>
        <v>56.340849854530951</v>
      </c>
      <c r="U2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66.340849854530944</v>
      </c>
      <c r="V225" s="87" t="str">
        <f>IF(CENSO[[#This Row],[DAP (cm)]]&lt;CENSO[[#This Row],[DMCE (cm)]],"DAP &lt; DMCE","DAP ≥ DMCE")</f>
        <v>DAP ≥ DMCE</v>
      </c>
      <c r="W225" s="87" t="str">
        <f>IF(CENSO[[#This Row],[DAP (cm)]]&gt;200, "Superior", "Inferior")</f>
        <v>Inferior</v>
      </c>
      <c r="X225" s="87" t="str">
        <f>VLOOKUP(CENSO[[#This Row],[NOME COMUM]],ESPECIES[],4,FALSE)</f>
        <v>Não</v>
      </c>
      <c r="Y225" s="87" t="str">
        <f>IF(IFERROR(VLOOKUP(CENSO[[#This Row],[NOME COMUM]],COMERCIAIS[],2, FALSE), "Não") &lt;&gt; "Não", "Sim", "Não")</f>
        <v>Não</v>
      </c>
      <c r="Z225" s="133">
        <f>CENSO[[#This Row],[g (m²)]]/SUM(AEEF[AEEF-UT])</f>
        <v>7.3653759993614395E-4</v>
      </c>
      <c r="AA225" s="133">
        <f>CENSO[[#This Row],[v (m³)]]/SUM(AEEF[AEEF-UT])</f>
        <v>6.1869158394636083E-3</v>
      </c>
    </row>
    <row r="226" spans="1:27" ht="14">
      <c r="A226" s="86">
        <v>1</v>
      </c>
      <c r="B226" s="86">
        <v>1</v>
      </c>
      <c r="C226" s="63">
        <v>17</v>
      </c>
      <c r="D226" s="63">
        <v>225</v>
      </c>
      <c r="E226" s="63" t="str">
        <f>VLOOKUP(CENSO[[#This Row],[NOME COMUM]],ESPECIES[],2,FALSE)</f>
        <v>Alexa grandiflora Ducke</v>
      </c>
      <c r="F226" s="64" t="s">
        <v>13</v>
      </c>
      <c r="G226" s="64">
        <v>181</v>
      </c>
      <c r="H226" s="97">
        <f>CENSO[[#This Row],[CAP (cm)]]/PI()</f>
        <v>57.614089399266113</v>
      </c>
      <c r="I226" s="64">
        <v>16</v>
      </c>
      <c r="J226" s="96">
        <f>(PI()*(CENSO[[#This Row],[DAP (cm)]]^2))/40000</f>
        <v>0.26070375453167915</v>
      </c>
      <c r="K226" s="96">
        <f>CENSO[[#This Row],[g (m²)]]*CENSO[[#This Row],[H (m)]]*0.7</f>
        <v>2.9198820507548064</v>
      </c>
      <c r="L226" s="64">
        <v>1</v>
      </c>
      <c r="M226" s="65">
        <v>368262.7</v>
      </c>
      <c r="N226" s="87">
        <v>9709028.9000000004</v>
      </c>
      <c r="O226" s="87" t="s">
        <v>1227</v>
      </c>
      <c r="P226" s="87" t="str">
        <f>VLOOKUP(CENSO[[#This Row],[DAP (cm)]],CD[],2,TRUE)</f>
        <v>TORA</v>
      </c>
      <c r="Q226" s="87" t="str">
        <f>VLOOKUP(CENSO[[#This Row],[DAP (cm)]],DD[],2,TRUE)</f>
        <v>50├ 60</v>
      </c>
      <c r="R226" s="87" t="str" cm="1">
        <f t="array" ref="R226">INDEX(_xlfn.TEXTSPLIT(CENSO[[#This Row],[NOME CIENTIFICO]]," "),1)</f>
        <v>Alexa</v>
      </c>
      <c r="S226" s="98" t="s">
        <v>1004</v>
      </c>
      <c r="T226" s="87">
        <f>_xlfn.MINIFS(CENSO[DAP (cm)],CENSO[NOME CIENTIFICO],CENSO[[#This Row],[NOME CIENTIFICO]])</f>
        <v>39.788735772973837</v>
      </c>
      <c r="U2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6" s="87" t="str">
        <f>IF(CENSO[[#This Row],[DAP (cm)]]&lt;CENSO[[#This Row],[DMCE (cm)]],"DAP &lt; DMCE","DAP ≥ DMCE")</f>
        <v>DAP ≥ DMCE</v>
      </c>
      <c r="W226" s="87" t="str">
        <f>IF(CENSO[[#This Row],[DAP (cm)]]&gt;200, "Superior", "Inferior")</f>
        <v>Inferior</v>
      </c>
      <c r="X226" s="87" t="str">
        <f>VLOOKUP(CENSO[[#This Row],[NOME COMUM]],ESPECIES[],4,FALSE)</f>
        <v>Não</v>
      </c>
      <c r="Y226" s="87" t="str">
        <f>IF(IFERROR(VLOOKUP(CENSO[[#This Row],[NOME COMUM]],COMERCIAIS[],2, FALSE), "Não") &lt;&gt; "Não", "Sim", "Não")</f>
        <v>Não</v>
      </c>
      <c r="Z226" s="133">
        <f>CENSO[[#This Row],[g (m²)]]/SUM(AEEF[AEEF-UT])</f>
        <v>4.5613815333663525E-4</v>
      </c>
      <c r="AA226" s="133">
        <f>CENSO[[#This Row],[v (m³)]]/SUM(AEEF[AEEF-UT])</f>
        <v>5.1087473173703143E-3</v>
      </c>
    </row>
    <row r="227" spans="1:27" ht="14">
      <c r="A227" s="86">
        <v>1</v>
      </c>
      <c r="B227" s="86">
        <v>1</v>
      </c>
      <c r="C227" s="63">
        <v>17</v>
      </c>
      <c r="D227" s="63">
        <v>226</v>
      </c>
      <c r="E227" s="63" t="str">
        <f>VLOOKUP(CENSO[[#This Row],[NOME COMUM]],ESPECIES[],2,FALSE)</f>
        <v>Dimorphandra multiflora Ducke</v>
      </c>
      <c r="F227" s="64" t="s">
        <v>73</v>
      </c>
      <c r="G227" s="64">
        <v>214</v>
      </c>
      <c r="H227" s="97">
        <f>CENSO[[#This Row],[CAP (cm)]]/PI()</f>
        <v>68.118315643331201</v>
      </c>
      <c r="I227" s="64">
        <v>22</v>
      </c>
      <c r="J227" s="96">
        <f>(PI()*(CENSO[[#This Row],[DAP (cm)]]^2))/40000</f>
        <v>0.36443298869182189</v>
      </c>
      <c r="K227" s="96">
        <f>CENSO[[#This Row],[g (m²)]]*CENSO[[#This Row],[H (m)]]*0.7</f>
        <v>5.612268025854056</v>
      </c>
      <c r="L227" s="64">
        <v>1</v>
      </c>
      <c r="M227" s="65">
        <v>368255.4</v>
      </c>
      <c r="N227" s="87">
        <v>9709020</v>
      </c>
      <c r="O227" s="87" t="s">
        <v>1227</v>
      </c>
      <c r="P227" s="87" t="str">
        <f>VLOOKUP(CENSO[[#This Row],[DAP (cm)]],CD[],2,TRUE)</f>
        <v>TORA</v>
      </c>
      <c r="Q227" s="87" t="str">
        <f>VLOOKUP(CENSO[[#This Row],[DAP (cm)]],DD[],2,TRUE)</f>
        <v>60├ 70</v>
      </c>
      <c r="R227" s="87" t="str" cm="1">
        <f t="array" ref="R227">INDEX(_xlfn.TEXTSPLIT(CENSO[[#This Row],[NOME CIENTIFICO]]," "),1)</f>
        <v>Dimorphandra</v>
      </c>
      <c r="S227" s="98" t="s">
        <v>1004</v>
      </c>
      <c r="T227" s="87">
        <f>_xlfn.MINIFS(CENSO[DAP (cm)],CENSO[NOME CIENTIFICO],CENSO[[#This Row],[NOME CIENTIFICO]])</f>
        <v>39.788735772973837</v>
      </c>
      <c r="U2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7" s="87" t="str">
        <f>IF(CENSO[[#This Row],[DAP (cm)]]&lt;CENSO[[#This Row],[DMCE (cm)]],"DAP &lt; DMCE","DAP ≥ DMCE")</f>
        <v>DAP ≥ DMCE</v>
      </c>
      <c r="W227" s="87" t="str">
        <f>IF(CENSO[[#This Row],[DAP (cm)]]&gt;200, "Superior", "Inferior")</f>
        <v>Inferior</v>
      </c>
      <c r="X227" s="87" t="str">
        <f>VLOOKUP(CENSO[[#This Row],[NOME COMUM]],ESPECIES[],4,FALSE)</f>
        <v>Não</v>
      </c>
      <c r="Y227" s="87" t="str">
        <f>IF(IFERROR(VLOOKUP(CENSO[[#This Row],[NOME COMUM]],COMERCIAIS[],2, FALSE), "Não") &lt;&gt; "Não", "Sim", "Não")</f>
        <v>Não</v>
      </c>
      <c r="Z227" s="133">
        <f>CENSO[[#This Row],[g (m²)]]/SUM(AEEF[AEEF-UT])</f>
        <v>6.3762714417156204E-4</v>
      </c>
      <c r="AA227" s="133">
        <f>CENSO[[#This Row],[v (m³)]]/SUM(AEEF[AEEF-UT])</f>
        <v>9.8194580202420542E-3</v>
      </c>
    </row>
    <row r="228" spans="1:27" ht="14">
      <c r="A228" s="86">
        <v>1</v>
      </c>
      <c r="B228" s="86">
        <v>1</v>
      </c>
      <c r="C228" s="63">
        <v>17</v>
      </c>
      <c r="D228" s="63">
        <v>227</v>
      </c>
      <c r="E228" s="63" t="str">
        <f>VLOOKUP(CENSO[[#This Row],[NOME COMUM]],ESPECIES[],2,FALSE)</f>
        <v>Brosimum parinarioides Ducke</v>
      </c>
      <c r="F228" s="64" t="s">
        <v>54</v>
      </c>
      <c r="G228" s="64">
        <v>212</v>
      </c>
      <c r="H228" s="97">
        <f>CENSO[[#This Row],[CAP (cm)]]/PI()</f>
        <v>67.48169587096362</v>
      </c>
      <c r="I228" s="64">
        <v>21</v>
      </c>
      <c r="J228" s="96">
        <f>(PI()*(CENSO[[#This Row],[DAP (cm)]]^2))/40000</f>
        <v>0.35765298811610713</v>
      </c>
      <c r="K228" s="96">
        <f>CENSO[[#This Row],[g (m²)]]*CENSO[[#This Row],[H (m)]]*0.7</f>
        <v>5.2574989253067743</v>
      </c>
      <c r="L228" s="64">
        <v>1</v>
      </c>
      <c r="M228" s="65">
        <v>368242</v>
      </c>
      <c r="N228" s="87">
        <v>9709045.3000000007</v>
      </c>
      <c r="O228" s="87" t="s">
        <v>1227</v>
      </c>
      <c r="P228" s="87" t="str">
        <f>VLOOKUP(CENSO[[#This Row],[DAP (cm)]],CD[],2,TRUE)</f>
        <v>TORA</v>
      </c>
      <c r="Q228" s="87" t="str">
        <f>VLOOKUP(CENSO[[#This Row],[DAP (cm)]],DD[],2,TRUE)</f>
        <v>60├ 70</v>
      </c>
      <c r="R228" s="87" t="str" cm="1">
        <f t="array" ref="R228">INDEX(_xlfn.TEXTSPLIT(CENSO[[#This Row],[NOME CIENTIFICO]]," "),1)</f>
        <v>Brosimum</v>
      </c>
      <c r="S228" s="98" t="s">
        <v>1004</v>
      </c>
      <c r="T228" s="87">
        <f>_xlfn.MINIFS(CENSO[DAP (cm)],CENSO[NOME CIENTIFICO],CENSO[[#This Row],[NOME CIENTIFICO]])</f>
        <v>41.38028520389279</v>
      </c>
      <c r="U2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28" s="87" t="str">
        <f>IF(CENSO[[#This Row],[DAP (cm)]]&lt;CENSO[[#This Row],[DMCE (cm)]],"DAP &lt; DMCE","DAP ≥ DMCE")</f>
        <v>DAP ≥ DMCE</v>
      </c>
      <c r="W228" s="87" t="str">
        <f>IF(CENSO[[#This Row],[DAP (cm)]]&gt;200, "Superior", "Inferior")</f>
        <v>Inferior</v>
      </c>
      <c r="X228" s="87" t="str">
        <f>VLOOKUP(CENSO[[#This Row],[NOME COMUM]],ESPECIES[],4,FALSE)</f>
        <v>Não</v>
      </c>
      <c r="Y228" s="87" t="str">
        <f>IF(IFERROR(VLOOKUP(CENSO[[#This Row],[NOME COMUM]],COMERCIAIS[],2, FALSE), "Não") &lt;&gt; "Não", "Sim", "Não")</f>
        <v>Não</v>
      </c>
      <c r="Z228" s="133">
        <f>CENSO[[#This Row],[g (m²)]]/SUM(AEEF[AEEF-UT])</f>
        <v>6.2576457261871526E-4</v>
      </c>
      <c r="AA228" s="133">
        <f>CENSO[[#This Row],[v (m³)]]/SUM(AEEF[AEEF-UT])</f>
        <v>9.1987392174951131E-3</v>
      </c>
    </row>
    <row r="229" spans="1:27" ht="14">
      <c r="A229" s="86">
        <v>1</v>
      </c>
      <c r="B229" s="86">
        <v>1</v>
      </c>
      <c r="C229" s="63">
        <v>17</v>
      </c>
      <c r="D229" s="63">
        <v>228</v>
      </c>
      <c r="E229" s="63" t="str">
        <f>VLOOKUP(CENSO[[#This Row],[NOME COMUM]],ESPECIES[],2,FALSE)</f>
        <v>Alexa grandiflora Ducke</v>
      </c>
      <c r="F229" s="64" t="s">
        <v>13</v>
      </c>
      <c r="G229" s="64">
        <v>212</v>
      </c>
      <c r="H229" s="97">
        <f>CENSO[[#This Row],[CAP (cm)]]/PI()</f>
        <v>67.48169587096362</v>
      </c>
      <c r="I229" s="64">
        <v>21</v>
      </c>
      <c r="J229" s="96">
        <f>(PI()*(CENSO[[#This Row],[DAP (cm)]]^2))/40000</f>
        <v>0.35765298811610713</v>
      </c>
      <c r="K229" s="96">
        <f>CENSO[[#This Row],[g (m²)]]*CENSO[[#This Row],[H (m)]]*0.7</f>
        <v>5.2574989253067743</v>
      </c>
      <c r="L229" s="64">
        <v>1</v>
      </c>
      <c r="M229" s="65">
        <v>368236.2</v>
      </c>
      <c r="N229" s="87">
        <v>9709034.4000000004</v>
      </c>
      <c r="O229" s="87" t="s">
        <v>1227</v>
      </c>
      <c r="P229" s="87" t="str">
        <f>VLOOKUP(CENSO[[#This Row],[DAP (cm)]],CD[],2,TRUE)</f>
        <v>TORA</v>
      </c>
      <c r="Q229" s="87" t="str">
        <f>VLOOKUP(CENSO[[#This Row],[DAP (cm)]],DD[],2,TRUE)</f>
        <v>60├ 70</v>
      </c>
      <c r="R229" s="87" t="str" cm="1">
        <f t="array" ref="R229">INDEX(_xlfn.TEXTSPLIT(CENSO[[#This Row],[NOME CIENTIFICO]]," "),1)</f>
        <v>Alexa</v>
      </c>
      <c r="S229" s="98" t="s">
        <v>1004</v>
      </c>
      <c r="T229" s="87">
        <f>_xlfn.MINIFS(CENSO[DAP (cm)],CENSO[NOME CIENTIFICO],CENSO[[#This Row],[NOME CIENTIFICO]])</f>
        <v>39.788735772973837</v>
      </c>
      <c r="U2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9" s="87" t="str">
        <f>IF(CENSO[[#This Row],[DAP (cm)]]&lt;CENSO[[#This Row],[DMCE (cm)]],"DAP &lt; DMCE","DAP ≥ DMCE")</f>
        <v>DAP ≥ DMCE</v>
      </c>
      <c r="W229" s="87" t="str">
        <f>IF(CENSO[[#This Row],[DAP (cm)]]&gt;200, "Superior", "Inferior")</f>
        <v>Inferior</v>
      </c>
      <c r="X229" s="87" t="str">
        <f>VLOOKUP(CENSO[[#This Row],[NOME COMUM]],ESPECIES[],4,FALSE)</f>
        <v>Não</v>
      </c>
      <c r="Y229" s="87" t="str">
        <f>IF(IFERROR(VLOOKUP(CENSO[[#This Row],[NOME COMUM]],COMERCIAIS[],2, FALSE), "Não") &lt;&gt; "Não", "Sim", "Não")</f>
        <v>Não</v>
      </c>
      <c r="Z229" s="133">
        <f>CENSO[[#This Row],[g (m²)]]/SUM(AEEF[AEEF-UT])</f>
        <v>6.2576457261871526E-4</v>
      </c>
      <c r="AA229" s="133">
        <f>CENSO[[#This Row],[v (m³)]]/SUM(AEEF[AEEF-UT])</f>
        <v>9.1987392174951131E-3</v>
      </c>
    </row>
    <row r="230" spans="1:27" ht="14">
      <c r="A230" s="86">
        <v>1</v>
      </c>
      <c r="B230" s="86">
        <v>1</v>
      </c>
      <c r="C230" s="63">
        <v>17</v>
      </c>
      <c r="D230" s="63">
        <v>229</v>
      </c>
      <c r="E230" s="63" t="str">
        <f>VLOOKUP(CENSO[[#This Row],[NOME COMUM]],ESPECIES[],2,FALSE)</f>
        <v>Virola sebifera Aubl.</v>
      </c>
      <c r="F230" s="64" t="s">
        <v>18</v>
      </c>
      <c r="G230" s="64">
        <v>200</v>
      </c>
      <c r="H230" s="97">
        <f>CENSO[[#This Row],[CAP (cm)]]/PI()</f>
        <v>63.661977236758133</v>
      </c>
      <c r="I230" s="64">
        <v>12</v>
      </c>
      <c r="J230" s="96">
        <f>(PI()*(CENSO[[#This Row],[DAP (cm)]]^2))/40000</f>
        <v>0.31830988618379064</v>
      </c>
      <c r="K230" s="96">
        <f>CENSO[[#This Row],[g (m²)]]*CENSO[[#This Row],[H (m)]]*0.7</f>
        <v>2.6738030439438414</v>
      </c>
      <c r="L230" s="64">
        <v>2</v>
      </c>
      <c r="M230" s="65">
        <v>368166.7</v>
      </c>
      <c r="N230" s="87">
        <v>9709109.5</v>
      </c>
      <c r="O230" s="87" t="s">
        <v>1227</v>
      </c>
      <c r="P230" s="87" t="str">
        <f>VLOOKUP(CENSO[[#This Row],[DAP (cm)]],CD[],2,TRUE)</f>
        <v>TORA</v>
      </c>
      <c r="Q230" s="87" t="str">
        <f>VLOOKUP(CENSO[[#This Row],[DAP (cm)]],DD[],2,TRUE)</f>
        <v>60├ 70</v>
      </c>
      <c r="R230" s="87" t="str" cm="1">
        <f t="array" ref="R230">INDEX(_xlfn.TEXTSPLIT(CENSO[[#This Row],[NOME CIENTIFICO]]," "),1)</f>
        <v>Virola</v>
      </c>
      <c r="S230" s="98" t="s">
        <v>1004</v>
      </c>
      <c r="T230" s="87">
        <f>_xlfn.MINIFS(CENSO[DAP (cm)],CENSO[NOME CIENTIFICO],CENSO[[#This Row],[NOME CIENTIFICO]])</f>
        <v>38.197186342054884</v>
      </c>
      <c r="U2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0" s="87" t="str">
        <f>IF(CENSO[[#This Row],[DAP (cm)]]&lt;CENSO[[#This Row],[DMCE (cm)]],"DAP &lt; DMCE","DAP ≥ DMCE")</f>
        <v>DAP ≥ DMCE</v>
      </c>
      <c r="W230" s="87" t="str">
        <f>IF(CENSO[[#This Row],[DAP (cm)]]&gt;200, "Superior", "Inferior")</f>
        <v>Inferior</v>
      </c>
      <c r="X230" s="87" t="str">
        <f>VLOOKUP(CENSO[[#This Row],[NOME COMUM]],ESPECIES[],4,FALSE)</f>
        <v>Não</v>
      </c>
      <c r="Y230" s="87" t="str">
        <f>IF(IFERROR(VLOOKUP(CENSO[[#This Row],[NOME COMUM]],COMERCIAIS[],2, FALSE), "Não") &lt;&gt; "Não", "Sim", "Não")</f>
        <v>Não</v>
      </c>
      <c r="Z230" s="133">
        <f>CENSO[[#This Row],[g (m²)]]/SUM(AEEF[AEEF-UT])</f>
        <v>5.5692824191768894E-4</v>
      </c>
      <c r="AA230" s="133">
        <f>CENSO[[#This Row],[v (m³)]]/SUM(AEEF[AEEF-UT])</f>
        <v>4.6781972321085869E-3</v>
      </c>
    </row>
    <row r="231" spans="1:27" ht="14">
      <c r="A231" s="86">
        <v>1</v>
      </c>
      <c r="B231" s="86">
        <v>1</v>
      </c>
      <c r="C231" s="63">
        <v>17</v>
      </c>
      <c r="D231" s="63">
        <v>230</v>
      </c>
      <c r="E231" s="63" t="str">
        <f>VLOOKUP(CENSO[[#This Row],[NOME COMUM]],ESPECIES[],2,FALSE)</f>
        <v>Alexa grandiflora Ducke</v>
      </c>
      <c r="F231" s="64" t="s">
        <v>13</v>
      </c>
      <c r="G231" s="64">
        <v>279</v>
      </c>
      <c r="H231" s="97">
        <f>CENSO[[#This Row],[CAP (cm)]]/PI()</f>
        <v>88.808458245277606</v>
      </c>
      <c r="I231" s="64">
        <v>21</v>
      </c>
      <c r="J231" s="96">
        <f>(PI()*(CENSO[[#This Row],[DAP (cm)]]^2))/40000</f>
        <v>0.61943899626081134</v>
      </c>
      <c r="K231" s="96">
        <f>CENSO[[#This Row],[g (m²)]]*CENSO[[#This Row],[H (m)]]*0.7</f>
        <v>9.1057532450339256</v>
      </c>
      <c r="L231" s="64">
        <v>1</v>
      </c>
      <c r="M231" s="65">
        <v>368167.7</v>
      </c>
      <c r="N231" s="87">
        <v>9709105.9000000004</v>
      </c>
      <c r="O231" s="87" t="s">
        <v>1227</v>
      </c>
      <c r="P231" s="87" t="str">
        <f>VLOOKUP(CENSO[[#This Row],[DAP (cm)]],CD[],2,TRUE)</f>
        <v>TORA</v>
      </c>
      <c r="Q231" s="87" t="str">
        <f>VLOOKUP(CENSO[[#This Row],[DAP (cm)]],DD[],2,TRUE)</f>
        <v>80├ 90</v>
      </c>
      <c r="R231" s="87" t="str" cm="1">
        <f t="array" ref="R231">INDEX(_xlfn.TEXTSPLIT(CENSO[[#This Row],[NOME CIENTIFICO]]," "),1)</f>
        <v>Alexa</v>
      </c>
      <c r="S231" s="98" t="s">
        <v>1004</v>
      </c>
      <c r="T231" s="87">
        <f>_xlfn.MINIFS(CENSO[DAP (cm)],CENSO[NOME CIENTIFICO],CENSO[[#This Row],[NOME CIENTIFICO]])</f>
        <v>39.788735772973837</v>
      </c>
      <c r="U2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1" s="87" t="str">
        <f>IF(CENSO[[#This Row],[DAP (cm)]]&lt;CENSO[[#This Row],[DMCE (cm)]],"DAP &lt; DMCE","DAP ≥ DMCE")</f>
        <v>DAP ≥ DMCE</v>
      </c>
      <c r="W231" s="87" t="str">
        <f>IF(CENSO[[#This Row],[DAP (cm)]]&gt;200, "Superior", "Inferior")</f>
        <v>Inferior</v>
      </c>
      <c r="X231" s="87" t="str">
        <f>VLOOKUP(CENSO[[#This Row],[NOME COMUM]],ESPECIES[],4,FALSE)</f>
        <v>Não</v>
      </c>
      <c r="Y231" s="87" t="str">
        <f>IF(IFERROR(VLOOKUP(CENSO[[#This Row],[NOME COMUM]],COMERCIAIS[],2, FALSE), "Não") &lt;&gt; "Não", "Sim", "Não")</f>
        <v>Não</v>
      </c>
      <c r="Z231" s="133">
        <f>CENSO[[#This Row],[g (m²)]]/SUM(AEEF[AEEF-UT])</f>
        <v>1.0837962819778709E-3</v>
      </c>
      <c r="AA231" s="133">
        <f>CENSO[[#This Row],[v (m³)]]/SUM(AEEF[AEEF-UT])</f>
        <v>1.5931805345074702E-2</v>
      </c>
    </row>
    <row r="232" spans="1:27" ht="14">
      <c r="A232" s="86">
        <v>1</v>
      </c>
      <c r="B232" s="86">
        <v>1</v>
      </c>
      <c r="C232" s="63">
        <v>17</v>
      </c>
      <c r="D232" s="63">
        <v>231</v>
      </c>
      <c r="E232" s="63" t="str">
        <f>VLOOKUP(CENSO[[#This Row],[NOME COMUM]],ESPECIES[],2,FALSE)</f>
        <v>Cordia alliodora (Ruiz &amp; Pav.) Oken</v>
      </c>
      <c r="F232" s="64" t="s">
        <v>100</v>
      </c>
      <c r="G232" s="64">
        <v>190</v>
      </c>
      <c r="H232" s="97">
        <f>CENSO[[#This Row],[CAP (cm)]]/PI()</f>
        <v>60.478878374920228</v>
      </c>
      <c r="I232" s="64">
        <v>20</v>
      </c>
      <c r="J232" s="96">
        <f>(PI()*(CENSO[[#This Row],[DAP (cm)]]^2))/40000</f>
        <v>0.28727467228087106</v>
      </c>
      <c r="K232" s="96">
        <f>CENSO[[#This Row],[g (m²)]]*CENSO[[#This Row],[H (m)]]*0.7</f>
        <v>4.021845411932194</v>
      </c>
      <c r="L232" s="64">
        <v>2</v>
      </c>
      <c r="M232" s="65">
        <v>368130.5</v>
      </c>
      <c r="N232" s="87">
        <v>9709129.5999999903</v>
      </c>
      <c r="O232" s="87" t="s">
        <v>1227</v>
      </c>
      <c r="P232" s="87" t="str">
        <f>VLOOKUP(CENSO[[#This Row],[DAP (cm)]],CD[],2,TRUE)</f>
        <v>TORA</v>
      </c>
      <c r="Q232" s="87" t="str">
        <f>VLOOKUP(CENSO[[#This Row],[DAP (cm)]],DD[],2,TRUE)</f>
        <v>60├ 70</v>
      </c>
      <c r="R232" s="87" t="str" cm="1">
        <f t="array" ref="R232">INDEX(_xlfn.TEXTSPLIT(CENSO[[#This Row],[NOME CIENTIFICO]]," "),1)</f>
        <v>Cordia</v>
      </c>
      <c r="S232" s="98" t="s">
        <v>1004</v>
      </c>
      <c r="T232" s="87">
        <f>_xlfn.MINIFS(CENSO[DAP (cm)],CENSO[NOME CIENTIFICO],CENSO[[#This Row],[NOME CIENTIFICO]])</f>
        <v>44.563384065730695</v>
      </c>
      <c r="U2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54.563384065730695</v>
      </c>
      <c r="V232" s="87" t="str">
        <f>IF(CENSO[[#This Row],[DAP (cm)]]&lt;CENSO[[#This Row],[DMCE (cm)]],"DAP &lt; DMCE","DAP ≥ DMCE")</f>
        <v>DAP ≥ DMCE</v>
      </c>
      <c r="W232" s="87" t="str">
        <f>IF(CENSO[[#This Row],[DAP (cm)]]&gt;200, "Superior", "Inferior")</f>
        <v>Inferior</v>
      </c>
      <c r="X232" s="87" t="str">
        <f>VLOOKUP(CENSO[[#This Row],[NOME COMUM]],ESPECIES[],4,FALSE)</f>
        <v>Não</v>
      </c>
      <c r="Y232" s="87" t="str">
        <f>IF(IFERROR(VLOOKUP(CENSO[[#This Row],[NOME COMUM]],COMERCIAIS[],2, FALSE), "Não") &lt;&gt; "Não", "Sim", "Não")</f>
        <v>Não</v>
      </c>
      <c r="Z232" s="133">
        <f>CENSO[[#This Row],[g (m²)]]/SUM(AEEF[AEEF-UT])</f>
        <v>5.0262773833071434E-4</v>
      </c>
      <c r="AA232" s="133">
        <f>CENSO[[#This Row],[v (m³)]]/SUM(AEEF[AEEF-UT])</f>
        <v>7.0367883366299986E-3</v>
      </c>
    </row>
    <row r="233" spans="1:27" ht="14">
      <c r="A233" s="86">
        <v>1</v>
      </c>
      <c r="B233" s="86">
        <v>1</v>
      </c>
      <c r="C233" s="63">
        <v>17</v>
      </c>
      <c r="D233" s="63">
        <v>232</v>
      </c>
      <c r="E233" s="63" t="str">
        <f>VLOOKUP(CENSO[[#This Row],[NOME COMUM]],ESPECIES[],2,FALSE)</f>
        <v>Piptadenia suaveolens Miq.</v>
      </c>
      <c r="F233" s="64" t="s">
        <v>22</v>
      </c>
      <c r="G233" s="64">
        <v>300</v>
      </c>
      <c r="H233" s="97">
        <f>CENSO[[#This Row],[CAP (cm)]]/PI()</f>
        <v>95.4929658551372</v>
      </c>
      <c r="I233" s="64">
        <v>15</v>
      </c>
      <c r="J233" s="96">
        <f>(PI()*(CENSO[[#This Row],[DAP (cm)]]^2))/40000</f>
        <v>0.7161972439135289</v>
      </c>
      <c r="K233" s="96">
        <f>CENSO[[#This Row],[g (m²)]]*CENSO[[#This Row],[H (m)]]*0.7</f>
        <v>7.5200710610920529</v>
      </c>
      <c r="L233" s="64">
        <v>1</v>
      </c>
      <c r="M233" s="65">
        <v>368117</v>
      </c>
      <c r="N233" s="87">
        <v>9709112.0999999903</v>
      </c>
      <c r="O233" s="87" t="s">
        <v>1227</v>
      </c>
      <c r="P233" s="87" t="str">
        <f>VLOOKUP(CENSO[[#This Row],[DAP (cm)]],CD[],2,TRUE)</f>
        <v>TORA</v>
      </c>
      <c r="Q233" s="87" t="str">
        <f>VLOOKUP(CENSO[[#This Row],[DAP (cm)]],DD[],2,TRUE)</f>
        <v>90├ 100</v>
      </c>
      <c r="R233" s="87" t="str" cm="1">
        <f t="array" ref="R233">INDEX(_xlfn.TEXTSPLIT(CENSO[[#This Row],[NOME CIENTIFICO]]," "),1)</f>
        <v>Piptadenia</v>
      </c>
      <c r="S233" s="98" t="s">
        <v>1004</v>
      </c>
      <c r="T233" s="87">
        <f>_xlfn.MINIFS(CENSO[DAP (cm)],CENSO[NOME CIENTIFICO],CENSO[[#This Row],[NOME CIENTIFICO]])</f>
        <v>39.788735772973837</v>
      </c>
      <c r="U2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3" s="87" t="str">
        <f>IF(CENSO[[#This Row],[DAP (cm)]]&lt;CENSO[[#This Row],[DMCE (cm)]],"DAP &lt; DMCE","DAP ≥ DMCE")</f>
        <v>DAP ≥ DMCE</v>
      </c>
      <c r="W233" s="87" t="str">
        <f>IF(CENSO[[#This Row],[DAP (cm)]]&gt;200, "Superior", "Inferior")</f>
        <v>Inferior</v>
      </c>
      <c r="X233" s="87" t="str">
        <f>VLOOKUP(CENSO[[#This Row],[NOME COMUM]],ESPECIES[],4,FALSE)</f>
        <v>Não</v>
      </c>
      <c r="Y233" s="87" t="str">
        <f>IF(IFERROR(VLOOKUP(CENSO[[#This Row],[NOME COMUM]],COMERCIAIS[],2, FALSE), "Não") &lt;&gt; "Não", "Sim", "Não")</f>
        <v>Sim</v>
      </c>
      <c r="Z233" s="133">
        <f>CENSO[[#This Row],[g (m²)]]/SUM(AEEF[AEEF-UT])</f>
        <v>1.2530885443148001E-3</v>
      </c>
      <c r="AA233" s="133">
        <f>CENSO[[#This Row],[v (m³)]]/SUM(AEEF[AEEF-UT])</f>
        <v>1.31574297153054E-2</v>
      </c>
    </row>
    <row r="234" spans="1:27" ht="14">
      <c r="A234" s="86">
        <v>1</v>
      </c>
      <c r="B234" s="86">
        <v>1</v>
      </c>
      <c r="C234" s="63">
        <v>18</v>
      </c>
      <c r="D234" s="63">
        <v>233</v>
      </c>
      <c r="E234" s="63" t="str">
        <f>VLOOKUP(CENSO[[#This Row],[NOME COMUM]],ESPECIES[],2,FALSE)</f>
        <v>Astronium lecointei Ducke</v>
      </c>
      <c r="F234" s="64" t="s">
        <v>5</v>
      </c>
      <c r="G234" s="64">
        <v>140</v>
      </c>
      <c r="H234" s="97">
        <f>CENSO[[#This Row],[CAP (cm)]]/PI()</f>
        <v>44.563384065730695</v>
      </c>
      <c r="I234" s="64">
        <v>23</v>
      </c>
      <c r="J234" s="96">
        <f>(PI()*(CENSO[[#This Row],[DAP (cm)]]^2))/40000</f>
        <v>0.15597184423005742</v>
      </c>
      <c r="K234" s="96">
        <f>CENSO[[#This Row],[g (m²)]]*CENSO[[#This Row],[H (m)]]*0.7</f>
        <v>2.5111466921039245</v>
      </c>
      <c r="L234" s="64">
        <v>1</v>
      </c>
      <c r="M234" s="65">
        <v>368072.5</v>
      </c>
      <c r="N234" s="87">
        <v>9709073.5</v>
      </c>
      <c r="O234" s="98" t="s">
        <v>1225</v>
      </c>
      <c r="P234" s="87" t="str">
        <f>VLOOKUP(CENSO[[#This Row],[DAP (cm)]],CD[],2,TRUE)</f>
        <v>TORETE</v>
      </c>
      <c r="Q234" s="87" t="str">
        <f>VLOOKUP(CENSO[[#This Row],[DAP (cm)]],DD[],2,TRUE)</f>
        <v>40├ 50</v>
      </c>
      <c r="R234" s="87" t="str" cm="1">
        <f t="array" ref="R234">INDEX(_xlfn.TEXTSPLIT(CENSO[[#This Row],[NOME CIENTIFICO]]," "),1)</f>
        <v>Astronium</v>
      </c>
      <c r="S234" s="98" t="s">
        <v>1004</v>
      </c>
      <c r="T234" s="87">
        <f>_xlfn.MINIFS(CENSO[DAP (cm)],CENSO[NOME CIENTIFICO],CENSO[[#This Row],[NOME CIENTIFICO]])</f>
        <v>40.107045659157627</v>
      </c>
      <c r="U2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34" s="87" t="str">
        <f>IF(CENSO[[#This Row],[DAP (cm)]]&lt;CENSO[[#This Row],[DMCE (cm)]],"DAP &lt; DMCE","DAP ≥ DMCE")</f>
        <v>DAP &lt; DMCE</v>
      </c>
      <c r="W234" s="87" t="str">
        <f>IF(CENSO[[#This Row],[DAP (cm)]]&gt;200, "Superior", "Inferior")</f>
        <v>Inferior</v>
      </c>
      <c r="X234" s="87" t="str">
        <f>VLOOKUP(CENSO[[#This Row],[NOME COMUM]],ESPECIES[],4,FALSE)</f>
        <v>Não</v>
      </c>
      <c r="Y234" s="87" t="str">
        <f>IF(IFERROR(VLOOKUP(CENSO[[#This Row],[NOME COMUM]],COMERCIAIS[],2, FALSE), "Não") &lt;&gt; "Não", "Sim", "Não")</f>
        <v>Sim</v>
      </c>
      <c r="Z234" s="133">
        <f>CENSO[[#This Row],[g (m²)]]/SUM(AEEF[AEEF-UT])</f>
        <v>2.7289483853966759E-4</v>
      </c>
      <c r="AA234" s="133">
        <f>CENSO[[#This Row],[v (m³)]]/SUM(AEEF[AEEF-UT])</f>
        <v>4.3936069004886485E-3</v>
      </c>
    </row>
    <row r="235" spans="1:27" ht="14">
      <c r="A235" s="86">
        <v>1</v>
      </c>
      <c r="B235" s="86">
        <v>1</v>
      </c>
      <c r="C235" s="63">
        <v>18</v>
      </c>
      <c r="D235" s="63">
        <v>234</v>
      </c>
      <c r="E235" s="63" t="str">
        <f>VLOOKUP(CENSO[[#This Row],[NOME COMUM]],ESPECIES[],2,FALSE)</f>
        <v>Alexa grandiflora Ducke</v>
      </c>
      <c r="F235" s="64" t="s">
        <v>13</v>
      </c>
      <c r="G235" s="64">
        <v>400</v>
      </c>
      <c r="H235" s="97">
        <f>CENSO[[#This Row],[CAP (cm)]]/PI()</f>
        <v>127.32395447351627</v>
      </c>
      <c r="I235" s="64">
        <v>16</v>
      </c>
      <c r="J235" s="96">
        <f>(PI()*(CENSO[[#This Row],[DAP (cm)]]^2))/40000</f>
        <v>1.2732395447351625</v>
      </c>
      <c r="K235" s="96">
        <f>CENSO[[#This Row],[g (m²)]]*CENSO[[#This Row],[H (m)]]*0.7</f>
        <v>14.26028290103382</v>
      </c>
      <c r="L235" s="64">
        <v>1</v>
      </c>
      <c r="M235" s="65">
        <v>368074</v>
      </c>
      <c r="N235" s="87">
        <v>9709072.1999999899</v>
      </c>
      <c r="O235" s="87" t="s">
        <v>1227</v>
      </c>
      <c r="P235" s="87" t="str">
        <f>VLOOKUP(CENSO[[#This Row],[DAP (cm)]],CD[],2,TRUE)</f>
        <v>TORA</v>
      </c>
      <c r="Q235" s="87" t="str">
        <f>VLOOKUP(CENSO[[#This Row],[DAP (cm)]],DD[],2,TRUE)</f>
        <v>120├ 130</v>
      </c>
      <c r="R235" s="87" t="str" cm="1">
        <f t="array" ref="R235">INDEX(_xlfn.TEXTSPLIT(CENSO[[#This Row],[NOME CIENTIFICO]]," "),1)</f>
        <v>Alexa</v>
      </c>
      <c r="S235" s="98" t="s">
        <v>1004</v>
      </c>
      <c r="T235" s="87">
        <f>_xlfn.MINIFS(CENSO[DAP (cm)],CENSO[NOME CIENTIFICO],CENSO[[#This Row],[NOME CIENTIFICO]])</f>
        <v>39.788735772973837</v>
      </c>
      <c r="U2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5" s="87" t="str">
        <f>IF(CENSO[[#This Row],[DAP (cm)]]&lt;CENSO[[#This Row],[DMCE (cm)]],"DAP &lt; DMCE","DAP ≥ DMCE")</f>
        <v>DAP ≥ DMCE</v>
      </c>
      <c r="W235" s="87" t="str">
        <f>IF(CENSO[[#This Row],[DAP (cm)]]&gt;200, "Superior", "Inferior")</f>
        <v>Inferior</v>
      </c>
      <c r="X235" s="87" t="str">
        <f>VLOOKUP(CENSO[[#This Row],[NOME COMUM]],ESPECIES[],4,FALSE)</f>
        <v>Não</v>
      </c>
      <c r="Y235" s="87" t="str">
        <f>IF(IFERROR(VLOOKUP(CENSO[[#This Row],[NOME COMUM]],COMERCIAIS[],2, FALSE), "Não") &lt;&gt; "Não", "Sim", "Não")</f>
        <v>Não</v>
      </c>
      <c r="Z235" s="133">
        <f>CENSO[[#This Row],[g (m²)]]/SUM(AEEF[AEEF-UT])</f>
        <v>2.2277129676707558E-3</v>
      </c>
      <c r="AA235" s="133">
        <f>CENSO[[#This Row],[v (m³)]]/SUM(AEEF[AEEF-UT])</f>
        <v>2.4950385237912463E-2</v>
      </c>
    </row>
    <row r="236" spans="1:27" ht="14">
      <c r="A236" s="86">
        <v>1</v>
      </c>
      <c r="B236" s="86">
        <v>1</v>
      </c>
      <c r="C236" s="63">
        <v>18</v>
      </c>
      <c r="D236" s="63">
        <v>235</v>
      </c>
      <c r="E236" s="63" t="str">
        <f>VLOOKUP(CENSO[[#This Row],[NOME COMUM]],ESPECIES[],2,FALSE)</f>
        <v>Mezilaurus Itauba (Meisn.) Taub. ex Mez</v>
      </c>
      <c r="F236" s="64" t="s">
        <v>8</v>
      </c>
      <c r="G236" s="64">
        <v>130</v>
      </c>
      <c r="H236" s="97">
        <f>CENSO[[#This Row],[CAP (cm)]]/PI()</f>
        <v>41.38028520389279</v>
      </c>
      <c r="I236" s="64">
        <v>21</v>
      </c>
      <c r="J236" s="96">
        <f>(PI()*(CENSO[[#This Row],[DAP (cm)]]^2))/40000</f>
        <v>0.13448592691265157</v>
      </c>
      <c r="K236" s="96">
        <f>CENSO[[#This Row],[g (m²)]]*CENSO[[#This Row],[H (m)]]*0.7</f>
        <v>1.9769431256159777</v>
      </c>
      <c r="L236" s="64">
        <v>1</v>
      </c>
      <c r="M236" s="65">
        <v>368084.5</v>
      </c>
      <c r="N236" s="87">
        <v>9709090.8000000007</v>
      </c>
      <c r="O236" s="98" t="s">
        <v>1225</v>
      </c>
      <c r="P236" s="87" t="str">
        <f>VLOOKUP(CENSO[[#This Row],[DAP (cm)]],CD[],2,TRUE)</f>
        <v>TORETE</v>
      </c>
      <c r="Q236" s="87" t="str">
        <f>VLOOKUP(CENSO[[#This Row],[DAP (cm)]],DD[],2,TRUE)</f>
        <v>40├ 50</v>
      </c>
      <c r="R236" s="87" t="str" cm="1">
        <f t="array" ref="R236">INDEX(_xlfn.TEXTSPLIT(CENSO[[#This Row],[NOME CIENTIFICO]]," "),1)</f>
        <v>Mezilaurus</v>
      </c>
      <c r="S236" s="98" t="s">
        <v>1004</v>
      </c>
      <c r="T236" s="87">
        <f>_xlfn.MINIFS(CENSO[DAP (cm)],CENSO[NOME CIENTIFICO],CENSO[[#This Row],[NOME CIENTIFICO]])</f>
        <v>41.38028520389279</v>
      </c>
      <c r="U2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36" s="87" t="str">
        <f>IF(CENSO[[#This Row],[DAP (cm)]]&lt;CENSO[[#This Row],[DMCE (cm)]],"DAP &lt; DMCE","DAP ≥ DMCE")</f>
        <v>DAP &lt; DMCE</v>
      </c>
      <c r="W236" s="87" t="str">
        <f>IF(CENSO[[#This Row],[DAP (cm)]]&gt;200, "Superior", "Inferior")</f>
        <v>Inferior</v>
      </c>
      <c r="X236" s="87" t="str">
        <f>VLOOKUP(CENSO[[#This Row],[NOME COMUM]],ESPECIES[],4,FALSE)</f>
        <v>Não</v>
      </c>
      <c r="Y236" s="87" t="str">
        <f>IF(IFERROR(VLOOKUP(CENSO[[#This Row],[NOME COMUM]],COMERCIAIS[],2, FALSE), "Não") &lt;&gt; "Não", "Sim", "Não")</f>
        <v>Não</v>
      </c>
      <c r="Z236" s="133">
        <f>CENSO[[#This Row],[g (m²)]]/SUM(AEEF[AEEF-UT])</f>
        <v>2.3530218221022364E-4</v>
      </c>
      <c r="AA236" s="133">
        <f>CENSO[[#This Row],[v (m³)]]/SUM(AEEF[AEEF-UT])</f>
        <v>3.4589420784902868E-3</v>
      </c>
    </row>
    <row r="237" spans="1:27" ht="14">
      <c r="A237" s="86">
        <v>1</v>
      </c>
      <c r="B237" s="86">
        <v>1</v>
      </c>
      <c r="C237" s="63">
        <v>18</v>
      </c>
      <c r="D237" s="63">
        <v>236</v>
      </c>
      <c r="E237" s="63" t="str">
        <f>VLOOKUP(CENSO[[#This Row],[NOME COMUM]],ESPECIES[],2,FALSE)</f>
        <v>Trattinnickia lawrencei Standl. ex Sw.</v>
      </c>
      <c r="F237" s="64" t="s">
        <v>60</v>
      </c>
      <c r="G237" s="64">
        <v>200</v>
      </c>
      <c r="H237" s="97">
        <f>CENSO[[#This Row],[CAP (cm)]]/PI()</f>
        <v>63.661977236758133</v>
      </c>
      <c r="I237" s="64">
        <v>18</v>
      </c>
      <c r="J237" s="96">
        <f>(PI()*(CENSO[[#This Row],[DAP (cm)]]^2))/40000</f>
        <v>0.31830988618379064</v>
      </c>
      <c r="K237" s="96">
        <f>CENSO[[#This Row],[g (m²)]]*CENSO[[#This Row],[H (m)]]*0.7</f>
        <v>4.0107045659157619</v>
      </c>
      <c r="L237" s="64">
        <v>1</v>
      </c>
      <c r="M237" s="65">
        <v>368088.799999999</v>
      </c>
      <c r="N237" s="87">
        <v>9709096.4000000004</v>
      </c>
      <c r="O237" s="87" t="s">
        <v>1227</v>
      </c>
      <c r="P237" s="87" t="str">
        <f>VLOOKUP(CENSO[[#This Row],[DAP (cm)]],CD[],2,TRUE)</f>
        <v>TORA</v>
      </c>
      <c r="Q237" s="87" t="str">
        <f>VLOOKUP(CENSO[[#This Row],[DAP (cm)]],DD[],2,TRUE)</f>
        <v>60├ 70</v>
      </c>
      <c r="R237" s="87" t="str" cm="1">
        <f t="array" ref="R237">INDEX(_xlfn.TEXTSPLIT(CENSO[[#This Row],[NOME CIENTIFICO]]," "),1)</f>
        <v>Trattinnickia</v>
      </c>
      <c r="S237" s="98" t="s">
        <v>1004</v>
      </c>
      <c r="T237" s="87">
        <f>_xlfn.MINIFS(CENSO[DAP (cm)],CENSO[NOME CIENTIFICO],CENSO[[#This Row],[NOME CIENTIFICO]])</f>
        <v>47.7464829275686</v>
      </c>
      <c r="U2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57.7464829275686</v>
      </c>
      <c r="V237" s="87" t="str">
        <f>IF(CENSO[[#This Row],[DAP (cm)]]&lt;CENSO[[#This Row],[DMCE (cm)]],"DAP &lt; DMCE","DAP ≥ DMCE")</f>
        <v>DAP ≥ DMCE</v>
      </c>
      <c r="W237" s="87" t="str">
        <f>IF(CENSO[[#This Row],[DAP (cm)]]&gt;200, "Superior", "Inferior")</f>
        <v>Inferior</v>
      </c>
      <c r="X237" s="87" t="str">
        <f>VLOOKUP(CENSO[[#This Row],[NOME COMUM]],ESPECIES[],4,FALSE)</f>
        <v>Não</v>
      </c>
      <c r="Y237" s="87" t="str">
        <f>IF(IFERROR(VLOOKUP(CENSO[[#This Row],[NOME COMUM]],COMERCIAIS[],2, FALSE), "Não") &lt;&gt; "Não", "Sim", "Não")</f>
        <v>Não</v>
      </c>
      <c r="Z237" s="133">
        <f>CENSO[[#This Row],[g (m²)]]/SUM(AEEF[AEEF-UT])</f>
        <v>5.5692824191768894E-4</v>
      </c>
      <c r="AA237" s="133">
        <f>CENSO[[#This Row],[v (m³)]]/SUM(AEEF[AEEF-UT])</f>
        <v>7.0172958481628809E-3</v>
      </c>
    </row>
    <row r="238" spans="1:27" ht="14">
      <c r="A238" s="86">
        <v>1</v>
      </c>
      <c r="B238" s="86">
        <v>1</v>
      </c>
      <c r="C238" s="63">
        <v>18</v>
      </c>
      <c r="D238" s="63">
        <v>237</v>
      </c>
      <c r="E238" s="63" t="str">
        <f>VLOOKUP(CENSO[[#This Row],[NOME COMUM]],ESPECIES[],2,FALSE)</f>
        <v>Trattinnickia lawrencei Standl. ex Sw.</v>
      </c>
      <c r="F238" s="64" t="s">
        <v>60</v>
      </c>
      <c r="G238" s="64">
        <v>182</v>
      </c>
      <c r="H238" s="97">
        <f>CENSO[[#This Row],[CAP (cm)]]/PI()</f>
        <v>57.932399285449904</v>
      </c>
      <c r="I238" s="64">
        <v>16</v>
      </c>
      <c r="J238" s="96">
        <f>(PI()*(CENSO[[#This Row],[DAP (cm)]]^2))/40000</f>
        <v>0.26359241674879702</v>
      </c>
      <c r="K238" s="96">
        <f>CENSO[[#This Row],[g (m²)]]*CENSO[[#This Row],[H (m)]]*0.7</f>
        <v>2.9522350675865265</v>
      </c>
      <c r="L238" s="64">
        <v>1</v>
      </c>
      <c r="M238" s="65">
        <v>368092</v>
      </c>
      <c r="N238" s="87">
        <v>9709098.9000000004</v>
      </c>
      <c r="O238" s="87" t="s">
        <v>1227</v>
      </c>
      <c r="P238" s="87" t="str">
        <f>VLOOKUP(CENSO[[#This Row],[DAP (cm)]],CD[],2,TRUE)</f>
        <v>TORA</v>
      </c>
      <c r="Q238" s="87" t="str">
        <f>VLOOKUP(CENSO[[#This Row],[DAP (cm)]],DD[],2,TRUE)</f>
        <v>50├ 60</v>
      </c>
      <c r="R238" s="87" t="str" cm="1">
        <f t="array" ref="R238">INDEX(_xlfn.TEXTSPLIT(CENSO[[#This Row],[NOME CIENTIFICO]]," "),1)</f>
        <v>Trattinnickia</v>
      </c>
      <c r="S238" s="98" t="s">
        <v>1004</v>
      </c>
      <c r="T238" s="87">
        <f>_xlfn.MINIFS(CENSO[DAP (cm)],CENSO[NOME CIENTIFICO],CENSO[[#This Row],[NOME CIENTIFICO]])</f>
        <v>47.7464829275686</v>
      </c>
      <c r="U2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57.7464829275686</v>
      </c>
      <c r="V238" s="87" t="str">
        <f>IF(CENSO[[#This Row],[DAP (cm)]]&lt;CENSO[[#This Row],[DMCE (cm)]],"DAP &lt; DMCE","DAP ≥ DMCE")</f>
        <v>DAP ≥ DMCE</v>
      </c>
      <c r="W238" s="87" t="str">
        <f>IF(CENSO[[#This Row],[DAP (cm)]]&gt;200, "Superior", "Inferior")</f>
        <v>Inferior</v>
      </c>
      <c r="X238" s="87" t="str">
        <f>VLOOKUP(CENSO[[#This Row],[NOME COMUM]],ESPECIES[],4,FALSE)</f>
        <v>Não</v>
      </c>
      <c r="Y238" s="87" t="str">
        <f>IF(IFERROR(VLOOKUP(CENSO[[#This Row],[NOME COMUM]],COMERCIAIS[],2, FALSE), "Não") &lt;&gt; "Não", "Sim", "Não")</f>
        <v>Não</v>
      </c>
      <c r="Z238" s="133">
        <f>CENSO[[#This Row],[g (m²)]]/SUM(AEEF[AEEF-UT])</f>
        <v>4.6119227713203821E-4</v>
      </c>
      <c r="AA238" s="133">
        <f>CENSO[[#This Row],[v (m³)]]/SUM(AEEF[AEEF-UT])</f>
        <v>5.1653535038788277E-3</v>
      </c>
    </row>
    <row r="239" spans="1:27" ht="14">
      <c r="A239" s="86">
        <v>1</v>
      </c>
      <c r="B239" s="86">
        <v>1</v>
      </c>
      <c r="C239" s="63">
        <v>18</v>
      </c>
      <c r="D239" s="63">
        <v>238</v>
      </c>
      <c r="E239" s="63" t="str">
        <f>VLOOKUP(CENSO[[#This Row],[NOME COMUM]],ESPECIES[],2,FALSE)</f>
        <v>Alexa grandiflora Ducke</v>
      </c>
      <c r="F239" s="64" t="s">
        <v>13</v>
      </c>
      <c r="G239" s="64">
        <v>300</v>
      </c>
      <c r="H239" s="97">
        <f>CENSO[[#This Row],[CAP (cm)]]/PI()</f>
        <v>95.4929658551372</v>
      </c>
      <c r="I239" s="64">
        <v>19</v>
      </c>
      <c r="J239" s="96">
        <f>(PI()*(CENSO[[#This Row],[DAP (cm)]]^2))/40000</f>
        <v>0.7161972439135289</v>
      </c>
      <c r="K239" s="96">
        <f>CENSO[[#This Row],[g (m²)]]*CENSO[[#This Row],[H (m)]]*0.7</f>
        <v>9.5254233440499334</v>
      </c>
      <c r="L239" s="64">
        <v>1</v>
      </c>
      <c r="M239" s="65">
        <v>368094.2</v>
      </c>
      <c r="N239" s="87">
        <v>9709097</v>
      </c>
      <c r="O239" s="87" t="s">
        <v>1227</v>
      </c>
      <c r="P239" s="87" t="str">
        <f>VLOOKUP(CENSO[[#This Row],[DAP (cm)]],CD[],2,TRUE)</f>
        <v>TORA</v>
      </c>
      <c r="Q239" s="87" t="str">
        <f>VLOOKUP(CENSO[[#This Row],[DAP (cm)]],DD[],2,TRUE)</f>
        <v>90├ 100</v>
      </c>
      <c r="R239" s="87" t="str" cm="1">
        <f t="array" ref="R239">INDEX(_xlfn.TEXTSPLIT(CENSO[[#This Row],[NOME CIENTIFICO]]," "),1)</f>
        <v>Alexa</v>
      </c>
      <c r="S239" s="98" t="s">
        <v>1004</v>
      </c>
      <c r="T239" s="87">
        <f>_xlfn.MINIFS(CENSO[DAP (cm)],CENSO[NOME CIENTIFICO],CENSO[[#This Row],[NOME CIENTIFICO]])</f>
        <v>39.788735772973837</v>
      </c>
      <c r="U2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9" s="87" t="str">
        <f>IF(CENSO[[#This Row],[DAP (cm)]]&lt;CENSO[[#This Row],[DMCE (cm)]],"DAP &lt; DMCE","DAP ≥ DMCE")</f>
        <v>DAP ≥ DMCE</v>
      </c>
      <c r="W239" s="87" t="str">
        <f>IF(CENSO[[#This Row],[DAP (cm)]]&gt;200, "Superior", "Inferior")</f>
        <v>Inferior</v>
      </c>
      <c r="X239" s="87" t="str">
        <f>VLOOKUP(CENSO[[#This Row],[NOME COMUM]],ESPECIES[],4,FALSE)</f>
        <v>Não</v>
      </c>
      <c r="Y239" s="87" t="str">
        <f>IF(IFERROR(VLOOKUP(CENSO[[#This Row],[NOME COMUM]],COMERCIAIS[],2, FALSE), "Não") &lt;&gt; "Não", "Sim", "Não")</f>
        <v>Não</v>
      </c>
      <c r="Z239" s="133">
        <f>CENSO[[#This Row],[g (m²)]]/SUM(AEEF[AEEF-UT])</f>
        <v>1.2530885443148001E-3</v>
      </c>
      <c r="AA239" s="133">
        <f>CENSO[[#This Row],[v (m³)]]/SUM(AEEF[AEEF-UT])</f>
        <v>1.666607763938684E-2</v>
      </c>
    </row>
    <row r="240" spans="1:27" ht="14">
      <c r="A240" s="86">
        <v>1</v>
      </c>
      <c r="B240" s="86">
        <v>1</v>
      </c>
      <c r="C240" s="63">
        <v>18</v>
      </c>
      <c r="D240" s="63">
        <v>239</v>
      </c>
      <c r="E240" s="63" t="str">
        <f>VLOOKUP(CENSO[[#This Row],[NOME COMUM]],ESPECIES[],2,FALSE)</f>
        <v>Piptadenia suaveolens Miq.</v>
      </c>
      <c r="F240" s="64" t="s">
        <v>22</v>
      </c>
      <c r="G240" s="64">
        <v>162</v>
      </c>
      <c r="H240" s="97">
        <f>CENSO[[#This Row],[CAP (cm)]]/PI()</f>
        <v>51.566201561774093</v>
      </c>
      <c r="I240" s="64">
        <v>15</v>
      </c>
      <c r="J240" s="96">
        <f>(PI()*(CENSO[[#This Row],[DAP (cm)]]^2))/40000</f>
        <v>0.20884311632518512</v>
      </c>
      <c r="K240" s="96">
        <f>CENSO[[#This Row],[g (m²)]]*CENSO[[#This Row],[H (m)]]*0.7</f>
        <v>2.192852721414444</v>
      </c>
      <c r="L240" s="64">
        <v>1</v>
      </c>
      <c r="M240" s="65">
        <v>368077.59999999899</v>
      </c>
      <c r="N240" s="87">
        <v>9709070.3000000007</v>
      </c>
      <c r="O240" s="87" t="s">
        <v>1227</v>
      </c>
      <c r="P240" s="87" t="str">
        <f>VLOOKUP(CENSO[[#This Row],[DAP (cm)]],CD[],2,TRUE)</f>
        <v>TORA</v>
      </c>
      <c r="Q240" s="87" t="str">
        <f>VLOOKUP(CENSO[[#This Row],[DAP (cm)]],DD[],2,TRUE)</f>
        <v>50├ 60</v>
      </c>
      <c r="R240" s="87" t="str" cm="1">
        <f t="array" ref="R240">INDEX(_xlfn.TEXTSPLIT(CENSO[[#This Row],[NOME CIENTIFICO]]," "),1)</f>
        <v>Piptadenia</v>
      </c>
      <c r="S240" s="98" t="s">
        <v>1004</v>
      </c>
      <c r="T240" s="87">
        <f>_xlfn.MINIFS(CENSO[DAP (cm)],CENSO[NOME CIENTIFICO],CENSO[[#This Row],[NOME CIENTIFICO]])</f>
        <v>39.788735772973837</v>
      </c>
      <c r="U2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0" s="87" t="str">
        <f>IF(CENSO[[#This Row],[DAP (cm)]]&lt;CENSO[[#This Row],[DMCE (cm)]],"DAP &lt; DMCE","DAP ≥ DMCE")</f>
        <v>DAP ≥ DMCE</v>
      </c>
      <c r="W240" s="87" t="str">
        <f>IF(CENSO[[#This Row],[DAP (cm)]]&gt;200, "Superior", "Inferior")</f>
        <v>Inferior</v>
      </c>
      <c r="X240" s="87" t="str">
        <f>VLOOKUP(CENSO[[#This Row],[NOME COMUM]],ESPECIES[],4,FALSE)</f>
        <v>Não</v>
      </c>
      <c r="Y240" s="87" t="str">
        <f>IF(IFERROR(VLOOKUP(CENSO[[#This Row],[NOME COMUM]],COMERCIAIS[],2, FALSE), "Não") &lt;&gt; "Não", "Sim", "Não")</f>
        <v>Sim</v>
      </c>
      <c r="Z240" s="133">
        <f>CENSO[[#This Row],[g (m²)]]/SUM(AEEF[AEEF-UT])</f>
        <v>3.6540061952219585E-4</v>
      </c>
      <c r="AA240" s="133">
        <f>CENSO[[#This Row],[v (m³)]]/SUM(AEEF[AEEF-UT])</f>
        <v>3.8367065049830572E-3</v>
      </c>
    </row>
    <row r="241" spans="1:27" ht="14">
      <c r="A241" s="86">
        <v>1</v>
      </c>
      <c r="B241" s="86">
        <v>1</v>
      </c>
      <c r="C241" s="63">
        <v>18</v>
      </c>
      <c r="D241" s="63">
        <v>240</v>
      </c>
      <c r="E241" s="63" t="str">
        <f>VLOOKUP(CENSO[[#This Row],[NOME COMUM]],ESPECIES[],2,FALSE)</f>
        <v>Alexa grandiflora Ducke</v>
      </c>
      <c r="F241" s="64" t="s">
        <v>13</v>
      </c>
      <c r="G241" s="64">
        <v>440</v>
      </c>
      <c r="H241" s="97">
        <f>CENSO[[#This Row],[CAP (cm)]]/PI()</f>
        <v>140.05634992086789</v>
      </c>
      <c r="I241" s="64">
        <v>17</v>
      </c>
      <c r="J241" s="96">
        <f>(PI()*(CENSO[[#This Row],[DAP (cm)]]^2))/40000</f>
        <v>1.5406198491295464</v>
      </c>
      <c r="K241" s="96">
        <f>CENSO[[#This Row],[g (m²)]]*CENSO[[#This Row],[H (m)]]*0.7</f>
        <v>18.333376204641599</v>
      </c>
      <c r="L241" s="64">
        <v>1</v>
      </c>
      <c r="M241" s="65">
        <v>368077</v>
      </c>
      <c r="N241" s="87">
        <v>9709069.5</v>
      </c>
      <c r="O241" s="87" t="s">
        <v>1227</v>
      </c>
      <c r="P241" s="87" t="str">
        <f>VLOOKUP(CENSO[[#This Row],[DAP (cm)]],CD[],2,TRUE)</f>
        <v>TORA</v>
      </c>
      <c r="Q241" s="87" t="str">
        <f>VLOOKUP(CENSO[[#This Row],[DAP (cm)]],DD[],2,TRUE)</f>
        <v>140├ 150</v>
      </c>
      <c r="R241" s="87" t="str" cm="1">
        <f t="array" ref="R241">INDEX(_xlfn.TEXTSPLIT(CENSO[[#This Row],[NOME CIENTIFICO]]," "),1)</f>
        <v>Alexa</v>
      </c>
      <c r="S241" s="98" t="s">
        <v>1004</v>
      </c>
      <c r="T241" s="87">
        <f>_xlfn.MINIFS(CENSO[DAP (cm)],CENSO[NOME CIENTIFICO],CENSO[[#This Row],[NOME CIENTIFICO]])</f>
        <v>39.788735772973837</v>
      </c>
      <c r="U2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1" s="87" t="str">
        <f>IF(CENSO[[#This Row],[DAP (cm)]]&lt;CENSO[[#This Row],[DMCE (cm)]],"DAP &lt; DMCE","DAP ≥ DMCE")</f>
        <v>DAP ≥ DMCE</v>
      </c>
      <c r="W241" s="87" t="str">
        <f>IF(CENSO[[#This Row],[DAP (cm)]]&gt;200, "Superior", "Inferior")</f>
        <v>Inferior</v>
      </c>
      <c r="X241" s="87" t="str">
        <f>VLOOKUP(CENSO[[#This Row],[NOME COMUM]],ESPECIES[],4,FALSE)</f>
        <v>Não</v>
      </c>
      <c r="Y241" s="87" t="str">
        <f>IF(IFERROR(VLOOKUP(CENSO[[#This Row],[NOME COMUM]],COMERCIAIS[],2, FALSE), "Não") &lt;&gt; "Não", "Sim", "Não")</f>
        <v>Não</v>
      </c>
      <c r="Z241" s="133">
        <f>CENSO[[#This Row],[g (m²)]]/SUM(AEEF[AEEF-UT])</f>
        <v>2.6955326908816141E-3</v>
      </c>
      <c r="AA241" s="133">
        <f>CENSO[[#This Row],[v (m³)]]/SUM(AEEF[AEEF-UT])</f>
        <v>3.2076839021491201E-2</v>
      </c>
    </row>
    <row r="242" spans="1:27" ht="14">
      <c r="A242" s="86">
        <v>1</v>
      </c>
      <c r="B242" s="86">
        <v>1</v>
      </c>
      <c r="C242" s="63">
        <v>18</v>
      </c>
      <c r="D242" s="63">
        <v>241</v>
      </c>
      <c r="E242" s="63" t="str">
        <f>VLOOKUP(CENSO[[#This Row],[NOME COMUM]],ESPECIES[],2,FALSE)</f>
        <v>Simarouba amara Aubl.</v>
      </c>
      <c r="F242" s="64" t="s">
        <v>20</v>
      </c>
      <c r="G242" s="64">
        <v>133</v>
      </c>
      <c r="H242" s="97">
        <f>CENSO[[#This Row],[CAP (cm)]]/PI()</f>
        <v>42.335214862444161</v>
      </c>
      <c r="I242" s="64">
        <v>16</v>
      </c>
      <c r="J242" s="96">
        <f>(PI()*(CENSO[[#This Row],[DAP (cm)]]^2))/40000</f>
        <v>0.14076458941762685</v>
      </c>
      <c r="K242" s="96">
        <f>CENSO[[#This Row],[g (m²)]]*CENSO[[#This Row],[H (m)]]*0.7</f>
        <v>1.5765634014774206</v>
      </c>
      <c r="L242" s="64">
        <v>1</v>
      </c>
      <c r="M242" s="65">
        <v>368088</v>
      </c>
      <c r="N242" s="87">
        <v>9709075.6999999899</v>
      </c>
      <c r="O242" s="98" t="s">
        <v>1225</v>
      </c>
      <c r="P242" s="87" t="str">
        <f>VLOOKUP(CENSO[[#This Row],[DAP (cm)]],CD[],2,TRUE)</f>
        <v>TORETE</v>
      </c>
      <c r="Q242" s="87" t="str">
        <f>VLOOKUP(CENSO[[#This Row],[DAP (cm)]],DD[],2,TRUE)</f>
        <v>40├ 50</v>
      </c>
      <c r="R242" s="87" t="str" cm="1">
        <f t="array" ref="R242">INDEX(_xlfn.TEXTSPLIT(CENSO[[#This Row],[NOME CIENTIFICO]]," "),1)</f>
        <v>Simarouba</v>
      </c>
      <c r="S242" s="98" t="s">
        <v>1004</v>
      </c>
      <c r="T242" s="87">
        <f>_xlfn.MINIFS(CENSO[DAP (cm)],CENSO[NOME CIENTIFICO],CENSO[[#This Row],[NOME CIENTIFICO]])</f>
        <v>42.335214862444161</v>
      </c>
      <c r="U2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242" s="87" t="str">
        <f>IF(CENSO[[#This Row],[DAP (cm)]]&lt;CENSO[[#This Row],[DMCE (cm)]],"DAP &lt; DMCE","DAP ≥ DMCE")</f>
        <v>DAP &lt; DMCE</v>
      </c>
      <c r="W242" s="87" t="str">
        <f>IF(CENSO[[#This Row],[DAP (cm)]]&gt;200, "Superior", "Inferior")</f>
        <v>Inferior</v>
      </c>
      <c r="X242" s="87" t="str">
        <f>VLOOKUP(CENSO[[#This Row],[NOME COMUM]],ESPECIES[],4,FALSE)</f>
        <v>Não</v>
      </c>
      <c r="Y242" s="87" t="str">
        <f>IF(IFERROR(VLOOKUP(CENSO[[#This Row],[NOME COMUM]],COMERCIAIS[],2, FALSE), "Não") &lt;&gt; "Não", "Sim", "Não")</f>
        <v>Não</v>
      </c>
      <c r="Z242" s="133">
        <f>CENSO[[#This Row],[g (m²)]]/SUM(AEEF[AEEF-UT])</f>
        <v>2.4628759178205005E-4</v>
      </c>
      <c r="AA242" s="133">
        <f>CENSO[[#This Row],[v (m³)]]/SUM(AEEF[AEEF-UT])</f>
        <v>2.7584210279589603E-3</v>
      </c>
    </row>
    <row r="243" spans="1:27" ht="14">
      <c r="A243" s="86">
        <v>1</v>
      </c>
      <c r="B243" s="86">
        <v>1</v>
      </c>
      <c r="C243" s="63">
        <v>18</v>
      </c>
      <c r="D243" s="63">
        <v>242</v>
      </c>
      <c r="E243" s="63" t="str">
        <f>VLOOKUP(CENSO[[#This Row],[NOME COMUM]],ESPECIES[],2,FALSE)</f>
        <v>Virola sebifera Aubl.</v>
      </c>
      <c r="F243" s="64" t="s">
        <v>18</v>
      </c>
      <c r="G243" s="64">
        <v>133</v>
      </c>
      <c r="H243" s="97">
        <f>CENSO[[#This Row],[CAP (cm)]]/PI()</f>
        <v>42.335214862444161</v>
      </c>
      <c r="I243" s="64">
        <v>16</v>
      </c>
      <c r="J243" s="96">
        <f>(PI()*(CENSO[[#This Row],[DAP (cm)]]^2))/40000</f>
        <v>0.14076458941762685</v>
      </c>
      <c r="K243" s="96">
        <f>CENSO[[#This Row],[g (m²)]]*CENSO[[#This Row],[H (m)]]*0.7</f>
        <v>1.5765634014774206</v>
      </c>
      <c r="L243" s="64">
        <v>1</v>
      </c>
      <c r="M243" s="65">
        <v>368088</v>
      </c>
      <c r="N243" s="87">
        <v>9709075.6999999899</v>
      </c>
      <c r="O243" s="98" t="s">
        <v>1225</v>
      </c>
      <c r="P243" s="87" t="str">
        <f>VLOOKUP(CENSO[[#This Row],[DAP (cm)]],CD[],2,TRUE)</f>
        <v>TORETE</v>
      </c>
      <c r="Q243" s="87" t="str">
        <f>VLOOKUP(CENSO[[#This Row],[DAP (cm)]],DD[],2,TRUE)</f>
        <v>40├ 50</v>
      </c>
      <c r="R243" s="87" t="str" cm="1">
        <f t="array" ref="R243">INDEX(_xlfn.TEXTSPLIT(CENSO[[#This Row],[NOME CIENTIFICO]]," "),1)</f>
        <v>Virola</v>
      </c>
      <c r="S243" s="98" t="s">
        <v>1004</v>
      </c>
      <c r="T243" s="87">
        <f>_xlfn.MINIFS(CENSO[DAP (cm)],CENSO[NOME CIENTIFICO],CENSO[[#This Row],[NOME CIENTIFICO]])</f>
        <v>38.197186342054884</v>
      </c>
      <c r="U2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3" s="87" t="str">
        <f>IF(CENSO[[#This Row],[DAP (cm)]]&lt;CENSO[[#This Row],[DMCE (cm)]],"DAP &lt; DMCE","DAP ≥ DMCE")</f>
        <v>DAP &lt; DMCE</v>
      </c>
      <c r="W243" s="87" t="str">
        <f>IF(CENSO[[#This Row],[DAP (cm)]]&gt;200, "Superior", "Inferior")</f>
        <v>Inferior</v>
      </c>
      <c r="X243" s="87" t="str">
        <f>VLOOKUP(CENSO[[#This Row],[NOME COMUM]],ESPECIES[],4,FALSE)</f>
        <v>Não</v>
      </c>
      <c r="Y243" s="87" t="str">
        <f>IF(IFERROR(VLOOKUP(CENSO[[#This Row],[NOME COMUM]],COMERCIAIS[],2, FALSE), "Não") &lt;&gt; "Não", "Sim", "Não")</f>
        <v>Não</v>
      </c>
      <c r="Z243" s="133">
        <f>CENSO[[#This Row],[g (m²)]]/SUM(AEEF[AEEF-UT])</f>
        <v>2.4628759178205005E-4</v>
      </c>
      <c r="AA243" s="133">
        <f>CENSO[[#This Row],[v (m³)]]/SUM(AEEF[AEEF-UT])</f>
        <v>2.7584210279589603E-3</v>
      </c>
    </row>
    <row r="244" spans="1:27" ht="14">
      <c r="A244" s="86">
        <v>1</v>
      </c>
      <c r="B244" s="86">
        <v>1</v>
      </c>
      <c r="C244" s="63">
        <v>18</v>
      </c>
      <c r="D244" s="63">
        <v>243</v>
      </c>
      <c r="E244" s="63" t="str">
        <f>VLOOKUP(CENSO[[#This Row],[NOME COMUM]],ESPECIES[],2,FALSE)</f>
        <v>Bertholletia excelsa Humb. &amp; Bonpl.</v>
      </c>
      <c r="F244" s="64" t="s">
        <v>37</v>
      </c>
      <c r="G244" s="64">
        <v>379</v>
      </c>
      <c r="H244" s="97">
        <f>CENSO[[#This Row],[CAP (cm)]]/PI()</f>
        <v>120.63944686365667</v>
      </c>
      <c r="I244" s="64">
        <v>22</v>
      </c>
      <c r="J244" s="96">
        <f>(PI()*(CENSO[[#This Row],[DAP (cm)]]^2))/40000</f>
        <v>1.1430587590331469</v>
      </c>
      <c r="K244" s="96">
        <f>CENSO[[#This Row],[g (m²)]]*CENSO[[#This Row],[H (m)]]*0.7</f>
        <v>17.603104889110462</v>
      </c>
      <c r="L244" s="64">
        <v>1</v>
      </c>
      <c r="M244" s="65">
        <v>368089.2</v>
      </c>
      <c r="N244" s="87">
        <v>9709064.0999999903</v>
      </c>
      <c r="O244" s="87" t="s">
        <v>424</v>
      </c>
      <c r="P244" s="87" t="str">
        <f>VLOOKUP(CENSO[[#This Row],[DAP (cm)]],CD[],2,TRUE)</f>
        <v>TORA</v>
      </c>
      <c r="Q244" s="87" t="str">
        <f>VLOOKUP(CENSO[[#This Row],[DAP (cm)]],DD[],2,TRUE)</f>
        <v>120├ 130</v>
      </c>
      <c r="R244" s="87" t="str" cm="1">
        <f t="array" ref="R244">INDEX(_xlfn.TEXTSPLIT(CENSO[[#This Row],[NOME CIENTIFICO]]," "),1)</f>
        <v>Bertholletia</v>
      </c>
      <c r="S244" s="98" t="s">
        <v>1004</v>
      </c>
      <c r="T244" s="87">
        <f>_xlfn.MINIFS(CENSO[DAP (cm)],CENSO[NOME CIENTIFICO],CENSO[[#This Row],[NOME CIENTIFICO]])</f>
        <v>41.38028520389279</v>
      </c>
      <c r="U2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44" s="87" t="str">
        <f>IF(CENSO[[#This Row],[DAP (cm)]]&lt;CENSO[[#This Row],[DMCE (cm)]],"DAP &lt; DMCE","DAP ≥ DMCE")</f>
        <v>DAP ≥ DMCE</v>
      </c>
      <c r="W244" s="87" t="str">
        <f>IF(CENSO[[#This Row],[DAP (cm)]]&gt;200, "Superior", "Inferior")</f>
        <v>Inferior</v>
      </c>
      <c r="X244" s="87" t="str">
        <f>VLOOKUP(CENSO[[#This Row],[NOME COMUM]],ESPECIES[],4,FALSE)</f>
        <v>Protegida</v>
      </c>
      <c r="Y244" s="87" t="str">
        <f>IF(IFERROR(VLOOKUP(CENSO[[#This Row],[NOME COMUM]],COMERCIAIS[],2, FALSE), "Não") &lt;&gt; "Não", "Sim", "Não")</f>
        <v>Não</v>
      </c>
      <c r="Z244" s="133">
        <f>CENSO[[#This Row],[g (m²)]]/SUM(AEEF[AEEF-UT])</f>
        <v>1.999943239932469E-3</v>
      </c>
      <c r="AA244" s="133">
        <f>CENSO[[#This Row],[v (m³)]]/SUM(AEEF[AEEF-UT])</f>
        <v>3.0799125894960023E-2</v>
      </c>
    </row>
    <row r="245" spans="1:27" ht="14">
      <c r="A245" s="86">
        <v>1</v>
      </c>
      <c r="B245" s="86">
        <v>1</v>
      </c>
      <c r="C245" s="63">
        <v>18</v>
      </c>
      <c r="D245" s="63">
        <v>244</v>
      </c>
      <c r="E245" s="63" t="str">
        <f>VLOOKUP(CENSO[[#This Row],[NOME COMUM]],ESPECIES[],2,FALSE)</f>
        <v>Alexa grandiflora Ducke</v>
      </c>
      <c r="F245" s="64" t="s">
        <v>13</v>
      </c>
      <c r="G245" s="64">
        <v>379</v>
      </c>
      <c r="H245" s="97">
        <f>CENSO[[#This Row],[CAP (cm)]]/PI()</f>
        <v>120.63944686365667</v>
      </c>
      <c r="I245" s="64">
        <v>22</v>
      </c>
      <c r="J245" s="96">
        <f>(PI()*(CENSO[[#This Row],[DAP (cm)]]^2))/40000</f>
        <v>1.1430587590331469</v>
      </c>
      <c r="K245" s="96">
        <f>CENSO[[#This Row],[g (m²)]]*CENSO[[#This Row],[H (m)]]*0.7</f>
        <v>17.603104889110462</v>
      </c>
      <c r="L245" s="64">
        <v>1</v>
      </c>
      <c r="M245" s="65">
        <v>368183.2</v>
      </c>
      <c r="N245" s="87">
        <v>9708974.1999999899</v>
      </c>
      <c r="O245" s="87" t="s">
        <v>1227</v>
      </c>
      <c r="P245" s="87" t="str">
        <f>VLOOKUP(CENSO[[#This Row],[DAP (cm)]],CD[],2,TRUE)</f>
        <v>TORA</v>
      </c>
      <c r="Q245" s="87" t="str">
        <f>VLOOKUP(CENSO[[#This Row],[DAP (cm)]],DD[],2,TRUE)</f>
        <v>120├ 130</v>
      </c>
      <c r="R245" s="87" t="str" cm="1">
        <f t="array" ref="R245">INDEX(_xlfn.TEXTSPLIT(CENSO[[#This Row],[NOME CIENTIFICO]]," "),1)</f>
        <v>Alexa</v>
      </c>
      <c r="S245" s="98" t="s">
        <v>1004</v>
      </c>
      <c r="T245" s="87">
        <f>_xlfn.MINIFS(CENSO[DAP (cm)],CENSO[NOME CIENTIFICO],CENSO[[#This Row],[NOME CIENTIFICO]])</f>
        <v>39.788735772973837</v>
      </c>
      <c r="U2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5" s="87" t="str">
        <f>IF(CENSO[[#This Row],[DAP (cm)]]&lt;CENSO[[#This Row],[DMCE (cm)]],"DAP &lt; DMCE","DAP ≥ DMCE")</f>
        <v>DAP ≥ DMCE</v>
      </c>
      <c r="W245" s="87" t="str">
        <f>IF(CENSO[[#This Row],[DAP (cm)]]&gt;200, "Superior", "Inferior")</f>
        <v>Inferior</v>
      </c>
      <c r="X245" s="87" t="str">
        <f>VLOOKUP(CENSO[[#This Row],[NOME COMUM]],ESPECIES[],4,FALSE)</f>
        <v>Não</v>
      </c>
      <c r="Y245" s="87" t="str">
        <f>IF(IFERROR(VLOOKUP(CENSO[[#This Row],[NOME COMUM]],COMERCIAIS[],2, FALSE), "Não") &lt;&gt; "Não", "Sim", "Não")</f>
        <v>Não</v>
      </c>
      <c r="Z245" s="133">
        <f>CENSO[[#This Row],[g (m²)]]/SUM(AEEF[AEEF-UT])</f>
        <v>1.999943239932469E-3</v>
      </c>
      <c r="AA245" s="133">
        <f>CENSO[[#This Row],[v (m³)]]/SUM(AEEF[AEEF-UT])</f>
        <v>3.0799125894960023E-2</v>
      </c>
    </row>
    <row r="246" spans="1:27" ht="14">
      <c r="A246" s="86">
        <v>1</v>
      </c>
      <c r="B246" s="86">
        <v>1</v>
      </c>
      <c r="C246" s="63">
        <v>18</v>
      </c>
      <c r="D246" s="63">
        <v>245</v>
      </c>
      <c r="E246" s="63" t="str">
        <f>VLOOKUP(CENSO[[#This Row],[NOME COMUM]],ESPECIES[],2,FALSE)</f>
        <v>Couratari guianensis Aubl.</v>
      </c>
      <c r="F246" s="64" t="s">
        <v>6</v>
      </c>
      <c r="G246" s="64">
        <v>142</v>
      </c>
      <c r="H246" s="97">
        <f>CENSO[[#This Row],[CAP (cm)]]/PI()</f>
        <v>45.200003838098276</v>
      </c>
      <c r="I246" s="64">
        <v>21</v>
      </c>
      <c r="J246" s="96">
        <f>(PI()*(CENSO[[#This Row],[DAP (cm)]]^2))/40000</f>
        <v>0.16046001362524887</v>
      </c>
      <c r="K246" s="96">
        <f>CENSO[[#This Row],[g (m²)]]*CENSO[[#This Row],[H (m)]]*0.7</f>
        <v>2.3587622002911584</v>
      </c>
      <c r="L246" s="64">
        <v>1</v>
      </c>
      <c r="M246" s="65">
        <v>368190.09999999899</v>
      </c>
      <c r="N246" s="87">
        <v>9708966.6999999899</v>
      </c>
      <c r="O246" s="98" t="s">
        <v>1225</v>
      </c>
      <c r="P246" s="87" t="str">
        <f>VLOOKUP(CENSO[[#This Row],[DAP (cm)]],CD[],2,TRUE)</f>
        <v>TORETE</v>
      </c>
      <c r="Q246" s="87" t="str">
        <f>VLOOKUP(CENSO[[#This Row],[DAP (cm)]],DD[],2,TRUE)</f>
        <v>40├ 50</v>
      </c>
      <c r="R246" s="87" t="str" cm="1">
        <f t="array" ref="R246">INDEX(_xlfn.TEXTSPLIT(CENSO[[#This Row],[NOME CIENTIFICO]]," "),1)</f>
        <v>Couratari</v>
      </c>
      <c r="S246" s="98" t="s">
        <v>1004</v>
      </c>
      <c r="T246" s="87">
        <f>_xlfn.MINIFS(CENSO[DAP (cm)],CENSO[NOME CIENTIFICO],CENSO[[#This Row],[NOME CIENTIFICO]])</f>
        <v>38.833806114422465</v>
      </c>
      <c r="U2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6" s="87" t="str">
        <f>IF(CENSO[[#This Row],[DAP (cm)]]&lt;CENSO[[#This Row],[DMCE (cm)]],"DAP &lt; DMCE","DAP ≥ DMCE")</f>
        <v>DAP &lt; DMCE</v>
      </c>
      <c r="W246" s="87" t="str">
        <f>IF(CENSO[[#This Row],[DAP (cm)]]&gt;200, "Superior", "Inferior")</f>
        <v>Inferior</v>
      </c>
      <c r="X246" s="87" t="str">
        <f>VLOOKUP(CENSO[[#This Row],[NOME COMUM]],ESPECIES[],4,FALSE)</f>
        <v>Não</v>
      </c>
      <c r="Y246" s="87" t="str">
        <f>IF(IFERROR(VLOOKUP(CENSO[[#This Row],[NOME COMUM]],COMERCIAIS[],2, FALSE), "Não") &lt;&gt; "Não", "Sim", "Não")</f>
        <v>Sim</v>
      </c>
      <c r="Z246" s="133">
        <f>CENSO[[#This Row],[g (m²)]]/SUM(AEEF[AEEF-UT])</f>
        <v>2.8074752675070699E-4</v>
      </c>
      <c r="AA246" s="133">
        <f>CENSO[[#This Row],[v (m³)]]/SUM(AEEF[AEEF-UT])</f>
        <v>4.1269886432353927E-3</v>
      </c>
    </row>
    <row r="247" spans="1:27" ht="14">
      <c r="A247" s="86">
        <v>1</v>
      </c>
      <c r="B247" s="86">
        <v>1</v>
      </c>
      <c r="C247" s="63">
        <v>18</v>
      </c>
      <c r="D247" s="63">
        <v>246</v>
      </c>
      <c r="E247" s="63" t="str">
        <f>VLOOKUP(CENSO[[#This Row],[NOME COMUM]],ESPECIES[],2,FALSE)</f>
        <v>Couratari guianensis Aubl.</v>
      </c>
      <c r="F247" s="64" t="s">
        <v>6</v>
      </c>
      <c r="G247" s="64">
        <v>300</v>
      </c>
      <c r="H247" s="97">
        <f>CENSO[[#This Row],[CAP (cm)]]/PI()</f>
        <v>95.4929658551372</v>
      </c>
      <c r="I247" s="64">
        <v>23</v>
      </c>
      <c r="J247" s="96">
        <f>(PI()*(CENSO[[#This Row],[DAP (cm)]]^2))/40000</f>
        <v>0.7161972439135289</v>
      </c>
      <c r="K247" s="96">
        <f>CENSO[[#This Row],[g (m²)]]*CENSO[[#This Row],[H (m)]]*0.7</f>
        <v>11.530775627007815</v>
      </c>
      <c r="L247" s="64">
        <v>1</v>
      </c>
      <c r="M247" s="65">
        <v>368213.7</v>
      </c>
      <c r="N247" s="87">
        <v>9708986.8000000007</v>
      </c>
      <c r="O247" s="87" t="s">
        <v>1227</v>
      </c>
      <c r="P247" s="87" t="str">
        <f>VLOOKUP(CENSO[[#This Row],[DAP (cm)]],CD[],2,TRUE)</f>
        <v>TORA</v>
      </c>
      <c r="Q247" s="87" t="str">
        <f>VLOOKUP(CENSO[[#This Row],[DAP (cm)]],DD[],2,TRUE)</f>
        <v>90├ 100</v>
      </c>
      <c r="R247" s="87" t="str" cm="1">
        <f t="array" ref="R247">INDEX(_xlfn.TEXTSPLIT(CENSO[[#This Row],[NOME CIENTIFICO]]," "),1)</f>
        <v>Couratari</v>
      </c>
      <c r="S247" s="98" t="s">
        <v>1004</v>
      </c>
      <c r="T247" s="87">
        <f>_xlfn.MINIFS(CENSO[DAP (cm)],CENSO[NOME CIENTIFICO],CENSO[[#This Row],[NOME CIENTIFICO]])</f>
        <v>38.833806114422465</v>
      </c>
      <c r="U2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7" s="87" t="str">
        <f>IF(CENSO[[#This Row],[DAP (cm)]]&lt;CENSO[[#This Row],[DMCE (cm)]],"DAP &lt; DMCE","DAP ≥ DMCE")</f>
        <v>DAP ≥ DMCE</v>
      </c>
      <c r="W247" s="87" t="str">
        <f>IF(CENSO[[#This Row],[DAP (cm)]]&gt;200, "Superior", "Inferior")</f>
        <v>Inferior</v>
      </c>
      <c r="X247" s="87" t="str">
        <f>VLOOKUP(CENSO[[#This Row],[NOME COMUM]],ESPECIES[],4,FALSE)</f>
        <v>Não</v>
      </c>
      <c r="Y247" s="87" t="str">
        <f>IF(IFERROR(VLOOKUP(CENSO[[#This Row],[NOME COMUM]],COMERCIAIS[],2, FALSE), "Não") &lt;&gt; "Não", "Sim", "Não")</f>
        <v>Sim</v>
      </c>
      <c r="Z247" s="133">
        <f>CENSO[[#This Row],[g (m²)]]/SUM(AEEF[AEEF-UT])</f>
        <v>1.2530885443148001E-3</v>
      </c>
      <c r="AA247" s="133">
        <f>CENSO[[#This Row],[v (m³)]]/SUM(AEEF[AEEF-UT])</f>
        <v>2.017472556346828E-2</v>
      </c>
    </row>
    <row r="248" spans="1:27" ht="14">
      <c r="A248" s="86">
        <v>1</v>
      </c>
      <c r="B248" s="86">
        <v>1</v>
      </c>
      <c r="C248" s="63">
        <v>18</v>
      </c>
      <c r="D248" s="63">
        <v>247</v>
      </c>
      <c r="E248" s="63" t="str">
        <f>VLOOKUP(CENSO[[#This Row],[NOME COMUM]],ESPECIES[],2,FALSE)</f>
        <v>Couratari guianensis Aubl.</v>
      </c>
      <c r="F248" s="64" t="s">
        <v>6</v>
      </c>
      <c r="G248" s="64">
        <v>200</v>
      </c>
      <c r="H248" s="97">
        <f>CENSO[[#This Row],[CAP (cm)]]/PI()</f>
        <v>63.661977236758133</v>
      </c>
      <c r="I248" s="64">
        <v>20</v>
      </c>
      <c r="J248" s="96">
        <f>(PI()*(CENSO[[#This Row],[DAP (cm)]]^2))/40000</f>
        <v>0.31830988618379064</v>
      </c>
      <c r="K248" s="96">
        <f>CENSO[[#This Row],[g (m²)]]*CENSO[[#This Row],[H (m)]]*0.7</f>
        <v>4.4563384065730682</v>
      </c>
      <c r="L248" s="64">
        <v>1</v>
      </c>
      <c r="M248" s="65">
        <v>368252.4</v>
      </c>
      <c r="N248" s="87">
        <v>9708955.0999999903</v>
      </c>
      <c r="O248" s="87" t="s">
        <v>1227</v>
      </c>
      <c r="P248" s="87" t="str">
        <f>VLOOKUP(CENSO[[#This Row],[DAP (cm)]],CD[],2,TRUE)</f>
        <v>TORA</v>
      </c>
      <c r="Q248" s="87" t="str">
        <f>VLOOKUP(CENSO[[#This Row],[DAP (cm)]],DD[],2,TRUE)</f>
        <v>60├ 70</v>
      </c>
      <c r="R248" s="87" t="str" cm="1">
        <f t="array" ref="R248">INDEX(_xlfn.TEXTSPLIT(CENSO[[#This Row],[NOME CIENTIFICO]]," "),1)</f>
        <v>Couratari</v>
      </c>
      <c r="S248" s="98" t="s">
        <v>1004</v>
      </c>
      <c r="T248" s="87">
        <f>_xlfn.MINIFS(CENSO[DAP (cm)],CENSO[NOME CIENTIFICO],CENSO[[#This Row],[NOME CIENTIFICO]])</f>
        <v>38.833806114422465</v>
      </c>
      <c r="U2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8" s="87" t="str">
        <f>IF(CENSO[[#This Row],[DAP (cm)]]&lt;CENSO[[#This Row],[DMCE (cm)]],"DAP &lt; DMCE","DAP ≥ DMCE")</f>
        <v>DAP ≥ DMCE</v>
      </c>
      <c r="W248" s="87" t="str">
        <f>IF(CENSO[[#This Row],[DAP (cm)]]&gt;200, "Superior", "Inferior")</f>
        <v>Inferior</v>
      </c>
      <c r="X248" s="87" t="str">
        <f>VLOOKUP(CENSO[[#This Row],[NOME COMUM]],ESPECIES[],4,FALSE)</f>
        <v>Não</v>
      </c>
      <c r="Y248" s="87" t="str">
        <f>IF(IFERROR(VLOOKUP(CENSO[[#This Row],[NOME COMUM]],COMERCIAIS[],2, FALSE), "Não") &lt;&gt; "Não", "Sim", "Não")</f>
        <v>Sim</v>
      </c>
      <c r="Z248" s="133">
        <f>CENSO[[#This Row],[g (m²)]]/SUM(AEEF[AEEF-UT])</f>
        <v>5.5692824191768894E-4</v>
      </c>
      <c r="AA248" s="133">
        <f>CENSO[[#This Row],[v (m³)]]/SUM(AEEF[AEEF-UT])</f>
        <v>7.7969953868476443E-3</v>
      </c>
    </row>
    <row r="249" spans="1:27" ht="14">
      <c r="A249" s="86">
        <v>1</v>
      </c>
      <c r="B249" s="86">
        <v>1</v>
      </c>
      <c r="C249" s="63">
        <v>18</v>
      </c>
      <c r="D249" s="63">
        <v>248</v>
      </c>
      <c r="E249" s="63" t="str">
        <f>VLOOKUP(CENSO[[#This Row],[NOME COMUM]],ESPECIES[],2,FALSE)</f>
        <v>Astronium lecointei Ducke</v>
      </c>
      <c r="F249" s="64" t="s">
        <v>5</v>
      </c>
      <c r="G249" s="64">
        <v>250</v>
      </c>
      <c r="H249" s="97">
        <f>CENSO[[#This Row],[CAP (cm)]]/PI()</f>
        <v>79.577471545947674</v>
      </c>
      <c r="I249" s="64">
        <v>23</v>
      </c>
      <c r="J249" s="96">
        <f>(PI()*(CENSO[[#This Row],[DAP (cm)]]^2))/40000</f>
        <v>0.49735919716217297</v>
      </c>
      <c r="K249" s="96">
        <f>CENSO[[#This Row],[g (m²)]]*CENSO[[#This Row],[H (m)]]*0.7</f>
        <v>8.0074830743109846</v>
      </c>
      <c r="L249" s="64">
        <v>1</v>
      </c>
      <c r="M249" s="65">
        <v>368246.5</v>
      </c>
      <c r="N249" s="87">
        <v>9708944.1999999899</v>
      </c>
      <c r="O249" s="87" t="s">
        <v>1227</v>
      </c>
      <c r="P249" s="87" t="str">
        <f>VLOOKUP(CENSO[[#This Row],[DAP (cm)]],CD[],2,TRUE)</f>
        <v>TORA</v>
      </c>
      <c r="Q249" s="87" t="str">
        <f>VLOOKUP(CENSO[[#This Row],[DAP (cm)]],DD[],2,TRUE)</f>
        <v>70├ 80</v>
      </c>
      <c r="R249" s="87" t="str" cm="1">
        <f t="array" ref="R249">INDEX(_xlfn.TEXTSPLIT(CENSO[[#This Row],[NOME CIENTIFICO]]," "),1)</f>
        <v>Astronium</v>
      </c>
      <c r="S249" s="98" t="s">
        <v>1004</v>
      </c>
      <c r="T249" s="87">
        <f>_xlfn.MINIFS(CENSO[DAP (cm)],CENSO[NOME CIENTIFICO],CENSO[[#This Row],[NOME CIENTIFICO]])</f>
        <v>40.107045659157627</v>
      </c>
      <c r="U2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49" s="87" t="str">
        <f>IF(CENSO[[#This Row],[DAP (cm)]]&lt;CENSO[[#This Row],[DMCE (cm)]],"DAP &lt; DMCE","DAP ≥ DMCE")</f>
        <v>DAP ≥ DMCE</v>
      </c>
      <c r="W249" s="87" t="str">
        <f>IF(CENSO[[#This Row],[DAP (cm)]]&gt;200, "Superior", "Inferior")</f>
        <v>Inferior</v>
      </c>
      <c r="X249" s="87" t="str">
        <f>VLOOKUP(CENSO[[#This Row],[NOME COMUM]],ESPECIES[],4,FALSE)</f>
        <v>Não</v>
      </c>
      <c r="Y249" s="87" t="str">
        <f>IF(IFERROR(VLOOKUP(CENSO[[#This Row],[NOME COMUM]],COMERCIAIS[],2, FALSE), "Não") &lt;&gt; "Não", "Sim", "Não")</f>
        <v>Sim</v>
      </c>
      <c r="Z249" s="133">
        <f>CENSO[[#This Row],[g (m²)]]/SUM(AEEF[AEEF-UT])</f>
        <v>8.7020037799638919E-4</v>
      </c>
      <c r="AA249" s="133">
        <f>CENSO[[#This Row],[v (m³)]]/SUM(AEEF[AEEF-UT])</f>
        <v>1.4010226085741866E-2</v>
      </c>
    </row>
    <row r="250" spans="1:27" ht="14">
      <c r="A250" s="86">
        <v>1</v>
      </c>
      <c r="B250" s="86">
        <v>1</v>
      </c>
      <c r="C250" s="63">
        <v>18</v>
      </c>
      <c r="D250" s="63">
        <v>249</v>
      </c>
      <c r="E250" s="63" t="str">
        <f>VLOOKUP(CENSO[[#This Row],[NOME COMUM]],ESPECIES[],2,FALSE)</f>
        <v>Cedrela fissilis Vell.</v>
      </c>
      <c r="F250" s="64" t="s">
        <v>17</v>
      </c>
      <c r="G250" s="64">
        <v>312</v>
      </c>
      <c r="H250" s="97">
        <f>CENSO[[#This Row],[CAP (cm)]]/PI()</f>
        <v>99.312684489342686</v>
      </c>
      <c r="I250" s="64">
        <v>20</v>
      </c>
      <c r="J250" s="96">
        <f>(PI()*(CENSO[[#This Row],[DAP (cm)]]^2))/40000</f>
        <v>0.77463893901687286</v>
      </c>
      <c r="K250" s="96">
        <f>CENSO[[#This Row],[g (m²)]]*CENSO[[#This Row],[H (m)]]*0.7</f>
        <v>10.844945146236219</v>
      </c>
      <c r="L250" s="64">
        <v>1</v>
      </c>
      <c r="M250" s="65">
        <v>368253.5</v>
      </c>
      <c r="N250" s="87">
        <v>9708928.5999999903</v>
      </c>
      <c r="O250" s="87" t="s">
        <v>1227</v>
      </c>
      <c r="P250" s="87" t="str">
        <f>VLOOKUP(CENSO[[#This Row],[DAP (cm)]],CD[],2,TRUE)</f>
        <v>TORA</v>
      </c>
      <c r="Q250" s="87" t="str">
        <f>VLOOKUP(CENSO[[#This Row],[DAP (cm)]],DD[],2,TRUE)</f>
        <v>90├ 100</v>
      </c>
      <c r="R250" s="87" t="str" cm="1">
        <f t="array" ref="R250">INDEX(_xlfn.TEXTSPLIT(CENSO[[#This Row],[NOME CIENTIFICO]]," "),1)</f>
        <v>Cedrela</v>
      </c>
      <c r="S250" s="98" t="s">
        <v>1004</v>
      </c>
      <c r="T250" s="87">
        <f>_xlfn.MINIFS(CENSO[DAP (cm)],CENSO[NOME CIENTIFICO],CENSO[[#This Row],[NOME CIENTIFICO]])</f>
        <v>39.788735772973837</v>
      </c>
      <c r="U2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70</v>
      </c>
      <c r="V250" s="87" t="str">
        <f>IF(CENSO[[#This Row],[DAP (cm)]]&lt;CENSO[[#This Row],[DMCE (cm)]],"DAP &lt; DMCE","DAP ≥ DMCE")</f>
        <v>DAP ≥ DMCE</v>
      </c>
      <c r="W250" s="87" t="str">
        <f>IF(CENSO[[#This Row],[DAP (cm)]]&gt;200, "Superior", "Inferior")</f>
        <v>Inferior</v>
      </c>
      <c r="X250" s="87" t="str">
        <f>VLOOKUP(CENSO[[#This Row],[NOME COMUM]],ESPECIES[],4,FALSE)</f>
        <v>Vulneravel</v>
      </c>
      <c r="Y250" s="87" t="str">
        <f>IF(IFERROR(VLOOKUP(CENSO[[#This Row],[NOME COMUM]],COMERCIAIS[],2, FALSE), "Não") &lt;&gt; "Não", "Sim", "Não")</f>
        <v>Não</v>
      </c>
      <c r="Z250" s="133">
        <f>CENSO[[#This Row],[g (m²)]]/SUM(AEEF[AEEF-UT])</f>
        <v>1.3553405695308877E-3</v>
      </c>
      <c r="AA250" s="133">
        <f>CENSO[[#This Row],[v (m³)]]/SUM(AEEF[AEEF-UT])</f>
        <v>1.8974767973432425E-2</v>
      </c>
    </row>
    <row r="251" spans="1:27" ht="14">
      <c r="A251" s="86">
        <v>1</v>
      </c>
      <c r="B251" s="86">
        <v>1</v>
      </c>
      <c r="C251" s="63">
        <v>18</v>
      </c>
      <c r="D251" s="63">
        <v>250</v>
      </c>
      <c r="E251" s="63" t="str">
        <f>VLOOKUP(CENSO[[#This Row],[NOME COMUM]],ESPECIES[],2,FALSE)</f>
        <v>Apuleia leiocarpa (Vogel) J.F.Macbr.</v>
      </c>
      <c r="F251" s="64" t="s">
        <v>51</v>
      </c>
      <c r="G251" s="64">
        <v>313</v>
      </c>
      <c r="H251" s="97">
        <f>CENSO[[#This Row],[CAP (cm)]]/PI()</f>
        <v>99.630994375526484</v>
      </c>
      <c r="I251" s="64">
        <v>20</v>
      </c>
      <c r="J251" s="96">
        <f>(PI()*(CENSO[[#This Row],[DAP (cm)]]^2))/40000</f>
        <v>0.7796125309884947</v>
      </c>
      <c r="K251" s="96">
        <f>CENSO[[#This Row],[g (m²)]]*CENSO[[#This Row],[H (m)]]*0.7</f>
        <v>10.914575433838925</v>
      </c>
      <c r="L251" s="64">
        <v>1</v>
      </c>
      <c r="M251" s="65">
        <v>368322.799999999</v>
      </c>
      <c r="N251" s="87">
        <v>9708899.1999999899</v>
      </c>
      <c r="O251" s="87" t="s">
        <v>1227</v>
      </c>
      <c r="P251" s="87" t="str">
        <f>VLOOKUP(CENSO[[#This Row],[DAP (cm)]],CD[],2,TRUE)</f>
        <v>TORA</v>
      </c>
      <c r="Q251" s="87" t="str">
        <f>VLOOKUP(CENSO[[#This Row],[DAP (cm)]],DD[],2,TRUE)</f>
        <v>90├ 100</v>
      </c>
      <c r="R251" s="87" t="str" cm="1">
        <f t="array" ref="R251">INDEX(_xlfn.TEXTSPLIT(CENSO[[#This Row],[NOME CIENTIFICO]]," "),1)</f>
        <v>Apuleia</v>
      </c>
      <c r="S251" s="98" t="s">
        <v>1004</v>
      </c>
      <c r="T251" s="87">
        <f>_xlfn.MINIFS(CENSO[DAP (cm)],CENSO[NOME CIENTIFICO],CENSO[[#This Row],[NOME CIENTIFICO]])</f>
        <v>39.788735772973837</v>
      </c>
      <c r="U2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1" s="87" t="str">
        <f>IF(CENSO[[#This Row],[DAP (cm)]]&lt;CENSO[[#This Row],[DMCE (cm)]],"DAP &lt; DMCE","DAP ≥ DMCE")</f>
        <v>DAP ≥ DMCE</v>
      </c>
      <c r="W251" s="87" t="str">
        <f>IF(CENSO[[#This Row],[DAP (cm)]]&gt;200, "Superior", "Inferior")</f>
        <v>Inferior</v>
      </c>
      <c r="X251" s="87" t="str">
        <f>VLOOKUP(CENSO[[#This Row],[NOME COMUM]],ESPECIES[],4,FALSE)</f>
        <v>Não</v>
      </c>
      <c r="Y251" s="87" t="str">
        <f>IF(IFERROR(VLOOKUP(CENSO[[#This Row],[NOME COMUM]],COMERCIAIS[],2, FALSE), "Não") &lt;&gt; "Não", "Sim", "Não")</f>
        <v>Sim</v>
      </c>
      <c r="Z251" s="133">
        <f>CENSO[[#This Row],[g (m²)]]/SUM(AEEF[AEEF-UT])</f>
        <v>1.3640425733108519E-3</v>
      </c>
      <c r="AA251" s="133">
        <f>CENSO[[#This Row],[v (m³)]]/SUM(AEEF[AEEF-UT])</f>
        <v>1.9096596026351925E-2</v>
      </c>
    </row>
    <row r="252" spans="1:27" ht="14">
      <c r="A252" s="86">
        <v>1</v>
      </c>
      <c r="B252" s="86">
        <v>1</v>
      </c>
      <c r="C252" s="63">
        <v>18</v>
      </c>
      <c r="D252" s="63">
        <v>251</v>
      </c>
      <c r="E252" s="63" t="str">
        <f>VLOOKUP(CENSO[[#This Row],[NOME COMUM]],ESPECIES[],2,FALSE)</f>
        <v>Apuleia leiocarpa (Vogel) J.F.Macbr.</v>
      </c>
      <c r="F252" s="64" t="s">
        <v>51</v>
      </c>
      <c r="G252" s="64">
        <v>400</v>
      </c>
      <c r="H252" s="97">
        <f>CENSO[[#This Row],[CAP (cm)]]/PI()</f>
        <v>127.32395447351627</v>
      </c>
      <c r="I252" s="64">
        <v>21</v>
      </c>
      <c r="J252" s="96">
        <f>(PI()*(CENSO[[#This Row],[DAP (cm)]]^2))/40000</f>
        <v>1.2732395447351625</v>
      </c>
      <c r="K252" s="96">
        <f>CENSO[[#This Row],[g (m²)]]*CENSO[[#This Row],[H (m)]]*0.7</f>
        <v>18.716621307606889</v>
      </c>
      <c r="L252" s="64">
        <v>1</v>
      </c>
      <c r="M252" s="65">
        <v>368334.5</v>
      </c>
      <c r="N252" s="87">
        <v>9708840.5</v>
      </c>
      <c r="O252" s="87" t="s">
        <v>1227</v>
      </c>
      <c r="P252" s="87" t="str">
        <f>VLOOKUP(CENSO[[#This Row],[DAP (cm)]],CD[],2,TRUE)</f>
        <v>TORA</v>
      </c>
      <c r="Q252" s="87" t="str">
        <f>VLOOKUP(CENSO[[#This Row],[DAP (cm)]],DD[],2,TRUE)</f>
        <v>120├ 130</v>
      </c>
      <c r="R252" s="87" t="str" cm="1">
        <f t="array" ref="R252">INDEX(_xlfn.TEXTSPLIT(CENSO[[#This Row],[NOME CIENTIFICO]]," "),1)</f>
        <v>Apuleia</v>
      </c>
      <c r="S252" s="98" t="s">
        <v>1004</v>
      </c>
      <c r="T252" s="87">
        <f>_xlfn.MINIFS(CENSO[DAP (cm)],CENSO[NOME CIENTIFICO],CENSO[[#This Row],[NOME CIENTIFICO]])</f>
        <v>39.788735772973837</v>
      </c>
      <c r="U2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2" s="87" t="str">
        <f>IF(CENSO[[#This Row],[DAP (cm)]]&lt;CENSO[[#This Row],[DMCE (cm)]],"DAP &lt; DMCE","DAP ≥ DMCE")</f>
        <v>DAP ≥ DMCE</v>
      </c>
      <c r="W252" s="87" t="str">
        <f>IF(CENSO[[#This Row],[DAP (cm)]]&gt;200, "Superior", "Inferior")</f>
        <v>Inferior</v>
      </c>
      <c r="X252" s="87" t="str">
        <f>VLOOKUP(CENSO[[#This Row],[NOME COMUM]],ESPECIES[],4,FALSE)</f>
        <v>Não</v>
      </c>
      <c r="Y252" s="87" t="str">
        <f>IF(IFERROR(VLOOKUP(CENSO[[#This Row],[NOME COMUM]],COMERCIAIS[],2, FALSE), "Não") &lt;&gt; "Não", "Sim", "Não")</f>
        <v>Sim</v>
      </c>
      <c r="Z252" s="133">
        <f>CENSO[[#This Row],[g (m²)]]/SUM(AEEF[AEEF-UT])</f>
        <v>2.2277129676707558E-3</v>
      </c>
      <c r="AA252" s="133">
        <f>CENSO[[#This Row],[v (m³)]]/SUM(AEEF[AEEF-UT])</f>
        <v>3.2747380624760111E-2</v>
      </c>
    </row>
    <row r="253" spans="1:27" ht="14">
      <c r="A253" s="86">
        <v>1</v>
      </c>
      <c r="B253" s="86">
        <v>1</v>
      </c>
      <c r="C253" s="63">
        <v>19</v>
      </c>
      <c r="D253" s="63">
        <v>252</v>
      </c>
      <c r="E253" s="63" t="str">
        <f>VLOOKUP(CENSO[[#This Row],[NOME COMUM]],ESPECIES[],2,FALSE)</f>
        <v>Astronium lecointei Ducke</v>
      </c>
      <c r="F253" s="64" t="s">
        <v>5</v>
      </c>
      <c r="G253" s="64">
        <v>287</v>
      </c>
      <c r="H253" s="97">
        <f>CENSO[[#This Row],[CAP (cm)]]/PI()</f>
        <v>91.35493733474793</v>
      </c>
      <c r="I253" s="64">
        <v>24</v>
      </c>
      <c r="J253" s="96">
        <f>(PI()*(CENSO[[#This Row],[DAP (cm)]]^2))/40000</f>
        <v>0.65547167537681639</v>
      </c>
      <c r="K253" s="96">
        <f>CENSO[[#This Row],[g (m²)]]*CENSO[[#This Row],[H (m)]]*0.7</f>
        <v>11.011924146330514</v>
      </c>
      <c r="L253" s="64">
        <v>1</v>
      </c>
      <c r="M253" s="65">
        <v>368313.19124514202</v>
      </c>
      <c r="N253" s="87">
        <v>9708803.4250424206</v>
      </c>
      <c r="O253" s="87" t="s">
        <v>1228</v>
      </c>
      <c r="P253" s="87" t="str">
        <f>VLOOKUP(CENSO[[#This Row],[DAP (cm)]],CD[],2,TRUE)</f>
        <v>TORA</v>
      </c>
      <c r="Q253" s="87" t="str">
        <f>VLOOKUP(CENSO[[#This Row],[DAP (cm)]],DD[],2,TRUE)</f>
        <v>90├ 100</v>
      </c>
      <c r="R253" s="87" t="str" cm="1">
        <f t="array" ref="R253">INDEX(_xlfn.TEXTSPLIT(CENSO[[#This Row],[NOME CIENTIFICO]]," "),1)</f>
        <v>Astronium</v>
      </c>
      <c r="S253" s="98" t="s">
        <v>1004</v>
      </c>
      <c r="T253" s="87">
        <f>_xlfn.MINIFS(CENSO[DAP (cm)],CENSO[NOME CIENTIFICO],CENSO[[#This Row],[NOME CIENTIFICO]])</f>
        <v>40.107045659157627</v>
      </c>
      <c r="U2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53" s="87" t="str">
        <f>IF(CENSO[[#This Row],[DAP (cm)]]&lt;CENSO[[#This Row],[DMCE (cm)]],"DAP &lt; DMCE","DAP ≥ DMCE")</f>
        <v>DAP ≥ DMCE</v>
      </c>
      <c r="W253" s="87" t="str">
        <f>IF(CENSO[[#This Row],[DAP (cm)]]&gt;200, "Superior", "Inferior")</f>
        <v>Inferior</v>
      </c>
      <c r="X253" s="87" t="str">
        <f>VLOOKUP(CENSO[[#This Row],[NOME COMUM]],ESPECIES[],4,FALSE)</f>
        <v>Não</v>
      </c>
      <c r="Y253" s="87" t="str">
        <f>IF(IFERROR(VLOOKUP(CENSO[[#This Row],[NOME COMUM]],COMERCIAIS[],2, FALSE), "Não") &lt;&gt; "Não", "Sim", "Não")</f>
        <v>Sim</v>
      </c>
      <c r="Z253" s="133">
        <f>CENSO[[#This Row],[g (m²)]]/SUM(AEEF[AEEF-UT])</f>
        <v>1.1468405589629533E-3</v>
      </c>
      <c r="AA253" s="133">
        <f>CENSO[[#This Row],[v (m³)]]/SUM(AEEF[AEEF-UT])</f>
        <v>1.9266921390577611E-2</v>
      </c>
    </row>
    <row r="254" spans="1:27" ht="14">
      <c r="A254" s="86">
        <v>1</v>
      </c>
      <c r="B254" s="86">
        <v>1</v>
      </c>
      <c r="C254" s="63">
        <v>19</v>
      </c>
      <c r="D254" s="63">
        <v>253</v>
      </c>
      <c r="E254" s="63" t="str">
        <f>VLOOKUP(CENSO[[#This Row],[NOME COMUM]],ESPECIES[],2,FALSE)</f>
        <v>Ormosia paraensis Ducke</v>
      </c>
      <c r="F254" s="64" t="s">
        <v>99</v>
      </c>
      <c r="G254" s="64">
        <v>222</v>
      </c>
      <c r="H254" s="97">
        <f>CENSO[[#This Row],[CAP (cm)]]/PI()</f>
        <v>70.664794732801525</v>
      </c>
      <c r="I254" s="64">
        <v>16</v>
      </c>
      <c r="J254" s="96">
        <f>(PI()*(CENSO[[#This Row],[DAP (cm)]]^2))/40000</f>
        <v>0.39218961076704845</v>
      </c>
      <c r="K254" s="96">
        <f>CENSO[[#This Row],[g (m²)]]*CENSO[[#This Row],[H (m)]]*0.7</f>
        <v>4.3925236405909427</v>
      </c>
      <c r="L254" s="64">
        <v>2</v>
      </c>
      <c r="M254" s="65">
        <v>368295.9</v>
      </c>
      <c r="N254" s="87">
        <v>9708844.5</v>
      </c>
      <c r="O254" s="87" t="s">
        <v>1227</v>
      </c>
      <c r="P254" s="87" t="str">
        <f>VLOOKUP(CENSO[[#This Row],[DAP (cm)]],CD[],2,TRUE)</f>
        <v>TORA</v>
      </c>
      <c r="Q254" s="87" t="str">
        <f>VLOOKUP(CENSO[[#This Row],[DAP (cm)]],DD[],2,TRUE)</f>
        <v>70├ 80</v>
      </c>
      <c r="R254" s="87" t="str" cm="1">
        <f t="array" ref="R254">INDEX(_xlfn.TEXTSPLIT(CENSO[[#This Row],[NOME CIENTIFICO]]," "),1)</f>
        <v>Ormosia</v>
      </c>
      <c r="S254" s="98" t="s">
        <v>1004</v>
      </c>
      <c r="T254" s="87">
        <f>_xlfn.MINIFS(CENSO[DAP (cm)],CENSO[NOME CIENTIFICO],CENSO[[#This Row],[NOME CIENTIFICO]])</f>
        <v>44.563384065730695</v>
      </c>
      <c r="U2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54.563384065730695</v>
      </c>
      <c r="V254" s="87" t="str">
        <f>IF(CENSO[[#This Row],[DAP (cm)]]&lt;CENSO[[#This Row],[DMCE (cm)]],"DAP &lt; DMCE","DAP ≥ DMCE")</f>
        <v>DAP ≥ DMCE</v>
      </c>
      <c r="W254" s="87" t="str">
        <f>IF(CENSO[[#This Row],[DAP (cm)]]&gt;200, "Superior", "Inferior")</f>
        <v>Inferior</v>
      </c>
      <c r="X254" s="87" t="str">
        <f>VLOOKUP(CENSO[[#This Row],[NOME COMUM]],ESPECIES[],4,FALSE)</f>
        <v>Não</v>
      </c>
      <c r="Y254" s="87" t="str">
        <f>IF(IFERROR(VLOOKUP(CENSO[[#This Row],[NOME COMUM]],COMERCIAIS[],2, FALSE), "Não") &lt;&gt; "Não", "Sim", "Não")</f>
        <v>Não</v>
      </c>
      <c r="Z254" s="133">
        <f>CENSO[[#This Row],[g (m²)]]/SUM(AEEF[AEEF-UT])</f>
        <v>6.8619128686678451E-4</v>
      </c>
      <c r="AA254" s="133">
        <f>CENSO[[#This Row],[v (m³)]]/SUM(AEEF[AEEF-UT])</f>
        <v>7.6853424129079868E-3</v>
      </c>
    </row>
    <row r="255" spans="1:27" ht="14">
      <c r="A255" s="86">
        <v>1</v>
      </c>
      <c r="B255" s="86">
        <v>1</v>
      </c>
      <c r="C255" s="63">
        <v>19</v>
      </c>
      <c r="D255" s="63">
        <v>254</v>
      </c>
      <c r="E255" s="63" t="str">
        <f>VLOOKUP(CENSO[[#This Row],[NOME COMUM]],ESPECIES[],2,FALSE)</f>
        <v>Coutarea hexandra (Jacq.) K.Schum.</v>
      </c>
      <c r="F255" s="64" t="s">
        <v>57</v>
      </c>
      <c r="G255" s="64">
        <v>173</v>
      </c>
      <c r="H255" s="97">
        <f>CENSO[[#This Row],[CAP (cm)]]/PI()</f>
        <v>55.067610309795789</v>
      </c>
      <c r="I255" s="64">
        <v>11</v>
      </c>
      <c r="J255" s="96">
        <f>(PI()*(CENSO[[#This Row],[DAP (cm)]]^2))/40000</f>
        <v>0.23816741458986682</v>
      </c>
      <c r="K255" s="96">
        <f>CENSO[[#This Row],[g (m²)]]*CENSO[[#This Row],[H (m)]]*0.7</f>
        <v>1.8338890923419742</v>
      </c>
      <c r="L255" s="64">
        <v>3</v>
      </c>
      <c r="M255" s="65">
        <v>368268.09999999899</v>
      </c>
      <c r="N255" s="87">
        <v>9708833</v>
      </c>
      <c r="O255" s="87" t="s">
        <v>1226</v>
      </c>
      <c r="P255" s="87" t="str">
        <f>VLOOKUP(CENSO[[#This Row],[DAP (cm)]],CD[],2,TRUE)</f>
        <v>TORA</v>
      </c>
      <c r="Q255" s="87" t="str">
        <f>VLOOKUP(CENSO[[#This Row],[DAP (cm)]],DD[],2,TRUE)</f>
        <v>50├ 60</v>
      </c>
      <c r="R255" s="87" t="str" cm="1">
        <f t="array" ref="R255">INDEX(_xlfn.TEXTSPLIT(CENSO[[#This Row],[NOME CIENTIFICO]]," "),1)</f>
        <v>Coutarea</v>
      </c>
      <c r="S255" s="98" t="s">
        <v>1004</v>
      </c>
      <c r="T255" s="87">
        <f>_xlfn.MINIFS(CENSO[DAP (cm)],CENSO[NOME CIENTIFICO],CENSO[[#This Row],[NOME CIENTIFICO]])</f>
        <v>40.425355545341418</v>
      </c>
      <c r="U2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255" s="87" t="str">
        <f>IF(CENSO[[#This Row],[DAP (cm)]]&lt;CENSO[[#This Row],[DMCE (cm)]],"DAP &lt; DMCE","DAP ≥ DMCE")</f>
        <v>DAP ≥ DMCE</v>
      </c>
      <c r="W255" s="87" t="str">
        <f>IF(CENSO[[#This Row],[DAP (cm)]]&gt;200, "Superior", "Inferior")</f>
        <v>Inferior</v>
      </c>
      <c r="X255" s="87" t="str">
        <f>VLOOKUP(CENSO[[#This Row],[NOME COMUM]],ESPECIES[],4,FALSE)</f>
        <v>Não</v>
      </c>
      <c r="Y255" s="87" t="str">
        <f>IF(IFERROR(VLOOKUP(CENSO[[#This Row],[NOME COMUM]],COMERCIAIS[],2, FALSE), "Não") &lt;&gt; "Não", "Sim", "Não")</f>
        <v>Não</v>
      </c>
      <c r="Z255" s="133">
        <f>CENSO[[#This Row],[g (m²)]]/SUM(AEEF[AEEF-UT])</f>
        <v>4.1670763380886292E-4</v>
      </c>
      <c r="AA255" s="133">
        <f>CENSO[[#This Row],[v (m³)]]/SUM(AEEF[AEEF-UT])</f>
        <v>3.208648780328244E-3</v>
      </c>
    </row>
    <row r="256" spans="1:27" ht="14">
      <c r="A256" s="86">
        <v>1</v>
      </c>
      <c r="B256" s="86">
        <v>1</v>
      </c>
      <c r="C256" s="63">
        <v>19</v>
      </c>
      <c r="D256" s="63">
        <v>255</v>
      </c>
      <c r="E256" s="63" t="str">
        <f>VLOOKUP(CENSO[[#This Row],[NOME COMUM]],ESPECIES[],2,FALSE)</f>
        <v>Tachigali myrmecophila Ducke</v>
      </c>
      <c r="F256" s="64" t="s">
        <v>14</v>
      </c>
      <c r="G256" s="64">
        <v>142</v>
      </c>
      <c r="H256" s="97">
        <f>CENSO[[#This Row],[CAP (cm)]]/PI()</f>
        <v>45.200003838098276</v>
      </c>
      <c r="I256" s="64">
        <v>9</v>
      </c>
      <c r="J256" s="96">
        <f>(PI()*(CENSO[[#This Row],[DAP (cm)]]^2))/40000</f>
        <v>0.16046001362524887</v>
      </c>
      <c r="K256" s="96">
        <f>CENSO[[#This Row],[g (m²)]]*CENSO[[#This Row],[H (m)]]*0.7</f>
        <v>1.0108980858390679</v>
      </c>
      <c r="L256" s="64">
        <v>2</v>
      </c>
      <c r="M256" s="65">
        <v>368284.59999999899</v>
      </c>
      <c r="N256" s="87">
        <v>9708854.5</v>
      </c>
      <c r="O256" s="98" t="s">
        <v>1225</v>
      </c>
      <c r="P256" s="87" t="str">
        <f>VLOOKUP(CENSO[[#This Row],[DAP (cm)]],CD[],2,TRUE)</f>
        <v>TORETE</v>
      </c>
      <c r="Q256" s="87" t="str">
        <f>VLOOKUP(CENSO[[#This Row],[DAP (cm)]],DD[],2,TRUE)</f>
        <v>40├ 50</v>
      </c>
      <c r="R256" s="87" t="str" cm="1">
        <f t="array" ref="R256">INDEX(_xlfn.TEXTSPLIT(CENSO[[#This Row],[NOME CIENTIFICO]]," "),1)</f>
        <v>Tachigali</v>
      </c>
      <c r="S256" s="98" t="s">
        <v>1004</v>
      </c>
      <c r="T256" s="87">
        <f>_xlfn.MINIFS(CENSO[DAP (cm)],CENSO[NOME CIENTIFICO],CENSO[[#This Row],[NOME CIENTIFICO]])</f>
        <v>39.152116000606256</v>
      </c>
      <c r="U2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6" s="87" t="str">
        <f>IF(CENSO[[#This Row],[DAP (cm)]]&lt;CENSO[[#This Row],[DMCE (cm)]],"DAP &lt; DMCE","DAP ≥ DMCE")</f>
        <v>DAP &lt; DMCE</v>
      </c>
      <c r="W256" s="87" t="str">
        <f>IF(CENSO[[#This Row],[DAP (cm)]]&gt;200, "Superior", "Inferior")</f>
        <v>Inferior</v>
      </c>
      <c r="X256" s="87" t="str">
        <f>VLOOKUP(CENSO[[#This Row],[NOME COMUM]],ESPECIES[],4,FALSE)</f>
        <v>Não</v>
      </c>
      <c r="Y256" s="87" t="str">
        <f>IF(IFERROR(VLOOKUP(CENSO[[#This Row],[NOME COMUM]],COMERCIAIS[],2, FALSE), "Não") &lt;&gt; "Não", "Sim", "Não")</f>
        <v>Sim</v>
      </c>
      <c r="Z256" s="133">
        <f>CENSO[[#This Row],[g (m²)]]/SUM(AEEF[AEEF-UT])</f>
        <v>2.8074752675070699E-4</v>
      </c>
      <c r="AA256" s="133">
        <f>CENSO[[#This Row],[v (m³)]]/SUM(AEEF[AEEF-UT])</f>
        <v>1.7687094185294542E-3</v>
      </c>
    </row>
    <row r="257" spans="1:27" ht="14">
      <c r="A257" s="86">
        <v>1</v>
      </c>
      <c r="B257" s="86">
        <v>1</v>
      </c>
      <c r="C257" s="63">
        <v>19</v>
      </c>
      <c r="D257" s="63">
        <v>256</v>
      </c>
      <c r="E257" s="63" t="str">
        <f>VLOOKUP(CENSO[[#This Row],[NOME COMUM]],ESPECIES[],2,FALSE)</f>
        <v>Couratari guianensis Aubl.</v>
      </c>
      <c r="F257" s="64" t="s">
        <v>6</v>
      </c>
      <c r="G257" s="64">
        <v>200</v>
      </c>
      <c r="H257" s="97">
        <f>CENSO[[#This Row],[CAP (cm)]]/PI()</f>
        <v>63.661977236758133</v>
      </c>
      <c r="I257" s="64">
        <v>18</v>
      </c>
      <c r="J257" s="96">
        <f>(PI()*(CENSO[[#This Row],[DAP (cm)]]^2))/40000</f>
        <v>0.31830988618379064</v>
      </c>
      <c r="K257" s="96">
        <f>CENSO[[#This Row],[g (m²)]]*CENSO[[#This Row],[H (m)]]*0.7</f>
        <v>4.0107045659157619</v>
      </c>
      <c r="L257" s="64">
        <v>1</v>
      </c>
      <c r="M257" s="65">
        <v>368240.2</v>
      </c>
      <c r="N257" s="87">
        <v>9708867.1999999899</v>
      </c>
      <c r="O257" s="87" t="s">
        <v>1227</v>
      </c>
      <c r="P257" s="87" t="str">
        <f>VLOOKUP(CENSO[[#This Row],[DAP (cm)]],CD[],2,TRUE)</f>
        <v>TORA</v>
      </c>
      <c r="Q257" s="87" t="str">
        <f>VLOOKUP(CENSO[[#This Row],[DAP (cm)]],DD[],2,TRUE)</f>
        <v>60├ 70</v>
      </c>
      <c r="R257" s="87" t="str" cm="1">
        <f t="array" ref="R257">INDEX(_xlfn.TEXTSPLIT(CENSO[[#This Row],[NOME CIENTIFICO]]," "),1)</f>
        <v>Couratari</v>
      </c>
      <c r="S257" s="98" t="s">
        <v>1004</v>
      </c>
      <c r="T257" s="87">
        <f>_xlfn.MINIFS(CENSO[DAP (cm)],CENSO[NOME CIENTIFICO],CENSO[[#This Row],[NOME CIENTIFICO]])</f>
        <v>38.833806114422465</v>
      </c>
      <c r="U2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7" s="87" t="str">
        <f>IF(CENSO[[#This Row],[DAP (cm)]]&lt;CENSO[[#This Row],[DMCE (cm)]],"DAP &lt; DMCE","DAP ≥ DMCE")</f>
        <v>DAP ≥ DMCE</v>
      </c>
      <c r="W257" s="87" t="str">
        <f>IF(CENSO[[#This Row],[DAP (cm)]]&gt;200, "Superior", "Inferior")</f>
        <v>Inferior</v>
      </c>
      <c r="X257" s="87" t="str">
        <f>VLOOKUP(CENSO[[#This Row],[NOME COMUM]],ESPECIES[],4,FALSE)</f>
        <v>Não</v>
      </c>
      <c r="Y257" s="87" t="str">
        <f>IF(IFERROR(VLOOKUP(CENSO[[#This Row],[NOME COMUM]],COMERCIAIS[],2, FALSE), "Não") &lt;&gt; "Não", "Sim", "Não")</f>
        <v>Sim</v>
      </c>
      <c r="Z257" s="133">
        <f>CENSO[[#This Row],[g (m²)]]/SUM(AEEF[AEEF-UT])</f>
        <v>5.5692824191768894E-4</v>
      </c>
      <c r="AA257" s="133">
        <f>CENSO[[#This Row],[v (m³)]]/SUM(AEEF[AEEF-UT])</f>
        <v>7.0172958481628809E-3</v>
      </c>
    </row>
    <row r="258" spans="1:27" ht="14">
      <c r="A258" s="86">
        <v>1</v>
      </c>
      <c r="B258" s="86">
        <v>1</v>
      </c>
      <c r="C258" s="63">
        <v>19</v>
      </c>
      <c r="D258" s="63">
        <v>257</v>
      </c>
      <c r="E258" s="63" t="str">
        <f>VLOOKUP(CENSO[[#This Row],[NOME COMUM]],ESPECIES[],2,FALSE)</f>
        <v>Apuleia leiocarpa (Vogel) J.F.Macbr.</v>
      </c>
      <c r="F258" s="64" t="s">
        <v>51</v>
      </c>
      <c r="G258" s="64">
        <v>323</v>
      </c>
      <c r="H258" s="97">
        <f>CENSO[[#This Row],[CAP (cm)]]/PI()</f>
        <v>102.81409323736439</v>
      </c>
      <c r="I258" s="64">
        <v>22</v>
      </c>
      <c r="J258" s="96">
        <f>(PI()*(CENSO[[#This Row],[DAP (cm)]]^2))/40000</f>
        <v>0.83022380289171738</v>
      </c>
      <c r="K258" s="96">
        <f>CENSO[[#This Row],[g (m²)]]*CENSO[[#This Row],[H (m)]]*0.7</f>
        <v>12.785446564532448</v>
      </c>
      <c r="L258" s="64">
        <v>1</v>
      </c>
      <c r="M258" s="65">
        <v>368211.59999999899</v>
      </c>
      <c r="N258" s="87">
        <v>9708923.4000000004</v>
      </c>
      <c r="O258" s="87" t="s">
        <v>1227</v>
      </c>
      <c r="P258" s="87" t="str">
        <f>VLOOKUP(CENSO[[#This Row],[DAP (cm)]],CD[],2,TRUE)</f>
        <v>TORA</v>
      </c>
      <c r="Q258" s="87" t="str">
        <f>VLOOKUP(CENSO[[#This Row],[DAP (cm)]],DD[],2,TRUE)</f>
        <v>100├ 110</v>
      </c>
      <c r="R258" s="87" t="str" cm="1">
        <f t="array" ref="R258">INDEX(_xlfn.TEXTSPLIT(CENSO[[#This Row],[NOME CIENTIFICO]]," "),1)</f>
        <v>Apuleia</v>
      </c>
      <c r="S258" s="98" t="s">
        <v>1004</v>
      </c>
      <c r="T258" s="87">
        <f>_xlfn.MINIFS(CENSO[DAP (cm)],CENSO[NOME CIENTIFICO],CENSO[[#This Row],[NOME CIENTIFICO]])</f>
        <v>39.788735772973837</v>
      </c>
      <c r="U2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8" s="87" t="str">
        <f>IF(CENSO[[#This Row],[DAP (cm)]]&lt;CENSO[[#This Row],[DMCE (cm)]],"DAP &lt; DMCE","DAP ≥ DMCE")</f>
        <v>DAP ≥ DMCE</v>
      </c>
      <c r="W258" s="87" t="str">
        <f>IF(CENSO[[#This Row],[DAP (cm)]]&gt;200, "Superior", "Inferior")</f>
        <v>Inferior</v>
      </c>
      <c r="X258" s="87" t="str">
        <f>VLOOKUP(CENSO[[#This Row],[NOME COMUM]],ESPECIES[],4,FALSE)</f>
        <v>Não</v>
      </c>
      <c r="Y258" s="87" t="str">
        <f>IF(IFERROR(VLOOKUP(CENSO[[#This Row],[NOME COMUM]],COMERCIAIS[],2, FALSE), "Não") &lt;&gt; "Não", "Sim", "Não")</f>
        <v>Sim</v>
      </c>
      <c r="Z258" s="133">
        <f>CENSO[[#This Row],[g (m²)]]/SUM(AEEF[AEEF-UT])</f>
        <v>1.4525941637757644E-3</v>
      </c>
      <c r="AA258" s="133">
        <f>CENSO[[#This Row],[v (m³)]]/SUM(AEEF[AEEF-UT])</f>
        <v>2.2369950122146771E-2</v>
      </c>
    </row>
    <row r="259" spans="1:27" ht="14">
      <c r="A259" s="86">
        <v>1</v>
      </c>
      <c r="B259" s="86">
        <v>1</v>
      </c>
      <c r="C259" s="63">
        <v>19</v>
      </c>
      <c r="D259" s="63">
        <v>258</v>
      </c>
      <c r="E259" s="63" t="str">
        <f>VLOOKUP(CENSO[[#This Row],[NOME COMUM]],ESPECIES[],2,FALSE)</f>
        <v>Alexa grandiflora Ducke</v>
      </c>
      <c r="F259" s="64" t="s">
        <v>13</v>
      </c>
      <c r="G259" s="64">
        <v>167</v>
      </c>
      <c r="H259" s="97">
        <f>CENSO[[#This Row],[CAP (cm)]]/PI()</f>
        <v>53.157750992693046</v>
      </c>
      <c r="I259" s="64">
        <v>15</v>
      </c>
      <c r="J259" s="96">
        <f>(PI()*(CENSO[[#This Row],[DAP (cm)]]^2))/40000</f>
        <v>0.2219336103944935</v>
      </c>
      <c r="K259" s="96">
        <f>CENSO[[#This Row],[g (m²)]]*CENSO[[#This Row],[H (m)]]*0.7</f>
        <v>2.3303029091421816</v>
      </c>
      <c r="L259" s="64">
        <v>1</v>
      </c>
      <c r="M259" s="65">
        <v>368134.9</v>
      </c>
      <c r="N259" s="87">
        <v>9708987.5999999903</v>
      </c>
      <c r="O259" s="87" t="s">
        <v>1227</v>
      </c>
      <c r="P259" s="87" t="str">
        <f>VLOOKUP(CENSO[[#This Row],[DAP (cm)]],CD[],2,TRUE)</f>
        <v>TORA</v>
      </c>
      <c r="Q259" s="87" t="str">
        <f>VLOOKUP(CENSO[[#This Row],[DAP (cm)]],DD[],2,TRUE)</f>
        <v>50├ 60</v>
      </c>
      <c r="R259" s="87" t="str" cm="1">
        <f t="array" ref="R259">INDEX(_xlfn.TEXTSPLIT(CENSO[[#This Row],[NOME CIENTIFICO]]," "),1)</f>
        <v>Alexa</v>
      </c>
      <c r="S259" s="98" t="s">
        <v>1004</v>
      </c>
      <c r="T259" s="87">
        <f>_xlfn.MINIFS(CENSO[DAP (cm)],CENSO[NOME CIENTIFICO],CENSO[[#This Row],[NOME CIENTIFICO]])</f>
        <v>39.788735772973837</v>
      </c>
      <c r="U2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9" s="87" t="str">
        <f>IF(CENSO[[#This Row],[DAP (cm)]]&lt;CENSO[[#This Row],[DMCE (cm)]],"DAP &lt; DMCE","DAP ≥ DMCE")</f>
        <v>DAP ≥ DMCE</v>
      </c>
      <c r="W259" s="87" t="str">
        <f>IF(CENSO[[#This Row],[DAP (cm)]]&gt;200, "Superior", "Inferior")</f>
        <v>Inferior</v>
      </c>
      <c r="X259" s="87" t="str">
        <f>VLOOKUP(CENSO[[#This Row],[NOME COMUM]],ESPECIES[],4,FALSE)</f>
        <v>Não</v>
      </c>
      <c r="Y259" s="87" t="str">
        <f>IF(IFERROR(VLOOKUP(CENSO[[#This Row],[NOME COMUM]],COMERCIAIS[],2, FALSE), "Não") &lt;&gt; "Não", "Sim", "Não")</f>
        <v>Não</v>
      </c>
      <c r="Z259" s="133">
        <f>CENSO[[#This Row],[g (m²)]]/SUM(AEEF[AEEF-UT])</f>
        <v>3.8830429347106078E-4</v>
      </c>
      <c r="AA259" s="133">
        <f>CENSO[[#This Row],[v (m³)]]/SUM(AEEF[AEEF-UT])</f>
        <v>4.0771950814461385E-3</v>
      </c>
    </row>
    <row r="260" spans="1:27" ht="14">
      <c r="A260" s="86">
        <v>1</v>
      </c>
      <c r="B260" s="86">
        <v>1</v>
      </c>
      <c r="C260" s="63">
        <v>19</v>
      </c>
      <c r="D260" s="63">
        <v>259</v>
      </c>
      <c r="E260" s="63" t="str">
        <f>VLOOKUP(CENSO[[#This Row],[NOME COMUM]],ESPECIES[],2,FALSE)</f>
        <v>Bertholletia excelsa Humb. &amp; Bonpl.</v>
      </c>
      <c r="F260" s="64" t="s">
        <v>37</v>
      </c>
      <c r="G260" s="64">
        <v>420</v>
      </c>
      <c r="H260" s="97">
        <f>CENSO[[#This Row],[CAP (cm)]]/PI()</f>
        <v>133.69015219719208</v>
      </c>
      <c r="I260" s="64">
        <v>18</v>
      </c>
      <c r="J260" s="96">
        <f>(PI()*(CENSO[[#This Row],[DAP (cm)]]^2))/40000</f>
        <v>1.4037465980705166</v>
      </c>
      <c r="K260" s="96">
        <f>CENSO[[#This Row],[g (m²)]]*CENSO[[#This Row],[H (m)]]*0.7</f>
        <v>17.687207135688507</v>
      </c>
      <c r="L260" s="64">
        <v>1</v>
      </c>
      <c r="M260" s="65">
        <v>368137.59999999899</v>
      </c>
      <c r="N260" s="87">
        <v>9709002.5999999903</v>
      </c>
      <c r="O260" s="87" t="s">
        <v>424</v>
      </c>
      <c r="P260" s="87" t="str">
        <f>VLOOKUP(CENSO[[#This Row],[DAP (cm)]],CD[],2,TRUE)</f>
        <v>TORA</v>
      </c>
      <c r="Q260" s="87" t="str">
        <f>VLOOKUP(CENSO[[#This Row],[DAP (cm)]],DD[],2,TRUE)</f>
        <v>130├ 140</v>
      </c>
      <c r="R260" s="87" t="str" cm="1">
        <f t="array" ref="R260">INDEX(_xlfn.TEXTSPLIT(CENSO[[#This Row],[NOME CIENTIFICO]]," "),1)</f>
        <v>Bertholletia</v>
      </c>
      <c r="S260" s="98" t="s">
        <v>1004</v>
      </c>
      <c r="T260" s="87">
        <f>_xlfn.MINIFS(CENSO[DAP (cm)],CENSO[NOME CIENTIFICO],CENSO[[#This Row],[NOME CIENTIFICO]])</f>
        <v>41.38028520389279</v>
      </c>
      <c r="U2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60" s="87" t="str">
        <f>IF(CENSO[[#This Row],[DAP (cm)]]&lt;CENSO[[#This Row],[DMCE (cm)]],"DAP &lt; DMCE","DAP ≥ DMCE")</f>
        <v>DAP ≥ DMCE</v>
      </c>
      <c r="W260" s="87" t="str">
        <f>IF(CENSO[[#This Row],[DAP (cm)]]&gt;200, "Superior", "Inferior")</f>
        <v>Inferior</v>
      </c>
      <c r="X260" s="87" t="str">
        <f>VLOOKUP(CENSO[[#This Row],[NOME COMUM]],ESPECIES[],4,FALSE)</f>
        <v>Protegida</v>
      </c>
      <c r="Y260" s="87" t="str">
        <f>IF(IFERROR(VLOOKUP(CENSO[[#This Row],[NOME COMUM]],COMERCIAIS[],2, FALSE), "Não") &lt;&gt; "Não", "Sim", "Não")</f>
        <v>Não</v>
      </c>
      <c r="Z260" s="133">
        <f>CENSO[[#This Row],[g (m²)]]/SUM(AEEF[AEEF-UT])</f>
        <v>2.4560535468570082E-3</v>
      </c>
      <c r="AA260" s="133">
        <f>CENSO[[#This Row],[v (m³)]]/SUM(AEEF[AEEF-UT])</f>
        <v>3.0946274690398297E-2</v>
      </c>
    </row>
    <row r="261" spans="1:27" ht="14">
      <c r="A261" s="86">
        <v>1</v>
      </c>
      <c r="B261" s="86">
        <v>1</v>
      </c>
      <c r="C261" s="63">
        <v>19</v>
      </c>
      <c r="D261" s="63">
        <v>260</v>
      </c>
      <c r="E261" s="63" t="str">
        <f>VLOOKUP(CENSO[[#This Row],[NOME COMUM]],ESPECIES[],2,FALSE)</f>
        <v>Dimorphandra multiflora Ducke</v>
      </c>
      <c r="F261" s="64" t="s">
        <v>73</v>
      </c>
      <c r="G261" s="64">
        <v>310</v>
      </c>
      <c r="H261" s="97">
        <f>CENSO[[#This Row],[CAP (cm)]]/PI()</f>
        <v>98.676064716975105</v>
      </c>
      <c r="I261" s="64">
        <v>16</v>
      </c>
      <c r="J261" s="96">
        <f>(PI()*(CENSO[[#This Row],[DAP (cm)]]^2))/40000</f>
        <v>0.7647395015565569</v>
      </c>
      <c r="K261" s="96">
        <f>CENSO[[#This Row],[g (m²)]]*CENSO[[#This Row],[H (m)]]*0.7</f>
        <v>8.5650824174334375</v>
      </c>
      <c r="L261" s="64">
        <v>1</v>
      </c>
      <c r="M261" s="65">
        <v>368116.799999999</v>
      </c>
      <c r="N261" s="87">
        <v>9708996.9000000004</v>
      </c>
      <c r="O261" s="87" t="s">
        <v>1227</v>
      </c>
      <c r="P261" s="87" t="str">
        <f>VLOOKUP(CENSO[[#This Row],[DAP (cm)]],CD[],2,TRUE)</f>
        <v>TORA</v>
      </c>
      <c r="Q261" s="87" t="str">
        <f>VLOOKUP(CENSO[[#This Row],[DAP (cm)]],DD[],2,TRUE)</f>
        <v>90├ 100</v>
      </c>
      <c r="R261" s="87" t="str" cm="1">
        <f t="array" ref="R261">INDEX(_xlfn.TEXTSPLIT(CENSO[[#This Row],[NOME CIENTIFICO]]," "),1)</f>
        <v>Dimorphandra</v>
      </c>
      <c r="S261" s="98" t="s">
        <v>1004</v>
      </c>
      <c r="T261" s="87">
        <f>_xlfn.MINIFS(CENSO[DAP (cm)],CENSO[NOME CIENTIFICO],CENSO[[#This Row],[NOME CIENTIFICO]])</f>
        <v>39.788735772973837</v>
      </c>
      <c r="U2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1" s="87" t="str">
        <f>IF(CENSO[[#This Row],[DAP (cm)]]&lt;CENSO[[#This Row],[DMCE (cm)]],"DAP &lt; DMCE","DAP ≥ DMCE")</f>
        <v>DAP ≥ DMCE</v>
      </c>
      <c r="W261" s="87" t="str">
        <f>IF(CENSO[[#This Row],[DAP (cm)]]&gt;200, "Superior", "Inferior")</f>
        <v>Inferior</v>
      </c>
      <c r="X261" s="87" t="str">
        <f>VLOOKUP(CENSO[[#This Row],[NOME COMUM]],ESPECIES[],4,FALSE)</f>
        <v>Não</v>
      </c>
      <c r="Y261" s="87" t="str">
        <f>IF(IFERROR(VLOOKUP(CENSO[[#This Row],[NOME COMUM]],COMERCIAIS[],2, FALSE), "Não") &lt;&gt; "Não", "Sim", "Não")</f>
        <v>Não</v>
      </c>
      <c r="Z261" s="133">
        <f>CENSO[[#This Row],[g (m²)]]/SUM(AEEF[AEEF-UT])</f>
        <v>1.3380201012072475E-3</v>
      </c>
      <c r="AA261" s="133">
        <f>CENSO[[#This Row],[v (m³)]]/SUM(AEEF[AEEF-UT])</f>
        <v>1.4985825133521173E-2</v>
      </c>
    </row>
    <row r="262" spans="1:27" ht="14">
      <c r="A262" s="86">
        <v>1</v>
      </c>
      <c r="B262" s="86">
        <v>1</v>
      </c>
      <c r="C262" s="63">
        <v>19</v>
      </c>
      <c r="D262" s="63">
        <v>261</v>
      </c>
      <c r="E262" s="63" t="str">
        <f>VLOOKUP(CENSO[[#This Row],[NOME COMUM]],ESPECIES[],2,FALSE)</f>
        <v>Mezilaurus Itauba (Meisn.) Taub. ex Mez</v>
      </c>
      <c r="F262" s="64" t="s">
        <v>8</v>
      </c>
      <c r="G262" s="64">
        <v>246</v>
      </c>
      <c r="H262" s="97">
        <f>CENSO[[#This Row],[CAP (cm)]]/PI()</f>
        <v>78.304232001212512</v>
      </c>
      <c r="I262" s="64">
        <v>20</v>
      </c>
      <c r="J262" s="96">
        <f>(PI()*(CENSO[[#This Row],[DAP (cm)]]^2))/40000</f>
        <v>0.48157102680745695</v>
      </c>
      <c r="K262" s="96">
        <f>CENSO[[#This Row],[g (m²)]]*CENSO[[#This Row],[H (m)]]*0.7</f>
        <v>6.7419943753043974</v>
      </c>
      <c r="L262" s="64">
        <v>1</v>
      </c>
      <c r="M262" s="65">
        <v>368115.7</v>
      </c>
      <c r="N262" s="87">
        <v>9709008.5999999903</v>
      </c>
      <c r="O262" s="87" t="s">
        <v>1227</v>
      </c>
      <c r="P262" s="87" t="str">
        <f>VLOOKUP(CENSO[[#This Row],[DAP (cm)]],CD[],2,TRUE)</f>
        <v>TORA</v>
      </c>
      <c r="Q262" s="87" t="str">
        <f>VLOOKUP(CENSO[[#This Row],[DAP (cm)]],DD[],2,TRUE)</f>
        <v>70├ 80</v>
      </c>
      <c r="R262" s="87" t="str" cm="1">
        <f t="array" ref="R262">INDEX(_xlfn.TEXTSPLIT(CENSO[[#This Row],[NOME CIENTIFICO]]," "),1)</f>
        <v>Mezilaurus</v>
      </c>
      <c r="S262" s="98" t="s">
        <v>1004</v>
      </c>
      <c r="T262" s="87">
        <f>_xlfn.MINIFS(CENSO[DAP (cm)],CENSO[NOME CIENTIFICO],CENSO[[#This Row],[NOME CIENTIFICO]])</f>
        <v>41.38028520389279</v>
      </c>
      <c r="U2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62" s="87" t="str">
        <f>IF(CENSO[[#This Row],[DAP (cm)]]&lt;CENSO[[#This Row],[DMCE (cm)]],"DAP &lt; DMCE","DAP ≥ DMCE")</f>
        <v>DAP ≥ DMCE</v>
      </c>
      <c r="W262" s="87" t="str">
        <f>IF(CENSO[[#This Row],[DAP (cm)]]&gt;200, "Superior", "Inferior")</f>
        <v>Inferior</v>
      </c>
      <c r="X262" s="87" t="str">
        <f>VLOOKUP(CENSO[[#This Row],[NOME COMUM]],ESPECIES[],4,FALSE)</f>
        <v>Não</v>
      </c>
      <c r="Y262" s="87" t="str">
        <f>IF(IFERROR(VLOOKUP(CENSO[[#This Row],[NOME COMUM]],COMERCIAIS[],2, FALSE), "Não") &lt;&gt; "Não", "Sim", "Não")</f>
        <v>Não</v>
      </c>
      <c r="Z262" s="133">
        <f>CENSO[[#This Row],[g (m²)]]/SUM(AEEF[AEEF-UT])</f>
        <v>8.4257673719727181E-4</v>
      </c>
      <c r="AA262" s="133">
        <f>CENSO[[#This Row],[v (m³)]]/SUM(AEEF[AEEF-UT])</f>
        <v>1.1796074320761804E-2</v>
      </c>
    </row>
    <row r="263" spans="1:27" ht="14">
      <c r="A263" s="86">
        <v>1</v>
      </c>
      <c r="B263" s="86">
        <v>1</v>
      </c>
      <c r="C263" s="63">
        <v>19</v>
      </c>
      <c r="D263" s="63">
        <v>262</v>
      </c>
      <c r="E263" s="63" t="str">
        <f>VLOOKUP(CENSO[[#This Row],[NOME COMUM]],ESPECIES[],2,FALSE)</f>
        <v>Enterolobium contortisiliquum (Vell.) Morong</v>
      </c>
      <c r="F263" s="64" t="s">
        <v>45</v>
      </c>
      <c r="G263" s="64">
        <v>180</v>
      </c>
      <c r="H263" s="97">
        <f>CENSO[[#This Row],[CAP (cm)]]/PI()</f>
        <v>57.295779513082323</v>
      </c>
      <c r="I263" s="64">
        <v>16</v>
      </c>
      <c r="J263" s="96">
        <f>(PI()*(CENSO[[#This Row],[DAP (cm)]]^2))/40000</f>
        <v>0.25783100780887047</v>
      </c>
      <c r="K263" s="96">
        <f>CENSO[[#This Row],[g (m²)]]*CENSO[[#This Row],[H (m)]]*0.7</f>
        <v>2.887707287459349</v>
      </c>
      <c r="L263" s="64">
        <v>1</v>
      </c>
      <c r="M263" s="65">
        <v>368089.9</v>
      </c>
      <c r="N263" s="87">
        <v>9709027.5</v>
      </c>
      <c r="O263" s="87" t="s">
        <v>1227</v>
      </c>
      <c r="P263" s="87" t="str">
        <f>VLOOKUP(CENSO[[#This Row],[DAP (cm)]],CD[],2,TRUE)</f>
        <v>TORA</v>
      </c>
      <c r="Q263" s="87" t="str">
        <f>VLOOKUP(CENSO[[#This Row],[DAP (cm)]],DD[],2,TRUE)</f>
        <v>50├ 60</v>
      </c>
      <c r="R263" s="87" t="str" cm="1">
        <f t="array" ref="R263">INDEX(_xlfn.TEXTSPLIT(CENSO[[#This Row],[NOME CIENTIFICO]]," "),1)</f>
        <v>Enterolobium</v>
      </c>
      <c r="S263" s="98" t="s">
        <v>1004</v>
      </c>
      <c r="T263" s="87">
        <f>_xlfn.MINIFS(CENSO[DAP (cm)],CENSO[NOME CIENTIFICO],CENSO[[#This Row],[NOME CIENTIFICO]])</f>
        <v>42.971834634811742</v>
      </c>
      <c r="U2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263" s="87" t="str">
        <f>IF(CENSO[[#This Row],[DAP (cm)]]&lt;CENSO[[#This Row],[DMCE (cm)]],"DAP &lt; DMCE","DAP ≥ DMCE")</f>
        <v>DAP ≥ DMCE</v>
      </c>
      <c r="W263" s="87" t="str">
        <f>IF(CENSO[[#This Row],[DAP (cm)]]&gt;200, "Superior", "Inferior")</f>
        <v>Inferior</v>
      </c>
      <c r="X263" s="87" t="str">
        <f>VLOOKUP(CENSO[[#This Row],[NOME COMUM]],ESPECIES[],4,FALSE)</f>
        <v>Não</v>
      </c>
      <c r="Y263" s="87" t="str">
        <f>IF(IFERROR(VLOOKUP(CENSO[[#This Row],[NOME COMUM]],COMERCIAIS[],2, FALSE), "Não") &lt;&gt; "Não", "Sim", "Não")</f>
        <v>Sim</v>
      </c>
      <c r="Z263" s="133">
        <f>CENSO[[#This Row],[g (m²)]]/SUM(AEEF[AEEF-UT])</f>
        <v>4.5111187595332813E-4</v>
      </c>
      <c r="AA263" s="133">
        <f>CENSO[[#This Row],[v (m³)]]/SUM(AEEF[AEEF-UT])</f>
        <v>5.0524530106772752E-3</v>
      </c>
    </row>
    <row r="264" spans="1:27" ht="14">
      <c r="A264" s="86">
        <v>1</v>
      </c>
      <c r="B264" s="86">
        <v>1</v>
      </c>
      <c r="C264" s="63">
        <v>19</v>
      </c>
      <c r="D264" s="63">
        <v>263</v>
      </c>
      <c r="E264" s="63" t="str">
        <f>VLOOKUP(CENSO[[#This Row],[NOME COMUM]],ESPECIES[],2,FALSE)</f>
        <v>Alexa grandiflora Ducke</v>
      </c>
      <c r="F264" s="64" t="s">
        <v>13</v>
      </c>
      <c r="G264" s="64">
        <v>243</v>
      </c>
      <c r="H264" s="97">
        <f>CENSO[[#This Row],[CAP (cm)]]/PI()</f>
        <v>77.349302342661133</v>
      </c>
      <c r="I264" s="64">
        <v>18</v>
      </c>
      <c r="J264" s="96">
        <f>(PI()*(CENSO[[#This Row],[DAP (cm)]]^2))/40000</f>
        <v>0.46989701173166643</v>
      </c>
      <c r="K264" s="96">
        <f>CENSO[[#This Row],[g (m²)]]*CENSO[[#This Row],[H (m)]]*0.7</f>
        <v>5.9207023478189971</v>
      </c>
      <c r="L264" s="64">
        <v>1</v>
      </c>
      <c r="M264" s="65">
        <v>368086.2</v>
      </c>
      <c r="N264" s="87">
        <v>9709030.8000000007</v>
      </c>
      <c r="O264" s="87" t="s">
        <v>1227</v>
      </c>
      <c r="P264" s="87" t="str">
        <f>VLOOKUP(CENSO[[#This Row],[DAP (cm)]],CD[],2,TRUE)</f>
        <v>TORA</v>
      </c>
      <c r="Q264" s="87" t="str">
        <f>VLOOKUP(CENSO[[#This Row],[DAP (cm)]],DD[],2,TRUE)</f>
        <v>70├ 80</v>
      </c>
      <c r="R264" s="87" t="str" cm="1">
        <f t="array" ref="R264">INDEX(_xlfn.TEXTSPLIT(CENSO[[#This Row],[NOME CIENTIFICO]]," "),1)</f>
        <v>Alexa</v>
      </c>
      <c r="S264" s="98" t="s">
        <v>1004</v>
      </c>
      <c r="T264" s="87">
        <f>_xlfn.MINIFS(CENSO[DAP (cm)],CENSO[NOME CIENTIFICO],CENSO[[#This Row],[NOME CIENTIFICO]])</f>
        <v>39.788735772973837</v>
      </c>
      <c r="U2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4" s="87" t="str">
        <f>IF(CENSO[[#This Row],[DAP (cm)]]&lt;CENSO[[#This Row],[DMCE (cm)]],"DAP &lt; DMCE","DAP ≥ DMCE")</f>
        <v>DAP ≥ DMCE</v>
      </c>
      <c r="W264" s="87" t="str">
        <f>IF(CENSO[[#This Row],[DAP (cm)]]&gt;200, "Superior", "Inferior")</f>
        <v>Inferior</v>
      </c>
      <c r="X264" s="87" t="str">
        <f>VLOOKUP(CENSO[[#This Row],[NOME COMUM]],ESPECIES[],4,FALSE)</f>
        <v>Não</v>
      </c>
      <c r="Y264" s="87" t="str">
        <f>IF(IFERROR(VLOOKUP(CENSO[[#This Row],[NOME COMUM]],COMERCIAIS[],2, FALSE), "Não") &lt;&gt; "Não", "Sim", "Não")</f>
        <v>Não</v>
      </c>
      <c r="Z264" s="133">
        <f>CENSO[[#This Row],[g (m²)]]/SUM(AEEF[AEEF-UT])</f>
        <v>8.2215139392494054E-4</v>
      </c>
      <c r="AA264" s="133">
        <f>CENSO[[#This Row],[v (m³)]]/SUM(AEEF[AEEF-UT])</f>
        <v>1.0359107563454251E-2</v>
      </c>
    </row>
    <row r="265" spans="1:27" ht="14">
      <c r="A265" s="86">
        <v>1</v>
      </c>
      <c r="B265" s="86">
        <v>1</v>
      </c>
      <c r="C265" s="63">
        <v>19</v>
      </c>
      <c r="D265" s="63">
        <v>264</v>
      </c>
      <c r="E265" s="63" t="str">
        <f>VLOOKUP(CENSO[[#This Row],[NOME COMUM]],ESPECIES[],2,FALSE)</f>
        <v>Alexa grandiflora Ducke</v>
      </c>
      <c r="F265" s="64" t="s">
        <v>13</v>
      </c>
      <c r="G265" s="64">
        <v>152</v>
      </c>
      <c r="H265" s="97">
        <f>CENSO[[#This Row],[CAP (cm)]]/PI()</f>
        <v>48.383102699936181</v>
      </c>
      <c r="I265" s="64">
        <v>14</v>
      </c>
      <c r="J265" s="96">
        <f>(PI()*(CENSO[[#This Row],[DAP (cm)]]^2))/40000</f>
        <v>0.18385579025975748</v>
      </c>
      <c r="K265" s="96">
        <f>CENSO[[#This Row],[g (m²)]]*CENSO[[#This Row],[H (m)]]*0.7</f>
        <v>1.8017867445456233</v>
      </c>
      <c r="L265" s="64">
        <v>1</v>
      </c>
      <c r="M265" s="65">
        <v>368081.9</v>
      </c>
      <c r="N265" s="87">
        <v>9709025.1999999899</v>
      </c>
      <c r="O265" s="98" t="s">
        <v>1225</v>
      </c>
      <c r="P265" s="87" t="str">
        <f>VLOOKUP(CENSO[[#This Row],[DAP (cm)]],CD[],2,TRUE)</f>
        <v>TORETE</v>
      </c>
      <c r="Q265" s="87" t="str">
        <f>VLOOKUP(CENSO[[#This Row],[DAP (cm)]],DD[],2,TRUE)</f>
        <v>40├ 50</v>
      </c>
      <c r="R265" s="87" t="str" cm="1">
        <f t="array" ref="R265">INDEX(_xlfn.TEXTSPLIT(CENSO[[#This Row],[NOME CIENTIFICO]]," "),1)</f>
        <v>Alexa</v>
      </c>
      <c r="S265" s="98" t="s">
        <v>1004</v>
      </c>
      <c r="T265" s="87">
        <f>_xlfn.MINIFS(CENSO[DAP (cm)],CENSO[NOME CIENTIFICO],CENSO[[#This Row],[NOME CIENTIFICO]])</f>
        <v>39.788735772973837</v>
      </c>
      <c r="U2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5" s="87" t="str">
        <f>IF(CENSO[[#This Row],[DAP (cm)]]&lt;CENSO[[#This Row],[DMCE (cm)]],"DAP &lt; DMCE","DAP ≥ DMCE")</f>
        <v>DAP &lt; DMCE</v>
      </c>
      <c r="W265" s="87" t="str">
        <f>IF(CENSO[[#This Row],[DAP (cm)]]&gt;200, "Superior", "Inferior")</f>
        <v>Inferior</v>
      </c>
      <c r="X265" s="87" t="str">
        <f>VLOOKUP(CENSO[[#This Row],[NOME COMUM]],ESPECIES[],4,FALSE)</f>
        <v>Não</v>
      </c>
      <c r="Y265" s="87" t="str">
        <f>IF(IFERROR(VLOOKUP(CENSO[[#This Row],[NOME COMUM]],COMERCIAIS[],2, FALSE), "Não") &lt;&gt; "Não", "Sim", "Não")</f>
        <v>Não</v>
      </c>
      <c r="Z265" s="133">
        <f>CENSO[[#This Row],[g (m²)]]/SUM(AEEF[AEEF-UT])</f>
        <v>3.2168175253165715E-4</v>
      </c>
      <c r="AA265" s="133">
        <f>CENSO[[#This Row],[v (m³)]]/SUM(AEEF[AEEF-UT])</f>
        <v>3.15248117481024E-3</v>
      </c>
    </row>
    <row r="266" spans="1:27" ht="14">
      <c r="A266" s="86">
        <v>1</v>
      </c>
      <c r="B266" s="86">
        <v>1</v>
      </c>
      <c r="C266" s="63">
        <v>19</v>
      </c>
      <c r="D266" s="63">
        <v>265</v>
      </c>
      <c r="E266" s="63" t="str">
        <f>VLOOKUP(CENSO[[#This Row],[NOME COMUM]],ESPECIES[],2,FALSE)</f>
        <v>Couratari guianensis Aubl.</v>
      </c>
      <c r="F266" s="64" t="s">
        <v>6</v>
      </c>
      <c r="G266" s="64">
        <v>314</v>
      </c>
      <c r="H266" s="97">
        <f>CENSO[[#This Row],[CAP (cm)]]/PI()</f>
        <v>99.949304261710282</v>
      </c>
      <c r="I266" s="64">
        <v>24</v>
      </c>
      <c r="J266" s="96">
        <f>(PI()*(CENSO[[#This Row],[DAP (cm)]]^2))/40000</f>
        <v>0.78460203845442589</v>
      </c>
      <c r="K266" s="96">
        <f>CENSO[[#This Row],[g (m²)]]*CENSO[[#This Row],[H (m)]]*0.7</f>
        <v>13.181314246034354</v>
      </c>
      <c r="L266" s="64">
        <v>1</v>
      </c>
      <c r="M266" s="65">
        <v>368073.9</v>
      </c>
      <c r="N266" s="87">
        <v>9709023</v>
      </c>
      <c r="O266" s="87" t="s">
        <v>1227</v>
      </c>
      <c r="P266" s="87" t="str">
        <f>VLOOKUP(CENSO[[#This Row],[DAP (cm)]],CD[],2,TRUE)</f>
        <v>TORA</v>
      </c>
      <c r="Q266" s="87" t="str">
        <f>VLOOKUP(CENSO[[#This Row],[DAP (cm)]],DD[],2,TRUE)</f>
        <v>90├ 100</v>
      </c>
      <c r="R266" s="87" t="str" cm="1">
        <f t="array" ref="R266">INDEX(_xlfn.TEXTSPLIT(CENSO[[#This Row],[NOME CIENTIFICO]]," "),1)</f>
        <v>Couratari</v>
      </c>
      <c r="S266" s="98" t="s">
        <v>1004</v>
      </c>
      <c r="T266" s="87">
        <f>_xlfn.MINIFS(CENSO[DAP (cm)],CENSO[NOME CIENTIFICO],CENSO[[#This Row],[NOME CIENTIFICO]])</f>
        <v>38.833806114422465</v>
      </c>
      <c r="U2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6" s="87" t="str">
        <f>IF(CENSO[[#This Row],[DAP (cm)]]&lt;CENSO[[#This Row],[DMCE (cm)]],"DAP &lt; DMCE","DAP ≥ DMCE")</f>
        <v>DAP ≥ DMCE</v>
      </c>
      <c r="W266" s="87" t="str">
        <f>IF(CENSO[[#This Row],[DAP (cm)]]&gt;200, "Superior", "Inferior")</f>
        <v>Inferior</v>
      </c>
      <c r="X266" s="87" t="str">
        <f>VLOOKUP(CENSO[[#This Row],[NOME COMUM]],ESPECIES[],4,FALSE)</f>
        <v>Não</v>
      </c>
      <c r="Y266" s="87" t="str">
        <f>IF(IFERROR(VLOOKUP(CENSO[[#This Row],[NOME COMUM]],COMERCIAIS[],2, FALSE), "Não") &lt;&gt; "Não", "Sim", "Não")</f>
        <v>Sim</v>
      </c>
      <c r="Z266" s="133">
        <f>CENSO[[#This Row],[g (m²)]]/SUM(AEEF[AEEF-UT])</f>
        <v>1.3727724235029122E-3</v>
      </c>
      <c r="AA266" s="133">
        <f>CENSO[[#This Row],[v (m³)]]/SUM(AEEF[AEEF-UT])</f>
        <v>2.3062576714848921E-2</v>
      </c>
    </row>
    <row r="267" spans="1:27" ht="14">
      <c r="A267" s="86">
        <v>1</v>
      </c>
      <c r="B267" s="86">
        <v>1</v>
      </c>
      <c r="C267" s="63">
        <v>19</v>
      </c>
      <c r="D267" s="63">
        <v>266</v>
      </c>
      <c r="E267" s="63" t="str">
        <f>VLOOKUP(CENSO[[#This Row],[NOME COMUM]],ESPECIES[],2,FALSE)</f>
        <v>Alexa grandiflora Ducke</v>
      </c>
      <c r="F267" s="64" t="s">
        <v>13</v>
      </c>
      <c r="G267" s="64">
        <v>325</v>
      </c>
      <c r="H267" s="97">
        <f>CENSO[[#This Row],[CAP (cm)]]/PI()</f>
        <v>103.45071300973197</v>
      </c>
      <c r="I267" s="64">
        <v>18</v>
      </c>
      <c r="J267" s="96">
        <f>(PI()*(CENSO[[#This Row],[DAP (cm)]]^2))/40000</f>
        <v>0.84053704320407219</v>
      </c>
      <c r="K267" s="96">
        <f>CENSO[[#This Row],[g (m²)]]*CENSO[[#This Row],[H (m)]]*0.7</f>
        <v>10.59076674437131</v>
      </c>
      <c r="L267" s="64">
        <v>2</v>
      </c>
      <c r="M267" s="65">
        <v>368065.9</v>
      </c>
      <c r="N267" s="87">
        <v>9709012.5999999903</v>
      </c>
      <c r="O267" s="87" t="s">
        <v>1227</v>
      </c>
      <c r="P267" s="87" t="str">
        <f>VLOOKUP(CENSO[[#This Row],[DAP (cm)]],CD[],2,TRUE)</f>
        <v>TORA</v>
      </c>
      <c r="Q267" s="87" t="str">
        <f>VLOOKUP(CENSO[[#This Row],[DAP (cm)]],DD[],2,TRUE)</f>
        <v>100├ 110</v>
      </c>
      <c r="R267" s="87" t="str" cm="1">
        <f t="array" ref="R267">INDEX(_xlfn.TEXTSPLIT(CENSO[[#This Row],[NOME CIENTIFICO]]," "),1)</f>
        <v>Alexa</v>
      </c>
      <c r="S267" s="98" t="s">
        <v>1004</v>
      </c>
      <c r="T267" s="87">
        <f>_xlfn.MINIFS(CENSO[DAP (cm)],CENSO[NOME CIENTIFICO],CENSO[[#This Row],[NOME CIENTIFICO]])</f>
        <v>39.788735772973837</v>
      </c>
      <c r="U2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7" s="87" t="str">
        <f>IF(CENSO[[#This Row],[DAP (cm)]]&lt;CENSO[[#This Row],[DMCE (cm)]],"DAP &lt; DMCE","DAP ≥ DMCE")</f>
        <v>DAP ≥ DMCE</v>
      </c>
      <c r="W267" s="87" t="str">
        <f>IF(CENSO[[#This Row],[DAP (cm)]]&gt;200, "Superior", "Inferior")</f>
        <v>Inferior</v>
      </c>
      <c r="X267" s="87" t="str">
        <f>VLOOKUP(CENSO[[#This Row],[NOME COMUM]],ESPECIES[],4,FALSE)</f>
        <v>Não</v>
      </c>
      <c r="Y267" s="87" t="str">
        <f>IF(IFERROR(VLOOKUP(CENSO[[#This Row],[NOME COMUM]],COMERCIAIS[],2, FALSE), "Não") &lt;&gt; "Não", "Sim", "Não")</f>
        <v>Não</v>
      </c>
      <c r="Z267" s="133">
        <f>CENSO[[#This Row],[g (m²)]]/SUM(AEEF[AEEF-UT])</f>
        <v>1.4706386388138974E-3</v>
      </c>
      <c r="AA267" s="133">
        <f>CENSO[[#This Row],[v (m³)]]/SUM(AEEF[AEEF-UT])</f>
        <v>1.8530046849055109E-2</v>
      </c>
    </row>
    <row r="268" spans="1:27" ht="14">
      <c r="A268" s="86">
        <v>1</v>
      </c>
      <c r="B268" s="86">
        <v>1</v>
      </c>
      <c r="C268" s="63">
        <v>19</v>
      </c>
      <c r="D268" s="63">
        <v>267</v>
      </c>
      <c r="E268" s="63" t="str">
        <f>VLOOKUP(CENSO[[#This Row],[NOME COMUM]],ESPECIES[],2,FALSE)</f>
        <v>Inga paraensis Ducke</v>
      </c>
      <c r="F268" s="64" t="s">
        <v>16</v>
      </c>
      <c r="G268" s="64">
        <v>243</v>
      </c>
      <c r="H268" s="97">
        <f>CENSO[[#This Row],[CAP (cm)]]/PI()</f>
        <v>77.349302342661133</v>
      </c>
      <c r="I268" s="64">
        <v>20</v>
      </c>
      <c r="J268" s="96">
        <f>(PI()*(CENSO[[#This Row],[DAP (cm)]]^2))/40000</f>
        <v>0.46989701173166643</v>
      </c>
      <c r="K268" s="96">
        <f>CENSO[[#This Row],[g (m²)]]*CENSO[[#This Row],[H (m)]]*0.7</f>
        <v>6.5785581642433293</v>
      </c>
      <c r="L268" s="64">
        <v>2</v>
      </c>
      <c r="M268" s="65">
        <v>368052.4</v>
      </c>
      <c r="N268" s="87">
        <v>9709024.5999999903</v>
      </c>
      <c r="O268" s="87" t="s">
        <v>1227</v>
      </c>
      <c r="P268" s="87" t="str">
        <f>VLOOKUP(CENSO[[#This Row],[DAP (cm)]],CD[],2,TRUE)</f>
        <v>TORA</v>
      </c>
      <c r="Q268" s="87" t="str">
        <f>VLOOKUP(CENSO[[#This Row],[DAP (cm)]],DD[],2,TRUE)</f>
        <v>70├ 80</v>
      </c>
      <c r="R268" s="87" t="str" cm="1">
        <f t="array" ref="R268">INDEX(_xlfn.TEXTSPLIT(CENSO[[#This Row],[NOME CIENTIFICO]]," "),1)</f>
        <v>Inga</v>
      </c>
      <c r="S268" s="98" t="s">
        <v>1004</v>
      </c>
      <c r="T268" s="87">
        <f>_xlfn.MINIFS(CENSO[DAP (cm)],CENSO[NOME CIENTIFICO],CENSO[[#This Row],[NOME CIENTIFICO]])</f>
        <v>41.38028520389279</v>
      </c>
      <c r="U2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68" s="87" t="str">
        <f>IF(CENSO[[#This Row],[DAP (cm)]]&lt;CENSO[[#This Row],[DMCE (cm)]],"DAP &lt; DMCE","DAP ≥ DMCE")</f>
        <v>DAP ≥ DMCE</v>
      </c>
      <c r="W268" s="87" t="str">
        <f>IF(CENSO[[#This Row],[DAP (cm)]]&gt;200, "Superior", "Inferior")</f>
        <v>Inferior</v>
      </c>
      <c r="X268" s="87" t="str">
        <f>VLOOKUP(CENSO[[#This Row],[NOME COMUM]],ESPECIES[],4,FALSE)</f>
        <v>Não</v>
      </c>
      <c r="Y268" s="87" t="str">
        <f>IF(IFERROR(VLOOKUP(CENSO[[#This Row],[NOME COMUM]],COMERCIAIS[],2, FALSE), "Não") &lt;&gt; "Não", "Sim", "Não")</f>
        <v>Não</v>
      </c>
      <c r="Z268" s="133">
        <f>CENSO[[#This Row],[g (m²)]]/SUM(AEEF[AEEF-UT])</f>
        <v>8.2215139392494054E-4</v>
      </c>
      <c r="AA268" s="133">
        <f>CENSO[[#This Row],[v (m³)]]/SUM(AEEF[AEEF-UT])</f>
        <v>1.1510119514949166E-2</v>
      </c>
    </row>
    <row r="269" spans="1:27" ht="14">
      <c r="A269" s="86">
        <v>1</v>
      </c>
      <c r="B269" s="86">
        <v>1</v>
      </c>
      <c r="C269" s="63">
        <v>19</v>
      </c>
      <c r="D269" s="63">
        <v>268</v>
      </c>
      <c r="E269" s="63" t="str">
        <f>VLOOKUP(CENSO[[#This Row],[NOME COMUM]],ESPECIES[],2,FALSE)</f>
        <v>Alexa grandiflora Ducke</v>
      </c>
      <c r="F269" s="64" t="s">
        <v>13</v>
      </c>
      <c r="G269" s="64">
        <v>342</v>
      </c>
      <c r="H269" s="97">
        <f>CENSO[[#This Row],[CAP (cm)]]/PI()</f>
        <v>108.86198107485642</v>
      </c>
      <c r="I269" s="64">
        <v>17</v>
      </c>
      <c r="J269" s="96">
        <f>(PI()*(CENSO[[#This Row],[DAP (cm)]]^2))/40000</f>
        <v>0.93076993819002241</v>
      </c>
      <c r="K269" s="96">
        <f>CENSO[[#This Row],[g (m²)]]*CENSO[[#This Row],[H (m)]]*0.7</f>
        <v>11.076162264461267</v>
      </c>
      <c r="L269" s="64">
        <v>2</v>
      </c>
      <c r="M269" s="65">
        <v>368055.799999999</v>
      </c>
      <c r="N269" s="87">
        <v>9709032.3000000007</v>
      </c>
      <c r="O269" s="87" t="s">
        <v>1227</v>
      </c>
      <c r="P269" s="87" t="str">
        <f>VLOOKUP(CENSO[[#This Row],[DAP (cm)]],CD[],2,TRUE)</f>
        <v>TORA</v>
      </c>
      <c r="Q269" s="87" t="str">
        <f>VLOOKUP(CENSO[[#This Row],[DAP (cm)]],DD[],2,TRUE)</f>
        <v>100├ 110</v>
      </c>
      <c r="R269" s="87" t="str" cm="1">
        <f t="array" ref="R269">INDEX(_xlfn.TEXTSPLIT(CENSO[[#This Row],[NOME CIENTIFICO]]," "),1)</f>
        <v>Alexa</v>
      </c>
      <c r="S269" s="98" t="s">
        <v>1004</v>
      </c>
      <c r="T269" s="87">
        <f>_xlfn.MINIFS(CENSO[DAP (cm)],CENSO[NOME CIENTIFICO],CENSO[[#This Row],[NOME CIENTIFICO]])</f>
        <v>39.788735772973837</v>
      </c>
      <c r="U2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9" s="87" t="str">
        <f>IF(CENSO[[#This Row],[DAP (cm)]]&lt;CENSO[[#This Row],[DMCE (cm)]],"DAP &lt; DMCE","DAP ≥ DMCE")</f>
        <v>DAP ≥ DMCE</v>
      </c>
      <c r="W269" s="87" t="str">
        <f>IF(CENSO[[#This Row],[DAP (cm)]]&gt;200, "Superior", "Inferior")</f>
        <v>Inferior</v>
      </c>
      <c r="X269" s="87" t="str">
        <f>VLOOKUP(CENSO[[#This Row],[NOME COMUM]],ESPECIES[],4,FALSE)</f>
        <v>Não</v>
      </c>
      <c r="Y269" s="87" t="str">
        <f>IF(IFERROR(VLOOKUP(CENSO[[#This Row],[NOME COMUM]],COMERCIAIS[],2, FALSE), "Não") &lt;&gt; "Não", "Sim", "Não")</f>
        <v>Não</v>
      </c>
      <c r="Z269" s="133">
        <f>CENSO[[#This Row],[g (m²)]]/SUM(AEEF[AEEF-UT])</f>
        <v>1.6285138721915146E-3</v>
      </c>
      <c r="AA269" s="133">
        <f>CENSO[[#This Row],[v (m³)]]/SUM(AEEF[AEEF-UT])</f>
        <v>1.9379315079079026E-2</v>
      </c>
    </row>
    <row r="270" spans="1:27" ht="14">
      <c r="A270" s="86">
        <v>1</v>
      </c>
      <c r="B270" s="86">
        <v>1</v>
      </c>
      <c r="C270" s="63">
        <v>19</v>
      </c>
      <c r="D270" s="63">
        <v>269</v>
      </c>
      <c r="E270" s="63" t="str">
        <f>VLOOKUP(CENSO[[#This Row],[NOME COMUM]],ESPECIES[],2,FALSE)</f>
        <v>Pouteria sp.</v>
      </c>
      <c r="F270" s="64" t="s">
        <v>83</v>
      </c>
      <c r="G270" s="64">
        <v>250</v>
      </c>
      <c r="H270" s="97">
        <f>CENSO[[#This Row],[CAP (cm)]]/PI()</f>
        <v>79.577471545947674</v>
      </c>
      <c r="I270" s="64">
        <v>18</v>
      </c>
      <c r="J270" s="96">
        <f>(PI()*(CENSO[[#This Row],[DAP (cm)]]^2))/40000</f>
        <v>0.49735919716217297</v>
      </c>
      <c r="K270" s="96">
        <f>CENSO[[#This Row],[g (m²)]]*CENSO[[#This Row],[H (m)]]*0.7</f>
        <v>6.2667258842433791</v>
      </c>
      <c r="L270" s="64">
        <v>1</v>
      </c>
      <c r="M270" s="65">
        <v>368058.9</v>
      </c>
      <c r="N270" s="87">
        <v>9709036.3000000007</v>
      </c>
      <c r="O270" s="87" t="s">
        <v>1227</v>
      </c>
      <c r="P270" s="87" t="str">
        <f>VLOOKUP(CENSO[[#This Row],[DAP (cm)]],CD[],2,TRUE)</f>
        <v>TORA</v>
      </c>
      <c r="Q270" s="87" t="str">
        <f>VLOOKUP(CENSO[[#This Row],[DAP (cm)]],DD[],2,TRUE)</f>
        <v>70├ 80</v>
      </c>
      <c r="R270" s="87" t="str" cm="1">
        <f t="array" ref="R270">INDEX(_xlfn.TEXTSPLIT(CENSO[[#This Row],[NOME CIENTIFICO]]," "),1)</f>
        <v>Pouteria</v>
      </c>
      <c r="S270" s="98" t="s">
        <v>1004</v>
      </c>
      <c r="T270" s="87">
        <f>_xlfn.MINIFS(CENSO[DAP (cm)],CENSO[NOME CIENTIFICO],CENSO[[#This Row],[NOME CIENTIFICO]])</f>
        <v>39.788735772973837</v>
      </c>
      <c r="U2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0" s="87" t="str">
        <f>IF(CENSO[[#This Row],[DAP (cm)]]&lt;CENSO[[#This Row],[DMCE (cm)]],"DAP &lt; DMCE","DAP ≥ DMCE")</f>
        <v>DAP ≥ DMCE</v>
      </c>
      <c r="W270" s="87" t="str">
        <f>IF(CENSO[[#This Row],[DAP (cm)]]&gt;200, "Superior", "Inferior")</f>
        <v>Inferior</v>
      </c>
      <c r="X270" s="87" t="str">
        <f>VLOOKUP(CENSO[[#This Row],[NOME COMUM]],ESPECIES[],4,FALSE)</f>
        <v>Não</v>
      </c>
      <c r="Y270" s="87" t="str">
        <f>IF(IFERROR(VLOOKUP(CENSO[[#This Row],[NOME COMUM]],COMERCIAIS[],2, FALSE), "Não") &lt;&gt; "Não", "Sim", "Não")</f>
        <v>Não</v>
      </c>
      <c r="Z270" s="133">
        <f>CENSO[[#This Row],[g (m²)]]/SUM(AEEF[AEEF-UT])</f>
        <v>8.7020037799638919E-4</v>
      </c>
      <c r="AA270" s="133">
        <f>CENSO[[#This Row],[v (m³)]]/SUM(AEEF[AEEF-UT])</f>
        <v>1.0964524762754503E-2</v>
      </c>
    </row>
    <row r="271" spans="1:27" ht="14">
      <c r="A271" s="86">
        <v>1</v>
      </c>
      <c r="B271" s="86">
        <v>1</v>
      </c>
      <c r="C271" s="63">
        <v>19</v>
      </c>
      <c r="D271" s="63">
        <v>270</v>
      </c>
      <c r="E271" s="63" t="str">
        <f>VLOOKUP(CENSO[[#This Row],[NOME COMUM]],ESPECIES[],2,FALSE)</f>
        <v>Astronium lecointei Ducke</v>
      </c>
      <c r="F271" s="64" t="s">
        <v>5</v>
      </c>
      <c r="G271" s="64">
        <v>348</v>
      </c>
      <c r="H271" s="97">
        <f>CENSO[[#This Row],[CAP (cm)]]/PI()</f>
        <v>110.77184039195916</v>
      </c>
      <c r="I271" s="64">
        <v>25</v>
      </c>
      <c r="J271" s="96">
        <f>(PI()*(CENSO[[#This Row],[DAP (cm)]]^2))/40000</f>
        <v>0.96371501141004479</v>
      </c>
      <c r="K271" s="96">
        <f>CENSO[[#This Row],[g (m²)]]*CENSO[[#This Row],[H (m)]]*0.7</f>
        <v>16.865012699675781</v>
      </c>
      <c r="L271" s="64">
        <v>1</v>
      </c>
      <c r="M271" s="65">
        <v>368067.5</v>
      </c>
      <c r="N271" s="87">
        <v>9709047.5</v>
      </c>
      <c r="O271" s="87" t="s">
        <v>1228</v>
      </c>
      <c r="P271" s="87" t="str">
        <f>VLOOKUP(CENSO[[#This Row],[DAP (cm)]],CD[],2,TRUE)</f>
        <v>TORA</v>
      </c>
      <c r="Q271" s="87" t="str">
        <f>VLOOKUP(CENSO[[#This Row],[DAP (cm)]],DD[],2,TRUE)</f>
        <v>110├ 120</v>
      </c>
      <c r="R271" s="87" t="str" cm="1">
        <f t="array" ref="R271">INDEX(_xlfn.TEXTSPLIT(CENSO[[#This Row],[NOME CIENTIFICO]]," "),1)</f>
        <v>Astronium</v>
      </c>
      <c r="S271" s="98" t="s">
        <v>1004</v>
      </c>
      <c r="T271" s="87">
        <f>_xlfn.MINIFS(CENSO[DAP (cm)],CENSO[NOME CIENTIFICO],CENSO[[#This Row],[NOME CIENTIFICO]])</f>
        <v>40.107045659157627</v>
      </c>
      <c r="U2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71" s="87" t="str">
        <f>IF(CENSO[[#This Row],[DAP (cm)]]&lt;CENSO[[#This Row],[DMCE (cm)]],"DAP &lt; DMCE","DAP ≥ DMCE")</f>
        <v>DAP ≥ DMCE</v>
      </c>
      <c r="W271" s="87" t="str">
        <f>IF(CENSO[[#This Row],[DAP (cm)]]&gt;200, "Superior", "Inferior")</f>
        <v>Inferior</v>
      </c>
      <c r="X271" s="87" t="str">
        <f>VLOOKUP(CENSO[[#This Row],[NOME COMUM]],ESPECIES[],4,FALSE)</f>
        <v>Não</v>
      </c>
      <c r="Y271" s="87" t="str">
        <f>IF(IFERROR(VLOOKUP(CENSO[[#This Row],[NOME COMUM]],COMERCIAIS[],2, FALSE), "Não") &lt;&gt; "Não", "Sim", "Não")</f>
        <v>Sim</v>
      </c>
      <c r="Z271" s="133">
        <f>CENSO[[#This Row],[g (m²)]]/SUM(AEEF[AEEF-UT])</f>
        <v>1.6861559452299956E-3</v>
      </c>
      <c r="AA271" s="133">
        <f>CENSO[[#This Row],[v (m³)]]/SUM(AEEF[AEEF-UT])</f>
        <v>2.9507729041524915E-2</v>
      </c>
    </row>
    <row r="272" spans="1:27" ht="14">
      <c r="A272" s="86">
        <v>1</v>
      </c>
      <c r="B272" s="86">
        <v>1</v>
      </c>
      <c r="C272" s="63">
        <v>19</v>
      </c>
      <c r="D272" s="63">
        <v>271</v>
      </c>
      <c r="E272" s="63" t="str">
        <f>VLOOKUP(CENSO[[#This Row],[NOME COMUM]],ESPECIES[],2,FALSE)</f>
        <v>Alexa grandiflora Ducke</v>
      </c>
      <c r="F272" s="64" t="s">
        <v>13</v>
      </c>
      <c r="G272" s="64">
        <v>370</v>
      </c>
      <c r="H272" s="97">
        <f>CENSO[[#This Row],[CAP (cm)]]/PI()</f>
        <v>117.77465788800255</v>
      </c>
      <c r="I272" s="64">
        <v>20</v>
      </c>
      <c r="J272" s="96">
        <f>(PI()*(CENSO[[#This Row],[DAP (cm)]]^2))/40000</f>
        <v>1.0894155854640235</v>
      </c>
      <c r="K272" s="96">
        <f>CENSO[[#This Row],[g (m²)]]*CENSO[[#This Row],[H (m)]]*0.7</f>
        <v>15.251818196496329</v>
      </c>
      <c r="L272" s="64">
        <v>1</v>
      </c>
      <c r="M272" s="65">
        <v>368061.799999999</v>
      </c>
      <c r="N272" s="87">
        <v>9709056.5</v>
      </c>
      <c r="O272" s="87" t="s">
        <v>1227</v>
      </c>
      <c r="P272" s="87" t="str">
        <f>VLOOKUP(CENSO[[#This Row],[DAP (cm)]],CD[],2,TRUE)</f>
        <v>TORA</v>
      </c>
      <c r="Q272" s="87" t="str">
        <f>VLOOKUP(CENSO[[#This Row],[DAP (cm)]],DD[],2,TRUE)</f>
        <v>110├ 120</v>
      </c>
      <c r="R272" s="87" t="str" cm="1">
        <f t="array" ref="R272">INDEX(_xlfn.TEXTSPLIT(CENSO[[#This Row],[NOME CIENTIFICO]]," "),1)</f>
        <v>Alexa</v>
      </c>
      <c r="S272" s="98" t="s">
        <v>1004</v>
      </c>
      <c r="T272" s="87">
        <f>_xlfn.MINIFS(CENSO[DAP (cm)],CENSO[NOME CIENTIFICO],CENSO[[#This Row],[NOME CIENTIFICO]])</f>
        <v>39.788735772973837</v>
      </c>
      <c r="U2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2" s="87" t="str">
        <f>IF(CENSO[[#This Row],[DAP (cm)]]&lt;CENSO[[#This Row],[DMCE (cm)]],"DAP &lt; DMCE","DAP ≥ DMCE")</f>
        <v>DAP ≥ DMCE</v>
      </c>
      <c r="W272" s="87" t="str">
        <f>IF(CENSO[[#This Row],[DAP (cm)]]&gt;200, "Superior", "Inferior")</f>
        <v>Inferior</v>
      </c>
      <c r="X272" s="87" t="str">
        <f>VLOOKUP(CENSO[[#This Row],[NOME COMUM]],ESPECIES[],4,FALSE)</f>
        <v>Não</v>
      </c>
      <c r="Y272" s="87" t="str">
        <f>IF(IFERROR(VLOOKUP(CENSO[[#This Row],[NOME COMUM]],COMERCIAIS[],2, FALSE), "Não") &lt;&gt; "Não", "Sim", "Não")</f>
        <v>Não</v>
      </c>
      <c r="Z272" s="133">
        <f>CENSO[[#This Row],[g (m²)]]/SUM(AEEF[AEEF-UT])</f>
        <v>1.9060869079632905E-3</v>
      </c>
      <c r="AA272" s="133">
        <f>CENSO[[#This Row],[v (m³)]]/SUM(AEEF[AEEF-UT])</f>
        <v>2.6685216711486066E-2</v>
      </c>
    </row>
    <row r="273" spans="1:27" ht="14">
      <c r="A273" s="86">
        <v>1</v>
      </c>
      <c r="B273" s="86">
        <v>1</v>
      </c>
      <c r="C273" s="63">
        <v>19</v>
      </c>
      <c r="D273" s="63">
        <v>272</v>
      </c>
      <c r="E273" s="63" t="str">
        <f>VLOOKUP(CENSO[[#This Row],[NOME COMUM]],ESPECIES[],2,FALSE)</f>
        <v>Tachigali myrmecophila Ducke</v>
      </c>
      <c r="F273" s="64" t="s">
        <v>14</v>
      </c>
      <c r="G273" s="64">
        <v>300</v>
      </c>
      <c r="H273" s="97">
        <f>CENSO[[#This Row],[CAP (cm)]]/PI()</f>
        <v>95.4929658551372</v>
      </c>
      <c r="I273" s="64">
        <v>18</v>
      </c>
      <c r="J273" s="96">
        <f>(PI()*(CENSO[[#This Row],[DAP (cm)]]^2))/40000</f>
        <v>0.7161972439135289</v>
      </c>
      <c r="K273" s="96">
        <f>CENSO[[#This Row],[g (m²)]]*CENSO[[#This Row],[H (m)]]*0.7</f>
        <v>9.0240852733104635</v>
      </c>
      <c r="L273" s="64">
        <v>1</v>
      </c>
      <c r="M273" s="65">
        <v>368060.9</v>
      </c>
      <c r="N273" s="87">
        <v>9709077.0999999903</v>
      </c>
      <c r="O273" s="87" t="s">
        <v>1227</v>
      </c>
      <c r="P273" s="87" t="str">
        <f>VLOOKUP(CENSO[[#This Row],[DAP (cm)]],CD[],2,TRUE)</f>
        <v>TORA</v>
      </c>
      <c r="Q273" s="87" t="str">
        <f>VLOOKUP(CENSO[[#This Row],[DAP (cm)]],DD[],2,TRUE)</f>
        <v>90├ 100</v>
      </c>
      <c r="R273" s="87" t="str" cm="1">
        <f t="array" ref="R273">INDEX(_xlfn.TEXTSPLIT(CENSO[[#This Row],[NOME CIENTIFICO]]," "),1)</f>
        <v>Tachigali</v>
      </c>
      <c r="S273" s="98" t="s">
        <v>1004</v>
      </c>
      <c r="T273" s="87">
        <f>_xlfn.MINIFS(CENSO[DAP (cm)],CENSO[NOME CIENTIFICO],CENSO[[#This Row],[NOME CIENTIFICO]])</f>
        <v>39.152116000606256</v>
      </c>
      <c r="U2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3" s="87" t="str">
        <f>IF(CENSO[[#This Row],[DAP (cm)]]&lt;CENSO[[#This Row],[DMCE (cm)]],"DAP &lt; DMCE","DAP ≥ DMCE")</f>
        <v>DAP ≥ DMCE</v>
      </c>
      <c r="W273" s="87" t="str">
        <f>IF(CENSO[[#This Row],[DAP (cm)]]&gt;200, "Superior", "Inferior")</f>
        <v>Inferior</v>
      </c>
      <c r="X273" s="87" t="str">
        <f>VLOOKUP(CENSO[[#This Row],[NOME COMUM]],ESPECIES[],4,FALSE)</f>
        <v>Não</v>
      </c>
      <c r="Y273" s="87" t="str">
        <f>IF(IFERROR(VLOOKUP(CENSO[[#This Row],[NOME COMUM]],COMERCIAIS[],2, FALSE), "Não") &lt;&gt; "Não", "Sim", "Não")</f>
        <v>Sim</v>
      </c>
      <c r="Z273" s="133">
        <f>CENSO[[#This Row],[g (m²)]]/SUM(AEEF[AEEF-UT])</f>
        <v>1.2530885443148001E-3</v>
      </c>
      <c r="AA273" s="133">
        <f>CENSO[[#This Row],[v (m³)]]/SUM(AEEF[AEEF-UT])</f>
        <v>1.578891565836648E-2</v>
      </c>
    </row>
    <row r="274" spans="1:27" ht="14">
      <c r="A274" s="86">
        <v>1</v>
      </c>
      <c r="B274" s="86">
        <v>1</v>
      </c>
      <c r="C274" s="63">
        <v>19</v>
      </c>
      <c r="D274" s="63">
        <v>273</v>
      </c>
      <c r="E274" s="63" t="str">
        <f>VLOOKUP(CENSO[[#This Row],[NOME COMUM]],ESPECIES[],2,FALSE)</f>
        <v>Cenostigma tocantinum Ducke</v>
      </c>
      <c r="F274" s="64" t="s">
        <v>95</v>
      </c>
      <c r="G274" s="64">
        <v>228</v>
      </c>
      <c r="H274" s="97">
        <f>CENSO[[#This Row],[CAP (cm)]]/PI()</f>
        <v>72.574654049904282</v>
      </c>
      <c r="I274" s="64">
        <v>16</v>
      </c>
      <c r="J274" s="96">
        <f>(PI()*(CENSO[[#This Row],[DAP (cm)]]^2))/40000</f>
        <v>0.41367552808445446</v>
      </c>
      <c r="K274" s="96">
        <f>CENSO[[#This Row],[g (m²)]]*CENSO[[#This Row],[H (m)]]*0.7</f>
        <v>4.6331659145458897</v>
      </c>
      <c r="L274" s="64">
        <v>1</v>
      </c>
      <c r="M274" s="65">
        <v>368040</v>
      </c>
      <c r="N274" s="87">
        <v>9709069.1999999899</v>
      </c>
      <c r="O274" s="87" t="s">
        <v>1227</v>
      </c>
      <c r="P274" s="87" t="str">
        <f>VLOOKUP(CENSO[[#This Row],[DAP (cm)]],CD[],2,TRUE)</f>
        <v>TORA</v>
      </c>
      <c r="Q274" s="87" t="str">
        <f>VLOOKUP(CENSO[[#This Row],[DAP (cm)]],DD[],2,TRUE)</f>
        <v>70├ 80</v>
      </c>
      <c r="R274" s="87" t="str" cm="1">
        <f t="array" ref="R274">INDEX(_xlfn.TEXTSPLIT(CENSO[[#This Row],[NOME CIENTIFICO]]," "),1)</f>
        <v>Cenostigma</v>
      </c>
      <c r="S274" s="98" t="s">
        <v>1004</v>
      </c>
      <c r="T274" s="87">
        <f>_xlfn.MINIFS(CENSO[DAP (cm)],CENSO[NOME CIENTIFICO],CENSO[[#This Row],[NOME CIENTIFICO]])</f>
        <v>40.743665431525208</v>
      </c>
      <c r="U2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274" s="87" t="str">
        <f>IF(CENSO[[#This Row],[DAP (cm)]]&lt;CENSO[[#This Row],[DMCE (cm)]],"DAP &lt; DMCE","DAP ≥ DMCE")</f>
        <v>DAP ≥ DMCE</v>
      </c>
      <c r="W274" s="87" t="str">
        <f>IF(CENSO[[#This Row],[DAP (cm)]]&gt;200, "Superior", "Inferior")</f>
        <v>Inferior</v>
      </c>
      <c r="X274" s="87" t="str">
        <f>VLOOKUP(CENSO[[#This Row],[NOME COMUM]],ESPECIES[],4,FALSE)</f>
        <v>Não</v>
      </c>
      <c r="Y274" s="87" t="str">
        <f>IF(IFERROR(VLOOKUP(CENSO[[#This Row],[NOME COMUM]],COMERCIAIS[],2, FALSE), "Não") &lt;&gt; "Não", "Sim", "Não")</f>
        <v>Não</v>
      </c>
      <c r="Z274" s="133">
        <f>CENSO[[#This Row],[g (m²)]]/SUM(AEEF[AEEF-UT])</f>
        <v>7.2378394319622878E-4</v>
      </c>
      <c r="AA274" s="133">
        <f>CENSO[[#This Row],[v (m³)]]/SUM(AEEF[AEEF-UT])</f>
        <v>8.1063801637977616E-3</v>
      </c>
    </row>
    <row r="275" spans="1:27" ht="14">
      <c r="A275" s="86">
        <v>1</v>
      </c>
      <c r="B275" s="86">
        <v>1</v>
      </c>
      <c r="C275" s="63">
        <v>19</v>
      </c>
      <c r="D275" s="63">
        <v>274</v>
      </c>
      <c r="E275" s="63" t="str">
        <f>VLOOKUP(CENSO[[#This Row],[NOME COMUM]],ESPECIES[],2,FALSE)</f>
        <v>Couratari guianensis Aubl.</v>
      </c>
      <c r="F275" s="64" t="s">
        <v>6</v>
      </c>
      <c r="G275" s="64">
        <v>200</v>
      </c>
      <c r="H275" s="97">
        <f>CENSO[[#This Row],[CAP (cm)]]/PI()</f>
        <v>63.661977236758133</v>
      </c>
      <c r="I275" s="64">
        <v>18</v>
      </c>
      <c r="J275" s="96">
        <f>(PI()*(CENSO[[#This Row],[DAP (cm)]]^2))/40000</f>
        <v>0.31830988618379064</v>
      </c>
      <c r="K275" s="96">
        <f>CENSO[[#This Row],[g (m²)]]*CENSO[[#This Row],[H (m)]]*0.7</f>
        <v>4.0107045659157619</v>
      </c>
      <c r="L275" s="64">
        <v>1</v>
      </c>
      <c r="M275" s="65">
        <v>368039.299999999</v>
      </c>
      <c r="N275" s="87">
        <v>9709076.5</v>
      </c>
      <c r="O275" s="87" t="s">
        <v>1227</v>
      </c>
      <c r="P275" s="87" t="str">
        <f>VLOOKUP(CENSO[[#This Row],[DAP (cm)]],CD[],2,TRUE)</f>
        <v>TORA</v>
      </c>
      <c r="Q275" s="87" t="str">
        <f>VLOOKUP(CENSO[[#This Row],[DAP (cm)]],DD[],2,TRUE)</f>
        <v>60├ 70</v>
      </c>
      <c r="R275" s="87" t="str" cm="1">
        <f t="array" ref="R275">INDEX(_xlfn.TEXTSPLIT(CENSO[[#This Row],[NOME CIENTIFICO]]," "),1)</f>
        <v>Couratari</v>
      </c>
      <c r="S275" s="98" t="s">
        <v>1004</v>
      </c>
      <c r="T275" s="87">
        <f>_xlfn.MINIFS(CENSO[DAP (cm)],CENSO[NOME CIENTIFICO],CENSO[[#This Row],[NOME CIENTIFICO]])</f>
        <v>38.833806114422465</v>
      </c>
      <c r="U2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5" s="87" t="str">
        <f>IF(CENSO[[#This Row],[DAP (cm)]]&lt;CENSO[[#This Row],[DMCE (cm)]],"DAP &lt; DMCE","DAP ≥ DMCE")</f>
        <v>DAP ≥ DMCE</v>
      </c>
      <c r="W275" s="87" t="str">
        <f>IF(CENSO[[#This Row],[DAP (cm)]]&gt;200, "Superior", "Inferior")</f>
        <v>Inferior</v>
      </c>
      <c r="X275" s="87" t="str">
        <f>VLOOKUP(CENSO[[#This Row],[NOME COMUM]],ESPECIES[],4,FALSE)</f>
        <v>Não</v>
      </c>
      <c r="Y275" s="87" t="str">
        <f>IF(IFERROR(VLOOKUP(CENSO[[#This Row],[NOME COMUM]],COMERCIAIS[],2, FALSE), "Não") &lt;&gt; "Não", "Sim", "Não")</f>
        <v>Sim</v>
      </c>
      <c r="Z275" s="133">
        <f>CENSO[[#This Row],[g (m²)]]/SUM(AEEF[AEEF-UT])</f>
        <v>5.5692824191768894E-4</v>
      </c>
      <c r="AA275" s="133">
        <f>CENSO[[#This Row],[v (m³)]]/SUM(AEEF[AEEF-UT])</f>
        <v>7.0172958481628809E-3</v>
      </c>
    </row>
    <row r="276" spans="1:27" ht="14">
      <c r="A276" s="86">
        <v>1</v>
      </c>
      <c r="B276" s="86">
        <v>1</v>
      </c>
      <c r="C276" s="63">
        <v>19</v>
      </c>
      <c r="D276" s="63">
        <v>275</v>
      </c>
      <c r="E276" s="63" t="str">
        <f>VLOOKUP(CENSO[[#This Row],[NOME COMUM]],ESPECIES[],2,FALSE)</f>
        <v>Pouteria sp.</v>
      </c>
      <c r="F276" s="64" t="s">
        <v>83</v>
      </c>
      <c r="G276" s="64">
        <v>143</v>
      </c>
      <c r="H276" s="97">
        <f>CENSO[[#This Row],[CAP (cm)]]/PI()</f>
        <v>45.518313724282066</v>
      </c>
      <c r="I276" s="64">
        <v>15</v>
      </c>
      <c r="J276" s="96">
        <f>(PI()*(CENSO[[#This Row],[DAP (cm)]]^2))/40000</f>
        <v>0.1627279715643084</v>
      </c>
      <c r="K276" s="96">
        <f>CENSO[[#This Row],[g (m²)]]*CENSO[[#This Row],[H (m)]]*0.7</f>
        <v>1.7086437014252382</v>
      </c>
      <c r="L276" s="64">
        <v>1</v>
      </c>
      <c r="M276" s="65">
        <v>368022.299999999</v>
      </c>
      <c r="N276" s="87">
        <v>9709067.4000000004</v>
      </c>
      <c r="O276" s="98" t="s">
        <v>1225</v>
      </c>
      <c r="P276" s="87" t="str">
        <f>VLOOKUP(CENSO[[#This Row],[DAP (cm)]],CD[],2,TRUE)</f>
        <v>TORETE</v>
      </c>
      <c r="Q276" s="87" t="str">
        <f>VLOOKUP(CENSO[[#This Row],[DAP (cm)]],DD[],2,TRUE)</f>
        <v>40├ 50</v>
      </c>
      <c r="R276" s="87" t="str" cm="1">
        <f t="array" ref="R276">INDEX(_xlfn.TEXTSPLIT(CENSO[[#This Row],[NOME CIENTIFICO]]," "),1)</f>
        <v>Pouteria</v>
      </c>
      <c r="S276" s="98" t="s">
        <v>1004</v>
      </c>
      <c r="T276" s="87">
        <f>_xlfn.MINIFS(CENSO[DAP (cm)],CENSO[NOME CIENTIFICO],CENSO[[#This Row],[NOME CIENTIFICO]])</f>
        <v>39.788735772973837</v>
      </c>
      <c r="U2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6" s="87" t="str">
        <f>IF(CENSO[[#This Row],[DAP (cm)]]&lt;CENSO[[#This Row],[DMCE (cm)]],"DAP &lt; DMCE","DAP ≥ DMCE")</f>
        <v>DAP &lt; DMCE</v>
      </c>
      <c r="W276" s="87" t="str">
        <f>IF(CENSO[[#This Row],[DAP (cm)]]&gt;200, "Superior", "Inferior")</f>
        <v>Inferior</v>
      </c>
      <c r="X276" s="87" t="str">
        <f>VLOOKUP(CENSO[[#This Row],[NOME COMUM]],ESPECIES[],4,FALSE)</f>
        <v>Não</v>
      </c>
      <c r="Y276" s="87" t="str">
        <f>IF(IFERROR(VLOOKUP(CENSO[[#This Row],[NOME COMUM]],COMERCIAIS[],2, FALSE), "Não") &lt;&gt; "Não", "Sim", "Não")</f>
        <v>Não</v>
      </c>
      <c r="Z276" s="133">
        <f>CENSO[[#This Row],[g (m²)]]/SUM(AEEF[AEEF-UT])</f>
        <v>2.8471564047437059E-4</v>
      </c>
      <c r="AA276" s="133">
        <f>CENSO[[#This Row],[v (m³)]]/SUM(AEEF[AEEF-UT])</f>
        <v>2.9895142249808911E-3</v>
      </c>
    </row>
    <row r="277" spans="1:27" ht="14">
      <c r="A277" s="86">
        <v>1</v>
      </c>
      <c r="B277" s="86">
        <v>1</v>
      </c>
      <c r="C277" s="63">
        <v>19</v>
      </c>
      <c r="D277" s="63">
        <v>276</v>
      </c>
      <c r="E277" s="63" t="str">
        <f>VLOOKUP(CENSO[[#This Row],[NOME COMUM]],ESPECIES[],2,FALSE)</f>
        <v>Couratari guianensis Aubl.</v>
      </c>
      <c r="F277" s="64" t="s">
        <v>6</v>
      </c>
      <c r="G277" s="64">
        <v>250</v>
      </c>
      <c r="H277" s="97">
        <f>CENSO[[#This Row],[CAP (cm)]]/PI()</f>
        <v>79.577471545947674</v>
      </c>
      <c r="I277" s="64">
        <v>23</v>
      </c>
      <c r="J277" s="96">
        <f>(PI()*(CENSO[[#This Row],[DAP (cm)]]^2))/40000</f>
        <v>0.49735919716217297</v>
      </c>
      <c r="K277" s="96">
        <f>CENSO[[#This Row],[g (m²)]]*CENSO[[#This Row],[H (m)]]*0.7</f>
        <v>8.0074830743109846</v>
      </c>
      <c r="L277" s="64">
        <v>1</v>
      </c>
      <c r="M277" s="65">
        <v>368022.7</v>
      </c>
      <c r="N277" s="87">
        <v>9709071.1999999899</v>
      </c>
      <c r="O277" s="87" t="s">
        <v>1228</v>
      </c>
      <c r="P277" s="87" t="str">
        <f>VLOOKUP(CENSO[[#This Row],[DAP (cm)]],CD[],2,TRUE)</f>
        <v>TORA</v>
      </c>
      <c r="Q277" s="87" t="str">
        <f>VLOOKUP(CENSO[[#This Row],[DAP (cm)]],DD[],2,TRUE)</f>
        <v>70├ 80</v>
      </c>
      <c r="R277" s="87" t="str" cm="1">
        <f t="array" ref="R277">INDEX(_xlfn.TEXTSPLIT(CENSO[[#This Row],[NOME CIENTIFICO]]," "),1)</f>
        <v>Couratari</v>
      </c>
      <c r="S277" s="98" t="s">
        <v>1004</v>
      </c>
      <c r="T277" s="87">
        <f>_xlfn.MINIFS(CENSO[DAP (cm)],CENSO[NOME CIENTIFICO],CENSO[[#This Row],[NOME CIENTIFICO]])</f>
        <v>38.833806114422465</v>
      </c>
      <c r="U2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7" s="87" t="str">
        <f>IF(CENSO[[#This Row],[DAP (cm)]]&lt;CENSO[[#This Row],[DMCE (cm)]],"DAP &lt; DMCE","DAP ≥ DMCE")</f>
        <v>DAP ≥ DMCE</v>
      </c>
      <c r="W277" s="87" t="str">
        <f>IF(CENSO[[#This Row],[DAP (cm)]]&gt;200, "Superior", "Inferior")</f>
        <v>Inferior</v>
      </c>
      <c r="X277" s="87" t="str">
        <f>VLOOKUP(CENSO[[#This Row],[NOME COMUM]],ESPECIES[],4,FALSE)</f>
        <v>Não</v>
      </c>
      <c r="Y277" s="87" t="str">
        <f>IF(IFERROR(VLOOKUP(CENSO[[#This Row],[NOME COMUM]],COMERCIAIS[],2, FALSE), "Não") &lt;&gt; "Não", "Sim", "Não")</f>
        <v>Sim</v>
      </c>
      <c r="Z277" s="133">
        <f>CENSO[[#This Row],[g (m²)]]/SUM(AEEF[AEEF-UT])</f>
        <v>8.7020037799638919E-4</v>
      </c>
      <c r="AA277" s="133">
        <f>CENSO[[#This Row],[v (m³)]]/SUM(AEEF[AEEF-UT])</f>
        <v>1.4010226085741866E-2</v>
      </c>
    </row>
    <row r="278" spans="1:27" ht="14">
      <c r="A278" s="86">
        <v>1</v>
      </c>
      <c r="B278" s="86">
        <v>1</v>
      </c>
      <c r="C278" s="63">
        <v>19</v>
      </c>
      <c r="D278" s="63">
        <v>277</v>
      </c>
      <c r="E278" s="63" t="str">
        <f>VLOOKUP(CENSO[[#This Row],[NOME COMUM]],ESPECIES[],2,FALSE)</f>
        <v>Alexa grandiflora Ducke</v>
      </c>
      <c r="F278" s="64" t="s">
        <v>13</v>
      </c>
      <c r="G278" s="64">
        <v>290</v>
      </c>
      <c r="H278" s="97">
        <f>CENSO[[#This Row],[CAP (cm)]]/PI()</f>
        <v>92.309866993299295</v>
      </c>
      <c r="I278" s="64">
        <v>18</v>
      </c>
      <c r="J278" s="96">
        <f>(PI()*(CENSO[[#This Row],[DAP (cm)]]^2))/40000</f>
        <v>0.6692465357014199</v>
      </c>
      <c r="K278" s="96">
        <f>CENSO[[#This Row],[g (m²)]]*CENSO[[#This Row],[H (m)]]*0.7</f>
        <v>8.4325063498378903</v>
      </c>
      <c r="L278" s="64">
        <v>2</v>
      </c>
      <c r="M278" s="65">
        <v>368035.4</v>
      </c>
      <c r="N278" s="87">
        <v>9709096</v>
      </c>
      <c r="O278" s="87" t="s">
        <v>1227</v>
      </c>
      <c r="P278" s="87" t="str">
        <f>VLOOKUP(CENSO[[#This Row],[DAP (cm)]],CD[],2,TRUE)</f>
        <v>TORA</v>
      </c>
      <c r="Q278" s="87" t="str">
        <f>VLOOKUP(CENSO[[#This Row],[DAP (cm)]],DD[],2,TRUE)</f>
        <v>90├ 100</v>
      </c>
      <c r="R278" s="87" t="str" cm="1">
        <f t="array" ref="R278">INDEX(_xlfn.TEXTSPLIT(CENSO[[#This Row],[NOME CIENTIFICO]]," "),1)</f>
        <v>Alexa</v>
      </c>
      <c r="S278" s="98" t="s">
        <v>1004</v>
      </c>
      <c r="T278" s="87">
        <f>_xlfn.MINIFS(CENSO[DAP (cm)],CENSO[NOME CIENTIFICO],CENSO[[#This Row],[NOME CIENTIFICO]])</f>
        <v>39.788735772973837</v>
      </c>
      <c r="U2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8" s="87" t="str">
        <f>IF(CENSO[[#This Row],[DAP (cm)]]&lt;CENSO[[#This Row],[DMCE (cm)]],"DAP &lt; DMCE","DAP ≥ DMCE")</f>
        <v>DAP ≥ DMCE</v>
      </c>
      <c r="W278" s="87" t="str">
        <f>IF(CENSO[[#This Row],[DAP (cm)]]&gt;200, "Superior", "Inferior")</f>
        <v>Inferior</v>
      </c>
      <c r="X278" s="87" t="str">
        <f>VLOOKUP(CENSO[[#This Row],[NOME COMUM]],ESPECIES[],4,FALSE)</f>
        <v>Não</v>
      </c>
      <c r="Y278" s="87" t="str">
        <f>IF(IFERROR(VLOOKUP(CENSO[[#This Row],[NOME COMUM]],COMERCIAIS[],2, FALSE), "Não") &lt;&gt; "Não", "Sim", "Não")</f>
        <v>Não</v>
      </c>
      <c r="Z278" s="133">
        <f>CENSO[[#This Row],[g (m²)]]/SUM(AEEF[AEEF-UT])</f>
        <v>1.1709416286319412E-3</v>
      </c>
      <c r="AA278" s="133">
        <f>CENSO[[#This Row],[v (m³)]]/SUM(AEEF[AEEF-UT])</f>
        <v>1.4753864520762458E-2</v>
      </c>
    </row>
    <row r="279" spans="1:27" ht="14">
      <c r="A279" s="86">
        <v>1</v>
      </c>
      <c r="B279" s="86">
        <v>1</v>
      </c>
      <c r="C279" s="63">
        <v>19</v>
      </c>
      <c r="D279" s="63">
        <v>278</v>
      </c>
      <c r="E279" s="63" t="str">
        <f>VLOOKUP(CENSO[[#This Row],[NOME COMUM]],ESPECIES[],2,FALSE)</f>
        <v>Couratari guianensis Aubl.</v>
      </c>
      <c r="F279" s="64" t="s">
        <v>6</v>
      </c>
      <c r="G279" s="64">
        <v>190</v>
      </c>
      <c r="H279" s="97">
        <f>CENSO[[#This Row],[CAP (cm)]]/PI()</f>
        <v>60.478878374920228</v>
      </c>
      <c r="I279" s="64">
        <v>17</v>
      </c>
      <c r="J279" s="96">
        <f>(PI()*(CENSO[[#This Row],[DAP (cm)]]^2))/40000</f>
        <v>0.28727467228087106</v>
      </c>
      <c r="K279" s="96">
        <f>CENSO[[#This Row],[g (m²)]]*CENSO[[#This Row],[H (m)]]*0.7</f>
        <v>3.4185686001423652</v>
      </c>
      <c r="L279" s="64">
        <v>1</v>
      </c>
      <c r="M279" s="65">
        <v>368009.799999999</v>
      </c>
      <c r="N279" s="87">
        <v>9709062.5</v>
      </c>
      <c r="O279" s="87" t="s">
        <v>1228</v>
      </c>
      <c r="P279" s="87" t="str">
        <f>VLOOKUP(CENSO[[#This Row],[DAP (cm)]],CD[],2,TRUE)</f>
        <v>TORA</v>
      </c>
      <c r="Q279" s="87" t="str">
        <f>VLOOKUP(CENSO[[#This Row],[DAP (cm)]],DD[],2,TRUE)</f>
        <v>60├ 70</v>
      </c>
      <c r="R279" s="87" t="str" cm="1">
        <f t="array" ref="R279">INDEX(_xlfn.TEXTSPLIT(CENSO[[#This Row],[NOME CIENTIFICO]]," "),1)</f>
        <v>Couratari</v>
      </c>
      <c r="S279" s="98" t="s">
        <v>1004</v>
      </c>
      <c r="T279" s="87">
        <f>_xlfn.MINIFS(CENSO[DAP (cm)],CENSO[NOME CIENTIFICO],CENSO[[#This Row],[NOME CIENTIFICO]])</f>
        <v>38.833806114422465</v>
      </c>
      <c r="U2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9" s="87" t="str">
        <f>IF(CENSO[[#This Row],[DAP (cm)]]&lt;CENSO[[#This Row],[DMCE (cm)]],"DAP &lt; DMCE","DAP ≥ DMCE")</f>
        <v>DAP ≥ DMCE</v>
      </c>
      <c r="W279" s="87" t="str">
        <f>IF(CENSO[[#This Row],[DAP (cm)]]&gt;200, "Superior", "Inferior")</f>
        <v>Inferior</v>
      </c>
      <c r="X279" s="87" t="str">
        <f>VLOOKUP(CENSO[[#This Row],[NOME COMUM]],ESPECIES[],4,FALSE)</f>
        <v>Não</v>
      </c>
      <c r="Y279" s="87" t="str">
        <f>IF(IFERROR(VLOOKUP(CENSO[[#This Row],[NOME COMUM]],COMERCIAIS[],2, FALSE), "Não") &lt;&gt; "Não", "Sim", "Não")</f>
        <v>Sim</v>
      </c>
      <c r="Z279" s="133">
        <f>CENSO[[#This Row],[g (m²)]]/SUM(AEEF[AEEF-UT])</f>
        <v>5.0262773833071434E-4</v>
      </c>
      <c r="AA279" s="133">
        <f>CENSO[[#This Row],[v (m³)]]/SUM(AEEF[AEEF-UT])</f>
        <v>5.9812700861354992E-3</v>
      </c>
    </row>
    <row r="280" spans="1:27" ht="14">
      <c r="A280" s="86">
        <v>1</v>
      </c>
      <c r="B280" s="86">
        <v>1</v>
      </c>
      <c r="C280" s="63">
        <v>20</v>
      </c>
      <c r="D280" s="63">
        <v>279</v>
      </c>
      <c r="E280" s="63" t="str">
        <f>VLOOKUP(CENSO[[#This Row],[NOME COMUM]],ESPECIES[],2,FALSE)</f>
        <v>Buchenavia capitata (Vahl) Eichler</v>
      </c>
      <c r="F280" s="64" t="s">
        <v>10</v>
      </c>
      <c r="G280" s="64">
        <v>130</v>
      </c>
      <c r="H280" s="97">
        <f>CENSO[[#This Row],[CAP (cm)]]/PI()</f>
        <v>41.38028520389279</v>
      </c>
      <c r="I280" s="64">
        <v>13</v>
      </c>
      <c r="J280" s="96">
        <f>(PI()*(CENSO[[#This Row],[DAP (cm)]]^2))/40000</f>
        <v>0.13448592691265157</v>
      </c>
      <c r="K280" s="96">
        <f>CENSO[[#This Row],[g (m²)]]*CENSO[[#This Row],[H (m)]]*0.7</f>
        <v>1.2238219349051291</v>
      </c>
      <c r="L280" s="64">
        <v>2</v>
      </c>
      <c r="M280" s="65">
        <v>367981.9</v>
      </c>
      <c r="N280" s="87">
        <v>9709035.8000000007</v>
      </c>
      <c r="O280" s="98" t="s">
        <v>1225</v>
      </c>
      <c r="P280" s="87" t="str">
        <f>VLOOKUP(CENSO[[#This Row],[DAP (cm)]],CD[],2,TRUE)</f>
        <v>TORETE</v>
      </c>
      <c r="Q280" s="87" t="str">
        <f>VLOOKUP(CENSO[[#This Row],[DAP (cm)]],DD[],2,TRUE)</f>
        <v>40├ 50</v>
      </c>
      <c r="R280" s="87" t="str" cm="1">
        <f t="array" ref="R280">INDEX(_xlfn.TEXTSPLIT(CENSO[[#This Row],[NOME CIENTIFICO]]," "),1)</f>
        <v>Buchenavia</v>
      </c>
      <c r="S280" s="98" t="s">
        <v>1004</v>
      </c>
      <c r="T280" s="87">
        <f>_xlfn.MINIFS(CENSO[DAP (cm)],CENSO[NOME CIENTIFICO],CENSO[[#This Row],[NOME CIENTIFICO]])</f>
        <v>41.38028520389279</v>
      </c>
      <c r="U2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80" s="87" t="str">
        <f>IF(CENSO[[#This Row],[DAP (cm)]]&lt;CENSO[[#This Row],[DMCE (cm)]],"DAP &lt; DMCE","DAP ≥ DMCE")</f>
        <v>DAP &lt; DMCE</v>
      </c>
      <c r="W280" s="87" t="str">
        <f>IF(CENSO[[#This Row],[DAP (cm)]]&gt;200, "Superior", "Inferior")</f>
        <v>Inferior</v>
      </c>
      <c r="X280" s="87" t="str">
        <f>VLOOKUP(CENSO[[#This Row],[NOME COMUM]],ESPECIES[],4,FALSE)</f>
        <v>Não</v>
      </c>
      <c r="Y280" s="87" t="str">
        <f>IF(IFERROR(VLOOKUP(CENSO[[#This Row],[NOME COMUM]],COMERCIAIS[],2, FALSE), "Não") &lt;&gt; "Não", "Sim", "Não")</f>
        <v>Não</v>
      </c>
      <c r="Z280" s="133">
        <f>CENSO[[#This Row],[g (m²)]]/SUM(AEEF[AEEF-UT])</f>
        <v>2.3530218221022364E-4</v>
      </c>
      <c r="AA280" s="133">
        <f>CENSO[[#This Row],[v (m³)]]/SUM(AEEF[AEEF-UT])</f>
        <v>2.1412498581130346E-3</v>
      </c>
    </row>
    <row r="281" spans="1:27" ht="14">
      <c r="A281" s="86">
        <v>1</v>
      </c>
      <c r="B281" s="86">
        <v>1</v>
      </c>
      <c r="C281" s="63">
        <v>20</v>
      </c>
      <c r="D281" s="63">
        <v>280</v>
      </c>
      <c r="E281" s="63" t="str">
        <f>VLOOKUP(CENSO[[#This Row],[NOME COMUM]],ESPECIES[],2,FALSE)</f>
        <v>Qualea dichotoma (Mart.) Warm. ex Wille</v>
      </c>
      <c r="F281" s="64" t="s">
        <v>55</v>
      </c>
      <c r="G281" s="64">
        <v>187</v>
      </c>
      <c r="H281" s="97">
        <f>CENSO[[#This Row],[CAP (cm)]]/PI()</f>
        <v>59.523948716368857</v>
      </c>
      <c r="I281" s="64">
        <v>15</v>
      </c>
      <c r="J281" s="96">
        <f>(PI()*(CENSO[[#This Row],[DAP (cm)]]^2))/40000</f>
        <v>0.27827446024902436</v>
      </c>
      <c r="K281" s="96">
        <f>CENSO[[#This Row],[g (m²)]]*CENSO[[#This Row],[H (m)]]*0.7</f>
        <v>2.9218818326147558</v>
      </c>
      <c r="L281" s="64">
        <v>1</v>
      </c>
      <c r="M281" s="65">
        <v>368007.59999999899</v>
      </c>
      <c r="N281" s="87">
        <v>9709039.8000000007</v>
      </c>
      <c r="O281" s="87" t="s">
        <v>1227</v>
      </c>
      <c r="P281" s="87" t="str">
        <f>VLOOKUP(CENSO[[#This Row],[DAP (cm)]],CD[],2,TRUE)</f>
        <v>TORA</v>
      </c>
      <c r="Q281" s="87" t="str">
        <f>VLOOKUP(CENSO[[#This Row],[DAP (cm)]],DD[],2,TRUE)</f>
        <v>50├ 60</v>
      </c>
      <c r="R281" s="87" t="str" cm="1">
        <f t="array" ref="R281">INDEX(_xlfn.TEXTSPLIT(CENSO[[#This Row],[NOME CIENTIFICO]]," "),1)</f>
        <v>Qualea</v>
      </c>
      <c r="S281" s="98" t="s">
        <v>1004</v>
      </c>
      <c r="T281" s="87">
        <f>_xlfn.MINIFS(CENSO[DAP (cm)],CENSO[NOME CIENTIFICO],CENSO[[#This Row],[NOME CIENTIFICO]])</f>
        <v>40.107045659157627</v>
      </c>
      <c r="U2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81" s="87" t="str">
        <f>IF(CENSO[[#This Row],[DAP (cm)]]&lt;CENSO[[#This Row],[DMCE (cm)]],"DAP &lt; DMCE","DAP ≥ DMCE")</f>
        <v>DAP ≥ DMCE</v>
      </c>
      <c r="W281" s="87" t="str">
        <f>IF(CENSO[[#This Row],[DAP (cm)]]&gt;200, "Superior", "Inferior")</f>
        <v>Inferior</v>
      </c>
      <c r="X281" s="87" t="str">
        <f>VLOOKUP(CENSO[[#This Row],[NOME COMUM]],ESPECIES[],4,FALSE)</f>
        <v>Não</v>
      </c>
      <c r="Y281" s="87" t="str">
        <f>IF(IFERROR(VLOOKUP(CENSO[[#This Row],[NOME COMUM]],COMERCIAIS[],2, FALSE), "Não") &lt;&gt; "Não", "Sim", "Não")</f>
        <v>Não</v>
      </c>
      <c r="Z281" s="133">
        <f>CENSO[[#This Row],[g (m²)]]/SUM(AEEF[AEEF-UT])</f>
        <v>4.8688059229049158E-4</v>
      </c>
      <c r="AA281" s="133">
        <f>CENSO[[#This Row],[v (m³)]]/SUM(AEEF[AEEF-UT])</f>
        <v>5.1122462190501617E-3</v>
      </c>
    </row>
    <row r="282" spans="1:27" ht="14">
      <c r="A282" s="86">
        <v>1</v>
      </c>
      <c r="B282" s="86">
        <v>1</v>
      </c>
      <c r="C282" s="63">
        <v>20</v>
      </c>
      <c r="D282" s="63">
        <v>281</v>
      </c>
      <c r="E282" s="63" t="str">
        <f>VLOOKUP(CENSO[[#This Row],[NOME COMUM]],ESPECIES[],2,FALSE)</f>
        <v>Alexa grandiflora Ducke</v>
      </c>
      <c r="F282" s="64" t="s">
        <v>13</v>
      </c>
      <c r="G282" s="64">
        <v>295</v>
      </c>
      <c r="H282" s="97">
        <f>CENSO[[#This Row],[CAP (cm)]]/PI()</f>
        <v>93.901416424218255</v>
      </c>
      <c r="I282" s="64">
        <v>14</v>
      </c>
      <c r="J282" s="96">
        <f>(PI()*(CENSO[[#This Row],[DAP (cm)]]^2))/40000</f>
        <v>0.69252294612860965</v>
      </c>
      <c r="K282" s="96">
        <f>CENSO[[#This Row],[g (m²)]]*CENSO[[#This Row],[H (m)]]*0.7</f>
        <v>6.7867248720603746</v>
      </c>
      <c r="L282" s="64">
        <v>2</v>
      </c>
      <c r="M282" s="65">
        <v>368010.09999999899</v>
      </c>
      <c r="N282" s="87">
        <v>9709034.9000000004</v>
      </c>
      <c r="O282" s="87" t="s">
        <v>1227</v>
      </c>
      <c r="P282" s="87" t="str">
        <f>VLOOKUP(CENSO[[#This Row],[DAP (cm)]],CD[],2,TRUE)</f>
        <v>TORA</v>
      </c>
      <c r="Q282" s="87" t="str">
        <f>VLOOKUP(CENSO[[#This Row],[DAP (cm)]],DD[],2,TRUE)</f>
        <v>90├ 100</v>
      </c>
      <c r="R282" s="87" t="str" cm="1">
        <f t="array" ref="R282">INDEX(_xlfn.TEXTSPLIT(CENSO[[#This Row],[NOME CIENTIFICO]]," "),1)</f>
        <v>Alexa</v>
      </c>
      <c r="S282" s="98" t="s">
        <v>1004</v>
      </c>
      <c r="T282" s="87">
        <f>_xlfn.MINIFS(CENSO[DAP (cm)],CENSO[NOME CIENTIFICO],CENSO[[#This Row],[NOME CIENTIFICO]])</f>
        <v>39.788735772973837</v>
      </c>
      <c r="U2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2" s="87" t="str">
        <f>IF(CENSO[[#This Row],[DAP (cm)]]&lt;CENSO[[#This Row],[DMCE (cm)]],"DAP &lt; DMCE","DAP ≥ DMCE")</f>
        <v>DAP ≥ DMCE</v>
      </c>
      <c r="W282" s="87" t="str">
        <f>IF(CENSO[[#This Row],[DAP (cm)]]&gt;200, "Superior", "Inferior")</f>
        <v>Inferior</v>
      </c>
      <c r="X282" s="87" t="str">
        <f>VLOOKUP(CENSO[[#This Row],[NOME COMUM]],ESPECIES[],4,FALSE)</f>
        <v>Não</v>
      </c>
      <c r="Y282" s="87" t="str">
        <f>IF(IFERROR(VLOOKUP(CENSO[[#This Row],[NOME COMUM]],COMERCIAIS[],2, FALSE), "Não") &lt;&gt; "Não", "Sim", "Não")</f>
        <v>Não</v>
      </c>
      <c r="Z282" s="133">
        <f>CENSO[[#This Row],[g (m²)]]/SUM(AEEF[AEEF-UT])</f>
        <v>1.2116670063221722E-3</v>
      </c>
      <c r="AA282" s="133">
        <f>CENSO[[#This Row],[v (m³)]]/SUM(AEEF[AEEF-UT])</f>
        <v>1.1874336661957289E-2</v>
      </c>
    </row>
    <row r="283" spans="1:27" ht="14">
      <c r="A283" s="86">
        <v>1</v>
      </c>
      <c r="B283" s="86">
        <v>1</v>
      </c>
      <c r="C283" s="63">
        <v>20</v>
      </c>
      <c r="D283" s="63">
        <v>282</v>
      </c>
      <c r="E283" s="63" t="str">
        <f>VLOOKUP(CENSO[[#This Row],[NOME COMUM]],ESPECIES[],2,FALSE)</f>
        <v>Alexa grandiflora Ducke</v>
      </c>
      <c r="F283" s="64" t="s">
        <v>13</v>
      </c>
      <c r="G283" s="64">
        <v>172</v>
      </c>
      <c r="H283" s="97">
        <f>CENSO[[#This Row],[CAP (cm)]]/PI()</f>
        <v>54.749300423611999</v>
      </c>
      <c r="I283" s="64">
        <v>14</v>
      </c>
      <c r="J283" s="96">
        <f>(PI()*(CENSO[[#This Row],[DAP (cm)]]^2))/40000</f>
        <v>0.23542199182153159</v>
      </c>
      <c r="K283" s="96">
        <f>CENSO[[#This Row],[g (m²)]]*CENSO[[#This Row],[H (m)]]*0.7</f>
        <v>2.3071355198510095</v>
      </c>
      <c r="L283" s="64">
        <v>1</v>
      </c>
      <c r="M283" s="65">
        <v>368003.09999999899</v>
      </c>
      <c r="N283" s="87">
        <v>9709014.3000000007</v>
      </c>
      <c r="O283" s="87" t="s">
        <v>1227</v>
      </c>
      <c r="P283" s="87" t="str">
        <f>VLOOKUP(CENSO[[#This Row],[DAP (cm)]],CD[],2,TRUE)</f>
        <v>TORA</v>
      </c>
      <c r="Q283" s="87" t="str">
        <f>VLOOKUP(CENSO[[#This Row],[DAP (cm)]],DD[],2,TRUE)</f>
        <v>50├ 60</v>
      </c>
      <c r="R283" s="87" t="str" cm="1">
        <f t="array" ref="R283">INDEX(_xlfn.TEXTSPLIT(CENSO[[#This Row],[NOME CIENTIFICO]]," "),1)</f>
        <v>Alexa</v>
      </c>
      <c r="S283" s="98" t="s">
        <v>1004</v>
      </c>
      <c r="T283" s="87">
        <f>_xlfn.MINIFS(CENSO[DAP (cm)],CENSO[NOME CIENTIFICO],CENSO[[#This Row],[NOME CIENTIFICO]])</f>
        <v>39.788735772973837</v>
      </c>
      <c r="U2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3" s="87" t="str">
        <f>IF(CENSO[[#This Row],[DAP (cm)]]&lt;CENSO[[#This Row],[DMCE (cm)]],"DAP &lt; DMCE","DAP ≥ DMCE")</f>
        <v>DAP ≥ DMCE</v>
      </c>
      <c r="W283" s="87" t="str">
        <f>IF(CENSO[[#This Row],[DAP (cm)]]&gt;200, "Superior", "Inferior")</f>
        <v>Inferior</v>
      </c>
      <c r="X283" s="87" t="str">
        <f>VLOOKUP(CENSO[[#This Row],[NOME COMUM]],ESPECIES[],4,FALSE)</f>
        <v>Não</v>
      </c>
      <c r="Y283" s="87" t="str">
        <f>IF(IFERROR(VLOOKUP(CENSO[[#This Row],[NOME COMUM]],COMERCIAIS[],2, FALSE), "Não") &lt;&gt; "Não", "Sim", "Não")</f>
        <v>Não</v>
      </c>
      <c r="Z283" s="133">
        <f>CENSO[[#This Row],[g (m²)]]/SUM(AEEF[AEEF-UT])</f>
        <v>4.1190412772232278E-4</v>
      </c>
      <c r="AA283" s="133">
        <f>CENSO[[#This Row],[v (m³)]]/SUM(AEEF[AEEF-UT])</f>
        <v>4.036660451678763E-3</v>
      </c>
    </row>
    <row r="284" spans="1:27" ht="14">
      <c r="A284" s="86">
        <v>1</v>
      </c>
      <c r="B284" s="86">
        <v>1</v>
      </c>
      <c r="C284" s="63">
        <v>20</v>
      </c>
      <c r="D284" s="63">
        <v>283</v>
      </c>
      <c r="E284" s="63" t="str">
        <f>VLOOKUP(CENSO[[#This Row],[NOME COMUM]],ESPECIES[],2,FALSE)</f>
        <v>Apuleia leiocarpa (Vogel) J.F.Macbr.</v>
      </c>
      <c r="F284" s="64" t="s">
        <v>51</v>
      </c>
      <c r="G284" s="64">
        <v>180</v>
      </c>
      <c r="H284" s="97">
        <f>CENSO[[#This Row],[CAP (cm)]]/PI()</f>
        <v>57.295779513082323</v>
      </c>
      <c r="I284" s="64">
        <v>17</v>
      </c>
      <c r="J284" s="96">
        <f>(PI()*(CENSO[[#This Row],[DAP (cm)]]^2))/40000</f>
        <v>0.25783100780887047</v>
      </c>
      <c r="K284" s="96">
        <f>CENSO[[#This Row],[g (m²)]]*CENSO[[#This Row],[H (m)]]*0.7</f>
        <v>3.0681889929255584</v>
      </c>
      <c r="L284" s="64">
        <v>1</v>
      </c>
      <c r="M284" s="65">
        <v>368001.299999999</v>
      </c>
      <c r="N284" s="87">
        <v>9709011.9000000004</v>
      </c>
      <c r="O284" s="87" t="s">
        <v>1227</v>
      </c>
      <c r="P284" s="87" t="str">
        <f>VLOOKUP(CENSO[[#This Row],[DAP (cm)]],CD[],2,TRUE)</f>
        <v>TORA</v>
      </c>
      <c r="Q284" s="87" t="str">
        <f>VLOOKUP(CENSO[[#This Row],[DAP (cm)]],DD[],2,TRUE)</f>
        <v>50├ 60</v>
      </c>
      <c r="R284" s="87" t="str" cm="1">
        <f t="array" ref="R284">INDEX(_xlfn.TEXTSPLIT(CENSO[[#This Row],[NOME CIENTIFICO]]," "),1)</f>
        <v>Apuleia</v>
      </c>
      <c r="S284" s="98" t="s">
        <v>1004</v>
      </c>
      <c r="T284" s="87">
        <f>_xlfn.MINIFS(CENSO[DAP (cm)],CENSO[NOME CIENTIFICO],CENSO[[#This Row],[NOME CIENTIFICO]])</f>
        <v>39.788735772973837</v>
      </c>
      <c r="U2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4" s="87" t="str">
        <f>IF(CENSO[[#This Row],[DAP (cm)]]&lt;CENSO[[#This Row],[DMCE (cm)]],"DAP &lt; DMCE","DAP ≥ DMCE")</f>
        <v>DAP ≥ DMCE</v>
      </c>
      <c r="W284" s="87" t="str">
        <f>IF(CENSO[[#This Row],[DAP (cm)]]&gt;200, "Superior", "Inferior")</f>
        <v>Inferior</v>
      </c>
      <c r="X284" s="87" t="str">
        <f>VLOOKUP(CENSO[[#This Row],[NOME COMUM]],ESPECIES[],4,FALSE)</f>
        <v>Não</v>
      </c>
      <c r="Y284" s="87" t="str">
        <f>IF(IFERROR(VLOOKUP(CENSO[[#This Row],[NOME COMUM]],COMERCIAIS[],2, FALSE), "Não") &lt;&gt; "Não", "Sim", "Não")</f>
        <v>Sim</v>
      </c>
      <c r="Z284" s="133">
        <f>CENSO[[#This Row],[g (m²)]]/SUM(AEEF[AEEF-UT])</f>
        <v>4.5111187595332813E-4</v>
      </c>
      <c r="AA284" s="133">
        <f>CENSO[[#This Row],[v (m³)]]/SUM(AEEF[AEEF-UT])</f>
        <v>5.3682313238446041E-3</v>
      </c>
    </row>
    <row r="285" spans="1:27" ht="14">
      <c r="A285" s="86">
        <v>1</v>
      </c>
      <c r="B285" s="86">
        <v>1</v>
      </c>
      <c r="C285" s="63">
        <v>20</v>
      </c>
      <c r="D285" s="63">
        <v>284</v>
      </c>
      <c r="E285" s="63" t="str">
        <f>VLOOKUP(CENSO[[#This Row],[NOME COMUM]],ESPECIES[],2,FALSE)</f>
        <v>Tachigali myrmecophila Ducke</v>
      </c>
      <c r="F285" s="64" t="s">
        <v>14</v>
      </c>
      <c r="G285" s="64">
        <v>345</v>
      </c>
      <c r="H285" s="97">
        <f>CENSO[[#This Row],[CAP (cm)]]/PI()</f>
        <v>109.81691073340778</v>
      </c>
      <c r="I285" s="64">
        <v>18</v>
      </c>
      <c r="J285" s="96">
        <f>(PI()*(CENSO[[#This Row],[DAP (cm)]]^2))/40000</f>
        <v>0.94717085507564203</v>
      </c>
      <c r="K285" s="96">
        <f>CENSO[[#This Row],[g (m²)]]*CENSO[[#This Row],[H (m)]]*0.7</f>
        <v>11.934352773953087</v>
      </c>
      <c r="L285" s="64">
        <v>1</v>
      </c>
      <c r="M285" s="65">
        <v>368009.4</v>
      </c>
      <c r="N285" s="87">
        <v>9709005.4000000004</v>
      </c>
      <c r="O285" s="87" t="s">
        <v>1227</v>
      </c>
      <c r="P285" s="87" t="str">
        <f>VLOOKUP(CENSO[[#This Row],[DAP (cm)]],CD[],2,TRUE)</f>
        <v>TORA</v>
      </c>
      <c r="Q285" s="87" t="str">
        <f>VLOOKUP(CENSO[[#This Row],[DAP (cm)]],DD[],2,TRUE)</f>
        <v>100├ 110</v>
      </c>
      <c r="R285" s="87" t="str" cm="1">
        <f t="array" ref="R285">INDEX(_xlfn.TEXTSPLIT(CENSO[[#This Row],[NOME CIENTIFICO]]," "),1)</f>
        <v>Tachigali</v>
      </c>
      <c r="S285" s="98" t="s">
        <v>1004</v>
      </c>
      <c r="T285" s="87">
        <f>_xlfn.MINIFS(CENSO[DAP (cm)],CENSO[NOME CIENTIFICO],CENSO[[#This Row],[NOME CIENTIFICO]])</f>
        <v>39.152116000606256</v>
      </c>
      <c r="U2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5" s="87" t="str">
        <f>IF(CENSO[[#This Row],[DAP (cm)]]&lt;CENSO[[#This Row],[DMCE (cm)]],"DAP &lt; DMCE","DAP ≥ DMCE")</f>
        <v>DAP ≥ DMCE</v>
      </c>
      <c r="W285" s="87" t="str">
        <f>IF(CENSO[[#This Row],[DAP (cm)]]&gt;200, "Superior", "Inferior")</f>
        <v>Inferior</v>
      </c>
      <c r="X285" s="87" t="str">
        <f>VLOOKUP(CENSO[[#This Row],[NOME COMUM]],ESPECIES[],4,FALSE)</f>
        <v>Não</v>
      </c>
      <c r="Y285" s="87" t="str">
        <f>IF(IFERROR(VLOOKUP(CENSO[[#This Row],[NOME COMUM]],COMERCIAIS[],2, FALSE), "Não") &lt;&gt; "Não", "Sim", "Não")</f>
        <v>Sim</v>
      </c>
      <c r="Z285" s="133">
        <f>CENSO[[#This Row],[g (m²)]]/SUM(AEEF[AEEF-UT])</f>
        <v>1.6572095998563232E-3</v>
      </c>
      <c r="AA285" s="133">
        <f>CENSO[[#This Row],[v (m³)]]/SUM(AEEF[AEEF-UT])</f>
        <v>2.0880840958189668E-2</v>
      </c>
    </row>
    <row r="286" spans="1:27" ht="14">
      <c r="A286" s="86">
        <v>1</v>
      </c>
      <c r="B286" s="86">
        <v>1</v>
      </c>
      <c r="C286" s="63">
        <v>20</v>
      </c>
      <c r="D286" s="63">
        <v>285</v>
      </c>
      <c r="E286" s="63" t="str">
        <f>VLOOKUP(CENSO[[#This Row],[NOME COMUM]],ESPECIES[],2,FALSE)</f>
        <v>Coutarea hexandra (Jacq.) K.Schum.</v>
      </c>
      <c r="F286" s="64" t="s">
        <v>57</v>
      </c>
      <c r="G286" s="64">
        <v>180</v>
      </c>
      <c r="H286" s="97">
        <f>CENSO[[#This Row],[CAP (cm)]]/PI()</f>
        <v>57.295779513082323</v>
      </c>
      <c r="I286" s="64">
        <v>9</v>
      </c>
      <c r="J286" s="96">
        <f>(PI()*(CENSO[[#This Row],[DAP (cm)]]^2))/40000</f>
        <v>0.25783100780887047</v>
      </c>
      <c r="K286" s="96">
        <f>CENSO[[#This Row],[g (m²)]]*CENSO[[#This Row],[H (m)]]*0.7</f>
        <v>1.6243353491958838</v>
      </c>
      <c r="L286" s="64">
        <v>3</v>
      </c>
      <c r="M286" s="65">
        <v>368012.299999999</v>
      </c>
      <c r="N286" s="87">
        <v>9708996</v>
      </c>
      <c r="O286" s="87" t="s">
        <v>1226</v>
      </c>
      <c r="P286" s="87" t="str">
        <f>VLOOKUP(CENSO[[#This Row],[DAP (cm)]],CD[],2,TRUE)</f>
        <v>TORA</v>
      </c>
      <c r="Q286" s="87" t="str">
        <f>VLOOKUP(CENSO[[#This Row],[DAP (cm)]],DD[],2,TRUE)</f>
        <v>50├ 60</v>
      </c>
      <c r="R286" s="87" t="str" cm="1">
        <f t="array" ref="R286">INDEX(_xlfn.TEXTSPLIT(CENSO[[#This Row],[NOME CIENTIFICO]]," "),1)</f>
        <v>Coutarea</v>
      </c>
      <c r="S286" s="98" t="s">
        <v>1004</v>
      </c>
      <c r="T286" s="87">
        <f>_xlfn.MINIFS(CENSO[DAP (cm)],CENSO[NOME CIENTIFICO],CENSO[[#This Row],[NOME CIENTIFICO]])</f>
        <v>40.425355545341418</v>
      </c>
      <c r="U2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286" s="87" t="str">
        <f>IF(CENSO[[#This Row],[DAP (cm)]]&lt;CENSO[[#This Row],[DMCE (cm)]],"DAP &lt; DMCE","DAP ≥ DMCE")</f>
        <v>DAP ≥ DMCE</v>
      </c>
      <c r="W286" s="87" t="str">
        <f>IF(CENSO[[#This Row],[DAP (cm)]]&gt;200, "Superior", "Inferior")</f>
        <v>Inferior</v>
      </c>
      <c r="X286" s="87" t="str">
        <f>VLOOKUP(CENSO[[#This Row],[NOME COMUM]],ESPECIES[],4,FALSE)</f>
        <v>Não</v>
      </c>
      <c r="Y286" s="87" t="str">
        <f>IF(IFERROR(VLOOKUP(CENSO[[#This Row],[NOME COMUM]],COMERCIAIS[],2, FALSE), "Não") &lt;&gt; "Não", "Sim", "Não")</f>
        <v>Não</v>
      </c>
      <c r="Z286" s="133">
        <f>CENSO[[#This Row],[g (m²)]]/SUM(AEEF[AEEF-UT])</f>
        <v>4.5111187595332813E-4</v>
      </c>
      <c r="AA286" s="133">
        <f>CENSO[[#This Row],[v (m³)]]/SUM(AEEF[AEEF-UT])</f>
        <v>2.842004818505967E-3</v>
      </c>
    </row>
    <row r="287" spans="1:27" ht="14">
      <c r="A287" s="86">
        <v>1</v>
      </c>
      <c r="B287" s="86">
        <v>1</v>
      </c>
      <c r="C287" s="63">
        <v>20</v>
      </c>
      <c r="D287" s="63">
        <v>286</v>
      </c>
      <c r="E287" s="63" t="str">
        <f>VLOOKUP(CENSO[[#This Row],[NOME COMUM]],ESPECIES[],2,FALSE)</f>
        <v>Alexa grandiflora Ducke</v>
      </c>
      <c r="F287" s="64" t="s">
        <v>13</v>
      </c>
      <c r="G287" s="64">
        <v>300</v>
      </c>
      <c r="H287" s="97">
        <f>CENSO[[#This Row],[CAP (cm)]]/PI()</f>
        <v>95.4929658551372</v>
      </c>
      <c r="I287" s="64">
        <v>18</v>
      </c>
      <c r="J287" s="96">
        <f>(PI()*(CENSO[[#This Row],[DAP (cm)]]^2))/40000</f>
        <v>0.7161972439135289</v>
      </c>
      <c r="K287" s="96">
        <f>CENSO[[#This Row],[g (m²)]]*CENSO[[#This Row],[H (m)]]*0.7</f>
        <v>9.0240852733104635</v>
      </c>
      <c r="L287" s="64">
        <v>1</v>
      </c>
      <c r="M287" s="65">
        <v>368030.5</v>
      </c>
      <c r="N287" s="87">
        <v>9708992.5999999903</v>
      </c>
      <c r="O287" s="87" t="s">
        <v>1227</v>
      </c>
      <c r="P287" s="87" t="str">
        <f>VLOOKUP(CENSO[[#This Row],[DAP (cm)]],CD[],2,TRUE)</f>
        <v>TORA</v>
      </c>
      <c r="Q287" s="87" t="str">
        <f>VLOOKUP(CENSO[[#This Row],[DAP (cm)]],DD[],2,TRUE)</f>
        <v>90├ 100</v>
      </c>
      <c r="R287" s="87" t="str" cm="1">
        <f t="array" ref="R287">INDEX(_xlfn.TEXTSPLIT(CENSO[[#This Row],[NOME CIENTIFICO]]," "),1)</f>
        <v>Alexa</v>
      </c>
      <c r="S287" s="98" t="s">
        <v>1004</v>
      </c>
      <c r="T287" s="87">
        <f>_xlfn.MINIFS(CENSO[DAP (cm)],CENSO[NOME CIENTIFICO],CENSO[[#This Row],[NOME CIENTIFICO]])</f>
        <v>39.788735772973837</v>
      </c>
      <c r="U2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7" s="87" t="str">
        <f>IF(CENSO[[#This Row],[DAP (cm)]]&lt;CENSO[[#This Row],[DMCE (cm)]],"DAP &lt; DMCE","DAP ≥ DMCE")</f>
        <v>DAP ≥ DMCE</v>
      </c>
      <c r="W287" s="87" t="str">
        <f>IF(CENSO[[#This Row],[DAP (cm)]]&gt;200, "Superior", "Inferior")</f>
        <v>Inferior</v>
      </c>
      <c r="X287" s="87" t="str">
        <f>VLOOKUP(CENSO[[#This Row],[NOME COMUM]],ESPECIES[],4,FALSE)</f>
        <v>Não</v>
      </c>
      <c r="Y287" s="87" t="str">
        <f>IF(IFERROR(VLOOKUP(CENSO[[#This Row],[NOME COMUM]],COMERCIAIS[],2, FALSE), "Não") &lt;&gt; "Não", "Sim", "Não")</f>
        <v>Não</v>
      </c>
      <c r="Z287" s="133">
        <f>CENSO[[#This Row],[g (m²)]]/SUM(AEEF[AEEF-UT])</f>
        <v>1.2530885443148001E-3</v>
      </c>
      <c r="AA287" s="133">
        <f>CENSO[[#This Row],[v (m³)]]/SUM(AEEF[AEEF-UT])</f>
        <v>1.578891565836648E-2</v>
      </c>
    </row>
    <row r="288" spans="1:27" ht="14">
      <c r="A288" s="86">
        <v>1</v>
      </c>
      <c r="B288" s="86">
        <v>1</v>
      </c>
      <c r="C288" s="63">
        <v>20</v>
      </c>
      <c r="D288" s="63">
        <v>287</v>
      </c>
      <c r="E288" s="63" t="str">
        <f>VLOOKUP(CENSO[[#This Row],[NOME COMUM]],ESPECIES[],2,FALSE)</f>
        <v>Piptadenia suaveolens Miq.</v>
      </c>
      <c r="F288" s="64" t="s">
        <v>22</v>
      </c>
      <c r="G288" s="64">
        <v>210</v>
      </c>
      <c r="H288" s="97">
        <f>CENSO[[#This Row],[CAP (cm)]]/PI()</f>
        <v>66.845076098596039</v>
      </c>
      <c r="I288" s="64">
        <v>16</v>
      </c>
      <c r="J288" s="96">
        <f>(PI()*(CENSO[[#This Row],[DAP (cm)]]^2))/40000</f>
        <v>0.35093664951762915</v>
      </c>
      <c r="K288" s="96">
        <f>CENSO[[#This Row],[g (m²)]]*CENSO[[#This Row],[H (m)]]*0.7</f>
        <v>3.930490474597446</v>
      </c>
      <c r="L288" s="64">
        <v>1</v>
      </c>
      <c r="M288" s="65">
        <v>368035.5</v>
      </c>
      <c r="N288" s="87">
        <v>9708990.8000000007</v>
      </c>
      <c r="O288" s="87" t="s">
        <v>1227</v>
      </c>
      <c r="P288" s="87" t="str">
        <f>VLOOKUP(CENSO[[#This Row],[DAP (cm)]],CD[],2,TRUE)</f>
        <v>TORA</v>
      </c>
      <c r="Q288" s="87" t="str">
        <f>VLOOKUP(CENSO[[#This Row],[DAP (cm)]],DD[],2,TRUE)</f>
        <v>60├ 70</v>
      </c>
      <c r="R288" s="87" t="str" cm="1">
        <f t="array" ref="R288">INDEX(_xlfn.TEXTSPLIT(CENSO[[#This Row],[NOME CIENTIFICO]]," "),1)</f>
        <v>Piptadenia</v>
      </c>
      <c r="S288" s="98" t="s">
        <v>1004</v>
      </c>
      <c r="T288" s="87">
        <f>_xlfn.MINIFS(CENSO[DAP (cm)],CENSO[NOME CIENTIFICO],CENSO[[#This Row],[NOME CIENTIFICO]])</f>
        <v>39.788735772973837</v>
      </c>
      <c r="U2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8" s="87" t="str">
        <f>IF(CENSO[[#This Row],[DAP (cm)]]&lt;CENSO[[#This Row],[DMCE (cm)]],"DAP &lt; DMCE","DAP ≥ DMCE")</f>
        <v>DAP ≥ DMCE</v>
      </c>
      <c r="W288" s="87" t="str">
        <f>IF(CENSO[[#This Row],[DAP (cm)]]&gt;200, "Superior", "Inferior")</f>
        <v>Inferior</v>
      </c>
      <c r="X288" s="87" t="str">
        <f>VLOOKUP(CENSO[[#This Row],[NOME COMUM]],ESPECIES[],4,FALSE)</f>
        <v>Não</v>
      </c>
      <c r="Y288" s="87" t="str">
        <f>IF(IFERROR(VLOOKUP(CENSO[[#This Row],[NOME COMUM]],COMERCIAIS[],2, FALSE), "Não") &lt;&gt; "Não", "Sim", "Não")</f>
        <v>Sim</v>
      </c>
      <c r="Z288" s="133">
        <f>CENSO[[#This Row],[g (m²)]]/SUM(AEEF[AEEF-UT])</f>
        <v>6.1401338671425204E-4</v>
      </c>
      <c r="AA288" s="133">
        <f>CENSO[[#This Row],[v (m³)]]/SUM(AEEF[AEEF-UT])</f>
        <v>6.876949931199622E-3</v>
      </c>
    </row>
    <row r="289" spans="1:27" ht="14">
      <c r="A289" s="86">
        <v>1</v>
      </c>
      <c r="B289" s="86">
        <v>1</v>
      </c>
      <c r="C289" s="63">
        <v>20</v>
      </c>
      <c r="D289" s="63">
        <v>288</v>
      </c>
      <c r="E289" s="63" t="str">
        <f>VLOOKUP(CENSO[[#This Row],[NOME COMUM]],ESPECIES[],2,FALSE)</f>
        <v>Aspidosperma carapanauba Pichon.</v>
      </c>
      <c r="F289" s="64" t="s">
        <v>68</v>
      </c>
      <c r="G289" s="64">
        <v>173</v>
      </c>
      <c r="H289" s="97">
        <f>CENSO[[#This Row],[CAP (cm)]]/PI()</f>
        <v>55.067610309795789</v>
      </c>
      <c r="I289" s="64">
        <v>16</v>
      </c>
      <c r="J289" s="96">
        <f>(PI()*(CENSO[[#This Row],[DAP (cm)]]^2))/40000</f>
        <v>0.23816741458986682</v>
      </c>
      <c r="K289" s="96">
        <f>CENSO[[#This Row],[g (m²)]]*CENSO[[#This Row],[H (m)]]*0.7</f>
        <v>2.6674750434065082</v>
      </c>
      <c r="L289" s="64">
        <v>2</v>
      </c>
      <c r="M289" s="65">
        <v>368033.09999999899</v>
      </c>
      <c r="N289" s="87">
        <v>9708987.5999999903</v>
      </c>
      <c r="O289" s="98" t="s">
        <v>1225</v>
      </c>
      <c r="P289" s="87" t="str">
        <f>VLOOKUP(CENSO[[#This Row],[DAP (cm)]],CD[],2,TRUE)</f>
        <v>TORA</v>
      </c>
      <c r="Q289" s="87" t="str">
        <f>VLOOKUP(CENSO[[#This Row],[DAP (cm)]],DD[],2,TRUE)</f>
        <v>50├ 60</v>
      </c>
      <c r="R289" s="87" t="str" cm="1">
        <f t="array" ref="R289">INDEX(_xlfn.TEXTSPLIT(CENSO[[#This Row],[NOME CIENTIFICO]]," "),1)</f>
        <v>Aspidosperma</v>
      </c>
      <c r="S289" s="98" t="s">
        <v>1004</v>
      </c>
      <c r="T289" s="87">
        <f>_xlfn.MINIFS(CENSO[DAP (cm)],CENSO[NOME CIENTIFICO],CENSO[[#This Row],[NOME CIENTIFICO]])</f>
        <v>47.109863155201019</v>
      </c>
      <c r="U2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57.109863155201019</v>
      </c>
      <c r="V289" s="87" t="str">
        <f>IF(CENSO[[#This Row],[DAP (cm)]]&lt;CENSO[[#This Row],[DMCE (cm)]],"DAP &lt; DMCE","DAP ≥ DMCE")</f>
        <v>DAP &lt; DMCE</v>
      </c>
      <c r="W289" s="87" t="str">
        <f>IF(CENSO[[#This Row],[DAP (cm)]]&gt;200, "Superior", "Inferior")</f>
        <v>Inferior</v>
      </c>
      <c r="X289" s="87" t="str">
        <f>VLOOKUP(CENSO[[#This Row],[NOME COMUM]],ESPECIES[],4,FALSE)</f>
        <v>Não</v>
      </c>
      <c r="Y289" s="87" t="str">
        <f>IF(IFERROR(VLOOKUP(CENSO[[#This Row],[NOME COMUM]],COMERCIAIS[],2, FALSE), "Não") &lt;&gt; "Não", "Sim", "Não")</f>
        <v>Não</v>
      </c>
      <c r="Z289" s="133">
        <f>CENSO[[#This Row],[g (m²)]]/SUM(AEEF[AEEF-UT])</f>
        <v>4.1670763380886292E-4</v>
      </c>
      <c r="AA289" s="133">
        <f>CENSO[[#This Row],[v (m³)]]/SUM(AEEF[AEEF-UT])</f>
        <v>4.6671254986592643E-3</v>
      </c>
    </row>
    <row r="290" spans="1:27" ht="14">
      <c r="A290" s="86">
        <v>1</v>
      </c>
      <c r="B290" s="86">
        <v>1</v>
      </c>
      <c r="C290" s="63">
        <v>20</v>
      </c>
      <c r="D290" s="63">
        <v>289</v>
      </c>
      <c r="E290" s="63" t="str">
        <f>VLOOKUP(CENSO[[#This Row],[NOME COMUM]],ESPECIES[],2,FALSE)</f>
        <v>Piptadenia suaveolens Miq.</v>
      </c>
      <c r="F290" s="64" t="s">
        <v>22</v>
      </c>
      <c r="G290" s="64">
        <v>210</v>
      </c>
      <c r="H290" s="97">
        <f>CENSO[[#This Row],[CAP (cm)]]/PI()</f>
        <v>66.845076098596039</v>
      </c>
      <c r="I290" s="64">
        <v>16</v>
      </c>
      <c r="J290" s="96">
        <f>(PI()*(CENSO[[#This Row],[DAP (cm)]]^2))/40000</f>
        <v>0.35093664951762915</v>
      </c>
      <c r="K290" s="96">
        <f>CENSO[[#This Row],[g (m²)]]*CENSO[[#This Row],[H (m)]]*0.7</f>
        <v>3.930490474597446</v>
      </c>
      <c r="L290" s="64">
        <v>1</v>
      </c>
      <c r="M290" s="65">
        <v>368035.5</v>
      </c>
      <c r="N290" s="87">
        <v>9708990.8000000007</v>
      </c>
      <c r="O290" s="87" t="s">
        <v>1227</v>
      </c>
      <c r="P290" s="87" t="str">
        <f>VLOOKUP(CENSO[[#This Row],[DAP (cm)]],CD[],2,TRUE)</f>
        <v>TORA</v>
      </c>
      <c r="Q290" s="87" t="str">
        <f>VLOOKUP(CENSO[[#This Row],[DAP (cm)]],DD[],2,TRUE)</f>
        <v>60├ 70</v>
      </c>
      <c r="R290" s="87" t="str" cm="1">
        <f t="array" ref="R290">INDEX(_xlfn.TEXTSPLIT(CENSO[[#This Row],[NOME CIENTIFICO]]," "),1)</f>
        <v>Piptadenia</v>
      </c>
      <c r="S290" s="98" t="s">
        <v>1004</v>
      </c>
      <c r="T290" s="87">
        <f>_xlfn.MINIFS(CENSO[DAP (cm)],CENSO[NOME CIENTIFICO],CENSO[[#This Row],[NOME CIENTIFICO]])</f>
        <v>39.788735772973837</v>
      </c>
      <c r="U2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0" s="87" t="str">
        <f>IF(CENSO[[#This Row],[DAP (cm)]]&lt;CENSO[[#This Row],[DMCE (cm)]],"DAP &lt; DMCE","DAP ≥ DMCE")</f>
        <v>DAP ≥ DMCE</v>
      </c>
      <c r="W290" s="87" t="str">
        <f>IF(CENSO[[#This Row],[DAP (cm)]]&gt;200, "Superior", "Inferior")</f>
        <v>Inferior</v>
      </c>
      <c r="X290" s="87" t="str">
        <f>VLOOKUP(CENSO[[#This Row],[NOME COMUM]],ESPECIES[],4,FALSE)</f>
        <v>Não</v>
      </c>
      <c r="Y290" s="87" t="str">
        <f>IF(IFERROR(VLOOKUP(CENSO[[#This Row],[NOME COMUM]],COMERCIAIS[],2, FALSE), "Não") &lt;&gt; "Não", "Sim", "Não")</f>
        <v>Sim</v>
      </c>
      <c r="Z290" s="133">
        <f>CENSO[[#This Row],[g (m²)]]/SUM(AEEF[AEEF-UT])</f>
        <v>6.1401338671425204E-4</v>
      </c>
      <c r="AA290" s="133">
        <f>CENSO[[#This Row],[v (m³)]]/SUM(AEEF[AEEF-UT])</f>
        <v>6.876949931199622E-3</v>
      </c>
    </row>
    <row r="291" spans="1:27" ht="14">
      <c r="A291" s="86">
        <v>1</v>
      </c>
      <c r="B291" s="86">
        <v>1</v>
      </c>
      <c r="C291" s="63">
        <v>20</v>
      </c>
      <c r="D291" s="63">
        <v>290</v>
      </c>
      <c r="E291" s="63" t="str">
        <f>VLOOKUP(CENSO[[#This Row],[NOME COMUM]],ESPECIES[],2,FALSE)</f>
        <v>Platymiscium duckei Huber</v>
      </c>
      <c r="F291" s="64" t="s">
        <v>42</v>
      </c>
      <c r="G291" s="64">
        <v>154</v>
      </c>
      <c r="H291" s="97">
        <f>CENSO[[#This Row],[CAP (cm)]]/PI()</f>
        <v>49.019722472303762</v>
      </c>
      <c r="I291" s="64">
        <v>20</v>
      </c>
      <c r="J291" s="96">
        <f>(PI()*(CENSO[[#This Row],[DAP (cm)]]^2))/40000</f>
        <v>0.18872593151836947</v>
      </c>
      <c r="K291" s="96">
        <f>CENSO[[#This Row],[g (m²)]]*CENSO[[#This Row],[H (m)]]*0.7</f>
        <v>2.6421630412571724</v>
      </c>
      <c r="L291" s="64">
        <v>1</v>
      </c>
      <c r="M291" s="65">
        <v>368064.09999999899</v>
      </c>
      <c r="N291" s="87">
        <v>9708978.9000000004</v>
      </c>
      <c r="O291" s="98" t="s">
        <v>1225</v>
      </c>
      <c r="P291" s="87" t="str">
        <f>VLOOKUP(CENSO[[#This Row],[DAP (cm)]],CD[],2,TRUE)</f>
        <v>TORETE</v>
      </c>
      <c r="Q291" s="87" t="str">
        <f>VLOOKUP(CENSO[[#This Row],[DAP (cm)]],DD[],2,TRUE)</f>
        <v>40├ 50</v>
      </c>
      <c r="R291" s="87" t="str" cm="1">
        <f t="array" ref="R291">INDEX(_xlfn.TEXTSPLIT(CENSO[[#This Row],[NOME CIENTIFICO]]," "),1)</f>
        <v>Platymiscium</v>
      </c>
      <c r="S291" s="98" t="s">
        <v>1004</v>
      </c>
      <c r="T291" s="87">
        <f>_xlfn.MINIFS(CENSO[DAP (cm)],CENSO[NOME CIENTIFICO],CENSO[[#This Row],[NOME CIENTIFICO]])</f>
        <v>43.608454407179323</v>
      </c>
      <c r="U2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53.608454407179323</v>
      </c>
      <c r="V291" s="87" t="str">
        <f>IF(CENSO[[#This Row],[DAP (cm)]]&lt;CENSO[[#This Row],[DMCE (cm)]],"DAP &lt; DMCE","DAP ≥ DMCE")</f>
        <v>DAP &lt; DMCE</v>
      </c>
      <c r="W291" s="87" t="str">
        <f>IF(CENSO[[#This Row],[DAP (cm)]]&gt;200, "Superior", "Inferior")</f>
        <v>Inferior</v>
      </c>
      <c r="X291" s="87" t="str">
        <f>VLOOKUP(CENSO[[#This Row],[NOME COMUM]],ESPECIES[],4,FALSE)</f>
        <v>Não</v>
      </c>
      <c r="Y291" s="87" t="str">
        <f>IF(IFERROR(VLOOKUP(CENSO[[#This Row],[NOME COMUM]],COMERCIAIS[],2, FALSE), "Não") &lt;&gt; "Não", "Sim", "Não")</f>
        <v>Não</v>
      </c>
      <c r="Z291" s="133">
        <f>CENSO[[#This Row],[g (m²)]]/SUM(AEEF[AEEF-UT])</f>
        <v>3.3020275463299778E-4</v>
      </c>
      <c r="AA291" s="133">
        <f>CENSO[[#This Row],[v (m³)]]/SUM(AEEF[AEEF-UT])</f>
        <v>4.6228385648619686E-3</v>
      </c>
    </row>
    <row r="292" spans="1:27" ht="14">
      <c r="A292" s="86">
        <v>1</v>
      </c>
      <c r="B292" s="86">
        <v>1</v>
      </c>
      <c r="C292" s="63">
        <v>20</v>
      </c>
      <c r="D292" s="63">
        <v>291</v>
      </c>
      <c r="E292" s="63" t="str">
        <f>VLOOKUP(CENSO[[#This Row],[NOME COMUM]],ESPECIES[],2,FALSE)</f>
        <v>Piptadenia suaveolens Miq.</v>
      </c>
      <c r="F292" s="64" t="s">
        <v>22</v>
      </c>
      <c r="G292" s="64">
        <v>145</v>
      </c>
      <c r="H292" s="97">
        <f>CENSO[[#This Row],[CAP (cm)]]/PI()</f>
        <v>46.154933496649647</v>
      </c>
      <c r="I292" s="64">
        <v>14</v>
      </c>
      <c r="J292" s="96">
        <f>(PI()*(CENSO[[#This Row],[DAP (cm)]]^2))/40000</f>
        <v>0.16731163392535497</v>
      </c>
      <c r="K292" s="96">
        <f>CENSO[[#This Row],[g (m²)]]*CENSO[[#This Row],[H (m)]]*0.7</f>
        <v>1.6396540124684784</v>
      </c>
      <c r="L292" s="64">
        <v>2</v>
      </c>
      <c r="M292" s="65">
        <v>368073.4</v>
      </c>
      <c r="N292" s="87">
        <v>9708974.5999999903</v>
      </c>
      <c r="O292" s="98" t="s">
        <v>1225</v>
      </c>
      <c r="P292" s="87" t="str">
        <f>VLOOKUP(CENSO[[#This Row],[DAP (cm)]],CD[],2,TRUE)</f>
        <v>TORETE</v>
      </c>
      <c r="Q292" s="87" t="str">
        <f>VLOOKUP(CENSO[[#This Row],[DAP (cm)]],DD[],2,TRUE)</f>
        <v>40├ 50</v>
      </c>
      <c r="R292" s="87" t="str" cm="1">
        <f t="array" ref="R292">INDEX(_xlfn.TEXTSPLIT(CENSO[[#This Row],[NOME CIENTIFICO]]," "),1)</f>
        <v>Piptadenia</v>
      </c>
      <c r="S292" s="98" t="s">
        <v>1004</v>
      </c>
      <c r="T292" s="87">
        <f>_xlfn.MINIFS(CENSO[DAP (cm)],CENSO[NOME CIENTIFICO],CENSO[[#This Row],[NOME CIENTIFICO]])</f>
        <v>39.788735772973837</v>
      </c>
      <c r="U2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2" s="87" t="str">
        <f>IF(CENSO[[#This Row],[DAP (cm)]]&lt;CENSO[[#This Row],[DMCE (cm)]],"DAP &lt; DMCE","DAP ≥ DMCE")</f>
        <v>DAP &lt; DMCE</v>
      </c>
      <c r="W292" s="87" t="str">
        <f>IF(CENSO[[#This Row],[DAP (cm)]]&gt;200, "Superior", "Inferior")</f>
        <v>Inferior</v>
      </c>
      <c r="X292" s="87" t="str">
        <f>VLOOKUP(CENSO[[#This Row],[NOME COMUM]],ESPECIES[],4,FALSE)</f>
        <v>Não</v>
      </c>
      <c r="Y292" s="87" t="str">
        <f>IF(IFERROR(VLOOKUP(CENSO[[#This Row],[NOME COMUM]],COMERCIAIS[],2, FALSE), "Não") &lt;&gt; "Não", "Sim", "Não")</f>
        <v>Sim</v>
      </c>
      <c r="Z292" s="133">
        <f>CENSO[[#This Row],[g (m²)]]/SUM(AEEF[AEEF-UT])</f>
        <v>2.927354071579853E-4</v>
      </c>
      <c r="AA292" s="133">
        <f>CENSO[[#This Row],[v (m³)]]/SUM(AEEF[AEEF-UT])</f>
        <v>2.8688069901482553E-3</v>
      </c>
    </row>
    <row r="293" spans="1:27" ht="14">
      <c r="A293" s="86">
        <v>1</v>
      </c>
      <c r="B293" s="86">
        <v>1</v>
      </c>
      <c r="C293" s="63">
        <v>20</v>
      </c>
      <c r="D293" s="63">
        <v>292</v>
      </c>
      <c r="E293" s="63" t="str">
        <f>VLOOKUP(CENSO[[#This Row],[NOME COMUM]],ESPECIES[],2,FALSE)</f>
        <v>Virola sebifera Aubl.</v>
      </c>
      <c r="F293" s="64" t="s">
        <v>18</v>
      </c>
      <c r="G293" s="64">
        <v>153</v>
      </c>
      <c r="H293" s="97">
        <f>CENSO[[#This Row],[CAP (cm)]]/PI()</f>
        <v>48.701412586119972</v>
      </c>
      <c r="I293" s="64">
        <v>15</v>
      </c>
      <c r="J293" s="96">
        <f>(PI()*(CENSO[[#This Row],[DAP (cm)]]^2))/40000</f>
        <v>0.18628290314190887</v>
      </c>
      <c r="K293" s="96">
        <f>CENSO[[#This Row],[g (m²)]]*CENSO[[#This Row],[H (m)]]*0.7</f>
        <v>1.9559704829900428</v>
      </c>
      <c r="L293" s="64">
        <v>1</v>
      </c>
      <c r="M293" s="65">
        <v>368068</v>
      </c>
      <c r="N293" s="87">
        <v>9708959.3000000007</v>
      </c>
      <c r="O293" s="98" t="s">
        <v>1225</v>
      </c>
      <c r="P293" s="87" t="str">
        <f>VLOOKUP(CENSO[[#This Row],[DAP (cm)]],CD[],2,TRUE)</f>
        <v>TORETE</v>
      </c>
      <c r="Q293" s="87" t="str">
        <f>VLOOKUP(CENSO[[#This Row],[DAP (cm)]],DD[],2,TRUE)</f>
        <v>40├ 50</v>
      </c>
      <c r="R293" s="87" t="str" cm="1">
        <f t="array" ref="R293">INDEX(_xlfn.TEXTSPLIT(CENSO[[#This Row],[NOME CIENTIFICO]]," "),1)</f>
        <v>Virola</v>
      </c>
      <c r="S293" s="98" t="s">
        <v>1004</v>
      </c>
      <c r="T293" s="87">
        <f>_xlfn.MINIFS(CENSO[DAP (cm)],CENSO[NOME CIENTIFICO],CENSO[[#This Row],[NOME CIENTIFICO]])</f>
        <v>38.197186342054884</v>
      </c>
      <c r="U2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3" s="87" t="str">
        <f>IF(CENSO[[#This Row],[DAP (cm)]]&lt;CENSO[[#This Row],[DMCE (cm)]],"DAP &lt; DMCE","DAP ≥ DMCE")</f>
        <v>DAP &lt; DMCE</v>
      </c>
      <c r="W293" s="87" t="str">
        <f>IF(CENSO[[#This Row],[DAP (cm)]]&gt;200, "Superior", "Inferior")</f>
        <v>Inferior</v>
      </c>
      <c r="X293" s="87" t="str">
        <f>VLOOKUP(CENSO[[#This Row],[NOME COMUM]],ESPECIES[],4,FALSE)</f>
        <v>Não</v>
      </c>
      <c r="Y293" s="87" t="str">
        <f>IF(IFERROR(VLOOKUP(CENSO[[#This Row],[NOME COMUM]],COMERCIAIS[],2, FALSE), "Não") &lt;&gt; "Não", "Sim", "Não")</f>
        <v>Não</v>
      </c>
      <c r="Z293" s="133">
        <f>CENSO[[#This Row],[g (m²)]]/SUM(AEEF[AEEF-UT])</f>
        <v>3.2592833037627952E-4</v>
      </c>
      <c r="AA293" s="133">
        <f>CENSO[[#This Row],[v (m³)]]/SUM(AEEF[AEEF-UT])</f>
        <v>3.4222474689509343E-3</v>
      </c>
    </row>
    <row r="294" spans="1:27" ht="14">
      <c r="A294" s="86">
        <v>1</v>
      </c>
      <c r="B294" s="86">
        <v>1</v>
      </c>
      <c r="C294" s="63">
        <v>20</v>
      </c>
      <c r="D294" s="63">
        <v>293</v>
      </c>
      <c r="E294" s="63" t="str">
        <f>VLOOKUP(CENSO[[#This Row],[NOME COMUM]],ESPECIES[],2,FALSE)</f>
        <v>Couratari guianensis Aubl.</v>
      </c>
      <c r="F294" s="64" t="s">
        <v>6</v>
      </c>
      <c r="G294" s="64">
        <v>208</v>
      </c>
      <c r="H294" s="97">
        <f>CENSO[[#This Row],[CAP (cm)]]/PI()</f>
        <v>66.208456326228458</v>
      </c>
      <c r="I294" s="64">
        <v>20</v>
      </c>
      <c r="J294" s="96">
        <f>(PI()*(CENSO[[#This Row],[DAP (cm)]]^2))/40000</f>
        <v>0.34428397289638796</v>
      </c>
      <c r="K294" s="96">
        <f>CENSO[[#This Row],[g (m²)]]*CENSO[[#This Row],[H (m)]]*0.7</f>
        <v>4.8199756205494309</v>
      </c>
      <c r="L294" s="64">
        <v>1</v>
      </c>
      <c r="M294" s="65">
        <v>368065.299999999</v>
      </c>
      <c r="N294" s="87">
        <v>9708950.9000000004</v>
      </c>
      <c r="O294" s="87" t="s">
        <v>1228</v>
      </c>
      <c r="P294" s="87" t="str">
        <f>VLOOKUP(CENSO[[#This Row],[DAP (cm)]],CD[],2,TRUE)</f>
        <v>TORA</v>
      </c>
      <c r="Q294" s="87" t="str">
        <f>VLOOKUP(CENSO[[#This Row],[DAP (cm)]],DD[],2,TRUE)</f>
        <v>60├ 70</v>
      </c>
      <c r="R294" s="87" t="str" cm="1">
        <f t="array" ref="R294">INDEX(_xlfn.TEXTSPLIT(CENSO[[#This Row],[NOME CIENTIFICO]]," "),1)</f>
        <v>Couratari</v>
      </c>
      <c r="S294" s="98" t="s">
        <v>1004</v>
      </c>
      <c r="T294" s="87">
        <f>_xlfn.MINIFS(CENSO[DAP (cm)],CENSO[NOME CIENTIFICO],CENSO[[#This Row],[NOME CIENTIFICO]])</f>
        <v>38.833806114422465</v>
      </c>
      <c r="U2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4" s="87" t="str">
        <f>IF(CENSO[[#This Row],[DAP (cm)]]&lt;CENSO[[#This Row],[DMCE (cm)]],"DAP &lt; DMCE","DAP ≥ DMCE")</f>
        <v>DAP ≥ DMCE</v>
      </c>
      <c r="W294" s="87" t="str">
        <f>IF(CENSO[[#This Row],[DAP (cm)]]&gt;200, "Superior", "Inferior")</f>
        <v>Inferior</v>
      </c>
      <c r="X294" s="87" t="str">
        <f>VLOOKUP(CENSO[[#This Row],[NOME COMUM]],ESPECIES[],4,FALSE)</f>
        <v>Não</v>
      </c>
      <c r="Y294" s="87" t="str">
        <f>IF(IFERROR(VLOOKUP(CENSO[[#This Row],[NOME COMUM]],COMERCIAIS[],2, FALSE), "Não") &lt;&gt; "Não", "Sim", "Não")</f>
        <v>Sim</v>
      </c>
      <c r="Z294" s="133">
        <f>CENSO[[#This Row],[g (m²)]]/SUM(AEEF[AEEF-UT])</f>
        <v>6.023735864581724E-4</v>
      </c>
      <c r="AA294" s="133">
        <f>CENSO[[#This Row],[v (m³)]]/SUM(AEEF[AEEF-UT])</f>
        <v>8.4332302104144115E-3</v>
      </c>
    </row>
    <row r="295" spans="1:27" ht="14">
      <c r="A295" s="86">
        <v>1</v>
      </c>
      <c r="B295" s="86">
        <v>1</v>
      </c>
      <c r="C295" s="63">
        <v>20</v>
      </c>
      <c r="D295" s="63">
        <v>294</v>
      </c>
      <c r="E295" s="63" t="str">
        <f>VLOOKUP(CENSO[[#This Row],[NOME COMUM]],ESPECIES[],2,FALSE)</f>
        <v>Bertholletia excelsa Humb. &amp; Bonpl.</v>
      </c>
      <c r="F295" s="64" t="s">
        <v>37</v>
      </c>
      <c r="G295" s="64">
        <v>300</v>
      </c>
      <c r="H295" s="97">
        <f>CENSO[[#This Row],[CAP (cm)]]/PI()</f>
        <v>95.4929658551372</v>
      </c>
      <c r="I295" s="64">
        <v>22</v>
      </c>
      <c r="J295" s="96">
        <f>(PI()*(CENSO[[#This Row],[DAP (cm)]]^2))/40000</f>
        <v>0.7161972439135289</v>
      </c>
      <c r="K295" s="96">
        <f>CENSO[[#This Row],[g (m²)]]*CENSO[[#This Row],[H (m)]]*0.7</f>
        <v>11.029437556268345</v>
      </c>
      <c r="L295" s="64">
        <v>1</v>
      </c>
      <c r="M295" s="65">
        <v>368065.59999999899</v>
      </c>
      <c r="N295" s="87">
        <v>9708948</v>
      </c>
      <c r="O295" s="87" t="s">
        <v>424</v>
      </c>
      <c r="P295" s="87" t="str">
        <f>VLOOKUP(CENSO[[#This Row],[DAP (cm)]],CD[],2,TRUE)</f>
        <v>TORA</v>
      </c>
      <c r="Q295" s="87" t="str">
        <f>VLOOKUP(CENSO[[#This Row],[DAP (cm)]],DD[],2,TRUE)</f>
        <v>90├ 100</v>
      </c>
      <c r="R295" s="87" t="str" cm="1">
        <f t="array" ref="R295">INDEX(_xlfn.TEXTSPLIT(CENSO[[#This Row],[NOME CIENTIFICO]]," "),1)</f>
        <v>Bertholletia</v>
      </c>
      <c r="S295" s="98" t="s">
        <v>1004</v>
      </c>
      <c r="T295" s="87">
        <f>_xlfn.MINIFS(CENSO[DAP (cm)],CENSO[NOME CIENTIFICO],CENSO[[#This Row],[NOME CIENTIFICO]])</f>
        <v>41.38028520389279</v>
      </c>
      <c r="U2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95" s="87" t="str">
        <f>IF(CENSO[[#This Row],[DAP (cm)]]&lt;CENSO[[#This Row],[DMCE (cm)]],"DAP &lt; DMCE","DAP ≥ DMCE")</f>
        <v>DAP ≥ DMCE</v>
      </c>
      <c r="W295" s="87" t="str">
        <f>IF(CENSO[[#This Row],[DAP (cm)]]&gt;200, "Superior", "Inferior")</f>
        <v>Inferior</v>
      </c>
      <c r="X295" s="87" t="str">
        <f>VLOOKUP(CENSO[[#This Row],[NOME COMUM]],ESPECIES[],4,FALSE)</f>
        <v>Protegida</v>
      </c>
      <c r="Y295" s="87" t="str">
        <f>IF(IFERROR(VLOOKUP(CENSO[[#This Row],[NOME COMUM]],COMERCIAIS[],2, FALSE), "Não") &lt;&gt; "Não", "Sim", "Não")</f>
        <v>Não</v>
      </c>
      <c r="Z295" s="133">
        <f>CENSO[[#This Row],[g (m²)]]/SUM(AEEF[AEEF-UT])</f>
        <v>1.2530885443148001E-3</v>
      </c>
      <c r="AA295" s="133">
        <f>CENSO[[#This Row],[v (m³)]]/SUM(AEEF[AEEF-UT])</f>
        <v>1.929756358244792E-2</v>
      </c>
    </row>
    <row r="296" spans="1:27" ht="14">
      <c r="A296" s="86">
        <v>1</v>
      </c>
      <c r="B296" s="86">
        <v>1</v>
      </c>
      <c r="C296" s="63">
        <v>20</v>
      </c>
      <c r="D296" s="63">
        <v>295</v>
      </c>
      <c r="E296" s="63" t="str">
        <f>VLOOKUP(CENSO[[#This Row],[NOME COMUM]],ESPECIES[],2,FALSE)</f>
        <v>Piptadenia suaveolens Miq.</v>
      </c>
      <c r="F296" s="64" t="s">
        <v>22</v>
      </c>
      <c r="G296" s="64">
        <v>323</v>
      </c>
      <c r="H296" s="97">
        <f>CENSO[[#This Row],[CAP (cm)]]/PI()</f>
        <v>102.81409323736439</v>
      </c>
      <c r="I296" s="64">
        <v>14</v>
      </c>
      <c r="J296" s="96">
        <f>(PI()*(CENSO[[#This Row],[DAP (cm)]]^2))/40000</f>
        <v>0.83022380289171738</v>
      </c>
      <c r="K296" s="96">
        <f>CENSO[[#This Row],[g (m²)]]*CENSO[[#This Row],[H (m)]]*0.7</f>
        <v>8.1361932683388289</v>
      </c>
      <c r="L296" s="64">
        <v>2</v>
      </c>
      <c r="M296" s="65">
        <v>368074.7</v>
      </c>
      <c r="N296" s="87">
        <v>9708946.6999999899</v>
      </c>
      <c r="O296" s="87" t="s">
        <v>1227</v>
      </c>
      <c r="P296" s="87" t="str">
        <f>VLOOKUP(CENSO[[#This Row],[DAP (cm)]],CD[],2,TRUE)</f>
        <v>TORA</v>
      </c>
      <c r="Q296" s="87" t="str">
        <f>VLOOKUP(CENSO[[#This Row],[DAP (cm)]],DD[],2,TRUE)</f>
        <v>100├ 110</v>
      </c>
      <c r="R296" s="87" t="str" cm="1">
        <f t="array" ref="R296">INDEX(_xlfn.TEXTSPLIT(CENSO[[#This Row],[NOME CIENTIFICO]]," "),1)</f>
        <v>Piptadenia</v>
      </c>
      <c r="S296" s="98" t="s">
        <v>1004</v>
      </c>
      <c r="T296" s="87">
        <f>_xlfn.MINIFS(CENSO[DAP (cm)],CENSO[NOME CIENTIFICO],CENSO[[#This Row],[NOME CIENTIFICO]])</f>
        <v>39.788735772973837</v>
      </c>
      <c r="U2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6" s="87" t="str">
        <f>IF(CENSO[[#This Row],[DAP (cm)]]&lt;CENSO[[#This Row],[DMCE (cm)]],"DAP &lt; DMCE","DAP ≥ DMCE")</f>
        <v>DAP ≥ DMCE</v>
      </c>
      <c r="W296" s="87" t="str">
        <f>IF(CENSO[[#This Row],[DAP (cm)]]&gt;200, "Superior", "Inferior")</f>
        <v>Inferior</v>
      </c>
      <c r="X296" s="87" t="str">
        <f>VLOOKUP(CENSO[[#This Row],[NOME COMUM]],ESPECIES[],4,FALSE)</f>
        <v>Não</v>
      </c>
      <c r="Y296" s="87" t="str">
        <f>IF(IFERROR(VLOOKUP(CENSO[[#This Row],[NOME COMUM]],COMERCIAIS[],2, FALSE), "Não") &lt;&gt; "Não", "Sim", "Não")</f>
        <v>Sim</v>
      </c>
      <c r="Z296" s="133">
        <f>CENSO[[#This Row],[g (m²)]]/SUM(AEEF[AEEF-UT])</f>
        <v>1.4525941637757644E-3</v>
      </c>
      <c r="AA296" s="133">
        <f>CENSO[[#This Row],[v (m³)]]/SUM(AEEF[AEEF-UT])</f>
        <v>1.4235422805002488E-2</v>
      </c>
    </row>
    <row r="297" spans="1:27" ht="14">
      <c r="A297" s="86">
        <v>1</v>
      </c>
      <c r="B297" s="86">
        <v>1</v>
      </c>
      <c r="C297" s="63">
        <v>20</v>
      </c>
      <c r="D297" s="63">
        <v>296</v>
      </c>
      <c r="E297" s="63" t="str">
        <f>VLOOKUP(CENSO[[#This Row],[NOME COMUM]],ESPECIES[],2,FALSE)</f>
        <v>Virola sebifera Aubl.</v>
      </c>
      <c r="F297" s="64" t="s">
        <v>18</v>
      </c>
      <c r="G297" s="64">
        <v>155</v>
      </c>
      <c r="H297" s="97">
        <f>CENSO[[#This Row],[CAP (cm)]]/PI()</f>
        <v>49.338032358487553</v>
      </c>
      <c r="I297" s="64">
        <v>15</v>
      </c>
      <c r="J297" s="96">
        <f>(PI()*(CENSO[[#This Row],[DAP (cm)]]^2))/40000</f>
        <v>0.19118487538913922</v>
      </c>
      <c r="K297" s="96">
        <f>CENSO[[#This Row],[g (m²)]]*CENSO[[#This Row],[H (m)]]*0.7</f>
        <v>2.0074411915859618</v>
      </c>
      <c r="L297" s="64">
        <v>1</v>
      </c>
      <c r="M297" s="65">
        <v>368077.4</v>
      </c>
      <c r="N297" s="87">
        <v>9708935.4000000004</v>
      </c>
      <c r="O297" s="98" t="s">
        <v>1225</v>
      </c>
      <c r="P297" s="87" t="str">
        <f>VLOOKUP(CENSO[[#This Row],[DAP (cm)]],CD[],2,TRUE)</f>
        <v>TORETE</v>
      </c>
      <c r="Q297" s="87" t="str">
        <f>VLOOKUP(CENSO[[#This Row],[DAP (cm)]],DD[],2,TRUE)</f>
        <v>40├ 50</v>
      </c>
      <c r="R297" s="87" t="str" cm="1">
        <f t="array" ref="R297">INDEX(_xlfn.TEXTSPLIT(CENSO[[#This Row],[NOME CIENTIFICO]]," "),1)</f>
        <v>Virola</v>
      </c>
      <c r="S297" s="98" t="s">
        <v>1004</v>
      </c>
      <c r="T297" s="87">
        <f>_xlfn.MINIFS(CENSO[DAP (cm)],CENSO[NOME CIENTIFICO],CENSO[[#This Row],[NOME CIENTIFICO]])</f>
        <v>38.197186342054884</v>
      </c>
      <c r="U2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7" s="87" t="str">
        <f>IF(CENSO[[#This Row],[DAP (cm)]]&lt;CENSO[[#This Row],[DMCE (cm)]],"DAP &lt; DMCE","DAP ≥ DMCE")</f>
        <v>DAP &lt; DMCE</v>
      </c>
      <c r="W297" s="87" t="str">
        <f>IF(CENSO[[#This Row],[DAP (cm)]]&gt;200, "Superior", "Inferior")</f>
        <v>Inferior</v>
      </c>
      <c r="X297" s="87" t="str">
        <f>VLOOKUP(CENSO[[#This Row],[NOME COMUM]],ESPECIES[],4,FALSE)</f>
        <v>Não</v>
      </c>
      <c r="Y297" s="87" t="str">
        <f>IF(IFERROR(VLOOKUP(CENSO[[#This Row],[NOME COMUM]],COMERCIAIS[],2, FALSE), "Não") &lt;&gt; "Não", "Sim", "Não")</f>
        <v>Não</v>
      </c>
      <c r="Z297" s="133">
        <f>CENSO[[#This Row],[g (m²)]]/SUM(AEEF[AEEF-UT])</f>
        <v>3.3450502530181188E-4</v>
      </c>
      <c r="AA297" s="133">
        <f>CENSO[[#This Row],[v (m³)]]/SUM(AEEF[AEEF-UT])</f>
        <v>3.5123027656690244E-3</v>
      </c>
    </row>
    <row r="298" spans="1:27" ht="14">
      <c r="A298" s="86">
        <v>1</v>
      </c>
      <c r="B298" s="86">
        <v>1</v>
      </c>
      <c r="C298" s="63">
        <v>20</v>
      </c>
      <c r="D298" s="63">
        <v>297</v>
      </c>
      <c r="E298" s="63" t="str">
        <f>VLOOKUP(CENSO[[#This Row],[NOME COMUM]],ESPECIES[],2,FALSE)</f>
        <v>Piptadenia suaveolens Miq.</v>
      </c>
      <c r="F298" s="64" t="s">
        <v>22</v>
      </c>
      <c r="G298" s="64">
        <v>355</v>
      </c>
      <c r="H298" s="97">
        <f>CENSO[[#This Row],[CAP (cm)]]/PI()</f>
        <v>113.00000959524569</v>
      </c>
      <c r="I298" s="64">
        <v>18</v>
      </c>
      <c r="J298" s="96">
        <f>(PI()*(CENSO[[#This Row],[DAP (cm)]]^2))/40000</f>
        <v>1.0028750851578057</v>
      </c>
      <c r="K298" s="96">
        <f>CENSO[[#This Row],[g (m²)]]*CENSO[[#This Row],[H (m)]]*0.7</f>
        <v>12.63622607298835</v>
      </c>
      <c r="L298" s="64">
        <v>1</v>
      </c>
      <c r="M298" s="65">
        <v>368101.5</v>
      </c>
      <c r="N298" s="87">
        <v>9708945.5999999903</v>
      </c>
      <c r="O298" s="87" t="s">
        <v>1227</v>
      </c>
      <c r="P298" s="87" t="str">
        <f>VLOOKUP(CENSO[[#This Row],[DAP (cm)]],CD[],2,TRUE)</f>
        <v>TORA</v>
      </c>
      <c r="Q298" s="87" t="str">
        <f>VLOOKUP(CENSO[[#This Row],[DAP (cm)]],DD[],2,TRUE)</f>
        <v>110├ 120</v>
      </c>
      <c r="R298" s="87" t="str" cm="1">
        <f t="array" ref="R298">INDEX(_xlfn.TEXTSPLIT(CENSO[[#This Row],[NOME CIENTIFICO]]," "),1)</f>
        <v>Piptadenia</v>
      </c>
      <c r="S298" s="98" t="s">
        <v>1004</v>
      </c>
      <c r="T298" s="87">
        <f>_xlfn.MINIFS(CENSO[DAP (cm)],CENSO[NOME CIENTIFICO],CENSO[[#This Row],[NOME CIENTIFICO]])</f>
        <v>39.788735772973837</v>
      </c>
      <c r="U2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8" s="87" t="str">
        <f>IF(CENSO[[#This Row],[DAP (cm)]]&lt;CENSO[[#This Row],[DMCE (cm)]],"DAP &lt; DMCE","DAP ≥ DMCE")</f>
        <v>DAP ≥ DMCE</v>
      </c>
      <c r="W298" s="87" t="str">
        <f>IF(CENSO[[#This Row],[DAP (cm)]]&gt;200, "Superior", "Inferior")</f>
        <v>Inferior</v>
      </c>
      <c r="X298" s="87" t="str">
        <f>VLOOKUP(CENSO[[#This Row],[NOME COMUM]],ESPECIES[],4,FALSE)</f>
        <v>Não</v>
      </c>
      <c r="Y298" s="87" t="str">
        <f>IF(IFERROR(VLOOKUP(CENSO[[#This Row],[NOME COMUM]],COMERCIAIS[],2, FALSE), "Não") &lt;&gt; "Não", "Sim", "Não")</f>
        <v>Sim</v>
      </c>
      <c r="Z298" s="133">
        <f>CENSO[[#This Row],[g (m²)]]/SUM(AEEF[AEEF-UT])</f>
        <v>1.7546720421919193E-3</v>
      </c>
      <c r="AA298" s="133">
        <f>CENSO[[#This Row],[v (m³)]]/SUM(AEEF[AEEF-UT])</f>
        <v>2.210886773161818E-2</v>
      </c>
    </row>
    <row r="299" spans="1:27" ht="14">
      <c r="A299" s="86">
        <v>1</v>
      </c>
      <c r="B299" s="86">
        <v>1</v>
      </c>
      <c r="C299" s="63">
        <v>20</v>
      </c>
      <c r="D299" s="63">
        <v>298</v>
      </c>
      <c r="E299" s="63" t="str">
        <f>VLOOKUP(CENSO[[#This Row],[NOME COMUM]],ESPECIES[],2,FALSE)</f>
        <v>Tachigali myrmecophila Ducke</v>
      </c>
      <c r="F299" s="64" t="s">
        <v>14</v>
      </c>
      <c r="G299" s="64">
        <v>300</v>
      </c>
      <c r="H299" s="97">
        <f>CENSO[[#This Row],[CAP (cm)]]/PI()</f>
        <v>95.4929658551372</v>
      </c>
      <c r="I299" s="64">
        <v>17</v>
      </c>
      <c r="J299" s="96">
        <f>(PI()*(CENSO[[#This Row],[DAP (cm)]]^2))/40000</f>
        <v>0.7161972439135289</v>
      </c>
      <c r="K299" s="96">
        <f>CENSO[[#This Row],[g (m²)]]*CENSO[[#This Row],[H (m)]]*0.7</f>
        <v>8.5227472025709936</v>
      </c>
      <c r="L299" s="64">
        <v>1</v>
      </c>
      <c r="M299" s="65">
        <v>368106.4</v>
      </c>
      <c r="N299" s="87">
        <v>9708952</v>
      </c>
      <c r="O299" s="87" t="s">
        <v>1227</v>
      </c>
      <c r="P299" s="87" t="str">
        <f>VLOOKUP(CENSO[[#This Row],[DAP (cm)]],CD[],2,TRUE)</f>
        <v>TORA</v>
      </c>
      <c r="Q299" s="87" t="str">
        <f>VLOOKUP(CENSO[[#This Row],[DAP (cm)]],DD[],2,TRUE)</f>
        <v>90├ 100</v>
      </c>
      <c r="R299" s="87" t="str" cm="1">
        <f t="array" ref="R299">INDEX(_xlfn.TEXTSPLIT(CENSO[[#This Row],[NOME CIENTIFICO]]," "),1)</f>
        <v>Tachigali</v>
      </c>
      <c r="S299" s="98" t="s">
        <v>1004</v>
      </c>
      <c r="T299" s="87">
        <f>_xlfn.MINIFS(CENSO[DAP (cm)],CENSO[NOME CIENTIFICO],CENSO[[#This Row],[NOME CIENTIFICO]])</f>
        <v>39.152116000606256</v>
      </c>
      <c r="U2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9" s="87" t="str">
        <f>IF(CENSO[[#This Row],[DAP (cm)]]&lt;CENSO[[#This Row],[DMCE (cm)]],"DAP &lt; DMCE","DAP ≥ DMCE")</f>
        <v>DAP ≥ DMCE</v>
      </c>
      <c r="W299" s="87" t="str">
        <f>IF(CENSO[[#This Row],[DAP (cm)]]&gt;200, "Superior", "Inferior")</f>
        <v>Inferior</v>
      </c>
      <c r="X299" s="87" t="str">
        <f>VLOOKUP(CENSO[[#This Row],[NOME COMUM]],ESPECIES[],4,FALSE)</f>
        <v>Não</v>
      </c>
      <c r="Y299" s="87" t="str">
        <f>IF(IFERROR(VLOOKUP(CENSO[[#This Row],[NOME COMUM]],COMERCIAIS[],2, FALSE), "Não") &lt;&gt; "Não", "Sim", "Não")</f>
        <v>Sim</v>
      </c>
      <c r="Z299" s="133">
        <f>CENSO[[#This Row],[g (m²)]]/SUM(AEEF[AEEF-UT])</f>
        <v>1.2530885443148001E-3</v>
      </c>
      <c r="AA299" s="133">
        <f>CENSO[[#This Row],[v (m³)]]/SUM(AEEF[AEEF-UT])</f>
        <v>1.491175367734612E-2</v>
      </c>
    </row>
    <row r="300" spans="1:27" ht="14">
      <c r="A300" s="86">
        <v>1</v>
      </c>
      <c r="B300" s="86">
        <v>1</v>
      </c>
      <c r="C300" s="63">
        <v>20</v>
      </c>
      <c r="D300" s="63">
        <v>299</v>
      </c>
      <c r="E300" s="63" t="str">
        <f>VLOOKUP(CENSO[[#This Row],[NOME COMUM]],ESPECIES[],2,FALSE)</f>
        <v>Virola sebifera Aubl.</v>
      </c>
      <c r="F300" s="64" t="s">
        <v>18</v>
      </c>
      <c r="G300" s="64">
        <v>210</v>
      </c>
      <c r="H300" s="97">
        <f>CENSO[[#This Row],[CAP (cm)]]/PI()</f>
        <v>66.845076098596039</v>
      </c>
      <c r="I300" s="64">
        <v>18</v>
      </c>
      <c r="J300" s="96">
        <f>(PI()*(CENSO[[#This Row],[DAP (cm)]]^2))/40000</f>
        <v>0.35093664951762915</v>
      </c>
      <c r="K300" s="96">
        <f>CENSO[[#This Row],[g (m²)]]*CENSO[[#This Row],[H (m)]]*0.7</f>
        <v>4.4218017839221266</v>
      </c>
      <c r="L300" s="64">
        <v>1</v>
      </c>
      <c r="M300" s="65">
        <v>368122.799999999</v>
      </c>
      <c r="N300" s="87">
        <v>9708924</v>
      </c>
      <c r="O300" s="87" t="s">
        <v>1227</v>
      </c>
      <c r="P300" s="87" t="str">
        <f>VLOOKUP(CENSO[[#This Row],[DAP (cm)]],CD[],2,TRUE)</f>
        <v>TORA</v>
      </c>
      <c r="Q300" s="87" t="str">
        <f>VLOOKUP(CENSO[[#This Row],[DAP (cm)]],DD[],2,TRUE)</f>
        <v>60├ 70</v>
      </c>
      <c r="R300" s="87" t="str" cm="1">
        <f t="array" ref="R300">INDEX(_xlfn.TEXTSPLIT(CENSO[[#This Row],[NOME CIENTIFICO]]," "),1)</f>
        <v>Virola</v>
      </c>
      <c r="S300" s="98" t="s">
        <v>1004</v>
      </c>
      <c r="T300" s="87">
        <f>_xlfn.MINIFS(CENSO[DAP (cm)],CENSO[NOME CIENTIFICO],CENSO[[#This Row],[NOME CIENTIFICO]])</f>
        <v>38.197186342054884</v>
      </c>
      <c r="U3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0" s="87" t="str">
        <f>IF(CENSO[[#This Row],[DAP (cm)]]&lt;CENSO[[#This Row],[DMCE (cm)]],"DAP &lt; DMCE","DAP ≥ DMCE")</f>
        <v>DAP ≥ DMCE</v>
      </c>
      <c r="W300" s="87" t="str">
        <f>IF(CENSO[[#This Row],[DAP (cm)]]&gt;200, "Superior", "Inferior")</f>
        <v>Inferior</v>
      </c>
      <c r="X300" s="87" t="str">
        <f>VLOOKUP(CENSO[[#This Row],[NOME COMUM]],ESPECIES[],4,FALSE)</f>
        <v>Não</v>
      </c>
      <c r="Y300" s="87" t="str">
        <f>IF(IFERROR(VLOOKUP(CENSO[[#This Row],[NOME COMUM]],COMERCIAIS[],2, FALSE), "Não") &lt;&gt; "Não", "Sim", "Não")</f>
        <v>Não</v>
      </c>
      <c r="Z300" s="133">
        <f>CENSO[[#This Row],[g (m²)]]/SUM(AEEF[AEEF-UT])</f>
        <v>6.1401338671425204E-4</v>
      </c>
      <c r="AA300" s="133">
        <f>CENSO[[#This Row],[v (m³)]]/SUM(AEEF[AEEF-UT])</f>
        <v>7.7365686725995742E-3</v>
      </c>
    </row>
    <row r="301" spans="1:27" ht="14">
      <c r="A301" s="86">
        <v>1</v>
      </c>
      <c r="B301" s="86">
        <v>1</v>
      </c>
      <c r="C301" s="63">
        <v>20</v>
      </c>
      <c r="D301" s="63">
        <v>300</v>
      </c>
      <c r="E301" s="63" t="str">
        <f>VLOOKUP(CENSO[[#This Row],[NOME COMUM]],ESPECIES[],2,FALSE)</f>
        <v>Cordia umbraculifera DC.</v>
      </c>
      <c r="F301" s="64" t="s">
        <v>92</v>
      </c>
      <c r="G301" s="64">
        <v>153</v>
      </c>
      <c r="H301" s="97">
        <f>CENSO[[#This Row],[CAP (cm)]]/PI()</f>
        <v>48.701412586119972</v>
      </c>
      <c r="I301" s="64">
        <v>15</v>
      </c>
      <c r="J301" s="96">
        <f>(PI()*(CENSO[[#This Row],[DAP (cm)]]^2))/40000</f>
        <v>0.18628290314190887</v>
      </c>
      <c r="K301" s="96">
        <f>CENSO[[#This Row],[g (m²)]]*CENSO[[#This Row],[H (m)]]*0.7</f>
        <v>1.9559704829900428</v>
      </c>
      <c r="L301" s="64">
        <v>1</v>
      </c>
      <c r="M301" s="65">
        <v>368113.59999999899</v>
      </c>
      <c r="N301" s="87">
        <v>9708912.0999999903</v>
      </c>
      <c r="O301" s="98" t="s">
        <v>1225</v>
      </c>
      <c r="P301" s="87" t="str">
        <f>VLOOKUP(CENSO[[#This Row],[DAP (cm)]],CD[],2,TRUE)</f>
        <v>TORETE</v>
      </c>
      <c r="Q301" s="87" t="str">
        <f>VLOOKUP(CENSO[[#This Row],[DAP (cm)]],DD[],2,TRUE)</f>
        <v>40├ 50</v>
      </c>
      <c r="R301" s="87" t="str" cm="1">
        <f t="array" ref="R301">INDEX(_xlfn.TEXTSPLIT(CENSO[[#This Row],[NOME CIENTIFICO]]," "),1)</f>
        <v>Cordia</v>
      </c>
      <c r="S301" s="98" t="s">
        <v>1004</v>
      </c>
      <c r="T301" s="87">
        <f>_xlfn.MINIFS(CENSO[DAP (cm)],CENSO[NOME CIENTIFICO],CENSO[[#This Row],[NOME CIENTIFICO]])</f>
        <v>42.335214862444161</v>
      </c>
      <c r="U3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301" s="87" t="str">
        <f>IF(CENSO[[#This Row],[DAP (cm)]]&lt;CENSO[[#This Row],[DMCE (cm)]],"DAP &lt; DMCE","DAP ≥ DMCE")</f>
        <v>DAP &lt; DMCE</v>
      </c>
      <c r="W301" s="87" t="str">
        <f>IF(CENSO[[#This Row],[DAP (cm)]]&gt;200, "Superior", "Inferior")</f>
        <v>Inferior</v>
      </c>
      <c r="X301" s="87" t="str">
        <f>VLOOKUP(CENSO[[#This Row],[NOME COMUM]],ESPECIES[],4,FALSE)</f>
        <v>Não</v>
      </c>
      <c r="Y301" s="87" t="str">
        <f>IF(IFERROR(VLOOKUP(CENSO[[#This Row],[NOME COMUM]],COMERCIAIS[],2, FALSE), "Não") &lt;&gt; "Não", "Sim", "Não")</f>
        <v>Não</v>
      </c>
      <c r="Z301" s="133">
        <f>CENSO[[#This Row],[g (m²)]]/SUM(AEEF[AEEF-UT])</f>
        <v>3.2592833037627952E-4</v>
      </c>
      <c r="AA301" s="133">
        <f>CENSO[[#This Row],[v (m³)]]/SUM(AEEF[AEEF-UT])</f>
        <v>3.4222474689509343E-3</v>
      </c>
    </row>
    <row r="302" spans="1:27" ht="14">
      <c r="A302" s="86">
        <v>1</v>
      </c>
      <c r="B302" s="86">
        <v>1</v>
      </c>
      <c r="C302" s="63">
        <v>20</v>
      </c>
      <c r="D302" s="63">
        <v>301</v>
      </c>
      <c r="E302" s="63" t="str">
        <f>VLOOKUP(CENSO[[#This Row],[NOME COMUM]],ESPECIES[],2,FALSE)</f>
        <v>Tachigali myrmecophila Ducke</v>
      </c>
      <c r="F302" s="64" t="s">
        <v>14</v>
      </c>
      <c r="G302" s="64">
        <v>172</v>
      </c>
      <c r="H302" s="97">
        <f>CENSO[[#This Row],[CAP (cm)]]/PI()</f>
        <v>54.749300423611999</v>
      </c>
      <c r="I302" s="64">
        <v>15</v>
      </c>
      <c r="J302" s="96">
        <f>(PI()*(CENSO[[#This Row],[DAP (cm)]]^2))/40000</f>
        <v>0.23542199182153159</v>
      </c>
      <c r="K302" s="96">
        <f>CENSO[[#This Row],[g (m²)]]*CENSO[[#This Row],[H (m)]]*0.7</f>
        <v>2.4719309141260815</v>
      </c>
      <c r="L302" s="64">
        <v>1</v>
      </c>
      <c r="M302" s="65">
        <v>368113.59999999899</v>
      </c>
      <c r="N302" s="87">
        <v>9708912.0999999903</v>
      </c>
      <c r="O302" s="87" t="s">
        <v>1227</v>
      </c>
      <c r="P302" s="87" t="str">
        <f>VLOOKUP(CENSO[[#This Row],[DAP (cm)]],CD[],2,TRUE)</f>
        <v>TORA</v>
      </c>
      <c r="Q302" s="87" t="str">
        <f>VLOOKUP(CENSO[[#This Row],[DAP (cm)]],DD[],2,TRUE)</f>
        <v>50├ 60</v>
      </c>
      <c r="R302" s="87" t="str" cm="1">
        <f t="array" ref="R302">INDEX(_xlfn.TEXTSPLIT(CENSO[[#This Row],[NOME CIENTIFICO]]," "),1)</f>
        <v>Tachigali</v>
      </c>
      <c r="S302" s="98" t="s">
        <v>1004</v>
      </c>
      <c r="T302" s="87">
        <f>_xlfn.MINIFS(CENSO[DAP (cm)],CENSO[NOME CIENTIFICO],CENSO[[#This Row],[NOME CIENTIFICO]])</f>
        <v>39.152116000606256</v>
      </c>
      <c r="U3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2" s="87" t="str">
        <f>IF(CENSO[[#This Row],[DAP (cm)]]&lt;CENSO[[#This Row],[DMCE (cm)]],"DAP &lt; DMCE","DAP ≥ DMCE")</f>
        <v>DAP ≥ DMCE</v>
      </c>
      <c r="W302" s="87" t="str">
        <f>IF(CENSO[[#This Row],[DAP (cm)]]&gt;200, "Superior", "Inferior")</f>
        <v>Inferior</v>
      </c>
      <c r="X302" s="87" t="str">
        <f>VLOOKUP(CENSO[[#This Row],[NOME COMUM]],ESPECIES[],4,FALSE)</f>
        <v>Não</v>
      </c>
      <c r="Y302" s="87" t="str">
        <f>IF(IFERROR(VLOOKUP(CENSO[[#This Row],[NOME COMUM]],COMERCIAIS[],2, FALSE), "Não") &lt;&gt; "Não", "Sim", "Não")</f>
        <v>Sim</v>
      </c>
      <c r="Z302" s="133">
        <f>CENSO[[#This Row],[g (m²)]]/SUM(AEEF[AEEF-UT])</f>
        <v>4.1190412772232278E-4</v>
      </c>
      <c r="AA302" s="133">
        <f>CENSO[[#This Row],[v (m³)]]/SUM(AEEF[AEEF-UT])</f>
        <v>4.3249933410843891E-3</v>
      </c>
    </row>
    <row r="303" spans="1:27" ht="14">
      <c r="A303" s="86">
        <v>1</v>
      </c>
      <c r="B303" s="86">
        <v>1</v>
      </c>
      <c r="C303" s="63">
        <v>20</v>
      </c>
      <c r="D303" s="63">
        <v>302</v>
      </c>
      <c r="E303" s="63" t="str">
        <f>VLOOKUP(CENSO[[#This Row],[NOME COMUM]],ESPECIES[],2,FALSE)</f>
        <v>Qualea dichotoma (Mart.) Warm. ex Wille</v>
      </c>
      <c r="F303" s="64" t="s">
        <v>55</v>
      </c>
      <c r="G303" s="64">
        <v>147</v>
      </c>
      <c r="H303" s="97">
        <f>CENSO[[#This Row],[CAP (cm)]]/PI()</f>
        <v>46.791553269017228</v>
      </c>
      <c r="I303" s="64">
        <v>14</v>
      </c>
      <c r="J303" s="96">
        <f>(PI()*(CENSO[[#This Row],[DAP (cm)]]^2))/40000</f>
        <v>0.1719589582636383</v>
      </c>
      <c r="K303" s="96">
        <f>CENSO[[#This Row],[g (m²)]]*CENSO[[#This Row],[H (m)]]*0.7</f>
        <v>1.6851977909836553</v>
      </c>
      <c r="L303" s="64">
        <v>1</v>
      </c>
      <c r="M303" s="65">
        <v>368128.59999999899</v>
      </c>
      <c r="N303" s="87">
        <v>9708898.8000000007</v>
      </c>
      <c r="O303" s="98" t="s">
        <v>1225</v>
      </c>
      <c r="P303" s="87" t="str">
        <f>VLOOKUP(CENSO[[#This Row],[DAP (cm)]],CD[],2,TRUE)</f>
        <v>TORETE</v>
      </c>
      <c r="Q303" s="87" t="str">
        <f>VLOOKUP(CENSO[[#This Row],[DAP (cm)]],DD[],2,TRUE)</f>
        <v>40├ 50</v>
      </c>
      <c r="R303" s="87" t="str" cm="1">
        <f t="array" ref="R303">INDEX(_xlfn.TEXTSPLIT(CENSO[[#This Row],[NOME CIENTIFICO]]," "),1)</f>
        <v>Qualea</v>
      </c>
      <c r="S303" s="98" t="s">
        <v>1004</v>
      </c>
      <c r="T303" s="87">
        <f>_xlfn.MINIFS(CENSO[DAP (cm)],CENSO[NOME CIENTIFICO],CENSO[[#This Row],[NOME CIENTIFICO]])</f>
        <v>40.107045659157627</v>
      </c>
      <c r="U3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03" s="87" t="str">
        <f>IF(CENSO[[#This Row],[DAP (cm)]]&lt;CENSO[[#This Row],[DMCE (cm)]],"DAP &lt; DMCE","DAP ≥ DMCE")</f>
        <v>DAP &lt; DMCE</v>
      </c>
      <c r="W303" s="87" t="str">
        <f>IF(CENSO[[#This Row],[DAP (cm)]]&gt;200, "Superior", "Inferior")</f>
        <v>Inferior</v>
      </c>
      <c r="X303" s="87" t="str">
        <f>VLOOKUP(CENSO[[#This Row],[NOME COMUM]],ESPECIES[],4,FALSE)</f>
        <v>Não</v>
      </c>
      <c r="Y303" s="87" t="str">
        <f>IF(IFERROR(VLOOKUP(CENSO[[#This Row],[NOME COMUM]],COMERCIAIS[],2, FALSE), "Não") &lt;&gt; "Não", "Sim", "Não")</f>
        <v>Não</v>
      </c>
      <c r="Z303" s="133">
        <f>CENSO[[#This Row],[g (m²)]]/SUM(AEEF[AEEF-UT])</f>
        <v>3.0086655948998353E-4</v>
      </c>
      <c r="AA303" s="133">
        <f>CENSO[[#This Row],[v (m³)]]/SUM(AEEF[AEEF-UT])</f>
        <v>2.9484922830018386E-3</v>
      </c>
    </row>
    <row r="304" spans="1:27" ht="14">
      <c r="A304" s="86">
        <v>1</v>
      </c>
      <c r="B304" s="86">
        <v>1</v>
      </c>
      <c r="C304" s="63">
        <v>20</v>
      </c>
      <c r="D304" s="63">
        <v>303</v>
      </c>
      <c r="E304" s="63" t="str">
        <f>VLOOKUP(CENSO[[#This Row],[NOME COMUM]],ESPECIES[],2,FALSE)</f>
        <v>Virola sebifera Aubl.</v>
      </c>
      <c r="F304" s="64" t="s">
        <v>18</v>
      </c>
      <c r="G304" s="64">
        <v>216</v>
      </c>
      <c r="H304" s="97">
        <f>CENSO[[#This Row],[CAP (cm)]]/PI()</f>
        <v>68.754935415698782</v>
      </c>
      <c r="I304" s="64">
        <v>13</v>
      </c>
      <c r="J304" s="96">
        <f>(PI()*(CENSO[[#This Row],[DAP (cm)]]^2))/40000</f>
        <v>0.37127665124477338</v>
      </c>
      <c r="K304" s="96">
        <f>CENSO[[#This Row],[g (m²)]]*CENSO[[#This Row],[H (m)]]*0.7</f>
        <v>3.3786175263274378</v>
      </c>
      <c r="L304" s="64">
        <v>2</v>
      </c>
      <c r="M304" s="65">
        <v>368132.7</v>
      </c>
      <c r="N304" s="87">
        <v>9708891</v>
      </c>
      <c r="O304" s="87" t="s">
        <v>1227</v>
      </c>
      <c r="P304" s="87" t="str">
        <f>VLOOKUP(CENSO[[#This Row],[DAP (cm)]],CD[],2,TRUE)</f>
        <v>TORA</v>
      </c>
      <c r="Q304" s="87" t="str">
        <f>VLOOKUP(CENSO[[#This Row],[DAP (cm)]],DD[],2,TRUE)</f>
        <v>60├ 70</v>
      </c>
      <c r="R304" s="87" t="str" cm="1">
        <f t="array" ref="R304">INDEX(_xlfn.TEXTSPLIT(CENSO[[#This Row],[NOME CIENTIFICO]]," "),1)</f>
        <v>Virola</v>
      </c>
      <c r="S304" s="98" t="s">
        <v>1004</v>
      </c>
      <c r="T304" s="87">
        <f>_xlfn.MINIFS(CENSO[DAP (cm)],CENSO[NOME CIENTIFICO],CENSO[[#This Row],[NOME CIENTIFICO]])</f>
        <v>38.197186342054884</v>
      </c>
      <c r="U3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4" s="87" t="str">
        <f>IF(CENSO[[#This Row],[DAP (cm)]]&lt;CENSO[[#This Row],[DMCE (cm)]],"DAP &lt; DMCE","DAP ≥ DMCE")</f>
        <v>DAP ≥ DMCE</v>
      </c>
      <c r="W304" s="87" t="str">
        <f>IF(CENSO[[#This Row],[DAP (cm)]]&gt;200, "Superior", "Inferior")</f>
        <v>Inferior</v>
      </c>
      <c r="X304" s="87" t="str">
        <f>VLOOKUP(CENSO[[#This Row],[NOME COMUM]],ESPECIES[],4,FALSE)</f>
        <v>Não</v>
      </c>
      <c r="Y304" s="87" t="str">
        <f>IF(IFERROR(VLOOKUP(CENSO[[#This Row],[NOME COMUM]],COMERCIAIS[],2, FALSE), "Não") &lt;&gt; "Não", "Sim", "Não")</f>
        <v>Não</v>
      </c>
      <c r="Z304" s="133">
        <f>CENSO[[#This Row],[g (m²)]]/SUM(AEEF[AEEF-UT])</f>
        <v>6.4960110137279241E-4</v>
      </c>
      <c r="AA304" s="133">
        <f>CENSO[[#This Row],[v (m³)]]/SUM(AEEF[AEEF-UT])</f>
        <v>5.9113700224924107E-3</v>
      </c>
    </row>
    <row r="305" spans="1:27" ht="14">
      <c r="A305" s="86">
        <v>1</v>
      </c>
      <c r="B305" s="86">
        <v>1</v>
      </c>
      <c r="C305" s="63">
        <v>20</v>
      </c>
      <c r="D305" s="63">
        <v>304</v>
      </c>
      <c r="E305" s="63" t="str">
        <f>VLOOKUP(CENSO[[#This Row],[NOME COMUM]],ESPECIES[],2,FALSE)</f>
        <v>Tachigali myrmecophila Ducke</v>
      </c>
      <c r="F305" s="64" t="s">
        <v>14</v>
      </c>
      <c r="G305" s="64">
        <v>311</v>
      </c>
      <c r="H305" s="97">
        <f>CENSO[[#This Row],[CAP (cm)]]/PI()</f>
        <v>98.994374603158903</v>
      </c>
      <c r="I305" s="64">
        <v>17</v>
      </c>
      <c r="J305" s="96">
        <f>(PI()*(CENSO[[#This Row],[DAP (cm)]]^2))/40000</f>
        <v>0.76968126253956048</v>
      </c>
      <c r="K305" s="96">
        <f>CENSO[[#This Row],[g (m²)]]*CENSO[[#This Row],[H (m)]]*0.7</f>
        <v>9.1592070242207697</v>
      </c>
      <c r="L305" s="64">
        <v>2</v>
      </c>
      <c r="M305" s="65">
        <v>368143.4</v>
      </c>
      <c r="N305" s="87">
        <v>9708901.6999999899</v>
      </c>
      <c r="O305" s="87" t="s">
        <v>1227</v>
      </c>
      <c r="P305" s="87" t="str">
        <f>VLOOKUP(CENSO[[#This Row],[DAP (cm)]],CD[],2,TRUE)</f>
        <v>TORA</v>
      </c>
      <c r="Q305" s="87" t="str">
        <f>VLOOKUP(CENSO[[#This Row],[DAP (cm)]],DD[],2,TRUE)</f>
        <v>90├ 100</v>
      </c>
      <c r="R305" s="87" t="str" cm="1">
        <f t="array" ref="R305">INDEX(_xlfn.TEXTSPLIT(CENSO[[#This Row],[NOME CIENTIFICO]]," "),1)</f>
        <v>Tachigali</v>
      </c>
      <c r="S305" s="98" t="s">
        <v>1004</v>
      </c>
      <c r="T305" s="87">
        <f>_xlfn.MINIFS(CENSO[DAP (cm)],CENSO[NOME CIENTIFICO],CENSO[[#This Row],[NOME CIENTIFICO]])</f>
        <v>39.152116000606256</v>
      </c>
      <c r="U3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5" s="87" t="str">
        <f>IF(CENSO[[#This Row],[DAP (cm)]]&lt;CENSO[[#This Row],[DMCE (cm)]],"DAP &lt; DMCE","DAP ≥ DMCE")</f>
        <v>DAP ≥ DMCE</v>
      </c>
      <c r="W305" s="87" t="str">
        <f>IF(CENSO[[#This Row],[DAP (cm)]]&gt;200, "Superior", "Inferior")</f>
        <v>Inferior</v>
      </c>
      <c r="X305" s="87" t="str">
        <f>VLOOKUP(CENSO[[#This Row],[NOME COMUM]],ESPECIES[],4,FALSE)</f>
        <v>Não</v>
      </c>
      <c r="Y305" s="87" t="str">
        <f>IF(IFERROR(VLOOKUP(CENSO[[#This Row],[NOME COMUM]],COMERCIAIS[],2, FALSE), "Não") &lt;&gt; "Não", "Sim", "Não")</f>
        <v>Sim</v>
      </c>
      <c r="Z305" s="133">
        <f>CENSO[[#This Row],[g (m²)]]/SUM(AEEF[AEEF-UT])</f>
        <v>1.3466664121630201E-3</v>
      </c>
      <c r="AA305" s="133">
        <f>CENSO[[#This Row],[v (m³)]]/SUM(AEEF[AEEF-UT])</f>
        <v>1.6025330304739939E-2</v>
      </c>
    </row>
    <row r="306" spans="1:27" ht="14">
      <c r="A306" s="86">
        <v>1</v>
      </c>
      <c r="B306" s="86">
        <v>1</v>
      </c>
      <c r="C306" s="63">
        <v>20</v>
      </c>
      <c r="D306" s="63">
        <v>305</v>
      </c>
      <c r="E306" s="63" t="str">
        <f>VLOOKUP(CENSO[[#This Row],[NOME COMUM]],ESPECIES[],2,FALSE)</f>
        <v>Cenostigma tocantinum Ducke</v>
      </c>
      <c r="F306" s="64" t="s">
        <v>95</v>
      </c>
      <c r="G306" s="64">
        <v>128</v>
      </c>
      <c r="H306" s="97">
        <f>CENSO[[#This Row],[CAP (cm)]]/PI()</f>
        <v>40.743665431525208</v>
      </c>
      <c r="I306" s="64">
        <v>14</v>
      </c>
      <c r="J306" s="96">
        <f>(PI()*(CENSO[[#This Row],[DAP (cm)]]^2))/40000</f>
        <v>0.13037972938088066</v>
      </c>
      <c r="K306" s="96">
        <f>CENSO[[#This Row],[g (m²)]]*CENSO[[#This Row],[H (m)]]*0.7</f>
        <v>1.2777213479326304</v>
      </c>
      <c r="L306" s="64">
        <v>1</v>
      </c>
      <c r="M306" s="65">
        <v>368141.7</v>
      </c>
      <c r="N306" s="87">
        <v>9708891.1999999899</v>
      </c>
      <c r="O306" s="98" t="s">
        <v>1225</v>
      </c>
      <c r="P306" s="87" t="str">
        <f>VLOOKUP(CENSO[[#This Row],[DAP (cm)]],CD[],2,TRUE)</f>
        <v>TORETE</v>
      </c>
      <c r="Q306" s="87" t="str">
        <f>VLOOKUP(CENSO[[#This Row],[DAP (cm)]],DD[],2,TRUE)</f>
        <v>40├ 50</v>
      </c>
      <c r="R306" s="87" t="str" cm="1">
        <f t="array" ref="R306">INDEX(_xlfn.TEXTSPLIT(CENSO[[#This Row],[NOME CIENTIFICO]]," "),1)</f>
        <v>Cenostigma</v>
      </c>
      <c r="S306" s="98" t="s">
        <v>1004</v>
      </c>
      <c r="T306" s="87">
        <f>_xlfn.MINIFS(CENSO[DAP (cm)],CENSO[NOME CIENTIFICO],CENSO[[#This Row],[NOME CIENTIFICO]])</f>
        <v>40.743665431525208</v>
      </c>
      <c r="U3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306" s="87" t="str">
        <f>IF(CENSO[[#This Row],[DAP (cm)]]&lt;CENSO[[#This Row],[DMCE (cm)]],"DAP &lt; DMCE","DAP ≥ DMCE")</f>
        <v>DAP &lt; DMCE</v>
      </c>
      <c r="W306" s="87" t="str">
        <f>IF(CENSO[[#This Row],[DAP (cm)]]&gt;200, "Superior", "Inferior")</f>
        <v>Inferior</v>
      </c>
      <c r="X306" s="87" t="str">
        <f>VLOOKUP(CENSO[[#This Row],[NOME COMUM]],ESPECIES[],4,FALSE)</f>
        <v>Não</v>
      </c>
      <c r="Y306" s="87" t="str">
        <f>IF(IFERROR(VLOOKUP(CENSO[[#This Row],[NOME COMUM]],COMERCIAIS[],2, FALSE), "Não") &lt;&gt; "Não", "Sim", "Não")</f>
        <v>Não</v>
      </c>
      <c r="Z306" s="133">
        <f>CENSO[[#This Row],[g (m²)]]/SUM(AEEF[AEEF-UT])</f>
        <v>2.2811780788948541E-4</v>
      </c>
      <c r="AA306" s="133">
        <f>CENSO[[#This Row],[v (m³)]]/SUM(AEEF[AEEF-UT])</f>
        <v>2.2355545173169569E-3</v>
      </c>
    </row>
    <row r="307" spans="1:27" ht="14">
      <c r="A307" s="86">
        <v>1</v>
      </c>
      <c r="B307" s="86">
        <v>1</v>
      </c>
      <c r="C307" s="63">
        <v>20</v>
      </c>
      <c r="D307" s="63">
        <v>306</v>
      </c>
      <c r="E307" s="63" t="str">
        <f>VLOOKUP(CENSO[[#This Row],[NOME COMUM]],ESPECIES[],2,FALSE)</f>
        <v>Apuleia leiocarpa (Vogel) J.F.Macbr.</v>
      </c>
      <c r="F307" s="64" t="s">
        <v>51</v>
      </c>
      <c r="G307" s="64">
        <v>200</v>
      </c>
      <c r="H307" s="97">
        <f>CENSO[[#This Row],[CAP (cm)]]/PI()</f>
        <v>63.661977236758133</v>
      </c>
      <c r="I307" s="64">
        <v>18</v>
      </c>
      <c r="J307" s="96">
        <f>(PI()*(CENSO[[#This Row],[DAP (cm)]]^2))/40000</f>
        <v>0.31830988618379064</v>
      </c>
      <c r="K307" s="96">
        <f>CENSO[[#This Row],[g (m²)]]*CENSO[[#This Row],[H (m)]]*0.7</f>
        <v>4.0107045659157619</v>
      </c>
      <c r="L307" s="64">
        <v>1</v>
      </c>
      <c r="M307" s="65">
        <v>368146.59999999899</v>
      </c>
      <c r="N307" s="87">
        <v>9708889.4000000004</v>
      </c>
      <c r="O307" s="87" t="s">
        <v>1227</v>
      </c>
      <c r="P307" s="87" t="str">
        <f>VLOOKUP(CENSO[[#This Row],[DAP (cm)]],CD[],2,TRUE)</f>
        <v>TORA</v>
      </c>
      <c r="Q307" s="87" t="str">
        <f>VLOOKUP(CENSO[[#This Row],[DAP (cm)]],DD[],2,TRUE)</f>
        <v>60├ 70</v>
      </c>
      <c r="R307" s="87" t="str" cm="1">
        <f t="array" ref="R307">INDEX(_xlfn.TEXTSPLIT(CENSO[[#This Row],[NOME CIENTIFICO]]," "),1)</f>
        <v>Apuleia</v>
      </c>
      <c r="S307" s="98" t="s">
        <v>1004</v>
      </c>
      <c r="T307" s="87">
        <f>_xlfn.MINIFS(CENSO[DAP (cm)],CENSO[NOME CIENTIFICO],CENSO[[#This Row],[NOME CIENTIFICO]])</f>
        <v>39.788735772973837</v>
      </c>
      <c r="U3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7" s="87" t="str">
        <f>IF(CENSO[[#This Row],[DAP (cm)]]&lt;CENSO[[#This Row],[DMCE (cm)]],"DAP &lt; DMCE","DAP ≥ DMCE")</f>
        <v>DAP ≥ DMCE</v>
      </c>
      <c r="W307" s="87" t="str">
        <f>IF(CENSO[[#This Row],[DAP (cm)]]&gt;200, "Superior", "Inferior")</f>
        <v>Inferior</v>
      </c>
      <c r="X307" s="87" t="str">
        <f>VLOOKUP(CENSO[[#This Row],[NOME COMUM]],ESPECIES[],4,FALSE)</f>
        <v>Não</v>
      </c>
      <c r="Y307" s="87" t="str">
        <f>IF(IFERROR(VLOOKUP(CENSO[[#This Row],[NOME COMUM]],COMERCIAIS[],2, FALSE), "Não") &lt;&gt; "Não", "Sim", "Não")</f>
        <v>Sim</v>
      </c>
      <c r="Z307" s="133">
        <f>CENSO[[#This Row],[g (m²)]]/SUM(AEEF[AEEF-UT])</f>
        <v>5.5692824191768894E-4</v>
      </c>
      <c r="AA307" s="133">
        <f>CENSO[[#This Row],[v (m³)]]/SUM(AEEF[AEEF-UT])</f>
        <v>7.0172958481628809E-3</v>
      </c>
    </row>
    <row r="308" spans="1:27" ht="14">
      <c r="A308" s="86">
        <v>1</v>
      </c>
      <c r="B308" s="86">
        <v>1</v>
      </c>
      <c r="C308" s="63">
        <v>20</v>
      </c>
      <c r="D308" s="63">
        <v>307</v>
      </c>
      <c r="E308" s="63" t="str">
        <f>VLOOKUP(CENSO[[#This Row],[NOME COMUM]],ESPECIES[],2,FALSE)</f>
        <v>Cordia goeldiana Huber</v>
      </c>
      <c r="F308" s="64" t="s">
        <v>27</v>
      </c>
      <c r="G308" s="64">
        <v>248</v>
      </c>
      <c r="H308" s="97">
        <f>CENSO[[#This Row],[CAP (cm)]]/PI()</f>
        <v>78.940851773580093</v>
      </c>
      <c r="I308" s="64">
        <v>23</v>
      </c>
      <c r="J308" s="96">
        <f>(PI()*(CENSO[[#This Row],[DAP (cm)]]^2))/40000</f>
        <v>0.48943328099619665</v>
      </c>
      <c r="K308" s="96">
        <f>CENSO[[#This Row],[g (m²)]]*CENSO[[#This Row],[H (m)]]*0.7</f>
        <v>7.8798758240387663</v>
      </c>
      <c r="L308" s="64">
        <v>1</v>
      </c>
      <c r="M308" s="65">
        <v>368149.7</v>
      </c>
      <c r="N308" s="87">
        <v>9708893.4000000004</v>
      </c>
      <c r="O308" s="87" t="s">
        <v>1227</v>
      </c>
      <c r="P308" s="87" t="str">
        <f>VLOOKUP(CENSO[[#This Row],[DAP (cm)]],CD[],2,TRUE)</f>
        <v>TORA</v>
      </c>
      <c r="Q308" s="87" t="str">
        <f>VLOOKUP(CENSO[[#This Row],[DAP (cm)]],DD[],2,TRUE)</f>
        <v>70├ 80</v>
      </c>
      <c r="R308" s="87" t="str" cm="1">
        <f t="array" ref="R308">INDEX(_xlfn.TEXTSPLIT(CENSO[[#This Row],[NOME CIENTIFICO]]," "),1)</f>
        <v>Cordia</v>
      </c>
      <c r="S308" s="98" t="s">
        <v>1004</v>
      </c>
      <c r="T308" s="87">
        <f>_xlfn.MINIFS(CENSO[DAP (cm)],CENSO[NOME CIENTIFICO],CENSO[[#This Row],[NOME CIENTIFICO]])</f>
        <v>40.425355545341418</v>
      </c>
      <c r="U3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308" s="87" t="str">
        <f>IF(CENSO[[#This Row],[DAP (cm)]]&lt;CENSO[[#This Row],[DMCE (cm)]],"DAP &lt; DMCE","DAP ≥ DMCE")</f>
        <v>DAP ≥ DMCE</v>
      </c>
      <c r="W308" s="87" t="str">
        <f>IF(CENSO[[#This Row],[DAP (cm)]]&gt;200, "Superior", "Inferior")</f>
        <v>Inferior</v>
      </c>
      <c r="X308" s="87" t="str">
        <f>VLOOKUP(CENSO[[#This Row],[NOME COMUM]],ESPECIES[],4,FALSE)</f>
        <v>Não</v>
      </c>
      <c r="Y308" s="87" t="str">
        <f>IF(IFERROR(VLOOKUP(CENSO[[#This Row],[NOME COMUM]],COMERCIAIS[],2, FALSE), "Não") &lt;&gt; "Não", "Sim", "Não")</f>
        <v>Sim</v>
      </c>
      <c r="Z308" s="133">
        <f>CENSO[[#This Row],[g (m²)]]/SUM(AEEF[AEEF-UT])</f>
        <v>8.5633286477263882E-4</v>
      </c>
      <c r="AA308" s="133">
        <f>CENSO[[#This Row],[v (m³)]]/SUM(AEEF[AEEF-UT])</f>
        <v>1.3786959122839485E-2</v>
      </c>
    </row>
    <row r="309" spans="1:27" ht="14">
      <c r="A309" s="86">
        <v>1</v>
      </c>
      <c r="B309" s="86">
        <v>1</v>
      </c>
      <c r="C309" s="63">
        <v>20</v>
      </c>
      <c r="D309" s="63">
        <v>308</v>
      </c>
      <c r="E309" s="63" t="str">
        <f>VLOOKUP(CENSO[[#This Row],[NOME COMUM]],ESPECIES[],2,FALSE)</f>
        <v>Couratari guianensis Aubl.</v>
      </c>
      <c r="F309" s="64" t="s">
        <v>6</v>
      </c>
      <c r="G309" s="64">
        <v>150</v>
      </c>
      <c r="H309" s="97">
        <f>CENSO[[#This Row],[CAP (cm)]]/PI()</f>
        <v>47.7464829275686</v>
      </c>
      <c r="I309" s="64">
        <v>22</v>
      </c>
      <c r="J309" s="96">
        <f>(PI()*(CENSO[[#This Row],[DAP (cm)]]^2))/40000</f>
        <v>0.17904931097838223</v>
      </c>
      <c r="K309" s="96">
        <f>CENSO[[#This Row],[g (m²)]]*CENSO[[#This Row],[H (m)]]*0.7</f>
        <v>2.7573593890670862</v>
      </c>
      <c r="L309" s="64">
        <v>1</v>
      </c>
      <c r="M309" s="65">
        <v>368203.7</v>
      </c>
      <c r="N309" s="87">
        <v>9708827.1999999899</v>
      </c>
      <c r="O309" s="98" t="s">
        <v>1225</v>
      </c>
      <c r="P309" s="87" t="str">
        <f>VLOOKUP(CENSO[[#This Row],[DAP (cm)]],CD[],2,TRUE)</f>
        <v>TORETE</v>
      </c>
      <c r="Q309" s="87" t="str">
        <f>VLOOKUP(CENSO[[#This Row],[DAP (cm)]],DD[],2,TRUE)</f>
        <v>40├ 50</v>
      </c>
      <c r="R309" s="87" t="str" cm="1">
        <f t="array" ref="R309">INDEX(_xlfn.TEXTSPLIT(CENSO[[#This Row],[NOME CIENTIFICO]]," "),1)</f>
        <v>Couratari</v>
      </c>
      <c r="S309" s="98" t="s">
        <v>1004</v>
      </c>
      <c r="T309" s="87">
        <f>_xlfn.MINIFS(CENSO[DAP (cm)],CENSO[NOME CIENTIFICO],CENSO[[#This Row],[NOME CIENTIFICO]])</f>
        <v>38.833806114422465</v>
      </c>
      <c r="U3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9" s="87" t="str">
        <f>IF(CENSO[[#This Row],[DAP (cm)]]&lt;CENSO[[#This Row],[DMCE (cm)]],"DAP &lt; DMCE","DAP ≥ DMCE")</f>
        <v>DAP &lt; DMCE</v>
      </c>
      <c r="W309" s="87" t="str">
        <f>IF(CENSO[[#This Row],[DAP (cm)]]&gt;200, "Superior", "Inferior")</f>
        <v>Inferior</v>
      </c>
      <c r="X309" s="87" t="str">
        <f>VLOOKUP(CENSO[[#This Row],[NOME COMUM]],ESPECIES[],4,FALSE)</f>
        <v>Não</v>
      </c>
      <c r="Y309" s="87" t="str">
        <f>IF(IFERROR(VLOOKUP(CENSO[[#This Row],[NOME COMUM]],COMERCIAIS[],2, FALSE), "Não") &lt;&gt; "Não", "Sim", "Não")</f>
        <v>Sim</v>
      </c>
      <c r="Z309" s="133">
        <f>CENSO[[#This Row],[g (m²)]]/SUM(AEEF[AEEF-UT])</f>
        <v>3.1327213607870003E-4</v>
      </c>
      <c r="AA309" s="133">
        <f>CENSO[[#This Row],[v (m³)]]/SUM(AEEF[AEEF-UT])</f>
        <v>4.82439089561198E-3</v>
      </c>
    </row>
    <row r="310" spans="1:27" ht="14">
      <c r="A310" s="86">
        <v>1</v>
      </c>
      <c r="B310" s="86">
        <v>1</v>
      </c>
      <c r="C310" s="63">
        <v>20</v>
      </c>
      <c r="D310" s="63">
        <v>309</v>
      </c>
      <c r="E310" s="63" t="str">
        <f>VLOOKUP(CENSO[[#This Row],[NOME COMUM]],ESPECIES[],2,FALSE)</f>
        <v>Astronium lecointei Ducke</v>
      </c>
      <c r="F310" s="64" t="s">
        <v>5</v>
      </c>
      <c r="G310" s="64">
        <v>296</v>
      </c>
      <c r="H310" s="97">
        <f>CENSO[[#This Row],[CAP (cm)]]/PI()</f>
        <v>94.219726310402038</v>
      </c>
      <c r="I310" s="64">
        <v>24</v>
      </c>
      <c r="J310" s="96">
        <f>(PI()*(CENSO[[#This Row],[DAP (cm)]]^2))/40000</f>
        <v>0.697225974696975</v>
      </c>
      <c r="K310" s="96">
        <f>CENSO[[#This Row],[g (m²)]]*CENSO[[#This Row],[H (m)]]*0.7</f>
        <v>11.713396374909179</v>
      </c>
      <c r="L310" s="64">
        <v>1</v>
      </c>
      <c r="M310" s="65">
        <v>368207.799999999</v>
      </c>
      <c r="N310" s="87">
        <v>9708827.5999999903</v>
      </c>
      <c r="O310" s="87" t="s">
        <v>1228</v>
      </c>
      <c r="P310" s="87" t="str">
        <f>VLOOKUP(CENSO[[#This Row],[DAP (cm)]],CD[],2,TRUE)</f>
        <v>TORA</v>
      </c>
      <c r="Q310" s="87" t="str">
        <f>VLOOKUP(CENSO[[#This Row],[DAP (cm)]],DD[],2,TRUE)</f>
        <v>90├ 100</v>
      </c>
      <c r="R310" s="87" t="str" cm="1">
        <f t="array" ref="R310">INDEX(_xlfn.TEXTSPLIT(CENSO[[#This Row],[NOME CIENTIFICO]]," "),1)</f>
        <v>Astronium</v>
      </c>
      <c r="S310" s="98" t="s">
        <v>1004</v>
      </c>
      <c r="T310" s="87">
        <f>_xlfn.MINIFS(CENSO[DAP (cm)],CENSO[NOME CIENTIFICO],CENSO[[#This Row],[NOME CIENTIFICO]])</f>
        <v>40.107045659157627</v>
      </c>
      <c r="U3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10" s="87" t="str">
        <f>IF(CENSO[[#This Row],[DAP (cm)]]&lt;CENSO[[#This Row],[DMCE (cm)]],"DAP &lt; DMCE","DAP ≥ DMCE")</f>
        <v>DAP ≥ DMCE</v>
      </c>
      <c r="W310" s="87" t="str">
        <f>IF(CENSO[[#This Row],[DAP (cm)]]&gt;200, "Superior", "Inferior")</f>
        <v>Inferior</v>
      </c>
      <c r="X310" s="87" t="str">
        <f>VLOOKUP(CENSO[[#This Row],[NOME COMUM]],ESPECIES[],4,FALSE)</f>
        <v>Não</v>
      </c>
      <c r="Y310" s="87" t="str">
        <f>IF(IFERROR(VLOOKUP(CENSO[[#This Row],[NOME COMUM]],COMERCIAIS[],2, FALSE), "Não") &lt;&gt; "Não", "Sim", "Não")</f>
        <v>Sim</v>
      </c>
      <c r="Z310" s="133">
        <f>CENSO[[#This Row],[g (m²)]]/SUM(AEEF[AEEF-UT])</f>
        <v>1.219895621096506E-3</v>
      </c>
      <c r="AA310" s="133">
        <f>CENSO[[#This Row],[v (m³)]]/SUM(AEEF[AEEF-UT])</f>
        <v>2.0494246434421295E-2</v>
      </c>
    </row>
    <row r="311" spans="1:27" ht="14">
      <c r="A311" s="86">
        <v>1</v>
      </c>
      <c r="B311" s="86">
        <v>1</v>
      </c>
      <c r="C311" s="63">
        <v>20</v>
      </c>
      <c r="D311" s="63">
        <v>310</v>
      </c>
      <c r="E311" s="63" t="str">
        <f>VLOOKUP(CENSO[[#This Row],[NOME COMUM]],ESPECIES[],2,FALSE)</f>
        <v>Piptadenia suaveolens Miq.</v>
      </c>
      <c r="F311" s="64" t="s">
        <v>22</v>
      </c>
      <c r="G311" s="64">
        <v>410</v>
      </c>
      <c r="H311" s="97">
        <f>CENSO[[#This Row],[CAP (cm)]]/PI()</f>
        <v>130.50705333535419</v>
      </c>
      <c r="I311" s="64">
        <v>20</v>
      </c>
      <c r="J311" s="96">
        <f>(PI()*(CENSO[[#This Row],[DAP (cm)]]^2))/40000</f>
        <v>1.3376972966873806</v>
      </c>
      <c r="K311" s="96">
        <f>CENSO[[#This Row],[g (m²)]]*CENSO[[#This Row],[H (m)]]*0.7</f>
        <v>18.727762153623328</v>
      </c>
      <c r="L311" s="64">
        <v>1</v>
      </c>
      <c r="M311" s="65">
        <v>368241.2</v>
      </c>
      <c r="N311" s="87">
        <v>9708794</v>
      </c>
      <c r="O311" s="87" t="s">
        <v>1227</v>
      </c>
      <c r="P311" s="87" t="str">
        <f>VLOOKUP(CENSO[[#This Row],[DAP (cm)]],CD[],2,TRUE)</f>
        <v>TORA</v>
      </c>
      <c r="Q311" s="87" t="str">
        <f>VLOOKUP(CENSO[[#This Row],[DAP (cm)]],DD[],2,TRUE)</f>
        <v>130├ 140</v>
      </c>
      <c r="R311" s="87" t="str" cm="1">
        <f t="array" ref="R311">INDEX(_xlfn.TEXTSPLIT(CENSO[[#This Row],[NOME CIENTIFICO]]," "),1)</f>
        <v>Piptadenia</v>
      </c>
      <c r="S311" s="98" t="s">
        <v>1004</v>
      </c>
      <c r="T311" s="87">
        <f>_xlfn.MINIFS(CENSO[DAP (cm)],CENSO[NOME CIENTIFICO],CENSO[[#This Row],[NOME CIENTIFICO]])</f>
        <v>39.788735772973837</v>
      </c>
      <c r="U3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1" s="87" t="str">
        <f>IF(CENSO[[#This Row],[DAP (cm)]]&lt;CENSO[[#This Row],[DMCE (cm)]],"DAP &lt; DMCE","DAP ≥ DMCE")</f>
        <v>DAP ≥ DMCE</v>
      </c>
      <c r="W311" s="87" t="str">
        <f>IF(CENSO[[#This Row],[DAP (cm)]]&gt;200, "Superior", "Inferior")</f>
        <v>Inferior</v>
      </c>
      <c r="X311" s="87" t="str">
        <f>VLOOKUP(CENSO[[#This Row],[NOME COMUM]],ESPECIES[],4,FALSE)</f>
        <v>Não</v>
      </c>
      <c r="Y311" s="87" t="str">
        <f>IF(IFERROR(VLOOKUP(CENSO[[#This Row],[NOME COMUM]],COMERCIAIS[],2, FALSE), "Não") &lt;&gt; "Não", "Sim", "Não")</f>
        <v>Sim</v>
      </c>
      <c r="Z311" s="133">
        <f>CENSO[[#This Row],[g (m²)]]/SUM(AEEF[AEEF-UT])</f>
        <v>2.3404909366590886E-3</v>
      </c>
      <c r="AA311" s="133">
        <f>CENSO[[#This Row],[v (m³)]]/SUM(AEEF[AEEF-UT])</f>
        <v>3.2766873113227242E-2</v>
      </c>
    </row>
    <row r="312" spans="1:27" ht="14">
      <c r="A312" s="86">
        <v>1</v>
      </c>
      <c r="B312" s="86">
        <v>1</v>
      </c>
      <c r="C312" s="63">
        <v>20</v>
      </c>
      <c r="D312" s="63">
        <v>311</v>
      </c>
      <c r="E312" s="63" t="str">
        <f>VLOOKUP(CENSO[[#This Row],[NOME COMUM]],ESPECIES[],2,FALSE)</f>
        <v>Apuleia leiocarpa (Vogel) J.F.Macbr.</v>
      </c>
      <c r="F312" s="64" t="s">
        <v>51</v>
      </c>
      <c r="G312" s="64">
        <v>216</v>
      </c>
      <c r="H312" s="97">
        <f>CENSO[[#This Row],[CAP (cm)]]/PI()</f>
        <v>68.754935415698782</v>
      </c>
      <c r="I312" s="64">
        <v>22</v>
      </c>
      <c r="J312" s="96">
        <f>(PI()*(CENSO[[#This Row],[DAP (cm)]]^2))/40000</f>
        <v>0.37127665124477338</v>
      </c>
      <c r="K312" s="96">
        <f>CENSO[[#This Row],[g (m²)]]*CENSO[[#This Row],[H (m)]]*0.7</f>
        <v>5.7176604291695092</v>
      </c>
      <c r="L312" s="64">
        <v>1</v>
      </c>
      <c r="M312" s="65">
        <v>368286.67411552998</v>
      </c>
      <c r="N312" s="87">
        <v>9708766.0599961504</v>
      </c>
      <c r="O312" s="87" t="s">
        <v>1227</v>
      </c>
      <c r="P312" s="87" t="str">
        <f>VLOOKUP(CENSO[[#This Row],[DAP (cm)]],CD[],2,TRUE)</f>
        <v>TORA</v>
      </c>
      <c r="Q312" s="87" t="str">
        <f>VLOOKUP(CENSO[[#This Row],[DAP (cm)]],DD[],2,TRUE)</f>
        <v>60├ 70</v>
      </c>
      <c r="R312" s="87" t="str" cm="1">
        <f t="array" ref="R312">INDEX(_xlfn.TEXTSPLIT(CENSO[[#This Row],[NOME CIENTIFICO]]," "),1)</f>
        <v>Apuleia</v>
      </c>
      <c r="S312" s="98" t="s">
        <v>1004</v>
      </c>
      <c r="T312" s="87">
        <f>_xlfn.MINIFS(CENSO[DAP (cm)],CENSO[NOME CIENTIFICO],CENSO[[#This Row],[NOME CIENTIFICO]])</f>
        <v>39.788735772973837</v>
      </c>
      <c r="U3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2" s="87" t="str">
        <f>IF(CENSO[[#This Row],[DAP (cm)]]&lt;CENSO[[#This Row],[DMCE (cm)]],"DAP &lt; DMCE","DAP ≥ DMCE")</f>
        <v>DAP ≥ DMCE</v>
      </c>
      <c r="W312" s="87" t="str">
        <f>IF(CENSO[[#This Row],[DAP (cm)]]&gt;200, "Superior", "Inferior")</f>
        <v>Inferior</v>
      </c>
      <c r="X312" s="87" t="str">
        <f>VLOOKUP(CENSO[[#This Row],[NOME COMUM]],ESPECIES[],4,FALSE)</f>
        <v>Não</v>
      </c>
      <c r="Y312" s="87" t="str">
        <f>IF(IFERROR(VLOOKUP(CENSO[[#This Row],[NOME COMUM]],COMERCIAIS[],2, FALSE), "Não") &lt;&gt; "Não", "Sim", "Não")</f>
        <v>Sim</v>
      </c>
      <c r="Z312" s="133">
        <f>CENSO[[#This Row],[g (m²)]]/SUM(AEEF[AEEF-UT])</f>
        <v>6.4960110137279241E-4</v>
      </c>
      <c r="AA312" s="133">
        <f>CENSO[[#This Row],[v (m³)]]/SUM(AEEF[AEEF-UT])</f>
        <v>1.0003856961141E-2</v>
      </c>
    </row>
    <row r="313" spans="1:27" ht="14">
      <c r="A313" s="86">
        <v>1</v>
      </c>
      <c r="B313" s="86">
        <v>1</v>
      </c>
      <c r="C313" s="63">
        <v>21</v>
      </c>
      <c r="D313" s="63">
        <v>312</v>
      </c>
      <c r="E313" s="63" t="str">
        <f>VLOOKUP(CENSO[[#This Row],[NOME COMUM]],ESPECIES[],2,FALSE)</f>
        <v>Parkia igneiflora Ducke</v>
      </c>
      <c r="F313" s="64" t="s">
        <v>76</v>
      </c>
      <c r="G313" s="64">
        <v>236</v>
      </c>
      <c r="H313" s="97">
        <f>CENSO[[#This Row],[CAP (cm)]]/PI()</f>
        <v>75.121133139374606</v>
      </c>
      <c r="I313" s="64">
        <v>18</v>
      </c>
      <c r="J313" s="96">
        <f>(PI()*(CENSO[[#This Row],[DAP (cm)]]^2))/40000</f>
        <v>0.44321468552231019</v>
      </c>
      <c r="K313" s="96">
        <f>CENSO[[#This Row],[g (m²)]]*CENSO[[#This Row],[H (m)]]*0.7</f>
        <v>5.5845050375811081</v>
      </c>
      <c r="L313" s="64">
        <v>1</v>
      </c>
      <c r="M313" s="65">
        <v>368255.335689625</v>
      </c>
      <c r="N313" s="87">
        <v>9708722.6683295108</v>
      </c>
      <c r="O313" s="98" t="s">
        <v>1225</v>
      </c>
      <c r="P313" s="87" t="str">
        <f>VLOOKUP(CENSO[[#This Row],[DAP (cm)]],CD[],2,TRUE)</f>
        <v>TORA</v>
      </c>
      <c r="Q313" s="87" t="str">
        <f>VLOOKUP(CENSO[[#This Row],[DAP (cm)]],DD[],2,TRUE)</f>
        <v>70├ 80</v>
      </c>
      <c r="R313" s="87" t="str" cm="1">
        <f t="array" ref="R313">INDEX(_xlfn.TEXTSPLIT(CENSO[[#This Row],[NOME CIENTIFICO]]," "),1)</f>
        <v>Parkia</v>
      </c>
      <c r="S313" s="98" t="s">
        <v>1004</v>
      </c>
      <c r="T313" s="87">
        <f>_xlfn.MINIFS(CENSO[DAP (cm)],CENSO[NOME CIENTIFICO],CENSO[[#This Row],[NOME CIENTIFICO]])</f>
        <v>75.121133139374606</v>
      </c>
      <c r="U3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85.121133139374606</v>
      </c>
      <c r="V313" s="87" t="str">
        <f>IF(CENSO[[#This Row],[DAP (cm)]]&lt;CENSO[[#This Row],[DMCE (cm)]],"DAP &lt; DMCE","DAP ≥ DMCE")</f>
        <v>DAP &lt; DMCE</v>
      </c>
      <c r="W313" s="87" t="str">
        <f>IF(CENSO[[#This Row],[DAP (cm)]]&gt;200, "Superior", "Inferior")</f>
        <v>Inferior</v>
      </c>
      <c r="X313" s="87" t="str">
        <f>VLOOKUP(CENSO[[#This Row],[NOME COMUM]],ESPECIES[],4,FALSE)</f>
        <v>Não</v>
      </c>
      <c r="Y313" s="87" t="str">
        <f>IF(IFERROR(VLOOKUP(CENSO[[#This Row],[NOME COMUM]],COMERCIAIS[],2, FALSE), "Não") &lt;&gt; "Não", "Sim", "Não")</f>
        <v>Não</v>
      </c>
      <c r="Z313" s="133">
        <f>CENSO[[#This Row],[g (m²)]]/SUM(AEEF[AEEF-UT])</f>
        <v>7.7546688404619025E-4</v>
      </c>
      <c r="AA313" s="133">
        <f>CENSO[[#This Row],[v (m³)]]/SUM(AEEF[AEEF-UT])</f>
        <v>9.770882738981997E-3</v>
      </c>
    </row>
    <row r="314" spans="1:27" ht="14">
      <c r="A314" s="86">
        <v>1</v>
      </c>
      <c r="B314" s="86">
        <v>1</v>
      </c>
      <c r="C314" s="63">
        <v>21</v>
      </c>
      <c r="D314" s="63">
        <v>313</v>
      </c>
      <c r="E314" s="63" t="str">
        <f>VLOOKUP(CENSO[[#This Row],[NOME COMUM]],ESPECIES[],2,FALSE)</f>
        <v>Tachigali myrmecophila Ducke</v>
      </c>
      <c r="F314" s="64" t="s">
        <v>14</v>
      </c>
      <c r="G314" s="64">
        <v>296</v>
      </c>
      <c r="H314" s="97">
        <f>CENSO[[#This Row],[CAP (cm)]]/PI()</f>
        <v>94.219726310402038</v>
      </c>
      <c r="I314" s="64">
        <v>14</v>
      </c>
      <c r="J314" s="96">
        <f>(PI()*(CENSO[[#This Row],[DAP (cm)]]^2))/40000</f>
        <v>0.697225974696975</v>
      </c>
      <c r="K314" s="96">
        <f>CENSO[[#This Row],[g (m²)]]*CENSO[[#This Row],[H (m)]]*0.7</f>
        <v>6.8328145520303547</v>
      </c>
      <c r="L314" s="64">
        <v>2</v>
      </c>
      <c r="M314" s="65">
        <v>368232.5</v>
      </c>
      <c r="N314" s="87">
        <v>9708737.1999999899</v>
      </c>
      <c r="O314" s="87" t="s">
        <v>1227</v>
      </c>
      <c r="P314" s="87" t="str">
        <f>VLOOKUP(CENSO[[#This Row],[DAP (cm)]],CD[],2,TRUE)</f>
        <v>TORA</v>
      </c>
      <c r="Q314" s="87" t="str">
        <f>VLOOKUP(CENSO[[#This Row],[DAP (cm)]],DD[],2,TRUE)</f>
        <v>90├ 100</v>
      </c>
      <c r="R314" s="87" t="str" cm="1">
        <f t="array" ref="R314">INDEX(_xlfn.TEXTSPLIT(CENSO[[#This Row],[NOME CIENTIFICO]]," "),1)</f>
        <v>Tachigali</v>
      </c>
      <c r="S314" s="98" t="s">
        <v>1004</v>
      </c>
      <c r="T314" s="87">
        <f>_xlfn.MINIFS(CENSO[DAP (cm)],CENSO[NOME CIENTIFICO],CENSO[[#This Row],[NOME CIENTIFICO]])</f>
        <v>39.152116000606256</v>
      </c>
      <c r="U3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4" s="87" t="str">
        <f>IF(CENSO[[#This Row],[DAP (cm)]]&lt;CENSO[[#This Row],[DMCE (cm)]],"DAP &lt; DMCE","DAP ≥ DMCE")</f>
        <v>DAP ≥ DMCE</v>
      </c>
      <c r="W314" s="87" t="str">
        <f>IF(CENSO[[#This Row],[DAP (cm)]]&gt;200, "Superior", "Inferior")</f>
        <v>Inferior</v>
      </c>
      <c r="X314" s="87" t="str">
        <f>VLOOKUP(CENSO[[#This Row],[NOME COMUM]],ESPECIES[],4,FALSE)</f>
        <v>Não</v>
      </c>
      <c r="Y314" s="87" t="str">
        <f>IF(IFERROR(VLOOKUP(CENSO[[#This Row],[NOME COMUM]],COMERCIAIS[],2, FALSE), "Não") &lt;&gt; "Não", "Sim", "Não")</f>
        <v>Sim</v>
      </c>
      <c r="Z314" s="133">
        <f>CENSO[[#This Row],[g (m²)]]/SUM(AEEF[AEEF-UT])</f>
        <v>1.219895621096506E-3</v>
      </c>
      <c r="AA314" s="133">
        <f>CENSO[[#This Row],[v (m³)]]/SUM(AEEF[AEEF-UT])</f>
        <v>1.1954977086745757E-2</v>
      </c>
    </row>
    <row r="315" spans="1:27" ht="14">
      <c r="A315" s="86">
        <v>1</v>
      </c>
      <c r="B315" s="86">
        <v>1</v>
      </c>
      <c r="C315" s="63">
        <v>21</v>
      </c>
      <c r="D315" s="63">
        <v>314</v>
      </c>
      <c r="E315" s="63" t="str">
        <f>VLOOKUP(CENSO[[#This Row],[NOME COMUM]],ESPECIES[],2,FALSE)</f>
        <v>Coutarea hexandra (Jacq.) K.Schum.</v>
      </c>
      <c r="F315" s="64" t="s">
        <v>57</v>
      </c>
      <c r="G315" s="64">
        <v>228</v>
      </c>
      <c r="H315" s="97">
        <f>CENSO[[#This Row],[CAP (cm)]]/PI()</f>
        <v>72.574654049904282</v>
      </c>
      <c r="I315" s="64">
        <v>9</v>
      </c>
      <c r="J315" s="96">
        <f>(PI()*(CENSO[[#This Row],[DAP (cm)]]^2))/40000</f>
        <v>0.41367552808445446</v>
      </c>
      <c r="K315" s="96">
        <f>CENSO[[#This Row],[g (m²)]]*CENSO[[#This Row],[H (m)]]*0.7</f>
        <v>2.606155826932063</v>
      </c>
      <c r="L315" s="64">
        <v>3</v>
      </c>
      <c r="M315" s="65">
        <v>368216</v>
      </c>
      <c r="N315" s="87">
        <v>9708745.1999999899</v>
      </c>
      <c r="O315" s="87" t="s">
        <v>1226</v>
      </c>
      <c r="P315" s="87" t="str">
        <f>VLOOKUP(CENSO[[#This Row],[DAP (cm)]],CD[],2,TRUE)</f>
        <v>TORA</v>
      </c>
      <c r="Q315" s="87" t="str">
        <f>VLOOKUP(CENSO[[#This Row],[DAP (cm)]],DD[],2,TRUE)</f>
        <v>70├ 80</v>
      </c>
      <c r="R315" s="87" t="str" cm="1">
        <f t="array" ref="R315">INDEX(_xlfn.TEXTSPLIT(CENSO[[#This Row],[NOME CIENTIFICO]]," "),1)</f>
        <v>Coutarea</v>
      </c>
      <c r="S315" s="98" t="s">
        <v>1004</v>
      </c>
      <c r="T315" s="87">
        <f>_xlfn.MINIFS(CENSO[DAP (cm)],CENSO[NOME CIENTIFICO],CENSO[[#This Row],[NOME CIENTIFICO]])</f>
        <v>40.425355545341418</v>
      </c>
      <c r="U3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315" s="87" t="str">
        <f>IF(CENSO[[#This Row],[DAP (cm)]]&lt;CENSO[[#This Row],[DMCE (cm)]],"DAP &lt; DMCE","DAP ≥ DMCE")</f>
        <v>DAP ≥ DMCE</v>
      </c>
      <c r="W315" s="87" t="str">
        <f>IF(CENSO[[#This Row],[DAP (cm)]]&gt;200, "Superior", "Inferior")</f>
        <v>Inferior</v>
      </c>
      <c r="X315" s="87" t="str">
        <f>VLOOKUP(CENSO[[#This Row],[NOME COMUM]],ESPECIES[],4,FALSE)</f>
        <v>Não</v>
      </c>
      <c r="Y315" s="87" t="str">
        <f>IF(IFERROR(VLOOKUP(CENSO[[#This Row],[NOME COMUM]],COMERCIAIS[],2, FALSE), "Não") &lt;&gt; "Não", "Sim", "Não")</f>
        <v>Não</v>
      </c>
      <c r="Z315" s="133">
        <f>CENSO[[#This Row],[g (m²)]]/SUM(AEEF[AEEF-UT])</f>
        <v>7.2378394319622878E-4</v>
      </c>
      <c r="AA315" s="133">
        <f>CENSO[[#This Row],[v (m³)]]/SUM(AEEF[AEEF-UT])</f>
        <v>4.559838842136241E-3</v>
      </c>
    </row>
    <row r="316" spans="1:27" ht="14">
      <c r="A316" s="86">
        <v>1</v>
      </c>
      <c r="B316" s="86">
        <v>1</v>
      </c>
      <c r="C316" s="63">
        <v>21</v>
      </c>
      <c r="D316" s="63">
        <v>315</v>
      </c>
      <c r="E316" s="63" t="str">
        <f>VLOOKUP(CENSO[[#This Row],[NOME COMUM]],ESPECIES[],2,FALSE)</f>
        <v>Bertholletia excelsa Humb. &amp; Bonpl.</v>
      </c>
      <c r="F316" s="64" t="s">
        <v>37</v>
      </c>
      <c r="G316" s="64">
        <v>340</v>
      </c>
      <c r="H316" s="97">
        <f>CENSO[[#This Row],[CAP (cm)]]/PI()</f>
        <v>108.22536130248884</v>
      </c>
      <c r="I316" s="64">
        <v>23</v>
      </c>
      <c r="J316" s="96">
        <f>(PI()*(CENSO[[#This Row],[DAP (cm)]]^2))/40000</f>
        <v>0.91991557107115518</v>
      </c>
      <c r="K316" s="96">
        <f>CENSO[[#This Row],[g (m²)]]*CENSO[[#This Row],[H (m)]]*0.7</f>
        <v>14.810640694245597</v>
      </c>
      <c r="L316" s="64">
        <v>1</v>
      </c>
      <c r="M316" s="65">
        <v>368193.799999999</v>
      </c>
      <c r="N316" s="87">
        <v>9708768.9000000004</v>
      </c>
      <c r="O316" s="87" t="s">
        <v>424</v>
      </c>
      <c r="P316" s="87" t="str">
        <f>VLOOKUP(CENSO[[#This Row],[DAP (cm)]],CD[],2,TRUE)</f>
        <v>TORA</v>
      </c>
      <c r="Q316" s="87" t="str">
        <f>VLOOKUP(CENSO[[#This Row],[DAP (cm)]],DD[],2,TRUE)</f>
        <v>100├ 110</v>
      </c>
      <c r="R316" s="87" t="str" cm="1">
        <f t="array" ref="R316">INDEX(_xlfn.TEXTSPLIT(CENSO[[#This Row],[NOME CIENTIFICO]]," "),1)</f>
        <v>Bertholletia</v>
      </c>
      <c r="S316" s="98" t="s">
        <v>1004</v>
      </c>
      <c r="T316" s="87">
        <f>_xlfn.MINIFS(CENSO[DAP (cm)],CENSO[NOME CIENTIFICO],CENSO[[#This Row],[NOME CIENTIFICO]])</f>
        <v>41.38028520389279</v>
      </c>
      <c r="U3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16" s="87" t="str">
        <f>IF(CENSO[[#This Row],[DAP (cm)]]&lt;CENSO[[#This Row],[DMCE (cm)]],"DAP &lt; DMCE","DAP ≥ DMCE")</f>
        <v>DAP ≥ DMCE</v>
      </c>
      <c r="W316" s="87" t="str">
        <f>IF(CENSO[[#This Row],[DAP (cm)]]&gt;200, "Superior", "Inferior")</f>
        <v>Inferior</v>
      </c>
      <c r="X316" s="87" t="str">
        <f>VLOOKUP(CENSO[[#This Row],[NOME COMUM]],ESPECIES[],4,FALSE)</f>
        <v>Protegida</v>
      </c>
      <c r="Y316" s="87" t="str">
        <f>IF(IFERROR(VLOOKUP(CENSO[[#This Row],[NOME COMUM]],COMERCIAIS[],2, FALSE), "Não") &lt;&gt; "Não", "Sim", "Não")</f>
        <v>Não</v>
      </c>
      <c r="Z316" s="133">
        <f>CENSO[[#This Row],[g (m²)]]/SUM(AEEF[AEEF-UT])</f>
        <v>1.6095226191421214E-3</v>
      </c>
      <c r="AA316" s="133">
        <f>CENSO[[#This Row],[v (m³)]]/SUM(AEEF[AEEF-UT])</f>
        <v>2.5913314168188154E-2</v>
      </c>
    </row>
    <row r="317" spans="1:27" ht="14">
      <c r="A317" s="86">
        <v>1</v>
      </c>
      <c r="B317" s="86">
        <v>1</v>
      </c>
      <c r="C317" s="63">
        <v>21</v>
      </c>
      <c r="D317" s="63">
        <v>316</v>
      </c>
      <c r="E317" s="63" t="str">
        <f>VLOOKUP(CENSO[[#This Row],[NOME COMUM]],ESPECIES[],2,FALSE)</f>
        <v>Piptadenia suaveolens Miq.</v>
      </c>
      <c r="F317" s="64" t="s">
        <v>22</v>
      </c>
      <c r="G317" s="64">
        <v>322</v>
      </c>
      <c r="H317" s="97">
        <f>CENSO[[#This Row],[CAP (cm)]]/PI()</f>
        <v>102.49578335118061</v>
      </c>
      <c r="I317" s="64">
        <v>18</v>
      </c>
      <c r="J317" s="96">
        <f>(PI()*(CENSO[[#This Row],[DAP (cm)]]^2))/40000</f>
        <v>0.82509105597700383</v>
      </c>
      <c r="K317" s="96">
        <f>CENSO[[#This Row],[g (m²)]]*CENSO[[#This Row],[H (m)]]*0.7</f>
        <v>10.396147305310247</v>
      </c>
      <c r="L317" s="64">
        <v>1</v>
      </c>
      <c r="M317" s="65">
        <v>368195</v>
      </c>
      <c r="N317" s="87">
        <v>9708770.5</v>
      </c>
      <c r="O317" s="87" t="s">
        <v>1227</v>
      </c>
      <c r="P317" s="87" t="str">
        <f>VLOOKUP(CENSO[[#This Row],[DAP (cm)]],CD[],2,TRUE)</f>
        <v>TORA</v>
      </c>
      <c r="Q317" s="87" t="str">
        <f>VLOOKUP(CENSO[[#This Row],[DAP (cm)]],DD[],2,TRUE)</f>
        <v>100├ 110</v>
      </c>
      <c r="R317" s="87" t="str" cm="1">
        <f t="array" ref="R317">INDEX(_xlfn.TEXTSPLIT(CENSO[[#This Row],[NOME CIENTIFICO]]," "),1)</f>
        <v>Piptadenia</v>
      </c>
      <c r="S317" s="98" t="s">
        <v>1004</v>
      </c>
      <c r="T317" s="87">
        <f>_xlfn.MINIFS(CENSO[DAP (cm)],CENSO[NOME CIENTIFICO],CENSO[[#This Row],[NOME CIENTIFICO]])</f>
        <v>39.788735772973837</v>
      </c>
      <c r="U3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7" s="87" t="str">
        <f>IF(CENSO[[#This Row],[DAP (cm)]]&lt;CENSO[[#This Row],[DMCE (cm)]],"DAP &lt; DMCE","DAP ≥ DMCE")</f>
        <v>DAP ≥ DMCE</v>
      </c>
      <c r="W317" s="87" t="str">
        <f>IF(CENSO[[#This Row],[DAP (cm)]]&gt;200, "Superior", "Inferior")</f>
        <v>Inferior</v>
      </c>
      <c r="X317" s="87" t="str">
        <f>VLOOKUP(CENSO[[#This Row],[NOME COMUM]],ESPECIES[],4,FALSE)</f>
        <v>Não</v>
      </c>
      <c r="Y317" s="87" t="str">
        <f>IF(IFERROR(VLOOKUP(CENSO[[#This Row],[NOME COMUM]],COMERCIAIS[],2, FALSE), "Não") &lt;&gt; "Não", "Sim", "Não")</f>
        <v>Sim</v>
      </c>
      <c r="Z317" s="133">
        <f>CENSO[[#This Row],[g (m²)]]/SUM(AEEF[AEEF-UT])</f>
        <v>1.4436136958748417E-3</v>
      </c>
      <c r="AA317" s="133">
        <f>CENSO[[#This Row],[v (m³)]]/SUM(AEEF[AEEF-UT])</f>
        <v>1.8189532568023005E-2</v>
      </c>
    </row>
    <row r="318" spans="1:27" ht="14">
      <c r="A318" s="86">
        <v>1</v>
      </c>
      <c r="B318" s="86">
        <v>1</v>
      </c>
      <c r="C318" s="63">
        <v>21</v>
      </c>
      <c r="D318" s="63">
        <v>317</v>
      </c>
      <c r="E318" s="63" t="str">
        <f>VLOOKUP(CENSO[[#This Row],[NOME COMUM]],ESPECIES[],2,FALSE)</f>
        <v>Eschweilera grandiflora (Aubl.) Sandwith</v>
      </c>
      <c r="F318" s="64" t="s">
        <v>19</v>
      </c>
      <c r="G318" s="64">
        <v>150</v>
      </c>
      <c r="H318" s="97">
        <f>CENSO[[#This Row],[CAP (cm)]]/PI()</f>
        <v>47.7464829275686</v>
      </c>
      <c r="I318" s="64">
        <v>14</v>
      </c>
      <c r="J318" s="96">
        <f>(PI()*(CENSO[[#This Row],[DAP (cm)]]^2))/40000</f>
        <v>0.17904931097838223</v>
      </c>
      <c r="K318" s="96">
        <f>CENSO[[#This Row],[g (m²)]]*CENSO[[#This Row],[H (m)]]*0.7</f>
        <v>1.7546832475881458</v>
      </c>
      <c r="L318" s="64">
        <v>1</v>
      </c>
      <c r="M318" s="65">
        <v>368203</v>
      </c>
      <c r="N318" s="87">
        <v>9708780.9000000004</v>
      </c>
      <c r="O318" s="98" t="s">
        <v>1225</v>
      </c>
      <c r="P318" s="87" t="str">
        <f>VLOOKUP(CENSO[[#This Row],[DAP (cm)]],CD[],2,TRUE)</f>
        <v>TORETE</v>
      </c>
      <c r="Q318" s="87" t="str">
        <f>VLOOKUP(CENSO[[#This Row],[DAP (cm)]],DD[],2,TRUE)</f>
        <v>40├ 50</v>
      </c>
      <c r="R318" s="87" t="str" cm="1">
        <f t="array" ref="R318">INDEX(_xlfn.TEXTSPLIT(CENSO[[#This Row],[NOME CIENTIFICO]]," "),1)</f>
        <v>Eschweilera</v>
      </c>
      <c r="S318" s="98" t="s">
        <v>1004</v>
      </c>
      <c r="T318" s="87">
        <f>_xlfn.MINIFS(CENSO[DAP (cm)],CENSO[NOME CIENTIFICO],CENSO[[#This Row],[NOME CIENTIFICO]])</f>
        <v>41.38028520389279</v>
      </c>
      <c r="U3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18" s="87" t="str">
        <f>IF(CENSO[[#This Row],[DAP (cm)]]&lt;CENSO[[#This Row],[DMCE (cm)]],"DAP &lt; DMCE","DAP ≥ DMCE")</f>
        <v>DAP &lt; DMCE</v>
      </c>
      <c r="W318" s="87" t="str">
        <f>IF(CENSO[[#This Row],[DAP (cm)]]&gt;200, "Superior", "Inferior")</f>
        <v>Inferior</v>
      </c>
      <c r="X318" s="87" t="str">
        <f>VLOOKUP(CENSO[[#This Row],[NOME COMUM]],ESPECIES[],4,FALSE)</f>
        <v>Não</v>
      </c>
      <c r="Y318" s="87" t="str">
        <f>IF(IFERROR(VLOOKUP(CENSO[[#This Row],[NOME COMUM]],COMERCIAIS[],2, FALSE), "Não") &lt;&gt; "Não", "Sim", "Não")</f>
        <v>Não</v>
      </c>
      <c r="Z318" s="133">
        <f>CENSO[[#This Row],[g (m²)]]/SUM(AEEF[AEEF-UT])</f>
        <v>3.1327213607870003E-4</v>
      </c>
      <c r="AA318" s="133">
        <f>CENSO[[#This Row],[v (m³)]]/SUM(AEEF[AEEF-UT])</f>
        <v>3.07006693357126E-3</v>
      </c>
    </row>
    <row r="319" spans="1:27" ht="14">
      <c r="A319" s="86">
        <v>1</v>
      </c>
      <c r="B319" s="86">
        <v>1</v>
      </c>
      <c r="C319" s="63">
        <v>21</v>
      </c>
      <c r="D319" s="63">
        <v>318</v>
      </c>
      <c r="E319" s="63" t="str">
        <f>VLOOKUP(CENSO[[#This Row],[NOME COMUM]],ESPECIES[],2,FALSE)</f>
        <v>Piptadenia suaveolens Miq.</v>
      </c>
      <c r="F319" s="64" t="s">
        <v>22</v>
      </c>
      <c r="G319" s="64">
        <v>153</v>
      </c>
      <c r="H319" s="97">
        <f>CENSO[[#This Row],[CAP (cm)]]/PI()</f>
        <v>48.701412586119972</v>
      </c>
      <c r="I319" s="64">
        <v>13</v>
      </c>
      <c r="J319" s="96">
        <f>(PI()*(CENSO[[#This Row],[DAP (cm)]]^2))/40000</f>
        <v>0.18628290314190887</v>
      </c>
      <c r="K319" s="96">
        <f>CENSO[[#This Row],[g (m²)]]*CENSO[[#This Row],[H (m)]]*0.7</f>
        <v>1.6951744185913709</v>
      </c>
      <c r="L319" s="64">
        <v>1</v>
      </c>
      <c r="M319" s="65">
        <v>368202</v>
      </c>
      <c r="N319" s="87">
        <v>9708784.4000000004</v>
      </c>
      <c r="O319" s="98" t="s">
        <v>1225</v>
      </c>
      <c r="P319" s="87" t="str">
        <f>VLOOKUP(CENSO[[#This Row],[DAP (cm)]],CD[],2,TRUE)</f>
        <v>TORETE</v>
      </c>
      <c r="Q319" s="87" t="str">
        <f>VLOOKUP(CENSO[[#This Row],[DAP (cm)]],DD[],2,TRUE)</f>
        <v>40├ 50</v>
      </c>
      <c r="R319" s="87" t="str" cm="1">
        <f t="array" ref="R319">INDEX(_xlfn.TEXTSPLIT(CENSO[[#This Row],[NOME CIENTIFICO]]," "),1)</f>
        <v>Piptadenia</v>
      </c>
      <c r="S319" s="98" t="s">
        <v>1004</v>
      </c>
      <c r="T319" s="87">
        <f>_xlfn.MINIFS(CENSO[DAP (cm)],CENSO[NOME CIENTIFICO],CENSO[[#This Row],[NOME CIENTIFICO]])</f>
        <v>39.788735772973837</v>
      </c>
      <c r="U3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9" s="87" t="str">
        <f>IF(CENSO[[#This Row],[DAP (cm)]]&lt;CENSO[[#This Row],[DMCE (cm)]],"DAP &lt; DMCE","DAP ≥ DMCE")</f>
        <v>DAP &lt; DMCE</v>
      </c>
      <c r="W319" s="87" t="str">
        <f>IF(CENSO[[#This Row],[DAP (cm)]]&gt;200, "Superior", "Inferior")</f>
        <v>Inferior</v>
      </c>
      <c r="X319" s="87" t="str">
        <f>VLOOKUP(CENSO[[#This Row],[NOME COMUM]],ESPECIES[],4,FALSE)</f>
        <v>Não</v>
      </c>
      <c r="Y319" s="87" t="str">
        <f>IF(IFERROR(VLOOKUP(CENSO[[#This Row],[NOME COMUM]],COMERCIAIS[],2, FALSE), "Não") &lt;&gt; "Não", "Sim", "Não")</f>
        <v>Sim</v>
      </c>
      <c r="Z319" s="133">
        <f>CENSO[[#This Row],[g (m²)]]/SUM(AEEF[AEEF-UT])</f>
        <v>3.2592833037627952E-4</v>
      </c>
      <c r="AA319" s="133">
        <f>CENSO[[#This Row],[v (m³)]]/SUM(AEEF[AEEF-UT])</f>
        <v>2.9659478064241436E-3</v>
      </c>
    </row>
    <row r="320" spans="1:27" ht="14">
      <c r="A320" s="86">
        <v>1</v>
      </c>
      <c r="B320" s="86">
        <v>1</v>
      </c>
      <c r="C320" s="63">
        <v>21</v>
      </c>
      <c r="D320" s="63">
        <v>319</v>
      </c>
      <c r="E320" s="63" t="str">
        <f>VLOOKUP(CENSO[[#This Row],[NOME COMUM]],ESPECIES[],2,FALSE)</f>
        <v>Piptadenia suaveolens Miq.</v>
      </c>
      <c r="F320" s="64" t="s">
        <v>22</v>
      </c>
      <c r="G320" s="64">
        <v>206</v>
      </c>
      <c r="H320" s="97">
        <f>CENSO[[#This Row],[CAP (cm)]]/PI()</f>
        <v>65.571836553860877</v>
      </c>
      <c r="I320" s="64">
        <v>17</v>
      </c>
      <c r="J320" s="96">
        <f>(PI()*(CENSO[[#This Row],[DAP (cm)]]^2))/40000</f>
        <v>0.33769495825238349</v>
      </c>
      <c r="K320" s="96">
        <f>CENSO[[#This Row],[g (m²)]]*CENSO[[#This Row],[H (m)]]*0.7</f>
        <v>4.0185700032033633</v>
      </c>
      <c r="L320" s="64">
        <v>1</v>
      </c>
      <c r="M320" s="65">
        <v>368206.59999999899</v>
      </c>
      <c r="N320" s="87">
        <v>9708793.8000000007</v>
      </c>
      <c r="O320" s="87" t="s">
        <v>1227</v>
      </c>
      <c r="P320" s="87" t="str">
        <f>VLOOKUP(CENSO[[#This Row],[DAP (cm)]],CD[],2,TRUE)</f>
        <v>TORA</v>
      </c>
      <c r="Q320" s="87" t="str">
        <f>VLOOKUP(CENSO[[#This Row],[DAP (cm)]],DD[],2,TRUE)</f>
        <v>60├ 70</v>
      </c>
      <c r="R320" s="87" t="str" cm="1">
        <f t="array" ref="R320">INDEX(_xlfn.TEXTSPLIT(CENSO[[#This Row],[NOME CIENTIFICO]]," "),1)</f>
        <v>Piptadenia</v>
      </c>
      <c r="S320" s="98" t="s">
        <v>1004</v>
      </c>
      <c r="T320" s="87">
        <f>_xlfn.MINIFS(CENSO[DAP (cm)],CENSO[NOME CIENTIFICO],CENSO[[#This Row],[NOME CIENTIFICO]])</f>
        <v>39.788735772973837</v>
      </c>
      <c r="U3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0" s="87" t="str">
        <f>IF(CENSO[[#This Row],[DAP (cm)]]&lt;CENSO[[#This Row],[DMCE (cm)]],"DAP &lt; DMCE","DAP ≥ DMCE")</f>
        <v>DAP ≥ DMCE</v>
      </c>
      <c r="W320" s="87" t="str">
        <f>IF(CENSO[[#This Row],[DAP (cm)]]&gt;200, "Superior", "Inferior")</f>
        <v>Inferior</v>
      </c>
      <c r="X320" s="87" t="str">
        <f>VLOOKUP(CENSO[[#This Row],[NOME COMUM]],ESPECIES[],4,FALSE)</f>
        <v>Não</v>
      </c>
      <c r="Y320" s="87" t="str">
        <f>IF(IFERROR(VLOOKUP(CENSO[[#This Row],[NOME COMUM]],COMERCIAIS[],2, FALSE), "Não") &lt;&gt; "Não", "Sim", "Não")</f>
        <v>Sim</v>
      </c>
      <c r="Z320" s="133">
        <f>CENSO[[#This Row],[g (m²)]]/SUM(AEEF[AEEF-UT])</f>
        <v>5.9084517185047623E-4</v>
      </c>
      <c r="AA320" s="133">
        <f>CENSO[[#This Row],[v (m³)]]/SUM(AEEF[AEEF-UT])</f>
        <v>7.0310575450206669E-3</v>
      </c>
    </row>
    <row r="321" spans="1:27" ht="14">
      <c r="A321" s="86">
        <v>1</v>
      </c>
      <c r="B321" s="86">
        <v>1</v>
      </c>
      <c r="C321" s="63">
        <v>21</v>
      </c>
      <c r="D321" s="63">
        <v>320</v>
      </c>
      <c r="E321" s="63" t="str">
        <f>VLOOKUP(CENSO[[#This Row],[NOME COMUM]],ESPECIES[],2,FALSE)</f>
        <v>Bertholletia excelsa Humb. &amp; Bonpl.</v>
      </c>
      <c r="F321" s="64" t="s">
        <v>37</v>
      </c>
      <c r="G321" s="64">
        <v>415</v>
      </c>
      <c r="H321" s="97">
        <f>CENSO[[#This Row],[CAP (cm)]]/PI()</f>
        <v>132.09860276627313</v>
      </c>
      <c r="I321" s="64">
        <v>22</v>
      </c>
      <c r="J321" s="96">
        <f>(PI()*(CENSO[[#This Row],[DAP (cm)]]^2))/40000</f>
        <v>1.3705230037000837</v>
      </c>
      <c r="K321" s="96">
        <f>CENSO[[#This Row],[g (m²)]]*CENSO[[#This Row],[H (m)]]*0.7</f>
        <v>21.106054256981288</v>
      </c>
      <c r="L321" s="64">
        <v>1</v>
      </c>
      <c r="M321" s="65">
        <v>368176.9</v>
      </c>
      <c r="N321" s="87">
        <v>9708796</v>
      </c>
      <c r="O321" s="87" t="s">
        <v>424</v>
      </c>
      <c r="P321" s="87" t="str">
        <f>VLOOKUP(CENSO[[#This Row],[DAP (cm)]],CD[],2,TRUE)</f>
        <v>TORA</v>
      </c>
      <c r="Q321" s="87" t="str">
        <f>VLOOKUP(CENSO[[#This Row],[DAP (cm)]],DD[],2,TRUE)</f>
        <v>130├ 140</v>
      </c>
      <c r="R321" s="87" t="str" cm="1">
        <f t="array" ref="R321">INDEX(_xlfn.TEXTSPLIT(CENSO[[#This Row],[NOME CIENTIFICO]]," "),1)</f>
        <v>Bertholletia</v>
      </c>
      <c r="S321" s="98" t="s">
        <v>1004</v>
      </c>
      <c r="T321" s="87">
        <f>_xlfn.MINIFS(CENSO[DAP (cm)],CENSO[NOME CIENTIFICO],CENSO[[#This Row],[NOME CIENTIFICO]])</f>
        <v>41.38028520389279</v>
      </c>
      <c r="U3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21" s="87" t="str">
        <f>IF(CENSO[[#This Row],[DAP (cm)]]&lt;CENSO[[#This Row],[DMCE (cm)]],"DAP &lt; DMCE","DAP ≥ DMCE")</f>
        <v>DAP ≥ DMCE</v>
      </c>
      <c r="W321" s="87" t="str">
        <f>IF(CENSO[[#This Row],[DAP (cm)]]&gt;200, "Superior", "Inferior")</f>
        <v>Inferior</v>
      </c>
      <c r="X321" s="87" t="str">
        <f>VLOOKUP(CENSO[[#This Row],[NOME COMUM]],ESPECIES[],4,FALSE)</f>
        <v>Protegida</v>
      </c>
      <c r="Y321" s="87" t="str">
        <f>IF(IFERROR(VLOOKUP(CENSO[[#This Row],[NOME COMUM]],COMERCIAIS[],2, FALSE), "Não") &lt;&gt; "Não", "Sim", "Não")</f>
        <v>Não</v>
      </c>
      <c r="Z321" s="133">
        <f>CENSO[[#This Row],[g (m²)]]/SUM(AEEF[AEEF-UT])</f>
        <v>2.3979241616068499E-3</v>
      </c>
      <c r="AA321" s="133">
        <f>CENSO[[#This Row],[v (m³)]]/SUM(AEEF[AEEF-UT])</f>
        <v>3.6928032088745483E-2</v>
      </c>
    </row>
    <row r="322" spans="1:27" ht="14">
      <c r="A322" s="86">
        <v>1</v>
      </c>
      <c r="B322" s="86">
        <v>1</v>
      </c>
      <c r="C322" s="63">
        <v>21</v>
      </c>
      <c r="D322" s="63">
        <v>321</v>
      </c>
      <c r="E322" s="63" t="str">
        <f>VLOOKUP(CENSO[[#This Row],[NOME COMUM]],ESPECIES[],2,FALSE)</f>
        <v>Pouteria caimito (Ruiz &amp; Pav.) Radlk.</v>
      </c>
      <c r="F322" s="64" t="s">
        <v>35</v>
      </c>
      <c r="G322" s="64">
        <v>176</v>
      </c>
      <c r="H322" s="97">
        <f>CENSO[[#This Row],[CAP (cm)]]/PI()</f>
        <v>56.022539968347161</v>
      </c>
      <c r="I322" s="64">
        <v>16</v>
      </c>
      <c r="J322" s="96">
        <f>(PI()*(CENSO[[#This Row],[DAP (cm)]]^2))/40000</f>
        <v>0.24649917586072753</v>
      </c>
      <c r="K322" s="96">
        <f>CENSO[[#This Row],[g (m²)]]*CENSO[[#This Row],[H (m)]]*0.7</f>
        <v>2.7607907696401481</v>
      </c>
      <c r="L322" s="64">
        <v>1</v>
      </c>
      <c r="M322" s="65">
        <v>368156.9</v>
      </c>
      <c r="N322" s="87">
        <v>9708811.0999999903</v>
      </c>
      <c r="O322" s="98" t="s">
        <v>1225</v>
      </c>
      <c r="P322" s="87" t="str">
        <f>VLOOKUP(CENSO[[#This Row],[DAP (cm)]],CD[],2,TRUE)</f>
        <v>TORA</v>
      </c>
      <c r="Q322" s="87" t="str">
        <f>VLOOKUP(CENSO[[#This Row],[DAP (cm)]],DD[],2,TRUE)</f>
        <v>50├ 60</v>
      </c>
      <c r="R322" s="87" t="str" cm="1">
        <f t="array" ref="R322">INDEX(_xlfn.TEXTSPLIT(CENSO[[#This Row],[NOME CIENTIFICO]]," "),1)</f>
        <v>Pouteria</v>
      </c>
      <c r="S322" s="98" t="s">
        <v>1004</v>
      </c>
      <c r="T322" s="87">
        <f>_xlfn.MINIFS(CENSO[DAP (cm)],CENSO[NOME CIENTIFICO],CENSO[[#This Row],[NOME CIENTIFICO]])</f>
        <v>56.022539968347161</v>
      </c>
      <c r="U3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66.022539968347161</v>
      </c>
      <c r="V322" s="87" t="str">
        <f>IF(CENSO[[#This Row],[DAP (cm)]]&lt;CENSO[[#This Row],[DMCE (cm)]],"DAP &lt; DMCE","DAP ≥ DMCE")</f>
        <v>DAP &lt; DMCE</v>
      </c>
      <c r="W322" s="87" t="str">
        <f>IF(CENSO[[#This Row],[DAP (cm)]]&gt;200, "Superior", "Inferior")</f>
        <v>Inferior</v>
      </c>
      <c r="X322" s="87" t="str">
        <f>VLOOKUP(CENSO[[#This Row],[NOME COMUM]],ESPECIES[],4,FALSE)</f>
        <v>Não</v>
      </c>
      <c r="Y322" s="87" t="str">
        <f>IF(IFERROR(VLOOKUP(CENSO[[#This Row],[NOME COMUM]],COMERCIAIS[],2, FALSE), "Não") &lt;&gt; "Não", "Sim", "Não")</f>
        <v>Não</v>
      </c>
      <c r="Z322" s="133">
        <f>CENSO[[#This Row],[g (m²)]]/SUM(AEEF[AEEF-UT])</f>
        <v>4.3128523054105841E-4</v>
      </c>
      <c r="AA322" s="133">
        <f>CENSO[[#This Row],[v (m³)]]/SUM(AEEF[AEEF-UT])</f>
        <v>4.8303945820598543E-3</v>
      </c>
    </row>
    <row r="323" spans="1:27" ht="14">
      <c r="A323" s="86">
        <v>1</v>
      </c>
      <c r="B323" s="86">
        <v>1</v>
      </c>
      <c r="C323" s="63">
        <v>21</v>
      </c>
      <c r="D323" s="63">
        <v>322</v>
      </c>
      <c r="E323" s="63" t="str">
        <f>VLOOKUP(CENSO[[#This Row],[NOME COMUM]],ESPECIES[],2,FALSE)</f>
        <v>Bertholletia excelsa Humb. &amp; Bonpl.</v>
      </c>
      <c r="F323" s="64" t="s">
        <v>37</v>
      </c>
      <c r="G323" s="64">
        <v>238</v>
      </c>
      <c r="H323" s="97">
        <f>CENSO[[#This Row],[CAP (cm)]]/PI()</f>
        <v>75.757752911742188</v>
      </c>
      <c r="I323" s="64">
        <v>20</v>
      </c>
      <c r="J323" s="96">
        <f>(PI()*(CENSO[[#This Row],[DAP (cm)]]^2))/40000</f>
        <v>0.45075862982486603</v>
      </c>
      <c r="K323" s="96">
        <f>CENSO[[#This Row],[g (m²)]]*CENSO[[#This Row],[H (m)]]*0.7</f>
        <v>6.3106208175481244</v>
      </c>
      <c r="L323" s="64">
        <v>1</v>
      </c>
      <c r="M323" s="65">
        <v>368130.59999999899</v>
      </c>
      <c r="N323" s="87">
        <v>9708821.0999999903</v>
      </c>
      <c r="O323" s="87" t="s">
        <v>424</v>
      </c>
      <c r="P323" s="87" t="str">
        <f>VLOOKUP(CENSO[[#This Row],[DAP (cm)]],CD[],2,TRUE)</f>
        <v>TORA</v>
      </c>
      <c r="Q323" s="87" t="str">
        <f>VLOOKUP(CENSO[[#This Row],[DAP (cm)]],DD[],2,TRUE)</f>
        <v>70├ 80</v>
      </c>
      <c r="R323" s="87" t="str" cm="1">
        <f t="array" ref="R323">INDEX(_xlfn.TEXTSPLIT(CENSO[[#This Row],[NOME CIENTIFICO]]," "),1)</f>
        <v>Bertholletia</v>
      </c>
      <c r="S323" s="98" t="s">
        <v>1004</v>
      </c>
      <c r="T323" s="87">
        <f>_xlfn.MINIFS(CENSO[DAP (cm)],CENSO[NOME CIENTIFICO],CENSO[[#This Row],[NOME CIENTIFICO]])</f>
        <v>41.38028520389279</v>
      </c>
      <c r="U3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23" s="87" t="str">
        <f>IF(CENSO[[#This Row],[DAP (cm)]]&lt;CENSO[[#This Row],[DMCE (cm)]],"DAP &lt; DMCE","DAP ≥ DMCE")</f>
        <v>DAP ≥ DMCE</v>
      </c>
      <c r="W323" s="87" t="str">
        <f>IF(CENSO[[#This Row],[DAP (cm)]]&gt;200, "Superior", "Inferior")</f>
        <v>Inferior</v>
      </c>
      <c r="X323" s="87" t="str">
        <f>VLOOKUP(CENSO[[#This Row],[NOME COMUM]],ESPECIES[],4,FALSE)</f>
        <v>Protegida</v>
      </c>
      <c r="Y323" s="87" t="str">
        <f>IF(IFERROR(VLOOKUP(CENSO[[#This Row],[NOME COMUM]],COMERCIAIS[],2, FALSE), "Não") &lt;&gt; "Não", "Sim", "Não")</f>
        <v>Não</v>
      </c>
      <c r="Z323" s="133">
        <f>CENSO[[#This Row],[g (m²)]]/SUM(AEEF[AEEF-UT])</f>
        <v>7.886660833796395E-4</v>
      </c>
      <c r="AA323" s="133">
        <f>CENSO[[#This Row],[v (m³)]]/SUM(AEEF[AEEF-UT])</f>
        <v>1.1041325167314953E-2</v>
      </c>
    </row>
    <row r="324" spans="1:27" ht="14">
      <c r="A324" s="86">
        <v>1</v>
      </c>
      <c r="B324" s="86">
        <v>1</v>
      </c>
      <c r="C324" s="63">
        <v>21</v>
      </c>
      <c r="D324" s="63">
        <v>323</v>
      </c>
      <c r="E324" s="63" t="str">
        <f>VLOOKUP(CENSO[[#This Row],[NOME COMUM]],ESPECIES[],2,FALSE)</f>
        <v>Couratari guianensis Aubl.</v>
      </c>
      <c r="F324" s="64" t="s">
        <v>6</v>
      </c>
      <c r="G324" s="64">
        <v>410</v>
      </c>
      <c r="H324" s="97">
        <f>CENSO[[#This Row],[CAP (cm)]]/PI()</f>
        <v>130.50705333535419</v>
      </c>
      <c r="I324" s="64">
        <v>23</v>
      </c>
      <c r="J324" s="96">
        <f>(PI()*(CENSO[[#This Row],[DAP (cm)]]^2))/40000</f>
        <v>1.3376972966873806</v>
      </c>
      <c r="K324" s="96">
        <f>CENSO[[#This Row],[g (m²)]]*CENSO[[#This Row],[H (m)]]*0.7</f>
        <v>21.536926476666828</v>
      </c>
      <c r="L324" s="64">
        <v>1</v>
      </c>
      <c r="M324" s="65">
        <v>368127.59999999899</v>
      </c>
      <c r="N324" s="87">
        <v>9708874.6999999899</v>
      </c>
      <c r="O324" s="87" t="s">
        <v>1228</v>
      </c>
      <c r="P324" s="87" t="str">
        <f>VLOOKUP(CENSO[[#This Row],[DAP (cm)]],CD[],2,TRUE)</f>
        <v>TORA</v>
      </c>
      <c r="Q324" s="87" t="str">
        <f>VLOOKUP(CENSO[[#This Row],[DAP (cm)]],DD[],2,TRUE)</f>
        <v>130├ 140</v>
      </c>
      <c r="R324" s="87" t="str" cm="1">
        <f t="array" ref="R324">INDEX(_xlfn.TEXTSPLIT(CENSO[[#This Row],[NOME CIENTIFICO]]," "),1)</f>
        <v>Couratari</v>
      </c>
      <c r="S324" s="98" t="s">
        <v>1004</v>
      </c>
      <c r="T324" s="87">
        <f>_xlfn.MINIFS(CENSO[DAP (cm)],CENSO[NOME CIENTIFICO],CENSO[[#This Row],[NOME CIENTIFICO]])</f>
        <v>38.833806114422465</v>
      </c>
      <c r="U3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4" s="87" t="str">
        <f>IF(CENSO[[#This Row],[DAP (cm)]]&lt;CENSO[[#This Row],[DMCE (cm)]],"DAP &lt; DMCE","DAP ≥ DMCE")</f>
        <v>DAP ≥ DMCE</v>
      </c>
      <c r="W324" s="87" t="str">
        <f>IF(CENSO[[#This Row],[DAP (cm)]]&gt;200, "Superior", "Inferior")</f>
        <v>Inferior</v>
      </c>
      <c r="X324" s="87" t="str">
        <f>VLOOKUP(CENSO[[#This Row],[NOME COMUM]],ESPECIES[],4,FALSE)</f>
        <v>Não</v>
      </c>
      <c r="Y324" s="87" t="str">
        <f>IF(IFERROR(VLOOKUP(CENSO[[#This Row],[NOME COMUM]],COMERCIAIS[],2, FALSE), "Não") &lt;&gt; "Não", "Sim", "Não")</f>
        <v>Sim</v>
      </c>
      <c r="Z324" s="133">
        <f>CENSO[[#This Row],[g (m²)]]/SUM(AEEF[AEEF-UT])</f>
        <v>2.3404909366590886E-3</v>
      </c>
      <c r="AA324" s="133">
        <f>CENSO[[#This Row],[v (m³)]]/SUM(AEEF[AEEF-UT])</f>
        <v>3.7681904080211326E-2</v>
      </c>
    </row>
    <row r="325" spans="1:27" ht="14">
      <c r="A325" s="86">
        <v>1</v>
      </c>
      <c r="B325" s="86">
        <v>1</v>
      </c>
      <c r="C325" s="63">
        <v>21</v>
      </c>
      <c r="D325" s="63">
        <v>324</v>
      </c>
      <c r="E325" s="63" t="str">
        <f>VLOOKUP(CENSO[[#This Row],[NOME COMUM]],ESPECIES[],2,FALSE)</f>
        <v>Schefflera morototoni (Aubl.) Decne. &amp; Planch.</v>
      </c>
      <c r="F325" s="64" t="s">
        <v>12</v>
      </c>
      <c r="G325" s="64">
        <v>200</v>
      </c>
      <c r="H325" s="97">
        <f>CENSO[[#This Row],[CAP (cm)]]/PI()</f>
        <v>63.661977236758133</v>
      </c>
      <c r="I325" s="64">
        <v>18</v>
      </c>
      <c r="J325" s="96">
        <f>(PI()*(CENSO[[#This Row],[DAP (cm)]]^2))/40000</f>
        <v>0.31830988618379064</v>
      </c>
      <c r="K325" s="96">
        <f>CENSO[[#This Row],[g (m²)]]*CENSO[[#This Row],[H (m)]]*0.7</f>
        <v>4.0107045659157619</v>
      </c>
      <c r="L325" s="64">
        <v>1</v>
      </c>
      <c r="M325" s="65">
        <v>368081.2</v>
      </c>
      <c r="N325" s="87">
        <v>9708865</v>
      </c>
      <c r="O325" s="87" t="s">
        <v>1227</v>
      </c>
      <c r="P325" s="87" t="str">
        <f>VLOOKUP(CENSO[[#This Row],[DAP (cm)]],CD[],2,TRUE)</f>
        <v>TORA</v>
      </c>
      <c r="Q325" s="87" t="str">
        <f>VLOOKUP(CENSO[[#This Row],[DAP (cm)]],DD[],2,TRUE)</f>
        <v>60├ 70</v>
      </c>
      <c r="R325" s="87" t="str" cm="1">
        <f t="array" ref="R325">INDEX(_xlfn.TEXTSPLIT(CENSO[[#This Row],[NOME CIENTIFICO]]," "),1)</f>
        <v>Schefflera</v>
      </c>
      <c r="S325" s="98" t="s">
        <v>1004</v>
      </c>
      <c r="T325" s="87">
        <f>_xlfn.MINIFS(CENSO[DAP (cm)],CENSO[NOME CIENTIFICO],CENSO[[#This Row],[NOME CIENTIFICO]])</f>
        <v>40.425355545341418</v>
      </c>
      <c r="U3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325" s="87" t="str">
        <f>IF(CENSO[[#This Row],[DAP (cm)]]&lt;CENSO[[#This Row],[DMCE (cm)]],"DAP &lt; DMCE","DAP ≥ DMCE")</f>
        <v>DAP ≥ DMCE</v>
      </c>
      <c r="W325" s="87" t="str">
        <f>IF(CENSO[[#This Row],[DAP (cm)]]&gt;200, "Superior", "Inferior")</f>
        <v>Inferior</v>
      </c>
      <c r="X325" s="87" t="str">
        <f>VLOOKUP(CENSO[[#This Row],[NOME COMUM]],ESPECIES[],4,FALSE)</f>
        <v>Não</v>
      </c>
      <c r="Y325" s="87" t="str">
        <f>IF(IFERROR(VLOOKUP(CENSO[[#This Row],[NOME COMUM]],COMERCIAIS[],2, FALSE), "Não") &lt;&gt; "Não", "Sim", "Não")</f>
        <v>Não</v>
      </c>
      <c r="Z325" s="133">
        <f>CENSO[[#This Row],[g (m²)]]/SUM(AEEF[AEEF-UT])</f>
        <v>5.5692824191768894E-4</v>
      </c>
      <c r="AA325" s="133">
        <f>CENSO[[#This Row],[v (m³)]]/SUM(AEEF[AEEF-UT])</f>
        <v>7.0172958481628809E-3</v>
      </c>
    </row>
    <row r="326" spans="1:27" ht="14">
      <c r="A326" s="86">
        <v>1</v>
      </c>
      <c r="B326" s="86">
        <v>1</v>
      </c>
      <c r="C326" s="63">
        <v>21</v>
      </c>
      <c r="D326" s="63">
        <v>325</v>
      </c>
      <c r="E326" s="63" t="str">
        <f>VLOOKUP(CENSO[[#This Row],[NOME COMUM]],ESPECIES[],2,FALSE)</f>
        <v>Apuleia leiocarpa (Vogel) J.F.Macbr.</v>
      </c>
      <c r="F326" s="64" t="s">
        <v>51</v>
      </c>
      <c r="G326" s="64">
        <v>220</v>
      </c>
      <c r="H326" s="97">
        <f>CENSO[[#This Row],[CAP (cm)]]/PI()</f>
        <v>70.028174960433944</v>
      </c>
      <c r="I326" s="64">
        <v>18</v>
      </c>
      <c r="J326" s="96">
        <f>(PI()*(CENSO[[#This Row],[DAP (cm)]]^2))/40000</f>
        <v>0.3851549622823866</v>
      </c>
      <c r="K326" s="96">
        <f>CENSO[[#This Row],[g (m²)]]*CENSO[[#This Row],[H (m)]]*0.7</f>
        <v>4.8529525247580709</v>
      </c>
      <c r="L326" s="64">
        <v>1</v>
      </c>
      <c r="M326" s="65">
        <v>368078.59999999899</v>
      </c>
      <c r="N326" s="87">
        <v>9708914.1999999899</v>
      </c>
      <c r="O326" s="87" t="s">
        <v>1228</v>
      </c>
      <c r="P326" s="87" t="str">
        <f>VLOOKUP(CENSO[[#This Row],[DAP (cm)]],CD[],2,TRUE)</f>
        <v>TORA</v>
      </c>
      <c r="Q326" s="87" t="str">
        <f>VLOOKUP(CENSO[[#This Row],[DAP (cm)]],DD[],2,TRUE)</f>
        <v>70├ 80</v>
      </c>
      <c r="R326" s="87" t="str" cm="1">
        <f t="array" ref="R326">INDEX(_xlfn.TEXTSPLIT(CENSO[[#This Row],[NOME CIENTIFICO]]," "),1)</f>
        <v>Apuleia</v>
      </c>
      <c r="S326" s="98" t="s">
        <v>1004</v>
      </c>
      <c r="T326" s="87">
        <f>_xlfn.MINIFS(CENSO[DAP (cm)],CENSO[NOME CIENTIFICO],CENSO[[#This Row],[NOME CIENTIFICO]])</f>
        <v>39.788735772973837</v>
      </c>
      <c r="U3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6" s="87" t="str">
        <f>IF(CENSO[[#This Row],[DAP (cm)]]&lt;CENSO[[#This Row],[DMCE (cm)]],"DAP &lt; DMCE","DAP ≥ DMCE")</f>
        <v>DAP ≥ DMCE</v>
      </c>
      <c r="W326" s="87" t="str">
        <f>IF(CENSO[[#This Row],[DAP (cm)]]&gt;200, "Superior", "Inferior")</f>
        <v>Inferior</v>
      </c>
      <c r="X326" s="87" t="str">
        <f>VLOOKUP(CENSO[[#This Row],[NOME COMUM]],ESPECIES[],4,FALSE)</f>
        <v>Não</v>
      </c>
      <c r="Y326" s="87" t="str">
        <f>IF(IFERROR(VLOOKUP(CENSO[[#This Row],[NOME COMUM]],COMERCIAIS[],2, FALSE), "Não") &lt;&gt; "Não", "Sim", "Não")</f>
        <v>Sim</v>
      </c>
      <c r="Z326" s="133">
        <f>CENSO[[#This Row],[g (m²)]]/SUM(AEEF[AEEF-UT])</f>
        <v>6.7388317272040353E-4</v>
      </c>
      <c r="AA326" s="133">
        <f>CENSO[[#This Row],[v (m³)]]/SUM(AEEF[AEEF-UT])</f>
        <v>8.490927976277084E-3</v>
      </c>
    </row>
    <row r="327" spans="1:27" ht="14">
      <c r="A327" s="86">
        <v>1</v>
      </c>
      <c r="B327" s="86">
        <v>1</v>
      </c>
      <c r="C327" s="63">
        <v>21</v>
      </c>
      <c r="D327" s="63">
        <v>326</v>
      </c>
      <c r="E327" s="63" t="str">
        <f>VLOOKUP(CENSO[[#This Row],[NOME COMUM]],ESPECIES[],2,FALSE)</f>
        <v>Tachigali myrmecophila Ducke</v>
      </c>
      <c r="F327" s="64" t="s">
        <v>14</v>
      </c>
      <c r="G327" s="64">
        <v>140</v>
      </c>
      <c r="H327" s="97">
        <f>CENSO[[#This Row],[CAP (cm)]]/PI()</f>
        <v>44.563384065730695</v>
      </c>
      <c r="I327" s="64">
        <v>12</v>
      </c>
      <c r="J327" s="96">
        <f>(PI()*(CENSO[[#This Row],[DAP (cm)]]^2))/40000</f>
        <v>0.15597184423005742</v>
      </c>
      <c r="K327" s="96">
        <f>CENSO[[#This Row],[g (m²)]]*CENSO[[#This Row],[H (m)]]*0.7</f>
        <v>1.3101634915324822</v>
      </c>
      <c r="L327" s="64">
        <v>2</v>
      </c>
      <c r="M327" s="65">
        <v>368057.2</v>
      </c>
      <c r="N327" s="87">
        <v>9708922.4000000004</v>
      </c>
      <c r="O327" s="98" t="s">
        <v>1225</v>
      </c>
      <c r="P327" s="87" t="str">
        <f>VLOOKUP(CENSO[[#This Row],[DAP (cm)]],CD[],2,TRUE)</f>
        <v>TORETE</v>
      </c>
      <c r="Q327" s="87" t="str">
        <f>VLOOKUP(CENSO[[#This Row],[DAP (cm)]],DD[],2,TRUE)</f>
        <v>40├ 50</v>
      </c>
      <c r="R327" s="87" t="str" cm="1">
        <f t="array" ref="R327">INDEX(_xlfn.TEXTSPLIT(CENSO[[#This Row],[NOME CIENTIFICO]]," "),1)</f>
        <v>Tachigali</v>
      </c>
      <c r="S327" s="98" t="s">
        <v>1004</v>
      </c>
      <c r="T327" s="87">
        <f>_xlfn.MINIFS(CENSO[DAP (cm)],CENSO[NOME CIENTIFICO],CENSO[[#This Row],[NOME CIENTIFICO]])</f>
        <v>39.152116000606256</v>
      </c>
      <c r="U3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7" s="87" t="str">
        <f>IF(CENSO[[#This Row],[DAP (cm)]]&lt;CENSO[[#This Row],[DMCE (cm)]],"DAP &lt; DMCE","DAP ≥ DMCE")</f>
        <v>DAP &lt; DMCE</v>
      </c>
      <c r="W327" s="87" t="str">
        <f>IF(CENSO[[#This Row],[DAP (cm)]]&gt;200, "Superior", "Inferior")</f>
        <v>Inferior</v>
      </c>
      <c r="X327" s="87" t="str">
        <f>VLOOKUP(CENSO[[#This Row],[NOME COMUM]],ESPECIES[],4,FALSE)</f>
        <v>Não</v>
      </c>
      <c r="Y327" s="87" t="str">
        <f>IF(IFERROR(VLOOKUP(CENSO[[#This Row],[NOME COMUM]],COMERCIAIS[],2, FALSE), "Não") &lt;&gt; "Não", "Sim", "Não")</f>
        <v>Sim</v>
      </c>
      <c r="Z327" s="133">
        <f>CENSO[[#This Row],[g (m²)]]/SUM(AEEF[AEEF-UT])</f>
        <v>2.7289483853966759E-4</v>
      </c>
      <c r="AA327" s="133">
        <f>CENSO[[#This Row],[v (m³)]]/SUM(AEEF[AEEF-UT])</f>
        <v>2.2923166437332078E-3</v>
      </c>
    </row>
    <row r="328" spans="1:27" ht="14">
      <c r="A328" s="86">
        <v>1</v>
      </c>
      <c r="B328" s="86">
        <v>1</v>
      </c>
      <c r="C328" s="63">
        <v>21</v>
      </c>
      <c r="D328" s="63">
        <v>327</v>
      </c>
      <c r="E328" s="63" t="str">
        <f>VLOOKUP(CENSO[[#This Row],[NOME COMUM]],ESPECIES[],2,FALSE)</f>
        <v>Cordia umbraculifera DC.</v>
      </c>
      <c r="F328" s="64" t="s">
        <v>92</v>
      </c>
      <c r="G328" s="64">
        <v>174</v>
      </c>
      <c r="H328" s="97">
        <f>CENSO[[#This Row],[CAP (cm)]]/PI()</f>
        <v>55.38592019597958</v>
      </c>
      <c r="I328" s="64">
        <v>15</v>
      </c>
      <c r="J328" s="96">
        <f>(PI()*(CENSO[[#This Row],[DAP (cm)]]^2))/40000</f>
        <v>0.2409287528525112</v>
      </c>
      <c r="K328" s="96">
        <f>CENSO[[#This Row],[g (m²)]]*CENSO[[#This Row],[H (m)]]*0.7</f>
        <v>2.5297519049513673</v>
      </c>
      <c r="L328" s="64">
        <v>1</v>
      </c>
      <c r="M328" s="65">
        <v>368053.799999999</v>
      </c>
      <c r="N328" s="87">
        <v>9708922.8000000007</v>
      </c>
      <c r="O328" s="87" t="s">
        <v>1227</v>
      </c>
      <c r="P328" s="87" t="str">
        <f>VLOOKUP(CENSO[[#This Row],[DAP (cm)]],CD[],2,TRUE)</f>
        <v>TORA</v>
      </c>
      <c r="Q328" s="87" t="str">
        <f>VLOOKUP(CENSO[[#This Row],[DAP (cm)]],DD[],2,TRUE)</f>
        <v>50├ 60</v>
      </c>
      <c r="R328" s="87" t="str" cm="1">
        <f t="array" ref="R328">INDEX(_xlfn.TEXTSPLIT(CENSO[[#This Row],[NOME CIENTIFICO]]," "),1)</f>
        <v>Cordia</v>
      </c>
      <c r="S328" s="98" t="s">
        <v>1004</v>
      </c>
      <c r="T328" s="87">
        <f>_xlfn.MINIFS(CENSO[DAP (cm)],CENSO[NOME CIENTIFICO],CENSO[[#This Row],[NOME CIENTIFICO]])</f>
        <v>42.335214862444161</v>
      </c>
      <c r="U3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328" s="87" t="str">
        <f>IF(CENSO[[#This Row],[DAP (cm)]]&lt;CENSO[[#This Row],[DMCE (cm)]],"DAP &lt; DMCE","DAP ≥ DMCE")</f>
        <v>DAP ≥ DMCE</v>
      </c>
      <c r="W328" s="87" t="str">
        <f>IF(CENSO[[#This Row],[DAP (cm)]]&gt;200, "Superior", "Inferior")</f>
        <v>Inferior</v>
      </c>
      <c r="X328" s="87" t="str">
        <f>VLOOKUP(CENSO[[#This Row],[NOME COMUM]],ESPECIES[],4,FALSE)</f>
        <v>Não</v>
      </c>
      <c r="Y328" s="87" t="str">
        <f>IF(IFERROR(VLOOKUP(CENSO[[#This Row],[NOME COMUM]],COMERCIAIS[],2, FALSE), "Não") &lt;&gt; "Não", "Sim", "Não")</f>
        <v>Não</v>
      </c>
      <c r="Z328" s="133">
        <f>CENSO[[#This Row],[g (m²)]]/SUM(AEEF[AEEF-UT])</f>
        <v>4.2153898630749889E-4</v>
      </c>
      <c r="AA328" s="133">
        <f>CENSO[[#This Row],[v (m³)]]/SUM(AEEF[AEEF-UT])</f>
        <v>4.4261593562287373E-3</v>
      </c>
    </row>
    <row r="329" spans="1:27" ht="14">
      <c r="A329" s="86">
        <v>1</v>
      </c>
      <c r="B329" s="86">
        <v>1</v>
      </c>
      <c r="C329" s="63">
        <v>21</v>
      </c>
      <c r="D329" s="63">
        <v>328</v>
      </c>
      <c r="E329" s="63" t="str">
        <f>VLOOKUP(CENSO[[#This Row],[NOME COMUM]],ESPECIES[],2,FALSE)</f>
        <v>Bertholletia excelsa Humb. &amp; Bonpl.</v>
      </c>
      <c r="F329" s="64" t="s">
        <v>37</v>
      </c>
      <c r="G329" s="64">
        <v>183</v>
      </c>
      <c r="H329" s="97">
        <f>CENSO[[#This Row],[CAP (cm)]]/PI()</f>
        <v>58.250709171633694</v>
      </c>
      <c r="I329" s="64">
        <v>17</v>
      </c>
      <c r="J329" s="96">
        <f>(PI()*(CENSO[[#This Row],[DAP (cm)]]^2))/40000</f>
        <v>0.26649699446022412</v>
      </c>
      <c r="K329" s="96">
        <f>CENSO[[#This Row],[g (m²)]]*CENSO[[#This Row],[H (m)]]*0.7</f>
        <v>3.1713142340766671</v>
      </c>
      <c r="L329" s="64">
        <v>1</v>
      </c>
      <c r="M329" s="65">
        <v>367984.09999999899</v>
      </c>
      <c r="N329" s="87">
        <v>9708955.1999999899</v>
      </c>
      <c r="O329" s="87" t="s">
        <v>424</v>
      </c>
      <c r="P329" s="87" t="str">
        <f>VLOOKUP(CENSO[[#This Row],[DAP (cm)]],CD[],2,TRUE)</f>
        <v>TORA</v>
      </c>
      <c r="Q329" s="87" t="str">
        <f>VLOOKUP(CENSO[[#This Row],[DAP (cm)]],DD[],2,TRUE)</f>
        <v>50├ 60</v>
      </c>
      <c r="R329" s="87" t="str" cm="1">
        <f t="array" ref="R329">INDEX(_xlfn.TEXTSPLIT(CENSO[[#This Row],[NOME CIENTIFICO]]," "),1)</f>
        <v>Bertholletia</v>
      </c>
      <c r="S329" s="98" t="s">
        <v>1004</v>
      </c>
      <c r="T329" s="87">
        <f>_xlfn.MINIFS(CENSO[DAP (cm)],CENSO[NOME CIENTIFICO],CENSO[[#This Row],[NOME CIENTIFICO]])</f>
        <v>41.38028520389279</v>
      </c>
      <c r="U3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29" s="87" t="str">
        <f>IF(CENSO[[#This Row],[DAP (cm)]]&lt;CENSO[[#This Row],[DMCE (cm)]],"DAP &lt; DMCE","DAP ≥ DMCE")</f>
        <v>DAP ≥ DMCE</v>
      </c>
      <c r="W329" s="87" t="str">
        <f>IF(CENSO[[#This Row],[DAP (cm)]]&gt;200, "Superior", "Inferior")</f>
        <v>Inferior</v>
      </c>
      <c r="X329" s="87" t="str">
        <f>VLOOKUP(CENSO[[#This Row],[NOME COMUM]],ESPECIES[],4,FALSE)</f>
        <v>Protegida</v>
      </c>
      <c r="Y329" s="87" t="str">
        <f>IF(IFERROR(VLOOKUP(CENSO[[#This Row],[NOME COMUM]],COMERCIAIS[],2, FALSE), "Não") &lt;&gt; "Não", "Sim", "Não")</f>
        <v>Não</v>
      </c>
      <c r="Z329" s="133">
        <f>CENSO[[#This Row],[g (m²)]]/SUM(AEEF[AEEF-UT])</f>
        <v>4.6627424733953712E-4</v>
      </c>
      <c r="AA329" s="133">
        <f>CENSO[[#This Row],[v (m³)]]/SUM(AEEF[AEEF-UT])</f>
        <v>5.5486635433404921E-3</v>
      </c>
    </row>
    <row r="330" spans="1:27" ht="14">
      <c r="A330" s="86">
        <v>1</v>
      </c>
      <c r="B330" s="86">
        <v>1</v>
      </c>
      <c r="C330" s="63">
        <v>21</v>
      </c>
      <c r="D330" s="63">
        <v>329</v>
      </c>
      <c r="E330" s="63" t="str">
        <f>VLOOKUP(CENSO[[#This Row],[NOME COMUM]],ESPECIES[],2,FALSE)</f>
        <v>Piptadenia suaveolens Miq.</v>
      </c>
      <c r="F330" s="64" t="s">
        <v>22</v>
      </c>
      <c r="G330" s="64">
        <v>287</v>
      </c>
      <c r="H330" s="97">
        <f>CENSO[[#This Row],[CAP (cm)]]/PI()</f>
        <v>91.35493733474793</v>
      </c>
      <c r="I330" s="64">
        <v>20</v>
      </c>
      <c r="J330" s="96">
        <f>(PI()*(CENSO[[#This Row],[DAP (cm)]]^2))/40000</f>
        <v>0.65547167537681639</v>
      </c>
      <c r="K330" s="96">
        <f>CENSO[[#This Row],[g (m²)]]*CENSO[[#This Row],[H (m)]]*0.7</f>
        <v>9.1766034552754281</v>
      </c>
      <c r="L330" s="64">
        <v>1</v>
      </c>
      <c r="M330" s="65">
        <v>368000.299999999</v>
      </c>
      <c r="N330" s="87">
        <v>9708996.4000000004</v>
      </c>
      <c r="O330" s="87" t="s">
        <v>1227</v>
      </c>
      <c r="P330" s="87" t="str">
        <f>VLOOKUP(CENSO[[#This Row],[DAP (cm)]],CD[],2,TRUE)</f>
        <v>TORA</v>
      </c>
      <c r="Q330" s="87" t="str">
        <f>VLOOKUP(CENSO[[#This Row],[DAP (cm)]],DD[],2,TRUE)</f>
        <v>90├ 100</v>
      </c>
      <c r="R330" s="87" t="str" cm="1">
        <f t="array" ref="R330">INDEX(_xlfn.TEXTSPLIT(CENSO[[#This Row],[NOME CIENTIFICO]]," "),1)</f>
        <v>Piptadenia</v>
      </c>
      <c r="S330" s="98" t="s">
        <v>1004</v>
      </c>
      <c r="T330" s="87">
        <f>_xlfn.MINIFS(CENSO[DAP (cm)],CENSO[NOME CIENTIFICO],CENSO[[#This Row],[NOME CIENTIFICO]])</f>
        <v>39.788735772973837</v>
      </c>
      <c r="U3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0" s="87" t="str">
        <f>IF(CENSO[[#This Row],[DAP (cm)]]&lt;CENSO[[#This Row],[DMCE (cm)]],"DAP &lt; DMCE","DAP ≥ DMCE")</f>
        <v>DAP ≥ DMCE</v>
      </c>
      <c r="W330" s="87" t="str">
        <f>IF(CENSO[[#This Row],[DAP (cm)]]&gt;200, "Superior", "Inferior")</f>
        <v>Inferior</v>
      </c>
      <c r="X330" s="87" t="str">
        <f>VLOOKUP(CENSO[[#This Row],[NOME COMUM]],ESPECIES[],4,FALSE)</f>
        <v>Não</v>
      </c>
      <c r="Y330" s="87" t="str">
        <f>IF(IFERROR(VLOOKUP(CENSO[[#This Row],[NOME COMUM]],COMERCIAIS[],2, FALSE), "Não") &lt;&gt; "Não", "Sim", "Não")</f>
        <v>Sim</v>
      </c>
      <c r="Z330" s="133">
        <f>CENSO[[#This Row],[g (m²)]]/SUM(AEEF[AEEF-UT])</f>
        <v>1.1468405589629533E-3</v>
      </c>
      <c r="AA330" s="133">
        <f>CENSO[[#This Row],[v (m³)]]/SUM(AEEF[AEEF-UT])</f>
        <v>1.6055767825481342E-2</v>
      </c>
    </row>
    <row r="331" spans="1:27" ht="14">
      <c r="A331" s="86">
        <v>1</v>
      </c>
      <c r="B331" s="86">
        <v>1</v>
      </c>
      <c r="C331" s="63">
        <v>21</v>
      </c>
      <c r="D331" s="63">
        <v>330</v>
      </c>
      <c r="E331" s="63" t="str">
        <f>VLOOKUP(CENSO[[#This Row],[NOME COMUM]],ESPECIES[],2,FALSE)</f>
        <v>Tachigali myrmecophila Ducke</v>
      </c>
      <c r="F331" s="64" t="s">
        <v>14</v>
      </c>
      <c r="G331" s="64">
        <v>148</v>
      </c>
      <c r="H331" s="97">
        <f>CENSO[[#This Row],[CAP (cm)]]/PI()</f>
        <v>47.109863155201019</v>
      </c>
      <c r="I331" s="64">
        <v>15</v>
      </c>
      <c r="J331" s="96">
        <f>(PI()*(CENSO[[#This Row],[DAP (cm)]]^2))/40000</f>
        <v>0.17430649367424375</v>
      </c>
      <c r="K331" s="96">
        <f>CENSO[[#This Row],[g (m²)]]*CENSO[[#This Row],[H (m)]]*0.7</f>
        <v>1.8302181835795592</v>
      </c>
      <c r="L331" s="64">
        <v>2</v>
      </c>
      <c r="M331" s="65">
        <v>367984.799999999</v>
      </c>
      <c r="N331" s="87">
        <v>9709013.5999999903</v>
      </c>
      <c r="O331" s="98" t="s">
        <v>1225</v>
      </c>
      <c r="P331" s="87" t="str">
        <f>VLOOKUP(CENSO[[#This Row],[DAP (cm)]],CD[],2,TRUE)</f>
        <v>TORETE</v>
      </c>
      <c r="Q331" s="87" t="str">
        <f>VLOOKUP(CENSO[[#This Row],[DAP (cm)]],DD[],2,TRUE)</f>
        <v>40├ 50</v>
      </c>
      <c r="R331" s="87" t="str" cm="1">
        <f t="array" ref="R331">INDEX(_xlfn.TEXTSPLIT(CENSO[[#This Row],[NOME CIENTIFICO]]," "),1)</f>
        <v>Tachigali</v>
      </c>
      <c r="S331" s="98" t="s">
        <v>1004</v>
      </c>
      <c r="T331" s="87">
        <f>_xlfn.MINIFS(CENSO[DAP (cm)],CENSO[NOME CIENTIFICO],CENSO[[#This Row],[NOME CIENTIFICO]])</f>
        <v>39.152116000606256</v>
      </c>
      <c r="U3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1" s="87" t="str">
        <f>IF(CENSO[[#This Row],[DAP (cm)]]&lt;CENSO[[#This Row],[DMCE (cm)]],"DAP &lt; DMCE","DAP ≥ DMCE")</f>
        <v>DAP &lt; DMCE</v>
      </c>
      <c r="W331" s="87" t="str">
        <f>IF(CENSO[[#This Row],[DAP (cm)]]&gt;200, "Superior", "Inferior")</f>
        <v>Inferior</v>
      </c>
      <c r="X331" s="87" t="str">
        <f>VLOOKUP(CENSO[[#This Row],[NOME COMUM]],ESPECIES[],4,FALSE)</f>
        <v>Não</v>
      </c>
      <c r="Y331" s="87" t="str">
        <f>IF(IFERROR(VLOOKUP(CENSO[[#This Row],[NOME COMUM]],COMERCIAIS[],2, FALSE), "Não") &lt;&gt; "Não", "Sim", "Não")</f>
        <v>Sim</v>
      </c>
      <c r="Z331" s="133">
        <f>CENSO[[#This Row],[g (m²)]]/SUM(AEEF[AEEF-UT])</f>
        <v>3.0497390527412649E-4</v>
      </c>
      <c r="AA331" s="133">
        <f>CENSO[[#This Row],[v (m³)]]/SUM(AEEF[AEEF-UT])</f>
        <v>3.2022260053783274E-3</v>
      </c>
    </row>
    <row r="332" spans="1:27" ht="14">
      <c r="A332" s="86">
        <v>1</v>
      </c>
      <c r="B332" s="86">
        <v>1</v>
      </c>
      <c r="C332" s="63">
        <v>21</v>
      </c>
      <c r="D332" s="63">
        <v>331</v>
      </c>
      <c r="E332" s="63" t="str">
        <f>VLOOKUP(CENSO[[#This Row],[NOME COMUM]],ESPECIES[],2,FALSE)</f>
        <v>Piptadenia suaveolens Miq.</v>
      </c>
      <c r="F332" s="64" t="s">
        <v>22</v>
      </c>
      <c r="G332" s="64">
        <v>255</v>
      </c>
      <c r="H332" s="97">
        <f>CENSO[[#This Row],[CAP (cm)]]/PI()</f>
        <v>81.169020976866619</v>
      </c>
      <c r="I332" s="64">
        <v>17</v>
      </c>
      <c r="J332" s="96">
        <f>(PI()*(CENSO[[#This Row],[DAP (cm)]]^2))/40000</f>
        <v>0.51745250872752468</v>
      </c>
      <c r="K332" s="96">
        <f>CENSO[[#This Row],[g (m²)]]*CENSO[[#This Row],[H (m)]]*0.7</f>
        <v>6.1576848538575435</v>
      </c>
      <c r="L332" s="64">
        <v>1</v>
      </c>
      <c r="M332" s="65">
        <v>367980.5</v>
      </c>
      <c r="N332" s="87">
        <v>9709008</v>
      </c>
      <c r="O332" s="87" t="s">
        <v>1228</v>
      </c>
      <c r="P332" s="87" t="str">
        <f>VLOOKUP(CENSO[[#This Row],[DAP (cm)]],CD[],2,TRUE)</f>
        <v>TORA</v>
      </c>
      <c r="Q332" s="87" t="str">
        <f>VLOOKUP(CENSO[[#This Row],[DAP (cm)]],DD[],2,TRUE)</f>
        <v>80├ 90</v>
      </c>
      <c r="R332" s="87" t="str" cm="1">
        <f t="array" ref="R332">INDEX(_xlfn.TEXTSPLIT(CENSO[[#This Row],[NOME CIENTIFICO]]," "),1)</f>
        <v>Piptadenia</v>
      </c>
      <c r="S332" s="98" t="s">
        <v>1004</v>
      </c>
      <c r="T332" s="87">
        <f>_xlfn.MINIFS(CENSO[DAP (cm)],CENSO[NOME CIENTIFICO],CENSO[[#This Row],[NOME CIENTIFICO]])</f>
        <v>39.788735772973837</v>
      </c>
      <c r="U3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2" s="87" t="str">
        <f>IF(CENSO[[#This Row],[DAP (cm)]]&lt;CENSO[[#This Row],[DMCE (cm)]],"DAP &lt; DMCE","DAP ≥ DMCE")</f>
        <v>DAP ≥ DMCE</v>
      </c>
      <c r="W332" s="87" t="str">
        <f>IF(CENSO[[#This Row],[DAP (cm)]]&gt;200, "Superior", "Inferior")</f>
        <v>Inferior</v>
      </c>
      <c r="X332" s="87" t="str">
        <f>VLOOKUP(CENSO[[#This Row],[NOME COMUM]],ESPECIES[],4,FALSE)</f>
        <v>Não</v>
      </c>
      <c r="Y332" s="87" t="str">
        <f>IF(IFERROR(VLOOKUP(CENSO[[#This Row],[NOME COMUM]],COMERCIAIS[],2, FALSE), "Não") &lt;&gt; "Não", "Sim", "Não")</f>
        <v>Sim</v>
      </c>
      <c r="Z332" s="133">
        <f>CENSO[[#This Row],[g (m²)]]/SUM(AEEF[AEEF-UT])</f>
        <v>9.053564732674432E-4</v>
      </c>
      <c r="AA332" s="133">
        <f>CENSO[[#This Row],[v (m³)]]/SUM(AEEF[AEEF-UT])</f>
        <v>1.0773742031882572E-2</v>
      </c>
    </row>
    <row r="333" spans="1:27" ht="14">
      <c r="A333" s="86">
        <v>1</v>
      </c>
      <c r="B333" s="86">
        <v>1</v>
      </c>
      <c r="C333" s="63">
        <v>21</v>
      </c>
      <c r="D333" s="63">
        <v>332</v>
      </c>
      <c r="E333" s="63" t="str">
        <f>VLOOKUP(CENSO[[#This Row],[NOME COMUM]],ESPECIES[],2,FALSE)</f>
        <v>Spondias purpurea L.</v>
      </c>
      <c r="F333" s="64" t="s">
        <v>66</v>
      </c>
      <c r="G333" s="64">
        <v>390</v>
      </c>
      <c r="H333" s="97">
        <f>CENSO[[#This Row],[CAP (cm)]]/PI()</f>
        <v>124.14085561167836</v>
      </c>
      <c r="I333" s="64">
        <v>14</v>
      </c>
      <c r="J333" s="96">
        <f>(PI()*(CENSO[[#This Row],[DAP (cm)]]^2))/40000</f>
        <v>1.2103733422138641</v>
      </c>
      <c r="K333" s="96">
        <f>CENSO[[#This Row],[g (m²)]]*CENSO[[#This Row],[H (m)]]*0.7</f>
        <v>11.861658753695869</v>
      </c>
      <c r="L333" s="64">
        <v>3</v>
      </c>
      <c r="M333" s="65">
        <v>367964.4</v>
      </c>
      <c r="N333" s="87">
        <v>9709011.5999999903</v>
      </c>
      <c r="O333" s="98" t="s">
        <v>1225</v>
      </c>
      <c r="P333" s="87" t="str">
        <f>VLOOKUP(CENSO[[#This Row],[DAP (cm)]],CD[],2,TRUE)</f>
        <v>TORA</v>
      </c>
      <c r="Q333" s="87" t="str">
        <f>VLOOKUP(CENSO[[#This Row],[DAP (cm)]],DD[],2,TRUE)</f>
        <v>120├ 130</v>
      </c>
      <c r="R333" s="87" t="str" cm="1">
        <f t="array" ref="R333">INDEX(_xlfn.TEXTSPLIT(CENSO[[#This Row],[NOME CIENTIFICO]]," "),1)</f>
        <v>Spondias</v>
      </c>
      <c r="S333" s="98" t="s">
        <v>1004</v>
      </c>
      <c r="T333" s="87">
        <f>_xlfn.MINIFS(CENSO[DAP (cm)],CENSO[NOME CIENTIFICO],CENSO[[#This Row],[NOME CIENTIFICO]])</f>
        <v>124.14085561167836</v>
      </c>
      <c r="U3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134.14085561167838</v>
      </c>
      <c r="V333" s="87" t="str">
        <f>IF(CENSO[[#This Row],[DAP (cm)]]&lt;CENSO[[#This Row],[DMCE (cm)]],"DAP &lt; DMCE","DAP ≥ DMCE")</f>
        <v>DAP &lt; DMCE</v>
      </c>
      <c r="W333" s="87" t="str">
        <f>IF(CENSO[[#This Row],[DAP (cm)]]&gt;200, "Superior", "Inferior")</f>
        <v>Inferior</v>
      </c>
      <c r="X333" s="87" t="str">
        <f>VLOOKUP(CENSO[[#This Row],[NOME COMUM]],ESPECIES[],4,FALSE)</f>
        <v>Não</v>
      </c>
      <c r="Y333" s="87" t="str">
        <f>IF(IFERROR(VLOOKUP(CENSO[[#This Row],[NOME COMUM]],COMERCIAIS[],2, FALSE), "Não") &lt;&gt; "Não", "Sim", "Não")</f>
        <v>Não</v>
      </c>
      <c r="Z333" s="133">
        <f>CENSO[[#This Row],[g (m²)]]/SUM(AEEF[AEEF-UT])</f>
        <v>2.1177196398920123E-3</v>
      </c>
      <c r="AA333" s="133">
        <f>CENSO[[#This Row],[v (m³)]]/SUM(AEEF[AEEF-UT])</f>
        <v>2.0753652470941724E-2</v>
      </c>
    </row>
    <row r="334" spans="1:27" ht="14">
      <c r="A334" s="86">
        <v>1</v>
      </c>
      <c r="B334" s="86">
        <v>1</v>
      </c>
      <c r="C334" s="63">
        <v>21</v>
      </c>
      <c r="D334" s="63">
        <v>333</v>
      </c>
      <c r="E334" s="63" t="str">
        <f>VLOOKUP(CENSO[[#This Row],[NOME COMUM]],ESPECIES[],2,FALSE)</f>
        <v>Bertholletia excelsa Humb. &amp; Bonpl.</v>
      </c>
      <c r="F334" s="64" t="s">
        <v>37</v>
      </c>
      <c r="G334" s="64">
        <v>338</v>
      </c>
      <c r="H334" s="97">
        <f>CENSO[[#This Row],[CAP (cm)]]/PI()</f>
        <v>107.58874153012125</v>
      </c>
      <c r="I334" s="64">
        <v>23</v>
      </c>
      <c r="J334" s="96">
        <f>(PI()*(CENSO[[#This Row],[DAP (cm)]]^2))/40000</f>
        <v>0.90912486592952468</v>
      </c>
      <c r="K334" s="96">
        <f>CENSO[[#This Row],[g (m²)]]*CENSO[[#This Row],[H (m)]]*0.7</f>
        <v>14.636910341465347</v>
      </c>
      <c r="L334" s="64">
        <v>2</v>
      </c>
      <c r="M334" s="65">
        <v>367948.2</v>
      </c>
      <c r="N334" s="87">
        <v>9709023.3000000007</v>
      </c>
      <c r="O334" s="87" t="s">
        <v>424</v>
      </c>
      <c r="P334" s="87" t="str">
        <f>VLOOKUP(CENSO[[#This Row],[DAP (cm)]],CD[],2,TRUE)</f>
        <v>TORA</v>
      </c>
      <c r="Q334" s="87" t="str">
        <f>VLOOKUP(CENSO[[#This Row],[DAP (cm)]],DD[],2,TRUE)</f>
        <v>100├ 110</v>
      </c>
      <c r="R334" s="87" t="str" cm="1">
        <f t="array" ref="R334">INDEX(_xlfn.TEXTSPLIT(CENSO[[#This Row],[NOME CIENTIFICO]]," "),1)</f>
        <v>Bertholletia</v>
      </c>
      <c r="S334" s="98" t="s">
        <v>1004</v>
      </c>
      <c r="T334" s="87">
        <f>_xlfn.MINIFS(CENSO[DAP (cm)],CENSO[NOME CIENTIFICO],CENSO[[#This Row],[NOME CIENTIFICO]])</f>
        <v>41.38028520389279</v>
      </c>
      <c r="U3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34" s="87" t="str">
        <f>IF(CENSO[[#This Row],[DAP (cm)]]&lt;CENSO[[#This Row],[DMCE (cm)]],"DAP &lt; DMCE","DAP ≥ DMCE")</f>
        <v>DAP ≥ DMCE</v>
      </c>
      <c r="W334" s="87" t="str">
        <f>IF(CENSO[[#This Row],[DAP (cm)]]&gt;200, "Superior", "Inferior")</f>
        <v>Inferior</v>
      </c>
      <c r="X334" s="87" t="str">
        <f>VLOOKUP(CENSO[[#This Row],[NOME COMUM]],ESPECIES[],4,FALSE)</f>
        <v>Protegida</v>
      </c>
      <c r="Y334" s="87" t="str">
        <f>IF(IFERROR(VLOOKUP(CENSO[[#This Row],[NOME COMUM]],COMERCIAIS[],2, FALSE), "Não") &lt;&gt; "Não", "Sim", "Não")</f>
        <v>Não</v>
      </c>
      <c r="Z334" s="133">
        <f>CENSO[[#This Row],[g (m²)]]/SUM(AEEF[AEEF-UT])</f>
        <v>1.5906427517411118E-3</v>
      </c>
      <c r="AA334" s="133">
        <f>CENSO[[#This Row],[v (m³)]]/SUM(AEEF[AEEF-UT])</f>
        <v>2.5609348303031899E-2</v>
      </c>
    </row>
    <row r="335" spans="1:27" ht="14">
      <c r="A335" s="86">
        <v>1</v>
      </c>
      <c r="B335" s="86">
        <v>1</v>
      </c>
      <c r="C335" s="63">
        <v>21</v>
      </c>
      <c r="D335" s="63">
        <v>334</v>
      </c>
      <c r="E335" s="63" t="str">
        <f>VLOOKUP(CENSO[[#This Row],[NOME COMUM]],ESPECIES[],2,FALSE)</f>
        <v>Apuleia leiocarpa (Vogel) J.F.Macbr.</v>
      </c>
      <c r="F335" s="64" t="s">
        <v>51</v>
      </c>
      <c r="G335" s="64">
        <v>203</v>
      </c>
      <c r="H335" s="97">
        <f>CENSO[[#This Row],[CAP (cm)]]/PI()</f>
        <v>64.616906895309512</v>
      </c>
      <c r="I335" s="64">
        <v>18</v>
      </c>
      <c r="J335" s="96">
        <f>(PI()*(CENSO[[#This Row],[DAP (cm)]]^2))/40000</f>
        <v>0.32793080249369577</v>
      </c>
      <c r="K335" s="96">
        <f>CENSO[[#This Row],[g (m²)]]*CENSO[[#This Row],[H (m)]]*0.7</f>
        <v>4.1319281114205664</v>
      </c>
      <c r="L335" s="64">
        <v>1</v>
      </c>
      <c r="M335" s="65">
        <v>367930.4</v>
      </c>
      <c r="N335" s="87">
        <v>9709008.3000000007</v>
      </c>
      <c r="O335" s="87" t="s">
        <v>1228</v>
      </c>
      <c r="P335" s="87" t="str">
        <f>VLOOKUP(CENSO[[#This Row],[DAP (cm)]],CD[],2,TRUE)</f>
        <v>TORA</v>
      </c>
      <c r="Q335" s="87" t="str">
        <f>VLOOKUP(CENSO[[#This Row],[DAP (cm)]],DD[],2,TRUE)</f>
        <v>60├ 70</v>
      </c>
      <c r="R335" s="87" t="str" cm="1">
        <f t="array" ref="R335">INDEX(_xlfn.TEXTSPLIT(CENSO[[#This Row],[NOME CIENTIFICO]]," "),1)</f>
        <v>Apuleia</v>
      </c>
      <c r="S335" s="98" t="s">
        <v>1004</v>
      </c>
      <c r="T335" s="87">
        <f>_xlfn.MINIFS(CENSO[DAP (cm)],CENSO[NOME CIENTIFICO],CENSO[[#This Row],[NOME CIENTIFICO]])</f>
        <v>39.788735772973837</v>
      </c>
      <c r="U3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5" s="87" t="str">
        <f>IF(CENSO[[#This Row],[DAP (cm)]]&lt;CENSO[[#This Row],[DMCE (cm)]],"DAP &lt; DMCE","DAP ≥ DMCE")</f>
        <v>DAP ≥ DMCE</v>
      </c>
      <c r="W335" s="87" t="str">
        <f>IF(CENSO[[#This Row],[DAP (cm)]]&gt;200, "Superior", "Inferior")</f>
        <v>Inferior</v>
      </c>
      <c r="X335" s="87" t="str">
        <f>VLOOKUP(CENSO[[#This Row],[NOME COMUM]],ESPECIES[],4,FALSE)</f>
        <v>Não</v>
      </c>
      <c r="Y335" s="87" t="str">
        <f>IF(IFERROR(VLOOKUP(CENSO[[#This Row],[NOME COMUM]],COMERCIAIS[],2, FALSE), "Não") &lt;&gt; "Não", "Sim", "Não")</f>
        <v>Sim</v>
      </c>
      <c r="Z335" s="133">
        <f>CENSO[[#This Row],[g (m²)]]/SUM(AEEF[AEEF-UT])</f>
        <v>5.7376139802965123E-4</v>
      </c>
      <c r="AA335" s="133">
        <f>CENSO[[#This Row],[v (m³)]]/SUM(AEEF[AEEF-UT])</f>
        <v>7.2293936151736045E-3</v>
      </c>
    </row>
    <row r="336" spans="1:27" ht="14">
      <c r="A336" s="86">
        <v>1</v>
      </c>
      <c r="B336" s="86">
        <v>1</v>
      </c>
      <c r="C336" s="63">
        <v>21</v>
      </c>
      <c r="D336" s="63">
        <v>335</v>
      </c>
      <c r="E336" s="63" t="str">
        <f>VLOOKUP(CENSO[[#This Row],[NOME COMUM]],ESPECIES[],2,FALSE)</f>
        <v>Alexa grandiflora Ducke</v>
      </c>
      <c r="F336" s="64" t="s">
        <v>13</v>
      </c>
      <c r="G336" s="64">
        <v>287</v>
      </c>
      <c r="H336" s="97">
        <f>CENSO[[#This Row],[CAP (cm)]]/PI()</f>
        <v>91.35493733474793</v>
      </c>
      <c r="I336" s="64">
        <v>22</v>
      </c>
      <c r="J336" s="96">
        <f>(PI()*(CENSO[[#This Row],[DAP (cm)]]^2))/40000</f>
        <v>0.65547167537681639</v>
      </c>
      <c r="K336" s="96">
        <f>CENSO[[#This Row],[g (m²)]]*CENSO[[#This Row],[H (m)]]*0.7</f>
        <v>10.094263800802972</v>
      </c>
      <c r="L336" s="64">
        <v>1</v>
      </c>
      <c r="M336" s="65">
        <v>367951.4</v>
      </c>
      <c r="N336" s="87">
        <v>9709040.5999999903</v>
      </c>
      <c r="O336" s="87" t="s">
        <v>1227</v>
      </c>
      <c r="P336" s="87" t="str">
        <f>VLOOKUP(CENSO[[#This Row],[DAP (cm)]],CD[],2,TRUE)</f>
        <v>TORA</v>
      </c>
      <c r="Q336" s="87" t="str">
        <f>VLOOKUP(CENSO[[#This Row],[DAP (cm)]],DD[],2,TRUE)</f>
        <v>90├ 100</v>
      </c>
      <c r="R336" s="87" t="str" cm="1">
        <f t="array" ref="R336">INDEX(_xlfn.TEXTSPLIT(CENSO[[#This Row],[NOME CIENTIFICO]]," "),1)</f>
        <v>Alexa</v>
      </c>
      <c r="S336" s="98" t="s">
        <v>1004</v>
      </c>
      <c r="T336" s="87">
        <f>_xlfn.MINIFS(CENSO[DAP (cm)],CENSO[NOME CIENTIFICO],CENSO[[#This Row],[NOME CIENTIFICO]])</f>
        <v>39.788735772973837</v>
      </c>
      <c r="U3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6" s="87" t="str">
        <f>IF(CENSO[[#This Row],[DAP (cm)]]&lt;CENSO[[#This Row],[DMCE (cm)]],"DAP &lt; DMCE","DAP ≥ DMCE")</f>
        <v>DAP ≥ DMCE</v>
      </c>
      <c r="W336" s="87" t="str">
        <f>IF(CENSO[[#This Row],[DAP (cm)]]&gt;200, "Superior", "Inferior")</f>
        <v>Inferior</v>
      </c>
      <c r="X336" s="87" t="str">
        <f>VLOOKUP(CENSO[[#This Row],[NOME COMUM]],ESPECIES[],4,FALSE)</f>
        <v>Não</v>
      </c>
      <c r="Y336" s="87" t="str">
        <f>IF(IFERROR(VLOOKUP(CENSO[[#This Row],[NOME COMUM]],COMERCIAIS[],2, FALSE), "Não") &lt;&gt; "Não", "Sim", "Não")</f>
        <v>Não</v>
      </c>
      <c r="Z336" s="133">
        <f>CENSO[[#This Row],[g (m²)]]/SUM(AEEF[AEEF-UT])</f>
        <v>1.1468405589629533E-3</v>
      </c>
      <c r="AA336" s="133">
        <f>CENSO[[#This Row],[v (m³)]]/SUM(AEEF[AEEF-UT])</f>
        <v>1.766134460802948E-2</v>
      </c>
    </row>
    <row r="337" spans="1:27" ht="14">
      <c r="A337" s="86">
        <v>1</v>
      </c>
      <c r="B337" s="86">
        <v>1</v>
      </c>
      <c r="C337" s="63">
        <v>21</v>
      </c>
      <c r="D337" s="63">
        <v>336</v>
      </c>
      <c r="E337" s="63" t="str">
        <f>VLOOKUP(CENSO[[#This Row],[NOME COMUM]],ESPECIES[],2,FALSE)</f>
        <v>Alexa grandiflora Ducke</v>
      </c>
      <c r="F337" s="64" t="s">
        <v>13</v>
      </c>
      <c r="G337" s="64">
        <v>183</v>
      </c>
      <c r="H337" s="97">
        <f>CENSO[[#This Row],[CAP (cm)]]/PI()</f>
        <v>58.250709171633694</v>
      </c>
      <c r="I337" s="64">
        <v>16</v>
      </c>
      <c r="J337" s="96">
        <f>(PI()*(CENSO[[#This Row],[DAP (cm)]]^2))/40000</f>
        <v>0.26649699446022412</v>
      </c>
      <c r="K337" s="96">
        <f>CENSO[[#This Row],[g (m²)]]*CENSO[[#This Row],[H (m)]]*0.7</f>
        <v>2.9847663379545102</v>
      </c>
      <c r="L337" s="64">
        <v>1</v>
      </c>
      <c r="M337" s="65">
        <v>367918.5</v>
      </c>
      <c r="N337" s="87">
        <v>9709025.5999999903</v>
      </c>
      <c r="O337" s="87" t="s">
        <v>1227</v>
      </c>
      <c r="P337" s="87" t="str">
        <f>VLOOKUP(CENSO[[#This Row],[DAP (cm)]],CD[],2,TRUE)</f>
        <v>TORA</v>
      </c>
      <c r="Q337" s="87" t="str">
        <f>VLOOKUP(CENSO[[#This Row],[DAP (cm)]],DD[],2,TRUE)</f>
        <v>50├ 60</v>
      </c>
      <c r="R337" s="87" t="str" cm="1">
        <f t="array" ref="R337">INDEX(_xlfn.TEXTSPLIT(CENSO[[#This Row],[NOME CIENTIFICO]]," "),1)</f>
        <v>Alexa</v>
      </c>
      <c r="S337" s="98" t="s">
        <v>1004</v>
      </c>
      <c r="T337" s="87">
        <f>_xlfn.MINIFS(CENSO[DAP (cm)],CENSO[NOME CIENTIFICO],CENSO[[#This Row],[NOME CIENTIFICO]])</f>
        <v>39.788735772973837</v>
      </c>
      <c r="U3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7" s="87" t="str">
        <f>IF(CENSO[[#This Row],[DAP (cm)]]&lt;CENSO[[#This Row],[DMCE (cm)]],"DAP &lt; DMCE","DAP ≥ DMCE")</f>
        <v>DAP ≥ DMCE</v>
      </c>
      <c r="W337" s="87" t="str">
        <f>IF(CENSO[[#This Row],[DAP (cm)]]&gt;200, "Superior", "Inferior")</f>
        <v>Inferior</v>
      </c>
      <c r="X337" s="87" t="str">
        <f>VLOOKUP(CENSO[[#This Row],[NOME COMUM]],ESPECIES[],4,FALSE)</f>
        <v>Não</v>
      </c>
      <c r="Y337" s="87" t="str">
        <f>IF(IFERROR(VLOOKUP(CENSO[[#This Row],[NOME COMUM]],COMERCIAIS[],2, FALSE), "Não") &lt;&gt; "Não", "Sim", "Não")</f>
        <v>Não</v>
      </c>
      <c r="Z337" s="133">
        <f>CENSO[[#This Row],[g (m²)]]/SUM(AEEF[AEEF-UT])</f>
        <v>4.6627424733953712E-4</v>
      </c>
      <c r="AA337" s="133">
        <f>CENSO[[#This Row],[v (m³)]]/SUM(AEEF[AEEF-UT])</f>
        <v>5.2222715702028161E-3</v>
      </c>
    </row>
    <row r="338" spans="1:27" ht="14">
      <c r="A338" s="86">
        <v>1</v>
      </c>
      <c r="B338" s="86">
        <v>1</v>
      </c>
      <c r="C338" s="63">
        <v>22</v>
      </c>
      <c r="D338" s="63">
        <v>337</v>
      </c>
      <c r="E338" s="63" t="str">
        <f>VLOOKUP(CENSO[[#This Row],[NOME COMUM]],ESPECIES[],2,FALSE)</f>
        <v>Virola sebifera Aubl.</v>
      </c>
      <c r="F338" s="64" t="s">
        <v>18</v>
      </c>
      <c r="G338" s="64">
        <v>238</v>
      </c>
      <c r="H338" s="97">
        <f>CENSO[[#This Row],[CAP (cm)]]/PI()</f>
        <v>75.757752911742188</v>
      </c>
      <c r="I338" s="64">
        <v>19</v>
      </c>
      <c r="J338" s="96">
        <f>(PI()*(CENSO[[#This Row],[DAP (cm)]]^2))/40000</f>
        <v>0.45075862982486603</v>
      </c>
      <c r="K338" s="96">
        <f>CENSO[[#This Row],[g (m²)]]*CENSO[[#This Row],[H (m)]]*0.7</f>
        <v>5.9950897766707172</v>
      </c>
      <c r="L338" s="64">
        <v>1</v>
      </c>
      <c r="M338" s="65">
        <v>367896.59999999899</v>
      </c>
      <c r="N338" s="87">
        <v>9708989.1999999899</v>
      </c>
      <c r="O338" s="87" t="s">
        <v>1227</v>
      </c>
      <c r="P338" s="87" t="str">
        <f>VLOOKUP(CENSO[[#This Row],[DAP (cm)]],CD[],2,TRUE)</f>
        <v>TORA</v>
      </c>
      <c r="Q338" s="87" t="str">
        <f>VLOOKUP(CENSO[[#This Row],[DAP (cm)]],DD[],2,TRUE)</f>
        <v>70├ 80</v>
      </c>
      <c r="R338" s="87" t="str" cm="1">
        <f t="array" ref="R338">INDEX(_xlfn.TEXTSPLIT(CENSO[[#This Row],[NOME CIENTIFICO]]," "),1)</f>
        <v>Virola</v>
      </c>
      <c r="S338" s="98" t="s">
        <v>1004</v>
      </c>
      <c r="T338" s="87">
        <f>_xlfn.MINIFS(CENSO[DAP (cm)],CENSO[NOME CIENTIFICO],CENSO[[#This Row],[NOME CIENTIFICO]])</f>
        <v>38.197186342054884</v>
      </c>
      <c r="U3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8" s="87" t="str">
        <f>IF(CENSO[[#This Row],[DAP (cm)]]&lt;CENSO[[#This Row],[DMCE (cm)]],"DAP &lt; DMCE","DAP ≥ DMCE")</f>
        <v>DAP ≥ DMCE</v>
      </c>
      <c r="W338" s="87" t="str">
        <f>IF(CENSO[[#This Row],[DAP (cm)]]&gt;200, "Superior", "Inferior")</f>
        <v>Inferior</v>
      </c>
      <c r="X338" s="87" t="str">
        <f>VLOOKUP(CENSO[[#This Row],[NOME COMUM]],ESPECIES[],4,FALSE)</f>
        <v>Não</v>
      </c>
      <c r="Y338" s="87" t="str">
        <f>IF(IFERROR(VLOOKUP(CENSO[[#This Row],[NOME COMUM]],COMERCIAIS[],2, FALSE), "Não") &lt;&gt; "Não", "Sim", "Não")</f>
        <v>Não</v>
      </c>
      <c r="Z338" s="133">
        <f>CENSO[[#This Row],[g (m²)]]/SUM(AEEF[AEEF-UT])</f>
        <v>7.886660833796395E-4</v>
      </c>
      <c r="AA338" s="133">
        <f>CENSO[[#This Row],[v (m³)]]/SUM(AEEF[AEEF-UT])</f>
        <v>1.0489258908949204E-2</v>
      </c>
    </row>
    <row r="339" spans="1:27" ht="14">
      <c r="A339" s="86">
        <v>1</v>
      </c>
      <c r="B339" s="86">
        <v>1</v>
      </c>
      <c r="C339" s="63">
        <v>22</v>
      </c>
      <c r="D339" s="63">
        <v>338</v>
      </c>
      <c r="E339" s="63" t="str">
        <f>VLOOKUP(CENSO[[#This Row],[NOME COMUM]],ESPECIES[],2,FALSE)</f>
        <v>Coutarea hexandra (Jacq.) K.Schum.</v>
      </c>
      <c r="F339" s="64" t="s">
        <v>57</v>
      </c>
      <c r="G339" s="64">
        <v>210</v>
      </c>
      <c r="H339" s="97">
        <f>CENSO[[#This Row],[CAP (cm)]]/PI()</f>
        <v>66.845076098596039</v>
      </c>
      <c r="I339" s="64">
        <v>12</v>
      </c>
      <c r="J339" s="96">
        <f>(PI()*(CENSO[[#This Row],[DAP (cm)]]^2))/40000</f>
        <v>0.35093664951762915</v>
      </c>
      <c r="K339" s="96">
        <f>CENSO[[#This Row],[g (m²)]]*CENSO[[#This Row],[H (m)]]*0.7</f>
        <v>2.9478678559480849</v>
      </c>
      <c r="L339" s="64">
        <v>3</v>
      </c>
      <c r="M339" s="65">
        <v>367897.299999999</v>
      </c>
      <c r="N339" s="87">
        <v>9708981.8000000007</v>
      </c>
      <c r="O339" s="87" t="s">
        <v>1226</v>
      </c>
      <c r="P339" s="87" t="str">
        <f>VLOOKUP(CENSO[[#This Row],[DAP (cm)]],CD[],2,TRUE)</f>
        <v>TORA</v>
      </c>
      <c r="Q339" s="87" t="str">
        <f>VLOOKUP(CENSO[[#This Row],[DAP (cm)]],DD[],2,TRUE)</f>
        <v>60├ 70</v>
      </c>
      <c r="R339" s="87" t="str" cm="1">
        <f t="array" ref="R339">INDEX(_xlfn.TEXTSPLIT(CENSO[[#This Row],[NOME CIENTIFICO]]," "),1)</f>
        <v>Coutarea</v>
      </c>
      <c r="S339" s="98" t="s">
        <v>1004</v>
      </c>
      <c r="T339" s="87">
        <f>_xlfn.MINIFS(CENSO[DAP (cm)],CENSO[NOME CIENTIFICO],CENSO[[#This Row],[NOME CIENTIFICO]])</f>
        <v>40.425355545341418</v>
      </c>
      <c r="U3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339" s="87" t="str">
        <f>IF(CENSO[[#This Row],[DAP (cm)]]&lt;CENSO[[#This Row],[DMCE (cm)]],"DAP &lt; DMCE","DAP ≥ DMCE")</f>
        <v>DAP ≥ DMCE</v>
      </c>
      <c r="W339" s="87" t="str">
        <f>IF(CENSO[[#This Row],[DAP (cm)]]&gt;200, "Superior", "Inferior")</f>
        <v>Inferior</v>
      </c>
      <c r="X339" s="87" t="str">
        <f>VLOOKUP(CENSO[[#This Row],[NOME COMUM]],ESPECIES[],4,FALSE)</f>
        <v>Não</v>
      </c>
      <c r="Y339" s="87" t="str">
        <f>IF(IFERROR(VLOOKUP(CENSO[[#This Row],[NOME COMUM]],COMERCIAIS[],2, FALSE), "Não") &lt;&gt; "Não", "Sim", "Não")</f>
        <v>Não</v>
      </c>
      <c r="Z339" s="133">
        <f>CENSO[[#This Row],[g (m²)]]/SUM(AEEF[AEEF-UT])</f>
        <v>6.1401338671425204E-4</v>
      </c>
      <c r="AA339" s="133">
        <f>CENSO[[#This Row],[v (m³)]]/SUM(AEEF[AEEF-UT])</f>
        <v>5.1577124483997167E-3</v>
      </c>
    </row>
    <row r="340" spans="1:27" ht="14">
      <c r="A340" s="86">
        <v>1</v>
      </c>
      <c r="B340" s="86">
        <v>1</v>
      </c>
      <c r="C340" s="63">
        <v>22</v>
      </c>
      <c r="D340" s="63">
        <v>339</v>
      </c>
      <c r="E340" s="63" t="str">
        <f>VLOOKUP(CENSO[[#This Row],[NOME COMUM]],ESPECIES[],2,FALSE)</f>
        <v>Tachigali myrmecophila Ducke</v>
      </c>
      <c r="F340" s="64" t="s">
        <v>14</v>
      </c>
      <c r="G340" s="64">
        <v>207</v>
      </c>
      <c r="H340" s="97">
        <f>CENSO[[#This Row],[CAP (cm)]]/PI()</f>
        <v>65.890146440044674</v>
      </c>
      <c r="I340" s="64">
        <v>16</v>
      </c>
      <c r="J340" s="96">
        <f>(PI()*(CENSO[[#This Row],[DAP (cm)]]^2))/40000</f>
        <v>0.34098150782723119</v>
      </c>
      <c r="K340" s="96">
        <f>CENSO[[#This Row],[g (m²)]]*CENSO[[#This Row],[H (m)]]*0.7</f>
        <v>3.8189928876649892</v>
      </c>
      <c r="L340" s="64">
        <v>1</v>
      </c>
      <c r="M340" s="65">
        <v>367894.9</v>
      </c>
      <c r="N340" s="87">
        <v>9708970.5</v>
      </c>
      <c r="O340" s="87" t="s">
        <v>1227</v>
      </c>
      <c r="P340" s="87" t="str">
        <f>VLOOKUP(CENSO[[#This Row],[DAP (cm)]],CD[],2,TRUE)</f>
        <v>TORA</v>
      </c>
      <c r="Q340" s="87" t="str">
        <f>VLOOKUP(CENSO[[#This Row],[DAP (cm)]],DD[],2,TRUE)</f>
        <v>60├ 70</v>
      </c>
      <c r="R340" s="87" t="str" cm="1">
        <f t="array" ref="R340">INDEX(_xlfn.TEXTSPLIT(CENSO[[#This Row],[NOME CIENTIFICO]]," "),1)</f>
        <v>Tachigali</v>
      </c>
      <c r="S340" s="98" t="s">
        <v>1004</v>
      </c>
      <c r="T340" s="87">
        <f>_xlfn.MINIFS(CENSO[DAP (cm)],CENSO[NOME CIENTIFICO],CENSO[[#This Row],[NOME CIENTIFICO]])</f>
        <v>39.152116000606256</v>
      </c>
      <c r="U3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0" s="87" t="str">
        <f>IF(CENSO[[#This Row],[DAP (cm)]]&lt;CENSO[[#This Row],[DMCE (cm)]],"DAP &lt; DMCE","DAP ≥ DMCE")</f>
        <v>DAP ≥ DMCE</v>
      </c>
      <c r="W340" s="87" t="str">
        <f>IF(CENSO[[#This Row],[DAP (cm)]]&gt;200, "Superior", "Inferior")</f>
        <v>Inferior</v>
      </c>
      <c r="X340" s="87" t="str">
        <f>VLOOKUP(CENSO[[#This Row],[NOME COMUM]],ESPECIES[],4,FALSE)</f>
        <v>Não</v>
      </c>
      <c r="Y340" s="87" t="str">
        <f>IF(IFERROR(VLOOKUP(CENSO[[#This Row],[NOME COMUM]],COMERCIAIS[],2, FALSE), "Não") &lt;&gt; "Não", "Sim", "Não")</f>
        <v>Sim</v>
      </c>
      <c r="Z340" s="133">
        <f>CENSO[[#This Row],[g (m²)]]/SUM(AEEF[AEEF-UT])</f>
        <v>5.9659545594827642E-4</v>
      </c>
      <c r="AA340" s="133">
        <f>CENSO[[#This Row],[v (m³)]]/SUM(AEEF[AEEF-UT])</f>
        <v>6.6818691066206958E-3</v>
      </c>
    </row>
    <row r="341" spans="1:27" ht="14">
      <c r="A341" s="86">
        <v>1</v>
      </c>
      <c r="B341" s="86">
        <v>1</v>
      </c>
      <c r="C341" s="63">
        <v>22</v>
      </c>
      <c r="D341" s="63">
        <v>340</v>
      </c>
      <c r="E341" s="63" t="str">
        <f>VLOOKUP(CENSO[[#This Row],[NOME COMUM]],ESPECIES[],2,FALSE)</f>
        <v>Tachigali myrmecophila Ducke</v>
      </c>
      <c r="F341" s="64" t="s">
        <v>14</v>
      </c>
      <c r="G341" s="64">
        <v>207</v>
      </c>
      <c r="H341" s="97">
        <f>CENSO[[#This Row],[CAP (cm)]]/PI()</f>
        <v>65.890146440044674</v>
      </c>
      <c r="I341" s="64">
        <v>16</v>
      </c>
      <c r="J341" s="96">
        <f>(PI()*(CENSO[[#This Row],[DAP (cm)]]^2))/40000</f>
        <v>0.34098150782723119</v>
      </c>
      <c r="K341" s="96">
        <f>CENSO[[#This Row],[g (m²)]]*CENSO[[#This Row],[H (m)]]*0.7</f>
        <v>3.8189928876649892</v>
      </c>
      <c r="L341" s="64">
        <v>1</v>
      </c>
      <c r="M341" s="65">
        <v>367894.9</v>
      </c>
      <c r="N341" s="87">
        <v>9708970.5</v>
      </c>
      <c r="O341" s="87" t="s">
        <v>1227</v>
      </c>
      <c r="P341" s="87" t="str">
        <f>VLOOKUP(CENSO[[#This Row],[DAP (cm)]],CD[],2,TRUE)</f>
        <v>TORA</v>
      </c>
      <c r="Q341" s="87" t="str">
        <f>VLOOKUP(CENSO[[#This Row],[DAP (cm)]],DD[],2,TRUE)</f>
        <v>60├ 70</v>
      </c>
      <c r="R341" s="87" t="str" cm="1">
        <f t="array" ref="R341">INDEX(_xlfn.TEXTSPLIT(CENSO[[#This Row],[NOME CIENTIFICO]]," "),1)</f>
        <v>Tachigali</v>
      </c>
      <c r="S341" s="98" t="s">
        <v>1004</v>
      </c>
      <c r="T341" s="87">
        <f>_xlfn.MINIFS(CENSO[DAP (cm)],CENSO[NOME CIENTIFICO],CENSO[[#This Row],[NOME CIENTIFICO]])</f>
        <v>39.152116000606256</v>
      </c>
      <c r="U3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1" s="87" t="str">
        <f>IF(CENSO[[#This Row],[DAP (cm)]]&lt;CENSO[[#This Row],[DMCE (cm)]],"DAP &lt; DMCE","DAP ≥ DMCE")</f>
        <v>DAP ≥ DMCE</v>
      </c>
      <c r="W341" s="87" t="str">
        <f>IF(CENSO[[#This Row],[DAP (cm)]]&gt;200, "Superior", "Inferior")</f>
        <v>Inferior</v>
      </c>
      <c r="X341" s="87" t="str">
        <f>VLOOKUP(CENSO[[#This Row],[NOME COMUM]],ESPECIES[],4,FALSE)</f>
        <v>Não</v>
      </c>
      <c r="Y341" s="87" t="str">
        <f>IF(IFERROR(VLOOKUP(CENSO[[#This Row],[NOME COMUM]],COMERCIAIS[],2, FALSE), "Não") &lt;&gt; "Não", "Sim", "Não")</f>
        <v>Sim</v>
      </c>
      <c r="Z341" s="133">
        <f>CENSO[[#This Row],[g (m²)]]/SUM(AEEF[AEEF-UT])</f>
        <v>5.9659545594827642E-4</v>
      </c>
      <c r="AA341" s="133">
        <f>CENSO[[#This Row],[v (m³)]]/SUM(AEEF[AEEF-UT])</f>
        <v>6.6818691066206958E-3</v>
      </c>
    </row>
    <row r="342" spans="1:27" ht="14">
      <c r="A342" s="86">
        <v>1</v>
      </c>
      <c r="B342" s="86">
        <v>1</v>
      </c>
      <c r="C342" s="63">
        <v>22</v>
      </c>
      <c r="D342" s="63">
        <v>341</v>
      </c>
      <c r="E342" s="63" t="str">
        <f>VLOOKUP(CENSO[[#This Row],[NOME COMUM]],ESPECIES[],2,FALSE)</f>
        <v>Coutarea hexandra (Jacq.) K.Schum.</v>
      </c>
      <c r="F342" s="64" t="s">
        <v>57</v>
      </c>
      <c r="G342" s="64">
        <v>183</v>
      </c>
      <c r="H342" s="97">
        <f>CENSO[[#This Row],[CAP (cm)]]/PI()</f>
        <v>58.250709171633694</v>
      </c>
      <c r="I342" s="64">
        <v>13</v>
      </c>
      <c r="J342" s="96">
        <f>(PI()*(CENSO[[#This Row],[DAP (cm)]]^2))/40000</f>
        <v>0.26649699446022412</v>
      </c>
      <c r="K342" s="96">
        <f>CENSO[[#This Row],[g (m²)]]*CENSO[[#This Row],[H (m)]]*0.7</f>
        <v>2.4251226495880394</v>
      </c>
      <c r="L342" s="64">
        <v>2</v>
      </c>
      <c r="M342" s="65">
        <v>367906</v>
      </c>
      <c r="N342" s="87">
        <v>9708976.8000000007</v>
      </c>
      <c r="O342" s="87" t="s">
        <v>1227</v>
      </c>
      <c r="P342" s="87" t="str">
        <f>VLOOKUP(CENSO[[#This Row],[DAP (cm)]],CD[],2,TRUE)</f>
        <v>TORA</v>
      </c>
      <c r="Q342" s="87" t="str">
        <f>VLOOKUP(CENSO[[#This Row],[DAP (cm)]],DD[],2,TRUE)</f>
        <v>50├ 60</v>
      </c>
      <c r="R342" s="87" t="str" cm="1">
        <f t="array" ref="R342">INDEX(_xlfn.TEXTSPLIT(CENSO[[#This Row],[NOME CIENTIFICO]]," "),1)</f>
        <v>Coutarea</v>
      </c>
      <c r="S342" s="98" t="s">
        <v>1004</v>
      </c>
      <c r="T342" s="87">
        <f>_xlfn.MINIFS(CENSO[DAP (cm)],CENSO[NOME CIENTIFICO],CENSO[[#This Row],[NOME CIENTIFICO]])</f>
        <v>40.425355545341418</v>
      </c>
      <c r="U3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342" s="87" t="str">
        <f>IF(CENSO[[#This Row],[DAP (cm)]]&lt;CENSO[[#This Row],[DMCE (cm)]],"DAP &lt; DMCE","DAP ≥ DMCE")</f>
        <v>DAP ≥ DMCE</v>
      </c>
      <c r="W342" s="87" t="str">
        <f>IF(CENSO[[#This Row],[DAP (cm)]]&gt;200, "Superior", "Inferior")</f>
        <v>Inferior</v>
      </c>
      <c r="X342" s="87" t="str">
        <f>VLOOKUP(CENSO[[#This Row],[NOME COMUM]],ESPECIES[],4,FALSE)</f>
        <v>Não</v>
      </c>
      <c r="Y342" s="87" t="str">
        <f>IF(IFERROR(VLOOKUP(CENSO[[#This Row],[NOME COMUM]],COMERCIAIS[],2, FALSE), "Não") &lt;&gt; "Não", "Sim", "Não")</f>
        <v>Não</v>
      </c>
      <c r="Z342" s="133">
        <f>CENSO[[#This Row],[g (m²)]]/SUM(AEEF[AEEF-UT])</f>
        <v>4.6627424733953712E-4</v>
      </c>
      <c r="AA342" s="133">
        <f>CENSO[[#This Row],[v (m³)]]/SUM(AEEF[AEEF-UT])</f>
        <v>4.2430956507897881E-3</v>
      </c>
    </row>
    <row r="343" spans="1:27" ht="14">
      <c r="A343" s="86">
        <v>1</v>
      </c>
      <c r="B343" s="86">
        <v>1</v>
      </c>
      <c r="C343" s="63">
        <v>22</v>
      </c>
      <c r="D343" s="63">
        <v>342</v>
      </c>
      <c r="E343" s="63" t="str">
        <f>VLOOKUP(CENSO[[#This Row],[NOME COMUM]],ESPECIES[],2,FALSE)</f>
        <v>Tachigali myrmecophila Ducke</v>
      </c>
      <c r="F343" s="64" t="s">
        <v>14</v>
      </c>
      <c r="G343" s="64">
        <v>200</v>
      </c>
      <c r="H343" s="97">
        <f>CENSO[[#This Row],[CAP (cm)]]/PI()</f>
        <v>63.661977236758133</v>
      </c>
      <c r="I343" s="64">
        <v>16</v>
      </c>
      <c r="J343" s="96">
        <f>(PI()*(CENSO[[#This Row],[DAP (cm)]]^2))/40000</f>
        <v>0.31830988618379064</v>
      </c>
      <c r="K343" s="96">
        <f>CENSO[[#This Row],[g (m²)]]*CENSO[[#This Row],[H (m)]]*0.7</f>
        <v>3.565070725258455</v>
      </c>
      <c r="L343" s="64">
        <v>1</v>
      </c>
      <c r="M343" s="65">
        <v>367913.5</v>
      </c>
      <c r="N343" s="87">
        <v>9708970.0999999903</v>
      </c>
      <c r="O343" s="87" t="s">
        <v>1227</v>
      </c>
      <c r="P343" s="87" t="str">
        <f>VLOOKUP(CENSO[[#This Row],[DAP (cm)]],CD[],2,TRUE)</f>
        <v>TORA</v>
      </c>
      <c r="Q343" s="87" t="str">
        <f>VLOOKUP(CENSO[[#This Row],[DAP (cm)]],DD[],2,TRUE)</f>
        <v>60├ 70</v>
      </c>
      <c r="R343" s="87" t="str" cm="1">
        <f t="array" ref="R343">INDEX(_xlfn.TEXTSPLIT(CENSO[[#This Row],[NOME CIENTIFICO]]," "),1)</f>
        <v>Tachigali</v>
      </c>
      <c r="S343" s="98" t="s">
        <v>1004</v>
      </c>
      <c r="T343" s="87">
        <f>_xlfn.MINIFS(CENSO[DAP (cm)],CENSO[NOME CIENTIFICO],CENSO[[#This Row],[NOME CIENTIFICO]])</f>
        <v>39.152116000606256</v>
      </c>
      <c r="U3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3" s="87" t="str">
        <f>IF(CENSO[[#This Row],[DAP (cm)]]&lt;CENSO[[#This Row],[DMCE (cm)]],"DAP &lt; DMCE","DAP ≥ DMCE")</f>
        <v>DAP ≥ DMCE</v>
      </c>
      <c r="W343" s="87" t="str">
        <f>IF(CENSO[[#This Row],[DAP (cm)]]&gt;200, "Superior", "Inferior")</f>
        <v>Inferior</v>
      </c>
      <c r="X343" s="87" t="str">
        <f>VLOOKUP(CENSO[[#This Row],[NOME COMUM]],ESPECIES[],4,FALSE)</f>
        <v>Não</v>
      </c>
      <c r="Y343" s="87" t="str">
        <f>IF(IFERROR(VLOOKUP(CENSO[[#This Row],[NOME COMUM]],COMERCIAIS[],2, FALSE), "Não") &lt;&gt; "Não", "Sim", "Não")</f>
        <v>Sim</v>
      </c>
      <c r="Z343" s="133">
        <f>CENSO[[#This Row],[g (m²)]]/SUM(AEEF[AEEF-UT])</f>
        <v>5.5692824191768894E-4</v>
      </c>
      <c r="AA343" s="133">
        <f>CENSO[[#This Row],[v (m³)]]/SUM(AEEF[AEEF-UT])</f>
        <v>6.2375963094781156E-3</v>
      </c>
    </row>
    <row r="344" spans="1:27" ht="14">
      <c r="A344" s="86">
        <v>1</v>
      </c>
      <c r="B344" s="86">
        <v>1</v>
      </c>
      <c r="C344" s="63">
        <v>22</v>
      </c>
      <c r="D344" s="63">
        <v>343</v>
      </c>
      <c r="E344" s="63" t="str">
        <f>VLOOKUP(CENSO[[#This Row],[NOME COMUM]],ESPECIES[],2,FALSE)</f>
        <v>Couratari guianensis Aubl.</v>
      </c>
      <c r="F344" s="64" t="s">
        <v>6</v>
      </c>
      <c r="G344" s="64">
        <v>207</v>
      </c>
      <c r="H344" s="97">
        <f>CENSO[[#This Row],[CAP (cm)]]/PI()</f>
        <v>65.890146440044674</v>
      </c>
      <c r="I344" s="64">
        <v>22</v>
      </c>
      <c r="J344" s="96">
        <f>(PI()*(CENSO[[#This Row],[DAP (cm)]]^2))/40000</f>
        <v>0.34098150782723119</v>
      </c>
      <c r="K344" s="96">
        <f>CENSO[[#This Row],[g (m²)]]*CENSO[[#This Row],[H (m)]]*0.7</f>
        <v>5.2511152205393596</v>
      </c>
      <c r="L344" s="64">
        <v>1</v>
      </c>
      <c r="M344" s="65">
        <v>367923.5</v>
      </c>
      <c r="N344" s="87">
        <v>9708958.5999999903</v>
      </c>
      <c r="O344" s="87" t="s">
        <v>1228</v>
      </c>
      <c r="P344" s="87" t="str">
        <f>VLOOKUP(CENSO[[#This Row],[DAP (cm)]],CD[],2,TRUE)</f>
        <v>TORA</v>
      </c>
      <c r="Q344" s="87" t="str">
        <f>VLOOKUP(CENSO[[#This Row],[DAP (cm)]],DD[],2,TRUE)</f>
        <v>60├ 70</v>
      </c>
      <c r="R344" s="87" t="str" cm="1">
        <f t="array" ref="R344">INDEX(_xlfn.TEXTSPLIT(CENSO[[#This Row],[NOME CIENTIFICO]]," "),1)</f>
        <v>Couratari</v>
      </c>
      <c r="S344" s="98" t="s">
        <v>1004</v>
      </c>
      <c r="T344" s="87">
        <f>_xlfn.MINIFS(CENSO[DAP (cm)],CENSO[NOME CIENTIFICO],CENSO[[#This Row],[NOME CIENTIFICO]])</f>
        <v>38.833806114422465</v>
      </c>
      <c r="U3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4" s="87" t="str">
        <f>IF(CENSO[[#This Row],[DAP (cm)]]&lt;CENSO[[#This Row],[DMCE (cm)]],"DAP &lt; DMCE","DAP ≥ DMCE")</f>
        <v>DAP ≥ DMCE</v>
      </c>
      <c r="W344" s="87" t="str">
        <f>IF(CENSO[[#This Row],[DAP (cm)]]&gt;200, "Superior", "Inferior")</f>
        <v>Inferior</v>
      </c>
      <c r="X344" s="87" t="str">
        <f>VLOOKUP(CENSO[[#This Row],[NOME COMUM]],ESPECIES[],4,FALSE)</f>
        <v>Não</v>
      </c>
      <c r="Y344" s="87" t="str">
        <f>IF(IFERROR(VLOOKUP(CENSO[[#This Row],[NOME COMUM]],COMERCIAIS[],2, FALSE), "Não") &lt;&gt; "Não", "Sim", "Não")</f>
        <v>Sim</v>
      </c>
      <c r="Z344" s="133">
        <f>CENSO[[#This Row],[g (m²)]]/SUM(AEEF[AEEF-UT])</f>
        <v>5.9659545594827642E-4</v>
      </c>
      <c r="AA344" s="133">
        <f>CENSO[[#This Row],[v (m³)]]/SUM(AEEF[AEEF-UT])</f>
        <v>9.1875700216034559E-3</v>
      </c>
    </row>
    <row r="345" spans="1:27" ht="14">
      <c r="A345" s="86">
        <v>1</v>
      </c>
      <c r="B345" s="86">
        <v>1</v>
      </c>
      <c r="C345" s="63">
        <v>22</v>
      </c>
      <c r="D345" s="63">
        <v>344</v>
      </c>
      <c r="E345" s="63" t="str">
        <f>VLOOKUP(CENSO[[#This Row],[NOME COMUM]],ESPECIES[],2,FALSE)</f>
        <v>Piptadenia suaveolens Miq.</v>
      </c>
      <c r="F345" s="64" t="s">
        <v>22</v>
      </c>
      <c r="G345" s="64">
        <v>162</v>
      </c>
      <c r="H345" s="97">
        <f>CENSO[[#This Row],[CAP (cm)]]/PI()</f>
        <v>51.566201561774093</v>
      </c>
      <c r="I345" s="64">
        <v>15</v>
      </c>
      <c r="J345" s="96">
        <f>(PI()*(CENSO[[#This Row],[DAP (cm)]]^2))/40000</f>
        <v>0.20884311632518512</v>
      </c>
      <c r="K345" s="96">
        <f>CENSO[[#This Row],[g (m²)]]*CENSO[[#This Row],[H (m)]]*0.7</f>
        <v>2.192852721414444</v>
      </c>
      <c r="L345" s="64">
        <v>1</v>
      </c>
      <c r="M345" s="65">
        <v>367933.9</v>
      </c>
      <c r="N345" s="87">
        <v>9708972.0999999903</v>
      </c>
      <c r="O345" s="87" t="s">
        <v>1228</v>
      </c>
      <c r="P345" s="87" t="str">
        <f>VLOOKUP(CENSO[[#This Row],[DAP (cm)]],CD[],2,TRUE)</f>
        <v>TORA</v>
      </c>
      <c r="Q345" s="87" t="str">
        <f>VLOOKUP(CENSO[[#This Row],[DAP (cm)]],DD[],2,TRUE)</f>
        <v>50├ 60</v>
      </c>
      <c r="R345" s="87" t="str" cm="1">
        <f t="array" ref="R345">INDEX(_xlfn.TEXTSPLIT(CENSO[[#This Row],[NOME CIENTIFICO]]," "),1)</f>
        <v>Piptadenia</v>
      </c>
      <c r="S345" s="98" t="s">
        <v>1004</v>
      </c>
      <c r="T345" s="87">
        <f>_xlfn.MINIFS(CENSO[DAP (cm)],CENSO[NOME CIENTIFICO],CENSO[[#This Row],[NOME CIENTIFICO]])</f>
        <v>39.788735772973837</v>
      </c>
      <c r="U3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5" s="87" t="str">
        <f>IF(CENSO[[#This Row],[DAP (cm)]]&lt;CENSO[[#This Row],[DMCE (cm)]],"DAP &lt; DMCE","DAP ≥ DMCE")</f>
        <v>DAP ≥ DMCE</v>
      </c>
      <c r="W345" s="87" t="str">
        <f>IF(CENSO[[#This Row],[DAP (cm)]]&gt;200, "Superior", "Inferior")</f>
        <v>Inferior</v>
      </c>
      <c r="X345" s="87" t="str">
        <f>VLOOKUP(CENSO[[#This Row],[NOME COMUM]],ESPECIES[],4,FALSE)</f>
        <v>Não</v>
      </c>
      <c r="Y345" s="87" t="str">
        <f>IF(IFERROR(VLOOKUP(CENSO[[#This Row],[NOME COMUM]],COMERCIAIS[],2, FALSE), "Não") &lt;&gt; "Não", "Sim", "Não")</f>
        <v>Sim</v>
      </c>
      <c r="Z345" s="133">
        <f>CENSO[[#This Row],[g (m²)]]/SUM(AEEF[AEEF-UT])</f>
        <v>3.6540061952219585E-4</v>
      </c>
      <c r="AA345" s="133">
        <f>CENSO[[#This Row],[v (m³)]]/SUM(AEEF[AEEF-UT])</f>
        <v>3.8367065049830572E-3</v>
      </c>
    </row>
    <row r="346" spans="1:27" ht="14">
      <c r="A346" s="86">
        <v>1</v>
      </c>
      <c r="B346" s="86">
        <v>1</v>
      </c>
      <c r="C346" s="63">
        <v>22</v>
      </c>
      <c r="D346" s="63">
        <v>345</v>
      </c>
      <c r="E346" s="63" t="str">
        <f>VLOOKUP(CENSO[[#This Row],[NOME COMUM]],ESPECIES[],2,FALSE)</f>
        <v>Couratari guianensis Aubl.</v>
      </c>
      <c r="F346" s="64" t="s">
        <v>6</v>
      </c>
      <c r="G346" s="64">
        <v>175</v>
      </c>
      <c r="H346" s="97">
        <f>CENSO[[#This Row],[CAP (cm)]]/PI()</f>
        <v>55.70423008216337</v>
      </c>
      <c r="I346" s="64">
        <v>17</v>
      </c>
      <c r="J346" s="96">
        <f>(PI()*(CENSO[[#This Row],[DAP (cm)]]^2))/40000</f>
        <v>0.24370600660946476</v>
      </c>
      <c r="K346" s="96">
        <f>CENSO[[#This Row],[g (m²)]]*CENSO[[#This Row],[H (m)]]*0.7</f>
        <v>2.9001014786526307</v>
      </c>
      <c r="L346" s="64">
        <v>1</v>
      </c>
      <c r="M346" s="65">
        <v>367935.7</v>
      </c>
      <c r="N346" s="87">
        <v>9708974.5</v>
      </c>
      <c r="O346" s="87" t="s">
        <v>1228</v>
      </c>
      <c r="P346" s="87" t="str">
        <f>VLOOKUP(CENSO[[#This Row],[DAP (cm)]],CD[],2,TRUE)</f>
        <v>TORA</v>
      </c>
      <c r="Q346" s="87" t="str">
        <f>VLOOKUP(CENSO[[#This Row],[DAP (cm)]],DD[],2,TRUE)</f>
        <v>50├ 60</v>
      </c>
      <c r="R346" s="87" t="str" cm="1">
        <f t="array" ref="R346">INDEX(_xlfn.TEXTSPLIT(CENSO[[#This Row],[NOME CIENTIFICO]]," "),1)</f>
        <v>Couratari</v>
      </c>
      <c r="S346" s="98" t="s">
        <v>1004</v>
      </c>
      <c r="T346" s="87">
        <f>_xlfn.MINIFS(CENSO[DAP (cm)],CENSO[NOME CIENTIFICO],CENSO[[#This Row],[NOME CIENTIFICO]])</f>
        <v>38.833806114422465</v>
      </c>
      <c r="U3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6" s="87" t="str">
        <f>IF(CENSO[[#This Row],[DAP (cm)]]&lt;CENSO[[#This Row],[DMCE (cm)]],"DAP &lt; DMCE","DAP ≥ DMCE")</f>
        <v>DAP ≥ DMCE</v>
      </c>
      <c r="W346" s="87" t="str">
        <f>IF(CENSO[[#This Row],[DAP (cm)]]&gt;200, "Superior", "Inferior")</f>
        <v>Inferior</v>
      </c>
      <c r="X346" s="87" t="str">
        <f>VLOOKUP(CENSO[[#This Row],[NOME COMUM]],ESPECIES[],4,FALSE)</f>
        <v>Não</v>
      </c>
      <c r="Y346" s="87" t="str">
        <f>IF(IFERROR(VLOOKUP(CENSO[[#This Row],[NOME COMUM]],COMERCIAIS[],2, FALSE), "Não") &lt;&gt; "Não", "Sim", "Não")</f>
        <v>Sim</v>
      </c>
      <c r="Z346" s="133">
        <f>CENSO[[#This Row],[g (m²)]]/SUM(AEEF[AEEF-UT])</f>
        <v>4.2639818521823071E-4</v>
      </c>
      <c r="AA346" s="133">
        <f>CENSO[[#This Row],[v (m³)]]/SUM(AEEF[AEEF-UT])</f>
        <v>5.0741384040969457E-3</v>
      </c>
    </row>
    <row r="347" spans="1:27" ht="14">
      <c r="A347" s="86">
        <v>1</v>
      </c>
      <c r="B347" s="86">
        <v>1</v>
      </c>
      <c r="C347" s="63">
        <v>22</v>
      </c>
      <c r="D347" s="63">
        <v>346</v>
      </c>
      <c r="E347" s="63" t="str">
        <f>VLOOKUP(CENSO[[#This Row],[NOME COMUM]],ESPECIES[],2,FALSE)</f>
        <v>Couratari guianensis Aubl.</v>
      </c>
      <c r="F347" s="64" t="s">
        <v>6</v>
      </c>
      <c r="G347" s="64">
        <v>133</v>
      </c>
      <c r="H347" s="97">
        <f>CENSO[[#This Row],[CAP (cm)]]/PI()</f>
        <v>42.335214862444161</v>
      </c>
      <c r="I347" s="64">
        <v>14</v>
      </c>
      <c r="J347" s="96">
        <f>(PI()*(CENSO[[#This Row],[DAP (cm)]]^2))/40000</f>
        <v>0.14076458941762685</v>
      </c>
      <c r="K347" s="96">
        <f>CENSO[[#This Row],[g (m²)]]*CENSO[[#This Row],[H (m)]]*0.7</f>
        <v>1.379492976292743</v>
      </c>
      <c r="L347" s="64">
        <v>1</v>
      </c>
      <c r="M347" s="65">
        <v>367940.59999999899</v>
      </c>
      <c r="N347" s="87">
        <v>9708959.5</v>
      </c>
      <c r="O347" s="98" t="s">
        <v>1225</v>
      </c>
      <c r="P347" s="87" t="str">
        <f>VLOOKUP(CENSO[[#This Row],[DAP (cm)]],CD[],2,TRUE)</f>
        <v>TORETE</v>
      </c>
      <c r="Q347" s="87" t="str">
        <f>VLOOKUP(CENSO[[#This Row],[DAP (cm)]],DD[],2,TRUE)</f>
        <v>40├ 50</v>
      </c>
      <c r="R347" s="87" t="str" cm="1">
        <f t="array" ref="R347">INDEX(_xlfn.TEXTSPLIT(CENSO[[#This Row],[NOME CIENTIFICO]]," "),1)</f>
        <v>Couratari</v>
      </c>
      <c r="S347" s="98" t="s">
        <v>1004</v>
      </c>
      <c r="T347" s="87">
        <f>_xlfn.MINIFS(CENSO[DAP (cm)],CENSO[NOME CIENTIFICO],CENSO[[#This Row],[NOME CIENTIFICO]])</f>
        <v>38.833806114422465</v>
      </c>
      <c r="U3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7" s="87" t="str">
        <f>IF(CENSO[[#This Row],[DAP (cm)]]&lt;CENSO[[#This Row],[DMCE (cm)]],"DAP &lt; DMCE","DAP ≥ DMCE")</f>
        <v>DAP &lt; DMCE</v>
      </c>
      <c r="W347" s="87" t="str">
        <f>IF(CENSO[[#This Row],[DAP (cm)]]&gt;200, "Superior", "Inferior")</f>
        <v>Inferior</v>
      </c>
      <c r="X347" s="87" t="str">
        <f>VLOOKUP(CENSO[[#This Row],[NOME COMUM]],ESPECIES[],4,FALSE)</f>
        <v>Não</v>
      </c>
      <c r="Y347" s="87" t="str">
        <f>IF(IFERROR(VLOOKUP(CENSO[[#This Row],[NOME COMUM]],COMERCIAIS[],2, FALSE), "Não") &lt;&gt; "Não", "Sim", "Não")</f>
        <v>Sim</v>
      </c>
      <c r="Z347" s="133">
        <f>CENSO[[#This Row],[g (m²)]]/SUM(AEEF[AEEF-UT])</f>
        <v>2.4628759178205005E-4</v>
      </c>
      <c r="AA347" s="133">
        <f>CENSO[[#This Row],[v (m³)]]/SUM(AEEF[AEEF-UT])</f>
        <v>2.4136183994640905E-3</v>
      </c>
    </row>
    <row r="348" spans="1:27" ht="14">
      <c r="A348" s="86">
        <v>1</v>
      </c>
      <c r="B348" s="86">
        <v>1</v>
      </c>
      <c r="C348" s="63">
        <v>22</v>
      </c>
      <c r="D348" s="63">
        <v>347</v>
      </c>
      <c r="E348" s="63" t="str">
        <f>VLOOKUP(CENSO[[#This Row],[NOME COMUM]],ESPECIES[],2,FALSE)</f>
        <v>Piptadenia suaveolens Miq.</v>
      </c>
      <c r="F348" s="64" t="s">
        <v>22</v>
      </c>
      <c r="G348" s="64">
        <v>287</v>
      </c>
      <c r="H348" s="97">
        <f>CENSO[[#This Row],[CAP (cm)]]/PI()</f>
        <v>91.35493733474793</v>
      </c>
      <c r="I348" s="64">
        <v>15</v>
      </c>
      <c r="J348" s="96">
        <f>(PI()*(CENSO[[#This Row],[DAP (cm)]]^2))/40000</f>
        <v>0.65547167537681639</v>
      </c>
      <c r="K348" s="96">
        <f>CENSO[[#This Row],[g (m²)]]*CENSO[[#This Row],[H (m)]]*0.7</f>
        <v>6.8824525914565715</v>
      </c>
      <c r="L348" s="64">
        <v>2</v>
      </c>
      <c r="M348" s="65">
        <v>367942.7</v>
      </c>
      <c r="N348" s="87">
        <v>9708958.9000000004</v>
      </c>
      <c r="O348" s="87" t="s">
        <v>1228</v>
      </c>
      <c r="P348" s="87" t="str">
        <f>VLOOKUP(CENSO[[#This Row],[DAP (cm)]],CD[],2,TRUE)</f>
        <v>TORA</v>
      </c>
      <c r="Q348" s="87" t="str">
        <f>VLOOKUP(CENSO[[#This Row],[DAP (cm)]],DD[],2,TRUE)</f>
        <v>90├ 100</v>
      </c>
      <c r="R348" s="87" t="str" cm="1">
        <f t="array" ref="R348">INDEX(_xlfn.TEXTSPLIT(CENSO[[#This Row],[NOME CIENTIFICO]]," "),1)</f>
        <v>Piptadenia</v>
      </c>
      <c r="S348" s="98" t="s">
        <v>1004</v>
      </c>
      <c r="T348" s="87">
        <f>_xlfn.MINIFS(CENSO[DAP (cm)],CENSO[NOME CIENTIFICO],CENSO[[#This Row],[NOME CIENTIFICO]])</f>
        <v>39.788735772973837</v>
      </c>
      <c r="U3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8" s="87" t="str">
        <f>IF(CENSO[[#This Row],[DAP (cm)]]&lt;CENSO[[#This Row],[DMCE (cm)]],"DAP &lt; DMCE","DAP ≥ DMCE")</f>
        <v>DAP ≥ DMCE</v>
      </c>
      <c r="W348" s="87" t="str">
        <f>IF(CENSO[[#This Row],[DAP (cm)]]&gt;200, "Superior", "Inferior")</f>
        <v>Inferior</v>
      </c>
      <c r="X348" s="87" t="str">
        <f>VLOOKUP(CENSO[[#This Row],[NOME COMUM]],ESPECIES[],4,FALSE)</f>
        <v>Não</v>
      </c>
      <c r="Y348" s="87" t="str">
        <f>IF(IFERROR(VLOOKUP(CENSO[[#This Row],[NOME COMUM]],COMERCIAIS[],2, FALSE), "Não") &lt;&gt; "Não", "Sim", "Não")</f>
        <v>Sim</v>
      </c>
      <c r="Z348" s="133">
        <f>CENSO[[#This Row],[g (m²)]]/SUM(AEEF[AEEF-UT])</f>
        <v>1.1468405589629533E-3</v>
      </c>
      <c r="AA348" s="133">
        <f>CENSO[[#This Row],[v (m³)]]/SUM(AEEF[AEEF-UT])</f>
        <v>1.2041825869111008E-2</v>
      </c>
    </row>
    <row r="349" spans="1:27" ht="14">
      <c r="A349" s="86">
        <v>1</v>
      </c>
      <c r="B349" s="86">
        <v>1</v>
      </c>
      <c r="C349" s="63">
        <v>22</v>
      </c>
      <c r="D349" s="63">
        <v>348</v>
      </c>
      <c r="E349" s="63" t="str">
        <f>VLOOKUP(CENSO[[#This Row],[NOME COMUM]],ESPECIES[],2,FALSE)</f>
        <v>Virola sebifera Aubl.</v>
      </c>
      <c r="F349" s="64" t="s">
        <v>18</v>
      </c>
      <c r="G349" s="64">
        <v>143</v>
      </c>
      <c r="H349" s="97">
        <f>CENSO[[#This Row],[CAP (cm)]]/PI()</f>
        <v>45.518313724282066</v>
      </c>
      <c r="I349" s="64">
        <v>14</v>
      </c>
      <c r="J349" s="96">
        <f>(PI()*(CENSO[[#This Row],[DAP (cm)]]^2))/40000</f>
        <v>0.1627279715643084</v>
      </c>
      <c r="K349" s="96">
        <f>CENSO[[#This Row],[g (m²)]]*CENSO[[#This Row],[H (m)]]*0.7</f>
        <v>1.5947341213302222</v>
      </c>
      <c r="L349" s="64">
        <v>1</v>
      </c>
      <c r="M349" s="65">
        <v>367939.09999999899</v>
      </c>
      <c r="N349" s="87">
        <v>9708927.5999999903</v>
      </c>
      <c r="O349" s="98" t="s">
        <v>1225</v>
      </c>
      <c r="P349" s="87" t="str">
        <f>VLOOKUP(CENSO[[#This Row],[DAP (cm)]],CD[],2,TRUE)</f>
        <v>TORETE</v>
      </c>
      <c r="Q349" s="87" t="str">
        <f>VLOOKUP(CENSO[[#This Row],[DAP (cm)]],DD[],2,TRUE)</f>
        <v>40├ 50</v>
      </c>
      <c r="R349" s="87" t="str" cm="1">
        <f t="array" ref="R349">INDEX(_xlfn.TEXTSPLIT(CENSO[[#This Row],[NOME CIENTIFICO]]," "),1)</f>
        <v>Virola</v>
      </c>
      <c r="S349" s="98" t="s">
        <v>1004</v>
      </c>
      <c r="T349" s="87">
        <f>_xlfn.MINIFS(CENSO[DAP (cm)],CENSO[NOME CIENTIFICO],CENSO[[#This Row],[NOME CIENTIFICO]])</f>
        <v>38.197186342054884</v>
      </c>
      <c r="U3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9" s="87" t="str">
        <f>IF(CENSO[[#This Row],[DAP (cm)]]&lt;CENSO[[#This Row],[DMCE (cm)]],"DAP &lt; DMCE","DAP ≥ DMCE")</f>
        <v>DAP &lt; DMCE</v>
      </c>
      <c r="W349" s="87" t="str">
        <f>IF(CENSO[[#This Row],[DAP (cm)]]&gt;200, "Superior", "Inferior")</f>
        <v>Inferior</v>
      </c>
      <c r="X349" s="87" t="str">
        <f>VLOOKUP(CENSO[[#This Row],[NOME COMUM]],ESPECIES[],4,FALSE)</f>
        <v>Não</v>
      </c>
      <c r="Y349" s="87" t="str">
        <f>IF(IFERROR(VLOOKUP(CENSO[[#This Row],[NOME COMUM]],COMERCIAIS[],2, FALSE), "Não") &lt;&gt; "Não", "Sim", "Não")</f>
        <v>Não</v>
      </c>
      <c r="Z349" s="133">
        <f>CENSO[[#This Row],[g (m²)]]/SUM(AEEF[AEEF-UT])</f>
        <v>2.8471564047437059E-4</v>
      </c>
      <c r="AA349" s="133">
        <f>CENSO[[#This Row],[v (m³)]]/SUM(AEEF[AEEF-UT])</f>
        <v>2.7902132766488316E-3</v>
      </c>
    </row>
    <row r="350" spans="1:27" ht="14">
      <c r="A350" s="86">
        <v>1</v>
      </c>
      <c r="B350" s="86">
        <v>1</v>
      </c>
      <c r="C350" s="63">
        <v>22</v>
      </c>
      <c r="D350" s="63">
        <v>349</v>
      </c>
      <c r="E350" s="63" t="str">
        <f>VLOOKUP(CENSO[[#This Row],[NOME COMUM]],ESPECIES[],2,FALSE)</f>
        <v>Apuleia leiocarpa (Vogel) J.F.Macbr.</v>
      </c>
      <c r="F350" s="64" t="s">
        <v>51</v>
      </c>
      <c r="G350" s="64">
        <v>315</v>
      </c>
      <c r="H350" s="97">
        <f>CENSO[[#This Row],[CAP (cm)]]/PI()</f>
        <v>100.26761414789407</v>
      </c>
      <c r="I350" s="64">
        <v>20</v>
      </c>
      <c r="J350" s="96">
        <f>(PI()*(CENSO[[#This Row],[DAP (cm)]]^2))/40000</f>
        <v>0.78960746141466576</v>
      </c>
      <c r="K350" s="96">
        <f>CENSO[[#This Row],[g (m²)]]*CENSO[[#This Row],[H (m)]]*0.7</f>
        <v>11.054504459805321</v>
      </c>
      <c r="L350" s="64">
        <v>1</v>
      </c>
      <c r="M350" s="65">
        <v>368024</v>
      </c>
      <c r="N350" s="87">
        <v>9708893.6999999899</v>
      </c>
      <c r="O350" s="87" t="s">
        <v>1228</v>
      </c>
      <c r="P350" s="87" t="str">
        <f>VLOOKUP(CENSO[[#This Row],[DAP (cm)]],CD[],2,TRUE)</f>
        <v>TORA</v>
      </c>
      <c r="Q350" s="87" t="str">
        <f>VLOOKUP(CENSO[[#This Row],[DAP (cm)]],DD[],2,TRUE)</f>
        <v>100├ 110</v>
      </c>
      <c r="R350" s="87" t="str" cm="1">
        <f t="array" ref="R350">INDEX(_xlfn.TEXTSPLIT(CENSO[[#This Row],[NOME CIENTIFICO]]," "),1)</f>
        <v>Apuleia</v>
      </c>
      <c r="S350" s="98" t="s">
        <v>1004</v>
      </c>
      <c r="T350" s="87">
        <f>_xlfn.MINIFS(CENSO[DAP (cm)],CENSO[NOME CIENTIFICO],CENSO[[#This Row],[NOME CIENTIFICO]])</f>
        <v>39.788735772973837</v>
      </c>
      <c r="U3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0" s="87" t="str">
        <f>IF(CENSO[[#This Row],[DAP (cm)]]&lt;CENSO[[#This Row],[DMCE (cm)]],"DAP &lt; DMCE","DAP ≥ DMCE")</f>
        <v>DAP ≥ DMCE</v>
      </c>
      <c r="W350" s="87" t="str">
        <f>IF(CENSO[[#This Row],[DAP (cm)]]&gt;200, "Superior", "Inferior")</f>
        <v>Inferior</v>
      </c>
      <c r="X350" s="87" t="str">
        <f>VLOOKUP(CENSO[[#This Row],[NOME COMUM]],ESPECIES[],4,FALSE)</f>
        <v>Não</v>
      </c>
      <c r="Y350" s="87" t="str">
        <f>IF(IFERROR(VLOOKUP(CENSO[[#This Row],[NOME COMUM]],COMERCIAIS[],2, FALSE), "Não") &lt;&gt; "Não", "Sim", "Não")</f>
        <v>Sim</v>
      </c>
      <c r="Z350" s="133">
        <f>CENSO[[#This Row],[g (m²)]]/SUM(AEEF[AEEF-UT])</f>
        <v>1.3815301201070673E-3</v>
      </c>
      <c r="AA350" s="133">
        <f>CENSO[[#This Row],[v (m³)]]/SUM(AEEF[AEEF-UT])</f>
        <v>1.9341421681498942E-2</v>
      </c>
    </row>
    <row r="351" spans="1:27" ht="14">
      <c r="A351" s="86">
        <v>1</v>
      </c>
      <c r="B351" s="86">
        <v>1</v>
      </c>
      <c r="C351" s="63">
        <v>22</v>
      </c>
      <c r="D351" s="63">
        <v>350</v>
      </c>
      <c r="E351" s="63" t="str">
        <f>VLOOKUP(CENSO[[#This Row],[NOME COMUM]],ESPECIES[],2,FALSE)</f>
        <v>Buchenavia capitata (Vahl) Eichler</v>
      </c>
      <c r="F351" s="64" t="s">
        <v>10</v>
      </c>
      <c r="G351" s="64">
        <v>208</v>
      </c>
      <c r="H351" s="97">
        <f>CENSO[[#This Row],[CAP (cm)]]/PI()</f>
        <v>66.208456326228458</v>
      </c>
      <c r="I351" s="64">
        <v>18</v>
      </c>
      <c r="J351" s="96">
        <f>(PI()*(CENSO[[#This Row],[DAP (cm)]]^2))/40000</f>
        <v>0.34428397289638796</v>
      </c>
      <c r="K351" s="96">
        <f>CENSO[[#This Row],[g (m²)]]*CENSO[[#This Row],[H (m)]]*0.7</f>
        <v>4.337978058494488</v>
      </c>
      <c r="L351" s="64">
        <v>1</v>
      </c>
      <c r="M351" s="65">
        <v>368089.2</v>
      </c>
      <c r="N351" s="87">
        <v>9708835.9000000004</v>
      </c>
      <c r="O351" s="87" t="s">
        <v>1227</v>
      </c>
      <c r="P351" s="87" t="str">
        <f>VLOOKUP(CENSO[[#This Row],[DAP (cm)]],CD[],2,TRUE)</f>
        <v>TORA</v>
      </c>
      <c r="Q351" s="87" t="str">
        <f>VLOOKUP(CENSO[[#This Row],[DAP (cm)]],DD[],2,TRUE)</f>
        <v>60├ 70</v>
      </c>
      <c r="R351" s="87" t="str" cm="1">
        <f t="array" ref="R351">INDEX(_xlfn.TEXTSPLIT(CENSO[[#This Row],[NOME CIENTIFICO]]," "),1)</f>
        <v>Buchenavia</v>
      </c>
      <c r="S351" s="98" t="s">
        <v>1004</v>
      </c>
      <c r="T351" s="87">
        <f>_xlfn.MINIFS(CENSO[DAP (cm)],CENSO[NOME CIENTIFICO],CENSO[[#This Row],[NOME CIENTIFICO]])</f>
        <v>41.38028520389279</v>
      </c>
      <c r="U3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51" s="87" t="str">
        <f>IF(CENSO[[#This Row],[DAP (cm)]]&lt;CENSO[[#This Row],[DMCE (cm)]],"DAP &lt; DMCE","DAP ≥ DMCE")</f>
        <v>DAP ≥ DMCE</v>
      </c>
      <c r="W351" s="87" t="str">
        <f>IF(CENSO[[#This Row],[DAP (cm)]]&gt;200, "Superior", "Inferior")</f>
        <v>Inferior</v>
      </c>
      <c r="X351" s="87" t="str">
        <f>VLOOKUP(CENSO[[#This Row],[NOME COMUM]],ESPECIES[],4,FALSE)</f>
        <v>Não</v>
      </c>
      <c r="Y351" s="87" t="str">
        <f>IF(IFERROR(VLOOKUP(CENSO[[#This Row],[NOME COMUM]],COMERCIAIS[],2, FALSE), "Não") &lt;&gt; "Não", "Sim", "Não")</f>
        <v>Não</v>
      </c>
      <c r="Z351" s="133">
        <f>CENSO[[#This Row],[g (m²)]]/SUM(AEEF[AEEF-UT])</f>
        <v>6.023735864581724E-4</v>
      </c>
      <c r="AA351" s="133">
        <f>CENSO[[#This Row],[v (m³)]]/SUM(AEEF[AEEF-UT])</f>
        <v>7.5899071893729712E-3</v>
      </c>
    </row>
    <row r="352" spans="1:27" ht="14">
      <c r="A352" s="86">
        <v>1</v>
      </c>
      <c r="B352" s="86">
        <v>1</v>
      </c>
      <c r="C352" s="63">
        <v>22</v>
      </c>
      <c r="D352" s="63">
        <v>351</v>
      </c>
      <c r="E352" s="63" t="str">
        <f>VLOOKUP(CENSO[[#This Row],[NOME COMUM]],ESPECIES[],2,FALSE)</f>
        <v>Apuleia leiocarpa (Vogel) J.F.Macbr.</v>
      </c>
      <c r="F352" s="64" t="s">
        <v>51</v>
      </c>
      <c r="G352" s="64">
        <v>297</v>
      </c>
      <c r="H352" s="97">
        <f>CENSO[[#This Row],[CAP (cm)]]/PI()</f>
        <v>94.538036196585836</v>
      </c>
      <c r="I352" s="64">
        <v>20</v>
      </c>
      <c r="J352" s="96">
        <f>(PI()*(CENSO[[#This Row],[DAP (cm)]]^2))/40000</f>
        <v>0.70194491875964982</v>
      </c>
      <c r="K352" s="96">
        <f>CENSO[[#This Row],[g (m²)]]*CENSO[[#This Row],[H (m)]]*0.7</f>
        <v>9.8272288626350974</v>
      </c>
      <c r="L352" s="64">
        <v>1</v>
      </c>
      <c r="M352" s="65">
        <v>368120.2</v>
      </c>
      <c r="N352" s="87">
        <v>9708805.5999999903</v>
      </c>
      <c r="O352" s="87" t="s">
        <v>1228</v>
      </c>
      <c r="P352" s="87" t="str">
        <f>VLOOKUP(CENSO[[#This Row],[DAP (cm)]],CD[],2,TRUE)</f>
        <v>TORA</v>
      </c>
      <c r="Q352" s="87" t="str">
        <f>VLOOKUP(CENSO[[#This Row],[DAP (cm)]],DD[],2,TRUE)</f>
        <v>90├ 100</v>
      </c>
      <c r="R352" s="87" t="str" cm="1">
        <f t="array" ref="R352">INDEX(_xlfn.TEXTSPLIT(CENSO[[#This Row],[NOME CIENTIFICO]]," "),1)</f>
        <v>Apuleia</v>
      </c>
      <c r="S352" s="98" t="s">
        <v>1004</v>
      </c>
      <c r="T352" s="87">
        <f>_xlfn.MINIFS(CENSO[DAP (cm)],CENSO[NOME CIENTIFICO],CENSO[[#This Row],[NOME CIENTIFICO]])</f>
        <v>39.788735772973837</v>
      </c>
      <c r="U3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2" s="87" t="str">
        <f>IF(CENSO[[#This Row],[DAP (cm)]]&lt;CENSO[[#This Row],[DMCE (cm)]],"DAP &lt; DMCE","DAP ≥ DMCE")</f>
        <v>DAP ≥ DMCE</v>
      </c>
      <c r="W352" s="87" t="str">
        <f>IF(CENSO[[#This Row],[DAP (cm)]]&gt;200, "Superior", "Inferior")</f>
        <v>Inferior</v>
      </c>
      <c r="X352" s="87" t="str">
        <f>VLOOKUP(CENSO[[#This Row],[NOME COMUM]],ESPECIES[],4,FALSE)</f>
        <v>Não</v>
      </c>
      <c r="Y352" s="87" t="str">
        <f>IF(IFERROR(VLOOKUP(CENSO[[#This Row],[NOME COMUM]],COMERCIAIS[],2, FALSE), "Não") &lt;&gt; "Não", "Sim", "Não")</f>
        <v>Sim</v>
      </c>
      <c r="Z352" s="133">
        <f>CENSO[[#This Row],[g (m²)]]/SUM(AEEF[AEEF-UT])</f>
        <v>1.2281520822829358E-3</v>
      </c>
      <c r="AA352" s="133">
        <f>CENSO[[#This Row],[v (m³)]]/SUM(AEEF[AEEF-UT])</f>
        <v>1.7194129151961102E-2</v>
      </c>
    </row>
    <row r="353" spans="1:27" ht="14">
      <c r="A353" s="86">
        <v>1</v>
      </c>
      <c r="B353" s="86">
        <v>1</v>
      </c>
      <c r="C353" s="63">
        <v>22</v>
      </c>
      <c r="D353" s="63">
        <v>352</v>
      </c>
      <c r="E353" s="63" t="str">
        <f>VLOOKUP(CENSO[[#This Row],[NOME COMUM]],ESPECIES[],2,FALSE)</f>
        <v>Coutarea hexandra (Jacq.) K.Schum.</v>
      </c>
      <c r="F353" s="64" t="s">
        <v>57</v>
      </c>
      <c r="G353" s="64">
        <v>203</v>
      </c>
      <c r="H353" s="97">
        <f>CENSO[[#This Row],[CAP (cm)]]/PI()</f>
        <v>64.616906895309512</v>
      </c>
      <c r="I353" s="64">
        <v>11</v>
      </c>
      <c r="J353" s="96">
        <f>(PI()*(CENSO[[#This Row],[DAP (cm)]]^2))/40000</f>
        <v>0.32793080249369577</v>
      </c>
      <c r="K353" s="96">
        <f>CENSO[[#This Row],[g (m²)]]*CENSO[[#This Row],[H (m)]]*0.7</f>
        <v>2.5250671792014572</v>
      </c>
      <c r="L353" s="64">
        <v>3</v>
      </c>
      <c r="M353" s="65">
        <v>368106.59999999899</v>
      </c>
      <c r="N353" s="87">
        <v>9708774.8000000007</v>
      </c>
      <c r="O353" s="87" t="s">
        <v>1226</v>
      </c>
      <c r="P353" s="87" t="str">
        <f>VLOOKUP(CENSO[[#This Row],[DAP (cm)]],CD[],2,TRUE)</f>
        <v>TORA</v>
      </c>
      <c r="Q353" s="87" t="str">
        <f>VLOOKUP(CENSO[[#This Row],[DAP (cm)]],DD[],2,TRUE)</f>
        <v>60├ 70</v>
      </c>
      <c r="R353" s="87" t="str" cm="1">
        <f t="array" ref="R353">INDEX(_xlfn.TEXTSPLIT(CENSO[[#This Row],[NOME CIENTIFICO]]," "),1)</f>
        <v>Coutarea</v>
      </c>
      <c r="S353" s="98" t="s">
        <v>1004</v>
      </c>
      <c r="T353" s="87">
        <f>_xlfn.MINIFS(CENSO[DAP (cm)],CENSO[NOME CIENTIFICO],CENSO[[#This Row],[NOME CIENTIFICO]])</f>
        <v>40.425355545341418</v>
      </c>
      <c r="U3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353" s="87" t="str">
        <f>IF(CENSO[[#This Row],[DAP (cm)]]&lt;CENSO[[#This Row],[DMCE (cm)]],"DAP &lt; DMCE","DAP ≥ DMCE")</f>
        <v>DAP ≥ DMCE</v>
      </c>
      <c r="W353" s="87" t="str">
        <f>IF(CENSO[[#This Row],[DAP (cm)]]&gt;200, "Superior", "Inferior")</f>
        <v>Inferior</v>
      </c>
      <c r="X353" s="87" t="str">
        <f>VLOOKUP(CENSO[[#This Row],[NOME COMUM]],ESPECIES[],4,FALSE)</f>
        <v>Não</v>
      </c>
      <c r="Y353" s="87" t="str">
        <f>IF(IFERROR(VLOOKUP(CENSO[[#This Row],[NOME COMUM]],COMERCIAIS[],2, FALSE), "Não") &lt;&gt; "Não", "Sim", "Não")</f>
        <v>Não</v>
      </c>
      <c r="Z353" s="133">
        <f>CENSO[[#This Row],[g (m²)]]/SUM(AEEF[AEEF-UT])</f>
        <v>5.7376139802965123E-4</v>
      </c>
      <c r="AA353" s="133">
        <f>CENSO[[#This Row],[v (m³)]]/SUM(AEEF[AEEF-UT])</f>
        <v>4.4179627648283136E-3</v>
      </c>
    </row>
    <row r="354" spans="1:27" ht="14">
      <c r="A354" s="86">
        <v>1</v>
      </c>
      <c r="B354" s="86">
        <v>1</v>
      </c>
      <c r="C354" s="63">
        <v>22</v>
      </c>
      <c r="D354" s="63">
        <v>353</v>
      </c>
      <c r="E354" s="63" t="str">
        <f>VLOOKUP(CENSO[[#This Row],[NOME COMUM]],ESPECIES[],2,FALSE)</f>
        <v>Sapium aereum Klotzsch</v>
      </c>
      <c r="F354" s="64" t="s">
        <v>65</v>
      </c>
      <c r="G354" s="64">
        <v>142</v>
      </c>
      <c r="H354" s="97">
        <f>CENSO[[#This Row],[CAP (cm)]]/PI()</f>
        <v>45.200003838098276</v>
      </c>
      <c r="I354" s="64">
        <v>15</v>
      </c>
      <c r="J354" s="96">
        <f>(PI()*(CENSO[[#This Row],[DAP (cm)]]^2))/40000</f>
        <v>0.16046001362524887</v>
      </c>
      <c r="K354" s="96">
        <f>CENSO[[#This Row],[g (m²)]]*CENSO[[#This Row],[H (m)]]*0.7</f>
        <v>1.6848301430651129</v>
      </c>
      <c r="L354" s="64">
        <v>1</v>
      </c>
      <c r="M354" s="65">
        <v>368110.5</v>
      </c>
      <c r="N354" s="87">
        <v>9708776.6999999899</v>
      </c>
      <c r="O354" s="98" t="s">
        <v>1225</v>
      </c>
      <c r="P354" s="87" t="str">
        <f>VLOOKUP(CENSO[[#This Row],[DAP (cm)]],CD[],2,TRUE)</f>
        <v>TORETE</v>
      </c>
      <c r="Q354" s="87" t="str">
        <f>VLOOKUP(CENSO[[#This Row],[DAP (cm)]],DD[],2,TRUE)</f>
        <v>40├ 50</v>
      </c>
      <c r="R354" s="87" t="str" cm="1">
        <f t="array" ref="R354">INDEX(_xlfn.TEXTSPLIT(CENSO[[#This Row],[NOME CIENTIFICO]]," "),1)</f>
        <v>Sapium</v>
      </c>
      <c r="S354" s="98" t="s">
        <v>1004</v>
      </c>
      <c r="T354" s="87">
        <f>_xlfn.MINIFS(CENSO[DAP (cm)],CENSO[NOME CIENTIFICO],CENSO[[#This Row],[NOME CIENTIFICO]])</f>
        <v>45.200003838098276</v>
      </c>
      <c r="U3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55.200003838098276</v>
      </c>
      <c r="V354" s="87" t="str">
        <f>IF(CENSO[[#This Row],[DAP (cm)]]&lt;CENSO[[#This Row],[DMCE (cm)]],"DAP &lt; DMCE","DAP ≥ DMCE")</f>
        <v>DAP &lt; DMCE</v>
      </c>
      <c r="W354" s="87" t="str">
        <f>IF(CENSO[[#This Row],[DAP (cm)]]&gt;200, "Superior", "Inferior")</f>
        <v>Inferior</v>
      </c>
      <c r="X354" s="87" t="str">
        <f>VLOOKUP(CENSO[[#This Row],[NOME COMUM]],ESPECIES[],4,FALSE)</f>
        <v>Não</v>
      </c>
      <c r="Y354" s="87" t="str">
        <f>IF(IFERROR(VLOOKUP(CENSO[[#This Row],[NOME COMUM]],COMERCIAIS[],2, FALSE), "Não") &lt;&gt; "Não", "Sim", "Não")</f>
        <v>Não</v>
      </c>
      <c r="Z354" s="133">
        <f>CENSO[[#This Row],[g (m²)]]/SUM(AEEF[AEEF-UT])</f>
        <v>2.8074752675070699E-4</v>
      </c>
      <c r="AA354" s="133">
        <f>CENSO[[#This Row],[v (m³)]]/SUM(AEEF[AEEF-UT])</f>
        <v>2.9478490308824231E-3</v>
      </c>
    </row>
    <row r="355" spans="1:27" ht="14">
      <c r="A355" s="86">
        <v>1</v>
      </c>
      <c r="B355" s="86">
        <v>1</v>
      </c>
      <c r="C355" s="63">
        <v>22</v>
      </c>
      <c r="D355" s="63">
        <v>354</v>
      </c>
      <c r="E355" s="63" t="str">
        <f>VLOOKUP(CENSO[[#This Row],[NOME COMUM]],ESPECIES[],2,FALSE)</f>
        <v>Piptadenia suaveolens Miq.</v>
      </c>
      <c r="F355" s="64" t="s">
        <v>22</v>
      </c>
      <c r="G355" s="64">
        <v>294</v>
      </c>
      <c r="H355" s="97">
        <f>CENSO[[#This Row],[CAP (cm)]]/PI()</f>
        <v>93.583106538034457</v>
      </c>
      <c r="I355" s="64">
        <v>15</v>
      </c>
      <c r="J355" s="96">
        <f>(PI()*(CENSO[[#This Row],[DAP (cm)]]^2))/40000</f>
        <v>0.6878358330545532</v>
      </c>
      <c r="K355" s="96">
        <f>CENSO[[#This Row],[g (m²)]]*CENSO[[#This Row],[H (m)]]*0.7</f>
        <v>7.2222762470728084</v>
      </c>
      <c r="L355" s="64">
        <v>1</v>
      </c>
      <c r="M355" s="65">
        <v>368126</v>
      </c>
      <c r="N355" s="87">
        <v>9708780.4000000004</v>
      </c>
      <c r="O355" s="87" t="s">
        <v>1228</v>
      </c>
      <c r="P355" s="87" t="str">
        <f>VLOOKUP(CENSO[[#This Row],[DAP (cm)]],CD[],2,TRUE)</f>
        <v>TORA</v>
      </c>
      <c r="Q355" s="87" t="str">
        <f>VLOOKUP(CENSO[[#This Row],[DAP (cm)]],DD[],2,TRUE)</f>
        <v>90├ 100</v>
      </c>
      <c r="R355" s="87" t="str" cm="1">
        <f t="array" ref="R355">INDEX(_xlfn.TEXTSPLIT(CENSO[[#This Row],[NOME CIENTIFICO]]," "),1)</f>
        <v>Piptadenia</v>
      </c>
      <c r="S355" s="98" t="s">
        <v>1004</v>
      </c>
      <c r="T355" s="87">
        <f>_xlfn.MINIFS(CENSO[DAP (cm)],CENSO[NOME CIENTIFICO],CENSO[[#This Row],[NOME CIENTIFICO]])</f>
        <v>39.788735772973837</v>
      </c>
      <c r="U3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5" s="87" t="str">
        <f>IF(CENSO[[#This Row],[DAP (cm)]]&lt;CENSO[[#This Row],[DMCE (cm)]],"DAP &lt; DMCE","DAP ≥ DMCE")</f>
        <v>DAP ≥ DMCE</v>
      </c>
      <c r="W355" s="87" t="str">
        <f>IF(CENSO[[#This Row],[DAP (cm)]]&gt;200, "Superior", "Inferior")</f>
        <v>Inferior</v>
      </c>
      <c r="X355" s="87" t="str">
        <f>VLOOKUP(CENSO[[#This Row],[NOME COMUM]],ESPECIES[],4,FALSE)</f>
        <v>Não</v>
      </c>
      <c r="Y355" s="87" t="str">
        <f>IF(IFERROR(VLOOKUP(CENSO[[#This Row],[NOME COMUM]],COMERCIAIS[],2, FALSE), "Não") &lt;&gt; "Não", "Sim", "Não")</f>
        <v>Sim</v>
      </c>
      <c r="Z355" s="133">
        <f>CENSO[[#This Row],[g (m²)]]/SUM(AEEF[AEEF-UT])</f>
        <v>1.2034662379599341E-3</v>
      </c>
      <c r="AA355" s="133">
        <f>CENSO[[#This Row],[v (m³)]]/SUM(AEEF[AEEF-UT])</f>
        <v>1.2636395498579308E-2</v>
      </c>
    </row>
    <row r="356" spans="1:27" ht="14">
      <c r="A356" s="86">
        <v>1</v>
      </c>
      <c r="B356" s="86">
        <v>1</v>
      </c>
      <c r="C356" s="63">
        <v>22</v>
      </c>
      <c r="D356" s="63">
        <v>355</v>
      </c>
      <c r="E356" s="63" t="str">
        <f>VLOOKUP(CENSO[[#This Row],[NOME COMUM]],ESPECIES[],2,FALSE)</f>
        <v>Coutarea hexandra (Jacq.) K.Schum.</v>
      </c>
      <c r="F356" s="64" t="s">
        <v>57</v>
      </c>
      <c r="G356" s="64">
        <v>172</v>
      </c>
      <c r="H356" s="97">
        <f>CENSO[[#This Row],[CAP (cm)]]/PI()</f>
        <v>54.749300423611999</v>
      </c>
      <c r="I356" s="64">
        <v>11</v>
      </c>
      <c r="J356" s="96">
        <f>(PI()*(CENSO[[#This Row],[DAP (cm)]]^2))/40000</f>
        <v>0.23542199182153159</v>
      </c>
      <c r="K356" s="96">
        <f>CENSO[[#This Row],[g (m²)]]*CENSO[[#This Row],[H (m)]]*0.7</f>
        <v>1.8127493370257932</v>
      </c>
      <c r="L356" s="64">
        <v>3</v>
      </c>
      <c r="M356" s="65">
        <v>368128.7</v>
      </c>
      <c r="N356" s="87">
        <v>9708780.5999999903</v>
      </c>
      <c r="O356" s="87" t="s">
        <v>1226</v>
      </c>
      <c r="P356" s="87" t="str">
        <f>VLOOKUP(CENSO[[#This Row],[DAP (cm)]],CD[],2,TRUE)</f>
        <v>TORA</v>
      </c>
      <c r="Q356" s="87" t="str">
        <f>VLOOKUP(CENSO[[#This Row],[DAP (cm)]],DD[],2,TRUE)</f>
        <v>50├ 60</v>
      </c>
      <c r="R356" s="87" t="str" cm="1">
        <f t="array" ref="R356">INDEX(_xlfn.TEXTSPLIT(CENSO[[#This Row],[NOME CIENTIFICO]]," "),1)</f>
        <v>Coutarea</v>
      </c>
      <c r="S356" s="98" t="s">
        <v>1004</v>
      </c>
      <c r="T356" s="87">
        <f>_xlfn.MINIFS(CENSO[DAP (cm)],CENSO[NOME CIENTIFICO],CENSO[[#This Row],[NOME CIENTIFICO]])</f>
        <v>40.425355545341418</v>
      </c>
      <c r="U3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356" s="87" t="str">
        <f>IF(CENSO[[#This Row],[DAP (cm)]]&lt;CENSO[[#This Row],[DMCE (cm)]],"DAP &lt; DMCE","DAP ≥ DMCE")</f>
        <v>DAP ≥ DMCE</v>
      </c>
      <c r="W356" s="87" t="str">
        <f>IF(CENSO[[#This Row],[DAP (cm)]]&gt;200, "Superior", "Inferior")</f>
        <v>Inferior</v>
      </c>
      <c r="X356" s="87" t="str">
        <f>VLOOKUP(CENSO[[#This Row],[NOME COMUM]],ESPECIES[],4,FALSE)</f>
        <v>Não</v>
      </c>
      <c r="Y356" s="87" t="str">
        <f>IF(IFERROR(VLOOKUP(CENSO[[#This Row],[NOME COMUM]],COMERCIAIS[],2, FALSE), "Não") &lt;&gt; "Não", "Sim", "Não")</f>
        <v>Não</v>
      </c>
      <c r="Z356" s="133">
        <f>CENSO[[#This Row],[g (m²)]]/SUM(AEEF[AEEF-UT])</f>
        <v>4.1190412772232278E-4</v>
      </c>
      <c r="AA356" s="133">
        <f>CENSO[[#This Row],[v (m³)]]/SUM(AEEF[AEEF-UT])</f>
        <v>3.1716617834618857E-3</v>
      </c>
    </row>
    <row r="357" spans="1:27" ht="14">
      <c r="A357" s="86">
        <v>1</v>
      </c>
      <c r="B357" s="86">
        <v>1</v>
      </c>
      <c r="C357" s="63">
        <v>22</v>
      </c>
      <c r="D357" s="63">
        <v>356</v>
      </c>
      <c r="E357" s="63" t="str">
        <f>VLOOKUP(CENSO[[#This Row],[NOME COMUM]],ESPECIES[],2,FALSE)</f>
        <v>Coutarea hexandra (Jacq.) K.Schum.</v>
      </c>
      <c r="F357" s="64" t="s">
        <v>57</v>
      </c>
      <c r="G357" s="64">
        <v>130</v>
      </c>
      <c r="H357" s="97">
        <f>CENSO[[#This Row],[CAP (cm)]]/PI()</f>
        <v>41.38028520389279</v>
      </c>
      <c r="I357" s="64">
        <v>10</v>
      </c>
      <c r="J357" s="96">
        <f>(PI()*(CENSO[[#This Row],[DAP (cm)]]^2))/40000</f>
        <v>0.13448592691265157</v>
      </c>
      <c r="K357" s="96">
        <f>CENSO[[#This Row],[g (m²)]]*CENSO[[#This Row],[H (m)]]*0.7</f>
        <v>0.94140148838856097</v>
      </c>
      <c r="L357" s="64">
        <v>2</v>
      </c>
      <c r="M357" s="65">
        <v>368146.59999999899</v>
      </c>
      <c r="N357" s="87">
        <v>9708758</v>
      </c>
      <c r="O357" s="98" t="s">
        <v>1225</v>
      </c>
      <c r="P357" s="87" t="str">
        <f>VLOOKUP(CENSO[[#This Row],[DAP (cm)]],CD[],2,TRUE)</f>
        <v>TORETE</v>
      </c>
      <c r="Q357" s="87" t="str">
        <f>VLOOKUP(CENSO[[#This Row],[DAP (cm)]],DD[],2,TRUE)</f>
        <v>40├ 50</v>
      </c>
      <c r="R357" s="87" t="str" cm="1">
        <f t="array" ref="R357">INDEX(_xlfn.TEXTSPLIT(CENSO[[#This Row],[NOME CIENTIFICO]]," "),1)</f>
        <v>Coutarea</v>
      </c>
      <c r="S357" s="98" t="s">
        <v>1004</v>
      </c>
      <c r="T357" s="87">
        <f>_xlfn.MINIFS(CENSO[DAP (cm)],CENSO[NOME CIENTIFICO],CENSO[[#This Row],[NOME CIENTIFICO]])</f>
        <v>40.425355545341418</v>
      </c>
      <c r="U3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357" s="87" t="str">
        <f>IF(CENSO[[#This Row],[DAP (cm)]]&lt;CENSO[[#This Row],[DMCE (cm)]],"DAP &lt; DMCE","DAP ≥ DMCE")</f>
        <v>DAP &lt; DMCE</v>
      </c>
      <c r="W357" s="87" t="str">
        <f>IF(CENSO[[#This Row],[DAP (cm)]]&gt;200, "Superior", "Inferior")</f>
        <v>Inferior</v>
      </c>
      <c r="X357" s="87" t="str">
        <f>VLOOKUP(CENSO[[#This Row],[NOME COMUM]],ESPECIES[],4,FALSE)</f>
        <v>Não</v>
      </c>
      <c r="Y357" s="87" t="str">
        <f>IF(IFERROR(VLOOKUP(CENSO[[#This Row],[NOME COMUM]],COMERCIAIS[],2, FALSE), "Não") &lt;&gt; "Não", "Sim", "Não")</f>
        <v>Não</v>
      </c>
      <c r="Z357" s="133">
        <f>CENSO[[#This Row],[g (m²)]]/SUM(AEEF[AEEF-UT])</f>
        <v>2.3530218221022364E-4</v>
      </c>
      <c r="AA357" s="133">
        <f>CENSO[[#This Row],[v (m³)]]/SUM(AEEF[AEEF-UT])</f>
        <v>1.6471152754715653E-3</v>
      </c>
    </row>
    <row r="358" spans="1:27" ht="14">
      <c r="A358" s="86">
        <v>1</v>
      </c>
      <c r="B358" s="86">
        <v>1</v>
      </c>
      <c r="C358" s="63">
        <v>22</v>
      </c>
      <c r="D358" s="63">
        <v>357</v>
      </c>
      <c r="E358" s="63" t="str">
        <f>VLOOKUP(CENSO[[#This Row],[NOME COMUM]],ESPECIES[],2,FALSE)</f>
        <v>Tachigali myrmecophila Ducke</v>
      </c>
      <c r="F358" s="64" t="s">
        <v>14</v>
      </c>
      <c r="G358" s="64">
        <v>135</v>
      </c>
      <c r="H358" s="97">
        <f>CENSO[[#This Row],[CAP (cm)]]/PI()</f>
        <v>42.971834634811742</v>
      </c>
      <c r="I358" s="64">
        <v>13</v>
      </c>
      <c r="J358" s="96">
        <f>(PI()*(CENSO[[#This Row],[DAP (cm)]]^2))/40000</f>
        <v>0.14502994189248961</v>
      </c>
      <c r="K358" s="96">
        <f>CENSO[[#This Row],[g (m²)]]*CENSO[[#This Row],[H (m)]]*0.7</f>
        <v>1.3197724712216552</v>
      </c>
      <c r="L358" s="64">
        <v>1</v>
      </c>
      <c r="M358" s="65">
        <v>368151.5</v>
      </c>
      <c r="N358" s="87">
        <v>9708764.4000000004</v>
      </c>
      <c r="O358" s="98" t="s">
        <v>1225</v>
      </c>
      <c r="P358" s="87" t="str">
        <f>VLOOKUP(CENSO[[#This Row],[DAP (cm)]],CD[],2,TRUE)</f>
        <v>TORETE</v>
      </c>
      <c r="Q358" s="87" t="str">
        <f>VLOOKUP(CENSO[[#This Row],[DAP (cm)]],DD[],2,TRUE)</f>
        <v>40├ 50</v>
      </c>
      <c r="R358" s="87" t="str" cm="1">
        <f t="array" ref="R358">INDEX(_xlfn.TEXTSPLIT(CENSO[[#This Row],[NOME CIENTIFICO]]," "),1)</f>
        <v>Tachigali</v>
      </c>
      <c r="S358" s="98" t="s">
        <v>1004</v>
      </c>
      <c r="T358" s="87">
        <f>_xlfn.MINIFS(CENSO[DAP (cm)],CENSO[NOME CIENTIFICO],CENSO[[#This Row],[NOME CIENTIFICO]])</f>
        <v>39.152116000606256</v>
      </c>
      <c r="U3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8" s="87" t="str">
        <f>IF(CENSO[[#This Row],[DAP (cm)]]&lt;CENSO[[#This Row],[DMCE (cm)]],"DAP &lt; DMCE","DAP ≥ DMCE")</f>
        <v>DAP &lt; DMCE</v>
      </c>
      <c r="W358" s="87" t="str">
        <f>IF(CENSO[[#This Row],[DAP (cm)]]&gt;200, "Superior", "Inferior")</f>
        <v>Inferior</v>
      </c>
      <c r="X358" s="87" t="str">
        <f>VLOOKUP(CENSO[[#This Row],[NOME COMUM]],ESPECIES[],4,FALSE)</f>
        <v>Não</v>
      </c>
      <c r="Y358" s="87" t="str">
        <f>IF(IFERROR(VLOOKUP(CENSO[[#This Row],[NOME COMUM]],COMERCIAIS[],2, FALSE), "Não") &lt;&gt; "Não", "Sim", "Não")</f>
        <v>Sim</v>
      </c>
      <c r="Z358" s="133">
        <f>CENSO[[#This Row],[g (m²)]]/SUM(AEEF[AEEF-UT])</f>
        <v>2.53750430223747E-4</v>
      </c>
      <c r="AA358" s="133">
        <f>CENSO[[#This Row],[v (m³)]]/SUM(AEEF[AEEF-UT])</f>
        <v>2.3091289150360974E-3</v>
      </c>
    </row>
    <row r="359" spans="1:27" ht="14">
      <c r="A359" s="86">
        <v>1</v>
      </c>
      <c r="B359" s="86">
        <v>1</v>
      </c>
      <c r="C359" s="63">
        <v>22</v>
      </c>
      <c r="D359" s="63">
        <v>358</v>
      </c>
      <c r="E359" s="63" t="str">
        <f>VLOOKUP(CENSO[[#This Row],[NOME COMUM]],ESPECIES[],2,FALSE)</f>
        <v>Tachigali myrmecophila Ducke</v>
      </c>
      <c r="F359" s="64" t="s">
        <v>14</v>
      </c>
      <c r="G359" s="64">
        <v>156</v>
      </c>
      <c r="H359" s="97">
        <f>CENSO[[#This Row],[CAP (cm)]]/PI()</f>
        <v>49.656342244671343</v>
      </c>
      <c r="I359" s="64">
        <v>15</v>
      </c>
      <c r="J359" s="96">
        <f>(PI()*(CENSO[[#This Row],[DAP (cm)]]^2))/40000</f>
        <v>0.19365973475421822</v>
      </c>
      <c r="K359" s="96">
        <f>CENSO[[#This Row],[g (m²)]]*CENSO[[#This Row],[H (m)]]*0.7</f>
        <v>2.0334272149192913</v>
      </c>
      <c r="L359" s="64">
        <v>1</v>
      </c>
      <c r="M359" s="65">
        <v>368152.7</v>
      </c>
      <c r="N359" s="87">
        <v>9708766</v>
      </c>
      <c r="O359" s="98" t="s">
        <v>1225</v>
      </c>
      <c r="P359" s="87" t="str">
        <f>VLOOKUP(CENSO[[#This Row],[DAP (cm)]],CD[],2,TRUE)</f>
        <v>TORETE</v>
      </c>
      <c r="Q359" s="87" t="str">
        <f>VLOOKUP(CENSO[[#This Row],[DAP (cm)]],DD[],2,TRUE)</f>
        <v>40├ 50</v>
      </c>
      <c r="R359" s="87" t="str" cm="1">
        <f t="array" ref="R359">INDEX(_xlfn.TEXTSPLIT(CENSO[[#This Row],[NOME CIENTIFICO]]," "),1)</f>
        <v>Tachigali</v>
      </c>
      <c r="S359" s="98" t="s">
        <v>1004</v>
      </c>
      <c r="T359" s="87">
        <f>_xlfn.MINIFS(CENSO[DAP (cm)],CENSO[NOME CIENTIFICO],CENSO[[#This Row],[NOME CIENTIFICO]])</f>
        <v>39.152116000606256</v>
      </c>
      <c r="U3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9" s="87" t="str">
        <f>IF(CENSO[[#This Row],[DAP (cm)]]&lt;CENSO[[#This Row],[DMCE (cm)]],"DAP &lt; DMCE","DAP ≥ DMCE")</f>
        <v>DAP &lt; DMCE</v>
      </c>
      <c r="W359" s="87" t="str">
        <f>IF(CENSO[[#This Row],[DAP (cm)]]&gt;200, "Superior", "Inferior")</f>
        <v>Inferior</v>
      </c>
      <c r="X359" s="87" t="str">
        <f>VLOOKUP(CENSO[[#This Row],[NOME COMUM]],ESPECIES[],4,FALSE)</f>
        <v>Não</v>
      </c>
      <c r="Y359" s="87" t="str">
        <f>IF(IFERROR(VLOOKUP(CENSO[[#This Row],[NOME COMUM]],COMERCIAIS[],2, FALSE), "Não") &lt;&gt; "Não", "Sim", "Não")</f>
        <v>Sim</v>
      </c>
      <c r="Z359" s="133">
        <f>CENSO[[#This Row],[g (m²)]]/SUM(AEEF[AEEF-UT])</f>
        <v>3.3883514238272194E-4</v>
      </c>
      <c r="AA359" s="133">
        <f>CENSO[[#This Row],[v (m³)]]/SUM(AEEF[AEEF-UT])</f>
        <v>3.5577689950185803E-3</v>
      </c>
    </row>
    <row r="360" spans="1:27" ht="14">
      <c r="A360" s="86">
        <v>1</v>
      </c>
      <c r="B360" s="86">
        <v>1</v>
      </c>
      <c r="C360" s="63">
        <v>22</v>
      </c>
      <c r="D360" s="63">
        <v>359</v>
      </c>
      <c r="E360" s="63" t="str">
        <f>VLOOKUP(CENSO[[#This Row],[NOME COMUM]],ESPECIES[],2,FALSE)</f>
        <v>Qualea dichotoma (Mart.) Warm. ex Wille</v>
      </c>
      <c r="F360" s="64" t="s">
        <v>55</v>
      </c>
      <c r="G360" s="64">
        <v>126</v>
      </c>
      <c r="H360" s="97">
        <f>CENSO[[#This Row],[CAP (cm)]]/PI()</f>
        <v>40.107045659157627</v>
      </c>
      <c r="I360" s="64">
        <v>15</v>
      </c>
      <c r="J360" s="96">
        <f>(PI()*(CENSO[[#This Row],[DAP (cm)]]^2))/40000</f>
        <v>0.12633719382634653</v>
      </c>
      <c r="K360" s="96">
        <f>CENSO[[#This Row],[g (m²)]]*CENSO[[#This Row],[H (m)]]*0.7</f>
        <v>1.3265405351766386</v>
      </c>
      <c r="L360" s="64">
        <v>2</v>
      </c>
      <c r="M360" s="65">
        <v>368168.4</v>
      </c>
      <c r="N360" s="87">
        <v>9708774.9000000004</v>
      </c>
      <c r="O360" s="98" t="s">
        <v>1225</v>
      </c>
      <c r="P360" s="87" t="str">
        <f>VLOOKUP(CENSO[[#This Row],[DAP (cm)]],CD[],2,TRUE)</f>
        <v>TORETE</v>
      </c>
      <c r="Q360" s="87" t="str">
        <f>VLOOKUP(CENSO[[#This Row],[DAP (cm)]],DD[],2,TRUE)</f>
        <v>40├ 50</v>
      </c>
      <c r="R360" s="87" t="str" cm="1">
        <f t="array" ref="R360">INDEX(_xlfn.TEXTSPLIT(CENSO[[#This Row],[NOME CIENTIFICO]]," "),1)</f>
        <v>Qualea</v>
      </c>
      <c r="S360" s="98" t="s">
        <v>1004</v>
      </c>
      <c r="T360" s="87">
        <f>_xlfn.MINIFS(CENSO[DAP (cm)],CENSO[NOME CIENTIFICO],CENSO[[#This Row],[NOME CIENTIFICO]])</f>
        <v>40.107045659157627</v>
      </c>
      <c r="U3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60" s="87" t="str">
        <f>IF(CENSO[[#This Row],[DAP (cm)]]&lt;CENSO[[#This Row],[DMCE (cm)]],"DAP &lt; DMCE","DAP ≥ DMCE")</f>
        <v>DAP &lt; DMCE</v>
      </c>
      <c r="W360" s="87" t="str">
        <f>IF(CENSO[[#This Row],[DAP (cm)]]&gt;200, "Superior", "Inferior")</f>
        <v>Inferior</v>
      </c>
      <c r="X360" s="87" t="str">
        <f>VLOOKUP(CENSO[[#This Row],[NOME COMUM]],ESPECIES[],4,FALSE)</f>
        <v>Não</v>
      </c>
      <c r="Y360" s="87" t="str">
        <f>IF(IFERROR(VLOOKUP(CENSO[[#This Row],[NOME COMUM]],COMERCIAIS[],2, FALSE), "Não") &lt;&gt; "Não", "Sim", "Não")</f>
        <v>Não</v>
      </c>
      <c r="Z360" s="133">
        <f>CENSO[[#This Row],[g (m²)]]/SUM(AEEF[AEEF-UT])</f>
        <v>2.2104481921713078E-4</v>
      </c>
      <c r="AA360" s="133">
        <f>CENSO[[#This Row],[v (m³)]]/SUM(AEEF[AEEF-UT])</f>
        <v>2.3209706017798732E-3</v>
      </c>
    </row>
    <row r="361" spans="1:27" ht="14">
      <c r="A361" s="86">
        <v>1</v>
      </c>
      <c r="B361" s="86">
        <v>1</v>
      </c>
      <c r="C361" s="63">
        <v>22</v>
      </c>
      <c r="D361" s="63">
        <v>360</v>
      </c>
      <c r="E361" s="63" t="str">
        <f>VLOOKUP(CENSO[[#This Row],[NOME COMUM]],ESPECIES[],2,FALSE)</f>
        <v>Dimorphandra multiflora Ducke</v>
      </c>
      <c r="F361" s="64" t="s">
        <v>73</v>
      </c>
      <c r="G361" s="64">
        <v>130</v>
      </c>
      <c r="H361" s="97">
        <f>CENSO[[#This Row],[CAP (cm)]]/PI()</f>
        <v>41.38028520389279</v>
      </c>
      <c r="I361" s="64">
        <v>12</v>
      </c>
      <c r="J361" s="96">
        <f>(PI()*(CENSO[[#This Row],[DAP (cm)]]^2))/40000</f>
        <v>0.13448592691265157</v>
      </c>
      <c r="K361" s="96">
        <f>CENSO[[#This Row],[g (m²)]]*CENSO[[#This Row],[H (m)]]*0.7</f>
        <v>1.1296817860662731</v>
      </c>
      <c r="L361" s="64">
        <v>2</v>
      </c>
      <c r="M361" s="65">
        <v>368175.09999999899</v>
      </c>
      <c r="N361" s="87">
        <v>9708732.6999999899</v>
      </c>
      <c r="O361" s="98" t="s">
        <v>1225</v>
      </c>
      <c r="P361" s="87" t="str">
        <f>VLOOKUP(CENSO[[#This Row],[DAP (cm)]],CD[],2,TRUE)</f>
        <v>TORETE</v>
      </c>
      <c r="Q361" s="87" t="str">
        <f>VLOOKUP(CENSO[[#This Row],[DAP (cm)]],DD[],2,TRUE)</f>
        <v>40├ 50</v>
      </c>
      <c r="R361" s="87" t="str" cm="1">
        <f t="array" ref="R361">INDEX(_xlfn.TEXTSPLIT(CENSO[[#This Row],[NOME CIENTIFICO]]," "),1)</f>
        <v>Dimorphandra</v>
      </c>
      <c r="S361" s="98" t="s">
        <v>1004</v>
      </c>
      <c r="T361" s="87">
        <f>_xlfn.MINIFS(CENSO[DAP (cm)],CENSO[NOME CIENTIFICO],CENSO[[#This Row],[NOME CIENTIFICO]])</f>
        <v>39.788735772973837</v>
      </c>
      <c r="U3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1" s="87" t="str">
        <f>IF(CENSO[[#This Row],[DAP (cm)]]&lt;CENSO[[#This Row],[DMCE (cm)]],"DAP &lt; DMCE","DAP ≥ DMCE")</f>
        <v>DAP &lt; DMCE</v>
      </c>
      <c r="W361" s="87" t="str">
        <f>IF(CENSO[[#This Row],[DAP (cm)]]&gt;200, "Superior", "Inferior")</f>
        <v>Inferior</v>
      </c>
      <c r="X361" s="87" t="str">
        <f>VLOOKUP(CENSO[[#This Row],[NOME COMUM]],ESPECIES[],4,FALSE)</f>
        <v>Não</v>
      </c>
      <c r="Y361" s="87" t="str">
        <f>IF(IFERROR(VLOOKUP(CENSO[[#This Row],[NOME COMUM]],COMERCIAIS[],2, FALSE), "Não") &lt;&gt; "Não", "Sim", "Não")</f>
        <v>Não</v>
      </c>
      <c r="Z361" s="133">
        <f>CENSO[[#This Row],[g (m²)]]/SUM(AEEF[AEEF-UT])</f>
        <v>2.3530218221022364E-4</v>
      </c>
      <c r="AA361" s="133">
        <f>CENSO[[#This Row],[v (m³)]]/SUM(AEEF[AEEF-UT])</f>
        <v>1.9765383305658784E-3</v>
      </c>
    </row>
    <row r="362" spans="1:27" ht="14">
      <c r="A362" s="86">
        <v>1</v>
      </c>
      <c r="B362" s="86">
        <v>1</v>
      </c>
      <c r="C362" s="63">
        <v>22</v>
      </c>
      <c r="D362" s="63">
        <v>361</v>
      </c>
      <c r="E362" s="63" t="str">
        <f>VLOOKUP(CENSO[[#This Row],[NOME COMUM]],ESPECIES[],2,FALSE)</f>
        <v>Lecythis pisonis Cambess.</v>
      </c>
      <c r="F362" s="64" t="s">
        <v>9</v>
      </c>
      <c r="G362" s="64">
        <v>143</v>
      </c>
      <c r="H362" s="97">
        <f>CENSO[[#This Row],[CAP (cm)]]/PI()</f>
        <v>45.518313724282066</v>
      </c>
      <c r="I362" s="64">
        <v>12</v>
      </c>
      <c r="J362" s="96">
        <f>(PI()*(CENSO[[#This Row],[DAP (cm)]]^2))/40000</f>
        <v>0.1627279715643084</v>
      </c>
      <c r="K362" s="96">
        <f>CENSO[[#This Row],[g (m²)]]*CENSO[[#This Row],[H (m)]]*0.7</f>
        <v>1.3669149611401905</v>
      </c>
      <c r="L362" s="64">
        <v>1</v>
      </c>
      <c r="M362" s="65">
        <v>368175.09999999899</v>
      </c>
      <c r="N362" s="87">
        <v>9708732.6999999899</v>
      </c>
      <c r="O362" s="98" t="s">
        <v>1225</v>
      </c>
      <c r="P362" s="87" t="str">
        <f>VLOOKUP(CENSO[[#This Row],[DAP (cm)]],CD[],2,TRUE)</f>
        <v>TORETE</v>
      </c>
      <c r="Q362" s="87" t="str">
        <f>VLOOKUP(CENSO[[#This Row],[DAP (cm)]],DD[],2,TRUE)</f>
        <v>40├ 50</v>
      </c>
      <c r="R362" s="87" t="str" cm="1">
        <f t="array" ref="R362">INDEX(_xlfn.TEXTSPLIT(CENSO[[#This Row],[NOME CIENTIFICO]]," "),1)</f>
        <v>Lecythis</v>
      </c>
      <c r="S362" s="98" t="s">
        <v>1004</v>
      </c>
      <c r="T362" s="87">
        <f>_xlfn.MINIFS(CENSO[DAP (cm)],CENSO[NOME CIENTIFICO],CENSO[[#This Row],[NOME CIENTIFICO]])</f>
        <v>40.743665431525208</v>
      </c>
      <c r="U3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362" s="87" t="str">
        <f>IF(CENSO[[#This Row],[DAP (cm)]]&lt;CENSO[[#This Row],[DMCE (cm)]],"DAP &lt; DMCE","DAP ≥ DMCE")</f>
        <v>DAP &lt; DMCE</v>
      </c>
      <c r="W362" s="87" t="str">
        <f>IF(CENSO[[#This Row],[DAP (cm)]]&gt;200, "Superior", "Inferior")</f>
        <v>Inferior</v>
      </c>
      <c r="X362" s="87" t="str">
        <f>VLOOKUP(CENSO[[#This Row],[NOME COMUM]],ESPECIES[],4,FALSE)</f>
        <v>Não</v>
      </c>
      <c r="Y362" s="87" t="str">
        <f>IF(IFERROR(VLOOKUP(CENSO[[#This Row],[NOME COMUM]],COMERCIAIS[],2, FALSE), "Não") &lt;&gt; "Não", "Sim", "Não")</f>
        <v>Sim</v>
      </c>
      <c r="Z362" s="133">
        <f>CENSO[[#This Row],[g (m²)]]/SUM(AEEF[AEEF-UT])</f>
        <v>2.8471564047437059E-4</v>
      </c>
      <c r="AA362" s="133">
        <f>CENSO[[#This Row],[v (m³)]]/SUM(AEEF[AEEF-UT])</f>
        <v>2.391611379984713E-3</v>
      </c>
    </row>
    <row r="363" spans="1:27" ht="14">
      <c r="A363" s="86">
        <v>1</v>
      </c>
      <c r="B363" s="86">
        <v>1</v>
      </c>
      <c r="C363" s="63">
        <v>22</v>
      </c>
      <c r="D363" s="63">
        <v>362</v>
      </c>
      <c r="E363" s="63" t="str">
        <f>VLOOKUP(CENSO[[#This Row],[NOME COMUM]],ESPECIES[],2,FALSE)</f>
        <v>Bertholletia excelsa Humb. &amp; Bonpl.</v>
      </c>
      <c r="F363" s="64" t="s">
        <v>37</v>
      </c>
      <c r="G363" s="64">
        <v>630</v>
      </c>
      <c r="H363" s="97">
        <f>CENSO[[#This Row],[CAP (cm)]]/PI()</f>
        <v>200.53522829578813</v>
      </c>
      <c r="I363" s="64">
        <v>24</v>
      </c>
      <c r="J363" s="96">
        <f>(PI()*(CENSO[[#This Row],[DAP (cm)]]^2))/40000</f>
        <v>3.158429845658663</v>
      </c>
      <c r="K363" s="96">
        <f>CENSO[[#This Row],[g (m²)]]*CENSO[[#This Row],[H (m)]]*0.7</f>
        <v>53.061621407065537</v>
      </c>
      <c r="L363" s="64">
        <v>1</v>
      </c>
      <c r="M363" s="65">
        <v>368170.799999999</v>
      </c>
      <c r="N363" s="87">
        <v>9708727.1999999899</v>
      </c>
      <c r="O363" s="87" t="s">
        <v>424</v>
      </c>
      <c r="P363" s="87" t="str">
        <f>VLOOKUP(CENSO[[#This Row],[DAP (cm)]],CD[],2,TRUE)</f>
        <v>TORA</v>
      </c>
      <c r="Q363" s="87" t="str">
        <f>VLOOKUP(CENSO[[#This Row],[DAP (cm)]],DD[],2,TRUE)</f>
        <v>200├ 210</v>
      </c>
      <c r="R363" s="87" t="str" cm="1">
        <f t="array" ref="R363">INDEX(_xlfn.TEXTSPLIT(CENSO[[#This Row],[NOME CIENTIFICO]]," "),1)</f>
        <v>Bertholletia</v>
      </c>
      <c r="S363" s="98" t="s">
        <v>1004</v>
      </c>
      <c r="T363" s="87">
        <f>_xlfn.MINIFS(CENSO[DAP (cm)],CENSO[NOME CIENTIFICO],CENSO[[#This Row],[NOME CIENTIFICO]])</f>
        <v>41.38028520389279</v>
      </c>
      <c r="U3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63" s="87" t="str">
        <f>IF(CENSO[[#This Row],[DAP (cm)]]&lt;CENSO[[#This Row],[DMCE (cm)]],"DAP &lt; DMCE","DAP ≥ DMCE")</f>
        <v>DAP ≥ DMCE</v>
      </c>
      <c r="W363" s="87" t="str">
        <f>IF(CENSO[[#This Row],[DAP (cm)]]&gt;200, "Superior", "Inferior")</f>
        <v>Superior</v>
      </c>
      <c r="X363" s="87" t="str">
        <f>VLOOKUP(CENSO[[#This Row],[NOME COMUM]],ESPECIES[],4,FALSE)</f>
        <v>Protegida</v>
      </c>
      <c r="Y363" s="87" t="str">
        <f>IF(IFERROR(VLOOKUP(CENSO[[#This Row],[NOME COMUM]],COMERCIAIS[],2, FALSE), "Não") &lt;&gt; "Não", "Sim", "Não")</f>
        <v>Não</v>
      </c>
      <c r="Z363" s="133">
        <f>CENSO[[#This Row],[g (m²)]]/SUM(AEEF[AEEF-UT])</f>
        <v>5.526120480428269E-3</v>
      </c>
      <c r="AA363" s="133">
        <f>CENSO[[#This Row],[v (m³)]]/SUM(AEEF[AEEF-UT])</f>
        <v>9.2838824071194925E-2</v>
      </c>
    </row>
    <row r="364" spans="1:27" ht="14">
      <c r="A364" s="86">
        <v>1</v>
      </c>
      <c r="B364" s="86">
        <v>1</v>
      </c>
      <c r="C364" s="63">
        <v>22</v>
      </c>
      <c r="D364" s="63">
        <v>363</v>
      </c>
      <c r="E364" s="63" t="str">
        <f>VLOOKUP(CENSO[[#This Row],[NOME COMUM]],ESPECIES[],2,FALSE)</f>
        <v>Couratari guianensis Aubl.</v>
      </c>
      <c r="F364" s="64" t="s">
        <v>6</v>
      </c>
      <c r="G364" s="64">
        <v>300</v>
      </c>
      <c r="H364" s="97">
        <f>CENSO[[#This Row],[CAP (cm)]]/PI()</f>
        <v>95.4929658551372</v>
      </c>
      <c r="I364" s="64">
        <v>22</v>
      </c>
      <c r="J364" s="96">
        <f>(PI()*(CENSO[[#This Row],[DAP (cm)]]^2))/40000</f>
        <v>0.7161972439135289</v>
      </c>
      <c r="K364" s="96">
        <f>CENSO[[#This Row],[g (m²)]]*CENSO[[#This Row],[H (m)]]*0.7</f>
        <v>11.029437556268345</v>
      </c>
      <c r="L364" s="64">
        <v>1</v>
      </c>
      <c r="M364" s="65">
        <v>368182.799999999</v>
      </c>
      <c r="N364" s="87">
        <v>9708723.1999999899</v>
      </c>
      <c r="O364" s="87" t="s">
        <v>1228</v>
      </c>
      <c r="P364" s="87" t="str">
        <f>VLOOKUP(CENSO[[#This Row],[DAP (cm)]],CD[],2,TRUE)</f>
        <v>TORA</v>
      </c>
      <c r="Q364" s="87" t="str">
        <f>VLOOKUP(CENSO[[#This Row],[DAP (cm)]],DD[],2,TRUE)</f>
        <v>90├ 100</v>
      </c>
      <c r="R364" s="87" t="str" cm="1">
        <f t="array" ref="R364">INDEX(_xlfn.TEXTSPLIT(CENSO[[#This Row],[NOME CIENTIFICO]]," "),1)</f>
        <v>Couratari</v>
      </c>
      <c r="S364" s="98" t="s">
        <v>1004</v>
      </c>
      <c r="T364" s="87">
        <f>_xlfn.MINIFS(CENSO[DAP (cm)],CENSO[NOME CIENTIFICO],CENSO[[#This Row],[NOME CIENTIFICO]])</f>
        <v>38.833806114422465</v>
      </c>
      <c r="U3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4" s="87" t="str">
        <f>IF(CENSO[[#This Row],[DAP (cm)]]&lt;CENSO[[#This Row],[DMCE (cm)]],"DAP &lt; DMCE","DAP ≥ DMCE")</f>
        <v>DAP ≥ DMCE</v>
      </c>
      <c r="W364" s="87" t="str">
        <f>IF(CENSO[[#This Row],[DAP (cm)]]&gt;200, "Superior", "Inferior")</f>
        <v>Inferior</v>
      </c>
      <c r="X364" s="87" t="str">
        <f>VLOOKUP(CENSO[[#This Row],[NOME COMUM]],ESPECIES[],4,FALSE)</f>
        <v>Não</v>
      </c>
      <c r="Y364" s="87" t="str">
        <f>IF(IFERROR(VLOOKUP(CENSO[[#This Row],[NOME COMUM]],COMERCIAIS[],2, FALSE), "Não") &lt;&gt; "Não", "Sim", "Não")</f>
        <v>Sim</v>
      </c>
      <c r="Z364" s="133">
        <f>CENSO[[#This Row],[g (m²)]]/SUM(AEEF[AEEF-UT])</f>
        <v>1.2530885443148001E-3</v>
      </c>
      <c r="AA364" s="133">
        <f>CENSO[[#This Row],[v (m³)]]/SUM(AEEF[AEEF-UT])</f>
        <v>1.929756358244792E-2</v>
      </c>
    </row>
    <row r="365" spans="1:27" ht="14">
      <c r="A365" s="86">
        <v>1</v>
      </c>
      <c r="B365" s="86">
        <v>1</v>
      </c>
      <c r="C365" s="63">
        <v>22</v>
      </c>
      <c r="D365" s="63">
        <v>364</v>
      </c>
      <c r="E365" s="63" t="str">
        <f>VLOOKUP(CENSO[[#This Row],[NOME COMUM]],ESPECIES[],2,FALSE)</f>
        <v>Couratari guianensis Aubl.</v>
      </c>
      <c r="F365" s="64" t="s">
        <v>6</v>
      </c>
      <c r="G365" s="64">
        <v>338</v>
      </c>
      <c r="H365" s="97">
        <f>CENSO[[#This Row],[CAP (cm)]]/PI()</f>
        <v>107.58874153012125</v>
      </c>
      <c r="I365" s="64">
        <v>24</v>
      </c>
      <c r="J365" s="96">
        <f>(PI()*(CENSO[[#This Row],[DAP (cm)]]^2))/40000</f>
        <v>0.90912486592952468</v>
      </c>
      <c r="K365" s="96">
        <f>CENSO[[#This Row],[g (m²)]]*CENSO[[#This Row],[H (m)]]*0.7</f>
        <v>15.273297747616013</v>
      </c>
      <c r="L365" s="64">
        <v>1</v>
      </c>
      <c r="M365" s="65">
        <v>368184</v>
      </c>
      <c r="N365" s="87">
        <v>9708724.8000000007</v>
      </c>
      <c r="O365" s="87" t="s">
        <v>1228</v>
      </c>
      <c r="P365" s="87" t="str">
        <f>VLOOKUP(CENSO[[#This Row],[DAP (cm)]],CD[],2,TRUE)</f>
        <v>TORA</v>
      </c>
      <c r="Q365" s="87" t="str">
        <f>VLOOKUP(CENSO[[#This Row],[DAP (cm)]],DD[],2,TRUE)</f>
        <v>100├ 110</v>
      </c>
      <c r="R365" s="87" t="str" cm="1">
        <f t="array" ref="R365">INDEX(_xlfn.TEXTSPLIT(CENSO[[#This Row],[NOME CIENTIFICO]]," "),1)</f>
        <v>Couratari</v>
      </c>
      <c r="S365" s="98" t="s">
        <v>1004</v>
      </c>
      <c r="T365" s="87">
        <f>_xlfn.MINIFS(CENSO[DAP (cm)],CENSO[NOME CIENTIFICO],CENSO[[#This Row],[NOME CIENTIFICO]])</f>
        <v>38.833806114422465</v>
      </c>
      <c r="U3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5" s="87" t="str">
        <f>IF(CENSO[[#This Row],[DAP (cm)]]&lt;CENSO[[#This Row],[DMCE (cm)]],"DAP &lt; DMCE","DAP ≥ DMCE")</f>
        <v>DAP ≥ DMCE</v>
      </c>
      <c r="W365" s="87" t="str">
        <f>IF(CENSO[[#This Row],[DAP (cm)]]&gt;200, "Superior", "Inferior")</f>
        <v>Inferior</v>
      </c>
      <c r="X365" s="87" t="str">
        <f>VLOOKUP(CENSO[[#This Row],[NOME COMUM]],ESPECIES[],4,FALSE)</f>
        <v>Não</v>
      </c>
      <c r="Y365" s="87" t="str">
        <f>IF(IFERROR(VLOOKUP(CENSO[[#This Row],[NOME COMUM]],COMERCIAIS[],2, FALSE), "Não") &lt;&gt; "Não", "Sim", "Não")</f>
        <v>Sim</v>
      </c>
      <c r="Z365" s="133">
        <f>CENSO[[#This Row],[g (m²)]]/SUM(AEEF[AEEF-UT])</f>
        <v>1.5906427517411118E-3</v>
      </c>
      <c r="AA365" s="133">
        <f>CENSO[[#This Row],[v (m³)]]/SUM(AEEF[AEEF-UT])</f>
        <v>2.6722798229250676E-2</v>
      </c>
    </row>
    <row r="366" spans="1:27" ht="14">
      <c r="A366" s="86">
        <v>1</v>
      </c>
      <c r="B366" s="86">
        <v>1</v>
      </c>
      <c r="C366" s="63">
        <v>22</v>
      </c>
      <c r="D366" s="63">
        <v>365</v>
      </c>
      <c r="E366" s="63" t="str">
        <f>VLOOKUP(CENSO[[#This Row],[NOME COMUM]],ESPECIES[],2,FALSE)</f>
        <v>Coutarea hexandra (Jacq.) K.Schum.</v>
      </c>
      <c r="F366" s="64" t="s">
        <v>57</v>
      </c>
      <c r="G366" s="64">
        <v>143</v>
      </c>
      <c r="H366" s="97">
        <f>CENSO[[#This Row],[CAP (cm)]]/PI()</f>
        <v>45.518313724282066</v>
      </c>
      <c r="I366" s="64">
        <v>9</v>
      </c>
      <c r="J366" s="96">
        <f>(PI()*(CENSO[[#This Row],[DAP (cm)]]^2))/40000</f>
        <v>0.1627279715643084</v>
      </c>
      <c r="K366" s="96">
        <f>CENSO[[#This Row],[g (m²)]]*CENSO[[#This Row],[H (m)]]*0.7</f>
        <v>1.025186220855143</v>
      </c>
      <c r="L366" s="64">
        <v>3</v>
      </c>
      <c r="M366" s="65">
        <v>368182</v>
      </c>
      <c r="N366" s="87">
        <v>9708717.1999999899</v>
      </c>
      <c r="O366" s="98" t="s">
        <v>1225</v>
      </c>
      <c r="P366" s="87" t="str">
        <f>VLOOKUP(CENSO[[#This Row],[DAP (cm)]],CD[],2,TRUE)</f>
        <v>TORETE</v>
      </c>
      <c r="Q366" s="87" t="str">
        <f>VLOOKUP(CENSO[[#This Row],[DAP (cm)]],DD[],2,TRUE)</f>
        <v>40├ 50</v>
      </c>
      <c r="R366" s="87" t="str" cm="1">
        <f t="array" ref="R366">INDEX(_xlfn.TEXTSPLIT(CENSO[[#This Row],[NOME CIENTIFICO]]," "),1)</f>
        <v>Coutarea</v>
      </c>
      <c r="S366" s="98" t="s">
        <v>1004</v>
      </c>
      <c r="T366" s="87">
        <f>_xlfn.MINIFS(CENSO[DAP (cm)],CENSO[NOME CIENTIFICO],CENSO[[#This Row],[NOME CIENTIFICO]])</f>
        <v>40.425355545341418</v>
      </c>
      <c r="U3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366" s="87" t="str">
        <f>IF(CENSO[[#This Row],[DAP (cm)]]&lt;CENSO[[#This Row],[DMCE (cm)]],"DAP &lt; DMCE","DAP ≥ DMCE")</f>
        <v>DAP &lt; DMCE</v>
      </c>
      <c r="W366" s="87" t="str">
        <f>IF(CENSO[[#This Row],[DAP (cm)]]&gt;200, "Superior", "Inferior")</f>
        <v>Inferior</v>
      </c>
      <c r="X366" s="87" t="str">
        <f>VLOOKUP(CENSO[[#This Row],[NOME COMUM]],ESPECIES[],4,FALSE)</f>
        <v>Não</v>
      </c>
      <c r="Y366" s="87" t="str">
        <f>IF(IFERROR(VLOOKUP(CENSO[[#This Row],[NOME COMUM]],COMERCIAIS[],2, FALSE), "Não") &lt;&gt; "Não", "Sim", "Não")</f>
        <v>Não</v>
      </c>
      <c r="Z366" s="133">
        <f>CENSO[[#This Row],[g (m²)]]/SUM(AEEF[AEEF-UT])</f>
        <v>2.8471564047437059E-4</v>
      </c>
      <c r="AA366" s="133">
        <f>CENSO[[#This Row],[v (m³)]]/SUM(AEEF[AEEF-UT])</f>
        <v>1.7937085349885348E-3</v>
      </c>
    </row>
    <row r="367" spans="1:27" ht="14">
      <c r="A367" s="86">
        <v>1</v>
      </c>
      <c r="B367" s="86">
        <v>1</v>
      </c>
      <c r="C367" s="63">
        <v>22</v>
      </c>
      <c r="D367" s="63">
        <v>366</v>
      </c>
      <c r="E367" s="63" t="str">
        <f>VLOOKUP(CENSO[[#This Row],[NOME COMUM]],ESPECIES[],2,FALSE)</f>
        <v>Aspidosperma carapanauba Pichon.</v>
      </c>
      <c r="F367" s="64" t="s">
        <v>68</v>
      </c>
      <c r="G367" s="64">
        <v>220</v>
      </c>
      <c r="H367" s="97">
        <f>CENSO[[#This Row],[CAP (cm)]]/PI()</f>
        <v>70.028174960433944</v>
      </c>
      <c r="I367" s="64">
        <v>20</v>
      </c>
      <c r="J367" s="96">
        <f>(PI()*(CENSO[[#This Row],[DAP (cm)]]^2))/40000</f>
        <v>0.3851549622823866</v>
      </c>
      <c r="K367" s="96">
        <f>CENSO[[#This Row],[g (m²)]]*CENSO[[#This Row],[H (m)]]*0.7</f>
        <v>5.3921694719534123</v>
      </c>
      <c r="L367" s="64">
        <v>3</v>
      </c>
      <c r="M367" s="65">
        <v>368185.4</v>
      </c>
      <c r="N367" s="87">
        <v>9708710.0999999903</v>
      </c>
      <c r="O367" s="87" t="s">
        <v>1226</v>
      </c>
      <c r="P367" s="87" t="str">
        <f>VLOOKUP(CENSO[[#This Row],[DAP (cm)]],CD[],2,TRUE)</f>
        <v>TORA</v>
      </c>
      <c r="Q367" s="87" t="str">
        <f>VLOOKUP(CENSO[[#This Row],[DAP (cm)]],DD[],2,TRUE)</f>
        <v>70├ 80</v>
      </c>
      <c r="R367" s="87" t="str" cm="1">
        <f t="array" ref="R367">INDEX(_xlfn.TEXTSPLIT(CENSO[[#This Row],[NOME CIENTIFICO]]," "),1)</f>
        <v>Aspidosperma</v>
      </c>
      <c r="S367" s="98" t="s">
        <v>1004</v>
      </c>
      <c r="T367" s="87">
        <f>_xlfn.MINIFS(CENSO[DAP (cm)],CENSO[NOME CIENTIFICO],CENSO[[#This Row],[NOME CIENTIFICO]])</f>
        <v>47.109863155201019</v>
      </c>
      <c r="U3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57.109863155201019</v>
      </c>
      <c r="V367" s="87" t="str">
        <f>IF(CENSO[[#This Row],[DAP (cm)]]&lt;CENSO[[#This Row],[DMCE (cm)]],"DAP &lt; DMCE","DAP ≥ DMCE")</f>
        <v>DAP ≥ DMCE</v>
      </c>
      <c r="W367" s="87" t="str">
        <f>IF(CENSO[[#This Row],[DAP (cm)]]&gt;200, "Superior", "Inferior")</f>
        <v>Inferior</v>
      </c>
      <c r="X367" s="87" t="str">
        <f>VLOOKUP(CENSO[[#This Row],[NOME COMUM]],ESPECIES[],4,FALSE)</f>
        <v>Não</v>
      </c>
      <c r="Y367" s="87" t="str">
        <f>IF(IFERROR(VLOOKUP(CENSO[[#This Row],[NOME COMUM]],COMERCIAIS[],2, FALSE), "Não") &lt;&gt; "Não", "Sim", "Não")</f>
        <v>Não</v>
      </c>
      <c r="Z367" s="133">
        <f>CENSO[[#This Row],[g (m²)]]/SUM(AEEF[AEEF-UT])</f>
        <v>6.7388317272040353E-4</v>
      </c>
      <c r="AA367" s="133">
        <f>CENSO[[#This Row],[v (m³)]]/SUM(AEEF[AEEF-UT])</f>
        <v>9.4343644180856483E-3</v>
      </c>
    </row>
    <row r="368" spans="1:27" ht="14">
      <c r="A368" s="86">
        <v>1</v>
      </c>
      <c r="B368" s="86">
        <v>1</v>
      </c>
      <c r="C368" s="63">
        <v>22</v>
      </c>
      <c r="D368" s="63">
        <v>367</v>
      </c>
      <c r="E368" s="63" t="str">
        <f>VLOOKUP(CENSO[[#This Row],[NOME COMUM]],ESPECIES[],2,FALSE)</f>
        <v>Couratari guianensis Aubl.</v>
      </c>
      <c r="F368" s="64" t="s">
        <v>6</v>
      </c>
      <c r="G368" s="64">
        <v>125</v>
      </c>
      <c r="H368" s="97">
        <f>CENSO[[#This Row],[CAP (cm)]]/PI()</f>
        <v>39.788735772973837</v>
      </c>
      <c r="I368" s="64">
        <v>15</v>
      </c>
      <c r="J368" s="96">
        <f>(PI()*(CENSO[[#This Row],[DAP (cm)]]^2))/40000</f>
        <v>0.12433979929054324</v>
      </c>
      <c r="K368" s="96">
        <f>CENSO[[#This Row],[g (m²)]]*CENSO[[#This Row],[H (m)]]*0.7</f>
        <v>1.3055678925507039</v>
      </c>
      <c r="L368" s="64">
        <v>1</v>
      </c>
      <c r="M368" s="65">
        <v>368187.299999999</v>
      </c>
      <c r="N368" s="87">
        <v>9708712.5</v>
      </c>
      <c r="O368" s="98" t="s">
        <v>1225</v>
      </c>
      <c r="P368" s="87" t="str">
        <f>VLOOKUP(CENSO[[#This Row],[DAP (cm)]],CD[],2,TRUE)</f>
        <v>TORETE</v>
      </c>
      <c r="Q368" s="87" t="str">
        <f>VLOOKUP(CENSO[[#This Row],[DAP (cm)]],DD[],2,TRUE)</f>
        <v>30├ 40</v>
      </c>
      <c r="R368" s="87" t="str" cm="1">
        <f t="array" ref="R368">INDEX(_xlfn.TEXTSPLIT(CENSO[[#This Row],[NOME CIENTIFICO]]," "),1)</f>
        <v>Couratari</v>
      </c>
      <c r="S368" s="98" t="s">
        <v>1004</v>
      </c>
      <c r="T368" s="87">
        <f>_xlfn.MINIFS(CENSO[DAP (cm)],CENSO[NOME CIENTIFICO],CENSO[[#This Row],[NOME CIENTIFICO]])</f>
        <v>38.833806114422465</v>
      </c>
      <c r="U3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8" s="87" t="str">
        <f>IF(CENSO[[#This Row],[DAP (cm)]]&lt;CENSO[[#This Row],[DMCE (cm)]],"DAP &lt; DMCE","DAP ≥ DMCE")</f>
        <v>DAP &lt; DMCE</v>
      </c>
      <c r="W368" s="87" t="str">
        <f>IF(CENSO[[#This Row],[DAP (cm)]]&gt;200, "Superior", "Inferior")</f>
        <v>Inferior</v>
      </c>
      <c r="X368" s="87" t="str">
        <f>VLOOKUP(CENSO[[#This Row],[NOME COMUM]],ESPECIES[],4,FALSE)</f>
        <v>Não</v>
      </c>
      <c r="Y368" s="87" t="str">
        <f>IF(IFERROR(VLOOKUP(CENSO[[#This Row],[NOME COMUM]],COMERCIAIS[],2, FALSE), "Não") &lt;&gt; "Não", "Sim", "Não")</f>
        <v>Sim</v>
      </c>
      <c r="Z368" s="133">
        <f>CENSO[[#This Row],[g (m²)]]/SUM(AEEF[AEEF-UT])</f>
        <v>2.175500944990973E-4</v>
      </c>
      <c r="AA368" s="133">
        <f>CENSO[[#This Row],[v (m³)]]/SUM(AEEF[AEEF-UT])</f>
        <v>2.2842759922405212E-3</v>
      </c>
    </row>
    <row r="369" spans="1:27" ht="14">
      <c r="A369" s="86">
        <v>1</v>
      </c>
      <c r="B369" s="86">
        <v>1</v>
      </c>
      <c r="C369" s="63">
        <v>22</v>
      </c>
      <c r="D369" s="63">
        <v>368</v>
      </c>
      <c r="E369" s="63" t="str">
        <f>VLOOKUP(CENSO[[#This Row],[NOME COMUM]],ESPECIES[],2,FALSE)</f>
        <v>Coutarea hexandra (Jacq.) K.Schum.</v>
      </c>
      <c r="F369" s="64" t="s">
        <v>57</v>
      </c>
      <c r="G369" s="64">
        <v>204</v>
      </c>
      <c r="H369" s="97">
        <f>CENSO[[#This Row],[CAP (cm)]]/PI()</f>
        <v>64.935216781493295</v>
      </c>
      <c r="I369" s="64">
        <v>9</v>
      </c>
      <c r="J369" s="96">
        <f>(PI()*(CENSO[[#This Row],[DAP (cm)]]^2))/40000</f>
        <v>0.33116960558561581</v>
      </c>
      <c r="K369" s="96">
        <f>CENSO[[#This Row],[g (m²)]]*CENSO[[#This Row],[H (m)]]*0.7</f>
        <v>2.0863685151893794</v>
      </c>
      <c r="L369" s="64">
        <v>3</v>
      </c>
      <c r="M369" s="65">
        <v>368191.5</v>
      </c>
      <c r="N369" s="87">
        <v>9708718.0999999903</v>
      </c>
      <c r="O369" s="87" t="s">
        <v>1226</v>
      </c>
      <c r="P369" s="87" t="str">
        <f>VLOOKUP(CENSO[[#This Row],[DAP (cm)]],CD[],2,TRUE)</f>
        <v>TORA</v>
      </c>
      <c r="Q369" s="87" t="str">
        <f>VLOOKUP(CENSO[[#This Row],[DAP (cm)]],DD[],2,TRUE)</f>
        <v>60├ 70</v>
      </c>
      <c r="R369" s="87" t="str" cm="1">
        <f t="array" ref="R369">INDEX(_xlfn.TEXTSPLIT(CENSO[[#This Row],[NOME CIENTIFICO]]," "),1)</f>
        <v>Coutarea</v>
      </c>
      <c r="S369" s="98" t="s">
        <v>1004</v>
      </c>
      <c r="T369" s="87">
        <f>_xlfn.MINIFS(CENSO[DAP (cm)],CENSO[NOME CIENTIFICO],CENSO[[#This Row],[NOME CIENTIFICO]])</f>
        <v>40.425355545341418</v>
      </c>
      <c r="U3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369" s="87" t="str">
        <f>IF(CENSO[[#This Row],[DAP (cm)]]&lt;CENSO[[#This Row],[DMCE (cm)]],"DAP &lt; DMCE","DAP ≥ DMCE")</f>
        <v>DAP ≥ DMCE</v>
      </c>
      <c r="W369" s="87" t="str">
        <f>IF(CENSO[[#This Row],[DAP (cm)]]&gt;200, "Superior", "Inferior")</f>
        <v>Inferior</v>
      </c>
      <c r="X369" s="87" t="str">
        <f>VLOOKUP(CENSO[[#This Row],[NOME COMUM]],ESPECIES[],4,FALSE)</f>
        <v>Não</v>
      </c>
      <c r="Y369" s="87" t="str">
        <f>IF(IFERROR(VLOOKUP(CENSO[[#This Row],[NOME COMUM]],COMERCIAIS[],2, FALSE), "Não") &lt;&gt; "Não", "Sim", "Não")</f>
        <v>Não</v>
      </c>
      <c r="Z369" s="133">
        <f>CENSO[[#This Row],[g (m²)]]/SUM(AEEF[AEEF-UT])</f>
        <v>5.7942814289116363E-4</v>
      </c>
      <c r="AA369" s="133">
        <f>CENSO[[#This Row],[v (m³)]]/SUM(AEEF[AEEF-UT])</f>
        <v>3.6503973002143305E-3</v>
      </c>
    </row>
    <row r="370" spans="1:27" ht="14">
      <c r="A370" s="86">
        <v>1</v>
      </c>
      <c r="B370" s="86">
        <v>1</v>
      </c>
      <c r="C370" s="63">
        <v>22</v>
      </c>
      <c r="D370" s="63">
        <v>369</v>
      </c>
      <c r="E370" s="63" t="str">
        <f>VLOOKUP(CENSO[[#This Row],[NOME COMUM]],ESPECIES[],2,FALSE)</f>
        <v>Tachigali myrmecophila Ducke</v>
      </c>
      <c r="F370" s="64" t="s">
        <v>14</v>
      </c>
      <c r="G370" s="64">
        <v>125</v>
      </c>
      <c r="H370" s="97">
        <f>CENSO[[#This Row],[CAP (cm)]]/PI()</f>
        <v>39.788735772973837</v>
      </c>
      <c r="I370" s="64">
        <v>14</v>
      </c>
      <c r="J370" s="96">
        <f>(PI()*(CENSO[[#This Row],[DAP (cm)]]^2))/40000</f>
        <v>0.12433979929054324</v>
      </c>
      <c r="K370" s="96">
        <f>CENSO[[#This Row],[g (m²)]]*CENSO[[#This Row],[H (m)]]*0.7</f>
        <v>1.2185300330473237</v>
      </c>
      <c r="L370" s="64">
        <v>1</v>
      </c>
      <c r="M370" s="65">
        <v>368187.9</v>
      </c>
      <c r="N370" s="87">
        <v>9708702.1999999899</v>
      </c>
      <c r="O370" s="98" t="s">
        <v>1225</v>
      </c>
      <c r="P370" s="87" t="str">
        <f>VLOOKUP(CENSO[[#This Row],[DAP (cm)]],CD[],2,TRUE)</f>
        <v>TORETE</v>
      </c>
      <c r="Q370" s="87" t="str">
        <f>VLOOKUP(CENSO[[#This Row],[DAP (cm)]],DD[],2,TRUE)</f>
        <v>30├ 40</v>
      </c>
      <c r="R370" s="87" t="str" cm="1">
        <f t="array" ref="R370">INDEX(_xlfn.TEXTSPLIT(CENSO[[#This Row],[NOME CIENTIFICO]]," "),1)</f>
        <v>Tachigali</v>
      </c>
      <c r="S370" s="98" t="s">
        <v>1004</v>
      </c>
      <c r="T370" s="87">
        <f>_xlfn.MINIFS(CENSO[DAP (cm)],CENSO[NOME CIENTIFICO],CENSO[[#This Row],[NOME CIENTIFICO]])</f>
        <v>39.152116000606256</v>
      </c>
      <c r="U3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0" s="87" t="str">
        <f>IF(CENSO[[#This Row],[DAP (cm)]]&lt;CENSO[[#This Row],[DMCE (cm)]],"DAP &lt; DMCE","DAP ≥ DMCE")</f>
        <v>DAP &lt; DMCE</v>
      </c>
      <c r="W370" s="87" t="str">
        <f>IF(CENSO[[#This Row],[DAP (cm)]]&gt;200, "Superior", "Inferior")</f>
        <v>Inferior</v>
      </c>
      <c r="X370" s="87" t="str">
        <f>VLOOKUP(CENSO[[#This Row],[NOME COMUM]],ESPECIES[],4,FALSE)</f>
        <v>Não</v>
      </c>
      <c r="Y370" s="87" t="str">
        <f>IF(IFERROR(VLOOKUP(CENSO[[#This Row],[NOME COMUM]],COMERCIAIS[],2, FALSE), "Não") &lt;&gt; "Não", "Sim", "Não")</f>
        <v>Sim</v>
      </c>
      <c r="Z370" s="133">
        <f>CENSO[[#This Row],[g (m²)]]/SUM(AEEF[AEEF-UT])</f>
        <v>2.175500944990973E-4</v>
      </c>
      <c r="AA370" s="133">
        <f>CENSO[[#This Row],[v (m³)]]/SUM(AEEF[AEEF-UT])</f>
        <v>2.1319909260911533E-3</v>
      </c>
    </row>
    <row r="371" spans="1:27" ht="14">
      <c r="A371" s="86">
        <v>1</v>
      </c>
      <c r="B371" s="86">
        <v>1</v>
      </c>
      <c r="C371" s="63">
        <v>22</v>
      </c>
      <c r="D371" s="63">
        <v>370</v>
      </c>
      <c r="E371" s="63" t="str">
        <f>VLOOKUP(CENSO[[#This Row],[NOME COMUM]],ESPECIES[],2,FALSE)</f>
        <v>Tachigali myrmecophila Ducke</v>
      </c>
      <c r="F371" s="64" t="s">
        <v>14</v>
      </c>
      <c r="G371" s="64">
        <v>262</v>
      </c>
      <c r="H371" s="97">
        <f>CENSO[[#This Row],[CAP (cm)]]/PI()</f>
        <v>83.39719018015316</v>
      </c>
      <c r="I371" s="64">
        <v>17</v>
      </c>
      <c r="J371" s="96">
        <f>(PI()*(CENSO[[#This Row],[DAP (cm)]]^2))/40000</f>
        <v>0.54625159568000314</v>
      </c>
      <c r="K371" s="96">
        <f>CENSO[[#This Row],[g (m²)]]*CENSO[[#This Row],[H (m)]]*0.7</f>
        <v>6.5003939885920365</v>
      </c>
      <c r="L371" s="64">
        <v>2</v>
      </c>
      <c r="M371" s="65">
        <v>368189.799999999</v>
      </c>
      <c r="N371" s="87">
        <v>9708704.5999999903</v>
      </c>
      <c r="O371" s="87" t="s">
        <v>1227</v>
      </c>
      <c r="P371" s="87" t="str">
        <f>VLOOKUP(CENSO[[#This Row],[DAP (cm)]],CD[],2,TRUE)</f>
        <v>TORA</v>
      </c>
      <c r="Q371" s="87" t="str">
        <f>VLOOKUP(CENSO[[#This Row],[DAP (cm)]],DD[],2,TRUE)</f>
        <v>80├ 90</v>
      </c>
      <c r="R371" s="87" t="str" cm="1">
        <f t="array" ref="R371">INDEX(_xlfn.TEXTSPLIT(CENSO[[#This Row],[NOME CIENTIFICO]]," "),1)</f>
        <v>Tachigali</v>
      </c>
      <c r="S371" s="98" t="s">
        <v>1004</v>
      </c>
      <c r="T371" s="87">
        <f>_xlfn.MINIFS(CENSO[DAP (cm)],CENSO[NOME CIENTIFICO],CENSO[[#This Row],[NOME CIENTIFICO]])</f>
        <v>39.152116000606256</v>
      </c>
      <c r="U3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1" s="87" t="str">
        <f>IF(CENSO[[#This Row],[DAP (cm)]]&lt;CENSO[[#This Row],[DMCE (cm)]],"DAP &lt; DMCE","DAP ≥ DMCE")</f>
        <v>DAP ≥ DMCE</v>
      </c>
      <c r="W371" s="87" t="str">
        <f>IF(CENSO[[#This Row],[DAP (cm)]]&gt;200, "Superior", "Inferior")</f>
        <v>Inferior</v>
      </c>
      <c r="X371" s="87" t="str">
        <f>VLOOKUP(CENSO[[#This Row],[NOME COMUM]],ESPECIES[],4,FALSE)</f>
        <v>Não</v>
      </c>
      <c r="Y371" s="87" t="str">
        <f>IF(IFERROR(VLOOKUP(CENSO[[#This Row],[NOME COMUM]],COMERCIAIS[],2, FALSE), "Não") &lt;&gt; "Não", "Sim", "Não")</f>
        <v>Sim</v>
      </c>
      <c r="Z371" s="133">
        <f>CENSO[[#This Row],[g (m²)]]/SUM(AEEF[AEEF-UT])</f>
        <v>9.5574455595494605E-4</v>
      </c>
      <c r="AA371" s="133">
        <f>CENSO[[#This Row],[v (m³)]]/SUM(AEEF[AEEF-UT])</f>
        <v>1.1373360215863857E-2</v>
      </c>
    </row>
    <row r="372" spans="1:27" ht="14">
      <c r="A372" s="86">
        <v>1</v>
      </c>
      <c r="B372" s="86">
        <v>1</v>
      </c>
      <c r="C372" s="63">
        <v>22</v>
      </c>
      <c r="D372" s="63">
        <v>371</v>
      </c>
      <c r="E372" s="63" t="str">
        <f>VLOOKUP(CENSO[[#This Row],[NOME COMUM]],ESPECIES[],2,FALSE)</f>
        <v>Couratari guianensis Aubl.</v>
      </c>
      <c r="F372" s="64" t="s">
        <v>6</v>
      </c>
      <c r="G372" s="64">
        <v>209</v>
      </c>
      <c r="H372" s="97">
        <f>CENSO[[#This Row],[CAP (cm)]]/PI()</f>
        <v>66.526766212412255</v>
      </c>
      <c r="I372" s="64">
        <v>22</v>
      </c>
      <c r="J372" s="96">
        <f>(PI()*(CENSO[[#This Row],[DAP (cm)]]^2))/40000</f>
        <v>0.34760235345985407</v>
      </c>
      <c r="K372" s="96">
        <f>CENSO[[#This Row],[g (m²)]]*CENSO[[#This Row],[H (m)]]*0.7</f>
        <v>5.3530762432817518</v>
      </c>
      <c r="L372" s="64">
        <v>1</v>
      </c>
      <c r="M372" s="65">
        <v>368194.7</v>
      </c>
      <c r="N372" s="87">
        <v>9708705.9000000004</v>
      </c>
      <c r="O372" s="87" t="s">
        <v>1228</v>
      </c>
      <c r="P372" s="87" t="str">
        <f>VLOOKUP(CENSO[[#This Row],[DAP (cm)]],CD[],2,TRUE)</f>
        <v>TORA</v>
      </c>
      <c r="Q372" s="87" t="str">
        <f>VLOOKUP(CENSO[[#This Row],[DAP (cm)]],DD[],2,TRUE)</f>
        <v>60├ 70</v>
      </c>
      <c r="R372" s="87" t="str" cm="1">
        <f t="array" ref="R372">INDEX(_xlfn.TEXTSPLIT(CENSO[[#This Row],[NOME CIENTIFICO]]," "),1)</f>
        <v>Couratari</v>
      </c>
      <c r="S372" s="98" t="s">
        <v>1004</v>
      </c>
      <c r="T372" s="87">
        <f>_xlfn.MINIFS(CENSO[DAP (cm)],CENSO[NOME CIENTIFICO],CENSO[[#This Row],[NOME CIENTIFICO]])</f>
        <v>38.833806114422465</v>
      </c>
      <c r="U3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2" s="87" t="str">
        <f>IF(CENSO[[#This Row],[DAP (cm)]]&lt;CENSO[[#This Row],[DMCE (cm)]],"DAP &lt; DMCE","DAP ≥ DMCE")</f>
        <v>DAP ≥ DMCE</v>
      </c>
      <c r="W372" s="87" t="str">
        <f>IF(CENSO[[#This Row],[DAP (cm)]]&gt;200, "Superior", "Inferior")</f>
        <v>Inferior</v>
      </c>
      <c r="X372" s="87" t="str">
        <f>VLOOKUP(CENSO[[#This Row],[NOME COMUM]],ESPECIES[],4,FALSE)</f>
        <v>Não</v>
      </c>
      <c r="Y372" s="87" t="str">
        <f>IF(IFERROR(VLOOKUP(CENSO[[#This Row],[NOME COMUM]],COMERCIAIS[],2, FALSE), "Não") &lt;&gt; "Não", "Sim", "Não")</f>
        <v>Sim</v>
      </c>
      <c r="Z372" s="133">
        <f>CENSO[[#This Row],[g (m²)]]/SUM(AEEF[AEEF-UT])</f>
        <v>6.0817956338016449E-4</v>
      </c>
      <c r="AA372" s="133">
        <f>CENSO[[#This Row],[v (m³)]]/SUM(AEEF[AEEF-UT])</f>
        <v>9.3659652760545303E-3</v>
      </c>
    </row>
    <row r="373" spans="1:27" ht="14">
      <c r="A373" s="86">
        <v>1</v>
      </c>
      <c r="B373" s="86">
        <v>1</v>
      </c>
      <c r="C373" s="63">
        <v>22</v>
      </c>
      <c r="D373" s="63">
        <v>372</v>
      </c>
      <c r="E373" s="63" t="str">
        <f>VLOOKUP(CENSO[[#This Row],[NOME COMUM]],ESPECIES[],2,FALSE)</f>
        <v>Dimorphandra multiflora Ducke</v>
      </c>
      <c r="F373" s="64" t="s">
        <v>73</v>
      </c>
      <c r="G373" s="64">
        <v>125</v>
      </c>
      <c r="H373" s="97">
        <f>CENSO[[#This Row],[CAP (cm)]]/PI()</f>
        <v>39.788735772973837</v>
      </c>
      <c r="I373" s="64">
        <v>12</v>
      </c>
      <c r="J373" s="96">
        <f>(PI()*(CENSO[[#This Row],[DAP (cm)]]^2))/40000</f>
        <v>0.12433979929054324</v>
      </c>
      <c r="K373" s="96">
        <f>CENSO[[#This Row],[g (m²)]]*CENSO[[#This Row],[H (m)]]*0.7</f>
        <v>1.0444543140405633</v>
      </c>
      <c r="L373" s="64">
        <v>1</v>
      </c>
      <c r="M373" s="65">
        <v>368208.799999999</v>
      </c>
      <c r="N373" s="87">
        <v>9708724.1999999899</v>
      </c>
      <c r="O373" s="98" t="s">
        <v>1225</v>
      </c>
      <c r="P373" s="87" t="str">
        <f>VLOOKUP(CENSO[[#This Row],[DAP (cm)]],CD[],2,TRUE)</f>
        <v>TORETE</v>
      </c>
      <c r="Q373" s="87" t="str">
        <f>VLOOKUP(CENSO[[#This Row],[DAP (cm)]],DD[],2,TRUE)</f>
        <v>30├ 40</v>
      </c>
      <c r="R373" s="87" t="str" cm="1">
        <f t="array" ref="R373">INDEX(_xlfn.TEXTSPLIT(CENSO[[#This Row],[NOME CIENTIFICO]]," "),1)</f>
        <v>Dimorphandra</v>
      </c>
      <c r="S373" s="98" t="s">
        <v>1004</v>
      </c>
      <c r="T373" s="87">
        <f>_xlfn.MINIFS(CENSO[DAP (cm)],CENSO[NOME CIENTIFICO],CENSO[[#This Row],[NOME CIENTIFICO]])</f>
        <v>39.788735772973837</v>
      </c>
      <c r="U3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3" s="87" t="str">
        <f>IF(CENSO[[#This Row],[DAP (cm)]]&lt;CENSO[[#This Row],[DMCE (cm)]],"DAP &lt; DMCE","DAP ≥ DMCE")</f>
        <v>DAP &lt; DMCE</v>
      </c>
      <c r="W373" s="87" t="str">
        <f>IF(CENSO[[#This Row],[DAP (cm)]]&gt;200, "Superior", "Inferior")</f>
        <v>Inferior</v>
      </c>
      <c r="X373" s="87" t="str">
        <f>VLOOKUP(CENSO[[#This Row],[NOME COMUM]],ESPECIES[],4,FALSE)</f>
        <v>Não</v>
      </c>
      <c r="Y373" s="87" t="str">
        <f>IF(IFERROR(VLOOKUP(CENSO[[#This Row],[NOME COMUM]],COMERCIAIS[],2, FALSE), "Não") &lt;&gt; "Não", "Sim", "Não")</f>
        <v>Não</v>
      </c>
      <c r="Z373" s="133">
        <f>CENSO[[#This Row],[g (m²)]]/SUM(AEEF[AEEF-UT])</f>
        <v>2.175500944990973E-4</v>
      </c>
      <c r="AA373" s="133">
        <f>CENSO[[#This Row],[v (m³)]]/SUM(AEEF[AEEF-UT])</f>
        <v>1.8274207937924174E-3</v>
      </c>
    </row>
    <row r="374" spans="1:27" ht="14">
      <c r="A374" s="86">
        <v>1</v>
      </c>
      <c r="B374" s="86">
        <v>1</v>
      </c>
      <c r="C374" s="63">
        <v>22</v>
      </c>
      <c r="D374" s="63">
        <v>373</v>
      </c>
      <c r="E374" s="63" t="str">
        <f>VLOOKUP(CENSO[[#This Row],[NOME COMUM]],ESPECIES[],2,FALSE)</f>
        <v>Cenostigma tocantinum Ducke</v>
      </c>
      <c r="F374" s="64" t="s">
        <v>95</v>
      </c>
      <c r="G374" s="64">
        <v>233</v>
      </c>
      <c r="H374" s="97">
        <f>CENSO[[#This Row],[CAP (cm)]]/PI()</f>
        <v>74.166203480823228</v>
      </c>
      <c r="I374" s="64">
        <v>18</v>
      </c>
      <c r="J374" s="96">
        <f>(PI()*(CENSO[[#This Row],[DAP (cm)]]^2))/40000</f>
        <v>0.43201813527579536</v>
      </c>
      <c r="K374" s="96">
        <f>CENSO[[#This Row],[g (m²)]]*CENSO[[#This Row],[H (m)]]*0.7</f>
        <v>5.4434285044750208</v>
      </c>
      <c r="L374" s="64">
        <v>1</v>
      </c>
      <c r="M374" s="65">
        <v>368212.59999999899</v>
      </c>
      <c r="N374" s="87">
        <v>9708720.9000000004</v>
      </c>
      <c r="O374" s="87" t="s">
        <v>1227</v>
      </c>
      <c r="P374" s="87" t="str">
        <f>VLOOKUP(CENSO[[#This Row],[DAP (cm)]],CD[],2,TRUE)</f>
        <v>TORA</v>
      </c>
      <c r="Q374" s="87" t="str">
        <f>VLOOKUP(CENSO[[#This Row],[DAP (cm)]],DD[],2,TRUE)</f>
        <v>70├ 80</v>
      </c>
      <c r="R374" s="87" t="str" cm="1">
        <f t="array" ref="R374">INDEX(_xlfn.TEXTSPLIT(CENSO[[#This Row],[NOME CIENTIFICO]]," "),1)</f>
        <v>Cenostigma</v>
      </c>
      <c r="S374" s="98" t="s">
        <v>1004</v>
      </c>
      <c r="T374" s="87">
        <f>_xlfn.MINIFS(CENSO[DAP (cm)],CENSO[NOME CIENTIFICO],CENSO[[#This Row],[NOME CIENTIFICO]])</f>
        <v>40.743665431525208</v>
      </c>
      <c r="U3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374" s="87" t="str">
        <f>IF(CENSO[[#This Row],[DAP (cm)]]&lt;CENSO[[#This Row],[DMCE (cm)]],"DAP &lt; DMCE","DAP ≥ DMCE")</f>
        <v>DAP ≥ DMCE</v>
      </c>
      <c r="W374" s="87" t="str">
        <f>IF(CENSO[[#This Row],[DAP (cm)]]&gt;200, "Superior", "Inferior")</f>
        <v>Inferior</v>
      </c>
      <c r="X374" s="87" t="str">
        <f>VLOOKUP(CENSO[[#This Row],[NOME COMUM]],ESPECIES[],4,FALSE)</f>
        <v>Não</v>
      </c>
      <c r="Y374" s="87" t="str">
        <f>IF(IFERROR(VLOOKUP(CENSO[[#This Row],[NOME COMUM]],COMERCIAIS[],2, FALSE), "Não") &lt;&gt; "Não", "Sim", "Não")</f>
        <v>Não</v>
      </c>
      <c r="Z374" s="133">
        <f>CENSO[[#This Row],[g (m²)]]/SUM(AEEF[AEEF-UT])</f>
        <v>7.5587693313673558E-4</v>
      </c>
      <c r="AA374" s="133">
        <f>CENSO[[#This Row],[v (m³)]]/SUM(AEEF[AEEF-UT])</f>
        <v>9.5240493575228669E-3</v>
      </c>
    </row>
    <row r="375" spans="1:27" ht="14">
      <c r="A375" s="86">
        <v>1</v>
      </c>
      <c r="B375" s="86">
        <v>1</v>
      </c>
      <c r="C375" s="63">
        <v>22</v>
      </c>
      <c r="D375" s="63">
        <v>374</v>
      </c>
      <c r="E375" s="63" t="str">
        <f>VLOOKUP(CENSO[[#This Row],[NOME COMUM]],ESPECIES[],2,FALSE)</f>
        <v>Aspidosperma carapanauba Pichon.</v>
      </c>
      <c r="F375" s="64" t="s">
        <v>68</v>
      </c>
      <c r="G375" s="64">
        <v>187</v>
      </c>
      <c r="H375" s="97">
        <f>CENSO[[#This Row],[CAP (cm)]]/PI()</f>
        <v>59.523948716368857</v>
      </c>
      <c r="I375" s="64">
        <v>18</v>
      </c>
      <c r="J375" s="96">
        <f>(PI()*(CENSO[[#This Row],[DAP (cm)]]^2))/40000</f>
        <v>0.27827446024902436</v>
      </c>
      <c r="K375" s="96">
        <f>CENSO[[#This Row],[g (m²)]]*CENSO[[#This Row],[H (m)]]*0.7</f>
        <v>3.5062581991377066</v>
      </c>
      <c r="L375" s="64">
        <v>3</v>
      </c>
      <c r="M375" s="65">
        <v>368214.299999999</v>
      </c>
      <c r="N375" s="87">
        <v>9708701.9000000004</v>
      </c>
      <c r="O375" s="87" t="s">
        <v>1226</v>
      </c>
      <c r="P375" s="87" t="str">
        <f>VLOOKUP(CENSO[[#This Row],[DAP (cm)]],CD[],2,TRUE)</f>
        <v>TORA</v>
      </c>
      <c r="Q375" s="87" t="str">
        <f>VLOOKUP(CENSO[[#This Row],[DAP (cm)]],DD[],2,TRUE)</f>
        <v>50├ 60</v>
      </c>
      <c r="R375" s="87" t="str" cm="1">
        <f t="array" ref="R375">INDEX(_xlfn.TEXTSPLIT(CENSO[[#This Row],[NOME CIENTIFICO]]," "),1)</f>
        <v>Aspidosperma</v>
      </c>
      <c r="S375" s="98" t="s">
        <v>1004</v>
      </c>
      <c r="T375" s="87">
        <f>_xlfn.MINIFS(CENSO[DAP (cm)],CENSO[NOME CIENTIFICO],CENSO[[#This Row],[NOME CIENTIFICO]])</f>
        <v>47.109863155201019</v>
      </c>
      <c r="U3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57.109863155201019</v>
      </c>
      <c r="V375" s="87" t="str">
        <f>IF(CENSO[[#This Row],[DAP (cm)]]&lt;CENSO[[#This Row],[DMCE (cm)]],"DAP &lt; DMCE","DAP ≥ DMCE")</f>
        <v>DAP ≥ DMCE</v>
      </c>
      <c r="W375" s="87" t="str">
        <f>IF(CENSO[[#This Row],[DAP (cm)]]&gt;200, "Superior", "Inferior")</f>
        <v>Inferior</v>
      </c>
      <c r="X375" s="87" t="str">
        <f>VLOOKUP(CENSO[[#This Row],[NOME COMUM]],ESPECIES[],4,FALSE)</f>
        <v>Não</v>
      </c>
      <c r="Y375" s="87" t="str">
        <f>IF(IFERROR(VLOOKUP(CENSO[[#This Row],[NOME COMUM]],COMERCIAIS[],2, FALSE), "Não") &lt;&gt; "Não", "Sim", "Não")</f>
        <v>Não</v>
      </c>
      <c r="Z375" s="133">
        <f>CENSO[[#This Row],[g (m²)]]/SUM(AEEF[AEEF-UT])</f>
        <v>4.8688059229049158E-4</v>
      </c>
      <c r="AA375" s="133">
        <f>CENSO[[#This Row],[v (m³)]]/SUM(AEEF[AEEF-UT])</f>
        <v>6.1346954628601937E-3</v>
      </c>
    </row>
    <row r="376" spans="1:27" ht="14">
      <c r="A376" s="86">
        <v>1</v>
      </c>
      <c r="B376" s="86">
        <v>1</v>
      </c>
      <c r="C376" s="63">
        <v>22</v>
      </c>
      <c r="D376" s="63">
        <v>375</v>
      </c>
      <c r="E376" s="63" t="str">
        <f>VLOOKUP(CENSO[[#This Row],[NOME COMUM]],ESPECIES[],2,FALSE)</f>
        <v>Piptadenia suaveolens Miq.</v>
      </c>
      <c r="F376" s="64" t="s">
        <v>22</v>
      </c>
      <c r="G376" s="64">
        <v>415</v>
      </c>
      <c r="H376" s="97">
        <f>CENSO[[#This Row],[CAP (cm)]]/PI()</f>
        <v>132.09860276627313</v>
      </c>
      <c r="I376" s="64">
        <v>20</v>
      </c>
      <c r="J376" s="96">
        <f>(PI()*(CENSO[[#This Row],[DAP (cm)]]^2))/40000</f>
        <v>1.3705230037000837</v>
      </c>
      <c r="K376" s="96">
        <f>CENSO[[#This Row],[g (m²)]]*CENSO[[#This Row],[H (m)]]*0.7</f>
        <v>19.187322051801171</v>
      </c>
      <c r="L376" s="64">
        <v>1</v>
      </c>
      <c r="M376" s="65">
        <v>368234.84518037998</v>
      </c>
      <c r="N376" s="87">
        <v>9708696.1511998996</v>
      </c>
      <c r="O376" s="87" t="s">
        <v>1228</v>
      </c>
      <c r="P376" s="87" t="str">
        <f>VLOOKUP(CENSO[[#This Row],[DAP (cm)]],CD[],2,TRUE)</f>
        <v>TORA</v>
      </c>
      <c r="Q376" s="87" t="str">
        <f>VLOOKUP(CENSO[[#This Row],[DAP (cm)]],DD[],2,TRUE)</f>
        <v>130├ 140</v>
      </c>
      <c r="R376" s="87" t="str" cm="1">
        <f t="array" ref="R376">INDEX(_xlfn.TEXTSPLIT(CENSO[[#This Row],[NOME CIENTIFICO]]," "),1)</f>
        <v>Piptadenia</v>
      </c>
      <c r="S376" s="98" t="s">
        <v>1004</v>
      </c>
      <c r="T376" s="87">
        <f>_xlfn.MINIFS(CENSO[DAP (cm)],CENSO[NOME CIENTIFICO],CENSO[[#This Row],[NOME CIENTIFICO]])</f>
        <v>39.788735772973837</v>
      </c>
      <c r="U3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6" s="87" t="str">
        <f>IF(CENSO[[#This Row],[DAP (cm)]]&lt;CENSO[[#This Row],[DMCE (cm)]],"DAP &lt; DMCE","DAP ≥ DMCE")</f>
        <v>DAP ≥ DMCE</v>
      </c>
      <c r="W376" s="87" t="str">
        <f>IF(CENSO[[#This Row],[DAP (cm)]]&gt;200, "Superior", "Inferior")</f>
        <v>Inferior</v>
      </c>
      <c r="X376" s="87" t="str">
        <f>VLOOKUP(CENSO[[#This Row],[NOME COMUM]],ESPECIES[],4,FALSE)</f>
        <v>Não</v>
      </c>
      <c r="Y376" s="87" t="str">
        <f>IF(IFERROR(VLOOKUP(CENSO[[#This Row],[NOME COMUM]],COMERCIAIS[],2, FALSE), "Não") &lt;&gt; "Não", "Sim", "Não")</f>
        <v>Sim</v>
      </c>
      <c r="Z376" s="133">
        <f>CENSO[[#This Row],[g (m²)]]/SUM(AEEF[AEEF-UT])</f>
        <v>2.3979241616068499E-3</v>
      </c>
      <c r="AA376" s="133">
        <f>CENSO[[#This Row],[v (m³)]]/SUM(AEEF[AEEF-UT])</f>
        <v>3.3570938262495895E-2</v>
      </c>
    </row>
    <row r="377" spans="1:27" ht="14">
      <c r="A377" s="86">
        <v>1</v>
      </c>
      <c r="B377" s="86">
        <v>1</v>
      </c>
      <c r="C377" s="63">
        <v>23</v>
      </c>
      <c r="D377" s="63">
        <v>376</v>
      </c>
      <c r="E377" s="63" t="str">
        <f>VLOOKUP(CENSO[[#This Row],[NOME COMUM]],ESPECIES[],2,FALSE)</f>
        <v>Piptadenia suaveolens Miq.</v>
      </c>
      <c r="F377" s="64" t="s">
        <v>22</v>
      </c>
      <c r="G377" s="64">
        <v>171</v>
      </c>
      <c r="H377" s="97">
        <f>CENSO[[#This Row],[CAP (cm)]]/PI()</f>
        <v>54.430990537428208</v>
      </c>
      <c r="I377" s="64">
        <v>16</v>
      </c>
      <c r="J377" s="96">
        <f>(PI()*(CENSO[[#This Row],[DAP (cm)]]^2))/40000</f>
        <v>0.2326924845475056</v>
      </c>
      <c r="K377" s="96">
        <f>CENSO[[#This Row],[g (m²)]]*CENSO[[#This Row],[H (m)]]*0.7</f>
        <v>2.6061558269320626</v>
      </c>
      <c r="L377" s="64">
        <v>1</v>
      </c>
      <c r="M377" s="65">
        <v>368163.2</v>
      </c>
      <c r="N377" s="87">
        <v>9708671.4000000004</v>
      </c>
      <c r="O377" s="87" t="s">
        <v>1228</v>
      </c>
      <c r="P377" s="87" t="str">
        <f>VLOOKUP(CENSO[[#This Row],[DAP (cm)]],CD[],2,TRUE)</f>
        <v>TORA</v>
      </c>
      <c r="Q377" s="87" t="str">
        <f>VLOOKUP(CENSO[[#This Row],[DAP (cm)]],DD[],2,TRUE)</f>
        <v>50├ 60</v>
      </c>
      <c r="R377" s="87" t="str" cm="1">
        <f t="array" ref="R377">INDEX(_xlfn.TEXTSPLIT(CENSO[[#This Row],[NOME CIENTIFICO]]," "),1)</f>
        <v>Piptadenia</v>
      </c>
      <c r="S377" s="98" t="s">
        <v>1004</v>
      </c>
      <c r="T377" s="87">
        <f>_xlfn.MINIFS(CENSO[DAP (cm)],CENSO[NOME CIENTIFICO],CENSO[[#This Row],[NOME CIENTIFICO]])</f>
        <v>39.788735772973837</v>
      </c>
      <c r="U3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7" s="87" t="str">
        <f>IF(CENSO[[#This Row],[DAP (cm)]]&lt;CENSO[[#This Row],[DMCE (cm)]],"DAP &lt; DMCE","DAP ≥ DMCE")</f>
        <v>DAP ≥ DMCE</v>
      </c>
      <c r="W377" s="87" t="str">
        <f>IF(CENSO[[#This Row],[DAP (cm)]]&gt;200, "Superior", "Inferior")</f>
        <v>Inferior</v>
      </c>
      <c r="X377" s="87" t="str">
        <f>VLOOKUP(CENSO[[#This Row],[NOME COMUM]],ESPECIES[],4,FALSE)</f>
        <v>Não</v>
      </c>
      <c r="Y377" s="87" t="str">
        <f>IF(IFERROR(VLOOKUP(CENSO[[#This Row],[NOME COMUM]],COMERCIAIS[],2, FALSE), "Não") &lt;&gt; "Não", "Sim", "Não")</f>
        <v>Sim</v>
      </c>
      <c r="Z377" s="133">
        <f>CENSO[[#This Row],[g (m²)]]/SUM(AEEF[AEEF-UT])</f>
        <v>4.0712846804787865E-4</v>
      </c>
      <c r="AA377" s="133">
        <f>CENSO[[#This Row],[v (m³)]]/SUM(AEEF[AEEF-UT])</f>
        <v>4.559838842136241E-3</v>
      </c>
    </row>
    <row r="378" spans="1:27" ht="14">
      <c r="A378" s="86">
        <v>1</v>
      </c>
      <c r="B378" s="86">
        <v>1</v>
      </c>
      <c r="C378" s="63">
        <v>23</v>
      </c>
      <c r="D378" s="63">
        <v>377</v>
      </c>
      <c r="E378" s="63" t="str">
        <f>VLOOKUP(CENSO[[#This Row],[NOME COMUM]],ESPECIES[],2,FALSE)</f>
        <v>Bertholletia excelsa Humb. &amp; Bonpl.</v>
      </c>
      <c r="F378" s="64" t="s">
        <v>37</v>
      </c>
      <c r="G378" s="64">
        <v>432</v>
      </c>
      <c r="H378" s="97">
        <f>CENSO[[#This Row],[CAP (cm)]]/PI()</f>
        <v>137.50987083139756</v>
      </c>
      <c r="I378" s="64">
        <v>22</v>
      </c>
      <c r="J378" s="96">
        <f>(PI()*(CENSO[[#This Row],[DAP (cm)]]^2))/40000</f>
        <v>1.4851066049790935</v>
      </c>
      <c r="K378" s="96">
        <f>CENSO[[#This Row],[g (m²)]]*CENSO[[#This Row],[H (m)]]*0.7</f>
        <v>22.870641716678037</v>
      </c>
      <c r="L378" s="64">
        <v>1</v>
      </c>
      <c r="M378" s="65">
        <v>368161.2</v>
      </c>
      <c r="N378" s="87">
        <v>9708670.5</v>
      </c>
      <c r="O378" s="87" t="s">
        <v>424</v>
      </c>
      <c r="P378" s="87" t="str">
        <f>VLOOKUP(CENSO[[#This Row],[DAP (cm)]],CD[],2,TRUE)</f>
        <v>TORA</v>
      </c>
      <c r="Q378" s="87" t="str">
        <f>VLOOKUP(CENSO[[#This Row],[DAP (cm)]],DD[],2,TRUE)</f>
        <v>130├ 140</v>
      </c>
      <c r="R378" s="87" t="str" cm="1">
        <f t="array" ref="R378">INDEX(_xlfn.TEXTSPLIT(CENSO[[#This Row],[NOME CIENTIFICO]]," "),1)</f>
        <v>Bertholletia</v>
      </c>
      <c r="S378" s="98" t="s">
        <v>1004</v>
      </c>
      <c r="T378" s="87">
        <f>_xlfn.MINIFS(CENSO[DAP (cm)],CENSO[NOME CIENTIFICO],CENSO[[#This Row],[NOME CIENTIFICO]])</f>
        <v>41.38028520389279</v>
      </c>
      <c r="U3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78" s="87" t="str">
        <f>IF(CENSO[[#This Row],[DAP (cm)]]&lt;CENSO[[#This Row],[DMCE (cm)]],"DAP &lt; DMCE","DAP ≥ DMCE")</f>
        <v>DAP ≥ DMCE</v>
      </c>
      <c r="W378" s="87" t="str">
        <f>IF(CENSO[[#This Row],[DAP (cm)]]&gt;200, "Superior", "Inferior")</f>
        <v>Inferior</v>
      </c>
      <c r="X378" s="87" t="str">
        <f>VLOOKUP(CENSO[[#This Row],[NOME COMUM]],ESPECIES[],4,FALSE)</f>
        <v>Protegida</v>
      </c>
      <c r="Y378" s="87" t="str">
        <f>IF(IFERROR(VLOOKUP(CENSO[[#This Row],[NOME COMUM]],COMERCIAIS[],2, FALSE), "Não") &lt;&gt; "Não", "Sim", "Não")</f>
        <v>Não</v>
      </c>
      <c r="Z378" s="133">
        <f>CENSO[[#This Row],[g (m²)]]/SUM(AEEF[AEEF-UT])</f>
        <v>2.5984044054911696E-3</v>
      </c>
      <c r="AA378" s="133">
        <f>CENSO[[#This Row],[v (m³)]]/SUM(AEEF[AEEF-UT])</f>
        <v>4.0015427844564001E-2</v>
      </c>
    </row>
    <row r="379" spans="1:27" ht="14">
      <c r="A379" s="86">
        <v>1</v>
      </c>
      <c r="B379" s="86">
        <v>1</v>
      </c>
      <c r="C379" s="63">
        <v>23</v>
      </c>
      <c r="D379" s="63">
        <v>378</v>
      </c>
      <c r="E379" s="63" t="str">
        <f>VLOOKUP(CENSO[[#This Row],[NOME COMUM]],ESPECIES[],2,FALSE)</f>
        <v>Tachigali myrmecophila Ducke</v>
      </c>
      <c r="F379" s="64" t="s">
        <v>14</v>
      </c>
      <c r="G379" s="64">
        <v>271</v>
      </c>
      <c r="H379" s="97">
        <f>CENSO[[#This Row],[CAP (cm)]]/PI()</f>
        <v>86.261979155807282</v>
      </c>
      <c r="I379" s="64">
        <v>16</v>
      </c>
      <c r="J379" s="96">
        <f>(PI()*(CENSO[[#This Row],[DAP (cm)]]^2))/40000</f>
        <v>0.58442490878059439</v>
      </c>
      <c r="K379" s="96">
        <f>CENSO[[#This Row],[g (m²)]]*CENSO[[#This Row],[H (m)]]*0.7</f>
        <v>6.5455589783426564</v>
      </c>
      <c r="L379" s="64">
        <v>1</v>
      </c>
      <c r="M379" s="65">
        <v>368159.4</v>
      </c>
      <c r="N379" s="87">
        <v>9708674.6999999899</v>
      </c>
      <c r="O379" s="87" t="s">
        <v>1227</v>
      </c>
      <c r="P379" s="87" t="str">
        <f>VLOOKUP(CENSO[[#This Row],[DAP (cm)]],CD[],2,TRUE)</f>
        <v>TORA</v>
      </c>
      <c r="Q379" s="87" t="str">
        <f>VLOOKUP(CENSO[[#This Row],[DAP (cm)]],DD[],2,TRUE)</f>
        <v>80├ 90</v>
      </c>
      <c r="R379" s="87" t="str" cm="1">
        <f t="array" ref="R379">INDEX(_xlfn.TEXTSPLIT(CENSO[[#This Row],[NOME CIENTIFICO]]," "),1)</f>
        <v>Tachigali</v>
      </c>
      <c r="S379" s="98" t="s">
        <v>1004</v>
      </c>
      <c r="T379" s="87">
        <f>_xlfn.MINIFS(CENSO[DAP (cm)],CENSO[NOME CIENTIFICO],CENSO[[#This Row],[NOME CIENTIFICO]])</f>
        <v>39.152116000606256</v>
      </c>
      <c r="U3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9" s="87" t="str">
        <f>IF(CENSO[[#This Row],[DAP (cm)]]&lt;CENSO[[#This Row],[DMCE (cm)]],"DAP &lt; DMCE","DAP ≥ DMCE")</f>
        <v>DAP ≥ DMCE</v>
      </c>
      <c r="W379" s="87" t="str">
        <f>IF(CENSO[[#This Row],[DAP (cm)]]&gt;200, "Superior", "Inferior")</f>
        <v>Inferior</v>
      </c>
      <c r="X379" s="87" t="str">
        <f>VLOOKUP(CENSO[[#This Row],[NOME COMUM]],ESPECIES[],4,FALSE)</f>
        <v>Não</v>
      </c>
      <c r="Y379" s="87" t="str">
        <f>IF(IFERROR(VLOOKUP(CENSO[[#This Row],[NOME COMUM]],COMERCIAIS[],2, FALSE), "Não") &lt;&gt; "Não", "Sim", "Não")</f>
        <v>Sim</v>
      </c>
      <c r="Z379" s="133">
        <f>CENSO[[#This Row],[g (m²)]]/SUM(AEEF[AEEF-UT])</f>
        <v>1.0225341753669253E-3</v>
      </c>
      <c r="AA379" s="133">
        <f>CENSO[[#This Row],[v (m³)]]/SUM(AEEF[AEEF-UT])</f>
        <v>1.1452382764109561E-2</v>
      </c>
    </row>
    <row r="380" spans="1:27" ht="14">
      <c r="A380" s="86">
        <v>1</v>
      </c>
      <c r="B380" s="86">
        <v>1</v>
      </c>
      <c r="C380" s="63">
        <v>23</v>
      </c>
      <c r="D380" s="63">
        <v>379</v>
      </c>
      <c r="E380" s="63" t="str">
        <f>VLOOKUP(CENSO[[#This Row],[NOME COMUM]],ESPECIES[],2,FALSE)</f>
        <v>Bertholletia excelsa Humb. &amp; Bonpl.</v>
      </c>
      <c r="F380" s="64" t="s">
        <v>37</v>
      </c>
      <c r="G380" s="64">
        <v>331</v>
      </c>
      <c r="H380" s="97">
        <f>CENSO[[#This Row],[CAP (cm)]]/PI()</f>
        <v>105.36057232683471</v>
      </c>
      <c r="I380" s="64">
        <v>23</v>
      </c>
      <c r="J380" s="96">
        <f>(PI()*(CENSO[[#This Row],[DAP (cm)]]^2))/40000</f>
        <v>0.87185873600455721</v>
      </c>
      <c r="K380" s="96">
        <f>CENSO[[#This Row],[g (m²)]]*CENSO[[#This Row],[H (m)]]*0.7</f>
        <v>14.036925649673371</v>
      </c>
      <c r="L380" s="64">
        <v>1</v>
      </c>
      <c r="M380" s="65">
        <v>368185.5</v>
      </c>
      <c r="N380" s="87">
        <v>9708697.5999999903</v>
      </c>
      <c r="O380" s="87" t="s">
        <v>424</v>
      </c>
      <c r="P380" s="87" t="str">
        <f>VLOOKUP(CENSO[[#This Row],[DAP (cm)]],CD[],2,TRUE)</f>
        <v>TORA</v>
      </c>
      <c r="Q380" s="87" t="str">
        <f>VLOOKUP(CENSO[[#This Row],[DAP (cm)]],DD[],2,TRUE)</f>
        <v>100├ 110</v>
      </c>
      <c r="R380" s="87" t="str" cm="1">
        <f t="array" ref="R380">INDEX(_xlfn.TEXTSPLIT(CENSO[[#This Row],[NOME CIENTIFICO]]," "),1)</f>
        <v>Bertholletia</v>
      </c>
      <c r="S380" s="98" t="s">
        <v>1004</v>
      </c>
      <c r="T380" s="87">
        <f>_xlfn.MINIFS(CENSO[DAP (cm)],CENSO[NOME CIENTIFICO],CENSO[[#This Row],[NOME CIENTIFICO]])</f>
        <v>41.38028520389279</v>
      </c>
      <c r="U3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80" s="87" t="str">
        <f>IF(CENSO[[#This Row],[DAP (cm)]]&lt;CENSO[[#This Row],[DMCE (cm)]],"DAP &lt; DMCE","DAP ≥ DMCE")</f>
        <v>DAP ≥ DMCE</v>
      </c>
      <c r="W380" s="87" t="str">
        <f>IF(CENSO[[#This Row],[DAP (cm)]]&gt;200, "Superior", "Inferior")</f>
        <v>Inferior</v>
      </c>
      <c r="X380" s="87" t="str">
        <f>VLOOKUP(CENSO[[#This Row],[NOME COMUM]],ESPECIES[],4,FALSE)</f>
        <v>Protegida</v>
      </c>
      <c r="Y380" s="87" t="str">
        <f>IF(IFERROR(VLOOKUP(CENSO[[#This Row],[NOME COMUM]],COMERCIAIS[],2, FALSE), "Não") &lt;&gt; "Não", "Sim", "Não")</f>
        <v>Não</v>
      </c>
      <c r="Z380" s="133">
        <f>CENSO[[#This Row],[g (m²)]]/SUM(AEEF[AEEF-UT])</f>
        <v>1.5254403778185981E-3</v>
      </c>
      <c r="AA380" s="133">
        <f>CENSO[[#This Row],[v (m³)]]/SUM(AEEF[AEEF-UT])</f>
        <v>2.4559590082879428E-2</v>
      </c>
    </row>
    <row r="381" spans="1:27" ht="14">
      <c r="A381" s="86">
        <v>1</v>
      </c>
      <c r="B381" s="86">
        <v>1</v>
      </c>
      <c r="C381" s="63">
        <v>23</v>
      </c>
      <c r="D381" s="63">
        <v>380</v>
      </c>
      <c r="E381" s="63" t="str">
        <f>VLOOKUP(CENSO[[#This Row],[NOME COMUM]],ESPECIES[],2,FALSE)</f>
        <v>Tachigali myrmecophila Ducke</v>
      </c>
      <c r="F381" s="64" t="s">
        <v>14</v>
      </c>
      <c r="G381" s="64">
        <v>331</v>
      </c>
      <c r="H381" s="97">
        <f>CENSO[[#This Row],[CAP (cm)]]/PI()</f>
        <v>105.36057232683471</v>
      </c>
      <c r="I381" s="64">
        <v>23</v>
      </c>
      <c r="J381" s="96">
        <f>(PI()*(CENSO[[#This Row],[DAP (cm)]]^2))/40000</f>
        <v>0.87185873600455721</v>
      </c>
      <c r="K381" s="96">
        <f>CENSO[[#This Row],[g (m²)]]*CENSO[[#This Row],[H (m)]]*0.7</f>
        <v>14.036925649673371</v>
      </c>
      <c r="L381" s="64">
        <v>1</v>
      </c>
      <c r="M381" s="65">
        <v>368179.5</v>
      </c>
      <c r="N381" s="87">
        <v>9708697.1999999899</v>
      </c>
      <c r="O381" s="87" t="s">
        <v>1227</v>
      </c>
      <c r="P381" s="87" t="str">
        <f>VLOOKUP(CENSO[[#This Row],[DAP (cm)]],CD[],2,TRUE)</f>
        <v>TORA</v>
      </c>
      <c r="Q381" s="87" t="str">
        <f>VLOOKUP(CENSO[[#This Row],[DAP (cm)]],DD[],2,TRUE)</f>
        <v>100├ 110</v>
      </c>
      <c r="R381" s="87" t="str" cm="1">
        <f t="array" ref="R381">INDEX(_xlfn.TEXTSPLIT(CENSO[[#This Row],[NOME CIENTIFICO]]," "),1)</f>
        <v>Tachigali</v>
      </c>
      <c r="S381" s="98" t="s">
        <v>1004</v>
      </c>
      <c r="T381" s="87">
        <f>_xlfn.MINIFS(CENSO[DAP (cm)],CENSO[NOME CIENTIFICO],CENSO[[#This Row],[NOME CIENTIFICO]])</f>
        <v>39.152116000606256</v>
      </c>
      <c r="U3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1" s="87" t="str">
        <f>IF(CENSO[[#This Row],[DAP (cm)]]&lt;CENSO[[#This Row],[DMCE (cm)]],"DAP &lt; DMCE","DAP ≥ DMCE")</f>
        <v>DAP ≥ DMCE</v>
      </c>
      <c r="W381" s="87" t="str">
        <f>IF(CENSO[[#This Row],[DAP (cm)]]&gt;200, "Superior", "Inferior")</f>
        <v>Inferior</v>
      </c>
      <c r="X381" s="87" t="str">
        <f>VLOOKUP(CENSO[[#This Row],[NOME COMUM]],ESPECIES[],4,FALSE)</f>
        <v>Não</v>
      </c>
      <c r="Y381" s="87" t="str">
        <f>IF(IFERROR(VLOOKUP(CENSO[[#This Row],[NOME COMUM]],COMERCIAIS[],2, FALSE), "Não") &lt;&gt; "Não", "Sim", "Não")</f>
        <v>Sim</v>
      </c>
      <c r="Z381" s="133">
        <f>CENSO[[#This Row],[g (m²)]]/SUM(AEEF[AEEF-UT])</f>
        <v>1.5254403778185981E-3</v>
      </c>
      <c r="AA381" s="133">
        <f>CENSO[[#This Row],[v (m³)]]/SUM(AEEF[AEEF-UT])</f>
        <v>2.4559590082879428E-2</v>
      </c>
    </row>
    <row r="382" spans="1:27" ht="14">
      <c r="A382" s="86">
        <v>1</v>
      </c>
      <c r="B382" s="86">
        <v>1</v>
      </c>
      <c r="C382" s="63">
        <v>23</v>
      </c>
      <c r="D382" s="63">
        <v>381</v>
      </c>
      <c r="E382" s="63" t="str">
        <f>VLOOKUP(CENSO[[#This Row],[NOME COMUM]],ESPECIES[],2,FALSE)</f>
        <v>Tachigali myrmecophila Ducke</v>
      </c>
      <c r="F382" s="64" t="s">
        <v>14</v>
      </c>
      <c r="G382" s="64">
        <v>350</v>
      </c>
      <c r="H382" s="97">
        <f>CENSO[[#This Row],[CAP (cm)]]/PI()</f>
        <v>111.40846016432674</v>
      </c>
      <c r="I382" s="64">
        <v>18</v>
      </c>
      <c r="J382" s="96">
        <f>(PI()*(CENSO[[#This Row],[DAP (cm)]]^2))/40000</f>
        <v>0.97482402643785904</v>
      </c>
      <c r="K382" s="96">
        <f>CENSO[[#This Row],[g (m²)]]*CENSO[[#This Row],[H (m)]]*0.7</f>
        <v>12.282782733117022</v>
      </c>
      <c r="L382" s="64">
        <v>1</v>
      </c>
      <c r="M382" s="65">
        <v>368163.4</v>
      </c>
      <c r="N382" s="87">
        <v>9708716.9000000004</v>
      </c>
      <c r="O382" s="87" t="s">
        <v>1227</v>
      </c>
      <c r="P382" s="87" t="str">
        <f>VLOOKUP(CENSO[[#This Row],[DAP (cm)]],CD[],2,TRUE)</f>
        <v>TORA</v>
      </c>
      <c r="Q382" s="87" t="str">
        <f>VLOOKUP(CENSO[[#This Row],[DAP (cm)]],DD[],2,TRUE)</f>
        <v>110├ 120</v>
      </c>
      <c r="R382" s="87" t="str" cm="1">
        <f t="array" ref="R382">INDEX(_xlfn.TEXTSPLIT(CENSO[[#This Row],[NOME CIENTIFICO]]," "),1)</f>
        <v>Tachigali</v>
      </c>
      <c r="S382" s="98" t="s">
        <v>1004</v>
      </c>
      <c r="T382" s="87">
        <f>_xlfn.MINIFS(CENSO[DAP (cm)],CENSO[NOME CIENTIFICO],CENSO[[#This Row],[NOME CIENTIFICO]])</f>
        <v>39.152116000606256</v>
      </c>
      <c r="U3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2" s="87" t="str">
        <f>IF(CENSO[[#This Row],[DAP (cm)]]&lt;CENSO[[#This Row],[DMCE (cm)]],"DAP &lt; DMCE","DAP ≥ DMCE")</f>
        <v>DAP ≥ DMCE</v>
      </c>
      <c r="W382" s="87" t="str">
        <f>IF(CENSO[[#This Row],[DAP (cm)]]&gt;200, "Superior", "Inferior")</f>
        <v>Inferior</v>
      </c>
      <c r="X382" s="87" t="str">
        <f>VLOOKUP(CENSO[[#This Row],[NOME COMUM]],ESPECIES[],4,FALSE)</f>
        <v>Não</v>
      </c>
      <c r="Y382" s="87" t="str">
        <f>IF(IFERROR(VLOOKUP(CENSO[[#This Row],[NOME COMUM]],COMERCIAIS[],2, FALSE), "Não") &lt;&gt; "Não", "Sim", "Não")</f>
        <v>Sim</v>
      </c>
      <c r="Z382" s="133">
        <f>CENSO[[#This Row],[g (m²)]]/SUM(AEEF[AEEF-UT])</f>
        <v>1.7055927408729228E-3</v>
      </c>
      <c r="AA382" s="133">
        <f>CENSO[[#This Row],[v (m³)]]/SUM(AEEF[AEEF-UT])</f>
        <v>2.1490468534998825E-2</v>
      </c>
    </row>
    <row r="383" spans="1:27" ht="14">
      <c r="A383" s="86">
        <v>1</v>
      </c>
      <c r="B383" s="86">
        <v>1</v>
      </c>
      <c r="C383" s="63">
        <v>23</v>
      </c>
      <c r="D383" s="63">
        <v>382</v>
      </c>
      <c r="E383" s="63" t="str">
        <f>VLOOKUP(CENSO[[#This Row],[NOME COMUM]],ESPECIES[],2,FALSE)</f>
        <v>Virola sebifera Aubl.</v>
      </c>
      <c r="F383" s="64" t="s">
        <v>18</v>
      </c>
      <c r="G383" s="64">
        <v>132</v>
      </c>
      <c r="H383" s="97">
        <f>CENSO[[#This Row],[CAP (cm)]]/PI()</f>
        <v>42.016904976260371</v>
      </c>
      <c r="I383" s="64">
        <v>18</v>
      </c>
      <c r="J383" s="96">
        <f>(PI()*(CENSO[[#This Row],[DAP (cm)]]^2))/40000</f>
        <v>0.13865578642165921</v>
      </c>
      <c r="K383" s="96">
        <f>CENSO[[#This Row],[g (m²)]]*CENSO[[#This Row],[H (m)]]*0.7</f>
        <v>1.7470629089129062</v>
      </c>
      <c r="L383" s="64">
        <v>1</v>
      </c>
      <c r="M383" s="65">
        <v>368167</v>
      </c>
      <c r="N383" s="87">
        <v>9708710.5</v>
      </c>
      <c r="O383" s="98" t="s">
        <v>1225</v>
      </c>
      <c r="P383" s="87" t="str">
        <f>VLOOKUP(CENSO[[#This Row],[DAP (cm)]],CD[],2,TRUE)</f>
        <v>TORETE</v>
      </c>
      <c r="Q383" s="87" t="str">
        <f>VLOOKUP(CENSO[[#This Row],[DAP (cm)]],DD[],2,TRUE)</f>
        <v>40├ 50</v>
      </c>
      <c r="R383" s="87" t="str" cm="1">
        <f t="array" ref="R383">INDEX(_xlfn.TEXTSPLIT(CENSO[[#This Row],[NOME CIENTIFICO]]," "),1)</f>
        <v>Virola</v>
      </c>
      <c r="S383" s="98" t="s">
        <v>1004</v>
      </c>
      <c r="T383" s="87">
        <f>_xlfn.MINIFS(CENSO[DAP (cm)],CENSO[NOME CIENTIFICO],CENSO[[#This Row],[NOME CIENTIFICO]])</f>
        <v>38.197186342054884</v>
      </c>
      <c r="U3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3" s="87" t="str">
        <f>IF(CENSO[[#This Row],[DAP (cm)]]&lt;CENSO[[#This Row],[DMCE (cm)]],"DAP &lt; DMCE","DAP ≥ DMCE")</f>
        <v>DAP &lt; DMCE</v>
      </c>
      <c r="W383" s="87" t="str">
        <f>IF(CENSO[[#This Row],[DAP (cm)]]&gt;200, "Superior", "Inferior")</f>
        <v>Inferior</v>
      </c>
      <c r="X383" s="87" t="str">
        <f>VLOOKUP(CENSO[[#This Row],[NOME COMUM]],ESPECIES[],4,FALSE)</f>
        <v>Não</v>
      </c>
      <c r="Y383" s="87" t="str">
        <f>IF(IFERROR(VLOOKUP(CENSO[[#This Row],[NOME COMUM]],COMERCIAIS[],2, FALSE), "Não") &lt;&gt; "Não", "Sim", "Não")</f>
        <v>Não</v>
      </c>
      <c r="Z383" s="133">
        <f>CENSO[[#This Row],[g (m²)]]/SUM(AEEF[AEEF-UT])</f>
        <v>2.4259794217934533E-4</v>
      </c>
      <c r="AA383" s="133">
        <f>CENSO[[#This Row],[v (m³)]]/SUM(AEEF[AEEF-UT])</f>
        <v>3.0567340714597511E-3</v>
      </c>
    </row>
    <row r="384" spans="1:27" ht="14">
      <c r="A384" s="86">
        <v>1</v>
      </c>
      <c r="B384" s="86">
        <v>1</v>
      </c>
      <c r="C384" s="63">
        <v>23</v>
      </c>
      <c r="D384" s="63">
        <v>383</v>
      </c>
      <c r="E384" s="63" t="str">
        <f>VLOOKUP(CENSO[[#This Row],[NOME COMUM]],ESPECIES[],2,FALSE)</f>
        <v>Tachigali myrmecophila Ducke</v>
      </c>
      <c r="F384" s="64" t="s">
        <v>14</v>
      </c>
      <c r="G384" s="64">
        <v>200</v>
      </c>
      <c r="H384" s="97">
        <f>CENSO[[#This Row],[CAP (cm)]]/PI()</f>
        <v>63.661977236758133</v>
      </c>
      <c r="I384" s="64">
        <v>18</v>
      </c>
      <c r="J384" s="96">
        <f>(PI()*(CENSO[[#This Row],[DAP (cm)]]^2))/40000</f>
        <v>0.31830988618379064</v>
      </c>
      <c r="K384" s="96">
        <f>CENSO[[#This Row],[g (m²)]]*CENSO[[#This Row],[H (m)]]*0.7</f>
        <v>4.0107045659157619</v>
      </c>
      <c r="L384" s="64">
        <v>1</v>
      </c>
      <c r="M384" s="65">
        <v>368099.09999999899</v>
      </c>
      <c r="N384" s="87">
        <v>9708717.5999999903</v>
      </c>
      <c r="O384" s="87" t="s">
        <v>1227</v>
      </c>
      <c r="P384" s="87" t="str">
        <f>VLOOKUP(CENSO[[#This Row],[DAP (cm)]],CD[],2,TRUE)</f>
        <v>TORA</v>
      </c>
      <c r="Q384" s="87" t="str">
        <f>VLOOKUP(CENSO[[#This Row],[DAP (cm)]],DD[],2,TRUE)</f>
        <v>60├ 70</v>
      </c>
      <c r="R384" s="87" t="str" cm="1">
        <f t="array" ref="R384">INDEX(_xlfn.TEXTSPLIT(CENSO[[#This Row],[NOME CIENTIFICO]]," "),1)</f>
        <v>Tachigali</v>
      </c>
      <c r="S384" s="98" t="s">
        <v>1004</v>
      </c>
      <c r="T384" s="87">
        <f>_xlfn.MINIFS(CENSO[DAP (cm)],CENSO[NOME CIENTIFICO],CENSO[[#This Row],[NOME CIENTIFICO]])</f>
        <v>39.152116000606256</v>
      </c>
      <c r="U3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4" s="87" t="str">
        <f>IF(CENSO[[#This Row],[DAP (cm)]]&lt;CENSO[[#This Row],[DMCE (cm)]],"DAP &lt; DMCE","DAP ≥ DMCE")</f>
        <v>DAP ≥ DMCE</v>
      </c>
      <c r="W384" s="87" t="str">
        <f>IF(CENSO[[#This Row],[DAP (cm)]]&gt;200, "Superior", "Inferior")</f>
        <v>Inferior</v>
      </c>
      <c r="X384" s="87" t="str">
        <f>VLOOKUP(CENSO[[#This Row],[NOME COMUM]],ESPECIES[],4,FALSE)</f>
        <v>Não</v>
      </c>
      <c r="Y384" s="87" t="str">
        <f>IF(IFERROR(VLOOKUP(CENSO[[#This Row],[NOME COMUM]],COMERCIAIS[],2, FALSE), "Não") &lt;&gt; "Não", "Sim", "Não")</f>
        <v>Sim</v>
      </c>
      <c r="Z384" s="133">
        <f>CENSO[[#This Row],[g (m²)]]/SUM(AEEF[AEEF-UT])</f>
        <v>5.5692824191768894E-4</v>
      </c>
      <c r="AA384" s="133">
        <f>CENSO[[#This Row],[v (m³)]]/SUM(AEEF[AEEF-UT])</f>
        <v>7.0172958481628809E-3</v>
      </c>
    </row>
    <row r="385" spans="1:27" ht="14">
      <c r="A385" s="86">
        <v>1</v>
      </c>
      <c r="B385" s="86">
        <v>1</v>
      </c>
      <c r="C385" s="63">
        <v>23</v>
      </c>
      <c r="D385" s="63">
        <v>384</v>
      </c>
      <c r="E385" s="63" t="str">
        <f>VLOOKUP(CENSO[[#This Row],[NOME COMUM]],ESPECIES[],2,FALSE)</f>
        <v>Lecythis pisonis Cambess.</v>
      </c>
      <c r="F385" s="64" t="s">
        <v>9</v>
      </c>
      <c r="G385" s="64">
        <v>141</v>
      </c>
      <c r="H385" s="97">
        <f>CENSO[[#This Row],[CAP (cm)]]/PI()</f>
        <v>44.881693951914485</v>
      </c>
      <c r="I385" s="64">
        <v>19</v>
      </c>
      <c r="J385" s="96">
        <f>(PI()*(CENSO[[#This Row],[DAP (cm)]]^2))/40000</f>
        <v>0.15820797118049854</v>
      </c>
      <c r="K385" s="96">
        <f>CENSO[[#This Row],[g (m²)]]*CENSO[[#This Row],[H (m)]]*0.7</f>
        <v>2.1041660167006304</v>
      </c>
      <c r="L385" s="64">
        <v>1</v>
      </c>
      <c r="M385" s="65">
        <v>368098.299999999</v>
      </c>
      <c r="N385" s="87">
        <v>9708718.3000000007</v>
      </c>
      <c r="O385" s="98" t="s">
        <v>1225</v>
      </c>
      <c r="P385" s="87" t="str">
        <f>VLOOKUP(CENSO[[#This Row],[DAP (cm)]],CD[],2,TRUE)</f>
        <v>TORETE</v>
      </c>
      <c r="Q385" s="87" t="str">
        <f>VLOOKUP(CENSO[[#This Row],[DAP (cm)]],DD[],2,TRUE)</f>
        <v>40├ 50</v>
      </c>
      <c r="R385" s="87" t="str" cm="1">
        <f t="array" ref="R385">INDEX(_xlfn.TEXTSPLIT(CENSO[[#This Row],[NOME CIENTIFICO]]," "),1)</f>
        <v>Lecythis</v>
      </c>
      <c r="S385" s="98" t="s">
        <v>1004</v>
      </c>
      <c r="T385" s="87">
        <f>_xlfn.MINIFS(CENSO[DAP (cm)],CENSO[NOME CIENTIFICO],CENSO[[#This Row],[NOME CIENTIFICO]])</f>
        <v>40.743665431525208</v>
      </c>
      <c r="U3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385" s="87" t="str">
        <f>IF(CENSO[[#This Row],[DAP (cm)]]&lt;CENSO[[#This Row],[DMCE (cm)]],"DAP &lt; DMCE","DAP ≥ DMCE")</f>
        <v>DAP &lt; DMCE</v>
      </c>
      <c r="W385" s="87" t="str">
        <f>IF(CENSO[[#This Row],[DAP (cm)]]&gt;200, "Superior", "Inferior")</f>
        <v>Inferior</v>
      </c>
      <c r="X385" s="87" t="str">
        <f>VLOOKUP(CENSO[[#This Row],[NOME COMUM]],ESPECIES[],4,FALSE)</f>
        <v>Não</v>
      </c>
      <c r="Y385" s="87" t="str">
        <f>IF(IFERROR(VLOOKUP(CENSO[[#This Row],[NOME COMUM]],COMERCIAIS[],2, FALSE), "Não") &lt;&gt; "Não", "Sim", "Não")</f>
        <v>Sim</v>
      </c>
      <c r="Z385" s="133">
        <f>CENSO[[#This Row],[g (m²)]]/SUM(AEEF[AEEF-UT])</f>
        <v>2.7680725943913934E-4</v>
      </c>
      <c r="AA385" s="133">
        <f>CENSO[[#This Row],[v (m³)]]/SUM(AEEF[AEEF-UT])</f>
        <v>3.6815365505405528E-3</v>
      </c>
    </row>
    <row r="386" spans="1:27" ht="14">
      <c r="A386" s="86">
        <v>1</v>
      </c>
      <c r="B386" s="86">
        <v>1</v>
      </c>
      <c r="C386" s="63">
        <v>23</v>
      </c>
      <c r="D386" s="63">
        <v>385</v>
      </c>
      <c r="E386" s="63" t="str">
        <f>VLOOKUP(CENSO[[#This Row],[NOME COMUM]],ESPECIES[],2,FALSE)</f>
        <v>Buchenavia capitata (Vahl) Eichler</v>
      </c>
      <c r="F386" s="64" t="s">
        <v>10</v>
      </c>
      <c r="G386" s="64">
        <v>172</v>
      </c>
      <c r="H386" s="97">
        <f>CENSO[[#This Row],[CAP (cm)]]/PI()</f>
        <v>54.749300423611999</v>
      </c>
      <c r="I386" s="64">
        <v>23</v>
      </c>
      <c r="J386" s="96">
        <f>(PI()*(CENSO[[#This Row],[DAP (cm)]]^2))/40000</f>
        <v>0.23542199182153159</v>
      </c>
      <c r="K386" s="96">
        <f>CENSO[[#This Row],[g (m²)]]*CENSO[[#This Row],[H (m)]]*0.7</f>
        <v>3.7902940683266579</v>
      </c>
      <c r="L386" s="64">
        <v>1</v>
      </c>
      <c r="M386" s="65">
        <v>368101.9</v>
      </c>
      <c r="N386" s="87">
        <v>9708724.5</v>
      </c>
      <c r="O386" s="87" t="s">
        <v>1227</v>
      </c>
      <c r="P386" s="87" t="str">
        <f>VLOOKUP(CENSO[[#This Row],[DAP (cm)]],CD[],2,TRUE)</f>
        <v>TORA</v>
      </c>
      <c r="Q386" s="87" t="str">
        <f>VLOOKUP(CENSO[[#This Row],[DAP (cm)]],DD[],2,TRUE)</f>
        <v>50├ 60</v>
      </c>
      <c r="R386" s="87" t="str" cm="1">
        <f t="array" ref="R386">INDEX(_xlfn.TEXTSPLIT(CENSO[[#This Row],[NOME CIENTIFICO]]," "),1)</f>
        <v>Buchenavia</v>
      </c>
      <c r="S386" s="98" t="s">
        <v>1004</v>
      </c>
      <c r="T386" s="87">
        <f>_xlfn.MINIFS(CENSO[DAP (cm)],CENSO[NOME CIENTIFICO],CENSO[[#This Row],[NOME CIENTIFICO]])</f>
        <v>41.38028520389279</v>
      </c>
      <c r="U3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86" s="87" t="str">
        <f>IF(CENSO[[#This Row],[DAP (cm)]]&lt;CENSO[[#This Row],[DMCE (cm)]],"DAP &lt; DMCE","DAP ≥ DMCE")</f>
        <v>DAP ≥ DMCE</v>
      </c>
      <c r="W386" s="87" t="str">
        <f>IF(CENSO[[#This Row],[DAP (cm)]]&gt;200, "Superior", "Inferior")</f>
        <v>Inferior</v>
      </c>
      <c r="X386" s="87" t="str">
        <f>VLOOKUP(CENSO[[#This Row],[NOME COMUM]],ESPECIES[],4,FALSE)</f>
        <v>Não</v>
      </c>
      <c r="Y386" s="87" t="str">
        <f>IF(IFERROR(VLOOKUP(CENSO[[#This Row],[NOME COMUM]],COMERCIAIS[],2, FALSE), "Não") &lt;&gt; "Não", "Sim", "Não")</f>
        <v>Não</v>
      </c>
      <c r="Z386" s="133">
        <f>CENSO[[#This Row],[g (m²)]]/SUM(AEEF[AEEF-UT])</f>
        <v>4.1190412772232278E-4</v>
      </c>
      <c r="AA386" s="133">
        <f>CENSO[[#This Row],[v (m³)]]/SUM(AEEF[AEEF-UT])</f>
        <v>6.6316564563293958E-3</v>
      </c>
    </row>
    <row r="387" spans="1:27" ht="14">
      <c r="A387" s="86">
        <v>1</v>
      </c>
      <c r="B387" s="86">
        <v>1</v>
      </c>
      <c r="C387" s="63">
        <v>23</v>
      </c>
      <c r="D387" s="63">
        <v>386</v>
      </c>
      <c r="E387" s="63" t="str">
        <f>VLOOKUP(CENSO[[#This Row],[NOME COMUM]],ESPECIES[],2,FALSE)</f>
        <v>Pouteria sp.</v>
      </c>
      <c r="F387" s="64" t="s">
        <v>83</v>
      </c>
      <c r="G387" s="64">
        <v>125</v>
      </c>
      <c r="H387" s="97">
        <f>CENSO[[#This Row],[CAP (cm)]]/PI()</f>
        <v>39.788735772973837</v>
      </c>
      <c r="I387" s="64">
        <v>20</v>
      </c>
      <c r="J387" s="96">
        <f>(PI()*(CENSO[[#This Row],[DAP (cm)]]^2))/40000</f>
        <v>0.12433979929054324</v>
      </c>
      <c r="K387" s="96">
        <f>CENSO[[#This Row],[g (m²)]]*CENSO[[#This Row],[H (m)]]*0.7</f>
        <v>1.7407571900676053</v>
      </c>
      <c r="L387" s="64">
        <v>1</v>
      </c>
      <c r="M387" s="65">
        <v>368098.4</v>
      </c>
      <c r="N387" s="87">
        <v>9708724.9000000004</v>
      </c>
      <c r="O387" s="98" t="s">
        <v>1225</v>
      </c>
      <c r="P387" s="87" t="str">
        <f>VLOOKUP(CENSO[[#This Row],[DAP (cm)]],CD[],2,TRUE)</f>
        <v>TORETE</v>
      </c>
      <c r="Q387" s="87" t="str">
        <f>VLOOKUP(CENSO[[#This Row],[DAP (cm)]],DD[],2,TRUE)</f>
        <v>30├ 40</v>
      </c>
      <c r="R387" s="87" t="str" cm="1">
        <f t="array" ref="R387">INDEX(_xlfn.TEXTSPLIT(CENSO[[#This Row],[NOME CIENTIFICO]]," "),1)</f>
        <v>Pouteria</v>
      </c>
      <c r="S387" s="98" t="s">
        <v>1004</v>
      </c>
      <c r="T387" s="87">
        <f>_xlfn.MINIFS(CENSO[DAP (cm)],CENSO[NOME CIENTIFICO],CENSO[[#This Row],[NOME CIENTIFICO]])</f>
        <v>39.788735772973837</v>
      </c>
      <c r="U3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7" s="87" t="str">
        <f>IF(CENSO[[#This Row],[DAP (cm)]]&lt;CENSO[[#This Row],[DMCE (cm)]],"DAP &lt; DMCE","DAP ≥ DMCE")</f>
        <v>DAP &lt; DMCE</v>
      </c>
      <c r="W387" s="87" t="str">
        <f>IF(CENSO[[#This Row],[DAP (cm)]]&gt;200, "Superior", "Inferior")</f>
        <v>Inferior</v>
      </c>
      <c r="X387" s="87" t="str">
        <f>VLOOKUP(CENSO[[#This Row],[NOME COMUM]],ESPECIES[],4,FALSE)</f>
        <v>Não</v>
      </c>
      <c r="Y387" s="87" t="str">
        <f>IF(IFERROR(VLOOKUP(CENSO[[#This Row],[NOME COMUM]],COMERCIAIS[],2, FALSE), "Não") &lt;&gt; "Não", "Sim", "Não")</f>
        <v>Não</v>
      </c>
      <c r="Z387" s="133">
        <f>CENSO[[#This Row],[g (m²)]]/SUM(AEEF[AEEF-UT])</f>
        <v>2.175500944990973E-4</v>
      </c>
      <c r="AA387" s="133">
        <f>CENSO[[#This Row],[v (m³)]]/SUM(AEEF[AEEF-UT])</f>
        <v>3.0457013229873617E-3</v>
      </c>
    </row>
    <row r="388" spans="1:27" ht="14">
      <c r="A388" s="86">
        <v>1</v>
      </c>
      <c r="B388" s="86">
        <v>1</v>
      </c>
      <c r="C388" s="63">
        <v>23</v>
      </c>
      <c r="D388" s="63">
        <v>387</v>
      </c>
      <c r="E388" s="63" t="str">
        <f>VLOOKUP(CENSO[[#This Row],[NOME COMUM]],ESPECIES[],2,FALSE)</f>
        <v>Tachigali myrmecophila Ducke</v>
      </c>
      <c r="F388" s="64" t="s">
        <v>14</v>
      </c>
      <c r="G388" s="64">
        <v>186</v>
      </c>
      <c r="H388" s="97">
        <f>CENSO[[#This Row],[CAP (cm)]]/PI()</f>
        <v>59.205638830185066</v>
      </c>
      <c r="I388" s="64">
        <v>18</v>
      </c>
      <c r="J388" s="96">
        <f>(PI()*(CENSO[[#This Row],[DAP (cm)]]^2))/40000</f>
        <v>0.27530622056036053</v>
      </c>
      <c r="K388" s="96">
        <f>CENSO[[#This Row],[g (m²)]]*CENSO[[#This Row],[H (m)]]*0.7</f>
        <v>3.4688583790605425</v>
      </c>
      <c r="L388" s="64">
        <v>1</v>
      </c>
      <c r="M388" s="65">
        <v>368095</v>
      </c>
      <c r="N388" s="87">
        <v>9708732</v>
      </c>
      <c r="O388" s="87" t="s">
        <v>1227</v>
      </c>
      <c r="P388" s="87" t="str">
        <f>VLOOKUP(CENSO[[#This Row],[DAP (cm)]],CD[],2,TRUE)</f>
        <v>TORA</v>
      </c>
      <c r="Q388" s="87" t="str">
        <f>VLOOKUP(CENSO[[#This Row],[DAP (cm)]],DD[],2,TRUE)</f>
        <v>50├ 60</v>
      </c>
      <c r="R388" s="87" t="str" cm="1">
        <f t="array" ref="R388">INDEX(_xlfn.TEXTSPLIT(CENSO[[#This Row],[NOME CIENTIFICO]]," "),1)</f>
        <v>Tachigali</v>
      </c>
      <c r="S388" s="98" t="s">
        <v>1004</v>
      </c>
      <c r="T388" s="87">
        <f>_xlfn.MINIFS(CENSO[DAP (cm)],CENSO[NOME CIENTIFICO],CENSO[[#This Row],[NOME CIENTIFICO]])</f>
        <v>39.152116000606256</v>
      </c>
      <c r="U3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8" s="87" t="str">
        <f>IF(CENSO[[#This Row],[DAP (cm)]]&lt;CENSO[[#This Row],[DMCE (cm)]],"DAP &lt; DMCE","DAP ≥ DMCE")</f>
        <v>DAP ≥ DMCE</v>
      </c>
      <c r="W388" s="87" t="str">
        <f>IF(CENSO[[#This Row],[DAP (cm)]]&gt;200, "Superior", "Inferior")</f>
        <v>Inferior</v>
      </c>
      <c r="X388" s="87" t="str">
        <f>VLOOKUP(CENSO[[#This Row],[NOME COMUM]],ESPECIES[],4,FALSE)</f>
        <v>Não</v>
      </c>
      <c r="Y388" s="87" t="str">
        <f>IF(IFERROR(VLOOKUP(CENSO[[#This Row],[NOME COMUM]],COMERCIAIS[],2, FALSE), "Não") &lt;&gt; "Não", "Sim", "Não")</f>
        <v>Sim</v>
      </c>
      <c r="Z388" s="133">
        <f>CENSO[[#This Row],[g (m²)]]/SUM(AEEF[AEEF-UT])</f>
        <v>4.8168723643460915E-4</v>
      </c>
      <c r="AA388" s="133">
        <f>CENSO[[#This Row],[v (m³)]]/SUM(AEEF[AEEF-UT])</f>
        <v>6.0692591790760756E-3</v>
      </c>
    </row>
    <row r="389" spans="1:27" ht="14">
      <c r="A389" s="86">
        <v>1</v>
      </c>
      <c r="B389" s="86">
        <v>1</v>
      </c>
      <c r="C389" s="63">
        <v>23</v>
      </c>
      <c r="D389" s="63">
        <v>388</v>
      </c>
      <c r="E389" s="63" t="str">
        <f>VLOOKUP(CENSO[[#This Row],[NOME COMUM]],ESPECIES[],2,FALSE)</f>
        <v>Hymenaea courbaril L.</v>
      </c>
      <c r="F389" s="64" t="s">
        <v>3</v>
      </c>
      <c r="G389" s="64">
        <v>432</v>
      </c>
      <c r="H389" s="97">
        <f>CENSO[[#This Row],[CAP (cm)]]/PI()</f>
        <v>137.50987083139756</v>
      </c>
      <c r="I389" s="64">
        <v>24</v>
      </c>
      <c r="J389" s="96">
        <f>(PI()*(CENSO[[#This Row],[DAP (cm)]]^2))/40000</f>
        <v>1.4851066049790935</v>
      </c>
      <c r="K389" s="96">
        <f>CENSO[[#This Row],[g (m²)]]*CENSO[[#This Row],[H (m)]]*0.7</f>
        <v>24.94979096364877</v>
      </c>
      <c r="L389" s="64">
        <v>1</v>
      </c>
      <c r="M389" s="65">
        <v>368081.9</v>
      </c>
      <c r="N389" s="87">
        <v>9708732.9000000004</v>
      </c>
      <c r="O389" s="87" t="s">
        <v>1227</v>
      </c>
      <c r="P389" s="87" t="str">
        <f>VLOOKUP(CENSO[[#This Row],[DAP (cm)]],CD[],2,TRUE)</f>
        <v>TORA</v>
      </c>
      <c r="Q389" s="87" t="str">
        <f>VLOOKUP(CENSO[[#This Row],[DAP (cm)]],DD[],2,TRUE)</f>
        <v>130├ 140</v>
      </c>
      <c r="R389" s="87" t="str" cm="1">
        <f t="array" ref="R389">INDEX(_xlfn.TEXTSPLIT(CENSO[[#This Row],[NOME CIENTIFICO]]," "),1)</f>
        <v>Hymenaea</v>
      </c>
      <c r="S389" s="98" t="s">
        <v>1004</v>
      </c>
      <c r="T389" s="87">
        <f>_xlfn.MINIFS(CENSO[DAP (cm)],CENSO[NOME CIENTIFICO],CENSO[[#This Row],[NOME CIENTIFICO]])</f>
        <v>41.38028520389279</v>
      </c>
      <c r="U3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89" s="87" t="str">
        <f>IF(CENSO[[#This Row],[DAP (cm)]]&lt;CENSO[[#This Row],[DMCE (cm)]],"DAP &lt; DMCE","DAP ≥ DMCE")</f>
        <v>DAP ≥ DMCE</v>
      </c>
      <c r="W389" s="87" t="str">
        <f>IF(CENSO[[#This Row],[DAP (cm)]]&gt;200, "Superior", "Inferior")</f>
        <v>Inferior</v>
      </c>
      <c r="X389" s="87" t="str">
        <f>VLOOKUP(CENSO[[#This Row],[NOME COMUM]],ESPECIES[],4,FALSE)</f>
        <v>Não</v>
      </c>
      <c r="Y389" s="87" t="str">
        <f>IF(IFERROR(VLOOKUP(CENSO[[#This Row],[NOME COMUM]],COMERCIAIS[],2, FALSE), "Não") &lt;&gt; "Não", "Sim", "Não")</f>
        <v>Sim</v>
      </c>
      <c r="Z389" s="133">
        <f>CENSO[[#This Row],[g (m²)]]/SUM(AEEF[AEEF-UT])</f>
        <v>2.5984044054911696E-3</v>
      </c>
      <c r="AA389" s="133">
        <f>CENSO[[#This Row],[v (m³)]]/SUM(AEEF[AEEF-UT])</f>
        <v>4.3653194012251643E-2</v>
      </c>
    </row>
    <row r="390" spans="1:27" ht="14">
      <c r="A390" s="86">
        <v>1</v>
      </c>
      <c r="B390" s="86">
        <v>1</v>
      </c>
      <c r="C390" s="63">
        <v>23</v>
      </c>
      <c r="D390" s="63">
        <v>389</v>
      </c>
      <c r="E390" s="63" t="str">
        <f>VLOOKUP(CENSO[[#This Row],[NOME COMUM]],ESPECIES[],2,FALSE)</f>
        <v>Couratari guianensis Aubl.</v>
      </c>
      <c r="F390" s="64" t="s">
        <v>6</v>
      </c>
      <c r="G390" s="64">
        <v>300</v>
      </c>
      <c r="H390" s="97">
        <f>CENSO[[#This Row],[CAP (cm)]]/PI()</f>
        <v>95.4929658551372</v>
      </c>
      <c r="I390" s="64">
        <v>24</v>
      </c>
      <c r="J390" s="96">
        <f>(PI()*(CENSO[[#This Row],[DAP (cm)]]^2))/40000</f>
        <v>0.7161972439135289</v>
      </c>
      <c r="K390" s="96">
        <f>CENSO[[#This Row],[g (m²)]]*CENSO[[#This Row],[H (m)]]*0.7</f>
        <v>12.032113697747286</v>
      </c>
      <c r="L390" s="64">
        <v>1</v>
      </c>
      <c r="M390" s="65">
        <v>368072.09999999899</v>
      </c>
      <c r="N390" s="87">
        <v>9708741.5</v>
      </c>
      <c r="O390" s="87" t="s">
        <v>1228</v>
      </c>
      <c r="P390" s="87" t="str">
        <f>VLOOKUP(CENSO[[#This Row],[DAP (cm)]],CD[],2,TRUE)</f>
        <v>TORA</v>
      </c>
      <c r="Q390" s="87" t="str">
        <f>VLOOKUP(CENSO[[#This Row],[DAP (cm)]],DD[],2,TRUE)</f>
        <v>90├ 100</v>
      </c>
      <c r="R390" s="87" t="str" cm="1">
        <f t="array" ref="R390">INDEX(_xlfn.TEXTSPLIT(CENSO[[#This Row],[NOME CIENTIFICO]]," "),1)</f>
        <v>Couratari</v>
      </c>
      <c r="S390" s="98" t="s">
        <v>1004</v>
      </c>
      <c r="T390" s="87">
        <f>_xlfn.MINIFS(CENSO[DAP (cm)],CENSO[NOME CIENTIFICO],CENSO[[#This Row],[NOME CIENTIFICO]])</f>
        <v>38.833806114422465</v>
      </c>
      <c r="U3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0" s="87" t="str">
        <f>IF(CENSO[[#This Row],[DAP (cm)]]&lt;CENSO[[#This Row],[DMCE (cm)]],"DAP &lt; DMCE","DAP ≥ DMCE")</f>
        <v>DAP ≥ DMCE</v>
      </c>
      <c r="W390" s="87" t="str">
        <f>IF(CENSO[[#This Row],[DAP (cm)]]&gt;200, "Superior", "Inferior")</f>
        <v>Inferior</v>
      </c>
      <c r="X390" s="87" t="str">
        <f>VLOOKUP(CENSO[[#This Row],[NOME COMUM]],ESPECIES[],4,FALSE)</f>
        <v>Não</v>
      </c>
      <c r="Y390" s="87" t="str">
        <f>IF(IFERROR(VLOOKUP(CENSO[[#This Row],[NOME COMUM]],COMERCIAIS[],2, FALSE), "Não") &lt;&gt; "Não", "Sim", "Não")</f>
        <v>Sim</v>
      </c>
      <c r="Z390" s="133">
        <f>CENSO[[#This Row],[g (m²)]]/SUM(AEEF[AEEF-UT])</f>
        <v>1.2530885443148001E-3</v>
      </c>
      <c r="AA390" s="133">
        <f>CENSO[[#This Row],[v (m³)]]/SUM(AEEF[AEEF-UT])</f>
        <v>2.1051887544488643E-2</v>
      </c>
    </row>
    <row r="391" spans="1:27" ht="14">
      <c r="A391" s="86">
        <v>1</v>
      </c>
      <c r="B391" s="86">
        <v>1</v>
      </c>
      <c r="C391" s="63">
        <v>23</v>
      </c>
      <c r="D391" s="63">
        <v>390</v>
      </c>
      <c r="E391" s="63" t="str">
        <f>VLOOKUP(CENSO[[#This Row],[NOME COMUM]],ESPECIES[],2,FALSE)</f>
        <v>Qualea dichotoma (Mart.) Warm. ex Wille</v>
      </c>
      <c r="F391" s="64" t="s">
        <v>55</v>
      </c>
      <c r="G391" s="64">
        <v>214</v>
      </c>
      <c r="H391" s="97">
        <f>CENSO[[#This Row],[CAP (cm)]]/PI()</f>
        <v>68.118315643331201</v>
      </c>
      <c r="I391" s="64">
        <v>20</v>
      </c>
      <c r="J391" s="96">
        <f>(PI()*(CENSO[[#This Row],[DAP (cm)]]^2))/40000</f>
        <v>0.36443298869182189</v>
      </c>
      <c r="K391" s="96">
        <f>CENSO[[#This Row],[g (m²)]]*CENSO[[#This Row],[H (m)]]*0.7</f>
        <v>5.1020618416855061</v>
      </c>
      <c r="L391" s="64">
        <v>2</v>
      </c>
      <c r="M391" s="65">
        <v>368076</v>
      </c>
      <c r="N391" s="87">
        <v>9708751.5</v>
      </c>
      <c r="O391" s="87" t="s">
        <v>1227</v>
      </c>
      <c r="P391" s="87" t="str">
        <f>VLOOKUP(CENSO[[#This Row],[DAP (cm)]],CD[],2,TRUE)</f>
        <v>TORA</v>
      </c>
      <c r="Q391" s="87" t="str">
        <f>VLOOKUP(CENSO[[#This Row],[DAP (cm)]],DD[],2,TRUE)</f>
        <v>60├ 70</v>
      </c>
      <c r="R391" s="87" t="str" cm="1">
        <f t="array" ref="R391">INDEX(_xlfn.TEXTSPLIT(CENSO[[#This Row],[NOME CIENTIFICO]]," "),1)</f>
        <v>Qualea</v>
      </c>
      <c r="S391" s="98" t="s">
        <v>1004</v>
      </c>
      <c r="T391" s="87">
        <f>_xlfn.MINIFS(CENSO[DAP (cm)],CENSO[NOME CIENTIFICO],CENSO[[#This Row],[NOME CIENTIFICO]])</f>
        <v>40.107045659157627</v>
      </c>
      <c r="U3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91" s="87" t="str">
        <f>IF(CENSO[[#This Row],[DAP (cm)]]&lt;CENSO[[#This Row],[DMCE (cm)]],"DAP &lt; DMCE","DAP ≥ DMCE")</f>
        <v>DAP ≥ DMCE</v>
      </c>
      <c r="W391" s="87" t="str">
        <f>IF(CENSO[[#This Row],[DAP (cm)]]&gt;200, "Superior", "Inferior")</f>
        <v>Inferior</v>
      </c>
      <c r="X391" s="87" t="str">
        <f>VLOOKUP(CENSO[[#This Row],[NOME COMUM]],ESPECIES[],4,FALSE)</f>
        <v>Não</v>
      </c>
      <c r="Y391" s="87" t="str">
        <f>IF(IFERROR(VLOOKUP(CENSO[[#This Row],[NOME COMUM]],COMERCIAIS[],2, FALSE), "Não") &lt;&gt; "Não", "Sim", "Não")</f>
        <v>Não</v>
      </c>
      <c r="Z391" s="133">
        <f>CENSO[[#This Row],[g (m²)]]/SUM(AEEF[AEEF-UT])</f>
        <v>6.3762714417156204E-4</v>
      </c>
      <c r="AA391" s="133">
        <f>CENSO[[#This Row],[v (m³)]]/SUM(AEEF[AEEF-UT])</f>
        <v>8.926780018401869E-3</v>
      </c>
    </row>
    <row r="392" spans="1:27" ht="14">
      <c r="A392" s="86">
        <v>1</v>
      </c>
      <c r="B392" s="86">
        <v>1</v>
      </c>
      <c r="C392" s="63">
        <v>23</v>
      </c>
      <c r="D392" s="63">
        <v>391</v>
      </c>
      <c r="E392" s="63" t="str">
        <f>VLOOKUP(CENSO[[#This Row],[NOME COMUM]],ESPECIES[],2,FALSE)</f>
        <v>Apuleia leiocarpa (Vogel) J.F.Macbr.</v>
      </c>
      <c r="F392" s="64" t="s">
        <v>51</v>
      </c>
      <c r="G392" s="64">
        <v>360</v>
      </c>
      <c r="H392" s="97">
        <f>CENSO[[#This Row],[CAP (cm)]]/PI()</f>
        <v>114.59155902616465</v>
      </c>
      <c r="I392" s="64">
        <v>18</v>
      </c>
      <c r="J392" s="96">
        <f>(PI()*(CENSO[[#This Row],[DAP (cm)]]^2))/40000</f>
        <v>1.0313240312354819</v>
      </c>
      <c r="K392" s="96">
        <f>CENSO[[#This Row],[g (m²)]]*CENSO[[#This Row],[H (m)]]*0.7</f>
        <v>12.994682793567071</v>
      </c>
      <c r="L392" s="64">
        <v>1</v>
      </c>
      <c r="M392" s="65">
        <v>368050.9</v>
      </c>
      <c r="N392" s="87">
        <v>9708777.9000000004</v>
      </c>
      <c r="O392" s="87" t="s">
        <v>1228</v>
      </c>
      <c r="P392" s="87" t="str">
        <f>VLOOKUP(CENSO[[#This Row],[DAP (cm)]],CD[],2,TRUE)</f>
        <v>TORA</v>
      </c>
      <c r="Q392" s="87" t="str">
        <f>VLOOKUP(CENSO[[#This Row],[DAP (cm)]],DD[],2,TRUE)</f>
        <v>110├ 120</v>
      </c>
      <c r="R392" s="87" t="str" cm="1">
        <f t="array" ref="R392">INDEX(_xlfn.TEXTSPLIT(CENSO[[#This Row],[NOME CIENTIFICO]]," "),1)</f>
        <v>Apuleia</v>
      </c>
      <c r="S392" s="98" t="s">
        <v>1004</v>
      </c>
      <c r="T392" s="87">
        <f>_xlfn.MINIFS(CENSO[DAP (cm)],CENSO[NOME CIENTIFICO],CENSO[[#This Row],[NOME CIENTIFICO]])</f>
        <v>39.788735772973837</v>
      </c>
      <c r="U3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2" s="87" t="str">
        <f>IF(CENSO[[#This Row],[DAP (cm)]]&lt;CENSO[[#This Row],[DMCE (cm)]],"DAP &lt; DMCE","DAP ≥ DMCE")</f>
        <v>DAP ≥ DMCE</v>
      </c>
      <c r="W392" s="87" t="str">
        <f>IF(CENSO[[#This Row],[DAP (cm)]]&gt;200, "Superior", "Inferior")</f>
        <v>Inferior</v>
      </c>
      <c r="X392" s="87" t="str">
        <f>VLOOKUP(CENSO[[#This Row],[NOME COMUM]],ESPECIES[],4,FALSE)</f>
        <v>Não</v>
      </c>
      <c r="Y392" s="87" t="str">
        <f>IF(IFERROR(VLOOKUP(CENSO[[#This Row],[NOME COMUM]],COMERCIAIS[],2, FALSE), "Não") &lt;&gt; "Não", "Sim", "Não")</f>
        <v>Sim</v>
      </c>
      <c r="Z392" s="133">
        <f>CENSO[[#This Row],[g (m²)]]/SUM(AEEF[AEEF-UT])</f>
        <v>1.8044475038133125E-3</v>
      </c>
      <c r="AA392" s="133">
        <f>CENSO[[#This Row],[v (m³)]]/SUM(AEEF[AEEF-UT])</f>
        <v>2.2736038548047736E-2</v>
      </c>
    </row>
    <row r="393" spans="1:27" ht="14">
      <c r="A393" s="86">
        <v>1</v>
      </c>
      <c r="B393" s="86">
        <v>1</v>
      </c>
      <c r="C393" s="63">
        <v>23</v>
      </c>
      <c r="D393" s="63">
        <v>392</v>
      </c>
      <c r="E393" s="63" t="str">
        <f>VLOOKUP(CENSO[[#This Row],[NOME COMUM]],ESPECIES[],2,FALSE)</f>
        <v>Qualea dichotoma (Mart.) Warm. ex Wille</v>
      </c>
      <c r="F393" s="64" t="s">
        <v>55</v>
      </c>
      <c r="G393" s="64">
        <v>212</v>
      </c>
      <c r="H393" s="97">
        <f>CENSO[[#This Row],[CAP (cm)]]/PI()</f>
        <v>67.48169587096362</v>
      </c>
      <c r="I393" s="64">
        <v>20</v>
      </c>
      <c r="J393" s="96">
        <f>(PI()*(CENSO[[#This Row],[DAP (cm)]]^2))/40000</f>
        <v>0.35765298811610713</v>
      </c>
      <c r="K393" s="96">
        <f>CENSO[[#This Row],[g (m²)]]*CENSO[[#This Row],[H (m)]]*0.7</f>
        <v>5.0071418336254991</v>
      </c>
      <c r="L393" s="64">
        <v>1</v>
      </c>
      <c r="M393" s="65">
        <v>368065.5</v>
      </c>
      <c r="N393" s="87">
        <v>9708805.0999999903</v>
      </c>
      <c r="O393" s="87" t="s">
        <v>1227</v>
      </c>
      <c r="P393" s="87" t="str">
        <f>VLOOKUP(CENSO[[#This Row],[DAP (cm)]],CD[],2,TRUE)</f>
        <v>TORA</v>
      </c>
      <c r="Q393" s="87" t="str">
        <f>VLOOKUP(CENSO[[#This Row],[DAP (cm)]],DD[],2,TRUE)</f>
        <v>60├ 70</v>
      </c>
      <c r="R393" s="87" t="str" cm="1">
        <f t="array" ref="R393">INDEX(_xlfn.TEXTSPLIT(CENSO[[#This Row],[NOME CIENTIFICO]]," "),1)</f>
        <v>Qualea</v>
      </c>
      <c r="S393" s="98" t="s">
        <v>1004</v>
      </c>
      <c r="T393" s="87">
        <f>_xlfn.MINIFS(CENSO[DAP (cm)],CENSO[NOME CIENTIFICO],CENSO[[#This Row],[NOME CIENTIFICO]])</f>
        <v>40.107045659157627</v>
      </c>
      <c r="U3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93" s="87" t="str">
        <f>IF(CENSO[[#This Row],[DAP (cm)]]&lt;CENSO[[#This Row],[DMCE (cm)]],"DAP &lt; DMCE","DAP ≥ DMCE")</f>
        <v>DAP ≥ DMCE</v>
      </c>
      <c r="W393" s="87" t="str">
        <f>IF(CENSO[[#This Row],[DAP (cm)]]&gt;200, "Superior", "Inferior")</f>
        <v>Inferior</v>
      </c>
      <c r="X393" s="87" t="str">
        <f>VLOOKUP(CENSO[[#This Row],[NOME COMUM]],ESPECIES[],4,FALSE)</f>
        <v>Não</v>
      </c>
      <c r="Y393" s="87" t="str">
        <f>IF(IFERROR(VLOOKUP(CENSO[[#This Row],[NOME COMUM]],COMERCIAIS[],2, FALSE), "Não") &lt;&gt; "Não", "Sim", "Não")</f>
        <v>Não</v>
      </c>
      <c r="Z393" s="133">
        <f>CENSO[[#This Row],[g (m²)]]/SUM(AEEF[AEEF-UT])</f>
        <v>6.2576457261871526E-4</v>
      </c>
      <c r="AA393" s="133">
        <f>CENSO[[#This Row],[v (m³)]]/SUM(AEEF[AEEF-UT])</f>
        <v>8.7607040166620131E-3</v>
      </c>
    </row>
    <row r="394" spans="1:27" ht="14">
      <c r="A394" s="86">
        <v>1</v>
      </c>
      <c r="B394" s="86">
        <v>1</v>
      </c>
      <c r="C394" s="63">
        <v>23</v>
      </c>
      <c r="D394" s="63">
        <v>393</v>
      </c>
      <c r="E394" s="63" t="str">
        <f>VLOOKUP(CENSO[[#This Row],[NOME COMUM]],ESPECIES[],2,FALSE)</f>
        <v>Apuleia leiocarpa (Vogel) J.F.Macbr.</v>
      </c>
      <c r="F394" s="64" t="s">
        <v>51</v>
      </c>
      <c r="G394" s="64">
        <v>360</v>
      </c>
      <c r="H394" s="97">
        <f>CENSO[[#This Row],[CAP (cm)]]/PI()</f>
        <v>114.59155902616465</v>
      </c>
      <c r="I394" s="64">
        <v>18</v>
      </c>
      <c r="J394" s="96">
        <f>(PI()*(CENSO[[#This Row],[DAP (cm)]]^2))/40000</f>
        <v>1.0313240312354819</v>
      </c>
      <c r="K394" s="96">
        <f>CENSO[[#This Row],[g (m²)]]*CENSO[[#This Row],[H (m)]]*0.7</f>
        <v>12.994682793567071</v>
      </c>
      <c r="L394" s="64">
        <v>1</v>
      </c>
      <c r="M394" s="65">
        <v>368050.9</v>
      </c>
      <c r="N394" s="87">
        <v>9708777.9000000004</v>
      </c>
      <c r="O394" s="87" t="s">
        <v>1228</v>
      </c>
      <c r="P394" s="87" t="str">
        <f>VLOOKUP(CENSO[[#This Row],[DAP (cm)]],CD[],2,TRUE)</f>
        <v>TORA</v>
      </c>
      <c r="Q394" s="87" t="str">
        <f>VLOOKUP(CENSO[[#This Row],[DAP (cm)]],DD[],2,TRUE)</f>
        <v>110├ 120</v>
      </c>
      <c r="R394" s="87" t="str" cm="1">
        <f t="array" ref="R394">INDEX(_xlfn.TEXTSPLIT(CENSO[[#This Row],[NOME CIENTIFICO]]," "),1)</f>
        <v>Apuleia</v>
      </c>
      <c r="S394" s="98" t="s">
        <v>1004</v>
      </c>
      <c r="T394" s="87">
        <f>_xlfn.MINIFS(CENSO[DAP (cm)],CENSO[NOME CIENTIFICO],CENSO[[#This Row],[NOME CIENTIFICO]])</f>
        <v>39.788735772973837</v>
      </c>
      <c r="U3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4" s="87" t="str">
        <f>IF(CENSO[[#This Row],[DAP (cm)]]&lt;CENSO[[#This Row],[DMCE (cm)]],"DAP &lt; DMCE","DAP ≥ DMCE")</f>
        <v>DAP ≥ DMCE</v>
      </c>
      <c r="W394" s="87" t="str">
        <f>IF(CENSO[[#This Row],[DAP (cm)]]&gt;200, "Superior", "Inferior")</f>
        <v>Inferior</v>
      </c>
      <c r="X394" s="87" t="str">
        <f>VLOOKUP(CENSO[[#This Row],[NOME COMUM]],ESPECIES[],4,FALSE)</f>
        <v>Não</v>
      </c>
      <c r="Y394" s="87" t="str">
        <f>IF(IFERROR(VLOOKUP(CENSO[[#This Row],[NOME COMUM]],COMERCIAIS[],2, FALSE), "Não") &lt;&gt; "Não", "Sim", "Não")</f>
        <v>Sim</v>
      </c>
      <c r="Z394" s="133">
        <f>CENSO[[#This Row],[g (m²)]]/SUM(AEEF[AEEF-UT])</f>
        <v>1.8044475038133125E-3</v>
      </c>
      <c r="AA394" s="133">
        <f>CENSO[[#This Row],[v (m³)]]/SUM(AEEF[AEEF-UT])</f>
        <v>2.2736038548047736E-2</v>
      </c>
    </row>
    <row r="395" spans="1:27" ht="14">
      <c r="A395" s="86">
        <v>1</v>
      </c>
      <c r="B395" s="86">
        <v>1</v>
      </c>
      <c r="C395" s="63">
        <v>23</v>
      </c>
      <c r="D395" s="63">
        <v>394</v>
      </c>
      <c r="E395" s="63" t="str">
        <f>VLOOKUP(CENSO[[#This Row],[NOME COMUM]],ESPECIES[],2,FALSE)</f>
        <v>Piptadenia suaveolens Miq.</v>
      </c>
      <c r="F395" s="64" t="s">
        <v>22</v>
      </c>
      <c r="G395" s="64">
        <v>142</v>
      </c>
      <c r="H395" s="97">
        <f>CENSO[[#This Row],[CAP (cm)]]/PI()</f>
        <v>45.200003838098276</v>
      </c>
      <c r="I395" s="64">
        <v>15</v>
      </c>
      <c r="J395" s="96">
        <f>(PI()*(CENSO[[#This Row],[DAP (cm)]]^2))/40000</f>
        <v>0.16046001362524887</v>
      </c>
      <c r="K395" s="96">
        <f>CENSO[[#This Row],[g (m²)]]*CENSO[[#This Row],[H (m)]]*0.7</f>
        <v>1.6848301430651129</v>
      </c>
      <c r="L395" s="64">
        <v>1</v>
      </c>
      <c r="M395" s="65">
        <v>368032.7</v>
      </c>
      <c r="N395" s="87">
        <v>9708773.9000000004</v>
      </c>
      <c r="O395" s="98" t="s">
        <v>1225</v>
      </c>
      <c r="P395" s="87" t="str">
        <f>VLOOKUP(CENSO[[#This Row],[DAP (cm)]],CD[],2,TRUE)</f>
        <v>TORETE</v>
      </c>
      <c r="Q395" s="87" t="str">
        <f>VLOOKUP(CENSO[[#This Row],[DAP (cm)]],DD[],2,TRUE)</f>
        <v>40├ 50</v>
      </c>
      <c r="R395" s="87" t="str" cm="1">
        <f t="array" ref="R395">INDEX(_xlfn.TEXTSPLIT(CENSO[[#This Row],[NOME CIENTIFICO]]," "),1)</f>
        <v>Piptadenia</v>
      </c>
      <c r="S395" s="98" t="s">
        <v>1004</v>
      </c>
      <c r="T395" s="87">
        <f>_xlfn.MINIFS(CENSO[DAP (cm)],CENSO[NOME CIENTIFICO],CENSO[[#This Row],[NOME CIENTIFICO]])</f>
        <v>39.788735772973837</v>
      </c>
      <c r="U3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5" s="87" t="str">
        <f>IF(CENSO[[#This Row],[DAP (cm)]]&lt;CENSO[[#This Row],[DMCE (cm)]],"DAP &lt; DMCE","DAP ≥ DMCE")</f>
        <v>DAP &lt; DMCE</v>
      </c>
      <c r="W395" s="87" t="str">
        <f>IF(CENSO[[#This Row],[DAP (cm)]]&gt;200, "Superior", "Inferior")</f>
        <v>Inferior</v>
      </c>
      <c r="X395" s="87" t="str">
        <f>VLOOKUP(CENSO[[#This Row],[NOME COMUM]],ESPECIES[],4,FALSE)</f>
        <v>Não</v>
      </c>
      <c r="Y395" s="87" t="str">
        <f>IF(IFERROR(VLOOKUP(CENSO[[#This Row],[NOME COMUM]],COMERCIAIS[],2, FALSE), "Não") &lt;&gt; "Não", "Sim", "Não")</f>
        <v>Sim</v>
      </c>
      <c r="Z395" s="133">
        <f>CENSO[[#This Row],[g (m²)]]/SUM(AEEF[AEEF-UT])</f>
        <v>2.8074752675070699E-4</v>
      </c>
      <c r="AA395" s="133">
        <f>CENSO[[#This Row],[v (m³)]]/SUM(AEEF[AEEF-UT])</f>
        <v>2.9478490308824231E-3</v>
      </c>
    </row>
    <row r="396" spans="1:27" ht="14">
      <c r="A396" s="86">
        <v>1</v>
      </c>
      <c r="B396" s="86">
        <v>1</v>
      </c>
      <c r="C396" s="63">
        <v>23</v>
      </c>
      <c r="D396" s="63">
        <v>395</v>
      </c>
      <c r="E396" s="63" t="str">
        <f>VLOOKUP(CENSO[[#This Row],[NOME COMUM]],ESPECIES[],2,FALSE)</f>
        <v>Astronium lecointei Ducke</v>
      </c>
      <c r="F396" s="64" t="s">
        <v>5</v>
      </c>
      <c r="G396" s="64">
        <v>169</v>
      </c>
      <c r="H396" s="97">
        <f>CENSO[[#This Row],[CAP (cm)]]/PI()</f>
        <v>53.794370765060627</v>
      </c>
      <c r="I396" s="64">
        <v>25</v>
      </c>
      <c r="J396" s="96">
        <f>(PI()*(CENSO[[#This Row],[DAP (cm)]]^2))/40000</f>
        <v>0.22728121648238117</v>
      </c>
      <c r="K396" s="96">
        <f>CENSO[[#This Row],[g (m²)]]*CENSO[[#This Row],[H (m)]]*0.7</f>
        <v>3.9774212884416698</v>
      </c>
      <c r="L396" s="64">
        <v>1</v>
      </c>
      <c r="M396" s="65">
        <v>367996</v>
      </c>
      <c r="N396" s="87">
        <v>9708806.5</v>
      </c>
      <c r="O396" s="87" t="s">
        <v>1228</v>
      </c>
      <c r="P396" s="87" t="str">
        <f>VLOOKUP(CENSO[[#This Row],[DAP (cm)]],CD[],2,TRUE)</f>
        <v>TORA</v>
      </c>
      <c r="Q396" s="87" t="str">
        <f>VLOOKUP(CENSO[[#This Row],[DAP (cm)]],DD[],2,TRUE)</f>
        <v>50├ 60</v>
      </c>
      <c r="R396" s="87" t="str" cm="1">
        <f t="array" ref="R396">INDEX(_xlfn.TEXTSPLIT(CENSO[[#This Row],[NOME CIENTIFICO]]," "),1)</f>
        <v>Astronium</v>
      </c>
      <c r="S396" s="98" t="s">
        <v>1004</v>
      </c>
      <c r="T396" s="87">
        <f>_xlfn.MINIFS(CENSO[DAP (cm)],CENSO[NOME CIENTIFICO],CENSO[[#This Row],[NOME CIENTIFICO]])</f>
        <v>40.107045659157627</v>
      </c>
      <c r="U3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96" s="87" t="str">
        <f>IF(CENSO[[#This Row],[DAP (cm)]]&lt;CENSO[[#This Row],[DMCE (cm)]],"DAP &lt; DMCE","DAP ≥ DMCE")</f>
        <v>DAP ≥ DMCE</v>
      </c>
      <c r="W396" s="87" t="str">
        <f>IF(CENSO[[#This Row],[DAP (cm)]]&gt;200, "Superior", "Inferior")</f>
        <v>Inferior</v>
      </c>
      <c r="X396" s="87" t="str">
        <f>VLOOKUP(CENSO[[#This Row],[NOME COMUM]],ESPECIES[],4,FALSE)</f>
        <v>Não</v>
      </c>
      <c r="Y396" s="87" t="str">
        <f>IF(IFERROR(VLOOKUP(CENSO[[#This Row],[NOME COMUM]],COMERCIAIS[],2, FALSE), "Não") &lt;&gt; "Não", "Sim", "Não")</f>
        <v>Sim</v>
      </c>
      <c r="Z396" s="133">
        <f>CENSO[[#This Row],[g (m²)]]/SUM(AEEF[AEEF-UT])</f>
        <v>3.9766068793527795E-4</v>
      </c>
      <c r="AA396" s="133">
        <f>CENSO[[#This Row],[v (m³)]]/SUM(AEEF[AEEF-UT])</f>
        <v>6.9590620388673627E-3</v>
      </c>
    </row>
    <row r="397" spans="1:27" ht="14">
      <c r="A397" s="86">
        <v>1</v>
      </c>
      <c r="B397" s="86">
        <v>1</v>
      </c>
      <c r="C397" s="63">
        <v>23</v>
      </c>
      <c r="D397" s="63">
        <v>396</v>
      </c>
      <c r="E397" s="63" t="str">
        <f>VLOOKUP(CENSO[[#This Row],[NOME COMUM]],ESPECIES[],2,FALSE)</f>
        <v>Dimorphandra multiflora Ducke</v>
      </c>
      <c r="F397" s="64" t="s">
        <v>73</v>
      </c>
      <c r="G397" s="64">
        <v>300</v>
      </c>
      <c r="H397" s="97">
        <f>CENSO[[#This Row],[CAP (cm)]]/PI()</f>
        <v>95.4929658551372</v>
      </c>
      <c r="I397" s="64">
        <v>20</v>
      </c>
      <c r="J397" s="96">
        <f>(PI()*(CENSO[[#This Row],[DAP (cm)]]^2))/40000</f>
        <v>0.7161972439135289</v>
      </c>
      <c r="K397" s="96">
        <f>CENSO[[#This Row],[g (m²)]]*CENSO[[#This Row],[H (m)]]*0.7</f>
        <v>10.026761414789403</v>
      </c>
      <c r="L397" s="64">
        <v>1</v>
      </c>
      <c r="M397" s="65">
        <v>368001.4</v>
      </c>
      <c r="N397" s="87">
        <v>9708815.0999999903</v>
      </c>
      <c r="O397" s="87" t="s">
        <v>1227</v>
      </c>
      <c r="P397" s="87" t="str">
        <f>VLOOKUP(CENSO[[#This Row],[DAP (cm)]],CD[],2,TRUE)</f>
        <v>TORA</v>
      </c>
      <c r="Q397" s="87" t="str">
        <f>VLOOKUP(CENSO[[#This Row],[DAP (cm)]],DD[],2,TRUE)</f>
        <v>90├ 100</v>
      </c>
      <c r="R397" s="87" t="str" cm="1">
        <f t="array" ref="R397">INDEX(_xlfn.TEXTSPLIT(CENSO[[#This Row],[NOME CIENTIFICO]]," "),1)</f>
        <v>Dimorphandra</v>
      </c>
      <c r="S397" s="98" t="s">
        <v>1004</v>
      </c>
      <c r="T397" s="87">
        <f>_xlfn.MINIFS(CENSO[DAP (cm)],CENSO[NOME CIENTIFICO],CENSO[[#This Row],[NOME CIENTIFICO]])</f>
        <v>39.788735772973837</v>
      </c>
      <c r="U3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7" s="87" t="str">
        <f>IF(CENSO[[#This Row],[DAP (cm)]]&lt;CENSO[[#This Row],[DMCE (cm)]],"DAP &lt; DMCE","DAP ≥ DMCE")</f>
        <v>DAP ≥ DMCE</v>
      </c>
      <c r="W397" s="87" t="str">
        <f>IF(CENSO[[#This Row],[DAP (cm)]]&gt;200, "Superior", "Inferior")</f>
        <v>Inferior</v>
      </c>
      <c r="X397" s="87" t="str">
        <f>VLOOKUP(CENSO[[#This Row],[NOME COMUM]],ESPECIES[],4,FALSE)</f>
        <v>Não</v>
      </c>
      <c r="Y397" s="87" t="str">
        <f>IF(IFERROR(VLOOKUP(CENSO[[#This Row],[NOME COMUM]],COMERCIAIS[],2, FALSE), "Não") &lt;&gt; "Não", "Sim", "Não")</f>
        <v>Não</v>
      </c>
      <c r="Z397" s="133">
        <f>CENSO[[#This Row],[g (m²)]]/SUM(AEEF[AEEF-UT])</f>
        <v>1.2530885443148001E-3</v>
      </c>
      <c r="AA397" s="133">
        <f>CENSO[[#This Row],[v (m³)]]/SUM(AEEF[AEEF-UT])</f>
        <v>1.75432396204072E-2</v>
      </c>
    </row>
    <row r="398" spans="1:27" ht="14">
      <c r="A398" s="86">
        <v>1</v>
      </c>
      <c r="B398" s="86">
        <v>1</v>
      </c>
      <c r="C398" s="63">
        <v>23</v>
      </c>
      <c r="D398" s="63">
        <v>397</v>
      </c>
      <c r="E398" s="63" t="str">
        <f>VLOOKUP(CENSO[[#This Row],[NOME COMUM]],ESPECIES[],2,FALSE)</f>
        <v>Bertholletia excelsa Humb. &amp; Bonpl.</v>
      </c>
      <c r="F398" s="64" t="s">
        <v>37</v>
      </c>
      <c r="G398" s="64">
        <v>220</v>
      </c>
      <c r="H398" s="97">
        <f>CENSO[[#This Row],[CAP (cm)]]/PI()</f>
        <v>70.028174960433944</v>
      </c>
      <c r="I398" s="64">
        <v>22</v>
      </c>
      <c r="J398" s="96">
        <f>(PI()*(CENSO[[#This Row],[DAP (cm)]]^2))/40000</f>
        <v>0.3851549622823866</v>
      </c>
      <c r="K398" s="96">
        <f>CENSO[[#This Row],[g (m²)]]*CENSO[[#This Row],[H (m)]]*0.7</f>
        <v>5.9313864191487538</v>
      </c>
      <c r="L398" s="64">
        <v>1</v>
      </c>
      <c r="M398" s="65">
        <v>367983.5</v>
      </c>
      <c r="N398" s="87">
        <v>9708823</v>
      </c>
      <c r="O398" s="87" t="s">
        <v>424</v>
      </c>
      <c r="P398" s="87" t="str">
        <f>VLOOKUP(CENSO[[#This Row],[DAP (cm)]],CD[],2,TRUE)</f>
        <v>TORA</v>
      </c>
      <c r="Q398" s="87" t="str">
        <f>VLOOKUP(CENSO[[#This Row],[DAP (cm)]],DD[],2,TRUE)</f>
        <v>70├ 80</v>
      </c>
      <c r="R398" s="87" t="str" cm="1">
        <f t="array" ref="R398">INDEX(_xlfn.TEXTSPLIT(CENSO[[#This Row],[NOME CIENTIFICO]]," "),1)</f>
        <v>Bertholletia</v>
      </c>
      <c r="S398" s="98" t="s">
        <v>1004</v>
      </c>
      <c r="T398" s="87">
        <f>_xlfn.MINIFS(CENSO[DAP (cm)],CENSO[NOME CIENTIFICO],CENSO[[#This Row],[NOME CIENTIFICO]])</f>
        <v>41.38028520389279</v>
      </c>
      <c r="U3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98" s="87" t="str">
        <f>IF(CENSO[[#This Row],[DAP (cm)]]&lt;CENSO[[#This Row],[DMCE (cm)]],"DAP &lt; DMCE","DAP ≥ DMCE")</f>
        <v>DAP ≥ DMCE</v>
      </c>
      <c r="W398" s="87" t="str">
        <f>IF(CENSO[[#This Row],[DAP (cm)]]&gt;200, "Superior", "Inferior")</f>
        <v>Inferior</v>
      </c>
      <c r="X398" s="87" t="str">
        <f>VLOOKUP(CENSO[[#This Row],[NOME COMUM]],ESPECIES[],4,FALSE)</f>
        <v>Protegida</v>
      </c>
      <c r="Y398" s="87" t="str">
        <f>IF(IFERROR(VLOOKUP(CENSO[[#This Row],[NOME COMUM]],COMERCIAIS[],2, FALSE), "Não") &lt;&gt; "Não", "Sim", "Não")</f>
        <v>Não</v>
      </c>
      <c r="Z398" s="133">
        <f>CENSO[[#This Row],[g (m²)]]/SUM(AEEF[AEEF-UT])</f>
        <v>6.7388317272040353E-4</v>
      </c>
      <c r="AA398" s="133">
        <f>CENSO[[#This Row],[v (m³)]]/SUM(AEEF[AEEF-UT])</f>
        <v>1.0377800859894214E-2</v>
      </c>
    </row>
    <row r="399" spans="1:27" ht="14">
      <c r="A399" s="86">
        <v>1</v>
      </c>
      <c r="B399" s="86">
        <v>1</v>
      </c>
      <c r="C399" s="63">
        <v>23</v>
      </c>
      <c r="D399" s="63">
        <v>398</v>
      </c>
      <c r="E399" s="63" t="str">
        <f>VLOOKUP(CENSO[[#This Row],[NOME COMUM]],ESPECIES[],2,FALSE)</f>
        <v>Qualea dichotoma (Mart.) Warm. ex Wille</v>
      </c>
      <c r="F399" s="64" t="s">
        <v>55</v>
      </c>
      <c r="G399" s="64">
        <v>200</v>
      </c>
      <c r="H399" s="97">
        <f>CENSO[[#This Row],[CAP (cm)]]/PI()</f>
        <v>63.661977236758133</v>
      </c>
      <c r="I399" s="64">
        <v>20</v>
      </c>
      <c r="J399" s="96">
        <f>(PI()*(CENSO[[#This Row],[DAP (cm)]]^2))/40000</f>
        <v>0.31830988618379064</v>
      </c>
      <c r="K399" s="96">
        <f>CENSO[[#This Row],[g (m²)]]*CENSO[[#This Row],[H (m)]]*0.7</f>
        <v>4.4563384065730682</v>
      </c>
      <c r="L399" s="64">
        <v>1</v>
      </c>
      <c r="M399" s="65">
        <v>367980.299999999</v>
      </c>
      <c r="N399" s="87">
        <v>9708820.5</v>
      </c>
      <c r="O399" s="87" t="s">
        <v>1227</v>
      </c>
      <c r="P399" s="87" t="str">
        <f>VLOOKUP(CENSO[[#This Row],[DAP (cm)]],CD[],2,TRUE)</f>
        <v>TORA</v>
      </c>
      <c r="Q399" s="87" t="str">
        <f>VLOOKUP(CENSO[[#This Row],[DAP (cm)]],DD[],2,TRUE)</f>
        <v>60├ 70</v>
      </c>
      <c r="R399" s="87" t="str" cm="1">
        <f t="array" ref="R399">INDEX(_xlfn.TEXTSPLIT(CENSO[[#This Row],[NOME CIENTIFICO]]," "),1)</f>
        <v>Qualea</v>
      </c>
      <c r="S399" s="98" t="s">
        <v>1004</v>
      </c>
      <c r="T399" s="87">
        <f>_xlfn.MINIFS(CENSO[DAP (cm)],CENSO[NOME CIENTIFICO],CENSO[[#This Row],[NOME CIENTIFICO]])</f>
        <v>40.107045659157627</v>
      </c>
      <c r="U3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99" s="87" t="str">
        <f>IF(CENSO[[#This Row],[DAP (cm)]]&lt;CENSO[[#This Row],[DMCE (cm)]],"DAP &lt; DMCE","DAP ≥ DMCE")</f>
        <v>DAP ≥ DMCE</v>
      </c>
      <c r="W399" s="87" t="str">
        <f>IF(CENSO[[#This Row],[DAP (cm)]]&gt;200, "Superior", "Inferior")</f>
        <v>Inferior</v>
      </c>
      <c r="X399" s="87" t="str">
        <f>VLOOKUP(CENSO[[#This Row],[NOME COMUM]],ESPECIES[],4,FALSE)</f>
        <v>Não</v>
      </c>
      <c r="Y399" s="87" t="str">
        <f>IF(IFERROR(VLOOKUP(CENSO[[#This Row],[NOME COMUM]],COMERCIAIS[],2, FALSE), "Não") &lt;&gt; "Não", "Sim", "Não")</f>
        <v>Não</v>
      </c>
      <c r="Z399" s="133">
        <f>CENSO[[#This Row],[g (m²)]]/SUM(AEEF[AEEF-UT])</f>
        <v>5.5692824191768894E-4</v>
      </c>
      <c r="AA399" s="133">
        <f>CENSO[[#This Row],[v (m³)]]/SUM(AEEF[AEEF-UT])</f>
        <v>7.7969953868476443E-3</v>
      </c>
    </row>
    <row r="400" spans="1:27" ht="14">
      <c r="A400" s="86">
        <v>1</v>
      </c>
      <c r="B400" s="86">
        <v>1</v>
      </c>
      <c r="C400" s="63">
        <v>23</v>
      </c>
      <c r="D400" s="63">
        <v>399</v>
      </c>
      <c r="E400" s="63" t="str">
        <f>VLOOKUP(CENSO[[#This Row],[NOME COMUM]],ESPECIES[],2,FALSE)</f>
        <v>Apuleia leiocarpa (Vogel) J.F.Macbr.</v>
      </c>
      <c r="F400" s="64" t="s">
        <v>51</v>
      </c>
      <c r="G400" s="64">
        <v>239</v>
      </c>
      <c r="H400" s="97">
        <f>CENSO[[#This Row],[CAP (cm)]]/PI()</f>
        <v>76.076062797925971</v>
      </c>
      <c r="I400" s="64">
        <v>23</v>
      </c>
      <c r="J400" s="96">
        <f>(PI()*(CENSO[[#This Row],[DAP (cm)]]^2))/40000</f>
        <v>0.45455447521760761</v>
      </c>
      <c r="K400" s="96">
        <f>CENSO[[#This Row],[g (m²)]]*CENSO[[#This Row],[H (m)]]*0.7</f>
        <v>7.3183270510034824</v>
      </c>
      <c r="L400" s="64">
        <v>1</v>
      </c>
      <c r="M400" s="65">
        <v>367961.799999999</v>
      </c>
      <c r="N400" s="87">
        <v>9708842.3000000007</v>
      </c>
      <c r="O400" s="87" t="s">
        <v>1228</v>
      </c>
      <c r="P400" s="87" t="str">
        <f>VLOOKUP(CENSO[[#This Row],[DAP (cm)]],CD[],2,TRUE)</f>
        <v>TORA</v>
      </c>
      <c r="Q400" s="87" t="str">
        <f>VLOOKUP(CENSO[[#This Row],[DAP (cm)]],DD[],2,TRUE)</f>
        <v>70├ 80</v>
      </c>
      <c r="R400" s="87" t="str" cm="1">
        <f t="array" ref="R400">INDEX(_xlfn.TEXTSPLIT(CENSO[[#This Row],[NOME CIENTIFICO]]," "),1)</f>
        <v>Apuleia</v>
      </c>
      <c r="S400" s="98" t="s">
        <v>1004</v>
      </c>
      <c r="T400" s="87">
        <f>_xlfn.MINIFS(CENSO[DAP (cm)],CENSO[NOME CIENTIFICO],CENSO[[#This Row],[NOME CIENTIFICO]])</f>
        <v>39.788735772973837</v>
      </c>
      <c r="U4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0" s="87" t="str">
        <f>IF(CENSO[[#This Row],[DAP (cm)]]&lt;CENSO[[#This Row],[DMCE (cm)]],"DAP &lt; DMCE","DAP ≥ DMCE")</f>
        <v>DAP ≥ DMCE</v>
      </c>
      <c r="W400" s="87" t="str">
        <f>IF(CENSO[[#This Row],[DAP (cm)]]&gt;200, "Superior", "Inferior")</f>
        <v>Inferior</v>
      </c>
      <c r="X400" s="87" t="str">
        <f>VLOOKUP(CENSO[[#This Row],[NOME COMUM]],ESPECIES[],4,FALSE)</f>
        <v>Não</v>
      </c>
      <c r="Y400" s="87" t="str">
        <f>IF(IFERROR(VLOOKUP(CENSO[[#This Row],[NOME COMUM]],COMERCIAIS[],2, FALSE), "Não") &lt;&gt; "Não", "Sim", "Não")</f>
        <v>Sim</v>
      </c>
      <c r="Z400" s="133">
        <f>CENSO[[#This Row],[g (m²)]]/SUM(AEEF[AEEF-UT])</f>
        <v>7.9530745266450775E-4</v>
      </c>
      <c r="AA400" s="133">
        <f>CENSO[[#This Row],[v (m³)]]/SUM(AEEF[AEEF-UT])</f>
        <v>1.2804449987898574E-2</v>
      </c>
    </row>
    <row r="401" spans="1:27" ht="14">
      <c r="A401" s="86">
        <v>1</v>
      </c>
      <c r="B401" s="86">
        <v>1</v>
      </c>
      <c r="C401" s="63">
        <v>23</v>
      </c>
      <c r="D401" s="63">
        <v>400</v>
      </c>
      <c r="E401" s="63" t="str">
        <f>VLOOKUP(CENSO[[#This Row],[NOME COMUM]],ESPECIES[],2,FALSE)</f>
        <v>Swartzia ingaefolia Ducke</v>
      </c>
      <c r="F401" s="64" t="s">
        <v>80</v>
      </c>
      <c r="G401" s="64">
        <v>210</v>
      </c>
      <c r="H401" s="97">
        <f>CENSO[[#This Row],[CAP (cm)]]/PI()</f>
        <v>66.845076098596039</v>
      </c>
      <c r="I401" s="64">
        <v>21</v>
      </c>
      <c r="J401" s="96">
        <f>(PI()*(CENSO[[#This Row],[DAP (cm)]]^2))/40000</f>
        <v>0.35093664951762915</v>
      </c>
      <c r="K401" s="96">
        <f>CENSO[[#This Row],[g (m²)]]*CENSO[[#This Row],[H (m)]]*0.7</f>
        <v>5.1587687479091482</v>
      </c>
      <c r="L401" s="64">
        <v>1</v>
      </c>
      <c r="M401" s="65">
        <v>367976.7</v>
      </c>
      <c r="N401" s="87">
        <v>9708873.3000000007</v>
      </c>
      <c r="O401" s="87" t="s">
        <v>1227</v>
      </c>
      <c r="P401" s="87" t="str">
        <f>VLOOKUP(CENSO[[#This Row],[DAP (cm)]],CD[],2,TRUE)</f>
        <v>TORA</v>
      </c>
      <c r="Q401" s="87" t="str">
        <f>VLOOKUP(CENSO[[#This Row],[DAP (cm)]],DD[],2,TRUE)</f>
        <v>60├ 70</v>
      </c>
      <c r="R401" s="87" t="str" cm="1">
        <f t="array" ref="R401">INDEX(_xlfn.TEXTSPLIT(CENSO[[#This Row],[NOME CIENTIFICO]]," "),1)</f>
        <v>Swartzia</v>
      </c>
      <c r="S401" s="98" t="s">
        <v>1004</v>
      </c>
      <c r="T401" s="87">
        <f>_xlfn.MINIFS(CENSO[DAP (cm)],CENSO[NOME CIENTIFICO],CENSO[[#This Row],[NOME CIENTIFICO]])</f>
        <v>42.335214862444161</v>
      </c>
      <c r="U4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401" s="87" t="str">
        <f>IF(CENSO[[#This Row],[DAP (cm)]]&lt;CENSO[[#This Row],[DMCE (cm)]],"DAP &lt; DMCE","DAP ≥ DMCE")</f>
        <v>DAP ≥ DMCE</v>
      </c>
      <c r="W401" s="87" t="str">
        <f>IF(CENSO[[#This Row],[DAP (cm)]]&gt;200, "Superior", "Inferior")</f>
        <v>Inferior</v>
      </c>
      <c r="X401" s="87" t="str">
        <f>VLOOKUP(CENSO[[#This Row],[NOME COMUM]],ESPECIES[],4,FALSE)</f>
        <v>Não</v>
      </c>
      <c r="Y401" s="87" t="str">
        <f>IF(IFERROR(VLOOKUP(CENSO[[#This Row],[NOME COMUM]],COMERCIAIS[],2, FALSE), "Não") &lt;&gt; "Não", "Sim", "Não")</f>
        <v>Não</v>
      </c>
      <c r="Z401" s="133">
        <f>CENSO[[#This Row],[g (m²)]]/SUM(AEEF[AEEF-UT])</f>
        <v>6.1401338671425204E-4</v>
      </c>
      <c r="AA401" s="133">
        <f>CENSO[[#This Row],[v (m³)]]/SUM(AEEF[AEEF-UT])</f>
        <v>9.0259967846995047E-3</v>
      </c>
    </row>
    <row r="402" spans="1:27" ht="14">
      <c r="A402" s="86">
        <v>1</v>
      </c>
      <c r="B402" s="86">
        <v>1</v>
      </c>
      <c r="C402" s="63">
        <v>23</v>
      </c>
      <c r="D402" s="63">
        <v>401</v>
      </c>
      <c r="E402" s="63" t="str">
        <f>VLOOKUP(CENSO[[#This Row],[NOME COMUM]],ESPECIES[],2,FALSE)</f>
        <v>Apuleia leiocarpa (Vogel) J.F.Macbr.</v>
      </c>
      <c r="F402" s="64" t="s">
        <v>51</v>
      </c>
      <c r="G402" s="64">
        <v>420</v>
      </c>
      <c r="H402" s="97">
        <f>CENSO[[#This Row],[CAP (cm)]]/PI()</f>
        <v>133.69015219719208</v>
      </c>
      <c r="I402" s="64">
        <v>23</v>
      </c>
      <c r="J402" s="96">
        <f>(PI()*(CENSO[[#This Row],[DAP (cm)]]^2))/40000</f>
        <v>1.4037465980705166</v>
      </c>
      <c r="K402" s="96">
        <f>CENSO[[#This Row],[g (m²)]]*CENSO[[#This Row],[H (m)]]*0.7</f>
        <v>22.600320228935313</v>
      </c>
      <c r="L402" s="64">
        <v>1</v>
      </c>
      <c r="M402" s="65">
        <v>367915.799999999</v>
      </c>
      <c r="N402" s="87">
        <v>9708915.3000000007</v>
      </c>
      <c r="O402" s="87" t="s">
        <v>1228</v>
      </c>
      <c r="P402" s="87" t="str">
        <f>VLOOKUP(CENSO[[#This Row],[DAP (cm)]],CD[],2,TRUE)</f>
        <v>TORA</v>
      </c>
      <c r="Q402" s="87" t="str">
        <f>VLOOKUP(CENSO[[#This Row],[DAP (cm)]],DD[],2,TRUE)</f>
        <v>130├ 140</v>
      </c>
      <c r="R402" s="87" t="str" cm="1">
        <f t="array" ref="R402">INDEX(_xlfn.TEXTSPLIT(CENSO[[#This Row],[NOME CIENTIFICO]]," "),1)</f>
        <v>Apuleia</v>
      </c>
      <c r="S402" s="98" t="s">
        <v>1004</v>
      </c>
      <c r="T402" s="87">
        <f>_xlfn.MINIFS(CENSO[DAP (cm)],CENSO[NOME CIENTIFICO],CENSO[[#This Row],[NOME CIENTIFICO]])</f>
        <v>39.788735772973837</v>
      </c>
      <c r="U4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2" s="87" t="str">
        <f>IF(CENSO[[#This Row],[DAP (cm)]]&lt;CENSO[[#This Row],[DMCE (cm)]],"DAP &lt; DMCE","DAP ≥ DMCE")</f>
        <v>DAP ≥ DMCE</v>
      </c>
      <c r="W402" s="87" t="str">
        <f>IF(CENSO[[#This Row],[DAP (cm)]]&gt;200, "Superior", "Inferior")</f>
        <v>Inferior</v>
      </c>
      <c r="X402" s="87" t="str">
        <f>VLOOKUP(CENSO[[#This Row],[NOME COMUM]],ESPECIES[],4,FALSE)</f>
        <v>Não</v>
      </c>
      <c r="Y402" s="87" t="str">
        <f>IF(IFERROR(VLOOKUP(CENSO[[#This Row],[NOME COMUM]],COMERCIAIS[],2, FALSE), "Não") &lt;&gt; "Não", "Sim", "Não")</f>
        <v>Sim</v>
      </c>
      <c r="Z402" s="133">
        <f>CENSO[[#This Row],[g (m²)]]/SUM(AEEF[AEEF-UT])</f>
        <v>2.4560535468570082E-3</v>
      </c>
      <c r="AA402" s="133">
        <f>CENSO[[#This Row],[v (m³)]]/SUM(AEEF[AEEF-UT])</f>
        <v>3.9542462104397824E-2</v>
      </c>
    </row>
    <row r="403" spans="1:27" ht="14">
      <c r="A403" s="86">
        <v>1</v>
      </c>
      <c r="B403" s="86">
        <v>1</v>
      </c>
      <c r="C403" s="63">
        <v>23</v>
      </c>
      <c r="D403" s="63">
        <v>402</v>
      </c>
      <c r="E403" s="63" t="str">
        <f>VLOOKUP(CENSO[[#This Row],[NOME COMUM]],ESPECIES[],2,FALSE)</f>
        <v>Ocotea cymbarum Kunth</v>
      </c>
      <c r="F403" s="64" t="s">
        <v>11</v>
      </c>
      <c r="G403" s="64">
        <v>124</v>
      </c>
      <c r="H403" s="97">
        <f>CENSO[[#This Row],[CAP (cm)]]/PI()</f>
        <v>39.470425886790046</v>
      </c>
      <c r="I403" s="64">
        <v>21</v>
      </c>
      <c r="J403" s="96">
        <f>(PI()*(CENSO[[#This Row],[DAP (cm)]]^2))/40000</f>
        <v>0.12235832024904916</v>
      </c>
      <c r="K403" s="96">
        <f>CENSO[[#This Row],[g (m²)]]*CENSO[[#This Row],[H (m)]]*0.7</f>
        <v>1.7986673076610225</v>
      </c>
      <c r="L403" s="64">
        <v>1</v>
      </c>
      <c r="M403" s="65">
        <v>367915.59999999899</v>
      </c>
      <c r="N403" s="87">
        <v>9708916.8000000007</v>
      </c>
      <c r="O403" s="98" t="s">
        <v>1225</v>
      </c>
      <c r="P403" s="87" t="str">
        <f>VLOOKUP(CENSO[[#This Row],[DAP (cm)]],CD[],2,TRUE)</f>
        <v>TORETE</v>
      </c>
      <c r="Q403" s="87" t="str">
        <f>VLOOKUP(CENSO[[#This Row],[DAP (cm)]],DD[],2,TRUE)</f>
        <v>30├ 40</v>
      </c>
      <c r="R403" s="87" t="str" cm="1">
        <f t="array" ref="R403">INDEX(_xlfn.TEXTSPLIT(CENSO[[#This Row],[NOME CIENTIFICO]]," "),1)</f>
        <v>Ocotea</v>
      </c>
      <c r="S403" s="98" t="s">
        <v>1004</v>
      </c>
      <c r="T403" s="87">
        <f>_xlfn.MINIFS(CENSO[DAP (cm)],CENSO[NOME CIENTIFICO],CENSO[[#This Row],[NOME CIENTIFICO]])</f>
        <v>39.470425886790046</v>
      </c>
      <c r="U4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3" s="87" t="str">
        <f>IF(CENSO[[#This Row],[DAP (cm)]]&lt;CENSO[[#This Row],[DMCE (cm)]],"DAP &lt; DMCE","DAP ≥ DMCE")</f>
        <v>DAP &lt; DMCE</v>
      </c>
      <c r="W403" s="87" t="str">
        <f>IF(CENSO[[#This Row],[DAP (cm)]]&gt;200, "Superior", "Inferior")</f>
        <v>Inferior</v>
      </c>
      <c r="X403" s="87" t="str">
        <f>VLOOKUP(CENSO[[#This Row],[NOME COMUM]],ESPECIES[],4,FALSE)</f>
        <v>Não</v>
      </c>
      <c r="Y403" s="87" t="str">
        <f>IF(IFERROR(VLOOKUP(CENSO[[#This Row],[NOME COMUM]],COMERCIAIS[],2, FALSE), "Não") &lt;&gt; "Não", "Sim", "Não")</f>
        <v>Sim</v>
      </c>
      <c r="Z403" s="133">
        <f>CENSO[[#This Row],[g (m²)]]/SUM(AEEF[AEEF-UT])</f>
        <v>2.140832161931597E-4</v>
      </c>
      <c r="AA403" s="133">
        <f>CENSO[[#This Row],[v (m³)]]/SUM(AEEF[AEEF-UT])</f>
        <v>3.147023278039447E-3</v>
      </c>
    </row>
    <row r="404" spans="1:27" ht="14">
      <c r="A404" s="86">
        <v>1</v>
      </c>
      <c r="B404" s="86">
        <v>1</v>
      </c>
      <c r="C404" s="63">
        <v>23</v>
      </c>
      <c r="D404" s="63">
        <v>403</v>
      </c>
      <c r="E404" s="63" t="str">
        <f>VLOOKUP(CENSO[[#This Row],[NOME COMUM]],ESPECIES[],2,FALSE)</f>
        <v>Bertholletia excelsa Humb. &amp; Bonpl.</v>
      </c>
      <c r="F404" s="64" t="s">
        <v>37</v>
      </c>
      <c r="G404" s="64">
        <v>300</v>
      </c>
      <c r="H404" s="97">
        <f>CENSO[[#This Row],[CAP (cm)]]/PI()</f>
        <v>95.4929658551372</v>
      </c>
      <c r="I404" s="64">
        <v>22</v>
      </c>
      <c r="J404" s="96">
        <f>(PI()*(CENSO[[#This Row],[DAP (cm)]]^2))/40000</f>
        <v>0.7161972439135289</v>
      </c>
      <c r="K404" s="96">
        <f>CENSO[[#This Row],[g (m²)]]*CENSO[[#This Row],[H (m)]]*0.7</f>
        <v>11.029437556268345</v>
      </c>
      <c r="L404" s="64">
        <v>1</v>
      </c>
      <c r="M404" s="65">
        <v>367913.799999999</v>
      </c>
      <c r="N404" s="87">
        <v>9708929.1999999899</v>
      </c>
      <c r="O404" s="87" t="s">
        <v>424</v>
      </c>
      <c r="P404" s="87" t="str">
        <f>VLOOKUP(CENSO[[#This Row],[DAP (cm)]],CD[],2,TRUE)</f>
        <v>TORA</v>
      </c>
      <c r="Q404" s="87" t="str">
        <f>VLOOKUP(CENSO[[#This Row],[DAP (cm)]],DD[],2,TRUE)</f>
        <v>90├ 100</v>
      </c>
      <c r="R404" s="87" t="str" cm="1">
        <f t="array" ref="R404">INDEX(_xlfn.TEXTSPLIT(CENSO[[#This Row],[NOME CIENTIFICO]]," "),1)</f>
        <v>Bertholletia</v>
      </c>
      <c r="S404" s="98" t="s">
        <v>1004</v>
      </c>
      <c r="T404" s="87">
        <f>_xlfn.MINIFS(CENSO[DAP (cm)],CENSO[NOME CIENTIFICO],CENSO[[#This Row],[NOME CIENTIFICO]])</f>
        <v>41.38028520389279</v>
      </c>
      <c r="U4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04" s="87" t="str">
        <f>IF(CENSO[[#This Row],[DAP (cm)]]&lt;CENSO[[#This Row],[DMCE (cm)]],"DAP &lt; DMCE","DAP ≥ DMCE")</f>
        <v>DAP ≥ DMCE</v>
      </c>
      <c r="W404" s="87" t="str">
        <f>IF(CENSO[[#This Row],[DAP (cm)]]&gt;200, "Superior", "Inferior")</f>
        <v>Inferior</v>
      </c>
      <c r="X404" s="87" t="str">
        <f>VLOOKUP(CENSO[[#This Row],[NOME COMUM]],ESPECIES[],4,FALSE)</f>
        <v>Protegida</v>
      </c>
      <c r="Y404" s="87" t="str">
        <f>IF(IFERROR(VLOOKUP(CENSO[[#This Row],[NOME COMUM]],COMERCIAIS[],2, FALSE), "Não") &lt;&gt; "Não", "Sim", "Não")</f>
        <v>Não</v>
      </c>
      <c r="Z404" s="133">
        <f>CENSO[[#This Row],[g (m²)]]/SUM(AEEF[AEEF-UT])</f>
        <v>1.2530885443148001E-3</v>
      </c>
      <c r="AA404" s="133">
        <f>CENSO[[#This Row],[v (m³)]]/SUM(AEEF[AEEF-UT])</f>
        <v>1.929756358244792E-2</v>
      </c>
    </row>
    <row r="405" spans="1:27" ht="14">
      <c r="A405" s="86">
        <v>1</v>
      </c>
      <c r="B405" s="86">
        <v>1</v>
      </c>
      <c r="C405" s="63">
        <v>23</v>
      </c>
      <c r="D405" s="63">
        <v>404</v>
      </c>
      <c r="E405" s="63" t="str">
        <f>VLOOKUP(CENSO[[#This Row],[NOME COMUM]],ESPECIES[],2,FALSE)</f>
        <v>Tachigali myrmecophila Ducke</v>
      </c>
      <c r="F405" s="64" t="s">
        <v>14</v>
      </c>
      <c r="G405" s="64">
        <v>140</v>
      </c>
      <c r="H405" s="97">
        <f>CENSO[[#This Row],[CAP (cm)]]/PI()</f>
        <v>44.563384065730695</v>
      </c>
      <c r="I405" s="64">
        <v>16</v>
      </c>
      <c r="J405" s="96">
        <f>(PI()*(CENSO[[#This Row],[DAP (cm)]]^2))/40000</f>
        <v>0.15597184423005742</v>
      </c>
      <c r="K405" s="96">
        <f>CENSO[[#This Row],[g (m²)]]*CENSO[[#This Row],[H (m)]]*0.7</f>
        <v>1.7468846553766431</v>
      </c>
      <c r="L405" s="64">
        <v>1</v>
      </c>
      <c r="M405" s="65">
        <v>367907.5</v>
      </c>
      <c r="N405" s="87">
        <v>9708937.4000000004</v>
      </c>
      <c r="O405" s="98" t="s">
        <v>1225</v>
      </c>
      <c r="P405" s="87" t="str">
        <f>VLOOKUP(CENSO[[#This Row],[DAP (cm)]],CD[],2,TRUE)</f>
        <v>TORETE</v>
      </c>
      <c r="Q405" s="87" t="str">
        <f>VLOOKUP(CENSO[[#This Row],[DAP (cm)]],DD[],2,TRUE)</f>
        <v>40├ 50</v>
      </c>
      <c r="R405" s="87" t="str" cm="1">
        <f t="array" ref="R405">INDEX(_xlfn.TEXTSPLIT(CENSO[[#This Row],[NOME CIENTIFICO]]," "),1)</f>
        <v>Tachigali</v>
      </c>
      <c r="S405" s="98" t="s">
        <v>1004</v>
      </c>
      <c r="T405" s="87">
        <f>_xlfn.MINIFS(CENSO[DAP (cm)],CENSO[NOME CIENTIFICO],CENSO[[#This Row],[NOME CIENTIFICO]])</f>
        <v>39.152116000606256</v>
      </c>
      <c r="U4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5" s="87" t="str">
        <f>IF(CENSO[[#This Row],[DAP (cm)]]&lt;CENSO[[#This Row],[DMCE (cm)]],"DAP &lt; DMCE","DAP ≥ DMCE")</f>
        <v>DAP &lt; DMCE</v>
      </c>
      <c r="W405" s="87" t="str">
        <f>IF(CENSO[[#This Row],[DAP (cm)]]&gt;200, "Superior", "Inferior")</f>
        <v>Inferior</v>
      </c>
      <c r="X405" s="87" t="str">
        <f>VLOOKUP(CENSO[[#This Row],[NOME COMUM]],ESPECIES[],4,FALSE)</f>
        <v>Não</v>
      </c>
      <c r="Y405" s="87" t="str">
        <f>IF(IFERROR(VLOOKUP(CENSO[[#This Row],[NOME COMUM]],COMERCIAIS[],2, FALSE), "Não") &lt;&gt; "Não", "Sim", "Não")</f>
        <v>Sim</v>
      </c>
      <c r="Z405" s="133">
        <f>CENSO[[#This Row],[g (m²)]]/SUM(AEEF[AEEF-UT])</f>
        <v>2.7289483853966759E-4</v>
      </c>
      <c r="AA405" s="133">
        <f>CENSO[[#This Row],[v (m³)]]/SUM(AEEF[AEEF-UT])</f>
        <v>3.0564221916442769E-3</v>
      </c>
    </row>
    <row r="406" spans="1:27" ht="14">
      <c r="A406" s="86">
        <v>1</v>
      </c>
      <c r="B406" s="86">
        <v>1</v>
      </c>
      <c r="C406" s="63">
        <v>23</v>
      </c>
      <c r="D406" s="63">
        <v>405</v>
      </c>
      <c r="E406" s="63" t="str">
        <f>VLOOKUP(CENSO[[#This Row],[NOME COMUM]],ESPECIES[],2,FALSE)</f>
        <v>Dipteryx odorata (Aubl.) Willd.</v>
      </c>
      <c r="F406" s="64" t="s">
        <v>4</v>
      </c>
      <c r="G406" s="64">
        <v>123</v>
      </c>
      <c r="H406" s="97">
        <f>CENSO[[#This Row],[CAP (cm)]]/PI()</f>
        <v>39.152116000606256</v>
      </c>
      <c r="I406" s="64">
        <v>17</v>
      </c>
      <c r="J406" s="96">
        <f>(PI()*(CENSO[[#This Row],[DAP (cm)]]^2))/40000</f>
        <v>0.12039275670186424</v>
      </c>
      <c r="K406" s="96">
        <f>CENSO[[#This Row],[g (m²)]]*CENSO[[#This Row],[H (m)]]*0.7</f>
        <v>1.4326738047521843</v>
      </c>
      <c r="L406" s="64">
        <v>1</v>
      </c>
      <c r="M406" s="65">
        <v>367894.4</v>
      </c>
      <c r="N406" s="87">
        <v>9708938.3000000007</v>
      </c>
      <c r="O406" s="98" t="s">
        <v>1225</v>
      </c>
      <c r="P406" s="87" t="str">
        <f>VLOOKUP(CENSO[[#This Row],[DAP (cm)]],CD[],2,TRUE)</f>
        <v>TORETE</v>
      </c>
      <c r="Q406" s="87" t="str">
        <f>VLOOKUP(CENSO[[#This Row],[DAP (cm)]],DD[],2,TRUE)</f>
        <v>30├ 40</v>
      </c>
      <c r="R406" s="87" t="str" cm="1">
        <f t="array" ref="R406">INDEX(_xlfn.TEXTSPLIT(CENSO[[#This Row],[NOME CIENTIFICO]]," "),1)</f>
        <v>Dipteryx</v>
      </c>
      <c r="S406" s="98" t="s">
        <v>1004</v>
      </c>
      <c r="T406" s="87">
        <f>_xlfn.MINIFS(CENSO[DAP (cm)],CENSO[NOME CIENTIFICO],CENSO[[#This Row],[NOME CIENTIFICO]])</f>
        <v>39.152116000606256</v>
      </c>
      <c r="U4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80</v>
      </c>
      <c r="V406" s="87" t="str">
        <f>IF(CENSO[[#This Row],[DAP (cm)]]&lt;CENSO[[#This Row],[DMCE (cm)]],"DAP &lt; DMCE","DAP ≥ DMCE")</f>
        <v>DAP &lt; DMCE</v>
      </c>
      <c r="W406" s="87" t="str">
        <f>IF(CENSO[[#This Row],[DAP (cm)]]&gt;200, "Superior", "Inferior")</f>
        <v>Inferior</v>
      </c>
      <c r="X406" s="87" t="str">
        <f>VLOOKUP(CENSO[[#This Row],[NOME COMUM]],ESPECIES[],4,FALSE)</f>
        <v>Vulneravel</v>
      </c>
      <c r="Y406" s="87" t="str">
        <f>IF(IFERROR(VLOOKUP(CENSO[[#This Row],[NOME COMUM]],COMERCIAIS[],2, FALSE), "Não") &lt;&gt; "Não", "Sim", "Não")</f>
        <v>Sim</v>
      </c>
      <c r="Z406" s="133">
        <f>CENSO[[#This Row],[g (m²)]]/SUM(AEEF[AEEF-UT])</f>
        <v>2.1064418429931795E-4</v>
      </c>
      <c r="AA406" s="133">
        <f>CENSO[[#This Row],[v (m³)]]/SUM(AEEF[AEEF-UT])</f>
        <v>2.5066657931618833E-3</v>
      </c>
    </row>
    <row r="407" spans="1:27" ht="14">
      <c r="A407" s="86">
        <v>1</v>
      </c>
      <c r="B407" s="86">
        <v>1</v>
      </c>
      <c r="C407" s="63">
        <v>23</v>
      </c>
      <c r="D407" s="63">
        <v>406</v>
      </c>
      <c r="E407" s="63" t="str">
        <f>VLOOKUP(CENSO[[#This Row],[NOME COMUM]],ESPECIES[],2,FALSE)</f>
        <v>Etaballia guianensis Benth.</v>
      </c>
      <c r="F407" s="64" t="s">
        <v>43</v>
      </c>
      <c r="G407" s="64">
        <v>171</v>
      </c>
      <c r="H407" s="97">
        <f>CENSO[[#This Row],[CAP (cm)]]/PI()</f>
        <v>54.430990537428208</v>
      </c>
      <c r="I407" s="64">
        <v>18</v>
      </c>
      <c r="J407" s="96">
        <f>(PI()*(CENSO[[#This Row],[DAP (cm)]]^2))/40000</f>
        <v>0.2326924845475056</v>
      </c>
      <c r="K407" s="96">
        <f>CENSO[[#This Row],[g (m²)]]*CENSO[[#This Row],[H (m)]]*0.7</f>
        <v>2.9319253052985705</v>
      </c>
      <c r="L407" s="64">
        <v>1</v>
      </c>
      <c r="M407" s="65">
        <v>367881.59999999899</v>
      </c>
      <c r="N407" s="87">
        <v>9708921.5999999903</v>
      </c>
      <c r="O407" s="87" t="s">
        <v>1227</v>
      </c>
      <c r="P407" s="87" t="str">
        <f>VLOOKUP(CENSO[[#This Row],[DAP (cm)]],CD[],2,TRUE)</f>
        <v>TORA</v>
      </c>
      <c r="Q407" s="87" t="str">
        <f>VLOOKUP(CENSO[[#This Row],[DAP (cm)]],DD[],2,TRUE)</f>
        <v>50├ 60</v>
      </c>
      <c r="R407" s="87" t="str" cm="1">
        <f t="array" ref="R407">INDEX(_xlfn.TEXTSPLIT(CENSO[[#This Row],[NOME CIENTIFICO]]," "),1)</f>
        <v>Etaballia</v>
      </c>
      <c r="S407" s="98" t="s">
        <v>1004</v>
      </c>
      <c r="T407" s="87">
        <f>_xlfn.MINIFS(CENSO[DAP (cm)],CENSO[NOME CIENTIFICO],CENSO[[#This Row],[NOME CIENTIFICO]])</f>
        <v>41.38028520389279</v>
      </c>
      <c r="U4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07" s="87" t="str">
        <f>IF(CENSO[[#This Row],[DAP (cm)]]&lt;CENSO[[#This Row],[DMCE (cm)]],"DAP &lt; DMCE","DAP ≥ DMCE")</f>
        <v>DAP ≥ DMCE</v>
      </c>
      <c r="W407" s="87" t="str">
        <f>IF(CENSO[[#This Row],[DAP (cm)]]&gt;200, "Superior", "Inferior")</f>
        <v>Inferior</v>
      </c>
      <c r="X407" s="87" t="str">
        <f>VLOOKUP(CENSO[[#This Row],[NOME COMUM]],ESPECIES[],4,FALSE)</f>
        <v>Não</v>
      </c>
      <c r="Y407" s="87" t="str">
        <f>IF(IFERROR(VLOOKUP(CENSO[[#This Row],[NOME COMUM]],COMERCIAIS[],2, FALSE), "Não") &lt;&gt; "Não", "Sim", "Não")</f>
        <v>Não</v>
      </c>
      <c r="Z407" s="133">
        <f>CENSO[[#This Row],[g (m²)]]/SUM(AEEF[AEEF-UT])</f>
        <v>4.0712846804787865E-4</v>
      </c>
      <c r="AA407" s="133">
        <f>CENSO[[#This Row],[v (m³)]]/SUM(AEEF[AEEF-UT])</f>
        <v>5.1298186974032709E-3</v>
      </c>
    </row>
    <row r="408" spans="1:27" ht="14">
      <c r="A408" s="86">
        <v>1</v>
      </c>
      <c r="B408" s="86">
        <v>1</v>
      </c>
      <c r="C408" s="63">
        <v>23</v>
      </c>
      <c r="D408" s="63">
        <v>407</v>
      </c>
      <c r="E408" s="63" t="str">
        <f>VLOOKUP(CENSO[[#This Row],[NOME COMUM]],ESPECIES[],2,FALSE)</f>
        <v>Piptadenia suaveolens Miq.</v>
      </c>
      <c r="F408" s="64" t="s">
        <v>22</v>
      </c>
      <c r="G408" s="64">
        <v>300</v>
      </c>
      <c r="H408" s="97">
        <f>CENSO[[#This Row],[CAP (cm)]]/PI()</f>
        <v>95.4929658551372</v>
      </c>
      <c r="I408" s="64">
        <v>15</v>
      </c>
      <c r="J408" s="96">
        <f>(PI()*(CENSO[[#This Row],[DAP (cm)]]^2))/40000</f>
        <v>0.7161972439135289</v>
      </c>
      <c r="K408" s="96">
        <f>CENSO[[#This Row],[g (m²)]]*CENSO[[#This Row],[H (m)]]*0.7</f>
        <v>7.5200710610920529</v>
      </c>
      <c r="L408" s="64">
        <v>1</v>
      </c>
      <c r="M408" s="65">
        <v>367903.4</v>
      </c>
      <c r="N408" s="87">
        <v>9708951.8000000007</v>
      </c>
      <c r="O408" s="87" t="s">
        <v>1228</v>
      </c>
      <c r="P408" s="87" t="str">
        <f>VLOOKUP(CENSO[[#This Row],[DAP (cm)]],CD[],2,TRUE)</f>
        <v>TORA</v>
      </c>
      <c r="Q408" s="87" t="str">
        <f>VLOOKUP(CENSO[[#This Row],[DAP (cm)]],DD[],2,TRUE)</f>
        <v>90├ 100</v>
      </c>
      <c r="R408" s="87" t="str" cm="1">
        <f t="array" ref="R408">INDEX(_xlfn.TEXTSPLIT(CENSO[[#This Row],[NOME CIENTIFICO]]," "),1)</f>
        <v>Piptadenia</v>
      </c>
      <c r="S408" s="98" t="s">
        <v>1004</v>
      </c>
      <c r="T408" s="87">
        <f>_xlfn.MINIFS(CENSO[DAP (cm)],CENSO[NOME CIENTIFICO],CENSO[[#This Row],[NOME CIENTIFICO]])</f>
        <v>39.788735772973837</v>
      </c>
      <c r="U4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8" s="87" t="str">
        <f>IF(CENSO[[#This Row],[DAP (cm)]]&lt;CENSO[[#This Row],[DMCE (cm)]],"DAP &lt; DMCE","DAP ≥ DMCE")</f>
        <v>DAP ≥ DMCE</v>
      </c>
      <c r="W408" s="87" t="str">
        <f>IF(CENSO[[#This Row],[DAP (cm)]]&gt;200, "Superior", "Inferior")</f>
        <v>Inferior</v>
      </c>
      <c r="X408" s="87" t="str">
        <f>VLOOKUP(CENSO[[#This Row],[NOME COMUM]],ESPECIES[],4,FALSE)</f>
        <v>Não</v>
      </c>
      <c r="Y408" s="87" t="str">
        <f>IF(IFERROR(VLOOKUP(CENSO[[#This Row],[NOME COMUM]],COMERCIAIS[],2, FALSE), "Não") &lt;&gt; "Não", "Sim", "Não")</f>
        <v>Sim</v>
      </c>
      <c r="Z408" s="133">
        <f>CENSO[[#This Row],[g (m²)]]/SUM(AEEF[AEEF-UT])</f>
        <v>1.2530885443148001E-3</v>
      </c>
      <c r="AA408" s="133">
        <f>CENSO[[#This Row],[v (m³)]]/SUM(AEEF[AEEF-UT])</f>
        <v>1.31574297153054E-2</v>
      </c>
    </row>
    <row r="409" spans="1:27" ht="14">
      <c r="A409" s="86">
        <v>1</v>
      </c>
      <c r="B409" s="86">
        <v>1</v>
      </c>
      <c r="C409" s="63">
        <v>23</v>
      </c>
      <c r="D409" s="63">
        <v>408</v>
      </c>
      <c r="E409" s="63" t="str">
        <f>VLOOKUP(CENSO[[#This Row],[NOME COMUM]],ESPECIES[],2,FALSE)</f>
        <v>Cedrelinga catenaeformis Ducke</v>
      </c>
      <c r="F409" s="64" t="s">
        <v>71</v>
      </c>
      <c r="G409" s="64">
        <v>314</v>
      </c>
      <c r="H409" s="97">
        <f>CENSO[[#This Row],[CAP (cm)]]/PI()</f>
        <v>99.949304261710282</v>
      </c>
      <c r="I409" s="64">
        <v>25</v>
      </c>
      <c r="J409" s="96">
        <f>(PI()*(CENSO[[#This Row],[DAP (cm)]]^2))/40000</f>
        <v>0.78460203845442589</v>
      </c>
      <c r="K409" s="96">
        <f>CENSO[[#This Row],[g (m²)]]*CENSO[[#This Row],[H (m)]]*0.7</f>
        <v>13.730535672952453</v>
      </c>
      <c r="L409" s="64">
        <v>1</v>
      </c>
      <c r="M409" s="65">
        <v>367879.799999999</v>
      </c>
      <c r="N409" s="87">
        <v>9708962</v>
      </c>
      <c r="O409" s="87" t="s">
        <v>1227</v>
      </c>
      <c r="P409" s="87" t="str">
        <f>VLOOKUP(CENSO[[#This Row],[DAP (cm)]],CD[],2,TRUE)</f>
        <v>TORA</v>
      </c>
      <c r="Q409" s="87" t="str">
        <f>VLOOKUP(CENSO[[#This Row],[DAP (cm)]],DD[],2,TRUE)</f>
        <v>90├ 100</v>
      </c>
      <c r="R409" s="87" t="str" cm="1">
        <f t="array" ref="R409">INDEX(_xlfn.TEXTSPLIT(CENSO[[#This Row],[NOME CIENTIFICO]]," "),1)</f>
        <v>Cedrelinga</v>
      </c>
      <c r="S409" s="98" t="s">
        <v>1004</v>
      </c>
      <c r="T409" s="87">
        <f>_xlfn.MINIFS(CENSO[DAP (cm)],CENSO[NOME CIENTIFICO],CENSO[[#This Row],[NOME CIENTIFICO]])</f>
        <v>38.515496228238675</v>
      </c>
      <c r="U4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9" s="87" t="str">
        <f>IF(CENSO[[#This Row],[DAP (cm)]]&lt;CENSO[[#This Row],[DMCE (cm)]],"DAP &lt; DMCE","DAP ≥ DMCE")</f>
        <v>DAP ≥ DMCE</v>
      </c>
      <c r="W409" s="87" t="str">
        <f>IF(CENSO[[#This Row],[DAP (cm)]]&gt;200, "Superior", "Inferior")</f>
        <v>Inferior</v>
      </c>
      <c r="X409" s="87" t="str">
        <f>VLOOKUP(CENSO[[#This Row],[NOME COMUM]],ESPECIES[],4,FALSE)</f>
        <v>Não</v>
      </c>
      <c r="Y409" s="87" t="str">
        <f>IF(IFERROR(VLOOKUP(CENSO[[#This Row],[NOME COMUM]],COMERCIAIS[],2, FALSE), "Não") &lt;&gt; "Não", "Sim", "Não")</f>
        <v>Sim</v>
      </c>
      <c r="Z409" s="133">
        <f>CENSO[[#This Row],[g (m²)]]/SUM(AEEF[AEEF-UT])</f>
        <v>1.3727724235029122E-3</v>
      </c>
      <c r="AA409" s="133">
        <f>CENSO[[#This Row],[v (m³)]]/SUM(AEEF[AEEF-UT])</f>
        <v>2.402351741130096E-2</v>
      </c>
    </row>
    <row r="410" spans="1:27" ht="14">
      <c r="A410" s="86">
        <v>1</v>
      </c>
      <c r="B410" s="86">
        <v>1</v>
      </c>
      <c r="C410" s="63">
        <v>23</v>
      </c>
      <c r="D410" s="63">
        <v>409</v>
      </c>
      <c r="E410" s="63" t="str">
        <f>VLOOKUP(CENSO[[#This Row],[NOME COMUM]],ESPECIES[],2,FALSE)</f>
        <v>Apuleia leiocarpa (Vogel) J.F.Macbr.</v>
      </c>
      <c r="F410" s="64" t="s">
        <v>51</v>
      </c>
      <c r="G410" s="64">
        <v>320</v>
      </c>
      <c r="H410" s="97">
        <f>CENSO[[#This Row],[CAP (cm)]]/PI()</f>
        <v>101.85916357881302</v>
      </c>
      <c r="I410" s="64">
        <v>21</v>
      </c>
      <c r="J410" s="96">
        <f>(PI()*(CENSO[[#This Row],[DAP (cm)]]^2))/40000</f>
        <v>0.81487330863050433</v>
      </c>
      <c r="K410" s="96">
        <f>CENSO[[#This Row],[g (m²)]]*CENSO[[#This Row],[H (m)]]*0.7</f>
        <v>11.978637636868415</v>
      </c>
      <c r="L410" s="64">
        <v>1</v>
      </c>
      <c r="M410" s="65">
        <v>367873.2</v>
      </c>
      <c r="N410" s="87">
        <v>9708966.5</v>
      </c>
      <c r="O410" s="87" t="s">
        <v>1228</v>
      </c>
      <c r="P410" s="87" t="str">
        <f>VLOOKUP(CENSO[[#This Row],[DAP (cm)]],CD[],2,TRUE)</f>
        <v>TORA</v>
      </c>
      <c r="Q410" s="87" t="str">
        <f>VLOOKUP(CENSO[[#This Row],[DAP (cm)]],DD[],2,TRUE)</f>
        <v>100├ 110</v>
      </c>
      <c r="R410" s="87" t="str" cm="1">
        <f t="array" ref="R410">INDEX(_xlfn.TEXTSPLIT(CENSO[[#This Row],[NOME CIENTIFICO]]," "),1)</f>
        <v>Apuleia</v>
      </c>
      <c r="S410" s="98" t="s">
        <v>1004</v>
      </c>
      <c r="T410" s="87">
        <f>_xlfn.MINIFS(CENSO[DAP (cm)],CENSO[NOME CIENTIFICO],CENSO[[#This Row],[NOME CIENTIFICO]])</f>
        <v>39.788735772973837</v>
      </c>
      <c r="U4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0" s="87" t="str">
        <f>IF(CENSO[[#This Row],[DAP (cm)]]&lt;CENSO[[#This Row],[DMCE (cm)]],"DAP &lt; DMCE","DAP ≥ DMCE")</f>
        <v>DAP ≥ DMCE</v>
      </c>
      <c r="W410" s="87" t="str">
        <f>IF(CENSO[[#This Row],[DAP (cm)]]&gt;200, "Superior", "Inferior")</f>
        <v>Inferior</v>
      </c>
      <c r="X410" s="87" t="str">
        <f>VLOOKUP(CENSO[[#This Row],[NOME COMUM]],ESPECIES[],4,FALSE)</f>
        <v>Não</v>
      </c>
      <c r="Y410" s="87" t="str">
        <f>IF(IFERROR(VLOOKUP(CENSO[[#This Row],[NOME COMUM]],COMERCIAIS[],2, FALSE), "Não") &lt;&gt; "Não", "Sim", "Não")</f>
        <v>Sim</v>
      </c>
      <c r="Z410" s="133">
        <f>CENSO[[#This Row],[g (m²)]]/SUM(AEEF[AEEF-UT])</f>
        <v>1.4257362993092843E-3</v>
      </c>
      <c r="AA410" s="133">
        <f>CENSO[[#This Row],[v (m³)]]/SUM(AEEF[AEEF-UT])</f>
        <v>2.0958323599846479E-2</v>
      </c>
    </row>
    <row r="411" spans="1:27" ht="14">
      <c r="A411" s="86">
        <v>1</v>
      </c>
      <c r="B411" s="86">
        <v>1</v>
      </c>
      <c r="C411" s="63">
        <v>23</v>
      </c>
      <c r="D411" s="63">
        <v>410</v>
      </c>
      <c r="E411" s="63" t="str">
        <f>VLOOKUP(CENSO[[#This Row],[NOME COMUM]],ESPECIES[],2,FALSE)</f>
        <v>Tachigali myrmecophila Ducke</v>
      </c>
      <c r="F411" s="64" t="s">
        <v>14</v>
      </c>
      <c r="G411" s="64">
        <v>270</v>
      </c>
      <c r="H411" s="97">
        <f>CENSO[[#This Row],[CAP (cm)]]/PI()</f>
        <v>85.943669269623484</v>
      </c>
      <c r="I411" s="64">
        <v>20</v>
      </c>
      <c r="J411" s="96">
        <f>(PI()*(CENSO[[#This Row],[DAP (cm)]]^2))/40000</f>
        <v>0.58011976756995842</v>
      </c>
      <c r="K411" s="96">
        <f>CENSO[[#This Row],[g (m²)]]*CENSO[[#This Row],[H (m)]]*0.7</f>
        <v>8.1216767459794177</v>
      </c>
      <c r="L411" s="64">
        <v>1</v>
      </c>
      <c r="M411" s="65">
        <v>367856.7</v>
      </c>
      <c r="N411" s="87">
        <v>9708945</v>
      </c>
      <c r="O411" s="87" t="s">
        <v>1227</v>
      </c>
      <c r="P411" s="87" t="str">
        <f>VLOOKUP(CENSO[[#This Row],[DAP (cm)]],CD[],2,TRUE)</f>
        <v>TORA</v>
      </c>
      <c r="Q411" s="87" t="str">
        <f>VLOOKUP(CENSO[[#This Row],[DAP (cm)]],DD[],2,TRUE)</f>
        <v>80├ 90</v>
      </c>
      <c r="R411" s="87" t="str" cm="1">
        <f t="array" ref="R411">INDEX(_xlfn.TEXTSPLIT(CENSO[[#This Row],[NOME CIENTIFICO]]," "),1)</f>
        <v>Tachigali</v>
      </c>
      <c r="S411" s="98" t="s">
        <v>1004</v>
      </c>
      <c r="T411" s="87">
        <f>_xlfn.MINIFS(CENSO[DAP (cm)],CENSO[NOME CIENTIFICO],CENSO[[#This Row],[NOME CIENTIFICO]])</f>
        <v>39.152116000606256</v>
      </c>
      <c r="U4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1" s="87" t="str">
        <f>IF(CENSO[[#This Row],[DAP (cm)]]&lt;CENSO[[#This Row],[DMCE (cm)]],"DAP &lt; DMCE","DAP ≥ DMCE")</f>
        <v>DAP ≥ DMCE</v>
      </c>
      <c r="W411" s="87" t="str">
        <f>IF(CENSO[[#This Row],[DAP (cm)]]&gt;200, "Superior", "Inferior")</f>
        <v>Inferior</v>
      </c>
      <c r="X411" s="87" t="str">
        <f>VLOOKUP(CENSO[[#This Row],[NOME COMUM]],ESPECIES[],4,FALSE)</f>
        <v>Não</v>
      </c>
      <c r="Y411" s="87" t="str">
        <f>IF(IFERROR(VLOOKUP(CENSO[[#This Row],[NOME COMUM]],COMERCIAIS[],2, FALSE), "Não") &lt;&gt; "Não", "Sim", "Não")</f>
        <v>Sim</v>
      </c>
      <c r="Z411" s="133">
        <f>CENSO[[#This Row],[g (m²)]]/SUM(AEEF[AEEF-UT])</f>
        <v>1.015001720894988E-3</v>
      </c>
      <c r="AA411" s="133">
        <f>CENSO[[#This Row],[v (m³)]]/SUM(AEEF[AEEF-UT])</f>
        <v>1.4210024092529833E-2</v>
      </c>
    </row>
    <row r="412" spans="1:27" ht="14">
      <c r="A412" s="86">
        <v>1</v>
      </c>
      <c r="B412" s="86">
        <v>1</v>
      </c>
      <c r="C412" s="63">
        <v>23</v>
      </c>
      <c r="D412" s="63">
        <v>411</v>
      </c>
      <c r="E412" s="63" t="str">
        <f>VLOOKUP(CENSO[[#This Row],[NOME COMUM]],ESPECIES[],2,FALSE)</f>
        <v>Bertholletia excelsa Humb. &amp; Bonpl.</v>
      </c>
      <c r="F412" s="64" t="s">
        <v>37</v>
      </c>
      <c r="G412" s="64">
        <v>290</v>
      </c>
      <c r="H412" s="97">
        <f>CENSO[[#This Row],[CAP (cm)]]/PI()</f>
        <v>92.309866993299295</v>
      </c>
      <c r="I412" s="64">
        <v>22</v>
      </c>
      <c r="J412" s="96">
        <f>(PI()*(CENSO[[#This Row],[DAP (cm)]]^2))/40000</f>
        <v>0.6692465357014199</v>
      </c>
      <c r="K412" s="96">
        <f>CENSO[[#This Row],[g (m²)]]*CENSO[[#This Row],[H (m)]]*0.7</f>
        <v>10.306396649801865</v>
      </c>
      <c r="L412" s="64">
        <v>1</v>
      </c>
      <c r="M412" s="65">
        <v>367853.59999999899</v>
      </c>
      <c r="N412" s="87">
        <v>9708941</v>
      </c>
      <c r="O412" s="87" t="s">
        <v>424</v>
      </c>
      <c r="P412" s="87" t="str">
        <f>VLOOKUP(CENSO[[#This Row],[DAP (cm)]],CD[],2,TRUE)</f>
        <v>TORA</v>
      </c>
      <c r="Q412" s="87" t="str">
        <f>VLOOKUP(CENSO[[#This Row],[DAP (cm)]],DD[],2,TRUE)</f>
        <v>90├ 100</v>
      </c>
      <c r="R412" s="87" t="str" cm="1">
        <f t="array" ref="R412">INDEX(_xlfn.TEXTSPLIT(CENSO[[#This Row],[NOME CIENTIFICO]]," "),1)</f>
        <v>Bertholletia</v>
      </c>
      <c r="S412" s="98" t="s">
        <v>1004</v>
      </c>
      <c r="T412" s="87">
        <f>_xlfn.MINIFS(CENSO[DAP (cm)],CENSO[NOME CIENTIFICO],CENSO[[#This Row],[NOME CIENTIFICO]])</f>
        <v>41.38028520389279</v>
      </c>
      <c r="U4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12" s="87" t="str">
        <f>IF(CENSO[[#This Row],[DAP (cm)]]&lt;CENSO[[#This Row],[DMCE (cm)]],"DAP &lt; DMCE","DAP ≥ DMCE")</f>
        <v>DAP ≥ DMCE</v>
      </c>
      <c r="W412" s="87" t="str">
        <f>IF(CENSO[[#This Row],[DAP (cm)]]&gt;200, "Superior", "Inferior")</f>
        <v>Inferior</v>
      </c>
      <c r="X412" s="87" t="str">
        <f>VLOOKUP(CENSO[[#This Row],[NOME COMUM]],ESPECIES[],4,FALSE)</f>
        <v>Protegida</v>
      </c>
      <c r="Y412" s="87" t="str">
        <f>IF(IFERROR(VLOOKUP(CENSO[[#This Row],[NOME COMUM]],COMERCIAIS[],2, FALSE), "Não") &lt;&gt; "Não", "Sim", "Não")</f>
        <v>Não</v>
      </c>
      <c r="Z412" s="133">
        <f>CENSO[[#This Row],[g (m²)]]/SUM(AEEF[AEEF-UT])</f>
        <v>1.1709416286319412E-3</v>
      </c>
      <c r="AA412" s="133">
        <f>CENSO[[#This Row],[v (m³)]]/SUM(AEEF[AEEF-UT])</f>
        <v>1.8032501080931893E-2</v>
      </c>
    </row>
    <row r="413" spans="1:27" ht="14">
      <c r="A413" s="86">
        <v>1</v>
      </c>
      <c r="B413" s="86">
        <v>1</v>
      </c>
      <c r="C413" s="63">
        <v>23</v>
      </c>
      <c r="D413" s="63">
        <v>412</v>
      </c>
      <c r="E413" s="63" t="str">
        <f>VLOOKUP(CENSO[[#This Row],[NOME COMUM]],ESPECIES[],2,FALSE)</f>
        <v>Piptadenia suaveolens Miq.</v>
      </c>
      <c r="F413" s="64" t="s">
        <v>22</v>
      </c>
      <c r="G413" s="64">
        <v>179</v>
      </c>
      <c r="H413" s="97">
        <f>CENSO[[#This Row],[CAP (cm)]]/PI()</f>
        <v>56.977469626898532</v>
      </c>
      <c r="I413" s="64">
        <v>16</v>
      </c>
      <c r="J413" s="96">
        <f>(PI()*(CENSO[[#This Row],[DAP (cm)]]^2))/40000</f>
        <v>0.25497417658037091</v>
      </c>
      <c r="K413" s="96">
        <f>CENSO[[#This Row],[g (m²)]]*CENSO[[#This Row],[H (m)]]*0.7</f>
        <v>2.8557107777001542</v>
      </c>
      <c r="L413" s="64">
        <v>1</v>
      </c>
      <c r="M413" s="65">
        <v>367848.09999999899</v>
      </c>
      <c r="N413" s="87">
        <v>9708942</v>
      </c>
      <c r="O413" s="87" t="s">
        <v>1228</v>
      </c>
      <c r="P413" s="87" t="str">
        <f>VLOOKUP(CENSO[[#This Row],[DAP (cm)]],CD[],2,TRUE)</f>
        <v>TORA</v>
      </c>
      <c r="Q413" s="87" t="str">
        <f>VLOOKUP(CENSO[[#This Row],[DAP (cm)]],DD[],2,TRUE)</f>
        <v>50├ 60</v>
      </c>
      <c r="R413" s="87" t="str" cm="1">
        <f t="array" ref="R413">INDEX(_xlfn.TEXTSPLIT(CENSO[[#This Row],[NOME CIENTIFICO]]," "),1)</f>
        <v>Piptadenia</v>
      </c>
      <c r="S413" s="98" t="s">
        <v>1004</v>
      </c>
      <c r="T413" s="87">
        <f>_xlfn.MINIFS(CENSO[DAP (cm)],CENSO[NOME CIENTIFICO],CENSO[[#This Row],[NOME CIENTIFICO]])</f>
        <v>39.788735772973837</v>
      </c>
      <c r="U4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3" s="87" t="str">
        <f>IF(CENSO[[#This Row],[DAP (cm)]]&lt;CENSO[[#This Row],[DMCE (cm)]],"DAP &lt; DMCE","DAP ≥ DMCE")</f>
        <v>DAP ≥ DMCE</v>
      </c>
      <c r="W413" s="87" t="str">
        <f>IF(CENSO[[#This Row],[DAP (cm)]]&gt;200, "Superior", "Inferior")</f>
        <v>Inferior</v>
      </c>
      <c r="X413" s="87" t="str">
        <f>VLOOKUP(CENSO[[#This Row],[NOME COMUM]],ESPECIES[],4,FALSE)</f>
        <v>Não</v>
      </c>
      <c r="Y413" s="87" t="str">
        <f>IF(IFERROR(VLOOKUP(CENSO[[#This Row],[NOME COMUM]],COMERCIAIS[],2, FALSE), "Não") &lt;&gt; "Não", "Sim", "Não")</f>
        <v>Sim</v>
      </c>
      <c r="Z413" s="133">
        <f>CENSO[[#This Row],[g (m²)]]/SUM(AEEF[AEEF-UT])</f>
        <v>4.4611344498211684E-4</v>
      </c>
      <c r="AA413" s="133">
        <f>CENSO[[#This Row],[v (m³)]]/SUM(AEEF[AEEF-UT])</f>
        <v>4.9964705837997085E-3</v>
      </c>
    </row>
    <row r="414" spans="1:27" ht="14">
      <c r="A414" s="86">
        <v>1</v>
      </c>
      <c r="B414" s="86">
        <v>1</v>
      </c>
      <c r="C414" s="63">
        <v>23</v>
      </c>
      <c r="D414" s="63">
        <v>413</v>
      </c>
      <c r="E414" s="63" t="str">
        <f>VLOOKUP(CENSO[[#This Row],[NOME COMUM]],ESPECIES[],2,FALSE)</f>
        <v>Piptadenia suaveolens Miq.</v>
      </c>
      <c r="F414" s="64" t="s">
        <v>22</v>
      </c>
      <c r="G414" s="64">
        <v>196</v>
      </c>
      <c r="H414" s="97">
        <f>CENSO[[#This Row],[CAP (cm)]]/PI()</f>
        <v>62.388737692022971</v>
      </c>
      <c r="I414" s="64">
        <v>17</v>
      </c>
      <c r="J414" s="96">
        <f>(PI()*(CENSO[[#This Row],[DAP (cm)]]^2))/40000</f>
        <v>0.30570481469091254</v>
      </c>
      <c r="K414" s="96">
        <f>CENSO[[#This Row],[g (m²)]]*CENSO[[#This Row],[H (m)]]*0.7</f>
        <v>3.637887294821859</v>
      </c>
      <c r="L414" s="64">
        <v>1</v>
      </c>
      <c r="M414" s="65">
        <v>367874.2</v>
      </c>
      <c r="N414" s="87">
        <v>9708977.6999999899</v>
      </c>
      <c r="O414" s="87" t="s">
        <v>1228</v>
      </c>
      <c r="P414" s="87" t="str">
        <f>VLOOKUP(CENSO[[#This Row],[DAP (cm)]],CD[],2,TRUE)</f>
        <v>TORA</v>
      </c>
      <c r="Q414" s="87" t="str">
        <f>VLOOKUP(CENSO[[#This Row],[DAP (cm)]],DD[],2,TRUE)</f>
        <v>60├ 70</v>
      </c>
      <c r="R414" s="87" t="str" cm="1">
        <f t="array" ref="R414">INDEX(_xlfn.TEXTSPLIT(CENSO[[#This Row],[NOME CIENTIFICO]]," "),1)</f>
        <v>Piptadenia</v>
      </c>
      <c r="S414" s="98" t="s">
        <v>1004</v>
      </c>
      <c r="T414" s="87">
        <f>_xlfn.MINIFS(CENSO[DAP (cm)],CENSO[NOME CIENTIFICO],CENSO[[#This Row],[NOME CIENTIFICO]])</f>
        <v>39.788735772973837</v>
      </c>
      <c r="U4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4" s="87" t="str">
        <f>IF(CENSO[[#This Row],[DAP (cm)]]&lt;CENSO[[#This Row],[DMCE (cm)]],"DAP &lt; DMCE","DAP ≥ DMCE")</f>
        <v>DAP ≥ DMCE</v>
      </c>
      <c r="W414" s="87" t="str">
        <f>IF(CENSO[[#This Row],[DAP (cm)]]&gt;200, "Superior", "Inferior")</f>
        <v>Inferior</v>
      </c>
      <c r="X414" s="87" t="str">
        <f>VLOOKUP(CENSO[[#This Row],[NOME COMUM]],ESPECIES[],4,FALSE)</f>
        <v>Não</v>
      </c>
      <c r="Y414" s="87" t="str">
        <f>IF(IFERROR(VLOOKUP(CENSO[[#This Row],[NOME COMUM]],COMERCIAIS[],2, FALSE), "Não") &lt;&gt; "Não", "Sim", "Não")</f>
        <v>Sim</v>
      </c>
      <c r="Z414" s="133">
        <f>CENSO[[#This Row],[g (m²)]]/SUM(AEEF[AEEF-UT])</f>
        <v>5.3487388353774844E-4</v>
      </c>
      <c r="AA414" s="133">
        <f>CENSO[[#This Row],[v (m³)]]/SUM(AEEF[AEEF-UT])</f>
        <v>6.3649992140992068E-3</v>
      </c>
    </row>
    <row r="415" spans="1:27" ht="14">
      <c r="A415" s="86">
        <v>1</v>
      </c>
      <c r="B415" s="86">
        <v>1</v>
      </c>
      <c r="C415" s="63">
        <v>23</v>
      </c>
      <c r="D415" s="63">
        <v>414</v>
      </c>
      <c r="E415" s="63" t="str">
        <f>VLOOKUP(CENSO[[#This Row],[NOME COMUM]],ESPECIES[],2,FALSE)</f>
        <v>Bombax munguba Mart.</v>
      </c>
      <c r="F415" s="64" t="s">
        <v>90</v>
      </c>
      <c r="G415" s="64">
        <v>160</v>
      </c>
      <c r="H415" s="97">
        <f>CENSO[[#This Row],[CAP (cm)]]/PI()</f>
        <v>50.929581789406512</v>
      </c>
      <c r="I415" s="64">
        <v>18</v>
      </c>
      <c r="J415" s="96">
        <f>(PI()*(CENSO[[#This Row],[DAP (cm)]]^2))/40000</f>
        <v>0.20371832715762608</v>
      </c>
      <c r="K415" s="96">
        <f>CENSO[[#This Row],[g (m²)]]*CENSO[[#This Row],[H (m)]]*0.7</f>
        <v>2.5668509221860885</v>
      </c>
      <c r="L415" s="64">
        <v>2</v>
      </c>
      <c r="M415" s="65">
        <v>367863.2</v>
      </c>
      <c r="N415" s="87">
        <v>9708978.0999999903</v>
      </c>
      <c r="O415" s="98" t="s">
        <v>1225</v>
      </c>
      <c r="P415" s="87" t="str">
        <f>VLOOKUP(CENSO[[#This Row],[DAP (cm)]],CD[],2,TRUE)</f>
        <v>TORA</v>
      </c>
      <c r="Q415" s="87" t="str">
        <f>VLOOKUP(CENSO[[#This Row],[DAP (cm)]],DD[],2,TRUE)</f>
        <v>50├ 60</v>
      </c>
      <c r="R415" s="87" t="str" cm="1">
        <f t="array" ref="R415">INDEX(_xlfn.TEXTSPLIT(CENSO[[#This Row],[NOME CIENTIFICO]]," "),1)</f>
        <v>Bombax</v>
      </c>
      <c r="S415" s="98" t="s">
        <v>1004</v>
      </c>
      <c r="T415" s="87">
        <f>_xlfn.MINIFS(CENSO[DAP (cm)],CENSO[NOME CIENTIFICO],CENSO[[#This Row],[NOME CIENTIFICO]])</f>
        <v>43.926764293363114</v>
      </c>
      <c r="U4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415" s="87" t="str">
        <f>IF(CENSO[[#This Row],[DAP (cm)]]&lt;CENSO[[#This Row],[DMCE (cm)]],"DAP &lt; DMCE","DAP ≥ DMCE")</f>
        <v>DAP &lt; DMCE</v>
      </c>
      <c r="W415" s="87" t="str">
        <f>IF(CENSO[[#This Row],[DAP (cm)]]&gt;200, "Superior", "Inferior")</f>
        <v>Inferior</v>
      </c>
      <c r="X415" s="87" t="str">
        <f>VLOOKUP(CENSO[[#This Row],[NOME COMUM]],ESPECIES[],4,FALSE)</f>
        <v>Não</v>
      </c>
      <c r="Y415" s="87" t="str">
        <f>IF(IFERROR(VLOOKUP(CENSO[[#This Row],[NOME COMUM]],COMERCIAIS[],2, FALSE), "Não") &lt;&gt; "Não", "Sim", "Não")</f>
        <v>Não</v>
      </c>
      <c r="Z415" s="133">
        <f>CENSO[[#This Row],[g (m²)]]/SUM(AEEF[AEEF-UT])</f>
        <v>3.5643407482732108E-4</v>
      </c>
      <c r="AA415" s="133">
        <f>CENSO[[#This Row],[v (m³)]]/SUM(AEEF[AEEF-UT])</f>
        <v>4.491069342824245E-3</v>
      </c>
    </row>
    <row r="416" spans="1:27" ht="14">
      <c r="A416" s="86">
        <v>1</v>
      </c>
      <c r="B416" s="86">
        <v>1</v>
      </c>
      <c r="C416" s="63">
        <v>23</v>
      </c>
      <c r="D416" s="63">
        <v>415</v>
      </c>
      <c r="E416" s="63" t="str">
        <f>VLOOKUP(CENSO[[#This Row],[NOME COMUM]],ESPECIES[],2,FALSE)</f>
        <v>Mezilaurus Itauba (Meisn.) Taub. ex Mez</v>
      </c>
      <c r="F416" s="64" t="s">
        <v>8</v>
      </c>
      <c r="G416" s="64">
        <v>200</v>
      </c>
      <c r="H416" s="97">
        <f>CENSO[[#This Row],[CAP (cm)]]/PI()</f>
        <v>63.661977236758133</v>
      </c>
      <c r="I416" s="64">
        <v>21</v>
      </c>
      <c r="J416" s="96">
        <f>(PI()*(CENSO[[#This Row],[DAP (cm)]]^2))/40000</f>
        <v>0.31830988618379064</v>
      </c>
      <c r="K416" s="96">
        <f>CENSO[[#This Row],[g (m²)]]*CENSO[[#This Row],[H (m)]]*0.7</f>
        <v>4.6791553269017223</v>
      </c>
      <c r="L416" s="64">
        <v>1</v>
      </c>
      <c r="M416" s="65">
        <v>367862</v>
      </c>
      <c r="N416" s="87">
        <v>9708991.3000000007</v>
      </c>
      <c r="O416" s="87" t="s">
        <v>1227</v>
      </c>
      <c r="P416" s="87" t="str">
        <f>VLOOKUP(CENSO[[#This Row],[DAP (cm)]],CD[],2,TRUE)</f>
        <v>TORA</v>
      </c>
      <c r="Q416" s="87" t="str">
        <f>VLOOKUP(CENSO[[#This Row],[DAP (cm)]],DD[],2,TRUE)</f>
        <v>60├ 70</v>
      </c>
      <c r="R416" s="87" t="str" cm="1">
        <f t="array" ref="R416">INDEX(_xlfn.TEXTSPLIT(CENSO[[#This Row],[NOME CIENTIFICO]]," "),1)</f>
        <v>Mezilaurus</v>
      </c>
      <c r="S416" s="98" t="s">
        <v>1004</v>
      </c>
      <c r="T416" s="87">
        <f>_xlfn.MINIFS(CENSO[DAP (cm)],CENSO[NOME CIENTIFICO],CENSO[[#This Row],[NOME CIENTIFICO]])</f>
        <v>41.38028520389279</v>
      </c>
      <c r="U4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16" s="87" t="str">
        <f>IF(CENSO[[#This Row],[DAP (cm)]]&lt;CENSO[[#This Row],[DMCE (cm)]],"DAP &lt; DMCE","DAP ≥ DMCE")</f>
        <v>DAP ≥ DMCE</v>
      </c>
      <c r="W416" s="87" t="str">
        <f>IF(CENSO[[#This Row],[DAP (cm)]]&gt;200, "Superior", "Inferior")</f>
        <v>Inferior</v>
      </c>
      <c r="X416" s="87" t="str">
        <f>VLOOKUP(CENSO[[#This Row],[NOME COMUM]],ESPECIES[],4,FALSE)</f>
        <v>Não</v>
      </c>
      <c r="Y416" s="87" t="str">
        <f>IF(IFERROR(VLOOKUP(CENSO[[#This Row],[NOME COMUM]],COMERCIAIS[],2, FALSE), "Não") &lt;&gt; "Não", "Sim", "Não")</f>
        <v>Não</v>
      </c>
      <c r="Z416" s="133">
        <f>CENSO[[#This Row],[g (m²)]]/SUM(AEEF[AEEF-UT])</f>
        <v>5.5692824191768894E-4</v>
      </c>
      <c r="AA416" s="133">
        <f>CENSO[[#This Row],[v (m³)]]/SUM(AEEF[AEEF-UT])</f>
        <v>8.1868451561900278E-3</v>
      </c>
    </row>
    <row r="417" spans="1:27" ht="14">
      <c r="A417" s="86">
        <v>1</v>
      </c>
      <c r="B417" s="86">
        <v>1</v>
      </c>
      <c r="C417" s="63">
        <v>23</v>
      </c>
      <c r="D417" s="63">
        <v>416</v>
      </c>
      <c r="E417" s="63" t="str">
        <f>VLOOKUP(CENSO[[#This Row],[NOME COMUM]],ESPECIES[],2,FALSE)</f>
        <v>Couratari guianensis Aubl.</v>
      </c>
      <c r="F417" s="64" t="s">
        <v>6</v>
      </c>
      <c r="G417" s="64">
        <v>259</v>
      </c>
      <c r="H417" s="97">
        <f>CENSO[[#This Row],[CAP (cm)]]/PI()</f>
        <v>82.442260521601781</v>
      </c>
      <c r="I417" s="64">
        <v>22</v>
      </c>
      <c r="J417" s="96">
        <f>(PI()*(CENSO[[#This Row],[DAP (cm)]]^2))/40000</f>
        <v>0.53381363687737149</v>
      </c>
      <c r="K417" s="96">
        <f>CENSO[[#This Row],[g (m²)]]*CENSO[[#This Row],[H (m)]]*0.7</f>
        <v>8.2207300079115218</v>
      </c>
      <c r="L417" s="64">
        <v>1</v>
      </c>
      <c r="M417" s="65">
        <v>367848.5</v>
      </c>
      <c r="N417" s="87">
        <v>9709003.3000000007</v>
      </c>
      <c r="O417" s="87" t="s">
        <v>1228</v>
      </c>
      <c r="P417" s="87" t="str">
        <f>VLOOKUP(CENSO[[#This Row],[DAP (cm)]],CD[],2,TRUE)</f>
        <v>TORA</v>
      </c>
      <c r="Q417" s="87" t="str">
        <f>VLOOKUP(CENSO[[#This Row],[DAP (cm)]],DD[],2,TRUE)</f>
        <v>80├ 90</v>
      </c>
      <c r="R417" s="87" t="str" cm="1">
        <f t="array" ref="R417">INDEX(_xlfn.TEXTSPLIT(CENSO[[#This Row],[NOME CIENTIFICO]]," "),1)</f>
        <v>Couratari</v>
      </c>
      <c r="S417" s="98" t="s">
        <v>1004</v>
      </c>
      <c r="T417" s="87">
        <f>_xlfn.MINIFS(CENSO[DAP (cm)],CENSO[NOME CIENTIFICO],CENSO[[#This Row],[NOME CIENTIFICO]])</f>
        <v>38.833806114422465</v>
      </c>
      <c r="U4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7" s="87" t="str">
        <f>IF(CENSO[[#This Row],[DAP (cm)]]&lt;CENSO[[#This Row],[DMCE (cm)]],"DAP &lt; DMCE","DAP ≥ DMCE")</f>
        <v>DAP ≥ DMCE</v>
      </c>
      <c r="W417" s="87" t="str">
        <f>IF(CENSO[[#This Row],[DAP (cm)]]&gt;200, "Superior", "Inferior")</f>
        <v>Inferior</v>
      </c>
      <c r="X417" s="87" t="str">
        <f>VLOOKUP(CENSO[[#This Row],[NOME COMUM]],ESPECIES[],4,FALSE)</f>
        <v>Não</v>
      </c>
      <c r="Y417" s="87" t="str">
        <f>IF(IFERROR(VLOOKUP(CENSO[[#This Row],[NOME COMUM]],COMERCIAIS[],2, FALSE), "Não") &lt;&gt; "Não", "Sim", "Não")</f>
        <v>Sim</v>
      </c>
      <c r="Z417" s="133">
        <f>CENSO[[#This Row],[g (m²)]]/SUM(AEEF[AEEF-UT])</f>
        <v>9.3398258490201233E-4</v>
      </c>
      <c r="AA417" s="133">
        <f>CENSO[[#This Row],[v (m³)]]/SUM(AEEF[AEEF-UT])</f>
        <v>1.4383331807490992E-2</v>
      </c>
    </row>
    <row r="418" spans="1:27" ht="14">
      <c r="A418" s="86">
        <v>1</v>
      </c>
      <c r="B418" s="86">
        <v>1</v>
      </c>
      <c r="C418" s="63">
        <v>23</v>
      </c>
      <c r="D418" s="63">
        <v>417</v>
      </c>
      <c r="E418" s="63" t="str">
        <f>VLOOKUP(CENSO[[#This Row],[NOME COMUM]],ESPECIES[],2,FALSE)</f>
        <v>Alexa grandiflora Ducke</v>
      </c>
      <c r="F418" s="64" t="s">
        <v>13</v>
      </c>
      <c r="G418" s="64">
        <v>213</v>
      </c>
      <c r="H418" s="97">
        <f>CENSO[[#This Row],[CAP (cm)]]/PI()</f>
        <v>67.800005757147417</v>
      </c>
      <c r="I418" s="64">
        <v>19</v>
      </c>
      <c r="J418" s="96">
        <f>(PI()*(CENSO[[#This Row],[DAP (cm)]]^2))/40000</f>
        <v>0.36103503065681003</v>
      </c>
      <c r="K418" s="96">
        <f>CENSO[[#This Row],[g (m²)]]*CENSO[[#This Row],[H (m)]]*0.7</f>
        <v>4.8017659077355734</v>
      </c>
      <c r="L418" s="64">
        <v>1</v>
      </c>
      <c r="M418" s="65">
        <v>367837.299999999</v>
      </c>
      <c r="N418" s="87">
        <v>9708998.5</v>
      </c>
      <c r="O418" s="87" t="s">
        <v>1227</v>
      </c>
      <c r="P418" s="87" t="str">
        <f>VLOOKUP(CENSO[[#This Row],[DAP (cm)]],CD[],2,TRUE)</f>
        <v>TORA</v>
      </c>
      <c r="Q418" s="87" t="str">
        <f>VLOOKUP(CENSO[[#This Row],[DAP (cm)]],DD[],2,TRUE)</f>
        <v>60├ 70</v>
      </c>
      <c r="R418" s="87" t="str" cm="1">
        <f t="array" ref="R418">INDEX(_xlfn.TEXTSPLIT(CENSO[[#This Row],[NOME CIENTIFICO]]," "),1)</f>
        <v>Alexa</v>
      </c>
      <c r="S418" s="98" t="s">
        <v>1004</v>
      </c>
      <c r="T418" s="87">
        <f>_xlfn.MINIFS(CENSO[DAP (cm)],CENSO[NOME CIENTIFICO],CENSO[[#This Row],[NOME CIENTIFICO]])</f>
        <v>39.788735772973837</v>
      </c>
      <c r="U4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8" s="87" t="str">
        <f>IF(CENSO[[#This Row],[DAP (cm)]]&lt;CENSO[[#This Row],[DMCE (cm)]],"DAP &lt; DMCE","DAP ≥ DMCE")</f>
        <v>DAP ≥ DMCE</v>
      </c>
      <c r="W418" s="87" t="str">
        <f>IF(CENSO[[#This Row],[DAP (cm)]]&gt;200, "Superior", "Inferior")</f>
        <v>Inferior</v>
      </c>
      <c r="X418" s="87" t="str">
        <f>VLOOKUP(CENSO[[#This Row],[NOME COMUM]],ESPECIES[],4,FALSE)</f>
        <v>Não</v>
      </c>
      <c r="Y418" s="87" t="str">
        <f>IF(IFERROR(VLOOKUP(CENSO[[#This Row],[NOME COMUM]],COMERCIAIS[],2, FALSE), "Não") &lt;&gt; "Não", "Sim", "Não")</f>
        <v>Não</v>
      </c>
      <c r="Z418" s="133">
        <f>CENSO[[#This Row],[g (m²)]]/SUM(AEEF[AEEF-UT])</f>
        <v>6.3168193518909092E-4</v>
      </c>
      <c r="AA418" s="133">
        <f>CENSO[[#This Row],[v (m³)]]/SUM(AEEF[AEEF-UT])</f>
        <v>8.4013697380149084E-3</v>
      </c>
    </row>
    <row r="419" spans="1:27" ht="14">
      <c r="A419" s="86">
        <v>1</v>
      </c>
      <c r="B419" s="86">
        <v>1</v>
      </c>
      <c r="C419" s="63">
        <v>23</v>
      </c>
      <c r="D419" s="63">
        <v>418</v>
      </c>
      <c r="E419" s="63" t="str">
        <f>VLOOKUP(CENSO[[#This Row],[NOME COMUM]],ESPECIES[],2,FALSE)</f>
        <v>Bagassa guianensis Aubl.</v>
      </c>
      <c r="F419" s="64" t="s">
        <v>29</v>
      </c>
      <c r="G419" s="64">
        <v>410</v>
      </c>
      <c r="H419" s="97">
        <f>CENSO[[#This Row],[CAP (cm)]]/PI()</f>
        <v>130.50705333535419</v>
      </c>
      <c r="I419" s="64">
        <v>21</v>
      </c>
      <c r="J419" s="96">
        <f>(PI()*(CENSO[[#This Row],[DAP (cm)]]^2))/40000</f>
        <v>1.3376972966873806</v>
      </c>
      <c r="K419" s="96">
        <f>CENSO[[#This Row],[g (m²)]]*CENSO[[#This Row],[H (m)]]*0.7</f>
        <v>19.664150261304496</v>
      </c>
      <c r="L419" s="64">
        <v>1</v>
      </c>
      <c r="M419" s="65">
        <v>367818.7</v>
      </c>
      <c r="N419" s="87">
        <v>9708977.5</v>
      </c>
      <c r="O419" s="87" t="s">
        <v>1227</v>
      </c>
      <c r="P419" s="87" t="str">
        <f>VLOOKUP(CENSO[[#This Row],[DAP (cm)]],CD[],2,TRUE)</f>
        <v>TORA</v>
      </c>
      <c r="Q419" s="87" t="str">
        <f>VLOOKUP(CENSO[[#This Row],[DAP (cm)]],DD[],2,TRUE)</f>
        <v>130├ 140</v>
      </c>
      <c r="R419" s="87" t="str" cm="1">
        <f t="array" ref="R419">INDEX(_xlfn.TEXTSPLIT(CENSO[[#This Row],[NOME CIENTIFICO]]," "),1)</f>
        <v>Bagassa</v>
      </c>
      <c r="S419" s="98" t="s">
        <v>1004</v>
      </c>
      <c r="T419" s="87">
        <f>_xlfn.MINIFS(CENSO[DAP (cm)],CENSO[NOME CIENTIFICO],CENSO[[#This Row],[NOME CIENTIFICO]])</f>
        <v>58.569019057817485</v>
      </c>
      <c r="U4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68.569019057817485</v>
      </c>
      <c r="V419" s="87" t="str">
        <f>IF(CENSO[[#This Row],[DAP (cm)]]&lt;CENSO[[#This Row],[DMCE (cm)]],"DAP &lt; DMCE","DAP ≥ DMCE")</f>
        <v>DAP ≥ DMCE</v>
      </c>
      <c r="W419" s="87" t="str">
        <f>IF(CENSO[[#This Row],[DAP (cm)]]&gt;200, "Superior", "Inferior")</f>
        <v>Inferior</v>
      </c>
      <c r="X419" s="87" t="str">
        <f>VLOOKUP(CENSO[[#This Row],[NOME COMUM]],ESPECIES[],4,FALSE)</f>
        <v>Não</v>
      </c>
      <c r="Y419" s="87" t="str">
        <f>IF(IFERROR(VLOOKUP(CENSO[[#This Row],[NOME COMUM]],COMERCIAIS[],2, FALSE), "Não") &lt;&gt; "Não", "Sim", "Não")</f>
        <v>Não</v>
      </c>
      <c r="Z419" s="133">
        <f>CENSO[[#This Row],[g (m²)]]/SUM(AEEF[AEEF-UT])</f>
        <v>2.3404909366590886E-3</v>
      </c>
      <c r="AA419" s="133">
        <f>CENSO[[#This Row],[v (m³)]]/SUM(AEEF[AEEF-UT])</f>
        <v>3.4405216768888601E-2</v>
      </c>
    </row>
    <row r="420" spans="1:27" ht="14">
      <c r="A420" s="86">
        <v>1</v>
      </c>
      <c r="B420" s="86">
        <v>1</v>
      </c>
      <c r="C420" s="63">
        <v>23</v>
      </c>
      <c r="D420" s="63">
        <v>419</v>
      </c>
      <c r="E420" s="63" t="str">
        <f>VLOOKUP(CENSO[[#This Row],[NOME COMUM]],ESPECIES[],2,FALSE)</f>
        <v>Alexa grandiflora Ducke</v>
      </c>
      <c r="F420" s="64" t="s">
        <v>13</v>
      </c>
      <c r="G420" s="64">
        <v>412</v>
      </c>
      <c r="H420" s="97">
        <f>CENSO[[#This Row],[CAP (cm)]]/PI()</f>
        <v>131.14367310772175</v>
      </c>
      <c r="I420" s="64">
        <v>20</v>
      </c>
      <c r="J420" s="96">
        <f>(PI()*(CENSO[[#This Row],[DAP (cm)]]^2))/40000</f>
        <v>1.350779833009534</v>
      </c>
      <c r="K420" s="96">
        <f>CENSO[[#This Row],[g (m²)]]*CENSO[[#This Row],[H (m)]]*0.7</f>
        <v>18.910917662133475</v>
      </c>
      <c r="L420" s="64">
        <v>1</v>
      </c>
      <c r="M420" s="65">
        <v>367828</v>
      </c>
      <c r="N420" s="87">
        <v>9708994.5999999903</v>
      </c>
      <c r="O420" s="87" t="s">
        <v>1227</v>
      </c>
      <c r="P420" s="87" t="str">
        <f>VLOOKUP(CENSO[[#This Row],[DAP (cm)]],CD[],2,TRUE)</f>
        <v>TORA</v>
      </c>
      <c r="Q420" s="87" t="str">
        <f>VLOOKUP(CENSO[[#This Row],[DAP (cm)]],DD[],2,TRUE)</f>
        <v>130├ 140</v>
      </c>
      <c r="R420" s="87" t="str" cm="1">
        <f t="array" ref="R420">INDEX(_xlfn.TEXTSPLIT(CENSO[[#This Row],[NOME CIENTIFICO]]," "),1)</f>
        <v>Alexa</v>
      </c>
      <c r="S420" s="98" t="s">
        <v>1004</v>
      </c>
      <c r="T420" s="87">
        <f>_xlfn.MINIFS(CENSO[DAP (cm)],CENSO[NOME CIENTIFICO],CENSO[[#This Row],[NOME CIENTIFICO]])</f>
        <v>39.788735772973837</v>
      </c>
      <c r="U4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0" s="87" t="str">
        <f>IF(CENSO[[#This Row],[DAP (cm)]]&lt;CENSO[[#This Row],[DMCE (cm)]],"DAP &lt; DMCE","DAP ≥ DMCE")</f>
        <v>DAP ≥ DMCE</v>
      </c>
      <c r="W420" s="87" t="str">
        <f>IF(CENSO[[#This Row],[DAP (cm)]]&gt;200, "Superior", "Inferior")</f>
        <v>Inferior</v>
      </c>
      <c r="X420" s="87" t="str">
        <f>VLOOKUP(CENSO[[#This Row],[NOME COMUM]],ESPECIES[],4,FALSE)</f>
        <v>Não</v>
      </c>
      <c r="Y420" s="87" t="str">
        <f>IF(IFERROR(VLOOKUP(CENSO[[#This Row],[NOME COMUM]],COMERCIAIS[],2, FALSE), "Não") &lt;&gt; "Não", "Sim", "Não")</f>
        <v>Não</v>
      </c>
      <c r="Z420" s="133">
        <f>CENSO[[#This Row],[g (m²)]]/SUM(AEEF[AEEF-UT])</f>
        <v>2.3633806874019049E-3</v>
      </c>
      <c r="AA420" s="133">
        <f>CENSO[[#This Row],[v (m³)]]/SUM(AEEF[AEEF-UT])</f>
        <v>3.308732962362667E-2</v>
      </c>
    </row>
    <row r="421" spans="1:27" ht="14">
      <c r="A421" s="86">
        <v>1</v>
      </c>
      <c r="B421" s="86">
        <v>1</v>
      </c>
      <c r="C421" s="63">
        <v>23</v>
      </c>
      <c r="D421" s="63">
        <v>420</v>
      </c>
      <c r="E421" s="63" t="str">
        <f>VLOOKUP(CENSO[[#This Row],[NOME COMUM]],ESPECIES[],2,FALSE)</f>
        <v>Hymenaea courbaril L.</v>
      </c>
      <c r="F421" s="64" t="s">
        <v>3</v>
      </c>
      <c r="G421" s="64">
        <v>243</v>
      </c>
      <c r="H421" s="97">
        <f>CENSO[[#This Row],[CAP (cm)]]/PI()</f>
        <v>77.349302342661133</v>
      </c>
      <c r="I421" s="64">
        <v>21</v>
      </c>
      <c r="J421" s="96">
        <f>(PI()*(CENSO[[#This Row],[DAP (cm)]]^2))/40000</f>
        <v>0.46989701173166643</v>
      </c>
      <c r="K421" s="96">
        <f>CENSO[[#This Row],[g (m²)]]*CENSO[[#This Row],[H (m)]]*0.7</f>
        <v>6.9074860724554963</v>
      </c>
      <c r="L421" s="64">
        <v>1</v>
      </c>
      <c r="M421" s="65">
        <v>367843.59999999899</v>
      </c>
      <c r="N421" s="87">
        <v>9709003.5999999903</v>
      </c>
      <c r="O421" s="87" t="s">
        <v>1227</v>
      </c>
      <c r="P421" s="87" t="str">
        <f>VLOOKUP(CENSO[[#This Row],[DAP (cm)]],CD[],2,TRUE)</f>
        <v>TORA</v>
      </c>
      <c r="Q421" s="87" t="str">
        <f>VLOOKUP(CENSO[[#This Row],[DAP (cm)]],DD[],2,TRUE)</f>
        <v>70├ 80</v>
      </c>
      <c r="R421" s="87" t="str" cm="1">
        <f t="array" ref="R421">INDEX(_xlfn.TEXTSPLIT(CENSO[[#This Row],[NOME CIENTIFICO]]," "),1)</f>
        <v>Hymenaea</v>
      </c>
      <c r="S421" s="98" t="s">
        <v>1004</v>
      </c>
      <c r="T421" s="87">
        <f>_xlfn.MINIFS(CENSO[DAP (cm)],CENSO[NOME CIENTIFICO],CENSO[[#This Row],[NOME CIENTIFICO]])</f>
        <v>41.38028520389279</v>
      </c>
      <c r="U4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21" s="87" t="str">
        <f>IF(CENSO[[#This Row],[DAP (cm)]]&lt;CENSO[[#This Row],[DMCE (cm)]],"DAP &lt; DMCE","DAP ≥ DMCE")</f>
        <v>DAP ≥ DMCE</v>
      </c>
      <c r="W421" s="87" t="str">
        <f>IF(CENSO[[#This Row],[DAP (cm)]]&gt;200, "Superior", "Inferior")</f>
        <v>Inferior</v>
      </c>
      <c r="X421" s="87" t="str">
        <f>VLOOKUP(CENSO[[#This Row],[NOME COMUM]],ESPECIES[],4,FALSE)</f>
        <v>Não</v>
      </c>
      <c r="Y421" s="87" t="str">
        <f>IF(IFERROR(VLOOKUP(CENSO[[#This Row],[NOME COMUM]],COMERCIAIS[],2, FALSE), "Não") &lt;&gt; "Não", "Sim", "Não")</f>
        <v>Sim</v>
      </c>
      <c r="Z421" s="133">
        <f>CENSO[[#This Row],[g (m²)]]/SUM(AEEF[AEEF-UT])</f>
        <v>8.2215139392494054E-4</v>
      </c>
      <c r="AA421" s="133">
        <f>CENSO[[#This Row],[v (m³)]]/SUM(AEEF[AEEF-UT])</f>
        <v>1.2085625490696625E-2</v>
      </c>
    </row>
    <row r="422" spans="1:27" ht="14">
      <c r="A422" s="86">
        <v>1</v>
      </c>
      <c r="B422" s="86">
        <v>1</v>
      </c>
      <c r="C422" s="63">
        <v>24</v>
      </c>
      <c r="D422" s="63">
        <v>421</v>
      </c>
      <c r="E422" s="63" t="str">
        <f>VLOOKUP(CENSO[[#This Row],[NOME COMUM]],ESPECIES[],2,FALSE)</f>
        <v>Alexa grandiflora Ducke</v>
      </c>
      <c r="F422" s="64" t="s">
        <v>13</v>
      </c>
      <c r="G422" s="64">
        <v>206</v>
      </c>
      <c r="H422" s="97">
        <f>CENSO[[#This Row],[CAP (cm)]]/PI()</f>
        <v>65.571836553860877</v>
      </c>
      <c r="I422" s="64">
        <v>21</v>
      </c>
      <c r="J422" s="96">
        <f>(PI()*(CENSO[[#This Row],[DAP (cm)]]^2))/40000</f>
        <v>0.33769495825238349</v>
      </c>
      <c r="K422" s="96">
        <f>CENSO[[#This Row],[g (m²)]]*CENSO[[#This Row],[H (m)]]*0.7</f>
        <v>4.9641158863100374</v>
      </c>
      <c r="L422" s="64">
        <v>1</v>
      </c>
      <c r="M422" s="65">
        <v>367792.2</v>
      </c>
      <c r="N422" s="87">
        <v>9708969.1999999899</v>
      </c>
      <c r="O422" s="87" t="s">
        <v>1227</v>
      </c>
      <c r="P422" s="87" t="str">
        <f>VLOOKUP(CENSO[[#This Row],[DAP (cm)]],CD[],2,TRUE)</f>
        <v>TORA</v>
      </c>
      <c r="Q422" s="87" t="str">
        <f>VLOOKUP(CENSO[[#This Row],[DAP (cm)]],DD[],2,TRUE)</f>
        <v>60├ 70</v>
      </c>
      <c r="R422" s="87" t="str" cm="1">
        <f t="array" ref="R422">INDEX(_xlfn.TEXTSPLIT(CENSO[[#This Row],[NOME CIENTIFICO]]," "),1)</f>
        <v>Alexa</v>
      </c>
      <c r="S422" s="98" t="s">
        <v>1004</v>
      </c>
      <c r="T422" s="87">
        <f>_xlfn.MINIFS(CENSO[DAP (cm)],CENSO[NOME CIENTIFICO],CENSO[[#This Row],[NOME CIENTIFICO]])</f>
        <v>39.788735772973837</v>
      </c>
      <c r="U4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2" s="87" t="str">
        <f>IF(CENSO[[#This Row],[DAP (cm)]]&lt;CENSO[[#This Row],[DMCE (cm)]],"DAP &lt; DMCE","DAP ≥ DMCE")</f>
        <v>DAP ≥ DMCE</v>
      </c>
      <c r="W422" s="87" t="str">
        <f>IF(CENSO[[#This Row],[DAP (cm)]]&gt;200, "Superior", "Inferior")</f>
        <v>Inferior</v>
      </c>
      <c r="X422" s="87" t="str">
        <f>VLOOKUP(CENSO[[#This Row],[NOME COMUM]],ESPECIES[],4,FALSE)</f>
        <v>Não</v>
      </c>
      <c r="Y422" s="87" t="str">
        <f>IF(IFERROR(VLOOKUP(CENSO[[#This Row],[NOME COMUM]],COMERCIAIS[],2, FALSE), "Não") &lt;&gt; "Não", "Sim", "Não")</f>
        <v>Não</v>
      </c>
      <c r="Z422" s="133">
        <f>CENSO[[#This Row],[g (m²)]]/SUM(AEEF[AEEF-UT])</f>
        <v>5.9084517185047623E-4</v>
      </c>
      <c r="AA422" s="133">
        <f>CENSO[[#This Row],[v (m³)]]/SUM(AEEF[AEEF-UT])</f>
        <v>8.6854240262020013E-3</v>
      </c>
    </row>
    <row r="423" spans="1:27" ht="14">
      <c r="A423" s="86">
        <v>1</v>
      </c>
      <c r="B423" s="86">
        <v>1</v>
      </c>
      <c r="C423" s="63">
        <v>24</v>
      </c>
      <c r="D423" s="63">
        <v>422</v>
      </c>
      <c r="E423" s="63" t="str">
        <f>VLOOKUP(CENSO[[#This Row],[NOME COMUM]],ESPECIES[],2,FALSE)</f>
        <v>Bertholletia excelsa Humb. &amp; Bonpl.</v>
      </c>
      <c r="F423" s="64" t="s">
        <v>37</v>
      </c>
      <c r="G423" s="64">
        <v>372</v>
      </c>
      <c r="H423" s="97">
        <f>CENSO[[#This Row],[CAP (cm)]]/PI()</f>
        <v>118.41127766037013</v>
      </c>
      <c r="I423" s="64">
        <v>23</v>
      </c>
      <c r="J423" s="96">
        <f>(PI()*(CENSO[[#This Row],[DAP (cm)]]^2))/40000</f>
        <v>1.1012248822414421</v>
      </c>
      <c r="K423" s="96">
        <f>CENSO[[#This Row],[g (m²)]]*CENSO[[#This Row],[H (m)]]*0.7</f>
        <v>17.729720604087216</v>
      </c>
      <c r="L423" s="64">
        <v>1</v>
      </c>
      <c r="M423" s="65">
        <v>367774.4</v>
      </c>
      <c r="N423" s="87">
        <v>9708948.0999999903</v>
      </c>
      <c r="O423" s="87" t="s">
        <v>424</v>
      </c>
      <c r="P423" s="87" t="str">
        <f>VLOOKUP(CENSO[[#This Row],[DAP (cm)]],CD[],2,TRUE)</f>
        <v>TORA</v>
      </c>
      <c r="Q423" s="87" t="str">
        <f>VLOOKUP(CENSO[[#This Row],[DAP (cm)]],DD[],2,TRUE)</f>
        <v>110├ 120</v>
      </c>
      <c r="R423" s="87" t="str" cm="1">
        <f t="array" ref="R423">INDEX(_xlfn.TEXTSPLIT(CENSO[[#This Row],[NOME CIENTIFICO]]," "),1)</f>
        <v>Bertholletia</v>
      </c>
      <c r="S423" s="98" t="s">
        <v>1004</v>
      </c>
      <c r="T423" s="87">
        <f>_xlfn.MINIFS(CENSO[DAP (cm)],CENSO[NOME CIENTIFICO],CENSO[[#This Row],[NOME CIENTIFICO]])</f>
        <v>41.38028520389279</v>
      </c>
      <c r="U4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23" s="87" t="str">
        <f>IF(CENSO[[#This Row],[DAP (cm)]]&lt;CENSO[[#This Row],[DMCE (cm)]],"DAP &lt; DMCE","DAP ≥ DMCE")</f>
        <v>DAP ≥ DMCE</v>
      </c>
      <c r="W423" s="87" t="str">
        <f>IF(CENSO[[#This Row],[DAP (cm)]]&gt;200, "Superior", "Inferior")</f>
        <v>Inferior</v>
      </c>
      <c r="X423" s="87" t="str">
        <f>VLOOKUP(CENSO[[#This Row],[NOME COMUM]],ESPECIES[],4,FALSE)</f>
        <v>Protegida</v>
      </c>
      <c r="Y423" s="87" t="str">
        <f>IF(IFERROR(VLOOKUP(CENSO[[#This Row],[NOME COMUM]],COMERCIAIS[],2, FALSE), "Não") &lt;&gt; "Não", "Sim", "Não")</f>
        <v>Não</v>
      </c>
      <c r="Z423" s="133">
        <f>CENSO[[#This Row],[g (m²)]]/SUM(AEEF[AEEF-UT])</f>
        <v>1.9267489457384366E-3</v>
      </c>
      <c r="AA423" s="133">
        <f>CENSO[[#This Row],[v (m³)]]/SUM(AEEF[AEEF-UT])</f>
        <v>3.1020658026388828E-2</v>
      </c>
    </row>
    <row r="424" spans="1:27" ht="14">
      <c r="A424" s="86">
        <v>1</v>
      </c>
      <c r="B424" s="86">
        <v>1</v>
      </c>
      <c r="C424" s="63">
        <v>24</v>
      </c>
      <c r="D424" s="63">
        <v>423</v>
      </c>
      <c r="E424" s="63" t="str">
        <f>VLOOKUP(CENSO[[#This Row],[NOME COMUM]],ESPECIES[],2,FALSE)</f>
        <v>Couratari guianensis Aubl.</v>
      </c>
      <c r="F424" s="64" t="s">
        <v>6</v>
      </c>
      <c r="G424" s="64">
        <v>190</v>
      </c>
      <c r="H424" s="97">
        <f>CENSO[[#This Row],[CAP (cm)]]/PI()</f>
        <v>60.478878374920228</v>
      </c>
      <c r="I424" s="64">
        <v>21</v>
      </c>
      <c r="J424" s="96">
        <f>(PI()*(CENSO[[#This Row],[DAP (cm)]]^2))/40000</f>
        <v>0.28727467228087106</v>
      </c>
      <c r="K424" s="96">
        <f>CENSO[[#This Row],[g (m²)]]*CENSO[[#This Row],[H (m)]]*0.7</f>
        <v>4.2229376825288041</v>
      </c>
      <c r="L424" s="64">
        <v>1</v>
      </c>
      <c r="M424" s="65">
        <v>367902</v>
      </c>
      <c r="N424" s="87">
        <v>9708877.4000000004</v>
      </c>
      <c r="O424" s="87" t="s">
        <v>1228</v>
      </c>
      <c r="P424" s="87" t="str">
        <f>VLOOKUP(CENSO[[#This Row],[DAP (cm)]],CD[],2,TRUE)</f>
        <v>TORA</v>
      </c>
      <c r="Q424" s="87" t="str">
        <f>VLOOKUP(CENSO[[#This Row],[DAP (cm)]],DD[],2,TRUE)</f>
        <v>60├ 70</v>
      </c>
      <c r="R424" s="87" t="str" cm="1">
        <f t="array" ref="R424">INDEX(_xlfn.TEXTSPLIT(CENSO[[#This Row],[NOME CIENTIFICO]]," "),1)</f>
        <v>Couratari</v>
      </c>
      <c r="S424" s="98" t="s">
        <v>1004</v>
      </c>
      <c r="T424" s="87">
        <f>_xlfn.MINIFS(CENSO[DAP (cm)],CENSO[NOME CIENTIFICO],CENSO[[#This Row],[NOME CIENTIFICO]])</f>
        <v>38.833806114422465</v>
      </c>
      <c r="U4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4" s="87" t="str">
        <f>IF(CENSO[[#This Row],[DAP (cm)]]&lt;CENSO[[#This Row],[DMCE (cm)]],"DAP &lt; DMCE","DAP ≥ DMCE")</f>
        <v>DAP ≥ DMCE</v>
      </c>
      <c r="W424" s="87" t="str">
        <f>IF(CENSO[[#This Row],[DAP (cm)]]&gt;200, "Superior", "Inferior")</f>
        <v>Inferior</v>
      </c>
      <c r="X424" s="87" t="str">
        <f>VLOOKUP(CENSO[[#This Row],[NOME COMUM]],ESPECIES[],4,FALSE)</f>
        <v>Não</v>
      </c>
      <c r="Y424" s="87" t="str">
        <f>IF(IFERROR(VLOOKUP(CENSO[[#This Row],[NOME COMUM]],COMERCIAIS[],2, FALSE), "Não") &lt;&gt; "Não", "Sim", "Não")</f>
        <v>Sim</v>
      </c>
      <c r="Z424" s="133">
        <f>CENSO[[#This Row],[g (m²)]]/SUM(AEEF[AEEF-UT])</f>
        <v>5.0262773833071434E-4</v>
      </c>
      <c r="AA424" s="133">
        <f>CENSO[[#This Row],[v (m³)]]/SUM(AEEF[AEEF-UT])</f>
        <v>7.388627753461499E-3</v>
      </c>
    </row>
    <row r="425" spans="1:27" ht="14">
      <c r="A425" s="86">
        <v>1</v>
      </c>
      <c r="B425" s="86">
        <v>1</v>
      </c>
      <c r="C425" s="63">
        <v>24</v>
      </c>
      <c r="D425" s="63">
        <v>424</v>
      </c>
      <c r="E425" s="63" t="str">
        <f>VLOOKUP(CENSO[[#This Row],[NOME COMUM]],ESPECIES[],2,FALSE)</f>
        <v>Bertholletia excelsa Humb. &amp; Bonpl.</v>
      </c>
      <c r="F425" s="64" t="s">
        <v>37</v>
      </c>
      <c r="G425" s="64">
        <v>400</v>
      </c>
      <c r="H425" s="97">
        <f>CENSO[[#This Row],[CAP (cm)]]/PI()</f>
        <v>127.32395447351627</v>
      </c>
      <c r="I425" s="64">
        <v>22</v>
      </c>
      <c r="J425" s="96">
        <f>(PI()*(CENSO[[#This Row],[DAP (cm)]]^2))/40000</f>
        <v>1.2732395447351625</v>
      </c>
      <c r="K425" s="96">
        <f>CENSO[[#This Row],[g (m²)]]*CENSO[[#This Row],[H (m)]]*0.7</f>
        <v>19.607888988921502</v>
      </c>
      <c r="L425" s="64">
        <v>1</v>
      </c>
      <c r="M425" s="65">
        <v>367901.7</v>
      </c>
      <c r="N425" s="87">
        <v>9708858.9000000004</v>
      </c>
      <c r="O425" s="87" t="s">
        <v>424</v>
      </c>
      <c r="P425" s="87" t="str">
        <f>VLOOKUP(CENSO[[#This Row],[DAP (cm)]],CD[],2,TRUE)</f>
        <v>TORA</v>
      </c>
      <c r="Q425" s="87" t="str">
        <f>VLOOKUP(CENSO[[#This Row],[DAP (cm)]],DD[],2,TRUE)</f>
        <v>120├ 130</v>
      </c>
      <c r="R425" s="87" t="str" cm="1">
        <f t="array" ref="R425">INDEX(_xlfn.TEXTSPLIT(CENSO[[#This Row],[NOME CIENTIFICO]]," "),1)</f>
        <v>Bertholletia</v>
      </c>
      <c r="S425" s="98" t="s">
        <v>1004</v>
      </c>
      <c r="T425" s="87">
        <f>_xlfn.MINIFS(CENSO[DAP (cm)],CENSO[NOME CIENTIFICO],CENSO[[#This Row],[NOME CIENTIFICO]])</f>
        <v>41.38028520389279</v>
      </c>
      <c r="U4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25" s="87" t="str">
        <f>IF(CENSO[[#This Row],[DAP (cm)]]&lt;CENSO[[#This Row],[DMCE (cm)]],"DAP &lt; DMCE","DAP ≥ DMCE")</f>
        <v>DAP ≥ DMCE</v>
      </c>
      <c r="W425" s="87" t="str">
        <f>IF(CENSO[[#This Row],[DAP (cm)]]&gt;200, "Superior", "Inferior")</f>
        <v>Inferior</v>
      </c>
      <c r="X425" s="87" t="str">
        <f>VLOOKUP(CENSO[[#This Row],[NOME COMUM]],ESPECIES[],4,FALSE)</f>
        <v>Protegida</v>
      </c>
      <c r="Y425" s="87" t="str">
        <f>IF(IFERROR(VLOOKUP(CENSO[[#This Row],[NOME COMUM]],COMERCIAIS[],2, FALSE), "Não") &lt;&gt; "Não", "Sim", "Não")</f>
        <v>Não</v>
      </c>
      <c r="Z425" s="133">
        <f>CENSO[[#This Row],[g (m²)]]/SUM(AEEF[AEEF-UT])</f>
        <v>2.2277129676707558E-3</v>
      </c>
      <c r="AA425" s="133">
        <f>CENSO[[#This Row],[v (m³)]]/SUM(AEEF[AEEF-UT])</f>
        <v>3.4306779702129635E-2</v>
      </c>
    </row>
    <row r="426" spans="1:27" ht="14">
      <c r="A426" s="86">
        <v>1</v>
      </c>
      <c r="B426" s="86">
        <v>1</v>
      </c>
      <c r="C426" s="63">
        <v>24</v>
      </c>
      <c r="D426" s="63">
        <v>425</v>
      </c>
      <c r="E426" s="63" t="str">
        <f>VLOOKUP(CENSO[[#This Row],[NOME COMUM]],ESPECIES[],2,FALSE)</f>
        <v>Piptadenia suaveolens Miq.</v>
      </c>
      <c r="F426" s="64" t="s">
        <v>22</v>
      </c>
      <c r="G426" s="64">
        <v>153</v>
      </c>
      <c r="H426" s="97">
        <f>CENSO[[#This Row],[CAP (cm)]]/PI()</f>
        <v>48.701412586119972</v>
      </c>
      <c r="I426" s="64">
        <v>12</v>
      </c>
      <c r="J426" s="96">
        <f>(PI()*(CENSO[[#This Row],[DAP (cm)]]^2))/40000</f>
        <v>0.18628290314190887</v>
      </c>
      <c r="K426" s="96">
        <f>CENSO[[#This Row],[g (m²)]]*CENSO[[#This Row],[H (m)]]*0.7</f>
        <v>1.5647763863920345</v>
      </c>
      <c r="L426" s="64">
        <v>1</v>
      </c>
      <c r="M426" s="65">
        <v>367901.7</v>
      </c>
      <c r="N426" s="87">
        <v>9708858.9000000004</v>
      </c>
      <c r="O426" s="98" t="s">
        <v>1225</v>
      </c>
      <c r="P426" s="87" t="str">
        <f>VLOOKUP(CENSO[[#This Row],[DAP (cm)]],CD[],2,TRUE)</f>
        <v>TORETE</v>
      </c>
      <c r="Q426" s="87" t="str">
        <f>VLOOKUP(CENSO[[#This Row],[DAP (cm)]],DD[],2,TRUE)</f>
        <v>40├ 50</v>
      </c>
      <c r="R426" s="87" t="str" cm="1">
        <f t="array" ref="R426">INDEX(_xlfn.TEXTSPLIT(CENSO[[#This Row],[NOME CIENTIFICO]]," "),1)</f>
        <v>Piptadenia</v>
      </c>
      <c r="S426" s="98" t="s">
        <v>1004</v>
      </c>
      <c r="T426" s="87">
        <f>_xlfn.MINIFS(CENSO[DAP (cm)],CENSO[NOME CIENTIFICO],CENSO[[#This Row],[NOME CIENTIFICO]])</f>
        <v>39.788735772973837</v>
      </c>
      <c r="U4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6" s="87" t="str">
        <f>IF(CENSO[[#This Row],[DAP (cm)]]&lt;CENSO[[#This Row],[DMCE (cm)]],"DAP &lt; DMCE","DAP ≥ DMCE")</f>
        <v>DAP &lt; DMCE</v>
      </c>
      <c r="W426" s="87" t="str">
        <f>IF(CENSO[[#This Row],[DAP (cm)]]&gt;200, "Superior", "Inferior")</f>
        <v>Inferior</v>
      </c>
      <c r="X426" s="87" t="str">
        <f>VLOOKUP(CENSO[[#This Row],[NOME COMUM]],ESPECIES[],4,FALSE)</f>
        <v>Não</v>
      </c>
      <c r="Y426" s="87" t="str">
        <f>IF(IFERROR(VLOOKUP(CENSO[[#This Row],[NOME COMUM]],COMERCIAIS[],2, FALSE), "Não") &lt;&gt; "Não", "Sim", "Não")</f>
        <v>Sim</v>
      </c>
      <c r="Z426" s="133">
        <f>CENSO[[#This Row],[g (m²)]]/SUM(AEEF[AEEF-UT])</f>
        <v>3.2592833037627952E-4</v>
      </c>
      <c r="AA426" s="133">
        <f>CENSO[[#This Row],[v (m³)]]/SUM(AEEF[AEEF-UT])</f>
        <v>2.7377979751607479E-3</v>
      </c>
    </row>
    <row r="427" spans="1:27" ht="14">
      <c r="A427" s="86">
        <v>1</v>
      </c>
      <c r="B427" s="86">
        <v>1</v>
      </c>
      <c r="C427" s="63">
        <v>24</v>
      </c>
      <c r="D427" s="63">
        <v>426</v>
      </c>
      <c r="E427" s="63" t="str">
        <f>VLOOKUP(CENSO[[#This Row],[NOME COMUM]],ESPECIES[],2,FALSE)</f>
        <v>Cordia goeldiana Huber</v>
      </c>
      <c r="F427" s="64" t="s">
        <v>27</v>
      </c>
      <c r="G427" s="64">
        <v>141</v>
      </c>
      <c r="H427" s="97">
        <f>CENSO[[#This Row],[CAP (cm)]]/PI()</f>
        <v>44.881693951914485</v>
      </c>
      <c r="I427" s="64">
        <v>21</v>
      </c>
      <c r="J427" s="96">
        <f>(PI()*(CENSO[[#This Row],[DAP (cm)]]^2))/40000</f>
        <v>0.15820797118049854</v>
      </c>
      <c r="K427" s="96">
        <f>CENSO[[#This Row],[g (m²)]]*CENSO[[#This Row],[H (m)]]*0.7</f>
        <v>2.325657176353328</v>
      </c>
      <c r="L427" s="64">
        <v>1</v>
      </c>
      <c r="M427" s="65">
        <v>367906.2</v>
      </c>
      <c r="N427" s="87">
        <v>9708861.5999999903</v>
      </c>
      <c r="O427" s="98" t="s">
        <v>1225</v>
      </c>
      <c r="P427" s="87" t="str">
        <f>VLOOKUP(CENSO[[#This Row],[DAP (cm)]],CD[],2,TRUE)</f>
        <v>TORETE</v>
      </c>
      <c r="Q427" s="87" t="str">
        <f>VLOOKUP(CENSO[[#This Row],[DAP (cm)]],DD[],2,TRUE)</f>
        <v>40├ 50</v>
      </c>
      <c r="R427" s="87" t="str" cm="1">
        <f t="array" ref="R427">INDEX(_xlfn.TEXTSPLIT(CENSO[[#This Row],[NOME CIENTIFICO]]," "),1)</f>
        <v>Cordia</v>
      </c>
      <c r="S427" s="98" t="s">
        <v>1004</v>
      </c>
      <c r="T427" s="87">
        <f>_xlfn.MINIFS(CENSO[DAP (cm)],CENSO[NOME CIENTIFICO],CENSO[[#This Row],[NOME CIENTIFICO]])</f>
        <v>40.425355545341418</v>
      </c>
      <c r="U4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427" s="87" t="str">
        <f>IF(CENSO[[#This Row],[DAP (cm)]]&lt;CENSO[[#This Row],[DMCE (cm)]],"DAP &lt; DMCE","DAP ≥ DMCE")</f>
        <v>DAP &lt; DMCE</v>
      </c>
      <c r="W427" s="87" t="str">
        <f>IF(CENSO[[#This Row],[DAP (cm)]]&gt;200, "Superior", "Inferior")</f>
        <v>Inferior</v>
      </c>
      <c r="X427" s="87" t="str">
        <f>VLOOKUP(CENSO[[#This Row],[NOME COMUM]],ESPECIES[],4,FALSE)</f>
        <v>Não</v>
      </c>
      <c r="Y427" s="87" t="str">
        <f>IF(IFERROR(VLOOKUP(CENSO[[#This Row],[NOME COMUM]],COMERCIAIS[],2, FALSE), "Não") &lt;&gt; "Não", "Sim", "Não")</f>
        <v>Sim</v>
      </c>
      <c r="Z427" s="133">
        <f>CENSO[[#This Row],[g (m²)]]/SUM(AEEF[AEEF-UT])</f>
        <v>2.7680725943913934E-4</v>
      </c>
      <c r="AA427" s="133">
        <f>CENSO[[#This Row],[v (m³)]]/SUM(AEEF[AEEF-UT])</f>
        <v>4.0690667137553479E-3</v>
      </c>
    </row>
    <row r="428" spans="1:27" ht="14">
      <c r="A428" s="86">
        <v>1</v>
      </c>
      <c r="B428" s="86">
        <v>1</v>
      </c>
      <c r="C428" s="63">
        <v>24</v>
      </c>
      <c r="D428" s="63">
        <v>427</v>
      </c>
      <c r="E428" s="63" t="str">
        <f>VLOOKUP(CENSO[[#This Row],[NOME COMUM]],ESPECIES[],2,FALSE)</f>
        <v>Bertholletia excelsa Humb. &amp; Bonpl.</v>
      </c>
      <c r="F428" s="64" t="s">
        <v>37</v>
      </c>
      <c r="G428" s="64">
        <v>182</v>
      </c>
      <c r="H428" s="97">
        <f>CENSO[[#This Row],[CAP (cm)]]/PI()</f>
        <v>57.932399285449904</v>
      </c>
      <c r="I428" s="64">
        <v>22</v>
      </c>
      <c r="J428" s="96">
        <f>(PI()*(CENSO[[#This Row],[DAP (cm)]]^2))/40000</f>
        <v>0.26359241674879702</v>
      </c>
      <c r="K428" s="96">
        <f>CENSO[[#This Row],[g (m²)]]*CENSO[[#This Row],[H (m)]]*0.7</f>
        <v>4.0593232179314738</v>
      </c>
      <c r="L428" s="64">
        <v>1</v>
      </c>
      <c r="M428" s="65">
        <v>367906.2</v>
      </c>
      <c r="N428" s="87">
        <v>9708861.5999999903</v>
      </c>
      <c r="O428" s="87" t="s">
        <v>424</v>
      </c>
      <c r="P428" s="87" t="str">
        <f>VLOOKUP(CENSO[[#This Row],[DAP (cm)]],CD[],2,TRUE)</f>
        <v>TORA</v>
      </c>
      <c r="Q428" s="87" t="str">
        <f>VLOOKUP(CENSO[[#This Row],[DAP (cm)]],DD[],2,TRUE)</f>
        <v>50├ 60</v>
      </c>
      <c r="R428" s="87" t="str" cm="1">
        <f t="array" ref="R428">INDEX(_xlfn.TEXTSPLIT(CENSO[[#This Row],[NOME CIENTIFICO]]," "),1)</f>
        <v>Bertholletia</v>
      </c>
      <c r="S428" s="98" t="s">
        <v>1004</v>
      </c>
      <c r="T428" s="87">
        <f>_xlfn.MINIFS(CENSO[DAP (cm)],CENSO[NOME CIENTIFICO],CENSO[[#This Row],[NOME CIENTIFICO]])</f>
        <v>41.38028520389279</v>
      </c>
      <c r="U4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28" s="87" t="str">
        <f>IF(CENSO[[#This Row],[DAP (cm)]]&lt;CENSO[[#This Row],[DMCE (cm)]],"DAP &lt; DMCE","DAP ≥ DMCE")</f>
        <v>DAP ≥ DMCE</v>
      </c>
      <c r="W428" s="87" t="str">
        <f>IF(CENSO[[#This Row],[DAP (cm)]]&gt;200, "Superior", "Inferior")</f>
        <v>Inferior</v>
      </c>
      <c r="X428" s="87" t="str">
        <f>VLOOKUP(CENSO[[#This Row],[NOME COMUM]],ESPECIES[],4,FALSE)</f>
        <v>Protegida</v>
      </c>
      <c r="Y428" s="87" t="str">
        <f>IF(IFERROR(VLOOKUP(CENSO[[#This Row],[NOME COMUM]],COMERCIAIS[],2, FALSE), "Não") &lt;&gt; "Não", "Sim", "Não")</f>
        <v>Não</v>
      </c>
      <c r="Z428" s="133">
        <f>CENSO[[#This Row],[g (m²)]]/SUM(AEEF[AEEF-UT])</f>
        <v>4.6119227713203821E-4</v>
      </c>
      <c r="AA428" s="133">
        <f>CENSO[[#This Row],[v (m³)]]/SUM(AEEF[AEEF-UT])</f>
        <v>7.102361067833388E-3</v>
      </c>
    </row>
    <row r="429" spans="1:27" ht="14">
      <c r="A429" s="86">
        <v>1</v>
      </c>
      <c r="B429" s="86">
        <v>1</v>
      </c>
      <c r="C429" s="63">
        <v>24</v>
      </c>
      <c r="D429" s="63">
        <v>428</v>
      </c>
      <c r="E429" s="63" t="str">
        <f>VLOOKUP(CENSO[[#This Row],[NOME COMUM]],ESPECIES[],2,FALSE)</f>
        <v>Astronium lecointei Ducke</v>
      </c>
      <c r="F429" s="64" t="s">
        <v>5</v>
      </c>
      <c r="G429" s="64">
        <v>210</v>
      </c>
      <c r="H429" s="97">
        <f>CENSO[[#This Row],[CAP (cm)]]/PI()</f>
        <v>66.845076098596039</v>
      </c>
      <c r="I429" s="64">
        <v>22</v>
      </c>
      <c r="J429" s="96">
        <f>(PI()*(CENSO[[#This Row],[DAP (cm)]]^2))/40000</f>
        <v>0.35093664951762915</v>
      </c>
      <c r="K429" s="96">
        <f>CENSO[[#This Row],[g (m²)]]*CENSO[[#This Row],[H (m)]]*0.7</f>
        <v>5.4044244025714887</v>
      </c>
      <c r="L429" s="64">
        <v>1</v>
      </c>
      <c r="M429" s="65">
        <v>367938.9</v>
      </c>
      <c r="N429" s="87">
        <v>9708835.3000000007</v>
      </c>
      <c r="O429" s="87" t="s">
        <v>1228</v>
      </c>
      <c r="P429" s="87" t="str">
        <f>VLOOKUP(CENSO[[#This Row],[DAP (cm)]],CD[],2,TRUE)</f>
        <v>TORA</v>
      </c>
      <c r="Q429" s="87" t="str">
        <f>VLOOKUP(CENSO[[#This Row],[DAP (cm)]],DD[],2,TRUE)</f>
        <v>60├ 70</v>
      </c>
      <c r="R429" s="87" t="str" cm="1">
        <f t="array" ref="R429">INDEX(_xlfn.TEXTSPLIT(CENSO[[#This Row],[NOME CIENTIFICO]]," "),1)</f>
        <v>Astronium</v>
      </c>
      <c r="S429" s="98" t="s">
        <v>1004</v>
      </c>
      <c r="T429" s="87">
        <f>_xlfn.MINIFS(CENSO[DAP (cm)],CENSO[NOME CIENTIFICO],CENSO[[#This Row],[NOME CIENTIFICO]])</f>
        <v>40.107045659157627</v>
      </c>
      <c r="U4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29" s="87" t="str">
        <f>IF(CENSO[[#This Row],[DAP (cm)]]&lt;CENSO[[#This Row],[DMCE (cm)]],"DAP &lt; DMCE","DAP ≥ DMCE")</f>
        <v>DAP ≥ DMCE</v>
      </c>
      <c r="W429" s="87" t="str">
        <f>IF(CENSO[[#This Row],[DAP (cm)]]&gt;200, "Superior", "Inferior")</f>
        <v>Inferior</v>
      </c>
      <c r="X429" s="87" t="str">
        <f>VLOOKUP(CENSO[[#This Row],[NOME COMUM]],ESPECIES[],4,FALSE)</f>
        <v>Não</v>
      </c>
      <c r="Y429" s="87" t="str">
        <f>IF(IFERROR(VLOOKUP(CENSO[[#This Row],[NOME COMUM]],COMERCIAIS[],2, FALSE), "Não") &lt;&gt; "Não", "Sim", "Não")</f>
        <v>Sim</v>
      </c>
      <c r="Z429" s="133">
        <f>CENSO[[#This Row],[g (m²)]]/SUM(AEEF[AEEF-UT])</f>
        <v>6.1401338671425204E-4</v>
      </c>
      <c r="AA429" s="133">
        <f>CENSO[[#This Row],[v (m³)]]/SUM(AEEF[AEEF-UT])</f>
        <v>9.4558061553994804E-3</v>
      </c>
    </row>
    <row r="430" spans="1:27" ht="14">
      <c r="A430" s="86">
        <v>1</v>
      </c>
      <c r="B430" s="86">
        <v>1</v>
      </c>
      <c r="C430" s="63">
        <v>24</v>
      </c>
      <c r="D430" s="63">
        <v>429</v>
      </c>
      <c r="E430" s="63" t="str">
        <f>VLOOKUP(CENSO[[#This Row],[NOME COMUM]],ESPECIES[],2,FALSE)</f>
        <v>Couratari guianensis Aubl.</v>
      </c>
      <c r="F430" s="64" t="s">
        <v>6</v>
      </c>
      <c r="G430" s="64">
        <v>291</v>
      </c>
      <c r="H430" s="97">
        <f>CENSO[[#This Row],[CAP (cm)]]/PI()</f>
        <v>92.628176879483092</v>
      </c>
      <c r="I430" s="64">
        <v>22</v>
      </c>
      <c r="J430" s="96">
        <f>(PI()*(CENSO[[#This Row],[DAP (cm)]]^2))/40000</f>
        <v>0.67386998679823951</v>
      </c>
      <c r="K430" s="96">
        <f>CENSO[[#This Row],[g (m²)]]*CENSO[[#This Row],[H (m)]]*0.7</f>
        <v>10.377597796692887</v>
      </c>
      <c r="L430" s="64">
        <v>1</v>
      </c>
      <c r="M430" s="65">
        <v>367923.299999999</v>
      </c>
      <c r="N430" s="87">
        <v>9708809.8000000007</v>
      </c>
      <c r="O430" s="87" t="s">
        <v>1228</v>
      </c>
      <c r="P430" s="87" t="str">
        <f>VLOOKUP(CENSO[[#This Row],[DAP (cm)]],CD[],2,TRUE)</f>
        <v>TORA</v>
      </c>
      <c r="Q430" s="87" t="str">
        <f>VLOOKUP(CENSO[[#This Row],[DAP (cm)]],DD[],2,TRUE)</f>
        <v>90├ 100</v>
      </c>
      <c r="R430" s="87" t="str" cm="1">
        <f t="array" ref="R430">INDEX(_xlfn.TEXTSPLIT(CENSO[[#This Row],[NOME CIENTIFICO]]," "),1)</f>
        <v>Couratari</v>
      </c>
      <c r="S430" s="98" t="s">
        <v>1004</v>
      </c>
      <c r="T430" s="87">
        <f>_xlfn.MINIFS(CENSO[DAP (cm)],CENSO[NOME CIENTIFICO],CENSO[[#This Row],[NOME CIENTIFICO]])</f>
        <v>38.833806114422465</v>
      </c>
      <c r="U4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0" s="87" t="str">
        <f>IF(CENSO[[#This Row],[DAP (cm)]]&lt;CENSO[[#This Row],[DMCE (cm)]],"DAP &lt; DMCE","DAP ≥ DMCE")</f>
        <v>DAP ≥ DMCE</v>
      </c>
      <c r="W430" s="87" t="str">
        <f>IF(CENSO[[#This Row],[DAP (cm)]]&gt;200, "Superior", "Inferior")</f>
        <v>Inferior</v>
      </c>
      <c r="X430" s="87" t="str">
        <f>VLOOKUP(CENSO[[#This Row],[NOME COMUM]],ESPECIES[],4,FALSE)</f>
        <v>Não</v>
      </c>
      <c r="Y430" s="87" t="str">
        <f>IF(IFERROR(VLOOKUP(CENSO[[#This Row],[NOME COMUM]],COMERCIAIS[],2, FALSE), "Não") &lt;&gt; "Não", "Sim", "Não")</f>
        <v>Sim</v>
      </c>
      <c r="Z430" s="133">
        <f>CENSO[[#This Row],[g (m²)]]/SUM(AEEF[AEEF-UT])</f>
        <v>1.1790310113457957E-3</v>
      </c>
      <c r="AA430" s="133">
        <f>CENSO[[#This Row],[v (m³)]]/SUM(AEEF[AEEF-UT])</f>
        <v>1.8157077574725251E-2</v>
      </c>
    </row>
    <row r="431" spans="1:27" ht="14">
      <c r="A431" s="86">
        <v>1</v>
      </c>
      <c r="B431" s="86">
        <v>1</v>
      </c>
      <c r="C431" s="63">
        <v>24</v>
      </c>
      <c r="D431" s="63">
        <v>430</v>
      </c>
      <c r="E431" s="63" t="str">
        <f>VLOOKUP(CENSO[[#This Row],[NOME COMUM]],ESPECIES[],2,FALSE)</f>
        <v>Couratari guianensis Aubl.</v>
      </c>
      <c r="F431" s="64" t="s">
        <v>6</v>
      </c>
      <c r="G431" s="64">
        <v>160</v>
      </c>
      <c r="H431" s="97">
        <f>CENSO[[#This Row],[CAP (cm)]]/PI()</f>
        <v>50.929581789406512</v>
      </c>
      <c r="I431" s="64">
        <v>21</v>
      </c>
      <c r="J431" s="96">
        <f>(PI()*(CENSO[[#This Row],[DAP (cm)]]^2))/40000</f>
        <v>0.20371832715762608</v>
      </c>
      <c r="K431" s="96">
        <f>CENSO[[#This Row],[g (m²)]]*CENSO[[#This Row],[H (m)]]*0.7</f>
        <v>2.9946594092171037</v>
      </c>
      <c r="L431" s="64">
        <v>1</v>
      </c>
      <c r="M431" s="65">
        <v>367950.4</v>
      </c>
      <c r="N431" s="87">
        <v>9708822.3000000007</v>
      </c>
      <c r="O431" s="87" t="s">
        <v>1228</v>
      </c>
      <c r="P431" s="87" t="str">
        <f>VLOOKUP(CENSO[[#This Row],[DAP (cm)]],CD[],2,TRUE)</f>
        <v>TORA</v>
      </c>
      <c r="Q431" s="87" t="str">
        <f>VLOOKUP(CENSO[[#This Row],[DAP (cm)]],DD[],2,TRUE)</f>
        <v>50├ 60</v>
      </c>
      <c r="R431" s="87" t="str" cm="1">
        <f t="array" ref="R431">INDEX(_xlfn.TEXTSPLIT(CENSO[[#This Row],[NOME CIENTIFICO]]," "),1)</f>
        <v>Couratari</v>
      </c>
      <c r="S431" s="98" t="s">
        <v>1004</v>
      </c>
      <c r="T431" s="87">
        <f>_xlfn.MINIFS(CENSO[DAP (cm)],CENSO[NOME CIENTIFICO],CENSO[[#This Row],[NOME CIENTIFICO]])</f>
        <v>38.833806114422465</v>
      </c>
      <c r="U4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1" s="87" t="str">
        <f>IF(CENSO[[#This Row],[DAP (cm)]]&lt;CENSO[[#This Row],[DMCE (cm)]],"DAP &lt; DMCE","DAP ≥ DMCE")</f>
        <v>DAP ≥ DMCE</v>
      </c>
      <c r="W431" s="87" t="str">
        <f>IF(CENSO[[#This Row],[DAP (cm)]]&gt;200, "Superior", "Inferior")</f>
        <v>Inferior</v>
      </c>
      <c r="X431" s="87" t="str">
        <f>VLOOKUP(CENSO[[#This Row],[NOME COMUM]],ESPECIES[],4,FALSE)</f>
        <v>Não</v>
      </c>
      <c r="Y431" s="87" t="str">
        <f>IF(IFERROR(VLOOKUP(CENSO[[#This Row],[NOME COMUM]],COMERCIAIS[],2, FALSE), "Não") &lt;&gt; "Não", "Sim", "Não")</f>
        <v>Sim</v>
      </c>
      <c r="Z431" s="133">
        <f>CENSO[[#This Row],[g (m²)]]/SUM(AEEF[AEEF-UT])</f>
        <v>3.5643407482732108E-4</v>
      </c>
      <c r="AA431" s="133">
        <f>CENSO[[#This Row],[v (m³)]]/SUM(AEEF[AEEF-UT])</f>
        <v>5.2395808999616197E-3</v>
      </c>
    </row>
    <row r="432" spans="1:27" ht="14">
      <c r="A432" s="86">
        <v>1</v>
      </c>
      <c r="B432" s="86">
        <v>1</v>
      </c>
      <c r="C432" s="63">
        <v>24</v>
      </c>
      <c r="D432" s="63">
        <v>431</v>
      </c>
      <c r="E432" s="63" t="str">
        <f>VLOOKUP(CENSO[[#This Row],[NOME COMUM]],ESPECIES[],2,FALSE)</f>
        <v>Piptadenia suaveolens Miq.</v>
      </c>
      <c r="F432" s="64" t="s">
        <v>22</v>
      </c>
      <c r="G432" s="64">
        <v>350</v>
      </c>
      <c r="H432" s="97">
        <f>CENSO[[#This Row],[CAP (cm)]]/PI()</f>
        <v>111.40846016432674</v>
      </c>
      <c r="I432" s="64">
        <v>20</v>
      </c>
      <c r="J432" s="96">
        <f>(PI()*(CENSO[[#This Row],[DAP (cm)]]^2))/40000</f>
        <v>0.97482402643785904</v>
      </c>
      <c r="K432" s="96">
        <f>CENSO[[#This Row],[g (m²)]]*CENSO[[#This Row],[H (m)]]*0.7</f>
        <v>13.647536370130027</v>
      </c>
      <c r="L432" s="64">
        <v>1</v>
      </c>
      <c r="M432" s="65">
        <v>367949.299999999</v>
      </c>
      <c r="N432" s="87">
        <v>9708819.3000000007</v>
      </c>
      <c r="O432" s="87" t="s">
        <v>1228</v>
      </c>
      <c r="P432" s="87" t="str">
        <f>VLOOKUP(CENSO[[#This Row],[DAP (cm)]],CD[],2,TRUE)</f>
        <v>TORA</v>
      </c>
      <c r="Q432" s="87" t="str">
        <f>VLOOKUP(CENSO[[#This Row],[DAP (cm)]],DD[],2,TRUE)</f>
        <v>110├ 120</v>
      </c>
      <c r="R432" s="87" t="str" cm="1">
        <f t="array" ref="R432">INDEX(_xlfn.TEXTSPLIT(CENSO[[#This Row],[NOME CIENTIFICO]]," "),1)</f>
        <v>Piptadenia</v>
      </c>
      <c r="S432" s="98" t="s">
        <v>1004</v>
      </c>
      <c r="T432" s="87">
        <f>_xlfn.MINIFS(CENSO[DAP (cm)],CENSO[NOME CIENTIFICO],CENSO[[#This Row],[NOME CIENTIFICO]])</f>
        <v>39.788735772973837</v>
      </c>
      <c r="U4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2" s="87" t="str">
        <f>IF(CENSO[[#This Row],[DAP (cm)]]&lt;CENSO[[#This Row],[DMCE (cm)]],"DAP &lt; DMCE","DAP ≥ DMCE")</f>
        <v>DAP ≥ DMCE</v>
      </c>
      <c r="W432" s="87" t="str">
        <f>IF(CENSO[[#This Row],[DAP (cm)]]&gt;200, "Superior", "Inferior")</f>
        <v>Inferior</v>
      </c>
      <c r="X432" s="87" t="str">
        <f>VLOOKUP(CENSO[[#This Row],[NOME COMUM]],ESPECIES[],4,FALSE)</f>
        <v>Não</v>
      </c>
      <c r="Y432" s="87" t="str">
        <f>IF(IFERROR(VLOOKUP(CENSO[[#This Row],[NOME COMUM]],COMERCIAIS[],2, FALSE), "Não") &lt;&gt; "Não", "Sim", "Não")</f>
        <v>Sim</v>
      </c>
      <c r="Z432" s="133">
        <f>CENSO[[#This Row],[g (m²)]]/SUM(AEEF[AEEF-UT])</f>
        <v>1.7055927408729228E-3</v>
      </c>
      <c r="AA432" s="133">
        <f>CENSO[[#This Row],[v (m³)]]/SUM(AEEF[AEEF-UT])</f>
        <v>2.387829837222092E-2</v>
      </c>
    </row>
    <row r="433" spans="1:27" ht="14">
      <c r="A433" s="86">
        <v>1</v>
      </c>
      <c r="B433" s="86">
        <v>1</v>
      </c>
      <c r="C433" s="63">
        <v>24</v>
      </c>
      <c r="D433" s="63">
        <v>432</v>
      </c>
      <c r="E433" s="63" t="str">
        <f>VLOOKUP(CENSO[[#This Row],[NOME COMUM]],ESPECIES[],2,FALSE)</f>
        <v>Platymiscium duckei Huber</v>
      </c>
      <c r="F433" s="64" t="s">
        <v>42</v>
      </c>
      <c r="G433" s="64">
        <v>242</v>
      </c>
      <c r="H433" s="97">
        <f>CENSO[[#This Row],[CAP (cm)]]/PI()</f>
        <v>77.03099245647735</v>
      </c>
      <c r="I433" s="64">
        <v>25</v>
      </c>
      <c r="J433" s="96">
        <f>(PI()*(CENSO[[#This Row],[DAP (cm)]]^2))/40000</f>
        <v>0.466037504361688</v>
      </c>
      <c r="K433" s="96">
        <f>CENSO[[#This Row],[g (m²)]]*CENSO[[#This Row],[H (m)]]*0.7</f>
        <v>8.1556563263295399</v>
      </c>
      <c r="L433" s="64">
        <v>1</v>
      </c>
      <c r="M433" s="65">
        <v>367957.2</v>
      </c>
      <c r="N433" s="87">
        <v>9708823</v>
      </c>
      <c r="O433" s="87" t="s">
        <v>1227</v>
      </c>
      <c r="P433" s="87" t="str">
        <f>VLOOKUP(CENSO[[#This Row],[DAP (cm)]],CD[],2,TRUE)</f>
        <v>TORA</v>
      </c>
      <c r="Q433" s="87" t="str">
        <f>VLOOKUP(CENSO[[#This Row],[DAP (cm)]],DD[],2,TRUE)</f>
        <v>70├ 80</v>
      </c>
      <c r="R433" s="87" t="str" cm="1">
        <f t="array" ref="R433">INDEX(_xlfn.TEXTSPLIT(CENSO[[#This Row],[NOME CIENTIFICO]]," "),1)</f>
        <v>Platymiscium</v>
      </c>
      <c r="S433" s="98" t="s">
        <v>1004</v>
      </c>
      <c r="T433" s="87">
        <f>_xlfn.MINIFS(CENSO[DAP (cm)],CENSO[NOME CIENTIFICO],CENSO[[#This Row],[NOME CIENTIFICO]])</f>
        <v>43.608454407179323</v>
      </c>
      <c r="U4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53.608454407179323</v>
      </c>
      <c r="V433" s="87" t="str">
        <f>IF(CENSO[[#This Row],[DAP (cm)]]&lt;CENSO[[#This Row],[DMCE (cm)]],"DAP &lt; DMCE","DAP ≥ DMCE")</f>
        <v>DAP ≥ DMCE</v>
      </c>
      <c r="W433" s="87" t="str">
        <f>IF(CENSO[[#This Row],[DAP (cm)]]&gt;200, "Superior", "Inferior")</f>
        <v>Inferior</v>
      </c>
      <c r="X433" s="87" t="str">
        <f>VLOOKUP(CENSO[[#This Row],[NOME COMUM]],ESPECIES[],4,FALSE)</f>
        <v>Não</v>
      </c>
      <c r="Y433" s="87" t="str">
        <f>IF(IFERROR(VLOOKUP(CENSO[[#This Row],[NOME COMUM]],COMERCIAIS[],2, FALSE), "Não") &lt;&gt; "Não", "Sim", "Não")</f>
        <v>Não</v>
      </c>
      <c r="Z433" s="133">
        <f>CENSO[[#This Row],[g (m²)]]/SUM(AEEF[AEEF-UT])</f>
        <v>8.1539863899168861E-4</v>
      </c>
      <c r="AA433" s="133">
        <f>CENSO[[#This Row],[v (m³)]]/SUM(AEEF[AEEF-UT])</f>
        <v>1.4269476182354551E-2</v>
      </c>
    </row>
    <row r="434" spans="1:27" ht="14">
      <c r="A434" s="86">
        <v>1</v>
      </c>
      <c r="B434" s="86">
        <v>1</v>
      </c>
      <c r="C434" s="63">
        <v>24</v>
      </c>
      <c r="D434" s="63">
        <v>433</v>
      </c>
      <c r="E434" s="63" t="str">
        <f>VLOOKUP(CENSO[[#This Row],[NOME COMUM]],ESPECIES[],2,FALSE)</f>
        <v>Bertholletia excelsa Humb. &amp; Bonpl.</v>
      </c>
      <c r="F434" s="64" t="s">
        <v>37</v>
      </c>
      <c r="G434" s="64">
        <v>300</v>
      </c>
      <c r="H434" s="97">
        <f>CENSO[[#This Row],[CAP (cm)]]/PI()</f>
        <v>95.4929658551372</v>
      </c>
      <c r="I434" s="64">
        <v>25</v>
      </c>
      <c r="J434" s="96">
        <f>(PI()*(CENSO[[#This Row],[DAP (cm)]]^2))/40000</f>
        <v>0.7161972439135289</v>
      </c>
      <c r="K434" s="96">
        <f>CENSO[[#This Row],[g (m²)]]*CENSO[[#This Row],[H (m)]]*0.7</f>
        <v>12.533451768486755</v>
      </c>
      <c r="L434" s="64">
        <v>1</v>
      </c>
      <c r="M434" s="65">
        <v>368002.799999999</v>
      </c>
      <c r="N434" s="87">
        <v>9708775.8000000007</v>
      </c>
      <c r="O434" s="87" t="s">
        <v>424</v>
      </c>
      <c r="P434" s="87" t="str">
        <f>VLOOKUP(CENSO[[#This Row],[DAP (cm)]],CD[],2,TRUE)</f>
        <v>TORA</v>
      </c>
      <c r="Q434" s="87" t="str">
        <f>VLOOKUP(CENSO[[#This Row],[DAP (cm)]],DD[],2,TRUE)</f>
        <v>90├ 100</v>
      </c>
      <c r="R434" s="87" t="str" cm="1">
        <f t="array" ref="R434">INDEX(_xlfn.TEXTSPLIT(CENSO[[#This Row],[NOME CIENTIFICO]]," "),1)</f>
        <v>Bertholletia</v>
      </c>
      <c r="S434" s="98" t="s">
        <v>1004</v>
      </c>
      <c r="T434" s="87">
        <f>_xlfn.MINIFS(CENSO[DAP (cm)],CENSO[NOME CIENTIFICO],CENSO[[#This Row],[NOME CIENTIFICO]])</f>
        <v>41.38028520389279</v>
      </c>
      <c r="U4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34" s="87" t="str">
        <f>IF(CENSO[[#This Row],[DAP (cm)]]&lt;CENSO[[#This Row],[DMCE (cm)]],"DAP &lt; DMCE","DAP ≥ DMCE")</f>
        <v>DAP ≥ DMCE</v>
      </c>
      <c r="W434" s="87" t="str">
        <f>IF(CENSO[[#This Row],[DAP (cm)]]&gt;200, "Superior", "Inferior")</f>
        <v>Inferior</v>
      </c>
      <c r="X434" s="87" t="str">
        <f>VLOOKUP(CENSO[[#This Row],[NOME COMUM]],ESPECIES[],4,FALSE)</f>
        <v>Protegida</v>
      </c>
      <c r="Y434" s="87" t="str">
        <f>IF(IFERROR(VLOOKUP(CENSO[[#This Row],[NOME COMUM]],COMERCIAIS[],2, FALSE), "Não") &lt;&gt; "Não", "Sim", "Não")</f>
        <v>Não</v>
      </c>
      <c r="Z434" s="133">
        <f>CENSO[[#This Row],[g (m²)]]/SUM(AEEF[AEEF-UT])</f>
        <v>1.2530885443148001E-3</v>
      </c>
      <c r="AA434" s="133">
        <f>CENSO[[#This Row],[v (m³)]]/SUM(AEEF[AEEF-UT])</f>
        <v>2.1929049525509E-2</v>
      </c>
    </row>
    <row r="435" spans="1:27" ht="14">
      <c r="A435" s="86">
        <v>1</v>
      </c>
      <c r="B435" s="86">
        <v>1</v>
      </c>
      <c r="C435" s="63">
        <v>24</v>
      </c>
      <c r="D435" s="63">
        <v>434</v>
      </c>
      <c r="E435" s="63" t="str">
        <f>VLOOKUP(CENSO[[#This Row],[NOME COMUM]],ESPECIES[],2,FALSE)</f>
        <v>Lacunaria jenmani (Oliv.) Ducke</v>
      </c>
      <c r="F435" s="64" t="s">
        <v>91</v>
      </c>
      <c r="G435" s="64">
        <v>200</v>
      </c>
      <c r="H435" s="97">
        <f>CENSO[[#This Row],[CAP (cm)]]/PI()</f>
        <v>63.661977236758133</v>
      </c>
      <c r="I435" s="64">
        <v>15</v>
      </c>
      <c r="J435" s="96">
        <f>(PI()*(CENSO[[#This Row],[DAP (cm)]]^2))/40000</f>
        <v>0.31830988618379064</v>
      </c>
      <c r="K435" s="96">
        <f>CENSO[[#This Row],[g (m²)]]*CENSO[[#This Row],[H (m)]]*0.7</f>
        <v>3.3422538049298014</v>
      </c>
      <c r="L435" s="64">
        <v>1</v>
      </c>
      <c r="M435" s="65">
        <v>368026.299999999</v>
      </c>
      <c r="N435" s="87">
        <v>9708767</v>
      </c>
      <c r="O435" s="87" t="s">
        <v>1227</v>
      </c>
      <c r="P435" s="87" t="str">
        <f>VLOOKUP(CENSO[[#This Row],[DAP (cm)]],CD[],2,TRUE)</f>
        <v>TORA</v>
      </c>
      <c r="Q435" s="87" t="str">
        <f>VLOOKUP(CENSO[[#This Row],[DAP (cm)]],DD[],2,TRUE)</f>
        <v>60├ 70</v>
      </c>
      <c r="R435" s="87" t="str" cm="1">
        <f t="array" ref="R435">INDEX(_xlfn.TEXTSPLIT(CENSO[[#This Row],[NOME CIENTIFICO]]," "),1)</f>
        <v>Lacunaria</v>
      </c>
      <c r="S435" s="98" t="s">
        <v>1004</v>
      </c>
      <c r="T435" s="87">
        <f>_xlfn.MINIFS(CENSO[DAP (cm)],CENSO[NOME CIENTIFICO],CENSO[[#This Row],[NOME CIENTIFICO]])</f>
        <v>44.563384065730695</v>
      </c>
      <c r="U4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54.563384065730695</v>
      </c>
      <c r="V435" s="87" t="str">
        <f>IF(CENSO[[#This Row],[DAP (cm)]]&lt;CENSO[[#This Row],[DMCE (cm)]],"DAP &lt; DMCE","DAP ≥ DMCE")</f>
        <v>DAP ≥ DMCE</v>
      </c>
      <c r="W435" s="87" t="str">
        <f>IF(CENSO[[#This Row],[DAP (cm)]]&gt;200, "Superior", "Inferior")</f>
        <v>Inferior</v>
      </c>
      <c r="X435" s="87" t="str">
        <f>VLOOKUP(CENSO[[#This Row],[NOME COMUM]],ESPECIES[],4,FALSE)</f>
        <v>Não</v>
      </c>
      <c r="Y435" s="87" t="str">
        <f>IF(IFERROR(VLOOKUP(CENSO[[#This Row],[NOME COMUM]],COMERCIAIS[],2, FALSE), "Não") &lt;&gt; "Não", "Sim", "Não")</f>
        <v>Não</v>
      </c>
      <c r="Z435" s="133">
        <f>CENSO[[#This Row],[g (m²)]]/SUM(AEEF[AEEF-UT])</f>
        <v>5.5692824191768894E-4</v>
      </c>
      <c r="AA435" s="133">
        <f>CENSO[[#This Row],[v (m³)]]/SUM(AEEF[AEEF-UT])</f>
        <v>5.847746540135733E-3</v>
      </c>
    </row>
    <row r="436" spans="1:27" ht="14">
      <c r="A436" s="86">
        <v>1</v>
      </c>
      <c r="B436" s="86">
        <v>1</v>
      </c>
      <c r="C436" s="63">
        <v>24</v>
      </c>
      <c r="D436" s="63">
        <v>435</v>
      </c>
      <c r="E436" s="63" t="str">
        <f>VLOOKUP(CENSO[[#This Row],[NOME COMUM]],ESPECIES[],2,FALSE)</f>
        <v>Sterculia apeibophylla Ducke</v>
      </c>
      <c r="F436" s="64" t="s">
        <v>25</v>
      </c>
      <c r="G436" s="64">
        <v>190</v>
      </c>
      <c r="H436" s="97">
        <f>CENSO[[#This Row],[CAP (cm)]]/PI()</f>
        <v>60.478878374920228</v>
      </c>
      <c r="I436" s="64">
        <v>20</v>
      </c>
      <c r="J436" s="96">
        <f>(PI()*(CENSO[[#This Row],[DAP (cm)]]^2))/40000</f>
        <v>0.28727467228087106</v>
      </c>
      <c r="K436" s="96">
        <f>CENSO[[#This Row],[g (m²)]]*CENSO[[#This Row],[H (m)]]*0.7</f>
        <v>4.021845411932194</v>
      </c>
      <c r="L436" s="64">
        <v>2</v>
      </c>
      <c r="M436" s="65">
        <v>368027.7</v>
      </c>
      <c r="N436" s="87">
        <v>9708759</v>
      </c>
      <c r="O436" s="87" t="s">
        <v>1227</v>
      </c>
      <c r="P436" s="87" t="str">
        <f>VLOOKUP(CENSO[[#This Row],[DAP (cm)]],CD[],2,TRUE)</f>
        <v>TORA</v>
      </c>
      <c r="Q436" s="87" t="str">
        <f>VLOOKUP(CENSO[[#This Row],[DAP (cm)]],DD[],2,TRUE)</f>
        <v>60├ 70</v>
      </c>
      <c r="R436" s="87" t="str" cm="1">
        <f t="array" ref="R436">INDEX(_xlfn.TEXTSPLIT(CENSO[[#This Row],[NOME CIENTIFICO]]," "),1)</f>
        <v>Sterculia</v>
      </c>
      <c r="S436" s="98" t="s">
        <v>1004</v>
      </c>
      <c r="T436" s="87">
        <f>_xlfn.MINIFS(CENSO[DAP (cm)],CENSO[NOME CIENTIFICO],CENSO[[#This Row],[NOME CIENTIFICO]])</f>
        <v>38.833806114422465</v>
      </c>
      <c r="U4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6" s="87" t="str">
        <f>IF(CENSO[[#This Row],[DAP (cm)]]&lt;CENSO[[#This Row],[DMCE (cm)]],"DAP &lt; DMCE","DAP ≥ DMCE")</f>
        <v>DAP ≥ DMCE</v>
      </c>
      <c r="W436" s="87" t="str">
        <f>IF(CENSO[[#This Row],[DAP (cm)]]&gt;200, "Superior", "Inferior")</f>
        <v>Inferior</v>
      </c>
      <c r="X436" s="87" t="str">
        <f>VLOOKUP(CENSO[[#This Row],[NOME COMUM]],ESPECIES[],4,FALSE)</f>
        <v>Não</v>
      </c>
      <c r="Y436" s="87" t="str">
        <f>IF(IFERROR(VLOOKUP(CENSO[[#This Row],[NOME COMUM]],COMERCIAIS[],2, FALSE), "Não") &lt;&gt; "Não", "Sim", "Não")</f>
        <v>Não</v>
      </c>
      <c r="Z436" s="133">
        <f>CENSO[[#This Row],[g (m²)]]/SUM(AEEF[AEEF-UT])</f>
        <v>5.0262773833071434E-4</v>
      </c>
      <c r="AA436" s="133">
        <f>CENSO[[#This Row],[v (m³)]]/SUM(AEEF[AEEF-UT])</f>
        <v>7.0367883366299986E-3</v>
      </c>
    </row>
    <row r="437" spans="1:27" ht="14">
      <c r="A437" s="86">
        <v>1</v>
      </c>
      <c r="B437" s="86">
        <v>1</v>
      </c>
      <c r="C437" s="63">
        <v>24</v>
      </c>
      <c r="D437" s="63">
        <v>436</v>
      </c>
      <c r="E437" s="63" t="str">
        <f>VLOOKUP(CENSO[[#This Row],[NOME COMUM]],ESPECIES[],2,FALSE)</f>
        <v>Apeiba tibourbou Aubl.</v>
      </c>
      <c r="F437" s="64" t="s">
        <v>36</v>
      </c>
      <c r="G437" s="64">
        <v>300</v>
      </c>
      <c r="H437" s="97">
        <f>CENSO[[#This Row],[CAP (cm)]]/PI()</f>
        <v>95.4929658551372</v>
      </c>
      <c r="I437" s="64">
        <v>21</v>
      </c>
      <c r="J437" s="96">
        <f>(PI()*(CENSO[[#This Row],[DAP (cm)]]^2))/40000</f>
        <v>0.7161972439135289</v>
      </c>
      <c r="K437" s="96">
        <f>CENSO[[#This Row],[g (m²)]]*CENSO[[#This Row],[H (m)]]*0.7</f>
        <v>10.528099485528875</v>
      </c>
      <c r="L437" s="64">
        <v>1</v>
      </c>
      <c r="M437" s="65">
        <v>368030.4</v>
      </c>
      <c r="N437" s="87">
        <v>9708737.9000000004</v>
      </c>
      <c r="O437" s="98" t="s">
        <v>1225</v>
      </c>
      <c r="P437" s="87" t="str">
        <f>VLOOKUP(CENSO[[#This Row],[DAP (cm)]],CD[],2,TRUE)</f>
        <v>TORA</v>
      </c>
      <c r="Q437" s="87" t="str">
        <f>VLOOKUP(CENSO[[#This Row],[DAP (cm)]],DD[],2,TRUE)</f>
        <v>90├ 100</v>
      </c>
      <c r="R437" s="87" t="str" cm="1">
        <f t="array" ref="R437">INDEX(_xlfn.TEXTSPLIT(CENSO[[#This Row],[NOME CIENTIFICO]]," "),1)</f>
        <v>Apeiba</v>
      </c>
      <c r="S437" s="98" t="s">
        <v>1004</v>
      </c>
      <c r="T437" s="87">
        <f>_xlfn.MINIFS(CENSO[DAP (cm)],CENSO[NOME CIENTIFICO],CENSO[[#This Row],[NOME CIENTIFICO]])</f>
        <v>85.943669269623484</v>
      </c>
      <c r="U4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95.943669269623484</v>
      </c>
      <c r="V437" s="87" t="str">
        <f>IF(CENSO[[#This Row],[DAP (cm)]]&lt;CENSO[[#This Row],[DMCE (cm)]],"DAP &lt; DMCE","DAP ≥ DMCE")</f>
        <v>DAP &lt; DMCE</v>
      </c>
      <c r="W437" s="87" t="str">
        <f>IF(CENSO[[#This Row],[DAP (cm)]]&gt;200, "Superior", "Inferior")</f>
        <v>Inferior</v>
      </c>
      <c r="X437" s="87" t="str">
        <f>VLOOKUP(CENSO[[#This Row],[NOME COMUM]],ESPECIES[],4,FALSE)</f>
        <v>Não</v>
      </c>
      <c r="Y437" s="87" t="str">
        <f>IF(IFERROR(VLOOKUP(CENSO[[#This Row],[NOME COMUM]],COMERCIAIS[],2, FALSE), "Não") &lt;&gt; "Não", "Sim", "Não")</f>
        <v>Não</v>
      </c>
      <c r="Z437" s="133">
        <f>CENSO[[#This Row],[g (m²)]]/SUM(AEEF[AEEF-UT])</f>
        <v>1.2530885443148001E-3</v>
      </c>
      <c r="AA437" s="133">
        <f>CENSO[[#This Row],[v (m³)]]/SUM(AEEF[AEEF-UT])</f>
        <v>1.842040160142756E-2</v>
      </c>
    </row>
    <row r="438" spans="1:27" ht="14">
      <c r="A438" s="86">
        <v>1</v>
      </c>
      <c r="B438" s="86">
        <v>1</v>
      </c>
      <c r="C438" s="63">
        <v>24</v>
      </c>
      <c r="D438" s="63">
        <v>437</v>
      </c>
      <c r="E438" s="63" t="str">
        <f>VLOOKUP(CENSO[[#This Row],[NOME COMUM]],ESPECIES[],2,FALSE)</f>
        <v>Bertholletia excelsa Humb. &amp; Bonpl.</v>
      </c>
      <c r="F438" s="64" t="s">
        <v>37</v>
      </c>
      <c r="G438" s="64">
        <v>130</v>
      </c>
      <c r="H438" s="97">
        <f>CENSO[[#This Row],[CAP (cm)]]/PI()</f>
        <v>41.38028520389279</v>
      </c>
      <c r="I438" s="64">
        <v>20</v>
      </c>
      <c r="J438" s="96">
        <f>(PI()*(CENSO[[#This Row],[DAP (cm)]]^2))/40000</f>
        <v>0.13448592691265157</v>
      </c>
      <c r="K438" s="96">
        <f>CENSO[[#This Row],[g (m²)]]*CENSO[[#This Row],[H (m)]]*0.7</f>
        <v>1.8828029767771219</v>
      </c>
      <c r="L438" s="64">
        <v>1</v>
      </c>
      <c r="M438" s="65">
        <v>368027.4</v>
      </c>
      <c r="N438" s="87">
        <v>9708733.9000000004</v>
      </c>
      <c r="O438" s="87" t="s">
        <v>424</v>
      </c>
      <c r="P438" s="87" t="str">
        <f>VLOOKUP(CENSO[[#This Row],[DAP (cm)]],CD[],2,TRUE)</f>
        <v>TORETE</v>
      </c>
      <c r="Q438" s="87" t="str">
        <f>VLOOKUP(CENSO[[#This Row],[DAP (cm)]],DD[],2,TRUE)</f>
        <v>40├ 50</v>
      </c>
      <c r="R438" s="87" t="str" cm="1">
        <f t="array" ref="R438">INDEX(_xlfn.TEXTSPLIT(CENSO[[#This Row],[NOME CIENTIFICO]]," "),1)</f>
        <v>Bertholletia</v>
      </c>
      <c r="S438" s="98" t="s">
        <v>1004</v>
      </c>
      <c r="T438" s="87">
        <f>_xlfn.MINIFS(CENSO[DAP (cm)],CENSO[NOME CIENTIFICO],CENSO[[#This Row],[NOME CIENTIFICO]])</f>
        <v>41.38028520389279</v>
      </c>
      <c r="U4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38" s="87" t="str">
        <f>IF(CENSO[[#This Row],[DAP (cm)]]&lt;CENSO[[#This Row],[DMCE (cm)]],"DAP &lt; DMCE","DAP ≥ DMCE")</f>
        <v>DAP &lt; DMCE</v>
      </c>
      <c r="W438" s="87" t="str">
        <f>IF(CENSO[[#This Row],[DAP (cm)]]&gt;200, "Superior", "Inferior")</f>
        <v>Inferior</v>
      </c>
      <c r="X438" s="87" t="str">
        <f>VLOOKUP(CENSO[[#This Row],[NOME COMUM]],ESPECIES[],4,FALSE)</f>
        <v>Protegida</v>
      </c>
      <c r="Y438" s="87" t="str">
        <f>IF(IFERROR(VLOOKUP(CENSO[[#This Row],[NOME COMUM]],COMERCIAIS[],2, FALSE), "Não") &lt;&gt; "Não", "Sim", "Não")</f>
        <v>Não</v>
      </c>
      <c r="Z438" s="133">
        <f>CENSO[[#This Row],[g (m²)]]/SUM(AEEF[AEEF-UT])</f>
        <v>2.3530218221022364E-4</v>
      </c>
      <c r="AA438" s="133">
        <f>CENSO[[#This Row],[v (m³)]]/SUM(AEEF[AEEF-UT])</f>
        <v>3.2942305509431305E-3</v>
      </c>
    </row>
    <row r="439" spans="1:27" ht="14">
      <c r="A439" s="86">
        <v>1</v>
      </c>
      <c r="B439" s="86">
        <v>1</v>
      </c>
      <c r="C439" s="63">
        <v>24</v>
      </c>
      <c r="D439" s="63">
        <v>438</v>
      </c>
      <c r="E439" s="63" t="str">
        <f>VLOOKUP(CENSO[[#This Row],[NOME COMUM]],ESPECIES[],2,FALSE)</f>
        <v>Ocotea cymbarum Kunth</v>
      </c>
      <c r="F439" s="64" t="s">
        <v>11</v>
      </c>
      <c r="G439" s="64">
        <v>160</v>
      </c>
      <c r="H439" s="97">
        <f>CENSO[[#This Row],[CAP (cm)]]/PI()</f>
        <v>50.929581789406512</v>
      </c>
      <c r="I439" s="64">
        <v>20</v>
      </c>
      <c r="J439" s="96">
        <f>(PI()*(CENSO[[#This Row],[DAP (cm)]]^2))/40000</f>
        <v>0.20371832715762608</v>
      </c>
      <c r="K439" s="96">
        <f>CENSO[[#This Row],[g (m²)]]*CENSO[[#This Row],[H (m)]]*0.7</f>
        <v>2.852056580206765</v>
      </c>
      <c r="L439" s="64">
        <v>1</v>
      </c>
      <c r="M439" s="65">
        <v>368036.59999999899</v>
      </c>
      <c r="N439" s="87">
        <v>9708705.1999999899</v>
      </c>
      <c r="O439" s="87" t="s">
        <v>1227</v>
      </c>
      <c r="P439" s="87" t="str">
        <f>VLOOKUP(CENSO[[#This Row],[DAP (cm)]],CD[],2,TRUE)</f>
        <v>TORA</v>
      </c>
      <c r="Q439" s="87" t="str">
        <f>VLOOKUP(CENSO[[#This Row],[DAP (cm)]],DD[],2,TRUE)</f>
        <v>50├ 60</v>
      </c>
      <c r="R439" s="87" t="str" cm="1">
        <f t="array" ref="R439">INDEX(_xlfn.TEXTSPLIT(CENSO[[#This Row],[NOME CIENTIFICO]]," "),1)</f>
        <v>Ocotea</v>
      </c>
      <c r="S439" s="98" t="s">
        <v>1004</v>
      </c>
      <c r="T439" s="87">
        <f>_xlfn.MINIFS(CENSO[DAP (cm)],CENSO[NOME CIENTIFICO],CENSO[[#This Row],[NOME CIENTIFICO]])</f>
        <v>39.470425886790046</v>
      </c>
      <c r="U4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9" s="87" t="str">
        <f>IF(CENSO[[#This Row],[DAP (cm)]]&lt;CENSO[[#This Row],[DMCE (cm)]],"DAP &lt; DMCE","DAP ≥ DMCE")</f>
        <v>DAP ≥ DMCE</v>
      </c>
      <c r="W439" s="87" t="str">
        <f>IF(CENSO[[#This Row],[DAP (cm)]]&gt;200, "Superior", "Inferior")</f>
        <v>Inferior</v>
      </c>
      <c r="X439" s="87" t="str">
        <f>VLOOKUP(CENSO[[#This Row],[NOME COMUM]],ESPECIES[],4,FALSE)</f>
        <v>Não</v>
      </c>
      <c r="Y439" s="87" t="str">
        <f>IF(IFERROR(VLOOKUP(CENSO[[#This Row],[NOME COMUM]],COMERCIAIS[],2, FALSE), "Não") &lt;&gt; "Não", "Sim", "Não")</f>
        <v>Sim</v>
      </c>
      <c r="Z439" s="133">
        <f>CENSO[[#This Row],[g (m²)]]/SUM(AEEF[AEEF-UT])</f>
        <v>3.5643407482732108E-4</v>
      </c>
      <c r="AA439" s="133">
        <f>CENSO[[#This Row],[v (m³)]]/SUM(AEEF[AEEF-UT])</f>
        <v>4.9900770475824942E-3</v>
      </c>
    </row>
    <row r="440" spans="1:27" ht="14">
      <c r="A440" s="86">
        <v>1</v>
      </c>
      <c r="B440" s="86">
        <v>1</v>
      </c>
      <c r="C440" s="63">
        <v>24</v>
      </c>
      <c r="D440" s="63">
        <v>439</v>
      </c>
      <c r="E440" s="63" t="str">
        <f>VLOOKUP(CENSO[[#This Row],[NOME COMUM]],ESPECIES[],2,FALSE)</f>
        <v>Virola sebifera Aubl.</v>
      </c>
      <c r="F440" s="64" t="s">
        <v>18</v>
      </c>
      <c r="G440" s="64">
        <v>166</v>
      </c>
      <c r="H440" s="97">
        <f>CENSO[[#This Row],[CAP (cm)]]/PI()</f>
        <v>52.839441106509256</v>
      </c>
      <c r="I440" s="64">
        <v>20</v>
      </c>
      <c r="J440" s="96">
        <f>(PI()*(CENSO[[#This Row],[DAP (cm)]]^2))/40000</f>
        <v>0.21928368059201345</v>
      </c>
      <c r="K440" s="96">
        <f>CENSO[[#This Row],[g (m²)]]*CENSO[[#This Row],[H (m)]]*0.7</f>
        <v>3.0699715282881881</v>
      </c>
      <c r="L440" s="64">
        <v>1</v>
      </c>
      <c r="M440" s="65">
        <v>368153.9</v>
      </c>
      <c r="N440" s="87">
        <v>9708636.1999999899</v>
      </c>
      <c r="O440" s="87" t="s">
        <v>1227</v>
      </c>
      <c r="P440" s="87" t="str">
        <f>VLOOKUP(CENSO[[#This Row],[DAP (cm)]],CD[],2,TRUE)</f>
        <v>TORA</v>
      </c>
      <c r="Q440" s="87" t="str">
        <f>VLOOKUP(CENSO[[#This Row],[DAP (cm)]],DD[],2,TRUE)</f>
        <v>50├ 60</v>
      </c>
      <c r="R440" s="87" t="str" cm="1">
        <f t="array" ref="R440">INDEX(_xlfn.TEXTSPLIT(CENSO[[#This Row],[NOME CIENTIFICO]]," "),1)</f>
        <v>Virola</v>
      </c>
      <c r="S440" s="98" t="s">
        <v>1004</v>
      </c>
      <c r="T440" s="87">
        <f>_xlfn.MINIFS(CENSO[DAP (cm)],CENSO[NOME CIENTIFICO],CENSO[[#This Row],[NOME CIENTIFICO]])</f>
        <v>38.197186342054884</v>
      </c>
      <c r="U4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0" s="87" t="str">
        <f>IF(CENSO[[#This Row],[DAP (cm)]]&lt;CENSO[[#This Row],[DMCE (cm)]],"DAP &lt; DMCE","DAP ≥ DMCE")</f>
        <v>DAP ≥ DMCE</v>
      </c>
      <c r="W440" s="87" t="str">
        <f>IF(CENSO[[#This Row],[DAP (cm)]]&gt;200, "Superior", "Inferior")</f>
        <v>Inferior</v>
      </c>
      <c r="X440" s="87" t="str">
        <f>VLOOKUP(CENSO[[#This Row],[NOME COMUM]],ESPECIES[],4,FALSE)</f>
        <v>Não</v>
      </c>
      <c r="Y440" s="87" t="str">
        <f>IF(IFERROR(VLOOKUP(CENSO[[#This Row],[NOME COMUM]],COMERCIAIS[],2, FALSE), "Não") &lt;&gt; "Não", "Sim", "Não")</f>
        <v>Não</v>
      </c>
      <c r="Z440" s="133">
        <f>CENSO[[#This Row],[g (m²)]]/SUM(AEEF[AEEF-UT])</f>
        <v>3.8366786585709606E-4</v>
      </c>
      <c r="AA440" s="133">
        <f>CENSO[[#This Row],[v (m³)]]/SUM(AEEF[AEEF-UT])</f>
        <v>5.3713501219993442E-3</v>
      </c>
    </row>
    <row r="441" spans="1:27" ht="14">
      <c r="A441" s="86">
        <v>1</v>
      </c>
      <c r="B441" s="86">
        <v>1</v>
      </c>
      <c r="C441" s="63">
        <v>24</v>
      </c>
      <c r="D441" s="63">
        <v>440</v>
      </c>
      <c r="E441" s="63" t="str">
        <f>VLOOKUP(CENSO[[#This Row],[NOME COMUM]],ESPECIES[],2,FALSE)</f>
        <v>Tachigali myrmecophila Ducke</v>
      </c>
      <c r="F441" s="64" t="s">
        <v>14</v>
      </c>
      <c r="G441" s="64">
        <v>325</v>
      </c>
      <c r="H441" s="97">
        <f>CENSO[[#This Row],[CAP (cm)]]/PI()</f>
        <v>103.45071300973197</v>
      </c>
      <c r="I441" s="64">
        <v>16</v>
      </c>
      <c r="J441" s="96">
        <f>(PI()*(CENSO[[#This Row],[DAP (cm)]]^2))/40000</f>
        <v>0.84053704320407219</v>
      </c>
      <c r="K441" s="96">
        <f>CENSO[[#This Row],[g (m²)]]*CENSO[[#This Row],[H (m)]]*0.7</f>
        <v>9.4140148838856081</v>
      </c>
      <c r="L441" s="64">
        <v>1</v>
      </c>
      <c r="M441" s="65">
        <v>368173.373652643</v>
      </c>
      <c r="N441" s="87">
        <v>9708617.8051351402</v>
      </c>
      <c r="O441" s="87" t="s">
        <v>1227</v>
      </c>
      <c r="P441" s="87" t="str">
        <f>VLOOKUP(CENSO[[#This Row],[DAP (cm)]],CD[],2,TRUE)</f>
        <v>TORA</v>
      </c>
      <c r="Q441" s="87" t="str">
        <f>VLOOKUP(CENSO[[#This Row],[DAP (cm)]],DD[],2,TRUE)</f>
        <v>100├ 110</v>
      </c>
      <c r="R441" s="87" t="str" cm="1">
        <f t="array" ref="R441">INDEX(_xlfn.TEXTSPLIT(CENSO[[#This Row],[NOME CIENTIFICO]]," "),1)</f>
        <v>Tachigali</v>
      </c>
      <c r="S441" s="98" t="s">
        <v>1004</v>
      </c>
      <c r="T441" s="87">
        <f>_xlfn.MINIFS(CENSO[DAP (cm)],CENSO[NOME CIENTIFICO],CENSO[[#This Row],[NOME CIENTIFICO]])</f>
        <v>39.152116000606256</v>
      </c>
      <c r="U4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1" s="87" t="str">
        <f>IF(CENSO[[#This Row],[DAP (cm)]]&lt;CENSO[[#This Row],[DMCE (cm)]],"DAP &lt; DMCE","DAP ≥ DMCE")</f>
        <v>DAP ≥ DMCE</v>
      </c>
      <c r="W441" s="87" t="str">
        <f>IF(CENSO[[#This Row],[DAP (cm)]]&gt;200, "Superior", "Inferior")</f>
        <v>Inferior</v>
      </c>
      <c r="X441" s="87" t="str">
        <f>VLOOKUP(CENSO[[#This Row],[NOME COMUM]],ESPECIES[],4,FALSE)</f>
        <v>Não</v>
      </c>
      <c r="Y441" s="87" t="str">
        <f>IF(IFERROR(VLOOKUP(CENSO[[#This Row],[NOME COMUM]],COMERCIAIS[],2, FALSE), "Não") &lt;&gt; "Não", "Sim", "Não")</f>
        <v>Sim</v>
      </c>
      <c r="Z441" s="133">
        <f>CENSO[[#This Row],[g (m²)]]/SUM(AEEF[AEEF-UT])</f>
        <v>1.4706386388138974E-3</v>
      </c>
      <c r="AA441" s="133">
        <f>CENSO[[#This Row],[v (m³)]]/SUM(AEEF[AEEF-UT])</f>
        <v>1.647115275471565E-2</v>
      </c>
    </row>
    <row r="442" spans="1:27" ht="14">
      <c r="A442" s="86">
        <v>1</v>
      </c>
      <c r="B442" s="86">
        <v>1</v>
      </c>
      <c r="C442" s="63">
        <v>25</v>
      </c>
      <c r="D442" s="63">
        <v>441</v>
      </c>
      <c r="E442" s="63" t="str">
        <f>VLOOKUP(CENSO[[#This Row],[NOME COMUM]],ESPECIES[],2,FALSE)</f>
        <v>Rauvolfia paraensis Ducke</v>
      </c>
      <c r="F442" s="64" t="s">
        <v>78</v>
      </c>
      <c r="G442" s="64">
        <v>160</v>
      </c>
      <c r="H442" s="97">
        <f>CENSO[[#This Row],[CAP (cm)]]/PI()</f>
        <v>50.929581789406512</v>
      </c>
      <c r="I442" s="64">
        <v>20</v>
      </c>
      <c r="J442" s="96">
        <f>(PI()*(CENSO[[#This Row],[DAP (cm)]]^2))/40000</f>
        <v>0.20371832715762608</v>
      </c>
      <c r="K442" s="96">
        <f>CENSO[[#This Row],[g (m²)]]*CENSO[[#This Row],[H (m)]]*0.7</f>
        <v>2.852056580206765</v>
      </c>
      <c r="L442" s="64">
        <v>1</v>
      </c>
      <c r="M442" s="65">
        <v>368152.88314339699</v>
      </c>
      <c r="N442" s="87">
        <v>9708572.0028203502</v>
      </c>
      <c r="O442" s="87" t="s">
        <v>1227</v>
      </c>
      <c r="P442" s="87" t="str">
        <f>VLOOKUP(CENSO[[#This Row],[DAP (cm)]],CD[],2,TRUE)</f>
        <v>TORA</v>
      </c>
      <c r="Q442" s="87" t="str">
        <f>VLOOKUP(CENSO[[#This Row],[DAP (cm)]],DD[],2,TRUE)</f>
        <v>50├ 60</v>
      </c>
      <c r="R442" s="87" t="str" cm="1">
        <f t="array" ref="R442">INDEX(_xlfn.TEXTSPLIT(CENSO[[#This Row],[NOME CIENTIFICO]]," "),1)</f>
        <v>Rauvolfia</v>
      </c>
      <c r="S442" s="98" t="s">
        <v>1004</v>
      </c>
      <c r="T442" s="87">
        <f>_xlfn.MINIFS(CENSO[DAP (cm)],CENSO[NOME CIENTIFICO],CENSO[[#This Row],[NOME CIENTIFICO]])</f>
        <v>40.743665431525208</v>
      </c>
      <c r="U4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442" s="87" t="str">
        <f>IF(CENSO[[#This Row],[DAP (cm)]]&lt;CENSO[[#This Row],[DMCE (cm)]],"DAP &lt; DMCE","DAP ≥ DMCE")</f>
        <v>DAP ≥ DMCE</v>
      </c>
      <c r="W442" s="87" t="str">
        <f>IF(CENSO[[#This Row],[DAP (cm)]]&gt;200, "Superior", "Inferior")</f>
        <v>Inferior</v>
      </c>
      <c r="X442" s="87" t="str">
        <f>VLOOKUP(CENSO[[#This Row],[NOME COMUM]],ESPECIES[],4,FALSE)</f>
        <v>Não</v>
      </c>
      <c r="Y442" s="87" t="str">
        <f>IF(IFERROR(VLOOKUP(CENSO[[#This Row],[NOME COMUM]],COMERCIAIS[],2, FALSE), "Não") &lt;&gt; "Não", "Sim", "Não")</f>
        <v>Não</v>
      </c>
      <c r="Z442" s="133">
        <f>CENSO[[#This Row],[g (m²)]]/SUM(AEEF[AEEF-UT])</f>
        <v>3.5643407482732108E-4</v>
      </c>
      <c r="AA442" s="133">
        <f>CENSO[[#This Row],[v (m³)]]/SUM(AEEF[AEEF-UT])</f>
        <v>4.9900770475824942E-3</v>
      </c>
    </row>
    <row r="443" spans="1:27" ht="14">
      <c r="A443" s="86">
        <v>1</v>
      </c>
      <c r="B443" s="86">
        <v>1</v>
      </c>
      <c r="C443" s="63">
        <v>25</v>
      </c>
      <c r="D443" s="63">
        <v>442</v>
      </c>
      <c r="E443" s="63" t="str">
        <f>VLOOKUP(CENSO[[#This Row],[NOME COMUM]],ESPECIES[],2,FALSE)</f>
        <v>Apuleia leiocarpa (Vogel) J.F.Macbr.</v>
      </c>
      <c r="F443" s="64" t="s">
        <v>51</v>
      </c>
      <c r="G443" s="64">
        <v>191</v>
      </c>
      <c r="H443" s="97">
        <f>CENSO[[#This Row],[CAP (cm)]]/PI()</f>
        <v>60.797188261104019</v>
      </c>
      <c r="I443" s="64">
        <v>16</v>
      </c>
      <c r="J443" s="96">
        <f>(PI()*(CENSO[[#This Row],[DAP (cm)]]^2))/40000</f>
        <v>0.29030657394677167</v>
      </c>
      <c r="K443" s="96">
        <f>CENSO[[#This Row],[g (m²)]]*CENSO[[#This Row],[H (m)]]*0.7</f>
        <v>3.2514336282038427</v>
      </c>
      <c r="L443" s="64">
        <v>1</v>
      </c>
      <c r="M443" s="65">
        <v>368122</v>
      </c>
      <c r="N443" s="87">
        <v>9708583.1999999899</v>
      </c>
      <c r="O443" s="87" t="s">
        <v>1228</v>
      </c>
      <c r="P443" s="87" t="str">
        <f>VLOOKUP(CENSO[[#This Row],[DAP (cm)]],CD[],2,TRUE)</f>
        <v>TORA</v>
      </c>
      <c r="Q443" s="87" t="str">
        <f>VLOOKUP(CENSO[[#This Row],[DAP (cm)]],DD[],2,TRUE)</f>
        <v>60├ 70</v>
      </c>
      <c r="R443" s="87" t="str" cm="1">
        <f t="array" ref="R443">INDEX(_xlfn.TEXTSPLIT(CENSO[[#This Row],[NOME CIENTIFICO]]," "),1)</f>
        <v>Apuleia</v>
      </c>
      <c r="S443" s="98" t="s">
        <v>1004</v>
      </c>
      <c r="T443" s="87">
        <f>_xlfn.MINIFS(CENSO[DAP (cm)],CENSO[NOME CIENTIFICO],CENSO[[#This Row],[NOME CIENTIFICO]])</f>
        <v>39.788735772973837</v>
      </c>
      <c r="U4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3" s="87" t="str">
        <f>IF(CENSO[[#This Row],[DAP (cm)]]&lt;CENSO[[#This Row],[DMCE (cm)]],"DAP &lt; DMCE","DAP ≥ DMCE")</f>
        <v>DAP ≥ DMCE</v>
      </c>
      <c r="W443" s="87" t="str">
        <f>IF(CENSO[[#This Row],[DAP (cm)]]&gt;200, "Superior", "Inferior")</f>
        <v>Inferior</v>
      </c>
      <c r="X443" s="87" t="str">
        <f>VLOOKUP(CENSO[[#This Row],[NOME COMUM]],ESPECIES[],4,FALSE)</f>
        <v>Não</v>
      </c>
      <c r="Y443" s="87" t="str">
        <f>IF(IFERROR(VLOOKUP(CENSO[[#This Row],[NOME COMUM]],COMERCIAIS[],2, FALSE), "Não") &lt;&gt; "Não", "Sim", "Não")</f>
        <v>Sim</v>
      </c>
      <c r="Z443" s="133">
        <f>CENSO[[#This Row],[g (m²)]]/SUM(AEEF[AEEF-UT])</f>
        <v>5.0793247983498034E-4</v>
      </c>
      <c r="AA443" s="133">
        <f>CENSO[[#This Row],[v (m³)]]/SUM(AEEF[AEEF-UT])</f>
        <v>5.688843774151779E-3</v>
      </c>
    </row>
    <row r="444" spans="1:27" ht="14">
      <c r="A444" s="86">
        <v>1</v>
      </c>
      <c r="B444" s="86">
        <v>1</v>
      </c>
      <c r="C444" s="63">
        <v>25</v>
      </c>
      <c r="D444" s="63">
        <v>443</v>
      </c>
      <c r="E444" s="63" t="str">
        <f>VLOOKUP(CENSO[[#This Row],[NOME COMUM]],ESPECIES[],2,FALSE)</f>
        <v>Tachigali myrmecophila Ducke</v>
      </c>
      <c r="F444" s="64" t="s">
        <v>14</v>
      </c>
      <c r="G444" s="64">
        <v>214</v>
      </c>
      <c r="H444" s="97">
        <f>CENSO[[#This Row],[CAP (cm)]]/PI()</f>
        <v>68.118315643331201</v>
      </c>
      <c r="I444" s="64">
        <v>15</v>
      </c>
      <c r="J444" s="96">
        <f>(PI()*(CENSO[[#This Row],[DAP (cm)]]^2))/40000</f>
        <v>0.36443298869182189</v>
      </c>
      <c r="K444" s="96">
        <f>CENSO[[#This Row],[g (m²)]]*CENSO[[#This Row],[H (m)]]*0.7</f>
        <v>3.8265463812641296</v>
      </c>
      <c r="L444" s="64">
        <v>1</v>
      </c>
      <c r="M444" s="65">
        <v>368107.09999999899</v>
      </c>
      <c r="N444" s="87">
        <v>9708573.6999999899</v>
      </c>
      <c r="O444" s="87" t="s">
        <v>1227</v>
      </c>
      <c r="P444" s="87" t="str">
        <f>VLOOKUP(CENSO[[#This Row],[DAP (cm)]],CD[],2,TRUE)</f>
        <v>TORA</v>
      </c>
      <c r="Q444" s="87" t="str">
        <f>VLOOKUP(CENSO[[#This Row],[DAP (cm)]],DD[],2,TRUE)</f>
        <v>60├ 70</v>
      </c>
      <c r="R444" s="87" t="str" cm="1">
        <f t="array" ref="R444">INDEX(_xlfn.TEXTSPLIT(CENSO[[#This Row],[NOME CIENTIFICO]]," "),1)</f>
        <v>Tachigali</v>
      </c>
      <c r="S444" s="98" t="s">
        <v>1004</v>
      </c>
      <c r="T444" s="87">
        <f>_xlfn.MINIFS(CENSO[DAP (cm)],CENSO[NOME CIENTIFICO],CENSO[[#This Row],[NOME CIENTIFICO]])</f>
        <v>39.152116000606256</v>
      </c>
      <c r="U4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4" s="87" t="str">
        <f>IF(CENSO[[#This Row],[DAP (cm)]]&lt;CENSO[[#This Row],[DMCE (cm)]],"DAP &lt; DMCE","DAP ≥ DMCE")</f>
        <v>DAP ≥ DMCE</v>
      </c>
      <c r="W444" s="87" t="str">
        <f>IF(CENSO[[#This Row],[DAP (cm)]]&gt;200, "Superior", "Inferior")</f>
        <v>Inferior</v>
      </c>
      <c r="X444" s="87" t="str">
        <f>VLOOKUP(CENSO[[#This Row],[NOME COMUM]],ESPECIES[],4,FALSE)</f>
        <v>Não</v>
      </c>
      <c r="Y444" s="87" t="str">
        <f>IF(IFERROR(VLOOKUP(CENSO[[#This Row],[NOME COMUM]],COMERCIAIS[],2, FALSE), "Não") &lt;&gt; "Não", "Sim", "Não")</f>
        <v>Sim</v>
      </c>
      <c r="Z444" s="133">
        <f>CENSO[[#This Row],[g (m²)]]/SUM(AEEF[AEEF-UT])</f>
        <v>6.3762714417156204E-4</v>
      </c>
      <c r="AA444" s="133">
        <f>CENSO[[#This Row],[v (m³)]]/SUM(AEEF[AEEF-UT])</f>
        <v>6.6950850138014009E-3</v>
      </c>
    </row>
    <row r="445" spans="1:27" ht="14">
      <c r="A445" s="86">
        <v>1</v>
      </c>
      <c r="B445" s="86">
        <v>1</v>
      </c>
      <c r="C445" s="63">
        <v>25</v>
      </c>
      <c r="D445" s="63">
        <v>444</v>
      </c>
      <c r="E445" s="63" t="str">
        <f>VLOOKUP(CENSO[[#This Row],[NOME COMUM]],ESPECIES[],2,FALSE)</f>
        <v>Apuleia leiocarpa (Vogel) J.F.Macbr.</v>
      </c>
      <c r="F445" s="64" t="s">
        <v>51</v>
      </c>
      <c r="G445" s="64">
        <v>330</v>
      </c>
      <c r="H445" s="97">
        <f>CENSO[[#This Row],[CAP (cm)]]/PI()</f>
        <v>105.04226244065093</v>
      </c>
      <c r="I445" s="64">
        <v>19</v>
      </c>
      <c r="J445" s="96">
        <f>(PI()*(CENSO[[#This Row],[DAP (cm)]]^2))/40000</f>
        <v>0.86659866513537021</v>
      </c>
      <c r="K445" s="96">
        <f>CENSO[[#This Row],[g (m²)]]*CENSO[[#This Row],[H (m)]]*0.7</f>
        <v>11.525762246300422</v>
      </c>
      <c r="L445" s="64">
        <v>1</v>
      </c>
      <c r="M445" s="65">
        <v>368120.4</v>
      </c>
      <c r="N445" s="87">
        <v>9708619.6999999899</v>
      </c>
      <c r="O445" s="87" t="s">
        <v>1228</v>
      </c>
      <c r="P445" s="87" t="str">
        <f>VLOOKUP(CENSO[[#This Row],[DAP (cm)]],CD[],2,TRUE)</f>
        <v>TORA</v>
      </c>
      <c r="Q445" s="87" t="str">
        <f>VLOOKUP(CENSO[[#This Row],[DAP (cm)]],DD[],2,TRUE)</f>
        <v>100├ 110</v>
      </c>
      <c r="R445" s="87" t="str" cm="1">
        <f t="array" ref="R445">INDEX(_xlfn.TEXTSPLIT(CENSO[[#This Row],[NOME CIENTIFICO]]," "),1)</f>
        <v>Apuleia</v>
      </c>
      <c r="S445" s="98" t="s">
        <v>1004</v>
      </c>
      <c r="T445" s="87">
        <f>_xlfn.MINIFS(CENSO[DAP (cm)],CENSO[NOME CIENTIFICO],CENSO[[#This Row],[NOME CIENTIFICO]])</f>
        <v>39.788735772973837</v>
      </c>
      <c r="U4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5" s="87" t="str">
        <f>IF(CENSO[[#This Row],[DAP (cm)]]&lt;CENSO[[#This Row],[DMCE (cm)]],"DAP &lt; DMCE","DAP ≥ DMCE")</f>
        <v>DAP ≥ DMCE</v>
      </c>
      <c r="W445" s="87" t="str">
        <f>IF(CENSO[[#This Row],[DAP (cm)]]&gt;200, "Superior", "Inferior")</f>
        <v>Inferior</v>
      </c>
      <c r="X445" s="87" t="str">
        <f>VLOOKUP(CENSO[[#This Row],[NOME COMUM]],ESPECIES[],4,FALSE)</f>
        <v>Não</v>
      </c>
      <c r="Y445" s="87" t="str">
        <f>IF(IFERROR(VLOOKUP(CENSO[[#This Row],[NOME COMUM]],COMERCIAIS[],2, FALSE), "Não") &lt;&gt; "Não", "Sim", "Não")</f>
        <v>Sim</v>
      </c>
      <c r="Z445" s="133">
        <f>CENSO[[#This Row],[g (m²)]]/SUM(AEEF[AEEF-UT])</f>
        <v>1.5162371386209085E-3</v>
      </c>
      <c r="AA445" s="133">
        <f>CENSO[[#This Row],[v (m³)]]/SUM(AEEF[AEEF-UT])</f>
        <v>2.0165953943658079E-2</v>
      </c>
    </row>
    <row r="446" spans="1:27" ht="14">
      <c r="A446" s="86">
        <v>1</v>
      </c>
      <c r="B446" s="86">
        <v>1</v>
      </c>
      <c r="C446" s="63">
        <v>25</v>
      </c>
      <c r="D446" s="63">
        <v>445</v>
      </c>
      <c r="E446" s="63" t="str">
        <f>VLOOKUP(CENSO[[#This Row],[NOME COMUM]],ESPECIES[],2,FALSE)</f>
        <v>Tachigali myrmecophila Ducke</v>
      </c>
      <c r="F446" s="64" t="s">
        <v>14</v>
      </c>
      <c r="G446" s="64">
        <v>200</v>
      </c>
      <c r="H446" s="97">
        <f>CENSO[[#This Row],[CAP (cm)]]/PI()</f>
        <v>63.661977236758133</v>
      </c>
      <c r="I446" s="64">
        <v>16</v>
      </c>
      <c r="J446" s="96">
        <f>(PI()*(CENSO[[#This Row],[DAP (cm)]]^2))/40000</f>
        <v>0.31830988618379064</v>
      </c>
      <c r="K446" s="96">
        <f>CENSO[[#This Row],[g (m²)]]*CENSO[[#This Row],[H (m)]]*0.7</f>
        <v>3.565070725258455</v>
      </c>
      <c r="L446" s="64">
        <v>1</v>
      </c>
      <c r="M446" s="65">
        <v>368054.7</v>
      </c>
      <c r="N446" s="87">
        <v>9708620.1999999899</v>
      </c>
      <c r="O446" s="87" t="s">
        <v>1227</v>
      </c>
      <c r="P446" s="87" t="str">
        <f>VLOOKUP(CENSO[[#This Row],[DAP (cm)]],CD[],2,TRUE)</f>
        <v>TORA</v>
      </c>
      <c r="Q446" s="87" t="str">
        <f>VLOOKUP(CENSO[[#This Row],[DAP (cm)]],DD[],2,TRUE)</f>
        <v>60├ 70</v>
      </c>
      <c r="R446" s="87" t="str" cm="1">
        <f t="array" ref="R446">INDEX(_xlfn.TEXTSPLIT(CENSO[[#This Row],[NOME CIENTIFICO]]," "),1)</f>
        <v>Tachigali</v>
      </c>
      <c r="S446" s="98" t="s">
        <v>1004</v>
      </c>
      <c r="T446" s="87">
        <f>_xlfn.MINIFS(CENSO[DAP (cm)],CENSO[NOME CIENTIFICO],CENSO[[#This Row],[NOME CIENTIFICO]])</f>
        <v>39.152116000606256</v>
      </c>
      <c r="U4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6" s="87" t="str">
        <f>IF(CENSO[[#This Row],[DAP (cm)]]&lt;CENSO[[#This Row],[DMCE (cm)]],"DAP &lt; DMCE","DAP ≥ DMCE")</f>
        <v>DAP ≥ DMCE</v>
      </c>
      <c r="W446" s="87" t="str">
        <f>IF(CENSO[[#This Row],[DAP (cm)]]&gt;200, "Superior", "Inferior")</f>
        <v>Inferior</v>
      </c>
      <c r="X446" s="87" t="str">
        <f>VLOOKUP(CENSO[[#This Row],[NOME COMUM]],ESPECIES[],4,FALSE)</f>
        <v>Não</v>
      </c>
      <c r="Y446" s="87" t="str">
        <f>IF(IFERROR(VLOOKUP(CENSO[[#This Row],[NOME COMUM]],COMERCIAIS[],2, FALSE), "Não") &lt;&gt; "Não", "Sim", "Não")</f>
        <v>Sim</v>
      </c>
      <c r="Z446" s="133">
        <f>CENSO[[#This Row],[g (m²)]]/SUM(AEEF[AEEF-UT])</f>
        <v>5.5692824191768894E-4</v>
      </c>
      <c r="AA446" s="133">
        <f>CENSO[[#This Row],[v (m³)]]/SUM(AEEF[AEEF-UT])</f>
        <v>6.2375963094781156E-3</v>
      </c>
    </row>
    <row r="447" spans="1:27" ht="14">
      <c r="A447" s="86">
        <v>1</v>
      </c>
      <c r="B447" s="86">
        <v>1</v>
      </c>
      <c r="C447" s="63">
        <v>25</v>
      </c>
      <c r="D447" s="63">
        <v>446</v>
      </c>
      <c r="E447" s="63" t="str">
        <f>VLOOKUP(CENSO[[#This Row],[NOME COMUM]],ESPECIES[],2,FALSE)</f>
        <v>Piptadenia suaveolens Miq.</v>
      </c>
      <c r="F447" s="64" t="s">
        <v>22</v>
      </c>
      <c r="G447" s="64">
        <v>180</v>
      </c>
      <c r="H447" s="97">
        <f>CENSO[[#This Row],[CAP (cm)]]/PI()</f>
        <v>57.295779513082323</v>
      </c>
      <c r="I447" s="64">
        <v>17</v>
      </c>
      <c r="J447" s="96">
        <f>(PI()*(CENSO[[#This Row],[DAP (cm)]]^2))/40000</f>
        <v>0.25783100780887047</v>
      </c>
      <c r="K447" s="96">
        <f>CENSO[[#This Row],[g (m²)]]*CENSO[[#This Row],[H (m)]]*0.7</f>
        <v>3.0681889929255584</v>
      </c>
      <c r="L447" s="64">
        <v>1</v>
      </c>
      <c r="M447" s="65">
        <v>368050.4</v>
      </c>
      <c r="N447" s="87">
        <v>9708629.4000000004</v>
      </c>
      <c r="O447" s="87" t="s">
        <v>1228</v>
      </c>
      <c r="P447" s="87" t="str">
        <f>VLOOKUP(CENSO[[#This Row],[DAP (cm)]],CD[],2,TRUE)</f>
        <v>TORA</v>
      </c>
      <c r="Q447" s="87" t="str">
        <f>VLOOKUP(CENSO[[#This Row],[DAP (cm)]],DD[],2,TRUE)</f>
        <v>50├ 60</v>
      </c>
      <c r="R447" s="87" t="str" cm="1">
        <f t="array" ref="R447">INDEX(_xlfn.TEXTSPLIT(CENSO[[#This Row],[NOME CIENTIFICO]]," "),1)</f>
        <v>Piptadenia</v>
      </c>
      <c r="S447" s="98" t="s">
        <v>1004</v>
      </c>
      <c r="T447" s="87">
        <f>_xlfn.MINIFS(CENSO[DAP (cm)],CENSO[NOME CIENTIFICO],CENSO[[#This Row],[NOME CIENTIFICO]])</f>
        <v>39.788735772973837</v>
      </c>
      <c r="U4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7" s="87" t="str">
        <f>IF(CENSO[[#This Row],[DAP (cm)]]&lt;CENSO[[#This Row],[DMCE (cm)]],"DAP &lt; DMCE","DAP ≥ DMCE")</f>
        <v>DAP ≥ DMCE</v>
      </c>
      <c r="W447" s="87" t="str">
        <f>IF(CENSO[[#This Row],[DAP (cm)]]&gt;200, "Superior", "Inferior")</f>
        <v>Inferior</v>
      </c>
      <c r="X447" s="87" t="str">
        <f>VLOOKUP(CENSO[[#This Row],[NOME COMUM]],ESPECIES[],4,FALSE)</f>
        <v>Não</v>
      </c>
      <c r="Y447" s="87" t="str">
        <f>IF(IFERROR(VLOOKUP(CENSO[[#This Row],[NOME COMUM]],COMERCIAIS[],2, FALSE), "Não") &lt;&gt; "Não", "Sim", "Não")</f>
        <v>Sim</v>
      </c>
      <c r="Z447" s="133">
        <f>CENSO[[#This Row],[g (m²)]]/SUM(AEEF[AEEF-UT])</f>
        <v>4.5111187595332813E-4</v>
      </c>
      <c r="AA447" s="133">
        <f>CENSO[[#This Row],[v (m³)]]/SUM(AEEF[AEEF-UT])</f>
        <v>5.3682313238446041E-3</v>
      </c>
    </row>
    <row r="448" spans="1:27" ht="14">
      <c r="A448" s="86">
        <v>1</v>
      </c>
      <c r="B448" s="86">
        <v>1</v>
      </c>
      <c r="C448" s="63">
        <v>25</v>
      </c>
      <c r="D448" s="63">
        <v>447</v>
      </c>
      <c r="E448" s="63" t="str">
        <f>VLOOKUP(CENSO[[#This Row],[NOME COMUM]],ESPECIES[],2,FALSE)</f>
        <v>Bertholletia excelsa Humb. &amp; Bonpl.</v>
      </c>
      <c r="F448" s="64" t="s">
        <v>37</v>
      </c>
      <c r="G448" s="64">
        <v>431</v>
      </c>
      <c r="H448" s="97">
        <f>CENSO[[#This Row],[CAP (cm)]]/PI()</f>
        <v>137.19156094521378</v>
      </c>
      <c r="I448" s="64">
        <v>23</v>
      </c>
      <c r="J448" s="96">
        <f>(PI()*(CENSO[[#This Row],[DAP (cm)]]^2))/40000</f>
        <v>1.4782390691846783</v>
      </c>
      <c r="K448" s="96">
        <f>CENSO[[#This Row],[g (m²)]]*CENSO[[#This Row],[H (m)]]*0.7</f>
        <v>23.799649013873321</v>
      </c>
      <c r="L448" s="64">
        <v>1</v>
      </c>
      <c r="M448" s="65">
        <v>368053.299999999</v>
      </c>
      <c r="N448" s="87">
        <v>9708634.9000000004</v>
      </c>
      <c r="O448" s="87" t="s">
        <v>424</v>
      </c>
      <c r="P448" s="87" t="str">
        <f>VLOOKUP(CENSO[[#This Row],[DAP (cm)]],CD[],2,TRUE)</f>
        <v>TORA</v>
      </c>
      <c r="Q448" s="87" t="str">
        <f>VLOOKUP(CENSO[[#This Row],[DAP (cm)]],DD[],2,TRUE)</f>
        <v>130├ 140</v>
      </c>
      <c r="R448" s="87" t="str" cm="1">
        <f t="array" ref="R448">INDEX(_xlfn.TEXTSPLIT(CENSO[[#This Row],[NOME CIENTIFICO]]," "),1)</f>
        <v>Bertholletia</v>
      </c>
      <c r="S448" s="98" t="s">
        <v>1004</v>
      </c>
      <c r="T448" s="87">
        <f>_xlfn.MINIFS(CENSO[DAP (cm)],CENSO[NOME CIENTIFICO],CENSO[[#This Row],[NOME CIENTIFICO]])</f>
        <v>41.38028520389279</v>
      </c>
      <c r="U4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48" s="87" t="str">
        <f>IF(CENSO[[#This Row],[DAP (cm)]]&lt;CENSO[[#This Row],[DMCE (cm)]],"DAP &lt; DMCE","DAP ≥ DMCE")</f>
        <v>DAP ≥ DMCE</v>
      </c>
      <c r="W448" s="87" t="str">
        <f>IF(CENSO[[#This Row],[DAP (cm)]]&gt;200, "Superior", "Inferior")</f>
        <v>Inferior</v>
      </c>
      <c r="X448" s="87" t="str">
        <f>VLOOKUP(CENSO[[#This Row],[NOME COMUM]],ESPECIES[],4,FALSE)</f>
        <v>Protegida</v>
      </c>
      <c r="Y448" s="87" t="str">
        <f>IF(IFERROR(VLOOKUP(CENSO[[#This Row],[NOME COMUM]],COMERCIAIS[],2, FALSE), "Não") &lt;&gt; "Não", "Sim", "Não")</f>
        <v>Não</v>
      </c>
      <c r="Z448" s="133">
        <f>CENSO[[#This Row],[g (m²)]]/SUM(AEEF[AEEF-UT])</f>
        <v>2.5863886786717952E-3</v>
      </c>
      <c r="AA448" s="133">
        <f>CENSO[[#This Row],[v (m³)]]/SUM(AEEF[AEEF-UT])</f>
        <v>4.1640857726615903E-2</v>
      </c>
    </row>
    <row r="449" spans="1:27" ht="14">
      <c r="A449" s="86">
        <v>1</v>
      </c>
      <c r="B449" s="86">
        <v>1</v>
      </c>
      <c r="C449" s="63">
        <v>25</v>
      </c>
      <c r="D449" s="63">
        <v>448</v>
      </c>
      <c r="E449" s="63" t="str">
        <f>VLOOKUP(CENSO[[#This Row],[NOME COMUM]],ESPECIES[],2,FALSE)</f>
        <v>Piptadenia suaveolens Miq.</v>
      </c>
      <c r="F449" s="64" t="s">
        <v>22</v>
      </c>
      <c r="G449" s="64">
        <v>160</v>
      </c>
      <c r="H449" s="97">
        <f>CENSO[[#This Row],[CAP (cm)]]/PI()</f>
        <v>50.929581789406512</v>
      </c>
      <c r="I449" s="64">
        <v>16</v>
      </c>
      <c r="J449" s="96">
        <f>(PI()*(CENSO[[#This Row],[DAP (cm)]]^2))/40000</f>
        <v>0.20371832715762608</v>
      </c>
      <c r="K449" s="96">
        <f>CENSO[[#This Row],[g (m²)]]*CENSO[[#This Row],[H (m)]]*0.7</f>
        <v>2.2816452641654119</v>
      </c>
      <c r="L449" s="64">
        <v>2</v>
      </c>
      <c r="M449" s="65">
        <v>368050.2</v>
      </c>
      <c r="N449" s="87">
        <v>9708639</v>
      </c>
      <c r="O449" s="87" t="s">
        <v>1228</v>
      </c>
      <c r="P449" s="87" t="str">
        <f>VLOOKUP(CENSO[[#This Row],[DAP (cm)]],CD[],2,TRUE)</f>
        <v>TORA</v>
      </c>
      <c r="Q449" s="87" t="str">
        <f>VLOOKUP(CENSO[[#This Row],[DAP (cm)]],DD[],2,TRUE)</f>
        <v>50├ 60</v>
      </c>
      <c r="R449" s="87" t="str" cm="1">
        <f t="array" ref="R449">INDEX(_xlfn.TEXTSPLIT(CENSO[[#This Row],[NOME CIENTIFICO]]," "),1)</f>
        <v>Piptadenia</v>
      </c>
      <c r="S449" s="98" t="s">
        <v>1004</v>
      </c>
      <c r="T449" s="87">
        <f>_xlfn.MINIFS(CENSO[DAP (cm)],CENSO[NOME CIENTIFICO],CENSO[[#This Row],[NOME CIENTIFICO]])</f>
        <v>39.788735772973837</v>
      </c>
      <c r="U4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9" s="87" t="str">
        <f>IF(CENSO[[#This Row],[DAP (cm)]]&lt;CENSO[[#This Row],[DMCE (cm)]],"DAP &lt; DMCE","DAP ≥ DMCE")</f>
        <v>DAP ≥ DMCE</v>
      </c>
      <c r="W449" s="87" t="str">
        <f>IF(CENSO[[#This Row],[DAP (cm)]]&gt;200, "Superior", "Inferior")</f>
        <v>Inferior</v>
      </c>
      <c r="X449" s="87" t="str">
        <f>VLOOKUP(CENSO[[#This Row],[NOME COMUM]],ESPECIES[],4,FALSE)</f>
        <v>Não</v>
      </c>
      <c r="Y449" s="87" t="str">
        <f>IF(IFERROR(VLOOKUP(CENSO[[#This Row],[NOME COMUM]],COMERCIAIS[],2, FALSE), "Não") &lt;&gt; "Não", "Sim", "Não")</f>
        <v>Sim</v>
      </c>
      <c r="Z449" s="133">
        <f>CENSO[[#This Row],[g (m²)]]/SUM(AEEF[AEEF-UT])</f>
        <v>3.5643407482732108E-4</v>
      </c>
      <c r="AA449" s="133">
        <f>CENSO[[#This Row],[v (m³)]]/SUM(AEEF[AEEF-UT])</f>
        <v>3.9920616380659957E-3</v>
      </c>
    </row>
    <row r="450" spans="1:27" ht="14">
      <c r="A450" s="86">
        <v>1</v>
      </c>
      <c r="B450" s="86">
        <v>1</v>
      </c>
      <c r="C450" s="63">
        <v>25</v>
      </c>
      <c r="D450" s="63">
        <v>449</v>
      </c>
      <c r="E450" s="63" t="str">
        <f>VLOOKUP(CENSO[[#This Row],[NOME COMUM]],ESPECIES[],2,FALSE)</f>
        <v>Couratari guianensis Aubl.</v>
      </c>
      <c r="F450" s="64" t="s">
        <v>6</v>
      </c>
      <c r="G450" s="64">
        <v>130</v>
      </c>
      <c r="H450" s="97">
        <f>CENSO[[#This Row],[CAP (cm)]]/PI()</f>
        <v>41.38028520389279</v>
      </c>
      <c r="I450" s="64">
        <v>20</v>
      </c>
      <c r="J450" s="96">
        <f>(PI()*(CENSO[[#This Row],[DAP (cm)]]^2))/40000</f>
        <v>0.13448592691265157</v>
      </c>
      <c r="K450" s="96">
        <f>CENSO[[#This Row],[g (m²)]]*CENSO[[#This Row],[H (m)]]*0.7</f>
        <v>1.8828029767771219</v>
      </c>
      <c r="L450" s="64">
        <v>1</v>
      </c>
      <c r="M450" s="65">
        <v>368052.59999999899</v>
      </c>
      <c r="N450" s="87">
        <v>9708642.1999999899</v>
      </c>
      <c r="O450" s="98" t="s">
        <v>1225</v>
      </c>
      <c r="P450" s="87" t="str">
        <f>VLOOKUP(CENSO[[#This Row],[DAP (cm)]],CD[],2,TRUE)</f>
        <v>TORETE</v>
      </c>
      <c r="Q450" s="87" t="str">
        <f>VLOOKUP(CENSO[[#This Row],[DAP (cm)]],DD[],2,TRUE)</f>
        <v>40├ 50</v>
      </c>
      <c r="R450" s="87" t="str" cm="1">
        <f t="array" ref="R450">INDEX(_xlfn.TEXTSPLIT(CENSO[[#This Row],[NOME CIENTIFICO]]," "),1)</f>
        <v>Couratari</v>
      </c>
      <c r="S450" s="98" t="s">
        <v>1004</v>
      </c>
      <c r="T450" s="87">
        <f>_xlfn.MINIFS(CENSO[DAP (cm)],CENSO[NOME CIENTIFICO],CENSO[[#This Row],[NOME CIENTIFICO]])</f>
        <v>38.833806114422465</v>
      </c>
      <c r="U4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0" s="87" t="str">
        <f>IF(CENSO[[#This Row],[DAP (cm)]]&lt;CENSO[[#This Row],[DMCE (cm)]],"DAP &lt; DMCE","DAP ≥ DMCE")</f>
        <v>DAP &lt; DMCE</v>
      </c>
      <c r="W450" s="87" t="str">
        <f>IF(CENSO[[#This Row],[DAP (cm)]]&gt;200, "Superior", "Inferior")</f>
        <v>Inferior</v>
      </c>
      <c r="X450" s="87" t="str">
        <f>VLOOKUP(CENSO[[#This Row],[NOME COMUM]],ESPECIES[],4,FALSE)</f>
        <v>Não</v>
      </c>
      <c r="Y450" s="87" t="str">
        <f>IF(IFERROR(VLOOKUP(CENSO[[#This Row],[NOME COMUM]],COMERCIAIS[],2, FALSE), "Não") &lt;&gt; "Não", "Sim", "Não")</f>
        <v>Sim</v>
      </c>
      <c r="Z450" s="133">
        <f>CENSO[[#This Row],[g (m²)]]/SUM(AEEF[AEEF-UT])</f>
        <v>2.3530218221022364E-4</v>
      </c>
      <c r="AA450" s="133">
        <f>CENSO[[#This Row],[v (m³)]]/SUM(AEEF[AEEF-UT])</f>
        <v>3.2942305509431305E-3</v>
      </c>
    </row>
    <row r="451" spans="1:27" ht="14">
      <c r="A451" s="86">
        <v>1</v>
      </c>
      <c r="B451" s="86">
        <v>1</v>
      </c>
      <c r="C451" s="63">
        <v>25</v>
      </c>
      <c r="D451" s="63">
        <v>450</v>
      </c>
      <c r="E451" s="63" t="str">
        <f>VLOOKUP(CENSO[[#This Row],[NOME COMUM]],ESPECIES[],2,FALSE)</f>
        <v>Apuleia leiocarpa (Vogel) J.F.Macbr.</v>
      </c>
      <c r="F451" s="64" t="s">
        <v>51</v>
      </c>
      <c r="G451" s="64">
        <v>253</v>
      </c>
      <c r="H451" s="97">
        <f>CENSO[[#This Row],[CAP (cm)]]/PI()</f>
        <v>80.532401204499038</v>
      </c>
      <c r="I451" s="64">
        <v>19</v>
      </c>
      <c r="J451" s="96">
        <f>(PI()*(CENSO[[#This Row],[DAP (cm)]]^2))/40000</f>
        <v>0.50936743761845638</v>
      </c>
      <c r="K451" s="96">
        <f>CENSO[[#This Row],[g (m²)]]*CENSO[[#This Row],[H (m)]]*0.7</f>
        <v>6.7745869203254694</v>
      </c>
      <c r="L451" s="64">
        <v>1</v>
      </c>
      <c r="M451" s="65">
        <v>368060</v>
      </c>
      <c r="N451" s="87">
        <v>9708651.8000000007</v>
      </c>
      <c r="O451" s="87" t="s">
        <v>1228</v>
      </c>
      <c r="P451" s="87" t="str">
        <f>VLOOKUP(CENSO[[#This Row],[DAP (cm)]],CD[],2,TRUE)</f>
        <v>TORA</v>
      </c>
      <c r="Q451" s="87" t="str">
        <f>VLOOKUP(CENSO[[#This Row],[DAP (cm)]],DD[],2,TRUE)</f>
        <v>80├ 90</v>
      </c>
      <c r="R451" s="87" t="str" cm="1">
        <f t="array" ref="R451">INDEX(_xlfn.TEXTSPLIT(CENSO[[#This Row],[NOME CIENTIFICO]]," "),1)</f>
        <v>Apuleia</v>
      </c>
      <c r="S451" s="98" t="s">
        <v>1004</v>
      </c>
      <c r="T451" s="87">
        <f>_xlfn.MINIFS(CENSO[DAP (cm)],CENSO[NOME CIENTIFICO],CENSO[[#This Row],[NOME CIENTIFICO]])</f>
        <v>39.788735772973837</v>
      </c>
      <c r="U4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1" s="87" t="str">
        <f>IF(CENSO[[#This Row],[DAP (cm)]]&lt;CENSO[[#This Row],[DMCE (cm)]],"DAP &lt; DMCE","DAP ≥ DMCE")</f>
        <v>DAP ≥ DMCE</v>
      </c>
      <c r="W451" s="87" t="str">
        <f>IF(CENSO[[#This Row],[DAP (cm)]]&gt;200, "Superior", "Inferior")</f>
        <v>Inferior</v>
      </c>
      <c r="X451" s="87" t="str">
        <f>VLOOKUP(CENSO[[#This Row],[NOME COMUM]],ESPECIES[],4,FALSE)</f>
        <v>Não</v>
      </c>
      <c r="Y451" s="87" t="str">
        <f>IF(IFERROR(VLOOKUP(CENSO[[#This Row],[NOME COMUM]],COMERCIAIS[],2, FALSE), "Não") &lt;&gt; "Não", "Sim", "Não")</f>
        <v>Sim</v>
      </c>
      <c r="Z451" s="133">
        <f>CENSO[[#This Row],[g (m²)]]/SUM(AEEF[AEEF-UT])</f>
        <v>8.9121049592273379E-4</v>
      </c>
      <c r="AA451" s="133">
        <f>CENSO[[#This Row],[v (m³)]]/SUM(AEEF[AEEF-UT])</f>
        <v>1.1853099595772359E-2</v>
      </c>
    </row>
    <row r="452" spans="1:27" ht="14">
      <c r="A452" s="86">
        <v>1</v>
      </c>
      <c r="B452" s="86">
        <v>1</v>
      </c>
      <c r="C452" s="63">
        <v>25</v>
      </c>
      <c r="D452" s="63">
        <v>451</v>
      </c>
      <c r="E452" s="63" t="str">
        <f>VLOOKUP(CENSO[[#This Row],[NOME COMUM]],ESPECIES[],2,FALSE)</f>
        <v>Bertholletia excelsa Humb. &amp; Bonpl.</v>
      </c>
      <c r="F452" s="64" t="s">
        <v>37</v>
      </c>
      <c r="G452" s="64">
        <v>161</v>
      </c>
      <c r="H452" s="97">
        <f>CENSO[[#This Row],[CAP (cm)]]/PI()</f>
        <v>51.247891675590303</v>
      </c>
      <c r="I452" s="64">
        <v>20</v>
      </c>
      <c r="J452" s="96">
        <f>(PI()*(CENSO[[#This Row],[DAP (cm)]]^2))/40000</f>
        <v>0.20627276399425096</v>
      </c>
      <c r="K452" s="96">
        <f>CENSO[[#This Row],[g (m²)]]*CENSO[[#This Row],[H (m)]]*0.7</f>
        <v>2.8878186959195129</v>
      </c>
      <c r="L452" s="64">
        <v>1</v>
      </c>
      <c r="M452" s="65">
        <v>368061</v>
      </c>
      <c r="N452" s="87">
        <v>9708669.5999999903</v>
      </c>
      <c r="O452" s="87" t="s">
        <v>424</v>
      </c>
      <c r="P452" s="87" t="str">
        <f>VLOOKUP(CENSO[[#This Row],[DAP (cm)]],CD[],2,TRUE)</f>
        <v>TORA</v>
      </c>
      <c r="Q452" s="87" t="str">
        <f>VLOOKUP(CENSO[[#This Row],[DAP (cm)]],DD[],2,TRUE)</f>
        <v>50├ 60</v>
      </c>
      <c r="R452" s="87" t="str" cm="1">
        <f t="array" ref="R452">INDEX(_xlfn.TEXTSPLIT(CENSO[[#This Row],[NOME CIENTIFICO]]," "),1)</f>
        <v>Bertholletia</v>
      </c>
      <c r="S452" s="98" t="s">
        <v>1004</v>
      </c>
      <c r="T452" s="87">
        <f>_xlfn.MINIFS(CENSO[DAP (cm)],CENSO[NOME CIENTIFICO],CENSO[[#This Row],[NOME CIENTIFICO]])</f>
        <v>41.38028520389279</v>
      </c>
      <c r="U4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52" s="87" t="str">
        <f>IF(CENSO[[#This Row],[DAP (cm)]]&lt;CENSO[[#This Row],[DMCE (cm)]],"DAP &lt; DMCE","DAP ≥ DMCE")</f>
        <v>DAP &lt; DMCE</v>
      </c>
      <c r="W452" s="87" t="str">
        <f>IF(CENSO[[#This Row],[DAP (cm)]]&gt;200, "Superior", "Inferior")</f>
        <v>Inferior</v>
      </c>
      <c r="X452" s="87" t="str">
        <f>VLOOKUP(CENSO[[#This Row],[NOME COMUM]],ESPECIES[],4,FALSE)</f>
        <v>Protegida</v>
      </c>
      <c r="Y452" s="87" t="str">
        <f>IF(IFERROR(VLOOKUP(CENSO[[#This Row],[NOME COMUM]],COMERCIAIS[],2, FALSE), "Não") &lt;&gt; "Não", "Sim", "Não")</f>
        <v>Não</v>
      </c>
      <c r="Z452" s="133">
        <f>CENSO[[#This Row],[g (m²)]]/SUM(AEEF[AEEF-UT])</f>
        <v>3.6090342396871044E-4</v>
      </c>
      <c r="AA452" s="133">
        <f>CENSO[[#This Row],[v (m³)]]/SUM(AEEF[AEEF-UT])</f>
        <v>5.0526479355619451E-3</v>
      </c>
    </row>
    <row r="453" spans="1:27" ht="14">
      <c r="A453" s="86">
        <v>1</v>
      </c>
      <c r="B453" s="86">
        <v>1</v>
      </c>
      <c r="C453" s="63">
        <v>25</v>
      </c>
      <c r="D453" s="63">
        <v>452</v>
      </c>
      <c r="E453" s="63" t="str">
        <f>VLOOKUP(CENSO[[#This Row],[NOME COMUM]],ESPECIES[],2,FALSE)</f>
        <v>Tachigali myrmecophila Ducke</v>
      </c>
      <c r="F453" s="64" t="s">
        <v>14</v>
      </c>
      <c r="G453" s="64">
        <v>208</v>
      </c>
      <c r="H453" s="97">
        <f>CENSO[[#This Row],[CAP (cm)]]/PI()</f>
        <v>66.208456326228458</v>
      </c>
      <c r="I453" s="64">
        <v>17</v>
      </c>
      <c r="J453" s="96">
        <f>(PI()*(CENSO[[#This Row],[DAP (cm)]]^2))/40000</f>
        <v>0.34428397289638796</v>
      </c>
      <c r="K453" s="96">
        <f>CENSO[[#This Row],[g (m²)]]*CENSO[[#This Row],[H (m)]]*0.7</f>
        <v>4.0969792774670166</v>
      </c>
      <c r="L453" s="64">
        <v>1</v>
      </c>
      <c r="M453" s="65">
        <v>368063.5</v>
      </c>
      <c r="N453" s="87">
        <v>9708672.8000000007</v>
      </c>
      <c r="O453" s="87" t="s">
        <v>1227</v>
      </c>
      <c r="P453" s="87" t="str">
        <f>VLOOKUP(CENSO[[#This Row],[DAP (cm)]],CD[],2,TRUE)</f>
        <v>TORA</v>
      </c>
      <c r="Q453" s="87" t="str">
        <f>VLOOKUP(CENSO[[#This Row],[DAP (cm)]],DD[],2,TRUE)</f>
        <v>60├ 70</v>
      </c>
      <c r="R453" s="87" t="str" cm="1">
        <f t="array" ref="R453">INDEX(_xlfn.TEXTSPLIT(CENSO[[#This Row],[NOME CIENTIFICO]]," "),1)</f>
        <v>Tachigali</v>
      </c>
      <c r="S453" s="98" t="s">
        <v>1004</v>
      </c>
      <c r="T453" s="87">
        <f>_xlfn.MINIFS(CENSO[DAP (cm)],CENSO[NOME CIENTIFICO],CENSO[[#This Row],[NOME CIENTIFICO]])</f>
        <v>39.152116000606256</v>
      </c>
      <c r="U4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3" s="87" t="str">
        <f>IF(CENSO[[#This Row],[DAP (cm)]]&lt;CENSO[[#This Row],[DMCE (cm)]],"DAP &lt; DMCE","DAP ≥ DMCE")</f>
        <v>DAP ≥ DMCE</v>
      </c>
      <c r="W453" s="87" t="str">
        <f>IF(CENSO[[#This Row],[DAP (cm)]]&gt;200, "Superior", "Inferior")</f>
        <v>Inferior</v>
      </c>
      <c r="X453" s="87" t="str">
        <f>VLOOKUP(CENSO[[#This Row],[NOME COMUM]],ESPECIES[],4,FALSE)</f>
        <v>Não</v>
      </c>
      <c r="Y453" s="87" t="str">
        <f>IF(IFERROR(VLOOKUP(CENSO[[#This Row],[NOME COMUM]],COMERCIAIS[],2, FALSE), "Não") &lt;&gt; "Não", "Sim", "Não")</f>
        <v>Sim</v>
      </c>
      <c r="Z453" s="133">
        <f>CENSO[[#This Row],[g (m²)]]/SUM(AEEF[AEEF-UT])</f>
        <v>6.023735864581724E-4</v>
      </c>
      <c r="AA453" s="133">
        <f>CENSO[[#This Row],[v (m³)]]/SUM(AEEF[AEEF-UT])</f>
        <v>7.1682456788522515E-3</v>
      </c>
    </row>
    <row r="454" spans="1:27" ht="14">
      <c r="A454" s="86">
        <v>1</v>
      </c>
      <c r="B454" s="86">
        <v>1</v>
      </c>
      <c r="C454" s="63">
        <v>25</v>
      </c>
      <c r="D454" s="63">
        <v>453</v>
      </c>
      <c r="E454" s="63" t="str">
        <f>VLOOKUP(CENSO[[#This Row],[NOME COMUM]],ESPECIES[],2,FALSE)</f>
        <v>Piptadenia suaveolens Miq.</v>
      </c>
      <c r="F454" s="64" t="s">
        <v>22</v>
      </c>
      <c r="G454" s="64">
        <v>170</v>
      </c>
      <c r="H454" s="97">
        <f>CENSO[[#This Row],[CAP (cm)]]/PI()</f>
        <v>54.112680651244418</v>
      </c>
      <c r="I454" s="64">
        <v>14</v>
      </c>
      <c r="J454" s="96">
        <f>(PI()*(CENSO[[#This Row],[DAP (cm)]]^2))/40000</f>
        <v>0.2299788927677888</v>
      </c>
      <c r="K454" s="96">
        <f>CENSO[[#This Row],[g (m²)]]*CENSO[[#This Row],[H (m)]]*0.7</f>
        <v>2.2537931491243302</v>
      </c>
      <c r="L454" s="64">
        <v>1</v>
      </c>
      <c r="M454" s="65">
        <v>368027.2</v>
      </c>
      <c r="N454" s="87">
        <v>9708650.0999999903</v>
      </c>
      <c r="O454" s="87" t="s">
        <v>1228</v>
      </c>
      <c r="P454" s="87" t="str">
        <f>VLOOKUP(CENSO[[#This Row],[DAP (cm)]],CD[],2,TRUE)</f>
        <v>TORA</v>
      </c>
      <c r="Q454" s="87" t="str">
        <f>VLOOKUP(CENSO[[#This Row],[DAP (cm)]],DD[],2,TRUE)</f>
        <v>50├ 60</v>
      </c>
      <c r="R454" s="87" t="str" cm="1">
        <f t="array" ref="R454">INDEX(_xlfn.TEXTSPLIT(CENSO[[#This Row],[NOME CIENTIFICO]]," "),1)</f>
        <v>Piptadenia</v>
      </c>
      <c r="S454" s="98" t="s">
        <v>1004</v>
      </c>
      <c r="T454" s="87">
        <f>_xlfn.MINIFS(CENSO[DAP (cm)],CENSO[NOME CIENTIFICO],CENSO[[#This Row],[NOME CIENTIFICO]])</f>
        <v>39.788735772973837</v>
      </c>
      <c r="U4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4" s="87" t="str">
        <f>IF(CENSO[[#This Row],[DAP (cm)]]&lt;CENSO[[#This Row],[DMCE (cm)]],"DAP &lt; DMCE","DAP ≥ DMCE")</f>
        <v>DAP ≥ DMCE</v>
      </c>
      <c r="W454" s="87" t="str">
        <f>IF(CENSO[[#This Row],[DAP (cm)]]&gt;200, "Superior", "Inferior")</f>
        <v>Inferior</v>
      </c>
      <c r="X454" s="87" t="str">
        <f>VLOOKUP(CENSO[[#This Row],[NOME COMUM]],ESPECIES[],4,FALSE)</f>
        <v>Não</v>
      </c>
      <c r="Y454" s="87" t="str">
        <f>IF(IFERROR(VLOOKUP(CENSO[[#This Row],[NOME COMUM]],COMERCIAIS[],2, FALSE), "Não") &lt;&gt; "Não", "Sim", "Não")</f>
        <v>Sim</v>
      </c>
      <c r="Z454" s="133">
        <f>CENSO[[#This Row],[g (m²)]]/SUM(AEEF[AEEF-UT])</f>
        <v>4.0238065478553035E-4</v>
      </c>
      <c r="AA454" s="133">
        <f>CENSO[[#This Row],[v (m³)]]/SUM(AEEF[AEEF-UT])</f>
        <v>3.9433304168981975E-3</v>
      </c>
    </row>
    <row r="455" spans="1:27" ht="14">
      <c r="A455" s="86">
        <v>1</v>
      </c>
      <c r="B455" s="86">
        <v>1</v>
      </c>
      <c r="C455" s="63">
        <v>25</v>
      </c>
      <c r="D455" s="63">
        <v>454</v>
      </c>
      <c r="E455" s="63" t="str">
        <f>VLOOKUP(CENSO[[#This Row],[NOME COMUM]],ESPECIES[],2,FALSE)</f>
        <v>Piptadenia suaveolens Miq.</v>
      </c>
      <c r="F455" s="64" t="s">
        <v>22</v>
      </c>
      <c r="G455" s="64">
        <v>191</v>
      </c>
      <c r="H455" s="97">
        <f>CENSO[[#This Row],[CAP (cm)]]/PI()</f>
        <v>60.797188261104019</v>
      </c>
      <c r="I455" s="64">
        <v>16</v>
      </c>
      <c r="J455" s="96">
        <f>(PI()*(CENSO[[#This Row],[DAP (cm)]]^2))/40000</f>
        <v>0.29030657394677167</v>
      </c>
      <c r="K455" s="96">
        <f>CENSO[[#This Row],[g (m²)]]*CENSO[[#This Row],[H (m)]]*0.7</f>
        <v>3.2514336282038427</v>
      </c>
      <c r="L455" s="64">
        <v>1</v>
      </c>
      <c r="M455" s="65">
        <v>368017.7</v>
      </c>
      <c r="N455" s="87">
        <v>9708655.8000000007</v>
      </c>
      <c r="O455" s="87" t="s">
        <v>1228</v>
      </c>
      <c r="P455" s="87" t="str">
        <f>VLOOKUP(CENSO[[#This Row],[DAP (cm)]],CD[],2,TRUE)</f>
        <v>TORA</v>
      </c>
      <c r="Q455" s="87" t="str">
        <f>VLOOKUP(CENSO[[#This Row],[DAP (cm)]],DD[],2,TRUE)</f>
        <v>60├ 70</v>
      </c>
      <c r="R455" s="87" t="str" cm="1">
        <f t="array" ref="R455">INDEX(_xlfn.TEXTSPLIT(CENSO[[#This Row],[NOME CIENTIFICO]]," "),1)</f>
        <v>Piptadenia</v>
      </c>
      <c r="S455" s="98" t="s">
        <v>1004</v>
      </c>
      <c r="T455" s="87">
        <f>_xlfn.MINIFS(CENSO[DAP (cm)],CENSO[NOME CIENTIFICO],CENSO[[#This Row],[NOME CIENTIFICO]])</f>
        <v>39.788735772973837</v>
      </c>
      <c r="U4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5" s="87" t="str">
        <f>IF(CENSO[[#This Row],[DAP (cm)]]&lt;CENSO[[#This Row],[DMCE (cm)]],"DAP &lt; DMCE","DAP ≥ DMCE")</f>
        <v>DAP ≥ DMCE</v>
      </c>
      <c r="W455" s="87" t="str">
        <f>IF(CENSO[[#This Row],[DAP (cm)]]&gt;200, "Superior", "Inferior")</f>
        <v>Inferior</v>
      </c>
      <c r="X455" s="87" t="str">
        <f>VLOOKUP(CENSO[[#This Row],[NOME COMUM]],ESPECIES[],4,FALSE)</f>
        <v>Não</v>
      </c>
      <c r="Y455" s="87" t="str">
        <f>IF(IFERROR(VLOOKUP(CENSO[[#This Row],[NOME COMUM]],COMERCIAIS[],2, FALSE), "Não") &lt;&gt; "Não", "Sim", "Não")</f>
        <v>Sim</v>
      </c>
      <c r="Z455" s="133">
        <f>CENSO[[#This Row],[g (m²)]]/SUM(AEEF[AEEF-UT])</f>
        <v>5.0793247983498034E-4</v>
      </c>
      <c r="AA455" s="133">
        <f>CENSO[[#This Row],[v (m³)]]/SUM(AEEF[AEEF-UT])</f>
        <v>5.688843774151779E-3</v>
      </c>
    </row>
    <row r="456" spans="1:27" ht="14">
      <c r="A456" s="86">
        <v>1</v>
      </c>
      <c r="B456" s="86">
        <v>1</v>
      </c>
      <c r="C456" s="63">
        <v>25</v>
      </c>
      <c r="D456" s="63">
        <v>455</v>
      </c>
      <c r="E456" s="63" t="str">
        <f>VLOOKUP(CENSO[[#This Row],[NOME COMUM]],ESPECIES[],2,FALSE)</f>
        <v>Aspidosperma carapanauba Pichon.</v>
      </c>
      <c r="F456" s="64" t="s">
        <v>68</v>
      </c>
      <c r="G456" s="64">
        <v>200</v>
      </c>
      <c r="H456" s="97">
        <f>CENSO[[#This Row],[CAP (cm)]]/PI()</f>
        <v>63.661977236758133</v>
      </c>
      <c r="I456" s="64">
        <v>18</v>
      </c>
      <c r="J456" s="96">
        <f>(PI()*(CENSO[[#This Row],[DAP (cm)]]^2))/40000</f>
        <v>0.31830988618379064</v>
      </c>
      <c r="K456" s="96">
        <f>CENSO[[#This Row],[g (m²)]]*CENSO[[#This Row],[H (m)]]*0.7</f>
        <v>4.0107045659157619</v>
      </c>
      <c r="L456" s="64">
        <v>2</v>
      </c>
      <c r="M456" s="65">
        <v>368017.4</v>
      </c>
      <c r="N456" s="87">
        <v>9708658.6999999899</v>
      </c>
      <c r="O456" s="87" t="s">
        <v>1227</v>
      </c>
      <c r="P456" s="87" t="str">
        <f>VLOOKUP(CENSO[[#This Row],[DAP (cm)]],CD[],2,TRUE)</f>
        <v>TORA</v>
      </c>
      <c r="Q456" s="87" t="str">
        <f>VLOOKUP(CENSO[[#This Row],[DAP (cm)]],DD[],2,TRUE)</f>
        <v>60├ 70</v>
      </c>
      <c r="R456" s="87" t="str" cm="1">
        <f t="array" ref="R456">INDEX(_xlfn.TEXTSPLIT(CENSO[[#This Row],[NOME CIENTIFICO]]," "),1)</f>
        <v>Aspidosperma</v>
      </c>
      <c r="S456" s="98" t="s">
        <v>1004</v>
      </c>
      <c r="T456" s="87">
        <f>_xlfn.MINIFS(CENSO[DAP (cm)],CENSO[NOME CIENTIFICO],CENSO[[#This Row],[NOME CIENTIFICO]])</f>
        <v>47.109863155201019</v>
      </c>
      <c r="U4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57.109863155201019</v>
      </c>
      <c r="V456" s="87" t="str">
        <f>IF(CENSO[[#This Row],[DAP (cm)]]&lt;CENSO[[#This Row],[DMCE (cm)]],"DAP &lt; DMCE","DAP ≥ DMCE")</f>
        <v>DAP ≥ DMCE</v>
      </c>
      <c r="W456" s="87" t="str">
        <f>IF(CENSO[[#This Row],[DAP (cm)]]&gt;200, "Superior", "Inferior")</f>
        <v>Inferior</v>
      </c>
      <c r="X456" s="87" t="str">
        <f>VLOOKUP(CENSO[[#This Row],[NOME COMUM]],ESPECIES[],4,FALSE)</f>
        <v>Não</v>
      </c>
      <c r="Y456" s="87" t="str">
        <f>IF(IFERROR(VLOOKUP(CENSO[[#This Row],[NOME COMUM]],COMERCIAIS[],2, FALSE), "Não") &lt;&gt; "Não", "Sim", "Não")</f>
        <v>Não</v>
      </c>
      <c r="Z456" s="133">
        <f>CENSO[[#This Row],[g (m²)]]/SUM(AEEF[AEEF-UT])</f>
        <v>5.5692824191768894E-4</v>
      </c>
      <c r="AA456" s="133">
        <f>CENSO[[#This Row],[v (m³)]]/SUM(AEEF[AEEF-UT])</f>
        <v>7.0172958481628809E-3</v>
      </c>
    </row>
    <row r="457" spans="1:27" ht="14">
      <c r="A457" s="86">
        <v>1</v>
      </c>
      <c r="B457" s="86">
        <v>1</v>
      </c>
      <c r="C457" s="63">
        <v>25</v>
      </c>
      <c r="D457" s="63">
        <v>456</v>
      </c>
      <c r="E457" s="63" t="str">
        <f>VLOOKUP(CENSO[[#This Row],[NOME COMUM]],ESPECIES[],2,FALSE)</f>
        <v>Tachigali myrmecophila Ducke</v>
      </c>
      <c r="F457" s="64" t="s">
        <v>14</v>
      </c>
      <c r="G457" s="64">
        <v>193</v>
      </c>
      <c r="H457" s="97">
        <f>CENSO[[#This Row],[CAP (cm)]]/PI()</f>
        <v>61.4338080334716</v>
      </c>
      <c r="I457" s="64">
        <v>15</v>
      </c>
      <c r="J457" s="96">
        <f>(PI()*(CENSO[[#This Row],[DAP (cm)]]^2))/40000</f>
        <v>0.29641812376150045</v>
      </c>
      <c r="K457" s="96">
        <f>CENSO[[#This Row],[g (m²)]]*CENSO[[#This Row],[H (m)]]*0.7</f>
        <v>3.1123902994957544</v>
      </c>
      <c r="L457" s="64">
        <v>1</v>
      </c>
      <c r="M457" s="65">
        <v>368018.4</v>
      </c>
      <c r="N457" s="87">
        <v>9708663.1999999899</v>
      </c>
      <c r="O457" s="87" t="s">
        <v>1227</v>
      </c>
      <c r="P457" s="87" t="str">
        <f>VLOOKUP(CENSO[[#This Row],[DAP (cm)]],CD[],2,TRUE)</f>
        <v>TORA</v>
      </c>
      <c r="Q457" s="87" t="str">
        <f>VLOOKUP(CENSO[[#This Row],[DAP (cm)]],DD[],2,TRUE)</f>
        <v>60├ 70</v>
      </c>
      <c r="R457" s="87" t="str" cm="1">
        <f t="array" ref="R457">INDEX(_xlfn.TEXTSPLIT(CENSO[[#This Row],[NOME CIENTIFICO]]," "),1)</f>
        <v>Tachigali</v>
      </c>
      <c r="S457" s="98" t="s">
        <v>1004</v>
      </c>
      <c r="T457" s="87">
        <f>_xlfn.MINIFS(CENSO[DAP (cm)],CENSO[NOME CIENTIFICO],CENSO[[#This Row],[NOME CIENTIFICO]])</f>
        <v>39.152116000606256</v>
      </c>
      <c r="U4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7" s="87" t="str">
        <f>IF(CENSO[[#This Row],[DAP (cm)]]&lt;CENSO[[#This Row],[DMCE (cm)]],"DAP &lt; DMCE","DAP ≥ DMCE")</f>
        <v>DAP ≥ DMCE</v>
      </c>
      <c r="W457" s="87" t="str">
        <f>IF(CENSO[[#This Row],[DAP (cm)]]&gt;200, "Superior", "Inferior")</f>
        <v>Inferior</v>
      </c>
      <c r="X457" s="87" t="str">
        <f>VLOOKUP(CENSO[[#This Row],[NOME COMUM]],ESPECIES[],4,FALSE)</f>
        <v>Não</v>
      </c>
      <c r="Y457" s="87" t="str">
        <f>IF(IFERROR(VLOOKUP(CENSO[[#This Row],[NOME COMUM]],COMERCIAIS[],2, FALSE), "Não") &lt;&gt; "Não", "Sim", "Não")</f>
        <v>Sim</v>
      </c>
      <c r="Z457" s="133">
        <f>CENSO[[#This Row],[g (m²)]]/SUM(AEEF[AEEF-UT])</f>
        <v>5.1862550207979992E-4</v>
      </c>
      <c r="AA457" s="133">
        <f>CENSO[[#This Row],[v (m³)]]/SUM(AEEF[AEEF-UT])</f>
        <v>5.4455677718378984E-3</v>
      </c>
    </row>
    <row r="458" spans="1:27" ht="14">
      <c r="A458" s="86">
        <v>1</v>
      </c>
      <c r="B458" s="86">
        <v>1</v>
      </c>
      <c r="C458" s="63">
        <v>25</v>
      </c>
      <c r="D458" s="63">
        <v>457</v>
      </c>
      <c r="E458" s="63" t="str">
        <f>VLOOKUP(CENSO[[#This Row],[NOME COMUM]],ESPECIES[],2,FALSE)</f>
        <v>Ocotea cymbarum Kunth</v>
      </c>
      <c r="F458" s="64" t="s">
        <v>11</v>
      </c>
      <c r="G458" s="64">
        <v>200</v>
      </c>
      <c r="H458" s="97">
        <f>CENSO[[#This Row],[CAP (cm)]]/PI()</f>
        <v>63.661977236758133</v>
      </c>
      <c r="I458" s="64">
        <v>17</v>
      </c>
      <c r="J458" s="96">
        <f>(PI()*(CENSO[[#This Row],[DAP (cm)]]^2))/40000</f>
        <v>0.31830988618379064</v>
      </c>
      <c r="K458" s="96">
        <f>CENSO[[#This Row],[g (m²)]]*CENSO[[#This Row],[H (m)]]*0.7</f>
        <v>3.7878876455871082</v>
      </c>
      <c r="L458" s="64">
        <v>2</v>
      </c>
      <c r="M458" s="65">
        <v>368037.59999999899</v>
      </c>
      <c r="N458" s="87">
        <v>9708690</v>
      </c>
      <c r="O458" s="87" t="s">
        <v>1227</v>
      </c>
      <c r="P458" s="87" t="str">
        <f>VLOOKUP(CENSO[[#This Row],[DAP (cm)]],CD[],2,TRUE)</f>
        <v>TORA</v>
      </c>
      <c r="Q458" s="87" t="str">
        <f>VLOOKUP(CENSO[[#This Row],[DAP (cm)]],DD[],2,TRUE)</f>
        <v>60├ 70</v>
      </c>
      <c r="R458" s="87" t="str" cm="1">
        <f t="array" ref="R458">INDEX(_xlfn.TEXTSPLIT(CENSO[[#This Row],[NOME CIENTIFICO]]," "),1)</f>
        <v>Ocotea</v>
      </c>
      <c r="S458" s="98" t="s">
        <v>1004</v>
      </c>
      <c r="T458" s="87">
        <f>_xlfn.MINIFS(CENSO[DAP (cm)],CENSO[NOME CIENTIFICO],CENSO[[#This Row],[NOME CIENTIFICO]])</f>
        <v>39.470425886790046</v>
      </c>
      <c r="U4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8" s="87" t="str">
        <f>IF(CENSO[[#This Row],[DAP (cm)]]&lt;CENSO[[#This Row],[DMCE (cm)]],"DAP &lt; DMCE","DAP ≥ DMCE")</f>
        <v>DAP ≥ DMCE</v>
      </c>
      <c r="W458" s="87" t="str">
        <f>IF(CENSO[[#This Row],[DAP (cm)]]&gt;200, "Superior", "Inferior")</f>
        <v>Inferior</v>
      </c>
      <c r="X458" s="87" t="str">
        <f>VLOOKUP(CENSO[[#This Row],[NOME COMUM]],ESPECIES[],4,FALSE)</f>
        <v>Não</v>
      </c>
      <c r="Y458" s="87" t="str">
        <f>IF(IFERROR(VLOOKUP(CENSO[[#This Row],[NOME COMUM]],COMERCIAIS[],2, FALSE), "Não") &lt;&gt; "Não", "Sim", "Não")</f>
        <v>Sim</v>
      </c>
      <c r="Z458" s="133">
        <f>CENSO[[#This Row],[g (m²)]]/SUM(AEEF[AEEF-UT])</f>
        <v>5.5692824191768894E-4</v>
      </c>
      <c r="AA458" s="133">
        <f>CENSO[[#This Row],[v (m³)]]/SUM(AEEF[AEEF-UT])</f>
        <v>6.6274460788204983E-3</v>
      </c>
    </row>
    <row r="459" spans="1:27" ht="14">
      <c r="A459" s="86">
        <v>1</v>
      </c>
      <c r="B459" s="86">
        <v>1</v>
      </c>
      <c r="C459" s="63">
        <v>25</v>
      </c>
      <c r="D459" s="63">
        <v>458</v>
      </c>
      <c r="E459" s="63" t="str">
        <f>VLOOKUP(CENSO[[#This Row],[NOME COMUM]],ESPECIES[],2,FALSE)</f>
        <v>Apuleia leiocarpa (Vogel) J.F.Macbr.</v>
      </c>
      <c r="F459" s="64" t="s">
        <v>51</v>
      </c>
      <c r="G459" s="64">
        <v>300</v>
      </c>
      <c r="H459" s="97">
        <f>CENSO[[#This Row],[CAP (cm)]]/PI()</f>
        <v>95.4929658551372</v>
      </c>
      <c r="I459" s="64">
        <v>23</v>
      </c>
      <c r="J459" s="96">
        <f>(PI()*(CENSO[[#This Row],[DAP (cm)]]^2))/40000</f>
        <v>0.7161972439135289</v>
      </c>
      <c r="K459" s="96">
        <f>CENSO[[#This Row],[g (m²)]]*CENSO[[#This Row],[H (m)]]*0.7</f>
        <v>11.530775627007815</v>
      </c>
      <c r="L459" s="64">
        <v>1</v>
      </c>
      <c r="M459" s="65">
        <v>367972.299999999</v>
      </c>
      <c r="N459" s="87">
        <v>9708693.4000000004</v>
      </c>
      <c r="O459" s="87" t="s">
        <v>1228</v>
      </c>
      <c r="P459" s="87" t="str">
        <f>VLOOKUP(CENSO[[#This Row],[DAP (cm)]],CD[],2,TRUE)</f>
        <v>TORA</v>
      </c>
      <c r="Q459" s="87" t="str">
        <f>VLOOKUP(CENSO[[#This Row],[DAP (cm)]],DD[],2,TRUE)</f>
        <v>90├ 100</v>
      </c>
      <c r="R459" s="87" t="str" cm="1">
        <f t="array" ref="R459">INDEX(_xlfn.TEXTSPLIT(CENSO[[#This Row],[NOME CIENTIFICO]]," "),1)</f>
        <v>Apuleia</v>
      </c>
      <c r="S459" s="98" t="s">
        <v>1004</v>
      </c>
      <c r="T459" s="87">
        <f>_xlfn.MINIFS(CENSO[DAP (cm)],CENSO[NOME CIENTIFICO],CENSO[[#This Row],[NOME CIENTIFICO]])</f>
        <v>39.788735772973837</v>
      </c>
      <c r="U4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9" s="87" t="str">
        <f>IF(CENSO[[#This Row],[DAP (cm)]]&lt;CENSO[[#This Row],[DMCE (cm)]],"DAP &lt; DMCE","DAP ≥ DMCE")</f>
        <v>DAP ≥ DMCE</v>
      </c>
      <c r="W459" s="87" t="str">
        <f>IF(CENSO[[#This Row],[DAP (cm)]]&gt;200, "Superior", "Inferior")</f>
        <v>Inferior</v>
      </c>
      <c r="X459" s="87" t="str">
        <f>VLOOKUP(CENSO[[#This Row],[NOME COMUM]],ESPECIES[],4,FALSE)</f>
        <v>Não</v>
      </c>
      <c r="Y459" s="87" t="str">
        <f>IF(IFERROR(VLOOKUP(CENSO[[#This Row],[NOME COMUM]],COMERCIAIS[],2, FALSE), "Não") &lt;&gt; "Não", "Sim", "Não")</f>
        <v>Sim</v>
      </c>
      <c r="Z459" s="133">
        <f>CENSO[[#This Row],[g (m²)]]/SUM(AEEF[AEEF-UT])</f>
        <v>1.2530885443148001E-3</v>
      </c>
      <c r="AA459" s="133">
        <f>CENSO[[#This Row],[v (m³)]]/SUM(AEEF[AEEF-UT])</f>
        <v>2.017472556346828E-2</v>
      </c>
    </row>
    <row r="460" spans="1:27" ht="14">
      <c r="A460" s="86">
        <v>1</v>
      </c>
      <c r="B460" s="86">
        <v>1</v>
      </c>
      <c r="C460" s="63">
        <v>25</v>
      </c>
      <c r="D460" s="63">
        <v>459</v>
      </c>
      <c r="E460" s="63" t="str">
        <f>VLOOKUP(CENSO[[#This Row],[NOME COMUM]],ESPECIES[],2,FALSE)</f>
        <v>Terminalia catappa L.</v>
      </c>
      <c r="F460" s="64" t="s">
        <v>69</v>
      </c>
      <c r="G460" s="64">
        <v>450</v>
      </c>
      <c r="H460" s="97">
        <f>CENSO[[#This Row],[CAP (cm)]]/PI()</f>
        <v>143.23944878270581</v>
      </c>
      <c r="I460" s="64">
        <v>18</v>
      </c>
      <c r="J460" s="96">
        <f>(PI()*(CENSO[[#This Row],[DAP (cm)]]^2))/40000</f>
        <v>1.6114437988054404</v>
      </c>
      <c r="K460" s="96">
        <f>CENSO[[#This Row],[g (m²)]]*CENSO[[#This Row],[H (m)]]*0.7</f>
        <v>20.30419186494855</v>
      </c>
      <c r="L460" s="64">
        <v>2</v>
      </c>
      <c r="M460" s="65">
        <v>367985.5</v>
      </c>
      <c r="N460" s="87">
        <v>9708735.3000000007</v>
      </c>
      <c r="O460" s="87" t="s">
        <v>1227</v>
      </c>
      <c r="P460" s="87" t="str">
        <f>VLOOKUP(CENSO[[#This Row],[DAP (cm)]],CD[],2,TRUE)</f>
        <v>TORA</v>
      </c>
      <c r="Q460" s="87" t="str">
        <f>VLOOKUP(CENSO[[#This Row],[DAP (cm)]],DD[],2,TRUE)</f>
        <v>140├ 150</v>
      </c>
      <c r="R460" s="87" t="str" cm="1">
        <f t="array" ref="R460">INDEX(_xlfn.TEXTSPLIT(CENSO[[#This Row],[NOME CIENTIFICO]]," "),1)</f>
        <v>Terminalia</v>
      </c>
      <c r="S460" s="98" t="s">
        <v>1004</v>
      </c>
      <c r="T460" s="87">
        <f>_xlfn.MINIFS(CENSO[DAP (cm)],CENSO[NOME CIENTIFICO],CENSO[[#This Row],[NOME CIENTIFICO]])</f>
        <v>49.338032358487553</v>
      </c>
      <c r="U4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59.338032358487553</v>
      </c>
      <c r="V460" s="87" t="str">
        <f>IF(CENSO[[#This Row],[DAP (cm)]]&lt;CENSO[[#This Row],[DMCE (cm)]],"DAP &lt; DMCE","DAP ≥ DMCE")</f>
        <v>DAP ≥ DMCE</v>
      </c>
      <c r="W460" s="87" t="str">
        <f>IF(CENSO[[#This Row],[DAP (cm)]]&gt;200, "Superior", "Inferior")</f>
        <v>Inferior</v>
      </c>
      <c r="X460" s="87" t="str">
        <f>VLOOKUP(CENSO[[#This Row],[NOME COMUM]],ESPECIES[],4,FALSE)</f>
        <v>Não</v>
      </c>
      <c r="Y460" s="87" t="str">
        <f>IF(IFERROR(VLOOKUP(CENSO[[#This Row],[NOME COMUM]],COMERCIAIS[],2, FALSE), "Não") &lt;&gt; "Não", "Sim", "Não")</f>
        <v>Não</v>
      </c>
      <c r="Z460" s="133">
        <f>CENSO[[#This Row],[g (m²)]]/SUM(AEEF[AEEF-UT])</f>
        <v>2.8194492247083009E-3</v>
      </c>
      <c r="AA460" s="133">
        <f>CENSO[[#This Row],[v (m³)]]/SUM(AEEF[AEEF-UT])</f>
        <v>3.5525060231324589E-2</v>
      </c>
    </row>
    <row r="461" spans="1:27" ht="14">
      <c r="A461" s="86">
        <v>1</v>
      </c>
      <c r="B461" s="86">
        <v>1</v>
      </c>
      <c r="C461" s="63">
        <v>25</v>
      </c>
      <c r="D461" s="63">
        <v>460</v>
      </c>
      <c r="E461" s="63" t="str">
        <f>VLOOKUP(CENSO[[#This Row],[NOME COMUM]],ESPECIES[],2,FALSE)</f>
        <v>Tachigali myrmecophila Ducke</v>
      </c>
      <c r="F461" s="64" t="s">
        <v>14</v>
      </c>
      <c r="G461" s="64">
        <v>211</v>
      </c>
      <c r="H461" s="97">
        <f>CENSO[[#This Row],[CAP (cm)]]/PI()</f>
        <v>67.163385984779836</v>
      </c>
      <c r="I461" s="64">
        <v>20</v>
      </c>
      <c r="J461" s="96">
        <f>(PI()*(CENSO[[#This Row],[DAP (cm)]]^2))/40000</f>
        <v>0.35428686106971363</v>
      </c>
      <c r="K461" s="96">
        <f>CENSO[[#This Row],[g (m²)]]*CENSO[[#This Row],[H (m)]]*0.7</f>
        <v>4.9600160549759904</v>
      </c>
      <c r="L461" s="64">
        <v>1</v>
      </c>
      <c r="M461" s="65">
        <v>367960.5</v>
      </c>
      <c r="N461" s="87">
        <v>9708709.3000000007</v>
      </c>
      <c r="O461" s="87" t="s">
        <v>1227</v>
      </c>
      <c r="P461" s="87" t="str">
        <f>VLOOKUP(CENSO[[#This Row],[DAP (cm)]],CD[],2,TRUE)</f>
        <v>TORA</v>
      </c>
      <c r="Q461" s="87" t="str">
        <f>VLOOKUP(CENSO[[#This Row],[DAP (cm)]],DD[],2,TRUE)</f>
        <v>60├ 70</v>
      </c>
      <c r="R461" s="87" t="str" cm="1">
        <f t="array" ref="R461">INDEX(_xlfn.TEXTSPLIT(CENSO[[#This Row],[NOME CIENTIFICO]]," "),1)</f>
        <v>Tachigali</v>
      </c>
      <c r="S461" s="98" t="s">
        <v>1004</v>
      </c>
      <c r="T461" s="87">
        <f>_xlfn.MINIFS(CENSO[DAP (cm)],CENSO[NOME CIENTIFICO],CENSO[[#This Row],[NOME CIENTIFICO]])</f>
        <v>39.152116000606256</v>
      </c>
      <c r="U4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1" s="87" t="str">
        <f>IF(CENSO[[#This Row],[DAP (cm)]]&lt;CENSO[[#This Row],[DMCE (cm)]],"DAP &lt; DMCE","DAP ≥ DMCE")</f>
        <v>DAP ≥ DMCE</v>
      </c>
      <c r="W461" s="87" t="str">
        <f>IF(CENSO[[#This Row],[DAP (cm)]]&gt;200, "Superior", "Inferior")</f>
        <v>Inferior</v>
      </c>
      <c r="X461" s="87" t="str">
        <f>VLOOKUP(CENSO[[#This Row],[NOME COMUM]],ESPECIES[],4,FALSE)</f>
        <v>Não</v>
      </c>
      <c r="Y461" s="87" t="str">
        <f>IF(IFERROR(VLOOKUP(CENSO[[#This Row],[NOME COMUM]],COMERCIAIS[],2, FALSE), "Não") &lt;&gt; "Não", "Sim", "Não")</f>
        <v>Sim</v>
      </c>
      <c r="Z461" s="133">
        <f>CENSO[[#This Row],[g (m²)]]/SUM(AEEF[AEEF-UT])</f>
        <v>6.1987505646043581E-4</v>
      </c>
      <c r="AA461" s="133">
        <f>CENSO[[#This Row],[v (m³)]]/SUM(AEEF[AEEF-UT])</f>
        <v>8.6782507904461011E-3</v>
      </c>
    </row>
    <row r="462" spans="1:27" ht="14">
      <c r="A462" s="86">
        <v>1</v>
      </c>
      <c r="B462" s="86">
        <v>1</v>
      </c>
      <c r="C462" s="63">
        <v>25</v>
      </c>
      <c r="D462" s="63">
        <v>461</v>
      </c>
      <c r="E462" s="63" t="str">
        <f>VLOOKUP(CENSO[[#This Row],[NOME COMUM]],ESPECIES[],2,FALSE)</f>
        <v>Apuleia leiocarpa (Vogel) J.F.Macbr.</v>
      </c>
      <c r="F462" s="64" t="s">
        <v>51</v>
      </c>
      <c r="G462" s="64">
        <v>231</v>
      </c>
      <c r="H462" s="97">
        <f>CENSO[[#This Row],[CAP (cm)]]/PI()</f>
        <v>73.529583708455647</v>
      </c>
      <c r="I462" s="64">
        <v>20</v>
      </c>
      <c r="J462" s="96">
        <f>(PI()*(CENSO[[#This Row],[DAP (cm)]]^2))/40000</f>
        <v>0.4246333459163314</v>
      </c>
      <c r="K462" s="96">
        <f>CENSO[[#This Row],[g (m²)]]*CENSO[[#This Row],[H (m)]]*0.7</f>
        <v>5.9448668428286382</v>
      </c>
      <c r="L462" s="64">
        <v>1</v>
      </c>
      <c r="M462" s="65">
        <v>367883.9</v>
      </c>
      <c r="N462" s="87">
        <v>9708772</v>
      </c>
      <c r="O462" s="87" t="s">
        <v>1228</v>
      </c>
      <c r="P462" s="87" t="str">
        <f>VLOOKUP(CENSO[[#This Row],[DAP (cm)]],CD[],2,TRUE)</f>
        <v>TORA</v>
      </c>
      <c r="Q462" s="87" t="str">
        <f>VLOOKUP(CENSO[[#This Row],[DAP (cm)]],DD[],2,TRUE)</f>
        <v>70├ 80</v>
      </c>
      <c r="R462" s="87" t="str" cm="1">
        <f t="array" ref="R462">INDEX(_xlfn.TEXTSPLIT(CENSO[[#This Row],[NOME CIENTIFICO]]," "),1)</f>
        <v>Apuleia</v>
      </c>
      <c r="S462" s="98" t="s">
        <v>1004</v>
      </c>
      <c r="T462" s="87">
        <f>_xlfn.MINIFS(CENSO[DAP (cm)],CENSO[NOME CIENTIFICO],CENSO[[#This Row],[NOME CIENTIFICO]])</f>
        <v>39.788735772973837</v>
      </c>
      <c r="U4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2" s="87" t="str">
        <f>IF(CENSO[[#This Row],[DAP (cm)]]&lt;CENSO[[#This Row],[DMCE (cm)]],"DAP &lt; DMCE","DAP ≥ DMCE")</f>
        <v>DAP ≥ DMCE</v>
      </c>
      <c r="W462" s="87" t="str">
        <f>IF(CENSO[[#This Row],[DAP (cm)]]&gt;200, "Superior", "Inferior")</f>
        <v>Inferior</v>
      </c>
      <c r="X462" s="87" t="str">
        <f>VLOOKUP(CENSO[[#This Row],[NOME COMUM]],ESPECIES[],4,FALSE)</f>
        <v>Não</v>
      </c>
      <c r="Y462" s="87" t="str">
        <f>IF(IFERROR(VLOOKUP(CENSO[[#This Row],[NOME COMUM]],COMERCIAIS[],2, FALSE), "Não") &lt;&gt; "Não", "Sim", "Não")</f>
        <v>Sim</v>
      </c>
      <c r="Z462" s="133">
        <f>CENSO[[#This Row],[g (m²)]]/SUM(AEEF[AEEF-UT])</f>
        <v>7.4295619792424516E-4</v>
      </c>
      <c r="AA462" s="133">
        <f>CENSO[[#This Row],[v (m³)]]/SUM(AEEF[AEEF-UT])</f>
        <v>1.0401386770939431E-2</v>
      </c>
    </row>
    <row r="463" spans="1:27" ht="14">
      <c r="A463" s="86">
        <v>1</v>
      </c>
      <c r="B463" s="86">
        <v>1</v>
      </c>
      <c r="C463" s="63">
        <v>25</v>
      </c>
      <c r="D463" s="63">
        <v>462</v>
      </c>
      <c r="E463" s="63" t="str">
        <f>VLOOKUP(CENSO[[#This Row],[NOME COMUM]],ESPECIES[],2,FALSE)</f>
        <v>Aspidosperma spruceanum Benth. ex Müll.Arg.</v>
      </c>
      <c r="F463" s="64" t="s">
        <v>62</v>
      </c>
      <c r="G463" s="64">
        <v>160</v>
      </c>
      <c r="H463" s="97">
        <f>CENSO[[#This Row],[CAP (cm)]]/PI()</f>
        <v>50.929581789406512</v>
      </c>
      <c r="I463" s="64">
        <v>23</v>
      </c>
      <c r="J463" s="96">
        <f>(PI()*(CENSO[[#This Row],[DAP (cm)]]^2))/40000</f>
        <v>0.20371832715762608</v>
      </c>
      <c r="K463" s="96">
        <f>CENSO[[#This Row],[g (m²)]]*CENSO[[#This Row],[H (m)]]*0.7</f>
        <v>3.2798650672377794</v>
      </c>
      <c r="L463" s="64">
        <v>1</v>
      </c>
      <c r="M463" s="65">
        <v>367941</v>
      </c>
      <c r="N463" s="87">
        <v>9708734.6999999899</v>
      </c>
      <c r="O463" s="98" t="s">
        <v>1225</v>
      </c>
      <c r="P463" s="87" t="str">
        <f>VLOOKUP(CENSO[[#This Row],[DAP (cm)]],CD[],2,TRUE)</f>
        <v>TORA</v>
      </c>
      <c r="Q463" s="87" t="str">
        <f>VLOOKUP(CENSO[[#This Row],[DAP (cm)]],DD[],2,TRUE)</f>
        <v>50├ 60</v>
      </c>
      <c r="R463" s="87" t="str" cm="1">
        <f t="array" ref="R463">INDEX(_xlfn.TEXTSPLIT(CENSO[[#This Row],[NOME CIENTIFICO]]," "),1)</f>
        <v>Aspidosperma</v>
      </c>
      <c r="S463" s="98" t="s">
        <v>1004</v>
      </c>
      <c r="T463" s="87">
        <f>_xlfn.MINIFS(CENSO[DAP (cm)],CENSO[NOME CIENTIFICO],CENSO[[#This Row],[NOME CIENTIFICO]])</f>
        <v>41.38028520389279</v>
      </c>
      <c r="U4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63" s="87" t="str">
        <f>IF(CENSO[[#This Row],[DAP (cm)]]&lt;CENSO[[#This Row],[DMCE (cm)]],"DAP &lt; DMCE","DAP ≥ DMCE")</f>
        <v>DAP &lt; DMCE</v>
      </c>
      <c r="W463" s="87" t="str">
        <f>IF(CENSO[[#This Row],[DAP (cm)]]&gt;200, "Superior", "Inferior")</f>
        <v>Inferior</v>
      </c>
      <c r="X463" s="87" t="str">
        <f>VLOOKUP(CENSO[[#This Row],[NOME COMUM]],ESPECIES[],4,FALSE)</f>
        <v>Não</v>
      </c>
      <c r="Y463" s="87" t="str">
        <f>IF(IFERROR(VLOOKUP(CENSO[[#This Row],[NOME COMUM]],COMERCIAIS[],2, FALSE), "Não") &lt;&gt; "Não", "Sim", "Não")</f>
        <v>Não</v>
      </c>
      <c r="Z463" s="133">
        <f>CENSO[[#This Row],[g (m²)]]/SUM(AEEF[AEEF-UT])</f>
        <v>3.5643407482732108E-4</v>
      </c>
      <c r="AA463" s="133">
        <f>CENSO[[#This Row],[v (m³)]]/SUM(AEEF[AEEF-UT])</f>
        <v>5.7385886047198681E-3</v>
      </c>
    </row>
    <row r="464" spans="1:27" ht="14">
      <c r="A464" s="86">
        <v>1</v>
      </c>
      <c r="B464" s="86">
        <v>1</v>
      </c>
      <c r="C464" s="63">
        <v>25</v>
      </c>
      <c r="D464" s="63">
        <v>463</v>
      </c>
      <c r="E464" s="63" t="str">
        <f>VLOOKUP(CENSO[[#This Row],[NOME COMUM]],ESPECIES[],2,FALSE)</f>
        <v>Tachigali myrmecophila Ducke</v>
      </c>
      <c r="F464" s="64" t="s">
        <v>14</v>
      </c>
      <c r="G464" s="64">
        <v>240</v>
      </c>
      <c r="H464" s="97">
        <f>CENSO[[#This Row],[CAP (cm)]]/PI()</f>
        <v>76.394372684109769</v>
      </c>
      <c r="I464" s="64">
        <v>16</v>
      </c>
      <c r="J464" s="96">
        <f>(PI()*(CENSO[[#This Row],[DAP (cm)]]^2))/40000</f>
        <v>0.45836623610465865</v>
      </c>
      <c r="K464" s="96">
        <f>CENSO[[#This Row],[g (m²)]]*CENSO[[#This Row],[H (m)]]*0.7</f>
        <v>5.1337018443721769</v>
      </c>
      <c r="L464" s="64">
        <v>1</v>
      </c>
      <c r="M464" s="65">
        <v>367909.59999999899</v>
      </c>
      <c r="N464" s="87">
        <v>9708805.5</v>
      </c>
      <c r="O464" s="87" t="s">
        <v>1227</v>
      </c>
      <c r="P464" s="87" t="str">
        <f>VLOOKUP(CENSO[[#This Row],[DAP (cm)]],CD[],2,TRUE)</f>
        <v>TORA</v>
      </c>
      <c r="Q464" s="87" t="str">
        <f>VLOOKUP(CENSO[[#This Row],[DAP (cm)]],DD[],2,TRUE)</f>
        <v>70├ 80</v>
      </c>
      <c r="R464" s="87" t="str" cm="1">
        <f t="array" ref="R464">INDEX(_xlfn.TEXTSPLIT(CENSO[[#This Row],[NOME CIENTIFICO]]," "),1)</f>
        <v>Tachigali</v>
      </c>
      <c r="S464" s="98" t="s">
        <v>1004</v>
      </c>
      <c r="T464" s="87">
        <f>_xlfn.MINIFS(CENSO[DAP (cm)],CENSO[NOME CIENTIFICO],CENSO[[#This Row],[NOME CIENTIFICO]])</f>
        <v>39.152116000606256</v>
      </c>
      <c r="U4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4" s="87" t="str">
        <f>IF(CENSO[[#This Row],[DAP (cm)]]&lt;CENSO[[#This Row],[DMCE (cm)]],"DAP &lt; DMCE","DAP ≥ DMCE")</f>
        <v>DAP ≥ DMCE</v>
      </c>
      <c r="W464" s="87" t="str">
        <f>IF(CENSO[[#This Row],[DAP (cm)]]&gt;200, "Superior", "Inferior")</f>
        <v>Inferior</v>
      </c>
      <c r="X464" s="87" t="str">
        <f>VLOOKUP(CENSO[[#This Row],[NOME COMUM]],ESPECIES[],4,FALSE)</f>
        <v>Não</v>
      </c>
      <c r="Y464" s="87" t="str">
        <f>IF(IFERROR(VLOOKUP(CENSO[[#This Row],[NOME COMUM]],COMERCIAIS[],2, FALSE), "Não") &lt;&gt; "Não", "Sim", "Não")</f>
        <v>Sim</v>
      </c>
      <c r="Z464" s="133">
        <f>CENSO[[#This Row],[g (m²)]]/SUM(AEEF[AEEF-UT])</f>
        <v>8.0197666836147232E-4</v>
      </c>
      <c r="AA464" s="133">
        <f>CENSO[[#This Row],[v (m³)]]/SUM(AEEF[AEEF-UT])</f>
        <v>8.98213868564849E-3</v>
      </c>
    </row>
    <row r="465" spans="1:27" ht="14">
      <c r="A465" s="86">
        <v>1</v>
      </c>
      <c r="B465" s="86">
        <v>1</v>
      </c>
      <c r="C465" s="63">
        <v>25</v>
      </c>
      <c r="D465" s="63">
        <v>464</v>
      </c>
      <c r="E465" s="63" t="str">
        <f>VLOOKUP(CENSO[[#This Row],[NOME COMUM]],ESPECIES[],2,FALSE)</f>
        <v>Couratari guianensis Aubl.</v>
      </c>
      <c r="F465" s="64" t="s">
        <v>6</v>
      </c>
      <c r="G465" s="64">
        <v>152</v>
      </c>
      <c r="H465" s="97">
        <f>CENSO[[#This Row],[CAP (cm)]]/PI()</f>
        <v>48.383102699936181</v>
      </c>
      <c r="I465" s="64">
        <v>23</v>
      </c>
      <c r="J465" s="96">
        <f>(PI()*(CENSO[[#This Row],[DAP (cm)]]^2))/40000</f>
        <v>0.18385579025975748</v>
      </c>
      <c r="K465" s="96">
        <f>CENSO[[#This Row],[g (m²)]]*CENSO[[#This Row],[H (m)]]*0.7</f>
        <v>2.9600782231820952</v>
      </c>
      <c r="L465" s="64">
        <v>1</v>
      </c>
      <c r="M465" s="65">
        <v>367894.799999999</v>
      </c>
      <c r="N465" s="87">
        <v>9708817.3000000007</v>
      </c>
      <c r="O465" s="98" t="s">
        <v>1225</v>
      </c>
      <c r="P465" s="87" t="str">
        <f>VLOOKUP(CENSO[[#This Row],[DAP (cm)]],CD[],2,TRUE)</f>
        <v>TORETE</v>
      </c>
      <c r="Q465" s="87" t="str">
        <f>VLOOKUP(CENSO[[#This Row],[DAP (cm)]],DD[],2,TRUE)</f>
        <v>40├ 50</v>
      </c>
      <c r="R465" s="87" t="str" cm="1">
        <f t="array" ref="R465">INDEX(_xlfn.TEXTSPLIT(CENSO[[#This Row],[NOME CIENTIFICO]]," "),1)</f>
        <v>Couratari</v>
      </c>
      <c r="S465" s="98" t="s">
        <v>1004</v>
      </c>
      <c r="T465" s="87">
        <f>_xlfn.MINIFS(CENSO[DAP (cm)],CENSO[NOME CIENTIFICO],CENSO[[#This Row],[NOME CIENTIFICO]])</f>
        <v>38.833806114422465</v>
      </c>
      <c r="U4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5" s="87" t="str">
        <f>IF(CENSO[[#This Row],[DAP (cm)]]&lt;CENSO[[#This Row],[DMCE (cm)]],"DAP &lt; DMCE","DAP ≥ DMCE")</f>
        <v>DAP &lt; DMCE</v>
      </c>
      <c r="W465" s="87" t="str">
        <f>IF(CENSO[[#This Row],[DAP (cm)]]&gt;200, "Superior", "Inferior")</f>
        <v>Inferior</v>
      </c>
      <c r="X465" s="87" t="str">
        <f>VLOOKUP(CENSO[[#This Row],[NOME COMUM]],ESPECIES[],4,FALSE)</f>
        <v>Não</v>
      </c>
      <c r="Y465" s="87" t="str">
        <f>IF(IFERROR(VLOOKUP(CENSO[[#This Row],[NOME COMUM]],COMERCIAIS[],2, FALSE), "Não") &lt;&gt; "Não", "Sim", "Não")</f>
        <v>Sim</v>
      </c>
      <c r="Z465" s="133">
        <f>CENSO[[#This Row],[g (m²)]]/SUM(AEEF[AEEF-UT])</f>
        <v>3.2168175253165715E-4</v>
      </c>
      <c r="AA465" s="133">
        <f>CENSO[[#This Row],[v (m³)]]/SUM(AEEF[AEEF-UT])</f>
        <v>5.1790762157596796E-3</v>
      </c>
    </row>
    <row r="466" spans="1:27" ht="14">
      <c r="A466" s="86">
        <v>1</v>
      </c>
      <c r="B466" s="86">
        <v>1</v>
      </c>
      <c r="C466" s="63">
        <v>25</v>
      </c>
      <c r="D466" s="63">
        <v>465</v>
      </c>
      <c r="E466" s="63" t="str">
        <f>VLOOKUP(CENSO[[#This Row],[NOME COMUM]],ESPECIES[],2,FALSE)</f>
        <v>Couratari guianensis Aubl.</v>
      </c>
      <c r="F466" s="64" t="s">
        <v>6</v>
      </c>
      <c r="G466" s="64">
        <v>140</v>
      </c>
      <c r="H466" s="97">
        <f>CENSO[[#This Row],[CAP (cm)]]/PI()</f>
        <v>44.563384065730695</v>
      </c>
      <c r="I466" s="64">
        <v>21</v>
      </c>
      <c r="J466" s="96">
        <f>(PI()*(CENSO[[#This Row],[DAP (cm)]]^2))/40000</f>
        <v>0.15597184423005742</v>
      </c>
      <c r="K466" s="96">
        <f>CENSO[[#This Row],[g (m²)]]*CENSO[[#This Row],[H (m)]]*0.7</f>
        <v>2.2927861101818436</v>
      </c>
      <c r="L466" s="64">
        <v>1</v>
      </c>
      <c r="M466" s="65">
        <v>367866</v>
      </c>
      <c r="N466" s="87">
        <v>9708794.5999999903</v>
      </c>
      <c r="O466" s="98" t="s">
        <v>1225</v>
      </c>
      <c r="P466" s="87" t="str">
        <f>VLOOKUP(CENSO[[#This Row],[DAP (cm)]],CD[],2,TRUE)</f>
        <v>TORETE</v>
      </c>
      <c r="Q466" s="87" t="str">
        <f>VLOOKUP(CENSO[[#This Row],[DAP (cm)]],DD[],2,TRUE)</f>
        <v>40├ 50</v>
      </c>
      <c r="R466" s="87" t="str" cm="1">
        <f t="array" ref="R466">INDEX(_xlfn.TEXTSPLIT(CENSO[[#This Row],[NOME CIENTIFICO]]," "),1)</f>
        <v>Couratari</v>
      </c>
      <c r="S466" s="98" t="s">
        <v>1004</v>
      </c>
      <c r="T466" s="87">
        <f>_xlfn.MINIFS(CENSO[DAP (cm)],CENSO[NOME CIENTIFICO],CENSO[[#This Row],[NOME CIENTIFICO]])</f>
        <v>38.833806114422465</v>
      </c>
      <c r="U4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6" s="87" t="str">
        <f>IF(CENSO[[#This Row],[DAP (cm)]]&lt;CENSO[[#This Row],[DMCE (cm)]],"DAP &lt; DMCE","DAP ≥ DMCE")</f>
        <v>DAP &lt; DMCE</v>
      </c>
      <c r="W466" s="87" t="str">
        <f>IF(CENSO[[#This Row],[DAP (cm)]]&gt;200, "Superior", "Inferior")</f>
        <v>Inferior</v>
      </c>
      <c r="X466" s="87" t="str">
        <f>VLOOKUP(CENSO[[#This Row],[NOME COMUM]],ESPECIES[],4,FALSE)</f>
        <v>Não</v>
      </c>
      <c r="Y466" s="87" t="str">
        <f>IF(IFERROR(VLOOKUP(CENSO[[#This Row],[NOME COMUM]],COMERCIAIS[],2, FALSE), "Não") &lt;&gt; "Não", "Sim", "Não")</f>
        <v>Sim</v>
      </c>
      <c r="Z466" s="133">
        <f>CENSO[[#This Row],[g (m²)]]/SUM(AEEF[AEEF-UT])</f>
        <v>2.7289483853966759E-4</v>
      </c>
      <c r="AA466" s="133">
        <f>CENSO[[#This Row],[v (m³)]]/SUM(AEEF[AEEF-UT])</f>
        <v>4.0115541265331126E-3</v>
      </c>
    </row>
    <row r="467" spans="1:27" ht="14">
      <c r="A467" s="86">
        <v>1</v>
      </c>
      <c r="B467" s="86">
        <v>1</v>
      </c>
      <c r="C467" s="63">
        <v>25</v>
      </c>
      <c r="D467" s="63">
        <v>466</v>
      </c>
      <c r="E467" s="63" t="str">
        <f>VLOOKUP(CENSO[[#This Row],[NOME COMUM]],ESPECIES[],2,FALSE)</f>
        <v>Tachigali myrmecophila Ducke</v>
      </c>
      <c r="F467" s="64" t="s">
        <v>14</v>
      </c>
      <c r="G467" s="64">
        <v>246</v>
      </c>
      <c r="H467" s="97">
        <f>CENSO[[#This Row],[CAP (cm)]]/PI()</f>
        <v>78.304232001212512</v>
      </c>
      <c r="I467" s="64">
        <v>20</v>
      </c>
      <c r="J467" s="96">
        <f>(PI()*(CENSO[[#This Row],[DAP (cm)]]^2))/40000</f>
        <v>0.48157102680745695</v>
      </c>
      <c r="K467" s="96">
        <f>CENSO[[#This Row],[g (m²)]]*CENSO[[#This Row],[H (m)]]*0.7</f>
        <v>6.7419943753043974</v>
      </c>
      <c r="L467" s="64">
        <v>1</v>
      </c>
      <c r="M467" s="65">
        <v>367862.09999999899</v>
      </c>
      <c r="N467" s="87">
        <v>9708792.6999999899</v>
      </c>
      <c r="O467" s="87" t="s">
        <v>1227</v>
      </c>
      <c r="P467" s="87" t="str">
        <f>VLOOKUP(CENSO[[#This Row],[DAP (cm)]],CD[],2,TRUE)</f>
        <v>TORA</v>
      </c>
      <c r="Q467" s="87" t="str">
        <f>VLOOKUP(CENSO[[#This Row],[DAP (cm)]],DD[],2,TRUE)</f>
        <v>70├ 80</v>
      </c>
      <c r="R467" s="87" t="str" cm="1">
        <f t="array" ref="R467">INDEX(_xlfn.TEXTSPLIT(CENSO[[#This Row],[NOME CIENTIFICO]]," "),1)</f>
        <v>Tachigali</v>
      </c>
      <c r="S467" s="98" t="s">
        <v>1004</v>
      </c>
      <c r="T467" s="87">
        <f>_xlfn.MINIFS(CENSO[DAP (cm)],CENSO[NOME CIENTIFICO],CENSO[[#This Row],[NOME CIENTIFICO]])</f>
        <v>39.152116000606256</v>
      </c>
      <c r="U4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7" s="87" t="str">
        <f>IF(CENSO[[#This Row],[DAP (cm)]]&lt;CENSO[[#This Row],[DMCE (cm)]],"DAP &lt; DMCE","DAP ≥ DMCE")</f>
        <v>DAP ≥ DMCE</v>
      </c>
      <c r="W467" s="87" t="str">
        <f>IF(CENSO[[#This Row],[DAP (cm)]]&gt;200, "Superior", "Inferior")</f>
        <v>Inferior</v>
      </c>
      <c r="X467" s="87" t="str">
        <f>VLOOKUP(CENSO[[#This Row],[NOME COMUM]],ESPECIES[],4,FALSE)</f>
        <v>Não</v>
      </c>
      <c r="Y467" s="87" t="str">
        <f>IF(IFERROR(VLOOKUP(CENSO[[#This Row],[NOME COMUM]],COMERCIAIS[],2, FALSE), "Não") &lt;&gt; "Não", "Sim", "Não")</f>
        <v>Sim</v>
      </c>
      <c r="Z467" s="133">
        <f>CENSO[[#This Row],[g (m²)]]/SUM(AEEF[AEEF-UT])</f>
        <v>8.4257673719727181E-4</v>
      </c>
      <c r="AA467" s="133">
        <f>CENSO[[#This Row],[v (m³)]]/SUM(AEEF[AEEF-UT])</f>
        <v>1.1796074320761804E-2</v>
      </c>
    </row>
    <row r="468" spans="1:27" ht="14">
      <c r="A468" s="86">
        <v>1</v>
      </c>
      <c r="B468" s="86">
        <v>1</v>
      </c>
      <c r="C468" s="63">
        <v>25</v>
      </c>
      <c r="D468" s="63">
        <v>467</v>
      </c>
      <c r="E468" s="63" t="str">
        <f>VLOOKUP(CENSO[[#This Row],[NOME COMUM]],ESPECIES[],2,FALSE)</f>
        <v>Schefflera morototoni (Aubl.) Decne. &amp; Planch.</v>
      </c>
      <c r="F468" s="64" t="s">
        <v>12</v>
      </c>
      <c r="G468" s="64">
        <v>194</v>
      </c>
      <c r="H468" s="97">
        <f>CENSO[[#This Row],[CAP (cm)]]/PI()</f>
        <v>61.75211791965539</v>
      </c>
      <c r="I468" s="64">
        <v>20</v>
      </c>
      <c r="J468" s="96">
        <f>(PI()*(CENSO[[#This Row],[DAP (cm)]]^2))/40000</f>
        <v>0.29949777191032861</v>
      </c>
      <c r="K468" s="96">
        <f>CENSO[[#This Row],[g (m²)]]*CENSO[[#This Row],[H (m)]]*0.7</f>
        <v>4.1929688067446005</v>
      </c>
      <c r="L468" s="64">
        <v>2</v>
      </c>
      <c r="M468" s="65">
        <v>367862.4</v>
      </c>
      <c r="N468" s="87">
        <v>9708796.4000000004</v>
      </c>
      <c r="O468" s="87" t="s">
        <v>1227</v>
      </c>
      <c r="P468" s="87" t="str">
        <f>VLOOKUP(CENSO[[#This Row],[DAP (cm)]],CD[],2,TRUE)</f>
        <v>TORA</v>
      </c>
      <c r="Q468" s="87" t="str">
        <f>VLOOKUP(CENSO[[#This Row],[DAP (cm)]],DD[],2,TRUE)</f>
        <v>60├ 70</v>
      </c>
      <c r="R468" s="87" t="str" cm="1">
        <f t="array" ref="R468">INDEX(_xlfn.TEXTSPLIT(CENSO[[#This Row],[NOME CIENTIFICO]]," "),1)</f>
        <v>Schefflera</v>
      </c>
      <c r="S468" s="98" t="s">
        <v>1004</v>
      </c>
      <c r="T468" s="87">
        <f>_xlfn.MINIFS(CENSO[DAP (cm)],CENSO[NOME CIENTIFICO],CENSO[[#This Row],[NOME CIENTIFICO]])</f>
        <v>40.425355545341418</v>
      </c>
      <c r="U4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468" s="87" t="str">
        <f>IF(CENSO[[#This Row],[DAP (cm)]]&lt;CENSO[[#This Row],[DMCE (cm)]],"DAP &lt; DMCE","DAP ≥ DMCE")</f>
        <v>DAP ≥ DMCE</v>
      </c>
      <c r="W468" s="87" t="str">
        <f>IF(CENSO[[#This Row],[DAP (cm)]]&gt;200, "Superior", "Inferior")</f>
        <v>Inferior</v>
      </c>
      <c r="X468" s="87" t="str">
        <f>VLOOKUP(CENSO[[#This Row],[NOME COMUM]],ESPECIES[],4,FALSE)</f>
        <v>Não</v>
      </c>
      <c r="Y468" s="87" t="str">
        <f>IF(IFERROR(VLOOKUP(CENSO[[#This Row],[NOME COMUM]],COMERCIAIS[],2, FALSE), "Não") &lt;&gt; "Não", "Sim", "Não")</f>
        <v>Não</v>
      </c>
      <c r="Z468" s="133">
        <f>CENSO[[#This Row],[g (m²)]]/SUM(AEEF[AEEF-UT])</f>
        <v>5.240137828203535E-4</v>
      </c>
      <c r="AA468" s="133">
        <f>CENSO[[#This Row],[v (m³)]]/SUM(AEEF[AEEF-UT])</f>
        <v>7.336192959484949E-3</v>
      </c>
    </row>
    <row r="469" spans="1:27" ht="14">
      <c r="A469" s="86">
        <v>1</v>
      </c>
      <c r="B469" s="86">
        <v>1</v>
      </c>
      <c r="C469" s="63">
        <v>25</v>
      </c>
      <c r="D469" s="63">
        <v>468</v>
      </c>
      <c r="E469" s="63" t="str">
        <f>VLOOKUP(CENSO[[#This Row],[NOME COMUM]],ESPECIES[],2,FALSE)</f>
        <v>Astronium lecointei Ducke</v>
      </c>
      <c r="F469" s="64" t="s">
        <v>5</v>
      </c>
      <c r="G469" s="64">
        <v>180</v>
      </c>
      <c r="H469" s="97">
        <f>CENSO[[#This Row],[CAP (cm)]]/PI()</f>
        <v>57.295779513082323</v>
      </c>
      <c r="I469" s="64">
        <v>23</v>
      </c>
      <c r="J469" s="96">
        <f>(PI()*(CENSO[[#This Row],[DAP (cm)]]^2))/40000</f>
        <v>0.25783100780887047</v>
      </c>
      <c r="K469" s="96">
        <f>CENSO[[#This Row],[g (m²)]]*CENSO[[#This Row],[H (m)]]*0.7</f>
        <v>4.1510792257228148</v>
      </c>
      <c r="L469" s="64">
        <v>1</v>
      </c>
      <c r="M469" s="65">
        <v>367866.09999999899</v>
      </c>
      <c r="N469" s="87">
        <v>9708801.1999999899</v>
      </c>
      <c r="O469" s="87" t="s">
        <v>1228</v>
      </c>
      <c r="P469" s="87" t="str">
        <f>VLOOKUP(CENSO[[#This Row],[DAP (cm)]],CD[],2,TRUE)</f>
        <v>TORA</v>
      </c>
      <c r="Q469" s="87" t="str">
        <f>VLOOKUP(CENSO[[#This Row],[DAP (cm)]],DD[],2,TRUE)</f>
        <v>50├ 60</v>
      </c>
      <c r="R469" s="87" t="str" cm="1">
        <f t="array" ref="R469">INDEX(_xlfn.TEXTSPLIT(CENSO[[#This Row],[NOME CIENTIFICO]]," "),1)</f>
        <v>Astronium</v>
      </c>
      <c r="S469" s="98" t="s">
        <v>1004</v>
      </c>
      <c r="T469" s="87">
        <f>_xlfn.MINIFS(CENSO[DAP (cm)],CENSO[NOME CIENTIFICO],CENSO[[#This Row],[NOME CIENTIFICO]])</f>
        <v>40.107045659157627</v>
      </c>
      <c r="U4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69" s="87" t="str">
        <f>IF(CENSO[[#This Row],[DAP (cm)]]&lt;CENSO[[#This Row],[DMCE (cm)]],"DAP &lt; DMCE","DAP ≥ DMCE")</f>
        <v>DAP ≥ DMCE</v>
      </c>
      <c r="W469" s="87" t="str">
        <f>IF(CENSO[[#This Row],[DAP (cm)]]&gt;200, "Superior", "Inferior")</f>
        <v>Inferior</v>
      </c>
      <c r="X469" s="87" t="str">
        <f>VLOOKUP(CENSO[[#This Row],[NOME COMUM]],ESPECIES[],4,FALSE)</f>
        <v>Não</v>
      </c>
      <c r="Y469" s="87" t="str">
        <f>IF(IFERROR(VLOOKUP(CENSO[[#This Row],[NOME COMUM]],COMERCIAIS[],2, FALSE), "Não") &lt;&gt; "Não", "Sim", "Não")</f>
        <v>Sim</v>
      </c>
      <c r="Z469" s="133">
        <f>CENSO[[#This Row],[g (m²)]]/SUM(AEEF[AEEF-UT])</f>
        <v>4.5111187595332813E-4</v>
      </c>
      <c r="AA469" s="133">
        <f>CENSO[[#This Row],[v (m³)]]/SUM(AEEF[AEEF-UT])</f>
        <v>7.2629012028485838E-3</v>
      </c>
    </row>
    <row r="470" spans="1:27" ht="14">
      <c r="A470" s="86">
        <v>1</v>
      </c>
      <c r="B470" s="86">
        <v>1</v>
      </c>
      <c r="C470" s="63">
        <v>25</v>
      </c>
      <c r="D470" s="63">
        <v>469</v>
      </c>
      <c r="E470" s="63" t="str">
        <f>VLOOKUP(CENSO[[#This Row],[NOME COMUM]],ESPECIES[],2,FALSE)</f>
        <v>Bombax munguba Mart.</v>
      </c>
      <c r="F470" s="64" t="s">
        <v>90</v>
      </c>
      <c r="G470" s="64">
        <v>252</v>
      </c>
      <c r="H470" s="97">
        <f>CENSO[[#This Row],[CAP (cm)]]/PI()</f>
        <v>80.214091318315255</v>
      </c>
      <c r="I470" s="64">
        <v>21</v>
      </c>
      <c r="J470" s="96">
        <f>(PI()*(CENSO[[#This Row],[DAP (cm)]]^2))/40000</f>
        <v>0.50534877530538613</v>
      </c>
      <c r="K470" s="96">
        <f>CENSO[[#This Row],[g (m²)]]*CENSO[[#This Row],[H (m)]]*0.7</f>
        <v>7.4286269969891761</v>
      </c>
      <c r="L470" s="64">
        <v>1</v>
      </c>
      <c r="M470" s="65">
        <v>367867.4</v>
      </c>
      <c r="N470" s="87">
        <v>9708809.5</v>
      </c>
      <c r="O470" s="87" t="s">
        <v>1227</v>
      </c>
      <c r="P470" s="87" t="str">
        <f>VLOOKUP(CENSO[[#This Row],[DAP (cm)]],CD[],2,TRUE)</f>
        <v>TORA</v>
      </c>
      <c r="Q470" s="87" t="str">
        <f>VLOOKUP(CENSO[[#This Row],[DAP (cm)]],DD[],2,TRUE)</f>
        <v>80├ 90</v>
      </c>
      <c r="R470" s="87" t="str" cm="1">
        <f t="array" ref="R470">INDEX(_xlfn.TEXTSPLIT(CENSO[[#This Row],[NOME CIENTIFICO]]," "),1)</f>
        <v>Bombax</v>
      </c>
      <c r="S470" s="98" t="s">
        <v>1004</v>
      </c>
      <c r="T470" s="87">
        <f>_xlfn.MINIFS(CENSO[DAP (cm)],CENSO[NOME CIENTIFICO],CENSO[[#This Row],[NOME CIENTIFICO]])</f>
        <v>43.926764293363114</v>
      </c>
      <c r="U4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470" s="87" t="str">
        <f>IF(CENSO[[#This Row],[DAP (cm)]]&lt;CENSO[[#This Row],[DMCE (cm)]],"DAP &lt; DMCE","DAP ≥ DMCE")</f>
        <v>DAP ≥ DMCE</v>
      </c>
      <c r="W470" s="87" t="str">
        <f>IF(CENSO[[#This Row],[DAP (cm)]]&gt;200, "Superior", "Inferior")</f>
        <v>Inferior</v>
      </c>
      <c r="X470" s="87" t="str">
        <f>VLOOKUP(CENSO[[#This Row],[NOME COMUM]],ESPECIES[],4,FALSE)</f>
        <v>Não</v>
      </c>
      <c r="Y470" s="87" t="str">
        <f>IF(IFERROR(VLOOKUP(CENSO[[#This Row],[NOME COMUM]],COMERCIAIS[],2, FALSE), "Não") &lt;&gt; "Não", "Sim", "Não")</f>
        <v>Não</v>
      </c>
      <c r="Z470" s="133">
        <f>CENSO[[#This Row],[g (m²)]]/SUM(AEEF[AEEF-UT])</f>
        <v>8.8417927686852314E-4</v>
      </c>
      <c r="AA470" s="133">
        <f>CENSO[[#This Row],[v (m³)]]/SUM(AEEF[AEEF-UT])</f>
        <v>1.2997435369967291E-2</v>
      </c>
    </row>
    <row r="471" spans="1:27" ht="14">
      <c r="A471" s="86">
        <v>1</v>
      </c>
      <c r="B471" s="86">
        <v>1</v>
      </c>
      <c r="C471" s="63">
        <v>25</v>
      </c>
      <c r="D471" s="63">
        <v>470</v>
      </c>
      <c r="E471" s="63" t="str">
        <f>VLOOKUP(CENSO[[#This Row],[NOME COMUM]],ESPECIES[],2,FALSE)</f>
        <v>Cedrelinga catenaeformis Ducke</v>
      </c>
      <c r="F471" s="64" t="s">
        <v>71</v>
      </c>
      <c r="G471" s="64">
        <v>190</v>
      </c>
      <c r="H471" s="97">
        <f>CENSO[[#This Row],[CAP (cm)]]/PI()</f>
        <v>60.478878374920228</v>
      </c>
      <c r="I471" s="64">
        <v>16</v>
      </c>
      <c r="J471" s="96">
        <f>(PI()*(CENSO[[#This Row],[DAP (cm)]]^2))/40000</f>
        <v>0.28727467228087106</v>
      </c>
      <c r="K471" s="96">
        <f>CENSO[[#This Row],[g (m²)]]*CENSO[[#This Row],[H (m)]]*0.7</f>
        <v>3.2174763295457556</v>
      </c>
      <c r="L471" s="64">
        <v>1</v>
      </c>
      <c r="M471" s="65">
        <v>367861</v>
      </c>
      <c r="N471" s="87">
        <v>9708811.0999999903</v>
      </c>
      <c r="O471" s="87" t="s">
        <v>1227</v>
      </c>
      <c r="P471" s="87" t="str">
        <f>VLOOKUP(CENSO[[#This Row],[DAP (cm)]],CD[],2,TRUE)</f>
        <v>TORA</v>
      </c>
      <c r="Q471" s="87" t="str">
        <f>VLOOKUP(CENSO[[#This Row],[DAP (cm)]],DD[],2,TRUE)</f>
        <v>60├ 70</v>
      </c>
      <c r="R471" s="87" t="str" cm="1">
        <f t="array" ref="R471">INDEX(_xlfn.TEXTSPLIT(CENSO[[#This Row],[NOME CIENTIFICO]]," "),1)</f>
        <v>Cedrelinga</v>
      </c>
      <c r="S471" s="98" t="s">
        <v>1004</v>
      </c>
      <c r="T471" s="87">
        <f>_xlfn.MINIFS(CENSO[DAP (cm)],CENSO[NOME CIENTIFICO],CENSO[[#This Row],[NOME CIENTIFICO]])</f>
        <v>38.515496228238675</v>
      </c>
      <c r="U4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1" s="87" t="str">
        <f>IF(CENSO[[#This Row],[DAP (cm)]]&lt;CENSO[[#This Row],[DMCE (cm)]],"DAP &lt; DMCE","DAP ≥ DMCE")</f>
        <v>DAP ≥ DMCE</v>
      </c>
      <c r="W471" s="87" t="str">
        <f>IF(CENSO[[#This Row],[DAP (cm)]]&gt;200, "Superior", "Inferior")</f>
        <v>Inferior</v>
      </c>
      <c r="X471" s="87" t="str">
        <f>VLOOKUP(CENSO[[#This Row],[NOME COMUM]],ESPECIES[],4,FALSE)</f>
        <v>Não</v>
      </c>
      <c r="Y471" s="87" t="str">
        <f>IF(IFERROR(VLOOKUP(CENSO[[#This Row],[NOME COMUM]],COMERCIAIS[],2, FALSE), "Não") &lt;&gt; "Não", "Sim", "Não")</f>
        <v>Sim</v>
      </c>
      <c r="Z471" s="133">
        <f>CENSO[[#This Row],[g (m²)]]/SUM(AEEF[AEEF-UT])</f>
        <v>5.0262773833071434E-4</v>
      </c>
      <c r="AA471" s="133">
        <f>CENSO[[#This Row],[v (m³)]]/SUM(AEEF[AEEF-UT])</f>
        <v>5.6294306693039997E-3</v>
      </c>
    </row>
    <row r="472" spans="1:27" ht="14">
      <c r="A472" s="86">
        <v>1</v>
      </c>
      <c r="B472" s="86">
        <v>1</v>
      </c>
      <c r="C472" s="63">
        <v>25</v>
      </c>
      <c r="D472" s="63">
        <v>471</v>
      </c>
      <c r="E472" s="63" t="str">
        <f>VLOOKUP(CENSO[[#This Row],[NOME COMUM]],ESPECIES[],2,FALSE)</f>
        <v>Couratari guianensis Aubl.</v>
      </c>
      <c r="F472" s="64" t="s">
        <v>6</v>
      </c>
      <c r="G472" s="64">
        <v>200</v>
      </c>
      <c r="H472" s="97">
        <f>CENSO[[#This Row],[CAP (cm)]]/PI()</f>
        <v>63.661977236758133</v>
      </c>
      <c r="I472" s="64">
        <v>25</v>
      </c>
      <c r="J472" s="96">
        <f>(PI()*(CENSO[[#This Row],[DAP (cm)]]^2))/40000</f>
        <v>0.31830988618379064</v>
      </c>
      <c r="K472" s="96">
        <f>CENSO[[#This Row],[g (m²)]]*CENSO[[#This Row],[H (m)]]*0.7</f>
        <v>5.570423008216336</v>
      </c>
      <c r="L472" s="64">
        <v>1</v>
      </c>
      <c r="M472" s="65">
        <v>367871.299999999</v>
      </c>
      <c r="N472" s="87">
        <v>9708840.9000000004</v>
      </c>
      <c r="O472" s="87" t="s">
        <v>1228</v>
      </c>
      <c r="P472" s="87" t="str">
        <f>VLOOKUP(CENSO[[#This Row],[DAP (cm)]],CD[],2,TRUE)</f>
        <v>TORA</v>
      </c>
      <c r="Q472" s="87" t="str">
        <f>VLOOKUP(CENSO[[#This Row],[DAP (cm)]],DD[],2,TRUE)</f>
        <v>60├ 70</v>
      </c>
      <c r="R472" s="87" t="str" cm="1">
        <f t="array" ref="R472">INDEX(_xlfn.TEXTSPLIT(CENSO[[#This Row],[NOME CIENTIFICO]]," "),1)</f>
        <v>Couratari</v>
      </c>
      <c r="S472" s="98" t="s">
        <v>1004</v>
      </c>
      <c r="T472" s="87">
        <f>_xlfn.MINIFS(CENSO[DAP (cm)],CENSO[NOME CIENTIFICO],CENSO[[#This Row],[NOME CIENTIFICO]])</f>
        <v>38.833806114422465</v>
      </c>
      <c r="U4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2" s="87" t="str">
        <f>IF(CENSO[[#This Row],[DAP (cm)]]&lt;CENSO[[#This Row],[DMCE (cm)]],"DAP &lt; DMCE","DAP ≥ DMCE")</f>
        <v>DAP ≥ DMCE</v>
      </c>
      <c r="W472" s="87" t="str">
        <f>IF(CENSO[[#This Row],[DAP (cm)]]&gt;200, "Superior", "Inferior")</f>
        <v>Inferior</v>
      </c>
      <c r="X472" s="87" t="str">
        <f>VLOOKUP(CENSO[[#This Row],[NOME COMUM]],ESPECIES[],4,FALSE)</f>
        <v>Não</v>
      </c>
      <c r="Y472" s="87" t="str">
        <f>IF(IFERROR(VLOOKUP(CENSO[[#This Row],[NOME COMUM]],COMERCIAIS[],2, FALSE), "Não") &lt;&gt; "Não", "Sim", "Não")</f>
        <v>Sim</v>
      </c>
      <c r="Z472" s="133">
        <f>CENSO[[#This Row],[g (m²)]]/SUM(AEEF[AEEF-UT])</f>
        <v>5.5692824191768894E-4</v>
      </c>
      <c r="AA472" s="133">
        <f>CENSO[[#This Row],[v (m³)]]/SUM(AEEF[AEEF-UT])</f>
        <v>9.7462442335595565E-3</v>
      </c>
    </row>
    <row r="473" spans="1:27" ht="14">
      <c r="A473" s="86">
        <v>1</v>
      </c>
      <c r="B473" s="86">
        <v>1</v>
      </c>
      <c r="C473" s="63">
        <v>25</v>
      </c>
      <c r="D473" s="63">
        <v>472</v>
      </c>
      <c r="E473" s="63" t="str">
        <f>VLOOKUP(CENSO[[#This Row],[NOME COMUM]],ESPECIES[],2,FALSE)</f>
        <v>Apuleia leiocarpa (Vogel) J.F.Macbr.</v>
      </c>
      <c r="F473" s="64" t="s">
        <v>51</v>
      </c>
      <c r="G473" s="64">
        <v>320</v>
      </c>
      <c r="H473" s="97">
        <f>CENSO[[#This Row],[CAP (cm)]]/PI()</f>
        <v>101.85916357881302</v>
      </c>
      <c r="I473" s="64">
        <v>20</v>
      </c>
      <c r="J473" s="96">
        <f>(PI()*(CENSO[[#This Row],[DAP (cm)]]^2))/40000</f>
        <v>0.81487330863050433</v>
      </c>
      <c r="K473" s="96">
        <f>CENSO[[#This Row],[g (m²)]]*CENSO[[#This Row],[H (m)]]*0.7</f>
        <v>11.40822632082706</v>
      </c>
      <c r="L473" s="64">
        <v>1</v>
      </c>
      <c r="M473" s="65">
        <v>367726.4</v>
      </c>
      <c r="N473" s="87">
        <v>9708914.5999999903</v>
      </c>
      <c r="O473" s="87" t="s">
        <v>1228</v>
      </c>
      <c r="P473" s="87" t="str">
        <f>VLOOKUP(CENSO[[#This Row],[DAP (cm)]],CD[],2,TRUE)</f>
        <v>TORA</v>
      </c>
      <c r="Q473" s="87" t="str">
        <f>VLOOKUP(CENSO[[#This Row],[DAP (cm)]],DD[],2,TRUE)</f>
        <v>100├ 110</v>
      </c>
      <c r="R473" s="87" t="str" cm="1">
        <f t="array" ref="R473">INDEX(_xlfn.TEXTSPLIT(CENSO[[#This Row],[NOME CIENTIFICO]]," "),1)</f>
        <v>Apuleia</v>
      </c>
      <c r="S473" s="98" t="s">
        <v>1004</v>
      </c>
      <c r="T473" s="87">
        <f>_xlfn.MINIFS(CENSO[DAP (cm)],CENSO[NOME CIENTIFICO],CENSO[[#This Row],[NOME CIENTIFICO]])</f>
        <v>39.788735772973837</v>
      </c>
      <c r="U4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3" s="87" t="str">
        <f>IF(CENSO[[#This Row],[DAP (cm)]]&lt;CENSO[[#This Row],[DMCE (cm)]],"DAP &lt; DMCE","DAP ≥ DMCE")</f>
        <v>DAP ≥ DMCE</v>
      </c>
      <c r="W473" s="87" t="str">
        <f>IF(CENSO[[#This Row],[DAP (cm)]]&gt;200, "Superior", "Inferior")</f>
        <v>Inferior</v>
      </c>
      <c r="X473" s="87" t="str">
        <f>VLOOKUP(CENSO[[#This Row],[NOME COMUM]],ESPECIES[],4,FALSE)</f>
        <v>Não</v>
      </c>
      <c r="Y473" s="87" t="str">
        <f>IF(IFERROR(VLOOKUP(CENSO[[#This Row],[NOME COMUM]],COMERCIAIS[],2, FALSE), "Não") &lt;&gt; "Não", "Sim", "Não")</f>
        <v>Sim</v>
      </c>
      <c r="Z473" s="133">
        <f>CENSO[[#This Row],[g (m²)]]/SUM(AEEF[AEEF-UT])</f>
        <v>1.4257362993092843E-3</v>
      </c>
      <c r="AA473" s="133">
        <f>CENSO[[#This Row],[v (m³)]]/SUM(AEEF[AEEF-UT])</f>
        <v>1.9960308190329977E-2</v>
      </c>
    </row>
    <row r="474" spans="1:27" ht="14">
      <c r="A474" s="86">
        <v>1</v>
      </c>
      <c r="B474" s="86">
        <v>1</v>
      </c>
      <c r="C474" s="63">
        <v>26</v>
      </c>
      <c r="D474" s="63">
        <v>473</v>
      </c>
      <c r="E474" s="63" t="str">
        <f>VLOOKUP(CENSO[[#This Row],[NOME COMUM]],ESPECIES[],2,FALSE)</f>
        <v>Couratari guianensis Aubl.</v>
      </c>
      <c r="F474" s="64" t="s">
        <v>6</v>
      </c>
      <c r="G474" s="64">
        <v>192</v>
      </c>
      <c r="H474" s="97">
        <f>CENSO[[#This Row],[CAP (cm)]]/PI()</f>
        <v>61.115498147287809</v>
      </c>
      <c r="I474" s="64">
        <v>21</v>
      </c>
      <c r="J474" s="96">
        <f>(PI()*(CENSO[[#This Row],[DAP (cm)]]^2))/40000</f>
        <v>0.29335439110698147</v>
      </c>
      <c r="K474" s="96">
        <f>CENSO[[#This Row],[g (m²)]]*CENSO[[#This Row],[H (m)]]*0.7</f>
        <v>4.3123095492726273</v>
      </c>
      <c r="L474" s="64">
        <v>1</v>
      </c>
      <c r="M474" s="65">
        <v>367677</v>
      </c>
      <c r="N474" s="87">
        <v>9708897.5999999903</v>
      </c>
      <c r="O474" s="87" t="s">
        <v>1228</v>
      </c>
      <c r="P474" s="87" t="str">
        <f>VLOOKUP(CENSO[[#This Row],[DAP (cm)]],CD[],2,TRUE)</f>
        <v>TORA</v>
      </c>
      <c r="Q474" s="87" t="str">
        <f>VLOOKUP(CENSO[[#This Row],[DAP (cm)]],DD[],2,TRUE)</f>
        <v>60├ 70</v>
      </c>
      <c r="R474" s="87" t="str" cm="1">
        <f t="array" ref="R474">INDEX(_xlfn.TEXTSPLIT(CENSO[[#This Row],[NOME CIENTIFICO]]," "),1)</f>
        <v>Couratari</v>
      </c>
      <c r="S474" s="98" t="s">
        <v>1004</v>
      </c>
      <c r="T474" s="87">
        <f>_xlfn.MINIFS(CENSO[DAP (cm)],CENSO[NOME CIENTIFICO],CENSO[[#This Row],[NOME CIENTIFICO]])</f>
        <v>38.833806114422465</v>
      </c>
      <c r="U4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4" s="87" t="str">
        <f>IF(CENSO[[#This Row],[DAP (cm)]]&lt;CENSO[[#This Row],[DMCE (cm)]],"DAP &lt; DMCE","DAP ≥ DMCE")</f>
        <v>DAP ≥ DMCE</v>
      </c>
      <c r="W474" s="87" t="str">
        <f>IF(CENSO[[#This Row],[DAP (cm)]]&gt;200, "Superior", "Inferior")</f>
        <v>Inferior</v>
      </c>
      <c r="X474" s="87" t="str">
        <f>VLOOKUP(CENSO[[#This Row],[NOME COMUM]],ESPECIES[],4,FALSE)</f>
        <v>Não</v>
      </c>
      <c r="Y474" s="87" t="str">
        <f>IF(IFERROR(VLOOKUP(CENSO[[#This Row],[NOME COMUM]],COMERCIAIS[],2, FALSE), "Não") &lt;&gt; "Não", "Sim", "Não")</f>
        <v>Sim</v>
      </c>
      <c r="Z474" s="133">
        <f>CENSO[[#This Row],[g (m²)]]/SUM(AEEF[AEEF-UT])</f>
        <v>5.1326506775134213E-4</v>
      </c>
      <c r="AA474" s="133">
        <f>CENSO[[#This Row],[v (m³)]]/SUM(AEEF[AEEF-UT])</f>
        <v>7.5449964959447297E-3</v>
      </c>
    </row>
    <row r="475" spans="1:27" ht="14">
      <c r="A475" s="86">
        <v>1</v>
      </c>
      <c r="B475" s="86">
        <v>1</v>
      </c>
      <c r="C475" s="63">
        <v>26</v>
      </c>
      <c r="D475" s="63">
        <v>474</v>
      </c>
      <c r="E475" s="63" t="str">
        <f>VLOOKUP(CENSO[[#This Row],[NOME COMUM]],ESPECIES[],2,FALSE)</f>
        <v>Couratari guianensis Aubl.</v>
      </c>
      <c r="F475" s="64" t="s">
        <v>6</v>
      </c>
      <c r="G475" s="64">
        <v>200</v>
      </c>
      <c r="H475" s="97">
        <f>CENSO[[#This Row],[CAP (cm)]]/PI()</f>
        <v>63.661977236758133</v>
      </c>
      <c r="I475" s="64">
        <v>22</v>
      </c>
      <c r="J475" s="96">
        <f>(PI()*(CENSO[[#This Row],[DAP (cm)]]^2))/40000</f>
        <v>0.31830988618379064</v>
      </c>
      <c r="K475" s="96">
        <f>CENSO[[#This Row],[g (m²)]]*CENSO[[#This Row],[H (m)]]*0.7</f>
        <v>4.9019722472303755</v>
      </c>
      <c r="L475" s="64">
        <v>1</v>
      </c>
      <c r="M475" s="65">
        <v>367677.59999999899</v>
      </c>
      <c r="N475" s="87">
        <v>9708898.4000000004</v>
      </c>
      <c r="O475" s="87" t="s">
        <v>1228</v>
      </c>
      <c r="P475" s="87" t="str">
        <f>VLOOKUP(CENSO[[#This Row],[DAP (cm)]],CD[],2,TRUE)</f>
        <v>TORA</v>
      </c>
      <c r="Q475" s="87" t="str">
        <f>VLOOKUP(CENSO[[#This Row],[DAP (cm)]],DD[],2,TRUE)</f>
        <v>60├ 70</v>
      </c>
      <c r="R475" s="87" t="str" cm="1">
        <f t="array" ref="R475">INDEX(_xlfn.TEXTSPLIT(CENSO[[#This Row],[NOME CIENTIFICO]]," "),1)</f>
        <v>Couratari</v>
      </c>
      <c r="S475" s="98" t="s">
        <v>1004</v>
      </c>
      <c r="T475" s="87">
        <f>_xlfn.MINIFS(CENSO[DAP (cm)],CENSO[NOME CIENTIFICO],CENSO[[#This Row],[NOME CIENTIFICO]])</f>
        <v>38.833806114422465</v>
      </c>
      <c r="U4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5" s="87" t="str">
        <f>IF(CENSO[[#This Row],[DAP (cm)]]&lt;CENSO[[#This Row],[DMCE (cm)]],"DAP &lt; DMCE","DAP ≥ DMCE")</f>
        <v>DAP ≥ DMCE</v>
      </c>
      <c r="W475" s="87" t="str">
        <f>IF(CENSO[[#This Row],[DAP (cm)]]&gt;200, "Superior", "Inferior")</f>
        <v>Inferior</v>
      </c>
      <c r="X475" s="87" t="str">
        <f>VLOOKUP(CENSO[[#This Row],[NOME COMUM]],ESPECIES[],4,FALSE)</f>
        <v>Não</v>
      </c>
      <c r="Y475" s="87" t="str">
        <f>IF(IFERROR(VLOOKUP(CENSO[[#This Row],[NOME COMUM]],COMERCIAIS[],2, FALSE), "Não") &lt;&gt; "Não", "Sim", "Não")</f>
        <v>Sim</v>
      </c>
      <c r="Z475" s="133">
        <f>CENSO[[#This Row],[g (m²)]]/SUM(AEEF[AEEF-UT])</f>
        <v>5.5692824191768894E-4</v>
      </c>
      <c r="AA475" s="133">
        <f>CENSO[[#This Row],[v (m³)]]/SUM(AEEF[AEEF-UT])</f>
        <v>8.5766949255324087E-3</v>
      </c>
    </row>
    <row r="476" spans="1:27" ht="14">
      <c r="A476" s="86">
        <v>1</v>
      </c>
      <c r="B476" s="86">
        <v>1</v>
      </c>
      <c r="C476" s="63">
        <v>26</v>
      </c>
      <c r="D476" s="63">
        <v>475</v>
      </c>
      <c r="E476" s="63" t="str">
        <f>VLOOKUP(CENSO[[#This Row],[NOME COMUM]],ESPECIES[],2,FALSE)</f>
        <v>Piptadenia suaveolens Miq.</v>
      </c>
      <c r="F476" s="64" t="s">
        <v>22</v>
      </c>
      <c r="G476" s="64">
        <v>210</v>
      </c>
      <c r="H476" s="97">
        <f>CENSO[[#This Row],[CAP (cm)]]/PI()</f>
        <v>66.845076098596039</v>
      </c>
      <c r="I476" s="64">
        <v>20</v>
      </c>
      <c r="J476" s="96">
        <f>(PI()*(CENSO[[#This Row],[DAP (cm)]]^2))/40000</f>
        <v>0.35093664951762915</v>
      </c>
      <c r="K476" s="96">
        <f>CENSO[[#This Row],[g (m²)]]*CENSO[[#This Row],[H (m)]]*0.7</f>
        <v>4.9131130932468077</v>
      </c>
      <c r="L476" s="64">
        <v>1</v>
      </c>
      <c r="M476" s="65">
        <v>367735.09999999899</v>
      </c>
      <c r="N476" s="87">
        <v>9708878.1999999899</v>
      </c>
      <c r="O476" s="87" t="s">
        <v>1228</v>
      </c>
      <c r="P476" s="87" t="str">
        <f>VLOOKUP(CENSO[[#This Row],[DAP (cm)]],CD[],2,TRUE)</f>
        <v>TORA</v>
      </c>
      <c r="Q476" s="87" t="str">
        <f>VLOOKUP(CENSO[[#This Row],[DAP (cm)]],DD[],2,TRUE)</f>
        <v>60├ 70</v>
      </c>
      <c r="R476" s="87" t="str" cm="1">
        <f t="array" ref="R476">INDEX(_xlfn.TEXTSPLIT(CENSO[[#This Row],[NOME CIENTIFICO]]," "),1)</f>
        <v>Piptadenia</v>
      </c>
      <c r="S476" s="98" t="s">
        <v>1004</v>
      </c>
      <c r="T476" s="87">
        <f>_xlfn.MINIFS(CENSO[DAP (cm)],CENSO[NOME CIENTIFICO],CENSO[[#This Row],[NOME CIENTIFICO]])</f>
        <v>39.788735772973837</v>
      </c>
      <c r="U4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6" s="87" t="str">
        <f>IF(CENSO[[#This Row],[DAP (cm)]]&lt;CENSO[[#This Row],[DMCE (cm)]],"DAP &lt; DMCE","DAP ≥ DMCE")</f>
        <v>DAP ≥ DMCE</v>
      </c>
      <c r="W476" s="87" t="str">
        <f>IF(CENSO[[#This Row],[DAP (cm)]]&gt;200, "Superior", "Inferior")</f>
        <v>Inferior</v>
      </c>
      <c r="X476" s="87" t="str">
        <f>VLOOKUP(CENSO[[#This Row],[NOME COMUM]],ESPECIES[],4,FALSE)</f>
        <v>Não</v>
      </c>
      <c r="Y476" s="87" t="str">
        <f>IF(IFERROR(VLOOKUP(CENSO[[#This Row],[NOME COMUM]],COMERCIAIS[],2, FALSE), "Não") &lt;&gt; "Não", "Sim", "Não")</f>
        <v>Sim</v>
      </c>
      <c r="Z476" s="133">
        <f>CENSO[[#This Row],[g (m²)]]/SUM(AEEF[AEEF-UT])</f>
        <v>6.1401338671425204E-4</v>
      </c>
      <c r="AA476" s="133">
        <f>CENSO[[#This Row],[v (m³)]]/SUM(AEEF[AEEF-UT])</f>
        <v>8.5961874139995273E-3</v>
      </c>
    </row>
    <row r="477" spans="1:27" ht="14">
      <c r="A477" s="86">
        <v>1</v>
      </c>
      <c r="B477" s="86">
        <v>1</v>
      </c>
      <c r="C477" s="63">
        <v>26</v>
      </c>
      <c r="D477" s="63">
        <v>476</v>
      </c>
      <c r="E477" s="63" t="str">
        <f>VLOOKUP(CENSO[[#This Row],[NOME COMUM]],ESPECIES[],2,FALSE)</f>
        <v>Couratari guianensis Aubl.</v>
      </c>
      <c r="F477" s="64" t="s">
        <v>6</v>
      </c>
      <c r="G477" s="64">
        <v>372</v>
      </c>
      <c r="H477" s="97">
        <f>CENSO[[#This Row],[CAP (cm)]]/PI()</f>
        <v>118.41127766037013</v>
      </c>
      <c r="I477" s="64">
        <v>23</v>
      </c>
      <c r="J477" s="96">
        <f>(PI()*(CENSO[[#This Row],[DAP (cm)]]^2))/40000</f>
        <v>1.1012248822414421</v>
      </c>
      <c r="K477" s="96">
        <f>CENSO[[#This Row],[g (m²)]]*CENSO[[#This Row],[H (m)]]*0.7</f>
        <v>17.729720604087216</v>
      </c>
      <c r="L477" s="64">
        <v>1</v>
      </c>
      <c r="M477" s="65">
        <v>367730.2</v>
      </c>
      <c r="N477" s="87">
        <v>9708871.8000000007</v>
      </c>
      <c r="O477" s="87" t="s">
        <v>1228</v>
      </c>
      <c r="P477" s="87" t="str">
        <f>VLOOKUP(CENSO[[#This Row],[DAP (cm)]],CD[],2,TRUE)</f>
        <v>TORA</v>
      </c>
      <c r="Q477" s="87" t="str">
        <f>VLOOKUP(CENSO[[#This Row],[DAP (cm)]],DD[],2,TRUE)</f>
        <v>110├ 120</v>
      </c>
      <c r="R477" s="87" t="str" cm="1">
        <f t="array" ref="R477">INDEX(_xlfn.TEXTSPLIT(CENSO[[#This Row],[NOME CIENTIFICO]]," "),1)</f>
        <v>Couratari</v>
      </c>
      <c r="S477" s="98" t="s">
        <v>1004</v>
      </c>
      <c r="T477" s="87">
        <f>_xlfn.MINIFS(CENSO[DAP (cm)],CENSO[NOME CIENTIFICO],CENSO[[#This Row],[NOME CIENTIFICO]])</f>
        <v>38.833806114422465</v>
      </c>
      <c r="U4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7" s="87" t="str">
        <f>IF(CENSO[[#This Row],[DAP (cm)]]&lt;CENSO[[#This Row],[DMCE (cm)]],"DAP &lt; DMCE","DAP ≥ DMCE")</f>
        <v>DAP ≥ DMCE</v>
      </c>
      <c r="W477" s="87" t="str">
        <f>IF(CENSO[[#This Row],[DAP (cm)]]&gt;200, "Superior", "Inferior")</f>
        <v>Inferior</v>
      </c>
      <c r="X477" s="87" t="str">
        <f>VLOOKUP(CENSO[[#This Row],[NOME COMUM]],ESPECIES[],4,FALSE)</f>
        <v>Não</v>
      </c>
      <c r="Y477" s="87" t="str">
        <f>IF(IFERROR(VLOOKUP(CENSO[[#This Row],[NOME COMUM]],COMERCIAIS[],2, FALSE), "Não") &lt;&gt; "Não", "Sim", "Não")</f>
        <v>Sim</v>
      </c>
      <c r="Z477" s="133">
        <f>CENSO[[#This Row],[g (m²)]]/SUM(AEEF[AEEF-UT])</f>
        <v>1.9267489457384366E-3</v>
      </c>
      <c r="AA477" s="133">
        <f>CENSO[[#This Row],[v (m³)]]/SUM(AEEF[AEEF-UT])</f>
        <v>3.1020658026388828E-2</v>
      </c>
    </row>
    <row r="478" spans="1:27" ht="14">
      <c r="A478" s="86">
        <v>1</v>
      </c>
      <c r="B478" s="86">
        <v>1</v>
      </c>
      <c r="C478" s="63">
        <v>26</v>
      </c>
      <c r="D478" s="63">
        <v>477</v>
      </c>
      <c r="E478" s="63" t="str">
        <f>VLOOKUP(CENSO[[#This Row],[NOME COMUM]],ESPECIES[],2,FALSE)</f>
        <v>Piptadenia suaveolens Miq.</v>
      </c>
      <c r="F478" s="64" t="s">
        <v>22</v>
      </c>
      <c r="G478" s="64">
        <v>300</v>
      </c>
      <c r="H478" s="97">
        <f>CENSO[[#This Row],[CAP (cm)]]/PI()</f>
        <v>95.4929658551372</v>
      </c>
      <c r="I478" s="64">
        <v>17</v>
      </c>
      <c r="J478" s="96">
        <f>(PI()*(CENSO[[#This Row],[DAP (cm)]]^2))/40000</f>
        <v>0.7161972439135289</v>
      </c>
      <c r="K478" s="96">
        <f>CENSO[[#This Row],[g (m²)]]*CENSO[[#This Row],[H (m)]]*0.7</f>
        <v>8.5227472025709936</v>
      </c>
      <c r="L478" s="64">
        <v>1</v>
      </c>
      <c r="M478" s="65">
        <v>367804.799999999</v>
      </c>
      <c r="N478" s="87">
        <v>9708822.9000000004</v>
      </c>
      <c r="O478" s="87" t="s">
        <v>1228</v>
      </c>
      <c r="P478" s="87" t="str">
        <f>VLOOKUP(CENSO[[#This Row],[DAP (cm)]],CD[],2,TRUE)</f>
        <v>TORA</v>
      </c>
      <c r="Q478" s="87" t="str">
        <f>VLOOKUP(CENSO[[#This Row],[DAP (cm)]],DD[],2,TRUE)</f>
        <v>90├ 100</v>
      </c>
      <c r="R478" s="87" t="str" cm="1">
        <f t="array" ref="R478">INDEX(_xlfn.TEXTSPLIT(CENSO[[#This Row],[NOME CIENTIFICO]]," "),1)</f>
        <v>Piptadenia</v>
      </c>
      <c r="S478" s="98" t="s">
        <v>1004</v>
      </c>
      <c r="T478" s="87">
        <f>_xlfn.MINIFS(CENSO[DAP (cm)],CENSO[NOME CIENTIFICO],CENSO[[#This Row],[NOME CIENTIFICO]])</f>
        <v>39.788735772973837</v>
      </c>
      <c r="U4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8" s="87" t="str">
        <f>IF(CENSO[[#This Row],[DAP (cm)]]&lt;CENSO[[#This Row],[DMCE (cm)]],"DAP &lt; DMCE","DAP ≥ DMCE")</f>
        <v>DAP ≥ DMCE</v>
      </c>
      <c r="W478" s="87" t="str">
        <f>IF(CENSO[[#This Row],[DAP (cm)]]&gt;200, "Superior", "Inferior")</f>
        <v>Inferior</v>
      </c>
      <c r="X478" s="87" t="str">
        <f>VLOOKUP(CENSO[[#This Row],[NOME COMUM]],ESPECIES[],4,FALSE)</f>
        <v>Não</v>
      </c>
      <c r="Y478" s="87" t="str">
        <f>IF(IFERROR(VLOOKUP(CENSO[[#This Row],[NOME COMUM]],COMERCIAIS[],2, FALSE), "Não") &lt;&gt; "Não", "Sim", "Não")</f>
        <v>Sim</v>
      </c>
      <c r="Z478" s="133">
        <f>CENSO[[#This Row],[g (m²)]]/SUM(AEEF[AEEF-UT])</f>
        <v>1.2530885443148001E-3</v>
      </c>
      <c r="AA478" s="133">
        <f>CENSO[[#This Row],[v (m³)]]/SUM(AEEF[AEEF-UT])</f>
        <v>1.491175367734612E-2</v>
      </c>
    </row>
    <row r="479" spans="1:27" ht="14">
      <c r="A479" s="86">
        <v>1</v>
      </c>
      <c r="B479" s="86">
        <v>1</v>
      </c>
      <c r="C479" s="63">
        <v>26</v>
      </c>
      <c r="D479" s="63">
        <v>478</v>
      </c>
      <c r="E479" s="63" t="str">
        <f>VLOOKUP(CENSO[[#This Row],[NOME COMUM]],ESPECIES[],2,FALSE)</f>
        <v>Piptadenia suaveolens Miq.</v>
      </c>
      <c r="F479" s="64" t="s">
        <v>22</v>
      </c>
      <c r="G479" s="64">
        <v>240</v>
      </c>
      <c r="H479" s="97">
        <f>CENSO[[#This Row],[CAP (cm)]]/PI()</f>
        <v>76.394372684109769</v>
      </c>
      <c r="I479" s="64">
        <v>13</v>
      </c>
      <c r="J479" s="96">
        <f>(PI()*(CENSO[[#This Row],[DAP (cm)]]^2))/40000</f>
        <v>0.45836623610465865</v>
      </c>
      <c r="K479" s="96">
        <f>CENSO[[#This Row],[g (m²)]]*CENSO[[#This Row],[H (m)]]*0.7</f>
        <v>4.1711327485523935</v>
      </c>
      <c r="L479" s="64">
        <v>2</v>
      </c>
      <c r="M479" s="65">
        <v>367811.2</v>
      </c>
      <c r="N479" s="87">
        <v>9708813.1999999899</v>
      </c>
      <c r="O479" s="87" t="s">
        <v>1228</v>
      </c>
      <c r="P479" s="87" t="str">
        <f>VLOOKUP(CENSO[[#This Row],[DAP (cm)]],CD[],2,TRUE)</f>
        <v>TORA</v>
      </c>
      <c r="Q479" s="87" t="str">
        <f>VLOOKUP(CENSO[[#This Row],[DAP (cm)]],DD[],2,TRUE)</f>
        <v>70├ 80</v>
      </c>
      <c r="R479" s="87" t="str" cm="1">
        <f t="array" ref="R479">INDEX(_xlfn.TEXTSPLIT(CENSO[[#This Row],[NOME CIENTIFICO]]," "),1)</f>
        <v>Piptadenia</v>
      </c>
      <c r="S479" s="98" t="s">
        <v>1004</v>
      </c>
      <c r="T479" s="87">
        <f>_xlfn.MINIFS(CENSO[DAP (cm)],CENSO[NOME CIENTIFICO],CENSO[[#This Row],[NOME CIENTIFICO]])</f>
        <v>39.788735772973837</v>
      </c>
      <c r="U4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9" s="87" t="str">
        <f>IF(CENSO[[#This Row],[DAP (cm)]]&lt;CENSO[[#This Row],[DMCE (cm)]],"DAP &lt; DMCE","DAP ≥ DMCE")</f>
        <v>DAP ≥ DMCE</v>
      </c>
      <c r="W479" s="87" t="str">
        <f>IF(CENSO[[#This Row],[DAP (cm)]]&gt;200, "Superior", "Inferior")</f>
        <v>Inferior</v>
      </c>
      <c r="X479" s="87" t="str">
        <f>VLOOKUP(CENSO[[#This Row],[NOME COMUM]],ESPECIES[],4,FALSE)</f>
        <v>Não</v>
      </c>
      <c r="Y479" s="87" t="str">
        <f>IF(IFERROR(VLOOKUP(CENSO[[#This Row],[NOME COMUM]],COMERCIAIS[],2, FALSE), "Não") &lt;&gt; "Não", "Sim", "Não")</f>
        <v>Sim</v>
      </c>
      <c r="Z479" s="133">
        <f>CENSO[[#This Row],[g (m²)]]/SUM(AEEF[AEEF-UT])</f>
        <v>8.0197666836147232E-4</v>
      </c>
      <c r="AA479" s="133">
        <f>CENSO[[#This Row],[v (m³)]]/SUM(AEEF[AEEF-UT])</f>
        <v>7.2979876820893977E-3</v>
      </c>
    </row>
    <row r="480" spans="1:27" ht="14">
      <c r="A480" s="86">
        <v>1</v>
      </c>
      <c r="B480" s="86">
        <v>1</v>
      </c>
      <c r="C480" s="63">
        <v>26</v>
      </c>
      <c r="D480" s="63">
        <v>479</v>
      </c>
      <c r="E480" s="63" t="str">
        <f>VLOOKUP(CENSO[[#This Row],[NOME COMUM]],ESPECIES[],2,FALSE)</f>
        <v>Couratari guianensis Aubl.</v>
      </c>
      <c r="F480" s="64" t="s">
        <v>6</v>
      </c>
      <c r="G480" s="64">
        <v>196</v>
      </c>
      <c r="H480" s="97">
        <f>CENSO[[#This Row],[CAP (cm)]]/PI()</f>
        <v>62.388737692022971</v>
      </c>
      <c r="I480" s="64">
        <v>23</v>
      </c>
      <c r="J480" s="96">
        <f>(PI()*(CENSO[[#This Row],[DAP (cm)]]^2))/40000</f>
        <v>0.30570481469091254</v>
      </c>
      <c r="K480" s="96">
        <f>CENSO[[#This Row],[g (m²)]]*CENSO[[#This Row],[H (m)]]*0.7</f>
        <v>4.921847516523691</v>
      </c>
      <c r="L480" s="64">
        <v>1</v>
      </c>
      <c r="M480" s="65">
        <v>367808.799999999</v>
      </c>
      <c r="N480" s="87">
        <v>9708810</v>
      </c>
      <c r="O480" s="87" t="s">
        <v>1228</v>
      </c>
      <c r="P480" s="87" t="str">
        <f>VLOOKUP(CENSO[[#This Row],[DAP (cm)]],CD[],2,TRUE)</f>
        <v>TORA</v>
      </c>
      <c r="Q480" s="87" t="str">
        <f>VLOOKUP(CENSO[[#This Row],[DAP (cm)]],DD[],2,TRUE)</f>
        <v>60├ 70</v>
      </c>
      <c r="R480" s="87" t="str" cm="1">
        <f t="array" ref="R480">INDEX(_xlfn.TEXTSPLIT(CENSO[[#This Row],[NOME CIENTIFICO]]," "),1)</f>
        <v>Couratari</v>
      </c>
      <c r="S480" s="98" t="s">
        <v>1004</v>
      </c>
      <c r="T480" s="87">
        <f>_xlfn.MINIFS(CENSO[DAP (cm)],CENSO[NOME CIENTIFICO],CENSO[[#This Row],[NOME CIENTIFICO]])</f>
        <v>38.833806114422465</v>
      </c>
      <c r="U4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0" s="87" t="str">
        <f>IF(CENSO[[#This Row],[DAP (cm)]]&lt;CENSO[[#This Row],[DMCE (cm)]],"DAP &lt; DMCE","DAP ≥ DMCE")</f>
        <v>DAP ≥ DMCE</v>
      </c>
      <c r="W480" s="87" t="str">
        <f>IF(CENSO[[#This Row],[DAP (cm)]]&gt;200, "Superior", "Inferior")</f>
        <v>Inferior</v>
      </c>
      <c r="X480" s="87" t="str">
        <f>VLOOKUP(CENSO[[#This Row],[NOME COMUM]],ESPECIES[],4,FALSE)</f>
        <v>Não</v>
      </c>
      <c r="Y480" s="87" t="str">
        <f>IF(IFERROR(VLOOKUP(CENSO[[#This Row],[NOME COMUM]],COMERCIAIS[],2, FALSE), "Não") &lt;&gt; "Não", "Sim", "Não")</f>
        <v>Sim</v>
      </c>
      <c r="Z480" s="133">
        <f>CENSO[[#This Row],[g (m²)]]/SUM(AEEF[AEEF-UT])</f>
        <v>5.3487388353774844E-4</v>
      </c>
      <c r="AA480" s="133">
        <f>CENSO[[#This Row],[v (m³)]]/SUM(AEEF[AEEF-UT])</f>
        <v>8.6114695249577492E-3</v>
      </c>
    </row>
    <row r="481" spans="1:27" ht="14">
      <c r="A481" s="86">
        <v>1</v>
      </c>
      <c r="B481" s="86">
        <v>1</v>
      </c>
      <c r="C481" s="63">
        <v>26</v>
      </c>
      <c r="D481" s="63">
        <v>480</v>
      </c>
      <c r="E481" s="63" t="str">
        <f>VLOOKUP(CENSO[[#This Row],[NOME COMUM]],ESPECIES[],2,FALSE)</f>
        <v>Buchenavia capitata (Vahl) Eichler</v>
      </c>
      <c r="F481" s="64" t="s">
        <v>10</v>
      </c>
      <c r="G481" s="64">
        <v>315</v>
      </c>
      <c r="H481" s="97">
        <f>CENSO[[#This Row],[CAP (cm)]]/PI()</f>
        <v>100.26761414789407</v>
      </c>
      <c r="I481" s="64">
        <v>23</v>
      </c>
      <c r="J481" s="96">
        <f>(PI()*(CENSO[[#This Row],[DAP (cm)]]^2))/40000</f>
        <v>0.78960746141466576</v>
      </c>
      <c r="K481" s="96">
        <f>CENSO[[#This Row],[g (m²)]]*CENSO[[#This Row],[H (m)]]*0.7</f>
        <v>12.712680128776119</v>
      </c>
      <c r="L481" s="64">
        <v>1</v>
      </c>
      <c r="M481" s="65">
        <v>367833.4</v>
      </c>
      <c r="N481" s="87">
        <v>9708760</v>
      </c>
      <c r="O481" s="87" t="s">
        <v>1227</v>
      </c>
      <c r="P481" s="87" t="str">
        <f>VLOOKUP(CENSO[[#This Row],[DAP (cm)]],CD[],2,TRUE)</f>
        <v>TORA</v>
      </c>
      <c r="Q481" s="87" t="str">
        <f>VLOOKUP(CENSO[[#This Row],[DAP (cm)]],DD[],2,TRUE)</f>
        <v>100├ 110</v>
      </c>
      <c r="R481" s="87" t="str" cm="1">
        <f t="array" ref="R481">INDEX(_xlfn.TEXTSPLIT(CENSO[[#This Row],[NOME CIENTIFICO]]," "),1)</f>
        <v>Buchenavia</v>
      </c>
      <c r="S481" s="98" t="s">
        <v>1004</v>
      </c>
      <c r="T481" s="87">
        <f>_xlfn.MINIFS(CENSO[DAP (cm)],CENSO[NOME CIENTIFICO],CENSO[[#This Row],[NOME CIENTIFICO]])</f>
        <v>41.38028520389279</v>
      </c>
      <c r="U4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81" s="87" t="str">
        <f>IF(CENSO[[#This Row],[DAP (cm)]]&lt;CENSO[[#This Row],[DMCE (cm)]],"DAP &lt; DMCE","DAP ≥ DMCE")</f>
        <v>DAP ≥ DMCE</v>
      </c>
      <c r="W481" s="87" t="str">
        <f>IF(CENSO[[#This Row],[DAP (cm)]]&gt;200, "Superior", "Inferior")</f>
        <v>Inferior</v>
      </c>
      <c r="X481" s="87" t="str">
        <f>VLOOKUP(CENSO[[#This Row],[NOME COMUM]],ESPECIES[],4,FALSE)</f>
        <v>Não</v>
      </c>
      <c r="Y481" s="87" t="str">
        <f>IF(IFERROR(VLOOKUP(CENSO[[#This Row],[NOME COMUM]],COMERCIAIS[],2, FALSE), "Não") &lt;&gt; "Não", "Sim", "Não")</f>
        <v>Não</v>
      </c>
      <c r="Z481" s="133">
        <f>CENSO[[#This Row],[g (m²)]]/SUM(AEEF[AEEF-UT])</f>
        <v>1.3815301201070673E-3</v>
      </c>
      <c r="AA481" s="133">
        <f>CENSO[[#This Row],[v (m³)]]/SUM(AEEF[AEEF-UT])</f>
        <v>2.2242634933723787E-2</v>
      </c>
    </row>
    <row r="482" spans="1:27" ht="14">
      <c r="A482" s="86">
        <v>1</v>
      </c>
      <c r="B482" s="86">
        <v>1</v>
      </c>
      <c r="C482" s="63">
        <v>26</v>
      </c>
      <c r="D482" s="63">
        <v>481</v>
      </c>
      <c r="E482" s="63" t="str">
        <f>VLOOKUP(CENSO[[#This Row],[NOME COMUM]],ESPECIES[],2,FALSE)</f>
        <v>Buchenavia capitata (Vahl) Eichler</v>
      </c>
      <c r="F482" s="64" t="s">
        <v>10</v>
      </c>
      <c r="G482" s="64">
        <v>260</v>
      </c>
      <c r="H482" s="97">
        <f>CENSO[[#This Row],[CAP (cm)]]/PI()</f>
        <v>82.760570407785579</v>
      </c>
      <c r="I482" s="64">
        <v>22</v>
      </c>
      <c r="J482" s="96">
        <f>(PI()*(CENSO[[#This Row],[DAP (cm)]]^2))/40000</f>
        <v>0.53794370765060628</v>
      </c>
      <c r="K482" s="96">
        <f>CENSO[[#This Row],[g (m²)]]*CENSO[[#This Row],[H (m)]]*0.7</f>
        <v>8.2843330978193368</v>
      </c>
      <c r="L482" s="64">
        <v>1</v>
      </c>
      <c r="M482" s="65">
        <v>367938.9</v>
      </c>
      <c r="N482" s="87">
        <v>9708660</v>
      </c>
      <c r="O482" s="87" t="s">
        <v>1227</v>
      </c>
      <c r="P482" s="87" t="str">
        <f>VLOOKUP(CENSO[[#This Row],[DAP (cm)]],CD[],2,TRUE)</f>
        <v>TORA</v>
      </c>
      <c r="Q482" s="87" t="str">
        <f>VLOOKUP(CENSO[[#This Row],[DAP (cm)]],DD[],2,TRUE)</f>
        <v>80├ 90</v>
      </c>
      <c r="R482" s="87" t="str" cm="1">
        <f t="array" ref="R482">INDEX(_xlfn.TEXTSPLIT(CENSO[[#This Row],[NOME CIENTIFICO]]," "),1)</f>
        <v>Buchenavia</v>
      </c>
      <c r="S482" s="98" t="s">
        <v>1004</v>
      </c>
      <c r="T482" s="87">
        <f>_xlfn.MINIFS(CENSO[DAP (cm)],CENSO[NOME CIENTIFICO],CENSO[[#This Row],[NOME CIENTIFICO]])</f>
        <v>41.38028520389279</v>
      </c>
      <c r="U4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82" s="87" t="str">
        <f>IF(CENSO[[#This Row],[DAP (cm)]]&lt;CENSO[[#This Row],[DMCE (cm)]],"DAP &lt; DMCE","DAP ≥ DMCE")</f>
        <v>DAP ≥ DMCE</v>
      </c>
      <c r="W482" s="87" t="str">
        <f>IF(CENSO[[#This Row],[DAP (cm)]]&gt;200, "Superior", "Inferior")</f>
        <v>Inferior</v>
      </c>
      <c r="X482" s="87" t="str">
        <f>VLOOKUP(CENSO[[#This Row],[NOME COMUM]],ESPECIES[],4,FALSE)</f>
        <v>Não</v>
      </c>
      <c r="Y482" s="87" t="str">
        <f>IF(IFERROR(VLOOKUP(CENSO[[#This Row],[NOME COMUM]],COMERCIAIS[],2, FALSE), "Não") &lt;&gt; "Não", "Sim", "Não")</f>
        <v>Não</v>
      </c>
      <c r="Z482" s="133">
        <f>CENSO[[#This Row],[g (m²)]]/SUM(AEEF[AEEF-UT])</f>
        <v>9.4120872884089456E-4</v>
      </c>
      <c r="AA482" s="133">
        <f>CENSO[[#This Row],[v (m³)]]/SUM(AEEF[AEEF-UT])</f>
        <v>1.4494614424149775E-2</v>
      </c>
    </row>
    <row r="483" spans="1:27" ht="14">
      <c r="A483" s="86">
        <v>1</v>
      </c>
      <c r="B483" s="86">
        <v>1</v>
      </c>
      <c r="C483" s="63">
        <v>26</v>
      </c>
      <c r="D483" s="63">
        <v>482</v>
      </c>
      <c r="E483" s="63" t="str">
        <f>VLOOKUP(CENSO[[#This Row],[NOME COMUM]],ESPECIES[],2,FALSE)</f>
        <v>Astronium lecointei Ducke</v>
      </c>
      <c r="F483" s="64" t="s">
        <v>5</v>
      </c>
      <c r="G483" s="64">
        <v>285</v>
      </c>
      <c r="H483" s="97">
        <f>CENSO[[#This Row],[CAP (cm)]]/PI()</f>
        <v>90.718317562380349</v>
      </c>
      <c r="I483" s="64">
        <v>25</v>
      </c>
      <c r="J483" s="96">
        <f>(PI()*(CENSO[[#This Row],[DAP (cm)]]^2))/40000</f>
        <v>0.64636801263195998</v>
      </c>
      <c r="K483" s="96">
        <f>CENSO[[#This Row],[g (m²)]]*CENSO[[#This Row],[H (m)]]*0.7</f>
        <v>11.311440221059298</v>
      </c>
      <c r="L483" s="64">
        <v>1</v>
      </c>
      <c r="M483" s="65">
        <v>367970</v>
      </c>
      <c r="N483" s="87">
        <v>9708678.8000000007</v>
      </c>
      <c r="O483" s="87" t="s">
        <v>1228</v>
      </c>
      <c r="P483" s="87" t="str">
        <f>VLOOKUP(CENSO[[#This Row],[DAP (cm)]],CD[],2,TRUE)</f>
        <v>TORA</v>
      </c>
      <c r="Q483" s="87" t="str">
        <f>VLOOKUP(CENSO[[#This Row],[DAP (cm)]],DD[],2,TRUE)</f>
        <v>90├ 100</v>
      </c>
      <c r="R483" s="87" t="str" cm="1">
        <f t="array" ref="R483">INDEX(_xlfn.TEXTSPLIT(CENSO[[#This Row],[NOME CIENTIFICO]]," "),1)</f>
        <v>Astronium</v>
      </c>
      <c r="S483" s="98" t="s">
        <v>1004</v>
      </c>
      <c r="T483" s="87">
        <f>_xlfn.MINIFS(CENSO[DAP (cm)],CENSO[NOME CIENTIFICO],CENSO[[#This Row],[NOME CIENTIFICO]])</f>
        <v>40.107045659157627</v>
      </c>
      <c r="U4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83" s="87" t="str">
        <f>IF(CENSO[[#This Row],[DAP (cm)]]&lt;CENSO[[#This Row],[DMCE (cm)]],"DAP &lt; DMCE","DAP ≥ DMCE")</f>
        <v>DAP ≥ DMCE</v>
      </c>
      <c r="W483" s="87" t="str">
        <f>IF(CENSO[[#This Row],[DAP (cm)]]&gt;200, "Superior", "Inferior")</f>
        <v>Inferior</v>
      </c>
      <c r="X483" s="87" t="str">
        <f>VLOOKUP(CENSO[[#This Row],[NOME COMUM]],ESPECIES[],4,FALSE)</f>
        <v>Não</v>
      </c>
      <c r="Y483" s="87" t="str">
        <f>IF(IFERROR(VLOOKUP(CENSO[[#This Row],[NOME COMUM]],COMERCIAIS[],2, FALSE), "Não") &lt;&gt; "Não", "Sim", "Não")</f>
        <v>Sim</v>
      </c>
      <c r="Z483" s="133">
        <f>CENSO[[#This Row],[g (m²)]]/SUM(AEEF[AEEF-UT])</f>
        <v>1.1309124112441073E-3</v>
      </c>
      <c r="AA483" s="133">
        <f>CENSO[[#This Row],[v (m³)]]/SUM(AEEF[AEEF-UT])</f>
        <v>1.9790967196771876E-2</v>
      </c>
    </row>
    <row r="484" spans="1:27" ht="14">
      <c r="A484" s="86">
        <v>1</v>
      </c>
      <c r="B484" s="86">
        <v>1</v>
      </c>
      <c r="C484" s="63">
        <v>26</v>
      </c>
      <c r="D484" s="63">
        <v>483</v>
      </c>
      <c r="E484" s="63" t="str">
        <f>VLOOKUP(CENSO[[#This Row],[NOME COMUM]],ESPECIES[],2,FALSE)</f>
        <v>Piptadenia suaveolens Miq.</v>
      </c>
      <c r="F484" s="64" t="s">
        <v>22</v>
      </c>
      <c r="G484" s="64">
        <v>192</v>
      </c>
      <c r="H484" s="97">
        <f>CENSO[[#This Row],[CAP (cm)]]/PI()</f>
        <v>61.115498147287809</v>
      </c>
      <c r="I484" s="64">
        <v>16</v>
      </c>
      <c r="J484" s="96">
        <f>(PI()*(CENSO[[#This Row],[DAP (cm)]]^2))/40000</f>
        <v>0.29335439110698147</v>
      </c>
      <c r="K484" s="96">
        <f>CENSO[[#This Row],[g (m²)]]*CENSO[[#This Row],[H (m)]]*0.7</f>
        <v>3.2855691803981921</v>
      </c>
      <c r="L484" s="64">
        <v>1</v>
      </c>
      <c r="M484" s="65">
        <v>368006.40000000002</v>
      </c>
      <c r="N484" s="87">
        <v>9708642.5</v>
      </c>
      <c r="O484" s="87" t="s">
        <v>1228</v>
      </c>
      <c r="P484" s="87" t="str">
        <f>VLOOKUP(CENSO[[#This Row],[DAP (cm)]],CD[],2,TRUE)</f>
        <v>TORA</v>
      </c>
      <c r="Q484" s="87" t="str">
        <f>VLOOKUP(CENSO[[#This Row],[DAP (cm)]],DD[],2,TRUE)</f>
        <v>60├ 70</v>
      </c>
      <c r="R484" s="87" t="str" cm="1">
        <f t="array" ref="R484">INDEX(_xlfn.TEXTSPLIT(CENSO[[#This Row],[NOME CIENTIFICO]]," "),1)</f>
        <v>Piptadenia</v>
      </c>
      <c r="S484" s="98" t="s">
        <v>1004</v>
      </c>
      <c r="T484" s="87">
        <f>_xlfn.MINIFS(CENSO[DAP (cm)],CENSO[NOME CIENTIFICO],CENSO[[#This Row],[NOME CIENTIFICO]])</f>
        <v>39.788735772973837</v>
      </c>
      <c r="U4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4" s="87" t="str">
        <f>IF(CENSO[[#This Row],[DAP (cm)]]&lt;CENSO[[#This Row],[DMCE (cm)]],"DAP &lt; DMCE","DAP ≥ DMCE")</f>
        <v>DAP ≥ DMCE</v>
      </c>
      <c r="W484" s="87" t="str">
        <f>IF(CENSO[[#This Row],[DAP (cm)]]&gt;200, "Superior", "Inferior")</f>
        <v>Inferior</v>
      </c>
      <c r="X484" s="87" t="str">
        <f>VLOOKUP(CENSO[[#This Row],[NOME COMUM]],ESPECIES[],4,FALSE)</f>
        <v>Não</v>
      </c>
      <c r="Y484" s="87" t="str">
        <f>IF(IFERROR(VLOOKUP(CENSO[[#This Row],[NOME COMUM]],COMERCIAIS[],2, FALSE), "Não") &lt;&gt; "Não", "Sim", "Não")</f>
        <v>Sim</v>
      </c>
      <c r="Z484" s="133">
        <f>CENSO[[#This Row],[g (m²)]]/SUM(AEEF[AEEF-UT])</f>
        <v>5.1326506775134213E-4</v>
      </c>
      <c r="AA484" s="133">
        <f>CENSO[[#This Row],[v (m³)]]/SUM(AEEF[AEEF-UT])</f>
        <v>5.7485687588150315E-3</v>
      </c>
    </row>
    <row r="485" spans="1:27" ht="14">
      <c r="A485" s="86">
        <v>1</v>
      </c>
      <c r="B485" s="86">
        <v>1</v>
      </c>
      <c r="C485" s="63">
        <v>26</v>
      </c>
      <c r="D485" s="63">
        <v>484</v>
      </c>
      <c r="E485" s="63" t="str">
        <f>VLOOKUP(CENSO[[#This Row],[NOME COMUM]],ESPECIES[],2,FALSE)</f>
        <v>Piptadenia suaveolens Miq.</v>
      </c>
      <c r="F485" s="64" t="s">
        <v>22</v>
      </c>
      <c r="G485" s="64">
        <v>200</v>
      </c>
      <c r="H485" s="97">
        <f>CENSO[[#This Row],[CAP (cm)]]/PI()</f>
        <v>63.661977236758133</v>
      </c>
      <c r="I485" s="64">
        <v>21</v>
      </c>
      <c r="J485" s="96">
        <f>(PI()*(CENSO[[#This Row],[DAP (cm)]]^2))/40000</f>
        <v>0.31830988618379064</v>
      </c>
      <c r="K485" s="96">
        <f>CENSO[[#This Row],[g (m²)]]*CENSO[[#This Row],[H (m)]]*0.7</f>
        <v>4.6791553269017223</v>
      </c>
      <c r="L485" s="64">
        <v>1</v>
      </c>
      <c r="M485" s="65">
        <v>368044.09999999899</v>
      </c>
      <c r="N485" s="87">
        <v>9708614.4000000004</v>
      </c>
      <c r="O485" s="87" t="s">
        <v>1228</v>
      </c>
      <c r="P485" s="87" t="str">
        <f>VLOOKUP(CENSO[[#This Row],[DAP (cm)]],CD[],2,TRUE)</f>
        <v>TORA</v>
      </c>
      <c r="Q485" s="87" t="str">
        <f>VLOOKUP(CENSO[[#This Row],[DAP (cm)]],DD[],2,TRUE)</f>
        <v>60├ 70</v>
      </c>
      <c r="R485" s="87" t="str" cm="1">
        <f t="array" ref="R485">INDEX(_xlfn.TEXTSPLIT(CENSO[[#This Row],[NOME CIENTIFICO]]," "),1)</f>
        <v>Piptadenia</v>
      </c>
      <c r="S485" s="98" t="s">
        <v>1004</v>
      </c>
      <c r="T485" s="87">
        <f>_xlfn.MINIFS(CENSO[DAP (cm)],CENSO[NOME CIENTIFICO],CENSO[[#This Row],[NOME CIENTIFICO]])</f>
        <v>39.788735772973837</v>
      </c>
      <c r="U4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5" s="87" t="str">
        <f>IF(CENSO[[#This Row],[DAP (cm)]]&lt;CENSO[[#This Row],[DMCE (cm)]],"DAP &lt; DMCE","DAP ≥ DMCE")</f>
        <v>DAP ≥ DMCE</v>
      </c>
      <c r="W485" s="87" t="str">
        <f>IF(CENSO[[#This Row],[DAP (cm)]]&gt;200, "Superior", "Inferior")</f>
        <v>Inferior</v>
      </c>
      <c r="X485" s="87" t="str">
        <f>VLOOKUP(CENSO[[#This Row],[NOME COMUM]],ESPECIES[],4,FALSE)</f>
        <v>Não</v>
      </c>
      <c r="Y485" s="87" t="str">
        <f>IF(IFERROR(VLOOKUP(CENSO[[#This Row],[NOME COMUM]],COMERCIAIS[],2, FALSE), "Não") &lt;&gt; "Não", "Sim", "Não")</f>
        <v>Sim</v>
      </c>
      <c r="Z485" s="133">
        <f>CENSO[[#This Row],[g (m²)]]/SUM(AEEF[AEEF-UT])</f>
        <v>5.5692824191768894E-4</v>
      </c>
      <c r="AA485" s="133">
        <f>CENSO[[#This Row],[v (m³)]]/SUM(AEEF[AEEF-UT])</f>
        <v>8.1868451561900278E-3</v>
      </c>
    </row>
    <row r="486" spans="1:27" ht="14">
      <c r="A486" s="86">
        <v>1</v>
      </c>
      <c r="B486" s="86">
        <v>1</v>
      </c>
      <c r="C486" s="63">
        <v>26</v>
      </c>
      <c r="D486" s="63">
        <v>485</v>
      </c>
      <c r="E486" s="63" t="str">
        <f>VLOOKUP(CENSO[[#This Row],[NOME COMUM]],ESPECIES[],2,FALSE)</f>
        <v>Lecythis chartacea O.Berg</v>
      </c>
      <c r="F486" s="64" t="s">
        <v>31</v>
      </c>
      <c r="G486" s="64">
        <v>183</v>
      </c>
      <c r="H486" s="97">
        <f>CENSO[[#This Row],[CAP (cm)]]/PI()</f>
        <v>58.250709171633694</v>
      </c>
      <c r="I486" s="64">
        <v>21</v>
      </c>
      <c r="J486" s="96">
        <f>(PI()*(CENSO[[#This Row],[DAP (cm)]]^2))/40000</f>
        <v>0.26649699446022412</v>
      </c>
      <c r="K486" s="96">
        <f>CENSO[[#This Row],[g (m²)]]*CENSO[[#This Row],[H (m)]]*0.7</f>
        <v>3.9175058185652945</v>
      </c>
      <c r="L486" s="64">
        <v>1</v>
      </c>
      <c r="M486" s="65">
        <v>368044.2</v>
      </c>
      <c r="N486" s="87">
        <v>9708568.6999999899</v>
      </c>
      <c r="O486" s="87" t="s">
        <v>1227</v>
      </c>
      <c r="P486" s="87" t="str">
        <f>VLOOKUP(CENSO[[#This Row],[DAP (cm)]],CD[],2,TRUE)</f>
        <v>TORA</v>
      </c>
      <c r="Q486" s="87" t="str">
        <f>VLOOKUP(CENSO[[#This Row],[DAP (cm)]],DD[],2,TRUE)</f>
        <v>50├ 60</v>
      </c>
      <c r="R486" s="87" t="str" cm="1">
        <f t="array" ref="R486">INDEX(_xlfn.TEXTSPLIT(CENSO[[#This Row],[NOME CIENTIFICO]]," "),1)</f>
        <v>Lecythis</v>
      </c>
      <c r="S486" s="98" t="s">
        <v>1004</v>
      </c>
      <c r="T486" s="87">
        <f>_xlfn.MINIFS(CENSO[DAP (cm)],CENSO[NOME CIENTIFICO],CENSO[[#This Row],[NOME CIENTIFICO]])</f>
        <v>38.833806114422465</v>
      </c>
      <c r="U4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6" s="87" t="str">
        <f>IF(CENSO[[#This Row],[DAP (cm)]]&lt;CENSO[[#This Row],[DMCE (cm)]],"DAP &lt; DMCE","DAP ≥ DMCE")</f>
        <v>DAP ≥ DMCE</v>
      </c>
      <c r="W486" s="87" t="str">
        <f>IF(CENSO[[#This Row],[DAP (cm)]]&gt;200, "Superior", "Inferior")</f>
        <v>Inferior</v>
      </c>
      <c r="X486" s="87" t="str">
        <f>VLOOKUP(CENSO[[#This Row],[NOME COMUM]],ESPECIES[],4,FALSE)</f>
        <v>Não</v>
      </c>
      <c r="Y486" s="87" t="str">
        <f>IF(IFERROR(VLOOKUP(CENSO[[#This Row],[NOME COMUM]],COMERCIAIS[],2, FALSE), "Não") &lt;&gt; "Não", "Sim", "Não")</f>
        <v>Sim</v>
      </c>
      <c r="Z486" s="133">
        <f>CENSO[[#This Row],[g (m²)]]/SUM(AEEF[AEEF-UT])</f>
        <v>4.6627424733953712E-4</v>
      </c>
      <c r="AA486" s="133">
        <f>CENSO[[#This Row],[v (m³)]]/SUM(AEEF[AEEF-UT])</f>
        <v>6.8542314358911961E-3</v>
      </c>
    </row>
    <row r="487" spans="1:27" ht="14">
      <c r="A487" s="86">
        <v>1</v>
      </c>
      <c r="B487" s="86">
        <v>1</v>
      </c>
      <c r="C487" s="63">
        <v>26</v>
      </c>
      <c r="D487" s="63">
        <v>486</v>
      </c>
      <c r="E487" s="63" t="str">
        <f>VLOOKUP(CENSO[[#This Row],[NOME COMUM]],ESPECIES[],2,FALSE)</f>
        <v>Lecythis chartacea O.Berg</v>
      </c>
      <c r="F487" s="64" t="s">
        <v>31</v>
      </c>
      <c r="G487" s="64">
        <v>200</v>
      </c>
      <c r="H487" s="97">
        <f>CENSO[[#This Row],[CAP (cm)]]/PI()</f>
        <v>63.661977236758133</v>
      </c>
      <c r="I487" s="64">
        <v>17</v>
      </c>
      <c r="J487" s="96">
        <f>(PI()*(CENSO[[#This Row],[DAP (cm)]]^2))/40000</f>
        <v>0.31830988618379064</v>
      </c>
      <c r="K487" s="96">
        <f>CENSO[[#This Row],[g (m²)]]*CENSO[[#This Row],[H (m)]]*0.7</f>
        <v>3.7878876455871082</v>
      </c>
      <c r="L487" s="64">
        <v>1</v>
      </c>
      <c r="M487" s="65">
        <v>368043</v>
      </c>
      <c r="N487" s="87">
        <v>9708567.0999999903</v>
      </c>
      <c r="O487" s="87" t="s">
        <v>1227</v>
      </c>
      <c r="P487" s="87" t="str">
        <f>VLOOKUP(CENSO[[#This Row],[DAP (cm)]],CD[],2,TRUE)</f>
        <v>TORA</v>
      </c>
      <c r="Q487" s="87" t="str">
        <f>VLOOKUP(CENSO[[#This Row],[DAP (cm)]],DD[],2,TRUE)</f>
        <v>60├ 70</v>
      </c>
      <c r="R487" s="87" t="str" cm="1">
        <f t="array" ref="R487">INDEX(_xlfn.TEXTSPLIT(CENSO[[#This Row],[NOME CIENTIFICO]]," "),1)</f>
        <v>Lecythis</v>
      </c>
      <c r="S487" s="98" t="s">
        <v>1004</v>
      </c>
      <c r="T487" s="87">
        <f>_xlfn.MINIFS(CENSO[DAP (cm)],CENSO[NOME CIENTIFICO],CENSO[[#This Row],[NOME CIENTIFICO]])</f>
        <v>38.833806114422465</v>
      </c>
      <c r="U4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7" s="87" t="str">
        <f>IF(CENSO[[#This Row],[DAP (cm)]]&lt;CENSO[[#This Row],[DMCE (cm)]],"DAP &lt; DMCE","DAP ≥ DMCE")</f>
        <v>DAP ≥ DMCE</v>
      </c>
      <c r="W487" s="87" t="str">
        <f>IF(CENSO[[#This Row],[DAP (cm)]]&gt;200, "Superior", "Inferior")</f>
        <v>Inferior</v>
      </c>
      <c r="X487" s="87" t="str">
        <f>VLOOKUP(CENSO[[#This Row],[NOME COMUM]],ESPECIES[],4,FALSE)</f>
        <v>Não</v>
      </c>
      <c r="Y487" s="87" t="str">
        <f>IF(IFERROR(VLOOKUP(CENSO[[#This Row],[NOME COMUM]],COMERCIAIS[],2, FALSE), "Não") &lt;&gt; "Não", "Sim", "Não")</f>
        <v>Sim</v>
      </c>
      <c r="Z487" s="133">
        <f>CENSO[[#This Row],[g (m²)]]/SUM(AEEF[AEEF-UT])</f>
        <v>5.5692824191768894E-4</v>
      </c>
      <c r="AA487" s="133">
        <f>CENSO[[#This Row],[v (m³)]]/SUM(AEEF[AEEF-UT])</f>
        <v>6.6274460788204983E-3</v>
      </c>
    </row>
    <row r="488" spans="1:27" ht="14">
      <c r="A488" s="86">
        <v>1</v>
      </c>
      <c r="B488" s="86">
        <v>1</v>
      </c>
      <c r="C488" s="63">
        <v>26</v>
      </c>
      <c r="D488" s="63">
        <v>487</v>
      </c>
      <c r="E488" s="63" t="str">
        <f>VLOOKUP(CENSO[[#This Row],[NOME COMUM]],ESPECIES[],2,FALSE)</f>
        <v>Apuleia leiocarpa (Vogel) J.F.Macbr.</v>
      </c>
      <c r="F488" s="64" t="s">
        <v>51</v>
      </c>
      <c r="G488" s="64">
        <v>246</v>
      </c>
      <c r="H488" s="97">
        <f>CENSO[[#This Row],[CAP (cm)]]/PI()</f>
        <v>78.304232001212512</v>
      </c>
      <c r="I488" s="64">
        <v>19</v>
      </c>
      <c r="J488" s="96">
        <f>(PI()*(CENSO[[#This Row],[DAP (cm)]]^2))/40000</f>
        <v>0.48157102680745695</v>
      </c>
      <c r="K488" s="96">
        <f>CENSO[[#This Row],[g (m²)]]*CENSO[[#This Row],[H (m)]]*0.7</f>
        <v>6.4048946565391764</v>
      </c>
      <c r="L488" s="64">
        <v>1</v>
      </c>
      <c r="M488" s="65">
        <v>368047.59999999899</v>
      </c>
      <c r="N488" s="87">
        <v>9708561.5999999903</v>
      </c>
      <c r="O488" s="87" t="s">
        <v>1228</v>
      </c>
      <c r="P488" s="87" t="str">
        <f>VLOOKUP(CENSO[[#This Row],[DAP (cm)]],CD[],2,TRUE)</f>
        <v>TORA</v>
      </c>
      <c r="Q488" s="87" t="str">
        <f>VLOOKUP(CENSO[[#This Row],[DAP (cm)]],DD[],2,TRUE)</f>
        <v>70├ 80</v>
      </c>
      <c r="R488" s="87" t="str" cm="1">
        <f t="array" ref="R488">INDEX(_xlfn.TEXTSPLIT(CENSO[[#This Row],[NOME CIENTIFICO]]," "),1)</f>
        <v>Apuleia</v>
      </c>
      <c r="S488" s="98" t="s">
        <v>1004</v>
      </c>
      <c r="T488" s="87">
        <f>_xlfn.MINIFS(CENSO[DAP (cm)],CENSO[NOME CIENTIFICO],CENSO[[#This Row],[NOME CIENTIFICO]])</f>
        <v>39.788735772973837</v>
      </c>
      <c r="U4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8" s="87" t="str">
        <f>IF(CENSO[[#This Row],[DAP (cm)]]&lt;CENSO[[#This Row],[DMCE (cm)]],"DAP &lt; DMCE","DAP ≥ DMCE")</f>
        <v>DAP ≥ DMCE</v>
      </c>
      <c r="W488" s="87" t="str">
        <f>IF(CENSO[[#This Row],[DAP (cm)]]&gt;200, "Superior", "Inferior")</f>
        <v>Inferior</v>
      </c>
      <c r="X488" s="87" t="str">
        <f>VLOOKUP(CENSO[[#This Row],[NOME COMUM]],ESPECIES[],4,FALSE)</f>
        <v>Não</v>
      </c>
      <c r="Y488" s="87" t="str">
        <f>IF(IFERROR(VLOOKUP(CENSO[[#This Row],[NOME COMUM]],COMERCIAIS[],2, FALSE), "Não") &lt;&gt; "Não", "Sim", "Não")</f>
        <v>Sim</v>
      </c>
      <c r="Z488" s="133">
        <f>CENSO[[#This Row],[g (m²)]]/SUM(AEEF[AEEF-UT])</f>
        <v>8.4257673719727181E-4</v>
      </c>
      <c r="AA488" s="133">
        <f>CENSO[[#This Row],[v (m³)]]/SUM(AEEF[AEEF-UT])</f>
        <v>1.1206270604723713E-2</v>
      </c>
    </row>
    <row r="489" spans="1:27" ht="14">
      <c r="A489" s="86">
        <v>1</v>
      </c>
      <c r="B489" s="86">
        <v>1</v>
      </c>
      <c r="C489" s="63">
        <v>26</v>
      </c>
      <c r="D489" s="63">
        <v>488</v>
      </c>
      <c r="E489" s="63" t="str">
        <f>VLOOKUP(CENSO[[#This Row],[NOME COMUM]],ESPECIES[],2,FALSE)</f>
        <v>Couratari guianensis Aubl.</v>
      </c>
      <c r="F489" s="64" t="s">
        <v>6</v>
      </c>
      <c r="G489" s="64">
        <v>230</v>
      </c>
      <c r="H489" s="97">
        <f>CENSO[[#This Row],[CAP (cm)]]/PI()</f>
        <v>73.211273822271863</v>
      </c>
      <c r="I489" s="64">
        <v>24</v>
      </c>
      <c r="J489" s="96">
        <f>(PI()*(CENSO[[#This Row],[DAP (cm)]]^2))/40000</f>
        <v>0.42096482447806327</v>
      </c>
      <c r="K489" s="96">
        <f>CENSO[[#This Row],[g (m²)]]*CENSO[[#This Row],[H (m)]]*0.7</f>
        <v>7.0722090512314626</v>
      </c>
      <c r="L489" s="64">
        <v>1</v>
      </c>
      <c r="M489" s="65">
        <v>368069.4</v>
      </c>
      <c r="N489" s="87">
        <v>9708578.5</v>
      </c>
      <c r="O489" s="87" t="s">
        <v>1228</v>
      </c>
      <c r="P489" s="87" t="str">
        <f>VLOOKUP(CENSO[[#This Row],[DAP (cm)]],CD[],2,TRUE)</f>
        <v>TORA</v>
      </c>
      <c r="Q489" s="87" t="str">
        <f>VLOOKUP(CENSO[[#This Row],[DAP (cm)]],DD[],2,TRUE)</f>
        <v>70├ 80</v>
      </c>
      <c r="R489" s="87" t="str" cm="1">
        <f t="array" ref="R489">INDEX(_xlfn.TEXTSPLIT(CENSO[[#This Row],[NOME CIENTIFICO]]," "),1)</f>
        <v>Couratari</v>
      </c>
      <c r="S489" s="98" t="s">
        <v>1004</v>
      </c>
      <c r="T489" s="87">
        <f>_xlfn.MINIFS(CENSO[DAP (cm)],CENSO[NOME CIENTIFICO],CENSO[[#This Row],[NOME CIENTIFICO]])</f>
        <v>38.833806114422465</v>
      </c>
      <c r="U4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9" s="87" t="str">
        <f>IF(CENSO[[#This Row],[DAP (cm)]]&lt;CENSO[[#This Row],[DMCE (cm)]],"DAP &lt; DMCE","DAP ≥ DMCE")</f>
        <v>DAP ≥ DMCE</v>
      </c>
      <c r="W489" s="87" t="str">
        <f>IF(CENSO[[#This Row],[DAP (cm)]]&gt;200, "Superior", "Inferior")</f>
        <v>Inferior</v>
      </c>
      <c r="X489" s="87" t="str">
        <f>VLOOKUP(CENSO[[#This Row],[NOME COMUM]],ESPECIES[],4,FALSE)</f>
        <v>Não</v>
      </c>
      <c r="Y489" s="87" t="str">
        <f>IF(IFERROR(VLOOKUP(CENSO[[#This Row],[NOME COMUM]],COMERCIAIS[],2, FALSE), "Não") &lt;&gt; "Não", "Sim", "Não")</f>
        <v>Sim</v>
      </c>
      <c r="Z489" s="133">
        <f>CENSO[[#This Row],[g (m²)]]/SUM(AEEF[AEEF-UT])</f>
        <v>7.3653759993614395E-4</v>
      </c>
      <c r="AA489" s="133">
        <f>CENSO[[#This Row],[v (m³)]]/SUM(AEEF[AEEF-UT])</f>
        <v>1.2373831678927217E-2</v>
      </c>
    </row>
    <row r="490" spans="1:27" ht="14">
      <c r="A490" s="86">
        <v>1</v>
      </c>
      <c r="B490" s="86">
        <v>1</v>
      </c>
      <c r="C490" s="63">
        <v>26</v>
      </c>
      <c r="D490" s="63">
        <v>489</v>
      </c>
      <c r="E490" s="63" t="str">
        <f>VLOOKUP(CENSO[[#This Row],[NOME COMUM]],ESPECIES[],2,FALSE)</f>
        <v>Cedrelinga catenaeformis Ducke</v>
      </c>
      <c r="F490" s="64" t="s">
        <v>71</v>
      </c>
      <c r="G490" s="64">
        <v>121</v>
      </c>
      <c r="H490" s="97">
        <f>CENSO[[#This Row],[CAP (cm)]]/PI()</f>
        <v>38.515496228238675</v>
      </c>
      <c r="I490" s="64">
        <v>10</v>
      </c>
      <c r="J490" s="96">
        <f>(PI()*(CENSO[[#This Row],[DAP (cm)]]^2))/40000</f>
        <v>0.116509376090422</v>
      </c>
      <c r="K490" s="96">
        <f>CENSO[[#This Row],[g (m²)]]*CENSO[[#This Row],[H (m)]]*0.7</f>
        <v>0.81556563263295401</v>
      </c>
      <c r="L490" s="64">
        <v>2</v>
      </c>
      <c r="M490" s="65">
        <v>368121.54471749201</v>
      </c>
      <c r="N490" s="87">
        <v>9708518.9685611296</v>
      </c>
      <c r="O490" s="98" t="s">
        <v>1225</v>
      </c>
      <c r="P490" s="87" t="str">
        <f>VLOOKUP(CENSO[[#This Row],[DAP (cm)]],CD[],2,TRUE)</f>
        <v>TORETE</v>
      </c>
      <c r="Q490" s="87" t="str">
        <f>VLOOKUP(CENSO[[#This Row],[DAP (cm)]],DD[],2,TRUE)</f>
        <v>30├ 40</v>
      </c>
      <c r="R490" s="87" t="str" cm="1">
        <f t="array" ref="R490">INDEX(_xlfn.TEXTSPLIT(CENSO[[#This Row],[NOME CIENTIFICO]]," "),1)</f>
        <v>Cedrelinga</v>
      </c>
      <c r="S490" s="98" t="s">
        <v>1004</v>
      </c>
      <c r="T490" s="87">
        <f>_xlfn.MINIFS(CENSO[DAP (cm)],CENSO[NOME CIENTIFICO],CENSO[[#This Row],[NOME CIENTIFICO]])</f>
        <v>38.515496228238675</v>
      </c>
      <c r="U4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90" s="87" t="str">
        <f>IF(CENSO[[#This Row],[DAP (cm)]]&lt;CENSO[[#This Row],[DMCE (cm)]],"DAP &lt; DMCE","DAP ≥ DMCE")</f>
        <v>DAP &lt; DMCE</v>
      </c>
      <c r="W490" s="87" t="str">
        <f>IF(CENSO[[#This Row],[DAP (cm)]]&gt;200, "Superior", "Inferior")</f>
        <v>Inferior</v>
      </c>
      <c r="X490" s="87" t="str">
        <f>VLOOKUP(CENSO[[#This Row],[NOME COMUM]],ESPECIES[],4,FALSE)</f>
        <v>Não</v>
      </c>
      <c r="Y490" s="87" t="str">
        <f>IF(IFERROR(VLOOKUP(CENSO[[#This Row],[NOME COMUM]],COMERCIAIS[],2, FALSE), "Não") &lt;&gt; "Não", "Sim", "Não")</f>
        <v>Sim</v>
      </c>
      <c r="Z490" s="133">
        <f>CENSO[[#This Row],[g (m²)]]/SUM(AEEF[AEEF-UT])</f>
        <v>2.0384965974792215E-4</v>
      </c>
      <c r="AA490" s="133">
        <f>CENSO[[#This Row],[v (m³)]]/SUM(AEEF[AEEF-UT])</f>
        <v>1.426947618235455E-3</v>
      </c>
    </row>
    <row r="491" spans="1:27" ht="14">
      <c r="A491" s="86">
        <v>1</v>
      </c>
      <c r="B491" s="86">
        <v>1</v>
      </c>
      <c r="C491" s="63">
        <v>26</v>
      </c>
      <c r="D491" s="63">
        <v>490</v>
      </c>
      <c r="E491" s="63" t="str">
        <f>VLOOKUP(CENSO[[#This Row],[NOME COMUM]],ESPECIES[],2,FALSE)</f>
        <v>Tachigali myrmecophila Ducke</v>
      </c>
      <c r="F491" s="64" t="s">
        <v>14</v>
      </c>
      <c r="G491" s="64">
        <v>183</v>
      </c>
      <c r="H491" s="97">
        <f>CENSO[[#This Row],[CAP (cm)]]/PI()</f>
        <v>58.250709171633694</v>
      </c>
      <c r="I491" s="64">
        <v>18</v>
      </c>
      <c r="J491" s="96">
        <f>(PI()*(CENSO[[#This Row],[DAP (cm)]]^2))/40000</f>
        <v>0.26649699446022412</v>
      </c>
      <c r="K491" s="96">
        <f>CENSO[[#This Row],[g (m²)]]*CENSO[[#This Row],[H (m)]]*0.7</f>
        <v>3.3578621301988236</v>
      </c>
      <c r="L491" s="64">
        <v>1</v>
      </c>
      <c r="M491" s="65">
        <v>368089</v>
      </c>
      <c r="N491" s="87">
        <v>9708523.5</v>
      </c>
      <c r="O491" s="87" t="s">
        <v>1227</v>
      </c>
      <c r="P491" s="87" t="str">
        <f>VLOOKUP(CENSO[[#This Row],[DAP (cm)]],CD[],2,TRUE)</f>
        <v>TORA</v>
      </c>
      <c r="Q491" s="87" t="str">
        <f>VLOOKUP(CENSO[[#This Row],[DAP (cm)]],DD[],2,TRUE)</f>
        <v>50├ 60</v>
      </c>
      <c r="R491" s="87" t="str" cm="1">
        <f t="array" ref="R491">INDEX(_xlfn.TEXTSPLIT(CENSO[[#This Row],[NOME CIENTIFICO]]," "),1)</f>
        <v>Tachigali</v>
      </c>
      <c r="S491" s="98" t="s">
        <v>1004</v>
      </c>
      <c r="T491" s="87">
        <f>_xlfn.MINIFS(CENSO[DAP (cm)],CENSO[NOME CIENTIFICO],CENSO[[#This Row],[NOME CIENTIFICO]])</f>
        <v>39.152116000606256</v>
      </c>
      <c r="U4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91" s="87" t="str">
        <f>IF(CENSO[[#This Row],[DAP (cm)]]&lt;CENSO[[#This Row],[DMCE (cm)]],"DAP &lt; DMCE","DAP ≥ DMCE")</f>
        <v>DAP ≥ DMCE</v>
      </c>
      <c r="W491" s="87" t="str">
        <f>IF(CENSO[[#This Row],[DAP (cm)]]&gt;200, "Superior", "Inferior")</f>
        <v>Inferior</v>
      </c>
      <c r="X491" s="87" t="str">
        <f>VLOOKUP(CENSO[[#This Row],[NOME COMUM]],ESPECIES[],4,FALSE)</f>
        <v>Não</v>
      </c>
      <c r="Y491" s="87" t="str">
        <f>IF(IFERROR(VLOOKUP(CENSO[[#This Row],[NOME COMUM]],COMERCIAIS[],2, FALSE), "Não") &lt;&gt; "Não", "Sim", "Não")</f>
        <v>Sim</v>
      </c>
      <c r="Z491" s="133">
        <f>CENSO[[#This Row],[g (m²)]]/SUM(AEEF[AEEF-UT])</f>
        <v>4.6627424733953712E-4</v>
      </c>
      <c r="AA491" s="133">
        <f>CENSO[[#This Row],[v (m³)]]/SUM(AEEF[AEEF-UT])</f>
        <v>5.8750555164781672E-3</v>
      </c>
    </row>
    <row r="492" spans="1:27" ht="14">
      <c r="A492" s="86">
        <v>1</v>
      </c>
      <c r="B492" s="86">
        <v>1</v>
      </c>
      <c r="C492" s="63">
        <v>27</v>
      </c>
      <c r="D492" s="63">
        <v>491</v>
      </c>
      <c r="E492" s="63" t="str">
        <f>VLOOKUP(CENSO[[#This Row],[NOME COMUM]],ESPECIES[],2,FALSE)</f>
        <v>Bertholletia excelsa Humb. &amp; Bonpl.</v>
      </c>
      <c r="F492" s="64" t="s">
        <v>37</v>
      </c>
      <c r="G492" s="64">
        <v>248</v>
      </c>
      <c r="H492" s="97">
        <f>CENSO[[#This Row],[CAP (cm)]]/PI()</f>
        <v>78.940851773580093</v>
      </c>
      <c r="I492" s="64">
        <v>20</v>
      </c>
      <c r="J492" s="96">
        <f>(PI()*(CENSO[[#This Row],[DAP (cm)]]^2))/40000</f>
        <v>0.48943328099619665</v>
      </c>
      <c r="K492" s="96">
        <f>CENSO[[#This Row],[g (m²)]]*CENSO[[#This Row],[H (m)]]*0.7</f>
        <v>6.8520659339467525</v>
      </c>
      <c r="L492" s="64">
        <v>1</v>
      </c>
      <c r="M492" s="65">
        <v>368074.53707863501</v>
      </c>
      <c r="N492" s="87">
        <v>9708481.6035148595</v>
      </c>
      <c r="O492" s="87" t="s">
        <v>424</v>
      </c>
      <c r="P492" s="87" t="str">
        <f>VLOOKUP(CENSO[[#This Row],[DAP (cm)]],CD[],2,TRUE)</f>
        <v>TORA</v>
      </c>
      <c r="Q492" s="87" t="str">
        <f>VLOOKUP(CENSO[[#This Row],[DAP (cm)]],DD[],2,TRUE)</f>
        <v>70├ 80</v>
      </c>
      <c r="R492" s="87" t="str" cm="1">
        <f t="array" ref="R492">INDEX(_xlfn.TEXTSPLIT(CENSO[[#This Row],[NOME CIENTIFICO]]," "),1)</f>
        <v>Bertholletia</v>
      </c>
      <c r="S492" s="98" t="s">
        <v>1004</v>
      </c>
      <c r="T492" s="87">
        <f>_xlfn.MINIFS(CENSO[DAP (cm)],CENSO[NOME CIENTIFICO],CENSO[[#This Row],[NOME CIENTIFICO]])</f>
        <v>41.38028520389279</v>
      </c>
      <c r="U4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92" s="87" t="str">
        <f>IF(CENSO[[#This Row],[DAP (cm)]]&lt;CENSO[[#This Row],[DMCE (cm)]],"DAP &lt; DMCE","DAP ≥ DMCE")</f>
        <v>DAP ≥ DMCE</v>
      </c>
      <c r="W492" s="87" t="str">
        <f>IF(CENSO[[#This Row],[DAP (cm)]]&gt;200, "Superior", "Inferior")</f>
        <v>Inferior</v>
      </c>
      <c r="X492" s="87" t="str">
        <f>VLOOKUP(CENSO[[#This Row],[NOME COMUM]],ESPECIES[],4,FALSE)</f>
        <v>Protegida</v>
      </c>
      <c r="Y492" s="87" t="str">
        <f>IF(IFERROR(VLOOKUP(CENSO[[#This Row],[NOME COMUM]],COMERCIAIS[],2, FALSE), "Não") &lt;&gt; "Não", "Sim", "Não")</f>
        <v>Não</v>
      </c>
      <c r="Z492" s="133">
        <f>CENSO[[#This Row],[g (m²)]]/SUM(AEEF[AEEF-UT])</f>
        <v>8.5633286477263882E-4</v>
      </c>
      <c r="AA492" s="133">
        <f>CENSO[[#This Row],[v (m³)]]/SUM(AEEF[AEEF-UT])</f>
        <v>1.1988660106816942E-2</v>
      </c>
    </row>
    <row r="493" spans="1:27" ht="14">
      <c r="A493" s="86">
        <v>1</v>
      </c>
      <c r="B493" s="86">
        <v>1</v>
      </c>
      <c r="C493" s="63">
        <v>27</v>
      </c>
      <c r="D493" s="63">
        <v>492</v>
      </c>
      <c r="E493" s="63" t="str">
        <f>VLOOKUP(CENSO[[#This Row],[NOME COMUM]],ESPECIES[],2,FALSE)</f>
        <v>Couratari guianensis Aubl.</v>
      </c>
      <c r="F493" s="64" t="s">
        <v>6</v>
      </c>
      <c r="G493" s="64">
        <v>183</v>
      </c>
      <c r="H493" s="97">
        <f>CENSO[[#This Row],[CAP (cm)]]/PI()</f>
        <v>58.250709171633694</v>
      </c>
      <c r="I493" s="64">
        <v>18</v>
      </c>
      <c r="J493" s="96">
        <f>(PI()*(CENSO[[#This Row],[DAP (cm)]]^2))/40000</f>
        <v>0.26649699446022412</v>
      </c>
      <c r="K493" s="96">
        <f>CENSO[[#This Row],[g (m²)]]*CENSO[[#This Row],[H (m)]]*0.7</f>
        <v>3.3578621301988236</v>
      </c>
      <c r="L493" s="64">
        <v>1</v>
      </c>
      <c r="M493" s="65">
        <v>368004.299999999</v>
      </c>
      <c r="N493" s="87">
        <v>9708534.9000000004</v>
      </c>
      <c r="O493" s="87" t="s">
        <v>1228</v>
      </c>
      <c r="P493" s="87" t="str">
        <f>VLOOKUP(CENSO[[#This Row],[DAP (cm)]],CD[],2,TRUE)</f>
        <v>TORA</v>
      </c>
      <c r="Q493" s="87" t="str">
        <f>VLOOKUP(CENSO[[#This Row],[DAP (cm)]],DD[],2,TRUE)</f>
        <v>50├ 60</v>
      </c>
      <c r="R493" s="87" t="str" cm="1">
        <f t="array" ref="R493">INDEX(_xlfn.TEXTSPLIT(CENSO[[#This Row],[NOME CIENTIFICO]]," "),1)</f>
        <v>Couratari</v>
      </c>
      <c r="S493" s="98" t="s">
        <v>1004</v>
      </c>
      <c r="T493" s="87">
        <f>_xlfn.MINIFS(CENSO[DAP (cm)],CENSO[NOME CIENTIFICO],CENSO[[#This Row],[NOME CIENTIFICO]])</f>
        <v>38.833806114422465</v>
      </c>
      <c r="U4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93" s="87" t="str">
        <f>IF(CENSO[[#This Row],[DAP (cm)]]&lt;CENSO[[#This Row],[DMCE (cm)]],"DAP &lt; DMCE","DAP ≥ DMCE")</f>
        <v>DAP ≥ DMCE</v>
      </c>
      <c r="W493" s="87" t="str">
        <f>IF(CENSO[[#This Row],[DAP (cm)]]&gt;200, "Superior", "Inferior")</f>
        <v>Inferior</v>
      </c>
      <c r="X493" s="87" t="str">
        <f>VLOOKUP(CENSO[[#This Row],[NOME COMUM]],ESPECIES[],4,FALSE)</f>
        <v>Não</v>
      </c>
      <c r="Y493" s="87" t="str">
        <f>IF(IFERROR(VLOOKUP(CENSO[[#This Row],[NOME COMUM]],COMERCIAIS[],2, FALSE), "Não") &lt;&gt; "Não", "Sim", "Não")</f>
        <v>Sim</v>
      </c>
      <c r="Z493" s="133">
        <f>CENSO[[#This Row],[g (m²)]]/SUM(AEEF[AEEF-UT])</f>
        <v>4.6627424733953712E-4</v>
      </c>
      <c r="AA493" s="133">
        <f>CENSO[[#This Row],[v (m³)]]/SUM(AEEF[AEEF-UT])</f>
        <v>5.8750555164781672E-3</v>
      </c>
    </row>
    <row r="494" spans="1:27" ht="14">
      <c r="A494" s="86">
        <v>1</v>
      </c>
      <c r="B494" s="86">
        <v>1</v>
      </c>
      <c r="C494" s="63">
        <v>27</v>
      </c>
      <c r="D494" s="63">
        <v>493</v>
      </c>
      <c r="E494" s="63" t="str">
        <f>VLOOKUP(CENSO[[#This Row],[NOME COMUM]],ESPECIES[],2,FALSE)</f>
        <v>Pouteria sp.</v>
      </c>
      <c r="F494" s="64" t="s">
        <v>83</v>
      </c>
      <c r="G494" s="64">
        <v>147</v>
      </c>
      <c r="H494" s="97">
        <f>CENSO[[#This Row],[CAP (cm)]]/PI()</f>
        <v>46.791553269017228</v>
      </c>
      <c r="I494" s="64">
        <v>18</v>
      </c>
      <c r="J494" s="96">
        <f>(PI()*(CENSO[[#This Row],[DAP (cm)]]^2))/40000</f>
        <v>0.1719589582636383</v>
      </c>
      <c r="K494" s="96">
        <f>CENSO[[#This Row],[g (m²)]]*CENSO[[#This Row],[H (m)]]*0.7</f>
        <v>2.1666828741218422</v>
      </c>
      <c r="L494" s="64">
        <v>1</v>
      </c>
      <c r="M494" s="65">
        <v>368014.9</v>
      </c>
      <c r="N494" s="87">
        <v>9708568.4000000004</v>
      </c>
      <c r="O494" s="98" t="s">
        <v>1225</v>
      </c>
      <c r="P494" s="87" t="str">
        <f>VLOOKUP(CENSO[[#This Row],[DAP (cm)]],CD[],2,TRUE)</f>
        <v>TORETE</v>
      </c>
      <c r="Q494" s="87" t="str">
        <f>VLOOKUP(CENSO[[#This Row],[DAP (cm)]],DD[],2,TRUE)</f>
        <v>40├ 50</v>
      </c>
      <c r="R494" s="87" t="str" cm="1">
        <f t="array" ref="R494">INDEX(_xlfn.TEXTSPLIT(CENSO[[#This Row],[NOME CIENTIFICO]]," "),1)</f>
        <v>Pouteria</v>
      </c>
      <c r="S494" s="98" t="s">
        <v>1004</v>
      </c>
      <c r="T494" s="87">
        <f>_xlfn.MINIFS(CENSO[DAP (cm)],CENSO[NOME CIENTIFICO],CENSO[[#This Row],[NOME CIENTIFICO]])</f>
        <v>39.788735772973837</v>
      </c>
      <c r="U4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94" s="87" t="str">
        <f>IF(CENSO[[#This Row],[DAP (cm)]]&lt;CENSO[[#This Row],[DMCE (cm)]],"DAP &lt; DMCE","DAP ≥ DMCE")</f>
        <v>DAP &lt; DMCE</v>
      </c>
      <c r="W494" s="87" t="str">
        <f>IF(CENSO[[#This Row],[DAP (cm)]]&gt;200, "Superior", "Inferior")</f>
        <v>Inferior</v>
      </c>
      <c r="X494" s="87" t="str">
        <f>VLOOKUP(CENSO[[#This Row],[NOME COMUM]],ESPECIES[],4,FALSE)</f>
        <v>Não</v>
      </c>
      <c r="Y494" s="87" t="str">
        <f>IF(IFERROR(VLOOKUP(CENSO[[#This Row],[NOME COMUM]],COMERCIAIS[],2, FALSE), "Não") &lt;&gt; "Não", "Sim", "Não")</f>
        <v>Não</v>
      </c>
      <c r="Z494" s="133">
        <f>CENSO[[#This Row],[g (m²)]]/SUM(AEEF[AEEF-UT])</f>
        <v>3.0086655948998353E-4</v>
      </c>
      <c r="AA494" s="133">
        <f>CENSO[[#This Row],[v (m³)]]/SUM(AEEF[AEEF-UT])</f>
        <v>3.7909186495737918E-3</v>
      </c>
    </row>
    <row r="495" spans="1:27" ht="14">
      <c r="A495" s="86">
        <v>1</v>
      </c>
      <c r="B495" s="86">
        <v>1</v>
      </c>
      <c r="C495" s="63">
        <v>27</v>
      </c>
      <c r="D495" s="63">
        <v>494</v>
      </c>
      <c r="E495" s="63" t="str">
        <f>VLOOKUP(CENSO[[#This Row],[NOME COMUM]],ESPECIES[],2,FALSE)</f>
        <v>Dipteryx odorata (Aubl.) Willd.</v>
      </c>
      <c r="F495" s="64" t="s">
        <v>4</v>
      </c>
      <c r="G495" s="64">
        <v>205</v>
      </c>
      <c r="H495" s="97">
        <f>CENSO[[#This Row],[CAP (cm)]]/PI()</f>
        <v>65.253526667677093</v>
      </c>
      <c r="I495" s="64">
        <v>20</v>
      </c>
      <c r="J495" s="96">
        <f>(PI()*(CENSO[[#This Row],[DAP (cm)]]^2))/40000</f>
        <v>0.33442432417184514</v>
      </c>
      <c r="K495" s="96">
        <f>CENSO[[#This Row],[g (m²)]]*CENSO[[#This Row],[H (m)]]*0.7</f>
        <v>4.6819405384058319</v>
      </c>
      <c r="L495" s="64">
        <v>1</v>
      </c>
      <c r="M495" s="65">
        <v>368011.9</v>
      </c>
      <c r="N495" s="87">
        <v>9708564.4000000004</v>
      </c>
      <c r="O495" s="98" t="s">
        <v>1225</v>
      </c>
      <c r="P495" s="87" t="str">
        <f>VLOOKUP(CENSO[[#This Row],[DAP (cm)]],CD[],2,TRUE)</f>
        <v>TORA</v>
      </c>
      <c r="Q495" s="87" t="str">
        <f>VLOOKUP(CENSO[[#This Row],[DAP (cm)]],DD[],2,TRUE)</f>
        <v>60├ 70</v>
      </c>
      <c r="R495" s="87" t="str" cm="1">
        <f t="array" ref="R495">INDEX(_xlfn.TEXTSPLIT(CENSO[[#This Row],[NOME CIENTIFICO]]," "),1)</f>
        <v>Dipteryx</v>
      </c>
      <c r="S495" s="98" t="s">
        <v>1004</v>
      </c>
      <c r="T495" s="87">
        <f>_xlfn.MINIFS(CENSO[DAP (cm)],CENSO[NOME CIENTIFICO],CENSO[[#This Row],[NOME CIENTIFICO]])</f>
        <v>39.152116000606256</v>
      </c>
      <c r="U4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80</v>
      </c>
      <c r="V495" s="87" t="str">
        <f>IF(CENSO[[#This Row],[DAP (cm)]]&lt;CENSO[[#This Row],[DMCE (cm)]],"DAP &lt; DMCE","DAP ≥ DMCE")</f>
        <v>DAP &lt; DMCE</v>
      </c>
      <c r="W495" s="87" t="str">
        <f>IF(CENSO[[#This Row],[DAP (cm)]]&gt;200, "Superior", "Inferior")</f>
        <v>Inferior</v>
      </c>
      <c r="X495" s="87" t="str">
        <f>VLOOKUP(CENSO[[#This Row],[NOME COMUM]],ESPECIES[],4,FALSE)</f>
        <v>Vulneravel</v>
      </c>
      <c r="Y495" s="87" t="str">
        <f>IF(IFERROR(VLOOKUP(CENSO[[#This Row],[NOME COMUM]],COMERCIAIS[],2, FALSE), "Não") &lt;&gt; "Não", "Sim", "Não")</f>
        <v>Sim</v>
      </c>
      <c r="Z495" s="133">
        <f>CENSO[[#This Row],[g (m²)]]/SUM(AEEF[AEEF-UT])</f>
        <v>5.8512273416477215E-4</v>
      </c>
      <c r="AA495" s="133">
        <f>CENSO[[#This Row],[v (m³)]]/SUM(AEEF[AEEF-UT])</f>
        <v>8.1917182783068105E-3</v>
      </c>
    </row>
    <row r="496" spans="1:27" ht="14">
      <c r="A496" s="86">
        <v>1</v>
      </c>
      <c r="B496" s="86">
        <v>1</v>
      </c>
      <c r="C496" s="63">
        <v>27</v>
      </c>
      <c r="D496" s="63">
        <v>495</v>
      </c>
      <c r="E496" s="63" t="str">
        <f>VLOOKUP(CENSO[[#This Row],[NOME COMUM]],ESPECIES[],2,FALSE)</f>
        <v>Caesalpinia paraensis Ducke</v>
      </c>
      <c r="F496" s="64" t="s">
        <v>56</v>
      </c>
      <c r="G496" s="64">
        <v>186</v>
      </c>
      <c r="H496" s="97">
        <f>CENSO[[#This Row],[CAP (cm)]]/PI()</f>
        <v>59.205638830185066</v>
      </c>
      <c r="I496" s="64">
        <v>15</v>
      </c>
      <c r="J496" s="96">
        <f>(PI()*(CENSO[[#This Row],[DAP (cm)]]^2))/40000</f>
        <v>0.27530622056036053</v>
      </c>
      <c r="K496" s="96">
        <f>CENSO[[#This Row],[g (m²)]]*CENSO[[#This Row],[H (m)]]*0.7</f>
        <v>2.8907153158837851</v>
      </c>
      <c r="L496" s="64">
        <v>2</v>
      </c>
      <c r="M496" s="65">
        <v>368006.09999999899</v>
      </c>
      <c r="N496" s="87">
        <v>9708589.9000000004</v>
      </c>
      <c r="O496" s="87" t="s">
        <v>1227</v>
      </c>
      <c r="P496" s="87" t="str">
        <f>VLOOKUP(CENSO[[#This Row],[DAP (cm)]],CD[],2,TRUE)</f>
        <v>TORA</v>
      </c>
      <c r="Q496" s="87" t="str">
        <f>VLOOKUP(CENSO[[#This Row],[DAP (cm)]],DD[],2,TRUE)</f>
        <v>50├ 60</v>
      </c>
      <c r="R496" s="87" t="str" cm="1">
        <f t="array" ref="R496">INDEX(_xlfn.TEXTSPLIT(CENSO[[#This Row],[NOME CIENTIFICO]]," "),1)</f>
        <v>Caesalpinia</v>
      </c>
      <c r="S496" s="98" t="s">
        <v>1004</v>
      </c>
      <c r="T496" s="87">
        <f>_xlfn.MINIFS(CENSO[DAP (cm)],CENSO[NOME CIENTIFICO],CENSO[[#This Row],[NOME CIENTIFICO]])</f>
        <v>43.926764293363114</v>
      </c>
      <c r="U4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496" s="87" t="str">
        <f>IF(CENSO[[#This Row],[DAP (cm)]]&lt;CENSO[[#This Row],[DMCE (cm)]],"DAP &lt; DMCE","DAP ≥ DMCE")</f>
        <v>DAP ≥ DMCE</v>
      </c>
      <c r="W496" s="87" t="str">
        <f>IF(CENSO[[#This Row],[DAP (cm)]]&gt;200, "Superior", "Inferior")</f>
        <v>Inferior</v>
      </c>
      <c r="X496" s="87" t="str">
        <f>VLOOKUP(CENSO[[#This Row],[NOME COMUM]],ESPECIES[],4,FALSE)</f>
        <v>Não</v>
      </c>
      <c r="Y496" s="87" t="str">
        <f>IF(IFERROR(VLOOKUP(CENSO[[#This Row],[NOME COMUM]],COMERCIAIS[],2, FALSE), "Não") &lt;&gt; "Não", "Sim", "Não")</f>
        <v>Não</v>
      </c>
      <c r="Z496" s="133">
        <f>CENSO[[#This Row],[g (m²)]]/SUM(AEEF[AEEF-UT])</f>
        <v>4.8168723643460915E-4</v>
      </c>
      <c r="AA496" s="133">
        <f>CENSO[[#This Row],[v (m³)]]/SUM(AEEF[AEEF-UT])</f>
        <v>5.0577159825633952E-3</v>
      </c>
    </row>
    <row r="497" spans="1:27" ht="14">
      <c r="A497" s="86">
        <v>1</v>
      </c>
      <c r="B497" s="86">
        <v>1</v>
      </c>
      <c r="C497" s="63">
        <v>27</v>
      </c>
      <c r="D497" s="63">
        <v>496</v>
      </c>
      <c r="E497" s="63" t="str">
        <f>VLOOKUP(CENSO[[#This Row],[NOME COMUM]],ESPECIES[],2,FALSE)</f>
        <v>Apuleia leiocarpa (Vogel) J.F.Macbr.</v>
      </c>
      <c r="F497" s="64" t="s">
        <v>51</v>
      </c>
      <c r="G497" s="64">
        <v>250</v>
      </c>
      <c r="H497" s="97">
        <f>CENSO[[#This Row],[CAP (cm)]]/PI()</f>
        <v>79.577471545947674</v>
      </c>
      <c r="I497" s="64">
        <v>20</v>
      </c>
      <c r="J497" s="96">
        <f>(PI()*(CENSO[[#This Row],[DAP (cm)]]^2))/40000</f>
        <v>0.49735919716217297</v>
      </c>
      <c r="K497" s="96">
        <f>CENSO[[#This Row],[g (m²)]]*CENSO[[#This Row],[H (m)]]*0.7</f>
        <v>6.9630287602704213</v>
      </c>
      <c r="L497" s="64">
        <v>1</v>
      </c>
      <c r="M497" s="65">
        <v>367995.799999999</v>
      </c>
      <c r="N497" s="87">
        <v>9708589.4000000004</v>
      </c>
      <c r="O497" s="87" t="s">
        <v>1228</v>
      </c>
      <c r="P497" s="87" t="str">
        <f>VLOOKUP(CENSO[[#This Row],[DAP (cm)]],CD[],2,TRUE)</f>
        <v>TORA</v>
      </c>
      <c r="Q497" s="87" t="str">
        <f>VLOOKUP(CENSO[[#This Row],[DAP (cm)]],DD[],2,TRUE)</f>
        <v>70├ 80</v>
      </c>
      <c r="R497" s="87" t="str" cm="1">
        <f t="array" ref="R497">INDEX(_xlfn.TEXTSPLIT(CENSO[[#This Row],[NOME CIENTIFICO]]," "),1)</f>
        <v>Apuleia</v>
      </c>
      <c r="S497" s="98" t="s">
        <v>1004</v>
      </c>
      <c r="T497" s="87">
        <f>_xlfn.MINIFS(CENSO[DAP (cm)],CENSO[NOME CIENTIFICO],CENSO[[#This Row],[NOME CIENTIFICO]])</f>
        <v>39.788735772973837</v>
      </c>
      <c r="U4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97" s="87" t="str">
        <f>IF(CENSO[[#This Row],[DAP (cm)]]&lt;CENSO[[#This Row],[DMCE (cm)]],"DAP &lt; DMCE","DAP ≥ DMCE")</f>
        <v>DAP ≥ DMCE</v>
      </c>
      <c r="W497" s="87" t="str">
        <f>IF(CENSO[[#This Row],[DAP (cm)]]&gt;200, "Superior", "Inferior")</f>
        <v>Inferior</v>
      </c>
      <c r="X497" s="87" t="str">
        <f>VLOOKUP(CENSO[[#This Row],[NOME COMUM]],ESPECIES[],4,FALSE)</f>
        <v>Não</v>
      </c>
      <c r="Y497" s="87" t="str">
        <f>IF(IFERROR(VLOOKUP(CENSO[[#This Row],[NOME COMUM]],COMERCIAIS[],2, FALSE), "Não") &lt;&gt; "Não", "Sim", "Não")</f>
        <v>Sim</v>
      </c>
      <c r="Z497" s="133">
        <f>CENSO[[#This Row],[g (m²)]]/SUM(AEEF[AEEF-UT])</f>
        <v>8.7020037799638919E-4</v>
      </c>
      <c r="AA497" s="133">
        <f>CENSO[[#This Row],[v (m³)]]/SUM(AEEF[AEEF-UT])</f>
        <v>1.2182805291949447E-2</v>
      </c>
    </row>
    <row r="498" spans="1:27" ht="14">
      <c r="A498" s="86">
        <v>1</v>
      </c>
      <c r="B498" s="86">
        <v>1</v>
      </c>
      <c r="C498" s="63">
        <v>27</v>
      </c>
      <c r="D498" s="63">
        <v>497</v>
      </c>
      <c r="E498" s="63" t="str">
        <f>VLOOKUP(CENSO[[#This Row],[NOME COMUM]],ESPECIES[],2,FALSE)</f>
        <v>Coutarea hexandra (Jacq.) K.Schum.</v>
      </c>
      <c r="F498" s="64" t="s">
        <v>57</v>
      </c>
      <c r="G498" s="64">
        <v>143</v>
      </c>
      <c r="H498" s="97">
        <f>CENSO[[#This Row],[CAP (cm)]]/PI()</f>
        <v>45.518313724282066</v>
      </c>
      <c r="I498" s="64">
        <v>13</v>
      </c>
      <c r="J498" s="96">
        <f>(PI()*(CENSO[[#This Row],[DAP (cm)]]^2))/40000</f>
        <v>0.1627279715643084</v>
      </c>
      <c r="K498" s="96">
        <f>CENSO[[#This Row],[g (m²)]]*CENSO[[#This Row],[H (m)]]*0.7</f>
        <v>1.4808245412352063</v>
      </c>
      <c r="L498" s="64">
        <v>3</v>
      </c>
      <c r="M498" s="65">
        <v>367992.09999999899</v>
      </c>
      <c r="N498" s="87">
        <v>9708592.6999999899</v>
      </c>
      <c r="O498" s="98" t="s">
        <v>1225</v>
      </c>
      <c r="P498" s="87" t="str">
        <f>VLOOKUP(CENSO[[#This Row],[DAP (cm)]],CD[],2,TRUE)</f>
        <v>TORETE</v>
      </c>
      <c r="Q498" s="87" t="str">
        <f>VLOOKUP(CENSO[[#This Row],[DAP (cm)]],DD[],2,TRUE)</f>
        <v>40├ 50</v>
      </c>
      <c r="R498" s="87" t="str" cm="1">
        <f t="array" ref="R498">INDEX(_xlfn.TEXTSPLIT(CENSO[[#This Row],[NOME CIENTIFICO]]," "),1)</f>
        <v>Coutarea</v>
      </c>
      <c r="S498" s="98" t="s">
        <v>1004</v>
      </c>
      <c r="T498" s="87">
        <f>_xlfn.MINIFS(CENSO[DAP (cm)],CENSO[NOME CIENTIFICO],CENSO[[#This Row],[NOME CIENTIFICO]])</f>
        <v>40.425355545341418</v>
      </c>
      <c r="U4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498" s="87" t="str">
        <f>IF(CENSO[[#This Row],[DAP (cm)]]&lt;CENSO[[#This Row],[DMCE (cm)]],"DAP &lt; DMCE","DAP ≥ DMCE")</f>
        <v>DAP &lt; DMCE</v>
      </c>
      <c r="W498" s="87" t="str">
        <f>IF(CENSO[[#This Row],[DAP (cm)]]&gt;200, "Superior", "Inferior")</f>
        <v>Inferior</v>
      </c>
      <c r="X498" s="87" t="str">
        <f>VLOOKUP(CENSO[[#This Row],[NOME COMUM]],ESPECIES[],4,FALSE)</f>
        <v>Não</v>
      </c>
      <c r="Y498" s="87" t="str">
        <f>IF(IFERROR(VLOOKUP(CENSO[[#This Row],[NOME COMUM]],COMERCIAIS[],2, FALSE), "Não") &lt;&gt; "Não", "Sim", "Não")</f>
        <v>Não</v>
      </c>
      <c r="Z498" s="133">
        <f>CENSO[[#This Row],[g (m²)]]/SUM(AEEF[AEEF-UT])</f>
        <v>2.8471564047437059E-4</v>
      </c>
      <c r="AA498" s="133">
        <f>CENSO[[#This Row],[v (m³)]]/SUM(AEEF[AEEF-UT])</f>
        <v>2.5909123283167721E-3</v>
      </c>
    </row>
    <row r="499" spans="1:27" ht="14">
      <c r="A499" s="86">
        <v>1</v>
      </c>
      <c r="B499" s="86">
        <v>1</v>
      </c>
      <c r="C499" s="63">
        <v>27</v>
      </c>
      <c r="D499" s="63">
        <v>498</v>
      </c>
      <c r="E499" s="63" t="str">
        <f>VLOOKUP(CENSO[[#This Row],[NOME COMUM]],ESPECIES[],2,FALSE)</f>
        <v>Pouteria sp.</v>
      </c>
      <c r="F499" s="64" t="s">
        <v>83</v>
      </c>
      <c r="G499" s="64">
        <v>227</v>
      </c>
      <c r="H499" s="97">
        <f>CENSO[[#This Row],[CAP (cm)]]/PI()</f>
        <v>72.256344163720485</v>
      </c>
      <c r="I499" s="64">
        <v>19</v>
      </c>
      <c r="J499" s="96">
        <f>(PI()*(CENSO[[#This Row],[DAP (cm)]]^2))/40000</f>
        <v>0.41005475312911377</v>
      </c>
      <c r="K499" s="96">
        <f>CENSO[[#This Row],[g (m²)]]*CENSO[[#This Row],[H (m)]]*0.7</f>
        <v>5.453728216617213</v>
      </c>
      <c r="L499" s="64">
        <v>1</v>
      </c>
      <c r="M499" s="65">
        <v>367973.4</v>
      </c>
      <c r="N499" s="87">
        <v>9708571.6999999899</v>
      </c>
      <c r="O499" s="87" t="s">
        <v>1227</v>
      </c>
      <c r="P499" s="87" t="str">
        <f>VLOOKUP(CENSO[[#This Row],[DAP (cm)]],CD[],2,TRUE)</f>
        <v>TORA</v>
      </c>
      <c r="Q499" s="87" t="str">
        <f>VLOOKUP(CENSO[[#This Row],[DAP (cm)]],DD[],2,TRUE)</f>
        <v>70├ 80</v>
      </c>
      <c r="R499" s="87" t="str" cm="1">
        <f t="array" ref="R499">INDEX(_xlfn.TEXTSPLIT(CENSO[[#This Row],[NOME CIENTIFICO]]," "),1)</f>
        <v>Pouteria</v>
      </c>
      <c r="S499" s="98" t="s">
        <v>1004</v>
      </c>
      <c r="T499" s="87">
        <f>_xlfn.MINIFS(CENSO[DAP (cm)],CENSO[NOME CIENTIFICO],CENSO[[#This Row],[NOME CIENTIFICO]])</f>
        <v>39.788735772973837</v>
      </c>
      <c r="U4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99" s="87" t="str">
        <f>IF(CENSO[[#This Row],[DAP (cm)]]&lt;CENSO[[#This Row],[DMCE (cm)]],"DAP &lt; DMCE","DAP ≥ DMCE")</f>
        <v>DAP ≥ DMCE</v>
      </c>
      <c r="W499" s="87" t="str">
        <f>IF(CENSO[[#This Row],[DAP (cm)]]&gt;200, "Superior", "Inferior")</f>
        <v>Inferior</v>
      </c>
      <c r="X499" s="87" t="str">
        <f>VLOOKUP(CENSO[[#This Row],[NOME COMUM]],ESPECIES[],4,FALSE)</f>
        <v>Não</v>
      </c>
      <c r="Y499" s="87" t="str">
        <f>IF(IFERROR(VLOOKUP(CENSO[[#This Row],[NOME COMUM]],COMERCIAIS[],2, FALSE), "Não") &lt;&gt; "Não", "Sim", "Não")</f>
        <v>Não</v>
      </c>
      <c r="Z499" s="133">
        <f>CENSO[[#This Row],[g (m²)]]/SUM(AEEF[AEEF-UT])</f>
        <v>7.1744888444441493E-4</v>
      </c>
      <c r="AA499" s="133">
        <f>CENSO[[#This Row],[v (m³)]]/SUM(AEEF[AEEF-UT])</f>
        <v>9.5420701631107191E-3</v>
      </c>
    </row>
    <row r="500" spans="1:27" ht="14">
      <c r="A500" s="86">
        <v>1</v>
      </c>
      <c r="B500" s="86">
        <v>1</v>
      </c>
      <c r="C500" s="63">
        <v>27</v>
      </c>
      <c r="D500" s="63">
        <v>499</v>
      </c>
      <c r="E500" s="63" t="str">
        <f>VLOOKUP(CENSO[[#This Row],[NOME COMUM]],ESPECIES[],2,FALSE)</f>
        <v>Tachigali myrmecophila Ducke</v>
      </c>
      <c r="F500" s="64" t="s">
        <v>14</v>
      </c>
      <c r="G500" s="64">
        <v>392</v>
      </c>
      <c r="H500" s="97">
        <f>CENSO[[#This Row],[CAP (cm)]]/PI()</f>
        <v>124.77747538404594</v>
      </c>
      <c r="I500" s="64">
        <v>17</v>
      </c>
      <c r="J500" s="96">
        <f>(PI()*(CENSO[[#This Row],[DAP (cm)]]^2))/40000</f>
        <v>1.2228192587636502</v>
      </c>
      <c r="K500" s="96">
        <f>CENSO[[#This Row],[g (m²)]]*CENSO[[#This Row],[H (m)]]*0.7</f>
        <v>14.551549179287436</v>
      </c>
      <c r="L500" s="64">
        <v>1</v>
      </c>
      <c r="M500" s="65">
        <v>367962.5</v>
      </c>
      <c r="N500" s="87">
        <v>9708578.8000000007</v>
      </c>
      <c r="O500" s="87" t="s">
        <v>1227</v>
      </c>
      <c r="P500" s="87" t="str">
        <f>VLOOKUP(CENSO[[#This Row],[DAP (cm)]],CD[],2,TRUE)</f>
        <v>TORA</v>
      </c>
      <c r="Q500" s="87" t="str">
        <f>VLOOKUP(CENSO[[#This Row],[DAP (cm)]],DD[],2,TRUE)</f>
        <v>120├ 130</v>
      </c>
      <c r="R500" s="87" t="str" cm="1">
        <f t="array" ref="R500">INDEX(_xlfn.TEXTSPLIT(CENSO[[#This Row],[NOME CIENTIFICO]]," "),1)</f>
        <v>Tachigali</v>
      </c>
      <c r="S500" s="98" t="s">
        <v>1004</v>
      </c>
      <c r="T500" s="87">
        <f>_xlfn.MINIFS(CENSO[DAP (cm)],CENSO[NOME CIENTIFICO],CENSO[[#This Row],[NOME CIENTIFICO]])</f>
        <v>39.152116000606256</v>
      </c>
      <c r="U5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00" s="87" t="str">
        <f>IF(CENSO[[#This Row],[DAP (cm)]]&lt;CENSO[[#This Row],[DMCE (cm)]],"DAP &lt; DMCE","DAP ≥ DMCE")</f>
        <v>DAP ≥ DMCE</v>
      </c>
      <c r="W500" s="87" t="str">
        <f>IF(CENSO[[#This Row],[DAP (cm)]]&gt;200, "Superior", "Inferior")</f>
        <v>Inferior</v>
      </c>
      <c r="X500" s="87" t="str">
        <f>VLOOKUP(CENSO[[#This Row],[NOME COMUM]],ESPECIES[],4,FALSE)</f>
        <v>Não</v>
      </c>
      <c r="Y500" s="87" t="str">
        <f>IF(IFERROR(VLOOKUP(CENSO[[#This Row],[NOME COMUM]],COMERCIAIS[],2, FALSE), "Não") &lt;&gt; "Não", "Sim", "Não")</f>
        <v>Sim</v>
      </c>
      <c r="Z500" s="133">
        <f>CENSO[[#This Row],[g (m²)]]/SUM(AEEF[AEEF-UT])</f>
        <v>2.1394955341509938E-3</v>
      </c>
      <c r="AA500" s="133">
        <f>CENSO[[#This Row],[v (m³)]]/SUM(AEEF[AEEF-UT])</f>
        <v>2.5459996856396827E-2</v>
      </c>
    </row>
    <row r="501" spans="1:27" ht="14">
      <c r="A501" s="86">
        <v>1</v>
      </c>
      <c r="B501" s="86">
        <v>1</v>
      </c>
      <c r="C501" s="63">
        <v>27</v>
      </c>
      <c r="D501" s="63">
        <v>500</v>
      </c>
      <c r="E501" s="63" t="str">
        <f>VLOOKUP(CENSO[[#This Row],[NOME COMUM]],ESPECIES[],2,FALSE)</f>
        <v>Hymenolobium petraeum Ducke</v>
      </c>
      <c r="F501" s="64" t="s">
        <v>40</v>
      </c>
      <c r="G501" s="64">
        <v>311</v>
      </c>
      <c r="H501" s="97">
        <f>CENSO[[#This Row],[CAP (cm)]]/PI()</f>
        <v>98.994374603158903</v>
      </c>
      <c r="I501" s="64">
        <v>22</v>
      </c>
      <c r="J501" s="96">
        <f>(PI()*(CENSO[[#This Row],[DAP (cm)]]^2))/40000</f>
        <v>0.76968126253956048</v>
      </c>
      <c r="K501" s="96">
        <f>CENSO[[#This Row],[g (m²)]]*CENSO[[#This Row],[H (m)]]*0.7</f>
        <v>11.85309144310923</v>
      </c>
      <c r="L501" s="64">
        <v>1</v>
      </c>
      <c r="M501" s="65">
        <v>367956.09999999899</v>
      </c>
      <c r="N501" s="87">
        <v>9708573.6999999899</v>
      </c>
      <c r="O501" s="87" t="s">
        <v>1227</v>
      </c>
      <c r="P501" s="87" t="str">
        <f>VLOOKUP(CENSO[[#This Row],[DAP (cm)]],CD[],2,TRUE)</f>
        <v>TORA</v>
      </c>
      <c r="Q501" s="87" t="str">
        <f>VLOOKUP(CENSO[[#This Row],[DAP (cm)]],DD[],2,TRUE)</f>
        <v>90├ 100</v>
      </c>
      <c r="R501" s="87" t="str" cm="1">
        <f t="array" ref="R501">INDEX(_xlfn.TEXTSPLIT(CENSO[[#This Row],[NOME CIENTIFICO]]," "),1)</f>
        <v>Hymenolobium</v>
      </c>
      <c r="S501" s="98" t="s">
        <v>1004</v>
      </c>
      <c r="T501" s="87">
        <f>_xlfn.MINIFS(CENSO[DAP (cm)],CENSO[NOME CIENTIFICO],CENSO[[#This Row],[NOME CIENTIFICO]])</f>
        <v>41.38028520389279</v>
      </c>
      <c r="U5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501" s="87" t="str">
        <f>IF(CENSO[[#This Row],[DAP (cm)]]&lt;CENSO[[#This Row],[DMCE (cm)]],"DAP &lt; DMCE","DAP ≥ DMCE")</f>
        <v>DAP ≥ DMCE</v>
      </c>
      <c r="W501" s="87" t="str">
        <f>IF(CENSO[[#This Row],[DAP (cm)]]&gt;200, "Superior", "Inferior")</f>
        <v>Inferior</v>
      </c>
      <c r="X501" s="87" t="str">
        <f>VLOOKUP(CENSO[[#This Row],[NOME COMUM]],ESPECIES[],4,FALSE)</f>
        <v>Não</v>
      </c>
      <c r="Y501" s="87" t="str">
        <f>IF(IFERROR(VLOOKUP(CENSO[[#This Row],[NOME COMUM]],COMERCIAIS[],2, FALSE), "Não") &lt;&gt; "Não", "Sim", "Não")</f>
        <v>Sim</v>
      </c>
      <c r="Z501" s="133">
        <f>CENSO[[#This Row],[g (m²)]]/SUM(AEEF[AEEF-UT])</f>
        <v>1.3466664121630201E-3</v>
      </c>
      <c r="AA501" s="133">
        <f>CENSO[[#This Row],[v (m³)]]/SUM(AEEF[AEEF-UT])</f>
        <v>2.0738662747310507E-2</v>
      </c>
    </row>
    <row r="502" spans="1:27" ht="14">
      <c r="A502" s="86">
        <v>1</v>
      </c>
      <c r="B502" s="86">
        <v>1</v>
      </c>
      <c r="C502" s="63">
        <v>27</v>
      </c>
      <c r="D502" s="63">
        <v>501</v>
      </c>
      <c r="E502" s="63" t="str">
        <f>VLOOKUP(CENSO[[#This Row],[NOME COMUM]],ESPECIES[],2,FALSE)</f>
        <v>Lecythis chartacea O.Berg</v>
      </c>
      <c r="F502" s="64" t="s">
        <v>31</v>
      </c>
      <c r="G502" s="64">
        <v>135</v>
      </c>
      <c r="H502" s="97">
        <f>CENSO[[#This Row],[CAP (cm)]]/PI()</f>
        <v>42.971834634811742</v>
      </c>
      <c r="I502" s="64">
        <v>14</v>
      </c>
      <c r="J502" s="96">
        <f>(PI()*(CENSO[[#This Row],[DAP (cm)]]^2))/40000</f>
        <v>0.14502994189248961</v>
      </c>
      <c r="K502" s="96">
        <f>CENSO[[#This Row],[g (m²)]]*CENSO[[#This Row],[H (m)]]*0.7</f>
        <v>1.421293430546398</v>
      </c>
      <c r="L502" s="64">
        <v>1</v>
      </c>
      <c r="M502" s="65">
        <v>367954.59999999899</v>
      </c>
      <c r="N502" s="87">
        <v>9708575.0999999903</v>
      </c>
      <c r="O502" s="98" t="s">
        <v>1225</v>
      </c>
      <c r="P502" s="87" t="str">
        <f>VLOOKUP(CENSO[[#This Row],[DAP (cm)]],CD[],2,TRUE)</f>
        <v>TORETE</v>
      </c>
      <c r="Q502" s="87" t="str">
        <f>VLOOKUP(CENSO[[#This Row],[DAP (cm)]],DD[],2,TRUE)</f>
        <v>40├ 50</v>
      </c>
      <c r="R502" s="87" t="str" cm="1">
        <f t="array" ref="R502">INDEX(_xlfn.TEXTSPLIT(CENSO[[#This Row],[NOME CIENTIFICO]]," "),1)</f>
        <v>Lecythis</v>
      </c>
      <c r="S502" s="98" t="s">
        <v>1004</v>
      </c>
      <c r="T502" s="87">
        <f>_xlfn.MINIFS(CENSO[DAP (cm)],CENSO[NOME CIENTIFICO],CENSO[[#This Row],[NOME CIENTIFICO]])</f>
        <v>38.833806114422465</v>
      </c>
      <c r="U5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02" s="87" t="str">
        <f>IF(CENSO[[#This Row],[DAP (cm)]]&lt;CENSO[[#This Row],[DMCE (cm)]],"DAP &lt; DMCE","DAP ≥ DMCE")</f>
        <v>DAP &lt; DMCE</v>
      </c>
      <c r="W502" s="87" t="str">
        <f>IF(CENSO[[#This Row],[DAP (cm)]]&gt;200, "Superior", "Inferior")</f>
        <v>Inferior</v>
      </c>
      <c r="X502" s="87" t="str">
        <f>VLOOKUP(CENSO[[#This Row],[NOME COMUM]],ESPECIES[],4,FALSE)</f>
        <v>Não</v>
      </c>
      <c r="Y502" s="87" t="str">
        <f>IF(IFERROR(VLOOKUP(CENSO[[#This Row],[NOME COMUM]],COMERCIAIS[],2, FALSE), "Não") &lt;&gt; "Não", "Sim", "Não")</f>
        <v>Sim</v>
      </c>
      <c r="Z502" s="133">
        <f>CENSO[[#This Row],[g (m²)]]/SUM(AEEF[AEEF-UT])</f>
        <v>2.53750430223747E-4</v>
      </c>
      <c r="AA502" s="133">
        <f>CENSO[[#This Row],[v (m³)]]/SUM(AEEF[AEEF-UT])</f>
        <v>2.4867542161927207E-3</v>
      </c>
    </row>
    <row r="503" spans="1:27" ht="14">
      <c r="A503" s="86">
        <v>1</v>
      </c>
      <c r="B503" s="86">
        <v>1</v>
      </c>
      <c r="C503" s="63">
        <v>27</v>
      </c>
      <c r="D503" s="63">
        <v>502</v>
      </c>
      <c r="E503" s="63" t="str">
        <f>VLOOKUP(CENSO[[#This Row],[NOME COMUM]],ESPECIES[],2,FALSE)</f>
        <v>Tachigali myrmecophila Ducke</v>
      </c>
      <c r="F503" s="64" t="s">
        <v>14</v>
      </c>
      <c r="G503" s="64">
        <v>248</v>
      </c>
      <c r="H503" s="97">
        <f>CENSO[[#This Row],[CAP (cm)]]/PI()</f>
        <v>78.940851773580093</v>
      </c>
      <c r="I503" s="64">
        <v>16</v>
      </c>
      <c r="J503" s="96">
        <f>(PI()*(CENSO[[#This Row],[DAP (cm)]]^2))/40000</f>
        <v>0.48943328099619665</v>
      </c>
      <c r="K503" s="96">
        <f>CENSO[[#This Row],[g (m²)]]*CENSO[[#This Row],[H (m)]]*0.7</f>
        <v>5.4816527471574021</v>
      </c>
      <c r="L503" s="64">
        <v>1</v>
      </c>
      <c r="M503" s="65">
        <v>367962</v>
      </c>
      <c r="N503" s="87">
        <v>9708597.9000000004</v>
      </c>
      <c r="O503" s="87" t="s">
        <v>1227</v>
      </c>
      <c r="P503" s="87" t="str">
        <f>VLOOKUP(CENSO[[#This Row],[DAP (cm)]],CD[],2,TRUE)</f>
        <v>TORA</v>
      </c>
      <c r="Q503" s="87" t="str">
        <f>VLOOKUP(CENSO[[#This Row],[DAP (cm)]],DD[],2,TRUE)</f>
        <v>70├ 80</v>
      </c>
      <c r="R503" s="87" t="str" cm="1">
        <f t="array" ref="R503">INDEX(_xlfn.TEXTSPLIT(CENSO[[#This Row],[NOME CIENTIFICO]]," "),1)</f>
        <v>Tachigali</v>
      </c>
      <c r="S503" s="98" t="s">
        <v>1004</v>
      </c>
      <c r="T503" s="87">
        <f>_xlfn.MINIFS(CENSO[DAP (cm)],CENSO[NOME CIENTIFICO],CENSO[[#This Row],[NOME CIENTIFICO]])</f>
        <v>39.152116000606256</v>
      </c>
      <c r="U5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03" s="87" t="str">
        <f>IF(CENSO[[#This Row],[DAP (cm)]]&lt;CENSO[[#This Row],[DMCE (cm)]],"DAP &lt; DMCE","DAP ≥ DMCE")</f>
        <v>DAP ≥ DMCE</v>
      </c>
      <c r="W503" s="87" t="str">
        <f>IF(CENSO[[#This Row],[DAP (cm)]]&gt;200, "Superior", "Inferior")</f>
        <v>Inferior</v>
      </c>
      <c r="X503" s="87" t="str">
        <f>VLOOKUP(CENSO[[#This Row],[NOME COMUM]],ESPECIES[],4,FALSE)</f>
        <v>Não</v>
      </c>
      <c r="Y503" s="87" t="str">
        <f>IF(IFERROR(VLOOKUP(CENSO[[#This Row],[NOME COMUM]],COMERCIAIS[],2, FALSE), "Não") &lt;&gt; "Não", "Sim", "Não")</f>
        <v>Sim</v>
      </c>
      <c r="Z503" s="133">
        <f>CENSO[[#This Row],[g (m²)]]/SUM(AEEF[AEEF-UT])</f>
        <v>8.5633286477263882E-4</v>
      </c>
      <c r="AA503" s="133">
        <f>CENSO[[#This Row],[v (m³)]]/SUM(AEEF[AEEF-UT])</f>
        <v>9.5909280854535543E-3</v>
      </c>
    </row>
    <row r="504" spans="1:27" ht="14">
      <c r="A504" s="86">
        <v>1</v>
      </c>
      <c r="B504" s="86">
        <v>1</v>
      </c>
      <c r="C504" s="63">
        <v>27</v>
      </c>
      <c r="D504" s="63">
        <v>503</v>
      </c>
      <c r="E504" s="63" t="str">
        <f>VLOOKUP(CENSO[[#This Row],[NOME COMUM]],ESPECIES[],2,FALSE)</f>
        <v>Buchenavia capitata (Vahl) Eichler</v>
      </c>
      <c r="F504" s="64" t="s">
        <v>10</v>
      </c>
      <c r="G504" s="64">
        <v>153</v>
      </c>
      <c r="H504" s="97">
        <f>CENSO[[#This Row],[CAP (cm)]]/PI()</f>
        <v>48.701412586119972</v>
      </c>
      <c r="I504" s="64">
        <v>18</v>
      </c>
      <c r="J504" s="96">
        <f>(PI()*(CENSO[[#This Row],[DAP (cm)]]^2))/40000</f>
        <v>0.18628290314190887</v>
      </c>
      <c r="K504" s="96">
        <f>CENSO[[#This Row],[g (m²)]]*CENSO[[#This Row],[H (m)]]*0.7</f>
        <v>2.3471645795880516</v>
      </c>
      <c r="L504" s="64">
        <v>1</v>
      </c>
      <c r="M504" s="65">
        <v>367973.09999999899</v>
      </c>
      <c r="N504" s="87">
        <v>9708612.3000000007</v>
      </c>
      <c r="O504" s="98" t="s">
        <v>1225</v>
      </c>
      <c r="P504" s="87" t="str">
        <f>VLOOKUP(CENSO[[#This Row],[DAP (cm)]],CD[],2,TRUE)</f>
        <v>TORETE</v>
      </c>
      <c r="Q504" s="87" t="str">
        <f>VLOOKUP(CENSO[[#This Row],[DAP (cm)]],DD[],2,TRUE)</f>
        <v>40├ 50</v>
      </c>
      <c r="R504" s="87" t="str" cm="1">
        <f t="array" ref="R504">INDEX(_xlfn.TEXTSPLIT(CENSO[[#This Row],[NOME CIENTIFICO]]," "),1)</f>
        <v>Buchenavia</v>
      </c>
      <c r="S504" s="98" t="s">
        <v>1004</v>
      </c>
      <c r="T504" s="87">
        <f>_xlfn.MINIFS(CENSO[DAP (cm)],CENSO[NOME CIENTIFICO],CENSO[[#This Row],[NOME CIENTIFICO]])</f>
        <v>41.38028520389279</v>
      </c>
      <c r="U5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504" s="87" t="str">
        <f>IF(CENSO[[#This Row],[DAP (cm)]]&lt;CENSO[[#This Row],[DMCE (cm)]],"DAP &lt; DMCE","DAP ≥ DMCE")</f>
        <v>DAP &lt; DMCE</v>
      </c>
      <c r="W504" s="87" t="str">
        <f>IF(CENSO[[#This Row],[DAP (cm)]]&gt;200, "Superior", "Inferior")</f>
        <v>Inferior</v>
      </c>
      <c r="X504" s="87" t="str">
        <f>VLOOKUP(CENSO[[#This Row],[NOME COMUM]],ESPECIES[],4,FALSE)</f>
        <v>Não</v>
      </c>
      <c r="Y504" s="87" t="str">
        <f>IF(IFERROR(VLOOKUP(CENSO[[#This Row],[NOME COMUM]],COMERCIAIS[],2, FALSE), "Não") &lt;&gt; "Não", "Sim", "Não")</f>
        <v>Não</v>
      </c>
      <c r="Z504" s="133">
        <f>CENSO[[#This Row],[g (m²)]]/SUM(AEEF[AEEF-UT])</f>
        <v>3.2592833037627952E-4</v>
      </c>
      <c r="AA504" s="133">
        <f>CENSO[[#This Row],[v (m³)]]/SUM(AEEF[AEEF-UT])</f>
        <v>4.1066969627411212E-3</v>
      </c>
    </row>
    <row r="505" spans="1:27" ht="14">
      <c r="A505" s="86">
        <v>1</v>
      </c>
      <c r="B505" s="86">
        <v>1</v>
      </c>
      <c r="C505" s="63">
        <v>27</v>
      </c>
      <c r="D505" s="63">
        <v>504</v>
      </c>
      <c r="E505" s="63" t="str">
        <f>VLOOKUP(CENSO[[#This Row],[NOME COMUM]],ESPECIES[],2,FALSE)</f>
        <v>Buchenavia capitata (Vahl) Eichler</v>
      </c>
      <c r="F505" s="64" t="s">
        <v>10</v>
      </c>
      <c r="G505" s="64">
        <v>257</v>
      </c>
      <c r="H505" s="97">
        <f>CENSO[[#This Row],[CAP (cm)]]/PI()</f>
        <v>81.8056407492342</v>
      </c>
      <c r="I505" s="64">
        <v>22</v>
      </c>
      <c r="J505" s="96">
        <f>(PI()*(CENSO[[#This Row],[DAP (cm)]]^2))/40000</f>
        <v>0.52560124181382972</v>
      </c>
      <c r="K505" s="96">
        <f>CENSO[[#This Row],[g (m²)]]*CENSO[[#This Row],[H (m)]]*0.7</f>
        <v>8.0942591239329769</v>
      </c>
      <c r="L505" s="64">
        <v>1</v>
      </c>
      <c r="M505" s="65">
        <v>367972.9</v>
      </c>
      <c r="N505" s="87">
        <v>9708621.1999999899</v>
      </c>
      <c r="O505" s="87" t="s">
        <v>1227</v>
      </c>
      <c r="P505" s="87" t="str">
        <f>VLOOKUP(CENSO[[#This Row],[DAP (cm)]],CD[],2,TRUE)</f>
        <v>TORA</v>
      </c>
      <c r="Q505" s="87" t="str">
        <f>VLOOKUP(CENSO[[#This Row],[DAP (cm)]],DD[],2,TRUE)</f>
        <v>80├ 90</v>
      </c>
      <c r="R505" s="87" t="str" cm="1">
        <f t="array" ref="R505">INDEX(_xlfn.TEXTSPLIT(CENSO[[#This Row],[NOME CIENTIFICO]]," "),1)</f>
        <v>Buchenavia</v>
      </c>
      <c r="S505" s="98" t="s">
        <v>1004</v>
      </c>
      <c r="T505" s="87">
        <f>_xlfn.MINIFS(CENSO[DAP (cm)],CENSO[NOME CIENTIFICO],CENSO[[#This Row],[NOME CIENTIFICO]])</f>
        <v>41.38028520389279</v>
      </c>
      <c r="U5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505" s="87" t="str">
        <f>IF(CENSO[[#This Row],[DAP (cm)]]&lt;CENSO[[#This Row],[DMCE (cm)]],"DAP &lt; DMCE","DAP ≥ DMCE")</f>
        <v>DAP ≥ DMCE</v>
      </c>
      <c r="W505" s="87" t="str">
        <f>IF(CENSO[[#This Row],[DAP (cm)]]&gt;200, "Superior", "Inferior")</f>
        <v>Inferior</v>
      </c>
      <c r="X505" s="87" t="str">
        <f>VLOOKUP(CENSO[[#This Row],[NOME COMUM]],ESPECIES[],4,FALSE)</f>
        <v>Não</v>
      </c>
      <c r="Y505" s="87" t="str">
        <f>IF(IFERROR(VLOOKUP(CENSO[[#This Row],[NOME COMUM]],COMERCIAIS[],2, FALSE), "Não") &lt;&gt; "Não", "Sim", "Não")</f>
        <v>Não</v>
      </c>
      <c r="Z505" s="133">
        <f>CENSO[[#This Row],[g (m²)]]/SUM(AEEF[AEEF-UT])</f>
        <v>9.1961383626053598E-4</v>
      </c>
      <c r="AA505" s="133">
        <f>CENSO[[#This Row],[v (m³)]]/SUM(AEEF[AEEF-UT])</f>
        <v>1.4162053078412253E-2</v>
      </c>
    </row>
    <row r="506" spans="1:27" ht="14">
      <c r="A506" s="86">
        <v>1</v>
      </c>
      <c r="B506" s="86">
        <v>1</v>
      </c>
      <c r="C506" s="63">
        <v>27</v>
      </c>
      <c r="D506" s="63">
        <v>505</v>
      </c>
      <c r="E506" s="63" t="str">
        <f>VLOOKUP(CENSO[[#This Row],[NOME COMUM]],ESPECIES[],2,FALSE)</f>
        <v>Ormosia paraensis Ducke</v>
      </c>
      <c r="F506" s="64" t="s">
        <v>99</v>
      </c>
      <c r="G506" s="64">
        <v>147</v>
      </c>
      <c r="H506" s="97">
        <f>CENSO[[#This Row],[CAP (cm)]]/PI()</f>
        <v>46.791553269017228</v>
      </c>
      <c r="I506" s="64">
        <v>15</v>
      </c>
      <c r="J506" s="96">
        <f>(PI()*(CENSO[[#This Row],[DAP (cm)]]^2))/40000</f>
        <v>0.1719589582636383</v>
      </c>
      <c r="K506" s="96">
        <f>CENSO[[#This Row],[g (m²)]]*CENSO[[#This Row],[H (m)]]*0.7</f>
        <v>1.8055690617682021</v>
      </c>
      <c r="L506" s="64">
        <v>2</v>
      </c>
      <c r="M506" s="65">
        <v>367971.4</v>
      </c>
      <c r="N506" s="87">
        <v>9708622.5</v>
      </c>
      <c r="O506" s="98" t="s">
        <v>1225</v>
      </c>
      <c r="P506" s="87" t="str">
        <f>VLOOKUP(CENSO[[#This Row],[DAP (cm)]],CD[],2,TRUE)</f>
        <v>TORETE</v>
      </c>
      <c r="Q506" s="87" t="str">
        <f>VLOOKUP(CENSO[[#This Row],[DAP (cm)]],DD[],2,TRUE)</f>
        <v>40├ 50</v>
      </c>
      <c r="R506" s="87" t="str" cm="1">
        <f t="array" ref="R506">INDEX(_xlfn.TEXTSPLIT(CENSO[[#This Row],[NOME CIENTIFICO]]," "),1)</f>
        <v>Ormosia</v>
      </c>
      <c r="S506" s="98" t="s">
        <v>1004</v>
      </c>
      <c r="T506" s="87">
        <f>_xlfn.MINIFS(CENSO[DAP (cm)],CENSO[NOME CIENTIFICO],CENSO[[#This Row],[NOME CIENTIFICO]])</f>
        <v>44.563384065730695</v>
      </c>
      <c r="U5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54.563384065730695</v>
      </c>
      <c r="V506" s="87" t="str">
        <f>IF(CENSO[[#This Row],[DAP (cm)]]&lt;CENSO[[#This Row],[DMCE (cm)]],"DAP &lt; DMCE","DAP ≥ DMCE")</f>
        <v>DAP &lt; DMCE</v>
      </c>
      <c r="W506" s="87" t="str">
        <f>IF(CENSO[[#This Row],[DAP (cm)]]&gt;200, "Superior", "Inferior")</f>
        <v>Inferior</v>
      </c>
      <c r="X506" s="87" t="str">
        <f>VLOOKUP(CENSO[[#This Row],[NOME COMUM]],ESPECIES[],4,FALSE)</f>
        <v>Não</v>
      </c>
      <c r="Y506" s="87" t="str">
        <f>IF(IFERROR(VLOOKUP(CENSO[[#This Row],[NOME COMUM]],COMERCIAIS[],2, FALSE), "Não") &lt;&gt; "Não", "Sim", "Não")</f>
        <v>Não</v>
      </c>
      <c r="Z506" s="133">
        <f>CENSO[[#This Row],[g (m²)]]/SUM(AEEF[AEEF-UT])</f>
        <v>3.0086655948998353E-4</v>
      </c>
      <c r="AA506" s="133">
        <f>CENSO[[#This Row],[v (m³)]]/SUM(AEEF[AEEF-UT])</f>
        <v>3.159098874644827E-3</v>
      </c>
    </row>
    <row r="507" spans="1:27" ht="14">
      <c r="A507" s="86">
        <v>1</v>
      </c>
      <c r="B507" s="86">
        <v>1</v>
      </c>
      <c r="C507" s="63">
        <v>27</v>
      </c>
      <c r="D507" s="63">
        <v>506</v>
      </c>
      <c r="E507" s="63" t="str">
        <f>VLOOKUP(CENSO[[#This Row],[NOME COMUM]],ESPECIES[],2,FALSE)</f>
        <v>Protium spruceanum Engl.</v>
      </c>
      <c r="F507" s="64" t="s">
        <v>46</v>
      </c>
      <c r="G507" s="64">
        <v>162</v>
      </c>
      <c r="H507" s="97">
        <f>CENSO[[#This Row],[CAP (cm)]]/PI()</f>
        <v>51.566201561774093</v>
      </c>
      <c r="I507" s="64">
        <v>15</v>
      </c>
      <c r="J507" s="96">
        <f>(PI()*(CENSO[[#This Row],[DAP (cm)]]^2))/40000</f>
        <v>0.20884311632518512</v>
      </c>
      <c r="K507" s="96">
        <f>CENSO[[#This Row],[g (m²)]]*CENSO[[#This Row],[H (m)]]*0.7</f>
        <v>2.192852721414444</v>
      </c>
      <c r="L507" s="64">
        <v>1</v>
      </c>
      <c r="M507" s="65">
        <v>367964.5</v>
      </c>
      <c r="N507" s="87">
        <v>9708622.5</v>
      </c>
      <c r="O507" s="87" t="s">
        <v>1227</v>
      </c>
      <c r="P507" s="87" t="str">
        <f>VLOOKUP(CENSO[[#This Row],[DAP (cm)]],CD[],2,TRUE)</f>
        <v>TORA</v>
      </c>
      <c r="Q507" s="87" t="str">
        <f>VLOOKUP(CENSO[[#This Row],[DAP (cm)]],DD[],2,TRUE)</f>
        <v>50├ 60</v>
      </c>
      <c r="R507" s="87" t="str" cm="1">
        <f t="array" ref="R507">INDEX(_xlfn.TEXTSPLIT(CENSO[[#This Row],[NOME CIENTIFICO]]," "),1)</f>
        <v>Protium</v>
      </c>
      <c r="S507" s="98" t="s">
        <v>1004</v>
      </c>
      <c r="T507" s="87">
        <f>_xlfn.MINIFS(CENSO[DAP (cm)],CENSO[NOME CIENTIFICO],CENSO[[#This Row],[NOME CIENTIFICO]])</f>
        <v>39.788735772973837</v>
      </c>
      <c r="U5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07" s="87" t="str">
        <f>IF(CENSO[[#This Row],[DAP (cm)]]&lt;CENSO[[#This Row],[DMCE (cm)]],"DAP &lt; DMCE","DAP ≥ DMCE")</f>
        <v>DAP ≥ DMCE</v>
      </c>
      <c r="W507" s="87" t="str">
        <f>IF(CENSO[[#This Row],[DAP (cm)]]&gt;200, "Superior", "Inferior")</f>
        <v>Inferior</v>
      </c>
      <c r="X507" s="87" t="str">
        <f>VLOOKUP(CENSO[[#This Row],[NOME COMUM]],ESPECIES[],4,FALSE)</f>
        <v>Não</v>
      </c>
      <c r="Y507" s="87" t="str">
        <f>IF(IFERROR(VLOOKUP(CENSO[[#This Row],[NOME COMUM]],COMERCIAIS[],2, FALSE), "Não") &lt;&gt; "Não", "Sim", "Não")</f>
        <v>Não</v>
      </c>
      <c r="Z507" s="133">
        <f>CENSO[[#This Row],[g (m²)]]/SUM(AEEF[AEEF-UT])</f>
        <v>3.6540061952219585E-4</v>
      </c>
      <c r="AA507" s="133">
        <f>CENSO[[#This Row],[v (m³)]]/SUM(AEEF[AEEF-UT])</f>
        <v>3.8367065049830572E-3</v>
      </c>
    </row>
    <row r="508" spans="1:27" ht="14">
      <c r="A508" s="86">
        <v>1</v>
      </c>
      <c r="B508" s="86">
        <v>1</v>
      </c>
      <c r="C508" s="63">
        <v>27</v>
      </c>
      <c r="D508" s="63">
        <v>507</v>
      </c>
      <c r="E508" s="63" t="str">
        <f>VLOOKUP(CENSO[[#This Row],[NOME COMUM]],ESPECIES[],2,FALSE)</f>
        <v>Aspidosperma carapanauba Pichon.</v>
      </c>
      <c r="F508" s="64" t="s">
        <v>68</v>
      </c>
      <c r="G508" s="64">
        <v>170</v>
      </c>
      <c r="H508" s="97">
        <f>CENSO[[#This Row],[CAP (cm)]]/PI()</f>
        <v>54.112680651244418</v>
      </c>
      <c r="I508" s="64">
        <v>14</v>
      </c>
      <c r="J508" s="96">
        <f>(PI()*(CENSO[[#This Row],[DAP (cm)]]^2))/40000</f>
        <v>0.2299788927677888</v>
      </c>
      <c r="K508" s="96">
        <f>CENSO[[#This Row],[g (m²)]]*CENSO[[#This Row],[H (m)]]*0.7</f>
        <v>2.2537931491243302</v>
      </c>
      <c r="L508" s="64">
        <v>3</v>
      </c>
      <c r="M508" s="65">
        <v>367952</v>
      </c>
      <c r="N508" s="87">
        <v>9708617.5999999903</v>
      </c>
      <c r="O508" s="98" t="s">
        <v>1225</v>
      </c>
      <c r="P508" s="87" t="str">
        <f>VLOOKUP(CENSO[[#This Row],[DAP (cm)]],CD[],2,TRUE)</f>
        <v>TORA</v>
      </c>
      <c r="Q508" s="87" t="str">
        <f>VLOOKUP(CENSO[[#This Row],[DAP (cm)]],DD[],2,TRUE)</f>
        <v>50├ 60</v>
      </c>
      <c r="R508" s="87" t="str" cm="1">
        <f t="array" ref="R508">INDEX(_xlfn.TEXTSPLIT(CENSO[[#This Row],[NOME CIENTIFICO]]," "),1)</f>
        <v>Aspidosperma</v>
      </c>
      <c r="S508" s="98" t="s">
        <v>1004</v>
      </c>
      <c r="T508" s="87">
        <f>_xlfn.MINIFS(CENSO[DAP (cm)],CENSO[NOME CIENTIFICO],CENSO[[#This Row],[NOME CIENTIFICO]])</f>
        <v>47.109863155201019</v>
      </c>
      <c r="U5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57.109863155201019</v>
      </c>
      <c r="V508" s="87" t="str">
        <f>IF(CENSO[[#This Row],[DAP (cm)]]&lt;CENSO[[#This Row],[DMCE (cm)]],"DAP &lt; DMCE","DAP ≥ DMCE")</f>
        <v>DAP &lt; DMCE</v>
      </c>
      <c r="W508" s="87" t="str">
        <f>IF(CENSO[[#This Row],[DAP (cm)]]&gt;200, "Superior", "Inferior")</f>
        <v>Inferior</v>
      </c>
      <c r="X508" s="87" t="str">
        <f>VLOOKUP(CENSO[[#This Row],[NOME COMUM]],ESPECIES[],4,FALSE)</f>
        <v>Não</v>
      </c>
      <c r="Y508" s="87" t="str">
        <f>IF(IFERROR(VLOOKUP(CENSO[[#This Row],[NOME COMUM]],COMERCIAIS[],2, FALSE), "Não") &lt;&gt; "Não", "Sim", "Não")</f>
        <v>Não</v>
      </c>
      <c r="Z508" s="133">
        <f>CENSO[[#This Row],[g (m²)]]/SUM(AEEF[AEEF-UT])</f>
        <v>4.0238065478553035E-4</v>
      </c>
      <c r="AA508" s="133">
        <f>CENSO[[#This Row],[v (m³)]]/SUM(AEEF[AEEF-UT])</f>
        <v>3.9433304168981975E-3</v>
      </c>
    </row>
    <row r="509" spans="1:27" ht="14">
      <c r="A509" s="86">
        <v>1</v>
      </c>
      <c r="B509" s="86">
        <v>1</v>
      </c>
      <c r="C509" s="63">
        <v>27</v>
      </c>
      <c r="D509" s="63">
        <v>508</v>
      </c>
      <c r="E509" s="63" t="str">
        <f>VLOOKUP(CENSO[[#This Row],[NOME COMUM]],ESPECIES[],2,FALSE)</f>
        <v>Cedrelinga catenaeformis Ducke</v>
      </c>
      <c r="F509" s="64" t="s">
        <v>71</v>
      </c>
      <c r="G509" s="64">
        <v>300</v>
      </c>
      <c r="H509" s="97">
        <f>CENSO[[#This Row],[CAP (cm)]]/PI()</f>
        <v>95.4929658551372</v>
      </c>
      <c r="I509" s="64">
        <v>22</v>
      </c>
      <c r="J509" s="96">
        <f>(PI()*(CENSO[[#This Row],[DAP (cm)]]^2))/40000</f>
        <v>0.7161972439135289</v>
      </c>
      <c r="K509" s="96">
        <f>CENSO[[#This Row],[g (m²)]]*CENSO[[#This Row],[H (m)]]*0.7</f>
        <v>11.029437556268345</v>
      </c>
      <c r="L509" s="64">
        <v>1</v>
      </c>
      <c r="M509" s="65">
        <v>367938</v>
      </c>
      <c r="N509" s="87">
        <v>9708627.3000000007</v>
      </c>
      <c r="O509" s="87" t="s">
        <v>1227</v>
      </c>
      <c r="P509" s="87" t="str">
        <f>VLOOKUP(CENSO[[#This Row],[DAP (cm)]],CD[],2,TRUE)</f>
        <v>TORA</v>
      </c>
      <c r="Q509" s="87" t="str">
        <f>VLOOKUP(CENSO[[#This Row],[DAP (cm)]],DD[],2,TRUE)</f>
        <v>90├ 100</v>
      </c>
      <c r="R509" s="87" t="str" cm="1">
        <f t="array" ref="R509">INDEX(_xlfn.TEXTSPLIT(CENSO[[#This Row],[NOME CIENTIFICO]]," "),1)</f>
        <v>Cedrelinga</v>
      </c>
      <c r="S509" s="98" t="s">
        <v>1004</v>
      </c>
      <c r="T509" s="87">
        <f>_xlfn.MINIFS(CENSO[DAP (cm)],CENSO[NOME CIENTIFICO],CENSO[[#This Row],[NOME CIENTIFICO]])</f>
        <v>38.515496228238675</v>
      </c>
      <c r="U5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09" s="87" t="str">
        <f>IF(CENSO[[#This Row],[DAP (cm)]]&lt;CENSO[[#This Row],[DMCE (cm)]],"DAP &lt; DMCE","DAP ≥ DMCE")</f>
        <v>DAP ≥ DMCE</v>
      </c>
      <c r="W509" s="87" t="str">
        <f>IF(CENSO[[#This Row],[DAP (cm)]]&gt;200, "Superior", "Inferior")</f>
        <v>Inferior</v>
      </c>
      <c r="X509" s="87" t="str">
        <f>VLOOKUP(CENSO[[#This Row],[NOME COMUM]],ESPECIES[],4,FALSE)</f>
        <v>Não</v>
      </c>
      <c r="Y509" s="87" t="str">
        <f>IF(IFERROR(VLOOKUP(CENSO[[#This Row],[NOME COMUM]],COMERCIAIS[],2, FALSE), "Não") &lt;&gt; "Não", "Sim", "Não")</f>
        <v>Sim</v>
      </c>
      <c r="Z509" s="133">
        <f>CENSO[[#This Row],[g (m²)]]/SUM(AEEF[AEEF-UT])</f>
        <v>1.2530885443148001E-3</v>
      </c>
      <c r="AA509" s="133">
        <f>CENSO[[#This Row],[v (m³)]]/SUM(AEEF[AEEF-UT])</f>
        <v>1.929756358244792E-2</v>
      </c>
    </row>
    <row r="510" spans="1:27" ht="14">
      <c r="A510" s="86">
        <v>1</v>
      </c>
      <c r="B510" s="86">
        <v>1</v>
      </c>
      <c r="C510" s="63">
        <v>27</v>
      </c>
      <c r="D510" s="63">
        <v>509</v>
      </c>
      <c r="E510" s="63" t="str">
        <f>VLOOKUP(CENSO[[#This Row],[NOME COMUM]],ESPECIES[],2,FALSE)</f>
        <v>Virola sebifera Aubl.</v>
      </c>
      <c r="F510" s="64" t="s">
        <v>18</v>
      </c>
      <c r="G510" s="64">
        <v>175</v>
      </c>
      <c r="H510" s="97">
        <f>CENSO[[#This Row],[CAP (cm)]]/PI()</f>
        <v>55.70423008216337</v>
      </c>
      <c r="I510" s="64">
        <v>15</v>
      </c>
      <c r="J510" s="96">
        <f>(PI()*(CENSO[[#This Row],[DAP (cm)]]^2))/40000</f>
        <v>0.24370600660946476</v>
      </c>
      <c r="K510" s="96">
        <f>CENSO[[#This Row],[g (m²)]]*CENSO[[#This Row],[H (m)]]*0.7</f>
        <v>2.5589130693993796</v>
      </c>
      <c r="L510" s="64">
        <v>1</v>
      </c>
      <c r="M510" s="65">
        <v>367924.59999999899</v>
      </c>
      <c r="N510" s="87">
        <v>9708631.1999999899</v>
      </c>
      <c r="O510" s="87" t="s">
        <v>1227</v>
      </c>
      <c r="P510" s="87" t="str">
        <f>VLOOKUP(CENSO[[#This Row],[DAP (cm)]],CD[],2,TRUE)</f>
        <v>TORA</v>
      </c>
      <c r="Q510" s="87" t="str">
        <f>VLOOKUP(CENSO[[#This Row],[DAP (cm)]],DD[],2,TRUE)</f>
        <v>50├ 60</v>
      </c>
      <c r="R510" s="87" t="str" cm="1">
        <f t="array" ref="R510">INDEX(_xlfn.TEXTSPLIT(CENSO[[#This Row],[NOME CIENTIFICO]]," "),1)</f>
        <v>Virola</v>
      </c>
      <c r="S510" s="98" t="s">
        <v>1004</v>
      </c>
      <c r="T510" s="87">
        <f>_xlfn.MINIFS(CENSO[DAP (cm)],CENSO[NOME CIENTIFICO],CENSO[[#This Row],[NOME CIENTIFICO]])</f>
        <v>38.197186342054884</v>
      </c>
      <c r="U5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10" s="87" t="str">
        <f>IF(CENSO[[#This Row],[DAP (cm)]]&lt;CENSO[[#This Row],[DMCE (cm)]],"DAP &lt; DMCE","DAP ≥ DMCE")</f>
        <v>DAP ≥ DMCE</v>
      </c>
      <c r="W510" s="87" t="str">
        <f>IF(CENSO[[#This Row],[DAP (cm)]]&gt;200, "Superior", "Inferior")</f>
        <v>Inferior</v>
      </c>
      <c r="X510" s="87" t="str">
        <f>VLOOKUP(CENSO[[#This Row],[NOME COMUM]],ESPECIES[],4,FALSE)</f>
        <v>Não</v>
      </c>
      <c r="Y510" s="87" t="str">
        <f>IF(IFERROR(VLOOKUP(CENSO[[#This Row],[NOME COMUM]],COMERCIAIS[],2, FALSE), "Não") &lt;&gt; "Não", "Sim", "Não")</f>
        <v>Não</v>
      </c>
      <c r="Z510" s="133">
        <f>CENSO[[#This Row],[g (m²)]]/SUM(AEEF[AEEF-UT])</f>
        <v>4.2639818521823071E-4</v>
      </c>
      <c r="AA510" s="133">
        <f>CENSO[[#This Row],[v (m³)]]/SUM(AEEF[AEEF-UT])</f>
        <v>4.4771809447914212E-3</v>
      </c>
    </row>
    <row r="511" spans="1:27" ht="14">
      <c r="A511" s="86">
        <v>1</v>
      </c>
      <c r="B511" s="86">
        <v>1</v>
      </c>
      <c r="C511" s="63">
        <v>27</v>
      </c>
      <c r="D511" s="63">
        <v>510</v>
      </c>
      <c r="E511" s="63" t="str">
        <f>VLOOKUP(CENSO[[#This Row],[NOME COMUM]],ESPECIES[],2,FALSE)</f>
        <v>Tachigali myrmecophila Ducke</v>
      </c>
      <c r="F511" s="64" t="s">
        <v>14</v>
      </c>
      <c r="G511" s="64">
        <v>235</v>
      </c>
      <c r="H511" s="97">
        <f>CENSO[[#This Row],[CAP (cm)]]/PI()</f>
        <v>74.802823253190809</v>
      </c>
      <c r="I511" s="64">
        <v>15</v>
      </c>
      <c r="J511" s="96">
        <f>(PI()*(CENSO[[#This Row],[DAP (cm)]]^2))/40000</f>
        <v>0.43946658661249605</v>
      </c>
      <c r="K511" s="96">
        <f>CENSO[[#This Row],[g (m²)]]*CENSO[[#This Row],[H (m)]]*0.7</f>
        <v>4.6143991594312084</v>
      </c>
      <c r="L511" s="64">
        <v>2</v>
      </c>
      <c r="M511" s="65">
        <v>367924.4</v>
      </c>
      <c r="N511" s="87">
        <v>9708655.5</v>
      </c>
      <c r="O511" s="87" t="s">
        <v>1227</v>
      </c>
      <c r="P511" s="87" t="str">
        <f>VLOOKUP(CENSO[[#This Row],[DAP (cm)]],CD[],2,TRUE)</f>
        <v>TORA</v>
      </c>
      <c r="Q511" s="87" t="str">
        <f>VLOOKUP(CENSO[[#This Row],[DAP (cm)]],DD[],2,TRUE)</f>
        <v>70├ 80</v>
      </c>
      <c r="R511" s="87" t="str" cm="1">
        <f t="array" ref="R511">INDEX(_xlfn.TEXTSPLIT(CENSO[[#This Row],[NOME CIENTIFICO]]," "),1)</f>
        <v>Tachigali</v>
      </c>
      <c r="S511" s="98" t="s">
        <v>1004</v>
      </c>
      <c r="T511" s="87">
        <f>_xlfn.MINIFS(CENSO[DAP (cm)],CENSO[NOME CIENTIFICO],CENSO[[#This Row],[NOME CIENTIFICO]])</f>
        <v>39.152116000606256</v>
      </c>
      <c r="U5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11" s="87" t="str">
        <f>IF(CENSO[[#This Row],[DAP (cm)]]&lt;CENSO[[#This Row],[DMCE (cm)]],"DAP &lt; DMCE","DAP ≥ DMCE")</f>
        <v>DAP ≥ DMCE</v>
      </c>
      <c r="W511" s="87" t="str">
        <f>IF(CENSO[[#This Row],[DAP (cm)]]&gt;200, "Superior", "Inferior")</f>
        <v>Inferior</v>
      </c>
      <c r="X511" s="87" t="str">
        <f>VLOOKUP(CENSO[[#This Row],[NOME COMUM]],ESPECIES[],4,FALSE)</f>
        <v>Não</v>
      </c>
      <c r="Y511" s="87" t="str">
        <f>IF(IFERROR(VLOOKUP(CENSO[[#This Row],[NOME COMUM]],COMERCIAIS[],2, FALSE), "Não") &lt;&gt; "Não", "Sim", "Não")</f>
        <v>Sim</v>
      </c>
      <c r="Z511" s="133">
        <f>CENSO[[#This Row],[g (m²)]]/SUM(AEEF[AEEF-UT])</f>
        <v>7.6890905399760946E-4</v>
      </c>
      <c r="AA511" s="133">
        <f>CENSO[[#This Row],[v (m³)]]/SUM(AEEF[AEEF-UT])</f>
        <v>8.0735450669748993E-3</v>
      </c>
    </row>
    <row r="512" spans="1:27" ht="14">
      <c r="A512" s="86">
        <v>1</v>
      </c>
      <c r="B512" s="86">
        <v>1</v>
      </c>
      <c r="C512" s="63">
        <v>27</v>
      </c>
      <c r="D512" s="63">
        <v>511</v>
      </c>
      <c r="E512" s="63" t="str">
        <f>VLOOKUP(CENSO[[#This Row],[NOME COMUM]],ESPECIES[],2,FALSE)</f>
        <v>Anacardium giganteum Hanck ex Engl.</v>
      </c>
      <c r="F512" s="64" t="s">
        <v>47</v>
      </c>
      <c r="G512" s="64">
        <v>273</v>
      </c>
      <c r="H512" s="97">
        <f>CENSO[[#This Row],[CAP (cm)]]/PI()</f>
        <v>86.898598928174863</v>
      </c>
      <c r="I512" s="64">
        <v>20</v>
      </c>
      <c r="J512" s="96">
        <f>(PI()*(CENSO[[#This Row],[DAP (cm)]]^2))/40000</f>
        <v>0.59308293768479348</v>
      </c>
      <c r="K512" s="96">
        <f>CENSO[[#This Row],[g (m²)]]*CENSO[[#This Row],[H (m)]]*0.7</f>
        <v>8.3031611275871082</v>
      </c>
      <c r="L512" s="64">
        <v>2</v>
      </c>
      <c r="M512" s="65">
        <v>367883.5</v>
      </c>
      <c r="N512" s="87">
        <v>9708689.1999999899</v>
      </c>
      <c r="O512" s="87" t="s">
        <v>1227</v>
      </c>
      <c r="P512" s="87" t="str">
        <f>VLOOKUP(CENSO[[#This Row],[DAP (cm)]],CD[],2,TRUE)</f>
        <v>TORA</v>
      </c>
      <c r="Q512" s="87" t="str">
        <f>VLOOKUP(CENSO[[#This Row],[DAP (cm)]],DD[],2,TRUE)</f>
        <v>80├ 90</v>
      </c>
      <c r="R512" s="87" t="str" cm="1">
        <f t="array" ref="R512">INDEX(_xlfn.TEXTSPLIT(CENSO[[#This Row],[NOME CIENTIFICO]]," "),1)</f>
        <v>Anacardium</v>
      </c>
      <c r="S512" s="98" t="s">
        <v>1004</v>
      </c>
      <c r="T512" s="87">
        <f>_xlfn.MINIFS(CENSO[DAP (cm)],CENSO[NOME CIENTIFICO],CENSO[[#This Row],[NOME CIENTIFICO]])</f>
        <v>57.295779513082323</v>
      </c>
      <c r="U5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67.295779513082323</v>
      </c>
      <c r="V512" s="87" t="str">
        <f>IF(CENSO[[#This Row],[DAP (cm)]]&lt;CENSO[[#This Row],[DMCE (cm)]],"DAP &lt; DMCE","DAP ≥ DMCE")</f>
        <v>DAP ≥ DMCE</v>
      </c>
      <c r="W512" s="87" t="str">
        <f>IF(CENSO[[#This Row],[DAP (cm)]]&gt;200, "Superior", "Inferior")</f>
        <v>Inferior</v>
      </c>
      <c r="X512" s="87" t="str">
        <f>VLOOKUP(CENSO[[#This Row],[NOME COMUM]],ESPECIES[],4,FALSE)</f>
        <v>Não</v>
      </c>
      <c r="Y512" s="87" t="str">
        <f>IF(IFERROR(VLOOKUP(CENSO[[#This Row],[NOME COMUM]],COMERCIAIS[],2, FALSE), "Não") &lt;&gt; "Não", "Sim", "Não")</f>
        <v>Não</v>
      </c>
      <c r="Z512" s="133">
        <f>CENSO[[#This Row],[g (m²)]]/SUM(AEEF[AEEF-UT])</f>
        <v>1.0376826235470862E-3</v>
      </c>
      <c r="AA512" s="133">
        <f>CENSO[[#This Row],[v (m³)]]/SUM(AEEF[AEEF-UT])</f>
        <v>1.4527556729659207E-2</v>
      </c>
    </row>
    <row r="513" spans="1:27" ht="14">
      <c r="A513" s="86">
        <v>1</v>
      </c>
      <c r="B513" s="86">
        <v>1</v>
      </c>
      <c r="C513" s="63">
        <v>27</v>
      </c>
      <c r="D513" s="63">
        <v>512</v>
      </c>
      <c r="E513" s="63" t="str">
        <f>VLOOKUP(CENSO[[#This Row],[NOME COMUM]],ESPECIES[],2,FALSE)</f>
        <v>Cordia goeldiana Huber</v>
      </c>
      <c r="F513" s="64" t="s">
        <v>27</v>
      </c>
      <c r="G513" s="64">
        <v>157</v>
      </c>
      <c r="H513" s="97">
        <f>CENSO[[#This Row],[CAP (cm)]]/PI()</f>
        <v>49.974652130855141</v>
      </c>
      <c r="I513" s="64">
        <v>18</v>
      </c>
      <c r="J513" s="96">
        <f>(PI()*(CENSO[[#This Row],[DAP (cm)]]^2))/40000</f>
        <v>0.19615050961360647</v>
      </c>
      <c r="K513" s="96">
        <f>CENSO[[#This Row],[g (m²)]]*CENSO[[#This Row],[H (m)]]*0.7</f>
        <v>2.4714964211314414</v>
      </c>
      <c r="L513" s="64">
        <v>1</v>
      </c>
      <c r="M513" s="65">
        <v>367886</v>
      </c>
      <c r="N513" s="87">
        <v>9708699.0999999903</v>
      </c>
      <c r="O513" s="98" t="s">
        <v>1225</v>
      </c>
      <c r="P513" s="87" t="str">
        <f>VLOOKUP(CENSO[[#This Row],[DAP (cm)]],CD[],2,TRUE)</f>
        <v>TORETE</v>
      </c>
      <c r="Q513" s="87" t="str">
        <f>VLOOKUP(CENSO[[#This Row],[DAP (cm)]],DD[],2,TRUE)</f>
        <v>40├ 50</v>
      </c>
      <c r="R513" s="87" t="str" cm="1">
        <f t="array" ref="R513">INDEX(_xlfn.TEXTSPLIT(CENSO[[#This Row],[NOME CIENTIFICO]]," "),1)</f>
        <v>Cordia</v>
      </c>
      <c r="S513" s="98" t="s">
        <v>1004</v>
      </c>
      <c r="T513" s="87">
        <f>_xlfn.MINIFS(CENSO[DAP (cm)],CENSO[NOME CIENTIFICO],CENSO[[#This Row],[NOME CIENTIFICO]])</f>
        <v>40.425355545341418</v>
      </c>
      <c r="U5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513" s="87" t="str">
        <f>IF(CENSO[[#This Row],[DAP (cm)]]&lt;CENSO[[#This Row],[DMCE (cm)]],"DAP &lt; DMCE","DAP ≥ DMCE")</f>
        <v>DAP &lt; DMCE</v>
      </c>
      <c r="W513" s="87" t="str">
        <f>IF(CENSO[[#This Row],[DAP (cm)]]&gt;200, "Superior", "Inferior")</f>
        <v>Inferior</v>
      </c>
      <c r="X513" s="87" t="str">
        <f>VLOOKUP(CENSO[[#This Row],[NOME COMUM]],ESPECIES[],4,FALSE)</f>
        <v>Não</v>
      </c>
      <c r="Y513" s="87" t="str">
        <f>IF(IFERROR(VLOOKUP(CENSO[[#This Row],[NOME COMUM]],COMERCIAIS[],2, FALSE), "Não") &lt;&gt; "Não", "Sim", "Não")</f>
        <v>Sim</v>
      </c>
      <c r="Z513" s="133">
        <f>CENSO[[#This Row],[g (m²)]]/SUM(AEEF[AEEF-UT])</f>
        <v>3.4319310587572804E-4</v>
      </c>
      <c r="AA513" s="133">
        <f>CENSO[[#This Row],[v (m³)]]/SUM(AEEF[AEEF-UT])</f>
        <v>4.3242331340341729E-3</v>
      </c>
    </row>
    <row r="514" spans="1:27" ht="14">
      <c r="A514" s="86">
        <v>1</v>
      </c>
      <c r="B514" s="86">
        <v>1</v>
      </c>
      <c r="C514" s="63">
        <v>27</v>
      </c>
      <c r="D514" s="63">
        <v>513</v>
      </c>
      <c r="E514" s="63" t="str">
        <f>VLOOKUP(CENSO[[#This Row],[NOME COMUM]],ESPECIES[],2,FALSE)</f>
        <v>Tachigali myrmecophila Ducke</v>
      </c>
      <c r="F514" s="64" t="s">
        <v>14</v>
      </c>
      <c r="G514" s="64">
        <v>200</v>
      </c>
      <c r="H514" s="97">
        <f>CENSO[[#This Row],[CAP (cm)]]/PI()</f>
        <v>63.661977236758133</v>
      </c>
      <c r="I514" s="64">
        <v>18</v>
      </c>
      <c r="J514" s="96">
        <f>(PI()*(CENSO[[#This Row],[DAP (cm)]]^2))/40000</f>
        <v>0.31830988618379064</v>
      </c>
      <c r="K514" s="96">
        <f>CENSO[[#This Row],[g (m²)]]*CENSO[[#This Row],[H (m)]]*0.7</f>
        <v>4.0107045659157619</v>
      </c>
      <c r="L514" s="64">
        <v>1</v>
      </c>
      <c r="M514" s="65">
        <v>367875.7</v>
      </c>
      <c r="N514" s="87">
        <v>9708698.8000000007</v>
      </c>
      <c r="O514" s="87" t="s">
        <v>1227</v>
      </c>
      <c r="P514" s="87" t="str">
        <f>VLOOKUP(CENSO[[#This Row],[DAP (cm)]],CD[],2,TRUE)</f>
        <v>TORA</v>
      </c>
      <c r="Q514" s="87" t="str">
        <f>VLOOKUP(CENSO[[#This Row],[DAP (cm)]],DD[],2,TRUE)</f>
        <v>60├ 70</v>
      </c>
      <c r="R514" s="87" t="str" cm="1">
        <f t="array" ref="R514">INDEX(_xlfn.TEXTSPLIT(CENSO[[#This Row],[NOME CIENTIFICO]]," "),1)</f>
        <v>Tachigali</v>
      </c>
      <c r="S514" s="98" t="s">
        <v>1004</v>
      </c>
      <c r="T514" s="87">
        <f>_xlfn.MINIFS(CENSO[DAP (cm)],CENSO[NOME CIENTIFICO],CENSO[[#This Row],[NOME CIENTIFICO]])</f>
        <v>39.152116000606256</v>
      </c>
      <c r="U5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14" s="87" t="str">
        <f>IF(CENSO[[#This Row],[DAP (cm)]]&lt;CENSO[[#This Row],[DMCE (cm)]],"DAP &lt; DMCE","DAP ≥ DMCE")</f>
        <v>DAP ≥ DMCE</v>
      </c>
      <c r="W514" s="87" t="str">
        <f>IF(CENSO[[#This Row],[DAP (cm)]]&gt;200, "Superior", "Inferior")</f>
        <v>Inferior</v>
      </c>
      <c r="X514" s="87" t="str">
        <f>VLOOKUP(CENSO[[#This Row],[NOME COMUM]],ESPECIES[],4,FALSE)</f>
        <v>Não</v>
      </c>
      <c r="Y514" s="87" t="str">
        <f>IF(IFERROR(VLOOKUP(CENSO[[#This Row],[NOME COMUM]],COMERCIAIS[],2, FALSE), "Não") &lt;&gt; "Não", "Sim", "Não")</f>
        <v>Sim</v>
      </c>
      <c r="Z514" s="133">
        <f>CENSO[[#This Row],[g (m²)]]/SUM(AEEF[AEEF-UT])</f>
        <v>5.5692824191768894E-4</v>
      </c>
      <c r="AA514" s="133">
        <f>CENSO[[#This Row],[v (m³)]]/SUM(AEEF[AEEF-UT])</f>
        <v>7.0172958481628809E-3</v>
      </c>
    </row>
    <row r="515" spans="1:27" ht="14">
      <c r="A515" s="86">
        <v>1</v>
      </c>
      <c r="B515" s="86">
        <v>1</v>
      </c>
      <c r="C515" s="63">
        <v>27</v>
      </c>
      <c r="D515" s="63">
        <v>514</v>
      </c>
      <c r="E515" s="63" t="str">
        <f>VLOOKUP(CENSO[[#This Row],[NOME COMUM]],ESPECIES[],2,FALSE)</f>
        <v>Coutarea hexandra (Jacq.) K.Schum.</v>
      </c>
      <c r="F515" s="64" t="s">
        <v>57</v>
      </c>
      <c r="G515" s="64">
        <v>149</v>
      </c>
      <c r="H515" s="97">
        <f>CENSO[[#This Row],[CAP (cm)]]/PI()</f>
        <v>47.428173041384809</v>
      </c>
      <c r="I515" s="64">
        <v>14</v>
      </c>
      <c r="J515" s="96">
        <f>(PI()*(CENSO[[#This Row],[DAP (cm)]]^2))/40000</f>
        <v>0.17666994457915841</v>
      </c>
      <c r="K515" s="96">
        <f>CENSO[[#This Row],[g (m²)]]*CENSO[[#This Row],[H (m)]]*0.7</f>
        <v>1.7313654568757524</v>
      </c>
      <c r="L515" s="64">
        <v>3</v>
      </c>
      <c r="M515" s="65">
        <v>367851.2</v>
      </c>
      <c r="N515" s="87">
        <v>9708666.9000000004</v>
      </c>
      <c r="O515" s="98" t="s">
        <v>1225</v>
      </c>
      <c r="P515" s="87" t="str">
        <f>VLOOKUP(CENSO[[#This Row],[DAP (cm)]],CD[],2,TRUE)</f>
        <v>TORETE</v>
      </c>
      <c r="Q515" s="87" t="str">
        <f>VLOOKUP(CENSO[[#This Row],[DAP (cm)]],DD[],2,TRUE)</f>
        <v>40├ 50</v>
      </c>
      <c r="R515" s="87" t="str" cm="1">
        <f t="array" ref="R515">INDEX(_xlfn.TEXTSPLIT(CENSO[[#This Row],[NOME CIENTIFICO]]," "),1)</f>
        <v>Coutarea</v>
      </c>
      <c r="S515" s="98" t="s">
        <v>1004</v>
      </c>
      <c r="T515" s="87">
        <f>_xlfn.MINIFS(CENSO[DAP (cm)],CENSO[NOME CIENTIFICO],CENSO[[#This Row],[NOME CIENTIFICO]])</f>
        <v>40.425355545341418</v>
      </c>
      <c r="U5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515" s="87" t="str">
        <f>IF(CENSO[[#This Row],[DAP (cm)]]&lt;CENSO[[#This Row],[DMCE (cm)]],"DAP &lt; DMCE","DAP ≥ DMCE")</f>
        <v>DAP &lt; DMCE</v>
      </c>
      <c r="W515" s="87" t="str">
        <f>IF(CENSO[[#This Row],[DAP (cm)]]&gt;200, "Superior", "Inferior")</f>
        <v>Inferior</v>
      </c>
      <c r="X515" s="87" t="str">
        <f>VLOOKUP(CENSO[[#This Row],[NOME COMUM]],ESPECIES[],4,FALSE)</f>
        <v>Não</v>
      </c>
      <c r="Y515" s="87" t="str">
        <f>IF(IFERROR(VLOOKUP(CENSO[[#This Row],[NOME COMUM]],COMERCIAIS[],2, FALSE), "Não") &lt;&gt; "Não", "Sim", "Não")</f>
        <v>Não</v>
      </c>
      <c r="Z515" s="133">
        <f>CENSO[[#This Row],[g (m²)]]/SUM(AEEF[AEEF-UT])</f>
        <v>3.0910909747036534E-4</v>
      </c>
      <c r="AA515" s="133">
        <f>CENSO[[#This Row],[v (m³)]]/SUM(AEEF[AEEF-UT])</f>
        <v>3.0292691552095802E-3</v>
      </c>
    </row>
    <row r="516" spans="1:27" ht="14">
      <c r="A516" s="86">
        <v>1</v>
      </c>
      <c r="B516" s="86">
        <v>1</v>
      </c>
      <c r="C516" s="63">
        <v>27</v>
      </c>
      <c r="D516" s="63">
        <v>515</v>
      </c>
      <c r="E516" s="63" t="str">
        <f>VLOOKUP(CENSO[[#This Row],[NOME COMUM]],ESPECIES[],2,FALSE)</f>
        <v>Qualea dichotoma (Mart.) Warm. ex Wille</v>
      </c>
      <c r="F516" s="64" t="s">
        <v>55</v>
      </c>
      <c r="G516" s="64">
        <v>150</v>
      </c>
      <c r="H516" s="97">
        <f>CENSO[[#This Row],[CAP (cm)]]/PI()</f>
        <v>47.7464829275686</v>
      </c>
      <c r="I516" s="64">
        <v>14</v>
      </c>
      <c r="J516" s="96">
        <f>(PI()*(CENSO[[#This Row],[DAP (cm)]]^2))/40000</f>
        <v>0.17904931097838223</v>
      </c>
      <c r="K516" s="96">
        <f>CENSO[[#This Row],[g (m²)]]*CENSO[[#This Row],[H (m)]]*0.7</f>
        <v>1.7546832475881458</v>
      </c>
      <c r="L516" s="64">
        <v>1</v>
      </c>
      <c r="M516" s="65">
        <v>367851.59999999899</v>
      </c>
      <c r="N516" s="87">
        <v>9708670.5999999903</v>
      </c>
      <c r="O516" s="98" t="s">
        <v>1225</v>
      </c>
      <c r="P516" s="87" t="str">
        <f>VLOOKUP(CENSO[[#This Row],[DAP (cm)]],CD[],2,TRUE)</f>
        <v>TORETE</v>
      </c>
      <c r="Q516" s="87" t="str">
        <f>VLOOKUP(CENSO[[#This Row],[DAP (cm)]],DD[],2,TRUE)</f>
        <v>40├ 50</v>
      </c>
      <c r="R516" s="87" t="str" cm="1">
        <f t="array" ref="R516">INDEX(_xlfn.TEXTSPLIT(CENSO[[#This Row],[NOME CIENTIFICO]]," "),1)</f>
        <v>Qualea</v>
      </c>
      <c r="S516" s="98" t="s">
        <v>1004</v>
      </c>
      <c r="T516" s="87">
        <f>_xlfn.MINIFS(CENSO[DAP (cm)],CENSO[NOME CIENTIFICO],CENSO[[#This Row],[NOME CIENTIFICO]])</f>
        <v>40.107045659157627</v>
      </c>
      <c r="U5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516" s="87" t="str">
        <f>IF(CENSO[[#This Row],[DAP (cm)]]&lt;CENSO[[#This Row],[DMCE (cm)]],"DAP &lt; DMCE","DAP ≥ DMCE")</f>
        <v>DAP &lt; DMCE</v>
      </c>
      <c r="W516" s="87" t="str">
        <f>IF(CENSO[[#This Row],[DAP (cm)]]&gt;200, "Superior", "Inferior")</f>
        <v>Inferior</v>
      </c>
      <c r="X516" s="87" t="str">
        <f>VLOOKUP(CENSO[[#This Row],[NOME COMUM]],ESPECIES[],4,FALSE)</f>
        <v>Não</v>
      </c>
      <c r="Y516" s="87" t="str">
        <f>IF(IFERROR(VLOOKUP(CENSO[[#This Row],[NOME COMUM]],COMERCIAIS[],2, FALSE), "Não") &lt;&gt; "Não", "Sim", "Não")</f>
        <v>Não</v>
      </c>
      <c r="Z516" s="133">
        <f>CENSO[[#This Row],[g (m²)]]/SUM(AEEF[AEEF-UT])</f>
        <v>3.1327213607870003E-4</v>
      </c>
      <c r="AA516" s="133">
        <f>CENSO[[#This Row],[v (m³)]]/SUM(AEEF[AEEF-UT])</f>
        <v>3.07006693357126E-3</v>
      </c>
    </row>
    <row r="517" spans="1:27" ht="14">
      <c r="A517" s="86">
        <v>1</v>
      </c>
      <c r="B517" s="86">
        <v>1</v>
      </c>
      <c r="C517" s="63">
        <v>27</v>
      </c>
      <c r="D517" s="63">
        <v>516</v>
      </c>
      <c r="E517" s="63" t="str">
        <f>VLOOKUP(CENSO[[#This Row],[NOME COMUM]],ESPECIES[],2,FALSE)</f>
        <v>Apuleia leiocarpa (Vogel) J.F.Macbr.</v>
      </c>
      <c r="F517" s="64" t="s">
        <v>51</v>
      </c>
      <c r="G517" s="64">
        <v>174</v>
      </c>
      <c r="H517" s="97">
        <f>CENSO[[#This Row],[CAP (cm)]]/PI()</f>
        <v>55.38592019597958</v>
      </c>
      <c r="I517" s="64">
        <v>15</v>
      </c>
      <c r="J517" s="96">
        <f>(PI()*(CENSO[[#This Row],[DAP (cm)]]^2))/40000</f>
        <v>0.2409287528525112</v>
      </c>
      <c r="K517" s="96">
        <f>CENSO[[#This Row],[g (m²)]]*CENSO[[#This Row],[H (m)]]*0.7</f>
        <v>2.5297519049513673</v>
      </c>
      <c r="L517" s="64">
        <v>1</v>
      </c>
      <c r="M517" s="65">
        <v>367849</v>
      </c>
      <c r="N517" s="87">
        <v>9708675.5</v>
      </c>
      <c r="O517" s="87" t="s">
        <v>1228</v>
      </c>
      <c r="P517" s="87" t="str">
        <f>VLOOKUP(CENSO[[#This Row],[DAP (cm)]],CD[],2,TRUE)</f>
        <v>TORA</v>
      </c>
      <c r="Q517" s="87" t="str">
        <f>VLOOKUP(CENSO[[#This Row],[DAP (cm)]],DD[],2,TRUE)</f>
        <v>50├ 60</v>
      </c>
      <c r="R517" s="87" t="str" cm="1">
        <f t="array" ref="R517">INDEX(_xlfn.TEXTSPLIT(CENSO[[#This Row],[NOME CIENTIFICO]]," "),1)</f>
        <v>Apuleia</v>
      </c>
      <c r="S517" s="98" t="s">
        <v>1004</v>
      </c>
      <c r="T517" s="87">
        <f>_xlfn.MINIFS(CENSO[DAP (cm)],CENSO[NOME CIENTIFICO],CENSO[[#This Row],[NOME CIENTIFICO]])</f>
        <v>39.788735772973837</v>
      </c>
      <c r="U5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17" s="87" t="str">
        <f>IF(CENSO[[#This Row],[DAP (cm)]]&lt;CENSO[[#This Row],[DMCE (cm)]],"DAP &lt; DMCE","DAP ≥ DMCE")</f>
        <v>DAP ≥ DMCE</v>
      </c>
      <c r="W517" s="87" t="str">
        <f>IF(CENSO[[#This Row],[DAP (cm)]]&gt;200, "Superior", "Inferior")</f>
        <v>Inferior</v>
      </c>
      <c r="X517" s="87" t="str">
        <f>VLOOKUP(CENSO[[#This Row],[NOME COMUM]],ESPECIES[],4,FALSE)</f>
        <v>Não</v>
      </c>
      <c r="Y517" s="87" t="str">
        <f>IF(IFERROR(VLOOKUP(CENSO[[#This Row],[NOME COMUM]],COMERCIAIS[],2, FALSE), "Não") &lt;&gt; "Não", "Sim", "Não")</f>
        <v>Sim</v>
      </c>
      <c r="Z517" s="133">
        <f>CENSO[[#This Row],[g (m²)]]/SUM(AEEF[AEEF-UT])</f>
        <v>4.2153898630749889E-4</v>
      </c>
      <c r="AA517" s="133">
        <f>CENSO[[#This Row],[v (m³)]]/SUM(AEEF[AEEF-UT])</f>
        <v>4.4261593562287373E-3</v>
      </c>
    </row>
    <row r="518" spans="1:27" ht="14">
      <c r="A518" s="86">
        <v>1</v>
      </c>
      <c r="B518" s="86">
        <v>1</v>
      </c>
      <c r="C518" s="63">
        <v>27</v>
      </c>
      <c r="D518" s="63">
        <v>517</v>
      </c>
      <c r="E518" s="63" t="str">
        <f>VLOOKUP(CENSO[[#This Row],[NOME COMUM]],ESPECIES[],2,FALSE)</f>
        <v>Brosimum parinarioides Ducke</v>
      </c>
      <c r="F518" s="64" t="s">
        <v>54</v>
      </c>
      <c r="G518" s="64">
        <v>216</v>
      </c>
      <c r="H518" s="97">
        <f>CENSO[[#This Row],[CAP (cm)]]/PI()</f>
        <v>68.754935415698782</v>
      </c>
      <c r="I518" s="64">
        <v>18</v>
      </c>
      <c r="J518" s="96">
        <f>(PI()*(CENSO[[#This Row],[DAP (cm)]]^2))/40000</f>
        <v>0.37127665124477338</v>
      </c>
      <c r="K518" s="96">
        <f>CENSO[[#This Row],[g (m²)]]*CENSO[[#This Row],[H (m)]]*0.7</f>
        <v>4.6780858056841446</v>
      </c>
      <c r="L518" s="64">
        <v>1</v>
      </c>
      <c r="M518" s="65">
        <v>367857</v>
      </c>
      <c r="N518" s="87">
        <v>9708685.9000000004</v>
      </c>
      <c r="O518" s="87" t="s">
        <v>1227</v>
      </c>
      <c r="P518" s="87" t="str">
        <f>VLOOKUP(CENSO[[#This Row],[DAP (cm)]],CD[],2,TRUE)</f>
        <v>TORA</v>
      </c>
      <c r="Q518" s="87" t="str">
        <f>VLOOKUP(CENSO[[#This Row],[DAP (cm)]],DD[],2,TRUE)</f>
        <v>60├ 70</v>
      </c>
      <c r="R518" s="87" t="str" cm="1">
        <f t="array" ref="R518">INDEX(_xlfn.TEXTSPLIT(CENSO[[#This Row],[NOME CIENTIFICO]]," "),1)</f>
        <v>Brosimum</v>
      </c>
      <c r="S518" s="98" t="s">
        <v>1004</v>
      </c>
      <c r="T518" s="87">
        <f>_xlfn.MINIFS(CENSO[DAP (cm)],CENSO[NOME CIENTIFICO],CENSO[[#This Row],[NOME CIENTIFICO]])</f>
        <v>41.38028520389279</v>
      </c>
      <c r="U5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518" s="87" t="str">
        <f>IF(CENSO[[#This Row],[DAP (cm)]]&lt;CENSO[[#This Row],[DMCE (cm)]],"DAP &lt; DMCE","DAP ≥ DMCE")</f>
        <v>DAP ≥ DMCE</v>
      </c>
      <c r="W518" s="87" t="str">
        <f>IF(CENSO[[#This Row],[DAP (cm)]]&gt;200, "Superior", "Inferior")</f>
        <v>Inferior</v>
      </c>
      <c r="X518" s="87" t="str">
        <f>VLOOKUP(CENSO[[#This Row],[NOME COMUM]],ESPECIES[],4,FALSE)</f>
        <v>Não</v>
      </c>
      <c r="Y518" s="87" t="str">
        <f>IF(IFERROR(VLOOKUP(CENSO[[#This Row],[NOME COMUM]],COMERCIAIS[],2, FALSE), "Não") &lt;&gt; "Não", "Sim", "Não")</f>
        <v>Não</v>
      </c>
      <c r="Z518" s="133">
        <f>CENSO[[#This Row],[g (m²)]]/SUM(AEEF[AEEF-UT])</f>
        <v>6.4960110137279241E-4</v>
      </c>
      <c r="AA518" s="133">
        <f>CENSO[[#This Row],[v (m³)]]/SUM(AEEF[AEEF-UT])</f>
        <v>8.1849738772971845E-3</v>
      </c>
    </row>
    <row r="519" spans="1:27" ht="14">
      <c r="A519" s="86">
        <v>1</v>
      </c>
      <c r="B519" s="86">
        <v>1</v>
      </c>
      <c r="C519" s="63">
        <v>27</v>
      </c>
      <c r="D519" s="63">
        <v>518</v>
      </c>
      <c r="E519" s="63" t="str">
        <f>VLOOKUP(CENSO[[#This Row],[NOME COMUM]],ESPECIES[],2,FALSE)</f>
        <v>Tachigali myrmecophila Ducke</v>
      </c>
      <c r="F519" s="64" t="s">
        <v>14</v>
      </c>
      <c r="G519" s="64">
        <v>135</v>
      </c>
      <c r="H519" s="97">
        <f>CENSO[[#This Row],[CAP (cm)]]/PI()</f>
        <v>42.971834634811742</v>
      </c>
      <c r="I519" s="64">
        <v>14</v>
      </c>
      <c r="J519" s="96">
        <f>(PI()*(CENSO[[#This Row],[DAP (cm)]]^2))/40000</f>
        <v>0.14502994189248961</v>
      </c>
      <c r="K519" s="96">
        <f>CENSO[[#This Row],[g (m²)]]*CENSO[[#This Row],[H (m)]]*0.7</f>
        <v>1.421293430546398</v>
      </c>
      <c r="L519" s="64">
        <v>1</v>
      </c>
      <c r="M519" s="65">
        <v>367843.7</v>
      </c>
      <c r="N519" s="87">
        <v>9708673.5</v>
      </c>
      <c r="O519" s="98" t="s">
        <v>1225</v>
      </c>
      <c r="P519" s="87" t="str">
        <f>VLOOKUP(CENSO[[#This Row],[DAP (cm)]],CD[],2,TRUE)</f>
        <v>TORETE</v>
      </c>
      <c r="Q519" s="87" t="str">
        <f>VLOOKUP(CENSO[[#This Row],[DAP (cm)]],DD[],2,TRUE)</f>
        <v>40├ 50</v>
      </c>
      <c r="R519" s="87" t="str" cm="1">
        <f t="array" ref="R519">INDEX(_xlfn.TEXTSPLIT(CENSO[[#This Row],[NOME CIENTIFICO]]," "),1)</f>
        <v>Tachigali</v>
      </c>
      <c r="S519" s="98" t="s">
        <v>1004</v>
      </c>
      <c r="T519" s="87">
        <f>_xlfn.MINIFS(CENSO[DAP (cm)],CENSO[NOME CIENTIFICO],CENSO[[#This Row],[NOME CIENTIFICO]])</f>
        <v>39.152116000606256</v>
      </c>
      <c r="U5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19" s="87" t="str">
        <f>IF(CENSO[[#This Row],[DAP (cm)]]&lt;CENSO[[#This Row],[DMCE (cm)]],"DAP &lt; DMCE","DAP ≥ DMCE")</f>
        <v>DAP &lt; DMCE</v>
      </c>
      <c r="W519" s="87" t="str">
        <f>IF(CENSO[[#This Row],[DAP (cm)]]&gt;200, "Superior", "Inferior")</f>
        <v>Inferior</v>
      </c>
      <c r="X519" s="87" t="str">
        <f>VLOOKUP(CENSO[[#This Row],[NOME COMUM]],ESPECIES[],4,FALSE)</f>
        <v>Não</v>
      </c>
      <c r="Y519" s="87" t="str">
        <f>IF(IFERROR(VLOOKUP(CENSO[[#This Row],[NOME COMUM]],COMERCIAIS[],2, FALSE), "Não") &lt;&gt; "Não", "Sim", "Não")</f>
        <v>Sim</v>
      </c>
      <c r="Z519" s="133">
        <f>CENSO[[#This Row],[g (m²)]]/SUM(AEEF[AEEF-UT])</f>
        <v>2.53750430223747E-4</v>
      </c>
      <c r="AA519" s="133">
        <f>CENSO[[#This Row],[v (m³)]]/SUM(AEEF[AEEF-UT])</f>
        <v>2.4867542161927207E-3</v>
      </c>
    </row>
    <row r="520" spans="1:27" ht="14">
      <c r="A520" s="86">
        <v>1</v>
      </c>
      <c r="B520" s="86">
        <v>1</v>
      </c>
      <c r="C520" s="63">
        <v>27</v>
      </c>
      <c r="D520" s="63">
        <v>519</v>
      </c>
      <c r="E520" s="63" t="str">
        <f>VLOOKUP(CENSO[[#This Row],[NOME COMUM]],ESPECIES[],2,FALSE)</f>
        <v>Cordia umbraculifera DC.</v>
      </c>
      <c r="F520" s="64" t="s">
        <v>92</v>
      </c>
      <c r="G520" s="64">
        <v>280</v>
      </c>
      <c r="H520" s="97">
        <f>CENSO[[#This Row],[CAP (cm)]]/PI()</f>
        <v>89.12676813146139</v>
      </c>
      <c r="I520" s="64">
        <v>18</v>
      </c>
      <c r="J520" s="96">
        <f>(PI()*(CENSO[[#This Row],[DAP (cm)]]^2))/40000</f>
        <v>0.62388737692022966</v>
      </c>
      <c r="K520" s="96">
        <f>CENSO[[#This Row],[g (m²)]]*CENSO[[#This Row],[H (m)]]*0.7</f>
        <v>7.8609809491948939</v>
      </c>
      <c r="L520" s="64">
        <v>1</v>
      </c>
      <c r="M520" s="65">
        <v>367841.09999999899</v>
      </c>
      <c r="N520" s="87">
        <v>9708686.5999999903</v>
      </c>
      <c r="O520" s="87" t="s">
        <v>1227</v>
      </c>
      <c r="P520" s="87" t="str">
        <f>VLOOKUP(CENSO[[#This Row],[DAP (cm)]],CD[],2,TRUE)</f>
        <v>TORA</v>
      </c>
      <c r="Q520" s="87" t="str">
        <f>VLOOKUP(CENSO[[#This Row],[DAP (cm)]],DD[],2,TRUE)</f>
        <v>80├ 90</v>
      </c>
      <c r="R520" s="87" t="str" cm="1">
        <f t="array" ref="R520">INDEX(_xlfn.TEXTSPLIT(CENSO[[#This Row],[NOME CIENTIFICO]]," "),1)</f>
        <v>Cordia</v>
      </c>
      <c r="S520" s="98" t="s">
        <v>1004</v>
      </c>
      <c r="T520" s="87">
        <f>_xlfn.MINIFS(CENSO[DAP (cm)],CENSO[NOME CIENTIFICO],CENSO[[#This Row],[NOME CIENTIFICO]])</f>
        <v>42.335214862444161</v>
      </c>
      <c r="U5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520" s="87" t="str">
        <f>IF(CENSO[[#This Row],[DAP (cm)]]&lt;CENSO[[#This Row],[DMCE (cm)]],"DAP &lt; DMCE","DAP ≥ DMCE")</f>
        <v>DAP ≥ DMCE</v>
      </c>
      <c r="W520" s="87" t="str">
        <f>IF(CENSO[[#This Row],[DAP (cm)]]&gt;200, "Superior", "Inferior")</f>
        <v>Inferior</v>
      </c>
      <c r="X520" s="87" t="str">
        <f>VLOOKUP(CENSO[[#This Row],[NOME COMUM]],ESPECIES[],4,FALSE)</f>
        <v>Não</v>
      </c>
      <c r="Y520" s="87" t="str">
        <f>IF(IFERROR(VLOOKUP(CENSO[[#This Row],[NOME COMUM]],COMERCIAIS[],2, FALSE), "Não") &lt;&gt; "Não", "Sim", "Não")</f>
        <v>Não</v>
      </c>
      <c r="Z520" s="133">
        <f>CENSO[[#This Row],[g (m²)]]/SUM(AEEF[AEEF-UT])</f>
        <v>1.0915793541586703E-3</v>
      </c>
      <c r="AA520" s="133">
        <f>CENSO[[#This Row],[v (m³)]]/SUM(AEEF[AEEF-UT])</f>
        <v>1.3753899862399247E-2</v>
      </c>
    </row>
    <row r="521" spans="1:27" ht="14">
      <c r="A521" s="86">
        <v>1</v>
      </c>
      <c r="B521" s="86">
        <v>1</v>
      </c>
      <c r="C521" s="63">
        <v>27</v>
      </c>
      <c r="D521" s="63">
        <v>520</v>
      </c>
      <c r="E521" s="63" t="str">
        <f>VLOOKUP(CENSO[[#This Row],[NOME COMUM]],ESPECIES[],2,FALSE)</f>
        <v>Qualea dichotoma (Mart.) Warm. ex Wille</v>
      </c>
      <c r="F521" s="64" t="s">
        <v>55</v>
      </c>
      <c r="G521" s="64">
        <v>132</v>
      </c>
      <c r="H521" s="97">
        <f>CENSO[[#This Row],[CAP (cm)]]/PI()</f>
        <v>42.016904976260371</v>
      </c>
      <c r="I521" s="64">
        <v>14</v>
      </c>
      <c r="J521" s="96">
        <f>(PI()*(CENSO[[#This Row],[DAP (cm)]]^2))/40000</f>
        <v>0.13865578642165921</v>
      </c>
      <c r="K521" s="96">
        <f>CENSO[[#This Row],[g (m²)]]*CENSO[[#This Row],[H (m)]]*0.7</f>
        <v>1.3588267069322602</v>
      </c>
      <c r="L521" s="64">
        <v>1</v>
      </c>
      <c r="M521" s="65">
        <v>367839.59999999899</v>
      </c>
      <c r="N521" s="87">
        <v>9708717.4000000004</v>
      </c>
      <c r="O521" s="98" t="s">
        <v>1225</v>
      </c>
      <c r="P521" s="87" t="str">
        <f>VLOOKUP(CENSO[[#This Row],[DAP (cm)]],CD[],2,TRUE)</f>
        <v>TORETE</v>
      </c>
      <c r="Q521" s="87" t="str">
        <f>VLOOKUP(CENSO[[#This Row],[DAP (cm)]],DD[],2,TRUE)</f>
        <v>40├ 50</v>
      </c>
      <c r="R521" s="87" t="str" cm="1">
        <f t="array" ref="R521">INDEX(_xlfn.TEXTSPLIT(CENSO[[#This Row],[NOME CIENTIFICO]]," "),1)</f>
        <v>Qualea</v>
      </c>
      <c r="S521" s="98" t="s">
        <v>1004</v>
      </c>
      <c r="T521" s="87">
        <f>_xlfn.MINIFS(CENSO[DAP (cm)],CENSO[NOME CIENTIFICO],CENSO[[#This Row],[NOME CIENTIFICO]])</f>
        <v>40.107045659157627</v>
      </c>
      <c r="U5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521" s="87" t="str">
        <f>IF(CENSO[[#This Row],[DAP (cm)]]&lt;CENSO[[#This Row],[DMCE (cm)]],"DAP &lt; DMCE","DAP ≥ DMCE")</f>
        <v>DAP &lt; DMCE</v>
      </c>
      <c r="W521" s="87" t="str">
        <f>IF(CENSO[[#This Row],[DAP (cm)]]&gt;200, "Superior", "Inferior")</f>
        <v>Inferior</v>
      </c>
      <c r="X521" s="87" t="str">
        <f>VLOOKUP(CENSO[[#This Row],[NOME COMUM]],ESPECIES[],4,FALSE)</f>
        <v>Não</v>
      </c>
      <c r="Y521" s="87" t="str">
        <f>IF(IFERROR(VLOOKUP(CENSO[[#This Row],[NOME COMUM]],COMERCIAIS[],2, FALSE), "Não") &lt;&gt; "Não", "Sim", "Não")</f>
        <v>Não</v>
      </c>
      <c r="Z521" s="133">
        <f>CENSO[[#This Row],[g (m²)]]/SUM(AEEF[AEEF-UT])</f>
        <v>2.4259794217934533E-4</v>
      </c>
      <c r="AA521" s="133">
        <f>CENSO[[#This Row],[v (m³)]]/SUM(AEEF[AEEF-UT])</f>
        <v>2.3774598333575841E-3</v>
      </c>
    </row>
    <row r="522" spans="1:27" ht="14">
      <c r="A522" s="86">
        <v>1</v>
      </c>
      <c r="B522" s="86">
        <v>1</v>
      </c>
      <c r="C522" s="63">
        <v>27</v>
      </c>
      <c r="D522" s="63">
        <v>521</v>
      </c>
      <c r="E522" s="63" t="str">
        <f>VLOOKUP(CENSO[[#This Row],[NOME COMUM]],ESPECIES[],2,FALSE)</f>
        <v>Protium spruceanum Engl.</v>
      </c>
      <c r="F522" s="64" t="s">
        <v>46</v>
      </c>
      <c r="G522" s="64">
        <v>175</v>
      </c>
      <c r="H522" s="97">
        <f>CENSO[[#This Row],[CAP (cm)]]/PI()</f>
        <v>55.70423008216337</v>
      </c>
      <c r="I522" s="64">
        <v>15</v>
      </c>
      <c r="J522" s="96">
        <f>(PI()*(CENSO[[#This Row],[DAP (cm)]]^2))/40000</f>
        <v>0.24370600660946476</v>
      </c>
      <c r="K522" s="96">
        <f>CENSO[[#This Row],[g (m²)]]*CENSO[[#This Row],[H (m)]]*0.7</f>
        <v>2.5589130693993796</v>
      </c>
      <c r="L522" s="64">
        <v>1</v>
      </c>
      <c r="M522" s="65">
        <v>367850.59999999899</v>
      </c>
      <c r="N522" s="87">
        <v>9708731.8000000007</v>
      </c>
      <c r="O522" s="87" t="s">
        <v>1227</v>
      </c>
      <c r="P522" s="87" t="str">
        <f>VLOOKUP(CENSO[[#This Row],[DAP (cm)]],CD[],2,TRUE)</f>
        <v>TORA</v>
      </c>
      <c r="Q522" s="87" t="str">
        <f>VLOOKUP(CENSO[[#This Row],[DAP (cm)]],DD[],2,TRUE)</f>
        <v>50├ 60</v>
      </c>
      <c r="R522" s="87" t="str" cm="1">
        <f t="array" ref="R522">INDEX(_xlfn.TEXTSPLIT(CENSO[[#This Row],[NOME CIENTIFICO]]," "),1)</f>
        <v>Protium</v>
      </c>
      <c r="S522" s="98" t="s">
        <v>1004</v>
      </c>
      <c r="T522" s="87">
        <f>_xlfn.MINIFS(CENSO[DAP (cm)],CENSO[NOME CIENTIFICO],CENSO[[#This Row],[NOME CIENTIFICO]])</f>
        <v>39.788735772973837</v>
      </c>
      <c r="U5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22" s="87" t="str">
        <f>IF(CENSO[[#This Row],[DAP (cm)]]&lt;CENSO[[#This Row],[DMCE (cm)]],"DAP &lt; DMCE","DAP ≥ DMCE")</f>
        <v>DAP ≥ DMCE</v>
      </c>
      <c r="W522" s="87" t="str">
        <f>IF(CENSO[[#This Row],[DAP (cm)]]&gt;200, "Superior", "Inferior")</f>
        <v>Inferior</v>
      </c>
      <c r="X522" s="87" t="str">
        <f>VLOOKUP(CENSO[[#This Row],[NOME COMUM]],ESPECIES[],4,FALSE)</f>
        <v>Não</v>
      </c>
      <c r="Y522" s="87" t="str">
        <f>IF(IFERROR(VLOOKUP(CENSO[[#This Row],[NOME COMUM]],COMERCIAIS[],2, FALSE), "Não") &lt;&gt; "Não", "Sim", "Não")</f>
        <v>Não</v>
      </c>
      <c r="Z522" s="133">
        <f>CENSO[[#This Row],[g (m²)]]/SUM(AEEF[AEEF-UT])</f>
        <v>4.2639818521823071E-4</v>
      </c>
      <c r="AA522" s="133">
        <f>CENSO[[#This Row],[v (m³)]]/SUM(AEEF[AEEF-UT])</f>
        <v>4.4771809447914212E-3</v>
      </c>
    </row>
    <row r="523" spans="1:27" ht="14">
      <c r="A523" s="86">
        <v>1</v>
      </c>
      <c r="B523" s="86">
        <v>1</v>
      </c>
      <c r="C523" s="63">
        <v>27</v>
      </c>
      <c r="D523" s="63">
        <v>522</v>
      </c>
      <c r="E523" s="63" t="str">
        <f>VLOOKUP(CENSO[[#This Row],[NOME COMUM]],ESPECIES[],2,FALSE)</f>
        <v>Coutarea hexandra (Jacq.) K.Schum.</v>
      </c>
      <c r="F523" s="64" t="s">
        <v>57</v>
      </c>
      <c r="G523" s="64">
        <v>154</v>
      </c>
      <c r="H523" s="97">
        <f>CENSO[[#This Row],[CAP (cm)]]/PI()</f>
        <v>49.019722472303762</v>
      </c>
      <c r="I523" s="64">
        <v>12</v>
      </c>
      <c r="J523" s="96">
        <f>(PI()*(CENSO[[#This Row],[DAP (cm)]]^2))/40000</f>
        <v>0.18872593151836947</v>
      </c>
      <c r="K523" s="96">
        <f>CENSO[[#This Row],[g (m²)]]*CENSO[[#This Row],[H (m)]]*0.7</f>
        <v>1.5852978247543035</v>
      </c>
      <c r="L523" s="64">
        <v>2</v>
      </c>
      <c r="M523" s="65">
        <v>367833.4</v>
      </c>
      <c r="N523" s="87">
        <v>9708725.6999999899</v>
      </c>
      <c r="O523" s="98" t="s">
        <v>1225</v>
      </c>
      <c r="P523" s="87" t="str">
        <f>VLOOKUP(CENSO[[#This Row],[DAP (cm)]],CD[],2,TRUE)</f>
        <v>TORETE</v>
      </c>
      <c r="Q523" s="87" t="str">
        <f>VLOOKUP(CENSO[[#This Row],[DAP (cm)]],DD[],2,TRUE)</f>
        <v>40├ 50</v>
      </c>
      <c r="R523" s="87" t="str" cm="1">
        <f t="array" ref="R523">INDEX(_xlfn.TEXTSPLIT(CENSO[[#This Row],[NOME CIENTIFICO]]," "),1)</f>
        <v>Coutarea</v>
      </c>
      <c r="S523" s="98" t="s">
        <v>1004</v>
      </c>
      <c r="T523" s="87">
        <f>_xlfn.MINIFS(CENSO[DAP (cm)],CENSO[NOME CIENTIFICO],CENSO[[#This Row],[NOME CIENTIFICO]])</f>
        <v>40.425355545341418</v>
      </c>
      <c r="U5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523" s="87" t="str">
        <f>IF(CENSO[[#This Row],[DAP (cm)]]&lt;CENSO[[#This Row],[DMCE (cm)]],"DAP &lt; DMCE","DAP ≥ DMCE")</f>
        <v>DAP &lt; DMCE</v>
      </c>
      <c r="W523" s="87" t="str">
        <f>IF(CENSO[[#This Row],[DAP (cm)]]&gt;200, "Superior", "Inferior")</f>
        <v>Inferior</v>
      </c>
      <c r="X523" s="87" t="str">
        <f>VLOOKUP(CENSO[[#This Row],[NOME COMUM]],ESPECIES[],4,FALSE)</f>
        <v>Não</v>
      </c>
      <c r="Y523" s="87" t="str">
        <f>IF(IFERROR(VLOOKUP(CENSO[[#This Row],[NOME COMUM]],COMERCIAIS[],2, FALSE), "Não") &lt;&gt; "Não", "Sim", "Não")</f>
        <v>Não</v>
      </c>
      <c r="Z523" s="133">
        <f>CENSO[[#This Row],[g (m²)]]/SUM(AEEF[AEEF-UT])</f>
        <v>3.3020275463299778E-4</v>
      </c>
      <c r="AA523" s="133">
        <f>CENSO[[#This Row],[v (m³)]]/SUM(AEEF[AEEF-UT])</f>
        <v>2.7737031389171813E-3</v>
      </c>
    </row>
    <row r="524" spans="1:27" ht="14">
      <c r="A524" s="86">
        <v>1</v>
      </c>
      <c r="B524" s="86">
        <v>1</v>
      </c>
      <c r="C524" s="63">
        <v>27</v>
      </c>
      <c r="D524" s="63">
        <v>523</v>
      </c>
      <c r="E524" s="63" t="str">
        <f>VLOOKUP(CENSO[[#This Row],[NOME COMUM]],ESPECIES[],2,FALSE)</f>
        <v>Couratari guianensis Aubl.</v>
      </c>
      <c r="F524" s="64" t="s">
        <v>6</v>
      </c>
      <c r="G524" s="64">
        <v>347</v>
      </c>
      <c r="H524" s="97">
        <f>CENSO[[#This Row],[CAP (cm)]]/PI()</f>
        <v>110.45353050577536</v>
      </c>
      <c r="I524" s="64">
        <v>22</v>
      </c>
      <c r="J524" s="96">
        <f>(PI()*(CENSO[[#This Row],[DAP (cm)]]^2))/40000</f>
        <v>0.95818437713760118</v>
      </c>
      <c r="K524" s="96">
        <f>CENSO[[#This Row],[g (m²)]]*CENSO[[#This Row],[H (m)]]*0.7</f>
        <v>14.756039407919058</v>
      </c>
      <c r="L524" s="64">
        <v>1</v>
      </c>
      <c r="M524" s="65">
        <v>367827.20000000001</v>
      </c>
      <c r="N524" s="87">
        <v>9708717.6999999899</v>
      </c>
      <c r="O524" s="87" t="s">
        <v>1228</v>
      </c>
      <c r="P524" s="87" t="str">
        <f>VLOOKUP(CENSO[[#This Row],[DAP (cm)]],CD[],2,TRUE)</f>
        <v>TORA</v>
      </c>
      <c r="Q524" s="87" t="str">
        <f>VLOOKUP(CENSO[[#This Row],[DAP (cm)]],DD[],2,TRUE)</f>
        <v>110├ 120</v>
      </c>
      <c r="R524" s="87" t="str" cm="1">
        <f t="array" ref="R524">INDEX(_xlfn.TEXTSPLIT(CENSO[[#This Row],[NOME CIENTIFICO]]," "),1)</f>
        <v>Couratari</v>
      </c>
      <c r="S524" s="98" t="s">
        <v>1004</v>
      </c>
      <c r="T524" s="87">
        <f>_xlfn.MINIFS(CENSO[DAP (cm)],CENSO[NOME CIENTIFICO],CENSO[[#This Row],[NOME CIENTIFICO]])</f>
        <v>38.833806114422465</v>
      </c>
      <c r="U5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24" s="87" t="str">
        <f>IF(CENSO[[#This Row],[DAP (cm)]]&lt;CENSO[[#This Row],[DMCE (cm)]],"DAP &lt; DMCE","DAP ≥ DMCE")</f>
        <v>DAP ≥ DMCE</v>
      </c>
      <c r="W524" s="87" t="str">
        <f>IF(CENSO[[#This Row],[DAP (cm)]]&gt;200, "Superior", "Inferior")</f>
        <v>Inferior</v>
      </c>
      <c r="X524" s="87" t="str">
        <f>VLOOKUP(CENSO[[#This Row],[NOME COMUM]],ESPECIES[],4,FALSE)</f>
        <v>Não</v>
      </c>
      <c r="Y524" s="87" t="str">
        <f>IF(IFERROR(VLOOKUP(CENSO[[#This Row],[NOME COMUM]],COMERCIAIS[],2, FALSE), "Não") &lt;&gt; "Não", "Sim", "Não")</f>
        <v>Sim</v>
      </c>
      <c r="Z524" s="133">
        <f>CENSO[[#This Row],[g (m²)]]/SUM(AEEF[AEEF-UT])</f>
        <v>1.6764793170266753E-3</v>
      </c>
      <c r="AA524" s="133">
        <f>CENSO[[#This Row],[v (m³)]]/SUM(AEEF[AEEF-UT])</f>
        <v>2.5817781482210797E-2</v>
      </c>
    </row>
    <row r="525" spans="1:27" ht="14">
      <c r="A525" s="86">
        <v>1</v>
      </c>
      <c r="B525" s="86">
        <v>1</v>
      </c>
      <c r="C525" s="63">
        <v>27</v>
      </c>
      <c r="D525" s="63">
        <v>524</v>
      </c>
      <c r="E525" s="63" t="str">
        <f>VLOOKUP(CENSO[[#This Row],[NOME COMUM]],ESPECIES[],2,FALSE)</f>
        <v>Couratari guianensis Aubl.</v>
      </c>
      <c r="F525" s="64" t="s">
        <v>6</v>
      </c>
      <c r="G525" s="64">
        <v>203</v>
      </c>
      <c r="H525" s="97">
        <f>CENSO[[#This Row],[CAP (cm)]]/PI()</f>
        <v>64.616906895309512</v>
      </c>
      <c r="I525" s="64">
        <v>22</v>
      </c>
      <c r="J525" s="96">
        <f>(PI()*(CENSO[[#This Row],[DAP (cm)]]^2))/40000</f>
        <v>0.32793080249369577</v>
      </c>
      <c r="K525" s="96">
        <f>CENSO[[#This Row],[g (m²)]]*CENSO[[#This Row],[H (m)]]*0.7</f>
        <v>5.0501343584029144</v>
      </c>
      <c r="L525" s="64">
        <v>1</v>
      </c>
      <c r="M525" s="65">
        <v>367763.20000000001</v>
      </c>
      <c r="N525" s="87">
        <v>9708749.0999999903</v>
      </c>
      <c r="O525" s="87" t="s">
        <v>1228</v>
      </c>
      <c r="P525" s="87" t="str">
        <f>VLOOKUP(CENSO[[#This Row],[DAP (cm)]],CD[],2,TRUE)</f>
        <v>TORA</v>
      </c>
      <c r="Q525" s="87" t="str">
        <f>VLOOKUP(CENSO[[#This Row],[DAP (cm)]],DD[],2,TRUE)</f>
        <v>60├ 70</v>
      </c>
      <c r="R525" s="87" t="str" cm="1">
        <f t="array" ref="R525">INDEX(_xlfn.TEXTSPLIT(CENSO[[#This Row],[NOME CIENTIFICO]]," "),1)</f>
        <v>Couratari</v>
      </c>
      <c r="S525" s="98" t="s">
        <v>1004</v>
      </c>
      <c r="T525" s="87">
        <f>_xlfn.MINIFS(CENSO[DAP (cm)],CENSO[NOME CIENTIFICO],CENSO[[#This Row],[NOME CIENTIFICO]])</f>
        <v>38.833806114422465</v>
      </c>
      <c r="U5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25" s="87" t="str">
        <f>IF(CENSO[[#This Row],[DAP (cm)]]&lt;CENSO[[#This Row],[DMCE (cm)]],"DAP &lt; DMCE","DAP ≥ DMCE")</f>
        <v>DAP ≥ DMCE</v>
      </c>
      <c r="W525" s="87" t="str">
        <f>IF(CENSO[[#This Row],[DAP (cm)]]&gt;200, "Superior", "Inferior")</f>
        <v>Inferior</v>
      </c>
      <c r="X525" s="87" t="str">
        <f>VLOOKUP(CENSO[[#This Row],[NOME COMUM]],ESPECIES[],4,FALSE)</f>
        <v>Não</v>
      </c>
      <c r="Y525" s="87" t="str">
        <f>IF(IFERROR(VLOOKUP(CENSO[[#This Row],[NOME COMUM]],COMERCIAIS[],2, FALSE), "Não") &lt;&gt; "Não", "Sim", "Não")</f>
        <v>Sim</v>
      </c>
      <c r="Z525" s="133">
        <f>CENSO[[#This Row],[g (m²)]]/SUM(AEEF[AEEF-UT])</f>
        <v>5.7376139802965123E-4</v>
      </c>
      <c r="AA525" s="133">
        <f>CENSO[[#This Row],[v (m³)]]/SUM(AEEF[AEEF-UT])</f>
        <v>8.8359255296566273E-3</v>
      </c>
    </row>
    <row r="526" spans="1:27" ht="14">
      <c r="A526" s="86">
        <v>1</v>
      </c>
      <c r="B526" s="86">
        <v>1</v>
      </c>
      <c r="C526" s="63">
        <v>27</v>
      </c>
      <c r="D526" s="63">
        <v>525</v>
      </c>
      <c r="E526" s="63" t="str">
        <f>VLOOKUP(CENSO[[#This Row],[NOME COMUM]],ESPECIES[],2,FALSE)</f>
        <v>Pouteria sp.</v>
      </c>
      <c r="F526" s="64" t="s">
        <v>83</v>
      </c>
      <c r="G526" s="64">
        <v>142</v>
      </c>
      <c r="H526" s="97">
        <f>CENSO[[#This Row],[CAP (cm)]]/PI()</f>
        <v>45.200003838098276</v>
      </c>
      <c r="I526" s="64">
        <v>15</v>
      </c>
      <c r="J526" s="96">
        <f>(PI()*(CENSO[[#This Row],[DAP (cm)]]^2))/40000</f>
        <v>0.16046001362524887</v>
      </c>
      <c r="K526" s="96">
        <f>CENSO[[#This Row],[g (m²)]]*CENSO[[#This Row],[H (m)]]*0.7</f>
        <v>1.6848301430651129</v>
      </c>
      <c r="L526" s="64">
        <v>1</v>
      </c>
      <c r="M526" s="65">
        <v>367766.59999999899</v>
      </c>
      <c r="N526" s="87">
        <v>9708778.3000000007</v>
      </c>
      <c r="O526" s="98" t="s">
        <v>1225</v>
      </c>
      <c r="P526" s="87" t="str">
        <f>VLOOKUP(CENSO[[#This Row],[DAP (cm)]],CD[],2,TRUE)</f>
        <v>TORETE</v>
      </c>
      <c r="Q526" s="87" t="str">
        <f>VLOOKUP(CENSO[[#This Row],[DAP (cm)]],DD[],2,TRUE)</f>
        <v>40├ 50</v>
      </c>
      <c r="R526" s="87" t="str" cm="1">
        <f t="array" ref="R526">INDEX(_xlfn.TEXTSPLIT(CENSO[[#This Row],[NOME CIENTIFICO]]," "),1)</f>
        <v>Pouteria</v>
      </c>
      <c r="S526" s="98" t="s">
        <v>1004</v>
      </c>
      <c r="T526" s="87">
        <f>_xlfn.MINIFS(CENSO[DAP (cm)],CENSO[NOME CIENTIFICO],CENSO[[#This Row],[NOME CIENTIFICO]])</f>
        <v>39.788735772973837</v>
      </c>
      <c r="U5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26" s="87" t="str">
        <f>IF(CENSO[[#This Row],[DAP (cm)]]&lt;CENSO[[#This Row],[DMCE (cm)]],"DAP &lt; DMCE","DAP ≥ DMCE")</f>
        <v>DAP &lt; DMCE</v>
      </c>
      <c r="W526" s="87" t="str">
        <f>IF(CENSO[[#This Row],[DAP (cm)]]&gt;200, "Superior", "Inferior")</f>
        <v>Inferior</v>
      </c>
      <c r="X526" s="87" t="str">
        <f>VLOOKUP(CENSO[[#This Row],[NOME COMUM]],ESPECIES[],4,FALSE)</f>
        <v>Não</v>
      </c>
      <c r="Y526" s="87" t="str">
        <f>IF(IFERROR(VLOOKUP(CENSO[[#This Row],[NOME COMUM]],COMERCIAIS[],2, FALSE), "Não") &lt;&gt; "Não", "Sim", "Não")</f>
        <v>Não</v>
      </c>
      <c r="Z526" s="133">
        <f>CENSO[[#This Row],[g (m²)]]/SUM(AEEF[AEEF-UT])</f>
        <v>2.8074752675070699E-4</v>
      </c>
      <c r="AA526" s="133">
        <f>CENSO[[#This Row],[v (m³)]]/SUM(AEEF[AEEF-UT])</f>
        <v>2.9478490308824231E-3</v>
      </c>
    </row>
    <row r="527" spans="1:27" ht="14">
      <c r="A527" s="86">
        <v>1</v>
      </c>
      <c r="B527" s="86">
        <v>1</v>
      </c>
      <c r="C527" s="63">
        <v>27</v>
      </c>
      <c r="D527" s="63">
        <v>526</v>
      </c>
      <c r="E527" s="63" t="str">
        <f>VLOOKUP(CENSO[[#This Row],[NOME COMUM]],ESPECIES[],2,FALSE)</f>
        <v>Couratari guianensis Aubl.</v>
      </c>
      <c r="F527" s="64" t="s">
        <v>6</v>
      </c>
      <c r="G527" s="64">
        <v>327</v>
      </c>
      <c r="H527" s="97">
        <f>CENSO[[#This Row],[CAP (cm)]]/PI()</f>
        <v>104.08733278209955</v>
      </c>
      <c r="I527" s="64">
        <v>24</v>
      </c>
      <c r="J527" s="96">
        <f>(PI()*(CENSO[[#This Row],[DAP (cm)]]^2))/40000</f>
        <v>0.85091394549366373</v>
      </c>
      <c r="K527" s="96">
        <f>CENSO[[#This Row],[g (m²)]]*CENSO[[#This Row],[H (m)]]*0.7</f>
        <v>14.29535428429355</v>
      </c>
      <c r="L527" s="64">
        <v>1</v>
      </c>
      <c r="M527" s="65">
        <v>367764.4</v>
      </c>
      <c r="N527" s="87">
        <v>9708780.1999999899</v>
      </c>
      <c r="O527" s="87" t="s">
        <v>1228</v>
      </c>
      <c r="P527" s="87" t="str">
        <f>VLOOKUP(CENSO[[#This Row],[DAP (cm)]],CD[],2,TRUE)</f>
        <v>TORA</v>
      </c>
      <c r="Q527" s="87" t="str">
        <f>VLOOKUP(CENSO[[#This Row],[DAP (cm)]],DD[],2,TRUE)</f>
        <v>100├ 110</v>
      </c>
      <c r="R527" s="87" t="str" cm="1">
        <f t="array" ref="R527">INDEX(_xlfn.TEXTSPLIT(CENSO[[#This Row],[NOME CIENTIFICO]]," "),1)</f>
        <v>Couratari</v>
      </c>
      <c r="S527" s="98" t="s">
        <v>1004</v>
      </c>
      <c r="T527" s="87">
        <f>_xlfn.MINIFS(CENSO[DAP (cm)],CENSO[NOME CIENTIFICO],CENSO[[#This Row],[NOME CIENTIFICO]])</f>
        <v>38.833806114422465</v>
      </c>
      <c r="U5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27" s="87" t="str">
        <f>IF(CENSO[[#This Row],[DAP (cm)]]&lt;CENSO[[#This Row],[DMCE (cm)]],"DAP &lt; DMCE","DAP ≥ DMCE")</f>
        <v>DAP ≥ DMCE</v>
      </c>
      <c r="W527" s="87" t="str">
        <f>IF(CENSO[[#This Row],[DAP (cm)]]&gt;200, "Superior", "Inferior")</f>
        <v>Inferior</v>
      </c>
      <c r="X527" s="87" t="str">
        <f>VLOOKUP(CENSO[[#This Row],[NOME COMUM]],ESPECIES[],4,FALSE)</f>
        <v>Não</v>
      </c>
      <c r="Y527" s="87" t="str">
        <f>IF(IFERROR(VLOOKUP(CENSO[[#This Row],[NOME COMUM]],COMERCIAIS[],2, FALSE), "Não") &lt;&gt; "Não", "Sim", "Não")</f>
        <v>Sim</v>
      </c>
      <c r="Z527" s="133">
        <f>CENSO[[#This Row],[g (m²)]]/SUM(AEEF[AEEF-UT])</f>
        <v>1.488794499500414E-3</v>
      </c>
      <c r="AA527" s="133">
        <f>CENSO[[#This Row],[v (m³)]]/SUM(AEEF[AEEF-UT])</f>
        <v>2.5011747591606955E-2</v>
      </c>
    </row>
    <row r="528" spans="1:27" ht="14">
      <c r="A528" s="86">
        <v>1</v>
      </c>
      <c r="B528" s="86">
        <v>1</v>
      </c>
      <c r="C528" s="63">
        <v>27</v>
      </c>
      <c r="D528" s="63">
        <v>527</v>
      </c>
      <c r="E528" s="63" t="str">
        <f>VLOOKUP(CENSO[[#This Row],[NOME COMUM]],ESPECIES[],2,FALSE)</f>
        <v>Cordia goeldiana Huber</v>
      </c>
      <c r="F528" s="64" t="s">
        <v>27</v>
      </c>
      <c r="G528" s="64">
        <v>165</v>
      </c>
      <c r="H528" s="97">
        <f>CENSO[[#This Row],[CAP (cm)]]/PI()</f>
        <v>52.521131220325465</v>
      </c>
      <c r="I528" s="64">
        <v>15</v>
      </c>
      <c r="J528" s="96">
        <f>(PI()*(CENSO[[#This Row],[DAP (cm)]]^2))/40000</f>
        <v>0.21664966628384255</v>
      </c>
      <c r="K528" s="96">
        <f>CENSO[[#This Row],[g (m²)]]*CENSO[[#This Row],[H (m)]]*0.7</f>
        <v>2.2748214959803468</v>
      </c>
      <c r="L528" s="64">
        <v>1</v>
      </c>
      <c r="M528" s="65">
        <v>367765.9</v>
      </c>
      <c r="N528" s="87">
        <v>9708793.6999999899</v>
      </c>
      <c r="O528" s="87" t="s">
        <v>1227</v>
      </c>
      <c r="P528" s="87" t="str">
        <f>VLOOKUP(CENSO[[#This Row],[DAP (cm)]],CD[],2,TRUE)</f>
        <v>TORA</v>
      </c>
      <c r="Q528" s="87" t="str">
        <f>VLOOKUP(CENSO[[#This Row],[DAP (cm)]],DD[],2,TRUE)</f>
        <v>50├ 60</v>
      </c>
      <c r="R528" s="87" t="str" cm="1">
        <f t="array" ref="R528">INDEX(_xlfn.TEXTSPLIT(CENSO[[#This Row],[NOME CIENTIFICO]]," "),1)</f>
        <v>Cordia</v>
      </c>
      <c r="S528" s="98" t="s">
        <v>1004</v>
      </c>
      <c r="T528" s="87">
        <f>_xlfn.MINIFS(CENSO[DAP (cm)],CENSO[NOME CIENTIFICO],CENSO[[#This Row],[NOME CIENTIFICO]])</f>
        <v>40.425355545341418</v>
      </c>
      <c r="U5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528" s="87" t="str">
        <f>IF(CENSO[[#This Row],[DAP (cm)]]&lt;CENSO[[#This Row],[DMCE (cm)]],"DAP &lt; DMCE","DAP ≥ DMCE")</f>
        <v>DAP ≥ DMCE</v>
      </c>
      <c r="W528" s="87" t="str">
        <f>IF(CENSO[[#This Row],[DAP (cm)]]&gt;200, "Superior", "Inferior")</f>
        <v>Inferior</v>
      </c>
      <c r="X528" s="87" t="str">
        <f>VLOOKUP(CENSO[[#This Row],[NOME COMUM]],ESPECIES[],4,FALSE)</f>
        <v>Não</v>
      </c>
      <c r="Y528" s="87" t="str">
        <f>IF(IFERROR(VLOOKUP(CENSO[[#This Row],[NOME COMUM]],COMERCIAIS[],2, FALSE), "Não") &lt;&gt; "Não", "Sim", "Não")</f>
        <v>Sim</v>
      </c>
      <c r="Z528" s="133">
        <f>CENSO[[#This Row],[g (m²)]]/SUM(AEEF[AEEF-UT])</f>
        <v>3.7905928465522713E-4</v>
      </c>
      <c r="AA528" s="133">
        <f>CENSO[[#This Row],[v (m³)]]/SUM(AEEF[AEEF-UT])</f>
        <v>3.9801224888798845E-3</v>
      </c>
    </row>
    <row r="529" spans="1:27" ht="14">
      <c r="A529" s="86">
        <v>1</v>
      </c>
      <c r="B529" s="86">
        <v>1</v>
      </c>
      <c r="C529" s="63">
        <v>27</v>
      </c>
      <c r="D529" s="63">
        <v>528</v>
      </c>
      <c r="E529" s="63" t="str">
        <f>VLOOKUP(CENSO[[#This Row],[NOME COMUM]],ESPECIES[],2,FALSE)</f>
        <v>Virola sebifera Aubl.</v>
      </c>
      <c r="F529" s="64" t="s">
        <v>18</v>
      </c>
      <c r="G529" s="64">
        <v>150</v>
      </c>
      <c r="H529" s="97">
        <f>CENSO[[#This Row],[CAP (cm)]]/PI()</f>
        <v>47.7464829275686</v>
      </c>
      <c r="I529" s="64">
        <v>15</v>
      </c>
      <c r="J529" s="96">
        <f>(PI()*(CENSO[[#This Row],[DAP (cm)]]^2))/40000</f>
        <v>0.17904931097838223</v>
      </c>
      <c r="K529" s="96">
        <f>CENSO[[#This Row],[g (m²)]]*CENSO[[#This Row],[H (m)]]*0.7</f>
        <v>1.8800177652730132</v>
      </c>
      <c r="L529" s="64">
        <v>1</v>
      </c>
      <c r="M529" s="65">
        <v>367765.9</v>
      </c>
      <c r="N529" s="87">
        <v>9708793.6999999899</v>
      </c>
      <c r="O529" s="98" t="s">
        <v>1225</v>
      </c>
      <c r="P529" s="87" t="str">
        <f>VLOOKUP(CENSO[[#This Row],[DAP (cm)]],CD[],2,TRUE)</f>
        <v>TORETE</v>
      </c>
      <c r="Q529" s="87" t="str">
        <f>VLOOKUP(CENSO[[#This Row],[DAP (cm)]],DD[],2,TRUE)</f>
        <v>40├ 50</v>
      </c>
      <c r="R529" s="87" t="str" cm="1">
        <f t="array" ref="R529">INDEX(_xlfn.TEXTSPLIT(CENSO[[#This Row],[NOME CIENTIFICO]]," "),1)</f>
        <v>Virola</v>
      </c>
      <c r="S529" s="98" t="s">
        <v>1004</v>
      </c>
      <c r="T529" s="87">
        <f>_xlfn.MINIFS(CENSO[DAP (cm)],CENSO[NOME CIENTIFICO],CENSO[[#This Row],[NOME CIENTIFICO]])</f>
        <v>38.197186342054884</v>
      </c>
      <c r="U5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29" s="87" t="str">
        <f>IF(CENSO[[#This Row],[DAP (cm)]]&lt;CENSO[[#This Row],[DMCE (cm)]],"DAP &lt; DMCE","DAP ≥ DMCE")</f>
        <v>DAP &lt; DMCE</v>
      </c>
      <c r="W529" s="87" t="str">
        <f>IF(CENSO[[#This Row],[DAP (cm)]]&gt;200, "Superior", "Inferior")</f>
        <v>Inferior</v>
      </c>
      <c r="X529" s="87" t="str">
        <f>VLOOKUP(CENSO[[#This Row],[NOME COMUM]],ESPECIES[],4,FALSE)</f>
        <v>Não</v>
      </c>
      <c r="Y529" s="87" t="str">
        <f>IF(IFERROR(VLOOKUP(CENSO[[#This Row],[NOME COMUM]],COMERCIAIS[],2, FALSE), "Não") &lt;&gt; "Não", "Sim", "Não")</f>
        <v>Não</v>
      </c>
      <c r="Z529" s="133">
        <f>CENSO[[#This Row],[g (m²)]]/SUM(AEEF[AEEF-UT])</f>
        <v>3.1327213607870003E-4</v>
      </c>
      <c r="AA529" s="133">
        <f>CENSO[[#This Row],[v (m³)]]/SUM(AEEF[AEEF-UT])</f>
        <v>3.28935742882635E-3</v>
      </c>
    </row>
    <row r="530" spans="1:27" ht="14">
      <c r="A530" s="86">
        <v>1</v>
      </c>
      <c r="B530" s="86">
        <v>1</v>
      </c>
      <c r="C530" s="63">
        <v>27</v>
      </c>
      <c r="D530" s="63">
        <v>529</v>
      </c>
      <c r="E530" s="63" t="str">
        <f>VLOOKUP(CENSO[[#This Row],[NOME COMUM]],ESPECIES[],2,FALSE)</f>
        <v>Hymenolobium petraeum Ducke</v>
      </c>
      <c r="F530" s="64" t="s">
        <v>40</v>
      </c>
      <c r="G530" s="64">
        <v>238</v>
      </c>
      <c r="H530" s="97">
        <f>CENSO[[#This Row],[CAP (cm)]]/PI()</f>
        <v>75.757752911742188</v>
      </c>
      <c r="I530" s="64">
        <v>20</v>
      </c>
      <c r="J530" s="96">
        <f>(PI()*(CENSO[[#This Row],[DAP (cm)]]^2))/40000</f>
        <v>0.45075862982486603</v>
      </c>
      <c r="K530" s="96">
        <f>CENSO[[#This Row],[g (m²)]]*CENSO[[#This Row],[H (m)]]*0.7</f>
        <v>6.3106208175481244</v>
      </c>
      <c r="L530" s="64">
        <v>1</v>
      </c>
      <c r="M530" s="65">
        <v>367772</v>
      </c>
      <c r="N530" s="87">
        <v>9708801.6999999899</v>
      </c>
      <c r="O530" s="87" t="s">
        <v>1227</v>
      </c>
      <c r="P530" s="87" t="str">
        <f>VLOOKUP(CENSO[[#This Row],[DAP (cm)]],CD[],2,TRUE)</f>
        <v>TORA</v>
      </c>
      <c r="Q530" s="87" t="str">
        <f>VLOOKUP(CENSO[[#This Row],[DAP (cm)]],DD[],2,TRUE)</f>
        <v>70├ 80</v>
      </c>
      <c r="R530" s="87" t="str" cm="1">
        <f t="array" ref="R530">INDEX(_xlfn.TEXTSPLIT(CENSO[[#This Row],[NOME CIENTIFICO]]," "),1)</f>
        <v>Hymenolobium</v>
      </c>
      <c r="S530" s="98" t="s">
        <v>1004</v>
      </c>
      <c r="T530" s="87">
        <f>_xlfn.MINIFS(CENSO[DAP (cm)],CENSO[NOME CIENTIFICO],CENSO[[#This Row],[NOME CIENTIFICO]])</f>
        <v>41.38028520389279</v>
      </c>
      <c r="U5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530" s="87" t="str">
        <f>IF(CENSO[[#This Row],[DAP (cm)]]&lt;CENSO[[#This Row],[DMCE (cm)]],"DAP &lt; DMCE","DAP ≥ DMCE")</f>
        <v>DAP ≥ DMCE</v>
      </c>
      <c r="W530" s="87" t="str">
        <f>IF(CENSO[[#This Row],[DAP (cm)]]&gt;200, "Superior", "Inferior")</f>
        <v>Inferior</v>
      </c>
      <c r="X530" s="87" t="str">
        <f>VLOOKUP(CENSO[[#This Row],[NOME COMUM]],ESPECIES[],4,FALSE)</f>
        <v>Não</v>
      </c>
      <c r="Y530" s="87" t="str">
        <f>IF(IFERROR(VLOOKUP(CENSO[[#This Row],[NOME COMUM]],COMERCIAIS[],2, FALSE), "Não") &lt;&gt; "Não", "Sim", "Não")</f>
        <v>Sim</v>
      </c>
      <c r="Z530" s="133">
        <f>CENSO[[#This Row],[g (m²)]]/SUM(AEEF[AEEF-UT])</f>
        <v>7.886660833796395E-4</v>
      </c>
      <c r="AA530" s="133">
        <f>CENSO[[#This Row],[v (m³)]]/SUM(AEEF[AEEF-UT])</f>
        <v>1.1041325167314953E-2</v>
      </c>
    </row>
    <row r="531" spans="1:27" ht="14">
      <c r="A531" s="86">
        <v>1</v>
      </c>
      <c r="B531" s="86">
        <v>1</v>
      </c>
      <c r="C531" s="63">
        <v>27</v>
      </c>
      <c r="D531" s="63">
        <v>530</v>
      </c>
      <c r="E531" s="63" t="str">
        <f>VLOOKUP(CENSO[[#This Row],[NOME COMUM]],ESPECIES[],2,FALSE)</f>
        <v>Tachigali myrmecophila Ducke</v>
      </c>
      <c r="F531" s="64" t="s">
        <v>14</v>
      </c>
      <c r="G531" s="64">
        <v>220</v>
      </c>
      <c r="H531" s="97">
        <f>CENSO[[#This Row],[CAP (cm)]]/PI()</f>
        <v>70.028174960433944</v>
      </c>
      <c r="I531" s="64">
        <v>16</v>
      </c>
      <c r="J531" s="96">
        <f>(PI()*(CENSO[[#This Row],[DAP (cm)]]^2))/40000</f>
        <v>0.3851549622823866</v>
      </c>
      <c r="K531" s="96">
        <f>CENSO[[#This Row],[g (m²)]]*CENSO[[#This Row],[H (m)]]*0.7</f>
        <v>4.3137355775627295</v>
      </c>
      <c r="L531" s="64">
        <v>1</v>
      </c>
      <c r="M531" s="65">
        <v>367754.59999999899</v>
      </c>
      <c r="N531" s="87">
        <v>9708803.6999999899</v>
      </c>
      <c r="O531" s="87" t="s">
        <v>1227</v>
      </c>
      <c r="P531" s="87" t="str">
        <f>VLOOKUP(CENSO[[#This Row],[DAP (cm)]],CD[],2,TRUE)</f>
        <v>TORA</v>
      </c>
      <c r="Q531" s="87" t="str">
        <f>VLOOKUP(CENSO[[#This Row],[DAP (cm)]],DD[],2,TRUE)</f>
        <v>70├ 80</v>
      </c>
      <c r="R531" s="87" t="str" cm="1">
        <f t="array" ref="R531">INDEX(_xlfn.TEXTSPLIT(CENSO[[#This Row],[NOME CIENTIFICO]]," "),1)</f>
        <v>Tachigali</v>
      </c>
      <c r="S531" s="98" t="s">
        <v>1004</v>
      </c>
      <c r="T531" s="87">
        <f>_xlfn.MINIFS(CENSO[DAP (cm)],CENSO[NOME CIENTIFICO],CENSO[[#This Row],[NOME CIENTIFICO]])</f>
        <v>39.152116000606256</v>
      </c>
      <c r="U5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31" s="87" t="str">
        <f>IF(CENSO[[#This Row],[DAP (cm)]]&lt;CENSO[[#This Row],[DMCE (cm)]],"DAP &lt; DMCE","DAP ≥ DMCE")</f>
        <v>DAP ≥ DMCE</v>
      </c>
      <c r="W531" s="87" t="str">
        <f>IF(CENSO[[#This Row],[DAP (cm)]]&gt;200, "Superior", "Inferior")</f>
        <v>Inferior</v>
      </c>
      <c r="X531" s="87" t="str">
        <f>VLOOKUP(CENSO[[#This Row],[NOME COMUM]],ESPECIES[],4,FALSE)</f>
        <v>Não</v>
      </c>
      <c r="Y531" s="87" t="str">
        <f>IF(IFERROR(VLOOKUP(CENSO[[#This Row],[NOME COMUM]],COMERCIAIS[],2, FALSE), "Não") &lt;&gt; "Não", "Sim", "Não")</f>
        <v>Sim</v>
      </c>
      <c r="Z531" s="133">
        <f>CENSO[[#This Row],[g (m²)]]/SUM(AEEF[AEEF-UT])</f>
        <v>6.7388317272040353E-4</v>
      </c>
      <c r="AA531" s="133">
        <f>CENSO[[#This Row],[v (m³)]]/SUM(AEEF[AEEF-UT])</f>
        <v>7.5474915344685188E-3</v>
      </c>
    </row>
    <row r="532" spans="1:27" ht="14">
      <c r="A532" s="86">
        <v>1</v>
      </c>
      <c r="B532" s="86">
        <v>1</v>
      </c>
      <c r="C532" s="63">
        <v>27</v>
      </c>
      <c r="D532" s="63">
        <v>531</v>
      </c>
      <c r="E532" s="63" t="str">
        <f>VLOOKUP(CENSO[[#This Row],[NOME COMUM]],ESPECIES[],2,FALSE)</f>
        <v>Brosimum parinarioides Ducke</v>
      </c>
      <c r="F532" s="64" t="s">
        <v>54</v>
      </c>
      <c r="G532" s="64">
        <v>173</v>
      </c>
      <c r="H532" s="97">
        <f>CENSO[[#This Row],[CAP (cm)]]/PI()</f>
        <v>55.067610309795789</v>
      </c>
      <c r="I532" s="64">
        <v>20</v>
      </c>
      <c r="J532" s="96">
        <f>(PI()*(CENSO[[#This Row],[DAP (cm)]]^2))/40000</f>
        <v>0.23816741458986682</v>
      </c>
      <c r="K532" s="96">
        <f>CENSO[[#This Row],[g (m²)]]*CENSO[[#This Row],[H (m)]]*0.7</f>
        <v>3.3343438042581353</v>
      </c>
      <c r="L532" s="64">
        <v>1</v>
      </c>
      <c r="M532" s="65">
        <v>367735.2</v>
      </c>
      <c r="N532" s="87">
        <v>9708806.1999999899</v>
      </c>
      <c r="O532" s="87" t="s">
        <v>1227</v>
      </c>
      <c r="P532" s="87" t="str">
        <f>VLOOKUP(CENSO[[#This Row],[DAP (cm)]],CD[],2,TRUE)</f>
        <v>TORA</v>
      </c>
      <c r="Q532" s="87" t="str">
        <f>VLOOKUP(CENSO[[#This Row],[DAP (cm)]],DD[],2,TRUE)</f>
        <v>50├ 60</v>
      </c>
      <c r="R532" s="87" t="str" cm="1">
        <f t="array" ref="R532">INDEX(_xlfn.TEXTSPLIT(CENSO[[#This Row],[NOME CIENTIFICO]]," "),1)</f>
        <v>Brosimum</v>
      </c>
      <c r="S532" s="98" t="s">
        <v>1004</v>
      </c>
      <c r="T532" s="87">
        <f>_xlfn.MINIFS(CENSO[DAP (cm)],CENSO[NOME CIENTIFICO],CENSO[[#This Row],[NOME CIENTIFICO]])</f>
        <v>41.38028520389279</v>
      </c>
      <c r="U5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532" s="87" t="str">
        <f>IF(CENSO[[#This Row],[DAP (cm)]]&lt;CENSO[[#This Row],[DMCE (cm)]],"DAP &lt; DMCE","DAP ≥ DMCE")</f>
        <v>DAP ≥ DMCE</v>
      </c>
      <c r="W532" s="87" t="str">
        <f>IF(CENSO[[#This Row],[DAP (cm)]]&gt;200, "Superior", "Inferior")</f>
        <v>Inferior</v>
      </c>
      <c r="X532" s="87" t="str">
        <f>VLOOKUP(CENSO[[#This Row],[NOME COMUM]],ESPECIES[],4,FALSE)</f>
        <v>Não</v>
      </c>
      <c r="Y532" s="87" t="str">
        <f>IF(IFERROR(VLOOKUP(CENSO[[#This Row],[NOME COMUM]],COMERCIAIS[],2, FALSE), "Não") &lt;&gt; "Não", "Sim", "Não")</f>
        <v>Não</v>
      </c>
      <c r="Z532" s="133">
        <f>CENSO[[#This Row],[g (m²)]]/SUM(AEEF[AEEF-UT])</f>
        <v>4.1670763380886292E-4</v>
      </c>
      <c r="AA532" s="133">
        <f>CENSO[[#This Row],[v (m³)]]/SUM(AEEF[AEEF-UT])</f>
        <v>5.8339068733240804E-3</v>
      </c>
    </row>
    <row r="533" spans="1:27" ht="14">
      <c r="A533" s="86">
        <v>1</v>
      </c>
      <c r="B533" s="86">
        <v>1</v>
      </c>
      <c r="C533" s="63">
        <v>27</v>
      </c>
      <c r="D533" s="63">
        <v>532</v>
      </c>
      <c r="E533" s="63" t="str">
        <f>VLOOKUP(CENSO[[#This Row],[NOME COMUM]],ESPECIES[],2,FALSE)</f>
        <v>Bowdichia nitida Spruce</v>
      </c>
      <c r="F533" s="64" t="s">
        <v>23</v>
      </c>
      <c r="G533" s="64">
        <v>247</v>
      </c>
      <c r="H533" s="97">
        <f>CENSO[[#This Row],[CAP (cm)]]/PI()</f>
        <v>78.622541887396295</v>
      </c>
      <c r="I533" s="64">
        <v>22</v>
      </c>
      <c r="J533" s="96">
        <f>(PI()*(CENSO[[#This Row],[DAP (cm)]]^2))/40000</f>
        <v>0.48549419615467204</v>
      </c>
      <c r="K533" s="96">
        <f>CENSO[[#This Row],[g (m²)]]*CENSO[[#This Row],[H (m)]]*0.7</f>
        <v>7.4766106207819494</v>
      </c>
      <c r="L533" s="64">
        <v>1</v>
      </c>
      <c r="M533" s="65">
        <v>367692.2</v>
      </c>
      <c r="N533" s="87">
        <v>9708861.8000000007</v>
      </c>
      <c r="O533" s="87" t="s">
        <v>1227</v>
      </c>
      <c r="P533" s="87" t="str">
        <f>VLOOKUP(CENSO[[#This Row],[DAP (cm)]],CD[],2,TRUE)</f>
        <v>TORA</v>
      </c>
      <c r="Q533" s="87" t="str">
        <f>VLOOKUP(CENSO[[#This Row],[DAP (cm)]],DD[],2,TRUE)</f>
        <v>70├ 80</v>
      </c>
      <c r="R533" s="87" t="str" cm="1">
        <f t="array" ref="R533">INDEX(_xlfn.TEXTSPLIT(CENSO[[#This Row],[NOME CIENTIFICO]]," "),1)</f>
        <v>Bowdichia</v>
      </c>
      <c r="S533" s="98" t="s">
        <v>1004</v>
      </c>
      <c r="T533" s="87">
        <f>_xlfn.MINIFS(CENSO[DAP (cm)],CENSO[NOME CIENTIFICO],CENSO[[#This Row],[NOME CIENTIFICO]])</f>
        <v>48.383102699936181</v>
      </c>
      <c r="U5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58.383102699936181</v>
      </c>
      <c r="V533" s="87" t="str">
        <f>IF(CENSO[[#This Row],[DAP (cm)]]&lt;CENSO[[#This Row],[DMCE (cm)]],"DAP &lt; DMCE","DAP ≥ DMCE")</f>
        <v>DAP ≥ DMCE</v>
      </c>
      <c r="W533" s="87" t="str">
        <f>IF(CENSO[[#This Row],[DAP (cm)]]&gt;200, "Superior", "Inferior")</f>
        <v>Inferior</v>
      </c>
      <c r="X533" s="87" t="str">
        <f>VLOOKUP(CENSO[[#This Row],[NOME COMUM]],ESPECIES[],4,FALSE)</f>
        <v>Não</v>
      </c>
      <c r="Y533" s="87" t="str">
        <f>IF(IFERROR(VLOOKUP(CENSO[[#This Row],[NOME COMUM]],COMERCIAIS[],2, FALSE), "Não") &lt;&gt; "Não", "Sim", "Não")</f>
        <v>Não</v>
      </c>
      <c r="Z533" s="133">
        <f>CENSO[[#This Row],[g (m²)]]/SUM(AEEF[AEEF-UT])</f>
        <v>8.4944087777890709E-4</v>
      </c>
      <c r="AA533" s="133">
        <f>CENSO[[#This Row],[v (m³)]]/SUM(AEEF[AEEF-UT])</f>
        <v>1.3081389517795168E-2</v>
      </c>
    </row>
    <row r="534" spans="1:27" ht="14">
      <c r="A534" s="86">
        <v>1</v>
      </c>
      <c r="B534" s="86">
        <v>1</v>
      </c>
      <c r="C534" s="63">
        <v>27</v>
      </c>
      <c r="D534" s="63">
        <v>533</v>
      </c>
      <c r="E534" s="63" t="str">
        <f>VLOOKUP(CENSO[[#This Row],[NOME COMUM]],ESPECIES[],2,FALSE)</f>
        <v>Pouteria sp.</v>
      </c>
      <c r="F534" s="64" t="s">
        <v>83</v>
      </c>
      <c r="G534" s="64">
        <v>183</v>
      </c>
      <c r="H534" s="97">
        <f>CENSO[[#This Row],[CAP (cm)]]/PI()</f>
        <v>58.250709171633694</v>
      </c>
      <c r="I534" s="64">
        <v>18</v>
      </c>
      <c r="J534" s="96">
        <f>(PI()*(CENSO[[#This Row],[DAP (cm)]]^2))/40000</f>
        <v>0.26649699446022412</v>
      </c>
      <c r="K534" s="96">
        <f>CENSO[[#This Row],[g (m²)]]*CENSO[[#This Row],[H (m)]]*0.7</f>
        <v>3.3578621301988236</v>
      </c>
      <c r="L534" s="64">
        <v>1</v>
      </c>
      <c r="M534" s="65">
        <v>367662.5</v>
      </c>
      <c r="N534" s="87">
        <v>9708891.5999999903</v>
      </c>
      <c r="O534" s="87" t="s">
        <v>1227</v>
      </c>
      <c r="P534" s="87" t="str">
        <f>VLOOKUP(CENSO[[#This Row],[DAP (cm)]],CD[],2,TRUE)</f>
        <v>TORA</v>
      </c>
      <c r="Q534" s="87" t="str">
        <f>VLOOKUP(CENSO[[#This Row],[DAP (cm)]],DD[],2,TRUE)</f>
        <v>50├ 60</v>
      </c>
      <c r="R534" s="87" t="str" cm="1">
        <f t="array" ref="R534">INDEX(_xlfn.TEXTSPLIT(CENSO[[#This Row],[NOME CIENTIFICO]]," "),1)</f>
        <v>Pouteria</v>
      </c>
      <c r="S534" s="98" t="s">
        <v>1004</v>
      </c>
      <c r="T534" s="87">
        <f>_xlfn.MINIFS(CENSO[DAP (cm)],CENSO[NOME CIENTIFICO],CENSO[[#This Row],[NOME CIENTIFICO]])</f>
        <v>39.788735772973837</v>
      </c>
      <c r="U5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34" s="87" t="str">
        <f>IF(CENSO[[#This Row],[DAP (cm)]]&lt;CENSO[[#This Row],[DMCE (cm)]],"DAP &lt; DMCE","DAP ≥ DMCE")</f>
        <v>DAP ≥ DMCE</v>
      </c>
      <c r="W534" s="87" t="str">
        <f>IF(CENSO[[#This Row],[DAP (cm)]]&gt;200, "Superior", "Inferior")</f>
        <v>Inferior</v>
      </c>
      <c r="X534" s="87" t="str">
        <f>VLOOKUP(CENSO[[#This Row],[NOME COMUM]],ESPECIES[],4,FALSE)</f>
        <v>Não</v>
      </c>
      <c r="Y534" s="87" t="str">
        <f>IF(IFERROR(VLOOKUP(CENSO[[#This Row],[NOME COMUM]],COMERCIAIS[],2, FALSE), "Não") &lt;&gt; "Não", "Sim", "Não")</f>
        <v>Não</v>
      </c>
      <c r="Z534" s="133">
        <f>CENSO[[#This Row],[g (m²)]]/SUM(AEEF[AEEF-UT])</f>
        <v>4.6627424733953712E-4</v>
      </c>
      <c r="AA534" s="133">
        <f>CENSO[[#This Row],[v (m³)]]/SUM(AEEF[AEEF-UT])</f>
        <v>5.8750555164781672E-3</v>
      </c>
    </row>
    <row r="535" spans="1:27" ht="14">
      <c r="A535" s="86">
        <v>1</v>
      </c>
      <c r="B535" s="86">
        <v>1</v>
      </c>
      <c r="C535" s="63">
        <v>27</v>
      </c>
      <c r="D535" s="63">
        <v>534</v>
      </c>
      <c r="E535" s="63" t="str">
        <f>VLOOKUP(CENSO[[#This Row],[NOME COMUM]],ESPECIES[],2,FALSE)</f>
        <v>Coutarea hexandra (Jacq.) K.Schum.</v>
      </c>
      <c r="F535" s="64" t="s">
        <v>57</v>
      </c>
      <c r="G535" s="64">
        <v>192</v>
      </c>
      <c r="H535" s="97">
        <f>CENSO[[#This Row],[CAP (cm)]]/PI()</f>
        <v>61.115498147287809</v>
      </c>
      <c r="I535" s="64">
        <v>10</v>
      </c>
      <c r="J535" s="96">
        <f>(PI()*(CENSO[[#This Row],[DAP (cm)]]^2))/40000</f>
        <v>0.29335439110698147</v>
      </c>
      <c r="K535" s="96">
        <f>CENSO[[#This Row],[g (m²)]]*CENSO[[#This Row],[H (m)]]*0.7</f>
        <v>2.05348073774887</v>
      </c>
      <c r="L535" s="64">
        <v>2</v>
      </c>
      <c r="M535" s="65">
        <v>367655</v>
      </c>
      <c r="N535" s="87">
        <v>9708898.1999999899</v>
      </c>
      <c r="O535" s="87" t="s">
        <v>1227</v>
      </c>
      <c r="P535" s="87" t="str">
        <f>VLOOKUP(CENSO[[#This Row],[DAP (cm)]],CD[],2,TRUE)</f>
        <v>TORA</v>
      </c>
      <c r="Q535" s="87" t="str">
        <f>VLOOKUP(CENSO[[#This Row],[DAP (cm)]],DD[],2,TRUE)</f>
        <v>60├ 70</v>
      </c>
      <c r="R535" s="87" t="str" cm="1">
        <f t="array" ref="R535">INDEX(_xlfn.TEXTSPLIT(CENSO[[#This Row],[NOME CIENTIFICO]]," "),1)</f>
        <v>Coutarea</v>
      </c>
      <c r="S535" s="98" t="s">
        <v>1004</v>
      </c>
      <c r="T535" s="87">
        <f>_xlfn.MINIFS(CENSO[DAP (cm)],CENSO[NOME CIENTIFICO],CENSO[[#This Row],[NOME CIENTIFICO]])</f>
        <v>40.425355545341418</v>
      </c>
      <c r="U5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535" s="87" t="str">
        <f>IF(CENSO[[#This Row],[DAP (cm)]]&lt;CENSO[[#This Row],[DMCE (cm)]],"DAP &lt; DMCE","DAP ≥ DMCE")</f>
        <v>DAP ≥ DMCE</v>
      </c>
      <c r="W535" s="87" t="str">
        <f>IF(CENSO[[#This Row],[DAP (cm)]]&gt;200, "Superior", "Inferior")</f>
        <v>Inferior</v>
      </c>
      <c r="X535" s="87" t="str">
        <f>VLOOKUP(CENSO[[#This Row],[NOME COMUM]],ESPECIES[],4,FALSE)</f>
        <v>Não</v>
      </c>
      <c r="Y535" s="87" t="str">
        <f>IF(IFERROR(VLOOKUP(CENSO[[#This Row],[NOME COMUM]],COMERCIAIS[],2, FALSE), "Não") &lt;&gt; "Não", "Sim", "Não")</f>
        <v>Não</v>
      </c>
      <c r="Z535" s="133">
        <f>CENSO[[#This Row],[g (m²)]]/SUM(AEEF[AEEF-UT])</f>
        <v>5.1326506775134213E-4</v>
      </c>
      <c r="AA535" s="133">
        <f>CENSO[[#This Row],[v (m³)]]/SUM(AEEF[AEEF-UT])</f>
        <v>3.5928554742593946E-3</v>
      </c>
    </row>
    <row r="536" spans="1:27" ht="14">
      <c r="A536" s="86">
        <v>1</v>
      </c>
      <c r="B536" s="86">
        <v>1</v>
      </c>
      <c r="C536" s="63">
        <v>27</v>
      </c>
      <c r="D536" s="63">
        <v>535</v>
      </c>
      <c r="E536" s="63" t="str">
        <f>VLOOKUP(CENSO[[#This Row],[NOME COMUM]],ESPECIES[],2,FALSE)</f>
        <v>Swartzia ingaefolia Ducke</v>
      </c>
      <c r="F536" s="64" t="s">
        <v>80</v>
      </c>
      <c r="G536" s="64">
        <v>187</v>
      </c>
      <c r="H536" s="97">
        <f>CENSO[[#This Row],[CAP (cm)]]/PI()</f>
        <v>59.523948716368857</v>
      </c>
      <c r="I536" s="64">
        <v>18</v>
      </c>
      <c r="J536" s="96">
        <f>(PI()*(CENSO[[#This Row],[DAP (cm)]]^2))/40000</f>
        <v>0.27827446024902436</v>
      </c>
      <c r="K536" s="96">
        <f>CENSO[[#This Row],[g (m²)]]*CENSO[[#This Row],[H (m)]]*0.7</f>
        <v>3.5062581991377066</v>
      </c>
      <c r="L536" s="64">
        <v>1</v>
      </c>
      <c r="M536" s="65">
        <v>367651.299999999</v>
      </c>
      <c r="N536" s="87">
        <v>9708901.5999999903</v>
      </c>
      <c r="O536" s="87" t="s">
        <v>1227</v>
      </c>
      <c r="P536" s="87" t="str">
        <f>VLOOKUP(CENSO[[#This Row],[DAP (cm)]],CD[],2,TRUE)</f>
        <v>TORA</v>
      </c>
      <c r="Q536" s="87" t="str">
        <f>VLOOKUP(CENSO[[#This Row],[DAP (cm)]],DD[],2,TRUE)</f>
        <v>50├ 60</v>
      </c>
      <c r="R536" s="87" t="str" cm="1">
        <f t="array" ref="R536">INDEX(_xlfn.TEXTSPLIT(CENSO[[#This Row],[NOME CIENTIFICO]]," "),1)</f>
        <v>Swartzia</v>
      </c>
      <c r="S536" s="98" t="s">
        <v>1004</v>
      </c>
      <c r="T536" s="87">
        <f>_xlfn.MINIFS(CENSO[DAP (cm)],CENSO[NOME CIENTIFICO],CENSO[[#This Row],[NOME CIENTIFICO]])</f>
        <v>42.335214862444161</v>
      </c>
      <c r="U5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536" s="87" t="str">
        <f>IF(CENSO[[#This Row],[DAP (cm)]]&lt;CENSO[[#This Row],[DMCE (cm)]],"DAP &lt; DMCE","DAP ≥ DMCE")</f>
        <v>DAP ≥ DMCE</v>
      </c>
      <c r="W536" s="87" t="str">
        <f>IF(CENSO[[#This Row],[DAP (cm)]]&gt;200, "Superior", "Inferior")</f>
        <v>Inferior</v>
      </c>
      <c r="X536" s="87" t="str">
        <f>VLOOKUP(CENSO[[#This Row],[NOME COMUM]],ESPECIES[],4,FALSE)</f>
        <v>Não</v>
      </c>
      <c r="Y536" s="87" t="str">
        <f>IF(IFERROR(VLOOKUP(CENSO[[#This Row],[NOME COMUM]],COMERCIAIS[],2, FALSE), "Não") &lt;&gt; "Não", "Sim", "Não")</f>
        <v>Não</v>
      </c>
      <c r="Z536" s="133">
        <f>CENSO[[#This Row],[g (m²)]]/SUM(AEEF[AEEF-UT])</f>
        <v>4.8688059229049158E-4</v>
      </c>
      <c r="AA536" s="133">
        <f>CENSO[[#This Row],[v (m³)]]/SUM(AEEF[AEEF-UT])</f>
        <v>6.1346954628601937E-3</v>
      </c>
    </row>
    <row r="537" spans="1:27" ht="14">
      <c r="A537" s="86">
        <v>1</v>
      </c>
      <c r="B537" s="86">
        <v>1</v>
      </c>
      <c r="C537" s="63">
        <v>27</v>
      </c>
      <c r="D537" s="63">
        <v>536</v>
      </c>
      <c r="E537" s="63" t="str">
        <f>VLOOKUP(CENSO[[#This Row],[NOME COMUM]],ESPECIES[],2,FALSE)</f>
        <v>Pouteria sp.</v>
      </c>
      <c r="F537" s="64" t="s">
        <v>83</v>
      </c>
      <c r="G537" s="64">
        <v>130</v>
      </c>
      <c r="H537" s="97">
        <f>CENSO[[#This Row],[CAP (cm)]]/PI()</f>
        <v>41.38028520389279</v>
      </c>
      <c r="I537" s="64">
        <v>15</v>
      </c>
      <c r="J537" s="96">
        <f>(PI()*(CENSO[[#This Row],[DAP (cm)]]^2))/40000</f>
        <v>0.13448592691265157</v>
      </c>
      <c r="K537" s="96">
        <f>CENSO[[#This Row],[g (m²)]]*CENSO[[#This Row],[H (m)]]*0.7</f>
        <v>1.4121022325828414</v>
      </c>
      <c r="L537" s="64">
        <v>1</v>
      </c>
      <c r="M537" s="65">
        <v>367644.299999999</v>
      </c>
      <c r="N537" s="87">
        <v>9708895.6999999899</v>
      </c>
      <c r="O537" s="98" t="s">
        <v>1225</v>
      </c>
      <c r="P537" s="87" t="str">
        <f>VLOOKUP(CENSO[[#This Row],[DAP (cm)]],CD[],2,TRUE)</f>
        <v>TORETE</v>
      </c>
      <c r="Q537" s="87" t="str">
        <f>VLOOKUP(CENSO[[#This Row],[DAP (cm)]],DD[],2,TRUE)</f>
        <v>40├ 50</v>
      </c>
      <c r="R537" s="87" t="str" cm="1">
        <f t="array" ref="R537">INDEX(_xlfn.TEXTSPLIT(CENSO[[#This Row],[NOME CIENTIFICO]]," "),1)</f>
        <v>Pouteria</v>
      </c>
      <c r="S537" s="98" t="s">
        <v>1004</v>
      </c>
      <c r="T537" s="87">
        <f>_xlfn.MINIFS(CENSO[DAP (cm)],CENSO[NOME CIENTIFICO],CENSO[[#This Row],[NOME CIENTIFICO]])</f>
        <v>39.788735772973837</v>
      </c>
      <c r="U5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37" s="87" t="str">
        <f>IF(CENSO[[#This Row],[DAP (cm)]]&lt;CENSO[[#This Row],[DMCE (cm)]],"DAP &lt; DMCE","DAP ≥ DMCE")</f>
        <v>DAP &lt; DMCE</v>
      </c>
      <c r="W537" s="87" t="str">
        <f>IF(CENSO[[#This Row],[DAP (cm)]]&gt;200, "Superior", "Inferior")</f>
        <v>Inferior</v>
      </c>
      <c r="X537" s="87" t="str">
        <f>VLOOKUP(CENSO[[#This Row],[NOME COMUM]],ESPECIES[],4,FALSE)</f>
        <v>Não</v>
      </c>
      <c r="Y537" s="87" t="str">
        <f>IF(IFERROR(VLOOKUP(CENSO[[#This Row],[NOME COMUM]],COMERCIAIS[],2, FALSE), "Não") &lt;&gt; "Não", "Sim", "Não")</f>
        <v>Não</v>
      </c>
      <c r="Z537" s="133">
        <f>CENSO[[#This Row],[g (m²)]]/SUM(AEEF[AEEF-UT])</f>
        <v>2.3530218221022364E-4</v>
      </c>
      <c r="AA537" s="133">
        <f>CENSO[[#This Row],[v (m³)]]/SUM(AEEF[AEEF-UT])</f>
        <v>2.470672913207348E-3</v>
      </c>
    </row>
    <row r="538" spans="1:27" ht="14">
      <c r="A538" s="86">
        <v>1</v>
      </c>
      <c r="B538" s="86">
        <v>1</v>
      </c>
      <c r="C538" s="63">
        <v>27</v>
      </c>
      <c r="D538" s="63">
        <v>537</v>
      </c>
      <c r="E538" s="63" t="str">
        <f>VLOOKUP(CENSO[[#This Row],[NOME COMUM]],ESPECIES[],2,FALSE)</f>
        <v>Buchenavia capitata (Vahl) Eichler</v>
      </c>
      <c r="F538" s="64" t="s">
        <v>10</v>
      </c>
      <c r="G538" s="64">
        <v>183</v>
      </c>
      <c r="H538" s="97">
        <f>CENSO[[#This Row],[CAP (cm)]]/PI()</f>
        <v>58.250709171633694</v>
      </c>
      <c r="I538" s="64">
        <v>18</v>
      </c>
      <c r="J538" s="96">
        <f>(PI()*(CENSO[[#This Row],[DAP (cm)]]^2))/40000</f>
        <v>0.26649699446022412</v>
      </c>
      <c r="K538" s="96">
        <f>CENSO[[#This Row],[g (m²)]]*CENSO[[#This Row],[H (m)]]*0.7</f>
        <v>3.3578621301988236</v>
      </c>
      <c r="L538" s="64">
        <v>3</v>
      </c>
      <c r="M538" s="65">
        <v>367632.5</v>
      </c>
      <c r="N538" s="87">
        <v>9708882</v>
      </c>
      <c r="O538" s="87" t="s">
        <v>1226</v>
      </c>
      <c r="P538" s="87" t="str">
        <f>VLOOKUP(CENSO[[#This Row],[DAP (cm)]],CD[],2,TRUE)</f>
        <v>TORA</v>
      </c>
      <c r="Q538" s="87" t="str">
        <f>VLOOKUP(CENSO[[#This Row],[DAP (cm)]],DD[],2,TRUE)</f>
        <v>50├ 60</v>
      </c>
      <c r="R538" s="87" t="str" cm="1">
        <f t="array" ref="R538">INDEX(_xlfn.TEXTSPLIT(CENSO[[#This Row],[NOME CIENTIFICO]]," "),1)</f>
        <v>Buchenavia</v>
      </c>
      <c r="S538" s="98" t="s">
        <v>1004</v>
      </c>
      <c r="T538" s="87">
        <f>_xlfn.MINIFS(CENSO[DAP (cm)],CENSO[NOME CIENTIFICO],CENSO[[#This Row],[NOME CIENTIFICO]])</f>
        <v>41.38028520389279</v>
      </c>
      <c r="U5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538" s="87" t="str">
        <f>IF(CENSO[[#This Row],[DAP (cm)]]&lt;CENSO[[#This Row],[DMCE (cm)]],"DAP &lt; DMCE","DAP ≥ DMCE")</f>
        <v>DAP ≥ DMCE</v>
      </c>
      <c r="W538" s="87" t="str">
        <f>IF(CENSO[[#This Row],[DAP (cm)]]&gt;200, "Superior", "Inferior")</f>
        <v>Inferior</v>
      </c>
      <c r="X538" s="87" t="str">
        <f>VLOOKUP(CENSO[[#This Row],[NOME COMUM]],ESPECIES[],4,FALSE)</f>
        <v>Não</v>
      </c>
      <c r="Y538" s="87" t="str">
        <f>IF(IFERROR(VLOOKUP(CENSO[[#This Row],[NOME COMUM]],COMERCIAIS[],2, FALSE), "Não") &lt;&gt; "Não", "Sim", "Não")</f>
        <v>Não</v>
      </c>
      <c r="Z538" s="133">
        <f>CENSO[[#This Row],[g (m²)]]/SUM(AEEF[AEEF-UT])</f>
        <v>4.6627424733953712E-4</v>
      </c>
      <c r="AA538" s="133">
        <f>CENSO[[#This Row],[v (m³)]]/SUM(AEEF[AEEF-UT])</f>
        <v>5.8750555164781672E-3</v>
      </c>
    </row>
    <row r="539" spans="1:27" ht="14">
      <c r="A539" s="86">
        <v>1</v>
      </c>
      <c r="B539" s="86">
        <v>1</v>
      </c>
      <c r="C539" s="63">
        <v>28</v>
      </c>
      <c r="D539" s="63">
        <v>538</v>
      </c>
      <c r="E539" s="63" t="str">
        <f>VLOOKUP(CENSO[[#This Row],[NOME COMUM]],ESPECIES[],2,FALSE)</f>
        <v>Brosimum parinarioides Ducke</v>
      </c>
      <c r="F539" s="64" t="s">
        <v>54</v>
      </c>
      <c r="G539" s="64">
        <v>170</v>
      </c>
      <c r="H539" s="97">
        <f>CENSO[[#This Row],[CAP (cm)]]/PI()</f>
        <v>54.112680651244418</v>
      </c>
      <c r="I539" s="64">
        <v>16</v>
      </c>
      <c r="J539" s="96">
        <f>(PI()*(CENSO[[#This Row],[DAP (cm)]]^2))/40000</f>
        <v>0.2299788927677888</v>
      </c>
      <c r="K539" s="96">
        <f>CENSO[[#This Row],[g (m²)]]*CENSO[[#This Row],[H (m)]]*0.7</f>
        <v>2.5757635989992345</v>
      </c>
      <c r="L539" s="64">
        <v>1</v>
      </c>
      <c r="M539" s="65">
        <v>367578.09999999899</v>
      </c>
      <c r="N539" s="87">
        <v>9708854.6999999899</v>
      </c>
      <c r="O539" s="87" t="s">
        <v>1227</v>
      </c>
      <c r="P539" s="87" t="str">
        <f>VLOOKUP(CENSO[[#This Row],[DAP (cm)]],CD[],2,TRUE)</f>
        <v>TORA</v>
      </c>
      <c r="Q539" s="87" t="str">
        <f>VLOOKUP(CENSO[[#This Row],[DAP (cm)]],DD[],2,TRUE)</f>
        <v>50├ 60</v>
      </c>
      <c r="R539" s="87" t="str" cm="1">
        <f t="array" ref="R539">INDEX(_xlfn.TEXTSPLIT(CENSO[[#This Row],[NOME CIENTIFICO]]," "),1)</f>
        <v>Brosimum</v>
      </c>
      <c r="S539" s="98" t="s">
        <v>1004</v>
      </c>
      <c r="T539" s="87">
        <f>_xlfn.MINIFS(CENSO[DAP (cm)],CENSO[NOME CIENTIFICO],CENSO[[#This Row],[NOME CIENTIFICO]])</f>
        <v>41.38028520389279</v>
      </c>
      <c r="U5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539" s="87" t="str">
        <f>IF(CENSO[[#This Row],[DAP (cm)]]&lt;CENSO[[#This Row],[DMCE (cm)]],"DAP &lt; DMCE","DAP ≥ DMCE")</f>
        <v>DAP ≥ DMCE</v>
      </c>
      <c r="W539" s="87" t="str">
        <f>IF(CENSO[[#This Row],[DAP (cm)]]&gt;200, "Superior", "Inferior")</f>
        <v>Inferior</v>
      </c>
      <c r="X539" s="87" t="str">
        <f>VLOOKUP(CENSO[[#This Row],[NOME COMUM]],ESPECIES[],4,FALSE)</f>
        <v>Não</v>
      </c>
      <c r="Y539" s="87" t="str">
        <f>IF(IFERROR(VLOOKUP(CENSO[[#This Row],[NOME COMUM]],COMERCIAIS[],2, FALSE), "Não") &lt;&gt; "Não", "Sim", "Não")</f>
        <v>Não</v>
      </c>
      <c r="Z539" s="133">
        <f>CENSO[[#This Row],[g (m²)]]/SUM(AEEF[AEEF-UT])</f>
        <v>4.0238065478553035E-4</v>
      </c>
      <c r="AA539" s="133">
        <f>CENSO[[#This Row],[v (m³)]]/SUM(AEEF[AEEF-UT])</f>
        <v>4.5066633335979402E-3</v>
      </c>
    </row>
    <row r="540" spans="1:27" ht="14">
      <c r="A540" s="86">
        <v>1</v>
      </c>
      <c r="B540" s="86">
        <v>1</v>
      </c>
      <c r="C540" s="63">
        <v>28</v>
      </c>
      <c r="D540" s="63">
        <v>539</v>
      </c>
      <c r="E540" s="63" t="str">
        <f>VLOOKUP(CENSO[[#This Row],[NOME COMUM]],ESPECIES[],2,FALSE)</f>
        <v>Cedrelinga catenaeformis Ducke</v>
      </c>
      <c r="F540" s="64" t="s">
        <v>71</v>
      </c>
      <c r="G540" s="64">
        <v>178</v>
      </c>
      <c r="H540" s="97">
        <f>CENSO[[#This Row],[CAP (cm)]]/PI()</f>
        <v>56.659159740714742</v>
      </c>
      <c r="I540" s="64">
        <v>18</v>
      </c>
      <c r="J540" s="96">
        <f>(PI()*(CENSO[[#This Row],[DAP (cm)]]^2))/40000</f>
        <v>0.2521332608461806</v>
      </c>
      <c r="K540" s="96">
        <f>CENSO[[#This Row],[g (m²)]]*CENSO[[#This Row],[H (m)]]*0.7</f>
        <v>3.1768790866618755</v>
      </c>
      <c r="L540" s="64">
        <v>1</v>
      </c>
      <c r="M540" s="65">
        <v>367631</v>
      </c>
      <c r="N540" s="87">
        <v>9708804</v>
      </c>
      <c r="O540" s="87" t="s">
        <v>1227</v>
      </c>
      <c r="P540" s="87" t="str">
        <f>VLOOKUP(CENSO[[#This Row],[DAP (cm)]],CD[],2,TRUE)</f>
        <v>TORA</v>
      </c>
      <c r="Q540" s="87" t="str">
        <f>VLOOKUP(CENSO[[#This Row],[DAP (cm)]],DD[],2,TRUE)</f>
        <v>50├ 60</v>
      </c>
      <c r="R540" s="87" t="str" cm="1">
        <f t="array" ref="R540">INDEX(_xlfn.TEXTSPLIT(CENSO[[#This Row],[NOME CIENTIFICO]]," "),1)</f>
        <v>Cedrelinga</v>
      </c>
      <c r="S540" s="98" t="s">
        <v>1004</v>
      </c>
      <c r="T540" s="87">
        <f>_xlfn.MINIFS(CENSO[DAP (cm)],CENSO[NOME CIENTIFICO],CENSO[[#This Row],[NOME CIENTIFICO]])</f>
        <v>38.515496228238675</v>
      </c>
      <c r="U5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40" s="87" t="str">
        <f>IF(CENSO[[#This Row],[DAP (cm)]]&lt;CENSO[[#This Row],[DMCE (cm)]],"DAP &lt; DMCE","DAP ≥ DMCE")</f>
        <v>DAP ≥ DMCE</v>
      </c>
      <c r="W540" s="87" t="str">
        <f>IF(CENSO[[#This Row],[DAP (cm)]]&gt;200, "Superior", "Inferior")</f>
        <v>Inferior</v>
      </c>
      <c r="X540" s="87" t="str">
        <f>VLOOKUP(CENSO[[#This Row],[NOME COMUM]],ESPECIES[],4,FALSE)</f>
        <v>Não</v>
      </c>
      <c r="Y540" s="87" t="str">
        <f>IF(IFERROR(VLOOKUP(CENSO[[#This Row],[NOME COMUM]],COMERCIAIS[],2, FALSE), "Não") &lt;&gt; "Não", "Sim", "Não")</f>
        <v>Sim</v>
      </c>
      <c r="Z540" s="133">
        <f>CENSO[[#This Row],[g (m²)]]/SUM(AEEF[AEEF-UT])</f>
        <v>4.4114286042300146E-4</v>
      </c>
      <c r="AA540" s="133">
        <f>CENSO[[#This Row],[v (m³)]]/SUM(AEEF[AEEF-UT])</f>
        <v>5.5584000413298187E-3</v>
      </c>
    </row>
    <row r="541" spans="1:27" ht="14">
      <c r="A541" s="86">
        <v>1</v>
      </c>
      <c r="B541" s="86">
        <v>1</v>
      </c>
      <c r="C541" s="63">
        <v>28</v>
      </c>
      <c r="D541" s="63">
        <v>540</v>
      </c>
      <c r="E541" s="63" t="str">
        <f>VLOOKUP(CENSO[[#This Row],[NOME COMUM]],ESPECIES[],2,FALSE)</f>
        <v>Astronium lecointei Ducke</v>
      </c>
      <c r="F541" s="64" t="s">
        <v>5</v>
      </c>
      <c r="G541" s="64">
        <v>128</v>
      </c>
      <c r="H541" s="97">
        <f>CENSO[[#This Row],[CAP (cm)]]/PI()</f>
        <v>40.743665431525208</v>
      </c>
      <c r="I541" s="64">
        <v>12</v>
      </c>
      <c r="J541" s="96">
        <f>(PI()*(CENSO[[#This Row],[DAP (cm)]]^2))/40000</f>
        <v>0.13037972938088066</v>
      </c>
      <c r="K541" s="96">
        <f>CENSO[[#This Row],[g (m²)]]*CENSO[[#This Row],[H (m)]]*0.7</f>
        <v>1.0951897267993975</v>
      </c>
      <c r="L541" s="64">
        <v>2</v>
      </c>
      <c r="M541" s="65">
        <v>367635.59999999899</v>
      </c>
      <c r="N541" s="87">
        <v>9708806.6999999899</v>
      </c>
      <c r="O541" s="98" t="s">
        <v>1225</v>
      </c>
      <c r="P541" s="87" t="str">
        <f>VLOOKUP(CENSO[[#This Row],[DAP (cm)]],CD[],2,TRUE)</f>
        <v>TORETE</v>
      </c>
      <c r="Q541" s="87" t="str">
        <f>VLOOKUP(CENSO[[#This Row],[DAP (cm)]],DD[],2,TRUE)</f>
        <v>40├ 50</v>
      </c>
      <c r="R541" s="87" t="str" cm="1">
        <f t="array" ref="R541">INDEX(_xlfn.TEXTSPLIT(CENSO[[#This Row],[NOME CIENTIFICO]]," "),1)</f>
        <v>Astronium</v>
      </c>
      <c r="S541" s="98" t="s">
        <v>1004</v>
      </c>
      <c r="T541" s="87">
        <f>_xlfn.MINIFS(CENSO[DAP (cm)],CENSO[NOME CIENTIFICO],CENSO[[#This Row],[NOME CIENTIFICO]])</f>
        <v>40.107045659157627</v>
      </c>
      <c r="U5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541" s="87" t="str">
        <f>IF(CENSO[[#This Row],[DAP (cm)]]&lt;CENSO[[#This Row],[DMCE (cm)]],"DAP &lt; DMCE","DAP ≥ DMCE")</f>
        <v>DAP &lt; DMCE</v>
      </c>
      <c r="W541" s="87" t="str">
        <f>IF(CENSO[[#This Row],[DAP (cm)]]&gt;200, "Superior", "Inferior")</f>
        <v>Inferior</v>
      </c>
      <c r="X541" s="87" t="str">
        <f>VLOOKUP(CENSO[[#This Row],[NOME COMUM]],ESPECIES[],4,FALSE)</f>
        <v>Não</v>
      </c>
      <c r="Y541" s="87" t="str">
        <f>IF(IFERROR(VLOOKUP(CENSO[[#This Row],[NOME COMUM]],COMERCIAIS[],2, FALSE), "Não") &lt;&gt; "Não", "Sim", "Não")</f>
        <v>Sim</v>
      </c>
      <c r="Z541" s="133">
        <f>CENSO[[#This Row],[g (m²)]]/SUM(AEEF[AEEF-UT])</f>
        <v>2.2811780788948541E-4</v>
      </c>
      <c r="AA541" s="133">
        <f>CENSO[[#This Row],[v (m³)]]/SUM(AEEF[AEEF-UT])</f>
        <v>1.9161895862716775E-3</v>
      </c>
    </row>
    <row r="542" spans="1:27" ht="14">
      <c r="A542" s="86">
        <v>1</v>
      </c>
      <c r="B542" s="86">
        <v>1</v>
      </c>
      <c r="C542" s="63">
        <v>28</v>
      </c>
      <c r="D542" s="63">
        <v>541</v>
      </c>
      <c r="E542" s="63" t="str">
        <f>VLOOKUP(CENSO[[#This Row],[NOME COMUM]],ESPECIES[],2,FALSE)</f>
        <v>Aspidosperma spruceanum Benth. ex Müll.Arg.</v>
      </c>
      <c r="F542" s="64" t="s">
        <v>62</v>
      </c>
      <c r="G542" s="64">
        <v>300</v>
      </c>
      <c r="H542" s="97">
        <f>CENSO[[#This Row],[CAP (cm)]]/PI()</f>
        <v>95.4929658551372</v>
      </c>
      <c r="I542" s="64">
        <v>20</v>
      </c>
      <c r="J542" s="96">
        <f>(PI()*(CENSO[[#This Row],[DAP (cm)]]^2))/40000</f>
        <v>0.7161972439135289</v>
      </c>
      <c r="K542" s="96">
        <f>CENSO[[#This Row],[g (m²)]]*CENSO[[#This Row],[H (m)]]*0.7</f>
        <v>10.026761414789403</v>
      </c>
      <c r="L542" s="64">
        <v>1</v>
      </c>
      <c r="M542" s="65">
        <v>367665.4</v>
      </c>
      <c r="N542" s="87">
        <v>9708787.1999999899</v>
      </c>
      <c r="O542" s="87" t="s">
        <v>1227</v>
      </c>
      <c r="P542" s="87" t="str">
        <f>VLOOKUP(CENSO[[#This Row],[DAP (cm)]],CD[],2,TRUE)</f>
        <v>TORA</v>
      </c>
      <c r="Q542" s="87" t="str">
        <f>VLOOKUP(CENSO[[#This Row],[DAP (cm)]],DD[],2,TRUE)</f>
        <v>90├ 100</v>
      </c>
      <c r="R542" s="87" t="str" cm="1">
        <f t="array" ref="R542">INDEX(_xlfn.TEXTSPLIT(CENSO[[#This Row],[NOME CIENTIFICO]]," "),1)</f>
        <v>Aspidosperma</v>
      </c>
      <c r="S542" s="98" t="s">
        <v>1004</v>
      </c>
      <c r="T542" s="87">
        <f>_xlfn.MINIFS(CENSO[DAP (cm)],CENSO[NOME CIENTIFICO],CENSO[[#This Row],[NOME CIENTIFICO]])</f>
        <v>41.38028520389279</v>
      </c>
      <c r="U5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542" s="87" t="str">
        <f>IF(CENSO[[#This Row],[DAP (cm)]]&lt;CENSO[[#This Row],[DMCE (cm)]],"DAP &lt; DMCE","DAP ≥ DMCE")</f>
        <v>DAP ≥ DMCE</v>
      </c>
      <c r="W542" s="87" t="str">
        <f>IF(CENSO[[#This Row],[DAP (cm)]]&gt;200, "Superior", "Inferior")</f>
        <v>Inferior</v>
      </c>
      <c r="X542" s="87" t="str">
        <f>VLOOKUP(CENSO[[#This Row],[NOME COMUM]],ESPECIES[],4,FALSE)</f>
        <v>Não</v>
      </c>
      <c r="Y542" s="87" t="str">
        <f>IF(IFERROR(VLOOKUP(CENSO[[#This Row],[NOME COMUM]],COMERCIAIS[],2, FALSE), "Não") &lt;&gt; "Não", "Sim", "Não")</f>
        <v>Não</v>
      </c>
      <c r="Z542" s="133">
        <f>CENSO[[#This Row],[g (m²)]]/SUM(AEEF[AEEF-UT])</f>
        <v>1.2530885443148001E-3</v>
      </c>
      <c r="AA542" s="133">
        <f>CENSO[[#This Row],[v (m³)]]/SUM(AEEF[AEEF-UT])</f>
        <v>1.75432396204072E-2</v>
      </c>
    </row>
    <row r="543" spans="1:27" ht="14">
      <c r="A543" s="86">
        <v>1</v>
      </c>
      <c r="B543" s="86">
        <v>1</v>
      </c>
      <c r="C543" s="63">
        <v>28</v>
      </c>
      <c r="D543" s="63">
        <v>542</v>
      </c>
      <c r="E543" s="63" t="str">
        <f>VLOOKUP(CENSO[[#This Row],[NOME COMUM]],ESPECIES[],2,FALSE)</f>
        <v>Cordia goeldiana Huber</v>
      </c>
      <c r="F543" s="64" t="s">
        <v>27</v>
      </c>
      <c r="G543" s="64">
        <v>283</v>
      </c>
      <c r="H543" s="97">
        <f>CENSO[[#This Row],[CAP (cm)]]/PI()</f>
        <v>90.081697790012768</v>
      </c>
      <c r="I543" s="64">
        <v>20</v>
      </c>
      <c r="J543" s="96">
        <f>(PI()*(CENSO[[#This Row],[DAP (cm)]]^2))/40000</f>
        <v>0.6373280118643404</v>
      </c>
      <c r="K543" s="96">
        <f>CENSO[[#This Row],[g (m²)]]*CENSO[[#This Row],[H (m)]]*0.7</f>
        <v>8.922592166100765</v>
      </c>
      <c r="L543" s="64">
        <v>1</v>
      </c>
      <c r="M543" s="65">
        <v>367669.5</v>
      </c>
      <c r="N543" s="87">
        <v>9708779.5</v>
      </c>
      <c r="O543" s="87" t="s">
        <v>1227</v>
      </c>
      <c r="P543" s="87" t="str">
        <f>VLOOKUP(CENSO[[#This Row],[DAP (cm)]],CD[],2,TRUE)</f>
        <v>TORA</v>
      </c>
      <c r="Q543" s="87" t="str">
        <f>VLOOKUP(CENSO[[#This Row],[DAP (cm)]],DD[],2,TRUE)</f>
        <v>90├ 100</v>
      </c>
      <c r="R543" s="87" t="str" cm="1">
        <f t="array" ref="R543">INDEX(_xlfn.TEXTSPLIT(CENSO[[#This Row],[NOME CIENTIFICO]]," "),1)</f>
        <v>Cordia</v>
      </c>
      <c r="S543" s="98" t="s">
        <v>1004</v>
      </c>
      <c r="T543" s="87">
        <f>_xlfn.MINIFS(CENSO[DAP (cm)],CENSO[NOME CIENTIFICO],CENSO[[#This Row],[NOME CIENTIFICO]])</f>
        <v>40.425355545341418</v>
      </c>
      <c r="U5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543" s="87" t="str">
        <f>IF(CENSO[[#This Row],[DAP (cm)]]&lt;CENSO[[#This Row],[DMCE (cm)]],"DAP &lt; DMCE","DAP ≥ DMCE")</f>
        <v>DAP ≥ DMCE</v>
      </c>
      <c r="W543" s="87" t="str">
        <f>IF(CENSO[[#This Row],[DAP (cm)]]&gt;200, "Superior", "Inferior")</f>
        <v>Inferior</v>
      </c>
      <c r="X543" s="87" t="str">
        <f>VLOOKUP(CENSO[[#This Row],[NOME COMUM]],ESPECIES[],4,FALSE)</f>
        <v>Não</v>
      </c>
      <c r="Y543" s="87" t="str">
        <f>IF(IFERROR(VLOOKUP(CENSO[[#This Row],[NOME COMUM]],COMERCIAIS[],2, FALSE), "Não") &lt;&gt; "Não", "Sim", "Não")</f>
        <v>Sim</v>
      </c>
      <c r="Z543" s="133">
        <f>CENSO[[#This Row],[g (m²)]]/SUM(AEEF[AEEF-UT])</f>
        <v>1.1150956491736452E-3</v>
      </c>
      <c r="AA543" s="133">
        <f>CENSO[[#This Row],[v (m³)]]/SUM(AEEF[AEEF-UT])</f>
        <v>1.561133908843103E-2</v>
      </c>
    </row>
    <row r="544" spans="1:27" ht="14">
      <c r="A544" s="86">
        <v>1</v>
      </c>
      <c r="B544" s="86">
        <v>1</v>
      </c>
      <c r="C544" s="63">
        <v>28</v>
      </c>
      <c r="D544" s="63">
        <v>543</v>
      </c>
      <c r="E544" s="63" t="str">
        <f>VLOOKUP(CENSO[[#This Row],[NOME COMUM]],ESPECIES[],2,FALSE)</f>
        <v>Piptadenia suaveolens Miq.</v>
      </c>
      <c r="F544" s="64" t="s">
        <v>22</v>
      </c>
      <c r="G544" s="64">
        <v>146</v>
      </c>
      <c r="H544" s="97">
        <f>CENSO[[#This Row],[CAP (cm)]]/PI()</f>
        <v>46.473243382833438</v>
      </c>
      <c r="I544" s="64">
        <v>12</v>
      </c>
      <c r="J544" s="96">
        <f>(PI()*(CENSO[[#This Row],[DAP (cm)]]^2))/40000</f>
        <v>0.16962733834734203</v>
      </c>
      <c r="K544" s="96">
        <f>CENSO[[#This Row],[g (m²)]]*CENSO[[#This Row],[H (m)]]*0.7</f>
        <v>1.424869642117673</v>
      </c>
      <c r="L544" s="64">
        <v>1</v>
      </c>
      <c r="M544" s="65">
        <v>367674.799999999</v>
      </c>
      <c r="N544" s="87">
        <v>9708774.9000000004</v>
      </c>
      <c r="O544" s="98" t="s">
        <v>1225</v>
      </c>
      <c r="P544" s="87" t="str">
        <f>VLOOKUP(CENSO[[#This Row],[DAP (cm)]],CD[],2,TRUE)</f>
        <v>TORETE</v>
      </c>
      <c r="Q544" s="87" t="str">
        <f>VLOOKUP(CENSO[[#This Row],[DAP (cm)]],DD[],2,TRUE)</f>
        <v>40├ 50</v>
      </c>
      <c r="R544" s="87" t="str" cm="1">
        <f t="array" ref="R544">INDEX(_xlfn.TEXTSPLIT(CENSO[[#This Row],[NOME CIENTIFICO]]," "),1)</f>
        <v>Piptadenia</v>
      </c>
      <c r="S544" s="98" t="s">
        <v>1004</v>
      </c>
      <c r="T544" s="87">
        <f>_xlfn.MINIFS(CENSO[DAP (cm)],CENSO[NOME CIENTIFICO],CENSO[[#This Row],[NOME CIENTIFICO]])</f>
        <v>39.788735772973837</v>
      </c>
      <c r="U5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44" s="87" t="str">
        <f>IF(CENSO[[#This Row],[DAP (cm)]]&lt;CENSO[[#This Row],[DMCE (cm)]],"DAP &lt; DMCE","DAP ≥ DMCE")</f>
        <v>DAP &lt; DMCE</v>
      </c>
      <c r="W544" s="87" t="str">
        <f>IF(CENSO[[#This Row],[DAP (cm)]]&gt;200, "Superior", "Inferior")</f>
        <v>Inferior</v>
      </c>
      <c r="X544" s="87" t="str">
        <f>VLOOKUP(CENSO[[#This Row],[NOME COMUM]],ESPECIES[],4,FALSE)</f>
        <v>Não</v>
      </c>
      <c r="Y544" s="87" t="str">
        <f>IF(IFERROR(VLOOKUP(CENSO[[#This Row],[NOME COMUM]],COMERCIAIS[],2, FALSE), "Não") &lt;&gt; "Não", "Sim", "Não")</f>
        <v>Sim</v>
      </c>
      <c r="Z544" s="133">
        <f>CENSO[[#This Row],[g (m²)]]/SUM(AEEF[AEEF-UT])</f>
        <v>2.9678706011793647E-4</v>
      </c>
      <c r="AA544" s="133">
        <f>CENSO[[#This Row],[v (m³)]]/SUM(AEEF[AEEF-UT])</f>
        <v>2.4930113049906658E-3</v>
      </c>
    </row>
    <row r="545" spans="1:27" ht="14">
      <c r="A545" s="86">
        <v>1</v>
      </c>
      <c r="B545" s="86">
        <v>1</v>
      </c>
      <c r="C545" s="63">
        <v>28</v>
      </c>
      <c r="D545" s="63">
        <v>544</v>
      </c>
      <c r="E545" s="63" t="str">
        <f>VLOOKUP(CENSO[[#This Row],[NOME COMUM]],ESPECIES[],2,FALSE)</f>
        <v>Couratari guianensis Aubl.</v>
      </c>
      <c r="F545" s="64" t="s">
        <v>6</v>
      </c>
      <c r="G545" s="64">
        <v>232</v>
      </c>
      <c r="H545" s="97">
        <f>CENSO[[#This Row],[CAP (cm)]]/PI()</f>
        <v>73.847893594639444</v>
      </c>
      <c r="I545" s="64">
        <v>20</v>
      </c>
      <c r="J545" s="96">
        <f>(PI()*(CENSO[[#This Row],[DAP (cm)]]^2))/40000</f>
        <v>0.42831778284890881</v>
      </c>
      <c r="K545" s="96">
        <f>CENSO[[#This Row],[g (m²)]]*CENSO[[#This Row],[H (m)]]*0.7</f>
        <v>5.9964489598847228</v>
      </c>
      <c r="L545" s="64">
        <v>1</v>
      </c>
      <c r="M545" s="65">
        <v>367747.59999999899</v>
      </c>
      <c r="N545" s="87">
        <v>9708717.5</v>
      </c>
      <c r="O545" s="87" t="s">
        <v>1228</v>
      </c>
      <c r="P545" s="87" t="str">
        <f>VLOOKUP(CENSO[[#This Row],[DAP (cm)]],CD[],2,TRUE)</f>
        <v>TORA</v>
      </c>
      <c r="Q545" s="87" t="str">
        <f>VLOOKUP(CENSO[[#This Row],[DAP (cm)]],DD[],2,TRUE)</f>
        <v>70├ 80</v>
      </c>
      <c r="R545" s="87" t="str" cm="1">
        <f t="array" ref="R545">INDEX(_xlfn.TEXTSPLIT(CENSO[[#This Row],[NOME CIENTIFICO]]," "),1)</f>
        <v>Couratari</v>
      </c>
      <c r="S545" s="98" t="s">
        <v>1004</v>
      </c>
      <c r="T545" s="87">
        <f>_xlfn.MINIFS(CENSO[DAP (cm)],CENSO[NOME CIENTIFICO],CENSO[[#This Row],[NOME CIENTIFICO]])</f>
        <v>38.833806114422465</v>
      </c>
      <c r="U5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45" s="87" t="str">
        <f>IF(CENSO[[#This Row],[DAP (cm)]]&lt;CENSO[[#This Row],[DMCE (cm)]],"DAP &lt; DMCE","DAP ≥ DMCE")</f>
        <v>DAP ≥ DMCE</v>
      </c>
      <c r="W545" s="87" t="str">
        <f>IF(CENSO[[#This Row],[DAP (cm)]]&gt;200, "Superior", "Inferior")</f>
        <v>Inferior</v>
      </c>
      <c r="X545" s="87" t="str">
        <f>VLOOKUP(CENSO[[#This Row],[NOME COMUM]],ESPECIES[],4,FALSE)</f>
        <v>Não</v>
      </c>
      <c r="Y545" s="87" t="str">
        <f>IF(IFERROR(VLOOKUP(CENSO[[#This Row],[NOME COMUM]],COMERCIAIS[],2, FALSE), "Não") &lt;&gt; "Não", "Sim", "Não")</f>
        <v>Sim</v>
      </c>
      <c r="Z545" s="133">
        <f>CENSO[[#This Row],[g (m²)]]/SUM(AEEF[AEEF-UT])</f>
        <v>7.4940264232444247E-4</v>
      </c>
      <c r="AA545" s="133">
        <f>CENSO[[#This Row],[v (m³)]]/SUM(AEEF[AEEF-UT])</f>
        <v>1.0491636992542193E-2</v>
      </c>
    </row>
    <row r="546" spans="1:27" ht="14">
      <c r="A546" s="86">
        <v>1</v>
      </c>
      <c r="B546" s="86">
        <v>1</v>
      </c>
      <c r="C546" s="63">
        <v>28</v>
      </c>
      <c r="D546" s="63">
        <v>545</v>
      </c>
      <c r="E546" s="63" t="str">
        <f>VLOOKUP(CENSO[[#This Row],[NOME COMUM]],ESPECIES[],2,FALSE)</f>
        <v>Enterolobium contortisiliquum (Vell.) Morong</v>
      </c>
      <c r="F546" s="64" t="s">
        <v>45</v>
      </c>
      <c r="G546" s="64">
        <v>468</v>
      </c>
      <c r="H546" s="97">
        <f>CENSO[[#This Row],[CAP (cm)]]/PI()</f>
        <v>148.96902673401405</v>
      </c>
      <c r="I546" s="64">
        <v>22</v>
      </c>
      <c r="J546" s="96">
        <f>(PI()*(CENSO[[#This Row],[DAP (cm)]]^2))/40000</f>
        <v>1.7429376127879646</v>
      </c>
      <c r="K546" s="96">
        <f>CENSO[[#This Row],[g (m²)]]*CENSO[[#This Row],[H (m)]]*0.7</f>
        <v>26.841239236934655</v>
      </c>
      <c r="L546" s="64">
        <v>1</v>
      </c>
      <c r="M546" s="65">
        <v>367674.799999999</v>
      </c>
      <c r="N546" s="87">
        <v>9708774.9000000004</v>
      </c>
      <c r="O546" s="87" t="s">
        <v>1227</v>
      </c>
      <c r="P546" s="87" t="str">
        <f>VLOOKUP(CENSO[[#This Row],[DAP (cm)]],CD[],2,TRUE)</f>
        <v>TORA</v>
      </c>
      <c r="Q546" s="87" t="str">
        <f>VLOOKUP(CENSO[[#This Row],[DAP (cm)]],DD[],2,TRUE)</f>
        <v>140├ 150</v>
      </c>
      <c r="R546" s="87" t="str" cm="1">
        <f t="array" ref="R546">INDEX(_xlfn.TEXTSPLIT(CENSO[[#This Row],[NOME CIENTIFICO]]," "),1)</f>
        <v>Enterolobium</v>
      </c>
      <c r="S546" s="98" t="s">
        <v>1004</v>
      </c>
      <c r="T546" s="87">
        <f>_xlfn.MINIFS(CENSO[DAP (cm)],CENSO[NOME CIENTIFICO],CENSO[[#This Row],[NOME CIENTIFICO]])</f>
        <v>42.971834634811742</v>
      </c>
      <c r="U5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546" s="87" t="str">
        <f>IF(CENSO[[#This Row],[DAP (cm)]]&lt;CENSO[[#This Row],[DMCE (cm)]],"DAP &lt; DMCE","DAP ≥ DMCE")</f>
        <v>DAP ≥ DMCE</v>
      </c>
      <c r="W546" s="87" t="str">
        <f>IF(CENSO[[#This Row],[DAP (cm)]]&gt;200, "Superior", "Inferior")</f>
        <v>Inferior</v>
      </c>
      <c r="X546" s="87" t="str">
        <f>VLOOKUP(CENSO[[#This Row],[NOME COMUM]],ESPECIES[],4,FALSE)</f>
        <v>Não</v>
      </c>
      <c r="Y546" s="87" t="str">
        <f>IF(IFERROR(VLOOKUP(CENSO[[#This Row],[NOME COMUM]],COMERCIAIS[],2, FALSE), "Não") &lt;&gt; "Não", "Sim", "Não")</f>
        <v>Sim</v>
      </c>
      <c r="Z546" s="133">
        <f>CENSO[[#This Row],[g (m²)]]/SUM(AEEF[AEEF-UT])</f>
        <v>3.0495162814444987E-3</v>
      </c>
      <c r="AA546" s="133">
        <f>CENSO[[#This Row],[v (m³)]]/SUM(AEEF[AEEF-UT])</f>
        <v>4.6962550734245281E-2</v>
      </c>
    </row>
    <row r="547" spans="1:27" ht="14">
      <c r="A547" s="86">
        <v>1</v>
      </c>
      <c r="B547" s="86">
        <v>1</v>
      </c>
      <c r="C547" s="63">
        <v>28</v>
      </c>
      <c r="D547" s="63">
        <v>546</v>
      </c>
      <c r="E547" s="63" t="str">
        <f>VLOOKUP(CENSO[[#This Row],[NOME COMUM]],ESPECIES[],2,FALSE)</f>
        <v>Couratari guianensis Aubl.</v>
      </c>
      <c r="F547" s="64" t="s">
        <v>6</v>
      </c>
      <c r="G547" s="64">
        <v>232</v>
      </c>
      <c r="H547" s="97">
        <f>CENSO[[#This Row],[CAP (cm)]]/PI()</f>
        <v>73.847893594639444</v>
      </c>
      <c r="I547" s="64">
        <v>20</v>
      </c>
      <c r="J547" s="96">
        <f>(PI()*(CENSO[[#This Row],[DAP (cm)]]^2))/40000</f>
        <v>0.42831778284890881</v>
      </c>
      <c r="K547" s="96">
        <f>CENSO[[#This Row],[g (m²)]]*CENSO[[#This Row],[H (m)]]*0.7</f>
        <v>5.9964489598847228</v>
      </c>
      <c r="L547" s="64">
        <v>1</v>
      </c>
      <c r="M547" s="65">
        <v>367740.4</v>
      </c>
      <c r="N547" s="87">
        <v>9708704.3000000007</v>
      </c>
      <c r="O547" s="87" t="s">
        <v>1228</v>
      </c>
      <c r="P547" s="87" t="str">
        <f>VLOOKUP(CENSO[[#This Row],[DAP (cm)]],CD[],2,TRUE)</f>
        <v>TORA</v>
      </c>
      <c r="Q547" s="87" t="str">
        <f>VLOOKUP(CENSO[[#This Row],[DAP (cm)]],DD[],2,TRUE)</f>
        <v>70├ 80</v>
      </c>
      <c r="R547" s="87" t="str" cm="1">
        <f t="array" ref="R547">INDEX(_xlfn.TEXTSPLIT(CENSO[[#This Row],[NOME CIENTIFICO]]," "),1)</f>
        <v>Couratari</v>
      </c>
      <c r="S547" s="98" t="s">
        <v>1004</v>
      </c>
      <c r="T547" s="87">
        <f>_xlfn.MINIFS(CENSO[DAP (cm)],CENSO[NOME CIENTIFICO],CENSO[[#This Row],[NOME CIENTIFICO]])</f>
        <v>38.833806114422465</v>
      </c>
      <c r="U5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47" s="87" t="str">
        <f>IF(CENSO[[#This Row],[DAP (cm)]]&lt;CENSO[[#This Row],[DMCE (cm)]],"DAP &lt; DMCE","DAP ≥ DMCE")</f>
        <v>DAP ≥ DMCE</v>
      </c>
      <c r="W547" s="87" t="str">
        <f>IF(CENSO[[#This Row],[DAP (cm)]]&gt;200, "Superior", "Inferior")</f>
        <v>Inferior</v>
      </c>
      <c r="X547" s="87" t="str">
        <f>VLOOKUP(CENSO[[#This Row],[NOME COMUM]],ESPECIES[],4,FALSE)</f>
        <v>Não</v>
      </c>
      <c r="Y547" s="87" t="str">
        <f>IF(IFERROR(VLOOKUP(CENSO[[#This Row],[NOME COMUM]],COMERCIAIS[],2, FALSE), "Não") &lt;&gt; "Não", "Sim", "Não")</f>
        <v>Sim</v>
      </c>
      <c r="Z547" s="133">
        <f>CENSO[[#This Row],[g (m²)]]/SUM(AEEF[AEEF-UT])</f>
        <v>7.4940264232444247E-4</v>
      </c>
      <c r="AA547" s="133">
        <f>CENSO[[#This Row],[v (m³)]]/SUM(AEEF[AEEF-UT])</f>
        <v>1.0491636992542193E-2</v>
      </c>
    </row>
    <row r="548" spans="1:27" ht="14">
      <c r="A548" s="86">
        <v>1</v>
      </c>
      <c r="B548" s="86">
        <v>1</v>
      </c>
      <c r="C548" s="63">
        <v>28</v>
      </c>
      <c r="D548" s="63">
        <v>547</v>
      </c>
      <c r="E548" s="63" t="str">
        <f>VLOOKUP(CENSO[[#This Row],[NOME COMUM]],ESPECIES[],2,FALSE)</f>
        <v>Brosimum parinarioides Ducke</v>
      </c>
      <c r="F548" s="64" t="s">
        <v>54</v>
      </c>
      <c r="G548" s="64">
        <v>247</v>
      </c>
      <c r="H548" s="97">
        <f>CENSO[[#This Row],[CAP (cm)]]/PI()</f>
        <v>78.622541887396295</v>
      </c>
      <c r="I548" s="64">
        <v>23</v>
      </c>
      <c r="J548" s="96">
        <f>(PI()*(CENSO[[#This Row],[DAP (cm)]]^2))/40000</f>
        <v>0.48549419615467204</v>
      </c>
      <c r="K548" s="96">
        <f>CENSO[[#This Row],[g (m²)]]*CENSO[[#This Row],[H (m)]]*0.7</f>
        <v>7.8164565580902199</v>
      </c>
      <c r="L548" s="64">
        <v>1</v>
      </c>
      <c r="M548" s="65">
        <v>367792.59999999899</v>
      </c>
      <c r="N548" s="87">
        <v>9708660.6999999899</v>
      </c>
      <c r="O548" s="87" t="s">
        <v>1227</v>
      </c>
      <c r="P548" s="87" t="str">
        <f>VLOOKUP(CENSO[[#This Row],[DAP (cm)]],CD[],2,TRUE)</f>
        <v>TORA</v>
      </c>
      <c r="Q548" s="87" t="str">
        <f>VLOOKUP(CENSO[[#This Row],[DAP (cm)]],DD[],2,TRUE)</f>
        <v>70├ 80</v>
      </c>
      <c r="R548" s="87" t="str" cm="1">
        <f t="array" ref="R548">INDEX(_xlfn.TEXTSPLIT(CENSO[[#This Row],[NOME CIENTIFICO]]," "),1)</f>
        <v>Brosimum</v>
      </c>
      <c r="S548" s="98" t="s">
        <v>1004</v>
      </c>
      <c r="T548" s="87">
        <f>_xlfn.MINIFS(CENSO[DAP (cm)],CENSO[NOME CIENTIFICO],CENSO[[#This Row],[NOME CIENTIFICO]])</f>
        <v>41.38028520389279</v>
      </c>
      <c r="U5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548" s="87" t="str">
        <f>IF(CENSO[[#This Row],[DAP (cm)]]&lt;CENSO[[#This Row],[DMCE (cm)]],"DAP &lt; DMCE","DAP ≥ DMCE")</f>
        <v>DAP ≥ DMCE</v>
      </c>
      <c r="W548" s="87" t="str">
        <f>IF(CENSO[[#This Row],[DAP (cm)]]&gt;200, "Superior", "Inferior")</f>
        <v>Inferior</v>
      </c>
      <c r="X548" s="87" t="str">
        <f>VLOOKUP(CENSO[[#This Row],[NOME COMUM]],ESPECIES[],4,FALSE)</f>
        <v>Não</v>
      </c>
      <c r="Y548" s="87" t="str">
        <f>IF(IFERROR(VLOOKUP(CENSO[[#This Row],[NOME COMUM]],COMERCIAIS[],2, FALSE), "Não") &lt;&gt; "Não", "Sim", "Não")</f>
        <v>Não</v>
      </c>
      <c r="Z548" s="133">
        <f>CENSO[[#This Row],[g (m²)]]/SUM(AEEF[AEEF-UT])</f>
        <v>8.4944087777890709E-4</v>
      </c>
      <c r="AA548" s="133">
        <f>CENSO[[#This Row],[v (m³)]]/SUM(AEEF[AEEF-UT])</f>
        <v>1.3675998132240404E-2</v>
      </c>
    </row>
    <row r="549" spans="1:27" ht="14">
      <c r="A549" s="86">
        <v>1</v>
      </c>
      <c r="B549" s="86">
        <v>1</v>
      </c>
      <c r="C549" s="63">
        <v>28</v>
      </c>
      <c r="D549" s="63">
        <v>548</v>
      </c>
      <c r="E549" s="63" t="str">
        <f>VLOOKUP(CENSO[[#This Row],[NOME COMUM]],ESPECIES[],2,FALSE)</f>
        <v>Lecythis chartacea O.Berg</v>
      </c>
      <c r="F549" s="64" t="s">
        <v>31</v>
      </c>
      <c r="G549" s="64">
        <v>135</v>
      </c>
      <c r="H549" s="97">
        <f>CENSO[[#This Row],[CAP (cm)]]/PI()</f>
        <v>42.971834634811742</v>
      </c>
      <c r="I549" s="64">
        <v>15</v>
      </c>
      <c r="J549" s="96">
        <f>(PI()*(CENSO[[#This Row],[DAP (cm)]]^2))/40000</f>
        <v>0.14502994189248961</v>
      </c>
      <c r="K549" s="96">
        <f>CENSO[[#This Row],[g (m²)]]*CENSO[[#This Row],[H (m)]]*0.7</f>
        <v>1.5228143898711408</v>
      </c>
      <c r="L549" s="64">
        <v>1</v>
      </c>
      <c r="M549" s="65">
        <v>367811.9</v>
      </c>
      <c r="N549" s="87">
        <v>9708674.5</v>
      </c>
      <c r="O549" s="98" t="s">
        <v>1225</v>
      </c>
      <c r="P549" s="87" t="str">
        <f>VLOOKUP(CENSO[[#This Row],[DAP (cm)]],CD[],2,TRUE)</f>
        <v>TORETE</v>
      </c>
      <c r="Q549" s="87" t="str">
        <f>VLOOKUP(CENSO[[#This Row],[DAP (cm)]],DD[],2,TRUE)</f>
        <v>40├ 50</v>
      </c>
      <c r="R549" s="87" t="str" cm="1">
        <f t="array" ref="R549">INDEX(_xlfn.TEXTSPLIT(CENSO[[#This Row],[NOME CIENTIFICO]]," "),1)</f>
        <v>Lecythis</v>
      </c>
      <c r="S549" s="98" t="s">
        <v>1004</v>
      </c>
      <c r="T549" s="87">
        <f>_xlfn.MINIFS(CENSO[DAP (cm)],CENSO[NOME CIENTIFICO],CENSO[[#This Row],[NOME CIENTIFICO]])</f>
        <v>38.833806114422465</v>
      </c>
      <c r="U5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49" s="87" t="str">
        <f>IF(CENSO[[#This Row],[DAP (cm)]]&lt;CENSO[[#This Row],[DMCE (cm)]],"DAP &lt; DMCE","DAP ≥ DMCE")</f>
        <v>DAP &lt; DMCE</v>
      </c>
      <c r="W549" s="87" t="str">
        <f>IF(CENSO[[#This Row],[DAP (cm)]]&gt;200, "Superior", "Inferior")</f>
        <v>Inferior</v>
      </c>
      <c r="X549" s="87" t="str">
        <f>VLOOKUP(CENSO[[#This Row],[NOME COMUM]],ESPECIES[],4,FALSE)</f>
        <v>Não</v>
      </c>
      <c r="Y549" s="87" t="str">
        <f>IF(IFERROR(VLOOKUP(CENSO[[#This Row],[NOME COMUM]],COMERCIAIS[],2, FALSE), "Não") &lt;&gt; "Não", "Sim", "Não")</f>
        <v>Sim</v>
      </c>
      <c r="Z549" s="133">
        <f>CENSO[[#This Row],[g (m²)]]/SUM(AEEF[AEEF-UT])</f>
        <v>2.53750430223747E-4</v>
      </c>
      <c r="AA549" s="133">
        <f>CENSO[[#This Row],[v (m³)]]/SUM(AEEF[AEEF-UT])</f>
        <v>2.6643795173493436E-3</v>
      </c>
    </row>
    <row r="550" spans="1:27" ht="14">
      <c r="A550" s="86">
        <v>1</v>
      </c>
      <c r="B550" s="86">
        <v>1</v>
      </c>
      <c r="C550" s="63">
        <v>28</v>
      </c>
      <c r="D550" s="63">
        <v>549</v>
      </c>
      <c r="E550" s="63" t="str">
        <f>VLOOKUP(CENSO[[#This Row],[NOME COMUM]],ESPECIES[],2,FALSE)</f>
        <v>Pouteria sp.</v>
      </c>
      <c r="F550" s="64" t="s">
        <v>83</v>
      </c>
      <c r="G550" s="64">
        <v>148</v>
      </c>
      <c r="H550" s="97">
        <f>CENSO[[#This Row],[CAP (cm)]]/PI()</f>
        <v>47.109863155201019</v>
      </c>
      <c r="I550" s="64">
        <v>15</v>
      </c>
      <c r="J550" s="96">
        <f>(PI()*(CENSO[[#This Row],[DAP (cm)]]^2))/40000</f>
        <v>0.17430649367424375</v>
      </c>
      <c r="K550" s="96">
        <f>CENSO[[#This Row],[g (m²)]]*CENSO[[#This Row],[H (m)]]*0.7</f>
        <v>1.8302181835795592</v>
      </c>
      <c r="L550" s="64">
        <v>1</v>
      </c>
      <c r="M550" s="65">
        <v>367811.9</v>
      </c>
      <c r="N550" s="87">
        <v>9708674.5</v>
      </c>
      <c r="O550" s="98" t="s">
        <v>1225</v>
      </c>
      <c r="P550" s="87" t="str">
        <f>VLOOKUP(CENSO[[#This Row],[DAP (cm)]],CD[],2,TRUE)</f>
        <v>TORETE</v>
      </c>
      <c r="Q550" s="87" t="str">
        <f>VLOOKUP(CENSO[[#This Row],[DAP (cm)]],DD[],2,TRUE)</f>
        <v>40├ 50</v>
      </c>
      <c r="R550" s="87" t="str" cm="1">
        <f t="array" ref="R550">INDEX(_xlfn.TEXTSPLIT(CENSO[[#This Row],[NOME CIENTIFICO]]," "),1)</f>
        <v>Pouteria</v>
      </c>
      <c r="S550" s="98" t="s">
        <v>1004</v>
      </c>
      <c r="T550" s="87">
        <f>_xlfn.MINIFS(CENSO[DAP (cm)],CENSO[NOME CIENTIFICO],CENSO[[#This Row],[NOME CIENTIFICO]])</f>
        <v>39.788735772973837</v>
      </c>
      <c r="U5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50" s="87" t="str">
        <f>IF(CENSO[[#This Row],[DAP (cm)]]&lt;CENSO[[#This Row],[DMCE (cm)]],"DAP &lt; DMCE","DAP ≥ DMCE")</f>
        <v>DAP &lt; DMCE</v>
      </c>
      <c r="W550" s="87" t="str">
        <f>IF(CENSO[[#This Row],[DAP (cm)]]&gt;200, "Superior", "Inferior")</f>
        <v>Inferior</v>
      </c>
      <c r="X550" s="87" t="str">
        <f>VLOOKUP(CENSO[[#This Row],[NOME COMUM]],ESPECIES[],4,FALSE)</f>
        <v>Não</v>
      </c>
      <c r="Y550" s="87" t="str">
        <f>IF(IFERROR(VLOOKUP(CENSO[[#This Row],[NOME COMUM]],COMERCIAIS[],2, FALSE), "Não") &lt;&gt; "Não", "Sim", "Não")</f>
        <v>Não</v>
      </c>
      <c r="Z550" s="133">
        <f>CENSO[[#This Row],[g (m²)]]/SUM(AEEF[AEEF-UT])</f>
        <v>3.0497390527412649E-4</v>
      </c>
      <c r="AA550" s="133">
        <f>CENSO[[#This Row],[v (m³)]]/SUM(AEEF[AEEF-UT])</f>
        <v>3.2022260053783274E-3</v>
      </c>
    </row>
    <row r="551" spans="1:27" ht="14">
      <c r="A551" s="86">
        <v>1</v>
      </c>
      <c r="B551" s="86">
        <v>1</v>
      </c>
      <c r="C551" s="63">
        <v>28</v>
      </c>
      <c r="D551" s="63">
        <v>550</v>
      </c>
      <c r="E551" s="63" t="str">
        <f>VLOOKUP(CENSO[[#This Row],[NOME COMUM]],ESPECIES[],2,FALSE)</f>
        <v>Piptadenia suaveolens Miq.</v>
      </c>
      <c r="F551" s="64" t="s">
        <v>22</v>
      </c>
      <c r="G551" s="64">
        <v>222</v>
      </c>
      <c r="H551" s="97">
        <f>CENSO[[#This Row],[CAP (cm)]]/PI()</f>
        <v>70.664794732801525</v>
      </c>
      <c r="I551" s="64">
        <v>20</v>
      </c>
      <c r="J551" s="96">
        <f>(PI()*(CENSO[[#This Row],[DAP (cm)]]^2))/40000</f>
        <v>0.39218961076704845</v>
      </c>
      <c r="K551" s="96">
        <f>CENSO[[#This Row],[g (m²)]]*CENSO[[#This Row],[H (m)]]*0.7</f>
        <v>5.4906545507386779</v>
      </c>
      <c r="L551" s="64">
        <v>2</v>
      </c>
      <c r="M551" s="65">
        <v>367853.09999999899</v>
      </c>
      <c r="N551" s="87">
        <v>9708616.3000000007</v>
      </c>
      <c r="O551" s="87" t="s">
        <v>1228</v>
      </c>
      <c r="P551" s="87" t="str">
        <f>VLOOKUP(CENSO[[#This Row],[DAP (cm)]],CD[],2,TRUE)</f>
        <v>TORA</v>
      </c>
      <c r="Q551" s="87" t="str">
        <f>VLOOKUP(CENSO[[#This Row],[DAP (cm)]],DD[],2,TRUE)</f>
        <v>70├ 80</v>
      </c>
      <c r="R551" s="87" t="str" cm="1">
        <f t="array" ref="R551">INDEX(_xlfn.TEXTSPLIT(CENSO[[#This Row],[NOME CIENTIFICO]]," "),1)</f>
        <v>Piptadenia</v>
      </c>
      <c r="S551" s="98" t="s">
        <v>1004</v>
      </c>
      <c r="T551" s="87">
        <f>_xlfn.MINIFS(CENSO[DAP (cm)],CENSO[NOME CIENTIFICO],CENSO[[#This Row],[NOME CIENTIFICO]])</f>
        <v>39.788735772973837</v>
      </c>
      <c r="U5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51" s="87" t="str">
        <f>IF(CENSO[[#This Row],[DAP (cm)]]&lt;CENSO[[#This Row],[DMCE (cm)]],"DAP &lt; DMCE","DAP ≥ DMCE")</f>
        <v>DAP ≥ DMCE</v>
      </c>
      <c r="W551" s="87" t="str">
        <f>IF(CENSO[[#This Row],[DAP (cm)]]&gt;200, "Superior", "Inferior")</f>
        <v>Inferior</v>
      </c>
      <c r="X551" s="87" t="str">
        <f>VLOOKUP(CENSO[[#This Row],[NOME COMUM]],ESPECIES[],4,FALSE)</f>
        <v>Não</v>
      </c>
      <c r="Y551" s="87" t="str">
        <f>IF(IFERROR(VLOOKUP(CENSO[[#This Row],[NOME COMUM]],COMERCIAIS[],2, FALSE), "Não") &lt;&gt; "Não", "Sim", "Não")</f>
        <v>Sim</v>
      </c>
      <c r="Z551" s="133">
        <f>CENSO[[#This Row],[g (m²)]]/SUM(AEEF[AEEF-UT])</f>
        <v>6.8619128686678451E-4</v>
      </c>
      <c r="AA551" s="133">
        <f>CENSO[[#This Row],[v (m³)]]/SUM(AEEF[AEEF-UT])</f>
        <v>9.6066780161349827E-3</v>
      </c>
    </row>
    <row r="552" spans="1:27" ht="14">
      <c r="A552" s="86">
        <v>1</v>
      </c>
      <c r="B552" s="86">
        <v>1</v>
      </c>
      <c r="C552" s="63">
        <v>28</v>
      </c>
      <c r="D552" s="63">
        <v>551</v>
      </c>
      <c r="E552" s="63" t="str">
        <f>VLOOKUP(CENSO[[#This Row],[NOME COMUM]],ESPECIES[],2,FALSE)</f>
        <v>Bertholletia excelsa Humb. &amp; Bonpl.</v>
      </c>
      <c r="F552" s="64" t="s">
        <v>37</v>
      </c>
      <c r="G552" s="64">
        <v>439</v>
      </c>
      <c r="H552" s="97">
        <f>CENSO[[#This Row],[CAP (cm)]]/PI()</f>
        <v>139.7380400346841</v>
      </c>
      <c r="I552" s="64">
        <v>22</v>
      </c>
      <c r="J552" s="96">
        <f>(PI()*(CENSO[[#This Row],[DAP (cm)]]^2))/40000</f>
        <v>1.5336249893806577</v>
      </c>
      <c r="K552" s="96">
        <f>CENSO[[#This Row],[g (m²)]]*CENSO[[#This Row],[H (m)]]*0.7</f>
        <v>23.61782483646213</v>
      </c>
      <c r="L552" s="64">
        <v>1</v>
      </c>
      <c r="M552" s="65">
        <v>367845.7</v>
      </c>
      <c r="N552" s="87">
        <v>9708606.6999999899</v>
      </c>
      <c r="O552" s="87" t="s">
        <v>424</v>
      </c>
      <c r="P552" s="87" t="str">
        <f>VLOOKUP(CENSO[[#This Row],[DAP (cm)]],CD[],2,TRUE)</f>
        <v>TORA</v>
      </c>
      <c r="Q552" s="87" t="str">
        <f>VLOOKUP(CENSO[[#This Row],[DAP (cm)]],DD[],2,TRUE)</f>
        <v>130├ 140</v>
      </c>
      <c r="R552" s="87" t="str" cm="1">
        <f t="array" ref="R552">INDEX(_xlfn.TEXTSPLIT(CENSO[[#This Row],[NOME CIENTIFICO]]," "),1)</f>
        <v>Bertholletia</v>
      </c>
      <c r="S552" s="98" t="s">
        <v>1004</v>
      </c>
      <c r="T552" s="87">
        <f>_xlfn.MINIFS(CENSO[DAP (cm)],CENSO[NOME CIENTIFICO],CENSO[[#This Row],[NOME CIENTIFICO]])</f>
        <v>41.38028520389279</v>
      </c>
      <c r="U5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552" s="87" t="str">
        <f>IF(CENSO[[#This Row],[DAP (cm)]]&lt;CENSO[[#This Row],[DMCE (cm)]],"DAP &lt; DMCE","DAP ≥ DMCE")</f>
        <v>DAP ≥ DMCE</v>
      </c>
      <c r="W552" s="87" t="str">
        <f>IF(CENSO[[#This Row],[DAP (cm)]]&gt;200, "Superior", "Inferior")</f>
        <v>Inferior</v>
      </c>
      <c r="X552" s="87" t="str">
        <f>VLOOKUP(CENSO[[#This Row],[NOME COMUM]],ESPECIES[],4,FALSE)</f>
        <v>Protegida</v>
      </c>
      <c r="Y552" s="87" t="str">
        <f>IF(IFERROR(VLOOKUP(CENSO[[#This Row],[NOME COMUM]],COMERCIAIS[],2, FALSE), "Não") &lt;&gt; "Não", "Sim", "Não")</f>
        <v>Não</v>
      </c>
      <c r="Z552" s="133">
        <f>CENSO[[#This Row],[g (m²)]]/SUM(AEEF[AEEF-UT])</f>
        <v>2.683294192765473E-3</v>
      </c>
      <c r="AA552" s="133">
        <f>CENSO[[#This Row],[v (m³)]]/SUM(AEEF[AEEF-UT])</f>
        <v>4.132273056858829E-2</v>
      </c>
    </row>
    <row r="553" spans="1:27" ht="14">
      <c r="A553" s="86">
        <v>1</v>
      </c>
      <c r="B553" s="86">
        <v>1</v>
      </c>
      <c r="C553" s="63">
        <v>28</v>
      </c>
      <c r="D553" s="63">
        <v>552</v>
      </c>
      <c r="E553" s="63" t="str">
        <f>VLOOKUP(CENSO[[#This Row],[NOME COMUM]],ESPECIES[],2,FALSE)</f>
        <v>Lecythis chartacea O.Berg</v>
      </c>
      <c r="F553" s="64" t="s">
        <v>31</v>
      </c>
      <c r="G553" s="64">
        <v>178</v>
      </c>
      <c r="H553" s="97">
        <f>CENSO[[#This Row],[CAP (cm)]]/PI()</f>
        <v>56.659159740714742</v>
      </c>
      <c r="I553" s="64">
        <v>18</v>
      </c>
      <c r="J553" s="96">
        <f>(PI()*(CENSO[[#This Row],[DAP (cm)]]^2))/40000</f>
        <v>0.2521332608461806</v>
      </c>
      <c r="K553" s="96">
        <f>CENSO[[#This Row],[g (m²)]]*CENSO[[#This Row],[H (m)]]*0.7</f>
        <v>3.1768790866618755</v>
      </c>
      <c r="L553" s="64">
        <v>1</v>
      </c>
      <c r="M553" s="65">
        <v>367877.2</v>
      </c>
      <c r="N553" s="87">
        <v>9708577.0999999903</v>
      </c>
      <c r="O553" s="87" t="s">
        <v>1227</v>
      </c>
      <c r="P553" s="87" t="str">
        <f>VLOOKUP(CENSO[[#This Row],[DAP (cm)]],CD[],2,TRUE)</f>
        <v>TORA</v>
      </c>
      <c r="Q553" s="87" t="str">
        <f>VLOOKUP(CENSO[[#This Row],[DAP (cm)]],DD[],2,TRUE)</f>
        <v>50├ 60</v>
      </c>
      <c r="R553" s="87" t="str" cm="1">
        <f t="array" ref="R553">INDEX(_xlfn.TEXTSPLIT(CENSO[[#This Row],[NOME CIENTIFICO]]," "),1)</f>
        <v>Lecythis</v>
      </c>
      <c r="S553" s="98" t="s">
        <v>1004</v>
      </c>
      <c r="T553" s="87">
        <f>_xlfn.MINIFS(CENSO[DAP (cm)],CENSO[NOME CIENTIFICO],CENSO[[#This Row],[NOME CIENTIFICO]])</f>
        <v>38.833806114422465</v>
      </c>
      <c r="U5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53" s="87" t="str">
        <f>IF(CENSO[[#This Row],[DAP (cm)]]&lt;CENSO[[#This Row],[DMCE (cm)]],"DAP &lt; DMCE","DAP ≥ DMCE")</f>
        <v>DAP ≥ DMCE</v>
      </c>
      <c r="W553" s="87" t="str">
        <f>IF(CENSO[[#This Row],[DAP (cm)]]&gt;200, "Superior", "Inferior")</f>
        <v>Inferior</v>
      </c>
      <c r="X553" s="87" t="str">
        <f>VLOOKUP(CENSO[[#This Row],[NOME COMUM]],ESPECIES[],4,FALSE)</f>
        <v>Não</v>
      </c>
      <c r="Y553" s="87" t="str">
        <f>IF(IFERROR(VLOOKUP(CENSO[[#This Row],[NOME COMUM]],COMERCIAIS[],2, FALSE), "Não") &lt;&gt; "Não", "Sim", "Não")</f>
        <v>Sim</v>
      </c>
      <c r="Z553" s="133">
        <f>CENSO[[#This Row],[g (m²)]]/SUM(AEEF[AEEF-UT])</f>
        <v>4.4114286042300146E-4</v>
      </c>
      <c r="AA553" s="133">
        <f>CENSO[[#This Row],[v (m³)]]/SUM(AEEF[AEEF-UT])</f>
        <v>5.5584000413298187E-3</v>
      </c>
    </row>
    <row r="554" spans="1:27" ht="14">
      <c r="A554" s="86">
        <v>1</v>
      </c>
      <c r="B554" s="86">
        <v>1</v>
      </c>
      <c r="C554" s="63">
        <v>28</v>
      </c>
      <c r="D554" s="63">
        <v>553</v>
      </c>
      <c r="E554" s="63" t="str">
        <f>VLOOKUP(CENSO[[#This Row],[NOME COMUM]],ESPECIES[],2,FALSE)</f>
        <v>Couratari guianensis Aubl.</v>
      </c>
      <c r="F554" s="64" t="s">
        <v>6</v>
      </c>
      <c r="G554" s="64">
        <v>312</v>
      </c>
      <c r="H554" s="97">
        <f>CENSO[[#This Row],[CAP (cm)]]/PI()</f>
        <v>99.312684489342686</v>
      </c>
      <c r="I554" s="64">
        <v>22</v>
      </c>
      <c r="J554" s="96">
        <f>(PI()*(CENSO[[#This Row],[DAP (cm)]]^2))/40000</f>
        <v>0.77463893901687286</v>
      </c>
      <c r="K554" s="96">
        <f>CENSO[[#This Row],[g (m²)]]*CENSO[[#This Row],[H (m)]]*0.7</f>
        <v>11.92943966085984</v>
      </c>
      <c r="L554" s="64">
        <v>1</v>
      </c>
      <c r="M554" s="65">
        <v>367883.09999999899</v>
      </c>
      <c r="N554" s="87">
        <v>9708573.5999999903</v>
      </c>
      <c r="O554" s="87" t="s">
        <v>1228</v>
      </c>
      <c r="P554" s="87" t="str">
        <f>VLOOKUP(CENSO[[#This Row],[DAP (cm)]],CD[],2,TRUE)</f>
        <v>TORA</v>
      </c>
      <c r="Q554" s="87" t="str">
        <f>VLOOKUP(CENSO[[#This Row],[DAP (cm)]],DD[],2,TRUE)</f>
        <v>90├ 100</v>
      </c>
      <c r="R554" s="87" t="str" cm="1">
        <f t="array" ref="R554">INDEX(_xlfn.TEXTSPLIT(CENSO[[#This Row],[NOME CIENTIFICO]]," "),1)</f>
        <v>Couratari</v>
      </c>
      <c r="S554" s="98" t="s">
        <v>1004</v>
      </c>
      <c r="T554" s="87">
        <f>_xlfn.MINIFS(CENSO[DAP (cm)],CENSO[NOME CIENTIFICO],CENSO[[#This Row],[NOME CIENTIFICO]])</f>
        <v>38.833806114422465</v>
      </c>
      <c r="U5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54" s="87" t="str">
        <f>IF(CENSO[[#This Row],[DAP (cm)]]&lt;CENSO[[#This Row],[DMCE (cm)]],"DAP &lt; DMCE","DAP ≥ DMCE")</f>
        <v>DAP ≥ DMCE</v>
      </c>
      <c r="W554" s="87" t="str">
        <f>IF(CENSO[[#This Row],[DAP (cm)]]&gt;200, "Superior", "Inferior")</f>
        <v>Inferior</v>
      </c>
      <c r="X554" s="87" t="str">
        <f>VLOOKUP(CENSO[[#This Row],[NOME COMUM]],ESPECIES[],4,FALSE)</f>
        <v>Não</v>
      </c>
      <c r="Y554" s="87" t="str">
        <f>IF(IFERROR(VLOOKUP(CENSO[[#This Row],[NOME COMUM]],COMERCIAIS[],2, FALSE), "Não") &lt;&gt; "Não", "Sim", "Não")</f>
        <v>Sim</v>
      </c>
      <c r="Z554" s="133">
        <f>CENSO[[#This Row],[g (m²)]]/SUM(AEEF[AEEF-UT])</f>
        <v>1.3553405695308877E-3</v>
      </c>
      <c r="AA554" s="133">
        <f>CENSO[[#This Row],[v (m³)]]/SUM(AEEF[AEEF-UT])</f>
        <v>2.0872244770775667E-2</v>
      </c>
    </row>
    <row r="555" spans="1:27" ht="14">
      <c r="A555" s="86">
        <v>1</v>
      </c>
      <c r="B555" s="86">
        <v>1</v>
      </c>
      <c r="C555" s="63">
        <v>28</v>
      </c>
      <c r="D555" s="63">
        <v>554</v>
      </c>
      <c r="E555" s="63" t="str">
        <f>VLOOKUP(CENSO[[#This Row],[NOME COMUM]],ESPECIES[],2,FALSE)</f>
        <v>Platymiscium duckei Huber</v>
      </c>
      <c r="F555" s="64" t="s">
        <v>42</v>
      </c>
      <c r="G555" s="64">
        <v>185</v>
      </c>
      <c r="H555" s="97">
        <f>CENSO[[#This Row],[CAP (cm)]]/PI()</f>
        <v>58.887328944001275</v>
      </c>
      <c r="I555" s="64">
        <v>18</v>
      </c>
      <c r="J555" s="96">
        <f>(PI()*(CENSO[[#This Row],[DAP (cm)]]^2))/40000</f>
        <v>0.27235389636600588</v>
      </c>
      <c r="K555" s="96">
        <f>CENSO[[#This Row],[g (m²)]]*CENSO[[#This Row],[H (m)]]*0.7</f>
        <v>3.4316590942116738</v>
      </c>
      <c r="L555" s="64">
        <v>1</v>
      </c>
      <c r="M555" s="65">
        <v>367929.09999999899</v>
      </c>
      <c r="N555" s="87">
        <v>9708559.6999999899</v>
      </c>
      <c r="O555" s="87" t="s">
        <v>1227</v>
      </c>
      <c r="P555" s="87" t="str">
        <f>VLOOKUP(CENSO[[#This Row],[DAP (cm)]],CD[],2,TRUE)</f>
        <v>TORA</v>
      </c>
      <c r="Q555" s="87" t="str">
        <f>VLOOKUP(CENSO[[#This Row],[DAP (cm)]],DD[],2,TRUE)</f>
        <v>50├ 60</v>
      </c>
      <c r="R555" s="87" t="str" cm="1">
        <f t="array" ref="R555">INDEX(_xlfn.TEXTSPLIT(CENSO[[#This Row],[NOME CIENTIFICO]]," "),1)</f>
        <v>Platymiscium</v>
      </c>
      <c r="S555" s="98" t="s">
        <v>1004</v>
      </c>
      <c r="T555" s="87">
        <f>_xlfn.MINIFS(CENSO[DAP (cm)],CENSO[NOME CIENTIFICO],CENSO[[#This Row],[NOME CIENTIFICO]])</f>
        <v>43.608454407179323</v>
      </c>
      <c r="U5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53.608454407179323</v>
      </c>
      <c r="V555" s="87" t="str">
        <f>IF(CENSO[[#This Row],[DAP (cm)]]&lt;CENSO[[#This Row],[DMCE (cm)]],"DAP &lt; DMCE","DAP ≥ DMCE")</f>
        <v>DAP ≥ DMCE</v>
      </c>
      <c r="W555" s="87" t="str">
        <f>IF(CENSO[[#This Row],[DAP (cm)]]&gt;200, "Superior", "Inferior")</f>
        <v>Inferior</v>
      </c>
      <c r="X555" s="87" t="str">
        <f>VLOOKUP(CENSO[[#This Row],[NOME COMUM]],ESPECIES[],4,FALSE)</f>
        <v>Não</v>
      </c>
      <c r="Y555" s="87" t="str">
        <f>IF(IFERROR(VLOOKUP(CENSO[[#This Row],[NOME COMUM]],COMERCIAIS[],2, FALSE), "Não") &lt;&gt; "Não", "Sim", "Não")</f>
        <v>Não</v>
      </c>
      <c r="Z555" s="133">
        <f>CENSO[[#This Row],[g (m²)]]/SUM(AEEF[AEEF-UT])</f>
        <v>4.7652172699082262E-4</v>
      </c>
      <c r="AA555" s="133">
        <f>CENSO[[#This Row],[v (m³)]]/SUM(AEEF[AEEF-UT])</f>
        <v>6.004173760084365E-3</v>
      </c>
    </row>
    <row r="556" spans="1:27" ht="14">
      <c r="A556" s="86">
        <v>1</v>
      </c>
      <c r="B556" s="86">
        <v>1</v>
      </c>
      <c r="C556" s="63">
        <v>28</v>
      </c>
      <c r="D556" s="63">
        <v>555</v>
      </c>
      <c r="E556" s="63" t="str">
        <f>VLOOKUP(CENSO[[#This Row],[NOME COMUM]],ESPECIES[],2,FALSE)</f>
        <v>Buchenavia capitata (Vahl) Eichler</v>
      </c>
      <c r="F556" s="64" t="s">
        <v>10</v>
      </c>
      <c r="G556" s="64">
        <v>284</v>
      </c>
      <c r="H556" s="97">
        <f>CENSO[[#This Row],[CAP (cm)]]/PI()</f>
        <v>90.400007676196552</v>
      </c>
      <c r="I556" s="64">
        <v>20</v>
      </c>
      <c r="J556" s="96">
        <f>(PI()*(CENSO[[#This Row],[DAP (cm)]]^2))/40000</f>
        <v>0.64184005450099546</v>
      </c>
      <c r="K556" s="96">
        <f>CENSO[[#This Row],[g (m²)]]*CENSO[[#This Row],[H (m)]]*0.7</f>
        <v>8.9857607630139356</v>
      </c>
      <c r="L556" s="64">
        <v>1</v>
      </c>
      <c r="M556" s="65">
        <v>367942.2</v>
      </c>
      <c r="N556" s="87">
        <v>9708573.5</v>
      </c>
      <c r="O556" s="87" t="s">
        <v>1227</v>
      </c>
      <c r="P556" s="87" t="str">
        <f>VLOOKUP(CENSO[[#This Row],[DAP (cm)]],CD[],2,TRUE)</f>
        <v>TORA</v>
      </c>
      <c r="Q556" s="87" t="str">
        <f>VLOOKUP(CENSO[[#This Row],[DAP (cm)]],DD[],2,TRUE)</f>
        <v>90├ 100</v>
      </c>
      <c r="R556" s="87" t="str" cm="1">
        <f t="array" ref="R556">INDEX(_xlfn.TEXTSPLIT(CENSO[[#This Row],[NOME CIENTIFICO]]," "),1)</f>
        <v>Buchenavia</v>
      </c>
      <c r="S556" s="98" t="s">
        <v>1004</v>
      </c>
      <c r="T556" s="87">
        <f>_xlfn.MINIFS(CENSO[DAP (cm)],CENSO[NOME CIENTIFICO],CENSO[[#This Row],[NOME CIENTIFICO]])</f>
        <v>41.38028520389279</v>
      </c>
      <c r="U5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556" s="87" t="str">
        <f>IF(CENSO[[#This Row],[DAP (cm)]]&lt;CENSO[[#This Row],[DMCE (cm)]],"DAP &lt; DMCE","DAP ≥ DMCE")</f>
        <v>DAP ≥ DMCE</v>
      </c>
      <c r="W556" s="87" t="str">
        <f>IF(CENSO[[#This Row],[DAP (cm)]]&gt;200, "Superior", "Inferior")</f>
        <v>Inferior</v>
      </c>
      <c r="X556" s="87" t="str">
        <f>VLOOKUP(CENSO[[#This Row],[NOME COMUM]],ESPECIES[],4,FALSE)</f>
        <v>Não</v>
      </c>
      <c r="Y556" s="87" t="str">
        <f>IF(IFERROR(VLOOKUP(CENSO[[#This Row],[NOME COMUM]],COMERCIAIS[],2, FALSE), "Não") &lt;&gt; "Não", "Sim", "Não")</f>
        <v>Não</v>
      </c>
      <c r="Z556" s="133">
        <f>CENSO[[#This Row],[g (m²)]]/SUM(AEEF[AEEF-UT])</f>
        <v>1.122990107002828E-3</v>
      </c>
      <c r="AA556" s="133">
        <f>CENSO[[#This Row],[v (m³)]]/SUM(AEEF[AEEF-UT])</f>
        <v>1.5721861498039592E-2</v>
      </c>
    </row>
    <row r="557" spans="1:27" ht="14">
      <c r="A557" s="86">
        <v>1</v>
      </c>
      <c r="B557" s="86">
        <v>1</v>
      </c>
      <c r="C557" s="63">
        <v>28</v>
      </c>
      <c r="D557" s="63">
        <v>556</v>
      </c>
      <c r="E557" s="63" t="str">
        <f>VLOOKUP(CENSO[[#This Row],[NOME COMUM]],ESPECIES[],2,FALSE)</f>
        <v>Couratari guianensis Aubl.</v>
      </c>
      <c r="F557" s="64" t="s">
        <v>6</v>
      </c>
      <c r="G557" s="64">
        <v>309</v>
      </c>
      <c r="H557" s="97">
        <f>CENSO[[#This Row],[CAP (cm)]]/PI()</f>
        <v>98.357754830791322</v>
      </c>
      <c r="I557" s="64">
        <v>22</v>
      </c>
      <c r="J557" s="96">
        <f>(PI()*(CENSO[[#This Row],[DAP (cm)]]^2))/40000</f>
        <v>0.75981365606786289</v>
      </c>
      <c r="K557" s="96">
        <f>CENSO[[#This Row],[g (m²)]]*CENSO[[#This Row],[H (m)]]*0.7</f>
        <v>11.701130303445087</v>
      </c>
      <c r="L557" s="64">
        <v>1</v>
      </c>
      <c r="M557" s="65">
        <v>367924.299999999</v>
      </c>
      <c r="N557" s="87">
        <v>9708537.0999999903</v>
      </c>
      <c r="O557" s="87" t="s">
        <v>1228</v>
      </c>
      <c r="P557" s="87" t="str">
        <f>VLOOKUP(CENSO[[#This Row],[DAP (cm)]],CD[],2,TRUE)</f>
        <v>TORA</v>
      </c>
      <c r="Q557" s="87" t="str">
        <f>VLOOKUP(CENSO[[#This Row],[DAP (cm)]],DD[],2,TRUE)</f>
        <v>90├ 100</v>
      </c>
      <c r="R557" s="87" t="str" cm="1">
        <f t="array" ref="R557">INDEX(_xlfn.TEXTSPLIT(CENSO[[#This Row],[NOME CIENTIFICO]]," "),1)</f>
        <v>Couratari</v>
      </c>
      <c r="S557" s="98" t="s">
        <v>1004</v>
      </c>
      <c r="T557" s="87">
        <f>_xlfn.MINIFS(CENSO[DAP (cm)],CENSO[NOME CIENTIFICO],CENSO[[#This Row],[NOME CIENTIFICO]])</f>
        <v>38.833806114422465</v>
      </c>
      <c r="U5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57" s="87" t="str">
        <f>IF(CENSO[[#This Row],[DAP (cm)]]&lt;CENSO[[#This Row],[DMCE (cm)]],"DAP &lt; DMCE","DAP ≥ DMCE")</f>
        <v>DAP ≥ DMCE</v>
      </c>
      <c r="W557" s="87" t="str">
        <f>IF(CENSO[[#This Row],[DAP (cm)]]&gt;200, "Superior", "Inferior")</f>
        <v>Inferior</v>
      </c>
      <c r="X557" s="87" t="str">
        <f>VLOOKUP(CENSO[[#This Row],[NOME COMUM]],ESPECIES[],4,FALSE)</f>
        <v>Não</v>
      </c>
      <c r="Y557" s="87" t="str">
        <f>IF(IFERROR(VLOOKUP(CENSO[[#This Row],[NOME COMUM]],COMERCIAIS[],2, FALSE), "Não") &lt;&gt; "Não", "Sim", "Não")</f>
        <v>Sim</v>
      </c>
      <c r="Z557" s="133">
        <f>CENSO[[#This Row],[g (m²)]]/SUM(AEEF[AEEF-UT])</f>
        <v>1.3294016366635715E-3</v>
      </c>
      <c r="AA557" s="133">
        <f>CENSO[[#This Row],[v (m³)]]/SUM(AEEF[AEEF-UT])</f>
        <v>2.0472785204618999E-2</v>
      </c>
    </row>
    <row r="558" spans="1:27" ht="14">
      <c r="A558" s="86">
        <v>1</v>
      </c>
      <c r="B558" s="86">
        <v>1</v>
      </c>
      <c r="C558" s="63">
        <v>28</v>
      </c>
      <c r="D558" s="63">
        <v>557</v>
      </c>
      <c r="E558" s="63" t="str">
        <f>VLOOKUP(CENSO[[#This Row],[NOME COMUM]],ESPECIES[],2,FALSE)</f>
        <v>Parkia pendula (Willd.) Benth. ex Walp.</v>
      </c>
      <c r="F558" s="64" t="s">
        <v>24</v>
      </c>
      <c r="G558" s="64">
        <v>135</v>
      </c>
      <c r="H558" s="97">
        <f>CENSO[[#This Row],[CAP (cm)]]/PI()</f>
        <v>42.971834634811742</v>
      </c>
      <c r="I558" s="64">
        <v>15</v>
      </c>
      <c r="J558" s="96">
        <f>(PI()*(CENSO[[#This Row],[DAP (cm)]]^2))/40000</f>
        <v>0.14502994189248961</v>
      </c>
      <c r="K558" s="96">
        <f>CENSO[[#This Row],[g (m²)]]*CENSO[[#This Row],[H (m)]]*0.7</f>
        <v>1.5228143898711408</v>
      </c>
      <c r="L558" s="64">
        <v>1</v>
      </c>
      <c r="M558" s="65">
        <v>367930.7</v>
      </c>
      <c r="N558" s="87">
        <v>9708542.0999999903</v>
      </c>
      <c r="O558" s="98" t="s">
        <v>1225</v>
      </c>
      <c r="P558" s="87" t="str">
        <f>VLOOKUP(CENSO[[#This Row],[DAP (cm)]],CD[],2,TRUE)</f>
        <v>TORETE</v>
      </c>
      <c r="Q558" s="87" t="str">
        <f>VLOOKUP(CENSO[[#This Row],[DAP (cm)]],DD[],2,TRUE)</f>
        <v>40├ 50</v>
      </c>
      <c r="R558" s="87" t="str" cm="1">
        <f t="array" ref="R558">INDEX(_xlfn.TEXTSPLIT(CENSO[[#This Row],[NOME CIENTIFICO]]," "),1)</f>
        <v>Parkia</v>
      </c>
      <c r="S558" s="98" t="s">
        <v>1004</v>
      </c>
      <c r="T558" s="87">
        <f>_xlfn.MINIFS(CENSO[DAP (cm)],CENSO[NOME CIENTIFICO],CENSO[[#This Row],[NOME CIENTIFICO]])</f>
        <v>40.107045659157627</v>
      </c>
      <c r="U5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558" s="87" t="str">
        <f>IF(CENSO[[#This Row],[DAP (cm)]]&lt;CENSO[[#This Row],[DMCE (cm)]],"DAP &lt; DMCE","DAP ≥ DMCE")</f>
        <v>DAP &lt; DMCE</v>
      </c>
      <c r="W558" s="87" t="str">
        <f>IF(CENSO[[#This Row],[DAP (cm)]]&gt;200, "Superior", "Inferior")</f>
        <v>Inferior</v>
      </c>
      <c r="X558" s="87" t="str">
        <f>VLOOKUP(CENSO[[#This Row],[NOME COMUM]],ESPECIES[],4,FALSE)</f>
        <v>Não</v>
      </c>
      <c r="Y558" s="87" t="str">
        <f>IF(IFERROR(VLOOKUP(CENSO[[#This Row],[NOME COMUM]],COMERCIAIS[],2, FALSE), "Não") &lt;&gt; "Não", "Sim", "Não")</f>
        <v>Sim</v>
      </c>
      <c r="Z558" s="133">
        <f>CENSO[[#This Row],[g (m²)]]/SUM(AEEF[AEEF-UT])</f>
        <v>2.53750430223747E-4</v>
      </c>
      <c r="AA558" s="133">
        <f>CENSO[[#This Row],[v (m³)]]/SUM(AEEF[AEEF-UT])</f>
        <v>2.6643795173493436E-3</v>
      </c>
    </row>
    <row r="559" spans="1:27" ht="14">
      <c r="A559" s="86">
        <v>1</v>
      </c>
      <c r="B559" s="86">
        <v>1</v>
      </c>
      <c r="C559" s="63">
        <v>28</v>
      </c>
      <c r="D559" s="63">
        <v>558</v>
      </c>
      <c r="E559" s="63" t="str">
        <f>VLOOKUP(CENSO[[#This Row],[NOME COMUM]],ESPECIES[],2,FALSE)</f>
        <v>Buchenavia capitata (Vahl) Eichler</v>
      </c>
      <c r="F559" s="64" t="s">
        <v>10</v>
      </c>
      <c r="G559" s="64">
        <v>148</v>
      </c>
      <c r="H559" s="97">
        <f>CENSO[[#This Row],[CAP (cm)]]/PI()</f>
        <v>47.109863155201019</v>
      </c>
      <c r="I559" s="64">
        <v>14</v>
      </c>
      <c r="J559" s="96">
        <f>(PI()*(CENSO[[#This Row],[DAP (cm)]]^2))/40000</f>
        <v>0.17430649367424375</v>
      </c>
      <c r="K559" s="96">
        <f>CENSO[[#This Row],[g (m²)]]*CENSO[[#This Row],[H (m)]]*0.7</f>
        <v>1.7082036380075887</v>
      </c>
      <c r="L559" s="64">
        <v>1</v>
      </c>
      <c r="M559" s="65">
        <v>367935.7</v>
      </c>
      <c r="N559" s="87">
        <v>9708540.4000000004</v>
      </c>
      <c r="O559" s="98" t="s">
        <v>1225</v>
      </c>
      <c r="P559" s="87" t="str">
        <f>VLOOKUP(CENSO[[#This Row],[DAP (cm)]],CD[],2,TRUE)</f>
        <v>TORETE</v>
      </c>
      <c r="Q559" s="87" t="str">
        <f>VLOOKUP(CENSO[[#This Row],[DAP (cm)]],DD[],2,TRUE)</f>
        <v>40├ 50</v>
      </c>
      <c r="R559" s="87" t="str" cm="1">
        <f t="array" ref="R559">INDEX(_xlfn.TEXTSPLIT(CENSO[[#This Row],[NOME CIENTIFICO]]," "),1)</f>
        <v>Buchenavia</v>
      </c>
      <c r="S559" s="98" t="s">
        <v>1004</v>
      </c>
      <c r="T559" s="87">
        <f>_xlfn.MINIFS(CENSO[DAP (cm)],CENSO[NOME CIENTIFICO],CENSO[[#This Row],[NOME CIENTIFICO]])</f>
        <v>41.38028520389279</v>
      </c>
      <c r="U5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559" s="87" t="str">
        <f>IF(CENSO[[#This Row],[DAP (cm)]]&lt;CENSO[[#This Row],[DMCE (cm)]],"DAP &lt; DMCE","DAP ≥ DMCE")</f>
        <v>DAP &lt; DMCE</v>
      </c>
      <c r="W559" s="87" t="str">
        <f>IF(CENSO[[#This Row],[DAP (cm)]]&gt;200, "Superior", "Inferior")</f>
        <v>Inferior</v>
      </c>
      <c r="X559" s="87" t="str">
        <f>VLOOKUP(CENSO[[#This Row],[NOME COMUM]],ESPECIES[],4,FALSE)</f>
        <v>Não</v>
      </c>
      <c r="Y559" s="87" t="str">
        <f>IF(IFERROR(VLOOKUP(CENSO[[#This Row],[NOME COMUM]],COMERCIAIS[],2, FALSE), "Não") &lt;&gt; "Não", "Sim", "Não")</f>
        <v>Não</v>
      </c>
      <c r="Z559" s="133">
        <f>CENSO[[#This Row],[g (m²)]]/SUM(AEEF[AEEF-UT])</f>
        <v>3.0497390527412649E-4</v>
      </c>
      <c r="AA559" s="133">
        <f>CENSO[[#This Row],[v (m³)]]/SUM(AEEF[AEEF-UT])</f>
        <v>2.9887442716864392E-3</v>
      </c>
    </row>
    <row r="560" spans="1:27" ht="14">
      <c r="A560" s="86">
        <v>1</v>
      </c>
      <c r="B560" s="86">
        <v>1</v>
      </c>
      <c r="C560" s="63">
        <v>28</v>
      </c>
      <c r="D560" s="63">
        <v>559</v>
      </c>
      <c r="E560" s="63" t="str">
        <f>VLOOKUP(CENSO[[#This Row],[NOME COMUM]],ESPECIES[],2,FALSE)</f>
        <v>Rauvolfia paraensis Ducke</v>
      </c>
      <c r="F560" s="64" t="s">
        <v>78</v>
      </c>
      <c r="G560" s="64">
        <v>128</v>
      </c>
      <c r="H560" s="97">
        <f>CENSO[[#This Row],[CAP (cm)]]/PI()</f>
        <v>40.743665431525208</v>
      </c>
      <c r="I560" s="64">
        <v>14</v>
      </c>
      <c r="J560" s="96">
        <f>(PI()*(CENSO[[#This Row],[DAP (cm)]]^2))/40000</f>
        <v>0.13037972938088066</v>
      </c>
      <c r="K560" s="96">
        <f>CENSO[[#This Row],[g (m²)]]*CENSO[[#This Row],[H (m)]]*0.7</f>
        <v>1.2777213479326304</v>
      </c>
      <c r="L560" s="64">
        <v>1</v>
      </c>
      <c r="M560" s="65">
        <v>367988.7</v>
      </c>
      <c r="N560" s="87">
        <v>9708478.5999999903</v>
      </c>
      <c r="O560" s="98" t="s">
        <v>1225</v>
      </c>
      <c r="P560" s="87" t="str">
        <f>VLOOKUP(CENSO[[#This Row],[DAP (cm)]],CD[],2,TRUE)</f>
        <v>TORETE</v>
      </c>
      <c r="Q560" s="87" t="str">
        <f>VLOOKUP(CENSO[[#This Row],[DAP (cm)]],DD[],2,TRUE)</f>
        <v>40├ 50</v>
      </c>
      <c r="R560" s="87" t="str" cm="1">
        <f t="array" ref="R560">INDEX(_xlfn.TEXTSPLIT(CENSO[[#This Row],[NOME CIENTIFICO]]," "),1)</f>
        <v>Rauvolfia</v>
      </c>
      <c r="S560" s="98" t="s">
        <v>1004</v>
      </c>
      <c r="T560" s="87">
        <f>_xlfn.MINIFS(CENSO[DAP (cm)],CENSO[NOME CIENTIFICO],CENSO[[#This Row],[NOME CIENTIFICO]])</f>
        <v>40.743665431525208</v>
      </c>
      <c r="U5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560" s="87" t="str">
        <f>IF(CENSO[[#This Row],[DAP (cm)]]&lt;CENSO[[#This Row],[DMCE (cm)]],"DAP &lt; DMCE","DAP ≥ DMCE")</f>
        <v>DAP &lt; DMCE</v>
      </c>
      <c r="W560" s="87" t="str">
        <f>IF(CENSO[[#This Row],[DAP (cm)]]&gt;200, "Superior", "Inferior")</f>
        <v>Inferior</v>
      </c>
      <c r="X560" s="87" t="str">
        <f>VLOOKUP(CENSO[[#This Row],[NOME COMUM]],ESPECIES[],4,FALSE)</f>
        <v>Não</v>
      </c>
      <c r="Y560" s="87" t="str">
        <f>IF(IFERROR(VLOOKUP(CENSO[[#This Row],[NOME COMUM]],COMERCIAIS[],2, FALSE), "Não") &lt;&gt; "Não", "Sim", "Não")</f>
        <v>Não</v>
      </c>
      <c r="Z560" s="133">
        <f>CENSO[[#This Row],[g (m²)]]/SUM(AEEF[AEEF-UT])</f>
        <v>2.2811780788948541E-4</v>
      </c>
      <c r="AA560" s="133">
        <f>CENSO[[#This Row],[v (m³)]]/SUM(AEEF[AEEF-UT])</f>
        <v>2.2355545173169569E-3</v>
      </c>
    </row>
    <row r="561" spans="1:27" ht="14">
      <c r="A561" s="86">
        <v>1</v>
      </c>
      <c r="B561" s="86">
        <v>1</v>
      </c>
      <c r="C561" s="63">
        <v>28</v>
      </c>
      <c r="D561" s="63">
        <v>560</v>
      </c>
      <c r="E561" s="63" t="str">
        <f>VLOOKUP(CENSO[[#This Row],[NOME COMUM]],ESPECIES[],2,FALSE)</f>
        <v>Piptadenia suaveolens Miq.</v>
      </c>
      <c r="F561" s="64" t="s">
        <v>22</v>
      </c>
      <c r="G561" s="64">
        <v>198</v>
      </c>
      <c r="H561" s="97">
        <f>CENSO[[#This Row],[CAP (cm)]]/PI()</f>
        <v>63.025357464390552</v>
      </c>
      <c r="I561" s="64">
        <v>18</v>
      </c>
      <c r="J561" s="96">
        <f>(PI()*(CENSO[[#This Row],[DAP (cm)]]^2))/40000</f>
        <v>0.3119755194487332</v>
      </c>
      <c r="K561" s="96">
        <f>CENSO[[#This Row],[g (m²)]]*CENSO[[#This Row],[H (m)]]*0.7</f>
        <v>3.9308915450540383</v>
      </c>
      <c r="L561" s="64">
        <v>1</v>
      </c>
      <c r="M561" s="65">
        <v>367994.4</v>
      </c>
      <c r="N561" s="87">
        <v>9708477.4000000004</v>
      </c>
      <c r="O561" s="87" t="s">
        <v>1228</v>
      </c>
      <c r="P561" s="87" t="str">
        <f>VLOOKUP(CENSO[[#This Row],[DAP (cm)]],CD[],2,TRUE)</f>
        <v>TORA</v>
      </c>
      <c r="Q561" s="87" t="str">
        <f>VLOOKUP(CENSO[[#This Row],[DAP (cm)]],DD[],2,TRUE)</f>
        <v>60├ 70</v>
      </c>
      <c r="R561" s="87" t="str" cm="1">
        <f t="array" ref="R561">INDEX(_xlfn.TEXTSPLIT(CENSO[[#This Row],[NOME CIENTIFICO]]," "),1)</f>
        <v>Piptadenia</v>
      </c>
      <c r="S561" s="98" t="s">
        <v>1004</v>
      </c>
      <c r="T561" s="87">
        <f>_xlfn.MINIFS(CENSO[DAP (cm)],CENSO[NOME CIENTIFICO],CENSO[[#This Row],[NOME CIENTIFICO]])</f>
        <v>39.788735772973837</v>
      </c>
      <c r="U5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61" s="87" t="str">
        <f>IF(CENSO[[#This Row],[DAP (cm)]]&lt;CENSO[[#This Row],[DMCE (cm)]],"DAP &lt; DMCE","DAP ≥ DMCE")</f>
        <v>DAP ≥ DMCE</v>
      </c>
      <c r="W561" s="87" t="str">
        <f>IF(CENSO[[#This Row],[DAP (cm)]]&gt;200, "Superior", "Inferior")</f>
        <v>Inferior</v>
      </c>
      <c r="X561" s="87" t="str">
        <f>VLOOKUP(CENSO[[#This Row],[NOME COMUM]],ESPECIES[],4,FALSE)</f>
        <v>Não</v>
      </c>
      <c r="Y561" s="87" t="str">
        <f>IF(IFERROR(VLOOKUP(CENSO[[#This Row],[NOME COMUM]],COMERCIAIS[],2, FALSE), "Não") &lt;&gt; "Não", "Sim", "Não")</f>
        <v>Sim</v>
      </c>
      <c r="Z561" s="133">
        <f>CENSO[[#This Row],[g (m²)]]/SUM(AEEF[AEEF-UT])</f>
        <v>5.4584536990352696E-4</v>
      </c>
      <c r="AA561" s="133">
        <f>CENSO[[#This Row],[v (m³)]]/SUM(AEEF[AEEF-UT])</f>
        <v>6.8776516607844396E-3</v>
      </c>
    </row>
    <row r="562" spans="1:27" ht="14">
      <c r="A562" s="86">
        <v>1</v>
      </c>
      <c r="B562" s="86">
        <v>1</v>
      </c>
      <c r="C562" s="63">
        <v>28</v>
      </c>
      <c r="D562" s="63">
        <v>561</v>
      </c>
      <c r="E562" s="63" t="str">
        <f>VLOOKUP(CENSO[[#This Row],[NOME COMUM]],ESPECIES[],2,FALSE)</f>
        <v>Qualea dichotoma (Mart.) Warm. ex Wille</v>
      </c>
      <c r="F562" s="64" t="s">
        <v>55</v>
      </c>
      <c r="G562" s="64">
        <v>177</v>
      </c>
      <c r="H562" s="97">
        <f>CENSO[[#This Row],[CAP (cm)]]/PI()</f>
        <v>56.340849854530951</v>
      </c>
      <c r="I562" s="64">
        <v>13</v>
      </c>
      <c r="J562" s="96">
        <f>(PI()*(CENSO[[#This Row],[DAP (cm)]]^2))/40000</f>
        <v>0.24930826060629949</v>
      </c>
      <c r="K562" s="96">
        <f>CENSO[[#This Row],[g (m²)]]*CENSO[[#This Row],[H (m)]]*0.7</f>
        <v>2.2687051715173254</v>
      </c>
      <c r="L562" s="64">
        <v>1</v>
      </c>
      <c r="M562" s="65">
        <v>367998.5</v>
      </c>
      <c r="N562" s="87">
        <v>9708477.8000000007</v>
      </c>
      <c r="O562" s="87" t="s">
        <v>1227</v>
      </c>
      <c r="P562" s="87" t="str">
        <f>VLOOKUP(CENSO[[#This Row],[DAP (cm)]],CD[],2,TRUE)</f>
        <v>TORA</v>
      </c>
      <c r="Q562" s="87" t="str">
        <f>VLOOKUP(CENSO[[#This Row],[DAP (cm)]],DD[],2,TRUE)</f>
        <v>50├ 60</v>
      </c>
      <c r="R562" s="87" t="str" cm="1">
        <f t="array" ref="R562">INDEX(_xlfn.TEXTSPLIT(CENSO[[#This Row],[NOME CIENTIFICO]]," "),1)</f>
        <v>Qualea</v>
      </c>
      <c r="S562" s="98" t="s">
        <v>1004</v>
      </c>
      <c r="T562" s="87">
        <f>_xlfn.MINIFS(CENSO[DAP (cm)],CENSO[NOME CIENTIFICO],CENSO[[#This Row],[NOME CIENTIFICO]])</f>
        <v>40.107045659157627</v>
      </c>
      <c r="U5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562" s="87" t="str">
        <f>IF(CENSO[[#This Row],[DAP (cm)]]&lt;CENSO[[#This Row],[DMCE (cm)]],"DAP &lt; DMCE","DAP ≥ DMCE")</f>
        <v>DAP ≥ DMCE</v>
      </c>
      <c r="W562" s="87" t="str">
        <f>IF(CENSO[[#This Row],[DAP (cm)]]&gt;200, "Superior", "Inferior")</f>
        <v>Inferior</v>
      </c>
      <c r="X562" s="87" t="str">
        <f>VLOOKUP(CENSO[[#This Row],[NOME COMUM]],ESPECIES[],4,FALSE)</f>
        <v>Não</v>
      </c>
      <c r="Y562" s="87" t="str">
        <f>IF(IFERROR(VLOOKUP(CENSO[[#This Row],[NOME COMUM]],COMERCIAIS[],2, FALSE), "Não") &lt;&gt; "Não", "Sim", "Não")</f>
        <v>Não</v>
      </c>
      <c r="Z562" s="133">
        <f>CENSO[[#This Row],[g (m²)]]/SUM(AEEF[AEEF-UT])</f>
        <v>4.3620012227598201E-4</v>
      </c>
      <c r="AA562" s="133">
        <f>CENSO[[#This Row],[v (m³)]]/SUM(AEEF[AEEF-UT])</f>
        <v>3.9694211127114364E-3</v>
      </c>
    </row>
    <row r="563" spans="1:27" ht="14">
      <c r="A563" s="86">
        <v>1</v>
      </c>
      <c r="B563" s="86">
        <v>1</v>
      </c>
      <c r="C563" s="63">
        <v>28</v>
      </c>
      <c r="D563" s="63">
        <v>562</v>
      </c>
      <c r="E563" s="63" t="str">
        <f>VLOOKUP(CENSO[[#This Row],[NOME COMUM]],ESPECIES[],2,FALSE)</f>
        <v>Piptadenia suaveolens Miq.</v>
      </c>
      <c r="F563" s="64" t="s">
        <v>22</v>
      </c>
      <c r="G563" s="64">
        <v>135</v>
      </c>
      <c r="H563" s="97">
        <f>CENSO[[#This Row],[CAP (cm)]]/PI()</f>
        <v>42.971834634811742</v>
      </c>
      <c r="I563" s="64">
        <v>17</v>
      </c>
      <c r="J563" s="96">
        <f>(PI()*(CENSO[[#This Row],[DAP (cm)]]^2))/40000</f>
        <v>0.14502994189248961</v>
      </c>
      <c r="K563" s="96">
        <f>CENSO[[#This Row],[g (m²)]]*CENSO[[#This Row],[H (m)]]*0.7</f>
        <v>1.725856308520626</v>
      </c>
      <c r="L563" s="64">
        <v>1</v>
      </c>
      <c r="M563" s="65">
        <v>368005.2</v>
      </c>
      <c r="N563" s="87">
        <v>9708464.0999999903</v>
      </c>
      <c r="O563" s="98" t="s">
        <v>1225</v>
      </c>
      <c r="P563" s="87" t="str">
        <f>VLOOKUP(CENSO[[#This Row],[DAP (cm)]],CD[],2,TRUE)</f>
        <v>TORETE</v>
      </c>
      <c r="Q563" s="87" t="str">
        <f>VLOOKUP(CENSO[[#This Row],[DAP (cm)]],DD[],2,TRUE)</f>
        <v>40├ 50</v>
      </c>
      <c r="R563" s="87" t="str" cm="1">
        <f t="array" ref="R563">INDEX(_xlfn.TEXTSPLIT(CENSO[[#This Row],[NOME CIENTIFICO]]," "),1)</f>
        <v>Piptadenia</v>
      </c>
      <c r="S563" s="98" t="s">
        <v>1004</v>
      </c>
      <c r="T563" s="87">
        <f>_xlfn.MINIFS(CENSO[DAP (cm)],CENSO[NOME CIENTIFICO],CENSO[[#This Row],[NOME CIENTIFICO]])</f>
        <v>39.788735772973837</v>
      </c>
      <c r="U5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63" s="87" t="str">
        <f>IF(CENSO[[#This Row],[DAP (cm)]]&lt;CENSO[[#This Row],[DMCE (cm)]],"DAP &lt; DMCE","DAP ≥ DMCE")</f>
        <v>DAP &lt; DMCE</v>
      </c>
      <c r="W563" s="87" t="str">
        <f>IF(CENSO[[#This Row],[DAP (cm)]]&gt;200, "Superior", "Inferior")</f>
        <v>Inferior</v>
      </c>
      <c r="X563" s="87" t="str">
        <f>VLOOKUP(CENSO[[#This Row],[NOME COMUM]],ESPECIES[],4,FALSE)</f>
        <v>Não</v>
      </c>
      <c r="Y563" s="87" t="str">
        <f>IF(IFERROR(VLOOKUP(CENSO[[#This Row],[NOME COMUM]],COMERCIAIS[],2, FALSE), "Não") &lt;&gt; "Não", "Sim", "Não")</f>
        <v>Sim</v>
      </c>
      <c r="Z563" s="133">
        <f>CENSO[[#This Row],[g (m²)]]/SUM(AEEF[AEEF-UT])</f>
        <v>2.53750430223747E-4</v>
      </c>
      <c r="AA563" s="133">
        <f>CENSO[[#This Row],[v (m³)]]/SUM(AEEF[AEEF-UT])</f>
        <v>3.019630119662589E-3</v>
      </c>
    </row>
    <row r="564" spans="1:27" ht="14">
      <c r="A564" s="86">
        <v>1</v>
      </c>
      <c r="B564" s="86">
        <v>1</v>
      </c>
      <c r="C564" s="63">
        <v>28</v>
      </c>
      <c r="D564" s="63">
        <v>563</v>
      </c>
      <c r="E564" s="63" t="str">
        <f>VLOOKUP(CENSO[[#This Row],[NOME COMUM]],ESPECIES[],2,FALSE)</f>
        <v>Hymenolobium petraeum Ducke</v>
      </c>
      <c r="F564" s="64" t="s">
        <v>40</v>
      </c>
      <c r="G564" s="64">
        <v>215</v>
      </c>
      <c r="H564" s="97">
        <f>CENSO[[#This Row],[CAP (cm)]]/PI()</f>
        <v>68.436625529514998</v>
      </c>
      <c r="I564" s="64">
        <v>18</v>
      </c>
      <c r="J564" s="96">
        <f>(PI()*(CENSO[[#This Row],[DAP (cm)]]^2))/40000</f>
        <v>0.36784686222114316</v>
      </c>
      <c r="K564" s="96">
        <f>CENSO[[#This Row],[g (m²)]]*CENSO[[#This Row],[H (m)]]*0.7</f>
        <v>4.6348704639864033</v>
      </c>
      <c r="L564" s="64">
        <v>1</v>
      </c>
      <c r="M564" s="65">
        <v>368011.299999999</v>
      </c>
      <c r="N564" s="87">
        <v>9708466.5</v>
      </c>
      <c r="O564" s="87" t="s">
        <v>1227</v>
      </c>
      <c r="P564" s="87" t="str">
        <f>VLOOKUP(CENSO[[#This Row],[DAP (cm)]],CD[],2,TRUE)</f>
        <v>TORA</v>
      </c>
      <c r="Q564" s="87" t="str">
        <f>VLOOKUP(CENSO[[#This Row],[DAP (cm)]],DD[],2,TRUE)</f>
        <v>60├ 70</v>
      </c>
      <c r="R564" s="87" t="str" cm="1">
        <f t="array" ref="R564">INDEX(_xlfn.TEXTSPLIT(CENSO[[#This Row],[NOME CIENTIFICO]]," "),1)</f>
        <v>Hymenolobium</v>
      </c>
      <c r="S564" s="98" t="s">
        <v>1004</v>
      </c>
      <c r="T564" s="87">
        <f>_xlfn.MINIFS(CENSO[DAP (cm)],CENSO[NOME CIENTIFICO],CENSO[[#This Row],[NOME CIENTIFICO]])</f>
        <v>41.38028520389279</v>
      </c>
      <c r="U5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564" s="87" t="str">
        <f>IF(CENSO[[#This Row],[DAP (cm)]]&lt;CENSO[[#This Row],[DMCE (cm)]],"DAP &lt; DMCE","DAP ≥ DMCE")</f>
        <v>DAP ≥ DMCE</v>
      </c>
      <c r="W564" s="87" t="str">
        <f>IF(CENSO[[#This Row],[DAP (cm)]]&gt;200, "Superior", "Inferior")</f>
        <v>Inferior</v>
      </c>
      <c r="X564" s="87" t="str">
        <f>VLOOKUP(CENSO[[#This Row],[NOME COMUM]],ESPECIES[],4,FALSE)</f>
        <v>Não</v>
      </c>
      <c r="Y564" s="87" t="str">
        <f>IF(IFERROR(VLOOKUP(CENSO[[#This Row],[NOME COMUM]],COMERCIAIS[],2, FALSE), "Não") &lt;&gt; "Não", "Sim", "Não")</f>
        <v>Sim</v>
      </c>
      <c r="Z564" s="133">
        <f>CENSO[[#This Row],[g (m²)]]/SUM(AEEF[AEEF-UT])</f>
        <v>6.436001995661295E-4</v>
      </c>
      <c r="AA564" s="133">
        <f>CENSO[[#This Row],[v (m³)]]/SUM(AEEF[AEEF-UT])</f>
        <v>8.1093625145332304E-3</v>
      </c>
    </row>
    <row r="565" spans="1:27" ht="14">
      <c r="A565" s="86">
        <v>1</v>
      </c>
      <c r="B565" s="86">
        <v>1</v>
      </c>
      <c r="C565" s="63">
        <v>28</v>
      </c>
      <c r="D565" s="63">
        <v>564</v>
      </c>
      <c r="E565" s="63" t="str">
        <f>VLOOKUP(CENSO[[#This Row],[NOME COMUM]],ESPECIES[],2,FALSE)</f>
        <v>Tachigali myrmecophila Ducke</v>
      </c>
      <c r="F565" s="64" t="s">
        <v>14</v>
      </c>
      <c r="G565" s="64">
        <v>297</v>
      </c>
      <c r="H565" s="97">
        <f>CENSO[[#This Row],[CAP (cm)]]/PI()</f>
        <v>94.538036196585836</v>
      </c>
      <c r="I565" s="64">
        <v>15</v>
      </c>
      <c r="J565" s="96">
        <f>(PI()*(CENSO[[#This Row],[DAP (cm)]]^2))/40000</f>
        <v>0.70194491875964982</v>
      </c>
      <c r="K565" s="96">
        <f>CENSO[[#This Row],[g (m²)]]*CENSO[[#This Row],[H (m)]]*0.7</f>
        <v>7.3704216469763217</v>
      </c>
      <c r="L565" s="64">
        <v>2</v>
      </c>
      <c r="M565" s="65">
        <v>368015.5</v>
      </c>
      <c r="N565" s="87">
        <v>9708472.0999999903</v>
      </c>
      <c r="O565" s="87" t="s">
        <v>1227</v>
      </c>
      <c r="P565" s="87" t="str">
        <f>VLOOKUP(CENSO[[#This Row],[DAP (cm)]],CD[],2,TRUE)</f>
        <v>TORA</v>
      </c>
      <c r="Q565" s="87" t="str">
        <f>VLOOKUP(CENSO[[#This Row],[DAP (cm)]],DD[],2,TRUE)</f>
        <v>90├ 100</v>
      </c>
      <c r="R565" s="87" t="str" cm="1">
        <f t="array" ref="R565">INDEX(_xlfn.TEXTSPLIT(CENSO[[#This Row],[NOME CIENTIFICO]]," "),1)</f>
        <v>Tachigali</v>
      </c>
      <c r="S565" s="98" t="s">
        <v>1004</v>
      </c>
      <c r="T565" s="87">
        <f>_xlfn.MINIFS(CENSO[DAP (cm)],CENSO[NOME CIENTIFICO],CENSO[[#This Row],[NOME CIENTIFICO]])</f>
        <v>39.152116000606256</v>
      </c>
      <c r="U5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65" s="87" t="str">
        <f>IF(CENSO[[#This Row],[DAP (cm)]]&lt;CENSO[[#This Row],[DMCE (cm)]],"DAP &lt; DMCE","DAP ≥ DMCE")</f>
        <v>DAP ≥ DMCE</v>
      </c>
      <c r="W565" s="87" t="str">
        <f>IF(CENSO[[#This Row],[DAP (cm)]]&gt;200, "Superior", "Inferior")</f>
        <v>Inferior</v>
      </c>
      <c r="X565" s="87" t="str">
        <f>VLOOKUP(CENSO[[#This Row],[NOME COMUM]],ESPECIES[],4,FALSE)</f>
        <v>Não</v>
      </c>
      <c r="Y565" s="87" t="str">
        <f>IF(IFERROR(VLOOKUP(CENSO[[#This Row],[NOME COMUM]],COMERCIAIS[],2, FALSE), "Não") &lt;&gt; "Não", "Sim", "Não")</f>
        <v>Sim</v>
      </c>
      <c r="Z565" s="133">
        <f>CENSO[[#This Row],[g (m²)]]/SUM(AEEF[AEEF-UT])</f>
        <v>1.2281520822829358E-3</v>
      </c>
      <c r="AA565" s="133">
        <f>CENSO[[#This Row],[v (m³)]]/SUM(AEEF[AEEF-UT])</f>
        <v>1.2895596863970824E-2</v>
      </c>
    </row>
    <row r="566" spans="1:27" ht="14">
      <c r="A566" s="86">
        <v>1</v>
      </c>
      <c r="B566" s="86">
        <v>1</v>
      </c>
      <c r="C566" s="63">
        <v>28</v>
      </c>
      <c r="D566" s="63">
        <v>565</v>
      </c>
      <c r="E566" s="63" t="str">
        <f>VLOOKUP(CENSO[[#This Row],[NOME COMUM]],ESPECIES[],2,FALSE)</f>
        <v>Lecythis chartacea O.Berg</v>
      </c>
      <c r="F566" s="64" t="s">
        <v>31</v>
      </c>
      <c r="G566" s="64">
        <v>200</v>
      </c>
      <c r="H566" s="97">
        <f>CENSO[[#This Row],[CAP (cm)]]/PI()</f>
        <v>63.661977236758133</v>
      </c>
      <c r="I566" s="64">
        <v>18</v>
      </c>
      <c r="J566" s="96">
        <f>(PI()*(CENSO[[#This Row],[DAP (cm)]]^2))/40000</f>
        <v>0.31830988618379064</v>
      </c>
      <c r="K566" s="96">
        <f>CENSO[[#This Row],[g (m²)]]*CENSO[[#This Row],[H (m)]]*0.7</f>
        <v>4.0107045659157619</v>
      </c>
      <c r="L566" s="64">
        <v>1</v>
      </c>
      <c r="M566" s="65">
        <v>368027.799999999</v>
      </c>
      <c r="N566" s="87">
        <v>9708488.0999999903</v>
      </c>
      <c r="O566" s="87" t="s">
        <v>1227</v>
      </c>
      <c r="P566" s="87" t="str">
        <f>VLOOKUP(CENSO[[#This Row],[DAP (cm)]],CD[],2,TRUE)</f>
        <v>TORA</v>
      </c>
      <c r="Q566" s="87" t="str">
        <f>VLOOKUP(CENSO[[#This Row],[DAP (cm)]],DD[],2,TRUE)</f>
        <v>60├ 70</v>
      </c>
      <c r="R566" s="87" t="str" cm="1">
        <f t="array" ref="R566">INDEX(_xlfn.TEXTSPLIT(CENSO[[#This Row],[NOME CIENTIFICO]]," "),1)</f>
        <v>Lecythis</v>
      </c>
      <c r="S566" s="98" t="s">
        <v>1004</v>
      </c>
      <c r="T566" s="87">
        <f>_xlfn.MINIFS(CENSO[DAP (cm)],CENSO[NOME CIENTIFICO],CENSO[[#This Row],[NOME CIENTIFICO]])</f>
        <v>38.833806114422465</v>
      </c>
      <c r="U5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66" s="87" t="str">
        <f>IF(CENSO[[#This Row],[DAP (cm)]]&lt;CENSO[[#This Row],[DMCE (cm)]],"DAP &lt; DMCE","DAP ≥ DMCE")</f>
        <v>DAP ≥ DMCE</v>
      </c>
      <c r="W566" s="87" t="str">
        <f>IF(CENSO[[#This Row],[DAP (cm)]]&gt;200, "Superior", "Inferior")</f>
        <v>Inferior</v>
      </c>
      <c r="X566" s="87" t="str">
        <f>VLOOKUP(CENSO[[#This Row],[NOME COMUM]],ESPECIES[],4,FALSE)</f>
        <v>Não</v>
      </c>
      <c r="Y566" s="87" t="str">
        <f>IF(IFERROR(VLOOKUP(CENSO[[#This Row],[NOME COMUM]],COMERCIAIS[],2, FALSE), "Não") &lt;&gt; "Não", "Sim", "Não")</f>
        <v>Sim</v>
      </c>
      <c r="Z566" s="133">
        <f>CENSO[[#This Row],[g (m²)]]/SUM(AEEF[AEEF-UT])</f>
        <v>5.5692824191768894E-4</v>
      </c>
      <c r="AA566" s="133">
        <f>CENSO[[#This Row],[v (m³)]]/SUM(AEEF[AEEF-UT])</f>
        <v>7.0172958481628809E-3</v>
      </c>
    </row>
    <row r="567" spans="1:27" ht="14">
      <c r="A567" s="86">
        <v>1</v>
      </c>
      <c r="B567" s="86">
        <v>1</v>
      </c>
      <c r="C567" s="63">
        <v>28</v>
      </c>
      <c r="D567" s="63">
        <v>566</v>
      </c>
      <c r="E567" s="63" t="str">
        <f>VLOOKUP(CENSO[[#This Row],[NOME COMUM]],ESPECIES[],2,FALSE)</f>
        <v>Piptadenia suaveolens Miq.</v>
      </c>
      <c r="F567" s="64" t="s">
        <v>22</v>
      </c>
      <c r="G567" s="64">
        <v>270</v>
      </c>
      <c r="H567" s="97">
        <f>CENSO[[#This Row],[CAP (cm)]]/PI()</f>
        <v>85.943669269623484</v>
      </c>
      <c r="I567" s="64">
        <v>17</v>
      </c>
      <c r="J567" s="96">
        <f>(PI()*(CENSO[[#This Row],[DAP (cm)]]^2))/40000</f>
        <v>0.58011976756995842</v>
      </c>
      <c r="K567" s="96">
        <f>CENSO[[#This Row],[g (m²)]]*CENSO[[#This Row],[H (m)]]*0.7</f>
        <v>6.903425234082504</v>
      </c>
      <c r="L567" s="64">
        <v>1</v>
      </c>
      <c r="M567" s="65">
        <v>368045.60930087598</v>
      </c>
      <c r="N567" s="87">
        <v>9708440.6224963702</v>
      </c>
      <c r="O567" s="87" t="s">
        <v>1228</v>
      </c>
      <c r="P567" s="87" t="str">
        <f>VLOOKUP(CENSO[[#This Row],[DAP (cm)]],CD[],2,TRUE)</f>
        <v>TORA</v>
      </c>
      <c r="Q567" s="87" t="str">
        <f>VLOOKUP(CENSO[[#This Row],[DAP (cm)]],DD[],2,TRUE)</f>
        <v>80├ 90</v>
      </c>
      <c r="R567" s="87" t="str" cm="1">
        <f t="array" ref="R567">INDEX(_xlfn.TEXTSPLIT(CENSO[[#This Row],[NOME CIENTIFICO]]," "),1)</f>
        <v>Piptadenia</v>
      </c>
      <c r="S567" s="98" t="s">
        <v>1004</v>
      </c>
      <c r="T567" s="87">
        <f>_xlfn.MINIFS(CENSO[DAP (cm)],CENSO[NOME CIENTIFICO],CENSO[[#This Row],[NOME CIENTIFICO]])</f>
        <v>39.788735772973837</v>
      </c>
      <c r="U5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67" s="87" t="str">
        <f>IF(CENSO[[#This Row],[DAP (cm)]]&lt;CENSO[[#This Row],[DMCE (cm)]],"DAP &lt; DMCE","DAP ≥ DMCE")</f>
        <v>DAP ≥ DMCE</v>
      </c>
      <c r="W567" s="87" t="str">
        <f>IF(CENSO[[#This Row],[DAP (cm)]]&gt;200, "Superior", "Inferior")</f>
        <v>Inferior</v>
      </c>
      <c r="X567" s="87" t="str">
        <f>VLOOKUP(CENSO[[#This Row],[NOME COMUM]],ESPECIES[],4,FALSE)</f>
        <v>Não</v>
      </c>
      <c r="Y567" s="87" t="str">
        <f>IF(IFERROR(VLOOKUP(CENSO[[#This Row],[NOME COMUM]],COMERCIAIS[],2, FALSE), "Não") &lt;&gt; "Não", "Sim", "Não")</f>
        <v>Sim</v>
      </c>
      <c r="Z567" s="133">
        <f>CENSO[[#This Row],[g (m²)]]/SUM(AEEF[AEEF-UT])</f>
        <v>1.015001720894988E-3</v>
      </c>
      <c r="AA567" s="133">
        <f>CENSO[[#This Row],[v (m³)]]/SUM(AEEF[AEEF-UT])</f>
        <v>1.2078520478650356E-2</v>
      </c>
    </row>
    <row r="568" spans="1:27" ht="14">
      <c r="A568" s="86">
        <v>1</v>
      </c>
      <c r="B568" s="86">
        <v>1</v>
      </c>
      <c r="C568" s="63">
        <v>29</v>
      </c>
      <c r="D568" s="63">
        <v>567</v>
      </c>
      <c r="E568" s="63" t="str">
        <f>VLOOKUP(CENSO[[#This Row],[NOME COMUM]],ESPECIES[],2,FALSE)</f>
        <v>Swartzia ingaefolia Ducke</v>
      </c>
      <c r="F568" s="64" t="s">
        <v>80</v>
      </c>
      <c r="G568" s="64">
        <v>134</v>
      </c>
      <c r="H568" s="97">
        <f>CENSO[[#This Row],[CAP (cm)]]/PI()</f>
        <v>42.653524748627952</v>
      </c>
      <c r="I568" s="64">
        <v>15</v>
      </c>
      <c r="J568" s="96">
        <f>(PI()*(CENSO[[#This Row],[DAP (cm)]]^2))/40000</f>
        <v>0.14288930790790363</v>
      </c>
      <c r="K568" s="96">
        <f>CENSO[[#This Row],[g (m²)]]*CENSO[[#This Row],[H (m)]]*0.7</f>
        <v>1.5003377330329881</v>
      </c>
      <c r="L568" s="64">
        <v>1</v>
      </c>
      <c r="M568" s="65">
        <v>368021.5</v>
      </c>
      <c r="N568" s="87">
        <v>9708432.4000000004</v>
      </c>
      <c r="O568" s="98" t="s">
        <v>1225</v>
      </c>
      <c r="P568" s="87" t="str">
        <f>VLOOKUP(CENSO[[#This Row],[DAP (cm)]],CD[],2,TRUE)</f>
        <v>TORETE</v>
      </c>
      <c r="Q568" s="87" t="str">
        <f>VLOOKUP(CENSO[[#This Row],[DAP (cm)]],DD[],2,TRUE)</f>
        <v>40├ 50</v>
      </c>
      <c r="R568" s="87" t="str" cm="1">
        <f t="array" ref="R568">INDEX(_xlfn.TEXTSPLIT(CENSO[[#This Row],[NOME CIENTIFICO]]," "),1)</f>
        <v>Swartzia</v>
      </c>
      <c r="S568" s="98" t="s">
        <v>1004</v>
      </c>
      <c r="T568" s="87">
        <f>_xlfn.MINIFS(CENSO[DAP (cm)],CENSO[NOME CIENTIFICO],CENSO[[#This Row],[NOME CIENTIFICO]])</f>
        <v>42.335214862444161</v>
      </c>
      <c r="U5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568" s="87" t="str">
        <f>IF(CENSO[[#This Row],[DAP (cm)]]&lt;CENSO[[#This Row],[DMCE (cm)]],"DAP &lt; DMCE","DAP ≥ DMCE")</f>
        <v>DAP &lt; DMCE</v>
      </c>
      <c r="W568" s="87" t="str">
        <f>IF(CENSO[[#This Row],[DAP (cm)]]&gt;200, "Superior", "Inferior")</f>
        <v>Inferior</v>
      </c>
      <c r="X568" s="87" t="str">
        <f>VLOOKUP(CENSO[[#This Row],[NOME COMUM]],ESPECIES[],4,FALSE)</f>
        <v>Não</v>
      </c>
      <c r="Y568" s="87" t="str">
        <f>IF(IFERROR(VLOOKUP(CENSO[[#This Row],[NOME COMUM]],COMERCIAIS[],2, FALSE), "Não") &lt;&gt; "Não", "Sim", "Não")</f>
        <v>Não</v>
      </c>
      <c r="Z568" s="133">
        <f>CENSO[[#This Row],[g (m²)]]/SUM(AEEF[AEEF-UT])</f>
        <v>2.500050877968506E-4</v>
      </c>
      <c r="AA568" s="133">
        <f>CENSO[[#This Row],[v (m³)]]/SUM(AEEF[AEEF-UT])</f>
        <v>2.6250534218669312E-3</v>
      </c>
    </row>
    <row r="569" spans="1:27" ht="14">
      <c r="A569" s="86">
        <v>1</v>
      </c>
      <c r="B569" s="86">
        <v>1</v>
      </c>
      <c r="C569" s="63">
        <v>29</v>
      </c>
      <c r="D569" s="63">
        <v>568</v>
      </c>
      <c r="E569" s="63" t="str">
        <f>VLOOKUP(CENSO[[#This Row],[NOME COMUM]],ESPECIES[],2,FALSE)</f>
        <v>Aspidosperma spruceanum Benth. ex Müll.Arg.</v>
      </c>
      <c r="F569" s="64" t="s">
        <v>62</v>
      </c>
      <c r="G569" s="64">
        <v>142</v>
      </c>
      <c r="H569" s="97">
        <f>CENSO[[#This Row],[CAP (cm)]]/PI()</f>
        <v>45.200003838098276</v>
      </c>
      <c r="I569" s="64">
        <v>14</v>
      </c>
      <c r="J569" s="96">
        <f>(PI()*(CENSO[[#This Row],[DAP (cm)]]^2))/40000</f>
        <v>0.16046001362524887</v>
      </c>
      <c r="K569" s="96">
        <f>CENSO[[#This Row],[g (m²)]]*CENSO[[#This Row],[H (m)]]*0.7</f>
        <v>1.5725081335274387</v>
      </c>
      <c r="L569" s="64">
        <v>1</v>
      </c>
      <c r="M569" s="65">
        <v>368014.270874971</v>
      </c>
      <c r="N569" s="87">
        <v>9708400.8468019497</v>
      </c>
      <c r="O569" s="98" t="s">
        <v>1225</v>
      </c>
      <c r="P569" s="87" t="str">
        <f>VLOOKUP(CENSO[[#This Row],[DAP (cm)]],CD[],2,TRUE)</f>
        <v>TORETE</v>
      </c>
      <c r="Q569" s="87" t="str">
        <f>VLOOKUP(CENSO[[#This Row],[DAP (cm)]],DD[],2,TRUE)</f>
        <v>40├ 50</v>
      </c>
      <c r="R569" s="87" t="str" cm="1">
        <f t="array" ref="R569">INDEX(_xlfn.TEXTSPLIT(CENSO[[#This Row],[NOME CIENTIFICO]]," "),1)</f>
        <v>Aspidosperma</v>
      </c>
      <c r="S569" s="98" t="s">
        <v>1004</v>
      </c>
      <c r="T569" s="87">
        <f>_xlfn.MINIFS(CENSO[DAP (cm)],CENSO[NOME CIENTIFICO],CENSO[[#This Row],[NOME CIENTIFICO]])</f>
        <v>41.38028520389279</v>
      </c>
      <c r="U5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569" s="87" t="str">
        <f>IF(CENSO[[#This Row],[DAP (cm)]]&lt;CENSO[[#This Row],[DMCE (cm)]],"DAP &lt; DMCE","DAP ≥ DMCE")</f>
        <v>DAP &lt; DMCE</v>
      </c>
      <c r="W569" s="87" t="str">
        <f>IF(CENSO[[#This Row],[DAP (cm)]]&gt;200, "Superior", "Inferior")</f>
        <v>Inferior</v>
      </c>
      <c r="X569" s="87" t="str">
        <f>VLOOKUP(CENSO[[#This Row],[NOME COMUM]],ESPECIES[],4,FALSE)</f>
        <v>Não</v>
      </c>
      <c r="Y569" s="87" t="str">
        <f>IF(IFERROR(VLOOKUP(CENSO[[#This Row],[NOME COMUM]],COMERCIAIS[],2, FALSE), "Não") &lt;&gt; "Não", "Sim", "Não")</f>
        <v>Não</v>
      </c>
      <c r="Z569" s="133">
        <f>CENSO[[#This Row],[g (m²)]]/SUM(AEEF[AEEF-UT])</f>
        <v>2.8074752675070699E-4</v>
      </c>
      <c r="AA569" s="133">
        <f>CENSO[[#This Row],[v (m³)]]/SUM(AEEF[AEEF-UT])</f>
        <v>2.7513257621569285E-3</v>
      </c>
    </row>
    <row r="570" spans="1:27" ht="14">
      <c r="A570" s="86">
        <v>1</v>
      </c>
      <c r="B570" s="86">
        <v>1</v>
      </c>
      <c r="C570" s="63">
        <v>29</v>
      </c>
      <c r="D570" s="63">
        <v>569</v>
      </c>
      <c r="E570" s="63" t="str">
        <f>VLOOKUP(CENSO[[#This Row],[NOME COMUM]],ESPECIES[],2,FALSE)</f>
        <v>Cedrelinga catenaeformis Ducke</v>
      </c>
      <c r="F570" s="64" t="s">
        <v>71</v>
      </c>
      <c r="G570" s="64">
        <v>470</v>
      </c>
      <c r="H570" s="97">
        <f>CENSO[[#This Row],[CAP (cm)]]/PI()</f>
        <v>149.60564650638162</v>
      </c>
      <c r="I570" s="64">
        <v>25</v>
      </c>
      <c r="J570" s="96">
        <f>(PI()*(CENSO[[#This Row],[DAP (cm)]]^2))/40000</f>
        <v>1.7578663464499842</v>
      </c>
      <c r="K570" s="96">
        <f>CENSO[[#This Row],[g (m²)]]*CENSO[[#This Row],[H (m)]]*0.7</f>
        <v>30.762661062874724</v>
      </c>
      <c r="L570" s="64">
        <v>1</v>
      </c>
      <c r="M570" s="65">
        <v>367990.2</v>
      </c>
      <c r="N570" s="87">
        <v>9708429.4000000004</v>
      </c>
      <c r="O570" s="87" t="s">
        <v>1227</v>
      </c>
      <c r="P570" s="87" t="str">
        <f>VLOOKUP(CENSO[[#This Row],[DAP (cm)]],CD[],2,TRUE)</f>
        <v>TORA</v>
      </c>
      <c r="Q570" s="87" t="str">
        <f>VLOOKUP(CENSO[[#This Row],[DAP (cm)]],DD[],2,TRUE)</f>
        <v>140├ 150</v>
      </c>
      <c r="R570" s="87" t="str" cm="1">
        <f t="array" ref="R570">INDEX(_xlfn.TEXTSPLIT(CENSO[[#This Row],[NOME CIENTIFICO]]," "),1)</f>
        <v>Cedrelinga</v>
      </c>
      <c r="S570" s="98" t="s">
        <v>1004</v>
      </c>
      <c r="T570" s="87">
        <f>_xlfn.MINIFS(CENSO[DAP (cm)],CENSO[NOME CIENTIFICO],CENSO[[#This Row],[NOME CIENTIFICO]])</f>
        <v>38.515496228238675</v>
      </c>
      <c r="U5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70" s="87" t="str">
        <f>IF(CENSO[[#This Row],[DAP (cm)]]&lt;CENSO[[#This Row],[DMCE (cm)]],"DAP &lt; DMCE","DAP ≥ DMCE")</f>
        <v>DAP ≥ DMCE</v>
      </c>
      <c r="W570" s="87" t="str">
        <f>IF(CENSO[[#This Row],[DAP (cm)]]&gt;200, "Superior", "Inferior")</f>
        <v>Inferior</v>
      </c>
      <c r="X570" s="87" t="str">
        <f>VLOOKUP(CENSO[[#This Row],[NOME COMUM]],ESPECIES[],4,FALSE)</f>
        <v>Não</v>
      </c>
      <c r="Y570" s="87" t="str">
        <f>IF(IFERROR(VLOOKUP(CENSO[[#This Row],[NOME COMUM]],COMERCIAIS[],2, FALSE), "Não") &lt;&gt; "Não", "Sim", "Não")</f>
        <v>Sim</v>
      </c>
      <c r="Z570" s="133">
        <f>CENSO[[#This Row],[g (m²)]]/SUM(AEEF[AEEF-UT])</f>
        <v>3.0756362159904379E-3</v>
      </c>
      <c r="AA570" s="133">
        <f>CENSO[[#This Row],[v (m³)]]/SUM(AEEF[AEEF-UT])</f>
        <v>5.3823633779832666E-2</v>
      </c>
    </row>
    <row r="571" spans="1:27" ht="14">
      <c r="A571" s="86">
        <v>1</v>
      </c>
      <c r="B571" s="86">
        <v>1</v>
      </c>
      <c r="C571" s="63">
        <v>29</v>
      </c>
      <c r="D571" s="63">
        <v>570</v>
      </c>
      <c r="E571" s="63" t="str">
        <f>VLOOKUP(CENSO[[#This Row],[NOME COMUM]],ESPECIES[],2,FALSE)</f>
        <v>Piptadenia suaveolens Miq.</v>
      </c>
      <c r="F571" s="64" t="s">
        <v>22</v>
      </c>
      <c r="G571" s="64">
        <v>285</v>
      </c>
      <c r="H571" s="97">
        <f>CENSO[[#This Row],[CAP (cm)]]/PI()</f>
        <v>90.718317562380349</v>
      </c>
      <c r="I571" s="64">
        <v>18</v>
      </c>
      <c r="J571" s="96">
        <f>(PI()*(CENSO[[#This Row],[DAP (cm)]]^2))/40000</f>
        <v>0.64636801263195998</v>
      </c>
      <c r="K571" s="96">
        <f>CENSO[[#This Row],[g (m²)]]*CENSO[[#This Row],[H (m)]]*0.7</f>
        <v>8.1442369591626953</v>
      </c>
      <c r="L571" s="64">
        <v>1</v>
      </c>
      <c r="M571" s="65">
        <v>367991.799999999</v>
      </c>
      <c r="N571" s="87">
        <v>9708434.6999999899</v>
      </c>
      <c r="O571" s="87" t="s">
        <v>1228</v>
      </c>
      <c r="P571" s="87" t="str">
        <f>VLOOKUP(CENSO[[#This Row],[DAP (cm)]],CD[],2,TRUE)</f>
        <v>TORA</v>
      </c>
      <c r="Q571" s="87" t="str">
        <f>VLOOKUP(CENSO[[#This Row],[DAP (cm)]],DD[],2,TRUE)</f>
        <v>90├ 100</v>
      </c>
      <c r="R571" s="87" t="str" cm="1">
        <f t="array" ref="R571">INDEX(_xlfn.TEXTSPLIT(CENSO[[#This Row],[NOME CIENTIFICO]]," "),1)</f>
        <v>Piptadenia</v>
      </c>
      <c r="S571" s="98" t="s">
        <v>1004</v>
      </c>
      <c r="T571" s="87">
        <f>_xlfn.MINIFS(CENSO[DAP (cm)],CENSO[NOME CIENTIFICO],CENSO[[#This Row],[NOME CIENTIFICO]])</f>
        <v>39.788735772973837</v>
      </c>
      <c r="U5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71" s="87" t="str">
        <f>IF(CENSO[[#This Row],[DAP (cm)]]&lt;CENSO[[#This Row],[DMCE (cm)]],"DAP &lt; DMCE","DAP ≥ DMCE")</f>
        <v>DAP ≥ DMCE</v>
      </c>
      <c r="W571" s="87" t="str">
        <f>IF(CENSO[[#This Row],[DAP (cm)]]&gt;200, "Superior", "Inferior")</f>
        <v>Inferior</v>
      </c>
      <c r="X571" s="87" t="str">
        <f>VLOOKUP(CENSO[[#This Row],[NOME COMUM]],ESPECIES[],4,FALSE)</f>
        <v>Não</v>
      </c>
      <c r="Y571" s="87" t="str">
        <f>IF(IFERROR(VLOOKUP(CENSO[[#This Row],[NOME COMUM]],COMERCIAIS[],2, FALSE), "Não") &lt;&gt; "Não", "Sim", "Não")</f>
        <v>Sim</v>
      </c>
      <c r="Z571" s="133">
        <f>CENSO[[#This Row],[g (m²)]]/SUM(AEEF[AEEF-UT])</f>
        <v>1.1309124112441073E-3</v>
      </c>
      <c r="AA571" s="133">
        <f>CENSO[[#This Row],[v (m³)]]/SUM(AEEF[AEEF-UT])</f>
        <v>1.4249496381675752E-2</v>
      </c>
    </row>
    <row r="572" spans="1:27" ht="14">
      <c r="A572" s="86">
        <v>1</v>
      </c>
      <c r="B572" s="86">
        <v>1</v>
      </c>
      <c r="C572" s="63">
        <v>29</v>
      </c>
      <c r="D572" s="63">
        <v>571</v>
      </c>
      <c r="E572" s="63" t="str">
        <f>VLOOKUP(CENSO[[#This Row],[NOME COMUM]],ESPECIES[],2,FALSE)</f>
        <v>Piptadenia suaveolens Miq.</v>
      </c>
      <c r="F572" s="64" t="s">
        <v>22</v>
      </c>
      <c r="G572" s="64">
        <v>185</v>
      </c>
      <c r="H572" s="97">
        <f>CENSO[[#This Row],[CAP (cm)]]/PI()</f>
        <v>58.887328944001275</v>
      </c>
      <c r="I572" s="64">
        <v>16</v>
      </c>
      <c r="J572" s="96">
        <f>(PI()*(CENSO[[#This Row],[DAP (cm)]]^2))/40000</f>
        <v>0.27235389636600588</v>
      </c>
      <c r="K572" s="96">
        <f>CENSO[[#This Row],[g (m²)]]*CENSO[[#This Row],[H (m)]]*0.7</f>
        <v>3.0503636392992655</v>
      </c>
      <c r="L572" s="64">
        <v>1</v>
      </c>
      <c r="M572" s="65">
        <v>367993</v>
      </c>
      <c r="N572" s="87">
        <v>9708436.3000000007</v>
      </c>
      <c r="O572" s="87" t="s">
        <v>1228</v>
      </c>
      <c r="P572" s="87" t="str">
        <f>VLOOKUP(CENSO[[#This Row],[DAP (cm)]],CD[],2,TRUE)</f>
        <v>TORA</v>
      </c>
      <c r="Q572" s="87" t="str">
        <f>VLOOKUP(CENSO[[#This Row],[DAP (cm)]],DD[],2,TRUE)</f>
        <v>50├ 60</v>
      </c>
      <c r="R572" s="87" t="str" cm="1">
        <f t="array" ref="R572">INDEX(_xlfn.TEXTSPLIT(CENSO[[#This Row],[NOME CIENTIFICO]]," "),1)</f>
        <v>Piptadenia</v>
      </c>
      <c r="S572" s="98" t="s">
        <v>1004</v>
      </c>
      <c r="T572" s="87">
        <f>_xlfn.MINIFS(CENSO[DAP (cm)],CENSO[NOME CIENTIFICO],CENSO[[#This Row],[NOME CIENTIFICO]])</f>
        <v>39.788735772973837</v>
      </c>
      <c r="U5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72" s="87" t="str">
        <f>IF(CENSO[[#This Row],[DAP (cm)]]&lt;CENSO[[#This Row],[DMCE (cm)]],"DAP &lt; DMCE","DAP ≥ DMCE")</f>
        <v>DAP ≥ DMCE</v>
      </c>
      <c r="W572" s="87" t="str">
        <f>IF(CENSO[[#This Row],[DAP (cm)]]&gt;200, "Superior", "Inferior")</f>
        <v>Inferior</v>
      </c>
      <c r="X572" s="87" t="str">
        <f>VLOOKUP(CENSO[[#This Row],[NOME COMUM]],ESPECIES[],4,FALSE)</f>
        <v>Não</v>
      </c>
      <c r="Y572" s="87" t="str">
        <f>IF(IFERROR(VLOOKUP(CENSO[[#This Row],[NOME COMUM]],COMERCIAIS[],2, FALSE), "Não") &lt;&gt; "Não", "Sim", "Não")</f>
        <v>Sim</v>
      </c>
      <c r="Z572" s="133">
        <f>CENSO[[#This Row],[g (m²)]]/SUM(AEEF[AEEF-UT])</f>
        <v>4.7652172699082262E-4</v>
      </c>
      <c r="AA572" s="133">
        <f>CENSO[[#This Row],[v (m³)]]/SUM(AEEF[AEEF-UT])</f>
        <v>5.3370433422972128E-3</v>
      </c>
    </row>
    <row r="573" spans="1:27" ht="14">
      <c r="A573" s="86">
        <v>1</v>
      </c>
      <c r="B573" s="86">
        <v>1</v>
      </c>
      <c r="C573" s="63">
        <v>29</v>
      </c>
      <c r="D573" s="63">
        <v>572</v>
      </c>
      <c r="E573" s="63" t="str">
        <f>VLOOKUP(CENSO[[#This Row],[NOME COMUM]],ESPECIES[],2,FALSE)</f>
        <v>Cedrela fissilis Vell.</v>
      </c>
      <c r="F573" s="64" t="s">
        <v>17</v>
      </c>
      <c r="G573" s="64">
        <v>300</v>
      </c>
      <c r="H573" s="97">
        <f>CENSO[[#This Row],[CAP (cm)]]/PI()</f>
        <v>95.4929658551372</v>
      </c>
      <c r="I573" s="64">
        <v>22</v>
      </c>
      <c r="J573" s="96">
        <f>(PI()*(CENSO[[#This Row],[DAP (cm)]]^2))/40000</f>
        <v>0.7161972439135289</v>
      </c>
      <c r="K573" s="96">
        <f>CENSO[[#This Row],[g (m²)]]*CENSO[[#This Row],[H (m)]]*0.7</f>
        <v>11.029437556268345</v>
      </c>
      <c r="L573" s="64">
        <v>1</v>
      </c>
      <c r="M573" s="65">
        <v>367992.59999999899</v>
      </c>
      <c r="N573" s="87">
        <v>9708440.6999999899</v>
      </c>
      <c r="O573" s="87" t="s">
        <v>1227</v>
      </c>
      <c r="P573" s="87" t="str">
        <f>VLOOKUP(CENSO[[#This Row],[DAP (cm)]],CD[],2,TRUE)</f>
        <v>TORA</v>
      </c>
      <c r="Q573" s="87" t="str">
        <f>VLOOKUP(CENSO[[#This Row],[DAP (cm)]],DD[],2,TRUE)</f>
        <v>90├ 100</v>
      </c>
      <c r="R573" s="87" t="str" cm="1">
        <f t="array" ref="R573">INDEX(_xlfn.TEXTSPLIT(CENSO[[#This Row],[NOME CIENTIFICO]]," "),1)</f>
        <v>Cedrela</v>
      </c>
      <c r="S573" s="98" t="s">
        <v>1004</v>
      </c>
      <c r="T573" s="87">
        <f>_xlfn.MINIFS(CENSO[DAP (cm)],CENSO[NOME CIENTIFICO],CENSO[[#This Row],[NOME CIENTIFICO]])</f>
        <v>39.788735772973837</v>
      </c>
      <c r="U5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70</v>
      </c>
      <c r="V573" s="87" t="str">
        <f>IF(CENSO[[#This Row],[DAP (cm)]]&lt;CENSO[[#This Row],[DMCE (cm)]],"DAP &lt; DMCE","DAP ≥ DMCE")</f>
        <v>DAP ≥ DMCE</v>
      </c>
      <c r="W573" s="87" t="str">
        <f>IF(CENSO[[#This Row],[DAP (cm)]]&gt;200, "Superior", "Inferior")</f>
        <v>Inferior</v>
      </c>
      <c r="X573" s="87" t="str">
        <f>VLOOKUP(CENSO[[#This Row],[NOME COMUM]],ESPECIES[],4,FALSE)</f>
        <v>Vulneravel</v>
      </c>
      <c r="Y573" s="87" t="str">
        <f>IF(IFERROR(VLOOKUP(CENSO[[#This Row],[NOME COMUM]],COMERCIAIS[],2, FALSE), "Não") &lt;&gt; "Não", "Sim", "Não")</f>
        <v>Não</v>
      </c>
      <c r="Z573" s="133">
        <f>CENSO[[#This Row],[g (m²)]]/SUM(AEEF[AEEF-UT])</f>
        <v>1.2530885443148001E-3</v>
      </c>
      <c r="AA573" s="133">
        <f>CENSO[[#This Row],[v (m³)]]/SUM(AEEF[AEEF-UT])</f>
        <v>1.929756358244792E-2</v>
      </c>
    </row>
    <row r="574" spans="1:27" ht="14">
      <c r="A574" s="86">
        <v>1</v>
      </c>
      <c r="B574" s="86">
        <v>1</v>
      </c>
      <c r="C574" s="63">
        <v>29</v>
      </c>
      <c r="D574" s="63">
        <v>573</v>
      </c>
      <c r="E574" s="63" t="str">
        <f>VLOOKUP(CENSO[[#This Row],[NOME COMUM]],ESPECIES[],2,FALSE)</f>
        <v>Tachigali myrmecophila Ducke</v>
      </c>
      <c r="F574" s="64" t="s">
        <v>14</v>
      </c>
      <c r="G574" s="64">
        <v>275</v>
      </c>
      <c r="H574" s="97">
        <f>CENSO[[#This Row],[CAP (cm)]]/PI()</f>
        <v>87.535218700542444</v>
      </c>
      <c r="I574" s="64">
        <v>16</v>
      </c>
      <c r="J574" s="96">
        <f>(PI()*(CENSO[[#This Row],[DAP (cm)]]^2))/40000</f>
        <v>0.60180462856622929</v>
      </c>
      <c r="K574" s="96">
        <f>CENSO[[#This Row],[g (m²)]]*CENSO[[#This Row],[H (m)]]*0.7</f>
        <v>6.7402118399417681</v>
      </c>
      <c r="L574" s="64">
        <v>2</v>
      </c>
      <c r="M574" s="65">
        <v>367986.5</v>
      </c>
      <c r="N574" s="87">
        <v>9708432.6999999899</v>
      </c>
      <c r="O574" s="87" t="s">
        <v>1227</v>
      </c>
      <c r="P574" s="87" t="str">
        <f>VLOOKUP(CENSO[[#This Row],[DAP (cm)]],CD[],2,TRUE)</f>
        <v>TORA</v>
      </c>
      <c r="Q574" s="87" t="str">
        <f>VLOOKUP(CENSO[[#This Row],[DAP (cm)]],DD[],2,TRUE)</f>
        <v>80├ 90</v>
      </c>
      <c r="R574" s="87" t="str" cm="1">
        <f t="array" ref="R574">INDEX(_xlfn.TEXTSPLIT(CENSO[[#This Row],[NOME CIENTIFICO]]," "),1)</f>
        <v>Tachigali</v>
      </c>
      <c r="S574" s="98" t="s">
        <v>1004</v>
      </c>
      <c r="T574" s="87">
        <f>_xlfn.MINIFS(CENSO[DAP (cm)],CENSO[NOME CIENTIFICO],CENSO[[#This Row],[NOME CIENTIFICO]])</f>
        <v>39.152116000606256</v>
      </c>
      <c r="U5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74" s="87" t="str">
        <f>IF(CENSO[[#This Row],[DAP (cm)]]&lt;CENSO[[#This Row],[DMCE (cm)]],"DAP &lt; DMCE","DAP ≥ DMCE")</f>
        <v>DAP ≥ DMCE</v>
      </c>
      <c r="W574" s="87" t="str">
        <f>IF(CENSO[[#This Row],[DAP (cm)]]&gt;200, "Superior", "Inferior")</f>
        <v>Inferior</v>
      </c>
      <c r="X574" s="87" t="str">
        <f>VLOOKUP(CENSO[[#This Row],[NOME COMUM]],ESPECIES[],4,FALSE)</f>
        <v>Não</v>
      </c>
      <c r="Y574" s="87" t="str">
        <f>IF(IFERROR(VLOOKUP(CENSO[[#This Row],[NOME COMUM]],COMERCIAIS[],2, FALSE), "Não") &lt;&gt; "Não", "Sim", "Não")</f>
        <v>Sim</v>
      </c>
      <c r="Z574" s="133">
        <f>CENSO[[#This Row],[g (m²)]]/SUM(AEEF[AEEF-UT])</f>
        <v>1.0529424573756309E-3</v>
      </c>
      <c r="AA574" s="133">
        <f>CENSO[[#This Row],[v (m³)]]/SUM(AEEF[AEEF-UT])</f>
        <v>1.1792955522607066E-2</v>
      </c>
    </row>
    <row r="575" spans="1:27" ht="14">
      <c r="A575" s="86">
        <v>1</v>
      </c>
      <c r="B575" s="86">
        <v>1</v>
      </c>
      <c r="C575" s="63">
        <v>29</v>
      </c>
      <c r="D575" s="63">
        <v>574</v>
      </c>
      <c r="E575" s="63" t="str">
        <f>VLOOKUP(CENSO[[#This Row],[NOME COMUM]],ESPECIES[],2,FALSE)</f>
        <v>Piptadenia suaveolens Miq.</v>
      </c>
      <c r="F575" s="64" t="s">
        <v>22</v>
      </c>
      <c r="G575" s="64">
        <v>400</v>
      </c>
      <c r="H575" s="97">
        <f>CENSO[[#This Row],[CAP (cm)]]/PI()</f>
        <v>127.32395447351627</v>
      </c>
      <c r="I575" s="64">
        <v>18</v>
      </c>
      <c r="J575" s="96">
        <f>(PI()*(CENSO[[#This Row],[DAP (cm)]]^2))/40000</f>
        <v>1.2732395447351625</v>
      </c>
      <c r="K575" s="96">
        <f>CENSO[[#This Row],[g (m²)]]*CENSO[[#This Row],[H (m)]]*0.7</f>
        <v>16.042818263663047</v>
      </c>
      <c r="L575" s="64">
        <v>1</v>
      </c>
      <c r="M575" s="65">
        <v>367979.09999999899</v>
      </c>
      <c r="N575" s="87">
        <v>9708423.1999999899</v>
      </c>
      <c r="O575" s="87" t="s">
        <v>1228</v>
      </c>
      <c r="P575" s="87" t="str">
        <f>VLOOKUP(CENSO[[#This Row],[DAP (cm)]],CD[],2,TRUE)</f>
        <v>TORA</v>
      </c>
      <c r="Q575" s="87" t="str">
        <f>VLOOKUP(CENSO[[#This Row],[DAP (cm)]],DD[],2,TRUE)</f>
        <v>120├ 130</v>
      </c>
      <c r="R575" s="87" t="str" cm="1">
        <f t="array" ref="R575">INDEX(_xlfn.TEXTSPLIT(CENSO[[#This Row],[NOME CIENTIFICO]]," "),1)</f>
        <v>Piptadenia</v>
      </c>
      <c r="S575" s="98" t="s">
        <v>1004</v>
      </c>
      <c r="T575" s="87">
        <f>_xlfn.MINIFS(CENSO[DAP (cm)],CENSO[NOME CIENTIFICO],CENSO[[#This Row],[NOME CIENTIFICO]])</f>
        <v>39.788735772973837</v>
      </c>
      <c r="U5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75" s="87" t="str">
        <f>IF(CENSO[[#This Row],[DAP (cm)]]&lt;CENSO[[#This Row],[DMCE (cm)]],"DAP &lt; DMCE","DAP ≥ DMCE")</f>
        <v>DAP ≥ DMCE</v>
      </c>
      <c r="W575" s="87" t="str">
        <f>IF(CENSO[[#This Row],[DAP (cm)]]&gt;200, "Superior", "Inferior")</f>
        <v>Inferior</v>
      </c>
      <c r="X575" s="87" t="str">
        <f>VLOOKUP(CENSO[[#This Row],[NOME COMUM]],ESPECIES[],4,FALSE)</f>
        <v>Não</v>
      </c>
      <c r="Y575" s="87" t="str">
        <f>IF(IFERROR(VLOOKUP(CENSO[[#This Row],[NOME COMUM]],COMERCIAIS[],2, FALSE), "Não") &lt;&gt; "Não", "Sim", "Não")</f>
        <v>Sim</v>
      </c>
      <c r="Z575" s="133">
        <f>CENSO[[#This Row],[g (m²)]]/SUM(AEEF[AEEF-UT])</f>
        <v>2.2277129676707558E-3</v>
      </c>
      <c r="AA575" s="133">
        <f>CENSO[[#This Row],[v (m³)]]/SUM(AEEF[AEEF-UT])</f>
        <v>2.8069183392651523E-2</v>
      </c>
    </row>
    <row r="576" spans="1:27" ht="14">
      <c r="A576" s="86">
        <v>1</v>
      </c>
      <c r="B576" s="86">
        <v>1</v>
      </c>
      <c r="C576" s="63">
        <v>29</v>
      </c>
      <c r="D576" s="63">
        <v>575</v>
      </c>
      <c r="E576" s="63" t="str">
        <f>VLOOKUP(CENSO[[#This Row],[NOME COMUM]],ESPECIES[],2,FALSE)</f>
        <v>Ocotea cymbarum Kunth</v>
      </c>
      <c r="F576" s="64" t="s">
        <v>11</v>
      </c>
      <c r="G576" s="64">
        <v>170</v>
      </c>
      <c r="H576" s="97">
        <f>CENSO[[#This Row],[CAP (cm)]]/PI()</f>
        <v>54.112680651244418</v>
      </c>
      <c r="I576" s="64">
        <v>16</v>
      </c>
      <c r="J576" s="96">
        <f>(PI()*(CENSO[[#This Row],[DAP (cm)]]^2))/40000</f>
        <v>0.2299788927677888</v>
      </c>
      <c r="K576" s="96">
        <f>CENSO[[#This Row],[g (m²)]]*CENSO[[#This Row],[H (m)]]*0.7</f>
        <v>2.5757635989992345</v>
      </c>
      <c r="L576" s="64">
        <v>1</v>
      </c>
      <c r="M576" s="65">
        <v>367971.299999999</v>
      </c>
      <c r="N576" s="87">
        <v>9708426.0999999903</v>
      </c>
      <c r="O576" s="87" t="s">
        <v>1227</v>
      </c>
      <c r="P576" s="87" t="str">
        <f>VLOOKUP(CENSO[[#This Row],[DAP (cm)]],CD[],2,TRUE)</f>
        <v>TORA</v>
      </c>
      <c r="Q576" s="87" t="str">
        <f>VLOOKUP(CENSO[[#This Row],[DAP (cm)]],DD[],2,TRUE)</f>
        <v>50├ 60</v>
      </c>
      <c r="R576" s="87" t="str" cm="1">
        <f t="array" ref="R576">INDEX(_xlfn.TEXTSPLIT(CENSO[[#This Row],[NOME CIENTIFICO]]," "),1)</f>
        <v>Ocotea</v>
      </c>
      <c r="S576" s="98" t="s">
        <v>1004</v>
      </c>
      <c r="T576" s="87">
        <f>_xlfn.MINIFS(CENSO[DAP (cm)],CENSO[NOME CIENTIFICO],CENSO[[#This Row],[NOME CIENTIFICO]])</f>
        <v>39.470425886790046</v>
      </c>
      <c r="U5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76" s="87" t="str">
        <f>IF(CENSO[[#This Row],[DAP (cm)]]&lt;CENSO[[#This Row],[DMCE (cm)]],"DAP &lt; DMCE","DAP ≥ DMCE")</f>
        <v>DAP ≥ DMCE</v>
      </c>
      <c r="W576" s="87" t="str">
        <f>IF(CENSO[[#This Row],[DAP (cm)]]&gt;200, "Superior", "Inferior")</f>
        <v>Inferior</v>
      </c>
      <c r="X576" s="87" t="str">
        <f>VLOOKUP(CENSO[[#This Row],[NOME COMUM]],ESPECIES[],4,FALSE)</f>
        <v>Não</v>
      </c>
      <c r="Y576" s="87" t="str">
        <f>IF(IFERROR(VLOOKUP(CENSO[[#This Row],[NOME COMUM]],COMERCIAIS[],2, FALSE), "Não") &lt;&gt; "Não", "Sim", "Não")</f>
        <v>Sim</v>
      </c>
      <c r="Z576" s="133">
        <f>CENSO[[#This Row],[g (m²)]]/SUM(AEEF[AEEF-UT])</f>
        <v>4.0238065478553035E-4</v>
      </c>
      <c r="AA576" s="133">
        <f>CENSO[[#This Row],[v (m³)]]/SUM(AEEF[AEEF-UT])</f>
        <v>4.5066633335979402E-3</v>
      </c>
    </row>
    <row r="577" spans="1:27" ht="14">
      <c r="A577" s="86">
        <v>1</v>
      </c>
      <c r="B577" s="86">
        <v>1</v>
      </c>
      <c r="C577" s="63">
        <v>29</v>
      </c>
      <c r="D577" s="63">
        <v>576</v>
      </c>
      <c r="E577" s="63" t="str">
        <f>VLOOKUP(CENSO[[#This Row],[NOME COMUM]],ESPECIES[],2,FALSE)</f>
        <v>Lecythis pisonis Cambess.</v>
      </c>
      <c r="F577" s="64" t="s">
        <v>9</v>
      </c>
      <c r="G577" s="64">
        <v>212</v>
      </c>
      <c r="H577" s="97">
        <f>CENSO[[#This Row],[CAP (cm)]]/PI()</f>
        <v>67.48169587096362</v>
      </c>
      <c r="I577" s="64">
        <v>18</v>
      </c>
      <c r="J577" s="96">
        <f>(PI()*(CENSO[[#This Row],[DAP (cm)]]^2))/40000</f>
        <v>0.35765298811610713</v>
      </c>
      <c r="K577" s="96">
        <f>CENSO[[#This Row],[g (m²)]]*CENSO[[#This Row],[H (m)]]*0.7</f>
        <v>4.5064276502629497</v>
      </c>
      <c r="L577" s="64">
        <v>1</v>
      </c>
      <c r="M577" s="65">
        <v>367975.59999999899</v>
      </c>
      <c r="N577" s="87">
        <v>9708438.3000000007</v>
      </c>
      <c r="O577" s="87" t="s">
        <v>1227</v>
      </c>
      <c r="P577" s="87" t="str">
        <f>VLOOKUP(CENSO[[#This Row],[DAP (cm)]],CD[],2,TRUE)</f>
        <v>TORA</v>
      </c>
      <c r="Q577" s="87" t="str">
        <f>VLOOKUP(CENSO[[#This Row],[DAP (cm)]],DD[],2,TRUE)</f>
        <v>60├ 70</v>
      </c>
      <c r="R577" s="87" t="str" cm="1">
        <f t="array" ref="R577">INDEX(_xlfn.TEXTSPLIT(CENSO[[#This Row],[NOME CIENTIFICO]]," "),1)</f>
        <v>Lecythis</v>
      </c>
      <c r="S577" s="98" t="s">
        <v>1004</v>
      </c>
      <c r="T577" s="87">
        <f>_xlfn.MINIFS(CENSO[DAP (cm)],CENSO[NOME CIENTIFICO],CENSO[[#This Row],[NOME CIENTIFICO]])</f>
        <v>40.743665431525208</v>
      </c>
      <c r="U5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577" s="87" t="str">
        <f>IF(CENSO[[#This Row],[DAP (cm)]]&lt;CENSO[[#This Row],[DMCE (cm)]],"DAP &lt; DMCE","DAP ≥ DMCE")</f>
        <v>DAP ≥ DMCE</v>
      </c>
      <c r="W577" s="87" t="str">
        <f>IF(CENSO[[#This Row],[DAP (cm)]]&gt;200, "Superior", "Inferior")</f>
        <v>Inferior</v>
      </c>
      <c r="X577" s="87" t="str">
        <f>VLOOKUP(CENSO[[#This Row],[NOME COMUM]],ESPECIES[],4,FALSE)</f>
        <v>Não</v>
      </c>
      <c r="Y577" s="87" t="str">
        <f>IF(IFERROR(VLOOKUP(CENSO[[#This Row],[NOME COMUM]],COMERCIAIS[],2, FALSE), "Não") &lt;&gt; "Não", "Sim", "Não")</f>
        <v>Sim</v>
      </c>
      <c r="Z577" s="133">
        <f>CENSO[[#This Row],[g (m²)]]/SUM(AEEF[AEEF-UT])</f>
        <v>6.2576457261871526E-4</v>
      </c>
      <c r="AA577" s="133">
        <f>CENSO[[#This Row],[v (m³)]]/SUM(AEEF[AEEF-UT])</f>
        <v>7.8846336149958115E-3</v>
      </c>
    </row>
    <row r="578" spans="1:27" ht="14">
      <c r="A578" s="86">
        <v>1</v>
      </c>
      <c r="B578" s="86">
        <v>1</v>
      </c>
      <c r="C578" s="63">
        <v>29</v>
      </c>
      <c r="D578" s="63">
        <v>577</v>
      </c>
      <c r="E578" s="63" t="str">
        <f>VLOOKUP(CENSO[[#This Row],[NOME COMUM]],ESPECIES[],2,FALSE)</f>
        <v>Cenostigma tocantinum Ducke</v>
      </c>
      <c r="F578" s="64" t="s">
        <v>95</v>
      </c>
      <c r="G578" s="64">
        <v>186</v>
      </c>
      <c r="H578" s="97">
        <f>CENSO[[#This Row],[CAP (cm)]]/PI()</f>
        <v>59.205638830185066</v>
      </c>
      <c r="I578" s="64">
        <v>17</v>
      </c>
      <c r="J578" s="96">
        <f>(PI()*(CENSO[[#This Row],[DAP (cm)]]^2))/40000</f>
        <v>0.27530622056036053</v>
      </c>
      <c r="K578" s="96">
        <f>CENSO[[#This Row],[g (m²)]]*CENSO[[#This Row],[H (m)]]*0.7</f>
        <v>3.27614402466829</v>
      </c>
      <c r="L578" s="64">
        <v>1</v>
      </c>
      <c r="M578" s="65">
        <v>367980.5</v>
      </c>
      <c r="N578" s="87">
        <v>9708444.6999999899</v>
      </c>
      <c r="O578" s="87" t="s">
        <v>1227</v>
      </c>
      <c r="P578" s="87" t="str">
        <f>VLOOKUP(CENSO[[#This Row],[DAP (cm)]],CD[],2,TRUE)</f>
        <v>TORA</v>
      </c>
      <c r="Q578" s="87" t="str">
        <f>VLOOKUP(CENSO[[#This Row],[DAP (cm)]],DD[],2,TRUE)</f>
        <v>50├ 60</v>
      </c>
      <c r="R578" s="87" t="str" cm="1">
        <f t="array" ref="R578">INDEX(_xlfn.TEXTSPLIT(CENSO[[#This Row],[NOME CIENTIFICO]]," "),1)</f>
        <v>Cenostigma</v>
      </c>
      <c r="S578" s="98" t="s">
        <v>1004</v>
      </c>
      <c r="T578" s="87">
        <f>_xlfn.MINIFS(CENSO[DAP (cm)],CENSO[NOME CIENTIFICO],CENSO[[#This Row],[NOME CIENTIFICO]])</f>
        <v>40.743665431525208</v>
      </c>
      <c r="U5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578" s="87" t="str">
        <f>IF(CENSO[[#This Row],[DAP (cm)]]&lt;CENSO[[#This Row],[DMCE (cm)]],"DAP &lt; DMCE","DAP ≥ DMCE")</f>
        <v>DAP ≥ DMCE</v>
      </c>
      <c r="W578" s="87" t="str">
        <f>IF(CENSO[[#This Row],[DAP (cm)]]&gt;200, "Superior", "Inferior")</f>
        <v>Inferior</v>
      </c>
      <c r="X578" s="87" t="str">
        <f>VLOOKUP(CENSO[[#This Row],[NOME COMUM]],ESPECIES[],4,FALSE)</f>
        <v>Não</v>
      </c>
      <c r="Y578" s="87" t="str">
        <f>IF(IFERROR(VLOOKUP(CENSO[[#This Row],[NOME COMUM]],COMERCIAIS[],2, FALSE), "Não") &lt;&gt; "Não", "Sim", "Não")</f>
        <v>Não</v>
      </c>
      <c r="Z578" s="133">
        <f>CENSO[[#This Row],[g (m²)]]/SUM(AEEF[AEEF-UT])</f>
        <v>4.8168723643460915E-4</v>
      </c>
      <c r="AA578" s="133">
        <f>CENSO[[#This Row],[v (m³)]]/SUM(AEEF[AEEF-UT])</f>
        <v>5.7320781135718488E-3</v>
      </c>
    </row>
    <row r="579" spans="1:27" ht="14">
      <c r="A579" s="86">
        <v>1</v>
      </c>
      <c r="B579" s="86">
        <v>1</v>
      </c>
      <c r="C579" s="63">
        <v>29</v>
      </c>
      <c r="D579" s="63">
        <v>578</v>
      </c>
      <c r="E579" s="63" t="str">
        <f>VLOOKUP(CENSO[[#This Row],[NOME COMUM]],ESPECIES[],2,FALSE)</f>
        <v>Astronium lecointei Ducke</v>
      </c>
      <c r="F579" s="64" t="s">
        <v>5</v>
      </c>
      <c r="G579" s="64">
        <v>160</v>
      </c>
      <c r="H579" s="97">
        <f>CENSO[[#This Row],[CAP (cm)]]/PI()</f>
        <v>50.929581789406512</v>
      </c>
      <c r="I579" s="64">
        <v>20</v>
      </c>
      <c r="J579" s="96">
        <f>(PI()*(CENSO[[#This Row],[DAP (cm)]]^2))/40000</f>
        <v>0.20371832715762608</v>
      </c>
      <c r="K579" s="96">
        <f>CENSO[[#This Row],[g (m²)]]*CENSO[[#This Row],[H (m)]]*0.7</f>
        <v>2.852056580206765</v>
      </c>
      <c r="L579" s="64">
        <v>1</v>
      </c>
      <c r="M579" s="65">
        <v>367991.59999999899</v>
      </c>
      <c r="N579" s="87">
        <v>9708459.0999999903</v>
      </c>
      <c r="O579" s="87" t="s">
        <v>1228</v>
      </c>
      <c r="P579" s="87" t="str">
        <f>VLOOKUP(CENSO[[#This Row],[DAP (cm)]],CD[],2,TRUE)</f>
        <v>TORA</v>
      </c>
      <c r="Q579" s="87" t="str">
        <f>VLOOKUP(CENSO[[#This Row],[DAP (cm)]],DD[],2,TRUE)</f>
        <v>50├ 60</v>
      </c>
      <c r="R579" s="87" t="str" cm="1">
        <f t="array" ref="R579">INDEX(_xlfn.TEXTSPLIT(CENSO[[#This Row],[NOME CIENTIFICO]]," "),1)</f>
        <v>Astronium</v>
      </c>
      <c r="S579" s="98" t="s">
        <v>1004</v>
      </c>
      <c r="T579" s="87">
        <f>_xlfn.MINIFS(CENSO[DAP (cm)],CENSO[NOME CIENTIFICO],CENSO[[#This Row],[NOME CIENTIFICO]])</f>
        <v>40.107045659157627</v>
      </c>
      <c r="U5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579" s="87" t="str">
        <f>IF(CENSO[[#This Row],[DAP (cm)]]&lt;CENSO[[#This Row],[DMCE (cm)]],"DAP &lt; DMCE","DAP ≥ DMCE")</f>
        <v>DAP ≥ DMCE</v>
      </c>
      <c r="W579" s="87" t="str">
        <f>IF(CENSO[[#This Row],[DAP (cm)]]&gt;200, "Superior", "Inferior")</f>
        <v>Inferior</v>
      </c>
      <c r="X579" s="87" t="str">
        <f>VLOOKUP(CENSO[[#This Row],[NOME COMUM]],ESPECIES[],4,FALSE)</f>
        <v>Não</v>
      </c>
      <c r="Y579" s="87" t="str">
        <f>IF(IFERROR(VLOOKUP(CENSO[[#This Row],[NOME COMUM]],COMERCIAIS[],2, FALSE), "Não") &lt;&gt; "Não", "Sim", "Não")</f>
        <v>Sim</v>
      </c>
      <c r="Z579" s="133">
        <f>CENSO[[#This Row],[g (m²)]]/SUM(AEEF[AEEF-UT])</f>
        <v>3.5643407482732108E-4</v>
      </c>
      <c r="AA579" s="133">
        <f>CENSO[[#This Row],[v (m³)]]/SUM(AEEF[AEEF-UT])</f>
        <v>4.9900770475824942E-3</v>
      </c>
    </row>
    <row r="580" spans="1:27" ht="14">
      <c r="A580" s="86">
        <v>1</v>
      </c>
      <c r="B580" s="86">
        <v>1</v>
      </c>
      <c r="C580" s="63">
        <v>29</v>
      </c>
      <c r="D580" s="63">
        <v>579</v>
      </c>
      <c r="E580" s="63" t="str">
        <f>VLOOKUP(CENSO[[#This Row],[NOME COMUM]],ESPECIES[],2,FALSE)</f>
        <v>Tachigali myrmecophila Ducke</v>
      </c>
      <c r="F580" s="64" t="s">
        <v>14</v>
      </c>
      <c r="G580" s="64">
        <v>346</v>
      </c>
      <c r="H580" s="97">
        <f>CENSO[[#This Row],[CAP (cm)]]/PI()</f>
        <v>110.13522061959158</v>
      </c>
      <c r="I580" s="64">
        <v>17</v>
      </c>
      <c r="J580" s="96">
        <f>(PI()*(CENSO[[#This Row],[DAP (cm)]]^2))/40000</f>
        <v>0.95266965835946726</v>
      </c>
      <c r="K580" s="96">
        <f>CENSO[[#This Row],[g (m²)]]*CENSO[[#This Row],[H (m)]]*0.7</f>
        <v>11.336768934477659</v>
      </c>
      <c r="L580" s="64">
        <v>2</v>
      </c>
      <c r="M580" s="65">
        <v>367970</v>
      </c>
      <c r="N580" s="87">
        <v>9708447.4000000004</v>
      </c>
      <c r="O580" s="87" t="s">
        <v>1227</v>
      </c>
      <c r="P580" s="87" t="str">
        <f>VLOOKUP(CENSO[[#This Row],[DAP (cm)]],CD[],2,TRUE)</f>
        <v>TORA</v>
      </c>
      <c r="Q580" s="87" t="str">
        <f>VLOOKUP(CENSO[[#This Row],[DAP (cm)]],DD[],2,TRUE)</f>
        <v>110├ 120</v>
      </c>
      <c r="R580" s="87" t="str" cm="1">
        <f t="array" ref="R580">INDEX(_xlfn.TEXTSPLIT(CENSO[[#This Row],[NOME CIENTIFICO]]," "),1)</f>
        <v>Tachigali</v>
      </c>
      <c r="S580" s="98" t="s">
        <v>1004</v>
      </c>
      <c r="T580" s="87">
        <f>_xlfn.MINIFS(CENSO[DAP (cm)],CENSO[NOME CIENTIFICO],CENSO[[#This Row],[NOME CIENTIFICO]])</f>
        <v>39.152116000606256</v>
      </c>
      <c r="U5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80" s="87" t="str">
        <f>IF(CENSO[[#This Row],[DAP (cm)]]&lt;CENSO[[#This Row],[DMCE (cm)]],"DAP &lt; DMCE","DAP ≥ DMCE")</f>
        <v>DAP ≥ DMCE</v>
      </c>
      <c r="W580" s="87" t="str">
        <f>IF(CENSO[[#This Row],[DAP (cm)]]&gt;200, "Superior", "Inferior")</f>
        <v>Inferior</v>
      </c>
      <c r="X580" s="87" t="str">
        <f>VLOOKUP(CENSO[[#This Row],[NOME COMUM]],ESPECIES[],4,FALSE)</f>
        <v>Não</v>
      </c>
      <c r="Y580" s="87" t="str">
        <f>IF(IFERROR(VLOOKUP(CENSO[[#This Row],[NOME COMUM]],COMERCIAIS[],2, FALSE), "Não") &lt;&gt; "Não", "Sim", "Não")</f>
        <v>Sim</v>
      </c>
      <c r="Z580" s="133">
        <f>CENSO[[#This Row],[g (m²)]]/SUM(AEEF[AEEF-UT])</f>
        <v>1.6668305352354517E-3</v>
      </c>
      <c r="AA580" s="133">
        <f>CENSO[[#This Row],[v (m³)]]/SUM(AEEF[AEEF-UT])</f>
        <v>1.9835283369301872E-2</v>
      </c>
    </row>
    <row r="581" spans="1:27" ht="14">
      <c r="A581" s="86">
        <v>1</v>
      </c>
      <c r="B581" s="86">
        <v>1</v>
      </c>
      <c r="C581" s="63">
        <v>29</v>
      </c>
      <c r="D581" s="63">
        <v>580</v>
      </c>
      <c r="E581" s="63" t="str">
        <f>VLOOKUP(CENSO[[#This Row],[NOME COMUM]],ESPECIES[],2,FALSE)</f>
        <v>Protium spruceanum Engl.</v>
      </c>
      <c r="F581" s="64" t="s">
        <v>46</v>
      </c>
      <c r="G581" s="64">
        <v>143</v>
      </c>
      <c r="H581" s="97">
        <f>CENSO[[#This Row],[CAP (cm)]]/PI()</f>
        <v>45.518313724282066</v>
      </c>
      <c r="I581" s="64">
        <v>12</v>
      </c>
      <c r="J581" s="96">
        <f>(PI()*(CENSO[[#This Row],[DAP (cm)]]^2))/40000</f>
        <v>0.1627279715643084</v>
      </c>
      <c r="K581" s="96">
        <f>CENSO[[#This Row],[g (m²)]]*CENSO[[#This Row],[H (m)]]*0.7</f>
        <v>1.3669149611401905</v>
      </c>
      <c r="L581" s="64">
        <v>1</v>
      </c>
      <c r="M581" s="65">
        <v>367970.7</v>
      </c>
      <c r="N581" s="87">
        <v>9708469.5999999903</v>
      </c>
      <c r="O581" s="98" t="s">
        <v>1225</v>
      </c>
      <c r="P581" s="87" t="str">
        <f>VLOOKUP(CENSO[[#This Row],[DAP (cm)]],CD[],2,TRUE)</f>
        <v>TORETE</v>
      </c>
      <c r="Q581" s="87" t="str">
        <f>VLOOKUP(CENSO[[#This Row],[DAP (cm)]],DD[],2,TRUE)</f>
        <v>40├ 50</v>
      </c>
      <c r="R581" s="87" t="str" cm="1">
        <f t="array" ref="R581">INDEX(_xlfn.TEXTSPLIT(CENSO[[#This Row],[NOME CIENTIFICO]]," "),1)</f>
        <v>Protium</v>
      </c>
      <c r="S581" s="98" t="s">
        <v>1004</v>
      </c>
      <c r="T581" s="87">
        <f>_xlfn.MINIFS(CENSO[DAP (cm)],CENSO[NOME CIENTIFICO],CENSO[[#This Row],[NOME CIENTIFICO]])</f>
        <v>39.788735772973837</v>
      </c>
      <c r="U5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81" s="87" t="str">
        <f>IF(CENSO[[#This Row],[DAP (cm)]]&lt;CENSO[[#This Row],[DMCE (cm)]],"DAP &lt; DMCE","DAP ≥ DMCE")</f>
        <v>DAP &lt; DMCE</v>
      </c>
      <c r="W581" s="87" t="str">
        <f>IF(CENSO[[#This Row],[DAP (cm)]]&gt;200, "Superior", "Inferior")</f>
        <v>Inferior</v>
      </c>
      <c r="X581" s="87" t="str">
        <f>VLOOKUP(CENSO[[#This Row],[NOME COMUM]],ESPECIES[],4,FALSE)</f>
        <v>Não</v>
      </c>
      <c r="Y581" s="87" t="str">
        <f>IF(IFERROR(VLOOKUP(CENSO[[#This Row],[NOME COMUM]],COMERCIAIS[],2, FALSE), "Não") &lt;&gt; "Não", "Sim", "Não")</f>
        <v>Não</v>
      </c>
      <c r="Z581" s="133">
        <f>CENSO[[#This Row],[g (m²)]]/SUM(AEEF[AEEF-UT])</f>
        <v>2.8471564047437059E-4</v>
      </c>
      <c r="AA581" s="133">
        <f>CENSO[[#This Row],[v (m³)]]/SUM(AEEF[AEEF-UT])</f>
        <v>2.391611379984713E-3</v>
      </c>
    </row>
    <row r="582" spans="1:27" ht="14">
      <c r="A582" s="86">
        <v>1</v>
      </c>
      <c r="B582" s="86">
        <v>1</v>
      </c>
      <c r="C582" s="63">
        <v>29</v>
      </c>
      <c r="D582" s="63">
        <v>581</v>
      </c>
      <c r="E582" s="63" t="str">
        <f>VLOOKUP(CENSO[[#This Row],[NOME COMUM]],ESPECIES[],2,FALSE)</f>
        <v>Buchenavia capitata (Vahl) Eichler</v>
      </c>
      <c r="F582" s="64" t="s">
        <v>10</v>
      </c>
      <c r="G582" s="64">
        <v>235</v>
      </c>
      <c r="H582" s="97">
        <f>CENSO[[#This Row],[CAP (cm)]]/PI()</f>
        <v>74.802823253190809</v>
      </c>
      <c r="I582" s="64">
        <v>18</v>
      </c>
      <c r="J582" s="96">
        <f>(PI()*(CENSO[[#This Row],[DAP (cm)]]^2))/40000</f>
        <v>0.43946658661249605</v>
      </c>
      <c r="K582" s="96">
        <f>CENSO[[#This Row],[g (m²)]]*CENSO[[#This Row],[H (m)]]*0.7</f>
        <v>5.5372789913174492</v>
      </c>
      <c r="L582" s="64">
        <v>1</v>
      </c>
      <c r="M582" s="65">
        <v>367972.09999999899</v>
      </c>
      <c r="N582" s="87">
        <v>9708476.4000000004</v>
      </c>
      <c r="O582" s="87" t="s">
        <v>1227</v>
      </c>
      <c r="P582" s="87" t="str">
        <f>VLOOKUP(CENSO[[#This Row],[DAP (cm)]],CD[],2,TRUE)</f>
        <v>TORA</v>
      </c>
      <c r="Q582" s="87" t="str">
        <f>VLOOKUP(CENSO[[#This Row],[DAP (cm)]],DD[],2,TRUE)</f>
        <v>70├ 80</v>
      </c>
      <c r="R582" s="87" t="str" cm="1">
        <f t="array" ref="R582">INDEX(_xlfn.TEXTSPLIT(CENSO[[#This Row],[NOME CIENTIFICO]]," "),1)</f>
        <v>Buchenavia</v>
      </c>
      <c r="S582" s="98" t="s">
        <v>1004</v>
      </c>
      <c r="T582" s="87">
        <f>_xlfn.MINIFS(CENSO[DAP (cm)],CENSO[NOME CIENTIFICO],CENSO[[#This Row],[NOME CIENTIFICO]])</f>
        <v>41.38028520389279</v>
      </c>
      <c r="U5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582" s="87" t="str">
        <f>IF(CENSO[[#This Row],[DAP (cm)]]&lt;CENSO[[#This Row],[DMCE (cm)]],"DAP &lt; DMCE","DAP ≥ DMCE")</f>
        <v>DAP ≥ DMCE</v>
      </c>
      <c r="W582" s="87" t="str">
        <f>IF(CENSO[[#This Row],[DAP (cm)]]&gt;200, "Superior", "Inferior")</f>
        <v>Inferior</v>
      </c>
      <c r="X582" s="87" t="str">
        <f>VLOOKUP(CENSO[[#This Row],[NOME COMUM]],ESPECIES[],4,FALSE)</f>
        <v>Não</v>
      </c>
      <c r="Y582" s="87" t="str">
        <f>IF(IFERROR(VLOOKUP(CENSO[[#This Row],[NOME COMUM]],COMERCIAIS[],2, FALSE), "Não") &lt;&gt; "Não", "Sim", "Não")</f>
        <v>Não</v>
      </c>
      <c r="Z582" s="133">
        <f>CENSO[[#This Row],[g (m²)]]/SUM(AEEF[AEEF-UT])</f>
        <v>7.6890905399760946E-4</v>
      </c>
      <c r="AA582" s="133">
        <f>CENSO[[#This Row],[v (m³)]]/SUM(AEEF[AEEF-UT])</f>
        <v>9.6882540803698777E-3</v>
      </c>
    </row>
    <row r="583" spans="1:27" ht="14">
      <c r="A583" s="86">
        <v>1</v>
      </c>
      <c r="B583" s="86">
        <v>1</v>
      </c>
      <c r="C583" s="63">
        <v>29</v>
      </c>
      <c r="D583" s="63">
        <v>582</v>
      </c>
      <c r="E583" s="63" t="str">
        <f>VLOOKUP(CENSO[[#This Row],[NOME COMUM]],ESPECIES[],2,FALSE)</f>
        <v>Hymenaea courbaril L.</v>
      </c>
      <c r="F583" s="64" t="s">
        <v>3</v>
      </c>
      <c r="G583" s="64">
        <v>460</v>
      </c>
      <c r="H583" s="97">
        <f>CENSO[[#This Row],[CAP (cm)]]/PI()</f>
        <v>146.42254764454373</v>
      </c>
      <c r="I583" s="64">
        <v>22</v>
      </c>
      <c r="J583" s="96">
        <f>(PI()*(CENSO[[#This Row],[DAP (cm)]]^2))/40000</f>
        <v>1.6838592979122531</v>
      </c>
      <c r="K583" s="96">
        <f>CENSO[[#This Row],[g (m²)]]*CENSO[[#This Row],[H (m)]]*0.7</f>
        <v>25.931433187848697</v>
      </c>
      <c r="L583" s="64">
        <v>1</v>
      </c>
      <c r="M583" s="65">
        <v>367969.09999999899</v>
      </c>
      <c r="N583" s="87">
        <v>9708479</v>
      </c>
      <c r="O583" s="87" t="s">
        <v>1227</v>
      </c>
      <c r="P583" s="87" t="str">
        <f>VLOOKUP(CENSO[[#This Row],[DAP (cm)]],CD[],2,TRUE)</f>
        <v>TORA</v>
      </c>
      <c r="Q583" s="87" t="str">
        <f>VLOOKUP(CENSO[[#This Row],[DAP (cm)]],DD[],2,TRUE)</f>
        <v>140├ 150</v>
      </c>
      <c r="R583" s="87" t="str" cm="1">
        <f t="array" ref="R583">INDEX(_xlfn.TEXTSPLIT(CENSO[[#This Row],[NOME CIENTIFICO]]," "),1)</f>
        <v>Hymenaea</v>
      </c>
      <c r="S583" s="98" t="s">
        <v>1004</v>
      </c>
      <c r="T583" s="87">
        <f>_xlfn.MINIFS(CENSO[DAP (cm)],CENSO[NOME CIENTIFICO],CENSO[[#This Row],[NOME CIENTIFICO]])</f>
        <v>41.38028520389279</v>
      </c>
      <c r="U5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583" s="87" t="str">
        <f>IF(CENSO[[#This Row],[DAP (cm)]]&lt;CENSO[[#This Row],[DMCE (cm)]],"DAP &lt; DMCE","DAP ≥ DMCE")</f>
        <v>DAP ≥ DMCE</v>
      </c>
      <c r="W583" s="87" t="str">
        <f>IF(CENSO[[#This Row],[DAP (cm)]]&gt;200, "Superior", "Inferior")</f>
        <v>Inferior</v>
      </c>
      <c r="X583" s="87" t="str">
        <f>VLOOKUP(CENSO[[#This Row],[NOME COMUM]],ESPECIES[],4,FALSE)</f>
        <v>Não</v>
      </c>
      <c r="Y583" s="87" t="str">
        <f>IF(IFERROR(VLOOKUP(CENSO[[#This Row],[NOME COMUM]],COMERCIAIS[],2, FALSE), "Não") &lt;&gt; "Não", "Sim", "Não")</f>
        <v>Sim</v>
      </c>
      <c r="Z583" s="133">
        <f>CENSO[[#This Row],[g (m²)]]/SUM(AEEF[AEEF-UT])</f>
        <v>2.9461503997445758E-3</v>
      </c>
      <c r="AA583" s="133">
        <f>CENSO[[#This Row],[v (m³)]]/SUM(AEEF[AEEF-UT])</f>
        <v>4.5370716156066464E-2</v>
      </c>
    </row>
    <row r="584" spans="1:27" ht="14">
      <c r="A584" s="86">
        <v>1</v>
      </c>
      <c r="B584" s="86">
        <v>1</v>
      </c>
      <c r="C584" s="63">
        <v>29</v>
      </c>
      <c r="D584" s="63">
        <v>583</v>
      </c>
      <c r="E584" s="63" t="str">
        <f>VLOOKUP(CENSO[[#This Row],[NOME COMUM]],ESPECIES[],2,FALSE)</f>
        <v>Tachigali myrmecophila Ducke</v>
      </c>
      <c r="F584" s="64" t="s">
        <v>14</v>
      </c>
      <c r="G584" s="64">
        <v>267</v>
      </c>
      <c r="H584" s="97">
        <f>CENSO[[#This Row],[CAP (cm)]]/PI()</f>
        <v>84.988739611072106</v>
      </c>
      <c r="I584" s="64">
        <v>16</v>
      </c>
      <c r="J584" s="96">
        <f>(PI()*(CENSO[[#This Row],[DAP (cm)]]^2))/40000</f>
        <v>0.56729983690390628</v>
      </c>
      <c r="K584" s="96">
        <f>CENSO[[#This Row],[g (m²)]]*CENSO[[#This Row],[H (m)]]*0.7</f>
        <v>6.35375817332375</v>
      </c>
      <c r="L584" s="64">
        <v>1</v>
      </c>
      <c r="M584" s="65">
        <v>367934.2</v>
      </c>
      <c r="N584" s="87">
        <v>9708499.3000000007</v>
      </c>
      <c r="O584" s="87" t="s">
        <v>1227</v>
      </c>
      <c r="P584" s="87" t="str">
        <f>VLOOKUP(CENSO[[#This Row],[DAP (cm)]],CD[],2,TRUE)</f>
        <v>TORA</v>
      </c>
      <c r="Q584" s="87" t="str">
        <f>VLOOKUP(CENSO[[#This Row],[DAP (cm)]],DD[],2,TRUE)</f>
        <v>80├ 90</v>
      </c>
      <c r="R584" s="87" t="str" cm="1">
        <f t="array" ref="R584">INDEX(_xlfn.TEXTSPLIT(CENSO[[#This Row],[NOME CIENTIFICO]]," "),1)</f>
        <v>Tachigali</v>
      </c>
      <c r="S584" s="98" t="s">
        <v>1004</v>
      </c>
      <c r="T584" s="87">
        <f>_xlfn.MINIFS(CENSO[DAP (cm)],CENSO[NOME CIENTIFICO],CENSO[[#This Row],[NOME CIENTIFICO]])</f>
        <v>39.152116000606256</v>
      </c>
      <c r="U5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84" s="87" t="str">
        <f>IF(CENSO[[#This Row],[DAP (cm)]]&lt;CENSO[[#This Row],[DMCE (cm)]],"DAP &lt; DMCE","DAP ≥ DMCE")</f>
        <v>DAP ≥ DMCE</v>
      </c>
      <c r="W584" s="87" t="str">
        <f>IF(CENSO[[#This Row],[DAP (cm)]]&gt;200, "Superior", "Inferior")</f>
        <v>Inferior</v>
      </c>
      <c r="X584" s="87" t="str">
        <f>VLOOKUP(CENSO[[#This Row],[NOME COMUM]],ESPECIES[],4,FALSE)</f>
        <v>Não</v>
      </c>
      <c r="Y584" s="87" t="str">
        <f>IF(IFERROR(VLOOKUP(CENSO[[#This Row],[NOME COMUM]],COMERCIAIS[],2, FALSE), "Não") &lt;&gt; "Não", "Sim", "Não")</f>
        <v>Sim</v>
      </c>
      <c r="Z584" s="133">
        <f>CENSO[[#This Row],[g (m²)]]/SUM(AEEF[AEEF-UT])</f>
        <v>9.9257143595175325E-4</v>
      </c>
      <c r="AA584" s="133">
        <f>CENSO[[#This Row],[v (m³)]]/SUM(AEEF[AEEF-UT])</f>
        <v>1.1116800082659636E-2</v>
      </c>
    </row>
    <row r="585" spans="1:27" ht="14">
      <c r="A585" s="86">
        <v>1</v>
      </c>
      <c r="B585" s="86">
        <v>1</v>
      </c>
      <c r="C585" s="63">
        <v>29</v>
      </c>
      <c r="D585" s="63">
        <v>584</v>
      </c>
      <c r="E585" s="63" t="str">
        <f>VLOOKUP(CENSO[[#This Row],[NOME COMUM]],ESPECIES[],2,FALSE)</f>
        <v>Cordia umbraculifera DC.</v>
      </c>
      <c r="F585" s="64" t="s">
        <v>92</v>
      </c>
      <c r="G585" s="64">
        <v>200</v>
      </c>
      <c r="H585" s="97">
        <f>CENSO[[#This Row],[CAP (cm)]]/PI()</f>
        <v>63.661977236758133</v>
      </c>
      <c r="I585" s="64">
        <v>18</v>
      </c>
      <c r="J585" s="96">
        <f>(PI()*(CENSO[[#This Row],[DAP (cm)]]^2))/40000</f>
        <v>0.31830988618379064</v>
      </c>
      <c r="K585" s="96">
        <f>CENSO[[#This Row],[g (m²)]]*CENSO[[#This Row],[H (m)]]*0.7</f>
        <v>4.0107045659157619</v>
      </c>
      <c r="L585" s="64">
        <v>1</v>
      </c>
      <c r="M585" s="65">
        <v>367893.5</v>
      </c>
      <c r="N585" s="87">
        <v>9708508.5999999903</v>
      </c>
      <c r="O585" s="87" t="s">
        <v>1227</v>
      </c>
      <c r="P585" s="87" t="str">
        <f>VLOOKUP(CENSO[[#This Row],[DAP (cm)]],CD[],2,TRUE)</f>
        <v>TORA</v>
      </c>
      <c r="Q585" s="87" t="str">
        <f>VLOOKUP(CENSO[[#This Row],[DAP (cm)]],DD[],2,TRUE)</f>
        <v>60├ 70</v>
      </c>
      <c r="R585" s="87" t="str" cm="1">
        <f t="array" ref="R585">INDEX(_xlfn.TEXTSPLIT(CENSO[[#This Row],[NOME CIENTIFICO]]," "),1)</f>
        <v>Cordia</v>
      </c>
      <c r="S585" s="98" t="s">
        <v>1004</v>
      </c>
      <c r="T585" s="87">
        <f>_xlfn.MINIFS(CENSO[DAP (cm)],CENSO[NOME CIENTIFICO],CENSO[[#This Row],[NOME CIENTIFICO]])</f>
        <v>42.335214862444161</v>
      </c>
      <c r="U5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585" s="87" t="str">
        <f>IF(CENSO[[#This Row],[DAP (cm)]]&lt;CENSO[[#This Row],[DMCE (cm)]],"DAP &lt; DMCE","DAP ≥ DMCE")</f>
        <v>DAP ≥ DMCE</v>
      </c>
      <c r="W585" s="87" t="str">
        <f>IF(CENSO[[#This Row],[DAP (cm)]]&gt;200, "Superior", "Inferior")</f>
        <v>Inferior</v>
      </c>
      <c r="X585" s="87" t="str">
        <f>VLOOKUP(CENSO[[#This Row],[NOME COMUM]],ESPECIES[],4,FALSE)</f>
        <v>Não</v>
      </c>
      <c r="Y585" s="87" t="str">
        <f>IF(IFERROR(VLOOKUP(CENSO[[#This Row],[NOME COMUM]],COMERCIAIS[],2, FALSE), "Não") &lt;&gt; "Não", "Sim", "Não")</f>
        <v>Não</v>
      </c>
      <c r="Z585" s="133">
        <f>CENSO[[#This Row],[g (m²)]]/SUM(AEEF[AEEF-UT])</f>
        <v>5.5692824191768894E-4</v>
      </c>
      <c r="AA585" s="133">
        <f>CENSO[[#This Row],[v (m³)]]/SUM(AEEF[AEEF-UT])</f>
        <v>7.0172958481628809E-3</v>
      </c>
    </row>
    <row r="586" spans="1:27" ht="14">
      <c r="A586" s="86">
        <v>1</v>
      </c>
      <c r="B586" s="86">
        <v>1</v>
      </c>
      <c r="C586" s="63">
        <v>29</v>
      </c>
      <c r="D586" s="63">
        <v>585</v>
      </c>
      <c r="E586" s="63" t="str">
        <f>VLOOKUP(CENSO[[#This Row],[NOME COMUM]],ESPECIES[],2,FALSE)</f>
        <v>Cordia umbraculifera DC.</v>
      </c>
      <c r="F586" s="64" t="s">
        <v>92</v>
      </c>
      <c r="G586" s="64">
        <v>200</v>
      </c>
      <c r="H586" s="97">
        <f>CENSO[[#This Row],[CAP (cm)]]/PI()</f>
        <v>63.661977236758133</v>
      </c>
      <c r="I586" s="64">
        <v>17</v>
      </c>
      <c r="J586" s="96">
        <f>(PI()*(CENSO[[#This Row],[DAP (cm)]]^2))/40000</f>
        <v>0.31830988618379064</v>
      </c>
      <c r="K586" s="96">
        <f>CENSO[[#This Row],[g (m²)]]*CENSO[[#This Row],[H (m)]]*0.7</f>
        <v>3.7878876455871082</v>
      </c>
      <c r="L586" s="64">
        <v>1</v>
      </c>
      <c r="M586" s="65">
        <v>367889.299999999</v>
      </c>
      <c r="N586" s="87">
        <v>9708503</v>
      </c>
      <c r="O586" s="87" t="s">
        <v>1227</v>
      </c>
      <c r="P586" s="87" t="str">
        <f>VLOOKUP(CENSO[[#This Row],[DAP (cm)]],CD[],2,TRUE)</f>
        <v>TORA</v>
      </c>
      <c r="Q586" s="87" t="str">
        <f>VLOOKUP(CENSO[[#This Row],[DAP (cm)]],DD[],2,TRUE)</f>
        <v>60├ 70</v>
      </c>
      <c r="R586" s="87" t="str" cm="1">
        <f t="array" ref="R586">INDEX(_xlfn.TEXTSPLIT(CENSO[[#This Row],[NOME CIENTIFICO]]," "),1)</f>
        <v>Cordia</v>
      </c>
      <c r="S586" s="98" t="s">
        <v>1004</v>
      </c>
      <c r="T586" s="87">
        <f>_xlfn.MINIFS(CENSO[DAP (cm)],CENSO[NOME CIENTIFICO],CENSO[[#This Row],[NOME CIENTIFICO]])</f>
        <v>42.335214862444161</v>
      </c>
      <c r="U5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586" s="87" t="str">
        <f>IF(CENSO[[#This Row],[DAP (cm)]]&lt;CENSO[[#This Row],[DMCE (cm)]],"DAP &lt; DMCE","DAP ≥ DMCE")</f>
        <v>DAP ≥ DMCE</v>
      </c>
      <c r="W586" s="87" t="str">
        <f>IF(CENSO[[#This Row],[DAP (cm)]]&gt;200, "Superior", "Inferior")</f>
        <v>Inferior</v>
      </c>
      <c r="X586" s="87" t="str">
        <f>VLOOKUP(CENSO[[#This Row],[NOME COMUM]],ESPECIES[],4,FALSE)</f>
        <v>Não</v>
      </c>
      <c r="Y586" s="87" t="str">
        <f>IF(IFERROR(VLOOKUP(CENSO[[#This Row],[NOME COMUM]],COMERCIAIS[],2, FALSE), "Não") &lt;&gt; "Não", "Sim", "Não")</f>
        <v>Não</v>
      </c>
      <c r="Z586" s="133">
        <f>CENSO[[#This Row],[g (m²)]]/SUM(AEEF[AEEF-UT])</f>
        <v>5.5692824191768894E-4</v>
      </c>
      <c r="AA586" s="133">
        <f>CENSO[[#This Row],[v (m³)]]/SUM(AEEF[AEEF-UT])</f>
        <v>6.6274460788204983E-3</v>
      </c>
    </row>
    <row r="587" spans="1:27" ht="14">
      <c r="A587" s="86">
        <v>1</v>
      </c>
      <c r="B587" s="86">
        <v>1</v>
      </c>
      <c r="C587" s="63">
        <v>29</v>
      </c>
      <c r="D587" s="63">
        <v>586</v>
      </c>
      <c r="E587" s="63" t="str">
        <f>VLOOKUP(CENSO[[#This Row],[NOME COMUM]],ESPECIES[],2,FALSE)</f>
        <v>Qualea dichotoma (Mart.) Warm. ex Wille</v>
      </c>
      <c r="F587" s="64" t="s">
        <v>55</v>
      </c>
      <c r="G587" s="64">
        <v>130</v>
      </c>
      <c r="H587" s="97">
        <f>CENSO[[#This Row],[CAP (cm)]]/PI()</f>
        <v>41.38028520389279</v>
      </c>
      <c r="I587" s="64">
        <v>10</v>
      </c>
      <c r="J587" s="96">
        <f>(PI()*(CENSO[[#This Row],[DAP (cm)]]^2))/40000</f>
        <v>0.13448592691265157</v>
      </c>
      <c r="K587" s="96">
        <f>CENSO[[#This Row],[g (m²)]]*CENSO[[#This Row],[H (m)]]*0.7</f>
        <v>0.94140148838856097</v>
      </c>
      <c r="L587" s="64">
        <v>2</v>
      </c>
      <c r="M587" s="65">
        <v>367784.4</v>
      </c>
      <c r="N587" s="87">
        <v>9708594.0999999903</v>
      </c>
      <c r="O587" s="98" t="s">
        <v>1225</v>
      </c>
      <c r="P587" s="87" t="str">
        <f>VLOOKUP(CENSO[[#This Row],[DAP (cm)]],CD[],2,TRUE)</f>
        <v>TORETE</v>
      </c>
      <c r="Q587" s="87" t="str">
        <f>VLOOKUP(CENSO[[#This Row],[DAP (cm)]],DD[],2,TRUE)</f>
        <v>40├ 50</v>
      </c>
      <c r="R587" s="87" t="str" cm="1">
        <f t="array" ref="R587">INDEX(_xlfn.TEXTSPLIT(CENSO[[#This Row],[NOME CIENTIFICO]]," "),1)</f>
        <v>Qualea</v>
      </c>
      <c r="S587" s="98" t="s">
        <v>1004</v>
      </c>
      <c r="T587" s="87">
        <f>_xlfn.MINIFS(CENSO[DAP (cm)],CENSO[NOME CIENTIFICO],CENSO[[#This Row],[NOME CIENTIFICO]])</f>
        <v>40.107045659157627</v>
      </c>
      <c r="U5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587" s="87" t="str">
        <f>IF(CENSO[[#This Row],[DAP (cm)]]&lt;CENSO[[#This Row],[DMCE (cm)]],"DAP &lt; DMCE","DAP ≥ DMCE")</f>
        <v>DAP &lt; DMCE</v>
      </c>
      <c r="W587" s="87" t="str">
        <f>IF(CENSO[[#This Row],[DAP (cm)]]&gt;200, "Superior", "Inferior")</f>
        <v>Inferior</v>
      </c>
      <c r="X587" s="87" t="str">
        <f>VLOOKUP(CENSO[[#This Row],[NOME COMUM]],ESPECIES[],4,FALSE)</f>
        <v>Não</v>
      </c>
      <c r="Y587" s="87" t="str">
        <f>IF(IFERROR(VLOOKUP(CENSO[[#This Row],[NOME COMUM]],COMERCIAIS[],2, FALSE), "Não") &lt;&gt; "Não", "Sim", "Não")</f>
        <v>Não</v>
      </c>
      <c r="Z587" s="133">
        <f>CENSO[[#This Row],[g (m²)]]/SUM(AEEF[AEEF-UT])</f>
        <v>2.3530218221022364E-4</v>
      </c>
      <c r="AA587" s="133">
        <f>CENSO[[#This Row],[v (m³)]]/SUM(AEEF[AEEF-UT])</f>
        <v>1.6471152754715653E-3</v>
      </c>
    </row>
    <row r="588" spans="1:27" ht="14">
      <c r="A588" s="86">
        <v>1</v>
      </c>
      <c r="B588" s="86">
        <v>1</v>
      </c>
      <c r="C588" s="63">
        <v>29</v>
      </c>
      <c r="D588" s="63">
        <v>587</v>
      </c>
      <c r="E588" s="63" t="str">
        <f>VLOOKUP(CENSO[[#This Row],[NOME COMUM]],ESPECIES[],2,FALSE)</f>
        <v>Swartzia ingaefolia Ducke</v>
      </c>
      <c r="F588" s="64" t="s">
        <v>80</v>
      </c>
      <c r="G588" s="64">
        <v>148</v>
      </c>
      <c r="H588" s="97">
        <f>CENSO[[#This Row],[CAP (cm)]]/PI()</f>
        <v>47.109863155201019</v>
      </c>
      <c r="I588" s="64">
        <v>14</v>
      </c>
      <c r="J588" s="96">
        <f>(PI()*(CENSO[[#This Row],[DAP (cm)]]^2))/40000</f>
        <v>0.17430649367424375</v>
      </c>
      <c r="K588" s="96">
        <f>CENSO[[#This Row],[g (m²)]]*CENSO[[#This Row],[H (m)]]*0.7</f>
        <v>1.7082036380075887</v>
      </c>
      <c r="L588" s="64">
        <v>2</v>
      </c>
      <c r="M588" s="65">
        <v>367780.7</v>
      </c>
      <c r="N588" s="87">
        <v>9708599.5</v>
      </c>
      <c r="O588" s="98" t="s">
        <v>1225</v>
      </c>
      <c r="P588" s="87" t="str">
        <f>VLOOKUP(CENSO[[#This Row],[DAP (cm)]],CD[],2,TRUE)</f>
        <v>TORETE</v>
      </c>
      <c r="Q588" s="87" t="str">
        <f>VLOOKUP(CENSO[[#This Row],[DAP (cm)]],DD[],2,TRUE)</f>
        <v>40├ 50</v>
      </c>
      <c r="R588" s="87" t="str" cm="1">
        <f t="array" ref="R588">INDEX(_xlfn.TEXTSPLIT(CENSO[[#This Row],[NOME CIENTIFICO]]," "),1)</f>
        <v>Swartzia</v>
      </c>
      <c r="S588" s="98" t="s">
        <v>1004</v>
      </c>
      <c r="T588" s="87">
        <f>_xlfn.MINIFS(CENSO[DAP (cm)],CENSO[NOME CIENTIFICO],CENSO[[#This Row],[NOME CIENTIFICO]])</f>
        <v>42.335214862444161</v>
      </c>
      <c r="U5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588" s="87" t="str">
        <f>IF(CENSO[[#This Row],[DAP (cm)]]&lt;CENSO[[#This Row],[DMCE (cm)]],"DAP &lt; DMCE","DAP ≥ DMCE")</f>
        <v>DAP &lt; DMCE</v>
      </c>
      <c r="W588" s="87" t="str">
        <f>IF(CENSO[[#This Row],[DAP (cm)]]&gt;200, "Superior", "Inferior")</f>
        <v>Inferior</v>
      </c>
      <c r="X588" s="87" t="str">
        <f>VLOOKUP(CENSO[[#This Row],[NOME COMUM]],ESPECIES[],4,FALSE)</f>
        <v>Não</v>
      </c>
      <c r="Y588" s="87" t="str">
        <f>IF(IFERROR(VLOOKUP(CENSO[[#This Row],[NOME COMUM]],COMERCIAIS[],2, FALSE), "Não") &lt;&gt; "Não", "Sim", "Não")</f>
        <v>Não</v>
      </c>
      <c r="Z588" s="133">
        <f>CENSO[[#This Row],[g (m²)]]/SUM(AEEF[AEEF-UT])</f>
        <v>3.0497390527412649E-4</v>
      </c>
      <c r="AA588" s="133">
        <f>CENSO[[#This Row],[v (m³)]]/SUM(AEEF[AEEF-UT])</f>
        <v>2.9887442716864392E-3</v>
      </c>
    </row>
    <row r="589" spans="1:27" ht="14">
      <c r="A589" s="86">
        <v>1</v>
      </c>
      <c r="B589" s="86">
        <v>1</v>
      </c>
      <c r="C589" s="63">
        <v>29</v>
      </c>
      <c r="D589" s="63">
        <v>588</v>
      </c>
      <c r="E589" s="63" t="str">
        <f>VLOOKUP(CENSO[[#This Row],[NOME COMUM]],ESPECIES[],2,FALSE)</f>
        <v>Apuleia leiocarpa (Vogel) J.F.Macbr.</v>
      </c>
      <c r="F589" s="64" t="s">
        <v>51</v>
      </c>
      <c r="G589" s="64">
        <v>148</v>
      </c>
      <c r="H589" s="97">
        <f>CENSO[[#This Row],[CAP (cm)]]/PI()</f>
        <v>47.109863155201019</v>
      </c>
      <c r="I589" s="64">
        <v>14</v>
      </c>
      <c r="J589" s="96">
        <f>(PI()*(CENSO[[#This Row],[DAP (cm)]]^2))/40000</f>
        <v>0.17430649367424375</v>
      </c>
      <c r="K589" s="96">
        <f>CENSO[[#This Row],[g (m²)]]*CENSO[[#This Row],[H (m)]]*0.7</f>
        <v>1.7082036380075887</v>
      </c>
      <c r="L589" s="64">
        <v>2</v>
      </c>
      <c r="M589" s="65">
        <v>367780.7</v>
      </c>
      <c r="N589" s="87">
        <v>9708599.5</v>
      </c>
      <c r="O589" s="98" t="s">
        <v>1225</v>
      </c>
      <c r="P589" s="87" t="str">
        <f>VLOOKUP(CENSO[[#This Row],[DAP (cm)]],CD[],2,TRUE)</f>
        <v>TORETE</v>
      </c>
      <c r="Q589" s="87" t="str">
        <f>VLOOKUP(CENSO[[#This Row],[DAP (cm)]],DD[],2,TRUE)</f>
        <v>40├ 50</v>
      </c>
      <c r="R589" s="87" t="str" cm="1">
        <f t="array" ref="R589">INDEX(_xlfn.TEXTSPLIT(CENSO[[#This Row],[NOME CIENTIFICO]]," "),1)</f>
        <v>Apuleia</v>
      </c>
      <c r="S589" s="98" t="s">
        <v>1004</v>
      </c>
      <c r="T589" s="87">
        <f>_xlfn.MINIFS(CENSO[DAP (cm)],CENSO[NOME CIENTIFICO],CENSO[[#This Row],[NOME CIENTIFICO]])</f>
        <v>39.788735772973837</v>
      </c>
      <c r="U5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89" s="87" t="str">
        <f>IF(CENSO[[#This Row],[DAP (cm)]]&lt;CENSO[[#This Row],[DMCE (cm)]],"DAP &lt; DMCE","DAP ≥ DMCE")</f>
        <v>DAP &lt; DMCE</v>
      </c>
      <c r="W589" s="87" t="str">
        <f>IF(CENSO[[#This Row],[DAP (cm)]]&gt;200, "Superior", "Inferior")</f>
        <v>Inferior</v>
      </c>
      <c r="X589" s="87" t="str">
        <f>VLOOKUP(CENSO[[#This Row],[NOME COMUM]],ESPECIES[],4,FALSE)</f>
        <v>Não</v>
      </c>
      <c r="Y589" s="87" t="str">
        <f>IF(IFERROR(VLOOKUP(CENSO[[#This Row],[NOME COMUM]],COMERCIAIS[],2, FALSE), "Não") &lt;&gt; "Não", "Sim", "Não")</f>
        <v>Sim</v>
      </c>
      <c r="Z589" s="133">
        <f>CENSO[[#This Row],[g (m²)]]/SUM(AEEF[AEEF-UT])</f>
        <v>3.0497390527412649E-4</v>
      </c>
      <c r="AA589" s="133">
        <f>CENSO[[#This Row],[v (m³)]]/SUM(AEEF[AEEF-UT])</f>
        <v>2.9887442716864392E-3</v>
      </c>
    </row>
    <row r="590" spans="1:27" ht="14">
      <c r="A590" s="86">
        <v>1</v>
      </c>
      <c r="B590" s="86">
        <v>1</v>
      </c>
      <c r="C590" s="63">
        <v>29</v>
      </c>
      <c r="D590" s="63">
        <v>589</v>
      </c>
      <c r="E590" s="63" t="str">
        <f>VLOOKUP(CENSO[[#This Row],[NOME COMUM]],ESPECIES[],2,FALSE)</f>
        <v>Tachigali myrmecophila Ducke</v>
      </c>
      <c r="F590" s="64" t="s">
        <v>14</v>
      </c>
      <c r="G590" s="64">
        <v>216</v>
      </c>
      <c r="H590" s="97">
        <f>CENSO[[#This Row],[CAP (cm)]]/PI()</f>
        <v>68.754935415698782</v>
      </c>
      <c r="I590" s="64">
        <v>14</v>
      </c>
      <c r="J590" s="96">
        <f>(PI()*(CENSO[[#This Row],[DAP (cm)]]^2))/40000</f>
        <v>0.37127665124477338</v>
      </c>
      <c r="K590" s="96">
        <f>CENSO[[#This Row],[g (m²)]]*CENSO[[#This Row],[H (m)]]*0.7</f>
        <v>3.6385111821987786</v>
      </c>
      <c r="L590" s="64">
        <v>1</v>
      </c>
      <c r="M590" s="65">
        <v>367735.4</v>
      </c>
      <c r="N590" s="87">
        <v>9708680</v>
      </c>
      <c r="O590" s="87" t="s">
        <v>1227</v>
      </c>
      <c r="P590" s="87" t="str">
        <f>VLOOKUP(CENSO[[#This Row],[DAP (cm)]],CD[],2,TRUE)</f>
        <v>TORA</v>
      </c>
      <c r="Q590" s="87" t="str">
        <f>VLOOKUP(CENSO[[#This Row],[DAP (cm)]],DD[],2,TRUE)</f>
        <v>60├ 70</v>
      </c>
      <c r="R590" s="87" t="str" cm="1">
        <f t="array" ref="R590">INDEX(_xlfn.TEXTSPLIT(CENSO[[#This Row],[NOME CIENTIFICO]]," "),1)</f>
        <v>Tachigali</v>
      </c>
      <c r="S590" s="98" t="s">
        <v>1004</v>
      </c>
      <c r="T590" s="87">
        <f>_xlfn.MINIFS(CENSO[DAP (cm)],CENSO[NOME CIENTIFICO],CENSO[[#This Row],[NOME CIENTIFICO]])</f>
        <v>39.152116000606256</v>
      </c>
      <c r="U5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90" s="87" t="str">
        <f>IF(CENSO[[#This Row],[DAP (cm)]]&lt;CENSO[[#This Row],[DMCE (cm)]],"DAP &lt; DMCE","DAP ≥ DMCE")</f>
        <v>DAP ≥ DMCE</v>
      </c>
      <c r="W590" s="87" t="str">
        <f>IF(CENSO[[#This Row],[DAP (cm)]]&gt;200, "Superior", "Inferior")</f>
        <v>Inferior</v>
      </c>
      <c r="X590" s="87" t="str">
        <f>VLOOKUP(CENSO[[#This Row],[NOME COMUM]],ESPECIES[],4,FALSE)</f>
        <v>Não</v>
      </c>
      <c r="Y590" s="87" t="str">
        <f>IF(IFERROR(VLOOKUP(CENSO[[#This Row],[NOME COMUM]],COMERCIAIS[],2, FALSE), "Não") &lt;&gt; "Não", "Sim", "Não")</f>
        <v>Sim</v>
      </c>
      <c r="Z590" s="133">
        <f>CENSO[[#This Row],[g (m²)]]/SUM(AEEF[AEEF-UT])</f>
        <v>6.4960110137279241E-4</v>
      </c>
      <c r="AA590" s="133">
        <f>CENSO[[#This Row],[v (m³)]]/SUM(AEEF[AEEF-UT])</f>
        <v>6.3660907934533642E-3</v>
      </c>
    </row>
    <row r="591" spans="1:27" ht="14">
      <c r="A591" s="86">
        <v>1</v>
      </c>
      <c r="B591" s="86">
        <v>1</v>
      </c>
      <c r="C591" s="63">
        <v>29</v>
      </c>
      <c r="D591" s="63">
        <v>590</v>
      </c>
      <c r="E591" s="63" t="str">
        <f>VLOOKUP(CENSO[[#This Row],[NOME COMUM]],ESPECIES[],2,FALSE)</f>
        <v>Tachigali myrmecophila Ducke</v>
      </c>
      <c r="F591" s="64" t="s">
        <v>14</v>
      </c>
      <c r="G591" s="64">
        <v>200</v>
      </c>
      <c r="H591" s="97">
        <f>CENSO[[#This Row],[CAP (cm)]]/PI()</f>
        <v>63.661977236758133</v>
      </c>
      <c r="I591" s="64">
        <v>15</v>
      </c>
      <c r="J591" s="96">
        <f>(PI()*(CENSO[[#This Row],[DAP (cm)]]^2))/40000</f>
        <v>0.31830988618379064</v>
      </c>
      <c r="K591" s="96">
        <f>CENSO[[#This Row],[g (m²)]]*CENSO[[#This Row],[H (m)]]*0.7</f>
        <v>3.3422538049298014</v>
      </c>
      <c r="L591" s="64">
        <v>1</v>
      </c>
      <c r="M591" s="65">
        <v>367727.299999999</v>
      </c>
      <c r="N591" s="87">
        <v>9708656.3000000007</v>
      </c>
      <c r="O591" s="87" t="s">
        <v>1227</v>
      </c>
      <c r="P591" s="87" t="str">
        <f>VLOOKUP(CENSO[[#This Row],[DAP (cm)]],CD[],2,TRUE)</f>
        <v>TORA</v>
      </c>
      <c r="Q591" s="87" t="str">
        <f>VLOOKUP(CENSO[[#This Row],[DAP (cm)]],DD[],2,TRUE)</f>
        <v>60├ 70</v>
      </c>
      <c r="R591" s="87" t="str" cm="1">
        <f t="array" ref="R591">INDEX(_xlfn.TEXTSPLIT(CENSO[[#This Row],[NOME CIENTIFICO]]," "),1)</f>
        <v>Tachigali</v>
      </c>
      <c r="S591" s="98" t="s">
        <v>1004</v>
      </c>
      <c r="T591" s="87">
        <f>_xlfn.MINIFS(CENSO[DAP (cm)],CENSO[NOME CIENTIFICO],CENSO[[#This Row],[NOME CIENTIFICO]])</f>
        <v>39.152116000606256</v>
      </c>
      <c r="U5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91" s="87" t="str">
        <f>IF(CENSO[[#This Row],[DAP (cm)]]&lt;CENSO[[#This Row],[DMCE (cm)]],"DAP &lt; DMCE","DAP ≥ DMCE")</f>
        <v>DAP ≥ DMCE</v>
      </c>
      <c r="W591" s="87" t="str">
        <f>IF(CENSO[[#This Row],[DAP (cm)]]&gt;200, "Superior", "Inferior")</f>
        <v>Inferior</v>
      </c>
      <c r="X591" s="87" t="str">
        <f>VLOOKUP(CENSO[[#This Row],[NOME COMUM]],ESPECIES[],4,FALSE)</f>
        <v>Não</v>
      </c>
      <c r="Y591" s="87" t="str">
        <f>IF(IFERROR(VLOOKUP(CENSO[[#This Row],[NOME COMUM]],COMERCIAIS[],2, FALSE), "Não") &lt;&gt; "Não", "Sim", "Não")</f>
        <v>Sim</v>
      </c>
      <c r="Z591" s="133">
        <f>CENSO[[#This Row],[g (m²)]]/SUM(AEEF[AEEF-UT])</f>
        <v>5.5692824191768894E-4</v>
      </c>
      <c r="AA591" s="133">
        <f>CENSO[[#This Row],[v (m³)]]/SUM(AEEF[AEEF-UT])</f>
        <v>5.847746540135733E-3</v>
      </c>
    </row>
    <row r="592" spans="1:27" ht="14">
      <c r="A592" s="86">
        <v>1</v>
      </c>
      <c r="B592" s="86">
        <v>1</v>
      </c>
      <c r="C592" s="63">
        <v>29</v>
      </c>
      <c r="D592" s="63">
        <v>591</v>
      </c>
      <c r="E592" s="63" t="str">
        <f>VLOOKUP(CENSO[[#This Row],[NOME COMUM]],ESPECIES[],2,FALSE)</f>
        <v>Piptadenia suaveolens Miq.</v>
      </c>
      <c r="F592" s="64" t="s">
        <v>22</v>
      </c>
      <c r="G592" s="64">
        <v>157</v>
      </c>
      <c r="H592" s="97">
        <f>CENSO[[#This Row],[CAP (cm)]]/PI()</f>
        <v>49.974652130855141</v>
      </c>
      <c r="I592" s="64">
        <v>14</v>
      </c>
      <c r="J592" s="96">
        <f>(PI()*(CENSO[[#This Row],[DAP (cm)]]^2))/40000</f>
        <v>0.19615050961360647</v>
      </c>
      <c r="K592" s="96">
        <f>CENSO[[#This Row],[g (m²)]]*CENSO[[#This Row],[H (m)]]*0.7</f>
        <v>1.9222749942133432</v>
      </c>
      <c r="L592" s="64">
        <v>1</v>
      </c>
      <c r="M592" s="65">
        <v>367703.299999999</v>
      </c>
      <c r="N592" s="87">
        <v>9708670.9000000004</v>
      </c>
      <c r="O592" s="98" t="s">
        <v>1225</v>
      </c>
      <c r="P592" s="87" t="str">
        <f>VLOOKUP(CENSO[[#This Row],[DAP (cm)]],CD[],2,TRUE)</f>
        <v>TORETE</v>
      </c>
      <c r="Q592" s="87" t="str">
        <f>VLOOKUP(CENSO[[#This Row],[DAP (cm)]],DD[],2,TRUE)</f>
        <v>40├ 50</v>
      </c>
      <c r="R592" s="87" t="str" cm="1">
        <f t="array" ref="R592">INDEX(_xlfn.TEXTSPLIT(CENSO[[#This Row],[NOME CIENTIFICO]]," "),1)</f>
        <v>Piptadenia</v>
      </c>
      <c r="S592" s="98" t="s">
        <v>1004</v>
      </c>
      <c r="T592" s="87">
        <f>_xlfn.MINIFS(CENSO[DAP (cm)],CENSO[NOME CIENTIFICO],CENSO[[#This Row],[NOME CIENTIFICO]])</f>
        <v>39.788735772973837</v>
      </c>
      <c r="U5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92" s="87" t="str">
        <f>IF(CENSO[[#This Row],[DAP (cm)]]&lt;CENSO[[#This Row],[DMCE (cm)]],"DAP &lt; DMCE","DAP ≥ DMCE")</f>
        <v>DAP &lt; DMCE</v>
      </c>
      <c r="W592" s="87" t="str">
        <f>IF(CENSO[[#This Row],[DAP (cm)]]&gt;200, "Superior", "Inferior")</f>
        <v>Inferior</v>
      </c>
      <c r="X592" s="87" t="str">
        <f>VLOOKUP(CENSO[[#This Row],[NOME COMUM]],ESPECIES[],4,FALSE)</f>
        <v>Não</v>
      </c>
      <c r="Y592" s="87" t="str">
        <f>IF(IFERROR(VLOOKUP(CENSO[[#This Row],[NOME COMUM]],COMERCIAIS[],2, FALSE), "Não") &lt;&gt; "Não", "Sim", "Não")</f>
        <v>Sim</v>
      </c>
      <c r="Z592" s="133">
        <f>CENSO[[#This Row],[g (m²)]]/SUM(AEEF[AEEF-UT])</f>
        <v>3.4319310587572804E-4</v>
      </c>
      <c r="AA592" s="133">
        <f>CENSO[[#This Row],[v (m³)]]/SUM(AEEF[AEEF-UT])</f>
        <v>3.3632924375821345E-3</v>
      </c>
    </row>
    <row r="593" spans="1:27" ht="14">
      <c r="A593" s="86">
        <v>1</v>
      </c>
      <c r="B593" s="86">
        <v>1</v>
      </c>
      <c r="C593" s="63">
        <v>29</v>
      </c>
      <c r="D593" s="63">
        <v>592</v>
      </c>
      <c r="E593" s="63" t="str">
        <f>VLOOKUP(CENSO[[#This Row],[NOME COMUM]],ESPECIES[],2,FALSE)</f>
        <v>Couratari guianensis Aubl.</v>
      </c>
      <c r="F593" s="64" t="s">
        <v>6</v>
      </c>
      <c r="G593" s="64">
        <v>173</v>
      </c>
      <c r="H593" s="97">
        <f>CENSO[[#This Row],[CAP (cm)]]/PI()</f>
        <v>55.067610309795789</v>
      </c>
      <c r="I593" s="64">
        <v>20</v>
      </c>
      <c r="J593" s="96">
        <f>(PI()*(CENSO[[#This Row],[DAP (cm)]]^2))/40000</f>
        <v>0.23816741458986682</v>
      </c>
      <c r="K593" s="96">
        <f>CENSO[[#This Row],[g (m²)]]*CENSO[[#This Row],[H (m)]]*0.7</f>
        <v>3.3343438042581353</v>
      </c>
      <c r="L593" s="64">
        <v>1</v>
      </c>
      <c r="M593" s="65">
        <v>367711.2</v>
      </c>
      <c r="N593" s="87">
        <v>9708681.3000000007</v>
      </c>
      <c r="O593" s="87" t="s">
        <v>1228</v>
      </c>
      <c r="P593" s="87" t="str">
        <f>VLOOKUP(CENSO[[#This Row],[DAP (cm)]],CD[],2,TRUE)</f>
        <v>TORA</v>
      </c>
      <c r="Q593" s="87" t="str">
        <f>VLOOKUP(CENSO[[#This Row],[DAP (cm)]],DD[],2,TRUE)</f>
        <v>50├ 60</v>
      </c>
      <c r="R593" s="87" t="str" cm="1">
        <f t="array" ref="R593">INDEX(_xlfn.TEXTSPLIT(CENSO[[#This Row],[NOME CIENTIFICO]]," "),1)</f>
        <v>Couratari</v>
      </c>
      <c r="S593" s="98" t="s">
        <v>1004</v>
      </c>
      <c r="T593" s="87">
        <f>_xlfn.MINIFS(CENSO[DAP (cm)],CENSO[NOME CIENTIFICO],CENSO[[#This Row],[NOME CIENTIFICO]])</f>
        <v>38.833806114422465</v>
      </c>
      <c r="U5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93" s="87" t="str">
        <f>IF(CENSO[[#This Row],[DAP (cm)]]&lt;CENSO[[#This Row],[DMCE (cm)]],"DAP &lt; DMCE","DAP ≥ DMCE")</f>
        <v>DAP ≥ DMCE</v>
      </c>
      <c r="W593" s="87" t="str">
        <f>IF(CENSO[[#This Row],[DAP (cm)]]&gt;200, "Superior", "Inferior")</f>
        <v>Inferior</v>
      </c>
      <c r="X593" s="87" t="str">
        <f>VLOOKUP(CENSO[[#This Row],[NOME COMUM]],ESPECIES[],4,FALSE)</f>
        <v>Não</v>
      </c>
      <c r="Y593" s="87" t="str">
        <f>IF(IFERROR(VLOOKUP(CENSO[[#This Row],[NOME COMUM]],COMERCIAIS[],2, FALSE), "Não") &lt;&gt; "Não", "Sim", "Não")</f>
        <v>Sim</v>
      </c>
      <c r="Z593" s="133">
        <f>CENSO[[#This Row],[g (m²)]]/SUM(AEEF[AEEF-UT])</f>
        <v>4.1670763380886292E-4</v>
      </c>
      <c r="AA593" s="133">
        <f>CENSO[[#This Row],[v (m³)]]/SUM(AEEF[AEEF-UT])</f>
        <v>5.8339068733240804E-3</v>
      </c>
    </row>
    <row r="594" spans="1:27" ht="14">
      <c r="A594" s="86">
        <v>1</v>
      </c>
      <c r="B594" s="86">
        <v>1</v>
      </c>
      <c r="C594" s="63">
        <v>29</v>
      </c>
      <c r="D594" s="63">
        <v>593</v>
      </c>
      <c r="E594" s="63" t="str">
        <f>VLOOKUP(CENSO[[#This Row],[NOME COMUM]],ESPECIES[],2,FALSE)</f>
        <v>Virola sebifera Aubl.</v>
      </c>
      <c r="F594" s="64" t="s">
        <v>18</v>
      </c>
      <c r="G594" s="64">
        <v>180</v>
      </c>
      <c r="H594" s="97">
        <f>CENSO[[#This Row],[CAP (cm)]]/PI()</f>
        <v>57.295779513082323</v>
      </c>
      <c r="I594" s="64">
        <v>17</v>
      </c>
      <c r="J594" s="96">
        <f>(PI()*(CENSO[[#This Row],[DAP (cm)]]^2))/40000</f>
        <v>0.25783100780887047</v>
      </c>
      <c r="K594" s="96">
        <f>CENSO[[#This Row],[g (m²)]]*CENSO[[#This Row],[H (m)]]*0.7</f>
        <v>3.0681889929255584</v>
      </c>
      <c r="L594" s="64">
        <v>1</v>
      </c>
      <c r="M594" s="65">
        <v>367698.299999999</v>
      </c>
      <c r="N594" s="87">
        <v>9708672.6999999899</v>
      </c>
      <c r="O594" s="87" t="s">
        <v>1227</v>
      </c>
      <c r="P594" s="87" t="str">
        <f>VLOOKUP(CENSO[[#This Row],[DAP (cm)]],CD[],2,TRUE)</f>
        <v>TORA</v>
      </c>
      <c r="Q594" s="87" t="str">
        <f>VLOOKUP(CENSO[[#This Row],[DAP (cm)]],DD[],2,TRUE)</f>
        <v>50├ 60</v>
      </c>
      <c r="R594" s="87" t="str" cm="1">
        <f t="array" ref="R594">INDEX(_xlfn.TEXTSPLIT(CENSO[[#This Row],[NOME CIENTIFICO]]," "),1)</f>
        <v>Virola</v>
      </c>
      <c r="S594" s="98" t="s">
        <v>1004</v>
      </c>
      <c r="T594" s="87">
        <f>_xlfn.MINIFS(CENSO[DAP (cm)],CENSO[NOME CIENTIFICO],CENSO[[#This Row],[NOME CIENTIFICO]])</f>
        <v>38.197186342054884</v>
      </c>
      <c r="U5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94" s="87" t="str">
        <f>IF(CENSO[[#This Row],[DAP (cm)]]&lt;CENSO[[#This Row],[DMCE (cm)]],"DAP &lt; DMCE","DAP ≥ DMCE")</f>
        <v>DAP ≥ DMCE</v>
      </c>
      <c r="W594" s="87" t="str">
        <f>IF(CENSO[[#This Row],[DAP (cm)]]&gt;200, "Superior", "Inferior")</f>
        <v>Inferior</v>
      </c>
      <c r="X594" s="87" t="str">
        <f>VLOOKUP(CENSO[[#This Row],[NOME COMUM]],ESPECIES[],4,FALSE)</f>
        <v>Não</v>
      </c>
      <c r="Y594" s="87" t="str">
        <f>IF(IFERROR(VLOOKUP(CENSO[[#This Row],[NOME COMUM]],COMERCIAIS[],2, FALSE), "Não") &lt;&gt; "Não", "Sim", "Não")</f>
        <v>Não</v>
      </c>
      <c r="Z594" s="133">
        <f>CENSO[[#This Row],[g (m²)]]/SUM(AEEF[AEEF-UT])</f>
        <v>4.5111187595332813E-4</v>
      </c>
      <c r="AA594" s="133">
        <f>CENSO[[#This Row],[v (m³)]]/SUM(AEEF[AEEF-UT])</f>
        <v>5.3682313238446041E-3</v>
      </c>
    </row>
    <row r="595" spans="1:27" ht="14">
      <c r="A595" s="86">
        <v>1</v>
      </c>
      <c r="B595" s="86">
        <v>1</v>
      </c>
      <c r="C595" s="63">
        <v>29</v>
      </c>
      <c r="D595" s="63">
        <v>594</v>
      </c>
      <c r="E595" s="63" t="str">
        <f>VLOOKUP(CENSO[[#This Row],[NOME COMUM]],ESPECIES[],2,FALSE)</f>
        <v>Couratari guianensis Aubl.</v>
      </c>
      <c r="F595" s="64" t="s">
        <v>6</v>
      </c>
      <c r="G595" s="64">
        <v>192</v>
      </c>
      <c r="H595" s="97">
        <f>CENSO[[#This Row],[CAP (cm)]]/PI()</f>
        <v>61.115498147287809</v>
      </c>
      <c r="I595" s="64">
        <v>20</v>
      </c>
      <c r="J595" s="96">
        <f>(PI()*(CENSO[[#This Row],[DAP (cm)]]^2))/40000</f>
        <v>0.29335439110698147</v>
      </c>
      <c r="K595" s="96">
        <f>CENSO[[#This Row],[g (m²)]]*CENSO[[#This Row],[H (m)]]*0.7</f>
        <v>4.1069614754977399</v>
      </c>
      <c r="L595" s="64">
        <v>1</v>
      </c>
      <c r="M595" s="65">
        <v>367692</v>
      </c>
      <c r="N595" s="87">
        <v>9708679.9000000004</v>
      </c>
      <c r="O595" s="87" t="s">
        <v>1228</v>
      </c>
      <c r="P595" s="87" t="str">
        <f>VLOOKUP(CENSO[[#This Row],[DAP (cm)]],CD[],2,TRUE)</f>
        <v>TORA</v>
      </c>
      <c r="Q595" s="87" t="str">
        <f>VLOOKUP(CENSO[[#This Row],[DAP (cm)]],DD[],2,TRUE)</f>
        <v>60├ 70</v>
      </c>
      <c r="R595" s="87" t="str" cm="1">
        <f t="array" ref="R595">INDEX(_xlfn.TEXTSPLIT(CENSO[[#This Row],[NOME CIENTIFICO]]," "),1)</f>
        <v>Couratari</v>
      </c>
      <c r="S595" s="98" t="s">
        <v>1004</v>
      </c>
      <c r="T595" s="87">
        <f>_xlfn.MINIFS(CENSO[DAP (cm)],CENSO[NOME CIENTIFICO],CENSO[[#This Row],[NOME CIENTIFICO]])</f>
        <v>38.833806114422465</v>
      </c>
      <c r="U5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95" s="87" t="str">
        <f>IF(CENSO[[#This Row],[DAP (cm)]]&lt;CENSO[[#This Row],[DMCE (cm)]],"DAP &lt; DMCE","DAP ≥ DMCE")</f>
        <v>DAP ≥ DMCE</v>
      </c>
      <c r="W595" s="87" t="str">
        <f>IF(CENSO[[#This Row],[DAP (cm)]]&gt;200, "Superior", "Inferior")</f>
        <v>Inferior</v>
      </c>
      <c r="X595" s="87" t="str">
        <f>VLOOKUP(CENSO[[#This Row],[NOME COMUM]],ESPECIES[],4,FALSE)</f>
        <v>Não</v>
      </c>
      <c r="Y595" s="87" t="str">
        <f>IF(IFERROR(VLOOKUP(CENSO[[#This Row],[NOME COMUM]],COMERCIAIS[],2, FALSE), "Não") &lt;&gt; "Não", "Sim", "Não")</f>
        <v>Sim</v>
      </c>
      <c r="Z595" s="133">
        <f>CENSO[[#This Row],[g (m²)]]/SUM(AEEF[AEEF-UT])</f>
        <v>5.1326506775134213E-4</v>
      </c>
      <c r="AA595" s="133">
        <f>CENSO[[#This Row],[v (m³)]]/SUM(AEEF[AEEF-UT])</f>
        <v>7.1857109485187892E-3</v>
      </c>
    </row>
    <row r="596" spans="1:27" ht="14">
      <c r="A596" s="86">
        <v>1</v>
      </c>
      <c r="B596" s="86">
        <v>1</v>
      </c>
      <c r="C596" s="63">
        <v>29</v>
      </c>
      <c r="D596" s="63">
        <v>595</v>
      </c>
      <c r="E596" s="63" t="str">
        <f>VLOOKUP(CENSO[[#This Row],[NOME COMUM]],ESPECIES[],2,FALSE)</f>
        <v>Couratari guianensis Aubl.</v>
      </c>
      <c r="F596" s="64" t="s">
        <v>6</v>
      </c>
      <c r="G596" s="64">
        <v>204</v>
      </c>
      <c r="H596" s="97">
        <f>CENSO[[#This Row],[CAP (cm)]]/PI()</f>
        <v>64.935216781493295</v>
      </c>
      <c r="I596" s="64">
        <v>22</v>
      </c>
      <c r="J596" s="96">
        <f>(PI()*(CENSO[[#This Row],[DAP (cm)]]^2))/40000</f>
        <v>0.33116960558561581</v>
      </c>
      <c r="K596" s="96">
        <f>CENSO[[#This Row],[g (m²)]]*CENSO[[#This Row],[H (m)]]*0.7</f>
        <v>5.1000119260184826</v>
      </c>
      <c r="L596" s="64">
        <v>1</v>
      </c>
      <c r="M596" s="65">
        <v>367688.2</v>
      </c>
      <c r="N596" s="87">
        <v>9708683.3000000007</v>
      </c>
      <c r="O596" s="87" t="s">
        <v>1228</v>
      </c>
      <c r="P596" s="87" t="str">
        <f>VLOOKUP(CENSO[[#This Row],[DAP (cm)]],CD[],2,TRUE)</f>
        <v>TORA</v>
      </c>
      <c r="Q596" s="87" t="str">
        <f>VLOOKUP(CENSO[[#This Row],[DAP (cm)]],DD[],2,TRUE)</f>
        <v>60├ 70</v>
      </c>
      <c r="R596" s="87" t="str" cm="1">
        <f t="array" ref="R596">INDEX(_xlfn.TEXTSPLIT(CENSO[[#This Row],[NOME CIENTIFICO]]," "),1)</f>
        <v>Couratari</v>
      </c>
      <c r="S596" s="98" t="s">
        <v>1004</v>
      </c>
      <c r="T596" s="87">
        <f>_xlfn.MINIFS(CENSO[DAP (cm)],CENSO[NOME CIENTIFICO],CENSO[[#This Row],[NOME CIENTIFICO]])</f>
        <v>38.833806114422465</v>
      </c>
      <c r="U5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96" s="87" t="str">
        <f>IF(CENSO[[#This Row],[DAP (cm)]]&lt;CENSO[[#This Row],[DMCE (cm)]],"DAP &lt; DMCE","DAP ≥ DMCE")</f>
        <v>DAP ≥ DMCE</v>
      </c>
      <c r="W596" s="87" t="str">
        <f>IF(CENSO[[#This Row],[DAP (cm)]]&gt;200, "Superior", "Inferior")</f>
        <v>Inferior</v>
      </c>
      <c r="X596" s="87" t="str">
        <f>VLOOKUP(CENSO[[#This Row],[NOME COMUM]],ESPECIES[],4,FALSE)</f>
        <v>Não</v>
      </c>
      <c r="Y596" s="87" t="str">
        <f>IF(IFERROR(VLOOKUP(CENSO[[#This Row],[NOME COMUM]],COMERCIAIS[],2, FALSE), "Não") &lt;&gt; "Não", "Sim", "Não")</f>
        <v>Sim</v>
      </c>
      <c r="Z596" s="133">
        <f>CENSO[[#This Row],[g (m²)]]/SUM(AEEF[AEEF-UT])</f>
        <v>5.7942814289116363E-4</v>
      </c>
      <c r="AA596" s="133">
        <f>CENSO[[#This Row],[v (m³)]]/SUM(AEEF[AEEF-UT])</f>
        <v>8.923193400523919E-3</v>
      </c>
    </row>
    <row r="597" spans="1:27" ht="14">
      <c r="A597" s="86">
        <v>1</v>
      </c>
      <c r="B597" s="86">
        <v>1</v>
      </c>
      <c r="C597" s="63">
        <v>29</v>
      </c>
      <c r="D597" s="63">
        <v>596</v>
      </c>
      <c r="E597" s="63" t="str">
        <f>VLOOKUP(CENSO[[#This Row],[NOME COMUM]],ESPECIES[],2,FALSE)</f>
        <v>Couratari guianensis Aubl.</v>
      </c>
      <c r="F597" s="64" t="s">
        <v>6</v>
      </c>
      <c r="G597" s="64">
        <v>146</v>
      </c>
      <c r="H597" s="97">
        <f>CENSO[[#This Row],[CAP (cm)]]/PI()</f>
        <v>46.473243382833438</v>
      </c>
      <c r="I597" s="64">
        <v>15</v>
      </c>
      <c r="J597" s="96">
        <f>(PI()*(CENSO[[#This Row],[DAP (cm)]]^2))/40000</f>
        <v>0.16962733834734203</v>
      </c>
      <c r="K597" s="96">
        <f>CENSO[[#This Row],[g (m²)]]*CENSO[[#This Row],[H (m)]]*0.7</f>
        <v>1.7810870526470912</v>
      </c>
      <c r="L597" s="64">
        <v>1</v>
      </c>
      <c r="M597" s="65">
        <v>367684.5</v>
      </c>
      <c r="N597" s="87">
        <v>9708686.5999999903</v>
      </c>
      <c r="O597" s="98" t="s">
        <v>1225</v>
      </c>
      <c r="P597" s="87" t="str">
        <f>VLOOKUP(CENSO[[#This Row],[DAP (cm)]],CD[],2,TRUE)</f>
        <v>TORETE</v>
      </c>
      <c r="Q597" s="87" t="str">
        <f>VLOOKUP(CENSO[[#This Row],[DAP (cm)]],DD[],2,TRUE)</f>
        <v>40├ 50</v>
      </c>
      <c r="R597" s="87" t="str" cm="1">
        <f t="array" ref="R597">INDEX(_xlfn.TEXTSPLIT(CENSO[[#This Row],[NOME CIENTIFICO]]," "),1)</f>
        <v>Couratari</v>
      </c>
      <c r="S597" s="98" t="s">
        <v>1004</v>
      </c>
      <c r="T597" s="87">
        <f>_xlfn.MINIFS(CENSO[DAP (cm)],CENSO[NOME CIENTIFICO],CENSO[[#This Row],[NOME CIENTIFICO]])</f>
        <v>38.833806114422465</v>
      </c>
      <c r="U5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97" s="87" t="str">
        <f>IF(CENSO[[#This Row],[DAP (cm)]]&lt;CENSO[[#This Row],[DMCE (cm)]],"DAP &lt; DMCE","DAP ≥ DMCE")</f>
        <v>DAP &lt; DMCE</v>
      </c>
      <c r="W597" s="87" t="str">
        <f>IF(CENSO[[#This Row],[DAP (cm)]]&gt;200, "Superior", "Inferior")</f>
        <v>Inferior</v>
      </c>
      <c r="X597" s="87" t="str">
        <f>VLOOKUP(CENSO[[#This Row],[NOME COMUM]],ESPECIES[],4,FALSE)</f>
        <v>Não</v>
      </c>
      <c r="Y597" s="87" t="str">
        <f>IF(IFERROR(VLOOKUP(CENSO[[#This Row],[NOME COMUM]],COMERCIAIS[],2, FALSE), "Não") &lt;&gt; "Não", "Sim", "Não")</f>
        <v>Sim</v>
      </c>
      <c r="Z597" s="133">
        <f>CENSO[[#This Row],[g (m²)]]/SUM(AEEF[AEEF-UT])</f>
        <v>2.9678706011793647E-4</v>
      </c>
      <c r="AA597" s="133">
        <f>CENSO[[#This Row],[v (m³)]]/SUM(AEEF[AEEF-UT])</f>
        <v>3.1162641312383324E-3</v>
      </c>
    </row>
    <row r="598" spans="1:27" ht="14">
      <c r="A598" s="86">
        <v>1</v>
      </c>
      <c r="B598" s="86">
        <v>1</v>
      </c>
      <c r="C598" s="63">
        <v>29</v>
      </c>
      <c r="D598" s="63">
        <v>597</v>
      </c>
      <c r="E598" s="63" t="str">
        <f>VLOOKUP(CENSO[[#This Row],[NOME COMUM]],ESPECIES[],2,FALSE)</f>
        <v>Qualea dichotoma (Mart.) Warm. ex Wille</v>
      </c>
      <c r="F598" s="64" t="s">
        <v>55</v>
      </c>
      <c r="G598" s="64">
        <v>174</v>
      </c>
      <c r="H598" s="97">
        <f>CENSO[[#This Row],[CAP (cm)]]/PI()</f>
        <v>55.38592019597958</v>
      </c>
      <c r="I598" s="64">
        <v>20</v>
      </c>
      <c r="J598" s="96">
        <f>(PI()*(CENSO[[#This Row],[DAP (cm)]]^2))/40000</f>
        <v>0.2409287528525112</v>
      </c>
      <c r="K598" s="96">
        <f>CENSO[[#This Row],[g (m²)]]*CENSO[[#This Row],[H (m)]]*0.7</f>
        <v>3.3730025399351566</v>
      </c>
      <c r="L598" s="64">
        <v>1</v>
      </c>
      <c r="M598" s="65">
        <v>367585.7</v>
      </c>
      <c r="N598" s="87">
        <v>9708775.4000000004</v>
      </c>
      <c r="O598" s="87" t="s">
        <v>1227</v>
      </c>
      <c r="P598" s="87" t="str">
        <f>VLOOKUP(CENSO[[#This Row],[DAP (cm)]],CD[],2,TRUE)</f>
        <v>TORA</v>
      </c>
      <c r="Q598" s="87" t="str">
        <f>VLOOKUP(CENSO[[#This Row],[DAP (cm)]],DD[],2,TRUE)</f>
        <v>50├ 60</v>
      </c>
      <c r="R598" s="87" t="str" cm="1">
        <f t="array" ref="R598">INDEX(_xlfn.TEXTSPLIT(CENSO[[#This Row],[NOME CIENTIFICO]]," "),1)</f>
        <v>Qualea</v>
      </c>
      <c r="S598" s="98" t="s">
        <v>1004</v>
      </c>
      <c r="T598" s="87">
        <f>_xlfn.MINIFS(CENSO[DAP (cm)],CENSO[NOME CIENTIFICO],CENSO[[#This Row],[NOME CIENTIFICO]])</f>
        <v>40.107045659157627</v>
      </c>
      <c r="U5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598" s="87" t="str">
        <f>IF(CENSO[[#This Row],[DAP (cm)]]&lt;CENSO[[#This Row],[DMCE (cm)]],"DAP &lt; DMCE","DAP ≥ DMCE")</f>
        <v>DAP ≥ DMCE</v>
      </c>
      <c r="W598" s="87" t="str">
        <f>IF(CENSO[[#This Row],[DAP (cm)]]&gt;200, "Superior", "Inferior")</f>
        <v>Inferior</v>
      </c>
      <c r="X598" s="87" t="str">
        <f>VLOOKUP(CENSO[[#This Row],[NOME COMUM]],ESPECIES[],4,FALSE)</f>
        <v>Não</v>
      </c>
      <c r="Y598" s="87" t="str">
        <f>IF(IFERROR(VLOOKUP(CENSO[[#This Row],[NOME COMUM]],COMERCIAIS[],2, FALSE), "Não") &lt;&gt; "Não", "Sim", "Não")</f>
        <v>Não</v>
      </c>
      <c r="Z598" s="133">
        <f>CENSO[[#This Row],[g (m²)]]/SUM(AEEF[AEEF-UT])</f>
        <v>4.2153898630749889E-4</v>
      </c>
      <c r="AA598" s="133">
        <f>CENSO[[#This Row],[v (m³)]]/SUM(AEEF[AEEF-UT])</f>
        <v>5.9015458083049839E-3</v>
      </c>
    </row>
    <row r="599" spans="1:27" ht="14">
      <c r="A599" s="86">
        <v>1</v>
      </c>
      <c r="B599" s="86">
        <v>1</v>
      </c>
      <c r="C599" s="63">
        <v>29</v>
      </c>
      <c r="D599" s="63">
        <v>598</v>
      </c>
      <c r="E599" s="63" t="str">
        <f>VLOOKUP(CENSO[[#This Row],[NOME COMUM]],ESPECIES[],2,FALSE)</f>
        <v>Tachigali myrmecophila Ducke</v>
      </c>
      <c r="F599" s="64" t="s">
        <v>14</v>
      </c>
      <c r="G599" s="64">
        <v>245</v>
      </c>
      <c r="H599" s="97">
        <f>CENSO[[#This Row],[CAP (cm)]]/PI()</f>
        <v>77.985922115028714</v>
      </c>
      <c r="I599" s="64">
        <v>15</v>
      </c>
      <c r="J599" s="96">
        <f>(PI()*(CENSO[[#This Row],[DAP (cm)]]^2))/40000</f>
        <v>0.47766377295455087</v>
      </c>
      <c r="K599" s="96">
        <f>CENSO[[#This Row],[g (m²)]]*CENSO[[#This Row],[H (m)]]*0.7</f>
        <v>5.0154696160227843</v>
      </c>
      <c r="L599" s="64">
        <v>1</v>
      </c>
      <c r="M599" s="65">
        <v>367580.2</v>
      </c>
      <c r="N599" s="87">
        <v>9708789.5999999903</v>
      </c>
      <c r="O599" s="87" t="s">
        <v>1227</v>
      </c>
      <c r="P599" s="87" t="str">
        <f>VLOOKUP(CENSO[[#This Row],[DAP (cm)]],CD[],2,TRUE)</f>
        <v>TORA</v>
      </c>
      <c r="Q599" s="87" t="str">
        <f>VLOOKUP(CENSO[[#This Row],[DAP (cm)]],DD[],2,TRUE)</f>
        <v>70├ 80</v>
      </c>
      <c r="R599" s="87" t="str" cm="1">
        <f t="array" ref="R599">INDEX(_xlfn.TEXTSPLIT(CENSO[[#This Row],[NOME CIENTIFICO]]," "),1)</f>
        <v>Tachigali</v>
      </c>
      <c r="S599" s="98" t="s">
        <v>1004</v>
      </c>
      <c r="T599" s="87">
        <f>_xlfn.MINIFS(CENSO[DAP (cm)],CENSO[NOME CIENTIFICO],CENSO[[#This Row],[NOME CIENTIFICO]])</f>
        <v>39.152116000606256</v>
      </c>
      <c r="U5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599" s="87" t="str">
        <f>IF(CENSO[[#This Row],[DAP (cm)]]&lt;CENSO[[#This Row],[DMCE (cm)]],"DAP &lt; DMCE","DAP ≥ DMCE")</f>
        <v>DAP ≥ DMCE</v>
      </c>
      <c r="W599" s="87" t="str">
        <f>IF(CENSO[[#This Row],[DAP (cm)]]&gt;200, "Superior", "Inferior")</f>
        <v>Inferior</v>
      </c>
      <c r="X599" s="87" t="str">
        <f>VLOOKUP(CENSO[[#This Row],[NOME COMUM]],ESPECIES[],4,FALSE)</f>
        <v>Não</v>
      </c>
      <c r="Y599" s="87" t="str">
        <f>IF(IFERROR(VLOOKUP(CENSO[[#This Row],[NOME COMUM]],COMERCIAIS[],2, FALSE), "Não") &lt;&gt; "Não", "Sim", "Não")</f>
        <v>Sim</v>
      </c>
      <c r="Z599" s="133">
        <f>CENSO[[#This Row],[g (m²)]]/SUM(AEEF[AEEF-UT])</f>
        <v>8.3574044302773209E-4</v>
      </c>
      <c r="AA599" s="133">
        <f>CENSO[[#This Row],[v (m³)]]/SUM(AEEF[AEEF-UT])</f>
        <v>8.7752746517911866E-3</v>
      </c>
    </row>
    <row r="600" spans="1:27" ht="14">
      <c r="A600" s="86">
        <v>1</v>
      </c>
      <c r="B600" s="86">
        <v>1</v>
      </c>
      <c r="C600" s="63">
        <v>29</v>
      </c>
      <c r="D600" s="63">
        <v>599</v>
      </c>
      <c r="E600" s="63" t="str">
        <f>VLOOKUP(CENSO[[#This Row],[NOME COMUM]],ESPECIES[],2,FALSE)</f>
        <v>Tachigali myrmecophila Ducke</v>
      </c>
      <c r="F600" s="64" t="s">
        <v>14</v>
      </c>
      <c r="G600" s="64">
        <v>200</v>
      </c>
      <c r="H600" s="97">
        <f>CENSO[[#This Row],[CAP (cm)]]/PI()</f>
        <v>63.661977236758133</v>
      </c>
      <c r="I600" s="64">
        <v>14</v>
      </c>
      <c r="J600" s="96">
        <f>(PI()*(CENSO[[#This Row],[DAP (cm)]]^2))/40000</f>
        <v>0.31830988618379064</v>
      </c>
      <c r="K600" s="96">
        <f>CENSO[[#This Row],[g (m²)]]*CENSO[[#This Row],[H (m)]]*0.7</f>
        <v>3.1194368846011482</v>
      </c>
      <c r="L600" s="64">
        <v>2</v>
      </c>
      <c r="M600" s="65">
        <v>367537.09999999899</v>
      </c>
      <c r="N600" s="87">
        <v>9708819.3000000007</v>
      </c>
      <c r="O600" s="87" t="s">
        <v>1227</v>
      </c>
      <c r="P600" s="87" t="str">
        <f>VLOOKUP(CENSO[[#This Row],[DAP (cm)]],CD[],2,TRUE)</f>
        <v>TORA</v>
      </c>
      <c r="Q600" s="87" t="str">
        <f>VLOOKUP(CENSO[[#This Row],[DAP (cm)]],DD[],2,TRUE)</f>
        <v>60├ 70</v>
      </c>
      <c r="R600" s="87" t="str" cm="1">
        <f t="array" ref="R600">INDEX(_xlfn.TEXTSPLIT(CENSO[[#This Row],[NOME CIENTIFICO]]," "),1)</f>
        <v>Tachigali</v>
      </c>
      <c r="S600" s="98" t="s">
        <v>1004</v>
      </c>
      <c r="T600" s="87">
        <f>_xlfn.MINIFS(CENSO[DAP (cm)],CENSO[NOME CIENTIFICO],CENSO[[#This Row],[NOME CIENTIFICO]])</f>
        <v>39.152116000606256</v>
      </c>
      <c r="U6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00" s="87" t="str">
        <f>IF(CENSO[[#This Row],[DAP (cm)]]&lt;CENSO[[#This Row],[DMCE (cm)]],"DAP &lt; DMCE","DAP ≥ DMCE")</f>
        <v>DAP ≥ DMCE</v>
      </c>
      <c r="W600" s="87" t="str">
        <f>IF(CENSO[[#This Row],[DAP (cm)]]&gt;200, "Superior", "Inferior")</f>
        <v>Inferior</v>
      </c>
      <c r="X600" s="87" t="str">
        <f>VLOOKUP(CENSO[[#This Row],[NOME COMUM]],ESPECIES[],4,FALSE)</f>
        <v>Não</v>
      </c>
      <c r="Y600" s="87" t="str">
        <f>IF(IFERROR(VLOOKUP(CENSO[[#This Row],[NOME COMUM]],COMERCIAIS[],2, FALSE), "Não") &lt;&gt; "Não", "Sim", "Não")</f>
        <v>Sim</v>
      </c>
      <c r="Z600" s="133">
        <f>CENSO[[#This Row],[g (m²)]]/SUM(AEEF[AEEF-UT])</f>
        <v>5.5692824191768894E-4</v>
      </c>
      <c r="AA600" s="133">
        <f>CENSO[[#This Row],[v (m³)]]/SUM(AEEF[AEEF-UT])</f>
        <v>5.4578967707933513E-3</v>
      </c>
    </row>
    <row r="601" spans="1:27" ht="14">
      <c r="A601" s="86">
        <v>1</v>
      </c>
      <c r="B601" s="86">
        <v>1</v>
      </c>
      <c r="C601" s="63">
        <v>29</v>
      </c>
      <c r="D601" s="63">
        <v>600</v>
      </c>
      <c r="E601" s="63" t="str">
        <f>VLOOKUP(CENSO[[#This Row],[NOME COMUM]],ESPECIES[],2,FALSE)</f>
        <v>Pouteria sp.</v>
      </c>
      <c r="F601" s="64" t="s">
        <v>83</v>
      </c>
      <c r="G601" s="64">
        <v>150</v>
      </c>
      <c r="H601" s="97">
        <f>CENSO[[#This Row],[CAP (cm)]]/PI()</f>
        <v>47.7464829275686</v>
      </c>
      <c r="I601" s="64">
        <v>20</v>
      </c>
      <c r="J601" s="96">
        <f>(PI()*(CENSO[[#This Row],[DAP (cm)]]^2))/40000</f>
        <v>0.17904931097838223</v>
      </c>
      <c r="K601" s="96">
        <f>CENSO[[#This Row],[g (m²)]]*CENSO[[#This Row],[H (m)]]*0.7</f>
        <v>2.5066903536973508</v>
      </c>
      <c r="L601" s="64">
        <v>1</v>
      </c>
      <c r="M601" s="65">
        <v>367536.7</v>
      </c>
      <c r="N601" s="87">
        <v>9708823.6999999899</v>
      </c>
      <c r="O601" s="98" t="s">
        <v>1225</v>
      </c>
      <c r="P601" s="87" t="str">
        <f>VLOOKUP(CENSO[[#This Row],[DAP (cm)]],CD[],2,TRUE)</f>
        <v>TORETE</v>
      </c>
      <c r="Q601" s="87" t="str">
        <f>VLOOKUP(CENSO[[#This Row],[DAP (cm)]],DD[],2,TRUE)</f>
        <v>40├ 50</v>
      </c>
      <c r="R601" s="87" t="str" cm="1">
        <f t="array" ref="R601">INDEX(_xlfn.TEXTSPLIT(CENSO[[#This Row],[NOME CIENTIFICO]]," "),1)</f>
        <v>Pouteria</v>
      </c>
      <c r="S601" s="98" t="s">
        <v>1004</v>
      </c>
      <c r="T601" s="87">
        <f>_xlfn.MINIFS(CENSO[DAP (cm)],CENSO[NOME CIENTIFICO],CENSO[[#This Row],[NOME CIENTIFICO]])</f>
        <v>39.788735772973837</v>
      </c>
      <c r="U6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01" s="87" t="str">
        <f>IF(CENSO[[#This Row],[DAP (cm)]]&lt;CENSO[[#This Row],[DMCE (cm)]],"DAP &lt; DMCE","DAP ≥ DMCE")</f>
        <v>DAP &lt; DMCE</v>
      </c>
      <c r="W601" s="87" t="str">
        <f>IF(CENSO[[#This Row],[DAP (cm)]]&gt;200, "Superior", "Inferior")</f>
        <v>Inferior</v>
      </c>
      <c r="X601" s="87" t="str">
        <f>VLOOKUP(CENSO[[#This Row],[NOME COMUM]],ESPECIES[],4,FALSE)</f>
        <v>Não</v>
      </c>
      <c r="Y601" s="87" t="str">
        <f>IF(IFERROR(VLOOKUP(CENSO[[#This Row],[NOME COMUM]],COMERCIAIS[],2, FALSE), "Não") &lt;&gt; "Não", "Sim", "Não")</f>
        <v>Não</v>
      </c>
      <c r="Z601" s="133">
        <f>CENSO[[#This Row],[g (m²)]]/SUM(AEEF[AEEF-UT])</f>
        <v>3.1327213607870003E-4</v>
      </c>
      <c r="AA601" s="133">
        <f>CENSO[[#This Row],[v (m³)]]/SUM(AEEF[AEEF-UT])</f>
        <v>4.3858099051018E-3</v>
      </c>
    </row>
    <row r="602" spans="1:27" ht="14">
      <c r="A602" s="86">
        <v>1</v>
      </c>
      <c r="B602" s="86">
        <v>1</v>
      </c>
      <c r="C602" s="63">
        <v>29</v>
      </c>
      <c r="D602" s="63">
        <v>601</v>
      </c>
      <c r="E602" s="63" t="str">
        <f>VLOOKUP(CENSO[[#This Row],[NOME COMUM]],ESPECIES[],2,FALSE)</f>
        <v>Bertholletia excelsa Humb. &amp; Bonpl.</v>
      </c>
      <c r="F602" s="64" t="s">
        <v>37</v>
      </c>
      <c r="G602" s="64">
        <v>415</v>
      </c>
      <c r="H602" s="97">
        <f>CENSO[[#This Row],[CAP (cm)]]/PI()</f>
        <v>132.09860276627313</v>
      </c>
      <c r="I602" s="64">
        <v>23</v>
      </c>
      <c r="J602" s="96">
        <f>(PI()*(CENSO[[#This Row],[DAP (cm)]]^2))/40000</f>
        <v>1.3705230037000837</v>
      </c>
      <c r="K602" s="96">
        <f>CENSO[[#This Row],[g (m²)]]*CENSO[[#This Row],[H (m)]]*0.7</f>
        <v>22.065420359571348</v>
      </c>
      <c r="L602" s="64">
        <v>1</v>
      </c>
      <c r="M602" s="65">
        <v>367558.40000000002</v>
      </c>
      <c r="N602" s="87">
        <v>9708843</v>
      </c>
      <c r="O602" s="87" t="s">
        <v>424</v>
      </c>
      <c r="P602" s="87" t="str">
        <f>VLOOKUP(CENSO[[#This Row],[DAP (cm)]],CD[],2,TRUE)</f>
        <v>TORA</v>
      </c>
      <c r="Q602" s="87" t="str">
        <f>VLOOKUP(CENSO[[#This Row],[DAP (cm)]],DD[],2,TRUE)</f>
        <v>130├ 140</v>
      </c>
      <c r="R602" s="87" t="str" cm="1">
        <f t="array" ref="R602">INDEX(_xlfn.TEXTSPLIT(CENSO[[#This Row],[NOME CIENTIFICO]]," "),1)</f>
        <v>Bertholletia</v>
      </c>
      <c r="S602" s="98" t="s">
        <v>1004</v>
      </c>
      <c r="T602" s="87">
        <f>_xlfn.MINIFS(CENSO[DAP (cm)],CENSO[NOME CIENTIFICO],CENSO[[#This Row],[NOME CIENTIFICO]])</f>
        <v>41.38028520389279</v>
      </c>
      <c r="U6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602" s="87" t="str">
        <f>IF(CENSO[[#This Row],[DAP (cm)]]&lt;CENSO[[#This Row],[DMCE (cm)]],"DAP &lt; DMCE","DAP ≥ DMCE")</f>
        <v>DAP ≥ DMCE</v>
      </c>
      <c r="W602" s="87" t="str">
        <f>IF(CENSO[[#This Row],[DAP (cm)]]&gt;200, "Superior", "Inferior")</f>
        <v>Inferior</v>
      </c>
      <c r="X602" s="87" t="str">
        <f>VLOOKUP(CENSO[[#This Row],[NOME COMUM]],ESPECIES[],4,FALSE)</f>
        <v>Protegida</v>
      </c>
      <c r="Y602" s="87" t="str">
        <f>IF(IFERROR(VLOOKUP(CENSO[[#This Row],[NOME COMUM]],COMERCIAIS[],2, FALSE), "Não") &lt;&gt; "Não", "Sim", "Não")</f>
        <v>Não</v>
      </c>
      <c r="Z602" s="133">
        <f>CENSO[[#This Row],[g (m²)]]/SUM(AEEF[AEEF-UT])</f>
        <v>2.3979241616068499E-3</v>
      </c>
      <c r="AA602" s="133">
        <f>CENSO[[#This Row],[v (m³)]]/SUM(AEEF[AEEF-UT])</f>
        <v>3.8606579001870284E-2</v>
      </c>
    </row>
    <row r="603" spans="1:27" ht="14">
      <c r="A603" s="86">
        <v>1</v>
      </c>
      <c r="B603" s="86">
        <v>1</v>
      </c>
      <c r="C603" s="63">
        <v>29</v>
      </c>
      <c r="D603" s="63">
        <v>602</v>
      </c>
      <c r="E603" s="63" t="str">
        <f>VLOOKUP(CENSO[[#This Row],[NOME COMUM]],ESPECIES[],2,FALSE)</f>
        <v>Coutarea hexandra (Jacq.) K.Schum.</v>
      </c>
      <c r="F603" s="64" t="s">
        <v>57</v>
      </c>
      <c r="G603" s="64">
        <v>200</v>
      </c>
      <c r="H603" s="97">
        <f>CENSO[[#This Row],[CAP (cm)]]/PI()</f>
        <v>63.661977236758133</v>
      </c>
      <c r="I603" s="64">
        <v>13</v>
      </c>
      <c r="J603" s="96">
        <f>(PI()*(CENSO[[#This Row],[DAP (cm)]]^2))/40000</f>
        <v>0.31830988618379064</v>
      </c>
      <c r="K603" s="96">
        <f>CENSO[[#This Row],[g (m²)]]*CENSO[[#This Row],[H (m)]]*0.7</f>
        <v>2.896619964272495</v>
      </c>
      <c r="L603" s="64">
        <v>3</v>
      </c>
      <c r="M603" s="65">
        <v>367549.7</v>
      </c>
      <c r="N603" s="87">
        <v>9708848</v>
      </c>
      <c r="O603" s="87" t="s">
        <v>1226</v>
      </c>
      <c r="P603" s="87" t="str">
        <f>VLOOKUP(CENSO[[#This Row],[DAP (cm)]],CD[],2,TRUE)</f>
        <v>TORA</v>
      </c>
      <c r="Q603" s="87" t="str">
        <f>VLOOKUP(CENSO[[#This Row],[DAP (cm)]],DD[],2,TRUE)</f>
        <v>60├ 70</v>
      </c>
      <c r="R603" s="87" t="str" cm="1">
        <f t="array" ref="R603">INDEX(_xlfn.TEXTSPLIT(CENSO[[#This Row],[NOME CIENTIFICO]]," "),1)</f>
        <v>Coutarea</v>
      </c>
      <c r="S603" s="98" t="s">
        <v>1004</v>
      </c>
      <c r="T603" s="87">
        <f>_xlfn.MINIFS(CENSO[DAP (cm)],CENSO[NOME CIENTIFICO],CENSO[[#This Row],[NOME CIENTIFICO]])</f>
        <v>40.425355545341418</v>
      </c>
      <c r="U6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603" s="87" t="str">
        <f>IF(CENSO[[#This Row],[DAP (cm)]]&lt;CENSO[[#This Row],[DMCE (cm)]],"DAP &lt; DMCE","DAP ≥ DMCE")</f>
        <v>DAP ≥ DMCE</v>
      </c>
      <c r="W603" s="87" t="str">
        <f>IF(CENSO[[#This Row],[DAP (cm)]]&gt;200, "Superior", "Inferior")</f>
        <v>Inferior</v>
      </c>
      <c r="X603" s="87" t="str">
        <f>VLOOKUP(CENSO[[#This Row],[NOME COMUM]],ESPECIES[],4,FALSE)</f>
        <v>Não</v>
      </c>
      <c r="Y603" s="87" t="str">
        <f>IF(IFERROR(VLOOKUP(CENSO[[#This Row],[NOME COMUM]],COMERCIAIS[],2, FALSE), "Não") &lt;&gt; "Não", "Sim", "Não")</f>
        <v>Não</v>
      </c>
      <c r="Z603" s="133">
        <f>CENSO[[#This Row],[g (m²)]]/SUM(AEEF[AEEF-UT])</f>
        <v>5.5692824191768894E-4</v>
      </c>
      <c r="AA603" s="133">
        <f>CENSO[[#This Row],[v (m³)]]/SUM(AEEF[AEEF-UT])</f>
        <v>5.0680470014509696E-3</v>
      </c>
    </row>
    <row r="604" spans="1:27" ht="14">
      <c r="A604" s="86">
        <v>1</v>
      </c>
      <c r="B604" s="86">
        <v>1</v>
      </c>
      <c r="C604" s="63">
        <v>30</v>
      </c>
      <c r="D604" s="63">
        <v>603</v>
      </c>
      <c r="E604" s="63" t="str">
        <f>VLOOKUP(CENSO[[#This Row],[NOME COMUM]],ESPECIES[],2,FALSE)</f>
        <v>Couratari guianensis Aubl.</v>
      </c>
      <c r="F604" s="64" t="s">
        <v>6</v>
      </c>
      <c r="G604" s="64">
        <v>173</v>
      </c>
      <c r="H604" s="97">
        <f>CENSO[[#This Row],[CAP (cm)]]/PI()</f>
        <v>55.067610309795789</v>
      </c>
      <c r="I604" s="64">
        <v>20</v>
      </c>
      <c r="J604" s="96">
        <f>(PI()*(CENSO[[#This Row],[DAP (cm)]]^2))/40000</f>
        <v>0.23816741458986682</v>
      </c>
      <c r="K604" s="96">
        <f>CENSO[[#This Row],[g (m²)]]*CENSO[[#This Row],[H (m)]]*0.7</f>
        <v>3.3343438042581353</v>
      </c>
      <c r="L604" s="64">
        <v>1</v>
      </c>
      <c r="M604" s="65">
        <v>367511.5</v>
      </c>
      <c r="N604" s="87">
        <v>9708828.1999999899</v>
      </c>
      <c r="O604" s="87" t="s">
        <v>1228</v>
      </c>
      <c r="P604" s="87" t="str">
        <f>VLOOKUP(CENSO[[#This Row],[DAP (cm)]],CD[],2,TRUE)</f>
        <v>TORA</v>
      </c>
      <c r="Q604" s="87" t="str">
        <f>VLOOKUP(CENSO[[#This Row],[DAP (cm)]],DD[],2,TRUE)</f>
        <v>50├ 60</v>
      </c>
      <c r="R604" s="87" t="str" cm="1">
        <f t="array" ref="R604">INDEX(_xlfn.TEXTSPLIT(CENSO[[#This Row],[NOME CIENTIFICO]]," "),1)</f>
        <v>Couratari</v>
      </c>
      <c r="S604" s="98" t="s">
        <v>1004</v>
      </c>
      <c r="T604" s="87">
        <f>_xlfn.MINIFS(CENSO[DAP (cm)],CENSO[NOME CIENTIFICO],CENSO[[#This Row],[NOME CIENTIFICO]])</f>
        <v>38.833806114422465</v>
      </c>
      <c r="U6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04" s="87" t="str">
        <f>IF(CENSO[[#This Row],[DAP (cm)]]&lt;CENSO[[#This Row],[DMCE (cm)]],"DAP &lt; DMCE","DAP ≥ DMCE")</f>
        <v>DAP ≥ DMCE</v>
      </c>
      <c r="W604" s="87" t="str">
        <f>IF(CENSO[[#This Row],[DAP (cm)]]&gt;200, "Superior", "Inferior")</f>
        <v>Inferior</v>
      </c>
      <c r="X604" s="87" t="str">
        <f>VLOOKUP(CENSO[[#This Row],[NOME COMUM]],ESPECIES[],4,FALSE)</f>
        <v>Não</v>
      </c>
      <c r="Y604" s="87" t="str">
        <f>IF(IFERROR(VLOOKUP(CENSO[[#This Row],[NOME COMUM]],COMERCIAIS[],2, FALSE), "Não") &lt;&gt; "Não", "Sim", "Não")</f>
        <v>Sim</v>
      </c>
      <c r="Z604" s="133">
        <f>CENSO[[#This Row],[g (m²)]]/SUM(AEEF[AEEF-UT])</f>
        <v>4.1670763380886292E-4</v>
      </c>
      <c r="AA604" s="133">
        <f>CENSO[[#This Row],[v (m³)]]/SUM(AEEF[AEEF-UT])</f>
        <v>5.8339068733240804E-3</v>
      </c>
    </row>
    <row r="605" spans="1:27" ht="14">
      <c r="A605" s="86">
        <v>1</v>
      </c>
      <c r="B605" s="86">
        <v>1</v>
      </c>
      <c r="C605" s="63">
        <v>30</v>
      </c>
      <c r="D605" s="63">
        <v>604</v>
      </c>
      <c r="E605" s="63" t="str">
        <f>VLOOKUP(CENSO[[#This Row],[NOME COMUM]],ESPECIES[],2,FALSE)</f>
        <v>Astronium lecointei Ducke</v>
      </c>
      <c r="F605" s="64" t="s">
        <v>5</v>
      </c>
      <c r="G605" s="64">
        <v>192</v>
      </c>
      <c r="H605" s="97">
        <f>CENSO[[#This Row],[CAP (cm)]]/PI()</f>
        <v>61.115498147287809</v>
      </c>
      <c r="I605" s="64">
        <v>20</v>
      </c>
      <c r="J605" s="96">
        <f>(PI()*(CENSO[[#This Row],[DAP (cm)]]^2))/40000</f>
        <v>0.29335439110698147</v>
      </c>
      <c r="K605" s="96">
        <f>CENSO[[#This Row],[g (m²)]]*CENSO[[#This Row],[H (m)]]*0.7</f>
        <v>4.1069614754977399</v>
      </c>
      <c r="L605" s="64">
        <v>1</v>
      </c>
      <c r="M605" s="65">
        <v>367514.4</v>
      </c>
      <c r="N605" s="87">
        <v>9708818.9000000004</v>
      </c>
      <c r="O605" s="87" t="s">
        <v>1228</v>
      </c>
      <c r="P605" s="87" t="str">
        <f>VLOOKUP(CENSO[[#This Row],[DAP (cm)]],CD[],2,TRUE)</f>
        <v>TORA</v>
      </c>
      <c r="Q605" s="87" t="str">
        <f>VLOOKUP(CENSO[[#This Row],[DAP (cm)]],DD[],2,TRUE)</f>
        <v>60├ 70</v>
      </c>
      <c r="R605" s="87" t="str" cm="1">
        <f t="array" ref="R605">INDEX(_xlfn.TEXTSPLIT(CENSO[[#This Row],[NOME CIENTIFICO]]," "),1)</f>
        <v>Astronium</v>
      </c>
      <c r="S605" s="98" t="s">
        <v>1004</v>
      </c>
      <c r="T605" s="87">
        <f>_xlfn.MINIFS(CENSO[DAP (cm)],CENSO[NOME CIENTIFICO],CENSO[[#This Row],[NOME CIENTIFICO]])</f>
        <v>40.107045659157627</v>
      </c>
      <c r="U6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605" s="87" t="str">
        <f>IF(CENSO[[#This Row],[DAP (cm)]]&lt;CENSO[[#This Row],[DMCE (cm)]],"DAP &lt; DMCE","DAP ≥ DMCE")</f>
        <v>DAP ≥ DMCE</v>
      </c>
      <c r="W605" s="87" t="str">
        <f>IF(CENSO[[#This Row],[DAP (cm)]]&gt;200, "Superior", "Inferior")</f>
        <v>Inferior</v>
      </c>
      <c r="X605" s="87" t="str">
        <f>VLOOKUP(CENSO[[#This Row],[NOME COMUM]],ESPECIES[],4,FALSE)</f>
        <v>Não</v>
      </c>
      <c r="Y605" s="87" t="str">
        <f>IF(IFERROR(VLOOKUP(CENSO[[#This Row],[NOME COMUM]],COMERCIAIS[],2, FALSE), "Não") &lt;&gt; "Não", "Sim", "Não")</f>
        <v>Sim</v>
      </c>
      <c r="Z605" s="133">
        <f>CENSO[[#This Row],[g (m²)]]/SUM(AEEF[AEEF-UT])</f>
        <v>5.1326506775134213E-4</v>
      </c>
      <c r="AA605" s="133">
        <f>CENSO[[#This Row],[v (m³)]]/SUM(AEEF[AEEF-UT])</f>
        <v>7.1857109485187892E-3</v>
      </c>
    </row>
    <row r="606" spans="1:27" ht="14">
      <c r="A606" s="86">
        <v>1</v>
      </c>
      <c r="B606" s="86">
        <v>1</v>
      </c>
      <c r="C606" s="63">
        <v>30</v>
      </c>
      <c r="D606" s="63">
        <v>605</v>
      </c>
      <c r="E606" s="63" t="str">
        <f>VLOOKUP(CENSO[[#This Row],[NOME COMUM]],ESPECIES[],2,FALSE)</f>
        <v>Lecythis pisonis Cambess.</v>
      </c>
      <c r="F606" s="64" t="s">
        <v>9</v>
      </c>
      <c r="G606" s="64">
        <v>179</v>
      </c>
      <c r="H606" s="97">
        <f>CENSO[[#This Row],[CAP (cm)]]/PI()</f>
        <v>56.977469626898532</v>
      </c>
      <c r="I606" s="64">
        <v>18</v>
      </c>
      <c r="J606" s="96">
        <f>(PI()*(CENSO[[#This Row],[DAP (cm)]]^2))/40000</f>
        <v>0.25497417658037091</v>
      </c>
      <c r="K606" s="96">
        <f>CENSO[[#This Row],[g (m²)]]*CENSO[[#This Row],[H (m)]]*0.7</f>
        <v>3.2126746249126734</v>
      </c>
      <c r="L606" s="64">
        <v>1</v>
      </c>
      <c r="M606" s="65">
        <v>367486.299999999</v>
      </c>
      <c r="N606" s="87">
        <v>9708800.3000000007</v>
      </c>
      <c r="O606" s="87" t="s">
        <v>1227</v>
      </c>
      <c r="P606" s="87" t="str">
        <f>VLOOKUP(CENSO[[#This Row],[DAP (cm)]],CD[],2,TRUE)</f>
        <v>TORA</v>
      </c>
      <c r="Q606" s="87" t="str">
        <f>VLOOKUP(CENSO[[#This Row],[DAP (cm)]],DD[],2,TRUE)</f>
        <v>50├ 60</v>
      </c>
      <c r="R606" s="87" t="str" cm="1">
        <f t="array" ref="R606">INDEX(_xlfn.TEXTSPLIT(CENSO[[#This Row],[NOME CIENTIFICO]]," "),1)</f>
        <v>Lecythis</v>
      </c>
      <c r="S606" s="98" t="s">
        <v>1004</v>
      </c>
      <c r="T606" s="87">
        <f>_xlfn.MINIFS(CENSO[DAP (cm)],CENSO[NOME CIENTIFICO],CENSO[[#This Row],[NOME CIENTIFICO]])</f>
        <v>40.743665431525208</v>
      </c>
      <c r="U6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606" s="87" t="str">
        <f>IF(CENSO[[#This Row],[DAP (cm)]]&lt;CENSO[[#This Row],[DMCE (cm)]],"DAP &lt; DMCE","DAP ≥ DMCE")</f>
        <v>DAP ≥ DMCE</v>
      </c>
      <c r="W606" s="87" t="str">
        <f>IF(CENSO[[#This Row],[DAP (cm)]]&gt;200, "Superior", "Inferior")</f>
        <v>Inferior</v>
      </c>
      <c r="X606" s="87" t="str">
        <f>VLOOKUP(CENSO[[#This Row],[NOME COMUM]],ESPECIES[],4,FALSE)</f>
        <v>Não</v>
      </c>
      <c r="Y606" s="87" t="str">
        <f>IF(IFERROR(VLOOKUP(CENSO[[#This Row],[NOME COMUM]],COMERCIAIS[],2, FALSE), "Não") &lt;&gt; "Não", "Sim", "Não")</f>
        <v>Sim</v>
      </c>
      <c r="Z606" s="133">
        <f>CENSO[[#This Row],[g (m²)]]/SUM(AEEF[AEEF-UT])</f>
        <v>4.4611344498211684E-4</v>
      </c>
      <c r="AA606" s="133">
        <f>CENSO[[#This Row],[v (m³)]]/SUM(AEEF[AEEF-UT])</f>
        <v>5.6210294067746717E-3</v>
      </c>
    </row>
    <row r="607" spans="1:27" ht="14">
      <c r="A607" s="86">
        <v>1</v>
      </c>
      <c r="B607" s="86">
        <v>1</v>
      </c>
      <c r="C607" s="63">
        <v>30</v>
      </c>
      <c r="D607" s="63">
        <v>606</v>
      </c>
      <c r="E607" s="63" t="str">
        <f>VLOOKUP(CENSO[[#This Row],[NOME COMUM]],ESPECIES[],2,FALSE)</f>
        <v>Couratari guianensis Aubl.</v>
      </c>
      <c r="F607" s="64" t="s">
        <v>6</v>
      </c>
      <c r="G607" s="64">
        <v>149</v>
      </c>
      <c r="H607" s="97">
        <f>CENSO[[#This Row],[CAP (cm)]]/PI()</f>
        <v>47.428173041384809</v>
      </c>
      <c r="I607" s="64">
        <v>18</v>
      </c>
      <c r="J607" s="96">
        <f>(PI()*(CENSO[[#This Row],[DAP (cm)]]^2))/40000</f>
        <v>0.17666994457915841</v>
      </c>
      <c r="K607" s="96">
        <f>CENSO[[#This Row],[g (m²)]]*CENSO[[#This Row],[H (m)]]*0.7</f>
        <v>2.2260413016973959</v>
      </c>
      <c r="L607" s="64">
        <v>1</v>
      </c>
      <c r="M607" s="65">
        <v>367478.2</v>
      </c>
      <c r="N607" s="87">
        <v>9708807.9000000004</v>
      </c>
      <c r="O607" s="98" t="s">
        <v>1225</v>
      </c>
      <c r="P607" s="87" t="str">
        <f>VLOOKUP(CENSO[[#This Row],[DAP (cm)]],CD[],2,TRUE)</f>
        <v>TORETE</v>
      </c>
      <c r="Q607" s="87" t="str">
        <f>VLOOKUP(CENSO[[#This Row],[DAP (cm)]],DD[],2,TRUE)</f>
        <v>40├ 50</v>
      </c>
      <c r="R607" s="87" t="str" cm="1">
        <f t="array" ref="R607">INDEX(_xlfn.TEXTSPLIT(CENSO[[#This Row],[NOME CIENTIFICO]]," "),1)</f>
        <v>Couratari</v>
      </c>
      <c r="S607" s="98" t="s">
        <v>1004</v>
      </c>
      <c r="T607" s="87">
        <f>_xlfn.MINIFS(CENSO[DAP (cm)],CENSO[NOME CIENTIFICO],CENSO[[#This Row],[NOME CIENTIFICO]])</f>
        <v>38.833806114422465</v>
      </c>
      <c r="U6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07" s="87" t="str">
        <f>IF(CENSO[[#This Row],[DAP (cm)]]&lt;CENSO[[#This Row],[DMCE (cm)]],"DAP &lt; DMCE","DAP ≥ DMCE")</f>
        <v>DAP &lt; DMCE</v>
      </c>
      <c r="W607" s="87" t="str">
        <f>IF(CENSO[[#This Row],[DAP (cm)]]&gt;200, "Superior", "Inferior")</f>
        <v>Inferior</v>
      </c>
      <c r="X607" s="87" t="str">
        <f>VLOOKUP(CENSO[[#This Row],[NOME COMUM]],ESPECIES[],4,FALSE)</f>
        <v>Não</v>
      </c>
      <c r="Y607" s="87" t="str">
        <f>IF(IFERROR(VLOOKUP(CENSO[[#This Row],[NOME COMUM]],COMERCIAIS[],2, FALSE), "Não") &lt;&gt; "Não", "Sim", "Não")</f>
        <v>Sim</v>
      </c>
      <c r="Z607" s="133">
        <f>CENSO[[#This Row],[g (m²)]]/SUM(AEEF[AEEF-UT])</f>
        <v>3.0910909747036534E-4</v>
      </c>
      <c r="AA607" s="133">
        <f>CENSO[[#This Row],[v (m³)]]/SUM(AEEF[AEEF-UT])</f>
        <v>3.894774628126603E-3</v>
      </c>
    </row>
    <row r="608" spans="1:27" ht="14">
      <c r="A608" s="86">
        <v>1</v>
      </c>
      <c r="B608" s="86">
        <v>1</v>
      </c>
      <c r="C608" s="63">
        <v>30</v>
      </c>
      <c r="D608" s="63">
        <v>607</v>
      </c>
      <c r="E608" s="63" t="str">
        <f>VLOOKUP(CENSO[[#This Row],[NOME COMUM]],ESPECIES[],2,FALSE)</f>
        <v>Ocotea cymbarum Kunth</v>
      </c>
      <c r="F608" s="64" t="s">
        <v>11</v>
      </c>
      <c r="G608" s="64">
        <v>150</v>
      </c>
      <c r="H608" s="97">
        <f>CENSO[[#This Row],[CAP (cm)]]/PI()</f>
        <v>47.7464829275686</v>
      </c>
      <c r="I608" s="64">
        <v>18</v>
      </c>
      <c r="J608" s="96">
        <f>(PI()*(CENSO[[#This Row],[DAP (cm)]]^2))/40000</f>
        <v>0.17904931097838223</v>
      </c>
      <c r="K608" s="96">
        <f>CENSO[[#This Row],[g (m²)]]*CENSO[[#This Row],[H (m)]]*0.7</f>
        <v>2.2560213183276159</v>
      </c>
      <c r="L608" s="64">
        <v>1</v>
      </c>
      <c r="M608" s="65">
        <v>367541.5</v>
      </c>
      <c r="N608" s="87">
        <v>9708789.9000000004</v>
      </c>
      <c r="O608" s="98" t="s">
        <v>1225</v>
      </c>
      <c r="P608" s="87" t="str">
        <f>VLOOKUP(CENSO[[#This Row],[DAP (cm)]],CD[],2,TRUE)</f>
        <v>TORETE</v>
      </c>
      <c r="Q608" s="87" t="str">
        <f>VLOOKUP(CENSO[[#This Row],[DAP (cm)]],DD[],2,TRUE)</f>
        <v>40├ 50</v>
      </c>
      <c r="R608" s="87" t="str" cm="1">
        <f t="array" ref="R608">INDEX(_xlfn.TEXTSPLIT(CENSO[[#This Row],[NOME CIENTIFICO]]," "),1)</f>
        <v>Ocotea</v>
      </c>
      <c r="S608" s="98" t="s">
        <v>1004</v>
      </c>
      <c r="T608" s="87">
        <f>_xlfn.MINIFS(CENSO[DAP (cm)],CENSO[NOME CIENTIFICO],CENSO[[#This Row],[NOME CIENTIFICO]])</f>
        <v>39.470425886790046</v>
      </c>
      <c r="U6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08" s="87" t="str">
        <f>IF(CENSO[[#This Row],[DAP (cm)]]&lt;CENSO[[#This Row],[DMCE (cm)]],"DAP &lt; DMCE","DAP ≥ DMCE")</f>
        <v>DAP &lt; DMCE</v>
      </c>
      <c r="W608" s="87" t="str">
        <f>IF(CENSO[[#This Row],[DAP (cm)]]&gt;200, "Superior", "Inferior")</f>
        <v>Inferior</v>
      </c>
      <c r="X608" s="87" t="str">
        <f>VLOOKUP(CENSO[[#This Row],[NOME COMUM]],ESPECIES[],4,FALSE)</f>
        <v>Não</v>
      </c>
      <c r="Y608" s="87" t="str">
        <f>IF(IFERROR(VLOOKUP(CENSO[[#This Row],[NOME COMUM]],COMERCIAIS[],2, FALSE), "Não") &lt;&gt; "Não", "Sim", "Não")</f>
        <v>Sim</v>
      </c>
      <c r="Z608" s="133">
        <f>CENSO[[#This Row],[g (m²)]]/SUM(AEEF[AEEF-UT])</f>
        <v>3.1327213607870003E-4</v>
      </c>
      <c r="AA608" s="133">
        <f>CENSO[[#This Row],[v (m³)]]/SUM(AEEF[AEEF-UT])</f>
        <v>3.94722891459162E-3</v>
      </c>
    </row>
    <row r="609" spans="1:27" ht="14">
      <c r="A609" s="86">
        <v>1</v>
      </c>
      <c r="B609" s="86">
        <v>1</v>
      </c>
      <c r="C609" s="63">
        <v>30</v>
      </c>
      <c r="D609" s="63">
        <v>608</v>
      </c>
      <c r="E609" s="63" t="str">
        <f>VLOOKUP(CENSO[[#This Row],[NOME COMUM]],ESPECIES[],2,FALSE)</f>
        <v>Lecythis pisonis Cambess.</v>
      </c>
      <c r="F609" s="64" t="s">
        <v>9</v>
      </c>
      <c r="G609" s="64">
        <v>320</v>
      </c>
      <c r="H609" s="97">
        <f>CENSO[[#This Row],[CAP (cm)]]/PI()</f>
        <v>101.85916357881302</v>
      </c>
      <c r="I609" s="64">
        <v>20</v>
      </c>
      <c r="J609" s="96">
        <f>(PI()*(CENSO[[#This Row],[DAP (cm)]]^2))/40000</f>
        <v>0.81487330863050433</v>
      </c>
      <c r="K609" s="96">
        <f>CENSO[[#This Row],[g (m²)]]*CENSO[[#This Row],[H (m)]]*0.7</f>
        <v>11.40822632082706</v>
      </c>
      <c r="L609" s="64">
        <v>2</v>
      </c>
      <c r="M609" s="65">
        <v>367556.2</v>
      </c>
      <c r="N609" s="87">
        <v>9708742</v>
      </c>
      <c r="O609" s="87" t="s">
        <v>1227</v>
      </c>
      <c r="P609" s="87" t="str">
        <f>VLOOKUP(CENSO[[#This Row],[DAP (cm)]],CD[],2,TRUE)</f>
        <v>TORA</v>
      </c>
      <c r="Q609" s="87" t="str">
        <f>VLOOKUP(CENSO[[#This Row],[DAP (cm)]],DD[],2,TRUE)</f>
        <v>100├ 110</v>
      </c>
      <c r="R609" s="87" t="str" cm="1">
        <f t="array" ref="R609">INDEX(_xlfn.TEXTSPLIT(CENSO[[#This Row],[NOME CIENTIFICO]]," "),1)</f>
        <v>Lecythis</v>
      </c>
      <c r="S609" s="98" t="s">
        <v>1004</v>
      </c>
      <c r="T609" s="87">
        <f>_xlfn.MINIFS(CENSO[DAP (cm)],CENSO[NOME CIENTIFICO],CENSO[[#This Row],[NOME CIENTIFICO]])</f>
        <v>40.743665431525208</v>
      </c>
      <c r="U6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609" s="87" t="str">
        <f>IF(CENSO[[#This Row],[DAP (cm)]]&lt;CENSO[[#This Row],[DMCE (cm)]],"DAP &lt; DMCE","DAP ≥ DMCE")</f>
        <v>DAP ≥ DMCE</v>
      </c>
      <c r="W609" s="87" t="str">
        <f>IF(CENSO[[#This Row],[DAP (cm)]]&gt;200, "Superior", "Inferior")</f>
        <v>Inferior</v>
      </c>
      <c r="X609" s="87" t="str">
        <f>VLOOKUP(CENSO[[#This Row],[NOME COMUM]],ESPECIES[],4,FALSE)</f>
        <v>Não</v>
      </c>
      <c r="Y609" s="87" t="str">
        <f>IF(IFERROR(VLOOKUP(CENSO[[#This Row],[NOME COMUM]],COMERCIAIS[],2, FALSE), "Não") &lt;&gt; "Não", "Sim", "Não")</f>
        <v>Sim</v>
      </c>
      <c r="Z609" s="133">
        <f>CENSO[[#This Row],[g (m²)]]/SUM(AEEF[AEEF-UT])</f>
        <v>1.4257362993092843E-3</v>
      </c>
      <c r="AA609" s="133">
        <f>CENSO[[#This Row],[v (m³)]]/SUM(AEEF[AEEF-UT])</f>
        <v>1.9960308190329977E-2</v>
      </c>
    </row>
    <row r="610" spans="1:27" ht="14">
      <c r="A610" s="86">
        <v>1</v>
      </c>
      <c r="B610" s="86">
        <v>1</v>
      </c>
      <c r="C610" s="63">
        <v>30</v>
      </c>
      <c r="D610" s="63">
        <v>609</v>
      </c>
      <c r="E610" s="63" t="str">
        <f>VLOOKUP(CENSO[[#This Row],[NOME COMUM]],ESPECIES[],2,FALSE)</f>
        <v>Qualea dichotoma (Mart.) Warm. ex Wille</v>
      </c>
      <c r="F610" s="64" t="s">
        <v>55</v>
      </c>
      <c r="G610" s="64">
        <v>203</v>
      </c>
      <c r="H610" s="97">
        <f>CENSO[[#This Row],[CAP (cm)]]/PI()</f>
        <v>64.616906895309512</v>
      </c>
      <c r="I610" s="64">
        <v>16</v>
      </c>
      <c r="J610" s="96">
        <f>(PI()*(CENSO[[#This Row],[DAP (cm)]]^2))/40000</f>
        <v>0.32793080249369577</v>
      </c>
      <c r="K610" s="96">
        <f>CENSO[[#This Row],[g (m²)]]*CENSO[[#This Row],[H (m)]]*0.7</f>
        <v>3.6728249879293924</v>
      </c>
      <c r="L610" s="64">
        <v>1</v>
      </c>
      <c r="M610" s="65">
        <v>367580.9</v>
      </c>
      <c r="N610" s="87">
        <v>9708714.8000000007</v>
      </c>
      <c r="O610" s="87" t="s">
        <v>1227</v>
      </c>
      <c r="P610" s="87" t="str">
        <f>VLOOKUP(CENSO[[#This Row],[DAP (cm)]],CD[],2,TRUE)</f>
        <v>TORA</v>
      </c>
      <c r="Q610" s="87" t="str">
        <f>VLOOKUP(CENSO[[#This Row],[DAP (cm)]],DD[],2,TRUE)</f>
        <v>60├ 70</v>
      </c>
      <c r="R610" s="87" t="str" cm="1">
        <f t="array" ref="R610">INDEX(_xlfn.TEXTSPLIT(CENSO[[#This Row],[NOME CIENTIFICO]]," "),1)</f>
        <v>Qualea</v>
      </c>
      <c r="S610" s="98" t="s">
        <v>1004</v>
      </c>
      <c r="T610" s="87">
        <f>_xlfn.MINIFS(CENSO[DAP (cm)],CENSO[NOME CIENTIFICO],CENSO[[#This Row],[NOME CIENTIFICO]])</f>
        <v>40.107045659157627</v>
      </c>
      <c r="U6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610" s="87" t="str">
        <f>IF(CENSO[[#This Row],[DAP (cm)]]&lt;CENSO[[#This Row],[DMCE (cm)]],"DAP &lt; DMCE","DAP ≥ DMCE")</f>
        <v>DAP ≥ DMCE</v>
      </c>
      <c r="W610" s="87" t="str">
        <f>IF(CENSO[[#This Row],[DAP (cm)]]&gt;200, "Superior", "Inferior")</f>
        <v>Inferior</v>
      </c>
      <c r="X610" s="87" t="str">
        <f>VLOOKUP(CENSO[[#This Row],[NOME COMUM]],ESPECIES[],4,FALSE)</f>
        <v>Não</v>
      </c>
      <c r="Y610" s="87" t="str">
        <f>IF(IFERROR(VLOOKUP(CENSO[[#This Row],[NOME COMUM]],COMERCIAIS[],2, FALSE), "Não") &lt;&gt; "Não", "Sim", "Não")</f>
        <v>Não</v>
      </c>
      <c r="Z610" s="133">
        <f>CENSO[[#This Row],[g (m²)]]/SUM(AEEF[AEEF-UT])</f>
        <v>5.7376139802965123E-4</v>
      </c>
      <c r="AA610" s="133">
        <f>CENSO[[#This Row],[v (m³)]]/SUM(AEEF[AEEF-UT])</f>
        <v>6.4261276579320927E-3</v>
      </c>
    </row>
    <row r="611" spans="1:27" ht="14">
      <c r="A611" s="86">
        <v>1</v>
      </c>
      <c r="B611" s="86">
        <v>1</v>
      </c>
      <c r="C611" s="63">
        <v>30</v>
      </c>
      <c r="D611" s="63">
        <v>610</v>
      </c>
      <c r="E611" s="63" t="str">
        <f>VLOOKUP(CENSO[[#This Row],[NOME COMUM]],ESPECIES[],2,FALSE)</f>
        <v>Buchenavia capitata (Vahl) Eichler</v>
      </c>
      <c r="F611" s="64" t="s">
        <v>10</v>
      </c>
      <c r="G611" s="64">
        <v>448</v>
      </c>
      <c r="H611" s="97">
        <f>CENSO[[#This Row],[CAP (cm)]]/PI()</f>
        <v>142.60282901033824</v>
      </c>
      <c r="I611" s="64">
        <v>20</v>
      </c>
      <c r="J611" s="96">
        <f>(PI()*(CENSO[[#This Row],[DAP (cm)]]^2))/40000</f>
        <v>1.5971516849157885</v>
      </c>
      <c r="K611" s="96">
        <f>CENSO[[#This Row],[g (m²)]]*CENSO[[#This Row],[H (m)]]*0.7</f>
        <v>22.360123588821036</v>
      </c>
      <c r="L611" s="64">
        <v>1</v>
      </c>
      <c r="M611" s="65">
        <v>367604.2</v>
      </c>
      <c r="N611" s="87">
        <v>9708707.4000000004</v>
      </c>
      <c r="O611" s="87" t="s">
        <v>1227</v>
      </c>
      <c r="P611" s="87" t="str">
        <f>VLOOKUP(CENSO[[#This Row],[DAP (cm)]],CD[],2,TRUE)</f>
        <v>TORA</v>
      </c>
      <c r="Q611" s="87" t="str">
        <f>VLOOKUP(CENSO[[#This Row],[DAP (cm)]],DD[],2,TRUE)</f>
        <v>140├ 150</v>
      </c>
      <c r="R611" s="87" t="str" cm="1">
        <f t="array" ref="R611">INDEX(_xlfn.TEXTSPLIT(CENSO[[#This Row],[NOME CIENTIFICO]]," "),1)</f>
        <v>Buchenavia</v>
      </c>
      <c r="S611" s="98" t="s">
        <v>1004</v>
      </c>
      <c r="T611" s="87">
        <f>_xlfn.MINIFS(CENSO[DAP (cm)],CENSO[NOME CIENTIFICO],CENSO[[#This Row],[NOME CIENTIFICO]])</f>
        <v>41.38028520389279</v>
      </c>
      <c r="U6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611" s="87" t="str">
        <f>IF(CENSO[[#This Row],[DAP (cm)]]&lt;CENSO[[#This Row],[DMCE (cm)]],"DAP &lt; DMCE","DAP ≥ DMCE")</f>
        <v>DAP ≥ DMCE</v>
      </c>
      <c r="W611" s="87" t="str">
        <f>IF(CENSO[[#This Row],[DAP (cm)]]&gt;200, "Superior", "Inferior")</f>
        <v>Inferior</v>
      </c>
      <c r="X611" s="87" t="str">
        <f>VLOOKUP(CENSO[[#This Row],[NOME COMUM]],ESPECIES[],4,FALSE)</f>
        <v>Não</v>
      </c>
      <c r="Y611" s="87" t="str">
        <f>IF(IFERROR(VLOOKUP(CENSO[[#This Row],[NOME COMUM]],COMERCIAIS[],2, FALSE), "Não") &lt;&gt; "Não", "Sim", "Não")</f>
        <v>Não</v>
      </c>
      <c r="Z611" s="133">
        <f>CENSO[[#This Row],[g (m²)]]/SUM(AEEF[AEEF-UT])</f>
        <v>2.7944431466461971E-3</v>
      </c>
      <c r="AA611" s="133">
        <f>CENSO[[#This Row],[v (m³)]]/SUM(AEEF[AEEF-UT])</f>
        <v>3.9122204053046755E-2</v>
      </c>
    </row>
    <row r="612" spans="1:27" ht="14">
      <c r="A612" s="86">
        <v>1</v>
      </c>
      <c r="B612" s="86">
        <v>1</v>
      </c>
      <c r="C612" s="63">
        <v>30</v>
      </c>
      <c r="D612" s="63">
        <v>611</v>
      </c>
      <c r="E612" s="63" t="str">
        <f>VLOOKUP(CENSO[[#This Row],[NOME COMUM]],ESPECIES[],2,FALSE)</f>
        <v>Tachigali myrmecophila Ducke</v>
      </c>
      <c r="F612" s="64" t="s">
        <v>14</v>
      </c>
      <c r="G612" s="64">
        <v>245</v>
      </c>
      <c r="H612" s="97">
        <f>CENSO[[#This Row],[CAP (cm)]]/PI()</f>
        <v>77.985922115028714</v>
      </c>
      <c r="I612" s="64">
        <v>15</v>
      </c>
      <c r="J612" s="96">
        <f>(PI()*(CENSO[[#This Row],[DAP (cm)]]^2))/40000</f>
        <v>0.47766377295455087</v>
      </c>
      <c r="K612" s="96">
        <f>CENSO[[#This Row],[g (m²)]]*CENSO[[#This Row],[H (m)]]*0.7</f>
        <v>5.0154696160227843</v>
      </c>
      <c r="L612" s="64">
        <v>1</v>
      </c>
      <c r="M612" s="65">
        <v>367624.9</v>
      </c>
      <c r="N612" s="87">
        <v>9708706.5</v>
      </c>
      <c r="O612" s="87" t="s">
        <v>1227</v>
      </c>
      <c r="P612" s="87" t="str">
        <f>VLOOKUP(CENSO[[#This Row],[DAP (cm)]],CD[],2,TRUE)</f>
        <v>TORA</v>
      </c>
      <c r="Q612" s="87" t="str">
        <f>VLOOKUP(CENSO[[#This Row],[DAP (cm)]],DD[],2,TRUE)</f>
        <v>70├ 80</v>
      </c>
      <c r="R612" s="87" t="str" cm="1">
        <f t="array" ref="R612">INDEX(_xlfn.TEXTSPLIT(CENSO[[#This Row],[NOME CIENTIFICO]]," "),1)</f>
        <v>Tachigali</v>
      </c>
      <c r="S612" s="98" t="s">
        <v>1004</v>
      </c>
      <c r="T612" s="87">
        <f>_xlfn.MINIFS(CENSO[DAP (cm)],CENSO[NOME CIENTIFICO],CENSO[[#This Row],[NOME CIENTIFICO]])</f>
        <v>39.152116000606256</v>
      </c>
      <c r="U6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12" s="87" t="str">
        <f>IF(CENSO[[#This Row],[DAP (cm)]]&lt;CENSO[[#This Row],[DMCE (cm)]],"DAP &lt; DMCE","DAP ≥ DMCE")</f>
        <v>DAP ≥ DMCE</v>
      </c>
      <c r="W612" s="87" t="str">
        <f>IF(CENSO[[#This Row],[DAP (cm)]]&gt;200, "Superior", "Inferior")</f>
        <v>Inferior</v>
      </c>
      <c r="X612" s="87" t="str">
        <f>VLOOKUP(CENSO[[#This Row],[NOME COMUM]],ESPECIES[],4,FALSE)</f>
        <v>Não</v>
      </c>
      <c r="Y612" s="87" t="str">
        <f>IF(IFERROR(VLOOKUP(CENSO[[#This Row],[NOME COMUM]],COMERCIAIS[],2, FALSE), "Não") &lt;&gt; "Não", "Sim", "Não")</f>
        <v>Sim</v>
      </c>
      <c r="Z612" s="133">
        <f>CENSO[[#This Row],[g (m²)]]/SUM(AEEF[AEEF-UT])</f>
        <v>8.3574044302773209E-4</v>
      </c>
      <c r="AA612" s="133">
        <f>CENSO[[#This Row],[v (m³)]]/SUM(AEEF[AEEF-UT])</f>
        <v>8.7752746517911866E-3</v>
      </c>
    </row>
    <row r="613" spans="1:27" ht="14">
      <c r="A613" s="86">
        <v>1</v>
      </c>
      <c r="B613" s="86">
        <v>1</v>
      </c>
      <c r="C613" s="63">
        <v>30</v>
      </c>
      <c r="D613" s="63">
        <v>612</v>
      </c>
      <c r="E613" s="63" t="str">
        <f>VLOOKUP(CENSO[[#This Row],[NOME COMUM]],ESPECIES[],2,FALSE)</f>
        <v>Schefflera morototoni (Aubl.) Decne. &amp; Planch.</v>
      </c>
      <c r="F613" s="64" t="s">
        <v>12</v>
      </c>
      <c r="G613" s="64">
        <v>230</v>
      </c>
      <c r="H613" s="97">
        <f>CENSO[[#This Row],[CAP (cm)]]/PI()</f>
        <v>73.211273822271863</v>
      </c>
      <c r="I613" s="64">
        <v>17</v>
      </c>
      <c r="J613" s="96">
        <f>(PI()*(CENSO[[#This Row],[DAP (cm)]]^2))/40000</f>
        <v>0.42096482447806327</v>
      </c>
      <c r="K613" s="96">
        <f>CENSO[[#This Row],[g (m²)]]*CENSO[[#This Row],[H (m)]]*0.7</f>
        <v>5.0094814112889523</v>
      </c>
      <c r="L613" s="64">
        <v>1</v>
      </c>
      <c r="M613" s="65">
        <v>367642.09999999899</v>
      </c>
      <c r="N613" s="87">
        <v>9708669.8000000007</v>
      </c>
      <c r="O613" s="87" t="s">
        <v>1227</v>
      </c>
      <c r="P613" s="87" t="str">
        <f>VLOOKUP(CENSO[[#This Row],[DAP (cm)]],CD[],2,TRUE)</f>
        <v>TORA</v>
      </c>
      <c r="Q613" s="87" t="str">
        <f>VLOOKUP(CENSO[[#This Row],[DAP (cm)]],DD[],2,TRUE)</f>
        <v>70├ 80</v>
      </c>
      <c r="R613" s="87" t="str" cm="1">
        <f t="array" ref="R613">INDEX(_xlfn.TEXTSPLIT(CENSO[[#This Row],[NOME CIENTIFICO]]," "),1)</f>
        <v>Schefflera</v>
      </c>
      <c r="S613" s="98" t="s">
        <v>1004</v>
      </c>
      <c r="T613" s="87">
        <f>_xlfn.MINIFS(CENSO[DAP (cm)],CENSO[NOME CIENTIFICO],CENSO[[#This Row],[NOME CIENTIFICO]])</f>
        <v>40.425355545341418</v>
      </c>
      <c r="U6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613" s="87" t="str">
        <f>IF(CENSO[[#This Row],[DAP (cm)]]&lt;CENSO[[#This Row],[DMCE (cm)]],"DAP &lt; DMCE","DAP ≥ DMCE")</f>
        <v>DAP ≥ DMCE</v>
      </c>
      <c r="W613" s="87" t="str">
        <f>IF(CENSO[[#This Row],[DAP (cm)]]&gt;200, "Superior", "Inferior")</f>
        <v>Inferior</v>
      </c>
      <c r="X613" s="87" t="str">
        <f>VLOOKUP(CENSO[[#This Row],[NOME COMUM]],ESPECIES[],4,FALSE)</f>
        <v>Não</v>
      </c>
      <c r="Y613" s="87" t="str">
        <f>IF(IFERROR(VLOOKUP(CENSO[[#This Row],[NOME COMUM]],COMERCIAIS[],2, FALSE), "Não") &lt;&gt; "Não", "Sim", "Não")</f>
        <v>Não</v>
      </c>
      <c r="Z613" s="133">
        <f>CENSO[[#This Row],[g (m²)]]/SUM(AEEF[AEEF-UT])</f>
        <v>7.3653759993614395E-4</v>
      </c>
      <c r="AA613" s="133">
        <f>CENSO[[#This Row],[v (m³)]]/SUM(AEEF[AEEF-UT])</f>
        <v>8.7647974392401108E-3</v>
      </c>
    </row>
    <row r="614" spans="1:27" ht="14">
      <c r="A614" s="86">
        <v>1</v>
      </c>
      <c r="B614" s="86">
        <v>1</v>
      </c>
      <c r="C614" s="63">
        <v>30</v>
      </c>
      <c r="D614" s="63">
        <v>613</v>
      </c>
      <c r="E614" s="63" t="str">
        <f>VLOOKUP(CENSO[[#This Row],[NOME COMUM]],ESPECIES[],2,FALSE)</f>
        <v>Piptadenia suaveolens Miq.</v>
      </c>
      <c r="F614" s="64" t="s">
        <v>22</v>
      </c>
      <c r="G614" s="64">
        <v>175</v>
      </c>
      <c r="H614" s="97">
        <f>CENSO[[#This Row],[CAP (cm)]]/PI()</f>
        <v>55.70423008216337</v>
      </c>
      <c r="I614" s="64">
        <v>13</v>
      </c>
      <c r="J614" s="96">
        <f>(PI()*(CENSO[[#This Row],[DAP (cm)]]^2))/40000</f>
        <v>0.24370600660946476</v>
      </c>
      <c r="K614" s="96">
        <f>CENSO[[#This Row],[g (m²)]]*CENSO[[#This Row],[H (m)]]*0.7</f>
        <v>2.2177246601461289</v>
      </c>
      <c r="L614" s="64">
        <v>2</v>
      </c>
      <c r="M614" s="65">
        <v>367658.299999999</v>
      </c>
      <c r="N614" s="87">
        <v>9708679.5</v>
      </c>
      <c r="O614" s="87" t="s">
        <v>1228</v>
      </c>
      <c r="P614" s="87" t="str">
        <f>VLOOKUP(CENSO[[#This Row],[DAP (cm)]],CD[],2,TRUE)</f>
        <v>TORA</v>
      </c>
      <c r="Q614" s="87" t="str">
        <f>VLOOKUP(CENSO[[#This Row],[DAP (cm)]],DD[],2,TRUE)</f>
        <v>50├ 60</v>
      </c>
      <c r="R614" s="87" t="str" cm="1">
        <f t="array" ref="R614">INDEX(_xlfn.TEXTSPLIT(CENSO[[#This Row],[NOME CIENTIFICO]]," "),1)</f>
        <v>Piptadenia</v>
      </c>
      <c r="S614" s="98" t="s">
        <v>1004</v>
      </c>
      <c r="T614" s="87">
        <f>_xlfn.MINIFS(CENSO[DAP (cm)],CENSO[NOME CIENTIFICO],CENSO[[#This Row],[NOME CIENTIFICO]])</f>
        <v>39.788735772973837</v>
      </c>
      <c r="U6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14" s="87" t="str">
        <f>IF(CENSO[[#This Row],[DAP (cm)]]&lt;CENSO[[#This Row],[DMCE (cm)]],"DAP &lt; DMCE","DAP ≥ DMCE")</f>
        <v>DAP ≥ DMCE</v>
      </c>
      <c r="W614" s="87" t="str">
        <f>IF(CENSO[[#This Row],[DAP (cm)]]&gt;200, "Superior", "Inferior")</f>
        <v>Inferior</v>
      </c>
      <c r="X614" s="87" t="str">
        <f>VLOOKUP(CENSO[[#This Row],[NOME COMUM]],ESPECIES[],4,FALSE)</f>
        <v>Não</v>
      </c>
      <c r="Y614" s="87" t="str">
        <f>IF(IFERROR(VLOOKUP(CENSO[[#This Row],[NOME COMUM]],COMERCIAIS[],2, FALSE), "Não") &lt;&gt; "Não", "Sim", "Não")</f>
        <v>Sim</v>
      </c>
      <c r="Z614" s="133">
        <f>CENSO[[#This Row],[g (m²)]]/SUM(AEEF[AEEF-UT])</f>
        <v>4.2639818521823071E-4</v>
      </c>
      <c r="AA614" s="133">
        <f>CENSO[[#This Row],[v (m³)]]/SUM(AEEF[AEEF-UT])</f>
        <v>3.8802234854858988E-3</v>
      </c>
    </row>
    <row r="615" spans="1:27" ht="14">
      <c r="A615" s="86">
        <v>1</v>
      </c>
      <c r="B615" s="86">
        <v>1</v>
      </c>
      <c r="C615" s="63">
        <v>30</v>
      </c>
      <c r="D615" s="63">
        <v>614</v>
      </c>
      <c r="E615" s="63" t="str">
        <f>VLOOKUP(CENSO[[#This Row],[NOME COMUM]],ESPECIES[],2,FALSE)</f>
        <v>Piptadenia suaveolens Miq.</v>
      </c>
      <c r="F615" s="64" t="s">
        <v>22</v>
      </c>
      <c r="G615" s="64">
        <v>184</v>
      </c>
      <c r="H615" s="97">
        <f>CENSO[[#This Row],[CAP (cm)]]/PI()</f>
        <v>58.569019057817485</v>
      </c>
      <c r="I615" s="64">
        <v>15</v>
      </c>
      <c r="J615" s="96">
        <f>(PI()*(CENSO[[#This Row],[DAP (cm)]]^2))/40000</f>
        <v>0.26941748766596041</v>
      </c>
      <c r="K615" s="96">
        <f>CENSO[[#This Row],[g (m²)]]*CENSO[[#This Row],[H (m)]]*0.7</f>
        <v>2.8288836204925838</v>
      </c>
      <c r="L615" s="64">
        <v>1</v>
      </c>
      <c r="M615" s="65">
        <v>367659.4</v>
      </c>
      <c r="N615" s="87">
        <v>9708661.0999999903</v>
      </c>
      <c r="O615" s="87" t="s">
        <v>1228</v>
      </c>
      <c r="P615" s="87" t="str">
        <f>VLOOKUP(CENSO[[#This Row],[DAP (cm)]],CD[],2,TRUE)</f>
        <v>TORA</v>
      </c>
      <c r="Q615" s="87" t="str">
        <f>VLOOKUP(CENSO[[#This Row],[DAP (cm)]],DD[],2,TRUE)</f>
        <v>50├ 60</v>
      </c>
      <c r="R615" s="87" t="str" cm="1">
        <f t="array" ref="R615">INDEX(_xlfn.TEXTSPLIT(CENSO[[#This Row],[NOME CIENTIFICO]]," "),1)</f>
        <v>Piptadenia</v>
      </c>
      <c r="S615" s="98" t="s">
        <v>1004</v>
      </c>
      <c r="T615" s="87">
        <f>_xlfn.MINIFS(CENSO[DAP (cm)],CENSO[NOME CIENTIFICO],CENSO[[#This Row],[NOME CIENTIFICO]])</f>
        <v>39.788735772973837</v>
      </c>
      <c r="U6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15" s="87" t="str">
        <f>IF(CENSO[[#This Row],[DAP (cm)]]&lt;CENSO[[#This Row],[DMCE (cm)]],"DAP &lt; DMCE","DAP ≥ DMCE")</f>
        <v>DAP ≥ DMCE</v>
      </c>
      <c r="W615" s="87" t="str">
        <f>IF(CENSO[[#This Row],[DAP (cm)]]&gt;200, "Superior", "Inferior")</f>
        <v>Inferior</v>
      </c>
      <c r="X615" s="87" t="str">
        <f>VLOOKUP(CENSO[[#This Row],[NOME COMUM]],ESPECIES[],4,FALSE)</f>
        <v>Não</v>
      </c>
      <c r="Y615" s="87" t="str">
        <f>IF(IFERROR(VLOOKUP(CENSO[[#This Row],[NOME COMUM]],COMERCIAIS[],2, FALSE), "Não") &lt;&gt; "Não", "Sim", "Não")</f>
        <v>Sim</v>
      </c>
      <c r="Z615" s="133">
        <f>CENSO[[#This Row],[g (m²)]]/SUM(AEEF[AEEF-UT])</f>
        <v>4.7138406395913198E-4</v>
      </c>
      <c r="AA615" s="133">
        <f>CENSO[[#This Row],[v (m³)]]/SUM(AEEF[AEEF-UT])</f>
        <v>4.9495326715708844E-3</v>
      </c>
    </row>
    <row r="616" spans="1:27" ht="14">
      <c r="A616" s="86">
        <v>1</v>
      </c>
      <c r="B616" s="86">
        <v>1</v>
      </c>
      <c r="C616" s="63">
        <v>30</v>
      </c>
      <c r="D616" s="63">
        <v>615</v>
      </c>
      <c r="E616" s="63" t="str">
        <f>VLOOKUP(CENSO[[#This Row],[NOME COMUM]],ESPECIES[],2,FALSE)</f>
        <v>Buchenavia capitata (Vahl) Eichler</v>
      </c>
      <c r="F616" s="64" t="s">
        <v>10</v>
      </c>
      <c r="G616" s="64">
        <v>393</v>
      </c>
      <c r="H616" s="97">
        <f>CENSO[[#This Row],[CAP (cm)]]/PI()</f>
        <v>125.09578527022974</v>
      </c>
      <c r="I616" s="64">
        <v>20</v>
      </c>
      <c r="J616" s="96">
        <f>(PI()*(CENSO[[#This Row],[DAP (cm)]]^2))/40000</f>
        <v>1.229066090280007</v>
      </c>
      <c r="K616" s="96">
        <f>CENSO[[#This Row],[g (m²)]]*CENSO[[#This Row],[H (m)]]*0.7</f>
        <v>17.206925263920098</v>
      </c>
      <c r="L616" s="64">
        <v>1</v>
      </c>
      <c r="M616" s="65">
        <v>367663.799999999</v>
      </c>
      <c r="N616" s="87">
        <v>9708636.1999999899</v>
      </c>
      <c r="O616" s="87" t="s">
        <v>1227</v>
      </c>
      <c r="P616" s="87" t="str">
        <f>VLOOKUP(CENSO[[#This Row],[DAP (cm)]],CD[],2,TRUE)</f>
        <v>TORA</v>
      </c>
      <c r="Q616" s="87" t="str">
        <f>VLOOKUP(CENSO[[#This Row],[DAP (cm)]],DD[],2,TRUE)</f>
        <v>120├ 130</v>
      </c>
      <c r="R616" s="87" t="str" cm="1">
        <f t="array" ref="R616">INDEX(_xlfn.TEXTSPLIT(CENSO[[#This Row],[NOME CIENTIFICO]]," "),1)</f>
        <v>Buchenavia</v>
      </c>
      <c r="S616" s="98" t="s">
        <v>1004</v>
      </c>
      <c r="T616" s="87">
        <f>_xlfn.MINIFS(CENSO[DAP (cm)],CENSO[NOME CIENTIFICO],CENSO[[#This Row],[NOME CIENTIFICO]])</f>
        <v>41.38028520389279</v>
      </c>
      <c r="U6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616" s="87" t="str">
        <f>IF(CENSO[[#This Row],[DAP (cm)]]&lt;CENSO[[#This Row],[DMCE (cm)]],"DAP &lt; DMCE","DAP ≥ DMCE")</f>
        <v>DAP ≥ DMCE</v>
      </c>
      <c r="W616" s="87" t="str">
        <f>IF(CENSO[[#This Row],[DAP (cm)]]&gt;200, "Superior", "Inferior")</f>
        <v>Inferior</v>
      </c>
      <c r="X616" s="87" t="str">
        <f>VLOOKUP(CENSO[[#This Row],[NOME COMUM]],ESPECIES[],4,FALSE)</f>
        <v>Não</v>
      </c>
      <c r="Y616" s="87" t="str">
        <f>IF(IFERROR(VLOOKUP(CENSO[[#This Row],[NOME COMUM]],COMERCIAIS[],2, FALSE), "Não") &lt;&gt; "Não", "Sim", "Não")</f>
        <v>Não</v>
      </c>
      <c r="Z616" s="133">
        <f>CENSO[[#This Row],[g (m²)]]/SUM(AEEF[AEEF-UT])</f>
        <v>2.1504252508986283E-3</v>
      </c>
      <c r="AA616" s="133">
        <f>CENSO[[#This Row],[v (m³)]]/SUM(AEEF[AEEF-UT])</f>
        <v>3.0105953512580799E-2</v>
      </c>
    </row>
    <row r="617" spans="1:27" ht="14">
      <c r="A617" s="86">
        <v>1</v>
      </c>
      <c r="B617" s="86">
        <v>1</v>
      </c>
      <c r="C617" s="63">
        <v>30</v>
      </c>
      <c r="D617" s="63">
        <v>616</v>
      </c>
      <c r="E617" s="63" t="str">
        <f>VLOOKUP(CENSO[[#This Row],[NOME COMUM]],ESPECIES[],2,FALSE)</f>
        <v>Aspidosperma carapanauba Pichon.</v>
      </c>
      <c r="F617" s="64" t="s">
        <v>68</v>
      </c>
      <c r="G617" s="64">
        <v>250</v>
      </c>
      <c r="H617" s="97">
        <f>CENSO[[#This Row],[CAP (cm)]]/PI()</f>
        <v>79.577471545947674</v>
      </c>
      <c r="I617" s="64">
        <v>10</v>
      </c>
      <c r="J617" s="96">
        <f>(PI()*(CENSO[[#This Row],[DAP (cm)]]^2))/40000</f>
        <v>0.49735919716217297</v>
      </c>
      <c r="K617" s="96">
        <f>CENSO[[#This Row],[g (m²)]]*CENSO[[#This Row],[H (m)]]*0.7</f>
        <v>3.4815143801352106</v>
      </c>
      <c r="L617" s="64">
        <v>3</v>
      </c>
      <c r="M617" s="65">
        <v>367659.9</v>
      </c>
      <c r="N617" s="87">
        <v>9708640.5</v>
      </c>
      <c r="O617" s="87" t="s">
        <v>1226</v>
      </c>
      <c r="P617" s="87" t="str">
        <f>VLOOKUP(CENSO[[#This Row],[DAP (cm)]],CD[],2,TRUE)</f>
        <v>TORA</v>
      </c>
      <c r="Q617" s="87" t="str">
        <f>VLOOKUP(CENSO[[#This Row],[DAP (cm)]],DD[],2,TRUE)</f>
        <v>70├ 80</v>
      </c>
      <c r="R617" s="87" t="str" cm="1">
        <f t="array" ref="R617">INDEX(_xlfn.TEXTSPLIT(CENSO[[#This Row],[NOME CIENTIFICO]]," "),1)</f>
        <v>Aspidosperma</v>
      </c>
      <c r="S617" s="98" t="s">
        <v>1004</v>
      </c>
      <c r="T617" s="87">
        <f>_xlfn.MINIFS(CENSO[DAP (cm)],CENSO[NOME CIENTIFICO],CENSO[[#This Row],[NOME CIENTIFICO]])</f>
        <v>47.109863155201019</v>
      </c>
      <c r="U6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57.109863155201019</v>
      </c>
      <c r="V617" s="87" t="str">
        <f>IF(CENSO[[#This Row],[DAP (cm)]]&lt;CENSO[[#This Row],[DMCE (cm)]],"DAP &lt; DMCE","DAP ≥ DMCE")</f>
        <v>DAP ≥ DMCE</v>
      </c>
      <c r="W617" s="87" t="str">
        <f>IF(CENSO[[#This Row],[DAP (cm)]]&gt;200, "Superior", "Inferior")</f>
        <v>Inferior</v>
      </c>
      <c r="X617" s="87" t="str">
        <f>VLOOKUP(CENSO[[#This Row],[NOME COMUM]],ESPECIES[],4,FALSE)</f>
        <v>Não</v>
      </c>
      <c r="Y617" s="87" t="str">
        <f>IF(IFERROR(VLOOKUP(CENSO[[#This Row],[NOME COMUM]],COMERCIAIS[],2, FALSE), "Não") &lt;&gt; "Não", "Sim", "Não")</f>
        <v>Não</v>
      </c>
      <c r="Z617" s="133">
        <f>CENSO[[#This Row],[g (m²)]]/SUM(AEEF[AEEF-UT])</f>
        <v>8.7020037799638919E-4</v>
      </c>
      <c r="AA617" s="133">
        <f>CENSO[[#This Row],[v (m³)]]/SUM(AEEF[AEEF-UT])</f>
        <v>6.0914026459747235E-3</v>
      </c>
    </row>
    <row r="618" spans="1:27" ht="14">
      <c r="A618" s="86">
        <v>1</v>
      </c>
      <c r="B618" s="86">
        <v>1</v>
      </c>
      <c r="C618" s="63">
        <v>30</v>
      </c>
      <c r="D618" s="63">
        <v>617</v>
      </c>
      <c r="E618" s="63" t="str">
        <f>VLOOKUP(CENSO[[#This Row],[NOME COMUM]],ESPECIES[],2,FALSE)</f>
        <v>Tachigali myrmecophila Ducke</v>
      </c>
      <c r="F618" s="64" t="s">
        <v>14</v>
      </c>
      <c r="G618" s="64">
        <v>209</v>
      </c>
      <c r="H618" s="97">
        <f>CENSO[[#This Row],[CAP (cm)]]/PI()</f>
        <v>66.526766212412255</v>
      </c>
      <c r="I618" s="64">
        <v>15</v>
      </c>
      <c r="J618" s="96">
        <f>(PI()*(CENSO[[#This Row],[DAP (cm)]]^2))/40000</f>
        <v>0.34760235345985407</v>
      </c>
      <c r="K618" s="96">
        <f>CENSO[[#This Row],[g (m²)]]*CENSO[[#This Row],[H (m)]]*0.7</f>
        <v>3.6498247113284674</v>
      </c>
      <c r="L618" s="64">
        <v>1</v>
      </c>
      <c r="M618" s="65">
        <v>367664.799999999</v>
      </c>
      <c r="N618" s="87">
        <v>9708646.9000000004</v>
      </c>
      <c r="O618" s="87" t="s">
        <v>1227</v>
      </c>
      <c r="P618" s="87" t="str">
        <f>VLOOKUP(CENSO[[#This Row],[DAP (cm)]],CD[],2,TRUE)</f>
        <v>TORA</v>
      </c>
      <c r="Q618" s="87" t="str">
        <f>VLOOKUP(CENSO[[#This Row],[DAP (cm)]],DD[],2,TRUE)</f>
        <v>60├ 70</v>
      </c>
      <c r="R618" s="87" t="str" cm="1">
        <f t="array" ref="R618">INDEX(_xlfn.TEXTSPLIT(CENSO[[#This Row],[NOME CIENTIFICO]]," "),1)</f>
        <v>Tachigali</v>
      </c>
      <c r="S618" s="98" t="s">
        <v>1004</v>
      </c>
      <c r="T618" s="87">
        <f>_xlfn.MINIFS(CENSO[DAP (cm)],CENSO[NOME CIENTIFICO],CENSO[[#This Row],[NOME CIENTIFICO]])</f>
        <v>39.152116000606256</v>
      </c>
      <c r="U6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18" s="87" t="str">
        <f>IF(CENSO[[#This Row],[DAP (cm)]]&lt;CENSO[[#This Row],[DMCE (cm)]],"DAP &lt; DMCE","DAP ≥ DMCE")</f>
        <v>DAP ≥ DMCE</v>
      </c>
      <c r="W618" s="87" t="str">
        <f>IF(CENSO[[#This Row],[DAP (cm)]]&gt;200, "Superior", "Inferior")</f>
        <v>Inferior</v>
      </c>
      <c r="X618" s="87" t="str">
        <f>VLOOKUP(CENSO[[#This Row],[NOME COMUM]],ESPECIES[],4,FALSE)</f>
        <v>Não</v>
      </c>
      <c r="Y618" s="87" t="str">
        <f>IF(IFERROR(VLOOKUP(CENSO[[#This Row],[NOME COMUM]],COMERCIAIS[],2, FALSE), "Não") &lt;&gt; "Não", "Sim", "Não")</f>
        <v>Sim</v>
      </c>
      <c r="Z618" s="133">
        <f>CENSO[[#This Row],[g (m²)]]/SUM(AEEF[AEEF-UT])</f>
        <v>6.0817956338016449E-4</v>
      </c>
      <c r="AA618" s="133">
        <f>CENSO[[#This Row],[v (m³)]]/SUM(AEEF[AEEF-UT])</f>
        <v>6.3858854154917261E-3</v>
      </c>
    </row>
    <row r="619" spans="1:27" ht="14">
      <c r="A619" s="86">
        <v>1</v>
      </c>
      <c r="B619" s="86">
        <v>1</v>
      </c>
      <c r="C619" s="63">
        <v>30</v>
      </c>
      <c r="D619" s="63">
        <v>618</v>
      </c>
      <c r="E619" s="63" t="str">
        <f>VLOOKUP(CENSO[[#This Row],[NOME COMUM]],ESPECIES[],2,FALSE)</f>
        <v>Piptadenia suaveolens Miq.</v>
      </c>
      <c r="F619" s="64" t="s">
        <v>22</v>
      </c>
      <c r="G619" s="64">
        <v>222</v>
      </c>
      <c r="H619" s="97">
        <f>CENSO[[#This Row],[CAP (cm)]]/PI()</f>
        <v>70.664794732801525</v>
      </c>
      <c r="I619" s="64">
        <v>17</v>
      </c>
      <c r="J619" s="96">
        <f>(PI()*(CENSO[[#This Row],[DAP (cm)]]^2))/40000</f>
        <v>0.39218961076704845</v>
      </c>
      <c r="K619" s="96">
        <f>CENSO[[#This Row],[g (m²)]]*CENSO[[#This Row],[H (m)]]*0.7</f>
        <v>4.6670563681278763</v>
      </c>
      <c r="L619" s="64">
        <v>1</v>
      </c>
      <c r="M619" s="65">
        <v>367664.799999999</v>
      </c>
      <c r="N619" s="87">
        <v>9708646.9000000004</v>
      </c>
      <c r="O619" s="87" t="s">
        <v>1228</v>
      </c>
      <c r="P619" s="87" t="str">
        <f>VLOOKUP(CENSO[[#This Row],[DAP (cm)]],CD[],2,TRUE)</f>
        <v>TORA</v>
      </c>
      <c r="Q619" s="87" t="str">
        <f>VLOOKUP(CENSO[[#This Row],[DAP (cm)]],DD[],2,TRUE)</f>
        <v>70├ 80</v>
      </c>
      <c r="R619" s="87" t="str" cm="1">
        <f t="array" ref="R619">INDEX(_xlfn.TEXTSPLIT(CENSO[[#This Row],[NOME CIENTIFICO]]," "),1)</f>
        <v>Piptadenia</v>
      </c>
      <c r="S619" s="98" t="s">
        <v>1004</v>
      </c>
      <c r="T619" s="87">
        <f>_xlfn.MINIFS(CENSO[DAP (cm)],CENSO[NOME CIENTIFICO],CENSO[[#This Row],[NOME CIENTIFICO]])</f>
        <v>39.788735772973837</v>
      </c>
      <c r="U6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19" s="87" t="str">
        <f>IF(CENSO[[#This Row],[DAP (cm)]]&lt;CENSO[[#This Row],[DMCE (cm)]],"DAP &lt; DMCE","DAP ≥ DMCE")</f>
        <v>DAP ≥ DMCE</v>
      </c>
      <c r="W619" s="87" t="str">
        <f>IF(CENSO[[#This Row],[DAP (cm)]]&gt;200, "Superior", "Inferior")</f>
        <v>Inferior</v>
      </c>
      <c r="X619" s="87" t="str">
        <f>VLOOKUP(CENSO[[#This Row],[NOME COMUM]],ESPECIES[],4,FALSE)</f>
        <v>Não</v>
      </c>
      <c r="Y619" s="87" t="str">
        <f>IF(IFERROR(VLOOKUP(CENSO[[#This Row],[NOME COMUM]],COMERCIAIS[],2, FALSE), "Não") &lt;&gt; "Não", "Sim", "Não")</f>
        <v>Sim</v>
      </c>
      <c r="Z619" s="133">
        <f>CENSO[[#This Row],[g (m²)]]/SUM(AEEF[AEEF-UT])</f>
        <v>6.8619128686678451E-4</v>
      </c>
      <c r="AA619" s="133">
        <f>CENSO[[#This Row],[v (m³)]]/SUM(AEEF[AEEF-UT])</f>
        <v>8.1656763137147367E-3</v>
      </c>
    </row>
    <row r="620" spans="1:27" ht="14">
      <c r="A620" s="86">
        <v>1</v>
      </c>
      <c r="B620" s="86">
        <v>1</v>
      </c>
      <c r="C620" s="63">
        <v>30</v>
      </c>
      <c r="D620" s="63">
        <v>619</v>
      </c>
      <c r="E620" s="63" t="str">
        <f>VLOOKUP(CENSO[[#This Row],[NOME COMUM]],ESPECIES[],2,FALSE)</f>
        <v>Tachigali myrmecophila Ducke</v>
      </c>
      <c r="F620" s="64" t="s">
        <v>14</v>
      </c>
      <c r="G620" s="64">
        <v>238</v>
      </c>
      <c r="H620" s="97">
        <f>CENSO[[#This Row],[CAP (cm)]]/PI()</f>
        <v>75.757752911742188</v>
      </c>
      <c r="I620" s="64">
        <v>16</v>
      </c>
      <c r="J620" s="96">
        <f>(PI()*(CENSO[[#This Row],[DAP (cm)]]^2))/40000</f>
        <v>0.45075862982486603</v>
      </c>
      <c r="K620" s="96">
        <f>CENSO[[#This Row],[g (m²)]]*CENSO[[#This Row],[H (m)]]*0.7</f>
        <v>5.048496654038499</v>
      </c>
      <c r="L620" s="64">
        <v>1</v>
      </c>
      <c r="M620" s="65">
        <v>367677.9</v>
      </c>
      <c r="N620" s="87">
        <v>9708639.3000000007</v>
      </c>
      <c r="O620" s="87" t="s">
        <v>1227</v>
      </c>
      <c r="P620" s="87" t="str">
        <f>VLOOKUP(CENSO[[#This Row],[DAP (cm)]],CD[],2,TRUE)</f>
        <v>TORA</v>
      </c>
      <c r="Q620" s="87" t="str">
        <f>VLOOKUP(CENSO[[#This Row],[DAP (cm)]],DD[],2,TRUE)</f>
        <v>70├ 80</v>
      </c>
      <c r="R620" s="87" t="str" cm="1">
        <f t="array" ref="R620">INDEX(_xlfn.TEXTSPLIT(CENSO[[#This Row],[NOME CIENTIFICO]]," "),1)</f>
        <v>Tachigali</v>
      </c>
      <c r="S620" s="98" t="s">
        <v>1004</v>
      </c>
      <c r="T620" s="87">
        <f>_xlfn.MINIFS(CENSO[DAP (cm)],CENSO[NOME CIENTIFICO],CENSO[[#This Row],[NOME CIENTIFICO]])</f>
        <v>39.152116000606256</v>
      </c>
      <c r="U6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20" s="87" t="str">
        <f>IF(CENSO[[#This Row],[DAP (cm)]]&lt;CENSO[[#This Row],[DMCE (cm)]],"DAP &lt; DMCE","DAP ≥ DMCE")</f>
        <v>DAP ≥ DMCE</v>
      </c>
      <c r="W620" s="87" t="str">
        <f>IF(CENSO[[#This Row],[DAP (cm)]]&gt;200, "Superior", "Inferior")</f>
        <v>Inferior</v>
      </c>
      <c r="X620" s="87" t="str">
        <f>VLOOKUP(CENSO[[#This Row],[NOME COMUM]],ESPECIES[],4,FALSE)</f>
        <v>Não</v>
      </c>
      <c r="Y620" s="87" t="str">
        <f>IF(IFERROR(VLOOKUP(CENSO[[#This Row],[NOME COMUM]],COMERCIAIS[],2, FALSE), "Não") &lt;&gt; "Não", "Sim", "Não")</f>
        <v>Sim</v>
      </c>
      <c r="Z620" s="133">
        <f>CENSO[[#This Row],[g (m²)]]/SUM(AEEF[AEEF-UT])</f>
        <v>7.886660833796395E-4</v>
      </c>
      <c r="AA620" s="133">
        <f>CENSO[[#This Row],[v (m³)]]/SUM(AEEF[AEEF-UT])</f>
        <v>8.833060133851961E-3</v>
      </c>
    </row>
    <row r="621" spans="1:27" ht="14">
      <c r="A621" s="86">
        <v>1</v>
      </c>
      <c r="B621" s="86">
        <v>1</v>
      </c>
      <c r="C621" s="63">
        <v>30</v>
      </c>
      <c r="D621" s="63">
        <v>620</v>
      </c>
      <c r="E621" s="63" t="str">
        <f>VLOOKUP(CENSO[[#This Row],[NOME COMUM]],ESPECIES[],2,FALSE)</f>
        <v>Cedrelinga catenaeformis Ducke</v>
      </c>
      <c r="F621" s="64" t="s">
        <v>71</v>
      </c>
      <c r="G621" s="64">
        <v>425</v>
      </c>
      <c r="H621" s="97">
        <f>CENSO[[#This Row],[CAP (cm)]]/PI()</f>
        <v>135.28170162811105</v>
      </c>
      <c r="I621" s="64">
        <v>20</v>
      </c>
      <c r="J621" s="96">
        <f>(PI()*(CENSO[[#This Row],[DAP (cm)]]^2))/40000</f>
        <v>1.4373680797986799</v>
      </c>
      <c r="K621" s="96">
        <f>CENSO[[#This Row],[g (m²)]]*CENSO[[#This Row],[H (m)]]*0.7</f>
        <v>20.123153117181516</v>
      </c>
      <c r="L621" s="64">
        <v>1</v>
      </c>
      <c r="M621" s="65">
        <v>367697</v>
      </c>
      <c r="N621" s="87">
        <v>9708647.8000000007</v>
      </c>
      <c r="O621" s="87" t="s">
        <v>1227</v>
      </c>
      <c r="P621" s="87" t="str">
        <f>VLOOKUP(CENSO[[#This Row],[DAP (cm)]],CD[],2,TRUE)</f>
        <v>TORA</v>
      </c>
      <c r="Q621" s="87" t="str">
        <f>VLOOKUP(CENSO[[#This Row],[DAP (cm)]],DD[],2,TRUE)</f>
        <v>130├ 140</v>
      </c>
      <c r="R621" s="87" t="str" cm="1">
        <f t="array" ref="R621">INDEX(_xlfn.TEXTSPLIT(CENSO[[#This Row],[NOME CIENTIFICO]]," "),1)</f>
        <v>Cedrelinga</v>
      </c>
      <c r="S621" s="98" t="s">
        <v>1004</v>
      </c>
      <c r="T621" s="87">
        <f>_xlfn.MINIFS(CENSO[DAP (cm)],CENSO[NOME CIENTIFICO],CENSO[[#This Row],[NOME CIENTIFICO]])</f>
        <v>38.515496228238675</v>
      </c>
      <c r="U6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21" s="87" t="str">
        <f>IF(CENSO[[#This Row],[DAP (cm)]]&lt;CENSO[[#This Row],[DMCE (cm)]],"DAP &lt; DMCE","DAP ≥ DMCE")</f>
        <v>DAP ≥ DMCE</v>
      </c>
      <c r="W621" s="87" t="str">
        <f>IF(CENSO[[#This Row],[DAP (cm)]]&gt;200, "Superior", "Inferior")</f>
        <v>Inferior</v>
      </c>
      <c r="X621" s="87" t="str">
        <f>VLOOKUP(CENSO[[#This Row],[NOME COMUM]],ESPECIES[],4,FALSE)</f>
        <v>Não</v>
      </c>
      <c r="Y621" s="87" t="str">
        <f>IF(IFERROR(VLOOKUP(CENSO[[#This Row],[NOME COMUM]],COMERCIAIS[],2, FALSE), "Não") &lt;&gt; "Não", "Sim", "Não")</f>
        <v>Sim</v>
      </c>
      <c r="Z621" s="133">
        <f>CENSO[[#This Row],[g (m²)]]/SUM(AEEF[AEEF-UT])</f>
        <v>2.5148790924095646E-3</v>
      </c>
      <c r="AA621" s="133">
        <f>CENSO[[#This Row],[v (m³)]]/SUM(AEEF[AEEF-UT])</f>
        <v>3.52083072937339E-2</v>
      </c>
    </row>
    <row r="622" spans="1:27" ht="14">
      <c r="A622" s="86">
        <v>1</v>
      </c>
      <c r="B622" s="86">
        <v>1</v>
      </c>
      <c r="C622" s="63">
        <v>30</v>
      </c>
      <c r="D622" s="63">
        <v>621</v>
      </c>
      <c r="E622" s="63" t="str">
        <f>VLOOKUP(CENSO[[#This Row],[NOME COMUM]],ESPECIES[],2,FALSE)</f>
        <v>Piptadenia suaveolens Miq.</v>
      </c>
      <c r="F622" s="64" t="s">
        <v>22</v>
      </c>
      <c r="G622" s="64">
        <v>202</v>
      </c>
      <c r="H622" s="97">
        <f>CENSO[[#This Row],[CAP (cm)]]/PI()</f>
        <v>64.298597009125714</v>
      </c>
      <c r="I622" s="64">
        <v>15</v>
      </c>
      <c r="J622" s="96">
        <f>(PI()*(CENSO[[#This Row],[DAP (cm)]]^2))/40000</f>
        <v>0.3247079148960848</v>
      </c>
      <c r="K622" s="96">
        <f>CENSO[[#This Row],[g (m²)]]*CENSO[[#This Row],[H (m)]]*0.7</f>
        <v>3.4094331064088901</v>
      </c>
      <c r="L622" s="64">
        <v>1</v>
      </c>
      <c r="M622" s="65">
        <v>367736.5</v>
      </c>
      <c r="N622" s="87">
        <v>9708592.5999999903</v>
      </c>
      <c r="O622" s="87" t="s">
        <v>1228</v>
      </c>
      <c r="P622" s="87" t="str">
        <f>VLOOKUP(CENSO[[#This Row],[DAP (cm)]],CD[],2,TRUE)</f>
        <v>TORA</v>
      </c>
      <c r="Q622" s="87" t="str">
        <f>VLOOKUP(CENSO[[#This Row],[DAP (cm)]],DD[],2,TRUE)</f>
        <v>60├ 70</v>
      </c>
      <c r="R622" s="87" t="str" cm="1">
        <f t="array" ref="R622">INDEX(_xlfn.TEXTSPLIT(CENSO[[#This Row],[NOME CIENTIFICO]]," "),1)</f>
        <v>Piptadenia</v>
      </c>
      <c r="S622" s="98" t="s">
        <v>1004</v>
      </c>
      <c r="T622" s="87">
        <f>_xlfn.MINIFS(CENSO[DAP (cm)],CENSO[NOME CIENTIFICO],CENSO[[#This Row],[NOME CIENTIFICO]])</f>
        <v>39.788735772973837</v>
      </c>
      <c r="U6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22" s="87" t="str">
        <f>IF(CENSO[[#This Row],[DAP (cm)]]&lt;CENSO[[#This Row],[DMCE (cm)]],"DAP &lt; DMCE","DAP ≥ DMCE")</f>
        <v>DAP ≥ DMCE</v>
      </c>
      <c r="W622" s="87" t="str">
        <f>IF(CENSO[[#This Row],[DAP (cm)]]&gt;200, "Superior", "Inferior")</f>
        <v>Inferior</v>
      </c>
      <c r="X622" s="87" t="str">
        <f>VLOOKUP(CENSO[[#This Row],[NOME COMUM]],ESPECIES[],4,FALSE)</f>
        <v>Não</v>
      </c>
      <c r="Y622" s="87" t="str">
        <f>IF(IFERROR(VLOOKUP(CENSO[[#This Row],[NOME COMUM]],COMERCIAIS[],2, FALSE), "Não") &lt;&gt; "Não", "Sim", "Não")</f>
        <v>Sim</v>
      </c>
      <c r="Z622" s="133">
        <f>CENSO[[#This Row],[g (m²)]]/SUM(AEEF[AEEF-UT])</f>
        <v>5.681224995802345E-4</v>
      </c>
      <c r="AA622" s="133">
        <f>CENSO[[#This Row],[v (m³)]]/SUM(AEEF[AEEF-UT])</f>
        <v>5.9652862455924615E-3</v>
      </c>
    </row>
    <row r="623" spans="1:27" ht="14">
      <c r="A623" s="86">
        <v>1</v>
      </c>
      <c r="B623" s="86">
        <v>1</v>
      </c>
      <c r="C623" s="63">
        <v>30</v>
      </c>
      <c r="D623" s="63">
        <v>622</v>
      </c>
      <c r="E623" s="63" t="str">
        <f>VLOOKUP(CENSO[[#This Row],[NOME COMUM]],ESPECIES[],2,FALSE)</f>
        <v>Cedrelinga catenaeformis Ducke</v>
      </c>
      <c r="F623" s="64" t="s">
        <v>71</v>
      </c>
      <c r="G623" s="64">
        <v>402</v>
      </c>
      <c r="H623" s="97">
        <f>CENSO[[#This Row],[CAP (cm)]]/PI()</f>
        <v>127.96057424588386</v>
      </c>
      <c r="I623" s="64">
        <v>25</v>
      </c>
      <c r="J623" s="96">
        <f>(PI()*(CENSO[[#This Row],[DAP (cm)]]^2))/40000</f>
        <v>1.286003771171133</v>
      </c>
      <c r="K623" s="96">
        <f>CENSO[[#This Row],[g (m²)]]*CENSO[[#This Row],[H (m)]]*0.7</f>
        <v>22.505065995494824</v>
      </c>
      <c r="L623" s="64">
        <v>1</v>
      </c>
      <c r="M623" s="65">
        <v>367732.5</v>
      </c>
      <c r="N623" s="87">
        <v>9708580.1999999899</v>
      </c>
      <c r="O623" s="87" t="s">
        <v>1227</v>
      </c>
      <c r="P623" s="87" t="str">
        <f>VLOOKUP(CENSO[[#This Row],[DAP (cm)]],CD[],2,TRUE)</f>
        <v>TORA</v>
      </c>
      <c r="Q623" s="87" t="str">
        <f>VLOOKUP(CENSO[[#This Row],[DAP (cm)]],DD[],2,TRUE)</f>
        <v>120├ 130</v>
      </c>
      <c r="R623" s="87" t="str" cm="1">
        <f t="array" ref="R623">INDEX(_xlfn.TEXTSPLIT(CENSO[[#This Row],[NOME CIENTIFICO]]," "),1)</f>
        <v>Cedrelinga</v>
      </c>
      <c r="S623" s="98" t="s">
        <v>1004</v>
      </c>
      <c r="T623" s="87">
        <f>_xlfn.MINIFS(CENSO[DAP (cm)],CENSO[NOME CIENTIFICO],CENSO[[#This Row],[NOME CIENTIFICO]])</f>
        <v>38.515496228238675</v>
      </c>
      <c r="U6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23" s="87" t="str">
        <f>IF(CENSO[[#This Row],[DAP (cm)]]&lt;CENSO[[#This Row],[DMCE (cm)]],"DAP &lt; DMCE","DAP ≥ DMCE")</f>
        <v>DAP ≥ DMCE</v>
      </c>
      <c r="W623" s="87" t="str">
        <f>IF(CENSO[[#This Row],[DAP (cm)]]&gt;200, "Superior", "Inferior")</f>
        <v>Inferior</v>
      </c>
      <c r="X623" s="87" t="str">
        <f>VLOOKUP(CENSO[[#This Row],[NOME COMUM]],ESPECIES[],4,FALSE)</f>
        <v>Não</v>
      </c>
      <c r="Y623" s="87" t="str">
        <f>IF(IFERROR(VLOOKUP(CENSO[[#This Row],[NOME COMUM]],COMERCIAIS[],2, FALSE), "Não") &lt;&gt; "Não", "Sim", "Não")</f>
        <v>Sim</v>
      </c>
      <c r="Z623" s="133">
        <f>CENSO[[#This Row],[g (m²)]]/SUM(AEEF[AEEF-UT])</f>
        <v>2.250045790171656E-3</v>
      </c>
      <c r="AA623" s="133">
        <f>CENSO[[#This Row],[v (m³)]]/SUM(AEEF[AEEF-UT])</f>
        <v>3.9375801328003973E-2</v>
      </c>
    </row>
    <row r="624" spans="1:27" ht="14">
      <c r="A624" s="86">
        <v>1</v>
      </c>
      <c r="B624" s="86">
        <v>1</v>
      </c>
      <c r="C624" s="63">
        <v>30</v>
      </c>
      <c r="D624" s="63">
        <v>623</v>
      </c>
      <c r="E624" s="63" t="str">
        <f>VLOOKUP(CENSO[[#This Row],[NOME COMUM]],ESPECIES[],2,FALSE)</f>
        <v>Aspidosperma spruceanum Benth. ex Müll.Arg.</v>
      </c>
      <c r="F624" s="64" t="s">
        <v>62</v>
      </c>
      <c r="G624" s="64">
        <v>196</v>
      </c>
      <c r="H624" s="97">
        <f>CENSO[[#This Row],[CAP (cm)]]/PI()</f>
        <v>62.388737692022971</v>
      </c>
      <c r="I624" s="64">
        <v>17</v>
      </c>
      <c r="J624" s="96">
        <f>(PI()*(CENSO[[#This Row],[DAP (cm)]]^2))/40000</f>
        <v>0.30570481469091254</v>
      </c>
      <c r="K624" s="96">
        <f>CENSO[[#This Row],[g (m²)]]*CENSO[[#This Row],[H (m)]]*0.7</f>
        <v>3.637887294821859</v>
      </c>
      <c r="L624" s="64">
        <v>1</v>
      </c>
      <c r="M624" s="65">
        <v>367744.4</v>
      </c>
      <c r="N624" s="87">
        <v>9708562.9000000004</v>
      </c>
      <c r="O624" s="87" t="s">
        <v>1227</v>
      </c>
      <c r="P624" s="87" t="str">
        <f>VLOOKUP(CENSO[[#This Row],[DAP (cm)]],CD[],2,TRUE)</f>
        <v>TORA</v>
      </c>
      <c r="Q624" s="87" t="str">
        <f>VLOOKUP(CENSO[[#This Row],[DAP (cm)]],DD[],2,TRUE)</f>
        <v>60├ 70</v>
      </c>
      <c r="R624" s="87" t="str" cm="1">
        <f t="array" ref="R624">INDEX(_xlfn.TEXTSPLIT(CENSO[[#This Row],[NOME CIENTIFICO]]," "),1)</f>
        <v>Aspidosperma</v>
      </c>
      <c r="S624" s="98" t="s">
        <v>1004</v>
      </c>
      <c r="T624" s="87">
        <f>_xlfn.MINIFS(CENSO[DAP (cm)],CENSO[NOME CIENTIFICO],CENSO[[#This Row],[NOME CIENTIFICO]])</f>
        <v>41.38028520389279</v>
      </c>
      <c r="U6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624" s="87" t="str">
        <f>IF(CENSO[[#This Row],[DAP (cm)]]&lt;CENSO[[#This Row],[DMCE (cm)]],"DAP &lt; DMCE","DAP ≥ DMCE")</f>
        <v>DAP ≥ DMCE</v>
      </c>
      <c r="W624" s="87" t="str">
        <f>IF(CENSO[[#This Row],[DAP (cm)]]&gt;200, "Superior", "Inferior")</f>
        <v>Inferior</v>
      </c>
      <c r="X624" s="87" t="str">
        <f>VLOOKUP(CENSO[[#This Row],[NOME COMUM]],ESPECIES[],4,FALSE)</f>
        <v>Não</v>
      </c>
      <c r="Y624" s="87" t="str">
        <f>IF(IFERROR(VLOOKUP(CENSO[[#This Row],[NOME COMUM]],COMERCIAIS[],2, FALSE), "Não") &lt;&gt; "Não", "Sim", "Não")</f>
        <v>Não</v>
      </c>
      <c r="Z624" s="133">
        <f>CENSO[[#This Row],[g (m²)]]/SUM(AEEF[AEEF-UT])</f>
        <v>5.3487388353774844E-4</v>
      </c>
      <c r="AA624" s="133">
        <f>CENSO[[#This Row],[v (m³)]]/SUM(AEEF[AEEF-UT])</f>
        <v>6.3649992140992068E-3</v>
      </c>
    </row>
    <row r="625" spans="1:27" ht="14">
      <c r="A625" s="86">
        <v>1</v>
      </c>
      <c r="B625" s="86">
        <v>1</v>
      </c>
      <c r="C625" s="63">
        <v>30</v>
      </c>
      <c r="D625" s="63">
        <v>624</v>
      </c>
      <c r="E625" s="63" t="str">
        <f>VLOOKUP(CENSO[[#This Row],[NOME COMUM]],ESPECIES[],2,FALSE)</f>
        <v>Lecythis chartacea O.Berg</v>
      </c>
      <c r="F625" s="64" t="s">
        <v>31</v>
      </c>
      <c r="G625" s="64">
        <v>187</v>
      </c>
      <c r="H625" s="97">
        <f>CENSO[[#This Row],[CAP (cm)]]/PI()</f>
        <v>59.523948716368857</v>
      </c>
      <c r="I625" s="64">
        <v>18</v>
      </c>
      <c r="J625" s="96">
        <f>(PI()*(CENSO[[#This Row],[DAP (cm)]]^2))/40000</f>
        <v>0.27827446024902436</v>
      </c>
      <c r="K625" s="96">
        <f>CENSO[[#This Row],[g (m²)]]*CENSO[[#This Row],[H (m)]]*0.7</f>
        <v>3.5062581991377066</v>
      </c>
      <c r="L625" s="64">
        <v>1</v>
      </c>
      <c r="M625" s="65">
        <v>367753.7</v>
      </c>
      <c r="N625" s="87">
        <v>9708558.6999999899</v>
      </c>
      <c r="O625" s="87" t="s">
        <v>1227</v>
      </c>
      <c r="P625" s="87" t="str">
        <f>VLOOKUP(CENSO[[#This Row],[DAP (cm)]],CD[],2,TRUE)</f>
        <v>TORA</v>
      </c>
      <c r="Q625" s="87" t="str">
        <f>VLOOKUP(CENSO[[#This Row],[DAP (cm)]],DD[],2,TRUE)</f>
        <v>50├ 60</v>
      </c>
      <c r="R625" s="87" t="str" cm="1">
        <f t="array" ref="R625">INDEX(_xlfn.TEXTSPLIT(CENSO[[#This Row],[NOME CIENTIFICO]]," "),1)</f>
        <v>Lecythis</v>
      </c>
      <c r="S625" s="98" t="s">
        <v>1004</v>
      </c>
      <c r="T625" s="87">
        <f>_xlfn.MINIFS(CENSO[DAP (cm)],CENSO[NOME CIENTIFICO],CENSO[[#This Row],[NOME CIENTIFICO]])</f>
        <v>38.833806114422465</v>
      </c>
      <c r="U6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25" s="87" t="str">
        <f>IF(CENSO[[#This Row],[DAP (cm)]]&lt;CENSO[[#This Row],[DMCE (cm)]],"DAP &lt; DMCE","DAP ≥ DMCE")</f>
        <v>DAP ≥ DMCE</v>
      </c>
      <c r="W625" s="87" t="str">
        <f>IF(CENSO[[#This Row],[DAP (cm)]]&gt;200, "Superior", "Inferior")</f>
        <v>Inferior</v>
      </c>
      <c r="X625" s="87" t="str">
        <f>VLOOKUP(CENSO[[#This Row],[NOME COMUM]],ESPECIES[],4,FALSE)</f>
        <v>Não</v>
      </c>
      <c r="Y625" s="87" t="str">
        <f>IF(IFERROR(VLOOKUP(CENSO[[#This Row],[NOME COMUM]],COMERCIAIS[],2, FALSE), "Não") &lt;&gt; "Não", "Sim", "Não")</f>
        <v>Sim</v>
      </c>
      <c r="Z625" s="133">
        <f>CENSO[[#This Row],[g (m²)]]/SUM(AEEF[AEEF-UT])</f>
        <v>4.8688059229049158E-4</v>
      </c>
      <c r="AA625" s="133">
        <f>CENSO[[#This Row],[v (m³)]]/SUM(AEEF[AEEF-UT])</f>
        <v>6.1346954628601937E-3</v>
      </c>
    </row>
    <row r="626" spans="1:27" ht="14">
      <c r="A626" s="86">
        <v>1</v>
      </c>
      <c r="B626" s="86">
        <v>1</v>
      </c>
      <c r="C626" s="63">
        <v>30</v>
      </c>
      <c r="D626" s="63">
        <v>625</v>
      </c>
      <c r="E626" s="63" t="str">
        <f>VLOOKUP(CENSO[[#This Row],[NOME COMUM]],ESPECIES[],2,FALSE)</f>
        <v>Parahancornia amapa (Huber ) Ducke</v>
      </c>
      <c r="F626" s="64" t="s">
        <v>15</v>
      </c>
      <c r="G626" s="64">
        <v>180</v>
      </c>
      <c r="H626" s="97">
        <f>CENSO[[#This Row],[CAP (cm)]]/PI()</f>
        <v>57.295779513082323</v>
      </c>
      <c r="I626" s="64">
        <v>15</v>
      </c>
      <c r="J626" s="96">
        <f>(PI()*(CENSO[[#This Row],[DAP (cm)]]^2))/40000</f>
        <v>0.25783100780887047</v>
      </c>
      <c r="K626" s="96">
        <f>CENSO[[#This Row],[g (m²)]]*CENSO[[#This Row],[H (m)]]*0.7</f>
        <v>2.7072255819931397</v>
      </c>
      <c r="L626" s="64">
        <v>1</v>
      </c>
      <c r="M626" s="65">
        <v>367764.799999999</v>
      </c>
      <c r="N626" s="87">
        <v>9708564.9000000004</v>
      </c>
      <c r="O626" s="87" t="s">
        <v>1227</v>
      </c>
      <c r="P626" s="87" t="str">
        <f>VLOOKUP(CENSO[[#This Row],[DAP (cm)]],CD[],2,TRUE)</f>
        <v>TORA</v>
      </c>
      <c r="Q626" s="87" t="str">
        <f>VLOOKUP(CENSO[[#This Row],[DAP (cm)]],DD[],2,TRUE)</f>
        <v>50├ 60</v>
      </c>
      <c r="R626" s="87" t="str" cm="1">
        <f t="array" ref="R626">INDEX(_xlfn.TEXTSPLIT(CENSO[[#This Row],[NOME CIENTIFICO]]," "),1)</f>
        <v>Parahancornia</v>
      </c>
      <c r="S626" s="98" t="s">
        <v>1004</v>
      </c>
      <c r="T626" s="87">
        <f>_xlfn.MINIFS(CENSO[DAP (cm)],CENSO[NOME CIENTIFICO],CENSO[[#This Row],[NOME CIENTIFICO]])</f>
        <v>39.788735772973837</v>
      </c>
      <c r="U6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26" s="87" t="str">
        <f>IF(CENSO[[#This Row],[DAP (cm)]]&lt;CENSO[[#This Row],[DMCE (cm)]],"DAP &lt; DMCE","DAP ≥ DMCE")</f>
        <v>DAP ≥ DMCE</v>
      </c>
      <c r="W626" s="87" t="str">
        <f>IF(CENSO[[#This Row],[DAP (cm)]]&gt;200, "Superior", "Inferior")</f>
        <v>Inferior</v>
      </c>
      <c r="X626" s="87" t="str">
        <f>VLOOKUP(CENSO[[#This Row],[NOME COMUM]],ESPECIES[],4,FALSE)</f>
        <v>Não</v>
      </c>
      <c r="Y626" s="87" t="str">
        <f>IF(IFERROR(VLOOKUP(CENSO[[#This Row],[NOME COMUM]],COMERCIAIS[],2, FALSE), "Não") &lt;&gt; "Não", "Sim", "Não")</f>
        <v>Não</v>
      </c>
      <c r="Z626" s="133">
        <f>CENSO[[#This Row],[g (m²)]]/SUM(AEEF[AEEF-UT])</f>
        <v>4.5111187595332813E-4</v>
      </c>
      <c r="AA626" s="133">
        <f>CENSO[[#This Row],[v (m³)]]/SUM(AEEF[AEEF-UT])</f>
        <v>4.7366746975099454E-3</v>
      </c>
    </row>
    <row r="627" spans="1:27" ht="14">
      <c r="A627" s="86">
        <v>1</v>
      </c>
      <c r="B627" s="86">
        <v>1</v>
      </c>
      <c r="C627" s="63">
        <v>30</v>
      </c>
      <c r="D627" s="63">
        <v>626</v>
      </c>
      <c r="E627" s="63" t="str">
        <f>VLOOKUP(CENSO[[#This Row],[NOME COMUM]],ESPECIES[],2,FALSE)</f>
        <v>Dipteryx odorata (Aubl.) Willd.</v>
      </c>
      <c r="F627" s="64" t="s">
        <v>4</v>
      </c>
      <c r="G627" s="64">
        <v>257</v>
      </c>
      <c r="H627" s="97">
        <f>CENSO[[#This Row],[CAP (cm)]]/PI()</f>
        <v>81.8056407492342</v>
      </c>
      <c r="I627" s="64">
        <v>23</v>
      </c>
      <c r="J627" s="96">
        <f>(PI()*(CENSO[[#This Row],[DAP (cm)]]^2))/40000</f>
        <v>0.52560124181382972</v>
      </c>
      <c r="K627" s="96">
        <f>CENSO[[#This Row],[g (m²)]]*CENSO[[#This Row],[H (m)]]*0.7</f>
        <v>8.4621799932026569</v>
      </c>
      <c r="L627" s="64">
        <v>1</v>
      </c>
      <c r="M627" s="65">
        <v>367866</v>
      </c>
      <c r="N627" s="87">
        <v>9708507</v>
      </c>
      <c r="O627" s="87" t="s">
        <v>1227</v>
      </c>
      <c r="P627" s="87" t="str">
        <f>VLOOKUP(CENSO[[#This Row],[DAP (cm)]],CD[],2,TRUE)</f>
        <v>TORA</v>
      </c>
      <c r="Q627" s="87" t="str">
        <f>VLOOKUP(CENSO[[#This Row],[DAP (cm)]],DD[],2,TRUE)</f>
        <v>80├ 90</v>
      </c>
      <c r="R627" s="87" t="str" cm="1">
        <f t="array" ref="R627">INDEX(_xlfn.TEXTSPLIT(CENSO[[#This Row],[NOME CIENTIFICO]]," "),1)</f>
        <v>Dipteryx</v>
      </c>
      <c r="S627" s="98" t="s">
        <v>1004</v>
      </c>
      <c r="T627" s="87">
        <f>_xlfn.MINIFS(CENSO[DAP (cm)],CENSO[NOME CIENTIFICO],CENSO[[#This Row],[NOME CIENTIFICO]])</f>
        <v>39.152116000606256</v>
      </c>
      <c r="U6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80</v>
      </c>
      <c r="V627" s="87" t="str">
        <f>IF(CENSO[[#This Row],[DAP (cm)]]&lt;CENSO[[#This Row],[DMCE (cm)]],"DAP &lt; DMCE","DAP ≥ DMCE")</f>
        <v>DAP ≥ DMCE</v>
      </c>
      <c r="W627" s="87" t="str">
        <f>IF(CENSO[[#This Row],[DAP (cm)]]&gt;200, "Superior", "Inferior")</f>
        <v>Inferior</v>
      </c>
      <c r="X627" s="87" t="str">
        <f>VLOOKUP(CENSO[[#This Row],[NOME COMUM]],ESPECIES[],4,FALSE)</f>
        <v>Vulneravel</v>
      </c>
      <c r="Y627" s="87" t="str">
        <f>IF(IFERROR(VLOOKUP(CENSO[[#This Row],[NOME COMUM]],COMERCIAIS[],2, FALSE), "Não") &lt;&gt; "Não", "Sim", "Não")</f>
        <v>Sim</v>
      </c>
      <c r="Z627" s="133">
        <f>CENSO[[#This Row],[g (m²)]]/SUM(AEEF[AEEF-UT])</f>
        <v>9.1961383626053598E-4</v>
      </c>
      <c r="AA627" s="133">
        <f>CENSO[[#This Row],[v (m³)]]/SUM(AEEF[AEEF-UT])</f>
        <v>1.4805782763794626E-2</v>
      </c>
    </row>
    <row r="628" spans="1:27" ht="14">
      <c r="A628" s="86">
        <v>1</v>
      </c>
      <c r="B628" s="86">
        <v>1</v>
      </c>
      <c r="C628" s="63">
        <v>30</v>
      </c>
      <c r="D628" s="63">
        <v>627</v>
      </c>
      <c r="E628" s="63" t="str">
        <f>VLOOKUP(CENSO[[#This Row],[NOME COMUM]],ESPECIES[],2,FALSE)</f>
        <v>Tachigali myrmecophila Ducke</v>
      </c>
      <c r="F628" s="64" t="s">
        <v>14</v>
      </c>
      <c r="G628" s="64">
        <v>289</v>
      </c>
      <c r="H628" s="97">
        <f>CENSO[[#This Row],[CAP (cm)]]/PI()</f>
        <v>91.991557107115511</v>
      </c>
      <c r="I628" s="64">
        <v>18</v>
      </c>
      <c r="J628" s="96">
        <f>(PI()*(CENSO[[#This Row],[DAP (cm)]]^2))/40000</f>
        <v>0.66463900009890953</v>
      </c>
      <c r="K628" s="96">
        <f>CENSO[[#This Row],[g (m²)]]*CENSO[[#This Row],[H (m)]]*0.7</f>
        <v>8.3744514012462599</v>
      </c>
      <c r="L628" s="64">
        <v>1</v>
      </c>
      <c r="M628" s="65">
        <v>367868.59999999899</v>
      </c>
      <c r="N628" s="87">
        <v>9708502.0999999903</v>
      </c>
      <c r="O628" s="87" t="s">
        <v>1227</v>
      </c>
      <c r="P628" s="87" t="str">
        <f>VLOOKUP(CENSO[[#This Row],[DAP (cm)]],CD[],2,TRUE)</f>
        <v>TORA</v>
      </c>
      <c r="Q628" s="87" t="str">
        <f>VLOOKUP(CENSO[[#This Row],[DAP (cm)]],DD[],2,TRUE)</f>
        <v>90├ 100</v>
      </c>
      <c r="R628" s="87" t="str" cm="1">
        <f t="array" ref="R628">INDEX(_xlfn.TEXTSPLIT(CENSO[[#This Row],[NOME CIENTIFICO]]," "),1)</f>
        <v>Tachigali</v>
      </c>
      <c r="S628" s="98" t="s">
        <v>1004</v>
      </c>
      <c r="T628" s="87">
        <f>_xlfn.MINIFS(CENSO[DAP (cm)],CENSO[NOME CIENTIFICO],CENSO[[#This Row],[NOME CIENTIFICO]])</f>
        <v>39.152116000606256</v>
      </c>
      <c r="U6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28" s="87" t="str">
        <f>IF(CENSO[[#This Row],[DAP (cm)]]&lt;CENSO[[#This Row],[DMCE (cm)]],"DAP &lt; DMCE","DAP ≥ DMCE")</f>
        <v>DAP ≥ DMCE</v>
      </c>
      <c r="W628" s="87" t="str">
        <f>IF(CENSO[[#This Row],[DAP (cm)]]&gt;200, "Superior", "Inferior")</f>
        <v>Inferior</v>
      </c>
      <c r="X628" s="87" t="str">
        <f>VLOOKUP(CENSO[[#This Row],[NOME COMUM]],ESPECIES[],4,FALSE)</f>
        <v>Não</v>
      </c>
      <c r="Y628" s="87" t="str">
        <f>IF(IFERROR(VLOOKUP(CENSO[[#This Row],[NOME COMUM]],COMERCIAIS[],2, FALSE), "Não") &lt;&gt; "Não", "Sim", "Não")</f>
        <v>Sim</v>
      </c>
      <c r="Z628" s="133">
        <f>CENSO[[#This Row],[g (m²)]]/SUM(AEEF[AEEF-UT])</f>
        <v>1.1628800923301826E-3</v>
      </c>
      <c r="AA628" s="133">
        <f>CENSO[[#This Row],[v (m³)]]/SUM(AEEF[AEEF-UT])</f>
        <v>1.46522891633603E-2</v>
      </c>
    </row>
    <row r="629" spans="1:27" ht="14">
      <c r="A629" s="86">
        <v>1</v>
      </c>
      <c r="B629" s="86">
        <v>1</v>
      </c>
      <c r="C629" s="63">
        <v>30</v>
      </c>
      <c r="D629" s="63">
        <v>628</v>
      </c>
      <c r="E629" s="63" t="str">
        <f>VLOOKUP(CENSO[[#This Row],[NOME COMUM]],ESPECIES[],2,FALSE)</f>
        <v>Piptadenia suaveolens Miq.</v>
      </c>
      <c r="F629" s="64" t="s">
        <v>22</v>
      </c>
      <c r="G629" s="64">
        <v>175</v>
      </c>
      <c r="H629" s="97">
        <f>CENSO[[#This Row],[CAP (cm)]]/PI()</f>
        <v>55.70423008216337</v>
      </c>
      <c r="I629" s="64">
        <v>15</v>
      </c>
      <c r="J629" s="96">
        <f>(PI()*(CENSO[[#This Row],[DAP (cm)]]^2))/40000</f>
        <v>0.24370600660946476</v>
      </c>
      <c r="K629" s="96">
        <f>CENSO[[#This Row],[g (m²)]]*CENSO[[#This Row],[H (m)]]*0.7</f>
        <v>2.5589130693993796</v>
      </c>
      <c r="L629" s="64">
        <v>1</v>
      </c>
      <c r="M629" s="65">
        <v>367857</v>
      </c>
      <c r="N629" s="87">
        <v>9708478.8000000007</v>
      </c>
      <c r="O629" s="87" t="s">
        <v>1228</v>
      </c>
      <c r="P629" s="87" t="str">
        <f>VLOOKUP(CENSO[[#This Row],[DAP (cm)]],CD[],2,TRUE)</f>
        <v>TORA</v>
      </c>
      <c r="Q629" s="87" t="str">
        <f>VLOOKUP(CENSO[[#This Row],[DAP (cm)]],DD[],2,TRUE)</f>
        <v>50├ 60</v>
      </c>
      <c r="R629" s="87" t="str" cm="1">
        <f t="array" ref="R629">INDEX(_xlfn.TEXTSPLIT(CENSO[[#This Row],[NOME CIENTIFICO]]," "),1)</f>
        <v>Piptadenia</v>
      </c>
      <c r="S629" s="98" t="s">
        <v>1004</v>
      </c>
      <c r="T629" s="87">
        <f>_xlfn.MINIFS(CENSO[DAP (cm)],CENSO[NOME CIENTIFICO],CENSO[[#This Row],[NOME CIENTIFICO]])</f>
        <v>39.788735772973837</v>
      </c>
      <c r="U6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29" s="87" t="str">
        <f>IF(CENSO[[#This Row],[DAP (cm)]]&lt;CENSO[[#This Row],[DMCE (cm)]],"DAP &lt; DMCE","DAP ≥ DMCE")</f>
        <v>DAP ≥ DMCE</v>
      </c>
      <c r="W629" s="87" t="str">
        <f>IF(CENSO[[#This Row],[DAP (cm)]]&gt;200, "Superior", "Inferior")</f>
        <v>Inferior</v>
      </c>
      <c r="X629" s="87" t="str">
        <f>VLOOKUP(CENSO[[#This Row],[NOME COMUM]],ESPECIES[],4,FALSE)</f>
        <v>Não</v>
      </c>
      <c r="Y629" s="87" t="str">
        <f>IF(IFERROR(VLOOKUP(CENSO[[#This Row],[NOME COMUM]],COMERCIAIS[],2, FALSE), "Não") &lt;&gt; "Não", "Sim", "Não")</f>
        <v>Sim</v>
      </c>
      <c r="Z629" s="133">
        <f>CENSO[[#This Row],[g (m²)]]/SUM(AEEF[AEEF-UT])</f>
        <v>4.2639818521823071E-4</v>
      </c>
      <c r="AA629" s="133">
        <f>CENSO[[#This Row],[v (m³)]]/SUM(AEEF[AEEF-UT])</f>
        <v>4.4771809447914212E-3</v>
      </c>
    </row>
    <row r="630" spans="1:27" ht="14">
      <c r="A630" s="86">
        <v>1</v>
      </c>
      <c r="B630" s="86">
        <v>1</v>
      </c>
      <c r="C630" s="63">
        <v>30</v>
      </c>
      <c r="D630" s="63">
        <v>629</v>
      </c>
      <c r="E630" s="63" t="str">
        <f>VLOOKUP(CENSO[[#This Row],[NOME COMUM]],ESPECIES[],2,FALSE)</f>
        <v>Lecythis chartacea O.Berg</v>
      </c>
      <c r="F630" s="64" t="s">
        <v>31</v>
      </c>
      <c r="G630" s="64">
        <v>200</v>
      </c>
      <c r="H630" s="97">
        <f>CENSO[[#This Row],[CAP (cm)]]/PI()</f>
        <v>63.661977236758133</v>
      </c>
      <c r="I630" s="64">
        <v>18</v>
      </c>
      <c r="J630" s="96">
        <f>(PI()*(CENSO[[#This Row],[DAP (cm)]]^2))/40000</f>
        <v>0.31830988618379064</v>
      </c>
      <c r="K630" s="96">
        <f>CENSO[[#This Row],[g (m²)]]*CENSO[[#This Row],[H (m)]]*0.7</f>
        <v>4.0107045659157619</v>
      </c>
      <c r="L630" s="64">
        <v>1</v>
      </c>
      <c r="M630" s="65">
        <v>367903.799999999</v>
      </c>
      <c r="N630" s="87">
        <v>9708441.3000000007</v>
      </c>
      <c r="O630" s="87" t="s">
        <v>1227</v>
      </c>
      <c r="P630" s="87" t="str">
        <f>VLOOKUP(CENSO[[#This Row],[DAP (cm)]],CD[],2,TRUE)</f>
        <v>TORA</v>
      </c>
      <c r="Q630" s="87" t="str">
        <f>VLOOKUP(CENSO[[#This Row],[DAP (cm)]],DD[],2,TRUE)</f>
        <v>60├ 70</v>
      </c>
      <c r="R630" s="87" t="str" cm="1">
        <f t="array" ref="R630">INDEX(_xlfn.TEXTSPLIT(CENSO[[#This Row],[NOME CIENTIFICO]]," "),1)</f>
        <v>Lecythis</v>
      </c>
      <c r="S630" s="98" t="s">
        <v>1004</v>
      </c>
      <c r="T630" s="87">
        <f>_xlfn.MINIFS(CENSO[DAP (cm)],CENSO[NOME CIENTIFICO],CENSO[[#This Row],[NOME CIENTIFICO]])</f>
        <v>38.833806114422465</v>
      </c>
      <c r="U6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30" s="87" t="str">
        <f>IF(CENSO[[#This Row],[DAP (cm)]]&lt;CENSO[[#This Row],[DMCE (cm)]],"DAP &lt; DMCE","DAP ≥ DMCE")</f>
        <v>DAP ≥ DMCE</v>
      </c>
      <c r="W630" s="87" t="str">
        <f>IF(CENSO[[#This Row],[DAP (cm)]]&gt;200, "Superior", "Inferior")</f>
        <v>Inferior</v>
      </c>
      <c r="X630" s="87" t="str">
        <f>VLOOKUP(CENSO[[#This Row],[NOME COMUM]],ESPECIES[],4,FALSE)</f>
        <v>Não</v>
      </c>
      <c r="Y630" s="87" t="str">
        <f>IF(IFERROR(VLOOKUP(CENSO[[#This Row],[NOME COMUM]],COMERCIAIS[],2, FALSE), "Não") &lt;&gt; "Não", "Sim", "Não")</f>
        <v>Sim</v>
      </c>
      <c r="Z630" s="133">
        <f>CENSO[[#This Row],[g (m²)]]/SUM(AEEF[AEEF-UT])</f>
        <v>5.5692824191768894E-4</v>
      </c>
      <c r="AA630" s="133">
        <f>CENSO[[#This Row],[v (m³)]]/SUM(AEEF[AEEF-UT])</f>
        <v>7.0172958481628809E-3</v>
      </c>
    </row>
    <row r="631" spans="1:27" ht="14">
      <c r="A631" s="86">
        <v>1</v>
      </c>
      <c r="B631" s="86">
        <v>1</v>
      </c>
      <c r="C631" s="63">
        <v>30</v>
      </c>
      <c r="D631" s="63">
        <v>630</v>
      </c>
      <c r="E631" s="63" t="str">
        <f>VLOOKUP(CENSO[[#This Row],[NOME COMUM]],ESPECIES[],2,FALSE)</f>
        <v>Buchenavia capitata (Vahl) Eichler</v>
      </c>
      <c r="F631" s="64" t="s">
        <v>10</v>
      </c>
      <c r="G631" s="64">
        <v>160</v>
      </c>
      <c r="H631" s="97">
        <f>CENSO[[#This Row],[CAP (cm)]]/PI()</f>
        <v>50.929581789406512</v>
      </c>
      <c r="I631" s="64">
        <v>20</v>
      </c>
      <c r="J631" s="96">
        <f>(PI()*(CENSO[[#This Row],[DAP (cm)]]^2))/40000</f>
        <v>0.20371832715762608</v>
      </c>
      <c r="K631" s="96">
        <f>CENSO[[#This Row],[g (m²)]]*CENSO[[#This Row],[H (m)]]*0.7</f>
        <v>2.852056580206765</v>
      </c>
      <c r="L631" s="64">
        <v>1</v>
      </c>
      <c r="M631" s="65">
        <v>367947</v>
      </c>
      <c r="N631" s="87">
        <v>9708427</v>
      </c>
      <c r="O631" s="98" t="s">
        <v>1225</v>
      </c>
      <c r="P631" s="87" t="str">
        <f>VLOOKUP(CENSO[[#This Row],[DAP (cm)]],CD[],2,TRUE)</f>
        <v>TORA</v>
      </c>
      <c r="Q631" s="87" t="str">
        <f>VLOOKUP(CENSO[[#This Row],[DAP (cm)]],DD[],2,TRUE)</f>
        <v>50├ 60</v>
      </c>
      <c r="R631" s="87" t="str" cm="1">
        <f t="array" ref="R631">INDEX(_xlfn.TEXTSPLIT(CENSO[[#This Row],[NOME CIENTIFICO]]," "),1)</f>
        <v>Buchenavia</v>
      </c>
      <c r="S631" s="98" t="s">
        <v>1004</v>
      </c>
      <c r="T631" s="87">
        <f>_xlfn.MINIFS(CENSO[DAP (cm)],CENSO[NOME CIENTIFICO],CENSO[[#This Row],[NOME CIENTIFICO]])</f>
        <v>41.38028520389279</v>
      </c>
      <c r="U6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631" s="87" t="str">
        <f>IF(CENSO[[#This Row],[DAP (cm)]]&lt;CENSO[[#This Row],[DMCE (cm)]],"DAP &lt; DMCE","DAP ≥ DMCE")</f>
        <v>DAP &lt; DMCE</v>
      </c>
      <c r="W631" s="87" t="str">
        <f>IF(CENSO[[#This Row],[DAP (cm)]]&gt;200, "Superior", "Inferior")</f>
        <v>Inferior</v>
      </c>
      <c r="X631" s="87" t="str">
        <f>VLOOKUP(CENSO[[#This Row],[NOME COMUM]],ESPECIES[],4,FALSE)</f>
        <v>Não</v>
      </c>
      <c r="Y631" s="87" t="str">
        <f>IF(IFERROR(VLOOKUP(CENSO[[#This Row],[NOME COMUM]],COMERCIAIS[],2, FALSE), "Não") &lt;&gt; "Não", "Sim", "Não")</f>
        <v>Não</v>
      </c>
      <c r="Z631" s="133">
        <f>CENSO[[#This Row],[g (m²)]]/SUM(AEEF[AEEF-UT])</f>
        <v>3.5643407482732108E-4</v>
      </c>
      <c r="AA631" s="133">
        <f>CENSO[[#This Row],[v (m³)]]/SUM(AEEF[AEEF-UT])</f>
        <v>4.9900770475824942E-3</v>
      </c>
    </row>
    <row r="632" spans="1:27" ht="14">
      <c r="A632" s="86">
        <v>1</v>
      </c>
      <c r="B632" s="86">
        <v>1</v>
      </c>
      <c r="C632" s="63">
        <v>30</v>
      </c>
      <c r="D632" s="63">
        <v>631</v>
      </c>
      <c r="E632" s="63" t="str">
        <f>VLOOKUP(CENSO[[#This Row],[NOME COMUM]],ESPECIES[],2,FALSE)</f>
        <v>Brosimum parinarioides Ducke</v>
      </c>
      <c r="F632" s="64" t="s">
        <v>54</v>
      </c>
      <c r="G632" s="64">
        <v>155</v>
      </c>
      <c r="H632" s="97">
        <f>CENSO[[#This Row],[CAP (cm)]]/PI()</f>
        <v>49.338032358487553</v>
      </c>
      <c r="I632" s="64">
        <v>12</v>
      </c>
      <c r="J632" s="96">
        <f>(PI()*(CENSO[[#This Row],[DAP (cm)]]^2))/40000</f>
        <v>0.19118487538913922</v>
      </c>
      <c r="K632" s="96">
        <f>CENSO[[#This Row],[g (m²)]]*CENSO[[#This Row],[H (m)]]*0.7</f>
        <v>1.6059529532687695</v>
      </c>
      <c r="L632" s="64">
        <v>2</v>
      </c>
      <c r="M632" s="65">
        <v>367993.78036572598</v>
      </c>
      <c r="N632" s="87">
        <v>9708358.6604593806</v>
      </c>
      <c r="O632" s="98" t="s">
        <v>1225</v>
      </c>
      <c r="P632" s="87" t="str">
        <f>VLOOKUP(CENSO[[#This Row],[DAP (cm)]],CD[],2,TRUE)</f>
        <v>TORETE</v>
      </c>
      <c r="Q632" s="87" t="str">
        <f>VLOOKUP(CENSO[[#This Row],[DAP (cm)]],DD[],2,TRUE)</f>
        <v>40├ 50</v>
      </c>
      <c r="R632" s="87" t="str" cm="1">
        <f t="array" ref="R632">INDEX(_xlfn.TEXTSPLIT(CENSO[[#This Row],[NOME CIENTIFICO]]," "),1)</f>
        <v>Brosimum</v>
      </c>
      <c r="S632" s="98" t="s">
        <v>1004</v>
      </c>
      <c r="T632" s="87">
        <f>_xlfn.MINIFS(CENSO[DAP (cm)],CENSO[NOME CIENTIFICO],CENSO[[#This Row],[NOME CIENTIFICO]])</f>
        <v>41.38028520389279</v>
      </c>
      <c r="U6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632" s="87" t="str">
        <f>IF(CENSO[[#This Row],[DAP (cm)]]&lt;CENSO[[#This Row],[DMCE (cm)]],"DAP &lt; DMCE","DAP ≥ DMCE")</f>
        <v>DAP &lt; DMCE</v>
      </c>
      <c r="W632" s="87" t="str">
        <f>IF(CENSO[[#This Row],[DAP (cm)]]&gt;200, "Superior", "Inferior")</f>
        <v>Inferior</v>
      </c>
      <c r="X632" s="87" t="str">
        <f>VLOOKUP(CENSO[[#This Row],[NOME COMUM]],ESPECIES[],4,FALSE)</f>
        <v>Não</v>
      </c>
      <c r="Y632" s="87" t="str">
        <f>IF(IFERROR(VLOOKUP(CENSO[[#This Row],[NOME COMUM]],COMERCIAIS[],2, FALSE), "Não") &lt;&gt; "Não", "Sim", "Não")</f>
        <v>Não</v>
      </c>
      <c r="Z632" s="133">
        <f>CENSO[[#This Row],[g (m²)]]/SUM(AEEF[AEEF-UT])</f>
        <v>3.3450502530181188E-4</v>
      </c>
      <c r="AA632" s="133">
        <f>CENSO[[#This Row],[v (m³)]]/SUM(AEEF[AEEF-UT])</f>
        <v>2.8098422125352198E-3</v>
      </c>
    </row>
    <row r="633" spans="1:27" ht="14">
      <c r="A633" s="86">
        <v>1</v>
      </c>
      <c r="B633" s="86">
        <v>1</v>
      </c>
      <c r="C633" s="63">
        <v>31</v>
      </c>
      <c r="D633" s="63">
        <v>632</v>
      </c>
      <c r="E633" s="63" t="str">
        <f>VLOOKUP(CENSO[[#This Row],[NOME COMUM]],ESPECIES[],2,FALSE)</f>
        <v>Cedrela fissilis Vell.</v>
      </c>
      <c r="F633" s="64" t="s">
        <v>17</v>
      </c>
      <c r="G633" s="64">
        <v>171</v>
      </c>
      <c r="H633" s="97">
        <f>CENSO[[#This Row],[CAP (cm)]]/PI()</f>
        <v>54.430990537428208</v>
      </c>
      <c r="I633" s="64">
        <v>17</v>
      </c>
      <c r="J633" s="96">
        <f>(PI()*(CENSO[[#This Row],[DAP (cm)]]^2))/40000</f>
        <v>0.2326924845475056</v>
      </c>
      <c r="K633" s="96">
        <f>CENSO[[#This Row],[g (m²)]]*CENSO[[#This Row],[H (m)]]*0.7</f>
        <v>2.7690405661153168</v>
      </c>
      <c r="L633" s="64">
        <v>1</v>
      </c>
      <c r="M633" s="65">
        <v>367951.59402316099</v>
      </c>
      <c r="N633" s="87">
        <v>9708326.1167094</v>
      </c>
      <c r="O633" s="98" t="s">
        <v>1225</v>
      </c>
      <c r="P633" s="87" t="str">
        <f>VLOOKUP(CENSO[[#This Row],[DAP (cm)]],CD[],2,TRUE)</f>
        <v>TORA</v>
      </c>
      <c r="Q633" s="87" t="str">
        <f>VLOOKUP(CENSO[[#This Row],[DAP (cm)]],DD[],2,TRUE)</f>
        <v>50├ 60</v>
      </c>
      <c r="R633" s="87" t="str" cm="1">
        <f t="array" ref="R633">INDEX(_xlfn.TEXTSPLIT(CENSO[[#This Row],[NOME CIENTIFICO]]," "),1)</f>
        <v>Cedrela</v>
      </c>
      <c r="S633" s="98" t="s">
        <v>1004</v>
      </c>
      <c r="T633" s="87">
        <f>_xlfn.MINIFS(CENSO[DAP (cm)],CENSO[NOME CIENTIFICO],CENSO[[#This Row],[NOME CIENTIFICO]])</f>
        <v>39.788735772973837</v>
      </c>
      <c r="U6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70</v>
      </c>
      <c r="V633" s="87" t="str">
        <f>IF(CENSO[[#This Row],[DAP (cm)]]&lt;CENSO[[#This Row],[DMCE (cm)]],"DAP &lt; DMCE","DAP ≥ DMCE")</f>
        <v>DAP &lt; DMCE</v>
      </c>
      <c r="W633" s="87" t="str">
        <f>IF(CENSO[[#This Row],[DAP (cm)]]&gt;200, "Superior", "Inferior")</f>
        <v>Inferior</v>
      </c>
      <c r="X633" s="87" t="str">
        <f>VLOOKUP(CENSO[[#This Row],[NOME COMUM]],ESPECIES[],4,FALSE)</f>
        <v>Vulneravel</v>
      </c>
      <c r="Y633" s="87" t="str">
        <f>IF(IFERROR(VLOOKUP(CENSO[[#This Row],[NOME COMUM]],COMERCIAIS[],2, FALSE), "Não") &lt;&gt; "Não", "Sim", "Não")</f>
        <v>Não</v>
      </c>
      <c r="Z633" s="133">
        <f>CENSO[[#This Row],[g (m²)]]/SUM(AEEF[AEEF-UT])</f>
        <v>4.0712846804787865E-4</v>
      </c>
      <c r="AA633" s="133">
        <f>CENSO[[#This Row],[v (m³)]]/SUM(AEEF[AEEF-UT])</f>
        <v>4.8448287697697564E-3</v>
      </c>
    </row>
    <row r="634" spans="1:27" ht="14">
      <c r="A634" s="86">
        <v>1</v>
      </c>
      <c r="B634" s="86">
        <v>1</v>
      </c>
      <c r="C634" s="63">
        <v>31</v>
      </c>
      <c r="D634" s="63">
        <v>633</v>
      </c>
      <c r="E634" s="63" t="str">
        <f>VLOOKUP(CENSO[[#This Row],[NOME COMUM]],ESPECIES[],2,FALSE)</f>
        <v>Tachigali myrmecophila Ducke</v>
      </c>
      <c r="F634" s="64" t="s">
        <v>14</v>
      </c>
      <c r="G634" s="64">
        <v>160</v>
      </c>
      <c r="H634" s="97">
        <f>CENSO[[#This Row],[CAP (cm)]]/PI()</f>
        <v>50.929581789406512</v>
      </c>
      <c r="I634" s="64">
        <v>16</v>
      </c>
      <c r="J634" s="96">
        <f>(PI()*(CENSO[[#This Row],[DAP (cm)]]^2))/40000</f>
        <v>0.20371832715762608</v>
      </c>
      <c r="K634" s="96">
        <f>CENSO[[#This Row],[g (m²)]]*CENSO[[#This Row],[H (m)]]*0.7</f>
        <v>2.2816452641654119</v>
      </c>
      <c r="L634" s="64">
        <v>2</v>
      </c>
      <c r="M634" s="65">
        <v>367909.09999999899</v>
      </c>
      <c r="N634" s="87">
        <v>9708349.9000000004</v>
      </c>
      <c r="O634" s="87" t="s">
        <v>1227</v>
      </c>
      <c r="P634" s="87" t="str">
        <f>VLOOKUP(CENSO[[#This Row],[DAP (cm)]],CD[],2,TRUE)</f>
        <v>TORA</v>
      </c>
      <c r="Q634" s="87" t="str">
        <f>VLOOKUP(CENSO[[#This Row],[DAP (cm)]],DD[],2,TRUE)</f>
        <v>50├ 60</v>
      </c>
      <c r="R634" s="87" t="str" cm="1">
        <f t="array" ref="R634">INDEX(_xlfn.TEXTSPLIT(CENSO[[#This Row],[NOME CIENTIFICO]]," "),1)</f>
        <v>Tachigali</v>
      </c>
      <c r="S634" s="98" t="s">
        <v>1004</v>
      </c>
      <c r="T634" s="87">
        <f>_xlfn.MINIFS(CENSO[DAP (cm)],CENSO[NOME CIENTIFICO],CENSO[[#This Row],[NOME CIENTIFICO]])</f>
        <v>39.152116000606256</v>
      </c>
      <c r="U6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34" s="87" t="str">
        <f>IF(CENSO[[#This Row],[DAP (cm)]]&lt;CENSO[[#This Row],[DMCE (cm)]],"DAP &lt; DMCE","DAP ≥ DMCE")</f>
        <v>DAP ≥ DMCE</v>
      </c>
      <c r="W634" s="87" t="str">
        <f>IF(CENSO[[#This Row],[DAP (cm)]]&gt;200, "Superior", "Inferior")</f>
        <v>Inferior</v>
      </c>
      <c r="X634" s="87" t="str">
        <f>VLOOKUP(CENSO[[#This Row],[NOME COMUM]],ESPECIES[],4,FALSE)</f>
        <v>Não</v>
      </c>
      <c r="Y634" s="87" t="str">
        <f>IF(IFERROR(VLOOKUP(CENSO[[#This Row],[NOME COMUM]],COMERCIAIS[],2, FALSE), "Não") &lt;&gt; "Não", "Sim", "Não")</f>
        <v>Sim</v>
      </c>
      <c r="Z634" s="133">
        <f>CENSO[[#This Row],[g (m²)]]/SUM(AEEF[AEEF-UT])</f>
        <v>3.5643407482732108E-4</v>
      </c>
      <c r="AA634" s="133">
        <f>CENSO[[#This Row],[v (m³)]]/SUM(AEEF[AEEF-UT])</f>
        <v>3.9920616380659957E-3</v>
      </c>
    </row>
    <row r="635" spans="1:27" ht="14">
      <c r="A635" s="86">
        <v>1</v>
      </c>
      <c r="B635" s="86">
        <v>1</v>
      </c>
      <c r="C635" s="63">
        <v>31</v>
      </c>
      <c r="D635" s="63">
        <v>634</v>
      </c>
      <c r="E635" s="63" t="str">
        <f>VLOOKUP(CENSO[[#This Row],[NOME COMUM]],ESPECIES[],2,FALSE)</f>
        <v>Couratari guianensis Aubl.</v>
      </c>
      <c r="F635" s="64" t="s">
        <v>6</v>
      </c>
      <c r="G635" s="64">
        <v>200</v>
      </c>
      <c r="H635" s="97">
        <f>CENSO[[#This Row],[CAP (cm)]]/PI()</f>
        <v>63.661977236758133</v>
      </c>
      <c r="I635" s="64">
        <v>23</v>
      </c>
      <c r="J635" s="96">
        <f>(PI()*(CENSO[[#This Row],[DAP (cm)]]^2))/40000</f>
        <v>0.31830988618379064</v>
      </c>
      <c r="K635" s="96">
        <f>CENSO[[#This Row],[g (m²)]]*CENSO[[#This Row],[H (m)]]*0.7</f>
        <v>5.1247891675590287</v>
      </c>
      <c r="L635" s="64">
        <v>1</v>
      </c>
      <c r="M635" s="65">
        <v>367901.2</v>
      </c>
      <c r="N635" s="87">
        <v>9708354.3000000007</v>
      </c>
      <c r="O635" s="87" t="s">
        <v>1228</v>
      </c>
      <c r="P635" s="87" t="str">
        <f>VLOOKUP(CENSO[[#This Row],[DAP (cm)]],CD[],2,TRUE)</f>
        <v>TORA</v>
      </c>
      <c r="Q635" s="87" t="str">
        <f>VLOOKUP(CENSO[[#This Row],[DAP (cm)]],DD[],2,TRUE)</f>
        <v>60├ 70</v>
      </c>
      <c r="R635" s="87" t="str" cm="1">
        <f t="array" ref="R635">INDEX(_xlfn.TEXTSPLIT(CENSO[[#This Row],[NOME CIENTIFICO]]," "),1)</f>
        <v>Couratari</v>
      </c>
      <c r="S635" s="98" t="s">
        <v>1004</v>
      </c>
      <c r="T635" s="87">
        <f>_xlfn.MINIFS(CENSO[DAP (cm)],CENSO[NOME CIENTIFICO],CENSO[[#This Row],[NOME CIENTIFICO]])</f>
        <v>38.833806114422465</v>
      </c>
      <c r="U6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35" s="87" t="str">
        <f>IF(CENSO[[#This Row],[DAP (cm)]]&lt;CENSO[[#This Row],[DMCE (cm)]],"DAP &lt; DMCE","DAP ≥ DMCE")</f>
        <v>DAP ≥ DMCE</v>
      </c>
      <c r="W635" s="87" t="str">
        <f>IF(CENSO[[#This Row],[DAP (cm)]]&gt;200, "Superior", "Inferior")</f>
        <v>Inferior</v>
      </c>
      <c r="X635" s="87" t="str">
        <f>VLOOKUP(CENSO[[#This Row],[NOME COMUM]],ESPECIES[],4,FALSE)</f>
        <v>Não</v>
      </c>
      <c r="Y635" s="87" t="str">
        <f>IF(IFERROR(VLOOKUP(CENSO[[#This Row],[NOME COMUM]],COMERCIAIS[],2, FALSE), "Não") &lt;&gt; "Não", "Sim", "Não")</f>
        <v>Sim</v>
      </c>
      <c r="Z635" s="133">
        <f>CENSO[[#This Row],[g (m²)]]/SUM(AEEF[AEEF-UT])</f>
        <v>5.5692824191768894E-4</v>
      </c>
      <c r="AA635" s="133">
        <f>CENSO[[#This Row],[v (m³)]]/SUM(AEEF[AEEF-UT])</f>
        <v>8.9665446948747913E-3</v>
      </c>
    </row>
    <row r="636" spans="1:27" ht="14">
      <c r="A636" s="86">
        <v>1</v>
      </c>
      <c r="B636" s="86">
        <v>1</v>
      </c>
      <c r="C636" s="63">
        <v>31</v>
      </c>
      <c r="D636" s="63">
        <v>635</v>
      </c>
      <c r="E636" s="63" t="str">
        <f>VLOOKUP(CENSO[[#This Row],[NOME COMUM]],ESPECIES[],2,FALSE)</f>
        <v>Aspidosperma spruceanum Benth. ex Müll.Arg.</v>
      </c>
      <c r="F636" s="64" t="s">
        <v>62</v>
      </c>
      <c r="G636" s="64">
        <v>151</v>
      </c>
      <c r="H636" s="97">
        <f>CENSO[[#This Row],[CAP (cm)]]/PI()</f>
        <v>48.064792813752391</v>
      </c>
      <c r="I636" s="64">
        <v>20</v>
      </c>
      <c r="J636" s="96">
        <f>(PI()*(CENSO[[#This Row],[DAP (cm)]]^2))/40000</f>
        <v>0.18144459287191525</v>
      </c>
      <c r="K636" s="96">
        <f>CENSO[[#This Row],[g (m²)]]*CENSO[[#This Row],[H (m)]]*0.7</f>
        <v>2.5402243002068134</v>
      </c>
      <c r="L636" s="64">
        <v>1</v>
      </c>
      <c r="M636" s="65">
        <v>367918.9</v>
      </c>
      <c r="N636" s="87">
        <v>9708377.4000000004</v>
      </c>
      <c r="O636" s="98" t="s">
        <v>1225</v>
      </c>
      <c r="P636" s="87" t="str">
        <f>VLOOKUP(CENSO[[#This Row],[DAP (cm)]],CD[],2,TRUE)</f>
        <v>TORETE</v>
      </c>
      <c r="Q636" s="87" t="str">
        <f>VLOOKUP(CENSO[[#This Row],[DAP (cm)]],DD[],2,TRUE)</f>
        <v>40├ 50</v>
      </c>
      <c r="R636" s="87" t="str" cm="1">
        <f t="array" ref="R636">INDEX(_xlfn.TEXTSPLIT(CENSO[[#This Row],[NOME CIENTIFICO]]," "),1)</f>
        <v>Aspidosperma</v>
      </c>
      <c r="S636" s="98" t="s">
        <v>1004</v>
      </c>
      <c r="T636" s="87">
        <f>_xlfn.MINIFS(CENSO[DAP (cm)],CENSO[NOME CIENTIFICO],CENSO[[#This Row],[NOME CIENTIFICO]])</f>
        <v>41.38028520389279</v>
      </c>
      <c r="U6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636" s="87" t="str">
        <f>IF(CENSO[[#This Row],[DAP (cm)]]&lt;CENSO[[#This Row],[DMCE (cm)]],"DAP &lt; DMCE","DAP ≥ DMCE")</f>
        <v>DAP &lt; DMCE</v>
      </c>
      <c r="W636" s="87" t="str">
        <f>IF(CENSO[[#This Row],[DAP (cm)]]&gt;200, "Superior", "Inferior")</f>
        <v>Inferior</v>
      </c>
      <c r="X636" s="87" t="str">
        <f>VLOOKUP(CENSO[[#This Row],[NOME COMUM]],ESPECIES[],4,FALSE)</f>
        <v>Não</v>
      </c>
      <c r="Y636" s="87" t="str">
        <f>IF(IFERROR(VLOOKUP(CENSO[[#This Row],[NOME COMUM]],COMERCIAIS[],2, FALSE), "Não") &lt;&gt; "Não", "Sim", "Não")</f>
        <v>Não</v>
      </c>
      <c r="Z636" s="133">
        <f>CENSO[[#This Row],[g (m²)]]/SUM(AEEF[AEEF-UT])</f>
        <v>3.1746302109913061E-4</v>
      </c>
      <c r="AA636" s="133">
        <f>CENSO[[#This Row],[v (m³)]]/SUM(AEEF[AEEF-UT])</f>
        <v>4.4444822953878284E-3</v>
      </c>
    </row>
    <row r="637" spans="1:27" ht="14">
      <c r="A637" s="86">
        <v>1</v>
      </c>
      <c r="B637" s="86">
        <v>1</v>
      </c>
      <c r="C637" s="63">
        <v>31</v>
      </c>
      <c r="D637" s="63">
        <v>636</v>
      </c>
      <c r="E637" s="63" t="str">
        <f>VLOOKUP(CENSO[[#This Row],[NOME COMUM]],ESPECIES[],2,FALSE)</f>
        <v>Tachigali myrmecophila Ducke</v>
      </c>
      <c r="F637" s="64" t="s">
        <v>14</v>
      </c>
      <c r="G637" s="64">
        <v>300</v>
      </c>
      <c r="H637" s="97">
        <f>CENSO[[#This Row],[CAP (cm)]]/PI()</f>
        <v>95.4929658551372</v>
      </c>
      <c r="I637" s="64">
        <v>17</v>
      </c>
      <c r="J637" s="96">
        <f>(PI()*(CENSO[[#This Row],[DAP (cm)]]^2))/40000</f>
        <v>0.7161972439135289</v>
      </c>
      <c r="K637" s="96">
        <f>CENSO[[#This Row],[g (m²)]]*CENSO[[#This Row],[H (m)]]*0.7</f>
        <v>8.5227472025709936</v>
      </c>
      <c r="L637" s="64">
        <v>1</v>
      </c>
      <c r="M637" s="65">
        <v>367920.7</v>
      </c>
      <c r="N637" s="87">
        <v>9708379.8000000007</v>
      </c>
      <c r="O637" s="87" t="s">
        <v>1227</v>
      </c>
      <c r="P637" s="87" t="str">
        <f>VLOOKUP(CENSO[[#This Row],[DAP (cm)]],CD[],2,TRUE)</f>
        <v>TORA</v>
      </c>
      <c r="Q637" s="87" t="str">
        <f>VLOOKUP(CENSO[[#This Row],[DAP (cm)]],DD[],2,TRUE)</f>
        <v>90├ 100</v>
      </c>
      <c r="R637" s="87" t="str" cm="1">
        <f t="array" ref="R637">INDEX(_xlfn.TEXTSPLIT(CENSO[[#This Row],[NOME CIENTIFICO]]," "),1)</f>
        <v>Tachigali</v>
      </c>
      <c r="S637" s="98" t="s">
        <v>1004</v>
      </c>
      <c r="T637" s="87">
        <f>_xlfn.MINIFS(CENSO[DAP (cm)],CENSO[NOME CIENTIFICO],CENSO[[#This Row],[NOME CIENTIFICO]])</f>
        <v>39.152116000606256</v>
      </c>
      <c r="U6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37" s="87" t="str">
        <f>IF(CENSO[[#This Row],[DAP (cm)]]&lt;CENSO[[#This Row],[DMCE (cm)]],"DAP &lt; DMCE","DAP ≥ DMCE")</f>
        <v>DAP ≥ DMCE</v>
      </c>
      <c r="W637" s="87" t="str">
        <f>IF(CENSO[[#This Row],[DAP (cm)]]&gt;200, "Superior", "Inferior")</f>
        <v>Inferior</v>
      </c>
      <c r="X637" s="87" t="str">
        <f>VLOOKUP(CENSO[[#This Row],[NOME COMUM]],ESPECIES[],4,FALSE)</f>
        <v>Não</v>
      </c>
      <c r="Y637" s="87" t="str">
        <f>IF(IFERROR(VLOOKUP(CENSO[[#This Row],[NOME COMUM]],COMERCIAIS[],2, FALSE), "Não") &lt;&gt; "Não", "Sim", "Não")</f>
        <v>Sim</v>
      </c>
      <c r="Z637" s="133">
        <f>CENSO[[#This Row],[g (m²)]]/SUM(AEEF[AEEF-UT])</f>
        <v>1.2530885443148001E-3</v>
      </c>
      <c r="AA637" s="133">
        <f>CENSO[[#This Row],[v (m³)]]/SUM(AEEF[AEEF-UT])</f>
        <v>1.491175367734612E-2</v>
      </c>
    </row>
    <row r="638" spans="1:27" ht="14">
      <c r="A638" s="86">
        <v>1</v>
      </c>
      <c r="B638" s="86">
        <v>1</v>
      </c>
      <c r="C638" s="63">
        <v>31</v>
      </c>
      <c r="D638" s="63">
        <v>637</v>
      </c>
      <c r="E638" s="63" t="str">
        <f>VLOOKUP(CENSO[[#This Row],[NOME COMUM]],ESPECIES[],2,FALSE)</f>
        <v>Hymenolobium petraeum Ducke</v>
      </c>
      <c r="F638" s="64" t="s">
        <v>40</v>
      </c>
      <c r="G638" s="64">
        <v>379</v>
      </c>
      <c r="H638" s="97">
        <f>CENSO[[#This Row],[CAP (cm)]]/PI()</f>
        <v>120.63944686365667</v>
      </c>
      <c r="I638" s="64">
        <v>24</v>
      </c>
      <c r="J638" s="96">
        <f>(PI()*(CENSO[[#This Row],[DAP (cm)]]^2))/40000</f>
        <v>1.1430587590331469</v>
      </c>
      <c r="K638" s="96">
        <f>CENSO[[#This Row],[g (m²)]]*CENSO[[#This Row],[H (m)]]*0.7</f>
        <v>19.203387151756868</v>
      </c>
      <c r="L638" s="64">
        <v>1</v>
      </c>
      <c r="M638" s="65">
        <v>367923</v>
      </c>
      <c r="N638" s="87">
        <v>9708384.5</v>
      </c>
      <c r="O638" s="87" t="s">
        <v>1227</v>
      </c>
      <c r="P638" s="87" t="str">
        <f>VLOOKUP(CENSO[[#This Row],[DAP (cm)]],CD[],2,TRUE)</f>
        <v>TORA</v>
      </c>
      <c r="Q638" s="87" t="str">
        <f>VLOOKUP(CENSO[[#This Row],[DAP (cm)]],DD[],2,TRUE)</f>
        <v>120├ 130</v>
      </c>
      <c r="R638" s="87" t="str" cm="1">
        <f t="array" ref="R638">INDEX(_xlfn.TEXTSPLIT(CENSO[[#This Row],[NOME CIENTIFICO]]," "),1)</f>
        <v>Hymenolobium</v>
      </c>
      <c r="S638" s="98" t="s">
        <v>1004</v>
      </c>
      <c r="T638" s="87">
        <f>_xlfn.MINIFS(CENSO[DAP (cm)],CENSO[NOME CIENTIFICO],CENSO[[#This Row],[NOME CIENTIFICO]])</f>
        <v>41.38028520389279</v>
      </c>
      <c r="U6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638" s="87" t="str">
        <f>IF(CENSO[[#This Row],[DAP (cm)]]&lt;CENSO[[#This Row],[DMCE (cm)]],"DAP &lt; DMCE","DAP ≥ DMCE")</f>
        <v>DAP ≥ DMCE</v>
      </c>
      <c r="W638" s="87" t="str">
        <f>IF(CENSO[[#This Row],[DAP (cm)]]&gt;200, "Superior", "Inferior")</f>
        <v>Inferior</v>
      </c>
      <c r="X638" s="87" t="str">
        <f>VLOOKUP(CENSO[[#This Row],[NOME COMUM]],ESPECIES[],4,FALSE)</f>
        <v>Não</v>
      </c>
      <c r="Y638" s="87" t="str">
        <f>IF(IFERROR(VLOOKUP(CENSO[[#This Row],[NOME COMUM]],COMERCIAIS[],2, FALSE), "Não") &lt;&gt; "Não", "Sim", "Não")</f>
        <v>Sim</v>
      </c>
      <c r="Z638" s="133">
        <f>CENSO[[#This Row],[g (m²)]]/SUM(AEEF[AEEF-UT])</f>
        <v>1.999943239932469E-3</v>
      </c>
      <c r="AA638" s="133">
        <f>CENSO[[#This Row],[v (m³)]]/SUM(AEEF[AEEF-UT])</f>
        <v>3.3599046430865483E-2</v>
      </c>
    </row>
    <row r="639" spans="1:27" ht="14">
      <c r="A639" s="86">
        <v>1</v>
      </c>
      <c r="B639" s="86">
        <v>1</v>
      </c>
      <c r="C639" s="63">
        <v>31</v>
      </c>
      <c r="D639" s="63">
        <v>638</v>
      </c>
      <c r="E639" s="63" t="str">
        <f>VLOOKUP(CENSO[[#This Row],[NOME COMUM]],ESPECIES[],2,FALSE)</f>
        <v>Piptadenia suaveolens Miq.</v>
      </c>
      <c r="F639" s="64" t="s">
        <v>22</v>
      </c>
      <c r="G639" s="64">
        <v>166</v>
      </c>
      <c r="H639" s="97">
        <f>CENSO[[#This Row],[CAP (cm)]]/PI()</f>
        <v>52.839441106509256</v>
      </c>
      <c r="I639" s="64">
        <v>15</v>
      </c>
      <c r="J639" s="96">
        <f>(PI()*(CENSO[[#This Row],[DAP (cm)]]^2))/40000</f>
        <v>0.21928368059201345</v>
      </c>
      <c r="K639" s="96">
        <f>CENSO[[#This Row],[g (m²)]]*CENSO[[#This Row],[H (m)]]*0.7</f>
        <v>2.3024786462161413</v>
      </c>
      <c r="L639" s="64">
        <v>1</v>
      </c>
      <c r="M639" s="65">
        <v>367922.799999999</v>
      </c>
      <c r="N639" s="87">
        <v>9708387.4000000004</v>
      </c>
      <c r="O639" s="87" t="s">
        <v>1228</v>
      </c>
      <c r="P639" s="87" t="str">
        <f>VLOOKUP(CENSO[[#This Row],[DAP (cm)]],CD[],2,TRUE)</f>
        <v>TORA</v>
      </c>
      <c r="Q639" s="87" t="str">
        <f>VLOOKUP(CENSO[[#This Row],[DAP (cm)]],DD[],2,TRUE)</f>
        <v>50├ 60</v>
      </c>
      <c r="R639" s="87" t="str" cm="1">
        <f t="array" ref="R639">INDEX(_xlfn.TEXTSPLIT(CENSO[[#This Row],[NOME CIENTIFICO]]," "),1)</f>
        <v>Piptadenia</v>
      </c>
      <c r="S639" s="98" t="s">
        <v>1004</v>
      </c>
      <c r="T639" s="87">
        <f>_xlfn.MINIFS(CENSO[DAP (cm)],CENSO[NOME CIENTIFICO],CENSO[[#This Row],[NOME CIENTIFICO]])</f>
        <v>39.788735772973837</v>
      </c>
      <c r="U6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39" s="87" t="str">
        <f>IF(CENSO[[#This Row],[DAP (cm)]]&lt;CENSO[[#This Row],[DMCE (cm)]],"DAP &lt; DMCE","DAP ≥ DMCE")</f>
        <v>DAP ≥ DMCE</v>
      </c>
      <c r="W639" s="87" t="str">
        <f>IF(CENSO[[#This Row],[DAP (cm)]]&gt;200, "Superior", "Inferior")</f>
        <v>Inferior</v>
      </c>
      <c r="X639" s="87" t="str">
        <f>VLOOKUP(CENSO[[#This Row],[NOME COMUM]],ESPECIES[],4,FALSE)</f>
        <v>Não</v>
      </c>
      <c r="Y639" s="87" t="str">
        <f>IF(IFERROR(VLOOKUP(CENSO[[#This Row],[NOME COMUM]],COMERCIAIS[],2, FALSE), "Não") &lt;&gt; "Não", "Sim", "Não")</f>
        <v>Sim</v>
      </c>
      <c r="Z639" s="133">
        <f>CENSO[[#This Row],[g (m²)]]/SUM(AEEF[AEEF-UT])</f>
        <v>3.8366786585709606E-4</v>
      </c>
      <c r="AA639" s="133">
        <f>CENSO[[#This Row],[v (m³)]]/SUM(AEEF[AEEF-UT])</f>
        <v>4.0285125914995088E-3</v>
      </c>
    </row>
    <row r="640" spans="1:27" ht="14">
      <c r="A640" s="86">
        <v>1</v>
      </c>
      <c r="B640" s="86">
        <v>1</v>
      </c>
      <c r="C640" s="63">
        <v>31</v>
      </c>
      <c r="D640" s="63">
        <v>639</v>
      </c>
      <c r="E640" s="63" t="str">
        <f>VLOOKUP(CENSO[[#This Row],[NOME COMUM]],ESPECIES[],2,FALSE)</f>
        <v>Parkia pendula (Willd.) Benth. ex Walp.</v>
      </c>
      <c r="F640" s="64" t="s">
        <v>24</v>
      </c>
      <c r="G640" s="64">
        <v>214</v>
      </c>
      <c r="H640" s="97">
        <f>CENSO[[#This Row],[CAP (cm)]]/PI()</f>
        <v>68.118315643331201</v>
      </c>
      <c r="I640" s="64">
        <v>20</v>
      </c>
      <c r="J640" s="96">
        <f>(PI()*(CENSO[[#This Row],[DAP (cm)]]^2))/40000</f>
        <v>0.36443298869182189</v>
      </c>
      <c r="K640" s="96">
        <f>CENSO[[#This Row],[g (m²)]]*CENSO[[#This Row],[H (m)]]*0.7</f>
        <v>5.1020618416855061</v>
      </c>
      <c r="L640" s="64">
        <v>1</v>
      </c>
      <c r="M640" s="65">
        <v>367875.5</v>
      </c>
      <c r="N640" s="87">
        <v>9708393.0999999903</v>
      </c>
      <c r="O640" s="87" t="s">
        <v>1227</v>
      </c>
      <c r="P640" s="87" t="str">
        <f>VLOOKUP(CENSO[[#This Row],[DAP (cm)]],CD[],2,TRUE)</f>
        <v>TORA</v>
      </c>
      <c r="Q640" s="87" t="str">
        <f>VLOOKUP(CENSO[[#This Row],[DAP (cm)]],DD[],2,TRUE)</f>
        <v>60├ 70</v>
      </c>
      <c r="R640" s="87" t="str" cm="1">
        <f t="array" ref="R640">INDEX(_xlfn.TEXTSPLIT(CENSO[[#This Row],[NOME CIENTIFICO]]," "),1)</f>
        <v>Parkia</v>
      </c>
      <c r="S640" s="98" t="s">
        <v>1004</v>
      </c>
      <c r="T640" s="87">
        <f>_xlfn.MINIFS(CENSO[DAP (cm)],CENSO[NOME CIENTIFICO],CENSO[[#This Row],[NOME CIENTIFICO]])</f>
        <v>40.107045659157627</v>
      </c>
      <c r="U6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640" s="87" t="str">
        <f>IF(CENSO[[#This Row],[DAP (cm)]]&lt;CENSO[[#This Row],[DMCE (cm)]],"DAP &lt; DMCE","DAP ≥ DMCE")</f>
        <v>DAP ≥ DMCE</v>
      </c>
      <c r="W640" s="87" t="str">
        <f>IF(CENSO[[#This Row],[DAP (cm)]]&gt;200, "Superior", "Inferior")</f>
        <v>Inferior</v>
      </c>
      <c r="X640" s="87" t="str">
        <f>VLOOKUP(CENSO[[#This Row],[NOME COMUM]],ESPECIES[],4,FALSE)</f>
        <v>Não</v>
      </c>
      <c r="Y640" s="87" t="str">
        <f>IF(IFERROR(VLOOKUP(CENSO[[#This Row],[NOME COMUM]],COMERCIAIS[],2, FALSE), "Não") &lt;&gt; "Não", "Sim", "Não")</f>
        <v>Sim</v>
      </c>
      <c r="Z640" s="133">
        <f>CENSO[[#This Row],[g (m²)]]/SUM(AEEF[AEEF-UT])</f>
        <v>6.3762714417156204E-4</v>
      </c>
      <c r="AA640" s="133">
        <f>CENSO[[#This Row],[v (m³)]]/SUM(AEEF[AEEF-UT])</f>
        <v>8.926780018401869E-3</v>
      </c>
    </row>
    <row r="641" spans="1:27" ht="14">
      <c r="A641" s="86">
        <v>1</v>
      </c>
      <c r="B641" s="86">
        <v>1</v>
      </c>
      <c r="C641" s="63">
        <v>31</v>
      </c>
      <c r="D641" s="63">
        <v>640</v>
      </c>
      <c r="E641" s="63" t="str">
        <f>VLOOKUP(CENSO[[#This Row],[NOME COMUM]],ESPECIES[],2,FALSE)</f>
        <v>Tachigali myrmecophila Ducke</v>
      </c>
      <c r="F641" s="64" t="s">
        <v>14</v>
      </c>
      <c r="G641" s="64">
        <v>290</v>
      </c>
      <c r="H641" s="97">
        <f>CENSO[[#This Row],[CAP (cm)]]/PI()</f>
        <v>92.309866993299295</v>
      </c>
      <c r="I641" s="64">
        <v>20</v>
      </c>
      <c r="J641" s="96">
        <f>(PI()*(CENSO[[#This Row],[DAP (cm)]]^2))/40000</f>
        <v>0.6692465357014199</v>
      </c>
      <c r="K641" s="96">
        <f>CENSO[[#This Row],[g (m²)]]*CENSO[[#This Row],[H (m)]]*0.7</f>
        <v>9.3694514998198777</v>
      </c>
      <c r="L641" s="64">
        <v>1</v>
      </c>
      <c r="M641" s="65">
        <v>367875.5</v>
      </c>
      <c r="N641" s="87">
        <v>9708393.0999999903</v>
      </c>
      <c r="O641" s="87" t="s">
        <v>1227</v>
      </c>
      <c r="P641" s="87" t="str">
        <f>VLOOKUP(CENSO[[#This Row],[DAP (cm)]],CD[],2,TRUE)</f>
        <v>TORA</v>
      </c>
      <c r="Q641" s="87" t="str">
        <f>VLOOKUP(CENSO[[#This Row],[DAP (cm)]],DD[],2,TRUE)</f>
        <v>90├ 100</v>
      </c>
      <c r="R641" s="87" t="str" cm="1">
        <f t="array" ref="R641">INDEX(_xlfn.TEXTSPLIT(CENSO[[#This Row],[NOME CIENTIFICO]]," "),1)</f>
        <v>Tachigali</v>
      </c>
      <c r="S641" s="98" t="s">
        <v>1004</v>
      </c>
      <c r="T641" s="87">
        <f>_xlfn.MINIFS(CENSO[DAP (cm)],CENSO[NOME CIENTIFICO],CENSO[[#This Row],[NOME CIENTIFICO]])</f>
        <v>39.152116000606256</v>
      </c>
      <c r="U6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41" s="87" t="str">
        <f>IF(CENSO[[#This Row],[DAP (cm)]]&lt;CENSO[[#This Row],[DMCE (cm)]],"DAP &lt; DMCE","DAP ≥ DMCE")</f>
        <v>DAP ≥ DMCE</v>
      </c>
      <c r="W641" s="87" t="str">
        <f>IF(CENSO[[#This Row],[DAP (cm)]]&gt;200, "Superior", "Inferior")</f>
        <v>Inferior</v>
      </c>
      <c r="X641" s="87" t="str">
        <f>VLOOKUP(CENSO[[#This Row],[NOME COMUM]],ESPECIES[],4,FALSE)</f>
        <v>Não</v>
      </c>
      <c r="Y641" s="87" t="str">
        <f>IF(IFERROR(VLOOKUP(CENSO[[#This Row],[NOME COMUM]],COMERCIAIS[],2, FALSE), "Não") &lt;&gt; "Não", "Sim", "Não")</f>
        <v>Sim</v>
      </c>
      <c r="Z641" s="133">
        <f>CENSO[[#This Row],[g (m²)]]/SUM(AEEF[AEEF-UT])</f>
        <v>1.1709416286319412E-3</v>
      </c>
      <c r="AA641" s="133">
        <f>CENSO[[#This Row],[v (m³)]]/SUM(AEEF[AEEF-UT])</f>
        <v>1.6393182800847176E-2</v>
      </c>
    </row>
    <row r="642" spans="1:27" ht="14">
      <c r="A642" s="86">
        <v>1</v>
      </c>
      <c r="B642" s="86">
        <v>1</v>
      </c>
      <c r="C642" s="63">
        <v>31</v>
      </c>
      <c r="D642" s="63">
        <v>641</v>
      </c>
      <c r="E642" s="63" t="str">
        <f>VLOOKUP(CENSO[[#This Row],[NOME COMUM]],ESPECIES[],2,FALSE)</f>
        <v>Couratari guianensis Aubl.</v>
      </c>
      <c r="F642" s="64" t="s">
        <v>6</v>
      </c>
      <c r="G642" s="64">
        <v>272</v>
      </c>
      <c r="H642" s="97">
        <f>CENSO[[#This Row],[CAP (cm)]]/PI()</f>
        <v>86.580289041991065</v>
      </c>
      <c r="I642" s="64">
        <v>22</v>
      </c>
      <c r="J642" s="96">
        <f>(PI()*(CENSO[[#This Row],[DAP (cm)]]^2))/40000</f>
        <v>0.58874596548553915</v>
      </c>
      <c r="K642" s="96">
        <f>CENSO[[#This Row],[g (m²)]]*CENSO[[#This Row],[H (m)]]*0.7</f>
        <v>9.0666878684773025</v>
      </c>
      <c r="L642" s="64">
        <v>1</v>
      </c>
      <c r="M642" s="65">
        <v>367882.7</v>
      </c>
      <c r="N642" s="87">
        <v>9708412.3000000007</v>
      </c>
      <c r="O642" s="87" t="s">
        <v>1228</v>
      </c>
      <c r="P642" s="87" t="str">
        <f>VLOOKUP(CENSO[[#This Row],[DAP (cm)]],CD[],2,TRUE)</f>
        <v>TORA</v>
      </c>
      <c r="Q642" s="87" t="str">
        <f>VLOOKUP(CENSO[[#This Row],[DAP (cm)]],DD[],2,TRUE)</f>
        <v>80├ 90</v>
      </c>
      <c r="R642" s="87" t="str" cm="1">
        <f t="array" ref="R642">INDEX(_xlfn.TEXTSPLIT(CENSO[[#This Row],[NOME CIENTIFICO]]," "),1)</f>
        <v>Couratari</v>
      </c>
      <c r="S642" s="98" t="s">
        <v>1004</v>
      </c>
      <c r="T642" s="87">
        <f>_xlfn.MINIFS(CENSO[DAP (cm)],CENSO[NOME CIENTIFICO],CENSO[[#This Row],[NOME CIENTIFICO]])</f>
        <v>38.833806114422465</v>
      </c>
      <c r="U6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42" s="87" t="str">
        <f>IF(CENSO[[#This Row],[DAP (cm)]]&lt;CENSO[[#This Row],[DMCE (cm)]],"DAP &lt; DMCE","DAP ≥ DMCE")</f>
        <v>DAP ≥ DMCE</v>
      </c>
      <c r="W642" s="87" t="str">
        <f>IF(CENSO[[#This Row],[DAP (cm)]]&gt;200, "Superior", "Inferior")</f>
        <v>Inferior</v>
      </c>
      <c r="X642" s="87" t="str">
        <f>VLOOKUP(CENSO[[#This Row],[NOME COMUM]],ESPECIES[],4,FALSE)</f>
        <v>Não</v>
      </c>
      <c r="Y642" s="87" t="str">
        <f>IF(IFERROR(VLOOKUP(CENSO[[#This Row],[NOME COMUM]],COMERCIAIS[],2, FALSE), "Não") &lt;&gt; "Não", "Sim", "Não")</f>
        <v>Sim</v>
      </c>
      <c r="Z642" s="133">
        <f>CENSO[[#This Row],[g (m²)]]/SUM(AEEF[AEEF-UT])</f>
        <v>1.0300944762509574E-3</v>
      </c>
      <c r="AA642" s="133">
        <f>CENSO[[#This Row],[v (m³)]]/SUM(AEEF[AEEF-UT])</f>
        <v>1.5863454934264744E-2</v>
      </c>
    </row>
    <row r="643" spans="1:27" ht="14">
      <c r="A643" s="86">
        <v>1</v>
      </c>
      <c r="B643" s="86">
        <v>1</v>
      </c>
      <c r="C643" s="63">
        <v>31</v>
      </c>
      <c r="D643" s="63">
        <v>642</v>
      </c>
      <c r="E643" s="63" t="str">
        <f>VLOOKUP(CENSO[[#This Row],[NOME COMUM]],ESPECIES[],2,FALSE)</f>
        <v>Qualea dichotoma (Mart.) Warm. ex Wille</v>
      </c>
      <c r="F643" s="64" t="s">
        <v>55</v>
      </c>
      <c r="G643" s="64">
        <v>213</v>
      </c>
      <c r="H643" s="97">
        <f>CENSO[[#This Row],[CAP (cm)]]/PI()</f>
        <v>67.800005757147417</v>
      </c>
      <c r="I643" s="64">
        <v>21</v>
      </c>
      <c r="J643" s="96">
        <f>(PI()*(CENSO[[#This Row],[DAP (cm)]]^2))/40000</f>
        <v>0.36103503065681003</v>
      </c>
      <c r="K643" s="96">
        <f>CENSO[[#This Row],[g (m²)]]*CENSO[[#This Row],[H (m)]]*0.7</f>
        <v>5.3072149506551076</v>
      </c>
      <c r="L643" s="64">
        <v>1</v>
      </c>
      <c r="M643" s="65">
        <v>367879.9</v>
      </c>
      <c r="N643" s="87">
        <v>9708420.0999999903</v>
      </c>
      <c r="O643" s="87" t="s">
        <v>1227</v>
      </c>
      <c r="P643" s="87" t="str">
        <f>VLOOKUP(CENSO[[#This Row],[DAP (cm)]],CD[],2,TRUE)</f>
        <v>TORA</v>
      </c>
      <c r="Q643" s="87" t="str">
        <f>VLOOKUP(CENSO[[#This Row],[DAP (cm)]],DD[],2,TRUE)</f>
        <v>60├ 70</v>
      </c>
      <c r="R643" s="87" t="str" cm="1">
        <f t="array" ref="R643">INDEX(_xlfn.TEXTSPLIT(CENSO[[#This Row],[NOME CIENTIFICO]]," "),1)</f>
        <v>Qualea</v>
      </c>
      <c r="S643" s="98" t="s">
        <v>1004</v>
      </c>
      <c r="T643" s="87">
        <f>_xlfn.MINIFS(CENSO[DAP (cm)],CENSO[NOME CIENTIFICO],CENSO[[#This Row],[NOME CIENTIFICO]])</f>
        <v>40.107045659157627</v>
      </c>
      <c r="U6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643" s="87" t="str">
        <f>IF(CENSO[[#This Row],[DAP (cm)]]&lt;CENSO[[#This Row],[DMCE (cm)]],"DAP &lt; DMCE","DAP ≥ DMCE")</f>
        <v>DAP ≥ DMCE</v>
      </c>
      <c r="W643" s="87" t="str">
        <f>IF(CENSO[[#This Row],[DAP (cm)]]&gt;200, "Superior", "Inferior")</f>
        <v>Inferior</v>
      </c>
      <c r="X643" s="87" t="str">
        <f>VLOOKUP(CENSO[[#This Row],[NOME COMUM]],ESPECIES[],4,FALSE)</f>
        <v>Não</v>
      </c>
      <c r="Y643" s="87" t="str">
        <f>IF(IFERROR(VLOOKUP(CENSO[[#This Row],[NOME COMUM]],COMERCIAIS[],2, FALSE), "Não") &lt;&gt; "Não", "Sim", "Não")</f>
        <v>Não</v>
      </c>
      <c r="Z643" s="133">
        <f>CENSO[[#This Row],[g (m²)]]/SUM(AEEF[AEEF-UT])</f>
        <v>6.3168193518909092E-4</v>
      </c>
      <c r="AA643" s="133">
        <f>CENSO[[#This Row],[v (m³)]]/SUM(AEEF[AEEF-UT])</f>
        <v>9.2857244472796373E-3</v>
      </c>
    </row>
    <row r="644" spans="1:27" ht="14">
      <c r="A644" s="86">
        <v>1</v>
      </c>
      <c r="B644" s="86">
        <v>1</v>
      </c>
      <c r="C644" s="63">
        <v>31</v>
      </c>
      <c r="D644" s="63">
        <v>643</v>
      </c>
      <c r="E644" s="63" t="str">
        <f>VLOOKUP(CENSO[[#This Row],[NOME COMUM]],ESPECIES[],2,FALSE)</f>
        <v>Tachigali myrmecophila Ducke</v>
      </c>
      <c r="F644" s="64" t="s">
        <v>14</v>
      </c>
      <c r="G644" s="64">
        <v>193</v>
      </c>
      <c r="H644" s="97">
        <f>CENSO[[#This Row],[CAP (cm)]]/PI()</f>
        <v>61.4338080334716</v>
      </c>
      <c r="I644" s="64">
        <v>16</v>
      </c>
      <c r="J644" s="96">
        <f>(PI()*(CENSO[[#This Row],[DAP (cm)]]^2))/40000</f>
        <v>0.29641812376150045</v>
      </c>
      <c r="K644" s="96">
        <f>CENSO[[#This Row],[g (m²)]]*CENSO[[#This Row],[H (m)]]*0.7</f>
        <v>3.3198829861288051</v>
      </c>
      <c r="L644" s="64">
        <v>1</v>
      </c>
      <c r="M644" s="65">
        <v>367870.7</v>
      </c>
      <c r="N644" s="87">
        <v>9708408.1999999899</v>
      </c>
      <c r="O644" s="87" t="s">
        <v>1227</v>
      </c>
      <c r="P644" s="87" t="str">
        <f>VLOOKUP(CENSO[[#This Row],[DAP (cm)]],CD[],2,TRUE)</f>
        <v>TORA</v>
      </c>
      <c r="Q644" s="87" t="str">
        <f>VLOOKUP(CENSO[[#This Row],[DAP (cm)]],DD[],2,TRUE)</f>
        <v>60├ 70</v>
      </c>
      <c r="R644" s="87" t="str" cm="1">
        <f t="array" ref="R644">INDEX(_xlfn.TEXTSPLIT(CENSO[[#This Row],[NOME CIENTIFICO]]," "),1)</f>
        <v>Tachigali</v>
      </c>
      <c r="S644" s="98" t="s">
        <v>1004</v>
      </c>
      <c r="T644" s="87">
        <f>_xlfn.MINIFS(CENSO[DAP (cm)],CENSO[NOME CIENTIFICO],CENSO[[#This Row],[NOME CIENTIFICO]])</f>
        <v>39.152116000606256</v>
      </c>
      <c r="U6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44" s="87" t="str">
        <f>IF(CENSO[[#This Row],[DAP (cm)]]&lt;CENSO[[#This Row],[DMCE (cm)]],"DAP &lt; DMCE","DAP ≥ DMCE")</f>
        <v>DAP ≥ DMCE</v>
      </c>
      <c r="W644" s="87" t="str">
        <f>IF(CENSO[[#This Row],[DAP (cm)]]&gt;200, "Superior", "Inferior")</f>
        <v>Inferior</v>
      </c>
      <c r="X644" s="87" t="str">
        <f>VLOOKUP(CENSO[[#This Row],[NOME COMUM]],ESPECIES[],4,FALSE)</f>
        <v>Não</v>
      </c>
      <c r="Y644" s="87" t="str">
        <f>IF(IFERROR(VLOOKUP(CENSO[[#This Row],[NOME COMUM]],COMERCIAIS[],2, FALSE), "Não") &lt;&gt; "Não", "Sim", "Não")</f>
        <v>Sim</v>
      </c>
      <c r="Z644" s="133">
        <f>CENSO[[#This Row],[g (m²)]]/SUM(AEEF[AEEF-UT])</f>
        <v>5.1862550207979992E-4</v>
      </c>
      <c r="AA644" s="133">
        <f>CENSO[[#This Row],[v (m³)]]/SUM(AEEF[AEEF-UT])</f>
        <v>5.8086056232937592E-3</v>
      </c>
    </row>
    <row r="645" spans="1:27" ht="14">
      <c r="A645" s="86">
        <v>1</v>
      </c>
      <c r="B645" s="86">
        <v>1</v>
      </c>
      <c r="C645" s="63">
        <v>31</v>
      </c>
      <c r="D645" s="63">
        <v>644</v>
      </c>
      <c r="E645" s="63" t="str">
        <f>VLOOKUP(CENSO[[#This Row],[NOME COMUM]],ESPECIES[],2,FALSE)</f>
        <v>Tachigali myrmecophila Ducke</v>
      </c>
      <c r="F645" s="64" t="s">
        <v>14</v>
      </c>
      <c r="G645" s="64">
        <v>251</v>
      </c>
      <c r="H645" s="97">
        <f>CENSO[[#This Row],[CAP (cm)]]/PI()</f>
        <v>79.895781432131457</v>
      </c>
      <c r="I645" s="64">
        <v>19</v>
      </c>
      <c r="J645" s="96">
        <f>(PI()*(CENSO[[#This Row],[DAP (cm)]]^2))/40000</f>
        <v>0.50134602848662491</v>
      </c>
      <c r="K645" s="96">
        <f>CENSO[[#This Row],[g (m²)]]*CENSO[[#This Row],[H (m)]]*0.7</f>
        <v>6.6679021788721116</v>
      </c>
      <c r="L645" s="64">
        <v>1</v>
      </c>
      <c r="M645" s="65">
        <v>367859.59999999899</v>
      </c>
      <c r="N645" s="87">
        <v>9708395.3000000007</v>
      </c>
      <c r="O645" s="87" t="s">
        <v>1227</v>
      </c>
      <c r="P645" s="87" t="str">
        <f>VLOOKUP(CENSO[[#This Row],[DAP (cm)]],CD[],2,TRUE)</f>
        <v>TORA</v>
      </c>
      <c r="Q645" s="87" t="str">
        <f>VLOOKUP(CENSO[[#This Row],[DAP (cm)]],DD[],2,TRUE)</f>
        <v>70├ 80</v>
      </c>
      <c r="R645" s="87" t="str" cm="1">
        <f t="array" ref="R645">INDEX(_xlfn.TEXTSPLIT(CENSO[[#This Row],[NOME CIENTIFICO]]," "),1)</f>
        <v>Tachigali</v>
      </c>
      <c r="S645" s="98" t="s">
        <v>1004</v>
      </c>
      <c r="T645" s="87">
        <f>_xlfn.MINIFS(CENSO[DAP (cm)],CENSO[NOME CIENTIFICO],CENSO[[#This Row],[NOME CIENTIFICO]])</f>
        <v>39.152116000606256</v>
      </c>
      <c r="U6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45" s="87" t="str">
        <f>IF(CENSO[[#This Row],[DAP (cm)]]&lt;CENSO[[#This Row],[DMCE (cm)]],"DAP &lt; DMCE","DAP ≥ DMCE")</f>
        <v>DAP ≥ DMCE</v>
      </c>
      <c r="W645" s="87" t="str">
        <f>IF(CENSO[[#This Row],[DAP (cm)]]&gt;200, "Superior", "Inferior")</f>
        <v>Inferior</v>
      </c>
      <c r="X645" s="87" t="str">
        <f>VLOOKUP(CENSO[[#This Row],[NOME COMUM]],ESPECIES[],4,FALSE)</f>
        <v>Não</v>
      </c>
      <c r="Y645" s="87" t="str">
        <f>IF(IFERROR(VLOOKUP(CENSO[[#This Row],[NOME COMUM]],COMERCIAIS[],2, FALSE), "Não") &lt;&gt; "Não", "Sim", "Não")</f>
        <v>Sim</v>
      </c>
      <c r="Z645" s="133">
        <f>CENSO[[#This Row],[g (m²)]]/SUM(AEEF[AEEF-UT])</f>
        <v>8.7717590422640816E-4</v>
      </c>
      <c r="AA645" s="133">
        <f>CENSO[[#This Row],[v (m³)]]/SUM(AEEF[AEEF-UT])</f>
        <v>1.1666439526211228E-2</v>
      </c>
    </row>
    <row r="646" spans="1:27" ht="14">
      <c r="A646" s="86">
        <v>1</v>
      </c>
      <c r="B646" s="86">
        <v>1</v>
      </c>
      <c r="C646" s="63">
        <v>31</v>
      </c>
      <c r="D646" s="63">
        <v>645</v>
      </c>
      <c r="E646" s="63" t="str">
        <f>VLOOKUP(CENSO[[#This Row],[NOME COMUM]],ESPECIES[],2,FALSE)</f>
        <v>Tachigali myrmecophila Ducke</v>
      </c>
      <c r="F646" s="64" t="s">
        <v>14</v>
      </c>
      <c r="G646" s="64">
        <v>200</v>
      </c>
      <c r="H646" s="97">
        <f>CENSO[[#This Row],[CAP (cm)]]/PI()</f>
        <v>63.661977236758133</v>
      </c>
      <c r="I646" s="64">
        <v>18</v>
      </c>
      <c r="J646" s="96">
        <f>(PI()*(CENSO[[#This Row],[DAP (cm)]]^2))/40000</f>
        <v>0.31830988618379064</v>
      </c>
      <c r="K646" s="96">
        <f>CENSO[[#This Row],[g (m²)]]*CENSO[[#This Row],[H (m)]]*0.7</f>
        <v>4.0107045659157619</v>
      </c>
      <c r="L646" s="64">
        <v>1</v>
      </c>
      <c r="M646" s="65">
        <v>367856.2</v>
      </c>
      <c r="N646" s="87">
        <v>9708394.1999999899</v>
      </c>
      <c r="O646" s="87" t="s">
        <v>1227</v>
      </c>
      <c r="P646" s="87" t="str">
        <f>VLOOKUP(CENSO[[#This Row],[DAP (cm)]],CD[],2,TRUE)</f>
        <v>TORA</v>
      </c>
      <c r="Q646" s="87" t="str">
        <f>VLOOKUP(CENSO[[#This Row],[DAP (cm)]],DD[],2,TRUE)</f>
        <v>60├ 70</v>
      </c>
      <c r="R646" s="87" t="str" cm="1">
        <f t="array" ref="R646">INDEX(_xlfn.TEXTSPLIT(CENSO[[#This Row],[NOME CIENTIFICO]]," "),1)</f>
        <v>Tachigali</v>
      </c>
      <c r="S646" s="98" t="s">
        <v>1004</v>
      </c>
      <c r="T646" s="87">
        <f>_xlfn.MINIFS(CENSO[DAP (cm)],CENSO[NOME CIENTIFICO],CENSO[[#This Row],[NOME CIENTIFICO]])</f>
        <v>39.152116000606256</v>
      </c>
      <c r="U6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46" s="87" t="str">
        <f>IF(CENSO[[#This Row],[DAP (cm)]]&lt;CENSO[[#This Row],[DMCE (cm)]],"DAP &lt; DMCE","DAP ≥ DMCE")</f>
        <v>DAP ≥ DMCE</v>
      </c>
      <c r="W646" s="87" t="str">
        <f>IF(CENSO[[#This Row],[DAP (cm)]]&gt;200, "Superior", "Inferior")</f>
        <v>Inferior</v>
      </c>
      <c r="X646" s="87" t="str">
        <f>VLOOKUP(CENSO[[#This Row],[NOME COMUM]],ESPECIES[],4,FALSE)</f>
        <v>Não</v>
      </c>
      <c r="Y646" s="87" t="str">
        <f>IF(IFERROR(VLOOKUP(CENSO[[#This Row],[NOME COMUM]],COMERCIAIS[],2, FALSE), "Não") &lt;&gt; "Não", "Sim", "Não")</f>
        <v>Sim</v>
      </c>
      <c r="Z646" s="133">
        <f>CENSO[[#This Row],[g (m²)]]/SUM(AEEF[AEEF-UT])</f>
        <v>5.5692824191768894E-4</v>
      </c>
      <c r="AA646" s="133">
        <f>CENSO[[#This Row],[v (m³)]]/SUM(AEEF[AEEF-UT])</f>
        <v>7.0172958481628809E-3</v>
      </c>
    </row>
    <row r="647" spans="1:27" ht="14">
      <c r="A647" s="86">
        <v>1</v>
      </c>
      <c r="B647" s="86">
        <v>1</v>
      </c>
      <c r="C647" s="63">
        <v>31</v>
      </c>
      <c r="D647" s="63">
        <v>646</v>
      </c>
      <c r="E647" s="63" t="str">
        <f>VLOOKUP(CENSO[[#This Row],[NOME COMUM]],ESPECIES[],2,FALSE)</f>
        <v>Couratari guianensis Aubl.</v>
      </c>
      <c r="F647" s="64" t="s">
        <v>6</v>
      </c>
      <c r="G647" s="64">
        <v>210</v>
      </c>
      <c r="H647" s="97">
        <f>CENSO[[#This Row],[CAP (cm)]]/PI()</f>
        <v>66.845076098596039</v>
      </c>
      <c r="I647" s="64">
        <v>22</v>
      </c>
      <c r="J647" s="96">
        <f>(PI()*(CENSO[[#This Row],[DAP (cm)]]^2))/40000</f>
        <v>0.35093664951762915</v>
      </c>
      <c r="K647" s="96">
        <f>CENSO[[#This Row],[g (m²)]]*CENSO[[#This Row],[H (m)]]*0.7</f>
        <v>5.4044244025714887</v>
      </c>
      <c r="L647" s="64">
        <v>1</v>
      </c>
      <c r="M647" s="65">
        <v>367839.299999999</v>
      </c>
      <c r="N647" s="87">
        <v>9708421.4000000004</v>
      </c>
      <c r="O647" s="87" t="s">
        <v>1228</v>
      </c>
      <c r="P647" s="87" t="str">
        <f>VLOOKUP(CENSO[[#This Row],[DAP (cm)]],CD[],2,TRUE)</f>
        <v>TORA</v>
      </c>
      <c r="Q647" s="87" t="str">
        <f>VLOOKUP(CENSO[[#This Row],[DAP (cm)]],DD[],2,TRUE)</f>
        <v>60├ 70</v>
      </c>
      <c r="R647" s="87" t="str" cm="1">
        <f t="array" ref="R647">INDEX(_xlfn.TEXTSPLIT(CENSO[[#This Row],[NOME CIENTIFICO]]," "),1)</f>
        <v>Couratari</v>
      </c>
      <c r="S647" s="98" t="s">
        <v>1004</v>
      </c>
      <c r="T647" s="87">
        <f>_xlfn.MINIFS(CENSO[DAP (cm)],CENSO[NOME CIENTIFICO],CENSO[[#This Row],[NOME CIENTIFICO]])</f>
        <v>38.833806114422465</v>
      </c>
      <c r="U6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47" s="87" t="str">
        <f>IF(CENSO[[#This Row],[DAP (cm)]]&lt;CENSO[[#This Row],[DMCE (cm)]],"DAP &lt; DMCE","DAP ≥ DMCE")</f>
        <v>DAP ≥ DMCE</v>
      </c>
      <c r="W647" s="87" t="str">
        <f>IF(CENSO[[#This Row],[DAP (cm)]]&gt;200, "Superior", "Inferior")</f>
        <v>Inferior</v>
      </c>
      <c r="X647" s="87" t="str">
        <f>VLOOKUP(CENSO[[#This Row],[NOME COMUM]],ESPECIES[],4,FALSE)</f>
        <v>Não</v>
      </c>
      <c r="Y647" s="87" t="str">
        <f>IF(IFERROR(VLOOKUP(CENSO[[#This Row],[NOME COMUM]],COMERCIAIS[],2, FALSE), "Não") &lt;&gt; "Não", "Sim", "Não")</f>
        <v>Sim</v>
      </c>
      <c r="Z647" s="133">
        <f>CENSO[[#This Row],[g (m²)]]/SUM(AEEF[AEEF-UT])</f>
        <v>6.1401338671425204E-4</v>
      </c>
      <c r="AA647" s="133">
        <f>CENSO[[#This Row],[v (m³)]]/SUM(AEEF[AEEF-UT])</f>
        <v>9.4558061553994804E-3</v>
      </c>
    </row>
    <row r="648" spans="1:27" ht="14">
      <c r="A648" s="86">
        <v>1</v>
      </c>
      <c r="B648" s="86">
        <v>1</v>
      </c>
      <c r="C648" s="63">
        <v>31</v>
      </c>
      <c r="D648" s="63">
        <v>647</v>
      </c>
      <c r="E648" s="63" t="str">
        <f>VLOOKUP(CENSO[[#This Row],[NOME COMUM]],ESPECIES[],2,FALSE)</f>
        <v>Tachigali myrmecophila Ducke</v>
      </c>
      <c r="F648" s="64" t="s">
        <v>14</v>
      </c>
      <c r="G648" s="64">
        <v>160</v>
      </c>
      <c r="H648" s="97">
        <f>CENSO[[#This Row],[CAP (cm)]]/PI()</f>
        <v>50.929581789406512</v>
      </c>
      <c r="I648" s="64">
        <v>16</v>
      </c>
      <c r="J648" s="96">
        <f>(PI()*(CENSO[[#This Row],[DAP (cm)]]^2))/40000</f>
        <v>0.20371832715762608</v>
      </c>
      <c r="K648" s="96">
        <f>CENSO[[#This Row],[g (m²)]]*CENSO[[#This Row],[H (m)]]*0.7</f>
        <v>2.2816452641654119</v>
      </c>
      <c r="L648" s="64">
        <v>1</v>
      </c>
      <c r="M648" s="65">
        <v>367849.9</v>
      </c>
      <c r="N648" s="87">
        <v>9708440.0999999903</v>
      </c>
      <c r="O648" s="87" t="s">
        <v>1227</v>
      </c>
      <c r="P648" s="87" t="str">
        <f>VLOOKUP(CENSO[[#This Row],[DAP (cm)]],CD[],2,TRUE)</f>
        <v>TORA</v>
      </c>
      <c r="Q648" s="87" t="str">
        <f>VLOOKUP(CENSO[[#This Row],[DAP (cm)]],DD[],2,TRUE)</f>
        <v>50├ 60</v>
      </c>
      <c r="R648" s="87" t="str" cm="1">
        <f t="array" ref="R648">INDEX(_xlfn.TEXTSPLIT(CENSO[[#This Row],[NOME CIENTIFICO]]," "),1)</f>
        <v>Tachigali</v>
      </c>
      <c r="S648" s="98" t="s">
        <v>1004</v>
      </c>
      <c r="T648" s="87">
        <f>_xlfn.MINIFS(CENSO[DAP (cm)],CENSO[NOME CIENTIFICO],CENSO[[#This Row],[NOME CIENTIFICO]])</f>
        <v>39.152116000606256</v>
      </c>
      <c r="U6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48" s="87" t="str">
        <f>IF(CENSO[[#This Row],[DAP (cm)]]&lt;CENSO[[#This Row],[DMCE (cm)]],"DAP &lt; DMCE","DAP ≥ DMCE")</f>
        <v>DAP ≥ DMCE</v>
      </c>
      <c r="W648" s="87" t="str">
        <f>IF(CENSO[[#This Row],[DAP (cm)]]&gt;200, "Superior", "Inferior")</f>
        <v>Inferior</v>
      </c>
      <c r="X648" s="87" t="str">
        <f>VLOOKUP(CENSO[[#This Row],[NOME COMUM]],ESPECIES[],4,FALSE)</f>
        <v>Não</v>
      </c>
      <c r="Y648" s="87" t="str">
        <f>IF(IFERROR(VLOOKUP(CENSO[[#This Row],[NOME COMUM]],COMERCIAIS[],2, FALSE), "Não") &lt;&gt; "Não", "Sim", "Não")</f>
        <v>Sim</v>
      </c>
      <c r="Z648" s="133">
        <f>CENSO[[#This Row],[g (m²)]]/SUM(AEEF[AEEF-UT])</f>
        <v>3.5643407482732108E-4</v>
      </c>
      <c r="AA648" s="133">
        <f>CENSO[[#This Row],[v (m³)]]/SUM(AEEF[AEEF-UT])</f>
        <v>3.9920616380659957E-3</v>
      </c>
    </row>
    <row r="649" spans="1:27" ht="14">
      <c r="A649" s="86">
        <v>1</v>
      </c>
      <c r="B649" s="86">
        <v>1</v>
      </c>
      <c r="C649" s="63">
        <v>31</v>
      </c>
      <c r="D649" s="63">
        <v>648</v>
      </c>
      <c r="E649" s="63" t="str">
        <f>VLOOKUP(CENSO[[#This Row],[NOME COMUM]],ESPECIES[],2,FALSE)</f>
        <v>Cedrela fissilis Vell.</v>
      </c>
      <c r="F649" s="64" t="s">
        <v>17</v>
      </c>
      <c r="G649" s="64">
        <v>210</v>
      </c>
      <c r="H649" s="97">
        <f>CENSO[[#This Row],[CAP (cm)]]/PI()</f>
        <v>66.845076098596039</v>
      </c>
      <c r="I649" s="64">
        <v>20</v>
      </c>
      <c r="J649" s="96">
        <f>(PI()*(CENSO[[#This Row],[DAP (cm)]]^2))/40000</f>
        <v>0.35093664951762915</v>
      </c>
      <c r="K649" s="96">
        <f>CENSO[[#This Row],[g (m²)]]*CENSO[[#This Row],[H (m)]]*0.7</f>
        <v>4.9131130932468077</v>
      </c>
      <c r="L649" s="64">
        <v>1</v>
      </c>
      <c r="M649" s="65">
        <v>367850.2</v>
      </c>
      <c r="N649" s="87">
        <v>9708443.8000000007</v>
      </c>
      <c r="O649" s="98" t="s">
        <v>1225</v>
      </c>
      <c r="P649" s="87" t="str">
        <f>VLOOKUP(CENSO[[#This Row],[DAP (cm)]],CD[],2,TRUE)</f>
        <v>TORA</v>
      </c>
      <c r="Q649" s="87" t="str">
        <f>VLOOKUP(CENSO[[#This Row],[DAP (cm)]],DD[],2,TRUE)</f>
        <v>60├ 70</v>
      </c>
      <c r="R649" s="87" t="str" cm="1">
        <f t="array" ref="R649">INDEX(_xlfn.TEXTSPLIT(CENSO[[#This Row],[NOME CIENTIFICO]]," "),1)</f>
        <v>Cedrela</v>
      </c>
      <c r="S649" s="98" t="s">
        <v>1004</v>
      </c>
      <c r="T649" s="87">
        <f>_xlfn.MINIFS(CENSO[DAP (cm)],CENSO[NOME CIENTIFICO],CENSO[[#This Row],[NOME CIENTIFICO]])</f>
        <v>39.788735772973837</v>
      </c>
      <c r="U6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70</v>
      </c>
      <c r="V649" s="87" t="str">
        <f>IF(CENSO[[#This Row],[DAP (cm)]]&lt;CENSO[[#This Row],[DMCE (cm)]],"DAP &lt; DMCE","DAP ≥ DMCE")</f>
        <v>DAP &lt; DMCE</v>
      </c>
      <c r="W649" s="87" t="str">
        <f>IF(CENSO[[#This Row],[DAP (cm)]]&gt;200, "Superior", "Inferior")</f>
        <v>Inferior</v>
      </c>
      <c r="X649" s="87" t="str">
        <f>VLOOKUP(CENSO[[#This Row],[NOME COMUM]],ESPECIES[],4,FALSE)</f>
        <v>Vulneravel</v>
      </c>
      <c r="Y649" s="87" t="str">
        <f>IF(IFERROR(VLOOKUP(CENSO[[#This Row],[NOME COMUM]],COMERCIAIS[],2, FALSE), "Não") &lt;&gt; "Não", "Sim", "Não")</f>
        <v>Não</v>
      </c>
      <c r="Z649" s="133">
        <f>CENSO[[#This Row],[g (m²)]]/SUM(AEEF[AEEF-UT])</f>
        <v>6.1401338671425204E-4</v>
      </c>
      <c r="AA649" s="133">
        <f>CENSO[[#This Row],[v (m³)]]/SUM(AEEF[AEEF-UT])</f>
        <v>8.5961874139995273E-3</v>
      </c>
    </row>
    <row r="650" spans="1:27" ht="14">
      <c r="A650" s="86">
        <v>1</v>
      </c>
      <c r="B650" s="86">
        <v>1</v>
      </c>
      <c r="C650" s="63">
        <v>31</v>
      </c>
      <c r="D650" s="63">
        <v>649</v>
      </c>
      <c r="E650" s="63" t="str">
        <f>VLOOKUP(CENSO[[#This Row],[NOME COMUM]],ESPECIES[],2,FALSE)</f>
        <v>Couratari guianensis Aubl.</v>
      </c>
      <c r="F650" s="64" t="s">
        <v>6</v>
      </c>
      <c r="G650" s="64">
        <v>190</v>
      </c>
      <c r="H650" s="97">
        <f>CENSO[[#This Row],[CAP (cm)]]/PI()</f>
        <v>60.478878374920228</v>
      </c>
      <c r="I650" s="64">
        <v>22</v>
      </c>
      <c r="J650" s="96">
        <f>(PI()*(CENSO[[#This Row],[DAP (cm)]]^2))/40000</f>
        <v>0.28727467228087106</v>
      </c>
      <c r="K650" s="96">
        <f>CENSO[[#This Row],[g (m²)]]*CENSO[[#This Row],[H (m)]]*0.7</f>
        <v>4.4240299531254141</v>
      </c>
      <c r="L650" s="64">
        <v>1</v>
      </c>
      <c r="M650" s="65">
        <v>367853.09999999899</v>
      </c>
      <c r="N650" s="87">
        <v>9708449.3000000007</v>
      </c>
      <c r="O650" s="87" t="s">
        <v>1228</v>
      </c>
      <c r="P650" s="87" t="str">
        <f>VLOOKUP(CENSO[[#This Row],[DAP (cm)]],CD[],2,TRUE)</f>
        <v>TORA</v>
      </c>
      <c r="Q650" s="87" t="str">
        <f>VLOOKUP(CENSO[[#This Row],[DAP (cm)]],DD[],2,TRUE)</f>
        <v>60├ 70</v>
      </c>
      <c r="R650" s="87" t="str" cm="1">
        <f t="array" ref="R650">INDEX(_xlfn.TEXTSPLIT(CENSO[[#This Row],[NOME CIENTIFICO]]," "),1)</f>
        <v>Couratari</v>
      </c>
      <c r="S650" s="98" t="s">
        <v>1004</v>
      </c>
      <c r="T650" s="87">
        <f>_xlfn.MINIFS(CENSO[DAP (cm)],CENSO[NOME CIENTIFICO],CENSO[[#This Row],[NOME CIENTIFICO]])</f>
        <v>38.833806114422465</v>
      </c>
      <c r="U6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50" s="87" t="str">
        <f>IF(CENSO[[#This Row],[DAP (cm)]]&lt;CENSO[[#This Row],[DMCE (cm)]],"DAP &lt; DMCE","DAP ≥ DMCE")</f>
        <v>DAP ≥ DMCE</v>
      </c>
      <c r="W650" s="87" t="str">
        <f>IF(CENSO[[#This Row],[DAP (cm)]]&gt;200, "Superior", "Inferior")</f>
        <v>Inferior</v>
      </c>
      <c r="X650" s="87" t="str">
        <f>VLOOKUP(CENSO[[#This Row],[NOME COMUM]],ESPECIES[],4,FALSE)</f>
        <v>Não</v>
      </c>
      <c r="Y650" s="87" t="str">
        <f>IF(IFERROR(VLOOKUP(CENSO[[#This Row],[NOME COMUM]],COMERCIAIS[],2, FALSE), "Não") &lt;&gt; "Não", "Sim", "Não")</f>
        <v>Sim</v>
      </c>
      <c r="Z650" s="133">
        <f>CENSO[[#This Row],[g (m²)]]/SUM(AEEF[AEEF-UT])</f>
        <v>5.0262773833071434E-4</v>
      </c>
      <c r="AA650" s="133">
        <f>CENSO[[#This Row],[v (m³)]]/SUM(AEEF[AEEF-UT])</f>
        <v>7.7404671702930002E-3</v>
      </c>
    </row>
    <row r="651" spans="1:27" ht="14">
      <c r="A651" s="86">
        <v>1</v>
      </c>
      <c r="B651" s="86">
        <v>1</v>
      </c>
      <c r="C651" s="63">
        <v>31</v>
      </c>
      <c r="D651" s="63">
        <v>650</v>
      </c>
      <c r="E651" s="63" t="str">
        <f>VLOOKUP(CENSO[[#This Row],[NOME COMUM]],ESPECIES[],2,FALSE)</f>
        <v>Piptadenia suaveolens Miq.</v>
      </c>
      <c r="F651" s="64" t="s">
        <v>22</v>
      </c>
      <c r="G651" s="64">
        <v>173</v>
      </c>
      <c r="H651" s="97">
        <f>CENSO[[#This Row],[CAP (cm)]]/PI()</f>
        <v>55.067610309795789</v>
      </c>
      <c r="I651" s="64">
        <v>12</v>
      </c>
      <c r="J651" s="96">
        <f>(PI()*(CENSO[[#This Row],[DAP (cm)]]^2))/40000</f>
        <v>0.23816741458986682</v>
      </c>
      <c r="K651" s="96">
        <f>CENSO[[#This Row],[g (m²)]]*CENSO[[#This Row],[H (m)]]*0.7</f>
        <v>2.0006062825548812</v>
      </c>
      <c r="L651" s="64">
        <v>1</v>
      </c>
      <c r="M651" s="65">
        <v>367851.5</v>
      </c>
      <c r="N651" s="87">
        <v>9708452.0999999903</v>
      </c>
      <c r="O651" s="87" t="s">
        <v>1228</v>
      </c>
      <c r="P651" s="87" t="str">
        <f>VLOOKUP(CENSO[[#This Row],[DAP (cm)]],CD[],2,TRUE)</f>
        <v>TORA</v>
      </c>
      <c r="Q651" s="87" t="str">
        <f>VLOOKUP(CENSO[[#This Row],[DAP (cm)]],DD[],2,TRUE)</f>
        <v>50├ 60</v>
      </c>
      <c r="R651" s="87" t="str" cm="1">
        <f t="array" ref="R651">INDEX(_xlfn.TEXTSPLIT(CENSO[[#This Row],[NOME CIENTIFICO]]," "),1)</f>
        <v>Piptadenia</v>
      </c>
      <c r="S651" s="98" t="s">
        <v>1004</v>
      </c>
      <c r="T651" s="87">
        <f>_xlfn.MINIFS(CENSO[DAP (cm)],CENSO[NOME CIENTIFICO],CENSO[[#This Row],[NOME CIENTIFICO]])</f>
        <v>39.788735772973837</v>
      </c>
      <c r="U6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51" s="87" t="str">
        <f>IF(CENSO[[#This Row],[DAP (cm)]]&lt;CENSO[[#This Row],[DMCE (cm)]],"DAP &lt; DMCE","DAP ≥ DMCE")</f>
        <v>DAP ≥ DMCE</v>
      </c>
      <c r="W651" s="87" t="str">
        <f>IF(CENSO[[#This Row],[DAP (cm)]]&gt;200, "Superior", "Inferior")</f>
        <v>Inferior</v>
      </c>
      <c r="X651" s="87" t="str">
        <f>VLOOKUP(CENSO[[#This Row],[NOME COMUM]],ESPECIES[],4,FALSE)</f>
        <v>Não</v>
      </c>
      <c r="Y651" s="87" t="str">
        <f>IF(IFERROR(VLOOKUP(CENSO[[#This Row],[NOME COMUM]],COMERCIAIS[],2, FALSE), "Não") &lt;&gt; "Não", "Sim", "Não")</f>
        <v>Sim</v>
      </c>
      <c r="Z651" s="133">
        <f>CENSO[[#This Row],[g (m²)]]/SUM(AEEF[AEEF-UT])</f>
        <v>4.1670763380886292E-4</v>
      </c>
      <c r="AA651" s="133">
        <f>CENSO[[#This Row],[v (m³)]]/SUM(AEEF[AEEF-UT])</f>
        <v>3.5003441239944482E-3</v>
      </c>
    </row>
    <row r="652" spans="1:27" ht="14">
      <c r="A652" s="86">
        <v>1</v>
      </c>
      <c r="B652" s="86">
        <v>1</v>
      </c>
      <c r="C652" s="63">
        <v>31</v>
      </c>
      <c r="D652" s="63">
        <v>651</v>
      </c>
      <c r="E652" s="63" t="str">
        <f>VLOOKUP(CENSO[[#This Row],[NOME COMUM]],ESPECIES[],2,FALSE)</f>
        <v>Cordia umbraculifera DC.</v>
      </c>
      <c r="F652" s="64" t="s">
        <v>92</v>
      </c>
      <c r="G652" s="64">
        <v>147</v>
      </c>
      <c r="H652" s="97">
        <f>CENSO[[#This Row],[CAP (cm)]]/PI()</f>
        <v>46.791553269017228</v>
      </c>
      <c r="I652" s="64">
        <v>16</v>
      </c>
      <c r="J652" s="96">
        <f>(PI()*(CENSO[[#This Row],[DAP (cm)]]^2))/40000</f>
        <v>0.1719589582636383</v>
      </c>
      <c r="K652" s="96">
        <f>CENSO[[#This Row],[g (m²)]]*CENSO[[#This Row],[H (m)]]*0.7</f>
        <v>1.9259403325527489</v>
      </c>
      <c r="L652" s="64">
        <v>2</v>
      </c>
      <c r="M652" s="65">
        <v>367839.2</v>
      </c>
      <c r="N652" s="87">
        <v>9708450.9000000004</v>
      </c>
      <c r="O652" s="98" t="s">
        <v>1225</v>
      </c>
      <c r="P652" s="87" t="str">
        <f>VLOOKUP(CENSO[[#This Row],[DAP (cm)]],CD[],2,TRUE)</f>
        <v>TORETE</v>
      </c>
      <c r="Q652" s="87" t="str">
        <f>VLOOKUP(CENSO[[#This Row],[DAP (cm)]],DD[],2,TRUE)</f>
        <v>40├ 50</v>
      </c>
      <c r="R652" s="87" t="str" cm="1">
        <f t="array" ref="R652">INDEX(_xlfn.TEXTSPLIT(CENSO[[#This Row],[NOME CIENTIFICO]]," "),1)</f>
        <v>Cordia</v>
      </c>
      <c r="S652" s="98" t="s">
        <v>1004</v>
      </c>
      <c r="T652" s="87">
        <f>_xlfn.MINIFS(CENSO[DAP (cm)],CENSO[NOME CIENTIFICO],CENSO[[#This Row],[NOME CIENTIFICO]])</f>
        <v>42.335214862444161</v>
      </c>
      <c r="U6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652" s="87" t="str">
        <f>IF(CENSO[[#This Row],[DAP (cm)]]&lt;CENSO[[#This Row],[DMCE (cm)]],"DAP &lt; DMCE","DAP ≥ DMCE")</f>
        <v>DAP &lt; DMCE</v>
      </c>
      <c r="W652" s="87" t="str">
        <f>IF(CENSO[[#This Row],[DAP (cm)]]&gt;200, "Superior", "Inferior")</f>
        <v>Inferior</v>
      </c>
      <c r="X652" s="87" t="str">
        <f>VLOOKUP(CENSO[[#This Row],[NOME COMUM]],ESPECIES[],4,FALSE)</f>
        <v>Não</v>
      </c>
      <c r="Y652" s="87" t="str">
        <f>IF(IFERROR(VLOOKUP(CENSO[[#This Row],[NOME COMUM]],COMERCIAIS[],2, FALSE), "Não") &lt;&gt; "Não", "Sim", "Não")</f>
        <v>Não</v>
      </c>
      <c r="Z652" s="133">
        <f>CENSO[[#This Row],[g (m²)]]/SUM(AEEF[AEEF-UT])</f>
        <v>3.0086655948998353E-4</v>
      </c>
      <c r="AA652" s="133">
        <f>CENSO[[#This Row],[v (m³)]]/SUM(AEEF[AEEF-UT])</f>
        <v>3.3697054662878154E-3</v>
      </c>
    </row>
    <row r="653" spans="1:27" ht="14">
      <c r="A653" s="86">
        <v>1</v>
      </c>
      <c r="B653" s="86">
        <v>1</v>
      </c>
      <c r="C653" s="63">
        <v>31</v>
      </c>
      <c r="D653" s="63">
        <v>652</v>
      </c>
      <c r="E653" s="63" t="str">
        <f>VLOOKUP(CENSO[[#This Row],[NOME COMUM]],ESPECIES[],2,FALSE)</f>
        <v>Cordia goeldiana Huber</v>
      </c>
      <c r="F653" s="64" t="s">
        <v>27</v>
      </c>
      <c r="G653" s="64">
        <v>180</v>
      </c>
      <c r="H653" s="97">
        <f>CENSO[[#This Row],[CAP (cm)]]/PI()</f>
        <v>57.295779513082323</v>
      </c>
      <c r="I653" s="64">
        <v>20</v>
      </c>
      <c r="J653" s="96">
        <f>(PI()*(CENSO[[#This Row],[DAP (cm)]]^2))/40000</f>
        <v>0.25783100780887047</v>
      </c>
      <c r="K653" s="96">
        <f>CENSO[[#This Row],[g (m²)]]*CENSO[[#This Row],[H (m)]]*0.7</f>
        <v>3.6096341093241859</v>
      </c>
      <c r="L653" s="64">
        <v>1</v>
      </c>
      <c r="M653" s="65">
        <v>367825.5</v>
      </c>
      <c r="N653" s="87">
        <v>9708436.3000000007</v>
      </c>
      <c r="O653" s="87" t="s">
        <v>1227</v>
      </c>
      <c r="P653" s="87" t="str">
        <f>VLOOKUP(CENSO[[#This Row],[DAP (cm)]],CD[],2,TRUE)</f>
        <v>TORA</v>
      </c>
      <c r="Q653" s="87" t="str">
        <f>VLOOKUP(CENSO[[#This Row],[DAP (cm)]],DD[],2,TRUE)</f>
        <v>50├ 60</v>
      </c>
      <c r="R653" s="87" t="str" cm="1">
        <f t="array" ref="R653">INDEX(_xlfn.TEXTSPLIT(CENSO[[#This Row],[NOME CIENTIFICO]]," "),1)</f>
        <v>Cordia</v>
      </c>
      <c r="S653" s="98" t="s">
        <v>1004</v>
      </c>
      <c r="T653" s="87">
        <f>_xlfn.MINIFS(CENSO[DAP (cm)],CENSO[NOME CIENTIFICO],CENSO[[#This Row],[NOME CIENTIFICO]])</f>
        <v>40.425355545341418</v>
      </c>
      <c r="U6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653" s="87" t="str">
        <f>IF(CENSO[[#This Row],[DAP (cm)]]&lt;CENSO[[#This Row],[DMCE (cm)]],"DAP &lt; DMCE","DAP ≥ DMCE")</f>
        <v>DAP ≥ DMCE</v>
      </c>
      <c r="W653" s="87" t="str">
        <f>IF(CENSO[[#This Row],[DAP (cm)]]&gt;200, "Superior", "Inferior")</f>
        <v>Inferior</v>
      </c>
      <c r="X653" s="87" t="str">
        <f>VLOOKUP(CENSO[[#This Row],[NOME COMUM]],ESPECIES[],4,FALSE)</f>
        <v>Não</v>
      </c>
      <c r="Y653" s="87" t="str">
        <f>IF(IFERROR(VLOOKUP(CENSO[[#This Row],[NOME COMUM]],COMERCIAIS[],2, FALSE), "Não") &lt;&gt; "Não", "Sim", "Não")</f>
        <v>Sim</v>
      </c>
      <c r="Z653" s="133">
        <f>CENSO[[#This Row],[g (m²)]]/SUM(AEEF[AEEF-UT])</f>
        <v>4.5111187595332813E-4</v>
      </c>
      <c r="AA653" s="133">
        <f>CENSO[[#This Row],[v (m³)]]/SUM(AEEF[AEEF-UT])</f>
        <v>6.3155662633465927E-3</v>
      </c>
    </row>
    <row r="654" spans="1:27" ht="14">
      <c r="A654" s="86">
        <v>1</v>
      </c>
      <c r="B654" s="86">
        <v>1</v>
      </c>
      <c r="C654" s="63">
        <v>31</v>
      </c>
      <c r="D654" s="63">
        <v>653</v>
      </c>
      <c r="E654" s="63" t="str">
        <f>VLOOKUP(CENSO[[#This Row],[NOME COMUM]],ESPECIES[],2,FALSE)</f>
        <v>Dipteryx odorata (Aubl.) Willd.</v>
      </c>
      <c r="F654" s="64" t="s">
        <v>4</v>
      </c>
      <c r="G654" s="64">
        <v>250</v>
      </c>
      <c r="H654" s="97">
        <f>CENSO[[#This Row],[CAP (cm)]]/PI()</f>
        <v>79.577471545947674</v>
      </c>
      <c r="I654" s="64">
        <v>21</v>
      </c>
      <c r="J654" s="96">
        <f>(PI()*(CENSO[[#This Row],[DAP (cm)]]^2))/40000</f>
        <v>0.49735919716217297</v>
      </c>
      <c r="K654" s="96">
        <f>CENSO[[#This Row],[g (m²)]]*CENSO[[#This Row],[H (m)]]*0.7</f>
        <v>7.3111801982839424</v>
      </c>
      <c r="L654" s="64">
        <v>2</v>
      </c>
      <c r="M654" s="65">
        <v>367792.5</v>
      </c>
      <c r="N654" s="87">
        <v>9708480.3000000007</v>
      </c>
      <c r="O654" s="98" t="s">
        <v>1225</v>
      </c>
      <c r="P654" s="87" t="str">
        <f>VLOOKUP(CENSO[[#This Row],[DAP (cm)]],CD[],2,TRUE)</f>
        <v>TORA</v>
      </c>
      <c r="Q654" s="87" t="str">
        <f>VLOOKUP(CENSO[[#This Row],[DAP (cm)]],DD[],2,TRUE)</f>
        <v>70├ 80</v>
      </c>
      <c r="R654" s="87" t="str" cm="1">
        <f t="array" ref="R654">INDEX(_xlfn.TEXTSPLIT(CENSO[[#This Row],[NOME CIENTIFICO]]," "),1)</f>
        <v>Dipteryx</v>
      </c>
      <c r="S654" s="98" t="s">
        <v>1004</v>
      </c>
      <c r="T654" s="87">
        <f>_xlfn.MINIFS(CENSO[DAP (cm)],CENSO[NOME CIENTIFICO],CENSO[[#This Row],[NOME CIENTIFICO]])</f>
        <v>39.152116000606256</v>
      </c>
      <c r="U6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80</v>
      </c>
      <c r="V654" s="87" t="str">
        <f>IF(CENSO[[#This Row],[DAP (cm)]]&lt;CENSO[[#This Row],[DMCE (cm)]],"DAP &lt; DMCE","DAP ≥ DMCE")</f>
        <v>DAP &lt; DMCE</v>
      </c>
      <c r="W654" s="87" t="str">
        <f>IF(CENSO[[#This Row],[DAP (cm)]]&gt;200, "Superior", "Inferior")</f>
        <v>Inferior</v>
      </c>
      <c r="X654" s="87" t="str">
        <f>VLOOKUP(CENSO[[#This Row],[NOME COMUM]],ESPECIES[],4,FALSE)</f>
        <v>Vulneravel</v>
      </c>
      <c r="Y654" s="87" t="str">
        <f>IF(IFERROR(VLOOKUP(CENSO[[#This Row],[NOME COMUM]],COMERCIAIS[],2, FALSE), "Não") &lt;&gt; "Não", "Sim", "Não")</f>
        <v>Sim</v>
      </c>
      <c r="Z654" s="133">
        <f>CENSO[[#This Row],[g (m²)]]/SUM(AEEF[AEEF-UT])</f>
        <v>8.7020037799638919E-4</v>
      </c>
      <c r="AA654" s="133">
        <f>CENSO[[#This Row],[v (m³)]]/SUM(AEEF[AEEF-UT])</f>
        <v>1.279194555654692E-2</v>
      </c>
    </row>
    <row r="655" spans="1:27" ht="14">
      <c r="A655" s="86">
        <v>1</v>
      </c>
      <c r="B655" s="86">
        <v>1</v>
      </c>
      <c r="C655" s="63">
        <v>31</v>
      </c>
      <c r="D655" s="63">
        <v>654</v>
      </c>
      <c r="E655" s="63" t="str">
        <f>VLOOKUP(CENSO[[#This Row],[NOME COMUM]],ESPECIES[],2,FALSE)</f>
        <v>Schefflera morototoni (Aubl.) Decne. &amp; Planch.</v>
      </c>
      <c r="F655" s="64" t="s">
        <v>12</v>
      </c>
      <c r="G655" s="64">
        <v>250</v>
      </c>
      <c r="H655" s="97">
        <f>CENSO[[#This Row],[CAP (cm)]]/PI()</f>
        <v>79.577471545947674</v>
      </c>
      <c r="I655" s="64">
        <v>21</v>
      </c>
      <c r="J655" s="96">
        <f>(PI()*(CENSO[[#This Row],[DAP (cm)]]^2))/40000</f>
        <v>0.49735919716217297</v>
      </c>
      <c r="K655" s="96">
        <f>CENSO[[#This Row],[g (m²)]]*CENSO[[#This Row],[H (m)]]*0.7</f>
        <v>7.3111801982839424</v>
      </c>
      <c r="L655" s="64">
        <v>1</v>
      </c>
      <c r="M655" s="65">
        <v>367724.09999999899</v>
      </c>
      <c r="N655" s="87">
        <v>9708514.1999999899</v>
      </c>
      <c r="O655" s="87" t="s">
        <v>1227</v>
      </c>
      <c r="P655" s="87" t="str">
        <f>VLOOKUP(CENSO[[#This Row],[DAP (cm)]],CD[],2,TRUE)</f>
        <v>TORA</v>
      </c>
      <c r="Q655" s="87" t="str">
        <f>VLOOKUP(CENSO[[#This Row],[DAP (cm)]],DD[],2,TRUE)</f>
        <v>70├ 80</v>
      </c>
      <c r="R655" s="87" t="str" cm="1">
        <f t="array" ref="R655">INDEX(_xlfn.TEXTSPLIT(CENSO[[#This Row],[NOME CIENTIFICO]]," "),1)</f>
        <v>Schefflera</v>
      </c>
      <c r="S655" s="98" t="s">
        <v>1004</v>
      </c>
      <c r="T655" s="87">
        <f>_xlfn.MINIFS(CENSO[DAP (cm)],CENSO[NOME CIENTIFICO],CENSO[[#This Row],[NOME CIENTIFICO]])</f>
        <v>40.425355545341418</v>
      </c>
      <c r="U6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655" s="87" t="str">
        <f>IF(CENSO[[#This Row],[DAP (cm)]]&lt;CENSO[[#This Row],[DMCE (cm)]],"DAP &lt; DMCE","DAP ≥ DMCE")</f>
        <v>DAP ≥ DMCE</v>
      </c>
      <c r="W655" s="87" t="str">
        <f>IF(CENSO[[#This Row],[DAP (cm)]]&gt;200, "Superior", "Inferior")</f>
        <v>Inferior</v>
      </c>
      <c r="X655" s="87" t="str">
        <f>VLOOKUP(CENSO[[#This Row],[NOME COMUM]],ESPECIES[],4,FALSE)</f>
        <v>Não</v>
      </c>
      <c r="Y655" s="87" t="str">
        <f>IF(IFERROR(VLOOKUP(CENSO[[#This Row],[NOME COMUM]],COMERCIAIS[],2, FALSE), "Não") &lt;&gt; "Não", "Sim", "Não")</f>
        <v>Não</v>
      </c>
      <c r="Z655" s="133">
        <f>CENSO[[#This Row],[g (m²)]]/SUM(AEEF[AEEF-UT])</f>
        <v>8.7020037799638919E-4</v>
      </c>
      <c r="AA655" s="133">
        <f>CENSO[[#This Row],[v (m³)]]/SUM(AEEF[AEEF-UT])</f>
        <v>1.279194555654692E-2</v>
      </c>
    </row>
    <row r="656" spans="1:27" ht="14">
      <c r="A656" s="86">
        <v>1</v>
      </c>
      <c r="B656" s="86">
        <v>1</v>
      </c>
      <c r="C656" s="63">
        <v>31</v>
      </c>
      <c r="D656" s="63">
        <v>655</v>
      </c>
      <c r="E656" s="63" t="str">
        <f>VLOOKUP(CENSO[[#This Row],[NOME COMUM]],ESPECIES[],2,FALSE)</f>
        <v>Bombax munguba Mart.</v>
      </c>
      <c r="F656" s="64" t="s">
        <v>90</v>
      </c>
      <c r="G656" s="64">
        <v>170</v>
      </c>
      <c r="H656" s="97">
        <f>CENSO[[#This Row],[CAP (cm)]]/PI()</f>
        <v>54.112680651244418</v>
      </c>
      <c r="I656" s="64">
        <v>18</v>
      </c>
      <c r="J656" s="96">
        <f>(PI()*(CENSO[[#This Row],[DAP (cm)]]^2))/40000</f>
        <v>0.2299788927677888</v>
      </c>
      <c r="K656" s="96">
        <f>CENSO[[#This Row],[g (m²)]]*CENSO[[#This Row],[H (m)]]*0.7</f>
        <v>2.8977340488741388</v>
      </c>
      <c r="L656" s="64">
        <v>2</v>
      </c>
      <c r="M656" s="65">
        <v>367727.5</v>
      </c>
      <c r="N656" s="87">
        <v>9708522</v>
      </c>
      <c r="O656" s="87" t="s">
        <v>1227</v>
      </c>
      <c r="P656" s="87" t="str">
        <f>VLOOKUP(CENSO[[#This Row],[DAP (cm)]],CD[],2,TRUE)</f>
        <v>TORA</v>
      </c>
      <c r="Q656" s="87" t="str">
        <f>VLOOKUP(CENSO[[#This Row],[DAP (cm)]],DD[],2,TRUE)</f>
        <v>50├ 60</v>
      </c>
      <c r="R656" s="87" t="str" cm="1">
        <f t="array" ref="R656">INDEX(_xlfn.TEXTSPLIT(CENSO[[#This Row],[NOME CIENTIFICO]]," "),1)</f>
        <v>Bombax</v>
      </c>
      <c r="S656" s="98" t="s">
        <v>1004</v>
      </c>
      <c r="T656" s="87">
        <f>_xlfn.MINIFS(CENSO[DAP (cm)],CENSO[NOME CIENTIFICO],CENSO[[#This Row],[NOME CIENTIFICO]])</f>
        <v>43.926764293363114</v>
      </c>
      <c r="U6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656" s="87" t="str">
        <f>IF(CENSO[[#This Row],[DAP (cm)]]&lt;CENSO[[#This Row],[DMCE (cm)]],"DAP &lt; DMCE","DAP ≥ DMCE")</f>
        <v>DAP ≥ DMCE</v>
      </c>
      <c r="W656" s="87" t="str">
        <f>IF(CENSO[[#This Row],[DAP (cm)]]&gt;200, "Superior", "Inferior")</f>
        <v>Inferior</v>
      </c>
      <c r="X656" s="87" t="str">
        <f>VLOOKUP(CENSO[[#This Row],[NOME COMUM]],ESPECIES[],4,FALSE)</f>
        <v>Não</v>
      </c>
      <c r="Y656" s="87" t="str">
        <f>IF(IFERROR(VLOOKUP(CENSO[[#This Row],[NOME COMUM]],COMERCIAIS[],2, FALSE), "Não") &lt;&gt; "Não", "Sim", "Não")</f>
        <v>Não</v>
      </c>
      <c r="Z656" s="133">
        <f>CENSO[[#This Row],[g (m²)]]/SUM(AEEF[AEEF-UT])</f>
        <v>4.0238065478553035E-4</v>
      </c>
      <c r="AA656" s="133">
        <f>CENSO[[#This Row],[v (m³)]]/SUM(AEEF[AEEF-UT])</f>
        <v>5.069996250297683E-3</v>
      </c>
    </row>
    <row r="657" spans="1:27" ht="14">
      <c r="A657" s="86">
        <v>1</v>
      </c>
      <c r="B657" s="86">
        <v>1</v>
      </c>
      <c r="C657" s="63">
        <v>31</v>
      </c>
      <c r="D657" s="63">
        <v>656</v>
      </c>
      <c r="E657" s="63" t="str">
        <f>VLOOKUP(CENSO[[#This Row],[NOME COMUM]],ESPECIES[],2,FALSE)</f>
        <v>Bertholletia excelsa Humb. &amp; Bonpl.</v>
      </c>
      <c r="F657" s="64" t="s">
        <v>37</v>
      </c>
      <c r="G657" s="64">
        <v>200</v>
      </c>
      <c r="H657" s="97">
        <f>CENSO[[#This Row],[CAP (cm)]]/PI()</f>
        <v>63.661977236758133</v>
      </c>
      <c r="I657" s="64">
        <v>22</v>
      </c>
      <c r="J657" s="96">
        <f>(PI()*(CENSO[[#This Row],[DAP (cm)]]^2))/40000</f>
        <v>0.31830988618379064</v>
      </c>
      <c r="K657" s="96">
        <f>CENSO[[#This Row],[g (m²)]]*CENSO[[#This Row],[H (m)]]*0.7</f>
        <v>4.9019722472303755</v>
      </c>
      <c r="L657" s="64">
        <v>1</v>
      </c>
      <c r="M657" s="65">
        <v>367727.5</v>
      </c>
      <c r="N657" s="87">
        <v>9708522</v>
      </c>
      <c r="O657" s="87" t="s">
        <v>424</v>
      </c>
      <c r="P657" s="87" t="str">
        <f>VLOOKUP(CENSO[[#This Row],[DAP (cm)]],CD[],2,TRUE)</f>
        <v>TORA</v>
      </c>
      <c r="Q657" s="87" t="str">
        <f>VLOOKUP(CENSO[[#This Row],[DAP (cm)]],DD[],2,TRUE)</f>
        <v>60├ 70</v>
      </c>
      <c r="R657" s="87" t="str" cm="1">
        <f t="array" ref="R657">INDEX(_xlfn.TEXTSPLIT(CENSO[[#This Row],[NOME CIENTIFICO]]," "),1)</f>
        <v>Bertholletia</v>
      </c>
      <c r="S657" s="98" t="s">
        <v>1004</v>
      </c>
      <c r="T657" s="87">
        <f>_xlfn.MINIFS(CENSO[DAP (cm)],CENSO[NOME CIENTIFICO],CENSO[[#This Row],[NOME CIENTIFICO]])</f>
        <v>41.38028520389279</v>
      </c>
      <c r="U6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657" s="87" t="str">
        <f>IF(CENSO[[#This Row],[DAP (cm)]]&lt;CENSO[[#This Row],[DMCE (cm)]],"DAP &lt; DMCE","DAP ≥ DMCE")</f>
        <v>DAP ≥ DMCE</v>
      </c>
      <c r="W657" s="87" t="str">
        <f>IF(CENSO[[#This Row],[DAP (cm)]]&gt;200, "Superior", "Inferior")</f>
        <v>Inferior</v>
      </c>
      <c r="X657" s="87" t="str">
        <f>VLOOKUP(CENSO[[#This Row],[NOME COMUM]],ESPECIES[],4,FALSE)</f>
        <v>Protegida</v>
      </c>
      <c r="Y657" s="87" t="str">
        <f>IF(IFERROR(VLOOKUP(CENSO[[#This Row],[NOME COMUM]],COMERCIAIS[],2, FALSE), "Não") &lt;&gt; "Não", "Sim", "Não")</f>
        <v>Não</v>
      </c>
      <c r="Z657" s="133">
        <f>CENSO[[#This Row],[g (m²)]]/SUM(AEEF[AEEF-UT])</f>
        <v>5.5692824191768894E-4</v>
      </c>
      <c r="AA657" s="133">
        <f>CENSO[[#This Row],[v (m³)]]/SUM(AEEF[AEEF-UT])</f>
        <v>8.5766949255324087E-3</v>
      </c>
    </row>
    <row r="658" spans="1:27" ht="14">
      <c r="A658" s="86">
        <v>1</v>
      </c>
      <c r="B658" s="86">
        <v>1</v>
      </c>
      <c r="C658" s="63">
        <v>31</v>
      </c>
      <c r="D658" s="63">
        <v>657</v>
      </c>
      <c r="E658" s="63" t="str">
        <f>VLOOKUP(CENSO[[#This Row],[NOME COMUM]],ESPECIES[],2,FALSE)</f>
        <v>Pouteria sp.</v>
      </c>
      <c r="F658" s="64" t="s">
        <v>83</v>
      </c>
      <c r="G658" s="64">
        <v>160</v>
      </c>
      <c r="H658" s="97">
        <f>CENSO[[#This Row],[CAP (cm)]]/PI()</f>
        <v>50.929581789406512</v>
      </c>
      <c r="I658" s="64">
        <v>19</v>
      </c>
      <c r="J658" s="96">
        <f>(PI()*(CENSO[[#This Row],[DAP (cm)]]^2))/40000</f>
        <v>0.20371832715762608</v>
      </c>
      <c r="K658" s="96">
        <f>CENSO[[#This Row],[g (m²)]]*CENSO[[#This Row],[H (m)]]*0.7</f>
        <v>2.7094537511964267</v>
      </c>
      <c r="L658" s="64">
        <v>1</v>
      </c>
      <c r="M658" s="65">
        <v>367746.4</v>
      </c>
      <c r="N658" s="87">
        <v>9708554.8000000007</v>
      </c>
      <c r="O658" s="87" t="s">
        <v>1227</v>
      </c>
      <c r="P658" s="87" t="str">
        <f>VLOOKUP(CENSO[[#This Row],[DAP (cm)]],CD[],2,TRUE)</f>
        <v>TORA</v>
      </c>
      <c r="Q658" s="87" t="str">
        <f>VLOOKUP(CENSO[[#This Row],[DAP (cm)]],DD[],2,TRUE)</f>
        <v>50├ 60</v>
      </c>
      <c r="R658" s="87" t="str" cm="1">
        <f t="array" ref="R658">INDEX(_xlfn.TEXTSPLIT(CENSO[[#This Row],[NOME CIENTIFICO]]," "),1)</f>
        <v>Pouteria</v>
      </c>
      <c r="S658" s="98" t="s">
        <v>1004</v>
      </c>
      <c r="T658" s="87">
        <f>_xlfn.MINIFS(CENSO[DAP (cm)],CENSO[NOME CIENTIFICO],CENSO[[#This Row],[NOME CIENTIFICO]])</f>
        <v>39.788735772973837</v>
      </c>
      <c r="U6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58" s="87" t="str">
        <f>IF(CENSO[[#This Row],[DAP (cm)]]&lt;CENSO[[#This Row],[DMCE (cm)]],"DAP &lt; DMCE","DAP ≥ DMCE")</f>
        <v>DAP ≥ DMCE</v>
      </c>
      <c r="W658" s="87" t="str">
        <f>IF(CENSO[[#This Row],[DAP (cm)]]&gt;200, "Superior", "Inferior")</f>
        <v>Inferior</v>
      </c>
      <c r="X658" s="87" t="str">
        <f>VLOOKUP(CENSO[[#This Row],[NOME COMUM]],ESPECIES[],4,FALSE)</f>
        <v>Não</v>
      </c>
      <c r="Y658" s="87" t="str">
        <f>IF(IFERROR(VLOOKUP(CENSO[[#This Row],[NOME COMUM]],COMERCIAIS[],2, FALSE), "Não") &lt;&gt; "Não", "Sim", "Não")</f>
        <v>Não</v>
      </c>
      <c r="Z658" s="133">
        <f>CENSO[[#This Row],[g (m²)]]/SUM(AEEF[AEEF-UT])</f>
        <v>3.5643407482732108E-4</v>
      </c>
      <c r="AA658" s="133">
        <f>CENSO[[#This Row],[v (m³)]]/SUM(AEEF[AEEF-UT])</f>
        <v>4.7405731952033696E-3</v>
      </c>
    </row>
    <row r="659" spans="1:27" ht="14">
      <c r="A659" s="86">
        <v>1</v>
      </c>
      <c r="B659" s="86">
        <v>1</v>
      </c>
      <c r="C659" s="63">
        <v>31</v>
      </c>
      <c r="D659" s="63">
        <v>658</v>
      </c>
      <c r="E659" s="63" t="str">
        <f>VLOOKUP(CENSO[[#This Row],[NOME COMUM]],ESPECIES[],2,FALSE)</f>
        <v>Brosimum parinarioides Ducke</v>
      </c>
      <c r="F659" s="64" t="s">
        <v>54</v>
      </c>
      <c r="G659" s="64">
        <v>191</v>
      </c>
      <c r="H659" s="97">
        <f>CENSO[[#This Row],[CAP (cm)]]/PI()</f>
        <v>60.797188261104019</v>
      </c>
      <c r="I659" s="64">
        <v>22</v>
      </c>
      <c r="J659" s="96">
        <f>(PI()*(CENSO[[#This Row],[DAP (cm)]]^2))/40000</f>
        <v>0.29030657394677167</v>
      </c>
      <c r="K659" s="96">
        <f>CENSO[[#This Row],[g (m²)]]*CENSO[[#This Row],[H (m)]]*0.7</f>
        <v>4.4707212387802828</v>
      </c>
      <c r="L659" s="64">
        <v>1</v>
      </c>
      <c r="M659" s="65">
        <v>367652.799999999</v>
      </c>
      <c r="N659" s="87">
        <v>9708601.8000000007</v>
      </c>
      <c r="O659" s="87" t="s">
        <v>1227</v>
      </c>
      <c r="P659" s="87" t="str">
        <f>VLOOKUP(CENSO[[#This Row],[DAP (cm)]],CD[],2,TRUE)</f>
        <v>TORA</v>
      </c>
      <c r="Q659" s="87" t="str">
        <f>VLOOKUP(CENSO[[#This Row],[DAP (cm)]],DD[],2,TRUE)</f>
        <v>60├ 70</v>
      </c>
      <c r="R659" s="87" t="str" cm="1">
        <f t="array" ref="R659">INDEX(_xlfn.TEXTSPLIT(CENSO[[#This Row],[NOME CIENTIFICO]]," "),1)</f>
        <v>Brosimum</v>
      </c>
      <c r="S659" s="98" t="s">
        <v>1004</v>
      </c>
      <c r="T659" s="87">
        <f>_xlfn.MINIFS(CENSO[DAP (cm)],CENSO[NOME CIENTIFICO],CENSO[[#This Row],[NOME CIENTIFICO]])</f>
        <v>41.38028520389279</v>
      </c>
      <c r="U6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659" s="87" t="str">
        <f>IF(CENSO[[#This Row],[DAP (cm)]]&lt;CENSO[[#This Row],[DMCE (cm)]],"DAP &lt; DMCE","DAP ≥ DMCE")</f>
        <v>DAP ≥ DMCE</v>
      </c>
      <c r="W659" s="87" t="str">
        <f>IF(CENSO[[#This Row],[DAP (cm)]]&gt;200, "Superior", "Inferior")</f>
        <v>Inferior</v>
      </c>
      <c r="X659" s="87" t="str">
        <f>VLOOKUP(CENSO[[#This Row],[NOME COMUM]],ESPECIES[],4,FALSE)</f>
        <v>Não</v>
      </c>
      <c r="Y659" s="87" t="str">
        <f>IF(IFERROR(VLOOKUP(CENSO[[#This Row],[NOME COMUM]],COMERCIAIS[],2, FALSE), "Não") &lt;&gt; "Não", "Sim", "Não")</f>
        <v>Não</v>
      </c>
      <c r="Z659" s="133">
        <f>CENSO[[#This Row],[g (m²)]]/SUM(AEEF[AEEF-UT])</f>
        <v>5.0793247983498034E-4</v>
      </c>
      <c r="AA659" s="133">
        <f>CENSO[[#This Row],[v (m³)]]/SUM(AEEF[AEEF-UT])</f>
        <v>7.8221601894586951E-3</v>
      </c>
    </row>
    <row r="660" spans="1:27" ht="14">
      <c r="A660" s="86">
        <v>1</v>
      </c>
      <c r="B660" s="86">
        <v>1</v>
      </c>
      <c r="C660" s="63">
        <v>31</v>
      </c>
      <c r="D660" s="63">
        <v>659</v>
      </c>
      <c r="E660" s="63" t="str">
        <f>VLOOKUP(CENSO[[#This Row],[NOME COMUM]],ESPECIES[],2,FALSE)</f>
        <v>Couratari guianensis Aubl.</v>
      </c>
      <c r="F660" s="64" t="s">
        <v>6</v>
      </c>
      <c r="G660" s="64">
        <v>200</v>
      </c>
      <c r="H660" s="97">
        <f>CENSO[[#This Row],[CAP (cm)]]/PI()</f>
        <v>63.661977236758133</v>
      </c>
      <c r="I660" s="64">
        <v>22</v>
      </c>
      <c r="J660" s="96">
        <f>(PI()*(CENSO[[#This Row],[DAP (cm)]]^2))/40000</f>
        <v>0.31830988618379064</v>
      </c>
      <c r="K660" s="96">
        <f>CENSO[[#This Row],[g (m²)]]*CENSO[[#This Row],[H (m)]]*0.7</f>
        <v>4.9019722472303755</v>
      </c>
      <c r="L660" s="64">
        <v>1</v>
      </c>
      <c r="M660" s="65">
        <v>367652.799999999</v>
      </c>
      <c r="N660" s="87">
        <v>9708601.8000000007</v>
      </c>
      <c r="O660" s="87" t="s">
        <v>1228</v>
      </c>
      <c r="P660" s="87" t="str">
        <f>VLOOKUP(CENSO[[#This Row],[DAP (cm)]],CD[],2,TRUE)</f>
        <v>TORA</v>
      </c>
      <c r="Q660" s="87" t="str">
        <f>VLOOKUP(CENSO[[#This Row],[DAP (cm)]],DD[],2,TRUE)</f>
        <v>60├ 70</v>
      </c>
      <c r="R660" s="87" t="str" cm="1">
        <f t="array" ref="R660">INDEX(_xlfn.TEXTSPLIT(CENSO[[#This Row],[NOME CIENTIFICO]]," "),1)</f>
        <v>Couratari</v>
      </c>
      <c r="S660" s="98" t="s">
        <v>1004</v>
      </c>
      <c r="T660" s="87">
        <f>_xlfn.MINIFS(CENSO[DAP (cm)],CENSO[NOME CIENTIFICO],CENSO[[#This Row],[NOME CIENTIFICO]])</f>
        <v>38.833806114422465</v>
      </c>
      <c r="U6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60" s="87" t="str">
        <f>IF(CENSO[[#This Row],[DAP (cm)]]&lt;CENSO[[#This Row],[DMCE (cm)]],"DAP &lt; DMCE","DAP ≥ DMCE")</f>
        <v>DAP ≥ DMCE</v>
      </c>
      <c r="W660" s="87" t="str">
        <f>IF(CENSO[[#This Row],[DAP (cm)]]&gt;200, "Superior", "Inferior")</f>
        <v>Inferior</v>
      </c>
      <c r="X660" s="87" t="str">
        <f>VLOOKUP(CENSO[[#This Row],[NOME COMUM]],ESPECIES[],4,FALSE)</f>
        <v>Não</v>
      </c>
      <c r="Y660" s="87" t="str">
        <f>IF(IFERROR(VLOOKUP(CENSO[[#This Row],[NOME COMUM]],COMERCIAIS[],2, FALSE), "Não") &lt;&gt; "Não", "Sim", "Não")</f>
        <v>Sim</v>
      </c>
      <c r="Z660" s="133">
        <f>CENSO[[#This Row],[g (m²)]]/SUM(AEEF[AEEF-UT])</f>
        <v>5.5692824191768894E-4</v>
      </c>
      <c r="AA660" s="133">
        <f>CENSO[[#This Row],[v (m³)]]/SUM(AEEF[AEEF-UT])</f>
        <v>8.5766949255324087E-3</v>
      </c>
    </row>
    <row r="661" spans="1:27" ht="14">
      <c r="A661" s="86">
        <v>1</v>
      </c>
      <c r="B661" s="86">
        <v>1</v>
      </c>
      <c r="C661" s="63">
        <v>31</v>
      </c>
      <c r="D661" s="63">
        <v>660</v>
      </c>
      <c r="E661" s="63" t="str">
        <f>VLOOKUP(CENSO[[#This Row],[NOME COMUM]],ESPECIES[],2,FALSE)</f>
        <v>Kielmeyera variabilis Mart.</v>
      </c>
      <c r="F661" s="64" t="s">
        <v>77</v>
      </c>
      <c r="G661" s="64">
        <v>162</v>
      </c>
      <c r="H661" s="97">
        <f>CENSO[[#This Row],[CAP (cm)]]/PI()</f>
        <v>51.566201561774093</v>
      </c>
      <c r="I661" s="64">
        <v>20</v>
      </c>
      <c r="J661" s="96">
        <f>(PI()*(CENSO[[#This Row],[DAP (cm)]]^2))/40000</f>
        <v>0.20884311632518512</v>
      </c>
      <c r="K661" s="96">
        <f>CENSO[[#This Row],[g (m²)]]*CENSO[[#This Row],[H (m)]]*0.7</f>
        <v>2.9238036285525912</v>
      </c>
      <c r="L661" s="64">
        <v>2</v>
      </c>
      <c r="M661" s="65">
        <v>367670.5</v>
      </c>
      <c r="N661" s="87">
        <v>9708624.9000000004</v>
      </c>
      <c r="O661" s="87" t="s">
        <v>1227</v>
      </c>
      <c r="P661" s="87" t="str">
        <f>VLOOKUP(CENSO[[#This Row],[DAP (cm)]],CD[],2,TRUE)</f>
        <v>TORA</v>
      </c>
      <c r="Q661" s="87" t="str">
        <f>VLOOKUP(CENSO[[#This Row],[DAP (cm)]],DD[],2,TRUE)</f>
        <v>50├ 60</v>
      </c>
      <c r="R661" s="87" t="str" cm="1">
        <f t="array" ref="R661">INDEX(_xlfn.TEXTSPLIT(CENSO[[#This Row],[NOME CIENTIFICO]]," "),1)</f>
        <v>Kielmeyera</v>
      </c>
      <c r="S661" s="98" t="s">
        <v>1004</v>
      </c>
      <c r="T661" s="87">
        <f>_xlfn.MINIFS(CENSO[DAP (cm)],CENSO[NOME CIENTIFICO],CENSO[[#This Row],[NOME CIENTIFICO]])</f>
        <v>41.38028520389279</v>
      </c>
      <c r="U6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661" s="87" t="str">
        <f>IF(CENSO[[#This Row],[DAP (cm)]]&lt;CENSO[[#This Row],[DMCE (cm)]],"DAP &lt; DMCE","DAP ≥ DMCE")</f>
        <v>DAP ≥ DMCE</v>
      </c>
      <c r="W661" s="87" t="str">
        <f>IF(CENSO[[#This Row],[DAP (cm)]]&gt;200, "Superior", "Inferior")</f>
        <v>Inferior</v>
      </c>
      <c r="X661" s="87" t="str">
        <f>VLOOKUP(CENSO[[#This Row],[NOME COMUM]],ESPECIES[],4,FALSE)</f>
        <v>Não</v>
      </c>
      <c r="Y661" s="87" t="str">
        <f>IF(IFERROR(VLOOKUP(CENSO[[#This Row],[NOME COMUM]],COMERCIAIS[],2, FALSE), "Não") &lt;&gt; "Não", "Sim", "Não")</f>
        <v>Não</v>
      </c>
      <c r="Z661" s="133">
        <f>CENSO[[#This Row],[g (m²)]]/SUM(AEEF[AEEF-UT])</f>
        <v>3.6540061952219585E-4</v>
      </c>
      <c r="AA661" s="133">
        <f>CENSO[[#This Row],[v (m³)]]/SUM(AEEF[AEEF-UT])</f>
        <v>5.1156086733107412E-3</v>
      </c>
    </row>
    <row r="662" spans="1:27" ht="14">
      <c r="A662" s="86">
        <v>1</v>
      </c>
      <c r="B662" s="86">
        <v>1</v>
      </c>
      <c r="C662" s="63">
        <v>31</v>
      </c>
      <c r="D662" s="63">
        <v>661</v>
      </c>
      <c r="E662" s="63" t="str">
        <f>VLOOKUP(CENSO[[#This Row],[NOME COMUM]],ESPECIES[],2,FALSE)</f>
        <v>Bertholletia excelsa Humb. &amp; Bonpl.</v>
      </c>
      <c r="F662" s="64" t="s">
        <v>37</v>
      </c>
      <c r="G662" s="64">
        <v>386</v>
      </c>
      <c r="H662" s="97">
        <f>CENSO[[#This Row],[CAP (cm)]]/PI()</f>
        <v>122.8676160669432</v>
      </c>
      <c r="I662" s="64">
        <v>23</v>
      </c>
      <c r="J662" s="96">
        <f>(PI()*(CENSO[[#This Row],[DAP (cm)]]^2))/40000</f>
        <v>1.1856724950460018</v>
      </c>
      <c r="K662" s="96">
        <f>CENSO[[#This Row],[g (m²)]]*CENSO[[#This Row],[H (m)]]*0.7</f>
        <v>19.089327170240626</v>
      </c>
      <c r="L662" s="64">
        <v>1</v>
      </c>
      <c r="M662" s="65">
        <v>367670.5</v>
      </c>
      <c r="N662" s="87">
        <v>9708624.9000000004</v>
      </c>
      <c r="O662" s="87" t="s">
        <v>424</v>
      </c>
      <c r="P662" s="87" t="str">
        <f>VLOOKUP(CENSO[[#This Row],[DAP (cm)]],CD[],2,TRUE)</f>
        <v>TORA</v>
      </c>
      <c r="Q662" s="87" t="str">
        <f>VLOOKUP(CENSO[[#This Row],[DAP (cm)]],DD[],2,TRUE)</f>
        <v>120├ 130</v>
      </c>
      <c r="R662" s="87" t="str" cm="1">
        <f t="array" ref="R662">INDEX(_xlfn.TEXTSPLIT(CENSO[[#This Row],[NOME CIENTIFICO]]," "),1)</f>
        <v>Bertholletia</v>
      </c>
      <c r="S662" s="98" t="s">
        <v>1004</v>
      </c>
      <c r="T662" s="87">
        <f>_xlfn.MINIFS(CENSO[DAP (cm)],CENSO[NOME CIENTIFICO],CENSO[[#This Row],[NOME CIENTIFICO]])</f>
        <v>41.38028520389279</v>
      </c>
      <c r="U6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662" s="87" t="str">
        <f>IF(CENSO[[#This Row],[DAP (cm)]]&lt;CENSO[[#This Row],[DMCE (cm)]],"DAP &lt; DMCE","DAP ≥ DMCE")</f>
        <v>DAP ≥ DMCE</v>
      </c>
      <c r="W662" s="87" t="str">
        <f>IF(CENSO[[#This Row],[DAP (cm)]]&gt;200, "Superior", "Inferior")</f>
        <v>Inferior</v>
      </c>
      <c r="X662" s="87" t="str">
        <f>VLOOKUP(CENSO[[#This Row],[NOME COMUM]],ESPECIES[],4,FALSE)</f>
        <v>Protegida</v>
      </c>
      <c r="Y662" s="87" t="str">
        <f>IF(IFERROR(VLOOKUP(CENSO[[#This Row],[NOME COMUM]],COMERCIAIS[],2, FALSE), "Não") &lt;&gt; "Não", "Sim", "Não")</f>
        <v>Não</v>
      </c>
      <c r="Z662" s="133">
        <f>CENSO[[#This Row],[g (m²)]]/SUM(AEEF[AEEF-UT])</f>
        <v>2.0745020083191997E-3</v>
      </c>
      <c r="AA662" s="133">
        <f>CENSO[[#This Row],[v (m³)]]/SUM(AEEF[AEEF-UT])</f>
        <v>3.3399482333939107E-2</v>
      </c>
    </row>
    <row r="663" spans="1:27" ht="14">
      <c r="A663" s="86">
        <v>1</v>
      </c>
      <c r="B663" s="86">
        <v>1</v>
      </c>
      <c r="C663" s="63">
        <v>31</v>
      </c>
      <c r="D663" s="63">
        <v>662</v>
      </c>
      <c r="E663" s="63" t="str">
        <f>VLOOKUP(CENSO[[#This Row],[NOME COMUM]],ESPECIES[],2,FALSE)</f>
        <v>Piptadenia suaveolens Miq.</v>
      </c>
      <c r="F663" s="64" t="s">
        <v>22</v>
      </c>
      <c r="G663" s="64">
        <v>180</v>
      </c>
      <c r="H663" s="97">
        <f>CENSO[[#This Row],[CAP (cm)]]/PI()</f>
        <v>57.295779513082323</v>
      </c>
      <c r="I663" s="64">
        <v>16</v>
      </c>
      <c r="J663" s="96">
        <f>(PI()*(CENSO[[#This Row],[DAP (cm)]]^2))/40000</f>
        <v>0.25783100780887047</v>
      </c>
      <c r="K663" s="96">
        <f>CENSO[[#This Row],[g (m²)]]*CENSO[[#This Row],[H (m)]]*0.7</f>
        <v>2.887707287459349</v>
      </c>
      <c r="L663" s="64">
        <v>1</v>
      </c>
      <c r="M663" s="65">
        <v>367718.40000000002</v>
      </c>
      <c r="N663" s="87">
        <v>9708560.9000000004</v>
      </c>
      <c r="O663" s="87" t="s">
        <v>1228</v>
      </c>
      <c r="P663" s="87" t="str">
        <f>VLOOKUP(CENSO[[#This Row],[DAP (cm)]],CD[],2,TRUE)</f>
        <v>TORA</v>
      </c>
      <c r="Q663" s="87" t="str">
        <f>VLOOKUP(CENSO[[#This Row],[DAP (cm)]],DD[],2,TRUE)</f>
        <v>50├ 60</v>
      </c>
      <c r="R663" s="87" t="str" cm="1">
        <f t="array" ref="R663">INDEX(_xlfn.TEXTSPLIT(CENSO[[#This Row],[NOME CIENTIFICO]]," "),1)</f>
        <v>Piptadenia</v>
      </c>
      <c r="S663" s="98" t="s">
        <v>1004</v>
      </c>
      <c r="T663" s="87">
        <f>_xlfn.MINIFS(CENSO[DAP (cm)],CENSO[NOME CIENTIFICO],CENSO[[#This Row],[NOME CIENTIFICO]])</f>
        <v>39.788735772973837</v>
      </c>
      <c r="U6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63" s="87" t="str">
        <f>IF(CENSO[[#This Row],[DAP (cm)]]&lt;CENSO[[#This Row],[DMCE (cm)]],"DAP &lt; DMCE","DAP ≥ DMCE")</f>
        <v>DAP ≥ DMCE</v>
      </c>
      <c r="W663" s="87" t="str">
        <f>IF(CENSO[[#This Row],[DAP (cm)]]&gt;200, "Superior", "Inferior")</f>
        <v>Inferior</v>
      </c>
      <c r="X663" s="87" t="str">
        <f>VLOOKUP(CENSO[[#This Row],[NOME COMUM]],ESPECIES[],4,FALSE)</f>
        <v>Não</v>
      </c>
      <c r="Y663" s="87" t="str">
        <f>IF(IFERROR(VLOOKUP(CENSO[[#This Row],[NOME COMUM]],COMERCIAIS[],2, FALSE), "Não") &lt;&gt; "Não", "Sim", "Não")</f>
        <v>Sim</v>
      </c>
      <c r="Z663" s="133">
        <f>CENSO[[#This Row],[g (m²)]]/SUM(AEEF[AEEF-UT])</f>
        <v>4.5111187595332813E-4</v>
      </c>
      <c r="AA663" s="133">
        <f>CENSO[[#This Row],[v (m³)]]/SUM(AEEF[AEEF-UT])</f>
        <v>5.0524530106772752E-3</v>
      </c>
    </row>
    <row r="664" spans="1:27" ht="14">
      <c r="A664" s="86">
        <v>1</v>
      </c>
      <c r="B664" s="86">
        <v>1</v>
      </c>
      <c r="C664" s="63">
        <v>31</v>
      </c>
      <c r="D664" s="63">
        <v>663</v>
      </c>
      <c r="E664" s="63" t="str">
        <f>VLOOKUP(CENSO[[#This Row],[NOME COMUM]],ESPECIES[],2,FALSE)</f>
        <v>Tachigali myrmecophila Ducke</v>
      </c>
      <c r="F664" s="64" t="s">
        <v>14</v>
      </c>
      <c r="G664" s="64">
        <v>250</v>
      </c>
      <c r="H664" s="97">
        <f>CENSO[[#This Row],[CAP (cm)]]/PI()</f>
        <v>79.577471545947674</v>
      </c>
      <c r="I664" s="64">
        <v>18</v>
      </c>
      <c r="J664" s="96">
        <f>(PI()*(CENSO[[#This Row],[DAP (cm)]]^2))/40000</f>
        <v>0.49735919716217297</v>
      </c>
      <c r="K664" s="96">
        <f>CENSO[[#This Row],[g (m²)]]*CENSO[[#This Row],[H (m)]]*0.7</f>
        <v>6.2667258842433791</v>
      </c>
      <c r="L664" s="64">
        <v>1</v>
      </c>
      <c r="M664" s="65">
        <v>367719.7</v>
      </c>
      <c r="N664" s="87">
        <v>9708561.0999999903</v>
      </c>
      <c r="O664" s="87" t="s">
        <v>1227</v>
      </c>
      <c r="P664" s="87" t="str">
        <f>VLOOKUP(CENSO[[#This Row],[DAP (cm)]],CD[],2,TRUE)</f>
        <v>TORA</v>
      </c>
      <c r="Q664" s="87" t="str">
        <f>VLOOKUP(CENSO[[#This Row],[DAP (cm)]],DD[],2,TRUE)</f>
        <v>70├ 80</v>
      </c>
      <c r="R664" s="87" t="str" cm="1">
        <f t="array" ref="R664">INDEX(_xlfn.TEXTSPLIT(CENSO[[#This Row],[NOME CIENTIFICO]]," "),1)</f>
        <v>Tachigali</v>
      </c>
      <c r="S664" s="98" t="s">
        <v>1004</v>
      </c>
      <c r="T664" s="87">
        <f>_xlfn.MINIFS(CENSO[DAP (cm)],CENSO[NOME CIENTIFICO],CENSO[[#This Row],[NOME CIENTIFICO]])</f>
        <v>39.152116000606256</v>
      </c>
      <c r="U6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64" s="87" t="str">
        <f>IF(CENSO[[#This Row],[DAP (cm)]]&lt;CENSO[[#This Row],[DMCE (cm)]],"DAP &lt; DMCE","DAP ≥ DMCE")</f>
        <v>DAP ≥ DMCE</v>
      </c>
      <c r="W664" s="87" t="str">
        <f>IF(CENSO[[#This Row],[DAP (cm)]]&gt;200, "Superior", "Inferior")</f>
        <v>Inferior</v>
      </c>
      <c r="X664" s="87" t="str">
        <f>VLOOKUP(CENSO[[#This Row],[NOME COMUM]],ESPECIES[],4,FALSE)</f>
        <v>Não</v>
      </c>
      <c r="Y664" s="87" t="str">
        <f>IF(IFERROR(VLOOKUP(CENSO[[#This Row],[NOME COMUM]],COMERCIAIS[],2, FALSE), "Não") &lt;&gt; "Não", "Sim", "Não")</f>
        <v>Sim</v>
      </c>
      <c r="Z664" s="133">
        <f>CENSO[[#This Row],[g (m²)]]/SUM(AEEF[AEEF-UT])</f>
        <v>8.7020037799638919E-4</v>
      </c>
      <c r="AA664" s="133">
        <f>CENSO[[#This Row],[v (m³)]]/SUM(AEEF[AEEF-UT])</f>
        <v>1.0964524762754503E-2</v>
      </c>
    </row>
    <row r="665" spans="1:27" ht="14">
      <c r="A665" s="86">
        <v>1</v>
      </c>
      <c r="B665" s="86">
        <v>1</v>
      </c>
      <c r="C665" s="63">
        <v>31</v>
      </c>
      <c r="D665" s="63">
        <v>664</v>
      </c>
      <c r="E665" s="63" t="str">
        <f>VLOOKUP(CENSO[[#This Row],[NOME COMUM]],ESPECIES[],2,FALSE)</f>
        <v>Cedrelinga catenaeformis Ducke</v>
      </c>
      <c r="F665" s="64" t="s">
        <v>71</v>
      </c>
      <c r="G665" s="64">
        <v>140</v>
      </c>
      <c r="H665" s="97">
        <f>CENSO[[#This Row],[CAP (cm)]]/PI()</f>
        <v>44.563384065730695</v>
      </c>
      <c r="I665" s="64">
        <v>16</v>
      </c>
      <c r="J665" s="96">
        <f>(PI()*(CENSO[[#This Row],[DAP (cm)]]^2))/40000</f>
        <v>0.15597184423005742</v>
      </c>
      <c r="K665" s="96">
        <f>CENSO[[#This Row],[g (m²)]]*CENSO[[#This Row],[H (m)]]*0.7</f>
        <v>1.7468846553766431</v>
      </c>
      <c r="L665" s="64">
        <v>1</v>
      </c>
      <c r="M665" s="65">
        <v>367737.799999999</v>
      </c>
      <c r="N665" s="87">
        <v>9708558.4000000004</v>
      </c>
      <c r="O665" s="98" t="s">
        <v>1225</v>
      </c>
      <c r="P665" s="87" t="str">
        <f>VLOOKUP(CENSO[[#This Row],[DAP (cm)]],CD[],2,TRUE)</f>
        <v>TORETE</v>
      </c>
      <c r="Q665" s="87" t="str">
        <f>VLOOKUP(CENSO[[#This Row],[DAP (cm)]],DD[],2,TRUE)</f>
        <v>40├ 50</v>
      </c>
      <c r="R665" s="87" t="str" cm="1">
        <f t="array" ref="R665">INDEX(_xlfn.TEXTSPLIT(CENSO[[#This Row],[NOME CIENTIFICO]]," "),1)</f>
        <v>Cedrelinga</v>
      </c>
      <c r="S665" s="98" t="s">
        <v>1004</v>
      </c>
      <c r="T665" s="87">
        <f>_xlfn.MINIFS(CENSO[DAP (cm)],CENSO[NOME CIENTIFICO],CENSO[[#This Row],[NOME CIENTIFICO]])</f>
        <v>38.515496228238675</v>
      </c>
      <c r="U6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65" s="87" t="str">
        <f>IF(CENSO[[#This Row],[DAP (cm)]]&lt;CENSO[[#This Row],[DMCE (cm)]],"DAP &lt; DMCE","DAP ≥ DMCE")</f>
        <v>DAP &lt; DMCE</v>
      </c>
      <c r="W665" s="87" t="str">
        <f>IF(CENSO[[#This Row],[DAP (cm)]]&gt;200, "Superior", "Inferior")</f>
        <v>Inferior</v>
      </c>
      <c r="X665" s="87" t="str">
        <f>VLOOKUP(CENSO[[#This Row],[NOME COMUM]],ESPECIES[],4,FALSE)</f>
        <v>Não</v>
      </c>
      <c r="Y665" s="87" t="str">
        <f>IF(IFERROR(VLOOKUP(CENSO[[#This Row],[NOME COMUM]],COMERCIAIS[],2, FALSE), "Não") &lt;&gt; "Não", "Sim", "Não")</f>
        <v>Sim</v>
      </c>
      <c r="Z665" s="133">
        <f>CENSO[[#This Row],[g (m²)]]/SUM(AEEF[AEEF-UT])</f>
        <v>2.7289483853966759E-4</v>
      </c>
      <c r="AA665" s="133">
        <f>CENSO[[#This Row],[v (m³)]]/SUM(AEEF[AEEF-UT])</f>
        <v>3.0564221916442769E-3</v>
      </c>
    </row>
    <row r="666" spans="1:27" ht="14">
      <c r="A666" s="86">
        <v>1</v>
      </c>
      <c r="B666" s="86">
        <v>1</v>
      </c>
      <c r="C666" s="63">
        <v>31</v>
      </c>
      <c r="D666" s="63">
        <v>665</v>
      </c>
      <c r="E666" s="63" t="str">
        <f>VLOOKUP(CENSO[[#This Row],[NOME COMUM]],ESPECIES[],2,FALSE)</f>
        <v>Dialium guianense (Aubl.) Sandwith</v>
      </c>
      <c r="F666" s="64" t="s">
        <v>97</v>
      </c>
      <c r="G666" s="64">
        <v>180</v>
      </c>
      <c r="H666" s="97">
        <f>CENSO[[#This Row],[CAP (cm)]]/PI()</f>
        <v>57.295779513082323</v>
      </c>
      <c r="I666" s="64">
        <v>18</v>
      </c>
      <c r="J666" s="96">
        <f>(PI()*(CENSO[[#This Row],[DAP (cm)]]^2))/40000</f>
        <v>0.25783100780887047</v>
      </c>
      <c r="K666" s="96">
        <f>CENSO[[#This Row],[g (m²)]]*CENSO[[#This Row],[H (m)]]*0.7</f>
        <v>3.2486706983917677</v>
      </c>
      <c r="L666" s="64">
        <v>2</v>
      </c>
      <c r="M666" s="65">
        <v>367691.799999999</v>
      </c>
      <c r="N666" s="87">
        <v>9708573.8000000007</v>
      </c>
      <c r="O666" s="87" t="s">
        <v>1227</v>
      </c>
      <c r="P666" s="87" t="str">
        <f>VLOOKUP(CENSO[[#This Row],[DAP (cm)]],CD[],2,TRUE)</f>
        <v>TORA</v>
      </c>
      <c r="Q666" s="87" t="str">
        <f>VLOOKUP(CENSO[[#This Row],[DAP (cm)]],DD[],2,TRUE)</f>
        <v>50├ 60</v>
      </c>
      <c r="R666" s="87" t="str" cm="1">
        <f t="array" ref="R666">INDEX(_xlfn.TEXTSPLIT(CENSO[[#This Row],[NOME CIENTIFICO]]," "),1)</f>
        <v>Dialium</v>
      </c>
      <c r="S666" s="98" t="s">
        <v>1004</v>
      </c>
      <c r="T666" s="87">
        <f>_xlfn.MINIFS(CENSO[DAP (cm)],CENSO[NOME CIENTIFICO],CENSO[[#This Row],[NOME CIENTIFICO]])</f>
        <v>42.335214862444161</v>
      </c>
      <c r="U6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666" s="87" t="str">
        <f>IF(CENSO[[#This Row],[DAP (cm)]]&lt;CENSO[[#This Row],[DMCE (cm)]],"DAP &lt; DMCE","DAP ≥ DMCE")</f>
        <v>DAP ≥ DMCE</v>
      </c>
      <c r="W666" s="87" t="str">
        <f>IF(CENSO[[#This Row],[DAP (cm)]]&gt;200, "Superior", "Inferior")</f>
        <v>Inferior</v>
      </c>
      <c r="X666" s="87" t="str">
        <f>VLOOKUP(CENSO[[#This Row],[NOME COMUM]],ESPECIES[],4,FALSE)</f>
        <v>Não</v>
      </c>
      <c r="Y666" s="87" t="str">
        <f>IF(IFERROR(VLOOKUP(CENSO[[#This Row],[NOME COMUM]],COMERCIAIS[],2, FALSE), "Não") &lt;&gt; "Não", "Sim", "Não")</f>
        <v>Não</v>
      </c>
      <c r="Z666" s="133">
        <f>CENSO[[#This Row],[g (m²)]]/SUM(AEEF[AEEF-UT])</f>
        <v>4.5111187595332813E-4</v>
      </c>
      <c r="AA666" s="133">
        <f>CENSO[[#This Row],[v (m³)]]/SUM(AEEF[AEEF-UT])</f>
        <v>5.6840096370119339E-3</v>
      </c>
    </row>
    <row r="667" spans="1:27" ht="14">
      <c r="A667" s="86">
        <v>1</v>
      </c>
      <c r="B667" s="86">
        <v>1</v>
      </c>
      <c r="C667" s="63">
        <v>31</v>
      </c>
      <c r="D667" s="63">
        <v>666</v>
      </c>
      <c r="E667" s="63" t="str">
        <f>VLOOKUP(CENSO[[#This Row],[NOME COMUM]],ESPECIES[],2,FALSE)</f>
        <v>Piptadenia suaveolens Miq.</v>
      </c>
      <c r="F667" s="64" t="s">
        <v>22</v>
      </c>
      <c r="G667" s="64">
        <v>300</v>
      </c>
      <c r="H667" s="97">
        <f>CENSO[[#This Row],[CAP (cm)]]/PI()</f>
        <v>95.4929658551372</v>
      </c>
      <c r="I667" s="64">
        <v>15</v>
      </c>
      <c r="J667" s="96">
        <f>(PI()*(CENSO[[#This Row],[DAP (cm)]]^2))/40000</f>
        <v>0.7161972439135289</v>
      </c>
      <c r="K667" s="96">
        <f>CENSO[[#This Row],[g (m²)]]*CENSO[[#This Row],[H (m)]]*0.7</f>
        <v>7.5200710610920529</v>
      </c>
      <c r="L667" s="64">
        <v>1</v>
      </c>
      <c r="M667" s="65">
        <v>367676.9</v>
      </c>
      <c r="N667" s="87">
        <v>9708559.1999999899</v>
      </c>
      <c r="O667" s="87" t="s">
        <v>1228</v>
      </c>
      <c r="P667" s="87" t="str">
        <f>VLOOKUP(CENSO[[#This Row],[DAP (cm)]],CD[],2,TRUE)</f>
        <v>TORA</v>
      </c>
      <c r="Q667" s="87" t="str">
        <f>VLOOKUP(CENSO[[#This Row],[DAP (cm)]],DD[],2,TRUE)</f>
        <v>90├ 100</v>
      </c>
      <c r="R667" s="87" t="str" cm="1">
        <f t="array" ref="R667">INDEX(_xlfn.TEXTSPLIT(CENSO[[#This Row],[NOME CIENTIFICO]]," "),1)</f>
        <v>Piptadenia</v>
      </c>
      <c r="S667" s="98" t="s">
        <v>1004</v>
      </c>
      <c r="T667" s="87">
        <f>_xlfn.MINIFS(CENSO[DAP (cm)],CENSO[NOME CIENTIFICO],CENSO[[#This Row],[NOME CIENTIFICO]])</f>
        <v>39.788735772973837</v>
      </c>
      <c r="U6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67" s="87" t="str">
        <f>IF(CENSO[[#This Row],[DAP (cm)]]&lt;CENSO[[#This Row],[DMCE (cm)]],"DAP &lt; DMCE","DAP ≥ DMCE")</f>
        <v>DAP ≥ DMCE</v>
      </c>
      <c r="W667" s="87" t="str">
        <f>IF(CENSO[[#This Row],[DAP (cm)]]&gt;200, "Superior", "Inferior")</f>
        <v>Inferior</v>
      </c>
      <c r="X667" s="87" t="str">
        <f>VLOOKUP(CENSO[[#This Row],[NOME COMUM]],ESPECIES[],4,FALSE)</f>
        <v>Não</v>
      </c>
      <c r="Y667" s="87" t="str">
        <f>IF(IFERROR(VLOOKUP(CENSO[[#This Row],[NOME COMUM]],COMERCIAIS[],2, FALSE), "Não") &lt;&gt; "Não", "Sim", "Não")</f>
        <v>Sim</v>
      </c>
      <c r="Z667" s="133">
        <f>CENSO[[#This Row],[g (m²)]]/SUM(AEEF[AEEF-UT])</f>
        <v>1.2530885443148001E-3</v>
      </c>
      <c r="AA667" s="133">
        <f>CENSO[[#This Row],[v (m³)]]/SUM(AEEF[AEEF-UT])</f>
        <v>1.31574297153054E-2</v>
      </c>
    </row>
    <row r="668" spans="1:27" ht="14">
      <c r="A668" s="86">
        <v>1</v>
      </c>
      <c r="B668" s="86">
        <v>1</v>
      </c>
      <c r="C668" s="63">
        <v>31</v>
      </c>
      <c r="D668" s="63">
        <v>667</v>
      </c>
      <c r="E668" s="63" t="str">
        <f>VLOOKUP(CENSO[[#This Row],[NOME COMUM]],ESPECIES[],2,FALSE)</f>
        <v>Cordia umbraculifera DC.</v>
      </c>
      <c r="F668" s="64" t="s">
        <v>92</v>
      </c>
      <c r="G668" s="64">
        <v>149</v>
      </c>
      <c r="H668" s="97">
        <f>CENSO[[#This Row],[CAP (cm)]]/PI()</f>
        <v>47.428173041384809</v>
      </c>
      <c r="I668" s="64">
        <v>16</v>
      </c>
      <c r="J668" s="96">
        <f>(PI()*(CENSO[[#This Row],[DAP (cm)]]^2))/40000</f>
        <v>0.17666994457915841</v>
      </c>
      <c r="K668" s="96">
        <f>CENSO[[#This Row],[g (m²)]]*CENSO[[#This Row],[H (m)]]*0.7</f>
        <v>1.978703379286574</v>
      </c>
      <c r="L668" s="64">
        <v>1</v>
      </c>
      <c r="M668" s="65">
        <v>367691.59999999899</v>
      </c>
      <c r="N668" s="87">
        <v>9708575.3000000007</v>
      </c>
      <c r="O668" s="98" t="s">
        <v>1225</v>
      </c>
      <c r="P668" s="87" t="str">
        <f>VLOOKUP(CENSO[[#This Row],[DAP (cm)]],CD[],2,TRUE)</f>
        <v>TORETE</v>
      </c>
      <c r="Q668" s="87" t="str">
        <f>VLOOKUP(CENSO[[#This Row],[DAP (cm)]],DD[],2,TRUE)</f>
        <v>40├ 50</v>
      </c>
      <c r="R668" s="87" t="str" cm="1">
        <f t="array" ref="R668">INDEX(_xlfn.TEXTSPLIT(CENSO[[#This Row],[NOME CIENTIFICO]]," "),1)</f>
        <v>Cordia</v>
      </c>
      <c r="S668" s="98" t="s">
        <v>1004</v>
      </c>
      <c r="T668" s="87">
        <f>_xlfn.MINIFS(CENSO[DAP (cm)],CENSO[NOME CIENTIFICO],CENSO[[#This Row],[NOME CIENTIFICO]])</f>
        <v>42.335214862444161</v>
      </c>
      <c r="U6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668" s="87" t="str">
        <f>IF(CENSO[[#This Row],[DAP (cm)]]&lt;CENSO[[#This Row],[DMCE (cm)]],"DAP &lt; DMCE","DAP ≥ DMCE")</f>
        <v>DAP &lt; DMCE</v>
      </c>
      <c r="W668" s="87" t="str">
        <f>IF(CENSO[[#This Row],[DAP (cm)]]&gt;200, "Superior", "Inferior")</f>
        <v>Inferior</v>
      </c>
      <c r="X668" s="87" t="str">
        <f>VLOOKUP(CENSO[[#This Row],[NOME COMUM]],ESPECIES[],4,FALSE)</f>
        <v>Não</v>
      </c>
      <c r="Y668" s="87" t="str">
        <f>IF(IFERROR(VLOOKUP(CENSO[[#This Row],[NOME COMUM]],COMERCIAIS[],2, FALSE), "Não") &lt;&gt; "Não", "Sim", "Não")</f>
        <v>Não</v>
      </c>
      <c r="Z668" s="133">
        <f>CENSO[[#This Row],[g (m²)]]/SUM(AEEF[AEEF-UT])</f>
        <v>3.0910909747036534E-4</v>
      </c>
      <c r="AA668" s="133">
        <f>CENSO[[#This Row],[v (m³)]]/SUM(AEEF[AEEF-UT])</f>
        <v>3.4620218916680914E-3</v>
      </c>
    </row>
    <row r="669" spans="1:27" ht="14">
      <c r="A669" s="86">
        <v>1</v>
      </c>
      <c r="B669" s="86">
        <v>1</v>
      </c>
      <c r="C669" s="63">
        <v>31</v>
      </c>
      <c r="D669" s="63">
        <v>668</v>
      </c>
      <c r="E669" s="63" t="str">
        <f>VLOOKUP(CENSO[[#This Row],[NOME COMUM]],ESPECIES[],2,FALSE)</f>
        <v>Piptadenia suaveolens Miq.</v>
      </c>
      <c r="F669" s="64" t="s">
        <v>22</v>
      </c>
      <c r="G669" s="64">
        <v>236</v>
      </c>
      <c r="H669" s="97">
        <f>CENSO[[#This Row],[CAP (cm)]]/PI()</f>
        <v>75.121133139374606</v>
      </c>
      <c r="I669" s="64">
        <v>20</v>
      </c>
      <c r="J669" s="96">
        <f>(PI()*(CENSO[[#This Row],[DAP (cm)]]^2))/40000</f>
        <v>0.44321468552231019</v>
      </c>
      <c r="K669" s="96">
        <f>CENSO[[#This Row],[g (m²)]]*CENSO[[#This Row],[H (m)]]*0.7</f>
        <v>6.2050055973123417</v>
      </c>
      <c r="L669" s="64">
        <v>1</v>
      </c>
      <c r="M669" s="65">
        <v>367691.4</v>
      </c>
      <c r="N669" s="87">
        <v>9708578.1999999899</v>
      </c>
      <c r="O669" s="87" t="s">
        <v>1228</v>
      </c>
      <c r="P669" s="87" t="str">
        <f>VLOOKUP(CENSO[[#This Row],[DAP (cm)]],CD[],2,TRUE)</f>
        <v>TORA</v>
      </c>
      <c r="Q669" s="87" t="str">
        <f>VLOOKUP(CENSO[[#This Row],[DAP (cm)]],DD[],2,TRUE)</f>
        <v>70├ 80</v>
      </c>
      <c r="R669" s="87" t="str" cm="1">
        <f t="array" ref="R669">INDEX(_xlfn.TEXTSPLIT(CENSO[[#This Row],[NOME CIENTIFICO]]," "),1)</f>
        <v>Piptadenia</v>
      </c>
      <c r="S669" s="98" t="s">
        <v>1004</v>
      </c>
      <c r="T669" s="87">
        <f>_xlfn.MINIFS(CENSO[DAP (cm)],CENSO[NOME CIENTIFICO],CENSO[[#This Row],[NOME CIENTIFICO]])</f>
        <v>39.788735772973837</v>
      </c>
      <c r="U6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69" s="87" t="str">
        <f>IF(CENSO[[#This Row],[DAP (cm)]]&lt;CENSO[[#This Row],[DMCE (cm)]],"DAP &lt; DMCE","DAP ≥ DMCE")</f>
        <v>DAP ≥ DMCE</v>
      </c>
      <c r="W669" s="87" t="str">
        <f>IF(CENSO[[#This Row],[DAP (cm)]]&gt;200, "Superior", "Inferior")</f>
        <v>Inferior</v>
      </c>
      <c r="X669" s="87" t="str">
        <f>VLOOKUP(CENSO[[#This Row],[NOME COMUM]],ESPECIES[],4,FALSE)</f>
        <v>Não</v>
      </c>
      <c r="Y669" s="87" t="str">
        <f>IF(IFERROR(VLOOKUP(CENSO[[#This Row],[NOME COMUM]],COMERCIAIS[],2, FALSE), "Não") &lt;&gt; "Não", "Sim", "Não")</f>
        <v>Sim</v>
      </c>
      <c r="Z669" s="133">
        <f>CENSO[[#This Row],[g (m²)]]/SUM(AEEF[AEEF-UT])</f>
        <v>7.7546688404619025E-4</v>
      </c>
      <c r="AA669" s="133">
        <f>CENSO[[#This Row],[v (m³)]]/SUM(AEEF[AEEF-UT])</f>
        <v>1.0856536376646662E-2</v>
      </c>
    </row>
    <row r="670" spans="1:27" ht="14">
      <c r="A670" s="86">
        <v>1</v>
      </c>
      <c r="B670" s="86">
        <v>1</v>
      </c>
      <c r="C670" s="63">
        <v>31</v>
      </c>
      <c r="D670" s="63">
        <v>669</v>
      </c>
      <c r="E670" s="63" t="str">
        <f>VLOOKUP(CENSO[[#This Row],[NOME COMUM]],ESPECIES[],2,FALSE)</f>
        <v>Apuleia leiocarpa (Vogel) J.F.Macbr.</v>
      </c>
      <c r="F670" s="64" t="s">
        <v>51</v>
      </c>
      <c r="G670" s="64">
        <v>287</v>
      </c>
      <c r="H670" s="97">
        <f>CENSO[[#This Row],[CAP (cm)]]/PI()</f>
        <v>91.35493733474793</v>
      </c>
      <c r="I670" s="64">
        <v>22</v>
      </c>
      <c r="J670" s="96">
        <f>(PI()*(CENSO[[#This Row],[DAP (cm)]]^2))/40000</f>
        <v>0.65547167537681639</v>
      </c>
      <c r="K670" s="96">
        <f>CENSO[[#This Row],[g (m²)]]*CENSO[[#This Row],[H (m)]]*0.7</f>
        <v>10.094263800802972</v>
      </c>
      <c r="L670" s="64">
        <v>1</v>
      </c>
      <c r="M670" s="65">
        <v>367665.5</v>
      </c>
      <c r="N670" s="87">
        <v>9708605.1999999899</v>
      </c>
      <c r="O670" s="87" t="s">
        <v>1228</v>
      </c>
      <c r="P670" s="87" t="str">
        <f>VLOOKUP(CENSO[[#This Row],[DAP (cm)]],CD[],2,TRUE)</f>
        <v>TORA</v>
      </c>
      <c r="Q670" s="87" t="str">
        <f>VLOOKUP(CENSO[[#This Row],[DAP (cm)]],DD[],2,TRUE)</f>
        <v>90├ 100</v>
      </c>
      <c r="R670" s="87" t="str" cm="1">
        <f t="array" ref="R670">INDEX(_xlfn.TEXTSPLIT(CENSO[[#This Row],[NOME CIENTIFICO]]," "),1)</f>
        <v>Apuleia</v>
      </c>
      <c r="S670" s="98" t="s">
        <v>1004</v>
      </c>
      <c r="T670" s="87">
        <f>_xlfn.MINIFS(CENSO[DAP (cm)],CENSO[NOME CIENTIFICO],CENSO[[#This Row],[NOME CIENTIFICO]])</f>
        <v>39.788735772973837</v>
      </c>
      <c r="U6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70" s="87" t="str">
        <f>IF(CENSO[[#This Row],[DAP (cm)]]&lt;CENSO[[#This Row],[DMCE (cm)]],"DAP &lt; DMCE","DAP ≥ DMCE")</f>
        <v>DAP ≥ DMCE</v>
      </c>
      <c r="W670" s="87" t="str">
        <f>IF(CENSO[[#This Row],[DAP (cm)]]&gt;200, "Superior", "Inferior")</f>
        <v>Inferior</v>
      </c>
      <c r="X670" s="87" t="str">
        <f>VLOOKUP(CENSO[[#This Row],[NOME COMUM]],ESPECIES[],4,FALSE)</f>
        <v>Não</v>
      </c>
      <c r="Y670" s="87" t="str">
        <f>IF(IFERROR(VLOOKUP(CENSO[[#This Row],[NOME COMUM]],COMERCIAIS[],2, FALSE), "Não") &lt;&gt; "Não", "Sim", "Não")</f>
        <v>Sim</v>
      </c>
      <c r="Z670" s="133">
        <f>CENSO[[#This Row],[g (m²)]]/SUM(AEEF[AEEF-UT])</f>
        <v>1.1468405589629533E-3</v>
      </c>
      <c r="AA670" s="133">
        <f>CENSO[[#This Row],[v (m³)]]/SUM(AEEF[AEEF-UT])</f>
        <v>1.766134460802948E-2</v>
      </c>
    </row>
    <row r="671" spans="1:27" ht="14">
      <c r="A671" s="86">
        <v>1</v>
      </c>
      <c r="B671" s="86">
        <v>1</v>
      </c>
      <c r="C671" s="63">
        <v>31</v>
      </c>
      <c r="D671" s="63">
        <v>670</v>
      </c>
      <c r="E671" s="63" t="str">
        <f>VLOOKUP(CENSO[[#This Row],[NOME COMUM]],ESPECIES[],2,FALSE)</f>
        <v>Piptadenia suaveolens Miq.</v>
      </c>
      <c r="F671" s="64" t="s">
        <v>22</v>
      </c>
      <c r="G671" s="64">
        <v>196</v>
      </c>
      <c r="H671" s="97">
        <f>CENSO[[#This Row],[CAP (cm)]]/PI()</f>
        <v>62.388737692022971</v>
      </c>
      <c r="I671" s="64">
        <v>20</v>
      </c>
      <c r="J671" s="96">
        <f>(PI()*(CENSO[[#This Row],[DAP (cm)]]^2))/40000</f>
        <v>0.30570481469091254</v>
      </c>
      <c r="K671" s="96">
        <f>CENSO[[#This Row],[g (m²)]]*CENSO[[#This Row],[H (m)]]*0.7</f>
        <v>4.2798674056727748</v>
      </c>
      <c r="L671" s="64">
        <v>1</v>
      </c>
      <c r="M671" s="65">
        <v>367668.799999999</v>
      </c>
      <c r="N671" s="87">
        <v>9708621.0999999903</v>
      </c>
      <c r="O671" s="87" t="s">
        <v>1228</v>
      </c>
      <c r="P671" s="87" t="str">
        <f>VLOOKUP(CENSO[[#This Row],[DAP (cm)]],CD[],2,TRUE)</f>
        <v>TORA</v>
      </c>
      <c r="Q671" s="87" t="str">
        <f>VLOOKUP(CENSO[[#This Row],[DAP (cm)]],DD[],2,TRUE)</f>
        <v>60├ 70</v>
      </c>
      <c r="R671" s="87" t="str" cm="1">
        <f t="array" ref="R671">INDEX(_xlfn.TEXTSPLIT(CENSO[[#This Row],[NOME CIENTIFICO]]," "),1)</f>
        <v>Piptadenia</v>
      </c>
      <c r="S671" s="98" t="s">
        <v>1004</v>
      </c>
      <c r="T671" s="87">
        <f>_xlfn.MINIFS(CENSO[DAP (cm)],CENSO[NOME CIENTIFICO],CENSO[[#This Row],[NOME CIENTIFICO]])</f>
        <v>39.788735772973837</v>
      </c>
      <c r="U6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71" s="87" t="str">
        <f>IF(CENSO[[#This Row],[DAP (cm)]]&lt;CENSO[[#This Row],[DMCE (cm)]],"DAP &lt; DMCE","DAP ≥ DMCE")</f>
        <v>DAP ≥ DMCE</v>
      </c>
      <c r="W671" s="87" t="str">
        <f>IF(CENSO[[#This Row],[DAP (cm)]]&gt;200, "Superior", "Inferior")</f>
        <v>Inferior</v>
      </c>
      <c r="X671" s="87" t="str">
        <f>VLOOKUP(CENSO[[#This Row],[NOME COMUM]],ESPECIES[],4,FALSE)</f>
        <v>Não</v>
      </c>
      <c r="Y671" s="87" t="str">
        <f>IF(IFERROR(VLOOKUP(CENSO[[#This Row],[NOME COMUM]],COMERCIAIS[],2, FALSE), "Não") &lt;&gt; "Não", "Sim", "Não")</f>
        <v>Sim</v>
      </c>
      <c r="Z671" s="133">
        <f>CENSO[[#This Row],[g (m²)]]/SUM(AEEF[AEEF-UT])</f>
        <v>5.3487388353774844E-4</v>
      </c>
      <c r="AA671" s="133">
        <f>CENSO[[#This Row],[v (m³)]]/SUM(AEEF[AEEF-UT])</f>
        <v>7.4882343695284771E-3</v>
      </c>
    </row>
    <row r="672" spans="1:27" ht="14">
      <c r="A672" s="86">
        <v>1</v>
      </c>
      <c r="B672" s="86">
        <v>1</v>
      </c>
      <c r="C672" s="63">
        <v>31</v>
      </c>
      <c r="D672" s="63">
        <v>671</v>
      </c>
      <c r="E672" s="63" t="str">
        <f>VLOOKUP(CENSO[[#This Row],[NOME COMUM]],ESPECIES[],2,FALSE)</f>
        <v>Qualea dichotoma (Mart.) Warm. ex Wille</v>
      </c>
      <c r="F672" s="64" t="s">
        <v>55</v>
      </c>
      <c r="G672" s="64">
        <v>190</v>
      </c>
      <c r="H672" s="97">
        <f>CENSO[[#This Row],[CAP (cm)]]/PI()</f>
        <v>60.478878374920228</v>
      </c>
      <c r="I672" s="64">
        <v>18</v>
      </c>
      <c r="J672" s="96">
        <f>(PI()*(CENSO[[#This Row],[DAP (cm)]]^2))/40000</f>
        <v>0.28727467228087106</v>
      </c>
      <c r="K672" s="96">
        <f>CENSO[[#This Row],[g (m²)]]*CENSO[[#This Row],[H (m)]]*0.7</f>
        <v>3.6196608707389748</v>
      </c>
      <c r="L672" s="64">
        <v>2</v>
      </c>
      <c r="M672" s="65">
        <v>367644.4</v>
      </c>
      <c r="N672" s="87">
        <v>9708595.8000000007</v>
      </c>
      <c r="O672" s="87" t="s">
        <v>1227</v>
      </c>
      <c r="P672" s="87" t="str">
        <f>VLOOKUP(CENSO[[#This Row],[DAP (cm)]],CD[],2,TRUE)</f>
        <v>TORA</v>
      </c>
      <c r="Q672" s="87" t="str">
        <f>VLOOKUP(CENSO[[#This Row],[DAP (cm)]],DD[],2,TRUE)</f>
        <v>60├ 70</v>
      </c>
      <c r="R672" s="87" t="str" cm="1">
        <f t="array" ref="R672">INDEX(_xlfn.TEXTSPLIT(CENSO[[#This Row],[NOME CIENTIFICO]]," "),1)</f>
        <v>Qualea</v>
      </c>
      <c r="S672" s="98" t="s">
        <v>1004</v>
      </c>
      <c r="T672" s="87">
        <f>_xlfn.MINIFS(CENSO[DAP (cm)],CENSO[NOME CIENTIFICO],CENSO[[#This Row],[NOME CIENTIFICO]])</f>
        <v>40.107045659157627</v>
      </c>
      <c r="U6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672" s="87" t="str">
        <f>IF(CENSO[[#This Row],[DAP (cm)]]&lt;CENSO[[#This Row],[DMCE (cm)]],"DAP &lt; DMCE","DAP ≥ DMCE")</f>
        <v>DAP ≥ DMCE</v>
      </c>
      <c r="W672" s="87" t="str">
        <f>IF(CENSO[[#This Row],[DAP (cm)]]&gt;200, "Superior", "Inferior")</f>
        <v>Inferior</v>
      </c>
      <c r="X672" s="87" t="str">
        <f>VLOOKUP(CENSO[[#This Row],[NOME COMUM]],ESPECIES[],4,FALSE)</f>
        <v>Não</v>
      </c>
      <c r="Y672" s="87" t="str">
        <f>IF(IFERROR(VLOOKUP(CENSO[[#This Row],[NOME COMUM]],COMERCIAIS[],2, FALSE), "Não") &lt;&gt; "Não", "Sim", "Não")</f>
        <v>Não</v>
      </c>
      <c r="Z672" s="133">
        <f>CENSO[[#This Row],[g (m²)]]/SUM(AEEF[AEEF-UT])</f>
        <v>5.0262773833071434E-4</v>
      </c>
      <c r="AA672" s="133">
        <f>CENSO[[#This Row],[v (m³)]]/SUM(AEEF[AEEF-UT])</f>
        <v>6.3331095029669987E-3</v>
      </c>
    </row>
    <row r="673" spans="1:27" ht="14">
      <c r="A673" s="86">
        <v>1</v>
      </c>
      <c r="B673" s="86">
        <v>1</v>
      </c>
      <c r="C673" s="63">
        <v>31</v>
      </c>
      <c r="D673" s="63">
        <v>672</v>
      </c>
      <c r="E673" s="63" t="str">
        <f>VLOOKUP(CENSO[[#This Row],[NOME COMUM]],ESPECIES[],2,FALSE)</f>
        <v>Qualea dichotoma (Mart.) Warm. ex Wille</v>
      </c>
      <c r="F673" s="64" t="s">
        <v>55</v>
      </c>
      <c r="G673" s="64">
        <v>271</v>
      </c>
      <c r="H673" s="97">
        <f>CENSO[[#This Row],[CAP (cm)]]/PI()</f>
        <v>86.261979155807282</v>
      </c>
      <c r="I673" s="64">
        <v>20</v>
      </c>
      <c r="J673" s="96">
        <f>(PI()*(CENSO[[#This Row],[DAP (cm)]]^2))/40000</f>
        <v>0.58442490878059439</v>
      </c>
      <c r="K673" s="96">
        <f>CENSO[[#This Row],[g (m²)]]*CENSO[[#This Row],[H (m)]]*0.7</f>
        <v>8.1819487229283201</v>
      </c>
      <c r="L673" s="64">
        <v>1</v>
      </c>
      <c r="M673" s="65">
        <v>367640.2</v>
      </c>
      <c r="N673" s="87">
        <v>9708593.9000000004</v>
      </c>
      <c r="O673" s="87" t="s">
        <v>1227</v>
      </c>
      <c r="P673" s="87" t="str">
        <f>VLOOKUP(CENSO[[#This Row],[DAP (cm)]],CD[],2,TRUE)</f>
        <v>TORA</v>
      </c>
      <c r="Q673" s="87" t="str">
        <f>VLOOKUP(CENSO[[#This Row],[DAP (cm)]],DD[],2,TRUE)</f>
        <v>80├ 90</v>
      </c>
      <c r="R673" s="87" t="str" cm="1">
        <f t="array" ref="R673">INDEX(_xlfn.TEXTSPLIT(CENSO[[#This Row],[NOME CIENTIFICO]]," "),1)</f>
        <v>Qualea</v>
      </c>
      <c r="S673" s="98" t="s">
        <v>1004</v>
      </c>
      <c r="T673" s="87">
        <f>_xlfn.MINIFS(CENSO[DAP (cm)],CENSO[NOME CIENTIFICO],CENSO[[#This Row],[NOME CIENTIFICO]])</f>
        <v>40.107045659157627</v>
      </c>
      <c r="U6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673" s="87" t="str">
        <f>IF(CENSO[[#This Row],[DAP (cm)]]&lt;CENSO[[#This Row],[DMCE (cm)]],"DAP &lt; DMCE","DAP ≥ DMCE")</f>
        <v>DAP ≥ DMCE</v>
      </c>
      <c r="W673" s="87" t="str">
        <f>IF(CENSO[[#This Row],[DAP (cm)]]&gt;200, "Superior", "Inferior")</f>
        <v>Inferior</v>
      </c>
      <c r="X673" s="87" t="str">
        <f>VLOOKUP(CENSO[[#This Row],[NOME COMUM]],ESPECIES[],4,FALSE)</f>
        <v>Não</v>
      </c>
      <c r="Y673" s="87" t="str">
        <f>IF(IFERROR(VLOOKUP(CENSO[[#This Row],[NOME COMUM]],COMERCIAIS[],2, FALSE), "Não") &lt;&gt; "Não", "Sim", "Não")</f>
        <v>Não</v>
      </c>
      <c r="Z673" s="133">
        <f>CENSO[[#This Row],[g (m²)]]/SUM(AEEF[AEEF-UT])</f>
        <v>1.0225341753669253E-3</v>
      </c>
      <c r="AA673" s="133">
        <f>CENSO[[#This Row],[v (m³)]]/SUM(AEEF[AEEF-UT])</f>
        <v>1.431547845513695E-2</v>
      </c>
    </row>
    <row r="674" spans="1:27" ht="14">
      <c r="A674" s="86">
        <v>1</v>
      </c>
      <c r="B674" s="86">
        <v>1</v>
      </c>
      <c r="C674" s="63">
        <v>31</v>
      </c>
      <c r="D674" s="63">
        <v>673</v>
      </c>
      <c r="E674" s="63" t="str">
        <f>VLOOKUP(CENSO[[#This Row],[NOME COMUM]],ESPECIES[],2,FALSE)</f>
        <v>Brosimum parinarioides Ducke</v>
      </c>
      <c r="F674" s="64" t="s">
        <v>54</v>
      </c>
      <c r="G674" s="64">
        <v>172</v>
      </c>
      <c r="H674" s="97">
        <f>CENSO[[#This Row],[CAP (cm)]]/PI()</f>
        <v>54.749300423611999</v>
      </c>
      <c r="I674" s="64">
        <v>21</v>
      </c>
      <c r="J674" s="96">
        <f>(PI()*(CENSO[[#This Row],[DAP (cm)]]^2))/40000</f>
        <v>0.23542199182153159</v>
      </c>
      <c r="K674" s="96">
        <f>CENSO[[#This Row],[g (m²)]]*CENSO[[#This Row],[H (m)]]*0.7</f>
        <v>3.4607032797765145</v>
      </c>
      <c r="L674" s="64">
        <v>1</v>
      </c>
      <c r="M674" s="65">
        <v>367654.7</v>
      </c>
      <c r="N674" s="87">
        <v>9708617.5</v>
      </c>
      <c r="O674" s="87" t="s">
        <v>1227</v>
      </c>
      <c r="P674" s="87" t="str">
        <f>VLOOKUP(CENSO[[#This Row],[DAP (cm)]],CD[],2,TRUE)</f>
        <v>TORA</v>
      </c>
      <c r="Q674" s="87" t="str">
        <f>VLOOKUP(CENSO[[#This Row],[DAP (cm)]],DD[],2,TRUE)</f>
        <v>50├ 60</v>
      </c>
      <c r="R674" s="87" t="str" cm="1">
        <f t="array" ref="R674">INDEX(_xlfn.TEXTSPLIT(CENSO[[#This Row],[NOME CIENTIFICO]]," "),1)</f>
        <v>Brosimum</v>
      </c>
      <c r="S674" s="98" t="s">
        <v>1004</v>
      </c>
      <c r="T674" s="87">
        <f>_xlfn.MINIFS(CENSO[DAP (cm)],CENSO[NOME CIENTIFICO],CENSO[[#This Row],[NOME CIENTIFICO]])</f>
        <v>41.38028520389279</v>
      </c>
      <c r="U6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674" s="87" t="str">
        <f>IF(CENSO[[#This Row],[DAP (cm)]]&lt;CENSO[[#This Row],[DMCE (cm)]],"DAP &lt; DMCE","DAP ≥ DMCE")</f>
        <v>DAP ≥ DMCE</v>
      </c>
      <c r="W674" s="87" t="str">
        <f>IF(CENSO[[#This Row],[DAP (cm)]]&gt;200, "Superior", "Inferior")</f>
        <v>Inferior</v>
      </c>
      <c r="X674" s="87" t="str">
        <f>VLOOKUP(CENSO[[#This Row],[NOME COMUM]],ESPECIES[],4,FALSE)</f>
        <v>Não</v>
      </c>
      <c r="Y674" s="87" t="str">
        <f>IF(IFERROR(VLOOKUP(CENSO[[#This Row],[NOME COMUM]],COMERCIAIS[],2, FALSE), "Não") &lt;&gt; "Não", "Sim", "Não")</f>
        <v>Não</v>
      </c>
      <c r="Z674" s="133">
        <f>CENSO[[#This Row],[g (m²)]]/SUM(AEEF[AEEF-UT])</f>
        <v>4.1190412772232278E-4</v>
      </c>
      <c r="AA674" s="133">
        <f>CENSO[[#This Row],[v (m³)]]/SUM(AEEF[AEEF-UT])</f>
        <v>6.0549906775181454E-3</v>
      </c>
    </row>
    <row r="675" spans="1:27" ht="14">
      <c r="A675" s="86">
        <v>1</v>
      </c>
      <c r="B675" s="86">
        <v>1</v>
      </c>
      <c r="C675" s="63">
        <v>31</v>
      </c>
      <c r="D675" s="63">
        <v>674</v>
      </c>
      <c r="E675" s="63" t="str">
        <f>VLOOKUP(CENSO[[#This Row],[NOME COMUM]],ESPECIES[],2,FALSE)</f>
        <v>Piptadenia suaveolens Miq.</v>
      </c>
      <c r="F675" s="64" t="s">
        <v>22</v>
      </c>
      <c r="G675" s="64">
        <v>346</v>
      </c>
      <c r="H675" s="97">
        <f>CENSO[[#This Row],[CAP (cm)]]/PI()</f>
        <v>110.13522061959158</v>
      </c>
      <c r="I675" s="64">
        <v>23</v>
      </c>
      <c r="J675" s="96">
        <f>(PI()*(CENSO[[#This Row],[DAP (cm)]]^2))/40000</f>
        <v>0.95266965835946726</v>
      </c>
      <c r="K675" s="96">
        <f>CENSO[[#This Row],[g (m²)]]*CENSO[[#This Row],[H (m)]]*0.7</f>
        <v>15.337981499587421</v>
      </c>
      <c r="L675" s="64">
        <v>1</v>
      </c>
      <c r="M675" s="65">
        <v>367662.299999999</v>
      </c>
      <c r="N675" s="87">
        <v>9708632.3000000007</v>
      </c>
      <c r="O675" s="87" t="s">
        <v>1228</v>
      </c>
      <c r="P675" s="87" t="str">
        <f>VLOOKUP(CENSO[[#This Row],[DAP (cm)]],CD[],2,TRUE)</f>
        <v>TORA</v>
      </c>
      <c r="Q675" s="87" t="str">
        <f>VLOOKUP(CENSO[[#This Row],[DAP (cm)]],DD[],2,TRUE)</f>
        <v>110├ 120</v>
      </c>
      <c r="R675" s="87" t="str" cm="1">
        <f t="array" ref="R675">INDEX(_xlfn.TEXTSPLIT(CENSO[[#This Row],[NOME CIENTIFICO]]," "),1)</f>
        <v>Piptadenia</v>
      </c>
      <c r="S675" s="98" t="s">
        <v>1004</v>
      </c>
      <c r="T675" s="87">
        <f>_xlfn.MINIFS(CENSO[DAP (cm)],CENSO[NOME CIENTIFICO],CENSO[[#This Row],[NOME CIENTIFICO]])</f>
        <v>39.788735772973837</v>
      </c>
      <c r="U6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75" s="87" t="str">
        <f>IF(CENSO[[#This Row],[DAP (cm)]]&lt;CENSO[[#This Row],[DMCE (cm)]],"DAP &lt; DMCE","DAP ≥ DMCE")</f>
        <v>DAP ≥ DMCE</v>
      </c>
      <c r="W675" s="87" t="str">
        <f>IF(CENSO[[#This Row],[DAP (cm)]]&gt;200, "Superior", "Inferior")</f>
        <v>Inferior</v>
      </c>
      <c r="X675" s="87" t="str">
        <f>VLOOKUP(CENSO[[#This Row],[NOME COMUM]],ESPECIES[],4,FALSE)</f>
        <v>Não</v>
      </c>
      <c r="Y675" s="87" t="str">
        <f>IF(IFERROR(VLOOKUP(CENSO[[#This Row],[NOME COMUM]],COMERCIAIS[],2, FALSE), "Não") &lt;&gt; "Não", "Sim", "Não")</f>
        <v>Sim</v>
      </c>
      <c r="Z675" s="133">
        <f>CENSO[[#This Row],[g (m²)]]/SUM(AEEF[AEEF-UT])</f>
        <v>1.6668305352354517E-3</v>
      </c>
      <c r="AA675" s="133">
        <f>CENSO[[#This Row],[v (m³)]]/SUM(AEEF[AEEF-UT])</f>
        <v>2.6835971617290771E-2</v>
      </c>
    </row>
    <row r="676" spans="1:27" ht="14">
      <c r="A676" s="86">
        <v>1</v>
      </c>
      <c r="B676" s="86">
        <v>1</v>
      </c>
      <c r="C676" s="63">
        <v>31</v>
      </c>
      <c r="D676" s="63">
        <v>675</v>
      </c>
      <c r="E676" s="63" t="str">
        <f>VLOOKUP(CENSO[[#This Row],[NOME COMUM]],ESPECIES[],2,FALSE)</f>
        <v>Parkia pendula (Willd.) Benth. ex Walp.</v>
      </c>
      <c r="F676" s="64" t="s">
        <v>24</v>
      </c>
      <c r="G676" s="64">
        <v>346</v>
      </c>
      <c r="H676" s="97">
        <f>CENSO[[#This Row],[CAP (cm)]]/PI()</f>
        <v>110.13522061959158</v>
      </c>
      <c r="I676" s="64">
        <v>23</v>
      </c>
      <c r="J676" s="96">
        <f>(PI()*(CENSO[[#This Row],[DAP (cm)]]^2))/40000</f>
        <v>0.95266965835946726</v>
      </c>
      <c r="K676" s="96">
        <f>CENSO[[#This Row],[g (m²)]]*CENSO[[#This Row],[H (m)]]*0.7</f>
        <v>15.337981499587421</v>
      </c>
      <c r="L676" s="64">
        <v>1</v>
      </c>
      <c r="M676" s="65">
        <v>367631.59999999899</v>
      </c>
      <c r="N676" s="87">
        <v>9708659.5</v>
      </c>
      <c r="O676" s="87" t="s">
        <v>1227</v>
      </c>
      <c r="P676" s="87" t="str">
        <f>VLOOKUP(CENSO[[#This Row],[DAP (cm)]],CD[],2,TRUE)</f>
        <v>TORA</v>
      </c>
      <c r="Q676" s="87" t="str">
        <f>VLOOKUP(CENSO[[#This Row],[DAP (cm)]],DD[],2,TRUE)</f>
        <v>110├ 120</v>
      </c>
      <c r="R676" s="87" t="str" cm="1">
        <f t="array" ref="R676">INDEX(_xlfn.TEXTSPLIT(CENSO[[#This Row],[NOME CIENTIFICO]]," "),1)</f>
        <v>Parkia</v>
      </c>
      <c r="S676" s="98" t="s">
        <v>1004</v>
      </c>
      <c r="T676" s="87">
        <f>_xlfn.MINIFS(CENSO[DAP (cm)],CENSO[NOME CIENTIFICO],CENSO[[#This Row],[NOME CIENTIFICO]])</f>
        <v>40.107045659157627</v>
      </c>
      <c r="U6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676" s="87" t="str">
        <f>IF(CENSO[[#This Row],[DAP (cm)]]&lt;CENSO[[#This Row],[DMCE (cm)]],"DAP &lt; DMCE","DAP ≥ DMCE")</f>
        <v>DAP ≥ DMCE</v>
      </c>
      <c r="W676" s="87" t="str">
        <f>IF(CENSO[[#This Row],[DAP (cm)]]&gt;200, "Superior", "Inferior")</f>
        <v>Inferior</v>
      </c>
      <c r="X676" s="87" t="str">
        <f>VLOOKUP(CENSO[[#This Row],[NOME COMUM]],ESPECIES[],4,FALSE)</f>
        <v>Não</v>
      </c>
      <c r="Y676" s="87" t="str">
        <f>IF(IFERROR(VLOOKUP(CENSO[[#This Row],[NOME COMUM]],COMERCIAIS[],2, FALSE), "Não") &lt;&gt; "Não", "Sim", "Não")</f>
        <v>Sim</v>
      </c>
      <c r="Z676" s="133">
        <f>CENSO[[#This Row],[g (m²)]]/SUM(AEEF[AEEF-UT])</f>
        <v>1.6668305352354517E-3</v>
      </c>
      <c r="AA676" s="133">
        <f>CENSO[[#This Row],[v (m³)]]/SUM(AEEF[AEEF-UT])</f>
        <v>2.6835971617290771E-2</v>
      </c>
    </row>
    <row r="677" spans="1:27" ht="14">
      <c r="A677" s="86">
        <v>1</v>
      </c>
      <c r="B677" s="86">
        <v>1</v>
      </c>
      <c r="C677" s="63">
        <v>31</v>
      </c>
      <c r="D677" s="63">
        <v>676</v>
      </c>
      <c r="E677" s="63" t="str">
        <f>VLOOKUP(CENSO[[#This Row],[NOME COMUM]],ESPECIES[],2,FALSE)</f>
        <v>Tachigali myrmecophila Ducke</v>
      </c>
      <c r="F677" s="64" t="s">
        <v>14</v>
      </c>
      <c r="G677" s="64">
        <v>249</v>
      </c>
      <c r="H677" s="97">
        <f>CENSO[[#This Row],[CAP (cm)]]/PI()</f>
        <v>79.259161659763876</v>
      </c>
      <c r="I677" s="64">
        <v>20</v>
      </c>
      <c r="J677" s="96">
        <f>(PI()*(CENSO[[#This Row],[DAP (cm)]]^2))/40000</f>
        <v>0.49338828133203017</v>
      </c>
      <c r="K677" s="96">
        <f>CENSO[[#This Row],[g (m²)]]*CENSO[[#This Row],[H (m)]]*0.7</f>
        <v>6.9074359386484216</v>
      </c>
      <c r="L677" s="64">
        <v>1</v>
      </c>
      <c r="M677" s="65">
        <v>367616.9</v>
      </c>
      <c r="N677" s="87">
        <v>9708640.4000000004</v>
      </c>
      <c r="O677" s="87" t="s">
        <v>1227</v>
      </c>
      <c r="P677" s="87" t="str">
        <f>VLOOKUP(CENSO[[#This Row],[DAP (cm)]],CD[],2,TRUE)</f>
        <v>TORA</v>
      </c>
      <c r="Q677" s="87" t="str">
        <f>VLOOKUP(CENSO[[#This Row],[DAP (cm)]],DD[],2,TRUE)</f>
        <v>70├ 80</v>
      </c>
      <c r="R677" s="87" t="str" cm="1">
        <f t="array" ref="R677">INDEX(_xlfn.TEXTSPLIT(CENSO[[#This Row],[NOME CIENTIFICO]]," "),1)</f>
        <v>Tachigali</v>
      </c>
      <c r="S677" s="98" t="s">
        <v>1004</v>
      </c>
      <c r="T677" s="87">
        <f>_xlfn.MINIFS(CENSO[DAP (cm)],CENSO[NOME CIENTIFICO],CENSO[[#This Row],[NOME CIENTIFICO]])</f>
        <v>39.152116000606256</v>
      </c>
      <c r="U6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77" s="87" t="str">
        <f>IF(CENSO[[#This Row],[DAP (cm)]]&lt;CENSO[[#This Row],[DMCE (cm)]],"DAP &lt; DMCE","DAP ≥ DMCE")</f>
        <v>DAP ≥ DMCE</v>
      </c>
      <c r="W677" s="87" t="str">
        <f>IF(CENSO[[#This Row],[DAP (cm)]]&gt;200, "Superior", "Inferior")</f>
        <v>Inferior</v>
      </c>
      <c r="X677" s="87" t="str">
        <f>VLOOKUP(CENSO[[#This Row],[NOME COMUM]],ESPECIES[],4,FALSE)</f>
        <v>Não</v>
      </c>
      <c r="Y677" s="87" t="str">
        <f>IF(IFERROR(VLOOKUP(CENSO[[#This Row],[NOME COMUM]],COMERCIAIS[],2, FALSE), "Não") &lt;&gt; "Não", "Sim", "Não")</f>
        <v>Sim</v>
      </c>
      <c r="Z677" s="133">
        <f>CENSO[[#This Row],[g (m²)]]/SUM(AEEF[AEEF-UT])</f>
        <v>8.63252698178466E-4</v>
      </c>
      <c r="AA677" s="133">
        <f>CENSO[[#This Row],[v (m³)]]/SUM(AEEF[AEEF-UT])</f>
        <v>1.2085537774498523E-2</v>
      </c>
    </row>
    <row r="678" spans="1:27" ht="14">
      <c r="A678" s="86">
        <v>1</v>
      </c>
      <c r="B678" s="86">
        <v>1</v>
      </c>
      <c r="C678" s="63">
        <v>31</v>
      </c>
      <c r="D678" s="63">
        <v>677</v>
      </c>
      <c r="E678" s="63" t="str">
        <f>VLOOKUP(CENSO[[#This Row],[NOME COMUM]],ESPECIES[],2,FALSE)</f>
        <v>Cedrela fissilis Vell.</v>
      </c>
      <c r="F678" s="64" t="s">
        <v>17</v>
      </c>
      <c r="G678" s="64">
        <v>250</v>
      </c>
      <c r="H678" s="97">
        <f>CENSO[[#This Row],[CAP (cm)]]/PI()</f>
        <v>79.577471545947674</v>
      </c>
      <c r="I678" s="64">
        <v>20</v>
      </c>
      <c r="J678" s="96">
        <f>(PI()*(CENSO[[#This Row],[DAP (cm)]]^2))/40000</f>
        <v>0.49735919716217297</v>
      </c>
      <c r="K678" s="96">
        <f>CENSO[[#This Row],[g (m²)]]*CENSO[[#This Row],[H (m)]]*0.7</f>
        <v>6.9630287602704213</v>
      </c>
      <c r="L678" s="64">
        <v>1</v>
      </c>
      <c r="M678" s="65">
        <v>367609.09999999899</v>
      </c>
      <c r="N678" s="87">
        <v>9708679.5</v>
      </c>
      <c r="O678" s="87" t="s">
        <v>1227</v>
      </c>
      <c r="P678" s="87" t="str">
        <f>VLOOKUP(CENSO[[#This Row],[DAP (cm)]],CD[],2,TRUE)</f>
        <v>TORA</v>
      </c>
      <c r="Q678" s="87" t="str">
        <f>VLOOKUP(CENSO[[#This Row],[DAP (cm)]],DD[],2,TRUE)</f>
        <v>70├ 80</v>
      </c>
      <c r="R678" s="87" t="str" cm="1">
        <f t="array" ref="R678">INDEX(_xlfn.TEXTSPLIT(CENSO[[#This Row],[NOME CIENTIFICO]]," "),1)</f>
        <v>Cedrela</v>
      </c>
      <c r="S678" s="98" t="s">
        <v>1004</v>
      </c>
      <c r="T678" s="87">
        <f>_xlfn.MINIFS(CENSO[DAP (cm)],CENSO[NOME CIENTIFICO],CENSO[[#This Row],[NOME CIENTIFICO]])</f>
        <v>39.788735772973837</v>
      </c>
      <c r="U6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70</v>
      </c>
      <c r="V678" s="87" t="str">
        <f>IF(CENSO[[#This Row],[DAP (cm)]]&lt;CENSO[[#This Row],[DMCE (cm)]],"DAP &lt; DMCE","DAP ≥ DMCE")</f>
        <v>DAP ≥ DMCE</v>
      </c>
      <c r="W678" s="87" t="str">
        <f>IF(CENSO[[#This Row],[DAP (cm)]]&gt;200, "Superior", "Inferior")</f>
        <v>Inferior</v>
      </c>
      <c r="X678" s="87" t="str">
        <f>VLOOKUP(CENSO[[#This Row],[NOME COMUM]],ESPECIES[],4,FALSE)</f>
        <v>Vulneravel</v>
      </c>
      <c r="Y678" s="87" t="str">
        <f>IF(IFERROR(VLOOKUP(CENSO[[#This Row],[NOME COMUM]],COMERCIAIS[],2, FALSE), "Não") &lt;&gt; "Não", "Sim", "Não")</f>
        <v>Não</v>
      </c>
      <c r="Z678" s="133">
        <f>CENSO[[#This Row],[g (m²)]]/SUM(AEEF[AEEF-UT])</f>
        <v>8.7020037799638919E-4</v>
      </c>
      <c r="AA678" s="133">
        <f>CENSO[[#This Row],[v (m³)]]/SUM(AEEF[AEEF-UT])</f>
        <v>1.2182805291949447E-2</v>
      </c>
    </row>
    <row r="679" spans="1:27" ht="14">
      <c r="A679" s="86">
        <v>1</v>
      </c>
      <c r="B679" s="86">
        <v>1</v>
      </c>
      <c r="C679" s="63">
        <v>31</v>
      </c>
      <c r="D679" s="63">
        <v>678</v>
      </c>
      <c r="E679" s="63" t="str">
        <f>VLOOKUP(CENSO[[#This Row],[NOME COMUM]],ESPECIES[],2,FALSE)</f>
        <v>Piptadenia suaveolens Miq.</v>
      </c>
      <c r="F679" s="64" t="s">
        <v>22</v>
      </c>
      <c r="G679" s="64">
        <v>160</v>
      </c>
      <c r="H679" s="97">
        <f>CENSO[[#This Row],[CAP (cm)]]/PI()</f>
        <v>50.929581789406512</v>
      </c>
      <c r="I679" s="64">
        <v>16</v>
      </c>
      <c r="J679" s="96">
        <f>(PI()*(CENSO[[#This Row],[DAP (cm)]]^2))/40000</f>
        <v>0.20371832715762608</v>
      </c>
      <c r="K679" s="96">
        <f>CENSO[[#This Row],[g (m²)]]*CENSO[[#This Row],[H (m)]]*0.7</f>
        <v>2.2816452641654119</v>
      </c>
      <c r="L679" s="64">
        <v>1</v>
      </c>
      <c r="M679" s="65">
        <v>367597.5</v>
      </c>
      <c r="N679" s="87">
        <v>9708664.3000000007</v>
      </c>
      <c r="O679" s="87" t="s">
        <v>1228</v>
      </c>
      <c r="P679" s="87" t="str">
        <f>VLOOKUP(CENSO[[#This Row],[DAP (cm)]],CD[],2,TRUE)</f>
        <v>TORA</v>
      </c>
      <c r="Q679" s="87" t="str">
        <f>VLOOKUP(CENSO[[#This Row],[DAP (cm)]],DD[],2,TRUE)</f>
        <v>50├ 60</v>
      </c>
      <c r="R679" s="87" t="str" cm="1">
        <f t="array" ref="R679">INDEX(_xlfn.TEXTSPLIT(CENSO[[#This Row],[NOME CIENTIFICO]]," "),1)</f>
        <v>Piptadenia</v>
      </c>
      <c r="S679" s="98" t="s">
        <v>1004</v>
      </c>
      <c r="T679" s="87">
        <f>_xlfn.MINIFS(CENSO[DAP (cm)],CENSO[NOME CIENTIFICO],CENSO[[#This Row],[NOME CIENTIFICO]])</f>
        <v>39.788735772973837</v>
      </c>
      <c r="U6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79" s="87" t="str">
        <f>IF(CENSO[[#This Row],[DAP (cm)]]&lt;CENSO[[#This Row],[DMCE (cm)]],"DAP &lt; DMCE","DAP ≥ DMCE")</f>
        <v>DAP ≥ DMCE</v>
      </c>
      <c r="W679" s="87" t="str">
        <f>IF(CENSO[[#This Row],[DAP (cm)]]&gt;200, "Superior", "Inferior")</f>
        <v>Inferior</v>
      </c>
      <c r="X679" s="87" t="str">
        <f>VLOOKUP(CENSO[[#This Row],[NOME COMUM]],ESPECIES[],4,FALSE)</f>
        <v>Não</v>
      </c>
      <c r="Y679" s="87" t="str">
        <f>IF(IFERROR(VLOOKUP(CENSO[[#This Row],[NOME COMUM]],COMERCIAIS[],2, FALSE), "Não") &lt;&gt; "Não", "Sim", "Não")</f>
        <v>Sim</v>
      </c>
      <c r="Z679" s="133">
        <f>CENSO[[#This Row],[g (m²)]]/SUM(AEEF[AEEF-UT])</f>
        <v>3.5643407482732108E-4</v>
      </c>
      <c r="AA679" s="133">
        <f>CENSO[[#This Row],[v (m³)]]/SUM(AEEF[AEEF-UT])</f>
        <v>3.9920616380659957E-3</v>
      </c>
    </row>
    <row r="680" spans="1:27" ht="14">
      <c r="A680" s="86">
        <v>1</v>
      </c>
      <c r="B680" s="86">
        <v>1</v>
      </c>
      <c r="C680" s="63">
        <v>31</v>
      </c>
      <c r="D680" s="63">
        <v>679</v>
      </c>
      <c r="E680" s="63" t="str">
        <f>VLOOKUP(CENSO[[#This Row],[NOME COMUM]],ESPECIES[],2,FALSE)</f>
        <v>Piptadenia suaveolens Miq.</v>
      </c>
      <c r="F680" s="64" t="s">
        <v>22</v>
      </c>
      <c r="G680" s="64">
        <v>173</v>
      </c>
      <c r="H680" s="97">
        <f>CENSO[[#This Row],[CAP (cm)]]/PI()</f>
        <v>55.067610309795789</v>
      </c>
      <c r="I680" s="64">
        <v>20</v>
      </c>
      <c r="J680" s="96">
        <f>(PI()*(CENSO[[#This Row],[DAP (cm)]]^2))/40000</f>
        <v>0.23816741458986682</v>
      </c>
      <c r="K680" s="96">
        <f>CENSO[[#This Row],[g (m²)]]*CENSO[[#This Row],[H (m)]]*0.7</f>
        <v>3.3343438042581353</v>
      </c>
      <c r="L680" s="64">
        <v>2</v>
      </c>
      <c r="M680" s="65">
        <v>367596.09999999899</v>
      </c>
      <c r="N680" s="87">
        <v>9708664.1999999899</v>
      </c>
      <c r="O680" s="87" t="s">
        <v>1228</v>
      </c>
      <c r="P680" s="87" t="str">
        <f>VLOOKUP(CENSO[[#This Row],[DAP (cm)]],CD[],2,TRUE)</f>
        <v>TORA</v>
      </c>
      <c r="Q680" s="87" t="str">
        <f>VLOOKUP(CENSO[[#This Row],[DAP (cm)]],DD[],2,TRUE)</f>
        <v>50├ 60</v>
      </c>
      <c r="R680" s="87" t="str" cm="1">
        <f t="array" ref="R680">INDEX(_xlfn.TEXTSPLIT(CENSO[[#This Row],[NOME CIENTIFICO]]," "),1)</f>
        <v>Piptadenia</v>
      </c>
      <c r="S680" s="98" t="s">
        <v>1004</v>
      </c>
      <c r="T680" s="87">
        <f>_xlfn.MINIFS(CENSO[DAP (cm)],CENSO[NOME CIENTIFICO],CENSO[[#This Row],[NOME CIENTIFICO]])</f>
        <v>39.788735772973837</v>
      </c>
      <c r="U6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80" s="87" t="str">
        <f>IF(CENSO[[#This Row],[DAP (cm)]]&lt;CENSO[[#This Row],[DMCE (cm)]],"DAP &lt; DMCE","DAP ≥ DMCE")</f>
        <v>DAP ≥ DMCE</v>
      </c>
      <c r="W680" s="87" t="str">
        <f>IF(CENSO[[#This Row],[DAP (cm)]]&gt;200, "Superior", "Inferior")</f>
        <v>Inferior</v>
      </c>
      <c r="X680" s="87" t="str">
        <f>VLOOKUP(CENSO[[#This Row],[NOME COMUM]],ESPECIES[],4,FALSE)</f>
        <v>Não</v>
      </c>
      <c r="Y680" s="87" t="str">
        <f>IF(IFERROR(VLOOKUP(CENSO[[#This Row],[NOME COMUM]],COMERCIAIS[],2, FALSE), "Não") &lt;&gt; "Não", "Sim", "Não")</f>
        <v>Sim</v>
      </c>
      <c r="Z680" s="133">
        <f>CENSO[[#This Row],[g (m²)]]/SUM(AEEF[AEEF-UT])</f>
        <v>4.1670763380886292E-4</v>
      </c>
      <c r="AA680" s="133">
        <f>CENSO[[#This Row],[v (m³)]]/SUM(AEEF[AEEF-UT])</f>
        <v>5.8339068733240804E-3</v>
      </c>
    </row>
    <row r="681" spans="1:27" ht="14">
      <c r="A681" s="86">
        <v>1</v>
      </c>
      <c r="B681" s="86">
        <v>1</v>
      </c>
      <c r="C681" s="63">
        <v>31</v>
      </c>
      <c r="D681" s="63">
        <v>680</v>
      </c>
      <c r="E681" s="63" t="str">
        <f>VLOOKUP(CENSO[[#This Row],[NOME COMUM]],ESPECIES[],2,FALSE)</f>
        <v>Couratari guianensis Aubl.</v>
      </c>
      <c r="F681" s="64" t="s">
        <v>6</v>
      </c>
      <c r="G681" s="64">
        <v>180</v>
      </c>
      <c r="H681" s="97">
        <f>CENSO[[#This Row],[CAP (cm)]]/PI()</f>
        <v>57.295779513082323</v>
      </c>
      <c r="I681" s="64">
        <v>22</v>
      </c>
      <c r="J681" s="96">
        <f>(PI()*(CENSO[[#This Row],[DAP (cm)]]^2))/40000</f>
        <v>0.25783100780887047</v>
      </c>
      <c r="K681" s="96">
        <f>CENSO[[#This Row],[g (m²)]]*CENSO[[#This Row],[H (m)]]*0.7</f>
        <v>3.9705975202566051</v>
      </c>
      <c r="L681" s="64">
        <v>1</v>
      </c>
      <c r="M681" s="65">
        <v>367598.299999999</v>
      </c>
      <c r="N681" s="87">
        <v>9708677</v>
      </c>
      <c r="O681" s="87" t="s">
        <v>1228</v>
      </c>
      <c r="P681" s="87" t="str">
        <f>VLOOKUP(CENSO[[#This Row],[DAP (cm)]],CD[],2,TRUE)</f>
        <v>TORA</v>
      </c>
      <c r="Q681" s="87" t="str">
        <f>VLOOKUP(CENSO[[#This Row],[DAP (cm)]],DD[],2,TRUE)</f>
        <v>50├ 60</v>
      </c>
      <c r="R681" s="87" t="str" cm="1">
        <f t="array" ref="R681">INDEX(_xlfn.TEXTSPLIT(CENSO[[#This Row],[NOME CIENTIFICO]]," "),1)</f>
        <v>Couratari</v>
      </c>
      <c r="S681" s="98" t="s">
        <v>1004</v>
      </c>
      <c r="T681" s="87">
        <f>_xlfn.MINIFS(CENSO[DAP (cm)],CENSO[NOME CIENTIFICO],CENSO[[#This Row],[NOME CIENTIFICO]])</f>
        <v>38.833806114422465</v>
      </c>
      <c r="U6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81" s="87" t="str">
        <f>IF(CENSO[[#This Row],[DAP (cm)]]&lt;CENSO[[#This Row],[DMCE (cm)]],"DAP &lt; DMCE","DAP ≥ DMCE")</f>
        <v>DAP ≥ DMCE</v>
      </c>
      <c r="W681" s="87" t="str">
        <f>IF(CENSO[[#This Row],[DAP (cm)]]&gt;200, "Superior", "Inferior")</f>
        <v>Inferior</v>
      </c>
      <c r="X681" s="87" t="str">
        <f>VLOOKUP(CENSO[[#This Row],[NOME COMUM]],ESPECIES[],4,FALSE)</f>
        <v>Não</v>
      </c>
      <c r="Y681" s="87" t="str">
        <f>IF(IFERROR(VLOOKUP(CENSO[[#This Row],[NOME COMUM]],COMERCIAIS[],2, FALSE), "Não") &lt;&gt; "Não", "Sim", "Não")</f>
        <v>Sim</v>
      </c>
      <c r="Z681" s="133">
        <f>CENSO[[#This Row],[g (m²)]]/SUM(AEEF[AEEF-UT])</f>
        <v>4.5111187595332813E-4</v>
      </c>
      <c r="AA681" s="133">
        <f>CENSO[[#This Row],[v (m³)]]/SUM(AEEF[AEEF-UT])</f>
        <v>6.9471228896812532E-3</v>
      </c>
    </row>
    <row r="682" spans="1:27" ht="14">
      <c r="A682" s="86">
        <v>1</v>
      </c>
      <c r="B682" s="86">
        <v>1</v>
      </c>
      <c r="C682" s="63">
        <v>31</v>
      </c>
      <c r="D682" s="63">
        <v>681</v>
      </c>
      <c r="E682" s="63" t="str">
        <f>VLOOKUP(CENSO[[#This Row],[NOME COMUM]],ESPECIES[],2,FALSE)</f>
        <v>Apeiba albiflora Ducke</v>
      </c>
      <c r="F682" s="64" t="s">
        <v>96</v>
      </c>
      <c r="G682" s="64">
        <v>242</v>
      </c>
      <c r="H682" s="97">
        <f>CENSO[[#This Row],[CAP (cm)]]/PI()</f>
        <v>77.03099245647735</v>
      </c>
      <c r="I682" s="64">
        <v>18</v>
      </c>
      <c r="J682" s="96">
        <f>(PI()*(CENSO[[#This Row],[DAP (cm)]]^2))/40000</f>
        <v>0.466037504361688</v>
      </c>
      <c r="K682" s="96">
        <f>CENSO[[#This Row],[g (m²)]]*CENSO[[#This Row],[H (m)]]*0.7</f>
        <v>5.8720725549572688</v>
      </c>
      <c r="L682" s="64">
        <v>2</v>
      </c>
      <c r="M682" s="65">
        <v>367571</v>
      </c>
      <c r="N682" s="87">
        <v>9708661</v>
      </c>
      <c r="O682" s="87" t="s">
        <v>1227</v>
      </c>
      <c r="P682" s="87" t="str">
        <f>VLOOKUP(CENSO[[#This Row],[DAP (cm)]],CD[],2,TRUE)</f>
        <v>TORA</v>
      </c>
      <c r="Q682" s="87" t="str">
        <f>VLOOKUP(CENSO[[#This Row],[DAP (cm)]],DD[],2,TRUE)</f>
        <v>70├ 80</v>
      </c>
      <c r="R682" s="87" t="str" cm="1">
        <f t="array" ref="R682">INDEX(_xlfn.TEXTSPLIT(CENSO[[#This Row],[NOME CIENTIFICO]]," "),1)</f>
        <v>Apeiba</v>
      </c>
      <c r="S682" s="98" t="s">
        <v>1004</v>
      </c>
      <c r="T682" s="87">
        <f>_xlfn.MINIFS(CENSO[DAP (cm)],CENSO[NOME CIENTIFICO],CENSO[[#This Row],[NOME CIENTIFICO]])</f>
        <v>54.112680651244418</v>
      </c>
      <c r="U6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64.112680651244418</v>
      </c>
      <c r="V682" s="87" t="str">
        <f>IF(CENSO[[#This Row],[DAP (cm)]]&lt;CENSO[[#This Row],[DMCE (cm)]],"DAP &lt; DMCE","DAP ≥ DMCE")</f>
        <v>DAP ≥ DMCE</v>
      </c>
      <c r="W682" s="87" t="str">
        <f>IF(CENSO[[#This Row],[DAP (cm)]]&gt;200, "Superior", "Inferior")</f>
        <v>Inferior</v>
      </c>
      <c r="X682" s="87" t="str">
        <f>VLOOKUP(CENSO[[#This Row],[NOME COMUM]],ESPECIES[],4,FALSE)</f>
        <v>Não</v>
      </c>
      <c r="Y682" s="87" t="str">
        <f>IF(IFERROR(VLOOKUP(CENSO[[#This Row],[NOME COMUM]],COMERCIAIS[],2, FALSE), "Não") &lt;&gt; "Não", "Sim", "Não")</f>
        <v>Não</v>
      </c>
      <c r="Z682" s="133">
        <f>CENSO[[#This Row],[g (m²)]]/SUM(AEEF[AEEF-UT])</f>
        <v>8.1539863899168861E-4</v>
      </c>
      <c r="AA682" s="133">
        <f>CENSO[[#This Row],[v (m³)]]/SUM(AEEF[AEEF-UT])</f>
        <v>1.0274022851295276E-2</v>
      </c>
    </row>
    <row r="683" spans="1:27" ht="14">
      <c r="A683" s="86">
        <v>1</v>
      </c>
      <c r="B683" s="86">
        <v>1</v>
      </c>
      <c r="C683" s="63">
        <v>31</v>
      </c>
      <c r="D683" s="63">
        <v>682</v>
      </c>
      <c r="E683" s="63" t="str">
        <f>VLOOKUP(CENSO[[#This Row],[NOME COMUM]],ESPECIES[],2,FALSE)</f>
        <v>Couratari guianensis Aubl.</v>
      </c>
      <c r="F683" s="64" t="s">
        <v>6</v>
      </c>
      <c r="G683" s="64">
        <v>200</v>
      </c>
      <c r="H683" s="97">
        <f>CENSO[[#This Row],[CAP (cm)]]/PI()</f>
        <v>63.661977236758133</v>
      </c>
      <c r="I683" s="64">
        <v>22</v>
      </c>
      <c r="J683" s="96">
        <f>(PI()*(CENSO[[#This Row],[DAP (cm)]]^2))/40000</f>
        <v>0.31830988618379064</v>
      </c>
      <c r="K683" s="96">
        <f>CENSO[[#This Row],[g (m²)]]*CENSO[[#This Row],[H (m)]]*0.7</f>
        <v>4.9019722472303755</v>
      </c>
      <c r="L683" s="64">
        <v>1</v>
      </c>
      <c r="M683" s="65">
        <v>367570.299999999</v>
      </c>
      <c r="N683" s="87">
        <v>9708661.6999999899</v>
      </c>
      <c r="O683" s="87" t="s">
        <v>1228</v>
      </c>
      <c r="P683" s="87" t="str">
        <f>VLOOKUP(CENSO[[#This Row],[DAP (cm)]],CD[],2,TRUE)</f>
        <v>TORA</v>
      </c>
      <c r="Q683" s="87" t="str">
        <f>VLOOKUP(CENSO[[#This Row],[DAP (cm)]],DD[],2,TRUE)</f>
        <v>60├ 70</v>
      </c>
      <c r="R683" s="87" t="str" cm="1">
        <f t="array" ref="R683">INDEX(_xlfn.TEXTSPLIT(CENSO[[#This Row],[NOME CIENTIFICO]]," "),1)</f>
        <v>Couratari</v>
      </c>
      <c r="S683" s="98" t="s">
        <v>1004</v>
      </c>
      <c r="T683" s="87">
        <f>_xlfn.MINIFS(CENSO[DAP (cm)],CENSO[NOME CIENTIFICO],CENSO[[#This Row],[NOME CIENTIFICO]])</f>
        <v>38.833806114422465</v>
      </c>
      <c r="U6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83" s="87" t="str">
        <f>IF(CENSO[[#This Row],[DAP (cm)]]&lt;CENSO[[#This Row],[DMCE (cm)]],"DAP &lt; DMCE","DAP ≥ DMCE")</f>
        <v>DAP ≥ DMCE</v>
      </c>
      <c r="W683" s="87" t="str">
        <f>IF(CENSO[[#This Row],[DAP (cm)]]&gt;200, "Superior", "Inferior")</f>
        <v>Inferior</v>
      </c>
      <c r="X683" s="87" t="str">
        <f>VLOOKUP(CENSO[[#This Row],[NOME COMUM]],ESPECIES[],4,FALSE)</f>
        <v>Não</v>
      </c>
      <c r="Y683" s="87" t="str">
        <f>IF(IFERROR(VLOOKUP(CENSO[[#This Row],[NOME COMUM]],COMERCIAIS[],2, FALSE), "Não") &lt;&gt; "Não", "Sim", "Não")</f>
        <v>Sim</v>
      </c>
      <c r="Z683" s="133">
        <f>CENSO[[#This Row],[g (m²)]]/SUM(AEEF[AEEF-UT])</f>
        <v>5.5692824191768894E-4</v>
      </c>
      <c r="AA683" s="133">
        <f>CENSO[[#This Row],[v (m³)]]/SUM(AEEF[AEEF-UT])</f>
        <v>8.5766949255324087E-3</v>
      </c>
    </row>
    <row r="684" spans="1:27" ht="14">
      <c r="A684" s="86">
        <v>1</v>
      </c>
      <c r="B684" s="86">
        <v>1</v>
      </c>
      <c r="C684" s="63">
        <v>31</v>
      </c>
      <c r="D684" s="63">
        <v>683</v>
      </c>
      <c r="E684" s="63" t="str">
        <f>VLOOKUP(CENSO[[#This Row],[NOME COMUM]],ESPECIES[],2,FALSE)</f>
        <v>Qualea dichotoma (Mart.) Warm. ex Wille</v>
      </c>
      <c r="F684" s="64" t="s">
        <v>55</v>
      </c>
      <c r="G684" s="64">
        <v>200</v>
      </c>
      <c r="H684" s="97">
        <f>CENSO[[#This Row],[CAP (cm)]]/PI()</f>
        <v>63.661977236758133</v>
      </c>
      <c r="I684" s="64">
        <v>19</v>
      </c>
      <c r="J684" s="96">
        <f>(PI()*(CENSO[[#This Row],[DAP (cm)]]^2))/40000</f>
        <v>0.31830988618379064</v>
      </c>
      <c r="K684" s="96">
        <f>CENSO[[#This Row],[g (m²)]]*CENSO[[#This Row],[H (m)]]*0.7</f>
        <v>4.233521486244415</v>
      </c>
      <c r="L684" s="64">
        <v>1</v>
      </c>
      <c r="M684" s="65">
        <v>367575.799999999</v>
      </c>
      <c r="N684" s="87">
        <v>9708668.9000000004</v>
      </c>
      <c r="O684" s="87" t="s">
        <v>1227</v>
      </c>
      <c r="P684" s="87" t="str">
        <f>VLOOKUP(CENSO[[#This Row],[DAP (cm)]],CD[],2,TRUE)</f>
        <v>TORA</v>
      </c>
      <c r="Q684" s="87" t="str">
        <f>VLOOKUP(CENSO[[#This Row],[DAP (cm)]],DD[],2,TRUE)</f>
        <v>60├ 70</v>
      </c>
      <c r="R684" s="87" t="str" cm="1">
        <f t="array" ref="R684">INDEX(_xlfn.TEXTSPLIT(CENSO[[#This Row],[NOME CIENTIFICO]]," "),1)</f>
        <v>Qualea</v>
      </c>
      <c r="S684" s="98" t="s">
        <v>1004</v>
      </c>
      <c r="T684" s="87">
        <f>_xlfn.MINIFS(CENSO[DAP (cm)],CENSO[NOME CIENTIFICO],CENSO[[#This Row],[NOME CIENTIFICO]])</f>
        <v>40.107045659157627</v>
      </c>
      <c r="U6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684" s="87" t="str">
        <f>IF(CENSO[[#This Row],[DAP (cm)]]&lt;CENSO[[#This Row],[DMCE (cm)]],"DAP &lt; DMCE","DAP ≥ DMCE")</f>
        <v>DAP ≥ DMCE</v>
      </c>
      <c r="W684" s="87" t="str">
        <f>IF(CENSO[[#This Row],[DAP (cm)]]&gt;200, "Superior", "Inferior")</f>
        <v>Inferior</v>
      </c>
      <c r="X684" s="87" t="str">
        <f>VLOOKUP(CENSO[[#This Row],[NOME COMUM]],ESPECIES[],4,FALSE)</f>
        <v>Não</v>
      </c>
      <c r="Y684" s="87" t="str">
        <f>IF(IFERROR(VLOOKUP(CENSO[[#This Row],[NOME COMUM]],COMERCIAIS[],2, FALSE), "Não") &lt;&gt; "Não", "Sim", "Não")</f>
        <v>Não</v>
      </c>
      <c r="Z684" s="133">
        <f>CENSO[[#This Row],[g (m²)]]/SUM(AEEF[AEEF-UT])</f>
        <v>5.5692824191768894E-4</v>
      </c>
      <c r="AA684" s="133">
        <f>CENSO[[#This Row],[v (m³)]]/SUM(AEEF[AEEF-UT])</f>
        <v>7.4071456175052626E-3</v>
      </c>
    </row>
    <row r="685" spans="1:27" ht="14">
      <c r="A685" s="86">
        <v>1</v>
      </c>
      <c r="B685" s="86">
        <v>1</v>
      </c>
      <c r="C685" s="63">
        <v>31</v>
      </c>
      <c r="D685" s="63">
        <v>684</v>
      </c>
      <c r="E685" s="63" t="str">
        <f>VLOOKUP(CENSO[[#This Row],[NOME COMUM]],ESPECIES[],2,FALSE)</f>
        <v>Tachigali myrmecophila Ducke</v>
      </c>
      <c r="F685" s="64" t="s">
        <v>14</v>
      </c>
      <c r="G685" s="64">
        <v>180</v>
      </c>
      <c r="H685" s="97">
        <f>CENSO[[#This Row],[CAP (cm)]]/PI()</f>
        <v>57.295779513082323</v>
      </c>
      <c r="I685" s="64">
        <v>16</v>
      </c>
      <c r="J685" s="96">
        <f>(PI()*(CENSO[[#This Row],[DAP (cm)]]^2))/40000</f>
        <v>0.25783100780887047</v>
      </c>
      <c r="K685" s="96">
        <f>CENSO[[#This Row],[g (m²)]]*CENSO[[#This Row],[H (m)]]*0.7</f>
        <v>2.887707287459349</v>
      </c>
      <c r="L685" s="64">
        <v>1</v>
      </c>
      <c r="M685" s="65">
        <v>367575.59999999899</v>
      </c>
      <c r="N685" s="87">
        <v>9708670.3000000007</v>
      </c>
      <c r="O685" s="87" t="s">
        <v>1227</v>
      </c>
      <c r="P685" s="87" t="str">
        <f>VLOOKUP(CENSO[[#This Row],[DAP (cm)]],CD[],2,TRUE)</f>
        <v>TORA</v>
      </c>
      <c r="Q685" s="87" t="str">
        <f>VLOOKUP(CENSO[[#This Row],[DAP (cm)]],DD[],2,TRUE)</f>
        <v>50├ 60</v>
      </c>
      <c r="R685" s="87" t="str" cm="1">
        <f t="array" ref="R685">INDEX(_xlfn.TEXTSPLIT(CENSO[[#This Row],[NOME CIENTIFICO]]," "),1)</f>
        <v>Tachigali</v>
      </c>
      <c r="S685" s="98" t="s">
        <v>1004</v>
      </c>
      <c r="T685" s="87">
        <f>_xlfn.MINIFS(CENSO[DAP (cm)],CENSO[NOME CIENTIFICO],CENSO[[#This Row],[NOME CIENTIFICO]])</f>
        <v>39.152116000606256</v>
      </c>
      <c r="U6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85" s="87" t="str">
        <f>IF(CENSO[[#This Row],[DAP (cm)]]&lt;CENSO[[#This Row],[DMCE (cm)]],"DAP &lt; DMCE","DAP ≥ DMCE")</f>
        <v>DAP ≥ DMCE</v>
      </c>
      <c r="W685" s="87" t="str">
        <f>IF(CENSO[[#This Row],[DAP (cm)]]&gt;200, "Superior", "Inferior")</f>
        <v>Inferior</v>
      </c>
      <c r="X685" s="87" t="str">
        <f>VLOOKUP(CENSO[[#This Row],[NOME COMUM]],ESPECIES[],4,FALSE)</f>
        <v>Não</v>
      </c>
      <c r="Y685" s="87" t="str">
        <f>IF(IFERROR(VLOOKUP(CENSO[[#This Row],[NOME COMUM]],COMERCIAIS[],2, FALSE), "Não") &lt;&gt; "Não", "Sim", "Não")</f>
        <v>Sim</v>
      </c>
      <c r="Z685" s="133">
        <f>CENSO[[#This Row],[g (m²)]]/SUM(AEEF[AEEF-UT])</f>
        <v>4.5111187595332813E-4</v>
      </c>
      <c r="AA685" s="133">
        <f>CENSO[[#This Row],[v (m³)]]/SUM(AEEF[AEEF-UT])</f>
        <v>5.0524530106772752E-3</v>
      </c>
    </row>
    <row r="686" spans="1:27" ht="14">
      <c r="A686" s="86">
        <v>1</v>
      </c>
      <c r="B686" s="86">
        <v>1</v>
      </c>
      <c r="C686" s="63">
        <v>31</v>
      </c>
      <c r="D686" s="63">
        <v>685</v>
      </c>
      <c r="E686" s="63" t="str">
        <f>VLOOKUP(CENSO[[#This Row],[NOME COMUM]],ESPECIES[],2,FALSE)</f>
        <v>Tachigali myrmecophila Ducke</v>
      </c>
      <c r="F686" s="64" t="s">
        <v>14</v>
      </c>
      <c r="G686" s="64">
        <v>241</v>
      </c>
      <c r="H686" s="97">
        <f>CENSO[[#This Row],[CAP (cm)]]/PI()</f>
        <v>76.712682570293552</v>
      </c>
      <c r="I686" s="64">
        <v>20</v>
      </c>
      <c r="J686" s="96">
        <f>(PI()*(CENSO[[#This Row],[DAP (cm)]]^2))/40000</f>
        <v>0.4621939124860186</v>
      </c>
      <c r="K686" s="96">
        <f>CENSO[[#This Row],[g (m²)]]*CENSO[[#This Row],[H (m)]]*0.7</f>
        <v>6.4707147748042591</v>
      </c>
      <c r="L686" s="64">
        <v>1</v>
      </c>
      <c r="M686" s="65">
        <v>367580.2</v>
      </c>
      <c r="N686" s="87">
        <v>9708679.5999999903</v>
      </c>
      <c r="O686" s="87" t="s">
        <v>1227</v>
      </c>
      <c r="P686" s="87" t="str">
        <f>VLOOKUP(CENSO[[#This Row],[DAP (cm)]],CD[],2,TRUE)</f>
        <v>TORA</v>
      </c>
      <c r="Q686" s="87" t="str">
        <f>VLOOKUP(CENSO[[#This Row],[DAP (cm)]],DD[],2,TRUE)</f>
        <v>70├ 80</v>
      </c>
      <c r="R686" s="87" t="str" cm="1">
        <f t="array" ref="R686">INDEX(_xlfn.TEXTSPLIT(CENSO[[#This Row],[NOME CIENTIFICO]]," "),1)</f>
        <v>Tachigali</v>
      </c>
      <c r="S686" s="98" t="s">
        <v>1004</v>
      </c>
      <c r="T686" s="87">
        <f>_xlfn.MINIFS(CENSO[DAP (cm)],CENSO[NOME CIENTIFICO],CENSO[[#This Row],[NOME CIENTIFICO]])</f>
        <v>39.152116000606256</v>
      </c>
      <c r="U6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86" s="87" t="str">
        <f>IF(CENSO[[#This Row],[DAP (cm)]]&lt;CENSO[[#This Row],[DMCE (cm)]],"DAP &lt; DMCE","DAP ≥ DMCE")</f>
        <v>DAP ≥ DMCE</v>
      </c>
      <c r="W686" s="87" t="str">
        <f>IF(CENSO[[#This Row],[DAP (cm)]]&gt;200, "Superior", "Inferior")</f>
        <v>Inferior</v>
      </c>
      <c r="X686" s="87" t="str">
        <f>VLOOKUP(CENSO[[#This Row],[NOME COMUM]],ESPECIES[],4,FALSE)</f>
        <v>Não</v>
      </c>
      <c r="Y686" s="87" t="str">
        <f>IF(IFERROR(VLOOKUP(CENSO[[#This Row],[NOME COMUM]],COMERCIAIS[],2, FALSE), "Não") &lt;&gt; "Não", "Sim", "Não")</f>
        <v>Sim</v>
      </c>
      <c r="Z686" s="133">
        <f>CENSO[[#This Row],[g (m²)]]/SUM(AEEF[AEEF-UT])</f>
        <v>8.0867373047053225E-4</v>
      </c>
      <c r="AA686" s="133">
        <f>CENSO[[#This Row],[v (m³)]]/SUM(AEEF[AEEF-UT])</f>
        <v>1.132143222658745E-2</v>
      </c>
    </row>
    <row r="687" spans="1:27" ht="14">
      <c r="A687" s="86">
        <v>1</v>
      </c>
      <c r="B687" s="86">
        <v>1</v>
      </c>
      <c r="C687" s="63">
        <v>31</v>
      </c>
      <c r="D687" s="63">
        <v>686</v>
      </c>
      <c r="E687" s="63" t="str">
        <f>VLOOKUP(CENSO[[#This Row],[NOME COMUM]],ESPECIES[],2,FALSE)</f>
        <v>Piptadenia suaveolens Miq.</v>
      </c>
      <c r="F687" s="64" t="s">
        <v>22</v>
      </c>
      <c r="G687" s="64">
        <v>300</v>
      </c>
      <c r="H687" s="97">
        <f>CENSO[[#This Row],[CAP (cm)]]/PI()</f>
        <v>95.4929658551372</v>
      </c>
      <c r="I687" s="64">
        <v>20</v>
      </c>
      <c r="J687" s="96">
        <f>(PI()*(CENSO[[#This Row],[DAP (cm)]]^2))/40000</f>
        <v>0.7161972439135289</v>
      </c>
      <c r="K687" s="96">
        <f>CENSO[[#This Row],[g (m²)]]*CENSO[[#This Row],[H (m)]]*0.7</f>
        <v>10.026761414789403</v>
      </c>
      <c r="L687" s="64">
        <v>1</v>
      </c>
      <c r="M687" s="65">
        <v>367580.2</v>
      </c>
      <c r="N687" s="87">
        <v>9708679.5999999903</v>
      </c>
      <c r="O687" s="87" t="s">
        <v>1228</v>
      </c>
      <c r="P687" s="87" t="str">
        <f>VLOOKUP(CENSO[[#This Row],[DAP (cm)]],CD[],2,TRUE)</f>
        <v>TORA</v>
      </c>
      <c r="Q687" s="87" t="str">
        <f>VLOOKUP(CENSO[[#This Row],[DAP (cm)]],DD[],2,TRUE)</f>
        <v>90├ 100</v>
      </c>
      <c r="R687" s="87" t="str" cm="1">
        <f t="array" ref="R687">INDEX(_xlfn.TEXTSPLIT(CENSO[[#This Row],[NOME CIENTIFICO]]," "),1)</f>
        <v>Piptadenia</v>
      </c>
      <c r="S687" s="98" t="s">
        <v>1004</v>
      </c>
      <c r="T687" s="87">
        <f>_xlfn.MINIFS(CENSO[DAP (cm)],CENSO[NOME CIENTIFICO],CENSO[[#This Row],[NOME CIENTIFICO]])</f>
        <v>39.788735772973837</v>
      </c>
      <c r="U6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87" s="87" t="str">
        <f>IF(CENSO[[#This Row],[DAP (cm)]]&lt;CENSO[[#This Row],[DMCE (cm)]],"DAP &lt; DMCE","DAP ≥ DMCE")</f>
        <v>DAP ≥ DMCE</v>
      </c>
      <c r="W687" s="87" t="str">
        <f>IF(CENSO[[#This Row],[DAP (cm)]]&gt;200, "Superior", "Inferior")</f>
        <v>Inferior</v>
      </c>
      <c r="X687" s="87" t="str">
        <f>VLOOKUP(CENSO[[#This Row],[NOME COMUM]],ESPECIES[],4,FALSE)</f>
        <v>Não</v>
      </c>
      <c r="Y687" s="87" t="str">
        <f>IF(IFERROR(VLOOKUP(CENSO[[#This Row],[NOME COMUM]],COMERCIAIS[],2, FALSE), "Não") &lt;&gt; "Não", "Sim", "Não")</f>
        <v>Sim</v>
      </c>
      <c r="Z687" s="133">
        <f>CENSO[[#This Row],[g (m²)]]/SUM(AEEF[AEEF-UT])</f>
        <v>1.2530885443148001E-3</v>
      </c>
      <c r="AA687" s="133">
        <f>CENSO[[#This Row],[v (m³)]]/SUM(AEEF[AEEF-UT])</f>
        <v>1.75432396204072E-2</v>
      </c>
    </row>
    <row r="688" spans="1:27" ht="14">
      <c r="A688" s="86">
        <v>1</v>
      </c>
      <c r="B688" s="86">
        <v>1</v>
      </c>
      <c r="C688" s="63">
        <v>31</v>
      </c>
      <c r="D688" s="63">
        <v>687</v>
      </c>
      <c r="E688" s="63" t="str">
        <f>VLOOKUP(CENSO[[#This Row],[NOME COMUM]],ESPECIES[],2,FALSE)</f>
        <v>Tachigali myrmecophila Ducke</v>
      </c>
      <c r="F688" s="64" t="s">
        <v>14</v>
      </c>
      <c r="G688" s="64">
        <v>162</v>
      </c>
      <c r="H688" s="97">
        <f>CENSO[[#This Row],[CAP (cm)]]/PI()</f>
        <v>51.566201561774093</v>
      </c>
      <c r="I688" s="64">
        <v>17</v>
      </c>
      <c r="J688" s="96">
        <f>(PI()*(CENSO[[#This Row],[DAP (cm)]]^2))/40000</f>
        <v>0.20884311632518512</v>
      </c>
      <c r="K688" s="96">
        <f>CENSO[[#This Row],[g (m²)]]*CENSO[[#This Row],[H (m)]]*0.7</f>
        <v>2.4852330842697028</v>
      </c>
      <c r="L688" s="64">
        <v>1</v>
      </c>
      <c r="M688" s="65">
        <v>367552.2</v>
      </c>
      <c r="N688" s="87">
        <v>9708730.0999999903</v>
      </c>
      <c r="O688" s="87" t="s">
        <v>1227</v>
      </c>
      <c r="P688" s="87" t="str">
        <f>VLOOKUP(CENSO[[#This Row],[DAP (cm)]],CD[],2,TRUE)</f>
        <v>TORA</v>
      </c>
      <c r="Q688" s="87" t="str">
        <f>VLOOKUP(CENSO[[#This Row],[DAP (cm)]],DD[],2,TRUE)</f>
        <v>50├ 60</v>
      </c>
      <c r="R688" s="87" t="str" cm="1">
        <f t="array" ref="R688">INDEX(_xlfn.TEXTSPLIT(CENSO[[#This Row],[NOME CIENTIFICO]]," "),1)</f>
        <v>Tachigali</v>
      </c>
      <c r="S688" s="98" t="s">
        <v>1004</v>
      </c>
      <c r="T688" s="87">
        <f>_xlfn.MINIFS(CENSO[DAP (cm)],CENSO[NOME CIENTIFICO],CENSO[[#This Row],[NOME CIENTIFICO]])</f>
        <v>39.152116000606256</v>
      </c>
      <c r="U6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88" s="87" t="str">
        <f>IF(CENSO[[#This Row],[DAP (cm)]]&lt;CENSO[[#This Row],[DMCE (cm)]],"DAP &lt; DMCE","DAP ≥ DMCE")</f>
        <v>DAP ≥ DMCE</v>
      </c>
      <c r="W688" s="87" t="str">
        <f>IF(CENSO[[#This Row],[DAP (cm)]]&gt;200, "Superior", "Inferior")</f>
        <v>Inferior</v>
      </c>
      <c r="X688" s="87" t="str">
        <f>VLOOKUP(CENSO[[#This Row],[NOME COMUM]],ESPECIES[],4,FALSE)</f>
        <v>Não</v>
      </c>
      <c r="Y688" s="87" t="str">
        <f>IF(IFERROR(VLOOKUP(CENSO[[#This Row],[NOME COMUM]],COMERCIAIS[],2, FALSE), "Não") &lt;&gt; "Não", "Sim", "Não")</f>
        <v>Sim</v>
      </c>
      <c r="Z688" s="133">
        <f>CENSO[[#This Row],[g (m²)]]/SUM(AEEF[AEEF-UT])</f>
        <v>3.6540061952219585E-4</v>
      </c>
      <c r="AA688" s="133">
        <f>CENSO[[#This Row],[v (m³)]]/SUM(AEEF[AEEF-UT])</f>
        <v>4.3482673723141303E-3</v>
      </c>
    </row>
    <row r="689" spans="1:27" ht="14">
      <c r="A689" s="86">
        <v>1</v>
      </c>
      <c r="B689" s="86">
        <v>1</v>
      </c>
      <c r="C689" s="63">
        <v>31</v>
      </c>
      <c r="D689" s="63">
        <v>688</v>
      </c>
      <c r="E689" s="63" t="str">
        <f>VLOOKUP(CENSO[[#This Row],[NOME COMUM]],ESPECIES[],2,FALSE)</f>
        <v>Tachigali myrmecophila Ducke</v>
      </c>
      <c r="F689" s="64" t="s">
        <v>14</v>
      </c>
      <c r="G689" s="64">
        <v>300</v>
      </c>
      <c r="H689" s="97">
        <f>CENSO[[#This Row],[CAP (cm)]]/PI()</f>
        <v>95.4929658551372</v>
      </c>
      <c r="I689" s="64">
        <v>19</v>
      </c>
      <c r="J689" s="96">
        <f>(PI()*(CENSO[[#This Row],[DAP (cm)]]^2))/40000</f>
        <v>0.7161972439135289</v>
      </c>
      <c r="K689" s="96">
        <f>CENSO[[#This Row],[g (m²)]]*CENSO[[#This Row],[H (m)]]*0.7</f>
        <v>9.5254233440499334</v>
      </c>
      <c r="L689" s="64">
        <v>1</v>
      </c>
      <c r="M689" s="65">
        <v>367504</v>
      </c>
      <c r="N689" s="87">
        <v>9708760.8000000007</v>
      </c>
      <c r="O689" s="87" t="s">
        <v>1227</v>
      </c>
      <c r="P689" s="87" t="str">
        <f>VLOOKUP(CENSO[[#This Row],[DAP (cm)]],CD[],2,TRUE)</f>
        <v>TORA</v>
      </c>
      <c r="Q689" s="87" t="str">
        <f>VLOOKUP(CENSO[[#This Row],[DAP (cm)]],DD[],2,TRUE)</f>
        <v>90├ 100</v>
      </c>
      <c r="R689" s="87" t="str" cm="1">
        <f t="array" ref="R689">INDEX(_xlfn.TEXTSPLIT(CENSO[[#This Row],[NOME CIENTIFICO]]," "),1)</f>
        <v>Tachigali</v>
      </c>
      <c r="S689" s="98" t="s">
        <v>1004</v>
      </c>
      <c r="T689" s="87">
        <f>_xlfn.MINIFS(CENSO[DAP (cm)],CENSO[NOME CIENTIFICO],CENSO[[#This Row],[NOME CIENTIFICO]])</f>
        <v>39.152116000606256</v>
      </c>
      <c r="U6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89" s="87" t="str">
        <f>IF(CENSO[[#This Row],[DAP (cm)]]&lt;CENSO[[#This Row],[DMCE (cm)]],"DAP &lt; DMCE","DAP ≥ DMCE")</f>
        <v>DAP ≥ DMCE</v>
      </c>
      <c r="W689" s="87" t="str">
        <f>IF(CENSO[[#This Row],[DAP (cm)]]&gt;200, "Superior", "Inferior")</f>
        <v>Inferior</v>
      </c>
      <c r="X689" s="87" t="str">
        <f>VLOOKUP(CENSO[[#This Row],[NOME COMUM]],ESPECIES[],4,FALSE)</f>
        <v>Não</v>
      </c>
      <c r="Y689" s="87" t="str">
        <f>IF(IFERROR(VLOOKUP(CENSO[[#This Row],[NOME COMUM]],COMERCIAIS[],2, FALSE), "Não") &lt;&gt; "Não", "Sim", "Não")</f>
        <v>Sim</v>
      </c>
      <c r="Z689" s="133">
        <f>CENSO[[#This Row],[g (m²)]]/SUM(AEEF[AEEF-UT])</f>
        <v>1.2530885443148001E-3</v>
      </c>
      <c r="AA689" s="133">
        <f>CENSO[[#This Row],[v (m³)]]/SUM(AEEF[AEEF-UT])</f>
        <v>1.666607763938684E-2</v>
      </c>
    </row>
    <row r="690" spans="1:27" ht="14">
      <c r="A690" s="86">
        <v>1</v>
      </c>
      <c r="B690" s="86">
        <v>1</v>
      </c>
      <c r="C690" s="63">
        <v>31</v>
      </c>
      <c r="D690" s="63">
        <v>689</v>
      </c>
      <c r="E690" s="63" t="str">
        <f>VLOOKUP(CENSO[[#This Row],[NOME COMUM]],ESPECIES[],2,FALSE)</f>
        <v>Lecythis chartacea O.Berg</v>
      </c>
      <c r="F690" s="64" t="s">
        <v>31</v>
      </c>
      <c r="G690" s="64">
        <v>315</v>
      </c>
      <c r="H690" s="97">
        <f>CENSO[[#This Row],[CAP (cm)]]/PI()</f>
        <v>100.26761414789407</v>
      </c>
      <c r="I690" s="64">
        <v>21</v>
      </c>
      <c r="J690" s="96">
        <f>(PI()*(CENSO[[#This Row],[DAP (cm)]]^2))/40000</f>
        <v>0.78960746141466576</v>
      </c>
      <c r="K690" s="96">
        <f>CENSO[[#This Row],[g (m²)]]*CENSO[[#This Row],[H (m)]]*0.7</f>
        <v>11.607229682795586</v>
      </c>
      <c r="L690" s="64">
        <v>1</v>
      </c>
      <c r="M690" s="65">
        <v>367463.4</v>
      </c>
      <c r="N690" s="87">
        <v>9708768.6999999899</v>
      </c>
      <c r="O690" s="87" t="s">
        <v>1227</v>
      </c>
      <c r="P690" s="87" t="str">
        <f>VLOOKUP(CENSO[[#This Row],[DAP (cm)]],CD[],2,TRUE)</f>
        <v>TORA</v>
      </c>
      <c r="Q690" s="87" t="str">
        <f>VLOOKUP(CENSO[[#This Row],[DAP (cm)]],DD[],2,TRUE)</f>
        <v>100├ 110</v>
      </c>
      <c r="R690" s="87" t="str" cm="1">
        <f t="array" ref="R690">INDEX(_xlfn.TEXTSPLIT(CENSO[[#This Row],[NOME CIENTIFICO]]," "),1)</f>
        <v>Lecythis</v>
      </c>
      <c r="S690" s="98" t="s">
        <v>1004</v>
      </c>
      <c r="T690" s="87">
        <f>_xlfn.MINIFS(CENSO[DAP (cm)],CENSO[NOME CIENTIFICO],CENSO[[#This Row],[NOME CIENTIFICO]])</f>
        <v>38.833806114422465</v>
      </c>
      <c r="U6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90" s="87" t="str">
        <f>IF(CENSO[[#This Row],[DAP (cm)]]&lt;CENSO[[#This Row],[DMCE (cm)]],"DAP &lt; DMCE","DAP ≥ DMCE")</f>
        <v>DAP ≥ DMCE</v>
      </c>
      <c r="W690" s="87" t="str">
        <f>IF(CENSO[[#This Row],[DAP (cm)]]&gt;200, "Superior", "Inferior")</f>
        <v>Inferior</v>
      </c>
      <c r="X690" s="87" t="str">
        <f>VLOOKUP(CENSO[[#This Row],[NOME COMUM]],ESPECIES[],4,FALSE)</f>
        <v>Não</v>
      </c>
      <c r="Y690" s="87" t="str">
        <f>IF(IFERROR(VLOOKUP(CENSO[[#This Row],[NOME COMUM]],COMERCIAIS[],2, FALSE), "Não") &lt;&gt; "Não", "Sim", "Não")</f>
        <v>Sim</v>
      </c>
      <c r="Z690" s="133">
        <f>CENSO[[#This Row],[g (m²)]]/SUM(AEEF[AEEF-UT])</f>
        <v>1.3815301201070673E-3</v>
      </c>
      <c r="AA690" s="133">
        <f>CENSO[[#This Row],[v (m³)]]/SUM(AEEF[AEEF-UT])</f>
        <v>2.0308492765573886E-2</v>
      </c>
    </row>
    <row r="691" spans="1:27" ht="14">
      <c r="A691" s="86">
        <v>1</v>
      </c>
      <c r="B691" s="86">
        <v>1</v>
      </c>
      <c r="C691" s="63">
        <v>31</v>
      </c>
      <c r="D691" s="63">
        <v>690</v>
      </c>
      <c r="E691" s="63" t="str">
        <f>VLOOKUP(CENSO[[#This Row],[NOME COMUM]],ESPECIES[],2,FALSE)</f>
        <v>Couratari guianensis Aubl.</v>
      </c>
      <c r="F691" s="64" t="s">
        <v>6</v>
      </c>
      <c r="G691" s="64">
        <v>249</v>
      </c>
      <c r="H691" s="97">
        <f>CENSO[[#This Row],[CAP (cm)]]/PI()</f>
        <v>79.259161659763876</v>
      </c>
      <c r="I691" s="64">
        <v>23</v>
      </c>
      <c r="J691" s="96">
        <f>(PI()*(CENSO[[#This Row],[DAP (cm)]]^2))/40000</f>
        <v>0.49338828133203017</v>
      </c>
      <c r="K691" s="96">
        <f>CENSO[[#This Row],[g (m²)]]*CENSO[[#This Row],[H (m)]]*0.7</f>
        <v>7.9435513294456852</v>
      </c>
      <c r="L691" s="64">
        <v>1</v>
      </c>
      <c r="M691" s="65">
        <v>367464</v>
      </c>
      <c r="N691" s="87">
        <v>9708769.5</v>
      </c>
      <c r="O691" s="87" t="s">
        <v>1228</v>
      </c>
      <c r="P691" s="87" t="str">
        <f>VLOOKUP(CENSO[[#This Row],[DAP (cm)]],CD[],2,TRUE)</f>
        <v>TORA</v>
      </c>
      <c r="Q691" s="87" t="str">
        <f>VLOOKUP(CENSO[[#This Row],[DAP (cm)]],DD[],2,TRUE)</f>
        <v>70├ 80</v>
      </c>
      <c r="R691" s="87" t="str" cm="1">
        <f t="array" ref="R691">INDEX(_xlfn.TEXTSPLIT(CENSO[[#This Row],[NOME CIENTIFICO]]," "),1)</f>
        <v>Couratari</v>
      </c>
      <c r="S691" s="98" t="s">
        <v>1004</v>
      </c>
      <c r="T691" s="87">
        <f>_xlfn.MINIFS(CENSO[DAP (cm)],CENSO[NOME CIENTIFICO],CENSO[[#This Row],[NOME CIENTIFICO]])</f>
        <v>38.833806114422465</v>
      </c>
      <c r="U6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91" s="87" t="str">
        <f>IF(CENSO[[#This Row],[DAP (cm)]]&lt;CENSO[[#This Row],[DMCE (cm)]],"DAP &lt; DMCE","DAP ≥ DMCE")</f>
        <v>DAP ≥ DMCE</v>
      </c>
      <c r="W691" s="87" t="str">
        <f>IF(CENSO[[#This Row],[DAP (cm)]]&gt;200, "Superior", "Inferior")</f>
        <v>Inferior</v>
      </c>
      <c r="X691" s="87" t="str">
        <f>VLOOKUP(CENSO[[#This Row],[NOME COMUM]],ESPECIES[],4,FALSE)</f>
        <v>Não</v>
      </c>
      <c r="Y691" s="87" t="str">
        <f>IF(IFERROR(VLOOKUP(CENSO[[#This Row],[NOME COMUM]],COMERCIAIS[],2, FALSE), "Não") &lt;&gt; "Não", "Sim", "Não")</f>
        <v>Sim</v>
      </c>
      <c r="Z691" s="133">
        <f>CENSO[[#This Row],[g (m²)]]/SUM(AEEF[AEEF-UT])</f>
        <v>8.63252698178466E-4</v>
      </c>
      <c r="AA691" s="133">
        <f>CENSO[[#This Row],[v (m³)]]/SUM(AEEF[AEEF-UT])</f>
        <v>1.3898368440673301E-2</v>
      </c>
    </row>
    <row r="692" spans="1:27" ht="14">
      <c r="A692" s="86">
        <v>1</v>
      </c>
      <c r="B692" s="86">
        <v>1</v>
      </c>
      <c r="C692" s="63">
        <v>31</v>
      </c>
      <c r="D692" s="63">
        <v>691</v>
      </c>
      <c r="E692" s="63" t="str">
        <f>VLOOKUP(CENSO[[#This Row],[NOME COMUM]],ESPECIES[],2,FALSE)</f>
        <v>Aspidosperma carapanauba Pichon.</v>
      </c>
      <c r="F692" s="64" t="s">
        <v>68</v>
      </c>
      <c r="G692" s="64">
        <v>400</v>
      </c>
      <c r="H692" s="97">
        <f>CENSO[[#This Row],[CAP (cm)]]/PI()</f>
        <v>127.32395447351627</v>
      </c>
      <c r="I692" s="64">
        <v>20</v>
      </c>
      <c r="J692" s="96">
        <f>(PI()*(CENSO[[#This Row],[DAP (cm)]]^2))/40000</f>
        <v>1.2732395447351625</v>
      </c>
      <c r="K692" s="96">
        <f>CENSO[[#This Row],[g (m²)]]*CENSO[[#This Row],[H (m)]]*0.7</f>
        <v>17.825353626292273</v>
      </c>
      <c r="L692" s="64">
        <v>2</v>
      </c>
      <c r="M692" s="65">
        <v>367465.7</v>
      </c>
      <c r="N692" s="87">
        <v>9708773.3000000007</v>
      </c>
      <c r="O692" s="87" t="s">
        <v>1227</v>
      </c>
      <c r="P692" s="87" t="str">
        <f>VLOOKUP(CENSO[[#This Row],[DAP (cm)]],CD[],2,TRUE)</f>
        <v>TORA</v>
      </c>
      <c r="Q692" s="87" t="str">
        <f>VLOOKUP(CENSO[[#This Row],[DAP (cm)]],DD[],2,TRUE)</f>
        <v>120├ 130</v>
      </c>
      <c r="R692" s="87" t="str" cm="1">
        <f t="array" ref="R692">INDEX(_xlfn.TEXTSPLIT(CENSO[[#This Row],[NOME CIENTIFICO]]," "),1)</f>
        <v>Aspidosperma</v>
      </c>
      <c r="S692" s="98" t="s">
        <v>1004</v>
      </c>
      <c r="T692" s="87">
        <f>_xlfn.MINIFS(CENSO[DAP (cm)],CENSO[NOME CIENTIFICO],CENSO[[#This Row],[NOME CIENTIFICO]])</f>
        <v>47.109863155201019</v>
      </c>
      <c r="U6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57.109863155201019</v>
      </c>
      <c r="V692" s="87" t="str">
        <f>IF(CENSO[[#This Row],[DAP (cm)]]&lt;CENSO[[#This Row],[DMCE (cm)]],"DAP &lt; DMCE","DAP ≥ DMCE")</f>
        <v>DAP ≥ DMCE</v>
      </c>
      <c r="W692" s="87" t="str">
        <f>IF(CENSO[[#This Row],[DAP (cm)]]&gt;200, "Superior", "Inferior")</f>
        <v>Inferior</v>
      </c>
      <c r="X692" s="87" t="str">
        <f>VLOOKUP(CENSO[[#This Row],[NOME COMUM]],ESPECIES[],4,FALSE)</f>
        <v>Não</v>
      </c>
      <c r="Y692" s="87" t="str">
        <f>IF(IFERROR(VLOOKUP(CENSO[[#This Row],[NOME COMUM]],COMERCIAIS[],2, FALSE), "Não") &lt;&gt; "Não", "Sim", "Não")</f>
        <v>Não</v>
      </c>
      <c r="Z692" s="133">
        <f>CENSO[[#This Row],[g (m²)]]/SUM(AEEF[AEEF-UT])</f>
        <v>2.2277129676707558E-3</v>
      </c>
      <c r="AA692" s="133">
        <f>CENSO[[#This Row],[v (m³)]]/SUM(AEEF[AEEF-UT])</f>
        <v>3.1187981547390577E-2</v>
      </c>
    </row>
    <row r="693" spans="1:27" ht="14">
      <c r="A693" s="86">
        <v>1</v>
      </c>
      <c r="B693" s="86">
        <v>1</v>
      </c>
      <c r="C693" s="63">
        <v>31</v>
      </c>
      <c r="D693" s="63">
        <v>692</v>
      </c>
      <c r="E693" s="63" t="str">
        <f>VLOOKUP(CENSO[[#This Row],[NOME COMUM]],ESPECIES[],2,FALSE)</f>
        <v>Parkia pendula (Willd.) Benth. ex Walp.</v>
      </c>
      <c r="F693" s="64" t="s">
        <v>24</v>
      </c>
      <c r="G693" s="64">
        <v>400</v>
      </c>
      <c r="H693" s="97">
        <f>CENSO[[#This Row],[CAP (cm)]]/PI()</f>
        <v>127.32395447351627</v>
      </c>
      <c r="I693" s="64">
        <v>19</v>
      </c>
      <c r="J693" s="96">
        <f>(PI()*(CENSO[[#This Row],[DAP (cm)]]^2))/40000</f>
        <v>1.2732395447351625</v>
      </c>
      <c r="K693" s="96">
        <f>CENSO[[#This Row],[g (m²)]]*CENSO[[#This Row],[H (m)]]*0.7</f>
        <v>16.93408594497766</v>
      </c>
      <c r="L693" s="64">
        <v>1</v>
      </c>
      <c r="M693" s="65">
        <v>367475.5</v>
      </c>
      <c r="N693" s="87">
        <v>9708786.0999999903</v>
      </c>
      <c r="O693" s="87" t="s">
        <v>1227</v>
      </c>
      <c r="P693" s="87" t="str">
        <f>VLOOKUP(CENSO[[#This Row],[DAP (cm)]],CD[],2,TRUE)</f>
        <v>TORA</v>
      </c>
      <c r="Q693" s="87" t="str">
        <f>VLOOKUP(CENSO[[#This Row],[DAP (cm)]],DD[],2,TRUE)</f>
        <v>120├ 130</v>
      </c>
      <c r="R693" s="87" t="str" cm="1">
        <f t="array" ref="R693">INDEX(_xlfn.TEXTSPLIT(CENSO[[#This Row],[NOME CIENTIFICO]]," "),1)</f>
        <v>Parkia</v>
      </c>
      <c r="S693" s="98" t="s">
        <v>1004</v>
      </c>
      <c r="T693" s="87">
        <f>_xlfn.MINIFS(CENSO[DAP (cm)],CENSO[NOME CIENTIFICO],CENSO[[#This Row],[NOME CIENTIFICO]])</f>
        <v>40.107045659157627</v>
      </c>
      <c r="U6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693" s="87" t="str">
        <f>IF(CENSO[[#This Row],[DAP (cm)]]&lt;CENSO[[#This Row],[DMCE (cm)]],"DAP &lt; DMCE","DAP ≥ DMCE")</f>
        <v>DAP ≥ DMCE</v>
      </c>
      <c r="W693" s="87" t="str">
        <f>IF(CENSO[[#This Row],[DAP (cm)]]&gt;200, "Superior", "Inferior")</f>
        <v>Inferior</v>
      </c>
      <c r="X693" s="87" t="str">
        <f>VLOOKUP(CENSO[[#This Row],[NOME COMUM]],ESPECIES[],4,FALSE)</f>
        <v>Não</v>
      </c>
      <c r="Y693" s="87" t="str">
        <f>IF(IFERROR(VLOOKUP(CENSO[[#This Row],[NOME COMUM]],COMERCIAIS[],2, FALSE), "Não") &lt;&gt; "Não", "Sim", "Não")</f>
        <v>Sim</v>
      </c>
      <c r="Z693" s="133">
        <f>CENSO[[#This Row],[g (m²)]]/SUM(AEEF[AEEF-UT])</f>
        <v>2.2277129676707558E-3</v>
      </c>
      <c r="AA693" s="133">
        <f>CENSO[[#This Row],[v (m³)]]/SUM(AEEF[AEEF-UT])</f>
        <v>2.962858247002105E-2</v>
      </c>
    </row>
    <row r="694" spans="1:27" ht="14">
      <c r="A694" s="86">
        <v>1</v>
      </c>
      <c r="B694" s="86">
        <v>1</v>
      </c>
      <c r="C694" s="63">
        <v>31</v>
      </c>
      <c r="D694" s="63">
        <v>693</v>
      </c>
      <c r="E694" s="63" t="str">
        <f>VLOOKUP(CENSO[[#This Row],[NOME COMUM]],ESPECIES[],2,FALSE)</f>
        <v>Bombax munguba Mart.</v>
      </c>
      <c r="F694" s="64" t="s">
        <v>90</v>
      </c>
      <c r="G694" s="64">
        <v>213</v>
      </c>
      <c r="H694" s="97">
        <f>CENSO[[#This Row],[CAP (cm)]]/PI()</f>
        <v>67.800005757147417</v>
      </c>
      <c r="I694" s="64">
        <v>18</v>
      </c>
      <c r="J694" s="96">
        <f>(PI()*(CENSO[[#This Row],[DAP (cm)]]^2))/40000</f>
        <v>0.36103503065681003</v>
      </c>
      <c r="K694" s="96">
        <f>CENSO[[#This Row],[g (m²)]]*CENSO[[#This Row],[H (m)]]*0.7</f>
        <v>4.5490413862758059</v>
      </c>
      <c r="L694" s="64">
        <v>1</v>
      </c>
      <c r="M694" s="65">
        <v>367471.4</v>
      </c>
      <c r="N694" s="87">
        <v>9708793.8000000007</v>
      </c>
      <c r="O694" s="87" t="s">
        <v>1227</v>
      </c>
      <c r="P694" s="87" t="str">
        <f>VLOOKUP(CENSO[[#This Row],[DAP (cm)]],CD[],2,TRUE)</f>
        <v>TORA</v>
      </c>
      <c r="Q694" s="87" t="str">
        <f>VLOOKUP(CENSO[[#This Row],[DAP (cm)]],DD[],2,TRUE)</f>
        <v>60├ 70</v>
      </c>
      <c r="R694" s="87" t="str" cm="1">
        <f t="array" ref="R694">INDEX(_xlfn.TEXTSPLIT(CENSO[[#This Row],[NOME CIENTIFICO]]," "),1)</f>
        <v>Bombax</v>
      </c>
      <c r="S694" s="98" t="s">
        <v>1004</v>
      </c>
      <c r="T694" s="87">
        <f>_xlfn.MINIFS(CENSO[DAP (cm)],CENSO[NOME CIENTIFICO],CENSO[[#This Row],[NOME CIENTIFICO]])</f>
        <v>43.926764293363114</v>
      </c>
      <c r="U6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694" s="87" t="str">
        <f>IF(CENSO[[#This Row],[DAP (cm)]]&lt;CENSO[[#This Row],[DMCE (cm)]],"DAP &lt; DMCE","DAP ≥ DMCE")</f>
        <v>DAP ≥ DMCE</v>
      </c>
      <c r="W694" s="87" t="str">
        <f>IF(CENSO[[#This Row],[DAP (cm)]]&gt;200, "Superior", "Inferior")</f>
        <v>Inferior</v>
      </c>
      <c r="X694" s="87" t="str">
        <f>VLOOKUP(CENSO[[#This Row],[NOME COMUM]],ESPECIES[],4,FALSE)</f>
        <v>Não</v>
      </c>
      <c r="Y694" s="87" t="str">
        <f>IF(IFERROR(VLOOKUP(CENSO[[#This Row],[NOME COMUM]],COMERCIAIS[],2, FALSE), "Não") &lt;&gt; "Não", "Sim", "Não")</f>
        <v>Não</v>
      </c>
      <c r="Z694" s="133">
        <f>CENSO[[#This Row],[g (m²)]]/SUM(AEEF[AEEF-UT])</f>
        <v>6.3168193518909092E-4</v>
      </c>
      <c r="AA694" s="133">
        <f>CENSO[[#This Row],[v (m³)]]/SUM(AEEF[AEEF-UT])</f>
        <v>7.9591923833825448E-3</v>
      </c>
    </row>
    <row r="695" spans="1:27" ht="14">
      <c r="A695" s="86">
        <v>1</v>
      </c>
      <c r="B695" s="86">
        <v>1</v>
      </c>
      <c r="C695" s="63">
        <v>31</v>
      </c>
      <c r="D695" s="63">
        <v>694</v>
      </c>
      <c r="E695" s="63" t="str">
        <f>VLOOKUP(CENSO[[#This Row],[NOME COMUM]],ESPECIES[],2,FALSE)</f>
        <v>Eschweilera grandiflora (Aubl.) Sandwith</v>
      </c>
      <c r="F695" s="64" t="s">
        <v>19</v>
      </c>
      <c r="G695" s="64">
        <v>190</v>
      </c>
      <c r="H695" s="97">
        <f>CENSO[[#This Row],[CAP (cm)]]/PI()</f>
        <v>60.478878374920228</v>
      </c>
      <c r="I695" s="64">
        <v>18</v>
      </c>
      <c r="J695" s="96">
        <f>(PI()*(CENSO[[#This Row],[DAP (cm)]]^2))/40000</f>
        <v>0.28727467228087106</v>
      </c>
      <c r="K695" s="96">
        <f>CENSO[[#This Row],[g (m²)]]*CENSO[[#This Row],[H (m)]]*0.7</f>
        <v>3.6196608707389748</v>
      </c>
      <c r="L695" s="64">
        <v>2</v>
      </c>
      <c r="M695" s="65">
        <v>367448.9</v>
      </c>
      <c r="N695" s="87">
        <v>9708795.8000000007</v>
      </c>
      <c r="O695" s="87" t="s">
        <v>1227</v>
      </c>
      <c r="P695" s="87" t="str">
        <f>VLOOKUP(CENSO[[#This Row],[DAP (cm)]],CD[],2,TRUE)</f>
        <v>TORA</v>
      </c>
      <c r="Q695" s="87" t="str">
        <f>VLOOKUP(CENSO[[#This Row],[DAP (cm)]],DD[],2,TRUE)</f>
        <v>60├ 70</v>
      </c>
      <c r="R695" s="87" t="str" cm="1">
        <f t="array" ref="R695">INDEX(_xlfn.TEXTSPLIT(CENSO[[#This Row],[NOME CIENTIFICO]]," "),1)</f>
        <v>Eschweilera</v>
      </c>
      <c r="S695" s="98" t="s">
        <v>1004</v>
      </c>
      <c r="T695" s="87">
        <f>_xlfn.MINIFS(CENSO[DAP (cm)],CENSO[NOME CIENTIFICO],CENSO[[#This Row],[NOME CIENTIFICO]])</f>
        <v>41.38028520389279</v>
      </c>
      <c r="U6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695" s="87" t="str">
        <f>IF(CENSO[[#This Row],[DAP (cm)]]&lt;CENSO[[#This Row],[DMCE (cm)]],"DAP &lt; DMCE","DAP ≥ DMCE")</f>
        <v>DAP ≥ DMCE</v>
      </c>
      <c r="W695" s="87" t="str">
        <f>IF(CENSO[[#This Row],[DAP (cm)]]&gt;200, "Superior", "Inferior")</f>
        <v>Inferior</v>
      </c>
      <c r="X695" s="87" t="str">
        <f>VLOOKUP(CENSO[[#This Row],[NOME COMUM]],ESPECIES[],4,FALSE)</f>
        <v>Não</v>
      </c>
      <c r="Y695" s="87" t="str">
        <f>IF(IFERROR(VLOOKUP(CENSO[[#This Row],[NOME COMUM]],COMERCIAIS[],2, FALSE), "Não") &lt;&gt; "Não", "Sim", "Não")</f>
        <v>Não</v>
      </c>
      <c r="Z695" s="133">
        <f>CENSO[[#This Row],[g (m²)]]/SUM(AEEF[AEEF-UT])</f>
        <v>5.0262773833071434E-4</v>
      </c>
      <c r="AA695" s="133">
        <f>CENSO[[#This Row],[v (m³)]]/SUM(AEEF[AEEF-UT])</f>
        <v>6.3331095029669987E-3</v>
      </c>
    </row>
    <row r="696" spans="1:27" ht="14">
      <c r="A696" s="86">
        <v>1</v>
      </c>
      <c r="B696" s="86">
        <v>1</v>
      </c>
      <c r="C696" s="63">
        <v>31</v>
      </c>
      <c r="D696" s="63">
        <v>695</v>
      </c>
      <c r="E696" s="63" t="str">
        <f>VLOOKUP(CENSO[[#This Row],[NOME COMUM]],ESPECIES[],2,FALSE)</f>
        <v>Coutarea hexandra (Jacq.) K.Schum.</v>
      </c>
      <c r="F696" s="64" t="s">
        <v>57</v>
      </c>
      <c r="G696" s="64">
        <v>200</v>
      </c>
      <c r="H696" s="97">
        <f>CENSO[[#This Row],[CAP (cm)]]/PI()</f>
        <v>63.661977236758133</v>
      </c>
      <c r="I696" s="64">
        <v>16</v>
      </c>
      <c r="J696" s="96">
        <f>(PI()*(CENSO[[#This Row],[DAP (cm)]]^2))/40000</f>
        <v>0.31830988618379064</v>
      </c>
      <c r="K696" s="96">
        <f>CENSO[[#This Row],[g (m²)]]*CENSO[[#This Row],[H (m)]]*0.7</f>
        <v>3.565070725258455</v>
      </c>
      <c r="L696" s="64">
        <v>2</v>
      </c>
      <c r="M696" s="65">
        <v>367447.7</v>
      </c>
      <c r="N696" s="87">
        <v>9708794.1999999899</v>
      </c>
      <c r="O696" s="87" t="s">
        <v>1227</v>
      </c>
      <c r="P696" s="87" t="str">
        <f>VLOOKUP(CENSO[[#This Row],[DAP (cm)]],CD[],2,TRUE)</f>
        <v>TORA</v>
      </c>
      <c r="Q696" s="87" t="str">
        <f>VLOOKUP(CENSO[[#This Row],[DAP (cm)]],DD[],2,TRUE)</f>
        <v>60├ 70</v>
      </c>
      <c r="R696" s="87" t="str" cm="1">
        <f t="array" ref="R696">INDEX(_xlfn.TEXTSPLIT(CENSO[[#This Row],[NOME CIENTIFICO]]," "),1)</f>
        <v>Coutarea</v>
      </c>
      <c r="S696" s="98" t="s">
        <v>1004</v>
      </c>
      <c r="T696" s="87">
        <f>_xlfn.MINIFS(CENSO[DAP (cm)],CENSO[NOME CIENTIFICO],CENSO[[#This Row],[NOME CIENTIFICO]])</f>
        <v>40.425355545341418</v>
      </c>
      <c r="U6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696" s="87" t="str">
        <f>IF(CENSO[[#This Row],[DAP (cm)]]&lt;CENSO[[#This Row],[DMCE (cm)]],"DAP &lt; DMCE","DAP ≥ DMCE")</f>
        <v>DAP ≥ DMCE</v>
      </c>
      <c r="W696" s="87" t="str">
        <f>IF(CENSO[[#This Row],[DAP (cm)]]&gt;200, "Superior", "Inferior")</f>
        <v>Inferior</v>
      </c>
      <c r="X696" s="87" t="str">
        <f>VLOOKUP(CENSO[[#This Row],[NOME COMUM]],ESPECIES[],4,FALSE)</f>
        <v>Não</v>
      </c>
      <c r="Y696" s="87" t="str">
        <f>IF(IFERROR(VLOOKUP(CENSO[[#This Row],[NOME COMUM]],COMERCIAIS[],2, FALSE), "Não") &lt;&gt; "Não", "Sim", "Não")</f>
        <v>Não</v>
      </c>
      <c r="Z696" s="133">
        <f>CENSO[[#This Row],[g (m²)]]/SUM(AEEF[AEEF-UT])</f>
        <v>5.5692824191768894E-4</v>
      </c>
      <c r="AA696" s="133">
        <f>CENSO[[#This Row],[v (m³)]]/SUM(AEEF[AEEF-UT])</f>
        <v>6.2375963094781156E-3</v>
      </c>
    </row>
    <row r="697" spans="1:27" ht="14">
      <c r="A697" s="86">
        <v>1</v>
      </c>
      <c r="B697" s="86">
        <v>1</v>
      </c>
      <c r="C697" s="63">
        <v>32</v>
      </c>
      <c r="D697" s="63">
        <v>696</v>
      </c>
      <c r="E697" s="63" t="str">
        <f>VLOOKUP(CENSO[[#This Row],[NOME COMUM]],ESPECIES[],2,FALSE)</f>
        <v>Buchenavia capitata (Vahl) Eichler</v>
      </c>
      <c r="F697" s="64" t="s">
        <v>10</v>
      </c>
      <c r="G697" s="64">
        <v>180</v>
      </c>
      <c r="H697" s="97">
        <f>CENSO[[#This Row],[CAP (cm)]]/PI()</f>
        <v>57.295779513082323</v>
      </c>
      <c r="I697" s="64">
        <v>19</v>
      </c>
      <c r="J697" s="96">
        <f>(PI()*(CENSO[[#This Row],[DAP (cm)]]^2))/40000</f>
        <v>0.25783100780887047</v>
      </c>
      <c r="K697" s="96">
        <f>CENSO[[#This Row],[g (m²)]]*CENSO[[#This Row],[H (m)]]*0.7</f>
        <v>3.429152403857977</v>
      </c>
      <c r="L697" s="64">
        <v>1</v>
      </c>
      <c r="M697" s="65">
        <v>367415.799999999</v>
      </c>
      <c r="N697" s="87">
        <v>9708777.0999999903</v>
      </c>
      <c r="O697" s="87" t="s">
        <v>1227</v>
      </c>
      <c r="P697" s="87" t="str">
        <f>VLOOKUP(CENSO[[#This Row],[DAP (cm)]],CD[],2,TRUE)</f>
        <v>TORA</v>
      </c>
      <c r="Q697" s="87" t="str">
        <f>VLOOKUP(CENSO[[#This Row],[DAP (cm)]],DD[],2,TRUE)</f>
        <v>50├ 60</v>
      </c>
      <c r="R697" s="87" t="str" cm="1">
        <f t="array" ref="R697">INDEX(_xlfn.TEXTSPLIT(CENSO[[#This Row],[NOME CIENTIFICO]]," "),1)</f>
        <v>Buchenavia</v>
      </c>
      <c r="S697" s="98" t="s">
        <v>1004</v>
      </c>
      <c r="T697" s="87">
        <f>_xlfn.MINIFS(CENSO[DAP (cm)],CENSO[NOME CIENTIFICO],CENSO[[#This Row],[NOME CIENTIFICO]])</f>
        <v>41.38028520389279</v>
      </c>
      <c r="U6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697" s="87" t="str">
        <f>IF(CENSO[[#This Row],[DAP (cm)]]&lt;CENSO[[#This Row],[DMCE (cm)]],"DAP &lt; DMCE","DAP ≥ DMCE")</f>
        <v>DAP ≥ DMCE</v>
      </c>
      <c r="W697" s="87" t="str">
        <f>IF(CENSO[[#This Row],[DAP (cm)]]&gt;200, "Superior", "Inferior")</f>
        <v>Inferior</v>
      </c>
      <c r="X697" s="87" t="str">
        <f>VLOOKUP(CENSO[[#This Row],[NOME COMUM]],ESPECIES[],4,FALSE)</f>
        <v>Não</v>
      </c>
      <c r="Y697" s="87" t="str">
        <f>IF(IFERROR(VLOOKUP(CENSO[[#This Row],[NOME COMUM]],COMERCIAIS[],2, FALSE), "Não") &lt;&gt; "Não", "Sim", "Não")</f>
        <v>Não</v>
      </c>
      <c r="Z697" s="133">
        <f>CENSO[[#This Row],[g (m²)]]/SUM(AEEF[AEEF-UT])</f>
        <v>4.5111187595332813E-4</v>
      </c>
      <c r="AA697" s="133">
        <f>CENSO[[#This Row],[v (m³)]]/SUM(AEEF[AEEF-UT])</f>
        <v>5.9997879501792637E-3</v>
      </c>
    </row>
    <row r="698" spans="1:27" ht="14">
      <c r="A698" s="86">
        <v>1</v>
      </c>
      <c r="B698" s="86">
        <v>1</v>
      </c>
      <c r="C698" s="63">
        <v>32</v>
      </c>
      <c r="D698" s="63">
        <v>697</v>
      </c>
      <c r="E698" s="63" t="str">
        <f>VLOOKUP(CENSO[[#This Row],[NOME COMUM]],ESPECIES[],2,FALSE)</f>
        <v>Capirona huberiana Ducke</v>
      </c>
      <c r="F698" s="64" t="s">
        <v>49</v>
      </c>
      <c r="G698" s="64">
        <v>152</v>
      </c>
      <c r="H698" s="97">
        <f>CENSO[[#This Row],[CAP (cm)]]/PI()</f>
        <v>48.383102699936181</v>
      </c>
      <c r="I698" s="64">
        <v>20</v>
      </c>
      <c r="J698" s="96">
        <f>(PI()*(CENSO[[#This Row],[DAP (cm)]]^2))/40000</f>
        <v>0.18385579025975748</v>
      </c>
      <c r="K698" s="96">
        <f>CENSO[[#This Row],[g (m²)]]*CENSO[[#This Row],[H (m)]]*0.7</f>
        <v>2.5739810636366047</v>
      </c>
      <c r="L698" s="64">
        <v>1</v>
      </c>
      <c r="M698" s="65">
        <v>367414</v>
      </c>
      <c r="N698" s="87">
        <v>9708762.3000000007</v>
      </c>
      <c r="O698" s="98" t="s">
        <v>1225</v>
      </c>
      <c r="P698" s="87" t="str">
        <f>VLOOKUP(CENSO[[#This Row],[DAP (cm)]],CD[],2,TRUE)</f>
        <v>TORETE</v>
      </c>
      <c r="Q698" s="87" t="str">
        <f>VLOOKUP(CENSO[[#This Row],[DAP (cm)]],DD[],2,TRUE)</f>
        <v>40├ 50</v>
      </c>
      <c r="R698" s="87" t="str" cm="1">
        <f t="array" ref="R698">INDEX(_xlfn.TEXTSPLIT(CENSO[[#This Row],[NOME CIENTIFICO]]," "),1)</f>
        <v>Capirona</v>
      </c>
      <c r="S698" s="98" t="s">
        <v>1004</v>
      </c>
      <c r="T698" s="87">
        <f>_xlfn.MINIFS(CENSO[DAP (cm)],CENSO[NOME CIENTIFICO],CENSO[[#This Row],[NOME CIENTIFICO]])</f>
        <v>48.383102699936181</v>
      </c>
      <c r="U6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58.383102699936181</v>
      </c>
      <c r="V698" s="87" t="str">
        <f>IF(CENSO[[#This Row],[DAP (cm)]]&lt;CENSO[[#This Row],[DMCE (cm)]],"DAP &lt; DMCE","DAP ≥ DMCE")</f>
        <v>DAP &lt; DMCE</v>
      </c>
      <c r="W698" s="87" t="str">
        <f>IF(CENSO[[#This Row],[DAP (cm)]]&gt;200, "Superior", "Inferior")</f>
        <v>Inferior</v>
      </c>
      <c r="X698" s="87" t="str">
        <f>VLOOKUP(CENSO[[#This Row],[NOME COMUM]],ESPECIES[],4,FALSE)</f>
        <v>Não</v>
      </c>
      <c r="Y698" s="87" t="str">
        <f>IF(IFERROR(VLOOKUP(CENSO[[#This Row],[NOME COMUM]],COMERCIAIS[],2, FALSE), "Não") &lt;&gt; "Não", "Sim", "Não")</f>
        <v>Não</v>
      </c>
      <c r="Z698" s="133">
        <f>CENSO[[#This Row],[g (m²)]]/SUM(AEEF[AEEF-UT])</f>
        <v>3.2168175253165715E-4</v>
      </c>
      <c r="AA698" s="133">
        <f>CENSO[[#This Row],[v (m³)]]/SUM(AEEF[AEEF-UT])</f>
        <v>4.5035445354432001E-3</v>
      </c>
    </row>
    <row r="699" spans="1:27" ht="14">
      <c r="A699" s="86">
        <v>1</v>
      </c>
      <c r="B699" s="86">
        <v>1</v>
      </c>
      <c r="C699" s="63">
        <v>32</v>
      </c>
      <c r="D699" s="63">
        <v>698</v>
      </c>
      <c r="E699" s="63" t="str">
        <f>VLOOKUP(CENSO[[#This Row],[NOME COMUM]],ESPECIES[],2,FALSE)</f>
        <v>Lecythis chartacea O.Berg</v>
      </c>
      <c r="F699" s="64" t="s">
        <v>31</v>
      </c>
      <c r="G699" s="64">
        <v>185</v>
      </c>
      <c r="H699" s="97">
        <f>CENSO[[#This Row],[CAP (cm)]]/PI()</f>
        <v>58.887328944001275</v>
      </c>
      <c r="I699" s="64">
        <v>22</v>
      </c>
      <c r="J699" s="96">
        <f>(PI()*(CENSO[[#This Row],[DAP (cm)]]^2))/40000</f>
        <v>0.27235389636600588</v>
      </c>
      <c r="K699" s="96">
        <f>CENSO[[#This Row],[g (m²)]]*CENSO[[#This Row],[H (m)]]*0.7</f>
        <v>4.1942500040364905</v>
      </c>
      <c r="L699" s="64">
        <v>1</v>
      </c>
      <c r="M699" s="65">
        <v>367395.299999999</v>
      </c>
      <c r="N699" s="87">
        <v>9708752.0999999903</v>
      </c>
      <c r="O699" s="87" t="s">
        <v>1227</v>
      </c>
      <c r="P699" s="87" t="str">
        <f>VLOOKUP(CENSO[[#This Row],[DAP (cm)]],CD[],2,TRUE)</f>
        <v>TORA</v>
      </c>
      <c r="Q699" s="87" t="str">
        <f>VLOOKUP(CENSO[[#This Row],[DAP (cm)]],DD[],2,TRUE)</f>
        <v>50├ 60</v>
      </c>
      <c r="R699" s="87" t="str" cm="1">
        <f t="array" ref="R699">INDEX(_xlfn.TEXTSPLIT(CENSO[[#This Row],[NOME CIENTIFICO]]," "),1)</f>
        <v>Lecythis</v>
      </c>
      <c r="S699" s="98" t="s">
        <v>1004</v>
      </c>
      <c r="T699" s="87">
        <f>_xlfn.MINIFS(CENSO[DAP (cm)],CENSO[NOME CIENTIFICO],CENSO[[#This Row],[NOME CIENTIFICO]])</f>
        <v>38.833806114422465</v>
      </c>
      <c r="U6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699" s="87" t="str">
        <f>IF(CENSO[[#This Row],[DAP (cm)]]&lt;CENSO[[#This Row],[DMCE (cm)]],"DAP &lt; DMCE","DAP ≥ DMCE")</f>
        <v>DAP ≥ DMCE</v>
      </c>
      <c r="W699" s="87" t="str">
        <f>IF(CENSO[[#This Row],[DAP (cm)]]&gt;200, "Superior", "Inferior")</f>
        <v>Inferior</v>
      </c>
      <c r="X699" s="87" t="str">
        <f>VLOOKUP(CENSO[[#This Row],[NOME COMUM]],ESPECIES[],4,FALSE)</f>
        <v>Não</v>
      </c>
      <c r="Y699" s="87" t="str">
        <f>IF(IFERROR(VLOOKUP(CENSO[[#This Row],[NOME COMUM]],COMERCIAIS[],2, FALSE), "Não") &lt;&gt; "Não", "Sim", "Não")</f>
        <v>Sim</v>
      </c>
      <c r="Z699" s="133">
        <f>CENSO[[#This Row],[g (m²)]]/SUM(AEEF[AEEF-UT])</f>
        <v>4.7652172699082262E-4</v>
      </c>
      <c r="AA699" s="133">
        <f>CENSO[[#This Row],[v (m³)]]/SUM(AEEF[AEEF-UT])</f>
        <v>7.3384345956586687E-3</v>
      </c>
    </row>
    <row r="700" spans="1:27" ht="14">
      <c r="A700" s="86">
        <v>1</v>
      </c>
      <c r="B700" s="86">
        <v>1</v>
      </c>
      <c r="C700" s="63">
        <v>32</v>
      </c>
      <c r="D700" s="63">
        <v>699</v>
      </c>
      <c r="E700" s="63" t="str">
        <f>VLOOKUP(CENSO[[#This Row],[NOME COMUM]],ESPECIES[],2,FALSE)</f>
        <v>Tachigali myrmecophila Ducke</v>
      </c>
      <c r="F700" s="64" t="s">
        <v>14</v>
      </c>
      <c r="G700" s="64">
        <v>300</v>
      </c>
      <c r="H700" s="97">
        <f>CENSO[[#This Row],[CAP (cm)]]/PI()</f>
        <v>95.4929658551372</v>
      </c>
      <c r="I700" s="64">
        <v>20</v>
      </c>
      <c r="J700" s="96">
        <f>(PI()*(CENSO[[#This Row],[DAP (cm)]]^2))/40000</f>
        <v>0.7161972439135289</v>
      </c>
      <c r="K700" s="96">
        <f>CENSO[[#This Row],[g (m²)]]*CENSO[[#This Row],[H (m)]]*0.7</f>
        <v>10.026761414789403</v>
      </c>
      <c r="L700" s="64">
        <v>1</v>
      </c>
      <c r="M700" s="65">
        <v>367416.5</v>
      </c>
      <c r="N700" s="87">
        <v>9708742.3000000007</v>
      </c>
      <c r="O700" s="87" t="s">
        <v>1227</v>
      </c>
      <c r="P700" s="87" t="str">
        <f>VLOOKUP(CENSO[[#This Row],[DAP (cm)]],CD[],2,TRUE)</f>
        <v>TORA</v>
      </c>
      <c r="Q700" s="87" t="str">
        <f>VLOOKUP(CENSO[[#This Row],[DAP (cm)]],DD[],2,TRUE)</f>
        <v>90├ 100</v>
      </c>
      <c r="R700" s="87" t="str" cm="1">
        <f t="array" ref="R700">INDEX(_xlfn.TEXTSPLIT(CENSO[[#This Row],[NOME CIENTIFICO]]," "),1)</f>
        <v>Tachigali</v>
      </c>
      <c r="S700" s="98" t="s">
        <v>1004</v>
      </c>
      <c r="T700" s="87">
        <f>_xlfn.MINIFS(CENSO[DAP (cm)],CENSO[NOME CIENTIFICO],CENSO[[#This Row],[NOME CIENTIFICO]])</f>
        <v>39.152116000606256</v>
      </c>
      <c r="U7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00" s="87" t="str">
        <f>IF(CENSO[[#This Row],[DAP (cm)]]&lt;CENSO[[#This Row],[DMCE (cm)]],"DAP &lt; DMCE","DAP ≥ DMCE")</f>
        <v>DAP ≥ DMCE</v>
      </c>
      <c r="W700" s="87" t="str">
        <f>IF(CENSO[[#This Row],[DAP (cm)]]&gt;200, "Superior", "Inferior")</f>
        <v>Inferior</v>
      </c>
      <c r="X700" s="87" t="str">
        <f>VLOOKUP(CENSO[[#This Row],[NOME COMUM]],ESPECIES[],4,FALSE)</f>
        <v>Não</v>
      </c>
      <c r="Y700" s="87" t="str">
        <f>IF(IFERROR(VLOOKUP(CENSO[[#This Row],[NOME COMUM]],COMERCIAIS[],2, FALSE), "Não") &lt;&gt; "Não", "Sim", "Não")</f>
        <v>Sim</v>
      </c>
      <c r="Z700" s="133">
        <f>CENSO[[#This Row],[g (m²)]]/SUM(AEEF[AEEF-UT])</f>
        <v>1.2530885443148001E-3</v>
      </c>
      <c r="AA700" s="133">
        <f>CENSO[[#This Row],[v (m³)]]/SUM(AEEF[AEEF-UT])</f>
        <v>1.75432396204072E-2</v>
      </c>
    </row>
    <row r="701" spans="1:27" ht="14">
      <c r="A701" s="86">
        <v>1</v>
      </c>
      <c r="B701" s="86">
        <v>1</v>
      </c>
      <c r="C701" s="63">
        <v>32</v>
      </c>
      <c r="D701" s="63">
        <v>700</v>
      </c>
      <c r="E701" s="63" t="str">
        <f>VLOOKUP(CENSO[[#This Row],[NOME COMUM]],ESPECIES[],2,FALSE)</f>
        <v>Cedrela fissilis Vell.</v>
      </c>
      <c r="F701" s="64" t="s">
        <v>17</v>
      </c>
      <c r="G701" s="64">
        <v>249</v>
      </c>
      <c r="H701" s="97">
        <f>CENSO[[#This Row],[CAP (cm)]]/PI()</f>
        <v>79.259161659763876</v>
      </c>
      <c r="I701" s="64">
        <v>21</v>
      </c>
      <c r="J701" s="96">
        <f>(PI()*(CENSO[[#This Row],[DAP (cm)]]^2))/40000</f>
        <v>0.49338828133203017</v>
      </c>
      <c r="K701" s="96">
        <f>CENSO[[#This Row],[g (m²)]]*CENSO[[#This Row],[H (m)]]*0.7</f>
        <v>7.2528077355808431</v>
      </c>
      <c r="L701" s="64">
        <v>1</v>
      </c>
      <c r="M701" s="65">
        <v>367418.5</v>
      </c>
      <c r="N701" s="87">
        <v>9708743.1999999899</v>
      </c>
      <c r="O701" s="87" t="s">
        <v>1227</v>
      </c>
      <c r="P701" s="87" t="str">
        <f>VLOOKUP(CENSO[[#This Row],[DAP (cm)]],CD[],2,TRUE)</f>
        <v>TORA</v>
      </c>
      <c r="Q701" s="87" t="str">
        <f>VLOOKUP(CENSO[[#This Row],[DAP (cm)]],DD[],2,TRUE)</f>
        <v>70├ 80</v>
      </c>
      <c r="R701" s="87" t="str" cm="1">
        <f t="array" ref="R701">INDEX(_xlfn.TEXTSPLIT(CENSO[[#This Row],[NOME CIENTIFICO]]," "),1)</f>
        <v>Cedrela</v>
      </c>
      <c r="S701" s="98" t="s">
        <v>1004</v>
      </c>
      <c r="T701" s="87">
        <f>_xlfn.MINIFS(CENSO[DAP (cm)],CENSO[NOME CIENTIFICO],CENSO[[#This Row],[NOME CIENTIFICO]])</f>
        <v>39.788735772973837</v>
      </c>
      <c r="U7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70</v>
      </c>
      <c r="V701" s="87" t="str">
        <f>IF(CENSO[[#This Row],[DAP (cm)]]&lt;CENSO[[#This Row],[DMCE (cm)]],"DAP &lt; DMCE","DAP ≥ DMCE")</f>
        <v>DAP ≥ DMCE</v>
      </c>
      <c r="W701" s="87" t="str">
        <f>IF(CENSO[[#This Row],[DAP (cm)]]&gt;200, "Superior", "Inferior")</f>
        <v>Inferior</v>
      </c>
      <c r="X701" s="87" t="str">
        <f>VLOOKUP(CENSO[[#This Row],[NOME COMUM]],ESPECIES[],4,FALSE)</f>
        <v>Vulneravel</v>
      </c>
      <c r="Y701" s="87" t="str">
        <f>IF(IFERROR(VLOOKUP(CENSO[[#This Row],[NOME COMUM]],COMERCIAIS[],2, FALSE), "Não") &lt;&gt; "Não", "Sim", "Não")</f>
        <v>Não</v>
      </c>
      <c r="Z701" s="133">
        <f>CENSO[[#This Row],[g (m²)]]/SUM(AEEF[AEEF-UT])</f>
        <v>8.63252698178466E-4</v>
      </c>
      <c r="AA701" s="133">
        <f>CENSO[[#This Row],[v (m³)]]/SUM(AEEF[AEEF-UT])</f>
        <v>1.2689814663223449E-2</v>
      </c>
    </row>
    <row r="702" spans="1:27" ht="14">
      <c r="A702" s="86">
        <v>1</v>
      </c>
      <c r="B702" s="86">
        <v>1</v>
      </c>
      <c r="C702" s="63">
        <v>32</v>
      </c>
      <c r="D702" s="63">
        <v>701</v>
      </c>
      <c r="E702" s="63" t="str">
        <f>VLOOKUP(CENSO[[#This Row],[NOME COMUM]],ESPECIES[],2,FALSE)</f>
        <v>Apuleia leiocarpa (Vogel) J.F.Macbr.</v>
      </c>
      <c r="F702" s="64" t="s">
        <v>51</v>
      </c>
      <c r="G702" s="64">
        <v>200</v>
      </c>
      <c r="H702" s="97">
        <f>CENSO[[#This Row],[CAP (cm)]]/PI()</f>
        <v>63.661977236758133</v>
      </c>
      <c r="I702" s="64">
        <v>21</v>
      </c>
      <c r="J702" s="96">
        <f>(PI()*(CENSO[[#This Row],[DAP (cm)]]^2))/40000</f>
        <v>0.31830988618379064</v>
      </c>
      <c r="K702" s="96">
        <f>CENSO[[#This Row],[g (m²)]]*CENSO[[#This Row],[H (m)]]*0.7</f>
        <v>4.6791553269017223</v>
      </c>
      <c r="L702" s="64">
        <v>1</v>
      </c>
      <c r="M702" s="65">
        <v>367416.5</v>
      </c>
      <c r="N702" s="87">
        <v>9708742.3000000007</v>
      </c>
      <c r="O702" s="87" t="s">
        <v>1228</v>
      </c>
      <c r="P702" s="87" t="str">
        <f>VLOOKUP(CENSO[[#This Row],[DAP (cm)]],CD[],2,TRUE)</f>
        <v>TORA</v>
      </c>
      <c r="Q702" s="87" t="str">
        <f>VLOOKUP(CENSO[[#This Row],[DAP (cm)]],DD[],2,TRUE)</f>
        <v>60├ 70</v>
      </c>
      <c r="R702" s="87" t="str" cm="1">
        <f t="array" ref="R702">INDEX(_xlfn.TEXTSPLIT(CENSO[[#This Row],[NOME CIENTIFICO]]," "),1)</f>
        <v>Apuleia</v>
      </c>
      <c r="S702" s="98" t="s">
        <v>1004</v>
      </c>
      <c r="T702" s="87">
        <f>_xlfn.MINIFS(CENSO[DAP (cm)],CENSO[NOME CIENTIFICO],CENSO[[#This Row],[NOME CIENTIFICO]])</f>
        <v>39.788735772973837</v>
      </c>
      <c r="U7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02" s="87" t="str">
        <f>IF(CENSO[[#This Row],[DAP (cm)]]&lt;CENSO[[#This Row],[DMCE (cm)]],"DAP &lt; DMCE","DAP ≥ DMCE")</f>
        <v>DAP ≥ DMCE</v>
      </c>
      <c r="W702" s="87" t="str">
        <f>IF(CENSO[[#This Row],[DAP (cm)]]&gt;200, "Superior", "Inferior")</f>
        <v>Inferior</v>
      </c>
      <c r="X702" s="87" t="str">
        <f>VLOOKUP(CENSO[[#This Row],[NOME COMUM]],ESPECIES[],4,FALSE)</f>
        <v>Não</v>
      </c>
      <c r="Y702" s="87" t="str">
        <f>IF(IFERROR(VLOOKUP(CENSO[[#This Row],[NOME COMUM]],COMERCIAIS[],2, FALSE), "Não") &lt;&gt; "Não", "Sim", "Não")</f>
        <v>Sim</v>
      </c>
      <c r="Z702" s="133">
        <f>CENSO[[#This Row],[g (m²)]]/SUM(AEEF[AEEF-UT])</f>
        <v>5.5692824191768894E-4</v>
      </c>
      <c r="AA702" s="133">
        <f>CENSO[[#This Row],[v (m³)]]/SUM(AEEF[AEEF-UT])</f>
        <v>8.1868451561900278E-3</v>
      </c>
    </row>
    <row r="703" spans="1:27" ht="14">
      <c r="A703" s="86">
        <v>1</v>
      </c>
      <c r="B703" s="86">
        <v>1</v>
      </c>
      <c r="C703" s="63">
        <v>32</v>
      </c>
      <c r="D703" s="63">
        <v>702</v>
      </c>
      <c r="E703" s="63" t="str">
        <f>VLOOKUP(CENSO[[#This Row],[NOME COMUM]],ESPECIES[],2,FALSE)</f>
        <v>Lecythis chartacea O.Berg</v>
      </c>
      <c r="F703" s="64" t="s">
        <v>31</v>
      </c>
      <c r="G703" s="64">
        <v>310</v>
      </c>
      <c r="H703" s="97">
        <f>CENSO[[#This Row],[CAP (cm)]]/PI()</f>
        <v>98.676064716975105</v>
      </c>
      <c r="I703" s="64">
        <v>23</v>
      </c>
      <c r="J703" s="96">
        <f>(PI()*(CENSO[[#This Row],[DAP (cm)]]^2))/40000</f>
        <v>0.7647395015565569</v>
      </c>
      <c r="K703" s="96">
        <f>CENSO[[#This Row],[g (m²)]]*CENSO[[#This Row],[H (m)]]*0.7</f>
        <v>12.312305975060564</v>
      </c>
      <c r="L703" s="64">
        <v>1</v>
      </c>
      <c r="M703" s="65">
        <v>367422.299999999</v>
      </c>
      <c r="N703" s="87">
        <v>9708725.0999999903</v>
      </c>
      <c r="O703" s="87" t="s">
        <v>1228</v>
      </c>
      <c r="P703" s="87" t="str">
        <f>VLOOKUP(CENSO[[#This Row],[DAP (cm)]],CD[],2,TRUE)</f>
        <v>TORA</v>
      </c>
      <c r="Q703" s="87" t="str">
        <f>VLOOKUP(CENSO[[#This Row],[DAP (cm)]],DD[],2,TRUE)</f>
        <v>90├ 100</v>
      </c>
      <c r="R703" s="87" t="str" cm="1">
        <f t="array" ref="R703">INDEX(_xlfn.TEXTSPLIT(CENSO[[#This Row],[NOME CIENTIFICO]]," "),1)</f>
        <v>Lecythis</v>
      </c>
      <c r="S703" s="98" t="s">
        <v>1004</v>
      </c>
      <c r="T703" s="87">
        <f>_xlfn.MINIFS(CENSO[DAP (cm)],CENSO[NOME CIENTIFICO],CENSO[[#This Row],[NOME CIENTIFICO]])</f>
        <v>38.833806114422465</v>
      </c>
      <c r="U7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03" s="87" t="str">
        <f>IF(CENSO[[#This Row],[DAP (cm)]]&lt;CENSO[[#This Row],[DMCE (cm)]],"DAP &lt; DMCE","DAP ≥ DMCE")</f>
        <v>DAP ≥ DMCE</v>
      </c>
      <c r="W703" s="87" t="str">
        <f>IF(CENSO[[#This Row],[DAP (cm)]]&gt;200, "Superior", "Inferior")</f>
        <v>Inferior</v>
      </c>
      <c r="X703" s="87" t="str">
        <f>VLOOKUP(CENSO[[#This Row],[NOME COMUM]],ESPECIES[],4,FALSE)</f>
        <v>Não</v>
      </c>
      <c r="Y703" s="87" t="str">
        <f>IF(IFERROR(VLOOKUP(CENSO[[#This Row],[NOME COMUM]],COMERCIAIS[],2, FALSE), "Não") &lt;&gt; "Não", "Sim", "Não")</f>
        <v>Sim</v>
      </c>
      <c r="Z703" s="133">
        <f>CENSO[[#This Row],[g (m²)]]/SUM(AEEF[AEEF-UT])</f>
        <v>1.3380201012072475E-3</v>
      </c>
      <c r="AA703" s="133">
        <f>CENSO[[#This Row],[v (m³)]]/SUM(AEEF[AEEF-UT])</f>
        <v>2.1542123629436683E-2</v>
      </c>
    </row>
    <row r="704" spans="1:27" ht="14">
      <c r="A704" s="86">
        <v>1</v>
      </c>
      <c r="B704" s="86">
        <v>1</v>
      </c>
      <c r="C704" s="63">
        <v>32</v>
      </c>
      <c r="D704" s="63">
        <v>703</v>
      </c>
      <c r="E704" s="63" t="str">
        <f>VLOOKUP(CENSO[[#This Row],[NOME COMUM]],ESPECIES[],2,FALSE)</f>
        <v>Brosimum parinarioides Ducke</v>
      </c>
      <c r="F704" s="64" t="s">
        <v>54</v>
      </c>
      <c r="G704" s="64">
        <v>249</v>
      </c>
      <c r="H704" s="97">
        <f>CENSO[[#This Row],[CAP (cm)]]/PI()</f>
        <v>79.259161659763876</v>
      </c>
      <c r="I704" s="64">
        <v>21</v>
      </c>
      <c r="J704" s="96">
        <f>(PI()*(CENSO[[#This Row],[DAP (cm)]]^2))/40000</f>
        <v>0.49338828133203017</v>
      </c>
      <c r="K704" s="96">
        <f>CENSO[[#This Row],[g (m²)]]*CENSO[[#This Row],[H (m)]]*0.7</f>
        <v>7.2528077355808431</v>
      </c>
      <c r="L704" s="64">
        <v>1</v>
      </c>
      <c r="M704" s="65">
        <v>367473.7</v>
      </c>
      <c r="N704" s="87">
        <v>9708682.0999999903</v>
      </c>
      <c r="O704" s="87" t="s">
        <v>1227</v>
      </c>
      <c r="P704" s="87" t="str">
        <f>VLOOKUP(CENSO[[#This Row],[DAP (cm)]],CD[],2,TRUE)</f>
        <v>TORA</v>
      </c>
      <c r="Q704" s="87" t="str">
        <f>VLOOKUP(CENSO[[#This Row],[DAP (cm)]],DD[],2,TRUE)</f>
        <v>70├ 80</v>
      </c>
      <c r="R704" s="87" t="str" cm="1">
        <f t="array" ref="R704">INDEX(_xlfn.TEXTSPLIT(CENSO[[#This Row],[NOME CIENTIFICO]]," "),1)</f>
        <v>Brosimum</v>
      </c>
      <c r="S704" s="98" t="s">
        <v>1004</v>
      </c>
      <c r="T704" s="87">
        <f>_xlfn.MINIFS(CENSO[DAP (cm)],CENSO[NOME CIENTIFICO],CENSO[[#This Row],[NOME CIENTIFICO]])</f>
        <v>41.38028520389279</v>
      </c>
      <c r="U7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704" s="87" t="str">
        <f>IF(CENSO[[#This Row],[DAP (cm)]]&lt;CENSO[[#This Row],[DMCE (cm)]],"DAP &lt; DMCE","DAP ≥ DMCE")</f>
        <v>DAP ≥ DMCE</v>
      </c>
      <c r="W704" s="87" t="str">
        <f>IF(CENSO[[#This Row],[DAP (cm)]]&gt;200, "Superior", "Inferior")</f>
        <v>Inferior</v>
      </c>
      <c r="X704" s="87" t="str">
        <f>VLOOKUP(CENSO[[#This Row],[NOME COMUM]],ESPECIES[],4,FALSE)</f>
        <v>Não</v>
      </c>
      <c r="Y704" s="87" t="str">
        <f>IF(IFERROR(VLOOKUP(CENSO[[#This Row],[NOME COMUM]],COMERCIAIS[],2, FALSE), "Não") &lt;&gt; "Não", "Sim", "Não")</f>
        <v>Não</v>
      </c>
      <c r="Z704" s="133">
        <f>CENSO[[#This Row],[g (m²)]]/SUM(AEEF[AEEF-UT])</f>
        <v>8.63252698178466E-4</v>
      </c>
      <c r="AA704" s="133">
        <f>CENSO[[#This Row],[v (m³)]]/SUM(AEEF[AEEF-UT])</f>
        <v>1.2689814663223449E-2</v>
      </c>
    </row>
    <row r="705" spans="1:27" ht="14">
      <c r="A705" s="86">
        <v>1</v>
      </c>
      <c r="B705" s="86">
        <v>1</v>
      </c>
      <c r="C705" s="63">
        <v>32</v>
      </c>
      <c r="D705" s="63">
        <v>704</v>
      </c>
      <c r="E705" s="63" t="str">
        <f>VLOOKUP(CENSO[[#This Row],[NOME COMUM]],ESPECIES[],2,FALSE)</f>
        <v>Tachigali myrmecophila Ducke</v>
      </c>
      <c r="F705" s="64" t="s">
        <v>14</v>
      </c>
      <c r="G705" s="64">
        <v>191</v>
      </c>
      <c r="H705" s="97">
        <f>CENSO[[#This Row],[CAP (cm)]]/PI()</f>
        <v>60.797188261104019</v>
      </c>
      <c r="I705" s="64">
        <v>16</v>
      </c>
      <c r="J705" s="96">
        <f>(PI()*(CENSO[[#This Row],[DAP (cm)]]^2))/40000</f>
        <v>0.29030657394677167</v>
      </c>
      <c r="K705" s="96">
        <f>CENSO[[#This Row],[g (m²)]]*CENSO[[#This Row],[H (m)]]*0.7</f>
        <v>3.2514336282038427</v>
      </c>
      <c r="L705" s="64">
        <v>1</v>
      </c>
      <c r="M705" s="65">
        <v>367508.7</v>
      </c>
      <c r="N705" s="87">
        <v>9708664.9000000004</v>
      </c>
      <c r="O705" s="87" t="s">
        <v>1227</v>
      </c>
      <c r="P705" s="87" t="str">
        <f>VLOOKUP(CENSO[[#This Row],[DAP (cm)]],CD[],2,TRUE)</f>
        <v>TORA</v>
      </c>
      <c r="Q705" s="87" t="str">
        <f>VLOOKUP(CENSO[[#This Row],[DAP (cm)]],DD[],2,TRUE)</f>
        <v>60├ 70</v>
      </c>
      <c r="R705" s="87" t="str" cm="1">
        <f t="array" ref="R705">INDEX(_xlfn.TEXTSPLIT(CENSO[[#This Row],[NOME CIENTIFICO]]," "),1)</f>
        <v>Tachigali</v>
      </c>
      <c r="S705" s="98" t="s">
        <v>1004</v>
      </c>
      <c r="T705" s="87">
        <f>_xlfn.MINIFS(CENSO[DAP (cm)],CENSO[NOME CIENTIFICO],CENSO[[#This Row],[NOME CIENTIFICO]])</f>
        <v>39.152116000606256</v>
      </c>
      <c r="U7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05" s="87" t="str">
        <f>IF(CENSO[[#This Row],[DAP (cm)]]&lt;CENSO[[#This Row],[DMCE (cm)]],"DAP &lt; DMCE","DAP ≥ DMCE")</f>
        <v>DAP ≥ DMCE</v>
      </c>
      <c r="W705" s="87" t="str">
        <f>IF(CENSO[[#This Row],[DAP (cm)]]&gt;200, "Superior", "Inferior")</f>
        <v>Inferior</v>
      </c>
      <c r="X705" s="87" t="str">
        <f>VLOOKUP(CENSO[[#This Row],[NOME COMUM]],ESPECIES[],4,FALSE)</f>
        <v>Não</v>
      </c>
      <c r="Y705" s="87" t="str">
        <f>IF(IFERROR(VLOOKUP(CENSO[[#This Row],[NOME COMUM]],COMERCIAIS[],2, FALSE), "Não") &lt;&gt; "Não", "Sim", "Não")</f>
        <v>Sim</v>
      </c>
      <c r="Z705" s="133">
        <f>CENSO[[#This Row],[g (m²)]]/SUM(AEEF[AEEF-UT])</f>
        <v>5.0793247983498034E-4</v>
      </c>
      <c r="AA705" s="133">
        <f>CENSO[[#This Row],[v (m³)]]/SUM(AEEF[AEEF-UT])</f>
        <v>5.688843774151779E-3</v>
      </c>
    </row>
    <row r="706" spans="1:27" ht="14">
      <c r="A706" s="86">
        <v>1</v>
      </c>
      <c r="B706" s="86">
        <v>1</v>
      </c>
      <c r="C706" s="63">
        <v>32</v>
      </c>
      <c r="D706" s="63">
        <v>705</v>
      </c>
      <c r="E706" s="63" t="str">
        <f>VLOOKUP(CENSO[[#This Row],[NOME COMUM]],ESPECIES[],2,FALSE)</f>
        <v>Couratari guianensis Aubl.</v>
      </c>
      <c r="F706" s="64" t="s">
        <v>6</v>
      </c>
      <c r="G706" s="64">
        <v>248</v>
      </c>
      <c r="H706" s="97">
        <f>CENSO[[#This Row],[CAP (cm)]]/PI()</f>
        <v>78.940851773580093</v>
      </c>
      <c r="I706" s="64">
        <v>22</v>
      </c>
      <c r="J706" s="96">
        <f>(PI()*(CENSO[[#This Row],[DAP (cm)]]^2))/40000</f>
        <v>0.48943328099619665</v>
      </c>
      <c r="K706" s="96">
        <f>CENSO[[#This Row],[g (m²)]]*CENSO[[#This Row],[H (m)]]*0.7</f>
        <v>7.5372725273414281</v>
      </c>
      <c r="L706" s="64">
        <v>1</v>
      </c>
      <c r="M706" s="65">
        <v>367511.7</v>
      </c>
      <c r="N706" s="87">
        <v>9708668.9000000004</v>
      </c>
      <c r="O706" s="87" t="s">
        <v>1228</v>
      </c>
      <c r="P706" s="87" t="str">
        <f>VLOOKUP(CENSO[[#This Row],[DAP (cm)]],CD[],2,TRUE)</f>
        <v>TORA</v>
      </c>
      <c r="Q706" s="87" t="str">
        <f>VLOOKUP(CENSO[[#This Row],[DAP (cm)]],DD[],2,TRUE)</f>
        <v>70├ 80</v>
      </c>
      <c r="R706" s="87" t="str" cm="1">
        <f t="array" ref="R706">INDEX(_xlfn.TEXTSPLIT(CENSO[[#This Row],[NOME CIENTIFICO]]," "),1)</f>
        <v>Couratari</v>
      </c>
      <c r="S706" s="98" t="s">
        <v>1004</v>
      </c>
      <c r="T706" s="87">
        <f>_xlfn.MINIFS(CENSO[DAP (cm)],CENSO[NOME CIENTIFICO],CENSO[[#This Row],[NOME CIENTIFICO]])</f>
        <v>38.833806114422465</v>
      </c>
      <c r="U7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06" s="87" t="str">
        <f>IF(CENSO[[#This Row],[DAP (cm)]]&lt;CENSO[[#This Row],[DMCE (cm)]],"DAP &lt; DMCE","DAP ≥ DMCE")</f>
        <v>DAP ≥ DMCE</v>
      </c>
      <c r="W706" s="87" t="str">
        <f>IF(CENSO[[#This Row],[DAP (cm)]]&gt;200, "Superior", "Inferior")</f>
        <v>Inferior</v>
      </c>
      <c r="X706" s="87" t="str">
        <f>VLOOKUP(CENSO[[#This Row],[NOME COMUM]],ESPECIES[],4,FALSE)</f>
        <v>Não</v>
      </c>
      <c r="Y706" s="87" t="str">
        <f>IF(IFERROR(VLOOKUP(CENSO[[#This Row],[NOME COMUM]],COMERCIAIS[],2, FALSE), "Não") &lt;&gt; "Não", "Sim", "Não")</f>
        <v>Sim</v>
      </c>
      <c r="Z706" s="133">
        <f>CENSO[[#This Row],[g (m²)]]/SUM(AEEF[AEEF-UT])</f>
        <v>8.5633286477263882E-4</v>
      </c>
      <c r="AA706" s="133">
        <f>CENSO[[#This Row],[v (m³)]]/SUM(AEEF[AEEF-UT])</f>
        <v>1.3187526117498637E-2</v>
      </c>
    </row>
    <row r="707" spans="1:27" ht="14">
      <c r="A707" s="86">
        <v>1</v>
      </c>
      <c r="B707" s="86">
        <v>1</v>
      </c>
      <c r="C707" s="63">
        <v>32</v>
      </c>
      <c r="D707" s="63">
        <v>706</v>
      </c>
      <c r="E707" s="63" t="str">
        <f>VLOOKUP(CENSO[[#This Row],[NOME COMUM]],ESPECIES[],2,FALSE)</f>
        <v>Apuleia leiocarpa (Vogel) J.F.Macbr.</v>
      </c>
      <c r="F707" s="64" t="s">
        <v>51</v>
      </c>
      <c r="G707" s="64">
        <v>190</v>
      </c>
      <c r="H707" s="97">
        <f>CENSO[[#This Row],[CAP (cm)]]/PI()</f>
        <v>60.478878374920228</v>
      </c>
      <c r="I707" s="64">
        <v>20</v>
      </c>
      <c r="J707" s="96">
        <f>(PI()*(CENSO[[#This Row],[DAP (cm)]]^2))/40000</f>
        <v>0.28727467228087106</v>
      </c>
      <c r="K707" s="96">
        <f>CENSO[[#This Row],[g (m²)]]*CENSO[[#This Row],[H (m)]]*0.7</f>
        <v>4.021845411932194</v>
      </c>
      <c r="L707" s="64">
        <v>1</v>
      </c>
      <c r="M707" s="65">
        <v>367519.799999999</v>
      </c>
      <c r="N707" s="87">
        <v>9708663.0999999903</v>
      </c>
      <c r="O707" s="87" t="s">
        <v>1228</v>
      </c>
      <c r="P707" s="87" t="str">
        <f>VLOOKUP(CENSO[[#This Row],[DAP (cm)]],CD[],2,TRUE)</f>
        <v>TORA</v>
      </c>
      <c r="Q707" s="87" t="str">
        <f>VLOOKUP(CENSO[[#This Row],[DAP (cm)]],DD[],2,TRUE)</f>
        <v>60├ 70</v>
      </c>
      <c r="R707" s="87" t="str" cm="1">
        <f t="array" ref="R707">INDEX(_xlfn.TEXTSPLIT(CENSO[[#This Row],[NOME CIENTIFICO]]," "),1)</f>
        <v>Apuleia</v>
      </c>
      <c r="S707" s="98" t="s">
        <v>1004</v>
      </c>
      <c r="T707" s="87">
        <f>_xlfn.MINIFS(CENSO[DAP (cm)],CENSO[NOME CIENTIFICO],CENSO[[#This Row],[NOME CIENTIFICO]])</f>
        <v>39.788735772973837</v>
      </c>
      <c r="U7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07" s="87" t="str">
        <f>IF(CENSO[[#This Row],[DAP (cm)]]&lt;CENSO[[#This Row],[DMCE (cm)]],"DAP &lt; DMCE","DAP ≥ DMCE")</f>
        <v>DAP ≥ DMCE</v>
      </c>
      <c r="W707" s="87" t="str">
        <f>IF(CENSO[[#This Row],[DAP (cm)]]&gt;200, "Superior", "Inferior")</f>
        <v>Inferior</v>
      </c>
      <c r="X707" s="87" t="str">
        <f>VLOOKUP(CENSO[[#This Row],[NOME COMUM]],ESPECIES[],4,FALSE)</f>
        <v>Não</v>
      </c>
      <c r="Y707" s="87" t="str">
        <f>IF(IFERROR(VLOOKUP(CENSO[[#This Row],[NOME COMUM]],COMERCIAIS[],2, FALSE), "Não") &lt;&gt; "Não", "Sim", "Não")</f>
        <v>Sim</v>
      </c>
      <c r="Z707" s="133">
        <f>CENSO[[#This Row],[g (m²)]]/SUM(AEEF[AEEF-UT])</f>
        <v>5.0262773833071434E-4</v>
      </c>
      <c r="AA707" s="133">
        <f>CENSO[[#This Row],[v (m³)]]/SUM(AEEF[AEEF-UT])</f>
        <v>7.0367883366299986E-3</v>
      </c>
    </row>
    <row r="708" spans="1:27" ht="14">
      <c r="A708" s="86">
        <v>1</v>
      </c>
      <c r="B708" s="86">
        <v>1</v>
      </c>
      <c r="C708" s="63">
        <v>32</v>
      </c>
      <c r="D708" s="63">
        <v>707</v>
      </c>
      <c r="E708" s="63" t="str">
        <f>VLOOKUP(CENSO[[#This Row],[NOME COMUM]],ESPECIES[],2,FALSE)</f>
        <v>Apuleia leiocarpa (Vogel) J.F.Macbr.</v>
      </c>
      <c r="F708" s="64" t="s">
        <v>51</v>
      </c>
      <c r="G708" s="64">
        <v>200</v>
      </c>
      <c r="H708" s="97">
        <f>CENSO[[#This Row],[CAP (cm)]]/PI()</f>
        <v>63.661977236758133</v>
      </c>
      <c r="I708" s="64">
        <v>23</v>
      </c>
      <c r="J708" s="96">
        <f>(PI()*(CENSO[[#This Row],[DAP (cm)]]^2))/40000</f>
        <v>0.31830988618379064</v>
      </c>
      <c r="K708" s="96">
        <f>CENSO[[#This Row],[g (m²)]]*CENSO[[#This Row],[H (m)]]*0.7</f>
        <v>5.1247891675590287</v>
      </c>
      <c r="L708" s="64">
        <v>1</v>
      </c>
      <c r="M708" s="65">
        <v>367537.09999999899</v>
      </c>
      <c r="N708" s="87">
        <v>9708639.5999999903</v>
      </c>
      <c r="O708" s="87" t="s">
        <v>1228</v>
      </c>
      <c r="P708" s="87" t="str">
        <f>VLOOKUP(CENSO[[#This Row],[DAP (cm)]],CD[],2,TRUE)</f>
        <v>TORA</v>
      </c>
      <c r="Q708" s="87" t="str">
        <f>VLOOKUP(CENSO[[#This Row],[DAP (cm)]],DD[],2,TRUE)</f>
        <v>60├ 70</v>
      </c>
      <c r="R708" s="87" t="str" cm="1">
        <f t="array" ref="R708">INDEX(_xlfn.TEXTSPLIT(CENSO[[#This Row],[NOME CIENTIFICO]]," "),1)</f>
        <v>Apuleia</v>
      </c>
      <c r="S708" s="98" t="s">
        <v>1004</v>
      </c>
      <c r="T708" s="87">
        <f>_xlfn.MINIFS(CENSO[DAP (cm)],CENSO[NOME CIENTIFICO],CENSO[[#This Row],[NOME CIENTIFICO]])</f>
        <v>39.788735772973837</v>
      </c>
      <c r="U7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08" s="87" t="str">
        <f>IF(CENSO[[#This Row],[DAP (cm)]]&lt;CENSO[[#This Row],[DMCE (cm)]],"DAP &lt; DMCE","DAP ≥ DMCE")</f>
        <v>DAP ≥ DMCE</v>
      </c>
      <c r="W708" s="87" t="str">
        <f>IF(CENSO[[#This Row],[DAP (cm)]]&gt;200, "Superior", "Inferior")</f>
        <v>Inferior</v>
      </c>
      <c r="X708" s="87" t="str">
        <f>VLOOKUP(CENSO[[#This Row],[NOME COMUM]],ESPECIES[],4,FALSE)</f>
        <v>Não</v>
      </c>
      <c r="Y708" s="87" t="str">
        <f>IF(IFERROR(VLOOKUP(CENSO[[#This Row],[NOME COMUM]],COMERCIAIS[],2, FALSE), "Não") &lt;&gt; "Não", "Sim", "Não")</f>
        <v>Sim</v>
      </c>
      <c r="Z708" s="133">
        <f>CENSO[[#This Row],[g (m²)]]/SUM(AEEF[AEEF-UT])</f>
        <v>5.5692824191768894E-4</v>
      </c>
      <c r="AA708" s="133">
        <f>CENSO[[#This Row],[v (m³)]]/SUM(AEEF[AEEF-UT])</f>
        <v>8.9665446948747913E-3</v>
      </c>
    </row>
    <row r="709" spans="1:27" ht="14">
      <c r="A709" s="86">
        <v>1</v>
      </c>
      <c r="B709" s="86">
        <v>1</v>
      </c>
      <c r="C709" s="63">
        <v>32</v>
      </c>
      <c r="D709" s="63">
        <v>708</v>
      </c>
      <c r="E709" s="63" t="str">
        <f>VLOOKUP(CENSO[[#This Row],[NOME COMUM]],ESPECIES[],2,FALSE)</f>
        <v>Lecythis pisonis Cambess.</v>
      </c>
      <c r="F709" s="64" t="s">
        <v>9</v>
      </c>
      <c r="G709" s="64">
        <v>162</v>
      </c>
      <c r="H709" s="97">
        <f>CENSO[[#This Row],[CAP (cm)]]/PI()</f>
        <v>51.566201561774093</v>
      </c>
      <c r="I709" s="64">
        <v>18</v>
      </c>
      <c r="J709" s="96">
        <f>(PI()*(CENSO[[#This Row],[DAP (cm)]]^2))/40000</f>
        <v>0.20884311632518512</v>
      </c>
      <c r="K709" s="96">
        <f>CENSO[[#This Row],[g (m²)]]*CENSO[[#This Row],[H (m)]]*0.7</f>
        <v>2.6314232656973324</v>
      </c>
      <c r="L709" s="64">
        <v>1</v>
      </c>
      <c r="M709" s="65">
        <v>367543.09999999899</v>
      </c>
      <c r="N709" s="87">
        <v>9708649.0999999903</v>
      </c>
      <c r="O709" s="87" t="s">
        <v>1227</v>
      </c>
      <c r="P709" s="87" t="str">
        <f>VLOOKUP(CENSO[[#This Row],[DAP (cm)]],CD[],2,TRUE)</f>
        <v>TORA</v>
      </c>
      <c r="Q709" s="87" t="str">
        <f>VLOOKUP(CENSO[[#This Row],[DAP (cm)]],DD[],2,TRUE)</f>
        <v>50├ 60</v>
      </c>
      <c r="R709" s="87" t="str" cm="1">
        <f t="array" ref="R709">INDEX(_xlfn.TEXTSPLIT(CENSO[[#This Row],[NOME CIENTIFICO]]," "),1)</f>
        <v>Lecythis</v>
      </c>
      <c r="S709" s="98" t="s">
        <v>1004</v>
      </c>
      <c r="T709" s="87">
        <f>_xlfn.MINIFS(CENSO[DAP (cm)],CENSO[NOME CIENTIFICO],CENSO[[#This Row],[NOME CIENTIFICO]])</f>
        <v>40.743665431525208</v>
      </c>
      <c r="U7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709" s="87" t="str">
        <f>IF(CENSO[[#This Row],[DAP (cm)]]&lt;CENSO[[#This Row],[DMCE (cm)]],"DAP &lt; DMCE","DAP ≥ DMCE")</f>
        <v>DAP ≥ DMCE</v>
      </c>
      <c r="W709" s="87" t="str">
        <f>IF(CENSO[[#This Row],[DAP (cm)]]&gt;200, "Superior", "Inferior")</f>
        <v>Inferior</v>
      </c>
      <c r="X709" s="87" t="str">
        <f>VLOOKUP(CENSO[[#This Row],[NOME COMUM]],ESPECIES[],4,FALSE)</f>
        <v>Não</v>
      </c>
      <c r="Y709" s="87" t="str">
        <f>IF(IFERROR(VLOOKUP(CENSO[[#This Row],[NOME COMUM]],COMERCIAIS[],2, FALSE), "Não") &lt;&gt; "Não", "Sim", "Não")</f>
        <v>Sim</v>
      </c>
      <c r="Z709" s="133">
        <f>CENSO[[#This Row],[g (m²)]]/SUM(AEEF[AEEF-UT])</f>
        <v>3.6540061952219585E-4</v>
      </c>
      <c r="AA709" s="133">
        <f>CENSO[[#This Row],[v (m³)]]/SUM(AEEF[AEEF-UT])</f>
        <v>4.6040478059796676E-3</v>
      </c>
    </row>
    <row r="710" spans="1:27" ht="14">
      <c r="A710" s="86">
        <v>1</v>
      </c>
      <c r="B710" s="86">
        <v>1</v>
      </c>
      <c r="C710" s="63">
        <v>32</v>
      </c>
      <c r="D710" s="63">
        <v>709</v>
      </c>
      <c r="E710" s="63" t="str">
        <f>VLOOKUP(CENSO[[#This Row],[NOME COMUM]],ESPECIES[],2,FALSE)</f>
        <v>Cedrela fissilis Vell.</v>
      </c>
      <c r="F710" s="64" t="s">
        <v>17</v>
      </c>
      <c r="G710" s="64">
        <v>240</v>
      </c>
      <c r="H710" s="97">
        <f>CENSO[[#This Row],[CAP (cm)]]/PI()</f>
        <v>76.394372684109769</v>
      </c>
      <c r="I710" s="64">
        <v>21</v>
      </c>
      <c r="J710" s="96">
        <f>(PI()*(CENSO[[#This Row],[DAP (cm)]]^2))/40000</f>
        <v>0.45836623610465865</v>
      </c>
      <c r="K710" s="96">
        <f>CENSO[[#This Row],[g (m²)]]*CENSO[[#This Row],[H (m)]]*0.7</f>
        <v>6.7379836707384815</v>
      </c>
      <c r="L710" s="64">
        <v>1</v>
      </c>
      <c r="M710" s="65">
        <v>367544.09999999899</v>
      </c>
      <c r="N710" s="87">
        <v>9708645.5</v>
      </c>
      <c r="O710" s="87" t="s">
        <v>1227</v>
      </c>
      <c r="P710" s="87" t="str">
        <f>VLOOKUP(CENSO[[#This Row],[DAP (cm)]],CD[],2,TRUE)</f>
        <v>TORA</v>
      </c>
      <c r="Q710" s="87" t="str">
        <f>VLOOKUP(CENSO[[#This Row],[DAP (cm)]],DD[],2,TRUE)</f>
        <v>70├ 80</v>
      </c>
      <c r="R710" s="87" t="str" cm="1">
        <f t="array" ref="R710">INDEX(_xlfn.TEXTSPLIT(CENSO[[#This Row],[NOME CIENTIFICO]]," "),1)</f>
        <v>Cedrela</v>
      </c>
      <c r="S710" s="98" t="s">
        <v>1004</v>
      </c>
      <c r="T710" s="87">
        <f>_xlfn.MINIFS(CENSO[DAP (cm)],CENSO[NOME CIENTIFICO],CENSO[[#This Row],[NOME CIENTIFICO]])</f>
        <v>39.788735772973837</v>
      </c>
      <c r="U7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70</v>
      </c>
      <c r="V710" s="87" t="str">
        <f>IF(CENSO[[#This Row],[DAP (cm)]]&lt;CENSO[[#This Row],[DMCE (cm)]],"DAP &lt; DMCE","DAP ≥ DMCE")</f>
        <v>DAP ≥ DMCE</v>
      </c>
      <c r="W710" s="87" t="str">
        <f>IF(CENSO[[#This Row],[DAP (cm)]]&gt;200, "Superior", "Inferior")</f>
        <v>Inferior</v>
      </c>
      <c r="X710" s="87" t="str">
        <f>VLOOKUP(CENSO[[#This Row],[NOME COMUM]],ESPECIES[],4,FALSE)</f>
        <v>Vulneravel</v>
      </c>
      <c r="Y710" s="87" t="str">
        <f>IF(IFERROR(VLOOKUP(CENSO[[#This Row],[NOME COMUM]],COMERCIAIS[],2, FALSE), "Não") &lt;&gt; "Não", "Sim", "Não")</f>
        <v>Não</v>
      </c>
      <c r="Z710" s="133">
        <f>CENSO[[#This Row],[g (m²)]]/SUM(AEEF[AEEF-UT])</f>
        <v>8.0197666836147232E-4</v>
      </c>
      <c r="AA710" s="133">
        <f>CENSO[[#This Row],[v (m³)]]/SUM(AEEF[AEEF-UT])</f>
        <v>1.1789057024913643E-2</v>
      </c>
    </row>
    <row r="711" spans="1:27" ht="14">
      <c r="A711" s="86">
        <v>1</v>
      </c>
      <c r="B711" s="86">
        <v>1</v>
      </c>
      <c r="C711" s="63">
        <v>32</v>
      </c>
      <c r="D711" s="63">
        <v>710</v>
      </c>
      <c r="E711" s="63" t="str">
        <f>VLOOKUP(CENSO[[#This Row],[NOME COMUM]],ESPECIES[],2,FALSE)</f>
        <v>Cedrela fissilis Vell.</v>
      </c>
      <c r="F711" s="64" t="s">
        <v>17</v>
      </c>
      <c r="G711" s="64">
        <v>125</v>
      </c>
      <c r="H711" s="97">
        <f>CENSO[[#This Row],[CAP (cm)]]/PI()</f>
        <v>39.788735772973837</v>
      </c>
      <c r="I711" s="64">
        <v>20</v>
      </c>
      <c r="J711" s="96">
        <f>(PI()*(CENSO[[#This Row],[DAP (cm)]]^2))/40000</f>
        <v>0.12433979929054324</v>
      </c>
      <c r="K711" s="96">
        <f>CENSO[[#This Row],[g (m²)]]*CENSO[[#This Row],[H (m)]]*0.7</f>
        <v>1.7407571900676053</v>
      </c>
      <c r="L711" s="64">
        <v>1</v>
      </c>
      <c r="M711" s="65">
        <v>367550.4</v>
      </c>
      <c r="N711" s="87">
        <v>9708637.1999999899</v>
      </c>
      <c r="O711" s="98" t="s">
        <v>1225</v>
      </c>
      <c r="P711" s="87" t="str">
        <f>VLOOKUP(CENSO[[#This Row],[DAP (cm)]],CD[],2,TRUE)</f>
        <v>TORETE</v>
      </c>
      <c r="Q711" s="87" t="str">
        <f>VLOOKUP(CENSO[[#This Row],[DAP (cm)]],DD[],2,TRUE)</f>
        <v>30├ 40</v>
      </c>
      <c r="R711" s="87" t="str" cm="1">
        <f t="array" ref="R711">INDEX(_xlfn.TEXTSPLIT(CENSO[[#This Row],[NOME CIENTIFICO]]," "),1)</f>
        <v>Cedrela</v>
      </c>
      <c r="S711" s="98" t="s">
        <v>1004</v>
      </c>
      <c r="T711" s="87">
        <f>_xlfn.MINIFS(CENSO[DAP (cm)],CENSO[NOME CIENTIFICO],CENSO[[#This Row],[NOME CIENTIFICO]])</f>
        <v>39.788735772973837</v>
      </c>
      <c r="U7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70</v>
      </c>
      <c r="V711" s="87" t="str">
        <f>IF(CENSO[[#This Row],[DAP (cm)]]&lt;CENSO[[#This Row],[DMCE (cm)]],"DAP &lt; DMCE","DAP ≥ DMCE")</f>
        <v>DAP &lt; DMCE</v>
      </c>
      <c r="W711" s="87" t="str">
        <f>IF(CENSO[[#This Row],[DAP (cm)]]&gt;200, "Superior", "Inferior")</f>
        <v>Inferior</v>
      </c>
      <c r="X711" s="87" t="str">
        <f>VLOOKUP(CENSO[[#This Row],[NOME COMUM]],ESPECIES[],4,FALSE)</f>
        <v>Vulneravel</v>
      </c>
      <c r="Y711" s="87" t="str">
        <f>IF(IFERROR(VLOOKUP(CENSO[[#This Row],[NOME COMUM]],COMERCIAIS[],2, FALSE), "Não") &lt;&gt; "Não", "Sim", "Não")</f>
        <v>Não</v>
      </c>
      <c r="Z711" s="133">
        <f>CENSO[[#This Row],[g (m²)]]/SUM(AEEF[AEEF-UT])</f>
        <v>2.175500944990973E-4</v>
      </c>
      <c r="AA711" s="133">
        <f>CENSO[[#This Row],[v (m³)]]/SUM(AEEF[AEEF-UT])</f>
        <v>3.0457013229873617E-3</v>
      </c>
    </row>
    <row r="712" spans="1:27" ht="14">
      <c r="A712" s="86">
        <v>1</v>
      </c>
      <c r="B712" s="86">
        <v>1</v>
      </c>
      <c r="C712" s="63">
        <v>32</v>
      </c>
      <c r="D712" s="63">
        <v>711</v>
      </c>
      <c r="E712" s="63" t="str">
        <f>VLOOKUP(CENSO[[#This Row],[NOME COMUM]],ESPECIES[],2,FALSE)</f>
        <v>Virola sebifera Aubl.</v>
      </c>
      <c r="F712" s="64" t="s">
        <v>18</v>
      </c>
      <c r="G712" s="64">
        <v>179</v>
      </c>
      <c r="H712" s="97">
        <f>CENSO[[#This Row],[CAP (cm)]]/PI()</f>
        <v>56.977469626898532</v>
      </c>
      <c r="I712" s="64">
        <v>20</v>
      </c>
      <c r="J712" s="96">
        <f>(PI()*(CENSO[[#This Row],[DAP (cm)]]^2))/40000</f>
        <v>0.25497417658037091</v>
      </c>
      <c r="K712" s="96">
        <f>CENSO[[#This Row],[g (m²)]]*CENSO[[#This Row],[H (m)]]*0.7</f>
        <v>3.569638472125193</v>
      </c>
      <c r="L712" s="64">
        <v>1</v>
      </c>
      <c r="M712" s="65">
        <v>367550.4</v>
      </c>
      <c r="N712" s="87">
        <v>9708637.1999999899</v>
      </c>
      <c r="O712" s="87" t="s">
        <v>1227</v>
      </c>
      <c r="P712" s="87" t="str">
        <f>VLOOKUP(CENSO[[#This Row],[DAP (cm)]],CD[],2,TRUE)</f>
        <v>TORA</v>
      </c>
      <c r="Q712" s="87" t="str">
        <f>VLOOKUP(CENSO[[#This Row],[DAP (cm)]],DD[],2,TRUE)</f>
        <v>50├ 60</v>
      </c>
      <c r="R712" s="87" t="str" cm="1">
        <f t="array" ref="R712">INDEX(_xlfn.TEXTSPLIT(CENSO[[#This Row],[NOME CIENTIFICO]]," "),1)</f>
        <v>Virola</v>
      </c>
      <c r="S712" s="98" t="s">
        <v>1004</v>
      </c>
      <c r="T712" s="87">
        <f>_xlfn.MINIFS(CENSO[DAP (cm)],CENSO[NOME CIENTIFICO],CENSO[[#This Row],[NOME CIENTIFICO]])</f>
        <v>38.197186342054884</v>
      </c>
      <c r="U7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12" s="87" t="str">
        <f>IF(CENSO[[#This Row],[DAP (cm)]]&lt;CENSO[[#This Row],[DMCE (cm)]],"DAP &lt; DMCE","DAP ≥ DMCE")</f>
        <v>DAP ≥ DMCE</v>
      </c>
      <c r="W712" s="87" t="str">
        <f>IF(CENSO[[#This Row],[DAP (cm)]]&gt;200, "Superior", "Inferior")</f>
        <v>Inferior</v>
      </c>
      <c r="X712" s="87" t="str">
        <f>VLOOKUP(CENSO[[#This Row],[NOME COMUM]],ESPECIES[],4,FALSE)</f>
        <v>Não</v>
      </c>
      <c r="Y712" s="87" t="str">
        <f>IF(IFERROR(VLOOKUP(CENSO[[#This Row],[NOME COMUM]],COMERCIAIS[],2, FALSE), "Não") &lt;&gt; "Não", "Sim", "Não")</f>
        <v>Não</v>
      </c>
      <c r="Z712" s="133">
        <f>CENSO[[#This Row],[g (m²)]]/SUM(AEEF[AEEF-UT])</f>
        <v>4.4611344498211684E-4</v>
      </c>
      <c r="AA712" s="133">
        <f>CENSO[[#This Row],[v (m³)]]/SUM(AEEF[AEEF-UT])</f>
        <v>6.2455882297496358E-3</v>
      </c>
    </row>
    <row r="713" spans="1:27" ht="14">
      <c r="A713" s="86">
        <v>1</v>
      </c>
      <c r="B713" s="86">
        <v>1</v>
      </c>
      <c r="C713" s="63">
        <v>32</v>
      </c>
      <c r="D713" s="63">
        <v>712</v>
      </c>
      <c r="E713" s="63" t="str">
        <f>VLOOKUP(CENSO[[#This Row],[NOME COMUM]],ESPECIES[],2,FALSE)</f>
        <v>Couratari guianensis Aubl.</v>
      </c>
      <c r="F713" s="64" t="s">
        <v>6</v>
      </c>
      <c r="G713" s="64">
        <v>179</v>
      </c>
      <c r="H713" s="97">
        <f>CENSO[[#This Row],[CAP (cm)]]/PI()</f>
        <v>56.977469626898532</v>
      </c>
      <c r="I713" s="64">
        <v>20</v>
      </c>
      <c r="J713" s="96">
        <f>(PI()*(CENSO[[#This Row],[DAP (cm)]]^2))/40000</f>
        <v>0.25497417658037091</v>
      </c>
      <c r="K713" s="96">
        <f>CENSO[[#This Row],[g (m²)]]*CENSO[[#This Row],[H (m)]]*0.7</f>
        <v>3.569638472125193</v>
      </c>
      <c r="L713" s="64">
        <v>1</v>
      </c>
      <c r="M713" s="65">
        <v>367550.4</v>
      </c>
      <c r="N713" s="87">
        <v>9708637.1999999899</v>
      </c>
      <c r="O713" s="87" t="s">
        <v>1228</v>
      </c>
      <c r="P713" s="87" t="str">
        <f>VLOOKUP(CENSO[[#This Row],[DAP (cm)]],CD[],2,TRUE)</f>
        <v>TORA</v>
      </c>
      <c r="Q713" s="87" t="str">
        <f>VLOOKUP(CENSO[[#This Row],[DAP (cm)]],DD[],2,TRUE)</f>
        <v>50├ 60</v>
      </c>
      <c r="R713" s="87" t="str" cm="1">
        <f t="array" ref="R713">INDEX(_xlfn.TEXTSPLIT(CENSO[[#This Row],[NOME CIENTIFICO]]," "),1)</f>
        <v>Couratari</v>
      </c>
      <c r="S713" s="98" t="s">
        <v>1004</v>
      </c>
      <c r="T713" s="87">
        <f>_xlfn.MINIFS(CENSO[DAP (cm)],CENSO[NOME CIENTIFICO],CENSO[[#This Row],[NOME CIENTIFICO]])</f>
        <v>38.833806114422465</v>
      </c>
      <c r="U7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13" s="87" t="str">
        <f>IF(CENSO[[#This Row],[DAP (cm)]]&lt;CENSO[[#This Row],[DMCE (cm)]],"DAP &lt; DMCE","DAP ≥ DMCE")</f>
        <v>DAP ≥ DMCE</v>
      </c>
      <c r="W713" s="87" t="str">
        <f>IF(CENSO[[#This Row],[DAP (cm)]]&gt;200, "Superior", "Inferior")</f>
        <v>Inferior</v>
      </c>
      <c r="X713" s="87" t="str">
        <f>VLOOKUP(CENSO[[#This Row],[NOME COMUM]],ESPECIES[],4,FALSE)</f>
        <v>Não</v>
      </c>
      <c r="Y713" s="87" t="str">
        <f>IF(IFERROR(VLOOKUP(CENSO[[#This Row],[NOME COMUM]],COMERCIAIS[],2, FALSE), "Não") &lt;&gt; "Não", "Sim", "Não")</f>
        <v>Sim</v>
      </c>
      <c r="Z713" s="133">
        <f>CENSO[[#This Row],[g (m²)]]/SUM(AEEF[AEEF-UT])</f>
        <v>4.4611344498211684E-4</v>
      </c>
      <c r="AA713" s="133">
        <f>CENSO[[#This Row],[v (m³)]]/SUM(AEEF[AEEF-UT])</f>
        <v>6.2455882297496358E-3</v>
      </c>
    </row>
    <row r="714" spans="1:27" ht="14">
      <c r="A714" s="86">
        <v>1</v>
      </c>
      <c r="B714" s="86">
        <v>1</v>
      </c>
      <c r="C714" s="63">
        <v>32</v>
      </c>
      <c r="D714" s="63">
        <v>713</v>
      </c>
      <c r="E714" s="63" t="str">
        <f>VLOOKUP(CENSO[[#This Row],[NOME COMUM]],ESPECIES[],2,FALSE)</f>
        <v>Piptadenia suaveolens Miq.</v>
      </c>
      <c r="F714" s="64" t="s">
        <v>22</v>
      </c>
      <c r="G714" s="64">
        <v>160</v>
      </c>
      <c r="H714" s="97">
        <f>CENSO[[#This Row],[CAP (cm)]]/PI()</f>
        <v>50.929581789406512</v>
      </c>
      <c r="I714" s="64">
        <v>16</v>
      </c>
      <c r="J714" s="96">
        <f>(PI()*(CENSO[[#This Row],[DAP (cm)]]^2))/40000</f>
        <v>0.20371832715762608</v>
      </c>
      <c r="K714" s="96">
        <f>CENSO[[#This Row],[g (m²)]]*CENSO[[#This Row],[H (m)]]*0.7</f>
        <v>2.2816452641654119</v>
      </c>
      <c r="L714" s="64">
        <v>1</v>
      </c>
      <c r="M714" s="65">
        <v>367551.2</v>
      </c>
      <c r="N714" s="87">
        <v>9708628.5</v>
      </c>
      <c r="O714" s="87" t="s">
        <v>1228</v>
      </c>
      <c r="P714" s="87" t="str">
        <f>VLOOKUP(CENSO[[#This Row],[DAP (cm)]],CD[],2,TRUE)</f>
        <v>TORA</v>
      </c>
      <c r="Q714" s="87" t="str">
        <f>VLOOKUP(CENSO[[#This Row],[DAP (cm)]],DD[],2,TRUE)</f>
        <v>50├ 60</v>
      </c>
      <c r="R714" s="87" t="str" cm="1">
        <f t="array" ref="R714">INDEX(_xlfn.TEXTSPLIT(CENSO[[#This Row],[NOME CIENTIFICO]]," "),1)</f>
        <v>Piptadenia</v>
      </c>
      <c r="S714" s="98" t="s">
        <v>1004</v>
      </c>
      <c r="T714" s="87">
        <f>_xlfn.MINIFS(CENSO[DAP (cm)],CENSO[NOME CIENTIFICO],CENSO[[#This Row],[NOME CIENTIFICO]])</f>
        <v>39.788735772973837</v>
      </c>
      <c r="U7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14" s="87" t="str">
        <f>IF(CENSO[[#This Row],[DAP (cm)]]&lt;CENSO[[#This Row],[DMCE (cm)]],"DAP &lt; DMCE","DAP ≥ DMCE")</f>
        <v>DAP ≥ DMCE</v>
      </c>
      <c r="W714" s="87" t="str">
        <f>IF(CENSO[[#This Row],[DAP (cm)]]&gt;200, "Superior", "Inferior")</f>
        <v>Inferior</v>
      </c>
      <c r="X714" s="87" t="str">
        <f>VLOOKUP(CENSO[[#This Row],[NOME COMUM]],ESPECIES[],4,FALSE)</f>
        <v>Não</v>
      </c>
      <c r="Y714" s="87" t="str">
        <f>IF(IFERROR(VLOOKUP(CENSO[[#This Row],[NOME COMUM]],COMERCIAIS[],2, FALSE), "Não") &lt;&gt; "Não", "Sim", "Não")</f>
        <v>Sim</v>
      </c>
      <c r="Z714" s="133">
        <f>CENSO[[#This Row],[g (m²)]]/SUM(AEEF[AEEF-UT])</f>
        <v>3.5643407482732108E-4</v>
      </c>
      <c r="AA714" s="133">
        <f>CENSO[[#This Row],[v (m³)]]/SUM(AEEF[AEEF-UT])</f>
        <v>3.9920616380659957E-3</v>
      </c>
    </row>
    <row r="715" spans="1:27" ht="14">
      <c r="A715" s="86">
        <v>1</v>
      </c>
      <c r="B715" s="86">
        <v>1</v>
      </c>
      <c r="C715" s="63">
        <v>32</v>
      </c>
      <c r="D715" s="63">
        <v>714</v>
      </c>
      <c r="E715" s="63" t="str">
        <f>VLOOKUP(CENSO[[#This Row],[NOME COMUM]],ESPECIES[],2,FALSE)</f>
        <v>Virola sebifera Aubl.</v>
      </c>
      <c r="F715" s="64" t="s">
        <v>18</v>
      </c>
      <c r="G715" s="64">
        <v>212</v>
      </c>
      <c r="H715" s="97">
        <f>CENSO[[#This Row],[CAP (cm)]]/PI()</f>
        <v>67.48169587096362</v>
      </c>
      <c r="I715" s="64">
        <v>20</v>
      </c>
      <c r="J715" s="96">
        <f>(PI()*(CENSO[[#This Row],[DAP (cm)]]^2))/40000</f>
        <v>0.35765298811610713</v>
      </c>
      <c r="K715" s="96">
        <f>CENSO[[#This Row],[g (m²)]]*CENSO[[#This Row],[H (m)]]*0.7</f>
        <v>5.0071418336254991</v>
      </c>
      <c r="L715" s="64">
        <v>1</v>
      </c>
      <c r="M715" s="65">
        <v>367562.799999999</v>
      </c>
      <c r="N715" s="87">
        <v>9708628.9000000004</v>
      </c>
      <c r="O715" s="87" t="s">
        <v>1227</v>
      </c>
      <c r="P715" s="87" t="str">
        <f>VLOOKUP(CENSO[[#This Row],[DAP (cm)]],CD[],2,TRUE)</f>
        <v>TORA</v>
      </c>
      <c r="Q715" s="87" t="str">
        <f>VLOOKUP(CENSO[[#This Row],[DAP (cm)]],DD[],2,TRUE)</f>
        <v>60├ 70</v>
      </c>
      <c r="R715" s="87" t="str" cm="1">
        <f t="array" ref="R715">INDEX(_xlfn.TEXTSPLIT(CENSO[[#This Row],[NOME CIENTIFICO]]," "),1)</f>
        <v>Virola</v>
      </c>
      <c r="S715" s="98" t="s">
        <v>1004</v>
      </c>
      <c r="T715" s="87">
        <f>_xlfn.MINIFS(CENSO[DAP (cm)],CENSO[NOME CIENTIFICO],CENSO[[#This Row],[NOME CIENTIFICO]])</f>
        <v>38.197186342054884</v>
      </c>
      <c r="U7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15" s="87" t="str">
        <f>IF(CENSO[[#This Row],[DAP (cm)]]&lt;CENSO[[#This Row],[DMCE (cm)]],"DAP &lt; DMCE","DAP ≥ DMCE")</f>
        <v>DAP ≥ DMCE</v>
      </c>
      <c r="W715" s="87" t="str">
        <f>IF(CENSO[[#This Row],[DAP (cm)]]&gt;200, "Superior", "Inferior")</f>
        <v>Inferior</v>
      </c>
      <c r="X715" s="87" t="str">
        <f>VLOOKUP(CENSO[[#This Row],[NOME COMUM]],ESPECIES[],4,FALSE)</f>
        <v>Não</v>
      </c>
      <c r="Y715" s="87" t="str">
        <f>IF(IFERROR(VLOOKUP(CENSO[[#This Row],[NOME COMUM]],COMERCIAIS[],2, FALSE), "Não") &lt;&gt; "Não", "Sim", "Não")</f>
        <v>Não</v>
      </c>
      <c r="Z715" s="133">
        <f>CENSO[[#This Row],[g (m²)]]/SUM(AEEF[AEEF-UT])</f>
        <v>6.2576457261871526E-4</v>
      </c>
      <c r="AA715" s="133">
        <f>CENSO[[#This Row],[v (m³)]]/SUM(AEEF[AEEF-UT])</f>
        <v>8.7607040166620131E-3</v>
      </c>
    </row>
    <row r="716" spans="1:27" ht="14">
      <c r="A716" s="86">
        <v>1</v>
      </c>
      <c r="B716" s="86">
        <v>1</v>
      </c>
      <c r="C716" s="63">
        <v>32</v>
      </c>
      <c r="D716" s="63">
        <v>715</v>
      </c>
      <c r="E716" s="63" t="str">
        <f>VLOOKUP(CENSO[[#This Row],[NOME COMUM]],ESPECIES[],2,FALSE)</f>
        <v>Pouteria sp.</v>
      </c>
      <c r="F716" s="64" t="s">
        <v>83</v>
      </c>
      <c r="G716" s="64">
        <v>140</v>
      </c>
      <c r="H716" s="97">
        <f>CENSO[[#This Row],[CAP (cm)]]/PI()</f>
        <v>44.563384065730695</v>
      </c>
      <c r="I716" s="64">
        <v>15</v>
      </c>
      <c r="J716" s="96">
        <f>(PI()*(CENSO[[#This Row],[DAP (cm)]]^2))/40000</f>
        <v>0.15597184423005742</v>
      </c>
      <c r="K716" s="96">
        <f>CENSO[[#This Row],[g (m²)]]*CENSO[[#This Row],[H (m)]]*0.7</f>
        <v>1.6377043644156026</v>
      </c>
      <c r="L716" s="64">
        <v>2</v>
      </c>
      <c r="M716" s="65">
        <v>367566.4</v>
      </c>
      <c r="N716" s="87">
        <v>9708627</v>
      </c>
      <c r="O716" s="98" t="s">
        <v>1225</v>
      </c>
      <c r="P716" s="87" t="str">
        <f>VLOOKUP(CENSO[[#This Row],[DAP (cm)]],CD[],2,TRUE)</f>
        <v>TORETE</v>
      </c>
      <c r="Q716" s="87" t="str">
        <f>VLOOKUP(CENSO[[#This Row],[DAP (cm)]],DD[],2,TRUE)</f>
        <v>40├ 50</v>
      </c>
      <c r="R716" s="87" t="str" cm="1">
        <f t="array" ref="R716">INDEX(_xlfn.TEXTSPLIT(CENSO[[#This Row],[NOME CIENTIFICO]]," "),1)</f>
        <v>Pouteria</v>
      </c>
      <c r="S716" s="98" t="s">
        <v>1004</v>
      </c>
      <c r="T716" s="87">
        <f>_xlfn.MINIFS(CENSO[DAP (cm)],CENSO[NOME CIENTIFICO],CENSO[[#This Row],[NOME CIENTIFICO]])</f>
        <v>39.788735772973837</v>
      </c>
      <c r="U7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16" s="87" t="str">
        <f>IF(CENSO[[#This Row],[DAP (cm)]]&lt;CENSO[[#This Row],[DMCE (cm)]],"DAP &lt; DMCE","DAP ≥ DMCE")</f>
        <v>DAP &lt; DMCE</v>
      </c>
      <c r="W716" s="87" t="str">
        <f>IF(CENSO[[#This Row],[DAP (cm)]]&gt;200, "Superior", "Inferior")</f>
        <v>Inferior</v>
      </c>
      <c r="X716" s="87" t="str">
        <f>VLOOKUP(CENSO[[#This Row],[NOME COMUM]],ESPECIES[],4,FALSE)</f>
        <v>Não</v>
      </c>
      <c r="Y716" s="87" t="str">
        <f>IF(IFERROR(VLOOKUP(CENSO[[#This Row],[NOME COMUM]],COMERCIAIS[],2, FALSE), "Não") &lt;&gt; "Não", "Sim", "Não")</f>
        <v>Não</v>
      </c>
      <c r="Z716" s="133">
        <f>CENSO[[#This Row],[g (m²)]]/SUM(AEEF[AEEF-UT])</f>
        <v>2.7289483853966759E-4</v>
      </c>
      <c r="AA716" s="133">
        <f>CENSO[[#This Row],[v (m³)]]/SUM(AEEF[AEEF-UT])</f>
        <v>2.8653958046665094E-3</v>
      </c>
    </row>
    <row r="717" spans="1:27" ht="14">
      <c r="A717" s="86">
        <v>1</v>
      </c>
      <c r="B717" s="86">
        <v>1</v>
      </c>
      <c r="C717" s="63">
        <v>32</v>
      </c>
      <c r="D717" s="63">
        <v>716</v>
      </c>
      <c r="E717" s="63" t="str">
        <f>VLOOKUP(CENSO[[#This Row],[NOME COMUM]],ESPECIES[],2,FALSE)</f>
        <v>Lecythis chartacea O.Berg</v>
      </c>
      <c r="F717" s="64" t="s">
        <v>31</v>
      </c>
      <c r="G717" s="64">
        <v>250</v>
      </c>
      <c r="H717" s="97">
        <f>CENSO[[#This Row],[CAP (cm)]]/PI()</f>
        <v>79.577471545947674</v>
      </c>
      <c r="I717" s="64">
        <v>20</v>
      </c>
      <c r="J717" s="96">
        <f>(PI()*(CENSO[[#This Row],[DAP (cm)]]^2))/40000</f>
        <v>0.49735919716217297</v>
      </c>
      <c r="K717" s="96">
        <f>CENSO[[#This Row],[g (m²)]]*CENSO[[#This Row],[H (m)]]*0.7</f>
        <v>6.9630287602704213</v>
      </c>
      <c r="L717" s="64">
        <v>1</v>
      </c>
      <c r="M717" s="65">
        <v>367593.9</v>
      </c>
      <c r="N717" s="87">
        <v>9708611.9000000004</v>
      </c>
      <c r="O717" s="87" t="s">
        <v>1228</v>
      </c>
      <c r="P717" s="87" t="str">
        <f>VLOOKUP(CENSO[[#This Row],[DAP (cm)]],CD[],2,TRUE)</f>
        <v>TORA</v>
      </c>
      <c r="Q717" s="87" t="str">
        <f>VLOOKUP(CENSO[[#This Row],[DAP (cm)]],DD[],2,TRUE)</f>
        <v>70├ 80</v>
      </c>
      <c r="R717" s="87" t="str" cm="1">
        <f t="array" ref="R717">INDEX(_xlfn.TEXTSPLIT(CENSO[[#This Row],[NOME CIENTIFICO]]," "),1)</f>
        <v>Lecythis</v>
      </c>
      <c r="S717" s="98" t="s">
        <v>1004</v>
      </c>
      <c r="T717" s="87">
        <f>_xlfn.MINIFS(CENSO[DAP (cm)],CENSO[NOME CIENTIFICO],CENSO[[#This Row],[NOME CIENTIFICO]])</f>
        <v>38.833806114422465</v>
      </c>
      <c r="U7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17" s="87" t="str">
        <f>IF(CENSO[[#This Row],[DAP (cm)]]&lt;CENSO[[#This Row],[DMCE (cm)]],"DAP &lt; DMCE","DAP ≥ DMCE")</f>
        <v>DAP ≥ DMCE</v>
      </c>
      <c r="W717" s="87" t="str">
        <f>IF(CENSO[[#This Row],[DAP (cm)]]&gt;200, "Superior", "Inferior")</f>
        <v>Inferior</v>
      </c>
      <c r="X717" s="87" t="str">
        <f>VLOOKUP(CENSO[[#This Row],[NOME COMUM]],ESPECIES[],4,FALSE)</f>
        <v>Não</v>
      </c>
      <c r="Y717" s="87" t="str">
        <f>IF(IFERROR(VLOOKUP(CENSO[[#This Row],[NOME COMUM]],COMERCIAIS[],2, FALSE), "Não") &lt;&gt; "Não", "Sim", "Não")</f>
        <v>Sim</v>
      </c>
      <c r="Z717" s="133">
        <f>CENSO[[#This Row],[g (m²)]]/SUM(AEEF[AEEF-UT])</f>
        <v>8.7020037799638919E-4</v>
      </c>
      <c r="AA717" s="133">
        <f>CENSO[[#This Row],[v (m³)]]/SUM(AEEF[AEEF-UT])</f>
        <v>1.2182805291949447E-2</v>
      </c>
    </row>
    <row r="718" spans="1:27" ht="14">
      <c r="A718" s="86">
        <v>1</v>
      </c>
      <c r="B718" s="86">
        <v>1</v>
      </c>
      <c r="C718" s="63">
        <v>32</v>
      </c>
      <c r="D718" s="63">
        <v>717</v>
      </c>
      <c r="E718" s="63" t="str">
        <f>VLOOKUP(CENSO[[#This Row],[NOME COMUM]],ESPECIES[],2,FALSE)</f>
        <v>Piptadenia suaveolens Miq.</v>
      </c>
      <c r="F718" s="64" t="s">
        <v>22</v>
      </c>
      <c r="G718" s="64">
        <v>300</v>
      </c>
      <c r="H718" s="97">
        <f>CENSO[[#This Row],[CAP (cm)]]/PI()</f>
        <v>95.4929658551372</v>
      </c>
      <c r="I718" s="64">
        <v>16</v>
      </c>
      <c r="J718" s="96">
        <f>(PI()*(CENSO[[#This Row],[DAP (cm)]]^2))/40000</f>
        <v>0.7161972439135289</v>
      </c>
      <c r="K718" s="96">
        <f>CENSO[[#This Row],[g (m²)]]*CENSO[[#This Row],[H (m)]]*0.7</f>
        <v>8.0214091318315237</v>
      </c>
      <c r="L718" s="64">
        <v>1</v>
      </c>
      <c r="M718" s="65">
        <v>367602.799999999</v>
      </c>
      <c r="N718" s="87">
        <v>9708590.6999999899</v>
      </c>
      <c r="O718" s="87" t="s">
        <v>1228</v>
      </c>
      <c r="P718" s="87" t="str">
        <f>VLOOKUP(CENSO[[#This Row],[DAP (cm)]],CD[],2,TRUE)</f>
        <v>TORA</v>
      </c>
      <c r="Q718" s="87" t="str">
        <f>VLOOKUP(CENSO[[#This Row],[DAP (cm)]],DD[],2,TRUE)</f>
        <v>90├ 100</v>
      </c>
      <c r="R718" s="87" t="str" cm="1">
        <f t="array" ref="R718">INDEX(_xlfn.TEXTSPLIT(CENSO[[#This Row],[NOME CIENTIFICO]]," "),1)</f>
        <v>Piptadenia</v>
      </c>
      <c r="S718" s="98" t="s">
        <v>1004</v>
      </c>
      <c r="T718" s="87">
        <f>_xlfn.MINIFS(CENSO[DAP (cm)],CENSO[NOME CIENTIFICO],CENSO[[#This Row],[NOME CIENTIFICO]])</f>
        <v>39.788735772973837</v>
      </c>
      <c r="U7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18" s="87" t="str">
        <f>IF(CENSO[[#This Row],[DAP (cm)]]&lt;CENSO[[#This Row],[DMCE (cm)]],"DAP &lt; DMCE","DAP ≥ DMCE")</f>
        <v>DAP ≥ DMCE</v>
      </c>
      <c r="W718" s="87" t="str">
        <f>IF(CENSO[[#This Row],[DAP (cm)]]&gt;200, "Superior", "Inferior")</f>
        <v>Inferior</v>
      </c>
      <c r="X718" s="87" t="str">
        <f>VLOOKUP(CENSO[[#This Row],[NOME COMUM]],ESPECIES[],4,FALSE)</f>
        <v>Não</v>
      </c>
      <c r="Y718" s="87" t="str">
        <f>IF(IFERROR(VLOOKUP(CENSO[[#This Row],[NOME COMUM]],COMERCIAIS[],2, FALSE), "Não") &lt;&gt; "Não", "Sim", "Não")</f>
        <v>Sim</v>
      </c>
      <c r="Z718" s="133">
        <f>CENSO[[#This Row],[g (m²)]]/SUM(AEEF[AEEF-UT])</f>
        <v>1.2530885443148001E-3</v>
      </c>
      <c r="AA718" s="133">
        <f>CENSO[[#This Row],[v (m³)]]/SUM(AEEF[AEEF-UT])</f>
        <v>1.4034591696325762E-2</v>
      </c>
    </row>
    <row r="719" spans="1:27" ht="14">
      <c r="A719" s="86">
        <v>1</v>
      </c>
      <c r="B719" s="86">
        <v>1</v>
      </c>
      <c r="C719" s="63">
        <v>32</v>
      </c>
      <c r="D719" s="63">
        <v>718</v>
      </c>
      <c r="E719" s="63" t="str">
        <f>VLOOKUP(CENSO[[#This Row],[NOME COMUM]],ESPECIES[],2,FALSE)</f>
        <v>Piptadenia suaveolens Miq.</v>
      </c>
      <c r="F719" s="64" t="s">
        <v>22</v>
      </c>
      <c r="G719" s="64">
        <v>200</v>
      </c>
      <c r="H719" s="97">
        <f>CENSO[[#This Row],[CAP (cm)]]/PI()</f>
        <v>63.661977236758133</v>
      </c>
      <c r="I719" s="64">
        <v>20</v>
      </c>
      <c r="J719" s="96">
        <f>(PI()*(CENSO[[#This Row],[DAP (cm)]]^2))/40000</f>
        <v>0.31830988618379064</v>
      </c>
      <c r="K719" s="96">
        <f>CENSO[[#This Row],[g (m²)]]*CENSO[[#This Row],[H (m)]]*0.7</f>
        <v>4.4563384065730682</v>
      </c>
      <c r="L719" s="64">
        <v>1</v>
      </c>
      <c r="M719" s="65">
        <v>367607.7</v>
      </c>
      <c r="N719" s="87">
        <v>9708597</v>
      </c>
      <c r="O719" s="87" t="s">
        <v>1228</v>
      </c>
      <c r="P719" s="87" t="str">
        <f>VLOOKUP(CENSO[[#This Row],[DAP (cm)]],CD[],2,TRUE)</f>
        <v>TORA</v>
      </c>
      <c r="Q719" s="87" t="str">
        <f>VLOOKUP(CENSO[[#This Row],[DAP (cm)]],DD[],2,TRUE)</f>
        <v>60├ 70</v>
      </c>
      <c r="R719" s="87" t="str" cm="1">
        <f t="array" ref="R719">INDEX(_xlfn.TEXTSPLIT(CENSO[[#This Row],[NOME CIENTIFICO]]," "),1)</f>
        <v>Piptadenia</v>
      </c>
      <c r="S719" s="98" t="s">
        <v>1004</v>
      </c>
      <c r="T719" s="87">
        <f>_xlfn.MINIFS(CENSO[DAP (cm)],CENSO[NOME CIENTIFICO],CENSO[[#This Row],[NOME CIENTIFICO]])</f>
        <v>39.788735772973837</v>
      </c>
      <c r="U7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19" s="87" t="str">
        <f>IF(CENSO[[#This Row],[DAP (cm)]]&lt;CENSO[[#This Row],[DMCE (cm)]],"DAP &lt; DMCE","DAP ≥ DMCE")</f>
        <v>DAP ≥ DMCE</v>
      </c>
      <c r="W719" s="87" t="str">
        <f>IF(CENSO[[#This Row],[DAP (cm)]]&gt;200, "Superior", "Inferior")</f>
        <v>Inferior</v>
      </c>
      <c r="X719" s="87" t="str">
        <f>VLOOKUP(CENSO[[#This Row],[NOME COMUM]],ESPECIES[],4,FALSE)</f>
        <v>Não</v>
      </c>
      <c r="Y719" s="87" t="str">
        <f>IF(IFERROR(VLOOKUP(CENSO[[#This Row],[NOME COMUM]],COMERCIAIS[],2, FALSE), "Não") &lt;&gt; "Não", "Sim", "Não")</f>
        <v>Sim</v>
      </c>
      <c r="Z719" s="133">
        <f>CENSO[[#This Row],[g (m²)]]/SUM(AEEF[AEEF-UT])</f>
        <v>5.5692824191768894E-4</v>
      </c>
      <c r="AA719" s="133">
        <f>CENSO[[#This Row],[v (m³)]]/SUM(AEEF[AEEF-UT])</f>
        <v>7.7969953868476443E-3</v>
      </c>
    </row>
    <row r="720" spans="1:27" ht="14">
      <c r="A720" s="86">
        <v>1</v>
      </c>
      <c r="B720" s="86">
        <v>1</v>
      </c>
      <c r="C720" s="63">
        <v>32</v>
      </c>
      <c r="D720" s="63">
        <v>719</v>
      </c>
      <c r="E720" s="63" t="str">
        <f>VLOOKUP(CENSO[[#This Row],[NOME COMUM]],ESPECIES[],2,FALSE)</f>
        <v>Couratari guianensis Aubl.</v>
      </c>
      <c r="F720" s="64" t="s">
        <v>6</v>
      </c>
      <c r="G720" s="64">
        <v>203</v>
      </c>
      <c r="H720" s="97">
        <f>CENSO[[#This Row],[CAP (cm)]]/PI()</f>
        <v>64.616906895309512</v>
      </c>
      <c r="I720" s="64">
        <v>24</v>
      </c>
      <c r="J720" s="96">
        <f>(PI()*(CENSO[[#This Row],[DAP (cm)]]^2))/40000</f>
        <v>0.32793080249369577</v>
      </c>
      <c r="K720" s="96">
        <f>CENSO[[#This Row],[g (m²)]]*CENSO[[#This Row],[H (m)]]*0.7</f>
        <v>5.5092374818940888</v>
      </c>
      <c r="L720" s="64">
        <v>1</v>
      </c>
      <c r="M720" s="65">
        <v>367626.2</v>
      </c>
      <c r="N720" s="87">
        <v>9708583.3000000007</v>
      </c>
      <c r="O720" s="87" t="s">
        <v>1228</v>
      </c>
      <c r="P720" s="87" t="str">
        <f>VLOOKUP(CENSO[[#This Row],[DAP (cm)]],CD[],2,TRUE)</f>
        <v>TORA</v>
      </c>
      <c r="Q720" s="87" t="str">
        <f>VLOOKUP(CENSO[[#This Row],[DAP (cm)]],DD[],2,TRUE)</f>
        <v>60├ 70</v>
      </c>
      <c r="R720" s="87" t="str" cm="1">
        <f t="array" ref="R720">INDEX(_xlfn.TEXTSPLIT(CENSO[[#This Row],[NOME CIENTIFICO]]," "),1)</f>
        <v>Couratari</v>
      </c>
      <c r="S720" s="98" t="s">
        <v>1004</v>
      </c>
      <c r="T720" s="87">
        <f>_xlfn.MINIFS(CENSO[DAP (cm)],CENSO[NOME CIENTIFICO],CENSO[[#This Row],[NOME CIENTIFICO]])</f>
        <v>38.833806114422465</v>
      </c>
      <c r="U7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20" s="87" t="str">
        <f>IF(CENSO[[#This Row],[DAP (cm)]]&lt;CENSO[[#This Row],[DMCE (cm)]],"DAP &lt; DMCE","DAP ≥ DMCE")</f>
        <v>DAP ≥ DMCE</v>
      </c>
      <c r="W720" s="87" t="str">
        <f>IF(CENSO[[#This Row],[DAP (cm)]]&gt;200, "Superior", "Inferior")</f>
        <v>Inferior</v>
      </c>
      <c r="X720" s="87" t="str">
        <f>VLOOKUP(CENSO[[#This Row],[NOME COMUM]],ESPECIES[],4,FALSE)</f>
        <v>Não</v>
      </c>
      <c r="Y720" s="87" t="str">
        <f>IF(IFERROR(VLOOKUP(CENSO[[#This Row],[NOME COMUM]],COMERCIAIS[],2, FALSE), "Não") &lt;&gt; "Não", "Sim", "Não")</f>
        <v>Sim</v>
      </c>
      <c r="Z720" s="133">
        <f>CENSO[[#This Row],[g (m²)]]/SUM(AEEF[AEEF-UT])</f>
        <v>5.7376139802965123E-4</v>
      </c>
      <c r="AA720" s="133">
        <f>CENSO[[#This Row],[v (m³)]]/SUM(AEEF[AEEF-UT])</f>
        <v>9.6391914868981399E-3</v>
      </c>
    </row>
    <row r="721" spans="1:27" ht="14">
      <c r="A721" s="86">
        <v>1</v>
      </c>
      <c r="B721" s="86">
        <v>1</v>
      </c>
      <c r="C721" s="63">
        <v>32</v>
      </c>
      <c r="D721" s="63">
        <v>720</v>
      </c>
      <c r="E721" s="63" t="str">
        <f>VLOOKUP(CENSO[[#This Row],[NOME COMUM]],ESPECIES[],2,FALSE)</f>
        <v>Swartzia ingaefolia Ducke</v>
      </c>
      <c r="F721" s="64" t="s">
        <v>80</v>
      </c>
      <c r="G721" s="64">
        <v>198</v>
      </c>
      <c r="H721" s="97">
        <f>CENSO[[#This Row],[CAP (cm)]]/PI()</f>
        <v>63.025357464390552</v>
      </c>
      <c r="I721" s="64">
        <v>20</v>
      </c>
      <c r="J721" s="96">
        <f>(PI()*(CENSO[[#This Row],[DAP (cm)]]^2))/40000</f>
        <v>0.3119755194487332</v>
      </c>
      <c r="K721" s="96">
        <f>CENSO[[#This Row],[g (m²)]]*CENSO[[#This Row],[H (m)]]*0.7</f>
        <v>4.3676572722822646</v>
      </c>
      <c r="L721" s="64">
        <v>1</v>
      </c>
      <c r="M721" s="65">
        <v>367621.59999999899</v>
      </c>
      <c r="N721" s="87">
        <v>9708565.9000000004</v>
      </c>
      <c r="O721" s="87" t="s">
        <v>1227</v>
      </c>
      <c r="P721" s="87" t="str">
        <f>VLOOKUP(CENSO[[#This Row],[DAP (cm)]],CD[],2,TRUE)</f>
        <v>TORA</v>
      </c>
      <c r="Q721" s="87" t="str">
        <f>VLOOKUP(CENSO[[#This Row],[DAP (cm)]],DD[],2,TRUE)</f>
        <v>60├ 70</v>
      </c>
      <c r="R721" s="87" t="str" cm="1">
        <f t="array" ref="R721">INDEX(_xlfn.TEXTSPLIT(CENSO[[#This Row],[NOME CIENTIFICO]]," "),1)</f>
        <v>Swartzia</v>
      </c>
      <c r="S721" s="98" t="s">
        <v>1004</v>
      </c>
      <c r="T721" s="87">
        <f>_xlfn.MINIFS(CENSO[DAP (cm)],CENSO[NOME CIENTIFICO],CENSO[[#This Row],[NOME CIENTIFICO]])</f>
        <v>42.335214862444161</v>
      </c>
      <c r="U7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721" s="87" t="str">
        <f>IF(CENSO[[#This Row],[DAP (cm)]]&lt;CENSO[[#This Row],[DMCE (cm)]],"DAP &lt; DMCE","DAP ≥ DMCE")</f>
        <v>DAP ≥ DMCE</v>
      </c>
      <c r="W721" s="87" t="str">
        <f>IF(CENSO[[#This Row],[DAP (cm)]]&gt;200, "Superior", "Inferior")</f>
        <v>Inferior</v>
      </c>
      <c r="X721" s="87" t="str">
        <f>VLOOKUP(CENSO[[#This Row],[NOME COMUM]],ESPECIES[],4,FALSE)</f>
        <v>Não</v>
      </c>
      <c r="Y721" s="87" t="str">
        <f>IF(IFERROR(VLOOKUP(CENSO[[#This Row],[NOME COMUM]],COMERCIAIS[],2, FALSE), "Não") &lt;&gt; "Não", "Sim", "Não")</f>
        <v>Não</v>
      </c>
      <c r="Z721" s="133">
        <f>CENSO[[#This Row],[g (m²)]]/SUM(AEEF[AEEF-UT])</f>
        <v>5.4584536990352696E-4</v>
      </c>
      <c r="AA721" s="133">
        <f>CENSO[[#This Row],[v (m³)]]/SUM(AEEF[AEEF-UT])</f>
        <v>7.641835178649377E-3</v>
      </c>
    </row>
    <row r="722" spans="1:27" ht="14">
      <c r="A722" s="86">
        <v>1</v>
      </c>
      <c r="B722" s="86">
        <v>1</v>
      </c>
      <c r="C722" s="63">
        <v>32</v>
      </c>
      <c r="D722" s="63">
        <v>721</v>
      </c>
      <c r="E722" s="63" t="str">
        <f>VLOOKUP(CENSO[[#This Row],[NOME COMUM]],ESPECIES[],2,FALSE)</f>
        <v>Cordia goeldiana Huber</v>
      </c>
      <c r="F722" s="64" t="s">
        <v>27</v>
      </c>
      <c r="G722" s="64">
        <v>160</v>
      </c>
      <c r="H722" s="97">
        <f>CENSO[[#This Row],[CAP (cm)]]/PI()</f>
        <v>50.929581789406512</v>
      </c>
      <c r="I722" s="64">
        <v>23</v>
      </c>
      <c r="J722" s="96">
        <f>(PI()*(CENSO[[#This Row],[DAP (cm)]]^2))/40000</f>
        <v>0.20371832715762608</v>
      </c>
      <c r="K722" s="96">
        <f>CENSO[[#This Row],[g (m²)]]*CENSO[[#This Row],[H (m)]]*0.7</f>
        <v>3.2798650672377794</v>
      </c>
      <c r="L722" s="64">
        <v>1</v>
      </c>
      <c r="M722" s="65">
        <v>367625.2</v>
      </c>
      <c r="N722" s="87">
        <v>9708564.0999999903</v>
      </c>
      <c r="O722" s="87" t="s">
        <v>1227</v>
      </c>
      <c r="P722" s="87" t="str">
        <f>VLOOKUP(CENSO[[#This Row],[DAP (cm)]],CD[],2,TRUE)</f>
        <v>TORA</v>
      </c>
      <c r="Q722" s="87" t="str">
        <f>VLOOKUP(CENSO[[#This Row],[DAP (cm)]],DD[],2,TRUE)</f>
        <v>50├ 60</v>
      </c>
      <c r="R722" s="87" t="str" cm="1">
        <f t="array" ref="R722">INDEX(_xlfn.TEXTSPLIT(CENSO[[#This Row],[NOME CIENTIFICO]]," "),1)</f>
        <v>Cordia</v>
      </c>
      <c r="S722" s="98" t="s">
        <v>1004</v>
      </c>
      <c r="T722" s="87">
        <f>_xlfn.MINIFS(CENSO[DAP (cm)],CENSO[NOME CIENTIFICO],CENSO[[#This Row],[NOME CIENTIFICO]])</f>
        <v>40.425355545341418</v>
      </c>
      <c r="U7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722" s="87" t="str">
        <f>IF(CENSO[[#This Row],[DAP (cm)]]&lt;CENSO[[#This Row],[DMCE (cm)]],"DAP &lt; DMCE","DAP ≥ DMCE")</f>
        <v>DAP ≥ DMCE</v>
      </c>
      <c r="W722" s="87" t="str">
        <f>IF(CENSO[[#This Row],[DAP (cm)]]&gt;200, "Superior", "Inferior")</f>
        <v>Inferior</v>
      </c>
      <c r="X722" s="87" t="str">
        <f>VLOOKUP(CENSO[[#This Row],[NOME COMUM]],ESPECIES[],4,FALSE)</f>
        <v>Não</v>
      </c>
      <c r="Y722" s="87" t="str">
        <f>IF(IFERROR(VLOOKUP(CENSO[[#This Row],[NOME COMUM]],COMERCIAIS[],2, FALSE), "Não") &lt;&gt; "Não", "Sim", "Não")</f>
        <v>Sim</v>
      </c>
      <c r="Z722" s="133">
        <f>CENSO[[#This Row],[g (m²)]]/SUM(AEEF[AEEF-UT])</f>
        <v>3.5643407482732108E-4</v>
      </c>
      <c r="AA722" s="133">
        <f>CENSO[[#This Row],[v (m³)]]/SUM(AEEF[AEEF-UT])</f>
        <v>5.7385886047198681E-3</v>
      </c>
    </row>
    <row r="723" spans="1:27" ht="14">
      <c r="A723" s="86">
        <v>1</v>
      </c>
      <c r="B723" s="86">
        <v>1</v>
      </c>
      <c r="C723" s="63">
        <v>32</v>
      </c>
      <c r="D723" s="63">
        <v>722</v>
      </c>
      <c r="E723" s="63" t="str">
        <f>VLOOKUP(CENSO[[#This Row],[NOME COMUM]],ESPECIES[],2,FALSE)</f>
        <v>Couratari guianensis Aubl.</v>
      </c>
      <c r="F723" s="64" t="s">
        <v>6</v>
      </c>
      <c r="G723" s="64">
        <v>156</v>
      </c>
      <c r="H723" s="97">
        <f>CENSO[[#This Row],[CAP (cm)]]/PI()</f>
        <v>49.656342244671343</v>
      </c>
      <c r="I723" s="64">
        <v>22</v>
      </c>
      <c r="J723" s="96">
        <f>(PI()*(CENSO[[#This Row],[DAP (cm)]]^2))/40000</f>
        <v>0.19365973475421822</v>
      </c>
      <c r="K723" s="96">
        <f>CENSO[[#This Row],[g (m²)]]*CENSO[[#This Row],[H (m)]]*0.7</f>
        <v>2.98235991521496</v>
      </c>
      <c r="L723" s="64">
        <v>1</v>
      </c>
      <c r="M723" s="65">
        <v>367616.799999999</v>
      </c>
      <c r="N723" s="87">
        <v>9708551.4000000004</v>
      </c>
      <c r="O723" s="98" t="s">
        <v>1225</v>
      </c>
      <c r="P723" s="87" t="str">
        <f>VLOOKUP(CENSO[[#This Row],[DAP (cm)]],CD[],2,TRUE)</f>
        <v>TORETE</v>
      </c>
      <c r="Q723" s="87" t="str">
        <f>VLOOKUP(CENSO[[#This Row],[DAP (cm)]],DD[],2,TRUE)</f>
        <v>40├ 50</v>
      </c>
      <c r="R723" s="87" t="str" cm="1">
        <f t="array" ref="R723">INDEX(_xlfn.TEXTSPLIT(CENSO[[#This Row],[NOME CIENTIFICO]]," "),1)</f>
        <v>Couratari</v>
      </c>
      <c r="S723" s="98" t="s">
        <v>1004</v>
      </c>
      <c r="T723" s="87">
        <f>_xlfn.MINIFS(CENSO[DAP (cm)],CENSO[NOME CIENTIFICO],CENSO[[#This Row],[NOME CIENTIFICO]])</f>
        <v>38.833806114422465</v>
      </c>
      <c r="U7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23" s="87" t="str">
        <f>IF(CENSO[[#This Row],[DAP (cm)]]&lt;CENSO[[#This Row],[DMCE (cm)]],"DAP &lt; DMCE","DAP ≥ DMCE")</f>
        <v>DAP &lt; DMCE</v>
      </c>
      <c r="W723" s="87" t="str">
        <f>IF(CENSO[[#This Row],[DAP (cm)]]&gt;200, "Superior", "Inferior")</f>
        <v>Inferior</v>
      </c>
      <c r="X723" s="87" t="str">
        <f>VLOOKUP(CENSO[[#This Row],[NOME COMUM]],ESPECIES[],4,FALSE)</f>
        <v>Não</v>
      </c>
      <c r="Y723" s="87" t="str">
        <f>IF(IFERROR(VLOOKUP(CENSO[[#This Row],[NOME COMUM]],COMERCIAIS[],2, FALSE), "Não") &lt;&gt; "Não", "Sim", "Não")</f>
        <v>Sim</v>
      </c>
      <c r="Z723" s="133">
        <f>CENSO[[#This Row],[g (m²)]]/SUM(AEEF[AEEF-UT])</f>
        <v>3.3883514238272194E-4</v>
      </c>
      <c r="AA723" s="133">
        <f>CENSO[[#This Row],[v (m³)]]/SUM(AEEF[AEEF-UT])</f>
        <v>5.2180611926939168E-3</v>
      </c>
    </row>
    <row r="724" spans="1:27" ht="14">
      <c r="A724" s="86">
        <v>1</v>
      </c>
      <c r="B724" s="86">
        <v>1</v>
      </c>
      <c r="C724" s="63">
        <v>32</v>
      </c>
      <c r="D724" s="63">
        <v>723</v>
      </c>
      <c r="E724" s="63" t="str">
        <f>VLOOKUP(CENSO[[#This Row],[NOME COMUM]],ESPECIES[],2,FALSE)</f>
        <v>Piptadenia suaveolens Miq.</v>
      </c>
      <c r="F724" s="64" t="s">
        <v>22</v>
      </c>
      <c r="G724" s="64">
        <v>149</v>
      </c>
      <c r="H724" s="97">
        <f>CENSO[[#This Row],[CAP (cm)]]/PI()</f>
        <v>47.428173041384809</v>
      </c>
      <c r="I724" s="64">
        <v>16</v>
      </c>
      <c r="J724" s="96">
        <f>(PI()*(CENSO[[#This Row],[DAP (cm)]]^2))/40000</f>
        <v>0.17666994457915841</v>
      </c>
      <c r="K724" s="96">
        <f>CENSO[[#This Row],[g (m²)]]*CENSO[[#This Row],[H (m)]]*0.7</f>
        <v>1.978703379286574</v>
      </c>
      <c r="L724" s="64">
        <v>1</v>
      </c>
      <c r="M724" s="65">
        <v>367619.4</v>
      </c>
      <c r="N724" s="87">
        <v>9708553.0999999903</v>
      </c>
      <c r="O724" s="98" t="s">
        <v>1225</v>
      </c>
      <c r="P724" s="87" t="str">
        <f>VLOOKUP(CENSO[[#This Row],[DAP (cm)]],CD[],2,TRUE)</f>
        <v>TORETE</v>
      </c>
      <c r="Q724" s="87" t="str">
        <f>VLOOKUP(CENSO[[#This Row],[DAP (cm)]],DD[],2,TRUE)</f>
        <v>40├ 50</v>
      </c>
      <c r="R724" s="87" t="str" cm="1">
        <f t="array" ref="R724">INDEX(_xlfn.TEXTSPLIT(CENSO[[#This Row],[NOME CIENTIFICO]]," "),1)</f>
        <v>Piptadenia</v>
      </c>
      <c r="S724" s="98" t="s">
        <v>1004</v>
      </c>
      <c r="T724" s="87">
        <f>_xlfn.MINIFS(CENSO[DAP (cm)],CENSO[NOME CIENTIFICO],CENSO[[#This Row],[NOME CIENTIFICO]])</f>
        <v>39.788735772973837</v>
      </c>
      <c r="U7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24" s="87" t="str">
        <f>IF(CENSO[[#This Row],[DAP (cm)]]&lt;CENSO[[#This Row],[DMCE (cm)]],"DAP &lt; DMCE","DAP ≥ DMCE")</f>
        <v>DAP &lt; DMCE</v>
      </c>
      <c r="W724" s="87" t="str">
        <f>IF(CENSO[[#This Row],[DAP (cm)]]&gt;200, "Superior", "Inferior")</f>
        <v>Inferior</v>
      </c>
      <c r="X724" s="87" t="str">
        <f>VLOOKUP(CENSO[[#This Row],[NOME COMUM]],ESPECIES[],4,FALSE)</f>
        <v>Não</v>
      </c>
      <c r="Y724" s="87" t="str">
        <f>IF(IFERROR(VLOOKUP(CENSO[[#This Row],[NOME COMUM]],COMERCIAIS[],2, FALSE), "Não") &lt;&gt; "Não", "Sim", "Não")</f>
        <v>Sim</v>
      </c>
      <c r="Z724" s="133">
        <f>CENSO[[#This Row],[g (m²)]]/SUM(AEEF[AEEF-UT])</f>
        <v>3.0910909747036534E-4</v>
      </c>
      <c r="AA724" s="133">
        <f>CENSO[[#This Row],[v (m³)]]/SUM(AEEF[AEEF-UT])</f>
        <v>3.4620218916680914E-3</v>
      </c>
    </row>
    <row r="725" spans="1:27" ht="14">
      <c r="A725" s="86">
        <v>1</v>
      </c>
      <c r="B725" s="86">
        <v>1</v>
      </c>
      <c r="C725" s="63">
        <v>32</v>
      </c>
      <c r="D725" s="63">
        <v>724</v>
      </c>
      <c r="E725" s="63" t="str">
        <f>VLOOKUP(CENSO[[#This Row],[NOME COMUM]],ESPECIES[],2,FALSE)</f>
        <v>Virola sebifera Aubl.</v>
      </c>
      <c r="F725" s="64" t="s">
        <v>18</v>
      </c>
      <c r="G725" s="64">
        <v>170</v>
      </c>
      <c r="H725" s="97">
        <f>CENSO[[#This Row],[CAP (cm)]]/PI()</f>
        <v>54.112680651244418</v>
      </c>
      <c r="I725" s="64">
        <v>20</v>
      </c>
      <c r="J725" s="96">
        <f>(PI()*(CENSO[[#This Row],[DAP (cm)]]^2))/40000</f>
        <v>0.2299788927677888</v>
      </c>
      <c r="K725" s="96">
        <f>CENSO[[#This Row],[g (m²)]]*CENSO[[#This Row],[H (m)]]*0.7</f>
        <v>3.2197044987490426</v>
      </c>
      <c r="L725" s="64">
        <v>1</v>
      </c>
      <c r="M725" s="65">
        <v>367627.7</v>
      </c>
      <c r="N725" s="87">
        <v>9708552.5</v>
      </c>
      <c r="O725" s="87" t="s">
        <v>1227</v>
      </c>
      <c r="P725" s="87" t="str">
        <f>VLOOKUP(CENSO[[#This Row],[DAP (cm)]],CD[],2,TRUE)</f>
        <v>TORA</v>
      </c>
      <c r="Q725" s="87" t="str">
        <f>VLOOKUP(CENSO[[#This Row],[DAP (cm)]],DD[],2,TRUE)</f>
        <v>50├ 60</v>
      </c>
      <c r="R725" s="87" t="str" cm="1">
        <f t="array" ref="R725">INDEX(_xlfn.TEXTSPLIT(CENSO[[#This Row],[NOME CIENTIFICO]]," "),1)</f>
        <v>Virola</v>
      </c>
      <c r="S725" s="98" t="s">
        <v>1004</v>
      </c>
      <c r="T725" s="87">
        <f>_xlfn.MINIFS(CENSO[DAP (cm)],CENSO[NOME CIENTIFICO],CENSO[[#This Row],[NOME CIENTIFICO]])</f>
        <v>38.197186342054884</v>
      </c>
      <c r="U7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25" s="87" t="str">
        <f>IF(CENSO[[#This Row],[DAP (cm)]]&lt;CENSO[[#This Row],[DMCE (cm)]],"DAP &lt; DMCE","DAP ≥ DMCE")</f>
        <v>DAP ≥ DMCE</v>
      </c>
      <c r="W725" s="87" t="str">
        <f>IF(CENSO[[#This Row],[DAP (cm)]]&gt;200, "Superior", "Inferior")</f>
        <v>Inferior</v>
      </c>
      <c r="X725" s="87" t="str">
        <f>VLOOKUP(CENSO[[#This Row],[NOME COMUM]],ESPECIES[],4,FALSE)</f>
        <v>Não</v>
      </c>
      <c r="Y725" s="87" t="str">
        <f>IF(IFERROR(VLOOKUP(CENSO[[#This Row],[NOME COMUM]],COMERCIAIS[],2, FALSE), "Não") &lt;&gt; "Não", "Sim", "Não")</f>
        <v>Não</v>
      </c>
      <c r="Z725" s="133">
        <f>CENSO[[#This Row],[g (m²)]]/SUM(AEEF[AEEF-UT])</f>
        <v>4.0238065478553035E-4</v>
      </c>
      <c r="AA725" s="133">
        <f>CENSO[[#This Row],[v (m³)]]/SUM(AEEF[AEEF-UT])</f>
        <v>5.633329166997424E-3</v>
      </c>
    </row>
    <row r="726" spans="1:27" ht="14">
      <c r="A726" s="86">
        <v>1</v>
      </c>
      <c r="B726" s="86">
        <v>1</v>
      </c>
      <c r="C726" s="63">
        <v>32</v>
      </c>
      <c r="D726" s="63">
        <v>725</v>
      </c>
      <c r="E726" s="63" t="str">
        <f>VLOOKUP(CENSO[[#This Row],[NOME COMUM]],ESPECIES[],2,FALSE)</f>
        <v>Bertholletia excelsa Humb. &amp; Bonpl.</v>
      </c>
      <c r="F726" s="64" t="s">
        <v>37</v>
      </c>
      <c r="G726" s="64">
        <v>400</v>
      </c>
      <c r="H726" s="97">
        <f>CENSO[[#This Row],[CAP (cm)]]/PI()</f>
        <v>127.32395447351627</v>
      </c>
      <c r="I726" s="64">
        <v>22</v>
      </c>
      <c r="J726" s="96">
        <f>(PI()*(CENSO[[#This Row],[DAP (cm)]]^2))/40000</f>
        <v>1.2732395447351625</v>
      </c>
      <c r="K726" s="96">
        <f>CENSO[[#This Row],[g (m²)]]*CENSO[[#This Row],[H (m)]]*0.7</f>
        <v>19.607888988921502</v>
      </c>
      <c r="L726" s="64">
        <v>1</v>
      </c>
      <c r="M726" s="65">
        <v>367621.2</v>
      </c>
      <c r="N726" s="87">
        <v>9708540.8000000007</v>
      </c>
      <c r="O726" s="87" t="s">
        <v>424</v>
      </c>
      <c r="P726" s="87" t="str">
        <f>VLOOKUP(CENSO[[#This Row],[DAP (cm)]],CD[],2,TRUE)</f>
        <v>TORA</v>
      </c>
      <c r="Q726" s="87" t="str">
        <f>VLOOKUP(CENSO[[#This Row],[DAP (cm)]],DD[],2,TRUE)</f>
        <v>120├ 130</v>
      </c>
      <c r="R726" s="87" t="str" cm="1">
        <f t="array" ref="R726">INDEX(_xlfn.TEXTSPLIT(CENSO[[#This Row],[NOME CIENTIFICO]]," "),1)</f>
        <v>Bertholletia</v>
      </c>
      <c r="S726" s="98" t="s">
        <v>1004</v>
      </c>
      <c r="T726" s="87">
        <f>_xlfn.MINIFS(CENSO[DAP (cm)],CENSO[NOME CIENTIFICO],CENSO[[#This Row],[NOME CIENTIFICO]])</f>
        <v>41.38028520389279</v>
      </c>
      <c r="U7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726" s="87" t="str">
        <f>IF(CENSO[[#This Row],[DAP (cm)]]&lt;CENSO[[#This Row],[DMCE (cm)]],"DAP &lt; DMCE","DAP ≥ DMCE")</f>
        <v>DAP ≥ DMCE</v>
      </c>
      <c r="W726" s="87" t="str">
        <f>IF(CENSO[[#This Row],[DAP (cm)]]&gt;200, "Superior", "Inferior")</f>
        <v>Inferior</v>
      </c>
      <c r="X726" s="87" t="str">
        <f>VLOOKUP(CENSO[[#This Row],[NOME COMUM]],ESPECIES[],4,FALSE)</f>
        <v>Protegida</v>
      </c>
      <c r="Y726" s="87" t="str">
        <f>IF(IFERROR(VLOOKUP(CENSO[[#This Row],[NOME COMUM]],COMERCIAIS[],2, FALSE), "Não") &lt;&gt; "Não", "Sim", "Não")</f>
        <v>Não</v>
      </c>
      <c r="Z726" s="133">
        <f>CENSO[[#This Row],[g (m²)]]/SUM(AEEF[AEEF-UT])</f>
        <v>2.2277129676707558E-3</v>
      </c>
      <c r="AA726" s="133">
        <f>CENSO[[#This Row],[v (m³)]]/SUM(AEEF[AEEF-UT])</f>
        <v>3.4306779702129635E-2</v>
      </c>
    </row>
    <row r="727" spans="1:27" ht="14">
      <c r="A727" s="86">
        <v>1</v>
      </c>
      <c r="B727" s="86">
        <v>1</v>
      </c>
      <c r="C727" s="63">
        <v>32</v>
      </c>
      <c r="D727" s="63">
        <v>726</v>
      </c>
      <c r="E727" s="63" t="str">
        <f>VLOOKUP(CENSO[[#This Row],[NOME COMUM]],ESPECIES[],2,FALSE)</f>
        <v>Dimorphandra multiflora Ducke</v>
      </c>
      <c r="F727" s="64" t="s">
        <v>73</v>
      </c>
      <c r="G727" s="64">
        <v>200</v>
      </c>
      <c r="H727" s="97">
        <f>CENSO[[#This Row],[CAP (cm)]]/PI()</f>
        <v>63.661977236758133</v>
      </c>
      <c r="I727" s="64">
        <v>20</v>
      </c>
      <c r="J727" s="96">
        <f>(PI()*(CENSO[[#This Row],[DAP (cm)]]^2))/40000</f>
        <v>0.31830988618379064</v>
      </c>
      <c r="K727" s="96">
        <f>CENSO[[#This Row],[g (m²)]]*CENSO[[#This Row],[H (m)]]*0.7</f>
        <v>4.4563384065730682</v>
      </c>
      <c r="L727" s="64">
        <v>1</v>
      </c>
      <c r="M727" s="65">
        <v>367681.9</v>
      </c>
      <c r="N727" s="87">
        <v>9708515.1999999899</v>
      </c>
      <c r="O727" s="87" t="s">
        <v>1227</v>
      </c>
      <c r="P727" s="87" t="str">
        <f>VLOOKUP(CENSO[[#This Row],[DAP (cm)]],CD[],2,TRUE)</f>
        <v>TORA</v>
      </c>
      <c r="Q727" s="87" t="str">
        <f>VLOOKUP(CENSO[[#This Row],[DAP (cm)]],DD[],2,TRUE)</f>
        <v>60├ 70</v>
      </c>
      <c r="R727" s="87" t="str" cm="1">
        <f t="array" ref="R727">INDEX(_xlfn.TEXTSPLIT(CENSO[[#This Row],[NOME CIENTIFICO]]," "),1)</f>
        <v>Dimorphandra</v>
      </c>
      <c r="S727" s="98" t="s">
        <v>1004</v>
      </c>
      <c r="T727" s="87">
        <f>_xlfn.MINIFS(CENSO[DAP (cm)],CENSO[NOME CIENTIFICO],CENSO[[#This Row],[NOME CIENTIFICO]])</f>
        <v>39.788735772973837</v>
      </c>
      <c r="U7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27" s="87" t="str">
        <f>IF(CENSO[[#This Row],[DAP (cm)]]&lt;CENSO[[#This Row],[DMCE (cm)]],"DAP &lt; DMCE","DAP ≥ DMCE")</f>
        <v>DAP ≥ DMCE</v>
      </c>
      <c r="W727" s="87" t="str">
        <f>IF(CENSO[[#This Row],[DAP (cm)]]&gt;200, "Superior", "Inferior")</f>
        <v>Inferior</v>
      </c>
      <c r="X727" s="87" t="str">
        <f>VLOOKUP(CENSO[[#This Row],[NOME COMUM]],ESPECIES[],4,FALSE)</f>
        <v>Não</v>
      </c>
      <c r="Y727" s="87" t="str">
        <f>IF(IFERROR(VLOOKUP(CENSO[[#This Row],[NOME COMUM]],COMERCIAIS[],2, FALSE), "Não") &lt;&gt; "Não", "Sim", "Não")</f>
        <v>Não</v>
      </c>
      <c r="Z727" s="133">
        <f>CENSO[[#This Row],[g (m²)]]/SUM(AEEF[AEEF-UT])</f>
        <v>5.5692824191768894E-4</v>
      </c>
      <c r="AA727" s="133">
        <f>CENSO[[#This Row],[v (m³)]]/SUM(AEEF[AEEF-UT])</f>
        <v>7.7969953868476443E-3</v>
      </c>
    </row>
    <row r="728" spans="1:27" ht="14">
      <c r="A728" s="86">
        <v>1</v>
      </c>
      <c r="B728" s="86">
        <v>1</v>
      </c>
      <c r="C728" s="63">
        <v>32</v>
      </c>
      <c r="D728" s="63">
        <v>727</v>
      </c>
      <c r="E728" s="63" t="str">
        <f>VLOOKUP(CENSO[[#This Row],[NOME COMUM]],ESPECIES[],2,FALSE)</f>
        <v>Piptadenia suaveolens Miq.</v>
      </c>
      <c r="F728" s="64" t="s">
        <v>22</v>
      </c>
      <c r="G728" s="64">
        <v>193</v>
      </c>
      <c r="H728" s="97">
        <f>CENSO[[#This Row],[CAP (cm)]]/PI()</f>
        <v>61.4338080334716</v>
      </c>
      <c r="I728" s="64">
        <v>16</v>
      </c>
      <c r="J728" s="96">
        <f>(PI()*(CENSO[[#This Row],[DAP (cm)]]^2))/40000</f>
        <v>0.29641812376150045</v>
      </c>
      <c r="K728" s="96">
        <f>CENSO[[#This Row],[g (m²)]]*CENSO[[#This Row],[H (m)]]*0.7</f>
        <v>3.3198829861288051</v>
      </c>
      <c r="L728" s="64">
        <v>1</v>
      </c>
      <c r="M728" s="65">
        <v>367680.9</v>
      </c>
      <c r="N728" s="87">
        <v>9708495.9000000004</v>
      </c>
      <c r="O728" s="87" t="s">
        <v>1228</v>
      </c>
      <c r="P728" s="87" t="str">
        <f>VLOOKUP(CENSO[[#This Row],[DAP (cm)]],CD[],2,TRUE)</f>
        <v>TORA</v>
      </c>
      <c r="Q728" s="87" t="str">
        <f>VLOOKUP(CENSO[[#This Row],[DAP (cm)]],DD[],2,TRUE)</f>
        <v>60├ 70</v>
      </c>
      <c r="R728" s="87" t="str" cm="1">
        <f t="array" ref="R728">INDEX(_xlfn.TEXTSPLIT(CENSO[[#This Row],[NOME CIENTIFICO]]," "),1)</f>
        <v>Piptadenia</v>
      </c>
      <c r="S728" s="98" t="s">
        <v>1004</v>
      </c>
      <c r="T728" s="87">
        <f>_xlfn.MINIFS(CENSO[DAP (cm)],CENSO[NOME CIENTIFICO],CENSO[[#This Row],[NOME CIENTIFICO]])</f>
        <v>39.788735772973837</v>
      </c>
      <c r="U7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28" s="87" t="str">
        <f>IF(CENSO[[#This Row],[DAP (cm)]]&lt;CENSO[[#This Row],[DMCE (cm)]],"DAP &lt; DMCE","DAP ≥ DMCE")</f>
        <v>DAP ≥ DMCE</v>
      </c>
      <c r="W728" s="87" t="str">
        <f>IF(CENSO[[#This Row],[DAP (cm)]]&gt;200, "Superior", "Inferior")</f>
        <v>Inferior</v>
      </c>
      <c r="X728" s="87" t="str">
        <f>VLOOKUP(CENSO[[#This Row],[NOME COMUM]],ESPECIES[],4,FALSE)</f>
        <v>Não</v>
      </c>
      <c r="Y728" s="87" t="str">
        <f>IF(IFERROR(VLOOKUP(CENSO[[#This Row],[NOME COMUM]],COMERCIAIS[],2, FALSE), "Não") &lt;&gt; "Não", "Sim", "Não")</f>
        <v>Sim</v>
      </c>
      <c r="Z728" s="133">
        <f>CENSO[[#This Row],[g (m²)]]/SUM(AEEF[AEEF-UT])</f>
        <v>5.1862550207979992E-4</v>
      </c>
      <c r="AA728" s="133">
        <f>CENSO[[#This Row],[v (m³)]]/SUM(AEEF[AEEF-UT])</f>
        <v>5.8086056232937592E-3</v>
      </c>
    </row>
    <row r="729" spans="1:27" ht="14">
      <c r="A729" s="86">
        <v>1</v>
      </c>
      <c r="B729" s="86">
        <v>1</v>
      </c>
      <c r="C729" s="63">
        <v>32</v>
      </c>
      <c r="D729" s="63">
        <v>728</v>
      </c>
      <c r="E729" s="63" t="str">
        <f>VLOOKUP(CENSO[[#This Row],[NOME COMUM]],ESPECIES[],2,FALSE)</f>
        <v>Cordia umbraculifera DC.</v>
      </c>
      <c r="F729" s="64" t="s">
        <v>92</v>
      </c>
      <c r="G729" s="64">
        <v>178</v>
      </c>
      <c r="H729" s="97">
        <f>CENSO[[#This Row],[CAP (cm)]]/PI()</f>
        <v>56.659159740714742</v>
      </c>
      <c r="I729" s="64">
        <v>18</v>
      </c>
      <c r="J729" s="96">
        <f>(PI()*(CENSO[[#This Row],[DAP (cm)]]^2))/40000</f>
        <v>0.2521332608461806</v>
      </c>
      <c r="K729" s="96">
        <f>CENSO[[#This Row],[g (m²)]]*CENSO[[#This Row],[H (m)]]*0.7</f>
        <v>3.1768790866618755</v>
      </c>
      <c r="L729" s="64">
        <v>2</v>
      </c>
      <c r="M729" s="65">
        <v>367681.59999999899</v>
      </c>
      <c r="N729" s="87">
        <v>9708486.6999999899</v>
      </c>
      <c r="O729" s="87" t="s">
        <v>1227</v>
      </c>
      <c r="P729" s="87" t="str">
        <f>VLOOKUP(CENSO[[#This Row],[DAP (cm)]],CD[],2,TRUE)</f>
        <v>TORA</v>
      </c>
      <c r="Q729" s="87" t="str">
        <f>VLOOKUP(CENSO[[#This Row],[DAP (cm)]],DD[],2,TRUE)</f>
        <v>50├ 60</v>
      </c>
      <c r="R729" s="87" t="str" cm="1">
        <f t="array" ref="R729">INDEX(_xlfn.TEXTSPLIT(CENSO[[#This Row],[NOME CIENTIFICO]]," "),1)</f>
        <v>Cordia</v>
      </c>
      <c r="S729" s="98" t="s">
        <v>1004</v>
      </c>
      <c r="T729" s="87">
        <f>_xlfn.MINIFS(CENSO[DAP (cm)],CENSO[NOME CIENTIFICO],CENSO[[#This Row],[NOME CIENTIFICO]])</f>
        <v>42.335214862444161</v>
      </c>
      <c r="U7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729" s="87" t="str">
        <f>IF(CENSO[[#This Row],[DAP (cm)]]&lt;CENSO[[#This Row],[DMCE (cm)]],"DAP &lt; DMCE","DAP ≥ DMCE")</f>
        <v>DAP ≥ DMCE</v>
      </c>
      <c r="W729" s="87" t="str">
        <f>IF(CENSO[[#This Row],[DAP (cm)]]&gt;200, "Superior", "Inferior")</f>
        <v>Inferior</v>
      </c>
      <c r="X729" s="87" t="str">
        <f>VLOOKUP(CENSO[[#This Row],[NOME COMUM]],ESPECIES[],4,FALSE)</f>
        <v>Não</v>
      </c>
      <c r="Y729" s="87" t="str">
        <f>IF(IFERROR(VLOOKUP(CENSO[[#This Row],[NOME COMUM]],COMERCIAIS[],2, FALSE), "Não") &lt;&gt; "Não", "Sim", "Não")</f>
        <v>Não</v>
      </c>
      <c r="Z729" s="133">
        <f>CENSO[[#This Row],[g (m²)]]/SUM(AEEF[AEEF-UT])</f>
        <v>4.4114286042300146E-4</v>
      </c>
      <c r="AA729" s="133">
        <f>CENSO[[#This Row],[v (m³)]]/SUM(AEEF[AEEF-UT])</f>
        <v>5.5584000413298187E-3</v>
      </c>
    </row>
    <row r="730" spans="1:27" ht="14">
      <c r="A730" s="86">
        <v>1</v>
      </c>
      <c r="B730" s="86">
        <v>1</v>
      </c>
      <c r="C730" s="63">
        <v>32</v>
      </c>
      <c r="D730" s="63">
        <v>729</v>
      </c>
      <c r="E730" s="63" t="str">
        <f>VLOOKUP(CENSO[[#This Row],[NOME COMUM]],ESPECIES[],2,FALSE)</f>
        <v>Lecythis pisonis Cambess.</v>
      </c>
      <c r="F730" s="64" t="s">
        <v>9</v>
      </c>
      <c r="G730" s="64">
        <v>140</v>
      </c>
      <c r="H730" s="97">
        <f>CENSO[[#This Row],[CAP (cm)]]/PI()</f>
        <v>44.563384065730695</v>
      </c>
      <c r="I730" s="64">
        <v>20</v>
      </c>
      <c r="J730" s="96">
        <f>(PI()*(CENSO[[#This Row],[DAP (cm)]]^2))/40000</f>
        <v>0.15597184423005742</v>
      </c>
      <c r="K730" s="96">
        <f>CENSO[[#This Row],[g (m²)]]*CENSO[[#This Row],[H (m)]]*0.7</f>
        <v>2.1836058192208037</v>
      </c>
      <c r="L730" s="64">
        <v>1</v>
      </c>
      <c r="M730" s="65">
        <v>367692.799999999</v>
      </c>
      <c r="N730" s="87">
        <v>9708478.5999999903</v>
      </c>
      <c r="O730" s="98" t="s">
        <v>1225</v>
      </c>
      <c r="P730" s="87" t="str">
        <f>VLOOKUP(CENSO[[#This Row],[DAP (cm)]],CD[],2,TRUE)</f>
        <v>TORETE</v>
      </c>
      <c r="Q730" s="87" t="str">
        <f>VLOOKUP(CENSO[[#This Row],[DAP (cm)]],DD[],2,TRUE)</f>
        <v>40├ 50</v>
      </c>
      <c r="R730" s="87" t="str" cm="1">
        <f t="array" ref="R730">INDEX(_xlfn.TEXTSPLIT(CENSO[[#This Row],[NOME CIENTIFICO]]," "),1)</f>
        <v>Lecythis</v>
      </c>
      <c r="S730" s="98" t="s">
        <v>1004</v>
      </c>
      <c r="T730" s="87">
        <f>_xlfn.MINIFS(CENSO[DAP (cm)],CENSO[NOME CIENTIFICO],CENSO[[#This Row],[NOME CIENTIFICO]])</f>
        <v>40.743665431525208</v>
      </c>
      <c r="U7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730" s="87" t="str">
        <f>IF(CENSO[[#This Row],[DAP (cm)]]&lt;CENSO[[#This Row],[DMCE (cm)]],"DAP &lt; DMCE","DAP ≥ DMCE")</f>
        <v>DAP &lt; DMCE</v>
      </c>
      <c r="W730" s="87" t="str">
        <f>IF(CENSO[[#This Row],[DAP (cm)]]&gt;200, "Superior", "Inferior")</f>
        <v>Inferior</v>
      </c>
      <c r="X730" s="87" t="str">
        <f>VLOOKUP(CENSO[[#This Row],[NOME COMUM]],ESPECIES[],4,FALSE)</f>
        <v>Não</v>
      </c>
      <c r="Y730" s="87" t="str">
        <f>IF(IFERROR(VLOOKUP(CENSO[[#This Row],[NOME COMUM]],COMERCIAIS[],2, FALSE), "Não") &lt;&gt; "Não", "Sim", "Não")</f>
        <v>Sim</v>
      </c>
      <c r="Z730" s="133">
        <f>CENSO[[#This Row],[g (m²)]]/SUM(AEEF[AEEF-UT])</f>
        <v>2.7289483853966759E-4</v>
      </c>
      <c r="AA730" s="133">
        <f>CENSO[[#This Row],[v (m³)]]/SUM(AEEF[AEEF-UT])</f>
        <v>3.820527739555346E-3</v>
      </c>
    </row>
    <row r="731" spans="1:27" ht="14">
      <c r="A731" s="86">
        <v>1</v>
      </c>
      <c r="B731" s="86">
        <v>1</v>
      </c>
      <c r="C731" s="63">
        <v>32</v>
      </c>
      <c r="D731" s="63">
        <v>730</v>
      </c>
      <c r="E731" s="63" t="str">
        <f>VLOOKUP(CENSO[[#This Row],[NOME COMUM]],ESPECIES[],2,FALSE)</f>
        <v>Couratari guianensis Aubl.</v>
      </c>
      <c r="F731" s="64" t="s">
        <v>6</v>
      </c>
      <c r="G731" s="64">
        <v>214</v>
      </c>
      <c r="H731" s="97">
        <f>CENSO[[#This Row],[CAP (cm)]]/PI()</f>
        <v>68.118315643331201</v>
      </c>
      <c r="I731" s="64">
        <v>22</v>
      </c>
      <c r="J731" s="96">
        <f>(PI()*(CENSO[[#This Row],[DAP (cm)]]^2))/40000</f>
        <v>0.36443298869182189</v>
      </c>
      <c r="K731" s="96">
        <f>CENSO[[#This Row],[g (m²)]]*CENSO[[#This Row],[H (m)]]*0.7</f>
        <v>5.612268025854056</v>
      </c>
      <c r="L731" s="64">
        <v>1</v>
      </c>
      <c r="M731" s="65">
        <v>367694.09999999899</v>
      </c>
      <c r="N731" s="87">
        <v>9708480.1999999899</v>
      </c>
      <c r="O731" s="87" t="s">
        <v>1228</v>
      </c>
      <c r="P731" s="87" t="str">
        <f>VLOOKUP(CENSO[[#This Row],[DAP (cm)]],CD[],2,TRUE)</f>
        <v>TORA</v>
      </c>
      <c r="Q731" s="87" t="str">
        <f>VLOOKUP(CENSO[[#This Row],[DAP (cm)]],DD[],2,TRUE)</f>
        <v>60├ 70</v>
      </c>
      <c r="R731" s="87" t="str" cm="1">
        <f t="array" ref="R731">INDEX(_xlfn.TEXTSPLIT(CENSO[[#This Row],[NOME CIENTIFICO]]," "),1)</f>
        <v>Couratari</v>
      </c>
      <c r="S731" s="98" t="s">
        <v>1004</v>
      </c>
      <c r="T731" s="87">
        <f>_xlfn.MINIFS(CENSO[DAP (cm)],CENSO[NOME CIENTIFICO],CENSO[[#This Row],[NOME CIENTIFICO]])</f>
        <v>38.833806114422465</v>
      </c>
      <c r="U7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31" s="87" t="str">
        <f>IF(CENSO[[#This Row],[DAP (cm)]]&lt;CENSO[[#This Row],[DMCE (cm)]],"DAP &lt; DMCE","DAP ≥ DMCE")</f>
        <v>DAP ≥ DMCE</v>
      </c>
      <c r="W731" s="87" t="str">
        <f>IF(CENSO[[#This Row],[DAP (cm)]]&gt;200, "Superior", "Inferior")</f>
        <v>Inferior</v>
      </c>
      <c r="X731" s="87" t="str">
        <f>VLOOKUP(CENSO[[#This Row],[NOME COMUM]],ESPECIES[],4,FALSE)</f>
        <v>Não</v>
      </c>
      <c r="Y731" s="87" t="str">
        <f>IF(IFERROR(VLOOKUP(CENSO[[#This Row],[NOME COMUM]],COMERCIAIS[],2, FALSE), "Não") &lt;&gt; "Não", "Sim", "Não")</f>
        <v>Sim</v>
      </c>
      <c r="Z731" s="133">
        <f>CENSO[[#This Row],[g (m²)]]/SUM(AEEF[AEEF-UT])</f>
        <v>6.3762714417156204E-4</v>
      </c>
      <c r="AA731" s="133">
        <f>CENSO[[#This Row],[v (m³)]]/SUM(AEEF[AEEF-UT])</f>
        <v>9.8194580202420542E-3</v>
      </c>
    </row>
    <row r="732" spans="1:27" ht="14">
      <c r="A732" s="86">
        <v>1</v>
      </c>
      <c r="B732" s="86">
        <v>1</v>
      </c>
      <c r="C732" s="63">
        <v>32</v>
      </c>
      <c r="D732" s="63">
        <v>731</v>
      </c>
      <c r="E732" s="63" t="str">
        <f>VLOOKUP(CENSO[[#This Row],[NOME COMUM]],ESPECIES[],2,FALSE)</f>
        <v>Piptadenia suaveolens Miq.</v>
      </c>
      <c r="F732" s="64" t="s">
        <v>22</v>
      </c>
      <c r="G732" s="64">
        <v>300</v>
      </c>
      <c r="H732" s="97">
        <f>CENSO[[#This Row],[CAP (cm)]]/PI()</f>
        <v>95.4929658551372</v>
      </c>
      <c r="I732" s="64">
        <v>20</v>
      </c>
      <c r="J732" s="96">
        <f>(PI()*(CENSO[[#This Row],[DAP (cm)]]^2))/40000</f>
        <v>0.7161972439135289</v>
      </c>
      <c r="K732" s="96">
        <f>CENSO[[#This Row],[g (m²)]]*CENSO[[#This Row],[H (m)]]*0.7</f>
        <v>10.026761414789403</v>
      </c>
      <c r="L732" s="64">
        <v>1</v>
      </c>
      <c r="M732" s="65">
        <v>367699</v>
      </c>
      <c r="N732" s="87">
        <v>9708486.5</v>
      </c>
      <c r="O732" s="87" t="s">
        <v>1228</v>
      </c>
      <c r="P732" s="87" t="str">
        <f>VLOOKUP(CENSO[[#This Row],[DAP (cm)]],CD[],2,TRUE)</f>
        <v>TORA</v>
      </c>
      <c r="Q732" s="87" t="str">
        <f>VLOOKUP(CENSO[[#This Row],[DAP (cm)]],DD[],2,TRUE)</f>
        <v>90├ 100</v>
      </c>
      <c r="R732" s="87" t="str" cm="1">
        <f t="array" ref="R732">INDEX(_xlfn.TEXTSPLIT(CENSO[[#This Row],[NOME CIENTIFICO]]," "),1)</f>
        <v>Piptadenia</v>
      </c>
      <c r="S732" s="98" t="s">
        <v>1004</v>
      </c>
      <c r="T732" s="87">
        <f>_xlfn.MINIFS(CENSO[DAP (cm)],CENSO[NOME CIENTIFICO],CENSO[[#This Row],[NOME CIENTIFICO]])</f>
        <v>39.788735772973837</v>
      </c>
      <c r="U7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32" s="87" t="str">
        <f>IF(CENSO[[#This Row],[DAP (cm)]]&lt;CENSO[[#This Row],[DMCE (cm)]],"DAP &lt; DMCE","DAP ≥ DMCE")</f>
        <v>DAP ≥ DMCE</v>
      </c>
      <c r="W732" s="87" t="str">
        <f>IF(CENSO[[#This Row],[DAP (cm)]]&gt;200, "Superior", "Inferior")</f>
        <v>Inferior</v>
      </c>
      <c r="X732" s="87" t="str">
        <f>VLOOKUP(CENSO[[#This Row],[NOME COMUM]],ESPECIES[],4,FALSE)</f>
        <v>Não</v>
      </c>
      <c r="Y732" s="87" t="str">
        <f>IF(IFERROR(VLOOKUP(CENSO[[#This Row],[NOME COMUM]],COMERCIAIS[],2, FALSE), "Não") &lt;&gt; "Não", "Sim", "Não")</f>
        <v>Sim</v>
      </c>
      <c r="Z732" s="133">
        <f>CENSO[[#This Row],[g (m²)]]/SUM(AEEF[AEEF-UT])</f>
        <v>1.2530885443148001E-3</v>
      </c>
      <c r="AA732" s="133">
        <f>CENSO[[#This Row],[v (m³)]]/SUM(AEEF[AEEF-UT])</f>
        <v>1.75432396204072E-2</v>
      </c>
    </row>
    <row r="733" spans="1:27" ht="14">
      <c r="A733" s="86">
        <v>1</v>
      </c>
      <c r="B733" s="86">
        <v>1</v>
      </c>
      <c r="C733" s="63">
        <v>32</v>
      </c>
      <c r="D733" s="63">
        <v>732</v>
      </c>
      <c r="E733" s="63" t="str">
        <f>VLOOKUP(CENSO[[#This Row],[NOME COMUM]],ESPECIES[],2,FALSE)</f>
        <v>Couratari guianensis Aubl.</v>
      </c>
      <c r="F733" s="64" t="s">
        <v>6</v>
      </c>
      <c r="G733" s="64">
        <v>362</v>
      </c>
      <c r="H733" s="97">
        <f>CENSO[[#This Row],[CAP (cm)]]/PI()</f>
        <v>115.22817879853223</v>
      </c>
      <c r="I733" s="64">
        <v>21</v>
      </c>
      <c r="J733" s="96">
        <f>(PI()*(CENSO[[#This Row],[DAP (cm)]]^2))/40000</f>
        <v>1.0428150181267166</v>
      </c>
      <c r="K733" s="96">
        <f>CENSO[[#This Row],[g (m²)]]*CENSO[[#This Row],[H (m)]]*0.7</f>
        <v>15.329380766462732</v>
      </c>
      <c r="L733" s="64">
        <v>1</v>
      </c>
      <c r="M733" s="65">
        <v>367710.2</v>
      </c>
      <c r="N733" s="87">
        <v>9708498</v>
      </c>
      <c r="O733" s="87" t="s">
        <v>1228</v>
      </c>
      <c r="P733" s="87" t="str">
        <f>VLOOKUP(CENSO[[#This Row],[DAP (cm)]],CD[],2,TRUE)</f>
        <v>TORA</v>
      </c>
      <c r="Q733" s="87" t="str">
        <f>VLOOKUP(CENSO[[#This Row],[DAP (cm)]],DD[],2,TRUE)</f>
        <v>110├ 120</v>
      </c>
      <c r="R733" s="87" t="str" cm="1">
        <f t="array" ref="R733">INDEX(_xlfn.TEXTSPLIT(CENSO[[#This Row],[NOME CIENTIFICO]]," "),1)</f>
        <v>Couratari</v>
      </c>
      <c r="S733" s="98" t="s">
        <v>1004</v>
      </c>
      <c r="T733" s="87">
        <f>_xlfn.MINIFS(CENSO[DAP (cm)],CENSO[NOME CIENTIFICO],CENSO[[#This Row],[NOME CIENTIFICO]])</f>
        <v>38.833806114422465</v>
      </c>
      <c r="U7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33" s="87" t="str">
        <f>IF(CENSO[[#This Row],[DAP (cm)]]&lt;CENSO[[#This Row],[DMCE (cm)]],"DAP &lt; DMCE","DAP ≥ DMCE")</f>
        <v>DAP ≥ DMCE</v>
      </c>
      <c r="W733" s="87" t="str">
        <f>IF(CENSO[[#This Row],[DAP (cm)]]&gt;200, "Superior", "Inferior")</f>
        <v>Inferior</v>
      </c>
      <c r="X733" s="87" t="str">
        <f>VLOOKUP(CENSO[[#This Row],[NOME COMUM]],ESPECIES[],4,FALSE)</f>
        <v>Não</v>
      </c>
      <c r="Y733" s="87" t="str">
        <f>IF(IFERROR(VLOOKUP(CENSO[[#This Row],[NOME COMUM]],COMERCIAIS[],2, FALSE), "Não") &lt;&gt; "Não", "Sim", "Não")</f>
        <v>Sim</v>
      </c>
      <c r="Z733" s="133">
        <f>CENSO[[#This Row],[g (m²)]]/SUM(AEEF[AEEF-UT])</f>
        <v>1.824552613346541E-3</v>
      </c>
      <c r="AA733" s="133">
        <f>CENSO[[#This Row],[v (m³)]]/SUM(AEEF[AEEF-UT])</f>
        <v>2.6820923416194149E-2</v>
      </c>
    </row>
    <row r="734" spans="1:27" ht="14">
      <c r="A734" s="86">
        <v>1</v>
      </c>
      <c r="B734" s="86">
        <v>1</v>
      </c>
      <c r="C734" s="63">
        <v>32</v>
      </c>
      <c r="D734" s="63">
        <v>733</v>
      </c>
      <c r="E734" s="63" t="str">
        <f>VLOOKUP(CENSO[[#This Row],[NOME COMUM]],ESPECIES[],2,FALSE)</f>
        <v>Apuleia leiocarpa (Vogel) J.F.Macbr.</v>
      </c>
      <c r="F734" s="64" t="s">
        <v>51</v>
      </c>
      <c r="G734" s="64">
        <v>300</v>
      </c>
      <c r="H734" s="97">
        <f>CENSO[[#This Row],[CAP (cm)]]/PI()</f>
        <v>95.4929658551372</v>
      </c>
      <c r="I734" s="64">
        <v>20</v>
      </c>
      <c r="J734" s="96">
        <f>(PI()*(CENSO[[#This Row],[DAP (cm)]]^2))/40000</f>
        <v>0.7161972439135289</v>
      </c>
      <c r="K734" s="96">
        <f>CENSO[[#This Row],[g (m²)]]*CENSO[[#This Row],[H (m)]]*0.7</f>
        <v>10.026761414789403</v>
      </c>
      <c r="L734" s="64">
        <v>1</v>
      </c>
      <c r="M734" s="65">
        <v>367724.5</v>
      </c>
      <c r="N734" s="87">
        <v>9708457</v>
      </c>
      <c r="O734" s="87" t="s">
        <v>1228</v>
      </c>
      <c r="P734" s="87" t="str">
        <f>VLOOKUP(CENSO[[#This Row],[DAP (cm)]],CD[],2,TRUE)</f>
        <v>TORA</v>
      </c>
      <c r="Q734" s="87" t="str">
        <f>VLOOKUP(CENSO[[#This Row],[DAP (cm)]],DD[],2,TRUE)</f>
        <v>90├ 100</v>
      </c>
      <c r="R734" s="87" t="str" cm="1">
        <f t="array" ref="R734">INDEX(_xlfn.TEXTSPLIT(CENSO[[#This Row],[NOME CIENTIFICO]]," "),1)</f>
        <v>Apuleia</v>
      </c>
      <c r="S734" s="98" t="s">
        <v>1004</v>
      </c>
      <c r="T734" s="87">
        <f>_xlfn.MINIFS(CENSO[DAP (cm)],CENSO[NOME CIENTIFICO],CENSO[[#This Row],[NOME CIENTIFICO]])</f>
        <v>39.788735772973837</v>
      </c>
      <c r="U7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34" s="87" t="str">
        <f>IF(CENSO[[#This Row],[DAP (cm)]]&lt;CENSO[[#This Row],[DMCE (cm)]],"DAP &lt; DMCE","DAP ≥ DMCE")</f>
        <v>DAP ≥ DMCE</v>
      </c>
      <c r="W734" s="87" t="str">
        <f>IF(CENSO[[#This Row],[DAP (cm)]]&gt;200, "Superior", "Inferior")</f>
        <v>Inferior</v>
      </c>
      <c r="X734" s="87" t="str">
        <f>VLOOKUP(CENSO[[#This Row],[NOME COMUM]],ESPECIES[],4,FALSE)</f>
        <v>Não</v>
      </c>
      <c r="Y734" s="87" t="str">
        <f>IF(IFERROR(VLOOKUP(CENSO[[#This Row],[NOME COMUM]],COMERCIAIS[],2, FALSE), "Não") &lt;&gt; "Não", "Sim", "Não")</f>
        <v>Sim</v>
      </c>
      <c r="Z734" s="133">
        <f>CENSO[[#This Row],[g (m²)]]/SUM(AEEF[AEEF-UT])</f>
        <v>1.2530885443148001E-3</v>
      </c>
      <c r="AA734" s="133">
        <f>CENSO[[#This Row],[v (m³)]]/SUM(AEEF[AEEF-UT])</f>
        <v>1.75432396204072E-2</v>
      </c>
    </row>
    <row r="735" spans="1:27" ht="14">
      <c r="A735" s="86">
        <v>1</v>
      </c>
      <c r="B735" s="86">
        <v>1</v>
      </c>
      <c r="C735" s="63">
        <v>32</v>
      </c>
      <c r="D735" s="63">
        <v>734</v>
      </c>
      <c r="E735" s="63" t="str">
        <f>VLOOKUP(CENSO[[#This Row],[NOME COMUM]],ESPECIES[],2,FALSE)</f>
        <v>Piptadenia suaveolens Miq.</v>
      </c>
      <c r="F735" s="64" t="s">
        <v>22</v>
      </c>
      <c r="G735" s="64">
        <v>193</v>
      </c>
      <c r="H735" s="97">
        <f>CENSO[[#This Row],[CAP (cm)]]/PI()</f>
        <v>61.4338080334716</v>
      </c>
      <c r="I735" s="64">
        <v>20</v>
      </c>
      <c r="J735" s="96">
        <f>(PI()*(CENSO[[#This Row],[DAP (cm)]]^2))/40000</f>
        <v>0.29641812376150045</v>
      </c>
      <c r="K735" s="96">
        <f>CENSO[[#This Row],[g (m²)]]*CENSO[[#This Row],[H (m)]]*0.7</f>
        <v>4.1498537326610059</v>
      </c>
      <c r="L735" s="64">
        <v>1</v>
      </c>
      <c r="M735" s="65">
        <v>367722.799999999</v>
      </c>
      <c r="N735" s="87">
        <v>9708453.0999999903</v>
      </c>
      <c r="O735" s="87" t="s">
        <v>1228</v>
      </c>
      <c r="P735" s="87" t="str">
        <f>VLOOKUP(CENSO[[#This Row],[DAP (cm)]],CD[],2,TRUE)</f>
        <v>TORA</v>
      </c>
      <c r="Q735" s="87" t="str">
        <f>VLOOKUP(CENSO[[#This Row],[DAP (cm)]],DD[],2,TRUE)</f>
        <v>60├ 70</v>
      </c>
      <c r="R735" s="87" t="str" cm="1">
        <f t="array" ref="R735">INDEX(_xlfn.TEXTSPLIT(CENSO[[#This Row],[NOME CIENTIFICO]]," "),1)</f>
        <v>Piptadenia</v>
      </c>
      <c r="S735" s="98" t="s">
        <v>1004</v>
      </c>
      <c r="T735" s="87">
        <f>_xlfn.MINIFS(CENSO[DAP (cm)],CENSO[NOME CIENTIFICO],CENSO[[#This Row],[NOME CIENTIFICO]])</f>
        <v>39.788735772973837</v>
      </c>
      <c r="U7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35" s="87" t="str">
        <f>IF(CENSO[[#This Row],[DAP (cm)]]&lt;CENSO[[#This Row],[DMCE (cm)]],"DAP &lt; DMCE","DAP ≥ DMCE")</f>
        <v>DAP ≥ DMCE</v>
      </c>
      <c r="W735" s="87" t="str">
        <f>IF(CENSO[[#This Row],[DAP (cm)]]&gt;200, "Superior", "Inferior")</f>
        <v>Inferior</v>
      </c>
      <c r="X735" s="87" t="str">
        <f>VLOOKUP(CENSO[[#This Row],[NOME COMUM]],ESPECIES[],4,FALSE)</f>
        <v>Não</v>
      </c>
      <c r="Y735" s="87" t="str">
        <f>IF(IFERROR(VLOOKUP(CENSO[[#This Row],[NOME COMUM]],COMERCIAIS[],2, FALSE), "Não") &lt;&gt; "Não", "Sim", "Não")</f>
        <v>Sim</v>
      </c>
      <c r="Z735" s="133">
        <f>CENSO[[#This Row],[g (m²)]]/SUM(AEEF[AEEF-UT])</f>
        <v>5.1862550207979992E-4</v>
      </c>
      <c r="AA735" s="133">
        <f>CENSO[[#This Row],[v (m³)]]/SUM(AEEF[AEEF-UT])</f>
        <v>7.2607570291171979E-3</v>
      </c>
    </row>
    <row r="736" spans="1:27" ht="14">
      <c r="A736" s="86">
        <v>1</v>
      </c>
      <c r="B736" s="86">
        <v>1</v>
      </c>
      <c r="C736" s="63">
        <v>32</v>
      </c>
      <c r="D736" s="63">
        <v>735</v>
      </c>
      <c r="E736" s="63" t="str">
        <f>VLOOKUP(CENSO[[#This Row],[NOME COMUM]],ESPECIES[],2,FALSE)</f>
        <v>Piptadenia suaveolens Miq.</v>
      </c>
      <c r="F736" s="64" t="s">
        <v>22</v>
      </c>
      <c r="G736" s="64">
        <v>212</v>
      </c>
      <c r="H736" s="97">
        <f>CENSO[[#This Row],[CAP (cm)]]/PI()</f>
        <v>67.48169587096362</v>
      </c>
      <c r="I736" s="64">
        <v>20</v>
      </c>
      <c r="J736" s="96">
        <f>(PI()*(CENSO[[#This Row],[DAP (cm)]]^2))/40000</f>
        <v>0.35765298811610713</v>
      </c>
      <c r="K736" s="96">
        <f>CENSO[[#This Row],[g (m²)]]*CENSO[[#This Row],[H (m)]]*0.7</f>
        <v>5.0071418336254991</v>
      </c>
      <c r="L736" s="64">
        <v>1</v>
      </c>
      <c r="M736" s="65">
        <v>367738.299999999</v>
      </c>
      <c r="N736" s="87">
        <v>9708442.0999999903</v>
      </c>
      <c r="O736" s="87" t="s">
        <v>1228</v>
      </c>
      <c r="P736" s="87" t="str">
        <f>VLOOKUP(CENSO[[#This Row],[DAP (cm)]],CD[],2,TRUE)</f>
        <v>TORA</v>
      </c>
      <c r="Q736" s="87" t="str">
        <f>VLOOKUP(CENSO[[#This Row],[DAP (cm)]],DD[],2,TRUE)</f>
        <v>60├ 70</v>
      </c>
      <c r="R736" s="87" t="str" cm="1">
        <f t="array" ref="R736">INDEX(_xlfn.TEXTSPLIT(CENSO[[#This Row],[NOME CIENTIFICO]]," "),1)</f>
        <v>Piptadenia</v>
      </c>
      <c r="S736" s="98" t="s">
        <v>1004</v>
      </c>
      <c r="T736" s="87">
        <f>_xlfn.MINIFS(CENSO[DAP (cm)],CENSO[NOME CIENTIFICO],CENSO[[#This Row],[NOME CIENTIFICO]])</f>
        <v>39.788735772973837</v>
      </c>
      <c r="U7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36" s="87" t="str">
        <f>IF(CENSO[[#This Row],[DAP (cm)]]&lt;CENSO[[#This Row],[DMCE (cm)]],"DAP &lt; DMCE","DAP ≥ DMCE")</f>
        <v>DAP ≥ DMCE</v>
      </c>
      <c r="W736" s="87" t="str">
        <f>IF(CENSO[[#This Row],[DAP (cm)]]&gt;200, "Superior", "Inferior")</f>
        <v>Inferior</v>
      </c>
      <c r="X736" s="87" t="str">
        <f>VLOOKUP(CENSO[[#This Row],[NOME COMUM]],ESPECIES[],4,FALSE)</f>
        <v>Não</v>
      </c>
      <c r="Y736" s="87" t="str">
        <f>IF(IFERROR(VLOOKUP(CENSO[[#This Row],[NOME COMUM]],COMERCIAIS[],2, FALSE), "Não") &lt;&gt; "Não", "Sim", "Não")</f>
        <v>Sim</v>
      </c>
      <c r="Z736" s="133">
        <f>CENSO[[#This Row],[g (m²)]]/SUM(AEEF[AEEF-UT])</f>
        <v>6.2576457261871526E-4</v>
      </c>
      <c r="AA736" s="133">
        <f>CENSO[[#This Row],[v (m³)]]/SUM(AEEF[AEEF-UT])</f>
        <v>8.7607040166620131E-3</v>
      </c>
    </row>
    <row r="737" spans="1:27" ht="14">
      <c r="A737" s="86">
        <v>1</v>
      </c>
      <c r="B737" s="86">
        <v>1</v>
      </c>
      <c r="C737" s="63">
        <v>32</v>
      </c>
      <c r="D737" s="63">
        <v>736</v>
      </c>
      <c r="E737" s="63" t="str">
        <f>VLOOKUP(CENSO[[#This Row],[NOME COMUM]],ESPECIES[],2,FALSE)</f>
        <v>Tachigali myrmecophila Ducke</v>
      </c>
      <c r="F737" s="64" t="s">
        <v>14</v>
      </c>
      <c r="G737" s="64">
        <v>160</v>
      </c>
      <c r="H737" s="97">
        <f>CENSO[[#This Row],[CAP (cm)]]/PI()</f>
        <v>50.929581789406512</v>
      </c>
      <c r="I737" s="64">
        <v>20</v>
      </c>
      <c r="J737" s="96">
        <f>(PI()*(CENSO[[#This Row],[DAP (cm)]]^2))/40000</f>
        <v>0.20371832715762608</v>
      </c>
      <c r="K737" s="96">
        <f>CENSO[[#This Row],[g (m²)]]*CENSO[[#This Row],[H (m)]]*0.7</f>
        <v>2.852056580206765</v>
      </c>
      <c r="L737" s="64">
        <v>1</v>
      </c>
      <c r="M737" s="65">
        <v>367793.7</v>
      </c>
      <c r="N737" s="87">
        <v>9708388.8000000007</v>
      </c>
      <c r="O737" s="87" t="s">
        <v>1227</v>
      </c>
      <c r="P737" s="87" t="str">
        <f>VLOOKUP(CENSO[[#This Row],[DAP (cm)]],CD[],2,TRUE)</f>
        <v>TORA</v>
      </c>
      <c r="Q737" s="87" t="str">
        <f>VLOOKUP(CENSO[[#This Row],[DAP (cm)]],DD[],2,TRUE)</f>
        <v>50├ 60</v>
      </c>
      <c r="R737" s="87" t="str" cm="1">
        <f t="array" ref="R737">INDEX(_xlfn.TEXTSPLIT(CENSO[[#This Row],[NOME CIENTIFICO]]," "),1)</f>
        <v>Tachigali</v>
      </c>
      <c r="S737" s="98" t="s">
        <v>1004</v>
      </c>
      <c r="T737" s="87">
        <f>_xlfn.MINIFS(CENSO[DAP (cm)],CENSO[NOME CIENTIFICO],CENSO[[#This Row],[NOME CIENTIFICO]])</f>
        <v>39.152116000606256</v>
      </c>
      <c r="U7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37" s="87" t="str">
        <f>IF(CENSO[[#This Row],[DAP (cm)]]&lt;CENSO[[#This Row],[DMCE (cm)]],"DAP &lt; DMCE","DAP ≥ DMCE")</f>
        <v>DAP ≥ DMCE</v>
      </c>
      <c r="W737" s="87" t="str">
        <f>IF(CENSO[[#This Row],[DAP (cm)]]&gt;200, "Superior", "Inferior")</f>
        <v>Inferior</v>
      </c>
      <c r="X737" s="87" t="str">
        <f>VLOOKUP(CENSO[[#This Row],[NOME COMUM]],ESPECIES[],4,FALSE)</f>
        <v>Não</v>
      </c>
      <c r="Y737" s="87" t="str">
        <f>IF(IFERROR(VLOOKUP(CENSO[[#This Row],[NOME COMUM]],COMERCIAIS[],2, FALSE), "Não") &lt;&gt; "Não", "Sim", "Não")</f>
        <v>Sim</v>
      </c>
      <c r="Z737" s="133">
        <f>CENSO[[#This Row],[g (m²)]]/SUM(AEEF[AEEF-UT])</f>
        <v>3.5643407482732108E-4</v>
      </c>
      <c r="AA737" s="133">
        <f>CENSO[[#This Row],[v (m³)]]/SUM(AEEF[AEEF-UT])</f>
        <v>4.9900770475824942E-3</v>
      </c>
    </row>
    <row r="738" spans="1:27" ht="14">
      <c r="A738" s="86">
        <v>1</v>
      </c>
      <c r="B738" s="86">
        <v>1</v>
      </c>
      <c r="C738" s="63">
        <v>32</v>
      </c>
      <c r="D738" s="63">
        <v>737</v>
      </c>
      <c r="E738" s="63" t="str">
        <f>VLOOKUP(CENSO[[#This Row],[NOME COMUM]],ESPECIES[],2,FALSE)</f>
        <v>Buchenavia capitata (Vahl) Eichler</v>
      </c>
      <c r="F738" s="64" t="s">
        <v>10</v>
      </c>
      <c r="G738" s="64">
        <v>148</v>
      </c>
      <c r="H738" s="97">
        <f>CENSO[[#This Row],[CAP (cm)]]/PI()</f>
        <v>47.109863155201019</v>
      </c>
      <c r="I738" s="64">
        <v>20</v>
      </c>
      <c r="J738" s="96">
        <f>(PI()*(CENSO[[#This Row],[DAP (cm)]]^2))/40000</f>
        <v>0.17430649367424375</v>
      </c>
      <c r="K738" s="96">
        <f>CENSO[[#This Row],[g (m²)]]*CENSO[[#This Row],[H (m)]]*0.7</f>
        <v>2.4402909114394125</v>
      </c>
      <c r="L738" s="64">
        <v>1</v>
      </c>
      <c r="M738" s="65">
        <v>367817.59999999899</v>
      </c>
      <c r="N738" s="87">
        <v>9708394.5</v>
      </c>
      <c r="O738" s="98" t="s">
        <v>1225</v>
      </c>
      <c r="P738" s="87" t="str">
        <f>VLOOKUP(CENSO[[#This Row],[DAP (cm)]],CD[],2,TRUE)</f>
        <v>TORETE</v>
      </c>
      <c r="Q738" s="87" t="str">
        <f>VLOOKUP(CENSO[[#This Row],[DAP (cm)]],DD[],2,TRUE)</f>
        <v>40├ 50</v>
      </c>
      <c r="R738" s="87" t="str" cm="1">
        <f t="array" ref="R738">INDEX(_xlfn.TEXTSPLIT(CENSO[[#This Row],[NOME CIENTIFICO]]," "),1)</f>
        <v>Buchenavia</v>
      </c>
      <c r="S738" s="98" t="s">
        <v>1004</v>
      </c>
      <c r="T738" s="87">
        <f>_xlfn.MINIFS(CENSO[DAP (cm)],CENSO[NOME CIENTIFICO],CENSO[[#This Row],[NOME CIENTIFICO]])</f>
        <v>41.38028520389279</v>
      </c>
      <c r="U7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738" s="87" t="str">
        <f>IF(CENSO[[#This Row],[DAP (cm)]]&lt;CENSO[[#This Row],[DMCE (cm)]],"DAP &lt; DMCE","DAP ≥ DMCE")</f>
        <v>DAP &lt; DMCE</v>
      </c>
      <c r="W738" s="87" t="str">
        <f>IF(CENSO[[#This Row],[DAP (cm)]]&gt;200, "Superior", "Inferior")</f>
        <v>Inferior</v>
      </c>
      <c r="X738" s="87" t="str">
        <f>VLOOKUP(CENSO[[#This Row],[NOME COMUM]],ESPECIES[],4,FALSE)</f>
        <v>Não</v>
      </c>
      <c r="Y738" s="87" t="str">
        <f>IF(IFERROR(VLOOKUP(CENSO[[#This Row],[NOME COMUM]],COMERCIAIS[],2, FALSE), "Não") &lt;&gt; "Não", "Sim", "Não")</f>
        <v>Não</v>
      </c>
      <c r="Z738" s="133">
        <f>CENSO[[#This Row],[g (m²)]]/SUM(AEEF[AEEF-UT])</f>
        <v>3.0497390527412649E-4</v>
      </c>
      <c r="AA738" s="133">
        <f>CENSO[[#This Row],[v (m³)]]/SUM(AEEF[AEEF-UT])</f>
        <v>4.2696346738377708E-3</v>
      </c>
    </row>
    <row r="739" spans="1:27" ht="14">
      <c r="A739" s="86">
        <v>1</v>
      </c>
      <c r="B739" s="86">
        <v>1</v>
      </c>
      <c r="C739" s="63">
        <v>32</v>
      </c>
      <c r="D739" s="63">
        <v>738</v>
      </c>
      <c r="E739" s="63" t="str">
        <f>VLOOKUP(CENSO[[#This Row],[NOME COMUM]],ESPECIES[],2,FALSE)</f>
        <v>Platymiscium duckei Huber</v>
      </c>
      <c r="F739" s="64" t="s">
        <v>42</v>
      </c>
      <c r="G739" s="64">
        <v>205</v>
      </c>
      <c r="H739" s="97">
        <f>CENSO[[#This Row],[CAP (cm)]]/PI()</f>
        <v>65.253526667677093</v>
      </c>
      <c r="I739" s="64">
        <v>21</v>
      </c>
      <c r="J739" s="96">
        <f>(PI()*(CENSO[[#This Row],[DAP (cm)]]^2))/40000</f>
        <v>0.33442432417184514</v>
      </c>
      <c r="K739" s="96">
        <f>CENSO[[#This Row],[g (m²)]]*CENSO[[#This Row],[H (m)]]*0.7</f>
        <v>4.9160375653261239</v>
      </c>
      <c r="L739" s="64">
        <v>1</v>
      </c>
      <c r="M739" s="65">
        <v>367827.299999999</v>
      </c>
      <c r="N739" s="87">
        <v>9708407.3000000007</v>
      </c>
      <c r="O739" s="87" t="s">
        <v>1227</v>
      </c>
      <c r="P739" s="87" t="str">
        <f>VLOOKUP(CENSO[[#This Row],[DAP (cm)]],CD[],2,TRUE)</f>
        <v>TORA</v>
      </c>
      <c r="Q739" s="87" t="str">
        <f>VLOOKUP(CENSO[[#This Row],[DAP (cm)]],DD[],2,TRUE)</f>
        <v>60├ 70</v>
      </c>
      <c r="R739" s="87" t="str" cm="1">
        <f t="array" ref="R739">INDEX(_xlfn.TEXTSPLIT(CENSO[[#This Row],[NOME CIENTIFICO]]," "),1)</f>
        <v>Platymiscium</v>
      </c>
      <c r="S739" s="98" t="s">
        <v>1004</v>
      </c>
      <c r="T739" s="87">
        <f>_xlfn.MINIFS(CENSO[DAP (cm)],CENSO[NOME CIENTIFICO],CENSO[[#This Row],[NOME CIENTIFICO]])</f>
        <v>43.608454407179323</v>
      </c>
      <c r="U7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53.608454407179323</v>
      </c>
      <c r="V739" s="87" t="str">
        <f>IF(CENSO[[#This Row],[DAP (cm)]]&lt;CENSO[[#This Row],[DMCE (cm)]],"DAP &lt; DMCE","DAP ≥ DMCE")</f>
        <v>DAP ≥ DMCE</v>
      </c>
      <c r="W739" s="87" t="str">
        <f>IF(CENSO[[#This Row],[DAP (cm)]]&gt;200, "Superior", "Inferior")</f>
        <v>Inferior</v>
      </c>
      <c r="X739" s="87" t="str">
        <f>VLOOKUP(CENSO[[#This Row],[NOME COMUM]],ESPECIES[],4,FALSE)</f>
        <v>Não</v>
      </c>
      <c r="Y739" s="87" t="str">
        <f>IF(IFERROR(VLOOKUP(CENSO[[#This Row],[NOME COMUM]],COMERCIAIS[],2, FALSE), "Não") &lt;&gt; "Não", "Sim", "Não")</f>
        <v>Não</v>
      </c>
      <c r="Z739" s="133">
        <f>CENSO[[#This Row],[g (m²)]]/SUM(AEEF[AEEF-UT])</f>
        <v>5.8512273416477215E-4</v>
      </c>
      <c r="AA739" s="133">
        <f>CENSO[[#This Row],[v (m³)]]/SUM(AEEF[AEEF-UT])</f>
        <v>8.6013041922221502E-3</v>
      </c>
    </row>
    <row r="740" spans="1:27" ht="14">
      <c r="A740" s="86">
        <v>1</v>
      </c>
      <c r="B740" s="86">
        <v>1</v>
      </c>
      <c r="C740" s="63">
        <v>32</v>
      </c>
      <c r="D740" s="63">
        <v>739</v>
      </c>
      <c r="E740" s="63" t="str">
        <f>VLOOKUP(CENSO[[#This Row],[NOME COMUM]],ESPECIES[],2,FALSE)</f>
        <v>Schefflera morototoni (Aubl.) Decne. &amp; Planch.</v>
      </c>
      <c r="F740" s="64" t="s">
        <v>12</v>
      </c>
      <c r="G740" s="64">
        <v>200</v>
      </c>
      <c r="H740" s="97">
        <f>CENSO[[#This Row],[CAP (cm)]]/PI()</f>
        <v>63.661977236758133</v>
      </c>
      <c r="I740" s="64">
        <v>20</v>
      </c>
      <c r="J740" s="96">
        <f>(PI()*(CENSO[[#This Row],[DAP (cm)]]^2))/40000</f>
        <v>0.31830988618379064</v>
      </c>
      <c r="K740" s="96">
        <f>CENSO[[#This Row],[g (m²)]]*CENSO[[#This Row],[H (m)]]*0.7</f>
        <v>4.4563384065730682</v>
      </c>
      <c r="L740" s="64">
        <v>2</v>
      </c>
      <c r="M740" s="65">
        <v>367869.799999999</v>
      </c>
      <c r="N740" s="87">
        <v>9708364.1999999899</v>
      </c>
      <c r="O740" s="87" t="s">
        <v>1227</v>
      </c>
      <c r="P740" s="87" t="str">
        <f>VLOOKUP(CENSO[[#This Row],[DAP (cm)]],CD[],2,TRUE)</f>
        <v>TORA</v>
      </c>
      <c r="Q740" s="87" t="str">
        <f>VLOOKUP(CENSO[[#This Row],[DAP (cm)]],DD[],2,TRUE)</f>
        <v>60├ 70</v>
      </c>
      <c r="R740" s="87" t="str" cm="1">
        <f t="array" ref="R740">INDEX(_xlfn.TEXTSPLIT(CENSO[[#This Row],[NOME CIENTIFICO]]," "),1)</f>
        <v>Schefflera</v>
      </c>
      <c r="S740" s="98" t="s">
        <v>1004</v>
      </c>
      <c r="T740" s="87">
        <f>_xlfn.MINIFS(CENSO[DAP (cm)],CENSO[NOME CIENTIFICO],CENSO[[#This Row],[NOME CIENTIFICO]])</f>
        <v>40.425355545341418</v>
      </c>
      <c r="U7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740" s="87" t="str">
        <f>IF(CENSO[[#This Row],[DAP (cm)]]&lt;CENSO[[#This Row],[DMCE (cm)]],"DAP &lt; DMCE","DAP ≥ DMCE")</f>
        <v>DAP ≥ DMCE</v>
      </c>
      <c r="W740" s="87" t="str">
        <f>IF(CENSO[[#This Row],[DAP (cm)]]&gt;200, "Superior", "Inferior")</f>
        <v>Inferior</v>
      </c>
      <c r="X740" s="87" t="str">
        <f>VLOOKUP(CENSO[[#This Row],[NOME COMUM]],ESPECIES[],4,FALSE)</f>
        <v>Não</v>
      </c>
      <c r="Y740" s="87" t="str">
        <f>IF(IFERROR(VLOOKUP(CENSO[[#This Row],[NOME COMUM]],COMERCIAIS[],2, FALSE), "Não") &lt;&gt; "Não", "Sim", "Não")</f>
        <v>Não</v>
      </c>
      <c r="Z740" s="133">
        <f>CENSO[[#This Row],[g (m²)]]/SUM(AEEF[AEEF-UT])</f>
        <v>5.5692824191768894E-4</v>
      </c>
      <c r="AA740" s="133">
        <f>CENSO[[#This Row],[v (m³)]]/SUM(AEEF[AEEF-UT])</f>
        <v>7.7969953868476443E-3</v>
      </c>
    </row>
    <row r="741" spans="1:27" ht="14">
      <c r="A741" s="86">
        <v>1</v>
      </c>
      <c r="B741" s="86">
        <v>1</v>
      </c>
      <c r="C741" s="63">
        <v>32</v>
      </c>
      <c r="D741" s="63">
        <v>740</v>
      </c>
      <c r="E741" s="63" t="str">
        <f>VLOOKUP(CENSO[[#This Row],[NOME COMUM]],ESPECIES[],2,FALSE)</f>
        <v>Brosimum parinarioides Ducke</v>
      </c>
      <c r="F741" s="64" t="s">
        <v>54</v>
      </c>
      <c r="G741" s="64">
        <v>130</v>
      </c>
      <c r="H741" s="97">
        <f>CENSO[[#This Row],[CAP (cm)]]/PI()</f>
        <v>41.38028520389279</v>
      </c>
      <c r="I741" s="64">
        <v>20</v>
      </c>
      <c r="J741" s="96">
        <f>(PI()*(CENSO[[#This Row],[DAP (cm)]]^2))/40000</f>
        <v>0.13448592691265157</v>
      </c>
      <c r="K741" s="96">
        <f>CENSO[[#This Row],[g (m²)]]*CENSO[[#This Row],[H (m)]]*0.7</f>
        <v>1.8828029767771219</v>
      </c>
      <c r="L741" s="64">
        <v>2</v>
      </c>
      <c r="M741" s="65">
        <v>367869.799999999</v>
      </c>
      <c r="N741" s="87">
        <v>9708364.1999999899</v>
      </c>
      <c r="O741" s="98" t="s">
        <v>1225</v>
      </c>
      <c r="P741" s="87" t="str">
        <f>VLOOKUP(CENSO[[#This Row],[DAP (cm)]],CD[],2,TRUE)</f>
        <v>TORETE</v>
      </c>
      <c r="Q741" s="87" t="str">
        <f>VLOOKUP(CENSO[[#This Row],[DAP (cm)]],DD[],2,TRUE)</f>
        <v>40├ 50</v>
      </c>
      <c r="R741" s="87" t="str" cm="1">
        <f t="array" ref="R741">INDEX(_xlfn.TEXTSPLIT(CENSO[[#This Row],[NOME CIENTIFICO]]," "),1)</f>
        <v>Brosimum</v>
      </c>
      <c r="S741" s="98" t="s">
        <v>1004</v>
      </c>
      <c r="T741" s="87">
        <f>_xlfn.MINIFS(CENSO[DAP (cm)],CENSO[NOME CIENTIFICO],CENSO[[#This Row],[NOME CIENTIFICO]])</f>
        <v>41.38028520389279</v>
      </c>
      <c r="U7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741" s="87" t="str">
        <f>IF(CENSO[[#This Row],[DAP (cm)]]&lt;CENSO[[#This Row],[DMCE (cm)]],"DAP &lt; DMCE","DAP ≥ DMCE")</f>
        <v>DAP &lt; DMCE</v>
      </c>
      <c r="W741" s="87" t="str">
        <f>IF(CENSO[[#This Row],[DAP (cm)]]&gt;200, "Superior", "Inferior")</f>
        <v>Inferior</v>
      </c>
      <c r="X741" s="87" t="str">
        <f>VLOOKUP(CENSO[[#This Row],[NOME COMUM]],ESPECIES[],4,FALSE)</f>
        <v>Não</v>
      </c>
      <c r="Y741" s="87" t="str">
        <f>IF(IFERROR(VLOOKUP(CENSO[[#This Row],[NOME COMUM]],COMERCIAIS[],2, FALSE), "Não") &lt;&gt; "Não", "Sim", "Não")</f>
        <v>Não</v>
      </c>
      <c r="Z741" s="133">
        <f>CENSO[[#This Row],[g (m²)]]/SUM(AEEF[AEEF-UT])</f>
        <v>2.3530218221022364E-4</v>
      </c>
      <c r="AA741" s="133">
        <f>CENSO[[#This Row],[v (m³)]]/SUM(AEEF[AEEF-UT])</f>
        <v>3.2942305509431305E-3</v>
      </c>
    </row>
    <row r="742" spans="1:27" ht="14">
      <c r="A742" s="86">
        <v>1</v>
      </c>
      <c r="B742" s="86">
        <v>1</v>
      </c>
      <c r="C742" s="63">
        <v>32</v>
      </c>
      <c r="D742" s="63">
        <v>741</v>
      </c>
      <c r="E742" s="63" t="str">
        <f>VLOOKUP(CENSO[[#This Row],[NOME COMUM]],ESPECIES[],2,FALSE)</f>
        <v>Tachigali myrmecophila Ducke</v>
      </c>
      <c r="F742" s="64" t="s">
        <v>14</v>
      </c>
      <c r="G742" s="64">
        <v>300</v>
      </c>
      <c r="H742" s="97">
        <f>CENSO[[#This Row],[CAP (cm)]]/PI()</f>
        <v>95.4929658551372</v>
      </c>
      <c r="I742" s="64">
        <v>17</v>
      </c>
      <c r="J742" s="96">
        <f>(PI()*(CENSO[[#This Row],[DAP (cm)]]^2))/40000</f>
        <v>0.7161972439135289</v>
      </c>
      <c r="K742" s="96">
        <f>CENSO[[#This Row],[g (m²)]]*CENSO[[#This Row],[H (m)]]*0.7</f>
        <v>8.5227472025709936</v>
      </c>
      <c r="L742" s="64">
        <v>1</v>
      </c>
      <c r="M742" s="65">
        <v>367888.299999999</v>
      </c>
      <c r="N742" s="87">
        <v>9708306.1999999899</v>
      </c>
      <c r="O742" s="87" t="s">
        <v>1227</v>
      </c>
      <c r="P742" s="87" t="str">
        <f>VLOOKUP(CENSO[[#This Row],[DAP (cm)]],CD[],2,TRUE)</f>
        <v>TORA</v>
      </c>
      <c r="Q742" s="87" t="str">
        <f>VLOOKUP(CENSO[[#This Row],[DAP (cm)]],DD[],2,TRUE)</f>
        <v>90├ 100</v>
      </c>
      <c r="R742" s="87" t="str" cm="1">
        <f t="array" ref="R742">INDEX(_xlfn.TEXTSPLIT(CENSO[[#This Row],[NOME CIENTIFICO]]," "),1)</f>
        <v>Tachigali</v>
      </c>
      <c r="S742" s="98" t="s">
        <v>1004</v>
      </c>
      <c r="T742" s="87">
        <f>_xlfn.MINIFS(CENSO[DAP (cm)],CENSO[NOME CIENTIFICO],CENSO[[#This Row],[NOME CIENTIFICO]])</f>
        <v>39.152116000606256</v>
      </c>
      <c r="U7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42" s="87" t="str">
        <f>IF(CENSO[[#This Row],[DAP (cm)]]&lt;CENSO[[#This Row],[DMCE (cm)]],"DAP &lt; DMCE","DAP ≥ DMCE")</f>
        <v>DAP ≥ DMCE</v>
      </c>
      <c r="W742" s="87" t="str">
        <f>IF(CENSO[[#This Row],[DAP (cm)]]&gt;200, "Superior", "Inferior")</f>
        <v>Inferior</v>
      </c>
      <c r="X742" s="87" t="str">
        <f>VLOOKUP(CENSO[[#This Row],[NOME COMUM]],ESPECIES[],4,FALSE)</f>
        <v>Não</v>
      </c>
      <c r="Y742" s="87" t="str">
        <f>IF(IFERROR(VLOOKUP(CENSO[[#This Row],[NOME COMUM]],COMERCIAIS[],2, FALSE), "Não") &lt;&gt; "Não", "Sim", "Não")</f>
        <v>Sim</v>
      </c>
      <c r="Z742" s="133">
        <f>CENSO[[#This Row],[g (m²)]]/SUM(AEEF[AEEF-UT])</f>
        <v>1.2530885443148001E-3</v>
      </c>
      <c r="AA742" s="133">
        <f>CENSO[[#This Row],[v (m³)]]/SUM(AEEF[AEEF-UT])</f>
        <v>1.491175367734612E-2</v>
      </c>
    </row>
    <row r="743" spans="1:27" ht="14">
      <c r="A743" s="86">
        <v>1</v>
      </c>
      <c r="B743" s="86">
        <v>1</v>
      </c>
      <c r="C743" s="63">
        <v>32</v>
      </c>
      <c r="D743" s="63">
        <v>742</v>
      </c>
      <c r="E743" s="63" t="str">
        <f>VLOOKUP(CENSO[[#This Row],[NOME COMUM]],ESPECIES[],2,FALSE)</f>
        <v>Tachigali myrmecophila Ducke</v>
      </c>
      <c r="F743" s="64" t="s">
        <v>14</v>
      </c>
      <c r="G743" s="64">
        <v>315</v>
      </c>
      <c r="H743" s="97">
        <f>CENSO[[#This Row],[CAP (cm)]]/PI()</f>
        <v>100.26761414789407</v>
      </c>
      <c r="I743" s="64">
        <v>20</v>
      </c>
      <c r="J743" s="96">
        <f>(PI()*(CENSO[[#This Row],[DAP (cm)]]^2))/40000</f>
        <v>0.78960746141466576</v>
      </c>
      <c r="K743" s="96">
        <f>CENSO[[#This Row],[g (m²)]]*CENSO[[#This Row],[H (m)]]*0.7</f>
        <v>11.054504459805321</v>
      </c>
      <c r="L743" s="64">
        <v>1</v>
      </c>
      <c r="M743" s="65">
        <v>367904.799999999</v>
      </c>
      <c r="N743" s="87">
        <v>9708327.6999999899</v>
      </c>
      <c r="O743" s="87" t="s">
        <v>1227</v>
      </c>
      <c r="P743" s="87" t="str">
        <f>VLOOKUP(CENSO[[#This Row],[DAP (cm)]],CD[],2,TRUE)</f>
        <v>TORA</v>
      </c>
      <c r="Q743" s="87" t="str">
        <f>VLOOKUP(CENSO[[#This Row],[DAP (cm)]],DD[],2,TRUE)</f>
        <v>100├ 110</v>
      </c>
      <c r="R743" s="87" t="str" cm="1">
        <f t="array" ref="R743">INDEX(_xlfn.TEXTSPLIT(CENSO[[#This Row],[NOME CIENTIFICO]]," "),1)</f>
        <v>Tachigali</v>
      </c>
      <c r="S743" s="98" t="s">
        <v>1004</v>
      </c>
      <c r="T743" s="87">
        <f>_xlfn.MINIFS(CENSO[DAP (cm)],CENSO[NOME CIENTIFICO],CENSO[[#This Row],[NOME CIENTIFICO]])</f>
        <v>39.152116000606256</v>
      </c>
      <c r="U7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43" s="87" t="str">
        <f>IF(CENSO[[#This Row],[DAP (cm)]]&lt;CENSO[[#This Row],[DMCE (cm)]],"DAP &lt; DMCE","DAP ≥ DMCE")</f>
        <v>DAP ≥ DMCE</v>
      </c>
      <c r="W743" s="87" t="str">
        <f>IF(CENSO[[#This Row],[DAP (cm)]]&gt;200, "Superior", "Inferior")</f>
        <v>Inferior</v>
      </c>
      <c r="X743" s="87" t="str">
        <f>VLOOKUP(CENSO[[#This Row],[NOME COMUM]],ESPECIES[],4,FALSE)</f>
        <v>Não</v>
      </c>
      <c r="Y743" s="87" t="str">
        <f>IF(IFERROR(VLOOKUP(CENSO[[#This Row],[NOME COMUM]],COMERCIAIS[],2, FALSE), "Não") &lt;&gt; "Não", "Sim", "Não")</f>
        <v>Sim</v>
      </c>
      <c r="Z743" s="133">
        <f>CENSO[[#This Row],[g (m²)]]/SUM(AEEF[AEEF-UT])</f>
        <v>1.3815301201070673E-3</v>
      </c>
      <c r="AA743" s="133">
        <f>CENSO[[#This Row],[v (m³)]]/SUM(AEEF[AEEF-UT])</f>
        <v>1.9341421681498942E-2</v>
      </c>
    </row>
    <row r="744" spans="1:27" ht="14">
      <c r="A744" s="86">
        <v>1</v>
      </c>
      <c r="B744" s="86">
        <v>1</v>
      </c>
      <c r="C744" s="63">
        <v>32</v>
      </c>
      <c r="D744" s="63">
        <v>743</v>
      </c>
      <c r="E744" s="63" t="str">
        <f>VLOOKUP(CENSO[[#This Row],[NOME COMUM]],ESPECIES[],2,FALSE)</f>
        <v>Protium spruceanum Engl.</v>
      </c>
      <c r="F744" s="64" t="s">
        <v>46</v>
      </c>
      <c r="G744" s="64">
        <v>160</v>
      </c>
      <c r="H744" s="97">
        <f>CENSO[[#This Row],[CAP (cm)]]/PI()</f>
        <v>50.929581789406512</v>
      </c>
      <c r="I744" s="64">
        <v>16</v>
      </c>
      <c r="J744" s="96">
        <f>(PI()*(CENSO[[#This Row],[DAP (cm)]]^2))/40000</f>
        <v>0.20371832715762608</v>
      </c>
      <c r="K744" s="96">
        <f>CENSO[[#This Row],[g (m²)]]*CENSO[[#This Row],[H (m)]]*0.7</f>
        <v>2.2816452641654119</v>
      </c>
      <c r="L744" s="64">
        <v>1</v>
      </c>
      <c r="M744" s="65">
        <v>367943.15675464802</v>
      </c>
      <c r="N744" s="87">
        <v>9708299.5995797906</v>
      </c>
      <c r="O744" s="87" t="s">
        <v>1227</v>
      </c>
      <c r="P744" s="87" t="str">
        <f>VLOOKUP(CENSO[[#This Row],[DAP (cm)]],CD[],2,TRUE)</f>
        <v>TORA</v>
      </c>
      <c r="Q744" s="87" t="str">
        <f>VLOOKUP(CENSO[[#This Row],[DAP (cm)]],DD[],2,TRUE)</f>
        <v>50├ 60</v>
      </c>
      <c r="R744" s="87" t="str" cm="1">
        <f t="array" ref="R744">INDEX(_xlfn.TEXTSPLIT(CENSO[[#This Row],[NOME CIENTIFICO]]," "),1)</f>
        <v>Protium</v>
      </c>
      <c r="S744" s="98" t="s">
        <v>1004</v>
      </c>
      <c r="T744" s="87">
        <f>_xlfn.MINIFS(CENSO[DAP (cm)],CENSO[NOME CIENTIFICO],CENSO[[#This Row],[NOME CIENTIFICO]])</f>
        <v>39.788735772973837</v>
      </c>
      <c r="U7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44" s="87" t="str">
        <f>IF(CENSO[[#This Row],[DAP (cm)]]&lt;CENSO[[#This Row],[DMCE (cm)]],"DAP &lt; DMCE","DAP ≥ DMCE")</f>
        <v>DAP ≥ DMCE</v>
      </c>
      <c r="W744" s="87" t="str">
        <f>IF(CENSO[[#This Row],[DAP (cm)]]&gt;200, "Superior", "Inferior")</f>
        <v>Inferior</v>
      </c>
      <c r="X744" s="87" t="str">
        <f>VLOOKUP(CENSO[[#This Row],[NOME COMUM]],ESPECIES[],4,FALSE)</f>
        <v>Não</v>
      </c>
      <c r="Y744" s="87" t="str">
        <f>IF(IFERROR(VLOOKUP(CENSO[[#This Row],[NOME COMUM]],COMERCIAIS[],2, FALSE), "Não") &lt;&gt; "Não", "Sim", "Não")</f>
        <v>Não</v>
      </c>
      <c r="Z744" s="133">
        <f>CENSO[[#This Row],[g (m²)]]/SUM(AEEF[AEEF-UT])</f>
        <v>3.5643407482732108E-4</v>
      </c>
      <c r="AA744" s="133">
        <f>CENSO[[#This Row],[v (m³)]]/SUM(AEEF[AEEF-UT])</f>
        <v>3.9920616380659957E-3</v>
      </c>
    </row>
    <row r="745" spans="1:27" ht="14">
      <c r="A745" s="86">
        <v>1</v>
      </c>
      <c r="B745" s="86">
        <v>1</v>
      </c>
      <c r="C745" s="63">
        <v>33</v>
      </c>
      <c r="D745" s="63">
        <v>744</v>
      </c>
      <c r="E745" s="63" t="str">
        <f>VLOOKUP(CENSO[[#This Row],[NOME COMUM]],ESPECIES[],2,FALSE)</f>
        <v>Couratari guianensis Aubl.</v>
      </c>
      <c r="F745" s="64" t="s">
        <v>6</v>
      </c>
      <c r="G745" s="64">
        <v>183</v>
      </c>
      <c r="H745" s="97">
        <f>CENSO[[#This Row],[CAP (cm)]]/PI()</f>
        <v>58.250709171633694</v>
      </c>
      <c r="I745" s="64">
        <v>25</v>
      </c>
      <c r="J745" s="96">
        <f>(PI()*(CENSO[[#This Row],[DAP (cm)]]^2))/40000</f>
        <v>0.26649699446022412</v>
      </c>
      <c r="K745" s="96">
        <f>CENSO[[#This Row],[g (m²)]]*CENSO[[#This Row],[H (m)]]*0.7</f>
        <v>4.6636974030539218</v>
      </c>
      <c r="L745" s="64">
        <v>1</v>
      </c>
      <c r="M745" s="65">
        <v>367900.97041208402</v>
      </c>
      <c r="N745" s="87">
        <v>9708259.8238853794</v>
      </c>
      <c r="O745" s="87" t="s">
        <v>1228</v>
      </c>
      <c r="P745" s="87" t="str">
        <f>VLOOKUP(CENSO[[#This Row],[DAP (cm)]],CD[],2,TRUE)</f>
        <v>TORA</v>
      </c>
      <c r="Q745" s="87" t="str">
        <f>VLOOKUP(CENSO[[#This Row],[DAP (cm)]],DD[],2,TRUE)</f>
        <v>50├ 60</v>
      </c>
      <c r="R745" s="87" t="str" cm="1">
        <f t="array" ref="R745">INDEX(_xlfn.TEXTSPLIT(CENSO[[#This Row],[NOME CIENTIFICO]]," "),1)</f>
        <v>Couratari</v>
      </c>
      <c r="S745" s="98" t="s">
        <v>1004</v>
      </c>
      <c r="T745" s="87">
        <f>_xlfn.MINIFS(CENSO[DAP (cm)],CENSO[NOME CIENTIFICO],CENSO[[#This Row],[NOME CIENTIFICO]])</f>
        <v>38.833806114422465</v>
      </c>
      <c r="U7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45" s="87" t="str">
        <f>IF(CENSO[[#This Row],[DAP (cm)]]&lt;CENSO[[#This Row],[DMCE (cm)]],"DAP &lt; DMCE","DAP ≥ DMCE")</f>
        <v>DAP ≥ DMCE</v>
      </c>
      <c r="W745" s="87" t="str">
        <f>IF(CENSO[[#This Row],[DAP (cm)]]&gt;200, "Superior", "Inferior")</f>
        <v>Inferior</v>
      </c>
      <c r="X745" s="87" t="str">
        <f>VLOOKUP(CENSO[[#This Row],[NOME COMUM]],ESPECIES[],4,FALSE)</f>
        <v>Não</v>
      </c>
      <c r="Y745" s="87" t="str">
        <f>IF(IFERROR(VLOOKUP(CENSO[[#This Row],[NOME COMUM]],COMERCIAIS[],2, FALSE), "Não") &lt;&gt; "Não", "Sim", "Não")</f>
        <v>Sim</v>
      </c>
      <c r="Z745" s="133">
        <f>CENSO[[#This Row],[g (m²)]]/SUM(AEEF[AEEF-UT])</f>
        <v>4.6627424733953712E-4</v>
      </c>
      <c r="AA745" s="133">
        <f>CENSO[[#This Row],[v (m³)]]/SUM(AEEF[AEEF-UT])</f>
        <v>8.1597993284418992E-3</v>
      </c>
    </row>
    <row r="746" spans="1:27" ht="14">
      <c r="A746" s="86">
        <v>1</v>
      </c>
      <c r="B746" s="86">
        <v>1</v>
      </c>
      <c r="C746" s="63">
        <v>33</v>
      </c>
      <c r="D746" s="63">
        <v>745</v>
      </c>
      <c r="E746" s="63" t="str">
        <f>VLOOKUP(CENSO[[#This Row],[NOME COMUM]],ESPECIES[],2,FALSE)</f>
        <v>Apuleia leiocarpa (Vogel) J.F.Macbr.</v>
      </c>
      <c r="F746" s="64" t="s">
        <v>51</v>
      </c>
      <c r="G746" s="64">
        <v>295</v>
      </c>
      <c r="H746" s="97">
        <f>CENSO[[#This Row],[CAP (cm)]]/PI()</f>
        <v>93.901416424218255</v>
      </c>
      <c r="I746" s="64">
        <v>17</v>
      </c>
      <c r="J746" s="96">
        <f>(PI()*(CENSO[[#This Row],[DAP (cm)]]^2))/40000</f>
        <v>0.69252294612860965</v>
      </c>
      <c r="K746" s="96">
        <f>CENSO[[#This Row],[g (m²)]]*CENSO[[#This Row],[H (m)]]*0.7</f>
        <v>8.2410230589304554</v>
      </c>
      <c r="L746" s="64">
        <v>1</v>
      </c>
      <c r="M746" s="65">
        <v>367896.799999999</v>
      </c>
      <c r="N746" s="87">
        <v>9708276.3000000007</v>
      </c>
      <c r="O746" s="87" t="s">
        <v>1228</v>
      </c>
      <c r="P746" s="87" t="str">
        <f>VLOOKUP(CENSO[[#This Row],[DAP (cm)]],CD[],2,TRUE)</f>
        <v>TORA</v>
      </c>
      <c r="Q746" s="87" t="str">
        <f>VLOOKUP(CENSO[[#This Row],[DAP (cm)]],DD[],2,TRUE)</f>
        <v>90├ 100</v>
      </c>
      <c r="R746" s="87" t="str" cm="1">
        <f t="array" ref="R746">INDEX(_xlfn.TEXTSPLIT(CENSO[[#This Row],[NOME CIENTIFICO]]," "),1)</f>
        <v>Apuleia</v>
      </c>
      <c r="S746" s="98" t="s">
        <v>1004</v>
      </c>
      <c r="T746" s="87">
        <f>_xlfn.MINIFS(CENSO[DAP (cm)],CENSO[NOME CIENTIFICO],CENSO[[#This Row],[NOME CIENTIFICO]])</f>
        <v>39.788735772973837</v>
      </c>
      <c r="U7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46" s="87" t="str">
        <f>IF(CENSO[[#This Row],[DAP (cm)]]&lt;CENSO[[#This Row],[DMCE (cm)]],"DAP &lt; DMCE","DAP ≥ DMCE")</f>
        <v>DAP ≥ DMCE</v>
      </c>
      <c r="W746" s="87" t="str">
        <f>IF(CENSO[[#This Row],[DAP (cm)]]&gt;200, "Superior", "Inferior")</f>
        <v>Inferior</v>
      </c>
      <c r="X746" s="87" t="str">
        <f>VLOOKUP(CENSO[[#This Row],[NOME COMUM]],ESPECIES[],4,FALSE)</f>
        <v>Não</v>
      </c>
      <c r="Y746" s="87" t="str">
        <f>IF(IFERROR(VLOOKUP(CENSO[[#This Row],[NOME COMUM]],COMERCIAIS[],2, FALSE), "Não") &lt;&gt; "Não", "Sim", "Não")</f>
        <v>Sim</v>
      </c>
      <c r="Z746" s="133">
        <f>CENSO[[#This Row],[g (m²)]]/SUM(AEEF[AEEF-UT])</f>
        <v>1.2116670063221722E-3</v>
      </c>
      <c r="AA746" s="133">
        <f>CENSO[[#This Row],[v (m³)]]/SUM(AEEF[AEEF-UT])</f>
        <v>1.4418837375233851E-2</v>
      </c>
    </row>
    <row r="747" spans="1:27" ht="14">
      <c r="A747" s="86">
        <v>1</v>
      </c>
      <c r="B747" s="86">
        <v>1</v>
      </c>
      <c r="C747" s="63">
        <v>33</v>
      </c>
      <c r="D747" s="63">
        <v>746</v>
      </c>
      <c r="E747" s="63" t="str">
        <f>VLOOKUP(CENSO[[#This Row],[NOME COMUM]],ESPECIES[],2,FALSE)</f>
        <v>Tachigali myrmecophila Ducke</v>
      </c>
      <c r="F747" s="64" t="s">
        <v>14</v>
      </c>
      <c r="G747" s="64">
        <v>206</v>
      </c>
      <c r="H747" s="97">
        <f>CENSO[[#This Row],[CAP (cm)]]/PI()</f>
        <v>65.571836553860877</v>
      </c>
      <c r="I747" s="64">
        <v>13</v>
      </c>
      <c r="J747" s="96">
        <f>(PI()*(CENSO[[#This Row],[DAP (cm)]]^2))/40000</f>
        <v>0.33769495825238349</v>
      </c>
      <c r="K747" s="96">
        <f>CENSO[[#This Row],[g (m²)]]*CENSO[[#This Row],[H (m)]]*0.7</f>
        <v>3.0730241200966897</v>
      </c>
      <c r="L747" s="64">
        <v>1</v>
      </c>
      <c r="M747" s="65">
        <v>367886.9</v>
      </c>
      <c r="N747" s="87">
        <v>9708286.5</v>
      </c>
      <c r="O747" s="87" t="s">
        <v>1227</v>
      </c>
      <c r="P747" s="87" t="str">
        <f>VLOOKUP(CENSO[[#This Row],[DAP (cm)]],CD[],2,TRUE)</f>
        <v>TORA</v>
      </c>
      <c r="Q747" s="87" t="str">
        <f>VLOOKUP(CENSO[[#This Row],[DAP (cm)]],DD[],2,TRUE)</f>
        <v>60├ 70</v>
      </c>
      <c r="R747" s="87" t="str" cm="1">
        <f t="array" ref="R747">INDEX(_xlfn.TEXTSPLIT(CENSO[[#This Row],[NOME CIENTIFICO]]," "),1)</f>
        <v>Tachigali</v>
      </c>
      <c r="S747" s="98" t="s">
        <v>1004</v>
      </c>
      <c r="T747" s="87">
        <f>_xlfn.MINIFS(CENSO[DAP (cm)],CENSO[NOME CIENTIFICO],CENSO[[#This Row],[NOME CIENTIFICO]])</f>
        <v>39.152116000606256</v>
      </c>
      <c r="U7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47" s="87" t="str">
        <f>IF(CENSO[[#This Row],[DAP (cm)]]&lt;CENSO[[#This Row],[DMCE (cm)]],"DAP &lt; DMCE","DAP ≥ DMCE")</f>
        <v>DAP ≥ DMCE</v>
      </c>
      <c r="W747" s="87" t="str">
        <f>IF(CENSO[[#This Row],[DAP (cm)]]&gt;200, "Superior", "Inferior")</f>
        <v>Inferior</v>
      </c>
      <c r="X747" s="87" t="str">
        <f>VLOOKUP(CENSO[[#This Row],[NOME COMUM]],ESPECIES[],4,FALSE)</f>
        <v>Não</v>
      </c>
      <c r="Y747" s="87" t="str">
        <f>IF(IFERROR(VLOOKUP(CENSO[[#This Row],[NOME COMUM]],COMERCIAIS[],2, FALSE), "Não") &lt;&gt; "Não", "Sim", "Não")</f>
        <v>Sim</v>
      </c>
      <c r="Z747" s="133">
        <f>CENSO[[#This Row],[g (m²)]]/SUM(AEEF[AEEF-UT])</f>
        <v>5.9084517185047623E-4</v>
      </c>
      <c r="AA747" s="133">
        <f>CENSO[[#This Row],[v (m³)]]/SUM(AEEF[AEEF-UT])</f>
        <v>5.3766910638393334E-3</v>
      </c>
    </row>
    <row r="748" spans="1:27" ht="14">
      <c r="A748" s="86">
        <v>1</v>
      </c>
      <c r="B748" s="86">
        <v>1</v>
      </c>
      <c r="C748" s="63">
        <v>33</v>
      </c>
      <c r="D748" s="63">
        <v>747</v>
      </c>
      <c r="E748" s="63" t="str">
        <f>VLOOKUP(CENSO[[#This Row],[NOME COMUM]],ESPECIES[],2,FALSE)</f>
        <v>Lecythis pisonis Cambess.</v>
      </c>
      <c r="F748" s="64" t="s">
        <v>9</v>
      </c>
      <c r="G748" s="64">
        <v>215</v>
      </c>
      <c r="H748" s="97">
        <f>CENSO[[#This Row],[CAP (cm)]]/PI()</f>
        <v>68.436625529514998</v>
      </c>
      <c r="I748" s="64">
        <v>20</v>
      </c>
      <c r="J748" s="96">
        <f>(PI()*(CENSO[[#This Row],[DAP (cm)]]^2))/40000</f>
        <v>0.36784686222114316</v>
      </c>
      <c r="K748" s="96">
        <f>CENSO[[#This Row],[g (m²)]]*CENSO[[#This Row],[H (m)]]*0.7</f>
        <v>5.1498560710960035</v>
      </c>
      <c r="L748" s="64">
        <v>1</v>
      </c>
      <c r="M748" s="65">
        <v>367886.799999999</v>
      </c>
      <c r="N748" s="87">
        <v>9708287.9000000004</v>
      </c>
      <c r="O748" s="87" t="s">
        <v>1227</v>
      </c>
      <c r="P748" s="87" t="str">
        <f>VLOOKUP(CENSO[[#This Row],[DAP (cm)]],CD[],2,TRUE)</f>
        <v>TORA</v>
      </c>
      <c r="Q748" s="87" t="str">
        <f>VLOOKUP(CENSO[[#This Row],[DAP (cm)]],DD[],2,TRUE)</f>
        <v>60├ 70</v>
      </c>
      <c r="R748" s="87" t="str" cm="1">
        <f t="array" ref="R748">INDEX(_xlfn.TEXTSPLIT(CENSO[[#This Row],[NOME CIENTIFICO]]," "),1)</f>
        <v>Lecythis</v>
      </c>
      <c r="S748" s="98" t="s">
        <v>1004</v>
      </c>
      <c r="T748" s="87">
        <f>_xlfn.MINIFS(CENSO[DAP (cm)],CENSO[NOME CIENTIFICO],CENSO[[#This Row],[NOME CIENTIFICO]])</f>
        <v>40.743665431525208</v>
      </c>
      <c r="U7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748" s="87" t="str">
        <f>IF(CENSO[[#This Row],[DAP (cm)]]&lt;CENSO[[#This Row],[DMCE (cm)]],"DAP &lt; DMCE","DAP ≥ DMCE")</f>
        <v>DAP ≥ DMCE</v>
      </c>
      <c r="W748" s="87" t="str">
        <f>IF(CENSO[[#This Row],[DAP (cm)]]&gt;200, "Superior", "Inferior")</f>
        <v>Inferior</v>
      </c>
      <c r="X748" s="87" t="str">
        <f>VLOOKUP(CENSO[[#This Row],[NOME COMUM]],ESPECIES[],4,FALSE)</f>
        <v>Não</v>
      </c>
      <c r="Y748" s="87" t="str">
        <f>IF(IFERROR(VLOOKUP(CENSO[[#This Row],[NOME COMUM]],COMERCIAIS[],2, FALSE), "Não") &lt;&gt; "Não", "Sim", "Não")</f>
        <v>Sim</v>
      </c>
      <c r="Z748" s="133">
        <f>CENSO[[#This Row],[g (m²)]]/SUM(AEEF[AEEF-UT])</f>
        <v>6.436001995661295E-4</v>
      </c>
      <c r="AA748" s="133">
        <f>CENSO[[#This Row],[v (m³)]]/SUM(AEEF[AEEF-UT])</f>
        <v>9.0104027939258112E-3</v>
      </c>
    </row>
    <row r="749" spans="1:27" ht="14">
      <c r="A749" s="86">
        <v>1</v>
      </c>
      <c r="B749" s="86">
        <v>1</v>
      </c>
      <c r="C749" s="63">
        <v>33</v>
      </c>
      <c r="D749" s="63">
        <v>748</v>
      </c>
      <c r="E749" s="63" t="str">
        <f>VLOOKUP(CENSO[[#This Row],[NOME COMUM]],ESPECIES[],2,FALSE)</f>
        <v>Piptadenia suaveolens Miq.</v>
      </c>
      <c r="F749" s="64" t="s">
        <v>22</v>
      </c>
      <c r="G749" s="64">
        <v>213</v>
      </c>
      <c r="H749" s="97">
        <f>CENSO[[#This Row],[CAP (cm)]]/PI()</f>
        <v>67.800005757147417</v>
      </c>
      <c r="I749" s="64">
        <v>15</v>
      </c>
      <c r="J749" s="96">
        <f>(PI()*(CENSO[[#This Row],[DAP (cm)]]^2))/40000</f>
        <v>0.36103503065681003</v>
      </c>
      <c r="K749" s="96">
        <f>CENSO[[#This Row],[g (m²)]]*CENSO[[#This Row],[H (m)]]*0.7</f>
        <v>3.7908678218965051</v>
      </c>
      <c r="L749" s="64">
        <v>1</v>
      </c>
      <c r="M749" s="65">
        <v>367882.5</v>
      </c>
      <c r="N749" s="87">
        <v>9708298.3000000007</v>
      </c>
      <c r="O749" s="87" t="s">
        <v>1228</v>
      </c>
      <c r="P749" s="87" t="str">
        <f>VLOOKUP(CENSO[[#This Row],[DAP (cm)]],CD[],2,TRUE)</f>
        <v>TORA</v>
      </c>
      <c r="Q749" s="87" t="str">
        <f>VLOOKUP(CENSO[[#This Row],[DAP (cm)]],DD[],2,TRUE)</f>
        <v>60├ 70</v>
      </c>
      <c r="R749" s="87" t="str" cm="1">
        <f t="array" ref="R749">INDEX(_xlfn.TEXTSPLIT(CENSO[[#This Row],[NOME CIENTIFICO]]," "),1)</f>
        <v>Piptadenia</v>
      </c>
      <c r="S749" s="98" t="s">
        <v>1004</v>
      </c>
      <c r="T749" s="87">
        <f>_xlfn.MINIFS(CENSO[DAP (cm)],CENSO[NOME CIENTIFICO],CENSO[[#This Row],[NOME CIENTIFICO]])</f>
        <v>39.788735772973837</v>
      </c>
      <c r="U7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49" s="87" t="str">
        <f>IF(CENSO[[#This Row],[DAP (cm)]]&lt;CENSO[[#This Row],[DMCE (cm)]],"DAP &lt; DMCE","DAP ≥ DMCE")</f>
        <v>DAP ≥ DMCE</v>
      </c>
      <c r="W749" s="87" t="str">
        <f>IF(CENSO[[#This Row],[DAP (cm)]]&gt;200, "Superior", "Inferior")</f>
        <v>Inferior</v>
      </c>
      <c r="X749" s="87" t="str">
        <f>VLOOKUP(CENSO[[#This Row],[NOME COMUM]],ESPECIES[],4,FALSE)</f>
        <v>Não</v>
      </c>
      <c r="Y749" s="87" t="str">
        <f>IF(IFERROR(VLOOKUP(CENSO[[#This Row],[NOME COMUM]],COMERCIAIS[],2, FALSE), "Não") &lt;&gt; "Não", "Sim", "Não")</f>
        <v>Sim</v>
      </c>
      <c r="Z749" s="133">
        <f>CENSO[[#This Row],[g (m²)]]/SUM(AEEF[AEEF-UT])</f>
        <v>6.3168193518909092E-4</v>
      </c>
      <c r="AA749" s="133">
        <f>CENSO[[#This Row],[v (m³)]]/SUM(AEEF[AEEF-UT])</f>
        <v>6.632660319485454E-3</v>
      </c>
    </row>
    <row r="750" spans="1:27" ht="14">
      <c r="A750" s="86">
        <v>1</v>
      </c>
      <c r="B750" s="86">
        <v>1</v>
      </c>
      <c r="C750" s="63">
        <v>33</v>
      </c>
      <c r="D750" s="63">
        <v>749</v>
      </c>
      <c r="E750" s="63" t="str">
        <f>VLOOKUP(CENSO[[#This Row],[NOME COMUM]],ESPECIES[],2,FALSE)</f>
        <v>Couratari guianensis Aubl.</v>
      </c>
      <c r="F750" s="64" t="s">
        <v>6</v>
      </c>
      <c r="G750" s="64">
        <v>200</v>
      </c>
      <c r="H750" s="97">
        <f>CENSO[[#This Row],[CAP (cm)]]/PI()</f>
        <v>63.661977236758133</v>
      </c>
      <c r="I750" s="64">
        <v>22</v>
      </c>
      <c r="J750" s="96">
        <f>(PI()*(CENSO[[#This Row],[DAP (cm)]]^2))/40000</f>
        <v>0.31830988618379064</v>
      </c>
      <c r="K750" s="96">
        <f>CENSO[[#This Row],[g (m²)]]*CENSO[[#This Row],[H (m)]]*0.7</f>
        <v>4.9019722472303755</v>
      </c>
      <c r="L750" s="64">
        <v>1</v>
      </c>
      <c r="M750" s="65">
        <v>367882.5</v>
      </c>
      <c r="N750" s="87">
        <v>9708298.3000000007</v>
      </c>
      <c r="O750" s="87" t="s">
        <v>1228</v>
      </c>
      <c r="P750" s="87" t="str">
        <f>VLOOKUP(CENSO[[#This Row],[DAP (cm)]],CD[],2,TRUE)</f>
        <v>TORA</v>
      </c>
      <c r="Q750" s="87" t="str">
        <f>VLOOKUP(CENSO[[#This Row],[DAP (cm)]],DD[],2,TRUE)</f>
        <v>60├ 70</v>
      </c>
      <c r="R750" s="87" t="str" cm="1">
        <f t="array" ref="R750">INDEX(_xlfn.TEXTSPLIT(CENSO[[#This Row],[NOME CIENTIFICO]]," "),1)</f>
        <v>Couratari</v>
      </c>
      <c r="S750" s="98" t="s">
        <v>1004</v>
      </c>
      <c r="T750" s="87">
        <f>_xlfn.MINIFS(CENSO[DAP (cm)],CENSO[NOME CIENTIFICO],CENSO[[#This Row],[NOME CIENTIFICO]])</f>
        <v>38.833806114422465</v>
      </c>
      <c r="U7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50" s="87" t="str">
        <f>IF(CENSO[[#This Row],[DAP (cm)]]&lt;CENSO[[#This Row],[DMCE (cm)]],"DAP &lt; DMCE","DAP ≥ DMCE")</f>
        <v>DAP ≥ DMCE</v>
      </c>
      <c r="W750" s="87" t="str">
        <f>IF(CENSO[[#This Row],[DAP (cm)]]&gt;200, "Superior", "Inferior")</f>
        <v>Inferior</v>
      </c>
      <c r="X750" s="87" t="str">
        <f>VLOOKUP(CENSO[[#This Row],[NOME COMUM]],ESPECIES[],4,FALSE)</f>
        <v>Não</v>
      </c>
      <c r="Y750" s="87" t="str">
        <f>IF(IFERROR(VLOOKUP(CENSO[[#This Row],[NOME COMUM]],COMERCIAIS[],2, FALSE), "Não") &lt;&gt; "Não", "Sim", "Não")</f>
        <v>Sim</v>
      </c>
      <c r="Z750" s="133">
        <f>CENSO[[#This Row],[g (m²)]]/SUM(AEEF[AEEF-UT])</f>
        <v>5.5692824191768894E-4</v>
      </c>
      <c r="AA750" s="133">
        <f>CENSO[[#This Row],[v (m³)]]/SUM(AEEF[AEEF-UT])</f>
        <v>8.5766949255324087E-3</v>
      </c>
    </row>
    <row r="751" spans="1:27" ht="14">
      <c r="A751" s="86">
        <v>1</v>
      </c>
      <c r="B751" s="86">
        <v>1</v>
      </c>
      <c r="C751" s="63">
        <v>33</v>
      </c>
      <c r="D751" s="63">
        <v>750</v>
      </c>
      <c r="E751" s="63" t="str">
        <f>VLOOKUP(CENSO[[#This Row],[NOME COMUM]],ESPECIES[],2,FALSE)</f>
        <v>Cedrelinga catenaeformis Ducke</v>
      </c>
      <c r="F751" s="64" t="s">
        <v>71</v>
      </c>
      <c r="G751" s="64">
        <v>600</v>
      </c>
      <c r="H751" s="97">
        <f>CENSO[[#This Row],[CAP (cm)]]/PI()</f>
        <v>190.9859317102744</v>
      </c>
      <c r="I751" s="64">
        <v>25</v>
      </c>
      <c r="J751" s="96">
        <f>(PI()*(CENSO[[#This Row],[DAP (cm)]]^2))/40000</f>
        <v>2.8647889756541156</v>
      </c>
      <c r="K751" s="96">
        <f>CENSO[[#This Row],[g (m²)]]*CENSO[[#This Row],[H (m)]]*0.7</f>
        <v>50.133807073947018</v>
      </c>
      <c r="L751" s="64">
        <v>1</v>
      </c>
      <c r="M751" s="65">
        <v>367879.4</v>
      </c>
      <c r="N751" s="87">
        <v>9708302.4000000004</v>
      </c>
      <c r="O751" s="87" t="s">
        <v>1227</v>
      </c>
      <c r="P751" s="87" t="str">
        <f>VLOOKUP(CENSO[[#This Row],[DAP (cm)]],CD[],2,TRUE)</f>
        <v>TORA</v>
      </c>
      <c r="Q751" s="87" t="str">
        <f>VLOOKUP(CENSO[[#This Row],[DAP (cm)]],DD[],2,TRUE)</f>
        <v>190├ 200</v>
      </c>
      <c r="R751" s="87" t="str" cm="1">
        <f t="array" ref="R751">INDEX(_xlfn.TEXTSPLIT(CENSO[[#This Row],[NOME CIENTIFICO]]," "),1)</f>
        <v>Cedrelinga</v>
      </c>
      <c r="S751" s="98" t="s">
        <v>1004</v>
      </c>
      <c r="T751" s="87">
        <f>_xlfn.MINIFS(CENSO[DAP (cm)],CENSO[NOME CIENTIFICO],CENSO[[#This Row],[NOME CIENTIFICO]])</f>
        <v>38.515496228238675</v>
      </c>
      <c r="U7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51" s="87" t="str">
        <f>IF(CENSO[[#This Row],[DAP (cm)]]&lt;CENSO[[#This Row],[DMCE (cm)]],"DAP &lt; DMCE","DAP ≥ DMCE")</f>
        <v>DAP ≥ DMCE</v>
      </c>
      <c r="W751" s="87" t="str">
        <f>IF(CENSO[[#This Row],[DAP (cm)]]&gt;200, "Superior", "Inferior")</f>
        <v>Inferior</v>
      </c>
      <c r="X751" s="87" t="str">
        <f>VLOOKUP(CENSO[[#This Row],[NOME COMUM]],ESPECIES[],4,FALSE)</f>
        <v>Não</v>
      </c>
      <c r="Y751" s="87" t="str">
        <f>IF(IFERROR(VLOOKUP(CENSO[[#This Row],[NOME COMUM]],COMERCIAIS[],2, FALSE), "Não") &lt;&gt; "Não", "Sim", "Não")</f>
        <v>Sim</v>
      </c>
      <c r="Z751" s="133">
        <f>CENSO[[#This Row],[g (m²)]]/SUM(AEEF[AEEF-UT])</f>
        <v>5.0123541772592005E-3</v>
      </c>
      <c r="AA751" s="133">
        <f>CENSO[[#This Row],[v (m³)]]/SUM(AEEF[AEEF-UT])</f>
        <v>8.7716198102036E-2</v>
      </c>
    </row>
    <row r="752" spans="1:27" ht="14">
      <c r="A752" s="86">
        <v>1</v>
      </c>
      <c r="B752" s="86">
        <v>1</v>
      </c>
      <c r="C752" s="63">
        <v>33</v>
      </c>
      <c r="D752" s="63">
        <v>751</v>
      </c>
      <c r="E752" s="63" t="str">
        <f>VLOOKUP(CENSO[[#This Row],[NOME COMUM]],ESPECIES[],2,FALSE)</f>
        <v>Brosimum parinarioides Ducke</v>
      </c>
      <c r="F752" s="64" t="s">
        <v>54</v>
      </c>
      <c r="G752" s="64">
        <v>300</v>
      </c>
      <c r="H752" s="97">
        <f>CENSO[[#This Row],[CAP (cm)]]/PI()</f>
        <v>95.4929658551372</v>
      </c>
      <c r="I752" s="64">
        <v>20</v>
      </c>
      <c r="J752" s="96">
        <f>(PI()*(CENSO[[#This Row],[DAP (cm)]]^2))/40000</f>
        <v>0.7161972439135289</v>
      </c>
      <c r="K752" s="96">
        <f>CENSO[[#This Row],[g (m²)]]*CENSO[[#This Row],[H (m)]]*0.7</f>
        <v>10.026761414789403</v>
      </c>
      <c r="L752" s="64">
        <v>1</v>
      </c>
      <c r="M752" s="65">
        <v>367850.9</v>
      </c>
      <c r="N752" s="87">
        <v>9708305.0999999903</v>
      </c>
      <c r="O752" s="87" t="s">
        <v>1227</v>
      </c>
      <c r="P752" s="87" t="str">
        <f>VLOOKUP(CENSO[[#This Row],[DAP (cm)]],CD[],2,TRUE)</f>
        <v>TORA</v>
      </c>
      <c r="Q752" s="87" t="str">
        <f>VLOOKUP(CENSO[[#This Row],[DAP (cm)]],DD[],2,TRUE)</f>
        <v>90├ 100</v>
      </c>
      <c r="R752" s="87" t="str" cm="1">
        <f t="array" ref="R752">INDEX(_xlfn.TEXTSPLIT(CENSO[[#This Row],[NOME CIENTIFICO]]," "),1)</f>
        <v>Brosimum</v>
      </c>
      <c r="S752" s="98" t="s">
        <v>1004</v>
      </c>
      <c r="T752" s="87">
        <f>_xlfn.MINIFS(CENSO[DAP (cm)],CENSO[NOME CIENTIFICO],CENSO[[#This Row],[NOME CIENTIFICO]])</f>
        <v>41.38028520389279</v>
      </c>
      <c r="U7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752" s="87" t="str">
        <f>IF(CENSO[[#This Row],[DAP (cm)]]&lt;CENSO[[#This Row],[DMCE (cm)]],"DAP &lt; DMCE","DAP ≥ DMCE")</f>
        <v>DAP ≥ DMCE</v>
      </c>
      <c r="W752" s="87" t="str">
        <f>IF(CENSO[[#This Row],[DAP (cm)]]&gt;200, "Superior", "Inferior")</f>
        <v>Inferior</v>
      </c>
      <c r="X752" s="87" t="str">
        <f>VLOOKUP(CENSO[[#This Row],[NOME COMUM]],ESPECIES[],4,FALSE)</f>
        <v>Não</v>
      </c>
      <c r="Y752" s="87" t="str">
        <f>IF(IFERROR(VLOOKUP(CENSO[[#This Row],[NOME COMUM]],COMERCIAIS[],2, FALSE), "Não") &lt;&gt; "Não", "Sim", "Não")</f>
        <v>Não</v>
      </c>
      <c r="Z752" s="133">
        <f>CENSO[[#This Row],[g (m²)]]/SUM(AEEF[AEEF-UT])</f>
        <v>1.2530885443148001E-3</v>
      </c>
      <c r="AA752" s="133">
        <f>CENSO[[#This Row],[v (m³)]]/SUM(AEEF[AEEF-UT])</f>
        <v>1.75432396204072E-2</v>
      </c>
    </row>
    <row r="753" spans="1:27" ht="14">
      <c r="A753" s="86">
        <v>1</v>
      </c>
      <c r="B753" s="86">
        <v>1</v>
      </c>
      <c r="C753" s="63">
        <v>33</v>
      </c>
      <c r="D753" s="63">
        <v>752</v>
      </c>
      <c r="E753" s="63" t="str">
        <f>VLOOKUP(CENSO[[#This Row],[NOME COMUM]],ESPECIES[],2,FALSE)</f>
        <v>Lecythis chartacea O.Berg</v>
      </c>
      <c r="F753" s="64" t="s">
        <v>31</v>
      </c>
      <c r="G753" s="64">
        <v>156</v>
      </c>
      <c r="H753" s="97">
        <f>CENSO[[#This Row],[CAP (cm)]]/PI()</f>
        <v>49.656342244671343</v>
      </c>
      <c r="I753" s="64">
        <v>20</v>
      </c>
      <c r="J753" s="96">
        <f>(PI()*(CENSO[[#This Row],[DAP (cm)]]^2))/40000</f>
        <v>0.19365973475421822</v>
      </c>
      <c r="K753" s="96">
        <f>CENSO[[#This Row],[g (m²)]]*CENSO[[#This Row],[H (m)]]*0.7</f>
        <v>2.7112362865590547</v>
      </c>
      <c r="L753" s="64">
        <v>1</v>
      </c>
      <c r="M753" s="65">
        <v>367835</v>
      </c>
      <c r="N753" s="87">
        <v>9708305.8000000007</v>
      </c>
      <c r="O753" s="98" t="s">
        <v>1225</v>
      </c>
      <c r="P753" s="87" t="str">
        <f>VLOOKUP(CENSO[[#This Row],[DAP (cm)]],CD[],2,TRUE)</f>
        <v>TORETE</v>
      </c>
      <c r="Q753" s="87" t="str">
        <f>VLOOKUP(CENSO[[#This Row],[DAP (cm)]],DD[],2,TRUE)</f>
        <v>40├ 50</v>
      </c>
      <c r="R753" s="87" t="str" cm="1">
        <f t="array" ref="R753">INDEX(_xlfn.TEXTSPLIT(CENSO[[#This Row],[NOME CIENTIFICO]]," "),1)</f>
        <v>Lecythis</v>
      </c>
      <c r="S753" s="98" t="s">
        <v>1004</v>
      </c>
      <c r="T753" s="87">
        <f>_xlfn.MINIFS(CENSO[DAP (cm)],CENSO[NOME CIENTIFICO],CENSO[[#This Row],[NOME CIENTIFICO]])</f>
        <v>38.833806114422465</v>
      </c>
      <c r="U7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53" s="87" t="str">
        <f>IF(CENSO[[#This Row],[DAP (cm)]]&lt;CENSO[[#This Row],[DMCE (cm)]],"DAP &lt; DMCE","DAP ≥ DMCE")</f>
        <v>DAP &lt; DMCE</v>
      </c>
      <c r="W753" s="87" t="str">
        <f>IF(CENSO[[#This Row],[DAP (cm)]]&gt;200, "Superior", "Inferior")</f>
        <v>Inferior</v>
      </c>
      <c r="X753" s="87" t="str">
        <f>VLOOKUP(CENSO[[#This Row],[NOME COMUM]],ESPECIES[],4,FALSE)</f>
        <v>Não</v>
      </c>
      <c r="Y753" s="87" t="str">
        <f>IF(IFERROR(VLOOKUP(CENSO[[#This Row],[NOME COMUM]],COMERCIAIS[],2, FALSE), "Não") &lt;&gt; "Não", "Sim", "Não")</f>
        <v>Sim</v>
      </c>
      <c r="Z753" s="133">
        <f>CENSO[[#This Row],[g (m²)]]/SUM(AEEF[AEEF-UT])</f>
        <v>3.3883514238272194E-4</v>
      </c>
      <c r="AA753" s="133">
        <f>CENSO[[#This Row],[v (m³)]]/SUM(AEEF[AEEF-UT])</f>
        <v>4.7436919933581062E-3</v>
      </c>
    </row>
    <row r="754" spans="1:27" ht="14">
      <c r="A754" s="86">
        <v>1</v>
      </c>
      <c r="B754" s="86">
        <v>1</v>
      </c>
      <c r="C754" s="63">
        <v>33</v>
      </c>
      <c r="D754" s="63">
        <v>753</v>
      </c>
      <c r="E754" s="63" t="str">
        <f>VLOOKUP(CENSO[[#This Row],[NOME COMUM]],ESPECIES[],2,FALSE)</f>
        <v>Lecythis chartacea O.Berg</v>
      </c>
      <c r="F754" s="64" t="s">
        <v>31</v>
      </c>
      <c r="G754" s="64">
        <v>137</v>
      </c>
      <c r="H754" s="97">
        <f>CENSO[[#This Row],[CAP (cm)]]/PI()</f>
        <v>43.608454407179323</v>
      </c>
      <c r="I754" s="64">
        <v>20</v>
      </c>
      <c r="J754" s="96">
        <f>(PI()*(CENSO[[#This Row],[DAP (cm)]]^2))/40000</f>
        <v>0.14935895634458918</v>
      </c>
      <c r="K754" s="96">
        <f>CENSO[[#This Row],[g (m²)]]*CENSO[[#This Row],[H (m)]]*0.7</f>
        <v>2.0910253888242485</v>
      </c>
      <c r="L754" s="64">
        <v>1</v>
      </c>
      <c r="M754" s="65">
        <v>367814.9</v>
      </c>
      <c r="N754" s="87">
        <v>9708307.5</v>
      </c>
      <c r="O754" s="98" t="s">
        <v>1225</v>
      </c>
      <c r="P754" s="87" t="str">
        <f>VLOOKUP(CENSO[[#This Row],[DAP (cm)]],CD[],2,TRUE)</f>
        <v>TORETE</v>
      </c>
      <c r="Q754" s="87" t="str">
        <f>VLOOKUP(CENSO[[#This Row],[DAP (cm)]],DD[],2,TRUE)</f>
        <v>40├ 50</v>
      </c>
      <c r="R754" s="87" t="str" cm="1">
        <f t="array" ref="R754">INDEX(_xlfn.TEXTSPLIT(CENSO[[#This Row],[NOME CIENTIFICO]]," "),1)</f>
        <v>Lecythis</v>
      </c>
      <c r="S754" s="98" t="s">
        <v>1004</v>
      </c>
      <c r="T754" s="87">
        <f>_xlfn.MINIFS(CENSO[DAP (cm)],CENSO[NOME CIENTIFICO],CENSO[[#This Row],[NOME CIENTIFICO]])</f>
        <v>38.833806114422465</v>
      </c>
      <c r="U7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54" s="87" t="str">
        <f>IF(CENSO[[#This Row],[DAP (cm)]]&lt;CENSO[[#This Row],[DMCE (cm)]],"DAP &lt; DMCE","DAP ≥ DMCE")</f>
        <v>DAP &lt; DMCE</v>
      </c>
      <c r="W754" s="87" t="str">
        <f>IF(CENSO[[#This Row],[DAP (cm)]]&gt;200, "Superior", "Inferior")</f>
        <v>Inferior</v>
      </c>
      <c r="X754" s="87" t="str">
        <f>VLOOKUP(CENSO[[#This Row],[NOME COMUM]],ESPECIES[],4,FALSE)</f>
        <v>Não</v>
      </c>
      <c r="Y754" s="87" t="str">
        <f>IF(IFERROR(VLOOKUP(CENSO[[#This Row],[NOME COMUM]],COMERCIAIS[],2, FALSE), "Não") &lt;&gt; "Não", "Sim", "Não")</f>
        <v>Sim</v>
      </c>
      <c r="Z754" s="133">
        <f>CENSO[[#This Row],[g (m²)]]/SUM(AEEF[AEEF-UT])</f>
        <v>2.6132465431382763E-4</v>
      </c>
      <c r="AA754" s="133">
        <f>CENSO[[#This Row],[v (m³)]]/SUM(AEEF[AEEF-UT])</f>
        <v>3.6585451603935869E-3</v>
      </c>
    </row>
    <row r="755" spans="1:27" ht="14">
      <c r="A755" s="86">
        <v>1</v>
      </c>
      <c r="B755" s="86">
        <v>1</v>
      </c>
      <c r="C755" s="63">
        <v>33</v>
      </c>
      <c r="D755" s="63">
        <v>754</v>
      </c>
      <c r="E755" s="63" t="str">
        <f>VLOOKUP(CENSO[[#This Row],[NOME COMUM]],ESPECIES[],2,FALSE)</f>
        <v>Pouteria sp.</v>
      </c>
      <c r="F755" s="64" t="s">
        <v>83</v>
      </c>
      <c r="G755" s="64">
        <v>178</v>
      </c>
      <c r="H755" s="97">
        <f>CENSO[[#This Row],[CAP (cm)]]/PI()</f>
        <v>56.659159740714742</v>
      </c>
      <c r="I755" s="64">
        <v>17</v>
      </c>
      <c r="J755" s="96">
        <f>(PI()*(CENSO[[#This Row],[DAP (cm)]]^2))/40000</f>
        <v>0.2521332608461806</v>
      </c>
      <c r="K755" s="96">
        <f>CENSO[[#This Row],[g (m²)]]*CENSO[[#This Row],[H (m)]]*0.7</f>
        <v>3.0003858040695492</v>
      </c>
      <c r="L755" s="64">
        <v>1</v>
      </c>
      <c r="M755" s="65">
        <v>367821.7</v>
      </c>
      <c r="N755" s="87">
        <v>9708316.3000000007</v>
      </c>
      <c r="O755" s="87" t="s">
        <v>1227</v>
      </c>
      <c r="P755" s="87" t="str">
        <f>VLOOKUP(CENSO[[#This Row],[DAP (cm)]],CD[],2,TRUE)</f>
        <v>TORA</v>
      </c>
      <c r="Q755" s="87" t="str">
        <f>VLOOKUP(CENSO[[#This Row],[DAP (cm)]],DD[],2,TRUE)</f>
        <v>50├ 60</v>
      </c>
      <c r="R755" s="87" t="str" cm="1">
        <f t="array" ref="R755">INDEX(_xlfn.TEXTSPLIT(CENSO[[#This Row],[NOME CIENTIFICO]]," "),1)</f>
        <v>Pouteria</v>
      </c>
      <c r="S755" s="98" t="s">
        <v>1004</v>
      </c>
      <c r="T755" s="87">
        <f>_xlfn.MINIFS(CENSO[DAP (cm)],CENSO[NOME CIENTIFICO],CENSO[[#This Row],[NOME CIENTIFICO]])</f>
        <v>39.788735772973837</v>
      </c>
      <c r="U7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55" s="87" t="str">
        <f>IF(CENSO[[#This Row],[DAP (cm)]]&lt;CENSO[[#This Row],[DMCE (cm)]],"DAP &lt; DMCE","DAP ≥ DMCE")</f>
        <v>DAP ≥ DMCE</v>
      </c>
      <c r="W755" s="87" t="str">
        <f>IF(CENSO[[#This Row],[DAP (cm)]]&gt;200, "Superior", "Inferior")</f>
        <v>Inferior</v>
      </c>
      <c r="X755" s="87" t="str">
        <f>VLOOKUP(CENSO[[#This Row],[NOME COMUM]],ESPECIES[],4,FALSE)</f>
        <v>Não</v>
      </c>
      <c r="Y755" s="87" t="str">
        <f>IF(IFERROR(VLOOKUP(CENSO[[#This Row],[NOME COMUM]],COMERCIAIS[],2, FALSE), "Não") &lt;&gt; "Não", "Sim", "Não")</f>
        <v>Não</v>
      </c>
      <c r="Z755" s="133">
        <f>CENSO[[#This Row],[g (m²)]]/SUM(AEEF[AEEF-UT])</f>
        <v>4.4114286042300146E-4</v>
      </c>
      <c r="AA755" s="133">
        <f>CENSO[[#This Row],[v (m³)]]/SUM(AEEF[AEEF-UT])</f>
        <v>5.2496000390337182E-3</v>
      </c>
    </row>
    <row r="756" spans="1:27" ht="14">
      <c r="A756" s="86">
        <v>1</v>
      </c>
      <c r="B756" s="86">
        <v>1</v>
      </c>
      <c r="C756" s="63">
        <v>33</v>
      </c>
      <c r="D756" s="63">
        <v>755</v>
      </c>
      <c r="E756" s="63" t="str">
        <f>VLOOKUP(CENSO[[#This Row],[NOME COMUM]],ESPECIES[],2,FALSE)</f>
        <v>Lecythis chartacea O.Berg</v>
      </c>
      <c r="F756" s="64" t="s">
        <v>31</v>
      </c>
      <c r="G756" s="64">
        <v>300</v>
      </c>
      <c r="H756" s="97">
        <f>CENSO[[#This Row],[CAP (cm)]]/PI()</f>
        <v>95.4929658551372</v>
      </c>
      <c r="I756" s="64">
        <v>22</v>
      </c>
      <c r="J756" s="96">
        <f>(PI()*(CENSO[[#This Row],[DAP (cm)]]^2))/40000</f>
        <v>0.7161972439135289</v>
      </c>
      <c r="K756" s="96">
        <f>CENSO[[#This Row],[g (m²)]]*CENSO[[#This Row],[H (m)]]*0.7</f>
        <v>11.029437556268345</v>
      </c>
      <c r="L756" s="64">
        <v>1</v>
      </c>
      <c r="M756" s="65">
        <v>367836.799999999</v>
      </c>
      <c r="N756" s="87">
        <v>9708337.6999999899</v>
      </c>
      <c r="O756" s="87" t="s">
        <v>1228</v>
      </c>
      <c r="P756" s="87" t="str">
        <f>VLOOKUP(CENSO[[#This Row],[DAP (cm)]],CD[],2,TRUE)</f>
        <v>TORA</v>
      </c>
      <c r="Q756" s="87" t="str">
        <f>VLOOKUP(CENSO[[#This Row],[DAP (cm)]],DD[],2,TRUE)</f>
        <v>90├ 100</v>
      </c>
      <c r="R756" s="87" t="str" cm="1">
        <f t="array" ref="R756">INDEX(_xlfn.TEXTSPLIT(CENSO[[#This Row],[NOME CIENTIFICO]]," "),1)</f>
        <v>Lecythis</v>
      </c>
      <c r="S756" s="98" t="s">
        <v>1004</v>
      </c>
      <c r="T756" s="87">
        <f>_xlfn.MINIFS(CENSO[DAP (cm)],CENSO[NOME CIENTIFICO],CENSO[[#This Row],[NOME CIENTIFICO]])</f>
        <v>38.833806114422465</v>
      </c>
      <c r="U7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56" s="87" t="str">
        <f>IF(CENSO[[#This Row],[DAP (cm)]]&lt;CENSO[[#This Row],[DMCE (cm)]],"DAP &lt; DMCE","DAP ≥ DMCE")</f>
        <v>DAP ≥ DMCE</v>
      </c>
      <c r="W756" s="87" t="str">
        <f>IF(CENSO[[#This Row],[DAP (cm)]]&gt;200, "Superior", "Inferior")</f>
        <v>Inferior</v>
      </c>
      <c r="X756" s="87" t="str">
        <f>VLOOKUP(CENSO[[#This Row],[NOME COMUM]],ESPECIES[],4,FALSE)</f>
        <v>Não</v>
      </c>
      <c r="Y756" s="87" t="str">
        <f>IF(IFERROR(VLOOKUP(CENSO[[#This Row],[NOME COMUM]],COMERCIAIS[],2, FALSE), "Não") &lt;&gt; "Não", "Sim", "Não")</f>
        <v>Sim</v>
      </c>
      <c r="Z756" s="133">
        <f>CENSO[[#This Row],[g (m²)]]/SUM(AEEF[AEEF-UT])</f>
        <v>1.2530885443148001E-3</v>
      </c>
      <c r="AA756" s="133">
        <f>CENSO[[#This Row],[v (m³)]]/SUM(AEEF[AEEF-UT])</f>
        <v>1.929756358244792E-2</v>
      </c>
    </row>
    <row r="757" spans="1:27" ht="14">
      <c r="A757" s="86">
        <v>1</v>
      </c>
      <c r="B757" s="86">
        <v>1</v>
      </c>
      <c r="C757" s="63">
        <v>33</v>
      </c>
      <c r="D757" s="63">
        <v>756</v>
      </c>
      <c r="E757" s="63" t="str">
        <f>VLOOKUP(CENSO[[#This Row],[NOME COMUM]],ESPECIES[],2,FALSE)</f>
        <v>Anacardium giganteum Hanck ex Engl.</v>
      </c>
      <c r="F757" s="64" t="s">
        <v>47</v>
      </c>
      <c r="G757" s="64">
        <v>255</v>
      </c>
      <c r="H757" s="97">
        <f>CENSO[[#This Row],[CAP (cm)]]/PI()</f>
        <v>81.169020976866619</v>
      </c>
      <c r="I757" s="64">
        <v>19</v>
      </c>
      <c r="J757" s="96">
        <f>(PI()*(CENSO[[#This Row],[DAP (cm)]]^2))/40000</f>
        <v>0.51745250872752468</v>
      </c>
      <c r="K757" s="96">
        <f>CENSO[[#This Row],[g (m²)]]*CENSO[[#This Row],[H (m)]]*0.7</f>
        <v>6.8821183660760781</v>
      </c>
      <c r="L757" s="64">
        <v>1</v>
      </c>
      <c r="M757" s="65">
        <v>367805.59999999899</v>
      </c>
      <c r="N757" s="87">
        <v>9708311.8000000007</v>
      </c>
      <c r="O757" s="87" t="s">
        <v>1227</v>
      </c>
      <c r="P757" s="87" t="str">
        <f>VLOOKUP(CENSO[[#This Row],[DAP (cm)]],CD[],2,TRUE)</f>
        <v>TORA</v>
      </c>
      <c r="Q757" s="87" t="str">
        <f>VLOOKUP(CENSO[[#This Row],[DAP (cm)]],DD[],2,TRUE)</f>
        <v>80├ 90</v>
      </c>
      <c r="R757" s="87" t="str" cm="1">
        <f t="array" ref="R757">INDEX(_xlfn.TEXTSPLIT(CENSO[[#This Row],[NOME CIENTIFICO]]," "),1)</f>
        <v>Anacardium</v>
      </c>
      <c r="S757" s="98" t="s">
        <v>1004</v>
      </c>
      <c r="T757" s="87">
        <f>_xlfn.MINIFS(CENSO[DAP (cm)],CENSO[NOME CIENTIFICO],CENSO[[#This Row],[NOME CIENTIFICO]])</f>
        <v>57.295779513082323</v>
      </c>
      <c r="U7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67.295779513082323</v>
      </c>
      <c r="V757" s="87" t="str">
        <f>IF(CENSO[[#This Row],[DAP (cm)]]&lt;CENSO[[#This Row],[DMCE (cm)]],"DAP &lt; DMCE","DAP ≥ DMCE")</f>
        <v>DAP ≥ DMCE</v>
      </c>
      <c r="W757" s="87" t="str">
        <f>IF(CENSO[[#This Row],[DAP (cm)]]&gt;200, "Superior", "Inferior")</f>
        <v>Inferior</v>
      </c>
      <c r="X757" s="87" t="str">
        <f>VLOOKUP(CENSO[[#This Row],[NOME COMUM]],ESPECIES[],4,FALSE)</f>
        <v>Não</v>
      </c>
      <c r="Y757" s="87" t="str">
        <f>IF(IFERROR(VLOOKUP(CENSO[[#This Row],[NOME COMUM]],COMERCIAIS[],2, FALSE), "Não") &lt;&gt; "Não", "Sim", "Não")</f>
        <v>Não</v>
      </c>
      <c r="Z757" s="133">
        <f>CENSO[[#This Row],[g (m²)]]/SUM(AEEF[AEEF-UT])</f>
        <v>9.053564732674432E-4</v>
      </c>
      <c r="AA757" s="133">
        <f>CENSO[[#This Row],[v (m³)]]/SUM(AEEF[AEEF-UT])</f>
        <v>1.2041241094456994E-2</v>
      </c>
    </row>
    <row r="758" spans="1:27" ht="14">
      <c r="A758" s="86">
        <v>1</v>
      </c>
      <c r="B758" s="86">
        <v>1</v>
      </c>
      <c r="C758" s="63">
        <v>33</v>
      </c>
      <c r="D758" s="63">
        <v>757</v>
      </c>
      <c r="E758" s="63" t="str">
        <f>VLOOKUP(CENSO[[#This Row],[NOME COMUM]],ESPECIES[],2,FALSE)</f>
        <v>Tachigali myrmecophila Ducke</v>
      </c>
      <c r="F758" s="64" t="s">
        <v>14</v>
      </c>
      <c r="G758" s="64">
        <v>242</v>
      </c>
      <c r="H758" s="97">
        <f>CENSO[[#This Row],[CAP (cm)]]/PI()</f>
        <v>77.03099245647735</v>
      </c>
      <c r="I758" s="64">
        <v>20</v>
      </c>
      <c r="J758" s="96">
        <f>(PI()*(CENSO[[#This Row],[DAP (cm)]]^2))/40000</f>
        <v>0.466037504361688</v>
      </c>
      <c r="K758" s="96">
        <f>CENSO[[#This Row],[g (m²)]]*CENSO[[#This Row],[H (m)]]*0.7</f>
        <v>6.5245250610636321</v>
      </c>
      <c r="L758" s="64">
        <v>1</v>
      </c>
      <c r="M758" s="65">
        <v>367804</v>
      </c>
      <c r="N758" s="87">
        <v>9708314.5999999903</v>
      </c>
      <c r="O758" s="87" t="s">
        <v>1227</v>
      </c>
      <c r="P758" s="87" t="str">
        <f>VLOOKUP(CENSO[[#This Row],[DAP (cm)]],CD[],2,TRUE)</f>
        <v>TORA</v>
      </c>
      <c r="Q758" s="87" t="str">
        <f>VLOOKUP(CENSO[[#This Row],[DAP (cm)]],DD[],2,TRUE)</f>
        <v>70├ 80</v>
      </c>
      <c r="R758" s="87" t="str" cm="1">
        <f t="array" ref="R758">INDEX(_xlfn.TEXTSPLIT(CENSO[[#This Row],[NOME CIENTIFICO]]," "),1)</f>
        <v>Tachigali</v>
      </c>
      <c r="S758" s="98" t="s">
        <v>1004</v>
      </c>
      <c r="T758" s="87">
        <f>_xlfn.MINIFS(CENSO[DAP (cm)],CENSO[NOME CIENTIFICO],CENSO[[#This Row],[NOME CIENTIFICO]])</f>
        <v>39.152116000606256</v>
      </c>
      <c r="U7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58" s="87" t="str">
        <f>IF(CENSO[[#This Row],[DAP (cm)]]&lt;CENSO[[#This Row],[DMCE (cm)]],"DAP &lt; DMCE","DAP ≥ DMCE")</f>
        <v>DAP ≥ DMCE</v>
      </c>
      <c r="W758" s="87" t="str">
        <f>IF(CENSO[[#This Row],[DAP (cm)]]&gt;200, "Superior", "Inferior")</f>
        <v>Inferior</v>
      </c>
      <c r="X758" s="87" t="str">
        <f>VLOOKUP(CENSO[[#This Row],[NOME COMUM]],ESPECIES[],4,FALSE)</f>
        <v>Não</v>
      </c>
      <c r="Y758" s="87" t="str">
        <f>IF(IFERROR(VLOOKUP(CENSO[[#This Row],[NOME COMUM]],COMERCIAIS[],2, FALSE), "Não") &lt;&gt; "Não", "Sim", "Não")</f>
        <v>Sim</v>
      </c>
      <c r="Z758" s="133">
        <f>CENSO[[#This Row],[g (m²)]]/SUM(AEEF[AEEF-UT])</f>
        <v>8.1539863899168861E-4</v>
      </c>
      <c r="AA758" s="133">
        <f>CENSO[[#This Row],[v (m³)]]/SUM(AEEF[AEEF-UT])</f>
        <v>1.141558094588364E-2</v>
      </c>
    </row>
    <row r="759" spans="1:27" ht="14">
      <c r="A759" s="86">
        <v>1</v>
      </c>
      <c r="B759" s="86">
        <v>1</v>
      </c>
      <c r="C759" s="63">
        <v>33</v>
      </c>
      <c r="D759" s="63">
        <v>758</v>
      </c>
      <c r="E759" s="63" t="str">
        <f>VLOOKUP(CENSO[[#This Row],[NOME COMUM]],ESPECIES[],2,FALSE)</f>
        <v>Protium spruceanum Engl.</v>
      </c>
      <c r="F759" s="64" t="s">
        <v>46</v>
      </c>
      <c r="G759" s="64">
        <v>140</v>
      </c>
      <c r="H759" s="97">
        <f>CENSO[[#This Row],[CAP (cm)]]/PI()</f>
        <v>44.563384065730695</v>
      </c>
      <c r="I759" s="64">
        <v>18</v>
      </c>
      <c r="J759" s="96">
        <f>(PI()*(CENSO[[#This Row],[DAP (cm)]]^2))/40000</f>
        <v>0.15597184423005742</v>
      </c>
      <c r="K759" s="96">
        <f>CENSO[[#This Row],[g (m²)]]*CENSO[[#This Row],[H (m)]]*0.7</f>
        <v>1.9652452372987235</v>
      </c>
      <c r="L759" s="64">
        <v>1</v>
      </c>
      <c r="M759" s="65">
        <v>367819.9</v>
      </c>
      <c r="N759" s="87">
        <v>9708335.3000000007</v>
      </c>
      <c r="O759" s="98" t="s">
        <v>1225</v>
      </c>
      <c r="P759" s="87" t="str">
        <f>VLOOKUP(CENSO[[#This Row],[DAP (cm)]],CD[],2,TRUE)</f>
        <v>TORETE</v>
      </c>
      <c r="Q759" s="87" t="str">
        <f>VLOOKUP(CENSO[[#This Row],[DAP (cm)]],DD[],2,TRUE)</f>
        <v>40├ 50</v>
      </c>
      <c r="R759" s="87" t="str" cm="1">
        <f t="array" ref="R759">INDEX(_xlfn.TEXTSPLIT(CENSO[[#This Row],[NOME CIENTIFICO]]," "),1)</f>
        <v>Protium</v>
      </c>
      <c r="S759" s="98" t="s">
        <v>1004</v>
      </c>
      <c r="T759" s="87">
        <f>_xlfn.MINIFS(CENSO[DAP (cm)],CENSO[NOME CIENTIFICO],CENSO[[#This Row],[NOME CIENTIFICO]])</f>
        <v>39.788735772973837</v>
      </c>
      <c r="U7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59" s="87" t="str">
        <f>IF(CENSO[[#This Row],[DAP (cm)]]&lt;CENSO[[#This Row],[DMCE (cm)]],"DAP &lt; DMCE","DAP ≥ DMCE")</f>
        <v>DAP &lt; DMCE</v>
      </c>
      <c r="W759" s="87" t="str">
        <f>IF(CENSO[[#This Row],[DAP (cm)]]&gt;200, "Superior", "Inferior")</f>
        <v>Inferior</v>
      </c>
      <c r="X759" s="87" t="str">
        <f>VLOOKUP(CENSO[[#This Row],[NOME COMUM]],ESPECIES[],4,FALSE)</f>
        <v>Não</v>
      </c>
      <c r="Y759" s="87" t="str">
        <f>IF(IFERROR(VLOOKUP(CENSO[[#This Row],[NOME COMUM]],COMERCIAIS[],2, FALSE), "Não") &lt;&gt; "Não", "Sim", "Não")</f>
        <v>Não</v>
      </c>
      <c r="Z759" s="133">
        <f>CENSO[[#This Row],[g (m²)]]/SUM(AEEF[AEEF-UT])</f>
        <v>2.7289483853966759E-4</v>
      </c>
      <c r="AA759" s="133">
        <f>CENSO[[#This Row],[v (m³)]]/SUM(AEEF[AEEF-UT])</f>
        <v>3.4384749655998119E-3</v>
      </c>
    </row>
    <row r="760" spans="1:27" ht="14">
      <c r="A760" s="86">
        <v>1</v>
      </c>
      <c r="B760" s="86">
        <v>1</v>
      </c>
      <c r="C760" s="63">
        <v>33</v>
      </c>
      <c r="D760" s="63">
        <v>759</v>
      </c>
      <c r="E760" s="63" t="str">
        <f>VLOOKUP(CENSO[[#This Row],[NOME COMUM]],ESPECIES[],2,FALSE)</f>
        <v>Qualea dichotoma (Mart.) Warm. ex Wille</v>
      </c>
      <c r="F760" s="64" t="s">
        <v>55</v>
      </c>
      <c r="G760" s="64">
        <v>140</v>
      </c>
      <c r="H760" s="97">
        <f>CENSO[[#This Row],[CAP (cm)]]/PI()</f>
        <v>44.563384065730695</v>
      </c>
      <c r="I760" s="64">
        <v>16</v>
      </c>
      <c r="J760" s="96">
        <f>(PI()*(CENSO[[#This Row],[DAP (cm)]]^2))/40000</f>
        <v>0.15597184423005742</v>
      </c>
      <c r="K760" s="96">
        <f>CENSO[[#This Row],[g (m²)]]*CENSO[[#This Row],[H (m)]]*0.7</f>
        <v>1.7468846553766431</v>
      </c>
      <c r="L760" s="64">
        <v>1</v>
      </c>
      <c r="M760" s="65">
        <v>367822</v>
      </c>
      <c r="N760" s="87">
        <v>9708341.4000000004</v>
      </c>
      <c r="O760" s="98" t="s">
        <v>1225</v>
      </c>
      <c r="P760" s="87" t="str">
        <f>VLOOKUP(CENSO[[#This Row],[DAP (cm)]],CD[],2,TRUE)</f>
        <v>TORETE</v>
      </c>
      <c r="Q760" s="87" t="str">
        <f>VLOOKUP(CENSO[[#This Row],[DAP (cm)]],DD[],2,TRUE)</f>
        <v>40├ 50</v>
      </c>
      <c r="R760" s="87" t="str" cm="1">
        <f t="array" ref="R760">INDEX(_xlfn.TEXTSPLIT(CENSO[[#This Row],[NOME CIENTIFICO]]," "),1)</f>
        <v>Qualea</v>
      </c>
      <c r="S760" s="98" t="s">
        <v>1004</v>
      </c>
      <c r="T760" s="87">
        <f>_xlfn.MINIFS(CENSO[DAP (cm)],CENSO[NOME CIENTIFICO],CENSO[[#This Row],[NOME CIENTIFICO]])</f>
        <v>40.107045659157627</v>
      </c>
      <c r="U7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760" s="87" t="str">
        <f>IF(CENSO[[#This Row],[DAP (cm)]]&lt;CENSO[[#This Row],[DMCE (cm)]],"DAP &lt; DMCE","DAP ≥ DMCE")</f>
        <v>DAP &lt; DMCE</v>
      </c>
      <c r="W760" s="87" t="str">
        <f>IF(CENSO[[#This Row],[DAP (cm)]]&gt;200, "Superior", "Inferior")</f>
        <v>Inferior</v>
      </c>
      <c r="X760" s="87" t="str">
        <f>VLOOKUP(CENSO[[#This Row],[NOME COMUM]],ESPECIES[],4,FALSE)</f>
        <v>Não</v>
      </c>
      <c r="Y760" s="87" t="str">
        <f>IF(IFERROR(VLOOKUP(CENSO[[#This Row],[NOME COMUM]],COMERCIAIS[],2, FALSE), "Não") &lt;&gt; "Não", "Sim", "Não")</f>
        <v>Não</v>
      </c>
      <c r="Z760" s="133">
        <f>CENSO[[#This Row],[g (m²)]]/SUM(AEEF[AEEF-UT])</f>
        <v>2.7289483853966759E-4</v>
      </c>
      <c r="AA760" s="133">
        <f>CENSO[[#This Row],[v (m³)]]/SUM(AEEF[AEEF-UT])</f>
        <v>3.0564221916442769E-3</v>
      </c>
    </row>
    <row r="761" spans="1:27" ht="14">
      <c r="A761" s="86">
        <v>1</v>
      </c>
      <c r="B761" s="86">
        <v>1</v>
      </c>
      <c r="C761" s="63">
        <v>33</v>
      </c>
      <c r="D761" s="63">
        <v>760</v>
      </c>
      <c r="E761" s="63" t="str">
        <f>VLOOKUP(CENSO[[#This Row],[NOME COMUM]],ESPECIES[],2,FALSE)</f>
        <v>Brosimum parinarioides Ducke</v>
      </c>
      <c r="F761" s="64" t="s">
        <v>54</v>
      </c>
      <c r="G761" s="64">
        <v>349</v>
      </c>
      <c r="H761" s="97">
        <f>CENSO[[#This Row],[CAP (cm)]]/PI()</f>
        <v>111.09015027814294</v>
      </c>
      <c r="I761" s="64">
        <v>22</v>
      </c>
      <c r="J761" s="96">
        <f>(PI()*(CENSO[[#This Row],[DAP (cm)]]^2))/40000</f>
        <v>0.96926156117679707</v>
      </c>
      <c r="K761" s="96">
        <f>CENSO[[#This Row],[g (m²)]]*CENSO[[#This Row],[H (m)]]*0.7</f>
        <v>14.926628042122674</v>
      </c>
      <c r="L761" s="64">
        <v>1</v>
      </c>
      <c r="M761" s="65">
        <v>367796.09999999899</v>
      </c>
      <c r="N761" s="87">
        <v>9708317.5</v>
      </c>
      <c r="O761" s="87" t="s">
        <v>1227</v>
      </c>
      <c r="P761" s="87" t="str">
        <f>VLOOKUP(CENSO[[#This Row],[DAP (cm)]],CD[],2,TRUE)</f>
        <v>TORA</v>
      </c>
      <c r="Q761" s="87" t="str">
        <f>VLOOKUP(CENSO[[#This Row],[DAP (cm)]],DD[],2,TRUE)</f>
        <v>110├ 120</v>
      </c>
      <c r="R761" s="87" t="str" cm="1">
        <f t="array" ref="R761">INDEX(_xlfn.TEXTSPLIT(CENSO[[#This Row],[NOME CIENTIFICO]]," "),1)</f>
        <v>Brosimum</v>
      </c>
      <c r="S761" s="98" t="s">
        <v>1004</v>
      </c>
      <c r="T761" s="87">
        <f>_xlfn.MINIFS(CENSO[DAP (cm)],CENSO[NOME CIENTIFICO],CENSO[[#This Row],[NOME CIENTIFICO]])</f>
        <v>41.38028520389279</v>
      </c>
      <c r="U7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761" s="87" t="str">
        <f>IF(CENSO[[#This Row],[DAP (cm)]]&lt;CENSO[[#This Row],[DMCE (cm)]],"DAP &lt; DMCE","DAP ≥ DMCE")</f>
        <v>DAP ≥ DMCE</v>
      </c>
      <c r="W761" s="87" t="str">
        <f>IF(CENSO[[#This Row],[DAP (cm)]]&gt;200, "Superior", "Inferior")</f>
        <v>Inferior</v>
      </c>
      <c r="X761" s="87" t="str">
        <f>VLOOKUP(CENSO[[#This Row],[NOME COMUM]],ESPECIES[],4,FALSE)</f>
        <v>Não</v>
      </c>
      <c r="Y761" s="87" t="str">
        <f>IF(IFERROR(VLOOKUP(CENSO[[#This Row],[NOME COMUM]],COMERCIAIS[],2, FALSE), "Não") &lt;&gt; "Não", "Sim", "Não")</f>
        <v>Não</v>
      </c>
      <c r="Z761" s="133">
        <f>CENSO[[#This Row],[g (m²)]]/SUM(AEEF[AEEF-UT])</f>
        <v>1.6958604198454108E-3</v>
      </c>
      <c r="AA761" s="133">
        <f>CENSO[[#This Row],[v (m³)]]/SUM(AEEF[AEEF-UT])</f>
        <v>2.6116250465619325E-2</v>
      </c>
    </row>
    <row r="762" spans="1:27" ht="14">
      <c r="A762" s="86">
        <v>1</v>
      </c>
      <c r="B762" s="86">
        <v>1</v>
      </c>
      <c r="C762" s="63">
        <v>33</v>
      </c>
      <c r="D762" s="63">
        <v>761</v>
      </c>
      <c r="E762" s="63" t="str">
        <f>VLOOKUP(CENSO[[#This Row],[NOME COMUM]],ESPECIES[],2,FALSE)</f>
        <v>Lecythis chartacea O.Berg</v>
      </c>
      <c r="F762" s="64" t="s">
        <v>31</v>
      </c>
      <c r="G762" s="64">
        <v>151</v>
      </c>
      <c r="H762" s="97">
        <f>CENSO[[#This Row],[CAP (cm)]]/PI()</f>
        <v>48.064792813752391</v>
      </c>
      <c r="I762" s="64">
        <v>20</v>
      </c>
      <c r="J762" s="96">
        <f>(PI()*(CENSO[[#This Row],[DAP (cm)]]^2))/40000</f>
        <v>0.18144459287191525</v>
      </c>
      <c r="K762" s="96">
        <f>CENSO[[#This Row],[g (m²)]]*CENSO[[#This Row],[H (m)]]*0.7</f>
        <v>2.5402243002068134</v>
      </c>
      <c r="L762" s="64">
        <v>1</v>
      </c>
      <c r="M762" s="65">
        <v>367788.2</v>
      </c>
      <c r="N762" s="87">
        <v>9708321.9000000004</v>
      </c>
      <c r="O762" s="98" t="s">
        <v>1225</v>
      </c>
      <c r="P762" s="87" t="str">
        <f>VLOOKUP(CENSO[[#This Row],[DAP (cm)]],CD[],2,TRUE)</f>
        <v>TORETE</v>
      </c>
      <c r="Q762" s="87" t="str">
        <f>VLOOKUP(CENSO[[#This Row],[DAP (cm)]],DD[],2,TRUE)</f>
        <v>40├ 50</v>
      </c>
      <c r="R762" s="87" t="str" cm="1">
        <f t="array" ref="R762">INDEX(_xlfn.TEXTSPLIT(CENSO[[#This Row],[NOME CIENTIFICO]]," "),1)</f>
        <v>Lecythis</v>
      </c>
      <c r="S762" s="98" t="s">
        <v>1004</v>
      </c>
      <c r="T762" s="87">
        <f>_xlfn.MINIFS(CENSO[DAP (cm)],CENSO[NOME CIENTIFICO],CENSO[[#This Row],[NOME CIENTIFICO]])</f>
        <v>38.833806114422465</v>
      </c>
      <c r="U7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62" s="87" t="str">
        <f>IF(CENSO[[#This Row],[DAP (cm)]]&lt;CENSO[[#This Row],[DMCE (cm)]],"DAP &lt; DMCE","DAP ≥ DMCE")</f>
        <v>DAP &lt; DMCE</v>
      </c>
      <c r="W762" s="87" t="str">
        <f>IF(CENSO[[#This Row],[DAP (cm)]]&gt;200, "Superior", "Inferior")</f>
        <v>Inferior</v>
      </c>
      <c r="X762" s="87" t="str">
        <f>VLOOKUP(CENSO[[#This Row],[NOME COMUM]],ESPECIES[],4,FALSE)</f>
        <v>Não</v>
      </c>
      <c r="Y762" s="87" t="str">
        <f>IF(IFERROR(VLOOKUP(CENSO[[#This Row],[NOME COMUM]],COMERCIAIS[],2, FALSE), "Não") &lt;&gt; "Não", "Sim", "Não")</f>
        <v>Sim</v>
      </c>
      <c r="Z762" s="133">
        <f>CENSO[[#This Row],[g (m²)]]/SUM(AEEF[AEEF-UT])</f>
        <v>3.1746302109913061E-4</v>
      </c>
      <c r="AA762" s="133">
        <f>CENSO[[#This Row],[v (m³)]]/SUM(AEEF[AEEF-UT])</f>
        <v>4.4444822953878284E-3</v>
      </c>
    </row>
    <row r="763" spans="1:27" ht="14">
      <c r="A763" s="86">
        <v>1</v>
      </c>
      <c r="B763" s="86">
        <v>1</v>
      </c>
      <c r="C763" s="63">
        <v>33</v>
      </c>
      <c r="D763" s="63">
        <v>762</v>
      </c>
      <c r="E763" s="63" t="str">
        <f>VLOOKUP(CENSO[[#This Row],[NOME COMUM]],ESPECIES[],2,FALSE)</f>
        <v>Cordia goeldiana Huber</v>
      </c>
      <c r="F763" s="64" t="s">
        <v>27</v>
      </c>
      <c r="G763" s="64">
        <v>166</v>
      </c>
      <c r="H763" s="97">
        <f>CENSO[[#This Row],[CAP (cm)]]/PI()</f>
        <v>52.839441106509256</v>
      </c>
      <c r="I763" s="64">
        <v>20</v>
      </c>
      <c r="J763" s="96">
        <f>(PI()*(CENSO[[#This Row],[DAP (cm)]]^2))/40000</f>
        <v>0.21928368059201345</v>
      </c>
      <c r="K763" s="96">
        <f>CENSO[[#This Row],[g (m²)]]*CENSO[[#This Row],[H (m)]]*0.7</f>
        <v>3.0699715282881881</v>
      </c>
      <c r="L763" s="64">
        <v>1</v>
      </c>
      <c r="M763" s="65">
        <v>367746</v>
      </c>
      <c r="N763" s="87">
        <v>9708383.5</v>
      </c>
      <c r="O763" s="87" t="s">
        <v>1227</v>
      </c>
      <c r="P763" s="87" t="str">
        <f>VLOOKUP(CENSO[[#This Row],[DAP (cm)]],CD[],2,TRUE)</f>
        <v>TORA</v>
      </c>
      <c r="Q763" s="87" t="str">
        <f>VLOOKUP(CENSO[[#This Row],[DAP (cm)]],DD[],2,TRUE)</f>
        <v>50├ 60</v>
      </c>
      <c r="R763" s="87" t="str" cm="1">
        <f t="array" ref="R763">INDEX(_xlfn.TEXTSPLIT(CENSO[[#This Row],[NOME CIENTIFICO]]," "),1)</f>
        <v>Cordia</v>
      </c>
      <c r="S763" s="98" t="s">
        <v>1004</v>
      </c>
      <c r="T763" s="87">
        <f>_xlfn.MINIFS(CENSO[DAP (cm)],CENSO[NOME CIENTIFICO],CENSO[[#This Row],[NOME CIENTIFICO]])</f>
        <v>40.425355545341418</v>
      </c>
      <c r="U7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763" s="87" t="str">
        <f>IF(CENSO[[#This Row],[DAP (cm)]]&lt;CENSO[[#This Row],[DMCE (cm)]],"DAP &lt; DMCE","DAP ≥ DMCE")</f>
        <v>DAP ≥ DMCE</v>
      </c>
      <c r="W763" s="87" t="str">
        <f>IF(CENSO[[#This Row],[DAP (cm)]]&gt;200, "Superior", "Inferior")</f>
        <v>Inferior</v>
      </c>
      <c r="X763" s="87" t="str">
        <f>VLOOKUP(CENSO[[#This Row],[NOME COMUM]],ESPECIES[],4,FALSE)</f>
        <v>Não</v>
      </c>
      <c r="Y763" s="87" t="str">
        <f>IF(IFERROR(VLOOKUP(CENSO[[#This Row],[NOME COMUM]],COMERCIAIS[],2, FALSE), "Não") &lt;&gt; "Não", "Sim", "Não")</f>
        <v>Sim</v>
      </c>
      <c r="Z763" s="133">
        <f>CENSO[[#This Row],[g (m²)]]/SUM(AEEF[AEEF-UT])</f>
        <v>3.8366786585709606E-4</v>
      </c>
      <c r="AA763" s="133">
        <f>CENSO[[#This Row],[v (m³)]]/SUM(AEEF[AEEF-UT])</f>
        <v>5.3713501219993442E-3</v>
      </c>
    </row>
    <row r="764" spans="1:27" ht="14">
      <c r="A764" s="86">
        <v>1</v>
      </c>
      <c r="B764" s="86">
        <v>1</v>
      </c>
      <c r="C764" s="63">
        <v>33</v>
      </c>
      <c r="D764" s="63">
        <v>763</v>
      </c>
      <c r="E764" s="63" t="str">
        <f>VLOOKUP(CENSO[[#This Row],[NOME COMUM]],ESPECIES[],2,FALSE)</f>
        <v>Bertholletia excelsa Humb. &amp; Bonpl.</v>
      </c>
      <c r="F764" s="64" t="s">
        <v>37</v>
      </c>
      <c r="G764" s="64">
        <v>370</v>
      </c>
      <c r="H764" s="97">
        <f>CENSO[[#This Row],[CAP (cm)]]/PI()</f>
        <v>117.77465788800255</v>
      </c>
      <c r="I764" s="64">
        <v>23</v>
      </c>
      <c r="J764" s="96">
        <f>(PI()*(CENSO[[#This Row],[DAP (cm)]]^2))/40000</f>
        <v>1.0894155854640235</v>
      </c>
      <c r="K764" s="96">
        <f>CENSO[[#This Row],[g (m²)]]*CENSO[[#This Row],[H (m)]]*0.7</f>
        <v>17.539590925970778</v>
      </c>
      <c r="L764" s="64">
        <v>1</v>
      </c>
      <c r="M764" s="65">
        <v>367728.799999999</v>
      </c>
      <c r="N764" s="87">
        <v>9708374.3000000007</v>
      </c>
      <c r="O764" s="87" t="s">
        <v>424</v>
      </c>
      <c r="P764" s="87" t="str">
        <f>VLOOKUP(CENSO[[#This Row],[DAP (cm)]],CD[],2,TRUE)</f>
        <v>TORA</v>
      </c>
      <c r="Q764" s="87" t="str">
        <f>VLOOKUP(CENSO[[#This Row],[DAP (cm)]],DD[],2,TRUE)</f>
        <v>110├ 120</v>
      </c>
      <c r="R764" s="87" t="str" cm="1">
        <f t="array" ref="R764">INDEX(_xlfn.TEXTSPLIT(CENSO[[#This Row],[NOME CIENTIFICO]]," "),1)</f>
        <v>Bertholletia</v>
      </c>
      <c r="S764" s="98" t="s">
        <v>1004</v>
      </c>
      <c r="T764" s="87">
        <f>_xlfn.MINIFS(CENSO[DAP (cm)],CENSO[NOME CIENTIFICO],CENSO[[#This Row],[NOME CIENTIFICO]])</f>
        <v>41.38028520389279</v>
      </c>
      <c r="U7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764" s="87" t="str">
        <f>IF(CENSO[[#This Row],[DAP (cm)]]&lt;CENSO[[#This Row],[DMCE (cm)]],"DAP &lt; DMCE","DAP ≥ DMCE")</f>
        <v>DAP ≥ DMCE</v>
      </c>
      <c r="W764" s="87" t="str">
        <f>IF(CENSO[[#This Row],[DAP (cm)]]&gt;200, "Superior", "Inferior")</f>
        <v>Inferior</v>
      </c>
      <c r="X764" s="87" t="str">
        <f>VLOOKUP(CENSO[[#This Row],[NOME COMUM]],ESPECIES[],4,FALSE)</f>
        <v>Protegida</v>
      </c>
      <c r="Y764" s="87" t="str">
        <f>IF(IFERROR(VLOOKUP(CENSO[[#This Row],[NOME COMUM]],COMERCIAIS[],2, FALSE), "Não") &lt;&gt; "Não", "Sim", "Não")</f>
        <v>Não</v>
      </c>
      <c r="Z764" s="133">
        <f>CENSO[[#This Row],[g (m²)]]/SUM(AEEF[AEEF-UT])</f>
        <v>1.9060869079632905E-3</v>
      </c>
      <c r="AA764" s="133">
        <f>CENSO[[#This Row],[v (m³)]]/SUM(AEEF[AEEF-UT])</f>
        <v>3.0687999218208976E-2</v>
      </c>
    </row>
    <row r="765" spans="1:27" ht="14">
      <c r="A765" s="86">
        <v>1</v>
      </c>
      <c r="B765" s="86">
        <v>1</v>
      </c>
      <c r="C765" s="63">
        <v>33</v>
      </c>
      <c r="D765" s="63">
        <v>764</v>
      </c>
      <c r="E765" s="63" t="str">
        <f>VLOOKUP(CENSO[[#This Row],[NOME COMUM]],ESPECIES[],2,FALSE)</f>
        <v>Tachigali myrmecophila Ducke</v>
      </c>
      <c r="F765" s="64" t="s">
        <v>14</v>
      </c>
      <c r="G765" s="64">
        <v>171</v>
      </c>
      <c r="H765" s="97">
        <f>CENSO[[#This Row],[CAP (cm)]]/PI()</f>
        <v>54.430990537428208</v>
      </c>
      <c r="I765" s="64">
        <v>16</v>
      </c>
      <c r="J765" s="96">
        <f>(PI()*(CENSO[[#This Row],[DAP (cm)]]^2))/40000</f>
        <v>0.2326924845475056</v>
      </c>
      <c r="K765" s="96">
        <f>CENSO[[#This Row],[g (m²)]]*CENSO[[#This Row],[H (m)]]*0.7</f>
        <v>2.6061558269320626</v>
      </c>
      <c r="L765" s="64">
        <v>1</v>
      </c>
      <c r="M765" s="65">
        <v>367723</v>
      </c>
      <c r="N765" s="87">
        <v>9708379.8000000007</v>
      </c>
      <c r="O765" s="87" t="s">
        <v>1227</v>
      </c>
      <c r="P765" s="87" t="str">
        <f>VLOOKUP(CENSO[[#This Row],[DAP (cm)]],CD[],2,TRUE)</f>
        <v>TORA</v>
      </c>
      <c r="Q765" s="87" t="str">
        <f>VLOOKUP(CENSO[[#This Row],[DAP (cm)]],DD[],2,TRUE)</f>
        <v>50├ 60</v>
      </c>
      <c r="R765" s="87" t="str" cm="1">
        <f t="array" ref="R765">INDEX(_xlfn.TEXTSPLIT(CENSO[[#This Row],[NOME CIENTIFICO]]," "),1)</f>
        <v>Tachigali</v>
      </c>
      <c r="S765" s="98" t="s">
        <v>1004</v>
      </c>
      <c r="T765" s="87">
        <f>_xlfn.MINIFS(CENSO[DAP (cm)],CENSO[NOME CIENTIFICO],CENSO[[#This Row],[NOME CIENTIFICO]])</f>
        <v>39.152116000606256</v>
      </c>
      <c r="U7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65" s="87" t="str">
        <f>IF(CENSO[[#This Row],[DAP (cm)]]&lt;CENSO[[#This Row],[DMCE (cm)]],"DAP &lt; DMCE","DAP ≥ DMCE")</f>
        <v>DAP ≥ DMCE</v>
      </c>
      <c r="W765" s="87" t="str">
        <f>IF(CENSO[[#This Row],[DAP (cm)]]&gt;200, "Superior", "Inferior")</f>
        <v>Inferior</v>
      </c>
      <c r="X765" s="87" t="str">
        <f>VLOOKUP(CENSO[[#This Row],[NOME COMUM]],ESPECIES[],4,FALSE)</f>
        <v>Não</v>
      </c>
      <c r="Y765" s="87" t="str">
        <f>IF(IFERROR(VLOOKUP(CENSO[[#This Row],[NOME COMUM]],COMERCIAIS[],2, FALSE), "Não") &lt;&gt; "Não", "Sim", "Não")</f>
        <v>Sim</v>
      </c>
      <c r="Z765" s="133">
        <f>CENSO[[#This Row],[g (m²)]]/SUM(AEEF[AEEF-UT])</f>
        <v>4.0712846804787865E-4</v>
      </c>
      <c r="AA765" s="133">
        <f>CENSO[[#This Row],[v (m³)]]/SUM(AEEF[AEEF-UT])</f>
        <v>4.559838842136241E-3</v>
      </c>
    </row>
    <row r="766" spans="1:27" ht="14">
      <c r="A766" s="86">
        <v>1</v>
      </c>
      <c r="B766" s="86">
        <v>1</v>
      </c>
      <c r="C766" s="63">
        <v>33</v>
      </c>
      <c r="D766" s="63">
        <v>765</v>
      </c>
      <c r="E766" s="63" t="str">
        <f>VLOOKUP(CENSO[[#This Row],[NOME COMUM]],ESPECIES[],2,FALSE)</f>
        <v>Hymenaea courbaril L.</v>
      </c>
      <c r="F766" s="64" t="s">
        <v>3</v>
      </c>
      <c r="G766" s="64">
        <v>340</v>
      </c>
      <c r="H766" s="97">
        <f>CENSO[[#This Row],[CAP (cm)]]/PI()</f>
        <v>108.22536130248884</v>
      </c>
      <c r="I766" s="64">
        <v>24</v>
      </c>
      <c r="J766" s="96">
        <f>(PI()*(CENSO[[#This Row],[DAP (cm)]]^2))/40000</f>
        <v>0.91991557107115518</v>
      </c>
      <c r="K766" s="96">
        <f>CENSO[[#This Row],[g (m²)]]*CENSO[[#This Row],[H (m)]]*0.7</f>
        <v>15.454581593995405</v>
      </c>
      <c r="L766" s="64">
        <v>1</v>
      </c>
      <c r="M766" s="65">
        <v>367722.9</v>
      </c>
      <c r="N766" s="87">
        <v>9708432.1999999899</v>
      </c>
      <c r="O766" s="87" t="s">
        <v>1227</v>
      </c>
      <c r="P766" s="87" t="str">
        <f>VLOOKUP(CENSO[[#This Row],[DAP (cm)]],CD[],2,TRUE)</f>
        <v>TORA</v>
      </c>
      <c r="Q766" s="87" t="str">
        <f>VLOOKUP(CENSO[[#This Row],[DAP (cm)]],DD[],2,TRUE)</f>
        <v>100├ 110</v>
      </c>
      <c r="R766" s="87" t="str" cm="1">
        <f t="array" ref="R766">INDEX(_xlfn.TEXTSPLIT(CENSO[[#This Row],[NOME CIENTIFICO]]," "),1)</f>
        <v>Hymenaea</v>
      </c>
      <c r="S766" s="98" t="s">
        <v>1004</v>
      </c>
      <c r="T766" s="87">
        <f>_xlfn.MINIFS(CENSO[DAP (cm)],CENSO[NOME CIENTIFICO],CENSO[[#This Row],[NOME CIENTIFICO]])</f>
        <v>41.38028520389279</v>
      </c>
      <c r="U7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766" s="87" t="str">
        <f>IF(CENSO[[#This Row],[DAP (cm)]]&lt;CENSO[[#This Row],[DMCE (cm)]],"DAP &lt; DMCE","DAP ≥ DMCE")</f>
        <v>DAP ≥ DMCE</v>
      </c>
      <c r="W766" s="87" t="str">
        <f>IF(CENSO[[#This Row],[DAP (cm)]]&gt;200, "Superior", "Inferior")</f>
        <v>Inferior</v>
      </c>
      <c r="X766" s="87" t="str">
        <f>VLOOKUP(CENSO[[#This Row],[NOME COMUM]],ESPECIES[],4,FALSE)</f>
        <v>Não</v>
      </c>
      <c r="Y766" s="87" t="str">
        <f>IF(IFERROR(VLOOKUP(CENSO[[#This Row],[NOME COMUM]],COMERCIAIS[],2, FALSE), "Não") &lt;&gt; "Não", "Sim", "Não")</f>
        <v>Sim</v>
      </c>
      <c r="Z766" s="133">
        <f>CENSO[[#This Row],[g (m²)]]/SUM(AEEF[AEEF-UT])</f>
        <v>1.6095226191421214E-3</v>
      </c>
      <c r="AA766" s="133">
        <f>CENSO[[#This Row],[v (m³)]]/SUM(AEEF[AEEF-UT])</f>
        <v>2.7039980001587638E-2</v>
      </c>
    </row>
    <row r="767" spans="1:27" ht="14">
      <c r="A767" s="86">
        <v>1</v>
      </c>
      <c r="B767" s="86">
        <v>1</v>
      </c>
      <c r="C767" s="63">
        <v>33</v>
      </c>
      <c r="D767" s="63">
        <v>766</v>
      </c>
      <c r="E767" s="63" t="str">
        <f>VLOOKUP(CENSO[[#This Row],[NOME COMUM]],ESPECIES[],2,FALSE)</f>
        <v>Piptadenia suaveolens Miq.</v>
      </c>
      <c r="F767" s="64" t="s">
        <v>22</v>
      </c>
      <c r="G767" s="64">
        <v>285</v>
      </c>
      <c r="H767" s="97">
        <f>CENSO[[#This Row],[CAP (cm)]]/PI()</f>
        <v>90.718317562380349</v>
      </c>
      <c r="I767" s="64">
        <v>19</v>
      </c>
      <c r="J767" s="96">
        <f>(PI()*(CENSO[[#This Row],[DAP (cm)]]^2))/40000</f>
        <v>0.64636801263195998</v>
      </c>
      <c r="K767" s="96">
        <f>CENSO[[#This Row],[g (m²)]]*CENSO[[#This Row],[H (m)]]*0.7</f>
        <v>8.5966945680050681</v>
      </c>
      <c r="L767" s="64">
        <v>1</v>
      </c>
      <c r="M767" s="65">
        <v>367728.4</v>
      </c>
      <c r="N767" s="87">
        <v>9708439.4000000004</v>
      </c>
      <c r="O767" s="87" t="s">
        <v>1228</v>
      </c>
      <c r="P767" s="87" t="str">
        <f>VLOOKUP(CENSO[[#This Row],[DAP (cm)]],CD[],2,TRUE)</f>
        <v>TORA</v>
      </c>
      <c r="Q767" s="87" t="str">
        <f>VLOOKUP(CENSO[[#This Row],[DAP (cm)]],DD[],2,TRUE)</f>
        <v>90├ 100</v>
      </c>
      <c r="R767" s="87" t="str" cm="1">
        <f t="array" ref="R767">INDEX(_xlfn.TEXTSPLIT(CENSO[[#This Row],[NOME CIENTIFICO]]," "),1)</f>
        <v>Piptadenia</v>
      </c>
      <c r="S767" s="98" t="s">
        <v>1004</v>
      </c>
      <c r="T767" s="87">
        <f>_xlfn.MINIFS(CENSO[DAP (cm)],CENSO[NOME CIENTIFICO],CENSO[[#This Row],[NOME CIENTIFICO]])</f>
        <v>39.788735772973837</v>
      </c>
      <c r="U7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67" s="87" t="str">
        <f>IF(CENSO[[#This Row],[DAP (cm)]]&lt;CENSO[[#This Row],[DMCE (cm)]],"DAP &lt; DMCE","DAP ≥ DMCE")</f>
        <v>DAP ≥ DMCE</v>
      </c>
      <c r="W767" s="87" t="str">
        <f>IF(CENSO[[#This Row],[DAP (cm)]]&gt;200, "Superior", "Inferior")</f>
        <v>Inferior</v>
      </c>
      <c r="X767" s="87" t="str">
        <f>VLOOKUP(CENSO[[#This Row],[NOME COMUM]],ESPECIES[],4,FALSE)</f>
        <v>Não</v>
      </c>
      <c r="Y767" s="87" t="str">
        <f>IF(IFERROR(VLOOKUP(CENSO[[#This Row],[NOME COMUM]],COMERCIAIS[],2, FALSE), "Não") &lt;&gt; "Não", "Sim", "Não")</f>
        <v>Sim</v>
      </c>
      <c r="Z767" s="133">
        <f>CENSO[[#This Row],[g (m²)]]/SUM(AEEF[AEEF-UT])</f>
        <v>1.1309124112441073E-3</v>
      </c>
      <c r="AA767" s="133">
        <f>CENSO[[#This Row],[v (m³)]]/SUM(AEEF[AEEF-UT])</f>
        <v>1.5041135069546628E-2</v>
      </c>
    </row>
    <row r="768" spans="1:27" ht="14">
      <c r="A768" s="86">
        <v>1</v>
      </c>
      <c r="B768" s="86">
        <v>1</v>
      </c>
      <c r="C768" s="63">
        <v>33</v>
      </c>
      <c r="D768" s="63">
        <v>767</v>
      </c>
      <c r="E768" s="63" t="str">
        <f>VLOOKUP(CENSO[[#This Row],[NOME COMUM]],ESPECIES[],2,FALSE)</f>
        <v>Piptadenia suaveolens Miq.</v>
      </c>
      <c r="F768" s="64" t="s">
        <v>22</v>
      </c>
      <c r="G768" s="64">
        <v>213</v>
      </c>
      <c r="H768" s="97">
        <f>CENSO[[#This Row],[CAP (cm)]]/PI()</f>
        <v>67.800005757147417</v>
      </c>
      <c r="I768" s="64">
        <v>16</v>
      </c>
      <c r="J768" s="96">
        <f>(PI()*(CENSO[[#This Row],[DAP (cm)]]^2))/40000</f>
        <v>0.36103503065681003</v>
      </c>
      <c r="K768" s="96">
        <f>CENSO[[#This Row],[g (m²)]]*CENSO[[#This Row],[H (m)]]*0.7</f>
        <v>4.0435923433562717</v>
      </c>
      <c r="L768" s="64">
        <v>1</v>
      </c>
      <c r="M768" s="65">
        <v>367722.59999999899</v>
      </c>
      <c r="N768" s="87">
        <v>9708443.1999999899</v>
      </c>
      <c r="O768" s="87" t="s">
        <v>1228</v>
      </c>
      <c r="P768" s="87" t="str">
        <f>VLOOKUP(CENSO[[#This Row],[DAP (cm)]],CD[],2,TRUE)</f>
        <v>TORA</v>
      </c>
      <c r="Q768" s="87" t="str">
        <f>VLOOKUP(CENSO[[#This Row],[DAP (cm)]],DD[],2,TRUE)</f>
        <v>60├ 70</v>
      </c>
      <c r="R768" s="87" t="str" cm="1">
        <f t="array" ref="R768">INDEX(_xlfn.TEXTSPLIT(CENSO[[#This Row],[NOME CIENTIFICO]]," "),1)</f>
        <v>Piptadenia</v>
      </c>
      <c r="S768" s="98" t="s">
        <v>1004</v>
      </c>
      <c r="T768" s="87">
        <f>_xlfn.MINIFS(CENSO[DAP (cm)],CENSO[NOME CIENTIFICO],CENSO[[#This Row],[NOME CIENTIFICO]])</f>
        <v>39.788735772973837</v>
      </c>
      <c r="U7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68" s="87" t="str">
        <f>IF(CENSO[[#This Row],[DAP (cm)]]&lt;CENSO[[#This Row],[DMCE (cm)]],"DAP &lt; DMCE","DAP ≥ DMCE")</f>
        <v>DAP ≥ DMCE</v>
      </c>
      <c r="W768" s="87" t="str">
        <f>IF(CENSO[[#This Row],[DAP (cm)]]&gt;200, "Superior", "Inferior")</f>
        <v>Inferior</v>
      </c>
      <c r="X768" s="87" t="str">
        <f>VLOOKUP(CENSO[[#This Row],[NOME COMUM]],ESPECIES[],4,FALSE)</f>
        <v>Não</v>
      </c>
      <c r="Y768" s="87" t="str">
        <f>IF(IFERROR(VLOOKUP(CENSO[[#This Row],[NOME COMUM]],COMERCIAIS[],2, FALSE), "Não") &lt;&gt; "Não", "Sim", "Não")</f>
        <v>Sim</v>
      </c>
      <c r="Z768" s="133">
        <f>CENSO[[#This Row],[g (m²)]]/SUM(AEEF[AEEF-UT])</f>
        <v>6.3168193518909092E-4</v>
      </c>
      <c r="AA768" s="133">
        <f>CENSO[[#This Row],[v (m³)]]/SUM(AEEF[AEEF-UT])</f>
        <v>7.0748376741178167E-3</v>
      </c>
    </row>
    <row r="769" spans="1:27" ht="14">
      <c r="A769" s="86">
        <v>1</v>
      </c>
      <c r="B769" s="86">
        <v>1</v>
      </c>
      <c r="C769" s="63">
        <v>33</v>
      </c>
      <c r="D769" s="63">
        <v>768</v>
      </c>
      <c r="E769" s="63" t="str">
        <f>VLOOKUP(CENSO[[#This Row],[NOME COMUM]],ESPECIES[],2,FALSE)</f>
        <v>Tachigali myrmecophila Ducke</v>
      </c>
      <c r="F769" s="64" t="s">
        <v>14</v>
      </c>
      <c r="G769" s="64">
        <v>179</v>
      </c>
      <c r="H769" s="97">
        <f>CENSO[[#This Row],[CAP (cm)]]/PI()</f>
        <v>56.977469626898532</v>
      </c>
      <c r="I769" s="64">
        <v>18</v>
      </c>
      <c r="J769" s="96">
        <f>(PI()*(CENSO[[#This Row],[DAP (cm)]]^2))/40000</f>
        <v>0.25497417658037091</v>
      </c>
      <c r="K769" s="96">
        <f>CENSO[[#This Row],[g (m²)]]*CENSO[[#This Row],[H (m)]]*0.7</f>
        <v>3.2126746249126734</v>
      </c>
      <c r="L769" s="64">
        <v>1</v>
      </c>
      <c r="M769" s="65">
        <v>367717.7</v>
      </c>
      <c r="N769" s="87">
        <v>9708443.5</v>
      </c>
      <c r="O769" s="87" t="s">
        <v>1227</v>
      </c>
      <c r="P769" s="87" t="str">
        <f>VLOOKUP(CENSO[[#This Row],[DAP (cm)]],CD[],2,TRUE)</f>
        <v>TORA</v>
      </c>
      <c r="Q769" s="87" t="str">
        <f>VLOOKUP(CENSO[[#This Row],[DAP (cm)]],DD[],2,TRUE)</f>
        <v>50├ 60</v>
      </c>
      <c r="R769" s="87" t="str" cm="1">
        <f t="array" ref="R769">INDEX(_xlfn.TEXTSPLIT(CENSO[[#This Row],[NOME CIENTIFICO]]," "),1)</f>
        <v>Tachigali</v>
      </c>
      <c r="S769" s="98" t="s">
        <v>1004</v>
      </c>
      <c r="T769" s="87">
        <f>_xlfn.MINIFS(CENSO[DAP (cm)],CENSO[NOME CIENTIFICO],CENSO[[#This Row],[NOME CIENTIFICO]])</f>
        <v>39.152116000606256</v>
      </c>
      <c r="U7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69" s="87" t="str">
        <f>IF(CENSO[[#This Row],[DAP (cm)]]&lt;CENSO[[#This Row],[DMCE (cm)]],"DAP &lt; DMCE","DAP ≥ DMCE")</f>
        <v>DAP ≥ DMCE</v>
      </c>
      <c r="W769" s="87" t="str">
        <f>IF(CENSO[[#This Row],[DAP (cm)]]&gt;200, "Superior", "Inferior")</f>
        <v>Inferior</v>
      </c>
      <c r="X769" s="87" t="str">
        <f>VLOOKUP(CENSO[[#This Row],[NOME COMUM]],ESPECIES[],4,FALSE)</f>
        <v>Não</v>
      </c>
      <c r="Y769" s="87" t="str">
        <f>IF(IFERROR(VLOOKUP(CENSO[[#This Row],[NOME COMUM]],COMERCIAIS[],2, FALSE), "Não") &lt;&gt; "Não", "Sim", "Não")</f>
        <v>Sim</v>
      </c>
      <c r="Z769" s="133">
        <f>CENSO[[#This Row],[g (m²)]]/SUM(AEEF[AEEF-UT])</f>
        <v>4.4611344498211684E-4</v>
      </c>
      <c r="AA769" s="133">
        <f>CENSO[[#This Row],[v (m³)]]/SUM(AEEF[AEEF-UT])</f>
        <v>5.6210294067746717E-3</v>
      </c>
    </row>
    <row r="770" spans="1:27" ht="14">
      <c r="A770" s="86">
        <v>1</v>
      </c>
      <c r="B770" s="86">
        <v>1</v>
      </c>
      <c r="C770" s="63">
        <v>33</v>
      </c>
      <c r="D770" s="63">
        <v>769</v>
      </c>
      <c r="E770" s="63" t="str">
        <f>VLOOKUP(CENSO[[#This Row],[NOME COMUM]],ESPECIES[],2,FALSE)</f>
        <v>Brosimum parinarioides Ducke</v>
      </c>
      <c r="F770" s="64" t="s">
        <v>54</v>
      </c>
      <c r="G770" s="64">
        <v>400</v>
      </c>
      <c r="H770" s="97">
        <f>CENSO[[#This Row],[CAP (cm)]]/PI()</f>
        <v>127.32395447351627</v>
      </c>
      <c r="I770" s="64">
        <v>24</v>
      </c>
      <c r="J770" s="96">
        <f>(PI()*(CENSO[[#This Row],[DAP (cm)]]^2))/40000</f>
        <v>1.2732395447351625</v>
      </c>
      <c r="K770" s="96">
        <f>CENSO[[#This Row],[g (m²)]]*CENSO[[#This Row],[H (m)]]*0.7</f>
        <v>21.390424351550731</v>
      </c>
      <c r="L770" s="64">
        <v>1</v>
      </c>
      <c r="M770" s="65">
        <v>367705.5</v>
      </c>
      <c r="N770" s="87">
        <v>9708427.5</v>
      </c>
      <c r="O770" s="87" t="s">
        <v>1227</v>
      </c>
      <c r="P770" s="87" t="str">
        <f>VLOOKUP(CENSO[[#This Row],[DAP (cm)]],CD[],2,TRUE)</f>
        <v>TORA</v>
      </c>
      <c r="Q770" s="87" t="str">
        <f>VLOOKUP(CENSO[[#This Row],[DAP (cm)]],DD[],2,TRUE)</f>
        <v>120├ 130</v>
      </c>
      <c r="R770" s="87" t="str" cm="1">
        <f t="array" ref="R770">INDEX(_xlfn.TEXTSPLIT(CENSO[[#This Row],[NOME CIENTIFICO]]," "),1)</f>
        <v>Brosimum</v>
      </c>
      <c r="S770" s="98" t="s">
        <v>1004</v>
      </c>
      <c r="T770" s="87">
        <f>_xlfn.MINIFS(CENSO[DAP (cm)],CENSO[NOME CIENTIFICO],CENSO[[#This Row],[NOME CIENTIFICO]])</f>
        <v>41.38028520389279</v>
      </c>
      <c r="U7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770" s="87" t="str">
        <f>IF(CENSO[[#This Row],[DAP (cm)]]&lt;CENSO[[#This Row],[DMCE (cm)]],"DAP &lt; DMCE","DAP ≥ DMCE")</f>
        <v>DAP ≥ DMCE</v>
      </c>
      <c r="W770" s="87" t="str">
        <f>IF(CENSO[[#This Row],[DAP (cm)]]&gt;200, "Superior", "Inferior")</f>
        <v>Inferior</v>
      </c>
      <c r="X770" s="87" t="str">
        <f>VLOOKUP(CENSO[[#This Row],[NOME COMUM]],ESPECIES[],4,FALSE)</f>
        <v>Não</v>
      </c>
      <c r="Y770" s="87" t="str">
        <f>IF(IFERROR(VLOOKUP(CENSO[[#This Row],[NOME COMUM]],COMERCIAIS[],2, FALSE), "Não") &lt;&gt; "Não", "Sim", "Não")</f>
        <v>Não</v>
      </c>
      <c r="Z770" s="133">
        <f>CENSO[[#This Row],[g (m²)]]/SUM(AEEF[AEEF-UT])</f>
        <v>2.2277129676707558E-3</v>
      </c>
      <c r="AA770" s="133">
        <f>CENSO[[#This Row],[v (m³)]]/SUM(AEEF[AEEF-UT])</f>
        <v>3.7425577856868696E-2</v>
      </c>
    </row>
    <row r="771" spans="1:27" ht="14">
      <c r="A771" s="86">
        <v>1</v>
      </c>
      <c r="B771" s="86">
        <v>1</v>
      </c>
      <c r="C771" s="63">
        <v>33</v>
      </c>
      <c r="D771" s="63">
        <v>770</v>
      </c>
      <c r="E771" s="63" t="str">
        <f>VLOOKUP(CENSO[[#This Row],[NOME COMUM]],ESPECIES[],2,FALSE)</f>
        <v>Couratari guianensis Aubl.</v>
      </c>
      <c r="F771" s="64" t="s">
        <v>6</v>
      </c>
      <c r="G771" s="64">
        <v>242</v>
      </c>
      <c r="H771" s="97">
        <f>CENSO[[#This Row],[CAP (cm)]]/PI()</f>
        <v>77.03099245647735</v>
      </c>
      <c r="I771" s="64">
        <v>21</v>
      </c>
      <c r="J771" s="96">
        <f>(PI()*(CENSO[[#This Row],[DAP (cm)]]^2))/40000</f>
        <v>0.466037504361688</v>
      </c>
      <c r="K771" s="96">
        <f>CENSO[[#This Row],[g (m²)]]*CENSO[[#This Row],[H (m)]]*0.7</f>
        <v>6.8507513141168133</v>
      </c>
      <c r="L771" s="64">
        <v>1</v>
      </c>
      <c r="M771" s="65">
        <v>367676.9</v>
      </c>
      <c r="N771" s="87">
        <v>9708424.6999999899</v>
      </c>
      <c r="O771" s="87" t="s">
        <v>1228</v>
      </c>
      <c r="P771" s="87" t="str">
        <f>VLOOKUP(CENSO[[#This Row],[DAP (cm)]],CD[],2,TRUE)</f>
        <v>TORA</v>
      </c>
      <c r="Q771" s="87" t="str">
        <f>VLOOKUP(CENSO[[#This Row],[DAP (cm)]],DD[],2,TRUE)</f>
        <v>70├ 80</v>
      </c>
      <c r="R771" s="87" t="str" cm="1">
        <f t="array" ref="R771">INDEX(_xlfn.TEXTSPLIT(CENSO[[#This Row],[NOME CIENTIFICO]]," "),1)</f>
        <v>Couratari</v>
      </c>
      <c r="S771" s="98" t="s">
        <v>1004</v>
      </c>
      <c r="T771" s="87">
        <f>_xlfn.MINIFS(CENSO[DAP (cm)],CENSO[NOME CIENTIFICO],CENSO[[#This Row],[NOME CIENTIFICO]])</f>
        <v>38.833806114422465</v>
      </c>
      <c r="U7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71" s="87" t="str">
        <f>IF(CENSO[[#This Row],[DAP (cm)]]&lt;CENSO[[#This Row],[DMCE (cm)]],"DAP &lt; DMCE","DAP ≥ DMCE")</f>
        <v>DAP ≥ DMCE</v>
      </c>
      <c r="W771" s="87" t="str">
        <f>IF(CENSO[[#This Row],[DAP (cm)]]&gt;200, "Superior", "Inferior")</f>
        <v>Inferior</v>
      </c>
      <c r="X771" s="87" t="str">
        <f>VLOOKUP(CENSO[[#This Row],[NOME COMUM]],ESPECIES[],4,FALSE)</f>
        <v>Não</v>
      </c>
      <c r="Y771" s="87" t="str">
        <f>IF(IFERROR(VLOOKUP(CENSO[[#This Row],[NOME COMUM]],COMERCIAIS[],2, FALSE), "Não") &lt;&gt; "Não", "Sim", "Não")</f>
        <v>Sim</v>
      </c>
      <c r="Z771" s="133">
        <f>CENSO[[#This Row],[g (m²)]]/SUM(AEEF[AEEF-UT])</f>
        <v>8.1539863899168861E-4</v>
      </c>
      <c r="AA771" s="133">
        <f>CENSO[[#This Row],[v (m³)]]/SUM(AEEF[AEEF-UT])</f>
        <v>1.1986359993177821E-2</v>
      </c>
    </row>
    <row r="772" spans="1:27" ht="14">
      <c r="A772" s="86">
        <v>1</v>
      </c>
      <c r="B772" s="86">
        <v>1</v>
      </c>
      <c r="C772" s="63">
        <v>33</v>
      </c>
      <c r="D772" s="63">
        <v>771</v>
      </c>
      <c r="E772" s="63" t="str">
        <f>VLOOKUP(CENSO[[#This Row],[NOME COMUM]],ESPECIES[],2,FALSE)</f>
        <v>Virola sebifera Aubl.</v>
      </c>
      <c r="F772" s="64" t="s">
        <v>18</v>
      </c>
      <c r="G772" s="64">
        <v>171</v>
      </c>
      <c r="H772" s="97">
        <f>CENSO[[#This Row],[CAP (cm)]]/PI()</f>
        <v>54.430990537428208</v>
      </c>
      <c r="I772" s="64">
        <v>16</v>
      </c>
      <c r="J772" s="96">
        <f>(PI()*(CENSO[[#This Row],[DAP (cm)]]^2))/40000</f>
        <v>0.2326924845475056</v>
      </c>
      <c r="K772" s="96">
        <f>CENSO[[#This Row],[g (m²)]]*CENSO[[#This Row],[H (m)]]*0.7</f>
        <v>2.6061558269320626</v>
      </c>
      <c r="L772" s="64">
        <v>1</v>
      </c>
      <c r="M772" s="65">
        <v>367681.09999999899</v>
      </c>
      <c r="N772" s="87">
        <v>9708431.8000000007</v>
      </c>
      <c r="O772" s="87" t="s">
        <v>1227</v>
      </c>
      <c r="P772" s="87" t="str">
        <f>VLOOKUP(CENSO[[#This Row],[DAP (cm)]],CD[],2,TRUE)</f>
        <v>TORA</v>
      </c>
      <c r="Q772" s="87" t="str">
        <f>VLOOKUP(CENSO[[#This Row],[DAP (cm)]],DD[],2,TRUE)</f>
        <v>50├ 60</v>
      </c>
      <c r="R772" s="87" t="str" cm="1">
        <f t="array" ref="R772">INDEX(_xlfn.TEXTSPLIT(CENSO[[#This Row],[NOME CIENTIFICO]]," "),1)</f>
        <v>Virola</v>
      </c>
      <c r="S772" s="98" t="s">
        <v>1004</v>
      </c>
      <c r="T772" s="87">
        <f>_xlfn.MINIFS(CENSO[DAP (cm)],CENSO[NOME CIENTIFICO],CENSO[[#This Row],[NOME CIENTIFICO]])</f>
        <v>38.197186342054884</v>
      </c>
      <c r="U7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72" s="87" t="str">
        <f>IF(CENSO[[#This Row],[DAP (cm)]]&lt;CENSO[[#This Row],[DMCE (cm)]],"DAP &lt; DMCE","DAP ≥ DMCE")</f>
        <v>DAP ≥ DMCE</v>
      </c>
      <c r="W772" s="87" t="str">
        <f>IF(CENSO[[#This Row],[DAP (cm)]]&gt;200, "Superior", "Inferior")</f>
        <v>Inferior</v>
      </c>
      <c r="X772" s="87" t="str">
        <f>VLOOKUP(CENSO[[#This Row],[NOME COMUM]],ESPECIES[],4,FALSE)</f>
        <v>Não</v>
      </c>
      <c r="Y772" s="87" t="str">
        <f>IF(IFERROR(VLOOKUP(CENSO[[#This Row],[NOME COMUM]],COMERCIAIS[],2, FALSE), "Não") &lt;&gt; "Não", "Sim", "Não")</f>
        <v>Não</v>
      </c>
      <c r="Z772" s="133">
        <f>CENSO[[#This Row],[g (m²)]]/SUM(AEEF[AEEF-UT])</f>
        <v>4.0712846804787865E-4</v>
      </c>
      <c r="AA772" s="133">
        <f>CENSO[[#This Row],[v (m³)]]/SUM(AEEF[AEEF-UT])</f>
        <v>4.559838842136241E-3</v>
      </c>
    </row>
    <row r="773" spans="1:27" ht="14">
      <c r="A773" s="86">
        <v>1</v>
      </c>
      <c r="B773" s="86">
        <v>1</v>
      </c>
      <c r="C773" s="63">
        <v>33</v>
      </c>
      <c r="D773" s="63">
        <v>772</v>
      </c>
      <c r="E773" s="63" t="str">
        <f>VLOOKUP(CENSO[[#This Row],[NOME COMUM]],ESPECIES[],2,FALSE)</f>
        <v>Cordia umbraculifera DC.</v>
      </c>
      <c r="F773" s="64" t="s">
        <v>92</v>
      </c>
      <c r="G773" s="64">
        <v>179</v>
      </c>
      <c r="H773" s="97">
        <f>CENSO[[#This Row],[CAP (cm)]]/PI()</f>
        <v>56.977469626898532</v>
      </c>
      <c r="I773" s="64">
        <v>20</v>
      </c>
      <c r="J773" s="96">
        <f>(PI()*(CENSO[[#This Row],[DAP (cm)]]^2))/40000</f>
        <v>0.25497417658037091</v>
      </c>
      <c r="K773" s="96">
        <f>CENSO[[#This Row],[g (m²)]]*CENSO[[#This Row],[H (m)]]*0.7</f>
        <v>3.569638472125193</v>
      </c>
      <c r="L773" s="64">
        <v>1</v>
      </c>
      <c r="M773" s="65">
        <v>367691.9</v>
      </c>
      <c r="N773" s="87">
        <v>9708447.5999999903</v>
      </c>
      <c r="O773" s="87" t="s">
        <v>1227</v>
      </c>
      <c r="P773" s="87" t="str">
        <f>VLOOKUP(CENSO[[#This Row],[DAP (cm)]],CD[],2,TRUE)</f>
        <v>TORA</v>
      </c>
      <c r="Q773" s="87" t="str">
        <f>VLOOKUP(CENSO[[#This Row],[DAP (cm)]],DD[],2,TRUE)</f>
        <v>50├ 60</v>
      </c>
      <c r="R773" s="87" t="str" cm="1">
        <f t="array" ref="R773">INDEX(_xlfn.TEXTSPLIT(CENSO[[#This Row],[NOME CIENTIFICO]]," "),1)</f>
        <v>Cordia</v>
      </c>
      <c r="S773" s="98" t="s">
        <v>1004</v>
      </c>
      <c r="T773" s="87">
        <f>_xlfn.MINIFS(CENSO[DAP (cm)],CENSO[NOME CIENTIFICO],CENSO[[#This Row],[NOME CIENTIFICO]])</f>
        <v>42.335214862444161</v>
      </c>
      <c r="U7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773" s="87" t="str">
        <f>IF(CENSO[[#This Row],[DAP (cm)]]&lt;CENSO[[#This Row],[DMCE (cm)]],"DAP &lt; DMCE","DAP ≥ DMCE")</f>
        <v>DAP ≥ DMCE</v>
      </c>
      <c r="W773" s="87" t="str">
        <f>IF(CENSO[[#This Row],[DAP (cm)]]&gt;200, "Superior", "Inferior")</f>
        <v>Inferior</v>
      </c>
      <c r="X773" s="87" t="str">
        <f>VLOOKUP(CENSO[[#This Row],[NOME COMUM]],ESPECIES[],4,FALSE)</f>
        <v>Não</v>
      </c>
      <c r="Y773" s="87" t="str">
        <f>IF(IFERROR(VLOOKUP(CENSO[[#This Row],[NOME COMUM]],COMERCIAIS[],2, FALSE), "Não") &lt;&gt; "Não", "Sim", "Não")</f>
        <v>Não</v>
      </c>
      <c r="Z773" s="133">
        <f>CENSO[[#This Row],[g (m²)]]/SUM(AEEF[AEEF-UT])</f>
        <v>4.4611344498211684E-4</v>
      </c>
      <c r="AA773" s="133">
        <f>CENSO[[#This Row],[v (m³)]]/SUM(AEEF[AEEF-UT])</f>
        <v>6.2455882297496358E-3</v>
      </c>
    </row>
    <row r="774" spans="1:27" ht="14">
      <c r="A774" s="86">
        <v>1</v>
      </c>
      <c r="B774" s="86">
        <v>1</v>
      </c>
      <c r="C774" s="63">
        <v>33</v>
      </c>
      <c r="D774" s="63">
        <v>773</v>
      </c>
      <c r="E774" s="63" t="str">
        <f>VLOOKUP(CENSO[[#This Row],[NOME COMUM]],ESPECIES[],2,FALSE)</f>
        <v>Bombax munguba Mart.</v>
      </c>
      <c r="F774" s="64" t="s">
        <v>90</v>
      </c>
      <c r="G774" s="64">
        <v>212</v>
      </c>
      <c r="H774" s="97">
        <f>CENSO[[#This Row],[CAP (cm)]]/PI()</f>
        <v>67.48169587096362</v>
      </c>
      <c r="I774" s="64">
        <v>20</v>
      </c>
      <c r="J774" s="96">
        <f>(PI()*(CENSO[[#This Row],[DAP (cm)]]^2))/40000</f>
        <v>0.35765298811610713</v>
      </c>
      <c r="K774" s="96">
        <f>CENSO[[#This Row],[g (m²)]]*CENSO[[#This Row],[H (m)]]*0.7</f>
        <v>5.0071418336254991</v>
      </c>
      <c r="L774" s="64">
        <v>1</v>
      </c>
      <c r="M774" s="65">
        <v>367587</v>
      </c>
      <c r="N774" s="87">
        <v>9708519.4000000004</v>
      </c>
      <c r="O774" s="87" t="s">
        <v>1227</v>
      </c>
      <c r="P774" s="87" t="str">
        <f>VLOOKUP(CENSO[[#This Row],[DAP (cm)]],CD[],2,TRUE)</f>
        <v>TORA</v>
      </c>
      <c r="Q774" s="87" t="str">
        <f>VLOOKUP(CENSO[[#This Row],[DAP (cm)]],DD[],2,TRUE)</f>
        <v>60├ 70</v>
      </c>
      <c r="R774" s="87" t="str" cm="1">
        <f t="array" ref="R774">INDEX(_xlfn.TEXTSPLIT(CENSO[[#This Row],[NOME CIENTIFICO]]," "),1)</f>
        <v>Bombax</v>
      </c>
      <c r="S774" s="98" t="s">
        <v>1004</v>
      </c>
      <c r="T774" s="87">
        <f>_xlfn.MINIFS(CENSO[DAP (cm)],CENSO[NOME CIENTIFICO],CENSO[[#This Row],[NOME CIENTIFICO]])</f>
        <v>43.926764293363114</v>
      </c>
      <c r="U7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774" s="87" t="str">
        <f>IF(CENSO[[#This Row],[DAP (cm)]]&lt;CENSO[[#This Row],[DMCE (cm)]],"DAP &lt; DMCE","DAP ≥ DMCE")</f>
        <v>DAP ≥ DMCE</v>
      </c>
      <c r="W774" s="87" t="str">
        <f>IF(CENSO[[#This Row],[DAP (cm)]]&gt;200, "Superior", "Inferior")</f>
        <v>Inferior</v>
      </c>
      <c r="X774" s="87" t="str">
        <f>VLOOKUP(CENSO[[#This Row],[NOME COMUM]],ESPECIES[],4,FALSE)</f>
        <v>Não</v>
      </c>
      <c r="Y774" s="87" t="str">
        <f>IF(IFERROR(VLOOKUP(CENSO[[#This Row],[NOME COMUM]],COMERCIAIS[],2, FALSE), "Não") &lt;&gt; "Não", "Sim", "Não")</f>
        <v>Não</v>
      </c>
      <c r="Z774" s="133">
        <f>CENSO[[#This Row],[g (m²)]]/SUM(AEEF[AEEF-UT])</f>
        <v>6.2576457261871526E-4</v>
      </c>
      <c r="AA774" s="133">
        <f>CENSO[[#This Row],[v (m³)]]/SUM(AEEF[AEEF-UT])</f>
        <v>8.7607040166620131E-3</v>
      </c>
    </row>
    <row r="775" spans="1:27" ht="14">
      <c r="A775" s="86">
        <v>1</v>
      </c>
      <c r="B775" s="86">
        <v>1</v>
      </c>
      <c r="C775" s="63">
        <v>33</v>
      </c>
      <c r="D775" s="63">
        <v>774</v>
      </c>
      <c r="E775" s="63" t="str">
        <f>VLOOKUP(CENSO[[#This Row],[NOME COMUM]],ESPECIES[],2,FALSE)</f>
        <v>Parkia pendula (Willd.) Benth. ex Walp.</v>
      </c>
      <c r="F775" s="64" t="s">
        <v>24</v>
      </c>
      <c r="G775" s="64">
        <v>193</v>
      </c>
      <c r="H775" s="97">
        <f>CENSO[[#This Row],[CAP (cm)]]/PI()</f>
        <v>61.4338080334716</v>
      </c>
      <c r="I775" s="64">
        <v>19</v>
      </c>
      <c r="J775" s="96">
        <f>(PI()*(CENSO[[#This Row],[DAP (cm)]]^2))/40000</f>
        <v>0.29641812376150045</v>
      </c>
      <c r="K775" s="96">
        <f>CENSO[[#This Row],[g (m²)]]*CENSO[[#This Row],[H (m)]]*0.7</f>
        <v>3.9423610460279557</v>
      </c>
      <c r="L775" s="64">
        <v>1</v>
      </c>
      <c r="M775" s="65">
        <v>367570</v>
      </c>
      <c r="N775" s="87">
        <v>9708525.0999999903</v>
      </c>
      <c r="O775" s="87" t="s">
        <v>1227</v>
      </c>
      <c r="P775" s="87" t="str">
        <f>VLOOKUP(CENSO[[#This Row],[DAP (cm)]],CD[],2,TRUE)</f>
        <v>TORA</v>
      </c>
      <c r="Q775" s="87" t="str">
        <f>VLOOKUP(CENSO[[#This Row],[DAP (cm)]],DD[],2,TRUE)</f>
        <v>60├ 70</v>
      </c>
      <c r="R775" s="87" t="str" cm="1">
        <f t="array" ref="R775">INDEX(_xlfn.TEXTSPLIT(CENSO[[#This Row],[NOME CIENTIFICO]]," "),1)</f>
        <v>Parkia</v>
      </c>
      <c r="S775" s="98" t="s">
        <v>1004</v>
      </c>
      <c r="T775" s="87">
        <f>_xlfn.MINIFS(CENSO[DAP (cm)],CENSO[NOME CIENTIFICO],CENSO[[#This Row],[NOME CIENTIFICO]])</f>
        <v>40.107045659157627</v>
      </c>
      <c r="U7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775" s="87" t="str">
        <f>IF(CENSO[[#This Row],[DAP (cm)]]&lt;CENSO[[#This Row],[DMCE (cm)]],"DAP &lt; DMCE","DAP ≥ DMCE")</f>
        <v>DAP ≥ DMCE</v>
      </c>
      <c r="W775" s="87" t="str">
        <f>IF(CENSO[[#This Row],[DAP (cm)]]&gt;200, "Superior", "Inferior")</f>
        <v>Inferior</v>
      </c>
      <c r="X775" s="87" t="str">
        <f>VLOOKUP(CENSO[[#This Row],[NOME COMUM]],ESPECIES[],4,FALSE)</f>
        <v>Não</v>
      </c>
      <c r="Y775" s="87" t="str">
        <f>IF(IFERROR(VLOOKUP(CENSO[[#This Row],[NOME COMUM]],COMERCIAIS[],2, FALSE), "Não") &lt;&gt; "Não", "Sim", "Não")</f>
        <v>Sim</v>
      </c>
      <c r="Z775" s="133">
        <f>CENSO[[#This Row],[g (m²)]]/SUM(AEEF[AEEF-UT])</f>
        <v>5.1862550207979992E-4</v>
      </c>
      <c r="AA775" s="133">
        <f>CENSO[[#This Row],[v (m³)]]/SUM(AEEF[AEEF-UT])</f>
        <v>6.897719177661338E-3</v>
      </c>
    </row>
    <row r="776" spans="1:27" ht="14">
      <c r="A776" s="86">
        <v>1</v>
      </c>
      <c r="B776" s="86">
        <v>1</v>
      </c>
      <c r="C776" s="63">
        <v>33</v>
      </c>
      <c r="D776" s="63">
        <v>775</v>
      </c>
      <c r="E776" s="63" t="str">
        <f>VLOOKUP(CENSO[[#This Row],[NOME COMUM]],ESPECIES[],2,FALSE)</f>
        <v>Bertholletia excelsa Humb. &amp; Bonpl.</v>
      </c>
      <c r="F776" s="64" t="s">
        <v>37</v>
      </c>
      <c r="G776" s="64">
        <v>500</v>
      </c>
      <c r="H776" s="97">
        <f>CENSO[[#This Row],[CAP (cm)]]/PI()</f>
        <v>159.15494309189535</v>
      </c>
      <c r="I776" s="64">
        <v>22</v>
      </c>
      <c r="J776" s="96">
        <f>(PI()*(CENSO[[#This Row],[DAP (cm)]]^2))/40000</f>
        <v>1.9894367886486919</v>
      </c>
      <c r="K776" s="96">
        <f>CENSO[[#This Row],[g (m²)]]*CENSO[[#This Row],[H (m)]]*0.7</f>
        <v>30.637326545189854</v>
      </c>
      <c r="L776" s="64">
        <v>1</v>
      </c>
      <c r="M776" s="65">
        <v>367569.799999999</v>
      </c>
      <c r="N776" s="87">
        <v>9708528</v>
      </c>
      <c r="O776" s="87" t="s">
        <v>424</v>
      </c>
      <c r="P776" s="87" t="str">
        <f>VLOOKUP(CENSO[[#This Row],[DAP (cm)]],CD[],2,TRUE)</f>
        <v>TORA</v>
      </c>
      <c r="Q776" s="87" t="str">
        <f>VLOOKUP(CENSO[[#This Row],[DAP (cm)]],DD[],2,TRUE)</f>
        <v>150├ 160</v>
      </c>
      <c r="R776" s="87" t="str" cm="1">
        <f t="array" ref="R776">INDEX(_xlfn.TEXTSPLIT(CENSO[[#This Row],[NOME CIENTIFICO]]," "),1)</f>
        <v>Bertholletia</v>
      </c>
      <c r="S776" s="98" t="s">
        <v>1004</v>
      </c>
      <c r="T776" s="87">
        <f>_xlfn.MINIFS(CENSO[DAP (cm)],CENSO[NOME CIENTIFICO],CENSO[[#This Row],[NOME CIENTIFICO]])</f>
        <v>41.38028520389279</v>
      </c>
      <c r="U7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776" s="87" t="str">
        <f>IF(CENSO[[#This Row],[DAP (cm)]]&lt;CENSO[[#This Row],[DMCE (cm)]],"DAP &lt; DMCE","DAP ≥ DMCE")</f>
        <v>DAP ≥ DMCE</v>
      </c>
      <c r="W776" s="87" t="str">
        <f>IF(CENSO[[#This Row],[DAP (cm)]]&gt;200, "Superior", "Inferior")</f>
        <v>Inferior</v>
      </c>
      <c r="X776" s="87" t="str">
        <f>VLOOKUP(CENSO[[#This Row],[NOME COMUM]],ESPECIES[],4,FALSE)</f>
        <v>Protegida</v>
      </c>
      <c r="Y776" s="87" t="str">
        <f>IF(IFERROR(VLOOKUP(CENSO[[#This Row],[NOME COMUM]],COMERCIAIS[],2, FALSE), "Não") &lt;&gt; "Não", "Sim", "Não")</f>
        <v>Não</v>
      </c>
      <c r="Z776" s="133">
        <f>CENSO[[#This Row],[g (m²)]]/SUM(AEEF[AEEF-UT])</f>
        <v>3.4808015119855568E-3</v>
      </c>
      <c r="AA776" s="133">
        <f>CENSO[[#This Row],[v (m³)]]/SUM(AEEF[AEEF-UT])</f>
        <v>5.3604343284577569E-2</v>
      </c>
    </row>
    <row r="777" spans="1:27" ht="14">
      <c r="A777" s="86">
        <v>1</v>
      </c>
      <c r="B777" s="86">
        <v>1</v>
      </c>
      <c r="C777" s="63">
        <v>33</v>
      </c>
      <c r="D777" s="63">
        <v>776</v>
      </c>
      <c r="E777" s="63" t="str">
        <f>VLOOKUP(CENSO[[#This Row],[NOME COMUM]],ESPECIES[],2,FALSE)</f>
        <v>Aspidosperma carapanauba Pichon.</v>
      </c>
      <c r="F777" s="64" t="s">
        <v>68</v>
      </c>
      <c r="G777" s="64">
        <v>470</v>
      </c>
      <c r="H777" s="97">
        <f>CENSO[[#This Row],[CAP (cm)]]/PI()</f>
        <v>149.60564650638162</v>
      </c>
      <c r="I777" s="64">
        <v>18</v>
      </c>
      <c r="J777" s="96">
        <f>(PI()*(CENSO[[#This Row],[DAP (cm)]]^2))/40000</f>
        <v>1.7578663464499842</v>
      </c>
      <c r="K777" s="96">
        <f>CENSO[[#This Row],[g (m²)]]*CENSO[[#This Row],[H (m)]]*0.7</f>
        <v>22.149115965269797</v>
      </c>
      <c r="L777" s="64">
        <v>2</v>
      </c>
      <c r="M777" s="65">
        <v>367558.799999999</v>
      </c>
      <c r="N777" s="87">
        <v>9708564.5999999903</v>
      </c>
      <c r="O777" s="87" t="s">
        <v>1227</v>
      </c>
      <c r="P777" s="87" t="str">
        <f>VLOOKUP(CENSO[[#This Row],[DAP (cm)]],CD[],2,TRUE)</f>
        <v>TORA</v>
      </c>
      <c r="Q777" s="87" t="str">
        <f>VLOOKUP(CENSO[[#This Row],[DAP (cm)]],DD[],2,TRUE)</f>
        <v>140├ 150</v>
      </c>
      <c r="R777" s="87" t="str" cm="1">
        <f t="array" ref="R777">INDEX(_xlfn.TEXTSPLIT(CENSO[[#This Row],[NOME CIENTIFICO]]," "),1)</f>
        <v>Aspidosperma</v>
      </c>
      <c r="S777" s="98" t="s">
        <v>1004</v>
      </c>
      <c r="T777" s="87">
        <f>_xlfn.MINIFS(CENSO[DAP (cm)],CENSO[NOME CIENTIFICO],CENSO[[#This Row],[NOME CIENTIFICO]])</f>
        <v>47.109863155201019</v>
      </c>
      <c r="U7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57.109863155201019</v>
      </c>
      <c r="V777" s="87" t="str">
        <f>IF(CENSO[[#This Row],[DAP (cm)]]&lt;CENSO[[#This Row],[DMCE (cm)]],"DAP &lt; DMCE","DAP ≥ DMCE")</f>
        <v>DAP ≥ DMCE</v>
      </c>
      <c r="W777" s="87" t="str">
        <f>IF(CENSO[[#This Row],[DAP (cm)]]&gt;200, "Superior", "Inferior")</f>
        <v>Inferior</v>
      </c>
      <c r="X777" s="87" t="str">
        <f>VLOOKUP(CENSO[[#This Row],[NOME COMUM]],ESPECIES[],4,FALSE)</f>
        <v>Não</v>
      </c>
      <c r="Y777" s="87" t="str">
        <f>IF(IFERROR(VLOOKUP(CENSO[[#This Row],[NOME COMUM]],COMERCIAIS[],2, FALSE), "Não") &lt;&gt; "Não", "Sim", "Não")</f>
        <v>Não</v>
      </c>
      <c r="Z777" s="133">
        <f>CENSO[[#This Row],[g (m²)]]/SUM(AEEF[AEEF-UT])</f>
        <v>3.0756362159904379E-3</v>
      </c>
      <c r="AA777" s="133">
        <f>CENSO[[#This Row],[v (m³)]]/SUM(AEEF[AEEF-UT])</f>
        <v>3.8753016321479511E-2</v>
      </c>
    </row>
    <row r="778" spans="1:27" ht="14">
      <c r="A778" s="86">
        <v>1</v>
      </c>
      <c r="B778" s="86">
        <v>1</v>
      </c>
      <c r="C778" s="63">
        <v>33</v>
      </c>
      <c r="D778" s="63">
        <v>777</v>
      </c>
      <c r="E778" s="63" t="str">
        <f>VLOOKUP(CENSO[[#This Row],[NOME COMUM]],ESPECIES[],2,FALSE)</f>
        <v>Virola sebifera Aubl.</v>
      </c>
      <c r="F778" s="64" t="s">
        <v>18</v>
      </c>
      <c r="G778" s="64">
        <v>180</v>
      </c>
      <c r="H778" s="97">
        <f>CENSO[[#This Row],[CAP (cm)]]/PI()</f>
        <v>57.295779513082323</v>
      </c>
      <c r="I778" s="64">
        <v>15</v>
      </c>
      <c r="J778" s="96">
        <f>(PI()*(CENSO[[#This Row],[DAP (cm)]]^2))/40000</f>
        <v>0.25783100780887047</v>
      </c>
      <c r="K778" s="96">
        <f>CENSO[[#This Row],[g (m²)]]*CENSO[[#This Row],[H (m)]]*0.7</f>
        <v>2.7072255819931397</v>
      </c>
      <c r="L778" s="64">
        <v>1</v>
      </c>
      <c r="M778" s="65">
        <v>367562.9</v>
      </c>
      <c r="N778" s="87">
        <v>9708586.4000000004</v>
      </c>
      <c r="O778" s="87" t="s">
        <v>1227</v>
      </c>
      <c r="P778" s="87" t="str">
        <f>VLOOKUP(CENSO[[#This Row],[DAP (cm)]],CD[],2,TRUE)</f>
        <v>TORA</v>
      </c>
      <c r="Q778" s="87" t="str">
        <f>VLOOKUP(CENSO[[#This Row],[DAP (cm)]],DD[],2,TRUE)</f>
        <v>50├ 60</v>
      </c>
      <c r="R778" s="87" t="str" cm="1">
        <f t="array" ref="R778">INDEX(_xlfn.TEXTSPLIT(CENSO[[#This Row],[NOME CIENTIFICO]]," "),1)</f>
        <v>Virola</v>
      </c>
      <c r="S778" s="98" t="s">
        <v>1004</v>
      </c>
      <c r="T778" s="87">
        <f>_xlfn.MINIFS(CENSO[DAP (cm)],CENSO[NOME CIENTIFICO],CENSO[[#This Row],[NOME CIENTIFICO]])</f>
        <v>38.197186342054884</v>
      </c>
      <c r="U7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78" s="87" t="str">
        <f>IF(CENSO[[#This Row],[DAP (cm)]]&lt;CENSO[[#This Row],[DMCE (cm)]],"DAP &lt; DMCE","DAP ≥ DMCE")</f>
        <v>DAP ≥ DMCE</v>
      </c>
      <c r="W778" s="87" t="str">
        <f>IF(CENSO[[#This Row],[DAP (cm)]]&gt;200, "Superior", "Inferior")</f>
        <v>Inferior</v>
      </c>
      <c r="X778" s="87" t="str">
        <f>VLOOKUP(CENSO[[#This Row],[NOME COMUM]],ESPECIES[],4,FALSE)</f>
        <v>Não</v>
      </c>
      <c r="Y778" s="87" t="str">
        <f>IF(IFERROR(VLOOKUP(CENSO[[#This Row],[NOME COMUM]],COMERCIAIS[],2, FALSE), "Não") &lt;&gt; "Não", "Sim", "Não")</f>
        <v>Não</v>
      </c>
      <c r="Z778" s="133">
        <f>CENSO[[#This Row],[g (m²)]]/SUM(AEEF[AEEF-UT])</f>
        <v>4.5111187595332813E-4</v>
      </c>
      <c r="AA778" s="133">
        <f>CENSO[[#This Row],[v (m³)]]/SUM(AEEF[AEEF-UT])</f>
        <v>4.7366746975099454E-3</v>
      </c>
    </row>
    <row r="779" spans="1:27" ht="14">
      <c r="A779" s="86">
        <v>1</v>
      </c>
      <c r="B779" s="86">
        <v>1</v>
      </c>
      <c r="C779" s="63">
        <v>33</v>
      </c>
      <c r="D779" s="63">
        <v>778</v>
      </c>
      <c r="E779" s="63" t="str">
        <f>VLOOKUP(CENSO[[#This Row],[NOME COMUM]],ESPECIES[],2,FALSE)</f>
        <v>Couratari guianensis Aubl.</v>
      </c>
      <c r="F779" s="64" t="s">
        <v>6</v>
      </c>
      <c r="G779" s="64">
        <v>300</v>
      </c>
      <c r="H779" s="97">
        <f>CENSO[[#This Row],[CAP (cm)]]/PI()</f>
        <v>95.4929658551372</v>
      </c>
      <c r="I779" s="64">
        <v>22</v>
      </c>
      <c r="J779" s="96">
        <f>(PI()*(CENSO[[#This Row],[DAP (cm)]]^2))/40000</f>
        <v>0.7161972439135289</v>
      </c>
      <c r="K779" s="96">
        <f>CENSO[[#This Row],[g (m²)]]*CENSO[[#This Row],[H (m)]]*0.7</f>
        <v>11.029437556268345</v>
      </c>
      <c r="L779" s="64">
        <v>1</v>
      </c>
      <c r="M779" s="65">
        <v>367542.299999999</v>
      </c>
      <c r="N779" s="87">
        <v>9708594</v>
      </c>
      <c r="O779" s="87" t="s">
        <v>1228</v>
      </c>
      <c r="P779" s="87" t="str">
        <f>VLOOKUP(CENSO[[#This Row],[DAP (cm)]],CD[],2,TRUE)</f>
        <v>TORA</v>
      </c>
      <c r="Q779" s="87" t="str">
        <f>VLOOKUP(CENSO[[#This Row],[DAP (cm)]],DD[],2,TRUE)</f>
        <v>90├ 100</v>
      </c>
      <c r="R779" s="87" t="str" cm="1">
        <f t="array" ref="R779">INDEX(_xlfn.TEXTSPLIT(CENSO[[#This Row],[NOME CIENTIFICO]]," "),1)</f>
        <v>Couratari</v>
      </c>
      <c r="S779" s="98" t="s">
        <v>1004</v>
      </c>
      <c r="T779" s="87">
        <f>_xlfn.MINIFS(CENSO[DAP (cm)],CENSO[NOME CIENTIFICO],CENSO[[#This Row],[NOME CIENTIFICO]])</f>
        <v>38.833806114422465</v>
      </c>
      <c r="U7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79" s="87" t="str">
        <f>IF(CENSO[[#This Row],[DAP (cm)]]&lt;CENSO[[#This Row],[DMCE (cm)]],"DAP &lt; DMCE","DAP ≥ DMCE")</f>
        <v>DAP ≥ DMCE</v>
      </c>
      <c r="W779" s="87" t="str">
        <f>IF(CENSO[[#This Row],[DAP (cm)]]&gt;200, "Superior", "Inferior")</f>
        <v>Inferior</v>
      </c>
      <c r="X779" s="87" t="str">
        <f>VLOOKUP(CENSO[[#This Row],[NOME COMUM]],ESPECIES[],4,FALSE)</f>
        <v>Não</v>
      </c>
      <c r="Y779" s="87" t="str">
        <f>IF(IFERROR(VLOOKUP(CENSO[[#This Row],[NOME COMUM]],COMERCIAIS[],2, FALSE), "Não") &lt;&gt; "Não", "Sim", "Não")</f>
        <v>Sim</v>
      </c>
      <c r="Z779" s="133">
        <f>CENSO[[#This Row],[g (m²)]]/SUM(AEEF[AEEF-UT])</f>
        <v>1.2530885443148001E-3</v>
      </c>
      <c r="AA779" s="133">
        <f>CENSO[[#This Row],[v (m³)]]/SUM(AEEF[AEEF-UT])</f>
        <v>1.929756358244792E-2</v>
      </c>
    </row>
    <row r="780" spans="1:27" ht="14">
      <c r="A780" s="86">
        <v>1</v>
      </c>
      <c r="B780" s="86">
        <v>1</v>
      </c>
      <c r="C780" s="63">
        <v>33</v>
      </c>
      <c r="D780" s="63">
        <v>779</v>
      </c>
      <c r="E780" s="63" t="str">
        <f>VLOOKUP(CENSO[[#This Row],[NOME COMUM]],ESPECIES[],2,FALSE)</f>
        <v>Tachigali myrmecophila Ducke</v>
      </c>
      <c r="F780" s="64" t="s">
        <v>14</v>
      </c>
      <c r="G780" s="64">
        <v>210</v>
      </c>
      <c r="H780" s="97">
        <f>CENSO[[#This Row],[CAP (cm)]]/PI()</f>
        <v>66.845076098596039</v>
      </c>
      <c r="I780" s="64">
        <v>19</v>
      </c>
      <c r="J780" s="96">
        <f>(PI()*(CENSO[[#This Row],[DAP (cm)]]^2))/40000</f>
        <v>0.35093664951762915</v>
      </c>
      <c r="K780" s="96">
        <f>CENSO[[#This Row],[g (m²)]]*CENSO[[#This Row],[H (m)]]*0.7</f>
        <v>4.6674574385844672</v>
      </c>
      <c r="L780" s="64">
        <v>1</v>
      </c>
      <c r="M780" s="65">
        <v>367493</v>
      </c>
      <c r="N780" s="87">
        <v>9708636.4000000004</v>
      </c>
      <c r="O780" s="87" t="s">
        <v>1227</v>
      </c>
      <c r="P780" s="87" t="str">
        <f>VLOOKUP(CENSO[[#This Row],[DAP (cm)]],CD[],2,TRUE)</f>
        <v>TORA</v>
      </c>
      <c r="Q780" s="87" t="str">
        <f>VLOOKUP(CENSO[[#This Row],[DAP (cm)]],DD[],2,TRUE)</f>
        <v>60├ 70</v>
      </c>
      <c r="R780" s="87" t="str" cm="1">
        <f t="array" ref="R780">INDEX(_xlfn.TEXTSPLIT(CENSO[[#This Row],[NOME CIENTIFICO]]," "),1)</f>
        <v>Tachigali</v>
      </c>
      <c r="S780" s="98" t="s">
        <v>1004</v>
      </c>
      <c r="T780" s="87">
        <f>_xlfn.MINIFS(CENSO[DAP (cm)],CENSO[NOME CIENTIFICO],CENSO[[#This Row],[NOME CIENTIFICO]])</f>
        <v>39.152116000606256</v>
      </c>
      <c r="U7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80" s="87" t="str">
        <f>IF(CENSO[[#This Row],[DAP (cm)]]&lt;CENSO[[#This Row],[DMCE (cm)]],"DAP &lt; DMCE","DAP ≥ DMCE")</f>
        <v>DAP ≥ DMCE</v>
      </c>
      <c r="W780" s="87" t="str">
        <f>IF(CENSO[[#This Row],[DAP (cm)]]&gt;200, "Superior", "Inferior")</f>
        <v>Inferior</v>
      </c>
      <c r="X780" s="87" t="str">
        <f>VLOOKUP(CENSO[[#This Row],[NOME COMUM]],ESPECIES[],4,FALSE)</f>
        <v>Não</v>
      </c>
      <c r="Y780" s="87" t="str">
        <f>IF(IFERROR(VLOOKUP(CENSO[[#This Row],[NOME COMUM]],COMERCIAIS[],2, FALSE), "Não") &lt;&gt; "Não", "Sim", "Não")</f>
        <v>Sim</v>
      </c>
      <c r="Z780" s="133">
        <f>CENSO[[#This Row],[g (m²)]]/SUM(AEEF[AEEF-UT])</f>
        <v>6.1401338671425204E-4</v>
      </c>
      <c r="AA780" s="133">
        <f>CENSO[[#This Row],[v (m³)]]/SUM(AEEF[AEEF-UT])</f>
        <v>8.1663780432995516E-3</v>
      </c>
    </row>
    <row r="781" spans="1:27" ht="14">
      <c r="A781" s="86">
        <v>1</v>
      </c>
      <c r="B781" s="86">
        <v>1</v>
      </c>
      <c r="C781" s="63">
        <v>33</v>
      </c>
      <c r="D781" s="63">
        <v>780</v>
      </c>
      <c r="E781" s="63" t="str">
        <f>VLOOKUP(CENSO[[#This Row],[NOME COMUM]],ESPECIES[],2,FALSE)</f>
        <v>Cedrela fissilis Vell.</v>
      </c>
      <c r="F781" s="64" t="s">
        <v>17</v>
      </c>
      <c r="G781" s="64">
        <v>380</v>
      </c>
      <c r="H781" s="97">
        <f>CENSO[[#This Row],[CAP (cm)]]/PI()</f>
        <v>120.95775674984046</v>
      </c>
      <c r="I781" s="64">
        <v>22</v>
      </c>
      <c r="J781" s="96">
        <f>(PI()*(CENSO[[#This Row],[DAP (cm)]]^2))/40000</f>
        <v>1.1490986891234842</v>
      </c>
      <c r="K781" s="96">
        <f>CENSO[[#This Row],[g (m²)]]*CENSO[[#This Row],[H (m)]]*0.7</f>
        <v>17.696119812501657</v>
      </c>
      <c r="L781" s="64">
        <v>1</v>
      </c>
      <c r="M781" s="65">
        <v>367453.59999999899</v>
      </c>
      <c r="N781" s="87">
        <v>9708675.4000000004</v>
      </c>
      <c r="O781" s="87" t="s">
        <v>1227</v>
      </c>
      <c r="P781" s="87" t="str">
        <f>VLOOKUP(CENSO[[#This Row],[DAP (cm)]],CD[],2,TRUE)</f>
        <v>TORA</v>
      </c>
      <c r="Q781" s="87" t="str">
        <f>VLOOKUP(CENSO[[#This Row],[DAP (cm)]],DD[],2,TRUE)</f>
        <v>120├ 130</v>
      </c>
      <c r="R781" s="87" t="str" cm="1">
        <f t="array" ref="R781">INDEX(_xlfn.TEXTSPLIT(CENSO[[#This Row],[NOME CIENTIFICO]]," "),1)</f>
        <v>Cedrela</v>
      </c>
      <c r="S781" s="98" t="s">
        <v>1004</v>
      </c>
      <c r="T781" s="87">
        <f>_xlfn.MINIFS(CENSO[DAP (cm)],CENSO[NOME CIENTIFICO],CENSO[[#This Row],[NOME CIENTIFICO]])</f>
        <v>39.788735772973837</v>
      </c>
      <c r="U7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70</v>
      </c>
      <c r="V781" s="87" t="str">
        <f>IF(CENSO[[#This Row],[DAP (cm)]]&lt;CENSO[[#This Row],[DMCE (cm)]],"DAP &lt; DMCE","DAP ≥ DMCE")</f>
        <v>DAP ≥ DMCE</v>
      </c>
      <c r="W781" s="87" t="str">
        <f>IF(CENSO[[#This Row],[DAP (cm)]]&gt;200, "Superior", "Inferior")</f>
        <v>Inferior</v>
      </c>
      <c r="X781" s="87" t="str">
        <f>VLOOKUP(CENSO[[#This Row],[NOME COMUM]],ESPECIES[],4,FALSE)</f>
        <v>Vulneravel</v>
      </c>
      <c r="Y781" s="87" t="str">
        <f>IF(IFERROR(VLOOKUP(CENSO[[#This Row],[NOME COMUM]],COMERCIAIS[],2, FALSE), "Não") &lt;&gt; "Não", "Sim", "Não")</f>
        <v>Não</v>
      </c>
      <c r="Z781" s="133">
        <f>CENSO[[#This Row],[g (m²)]]/SUM(AEEF[AEEF-UT])</f>
        <v>2.0105109533228574E-3</v>
      </c>
      <c r="AA781" s="133">
        <f>CENSO[[#This Row],[v (m³)]]/SUM(AEEF[AEEF-UT])</f>
        <v>3.0961868681172001E-2</v>
      </c>
    </row>
    <row r="782" spans="1:27" ht="14">
      <c r="A782" s="86">
        <v>1</v>
      </c>
      <c r="B782" s="86">
        <v>1</v>
      </c>
      <c r="C782" s="63">
        <v>33</v>
      </c>
      <c r="D782" s="63">
        <v>781</v>
      </c>
      <c r="E782" s="63" t="str">
        <f>VLOOKUP(CENSO[[#This Row],[NOME COMUM]],ESPECIES[],2,FALSE)</f>
        <v>Bombax munguba Mart.</v>
      </c>
      <c r="F782" s="64" t="s">
        <v>90</v>
      </c>
      <c r="G782" s="64">
        <v>251</v>
      </c>
      <c r="H782" s="97">
        <f>CENSO[[#This Row],[CAP (cm)]]/PI()</f>
        <v>79.895781432131457</v>
      </c>
      <c r="I782" s="64">
        <v>20</v>
      </c>
      <c r="J782" s="96">
        <f>(PI()*(CENSO[[#This Row],[DAP (cm)]]^2))/40000</f>
        <v>0.50134602848662491</v>
      </c>
      <c r="K782" s="96">
        <f>CENSO[[#This Row],[g (m²)]]*CENSO[[#This Row],[H (m)]]*0.7</f>
        <v>7.0188443988127478</v>
      </c>
      <c r="L782" s="64">
        <v>2</v>
      </c>
      <c r="M782" s="65">
        <v>367437.7</v>
      </c>
      <c r="N782" s="87">
        <v>9708654.6999999899</v>
      </c>
      <c r="O782" s="87" t="s">
        <v>1227</v>
      </c>
      <c r="P782" s="87" t="str">
        <f>VLOOKUP(CENSO[[#This Row],[DAP (cm)]],CD[],2,TRUE)</f>
        <v>TORA</v>
      </c>
      <c r="Q782" s="87" t="str">
        <f>VLOOKUP(CENSO[[#This Row],[DAP (cm)]],DD[],2,TRUE)</f>
        <v>70├ 80</v>
      </c>
      <c r="R782" s="87" t="str" cm="1">
        <f t="array" ref="R782">INDEX(_xlfn.TEXTSPLIT(CENSO[[#This Row],[NOME CIENTIFICO]]," "),1)</f>
        <v>Bombax</v>
      </c>
      <c r="S782" s="98" t="s">
        <v>1004</v>
      </c>
      <c r="T782" s="87">
        <f>_xlfn.MINIFS(CENSO[DAP (cm)],CENSO[NOME CIENTIFICO],CENSO[[#This Row],[NOME CIENTIFICO]])</f>
        <v>43.926764293363114</v>
      </c>
      <c r="U7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782" s="87" t="str">
        <f>IF(CENSO[[#This Row],[DAP (cm)]]&lt;CENSO[[#This Row],[DMCE (cm)]],"DAP &lt; DMCE","DAP ≥ DMCE")</f>
        <v>DAP ≥ DMCE</v>
      </c>
      <c r="W782" s="87" t="str">
        <f>IF(CENSO[[#This Row],[DAP (cm)]]&gt;200, "Superior", "Inferior")</f>
        <v>Inferior</v>
      </c>
      <c r="X782" s="87" t="str">
        <f>VLOOKUP(CENSO[[#This Row],[NOME COMUM]],ESPECIES[],4,FALSE)</f>
        <v>Não</v>
      </c>
      <c r="Y782" s="87" t="str">
        <f>IF(IFERROR(VLOOKUP(CENSO[[#This Row],[NOME COMUM]],COMERCIAIS[],2, FALSE), "Não") &lt;&gt; "Não", "Sim", "Não")</f>
        <v>Não</v>
      </c>
      <c r="Z782" s="133">
        <f>CENSO[[#This Row],[g (m²)]]/SUM(AEEF[AEEF-UT])</f>
        <v>8.7717590422640816E-4</v>
      </c>
      <c r="AA782" s="133">
        <f>CENSO[[#This Row],[v (m³)]]/SUM(AEEF[AEEF-UT])</f>
        <v>1.2280462659169713E-2</v>
      </c>
    </row>
    <row r="783" spans="1:27" ht="14">
      <c r="A783" s="86">
        <v>1</v>
      </c>
      <c r="B783" s="86">
        <v>1</v>
      </c>
      <c r="C783" s="63">
        <v>33</v>
      </c>
      <c r="D783" s="63">
        <v>782</v>
      </c>
      <c r="E783" s="63" t="str">
        <f>VLOOKUP(CENSO[[#This Row],[NOME COMUM]],ESPECIES[],2,FALSE)</f>
        <v>Couratari guianensis Aubl.</v>
      </c>
      <c r="F783" s="64" t="s">
        <v>6</v>
      </c>
      <c r="G783" s="64">
        <v>127</v>
      </c>
      <c r="H783" s="97">
        <f>CENSO[[#This Row],[CAP (cm)]]/PI()</f>
        <v>40.425355545341418</v>
      </c>
      <c r="I783" s="64">
        <v>17</v>
      </c>
      <c r="J783" s="96">
        <f>(PI()*(CENSO[[#This Row],[DAP (cm)]]^2))/40000</f>
        <v>0.12835050385645899</v>
      </c>
      <c r="K783" s="96">
        <f>CENSO[[#This Row],[g (m²)]]*CENSO[[#This Row],[H (m)]]*0.7</f>
        <v>1.527370995891862</v>
      </c>
      <c r="L783" s="64">
        <v>1</v>
      </c>
      <c r="M783" s="65">
        <v>367374</v>
      </c>
      <c r="N783" s="87">
        <v>9708748.9000000004</v>
      </c>
      <c r="O783" s="98" t="s">
        <v>1225</v>
      </c>
      <c r="P783" s="87" t="str">
        <f>VLOOKUP(CENSO[[#This Row],[DAP (cm)]],CD[],2,TRUE)</f>
        <v>TORETE</v>
      </c>
      <c r="Q783" s="87" t="str">
        <f>VLOOKUP(CENSO[[#This Row],[DAP (cm)]],DD[],2,TRUE)</f>
        <v>40├ 50</v>
      </c>
      <c r="R783" s="87" t="str" cm="1">
        <f t="array" ref="R783">INDEX(_xlfn.TEXTSPLIT(CENSO[[#This Row],[NOME CIENTIFICO]]," "),1)</f>
        <v>Couratari</v>
      </c>
      <c r="S783" s="98" t="s">
        <v>1004</v>
      </c>
      <c r="T783" s="87">
        <f>_xlfn.MINIFS(CENSO[DAP (cm)],CENSO[NOME CIENTIFICO],CENSO[[#This Row],[NOME CIENTIFICO]])</f>
        <v>38.833806114422465</v>
      </c>
      <c r="U7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83" s="87" t="str">
        <f>IF(CENSO[[#This Row],[DAP (cm)]]&lt;CENSO[[#This Row],[DMCE (cm)]],"DAP &lt; DMCE","DAP ≥ DMCE")</f>
        <v>DAP &lt; DMCE</v>
      </c>
      <c r="W783" s="87" t="str">
        <f>IF(CENSO[[#This Row],[DAP (cm)]]&gt;200, "Superior", "Inferior")</f>
        <v>Inferior</v>
      </c>
      <c r="X783" s="87" t="str">
        <f>VLOOKUP(CENSO[[#This Row],[NOME COMUM]],ESPECIES[],4,FALSE)</f>
        <v>Não</v>
      </c>
      <c r="Y783" s="87" t="str">
        <f>IF(IFERROR(VLOOKUP(CENSO[[#This Row],[NOME COMUM]],COMERCIAIS[],2, FALSE), "Não") &lt;&gt; "Não", "Sim", "Não")</f>
        <v>Sim</v>
      </c>
      <c r="Z783" s="133">
        <f>CENSO[[#This Row],[g (m²)]]/SUM(AEEF[AEEF-UT])</f>
        <v>2.2456739034726014E-4</v>
      </c>
      <c r="AA783" s="133">
        <f>CENSO[[#This Row],[v (m³)]]/SUM(AEEF[AEEF-UT])</f>
        <v>2.6723519451323959E-3</v>
      </c>
    </row>
    <row r="784" spans="1:27" ht="14">
      <c r="A784" s="86">
        <v>1</v>
      </c>
      <c r="B784" s="86">
        <v>1</v>
      </c>
      <c r="C784" s="63">
        <v>34</v>
      </c>
      <c r="D784" s="63">
        <v>783</v>
      </c>
      <c r="E784" s="63" t="str">
        <f>VLOOKUP(CENSO[[#This Row],[NOME COMUM]],ESPECIES[],2,FALSE)</f>
        <v>Buchenavia capitata (Vahl) Eichler</v>
      </c>
      <c r="F784" s="64" t="s">
        <v>10</v>
      </c>
      <c r="G784" s="64">
        <v>251</v>
      </c>
      <c r="H784" s="97">
        <f>CENSO[[#This Row],[CAP (cm)]]/PI()</f>
        <v>79.895781432131457</v>
      </c>
      <c r="I784" s="64">
        <v>22</v>
      </c>
      <c r="J784" s="96">
        <f>(PI()*(CENSO[[#This Row],[DAP (cm)]]^2))/40000</f>
        <v>0.50134602848662491</v>
      </c>
      <c r="K784" s="96">
        <f>CENSO[[#This Row],[g (m²)]]*CENSO[[#This Row],[H (m)]]*0.7</f>
        <v>7.7207288386940238</v>
      </c>
      <c r="L784" s="64">
        <v>1</v>
      </c>
      <c r="M784" s="65">
        <v>367298.9</v>
      </c>
      <c r="N784" s="87">
        <v>9708706.8000000007</v>
      </c>
      <c r="O784" s="87" t="s">
        <v>1227</v>
      </c>
      <c r="P784" s="87" t="str">
        <f>VLOOKUP(CENSO[[#This Row],[DAP (cm)]],CD[],2,TRUE)</f>
        <v>TORA</v>
      </c>
      <c r="Q784" s="87" t="str">
        <f>VLOOKUP(CENSO[[#This Row],[DAP (cm)]],DD[],2,TRUE)</f>
        <v>70├ 80</v>
      </c>
      <c r="R784" s="87" t="str" cm="1">
        <f t="array" ref="R784">INDEX(_xlfn.TEXTSPLIT(CENSO[[#This Row],[NOME CIENTIFICO]]," "),1)</f>
        <v>Buchenavia</v>
      </c>
      <c r="S784" s="98" t="s">
        <v>1004</v>
      </c>
      <c r="T784" s="87">
        <f>_xlfn.MINIFS(CENSO[DAP (cm)],CENSO[NOME CIENTIFICO],CENSO[[#This Row],[NOME CIENTIFICO]])</f>
        <v>41.38028520389279</v>
      </c>
      <c r="U7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784" s="87" t="str">
        <f>IF(CENSO[[#This Row],[DAP (cm)]]&lt;CENSO[[#This Row],[DMCE (cm)]],"DAP &lt; DMCE","DAP ≥ DMCE")</f>
        <v>DAP ≥ DMCE</v>
      </c>
      <c r="W784" s="87" t="str">
        <f>IF(CENSO[[#This Row],[DAP (cm)]]&gt;200, "Superior", "Inferior")</f>
        <v>Inferior</v>
      </c>
      <c r="X784" s="87" t="str">
        <f>VLOOKUP(CENSO[[#This Row],[NOME COMUM]],ESPECIES[],4,FALSE)</f>
        <v>Não</v>
      </c>
      <c r="Y784" s="87" t="str">
        <f>IF(IFERROR(VLOOKUP(CENSO[[#This Row],[NOME COMUM]],COMERCIAIS[],2, FALSE), "Não") &lt;&gt; "Não", "Sim", "Não")</f>
        <v>Não</v>
      </c>
      <c r="Z784" s="133">
        <f>CENSO[[#This Row],[g (m²)]]/SUM(AEEF[AEEF-UT])</f>
        <v>8.7717590422640816E-4</v>
      </c>
      <c r="AA784" s="133">
        <f>CENSO[[#This Row],[v (m³)]]/SUM(AEEF[AEEF-UT])</f>
        <v>1.3508508925086685E-2</v>
      </c>
    </row>
    <row r="785" spans="1:27" ht="14">
      <c r="A785" s="86">
        <v>1</v>
      </c>
      <c r="B785" s="86">
        <v>1</v>
      </c>
      <c r="C785" s="63">
        <v>34</v>
      </c>
      <c r="D785" s="63">
        <v>784</v>
      </c>
      <c r="E785" s="63" t="str">
        <f>VLOOKUP(CENSO[[#This Row],[NOME COMUM]],ESPECIES[],2,FALSE)</f>
        <v>Buchenavia capitata (Vahl) Eichler</v>
      </c>
      <c r="F785" s="64" t="s">
        <v>10</v>
      </c>
      <c r="G785" s="64">
        <v>136</v>
      </c>
      <c r="H785" s="97">
        <f>CENSO[[#This Row],[CAP (cm)]]/PI()</f>
        <v>43.290144520995533</v>
      </c>
      <c r="I785" s="64">
        <v>18</v>
      </c>
      <c r="J785" s="96">
        <f>(PI()*(CENSO[[#This Row],[DAP (cm)]]^2))/40000</f>
        <v>0.14718649137138479</v>
      </c>
      <c r="K785" s="96">
        <f>CENSO[[#This Row],[g (m²)]]*CENSO[[#This Row],[H (m)]]*0.7</f>
        <v>1.8545497912794482</v>
      </c>
      <c r="L785" s="64">
        <v>1</v>
      </c>
      <c r="M785" s="65">
        <v>367436.09999999899</v>
      </c>
      <c r="N785" s="87">
        <v>9708582.1999999899</v>
      </c>
      <c r="O785" s="98" t="s">
        <v>1225</v>
      </c>
      <c r="P785" s="87" t="str">
        <f>VLOOKUP(CENSO[[#This Row],[DAP (cm)]],CD[],2,TRUE)</f>
        <v>TORETE</v>
      </c>
      <c r="Q785" s="87" t="str">
        <f>VLOOKUP(CENSO[[#This Row],[DAP (cm)]],DD[],2,TRUE)</f>
        <v>40├ 50</v>
      </c>
      <c r="R785" s="87" t="str" cm="1">
        <f t="array" ref="R785">INDEX(_xlfn.TEXTSPLIT(CENSO[[#This Row],[NOME CIENTIFICO]]," "),1)</f>
        <v>Buchenavia</v>
      </c>
      <c r="S785" s="98" t="s">
        <v>1004</v>
      </c>
      <c r="T785" s="87">
        <f>_xlfn.MINIFS(CENSO[DAP (cm)],CENSO[NOME CIENTIFICO],CENSO[[#This Row],[NOME CIENTIFICO]])</f>
        <v>41.38028520389279</v>
      </c>
      <c r="U7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785" s="87" t="str">
        <f>IF(CENSO[[#This Row],[DAP (cm)]]&lt;CENSO[[#This Row],[DMCE (cm)]],"DAP &lt; DMCE","DAP ≥ DMCE")</f>
        <v>DAP &lt; DMCE</v>
      </c>
      <c r="W785" s="87" t="str">
        <f>IF(CENSO[[#This Row],[DAP (cm)]]&gt;200, "Superior", "Inferior")</f>
        <v>Inferior</v>
      </c>
      <c r="X785" s="87" t="str">
        <f>VLOOKUP(CENSO[[#This Row],[NOME COMUM]],ESPECIES[],4,FALSE)</f>
        <v>Não</v>
      </c>
      <c r="Y785" s="87" t="str">
        <f>IF(IFERROR(VLOOKUP(CENSO[[#This Row],[NOME COMUM]],COMERCIAIS[],2, FALSE), "Não") &lt;&gt; "Não", "Sim", "Não")</f>
        <v>Não</v>
      </c>
      <c r="Z785" s="133">
        <f>CENSO[[#This Row],[g (m²)]]/SUM(AEEF[AEEF-UT])</f>
        <v>2.5752361906273934E-4</v>
      </c>
      <c r="AA785" s="133">
        <f>CENSO[[#This Row],[v (m³)]]/SUM(AEEF[AEEF-UT])</f>
        <v>3.2447976001905156E-3</v>
      </c>
    </row>
    <row r="786" spans="1:27" ht="14">
      <c r="A786" s="86">
        <v>1</v>
      </c>
      <c r="B786" s="86">
        <v>1</v>
      </c>
      <c r="C786" s="63">
        <v>34</v>
      </c>
      <c r="D786" s="63">
        <v>785</v>
      </c>
      <c r="E786" s="63" t="str">
        <f>VLOOKUP(CENSO[[#This Row],[NOME COMUM]],ESPECIES[],2,FALSE)</f>
        <v>Cordia goeldiana Huber</v>
      </c>
      <c r="F786" s="64" t="s">
        <v>27</v>
      </c>
      <c r="G786" s="64">
        <v>141</v>
      </c>
      <c r="H786" s="97">
        <f>CENSO[[#This Row],[CAP (cm)]]/PI()</f>
        <v>44.881693951914485</v>
      </c>
      <c r="I786" s="64">
        <v>21</v>
      </c>
      <c r="J786" s="96">
        <f>(PI()*(CENSO[[#This Row],[DAP (cm)]]^2))/40000</f>
        <v>0.15820797118049854</v>
      </c>
      <c r="K786" s="96">
        <f>CENSO[[#This Row],[g (m²)]]*CENSO[[#This Row],[H (m)]]*0.7</f>
        <v>2.325657176353328</v>
      </c>
      <c r="L786" s="64">
        <v>1</v>
      </c>
      <c r="M786" s="65">
        <v>367439.299999999</v>
      </c>
      <c r="N786" s="87">
        <v>9708584.8000000007</v>
      </c>
      <c r="O786" s="98" t="s">
        <v>1225</v>
      </c>
      <c r="P786" s="87" t="str">
        <f>VLOOKUP(CENSO[[#This Row],[DAP (cm)]],CD[],2,TRUE)</f>
        <v>TORETE</v>
      </c>
      <c r="Q786" s="87" t="str">
        <f>VLOOKUP(CENSO[[#This Row],[DAP (cm)]],DD[],2,TRUE)</f>
        <v>40├ 50</v>
      </c>
      <c r="R786" s="87" t="str" cm="1">
        <f t="array" ref="R786">INDEX(_xlfn.TEXTSPLIT(CENSO[[#This Row],[NOME CIENTIFICO]]," "),1)</f>
        <v>Cordia</v>
      </c>
      <c r="S786" s="98" t="s">
        <v>1004</v>
      </c>
      <c r="T786" s="87">
        <f>_xlfn.MINIFS(CENSO[DAP (cm)],CENSO[NOME CIENTIFICO],CENSO[[#This Row],[NOME CIENTIFICO]])</f>
        <v>40.425355545341418</v>
      </c>
      <c r="U7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786" s="87" t="str">
        <f>IF(CENSO[[#This Row],[DAP (cm)]]&lt;CENSO[[#This Row],[DMCE (cm)]],"DAP &lt; DMCE","DAP ≥ DMCE")</f>
        <v>DAP &lt; DMCE</v>
      </c>
      <c r="W786" s="87" t="str">
        <f>IF(CENSO[[#This Row],[DAP (cm)]]&gt;200, "Superior", "Inferior")</f>
        <v>Inferior</v>
      </c>
      <c r="X786" s="87" t="str">
        <f>VLOOKUP(CENSO[[#This Row],[NOME COMUM]],ESPECIES[],4,FALSE)</f>
        <v>Não</v>
      </c>
      <c r="Y786" s="87" t="str">
        <f>IF(IFERROR(VLOOKUP(CENSO[[#This Row],[NOME COMUM]],COMERCIAIS[],2, FALSE), "Não") &lt;&gt; "Não", "Sim", "Não")</f>
        <v>Sim</v>
      </c>
      <c r="Z786" s="133">
        <f>CENSO[[#This Row],[g (m²)]]/SUM(AEEF[AEEF-UT])</f>
        <v>2.7680725943913934E-4</v>
      </c>
      <c r="AA786" s="133">
        <f>CENSO[[#This Row],[v (m³)]]/SUM(AEEF[AEEF-UT])</f>
        <v>4.0690667137553479E-3</v>
      </c>
    </row>
    <row r="787" spans="1:27" ht="14">
      <c r="A787" s="86">
        <v>1</v>
      </c>
      <c r="B787" s="86">
        <v>1</v>
      </c>
      <c r="C787" s="63">
        <v>34</v>
      </c>
      <c r="D787" s="63">
        <v>786</v>
      </c>
      <c r="E787" s="63" t="str">
        <f>VLOOKUP(CENSO[[#This Row],[NOME COMUM]],ESPECIES[],2,FALSE)</f>
        <v>Hymenaea courbaril L.</v>
      </c>
      <c r="F787" s="64" t="s">
        <v>3</v>
      </c>
      <c r="G787" s="64">
        <v>366</v>
      </c>
      <c r="H787" s="97">
        <f>CENSO[[#This Row],[CAP (cm)]]/PI()</f>
        <v>116.50141834326739</v>
      </c>
      <c r="I787" s="64">
        <v>22</v>
      </c>
      <c r="J787" s="96">
        <f>(PI()*(CENSO[[#This Row],[DAP (cm)]]^2))/40000</f>
        <v>1.0659879778408965</v>
      </c>
      <c r="K787" s="96">
        <f>CENSO[[#This Row],[g (m²)]]*CENSO[[#This Row],[H (m)]]*0.7</f>
        <v>16.416214858749807</v>
      </c>
      <c r="L787" s="64">
        <v>1</v>
      </c>
      <c r="M787" s="65">
        <v>367449</v>
      </c>
      <c r="N787" s="87">
        <v>9708590.9000000004</v>
      </c>
      <c r="O787" s="87" t="s">
        <v>1227</v>
      </c>
      <c r="P787" s="87" t="str">
        <f>VLOOKUP(CENSO[[#This Row],[DAP (cm)]],CD[],2,TRUE)</f>
        <v>TORA</v>
      </c>
      <c r="Q787" s="87" t="str">
        <f>VLOOKUP(CENSO[[#This Row],[DAP (cm)]],DD[],2,TRUE)</f>
        <v>110├ 120</v>
      </c>
      <c r="R787" s="87" t="str" cm="1">
        <f t="array" ref="R787">INDEX(_xlfn.TEXTSPLIT(CENSO[[#This Row],[NOME CIENTIFICO]]," "),1)</f>
        <v>Hymenaea</v>
      </c>
      <c r="S787" s="98" t="s">
        <v>1004</v>
      </c>
      <c r="T787" s="87">
        <f>_xlfn.MINIFS(CENSO[DAP (cm)],CENSO[NOME CIENTIFICO],CENSO[[#This Row],[NOME CIENTIFICO]])</f>
        <v>41.38028520389279</v>
      </c>
      <c r="U7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787" s="87" t="str">
        <f>IF(CENSO[[#This Row],[DAP (cm)]]&lt;CENSO[[#This Row],[DMCE (cm)]],"DAP &lt; DMCE","DAP ≥ DMCE")</f>
        <v>DAP ≥ DMCE</v>
      </c>
      <c r="W787" s="87" t="str">
        <f>IF(CENSO[[#This Row],[DAP (cm)]]&gt;200, "Superior", "Inferior")</f>
        <v>Inferior</v>
      </c>
      <c r="X787" s="87" t="str">
        <f>VLOOKUP(CENSO[[#This Row],[NOME COMUM]],ESPECIES[],4,FALSE)</f>
        <v>Não</v>
      </c>
      <c r="Y787" s="87" t="str">
        <f>IF(IFERROR(VLOOKUP(CENSO[[#This Row],[NOME COMUM]],COMERCIAIS[],2, FALSE), "Não") &lt;&gt; "Não", "Sim", "Não")</f>
        <v>Sim</v>
      </c>
      <c r="Z787" s="133">
        <f>CENSO[[#This Row],[g (m²)]]/SUM(AEEF[AEEF-UT])</f>
        <v>1.8650969893581485E-3</v>
      </c>
      <c r="AA787" s="133">
        <f>CENSO[[#This Row],[v (m³)]]/SUM(AEEF[AEEF-UT])</f>
        <v>2.8722493636115492E-2</v>
      </c>
    </row>
    <row r="788" spans="1:27" ht="14">
      <c r="A788" s="86">
        <v>1</v>
      </c>
      <c r="B788" s="86">
        <v>1</v>
      </c>
      <c r="C788" s="63">
        <v>34</v>
      </c>
      <c r="D788" s="63">
        <v>787</v>
      </c>
      <c r="E788" s="63" t="str">
        <f>VLOOKUP(CENSO[[#This Row],[NOME COMUM]],ESPECIES[],2,FALSE)</f>
        <v>Couratari guianensis Aubl.</v>
      </c>
      <c r="F788" s="64" t="s">
        <v>6</v>
      </c>
      <c r="G788" s="64">
        <v>140</v>
      </c>
      <c r="H788" s="97">
        <f>CENSO[[#This Row],[CAP (cm)]]/PI()</f>
        <v>44.563384065730695</v>
      </c>
      <c r="I788" s="64">
        <v>19</v>
      </c>
      <c r="J788" s="96">
        <f>(PI()*(CENSO[[#This Row],[DAP (cm)]]^2))/40000</f>
        <v>0.15597184423005742</v>
      </c>
      <c r="K788" s="96">
        <f>CENSO[[#This Row],[g (m²)]]*CENSO[[#This Row],[H (m)]]*0.7</f>
        <v>2.0744255282597632</v>
      </c>
      <c r="L788" s="64">
        <v>1</v>
      </c>
      <c r="M788" s="65">
        <v>367449.59999999899</v>
      </c>
      <c r="N788" s="87">
        <v>9708591.6999999899</v>
      </c>
      <c r="O788" s="98" t="s">
        <v>1225</v>
      </c>
      <c r="P788" s="87" t="str">
        <f>VLOOKUP(CENSO[[#This Row],[DAP (cm)]],CD[],2,TRUE)</f>
        <v>TORETE</v>
      </c>
      <c r="Q788" s="87" t="str">
        <f>VLOOKUP(CENSO[[#This Row],[DAP (cm)]],DD[],2,TRUE)</f>
        <v>40├ 50</v>
      </c>
      <c r="R788" s="87" t="str" cm="1">
        <f t="array" ref="R788">INDEX(_xlfn.TEXTSPLIT(CENSO[[#This Row],[NOME CIENTIFICO]]," "),1)</f>
        <v>Couratari</v>
      </c>
      <c r="S788" s="98" t="s">
        <v>1004</v>
      </c>
      <c r="T788" s="87">
        <f>_xlfn.MINIFS(CENSO[DAP (cm)],CENSO[NOME CIENTIFICO],CENSO[[#This Row],[NOME CIENTIFICO]])</f>
        <v>38.833806114422465</v>
      </c>
      <c r="U7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88" s="87" t="str">
        <f>IF(CENSO[[#This Row],[DAP (cm)]]&lt;CENSO[[#This Row],[DMCE (cm)]],"DAP &lt; DMCE","DAP ≥ DMCE")</f>
        <v>DAP &lt; DMCE</v>
      </c>
      <c r="W788" s="87" t="str">
        <f>IF(CENSO[[#This Row],[DAP (cm)]]&gt;200, "Superior", "Inferior")</f>
        <v>Inferior</v>
      </c>
      <c r="X788" s="87" t="str">
        <f>VLOOKUP(CENSO[[#This Row],[NOME COMUM]],ESPECIES[],4,FALSE)</f>
        <v>Não</v>
      </c>
      <c r="Y788" s="87" t="str">
        <f>IF(IFERROR(VLOOKUP(CENSO[[#This Row],[NOME COMUM]],COMERCIAIS[],2, FALSE), "Não") &lt;&gt; "Não", "Sim", "Não")</f>
        <v>Sim</v>
      </c>
      <c r="Z788" s="133">
        <f>CENSO[[#This Row],[g (m²)]]/SUM(AEEF[AEEF-UT])</f>
        <v>2.7289483853966759E-4</v>
      </c>
      <c r="AA788" s="133">
        <f>CENSO[[#This Row],[v (m³)]]/SUM(AEEF[AEEF-UT])</f>
        <v>3.6295013525775781E-3</v>
      </c>
    </row>
    <row r="789" spans="1:27" ht="14">
      <c r="A789" s="86">
        <v>1</v>
      </c>
      <c r="B789" s="86">
        <v>1</v>
      </c>
      <c r="C789" s="63">
        <v>34</v>
      </c>
      <c r="D789" s="63">
        <v>788</v>
      </c>
      <c r="E789" s="63" t="str">
        <f>VLOOKUP(CENSO[[#This Row],[NOME COMUM]],ESPECIES[],2,FALSE)</f>
        <v>Tachigali myrmecophila Ducke</v>
      </c>
      <c r="F789" s="64" t="s">
        <v>14</v>
      </c>
      <c r="G789" s="64">
        <v>200</v>
      </c>
      <c r="H789" s="97">
        <f>CENSO[[#This Row],[CAP (cm)]]/PI()</f>
        <v>63.661977236758133</v>
      </c>
      <c r="I789" s="64">
        <v>18</v>
      </c>
      <c r="J789" s="96">
        <f>(PI()*(CENSO[[#This Row],[DAP (cm)]]^2))/40000</f>
        <v>0.31830988618379064</v>
      </c>
      <c r="K789" s="96">
        <f>CENSO[[#This Row],[g (m²)]]*CENSO[[#This Row],[H (m)]]*0.7</f>
        <v>4.0107045659157619</v>
      </c>
      <c r="L789" s="64">
        <v>1</v>
      </c>
      <c r="M789" s="65">
        <v>367465.4</v>
      </c>
      <c r="N789" s="87">
        <v>9708547.8000000007</v>
      </c>
      <c r="O789" s="87" t="s">
        <v>1227</v>
      </c>
      <c r="P789" s="87" t="str">
        <f>VLOOKUP(CENSO[[#This Row],[DAP (cm)]],CD[],2,TRUE)</f>
        <v>TORA</v>
      </c>
      <c r="Q789" s="87" t="str">
        <f>VLOOKUP(CENSO[[#This Row],[DAP (cm)]],DD[],2,TRUE)</f>
        <v>60├ 70</v>
      </c>
      <c r="R789" s="87" t="str" cm="1">
        <f t="array" ref="R789">INDEX(_xlfn.TEXTSPLIT(CENSO[[#This Row],[NOME CIENTIFICO]]," "),1)</f>
        <v>Tachigali</v>
      </c>
      <c r="S789" s="98" t="s">
        <v>1004</v>
      </c>
      <c r="T789" s="87">
        <f>_xlfn.MINIFS(CENSO[DAP (cm)],CENSO[NOME CIENTIFICO],CENSO[[#This Row],[NOME CIENTIFICO]])</f>
        <v>39.152116000606256</v>
      </c>
      <c r="U7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89" s="87" t="str">
        <f>IF(CENSO[[#This Row],[DAP (cm)]]&lt;CENSO[[#This Row],[DMCE (cm)]],"DAP &lt; DMCE","DAP ≥ DMCE")</f>
        <v>DAP ≥ DMCE</v>
      </c>
      <c r="W789" s="87" t="str">
        <f>IF(CENSO[[#This Row],[DAP (cm)]]&gt;200, "Superior", "Inferior")</f>
        <v>Inferior</v>
      </c>
      <c r="X789" s="87" t="str">
        <f>VLOOKUP(CENSO[[#This Row],[NOME COMUM]],ESPECIES[],4,FALSE)</f>
        <v>Não</v>
      </c>
      <c r="Y789" s="87" t="str">
        <f>IF(IFERROR(VLOOKUP(CENSO[[#This Row],[NOME COMUM]],COMERCIAIS[],2, FALSE), "Não") &lt;&gt; "Não", "Sim", "Não")</f>
        <v>Sim</v>
      </c>
      <c r="Z789" s="133">
        <f>CENSO[[#This Row],[g (m²)]]/SUM(AEEF[AEEF-UT])</f>
        <v>5.5692824191768894E-4</v>
      </c>
      <c r="AA789" s="133">
        <f>CENSO[[#This Row],[v (m³)]]/SUM(AEEF[AEEF-UT])</f>
        <v>7.0172958481628809E-3</v>
      </c>
    </row>
    <row r="790" spans="1:27" ht="14">
      <c r="A790" s="86">
        <v>1</v>
      </c>
      <c r="B790" s="86">
        <v>1</v>
      </c>
      <c r="C790" s="63">
        <v>34</v>
      </c>
      <c r="D790" s="63">
        <v>789</v>
      </c>
      <c r="E790" s="63" t="str">
        <f>VLOOKUP(CENSO[[#This Row],[NOME COMUM]],ESPECIES[],2,FALSE)</f>
        <v>Tachigali myrmecophila Ducke</v>
      </c>
      <c r="F790" s="64" t="s">
        <v>14</v>
      </c>
      <c r="G790" s="64">
        <v>300</v>
      </c>
      <c r="H790" s="97">
        <f>CENSO[[#This Row],[CAP (cm)]]/PI()</f>
        <v>95.4929658551372</v>
      </c>
      <c r="I790" s="64">
        <v>15</v>
      </c>
      <c r="J790" s="96">
        <f>(PI()*(CENSO[[#This Row],[DAP (cm)]]^2))/40000</f>
        <v>0.7161972439135289</v>
      </c>
      <c r="K790" s="96">
        <f>CENSO[[#This Row],[g (m²)]]*CENSO[[#This Row],[H (m)]]*0.7</f>
        <v>7.5200710610920529</v>
      </c>
      <c r="L790" s="64">
        <v>2</v>
      </c>
      <c r="M790" s="65">
        <v>367491.9</v>
      </c>
      <c r="N790" s="87">
        <v>9708565.8000000007</v>
      </c>
      <c r="O790" s="87" t="s">
        <v>1227</v>
      </c>
      <c r="P790" s="87" t="str">
        <f>VLOOKUP(CENSO[[#This Row],[DAP (cm)]],CD[],2,TRUE)</f>
        <v>TORA</v>
      </c>
      <c r="Q790" s="87" t="str">
        <f>VLOOKUP(CENSO[[#This Row],[DAP (cm)]],DD[],2,TRUE)</f>
        <v>90├ 100</v>
      </c>
      <c r="R790" s="87" t="str" cm="1">
        <f t="array" ref="R790">INDEX(_xlfn.TEXTSPLIT(CENSO[[#This Row],[NOME CIENTIFICO]]," "),1)</f>
        <v>Tachigali</v>
      </c>
      <c r="S790" s="98" t="s">
        <v>1004</v>
      </c>
      <c r="T790" s="87">
        <f>_xlfn.MINIFS(CENSO[DAP (cm)],CENSO[NOME CIENTIFICO],CENSO[[#This Row],[NOME CIENTIFICO]])</f>
        <v>39.152116000606256</v>
      </c>
      <c r="U7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90" s="87" t="str">
        <f>IF(CENSO[[#This Row],[DAP (cm)]]&lt;CENSO[[#This Row],[DMCE (cm)]],"DAP &lt; DMCE","DAP ≥ DMCE")</f>
        <v>DAP ≥ DMCE</v>
      </c>
      <c r="W790" s="87" t="str">
        <f>IF(CENSO[[#This Row],[DAP (cm)]]&gt;200, "Superior", "Inferior")</f>
        <v>Inferior</v>
      </c>
      <c r="X790" s="87" t="str">
        <f>VLOOKUP(CENSO[[#This Row],[NOME COMUM]],ESPECIES[],4,FALSE)</f>
        <v>Não</v>
      </c>
      <c r="Y790" s="87" t="str">
        <f>IF(IFERROR(VLOOKUP(CENSO[[#This Row],[NOME COMUM]],COMERCIAIS[],2, FALSE), "Não") &lt;&gt; "Não", "Sim", "Não")</f>
        <v>Sim</v>
      </c>
      <c r="Z790" s="133">
        <f>CENSO[[#This Row],[g (m²)]]/SUM(AEEF[AEEF-UT])</f>
        <v>1.2530885443148001E-3</v>
      </c>
      <c r="AA790" s="133">
        <f>CENSO[[#This Row],[v (m³)]]/SUM(AEEF[AEEF-UT])</f>
        <v>1.31574297153054E-2</v>
      </c>
    </row>
    <row r="791" spans="1:27" ht="14">
      <c r="A791" s="86">
        <v>1</v>
      </c>
      <c r="B791" s="86">
        <v>1</v>
      </c>
      <c r="C791" s="63">
        <v>34</v>
      </c>
      <c r="D791" s="63">
        <v>790</v>
      </c>
      <c r="E791" s="63" t="str">
        <f>VLOOKUP(CENSO[[#This Row],[NOME COMUM]],ESPECIES[],2,FALSE)</f>
        <v>Tachigali myrmecophila Ducke</v>
      </c>
      <c r="F791" s="64" t="s">
        <v>14</v>
      </c>
      <c r="G791" s="64">
        <v>213</v>
      </c>
      <c r="H791" s="97">
        <f>CENSO[[#This Row],[CAP (cm)]]/PI()</f>
        <v>67.800005757147417</v>
      </c>
      <c r="I791" s="64">
        <v>18</v>
      </c>
      <c r="J791" s="96">
        <f>(PI()*(CENSO[[#This Row],[DAP (cm)]]^2))/40000</f>
        <v>0.36103503065681003</v>
      </c>
      <c r="K791" s="96">
        <f>CENSO[[#This Row],[g (m²)]]*CENSO[[#This Row],[H (m)]]*0.7</f>
        <v>4.5490413862758059</v>
      </c>
      <c r="L791" s="64">
        <v>1</v>
      </c>
      <c r="M791" s="65">
        <v>367548.09999999899</v>
      </c>
      <c r="N791" s="87">
        <v>9708475.0999999903</v>
      </c>
      <c r="O791" s="87" t="s">
        <v>1227</v>
      </c>
      <c r="P791" s="87" t="str">
        <f>VLOOKUP(CENSO[[#This Row],[DAP (cm)]],CD[],2,TRUE)</f>
        <v>TORA</v>
      </c>
      <c r="Q791" s="87" t="str">
        <f>VLOOKUP(CENSO[[#This Row],[DAP (cm)]],DD[],2,TRUE)</f>
        <v>60├ 70</v>
      </c>
      <c r="R791" s="87" t="str" cm="1">
        <f t="array" ref="R791">INDEX(_xlfn.TEXTSPLIT(CENSO[[#This Row],[NOME CIENTIFICO]]," "),1)</f>
        <v>Tachigali</v>
      </c>
      <c r="S791" s="98" t="s">
        <v>1004</v>
      </c>
      <c r="T791" s="87">
        <f>_xlfn.MINIFS(CENSO[DAP (cm)],CENSO[NOME CIENTIFICO],CENSO[[#This Row],[NOME CIENTIFICO]])</f>
        <v>39.152116000606256</v>
      </c>
      <c r="U7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91" s="87" t="str">
        <f>IF(CENSO[[#This Row],[DAP (cm)]]&lt;CENSO[[#This Row],[DMCE (cm)]],"DAP &lt; DMCE","DAP ≥ DMCE")</f>
        <v>DAP ≥ DMCE</v>
      </c>
      <c r="W791" s="87" t="str">
        <f>IF(CENSO[[#This Row],[DAP (cm)]]&gt;200, "Superior", "Inferior")</f>
        <v>Inferior</v>
      </c>
      <c r="X791" s="87" t="str">
        <f>VLOOKUP(CENSO[[#This Row],[NOME COMUM]],ESPECIES[],4,FALSE)</f>
        <v>Não</v>
      </c>
      <c r="Y791" s="87" t="str">
        <f>IF(IFERROR(VLOOKUP(CENSO[[#This Row],[NOME COMUM]],COMERCIAIS[],2, FALSE), "Não") &lt;&gt; "Não", "Sim", "Não")</f>
        <v>Sim</v>
      </c>
      <c r="Z791" s="133">
        <f>CENSO[[#This Row],[g (m²)]]/SUM(AEEF[AEEF-UT])</f>
        <v>6.3168193518909092E-4</v>
      </c>
      <c r="AA791" s="133">
        <f>CENSO[[#This Row],[v (m³)]]/SUM(AEEF[AEEF-UT])</f>
        <v>7.9591923833825448E-3</v>
      </c>
    </row>
    <row r="792" spans="1:27" ht="14">
      <c r="A792" s="86">
        <v>1</v>
      </c>
      <c r="B792" s="86">
        <v>1</v>
      </c>
      <c r="C792" s="63">
        <v>34</v>
      </c>
      <c r="D792" s="63">
        <v>791</v>
      </c>
      <c r="E792" s="63" t="str">
        <f>VLOOKUP(CENSO[[#This Row],[NOME COMUM]],ESPECIES[],2,FALSE)</f>
        <v>Dialium guianense (Aubl.) Sandwith</v>
      </c>
      <c r="F792" s="64" t="s">
        <v>97</v>
      </c>
      <c r="G792" s="64">
        <v>172</v>
      </c>
      <c r="H792" s="97">
        <f>CENSO[[#This Row],[CAP (cm)]]/PI()</f>
        <v>54.749300423611999</v>
      </c>
      <c r="I792" s="64">
        <v>15</v>
      </c>
      <c r="J792" s="96">
        <f>(PI()*(CENSO[[#This Row],[DAP (cm)]]^2))/40000</f>
        <v>0.23542199182153159</v>
      </c>
      <c r="K792" s="96">
        <f>CENSO[[#This Row],[g (m²)]]*CENSO[[#This Row],[H (m)]]*0.7</f>
        <v>2.4719309141260815</v>
      </c>
      <c r="L792" s="64">
        <v>1</v>
      </c>
      <c r="M792" s="65">
        <v>367547</v>
      </c>
      <c r="N792" s="87">
        <v>9708468.5999999903</v>
      </c>
      <c r="O792" s="87" t="s">
        <v>1227</v>
      </c>
      <c r="P792" s="87" t="str">
        <f>VLOOKUP(CENSO[[#This Row],[DAP (cm)]],CD[],2,TRUE)</f>
        <v>TORA</v>
      </c>
      <c r="Q792" s="87" t="str">
        <f>VLOOKUP(CENSO[[#This Row],[DAP (cm)]],DD[],2,TRUE)</f>
        <v>50├ 60</v>
      </c>
      <c r="R792" s="87" t="str" cm="1">
        <f t="array" ref="R792">INDEX(_xlfn.TEXTSPLIT(CENSO[[#This Row],[NOME CIENTIFICO]]," "),1)</f>
        <v>Dialium</v>
      </c>
      <c r="S792" s="98" t="s">
        <v>1004</v>
      </c>
      <c r="T792" s="87">
        <f>_xlfn.MINIFS(CENSO[DAP (cm)],CENSO[NOME CIENTIFICO],CENSO[[#This Row],[NOME CIENTIFICO]])</f>
        <v>42.335214862444161</v>
      </c>
      <c r="U7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792" s="87" t="str">
        <f>IF(CENSO[[#This Row],[DAP (cm)]]&lt;CENSO[[#This Row],[DMCE (cm)]],"DAP &lt; DMCE","DAP ≥ DMCE")</f>
        <v>DAP ≥ DMCE</v>
      </c>
      <c r="W792" s="87" t="str">
        <f>IF(CENSO[[#This Row],[DAP (cm)]]&gt;200, "Superior", "Inferior")</f>
        <v>Inferior</v>
      </c>
      <c r="X792" s="87" t="str">
        <f>VLOOKUP(CENSO[[#This Row],[NOME COMUM]],ESPECIES[],4,FALSE)</f>
        <v>Não</v>
      </c>
      <c r="Y792" s="87" t="str">
        <f>IF(IFERROR(VLOOKUP(CENSO[[#This Row],[NOME COMUM]],COMERCIAIS[],2, FALSE), "Não") &lt;&gt; "Não", "Sim", "Não")</f>
        <v>Não</v>
      </c>
      <c r="Z792" s="133">
        <f>CENSO[[#This Row],[g (m²)]]/SUM(AEEF[AEEF-UT])</f>
        <v>4.1190412772232278E-4</v>
      </c>
      <c r="AA792" s="133">
        <f>CENSO[[#This Row],[v (m³)]]/SUM(AEEF[AEEF-UT])</f>
        <v>4.3249933410843891E-3</v>
      </c>
    </row>
    <row r="793" spans="1:27" ht="14">
      <c r="A793" s="86">
        <v>1</v>
      </c>
      <c r="B793" s="86">
        <v>1</v>
      </c>
      <c r="C793" s="63">
        <v>34</v>
      </c>
      <c r="D793" s="63">
        <v>792</v>
      </c>
      <c r="E793" s="63" t="str">
        <f>VLOOKUP(CENSO[[#This Row],[NOME COMUM]],ESPECIES[],2,FALSE)</f>
        <v>Lecythis pisonis Cambess.</v>
      </c>
      <c r="F793" s="64" t="s">
        <v>9</v>
      </c>
      <c r="G793" s="64">
        <v>315</v>
      </c>
      <c r="H793" s="97">
        <f>CENSO[[#This Row],[CAP (cm)]]/PI()</f>
        <v>100.26761414789407</v>
      </c>
      <c r="I793" s="64">
        <v>19</v>
      </c>
      <c r="J793" s="96">
        <f>(PI()*(CENSO[[#This Row],[DAP (cm)]]^2))/40000</f>
        <v>0.78960746141466576</v>
      </c>
      <c r="K793" s="96">
        <f>CENSO[[#This Row],[g (m²)]]*CENSO[[#This Row],[H (m)]]*0.7</f>
        <v>10.501779236815054</v>
      </c>
      <c r="L793" s="64">
        <v>1</v>
      </c>
      <c r="M793" s="65">
        <v>367581.5</v>
      </c>
      <c r="N793" s="87">
        <v>9708480.8000000007</v>
      </c>
      <c r="O793" s="87" t="s">
        <v>1227</v>
      </c>
      <c r="P793" s="87" t="str">
        <f>VLOOKUP(CENSO[[#This Row],[DAP (cm)]],CD[],2,TRUE)</f>
        <v>TORA</v>
      </c>
      <c r="Q793" s="87" t="str">
        <f>VLOOKUP(CENSO[[#This Row],[DAP (cm)]],DD[],2,TRUE)</f>
        <v>100├ 110</v>
      </c>
      <c r="R793" s="87" t="str" cm="1">
        <f t="array" ref="R793">INDEX(_xlfn.TEXTSPLIT(CENSO[[#This Row],[NOME CIENTIFICO]]," "),1)</f>
        <v>Lecythis</v>
      </c>
      <c r="S793" s="98" t="s">
        <v>1004</v>
      </c>
      <c r="T793" s="87">
        <f>_xlfn.MINIFS(CENSO[DAP (cm)],CENSO[NOME CIENTIFICO],CENSO[[#This Row],[NOME CIENTIFICO]])</f>
        <v>40.743665431525208</v>
      </c>
      <c r="U7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793" s="87" t="str">
        <f>IF(CENSO[[#This Row],[DAP (cm)]]&lt;CENSO[[#This Row],[DMCE (cm)]],"DAP &lt; DMCE","DAP ≥ DMCE")</f>
        <v>DAP ≥ DMCE</v>
      </c>
      <c r="W793" s="87" t="str">
        <f>IF(CENSO[[#This Row],[DAP (cm)]]&gt;200, "Superior", "Inferior")</f>
        <v>Inferior</v>
      </c>
      <c r="X793" s="87" t="str">
        <f>VLOOKUP(CENSO[[#This Row],[NOME COMUM]],ESPECIES[],4,FALSE)</f>
        <v>Não</v>
      </c>
      <c r="Y793" s="87" t="str">
        <f>IF(IFERROR(VLOOKUP(CENSO[[#This Row],[NOME COMUM]],COMERCIAIS[],2, FALSE), "Não") &lt;&gt; "Não", "Sim", "Não")</f>
        <v>Sim</v>
      </c>
      <c r="Z793" s="133">
        <f>CENSO[[#This Row],[g (m²)]]/SUM(AEEF[AEEF-UT])</f>
        <v>1.3815301201070673E-3</v>
      </c>
      <c r="AA793" s="133">
        <f>CENSO[[#This Row],[v (m³)]]/SUM(AEEF[AEEF-UT])</f>
        <v>1.8374350597423993E-2</v>
      </c>
    </row>
    <row r="794" spans="1:27" ht="14">
      <c r="A794" s="86">
        <v>1</v>
      </c>
      <c r="B794" s="86">
        <v>1</v>
      </c>
      <c r="C794" s="63">
        <v>34</v>
      </c>
      <c r="D794" s="63">
        <v>793</v>
      </c>
      <c r="E794" s="63" t="str">
        <f>VLOOKUP(CENSO[[#This Row],[NOME COMUM]],ESPECIES[],2,FALSE)</f>
        <v>Astronium lecointei Ducke</v>
      </c>
      <c r="F794" s="64" t="s">
        <v>5</v>
      </c>
      <c r="G794" s="64">
        <v>250</v>
      </c>
      <c r="H794" s="97">
        <f>CENSO[[#This Row],[CAP (cm)]]/PI()</f>
        <v>79.577471545947674</v>
      </c>
      <c r="I794" s="64">
        <v>23</v>
      </c>
      <c r="J794" s="96">
        <f>(PI()*(CENSO[[#This Row],[DAP (cm)]]^2))/40000</f>
        <v>0.49735919716217297</v>
      </c>
      <c r="K794" s="96">
        <f>CENSO[[#This Row],[g (m²)]]*CENSO[[#This Row],[H (m)]]*0.7</f>
        <v>8.0074830743109846</v>
      </c>
      <c r="L794" s="64">
        <v>1</v>
      </c>
      <c r="M794" s="65">
        <v>367633.4</v>
      </c>
      <c r="N794" s="87">
        <v>9708425.3000000007</v>
      </c>
      <c r="O794" s="87" t="s">
        <v>1228</v>
      </c>
      <c r="P794" s="87" t="str">
        <f>VLOOKUP(CENSO[[#This Row],[DAP (cm)]],CD[],2,TRUE)</f>
        <v>TORA</v>
      </c>
      <c r="Q794" s="87" t="str">
        <f>VLOOKUP(CENSO[[#This Row],[DAP (cm)]],DD[],2,TRUE)</f>
        <v>70├ 80</v>
      </c>
      <c r="R794" s="87" t="str" cm="1">
        <f t="array" ref="R794">INDEX(_xlfn.TEXTSPLIT(CENSO[[#This Row],[NOME CIENTIFICO]]," "),1)</f>
        <v>Astronium</v>
      </c>
      <c r="S794" s="98" t="s">
        <v>1004</v>
      </c>
      <c r="T794" s="87">
        <f>_xlfn.MINIFS(CENSO[DAP (cm)],CENSO[NOME CIENTIFICO],CENSO[[#This Row],[NOME CIENTIFICO]])</f>
        <v>40.107045659157627</v>
      </c>
      <c r="U7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794" s="87" t="str">
        <f>IF(CENSO[[#This Row],[DAP (cm)]]&lt;CENSO[[#This Row],[DMCE (cm)]],"DAP &lt; DMCE","DAP ≥ DMCE")</f>
        <v>DAP ≥ DMCE</v>
      </c>
      <c r="W794" s="87" t="str">
        <f>IF(CENSO[[#This Row],[DAP (cm)]]&gt;200, "Superior", "Inferior")</f>
        <v>Inferior</v>
      </c>
      <c r="X794" s="87" t="str">
        <f>VLOOKUP(CENSO[[#This Row],[NOME COMUM]],ESPECIES[],4,FALSE)</f>
        <v>Não</v>
      </c>
      <c r="Y794" s="87" t="str">
        <f>IF(IFERROR(VLOOKUP(CENSO[[#This Row],[NOME COMUM]],COMERCIAIS[],2, FALSE), "Não") &lt;&gt; "Não", "Sim", "Não")</f>
        <v>Sim</v>
      </c>
      <c r="Z794" s="133">
        <f>CENSO[[#This Row],[g (m²)]]/SUM(AEEF[AEEF-UT])</f>
        <v>8.7020037799638919E-4</v>
      </c>
      <c r="AA794" s="133">
        <f>CENSO[[#This Row],[v (m³)]]/SUM(AEEF[AEEF-UT])</f>
        <v>1.4010226085741866E-2</v>
      </c>
    </row>
    <row r="795" spans="1:27" ht="14">
      <c r="A795" s="86">
        <v>1</v>
      </c>
      <c r="B795" s="86">
        <v>1</v>
      </c>
      <c r="C795" s="63">
        <v>34</v>
      </c>
      <c r="D795" s="63">
        <v>794</v>
      </c>
      <c r="E795" s="63" t="str">
        <f>VLOOKUP(CENSO[[#This Row],[NOME COMUM]],ESPECIES[],2,FALSE)</f>
        <v>Virola sebifera Aubl.</v>
      </c>
      <c r="F795" s="64" t="s">
        <v>18</v>
      </c>
      <c r="G795" s="64">
        <v>190</v>
      </c>
      <c r="H795" s="97">
        <f>CENSO[[#This Row],[CAP (cm)]]/PI()</f>
        <v>60.478878374920228</v>
      </c>
      <c r="I795" s="64">
        <v>20</v>
      </c>
      <c r="J795" s="96">
        <f>(PI()*(CENSO[[#This Row],[DAP (cm)]]^2))/40000</f>
        <v>0.28727467228087106</v>
      </c>
      <c r="K795" s="96">
        <f>CENSO[[#This Row],[g (m²)]]*CENSO[[#This Row],[H (m)]]*0.7</f>
        <v>4.021845411932194</v>
      </c>
      <c r="L795" s="64">
        <v>1</v>
      </c>
      <c r="M795" s="65">
        <v>367663.4</v>
      </c>
      <c r="N795" s="87">
        <v>9708395</v>
      </c>
      <c r="O795" s="87" t="s">
        <v>1227</v>
      </c>
      <c r="P795" s="87" t="str">
        <f>VLOOKUP(CENSO[[#This Row],[DAP (cm)]],CD[],2,TRUE)</f>
        <v>TORA</v>
      </c>
      <c r="Q795" s="87" t="str">
        <f>VLOOKUP(CENSO[[#This Row],[DAP (cm)]],DD[],2,TRUE)</f>
        <v>60├ 70</v>
      </c>
      <c r="R795" s="87" t="str" cm="1">
        <f t="array" ref="R795">INDEX(_xlfn.TEXTSPLIT(CENSO[[#This Row],[NOME CIENTIFICO]]," "),1)</f>
        <v>Virola</v>
      </c>
      <c r="S795" s="98" t="s">
        <v>1004</v>
      </c>
      <c r="T795" s="87">
        <f>_xlfn.MINIFS(CENSO[DAP (cm)],CENSO[NOME CIENTIFICO],CENSO[[#This Row],[NOME CIENTIFICO]])</f>
        <v>38.197186342054884</v>
      </c>
      <c r="U7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95" s="87" t="str">
        <f>IF(CENSO[[#This Row],[DAP (cm)]]&lt;CENSO[[#This Row],[DMCE (cm)]],"DAP &lt; DMCE","DAP ≥ DMCE")</f>
        <v>DAP ≥ DMCE</v>
      </c>
      <c r="W795" s="87" t="str">
        <f>IF(CENSO[[#This Row],[DAP (cm)]]&gt;200, "Superior", "Inferior")</f>
        <v>Inferior</v>
      </c>
      <c r="X795" s="87" t="str">
        <f>VLOOKUP(CENSO[[#This Row],[NOME COMUM]],ESPECIES[],4,FALSE)</f>
        <v>Não</v>
      </c>
      <c r="Y795" s="87" t="str">
        <f>IF(IFERROR(VLOOKUP(CENSO[[#This Row],[NOME COMUM]],COMERCIAIS[],2, FALSE), "Não") &lt;&gt; "Não", "Sim", "Não")</f>
        <v>Não</v>
      </c>
      <c r="Z795" s="133">
        <f>CENSO[[#This Row],[g (m²)]]/SUM(AEEF[AEEF-UT])</f>
        <v>5.0262773833071434E-4</v>
      </c>
      <c r="AA795" s="133">
        <f>CENSO[[#This Row],[v (m³)]]/SUM(AEEF[AEEF-UT])</f>
        <v>7.0367883366299986E-3</v>
      </c>
    </row>
    <row r="796" spans="1:27" ht="14">
      <c r="A796" s="86">
        <v>1</v>
      </c>
      <c r="B796" s="86">
        <v>1</v>
      </c>
      <c r="C796" s="63">
        <v>34</v>
      </c>
      <c r="D796" s="63">
        <v>795</v>
      </c>
      <c r="E796" s="63" t="str">
        <f>VLOOKUP(CENSO[[#This Row],[NOME COMUM]],ESPECIES[],2,FALSE)</f>
        <v>Lacunaria jenmani (Oliv.) Ducke</v>
      </c>
      <c r="F796" s="64" t="s">
        <v>91</v>
      </c>
      <c r="G796" s="64">
        <v>140</v>
      </c>
      <c r="H796" s="97">
        <f>CENSO[[#This Row],[CAP (cm)]]/PI()</f>
        <v>44.563384065730695</v>
      </c>
      <c r="I796" s="64">
        <v>18</v>
      </c>
      <c r="J796" s="96">
        <f>(PI()*(CENSO[[#This Row],[DAP (cm)]]^2))/40000</f>
        <v>0.15597184423005742</v>
      </c>
      <c r="K796" s="96">
        <f>CENSO[[#This Row],[g (m²)]]*CENSO[[#This Row],[H (m)]]*0.7</f>
        <v>1.9652452372987235</v>
      </c>
      <c r="L796" s="64">
        <v>2</v>
      </c>
      <c r="M796" s="65">
        <v>367664.7</v>
      </c>
      <c r="N796" s="87">
        <v>9708395.0999999903</v>
      </c>
      <c r="O796" s="98" t="s">
        <v>1225</v>
      </c>
      <c r="P796" s="87" t="str">
        <f>VLOOKUP(CENSO[[#This Row],[DAP (cm)]],CD[],2,TRUE)</f>
        <v>TORETE</v>
      </c>
      <c r="Q796" s="87" t="str">
        <f>VLOOKUP(CENSO[[#This Row],[DAP (cm)]],DD[],2,TRUE)</f>
        <v>40├ 50</v>
      </c>
      <c r="R796" s="87" t="str" cm="1">
        <f t="array" ref="R796">INDEX(_xlfn.TEXTSPLIT(CENSO[[#This Row],[NOME CIENTIFICO]]," "),1)</f>
        <v>Lacunaria</v>
      </c>
      <c r="S796" s="98" t="s">
        <v>1004</v>
      </c>
      <c r="T796" s="87">
        <f>_xlfn.MINIFS(CENSO[DAP (cm)],CENSO[NOME CIENTIFICO],CENSO[[#This Row],[NOME CIENTIFICO]])</f>
        <v>44.563384065730695</v>
      </c>
      <c r="U7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54.563384065730695</v>
      </c>
      <c r="V796" s="87" t="str">
        <f>IF(CENSO[[#This Row],[DAP (cm)]]&lt;CENSO[[#This Row],[DMCE (cm)]],"DAP &lt; DMCE","DAP ≥ DMCE")</f>
        <v>DAP &lt; DMCE</v>
      </c>
      <c r="W796" s="87" t="str">
        <f>IF(CENSO[[#This Row],[DAP (cm)]]&gt;200, "Superior", "Inferior")</f>
        <v>Inferior</v>
      </c>
      <c r="X796" s="87" t="str">
        <f>VLOOKUP(CENSO[[#This Row],[NOME COMUM]],ESPECIES[],4,FALSE)</f>
        <v>Não</v>
      </c>
      <c r="Y796" s="87" t="str">
        <f>IF(IFERROR(VLOOKUP(CENSO[[#This Row],[NOME COMUM]],COMERCIAIS[],2, FALSE), "Não") &lt;&gt; "Não", "Sim", "Não")</f>
        <v>Não</v>
      </c>
      <c r="Z796" s="133">
        <f>CENSO[[#This Row],[g (m²)]]/SUM(AEEF[AEEF-UT])</f>
        <v>2.7289483853966759E-4</v>
      </c>
      <c r="AA796" s="133">
        <f>CENSO[[#This Row],[v (m³)]]/SUM(AEEF[AEEF-UT])</f>
        <v>3.4384749655998119E-3</v>
      </c>
    </row>
    <row r="797" spans="1:27" ht="14">
      <c r="A797" s="86">
        <v>1</v>
      </c>
      <c r="B797" s="86">
        <v>1</v>
      </c>
      <c r="C797" s="63">
        <v>34</v>
      </c>
      <c r="D797" s="63">
        <v>796</v>
      </c>
      <c r="E797" s="63" t="str">
        <f>VLOOKUP(CENSO[[#This Row],[NOME COMUM]],ESPECIES[],2,FALSE)</f>
        <v>Bertholletia excelsa Humb. &amp; Bonpl.</v>
      </c>
      <c r="F797" s="64" t="s">
        <v>37</v>
      </c>
      <c r="G797" s="64">
        <v>369</v>
      </c>
      <c r="H797" s="97">
        <f>CENSO[[#This Row],[CAP (cm)]]/PI()</f>
        <v>117.45634800181877</v>
      </c>
      <c r="I797" s="64">
        <v>23</v>
      </c>
      <c r="J797" s="96">
        <f>(PI()*(CENSO[[#This Row],[DAP (cm)]]^2))/40000</f>
        <v>1.0835348103167781</v>
      </c>
      <c r="K797" s="96">
        <f>CENSO[[#This Row],[g (m²)]]*CENSO[[#This Row],[H (m)]]*0.7</f>
        <v>17.444910446100124</v>
      </c>
      <c r="L797" s="64">
        <v>1</v>
      </c>
      <c r="M797" s="65">
        <v>367663.9</v>
      </c>
      <c r="N797" s="87">
        <v>9708389.1999999899</v>
      </c>
      <c r="O797" s="87" t="s">
        <v>424</v>
      </c>
      <c r="P797" s="87" t="str">
        <f>VLOOKUP(CENSO[[#This Row],[DAP (cm)]],CD[],2,TRUE)</f>
        <v>TORA</v>
      </c>
      <c r="Q797" s="87" t="str">
        <f>VLOOKUP(CENSO[[#This Row],[DAP (cm)]],DD[],2,TRUE)</f>
        <v>110├ 120</v>
      </c>
      <c r="R797" s="87" t="str" cm="1">
        <f t="array" ref="R797">INDEX(_xlfn.TEXTSPLIT(CENSO[[#This Row],[NOME CIENTIFICO]]," "),1)</f>
        <v>Bertholletia</v>
      </c>
      <c r="S797" s="98" t="s">
        <v>1004</v>
      </c>
      <c r="T797" s="87">
        <f>_xlfn.MINIFS(CENSO[DAP (cm)],CENSO[NOME CIENTIFICO],CENSO[[#This Row],[NOME CIENTIFICO]])</f>
        <v>41.38028520389279</v>
      </c>
      <c r="U7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797" s="87" t="str">
        <f>IF(CENSO[[#This Row],[DAP (cm)]]&lt;CENSO[[#This Row],[DMCE (cm)]],"DAP &lt; DMCE","DAP ≥ DMCE")</f>
        <v>DAP ≥ DMCE</v>
      </c>
      <c r="W797" s="87" t="str">
        <f>IF(CENSO[[#This Row],[DAP (cm)]]&gt;200, "Superior", "Inferior")</f>
        <v>Inferior</v>
      </c>
      <c r="X797" s="87" t="str">
        <f>VLOOKUP(CENSO[[#This Row],[NOME COMUM]],ESPECIES[],4,FALSE)</f>
        <v>Protegida</v>
      </c>
      <c r="Y797" s="87" t="str">
        <f>IF(IFERROR(VLOOKUP(CENSO[[#This Row],[NOME COMUM]],COMERCIAIS[],2, FALSE), "Não") &lt;&gt; "Não", "Sim", "Não")</f>
        <v>Não</v>
      </c>
      <c r="Z797" s="133">
        <f>CENSO[[#This Row],[g (m²)]]/SUM(AEEF[AEEF-UT])</f>
        <v>1.8957976586938615E-3</v>
      </c>
      <c r="AA797" s="133">
        <f>CENSO[[#This Row],[v (m³)]]/SUM(AEEF[AEEF-UT])</f>
        <v>3.0522342304971164E-2</v>
      </c>
    </row>
    <row r="798" spans="1:27" ht="14">
      <c r="A798" s="86">
        <v>1</v>
      </c>
      <c r="B798" s="86">
        <v>1</v>
      </c>
      <c r="C798" s="63">
        <v>34</v>
      </c>
      <c r="D798" s="63">
        <v>797</v>
      </c>
      <c r="E798" s="63" t="str">
        <f>VLOOKUP(CENSO[[#This Row],[NOME COMUM]],ESPECIES[],2,FALSE)</f>
        <v>Lecythis chartacea O.Berg</v>
      </c>
      <c r="F798" s="64" t="s">
        <v>31</v>
      </c>
      <c r="G798" s="64">
        <v>442</v>
      </c>
      <c r="H798" s="97">
        <f>CENSO[[#This Row],[CAP (cm)]]/PI()</f>
        <v>140.69296969323548</v>
      </c>
      <c r="I798" s="64">
        <v>20</v>
      </c>
      <c r="J798" s="96">
        <f>(PI()*(CENSO[[#This Row],[DAP (cm)]]^2))/40000</f>
        <v>1.5546573151102521</v>
      </c>
      <c r="K798" s="96">
        <f>CENSO[[#This Row],[g (m²)]]*CENSO[[#This Row],[H (m)]]*0.7</f>
        <v>21.765202411543527</v>
      </c>
      <c r="L798" s="64">
        <v>1</v>
      </c>
      <c r="M798" s="65">
        <v>367659.799999999</v>
      </c>
      <c r="N798" s="87">
        <v>9708374</v>
      </c>
      <c r="O798" s="87" t="s">
        <v>1228</v>
      </c>
      <c r="P798" s="87" t="str">
        <f>VLOOKUP(CENSO[[#This Row],[DAP (cm)]],CD[],2,TRUE)</f>
        <v>TORA</v>
      </c>
      <c r="Q798" s="87" t="str">
        <f>VLOOKUP(CENSO[[#This Row],[DAP (cm)]],DD[],2,TRUE)</f>
        <v>140├ 150</v>
      </c>
      <c r="R798" s="87" t="str" cm="1">
        <f t="array" ref="R798">INDEX(_xlfn.TEXTSPLIT(CENSO[[#This Row],[NOME CIENTIFICO]]," "),1)</f>
        <v>Lecythis</v>
      </c>
      <c r="S798" s="98" t="s">
        <v>1004</v>
      </c>
      <c r="T798" s="87">
        <f>_xlfn.MINIFS(CENSO[DAP (cm)],CENSO[NOME CIENTIFICO],CENSO[[#This Row],[NOME CIENTIFICO]])</f>
        <v>38.833806114422465</v>
      </c>
      <c r="U7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798" s="87" t="str">
        <f>IF(CENSO[[#This Row],[DAP (cm)]]&lt;CENSO[[#This Row],[DMCE (cm)]],"DAP &lt; DMCE","DAP ≥ DMCE")</f>
        <v>DAP ≥ DMCE</v>
      </c>
      <c r="W798" s="87" t="str">
        <f>IF(CENSO[[#This Row],[DAP (cm)]]&gt;200, "Superior", "Inferior")</f>
        <v>Inferior</v>
      </c>
      <c r="X798" s="87" t="str">
        <f>VLOOKUP(CENSO[[#This Row],[NOME COMUM]],ESPECIES[],4,FALSE)</f>
        <v>Não</v>
      </c>
      <c r="Y798" s="87" t="str">
        <f>IF(IFERROR(VLOOKUP(CENSO[[#This Row],[NOME COMUM]],COMERCIAIS[],2, FALSE), "Não") &lt;&gt; "Não", "Sim", "Não")</f>
        <v>Sim</v>
      </c>
      <c r="Z798" s="133">
        <f>CENSO[[#This Row],[g (m²)]]/SUM(AEEF[AEEF-UT])</f>
        <v>2.7200932263501849E-3</v>
      </c>
      <c r="AA798" s="133">
        <f>CENSO[[#This Row],[v (m³)]]/SUM(AEEF[AEEF-UT])</f>
        <v>3.8081305168902589E-2</v>
      </c>
    </row>
    <row r="799" spans="1:27" ht="14">
      <c r="A799" s="86">
        <v>1</v>
      </c>
      <c r="B799" s="86">
        <v>1</v>
      </c>
      <c r="C799" s="63">
        <v>34</v>
      </c>
      <c r="D799" s="63">
        <v>798</v>
      </c>
      <c r="E799" s="63" t="str">
        <f>VLOOKUP(CENSO[[#This Row],[NOME COMUM]],ESPECIES[],2,FALSE)</f>
        <v>Astronium lecointei Ducke</v>
      </c>
      <c r="F799" s="64" t="s">
        <v>5</v>
      </c>
      <c r="G799" s="64">
        <v>241</v>
      </c>
      <c r="H799" s="97">
        <f>CENSO[[#This Row],[CAP (cm)]]/PI()</f>
        <v>76.712682570293552</v>
      </c>
      <c r="I799" s="64">
        <v>24</v>
      </c>
      <c r="J799" s="96">
        <f>(PI()*(CENSO[[#This Row],[DAP (cm)]]^2))/40000</f>
        <v>0.4621939124860186</v>
      </c>
      <c r="K799" s="96">
        <f>CENSO[[#This Row],[g (m²)]]*CENSO[[#This Row],[H (m)]]*0.7</f>
        <v>7.7648577297651116</v>
      </c>
      <c r="L799" s="64">
        <v>1</v>
      </c>
      <c r="M799" s="65">
        <v>367686.2</v>
      </c>
      <c r="N799" s="87">
        <v>9708355.9000000004</v>
      </c>
      <c r="O799" s="87" t="s">
        <v>1228</v>
      </c>
      <c r="P799" s="87" t="str">
        <f>VLOOKUP(CENSO[[#This Row],[DAP (cm)]],CD[],2,TRUE)</f>
        <v>TORA</v>
      </c>
      <c r="Q799" s="87" t="str">
        <f>VLOOKUP(CENSO[[#This Row],[DAP (cm)]],DD[],2,TRUE)</f>
        <v>70├ 80</v>
      </c>
      <c r="R799" s="87" t="str" cm="1">
        <f t="array" ref="R799">INDEX(_xlfn.TEXTSPLIT(CENSO[[#This Row],[NOME CIENTIFICO]]," "),1)</f>
        <v>Astronium</v>
      </c>
      <c r="S799" s="98" t="s">
        <v>1004</v>
      </c>
      <c r="T799" s="87">
        <f>_xlfn.MINIFS(CENSO[DAP (cm)],CENSO[NOME CIENTIFICO],CENSO[[#This Row],[NOME CIENTIFICO]])</f>
        <v>40.107045659157627</v>
      </c>
      <c r="U7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799" s="87" t="str">
        <f>IF(CENSO[[#This Row],[DAP (cm)]]&lt;CENSO[[#This Row],[DMCE (cm)]],"DAP &lt; DMCE","DAP ≥ DMCE")</f>
        <v>DAP ≥ DMCE</v>
      </c>
      <c r="W799" s="87" t="str">
        <f>IF(CENSO[[#This Row],[DAP (cm)]]&gt;200, "Superior", "Inferior")</f>
        <v>Inferior</v>
      </c>
      <c r="X799" s="87" t="str">
        <f>VLOOKUP(CENSO[[#This Row],[NOME COMUM]],ESPECIES[],4,FALSE)</f>
        <v>Não</v>
      </c>
      <c r="Y799" s="87" t="str">
        <f>IF(IFERROR(VLOOKUP(CENSO[[#This Row],[NOME COMUM]],COMERCIAIS[],2, FALSE), "Não") &lt;&gt; "Não", "Sim", "Não")</f>
        <v>Sim</v>
      </c>
      <c r="Z799" s="133">
        <f>CENSO[[#This Row],[g (m²)]]/SUM(AEEF[AEEF-UT])</f>
        <v>8.0867373047053225E-4</v>
      </c>
      <c r="AA799" s="133">
        <f>CENSO[[#This Row],[v (m³)]]/SUM(AEEF[AEEF-UT])</f>
        <v>1.3585718671904942E-2</v>
      </c>
    </row>
    <row r="800" spans="1:27" ht="14">
      <c r="A800" s="86">
        <v>1</v>
      </c>
      <c r="B800" s="86">
        <v>1</v>
      </c>
      <c r="C800" s="63">
        <v>34</v>
      </c>
      <c r="D800" s="63">
        <v>799</v>
      </c>
      <c r="E800" s="63" t="str">
        <f>VLOOKUP(CENSO[[#This Row],[NOME COMUM]],ESPECIES[],2,FALSE)</f>
        <v>Virola sebifera Aubl.</v>
      </c>
      <c r="F800" s="64" t="s">
        <v>18</v>
      </c>
      <c r="G800" s="64">
        <v>140</v>
      </c>
      <c r="H800" s="97">
        <f>CENSO[[#This Row],[CAP (cm)]]/PI()</f>
        <v>44.563384065730695</v>
      </c>
      <c r="I800" s="64">
        <v>18</v>
      </c>
      <c r="J800" s="96">
        <f>(PI()*(CENSO[[#This Row],[DAP (cm)]]^2))/40000</f>
        <v>0.15597184423005742</v>
      </c>
      <c r="K800" s="96">
        <f>CENSO[[#This Row],[g (m²)]]*CENSO[[#This Row],[H (m)]]*0.7</f>
        <v>1.9652452372987235</v>
      </c>
      <c r="L800" s="64">
        <v>1</v>
      </c>
      <c r="M800" s="65">
        <v>367697.299999999</v>
      </c>
      <c r="N800" s="87">
        <v>9708340.6999999899</v>
      </c>
      <c r="O800" s="98" t="s">
        <v>1225</v>
      </c>
      <c r="P800" s="87" t="str">
        <f>VLOOKUP(CENSO[[#This Row],[DAP (cm)]],CD[],2,TRUE)</f>
        <v>TORETE</v>
      </c>
      <c r="Q800" s="87" t="str">
        <f>VLOOKUP(CENSO[[#This Row],[DAP (cm)]],DD[],2,TRUE)</f>
        <v>40├ 50</v>
      </c>
      <c r="R800" s="87" t="str" cm="1">
        <f t="array" ref="R800">INDEX(_xlfn.TEXTSPLIT(CENSO[[#This Row],[NOME CIENTIFICO]]," "),1)</f>
        <v>Virola</v>
      </c>
      <c r="S800" s="98" t="s">
        <v>1004</v>
      </c>
      <c r="T800" s="87">
        <f>_xlfn.MINIFS(CENSO[DAP (cm)],CENSO[NOME CIENTIFICO],CENSO[[#This Row],[NOME CIENTIFICO]])</f>
        <v>38.197186342054884</v>
      </c>
      <c r="U8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00" s="87" t="str">
        <f>IF(CENSO[[#This Row],[DAP (cm)]]&lt;CENSO[[#This Row],[DMCE (cm)]],"DAP &lt; DMCE","DAP ≥ DMCE")</f>
        <v>DAP &lt; DMCE</v>
      </c>
      <c r="W800" s="87" t="str">
        <f>IF(CENSO[[#This Row],[DAP (cm)]]&gt;200, "Superior", "Inferior")</f>
        <v>Inferior</v>
      </c>
      <c r="X800" s="87" t="str">
        <f>VLOOKUP(CENSO[[#This Row],[NOME COMUM]],ESPECIES[],4,FALSE)</f>
        <v>Não</v>
      </c>
      <c r="Y800" s="87" t="str">
        <f>IF(IFERROR(VLOOKUP(CENSO[[#This Row],[NOME COMUM]],COMERCIAIS[],2, FALSE), "Não") &lt;&gt; "Não", "Sim", "Não")</f>
        <v>Não</v>
      </c>
      <c r="Z800" s="133">
        <f>CENSO[[#This Row],[g (m²)]]/SUM(AEEF[AEEF-UT])</f>
        <v>2.7289483853966759E-4</v>
      </c>
      <c r="AA800" s="133">
        <f>CENSO[[#This Row],[v (m³)]]/SUM(AEEF[AEEF-UT])</f>
        <v>3.4384749655998119E-3</v>
      </c>
    </row>
    <row r="801" spans="1:27" ht="14">
      <c r="A801" s="86">
        <v>1</v>
      </c>
      <c r="B801" s="86">
        <v>1</v>
      </c>
      <c r="C801" s="63">
        <v>34</v>
      </c>
      <c r="D801" s="63">
        <v>800</v>
      </c>
      <c r="E801" s="63" t="str">
        <f>VLOOKUP(CENSO[[#This Row],[NOME COMUM]],ESPECIES[],2,FALSE)</f>
        <v>Coutarea hexandra (Jacq.) K.Schum.</v>
      </c>
      <c r="F801" s="64" t="s">
        <v>57</v>
      </c>
      <c r="G801" s="64">
        <v>141</v>
      </c>
      <c r="H801" s="97">
        <f>CENSO[[#This Row],[CAP (cm)]]/PI()</f>
        <v>44.881693951914485</v>
      </c>
      <c r="I801" s="64">
        <v>12</v>
      </c>
      <c r="J801" s="96">
        <f>(PI()*(CENSO[[#This Row],[DAP (cm)]]^2))/40000</f>
        <v>0.15820797118049854</v>
      </c>
      <c r="K801" s="96">
        <f>CENSO[[#This Row],[g (m²)]]*CENSO[[#This Row],[H (m)]]*0.7</f>
        <v>1.3289469579161874</v>
      </c>
      <c r="L801" s="64">
        <v>3</v>
      </c>
      <c r="M801" s="65">
        <v>367735.299999999</v>
      </c>
      <c r="N801" s="87">
        <v>9708306.1999999899</v>
      </c>
      <c r="O801" s="98" t="s">
        <v>1225</v>
      </c>
      <c r="P801" s="87" t="str">
        <f>VLOOKUP(CENSO[[#This Row],[DAP (cm)]],CD[],2,TRUE)</f>
        <v>TORETE</v>
      </c>
      <c r="Q801" s="87" t="str">
        <f>VLOOKUP(CENSO[[#This Row],[DAP (cm)]],DD[],2,TRUE)</f>
        <v>40├ 50</v>
      </c>
      <c r="R801" s="87" t="str" cm="1">
        <f t="array" ref="R801">INDEX(_xlfn.TEXTSPLIT(CENSO[[#This Row],[NOME CIENTIFICO]]," "),1)</f>
        <v>Coutarea</v>
      </c>
      <c r="S801" s="98" t="s">
        <v>1004</v>
      </c>
      <c r="T801" s="87">
        <f>_xlfn.MINIFS(CENSO[DAP (cm)],CENSO[NOME CIENTIFICO],CENSO[[#This Row],[NOME CIENTIFICO]])</f>
        <v>40.425355545341418</v>
      </c>
      <c r="U8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801" s="87" t="str">
        <f>IF(CENSO[[#This Row],[DAP (cm)]]&lt;CENSO[[#This Row],[DMCE (cm)]],"DAP &lt; DMCE","DAP ≥ DMCE")</f>
        <v>DAP &lt; DMCE</v>
      </c>
      <c r="W801" s="87" t="str">
        <f>IF(CENSO[[#This Row],[DAP (cm)]]&gt;200, "Superior", "Inferior")</f>
        <v>Inferior</v>
      </c>
      <c r="X801" s="87" t="str">
        <f>VLOOKUP(CENSO[[#This Row],[NOME COMUM]],ESPECIES[],4,FALSE)</f>
        <v>Não</v>
      </c>
      <c r="Y801" s="87" t="str">
        <f>IF(IFERROR(VLOOKUP(CENSO[[#This Row],[NOME COMUM]],COMERCIAIS[],2, FALSE), "Não") &lt;&gt; "Não", "Sim", "Não")</f>
        <v>Não</v>
      </c>
      <c r="Z801" s="133">
        <f>CENSO[[#This Row],[g (m²)]]/SUM(AEEF[AEEF-UT])</f>
        <v>2.7680725943913934E-4</v>
      </c>
      <c r="AA801" s="133">
        <f>CENSO[[#This Row],[v (m³)]]/SUM(AEEF[AEEF-UT])</f>
        <v>2.3251809792887699E-3</v>
      </c>
    </row>
    <row r="802" spans="1:27" ht="14">
      <c r="A802" s="86">
        <v>1</v>
      </c>
      <c r="B802" s="86">
        <v>1</v>
      </c>
      <c r="C802" s="63">
        <v>34</v>
      </c>
      <c r="D802" s="63">
        <v>801</v>
      </c>
      <c r="E802" s="63" t="str">
        <f>VLOOKUP(CENSO[[#This Row],[NOME COMUM]],ESPECIES[],2,FALSE)</f>
        <v>Apeiba albiflora Ducke</v>
      </c>
      <c r="F802" s="64" t="s">
        <v>96</v>
      </c>
      <c r="G802" s="64">
        <v>200</v>
      </c>
      <c r="H802" s="97">
        <f>CENSO[[#This Row],[CAP (cm)]]/PI()</f>
        <v>63.661977236758133</v>
      </c>
      <c r="I802" s="64">
        <v>17</v>
      </c>
      <c r="J802" s="96">
        <f>(PI()*(CENSO[[#This Row],[DAP (cm)]]^2))/40000</f>
        <v>0.31830988618379064</v>
      </c>
      <c r="K802" s="96">
        <f>CENSO[[#This Row],[g (m²)]]*CENSO[[#This Row],[H (m)]]*0.7</f>
        <v>3.7878876455871082</v>
      </c>
      <c r="L802" s="64">
        <v>2</v>
      </c>
      <c r="M802" s="65">
        <v>367740.2</v>
      </c>
      <c r="N802" s="87">
        <v>9708312.5</v>
      </c>
      <c r="O802" s="98" t="s">
        <v>1225</v>
      </c>
      <c r="P802" s="87" t="str">
        <f>VLOOKUP(CENSO[[#This Row],[DAP (cm)]],CD[],2,TRUE)</f>
        <v>TORA</v>
      </c>
      <c r="Q802" s="87" t="str">
        <f>VLOOKUP(CENSO[[#This Row],[DAP (cm)]],DD[],2,TRUE)</f>
        <v>60├ 70</v>
      </c>
      <c r="R802" s="87" t="str" cm="1">
        <f t="array" ref="R802">INDEX(_xlfn.TEXTSPLIT(CENSO[[#This Row],[NOME CIENTIFICO]]," "),1)</f>
        <v>Apeiba</v>
      </c>
      <c r="S802" s="98" t="s">
        <v>1004</v>
      </c>
      <c r="T802" s="87">
        <f>_xlfn.MINIFS(CENSO[DAP (cm)],CENSO[NOME CIENTIFICO],CENSO[[#This Row],[NOME CIENTIFICO]])</f>
        <v>54.112680651244418</v>
      </c>
      <c r="U8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64.112680651244418</v>
      </c>
      <c r="V802" s="87" t="str">
        <f>IF(CENSO[[#This Row],[DAP (cm)]]&lt;CENSO[[#This Row],[DMCE (cm)]],"DAP &lt; DMCE","DAP ≥ DMCE")</f>
        <v>DAP &lt; DMCE</v>
      </c>
      <c r="W802" s="87" t="str">
        <f>IF(CENSO[[#This Row],[DAP (cm)]]&gt;200, "Superior", "Inferior")</f>
        <v>Inferior</v>
      </c>
      <c r="X802" s="87" t="str">
        <f>VLOOKUP(CENSO[[#This Row],[NOME COMUM]],ESPECIES[],4,FALSE)</f>
        <v>Não</v>
      </c>
      <c r="Y802" s="87" t="str">
        <f>IF(IFERROR(VLOOKUP(CENSO[[#This Row],[NOME COMUM]],COMERCIAIS[],2, FALSE), "Não") &lt;&gt; "Não", "Sim", "Não")</f>
        <v>Não</v>
      </c>
      <c r="Z802" s="133">
        <f>CENSO[[#This Row],[g (m²)]]/SUM(AEEF[AEEF-UT])</f>
        <v>5.5692824191768894E-4</v>
      </c>
      <c r="AA802" s="133">
        <f>CENSO[[#This Row],[v (m³)]]/SUM(AEEF[AEEF-UT])</f>
        <v>6.6274460788204983E-3</v>
      </c>
    </row>
    <row r="803" spans="1:27" ht="14">
      <c r="A803" s="86">
        <v>1</v>
      </c>
      <c r="B803" s="86">
        <v>1</v>
      </c>
      <c r="C803" s="63">
        <v>34</v>
      </c>
      <c r="D803" s="63">
        <v>802</v>
      </c>
      <c r="E803" s="63" t="str">
        <f>VLOOKUP(CENSO[[#This Row],[NOME COMUM]],ESPECIES[],2,FALSE)</f>
        <v>Couratari guianensis Aubl.</v>
      </c>
      <c r="F803" s="64" t="s">
        <v>6</v>
      </c>
      <c r="G803" s="64">
        <v>135</v>
      </c>
      <c r="H803" s="97">
        <f>CENSO[[#This Row],[CAP (cm)]]/PI()</f>
        <v>42.971834634811742</v>
      </c>
      <c r="I803" s="64">
        <v>15</v>
      </c>
      <c r="J803" s="96">
        <f>(PI()*(CENSO[[#This Row],[DAP (cm)]]^2))/40000</f>
        <v>0.14502994189248961</v>
      </c>
      <c r="K803" s="96">
        <f>CENSO[[#This Row],[g (m²)]]*CENSO[[#This Row],[H (m)]]*0.7</f>
        <v>1.5228143898711408</v>
      </c>
      <c r="L803" s="64">
        <v>1</v>
      </c>
      <c r="M803" s="65">
        <v>367739.59999999899</v>
      </c>
      <c r="N803" s="87">
        <v>9708311.6999999899</v>
      </c>
      <c r="O803" s="98" t="s">
        <v>1225</v>
      </c>
      <c r="P803" s="87" t="str">
        <f>VLOOKUP(CENSO[[#This Row],[DAP (cm)]],CD[],2,TRUE)</f>
        <v>TORETE</v>
      </c>
      <c r="Q803" s="87" t="str">
        <f>VLOOKUP(CENSO[[#This Row],[DAP (cm)]],DD[],2,TRUE)</f>
        <v>40├ 50</v>
      </c>
      <c r="R803" s="87" t="str" cm="1">
        <f t="array" ref="R803">INDEX(_xlfn.TEXTSPLIT(CENSO[[#This Row],[NOME CIENTIFICO]]," "),1)</f>
        <v>Couratari</v>
      </c>
      <c r="S803" s="98" t="s">
        <v>1004</v>
      </c>
      <c r="T803" s="87">
        <f>_xlfn.MINIFS(CENSO[DAP (cm)],CENSO[NOME CIENTIFICO],CENSO[[#This Row],[NOME CIENTIFICO]])</f>
        <v>38.833806114422465</v>
      </c>
      <c r="U8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03" s="87" t="str">
        <f>IF(CENSO[[#This Row],[DAP (cm)]]&lt;CENSO[[#This Row],[DMCE (cm)]],"DAP &lt; DMCE","DAP ≥ DMCE")</f>
        <v>DAP &lt; DMCE</v>
      </c>
      <c r="W803" s="87" t="str">
        <f>IF(CENSO[[#This Row],[DAP (cm)]]&gt;200, "Superior", "Inferior")</f>
        <v>Inferior</v>
      </c>
      <c r="X803" s="87" t="str">
        <f>VLOOKUP(CENSO[[#This Row],[NOME COMUM]],ESPECIES[],4,FALSE)</f>
        <v>Não</v>
      </c>
      <c r="Y803" s="87" t="str">
        <f>IF(IFERROR(VLOOKUP(CENSO[[#This Row],[NOME COMUM]],COMERCIAIS[],2, FALSE), "Não") &lt;&gt; "Não", "Sim", "Não")</f>
        <v>Sim</v>
      </c>
      <c r="Z803" s="133">
        <f>CENSO[[#This Row],[g (m²)]]/SUM(AEEF[AEEF-UT])</f>
        <v>2.53750430223747E-4</v>
      </c>
      <c r="AA803" s="133">
        <f>CENSO[[#This Row],[v (m³)]]/SUM(AEEF[AEEF-UT])</f>
        <v>2.6643795173493436E-3</v>
      </c>
    </row>
    <row r="804" spans="1:27" ht="14">
      <c r="A804" s="86">
        <v>1</v>
      </c>
      <c r="B804" s="86">
        <v>1</v>
      </c>
      <c r="C804" s="63">
        <v>34</v>
      </c>
      <c r="D804" s="63">
        <v>803</v>
      </c>
      <c r="E804" s="63" t="str">
        <f>VLOOKUP(CENSO[[#This Row],[NOME COMUM]],ESPECIES[],2,FALSE)</f>
        <v>Piptadenia suaveolens Miq.</v>
      </c>
      <c r="F804" s="64" t="s">
        <v>22</v>
      </c>
      <c r="G804" s="64">
        <v>306</v>
      </c>
      <c r="H804" s="97">
        <f>CENSO[[#This Row],[CAP (cm)]]/PI()</f>
        <v>97.402825172239943</v>
      </c>
      <c r="I804" s="64">
        <v>19</v>
      </c>
      <c r="J804" s="96">
        <f>(PI()*(CENSO[[#This Row],[DAP (cm)]]^2))/40000</f>
        <v>0.74513161256763549</v>
      </c>
      <c r="K804" s="96">
        <f>CENSO[[#This Row],[g (m²)]]*CENSO[[#This Row],[H (m)]]*0.7</f>
        <v>9.9102504471495507</v>
      </c>
      <c r="L804" s="64">
        <v>1</v>
      </c>
      <c r="M804" s="65">
        <v>367737.9</v>
      </c>
      <c r="N804" s="87">
        <v>9708307.9000000004</v>
      </c>
      <c r="O804" s="87" t="s">
        <v>1228</v>
      </c>
      <c r="P804" s="87" t="str">
        <f>VLOOKUP(CENSO[[#This Row],[DAP (cm)]],CD[],2,TRUE)</f>
        <v>TORA</v>
      </c>
      <c r="Q804" s="87" t="str">
        <f>VLOOKUP(CENSO[[#This Row],[DAP (cm)]],DD[],2,TRUE)</f>
        <v>90├ 100</v>
      </c>
      <c r="R804" s="87" t="str" cm="1">
        <f t="array" ref="R804">INDEX(_xlfn.TEXTSPLIT(CENSO[[#This Row],[NOME CIENTIFICO]]," "),1)</f>
        <v>Piptadenia</v>
      </c>
      <c r="S804" s="98" t="s">
        <v>1004</v>
      </c>
      <c r="T804" s="87">
        <f>_xlfn.MINIFS(CENSO[DAP (cm)],CENSO[NOME CIENTIFICO],CENSO[[#This Row],[NOME CIENTIFICO]])</f>
        <v>39.788735772973837</v>
      </c>
      <c r="U8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04" s="87" t="str">
        <f>IF(CENSO[[#This Row],[DAP (cm)]]&lt;CENSO[[#This Row],[DMCE (cm)]],"DAP &lt; DMCE","DAP ≥ DMCE")</f>
        <v>DAP ≥ DMCE</v>
      </c>
      <c r="W804" s="87" t="str">
        <f>IF(CENSO[[#This Row],[DAP (cm)]]&gt;200, "Superior", "Inferior")</f>
        <v>Inferior</v>
      </c>
      <c r="X804" s="87" t="str">
        <f>VLOOKUP(CENSO[[#This Row],[NOME COMUM]],ESPECIES[],4,FALSE)</f>
        <v>Não</v>
      </c>
      <c r="Y804" s="87" t="str">
        <f>IF(IFERROR(VLOOKUP(CENSO[[#This Row],[NOME COMUM]],COMERCIAIS[],2, FALSE), "Não") &lt;&gt; "Não", "Sim", "Não")</f>
        <v>Sim</v>
      </c>
      <c r="Z804" s="133">
        <f>CENSO[[#This Row],[g (m²)]]/SUM(AEEF[AEEF-UT])</f>
        <v>1.3037133215051181E-3</v>
      </c>
      <c r="AA804" s="133">
        <f>CENSO[[#This Row],[v (m³)]]/SUM(AEEF[AEEF-UT])</f>
        <v>1.7339387176018066E-2</v>
      </c>
    </row>
    <row r="805" spans="1:27" ht="14">
      <c r="A805" s="86">
        <v>1</v>
      </c>
      <c r="B805" s="86">
        <v>1</v>
      </c>
      <c r="C805" s="63">
        <v>34</v>
      </c>
      <c r="D805" s="63">
        <v>804</v>
      </c>
      <c r="E805" s="63" t="str">
        <f>VLOOKUP(CENSO[[#This Row],[NOME COMUM]],ESPECIES[],2,FALSE)</f>
        <v>Neea oppositifolia Ruiz &amp; Pav.</v>
      </c>
      <c r="F805" s="64" t="s">
        <v>84</v>
      </c>
      <c r="G805" s="64">
        <v>127</v>
      </c>
      <c r="H805" s="97">
        <f>CENSO[[#This Row],[CAP (cm)]]/PI()</f>
        <v>40.425355545341418</v>
      </c>
      <c r="I805" s="64">
        <v>12</v>
      </c>
      <c r="J805" s="96">
        <f>(PI()*(CENSO[[#This Row],[DAP (cm)]]^2))/40000</f>
        <v>0.12835050385645899</v>
      </c>
      <c r="K805" s="96">
        <f>CENSO[[#This Row],[g (m²)]]*CENSO[[#This Row],[H (m)]]*0.7</f>
        <v>1.0781442323942556</v>
      </c>
      <c r="L805" s="64">
        <v>3</v>
      </c>
      <c r="M805" s="65">
        <v>367746.4</v>
      </c>
      <c r="N805" s="87">
        <v>9708312.4000000004</v>
      </c>
      <c r="O805" s="98" t="s">
        <v>1225</v>
      </c>
      <c r="P805" s="87" t="str">
        <f>VLOOKUP(CENSO[[#This Row],[DAP (cm)]],CD[],2,TRUE)</f>
        <v>TORETE</v>
      </c>
      <c r="Q805" s="87" t="str">
        <f>VLOOKUP(CENSO[[#This Row],[DAP (cm)]],DD[],2,TRUE)</f>
        <v>40├ 50</v>
      </c>
      <c r="R805" s="87" t="str" cm="1">
        <f t="array" ref="R805">INDEX(_xlfn.TEXTSPLIT(CENSO[[#This Row],[NOME CIENTIFICO]]," "),1)</f>
        <v>Neea</v>
      </c>
      <c r="S805" s="98" t="s">
        <v>1004</v>
      </c>
      <c r="T805" s="87">
        <f>_xlfn.MINIFS(CENSO[DAP (cm)],CENSO[NOME CIENTIFICO],CENSO[[#This Row],[NOME CIENTIFICO]])</f>
        <v>40.425355545341418</v>
      </c>
      <c r="U8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805" s="87" t="str">
        <f>IF(CENSO[[#This Row],[DAP (cm)]]&lt;CENSO[[#This Row],[DMCE (cm)]],"DAP &lt; DMCE","DAP ≥ DMCE")</f>
        <v>DAP &lt; DMCE</v>
      </c>
      <c r="W805" s="87" t="str">
        <f>IF(CENSO[[#This Row],[DAP (cm)]]&gt;200, "Superior", "Inferior")</f>
        <v>Inferior</v>
      </c>
      <c r="X805" s="87" t="str">
        <f>VLOOKUP(CENSO[[#This Row],[NOME COMUM]],ESPECIES[],4,FALSE)</f>
        <v>Não</v>
      </c>
      <c r="Y805" s="87" t="str">
        <f>IF(IFERROR(VLOOKUP(CENSO[[#This Row],[NOME COMUM]],COMERCIAIS[],2, FALSE), "Não") &lt;&gt; "Não", "Sim", "Não")</f>
        <v>Não</v>
      </c>
      <c r="Z805" s="133">
        <f>CENSO[[#This Row],[g (m²)]]/SUM(AEEF[AEEF-UT])</f>
        <v>2.2456739034726014E-4</v>
      </c>
      <c r="AA805" s="133">
        <f>CENSO[[#This Row],[v (m³)]]/SUM(AEEF[AEEF-UT])</f>
        <v>1.8863660789169854E-3</v>
      </c>
    </row>
    <row r="806" spans="1:27" ht="14">
      <c r="A806" s="86">
        <v>1</v>
      </c>
      <c r="B806" s="86">
        <v>1</v>
      </c>
      <c r="C806" s="63">
        <v>34</v>
      </c>
      <c r="D806" s="63">
        <v>805</v>
      </c>
      <c r="E806" s="63" t="str">
        <f>VLOOKUP(CENSO[[#This Row],[NOME COMUM]],ESPECIES[],2,FALSE)</f>
        <v>Couratari guianensis Aubl.</v>
      </c>
      <c r="F806" s="64" t="s">
        <v>6</v>
      </c>
      <c r="G806" s="64">
        <v>196</v>
      </c>
      <c r="H806" s="97">
        <f>CENSO[[#This Row],[CAP (cm)]]/PI()</f>
        <v>62.388737692022971</v>
      </c>
      <c r="I806" s="64">
        <v>25</v>
      </c>
      <c r="J806" s="96">
        <f>(PI()*(CENSO[[#This Row],[DAP (cm)]]^2))/40000</f>
        <v>0.30570481469091254</v>
      </c>
      <c r="K806" s="96">
        <f>CENSO[[#This Row],[g (m²)]]*CENSO[[#This Row],[H (m)]]*0.7</f>
        <v>5.3498342570909694</v>
      </c>
      <c r="L806" s="64">
        <v>1</v>
      </c>
      <c r="M806" s="65">
        <v>367760.09999999899</v>
      </c>
      <c r="N806" s="87">
        <v>9708319.5</v>
      </c>
      <c r="O806" s="87" t="s">
        <v>1228</v>
      </c>
      <c r="P806" s="87" t="str">
        <f>VLOOKUP(CENSO[[#This Row],[DAP (cm)]],CD[],2,TRUE)</f>
        <v>TORA</v>
      </c>
      <c r="Q806" s="87" t="str">
        <f>VLOOKUP(CENSO[[#This Row],[DAP (cm)]],DD[],2,TRUE)</f>
        <v>60├ 70</v>
      </c>
      <c r="R806" s="87" t="str" cm="1">
        <f t="array" ref="R806">INDEX(_xlfn.TEXTSPLIT(CENSO[[#This Row],[NOME CIENTIFICO]]," "),1)</f>
        <v>Couratari</v>
      </c>
      <c r="S806" s="98" t="s">
        <v>1004</v>
      </c>
      <c r="T806" s="87">
        <f>_xlfn.MINIFS(CENSO[DAP (cm)],CENSO[NOME CIENTIFICO],CENSO[[#This Row],[NOME CIENTIFICO]])</f>
        <v>38.833806114422465</v>
      </c>
      <c r="U8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06" s="87" t="str">
        <f>IF(CENSO[[#This Row],[DAP (cm)]]&lt;CENSO[[#This Row],[DMCE (cm)]],"DAP &lt; DMCE","DAP ≥ DMCE")</f>
        <v>DAP ≥ DMCE</v>
      </c>
      <c r="W806" s="87" t="str">
        <f>IF(CENSO[[#This Row],[DAP (cm)]]&gt;200, "Superior", "Inferior")</f>
        <v>Inferior</v>
      </c>
      <c r="X806" s="87" t="str">
        <f>VLOOKUP(CENSO[[#This Row],[NOME COMUM]],ESPECIES[],4,FALSE)</f>
        <v>Não</v>
      </c>
      <c r="Y806" s="87" t="str">
        <f>IF(IFERROR(VLOOKUP(CENSO[[#This Row],[NOME COMUM]],COMERCIAIS[],2, FALSE), "Não") &lt;&gt; "Não", "Sim", "Não")</f>
        <v>Sim</v>
      </c>
      <c r="Z806" s="133">
        <f>CENSO[[#This Row],[g (m²)]]/SUM(AEEF[AEEF-UT])</f>
        <v>5.3487388353774844E-4</v>
      </c>
      <c r="AA806" s="133">
        <f>CENSO[[#This Row],[v (m³)]]/SUM(AEEF[AEEF-UT])</f>
        <v>9.360292961910599E-3</v>
      </c>
    </row>
    <row r="807" spans="1:27" ht="14">
      <c r="A807" s="86">
        <v>1</v>
      </c>
      <c r="B807" s="86">
        <v>1</v>
      </c>
      <c r="C807" s="63">
        <v>34</v>
      </c>
      <c r="D807" s="63">
        <v>806</v>
      </c>
      <c r="E807" s="63" t="str">
        <f>VLOOKUP(CENSO[[#This Row],[NOME COMUM]],ESPECIES[],2,FALSE)</f>
        <v>Pouteria sp.</v>
      </c>
      <c r="F807" s="64" t="s">
        <v>83</v>
      </c>
      <c r="G807" s="64">
        <v>185</v>
      </c>
      <c r="H807" s="97">
        <f>CENSO[[#This Row],[CAP (cm)]]/PI()</f>
        <v>58.887328944001275</v>
      </c>
      <c r="I807" s="64">
        <v>21</v>
      </c>
      <c r="J807" s="96">
        <f>(PI()*(CENSO[[#This Row],[DAP (cm)]]^2))/40000</f>
        <v>0.27235389636600588</v>
      </c>
      <c r="K807" s="96">
        <f>CENSO[[#This Row],[g (m²)]]*CENSO[[#This Row],[H (m)]]*0.7</f>
        <v>4.0036022765802857</v>
      </c>
      <c r="L807" s="64">
        <v>1</v>
      </c>
      <c r="M807" s="65">
        <v>367769.2</v>
      </c>
      <c r="N807" s="87">
        <v>9708324.8000000007</v>
      </c>
      <c r="O807" s="87" t="s">
        <v>1227</v>
      </c>
      <c r="P807" s="87" t="str">
        <f>VLOOKUP(CENSO[[#This Row],[DAP (cm)]],CD[],2,TRUE)</f>
        <v>TORA</v>
      </c>
      <c r="Q807" s="87" t="str">
        <f>VLOOKUP(CENSO[[#This Row],[DAP (cm)]],DD[],2,TRUE)</f>
        <v>50├ 60</v>
      </c>
      <c r="R807" s="87" t="str" cm="1">
        <f t="array" ref="R807">INDEX(_xlfn.TEXTSPLIT(CENSO[[#This Row],[NOME CIENTIFICO]]," "),1)</f>
        <v>Pouteria</v>
      </c>
      <c r="S807" s="98" t="s">
        <v>1004</v>
      </c>
      <c r="T807" s="87">
        <f>_xlfn.MINIFS(CENSO[DAP (cm)],CENSO[NOME CIENTIFICO],CENSO[[#This Row],[NOME CIENTIFICO]])</f>
        <v>39.788735772973837</v>
      </c>
      <c r="U8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07" s="87" t="str">
        <f>IF(CENSO[[#This Row],[DAP (cm)]]&lt;CENSO[[#This Row],[DMCE (cm)]],"DAP &lt; DMCE","DAP ≥ DMCE")</f>
        <v>DAP ≥ DMCE</v>
      </c>
      <c r="W807" s="87" t="str">
        <f>IF(CENSO[[#This Row],[DAP (cm)]]&gt;200, "Superior", "Inferior")</f>
        <v>Inferior</v>
      </c>
      <c r="X807" s="87" t="str">
        <f>VLOOKUP(CENSO[[#This Row],[NOME COMUM]],ESPECIES[],4,FALSE)</f>
        <v>Não</v>
      </c>
      <c r="Y807" s="87" t="str">
        <f>IF(IFERROR(VLOOKUP(CENSO[[#This Row],[NOME COMUM]],COMERCIAIS[],2, FALSE), "Não") &lt;&gt; "Não", "Sim", "Não")</f>
        <v>Não</v>
      </c>
      <c r="Z807" s="133">
        <f>CENSO[[#This Row],[g (m²)]]/SUM(AEEF[AEEF-UT])</f>
        <v>4.7652172699082262E-4</v>
      </c>
      <c r="AA807" s="133">
        <f>CENSO[[#This Row],[v (m³)]]/SUM(AEEF[AEEF-UT])</f>
        <v>7.0048693867650917E-3</v>
      </c>
    </row>
    <row r="808" spans="1:27" ht="14">
      <c r="A808" s="86">
        <v>1</v>
      </c>
      <c r="B808" s="86">
        <v>1</v>
      </c>
      <c r="C808" s="63">
        <v>34</v>
      </c>
      <c r="D808" s="63">
        <v>807</v>
      </c>
      <c r="E808" s="63" t="str">
        <f>VLOOKUP(CENSO[[#This Row],[NOME COMUM]],ESPECIES[],2,FALSE)</f>
        <v>Brosimum parinarioides Ducke</v>
      </c>
      <c r="F808" s="64" t="s">
        <v>54</v>
      </c>
      <c r="G808" s="64">
        <v>160</v>
      </c>
      <c r="H808" s="97">
        <f>CENSO[[#This Row],[CAP (cm)]]/PI()</f>
        <v>50.929581789406512</v>
      </c>
      <c r="I808" s="64">
        <v>20</v>
      </c>
      <c r="J808" s="96">
        <f>(PI()*(CENSO[[#This Row],[DAP (cm)]]^2))/40000</f>
        <v>0.20371832715762608</v>
      </c>
      <c r="K808" s="96">
        <f>CENSO[[#This Row],[g (m²)]]*CENSO[[#This Row],[H (m)]]*0.7</f>
        <v>2.852056580206765</v>
      </c>
      <c r="L808" s="64">
        <v>2</v>
      </c>
      <c r="M808" s="65">
        <v>367774.4</v>
      </c>
      <c r="N808" s="87">
        <v>9708313.5</v>
      </c>
      <c r="O808" s="98" t="s">
        <v>1225</v>
      </c>
      <c r="P808" s="87" t="str">
        <f>VLOOKUP(CENSO[[#This Row],[DAP (cm)]],CD[],2,TRUE)</f>
        <v>TORA</v>
      </c>
      <c r="Q808" s="87" t="str">
        <f>VLOOKUP(CENSO[[#This Row],[DAP (cm)]],DD[],2,TRUE)</f>
        <v>50├ 60</v>
      </c>
      <c r="R808" s="87" t="str" cm="1">
        <f t="array" ref="R808">INDEX(_xlfn.TEXTSPLIT(CENSO[[#This Row],[NOME CIENTIFICO]]," "),1)</f>
        <v>Brosimum</v>
      </c>
      <c r="S808" s="98" t="s">
        <v>1004</v>
      </c>
      <c r="T808" s="87">
        <f>_xlfn.MINIFS(CENSO[DAP (cm)],CENSO[NOME CIENTIFICO],CENSO[[#This Row],[NOME CIENTIFICO]])</f>
        <v>41.38028520389279</v>
      </c>
      <c r="U8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808" s="87" t="str">
        <f>IF(CENSO[[#This Row],[DAP (cm)]]&lt;CENSO[[#This Row],[DMCE (cm)]],"DAP &lt; DMCE","DAP ≥ DMCE")</f>
        <v>DAP &lt; DMCE</v>
      </c>
      <c r="W808" s="87" t="str">
        <f>IF(CENSO[[#This Row],[DAP (cm)]]&gt;200, "Superior", "Inferior")</f>
        <v>Inferior</v>
      </c>
      <c r="X808" s="87" t="str">
        <f>VLOOKUP(CENSO[[#This Row],[NOME COMUM]],ESPECIES[],4,FALSE)</f>
        <v>Não</v>
      </c>
      <c r="Y808" s="87" t="str">
        <f>IF(IFERROR(VLOOKUP(CENSO[[#This Row],[NOME COMUM]],COMERCIAIS[],2, FALSE), "Não") &lt;&gt; "Não", "Sim", "Não")</f>
        <v>Não</v>
      </c>
      <c r="Z808" s="133">
        <f>CENSO[[#This Row],[g (m²)]]/SUM(AEEF[AEEF-UT])</f>
        <v>3.5643407482732108E-4</v>
      </c>
      <c r="AA808" s="133">
        <f>CENSO[[#This Row],[v (m³)]]/SUM(AEEF[AEEF-UT])</f>
        <v>4.9900770475824942E-3</v>
      </c>
    </row>
    <row r="809" spans="1:27" ht="14">
      <c r="A809" s="86">
        <v>1</v>
      </c>
      <c r="B809" s="86">
        <v>1</v>
      </c>
      <c r="C809" s="63">
        <v>34</v>
      </c>
      <c r="D809" s="63">
        <v>808</v>
      </c>
      <c r="E809" s="63" t="str">
        <f>VLOOKUP(CENSO[[#This Row],[NOME COMUM]],ESPECIES[],2,FALSE)</f>
        <v>Aspidosperma carapanauba Pichon.</v>
      </c>
      <c r="F809" s="64" t="s">
        <v>68</v>
      </c>
      <c r="G809" s="64">
        <v>239</v>
      </c>
      <c r="H809" s="97">
        <f>CENSO[[#This Row],[CAP (cm)]]/PI()</f>
        <v>76.076062797925971</v>
      </c>
      <c r="I809" s="64">
        <v>16</v>
      </c>
      <c r="J809" s="96">
        <f>(PI()*(CENSO[[#This Row],[DAP (cm)]]^2))/40000</f>
        <v>0.45455447521760761</v>
      </c>
      <c r="K809" s="96">
        <f>CENSO[[#This Row],[g (m²)]]*CENSO[[#This Row],[H (m)]]*0.7</f>
        <v>5.0910101224372051</v>
      </c>
      <c r="L809" s="64">
        <v>2</v>
      </c>
      <c r="M809" s="65">
        <v>367773.7</v>
      </c>
      <c r="N809" s="87">
        <v>9708306.0999999903</v>
      </c>
      <c r="O809" s="87" t="s">
        <v>1227</v>
      </c>
      <c r="P809" s="87" t="str">
        <f>VLOOKUP(CENSO[[#This Row],[DAP (cm)]],CD[],2,TRUE)</f>
        <v>TORA</v>
      </c>
      <c r="Q809" s="87" t="str">
        <f>VLOOKUP(CENSO[[#This Row],[DAP (cm)]],DD[],2,TRUE)</f>
        <v>70├ 80</v>
      </c>
      <c r="R809" s="87" t="str" cm="1">
        <f t="array" ref="R809">INDEX(_xlfn.TEXTSPLIT(CENSO[[#This Row],[NOME CIENTIFICO]]," "),1)</f>
        <v>Aspidosperma</v>
      </c>
      <c r="S809" s="98" t="s">
        <v>1004</v>
      </c>
      <c r="T809" s="87">
        <f>_xlfn.MINIFS(CENSO[DAP (cm)],CENSO[NOME CIENTIFICO],CENSO[[#This Row],[NOME CIENTIFICO]])</f>
        <v>47.109863155201019</v>
      </c>
      <c r="U8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57.109863155201019</v>
      </c>
      <c r="V809" s="87" t="str">
        <f>IF(CENSO[[#This Row],[DAP (cm)]]&lt;CENSO[[#This Row],[DMCE (cm)]],"DAP &lt; DMCE","DAP ≥ DMCE")</f>
        <v>DAP ≥ DMCE</v>
      </c>
      <c r="W809" s="87" t="str">
        <f>IF(CENSO[[#This Row],[DAP (cm)]]&gt;200, "Superior", "Inferior")</f>
        <v>Inferior</v>
      </c>
      <c r="X809" s="87" t="str">
        <f>VLOOKUP(CENSO[[#This Row],[NOME COMUM]],ESPECIES[],4,FALSE)</f>
        <v>Não</v>
      </c>
      <c r="Y809" s="87" t="str">
        <f>IF(IFERROR(VLOOKUP(CENSO[[#This Row],[NOME COMUM]],COMERCIAIS[],2, FALSE), "Não") &lt;&gt; "Não", "Sim", "Não")</f>
        <v>Não</v>
      </c>
      <c r="Z809" s="133">
        <f>CENSO[[#This Row],[g (m²)]]/SUM(AEEF[AEEF-UT])</f>
        <v>7.9530745266450775E-4</v>
      </c>
      <c r="AA809" s="133">
        <f>CENSO[[#This Row],[v (m³)]]/SUM(AEEF[AEEF-UT])</f>
        <v>8.9074434698424871E-3</v>
      </c>
    </row>
    <row r="810" spans="1:27" ht="14">
      <c r="A810" s="86">
        <v>1</v>
      </c>
      <c r="B810" s="86">
        <v>1</v>
      </c>
      <c r="C810" s="63">
        <v>34</v>
      </c>
      <c r="D810" s="63">
        <v>809</v>
      </c>
      <c r="E810" s="63" t="str">
        <f>VLOOKUP(CENSO[[#This Row],[NOME COMUM]],ESPECIES[],2,FALSE)</f>
        <v>Aspidosperma carapanauba Pichon.</v>
      </c>
      <c r="F810" s="64" t="s">
        <v>68</v>
      </c>
      <c r="G810" s="64">
        <v>400</v>
      </c>
      <c r="H810" s="97">
        <f>CENSO[[#This Row],[CAP (cm)]]/PI()</f>
        <v>127.32395447351627</v>
      </c>
      <c r="I810" s="64">
        <v>19</v>
      </c>
      <c r="J810" s="96">
        <f>(PI()*(CENSO[[#This Row],[DAP (cm)]]^2))/40000</f>
        <v>1.2732395447351625</v>
      </c>
      <c r="K810" s="96">
        <f>CENSO[[#This Row],[g (m²)]]*CENSO[[#This Row],[H (m)]]*0.7</f>
        <v>16.93408594497766</v>
      </c>
      <c r="L810" s="64">
        <v>2</v>
      </c>
      <c r="M810" s="65">
        <v>367781.9</v>
      </c>
      <c r="N810" s="87">
        <v>9708298.8000000007</v>
      </c>
      <c r="O810" s="87" t="s">
        <v>1227</v>
      </c>
      <c r="P810" s="87" t="str">
        <f>VLOOKUP(CENSO[[#This Row],[DAP (cm)]],CD[],2,TRUE)</f>
        <v>TORA</v>
      </c>
      <c r="Q810" s="87" t="str">
        <f>VLOOKUP(CENSO[[#This Row],[DAP (cm)]],DD[],2,TRUE)</f>
        <v>120├ 130</v>
      </c>
      <c r="R810" s="87" t="str" cm="1">
        <f t="array" ref="R810">INDEX(_xlfn.TEXTSPLIT(CENSO[[#This Row],[NOME CIENTIFICO]]," "),1)</f>
        <v>Aspidosperma</v>
      </c>
      <c r="S810" s="98" t="s">
        <v>1004</v>
      </c>
      <c r="T810" s="87">
        <f>_xlfn.MINIFS(CENSO[DAP (cm)],CENSO[NOME CIENTIFICO],CENSO[[#This Row],[NOME CIENTIFICO]])</f>
        <v>47.109863155201019</v>
      </c>
      <c r="U8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57.109863155201019</v>
      </c>
      <c r="V810" s="87" t="str">
        <f>IF(CENSO[[#This Row],[DAP (cm)]]&lt;CENSO[[#This Row],[DMCE (cm)]],"DAP &lt; DMCE","DAP ≥ DMCE")</f>
        <v>DAP ≥ DMCE</v>
      </c>
      <c r="W810" s="87" t="str">
        <f>IF(CENSO[[#This Row],[DAP (cm)]]&gt;200, "Superior", "Inferior")</f>
        <v>Inferior</v>
      </c>
      <c r="X810" s="87" t="str">
        <f>VLOOKUP(CENSO[[#This Row],[NOME COMUM]],ESPECIES[],4,FALSE)</f>
        <v>Não</v>
      </c>
      <c r="Y810" s="87" t="str">
        <f>IF(IFERROR(VLOOKUP(CENSO[[#This Row],[NOME COMUM]],COMERCIAIS[],2, FALSE), "Não") &lt;&gt; "Não", "Sim", "Não")</f>
        <v>Não</v>
      </c>
      <c r="Z810" s="133">
        <f>CENSO[[#This Row],[g (m²)]]/SUM(AEEF[AEEF-UT])</f>
        <v>2.2277129676707558E-3</v>
      </c>
      <c r="AA810" s="133">
        <f>CENSO[[#This Row],[v (m³)]]/SUM(AEEF[AEEF-UT])</f>
        <v>2.962858247002105E-2</v>
      </c>
    </row>
    <row r="811" spans="1:27" ht="14">
      <c r="A811" s="86">
        <v>1</v>
      </c>
      <c r="B811" s="86">
        <v>1</v>
      </c>
      <c r="C811" s="63">
        <v>34</v>
      </c>
      <c r="D811" s="63">
        <v>810</v>
      </c>
      <c r="E811" s="63" t="str">
        <f>VLOOKUP(CENSO[[#This Row],[NOME COMUM]],ESPECIES[],2,FALSE)</f>
        <v>Tachigali myrmecophila Ducke</v>
      </c>
      <c r="F811" s="64" t="s">
        <v>14</v>
      </c>
      <c r="G811" s="64">
        <v>200</v>
      </c>
      <c r="H811" s="97">
        <f>CENSO[[#This Row],[CAP (cm)]]/PI()</f>
        <v>63.661977236758133</v>
      </c>
      <c r="I811" s="64">
        <v>20</v>
      </c>
      <c r="J811" s="96">
        <f>(PI()*(CENSO[[#This Row],[DAP (cm)]]^2))/40000</f>
        <v>0.31830988618379064</v>
      </c>
      <c r="K811" s="96">
        <f>CENSO[[#This Row],[g (m²)]]*CENSO[[#This Row],[H (m)]]*0.7</f>
        <v>4.4563384065730682</v>
      </c>
      <c r="L811" s="64">
        <v>1</v>
      </c>
      <c r="M811" s="65">
        <v>367772.5</v>
      </c>
      <c r="N811" s="87">
        <v>9708289.3000000007</v>
      </c>
      <c r="O811" s="87" t="s">
        <v>1227</v>
      </c>
      <c r="P811" s="87" t="str">
        <f>VLOOKUP(CENSO[[#This Row],[DAP (cm)]],CD[],2,TRUE)</f>
        <v>TORA</v>
      </c>
      <c r="Q811" s="87" t="str">
        <f>VLOOKUP(CENSO[[#This Row],[DAP (cm)]],DD[],2,TRUE)</f>
        <v>60├ 70</v>
      </c>
      <c r="R811" s="87" t="str" cm="1">
        <f t="array" ref="R811">INDEX(_xlfn.TEXTSPLIT(CENSO[[#This Row],[NOME CIENTIFICO]]," "),1)</f>
        <v>Tachigali</v>
      </c>
      <c r="S811" s="98" t="s">
        <v>1004</v>
      </c>
      <c r="T811" s="87">
        <f>_xlfn.MINIFS(CENSO[DAP (cm)],CENSO[NOME CIENTIFICO],CENSO[[#This Row],[NOME CIENTIFICO]])</f>
        <v>39.152116000606256</v>
      </c>
      <c r="U8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11" s="87" t="str">
        <f>IF(CENSO[[#This Row],[DAP (cm)]]&lt;CENSO[[#This Row],[DMCE (cm)]],"DAP &lt; DMCE","DAP ≥ DMCE")</f>
        <v>DAP ≥ DMCE</v>
      </c>
      <c r="W811" s="87" t="str">
        <f>IF(CENSO[[#This Row],[DAP (cm)]]&gt;200, "Superior", "Inferior")</f>
        <v>Inferior</v>
      </c>
      <c r="X811" s="87" t="str">
        <f>VLOOKUP(CENSO[[#This Row],[NOME COMUM]],ESPECIES[],4,FALSE)</f>
        <v>Não</v>
      </c>
      <c r="Y811" s="87" t="str">
        <f>IF(IFERROR(VLOOKUP(CENSO[[#This Row],[NOME COMUM]],COMERCIAIS[],2, FALSE), "Não") &lt;&gt; "Não", "Sim", "Não")</f>
        <v>Sim</v>
      </c>
      <c r="Z811" s="133">
        <f>CENSO[[#This Row],[g (m²)]]/SUM(AEEF[AEEF-UT])</f>
        <v>5.5692824191768894E-4</v>
      </c>
      <c r="AA811" s="133">
        <f>CENSO[[#This Row],[v (m³)]]/SUM(AEEF[AEEF-UT])</f>
        <v>7.7969953868476443E-3</v>
      </c>
    </row>
    <row r="812" spans="1:27" ht="14">
      <c r="A812" s="86">
        <v>1</v>
      </c>
      <c r="B812" s="86">
        <v>1</v>
      </c>
      <c r="C812" s="63">
        <v>34</v>
      </c>
      <c r="D812" s="63">
        <v>811</v>
      </c>
      <c r="E812" s="63" t="str">
        <f>VLOOKUP(CENSO[[#This Row],[NOME COMUM]],ESPECIES[],2,FALSE)</f>
        <v>Tachigali myrmecophila Ducke</v>
      </c>
      <c r="F812" s="64" t="s">
        <v>14</v>
      </c>
      <c r="G812" s="64">
        <v>213</v>
      </c>
      <c r="H812" s="97">
        <f>CENSO[[#This Row],[CAP (cm)]]/PI()</f>
        <v>67.800005757147417</v>
      </c>
      <c r="I812" s="64">
        <v>15</v>
      </c>
      <c r="J812" s="96">
        <f>(PI()*(CENSO[[#This Row],[DAP (cm)]]^2))/40000</f>
        <v>0.36103503065681003</v>
      </c>
      <c r="K812" s="96">
        <f>CENSO[[#This Row],[g (m²)]]*CENSO[[#This Row],[H (m)]]*0.7</f>
        <v>3.7908678218965051</v>
      </c>
      <c r="L812" s="64">
        <v>1</v>
      </c>
      <c r="M812" s="65">
        <v>367775.299999999</v>
      </c>
      <c r="N812" s="87">
        <v>9708281.5</v>
      </c>
      <c r="O812" s="87" t="s">
        <v>1227</v>
      </c>
      <c r="P812" s="87" t="str">
        <f>VLOOKUP(CENSO[[#This Row],[DAP (cm)]],CD[],2,TRUE)</f>
        <v>TORA</v>
      </c>
      <c r="Q812" s="87" t="str">
        <f>VLOOKUP(CENSO[[#This Row],[DAP (cm)]],DD[],2,TRUE)</f>
        <v>60├ 70</v>
      </c>
      <c r="R812" s="87" t="str" cm="1">
        <f t="array" ref="R812">INDEX(_xlfn.TEXTSPLIT(CENSO[[#This Row],[NOME CIENTIFICO]]," "),1)</f>
        <v>Tachigali</v>
      </c>
      <c r="S812" s="98" t="s">
        <v>1004</v>
      </c>
      <c r="T812" s="87">
        <f>_xlfn.MINIFS(CENSO[DAP (cm)],CENSO[NOME CIENTIFICO],CENSO[[#This Row],[NOME CIENTIFICO]])</f>
        <v>39.152116000606256</v>
      </c>
      <c r="U8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12" s="87" t="str">
        <f>IF(CENSO[[#This Row],[DAP (cm)]]&lt;CENSO[[#This Row],[DMCE (cm)]],"DAP &lt; DMCE","DAP ≥ DMCE")</f>
        <v>DAP ≥ DMCE</v>
      </c>
      <c r="W812" s="87" t="str">
        <f>IF(CENSO[[#This Row],[DAP (cm)]]&gt;200, "Superior", "Inferior")</f>
        <v>Inferior</v>
      </c>
      <c r="X812" s="87" t="str">
        <f>VLOOKUP(CENSO[[#This Row],[NOME COMUM]],ESPECIES[],4,FALSE)</f>
        <v>Não</v>
      </c>
      <c r="Y812" s="87" t="str">
        <f>IF(IFERROR(VLOOKUP(CENSO[[#This Row],[NOME COMUM]],COMERCIAIS[],2, FALSE), "Não") &lt;&gt; "Não", "Sim", "Não")</f>
        <v>Sim</v>
      </c>
      <c r="Z812" s="133">
        <f>CENSO[[#This Row],[g (m²)]]/SUM(AEEF[AEEF-UT])</f>
        <v>6.3168193518909092E-4</v>
      </c>
      <c r="AA812" s="133">
        <f>CENSO[[#This Row],[v (m³)]]/SUM(AEEF[AEEF-UT])</f>
        <v>6.632660319485454E-3</v>
      </c>
    </row>
    <row r="813" spans="1:27" ht="14">
      <c r="A813" s="86">
        <v>1</v>
      </c>
      <c r="B813" s="86">
        <v>1</v>
      </c>
      <c r="C813" s="63">
        <v>34</v>
      </c>
      <c r="D813" s="63">
        <v>812</v>
      </c>
      <c r="E813" s="63" t="str">
        <f>VLOOKUP(CENSO[[#This Row],[NOME COMUM]],ESPECIES[],2,FALSE)</f>
        <v>Eschweilera grandiflora (Aubl.) Sandwith</v>
      </c>
      <c r="F813" s="64" t="s">
        <v>19</v>
      </c>
      <c r="G813" s="64">
        <v>161</v>
      </c>
      <c r="H813" s="97">
        <f>CENSO[[#This Row],[CAP (cm)]]/PI()</f>
        <v>51.247891675590303</v>
      </c>
      <c r="I813" s="64">
        <v>18</v>
      </c>
      <c r="J813" s="96">
        <f>(PI()*(CENSO[[#This Row],[DAP (cm)]]^2))/40000</f>
        <v>0.20627276399425096</v>
      </c>
      <c r="K813" s="96">
        <f>CENSO[[#This Row],[g (m²)]]*CENSO[[#This Row],[H (m)]]*0.7</f>
        <v>2.5990368263275618</v>
      </c>
      <c r="L813" s="64">
        <v>1</v>
      </c>
      <c r="M813" s="65">
        <v>367773.799999999</v>
      </c>
      <c r="N813" s="87">
        <v>9708276.0999999903</v>
      </c>
      <c r="O813" s="98" t="s">
        <v>1225</v>
      </c>
      <c r="P813" s="87" t="str">
        <f>VLOOKUP(CENSO[[#This Row],[DAP (cm)]],CD[],2,TRUE)</f>
        <v>TORA</v>
      </c>
      <c r="Q813" s="87" t="str">
        <f>VLOOKUP(CENSO[[#This Row],[DAP (cm)]],DD[],2,TRUE)</f>
        <v>50├ 60</v>
      </c>
      <c r="R813" s="87" t="str" cm="1">
        <f t="array" ref="R813">INDEX(_xlfn.TEXTSPLIT(CENSO[[#This Row],[NOME CIENTIFICO]]," "),1)</f>
        <v>Eschweilera</v>
      </c>
      <c r="S813" s="98" t="s">
        <v>1004</v>
      </c>
      <c r="T813" s="87">
        <f>_xlfn.MINIFS(CENSO[DAP (cm)],CENSO[NOME CIENTIFICO],CENSO[[#This Row],[NOME CIENTIFICO]])</f>
        <v>41.38028520389279</v>
      </c>
      <c r="U8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813" s="87" t="str">
        <f>IF(CENSO[[#This Row],[DAP (cm)]]&lt;CENSO[[#This Row],[DMCE (cm)]],"DAP &lt; DMCE","DAP ≥ DMCE")</f>
        <v>DAP &lt; DMCE</v>
      </c>
      <c r="W813" s="87" t="str">
        <f>IF(CENSO[[#This Row],[DAP (cm)]]&gt;200, "Superior", "Inferior")</f>
        <v>Inferior</v>
      </c>
      <c r="X813" s="87" t="str">
        <f>VLOOKUP(CENSO[[#This Row],[NOME COMUM]],ESPECIES[],4,FALSE)</f>
        <v>Não</v>
      </c>
      <c r="Y813" s="87" t="str">
        <f>IF(IFERROR(VLOOKUP(CENSO[[#This Row],[NOME COMUM]],COMERCIAIS[],2, FALSE), "Não") &lt;&gt; "Não", "Sim", "Não")</f>
        <v>Não</v>
      </c>
      <c r="Z813" s="133">
        <f>CENSO[[#This Row],[g (m²)]]/SUM(AEEF[AEEF-UT])</f>
        <v>3.6090342396871044E-4</v>
      </c>
      <c r="AA813" s="133">
        <f>CENSO[[#This Row],[v (m³)]]/SUM(AEEF[AEEF-UT])</f>
        <v>4.5473831420057512E-3</v>
      </c>
    </row>
    <row r="814" spans="1:27" ht="14">
      <c r="A814" s="86">
        <v>1</v>
      </c>
      <c r="B814" s="86">
        <v>1</v>
      </c>
      <c r="C814" s="63">
        <v>34</v>
      </c>
      <c r="D814" s="63">
        <v>813</v>
      </c>
      <c r="E814" s="63" t="str">
        <f>VLOOKUP(CENSO[[#This Row],[NOME COMUM]],ESPECIES[],2,FALSE)</f>
        <v>Lecythis pisonis Cambess.</v>
      </c>
      <c r="F814" s="64" t="s">
        <v>9</v>
      </c>
      <c r="G814" s="64">
        <v>262</v>
      </c>
      <c r="H814" s="97">
        <f>CENSO[[#This Row],[CAP (cm)]]/PI()</f>
        <v>83.39719018015316</v>
      </c>
      <c r="I814" s="64">
        <v>22</v>
      </c>
      <c r="J814" s="96">
        <f>(PI()*(CENSO[[#This Row],[DAP (cm)]]^2))/40000</f>
        <v>0.54625159568000314</v>
      </c>
      <c r="K814" s="96">
        <f>CENSO[[#This Row],[g (m²)]]*CENSO[[#This Row],[H (m)]]*0.7</f>
        <v>8.4122745734720485</v>
      </c>
      <c r="L814" s="64">
        <v>1</v>
      </c>
      <c r="M814" s="65">
        <v>367772.7</v>
      </c>
      <c r="N814" s="87">
        <v>9708273.0999999903</v>
      </c>
      <c r="O814" s="87" t="s">
        <v>1227</v>
      </c>
      <c r="P814" s="87" t="str">
        <f>VLOOKUP(CENSO[[#This Row],[DAP (cm)]],CD[],2,TRUE)</f>
        <v>TORA</v>
      </c>
      <c r="Q814" s="87" t="str">
        <f>VLOOKUP(CENSO[[#This Row],[DAP (cm)]],DD[],2,TRUE)</f>
        <v>80├ 90</v>
      </c>
      <c r="R814" s="87" t="str" cm="1">
        <f t="array" ref="R814">INDEX(_xlfn.TEXTSPLIT(CENSO[[#This Row],[NOME CIENTIFICO]]," "),1)</f>
        <v>Lecythis</v>
      </c>
      <c r="S814" s="98" t="s">
        <v>1004</v>
      </c>
      <c r="T814" s="87">
        <f>_xlfn.MINIFS(CENSO[DAP (cm)],CENSO[NOME CIENTIFICO],CENSO[[#This Row],[NOME CIENTIFICO]])</f>
        <v>40.743665431525208</v>
      </c>
      <c r="U8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814" s="87" t="str">
        <f>IF(CENSO[[#This Row],[DAP (cm)]]&lt;CENSO[[#This Row],[DMCE (cm)]],"DAP &lt; DMCE","DAP ≥ DMCE")</f>
        <v>DAP ≥ DMCE</v>
      </c>
      <c r="W814" s="87" t="str">
        <f>IF(CENSO[[#This Row],[DAP (cm)]]&gt;200, "Superior", "Inferior")</f>
        <v>Inferior</v>
      </c>
      <c r="X814" s="87" t="str">
        <f>VLOOKUP(CENSO[[#This Row],[NOME COMUM]],ESPECIES[],4,FALSE)</f>
        <v>Não</v>
      </c>
      <c r="Y814" s="87" t="str">
        <f>IF(IFERROR(VLOOKUP(CENSO[[#This Row],[NOME COMUM]],COMERCIAIS[],2, FALSE), "Não") &lt;&gt; "Não", "Sim", "Não")</f>
        <v>Sim</v>
      </c>
      <c r="Z814" s="133">
        <f>CENSO[[#This Row],[g (m²)]]/SUM(AEEF[AEEF-UT])</f>
        <v>9.5574455595494605E-4</v>
      </c>
      <c r="AA814" s="133">
        <f>CENSO[[#This Row],[v (m³)]]/SUM(AEEF[AEEF-UT])</f>
        <v>1.4718466161706169E-2</v>
      </c>
    </row>
    <row r="815" spans="1:27" ht="14">
      <c r="A815" s="86">
        <v>1</v>
      </c>
      <c r="B815" s="86">
        <v>1</v>
      </c>
      <c r="C815" s="63">
        <v>34</v>
      </c>
      <c r="D815" s="63">
        <v>814</v>
      </c>
      <c r="E815" s="63" t="str">
        <f>VLOOKUP(CENSO[[#This Row],[NOME COMUM]],ESPECIES[],2,FALSE)</f>
        <v>Couratari guianensis Aubl.</v>
      </c>
      <c r="F815" s="64" t="s">
        <v>6</v>
      </c>
      <c r="G815" s="64">
        <v>209</v>
      </c>
      <c r="H815" s="97">
        <f>CENSO[[#This Row],[CAP (cm)]]/PI()</f>
        <v>66.526766212412255</v>
      </c>
      <c r="I815" s="64">
        <v>21</v>
      </c>
      <c r="J815" s="96">
        <f>(PI()*(CENSO[[#This Row],[DAP (cm)]]^2))/40000</f>
        <v>0.34760235345985407</v>
      </c>
      <c r="K815" s="96">
        <f>CENSO[[#This Row],[g (m²)]]*CENSO[[#This Row],[H (m)]]*0.7</f>
        <v>5.1097545958598545</v>
      </c>
      <c r="L815" s="64">
        <v>1</v>
      </c>
      <c r="M815" s="65">
        <v>367771.5</v>
      </c>
      <c r="N815" s="87">
        <v>9708271.5</v>
      </c>
      <c r="O815" s="87" t="s">
        <v>1228</v>
      </c>
      <c r="P815" s="87" t="str">
        <f>VLOOKUP(CENSO[[#This Row],[DAP (cm)]],CD[],2,TRUE)</f>
        <v>TORA</v>
      </c>
      <c r="Q815" s="87" t="str">
        <f>VLOOKUP(CENSO[[#This Row],[DAP (cm)]],DD[],2,TRUE)</f>
        <v>60├ 70</v>
      </c>
      <c r="R815" s="87" t="str" cm="1">
        <f t="array" ref="R815">INDEX(_xlfn.TEXTSPLIT(CENSO[[#This Row],[NOME CIENTIFICO]]," "),1)</f>
        <v>Couratari</v>
      </c>
      <c r="S815" s="98" t="s">
        <v>1004</v>
      </c>
      <c r="T815" s="87">
        <f>_xlfn.MINIFS(CENSO[DAP (cm)],CENSO[NOME CIENTIFICO],CENSO[[#This Row],[NOME CIENTIFICO]])</f>
        <v>38.833806114422465</v>
      </c>
      <c r="U8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15" s="87" t="str">
        <f>IF(CENSO[[#This Row],[DAP (cm)]]&lt;CENSO[[#This Row],[DMCE (cm)]],"DAP &lt; DMCE","DAP ≥ DMCE")</f>
        <v>DAP ≥ DMCE</v>
      </c>
      <c r="W815" s="87" t="str">
        <f>IF(CENSO[[#This Row],[DAP (cm)]]&gt;200, "Superior", "Inferior")</f>
        <v>Inferior</v>
      </c>
      <c r="X815" s="87" t="str">
        <f>VLOOKUP(CENSO[[#This Row],[NOME COMUM]],ESPECIES[],4,FALSE)</f>
        <v>Não</v>
      </c>
      <c r="Y815" s="87" t="str">
        <f>IF(IFERROR(VLOOKUP(CENSO[[#This Row],[NOME COMUM]],COMERCIAIS[],2, FALSE), "Não") &lt;&gt; "Não", "Sim", "Não")</f>
        <v>Sim</v>
      </c>
      <c r="Z815" s="133">
        <f>CENSO[[#This Row],[g (m²)]]/SUM(AEEF[AEEF-UT])</f>
        <v>6.0817956338016449E-4</v>
      </c>
      <c r="AA815" s="133">
        <f>CENSO[[#This Row],[v (m³)]]/SUM(AEEF[AEEF-UT])</f>
        <v>8.9402395816884171E-3</v>
      </c>
    </row>
    <row r="816" spans="1:27" ht="14">
      <c r="A816" s="86">
        <v>1</v>
      </c>
      <c r="B816" s="86">
        <v>1</v>
      </c>
      <c r="C816" s="63">
        <v>34</v>
      </c>
      <c r="D816" s="63">
        <v>815</v>
      </c>
      <c r="E816" s="63" t="str">
        <f>VLOOKUP(CENSO[[#This Row],[NOME COMUM]],ESPECIES[],2,FALSE)</f>
        <v>Couratari guianensis Aubl.</v>
      </c>
      <c r="F816" s="64" t="s">
        <v>6</v>
      </c>
      <c r="G816" s="64">
        <v>200</v>
      </c>
      <c r="H816" s="97">
        <f>CENSO[[#This Row],[CAP (cm)]]/PI()</f>
        <v>63.661977236758133</v>
      </c>
      <c r="I816" s="64">
        <v>22</v>
      </c>
      <c r="J816" s="96">
        <f>(PI()*(CENSO[[#This Row],[DAP (cm)]]^2))/40000</f>
        <v>0.31830988618379064</v>
      </c>
      <c r="K816" s="96">
        <f>CENSO[[#This Row],[g (m²)]]*CENSO[[#This Row],[H (m)]]*0.7</f>
        <v>4.9019722472303755</v>
      </c>
      <c r="L816" s="64">
        <v>1</v>
      </c>
      <c r="M816" s="65">
        <v>367771.5</v>
      </c>
      <c r="N816" s="87">
        <v>9708271.5</v>
      </c>
      <c r="O816" s="87" t="s">
        <v>1228</v>
      </c>
      <c r="P816" s="87" t="str">
        <f>VLOOKUP(CENSO[[#This Row],[DAP (cm)]],CD[],2,TRUE)</f>
        <v>TORA</v>
      </c>
      <c r="Q816" s="87" t="str">
        <f>VLOOKUP(CENSO[[#This Row],[DAP (cm)]],DD[],2,TRUE)</f>
        <v>60├ 70</v>
      </c>
      <c r="R816" s="87" t="str" cm="1">
        <f t="array" ref="R816">INDEX(_xlfn.TEXTSPLIT(CENSO[[#This Row],[NOME CIENTIFICO]]," "),1)</f>
        <v>Couratari</v>
      </c>
      <c r="S816" s="98" t="s">
        <v>1004</v>
      </c>
      <c r="T816" s="87">
        <f>_xlfn.MINIFS(CENSO[DAP (cm)],CENSO[NOME CIENTIFICO],CENSO[[#This Row],[NOME CIENTIFICO]])</f>
        <v>38.833806114422465</v>
      </c>
      <c r="U8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16" s="87" t="str">
        <f>IF(CENSO[[#This Row],[DAP (cm)]]&lt;CENSO[[#This Row],[DMCE (cm)]],"DAP &lt; DMCE","DAP ≥ DMCE")</f>
        <v>DAP ≥ DMCE</v>
      </c>
      <c r="W816" s="87" t="str">
        <f>IF(CENSO[[#This Row],[DAP (cm)]]&gt;200, "Superior", "Inferior")</f>
        <v>Inferior</v>
      </c>
      <c r="X816" s="87" t="str">
        <f>VLOOKUP(CENSO[[#This Row],[NOME COMUM]],ESPECIES[],4,FALSE)</f>
        <v>Não</v>
      </c>
      <c r="Y816" s="87" t="str">
        <f>IF(IFERROR(VLOOKUP(CENSO[[#This Row],[NOME COMUM]],COMERCIAIS[],2, FALSE), "Não") &lt;&gt; "Não", "Sim", "Não")</f>
        <v>Sim</v>
      </c>
      <c r="Z816" s="133">
        <f>CENSO[[#This Row],[g (m²)]]/SUM(AEEF[AEEF-UT])</f>
        <v>5.5692824191768894E-4</v>
      </c>
      <c r="AA816" s="133">
        <f>CENSO[[#This Row],[v (m³)]]/SUM(AEEF[AEEF-UT])</f>
        <v>8.5766949255324087E-3</v>
      </c>
    </row>
    <row r="817" spans="1:27" ht="14">
      <c r="A817" s="86">
        <v>1</v>
      </c>
      <c r="B817" s="86">
        <v>1</v>
      </c>
      <c r="C817" s="63">
        <v>34</v>
      </c>
      <c r="D817" s="63">
        <v>816</v>
      </c>
      <c r="E817" s="63" t="str">
        <f>VLOOKUP(CENSO[[#This Row],[NOME COMUM]],ESPECIES[],2,FALSE)</f>
        <v>Tachigali myrmecophila Ducke</v>
      </c>
      <c r="F817" s="64" t="s">
        <v>14</v>
      </c>
      <c r="G817" s="64">
        <v>241</v>
      </c>
      <c r="H817" s="97">
        <f>CENSO[[#This Row],[CAP (cm)]]/PI()</f>
        <v>76.712682570293552</v>
      </c>
      <c r="I817" s="64">
        <v>20</v>
      </c>
      <c r="J817" s="96">
        <f>(PI()*(CENSO[[#This Row],[DAP (cm)]]^2))/40000</f>
        <v>0.4621939124860186</v>
      </c>
      <c r="K817" s="96">
        <f>CENSO[[#This Row],[g (m²)]]*CENSO[[#This Row],[H (m)]]*0.7</f>
        <v>6.4707147748042591</v>
      </c>
      <c r="L817" s="64">
        <v>1</v>
      </c>
      <c r="M817" s="65">
        <v>367774</v>
      </c>
      <c r="N817" s="87">
        <v>9708273.1999999899</v>
      </c>
      <c r="O817" s="87" t="s">
        <v>1227</v>
      </c>
      <c r="P817" s="87" t="str">
        <f>VLOOKUP(CENSO[[#This Row],[DAP (cm)]],CD[],2,TRUE)</f>
        <v>TORA</v>
      </c>
      <c r="Q817" s="87" t="str">
        <f>VLOOKUP(CENSO[[#This Row],[DAP (cm)]],DD[],2,TRUE)</f>
        <v>70├ 80</v>
      </c>
      <c r="R817" s="87" t="str" cm="1">
        <f t="array" ref="R817">INDEX(_xlfn.TEXTSPLIT(CENSO[[#This Row],[NOME CIENTIFICO]]," "),1)</f>
        <v>Tachigali</v>
      </c>
      <c r="S817" s="98" t="s">
        <v>1004</v>
      </c>
      <c r="T817" s="87">
        <f>_xlfn.MINIFS(CENSO[DAP (cm)],CENSO[NOME CIENTIFICO],CENSO[[#This Row],[NOME CIENTIFICO]])</f>
        <v>39.152116000606256</v>
      </c>
      <c r="U8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17" s="87" t="str">
        <f>IF(CENSO[[#This Row],[DAP (cm)]]&lt;CENSO[[#This Row],[DMCE (cm)]],"DAP &lt; DMCE","DAP ≥ DMCE")</f>
        <v>DAP ≥ DMCE</v>
      </c>
      <c r="W817" s="87" t="str">
        <f>IF(CENSO[[#This Row],[DAP (cm)]]&gt;200, "Superior", "Inferior")</f>
        <v>Inferior</v>
      </c>
      <c r="X817" s="87" t="str">
        <f>VLOOKUP(CENSO[[#This Row],[NOME COMUM]],ESPECIES[],4,FALSE)</f>
        <v>Não</v>
      </c>
      <c r="Y817" s="87" t="str">
        <f>IF(IFERROR(VLOOKUP(CENSO[[#This Row],[NOME COMUM]],COMERCIAIS[],2, FALSE), "Não") &lt;&gt; "Não", "Sim", "Não")</f>
        <v>Sim</v>
      </c>
      <c r="Z817" s="133">
        <f>CENSO[[#This Row],[g (m²)]]/SUM(AEEF[AEEF-UT])</f>
        <v>8.0867373047053225E-4</v>
      </c>
      <c r="AA817" s="133">
        <f>CENSO[[#This Row],[v (m³)]]/SUM(AEEF[AEEF-UT])</f>
        <v>1.132143222658745E-2</v>
      </c>
    </row>
    <row r="818" spans="1:27" ht="14">
      <c r="A818" s="86">
        <v>1</v>
      </c>
      <c r="B818" s="86">
        <v>1</v>
      </c>
      <c r="C818" s="63">
        <v>34</v>
      </c>
      <c r="D818" s="63">
        <v>817</v>
      </c>
      <c r="E818" s="63" t="str">
        <f>VLOOKUP(CENSO[[#This Row],[NOME COMUM]],ESPECIES[],2,FALSE)</f>
        <v>Tachigali myrmecophila Ducke</v>
      </c>
      <c r="F818" s="64" t="s">
        <v>14</v>
      </c>
      <c r="G818" s="64">
        <v>182</v>
      </c>
      <c r="H818" s="97">
        <f>CENSO[[#This Row],[CAP (cm)]]/PI()</f>
        <v>57.932399285449904</v>
      </c>
      <c r="I818" s="64">
        <v>19</v>
      </c>
      <c r="J818" s="96">
        <f>(PI()*(CENSO[[#This Row],[DAP (cm)]]^2))/40000</f>
        <v>0.26359241674879702</v>
      </c>
      <c r="K818" s="96">
        <f>CENSO[[#This Row],[g (m²)]]*CENSO[[#This Row],[H (m)]]*0.7</f>
        <v>3.5057791427590002</v>
      </c>
      <c r="L818" s="64">
        <v>1</v>
      </c>
      <c r="M818" s="65">
        <v>367777.7</v>
      </c>
      <c r="N818" s="87">
        <v>9708271.4000000004</v>
      </c>
      <c r="O818" s="87" t="s">
        <v>1227</v>
      </c>
      <c r="P818" s="87" t="str">
        <f>VLOOKUP(CENSO[[#This Row],[DAP (cm)]],CD[],2,TRUE)</f>
        <v>TORA</v>
      </c>
      <c r="Q818" s="87" t="str">
        <f>VLOOKUP(CENSO[[#This Row],[DAP (cm)]],DD[],2,TRUE)</f>
        <v>50├ 60</v>
      </c>
      <c r="R818" s="87" t="str" cm="1">
        <f t="array" ref="R818">INDEX(_xlfn.TEXTSPLIT(CENSO[[#This Row],[NOME CIENTIFICO]]," "),1)</f>
        <v>Tachigali</v>
      </c>
      <c r="S818" s="98" t="s">
        <v>1004</v>
      </c>
      <c r="T818" s="87">
        <f>_xlfn.MINIFS(CENSO[DAP (cm)],CENSO[NOME CIENTIFICO],CENSO[[#This Row],[NOME CIENTIFICO]])</f>
        <v>39.152116000606256</v>
      </c>
      <c r="U8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18" s="87" t="str">
        <f>IF(CENSO[[#This Row],[DAP (cm)]]&lt;CENSO[[#This Row],[DMCE (cm)]],"DAP &lt; DMCE","DAP ≥ DMCE")</f>
        <v>DAP ≥ DMCE</v>
      </c>
      <c r="W818" s="87" t="str">
        <f>IF(CENSO[[#This Row],[DAP (cm)]]&gt;200, "Superior", "Inferior")</f>
        <v>Inferior</v>
      </c>
      <c r="X818" s="87" t="str">
        <f>VLOOKUP(CENSO[[#This Row],[NOME COMUM]],ESPECIES[],4,FALSE)</f>
        <v>Não</v>
      </c>
      <c r="Y818" s="87" t="str">
        <f>IF(IFERROR(VLOOKUP(CENSO[[#This Row],[NOME COMUM]],COMERCIAIS[],2, FALSE), "Não") &lt;&gt; "Não", "Sim", "Não")</f>
        <v>Sim</v>
      </c>
      <c r="Z818" s="133">
        <f>CENSO[[#This Row],[g (m²)]]/SUM(AEEF[AEEF-UT])</f>
        <v>4.6119227713203821E-4</v>
      </c>
      <c r="AA818" s="133">
        <f>CENSO[[#This Row],[v (m³)]]/SUM(AEEF[AEEF-UT])</f>
        <v>6.1338572858561074E-3</v>
      </c>
    </row>
    <row r="819" spans="1:27" ht="14">
      <c r="A819" s="86">
        <v>1</v>
      </c>
      <c r="B819" s="86">
        <v>1</v>
      </c>
      <c r="C819" s="63">
        <v>34</v>
      </c>
      <c r="D819" s="63">
        <v>818</v>
      </c>
      <c r="E819" s="63" t="str">
        <f>VLOOKUP(CENSO[[#This Row],[NOME COMUM]],ESPECIES[],2,FALSE)</f>
        <v>Kielmeyera variabilis Mart.</v>
      </c>
      <c r="F819" s="64" t="s">
        <v>77</v>
      </c>
      <c r="G819" s="64">
        <v>186</v>
      </c>
      <c r="H819" s="97">
        <f>CENSO[[#This Row],[CAP (cm)]]/PI()</f>
        <v>59.205638830185066</v>
      </c>
      <c r="I819" s="64">
        <v>20</v>
      </c>
      <c r="J819" s="96">
        <f>(PI()*(CENSO[[#This Row],[DAP (cm)]]^2))/40000</f>
        <v>0.27530622056036053</v>
      </c>
      <c r="K819" s="96">
        <f>CENSO[[#This Row],[g (m²)]]*CENSO[[#This Row],[H (m)]]*0.7</f>
        <v>3.854287087845047</v>
      </c>
      <c r="L819" s="64">
        <v>2</v>
      </c>
      <c r="M819" s="65">
        <v>367798.09999999899</v>
      </c>
      <c r="N819" s="87">
        <v>9708287</v>
      </c>
      <c r="O819" s="87" t="s">
        <v>1227</v>
      </c>
      <c r="P819" s="87" t="str">
        <f>VLOOKUP(CENSO[[#This Row],[DAP (cm)]],CD[],2,TRUE)</f>
        <v>TORA</v>
      </c>
      <c r="Q819" s="87" t="str">
        <f>VLOOKUP(CENSO[[#This Row],[DAP (cm)]],DD[],2,TRUE)</f>
        <v>50├ 60</v>
      </c>
      <c r="R819" s="87" t="str" cm="1">
        <f t="array" ref="R819">INDEX(_xlfn.TEXTSPLIT(CENSO[[#This Row],[NOME CIENTIFICO]]," "),1)</f>
        <v>Kielmeyera</v>
      </c>
      <c r="S819" s="98" t="s">
        <v>1004</v>
      </c>
      <c r="T819" s="87">
        <f>_xlfn.MINIFS(CENSO[DAP (cm)],CENSO[NOME CIENTIFICO],CENSO[[#This Row],[NOME CIENTIFICO]])</f>
        <v>41.38028520389279</v>
      </c>
      <c r="U8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819" s="87" t="str">
        <f>IF(CENSO[[#This Row],[DAP (cm)]]&lt;CENSO[[#This Row],[DMCE (cm)]],"DAP &lt; DMCE","DAP ≥ DMCE")</f>
        <v>DAP ≥ DMCE</v>
      </c>
      <c r="W819" s="87" t="str">
        <f>IF(CENSO[[#This Row],[DAP (cm)]]&gt;200, "Superior", "Inferior")</f>
        <v>Inferior</v>
      </c>
      <c r="X819" s="87" t="str">
        <f>VLOOKUP(CENSO[[#This Row],[NOME COMUM]],ESPECIES[],4,FALSE)</f>
        <v>Não</v>
      </c>
      <c r="Y819" s="87" t="str">
        <f>IF(IFERROR(VLOOKUP(CENSO[[#This Row],[NOME COMUM]],COMERCIAIS[],2, FALSE), "Não") &lt;&gt; "Não", "Sim", "Não")</f>
        <v>Não</v>
      </c>
      <c r="Z819" s="133">
        <f>CENSO[[#This Row],[g (m²)]]/SUM(AEEF[AEEF-UT])</f>
        <v>4.8168723643460915E-4</v>
      </c>
      <c r="AA819" s="133">
        <f>CENSO[[#This Row],[v (m³)]]/SUM(AEEF[AEEF-UT])</f>
        <v>6.7436213100845275E-3</v>
      </c>
    </row>
    <row r="820" spans="1:27" ht="14">
      <c r="A820" s="86">
        <v>1</v>
      </c>
      <c r="B820" s="86">
        <v>1</v>
      </c>
      <c r="C820" s="63">
        <v>34</v>
      </c>
      <c r="D820" s="63">
        <v>819</v>
      </c>
      <c r="E820" s="63" t="str">
        <f>VLOOKUP(CENSO[[#This Row],[NOME COMUM]],ESPECIES[],2,FALSE)</f>
        <v>Apeiba albiflora Ducke</v>
      </c>
      <c r="F820" s="64" t="s">
        <v>96</v>
      </c>
      <c r="G820" s="64">
        <v>170</v>
      </c>
      <c r="H820" s="97">
        <f>CENSO[[#This Row],[CAP (cm)]]/PI()</f>
        <v>54.112680651244418</v>
      </c>
      <c r="I820" s="64">
        <v>17</v>
      </c>
      <c r="J820" s="96">
        <f>(PI()*(CENSO[[#This Row],[DAP (cm)]]^2))/40000</f>
        <v>0.2299788927677888</v>
      </c>
      <c r="K820" s="96">
        <f>CENSO[[#This Row],[g (m²)]]*CENSO[[#This Row],[H (m)]]*0.7</f>
        <v>2.7367488239366864</v>
      </c>
      <c r="L820" s="64">
        <v>2</v>
      </c>
      <c r="M820" s="65">
        <v>367824.9</v>
      </c>
      <c r="N820" s="87">
        <v>9708272.6999999899</v>
      </c>
      <c r="O820" s="98" t="s">
        <v>1225</v>
      </c>
      <c r="P820" s="87" t="str">
        <f>VLOOKUP(CENSO[[#This Row],[DAP (cm)]],CD[],2,TRUE)</f>
        <v>TORA</v>
      </c>
      <c r="Q820" s="87" t="str">
        <f>VLOOKUP(CENSO[[#This Row],[DAP (cm)]],DD[],2,TRUE)</f>
        <v>50├ 60</v>
      </c>
      <c r="R820" s="87" t="str" cm="1">
        <f t="array" ref="R820">INDEX(_xlfn.TEXTSPLIT(CENSO[[#This Row],[NOME CIENTIFICO]]," "),1)</f>
        <v>Apeiba</v>
      </c>
      <c r="S820" s="98" t="s">
        <v>1004</v>
      </c>
      <c r="T820" s="87">
        <f>_xlfn.MINIFS(CENSO[DAP (cm)],CENSO[NOME CIENTIFICO],CENSO[[#This Row],[NOME CIENTIFICO]])</f>
        <v>54.112680651244418</v>
      </c>
      <c r="U8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64.112680651244418</v>
      </c>
      <c r="V820" s="87" t="str">
        <f>IF(CENSO[[#This Row],[DAP (cm)]]&lt;CENSO[[#This Row],[DMCE (cm)]],"DAP &lt; DMCE","DAP ≥ DMCE")</f>
        <v>DAP &lt; DMCE</v>
      </c>
      <c r="W820" s="87" t="str">
        <f>IF(CENSO[[#This Row],[DAP (cm)]]&gt;200, "Superior", "Inferior")</f>
        <v>Inferior</v>
      </c>
      <c r="X820" s="87" t="str">
        <f>VLOOKUP(CENSO[[#This Row],[NOME COMUM]],ESPECIES[],4,FALSE)</f>
        <v>Não</v>
      </c>
      <c r="Y820" s="87" t="str">
        <f>IF(IFERROR(VLOOKUP(CENSO[[#This Row],[NOME COMUM]],COMERCIAIS[],2, FALSE), "Não") &lt;&gt; "Não", "Sim", "Não")</f>
        <v>Não</v>
      </c>
      <c r="Z820" s="133">
        <f>CENSO[[#This Row],[g (m²)]]/SUM(AEEF[AEEF-UT])</f>
        <v>4.0238065478553035E-4</v>
      </c>
      <c r="AA820" s="133">
        <f>CENSO[[#This Row],[v (m³)]]/SUM(AEEF[AEEF-UT])</f>
        <v>4.7883297919478112E-3</v>
      </c>
    </row>
    <row r="821" spans="1:27" ht="14">
      <c r="A821" s="86">
        <v>1</v>
      </c>
      <c r="B821" s="86">
        <v>1</v>
      </c>
      <c r="C821" s="63">
        <v>34</v>
      </c>
      <c r="D821" s="63">
        <v>820</v>
      </c>
      <c r="E821" s="63" t="str">
        <f>VLOOKUP(CENSO[[#This Row],[NOME COMUM]],ESPECIES[],2,FALSE)</f>
        <v>Couratari guianensis Aubl.</v>
      </c>
      <c r="F821" s="64" t="s">
        <v>6</v>
      </c>
      <c r="G821" s="64">
        <v>300</v>
      </c>
      <c r="H821" s="97">
        <f>CENSO[[#This Row],[CAP (cm)]]/PI()</f>
        <v>95.4929658551372</v>
      </c>
      <c r="I821" s="64">
        <v>18</v>
      </c>
      <c r="J821" s="96">
        <f>(PI()*(CENSO[[#This Row],[DAP (cm)]]^2))/40000</f>
        <v>0.7161972439135289</v>
      </c>
      <c r="K821" s="96">
        <f>CENSO[[#This Row],[g (m²)]]*CENSO[[#This Row],[H (m)]]*0.7</f>
        <v>9.0240852733104635</v>
      </c>
      <c r="L821" s="64">
        <v>1</v>
      </c>
      <c r="M821" s="65">
        <v>367824.299999999</v>
      </c>
      <c r="N821" s="87">
        <v>9708271.9000000004</v>
      </c>
      <c r="O821" s="87" t="s">
        <v>1228</v>
      </c>
      <c r="P821" s="87" t="str">
        <f>VLOOKUP(CENSO[[#This Row],[DAP (cm)]],CD[],2,TRUE)</f>
        <v>TORA</v>
      </c>
      <c r="Q821" s="87" t="str">
        <f>VLOOKUP(CENSO[[#This Row],[DAP (cm)]],DD[],2,TRUE)</f>
        <v>90├ 100</v>
      </c>
      <c r="R821" s="87" t="str" cm="1">
        <f t="array" ref="R821">INDEX(_xlfn.TEXTSPLIT(CENSO[[#This Row],[NOME CIENTIFICO]]," "),1)</f>
        <v>Couratari</v>
      </c>
      <c r="S821" s="98" t="s">
        <v>1004</v>
      </c>
      <c r="T821" s="87">
        <f>_xlfn.MINIFS(CENSO[DAP (cm)],CENSO[NOME CIENTIFICO],CENSO[[#This Row],[NOME CIENTIFICO]])</f>
        <v>38.833806114422465</v>
      </c>
      <c r="U8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21" s="87" t="str">
        <f>IF(CENSO[[#This Row],[DAP (cm)]]&lt;CENSO[[#This Row],[DMCE (cm)]],"DAP &lt; DMCE","DAP ≥ DMCE")</f>
        <v>DAP ≥ DMCE</v>
      </c>
      <c r="W821" s="87" t="str">
        <f>IF(CENSO[[#This Row],[DAP (cm)]]&gt;200, "Superior", "Inferior")</f>
        <v>Inferior</v>
      </c>
      <c r="X821" s="87" t="str">
        <f>VLOOKUP(CENSO[[#This Row],[NOME COMUM]],ESPECIES[],4,FALSE)</f>
        <v>Não</v>
      </c>
      <c r="Y821" s="87" t="str">
        <f>IF(IFERROR(VLOOKUP(CENSO[[#This Row],[NOME COMUM]],COMERCIAIS[],2, FALSE), "Não") &lt;&gt; "Não", "Sim", "Não")</f>
        <v>Sim</v>
      </c>
      <c r="Z821" s="133">
        <f>CENSO[[#This Row],[g (m²)]]/SUM(AEEF[AEEF-UT])</f>
        <v>1.2530885443148001E-3</v>
      </c>
      <c r="AA821" s="133">
        <f>CENSO[[#This Row],[v (m³)]]/SUM(AEEF[AEEF-UT])</f>
        <v>1.578891565836648E-2</v>
      </c>
    </row>
    <row r="822" spans="1:27" ht="14">
      <c r="A822" s="86">
        <v>1</v>
      </c>
      <c r="B822" s="86">
        <v>1</v>
      </c>
      <c r="C822" s="63">
        <v>34</v>
      </c>
      <c r="D822" s="63">
        <v>821</v>
      </c>
      <c r="E822" s="63" t="str">
        <f>VLOOKUP(CENSO[[#This Row],[NOME COMUM]],ESPECIES[],2,FALSE)</f>
        <v>Pouteria sp.</v>
      </c>
      <c r="F822" s="64" t="s">
        <v>83</v>
      </c>
      <c r="G822" s="64">
        <v>127</v>
      </c>
      <c r="H822" s="97">
        <f>CENSO[[#This Row],[CAP (cm)]]/PI()</f>
        <v>40.425355545341418</v>
      </c>
      <c r="I822" s="64">
        <v>15</v>
      </c>
      <c r="J822" s="96">
        <f>(PI()*(CENSO[[#This Row],[DAP (cm)]]^2))/40000</f>
        <v>0.12835050385645899</v>
      </c>
      <c r="K822" s="96">
        <f>CENSO[[#This Row],[g (m²)]]*CENSO[[#This Row],[H (m)]]*0.7</f>
        <v>1.3476802904928193</v>
      </c>
      <c r="L822" s="64">
        <v>1</v>
      </c>
      <c r="M822" s="65">
        <v>367824.4</v>
      </c>
      <c r="N822" s="87">
        <v>9708270.4000000004</v>
      </c>
      <c r="O822" s="98" t="s">
        <v>1225</v>
      </c>
      <c r="P822" s="87" t="str">
        <f>VLOOKUP(CENSO[[#This Row],[DAP (cm)]],CD[],2,TRUE)</f>
        <v>TORETE</v>
      </c>
      <c r="Q822" s="87" t="str">
        <f>VLOOKUP(CENSO[[#This Row],[DAP (cm)]],DD[],2,TRUE)</f>
        <v>40├ 50</v>
      </c>
      <c r="R822" s="87" t="str" cm="1">
        <f t="array" ref="R822">INDEX(_xlfn.TEXTSPLIT(CENSO[[#This Row],[NOME CIENTIFICO]]," "),1)</f>
        <v>Pouteria</v>
      </c>
      <c r="S822" s="98" t="s">
        <v>1004</v>
      </c>
      <c r="T822" s="87">
        <f>_xlfn.MINIFS(CENSO[DAP (cm)],CENSO[NOME CIENTIFICO],CENSO[[#This Row],[NOME CIENTIFICO]])</f>
        <v>39.788735772973837</v>
      </c>
      <c r="U8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22" s="87" t="str">
        <f>IF(CENSO[[#This Row],[DAP (cm)]]&lt;CENSO[[#This Row],[DMCE (cm)]],"DAP &lt; DMCE","DAP ≥ DMCE")</f>
        <v>DAP &lt; DMCE</v>
      </c>
      <c r="W822" s="87" t="str">
        <f>IF(CENSO[[#This Row],[DAP (cm)]]&gt;200, "Superior", "Inferior")</f>
        <v>Inferior</v>
      </c>
      <c r="X822" s="87" t="str">
        <f>VLOOKUP(CENSO[[#This Row],[NOME COMUM]],ESPECIES[],4,FALSE)</f>
        <v>Não</v>
      </c>
      <c r="Y822" s="87" t="str">
        <f>IF(IFERROR(VLOOKUP(CENSO[[#This Row],[NOME COMUM]],COMERCIAIS[],2, FALSE), "Não") &lt;&gt; "Não", "Sim", "Não")</f>
        <v>Não</v>
      </c>
      <c r="Z822" s="133">
        <f>CENSO[[#This Row],[g (m²)]]/SUM(AEEF[AEEF-UT])</f>
        <v>2.2456739034726014E-4</v>
      </c>
      <c r="AA822" s="133">
        <f>CENSO[[#This Row],[v (m³)]]/SUM(AEEF[AEEF-UT])</f>
        <v>2.3579575986462315E-3</v>
      </c>
    </row>
    <row r="823" spans="1:27" ht="14">
      <c r="A823" s="86">
        <v>1</v>
      </c>
      <c r="B823" s="86">
        <v>1</v>
      </c>
      <c r="C823" s="63">
        <v>34</v>
      </c>
      <c r="D823" s="63">
        <v>822</v>
      </c>
      <c r="E823" s="63" t="str">
        <f>VLOOKUP(CENSO[[#This Row],[NOME COMUM]],ESPECIES[],2,FALSE)</f>
        <v>Couepia bracteosa Benth.</v>
      </c>
      <c r="F823" s="64" t="s">
        <v>89</v>
      </c>
      <c r="G823" s="64">
        <v>181</v>
      </c>
      <c r="H823" s="97">
        <f>CENSO[[#This Row],[CAP (cm)]]/PI()</f>
        <v>57.614089399266113</v>
      </c>
      <c r="I823" s="64">
        <v>16</v>
      </c>
      <c r="J823" s="96">
        <f>(PI()*(CENSO[[#This Row],[DAP (cm)]]^2))/40000</f>
        <v>0.26070375453167915</v>
      </c>
      <c r="K823" s="96">
        <f>CENSO[[#This Row],[g (m²)]]*CENSO[[#This Row],[H (m)]]*0.7</f>
        <v>2.9198820507548064</v>
      </c>
      <c r="L823" s="64">
        <v>2</v>
      </c>
      <c r="M823" s="65">
        <v>367846.7</v>
      </c>
      <c r="N823" s="87">
        <v>9708251.9000000004</v>
      </c>
      <c r="O823" s="98" t="s">
        <v>1225</v>
      </c>
      <c r="P823" s="87" t="str">
        <f>VLOOKUP(CENSO[[#This Row],[DAP (cm)]],CD[],2,TRUE)</f>
        <v>TORA</v>
      </c>
      <c r="Q823" s="87" t="str">
        <f>VLOOKUP(CENSO[[#This Row],[DAP (cm)]],DD[],2,TRUE)</f>
        <v>50├ 60</v>
      </c>
      <c r="R823" s="87" t="str" cm="1">
        <f t="array" ref="R823">INDEX(_xlfn.TEXTSPLIT(CENSO[[#This Row],[NOME CIENTIFICO]]," "),1)</f>
        <v>Couepia</v>
      </c>
      <c r="S823" s="98" t="s">
        <v>1004</v>
      </c>
      <c r="T823" s="87">
        <f>_xlfn.MINIFS(CENSO[DAP (cm)],CENSO[NOME CIENTIFICO],CENSO[[#This Row],[NOME CIENTIFICO]])</f>
        <v>56.340849854530951</v>
      </c>
      <c r="U8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66.340849854530944</v>
      </c>
      <c r="V823" s="87" t="str">
        <f>IF(CENSO[[#This Row],[DAP (cm)]]&lt;CENSO[[#This Row],[DMCE (cm)]],"DAP &lt; DMCE","DAP ≥ DMCE")</f>
        <v>DAP &lt; DMCE</v>
      </c>
      <c r="W823" s="87" t="str">
        <f>IF(CENSO[[#This Row],[DAP (cm)]]&gt;200, "Superior", "Inferior")</f>
        <v>Inferior</v>
      </c>
      <c r="X823" s="87" t="str">
        <f>VLOOKUP(CENSO[[#This Row],[NOME COMUM]],ESPECIES[],4,FALSE)</f>
        <v>Não</v>
      </c>
      <c r="Y823" s="87" t="str">
        <f>IF(IFERROR(VLOOKUP(CENSO[[#This Row],[NOME COMUM]],COMERCIAIS[],2, FALSE), "Não") &lt;&gt; "Não", "Sim", "Não")</f>
        <v>Não</v>
      </c>
      <c r="Z823" s="133">
        <f>CENSO[[#This Row],[g (m²)]]/SUM(AEEF[AEEF-UT])</f>
        <v>4.5613815333663525E-4</v>
      </c>
      <c r="AA823" s="133">
        <f>CENSO[[#This Row],[v (m³)]]/SUM(AEEF[AEEF-UT])</f>
        <v>5.1087473173703143E-3</v>
      </c>
    </row>
    <row r="824" spans="1:27" ht="14">
      <c r="A824" s="86">
        <v>1</v>
      </c>
      <c r="B824" s="86">
        <v>1</v>
      </c>
      <c r="C824" s="63">
        <v>34</v>
      </c>
      <c r="D824" s="63">
        <v>823</v>
      </c>
      <c r="E824" s="63" t="str">
        <f>VLOOKUP(CENSO[[#This Row],[NOME COMUM]],ESPECIES[],2,FALSE)</f>
        <v>Tachigali myrmecophila Ducke</v>
      </c>
      <c r="F824" s="64" t="s">
        <v>14</v>
      </c>
      <c r="G824" s="64">
        <v>160</v>
      </c>
      <c r="H824" s="97">
        <f>CENSO[[#This Row],[CAP (cm)]]/PI()</f>
        <v>50.929581789406512</v>
      </c>
      <c r="I824" s="64">
        <v>16</v>
      </c>
      <c r="J824" s="96">
        <f>(PI()*(CENSO[[#This Row],[DAP (cm)]]^2))/40000</f>
        <v>0.20371832715762608</v>
      </c>
      <c r="K824" s="96">
        <f>CENSO[[#This Row],[g (m²)]]*CENSO[[#This Row],[H (m)]]*0.7</f>
        <v>2.2816452641654119</v>
      </c>
      <c r="L824" s="64">
        <v>1</v>
      </c>
      <c r="M824" s="65">
        <v>367837.5</v>
      </c>
      <c r="N824" s="87">
        <v>9708239.9000000004</v>
      </c>
      <c r="O824" s="87" t="s">
        <v>1227</v>
      </c>
      <c r="P824" s="87" t="str">
        <f>VLOOKUP(CENSO[[#This Row],[DAP (cm)]],CD[],2,TRUE)</f>
        <v>TORA</v>
      </c>
      <c r="Q824" s="87" t="str">
        <f>VLOOKUP(CENSO[[#This Row],[DAP (cm)]],DD[],2,TRUE)</f>
        <v>50├ 60</v>
      </c>
      <c r="R824" s="87" t="str" cm="1">
        <f t="array" ref="R824">INDEX(_xlfn.TEXTSPLIT(CENSO[[#This Row],[NOME CIENTIFICO]]," "),1)</f>
        <v>Tachigali</v>
      </c>
      <c r="S824" s="98" t="s">
        <v>1004</v>
      </c>
      <c r="T824" s="87">
        <f>_xlfn.MINIFS(CENSO[DAP (cm)],CENSO[NOME CIENTIFICO],CENSO[[#This Row],[NOME CIENTIFICO]])</f>
        <v>39.152116000606256</v>
      </c>
      <c r="U8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24" s="87" t="str">
        <f>IF(CENSO[[#This Row],[DAP (cm)]]&lt;CENSO[[#This Row],[DMCE (cm)]],"DAP &lt; DMCE","DAP ≥ DMCE")</f>
        <v>DAP ≥ DMCE</v>
      </c>
      <c r="W824" s="87" t="str">
        <f>IF(CENSO[[#This Row],[DAP (cm)]]&gt;200, "Superior", "Inferior")</f>
        <v>Inferior</v>
      </c>
      <c r="X824" s="87" t="str">
        <f>VLOOKUP(CENSO[[#This Row],[NOME COMUM]],ESPECIES[],4,FALSE)</f>
        <v>Não</v>
      </c>
      <c r="Y824" s="87" t="str">
        <f>IF(IFERROR(VLOOKUP(CENSO[[#This Row],[NOME COMUM]],COMERCIAIS[],2, FALSE), "Não") &lt;&gt; "Não", "Sim", "Não")</f>
        <v>Sim</v>
      </c>
      <c r="Z824" s="133">
        <f>CENSO[[#This Row],[g (m²)]]/SUM(AEEF[AEEF-UT])</f>
        <v>3.5643407482732108E-4</v>
      </c>
      <c r="AA824" s="133">
        <f>CENSO[[#This Row],[v (m³)]]/SUM(AEEF[AEEF-UT])</f>
        <v>3.9920616380659957E-3</v>
      </c>
    </row>
    <row r="825" spans="1:27" ht="14">
      <c r="A825" s="86">
        <v>1</v>
      </c>
      <c r="B825" s="86">
        <v>1</v>
      </c>
      <c r="C825" s="63">
        <v>34</v>
      </c>
      <c r="D825" s="63">
        <v>824</v>
      </c>
      <c r="E825" s="63" t="str">
        <f>VLOOKUP(CENSO[[#This Row],[NOME COMUM]],ESPECIES[],2,FALSE)</f>
        <v>Tachigali myrmecophila Ducke</v>
      </c>
      <c r="F825" s="64" t="s">
        <v>14</v>
      </c>
      <c r="G825" s="64">
        <v>156</v>
      </c>
      <c r="H825" s="97">
        <f>CENSO[[#This Row],[CAP (cm)]]/PI()</f>
        <v>49.656342244671343</v>
      </c>
      <c r="I825" s="64">
        <v>16</v>
      </c>
      <c r="J825" s="96">
        <f>(PI()*(CENSO[[#This Row],[DAP (cm)]]^2))/40000</f>
        <v>0.19365973475421822</v>
      </c>
      <c r="K825" s="96">
        <f>CENSO[[#This Row],[g (m²)]]*CENSO[[#This Row],[H (m)]]*0.7</f>
        <v>2.168989029247244</v>
      </c>
      <c r="L825" s="64">
        <v>1</v>
      </c>
      <c r="M825" s="65">
        <v>367837.5</v>
      </c>
      <c r="N825" s="87">
        <v>9708239.9000000004</v>
      </c>
      <c r="O825" s="98" t="s">
        <v>1225</v>
      </c>
      <c r="P825" s="87" t="str">
        <f>VLOOKUP(CENSO[[#This Row],[DAP (cm)]],CD[],2,TRUE)</f>
        <v>TORETE</v>
      </c>
      <c r="Q825" s="87" t="str">
        <f>VLOOKUP(CENSO[[#This Row],[DAP (cm)]],DD[],2,TRUE)</f>
        <v>40├ 50</v>
      </c>
      <c r="R825" s="87" t="str" cm="1">
        <f t="array" ref="R825">INDEX(_xlfn.TEXTSPLIT(CENSO[[#This Row],[NOME CIENTIFICO]]," "),1)</f>
        <v>Tachigali</v>
      </c>
      <c r="S825" s="98" t="s">
        <v>1004</v>
      </c>
      <c r="T825" s="87">
        <f>_xlfn.MINIFS(CENSO[DAP (cm)],CENSO[NOME CIENTIFICO],CENSO[[#This Row],[NOME CIENTIFICO]])</f>
        <v>39.152116000606256</v>
      </c>
      <c r="U8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25" s="87" t="str">
        <f>IF(CENSO[[#This Row],[DAP (cm)]]&lt;CENSO[[#This Row],[DMCE (cm)]],"DAP &lt; DMCE","DAP ≥ DMCE")</f>
        <v>DAP &lt; DMCE</v>
      </c>
      <c r="W825" s="87" t="str">
        <f>IF(CENSO[[#This Row],[DAP (cm)]]&gt;200, "Superior", "Inferior")</f>
        <v>Inferior</v>
      </c>
      <c r="X825" s="87" t="str">
        <f>VLOOKUP(CENSO[[#This Row],[NOME COMUM]],ESPECIES[],4,FALSE)</f>
        <v>Não</v>
      </c>
      <c r="Y825" s="87" t="str">
        <f>IF(IFERROR(VLOOKUP(CENSO[[#This Row],[NOME COMUM]],COMERCIAIS[],2, FALSE), "Não") &lt;&gt; "Não", "Sim", "Não")</f>
        <v>Sim</v>
      </c>
      <c r="Z825" s="133">
        <f>CENSO[[#This Row],[g (m²)]]/SUM(AEEF[AEEF-UT])</f>
        <v>3.3883514238272194E-4</v>
      </c>
      <c r="AA825" s="133">
        <f>CENSO[[#This Row],[v (m³)]]/SUM(AEEF[AEEF-UT])</f>
        <v>3.7949535946864856E-3</v>
      </c>
    </row>
    <row r="826" spans="1:27" ht="14">
      <c r="A826" s="86">
        <v>1</v>
      </c>
      <c r="B826" s="86">
        <v>1</v>
      </c>
      <c r="C826" s="63">
        <v>34</v>
      </c>
      <c r="D826" s="63">
        <v>825</v>
      </c>
      <c r="E826" s="63" t="str">
        <f>VLOOKUP(CENSO[[#This Row],[NOME COMUM]],ESPECIES[],2,FALSE)</f>
        <v>Tachigali myrmecophila Ducke</v>
      </c>
      <c r="F826" s="64" t="s">
        <v>14</v>
      </c>
      <c r="G826" s="64">
        <v>171</v>
      </c>
      <c r="H826" s="97">
        <f>CENSO[[#This Row],[CAP (cm)]]/PI()</f>
        <v>54.430990537428208</v>
      </c>
      <c r="I826" s="64">
        <v>18</v>
      </c>
      <c r="J826" s="96">
        <f>(PI()*(CENSO[[#This Row],[DAP (cm)]]^2))/40000</f>
        <v>0.2326924845475056</v>
      </c>
      <c r="K826" s="96">
        <f>CENSO[[#This Row],[g (m²)]]*CENSO[[#This Row],[H (m)]]*0.7</f>
        <v>2.9319253052985705</v>
      </c>
      <c r="L826" s="64">
        <v>2</v>
      </c>
      <c r="M826" s="65">
        <v>367850.7</v>
      </c>
      <c r="N826" s="87">
        <v>9708239</v>
      </c>
      <c r="O826" s="87" t="s">
        <v>1227</v>
      </c>
      <c r="P826" s="87" t="str">
        <f>VLOOKUP(CENSO[[#This Row],[DAP (cm)]],CD[],2,TRUE)</f>
        <v>TORA</v>
      </c>
      <c r="Q826" s="87" t="str">
        <f>VLOOKUP(CENSO[[#This Row],[DAP (cm)]],DD[],2,TRUE)</f>
        <v>50├ 60</v>
      </c>
      <c r="R826" s="87" t="str" cm="1">
        <f t="array" ref="R826">INDEX(_xlfn.TEXTSPLIT(CENSO[[#This Row],[NOME CIENTIFICO]]," "),1)</f>
        <v>Tachigali</v>
      </c>
      <c r="S826" s="98" t="s">
        <v>1004</v>
      </c>
      <c r="T826" s="87">
        <f>_xlfn.MINIFS(CENSO[DAP (cm)],CENSO[NOME CIENTIFICO],CENSO[[#This Row],[NOME CIENTIFICO]])</f>
        <v>39.152116000606256</v>
      </c>
      <c r="U8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26" s="87" t="str">
        <f>IF(CENSO[[#This Row],[DAP (cm)]]&lt;CENSO[[#This Row],[DMCE (cm)]],"DAP &lt; DMCE","DAP ≥ DMCE")</f>
        <v>DAP ≥ DMCE</v>
      </c>
      <c r="W826" s="87" t="str">
        <f>IF(CENSO[[#This Row],[DAP (cm)]]&gt;200, "Superior", "Inferior")</f>
        <v>Inferior</v>
      </c>
      <c r="X826" s="87" t="str">
        <f>VLOOKUP(CENSO[[#This Row],[NOME COMUM]],ESPECIES[],4,FALSE)</f>
        <v>Não</v>
      </c>
      <c r="Y826" s="87" t="str">
        <f>IF(IFERROR(VLOOKUP(CENSO[[#This Row],[NOME COMUM]],COMERCIAIS[],2, FALSE), "Não") &lt;&gt; "Não", "Sim", "Não")</f>
        <v>Sim</v>
      </c>
      <c r="Z826" s="133">
        <f>CENSO[[#This Row],[g (m²)]]/SUM(AEEF[AEEF-UT])</f>
        <v>4.0712846804787865E-4</v>
      </c>
      <c r="AA826" s="133">
        <f>CENSO[[#This Row],[v (m³)]]/SUM(AEEF[AEEF-UT])</f>
        <v>5.1298186974032709E-3</v>
      </c>
    </row>
    <row r="827" spans="1:27" ht="14">
      <c r="A827" s="86">
        <v>1</v>
      </c>
      <c r="B827" s="86">
        <v>1</v>
      </c>
      <c r="C827" s="63">
        <v>34</v>
      </c>
      <c r="D827" s="63">
        <v>826</v>
      </c>
      <c r="E827" s="63" t="str">
        <f>VLOOKUP(CENSO[[#This Row],[NOME COMUM]],ESPECIES[],2,FALSE)</f>
        <v>Tachigali myrmecophila Ducke</v>
      </c>
      <c r="F827" s="64" t="s">
        <v>14</v>
      </c>
      <c r="G827" s="64">
        <v>123</v>
      </c>
      <c r="H827" s="97">
        <f>CENSO[[#This Row],[CAP (cm)]]/PI()</f>
        <v>39.152116000606256</v>
      </c>
      <c r="I827" s="64">
        <v>15</v>
      </c>
      <c r="J827" s="96">
        <f>(PI()*(CENSO[[#This Row],[DAP (cm)]]^2))/40000</f>
        <v>0.12039275670186424</v>
      </c>
      <c r="K827" s="96">
        <f>CENSO[[#This Row],[g (m²)]]*CENSO[[#This Row],[H (m)]]*0.7</f>
        <v>1.2641239453695743</v>
      </c>
      <c r="L827" s="64">
        <v>2</v>
      </c>
      <c r="M827" s="65">
        <v>367861.799999999</v>
      </c>
      <c r="N827" s="87">
        <v>9708230.5</v>
      </c>
      <c r="O827" s="98" t="s">
        <v>1225</v>
      </c>
      <c r="P827" s="87" t="str">
        <f>VLOOKUP(CENSO[[#This Row],[DAP (cm)]],CD[],2,TRUE)</f>
        <v>TORETE</v>
      </c>
      <c r="Q827" s="87" t="str">
        <f>VLOOKUP(CENSO[[#This Row],[DAP (cm)]],DD[],2,TRUE)</f>
        <v>30├ 40</v>
      </c>
      <c r="R827" s="87" t="str" cm="1">
        <f t="array" ref="R827">INDEX(_xlfn.TEXTSPLIT(CENSO[[#This Row],[NOME CIENTIFICO]]," "),1)</f>
        <v>Tachigali</v>
      </c>
      <c r="S827" s="98" t="s">
        <v>1004</v>
      </c>
      <c r="T827" s="87">
        <f>_xlfn.MINIFS(CENSO[DAP (cm)],CENSO[NOME CIENTIFICO],CENSO[[#This Row],[NOME CIENTIFICO]])</f>
        <v>39.152116000606256</v>
      </c>
      <c r="U8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27" s="87" t="str">
        <f>IF(CENSO[[#This Row],[DAP (cm)]]&lt;CENSO[[#This Row],[DMCE (cm)]],"DAP &lt; DMCE","DAP ≥ DMCE")</f>
        <v>DAP &lt; DMCE</v>
      </c>
      <c r="W827" s="87" t="str">
        <f>IF(CENSO[[#This Row],[DAP (cm)]]&gt;200, "Superior", "Inferior")</f>
        <v>Inferior</v>
      </c>
      <c r="X827" s="87" t="str">
        <f>VLOOKUP(CENSO[[#This Row],[NOME COMUM]],ESPECIES[],4,FALSE)</f>
        <v>Não</v>
      </c>
      <c r="Y827" s="87" t="str">
        <f>IF(IFERROR(VLOOKUP(CENSO[[#This Row],[NOME COMUM]],COMERCIAIS[],2, FALSE), "Não") &lt;&gt; "Não", "Sim", "Não")</f>
        <v>Sim</v>
      </c>
      <c r="Z827" s="133">
        <f>CENSO[[#This Row],[g (m²)]]/SUM(AEEF[AEEF-UT])</f>
        <v>2.1064418429931795E-4</v>
      </c>
      <c r="AA827" s="133">
        <f>CENSO[[#This Row],[v (m³)]]/SUM(AEEF[AEEF-UT])</f>
        <v>2.211763935142838E-3</v>
      </c>
    </row>
    <row r="828" spans="1:27" ht="14">
      <c r="A828" s="86">
        <v>1</v>
      </c>
      <c r="B828" s="86">
        <v>1</v>
      </c>
      <c r="C828" s="63">
        <v>34</v>
      </c>
      <c r="D828" s="63">
        <v>827</v>
      </c>
      <c r="E828" s="63" t="str">
        <f>VLOOKUP(CENSO[[#This Row],[NOME COMUM]],ESPECIES[],2,FALSE)</f>
        <v>Lecythis chartacea O.Berg</v>
      </c>
      <c r="F828" s="64" t="s">
        <v>31</v>
      </c>
      <c r="G828" s="64">
        <v>122</v>
      </c>
      <c r="H828" s="97">
        <f>CENSO[[#This Row],[CAP (cm)]]/PI()</f>
        <v>38.833806114422465</v>
      </c>
      <c r="I828" s="64">
        <v>16</v>
      </c>
      <c r="J828" s="96">
        <f>(PI()*(CENSO[[#This Row],[DAP (cm)]]^2))/40000</f>
        <v>0.11844310864898852</v>
      </c>
      <c r="K828" s="96">
        <f>CENSO[[#This Row],[g (m²)]]*CENSO[[#This Row],[H (m)]]*0.7</f>
        <v>1.3265628168686714</v>
      </c>
      <c r="L828" s="64">
        <v>1</v>
      </c>
      <c r="M828" s="65">
        <v>367843.4</v>
      </c>
      <c r="N828" s="87">
        <v>9708206.5999999903</v>
      </c>
      <c r="O828" s="98" t="s">
        <v>1225</v>
      </c>
      <c r="P828" s="87" t="str">
        <f>VLOOKUP(CENSO[[#This Row],[DAP (cm)]],CD[],2,TRUE)</f>
        <v>TORETE</v>
      </c>
      <c r="Q828" s="87" t="str">
        <f>VLOOKUP(CENSO[[#This Row],[DAP (cm)]],DD[],2,TRUE)</f>
        <v>30├ 40</v>
      </c>
      <c r="R828" s="87" t="str" cm="1">
        <f t="array" ref="R828">INDEX(_xlfn.TEXTSPLIT(CENSO[[#This Row],[NOME CIENTIFICO]]," "),1)</f>
        <v>Lecythis</v>
      </c>
      <c r="S828" s="98" t="s">
        <v>1004</v>
      </c>
      <c r="T828" s="87">
        <f>_xlfn.MINIFS(CENSO[DAP (cm)],CENSO[NOME CIENTIFICO],CENSO[[#This Row],[NOME CIENTIFICO]])</f>
        <v>38.833806114422465</v>
      </c>
      <c r="U8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28" s="87" t="str">
        <f>IF(CENSO[[#This Row],[DAP (cm)]]&lt;CENSO[[#This Row],[DMCE (cm)]],"DAP &lt; DMCE","DAP ≥ DMCE")</f>
        <v>DAP &lt; DMCE</v>
      </c>
      <c r="W828" s="87" t="str">
        <f>IF(CENSO[[#This Row],[DAP (cm)]]&gt;200, "Superior", "Inferior")</f>
        <v>Inferior</v>
      </c>
      <c r="X828" s="87" t="str">
        <f>VLOOKUP(CENSO[[#This Row],[NOME COMUM]],ESPECIES[],4,FALSE)</f>
        <v>Não</v>
      </c>
      <c r="Y828" s="87" t="str">
        <f>IF(IFERROR(VLOOKUP(CENSO[[#This Row],[NOME COMUM]],COMERCIAIS[],2, FALSE), "Não") &lt;&gt; "Não", "Sim", "Não")</f>
        <v>Sim</v>
      </c>
      <c r="Z828" s="133">
        <f>CENSO[[#This Row],[g (m²)]]/SUM(AEEF[AEEF-UT])</f>
        <v>2.0723299881757209E-4</v>
      </c>
      <c r="AA828" s="133">
        <f>CENSO[[#This Row],[v (m³)]]/SUM(AEEF[AEEF-UT])</f>
        <v>2.3210095867568074E-3</v>
      </c>
    </row>
    <row r="829" spans="1:27" ht="14">
      <c r="A829" s="86">
        <v>1</v>
      </c>
      <c r="B829" s="86">
        <v>1</v>
      </c>
      <c r="C829" s="63">
        <v>34</v>
      </c>
      <c r="D829" s="63">
        <v>828</v>
      </c>
      <c r="E829" s="63" t="str">
        <f>VLOOKUP(CENSO[[#This Row],[NOME COMUM]],ESPECIES[],2,FALSE)</f>
        <v>Virola sebifera Aubl.</v>
      </c>
      <c r="F829" s="64" t="s">
        <v>18</v>
      </c>
      <c r="G829" s="64">
        <v>120</v>
      </c>
      <c r="H829" s="97">
        <f>CENSO[[#This Row],[CAP (cm)]]/PI()</f>
        <v>38.197186342054884</v>
      </c>
      <c r="I829" s="64">
        <v>12</v>
      </c>
      <c r="J829" s="96">
        <f>(PI()*(CENSO[[#This Row],[DAP (cm)]]^2))/40000</f>
        <v>0.11459155902616466</v>
      </c>
      <c r="K829" s="96">
        <f>CENSO[[#This Row],[g (m²)]]*CENSO[[#This Row],[H (m)]]*0.7</f>
        <v>0.962569095819783</v>
      </c>
      <c r="L829" s="64">
        <v>3</v>
      </c>
      <c r="M829" s="65">
        <v>367872.04263432499</v>
      </c>
      <c r="N829" s="87">
        <v>9708198.3523576409</v>
      </c>
      <c r="O829" s="98" t="s">
        <v>1225</v>
      </c>
      <c r="P829" s="87" t="str">
        <f>VLOOKUP(CENSO[[#This Row],[DAP (cm)]],CD[],2,TRUE)</f>
        <v>TORETE</v>
      </c>
      <c r="Q829" s="87" t="str">
        <f>VLOOKUP(CENSO[[#This Row],[DAP (cm)]],DD[],2,TRUE)</f>
        <v>30├ 40</v>
      </c>
      <c r="R829" s="87" t="str" cm="1">
        <f t="array" ref="R829">INDEX(_xlfn.TEXTSPLIT(CENSO[[#This Row],[NOME CIENTIFICO]]," "),1)</f>
        <v>Virola</v>
      </c>
      <c r="S829" s="98" t="s">
        <v>1004</v>
      </c>
      <c r="T829" s="87">
        <f>_xlfn.MINIFS(CENSO[DAP (cm)],CENSO[NOME CIENTIFICO],CENSO[[#This Row],[NOME CIENTIFICO]])</f>
        <v>38.197186342054884</v>
      </c>
      <c r="U8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29" s="87" t="str">
        <f>IF(CENSO[[#This Row],[DAP (cm)]]&lt;CENSO[[#This Row],[DMCE (cm)]],"DAP &lt; DMCE","DAP ≥ DMCE")</f>
        <v>DAP &lt; DMCE</v>
      </c>
      <c r="W829" s="87" t="str">
        <f>IF(CENSO[[#This Row],[DAP (cm)]]&gt;200, "Superior", "Inferior")</f>
        <v>Inferior</v>
      </c>
      <c r="X829" s="87" t="str">
        <f>VLOOKUP(CENSO[[#This Row],[NOME COMUM]],ESPECIES[],4,FALSE)</f>
        <v>Não</v>
      </c>
      <c r="Y829" s="87" t="str">
        <f>IF(IFERROR(VLOOKUP(CENSO[[#This Row],[NOME COMUM]],COMERCIAIS[],2, FALSE), "Não") &lt;&gt; "Não", "Sim", "Não")</f>
        <v>Não</v>
      </c>
      <c r="Z829" s="133">
        <f>CENSO[[#This Row],[g (m²)]]/SUM(AEEF[AEEF-UT])</f>
        <v>2.0049416709036808E-4</v>
      </c>
      <c r="AA829" s="133">
        <f>CENSO[[#This Row],[v (m³)]]/SUM(AEEF[AEEF-UT])</f>
        <v>1.6841510035590917E-3</v>
      </c>
    </row>
    <row r="830" spans="1:27" ht="14">
      <c r="A830" s="86">
        <v>1</v>
      </c>
      <c r="B830" s="86">
        <v>1</v>
      </c>
      <c r="C830" s="63">
        <v>35</v>
      </c>
      <c r="D830" s="63">
        <v>829</v>
      </c>
      <c r="E830" s="63" t="str">
        <f>VLOOKUP(CENSO[[#This Row],[NOME COMUM]],ESPECIES[],2,FALSE)</f>
        <v>Piptadenia suaveolens Miq.</v>
      </c>
      <c r="F830" s="64" t="s">
        <v>22</v>
      </c>
      <c r="G830" s="64">
        <v>173</v>
      </c>
      <c r="H830" s="97">
        <f>CENSO[[#This Row],[CAP (cm)]]/PI()</f>
        <v>55.067610309795789</v>
      </c>
      <c r="I830" s="64">
        <v>17</v>
      </c>
      <c r="J830" s="96">
        <f>(PI()*(CENSO[[#This Row],[DAP (cm)]]^2))/40000</f>
        <v>0.23816741458986682</v>
      </c>
      <c r="K830" s="96">
        <f>CENSO[[#This Row],[g (m²)]]*CENSO[[#This Row],[H (m)]]*0.7</f>
        <v>2.8341922336194147</v>
      </c>
      <c r="L830" s="64">
        <v>1</v>
      </c>
      <c r="M830" s="65">
        <v>367805.9</v>
      </c>
      <c r="N830" s="87">
        <v>9708177.4000000004</v>
      </c>
      <c r="O830" s="87" t="s">
        <v>1228</v>
      </c>
      <c r="P830" s="87" t="str">
        <f>VLOOKUP(CENSO[[#This Row],[DAP (cm)]],CD[],2,TRUE)</f>
        <v>TORA</v>
      </c>
      <c r="Q830" s="87" t="str">
        <f>VLOOKUP(CENSO[[#This Row],[DAP (cm)]],DD[],2,TRUE)</f>
        <v>50├ 60</v>
      </c>
      <c r="R830" s="87" t="str" cm="1">
        <f t="array" ref="R830">INDEX(_xlfn.TEXTSPLIT(CENSO[[#This Row],[NOME CIENTIFICO]]," "),1)</f>
        <v>Piptadenia</v>
      </c>
      <c r="S830" s="98" t="s">
        <v>1004</v>
      </c>
      <c r="T830" s="87">
        <f>_xlfn.MINIFS(CENSO[DAP (cm)],CENSO[NOME CIENTIFICO],CENSO[[#This Row],[NOME CIENTIFICO]])</f>
        <v>39.788735772973837</v>
      </c>
      <c r="U8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30" s="87" t="str">
        <f>IF(CENSO[[#This Row],[DAP (cm)]]&lt;CENSO[[#This Row],[DMCE (cm)]],"DAP &lt; DMCE","DAP ≥ DMCE")</f>
        <v>DAP ≥ DMCE</v>
      </c>
      <c r="W830" s="87" t="str">
        <f>IF(CENSO[[#This Row],[DAP (cm)]]&gt;200, "Superior", "Inferior")</f>
        <v>Inferior</v>
      </c>
      <c r="X830" s="87" t="str">
        <f>VLOOKUP(CENSO[[#This Row],[NOME COMUM]],ESPECIES[],4,FALSE)</f>
        <v>Não</v>
      </c>
      <c r="Y830" s="87" t="str">
        <f>IF(IFERROR(VLOOKUP(CENSO[[#This Row],[NOME COMUM]],COMERCIAIS[],2, FALSE), "Não") &lt;&gt; "Não", "Sim", "Não")</f>
        <v>Sim</v>
      </c>
      <c r="Z830" s="133">
        <f>CENSO[[#This Row],[g (m²)]]/SUM(AEEF[AEEF-UT])</f>
        <v>4.1670763380886292E-4</v>
      </c>
      <c r="AA830" s="133">
        <f>CENSO[[#This Row],[v (m³)]]/SUM(AEEF[AEEF-UT])</f>
        <v>4.9588208423254681E-3</v>
      </c>
    </row>
    <row r="831" spans="1:27" ht="14">
      <c r="A831" s="86">
        <v>1</v>
      </c>
      <c r="B831" s="86">
        <v>1</v>
      </c>
      <c r="C831" s="63">
        <v>35</v>
      </c>
      <c r="D831" s="63">
        <v>830</v>
      </c>
      <c r="E831" s="63" t="str">
        <f>VLOOKUP(CENSO[[#This Row],[NOME COMUM]],ESPECIES[],2,FALSE)</f>
        <v>Bertholletia excelsa Humb. &amp; Bonpl.</v>
      </c>
      <c r="F831" s="64" t="s">
        <v>37</v>
      </c>
      <c r="G831" s="64">
        <v>180</v>
      </c>
      <c r="H831" s="97">
        <f>CENSO[[#This Row],[CAP (cm)]]/PI()</f>
        <v>57.295779513082323</v>
      </c>
      <c r="I831" s="64">
        <v>17</v>
      </c>
      <c r="J831" s="96">
        <f>(PI()*(CENSO[[#This Row],[DAP (cm)]]^2))/40000</f>
        <v>0.25783100780887047</v>
      </c>
      <c r="K831" s="96">
        <f>CENSO[[#This Row],[g (m²)]]*CENSO[[#This Row],[H (m)]]*0.7</f>
        <v>3.0681889929255584</v>
      </c>
      <c r="L831" s="64">
        <v>1</v>
      </c>
      <c r="M831" s="65">
        <v>367745.09999999899</v>
      </c>
      <c r="N831" s="87">
        <v>9708232.8000000007</v>
      </c>
      <c r="O831" s="87" t="s">
        <v>424</v>
      </c>
      <c r="P831" s="87" t="str">
        <f>VLOOKUP(CENSO[[#This Row],[DAP (cm)]],CD[],2,TRUE)</f>
        <v>TORA</v>
      </c>
      <c r="Q831" s="87" t="str">
        <f>VLOOKUP(CENSO[[#This Row],[DAP (cm)]],DD[],2,TRUE)</f>
        <v>50├ 60</v>
      </c>
      <c r="R831" s="87" t="str" cm="1">
        <f t="array" ref="R831">INDEX(_xlfn.TEXTSPLIT(CENSO[[#This Row],[NOME CIENTIFICO]]," "),1)</f>
        <v>Bertholletia</v>
      </c>
      <c r="S831" s="98" t="s">
        <v>1004</v>
      </c>
      <c r="T831" s="87">
        <f>_xlfn.MINIFS(CENSO[DAP (cm)],CENSO[NOME CIENTIFICO],CENSO[[#This Row],[NOME CIENTIFICO]])</f>
        <v>41.38028520389279</v>
      </c>
      <c r="U8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831" s="87" t="str">
        <f>IF(CENSO[[#This Row],[DAP (cm)]]&lt;CENSO[[#This Row],[DMCE (cm)]],"DAP &lt; DMCE","DAP ≥ DMCE")</f>
        <v>DAP ≥ DMCE</v>
      </c>
      <c r="W831" s="87" t="str">
        <f>IF(CENSO[[#This Row],[DAP (cm)]]&gt;200, "Superior", "Inferior")</f>
        <v>Inferior</v>
      </c>
      <c r="X831" s="87" t="str">
        <f>VLOOKUP(CENSO[[#This Row],[NOME COMUM]],ESPECIES[],4,FALSE)</f>
        <v>Protegida</v>
      </c>
      <c r="Y831" s="87" t="str">
        <f>IF(IFERROR(VLOOKUP(CENSO[[#This Row],[NOME COMUM]],COMERCIAIS[],2, FALSE), "Não") &lt;&gt; "Não", "Sim", "Não")</f>
        <v>Não</v>
      </c>
      <c r="Z831" s="133">
        <f>CENSO[[#This Row],[g (m²)]]/SUM(AEEF[AEEF-UT])</f>
        <v>4.5111187595332813E-4</v>
      </c>
      <c r="AA831" s="133">
        <f>CENSO[[#This Row],[v (m³)]]/SUM(AEEF[AEEF-UT])</f>
        <v>5.3682313238446041E-3</v>
      </c>
    </row>
    <row r="832" spans="1:27" ht="14">
      <c r="A832" s="86">
        <v>1</v>
      </c>
      <c r="B832" s="86">
        <v>1</v>
      </c>
      <c r="C832" s="63">
        <v>35</v>
      </c>
      <c r="D832" s="63">
        <v>831</v>
      </c>
      <c r="E832" s="63" t="str">
        <f>VLOOKUP(CENSO[[#This Row],[NOME COMUM]],ESPECIES[],2,FALSE)</f>
        <v>Tachigali myrmecophila Ducke</v>
      </c>
      <c r="F832" s="64" t="s">
        <v>14</v>
      </c>
      <c r="G832" s="64">
        <v>197</v>
      </c>
      <c r="H832" s="97">
        <f>CENSO[[#This Row],[CAP (cm)]]/PI()</f>
        <v>62.707047578206762</v>
      </c>
      <c r="I832" s="64">
        <v>15</v>
      </c>
      <c r="J832" s="96">
        <f>(PI()*(CENSO[[#This Row],[DAP (cm)]]^2))/40000</f>
        <v>0.30883220932266825</v>
      </c>
      <c r="K832" s="96">
        <f>CENSO[[#This Row],[g (m²)]]*CENSO[[#This Row],[H (m)]]*0.7</f>
        <v>3.2427381978880163</v>
      </c>
      <c r="L832" s="64">
        <v>1</v>
      </c>
      <c r="M832" s="65">
        <v>367756.7</v>
      </c>
      <c r="N832" s="87">
        <v>9708247.9000000004</v>
      </c>
      <c r="O832" s="87" t="s">
        <v>1227</v>
      </c>
      <c r="P832" s="87" t="str">
        <f>VLOOKUP(CENSO[[#This Row],[DAP (cm)]],CD[],2,TRUE)</f>
        <v>TORA</v>
      </c>
      <c r="Q832" s="87" t="str">
        <f>VLOOKUP(CENSO[[#This Row],[DAP (cm)]],DD[],2,TRUE)</f>
        <v>60├ 70</v>
      </c>
      <c r="R832" s="87" t="str" cm="1">
        <f t="array" ref="R832">INDEX(_xlfn.TEXTSPLIT(CENSO[[#This Row],[NOME CIENTIFICO]]," "),1)</f>
        <v>Tachigali</v>
      </c>
      <c r="S832" s="98" t="s">
        <v>1004</v>
      </c>
      <c r="T832" s="87">
        <f>_xlfn.MINIFS(CENSO[DAP (cm)],CENSO[NOME CIENTIFICO],CENSO[[#This Row],[NOME CIENTIFICO]])</f>
        <v>39.152116000606256</v>
      </c>
      <c r="U8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32" s="87" t="str">
        <f>IF(CENSO[[#This Row],[DAP (cm)]]&lt;CENSO[[#This Row],[DMCE (cm)]],"DAP &lt; DMCE","DAP ≥ DMCE")</f>
        <v>DAP ≥ DMCE</v>
      </c>
      <c r="W832" s="87" t="str">
        <f>IF(CENSO[[#This Row],[DAP (cm)]]&gt;200, "Superior", "Inferior")</f>
        <v>Inferior</v>
      </c>
      <c r="X832" s="87" t="str">
        <f>VLOOKUP(CENSO[[#This Row],[NOME COMUM]],ESPECIES[],4,FALSE)</f>
        <v>Não</v>
      </c>
      <c r="Y832" s="87" t="str">
        <f>IF(IFERROR(VLOOKUP(CENSO[[#This Row],[NOME COMUM]],COMERCIAIS[],2, FALSE), "Não") &lt;&gt; "Não", "Sim", "Não")</f>
        <v>Sim</v>
      </c>
      <c r="Z832" s="133">
        <f>CENSO[[#This Row],[g (m²)]]/SUM(AEEF[AEEF-UT])</f>
        <v>5.403457035145897E-4</v>
      </c>
      <c r="AA832" s="133">
        <f>CENSO[[#This Row],[v (m³)]]/SUM(AEEF[AEEF-UT])</f>
        <v>5.6736298869031919E-3</v>
      </c>
    </row>
    <row r="833" spans="1:27" ht="14">
      <c r="A833" s="86">
        <v>1</v>
      </c>
      <c r="B833" s="86">
        <v>1</v>
      </c>
      <c r="C833" s="63">
        <v>35</v>
      </c>
      <c r="D833" s="63">
        <v>832</v>
      </c>
      <c r="E833" s="63" t="str">
        <f>VLOOKUP(CENSO[[#This Row],[NOME COMUM]],ESPECIES[],2,FALSE)</f>
        <v>Hymenaea courbaril L.</v>
      </c>
      <c r="F833" s="64" t="s">
        <v>3</v>
      </c>
      <c r="G833" s="64">
        <v>180</v>
      </c>
      <c r="H833" s="97">
        <f>CENSO[[#This Row],[CAP (cm)]]/PI()</f>
        <v>57.295779513082323</v>
      </c>
      <c r="I833" s="64">
        <v>22</v>
      </c>
      <c r="J833" s="96">
        <f>(PI()*(CENSO[[#This Row],[DAP (cm)]]^2))/40000</f>
        <v>0.25783100780887047</v>
      </c>
      <c r="K833" s="96">
        <f>CENSO[[#This Row],[g (m²)]]*CENSO[[#This Row],[H (m)]]*0.7</f>
        <v>3.9705975202566051</v>
      </c>
      <c r="L833" s="64">
        <v>1</v>
      </c>
      <c r="M833" s="65">
        <v>367762.799999999</v>
      </c>
      <c r="N833" s="87">
        <v>9708255.9000000004</v>
      </c>
      <c r="O833" s="87" t="s">
        <v>1227</v>
      </c>
      <c r="P833" s="87" t="str">
        <f>VLOOKUP(CENSO[[#This Row],[DAP (cm)]],CD[],2,TRUE)</f>
        <v>TORA</v>
      </c>
      <c r="Q833" s="87" t="str">
        <f>VLOOKUP(CENSO[[#This Row],[DAP (cm)]],DD[],2,TRUE)</f>
        <v>50├ 60</v>
      </c>
      <c r="R833" s="87" t="str" cm="1">
        <f t="array" ref="R833">INDEX(_xlfn.TEXTSPLIT(CENSO[[#This Row],[NOME CIENTIFICO]]," "),1)</f>
        <v>Hymenaea</v>
      </c>
      <c r="S833" s="98" t="s">
        <v>1004</v>
      </c>
      <c r="T833" s="87">
        <f>_xlfn.MINIFS(CENSO[DAP (cm)],CENSO[NOME CIENTIFICO],CENSO[[#This Row],[NOME CIENTIFICO]])</f>
        <v>41.38028520389279</v>
      </c>
      <c r="U8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833" s="87" t="str">
        <f>IF(CENSO[[#This Row],[DAP (cm)]]&lt;CENSO[[#This Row],[DMCE (cm)]],"DAP &lt; DMCE","DAP ≥ DMCE")</f>
        <v>DAP ≥ DMCE</v>
      </c>
      <c r="W833" s="87" t="str">
        <f>IF(CENSO[[#This Row],[DAP (cm)]]&gt;200, "Superior", "Inferior")</f>
        <v>Inferior</v>
      </c>
      <c r="X833" s="87" t="str">
        <f>VLOOKUP(CENSO[[#This Row],[NOME COMUM]],ESPECIES[],4,FALSE)</f>
        <v>Não</v>
      </c>
      <c r="Y833" s="87" t="str">
        <f>IF(IFERROR(VLOOKUP(CENSO[[#This Row],[NOME COMUM]],COMERCIAIS[],2, FALSE), "Não") &lt;&gt; "Não", "Sim", "Não")</f>
        <v>Sim</v>
      </c>
      <c r="Z833" s="133">
        <f>CENSO[[#This Row],[g (m²)]]/SUM(AEEF[AEEF-UT])</f>
        <v>4.5111187595332813E-4</v>
      </c>
      <c r="AA833" s="133">
        <f>CENSO[[#This Row],[v (m³)]]/SUM(AEEF[AEEF-UT])</f>
        <v>6.9471228896812532E-3</v>
      </c>
    </row>
    <row r="834" spans="1:27" ht="14">
      <c r="A834" s="86">
        <v>1</v>
      </c>
      <c r="B834" s="86">
        <v>1</v>
      </c>
      <c r="C834" s="63">
        <v>35</v>
      </c>
      <c r="D834" s="63">
        <v>833</v>
      </c>
      <c r="E834" s="63" t="str">
        <f>VLOOKUP(CENSO[[#This Row],[NOME COMUM]],ESPECIES[],2,FALSE)</f>
        <v>Tachigali myrmecophila Ducke</v>
      </c>
      <c r="F834" s="64" t="s">
        <v>14</v>
      </c>
      <c r="G834" s="64">
        <v>283</v>
      </c>
      <c r="H834" s="97">
        <f>CENSO[[#This Row],[CAP (cm)]]/PI()</f>
        <v>90.081697790012768</v>
      </c>
      <c r="I834" s="64">
        <v>17</v>
      </c>
      <c r="J834" s="96">
        <f>(PI()*(CENSO[[#This Row],[DAP (cm)]]^2))/40000</f>
        <v>0.6373280118643404</v>
      </c>
      <c r="K834" s="96">
        <f>CENSO[[#This Row],[g (m²)]]*CENSO[[#This Row],[H (m)]]*0.7</f>
        <v>7.5842033411856509</v>
      </c>
      <c r="L834" s="64">
        <v>1</v>
      </c>
      <c r="M834" s="65">
        <v>367765.799999999</v>
      </c>
      <c r="N834" s="87">
        <v>9708259.9000000004</v>
      </c>
      <c r="O834" s="87" t="s">
        <v>1227</v>
      </c>
      <c r="P834" s="87" t="str">
        <f>VLOOKUP(CENSO[[#This Row],[DAP (cm)]],CD[],2,TRUE)</f>
        <v>TORA</v>
      </c>
      <c r="Q834" s="87" t="str">
        <f>VLOOKUP(CENSO[[#This Row],[DAP (cm)]],DD[],2,TRUE)</f>
        <v>90├ 100</v>
      </c>
      <c r="R834" s="87" t="str" cm="1">
        <f t="array" ref="R834">INDEX(_xlfn.TEXTSPLIT(CENSO[[#This Row],[NOME CIENTIFICO]]," "),1)</f>
        <v>Tachigali</v>
      </c>
      <c r="S834" s="98" t="s">
        <v>1004</v>
      </c>
      <c r="T834" s="87">
        <f>_xlfn.MINIFS(CENSO[DAP (cm)],CENSO[NOME CIENTIFICO],CENSO[[#This Row],[NOME CIENTIFICO]])</f>
        <v>39.152116000606256</v>
      </c>
      <c r="U8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34" s="87" t="str">
        <f>IF(CENSO[[#This Row],[DAP (cm)]]&lt;CENSO[[#This Row],[DMCE (cm)]],"DAP &lt; DMCE","DAP ≥ DMCE")</f>
        <v>DAP ≥ DMCE</v>
      </c>
      <c r="W834" s="87" t="str">
        <f>IF(CENSO[[#This Row],[DAP (cm)]]&gt;200, "Superior", "Inferior")</f>
        <v>Inferior</v>
      </c>
      <c r="X834" s="87" t="str">
        <f>VLOOKUP(CENSO[[#This Row],[NOME COMUM]],ESPECIES[],4,FALSE)</f>
        <v>Não</v>
      </c>
      <c r="Y834" s="87" t="str">
        <f>IF(IFERROR(VLOOKUP(CENSO[[#This Row],[NOME COMUM]],COMERCIAIS[],2, FALSE), "Não") &lt;&gt; "Não", "Sim", "Não")</f>
        <v>Sim</v>
      </c>
      <c r="Z834" s="133">
        <f>CENSO[[#This Row],[g (m²)]]/SUM(AEEF[AEEF-UT])</f>
        <v>1.1150956491736452E-3</v>
      </c>
      <c r="AA834" s="133">
        <f>CENSO[[#This Row],[v (m³)]]/SUM(AEEF[AEEF-UT])</f>
        <v>1.3269638225166377E-2</v>
      </c>
    </row>
    <row r="835" spans="1:27" ht="14">
      <c r="A835" s="86">
        <v>1</v>
      </c>
      <c r="B835" s="86">
        <v>1</v>
      </c>
      <c r="C835" s="63">
        <v>35</v>
      </c>
      <c r="D835" s="63">
        <v>834</v>
      </c>
      <c r="E835" s="63" t="str">
        <f>VLOOKUP(CENSO[[#This Row],[NOME COMUM]],ESPECIES[],2,FALSE)</f>
        <v>Tachigali myrmecophila Ducke</v>
      </c>
      <c r="F835" s="64" t="s">
        <v>14</v>
      </c>
      <c r="G835" s="64">
        <v>211</v>
      </c>
      <c r="H835" s="97">
        <f>CENSO[[#This Row],[CAP (cm)]]/PI()</f>
        <v>67.163385984779836</v>
      </c>
      <c r="I835" s="64">
        <v>14</v>
      </c>
      <c r="J835" s="96">
        <f>(PI()*(CENSO[[#This Row],[DAP (cm)]]^2))/40000</f>
        <v>0.35428686106971363</v>
      </c>
      <c r="K835" s="96">
        <f>CENSO[[#This Row],[g (m²)]]*CENSO[[#This Row],[H (m)]]*0.7</f>
        <v>3.4720112384831938</v>
      </c>
      <c r="L835" s="64">
        <v>2</v>
      </c>
      <c r="M835" s="65">
        <v>367757.9</v>
      </c>
      <c r="N835" s="87">
        <v>9708279.0999999903</v>
      </c>
      <c r="O835" s="87" t="s">
        <v>1227</v>
      </c>
      <c r="P835" s="87" t="str">
        <f>VLOOKUP(CENSO[[#This Row],[DAP (cm)]],CD[],2,TRUE)</f>
        <v>TORA</v>
      </c>
      <c r="Q835" s="87" t="str">
        <f>VLOOKUP(CENSO[[#This Row],[DAP (cm)]],DD[],2,TRUE)</f>
        <v>60├ 70</v>
      </c>
      <c r="R835" s="87" t="str" cm="1">
        <f t="array" ref="R835">INDEX(_xlfn.TEXTSPLIT(CENSO[[#This Row],[NOME CIENTIFICO]]," "),1)</f>
        <v>Tachigali</v>
      </c>
      <c r="S835" s="98" t="s">
        <v>1004</v>
      </c>
      <c r="T835" s="87">
        <f>_xlfn.MINIFS(CENSO[DAP (cm)],CENSO[NOME CIENTIFICO],CENSO[[#This Row],[NOME CIENTIFICO]])</f>
        <v>39.152116000606256</v>
      </c>
      <c r="U8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35" s="87" t="str">
        <f>IF(CENSO[[#This Row],[DAP (cm)]]&lt;CENSO[[#This Row],[DMCE (cm)]],"DAP &lt; DMCE","DAP ≥ DMCE")</f>
        <v>DAP ≥ DMCE</v>
      </c>
      <c r="W835" s="87" t="str">
        <f>IF(CENSO[[#This Row],[DAP (cm)]]&gt;200, "Superior", "Inferior")</f>
        <v>Inferior</v>
      </c>
      <c r="X835" s="87" t="str">
        <f>VLOOKUP(CENSO[[#This Row],[NOME COMUM]],ESPECIES[],4,FALSE)</f>
        <v>Não</v>
      </c>
      <c r="Y835" s="87" t="str">
        <f>IF(IFERROR(VLOOKUP(CENSO[[#This Row],[NOME COMUM]],COMERCIAIS[],2, FALSE), "Não") &lt;&gt; "Não", "Sim", "Não")</f>
        <v>Sim</v>
      </c>
      <c r="Z835" s="133">
        <f>CENSO[[#This Row],[g (m²)]]/SUM(AEEF[AEEF-UT])</f>
        <v>6.1987505646043581E-4</v>
      </c>
      <c r="AA835" s="133">
        <f>CENSO[[#This Row],[v (m³)]]/SUM(AEEF[AEEF-UT])</f>
        <v>6.074775553312272E-3</v>
      </c>
    </row>
    <row r="836" spans="1:27" ht="14">
      <c r="A836" s="86">
        <v>1</v>
      </c>
      <c r="B836" s="86">
        <v>1</v>
      </c>
      <c r="C836" s="63">
        <v>35</v>
      </c>
      <c r="D836" s="63">
        <v>835</v>
      </c>
      <c r="E836" s="63" t="str">
        <f>VLOOKUP(CENSO[[#This Row],[NOME COMUM]],ESPECIES[],2,FALSE)</f>
        <v>Cenostigma tocantinum Ducke</v>
      </c>
      <c r="F836" s="64" t="s">
        <v>95</v>
      </c>
      <c r="G836" s="64">
        <v>174</v>
      </c>
      <c r="H836" s="97">
        <f>CENSO[[#This Row],[CAP (cm)]]/PI()</f>
        <v>55.38592019597958</v>
      </c>
      <c r="I836" s="64">
        <v>18</v>
      </c>
      <c r="J836" s="96">
        <f>(PI()*(CENSO[[#This Row],[DAP (cm)]]^2))/40000</f>
        <v>0.2409287528525112</v>
      </c>
      <c r="K836" s="96">
        <f>CENSO[[#This Row],[g (m²)]]*CENSO[[#This Row],[H (m)]]*0.7</f>
        <v>3.0357022859416412</v>
      </c>
      <c r="L836" s="64">
        <v>1</v>
      </c>
      <c r="M836" s="65">
        <v>367747.09999999899</v>
      </c>
      <c r="N836" s="87">
        <v>9708276.5</v>
      </c>
      <c r="O836" s="87" t="s">
        <v>1227</v>
      </c>
      <c r="P836" s="87" t="str">
        <f>VLOOKUP(CENSO[[#This Row],[DAP (cm)]],CD[],2,TRUE)</f>
        <v>TORA</v>
      </c>
      <c r="Q836" s="87" t="str">
        <f>VLOOKUP(CENSO[[#This Row],[DAP (cm)]],DD[],2,TRUE)</f>
        <v>50├ 60</v>
      </c>
      <c r="R836" s="87" t="str" cm="1">
        <f t="array" ref="R836">INDEX(_xlfn.TEXTSPLIT(CENSO[[#This Row],[NOME CIENTIFICO]]," "),1)</f>
        <v>Cenostigma</v>
      </c>
      <c r="S836" s="98" t="s">
        <v>1004</v>
      </c>
      <c r="T836" s="87">
        <f>_xlfn.MINIFS(CENSO[DAP (cm)],CENSO[NOME CIENTIFICO],CENSO[[#This Row],[NOME CIENTIFICO]])</f>
        <v>40.743665431525208</v>
      </c>
      <c r="U8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836" s="87" t="str">
        <f>IF(CENSO[[#This Row],[DAP (cm)]]&lt;CENSO[[#This Row],[DMCE (cm)]],"DAP &lt; DMCE","DAP ≥ DMCE")</f>
        <v>DAP ≥ DMCE</v>
      </c>
      <c r="W836" s="87" t="str">
        <f>IF(CENSO[[#This Row],[DAP (cm)]]&gt;200, "Superior", "Inferior")</f>
        <v>Inferior</v>
      </c>
      <c r="X836" s="87" t="str">
        <f>VLOOKUP(CENSO[[#This Row],[NOME COMUM]],ESPECIES[],4,FALSE)</f>
        <v>Não</v>
      </c>
      <c r="Y836" s="87" t="str">
        <f>IF(IFERROR(VLOOKUP(CENSO[[#This Row],[NOME COMUM]],COMERCIAIS[],2, FALSE), "Não") &lt;&gt; "Não", "Sim", "Não")</f>
        <v>Não</v>
      </c>
      <c r="Z836" s="133">
        <f>CENSO[[#This Row],[g (m²)]]/SUM(AEEF[AEEF-UT])</f>
        <v>4.2153898630749889E-4</v>
      </c>
      <c r="AA836" s="133">
        <f>CENSO[[#This Row],[v (m³)]]/SUM(AEEF[AEEF-UT])</f>
        <v>5.3113912274744858E-3</v>
      </c>
    </row>
    <row r="837" spans="1:27" ht="14">
      <c r="A837" s="86">
        <v>1</v>
      </c>
      <c r="B837" s="86">
        <v>1</v>
      </c>
      <c r="C837" s="63">
        <v>35</v>
      </c>
      <c r="D837" s="63">
        <v>836</v>
      </c>
      <c r="E837" s="63" t="str">
        <f>VLOOKUP(CENSO[[#This Row],[NOME COMUM]],ESPECIES[],2,FALSE)</f>
        <v>Tachigali myrmecophila Ducke</v>
      </c>
      <c r="F837" s="64" t="s">
        <v>14</v>
      </c>
      <c r="G837" s="64">
        <v>201</v>
      </c>
      <c r="H837" s="97">
        <f>CENSO[[#This Row],[CAP (cm)]]/PI()</f>
        <v>63.980287122941931</v>
      </c>
      <c r="I837" s="64">
        <v>15</v>
      </c>
      <c r="J837" s="96">
        <f>(PI()*(CENSO[[#This Row],[DAP (cm)]]^2))/40000</f>
        <v>0.32150094279278324</v>
      </c>
      <c r="K837" s="96">
        <f>CENSO[[#This Row],[g (m²)]]*CENSO[[#This Row],[H (m)]]*0.7</f>
        <v>3.3757598993242239</v>
      </c>
      <c r="L837" s="64">
        <v>2</v>
      </c>
      <c r="M837" s="65">
        <v>367742.299999999</v>
      </c>
      <c r="N837" s="87">
        <v>9708291.5999999903</v>
      </c>
      <c r="O837" s="87" t="s">
        <v>1227</v>
      </c>
      <c r="P837" s="87" t="str">
        <f>VLOOKUP(CENSO[[#This Row],[DAP (cm)]],CD[],2,TRUE)</f>
        <v>TORA</v>
      </c>
      <c r="Q837" s="87" t="str">
        <f>VLOOKUP(CENSO[[#This Row],[DAP (cm)]],DD[],2,TRUE)</f>
        <v>60├ 70</v>
      </c>
      <c r="R837" s="87" t="str" cm="1">
        <f t="array" ref="R837">INDEX(_xlfn.TEXTSPLIT(CENSO[[#This Row],[NOME CIENTIFICO]]," "),1)</f>
        <v>Tachigali</v>
      </c>
      <c r="S837" s="98" t="s">
        <v>1004</v>
      </c>
      <c r="T837" s="87">
        <f>_xlfn.MINIFS(CENSO[DAP (cm)],CENSO[NOME CIENTIFICO],CENSO[[#This Row],[NOME CIENTIFICO]])</f>
        <v>39.152116000606256</v>
      </c>
      <c r="U8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37" s="87" t="str">
        <f>IF(CENSO[[#This Row],[DAP (cm)]]&lt;CENSO[[#This Row],[DMCE (cm)]],"DAP &lt; DMCE","DAP ≥ DMCE")</f>
        <v>DAP ≥ DMCE</v>
      </c>
      <c r="W837" s="87" t="str">
        <f>IF(CENSO[[#This Row],[DAP (cm)]]&gt;200, "Superior", "Inferior")</f>
        <v>Inferior</v>
      </c>
      <c r="X837" s="87" t="str">
        <f>VLOOKUP(CENSO[[#This Row],[NOME COMUM]],ESPECIES[],4,FALSE)</f>
        <v>Não</v>
      </c>
      <c r="Y837" s="87" t="str">
        <f>IF(IFERROR(VLOOKUP(CENSO[[#This Row],[NOME COMUM]],COMERCIAIS[],2, FALSE), "Não") &lt;&gt; "Não", "Sim", "Não")</f>
        <v>Sim</v>
      </c>
      <c r="Z837" s="133">
        <f>CENSO[[#This Row],[g (m²)]]/SUM(AEEF[AEEF-UT])</f>
        <v>5.6251144754291399E-4</v>
      </c>
      <c r="AA837" s="133">
        <f>CENSO[[#This Row],[v (m³)]]/SUM(AEEF[AEEF-UT])</f>
        <v>5.9063701992005963E-3</v>
      </c>
    </row>
    <row r="838" spans="1:27" ht="14">
      <c r="A838" s="86">
        <v>1</v>
      </c>
      <c r="B838" s="86">
        <v>1</v>
      </c>
      <c r="C838" s="63">
        <v>35</v>
      </c>
      <c r="D838" s="63">
        <v>837</v>
      </c>
      <c r="E838" s="63" t="str">
        <f>VLOOKUP(CENSO[[#This Row],[NOME COMUM]],ESPECIES[],2,FALSE)</f>
        <v>Tachigali myrmecophila Ducke</v>
      </c>
      <c r="F838" s="64" t="s">
        <v>14</v>
      </c>
      <c r="G838" s="64">
        <v>253</v>
      </c>
      <c r="H838" s="97">
        <f>CENSO[[#This Row],[CAP (cm)]]/PI()</f>
        <v>80.532401204499038</v>
      </c>
      <c r="I838" s="64">
        <v>15</v>
      </c>
      <c r="J838" s="96">
        <f>(PI()*(CENSO[[#This Row],[DAP (cm)]]^2))/40000</f>
        <v>0.50936743761845638</v>
      </c>
      <c r="K838" s="96">
        <f>CENSO[[#This Row],[g (m²)]]*CENSO[[#This Row],[H (m)]]*0.7</f>
        <v>5.3483580949937917</v>
      </c>
      <c r="L838" s="64">
        <v>2</v>
      </c>
      <c r="M838" s="65">
        <v>367742.299999999</v>
      </c>
      <c r="N838" s="87">
        <v>9708291.5999999903</v>
      </c>
      <c r="O838" s="87" t="s">
        <v>1227</v>
      </c>
      <c r="P838" s="87" t="str">
        <f>VLOOKUP(CENSO[[#This Row],[DAP (cm)]],CD[],2,TRUE)</f>
        <v>TORA</v>
      </c>
      <c r="Q838" s="87" t="str">
        <f>VLOOKUP(CENSO[[#This Row],[DAP (cm)]],DD[],2,TRUE)</f>
        <v>80├ 90</v>
      </c>
      <c r="R838" s="87" t="str" cm="1">
        <f t="array" ref="R838">INDEX(_xlfn.TEXTSPLIT(CENSO[[#This Row],[NOME CIENTIFICO]]," "),1)</f>
        <v>Tachigali</v>
      </c>
      <c r="S838" s="98" t="s">
        <v>1004</v>
      </c>
      <c r="T838" s="87">
        <f>_xlfn.MINIFS(CENSO[DAP (cm)],CENSO[NOME CIENTIFICO],CENSO[[#This Row],[NOME CIENTIFICO]])</f>
        <v>39.152116000606256</v>
      </c>
      <c r="U8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38" s="87" t="str">
        <f>IF(CENSO[[#This Row],[DAP (cm)]]&lt;CENSO[[#This Row],[DMCE (cm)]],"DAP &lt; DMCE","DAP ≥ DMCE")</f>
        <v>DAP ≥ DMCE</v>
      </c>
      <c r="W838" s="87" t="str">
        <f>IF(CENSO[[#This Row],[DAP (cm)]]&gt;200, "Superior", "Inferior")</f>
        <v>Inferior</v>
      </c>
      <c r="X838" s="87" t="str">
        <f>VLOOKUP(CENSO[[#This Row],[NOME COMUM]],ESPECIES[],4,FALSE)</f>
        <v>Não</v>
      </c>
      <c r="Y838" s="87" t="str">
        <f>IF(IFERROR(VLOOKUP(CENSO[[#This Row],[NOME COMUM]],COMERCIAIS[],2, FALSE), "Não") &lt;&gt; "Não", "Sim", "Não")</f>
        <v>Sim</v>
      </c>
      <c r="Z838" s="133">
        <f>CENSO[[#This Row],[g (m²)]]/SUM(AEEF[AEEF-UT])</f>
        <v>8.9121049592273379E-4</v>
      </c>
      <c r="AA838" s="133">
        <f>CENSO[[#This Row],[v (m³)]]/SUM(AEEF[AEEF-UT])</f>
        <v>9.3577102071887037E-3</v>
      </c>
    </row>
    <row r="839" spans="1:27" ht="14">
      <c r="A839" s="86">
        <v>1</v>
      </c>
      <c r="B839" s="86">
        <v>1</v>
      </c>
      <c r="C839" s="63">
        <v>35</v>
      </c>
      <c r="D839" s="63">
        <v>838</v>
      </c>
      <c r="E839" s="63" t="str">
        <f>VLOOKUP(CENSO[[#This Row],[NOME COMUM]],ESPECIES[],2,FALSE)</f>
        <v>Coutarea hexandra (Jacq.) K.Schum.</v>
      </c>
      <c r="F839" s="64" t="s">
        <v>57</v>
      </c>
      <c r="G839" s="64">
        <v>202</v>
      </c>
      <c r="H839" s="97">
        <f>CENSO[[#This Row],[CAP (cm)]]/PI()</f>
        <v>64.298597009125714</v>
      </c>
      <c r="I839" s="64">
        <v>10</v>
      </c>
      <c r="J839" s="96">
        <f>(PI()*(CENSO[[#This Row],[DAP (cm)]]^2))/40000</f>
        <v>0.3247079148960848</v>
      </c>
      <c r="K839" s="96">
        <f>CENSO[[#This Row],[g (m²)]]*CENSO[[#This Row],[H (m)]]*0.7</f>
        <v>2.2729554042725932</v>
      </c>
      <c r="L839" s="64">
        <v>3</v>
      </c>
      <c r="M839" s="65">
        <v>367709.9</v>
      </c>
      <c r="N839" s="87">
        <v>9708321.6999999899</v>
      </c>
      <c r="O839" s="87" t="s">
        <v>1226</v>
      </c>
      <c r="P839" s="87" t="str">
        <f>VLOOKUP(CENSO[[#This Row],[DAP (cm)]],CD[],2,TRUE)</f>
        <v>TORA</v>
      </c>
      <c r="Q839" s="87" t="str">
        <f>VLOOKUP(CENSO[[#This Row],[DAP (cm)]],DD[],2,TRUE)</f>
        <v>60├ 70</v>
      </c>
      <c r="R839" s="87" t="str" cm="1">
        <f t="array" ref="R839">INDEX(_xlfn.TEXTSPLIT(CENSO[[#This Row],[NOME CIENTIFICO]]," "),1)</f>
        <v>Coutarea</v>
      </c>
      <c r="S839" s="98" t="s">
        <v>1004</v>
      </c>
      <c r="T839" s="87">
        <f>_xlfn.MINIFS(CENSO[DAP (cm)],CENSO[NOME CIENTIFICO],CENSO[[#This Row],[NOME CIENTIFICO]])</f>
        <v>40.425355545341418</v>
      </c>
      <c r="U8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839" s="87" t="str">
        <f>IF(CENSO[[#This Row],[DAP (cm)]]&lt;CENSO[[#This Row],[DMCE (cm)]],"DAP &lt; DMCE","DAP ≥ DMCE")</f>
        <v>DAP ≥ DMCE</v>
      </c>
      <c r="W839" s="87" t="str">
        <f>IF(CENSO[[#This Row],[DAP (cm)]]&gt;200, "Superior", "Inferior")</f>
        <v>Inferior</v>
      </c>
      <c r="X839" s="87" t="str">
        <f>VLOOKUP(CENSO[[#This Row],[NOME COMUM]],ESPECIES[],4,FALSE)</f>
        <v>Não</v>
      </c>
      <c r="Y839" s="87" t="str">
        <f>IF(IFERROR(VLOOKUP(CENSO[[#This Row],[NOME COMUM]],COMERCIAIS[],2, FALSE), "Não") &lt;&gt; "Não", "Sim", "Não")</f>
        <v>Não</v>
      </c>
      <c r="Z839" s="133">
        <f>CENSO[[#This Row],[g (m²)]]/SUM(AEEF[AEEF-UT])</f>
        <v>5.681224995802345E-4</v>
      </c>
      <c r="AA839" s="133">
        <f>CENSO[[#This Row],[v (m³)]]/SUM(AEEF[AEEF-UT])</f>
        <v>3.9768574970616404E-3</v>
      </c>
    </row>
    <row r="840" spans="1:27" ht="14">
      <c r="A840" s="86">
        <v>1</v>
      </c>
      <c r="B840" s="86">
        <v>1</v>
      </c>
      <c r="C840" s="63">
        <v>35</v>
      </c>
      <c r="D840" s="63">
        <v>839</v>
      </c>
      <c r="E840" s="63" t="str">
        <f>VLOOKUP(CENSO[[#This Row],[NOME COMUM]],ESPECIES[],2,FALSE)</f>
        <v>Tachigali myrmecophila Ducke</v>
      </c>
      <c r="F840" s="64" t="s">
        <v>14</v>
      </c>
      <c r="G840" s="64">
        <v>273</v>
      </c>
      <c r="H840" s="97">
        <f>CENSO[[#This Row],[CAP (cm)]]/PI()</f>
        <v>86.898598928174863</v>
      </c>
      <c r="I840" s="64">
        <v>14</v>
      </c>
      <c r="J840" s="96">
        <f>(PI()*(CENSO[[#This Row],[DAP (cm)]]^2))/40000</f>
        <v>0.59308293768479348</v>
      </c>
      <c r="K840" s="96">
        <f>CENSO[[#This Row],[g (m²)]]*CENSO[[#This Row],[H (m)]]*0.7</f>
        <v>5.8122127893109754</v>
      </c>
      <c r="L840" s="64">
        <v>2</v>
      </c>
      <c r="M840" s="65">
        <v>367670.5</v>
      </c>
      <c r="N840" s="87">
        <v>9708294.6999999899</v>
      </c>
      <c r="O840" s="87" t="s">
        <v>1227</v>
      </c>
      <c r="P840" s="87" t="str">
        <f>VLOOKUP(CENSO[[#This Row],[DAP (cm)]],CD[],2,TRUE)</f>
        <v>TORA</v>
      </c>
      <c r="Q840" s="87" t="str">
        <f>VLOOKUP(CENSO[[#This Row],[DAP (cm)]],DD[],2,TRUE)</f>
        <v>80├ 90</v>
      </c>
      <c r="R840" s="87" t="str" cm="1">
        <f t="array" ref="R840">INDEX(_xlfn.TEXTSPLIT(CENSO[[#This Row],[NOME CIENTIFICO]]," "),1)</f>
        <v>Tachigali</v>
      </c>
      <c r="S840" s="98" t="s">
        <v>1004</v>
      </c>
      <c r="T840" s="87">
        <f>_xlfn.MINIFS(CENSO[DAP (cm)],CENSO[NOME CIENTIFICO],CENSO[[#This Row],[NOME CIENTIFICO]])</f>
        <v>39.152116000606256</v>
      </c>
      <c r="U8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40" s="87" t="str">
        <f>IF(CENSO[[#This Row],[DAP (cm)]]&lt;CENSO[[#This Row],[DMCE (cm)]],"DAP &lt; DMCE","DAP ≥ DMCE")</f>
        <v>DAP ≥ DMCE</v>
      </c>
      <c r="W840" s="87" t="str">
        <f>IF(CENSO[[#This Row],[DAP (cm)]]&gt;200, "Superior", "Inferior")</f>
        <v>Inferior</v>
      </c>
      <c r="X840" s="87" t="str">
        <f>VLOOKUP(CENSO[[#This Row],[NOME COMUM]],ESPECIES[],4,FALSE)</f>
        <v>Não</v>
      </c>
      <c r="Y840" s="87" t="str">
        <f>IF(IFERROR(VLOOKUP(CENSO[[#This Row],[NOME COMUM]],COMERCIAIS[],2, FALSE), "Não") &lt;&gt; "Não", "Sim", "Não")</f>
        <v>Sim</v>
      </c>
      <c r="Z840" s="133">
        <f>CENSO[[#This Row],[g (m²)]]/SUM(AEEF[AEEF-UT])</f>
        <v>1.0376826235470862E-3</v>
      </c>
      <c r="AA840" s="133">
        <f>CENSO[[#This Row],[v (m³)]]/SUM(AEEF[AEEF-UT])</f>
        <v>1.0169289710761444E-2</v>
      </c>
    </row>
    <row r="841" spans="1:27" ht="14">
      <c r="A841" s="86">
        <v>1</v>
      </c>
      <c r="B841" s="86">
        <v>1</v>
      </c>
      <c r="C841" s="63">
        <v>35</v>
      </c>
      <c r="D841" s="63">
        <v>840</v>
      </c>
      <c r="E841" s="63" t="str">
        <f>VLOOKUP(CENSO[[#This Row],[NOME COMUM]],ESPECIES[],2,FALSE)</f>
        <v>Tachigali myrmecophila Ducke</v>
      </c>
      <c r="F841" s="64" t="s">
        <v>14</v>
      </c>
      <c r="G841" s="64">
        <v>260</v>
      </c>
      <c r="H841" s="97">
        <f>CENSO[[#This Row],[CAP (cm)]]/PI()</f>
        <v>82.760570407785579</v>
      </c>
      <c r="I841" s="64">
        <v>15</v>
      </c>
      <c r="J841" s="96">
        <f>(PI()*(CENSO[[#This Row],[DAP (cm)]]^2))/40000</f>
        <v>0.53794370765060628</v>
      </c>
      <c r="K841" s="96">
        <f>CENSO[[#This Row],[g (m²)]]*CENSO[[#This Row],[H (m)]]*0.7</f>
        <v>5.6484089303313656</v>
      </c>
      <c r="L841" s="64">
        <v>2</v>
      </c>
      <c r="M841" s="65">
        <v>367666.09999999899</v>
      </c>
      <c r="N841" s="87">
        <v>9708335.0999999903</v>
      </c>
      <c r="O841" s="87" t="s">
        <v>1227</v>
      </c>
      <c r="P841" s="87" t="str">
        <f>VLOOKUP(CENSO[[#This Row],[DAP (cm)]],CD[],2,TRUE)</f>
        <v>TORA</v>
      </c>
      <c r="Q841" s="87" t="str">
        <f>VLOOKUP(CENSO[[#This Row],[DAP (cm)]],DD[],2,TRUE)</f>
        <v>80├ 90</v>
      </c>
      <c r="R841" s="87" t="str" cm="1">
        <f t="array" ref="R841">INDEX(_xlfn.TEXTSPLIT(CENSO[[#This Row],[NOME CIENTIFICO]]," "),1)</f>
        <v>Tachigali</v>
      </c>
      <c r="S841" s="98" t="s">
        <v>1004</v>
      </c>
      <c r="T841" s="87">
        <f>_xlfn.MINIFS(CENSO[DAP (cm)],CENSO[NOME CIENTIFICO],CENSO[[#This Row],[NOME CIENTIFICO]])</f>
        <v>39.152116000606256</v>
      </c>
      <c r="U8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41" s="87" t="str">
        <f>IF(CENSO[[#This Row],[DAP (cm)]]&lt;CENSO[[#This Row],[DMCE (cm)]],"DAP &lt; DMCE","DAP ≥ DMCE")</f>
        <v>DAP ≥ DMCE</v>
      </c>
      <c r="W841" s="87" t="str">
        <f>IF(CENSO[[#This Row],[DAP (cm)]]&gt;200, "Superior", "Inferior")</f>
        <v>Inferior</v>
      </c>
      <c r="X841" s="87" t="str">
        <f>VLOOKUP(CENSO[[#This Row],[NOME COMUM]],ESPECIES[],4,FALSE)</f>
        <v>Não</v>
      </c>
      <c r="Y841" s="87" t="str">
        <f>IF(IFERROR(VLOOKUP(CENSO[[#This Row],[NOME COMUM]],COMERCIAIS[],2, FALSE), "Não") &lt;&gt; "Não", "Sim", "Não")</f>
        <v>Sim</v>
      </c>
      <c r="Z841" s="133">
        <f>CENSO[[#This Row],[g (m²)]]/SUM(AEEF[AEEF-UT])</f>
        <v>9.4120872884089456E-4</v>
      </c>
      <c r="AA841" s="133">
        <f>CENSO[[#This Row],[v (m³)]]/SUM(AEEF[AEEF-UT])</f>
        <v>9.882691652829392E-3</v>
      </c>
    </row>
    <row r="842" spans="1:27" ht="14">
      <c r="A842" s="86">
        <v>1</v>
      </c>
      <c r="B842" s="86">
        <v>1</v>
      </c>
      <c r="C842" s="63">
        <v>35</v>
      </c>
      <c r="D842" s="63">
        <v>841</v>
      </c>
      <c r="E842" s="63" t="str">
        <f>VLOOKUP(CENSO[[#This Row],[NOME COMUM]],ESPECIES[],2,FALSE)</f>
        <v>Couratari guianensis Aubl.</v>
      </c>
      <c r="F842" s="64" t="s">
        <v>6</v>
      </c>
      <c r="G842" s="64">
        <v>300</v>
      </c>
      <c r="H842" s="97">
        <f>CENSO[[#This Row],[CAP (cm)]]/PI()</f>
        <v>95.4929658551372</v>
      </c>
      <c r="I842" s="64">
        <v>23</v>
      </c>
      <c r="J842" s="96">
        <f>(PI()*(CENSO[[#This Row],[DAP (cm)]]^2))/40000</f>
        <v>0.7161972439135289</v>
      </c>
      <c r="K842" s="96">
        <f>CENSO[[#This Row],[g (m²)]]*CENSO[[#This Row],[H (m)]]*0.7</f>
        <v>11.530775627007815</v>
      </c>
      <c r="L842" s="64">
        <v>1</v>
      </c>
      <c r="M842" s="65">
        <v>367675.299999999</v>
      </c>
      <c r="N842" s="87">
        <v>9708347.0999999903</v>
      </c>
      <c r="O842" s="87" t="s">
        <v>1228</v>
      </c>
      <c r="P842" s="87" t="str">
        <f>VLOOKUP(CENSO[[#This Row],[DAP (cm)]],CD[],2,TRUE)</f>
        <v>TORA</v>
      </c>
      <c r="Q842" s="87" t="str">
        <f>VLOOKUP(CENSO[[#This Row],[DAP (cm)]],DD[],2,TRUE)</f>
        <v>90├ 100</v>
      </c>
      <c r="R842" s="87" t="str" cm="1">
        <f t="array" ref="R842">INDEX(_xlfn.TEXTSPLIT(CENSO[[#This Row],[NOME CIENTIFICO]]," "),1)</f>
        <v>Couratari</v>
      </c>
      <c r="S842" s="98" t="s">
        <v>1004</v>
      </c>
      <c r="T842" s="87">
        <f>_xlfn.MINIFS(CENSO[DAP (cm)],CENSO[NOME CIENTIFICO],CENSO[[#This Row],[NOME CIENTIFICO]])</f>
        <v>38.833806114422465</v>
      </c>
      <c r="U8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42" s="87" t="str">
        <f>IF(CENSO[[#This Row],[DAP (cm)]]&lt;CENSO[[#This Row],[DMCE (cm)]],"DAP &lt; DMCE","DAP ≥ DMCE")</f>
        <v>DAP ≥ DMCE</v>
      </c>
      <c r="W842" s="87" t="str">
        <f>IF(CENSO[[#This Row],[DAP (cm)]]&gt;200, "Superior", "Inferior")</f>
        <v>Inferior</v>
      </c>
      <c r="X842" s="87" t="str">
        <f>VLOOKUP(CENSO[[#This Row],[NOME COMUM]],ESPECIES[],4,FALSE)</f>
        <v>Não</v>
      </c>
      <c r="Y842" s="87" t="str">
        <f>IF(IFERROR(VLOOKUP(CENSO[[#This Row],[NOME COMUM]],COMERCIAIS[],2, FALSE), "Não") &lt;&gt; "Não", "Sim", "Não")</f>
        <v>Sim</v>
      </c>
      <c r="Z842" s="133">
        <f>CENSO[[#This Row],[g (m²)]]/SUM(AEEF[AEEF-UT])</f>
        <v>1.2530885443148001E-3</v>
      </c>
      <c r="AA842" s="133">
        <f>CENSO[[#This Row],[v (m³)]]/SUM(AEEF[AEEF-UT])</f>
        <v>2.017472556346828E-2</v>
      </c>
    </row>
    <row r="843" spans="1:27" ht="14">
      <c r="A843" s="86">
        <v>1</v>
      </c>
      <c r="B843" s="86">
        <v>1</v>
      </c>
      <c r="C843" s="63">
        <v>35</v>
      </c>
      <c r="D843" s="63">
        <v>842</v>
      </c>
      <c r="E843" s="63" t="str">
        <f>VLOOKUP(CENSO[[#This Row],[NOME COMUM]],ESPECIES[],2,FALSE)</f>
        <v>Enterolobium contortisiliquum (Vell.) Morong</v>
      </c>
      <c r="F843" s="64" t="s">
        <v>45</v>
      </c>
      <c r="G843" s="64">
        <v>315</v>
      </c>
      <c r="H843" s="97">
        <f>CENSO[[#This Row],[CAP (cm)]]/PI()</f>
        <v>100.26761414789407</v>
      </c>
      <c r="I843" s="64">
        <v>20</v>
      </c>
      <c r="J843" s="96">
        <f>(PI()*(CENSO[[#This Row],[DAP (cm)]]^2))/40000</f>
        <v>0.78960746141466576</v>
      </c>
      <c r="K843" s="96">
        <f>CENSO[[#This Row],[g (m²)]]*CENSO[[#This Row],[H (m)]]*0.7</f>
        <v>11.054504459805321</v>
      </c>
      <c r="L843" s="64">
        <v>1</v>
      </c>
      <c r="M843" s="65">
        <v>367675</v>
      </c>
      <c r="N843" s="87">
        <v>9708350</v>
      </c>
      <c r="O843" s="87" t="s">
        <v>1227</v>
      </c>
      <c r="P843" s="87" t="str">
        <f>VLOOKUP(CENSO[[#This Row],[DAP (cm)]],CD[],2,TRUE)</f>
        <v>TORA</v>
      </c>
      <c r="Q843" s="87" t="str">
        <f>VLOOKUP(CENSO[[#This Row],[DAP (cm)]],DD[],2,TRUE)</f>
        <v>100├ 110</v>
      </c>
      <c r="R843" s="87" t="str" cm="1">
        <f t="array" ref="R843">INDEX(_xlfn.TEXTSPLIT(CENSO[[#This Row],[NOME CIENTIFICO]]," "),1)</f>
        <v>Enterolobium</v>
      </c>
      <c r="S843" s="98" t="s">
        <v>1004</v>
      </c>
      <c r="T843" s="87">
        <f>_xlfn.MINIFS(CENSO[DAP (cm)],CENSO[NOME CIENTIFICO],CENSO[[#This Row],[NOME CIENTIFICO]])</f>
        <v>42.971834634811742</v>
      </c>
      <c r="U8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843" s="87" t="str">
        <f>IF(CENSO[[#This Row],[DAP (cm)]]&lt;CENSO[[#This Row],[DMCE (cm)]],"DAP &lt; DMCE","DAP ≥ DMCE")</f>
        <v>DAP ≥ DMCE</v>
      </c>
      <c r="W843" s="87" t="str">
        <f>IF(CENSO[[#This Row],[DAP (cm)]]&gt;200, "Superior", "Inferior")</f>
        <v>Inferior</v>
      </c>
      <c r="X843" s="87" t="str">
        <f>VLOOKUP(CENSO[[#This Row],[NOME COMUM]],ESPECIES[],4,FALSE)</f>
        <v>Não</v>
      </c>
      <c r="Y843" s="87" t="str">
        <f>IF(IFERROR(VLOOKUP(CENSO[[#This Row],[NOME COMUM]],COMERCIAIS[],2, FALSE), "Não") &lt;&gt; "Não", "Sim", "Não")</f>
        <v>Sim</v>
      </c>
      <c r="Z843" s="133">
        <f>CENSO[[#This Row],[g (m²)]]/SUM(AEEF[AEEF-UT])</f>
        <v>1.3815301201070673E-3</v>
      </c>
      <c r="AA843" s="133">
        <f>CENSO[[#This Row],[v (m³)]]/SUM(AEEF[AEEF-UT])</f>
        <v>1.9341421681498942E-2</v>
      </c>
    </row>
    <row r="844" spans="1:27" ht="14">
      <c r="A844" s="86">
        <v>1</v>
      </c>
      <c r="B844" s="86">
        <v>1</v>
      </c>
      <c r="C844" s="63">
        <v>35</v>
      </c>
      <c r="D844" s="63">
        <v>843</v>
      </c>
      <c r="E844" s="63" t="str">
        <f>VLOOKUP(CENSO[[#This Row],[NOME COMUM]],ESPECIES[],2,FALSE)</f>
        <v>Brosimum parinarioides Ducke</v>
      </c>
      <c r="F844" s="64" t="s">
        <v>54</v>
      </c>
      <c r="G844" s="64">
        <v>192</v>
      </c>
      <c r="H844" s="97">
        <f>CENSO[[#This Row],[CAP (cm)]]/PI()</f>
        <v>61.115498147287809</v>
      </c>
      <c r="I844" s="64">
        <v>17</v>
      </c>
      <c r="J844" s="96">
        <f>(PI()*(CENSO[[#This Row],[DAP (cm)]]^2))/40000</f>
        <v>0.29335439110698147</v>
      </c>
      <c r="K844" s="96">
        <f>CENSO[[#This Row],[g (m²)]]*CENSO[[#This Row],[H (m)]]*0.7</f>
        <v>3.4909172541730791</v>
      </c>
      <c r="L844" s="64">
        <v>1</v>
      </c>
      <c r="M844" s="65">
        <v>367656</v>
      </c>
      <c r="N844" s="87">
        <v>9708333.4000000004</v>
      </c>
      <c r="O844" s="87" t="s">
        <v>1227</v>
      </c>
      <c r="P844" s="87" t="str">
        <f>VLOOKUP(CENSO[[#This Row],[DAP (cm)]],CD[],2,TRUE)</f>
        <v>TORA</v>
      </c>
      <c r="Q844" s="87" t="str">
        <f>VLOOKUP(CENSO[[#This Row],[DAP (cm)]],DD[],2,TRUE)</f>
        <v>60├ 70</v>
      </c>
      <c r="R844" s="87" t="str" cm="1">
        <f t="array" ref="R844">INDEX(_xlfn.TEXTSPLIT(CENSO[[#This Row],[NOME CIENTIFICO]]," "),1)</f>
        <v>Brosimum</v>
      </c>
      <c r="S844" s="98" t="s">
        <v>1004</v>
      </c>
      <c r="T844" s="87">
        <f>_xlfn.MINIFS(CENSO[DAP (cm)],CENSO[NOME CIENTIFICO],CENSO[[#This Row],[NOME CIENTIFICO]])</f>
        <v>41.38028520389279</v>
      </c>
      <c r="U8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844" s="87" t="str">
        <f>IF(CENSO[[#This Row],[DAP (cm)]]&lt;CENSO[[#This Row],[DMCE (cm)]],"DAP &lt; DMCE","DAP ≥ DMCE")</f>
        <v>DAP ≥ DMCE</v>
      </c>
      <c r="W844" s="87" t="str">
        <f>IF(CENSO[[#This Row],[DAP (cm)]]&gt;200, "Superior", "Inferior")</f>
        <v>Inferior</v>
      </c>
      <c r="X844" s="87" t="str">
        <f>VLOOKUP(CENSO[[#This Row],[NOME COMUM]],ESPECIES[],4,FALSE)</f>
        <v>Não</v>
      </c>
      <c r="Y844" s="87" t="str">
        <f>IF(IFERROR(VLOOKUP(CENSO[[#This Row],[NOME COMUM]],COMERCIAIS[],2, FALSE), "Não") &lt;&gt; "Não", "Sim", "Não")</f>
        <v>Não</v>
      </c>
      <c r="Z844" s="133">
        <f>CENSO[[#This Row],[g (m²)]]/SUM(AEEF[AEEF-UT])</f>
        <v>5.1326506775134213E-4</v>
      </c>
      <c r="AA844" s="133">
        <f>CENSO[[#This Row],[v (m³)]]/SUM(AEEF[AEEF-UT])</f>
        <v>6.1078543062409712E-3</v>
      </c>
    </row>
    <row r="845" spans="1:27" ht="14">
      <c r="A845" s="86">
        <v>1</v>
      </c>
      <c r="B845" s="86">
        <v>1</v>
      </c>
      <c r="C845" s="63">
        <v>35</v>
      </c>
      <c r="D845" s="63">
        <v>844</v>
      </c>
      <c r="E845" s="63" t="str">
        <f>VLOOKUP(CENSO[[#This Row],[NOME COMUM]],ESPECIES[],2,FALSE)</f>
        <v>Sterculia apeibophylla Ducke</v>
      </c>
      <c r="F845" s="64" t="s">
        <v>25</v>
      </c>
      <c r="G845" s="64">
        <v>200</v>
      </c>
      <c r="H845" s="97">
        <f>CENSO[[#This Row],[CAP (cm)]]/PI()</f>
        <v>63.661977236758133</v>
      </c>
      <c r="I845" s="64">
        <v>16</v>
      </c>
      <c r="J845" s="96">
        <f>(PI()*(CENSO[[#This Row],[DAP (cm)]]^2))/40000</f>
        <v>0.31830988618379064</v>
      </c>
      <c r="K845" s="96">
        <f>CENSO[[#This Row],[g (m²)]]*CENSO[[#This Row],[H (m)]]*0.7</f>
        <v>3.565070725258455</v>
      </c>
      <c r="L845" s="64">
        <v>1</v>
      </c>
      <c r="M845" s="65">
        <v>367616.299999999</v>
      </c>
      <c r="N845" s="87">
        <v>9708368.5999999903</v>
      </c>
      <c r="O845" s="87" t="s">
        <v>1227</v>
      </c>
      <c r="P845" s="87" t="str">
        <f>VLOOKUP(CENSO[[#This Row],[DAP (cm)]],CD[],2,TRUE)</f>
        <v>TORA</v>
      </c>
      <c r="Q845" s="87" t="str">
        <f>VLOOKUP(CENSO[[#This Row],[DAP (cm)]],DD[],2,TRUE)</f>
        <v>60├ 70</v>
      </c>
      <c r="R845" s="87" t="str" cm="1">
        <f t="array" ref="R845">INDEX(_xlfn.TEXTSPLIT(CENSO[[#This Row],[NOME CIENTIFICO]]," "),1)</f>
        <v>Sterculia</v>
      </c>
      <c r="S845" s="98" t="s">
        <v>1004</v>
      </c>
      <c r="T845" s="87">
        <f>_xlfn.MINIFS(CENSO[DAP (cm)],CENSO[NOME CIENTIFICO],CENSO[[#This Row],[NOME CIENTIFICO]])</f>
        <v>38.833806114422465</v>
      </c>
      <c r="U8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45" s="87" t="str">
        <f>IF(CENSO[[#This Row],[DAP (cm)]]&lt;CENSO[[#This Row],[DMCE (cm)]],"DAP &lt; DMCE","DAP ≥ DMCE")</f>
        <v>DAP ≥ DMCE</v>
      </c>
      <c r="W845" s="87" t="str">
        <f>IF(CENSO[[#This Row],[DAP (cm)]]&gt;200, "Superior", "Inferior")</f>
        <v>Inferior</v>
      </c>
      <c r="X845" s="87" t="str">
        <f>VLOOKUP(CENSO[[#This Row],[NOME COMUM]],ESPECIES[],4,FALSE)</f>
        <v>Não</v>
      </c>
      <c r="Y845" s="87" t="str">
        <f>IF(IFERROR(VLOOKUP(CENSO[[#This Row],[NOME COMUM]],COMERCIAIS[],2, FALSE), "Não") &lt;&gt; "Não", "Sim", "Não")</f>
        <v>Não</v>
      </c>
      <c r="Z845" s="133">
        <f>CENSO[[#This Row],[g (m²)]]/SUM(AEEF[AEEF-UT])</f>
        <v>5.5692824191768894E-4</v>
      </c>
      <c r="AA845" s="133">
        <f>CENSO[[#This Row],[v (m³)]]/SUM(AEEF[AEEF-UT])</f>
        <v>6.2375963094781156E-3</v>
      </c>
    </row>
    <row r="846" spans="1:27" ht="14">
      <c r="A846" s="86">
        <v>1</v>
      </c>
      <c r="B846" s="86">
        <v>1</v>
      </c>
      <c r="C846" s="63">
        <v>35</v>
      </c>
      <c r="D846" s="63">
        <v>845</v>
      </c>
      <c r="E846" s="63" t="str">
        <f>VLOOKUP(CENSO[[#This Row],[NOME COMUM]],ESPECIES[],2,FALSE)</f>
        <v>Mezilaurus Itauba (Meisn.) Taub. ex Mez</v>
      </c>
      <c r="F846" s="64" t="s">
        <v>8</v>
      </c>
      <c r="G846" s="64">
        <v>178</v>
      </c>
      <c r="H846" s="97">
        <f>CENSO[[#This Row],[CAP (cm)]]/PI()</f>
        <v>56.659159740714742</v>
      </c>
      <c r="I846" s="64">
        <v>15</v>
      </c>
      <c r="J846" s="96">
        <f>(PI()*(CENSO[[#This Row],[DAP (cm)]]^2))/40000</f>
        <v>0.2521332608461806</v>
      </c>
      <c r="K846" s="96">
        <f>CENSO[[#This Row],[g (m²)]]*CENSO[[#This Row],[H (m)]]*0.7</f>
        <v>2.6473992388848959</v>
      </c>
      <c r="L846" s="64">
        <v>1</v>
      </c>
      <c r="M846" s="65">
        <v>367630</v>
      </c>
      <c r="N846" s="87">
        <v>9708330.3000000007</v>
      </c>
      <c r="O846" s="87" t="s">
        <v>1227</v>
      </c>
      <c r="P846" s="87" t="str">
        <f>VLOOKUP(CENSO[[#This Row],[DAP (cm)]],CD[],2,TRUE)</f>
        <v>TORA</v>
      </c>
      <c r="Q846" s="87" t="str">
        <f>VLOOKUP(CENSO[[#This Row],[DAP (cm)]],DD[],2,TRUE)</f>
        <v>50├ 60</v>
      </c>
      <c r="R846" s="87" t="str" cm="1">
        <f t="array" ref="R846">INDEX(_xlfn.TEXTSPLIT(CENSO[[#This Row],[NOME CIENTIFICO]]," "),1)</f>
        <v>Mezilaurus</v>
      </c>
      <c r="S846" s="98" t="s">
        <v>1004</v>
      </c>
      <c r="T846" s="87">
        <f>_xlfn.MINIFS(CENSO[DAP (cm)],CENSO[NOME CIENTIFICO],CENSO[[#This Row],[NOME CIENTIFICO]])</f>
        <v>41.38028520389279</v>
      </c>
      <c r="U8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846" s="87" t="str">
        <f>IF(CENSO[[#This Row],[DAP (cm)]]&lt;CENSO[[#This Row],[DMCE (cm)]],"DAP &lt; DMCE","DAP ≥ DMCE")</f>
        <v>DAP ≥ DMCE</v>
      </c>
      <c r="W846" s="87" t="str">
        <f>IF(CENSO[[#This Row],[DAP (cm)]]&gt;200, "Superior", "Inferior")</f>
        <v>Inferior</v>
      </c>
      <c r="X846" s="87" t="str">
        <f>VLOOKUP(CENSO[[#This Row],[NOME COMUM]],ESPECIES[],4,FALSE)</f>
        <v>Não</v>
      </c>
      <c r="Y846" s="87" t="str">
        <f>IF(IFERROR(VLOOKUP(CENSO[[#This Row],[NOME COMUM]],COMERCIAIS[],2, FALSE), "Não") &lt;&gt; "Não", "Sim", "Não")</f>
        <v>Não</v>
      </c>
      <c r="Z846" s="133">
        <f>CENSO[[#This Row],[g (m²)]]/SUM(AEEF[AEEF-UT])</f>
        <v>4.4114286042300146E-4</v>
      </c>
      <c r="AA846" s="133">
        <f>CENSO[[#This Row],[v (m³)]]/SUM(AEEF[AEEF-UT])</f>
        <v>4.6320000344415146E-3</v>
      </c>
    </row>
    <row r="847" spans="1:27" ht="14">
      <c r="A847" s="86">
        <v>1</v>
      </c>
      <c r="B847" s="86">
        <v>1</v>
      </c>
      <c r="C847" s="63">
        <v>35</v>
      </c>
      <c r="D847" s="63">
        <v>846</v>
      </c>
      <c r="E847" s="63" t="str">
        <f>VLOOKUP(CENSO[[#This Row],[NOME COMUM]],ESPECIES[],2,FALSE)</f>
        <v>Bertholletia excelsa Humb. &amp; Bonpl.</v>
      </c>
      <c r="F847" s="64" t="s">
        <v>37</v>
      </c>
      <c r="G847" s="64">
        <v>400</v>
      </c>
      <c r="H847" s="97">
        <f>CENSO[[#This Row],[CAP (cm)]]/PI()</f>
        <v>127.32395447351627</v>
      </c>
      <c r="I847" s="64">
        <v>22</v>
      </c>
      <c r="J847" s="96">
        <f>(PI()*(CENSO[[#This Row],[DAP (cm)]]^2))/40000</f>
        <v>1.2732395447351625</v>
      </c>
      <c r="K847" s="96">
        <f>CENSO[[#This Row],[g (m²)]]*CENSO[[#This Row],[H (m)]]*0.7</f>
        <v>19.607888988921502</v>
      </c>
      <c r="L847" s="64">
        <v>2</v>
      </c>
      <c r="M847" s="65">
        <v>367642.5</v>
      </c>
      <c r="N847" s="87">
        <v>9708345.4000000004</v>
      </c>
      <c r="O847" s="87" t="s">
        <v>424</v>
      </c>
      <c r="P847" s="87" t="str">
        <f>VLOOKUP(CENSO[[#This Row],[DAP (cm)]],CD[],2,TRUE)</f>
        <v>TORA</v>
      </c>
      <c r="Q847" s="87" t="str">
        <f>VLOOKUP(CENSO[[#This Row],[DAP (cm)]],DD[],2,TRUE)</f>
        <v>120├ 130</v>
      </c>
      <c r="R847" s="87" t="str" cm="1">
        <f t="array" ref="R847">INDEX(_xlfn.TEXTSPLIT(CENSO[[#This Row],[NOME CIENTIFICO]]," "),1)</f>
        <v>Bertholletia</v>
      </c>
      <c r="S847" s="98" t="s">
        <v>1004</v>
      </c>
      <c r="T847" s="87">
        <f>_xlfn.MINIFS(CENSO[DAP (cm)],CENSO[NOME CIENTIFICO],CENSO[[#This Row],[NOME CIENTIFICO]])</f>
        <v>41.38028520389279</v>
      </c>
      <c r="U8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847" s="87" t="str">
        <f>IF(CENSO[[#This Row],[DAP (cm)]]&lt;CENSO[[#This Row],[DMCE (cm)]],"DAP &lt; DMCE","DAP ≥ DMCE")</f>
        <v>DAP ≥ DMCE</v>
      </c>
      <c r="W847" s="87" t="str">
        <f>IF(CENSO[[#This Row],[DAP (cm)]]&gt;200, "Superior", "Inferior")</f>
        <v>Inferior</v>
      </c>
      <c r="X847" s="87" t="str">
        <f>VLOOKUP(CENSO[[#This Row],[NOME COMUM]],ESPECIES[],4,FALSE)</f>
        <v>Protegida</v>
      </c>
      <c r="Y847" s="87" t="str">
        <f>IF(IFERROR(VLOOKUP(CENSO[[#This Row],[NOME COMUM]],COMERCIAIS[],2, FALSE), "Não") &lt;&gt; "Não", "Sim", "Não")</f>
        <v>Não</v>
      </c>
      <c r="Z847" s="133">
        <f>CENSO[[#This Row],[g (m²)]]/SUM(AEEF[AEEF-UT])</f>
        <v>2.2277129676707558E-3</v>
      </c>
      <c r="AA847" s="133">
        <f>CENSO[[#This Row],[v (m³)]]/SUM(AEEF[AEEF-UT])</f>
        <v>3.4306779702129635E-2</v>
      </c>
    </row>
    <row r="848" spans="1:27" ht="14">
      <c r="A848" s="86">
        <v>1</v>
      </c>
      <c r="B848" s="86">
        <v>1</v>
      </c>
      <c r="C848" s="63">
        <v>35</v>
      </c>
      <c r="D848" s="63">
        <v>847</v>
      </c>
      <c r="E848" s="63" t="str">
        <f>VLOOKUP(CENSO[[#This Row],[NOME COMUM]],ESPECIES[],2,FALSE)</f>
        <v>Couratari guianensis Aubl.</v>
      </c>
      <c r="F848" s="64" t="s">
        <v>6</v>
      </c>
      <c r="G848" s="64">
        <v>183</v>
      </c>
      <c r="H848" s="97">
        <f>CENSO[[#This Row],[CAP (cm)]]/PI()</f>
        <v>58.250709171633694</v>
      </c>
      <c r="I848" s="64">
        <v>22</v>
      </c>
      <c r="J848" s="96">
        <f>(PI()*(CENSO[[#This Row],[DAP (cm)]]^2))/40000</f>
        <v>0.26649699446022412</v>
      </c>
      <c r="K848" s="96">
        <f>CENSO[[#This Row],[g (m²)]]*CENSO[[#This Row],[H (m)]]*0.7</f>
        <v>4.1040537146874518</v>
      </c>
      <c r="L848" s="64">
        <v>2</v>
      </c>
      <c r="M848" s="65">
        <v>367652.299999999</v>
      </c>
      <c r="N848" s="87">
        <v>9708358.0999999903</v>
      </c>
      <c r="O848" s="87" t="s">
        <v>1228</v>
      </c>
      <c r="P848" s="87" t="str">
        <f>VLOOKUP(CENSO[[#This Row],[DAP (cm)]],CD[],2,TRUE)</f>
        <v>TORA</v>
      </c>
      <c r="Q848" s="87" t="str">
        <f>VLOOKUP(CENSO[[#This Row],[DAP (cm)]],DD[],2,TRUE)</f>
        <v>50├ 60</v>
      </c>
      <c r="R848" s="87" t="str" cm="1">
        <f t="array" ref="R848">INDEX(_xlfn.TEXTSPLIT(CENSO[[#This Row],[NOME CIENTIFICO]]," "),1)</f>
        <v>Couratari</v>
      </c>
      <c r="S848" s="98" t="s">
        <v>1004</v>
      </c>
      <c r="T848" s="87">
        <f>_xlfn.MINIFS(CENSO[DAP (cm)],CENSO[NOME CIENTIFICO],CENSO[[#This Row],[NOME CIENTIFICO]])</f>
        <v>38.833806114422465</v>
      </c>
      <c r="U8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48" s="87" t="str">
        <f>IF(CENSO[[#This Row],[DAP (cm)]]&lt;CENSO[[#This Row],[DMCE (cm)]],"DAP &lt; DMCE","DAP ≥ DMCE")</f>
        <v>DAP ≥ DMCE</v>
      </c>
      <c r="W848" s="87" t="str">
        <f>IF(CENSO[[#This Row],[DAP (cm)]]&gt;200, "Superior", "Inferior")</f>
        <v>Inferior</v>
      </c>
      <c r="X848" s="87" t="str">
        <f>VLOOKUP(CENSO[[#This Row],[NOME COMUM]],ESPECIES[],4,FALSE)</f>
        <v>Não</v>
      </c>
      <c r="Y848" s="87" t="str">
        <f>IF(IFERROR(VLOOKUP(CENSO[[#This Row],[NOME COMUM]],COMERCIAIS[],2, FALSE), "Não") &lt;&gt; "Não", "Sim", "Não")</f>
        <v>Sim</v>
      </c>
      <c r="Z848" s="133">
        <f>CENSO[[#This Row],[g (m²)]]/SUM(AEEF[AEEF-UT])</f>
        <v>4.6627424733953712E-4</v>
      </c>
      <c r="AA848" s="133">
        <f>CENSO[[#This Row],[v (m³)]]/SUM(AEEF[AEEF-UT])</f>
        <v>7.180623409028873E-3</v>
      </c>
    </row>
    <row r="849" spans="1:27" ht="14">
      <c r="A849" s="86">
        <v>1</v>
      </c>
      <c r="B849" s="86">
        <v>1</v>
      </c>
      <c r="C849" s="63">
        <v>35</v>
      </c>
      <c r="D849" s="63">
        <v>848</v>
      </c>
      <c r="E849" s="63" t="str">
        <f>VLOOKUP(CENSO[[#This Row],[NOME COMUM]],ESPECIES[],2,FALSE)</f>
        <v>Piptadenia suaveolens Miq.</v>
      </c>
      <c r="F849" s="64" t="s">
        <v>22</v>
      </c>
      <c r="G849" s="64">
        <v>182</v>
      </c>
      <c r="H849" s="97">
        <f>CENSO[[#This Row],[CAP (cm)]]/PI()</f>
        <v>57.932399285449904</v>
      </c>
      <c r="I849" s="64">
        <v>11</v>
      </c>
      <c r="J849" s="96">
        <f>(PI()*(CENSO[[#This Row],[DAP (cm)]]^2))/40000</f>
        <v>0.26359241674879702</v>
      </c>
      <c r="K849" s="96">
        <f>CENSO[[#This Row],[g (m²)]]*CENSO[[#This Row],[H (m)]]*0.7</f>
        <v>2.0296616089657369</v>
      </c>
      <c r="L849" s="64">
        <v>1</v>
      </c>
      <c r="M849" s="65">
        <v>367659</v>
      </c>
      <c r="N849" s="87">
        <v>9708366.9000000004</v>
      </c>
      <c r="O849" s="87" t="s">
        <v>1228</v>
      </c>
      <c r="P849" s="87" t="str">
        <f>VLOOKUP(CENSO[[#This Row],[DAP (cm)]],CD[],2,TRUE)</f>
        <v>TORA</v>
      </c>
      <c r="Q849" s="87" t="str">
        <f>VLOOKUP(CENSO[[#This Row],[DAP (cm)]],DD[],2,TRUE)</f>
        <v>50├ 60</v>
      </c>
      <c r="R849" s="87" t="str" cm="1">
        <f t="array" ref="R849">INDEX(_xlfn.TEXTSPLIT(CENSO[[#This Row],[NOME CIENTIFICO]]," "),1)</f>
        <v>Piptadenia</v>
      </c>
      <c r="S849" s="98" t="s">
        <v>1004</v>
      </c>
      <c r="T849" s="87">
        <f>_xlfn.MINIFS(CENSO[DAP (cm)],CENSO[NOME CIENTIFICO],CENSO[[#This Row],[NOME CIENTIFICO]])</f>
        <v>39.788735772973837</v>
      </c>
      <c r="U8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49" s="87" t="str">
        <f>IF(CENSO[[#This Row],[DAP (cm)]]&lt;CENSO[[#This Row],[DMCE (cm)]],"DAP &lt; DMCE","DAP ≥ DMCE")</f>
        <v>DAP ≥ DMCE</v>
      </c>
      <c r="W849" s="87" t="str">
        <f>IF(CENSO[[#This Row],[DAP (cm)]]&gt;200, "Superior", "Inferior")</f>
        <v>Inferior</v>
      </c>
      <c r="X849" s="87" t="str">
        <f>VLOOKUP(CENSO[[#This Row],[NOME COMUM]],ESPECIES[],4,FALSE)</f>
        <v>Não</v>
      </c>
      <c r="Y849" s="87" t="str">
        <f>IF(IFERROR(VLOOKUP(CENSO[[#This Row],[NOME COMUM]],COMERCIAIS[],2, FALSE), "Não") &lt;&gt; "Não", "Sim", "Não")</f>
        <v>Sim</v>
      </c>
      <c r="Z849" s="133">
        <f>CENSO[[#This Row],[g (m²)]]/SUM(AEEF[AEEF-UT])</f>
        <v>4.6119227713203821E-4</v>
      </c>
      <c r="AA849" s="133">
        <f>CENSO[[#This Row],[v (m³)]]/SUM(AEEF[AEEF-UT])</f>
        <v>3.551180533916694E-3</v>
      </c>
    </row>
    <row r="850" spans="1:27" ht="14">
      <c r="A850" s="86">
        <v>1</v>
      </c>
      <c r="B850" s="86">
        <v>1</v>
      </c>
      <c r="C850" s="63">
        <v>35</v>
      </c>
      <c r="D850" s="63">
        <v>849</v>
      </c>
      <c r="E850" s="63" t="str">
        <f>VLOOKUP(CENSO[[#This Row],[NOME COMUM]],ESPECIES[],2,FALSE)</f>
        <v>Tachigali myrmecophila Ducke</v>
      </c>
      <c r="F850" s="64" t="s">
        <v>14</v>
      </c>
      <c r="G850" s="64">
        <v>160</v>
      </c>
      <c r="H850" s="97">
        <f>CENSO[[#This Row],[CAP (cm)]]/PI()</f>
        <v>50.929581789406512</v>
      </c>
      <c r="I850" s="64">
        <v>13</v>
      </c>
      <c r="J850" s="96">
        <f>(PI()*(CENSO[[#This Row],[DAP (cm)]]^2))/40000</f>
        <v>0.20371832715762608</v>
      </c>
      <c r="K850" s="96">
        <f>CENSO[[#This Row],[g (m²)]]*CENSO[[#This Row],[H (m)]]*0.7</f>
        <v>1.8538367771343973</v>
      </c>
      <c r="L850" s="64">
        <v>1</v>
      </c>
      <c r="M850" s="65">
        <v>367638.4</v>
      </c>
      <c r="N850" s="87">
        <v>9708359.6999999899</v>
      </c>
      <c r="O850" s="87" t="s">
        <v>1227</v>
      </c>
      <c r="P850" s="87" t="str">
        <f>VLOOKUP(CENSO[[#This Row],[DAP (cm)]],CD[],2,TRUE)</f>
        <v>TORA</v>
      </c>
      <c r="Q850" s="87" t="str">
        <f>VLOOKUP(CENSO[[#This Row],[DAP (cm)]],DD[],2,TRUE)</f>
        <v>50├ 60</v>
      </c>
      <c r="R850" s="87" t="str" cm="1">
        <f t="array" ref="R850">INDEX(_xlfn.TEXTSPLIT(CENSO[[#This Row],[NOME CIENTIFICO]]," "),1)</f>
        <v>Tachigali</v>
      </c>
      <c r="S850" s="98" t="s">
        <v>1004</v>
      </c>
      <c r="T850" s="87">
        <f>_xlfn.MINIFS(CENSO[DAP (cm)],CENSO[NOME CIENTIFICO],CENSO[[#This Row],[NOME CIENTIFICO]])</f>
        <v>39.152116000606256</v>
      </c>
      <c r="U8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50" s="87" t="str">
        <f>IF(CENSO[[#This Row],[DAP (cm)]]&lt;CENSO[[#This Row],[DMCE (cm)]],"DAP &lt; DMCE","DAP ≥ DMCE")</f>
        <v>DAP ≥ DMCE</v>
      </c>
      <c r="W850" s="87" t="str">
        <f>IF(CENSO[[#This Row],[DAP (cm)]]&gt;200, "Superior", "Inferior")</f>
        <v>Inferior</v>
      </c>
      <c r="X850" s="87" t="str">
        <f>VLOOKUP(CENSO[[#This Row],[NOME COMUM]],ESPECIES[],4,FALSE)</f>
        <v>Não</v>
      </c>
      <c r="Y850" s="87" t="str">
        <f>IF(IFERROR(VLOOKUP(CENSO[[#This Row],[NOME COMUM]],COMERCIAIS[],2, FALSE), "Não") &lt;&gt; "Não", "Sim", "Não")</f>
        <v>Sim</v>
      </c>
      <c r="Z850" s="133">
        <f>CENSO[[#This Row],[g (m²)]]/SUM(AEEF[AEEF-UT])</f>
        <v>3.5643407482732108E-4</v>
      </c>
      <c r="AA850" s="133">
        <f>CENSO[[#This Row],[v (m³)]]/SUM(AEEF[AEEF-UT])</f>
        <v>3.2435500809286214E-3</v>
      </c>
    </row>
    <row r="851" spans="1:27" ht="14">
      <c r="A851" s="86">
        <v>1</v>
      </c>
      <c r="B851" s="86">
        <v>1</v>
      </c>
      <c r="C851" s="63">
        <v>35</v>
      </c>
      <c r="D851" s="63">
        <v>850</v>
      </c>
      <c r="E851" s="63" t="str">
        <f>VLOOKUP(CENSO[[#This Row],[NOME COMUM]],ESPECIES[],2,FALSE)</f>
        <v>Tachigali myrmecophila Ducke</v>
      </c>
      <c r="F851" s="64" t="s">
        <v>14</v>
      </c>
      <c r="G851" s="64">
        <v>165</v>
      </c>
      <c r="H851" s="97">
        <f>CENSO[[#This Row],[CAP (cm)]]/PI()</f>
        <v>52.521131220325465</v>
      </c>
      <c r="I851" s="64">
        <v>10</v>
      </c>
      <c r="J851" s="96">
        <f>(PI()*(CENSO[[#This Row],[DAP (cm)]]^2))/40000</f>
        <v>0.21664966628384255</v>
      </c>
      <c r="K851" s="96">
        <f>CENSO[[#This Row],[g (m²)]]*CENSO[[#This Row],[H (m)]]*0.7</f>
        <v>1.5165476639868978</v>
      </c>
      <c r="L851" s="64">
        <v>2</v>
      </c>
      <c r="M851" s="65">
        <v>367631.299999999</v>
      </c>
      <c r="N851" s="87">
        <v>9708355.3000000007</v>
      </c>
      <c r="O851" s="87" t="s">
        <v>1227</v>
      </c>
      <c r="P851" s="87" t="str">
        <f>VLOOKUP(CENSO[[#This Row],[DAP (cm)]],CD[],2,TRUE)</f>
        <v>TORA</v>
      </c>
      <c r="Q851" s="87" t="str">
        <f>VLOOKUP(CENSO[[#This Row],[DAP (cm)]],DD[],2,TRUE)</f>
        <v>50├ 60</v>
      </c>
      <c r="R851" s="87" t="str" cm="1">
        <f t="array" ref="R851">INDEX(_xlfn.TEXTSPLIT(CENSO[[#This Row],[NOME CIENTIFICO]]," "),1)</f>
        <v>Tachigali</v>
      </c>
      <c r="S851" s="98" t="s">
        <v>1004</v>
      </c>
      <c r="T851" s="87">
        <f>_xlfn.MINIFS(CENSO[DAP (cm)],CENSO[NOME CIENTIFICO],CENSO[[#This Row],[NOME CIENTIFICO]])</f>
        <v>39.152116000606256</v>
      </c>
      <c r="U8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51" s="87" t="str">
        <f>IF(CENSO[[#This Row],[DAP (cm)]]&lt;CENSO[[#This Row],[DMCE (cm)]],"DAP &lt; DMCE","DAP ≥ DMCE")</f>
        <v>DAP ≥ DMCE</v>
      </c>
      <c r="W851" s="87" t="str">
        <f>IF(CENSO[[#This Row],[DAP (cm)]]&gt;200, "Superior", "Inferior")</f>
        <v>Inferior</v>
      </c>
      <c r="X851" s="87" t="str">
        <f>VLOOKUP(CENSO[[#This Row],[NOME COMUM]],ESPECIES[],4,FALSE)</f>
        <v>Não</v>
      </c>
      <c r="Y851" s="87" t="str">
        <f>IF(IFERROR(VLOOKUP(CENSO[[#This Row],[NOME COMUM]],COMERCIAIS[],2, FALSE), "Não") &lt;&gt; "Não", "Sim", "Não")</f>
        <v>Sim</v>
      </c>
      <c r="Z851" s="133">
        <f>CENSO[[#This Row],[g (m²)]]/SUM(AEEF[AEEF-UT])</f>
        <v>3.7905928465522713E-4</v>
      </c>
      <c r="AA851" s="133">
        <f>CENSO[[#This Row],[v (m³)]]/SUM(AEEF[AEEF-UT])</f>
        <v>2.65341499258659E-3</v>
      </c>
    </row>
    <row r="852" spans="1:27" ht="14">
      <c r="A852" s="86">
        <v>1</v>
      </c>
      <c r="B852" s="86">
        <v>1</v>
      </c>
      <c r="C852" s="63">
        <v>35</v>
      </c>
      <c r="D852" s="63">
        <v>851</v>
      </c>
      <c r="E852" s="63" t="str">
        <f>VLOOKUP(CENSO[[#This Row],[NOME COMUM]],ESPECIES[],2,FALSE)</f>
        <v>Astronium lecointei Ducke</v>
      </c>
      <c r="F852" s="64" t="s">
        <v>5</v>
      </c>
      <c r="G852" s="64">
        <v>193</v>
      </c>
      <c r="H852" s="97">
        <f>CENSO[[#This Row],[CAP (cm)]]/PI()</f>
        <v>61.4338080334716</v>
      </c>
      <c r="I852" s="64">
        <v>19</v>
      </c>
      <c r="J852" s="96">
        <f>(PI()*(CENSO[[#This Row],[DAP (cm)]]^2))/40000</f>
        <v>0.29641812376150045</v>
      </c>
      <c r="K852" s="96">
        <f>CENSO[[#This Row],[g (m²)]]*CENSO[[#This Row],[H (m)]]*0.7</f>
        <v>3.9423610460279557</v>
      </c>
      <c r="L852" s="64">
        <v>1</v>
      </c>
      <c r="M852" s="65">
        <v>367617.09999999899</v>
      </c>
      <c r="N852" s="87">
        <v>9708345.0999999903</v>
      </c>
      <c r="O852" s="87" t="s">
        <v>1228</v>
      </c>
      <c r="P852" s="87" t="str">
        <f>VLOOKUP(CENSO[[#This Row],[DAP (cm)]],CD[],2,TRUE)</f>
        <v>TORA</v>
      </c>
      <c r="Q852" s="87" t="str">
        <f>VLOOKUP(CENSO[[#This Row],[DAP (cm)]],DD[],2,TRUE)</f>
        <v>60├ 70</v>
      </c>
      <c r="R852" s="87" t="str" cm="1">
        <f t="array" ref="R852">INDEX(_xlfn.TEXTSPLIT(CENSO[[#This Row],[NOME CIENTIFICO]]," "),1)</f>
        <v>Astronium</v>
      </c>
      <c r="S852" s="98" t="s">
        <v>1004</v>
      </c>
      <c r="T852" s="87">
        <f>_xlfn.MINIFS(CENSO[DAP (cm)],CENSO[NOME CIENTIFICO],CENSO[[#This Row],[NOME CIENTIFICO]])</f>
        <v>40.107045659157627</v>
      </c>
      <c r="U8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852" s="87" t="str">
        <f>IF(CENSO[[#This Row],[DAP (cm)]]&lt;CENSO[[#This Row],[DMCE (cm)]],"DAP &lt; DMCE","DAP ≥ DMCE")</f>
        <v>DAP ≥ DMCE</v>
      </c>
      <c r="W852" s="87" t="str">
        <f>IF(CENSO[[#This Row],[DAP (cm)]]&gt;200, "Superior", "Inferior")</f>
        <v>Inferior</v>
      </c>
      <c r="X852" s="87" t="str">
        <f>VLOOKUP(CENSO[[#This Row],[NOME COMUM]],ESPECIES[],4,FALSE)</f>
        <v>Não</v>
      </c>
      <c r="Y852" s="87" t="str">
        <f>IF(IFERROR(VLOOKUP(CENSO[[#This Row],[NOME COMUM]],COMERCIAIS[],2, FALSE), "Não") &lt;&gt; "Não", "Sim", "Não")</f>
        <v>Sim</v>
      </c>
      <c r="Z852" s="133">
        <f>CENSO[[#This Row],[g (m²)]]/SUM(AEEF[AEEF-UT])</f>
        <v>5.1862550207979992E-4</v>
      </c>
      <c r="AA852" s="133">
        <f>CENSO[[#This Row],[v (m³)]]/SUM(AEEF[AEEF-UT])</f>
        <v>6.897719177661338E-3</v>
      </c>
    </row>
    <row r="853" spans="1:27" ht="14">
      <c r="A853" s="86">
        <v>1</v>
      </c>
      <c r="B853" s="86">
        <v>1</v>
      </c>
      <c r="C853" s="63">
        <v>35</v>
      </c>
      <c r="D853" s="63">
        <v>852</v>
      </c>
      <c r="E853" s="63" t="str">
        <f>VLOOKUP(CENSO[[#This Row],[NOME COMUM]],ESPECIES[],2,FALSE)</f>
        <v>Piptadenia suaveolens Miq.</v>
      </c>
      <c r="F853" s="64" t="s">
        <v>22</v>
      </c>
      <c r="G853" s="64">
        <v>128</v>
      </c>
      <c r="H853" s="97">
        <f>CENSO[[#This Row],[CAP (cm)]]/PI()</f>
        <v>40.743665431525208</v>
      </c>
      <c r="I853" s="64">
        <v>13</v>
      </c>
      <c r="J853" s="96">
        <f>(PI()*(CENSO[[#This Row],[DAP (cm)]]^2))/40000</f>
        <v>0.13037972938088066</v>
      </c>
      <c r="K853" s="96">
        <f>CENSO[[#This Row],[g (m²)]]*CENSO[[#This Row],[H (m)]]*0.7</f>
        <v>1.1864555373660139</v>
      </c>
      <c r="L853" s="64">
        <v>1</v>
      </c>
      <c r="M853" s="65">
        <v>367613.59999999899</v>
      </c>
      <c r="N853" s="87">
        <v>9708344.5999999903</v>
      </c>
      <c r="O853" s="98" t="s">
        <v>1225</v>
      </c>
      <c r="P853" s="87" t="str">
        <f>VLOOKUP(CENSO[[#This Row],[DAP (cm)]],CD[],2,TRUE)</f>
        <v>TORETE</v>
      </c>
      <c r="Q853" s="87" t="str">
        <f>VLOOKUP(CENSO[[#This Row],[DAP (cm)]],DD[],2,TRUE)</f>
        <v>40├ 50</v>
      </c>
      <c r="R853" s="87" t="str" cm="1">
        <f t="array" ref="R853">INDEX(_xlfn.TEXTSPLIT(CENSO[[#This Row],[NOME CIENTIFICO]]," "),1)</f>
        <v>Piptadenia</v>
      </c>
      <c r="S853" s="98" t="s">
        <v>1004</v>
      </c>
      <c r="T853" s="87">
        <f>_xlfn.MINIFS(CENSO[DAP (cm)],CENSO[NOME CIENTIFICO],CENSO[[#This Row],[NOME CIENTIFICO]])</f>
        <v>39.788735772973837</v>
      </c>
      <c r="U8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53" s="87" t="str">
        <f>IF(CENSO[[#This Row],[DAP (cm)]]&lt;CENSO[[#This Row],[DMCE (cm)]],"DAP &lt; DMCE","DAP ≥ DMCE")</f>
        <v>DAP &lt; DMCE</v>
      </c>
      <c r="W853" s="87" t="str">
        <f>IF(CENSO[[#This Row],[DAP (cm)]]&gt;200, "Superior", "Inferior")</f>
        <v>Inferior</v>
      </c>
      <c r="X853" s="87" t="str">
        <f>VLOOKUP(CENSO[[#This Row],[NOME COMUM]],ESPECIES[],4,FALSE)</f>
        <v>Não</v>
      </c>
      <c r="Y853" s="87" t="str">
        <f>IF(IFERROR(VLOOKUP(CENSO[[#This Row],[NOME COMUM]],COMERCIAIS[],2, FALSE), "Não") &lt;&gt; "Não", "Sim", "Não")</f>
        <v>Sim</v>
      </c>
      <c r="Z853" s="133">
        <f>CENSO[[#This Row],[g (m²)]]/SUM(AEEF[AEEF-UT])</f>
        <v>2.2811780788948541E-4</v>
      </c>
      <c r="AA853" s="133">
        <f>CENSO[[#This Row],[v (m³)]]/SUM(AEEF[AEEF-UT])</f>
        <v>2.0758720517943174E-3</v>
      </c>
    </row>
    <row r="854" spans="1:27" ht="14">
      <c r="A854" s="86">
        <v>1</v>
      </c>
      <c r="B854" s="86">
        <v>1</v>
      </c>
      <c r="C854" s="63">
        <v>35</v>
      </c>
      <c r="D854" s="63">
        <v>853</v>
      </c>
      <c r="E854" s="63" t="str">
        <f>VLOOKUP(CENSO[[#This Row],[NOME COMUM]],ESPECIES[],2,FALSE)</f>
        <v>Piptadenia suaveolens Miq.</v>
      </c>
      <c r="F854" s="64" t="s">
        <v>22</v>
      </c>
      <c r="G854" s="64">
        <v>130</v>
      </c>
      <c r="H854" s="97">
        <f>CENSO[[#This Row],[CAP (cm)]]/PI()</f>
        <v>41.38028520389279</v>
      </c>
      <c r="I854" s="64">
        <v>14</v>
      </c>
      <c r="J854" s="96">
        <f>(PI()*(CENSO[[#This Row],[DAP (cm)]]^2))/40000</f>
        <v>0.13448592691265157</v>
      </c>
      <c r="K854" s="96">
        <f>CENSO[[#This Row],[g (m²)]]*CENSO[[#This Row],[H (m)]]*0.7</f>
        <v>1.3179620837439854</v>
      </c>
      <c r="L854" s="64">
        <v>1</v>
      </c>
      <c r="M854" s="65">
        <v>367582.2</v>
      </c>
      <c r="N854" s="87">
        <v>9708373.4000000004</v>
      </c>
      <c r="O854" s="98" t="s">
        <v>1225</v>
      </c>
      <c r="P854" s="87" t="str">
        <f>VLOOKUP(CENSO[[#This Row],[DAP (cm)]],CD[],2,TRUE)</f>
        <v>TORETE</v>
      </c>
      <c r="Q854" s="87" t="str">
        <f>VLOOKUP(CENSO[[#This Row],[DAP (cm)]],DD[],2,TRUE)</f>
        <v>40├ 50</v>
      </c>
      <c r="R854" s="87" t="str" cm="1">
        <f t="array" ref="R854">INDEX(_xlfn.TEXTSPLIT(CENSO[[#This Row],[NOME CIENTIFICO]]," "),1)</f>
        <v>Piptadenia</v>
      </c>
      <c r="S854" s="98" t="s">
        <v>1004</v>
      </c>
      <c r="T854" s="87">
        <f>_xlfn.MINIFS(CENSO[DAP (cm)],CENSO[NOME CIENTIFICO],CENSO[[#This Row],[NOME CIENTIFICO]])</f>
        <v>39.788735772973837</v>
      </c>
      <c r="U8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54" s="87" t="str">
        <f>IF(CENSO[[#This Row],[DAP (cm)]]&lt;CENSO[[#This Row],[DMCE (cm)]],"DAP &lt; DMCE","DAP ≥ DMCE")</f>
        <v>DAP &lt; DMCE</v>
      </c>
      <c r="W854" s="87" t="str">
        <f>IF(CENSO[[#This Row],[DAP (cm)]]&gt;200, "Superior", "Inferior")</f>
        <v>Inferior</v>
      </c>
      <c r="X854" s="87" t="str">
        <f>VLOOKUP(CENSO[[#This Row],[NOME COMUM]],ESPECIES[],4,FALSE)</f>
        <v>Não</v>
      </c>
      <c r="Y854" s="87" t="str">
        <f>IF(IFERROR(VLOOKUP(CENSO[[#This Row],[NOME COMUM]],COMERCIAIS[],2, FALSE), "Não") &lt;&gt; "Não", "Sim", "Não")</f>
        <v>Sim</v>
      </c>
      <c r="Z854" s="133">
        <f>CENSO[[#This Row],[g (m²)]]/SUM(AEEF[AEEF-UT])</f>
        <v>2.3530218221022364E-4</v>
      </c>
      <c r="AA854" s="133">
        <f>CENSO[[#This Row],[v (m³)]]/SUM(AEEF[AEEF-UT])</f>
        <v>2.3059613856601913E-3</v>
      </c>
    </row>
    <row r="855" spans="1:27" ht="14">
      <c r="A855" s="86">
        <v>1</v>
      </c>
      <c r="B855" s="86">
        <v>1</v>
      </c>
      <c r="C855" s="63">
        <v>35</v>
      </c>
      <c r="D855" s="63">
        <v>854</v>
      </c>
      <c r="E855" s="63" t="str">
        <f>VLOOKUP(CENSO[[#This Row],[NOME COMUM]],ESPECIES[],2,FALSE)</f>
        <v>Mezilaurus Itauba (Meisn.) Taub. ex Mez</v>
      </c>
      <c r="F855" s="64" t="s">
        <v>8</v>
      </c>
      <c r="G855" s="64">
        <v>174</v>
      </c>
      <c r="H855" s="97">
        <f>CENSO[[#This Row],[CAP (cm)]]/PI()</f>
        <v>55.38592019597958</v>
      </c>
      <c r="I855" s="64">
        <v>15</v>
      </c>
      <c r="J855" s="96">
        <f>(PI()*(CENSO[[#This Row],[DAP (cm)]]^2))/40000</f>
        <v>0.2409287528525112</v>
      </c>
      <c r="K855" s="96">
        <f>CENSO[[#This Row],[g (m²)]]*CENSO[[#This Row],[H (m)]]*0.7</f>
        <v>2.5297519049513673</v>
      </c>
      <c r="L855" s="64">
        <v>1</v>
      </c>
      <c r="M855" s="65">
        <v>367561.5</v>
      </c>
      <c r="N855" s="87">
        <v>9708403.9000000004</v>
      </c>
      <c r="O855" s="87" t="s">
        <v>1227</v>
      </c>
      <c r="P855" s="87" t="str">
        <f>VLOOKUP(CENSO[[#This Row],[DAP (cm)]],CD[],2,TRUE)</f>
        <v>TORA</v>
      </c>
      <c r="Q855" s="87" t="str">
        <f>VLOOKUP(CENSO[[#This Row],[DAP (cm)]],DD[],2,TRUE)</f>
        <v>50├ 60</v>
      </c>
      <c r="R855" s="87" t="str" cm="1">
        <f t="array" ref="R855">INDEX(_xlfn.TEXTSPLIT(CENSO[[#This Row],[NOME CIENTIFICO]]," "),1)</f>
        <v>Mezilaurus</v>
      </c>
      <c r="S855" s="98" t="s">
        <v>1004</v>
      </c>
      <c r="T855" s="87">
        <f>_xlfn.MINIFS(CENSO[DAP (cm)],CENSO[NOME CIENTIFICO],CENSO[[#This Row],[NOME CIENTIFICO]])</f>
        <v>41.38028520389279</v>
      </c>
      <c r="U8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855" s="87" t="str">
        <f>IF(CENSO[[#This Row],[DAP (cm)]]&lt;CENSO[[#This Row],[DMCE (cm)]],"DAP &lt; DMCE","DAP ≥ DMCE")</f>
        <v>DAP ≥ DMCE</v>
      </c>
      <c r="W855" s="87" t="str">
        <f>IF(CENSO[[#This Row],[DAP (cm)]]&gt;200, "Superior", "Inferior")</f>
        <v>Inferior</v>
      </c>
      <c r="X855" s="87" t="str">
        <f>VLOOKUP(CENSO[[#This Row],[NOME COMUM]],ESPECIES[],4,FALSE)</f>
        <v>Não</v>
      </c>
      <c r="Y855" s="87" t="str">
        <f>IF(IFERROR(VLOOKUP(CENSO[[#This Row],[NOME COMUM]],COMERCIAIS[],2, FALSE), "Não") &lt;&gt; "Não", "Sim", "Não")</f>
        <v>Não</v>
      </c>
      <c r="Z855" s="133">
        <f>CENSO[[#This Row],[g (m²)]]/SUM(AEEF[AEEF-UT])</f>
        <v>4.2153898630749889E-4</v>
      </c>
      <c r="AA855" s="133">
        <f>CENSO[[#This Row],[v (m³)]]/SUM(AEEF[AEEF-UT])</f>
        <v>4.4261593562287373E-3</v>
      </c>
    </row>
    <row r="856" spans="1:27" ht="14">
      <c r="A856" s="86">
        <v>1</v>
      </c>
      <c r="B856" s="86">
        <v>1</v>
      </c>
      <c r="C856" s="63">
        <v>35</v>
      </c>
      <c r="D856" s="63">
        <v>855</v>
      </c>
      <c r="E856" s="63" t="str">
        <f>VLOOKUP(CENSO[[#This Row],[NOME COMUM]],ESPECIES[],2,FALSE)</f>
        <v>Tachigali myrmecophila Ducke</v>
      </c>
      <c r="F856" s="64" t="s">
        <v>14</v>
      </c>
      <c r="G856" s="64">
        <v>396</v>
      </c>
      <c r="H856" s="97">
        <f>CENSO[[#This Row],[CAP (cm)]]/PI()</f>
        <v>126.0507149287811</v>
      </c>
      <c r="I856" s="64">
        <v>15</v>
      </c>
      <c r="J856" s="96">
        <f>(PI()*(CENSO[[#This Row],[DAP (cm)]]^2))/40000</f>
        <v>1.2479020777949328</v>
      </c>
      <c r="K856" s="96">
        <f>CENSO[[#This Row],[g (m²)]]*CENSO[[#This Row],[H (m)]]*0.7</f>
        <v>13.102971816846793</v>
      </c>
      <c r="L856" s="64">
        <v>2</v>
      </c>
      <c r="M856" s="65">
        <v>367566.4</v>
      </c>
      <c r="N856" s="87">
        <v>9708410.3000000007</v>
      </c>
      <c r="O856" s="87" t="s">
        <v>1227</v>
      </c>
      <c r="P856" s="87" t="str">
        <f>VLOOKUP(CENSO[[#This Row],[DAP (cm)]],CD[],2,TRUE)</f>
        <v>TORA</v>
      </c>
      <c r="Q856" s="87" t="str">
        <f>VLOOKUP(CENSO[[#This Row],[DAP (cm)]],DD[],2,TRUE)</f>
        <v>120├ 130</v>
      </c>
      <c r="R856" s="87" t="str" cm="1">
        <f t="array" ref="R856">INDEX(_xlfn.TEXTSPLIT(CENSO[[#This Row],[NOME CIENTIFICO]]," "),1)</f>
        <v>Tachigali</v>
      </c>
      <c r="S856" s="98" t="s">
        <v>1004</v>
      </c>
      <c r="T856" s="87">
        <f>_xlfn.MINIFS(CENSO[DAP (cm)],CENSO[NOME CIENTIFICO],CENSO[[#This Row],[NOME CIENTIFICO]])</f>
        <v>39.152116000606256</v>
      </c>
      <c r="U8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56" s="87" t="str">
        <f>IF(CENSO[[#This Row],[DAP (cm)]]&lt;CENSO[[#This Row],[DMCE (cm)]],"DAP &lt; DMCE","DAP ≥ DMCE")</f>
        <v>DAP ≥ DMCE</v>
      </c>
      <c r="W856" s="87" t="str">
        <f>IF(CENSO[[#This Row],[DAP (cm)]]&gt;200, "Superior", "Inferior")</f>
        <v>Inferior</v>
      </c>
      <c r="X856" s="87" t="str">
        <f>VLOOKUP(CENSO[[#This Row],[NOME COMUM]],ESPECIES[],4,FALSE)</f>
        <v>Não</v>
      </c>
      <c r="Y856" s="87" t="str">
        <f>IF(IFERROR(VLOOKUP(CENSO[[#This Row],[NOME COMUM]],COMERCIAIS[],2, FALSE), "Não") &lt;&gt; "Não", "Sim", "Não")</f>
        <v>Sim</v>
      </c>
      <c r="Z856" s="133">
        <f>CENSO[[#This Row],[g (m²)]]/SUM(AEEF[AEEF-UT])</f>
        <v>2.1833814796141078E-3</v>
      </c>
      <c r="AA856" s="133">
        <f>CENSO[[#This Row],[v (m³)]]/SUM(AEEF[AEEF-UT])</f>
        <v>2.2925505535948128E-2</v>
      </c>
    </row>
    <row r="857" spans="1:27" ht="14">
      <c r="A857" s="86">
        <v>1</v>
      </c>
      <c r="B857" s="86">
        <v>1</v>
      </c>
      <c r="C857" s="63">
        <v>35</v>
      </c>
      <c r="D857" s="63">
        <v>856</v>
      </c>
      <c r="E857" s="63" t="str">
        <f>VLOOKUP(CENSO[[#This Row],[NOME COMUM]],ESPECIES[],2,FALSE)</f>
        <v>Pouteria sp.</v>
      </c>
      <c r="F857" s="64" t="s">
        <v>83</v>
      </c>
      <c r="G857" s="64">
        <v>145</v>
      </c>
      <c r="H857" s="97">
        <f>CENSO[[#This Row],[CAP (cm)]]/PI()</f>
        <v>46.154933496649647</v>
      </c>
      <c r="I857" s="64">
        <v>14</v>
      </c>
      <c r="J857" s="96">
        <f>(PI()*(CENSO[[#This Row],[DAP (cm)]]^2))/40000</f>
        <v>0.16731163392535497</v>
      </c>
      <c r="K857" s="96">
        <f>CENSO[[#This Row],[g (m²)]]*CENSO[[#This Row],[H (m)]]*0.7</f>
        <v>1.6396540124684784</v>
      </c>
      <c r="L857" s="64">
        <v>1</v>
      </c>
      <c r="M857" s="65">
        <v>367571.299999999</v>
      </c>
      <c r="N857" s="87">
        <v>9708416.6999999899</v>
      </c>
      <c r="O857" s="98" t="s">
        <v>1225</v>
      </c>
      <c r="P857" s="87" t="str">
        <f>VLOOKUP(CENSO[[#This Row],[DAP (cm)]],CD[],2,TRUE)</f>
        <v>TORETE</v>
      </c>
      <c r="Q857" s="87" t="str">
        <f>VLOOKUP(CENSO[[#This Row],[DAP (cm)]],DD[],2,TRUE)</f>
        <v>40├ 50</v>
      </c>
      <c r="R857" s="87" t="str" cm="1">
        <f t="array" ref="R857">INDEX(_xlfn.TEXTSPLIT(CENSO[[#This Row],[NOME CIENTIFICO]]," "),1)</f>
        <v>Pouteria</v>
      </c>
      <c r="S857" s="98" t="s">
        <v>1004</v>
      </c>
      <c r="T857" s="87">
        <f>_xlfn.MINIFS(CENSO[DAP (cm)],CENSO[NOME CIENTIFICO],CENSO[[#This Row],[NOME CIENTIFICO]])</f>
        <v>39.788735772973837</v>
      </c>
      <c r="U8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57" s="87" t="str">
        <f>IF(CENSO[[#This Row],[DAP (cm)]]&lt;CENSO[[#This Row],[DMCE (cm)]],"DAP &lt; DMCE","DAP ≥ DMCE")</f>
        <v>DAP &lt; DMCE</v>
      </c>
      <c r="W857" s="87" t="str">
        <f>IF(CENSO[[#This Row],[DAP (cm)]]&gt;200, "Superior", "Inferior")</f>
        <v>Inferior</v>
      </c>
      <c r="X857" s="87" t="str">
        <f>VLOOKUP(CENSO[[#This Row],[NOME COMUM]],ESPECIES[],4,FALSE)</f>
        <v>Não</v>
      </c>
      <c r="Y857" s="87" t="str">
        <f>IF(IFERROR(VLOOKUP(CENSO[[#This Row],[NOME COMUM]],COMERCIAIS[],2, FALSE), "Não") &lt;&gt; "Não", "Sim", "Não")</f>
        <v>Não</v>
      </c>
      <c r="Z857" s="133">
        <f>CENSO[[#This Row],[g (m²)]]/SUM(AEEF[AEEF-UT])</f>
        <v>2.927354071579853E-4</v>
      </c>
      <c r="AA857" s="133">
        <f>CENSO[[#This Row],[v (m³)]]/SUM(AEEF[AEEF-UT])</f>
        <v>2.8688069901482553E-3</v>
      </c>
    </row>
    <row r="858" spans="1:27" ht="14">
      <c r="A858" s="86">
        <v>1</v>
      </c>
      <c r="B858" s="86">
        <v>1</v>
      </c>
      <c r="C858" s="63">
        <v>35</v>
      </c>
      <c r="D858" s="63">
        <v>857</v>
      </c>
      <c r="E858" s="63" t="str">
        <f>VLOOKUP(CENSO[[#This Row],[NOME COMUM]],ESPECIES[],2,FALSE)</f>
        <v>Parkia pendula (Willd.) Benth. ex Walp.</v>
      </c>
      <c r="F858" s="64" t="s">
        <v>24</v>
      </c>
      <c r="G858" s="64">
        <v>233</v>
      </c>
      <c r="H858" s="97">
        <f>CENSO[[#This Row],[CAP (cm)]]/PI()</f>
        <v>74.166203480823228</v>
      </c>
      <c r="I858" s="64">
        <v>16</v>
      </c>
      <c r="J858" s="96">
        <f>(PI()*(CENSO[[#This Row],[DAP (cm)]]^2))/40000</f>
        <v>0.43201813527579536</v>
      </c>
      <c r="K858" s="96">
        <f>CENSO[[#This Row],[g (m²)]]*CENSO[[#This Row],[H (m)]]*0.7</f>
        <v>4.8386031150889073</v>
      </c>
      <c r="L858" s="64">
        <v>2</v>
      </c>
      <c r="M858" s="65">
        <v>367494.5</v>
      </c>
      <c r="N858" s="87">
        <v>9708480.8000000007</v>
      </c>
      <c r="O858" s="87" t="s">
        <v>1227</v>
      </c>
      <c r="P858" s="87" t="str">
        <f>VLOOKUP(CENSO[[#This Row],[DAP (cm)]],CD[],2,TRUE)</f>
        <v>TORA</v>
      </c>
      <c r="Q858" s="87" t="str">
        <f>VLOOKUP(CENSO[[#This Row],[DAP (cm)]],DD[],2,TRUE)</f>
        <v>70├ 80</v>
      </c>
      <c r="R858" s="87" t="str" cm="1">
        <f t="array" ref="R858">INDEX(_xlfn.TEXTSPLIT(CENSO[[#This Row],[NOME CIENTIFICO]]," "),1)</f>
        <v>Parkia</v>
      </c>
      <c r="S858" s="98" t="s">
        <v>1004</v>
      </c>
      <c r="T858" s="87">
        <f>_xlfn.MINIFS(CENSO[DAP (cm)],CENSO[NOME CIENTIFICO],CENSO[[#This Row],[NOME CIENTIFICO]])</f>
        <v>40.107045659157627</v>
      </c>
      <c r="U8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858" s="87" t="str">
        <f>IF(CENSO[[#This Row],[DAP (cm)]]&lt;CENSO[[#This Row],[DMCE (cm)]],"DAP &lt; DMCE","DAP ≥ DMCE")</f>
        <v>DAP ≥ DMCE</v>
      </c>
      <c r="W858" s="87" t="str">
        <f>IF(CENSO[[#This Row],[DAP (cm)]]&gt;200, "Superior", "Inferior")</f>
        <v>Inferior</v>
      </c>
      <c r="X858" s="87" t="str">
        <f>VLOOKUP(CENSO[[#This Row],[NOME COMUM]],ESPECIES[],4,FALSE)</f>
        <v>Não</v>
      </c>
      <c r="Y858" s="87" t="str">
        <f>IF(IFERROR(VLOOKUP(CENSO[[#This Row],[NOME COMUM]],COMERCIAIS[],2, FALSE), "Não") &lt;&gt; "Não", "Sim", "Não")</f>
        <v>Sim</v>
      </c>
      <c r="Z858" s="133">
        <f>CENSO[[#This Row],[g (m²)]]/SUM(AEEF[AEEF-UT])</f>
        <v>7.5587693313673558E-4</v>
      </c>
      <c r="AA858" s="133">
        <f>CENSO[[#This Row],[v (m³)]]/SUM(AEEF[AEEF-UT])</f>
        <v>8.4658216511314371E-3</v>
      </c>
    </row>
    <row r="859" spans="1:27" ht="14">
      <c r="A859" s="86">
        <v>1</v>
      </c>
      <c r="B859" s="86">
        <v>1</v>
      </c>
      <c r="C859" s="63">
        <v>35</v>
      </c>
      <c r="D859" s="63">
        <v>858</v>
      </c>
      <c r="E859" s="63" t="str">
        <f>VLOOKUP(CENSO[[#This Row],[NOME COMUM]],ESPECIES[],2,FALSE)</f>
        <v>Tachigali myrmecophila Ducke</v>
      </c>
      <c r="F859" s="64" t="s">
        <v>14</v>
      </c>
      <c r="G859" s="64">
        <v>237</v>
      </c>
      <c r="H859" s="97">
        <f>CENSO[[#This Row],[CAP (cm)]]/PI()</f>
        <v>75.43944302555839</v>
      </c>
      <c r="I859" s="64">
        <v>16</v>
      </c>
      <c r="J859" s="96">
        <f>(PI()*(CENSO[[#This Row],[DAP (cm)]]^2))/40000</f>
        <v>0.44697869992643346</v>
      </c>
      <c r="K859" s="96">
        <f>CENSO[[#This Row],[g (m²)]]*CENSO[[#This Row],[H (m)]]*0.7</f>
        <v>5.0061614391760543</v>
      </c>
      <c r="L859" s="64">
        <v>2</v>
      </c>
      <c r="M859" s="65">
        <v>367494.5</v>
      </c>
      <c r="N859" s="87">
        <v>9708480.8000000007</v>
      </c>
      <c r="O859" s="87" t="s">
        <v>1227</v>
      </c>
      <c r="P859" s="87" t="str">
        <f>VLOOKUP(CENSO[[#This Row],[DAP (cm)]],CD[],2,TRUE)</f>
        <v>TORA</v>
      </c>
      <c r="Q859" s="87" t="str">
        <f>VLOOKUP(CENSO[[#This Row],[DAP (cm)]],DD[],2,TRUE)</f>
        <v>70├ 80</v>
      </c>
      <c r="R859" s="87" t="str" cm="1">
        <f t="array" ref="R859">INDEX(_xlfn.TEXTSPLIT(CENSO[[#This Row],[NOME CIENTIFICO]]," "),1)</f>
        <v>Tachigali</v>
      </c>
      <c r="S859" s="98" t="s">
        <v>1004</v>
      </c>
      <c r="T859" s="87">
        <f>_xlfn.MINIFS(CENSO[DAP (cm)],CENSO[NOME CIENTIFICO],CENSO[[#This Row],[NOME CIENTIFICO]])</f>
        <v>39.152116000606256</v>
      </c>
      <c r="U8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59" s="87" t="str">
        <f>IF(CENSO[[#This Row],[DAP (cm)]]&lt;CENSO[[#This Row],[DMCE (cm)]],"DAP &lt; DMCE","DAP ≥ DMCE")</f>
        <v>DAP ≥ DMCE</v>
      </c>
      <c r="W859" s="87" t="str">
        <f>IF(CENSO[[#This Row],[DAP (cm)]]&gt;200, "Superior", "Inferior")</f>
        <v>Inferior</v>
      </c>
      <c r="X859" s="87" t="str">
        <f>VLOOKUP(CENSO[[#This Row],[NOME COMUM]],ESPECIES[],4,FALSE)</f>
        <v>Não</v>
      </c>
      <c r="Y859" s="87" t="str">
        <f>IF(IFERROR(VLOOKUP(CENSO[[#This Row],[NOME COMUM]],COMERCIAIS[],2, FALSE), "Não") &lt;&gt; "Não", "Sim", "Não")</f>
        <v>Sim</v>
      </c>
      <c r="Z859" s="133">
        <f>CENSO[[#This Row],[g (m²)]]/SUM(AEEF[AEEF-UT])</f>
        <v>7.8205256050686682E-4</v>
      </c>
      <c r="AA859" s="133">
        <f>CENSO[[#This Row],[v (m³)]]/SUM(AEEF[AEEF-UT])</f>
        <v>8.7589886776769082E-3</v>
      </c>
    </row>
    <row r="860" spans="1:27" ht="14">
      <c r="A860" s="86">
        <v>1</v>
      </c>
      <c r="B860" s="86">
        <v>1</v>
      </c>
      <c r="C860" s="63">
        <v>35</v>
      </c>
      <c r="D860" s="63">
        <v>859</v>
      </c>
      <c r="E860" s="63" t="str">
        <f>VLOOKUP(CENSO[[#This Row],[NOME COMUM]],ESPECIES[],2,FALSE)</f>
        <v>Tachigali myrmecophila Ducke</v>
      </c>
      <c r="F860" s="64" t="s">
        <v>14</v>
      </c>
      <c r="G860" s="64">
        <v>140</v>
      </c>
      <c r="H860" s="97">
        <f>CENSO[[#This Row],[CAP (cm)]]/PI()</f>
        <v>44.563384065730695</v>
      </c>
      <c r="I860" s="64">
        <v>13</v>
      </c>
      <c r="J860" s="96">
        <f>(PI()*(CENSO[[#This Row],[DAP (cm)]]^2))/40000</f>
        <v>0.15597184423005742</v>
      </c>
      <c r="K860" s="96">
        <f>CENSO[[#This Row],[g (m²)]]*CENSO[[#This Row],[H (m)]]*0.7</f>
        <v>1.4193437824935224</v>
      </c>
      <c r="L860" s="64">
        <v>1</v>
      </c>
      <c r="M860" s="65">
        <v>367468.09999999899</v>
      </c>
      <c r="N860" s="87">
        <v>9708484.1999999899</v>
      </c>
      <c r="O860" s="98" t="s">
        <v>1225</v>
      </c>
      <c r="P860" s="87" t="str">
        <f>VLOOKUP(CENSO[[#This Row],[DAP (cm)]],CD[],2,TRUE)</f>
        <v>TORETE</v>
      </c>
      <c r="Q860" s="87" t="str">
        <f>VLOOKUP(CENSO[[#This Row],[DAP (cm)]],DD[],2,TRUE)</f>
        <v>40├ 50</v>
      </c>
      <c r="R860" s="87" t="str" cm="1">
        <f t="array" ref="R860">INDEX(_xlfn.TEXTSPLIT(CENSO[[#This Row],[NOME CIENTIFICO]]," "),1)</f>
        <v>Tachigali</v>
      </c>
      <c r="S860" s="98" t="s">
        <v>1004</v>
      </c>
      <c r="T860" s="87">
        <f>_xlfn.MINIFS(CENSO[DAP (cm)],CENSO[NOME CIENTIFICO],CENSO[[#This Row],[NOME CIENTIFICO]])</f>
        <v>39.152116000606256</v>
      </c>
      <c r="U8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60" s="87" t="str">
        <f>IF(CENSO[[#This Row],[DAP (cm)]]&lt;CENSO[[#This Row],[DMCE (cm)]],"DAP &lt; DMCE","DAP ≥ DMCE")</f>
        <v>DAP &lt; DMCE</v>
      </c>
      <c r="W860" s="87" t="str">
        <f>IF(CENSO[[#This Row],[DAP (cm)]]&gt;200, "Superior", "Inferior")</f>
        <v>Inferior</v>
      </c>
      <c r="X860" s="87" t="str">
        <f>VLOOKUP(CENSO[[#This Row],[NOME COMUM]],ESPECIES[],4,FALSE)</f>
        <v>Não</v>
      </c>
      <c r="Y860" s="87" t="str">
        <f>IF(IFERROR(VLOOKUP(CENSO[[#This Row],[NOME COMUM]],COMERCIAIS[],2, FALSE), "Não") &lt;&gt; "Não", "Sim", "Não")</f>
        <v>Sim</v>
      </c>
      <c r="Z860" s="133">
        <f>CENSO[[#This Row],[g (m²)]]/SUM(AEEF[AEEF-UT])</f>
        <v>2.7289483853966759E-4</v>
      </c>
      <c r="AA860" s="133">
        <f>CENSO[[#This Row],[v (m³)]]/SUM(AEEF[AEEF-UT])</f>
        <v>2.4833430307109748E-3</v>
      </c>
    </row>
    <row r="861" spans="1:27" ht="14">
      <c r="A861" s="86">
        <v>1</v>
      </c>
      <c r="B861" s="86">
        <v>1</v>
      </c>
      <c r="C861" s="63">
        <v>35</v>
      </c>
      <c r="D861" s="63">
        <v>860</v>
      </c>
      <c r="E861" s="63" t="str">
        <f>VLOOKUP(CENSO[[#This Row],[NOME COMUM]],ESPECIES[],2,FALSE)</f>
        <v>Tachigali myrmecophila Ducke</v>
      </c>
      <c r="F861" s="64" t="s">
        <v>14</v>
      </c>
      <c r="G861" s="64">
        <v>218</v>
      </c>
      <c r="H861" s="97">
        <f>CENSO[[#This Row],[CAP (cm)]]/PI()</f>
        <v>69.391555188066363</v>
      </c>
      <c r="I861" s="64">
        <v>15</v>
      </c>
      <c r="J861" s="96">
        <f>(PI()*(CENSO[[#This Row],[DAP (cm)]]^2))/40000</f>
        <v>0.37818397577496166</v>
      </c>
      <c r="K861" s="96">
        <f>CENSO[[#This Row],[g (m²)]]*CENSO[[#This Row],[H (m)]]*0.7</f>
        <v>3.9709317456370976</v>
      </c>
      <c r="L861" s="64">
        <v>2</v>
      </c>
      <c r="M861" s="65">
        <v>367463.59999999899</v>
      </c>
      <c r="N861" s="87">
        <v>9708481.5</v>
      </c>
      <c r="O861" s="87" t="s">
        <v>1228</v>
      </c>
      <c r="P861" s="87" t="str">
        <f>VLOOKUP(CENSO[[#This Row],[DAP (cm)]],CD[],2,TRUE)</f>
        <v>TORA</v>
      </c>
      <c r="Q861" s="87" t="str">
        <f>VLOOKUP(CENSO[[#This Row],[DAP (cm)]],DD[],2,TRUE)</f>
        <v>60├ 70</v>
      </c>
      <c r="R861" s="87" t="str" cm="1">
        <f t="array" ref="R861">INDEX(_xlfn.TEXTSPLIT(CENSO[[#This Row],[NOME CIENTIFICO]]," "),1)</f>
        <v>Tachigali</v>
      </c>
      <c r="S861" s="98" t="s">
        <v>1004</v>
      </c>
      <c r="T861" s="87">
        <f>_xlfn.MINIFS(CENSO[DAP (cm)],CENSO[NOME CIENTIFICO],CENSO[[#This Row],[NOME CIENTIFICO]])</f>
        <v>39.152116000606256</v>
      </c>
      <c r="U8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61" s="87" t="str">
        <f>IF(CENSO[[#This Row],[DAP (cm)]]&lt;CENSO[[#This Row],[DMCE (cm)]],"DAP &lt; DMCE","DAP ≥ DMCE")</f>
        <v>DAP ≥ DMCE</v>
      </c>
      <c r="W861" s="87" t="str">
        <f>IF(CENSO[[#This Row],[DAP (cm)]]&gt;200, "Superior", "Inferior")</f>
        <v>Inferior</v>
      </c>
      <c r="X861" s="87" t="str">
        <f>VLOOKUP(CENSO[[#This Row],[NOME COMUM]],ESPECIES[],4,FALSE)</f>
        <v>Não</v>
      </c>
      <c r="Y861" s="87" t="str">
        <f>IF(IFERROR(VLOOKUP(CENSO[[#This Row],[NOME COMUM]],COMERCIAIS[],2, FALSE), "Não") &lt;&gt; "Não", "Sim", "Não")</f>
        <v>Sim</v>
      </c>
      <c r="Z861" s="133">
        <f>CENSO[[#This Row],[g (m²)]]/SUM(AEEF[AEEF-UT])</f>
        <v>6.6168644422240624E-4</v>
      </c>
      <c r="AA861" s="133">
        <f>CENSO[[#This Row],[v (m³)]]/SUM(AEEF[AEEF-UT])</f>
        <v>6.9477076643352656E-3</v>
      </c>
    </row>
    <row r="862" spans="1:27" ht="14">
      <c r="A862" s="86">
        <v>1</v>
      </c>
      <c r="B862" s="86">
        <v>1</v>
      </c>
      <c r="C862" s="63">
        <v>35</v>
      </c>
      <c r="D862" s="63">
        <v>861</v>
      </c>
      <c r="E862" s="63" t="str">
        <f>VLOOKUP(CENSO[[#This Row],[NOME COMUM]],ESPECIES[],2,FALSE)</f>
        <v>Cordia umbraculifera DC.</v>
      </c>
      <c r="F862" s="64" t="s">
        <v>92</v>
      </c>
      <c r="G862" s="64">
        <v>145</v>
      </c>
      <c r="H862" s="97">
        <f>CENSO[[#This Row],[CAP (cm)]]/PI()</f>
        <v>46.154933496649647</v>
      </c>
      <c r="I862" s="64">
        <v>13</v>
      </c>
      <c r="J862" s="96">
        <f>(PI()*(CENSO[[#This Row],[DAP (cm)]]^2))/40000</f>
        <v>0.16731163392535497</v>
      </c>
      <c r="K862" s="96">
        <f>CENSO[[#This Row],[g (m²)]]*CENSO[[#This Row],[H (m)]]*0.7</f>
        <v>1.5225358687207302</v>
      </c>
      <c r="L862" s="64">
        <v>1</v>
      </c>
      <c r="M862" s="65">
        <v>367449.59999999899</v>
      </c>
      <c r="N862" s="87">
        <v>9708520.6999999899</v>
      </c>
      <c r="O862" s="98" t="s">
        <v>1225</v>
      </c>
      <c r="P862" s="87" t="str">
        <f>VLOOKUP(CENSO[[#This Row],[DAP (cm)]],CD[],2,TRUE)</f>
        <v>TORETE</v>
      </c>
      <c r="Q862" s="87" t="str">
        <f>VLOOKUP(CENSO[[#This Row],[DAP (cm)]],DD[],2,TRUE)</f>
        <v>40├ 50</v>
      </c>
      <c r="R862" s="87" t="str" cm="1">
        <f t="array" ref="R862">INDEX(_xlfn.TEXTSPLIT(CENSO[[#This Row],[NOME CIENTIFICO]]," "),1)</f>
        <v>Cordia</v>
      </c>
      <c r="S862" s="98" t="s">
        <v>1004</v>
      </c>
      <c r="T862" s="87">
        <f>_xlfn.MINIFS(CENSO[DAP (cm)],CENSO[NOME CIENTIFICO],CENSO[[#This Row],[NOME CIENTIFICO]])</f>
        <v>42.335214862444161</v>
      </c>
      <c r="U8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862" s="87" t="str">
        <f>IF(CENSO[[#This Row],[DAP (cm)]]&lt;CENSO[[#This Row],[DMCE (cm)]],"DAP &lt; DMCE","DAP ≥ DMCE")</f>
        <v>DAP &lt; DMCE</v>
      </c>
      <c r="W862" s="87" t="str">
        <f>IF(CENSO[[#This Row],[DAP (cm)]]&gt;200, "Superior", "Inferior")</f>
        <v>Inferior</v>
      </c>
      <c r="X862" s="87" t="str">
        <f>VLOOKUP(CENSO[[#This Row],[NOME COMUM]],ESPECIES[],4,FALSE)</f>
        <v>Não</v>
      </c>
      <c r="Y862" s="87" t="str">
        <f>IF(IFERROR(VLOOKUP(CENSO[[#This Row],[NOME COMUM]],COMERCIAIS[],2, FALSE), "Não") &lt;&gt; "Não", "Sim", "Não")</f>
        <v>Não</v>
      </c>
      <c r="Z862" s="133">
        <f>CENSO[[#This Row],[g (m²)]]/SUM(AEEF[AEEF-UT])</f>
        <v>2.927354071579853E-4</v>
      </c>
      <c r="AA862" s="133">
        <f>CENSO[[#This Row],[v (m³)]]/SUM(AEEF[AEEF-UT])</f>
        <v>2.6638922051376661E-3</v>
      </c>
    </row>
    <row r="863" spans="1:27" ht="14">
      <c r="A863" s="86">
        <v>1</v>
      </c>
      <c r="B863" s="86">
        <v>1</v>
      </c>
      <c r="C863" s="63">
        <v>35</v>
      </c>
      <c r="D863" s="63">
        <v>862</v>
      </c>
      <c r="E863" s="63" t="str">
        <f>VLOOKUP(CENSO[[#This Row],[NOME COMUM]],ESPECIES[],2,FALSE)</f>
        <v>Tachigali myrmecophila Ducke</v>
      </c>
      <c r="F863" s="64" t="s">
        <v>14</v>
      </c>
      <c r="G863" s="64">
        <v>304</v>
      </c>
      <c r="H863" s="97">
        <f>CENSO[[#This Row],[CAP (cm)]]/PI()</f>
        <v>96.766205399872362</v>
      </c>
      <c r="I863" s="64">
        <v>14</v>
      </c>
      <c r="J863" s="96">
        <f>(PI()*(CENSO[[#This Row],[DAP (cm)]]^2))/40000</f>
        <v>0.73542316103902994</v>
      </c>
      <c r="K863" s="96">
        <f>CENSO[[#This Row],[g (m²)]]*CENSO[[#This Row],[H (m)]]*0.7</f>
        <v>7.2071469781824931</v>
      </c>
      <c r="L863" s="64">
        <v>2</v>
      </c>
      <c r="M863" s="65">
        <v>367448.9</v>
      </c>
      <c r="N863" s="87">
        <v>9708528.0999999903</v>
      </c>
      <c r="O863" s="87" t="s">
        <v>1228</v>
      </c>
      <c r="P863" s="87" t="str">
        <f>VLOOKUP(CENSO[[#This Row],[DAP (cm)]],CD[],2,TRUE)</f>
        <v>TORA</v>
      </c>
      <c r="Q863" s="87" t="str">
        <f>VLOOKUP(CENSO[[#This Row],[DAP (cm)]],DD[],2,TRUE)</f>
        <v>90├ 100</v>
      </c>
      <c r="R863" s="87" t="str" cm="1">
        <f t="array" ref="R863">INDEX(_xlfn.TEXTSPLIT(CENSO[[#This Row],[NOME CIENTIFICO]]," "),1)</f>
        <v>Tachigali</v>
      </c>
      <c r="S863" s="98" t="s">
        <v>1004</v>
      </c>
      <c r="T863" s="87">
        <f>_xlfn.MINIFS(CENSO[DAP (cm)],CENSO[NOME CIENTIFICO],CENSO[[#This Row],[NOME CIENTIFICO]])</f>
        <v>39.152116000606256</v>
      </c>
      <c r="U8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63" s="87" t="str">
        <f>IF(CENSO[[#This Row],[DAP (cm)]]&lt;CENSO[[#This Row],[DMCE (cm)]],"DAP &lt; DMCE","DAP ≥ DMCE")</f>
        <v>DAP ≥ DMCE</v>
      </c>
      <c r="W863" s="87" t="str">
        <f>IF(CENSO[[#This Row],[DAP (cm)]]&gt;200, "Superior", "Inferior")</f>
        <v>Inferior</v>
      </c>
      <c r="X863" s="87" t="str">
        <f>VLOOKUP(CENSO[[#This Row],[NOME COMUM]],ESPECIES[],4,FALSE)</f>
        <v>Não</v>
      </c>
      <c r="Y863" s="87" t="str">
        <f>IF(IFERROR(VLOOKUP(CENSO[[#This Row],[NOME COMUM]],COMERCIAIS[],2, FALSE), "Não") &lt;&gt; "Não", "Sim", "Não")</f>
        <v>Sim</v>
      </c>
      <c r="Z863" s="133">
        <f>CENSO[[#This Row],[g (m²)]]/SUM(AEEF[AEEF-UT])</f>
        <v>1.2867270101266286E-3</v>
      </c>
      <c r="AA863" s="133">
        <f>CENSO[[#This Row],[v (m³)]]/SUM(AEEF[AEEF-UT])</f>
        <v>1.260992469924096E-2</v>
      </c>
    </row>
    <row r="864" spans="1:27" ht="14">
      <c r="A864" s="86">
        <v>1</v>
      </c>
      <c r="B864" s="86">
        <v>1</v>
      </c>
      <c r="C864" s="63">
        <v>35</v>
      </c>
      <c r="D864" s="63">
        <v>863</v>
      </c>
      <c r="E864" s="63" t="str">
        <f>VLOOKUP(CENSO[[#This Row],[NOME COMUM]],ESPECIES[],2,FALSE)</f>
        <v>Buchenavia capitata (Vahl) Eichler</v>
      </c>
      <c r="F864" s="64" t="s">
        <v>10</v>
      </c>
      <c r="G864" s="64">
        <v>187</v>
      </c>
      <c r="H864" s="97">
        <f>CENSO[[#This Row],[CAP (cm)]]/PI()</f>
        <v>59.523948716368857</v>
      </c>
      <c r="I864" s="64">
        <v>18</v>
      </c>
      <c r="J864" s="96">
        <f>(PI()*(CENSO[[#This Row],[DAP (cm)]]^2))/40000</f>
        <v>0.27827446024902436</v>
      </c>
      <c r="K864" s="96">
        <f>CENSO[[#This Row],[g (m²)]]*CENSO[[#This Row],[H (m)]]*0.7</f>
        <v>3.5062581991377066</v>
      </c>
      <c r="L864" s="64">
        <v>1</v>
      </c>
      <c r="M864" s="65">
        <v>367445.2</v>
      </c>
      <c r="N864" s="87">
        <v>9708531.4000000004</v>
      </c>
      <c r="O864" s="87" t="s">
        <v>1227</v>
      </c>
      <c r="P864" s="87" t="str">
        <f>VLOOKUP(CENSO[[#This Row],[DAP (cm)]],CD[],2,TRUE)</f>
        <v>TORA</v>
      </c>
      <c r="Q864" s="87" t="str">
        <f>VLOOKUP(CENSO[[#This Row],[DAP (cm)]],DD[],2,TRUE)</f>
        <v>50├ 60</v>
      </c>
      <c r="R864" s="87" t="str" cm="1">
        <f t="array" ref="R864">INDEX(_xlfn.TEXTSPLIT(CENSO[[#This Row],[NOME CIENTIFICO]]," "),1)</f>
        <v>Buchenavia</v>
      </c>
      <c r="S864" s="98" t="s">
        <v>1004</v>
      </c>
      <c r="T864" s="87">
        <f>_xlfn.MINIFS(CENSO[DAP (cm)],CENSO[NOME CIENTIFICO],CENSO[[#This Row],[NOME CIENTIFICO]])</f>
        <v>41.38028520389279</v>
      </c>
      <c r="U8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864" s="87" t="str">
        <f>IF(CENSO[[#This Row],[DAP (cm)]]&lt;CENSO[[#This Row],[DMCE (cm)]],"DAP &lt; DMCE","DAP ≥ DMCE")</f>
        <v>DAP ≥ DMCE</v>
      </c>
      <c r="W864" s="87" t="str">
        <f>IF(CENSO[[#This Row],[DAP (cm)]]&gt;200, "Superior", "Inferior")</f>
        <v>Inferior</v>
      </c>
      <c r="X864" s="87" t="str">
        <f>VLOOKUP(CENSO[[#This Row],[NOME COMUM]],ESPECIES[],4,FALSE)</f>
        <v>Não</v>
      </c>
      <c r="Y864" s="87" t="str">
        <f>IF(IFERROR(VLOOKUP(CENSO[[#This Row],[NOME COMUM]],COMERCIAIS[],2, FALSE), "Não") &lt;&gt; "Não", "Sim", "Não")</f>
        <v>Não</v>
      </c>
      <c r="Z864" s="133">
        <f>CENSO[[#This Row],[g (m²)]]/SUM(AEEF[AEEF-UT])</f>
        <v>4.8688059229049158E-4</v>
      </c>
      <c r="AA864" s="133">
        <f>CENSO[[#This Row],[v (m³)]]/SUM(AEEF[AEEF-UT])</f>
        <v>6.1346954628601937E-3</v>
      </c>
    </row>
    <row r="865" spans="1:27" ht="14">
      <c r="A865" s="86">
        <v>1</v>
      </c>
      <c r="B865" s="86">
        <v>1</v>
      </c>
      <c r="C865" s="63">
        <v>35</v>
      </c>
      <c r="D865" s="63">
        <v>864</v>
      </c>
      <c r="E865" s="63" t="str">
        <f>VLOOKUP(CENSO[[#This Row],[NOME COMUM]],ESPECIES[],2,FALSE)</f>
        <v>Couratari guianensis Aubl.</v>
      </c>
      <c r="F865" s="64" t="s">
        <v>6</v>
      </c>
      <c r="G865" s="64">
        <v>150</v>
      </c>
      <c r="H865" s="97">
        <f>CENSO[[#This Row],[CAP (cm)]]/PI()</f>
        <v>47.7464829275686</v>
      </c>
      <c r="I865" s="64">
        <v>20</v>
      </c>
      <c r="J865" s="96">
        <f>(PI()*(CENSO[[#This Row],[DAP (cm)]]^2))/40000</f>
        <v>0.17904931097838223</v>
      </c>
      <c r="K865" s="96">
        <f>CENSO[[#This Row],[g (m²)]]*CENSO[[#This Row],[H (m)]]*0.7</f>
        <v>2.5066903536973508</v>
      </c>
      <c r="L865" s="64">
        <v>1</v>
      </c>
      <c r="M865" s="65">
        <v>367425.799999999</v>
      </c>
      <c r="N865" s="87">
        <v>9708555.3000000007</v>
      </c>
      <c r="O865" s="98" t="s">
        <v>1225</v>
      </c>
      <c r="P865" s="87" t="str">
        <f>VLOOKUP(CENSO[[#This Row],[DAP (cm)]],CD[],2,TRUE)</f>
        <v>TORETE</v>
      </c>
      <c r="Q865" s="87" t="str">
        <f>VLOOKUP(CENSO[[#This Row],[DAP (cm)]],DD[],2,TRUE)</f>
        <v>40├ 50</v>
      </c>
      <c r="R865" s="87" t="str" cm="1">
        <f t="array" ref="R865">INDEX(_xlfn.TEXTSPLIT(CENSO[[#This Row],[NOME CIENTIFICO]]," "),1)</f>
        <v>Couratari</v>
      </c>
      <c r="S865" s="98" t="s">
        <v>1004</v>
      </c>
      <c r="T865" s="87">
        <f>_xlfn.MINIFS(CENSO[DAP (cm)],CENSO[NOME CIENTIFICO],CENSO[[#This Row],[NOME CIENTIFICO]])</f>
        <v>38.833806114422465</v>
      </c>
      <c r="U8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65" s="87" t="str">
        <f>IF(CENSO[[#This Row],[DAP (cm)]]&lt;CENSO[[#This Row],[DMCE (cm)]],"DAP &lt; DMCE","DAP ≥ DMCE")</f>
        <v>DAP &lt; DMCE</v>
      </c>
      <c r="W865" s="87" t="str">
        <f>IF(CENSO[[#This Row],[DAP (cm)]]&gt;200, "Superior", "Inferior")</f>
        <v>Inferior</v>
      </c>
      <c r="X865" s="87" t="str">
        <f>VLOOKUP(CENSO[[#This Row],[NOME COMUM]],ESPECIES[],4,FALSE)</f>
        <v>Não</v>
      </c>
      <c r="Y865" s="87" t="str">
        <f>IF(IFERROR(VLOOKUP(CENSO[[#This Row],[NOME COMUM]],COMERCIAIS[],2, FALSE), "Não") &lt;&gt; "Não", "Sim", "Não")</f>
        <v>Sim</v>
      </c>
      <c r="Z865" s="133">
        <f>CENSO[[#This Row],[g (m²)]]/SUM(AEEF[AEEF-UT])</f>
        <v>3.1327213607870003E-4</v>
      </c>
      <c r="AA865" s="133">
        <f>CENSO[[#This Row],[v (m³)]]/SUM(AEEF[AEEF-UT])</f>
        <v>4.3858099051018E-3</v>
      </c>
    </row>
    <row r="866" spans="1:27" ht="14">
      <c r="A866" s="86">
        <v>1</v>
      </c>
      <c r="B866" s="86">
        <v>1</v>
      </c>
      <c r="C866" s="63">
        <v>35</v>
      </c>
      <c r="D866" s="63">
        <v>865</v>
      </c>
      <c r="E866" s="63" t="str">
        <f>VLOOKUP(CENSO[[#This Row],[NOME COMUM]],ESPECIES[],2,FALSE)</f>
        <v>Astronium lecointei Ducke</v>
      </c>
      <c r="F866" s="64" t="s">
        <v>5</v>
      </c>
      <c r="G866" s="64">
        <v>186</v>
      </c>
      <c r="H866" s="97">
        <f>CENSO[[#This Row],[CAP (cm)]]/PI()</f>
        <v>59.205638830185066</v>
      </c>
      <c r="I866" s="64">
        <v>20</v>
      </c>
      <c r="J866" s="96">
        <f>(PI()*(CENSO[[#This Row],[DAP (cm)]]^2))/40000</f>
        <v>0.27530622056036053</v>
      </c>
      <c r="K866" s="96">
        <f>CENSO[[#This Row],[g (m²)]]*CENSO[[#This Row],[H (m)]]*0.7</f>
        <v>3.854287087845047</v>
      </c>
      <c r="L866" s="64">
        <v>1</v>
      </c>
      <c r="M866" s="65">
        <v>367412.59999999899</v>
      </c>
      <c r="N866" s="87">
        <v>9708549.5999999903</v>
      </c>
      <c r="O866" s="87" t="s">
        <v>1228</v>
      </c>
      <c r="P866" s="87" t="str">
        <f>VLOOKUP(CENSO[[#This Row],[DAP (cm)]],CD[],2,TRUE)</f>
        <v>TORA</v>
      </c>
      <c r="Q866" s="87" t="str">
        <f>VLOOKUP(CENSO[[#This Row],[DAP (cm)]],DD[],2,TRUE)</f>
        <v>50├ 60</v>
      </c>
      <c r="R866" s="87" t="str" cm="1">
        <f t="array" ref="R866">INDEX(_xlfn.TEXTSPLIT(CENSO[[#This Row],[NOME CIENTIFICO]]," "),1)</f>
        <v>Astronium</v>
      </c>
      <c r="S866" s="98" t="s">
        <v>1004</v>
      </c>
      <c r="T866" s="87">
        <f>_xlfn.MINIFS(CENSO[DAP (cm)],CENSO[NOME CIENTIFICO],CENSO[[#This Row],[NOME CIENTIFICO]])</f>
        <v>40.107045659157627</v>
      </c>
      <c r="U8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866" s="87" t="str">
        <f>IF(CENSO[[#This Row],[DAP (cm)]]&lt;CENSO[[#This Row],[DMCE (cm)]],"DAP &lt; DMCE","DAP ≥ DMCE")</f>
        <v>DAP ≥ DMCE</v>
      </c>
      <c r="W866" s="87" t="str">
        <f>IF(CENSO[[#This Row],[DAP (cm)]]&gt;200, "Superior", "Inferior")</f>
        <v>Inferior</v>
      </c>
      <c r="X866" s="87" t="str">
        <f>VLOOKUP(CENSO[[#This Row],[NOME COMUM]],ESPECIES[],4,FALSE)</f>
        <v>Não</v>
      </c>
      <c r="Y866" s="87" t="str">
        <f>IF(IFERROR(VLOOKUP(CENSO[[#This Row],[NOME COMUM]],COMERCIAIS[],2, FALSE), "Não") &lt;&gt; "Não", "Sim", "Não")</f>
        <v>Sim</v>
      </c>
      <c r="Z866" s="133">
        <f>CENSO[[#This Row],[g (m²)]]/SUM(AEEF[AEEF-UT])</f>
        <v>4.8168723643460915E-4</v>
      </c>
      <c r="AA866" s="133">
        <f>CENSO[[#This Row],[v (m³)]]/SUM(AEEF[AEEF-UT])</f>
        <v>6.7436213100845275E-3</v>
      </c>
    </row>
    <row r="867" spans="1:27" ht="14">
      <c r="A867" s="86">
        <v>1</v>
      </c>
      <c r="B867" s="86">
        <v>1</v>
      </c>
      <c r="C867" s="63">
        <v>35</v>
      </c>
      <c r="D867" s="63">
        <v>866</v>
      </c>
      <c r="E867" s="63" t="str">
        <f>VLOOKUP(CENSO[[#This Row],[NOME COMUM]],ESPECIES[],2,FALSE)</f>
        <v>Cordia umbraculifera DC.</v>
      </c>
      <c r="F867" s="64" t="s">
        <v>92</v>
      </c>
      <c r="G867" s="64">
        <v>146</v>
      </c>
      <c r="H867" s="97">
        <f>CENSO[[#This Row],[CAP (cm)]]/PI()</f>
        <v>46.473243382833438</v>
      </c>
      <c r="I867" s="64">
        <v>13</v>
      </c>
      <c r="J867" s="96">
        <f>(PI()*(CENSO[[#This Row],[DAP (cm)]]^2))/40000</f>
        <v>0.16962733834734203</v>
      </c>
      <c r="K867" s="96">
        <f>CENSO[[#This Row],[g (m²)]]*CENSO[[#This Row],[H (m)]]*0.7</f>
        <v>1.5436087789608124</v>
      </c>
      <c r="L867" s="64">
        <v>1</v>
      </c>
      <c r="M867" s="65">
        <v>367401.7</v>
      </c>
      <c r="N867" s="87">
        <v>9708570</v>
      </c>
      <c r="O867" s="98" t="s">
        <v>1225</v>
      </c>
      <c r="P867" s="87" t="str">
        <f>VLOOKUP(CENSO[[#This Row],[DAP (cm)]],CD[],2,TRUE)</f>
        <v>TORETE</v>
      </c>
      <c r="Q867" s="87" t="str">
        <f>VLOOKUP(CENSO[[#This Row],[DAP (cm)]],DD[],2,TRUE)</f>
        <v>40├ 50</v>
      </c>
      <c r="R867" s="87" t="str" cm="1">
        <f t="array" ref="R867">INDEX(_xlfn.TEXTSPLIT(CENSO[[#This Row],[NOME CIENTIFICO]]," "),1)</f>
        <v>Cordia</v>
      </c>
      <c r="S867" s="98" t="s">
        <v>1004</v>
      </c>
      <c r="T867" s="87">
        <f>_xlfn.MINIFS(CENSO[DAP (cm)],CENSO[NOME CIENTIFICO],CENSO[[#This Row],[NOME CIENTIFICO]])</f>
        <v>42.335214862444161</v>
      </c>
      <c r="U8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867" s="87" t="str">
        <f>IF(CENSO[[#This Row],[DAP (cm)]]&lt;CENSO[[#This Row],[DMCE (cm)]],"DAP &lt; DMCE","DAP ≥ DMCE")</f>
        <v>DAP &lt; DMCE</v>
      </c>
      <c r="W867" s="87" t="str">
        <f>IF(CENSO[[#This Row],[DAP (cm)]]&gt;200, "Superior", "Inferior")</f>
        <v>Inferior</v>
      </c>
      <c r="X867" s="87" t="str">
        <f>VLOOKUP(CENSO[[#This Row],[NOME COMUM]],ESPECIES[],4,FALSE)</f>
        <v>Não</v>
      </c>
      <c r="Y867" s="87" t="str">
        <f>IF(IFERROR(VLOOKUP(CENSO[[#This Row],[NOME COMUM]],COMERCIAIS[],2, FALSE), "Não") &lt;&gt; "Não", "Sim", "Não")</f>
        <v>Não</v>
      </c>
      <c r="Z867" s="133">
        <f>CENSO[[#This Row],[g (m²)]]/SUM(AEEF[AEEF-UT])</f>
        <v>2.9678706011793647E-4</v>
      </c>
      <c r="AA867" s="133">
        <f>CENSO[[#This Row],[v (m³)]]/SUM(AEEF[AEEF-UT])</f>
        <v>2.7007622470732215E-3</v>
      </c>
    </row>
    <row r="868" spans="1:27" ht="14">
      <c r="A868" s="86">
        <v>1</v>
      </c>
      <c r="B868" s="86">
        <v>1</v>
      </c>
      <c r="C868" s="63">
        <v>35</v>
      </c>
      <c r="D868" s="63">
        <v>867</v>
      </c>
      <c r="E868" s="63" t="str">
        <f>VLOOKUP(CENSO[[#This Row],[NOME COMUM]],ESPECIES[],2,FALSE)</f>
        <v>Astronium lecointei Ducke</v>
      </c>
      <c r="F868" s="64" t="s">
        <v>5</v>
      </c>
      <c r="G868" s="64">
        <v>170</v>
      </c>
      <c r="H868" s="97">
        <f>CENSO[[#This Row],[CAP (cm)]]/PI()</f>
        <v>54.112680651244418</v>
      </c>
      <c r="I868" s="64">
        <v>19</v>
      </c>
      <c r="J868" s="96">
        <f>(PI()*(CENSO[[#This Row],[DAP (cm)]]^2))/40000</f>
        <v>0.2299788927677888</v>
      </c>
      <c r="K868" s="96">
        <f>CENSO[[#This Row],[g (m²)]]*CENSO[[#This Row],[H (m)]]*0.7</f>
        <v>3.0587192738115907</v>
      </c>
      <c r="L868" s="64">
        <v>1</v>
      </c>
      <c r="M868" s="65">
        <v>367403.2</v>
      </c>
      <c r="N868" s="87">
        <v>9708591.5</v>
      </c>
      <c r="O868" s="87" t="s">
        <v>1228</v>
      </c>
      <c r="P868" s="87" t="str">
        <f>VLOOKUP(CENSO[[#This Row],[DAP (cm)]],CD[],2,TRUE)</f>
        <v>TORA</v>
      </c>
      <c r="Q868" s="87" t="str">
        <f>VLOOKUP(CENSO[[#This Row],[DAP (cm)]],DD[],2,TRUE)</f>
        <v>50├ 60</v>
      </c>
      <c r="R868" s="87" t="str" cm="1">
        <f t="array" ref="R868">INDEX(_xlfn.TEXTSPLIT(CENSO[[#This Row],[NOME CIENTIFICO]]," "),1)</f>
        <v>Astronium</v>
      </c>
      <c r="S868" s="98" t="s">
        <v>1004</v>
      </c>
      <c r="T868" s="87">
        <f>_xlfn.MINIFS(CENSO[DAP (cm)],CENSO[NOME CIENTIFICO],CENSO[[#This Row],[NOME CIENTIFICO]])</f>
        <v>40.107045659157627</v>
      </c>
      <c r="U8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868" s="87" t="str">
        <f>IF(CENSO[[#This Row],[DAP (cm)]]&lt;CENSO[[#This Row],[DMCE (cm)]],"DAP &lt; DMCE","DAP ≥ DMCE")</f>
        <v>DAP ≥ DMCE</v>
      </c>
      <c r="W868" s="87" t="str">
        <f>IF(CENSO[[#This Row],[DAP (cm)]]&gt;200, "Superior", "Inferior")</f>
        <v>Inferior</v>
      </c>
      <c r="X868" s="87" t="str">
        <f>VLOOKUP(CENSO[[#This Row],[NOME COMUM]],ESPECIES[],4,FALSE)</f>
        <v>Não</v>
      </c>
      <c r="Y868" s="87" t="str">
        <f>IF(IFERROR(VLOOKUP(CENSO[[#This Row],[NOME COMUM]],COMERCIAIS[],2, FALSE), "Não") &lt;&gt; "Não", "Sim", "Não")</f>
        <v>Sim</v>
      </c>
      <c r="Z868" s="133">
        <f>CENSO[[#This Row],[g (m²)]]/SUM(AEEF[AEEF-UT])</f>
        <v>4.0238065478553035E-4</v>
      </c>
      <c r="AA868" s="133">
        <f>CENSO[[#This Row],[v (m³)]]/SUM(AEEF[AEEF-UT])</f>
        <v>5.3516627086475531E-3</v>
      </c>
    </row>
    <row r="869" spans="1:27" ht="14">
      <c r="A869" s="86">
        <v>1</v>
      </c>
      <c r="B869" s="86">
        <v>1</v>
      </c>
      <c r="C869" s="63">
        <v>35</v>
      </c>
      <c r="D869" s="63">
        <v>868</v>
      </c>
      <c r="E869" s="63" t="str">
        <f>VLOOKUP(CENSO[[#This Row],[NOME COMUM]],ESPECIES[],2,FALSE)</f>
        <v>Couratari guianensis Aubl.</v>
      </c>
      <c r="F869" s="64" t="s">
        <v>6</v>
      </c>
      <c r="G869" s="64">
        <v>370</v>
      </c>
      <c r="H869" s="97">
        <f>CENSO[[#This Row],[CAP (cm)]]/PI()</f>
        <v>117.77465788800255</v>
      </c>
      <c r="I869" s="64">
        <v>22</v>
      </c>
      <c r="J869" s="96">
        <f>(PI()*(CENSO[[#This Row],[DAP (cm)]]^2))/40000</f>
        <v>1.0894155854640235</v>
      </c>
      <c r="K869" s="96">
        <f>CENSO[[#This Row],[g (m²)]]*CENSO[[#This Row],[H (m)]]*0.7</f>
        <v>16.777000016145962</v>
      </c>
      <c r="L869" s="64">
        <v>1</v>
      </c>
      <c r="M869" s="65">
        <v>367270.299999999</v>
      </c>
      <c r="N869" s="87">
        <v>9708698.9000000004</v>
      </c>
      <c r="O869" s="87" t="s">
        <v>1228</v>
      </c>
      <c r="P869" s="87" t="str">
        <f>VLOOKUP(CENSO[[#This Row],[DAP (cm)]],CD[],2,TRUE)</f>
        <v>TORA</v>
      </c>
      <c r="Q869" s="87" t="str">
        <f>VLOOKUP(CENSO[[#This Row],[DAP (cm)]],DD[],2,TRUE)</f>
        <v>110├ 120</v>
      </c>
      <c r="R869" s="87" t="str" cm="1">
        <f t="array" ref="R869">INDEX(_xlfn.TEXTSPLIT(CENSO[[#This Row],[NOME CIENTIFICO]]," "),1)</f>
        <v>Couratari</v>
      </c>
      <c r="S869" s="98" t="s">
        <v>1004</v>
      </c>
      <c r="T869" s="87">
        <f>_xlfn.MINIFS(CENSO[DAP (cm)],CENSO[NOME CIENTIFICO],CENSO[[#This Row],[NOME CIENTIFICO]])</f>
        <v>38.833806114422465</v>
      </c>
      <c r="U8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69" s="87" t="str">
        <f>IF(CENSO[[#This Row],[DAP (cm)]]&lt;CENSO[[#This Row],[DMCE (cm)]],"DAP &lt; DMCE","DAP ≥ DMCE")</f>
        <v>DAP ≥ DMCE</v>
      </c>
      <c r="W869" s="87" t="str">
        <f>IF(CENSO[[#This Row],[DAP (cm)]]&gt;200, "Superior", "Inferior")</f>
        <v>Inferior</v>
      </c>
      <c r="X869" s="87" t="str">
        <f>VLOOKUP(CENSO[[#This Row],[NOME COMUM]],ESPECIES[],4,FALSE)</f>
        <v>Não</v>
      </c>
      <c r="Y869" s="87" t="str">
        <f>IF(IFERROR(VLOOKUP(CENSO[[#This Row],[NOME COMUM]],COMERCIAIS[],2, FALSE), "Não") &lt;&gt; "Não", "Sim", "Não")</f>
        <v>Sim</v>
      </c>
      <c r="Z869" s="133">
        <f>CENSO[[#This Row],[g (m²)]]/SUM(AEEF[AEEF-UT])</f>
        <v>1.9060869079632905E-3</v>
      </c>
      <c r="AA869" s="133">
        <f>CENSO[[#This Row],[v (m³)]]/SUM(AEEF[AEEF-UT])</f>
        <v>2.9353738382634675E-2</v>
      </c>
    </row>
    <row r="870" spans="1:27" ht="14">
      <c r="A870" s="86">
        <v>1</v>
      </c>
      <c r="B870" s="86">
        <v>1</v>
      </c>
      <c r="C870" s="63">
        <v>36</v>
      </c>
      <c r="D870" s="63">
        <v>869</v>
      </c>
      <c r="E870" s="63" t="str">
        <f>VLOOKUP(CENSO[[#This Row],[NOME COMUM]],ESPECIES[],2,FALSE)</f>
        <v>Astronium lecointei Ducke</v>
      </c>
      <c r="F870" s="64" t="s">
        <v>5</v>
      </c>
      <c r="G870" s="64">
        <v>187</v>
      </c>
      <c r="H870" s="97">
        <f>CENSO[[#This Row],[CAP (cm)]]/PI()</f>
        <v>59.523948716368857</v>
      </c>
      <c r="I870" s="64">
        <v>20</v>
      </c>
      <c r="J870" s="96">
        <f>(PI()*(CENSO[[#This Row],[DAP (cm)]]^2))/40000</f>
        <v>0.27827446024902436</v>
      </c>
      <c r="K870" s="96">
        <f>CENSO[[#This Row],[g (m²)]]*CENSO[[#This Row],[H (m)]]*0.7</f>
        <v>3.8958424434863406</v>
      </c>
      <c r="L870" s="64">
        <v>1</v>
      </c>
      <c r="M870" s="65">
        <v>367211.2</v>
      </c>
      <c r="N870" s="87">
        <v>9708664.6999999899</v>
      </c>
      <c r="O870" s="87" t="s">
        <v>1228</v>
      </c>
      <c r="P870" s="87" t="str">
        <f>VLOOKUP(CENSO[[#This Row],[DAP (cm)]],CD[],2,TRUE)</f>
        <v>TORA</v>
      </c>
      <c r="Q870" s="87" t="str">
        <f>VLOOKUP(CENSO[[#This Row],[DAP (cm)]],DD[],2,TRUE)</f>
        <v>50├ 60</v>
      </c>
      <c r="R870" s="87" t="str" cm="1">
        <f t="array" ref="R870">INDEX(_xlfn.TEXTSPLIT(CENSO[[#This Row],[NOME CIENTIFICO]]," "),1)</f>
        <v>Astronium</v>
      </c>
      <c r="S870" s="98" t="s">
        <v>1004</v>
      </c>
      <c r="T870" s="87">
        <f>_xlfn.MINIFS(CENSO[DAP (cm)],CENSO[NOME CIENTIFICO],CENSO[[#This Row],[NOME CIENTIFICO]])</f>
        <v>40.107045659157627</v>
      </c>
      <c r="U8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870" s="87" t="str">
        <f>IF(CENSO[[#This Row],[DAP (cm)]]&lt;CENSO[[#This Row],[DMCE (cm)]],"DAP &lt; DMCE","DAP ≥ DMCE")</f>
        <v>DAP ≥ DMCE</v>
      </c>
      <c r="W870" s="87" t="str">
        <f>IF(CENSO[[#This Row],[DAP (cm)]]&gt;200, "Superior", "Inferior")</f>
        <v>Inferior</v>
      </c>
      <c r="X870" s="87" t="str">
        <f>VLOOKUP(CENSO[[#This Row],[NOME COMUM]],ESPECIES[],4,FALSE)</f>
        <v>Não</v>
      </c>
      <c r="Y870" s="87" t="str">
        <f>IF(IFERROR(VLOOKUP(CENSO[[#This Row],[NOME COMUM]],COMERCIAIS[],2, FALSE), "Não") &lt;&gt; "Não", "Sim", "Não")</f>
        <v>Sim</v>
      </c>
      <c r="Z870" s="133">
        <f>CENSO[[#This Row],[g (m²)]]/SUM(AEEF[AEEF-UT])</f>
        <v>4.8688059229049158E-4</v>
      </c>
      <c r="AA870" s="133">
        <f>CENSO[[#This Row],[v (m³)]]/SUM(AEEF[AEEF-UT])</f>
        <v>6.8163282920668819E-3</v>
      </c>
    </row>
    <row r="871" spans="1:27" ht="14">
      <c r="A871" s="86">
        <v>1</v>
      </c>
      <c r="B871" s="86">
        <v>1</v>
      </c>
      <c r="C871" s="63">
        <v>36</v>
      </c>
      <c r="D871" s="63">
        <v>870</v>
      </c>
      <c r="E871" s="63" t="str">
        <f>VLOOKUP(CENSO[[#This Row],[NOME COMUM]],ESPECIES[],2,FALSE)</f>
        <v>Apuleia leiocarpa (Vogel) J.F.Macbr.</v>
      </c>
      <c r="F871" s="64" t="s">
        <v>51</v>
      </c>
      <c r="G871" s="64">
        <v>400</v>
      </c>
      <c r="H871" s="97">
        <f>CENSO[[#This Row],[CAP (cm)]]/PI()</f>
        <v>127.32395447351627</v>
      </c>
      <c r="I871" s="64">
        <v>20</v>
      </c>
      <c r="J871" s="96">
        <f>(PI()*(CENSO[[#This Row],[DAP (cm)]]^2))/40000</f>
        <v>1.2732395447351625</v>
      </c>
      <c r="K871" s="96">
        <f>CENSO[[#This Row],[g (m²)]]*CENSO[[#This Row],[H (m)]]*0.7</f>
        <v>17.825353626292273</v>
      </c>
      <c r="L871" s="64">
        <v>1</v>
      </c>
      <c r="M871" s="65">
        <v>367233.2</v>
      </c>
      <c r="N871" s="87">
        <v>9708666.9000000004</v>
      </c>
      <c r="O871" s="87" t="s">
        <v>1228</v>
      </c>
      <c r="P871" s="87" t="str">
        <f>VLOOKUP(CENSO[[#This Row],[DAP (cm)]],CD[],2,TRUE)</f>
        <v>TORA</v>
      </c>
      <c r="Q871" s="87" t="str">
        <f>VLOOKUP(CENSO[[#This Row],[DAP (cm)]],DD[],2,TRUE)</f>
        <v>120├ 130</v>
      </c>
      <c r="R871" s="87" t="str" cm="1">
        <f t="array" ref="R871">INDEX(_xlfn.TEXTSPLIT(CENSO[[#This Row],[NOME CIENTIFICO]]," "),1)</f>
        <v>Apuleia</v>
      </c>
      <c r="S871" s="98" t="s">
        <v>1004</v>
      </c>
      <c r="T871" s="87">
        <f>_xlfn.MINIFS(CENSO[DAP (cm)],CENSO[NOME CIENTIFICO],CENSO[[#This Row],[NOME CIENTIFICO]])</f>
        <v>39.788735772973837</v>
      </c>
      <c r="U8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71" s="87" t="str">
        <f>IF(CENSO[[#This Row],[DAP (cm)]]&lt;CENSO[[#This Row],[DMCE (cm)]],"DAP &lt; DMCE","DAP ≥ DMCE")</f>
        <v>DAP ≥ DMCE</v>
      </c>
      <c r="W871" s="87" t="str">
        <f>IF(CENSO[[#This Row],[DAP (cm)]]&gt;200, "Superior", "Inferior")</f>
        <v>Inferior</v>
      </c>
      <c r="X871" s="87" t="str">
        <f>VLOOKUP(CENSO[[#This Row],[NOME COMUM]],ESPECIES[],4,FALSE)</f>
        <v>Não</v>
      </c>
      <c r="Y871" s="87" t="str">
        <f>IF(IFERROR(VLOOKUP(CENSO[[#This Row],[NOME COMUM]],COMERCIAIS[],2, FALSE), "Não") &lt;&gt; "Não", "Sim", "Não")</f>
        <v>Sim</v>
      </c>
      <c r="Z871" s="133">
        <f>CENSO[[#This Row],[g (m²)]]/SUM(AEEF[AEEF-UT])</f>
        <v>2.2277129676707558E-3</v>
      </c>
      <c r="AA871" s="133">
        <f>CENSO[[#This Row],[v (m³)]]/SUM(AEEF[AEEF-UT])</f>
        <v>3.1187981547390577E-2</v>
      </c>
    </row>
    <row r="872" spans="1:27" ht="14">
      <c r="A872" s="86">
        <v>1</v>
      </c>
      <c r="B872" s="86">
        <v>1</v>
      </c>
      <c r="C872" s="63">
        <v>36</v>
      </c>
      <c r="D872" s="63">
        <v>871</v>
      </c>
      <c r="E872" s="63" t="str">
        <f>VLOOKUP(CENSO[[#This Row],[NOME COMUM]],ESPECIES[],2,FALSE)</f>
        <v>Tachigali myrmecophila Ducke</v>
      </c>
      <c r="F872" s="64" t="s">
        <v>14</v>
      </c>
      <c r="G872" s="64">
        <v>162</v>
      </c>
      <c r="H872" s="97">
        <f>CENSO[[#This Row],[CAP (cm)]]/PI()</f>
        <v>51.566201561774093</v>
      </c>
      <c r="I872" s="64">
        <v>11</v>
      </c>
      <c r="J872" s="96">
        <f>(PI()*(CENSO[[#This Row],[DAP (cm)]]^2))/40000</f>
        <v>0.20884311632518512</v>
      </c>
      <c r="K872" s="96">
        <f>CENSO[[#This Row],[g (m²)]]*CENSO[[#This Row],[H (m)]]*0.7</f>
        <v>1.6080919957039255</v>
      </c>
      <c r="L872" s="64">
        <v>1</v>
      </c>
      <c r="M872" s="65">
        <v>367298.7</v>
      </c>
      <c r="N872" s="87">
        <v>9708583.1999999899</v>
      </c>
      <c r="O872" s="87" t="s">
        <v>1228</v>
      </c>
      <c r="P872" s="87" t="str">
        <f>VLOOKUP(CENSO[[#This Row],[DAP (cm)]],CD[],2,TRUE)</f>
        <v>TORA</v>
      </c>
      <c r="Q872" s="87" t="str">
        <f>VLOOKUP(CENSO[[#This Row],[DAP (cm)]],DD[],2,TRUE)</f>
        <v>50├ 60</v>
      </c>
      <c r="R872" s="87" t="str" cm="1">
        <f t="array" ref="R872">INDEX(_xlfn.TEXTSPLIT(CENSO[[#This Row],[NOME CIENTIFICO]]," "),1)</f>
        <v>Tachigali</v>
      </c>
      <c r="S872" s="98" t="s">
        <v>1004</v>
      </c>
      <c r="T872" s="87">
        <f>_xlfn.MINIFS(CENSO[DAP (cm)],CENSO[NOME CIENTIFICO],CENSO[[#This Row],[NOME CIENTIFICO]])</f>
        <v>39.152116000606256</v>
      </c>
      <c r="U8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72" s="87" t="str">
        <f>IF(CENSO[[#This Row],[DAP (cm)]]&lt;CENSO[[#This Row],[DMCE (cm)]],"DAP &lt; DMCE","DAP ≥ DMCE")</f>
        <v>DAP ≥ DMCE</v>
      </c>
      <c r="W872" s="87" t="str">
        <f>IF(CENSO[[#This Row],[DAP (cm)]]&gt;200, "Superior", "Inferior")</f>
        <v>Inferior</v>
      </c>
      <c r="X872" s="87" t="str">
        <f>VLOOKUP(CENSO[[#This Row],[NOME COMUM]],ESPECIES[],4,FALSE)</f>
        <v>Não</v>
      </c>
      <c r="Y872" s="87" t="str">
        <f>IF(IFERROR(VLOOKUP(CENSO[[#This Row],[NOME COMUM]],COMERCIAIS[],2, FALSE), "Não") &lt;&gt; "Não", "Sim", "Não")</f>
        <v>Sim</v>
      </c>
      <c r="Z872" s="133">
        <f>CENSO[[#This Row],[g (m²)]]/SUM(AEEF[AEEF-UT])</f>
        <v>3.6540061952219585E-4</v>
      </c>
      <c r="AA872" s="133">
        <f>CENSO[[#This Row],[v (m³)]]/SUM(AEEF[AEEF-UT])</f>
        <v>2.8135847703209082E-3</v>
      </c>
    </row>
    <row r="873" spans="1:27" ht="14">
      <c r="A873" s="86">
        <v>1</v>
      </c>
      <c r="B873" s="86">
        <v>1</v>
      </c>
      <c r="C873" s="63">
        <v>36</v>
      </c>
      <c r="D873" s="63">
        <v>872</v>
      </c>
      <c r="E873" s="63" t="str">
        <f>VLOOKUP(CENSO[[#This Row],[NOME COMUM]],ESPECIES[],2,FALSE)</f>
        <v>Kielmeyera variabilis Mart.</v>
      </c>
      <c r="F873" s="64" t="s">
        <v>77</v>
      </c>
      <c r="G873" s="64">
        <v>175</v>
      </c>
      <c r="H873" s="97">
        <f>CENSO[[#This Row],[CAP (cm)]]/PI()</f>
        <v>55.70423008216337</v>
      </c>
      <c r="I873" s="64">
        <v>15</v>
      </c>
      <c r="J873" s="96">
        <f>(PI()*(CENSO[[#This Row],[DAP (cm)]]^2))/40000</f>
        <v>0.24370600660946476</v>
      </c>
      <c r="K873" s="96">
        <f>CENSO[[#This Row],[g (m²)]]*CENSO[[#This Row],[H (m)]]*0.7</f>
        <v>2.5589130693993796</v>
      </c>
      <c r="L873" s="64">
        <v>1</v>
      </c>
      <c r="M873" s="65">
        <v>367323.5</v>
      </c>
      <c r="N873" s="87">
        <v>9708574.5999999903</v>
      </c>
      <c r="O873" s="87" t="s">
        <v>1227</v>
      </c>
      <c r="P873" s="87" t="str">
        <f>VLOOKUP(CENSO[[#This Row],[DAP (cm)]],CD[],2,TRUE)</f>
        <v>TORA</v>
      </c>
      <c r="Q873" s="87" t="str">
        <f>VLOOKUP(CENSO[[#This Row],[DAP (cm)]],DD[],2,TRUE)</f>
        <v>50├ 60</v>
      </c>
      <c r="R873" s="87" t="str" cm="1">
        <f t="array" ref="R873">INDEX(_xlfn.TEXTSPLIT(CENSO[[#This Row],[NOME CIENTIFICO]]," "),1)</f>
        <v>Kielmeyera</v>
      </c>
      <c r="S873" s="98" t="s">
        <v>1004</v>
      </c>
      <c r="T873" s="87">
        <f>_xlfn.MINIFS(CENSO[DAP (cm)],CENSO[NOME CIENTIFICO],CENSO[[#This Row],[NOME CIENTIFICO]])</f>
        <v>41.38028520389279</v>
      </c>
      <c r="U8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873" s="87" t="str">
        <f>IF(CENSO[[#This Row],[DAP (cm)]]&lt;CENSO[[#This Row],[DMCE (cm)]],"DAP &lt; DMCE","DAP ≥ DMCE")</f>
        <v>DAP ≥ DMCE</v>
      </c>
      <c r="W873" s="87" t="str">
        <f>IF(CENSO[[#This Row],[DAP (cm)]]&gt;200, "Superior", "Inferior")</f>
        <v>Inferior</v>
      </c>
      <c r="X873" s="87" t="str">
        <f>VLOOKUP(CENSO[[#This Row],[NOME COMUM]],ESPECIES[],4,FALSE)</f>
        <v>Não</v>
      </c>
      <c r="Y873" s="87" t="str">
        <f>IF(IFERROR(VLOOKUP(CENSO[[#This Row],[NOME COMUM]],COMERCIAIS[],2, FALSE), "Não") &lt;&gt; "Não", "Sim", "Não")</f>
        <v>Não</v>
      </c>
      <c r="Z873" s="133">
        <f>CENSO[[#This Row],[g (m²)]]/SUM(AEEF[AEEF-UT])</f>
        <v>4.2639818521823071E-4</v>
      </c>
      <c r="AA873" s="133">
        <f>CENSO[[#This Row],[v (m³)]]/SUM(AEEF[AEEF-UT])</f>
        <v>4.4771809447914212E-3</v>
      </c>
    </row>
    <row r="874" spans="1:27" ht="14">
      <c r="A874" s="86">
        <v>1</v>
      </c>
      <c r="B874" s="86">
        <v>1</v>
      </c>
      <c r="C874" s="63">
        <v>36</v>
      </c>
      <c r="D874" s="63">
        <v>873</v>
      </c>
      <c r="E874" s="63" t="str">
        <f>VLOOKUP(CENSO[[#This Row],[NOME COMUM]],ESPECIES[],2,FALSE)</f>
        <v>Protium spruceanum Engl.</v>
      </c>
      <c r="F874" s="64" t="s">
        <v>46</v>
      </c>
      <c r="G874" s="64">
        <v>175</v>
      </c>
      <c r="H874" s="97">
        <f>CENSO[[#This Row],[CAP (cm)]]/PI()</f>
        <v>55.70423008216337</v>
      </c>
      <c r="I874" s="64">
        <v>15</v>
      </c>
      <c r="J874" s="96">
        <f>(PI()*(CENSO[[#This Row],[DAP (cm)]]^2))/40000</f>
        <v>0.24370600660946476</v>
      </c>
      <c r="K874" s="96">
        <f>CENSO[[#This Row],[g (m²)]]*CENSO[[#This Row],[H (m)]]*0.7</f>
        <v>2.5589130693993796</v>
      </c>
      <c r="L874" s="64">
        <v>1</v>
      </c>
      <c r="M874" s="65">
        <v>367323.5</v>
      </c>
      <c r="N874" s="87">
        <v>9708574.5999999903</v>
      </c>
      <c r="O874" s="87" t="s">
        <v>1227</v>
      </c>
      <c r="P874" s="87" t="str">
        <f>VLOOKUP(CENSO[[#This Row],[DAP (cm)]],CD[],2,TRUE)</f>
        <v>TORA</v>
      </c>
      <c r="Q874" s="87" t="str">
        <f>VLOOKUP(CENSO[[#This Row],[DAP (cm)]],DD[],2,TRUE)</f>
        <v>50├ 60</v>
      </c>
      <c r="R874" s="87" t="str" cm="1">
        <f t="array" ref="R874">INDEX(_xlfn.TEXTSPLIT(CENSO[[#This Row],[NOME CIENTIFICO]]," "),1)</f>
        <v>Protium</v>
      </c>
      <c r="S874" s="98" t="s">
        <v>1004</v>
      </c>
      <c r="T874" s="87">
        <f>_xlfn.MINIFS(CENSO[DAP (cm)],CENSO[NOME CIENTIFICO],CENSO[[#This Row],[NOME CIENTIFICO]])</f>
        <v>39.788735772973837</v>
      </c>
      <c r="U8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74" s="87" t="str">
        <f>IF(CENSO[[#This Row],[DAP (cm)]]&lt;CENSO[[#This Row],[DMCE (cm)]],"DAP &lt; DMCE","DAP ≥ DMCE")</f>
        <v>DAP ≥ DMCE</v>
      </c>
      <c r="W874" s="87" t="str">
        <f>IF(CENSO[[#This Row],[DAP (cm)]]&gt;200, "Superior", "Inferior")</f>
        <v>Inferior</v>
      </c>
      <c r="X874" s="87" t="str">
        <f>VLOOKUP(CENSO[[#This Row],[NOME COMUM]],ESPECIES[],4,FALSE)</f>
        <v>Não</v>
      </c>
      <c r="Y874" s="87" t="str">
        <f>IF(IFERROR(VLOOKUP(CENSO[[#This Row],[NOME COMUM]],COMERCIAIS[],2, FALSE), "Não") &lt;&gt; "Não", "Sim", "Não")</f>
        <v>Não</v>
      </c>
      <c r="Z874" s="133">
        <f>CENSO[[#This Row],[g (m²)]]/SUM(AEEF[AEEF-UT])</f>
        <v>4.2639818521823071E-4</v>
      </c>
      <c r="AA874" s="133">
        <f>CENSO[[#This Row],[v (m³)]]/SUM(AEEF[AEEF-UT])</f>
        <v>4.4771809447914212E-3</v>
      </c>
    </row>
    <row r="875" spans="1:27" ht="14">
      <c r="A875" s="86">
        <v>1</v>
      </c>
      <c r="B875" s="86">
        <v>1</v>
      </c>
      <c r="C875" s="63">
        <v>36</v>
      </c>
      <c r="D875" s="63">
        <v>874</v>
      </c>
      <c r="E875" s="63" t="str">
        <f>VLOOKUP(CENSO[[#This Row],[NOME COMUM]],ESPECIES[],2,FALSE)</f>
        <v>Qualea dichotoma (Mart.) Warm. ex Wille</v>
      </c>
      <c r="F875" s="64" t="s">
        <v>55</v>
      </c>
      <c r="G875" s="64">
        <v>186</v>
      </c>
      <c r="H875" s="97">
        <f>CENSO[[#This Row],[CAP (cm)]]/PI()</f>
        <v>59.205638830185066</v>
      </c>
      <c r="I875" s="64">
        <v>15</v>
      </c>
      <c r="J875" s="96">
        <f>(PI()*(CENSO[[#This Row],[DAP (cm)]]^2))/40000</f>
        <v>0.27530622056036053</v>
      </c>
      <c r="K875" s="96">
        <f>CENSO[[#This Row],[g (m²)]]*CENSO[[#This Row],[H (m)]]*0.7</f>
        <v>2.8907153158837851</v>
      </c>
      <c r="L875" s="64">
        <v>1</v>
      </c>
      <c r="M875" s="65">
        <v>367342</v>
      </c>
      <c r="N875" s="87">
        <v>9708538.6999999899</v>
      </c>
      <c r="O875" s="87" t="s">
        <v>1227</v>
      </c>
      <c r="P875" s="87" t="str">
        <f>VLOOKUP(CENSO[[#This Row],[DAP (cm)]],CD[],2,TRUE)</f>
        <v>TORA</v>
      </c>
      <c r="Q875" s="87" t="str">
        <f>VLOOKUP(CENSO[[#This Row],[DAP (cm)]],DD[],2,TRUE)</f>
        <v>50├ 60</v>
      </c>
      <c r="R875" s="87" t="str" cm="1">
        <f t="array" ref="R875">INDEX(_xlfn.TEXTSPLIT(CENSO[[#This Row],[NOME CIENTIFICO]]," "),1)</f>
        <v>Qualea</v>
      </c>
      <c r="S875" s="98" t="s">
        <v>1004</v>
      </c>
      <c r="T875" s="87">
        <f>_xlfn.MINIFS(CENSO[DAP (cm)],CENSO[NOME CIENTIFICO],CENSO[[#This Row],[NOME CIENTIFICO]])</f>
        <v>40.107045659157627</v>
      </c>
      <c r="U8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875" s="87" t="str">
        <f>IF(CENSO[[#This Row],[DAP (cm)]]&lt;CENSO[[#This Row],[DMCE (cm)]],"DAP &lt; DMCE","DAP ≥ DMCE")</f>
        <v>DAP ≥ DMCE</v>
      </c>
      <c r="W875" s="87" t="str">
        <f>IF(CENSO[[#This Row],[DAP (cm)]]&gt;200, "Superior", "Inferior")</f>
        <v>Inferior</v>
      </c>
      <c r="X875" s="87" t="str">
        <f>VLOOKUP(CENSO[[#This Row],[NOME COMUM]],ESPECIES[],4,FALSE)</f>
        <v>Não</v>
      </c>
      <c r="Y875" s="87" t="str">
        <f>IF(IFERROR(VLOOKUP(CENSO[[#This Row],[NOME COMUM]],COMERCIAIS[],2, FALSE), "Não") &lt;&gt; "Não", "Sim", "Não")</f>
        <v>Não</v>
      </c>
      <c r="Z875" s="133">
        <f>CENSO[[#This Row],[g (m²)]]/SUM(AEEF[AEEF-UT])</f>
        <v>4.8168723643460915E-4</v>
      </c>
      <c r="AA875" s="133">
        <f>CENSO[[#This Row],[v (m³)]]/SUM(AEEF[AEEF-UT])</f>
        <v>5.0577159825633952E-3</v>
      </c>
    </row>
    <row r="876" spans="1:27" ht="14">
      <c r="A876" s="86">
        <v>1</v>
      </c>
      <c r="B876" s="86">
        <v>1</v>
      </c>
      <c r="C876" s="63">
        <v>36</v>
      </c>
      <c r="D876" s="63">
        <v>875</v>
      </c>
      <c r="E876" s="63" t="str">
        <f>VLOOKUP(CENSO[[#This Row],[NOME COMUM]],ESPECIES[],2,FALSE)</f>
        <v>Piptadenia suaveolens Miq.</v>
      </c>
      <c r="F876" s="64" t="s">
        <v>22</v>
      </c>
      <c r="G876" s="64">
        <v>235</v>
      </c>
      <c r="H876" s="97">
        <f>CENSO[[#This Row],[CAP (cm)]]/PI()</f>
        <v>74.802823253190809</v>
      </c>
      <c r="I876" s="64">
        <v>14</v>
      </c>
      <c r="J876" s="96">
        <f>(PI()*(CENSO[[#This Row],[DAP (cm)]]^2))/40000</f>
        <v>0.43946658661249605</v>
      </c>
      <c r="K876" s="96">
        <f>CENSO[[#This Row],[g (m²)]]*CENSO[[#This Row],[H (m)]]*0.7</f>
        <v>4.3067725488024609</v>
      </c>
      <c r="L876" s="64">
        <v>2</v>
      </c>
      <c r="M876" s="65">
        <v>367451.09999999899</v>
      </c>
      <c r="N876" s="87">
        <v>9708431.8000000007</v>
      </c>
      <c r="O876" s="87" t="s">
        <v>1228</v>
      </c>
      <c r="P876" s="87" t="str">
        <f>VLOOKUP(CENSO[[#This Row],[DAP (cm)]],CD[],2,TRUE)</f>
        <v>TORA</v>
      </c>
      <c r="Q876" s="87" t="str">
        <f>VLOOKUP(CENSO[[#This Row],[DAP (cm)]],DD[],2,TRUE)</f>
        <v>70├ 80</v>
      </c>
      <c r="R876" s="87" t="str" cm="1">
        <f t="array" ref="R876">INDEX(_xlfn.TEXTSPLIT(CENSO[[#This Row],[NOME CIENTIFICO]]," "),1)</f>
        <v>Piptadenia</v>
      </c>
      <c r="S876" s="98" t="s">
        <v>1004</v>
      </c>
      <c r="T876" s="87">
        <f>_xlfn.MINIFS(CENSO[DAP (cm)],CENSO[NOME CIENTIFICO],CENSO[[#This Row],[NOME CIENTIFICO]])</f>
        <v>39.788735772973837</v>
      </c>
      <c r="U8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76" s="87" t="str">
        <f>IF(CENSO[[#This Row],[DAP (cm)]]&lt;CENSO[[#This Row],[DMCE (cm)]],"DAP &lt; DMCE","DAP ≥ DMCE")</f>
        <v>DAP ≥ DMCE</v>
      </c>
      <c r="W876" s="87" t="str">
        <f>IF(CENSO[[#This Row],[DAP (cm)]]&gt;200, "Superior", "Inferior")</f>
        <v>Inferior</v>
      </c>
      <c r="X876" s="87" t="str">
        <f>VLOOKUP(CENSO[[#This Row],[NOME COMUM]],ESPECIES[],4,FALSE)</f>
        <v>Não</v>
      </c>
      <c r="Y876" s="87" t="str">
        <f>IF(IFERROR(VLOOKUP(CENSO[[#This Row],[NOME COMUM]],COMERCIAIS[],2, FALSE), "Não") &lt;&gt; "Não", "Sim", "Não")</f>
        <v>Sim</v>
      </c>
      <c r="Z876" s="133">
        <f>CENSO[[#This Row],[g (m²)]]/SUM(AEEF[AEEF-UT])</f>
        <v>7.6890905399760946E-4</v>
      </c>
      <c r="AA876" s="133">
        <f>CENSO[[#This Row],[v (m³)]]/SUM(AEEF[AEEF-UT])</f>
        <v>7.5353087291765725E-3</v>
      </c>
    </row>
    <row r="877" spans="1:27" ht="14">
      <c r="A877" s="86">
        <v>1</v>
      </c>
      <c r="B877" s="86">
        <v>1</v>
      </c>
      <c r="C877" s="63">
        <v>36</v>
      </c>
      <c r="D877" s="63">
        <v>876</v>
      </c>
      <c r="E877" s="63" t="str">
        <f>VLOOKUP(CENSO[[#This Row],[NOME COMUM]],ESPECIES[],2,FALSE)</f>
        <v>Piptadenia suaveolens Miq.</v>
      </c>
      <c r="F877" s="64" t="s">
        <v>22</v>
      </c>
      <c r="G877" s="64">
        <v>176</v>
      </c>
      <c r="H877" s="97">
        <f>CENSO[[#This Row],[CAP (cm)]]/PI()</f>
        <v>56.022539968347161</v>
      </c>
      <c r="I877" s="64">
        <v>13</v>
      </c>
      <c r="J877" s="96">
        <f>(PI()*(CENSO[[#This Row],[DAP (cm)]]^2))/40000</f>
        <v>0.24649917586072753</v>
      </c>
      <c r="K877" s="96">
        <f>CENSO[[#This Row],[g (m²)]]*CENSO[[#This Row],[H (m)]]*0.7</f>
        <v>2.2431425003326204</v>
      </c>
      <c r="L877" s="64">
        <v>2</v>
      </c>
      <c r="M877" s="65">
        <v>367456.4</v>
      </c>
      <c r="N877" s="87">
        <v>9708433.8000000007</v>
      </c>
      <c r="O877" s="87" t="s">
        <v>1228</v>
      </c>
      <c r="P877" s="87" t="str">
        <f>VLOOKUP(CENSO[[#This Row],[DAP (cm)]],CD[],2,TRUE)</f>
        <v>TORA</v>
      </c>
      <c r="Q877" s="87" t="str">
        <f>VLOOKUP(CENSO[[#This Row],[DAP (cm)]],DD[],2,TRUE)</f>
        <v>50├ 60</v>
      </c>
      <c r="R877" s="87" t="str" cm="1">
        <f t="array" ref="R877">INDEX(_xlfn.TEXTSPLIT(CENSO[[#This Row],[NOME CIENTIFICO]]," "),1)</f>
        <v>Piptadenia</v>
      </c>
      <c r="S877" s="98" t="s">
        <v>1004</v>
      </c>
      <c r="T877" s="87">
        <f>_xlfn.MINIFS(CENSO[DAP (cm)],CENSO[NOME CIENTIFICO],CENSO[[#This Row],[NOME CIENTIFICO]])</f>
        <v>39.788735772973837</v>
      </c>
      <c r="U8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77" s="87" t="str">
        <f>IF(CENSO[[#This Row],[DAP (cm)]]&lt;CENSO[[#This Row],[DMCE (cm)]],"DAP &lt; DMCE","DAP ≥ DMCE")</f>
        <v>DAP ≥ DMCE</v>
      </c>
      <c r="W877" s="87" t="str">
        <f>IF(CENSO[[#This Row],[DAP (cm)]]&gt;200, "Superior", "Inferior")</f>
        <v>Inferior</v>
      </c>
      <c r="X877" s="87" t="str">
        <f>VLOOKUP(CENSO[[#This Row],[NOME COMUM]],ESPECIES[],4,FALSE)</f>
        <v>Não</v>
      </c>
      <c r="Y877" s="87" t="str">
        <f>IF(IFERROR(VLOOKUP(CENSO[[#This Row],[NOME COMUM]],COMERCIAIS[],2, FALSE), "Não") &lt;&gt; "Não", "Sim", "Não")</f>
        <v>Sim</v>
      </c>
      <c r="Z877" s="133">
        <f>CENSO[[#This Row],[g (m²)]]/SUM(AEEF[AEEF-UT])</f>
        <v>4.3128523054105841E-4</v>
      </c>
      <c r="AA877" s="133">
        <f>CENSO[[#This Row],[v (m³)]]/SUM(AEEF[AEEF-UT])</f>
        <v>3.9246955979236314E-3</v>
      </c>
    </row>
    <row r="878" spans="1:27" ht="14">
      <c r="A878" s="86">
        <v>1</v>
      </c>
      <c r="B878" s="86">
        <v>1</v>
      </c>
      <c r="C878" s="63">
        <v>36</v>
      </c>
      <c r="D878" s="63">
        <v>877</v>
      </c>
      <c r="E878" s="63" t="str">
        <f>VLOOKUP(CENSO[[#This Row],[NOME COMUM]],ESPECIES[],2,FALSE)</f>
        <v>Tachigali myrmecophila Ducke</v>
      </c>
      <c r="F878" s="64" t="s">
        <v>14</v>
      </c>
      <c r="G878" s="64">
        <v>315</v>
      </c>
      <c r="H878" s="97">
        <f>CENSO[[#This Row],[CAP (cm)]]/PI()</f>
        <v>100.26761414789407</v>
      </c>
      <c r="I878" s="64">
        <v>16</v>
      </c>
      <c r="J878" s="96">
        <f>(PI()*(CENSO[[#This Row],[DAP (cm)]]^2))/40000</f>
        <v>0.78960746141466576</v>
      </c>
      <c r="K878" s="96">
        <f>CENSO[[#This Row],[g (m²)]]*CENSO[[#This Row],[H (m)]]*0.7</f>
        <v>8.8436035678442551</v>
      </c>
      <c r="L878" s="64">
        <v>2</v>
      </c>
      <c r="M878" s="65">
        <v>367469.799999999</v>
      </c>
      <c r="N878" s="87">
        <v>9708415.1999999899</v>
      </c>
      <c r="O878" s="87" t="s">
        <v>1228</v>
      </c>
      <c r="P878" s="87" t="str">
        <f>VLOOKUP(CENSO[[#This Row],[DAP (cm)]],CD[],2,TRUE)</f>
        <v>TORA</v>
      </c>
      <c r="Q878" s="87" t="str">
        <f>VLOOKUP(CENSO[[#This Row],[DAP (cm)]],DD[],2,TRUE)</f>
        <v>100├ 110</v>
      </c>
      <c r="R878" s="87" t="str" cm="1">
        <f t="array" ref="R878">INDEX(_xlfn.TEXTSPLIT(CENSO[[#This Row],[NOME CIENTIFICO]]," "),1)</f>
        <v>Tachigali</v>
      </c>
      <c r="S878" s="98" t="s">
        <v>1004</v>
      </c>
      <c r="T878" s="87">
        <f>_xlfn.MINIFS(CENSO[DAP (cm)],CENSO[NOME CIENTIFICO],CENSO[[#This Row],[NOME CIENTIFICO]])</f>
        <v>39.152116000606256</v>
      </c>
      <c r="U8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78" s="87" t="str">
        <f>IF(CENSO[[#This Row],[DAP (cm)]]&lt;CENSO[[#This Row],[DMCE (cm)]],"DAP &lt; DMCE","DAP ≥ DMCE")</f>
        <v>DAP ≥ DMCE</v>
      </c>
      <c r="W878" s="87" t="str">
        <f>IF(CENSO[[#This Row],[DAP (cm)]]&gt;200, "Superior", "Inferior")</f>
        <v>Inferior</v>
      </c>
      <c r="X878" s="87" t="str">
        <f>VLOOKUP(CENSO[[#This Row],[NOME COMUM]],ESPECIES[],4,FALSE)</f>
        <v>Não</v>
      </c>
      <c r="Y878" s="87" t="str">
        <f>IF(IFERROR(VLOOKUP(CENSO[[#This Row],[NOME COMUM]],COMERCIAIS[],2, FALSE), "Não") &lt;&gt; "Não", "Sim", "Não")</f>
        <v>Sim</v>
      </c>
      <c r="Z878" s="133">
        <f>CENSO[[#This Row],[g (m²)]]/SUM(AEEF[AEEF-UT])</f>
        <v>1.3815301201070673E-3</v>
      </c>
      <c r="AA878" s="133">
        <f>CENSO[[#This Row],[v (m³)]]/SUM(AEEF[AEEF-UT])</f>
        <v>1.5473137345199152E-2</v>
      </c>
    </row>
    <row r="879" spans="1:27" ht="14">
      <c r="A879" s="86">
        <v>1</v>
      </c>
      <c r="B879" s="86">
        <v>1</v>
      </c>
      <c r="C879" s="63">
        <v>36</v>
      </c>
      <c r="D879" s="63">
        <v>878</v>
      </c>
      <c r="E879" s="63" t="str">
        <f>VLOOKUP(CENSO[[#This Row],[NOME COMUM]],ESPECIES[],2,FALSE)</f>
        <v>Tachigali myrmecophila Ducke</v>
      </c>
      <c r="F879" s="64" t="s">
        <v>14</v>
      </c>
      <c r="G879" s="64">
        <v>318</v>
      </c>
      <c r="H879" s="97">
        <f>CENSO[[#This Row],[CAP (cm)]]/PI()</f>
        <v>101.22254380644544</v>
      </c>
      <c r="I879" s="64">
        <v>18</v>
      </c>
      <c r="J879" s="96">
        <f>(PI()*(CENSO[[#This Row],[DAP (cm)]]^2))/40000</f>
        <v>0.80471922326124146</v>
      </c>
      <c r="K879" s="96">
        <f>CENSO[[#This Row],[g (m²)]]*CENSO[[#This Row],[H (m)]]*0.7</f>
        <v>10.13946221309164</v>
      </c>
      <c r="L879" s="64">
        <v>1</v>
      </c>
      <c r="M879" s="65">
        <v>367530.9</v>
      </c>
      <c r="N879" s="87">
        <v>9708356.6999999899</v>
      </c>
      <c r="O879" s="87" t="s">
        <v>1228</v>
      </c>
      <c r="P879" s="87" t="str">
        <f>VLOOKUP(CENSO[[#This Row],[DAP (cm)]],CD[],2,TRUE)</f>
        <v>TORA</v>
      </c>
      <c r="Q879" s="87" t="str">
        <f>VLOOKUP(CENSO[[#This Row],[DAP (cm)]],DD[],2,TRUE)</f>
        <v>100├ 110</v>
      </c>
      <c r="R879" s="87" t="str" cm="1">
        <f t="array" ref="R879">INDEX(_xlfn.TEXTSPLIT(CENSO[[#This Row],[NOME CIENTIFICO]]," "),1)</f>
        <v>Tachigali</v>
      </c>
      <c r="S879" s="98" t="s">
        <v>1004</v>
      </c>
      <c r="T879" s="87">
        <f>_xlfn.MINIFS(CENSO[DAP (cm)],CENSO[NOME CIENTIFICO],CENSO[[#This Row],[NOME CIENTIFICO]])</f>
        <v>39.152116000606256</v>
      </c>
      <c r="U8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79" s="87" t="str">
        <f>IF(CENSO[[#This Row],[DAP (cm)]]&lt;CENSO[[#This Row],[DMCE (cm)]],"DAP &lt; DMCE","DAP ≥ DMCE")</f>
        <v>DAP ≥ DMCE</v>
      </c>
      <c r="W879" s="87" t="str">
        <f>IF(CENSO[[#This Row],[DAP (cm)]]&gt;200, "Superior", "Inferior")</f>
        <v>Inferior</v>
      </c>
      <c r="X879" s="87" t="str">
        <f>VLOOKUP(CENSO[[#This Row],[NOME COMUM]],ESPECIES[],4,FALSE)</f>
        <v>Não</v>
      </c>
      <c r="Y879" s="87" t="str">
        <f>IF(IFERROR(VLOOKUP(CENSO[[#This Row],[NOME COMUM]],COMERCIAIS[],2, FALSE), "Não") &lt;&gt; "Não", "Sim", "Não")</f>
        <v>Sim</v>
      </c>
      <c r="Z879" s="133">
        <f>CENSO[[#This Row],[g (m²)]]/SUM(AEEF[AEEF-UT])</f>
        <v>1.40797028839211E-3</v>
      </c>
      <c r="AA879" s="133">
        <f>CENSO[[#This Row],[v (m³)]]/SUM(AEEF[AEEF-UT])</f>
        <v>1.7740425633740581E-2</v>
      </c>
    </row>
    <row r="880" spans="1:27" ht="14">
      <c r="A880" s="86">
        <v>1</v>
      </c>
      <c r="B880" s="86">
        <v>1</v>
      </c>
      <c r="C880" s="63">
        <v>36</v>
      </c>
      <c r="D880" s="63">
        <v>879</v>
      </c>
      <c r="E880" s="63" t="str">
        <f>VLOOKUP(CENSO[[#This Row],[NOME COMUM]],ESPECIES[],2,FALSE)</f>
        <v>Tachigali myrmecophila Ducke</v>
      </c>
      <c r="F880" s="64" t="s">
        <v>14</v>
      </c>
      <c r="G880" s="64">
        <v>150</v>
      </c>
      <c r="H880" s="97">
        <f>CENSO[[#This Row],[CAP (cm)]]/PI()</f>
        <v>47.7464829275686</v>
      </c>
      <c r="I880" s="64">
        <v>12</v>
      </c>
      <c r="J880" s="96">
        <f>(PI()*(CENSO[[#This Row],[DAP (cm)]]^2))/40000</f>
        <v>0.17904931097838223</v>
      </c>
      <c r="K880" s="96">
        <f>CENSO[[#This Row],[g (m²)]]*CENSO[[#This Row],[H (m)]]*0.7</f>
        <v>1.5040142122184108</v>
      </c>
      <c r="L880" s="64">
        <v>2</v>
      </c>
      <c r="M880" s="65">
        <v>367523.2</v>
      </c>
      <c r="N880" s="87">
        <v>9708363.5999999903</v>
      </c>
      <c r="O880" s="98" t="s">
        <v>1225</v>
      </c>
      <c r="P880" s="87" t="str">
        <f>VLOOKUP(CENSO[[#This Row],[DAP (cm)]],CD[],2,TRUE)</f>
        <v>TORETE</v>
      </c>
      <c r="Q880" s="87" t="str">
        <f>VLOOKUP(CENSO[[#This Row],[DAP (cm)]],DD[],2,TRUE)</f>
        <v>40├ 50</v>
      </c>
      <c r="R880" s="87" t="str" cm="1">
        <f t="array" ref="R880">INDEX(_xlfn.TEXTSPLIT(CENSO[[#This Row],[NOME CIENTIFICO]]," "),1)</f>
        <v>Tachigali</v>
      </c>
      <c r="S880" s="98" t="s">
        <v>1004</v>
      </c>
      <c r="T880" s="87">
        <f>_xlfn.MINIFS(CENSO[DAP (cm)],CENSO[NOME CIENTIFICO],CENSO[[#This Row],[NOME CIENTIFICO]])</f>
        <v>39.152116000606256</v>
      </c>
      <c r="U8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80" s="87" t="str">
        <f>IF(CENSO[[#This Row],[DAP (cm)]]&lt;CENSO[[#This Row],[DMCE (cm)]],"DAP &lt; DMCE","DAP ≥ DMCE")</f>
        <v>DAP &lt; DMCE</v>
      </c>
      <c r="W880" s="87" t="str">
        <f>IF(CENSO[[#This Row],[DAP (cm)]]&gt;200, "Superior", "Inferior")</f>
        <v>Inferior</v>
      </c>
      <c r="X880" s="87" t="str">
        <f>VLOOKUP(CENSO[[#This Row],[NOME COMUM]],ESPECIES[],4,FALSE)</f>
        <v>Não</v>
      </c>
      <c r="Y880" s="87" t="str">
        <f>IF(IFERROR(VLOOKUP(CENSO[[#This Row],[NOME COMUM]],COMERCIAIS[],2, FALSE), "Não") &lt;&gt; "Não", "Sim", "Não")</f>
        <v>Sim</v>
      </c>
      <c r="Z880" s="133">
        <f>CENSO[[#This Row],[g (m²)]]/SUM(AEEF[AEEF-UT])</f>
        <v>3.1327213607870003E-4</v>
      </c>
      <c r="AA880" s="133">
        <f>CENSO[[#This Row],[v (m³)]]/SUM(AEEF[AEEF-UT])</f>
        <v>2.6314859430610804E-3</v>
      </c>
    </row>
    <row r="881" spans="1:27" ht="14">
      <c r="A881" s="86">
        <v>1</v>
      </c>
      <c r="B881" s="86">
        <v>1</v>
      </c>
      <c r="C881" s="63">
        <v>36</v>
      </c>
      <c r="D881" s="63">
        <v>880</v>
      </c>
      <c r="E881" s="63" t="str">
        <f>VLOOKUP(CENSO[[#This Row],[NOME COMUM]],ESPECIES[],2,FALSE)</f>
        <v>Tachigali myrmecophila Ducke</v>
      </c>
      <c r="F881" s="64" t="s">
        <v>14</v>
      </c>
      <c r="G881" s="64">
        <v>300</v>
      </c>
      <c r="H881" s="97">
        <f>CENSO[[#This Row],[CAP (cm)]]/PI()</f>
        <v>95.4929658551372</v>
      </c>
      <c r="I881" s="64">
        <v>18</v>
      </c>
      <c r="J881" s="96">
        <f>(PI()*(CENSO[[#This Row],[DAP (cm)]]^2))/40000</f>
        <v>0.7161972439135289</v>
      </c>
      <c r="K881" s="96">
        <f>CENSO[[#This Row],[g (m²)]]*CENSO[[#This Row],[H (m)]]*0.7</f>
        <v>9.0240852733104635</v>
      </c>
      <c r="L881" s="64">
        <v>1</v>
      </c>
      <c r="M881" s="65">
        <v>367382.59999999899</v>
      </c>
      <c r="N881" s="87">
        <v>9708508.6999999899</v>
      </c>
      <c r="O881" s="87" t="s">
        <v>1228</v>
      </c>
      <c r="P881" s="87" t="str">
        <f>VLOOKUP(CENSO[[#This Row],[DAP (cm)]],CD[],2,TRUE)</f>
        <v>TORA</v>
      </c>
      <c r="Q881" s="87" t="str">
        <f>VLOOKUP(CENSO[[#This Row],[DAP (cm)]],DD[],2,TRUE)</f>
        <v>90├ 100</v>
      </c>
      <c r="R881" s="87" t="str" cm="1">
        <f t="array" ref="R881">INDEX(_xlfn.TEXTSPLIT(CENSO[[#This Row],[NOME CIENTIFICO]]," "),1)</f>
        <v>Tachigali</v>
      </c>
      <c r="S881" s="98" t="s">
        <v>1004</v>
      </c>
      <c r="T881" s="87">
        <f>_xlfn.MINIFS(CENSO[DAP (cm)],CENSO[NOME CIENTIFICO],CENSO[[#This Row],[NOME CIENTIFICO]])</f>
        <v>39.152116000606256</v>
      </c>
      <c r="U8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81" s="87" t="str">
        <f>IF(CENSO[[#This Row],[DAP (cm)]]&lt;CENSO[[#This Row],[DMCE (cm)]],"DAP &lt; DMCE","DAP ≥ DMCE")</f>
        <v>DAP ≥ DMCE</v>
      </c>
      <c r="W881" s="87" t="str">
        <f>IF(CENSO[[#This Row],[DAP (cm)]]&gt;200, "Superior", "Inferior")</f>
        <v>Inferior</v>
      </c>
      <c r="X881" s="87" t="str">
        <f>VLOOKUP(CENSO[[#This Row],[NOME COMUM]],ESPECIES[],4,FALSE)</f>
        <v>Não</v>
      </c>
      <c r="Y881" s="87" t="str">
        <f>IF(IFERROR(VLOOKUP(CENSO[[#This Row],[NOME COMUM]],COMERCIAIS[],2, FALSE), "Não") &lt;&gt; "Não", "Sim", "Não")</f>
        <v>Sim</v>
      </c>
      <c r="Z881" s="133">
        <f>CENSO[[#This Row],[g (m²)]]/SUM(AEEF[AEEF-UT])</f>
        <v>1.2530885443148001E-3</v>
      </c>
      <c r="AA881" s="133">
        <f>CENSO[[#This Row],[v (m³)]]/SUM(AEEF[AEEF-UT])</f>
        <v>1.578891565836648E-2</v>
      </c>
    </row>
    <row r="882" spans="1:27" ht="14">
      <c r="A882" s="86">
        <v>1</v>
      </c>
      <c r="B882" s="86">
        <v>1</v>
      </c>
      <c r="C882" s="63">
        <v>36</v>
      </c>
      <c r="D882" s="63">
        <v>881</v>
      </c>
      <c r="E882" s="63" t="str">
        <f>VLOOKUP(CENSO[[#This Row],[NOME COMUM]],ESPECIES[],2,FALSE)</f>
        <v>Tachigali myrmecophila Ducke</v>
      </c>
      <c r="F882" s="64" t="s">
        <v>14</v>
      </c>
      <c r="G882" s="64">
        <v>300</v>
      </c>
      <c r="H882" s="97">
        <f>CENSO[[#This Row],[CAP (cm)]]/PI()</f>
        <v>95.4929658551372</v>
      </c>
      <c r="I882" s="64">
        <v>18</v>
      </c>
      <c r="J882" s="96">
        <f>(PI()*(CENSO[[#This Row],[DAP (cm)]]^2))/40000</f>
        <v>0.7161972439135289</v>
      </c>
      <c r="K882" s="96">
        <f>CENSO[[#This Row],[g (m²)]]*CENSO[[#This Row],[H (m)]]*0.7</f>
        <v>9.0240852733104635</v>
      </c>
      <c r="L882" s="64">
        <v>1</v>
      </c>
      <c r="M882" s="65">
        <v>367542.2</v>
      </c>
      <c r="N882" s="87">
        <v>9708380.3000000007</v>
      </c>
      <c r="O882" s="87" t="s">
        <v>1228</v>
      </c>
      <c r="P882" s="87" t="str">
        <f>VLOOKUP(CENSO[[#This Row],[DAP (cm)]],CD[],2,TRUE)</f>
        <v>TORA</v>
      </c>
      <c r="Q882" s="87" t="str">
        <f>VLOOKUP(CENSO[[#This Row],[DAP (cm)]],DD[],2,TRUE)</f>
        <v>90├ 100</v>
      </c>
      <c r="R882" s="87" t="str" cm="1">
        <f t="array" ref="R882">INDEX(_xlfn.TEXTSPLIT(CENSO[[#This Row],[NOME CIENTIFICO]]," "),1)</f>
        <v>Tachigali</v>
      </c>
      <c r="S882" s="98" t="s">
        <v>1004</v>
      </c>
      <c r="T882" s="87">
        <f>_xlfn.MINIFS(CENSO[DAP (cm)],CENSO[NOME CIENTIFICO],CENSO[[#This Row],[NOME CIENTIFICO]])</f>
        <v>39.152116000606256</v>
      </c>
      <c r="U8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82" s="87" t="str">
        <f>IF(CENSO[[#This Row],[DAP (cm)]]&lt;CENSO[[#This Row],[DMCE (cm)]],"DAP &lt; DMCE","DAP ≥ DMCE")</f>
        <v>DAP ≥ DMCE</v>
      </c>
      <c r="W882" s="87" t="str">
        <f>IF(CENSO[[#This Row],[DAP (cm)]]&gt;200, "Superior", "Inferior")</f>
        <v>Inferior</v>
      </c>
      <c r="X882" s="87" t="str">
        <f>VLOOKUP(CENSO[[#This Row],[NOME COMUM]],ESPECIES[],4,FALSE)</f>
        <v>Não</v>
      </c>
      <c r="Y882" s="87" t="str">
        <f>IF(IFERROR(VLOOKUP(CENSO[[#This Row],[NOME COMUM]],COMERCIAIS[],2, FALSE), "Não") &lt;&gt; "Não", "Sim", "Não")</f>
        <v>Sim</v>
      </c>
      <c r="Z882" s="133">
        <f>CENSO[[#This Row],[g (m²)]]/SUM(AEEF[AEEF-UT])</f>
        <v>1.2530885443148001E-3</v>
      </c>
      <c r="AA882" s="133">
        <f>CENSO[[#This Row],[v (m³)]]/SUM(AEEF[AEEF-UT])</f>
        <v>1.578891565836648E-2</v>
      </c>
    </row>
    <row r="883" spans="1:27" ht="14">
      <c r="A883" s="86">
        <v>1</v>
      </c>
      <c r="B883" s="86">
        <v>1</v>
      </c>
      <c r="C883" s="63">
        <v>36</v>
      </c>
      <c r="D883" s="63">
        <v>882</v>
      </c>
      <c r="E883" s="63" t="str">
        <f>VLOOKUP(CENSO[[#This Row],[NOME COMUM]],ESPECIES[],2,FALSE)</f>
        <v>Bertholletia excelsa Humb. &amp; Bonpl.</v>
      </c>
      <c r="F883" s="64" t="s">
        <v>37</v>
      </c>
      <c r="G883" s="64">
        <v>335</v>
      </c>
      <c r="H883" s="97">
        <f>CENSO[[#This Row],[CAP (cm)]]/PI()</f>
        <v>106.63381187156988</v>
      </c>
      <c r="I883" s="64">
        <v>23</v>
      </c>
      <c r="J883" s="96">
        <f>(PI()*(CENSO[[#This Row],[DAP (cm)]]^2))/40000</f>
        <v>0.89305817442439761</v>
      </c>
      <c r="K883" s="96">
        <f>CENSO[[#This Row],[g (m²)]]*CENSO[[#This Row],[H (m)]]*0.7</f>
        <v>14.378236608232799</v>
      </c>
      <c r="L883" s="64">
        <v>1</v>
      </c>
      <c r="M883" s="65">
        <v>367542.2</v>
      </c>
      <c r="N883" s="87">
        <v>9708380.3000000007</v>
      </c>
      <c r="O883" s="87" t="s">
        <v>424</v>
      </c>
      <c r="P883" s="87" t="str">
        <f>VLOOKUP(CENSO[[#This Row],[DAP (cm)]],CD[],2,TRUE)</f>
        <v>TORA</v>
      </c>
      <c r="Q883" s="87" t="str">
        <f>VLOOKUP(CENSO[[#This Row],[DAP (cm)]],DD[],2,TRUE)</f>
        <v>100├ 110</v>
      </c>
      <c r="R883" s="87" t="str" cm="1">
        <f t="array" ref="R883">INDEX(_xlfn.TEXTSPLIT(CENSO[[#This Row],[NOME CIENTIFICO]]," "),1)</f>
        <v>Bertholletia</v>
      </c>
      <c r="S883" s="98" t="s">
        <v>1004</v>
      </c>
      <c r="T883" s="87">
        <f>_xlfn.MINIFS(CENSO[DAP (cm)],CENSO[NOME CIENTIFICO],CENSO[[#This Row],[NOME CIENTIFICO]])</f>
        <v>41.38028520389279</v>
      </c>
      <c r="U8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883" s="87" t="str">
        <f>IF(CENSO[[#This Row],[DAP (cm)]]&lt;CENSO[[#This Row],[DMCE (cm)]],"DAP &lt; DMCE","DAP ≥ DMCE")</f>
        <v>DAP ≥ DMCE</v>
      </c>
      <c r="W883" s="87" t="str">
        <f>IF(CENSO[[#This Row],[DAP (cm)]]&gt;200, "Superior", "Inferior")</f>
        <v>Inferior</v>
      </c>
      <c r="X883" s="87" t="str">
        <f>VLOOKUP(CENSO[[#This Row],[NOME COMUM]],ESPECIES[],4,FALSE)</f>
        <v>Protegida</v>
      </c>
      <c r="Y883" s="87" t="str">
        <f>IF(IFERROR(VLOOKUP(CENSO[[#This Row],[NOME COMUM]],COMERCIAIS[],2, FALSE), "Não") &lt;&gt; "Não", "Sim", "Não")</f>
        <v>Não</v>
      </c>
      <c r="Z883" s="133">
        <f>CENSO[[#This Row],[g (m²)]]/SUM(AEEF[AEEF-UT])</f>
        <v>1.5625317987303161E-3</v>
      </c>
      <c r="AA883" s="133">
        <f>CENSO[[#This Row],[v (m³)]]/SUM(AEEF[AEEF-UT])</f>
        <v>2.5156761959558082E-2</v>
      </c>
    </row>
    <row r="884" spans="1:27" ht="14">
      <c r="A884" s="86">
        <v>1</v>
      </c>
      <c r="B884" s="86">
        <v>1</v>
      </c>
      <c r="C884" s="63">
        <v>36</v>
      </c>
      <c r="D884" s="63">
        <v>883</v>
      </c>
      <c r="E884" s="63" t="str">
        <f>VLOOKUP(CENSO[[#This Row],[NOME COMUM]],ESPECIES[],2,FALSE)</f>
        <v>Parahancornia amapa (Huber ) Ducke</v>
      </c>
      <c r="F884" s="64" t="s">
        <v>15</v>
      </c>
      <c r="G884" s="64">
        <v>133</v>
      </c>
      <c r="H884" s="97">
        <f>CENSO[[#This Row],[CAP (cm)]]/PI()</f>
        <v>42.335214862444161</v>
      </c>
      <c r="I884" s="64">
        <v>15</v>
      </c>
      <c r="J884" s="96">
        <f>(PI()*(CENSO[[#This Row],[DAP (cm)]]^2))/40000</f>
        <v>0.14076458941762685</v>
      </c>
      <c r="K884" s="96">
        <f>CENSO[[#This Row],[g (m²)]]*CENSO[[#This Row],[H (m)]]*0.7</f>
        <v>1.4780281888850817</v>
      </c>
      <c r="L884" s="64">
        <v>1</v>
      </c>
      <c r="M884" s="65">
        <v>367593.59999999899</v>
      </c>
      <c r="N884" s="87">
        <v>9708337.3000000007</v>
      </c>
      <c r="O884" s="98" t="s">
        <v>1225</v>
      </c>
      <c r="P884" s="87" t="str">
        <f>VLOOKUP(CENSO[[#This Row],[DAP (cm)]],CD[],2,TRUE)</f>
        <v>TORETE</v>
      </c>
      <c r="Q884" s="87" t="str">
        <f>VLOOKUP(CENSO[[#This Row],[DAP (cm)]],DD[],2,TRUE)</f>
        <v>40├ 50</v>
      </c>
      <c r="R884" s="87" t="str" cm="1">
        <f t="array" ref="R884">INDEX(_xlfn.TEXTSPLIT(CENSO[[#This Row],[NOME CIENTIFICO]]," "),1)</f>
        <v>Parahancornia</v>
      </c>
      <c r="S884" s="98" t="s">
        <v>1004</v>
      </c>
      <c r="T884" s="87">
        <f>_xlfn.MINIFS(CENSO[DAP (cm)],CENSO[NOME CIENTIFICO],CENSO[[#This Row],[NOME CIENTIFICO]])</f>
        <v>39.788735772973837</v>
      </c>
      <c r="U8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84" s="87" t="str">
        <f>IF(CENSO[[#This Row],[DAP (cm)]]&lt;CENSO[[#This Row],[DMCE (cm)]],"DAP &lt; DMCE","DAP ≥ DMCE")</f>
        <v>DAP &lt; DMCE</v>
      </c>
      <c r="W884" s="87" t="str">
        <f>IF(CENSO[[#This Row],[DAP (cm)]]&gt;200, "Superior", "Inferior")</f>
        <v>Inferior</v>
      </c>
      <c r="X884" s="87" t="str">
        <f>VLOOKUP(CENSO[[#This Row],[NOME COMUM]],ESPECIES[],4,FALSE)</f>
        <v>Não</v>
      </c>
      <c r="Y884" s="87" t="str">
        <f>IF(IFERROR(VLOOKUP(CENSO[[#This Row],[NOME COMUM]],COMERCIAIS[],2, FALSE), "Não") &lt;&gt; "Não", "Sim", "Não")</f>
        <v>Não</v>
      </c>
      <c r="Z884" s="133">
        <f>CENSO[[#This Row],[g (m²)]]/SUM(AEEF[AEEF-UT])</f>
        <v>2.4628759178205005E-4</v>
      </c>
      <c r="AA884" s="133">
        <f>CENSO[[#This Row],[v (m³)]]/SUM(AEEF[AEEF-UT])</f>
        <v>2.5860197137115254E-3</v>
      </c>
    </row>
    <row r="885" spans="1:27" ht="14">
      <c r="A885" s="86">
        <v>1</v>
      </c>
      <c r="B885" s="86">
        <v>1</v>
      </c>
      <c r="C885" s="63">
        <v>36</v>
      </c>
      <c r="D885" s="63">
        <v>884</v>
      </c>
      <c r="E885" s="63" t="str">
        <f>VLOOKUP(CENSO[[#This Row],[NOME COMUM]],ESPECIES[],2,FALSE)</f>
        <v>Caesalpinia paraensis Ducke</v>
      </c>
      <c r="F885" s="64" t="s">
        <v>56</v>
      </c>
      <c r="G885" s="64">
        <v>138</v>
      </c>
      <c r="H885" s="97">
        <f>CENSO[[#This Row],[CAP (cm)]]/PI()</f>
        <v>43.926764293363114</v>
      </c>
      <c r="I885" s="64">
        <v>14</v>
      </c>
      <c r="J885" s="96">
        <f>(PI()*(CENSO[[#This Row],[DAP (cm)]]^2))/40000</f>
        <v>0.15154733681210272</v>
      </c>
      <c r="K885" s="96">
        <f>CENSO[[#This Row],[g (m²)]]*CENSO[[#This Row],[H (m)]]*0.7</f>
        <v>1.4851639007586066</v>
      </c>
      <c r="L885" s="64">
        <v>2</v>
      </c>
      <c r="M885" s="65">
        <v>367600.2</v>
      </c>
      <c r="N885" s="87">
        <v>9708340.9000000004</v>
      </c>
      <c r="O885" s="98" t="s">
        <v>1225</v>
      </c>
      <c r="P885" s="87" t="str">
        <f>VLOOKUP(CENSO[[#This Row],[DAP (cm)]],CD[],2,TRUE)</f>
        <v>TORETE</v>
      </c>
      <c r="Q885" s="87" t="str">
        <f>VLOOKUP(CENSO[[#This Row],[DAP (cm)]],DD[],2,TRUE)</f>
        <v>40├ 50</v>
      </c>
      <c r="R885" s="87" t="str" cm="1">
        <f t="array" ref="R885">INDEX(_xlfn.TEXTSPLIT(CENSO[[#This Row],[NOME CIENTIFICO]]," "),1)</f>
        <v>Caesalpinia</v>
      </c>
      <c r="S885" s="98" t="s">
        <v>1004</v>
      </c>
      <c r="T885" s="87">
        <f>_xlfn.MINIFS(CENSO[DAP (cm)],CENSO[NOME CIENTIFICO],CENSO[[#This Row],[NOME CIENTIFICO]])</f>
        <v>43.926764293363114</v>
      </c>
      <c r="U8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885" s="87" t="str">
        <f>IF(CENSO[[#This Row],[DAP (cm)]]&lt;CENSO[[#This Row],[DMCE (cm)]],"DAP &lt; DMCE","DAP ≥ DMCE")</f>
        <v>DAP &lt; DMCE</v>
      </c>
      <c r="W885" s="87" t="str">
        <f>IF(CENSO[[#This Row],[DAP (cm)]]&gt;200, "Superior", "Inferior")</f>
        <v>Inferior</v>
      </c>
      <c r="X885" s="87" t="str">
        <f>VLOOKUP(CENSO[[#This Row],[NOME COMUM]],ESPECIES[],4,FALSE)</f>
        <v>Não</v>
      </c>
      <c r="Y885" s="87" t="str">
        <f>IF(IFERROR(VLOOKUP(CENSO[[#This Row],[NOME COMUM]],COMERCIAIS[],2, FALSE), "Não") &lt;&gt; "Não", "Sim", "Não")</f>
        <v>Não</v>
      </c>
      <c r="Z885" s="133">
        <f>CENSO[[#This Row],[g (m²)]]/SUM(AEEF[AEEF-UT])</f>
        <v>2.651535359770117E-4</v>
      </c>
      <c r="AA885" s="133">
        <f>CENSO[[#This Row],[v (m³)]]/SUM(AEEF[AEEF-UT])</f>
        <v>2.5985046525747145E-3</v>
      </c>
    </row>
    <row r="886" spans="1:27" ht="14">
      <c r="A886" s="86">
        <v>1</v>
      </c>
      <c r="B886" s="86">
        <v>1</v>
      </c>
      <c r="C886" s="63">
        <v>36</v>
      </c>
      <c r="D886" s="63">
        <v>885</v>
      </c>
      <c r="E886" s="63" t="str">
        <f>VLOOKUP(CENSO[[#This Row],[NOME COMUM]],ESPECIES[],2,FALSE)</f>
        <v>Apeiba albiflora Ducke</v>
      </c>
      <c r="F886" s="64" t="s">
        <v>96</v>
      </c>
      <c r="G886" s="64">
        <v>187</v>
      </c>
      <c r="H886" s="97">
        <f>CENSO[[#This Row],[CAP (cm)]]/PI()</f>
        <v>59.523948716368857</v>
      </c>
      <c r="I886" s="64">
        <v>8</v>
      </c>
      <c r="J886" s="96">
        <f>(PI()*(CENSO[[#This Row],[DAP (cm)]]^2))/40000</f>
        <v>0.27827446024902436</v>
      </c>
      <c r="K886" s="96">
        <f>CENSO[[#This Row],[g (m²)]]*CENSO[[#This Row],[H (m)]]*0.7</f>
        <v>1.5583369773945364</v>
      </c>
      <c r="L886" s="64">
        <v>3</v>
      </c>
      <c r="M886" s="65">
        <v>367593.4</v>
      </c>
      <c r="N886" s="87">
        <v>9708332.0999999903</v>
      </c>
      <c r="O886" s="98" t="s">
        <v>1225</v>
      </c>
      <c r="P886" s="87" t="str">
        <f>VLOOKUP(CENSO[[#This Row],[DAP (cm)]],CD[],2,TRUE)</f>
        <v>TORA</v>
      </c>
      <c r="Q886" s="87" t="str">
        <f>VLOOKUP(CENSO[[#This Row],[DAP (cm)]],DD[],2,TRUE)</f>
        <v>50├ 60</v>
      </c>
      <c r="R886" s="87" t="str" cm="1">
        <f t="array" ref="R886">INDEX(_xlfn.TEXTSPLIT(CENSO[[#This Row],[NOME CIENTIFICO]]," "),1)</f>
        <v>Apeiba</v>
      </c>
      <c r="S886" s="98" t="s">
        <v>1004</v>
      </c>
      <c r="T886" s="87">
        <f>_xlfn.MINIFS(CENSO[DAP (cm)],CENSO[NOME CIENTIFICO],CENSO[[#This Row],[NOME CIENTIFICO]])</f>
        <v>54.112680651244418</v>
      </c>
      <c r="U8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64.112680651244418</v>
      </c>
      <c r="V886" s="87" t="str">
        <f>IF(CENSO[[#This Row],[DAP (cm)]]&lt;CENSO[[#This Row],[DMCE (cm)]],"DAP &lt; DMCE","DAP ≥ DMCE")</f>
        <v>DAP &lt; DMCE</v>
      </c>
      <c r="W886" s="87" t="str">
        <f>IF(CENSO[[#This Row],[DAP (cm)]]&gt;200, "Superior", "Inferior")</f>
        <v>Inferior</v>
      </c>
      <c r="X886" s="87" t="str">
        <f>VLOOKUP(CENSO[[#This Row],[NOME COMUM]],ESPECIES[],4,FALSE)</f>
        <v>Não</v>
      </c>
      <c r="Y886" s="87" t="str">
        <f>IF(IFERROR(VLOOKUP(CENSO[[#This Row],[NOME COMUM]],COMERCIAIS[],2, FALSE), "Não") &lt;&gt; "Não", "Sim", "Não")</f>
        <v>Não</v>
      </c>
      <c r="Z886" s="133">
        <f>CENSO[[#This Row],[g (m²)]]/SUM(AEEF[AEEF-UT])</f>
        <v>4.8688059229049158E-4</v>
      </c>
      <c r="AA886" s="133">
        <f>CENSO[[#This Row],[v (m³)]]/SUM(AEEF[AEEF-UT])</f>
        <v>2.7265313168267527E-3</v>
      </c>
    </row>
    <row r="887" spans="1:27" ht="14">
      <c r="A887" s="86">
        <v>1</v>
      </c>
      <c r="B887" s="86">
        <v>1</v>
      </c>
      <c r="C887" s="63">
        <v>36</v>
      </c>
      <c r="D887" s="63">
        <v>886</v>
      </c>
      <c r="E887" s="63" t="str">
        <f>VLOOKUP(CENSO[[#This Row],[NOME COMUM]],ESPECIES[],2,FALSE)</f>
        <v>Couratari guianensis Aubl.</v>
      </c>
      <c r="F887" s="64" t="s">
        <v>6</v>
      </c>
      <c r="G887" s="64">
        <v>206</v>
      </c>
      <c r="H887" s="97">
        <f>CENSO[[#This Row],[CAP (cm)]]/PI()</f>
        <v>65.571836553860877</v>
      </c>
      <c r="I887" s="64">
        <v>22</v>
      </c>
      <c r="J887" s="96">
        <f>(PI()*(CENSO[[#This Row],[DAP (cm)]]^2))/40000</f>
        <v>0.33769495825238349</v>
      </c>
      <c r="K887" s="96">
        <f>CENSO[[#This Row],[g (m²)]]*CENSO[[#This Row],[H (m)]]*0.7</f>
        <v>5.2005023570867053</v>
      </c>
      <c r="L887" s="64">
        <v>1</v>
      </c>
      <c r="M887" s="65">
        <v>367618.299999999</v>
      </c>
      <c r="N887" s="87">
        <v>9708315.3000000007</v>
      </c>
      <c r="O887" s="87" t="s">
        <v>1228</v>
      </c>
      <c r="P887" s="87" t="str">
        <f>VLOOKUP(CENSO[[#This Row],[DAP (cm)]],CD[],2,TRUE)</f>
        <v>TORA</v>
      </c>
      <c r="Q887" s="87" t="str">
        <f>VLOOKUP(CENSO[[#This Row],[DAP (cm)]],DD[],2,TRUE)</f>
        <v>60├ 70</v>
      </c>
      <c r="R887" s="87" t="str" cm="1">
        <f t="array" ref="R887">INDEX(_xlfn.TEXTSPLIT(CENSO[[#This Row],[NOME CIENTIFICO]]," "),1)</f>
        <v>Couratari</v>
      </c>
      <c r="S887" s="98" t="s">
        <v>1004</v>
      </c>
      <c r="T887" s="87">
        <f>_xlfn.MINIFS(CENSO[DAP (cm)],CENSO[NOME CIENTIFICO],CENSO[[#This Row],[NOME CIENTIFICO]])</f>
        <v>38.833806114422465</v>
      </c>
      <c r="U8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87" s="87" t="str">
        <f>IF(CENSO[[#This Row],[DAP (cm)]]&lt;CENSO[[#This Row],[DMCE (cm)]],"DAP &lt; DMCE","DAP ≥ DMCE")</f>
        <v>DAP ≥ DMCE</v>
      </c>
      <c r="W887" s="87" t="str">
        <f>IF(CENSO[[#This Row],[DAP (cm)]]&gt;200, "Superior", "Inferior")</f>
        <v>Inferior</v>
      </c>
      <c r="X887" s="87" t="str">
        <f>VLOOKUP(CENSO[[#This Row],[NOME COMUM]],ESPECIES[],4,FALSE)</f>
        <v>Não</v>
      </c>
      <c r="Y887" s="87" t="str">
        <f>IF(IFERROR(VLOOKUP(CENSO[[#This Row],[NOME COMUM]],COMERCIAIS[],2, FALSE), "Não") &lt;&gt; "Não", "Sim", "Não")</f>
        <v>Sim</v>
      </c>
      <c r="Z887" s="133">
        <f>CENSO[[#This Row],[g (m²)]]/SUM(AEEF[AEEF-UT])</f>
        <v>5.9084517185047623E-4</v>
      </c>
      <c r="AA887" s="133">
        <f>CENSO[[#This Row],[v (m³)]]/SUM(AEEF[AEEF-UT])</f>
        <v>9.0990156464973333E-3</v>
      </c>
    </row>
    <row r="888" spans="1:27" ht="14">
      <c r="A888" s="86">
        <v>1</v>
      </c>
      <c r="B888" s="86">
        <v>1</v>
      </c>
      <c r="C888" s="63">
        <v>36</v>
      </c>
      <c r="D888" s="63">
        <v>887</v>
      </c>
      <c r="E888" s="63" t="str">
        <f>VLOOKUP(CENSO[[#This Row],[NOME COMUM]],ESPECIES[],2,FALSE)</f>
        <v>Piptadenia suaveolens Miq.</v>
      </c>
      <c r="F888" s="64" t="s">
        <v>22</v>
      </c>
      <c r="G888" s="64">
        <v>157</v>
      </c>
      <c r="H888" s="97">
        <f>CENSO[[#This Row],[CAP (cm)]]/PI()</f>
        <v>49.974652130855141</v>
      </c>
      <c r="I888" s="64">
        <v>14</v>
      </c>
      <c r="J888" s="96">
        <f>(PI()*(CENSO[[#This Row],[DAP (cm)]]^2))/40000</f>
        <v>0.19615050961360647</v>
      </c>
      <c r="K888" s="96">
        <f>CENSO[[#This Row],[g (m²)]]*CENSO[[#This Row],[H (m)]]*0.7</f>
        <v>1.9222749942133432</v>
      </c>
      <c r="L888" s="64">
        <v>2</v>
      </c>
      <c r="M888" s="65">
        <v>367618.5</v>
      </c>
      <c r="N888" s="87">
        <v>9708299.0999999903</v>
      </c>
      <c r="O888" s="98" t="s">
        <v>1225</v>
      </c>
      <c r="P888" s="87" t="str">
        <f>VLOOKUP(CENSO[[#This Row],[DAP (cm)]],CD[],2,TRUE)</f>
        <v>TORETE</v>
      </c>
      <c r="Q888" s="87" t="str">
        <f>VLOOKUP(CENSO[[#This Row],[DAP (cm)]],DD[],2,TRUE)</f>
        <v>40├ 50</v>
      </c>
      <c r="R888" s="87" t="str" cm="1">
        <f t="array" ref="R888">INDEX(_xlfn.TEXTSPLIT(CENSO[[#This Row],[NOME CIENTIFICO]]," "),1)</f>
        <v>Piptadenia</v>
      </c>
      <c r="S888" s="98" t="s">
        <v>1004</v>
      </c>
      <c r="T888" s="87">
        <f>_xlfn.MINIFS(CENSO[DAP (cm)],CENSO[NOME CIENTIFICO],CENSO[[#This Row],[NOME CIENTIFICO]])</f>
        <v>39.788735772973837</v>
      </c>
      <c r="U8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88" s="87" t="str">
        <f>IF(CENSO[[#This Row],[DAP (cm)]]&lt;CENSO[[#This Row],[DMCE (cm)]],"DAP &lt; DMCE","DAP ≥ DMCE")</f>
        <v>DAP &lt; DMCE</v>
      </c>
      <c r="W888" s="87" t="str">
        <f>IF(CENSO[[#This Row],[DAP (cm)]]&gt;200, "Superior", "Inferior")</f>
        <v>Inferior</v>
      </c>
      <c r="X888" s="87" t="str">
        <f>VLOOKUP(CENSO[[#This Row],[NOME COMUM]],ESPECIES[],4,FALSE)</f>
        <v>Não</v>
      </c>
      <c r="Y888" s="87" t="str">
        <f>IF(IFERROR(VLOOKUP(CENSO[[#This Row],[NOME COMUM]],COMERCIAIS[],2, FALSE), "Não") &lt;&gt; "Não", "Sim", "Não")</f>
        <v>Sim</v>
      </c>
      <c r="Z888" s="133">
        <f>CENSO[[#This Row],[g (m²)]]/SUM(AEEF[AEEF-UT])</f>
        <v>3.4319310587572804E-4</v>
      </c>
      <c r="AA888" s="133">
        <f>CENSO[[#This Row],[v (m³)]]/SUM(AEEF[AEEF-UT])</f>
        <v>3.3632924375821345E-3</v>
      </c>
    </row>
    <row r="889" spans="1:27" ht="14">
      <c r="A889" s="86">
        <v>1</v>
      </c>
      <c r="B889" s="86">
        <v>1</v>
      </c>
      <c r="C889" s="63">
        <v>36</v>
      </c>
      <c r="D889" s="63">
        <v>888</v>
      </c>
      <c r="E889" s="63" t="str">
        <f>VLOOKUP(CENSO[[#This Row],[NOME COMUM]],ESPECIES[],2,FALSE)</f>
        <v>Parkia pendula (Willd.) Benth. ex Walp.</v>
      </c>
      <c r="F889" s="64" t="s">
        <v>24</v>
      </c>
      <c r="G889" s="64">
        <v>180</v>
      </c>
      <c r="H889" s="97">
        <f>CENSO[[#This Row],[CAP (cm)]]/PI()</f>
        <v>57.295779513082323</v>
      </c>
      <c r="I889" s="64">
        <v>16</v>
      </c>
      <c r="J889" s="96">
        <f>(PI()*(CENSO[[#This Row],[DAP (cm)]]^2))/40000</f>
        <v>0.25783100780887047</v>
      </c>
      <c r="K889" s="96">
        <f>CENSO[[#This Row],[g (m²)]]*CENSO[[#This Row],[H (m)]]*0.7</f>
        <v>2.887707287459349</v>
      </c>
      <c r="L889" s="64">
        <v>1</v>
      </c>
      <c r="M889" s="65">
        <v>367616.7</v>
      </c>
      <c r="N889" s="87">
        <v>9708296.6999999899</v>
      </c>
      <c r="O889" s="87" t="s">
        <v>1228</v>
      </c>
      <c r="P889" s="87" t="str">
        <f>VLOOKUP(CENSO[[#This Row],[DAP (cm)]],CD[],2,TRUE)</f>
        <v>TORA</v>
      </c>
      <c r="Q889" s="87" t="str">
        <f>VLOOKUP(CENSO[[#This Row],[DAP (cm)]],DD[],2,TRUE)</f>
        <v>50├ 60</v>
      </c>
      <c r="R889" s="87" t="str" cm="1">
        <f t="array" ref="R889">INDEX(_xlfn.TEXTSPLIT(CENSO[[#This Row],[NOME CIENTIFICO]]," "),1)</f>
        <v>Parkia</v>
      </c>
      <c r="S889" s="98" t="s">
        <v>1004</v>
      </c>
      <c r="T889" s="87">
        <f>_xlfn.MINIFS(CENSO[DAP (cm)],CENSO[NOME CIENTIFICO],CENSO[[#This Row],[NOME CIENTIFICO]])</f>
        <v>40.107045659157627</v>
      </c>
      <c r="U8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889" s="87" t="str">
        <f>IF(CENSO[[#This Row],[DAP (cm)]]&lt;CENSO[[#This Row],[DMCE (cm)]],"DAP &lt; DMCE","DAP ≥ DMCE")</f>
        <v>DAP ≥ DMCE</v>
      </c>
      <c r="W889" s="87" t="str">
        <f>IF(CENSO[[#This Row],[DAP (cm)]]&gt;200, "Superior", "Inferior")</f>
        <v>Inferior</v>
      </c>
      <c r="X889" s="87" t="str">
        <f>VLOOKUP(CENSO[[#This Row],[NOME COMUM]],ESPECIES[],4,FALSE)</f>
        <v>Não</v>
      </c>
      <c r="Y889" s="87" t="str">
        <f>IF(IFERROR(VLOOKUP(CENSO[[#This Row],[NOME COMUM]],COMERCIAIS[],2, FALSE), "Não") &lt;&gt; "Não", "Sim", "Não")</f>
        <v>Sim</v>
      </c>
      <c r="Z889" s="133">
        <f>CENSO[[#This Row],[g (m²)]]/SUM(AEEF[AEEF-UT])</f>
        <v>4.5111187595332813E-4</v>
      </c>
      <c r="AA889" s="133">
        <f>CENSO[[#This Row],[v (m³)]]/SUM(AEEF[AEEF-UT])</f>
        <v>5.0524530106772752E-3</v>
      </c>
    </row>
    <row r="890" spans="1:27" ht="14">
      <c r="A890" s="86">
        <v>1</v>
      </c>
      <c r="B890" s="86">
        <v>1</v>
      </c>
      <c r="C890" s="63">
        <v>36</v>
      </c>
      <c r="D890" s="63">
        <v>889</v>
      </c>
      <c r="E890" s="63" t="str">
        <f>VLOOKUP(CENSO[[#This Row],[NOME COMUM]],ESPECIES[],2,FALSE)</f>
        <v>Tachigali myrmecophila Ducke</v>
      </c>
      <c r="F890" s="64" t="s">
        <v>14</v>
      </c>
      <c r="G890" s="64">
        <v>246</v>
      </c>
      <c r="H890" s="97">
        <f>CENSO[[#This Row],[CAP (cm)]]/PI()</f>
        <v>78.304232001212512</v>
      </c>
      <c r="I890" s="64">
        <v>14</v>
      </c>
      <c r="J890" s="96">
        <f>(PI()*(CENSO[[#This Row],[DAP (cm)]]^2))/40000</f>
        <v>0.48157102680745695</v>
      </c>
      <c r="K890" s="96">
        <f>CENSO[[#This Row],[g (m²)]]*CENSO[[#This Row],[H (m)]]*0.7</f>
        <v>4.719396062713078</v>
      </c>
      <c r="L890" s="64">
        <v>1</v>
      </c>
      <c r="M890" s="65">
        <v>367622.2</v>
      </c>
      <c r="N890" s="87">
        <v>9708295.8000000007</v>
      </c>
      <c r="O890" s="87" t="s">
        <v>1228</v>
      </c>
      <c r="P890" s="87" t="str">
        <f>VLOOKUP(CENSO[[#This Row],[DAP (cm)]],CD[],2,TRUE)</f>
        <v>TORA</v>
      </c>
      <c r="Q890" s="87" t="str">
        <f>VLOOKUP(CENSO[[#This Row],[DAP (cm)]],DD[],2,TRUE)</f>
        <v>70├ 80</v>
      </c>
      <c r="R890" s="87" t="str" cm="1">
        <f t="array" ref="R890">INDEX(_xlfn.TEXTSPLIT(CENSO[[#This Row],[NOME CIENTIFICO]]," "),1)</f>
        <v>Tachigali</v>
      </c>
      <c r="S890" s="98" t="s">
        <v>1004</v>
      </c>
      <c r="T890" s="87">
        <f>_xlfn.MINIFS(CENSO[DAP (cm)],CENSO[NOME CIENTIFICO],CENSO[[#This Row],[NOME CIENTIFICO]])</f>
        <v>39.152116000606256</v>
      </c>
      <c r="U8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90" s="87" t="str">
        <f>IF(CENSO[[#This Row],[DAP (cm)]]&lt;CENSO[[#This Row],[DMCE (cm)]],"DAP &lt; DMCE","DAP ≥ DMCE")</f>
        <v>DAP ≥ DMCE</v>
      </c>
      <c r="W890" s="87" t="str">
        <f>IF(CENSO[[#This Row],[DAP (cm)]]&gt;200, "Superior", "Inferior")</f>
        <v>Inferior</v>
      </c>
      <c r="X890" s="87" t="str">
        <f>VLOOKUP(CENSO[[#This Row],[NOME COMUM]],ESPECIES[],4,FALSE)</f>
        <v>Não</v>
      </c>
      <c r="Y890" s="87" t="str">
        <f>IF(IFERROR(VLOOKUP(CENSO[[#This Row],[NOME COMUM]],COMERCIAIS[],2, FALSE), "Não") &lt;&gt; "Não", "Sim", "Não")</f>
        <v>Sim</v>
      </c>
      <c r="Z890" s="133">
        <f>CENSO[[#This Row],[g (m²)]]/SUM(AEEF[AEEF-UT])</f>
        <v>8.4257673719727181E-4</v>
      </c>
      <c r="AA890" s="133">
        <f>CENSO[[#This Row],[v (m³)]]/SUM(AEEF[AEEF-UT])</f>
        <v>8.257252024533264E-3</v>
      </c>
    </row>
    <row r="891" spans="1:27" ht="14">
      <c r="A891" s="86">
        <v>1</v>
      </c>
      <c r="B891" s="86">
        <v>1</v>
      </c>
      <c r="C891" s="63">
        <v>36</v>
      </c>
      <c r="D891" s="63">
        <v>890</v>
      </c>
      <c r="E891" s="63" t="str">
        <f>VLOOKUP(CENSO[[#This Row],[NOME COMUM]],ESPECIES[],2,FALSE)</f>
        <v>Astronium lecointei Ducke</v>
      </c>
      <c r="F891" s="64" t="s">
        <v>5</v>
      </c>
      <c r="G891" s="64">
        <v>205</v>
      </c>
      <c r="H891" s="97">
        <f>CENSO[[#This Row],[CAP (cm)]]/PI()</f>
        <v>65.253526667677093</v>
      </c>
      <c r="I891" s="64">
        <v>22</v>
      </c>
      <c r="J891" s="96">
        <f>(PI()*(CENSO[[#This Row],[DAP (cm)]]^2))/40000</f>
        <v>0.33442432417184514</v>
      </c>
      <c r="K891" s="96">
        <f>CENSO[[#This Row],[g (m²)]]*CENSO[[#This Row],[H (m)]]*0.7</f>
        <v>5.150134592246415</v>
      </c>
      <c r="L891" s="64">
        <v>1</v>
      </c>
      <c r="M891" s="65">
        <v>367627.2</v>
      </c>
      <c r="N891" s="87">
        <v>9708294</v>
      </c>
      <c r="O891" s="87" t="s">
        <v>1228</v>
      </c>
      <c r="P891" s="87" t="str">
        <f>VLOOKUP(CENSO[[#This Row],[DAP (cm)]],CD[],2,TRUE)</f>
        <v>TORA</v>
      </c>
      <c r="Q891" s="87" t="str">
        <f>VLOOKUP(CENSO[[#This Row],[DAP (cm)]],DD[],2,TRUE)</f>
        <v>60├ 70</v>
      </c>
      <c r="R891" s="87" t="str" cm="1">
        <f t="array" ref="R891">INDEX(_xlfn.TEXTSPLIT(CENSO[[#This Row],[NOME CIENTIFICO]]," "),1)</f>
        <v>Astronium</v>
      </c>
      <c r="S891" s="98" t="s">
        <v>1004</v>
      </c>
      <c r="T891" s="87">
        <f>_xlfn.MINIFS(CENSO[DAP (cm)],CENSO[NOME CIENTIFICO],CENSO[[#This Row],[NOME CIENTIFICO]])</f>
        <v>40.107045659157627</v>
      </c>
      <c r="U8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891" s="87" t="str">
        <f>IF(CENSO[[#This Row],[DAP (cm)]]&lt;CENSO[[#This Row],[DMCE (cm)]],"DAP &lt; DMCE","DAP ≥ DMCE")</f>
        <v>DAP ≥ DMCE</v>
      </c>
      <c r="W891" s="87" t="str">
        <f>IF(CENSO[[#This Row],[DAP (cm)]]&gt;200, "Superior", "Inferior")</f>
        <v>Inferior</v>
      </c>
      <c r="X891" s="87" t="str">
        <f>VLOOKUP(CENSO[[#This Row],[NOME COMUM]],ESPECIES[],4,FALSE)</f>
        <v>Não</v>
      </c>
      <c r="Y891" s="87" t="str">
        <f>IF(IFERROR(VLOOKUP(CENSO[[#This Row],[NOME COMUM]],COMERCIAIS[],2, FALSE), "Não") &lt;&gt; "Não", "Sim", "Não")</f>
        <v>Sim</v>
      </c>
      <c r="Z891" s="133">
        <f>CENSO[[#This Row],[g (m²)]]/SUM(AEEF[AEEF-UT])</f>
        <v>5.8512273416477215E-4</v>
      </c>
      <c r="AA891" s="133">
        <f>CENSO[[#This Row],[v (m³)]]/SUM(AEEF[AEEF-UT])</f>
        <v>9.01089010613749E-3</v>
      </c>
    </row>
    <row r="892" spans="1:27" ht="14">
      <c r="A892" s="86">
        <v>1</v>
      </c>
      <c r="B892" s="86">
        <v>1</v>
      </c>
      <c r="C892" s="63">
        <v>36</v>
      </c>
      <c r="D892" s="63">
        <v>891</v>
      </c>
      <c r="E892" s="63" t="str">
        <f>VLOOKUP(CENSO[[#This Row],[NOME COMUM]],ESPECIES[],2,FALSE)</f>
        <v>Piptadenia suaveolens Miq.</v>
      </c>
      <c r="F892" s="64" t="s">
        <v>22</v>
      </c>
      <c r="G892" s="64">
        <v>130</v>
      </c>
      <c r="H892" s="97">
        <f>CENSO[[#This Row],[CAP (cm)]]/PI()</f>
        <v>41.38028520389279</v>
      </c>
      <c r="I892" s="64">
        <v>10</v>
      </c>
      <c r="J892" s="96">
        <f>(PI()*(CENSO[[#This Row],[DAP (cm)]]^2))/40000</f>
        <v>0.13448592691265157</v>
      </c>
      <c r="K892" s="96">
        <f>CENSO[[#This Row],[g (m²)]]*CENSO[[#This Row],[H (m)]]*0.7</f>
        <v>0.94140148838856097</v>
      </c>
      <c r="L892" s="64">
        <v>2</v>
      </c>
      <c r="M892" s="65">
        <v>367643.9</v>
      </c>
      <c r="N892" s="87">
        <v>9708299.4000000004</v>
      </c>
      <c r="O892" s="98" t="s">
        <v>1225</v>
      </c>
      <c r="P892" s="87" t="str">
        <f>VLOOKUP(CENSO[[#This Row],[DAP (cm)]],CD[],2,TRUE)</f>
        <v>TORETE</v>
      </c>
      <c r="Q892" s="87" t="str">
        <f>VLOOKUP(CENSO[[#This Row],[DAP (cm)]],DD[],2,TRUE)</f>
        <v>40├ 50</v>
      </c>
      <c r="R892" s="87" t="str" cm="1">
        <f t="array" ref="R892">INDEX(_xlfn.TEXTSPLIT(CENSO[[#This Row],[NOME CIENTIFICO]]," "),1)</f>
        <v>Piptadenia</v>
      </c>
      <c r="S892" s="98" t="s">
        <v>1004</v>
      </c>
      <c r="T892" s="87">
        <f>_xlfn.MINIFS(CENSO[DAP (cm)],CENSO[NOME CIENTIFICO],CENSO[[#This Row],[NOME CIENTIFICO]])</f>
        <v>39.788735772973837</v>
      </c>
      <c r="U8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92" s="87" t="str">
        <f>IF(CENSO[[#This Row],[DAP (cm)]]&lt;CENSO[[#This Row],[DMCE (cm)]],"DAP &lt; DMCE","DAP ≥ DMCE")</f>
        <v>DAP &lt; DMCE</v>
      </c>
      <c r="W892" s="87" t="str">
        <f>IF(CENSO[[#This Row],[DAP (cm)]]&gt;200, "Superior", "Inferior")</f>
        <v>Inferior</v>
      </c>
      <c r="X892" s="87" t="str">
        <f>VLOOKUP(CENSO[[#This Row],[NOME COMUM]],ESPECIES[],4,FALSE)</f>
        <v>Não</v>
      </c>
      <c r="Y892" s="87" t="str">
        <f>IF(IFERROR(VLOOKUP(CENSO[[#This Row],[NOME COMUM]],COMERCIAIS[],2, FALSE), "Não") &lt;&gt; "Não", "Sim", "Não")</f>
        <v>Sim</v>
      </c>
      <c r="Z892" s="133">
        <f>CENSO[[#This Row],[g (m²)]]/SUM(AEEF[AEEF-UT])</f>
        <v>2.3530218221022364E-4</v>
      </c>
      <c r="AA892" s="133">
        <f>CENSO[[#This Row],[v (m³)]]/SUM(AEEF[AEEF-UT])</f>
        <v>1.6471152754715653E-3</v>
      </c>
    </row>
    <row r="893" spans="1:27" ht="14">
      <c r="A893" s="86">
        <v>1</v>
      </c>
      <c r="B893" s="86">
        <v>1</v>
      </c>
      <c r="C893" s="63">
        <v>36</v>
      </c>
      <c r="D893" s="63">
        <v>892</v>
      </c>
      <c r="E893" s="63" t="str">
        <f>VLOOKUP(CENSO[[#This Row],[NOME COMUM]],ESPECIES[],2,FALSE)</f>
        <v>Tachigali myrmecophila Ducke</v>
      </c>
      <c r="F893" s="64" t="s">
        <v>14</v>
      </c>
      <c r="G893" s="64">
        <v>340</v>
      </c>
      <c r="H893" s="97">
        <f>CENSO[[#This Row],[CAP (cm)]]/PI()</f>
        <v>108.22536130248884</v>
      </c>
      <c r="I893" s="64">
        <v>18</v>
      </c>
      <c r="J893" s="96">
        <f>(PI()*(CENSO[[#This Row],[DAP (cm)]]^2))/40000</f>
        <v>0.91991557107115518</v>
      </c>
      <c r="K893" s="96">
        <f>CENSO[[#This Row],[g (m²)]]*CENSO[[#This Row],[H (m)]]*0.7</f>
        <v>11.590936195496555</v>
      </c>
      <c r="L893" s="64">
        <v>1</v>
      </c>
      <c r="M893" s="65">
        <v>367654.59999999899</v>
      </c>
      <c r="N893" s="87">
        <v>9708280.5</v>
      </c>
      <c r="O893" s="87" t="s">
        <v>1228</v>
      </c>
      <c r="P893" s="87" t="str">
        <f>VLOOKUP(CENSO[[#This Row],[DAP (cm)]],CD[],2,TRUE)</f>
        <v>TORA</v>
      </c>
      <c r="Q893" s="87" t="str">
        <f>VLOOKUP(CENSO[[#This Row],[DAP (cm)]],DD[],2,TRUE)</f>
        <v>100├ 110</v>
      </c>
      <c r="R893" s="87" t="str" cm="1">
        <f t="array" ref="R893">INDEX(_xlfn.TEXTSPLIT(CENSO[[#This Row],[NOME CIENTIFICO]]," "),1)</f>
        <v>Tachigali</v>
      </c>
      <c r="S893" s="98" t="s">
        <v>1004</v>
      </c>
      <c r="T893" s="87">
        <f>_xlfn.MINIFS(CENSO[DAP (cm)],CENSO[NOME CIENTIFICO],CENSO[[#This Row],[NOME CIENTIFICO]])</f>
        <v>39.152116000606256</v>
      </c>
      <c r="U8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93" s="87" t="str">
        <f>IF(CENSO[[#This Row],[DAP (cm)]]&lt;CENSO[[#This Row],[DMCE (cm)]],"DAP &lt; DMCE","DAP ≥ DMCE")</f>
        <v>DAP ≥ DMCE</v>
      </c>
      <c r="W893" s="87" t="str">
        <f>IF(CENSO[[#This Row],[DAP (cm)]]&gt;200, "Superior", "Inferior")</f>
        <v>Inferior</v>
      </c>
      <c r="X893" s="87" t="str">
        <f>VLOOKUP(CENSO[[#This Row],[NOME COMUM]],ESPECIES[],4,FALSE)</f>
        <v>Não</v>
      </c>
      <c r="Y893" s="87" t="str">
        <f>IF(IFERROR(VLOOKUP(CENSO[[#This Row],[NOME COMUM]],COMERCIAIS[],2, FALSE), "Não") &lt;&gt; "Não", "Sim", "Não")</f>
        <v>Sim</v>
      </c>
      <c r="Z893" s="133">
        <f>CENSO[[#This Row],[g (m²)]]/SUM(AEEF[AEEF-UT])</f>
        <v>1.6095226191421214E-3</v>
      </c>
      <c r="AA893" s="133">
        <f>CENSO[[#This Row],[v (m³)]]/SUM(AEEF[AEEF-UT])</f>
        <v>2.0279985001190732E-2</v>
      </c>
    </row>
    <row r="894" spans="1:27" ht="14">
      <c r="A894" s="86">
        <v>1</v>
      </c>
      <c r="B894" s="86">
        <v>1</v>
      </c>
      <c r="C894" s="63">
        <v>36</v>
      </c>
      <c r="D894" s="63">
        <v>893</v>
      </c>
      <c r="E894" s="63" t="str">
        <f>VLOOKUP(CENSO[[#This Row],[NOME COMUM]],ESPECIES[],2,FALSE)</f>
        <v>Cedrelinga catenaeformis Ducke</v>
      </c>
      <c r="F894" s="64" t="s">
        <v>71</v>
      </c>
      <c r="G894" s="64">
        <v>433</v>
      </c>
      <c r="H894" s="97">
        <f>CENSO[[#This Row],[CAP (cm)]]/PI()</f>
        <v>137.82818071758138</v>
      </c>
      <c r="I894" s="64">
        <v>25</v>
      </c>
      <c r="J894" s="96">
        <f>(PI()*(CENSO[[#This Row],[DAP (cm)]]^2))/40000</f>
        <v>1.4919900562678183</v>
      </c>
      <c r="K894" s="96">
        <f>CENSO[[#This Row],[g (m²)]]*CENSO[[#This Row],[H (m)]]*0.7</f>
        <v>26.109825984686818</v>
      </c>
      <c r="L894" s="64">
        <v>1</v>
      </c>
      <c r="M894" s="65">
        <v>367648.5</v>
      </c>
      <c r="N894" s="87">
        <v>9708272.5</v>
      </c>
      <c r="O894" s="87" t="s">
        <v>1227</v>
      </c>
      <c r="P894" s="87" t="str">
        <f>VLOOKUP(CENSO[[#This Row],[DAP (cm)]],CD[],2,TRUE)</f>
        <v>TORA</v>
      </c>
      <c r="Q894" s="87" t="str">
        <f>VLOOKUP(CENSO[[#This Row],[DAP (cm)]],DD[],2,TRUE)</f>
        <v>130├ 140</v>
      </c>
      <c r="R894" s="87" t="str" cm="1">
        <f t="array" ref="R894">INDEX(_xlfn.TEXTSPLIT(CENSO[[#This Row],[NOME CIENTIFICO]]," "),1)</f>
        <v>Cedrelinga</v>
      </c>
      <c r="S894" s="98" t="s">
        <v>1004</v>
      </c>
      <c r="T894" s="87">
        <f>_xlfn.MINIFS(CENSO[DAP (cm)],CENSO[NOME CIENTIFICO],CENSO[[#This Row],[NOME CIENTIFICO]])</f>
        <v>38.515496228238675</v>
      </c>
      <c r="U8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94" s="87" t="str">
        <f>IF(CENSO[[#This Row],[DAP (cm)]]&lt;CENSO[[#This Row],[DMCE (cm)]],"DAP &lt; DMCE","DAP ≥ DMCE")</f>
        <v>DAP ≥ DMCE</v>
      </c>
      <c r="W894" s="87" t="str">
        <f>IF(CENSO[[#This Row],[DAP (cm)]]&gt;200, "Superior", "Inferior")</f>
        <v>Inferior</v>
      </c>
      <c r="X894" s="87" t="str">
        <f>VLOOKUP(CENSO[[#This Row],[NOME COMUM]],ESPECIES[],4,FALSE)</f>
        <v>Não</v>
      </c>
      <c r="Y894" s="87" t="str">
        <f>IF(IFERROR(VLOOKUP(CENSO[[#This Row],[NOME COMUM]],COMERCIAIS[],2, FALSE), "Não") &lt;&gt; "Não", "Sim", "Não")</f>
        <v>Sim</v>
      </c>
      <c r="Z894" s="133">
        <f>CENSO[[#This Row],[g (m²)]]/SUM(AEEF[AEEF-UT])</f>
        <v>2.6104479787226399E-3</v>
      </c>
      <c r="AA894" s="133">
        <f>CENSO[[#This Row],[v (m³)]]/SUM(AEEF[AEEF-UT])</f>
        <v>4.5682839627646195E-2</v>
      </c>
    </row>
    <row r="895" spans="1:27" ht="14">
      <c r="A895" s="86">
        <v>1</v>
      </c>
      <c r="B895" s="86">
        <v>1</v>
      </c>
      <c r="C895" s="63">
        <v>36</v>
      </c>
      <c r="D895" s="63">
        <v>894</v>
      </c>
      <c r="E895" s="63" t="str">
        <f>VLOOKUP(CENSO[[#This Row],[NOME COMUM]],ESPECIES[],2,FALSE)</f>
        <v>Brosimum parinarioides Ducke</v>
      </c>
      <c r="F895" s="64" t="s">
        <v>54</v>
      </c>
      <c r="G895" s="64">
        <v>300</v>
      </c>
      <c r="H895" s="97">
        <f>CENSO[[#This Row],[CAP (cm)]]/PI()</f>
        <v>95.4929658551372</v>
      </c>
      <c r="I895" s="64">
        <v>22</v>
      </c>
      <c r="J895" s="96">
        <f>(PI()*(CENSO[[#This Row],[DAP (cm)]]^2))/40000</f>
        <v>0.7161972439135289</v>
      </c>
      <c r="K895" s="96">
        <f>CENSO[[#This Row],[g (m²)]]*CENSO[[#This Row],[H (m)]]*0.7</f>
        <v>11.029437556268345</v>
      </c>
      <c r="L895" s="64">
        <v>1</v>
      </c>
      <c r="M895" s="65">
        <v>367641.09999999899</v>
      </c>
      <c r="N895" s="87">
        <v>9708264.6999999899</v>
      </c>
      <c r="O895" s="87" t="s">
        <v>1227</v>
      </c>
      <c r="P895" s="87" t="str">
        <f>VLOOKUP(CENSO[[#This Row],[DAP (cm)]],CD[],2,TRUE)</f>
        <v>TORA</v>
      </c>
      <c r="Q895" s="87" t="str">
        <f>VLOOKUP(CENSO[[#This Row],[DAP (cm)]],DD[],2,TRUE)</f>
        <v>90├ 100</v>
      </c>
      <c r="R895" s="87" t="str" cm="1">
        <f t="array" ref="R895">INDEX(_xlfn.TEXTSPLIT(CENSO[[#This Row],[NOME CIENTIFICO]]," "),1)</f>
        <v>Brosimum</v>
      </c>
      <c r="S895" s="98" t="s">
        <v>1004</v>
      </c>
      <c r="T895" s="87">
        <f>_xlfn.MINIFS(CENSO[DAP (cm)],CENSO[NOME CIENTIFICO],CENSO[[#This Row],[NOME CIENTIFICO]])</f>
        <v>41.38028520389279</v>
      </c>
      <c r="U8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895" s="87" t="str">
        <f>IF(CENSO[[#This Row],[DAP (cm)]]&lt;CENSO[[#This Row],[DMCE (cm)]],"DAP &lt; DMCE","DAP ≥ DMCE")</f>
        <v>DAP ≥ DMCE</v>
      </c>
      <c r="W895" s="87" t="str">
        <f>IF(CENSO[[#This Row],[DAP (cm)]]&gt;200, "Superior", "Inferior")</f>
        <v>Inferior</v>
      </c>
      <c r="X895" s="87" t="str">
        <f>VLOOKUP(CENSO[[#This Row],[NOME COMUM]],ESPECIES[],4,FALSE)</f>
        <v>Não</v>
      </c>
      <c r="Y895" s="87" t="str">
        <f>IF(IFERROR(VLOOKUP(CENSO[[#This Row],[NOME COMUM]],COMERCIAIS[],2, FALSE), "Não") &lt;&gt; "Não", "Sim", "Não")</f>
        <v>Não</v>
      </c>
      <c r="Z895" s="133">
        <f>CENSO[[#This Row],[g (m²)]]/SUM(AEEF[AEEF-UT])</f>
        <v>1.2530885443148001E-3</v>
      </c>
      <c r="AA895" s="133">
        <f>CENSO[[#This Row],[v (m³)]]/SUM(AEEF[AEEF-UT])</f>
        <v>1.929756358244792E-2</v>
      </c>
    </row>
    <row r="896" spans="1:27" ht="14">
      <c r="A896" s="86">
        <v>1</v>
      </c>
      <c r="B896" s="86">
        <v>1</v>
      </c>
      <c r="C896" s="63">
        <v>36</v>
      </c>
      <c r="D896" s="63">
        <v>895</v>
      </c>
      <c r="E896" s="63" t="str">
        <f>VLOOKUP(CENSO[[#This Row],[NOME COMUM]],ESPECIES[],2,FALSE)</f>
        <v>Tachigali myrmecophila Ducke</v>
      </c>
      <c r="F896" s="64" t="s">
        <v>14</v>
      </c>
      <c r="G896" s="64">
        <v>202</v>
      </c>
      <c r="H896" s="97">
        <f>CENSO[[#This Row],[CAP (cm)]]/PI()</f>
        <v>64.298597009125714</v>
      </c>
      <c r="I896" s="64">
        <v>15</v>
      </c>
      <c r="J896" s="96">
        <f>(PI()*(CENSO[[#This Row],[DAP (cm)]]^2))/40000</f>
        <v>0.3247079148960848</v>
      </c>
      <c r="K896" s="96">
        <f>CENSO[[#This Row],[g (m²)]]*CENSO[[#This Row],[H (m)]]*0.7</f>
        <v>3.4094331064088901</v>
      </c>
      <c r="L896" s="64">
        <v>1</v>
      </c>
      <c r="M896" s="65">
        <v>367641.5</v>
      </c>
      <c r="N896" s="87">
        <v>9708260.3000000007</v>
      </c>
      <c r="O896" s="87" t="s">
        <v>1228</v>
      </c>
      <c r="P896" s="87" t="str">
        <f>VLOOKUP(CENSO[[#This Row],[DAP (cm)]],CD[],2,TRUE)</f>
        <v>TORA</v>
      </c>
      <c r="Q896" s="87" t="str">
        <f>VLOOKUP(CENSO[[#This Row],[DAP (cm)]],DD[],2,TRUE)</f>
        <v>60├ 70</v>
      </c>
      <c r="R896" s="87" t="str" cm="1">
        <f t="array" ref="R896">INDEX(_xlfn.TEXTSPLIT(CENSO[[#This Row],[NOME CIENTIFICO]]," "),1)</f>
        <v>Tachigali</v>
      </c>
      <c r="S896" s="98" t="s">
        <v>1004</v>
      </c>
      <c r="T896" s="87">
        <f>_xlfn.MINIFS(CENSO[DAP (cm)],CENSO[NOME CIENTIFICO],CENSO[[#This Row],[NOME CIENTIFICO]])</f>
        <v>39.152116000606256</v>
      </c>
      <c r="U8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96" s="87" t="str">
        <f>IF(CENSO[[#This Row],[DAP (cm)]]&lt;CENSO[[#This Row],[DMCE (cm)]],"DAP &lt; DMCE","DAP ≥ DMCE")</f>
        <v>DAP ≥ DMCE</v>
      </c>
      <c r="W896" s="87" t="str">
        <f>IF(CENSO[[#This Row],[DAP (cm)]]&gt;200, "Superior", "Inferior")</f>
        <v>Inferior</v>
      </c>
      <c r="X896" s="87" t="str">
        <f>VLOOKUP(CENSO[[#This Row],[NOME COMUM]],ESPECIES[],4,FALSE)</f>
        <v>Não</v>
      </c>
      <c r="Y896" s="87" t="str">
        <f>IF(IFERROR(VLOOKUP(CENSO[[#This Row],[NOME COMUM]],COMERCIAIS[],2, FALSE), "Não") &lt;&gt; "Não", "Sim", "Não")</f>
        <v>Sim</v>
      </c>
      <c r="Z896" s="133">
        <f>CENSO[[#This Row],[g (m²)]]/SUM(AEEF[AEEF-UT])</f>
        <v>5.681224995802345E-4</v>
      </c>
      <c r="AA896" s="133">
        <f>CENSO[[#This Row],[v (m³)]]/SUM(AEEF[AEEF-UT])</f>
        <v>5.9652862455924615E-3</v>
      </c>
    </row>
    <row r="897" spans="1:27" ht="14">
      <c r="A897" s="86">
        <v>1</v>
      </c>
      <c r="B897" s="86">
        <v>1</v>
      </c>
      <c r="C897" s="63">
        <v>36</v>
      </c>
      <c r="D897" s="63">
        <v>896</v>
      </c>
      <c r="E897" s="63" t="str">
        <f>VLOOKUP(CENSO[[#This Row],[NOME COMUM]],ESPECIES[],2,FALSE)</f>
        <v>Tachigali myrmecophila Ducke</v>
      </c>
      <c r="F897" s="64" t="s">
        <v>14</v>
      </c>
      <c r="G897" s="64">
        <v>186</v>
      </c>
      <c r="H897" s="97">
        <f>CENSO[[#This Row],[CAP (cm)]]/PI()</f>
        <v>59.205638830185066</v>
      </c>
      <c r="I897" s="64">
        <v>14</v>
      </c>
      <c r="J897" s="96">
        <f>(PI()*(CENSO[[#This Row],[DAP (cm)]]^2))/40000</f>
        <v>0.27530622056036053</v>
      </c>
      <c r="K897" s="96">
        <f>CENSO[[#This Row],[g (m²)]]*CENSO[[#This Row],[H (m)]]*0.7</f>
        <v>2.698000961491533</v>
      </c>
      <c r="L897" s="64">
        <v>1</v>
      </c>
      <c r="M897" s="65">
        <v>367638.5</v>
      </c>
      <c r="N897" s="87">
        <v>9708256.4000000004</v>
      </c>
      <c r="O897" s="87" t="s">
        <v>1228</v>
      </c>
      <c r="P897" s="87" t="str">
        <f>VLOOKUP(CENSO[[#This Row],[DAP (cm)]],CD[],2,TRUE)</f>
        <v>TORA</v>
      </c>
      <c r="Q897" s="87" t="str">
        <f>VLOOKUP(CENSO[[#This Row],[DAP (cm)]],DD[],2,TRUE)</f>
        <v>50├ 60</v>
      </c>
      <c r="R897" s="87" t="str" cm="1">
        <f t="array" ref="R897">INDEX(_xlfn.TEXTSPLIT(CENSO[[#This Row],[NOME CIENTIFICO]]," "),1)</f>
        <v>Tachigali</v>
      </c>
      <c r="S897" s="98" t="s">
        <v>1004</v>
      </c>
      <c r="T897" s="87">
        <f>_xlfn.MINIFS(CENSO[DAP (cm)],CENSO[NOME CIENTIFICO],CENSO[[#This Row],[NOME CIENTIFICO]])</f>
        <v>39.152116000606256</v>
      </c>
      <c r="U8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97" s="87" t="str">
        <f>IF(CENSO[[#This Row],[DAP (cm)]]&lt;CENSO[[#This Row],[DMCE (cm)]],"DAP &lt; DMCE","DAP ≥ DMCE")</f>
        <v>DAP ≥ DMCE</v>
      </c>
      <c r="W897" s="87" t="str">
        <f>IF(CENSO[[#This Row],[DAP (cm)]]&gt;200, "Superior", "Inferior")</f>
        <v>Inferior</v>
      </c>
      <c r="X897" s="87" t="str">
        <f>VLOOKUP(CENSO[[#This Row],[NOME COMUM]],ESPECIES[],4,FALSE)</f>
        <v>Não</v>
      </c>
      <c r="Y897" s="87" t="str">
        <f>IF(IFERROR(VLOOKUP(CENSO[[#This Row],[NOME COMUM]],COMERCIAIS[],2, FALSE), "Não") &lt;&gt; "Não", "Sim", "Não")</f>
        <v>Sim</v>
      </c>
      <c r="Z897" s="133">
        <f>CENSO[[#This Row],[g (m²)]]/SUM(AEEF[AEEF-UT])</f>
        <v>4.8168723643460915E-4</v>
      </c>
      <c r="AA897" s="133">
        <f>CENSO[[#This Row],[v (m³)]]/SUM(AEEF[AEEF-UT])</f>
        <v>4.7205349170591701E-3</v>
      </c>
    </row>
    <row r="898" spans="1:27" ht="14">
      <c r="A898" s="86">
        <v>1</v>
      </c>
      <c r="B898" s="86">
        <v>1</v>
      </c>
      <c r="C898" s="63">
        <v>36</v>
      </c>
      <c r="D898" s="63">
        <v>897</v>
      </c>
      <c r="E898" s="63" t="str">
        <f>VLOOKUP(CENSO[[#This Row],[NOME COMUM]],ESPECIES[],2,FALSE)</f>
        <v>Dipteryx odorata (Aubl.) Willd.</v>
      </c>
      <c r="F898" s="64" t="s">
        <v>4</v>
      </c>
      <c r="G898" s="64">
        <v>138</v>
      </c>
      <c r="H898" s="97">
        <f>CENSO[[#This Row],[CAP (cm)]]/PI()</f>
        <v>43.926764293363114</v>
      </c>
      <c r="I898" s="64">
        <v>14</v>
      </c>
      <c r="J898" s="96">
        <f>(PI()*(CENSO[[#This Row],[DAP (cm)]]^2))/40000</f>
        <v>0.15154733681210272</v>
      </c>
      <c r="K898" s="96">
        <f>CENSO[[#This Row],[g (m²)]]*CENSO[[#This Row],[H (m)]]*0.7</f>
        <v>1.4851639007586066</v>
      </c>
      <c r="L898" s="64">
        <v>1</v>
      </c>
      <c r="M898" s="65">
        <v>367682.4</v>
      </c>
      <c r="N898" s="87">
        <v>9708218.1999999899</v>
      </c>
      <c r="O898" s="98" t="s">
        <v>1225</v>
      </c>
      <c r="P898" s="87" t="str">
        <f>VLOOKUP(CENSO[[#This Row],[DAP (cm)]],CD[],2,TRUE)</f>
        <v>TORETE</v>
      </c>
      <c r="Q898" s="87" t="str">
        <f>VLOOKUP(CENSO[[#This Row],[DAP (cm)]],DD[],2,TRUE)</f>
        <v>40├ 50</v>
      </c>
      <c r="R898" s="87" t="str" cm="1">
        <f t="array" ref="R898">INDEX(_xlfn.TEXTSPLIT(CENSO[[#This Row],[NOME CIENTIFICO]]," "),1)</f>
        <v>Dipteryx</v>
      </c>
      <c r="S898" s="98" t="s">
        <v>1004</v>
      </c>
      <c r="T898" s="87">
        <f>_xlfn.MINIFS(CENSO[DAP (cm)],CENSO[NOME CIENTIFICO],CENSO[[#This Row],[NOME CIENTIFICO]])</f>
        <v>39.152116000606256</v>
      </c>
      <c r="U8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80</v>
      </c>
      <c r="V898" s="87" t="str">
        <f>IF(CENSO[[#This Row],[DAP (cm)]]&lt;CENSO[[#This Row],[DMCE (cm)]],"DAP &lt; DMCE","DAP ≥ DMCE")</f>
        <v>DAP &lt; DMCE</v>
      </c>
      <c r="W898" s="87" t="str">
        <f>IF(CENSO[[#This Row],[DAP (cm)]]&gt;200, "Superior", "Inferior")</f>
        <v>Inferior</v>
      </c>
      <c r="X898" s="87" t="str">
        <f>VLOOKUP(CENSO[[#This Row],[NOME COMUM]],ESPECIES[],4,FALSE)</f>
        <v>Vulneravel</v>
      </c>
      <c r="Y898" s="87" t="str">
        <f>IF(IFERROR(VLOOKUP(CENSO[[#This Row],[NOME COMUM]],COMERCIAIS[],2, FALSE), "Não") &lt;&gt; "Não", "Sim", "Não")</f>
        <v>Sim</v>
      </c>
      <c r="Z898" s="133">
        <f>CENSO[[#This Row],[g (m²)]]/SUM(AEEF[AEEF-UT])</f>
        <v>2.651535359770117E-4</v>
      </c>
      <c r="AA898" s="133">
        <f>CENSO[[#This Row],[v (m³)]]/SUM(AEEF[AEEF-UT])</f>
        <v>2.5985046525747145E-3</v>
      </c>
    </row>
    <row r="899" spans="1:27" ht="14">
      <c r="A899" s="86">
        <v>1</v>
      </c>
      <c r="B899" s="86">
        <v>1</v>
      </c>
      <c r="C899" s="63">
        <v>36</v>
      </c>
      <c r="D899" s="63">
        <v>898</v>
      </c>
      <c r="E899" s="63" t="str">
        <f>VLOOKUP(CENSO[[#This Row],[NOME COMUM]],ESPECIES[],2,FALSE)</f>
        <v>Tachigali myrmecophila Ducke</v>
      </c>
      <c r="F899" s="64" t="s">
        <v>14</v>
      </c>
      <c r="G899" s="64">
        <v>213</v>
      </c>
      <c r="H899" s="97">
        <f>CENSO[[#This Row],[CAP (cm)]]/PI()</f>
        <v>67.800005757147417</v>
      </c>
      <c r="I899" s="64">
        <v>15</v>
      </c>
      <c r="J899" s="96">
        <f>(PI()*(CENSO[[#This Row],[DAP (cm)]]^2))/40000</f>
        <v>0.36103503065681003</v>
      </c>
      <c r="K899" s="96">
        <f>CENSO[[#This Row],[g (m²)]]*CENSO[[#This Row],[H (m)]]*0.7</f>
        <v>3.7908678218965051</v>
      </c>
      <c r="L899" s="64">
        <v>2</v>
      </c>
      <c r="M899" s="65">
        <v>367706.5</v>
      </c>
      <c r="N899" s="87">
        <v>9708246.4000000004</v>
      </c>
      <c r="O899" s="87" t="s">
        <v>1228</v>
      </c>
      <c r="P899" s="87" t="str">
        <f>VLOOKUP(CENSO[[#This Row],[DAP (cm)]],CD[],2,TRUE)</f>
        <v>TORA</v>
      </c>
      <c r="Q899" s="87" t="str">
        <f>VLOOKUP(CENSO[[#This Row],[DAP (cm)]],DD[],2,TRUE)</f>
        <v>60├ 70</v>
      </c>
      <c r="R899" s="87" t="str" cm="1">
        <f t="array" ref="R899">INDEX(_xlfn.TEXTSPLIT(CENSO[[#This Row],[NOME CIENTIFICO]]," "),1)</f>
        <v>Tachigali</v>
      </c>
      <c r="S899" s="98" t="s">
        <v>1004</v>
      </c>
      <c r="T899" s="87">
        <f>_xlfn.MINIFS(CENSO[DAP (cm)],CENSO[NOME CIENTIFICO],CENSO[[#This Row],[NOME CIENTIFICO]])</f>
        <v>39.152116000606256</v>
      </c>
      <c r="U8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899" s="87" t="str">
        <f>IF(CENSO[[#This Row],[DAP (cm)]]&lt;CENSO[[#This Row],[DMCE (cm)]],"DAP &lt; DMCE","DAP ≥ DMCE")</f>
        <v>DAP ≥ DMCE</v>
      </c>
      <c r="W899" s="87" t="str">
        <f>IF(CENSO[[#This Row],[DAP (cm)]]&gt;200, "Superior", "Inferior")</f>
        <v>Inferior</v>
      </c>
      <c r="X899" s="87" t="str">
        <f>VLOOKUP(CENSO[[#This Row],[NOME COMUM]],ESPECIES[],4,FALSE)</f>
        <v>Não</v>
      </c>
      <c r="Y899" s="87" t="str">
        <f>IF(IFERROR(VLOOKUP(CENSO[[#This Row],[NOME COMUM]],COMERCIAIS[],2, FALSE), "Não") &lt;&gt; "Não", "Sim", "Não")</f>
        <v>Sim</v>
      </c>
      <c r="Z899" s="133">
        <f>CENSO[[#This Row],[g (m²)]]/SUM(AEEF[AEEF-UT])</f>
        <v>6.3168193518909092E-4</v>
      </c>
      <c r="AA899" s="133">
        <f>CENSO[[#This Row],[v (m³)]]/SUM(AEEF[AEEF-UT])</f>
        <v>6.632660319485454E-3</v>
      </c>
    </row>
    <row r="900" spans="1:27" ht="14">
      <c r="A900" s="86">
        <v>1</v>
      </c>
      <c r="B900" s="86">
        <v>1</v>
      </c>
      <c r="C900" s="63">
        <v>36</v>
      </c>
      <c r="D900" s="63">
        <v>899</v>
      </c>
      <c r="E900" s="63" t="str">
        <f>VLOOKUP(CENSO[[#This Row],[NOME COMUM]],ESPECIES[],2,FALSE)</f>
        <v>Tachigali myrmecophila Ducke</v>
      </c>
      <c r="F900" s="64" t="s">
        <v>14</v>
      </c>
      <c r="G900" s="64">
        <v>217</v>
      </c>
      <c r="H900" s="97">
        <f>CENSO[[#This Row],[CAP (cm)]]/PI()</f>
        <v>69.073245301882579</v>
      </c>
      <c r="I900" s="64">
        <v>15</v>
      </c>
      <c r="J900" s="96">
        <f>(PI()*(CENSO[[#This Row],[DAP (cm)]]^2))/40000</f>
        <v>0.37472235576271301</v>
      </c>
      <c r="K900" s="96">
        <f>CENSO[[#This Row],[g (m²)]]*CENSO[[#This Row],[H (m)]]*0.7</f>
        <v>3.9345847355084866</v>
      </c>
      <c r="L900" s="64">
        <v>1</v>
      </c>
      <c r="M900" s="65">
        <v>367705.9</v>
      </c>
      <c r="N900" s="87">
        <v>9708245.5999999903</v>
      </c>
      <c r="O900" s="87" t="s">
        <v>1228</v>
      </c>
      <c r="P900" s="87" t="str">
        <f>VLOOKUP(CENSO[[#This Row],[DAP (cm)]],CD[],2,TRUE)</f>
        <v>TORA</v>
      </c>
      <c r="Q900" s="87" t="str">
        <f>VLOOKUP(CENSO[[#This Row],[DAP (cm)]],DD[],2,TRUE)</f>
        <v>60├ 70</v>
      </c>
      <c r="R900" s="87" t="str" cm="1">
        <f t="array" ref="R900">INDEX(_xlfn.TEXTSPLIT(CENSO[[#This Row],[NOME CIENTIFICO]]," "),1)</f>
        <v>Tachigali</v>
      </c>
      <c r="S900" s="98" t="s">
        <v>1004</v>
      </c>
      <c r="T900" s="87">
        <f>_xlfn.MINIFS(CENSO[DAP (cm)],CENSO[NOME CIENTIFICO],CENSO[[#This Row],[NOME CIENTIFICO]])</f>
        <v>39.152116000606256</v>
      </c>
      <c r="U9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00" s="87" t="str">
        <f>IF(CENSO[[#This Row],[DAP (cm)]]&lt;CENSO[[#This Row],[DMCE (cm)]],"DAP &lt; DMCE","DAP ≥ DMCE")</f>
        <v>DAP ≥ DMCE</v>
      </c>
      <c r="W900" s="87" t="str">
        <f>IF(CENSO[[#This Row],[DAP (cm)]]&gt;200, "Superior", "Inferior")</f>
        <v>Inferior</v>
      </c>
      <c r="X900" s="87" t="str">
        <f>VLOOKUP(CENSO[[#This Row],[NOME COMUM]],ESPECIES[],4,FALSE)</f>
        <v>Não</v>
      </c>
      <c r="Y900" s="87" t="str">
        <f>IF(IFERROR(VLOOKUP(CENSO[[#This Row],[NOME COMUM]],COMERCIAIS[],2, FALSE), "Não") &lt;&gt; "Não", "Sim", "Não")</f>
        <v>Sim</v>
      </c>
      <c r="Z900" s="133">
        <f>CENSO[[#This Row],[g (m²)]]/SUM(AEEF[AEEF-UT])</f>
        <v>6.5562984959155154E-4</v>
      </c>
      <c r="AA900" s="133">
        <f>CENSO[[#This Row],[v (m³)]]/SUM(AEEF[AEEF-UT])</f>
        <v>6.8841134207112912E-3</v>
      </c>
    </row>
    <row r="901" spans="1:27" ht="14">
      <c r="A901" s="86">
        <v>1</v>
      </c>
      <c r="B901" s="86">
        <v>1</v>
      </c>
      <c r="C901" s="63">
        <v>36</v>
      </c>
      <c r="D901" s="63">
        <v>900</v>
      </c>
      <c r="E901" s="63" t="str">
        <f>VLOOKUP(CENSO[[#This Row],[NOME COMUM]],ESPECIES[],2,FALSE)</f>
        <v>Piptadenia suaveolens Miq.</v>
      </c>
      <c r="F901" s="64" t="s">
        <v>22</v>
      </c>
      <c r="G901" s="64">
        <v>238</v>
      </c>
      <c r="H901" s="97">
        <f>CENSO[[#This Row],[CAP (cm)]]/PI()</f>
        <v>75.757752911742188</v>
      </c>
      <c r="I901" s="64">
        <v>20</v>
      </c>
      <c r="J901" s="96">
        <f>(PI()*(CENSO[[#This Row],[DAP (cm)]]^2))/40000</f>
        <v>0.45075862982486603</v>
      </c>
      <c r="K901" s="96">
        <f>CENSO[[#This Row],[g (m²)]]*CENSO[[#This Row],[H (m)]]*0.7</f>
        <v>6.3106208175481244</v>
      </c>
      <c r="L901" s="64">
        <v>1</v>
      </c>
      <c r="M901" s="65">
        <v>367702.2</v>
      </c>
      <c r="N901" s="87">
        <v>9708240.8000000007</v>
      </c>
      <c r="O901" s="87" t="s">
        <v>1228</v>
      </c>
      <c r="P901" s="87" t="str">
        <f>VLOOKUP(CENSO[[#This Row],[DAP (cm)]],CD[],2,TRUE)</f>
        <v>TORA</v>
      </c>
      <c r="Q901" s="87" t="str">
        <f>VLOOKUP(CENSO[[#This Row],[DAP (cm)]],DD[],2,TRUE)</f>
        <v>70├ 80</v>
      </c>
      <c r="R901" s="87" t="str" cm="1">
        <f t="array" ref="R901">INDEX(_xlfn.TEXTSPLIT(CENSO[[#This Row],[NOME CIENTIFICO]]," "),1)</f>
        <v>Piptadenia</v>
      </c>
      <c r="S901" s="98" t="s">
        <v>1004</v>
      </c>
      <c r="T901" s="87">
        <f>_xlfn.MINIFS(CENSO[DAP (cm)],CENSO[NOME CIENTIFICO],CENSO[[#This Row],[NOME CIENTIFICO]])</f>
        <v>39.788735772973837</v>
      </c>
      <c r="U9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01" s="87" t="str">
        <f>IF(CENSO[[#This Row],[DAP (cm)]]&lt;CENSO[[#This Row],[DMCE (cm)]],"DAP &lt; DMCE","DAP ≥ DMCE")</f>
        <v>DAP ≥ DMCE</v>
      </c>
      <c r="W901" s="87" t="str">
        <f>IF(CENSO[[#This Row],[DAP (cm)]]&gt;200, "Superior", "Inferior")</f>
        <v>Inferior</v>
      </c>
      <c r="X901" s="87" t="str">
        <f>VLOOKUP(CENSO[[#This Row],[NOME COMUM]],ESPECIES[],4,FALSE)</f>
        <v>Não</v>
      </c>
      <c r="Y901" s="87" t="str">
        <f>IF(IFERROR(VLOOKUP(CENSO[[#This Row],[NOME COMUM]],COMERCIAIS[],2, FALSE), "Não") &lt;&gt; "Não", "Sim", "Não")</f>
        <v>Sim</v>
      </c>
      <c r="Z901" s="133">
        <f>CENSO[[#This Row],[g (m²)]]/SUM(AEEF[AEEF-UT])</f>
        <v>7.886660833796395E-4</v>
      </c>
      <c r="AA901" s="133">
        <f>CENSO[[#This Row],[v (m³)]]/SUM(AEEF[AEEF-UT])</f>
        <v>1.1041325167314953E-2</v>
      </c>
    </row>
    <row r="902" spans="1:27" ht="14">
      <c r="A902" s="86">
        <v>1</v>
      </c>
      <c r="B902" s="86">
        <v>1</v>
      </c>
      <c r="C902" s="63">
        <v>36</v>
      </c>
      <c r="D902" s="63">
        <v>901</v>
      </c>
      <c r="E902" s="63" t="str">
        <f>VLOOKUP(CENSO[[#This Row],[NOME COMUM]],ESPECIES[],2,FALSE)</f>
        <v>Qualea dichotoma (Mart.) Warm. ex Wille</v>
      </c>
      <c r="F902" s="64" t="s">
        <v>55</v>
      </c>
      <c r="G902" s="64">
        <v>142</v>
      </c>
      <c r="H902" s="97">
        <f>CENSO[[#This Row],[CAP (cm)]]/PI()</f>
        <v>45.200003838098276</v>
      </c>
      <c r="I902" s="64">
        <v>18</v>
      </c>
      <c r="J902" s="96">
        <f>(PI()*(CENSO[[#This Row],[DAP (cm)]]^2))/40000</f>
        <v>0.16046001362524887</v>
      </c>
      <c r="K902" s="96">
        <f>CENSO[[#This Row],[g (m²)]]*CENSO[[#This Row],[H (m)]]*0.7</f>
        <v>2.0217961716781359</v>
      </c>
      <c r="L902" s="64">
        <v>1</v>
      </c>
      <c r="M902" s="65">
        <v>367709.2</v>
      </c>
      <c r="N902" s="87">
        <v>9708231.9000000004</v>
      </c>
      <c r="O902" s="98" t="s">
        <v>1225</v>
      </c>
      <c r="P902" s="87" t="str">
        <f>VLOOKUP(CENSO[[#This Row],[DAP (cm)]],CD[],2,TRUE)</f>
        <v>TORETE</v>
      </c>
      <c r="Q902" s="87" t="str">
        <f>VLOOKUP(CENSO[[#This Row],[DAP (cm)]],DD[],2,TRUE)</f>
        <v>40├ 50</v>
      </c>
      <c r="R902" s="87" t="str" cm="1">
        <f t="array" ref="R902">INDEX(_xlfn.TEXTSPLIT(CENSO[[#This Row],[NOME CIENTIFICO]]," "),1)</f>
        <v>Qualea</v>
      </c>
      <c r="S902" s="98" t="s">
        <v>1004</v>
      </c>
      <c r="T902" s="87">
        <f>_xlfn.MINIFS(CENSO[DAP (cm)],CENSO[NOME CIENTIFICO],CENSO[[#This Row],[NOME CIENTIFICO]])</f>
        <v>40.107045659157627</v>
      </c>
      <c r="U9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902" s="87" t="str">
        <f>IF(CENSO[[#This Row],[DAP (cm)]]&lt;CENSO[[#This Row],[DMCE (cm)]],"DAP &lt; DMCE","DAP ≥ DMCE")</f>
        <v>DAP &lt; DMCE</v>
      </c>
      <c r="W902" s="87" t="str">
        <f>IF(CENSO[[#This Row],[DAP (cm)]]&gt;200, "Superior", "Inferior")</f>
        <v>Inferior</v>
      </c>
      <c r="X902" s="87" t="str">
        <f>VLOOKUP(CENSO[[#This Row],[NOME COMUM]],ESPECIES[],4,FALSE)</f>
        <v>Não</v>
      </c>
      <c r="Y902" s="87" t="str">
        <f>IF(IFERROR(VLOOKUP(CENSO[[#This Row],[NOME COMUM]],COMERCIAIS[],2, FALSE), "Não") &lt;&gt; "Não", "Sim", "Não")</f>
        <v>Não</v>
      </c>
      <c r="Z902" s="133">
        <f>CENSO[[#This Row],[g (m²)]]/SUM(AEEF[AEEF-UT])</f>
        <v>2.8074752675070699E-4</v>
      </c>
      <c r="AA902" s="133">
        <f>CENSO[[#This Row],[v (m³)]]/SUM(AEEF[AEEF-UT])</f>
        <v>3.5374188370589084E-3</v>
      </c>
    </row>
    <row r="903" spans="1:27" ht="14">
      <c r="A903" s="86">
        <v>1</v>
      </c>
      <c r="B903" s="86">
        <v>1</v>
      </c>
      <c r="C903" s="63">
        <v>36</v>
      </c>
      <c r="D903" s="63">
        <v>902</v>
      </c>
      <c r="E903" s="63" t="str">
        <f>VLOOKUP(CENSO[[#This Row],[NOME COMUM]],ESPECIES[],2,FALSE)</f>
        <v>Couratari guianensis Aubl.</v>
      </c>
      <c r="F903" s="64" t="s">
        <v>6</v>
      </c>
      <c r="G903" s="64">
        <v>158</v>
      </c>
      <c r="H903" s="97">
        <f>CENSO[[#This Row],[CAP (cm)]]/PI()</f>
        <v>50.292962017038931</v>
      </c>
      <c r="I903" s="64">
        <v>18</v>
      </c>
      <c r="J903" s="96">
        <f>(PI()*(CENSO[[#This Row],[DAP (cm)]]^2))/40000</f>
        <v>0.19865719996730383</v>
      </c>
      <c r="K903" s="96">
        <f>CENSO[[#This Row],[g (m²)]]*CENSO[[#This Row],[H (m)]]*0.7</f>
        <v>2.503080719588028</v>
      </c>
      <c r="L903" s="64">
        <v>1</v>
      </c>
      <c r="M903" s="65">
        <v>367821.41902324802</v>
      </c>
      <c r="N903" s="87">
        <v>9708144.1127743404</v>
      </c>
      <c r="O903" s="87" t="s">
        <v>1228</v>
      </c>
      <c r="P903" s="87" t="str">
        <f>VLOOKUP(CENSO[[#This Row],[DAP (cm)]],CD[],2,TRUE)</f>
        <v>TORA</v>
      </c>
      <c r="Q903" s="87" t="str">
        <f>VLOOKUP(CENSO[[#This Row],[DAP (cm)]],DD[],2,TRUE)</f>
        <v>50├ 60</v>
      </c>
      <c r="R903" s="87" t="str" cm="1">
        <f t="array" ref="R903">INDEX(_xlfn.TEXTSPLIT(CENSO[[#This Row],[NOME CIENTIFICO]]," "),1)</f>
        <v>Couratari</v>
      </c>
      <c r="S903" s="98" t="s">
        <v>1004</v>
      </c>
      <c r="T903" s="87">
        <f>_xlfn.MINIFS(CENSO[DAP (cm)],CENSO[NOME CIENTIFICO],CENSO[[#This Row],[NOME CIENTIFICO]])</f>
        <v>38.833806114422465</v>
      </c>
      <c r="U9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03" s="87" t="str">
        <f>IF(CENSO[[#This Row],[DAP (cm)]]&lt;CENSO[[#This Row],[DMCE (cm)]],"DAP &lt; DMCE","DAP ≥ DMCE")</f>
        <v>DAP ≥ DMCE</v>
      </c>
      <c r="W903" s="87" t="str">
        <f>IF(CENSO[[#This Row],[DAP (cm)]]&gt;200, "Superior", "Inferior")</f>
        <v>Inferior</v>
      </c>
      <c r="X903" s="87" t="str">
        <f>VLOOKUP(CENSO[[#This Row],[NOME COMUM]],ESPECIES[],4,FALSE)</f>
        <v>Não</v>
      </c>
      <c r="Y903" s="87" t="str">
        <f>IF(IFERROR(VLOOKUP(CENSO[[#This Row],[NOME COMUM]],COMERCIAIS[],2, FALSE), "Não") &lt;&gt; "Não", "Sim", "Não")</f>
        <v>Sim</v>
      </c>
      <c r="Z903" s="133">
        <f>CENSO[[#This Row],[g (m²)]]/SUM(AEEF[AEEF-UT])</f>
        <v>3.4757891578082983E-4</v>
      </c>
      <c r="AA903" s="133">
        <f>CENSO[[#This Row],[v (m³)]]/SUM(AEEF[AEEF-UT])</f>
        <v>4.3794943388384558E-3</v>
      </c>
    </row>
    <row r="904" spans="1:27" ht="14">
      <c r="A904" s="86">
        <v>1</v>
      </c>
      <c r="B904" s="86">
        <v>1</v>
      </c>
      <c r="C904" s="63">
        <v>36</v>
      </c>
      <c r="D904" s="63">
        <v>903</v>
      </c>
      <c r="E904" s="63" t="str">
        <f>VLOOKUP(CENSO[[#This Row],[NOME COMUM]],ESPECIES[],2,FALSE)</f>
        <v>Piptadenia suaveolens Miq.</v>
      </c>
      <c r="F904" s="64" t="s">
        <v>22</v>
      </c>
      <c r="G904" s="64">
        <v>242</v>
      </c>
      <c r="H904" s="97">
        <f>CENSO[[#This Row],[CAP (cm)]]/PI()</f>
        <v>77.03099245647735</v>
      </c>
      <c r="I904" s="64">
        <v>17</v>
      </c>
      <c r="J904" s="96">
        <f>(PI()*(CENSO[[#This Row],[DAP (cm)]]^2))/40000</f>
        <v>0.466037504361688</v>
      </c>
      <c r="K904" s="96">
        <f>CENSO[[#This Row],[g (m²)]]*CENSO[[#This Row],[H (m)]]*0.7</f>
        <v>5.5458463019040876</v>
      </c>
      <c r="L904" s="64">
        <v>1</v>
      </c>
      <c r="M904" s="65">
        <v>367802.13383807498</v>
      </c>
      <c r="N904" s="87">
        <v>9708124.8275891691</v>
      </c>
      <c r="O904" s="87" t="s">
        <v>1228</v>
      </c>
      <c r="P904" s="87" t="str">
        <f>VLOOKUP(CENSO[[#This Row],[DAP (cm)]],CD[],2,TRUE)</f>
        <v>TORA</v>
      </c>
      <c r="Q904" s="87" t="str">
        <f>VLOOKUP(CENSO[[#This Row],[DAP (cm)]],DD[],2,TRUE)</f>
        <v>70├ 80</v>
      </c>
      <c r="R904" s="87" t="str" cm="1">
        <f t="array" ref="R904">INDEX(_xlfn.TEXTSPLIT(CENSO[[#This Row],[NOME CIENTIFICO]]," "),1)</f>
        <v>Piptadenia</v>
      </c>
      <c r="S904" s="98" t="s">
        <v>1004</v>
      </c>
      <c r="T904" s="87">
        <f>_xlfn.MINIFS(CENSO[DAP (cm)],CENSO[NOME CIENTIFICO],CENSO[[#This Row],[NOME CIENTIFICO]])</f>
        <v>39.788735772973837</v>
      </c>
      <c r="U9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04" s="87" t="str">
        <f>IF(CENSO[[#This Row],[DAP (cm)]]&lt;CENSO[[#This Row],[DMCE (cm)]],"DAP &lt; DMCE","DAP ≥ DMCE")</f>
        <v>DAP ≥ DMCE</v>
      </c>
      <c r="W904" s="87" t="str">
        <f>IF(CENSO[[#This Row],[DAP (cm)]]&gt;200, "Superior", "Inferior")</f>
        <v>Inferior</v>
      </c>
      <c r="X904" s="87" t="str">
        <f>VLOOKUP(CENSO[[#This Row],[NOME COMUM]],ESPECIES[],4,FALSE)</f>
        <v>Não</v>
      </c>
      <c r="Y904" s="87" t="str">
        <f>IF(IFERROR(VLOOKUP(CENSO[[#This Row],[NOME COMUM]],COMERCIAIS[],2, FALSE), "Não") &lt;&gt; "Não", "Sim", "Não")</f>
        <v>Sim</v>
      </c>
      <c r="Z904" s="133">
        <f>CENSO[[#This Row],[g (m²)]]/SUM(AEEF[AEEF-UT])</f>
        <v>8.1539863899168861E-4</v>
      </c>
      <c r="AA904" s="133">
        <f>CENSO[[#This Row],[v (m³)]]/SUM(AEEF[AEEF-UT])</f>
        <v>9.7032438040010952E-3</v>
      </c>
    </row>
    <row r="905" spans="1:27" ht="14">
      <c r="A905" s="86">
        <v>1</v>
      </c>
      <c r="B905" s="86">
        <v>1</v>
      </c>
      <c r="C905" s="63">
        <v>36</v>
      </c>
      <c r="D905" s="63">
        <v>904</v>
      </c>
      <c r="E905" s="63" t="str">
        <f>VLOOKUP(CENSO[[#This Row],[NOME COMUM]],ESPECIES[],2,FALSE)</f>
        <v>Couratari guianensis Aubl.</v>
      </c>
      <c r="F905" s="64" t="s">
        <v>6</v>
      </c>
      <c r="G905" s="64">
        <v>200</v>
      </c>
      <c r="H905" s="97">
        <f>CENSO[[#This Row],[CAP (cm)]]/PI()</f>
        <v>63.661977236758133</v>
      </c>
      <c r="I905" s="64">
        <v>20</v>
      </c>
      <c r="J905" s="96">
        <f>(PI()*(CENSO[[#This Row],[DAP (cm)]]^2))/40000</f>
        <v>0.31830988618379064</v>
      </c>
      <c r="K905" s="96">
        <f>CENSO[[#This Row],[g (m²)]]*CENSO[[#This Row],[H (m)]]*0.7</f>
        <v>4.4563384065730682</v>
      </c>
      <c r="L905" s="64">
        <v>1</v>
      </c>
      <c r="M905" s="65">
        <v>367786.799999999</v>
      </c>
      <c r="N905" s="87">
        <v>9708129.4000000004</v>
      </c>
      <c r="O905" s="87" t="s">
        <v>1228</v>
      </c>
      <c r="P905" s="87" t="str">
        <f>VLOOKUP(CENSO[[#This Row],[DAP (cm)]],CD[],2,TRUE)</f>
        <v>TORA</v>
      </c>
      <c r="Q905" s="87" t="str">
        <f>VLOOKUP(CENSO[[#This Row],[DAP (cm)]],DD[],2,TRUE)</f>
        <v>60├ 70</v>
      </c>
      <c r="R905" s="87" t="str" cm="1">
        <f t="array" ref="R905">INDEX(_xlfn.TEXTSPLIT(CENSO[[#This Row],[NOME CIENTIFICO]]," "),1)</f>
        <v>Couratari</v>
      </c>
      <c r="S905" s="98" t="s">
        <v>1004</v>
      </c>
      <c r="T905" s="87">
        <f>_xlfn.MINIFS(CENSO[DAP (cm)],CENSO[NOME CIENTIFICO],CENSO[[#This Row],[NOME CIENTIFICO]])</f>
        <v>38.833806114422465</v>
      </c>
      <c r="U9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05" s="87" t="str">
        <f>IF(CENSO[[#This Row],[DAP (cm)]]&lt;CENSO[[#This Row],[DMCE (cm)]],"DAP &lt; DMCE","DAP ≥ DMCE")</f>
        <v>DAP ≥ DMCE</v>
      </c>
      <c r="W905" s="87" t="str">
        <f>IF(CENSO[[#This Row],[DAP (cm)]]&gt;200, "Superior", "Inferior")</f>
        <v>Inferior</v>
      </c>
      <c r="X905" s="87" t="str">
        <f>VLOOKUP(CENSO[[#This Row],[NOME COMUM]],ESPECIES[],4,FALSE)</f>
        <v>Não</v>
      </c>
      <c r="Y905" s="87" t="str">
        <f>IF(IFERROR(VLOOKUP(CENSO[[#This Row],[NOME COMUM]],COMERCIAIS[],2, FALSE), "Não") &lt;&gt; "Não", "Sim", "Não")</f>
        <v>Sim</v>
      </c>
      <c r="Z905" s="133">
        <f>CENSO[[#This Row],[g (m²)]]/SUM(AEEF[AEEF-UT])</f>
        <v>5.5692824191768894E-4</v>
      </c>
      <c r="AA905" s="133">
        <f>CENSO[[#This Row],[v (m³)]]/SUM(AEEF[AEEF-UT])</f>
        <v>7.7969953868476443E-3</v>
      </c>
    </row>
    <row r="906" spans="1:27" ht="14">
      <c r="A906" s="86">
        <v>1</v>
      </c>
      <c r="B906" s="86">
        <v>1</v>
      </c>
      <c r="C906" s="63">
        <v>36</v>
      </c>
      <c r="D906" s="63">
        <v>905</v>
      </c>
      <c r="E906" s="63" t="str">
        <f>VLOOKUP(CENSO[[#This Row],[NOME COMUM]],ESPECIES[],2,FALSE)</f>
        <v>Qualea dichotoma (Mart.) Warm. ex Wille</v>
      </c>
      <c r="F906" s="64" t="s">
        <v>55</v>
      </c>
      <c r="G906" s="64">
        <v>160</v>
      </c>
      <c r="H906" s="97">
        <f>CENSO[[#This Row],[CAP (cm)]]/PI()</f>
        <v>50.929581789406512</v>
      </c>
      <c r="I906" s="64">
        <v>15</v>
      </c>
      <c r="J906" s="96">
        <f>(PI()*(CENSO[[#This Row],[DAP (cm)]]^2))/40000</f>
        <v>0.20371832715762608</v>
      </c>
      <c r="K906" s="96">
        <f>CENSO[[#This Row],[g (m²)]]*CENSO[[#This Row],[H (m)]]*0.7</f>
        <v>2.1390424351550736</v>
      </c>
      <c r="L906" s="64">
        <v>1</v>
      </c>
      <c r="M906" s="65">
        <v>367784.5</v>
      </c>
      <c r="N906" s="87">
        <v>9708124.8000000007</v>
      </c>
      <c r="O906" s="87" t="s">
        <v>1227</v>
      </c>
      <c r="P906" s="87" t="str">
        <f>VLOOKUP(CENSO[[#This Row],[DAP (cm)]],CD[],2,TRUE)</f>
        <v>TORA</v>
      </c>
      <c r="Q906" s="87" t="str">
        <f>VLOOKUP(CENSO[[#This Row],[DAP (cm)]],DD[],2,TRUE)</f>
        <v>50├ 60</v>
      </c>
      <c r="R906" s="87" t="str" cm="1">
        <f t="array" ref="R906">INDEX(_xlfn.TEXTSPLIT(CENSO[[#This Row],[NOME CIENTIFICO]]," "),1)</f>
        <v>Qualea</v>
      </c>
      <c r="S906" s="98" t="s">
        <v>1004</v>
      </c>
      <c r="T906" s="87">
        <f>_xlfn.MINIFS(CENSO[DAP (cm)],CENSO[NOME CIENTIFICO],CENSO[[#This Row],[NOME CIENTIFICO]])</f>
        <v>40.107045659157627</v>
      </c>
      <c r="U9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906" s="87" t="str">
        <f>IF(CENSO[[#This Row],[DAP (cm)]]&lt;CENSO[[#This Row],[DMCE (cm)]],"DAP &lt; DMCE","DAP ≥ DMCE")</f>
        <v>DAP ≥ DMCE</v>
      </c>
      <c r="W906" s="87" t="str">
        <f>IF(CENSO[[#This Row],[DAP (cm)]]&gt;200, "Superior", "Inferior")</f>
        <v>Inferior</v>
      </c>
      <c r="X906" s="87" t="str">
        <f>VLOOKUP(CENSO[[#This Row],[NOME COMUM]],ESPECIES[],4,FALSE)</f>
        <v>Não</v>
      </c>
      <c r="Y906" s="87" t="str">
        <f>IF(IFERROR(VLOOKUP(CENSO[[#This Row],[NOME COMUM]],COMERCIAIS[],2, FALSE), "Não") &lt;&gt; "Não", "Sim", "Não")</f>
        <v>Não</v>
      </c>
      <c r="Z906" s="133">
        <f>CENSO[[#This Row],[g (m²)]]/SUM(AEEF[AEEF-UT])</f>
        <v>3.5643407482732108E-4</v>
      </c>
      <c r="AA906" s="133">
        <f>CENSO[[#This Row],[v (m³)]]/SUM(AEEF[AEEF-UT])</f>
        <v>3.7425577856868707E-3</v>
      </c>
    </row>
    <row r="907" spans="1:27" ht="14">
      <c r="A907" s="86">
        <v>1</v>
      </c>
      <c r="B907" s="86">
        <v>1</v>
      </c>
      <c r="C907" s="63">
        <v>37</v>
      </c>
      <c r="D907" s="63">
        <v>906</v>
      </c>
      <c r="E907" s="63" t="str">
        <f>VLOOKUP(CENSO[[#This Row],[NOME COMUM]],ESPECIES[],2,FALSE)</f>
        <v>Tachigali myrmecophila Ducke</v>
      </c>
      <c r="F907" s="64" t="s">
        <v>14</v>
      </c>
      <c r="G907" s="64">
        <v>247</v>
      </c>
      <c r="H907" s="97">
        <f>CENSO[[#This Row],[CAP (cm)]]/PI()</f>
        <v>78.622541887396295</v>
      </c>
      <c r="I907" s="64">
        <v>15</v>
      </c>
      <c r="J907" s="96">
        <f>(PI()*(CENSO[[#This Row],[DAP (cm)]]^2))/40000</f>
        <v>0.48549419615467204</v>
      </c>
      <c r="K907" s="96">
        <f>CENSO[[#This Row],[g (m²)]]*CENSO[[#This Row],[H (m)]]*0.7</f>
        <v>5.0976890596240558</v>
      </c>
      <c r="L907" s="64">
        <v>1</v>
      </c>
      <c r="M907" s="65">
        <v>367776.82203253702</v>
      </c>
      <c r="N907" s="87">
        <v>9708083.8465706799</v>
      </c>
      <c r="O907" s="87" t="s">
        <v>1228</v>
      </c>
      <c r="P907" s="87" t="str">
        <f>VLOOKUP(CENSO[[#This Row],[DAP (cm)]],CD[],2,TRUE)</f>
        <v>TORA</v>
      </c>
      <c r="Q907" s="87" t="str">
        <f>VLOOKUP(CENSO[[#This Row],[DAP (cm)]],DD[],2,TRUE)</f>
        <v>70├ 80</v>
      </c>
      <c r="R907" s="87" t="str" cm="1">
        <f t="array" ref="R907">INDEX(_xlfn.TEXTSPLIT(CENSO[[#This Row],[NOME CIENTIFICO]]," "),1)</f>
        <v>Tachigali</v>
      </c>
      <c r="S907" s="98" t="s">
        <v>1004</v>
      </c>
      <c r="T907" s="87">
        <f>_xlfn.MINIFS(CENSO[DAP (cm)],CENSO[NOME CIENTIFICO],CENSO[[#This Row],[NOME CIENTIFICO]])</f>
        <v>39.152116000606256</v>
      </c>
      <c r="U9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07" s="87" t="str">
        <f>IF(CENSO[[#This Row],[DAP (cm)]]&lt;CENSO[[#This Row],[DMCE (cm)]],"DAP &lt; DMCE","DAP ≥ DMCE")</f>
        <v>DAP ≥ DMCE</v>
      </c>
      <c r="W907" s="87" t="str">
        <f>IF(CENSO[[#This Row],[DAP (cm)]]&gt;200, "Superior", "Inferior")</f>
        <v>Inferior</v>
      </c>
      <c r="X907" s="87" t="str">
        <f>VLOOKUP(CENSO[[#This Row],[NOME COMUM]],ESPECIES[],4,FALSE)</f>
        <v>Não</v>
      </c>
      <c r="Y907" s="87" t="str">
        <f>IF(IFERROR(VLOOKUP(CENSO[[#This Row],[NOME COMUM]],COMERCIAIS[],2, FALSE), "Não") &lt;&gt; "Não", "Sim", "Não")</f>
        <v>Sim</v>
      </c>
      <c r="Z907" s="133">
        <f>CENSO[[#This Row],[g (m²)]]/SUM(AEEF[AEEF-UT])</f>
        <v>8.4944087777890709E-4</v>
      </c>
      <c r="AA907" s="133">
        <f>CENSO[[#This Row],[v (m³)]]/SUM(AEEF[AEEF-UT])</f>
        <v>8.9191292166785237E-3</v>
      </c>
    </row>
    <row r="908" spans="1:27" ht="14">
      <c r="A908" s="86">
        <v>1</v>
      </c>
      <c r="B908" s="86">
        <v>1</v>
      </c>
      <c r="C908" s="63">
        <v>37</v>
      </c>
      <c r="D908" s="63">
        <v>907</v>
      </c>
      <c r="E908" s="63" t="str">
        <f>VLOOKUP(CENSO[[#This Row],[NOME COMUM]],ESPECIES[],2,FALSE)</f>
        <v>Tachigali myrmecophila Ducke</v>
      </c>
      <c r="F908" s="64" t="s">
        <v>14</v>
      </c>
      <c r="G908" s="64">
        <v>203</v>
      </c>
      <c r="H908" s="97">
        <f>CENSO[[#This Row],[CAP (cm)]]/PI()</f>
        <v>64.616906895309512</v>
      </c>
      <c r="I908" s="64">
        <v>16</v>
      </c>
      <c r="J908" s="96">
        <f>(PI()*(CENSO[[#This Row],[DAP (cm)]]^2))/40000</f>
        <v>0.32793080249369577</v>
      </c>
      <c r="K908" s="96">
        <f>CENSO[[#This Row],[g (m²)]]*CENSO[[#This Row],[H (m)]]*0.7</f>
        <v>3.6728249879293924</v>
      </c>
      <c r="L908" s="64">
        <v>1</v>
      </c>
      <c r="M908" s="65">
        <v>367753.59999999899</v>
      </c>
      <c r="N908" s="87">
        <v>9708112.5</v>
      </c>
      <c r="O908" s="87" t="s">
        <v>1228</v>
      </c>
      <c r="P908" s="87" t="str">
        <f>VLOOKUP(CENSO[[#This Row],[DAP (cm)]],CD[],2,TRUE)</f>
        <v>TORA</v>
      </c>
      <c r="Q908" s="87" t="str">
        <f>VLOOKUP(CENSO[[#This Row],[DAP (cm)]],DD[],2,TRUE)</f>
        <v>60├ 70</v>
      </c>
      <c r="R908" s="87" t="str" cm="1">
        <f t="array" ref="R908">INDEX(_xlfn.TEXTSPLIT(CENSO[[#This Row],[NOME CIENTIFICO]]," "),1)</f>
        <v>Tachigali</v>
      </c>
      <c r="S908" s="98" t="s">
        <v>1004</v>
      </c>
      <c r="T908" s="87">
        <f>_xlfn.MINIFS(CENSO[DAP (cm)],CENSO[NOME CIENTIFICO],CENSO[[#This Row],[NOME CIENTIFICO]])</f>
        <v>39.152116000606256</v>
      </c>
      <c r="U9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08" s="87" t="str">
        <f>IF(CENSO[[#This Row],[DAP (cm)]]&lt;CENSO[[#This Row],[DMCE (cm)]],"DAP &lt; DMCE","DAP ≥ DMCE")</f>
        <v>DAP ≥ DMCE</v>
      </c>
      <c r="W908" s="87" t="str">
        <f>IF(CENSO[[#This Row],[DAP (cm)]]&gt;200, "Superior", "Inferior")</f>
        <v>Inferior</v>
      </c>
      <c r="X908" s="87" t="str">
        <f>VLOOKUP(CENSO[[#This Row],[NOME COMUM]],ESPECIES[],4,FALSE)</f>
        <v>Não</v>
      </c>
      <c r="Y908" s="87" t="str">
        <f>IF(IFERROR(VLOOKUP(CENSO[[#This Row],[NOME COMUM]],COMERCIAIS[],2, FALSE), "Não") &lt;&gt; "Não", "Sim", "Não")</f>
        <v>Sim</v>
      </c>
      <c r="Z908" s="133">
        <f>CENSO[[#This Row],[g (m²)]]/SUM(AEEF[AEEF-UT])</f>
        <v>5.7376139802965123E-4</v>
      </c>
      <c r="AA908" s="133">
        <f>CENSO[[#This Row],[v (m³)]]/SUM(AEEF[AEEF-UT])</f>
        <v>6.4261276579320927E-3</v>
      </c>
    </row>
    <row r="909" spans="1:27" ht="14">
      <c r="A909" s="86">
        <v>1</v>
      </c>
      <c r="B909" s="86">
        <v>1</v>
      </c>
      <c r="C909" s="63">
        <v>37</v>
      </c>
      <c r="D909" s="63">
        <v>908</v>
      </c>
      <c r="E909" s="63" t="str">
        <f>VLOOKUP(CENSO[[#This Row],[NOME COMUM]],ESPECIES[],2,FALSE)</f>
        <v>Tachigali myrmecophila Ducke</v>
      </c>
      <c r="F909" s="64" t="s">
        <v>14</v>
      </c>
      <c r="G909" s="64">
        <v>150</v>
      </c>
      <c r="H909" s="97">
        <f>CENSO[[#This Row],[CAP (cm)]]/PI()</f>
        <v>47.7464829275686</v>
      </c>
      <c r="I909" s="64">
        <v>17</v>
      </c>
      <c r="J909" s="96">
        <f>(PI()*(CENSO[[#This Row],[DAP (cm)]]^2))/40000</f>
        <v>0.17904931097838223</v>
      </c>
      <c r="K909" s="96">
        <f>CENSO[[#This Row],[g (m²)]]*CENSO[[#This Row],[H (m)]]*0.7</f>
        <v>2.1306868006427484</v>
      </c>
      <c r="L909" s="64">
        <v>1</v>
      </c>
      <c r="M909" s="65">
        <v>367716.9</v>
      </c>
      <c r="N909" s="87">
        <v>9708117.9000000004</v>
      </c>
      <c r="O909" s="98" t="s">
        <v>1225</v>
      </c>
      <c r="P909" s="87" t="str">
        <f>VLOOKUP(CENSO[[#This Row],[DAP (cm)]],CD[],2,TRUE)</f>
        <v>TORETE</v>
      </c>
      <c r="Q909" s="87" t="str">
        <f>VLOOKUP(CENSO[[#This Row],[DAP (cm)]],DD[],2,TRUE)</f>
        <v>40├ 50</v>
      </c>
      <c r="R909" s="87" t="str" cm="1">
        <f t="array" ref="R909">INDEX(_xlfn.TEXTSPLIT(CENSO[[#This Row],[NOME CIENTIFICO]]," "),1)</f>
        <v>Tachigali</v>
      </c>
      <c r="S909" s="98" t="s">
        <v>1004</v>
      </c>
      <c r="T909" s="87">
        <f>_xlfn.MINIFS(CENSO[DAP (cm)],CENSO[NOME CIENTIFICO],CENSO[[#This Row],[NOME CIENTIFICO]])</f>
        <v>39.152116000606256</v>
      </c>
      <c r="U9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09" s="87" t="str">
        <f>IF(CENSO[[#This Row],[DAP (cm)]]&lt;CENSO[[#This Row],[DMCE (cm)]],"DAP &lt; DMCE","DAP ≥ DMCE")</f>
        <v>DAP &lt; DMCE</v>
      </c>
      <c r="W909" s="87" t="str">
        <f>IF(CENSO[[#This Row],[DAP (cm)]]&gt;200, "Superior", "Inferior")</f>
        <v>Inferior</v>
      </c>
      <c r="X909" s="87" t="str">
        <f>VLOOKUP(CENSO[[#This Row],[NOME COMUM]],ESPECIES[],4,FALSE)</f>
        <v>Não</v>
      </c>
      <c r="Y909" s="87" t="str">
        <f>IF(IFERROR(VLOOKUP(CENSO[[#This Row],[NOME COMUM]],COMERCIAIS[],2, FALSE), "Não") &lt;&gt; "Não", "Sim", "Não")</f>
        <v>Sim</v>
      </c>
      <c r="Z909" s="133">
        <f>CENSO[[#This Row],[g (m²)]]/SUM(AEEF[AEEF-UT])</f>
        <v>3.1327213607870003E-4</v>
      </c>
      <c r="AA909" s="133">
        <f>CENSO[[#This Row],[v (m³)]]/SUM(AEEF[AEEF-UT])</f>
        <v>3.72793841933653E-3</v>
      </c>
    </row>
    <row r="910" spans="1:27" ht="14">
      <c r="A910" s="86">
        <v>1</v>
      </c>
      <c r="B910" s="86">
        <v>1</v>
      </c>
      <c r="C910" s="63">
        <v>37</v>
      </c>
      <c r="D910" s="63">
        <v>909</v>
      </c>
      <c r="E910" s="63" t="str">
        <f>VLOOKUP(CENSO[[#This Row],[NOME COMUM]],ESPECIES[],2,FALSE)</f>
        <v>Piptadenia suaveolens Miq.</v>
      </c>
      <c r="F910" s="64" t="s">
        <v>22</v>
      </c>
      <c r="G910" s="64">
        <v>176</v>
      </c>
      <c r="H910" s="97">
        <f>CENSO[[#This Row],[CAP (cm)]]/PI()</f>
        <v>56.022539968347161</v>
      </c>
      <c r="I910" s="64">
        <v>13</v>
      </c>
      <c r="J910" s="96">
        <f>(PI()*(CENSO[[#This Row],[DAP (cm)]]^2))/40000</f>
        <v>0.24649917586072753</v>
      </c>
      <c r="K910" s="96">
        <f>CENSO[[#This Row],[g (m²)]]*CENSO[[#This Row],[H (m)]]*0.7</f>
        <v>2.2431425003326204</v>
      </c>
      <c r="L910" s="64">
        <v>1</v>
      </c>
      <c r="M910" s="65">
        <v>367720.7</v>
      </c>
      <c r="N910" s="87">
        <v>9708116.0999999903</v>
      </c>
      <c r="O910" s="87" t="s">
        <v>1228</v>
      </c>
      <c r="P910" s="87" t="str">
        <f>VLOOKUP(CENSO[[#This Row],[DAP (cm)]],CD[],2,TRUE)</f>
        <v>TORA</v>
      </c>
      <c r="Q910" s="87" t="str">
        <f>VLOOKUP(CENSO[[#This Row],[DAP (cm)]],DD[],2,TRUE)</f>
        <v>50├ 60</v>
      </c>
      <c r="R910" s="87" t="str" cm="1">
        <f t="array" ref="R910">INDEX(_xlfn.TEXTSPLIT(CENSO[[#This Row],[NOME CIENTIFICO]]," "),1)</f>
        <v>Piptadenia</v>
      </c>
      <c r="S910" s="98" t="s">
        <v>1004</v>
      </c>
      <c r="T910" s="87">
        <f>_xlfn.MINIFS(CENSO[DAP (cm)],CENSO[NOME CIENTIFICO],CENSO[[#This Row],[NOME CIENTIFICO]])</f>
        <v>39.788735772973837</v>
      </c>
      <c r="U9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10" s="87" t="str">
        <f>IF(CENSO[[#This Row],[DAP (cm)]]&lt;CENSO[[#This Row],[DMCE (cm)]],"DAP &lt; DMCE","DAP ≥ DMCE")</f>
        <v>DAP ≥ DMCE</v>
      </c>
      <c r="W910" s="87" t="str">
        <f>IF(CENSO[[#This Row],[DAP (cm)]]&gt;200, "Superior", "Inferior")</f>
        <v>Inferior</v>
      </c>
      <c r="X910" s="87" t="str">
        <f>VLOOKUP(CENSO[[#This Row],[NOME COMUM]],ESPECIES[],4,FALSE)</f>
        <v>Não</v>
      </c>
      <c r="Y910" s="87" t="str">
        <f>IF(IFERROR(VLOOKUP(CENSO[[#This Row],[NOME COMUM]],COMERCIAIS[],2, FALSE), "Não") &lt;&gt; "Não", "Sim", "Não")</f>
        <v>Sim</v>
      </c>
      <c r="Z910" s="133">
        <f>CENSO[[#This Row],[g (m²)]]/SUM(AEEF[AEEF-UT])</f>
        <v>4.3128523054105841E-4</v>
      </c>
      <c r="AA910" s="133">
        <f>CENSO[[#This Row],[v (m³)]]/SUM(AEEF[AEEF-UT])</f>
        <v>3.9246955979236314E-3</v>
      </c>
    </row>
    <row r="911" spans="1:27" ht="14">
      <c r="A911" s="86">
        <v>1</v>
      </c>
      <c r="B911" s="86">
        <v>1</v>
      </c>
      <c r="C911" s="63">
        <v>37</v>
      </c>
      <c r="D911" s="63">
        <v>910</v>
      </c>
      <c r="E911" s="63" t="str">
        <f>VLOOKUP(CENSO[[#This Row],[NOME COMUM]],ESPECIES[],2,FALSE)</f>
        <v>Piptadenia suaveolens Miq.</v>
      </c>
      <c r="F911" s="64" t="s">
        <v>22</v>
      </c>
      <c r="G911" s="64">
        <v>226</v>
      </c>
      <c r="H911" s="97">
        <f>CENSO[[#This Row],[CAP (cm)]]/PI()</f>
        <v>71.938034277536701</v>
      </c>
      <c r="I911" s="64">
        <v>17</v>
      </c>
      <c r="J911" s="96">
        <f>(PI()*(CENSO[[#This Row],[DAP (cm)]]^2))/40000</f>
        <v>0.40644989366808243</v>
      </c>
      <c r="K911" s="96">
        <f>CENSO[[#This Row],[g (m²)]]*CENSO[[#This Row],[H (m)]]*0.7</f>
        <v>4.8367537346501805</v>
      </c>
      <c r="L911" s="64">
        <v>1</v>
      </c>
      <c r="M911" s="65">
        <v>367706.59999999899</v>
      </c>
      <c r="N911" s="87">
        <v>9708138.1999999899</v>
      </c>
      <c r="O911" s="87" t="s">
        <v>1228</v>
      </c>
      <c r="P911" s="87" t="str">
        <f>VLOOKUP(CENSO[[#This Row],[DAP (cm)]],CD[],2,TRUE)</f>
        <v>TORA</v>
      </c>
      <c r="Q911" s="87" t="str">
        <f>VLOOKUP(CENSO[[#This Row],[DAP (cm)]],DD[],2,TRUE)</f>
        <v>70├ 80</v>
      </c>
      <c r="R911" s="87" t="str" cm="1">
        <f t="array" ref="R911">INDEX(_xlfn.TEXTSPLIT(CENSO[[#This Row],[NOME CIENTIFICO]]," "),1)</f>
        <v>Piptadenia</v>
      </c>
      <c r="S911" s="98" t="s">
        <v>1004</v>
      </c>
      <c r="T911" s="87">
        <f>_xlfn.MINIFS(CENSO[DAP (cm)],CENSO[NOME CIENTIFICO],CENSO[[#This Row],[NOME CIENTIFICO]])</f>
        <v>39.788735772973837</v>
      </c>
      <c r="U9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11" s="87" t="str">
        <f>IF(CENSO[[#This Row],[DAP (cm)]]&lt;CENSO[[#This Row],[DMCE (cm)]],"DAP &lt; DMCE","DAP ≥ DMCE")</f>
        <v>DAP ≥ DMCE</v>
      </c>
      <c r="W911" s="87" t="str">
        <f>IF(CENSO[[#This Row],[DAP (cm)]]&gt;200, "Superior", "Inferior")</f>
        <v>Inferior</v>
      </c>
      <c r="X911" s="87" t="str">
        <f>VLOOKUP(CENSO[[#This Row],[NOME COMUM]],ESPECIES[],4,FALSE)</f>
        <v>Não</v>
      </c>
      <c r="Y911" s="87" t="str">
        <f>IF(IFERROR(VLOOKUP(CENSO[[#This Row],[NOME COMUM]],COMERCIAIS[],2, FALSE), "Não") &lt;&gt; "Não", "Sim", "Não")</f>
        <v>Sim</v>
      </c>
      <c r="Z911" s="133">
        <f>CENSO[[#This Row],[g (m²)]]/SUM(AEEF[AEEF-UT])</f>
        <v>7.111416721046973E-4</v>
      </c>
      <c r="AA911" s="133">
        <f>CENSO[[#This Row],[v (m³)]]/SUM(AEEF[AEEF-UT])</f>
        <v>8.462585898045898E-3</v>
      </c>
    </row>
    <row r="912" spans="1:27" ht="14">
      <c r="A912" s="86">
        <v>1</v>
      </c>
      <c r="B912" s="86">
        <v>1</v>
      </c>
      <c r="C912" s="63">
        <v>37</v>
      </c>
      <c r="D912" s="63">
        <v>911</v>
      </c>
      <c r="E912" s="63" t="str">
        <f>VLOOKUP(CENSO[[#This Row],[NOME COMUM]],ESPECIES[],2,FALSE)</f>
        <v>Tachigali myrmecophila Ducke</v>
      </c>
      <c r="F912" s="64" t="s">
        <v>14</v>
      </c>
      <c r="G912" s="64">
        <v>296</v>
      </c>
      <c r="H912" s="97">
        <f>CENSO[[#This Row],[CAP (cm)]]/PI()</f>
        <v>94.219726310402038</v>
      </c>
      <c r="I912" s="64">
        <v>16</v>
      </c>
      <c r="J912" s="96">
        <f>(PI()*(CENSO[[#This Row],[DAP (cm)]]^2))/40000</f>
        <v>0.697225974696975</v>
      </c>
      <c r="K912" s="96">
        <f>CENSO[[#This Row],[g (m²)]]*CENSO[[#This Row],[H (m)]]*0.7</f>
        <v>7.8089309166061192</v>
      </c>
      <c r="L912" s="64">
        <v>1</v>
      </c>
      <c r="M912" s="65">
        <v>367645.799999999</v>
      </c>
      <c r="N912" s="87">
        <v>9708185.5</v>
      </c>
      <c r="O912" s="87" t="s">
        <v>1228</v>
      </c>
      <c r="P912" s="87" t="str">
        <f>VLOOKUP(CENSO[[#This Row],[DAP (cm)]],CD[],2,TRUE)</f>
        <v>TORA</v>
      </c>
      <c r="Q912" s="87" t="str">
        <f>VLOOKUP(CENSO[[#This Row],[DAP (cm)]],DD[],2,TRUE)</f>
        <v>90├ 100</v>
      </c>
      <c r="R912" s="87" t="str" cm="1">
        <f t="array" ref="R912">INDEX(_xlfn.TEXTSPLIT(CENSO[[#This Row],[NOME CIENTIFICO]]," "),1)</f>
        <v>Tachigali</v>
      </c>
      <c r="S912" s="98" t="s">
        <v>1004</v>
      </c>
      <c r="T912" s="87">
        <f>_xlfn.MINIFS(CENSO[DAP (cm)],CENSO[NOME CIENTIFICO],CENSO[[#This Row],[NOME CIENTIFICO]])</f>
        <v>39.152116000606256</v>
      </c>
      <c r="U9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12" s="87" t="str">
        <f>IF(CENSO[[#This Row],[DAP (cm)]]&lt;CENSO[[#This Row],[DMCE (cm)]],"DAP &lt; DMCE","DAP ≥ DMCE")</f>
        <v>DAP ≥ DMCE</v>
      </c>
      <c r="W912" s="87" t="str">
        <f>IF(CENSO[[#This Row],[DAP (cm)]]&gt;200, "Superior", "Inferior")</f>
        <v>Inferior</v>
      </c>
      <c r="X912" s="87" t="str">
        <f>VLOOKUP(CENSO[[#This Row],[NOME COMUM]],ESPECIES[],4,FALSE)</f>
        <v>Não</v>
      </c>
      <c r="Y912" s="87" t="str">
        <f>IF(IFERROR(VLOOKUP(CENSO[[#This Row],[NOME COMUM]],COMERCIAIS[],2, FALSE), "Não") &lt;&gt; "Não", "Sim", "Não")</f>
        <v>Sim</v>
      </c>
      <c r="Z912" s="133">
        <f>CENSO[[#This Row],[g (m²)]]/SUM(AEEF[AEEF-UT])</f>
        <v>1.219895621096506E-3</v>
      </c>
      <c r="AA912" s="133">
        <f>CENSO[[#This Row],[v (m³)]]/SUM(AEEF[AEEF-UT])</f>
        <v>1.3662830956280864E-2</v>
      </c>
    </row>
    <row r="913" spans="1:27" ht="14">
      <c r="A913" s="86">
        <v>1</v>
      </c>
      <c r="B913" s="86">
        <v>1</v>
      </c>
      <c r="C913" s="63">
        <v>37</v>
      </c>
      <c r="D913" s="63">
        <v>912</v>
      </c>
      <c r="E913" s="63" t="str">
        <f>VLOOKUP(CENSO[[#This Row],[NOME COMUM]],ESPECIES[],2,FALSE)</f>
        <v>Piptadenia suaveolens Miq.</v>
      </c>
      <c r="F913" s="64" t="s">
        <v>22</v>
      </c>
      <c r="G913" s="64">
        <v>192</v>
      </c>
      <c r="H913" s="97">
        <f>CENSO[[#This Row],[CAP (cm)]]/PI()</f>
        <v>61.115498147287809</v>
      </c>
      <c r="I913" s="64">
        <v>17</v>
      </c>
      <c r="J913" s="96">
        <f>(PI()*(CENSO[[#This Row],[DAP (cm)]]^2))/40000</f>
        <v>0.29335439110698147</v>
      </c>
      <c r="K913" s="96">
        <f>CENSO[[#This Row],[g (m²)]]*CENSO[[#This Row],[H (m)]]*0.7</f>
        <v>3.4909172541730791</v>
      </c>
      <c r="L913" s="64">
        <v>1</v>
      </c>
      <c r="M913" s="65">
        <v>367650.09999999899</v>
      </c>
      <c r="N913" s="87">
        <v>9708191.0999999903</v>
      </c>
      <c r="O913" s="87" t="s">
        <v>1228</v>
      </c>
      <c r="P913" s="87" t="str">
        <f>VLOOKUP(CENSO[[#This Row],[DAP (cm)]],CD[],2,TRUE)</f>
        <v>TORA</v>
      </c>
      <c r="Q913" s="87" t="str">
        <f>VLOOKUP(CENSO[[#This Row],[DAP (cm)]],DD[],2,TRUE)</f>
        <v>60├ 70</v>
      </c>
      <c r="R913" s="87" t="str" cm="1">
        <f t="array" ref="R913">INDEX(_xlfn.TEXTSPLIT(CENSO[[#This Row],[NOME CIENTIFICO]]," "),1)</f>
        <v>Piptadenia</v>
      </c>
      <c r="S913" s="98" t="s">
        <v>1004</v>
      </c>
      <c r="T913" s="87">
        <f>_xlfn.MINIFS(CENSO[DAP (cm)],CENSO[NOME CIENTIFICO],CENSO[[#This Row],[NOME CIENTIFICO]])</f>
        <v>39.788735772973837</v>
      </c>
      <c r="U9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13" s="87" t="str">
        <f>IF(CENSO[[#This Row],[DAP (cm)]]&lt;CENSO[[#This Row],[DMCE (cm)]],"DAP &lt; DMCE","DAP ≥ DMCE")</f>
        <v>DAP ≥ DMCE</v>
      </c>
      <c r="W913" s="87" t="str">
        <f>IF(CENSO[[#This Row],[DAP (cm)]]&gt;200, "Superior", "Inferior")</f>
        <v>Inferior</v>
      </c>
      <c r="X913" s="87" t="str">
        <f>VLOOKUP(CENSO[[#This Row],[NOME COMUM]],ESPECIES[],4,FALSE)</f>
        <v>Não</v>
      </c>
      <c r="Y913" s="87" t="str">
        <f>IF(IFERROR(VLOOKUP(CENSO[[#This Row],[NOME COMUM]],COMERCIAIS[],2, FALSE), "Não") &lt;&gt; "Não", "Sim", "Não")</f>
        <v>Sim</v>
      </c>
      <c r="Z913" s="133">
        <f>CENSO[[#This Row],[g (m²)]]/SUM(AEEF[AEEF-UT])</f>
        <v>5.1326506775134213E-4</v>
      </c>
      <c r="AA913" s="133">
        <f>CENSO[[#This Row],[v (m³)]]/SUM(AEEF[AEEF-UT])</f>
        <v>6.1078543062409712E-3</v>
      </c>
    </row>
    <row r="914" spans="1:27" ht="14">
      <c r="A914" s="86">
        <v>1</v>
      </c>
      <c r="B914" s="86">
        <v>1</v>
      </c>
      <c r="C914" s="63">
        <v>37</v>
      </c>
      <c r="D914" s="63">
        <v>913</v>
      </c>
      <c r="E914" s="63" t="str">
        <f>VLOOKUP(CENSO[[#This Row],[NOME COMUM]],ESPECIES[],2,FALSE)</f>
        <v>Piptadenia suaveolens Miq.</v>
      </c>
      <c r="F914" s="64" t="s">
        <v>22</v>
      </c>
      <c r="G914" s="64">
        <v>175</v>
      </c>
      <c r="H914" s="97">
        <f>CENSO[[#This Row],[CAP (cm)]]/PI()</f>
        <v>55.70423008216337</v>
      </c>
      <c r="I914" s="64">
        <v>15</v>
      </c>
      <c r="J914" s="96">
        <f>(PI()*(CENSO[[#This Row],[DAP (cm)]]^2))/40000</f>
        <v>0.24370600660946476</v>
      </c>
      <c r="K914" s="96">
        <f>CENSO[[#This Row],[g (m²)]]*CENSO[[#This Row],[H (m)]]*0.7</f>
        <v>2.5589130693993796</v>
      </c>
      <c r="L914" s="64">
        <v>1</v>
      </c>
      <c r="M914" s="65">
        <v>367656.799999999</v>
      </c>
      <c r="N914" s="87">
        <v>9708199.8000000007</v>
      </c>
      <c r="O914" s="87" t="s">
        <v>1228</v>
      </c>
      <c r="P914" s="87" t="str">
        <f>VLOOKUP(CENSO[[#This Row],[DAP (cm)]],CD[],2,TRUE)</f>
        <v>TORA</v>
      </c>
      <c r="Q914" s="87" t="str">
        <f>VLOOKUP(CENSO[[#This Row],[DAP (cm)]],DD[],2,TRUE)</f>
        <v>50├ 60</v>
      </c>
      <c r="R914" s="87" t="str" cm="1">
        <f t="array" ref="R914">INDEX(_xlfn.TEXTSPLIT(CENSO[[#This Row],[NOME CIENTIFICO]]," "),1)</f>
        <v>Piptadenia</v>
      </c>
      <c r="S914" s="98" t="s">
        <v>1004</v>
      </c>
      <c r="T914" s="87">
        <f>_xlfn.MINIFS(CENSO[DAP (cm)],CENSO[NOME CIENTIFICO],CENSO[[#This Row],[NOME CIENTIFICO]])</f>
        <v>39.788735772973837</v>
      </c>
      <c r="U9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14" s="87" t="str">
        <f>IF(CENSO[[#This Row],[DAP (cm)]]&lt;CENSO[[#This Row],[DMCE (cm)]],"DAP &lt; DMCE","DAP ≥ DMCE")</f>
        <v>DAP ≥ DMCE</v>
      </c>
      <c r="W914" s="87" t="str">
        <f>IF(CENSO[[#This Row],[DAP (cm)]]&gt;200, "Superior", "Inferior")</f>
        <v>Inferior</v>
      </c>
      <c r="X914" s="87" t="str">
        <f>VLOOKUP(CENSO[[#This Row],[NOME COMUM]],ESPECIES[],4,FALSE)</f>
        <v>Não</v>
      </c>
      <c r="Y914" s="87" t="str">
        <f>IF(IFERROR(VLOOKUP(CENSO[[#This Row],[NOME COMUM]],COMERCIAIS[],2, FALSE), "Não") &lt;&gt; "Não", "Sim", "Não")</f>
        <v>Sim</v>
      </c>
      <c r="Z914" s="133">
        <f>CENSO[[#This Row],[g (m²)]]/SUM(AEEF[AEEF-UT])</f>
        <v>4.2639818521823071E-4</v>
      </c>
      <c r="AA914" s="133">
        <f>CENSO[[#This Row],[v (m³)]]/SUM(AEEF[AEEF-UT])</f>
        <v>4.4771809447914212E-3</v>
      </c>
    </row>
    <row r="915" spans="1:27" ht="14">
      <c r="A915" s="86">
        <v>1</v>
      </c>
      <c r="B915" s="86">
        <v>1</v>
      </c>
      <c r="C915" s="63">
        <v>37</v>
      </c>
      <c r="D915" s="63">
        <v>914</v>
      </c>
      <c r="E915" s="63" t="str">
        <f>VLOOKUP(CENSO[[#This Row],[NOME COMUM]],ESPECIES[],2,FALSE)</f>
        <v>Couratari guianensis Aubl.</v>
      </c>
      <c r="F915" s="64" t="s">
        <v>6</v>
      </c>
      <c r="G915" s="64">
        <v>326</v>
      </c>
      <c r="H915" s="97">
        <f>CENSO[[#This Row],[CAP (cm)]]/PI()</f>
        <v>103.76902289591577</v>
      </c>
      <c r="I915" s="64">
        <v>24</v>
      </c>
      <c r="J915" s="96">
        <f>(PI()*(CENSO[[#This Row],[DAP (cm)]]^2))/40000</f>
        <v>0.84571753660171345</v>
      </c>
      <c r="K915" s="96">
        <f>CENSO[[#This Row],[g (m²)]]*CENSO[[#This Row],[H (m)]]*0.7</f>
        <v>14.208054614908786</v>
      </c>
      <c r="L915" s="64">
        <v>1</v>
      </c>
      <c r="M915" s="65">
        <v>367654.59999999899</v>
      </c>
      <c r="N915" s="87">
        <v>9708201.8000000007</v>
      </c>
      <c r="O915" s="87" t="s">
        <v>1228</v>
      </c>
      <c r="P915" s="87" t="str">
        <f>VLOOKUP(CENSO[[#This Row],[DAP (cm)]],CD[],2,TRUE)</f>
        <v>TORA</v>
      </c>
      <c r="Q915" s="87" t="str">
        <f>VLOOKUP(CENSO[[#This Row],[DAP (cm)]],DD[],2,TRUE)</f>
        <v>100├ 110</v>
      </c>
      <c r="R915" s="87" t="str" cm="1">
        <f t="array" ref="R915">INDEX(_xlfn.TEXTSPLIT(CENSO[[#This Row],[NOME CIENTIFICO]]," "),1)</f>
        <v>Couratari</v>
      </c>
      <c r="S915" s="98" t="s">
        <v>1004</v>
      </c>
      <c r="T915" s="87">
        <f>_xlfn.MINIFS(CENSO[DAP (cm)],CENSO[NOME CIENTIFICO],CENSO[[#This Row],[NOME CIENTIFICO]])</f>
        <v>38.833806114422465</v>
      </c>
      <c r="U9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15" s="87" t="str">
        <f>IF(CENSO[[#This Row],[DAP (cm)]]&lt;CENSO[[#This Row],[DMCE (cm)]],"DAP &lt; DMCE","DAP ≥ DMCE")</f>
        <v>DAP ≥ DMCE</v>
      </c>
      <c r="W915" s="87" t="str">
        <f>IF(CENSO[[#This Row],[DAP (cm)]]&gt;200, "Superior", "Inferior")</f>
        <v>Inferior</v>
      </c>
      <c r="X915" s="87" t="str">
        <f>VLOOKUP(CENSO[[#This Row],[NOME COMUM]],ESPECIES[],4,FALSE)</f>
        <v>Não</v>
      </c>
      <c r="Y915" s="87" t="str">
        <f>IF(IFERROR(VLOOKUP(CENSO[[#This Row],[NOME COMUM]],COMERCIAIS[],2, FALSE), "Não") &lt;&gt; "Não", "Sim", "Não")</f>
        <v>Sim</v>
      </c>
      <c r="Z915" s="133">
        <f>CENSO[[#This Row],[g (m²)]]/SUM(AEEF[AEEF-UT])</f>
        <v>1.479702645951108E-3</v>
      </c>
      <c r="AA915" s="133">
        <f>CENSO[[#This Row],[v (m³)]]/SUM(AEEF[AEEF-UT])</f>
        <v>2.4859004451978615E-2</v>
      </c>
    </row>
    <row r="916" spans="1:27" ht="14">
      <c r="A916" s="86">
        <v>1</v>
      </c>
      <c r="B916" s="86">
        <v>1</v>
      </c>
      <c r="C916" s="63">
        <v>37</v>
      </c>
      <c r="D916" s="63">
        <v>915</v>
      </c>
      <c r="E916" s="63" t="str">
        <f>VLOOKUP(CENSO[[#This Row],[NOME COMUM]],ESPECIES[],2,FALSE)</f>
        <v>Alexa grandiflora Ducke</v>
      </c>
      <c r="F916" s="64" t="s">
        <v>13</v>
      </c>
      <c r="G916" s="64">
        <v>230</v>
      </c>
      <c r="H916" s="97">
        <f>CENSO[[#This Row],[CAP (cm)]]/PI()</f>
        <v>73.211273822271863</v>
      </c>
      <c r="I916" s="64">
        <v>20</v>
      </c>
      <c r="J916" s="96">
        <f>(PI()*(CENSO[[#This Row],[DAP (cm)]]^2))/40000</f>
        <v>0.42096482447806327</v>
      </c>
      <c r="K916" s="96">
        <f>CENSO[[#This Row],[g (m²)]]*CENSO[[#This Row],[H (m)]]*0.7</f>
        <v>5.8935075426928858</v>
      </c>
      <c r="L916" s="64">
        <v>1</v>
      </c>
      <c r="M916" s="65">
        <v>367574.7</v>
      </c>
      <c r="N916" s="87">
        <v>9708248.6999999899</v>
      </c>
      <c r="O916" s="87" t="s">
        <v>1227</v>
      </c>
      <c r="P916" s="87" t="str">
        <f>VLOOKUP(CENSO[[#This Row],[DAP (cm)]],CD[],2,TRUE)</f>
        <v>TORA</v>
      </c>
      <c r="Q916" s="87" t="str">
        <f>VLOOKUP(CENSO[[#This Row],[DAP (cm)]],DD[],2,TRUE)</f>
        <v>70├ 80</v>
      </c>
      <c r="R916" s="87" t="str" cm="1">
        <f t="array" ref="R916">INDEX(_xlfn.TEXTSPLIT(CENSO[[#This Row],[NOME CIENTIFICO]]," "),1)</f>
        <v>Alexa</v>
      </c>
      <c r="S916" s="98" t="s">
        <v>1004</v>
      </c>
      <c r="T916" s="87">
        <f>_xlfn.MINIFS(CENSO[DAP (cm)],CENSO[NOME CIENTIFICO],CENSO[[#This Row],[NOME CIENTIFICO]])</f>
        <v>39.788735772973837</v>
      </c>
      <c r="U9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16" s="87" t="str">
        <f>IF(CENSO[[#This Row],[DAP (cm)]]&lt;CENSO[[#This Row],[DMCE (cm)]],"DAP &lt; DMCE","DAP ≥ DMCE")</f>
        <v>DAP ≥ DMCE</v>
      </c>
      <c r="W916" s="87" t="str">
        <f>IF(CENSO[[#This Row],[DAP (cm)]]&gt;200, "Superior", "Inferior")</f>
        <v>Inferior</v>
      </c>
      <c r="X916" s="87" t="str">
        <f>VLOOKUP(CENSO[[#This Row],[NOME COMUM]],ESPECIES[],4,FALSE)</f>
        <v>Não</v>
      </c>
      <c r="Y916" s="87" t="str">
        <f>IF(IFERROR(VLOOKUP(CENSO[[#This Row],[NOME COMUM]],COMERCIAIS[],2, FALSE), "Não") &lt;&gt; "Não", "Sim", "Não")</f>
        <v>Não</v>
      </c>
      <c r="Z916" s="133">
        <f>CENSO[[#This Row],[g (m²)]]/SUM(AEEF[AEEF-UT])</f>
        <v>7.3653759993614395E-4</v>
      </c>
      <c r="AA916" s="133">
        <f>CENSO[[#This Row],[v (m³)]]/SUM(AEEF[AEEF-UT])</f>
        <v>1.0311526399106015E-2</v>
      </c>
    </row>
    <row r="917" spans="1:27" ht="14">
      <c r="A917" s="86">
        <v>1</v>
      </c>
      <c r="B917" s="86">
        <v>1</v>
      </c>
      <c r="C917" s="63">
        <v>37</v>
      </c>
      <c r="D917" s="63">
        <v>916</v>
      </c>
      <c r="E917" s="63" t="str">
        <f>VLOOKUP(CENSO[[#This Row],[NOME COMUM]],ESPECIES[],2,FALSE)</f>
        <v>Piptadenia suaveolens Miq.</v>
      </c>
      <c r="F917" s="64" t="s">
        <v>22</v>
      </c>
      <c r="G917" s="64">
        <v>155</v>
      </c>
      <c r="H917" s="97">
        <f>CENSO[[#This Row],[CAP (cm)]]/PI()</f>
        <v>49.338032358487553</v>
      </c>
      <c r="I917" s="64">
        <v>14</v>
      </c>
      <c r="J917" s="96">
        <f>(PI()*(CENSO[[#This Row],[DAP (cm)]]^2))/40000</f>
        <v>0.19118487538913922</v>
      </c>
      <c r="K917" s="96">
        <f>CENSO[[#This Row],[g (m²)]]*CENSO[[#This Row],[H (m)]]*0.7</f>
        <v>1.8736117788135642</v>
      </c>
      <c r="L917" s="64">
        <v>1</v>
      </c>
      <c r="M917" s="65">
        <v>367553.2</v>
      </c>
      <c r="N917" s="87">
        <v>9708265.0999999903</v>
      </c>
      <c r="O917" s="98" t="s">
        <v>1225</v>
      </c>
      <c r="P917" s="87" t="str">
        <f>VLOOKUP(CENSO[[#This Row],[DAP (cm)]],CD[],2,TRUE)</f>
        <v>TORETE</v>
      </c>
      <c r="Q917" s="87" t="str">
        <f>VLOOKUP(CENSO[[#This Row],[DAP (cm)]],DD[],2,TRUE)</f>
        <v>40├ 50</v>
      </c>
      <c r="R917" s="87" t="str" cm="1">
        <f t="array" ref="R917">INDEX(_xlfn.TEXTSPLIT(CENSO[[#This Row],[NOME CIENTIFICO]]," "),1)</f>
        <v>Piptadenia</v>
      </c>
      <c r="S917" s="98" t="s">
        <v>1004</v>
      </c>
      <c r="T917" s="87">
        <f>_xlfn.MINIFS(CENSO[DAP (cm)],CENSO[NOME CIENTIFICO],CENSO[[#This Row],[NOME CIENTIFICO]])</f>
        <v>39.788735772973837</v>
      </c>
      <c r="U9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17" s="87" t="str">
        <f>IF(CENSO[[#This Row],[DAP (cm)]]&lt;CENSO[[#This Row],[DMCE (cm)]],"DAP &lt; DMCE","DAP ≥ DMCE")</f>
        <v>DAP &lt; DMCE</v>
      </c>
      <c r="W917" s="87" t="str">
        <f>IF(CENSO[[#This Row],[DAP (cm)]]&gt;200, "Superior", "Inferior")</f>
        <v>Inferior</v>
      </c>
      <c r="X917" s="87" t="str">
        <f>VLOOKUP(CENSO[[#This Row],[NOME COMUM]],ESPECIES[],4,FALSE)</f>
        <v>Não</v>
      </c>
      <c r="Y917" s="87" t="str">
        <f>IF(IFERROR(VLOOKUP(CENSO[[#This Row],[NOME COMUM]],COMERCIAIS[],2, FALSE), "Não") &lt;&gt; "Não", "Sim", "Não")</f>
        <v>Sim</v>
      </c>
      <c r="Z917" s="133">
        <f>CENSO[[#This Row],[g (m²)]]/SUM(AEEF[AEEF-UT])</f>
        <v>3.3450502530181188E-4</v>
      </c>
      <c r="AA917" s="133">
        <f>CENSO[[#This Row],[v (m³)]]/SUM(AEEF[AEEF-UT])</f>
        <v>3.2781492479577561E-3</v>
      </c>
    </row>
    <row r="918" spans="1:27" ht="14">
      <c r="A918" s="86">
        <v>1</v>
      </c>
      <c r="B918" s="86">
        <v>1</v>
      </c>
      <c r="C918" s="63">
        <v>37</v>
      </c>
      <c r="D918" s="63">
        <v>917</v>
      </c>
      <c r="E918" s="63" t="str">
        <f>VLOOKUP(CENSO[[#This Row],[NOME COMUM]],ESPECIES[],2,FALSE)</f>
        <v>Lecythis chartacea O.Berg</v>
      </c>
      <c r="F918" s="64" t="s">
        <v>31</v>
      </c>
      <c r="G918" s="64">
        <v>184</v>
      </c>
      <c r="H918" s="97">
        <f>CENSO[[#This Row],[CAP (cm)]]/PI()</f>
        <v>58.569019057817485</v>
      </c>
      <c r="I918" s="64">
        <v>15</v>
      </c>
      <c r="J918" s="96">
        <f>(PI()*(CENSO[[#This Row],[DAP (cm)]]^2))/40000</f>
        <v>0.26941748766596041</v>
      </c>
      <c r="K918" s="96">
        <f>CENSO[[#This Row],[g (m²)]]*CENSO[[#This Row],[H (m)]]*0.7</f>
        <v>2.8288836204925838</v>
      </c>
      <c r="L918" s="64">
        <v>1</v>
      </c>
      <c r="M918" s="65">
        <v>367547.2</v>
      </c>
      <c r="N918" s="87">
        <v>9708270.4000000004</v>
      </c>
      <c r="O918" s="87" t="s">
        <v>1228</v>
      </c>
      <c r="P918" s="87" t="str">
        <f>VLOOKUP(CENSO[[#This Row],[DAP (cm)]],CD[],2,TRUE)</f>
        <v>TORA</v>
      </c>
      <c r="Q918" s="87" t="str">
        <f>VLOOKUP(CENSO[[#This Row],[DAP (cm)]],DD[],2,TRUE)</f>
        <v>50├ 60</v>
      </c>
      <c r="R918" s="87" t="str" cm="1">
        <f t="array" ref="R918">INDEX(_xlfn.TEXTSPLIT(CENSO[[#This Row],[NOME CIENTIFICO]]," "),1)</f>
        <v>Lecythis</v>
      </c>
      <c r="S918" s="98" t="s">
        <v>1004</v>
      </c>
      <c r="T918" s="87">
        <f>_xlfn.MINIFS(CENSO[DAP (cm)],CENSO[NOME CIENTIFICO],CENSO[[#This Row],[NOME CIENTIFICO]])</f>
        <v>38.833806114422465</v>
      </c>
      <c r="U9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18" s="87" t="str">
        <f>IF(CENSO[[#This Row],[DAP (cm)]]&lt;CENSO[[#This Row],[DMCE (cm)]],"DAP &lt; DMCE","DAP ≥ DMCE")</f>
        <v>DAP ≥ DMCE</v>
      </c>
      <c r="W918" s="87" t="str">
        <f>IF(CENSO[[#This Row],[DAP (cm)]]&gt;200, "Superior", "Inferior")</f>
        <v>Inferior</v>
      </c>
      <c r="X918" s="87" t="str">
        <f>VLOOKUP(CENSO[[#This Row],[NOME COMUM]],ESPECIES[],4,FALSE)</f>
        <v>Não</v>
      </c>
      <c r="Y918" s="87" t="str">
        <f>IF(IFERROR(VLOOKUP(CENSO[[#This Row],[NOME COMUM]],COMERCIAIS[],2, FALSE), "Não") &lt;&gt; "Não", "Sim", "Não")</f>
        <v>Sim</v>
      </c>
      <c r="Z918" s="133">
        <f>CENSO[[#This Row],[g (m²)]]/SUM(AEEF[AEEF-UT])</f>
        <v>4.7138406395913198E-4</v>
      </c>
      <c r="AA918" s="133">
        <f>CENSO[[#This Row],[v (m³)]]/SUM(AEEF[AEEF-UT])</f>
        <v>4.9495326715708844E-3</v>
      </c>
    </row>
    <row r="919" spans="1:27" ht="14">
      <c r="A919" s="86">
        <v>1</v>
      </c>
      <c r="B919" s="86">
        <v>1</v>
      </c>
      <c r="C919" s="63">
        <v>37</v>
      </c>
      <c r="D919" s="63">
        <v>918</v>
      </c>
      <c r="E919" s="63" t="str">
        <f>VLOOKUP(CENSO[[#This Row],[NOME COMUM]],ESPECIES[],2,FALSE)</f>
        <v>Simarouba amara Aubl.</v>
      </c>
      <c r="F919" s="64" t="s">
        <v>20</v>
      </c>
      <c r="G919" s="64">
        <v>207</v>
      </c>
      <c r="H919" s="97">
        <f>CENSO[[#This Row],[CAP (cm)]]/PI()</f>
        <v>65.890146440044674</v>
      </c>
      <c r="I919" s="64">
        <v>18</v>
      </c>
      <c r="J919" s="96">
        <f>(PI()*(CENSO[[#This Row],[DAP (cm)]]^2))/40000</f>
        <v>0.34098150782723119</v>
      </c>
      <c r="K919" s="96">
        <f>CENSO[[#This Row],[g (m²)]]*CENSO[[#This Row],[H (m)]]*0.7</f>
        <v>4.296366998623113</v>
      </c>
      <c r="L919" s="64">
        <v>1</v>
      </c>
      <c r="M919" s="65">
        <v>367543.4</v>
      </c>
      <c r="N919" s="87">
        <v>9708289.9000000004</v>
      </c>
      <c r="O919" s="87" t="s">
        <v>1227</v>
      </c>
      <c r="P919" s="87" t="str">
        <f>VLOOKUP(CENSO[[#This Row],[DAP (cm)]],CD[],2,TRUE)</f>
        <v>TORA</v>
      </c>
      <c r="Q919" s="87" t="str">
        <f>VLOOKUP(CENSO[[#This Row],[DAP (cm)]],DD[],2,TRUE)</f>
        <v>60├ 70</v>
      </c>
      <c r="R919" s="87" t="str" cm="1">
        <f t="array" ref="R919">INDEX(_xlfn.TEXTSPLIT(CENSO[[#This Row],[NOME CIENTIFICO]]," "),1)</f>
        <v>Simarouba</v>
      </c>
      <c r="S919" s="98" t="s">
        <v>1004</v>
      </c>
      <c r="T919" s="87">
        <f>_xlfn.MINIFS(CENSO[DAP (cm)],CENSO[NOME CIENTIFICO],CENSO[[#This Row],[NOME CIENTIFICO]])</f>
        <v>42.335214862444161</v>
      </c>
      <c r="U9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919" s="87" t="str">
        <f>IF(CENSO[[#This Row],[DAP (cm)]]&lt;CENSO[[#This Row],[DMCE (cm)]],"DAP &lt; DMCE","DAP ≥ DMCE")</f>
        <v>DAP ≥ DMCE</v>
      </c>
      <c r="W919" s="87" t="str">
        <f>IF(CENSO[[#This Row],[DAP (cm)]]&gt;200, "Superior", "Inferior")</f>
        <v>Inferior</v>
      </c>
      <c r="X919" s="87" t="str">
        <f>VLOOKUP(CENSO[[#This Row],[NOME COMUM]],ESPECIES[],4,FALSE)</f>
        <v>Não</v>
      </c>
      <c r="Y919" s="87" t="str">
        <f>IF(IFERROR(VLOOKUP(CENSO[[#This Row],[NOME COMUM]],COMERCIAIS[],2, FALSE), "Não") &lt;&gt; "Não", "Sim", "Não")</f>
        <v>Não</v>
      </c>
      <c r="Z919" s="133">
        <f>CENSO[[#This Row],[g (m²)]]/SUM(AEEF[AEEF-UT])</f>
        <v>5.9659545594827642E-4</v>
      </c>
      <c r="AA919" s="133">
        <f>CENSO[[#This Row],[v (m³)]]/SUM(AEEF[AEEF-UT])</f>
        <v>7.5171027449482831E-3</v>
      </c>
    </row>
    <row r="920" spans="1:27" ht="14">
      <c r="A920" s="86">
        <v>1</v>
      </c>
      <c r="B920" s="86">
        <v>1</v>
      </c>
      <c r="C920" s="63">
        <v>37</v>
      </c>
      <c r="D920" s="63">
        <v>919</v>
      </c>
      <c r="E920" s="63" t="str">
        <f>VLOOKUP(CENSO[[#This Row],[NOME COMUM]],ESPECIES[],2,FALSE)</f>
        <v>Aspidosperma carapanauba Pichon.</v>
      </c>
      <c r="F920" s="64" t="s">
        <v>68</v>
      </c>
      <c r="G920" s="64">
        <v>300</v>
      </c>
      <c r="H920" s="97">
        <f>CENSO[[#This Row],[CAP (cm)]]/PI()</f>
        <v>95.4929658551372</v>
      </c>
      <c r="I920" s="64">
        <v>13</v>
      </c>
      <c r="J920" s="96">
        <f>(PI()*(CENSO[[#This Row],[DAP (cm)]]^2))/40000</f>
        <v>0.7161972439135289</v>
      </c>
      <c r="K920" s="96">
        <f>CENSO[[#This Row],[g (m²)]]*CENSO[[#This Row],[H (m)]]*0.7</f>
        <v>6.5173949196131131</v>
      </c>
      <c r="L920" s="64">
        <v>3</v>
      </c>
      <c r="M920" s="65">
        <v>367534.09999999899</v>
      </c>
      <c r="N920" s="87">
        <v>9708286.0999999903</v>
      </c>
      <c r="O920" s="87" t="s">
        <v>1226</v>
      </c>
      <c r="P920" s="87" t="str">
        <f>VLOOKUP(CENSO[[#This Row],[DAP (cm)]],CD[],2,TRUE)</f>
        <v>TORA</v>
      </c>
      <c r="Q920" s="87" t="str">
        <f>VLOOKUP(CENSO[[#This Row],[DAP (cm)]],DD[],2,TRUE)</f>
        <v>90├ 100</v>
      </c>
      <c r="R920" s="87" t="str" cm="1">
        <f t="array" ref="R920">INDEX(_xlfn.TEXTSPLIT(CENSO[[#This Row],[NOME CIENTIFICO]]," "),1)</f>
        <v>Aspidosperma</v>
      </c>
      <c r="S920" s="98" t="s">
        <v>1004</v>
      </c>
      <c r="T920" s="87">
        <f>_xlfn.MINIFS(CENSO[DAP (cm)],CENSO[NOME CIENTIFICO],CENSO[[#This Row],[NOME CIENTIFICO]])</f>
        <v>47.109863155201019</v>
      </c>
      <c r="U9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57.109863155201019</v>
      </c>
      <c r="V920" s="87" t="str">
        <f>IF(CENSO[[#This Row],[DAP (cm)]]&lt;CENSO[[#This Row],[DMCE (cm)]],"DAP &lt; DMCE","DAP ≥ DMCE")</f>
        <v>DAP ≥ DMCE</v>
      </c>
      <c r="W920" s="87" t="str">
        <f>IF(CENSO[[#This Row],[DAP (cm)]]&gt;200, "Superior", "Inferior")</f>
        <v>Inferior</v>
      </c>
      <c r="X920" s="87" t="str">
        <f>VLOOKUP(CENSO[[#This Row],[NOME COMUM]],ESPECIES[],4,FALSE)</f>
        <v>Não</v>
      </c>
      <c r="Y920" s="87" t="str">
        <f>IF(IFERROR(VLOOKUP(CENSO[[#This Row],[NOME COMUM]],COMERCIAIS[],2, FALSE), "Não") &lt;&gt; "Não", "Sim", "Não")</f>
        <v>Não</v>
      </c>
      <c r="Z920" s="133">
        <f>CENSO[[#This Row],[g (m²)]]/SUM(AEEF[AEEF-UT])</f>
        <v>1.2530885443148001E-3</v>
      </c>
      <c r="AA920" s="133">
        <f>CENSO[[#This Row],[v (m³)]]/SUM(AEEF[AEEF-UT])</f>
        <v>1.1403105753264682E-2</v>
      </c>
    </row>
    <row r="921" spans="1:27" ht="14">
      <c r="A921" s="86">
        <v>1</v>
      </c>
      <c r="B921" s="86">
        <v>1</v>
      </c>
      <c r="C921" s="63">
        <v>37</v>
      </c>
      <c r="D921" s="63">
        <v>920</v>
      </c>
      <c r="E921" s="63" t="str">
        <f>VLOOKUP(CENSO[[#This Row],[NOME COMUM]],ESPECIES[],2,FALSE)</f>
        <v>Piptadenia suaveolens Miq.</v>
      </c>
      <c r="F921" s="64" t="s">
        <v>22</v>
      </c>
      <c r="G921" s="64">
        <v>248</v>
      </c>
      <c r="H921" s="97">
        <f>CENSO[[#This Row],[CAP (cm)]]/PI()</f>
        <v>78.940851773580093</v>
      </c>
      <c r="I921" s="64">
        <v>18</v>
      </c>
      <c r="J921" s="96">
        <f>(PI()*(CENSO[[#This Row],[DAP (cm)]]^2))/40000</f>
        <v>0.48943328099619665</v>
      </c>
      <c r="K921" s="96">
        <f>CENSO[[#This Row],[g (m²)]]*CENSO[[#This Row],[H (m)]]*0.7</f>
        <v>6.1668593405520777</v>
      </c>
      <c r="L921" s="64">
        <v>1</v>
      </c>
      <c r="M921" s="65">
        <v>367501.2</v>
      </c>
      <c r="N921" s="87">
        <v>9708336.8000000007</v>
      </c>
      <c r="O921" s="87" t="s">
        <v>1228</v>
      </c>
      <c r="P921" s="87" t="str">
        <f>VLOOKUP(CENSO[[#This Row],[DAP (cm)]],CD[],2,TRUE)</f>
        <v>TORA</v>
      </c>
      <c r="Q921" s="87" t="str">
        <f>VLOOKUP(CENSO[[#This Row],[DAP (cm)]],DD[],2,TRUE)</f>
        <v>70├ 80</v>
      </c>
      <c r="R921" s="87" t="str" cm="1">
        <f t="array" ref="R921">INDEX(_xlfn.TEXTSPLIT(CENSO[[#This Row],[NOME CIENTIFICO]]," "),1)</f>
        <v>Piptadenia</v>
      </c>
      <c r="S921" s="98" t="s">
        <v>1004</v>
      </c>
      <c r="T921" s="87">
        <f>_xlfn.MINIFS(CENSO[DAP (cm)],CENSO[NOME CIENTIFICO],CENSO[[#This Row],[NOME CIENTIFICO]])</f>
        <v>39.788735772973837</v>
      </c>
      <c r="U9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21" s="87" t="str">
        <f>IF(CENSO[[#This Row],[DAP (cm)]]&lt;CENSO[[#This Row],[DMCE (cm)]],"DAP &lt; DMCE","DAP ≥ DMCE")</f>
        <v>DAP ≥ DMCE</v>
      </c>
      <c r="W921" s="87" t="str">
        <f>IF(CENSO[[#This Row],[DAP (cm)]]&gt;200, "Superior", "Inferior")</f>
        <v>Inferior</v>
      </c>
      <c r="X921" s="87" t="str">
        <f>VLOOKUP(CENSO[[#This Row],[NOME COMUM]],ESPECIES[],4,FALSE)</f>
        <v>Não</v>
      </c>
      <c r="Y921" s="87" t="str">
        <f>IF(IFERROR(VLOOKUP(CENSO[[#This Row],[NOME COMUM]],COMERCIAIS[],2, FALSE), "Não") &lt;&gt; "Não", "Sim", "Não")</f>
        <v>Sim</v>
      </c>
      <c r="Z921" s="133">
        <f>CENSO[[#This Row],[g (m²)]]/SUM(AEEF[AEEF-UT])</f>
        <v>8.5633286477263882E-4</v>
      </c>
      <c r="AA921" s="133">
        <f>CENSO[[#This Row],[v (m³)]]/SUM(AEEF[AEEF-UT])</f>
        <v>1.0789794096135249E-2</v>
      </c>
    </row>
    <row r="922" spans="1:27" ht="14">
      <c r="A922" s="86">
        <v>1</v>
      </c>
      <c r="B922" s="86">
        <v>1</v>
      </c>
      <c r="C922" s="63">
        <v>37</v>
      </c>
      <c r="D922" s="63">
        <v>921</v>
      </c>
      <c r="E922" s="63" t="str">
        <f>VLOOKUP(CENSO[[#This Row],[NOME COMUM]],ESPECIES[],2,FALSE)</f>
        <v>Astronium lecointei Ducke</v>
      </c>
      <c r="F922" s="64" t="s">
        <v>5</v>
      </c>
      <c r="G922" s="64">
        <v>240</v>
      </c>
      <c r="H922" s="97">
        <f>CENSO[[#This Row],[CAP (cm)]]/PI()</f>
        <v>76.394372684109769</v>
      </c>
      <c r="I922" s="64">
        <v>23</v>
      </c>
      <c r="J922" s="96">
        <f>(PI()*(CENSO[[#This Row],[DAP (cm)]]^2))/40000</f>
        <v>0.45836623610465865</v>
      </c>
      <c r="K922" s="96">
        <f>CENSO[[#This Row],[g (m²)]]*CENSO[[#This Row],[H (m)]]*0.7</f>
        <v>7.3796964012850044</v>
      </c>
      <c r="L922" s="64">
        <v>1</v>
      </c>
      <c r="M922" s="65">
        <v>367503</v>
      </c>
      <c r="N922" s="87">
        <v>9708339.1999999899</v>
      </c>
      <c r="O922" s="87" t="s">
        <v>1228</v>
      </c>
      <c r="P922" s="87" t="str">
        <f>VLOOKUP(CENSO[[#This Row],[DAP (cm)]],CD[],2,TRUE)</f>
        <v>TORA</v>
      </c>
      <c r="Q922" s="87" t="str">
        <f>VLOOKUP(CENSO[[#This Row],[DAP (cm)]],DD[],2,TRUE)</f>
        <v>70├ 80</v>
      </c>
      <c r="R922" s="87" t="str" cm="1">
        <f t="array" ref="R922">INDEX(_xlfn.TEXTSPLIT(CENSO[[#This Row],[NOME CIENTIFICO]]," "),1)</f>
        <v>Astronium</v>
      </c>
      <c r="S922" s="98" t="s">
        <v>1004</v>
      </c>
      <c r="T922" s="87">
        <f>_xlfn.MINIFS(CENSO[DAP (cm)],CENSO[NOME CIENTIFICO],CENSO[[#This Row],[NOME CIENTIFICO]])</f>
        <v>40.107045659157627</v>
      </c>
      <c r="U9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922" s="87" t="str">
        <f>IF(CENSO[[#This Row],[DAP (cm)]]&lt;CENSO[[#This Row],[DMCE (cm)]],"DAP &lt; DMCE","DAP ≥ DMCE")</f>
        <v>DAP ≥ DMCE</v>
      </c>
      <c r="W922" s="87" t="str">
        <f>IF(CENSO[[#This Row],[DAP (cm)]]&gt;200, "Superior", "Inferior")</f>
        <v>Inferior</v>
      </c>
      <c r="X922" s="87" t="str">
        <f>VLOOKUP(CENSO[[#This Row],[NOME COMUM]],ESPECIES[],4,FALSE)</f>
        <v>Não</v>
      </c>
      <c r="Y922" s="87" t="str">
        <f>IF(IFERROR(VLOOKUP(CENSO[[#This Row],[NOME COMUM]],COMERCIAIS[],2, FALSE), "Não") &lt;&gt; "Não", "Sim", "Não")</f>
        <v>Sim</v>
      </c>
      <c r="Z922" s="133">
        <f>CENSO[[#This Row],[g (m²)]]/SUM(AEEF[AEEF-UT])</f>
        <v>8.0197666836147232E-4</v>
      </c>
      <c r="AA922" s="133">
        <f>CENSO[[#This Row],[v (m³)]]/SUM(AEEF[AEEF-UT])</f>
        <v>1.2911824360619705E-2</v>
      </c>
    </row>
    <row r="923" spans="1:27" ht="14">
      <c r="A923" s="86">
        <v>1</v>
      </c>
      <c r="B923" s="86">
        <v>1</v>
      </c>
      <c r="C923" s="63">
        <v>37</v>
      </c>
      <c r="D923" s="63">
        <v>922</v>
      </c>
      <c r="E923" s="63" t="str">
        <f>VLOOKUP(CENSO[[#This Row],[NOME COMUM]],ESPECIES[],2,FALSE)</f>
        <v>Astronium lecointei Ducke</v>
      </c>
      <c r="F923" s="64" t="s">
        <v>5</v>
      </c>
      <c r="G923" s="64">
        <v>240</v>
      </c>
      <c r="H923" s="97">
        <f>CENSO[[#This Row],[CAP (cm)]]/PI()</f>
        <v>76.394372684109769</v>
      </c>
      <c r="I923" s="64">
        <v>23</v>
      </c>
      <c r="J923" s="96">
        <f>(PI()*(CENSO[[#This Row],[DAP (cm)]]^2))/40000</f>
        <v>0.45836623610465865</v>
      </c>
      <c r="K923" s="96">
        <f>CENSO[[#This Row],[g (m²)]]*CENSO[[#This Row],[H (m)]]*0.7</f>
        <v>7.3796964012850044</v>
      </c>
      <c r="L923" s="64">
        <v>1</v>
      </c>
      <c r="M923" s="65">
        <v>367503</v>
      </c>
      <c r="N923" s="87">
        <v>9708339.1999999899</v>
      </c>
      <c r="O923" s="87" t="s">
        <v>1228</v>
      </c>
      <c r="P923" s="87" t="str">
        <f>VLOOKUP(CENSO[[#This Row],[DAP (cm)]],CD[],2,TRUE)</f>
        <v>TORA</v>
      </c>
      <c r="Q923" s="87" t="str">
        <f>VLOOKUP(CENSO[[#This Row],[DAP (cm)]],DD[],2,TRUE)</f>
        <v>70├ 80</v>
      </c>
      <c r="R923" s="87" t="str" cm="1">
        <f t="array" ref="R923">INDEX(_xlfn.TEXTSPLIT(CENSO[[#This Row],[NOME CIENTIFICO]]," "),1)</f>
        <v>Astronium</v>
      </c>
      <c r="S923" s="98" t="s">
        <v>1004</v>
      </c>
      <c r="T923" s="87">
        <f>_xlfn.MINIFS(CENSO[DAP (cm)],CENSO[NOME CIENTIFICO],CENSO[[#This Row],[NOME CIENTIFICO]])</f>
        <v>40.107045659157627</v>
      </c>
      <c r="U9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923" s="87" t="str">
        <f>IF(CENSO[[#This Row],[DAP (cm)]]&lt;CENSO[[#This Row],[DMCE (cm)]],"DAP &lt; DMCE","DAP ≥ DMCE")</f>
        <v>DAP ≥ DMCE</v>
      </c>
      <c r="W923" s="87" t="str">
        <f>IF(CENSO[[#This Row],[DAP (cm)]]&gt;200, "Superior", "Inferior")</f>
        <v>Inferior</v>
      </c>
      <c r="X923" s="87" t="str">
        <f>VLOOKUP(CENSO[[#This Row],[NOME COMUM]],ESPECIES[],4,FALSE)</f>
        <v>Não</v>
      </c>
      <c r="Y923" s="87" t="str">
        <f>IF(IFERROR(VLOOKUP(CENSO[[#This Row],[NOME COMUM]],COMERCIAIS[],2, FALSE), "Não") &lt;&gt; "Não", "Sim", "Não")</f>
        <v>Sim</v>
      </c>
      <c r="Z923" s="133">
        <f>CENSO[[#This Row],[g (m²)]]/SUM(AEEF[AEEF-UT])</f>
        <v>8.0197666836147232E-4</v>
      </c>
      <c r="AA923" s="133">
        <f>CENSO[[#This Row],[v (m³)]]/SUM(AEEF[AEEF-UT])</f>
        <v>1.2911824360619705E-2</v>
      </c>
    </row>
    <row r="924" spans="1:27" ht="14">
      <c r="A924" s="86">
        <v>1</v>
      </c>
      <c r="B924" s="86">
        <v>1</v>
      </c>
      <c r="C924" s="63">
        <v>37</v>
      </c>
      <c r="D924" s="63">
        <v>923</v>
      </c>
      <c r="E924" s="63" t="str">
        <f>VLOOKUP(CENSO[[#This Row],[NOME COMUM]],ESPECIES[],2,FALSE)</f>
        <v>Couratari guianensis Aubl.</v>
      </c>
      <c r="F924" s="64" t="s">
        <v>6</v>
      </c>
      <c r="G924" s="64">
        <v>130</v>
      </c>
      <c r="H924" s="97">
        <f>CENSO[[#This Row],[CAP (cm)]]/PI()</f>
        <v>41.38028520389279</v>
      </c>
      <c r="I924" s="64">
        <v>15</v>
      </c>
      <c r="J924" s="96">
        <f>(PI()*(CENSO[[#This Row],[DAP (cm)]]^2))/40000</f>
        <v>0.13448592691265157</v>
      </c>
      <c r="K924" s="96">
        <f>CENSO[[#This Row],[g (m²)]]*CENSO[[#This Row],[H (m)]]*0.7</f>
        <v>1.4121022325828414</v>
      </c>
      <c r="L924" s="64">
        <v>1</v>
      </c>
      <c r="M924" s="65">
        <v>367500.799999999</v>
      </c>
      <c r="N924" s="87">
        <v>9708341.1999999899</v>
      </c>
      <c r="O924" s="98" t="s">
        <v>1225</v>
      </c>
      <c r="P924" s="87" t="str">
        <f>VLOOKUP(CENSO[[#This Row],[DAP (cm)]],CD[],2,TRUE)</f>
        <v>TORETE</v>
      </c>
      <c r="Q924" s="87" t="str">
        <f>VLOOKUP(CENSO[[#This Row],[DAP (cm)]],DD[],2,TRUE)</f>
        <v>40├ 50</v>
      </c>
      <c r="R924" s="87" t="str" cm="1">
        <f t="array" ref="R924">INDEX(_xlfn.TEXTSPLIT(CENSO[[#This Row],[NOME CIENTIFICO]]," "),1)</f>
        <v>Couratari</v>
      </c>
      <c r="S924" s="98" t="s">
        <v>1004</v>
      </c>
      <c r="T924" s="87">
        <f>_xlfn.MINIFS(CENSO[DAP (cm)],CENSO[NOME CIENTIFICO],CENSO[[#This Row],[NOME CIENTIFICO]])</f>
        <v>38.833806114422465</v>
      </c>
      <c r="U9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24" s="87" t="str">
        <f>IF(CENSO[[#This Row],[DAP (cm)]]&lt;CENSO[[#This Row],[DMCE (cm)]],"DAP &lt; DMCE","DAP ≥ DMCE")</f>
        <v>DAP &lt; DMCE</v>
      </c>
      <c r="W924" s="87" t="str">
        <f>IF(CENSO[[#This Row],[DAP (cm)]]&gt;200, "Superior", "Inferior")</f>
        <v>Inferior</v>
      </c>
      <c r="X924" s="87" t="str">
        <f>VLOOKUP(CENSO[[#This Row],[NOME COMUM]],ESPECIES[],4,FALSE)</f>
        <v>Não</v>
      </c>
      <c r="Y924" s="87" t="str">
        <f>IF(IFERROR(VLOOKUP(CENSO[[#This Row],[NOME COMUM]],COMERCIAIS[],2, FALSE), "Não") &lt;&gt; "Não", "Sim", "Não")</f>
        <v>Sim</v>
      </c>
      <c r="Z924" s="133">
        <f>CENSO[[#This Row],[g (m²)]]/SUM(AEEF[AEEF-UT])</f>
        <v>2.3530218221022364E-4</v>
      </c>
      <c r="AA924" s="133">
        <f>CENSO[[#This Row],[v (m³)]]/SUM(AEEF[AEEF-UT])</f>
        <v>2.470672913207348E-3</v>
      </c>
    </row>
    <row r="925" spans="1:27" ht="14">
      <c r="A925" s="86">
        <v>1</v>
      </c>
      <c r="B925" s="86">
        <v>1</v>
      </c>
      <c r="C925" s="63">
        <v>37</v>
      </c>
      <c r="D925" s="63">
        <v>924</v>
      </c>
      <c r="E925" s="63" t="str">
        <f>VLOOKUP(CENSO[[#This Row],[NOME COMUM]],ESPECIES[],2,FALSE)</f>
        <v>Brosimum parinarioides Ducke</v>
      </c>
      <c r="F925" s="64" t="s">
        <v>54</v>
      </c>
      <c r="G925" s="64">
        <v>300</v>
      </c>
      <c r="H925" s="97">
        <f>CENSO[[#This Row],[CAP (cm)]]/PI()</f>
        <v>95.4929658551372</v>
      </c>
      <c r="I925" s="64">
        <v>20</v>
      </c>
      <c r="J925" s="96">
        <f>(PI()*(CENSO[[#This Row],[DAP (cm)]]^2))/40000</f>
        <v>0.7161972439135289</v>
      </c>
      <c r="K925" s="96">
        <f>CENSO[[#This Row],[g (m²)]]*CENSO[[#This Row],[H (m)]]*0.7</f>
        <v>10.026761414789403</v>
      </c>
      <c r="L925" s="64">
        <v>1</v>
      </c>
      <c r="M925" s="65">
        <v>367515.5</v>
      </c>
      <c r="N925" s="87">
        <v>9708360.3000000007</v>
      </c>
      <c r="O925" s="87" t="s">
        <v>1227</v>
      </c>
      <c r="P925" s="87" t="str">
        <f>VLOOKUP(CENSO[[#This Row],[DAP (cm)]],CD[],2,TRUE)</f>
        <v>TORA</v>
      </c>
      <c r="Q925" s="87" t="str">
        <f>VLOOKUP(CENSO[[#This Row],[DAP (cm)]],DD[],2,TRUE)</f>
        <v>90├ 100</v>
      </c>
      <c r="R925" s="87" t="str" cm="1">
        <f t="array" ref="R925">INDEX(_xlfn.TEXTSPLIT(CENSO[[#This Row],[NOME CIENTIFICO]]," "),1)</f>
        <v>Brosimum</v>
      </c>
      <c r="S925" s="98" t="s">
        <v>1004</v>
      </c>
      <c r="T925" s="87">
        <f>_xlfn.MINIFS(CENSO[DAP (cm)],CENSO[NOME CIENTIFICO],CENSO[[#This Row],[NOME CIENTIFICO]])</f>
        <v>41.38028520389279</v>
      </c>
      <c r="U9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925" s="87" t="str">
        <f>IF(CENSO[[#This Row],[DAP (cm)]]&lt;CENSO[[#This Row],[DMCE (cm)]],"DAP &lt; DMCE","DAP ≥ DMCE")</f>
        <v>DAP ≥ DMCE</v>
      </c>
      <c r="W925" s="87" t="str">
        <f>IF(CENSO[[#This Row],[DAP (cm)]]&gt;200, "Superior", "Inferior")</f>
        <v>Inferior</v>
      </c>
      <c r="X925" s="87" t="str">
        <f>VLOOKUP(CENSO[[#This Row],[NOME COMUM]],ESPECIES[],4,FALSE)</f>
        <v>Não</v>
      </c>
      <c r="Y925" s="87" t="str">
        <f>IF(IFERROR(VLOOKUP(CENSO[[#This Row],[NOME COMUM]],COMERCIAIS[],2, FALSE), "Não") &lt;&gt; "Não", "Sim", "Não")</f>
        <v>Não</v>
      </c>
      <c r="Z925" s="133">
        <f>CENSO[[#This Row],[g (m²)]]/SUM(AEEF[AEEF-UT])</f>
        <v>1.2530885443148001E-3</v>
      </c>
      <c r="AA925" s="133">
        <f>CENSO[[#This Row],[v (m³)]]/SUM(AEEF[AEEF-UT])</f>
        <v>1.75432396204072E-2</v>
      </c>
    </row>
    <row r="926" spans="1:27" ht="14">
      <c r="A926" s="86">
        <v>1</v>
      </c>
      <c r="B926" s="86">
        <v>1</v>
      </c>
      <c r="C926" s="63">
        <v>37</v>
      </c>
      <c r="D926" s="63">
        <v>925</v>
      </c>
      <c r="E926" s="63" t="str">
        <f>VLOOKUP(CENSO[[#This Row],[NOME COMUM]],ESPECIES[],2,FALSE)</f>
        <v>Goupia glabra Aubl.</v>
      </c>
      <c r="F926" s="64" t="s">
        <v>34</v>
      </c>
      <c r="G926" s="64">
        <v>278</v>
      </c>
      <c r="H926" s="97">
        <f>CENSO[[#This Row],[CAP (cm)]]/PI()</f>
        <v>88.490148359093808</v>
      </c>
      <c r="I926" s="64">
        <v>12</v>
      </c>
      <c r="J926" s="96">
        <f>(PI()*(CENSO[[#This Row],[DAP (cm)]]^2))/40000</f>
        <v>0.61500653109570191</v>
      </c>
      <c r="K926" s="96">
        <f>CENSO[[#This Row],[g (m²)]]*CENSO[[#This Row],[H (m)]]*0.7</f>
        <v>5.1660548612038957</v>
      </c>
      <c r="L926" s="64">
        <v>2</v>
      </c>
      <c r="M926" s="65">
        <v>367473.59999999899</v>
      </c>
      <c r="N926" s="87">
        <v>9708338.5</v>
      </c>
      <c r="O926" s="87" t="s">
        <v>1227</v>
      </c>
      <c r="P926" s="87" t="str">
        <f>VLOOKUP(CENSO[[#This Row],[DAP (cm)]],CD[],2,TRUE)</f>
        <v>TORA</v>
      </c>
      <c r="Q926" s="87" t="str">
        <f>VLOOKUP(CENSO[[#This Row],[DAP (cm)]],DD[],2,TRUE)</f>
        <v>80├ 90</v>
      </c>
      <c r="R926" s="87" t="str" cm="1">
        <f t="array" ref="R926">INDEX(_xlfn.TEXTSPLIT(CENSO[[#This Row],[NOME CIENTIFICO]]," "),1)</f>
        <v>Goupia</v>
      </c>
      <c r="S926" s="98" t="s">
        <v>1004</v>
      </c>
      <c r="T926" s="87">
        <f>_xlfn.MINIFS(CENSO[DAP (cm)],CENSO[NOME CIENTIFICO],CENSO[[#This Row],[NOME CIENTIFICO]])</f>
        <v>40.107045659157627</v>
      </c>
      <c r="U9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926" s="87" t="str">
        <f>IF(CENSO[[#This Row],[DAP (cm)]]&lt;CENSO[[#This Row],[DMCE (cm)]],"DAP &lt; DMCE","DAP ≥ DMCE")</f>
        <v>DAP ≥ DMCE</v>
      </c>
      <c r="W926" s="87" t="str">
        <f>IF(CENSO[[#This Row],[DAP (cm)]]&gt;200, "Superior", "Inferior")</f>
        <v>Inferior</v>
      </c>
      <c r="X926" s="87" t="str">
        <f>VLOOKUP(CENSO[[#This Row],[NOME COMUM]],ESPECIES[],4,FALSE)</f>
        <v>Não</v>
      </c>
      <c r="Y926" s="87" t="str">
        <f>IF(IFERROR(VLOOKUP(CENSO[[#This Row],[NOME COMUM]],COMERCIAIS[],2, FALSE), "Não") &lt;&gt; "Não", "Sim", "Não")</f>
        <v>Sim</v>
      </c>
      <c r="Z926" s="133">
        <f>CENSO[[#This Row],[g (m²)]]/SUM(AEEF[AEEF-UT])</f>
        <v>1.0760410562091669E-3</v>
      </c>
      <c r="AA926" s="133">
        <f>CENSO[[#This Row],[v (m³)]]/SUM(AEEF[AEEF-UT])</f>
        <v>9.0387448721570007E-3</v>
      </c>
    </row>
    <row r="927" spans="1:27" ht="14">
      <c r="A927" s="86">
        <v>1</v>
      </c>
      <c r="B927" s="86">
        <v>1</v>
      </c>
      <c r="C927" s="63">
        <v>37</v>
      </c>
      <c r="D927" s="63">
        <v>926</v>
      </c>
      <c r="E927" s="63" t="str">
        <f>VLOOKUP(CENSO[[#This Row],[NOME COMUM]],ESPECIES[],2,FALSE)</f>
        <v>Caesalpinia paraensis Ducke</v>
      </c>
      <c r="F927" s="64" t="s">
        <v>56</v>
      </c>
      <c r="G927" s="64">
        <v>160</v>
      </c>
      <c r="H927" s="97">
        <f>CENSO[[#This Row],[CAP (cm)]]/PI()</f>
        <v>50.929581789406512</v>
      </c>
      <c r="I927" s="64">
        <v>16</v>
      </c>
      <c r="J927" s="96">
        <f>(PI()*(CENSO[[#This Row],[DAP (cm)]]^2))/40000</f>
        <v>0.20371832715762608</v>
      </c>
      <c r="K927" s="96">
        <f>CENSO[[#This Row],[g (m²)]]*CENSO[[#This Row],[H (m)]]*0.7</f>
        <v>2.2816452641654119</v>
      </c>
      <c r="L927" s="64">
        <v>1</v>
      </c>
      <c r="M927" s="65">
        <v>367477.9</v>
      </c>
      <c r="N927" s="87">
        <v>9708344.0999999903</v>
      </c>
      <c r="O927" s="98" t="s">
        <v>1225</v>
      </c>
      <c r="P927" s="87" t="str">
        <f>VLOOKUP(CENSO[[#This Row],[DAP (cm)]],CD[],2,TRUE)</f>
        <v>TORA</v>
      </c>
      <c r="Q927" s="87" t="str">
        <f>VLOOKUP(CENSO[[#This Row],[DAP (cm)]],DD[],2,TRUE)</f>
        <v>50├ 60</v>
      </c>
      <c r="R927" s="87" t="str" cm="1">
        <f t="array" ref="R927">INDEX(_xlfn.TEXTSPLIT(CENSO[[#This Row],[NOME CIENTIFICO]]," "),1)</f>
        <v>Caesalpinia</v>
      </c>
      <c r="S927" s="98" t="s">
        <v>1004</v>
      </c>
      <c r="T927" s="87">
        <f>_xlfn.MINIFS(CENSO[DAP (cm)],CENSO[NOME CIENTIFICO],CENSO[[#This Row],[NOME CIENTIFICO]])</f>
        <v>43.926764293363114</v>
      </c>
      <c r="U9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927" s="87" t="str">
        <f>IF(CENSO[[#This Row],[DAP (cm)]]&lt;CENSO[[#This Row],[DMCE (cm)]],"DAP &lt; DMCE","DAP ≥ DMCE")</f>
        <v>DAP &lt; DMCE</v>
      </c>
      <c r="W927" s="87" t="str">
        <f>IF(CENSO[[#This Row],[DAP (cm)]]&gt;200, "Superior", "Inferior")</f>
        <v>Inferior</v>
      </c>
      <c r="X927" s="87" t="str">
        <f>VLOOKUP(CENSO[[#This Row],[NOME COMUM]],ESPECIES[],4,FALSE)</f>
        <v>Não</v>
      </c>
      <c r="Y927" s="87" t="str">
        <f>IF(IFERROR(VLOOKUP(CENSO[[#This Row],[NOME COMUM]],COMERCIAIS[],2, FALSE), "Não") &lt;&gt; "Não", "Sim", "Não")</f>
        <v>Não</v>
      </c>
      <c r="Z927" s="133">
        <f>CENSO[[#This Row],[g (m²)]]/SUM(AEEF[AEEF-UT])</f>
        <v>3.5643407482732108E-4</v>
      </c>
      <c r="AA927" s="133">
        <f>CENSO[[#This Row],[v (m³)]]/SUM(AEEF[AEEF-UT])</f>
        <v>3.9920616380659957E-3</v>
      </c>
    </row>
    <row r="928" spans="1:27" ht="14">
      <c r="A928" s="86">
        <v>1</v>
      </c>
      <c r="B928" s="86">
        <v>1</v>
      </c>
      <c r="C928" s="63">
        <v>37</v>
      </c>
      <c r="D928" s="63">
        <v>927</v>
      </c>
      <c r="E928" s="63" t="str">
        <f>VLOOKUP(CENSO[[#This Row],[NOME COMUM]],ESPECIES[],2,FALSE)</f>
        <v>Virola sebifera Aubl.</v>
      </c>
      <c r="F928" s="64" t="s">
        <v>18</v>
      </c>
      <c r="G928" s="64">
        <v>193</v>
      </c>
      <c r="H928" s="97">
        <f>CENSO[[#This Row],[CAP (cm)]]/PI()</f>
        <v>61.4338080334716</v>
      </c>
      <c r="I928" s="64">
        <v>18</v>
      </c>
      <c r="J928" s="96">
        <f>(PI()*(CENSO[[#This Row],[DAP (cm)]]^2))/40000</f>
        <v>0.29641812376150045</v>
      </c>
      <c r="K928" s="96">
        <f>CENSO[[#This Row],[g (m²)]]*CENSO[[#This Row],[H (m)]]*0.7</f>
        <v>3.7348683593949059</v>
      </c>
      <c r="L928" s="64">
        <v>1</v>
      </c>
      <c r="M928" s="65">
        <v>367474</v>
      </c>
      <c r="N928" s="87">
        <v>9708355.5</v>
      </c>
      <c r="O928" s="87" t="s">
        <v>1227</v>
      </c>
      <c r="P928" s="87" t="str">
        <f>VLOOKUP(CENSO[[#This Row],[DAP (cm)]],CD[],2,TRUE)</f>
        <v>TORA</v>
      </c>
      <c r="Q928" s="87" t="str">
        <f>VLOOKUP(CENSO[[#This Row],[DAP (cm)]],DD[],2,TRUE)</f>
        <v>60├ 70</v>
      </c>
      <c r="R928" s="87" t="str" cm="1">
        <f t="array" ref="R928">INDEX(_xlfn.TEXTSPLIT(CENSO[[#This Row],[NOME CIENTIFICO]]," "),1)</f>
        <v>Virola</v>
      </c>
      <c r="S928" s="98" t="s">
        <v>1004</v>
      </c>
      <c r="T928" s="87">
        <f>_xlfn.MINIFS(CENSO[DAP (cm)],CENSO[NOME CIENTIFICO],CENSO[[#This Row],[NOME CIENTIFICO]])</f>
        <v>38.197186342054884</v>
      </c>
      <c r="U9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28" s="87" t="str">
        <f>IF(CENSO[[#This Row],[DAP (cm)]]&lt;CENSO[[#This Row],[DMCE (cm)]],"DAP &lt; DMCE","DAP ≥ DMCE")</f>
        <v>DAP ≥ DMCE</v>
      </c>
      <c r="W928" s="87" t="str">
        <f>IF(CENSO[[#This Row],[DAP (cm)]]&gt;200, "Superior", "Inferior")</f>
        <v>Inferior</v>
      </c>
      <c r="X928" s="87" t="str">
        <f>VLOOKUP(CENSO[[#This Row],[NOME COMUM]],ESPECIES[],4,FALSE)</f>
        <v>Não</v>
      </c>
      <c r="Y928" s="87" t="str">
        <f>IF(IFERROR(VLOOKUP(CENSO[[#This Row],[NOME COMUM]],COMERCIAIS[],2, FALSE), "Não") &lt;&gt; "Não", "Sim", "Não")</f>
        <v>Não</v>
      </c>
      <c r="Z928" s="133">
        <f>CENSO[[#This Row],[g (m²)]]/SUM(AEEF[AEEF-UT])</f>
        <v>5.1862550207979992E-4</v>
      </c>
      <c r="AA928" s="133">
        <f>CENSO[[#This Row],[v (m³)]]/SUM(AEEF[AEEF-UT])</f>
        <v>6.5346813262054789E-3</v>
      </c>
    </row>
    <row r="929" spans="1:27" ht="14">
      <c r="A929" s="86">
        <v>1</v>
      </c>
      <c r="B929" s="86">
        <v>1</v>
      </c>
      <c r="C929" s="63">
        <v>37</v>
      </c>
      <c r="D929" s="63">
        <v>928</v>
      </c>
      <c r="E929" s="63" t="str">
        <f>VLOOKUP(CENSO[[#This Row],[NOME COMUM]],ESPECIES[],2,FALSE)</f>
        <v>Piptadenia suaveolens Miq.</v>
      </c>
      <c r="F929" s="64" t="s">
        <v>22</v>
      </c>
      <c r="G929" s="64">
        <v>209</v>
      </c>
      <c r="H929" s="97">
        <f>CENSO[[#This Row],[CAP (cm)]]/PI()</f>
        <v>66.526766212412255</v>
      </c>
      <c r="I929" s="64">
        <v>18</v>
      </c>
      <c r="J929" s="96">
        <f>(PI()*(CENSO[[#This Row],[DAP (cm)]]^2))/40000</f>
        <v>0.34760235345985407</v>
      </c>
      <c r="K929" s="96">
        <f>CENSO[[#This Row],[g (m²)]]*CENSO[[#This Row],[H (m)]]*0.7</f>
        <v>4.3797896535941607</v>
      </c>
      <c r="L929" s="64">
        <v>1</v>
      </c>
      <c r="M929" s="65">
        <v>367460.4</v>
      </c>
      <c r="N929" s="87">
        <v>9708354.1999999899</v>
      </c>
      <c r="O929" s="87" t="s">
        <v>1228</v>
      </c>
      <c r="P929" s="87" t="str">
        <f>VLOOKUP(CENSO[[#This Row],[DAP (cm)]],CD[],2,TRUE)</f>
        <v>TORA</v>
      </c>
      <c r="Q929" s="87" t="str">
        <f>VLOOKUP(CENSO[[#This Row],[DAP (cm)]],DD[],2,TRUE)</f>
        <v>60├ 70</v>
      </c>
      <c r="R929" s="87" t="str" cm="1">
        <f t="array" ref="R929">INDEX(_xlfn.TEXTSPLIT(CENSO[[#This Row],[NOME CIENTIFICO]]," "),1)</f>
        <v>Piptadenia</v>
      </c>
      <c r="S929" s="98" t="s">
        <v>1004</v>
      </c>
      <c r="T929" s="87">
        <f>_xlfn.MINIFS(CENSO[DAP (cm)],CENSO[NOME CIENTIFICO],CENSO[[#This Row],[NOME CIENTIFICO]])</f>
        <v>39.788735772973837</v>
      </c>
      <c r="U9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29" s="87" t="str">
        <f>IF(CENSO[[#This Row],[DAP (cm)]]&lt;CENSO[[#This Row],[DMCE (cm)]],"DAP &lt; DMCE","DAP ≥ DMCE")</f>
        <v>DAP ≥ DMCE</v>
      </c>
      <c r="W929" s="87" t="str">
        <f>IF(CENSO[[#This Row],[DAP (cm)]]&gt;200, "Superior", "Inferior")</f>
        <v>Inferior</v>
      </c>
      <c r="X929" s="87" t="str">
        <f>VLOOKUP(CENSO[[#This Row],[NOME COMUM]],ESPECIES[],4,FALSE)</f>
        <v>Não</v>
      </c>
      <c r="Y929" s="87" t="str">
        <f>IF(IFERROR(VLOOKUP(CENSO[[#This Row],[NOME COMUM]],COMERCIAIS[],2, FALSE), "Não") &lt;&gt; "Não", "Sim", "Não")</f>
        <v>Sim</v>
      </c>
      <c r="Z929" s="133">
        <f>CENSO[[#This Row],[g (m²)]]/SUM(AEEF[AEEF-UT])</f>
        <v>6.0817956338016449E-4</v>
      </c>
      <c r="AA929" s="133">
        <f>CENSO[[#This Row],[v (m³)]]/SUM(AEEF[AEEF-UT])</f>
        <v>7.6630624985900711E-3</v>
      </c>
    </row>
    <row r="930" spans="1:27" ht="14">
      <c r="A930" s="86">
        <v>1</v>
      </c>
      <c r="B930" s="86">
        <v>1</v>
      </c>
      <c r="C930" s="63">
        <v>37</v>
      </c>
      <c r="D930" s="63">
        <v>929</v>
      </c>
      <c r="E930" s="63" t="str">
        <f>VLOOKUP(CENSO[[#This Row],[NOME COMUM]],ESPECIES[],2,FALSE)</f>
        <v>Goupia glabra Aubl.</v>
      </c>
      <c r="F930" s="64" t="s">
        <v>34</v>
      </c>
      <c r="G930" s="64">
        <v>482</v>
      </c>
      <c r="H930" s="97">
        <f>CENSO[[#This Row],[CAP (cm)]]/PI()</f>
        <v>153.4253651405871</v>
      </c>
      <c r="I930" s="64">
        <v>14</v>
      </c>
      <c r="J930" s="96">
        <f>(PI()*(CENSO[[#This Row],[DAP (cm)]]^2))/40000</f>
        <v>1.8487756499440744</v>
      </c>
      <c r="K930" s="96">
        <f>CENSO[[#This Row],[g (m²)]]*CENSO[[#This Row],[H (m)]]*0.7</f>
        <v>18.118001369451928</v>
      </c>
      <c r="L930" s="64">
        <v>2</v>
      </c>
      <c r="M930" s="65">
        <v>367383.09999999899</v>
      </c>
      <c r="N930" s="87">
        <v>9708420.8000000007</v>
      </c>
      <c r="O930" s="87" t="s">
        <v>1227</v>
      </c>
      <c r="P930" s="87" t="str">
        <f>VLOOKUP(CENSO[[#This Row],[DAP (cm)]],CD[],2,TRUE)</f>
        <v>TORA</v>
      </c>
      <c r="Q930" s="87" t="str">
        <f>VLOOKUP(CENSO[[#This Row],[DAP (cm)]],DD[],2,TRUE)</f>
        <v>150├ 160</v>
      </c>
      <c r="R930" s="87" t="str" cm="1">
        <f t="array" ref="R930">INDEX(_xlfn.TEXTSPLIT(CENSO[[#This Row],[NOME CIENTIFICO]]," "),1)</f>
        <v>Goupia</v>
      </c>
      <c r="S930" s="98" t="s">
        <v>1004</v>
      </c>
      <c r="T930" s="87">
        <f>_xlfn.MINIFS(CENSO[DAP (cm)],CENSO[NOME CIENTIFICO],CENSO[[#This Row],[NOME CIENTIFICO]])</f>
        <v>40.107045659157627</v>
      </c>
      <c r="U9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930" s="87" t="str">
        <f>IF(CENSO[[#This Row],[DAP (cm)]]&lt;CENSO[[#This Row],[DMCE (cm)]],"DAP &lt; DMCE","DAP ≥ DMCE")</f>
        <v>DAP ≥ DMCE</v>
      </c>
      <c r="W930" s="87" t="str">
        <f>IF(CENSO[[#This Row],[DAP (cm)]]&gt;200, "Superior", "Inferior")</f>
        <v>Inferior</v>
      </c>
      <c r="X930" s="87" t="str">
        <f>VLOOKUP(CENSO[[#This Row],[NOME COMUM]],ESPECIES[],4,FALSE)</f>
        <v>Não</v>
      </c>
      <c r="Y930" s="87" t="str">
        <f>IF(IFERROR(VLOOKUP(CENSO[[#This Row],[NOME COMUM]],COMERCIAIS[],2, FALSE), "Não") &lt;&gt; "Não", "Sim", "Não")</f>
        <v>Sim</v>
      </c>
      <c r="Z930" s="133">
        <f>CENSO[[#This Row],[g (m²)]]/SUM(AEEF[AEEF-UT])</f>
        <v>3.234694921882129E-3</v>
      </c>
      <c r="AA930" s="133">
        <f>CENSO[[#This Row],[v (m³)]]/SUM(AEEF[AEEF-UT])</f>
        <v>3.1700010234444867E-2</v>
      </c>
    </row>
    <row r="931" spans="1:27" ht="14">
      <c r="A931" s="86">
        <v>1</v>
      </c>
      <c r="B931" s="86">
        <v>1</v>
      </c>
      <c r="C931" s="63">
        <v>37</v>
      </c>
      <c r="D931" s="63">
        <v>930</v>
      </c>
      <c r="E931" s="63" t="str">
        <f>VLOOKUP(CENSO[[#This Row],[NOME COMUM]],ESPECIES[],2,FALSE)</f>
        <v>Lecythis pisonis Cambess.</v>
      </c>
      <c r="F931" s="64" t="s">
        <v>9</v>
      </c>
      <c r="G931" s="64">
        <v>400</v>
      </c>
      <c r="H931" s="97">
        <f>CENSO[[#This Row],[CAP (cm)]]/PI()</f>
        <v>127.32395447351627</v>
      </c>
      <c r="I931" s="64">
        <v>20</v>
      </c>
      <c r="J931" s="96">
        <f>(PI()*(CENSO[[#This Row],[DAP (cm)]]^2))/40000</f>
        <v>1.2732395447351625</v>
      </c>
      <c r="K931" s="96">
        <f>CENSO[[#This Row],[g (m²)]]*CENSO[[#This Row],[H (m)]]*0.7</f>
        <v>17.825353626292273</v>
      </c>
      <c r="L931" s="64">
        <v>1</v>
      </c>
      <c r="M931" s="65">
        <v>367374.09999999899</v>
      </c>
      <c r="N931" s="87">
        <v>9708431.3000000007</v>
      </c>
      <c r="O931" s="87" t="s">
        <v>1228</v>
      </c>
      <c r="P931" s="87" t="str">
        <f>VLOOKUP(CENSO[[#This Row],[DAP (cm)]],CD[],2,TRUE)</f>
        <v>TORA</v>
      </c>
      <c r="Q931" s="87" t="str">
        <f>VLOOKUP(CENSO[[#This Row],[DAP (cm)]],DD[],2,TRUE)</f>
        <v>120├ 130</v>
      </c>
      <c r="R931" s="87" t="str" cm="1">
        <f t="array" ref="R931">INDEX(_xlfn.TEXTSPLIT(CENSO[[#This Row],[NOME CIENTIFICO]]," "),1)</f>
        <v>Lecythis</v>
      </c>
      <c r="S931" s="98" t="s">
        <v>1004</v>
      </c>
      <c r="T931" s="87">
        <f>_xlfn.MINIFS(CENSO[DAP (cm)],CENSO[NOME CIENTIFICO],CENSO[[#This Row],[NOME CIENTIFICO]])</f>
        <v>40.743665431525208</v>
      </c>
      <c r="U9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931" s="87" t="str">
        <f>IF(CENSO[[#This Row],[DAP (cm)]]&lt;CENSO[[#This Row],[DMCE (cm)]],"DAP &lt; DMCE","DAP ≥ DMCE")</f>
        <v>DAP ≥ DMCE</v>
      </c>
      <c r="W931" s="87" t="str">
        <f>IF(CENSO[[#This Row],[DAP (cm)]]&gt;200, "Superior", "Inferior")</f>
        <v>Inferior</v>
      </c>
      <c r="X931" s="87" t="str">
        <f>VLOOKUP(CENSO[[#This Row],[NOME COMUM]],ESPECIES[],4,FALSE)</f>
        <v>Não</v>
      </c>
      <c r="Y931" s="87" t="str">
        <f>IF(IFERROR(VLOOKUP(CENSO[[#This Row],[NOME COMUM]],COMERCIAIS[],2, FALSE), "Não") &lt;&gt; "Não", "Sim", "Não")</f>
        <v>Sim</v>
      </c>
      <c r="Z931" s="133">
        <f>CENSO[[#This Row],[g (m²)]]/SUM(AEEF[AEEF-UT])</f>
        <v>2.2277129676707558E-3</v>
      </c>
      <c r="AA931" s="133">
        <f>CENSO[[#This Row],[v (m³)]]/SUM(AEEF[AEEF-UT])</f>
        <v>3.1187981547390577E-2</v>
      </c>
    </row>
    <row r="932" spans="1:27" ht="14">
      <c r="A932" s="86">
        <v>1</v>
      </c>
      <c r="B932" s="86">
        <v>1</v>
      </c>
      <c r="C932" s="63">
        <v>37</v>
      </c>
      <c r="D932" s="63">
        <v>931</v>
      </c>
      <c r="E932" s="63" t="str">
        <f>VLOOKUP(CENSO[[#This Row],[NOME COMUM]],ESPECIES[],2,FALSE)</f>
        <v>Hymenaea courbaril L.</v>
      </c>
      <c r="F932" s="64" t="s">
        <v>3</v>
      </c>
      <c r="G932" s="64">
        <v>178</v>
      </c>
      <c r="H932" s="97">
        <f>CENSO[[#This Row],[CAP (cm)]]/PI()</f>
        <v>56.659159740714742</v>
      </c>
      <c r="I932" s="64">
        <v>22</v>
      </c>
      <c r="J932" s="96">
        <f>(PI()*(CENSO[[#This Row],[DAP (cm)]]^2))/40000</f>
        <v>0.2521332608461806</v>
      </c>
      <c r="K932" s="96">
        <f>CENSO[[#This Row],[g (m²)]]*CENSO[[#This Row],[H (m)]]*0.7</f>
        <v>3.8828522170311808</v>
      </c>
      <c r="L932" s="64">
        <v>1</v>
      </c>
      <c r="M932" s="65">
        <v>367373</v>
      </c>
      <c r="N932" s="87">
        <v>9708437.3000000007</v>
      </c>
      <c r="O932" s="87" t="s">
        <v>1227</v>
      </c>
      <c r="P932" s="87" t="str">
        <f>VLOOKUP(CENSO[[#This Row],[DAP (cm)]],CD[],2,TRUE)</f>
        <v>TORA</v>
      </c>
      <c r="Q932" s="87" t="str">
        <f>VLOOKUP(CENSO[[#This Row],[DAP (cm)]],DD[],2,TRUE)</f>
        <v>50├ 60</v>
      </c>
      <c r="R932" s="87" t="str" cm="1">
        <f t="array" ref="R932">INDEX(_xlfn.TEXTSPLIT(CENSO[[#This Row],[NOME CIENTIFICO]]," "),1)</f>
        <v>Hymenaea</v>
      </c>
      <c r="S932" s="98" t="s">
        <v>1004</v>
      </c>
      <c r="T932" s="87">
        <f>_xlfn.MINIFS(CENSO[DAP (cm)],CENSO[NOME CIENTIFICO],CENSO[[#This Row],[NOME CIENTIFICO]])</f>
        <v>41.38028520389279</v>
      </c>
      <c r="U9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932" s="87" t="str">
        <f>IF(CENSO[[#This Row],[DAP (cm)]]&lt;CENSO[[#This Row],[DMCE (cm)]],"DAP &lt; DMCE","DAP ≥ DMCE")</f>
        <v>DAP ≥ DMCE</v>
      </c>
      <c r="W932" s="87" t="str">
        <f>IF(CENSO[[#This Row],[DAP (cm)]]&gt;200, "Superior", "Inferior")</f>
        <v>Inferior</v>
      </c>
      <c r="X932" s="87" t="str">
        <f>VLOOKUP(CENSO[[#This Row],[NOME COMUM]],ESPECIES[],4,FALSE)</f>
        <v>Não</v>
      </c>
      <c r="Y932" s="87" t="str">
        <f>IF(IFERROR(VLOOKUP(CENSO[[#This Row],[NOME COMUM]],COMERCIAIS[],2, FALSE), "Não") &lt;&gt; "Não", "Sim", "Não")</f>
        <v>Sim</v>
      </c>
      <c r="Z932" s="133">
        <f>CENSO[[#This Row],[g (m²)]]/SUM(AEEF[AEEF-UT])</f>
        <v>4.4114286042300146E-4</v>
      </c>
      <c r="AA932" s="133">
        <f>CENSO[[#This Row],[v (m³)]]/SUM(AEEF[AEEF-UT])</f>
        <v>6.7936000505142216E-3</v>
      </c>
    </row>
    <row r="933" spans="1:27" ht="14">
      <c r="A933" s="86">
        <v>1</v>
      </c>
      <c r="B933" s="86">
        <v>1</v>
      </c>
      <c r="C933" s="63">
        <v>37</v>
      </c>
      <c r="D933" s="63">
        <v>932</v>
      </c>
      <c r="E933" s="63" t="str">
        <f>VLOOKUP(CENSO[[#This Row],[NOME COMUM]],ESPECIES[],2,FALSE)</f>
        <v>Cedrela fissilis Vell.</v>
      </c>
      <c r="F933" s="64" t="s">
        <v>17</v>
      </c>
      <c r="G933" s="64">
        <v>315</v>
      </c>
      <c r="H933" s="97">
        <f>CENSO[[#This Row],[CAP (cm)]]/PI()</f>
        <v>100.26761414789407</v>
      </c>
      <c r="I933" s="64">
        <v>20</v>
      </c>
      <c r="J933" s="96">
        <f>(PI()*(CENSO[[#This Row],[DAP (cm)]]^2))/40000</f>
        <v>0.78960746141466576</v>
      </c>
      <c r="K933" s="96">
        <f>CENSO[[#This Row],[g (m²)]]*CENSO[[#This Row],[H (m)]]*0.7</f>
        <v>11.054504459805321</v>
      </c>
      <c r="L933" s="64">
        <v>1</v>
      </c>
      <c r="M933" s="65">
        <v>367371.09999999899</v>
      </c>
      <c r="N933" s="87">
        <v>9708443</v>
      </c>
      <c r="O933" s="87" t="s">
        <v>1227</v>
      </c>
      <c r="P933" s="87" t="str">
        <f>VLOOKUP(CENSO[[#This Row],[DAP (cm)]],CD[],2,TRUE)</f>
        <v>TORA</v>
      </c>
      <c r="Q933" s="87" t="str">
        <f>VLOOKUP(CENSO[[#This Row],[DAP (cm)]],DD[],2,TRUE)</f>
        <v>100├ 110</v>
      </c>
      <c r="R933" s="87" t="str" cm="1">
        <f t="array" ref="R933">INDEX(_xlfn.TEXTSPLIT(CENSO[[#This Row],[NOME CIENTIFICO]]," "),1)</f>
        <v>Cedrela</v>
      </c>
      <c r="S933" s="98" t="s">
        <v>1004</v>
      </c>
      <c r="T933" s="87">
        <f>_xlfn.MINIFS(CENSO[DAP (cm)],CENSO[NOME CIENTIFICO],CENSO[[#This Row],[NOME CIENTIFICO]])</f>
        <v>39.788735772973837</v>
      </c>
      <c r="U9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70</v>
      </c>
      <c r="V933" s="87" t="str">
        <f>IF(CENSO[[#This Row],[DAP (cm)]]&lt;CENSO[[#This Row],[DMCE (cm)]],"DAP &lt; DMCE","DAP ≥ DMCE")</f>
        <v>DAP ≥ DMCE</v>
      </c>
      <c r="W933" s="87" t="str">
        <f>IF(CENSO[[#This Row],[DAP (cm)]]&gt;200, "Superior", "Inferior")</f>
        <v>Inferior</v>
      </c>
      <c r="X933" s="87" t="str">
        <f>VLOOKUP(CENSO[[#This Row],[NOME COMUM]],ESPECIES[],4,FALSE)</f>
        <v>Vulneravel</v>
      </c>
      <c r="Y933" s="87" t="str">
        <f>IF(IFERROR(VLOOKUP(CENSO[[#This Row],[NOME COMUM]],COMERCIAIS[],2, FALSE), "Não") &lt;&gt; "Não", "Sim", "Não")</f>
        <v>Não</v>
      </c>
      <c r="Z933" s="133">
        <f>CENSO[[#This Row],[g (m²)]]/SUM(AEEF[AEEF-UT])</f>
        <v>1.3815301201070673E-3</v>
      </c>
      <c r="AA933" s="133">
        <f>CENSO[[#This Row],[v (m³)]]/SUM(AEEF[AEEF-UT])</f>
        <v>1.9341421681498942E-2</v>
      </c>
    </row>
    <row r="934" spans="1:27" ht="14">
      <c r="A934" s="86">
        <v>1</v>
      </c>
      <c r="B934" s="86">
        <v>1</v>
      </c>
      <c r="C934" s="63">
        <v>37</v>
      </c>
      <c r="D934" s="63">
        <v>933</v>
      </c>
      <c r="E934" s="63" t="str">
        <f>VLOOKUP(CENSO[[#This Row],[NOME COMUM]],ESPECIES[],2,FALSE)</f>
        <v>Ocotea cymbarum Kunth</v>
      </c>
      <c r="F934" s="64" t="s">
        <v>11</v>
      </c>
      <c r="G934" s="64">
        <v>300</v>
      </c>
      <c r="H934" s="97">
        <f>CENSO[[#This Row],[CAP (cm)]]/PI()</f>
        <v>95.4929658551372</v>
      </c>
      <c r="I934" s="64">
        <v>19</v>
      </c>
      <c r="J934" s="96">
        <f>(PI()*(CENSO[[#This Row],[DAP (cm)]]^2))/40000</f>
        <v>0.7161972439135289</v>
      </c>
      <c r="K934" s="96">
        <f>CENSO[[#This Row],[g (m²)]]*CENSO[[#This Row],[H (m)]]*0.7</f>
        <v>9.5254233440499334</v>
      </c>
      <c r="L934" s="64">
        <v>1</v>
      </c>
      <c r="M934" s="65">
        <v>367359.9</v>
      </c>
      <c r="N934" s="87">
        <v>9708453</v>
      </c>
      <c r="O934" s="87" t="s">
        <v>1227</v>
      </c>
      <c r="P934" s="87" t="str">
        <f>VLOOKUP(CENSO[[#This Row],[DAP (cm)]],CD[],2,TRUE)</f>
        <v>TORA</v>
      </c>
      <c r="Q934" s="87" t="str">
        <f>VLOOKUP(CENSO[[#This Row],[DAP (cm)]],DD[],2,TRUE)</f>
        <v>90├ 100</v>
      </c>
      <c r="R934" s="87" t="str" cm="1">
        <f t="array" ref="R934">INDEX(_xlfn.TEXTSPLIT(CENSO[[#This Row],[NOME CIENTIFICO]]," "),1)</f>
        <v>Ocotea</v>
      </c>
      <c r="S934" s="98" t="s">
        <v>1004</v>
      </c>
      <c r="T934" s="87">
        <f>_xlfn.MINIFS(CENSO[DAP (cm)],CENSO[NOME CIENTIFICO],CENSO[[#This Row],[NOME CIENTIFICO]])</f>
        <v>39.470425886790046</v>
      </c>
      <c r="U9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34" s="87" t="str">
        <f>IF(CENSO[[#This Row],[DAP (cm)]]&lt;CENSO[[#This Row],[DMCE (cm)]],"DAP &lt; DMCE","DAP ≥ DMCE")</f>
        <v>DAP ≥ DMCE</v>
      </c>
      <c r="W934" s="87" t="str">
        <f>IF(CENSO[[#This Row],[DAP (cm)]]&gt;200, "Superior", "Inferior")</f>
        <v>Inferior</v>
      </c>
      <c r="X934" s="87" t="str">
        <f>VLOOKUP(CENSO[[#This Row],[NOME COMUM]],ESPECIES[],4,FALSE)</f>
        <v>Não</v>
      </c>
      <c r="Y934" s="87" t="str">
        <f>IF(IFERROR(VLOOKUP(CENSO[[#This Row],[NOME COMUM]],COMERCIAIS[],2, FALSE), "Não") &lt;&gt; "Não", "Sim", "Não")</f>
        <v>Sim</v>
      </c>
      <c r="Z934" s="133">
        <f>CENSO[[#This Row],[g (m²)]]/SUM(AEEF[AEEF-UT])</f>
        <v>1.2530885443148001E-3</v>
      </c>
      <c r="AA934" s="133">
        <f>CENSO[[#This Row],[v (m³)]]/SUM(AEEF[AEEF-UT])</f>
        <v>1.666607763938684E-2</v>
      </c>
    </row>
    <row r="935" spans="1:27" ht="14">
      <c r="A935" s="86">
        <v>1</v>
      </c>
      <c r="B935" s="86">
        <v>1</v>
      </c>
      <c r="C935" s="63">
        <v>37</v>
      </c>
      <c r="D935" s="63">
        <v>934</v>
      </c>
      <c r="E935" s="63" t="str">
        <f>VLOOKUP(CENSO[[#This Row],[NOME COMUM]],ESPECIES[],2,FALSE)</f>
        <v>Parkia multijuga Benth.</v>
      </c>
      <c r="F935" s="64" t="s">
        <v>75</v>
      </c>
      <c r="G935" s="64">
        <v>170</v>
      </c>
      <c r="H935" s="97">
        <f>CENSO[[#This Row],[CAP (cm)]]/PI()</f>
        <v>54.112680651244418</v>
      </c>
      <c r="I935" s="64">
        <v>14</v>
      </c>
      <c r="J935" s="96">
        <f>(PI()*(CENSO[[#This Row],[DAP (cm)]]^2))/40000</f>
        <v>0.2299788927677888</v>
      </c>
      <c r="K935" s="96">
        <f>CENSO[[#This Row],[g (m²)]]*CENSO[[#This Row],[H (m)]]*0.7</f>
        <v>2.2537931491243302</v>
      </c>
      <c r="L935" s="64">
        <v>1</v>
      </c>
      <c r="M935" s="65">
        <v>367311.799999999</v>
      </c>
      <c r="N935" s="87">
        <v>9708492.9000000004</v>
      </c>
      <c r="O935" s="87" t="s">
        <v>1227</v>
      </c>
      <c r="P935" s="87" t="str">
        <f>VLOOKUP(CENSO[[#This Row],[DAP (cm)]],CD[],2,TRUE)</f>
        <v>TORA</v>
      </c>
      <c r="Q935" s="87" t="str">
        <f>VLOOKUP(CENSO[[#This Row],[DAP (cm)]],DD[],2,TRUE)</f>
        <v>50├ 60</v>
      </c>
      <c r="R935" s="87" t="str" cm="1">
        <f t="array" ref="R935">INDEX(_xlfn.TEXTSPLIT(CENSO[[#This Row],[NOME CIENTIFICO]]," "),1)</f>
        <v>Parkia</v>
      </c>
      <c r="S935" s="98" t="s">
        <v>1004</v>
      </c>
      <c r="T935" s="87">
        <f>_xlfn.MINIFS(CENSO[DAP (cm)],CENSO[NOME CIENTIFICO],CENSO[[#This Row],[NOME CIENTIFICO]])</f>
        <v>39.788735772973837</v>
      </c>
      <c r="U9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35" s="87" t="str">
        <f>IF(CENSO[[#This Row],[DAP (cm)]]&lt;CENSO[[#This Row],[DMCE (cm)]],"DAP &lt; DMCE","DAP ≥ DMCE")</f>
        <v>DAP ≥ DMCE</v>
      </c>
      <c r="W935" s="87" t="str">
        <f>IF(CENSO[[#This Row],[DAP (cm)]]&gt;200, "Superior", "Inferior")</f>
        <v>Inferior</v>
      </c>
      <c r="X935" s="87" t="str">
        <f>VLOOKUP(CENSO[[#This Row],[NOME COMUM]],ESPECIES[],4,FALSE)</f>
        <v>Não</v>
      </c>
      <c r="Y935" s="87" t="str">
        <f>IF(IFERROR(VLOOKUP(CENSO[[#This Row],[NOME COMUM]],COMERCIAIS[],2, FALSE), "Não") &lt;&gt; "Não", "Sim", "Não")</f>
        <v>Não</v>
      </c>
      <c r="Z935" s="133">
        <f>CENSO[[#This Row],[g (m²)]]/SUM(AEEF[AEEF-UT])</f>
        <v>4.0238065478553035E-4</v>
      </c>
      <c r="AA935" s="133">
        <f>CENSO[[#This Row],[v (m³)]]/SUM(AEEF[AEEF-UT])</f>
        <v>3.9433304168981975E-3</v>
      </c>
    </row>
    <row r="936" spans="1:27" ht="14">
      <c r="A936" s="86">
        <v>1</v>
      </c>
      <c r="B936" s="86">
        <v>1</v>
      </c>
      <c r="C936" s="63">
        <v>37</v>
      </c>
      <c r="D936" s="63">
        <v>935</v>
      </c>
      <c r="E936" s="63" t="str">
        <f>VLOOKUP(CENSO[[#This Row],[NOME COMUM]],ESPECIES[],2,FALSE)</f>
        <v>Piptadenia suaveolens Miq.</v>
      </c>
      <c r="F936" s="64" t="s">
        <v>22</v>
      </c>
      <c r="G936" s="64">
        <v>300</v>
      </c>
      <c r="H936" s="97">
        <f>CENSO[[#This Row],[CAP (cm)]]/PI()</f>
        <v>95.4929658551372</v>
      </c>
      <c r="I936" s="64">
        <v>19</v>
      </c>
      <c r="J936" s="96">
        <f>(PI()*(CENSO[[#This Row],[DAP (cm)]]^2))/40000</f>
        <v>0.7161972439135289</v>
      </c>
      <c r="K936" s="96">
        <f>CENSO[[#This Row],[g (m²)]]*CENSO[[#This Row],[H (m)]]*0.7</f>
        <v>9.5254233440499334</v>
      </c>
      <c r="L936" s="64">
        <v>1</v>
      </c>
      <c r="M936" s="65">
        <v>367316.4</v>
      </c>
      <c r="N936" s="87">
        <v>9708484.9000000004</v>
      </c>
      <c r="O936" s="87" t="s">
        <v>1228</v>
      </c>
      <c r="P936" s="87" t="str">
        <f>VLOOKUP(CENSO[[#This Row],[DAP (cm)]],CD[],2,TRUE)</f>
        <v>TORA</v>
      </c>
      <c r="Q936" s="87" t="str">
        <f>VLOOKUP(CENSO[[#This Row],[DAP (cm)]],DD[],2,TRUE)</f>
        <v>90├ 100</v>
      </c>
      <c r="R936" s="87" t="str" cm="1">
        <f t="array" ref="R936">INDEX(_xlfn.TEXTSPLIT(CENSO[[#This Row],[NOME CIENTIFICO]]," "),1)</f>
        <v>Piptadenia</v>
      </c>
      <c r="S936" s="98" t="s">
        <v>1004</v>
      </c>
      <c r="T936" s="87">
        <f>_xlfn.MINIFS(CENSO[DAP (cm)],CENSO[NOME CIENTIFICO],CENSO[[#This Row],[NOME CIENTIFICO]])</f>
        <v>39.788735772973837</v>
      </c>
      <c r="U9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36" s="87" t="str">
        <f>IF(CENSO[[#This Row],[DAP (cm)]]&lt;CENSO[[#This Row],[DMCE (cm)]],"DAP &lt; DMCE","DAP ≥ DMCE")</f>
        <v>DAP ≥ DMCE</v>
      </c>
      <c r="W936" s="87" t="str">
        <f>IF(CENSO[[#This Row],[DAP (cm)]]&gt;200, "Superior", "Inferior")</f>
        <v>Inferior</v>
      </c>
      <c r="X936" s="87" t="str">
        <f>VLOOKUP(CENSO[[#This Row],[NOME COMUM]],ESPECIES[],4,FALSE)</f>
        <v>Não</v>
      </c>
      <c r="Y936" s="87" t="str">
        <f>IF(IFERROR(VLOOKUP(CENSO[[#This Row],[NOME COMUM]],COMERCIAIS[],2, FALSE), "Não") &lt;&gt; "Não", "Sim", "Não")</f>
        <v>Sim</v>
      </c>
      <c r="Z936" s="133">
        <f>CENSO[[#This Row],[g (m²)]]/SUM(AEEF[AEEF-UT])</f>
        <v>1.2530885443148001E-3</v>
      </c>
      <c r="AA936" s="133">
        <f>CENSO[[#This Row],[v (m³)]]/SUM(AEEF[AEEF-UT])</f>
        <v>1.666607763938684E-2</v>
      </c>
    </row>
    <row r="937" spans="1:27" ht="14">
      <c r="A937" s="86">
        <v>1</v>
      </c>
      <c r="B937" s="86">
        <v>1</v>
      </c>
      <c r="C937" s="63">
        <v>37</v>
      </c>
      <c r="D937" s="63">
        <v>936</v>
      </c>
      <c r="E937" s="63" t="str">
        <f>VLOOKUP(CENSO[[#This Row],[NOME COMUM]],ESPECIES[],2,FALSE)</f>
        <v>Piptadenia suaveolens Miq.</v>
      </c>
      <c r="F937" s="64" t="s">
        <v>22</v>
      </c>
      <c r="G937" s="64">
        <v>450</v>
      </c>
      <c r="H937" s="97">
        <f>CENSO[[#This Row],[CAP (cm)]]/PI()</f>
        <v>143.23944878270581</v>
      </c>
      <c r="I937" s="64">
        <v>23</v>
      </c>
      <c r="J937" s="96">
        <f>(PI()*(CENSO[[#This Row],[DAP (cm)]]^2))/40000</f>
        <v>1.6114437988054404</v>
      </c>
      <c r="K937" s="96">
        <f>CENSO[[#This Row],[g (m²)]]*CENSO[[#This Row],[H (m)]]*0.7</f>
        <v>25.944245160767586</v>
      </c>
      <c r="L937" s="64">
        <v>1</v>
      </c>
      <c r="M937" s="65">
        <v>367327.5</v>
      </c>
      <c r="N937" s="87">
        <v>9708512.5999999903</v>
      </c>
      <c r="O937" s="87" t="s">
        <v>1228</v>
      </c>
      <c r="P937" s="87" t="str">
        <f>VLOOKUP(CENSO[[#This Row],[DAP (cm)]],CD[],2,TRUE)</f>
        <v>TORA</v>
      </c>
      <c r="Q937" s="87" t="str">
        <f>VLOOKUP(CENSO[[#This Row],[DAP (cm)]],DD[],2,TRUE)</f>
        <v>140├ 150</v>
      </c>
      <c r="R937" s="87" t="str" cm="1">
        <f t="array" ref="R937">INDEX(_xlfn.TEXTSPLIT(CENSO[[#This Row],[NOME CIENTIFICO]]," "),1)</f>
        <v>Piptadenia</v>
      </c>
      <c r="S937" s="98" t="s">
        <v>1004</v>
      </c>
      <c r="T937" s="87">
        <f>_xlfn.MINIFS(CENSO[DAP (cm)],CENSO[NOME CIENTIFICO],CENSO[[#This Row],[NOME CIENTIFICO]])</f>
        <v>39.788735772973837</v>
      </c>
      <c r="U9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37" s="87" t="str">
        <f>IF(CENSO[[#This Row],[DAP (cm)]]&lt;CENSO[[#This Row],[DMCE (cm)]],"DAP &lt; DMCE","DAP ≥ DMCE")</f>
        <v>DAP ≥ DMCE</v>
      </c>
      <c r="W937" s="87" t="str">
        <f>IF(CENSO[[#This Row],[DAP (cm)]]&gt;200, "Superior", "Inferior")</f>
        <v>Inferior</v>
      </c>
      <c r="X937" s="87" t="str">
        <f>VLOOKUP(CENSO[[#This Row],[NOME COMUM]],ESPECIES[],4,FALSE)</f>
        <v>Não</v>
      </c>
      <c r="Y937" s="87" t="str">
        <f>IF(IFERROR(VLOOKUP(CENSO[[#This Row],[NOME COMUM]],COMERCIAIS[],2, FALSE), "Não") &lt;&gt; "Não", "Sim", "Não")</f>
        <v>Sim</v>
      </c>
      <c r="Z937" s="133">
        <f>CENSO[[#This Row],[g (m²)]]/SUM(AEEF[AEEF-UT])</f>
        <v>2.8194492247083009E-3</v>
      </c>
      <c r="AA937" s="133">
        <f>CENSO[[#This Row],[v (m³)]]/SUM(AEEF[AEEF-UT])</f>
        <v>4.5393132517803636E-2</v>
      </c>
    </row>
    <row r="938" spans="1:27" ht="14">
      <c r="A938" s="86">
        <v>1</v>
      </c>
      <c r="B938" s="86">
        <v>1</v>
      </c>
      <c r="C938" s="63">
        <v>37</v>
      </c>
      <c r="D938" s="63">
        <v>937</v>
      </c>
      <c r="E938" s="63" t="str">
        <f>VLOOKUP(CENSO[[#This Row],[NOME COMUM]],ESPECIES[],2,FALSE)</f>
        <v>Tachigali myrmecophila Ducke</v>
      </c>
      <c r="F938" s="64" t="s">
        <v>14</v>
      </c>
      <c r="G938" s="64">
        <v>373</v>
      </c>
      <c r="H938" s="97">
        <f>CENSO[[#This Row],[CAP (cm)]]/PI()</f>
        <v>118.72958754655393</v>
      </c>
      <c r="I938" s="64">
        <v>19</v>
      </c>
      <c r="J938" s="96">
        <f>(PI()*(CENSO[[#This Row],[DAP (cm)]]^2))/40000</f>
        <v>1.1071534038716153</v>
      </c>
      <c r="K938" s="96">
        <f>CENSO[[#This Row],[g (m²)]]*CENSO[[#This Row],[H (m)]]*0.7</f>
        <v>14.725140271492482</v>
      </c>
      <c r="L938" s="64">
        <v>1</v>
      </c>
      <c r="M938" s="65">
        <v>367289.299999999</v>
      </c>
      <c r="N938" s="87">
        <v>9708525.0999999903</v>
      </c>
      <c r="O938" s="87" t="s">
        <v>1228</v>
      </c>
      <c r="P938" s="87" t="str">
        <f>VLOOKUP(CENSO[[#This Row],[DAP (cm)]],CD[],2,TRUE)</f>
        <v>TORA</v>
      </c>
      <c r="Q938" s="87" t="str">
        <f>VLOOKUP(CENSO[[#This Row],[DAP (cm)]],DD[],2,TRUE)</f>
        <v>110├ 120</v>
      </c>
      <c r="R938" s="87" t="str" cm="1">
        <f t="array" ref="R938">INDEX(_xlfn.TEXTSPLIT(CENSO[[#This Row],[NOME CIENTIFICO]]," "),1)</f>
        <v>Tachigali</v>
      </c>
      <c r="S938" s="98" t="s">
        <v>1004</v>
      </c>
      <c r="T938" s="87">
        <f>_xlfn.MINIFS(CENSO[DAP (cm)],CENSO[NOME CIENTIFICO],CENSO[[#This Row],[NOME CIENTIFICO]])</f>
        <v>39.152116000606256</v>
      </c>
      <c r="U9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38" s="87" t="str">
        <f>IF(CENSO[[#This Row],[DAP (cm)]]&lt;CENSO[[#This Row],[DMCE (cm)]],"DAP &lt; DMCE","DAP ≥ DMCE")</f>
        <v>DAP ≥ DMCE</v>
      </c>
      <c r="W938" s="87" t="str">
        <f>IF(CENSO[[#This Row],[DAP (cm)]]&gt;200, "Superior", "Inferior")</f>
        <v>Inferior</v>
      </c>
      <c r="X938" s="87" t="str">
        <f>VLOOKUP(CENSO[[#This Row],[NOME COMUM]],ESPECIES[],4,FALSE)</f>
        <v>Não</v>
      </c>
      <c r="Y938" s="87" t="str">
        <f>IF(IFERROR(VLOOKUP(CENSO[[#This Row],[NOME COMUM]],COMERCIAIS[],2, FALSE), "Não") &lt;&gt; "Não", "Sim", "Não")</f>
        <v>Sim</v>
      </c>
      <c r="Z938" s="133">
        <f>CENSO[[#This Row],[g (m²)]]/SUM(AEEF[AEEF-UT])</f>
        <v>1.937121734244154E-3</v>
      </c>
      <c r="AA938" s="133">
        <f>CENSO[[#This Row],[v (m³)]]/SUM(AEEF[AEEF-UT])</f>
        <v>2.5763719065447242E-2</v>
      </c>
    </row>
    <row r="939" spans="1:27" ht="14">
      <c r="A939" s="86">
        <v>1</v>
      </c>
      <c r="B939" s="86">
        <v>1</v>
      </c>
      <c r="C939" s="63">
        <v>37</v>
      </c>
      <c r="D939" s="63">
        <v>938</v>
      </c>
      <c r="E939" s="63" t="str">
        <f>VLOOKUP(CENSO[[#This Row],[NOME COMUM]],ESPECIES[],2,FALSE)</f>
        <v>Tachigali myrmecophila Ducke</v>
      </c>
      <c r="F939" s="64" t="s">
        <v>14</v>
      </c>
      <c r="G939" s="64">
        <v>400</v>
      </c>
      <c r="H939" s="97">
        <f>CENSO[[#This Row],[CAP (cm)]]/PI()</f>
        <v>127.32395447351627</v>
      </c>
      <c r="I939" s="64">
        <v>17</v>
      </c>
      <c r="J939" s="96">
        <f>(PI()*(CENSO[[#This Row],[DAP (cm)]]^2))/40000</f>
        <v>1.2732395447351625</v>
      </c>
      <c r="K939" s="96">
        <f>CENSO[[#This Row],[g (m²)]]*CENSO[[#This Row],[H (m)]]*0.7</f>
        <v>15.151550582348433</v>
      </c>
      <c r="L939" s="64">
        <v>2</v>
      </c>
      <c r="M939" s="65">
        <v>367279.4</v>
      </c>
      <c r="N939" s="87">
        <v>9708520.4000000004</v>
      </c>
      <c r="O939" s="87" t="s">
        <v>1228</v>
      </c>
      <c r="P939" s="87" t="str">
        <f>VLOOKUP(CENSO[[#This Row],[DAP (cm)]],CD[],2,TRUE)</f>
        <v>TORA</v>
      </c>
      <c r="Q939" s="87" t="str">
        <f>VLOOKUP(CENSO[[#This Row],[DAP (cm)]],DD[],2,TRUE)</f>
        <v>120├ 130</v>
      </c>
      <c r="R939" s="87" t="str" cm="1">
        <f t="array" ref="R939">INDEX(_xlfn.TEXTSPLIT(CENSO[[#This Row],[NOME CIENTIFICO]]," "),1)</f>
        <v>Tachigali</v>
      </c>
      <c r="S939" s="98" t="s">
        <v>1004</v>
      </c>
      <c r="T939" s="87">
        <f>_xlfn.MINIFS(CENSO[DAP (cm)],CENSO[NOME CIENTIFICO],CENSO[[#This Row],[NOME CIENTIFICO]])</f>
        <v>39.152116000606256</v>
      </c>
      <c r="U9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39" s="87" t="str">
        <f>IF(CENSO[[#This Row],[DAP (cm)]]&lt;CENSO[[#This Row],[DMCE (cm)]],"DAP &lt; DMCE","DAP ≥ DMCE")</f>
        <v>DAP ≥ DMCE</v>
      </c>
      <c r="W939" s="87" t="str">
        <f>IF(CENSO[[#This Row],[DAP (cm)]]&gt;200, "Superior", "Inferior")</f>
        <v>Inferior</v>
      </c>
      <c r="X939" s="87" t="str">
        <f>VLOOKUP(CENSO[[#This Row],[NOME COMUM]],ESPECIES[],4,FALSE)</f>
        <v>Não</v>
      </c>
      <c r="Y939" s="87" t="str">
        <f>IF(IFERROR(VLOOKUP(CENSO[[#This Row],[NOME COMUM]],COMERCIAIS[],2, FALSE), "Não") &lt;&gt; "Não", "Sim", "Não")</f>
        <v>Sim</v>
      </c>
      <c r="Z939" s="133">
        <f>CENSO[[#This Row],[g (m²)]]/SUM(AEEF[AEEF-UT])</f>
        <v>2.2277129676707558E-3</v>
      </c>
      <c r="AA939" s="133">
        <f>CENSO[[#This Row],[v (m³)]]/SUM(AEEF[AEEF-UT])</f>
        <v>2.6509784315281993E-2</v>
      </c>
    </row>
    <row r="940" spans="1:27" ht="14">
      <c r="A940" s="86">
        <v>1</v>
      </c>
      <c r="B940" s="86">
        <v>1</v>
      </c>
      <c r="C940" s="63">
        <v>37</v>
      </c>
      <c r="D940" s="63">
        <v>939</v>
      </c>
      <c r="E940" s="63" t="str">
        <f>VLOOKUP(CENSO[[#This Row],[NOME COMUM]],ESPECIES[],2,FALSE)</f>
        <v>Cedrelinga catenaeformis Ducke</v>
      </c>
      <c r="F940" s="64" t="s">
        <v>71</v>
      </c>
      <c r="G940" s="64">
        <v>522</v>
      </c>
      <c r="H940" s="97">
        <f>CENSO[[#This Row],[CAP (cm)]]/PI()</f>
        <v>166.15776058793872</v>
      </c>
      <c r="I940" s="64">
        <v>25</v>
      </c>
      <c r="J940" s="96">
        <f>(PI()*(CENSO[[#This Row],[DAP (cm)]]^2))/40000</f>
        <v>2.1683587756726004</v>
      </c>
      <c r="K940" s="96">
        <f>CENSO[[#This Row],[g (m²)]]*CENSO[[#This Row],[H (m)]]*0.7</f>
        <v>37.946278574270508</v>
      </c>
      <c r="L940" s="64">
        <v>2</v>
      </c>
      <c r="M940" s="65">
        <v>367254.4</v>
      </c>
      <c r="N940" s="87">
        <v>9708541.6999999899</v>
      </c>
      <c r="O940" s="87" t="s">
        <v>1228</v>
      </c>
      <c r="P940" s="87" t="str">
        <f>VLOOKUP(CENSO[[#This Row],[DAP (cm)]],CD[],2,TRUE)</f>
        <v>TORA</v>
      </c>
      <c r="Q940" s="87" t="str">
        <f>VLOOKUP(CENSO[[#This Row],[DAP (cm)]],DD[],2,TRUE)</f>
        <v>160├ 170</v>
      </c>
      <c r="R940" s="87" t="str" cm="1">
        <f t="array" ref="R940">INDEX(_xlfn.TEXTSPLIT(CENSO[[#This Row],[NOME CIENTIFICO]]," "),1)</f>
        <v>Cedrelinga</v>
      </c>
      <c r="S940" s="98" t="s">
        <v>1004</v>
      </c>
      <c r="T940" s="87">
        <f>_xlfn.MINIFS(CENSO[DAP (cm)],CENSO[NOME CIENTIFICO],CENSO[[#This Row],[NOME CIENTIFICO]])</f>
        <v>38.515496228238675</v>
      </c>
      <c r="U9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40" s="87" t="str">
        <f>IF(CENSO[[#This Row],[DAP (cm)]]&lt;CENSO[[#This Row],[DMCE (cm)]],"DAP &lt; DMCE","DAP ≥ DMCE")</f>
        <v>DAP ≥ DMCE</v>
      </c>
      <c r="W940" s="87" t="str">
        <f>IF(CENSO[[#This Row],[DAP (cm)]]&gt;200, "Superior", "Inferior")</f>
        <v>Inferior</v>
      </c>
      <c r="X940" s="87" t="str">
        <f>VLOOKUP(CENSO[[#This Row],[NOME COMUM]],ESPECIES[],4,FALSE)</f>
        <v>Não</v>
      </c>
      <c r="Y940" s="87" t="str">
        <f>IF(IFERROR(VLOOKUP(CENSO[[#This Row],[NOME COMUM]],COMERCIAIS[],2, FALSE), "Não") &lt;&gt; "Não", "Sim", "Não")</f>
        <v>Sim</v>
      </c>
      <c r="Z940" s="133">
        <f>CENSO[[#This Row],[g (m²)]]/SUM(AEEF[AEEF-UT])</f>
        <v>3.793850876767489E-3</v>
      </c>
      <c r="AA940" s="133">
        <f>CENSO[[#This Row],[v (m³)]]/SUM(AEEF[AEEF-UT])</f>
        <v>6.6392390343431057E-2</v>
      </c>
    </row>
    <row r="941" spans="1:27" ht="14">
      <c r="A941" s="86">
        <v>1</v>
      </c>
      <c r="B941" s="86">
        <v>1</v>
      </c>
      <c r="C941" s="63">
        <v>37</v>
      </c>
      <c r="D941" s="63">
        <v>940</v>
      </c>
      <c r="E941" s="63" t="str">
        <f>VLOOKUP(CENSO[[#This Row],[NOME COMUM]],ESPECIES[],2,FALSE)</f>
        <v>Astronium lecointei Ducke</v>
      </c>
      <c r="F941" s="64" t="s">
        <v>5</v>
      </c>
      <c r="G941" s="64">
        <v>235</v>
      </c>
      <c r="H941" s="97">
        <f>CENSO[[#This Row],[CAP (cm)]]/PI()</f>
        <v>74.802823253190809</v>
      </c>
      <c r="I941" s="64">
        <v>22</v>
      </c>
      <c r="J941" s="96">
        <f>(PI()*(CENSO[[#This Row],[DAP (cm)]]^2))/40000</f>
        <v>0.43946658661249605</v>
      </c>
      <c r="K941" s="96">
        <f>CENSO[[#This Row],[g (m²)]]*CENSO[[#This Row],[H (m)]]*0.7</f>
        <v>6.7677854338324392</v>
      </c>
      <c r="L941" s="64">
        <v>1</v>
      </c>
      <c r="M941" s="65">
        <v>367482.799999999</v>
      </c>
      <c r="N941" s="87">
        <v>9708350.5</v>
      </c>
      <c r="O941" s="87" t="s">
        <v>1228</v>
      </c>
      <c r="P941" s="87" t="str">
        <f>VLOOKUP(CENSO[[#This Row],[DAP (cm)]],CD[],2,TRUE)</f>
        <v>TORA</v>
      </c>
      <c r="Q941" s="87" t="str">
        <f>VLOOKUP(CENSO[[#This Row],[DAP (cm)]],DD[],2,TRUE)</f>
        <v>70├ 80</v>
      </c>
      <c r="R941" s="87" t="str" cm="1">
        <f t="array" ref="R941">INDEX(_xlfn.TEXTSPLIT(CENSO[[#This Row],[NOME CIENTIFICO]]," "),1)</f>
        <v>Astronium</v>
      </c>
      <c r="S941" s="98" t="s">
        <v>1004</v>
      </c>
      <c r="T941" s="87">
        <f>_xlfn.MINIFS(CENSO[DAP (cm)],CENSO[NOME CIENTIFICO],CENSO[[#This Row],[NOME CIENTIFICO]])</f>
        <v>40.107045659157627</v>
      </c>
      <c r="U9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941" s="87" t="str">
        <f>IF(CENSO[[#This Row],[DAP (cm)]]&lt;CENSO[[#This Row],[DMCE (cm)]],"DAP &lt; DMCE","DAP ≥ DMCE")</f>
        <v>DAP ≥ DMCE</v>
      </c>
      <c r="W941" s="87" t="str">
        <f>IF(CENSO[[#This Row],[DAP (cm)]]&gt;200, "Superior", "Inferior")</f>
        <v>Inferior</v>
      </c>
      <c r="X941" s="87" t="str">
        <f>VLOOKUP(CENSO[[#This Row],[NOME COMUM]],ESPECIES[],4,FALSE)</f>
        <v>Não</v>
      </c>
      <c r="Y941" s="87" t="str">
        <f>IF(IFERROR(VLOOKUP(CENSO[[#This Row],[NOME COMUM]],COMERCIAIS[],2, FALSE), "Não") &lt;&gt; "Não", "Sim", "Não")</f>
        <v>Sim</v>
      </c>
      <c r="Z941" s="133">
        <f>CENSO[[#This Row],[g (m²)]]/SUM(AEEF[AEEF-UT])</f>
        <v>7.6890905399760946E-4</v>
      </c>
      <c r="AA941" s="133">
        <f>CENSO[[#This Row],[v (m³)]]/SUM(AEEF[AEEF-UT])</f>
        <v>1.1841199431563186E-2</v>
      </c>
    </row>
    <row r="942" spans="1:27" ht="14">
      <c r="A942" s="86">
        <v>1</v>
      </c>
      <c r="B942" s="86">
        <v>1</v>
      </c>
      <c r="C942" s="63">
        <v>37</v>
      </c>
      <c r="D942" s="63">
        <v>941</v>
      </c>
      <c r="E942" s="63" t="str">
        <f>VLOOKUP(CENSO[[#This Row],[NOME COMUM]],ESPECIES[],2,FALSE)</f>
        <v>Couratari guianensis Aubl.</v>
      </c>
      <c r="F942" s="64" t="s">
        <v>6</v>
      </c>
      <c r="G942" s="64">
        <v>297</v>
      </c>
      <c r="H942" s="97">
        <f>CENSO[[#This Row],[CAP (cm)]]/PI()</f>
        <v>94.538036196585836</v>
      </c>
      <c r="I942" s="64">
        <v>23</v>
      </c>
      <c r="J942" s="96">
        <f>(PI()*(CENSO[[#This Row],[DAP (cm)]]^2))/40000</f>
        <v>0.70194491875964982</v>
      </c>
      <c r="K942" s="96">
        <f>CENSO[[#This Row],[g (m²)]]*CENSO[[#This Row],[H (m)]]*0.7</f>
        <v>11.30131319203036</v>
      </c>
      <c r="L942" s="64">
        <v>1</v>
      </c>
      <c r="M942" s="65">
        <v>367240</v>
      </c>
      <c r="N942" s="87">
        <v>9708559.4000000004</v>
      </c>
      <c r="O942" s="87" t="s">
        <v>1228</v>
      </c>
      <c r="P942" s="87" t="str">
        <f>VLOOKUP(CENSO[[#This Row],[DAP (cm)]],CD[],2,TRUE)</f>
        <v>TORA</v>
      </c>
      <c r="Q942" s="87" t="str">
        <f>VLOOKUP(CENSO[[#This Row],[DAP (cm)]],DD[],2,TRUE)</f>
        <v>90├ 100</v>
      </c>
      <c r="R942" s="87" t="str" cm="1">
        <f t="array" ref="R942">INDEX(_xlfn.TEXTSPLIT(CENSO[[#This Row],[NOME CIENTIFICO]]," "),1)</f>
        <v>Couratari</v>
      </c>
      <c r="S942" s="98" t="s">
        <v>1004</v>
      </c>
      <c r="T942" s="87">
        <f>_xlfn.MINIFS(CENSO[DAP (cm)],CENSO[NOME CIENTIFICO],CENSO[[#This Row],[NOME CIENTIFICO]])</f>
        <v>38.833806114422465</v>
      </c>
      <c r="U9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42" s="87" t="str">
        <f>IF(CENSO[[#This Row],[DAP (cm)]]&lt;CENSO[[#This Row],[DMCE (cm)]],"DAP &lt; DMCE","DAP ≥ DMCE")</f>
        <v>DAP ≥ DMCE</v>
      </c>
      <c r="W942" s="87" t="str">
        <f>IF(CENSO[[#This Row],[DAP (cm)]]&gt;200, "Superior", "Inferior")</f>
        <v>Inferior</v>
      </c>
      <c r="X942" s="87" t="str">
        <f>VLOOKUP(CENSO[[#This Row],[NOME COMUM]],ESPECIES[],4,FALSE)</f>
        <v>Não</v>
      </c>
      <c r="Y942" s="87" t="str">
        <f>IF(IFERROR(VLOOKUP(CENSO[[#This Row],[NOME COMUM]],COMERCIAIS[],2, FALSE), "Não") &lt;&gt; "Não", "Sim", "Não")</f>
        <v>Sim</v>
      </c>
      <c r="Z942" s="133">
        <f>CENSO[[#This Row],[g (m²)]]/SUM(AEEF[AEEF-UT])</f>
        <v>1.2281520822829358E-3</v>
      </c>
      <c r="AA942" s="133">
        <f>CENSO[[#This Row],[v (m³)]]/SUM(AEEF[AEEF-UT])</f>
        <v>1.9773248524755264E-2</v>
      </c>
    </row>
    <row r="943" spans="1:27" ht="14">
      <c r="A943" s="86">
        <v>1</v>
      </c>
      <c r="B943" s="86">
        <v>1</v>
      </c>
      <c r="C943" s="63">
        <v>37</v>
      </c>
      <c r="D943" s="63">
        <v>942</v>
      </c>
      <c r="E943" s="63" t="str">
        <f>VLOOKUP(CENSO[[#This Row],[NOME COMUM]],ESPECIES[],2,FALSE)</f>
        <v>Pouteria sp.</v>
      </c>
      <c r="F943" s="64" t="s">
        <v>83</v>
      </c>
      <c r="G943" s="64">
        <v>180</v>
      </c>
      <c r="H943" s="97">
        <f>CENSO[[#This Row],[CAP (cm)]]/PI()</f>
        <v>57.295779513082323</v>
      </c>
      <c r="I943" s="64">
        <v>17</v>
      </c>
      <c r="J943" s="96">
        <f>(PI()*(CENSO[[#This Row],[DAP (cm)]]^2))/40000</f>
        <v>0.25783100780887047</v>
      </c>
      <c r="K943" s="96">
        <f>CENSO[[#This Row],[g (m²)]]*CENSO[[#This Row],[H (m)]]*0.7</f>
        <v>3.0681889929255584</v>
      </c>
      <c r="L943" s="64">
        <v>1</v>
      </c>
      <c r="M943" s="65">
        <v>367231.9</v>
      </c>
      <c r="N943" s="87">
        <v>9708573.4000000004</v>
      </c>
      <c r="O943" s="87" t="s">
        <v>1227</v>
      </c>
      <c r="P943" s="87" t="str">
        <f>VLOOKUP(CENSO[[#This Row],[DAP (cm)]],CD[],2,TRUE)</f>
        <v>TORA</v>
      </c>
      <c r="Q943" s="87" t="str">
        <f>VLOOKUP(CENSO[[#This Row],[DAP (cm)]],DD[],2,TRUE)</f>
        <v>50├ 60</v>
      </c>
      <c r="R943" s="87" t="str" cm="1">
        <f t="array" ref="R943">INDEX(_xlfn.TEXTSPLIT(CENSO[[#This Row],[NOME CIENTIFICO]]," "),1)</f>
        <v>Pouteria</v>
      </c>
      <c r="S943" s="98" t="s">
        <v>1004</v>
      </c>
      <c r="T943" s="87">
        <f>_xlfn.MINIFS(CENSO[DAP (cm)],CENSO[NOME CIENTIFICO],CENSO[[#This Row],[NOME CIENTIFICO]])</f>
        <v>39.788735772973837</v>
      </c>
      <c r="U9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43" s="87" t="str">
        <f>IF(CENSO[[#This Row],[DAP (cm)]]&lt;CENSO[[#This Row],[DMCE (cm)]],"DAP &lt; DMCE","DAP ≥ DMCE")</f>
        <v>DAP ≥ DMCE</v>
      </c>
      <c r="W943" s="87" t="str">
        <f>IF(CENSO[[#This Row],[DAP (cm)]]&gt;200, "Superior", "Inferior")</f>
        <v>Inferior</v>
      </c>
      <c r="X943" s="87" t="str">
        <f>VLOOKUP(CENSO[[#This Row],[NOME COMUM]],ESPECIES[],4,FALSE)</f>
        <v>Não</v>
      </c>
      <c r="Y943" s="87" t="str">
        <f>IF(IFERROR(VLOOKUP(CENSO[[#This Row],[NOME COMUM]],COMERCIAIS[],2, FALSE), "Não") &lt;&gt; "Não", "Sim", "Não")</f>
        <v>Não</v>
      </c>
      <c r="Z943" s="133">
        <f>CENSO[[#This Row],[g (m²)]]/SUM(AEEF[AEEF-UT])</f>
        <v>4.5111187595332813E-4</v>
      </c>
      <c r="AA943" s="133">
        <f>CENSO[[#This Row],[v (m³)]]/SUM(AEEF[AEEF-UT])</f>
        <v>5.3682313238446041E-3</v>
      </c>
    </row>
    <row r="944" spans="1:27" ht="14">
      <c r="A944" s="86">
        <v>1</v>
      </c>
      <c r="B944" s="86">
        <v>1</v>
      </c>
      <c r="C944" s="63">
        <v>37</v>
      </c>
      <c r="D944" s="63">
        <v>943</v>
      </c>
      <c r="E944" s="63" t="str">
        <f>VLOOKUP(CENSO[[#This Row],[NOME COMUM]],ESPECIES[],2,FALSE)</f>
        <v>Apuleia leiocarpa (Vogel) J.F.Macbr.</v>
      </c>
      <c r="F944" s="64" t="s">
        <v>51</v>
      </c>
      <c r="G944" s="64">
        <v>305</v>
      </c>
      <c r="H944" s="97">
        <f>CENSO[[#This Row],[CAP (cm)]]/PI()</f>
        <v>97.08451528605616</v>
      </c>
      <c r="I944" s="64">
        <v>22</v>
      </c>
      <c r="J944" s="96">
        <f>(PI()*(CENSO[[#This Row],[DAP (cm)]]^2))/40000</f>
        <v>0.74026942905617821</v>
      </c>
      <c r="K944" s="96">
        <f>CENSO[[#This Row],[g (m²)]]*CENSO[[#This Row],[H (m)]]*0.7</f>
        <v>11.400149207465143</v>
      </c>
      <c r="L944" s="64">
        <v>1</v>
      </c>
      <c r="M944" s="65">
        <v>367229.299999999</v>
      </c>
      <c r="N944" s="87">
        <v>9708578.3000000007</v>
      </c>
      <c r="O944" s="87" t="s">
        <v>1228</v>
      </c>
      <c r="P944" s="87" t="str">
        <f>VLOOKUP(CENSO[[#This Row],[DAP (cm)]],CD[],2,TRUE)</f>
        <v>TORA</v>
      </c>
      <c r="Q944" s="87" t="str">
        <f>VLOOKUP(CENSO[[#This Row],[DAP (cm)]],DD[],2,TRUE)</f>
        <v>90├ 100</v>
      </c>
      <c r="R944" s="87" t="str" cm="1">
        <f t="array" ref="R944">INDEX(_xlfn.TEXTSPLIT(CENSO[[#This Row],[NOME CIENTIFICO]]," "),1)</f>
        <v>Apuleia</v>
      </c>
      <c r="S944" s="98" t="s">
        <v>1004</v>
      </c>
      <c r="T944" s="87">
        <f>_xlfn.MINIFS(CENSO[DAP (cm)],CENSO[NOME CIENTIFICO],CENSO[[#This Row],[NOME CIENTIFICO]])</f>
        <v>39.788735772973837</v>
      </c>
      <c r="U9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44" s="87" t="str">
        <f>IF(CENSO[[#This Row],[DAP (cm)]]&lt;CENSO[[#This Row],[DMCE (cm)]],"DAP &lt; DMCE","DAP ≥ DMCE")</f>
        <v>DAP ≥ DMCE</v>
      </c>
      <c r="W944" s="87" t="str">
        <f>IF(CENSO[[#This Row],[DAP (cm)]]&gt;200, "Superior", "Inferior")</f>
        <v>Inferior</v>
      </c>
      <c r="X944" s="87" t="str">
        <f>VLOOKUP(CENSO[[#This Row],[NOME COMUM]],ESPECIES[],4,FALSE)</f>
        <v>Não</v>
      </c>
      <c r="Y944" s="87" t="str">
        <f>IF(IFERROR(VLOOKUP(CENSO[[#This Row],[NOME COMUM]],COMERCIAIS[],2, FALSE), "Não") &lt;&gt; "Não", "Sim", "Não")</f>
        <v>Sim</v>
      </c>
      <c r="Z944" s="133">
        <f>CENSO[[#This Row],[g (m²)]]/SUM(AEEF[AEEF-UT])</f>
        <v>1.2952062426098256E-3</v>
      </c>
      <c r="AA944" s="133">
        <f>CENSO[[#This Row],[v (m³)]]/SUM(AEEF[AEEF-UT])</f>
        <v>1.9946176136191311E-2</v>
      </c>
    </row>
    <row r="945" spans="1:27" ht="14">
      <c r="A945" s="86">
        <v>1</v>
      </c>
      <c r="B945" s="86">
        <v>1</v>
      </c>
      <c r="C945" s="63">
        <v>37</v>
      </c>
      <c r="D945" s="63">
        <v>944</v>
      </c>
      <c r="E945" s="63" t="str">
        <f>VLOOKUP(CENSO[[#This Row],[NOME COMUM]],ESPECIES[],2,FALSE)</f>
        <v>Buchenavia capitata (Vahl) Eichler</v>
      </c>
      <c r="F945" s="64" t="s">
        <v>10</v>
      </c>
      <c r="G945" s="64">
        <v>246</v>
      </c>
      <c r="H945" s="97">
        <f>CENSO[[#This Row],[CAP (cm)]]/PI()</f>
        <v>78.304232001212512</v>
      </c>
      <c r="I945" s="64">
        <v>20</v>
      </c>
      <c r="J945" s="96">
        <f>(PI()*(CENSO[[#This Row],[DAP (cm)]]^2))/40000</f>
        <v>0.48157102680745695</v>
      </c>
      <c r="K945" s="96">
        <f>CENSO[[#This Row],[g (m²)]]*CENSO[[#This Row],[H (m)]]*0.7</f>
        <v>6.7419943753043974</v>
      </c>
      <c r="L945" s="64">
        <v>1</v>
      </c>
      <c r="M945" s="65">
        <v>367154.9</v>
      </c>
      <c r="N945" s="87">
        <v>9708635</v>
      </c>
      <c r="O945" s="87" t="s">
        <v>1227</v>
      </c>
      <c r="P945" s="87" t="str">
        <f>VLOOKUP(CENSO[[#This Row],[DAP (cm)]],CD[],2,TRUE)</f>
        <v>TORA</v>
      </c>
      <c r="Q945" s="87" t="str">
        <f>VLOOKUP(CENSO[[#This Row],[DAP (cm)]],DD[],2,TRUE)</f>
        <v>70├ 80</v>
      </c>
      <c r="R945" s="87" t="str" cm="1">
        <f t="array" ref="R945">INDEX(_xlfn.TEXTSPLIT(CENSO[[#This Row],[NOME CIENTIFICO]]," "),1)</f>
        <v>Buchenavia</v>
      </c>
      <c r="S945" s="98" t="s">
        <v>1004</v>
      </c>
      <c r="T945" s="87">
        <f>_xlfn.MINIFS(CENSO[DAP (cm)],CENSO[NOME CIENTIFICO],CENSO[[#This Row],[NOME CIENTIFICO]])</f>
        <v>41.38028520389279</v>
      </c>
      <c r="U9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945" s="87" t="str">
        <f>IF(CENSO[[#This Row],[DAP (cm)]]&lt;CENSO[[#This Row],[DMCE (cm)]],"DAP &lt; DMCE","DAP ≥ DMCE")</f>
        <v>DAP ≥ DMCE</v>
      </c>
      <c r="W945" s="87" t="str">
        <f>IF(CENSO[[#This Row],[DAP (cm)]]&gt;200, "Superior", "Inferior")</f>
        <v>Inferior</v>
      </c>
      <c r="X945" s="87" t="str">
        <f>VLOOKUP(CENSO[[#This Row],[NOME COMUM]],ESPECIES[],4,FALSE)</f>
        <v>Não</v>
      </c>
      <c r="Y945" s="87" t="str">
        <f>IF(IFERROR(VLOOKUP(CENSO[[#This Row],[NOME COMUM]],COMERCIAIS[],2, FALSE), "Não") &lt;&gt; "Não", "Sim", "Não")</f>
        <v>Não</v>
      </c>
      <c r="Z945" s="133">
        <f>CENSO[[#This Row],[g (m²)]]/SUM(AEEF[AEEF-UT])</f>
        <v>8.4257673719727181E-4</v>
      </c>
      <c r="AA945" s="133">
        <f>CENSO[[#This Row],[v (m³)]]/SUM(AEEF[AEEF-UT])</f>
        <v>1.1796074320761804E-2</v>
      </c>
    </row>
    <row r="946" spans="1:27" ht="14">
      <c r="A946" s="86">
        <v>1</v>
      </c>
      <c r="B946" s="86">
        <v>1</v>
      </c>
      <c r="C946" s="63">
        <v>38</v>
      </c>
      <c r="D946" s="63">
        <v>945</v>
      </c>
      <c r="E946" s="63" t="str">
        <f>VLOOKUP(CENSO[[#This Row],[NOME COMUM]],ESPECIES[],2,FALSE)</f>
        <v>Hymenaea courbaril L.</v>
      </c>
      <c r="F946" s="64" t="s">
        <v>3</v>
      </c>
      <c r="G946" s="64">
        <v>435</v>
      </c>
      <c r="H946" s="97">
        <f>CENSO[[#This Row],[CAP (cm)]]/PI()</f>
        <v>138.46480048994894</v>
      </c>
      <c r="I946" s="64">
        <v>20</v>
      </c>
      <c r="J946" s="96">
        <f>(PI()*(CENSO[[#This Row],[DAP (cm)]]^2))/40000</f>
        <v>1.5058047053281947</v>
      </c>
      <c r="K946" s="96">
        <f>CENSO[[#This Row],[g (m²)]]*CENSO[[#This Row],[H (m)]]*0.7</f>
        <v>21.081265874594724</v>
      </c>
      <c r="L946" s="64">
        <v>1</v>
      </c>
      <c r="M946" s="65">
        <v>367128.7</v>
      </c>
      <c r="N946" s="87">
        <v>9708623.0999999903</v>
      </c>
      <c r="O946" s="87" t="s">
        <v>1227</v>
      </c>
      <c r="P946" s="87" t="str">
        <f>VLOOKUP(CENSO[[#This Row],[DAP (cm)]],CD[],2,TRUE)</f>
        <v>TORA</v>
      </c>
      <c r="Q946" s="87" t="str">
        <f>VLOOKUP(CENSO[[#This Row],[DAP (cm)]],DD[],2,TRUE)</f>
        <v>130├ 140</v>
      </c>
      <c r="R946" s="87" t="str" cm="1">
        <f t="array" ref="R946">INDEX(_xlfn.TEXTSPLIT(CENSO[[#This Row],[NOME CIENTIFICO]]," "),1)</f>
        <v>Hymenaea</v>
      </c>
      <c r="S946" s="98" t="s">
        <v>1004</v>
      </c>
      <c r="T946" s="87">
        <f>_xlfn.MINIFS(CENSO[DAP (cm)],CENSO[NOME CIENTIFICO],CENSO[[#This Row],[NOME CIENTIFICO]])</f>
        <v>41.38028520389279</v>
      </c>
      <c r="U9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946" s="87" t="str">
        <f>IF(CENSO[[#This Row],[DAP (cm)]]&lt;CENSO[[#This Row],[DMCE (cm)]],"DAP &lt; DMCE","DAP ≥ DMCE")</f>
        <v>DAP ≥ DMCE</v>
      </c>
      <c r="W946" s="87" t="str">
        <f>IF(CENSO[[#This Row],[DAP (cm)]]&gt;200, "Superior", "Inferior")</f>
        <v>Inferior</v>
      </c>
      <c r="X946" s="87" t="str">
        <f>VLOOKUP(CENSO[[#This Row],[NOME COMUM]],ESPECIES[],4,FALSE)</f>
        <v>Não</v>
      </c>
      <c r="Y946" s="87" t="str">
        <f>IF(IFERROR(VLOOKUP(CENSO[[#This Row],[NOME COMUM]],COMERCIAIS[],2, FALSE), "Não") &lt;&gt; "Não", "Sim", "Não")</f>
        <v>Sim</v>
      </c>
      <c r="Z946" s="133">
        <f>CENSO[[#This Row],[g (m²)]]/SUM(AEEF[AEEF-UT])</f>
        <v>2.6346186644218674E-3</v>
      </c>
      <c r="AA946" s="133">
        <f>CENSO[[#This Row],[v (m³)]]/SUM(AEEF[AEEF-UT])</f>
        <v>3.6884661301906138E-2</v>
      </c>
    </row>
    <row r="947" spans="1:27" ht="14">
      <c r="A947" s="86">
        <v>1</v>
      </c>
      <c r="B947" s="86">
        <v>1</v>
      </c>
      <c r="C947" s="63">
        <v>38</v>
      </c>
      <c r="D947" s="63">
        <v>946</v>
      </c>
      <c r="E947" s="63" t="str">
        <f>VLOOKUP(CENSO[[#This Row],[NOME COMUM]],ESPECIES[],2,FALSE)</f>
        <v>Matisia paraensis Huber</v>
      </c>
      <c r="F947" s="64" t="s">
        <v>72</v>
      </c>
      <c r="G947" s="64">
        <v>226</v>
      </c>
      <c r="H947" s="97">
        <f>CENSO[[#This Row],[CAP (cm)]]/PI()</f>
        <v>71.938034277536701</v>
      </c>
      <c r="I947" s="64">
        <v>19</v>
      </c>
      <c r="J947" s="96">
        <f>(PI()*(CENSO[[#This Row],[DAP (cm)]]^2))/40000</f>
        <v>0.40644989366808243</v>
      </c>
      <c r="K947" s="96">
        <f>CENSO[[#This Row],[g (m²)]]*CENSO[[#This Row],[H (m)]]*0.7</f>
        <v>5.4057835857854961</v>
      </c>
      <c r="L947" s="64">
        <v>1</v>
      </c>
      <c r="M947" s="65">
        <v>367128.7</v>
      </c>
      <c r="N947" s="87">
        <v>9708595.4000000004</v>
      </c>
      <c r="O947" s="87" t="s">
        <v>1227</v>
      </c>
      <c r="P947" s="87" t="str">
        <f>VLOOKUP(CENSO[[#This Row],[DAP (cm)]],CD[],2,TRUE)</f>
        <v>TORA</v>
      </c>
      <c r="Q947" s="87" t="str">
        <f>VLOOKUP(CENSO[[#This Row],[DAP (cm)]],DD[],2,TRUE)</f>
        <v>70├ 80</v>
      </c>
      <c r="R947" s="87" t="str" cm="1">
        <f t="array" ref="R947">INDEX(_xlfn.TEXTSPLIT(CENSO[[#This Row],[NOME CIENTIFICO]]," "),1)</f>
        <v>Matisia</v>
      </c>
      <c r="S947" s="98" t="s">
        <v>1004</v>
      </c>
      <c r="T947" s="87">
        <f>_xlfn.MINIFS(CENSO[DAP (cm)],CENSO[NOME CIENTIFICO],CENSO[[#This Row],[NOME CIENTIFICO]])</f>
        <v>43.926764293363114</v>
      </c>
      <c r="U9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947" s="87" t="str">
        <f>IF(CENSO[[#This Row],[DAP (cm)]]&lt;CENSO[[#This Row],[DMCE (cm)]],"DAP &lt; DMCE","DAP ≥ DMCE")</f>
        <v>DAP ≥ DMCE</v>
      </c>
      <c r="W947" s="87" t="str">
        <f>IF(CENSO[[#This Row],[DAP (cm)]]&gt;200, "Superior", "Inferior")</f>
        <v>Inferior</v>
      </c>
      <c r="X947" s="87" t="str">
        <f>VLOOKUP(CENSO[[#This Row],[NOME COMUM]],ESPECIES[],4,FALSE)</f>
        <v>Não</v>
      </c>
      <c r="Y947" s="87" t="str">
        <f>IF(IFERROR(VLOOKUP(CENSO[[#This Row],[NOME COMUM]],COMERCIAIS[],2, FALSE), "Não") &lt;&gt; "Não", "Sim", "Não")</f>
        <v>Não</v>
      </c>
      <c r="Z947" s="133">
        <f>CENSO[[#This Row],[g (m²)]]/SUM(AEEF[AEEF-UT])</f>
        <v>7.111416721046973E-4</v>
      </c>
      <c r="AA947" s="133">
        <f>CENSO[[#This Row],[v (m³)]]/SUM(AEEF[AEEF-UT])</f>
        <v>9.4581842389924731E-3</v>
      </c>
    </row>
    <row r="948" spans="1:27" ht="14">
      <c r="A948" s="86">
        <v>1</v>
      </c>
      <c r="B948" s="86">
        <v>1</v>
      </c>
      <c r="C948" s="63">
        <v>38</v>
      </c>
      <c r="D948" s="63">
        <v>947</v>
      </c>
      <c r="E948" s="63" t="str">
        <f>VLOOKUP(CENSO[[#This Row],[NOME COMUM]],ESPECIES[],2,FALSE)</f>
        <v>Enterolobium contortisiliquum (Vell.) Morong</v>
      </c>
      <c r="F948" s="64" t="s">
        <v>45</v>
      </c>
      <c r="G948" s="64">
        <v>515</v>
      </c>
      <c r="H948" s="97">
        <f>CENSO[[#This Row],[CAP (cm)]]/PI()</f>
        <v>163.92959138465221</v>
      </c>
      <c r="I948" s="64">
        <v>20</v>
      </c>
      <c r="J948" s="96">
        <f>(PI()*(CENSO[[#This Row],[DAP (cm)]]^2))/40000</f>
        <v>2.1105934890773974</v>
      </c>
      <c r="K948" s="96">
        <f>CENSO[[#This Row],[g (m²)]]*CENSO[[#This Row],[H (m)]]*0.7</f>
        <v>29.548308847083561</v>
      </c>
      <c r="L948" s="64">
        <v>1</v>
      </c>
      <c r="M948" s="65">
        <v>367256.4</v>
      </c>
      <c r="N948" s="87">
        <v>9708500.0999999903</v>
      </c>
      <c r="O948" s="87" t="s">
        <v>1227</v>
      </c>
      <c r="P948" s="87" t="str">
        <f>VLOOKUP(CENSO[[#This Row],[DAP (cm)]],CD[],2,TRUE)</f>
        <v>TORA</v>
      </c>
      <c r="Q948" s="87" t="str">
        <f>VLOOKUP(CENSO[[#This Row],[DAP (cm)]],DD[],2,TRUE)</f>
        <v>160├ 170</v>
      </c>
      <c r="R948" s="87" t="str" cm="1">
        <f t="array" ref="R948">INDEX(_xlfn.TEXTSPLIT(CENSO[[#This Row],[NOME CIENTIFICO]]," "),1)</f>
        <v>Enterolobium</v>
      </c>
      <c r="S948" s="98" t="s">
        <v>1004</v>
      </c>
      <c r="T948" s="87">
        <f>_xlfn.MINIFS(CENSO[DAP (cm)],CENSO[NOME CIENTIFICO],CENSO[[#This Row],[NOME CIENTIFICO]])</f>
        <v>42.971834634811742</v>
      </c>
      <c r="U9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948" s="87" t="str">
        <f>IF(CENSO[[#This Row],[DAP (cm)]]&lt;CENSO[[#This Row],[DMCE (cm)]],"DAP &lt; DMCE","DAP ≥ DMCE")</f>
        <v>DAP ≥ DMCE</v>
      </c>
      <c r="W948" s="87" t="str">
        <f>IF(CENSO[[#This Row],[DAP (cm)]]&gt;200, "Superior", "Inferior")</f>
        <v>Inferior</v>
      </c>
      <c r="X948" s="87" t="str">
        <f>VLOOKUP(CENSO[[#This Row],[NOME COMUM]],ESPECIES[],4,FALSE)</f>
        <v>Não</v>
      </c>
      <c r="Y948" s="87" t="str">
        <f>IF(IFERROR(VLOOKUP(CENSO[[#This Row],[NOME COMUM]],COMERCIAIS[],2, FALSE), "Não") &lt;&gt; "Não", "Sim", "Não")</f>
        <v>Sim</v>
      </c>
      <c r="Z948" s="133">
        <f>CENSO[[#This Row],[g (m²)]]/SUM(AEEF[AEEF-UT])</f>
        <v>3.6927823240654775E-3</v>
      </c>
      <c r="AA948" s="133">
        <f>CENSO[[#This Row],[v (m³)]]/SUM(AEEF[AEEF-UT])</f>
        <v>5.1698952536916677E-2</v>
      </c>
    </row>
    <row r="949" spans="1:27" ht="14">
      <c r="A949" s="86">
        <v>1</v>
      </c>
      <c r="B949" s="86">
        <v>1</v>
      </c>
      <c r="C949" s="63">
        <v>38</v>
      </c>
      <c r="D949" s="63">
        <v>948</v>
      </c>
      <c r="E949" s="63" t="str">
        <f>VLOOKUP(CENSO[[#This Row],[NOME COMUM]],ESPECIES[],2,FALSE)</f>
        <v>Couratari guianensis Aubl.</v>
      </c>
      <c r="F949" s="64" t="s">
        <v>6</v>
      </c>
      <c r="G949" s="64">
        <v>300</v>
      </c>
      <c r="H949" s="97">
        <f>CENSO[[#This Row],[CAP (cm)]]/PI()</f>
        <v>95.4929658551372</v>
      </c>
      <c r="I949" s="64">
        <v>22</v>
      </c>
      <c r="J949" s="96">
        <f>(PI()*(CENSO[[#This Row],[DAP (cm)]]^2))/40000</f>
        <v>0.7161972439135289</v>
      </c>
      <c r="K949" s="96">
        <f>CENSO[[#This Row],[g (m²)]]*CENSO[[#This Row],[H (m)]]*0.7</f>
        <v>11.029437556268345</v>
      </c>
      <c r="L949" s="64">
        <v>1</v>
      </c>
      <c r="M949" s="65">
        <v>367268.59999999899</v>
      </c>
      <c r="N949" s="87">
        <v>9708486.5</v>
      </c>
      <c r="O949" s="87" t="s">
        <v>1228</v>
      </c>
      <c r="P949" s="87" t="str">
        <f>VLOOKUP(CENSO[[#This Row],[DAP (cm)]],CD[],2,TRUE)</f>
        <v>TORA</v>
      </c>
      <c r="Q949" s="87" t="str">
        <f>VLOOKUP(CENSO[[#This Row],[DAP (cm)]],DD[],2,TRUE)</f>
        <v>90├ 100</v>
      </c>
      <c r="R949" s="87" t="str" cm="1">
        <f t="array" ref="R949">INDEX(_xlfn.TEXTSPLIT(CENSO[[#This Row],[NOME CIENTIFICO]]," "),1)</f>
        <v>Couratari</v>
      </c>
      <c r="S949" s="98" t="s">
        <v>1004</v>
      </c>
      <c r="T949" s="87">
        <f>_xlfn.MINIFS(CENSO[DAP (cm)],CENSO[NOME CIENTIFICO],CENSO[[#This Row],[NOME CIENTIFICO]])</f>
        <v>38.833806114422465</v>
      </c>
      <c r="U9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49" s="87" t="str">
        <f>IF(CENSO[[#This Row],[DAP (cm)]]&lt;CENSO[[#This Row],[DMCE (cm)]],"DAP &lt; DMCE","DAP ≥ DMCE")</f>
        <v>DAP ≥ DMCE</v>
      </c>
      <c r="W949" s="87" t="str">
        <f>IF(CENSO[[#This Row],[DAP (cm)]]&gt;200, "Superior", "Inferior")</f>
        <v>Inferior</v>
      </c>
      <c r="X949" s="87" t="str">
        <f>VLOOKUP(CENSO[[#This Row],[NOME COMUM]],ESPECIES[],4,FALSE)</f>
        <v>Não</v>
      </c>
      <c r="Y949" s="87" t="str">
        <f>IF(IFERROR(VLOOKUP(CENSO[[#This Row],[NOME COMUM]],COMERCIAIS[],2, FALSE), "Não") &lt;&gt; "Não", "Sim", "Não")</f>
        <v>Sim</v>
      </c>
      <c r="Z949" s="133">
        <f>CENSO[[#This Row],[g (m²)]]/SUM(AEEF[AEEF-UT])</f>
        <v>1.2530885443148001E-3</v>
      </c>
      <c r="AA949" s="133">
        <f>CENSO[[#This Row],[v (m³)]]/SUM(AEEF[AEEF-UT])</f>
        <v>1.929756358244792E-2</v>
      </c>
    </row>
    <row r="950" spans="1:27" ht="14">
      <c r="A950" s="86">
        <v>1</v>
      </c>
      <c r="B950" s="86">
        <v>1</v>
      </c>
      <c r="C950" s="63">
        <v>38</v>
      </c>
      <c r="D950" s="63">
        <v>949</v>
      </c>
      <c r="E950" s="63" t="str">
        <f>VLOOKUP(CENSO[[#This Row],[NOME COMUM]],ESPECIES[],2,FALSE)</f>
        <v>Piptadenia suaveolens Miq.</v>
      </c>
      <c r="F950" s="64" t="s">
        <v>22</v>
      </c>
      <c r="G950" s="64">
        <v>208</v>
      </c>
      <c r="H950" s="97">
        <f>CENSO[[#This Row],[CAP (cm)]]/PI()</f>
        <v>66.208456326228458</v>
      </c>
      <c r="I950" s="64">
        <v>20</v>
      </c>
      <c r="J950" s="96">
        <f>(PI()*(CENSO[[#This Row],[DAP (cm)]]^2))/40000</f>
        <v>0.34428397289638796</v>
      </c>
      <c r="K950" s="96">
        <f>CENSO[[#This Row],[g (m²)]]*CENSO[[#This Row],[H (m)]]*0.7</f>
        <v>4.8199756205494309</v>
      </c>
      <c r="L950" s="64">
        <v>1</v>
      </c>
      <c r="M950" s="65">
        <v>367270.09999999899</v>
      </c>
      <c r="N950" s="87">
        <v>9708485.1999999899</v>
      </c>
      <c r="O950" s="87" t="s">
        <v>1228</v>
      </c>
      <c r="P950" s="87" t="str">
        <f>VLOOKUP(CENSO[[#This Row],[DAP (cm)]],CD[],2,TRUE)</f>
        <v>TORA</v>
      </c>
      <c r="Q950" s="87" t="str">
        <f>VLOOKUP(CENSO[[#This Row],[DAP (cm)]],DD[],2,TRUE)</f>
        <v>60├ 70</v>
      </c>
      <c r="R950" s="87" t="str" cm="1">
        <f t="array" ref="R950">INDEX(_xlfn.TEXTSPLIT(CENSO[[#This Row],[NOME CIENTIFICO]]," "),1)</f>
        <v>Piptadenia</v>
      </c>
      <c r="S950" s="98" t="s">
        <v>1004</v>
      </c>
      <c r="T950" s="87">
        <f>_xlfn.MINIFS(CENSO[DAP (cm)],CENSO[NOME CIENTIFICO],CENSO[[#This Row],[NOME CIENTIFICO]])</f>
        <v>39.788735772973837</v>
      </c>
      <c r="U9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50" s="87" t="str">
        <f>IF(CENSO[[#This Row],[DAP (cm)]]&lt;CENSO[[#This Row],[DMCE (cm)]],"DAP &lt; DMCE","DAP ≥ DMCE")</f>
        <v>DAP ≥ DMCE</v>
      </c>
      <c r="W950" s="87" t="str">
        <f>IF(CENSO[[#This Row],[DAP (cm)]]&gt;200, "Superior", "Inferior")</f>
        <v>Inferior</v>
      </c>
      <c r="X950" s="87" t="str">
        <f>VLOOKUP(CENSO[[#This Row],[NOME COMUM]],ESPECIES[],4,FALSE)</f>
        <v>Não</v>
      </c>
      <c r="Y950" s="87" t="str">
        <f>IF(IFERROR(VLOOKUP(CENSO[[#This Row],[NOME COMUM]],COMERCIAIS[],2, FALSE), "Não") &lt;&gt; "Não", "Sim", "Não")</f>
        <v>Sim</v>
      </c>
      <c r="Z950" s="133">
        <f>CENSO[[#This Row],[g (m²)]]/SUM(AEEF[AEEF-UT])</f>
        <v>6.023735864581724E-4</v>
      </c>
      <c r="AA950" s="133">
        <f>CENSO[[#This Row],[v (m³)]]/SUM(AEEF[AEEF-UT])</f>
        <v>8.4332302104144115E-3</v>
      </c>
    </row>
    <row r="951" spans="1:27" ht="14">
      <c r="A951" s="86">
        <v>1</v>
      </c>
      <c r="B951" s="86">
        <v>1</v>
      </c>
      <c r="C951" s="63">
        <v>38</v>
      </c>
      <c r="D951" s="63">
        <v>950</v>
      </c>
      <c r="E951" s="63" t="str">
        <f>VLOOKUP(CENSO[[#This Row],[NOME COMUM]],ESPECIES[],2,FALSE)</f>
        <v>Couratari guianensis Aubl.</v>
      </c>
      <c r="F951" s="64" t="s">
        <v>6</v>
      </c>
      <c r="G951" s="64">
        <v>346</v>
      </c>
      <c r="H951" s="97">
        <f>CENSO[[#This Row],[CAP (cm)]]/PI()</f>
        <v>110.13522061959158</v>
      </c>
      <c r="I951" s="64">
        <v>22</v>
      </c>
      <c r="J951" s="96">
        <f>(PI()*(CENSO[[#This Row],[DAP (cm)]]^2))/40000</f>
        <v>0.95266965835946726</v>
      </c>
      <c r="K951" s="96">
        <f>CENSO[[#This Row],[g (m²)]]*CENSO[[#This Row],[H (m)]]*0.7</f>
        <v>14.671112738735793</v>
      </c>
      <c r="L951" s="64">
        <v>1</v>
      </c>
      <c r="M951" s="65">
        <v>367301.59999999899</v>
      </c>
      <c r="N951" s="87">
        <v>9708434.4000000004</v>
      </c>
      <c r="O951" s="87" t="s">
        <v>1228</v>
      </c>
      <c r="P951" s="87" t="str">
        <f>VLOOKUP(CENSO[[#This Row],[DAP (cm)]],CD[],2,TRUE)</f>
        <v>TORA</v>
      </c>
      <c r="Q951" s="87" t="str">
        <f>VLOOKUP(CENSO[[#This Row],[DAP (cm)]],DD[],2,TRUE)</f>
        <v>110├ 120</v>
      </c>
      <c r="R951" s="87" t="str" cm="1">
        <f t="array" ref="R951">INDEX(_xlfn.TEXTSPLIT(CENSO[[#This Row],[NOME CIENTIFICO]]," "),1)</f>
        <v>Couratari</v>
      </c>
      <c r="S951" s="98" t="s">
        <v>1004</v>
      </c>
      <c r="T951" s="87">
        <f>_xlfn.MINIFS(CENSO[DAP (cm)],CENSO[NOME CIENTIFICO],CENSO[[#This Row],[NOME CIENTIFICO]])</f>
        <v>38.833806114422465</v>
      </c>
      <c r="U9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51" s="87" t="str">
        <f>IF(CENSO[[#This Row],[DAP (cm)]]&lt;CENSO[[#This Row],[DMCE (cm)]],"DAP &lt; DMCE","DAP ≥ DMCE")</f>
        <v>DAP ≥ DMCE</v>
      </c>
      <c r="W951" s="87" t="str">
        <f>IF(CENSO[[#This Row],[DAP (cm)]]&gt;200, "Superior", "Inferior")</f>
        <v>Inferior</v>
      </c>
      <c r="X951" s="87" t="str">
        <f>VLOOKUP(CENSO[[#This Row],[NOME COMUM]],ESPECIES[],4,FALSE)</f>
        <v>Não</v>
      </c>
      <c r="Y951" s="87" t="str">
        <f>IF(IFERROR(VLOOKUP(CENSO[[#This Row],[NOME COMUM]],COMERCIAIS[],2, FALSE), "Não") &lt;&gt; "Não", "Sim", "Não")</f>
        <v>Sim</v>
      </c>
      <c r="Z951" s="133">
        <f>CENSO[[#This Row],[g (m²)]]/SUM(AEEF[AEEF-UT])</f>
        <v>1.6668305352354517E-3</v>
      </c>
      <c r="AA951" s="133">
        <f>CENSO[[#This Row],[v (m³)]]/SUM(AEEF[AEEF-UT])</f>
        <v>2.5669190242625952E-2</v>
      </c>
    </row>
    <row r="952" spans="1:27" ht="14">
      <c r="A952" s="86">
        <v>1</v>
      </c>
      <c r="B952" s="86">
        <v>1</v>
      </c>
      <c r="C952" s="63">
        <v>38</v>
      </c>
      <c r="D952" s="63">
        <v>951</v>
      </c>
      <c r="E952" s="63" t="str">
        <f>VLOOKUP(CENSO[[#This Row],[NOME COMUM]],ESPECIES[],2,FALSE)</f>
        <v>Astronium lecointei Ducke</v>
      </c>
      <c r="F952" s="64" t="s">
        <v>5</v>
      </c>
      <c r="G952" s="64">
        <v>260</v>
      </c>
      <c r="H952" s="97">
        <f>CENSO[[#This Row],[CAP (cm)]]/PI()</f>
        <v>82.760570407785579</v>
      </c>
      <c r="I952" s="64">
        <v>23</v>
      </c>
      <c r="J952" s="96">
        <f>(PI()*(CENSO[[#This Row],[DAP (cm)]]^2))/40000</f>
        <v>0.53794370765060628</v>
      </c>
      <c r="K952" s="96">
        <f>CENSO[[#This Row],[g (m²)]]*CENSO[[#This Row],[H (m)]]*0.7</f>
        <v>8.66089369317476</v>
      </c>
      <c r="L952" s="64">
        <v>1</v>
      </c>
      <c r="M952" s="65">
        <v>367303.7</v>
      </c>
      <c r="N952" s="87">
        <v>9708427.8000000007</v>
      </c>
      <c r="O952" s="87" t="s">
        <v>1228</v>
      </c>
      <c r="P952" s="87" t="str">
        <f>VLOOKUP(CENSO[[#This Row],[DAP (cm)]],CD[],2,TRUE)</f>
        <v>TORA</v>
      </c>
      <c r="Q952" s="87" t="str">
        <f>VLOOKUP(CENSO[[#This Row],[DAP (cm)]],DD[],2,TRUE)</f>
        <v>80├ 90</v>
      </c>
      <c r="R952" s="87" t="str" cm="1">
        <f t="array" ref="R952">INDEX(_xlfn.TEXTSPLIT(CENSO[[#This Row],[NOME CIENTIFICO]]," "),1)</f>
        <v>Astronium</v>
      </c>
      <c r="S952" s="98" t="s">
        <v>1004</v>
      </c>
      <c r="T952" s="87">
        <f>_xlfn.MINIFS(CENSO[DAP (cm)],CENSO[NOME CIENTIFICO],CENSO[[#This Row],[NOME CIENTIFICO]])</f>
        <v>40.107045659157627</v>
      </c>
      <c r="U9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952" s="87" t="str">
        <f>IF(CENSO[[#This Row],[DAP (cm)]]&lt;CENSO[[#This Row],[DMCE (cm)]],"DAP &lt; DMCE","DAP ≥ DMCE")</f>
        <v>DAP ≥ DMCE</v>
      </c>
      <c r="W952" s="87" t="str">
        <f>IF(CENSO[[#This Row],[DAP (cm)]]&gt;200, "Superior", "Inferior")</f>
        <v>Inferior</v>
      </c>
      <c r="X952" s="87" t="str">
        <f>VLOOKUP(CENSO[[#This Row],[NOME COMUM]],ESPECIES[],4,FALSE)</f>
        <v>Não</v>
      </c>
      <c r="Y952" s="87" t="str">
        <f>IF(IFERROR(VLOOKUP(CENSO[[#This Row],[NOME COMUM]],COMERCIAIS[],2, FALSE), "Não") &lt;&gt; "Não", "Sim", "Não")</f>
        <v>Sim</v>
      </c>
      <c r="Z952" s="133">
        <f>CENSO[[#This Row],[g (m²)]]/SUM(AEEF[AEEF-UT])</f>
        <v>9.4120872884089456E-4</v>
      </c>
      <c r="AA952" s="133">
        <f>CENSO[[#This Row],[v (m³)]]/SUM(AEEF[AEEF-UT])</f>
        <v>1.5153460534338399E-2</v>
      </c>
    </row>
    <row r="953" spans="1:27" ht="14">
      <c r="A953" s="86">
        <v>1</v>
      </c>
      <c r="B953" s="86">
        <v>1</v>
      </c>
      <c r="C953" s="63">
        <v>38</v>
      </c>
      <c r="D953" s="63">
        <v>952</v>
      </c>
      <c r="E953" s="63" t="str">
        <f>VLOOKUP(CENSO[[#This Row],[NOME COMUM]],ESPECIES[],2,FALSE)</f>
        <v>Astronium lecointei Ducke</v>
      </c>
      <c r="F953" s="64" t="s">
        <v>5</v>
      </c>
      <c r="G953" s="64">
        <v>270</v>
      </c>
      <c r="H953" s="97">
        <f>CENSO[[#This Row],[CAP (cm)]]/PI()</f>
        <v>85.943669269623484</v>
      </c>
      <c r="I953" s="64">
        <v>23</v>
      </c>
      <c r="J953" s="96">
        <f>(PI()*(CENSO[[#This Row],[DAP (cm)]]^2))/40000</f>
        <v>0.58011976756995842</v>
      </c>
      <c r="K953" s="96">
        <f>CENSO[[#This Row],[g (m²)]]*CENSO[[#This Row],[H (m)]]*0.7</f>
        <v>9.3399282578763305</v>
      </c>
      <c r="L953" s="64">
        <v>1</v>
      </c>
      <c r="M953" s="65">
        <v>367436.299999999</v>
      </c>
      <c r="N953" s="87">
        <v>9708324.1999999899</v>
      </c>
      <c r="O953" s="87" t="s">
        <v>1228</v>
      </c>
      <c r="P953" s="87" t="str">
        <f>VLOOKUP(CENSO[[#This Row],[DAP (cm)]],CD[],2,TRUE)</f>
        <v>TORA</v>
      </c>
      <c r="Q953" s="87" t="str">
        <f>VLOOKUP(CENSO[[#This Row],[DAP (cm)]],DD[],2,TRUE)</f>
        <v>80├ 90</v>
      </c>
      <c r="R953" s="87" t="str" cm="1">
        <f t="array" ref="R953">INDEX(_xlfn.TEXTSPLIT(CENSO[[#This Row],[NOME CIENTIFICO]]," "),1)</f>
        <v>Astronium</v>
      </c>
      <c r="S953" s="98" t="s">
        <v>1004</v>
      </c>
      <c r="T953" s="87">
        <f>_xlfn.MINIFS(CENSO[DAP (cm)],CENSO[NOME CIENTIFICO],CENSO[[#This Row],[NOME CIENTIFICO]])</f>
        <v>40.107045659157627</v>
      </c>
      <c r="U9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953" s="87" t="str">
        <f>IF(CENSO[[#This Row],[DAP (cm)]]&lt;CENSO[[#This Row],[DMCE (cm)]],"DAP &lt; DMCE","DAP ≥ DMCE")</f>
        <v>DAP ≥ DMCE</v>
      </c>
      <c r="W953" s="87" t="str">
        <f>IF(CENSO[[#This Row],[DAP (cm)]]&gt;200, "Superior", "Inferior")</f>
        <v>Inferior</v>
      </c>
      <c r="X953" s="87" t="str">
        <f>VLOOKUP(CENSO[[#This Row],[NOME COMUM]],ESPECIES[],4,FALSE)</f>
        <v>Não</v>
      </c>
      <c r="Y953" s="87" t="str">
        <f>IF(IFERROR(VLOOKUP(CENSO[[#This Row],[NOME COMUM]],COMERCIAIS[],2, FALSE), "Não") &lt;&gt; "Não", "Sim", "Não")</f>
        <v>Sim</v>
      </c>
      <c r="Z953" s="133">
        <f>CENSO[[#This Row],[g (m²)]]/SUM(AEEF[AEEF-UT])</f>
        <v>1.015001720894988E-3</v>
      </c>
      <c r="AA953" s="133">
        <f>CENSO[[#This Row],[v (m³)]]/SUM(AEEF[AEEF-UT])</f>
        <v>1.6341527706409308E-2</v>
      </c>
    </row>
    <row r="954" spans="1:27" ht="14">
      <c r="A954" s="86">
        <v>1</v>
      </c>
      <c r="B954" s="86">
        <v>1</v>
      </c>
      <c r="C954" s="63">
        <v>38</v>
      </c>
      <c r="D954" s="63">
        <v>953</v>
      </c>
      <c r="E954" s="63" t="str">
        <f>VLOOKUP(CENSO[[#This Row],[NOME COMUM]],ESPECIES[],2,FALSE)</f>
        <v>Parkia pendula (Willd.) Benth. ex Walp.</v>
      </c>
      <c r="F954" s="64" t="s">
        <v>24</v>
      </c>
      <c r="G954" s="64">
        <v>285</v>
      </c>
      <c r="H954" s="97">
        <f>CENSO[[#This Row],[CAP (cm)]]/PI()</f>
        <v>90.718317562380349</v>
      </c>
      <c r="I954" s="64">
        <v>18</v>
      </c>
      <c r="J954" s="96">
        <f>(PI()*(CENSO[[#This Row],[DAP (cm)]]^2))/40000</f>
        <v>0.64636801263195998</v>
      </c>
      <c r="K954" s="96">
        <f>CENSO[[#This Row],[g (m²)]]*CENSO[[#This Row],[H (m)]]*0.7</f>
        <v>8.1442369591626953</v>
      </c>
      <c r="L954" s="64">
        <v>1</v>
      </c>
      <c r="M954" s="65">
        <v>367459.799999999</v>
      </c>
      <c r="N954" s="87">
        <v>9708322</v>
      </c>
      <c r="O954" s="87" t="s">
        <v>1228</v>
      </c>
      <c r="P954" s="87" t="str">
        <f>VLOOKUP(CENSO[[#This Row],[DAP (cm)]],CD[],2,TRUE)</f>
        <v>TORA</v>
      </c>
      <c r="Q954" s="87" t="str">
        <f>VLOOKUP(CENSO[[#This Row],[DAP (cm)]],DD[],2,TRUE)</f>
        <v>90├ 100</v>
      </c>
      <c r="R954" s="87" t="str" cm="1">
        <f t="array" ref="R954">INDEX(_xlfn.TEXTSPLIT(CENSO[[#This Row],[NOME CIENTIFICO]]," "),1)</f>
        <v>Parkia</v>
      </c>
      <c r="S954" s="98" t="s">
        <v>1004</v>
      </c>
      <c r="T954" s="87">
        <f>_xlfn.MINIFS(CENSO[DAP (cm)],CENSO[NOME CIENTIFICO],CENSO[[#This Row],[NOME CIENTIFICO]])</f>
        <v>40.107045659157627</v>
      </c>
      <c r="U9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954" s="87" t="str">
        <f>IF(CENSO[[#This Row],[DAP (cm)]]&lt;CENSO[[#This Row],[DMCE (cm)]],"DAP &lt; DMCE","DAP ≥ DMCE")</f>
        <v>DAP ≥ DMCE</v>
      </c>
      <c r="W954" s="87" t="str">
        <f>IF(CENSO[[#This Row],[DAP (cm)]]&gt;200, "Superior", "Inferior")</f>
        <v>Inferior</v>
      </c>
      <c r="X954" s="87" t="str">
        <f>VLOOKUP(CENSO[[#This Row],[NOME COMUM]],ESPECIES[],4,FALSE)</f>
        <v>Não</v>
      </c>
      <c r="Y954" s="87" t="str">
        <f>IF(IFERROR(VLOOKUP(CENSO[[#This Row],[NOME COMUM]],COMERCIAIS[],2, FALSE), "Não") &lt;&gt; "Não", "Sim", "Não")</f>
        <v>Sim</v>
      </c>
      <c r="Z954" s="133">
        <f>CENSO[[#This Row],[g (m²)]]/SUM(AEEF[AEEF-UT])</f>
        <v>1.1309124112441073E-3</v>
      </c>
      <c r="AA954" s="133">
        <f>CENSO[[#This Row],[v (m³)]]/SUM(AEEF[AEEF-UT])</f>
        <v>1.4249496381675752E-2</v>
      </c>
    </row>
    <row r="955" spans="1:27" ht="14">
      <c r="A955" s="86">
        <v>1</v>
      </c>
      <c r="B955" s="86">
        <v>1</v>
      </c>
      <c r="C955" s="63">
        <v>38</v>
      </c>
      <c r="D955" s="63">
        <v>954</v>
      </c>
      <c r="E955" s="63" t="str">
        <f>VLOOKUP(CENSO[[#This Row],[NOME COMUM]],ESPECIES[],2,FALSE)</f>
        <v>Platymiscium duckei Huber</v>
      </c>
      <c r="F955" s="64" t="s">
        <v>42</v>
      </c>
      <c r="G955" s="64">
        <v>170</v>
      </c>
      <c r="H955" s="97">
        <f>CENSO[[#This Row],[CAP (cm)]]/PI()</f>
        <v>54.112680651244418</v>
      </c>
      <c r="I955" s="64">
        <v>16</v>
      </c>
      <c r="J955" s="96">
        <f>(PI()*(CENSO[[#This Row],[DAP (cm)]]^2))/40000</f>
        <v>0.2299788927677888</v>
      </c>
      <c r="K955" s="96">
        <f>CENSO[[#This Row],[g (m²)]]*CENSO[[#This Row],[H (m)]]*0.7</f>
        <v>2.5757635989992345</v>
      </c>
      <c r="L955" s="64">
        <v>1</v>
      </c>
      <c r="M955" s="65">
        <v>367475.09999999899</v>
      </c>
      <c r="N955" s="87">
        <v>9708305.8000000007</v>
      </c>
      <c r="O955" s="87" t="s">
        <v>1227</v>
      </c>
      <c r="P955" s="87" t="str">
        <f>VLOOKUP(CENSO[[#This Row],[DAP (cm)]],CD[],2,TRUE)</f>
        <v>TORA</v>
      </c>
      <c r="Q955" s="87" t="str">
        <f>VLOOKUP(CENSO[[#This Row],[DAP (cm)]],DD[],2,TRUE)</f>
        <v>50├ 60</v>
      </c>
      <c r="R955" s="87" t="str" cm="1">
        <f t="array" ref="R955">INDEX(_xlfn.TEXTSPLIT(CENSO[[#This Row],[NOME CIENTIFICO]]," "),1)</f>
        <v>Platymiscium</v>
      </c>
      <c r="S955" s="98" t="s">
        <v>1004</v>
      </c>
      <c r="T955" s="87">
        <f>_xlfn.MINIFS(CENSO[DAP (cm)],CENSO[NOME CIENTIFICO],CENSO[[#This Row],[NOME CIENTIFICO]])</f>
        <v>43.608454407179323</v>
      </c>
      <c r="U9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53.608454407179323</v>
      </c>
      <c r="V955" s="87" t="str">
        <f>IF(CENSO[[#This Row],[DAP (cm)]]&lt;CENSO[[#This Row],[DMCE (cm)]],"DAP &lt; DMCE","DAP ≥ DMCE")</f>
        <v>DAP ≥ DMCE</v>
      </c>
      <c r="W955" s="87" t="str">
        <f>IF(CENSO[[#This Row],[DAP (cm)]]&gt;200, "Superior", "Inferior")</f>
        <v>Inferior</v>
      </c>
      <c r="X955" s="87" t="str">
        <f>VLOOKUP(CENSO[[#This Row],[NOME COMUM]],ESPECIES[],4,FALSE)</f>
        <v>Não</v>
      </c>
      <c r="Y955" s="87" t="str">
        <f>IF(IFERROR(VLOOKUP(CENSO[[#This Row],[NOME COMUM]],COMERCIAIS[],2, FALSE), "Não") &lt;&gt; "Não", "Sim", "Não")</f>
        <v>Não</v>
      </c>
      <c r="Z955" s="133">
        <f>CENSO[[#This Row],[g (m²)]]/SUM(AEEF[AEEF-UT])</f>
        <v>4.0238065478553035E-4</v>
      </c>
      <c r="AA955" s="133">
        <f>CENSO[[#This Row],[v (m³)]]/SUM(AEEF[AEEF-UT])</f>
        <v>4.5066633335979402E-3</v>
      </c>
    </row>
    <row r="956" spans="1:27" ht="14">
      <c r="A956" s="86">
        <v>1</v>
      </c>
      <c r="B956" s="86">
        <v>1</v>
      </c>
      <c r="C956" s="63">
        <v>38</v>
      </c>
      <c r="D956" s="63">
        <v>955</v>
      </c>
      <c r="E956" s="63" t="str">
        <f>VLOOKUP(CENSO[[#This Row],[NOME COMUM]],ESPECIES[],2,FALSE)</f>
        <v>Cedrelinga catenaeformis Ducke</v>
      </c>
      <c r="F956" s="64" t="s">
        <v>71</v>
      </c>
      <c r="G956" s="64">
        <v>615</v>
      </c>
      <c r="H956" s="97">
        <f>CENSO[[#This Row],[CAP (cm)]]/PI()</f>
        <v>195.76058000303127</v>
      </c>
      <c r="I956" s="64">
        <v>25</v>
      </c>
      <c r="J956" s="96">
        <f>(PI()*(CENSO[[#This Row],[DAP (cm)]]^2))/40000</f>
        <v>3.0098189175466059</v>
      </c>
      <c r="K956" s="96">
        <f>CENSO[[#This Row],[g (m²)]]*CENSO[[#This Row],[H (m)]]*0.7</f>
        <v>52.671831057065596</v>
      </c>
      <c r="L956" s="64">
        <v>1</v>
      </c>
      <c r="M956" s="65">
        <v>367473.09999999899</v>
      </c>
      <c r="N956" s="87">
        <v>9708290.0999999903</v>
      </c>
      <c r="O956" s="87" t="s">
        <v>1228</v>
      </c>
      <c r="P956" s="87" t="str">
        <f>VLOOKUP(CENSO[[#This Row],[DAP (cm)]],CD[],2,TRUE)</f>
        <v>TORA</v>
      </c>
      <c r="Q956" s="87" t="str">
        <f>VLOOKUP(CENSO[[#This Row],[DAP (cm)]],DD[],2,TRUE)</f>
        <v>190├ 200</v>
      </c>
      <c r="R956" s="87" t="str" cm="1">
        <f t="array" ref="R956">INDEX(_xlfn.TEXTSPLIT(CENSO[[#This Row],[NOME CIENTIFICO]]," "),1)</f>
        <v>Cedrelinga</v>
      </c>
      <c r="S956" s="98" t="s">
        <v>1004</v>
      </c>
      <c r="T956" s="87">
        <f>_xlfn.MINIFS(CENSO[DAP (cm)],CENSO[NOME CIENTIFICO],CENSO[[#This Row],[NOME CIENTIFICO]])</f>
        <v>38.515496228238675</v>
      </c>
      <c r="U9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56" s="87" t="str">
        <f>IF(CENSO[[#This Row],[DAP (cm)]]&lt;CENSO[[#This Row],[DMCE (cm)]],"DAP &lt; DMCE","DAP ≥ DMCE")</f>
        <v>DAP ≥ DMCE</v>
      </c>
      <c r="W956" s="87" t="str">
        <f>IF(CENSO[[#This Row],[DAP (cm)]]&gt;200, "Superior", "Inferior")</f>
        <v>Inferior</v>
      </c>
      <c r="X956" s="87" t="str">
        <f>VLOOKUP(CENSO[[#This Row],[NOME COMUM]],ESPECIES[],4,FALSE)</f>
        <v>Não</v>
      </c>
      <c r="Y956" s="87" t="str">
        <f>IF(IFERROR(VLOOKUP(CENSO[[#This Row],[NOME COMUM]],COMERCIAIS[],2, FALSE), "Não") &lt;&gt; "Não", "Sim", "Não")</f>
        <v>Sim</v>
      </c>
      <c r="Z956" s="133">
        <f>CENSO[[#This Row],[g (m²)]]/SUM(AEEF[AEEF-UT])</f>
        <v>5.2661046074829482E-3</v>
      </c>
      <c r="AA956" s="133">
        <f>CENSO[[#This Row],[v (m³)]]/SUM(AEEF[AEEF-UT])</f>
        <v>9.2156830630951592E-2</v>
      </c>
    </row>
    <row r="957" spans="1:27" ht="14">
      <c r="A957" s="86">
        <v>1</v>
      </c>
      <c r="B957" s="86">
        <v>1</v>
      </c>
      <c r="C957" s="63">
        <v>38</v>
      </c>
      <c r="D957" s="63">
        <v>956</v>
      </c>
      <c r="E957" s="63" t="str">
        <f>VLOOKUP(CENSO[[#This Row],[NOME COMUM]],ESPECIES[],2,FALSE)</f>
        <v>Couratari guianensis Aubl.</v>
      </c>
      <c r="F957" s="64" t="s">
        <v>6</v>
      </c>
      <c r="G957" s="64">
        <v>190</v>
      </c>
      <c r="H957" s="97">
        <f>CENSO[[#This Row],[CAP (cm)]]/PI()</f>
        <v>60.478878374920228</v>
      </c>
      <c r="I957" s="64">
        <v>17</v>
      </c>
      <c r="J957" s="96">
        <f>(PI()*(CENSO[[#This Row],[DAP (cm)]]^2))/40000</f>
        <v>0.28727467228087106</v>
      </c>
      <c r="K957" s="96">
        <f>CENSO[[#This Row],[g (m²)]]*CENSO[[#This Row],[H (m)]]*0.7</f>
        <v>3.4185686001423652</v>
      </c>
      <c r="L957" s="64">
        <v>1</v>
      </c>
      <c r="M957" s="65">
        <v>367518.09999999899</v>
      </c>
      <c r="N957" s="87">
        <v>9708250.1999999899</v>
      </c>
      <c r="O957" s="87" t="s">
        <v>1228</v>
      </c>
      <c r="P957" s="87" t="str">
        <f>VLOOKUP(CENSO[[#This Row],[DAP (cm)]],CD[],2,TRUE)</f>
        <v>TORA</v>
      </c>
      <c r="Q957" s="87" t="str">
        <f>VLOOKUP(CENSO[[#This Row],[DAP (cm)]],DD[],2,TRUE)</f>
        <v>60├ 70</v>
      </c>
      <c r="R957" s="87" t="str" cm="1">
        <f t="array" ref="R957">INDEX(_xlfn.TEXTSPLIT(CENSO[[#This Row],[NOME CIENTIFICO]]," "),1)</f>
        <v>Couratari</v>
      </c>
      <c r="S957" s="98" t="s">
        <v>1004</v>
      </c>
      <c r="T957" s="87">
        <f>_xlfn.MINIFS(CENSO[DAP (cm)],CENSO[NOME CIENTIFICO],CENSO[[#This Row],[NOME CIENTIFICO]])</f>
        <v>38.833806114422465</v>
      </c>
      <c r="U9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57" s="87" t="str">
        <f>IF(CENSO[[#This Row],[DAP (cm)]]&lt;CENSO[[#This Row],[DMCE (cm)]],"DAP &lt; DMCE","DAP ≥ DMCE")</f>
        <v>DAP ≥ DMCE</v>
      </c>
      <c r="W957" s="87" t="str">
        <f>IF(CENSO[[#This Row],[DAP (cm)]]&gt;200, "Superior", "Inferior")</f>
        <v>Inferior</v>
      </c>
      <c r="X957" s="87" t="str">
        <f>VLOOKUP(CENSO[[#This Row],[NOME COMUM]],ESPECIES[],4,FALSE)</f>
        <v>Não</v>
      </c>
      <c r="Y957" s="87" t="str">
        <f>IF(IFERROR(VLOOKUP(CENSO[[#This Row],[NOME COMUM]],COMERCIAIS[],2, FALSE), "Não") &lt;&gt; "Não", "Sim", "Não")</f>
        <v>Sim</v>
      </c>
      <c r="Z957" s="133">
        <f>CENSO[[#This Row],[g (m²)]]/SUM(AEEF[AEEF-UT])</f>
        <v>5.0262773833071434E-4</v>
      </c>
      <c r="AA957" s="133">
        <f>CENSO[[#This Row],[v (m³)]]/SUM(AEEF[AEEF-UT])</f>
        <v>5.9812700861354992E-3</v>
      </c>
    </row>
    <row r="958" spans="1:27" ht="14">
      <c r="A958" s="86">
        <v>1</v>
      </c>
      <c r="B958" s="86">
        <v>1</v>
      </c>
      <c r="C958" s="63">
        <v>38</v>
      </c>
      <c r="D958" s="63">
        <v>957</v>
      </c>
      <c r="E958" s="63" t="str">
        <f>VLOOKUP(CENSO[[#This Row],[NOME COMUM]],ESPECIES[],2,FALSE)</f>
        <v>Piptadenia suaveolens Miq.</v>
      </c>
      <c r="F958" s="64" t="s">
        <v>22</v>
      </c>
      <c r="G958" s="64">
        <v>386</v>
      </c>
      <c r="H958" s="97">
        <f>CENSO[[#This Row],[CAP (cm)]]/PI()</f>
        <v>122.8676160669432</v>
      </c>
      <c r="I958" s="64">
        <v>18</v>
      </c>
      <c r="J958" s="96">
        <f>(PI()*(CENSO[[#This Row],[DAP (cm)]]^2))/40000</f>
        <v>1.1856724950460018</v>
      </c>
      <c r="K958" s="96">
        <f>CENSO[[#This Row],[g (m²)]]*CENSO[[#This Row],[H (m)]]*0.7</f>
        <v>14.939473437579624</v>
      </c>
      <c r="L958" s="64">
        <v>1</v>
      </c>
      <c r="M958" s="65">
        <v>367613.2</v>
      </c>
      <c r="N958" s="87">
        <v>9708148.1999999899</v>
      </c>
      <c r="O958" s="87" t="s">
        <v>1228</v>
      </c>
      <c r="P958" s="87" t="str">
        <f>VLOOKUP(CENSO[[#This Row],[DAP (cm)]],CD[],2,TRUE)</f>
        <v>TORA</v>
      </c>
      <c r="Q958" s="87" t="str">
        <f>VLOOKUP(CENSO[[#This Row],[DAP (cm)]],DD[],2,TRUE)</f>
        <v>120├ 130</v>
      </c>
      <c r="R958" s="87" t="str" cm="1">
        <f t="array" ref="R958">INDEX(_xlfn.TEXTSPLIT(CENSO[[#This Row],[NOME CIENTIFICO]]," "),1)</f>
        <v>Piptadenia</v>
      </c>
      <c r="S958" s="98" t="s">
        <v>1004</v>
      </c>
      <c r="T958" s="87">
        <f>_xlfn.MINIFS(CENSO[DAP (cm)],CENSO[NOME CIENTIFICO],CENSO[[#This Row],[NOME CIENTIFICO]])</f>
        <v>39.788735772973837</v>
      </c>
      <c r="U9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58" s="87" t="str">
        <f>IF(CENSO[[#This Row],[DAP (cm)]]&lt;CENSO[[#This Row],[DMCE (cm)]],"DAP &lt; DMCE","DAP ≥ DMCE")</f>
        <v>DAP ≥ DMCE</v>
      </c>
      <c r="W958" s="87" t="str">
        <f>IF(CENSO[[#This Row],[DAP (cm)]]&gt;200, "Superior", "Inferior")</f>
        <v>Inferior</v>
      </c>
      <c r="X958" s="87" t="str">
        <f>VLOOKUP(CENSO[[#This Row],[NOME COMUM]],ESPECIES[],4,FALSE)</f>
        <v>Não</v>
      </c>
      <c r="Y958" s="87" t="str">
        <f>IF(IFERROR(VLOOKUP(CENSO[[#This Row],[NOME COMUM]],COMERCIAIS[],2, FALSE), "Não") &lt;&gt; "Não", "Sim", "Não")</f>
        <v>Sim</v>
      </c>
      <c r="Z958" s="133">
        <f>CENSO[[#This Row],[g (m²)]]/SUM(AEEF[AEEF-UT])</f>
        <v>2.0745020083191997E-3</v>
      </c>
      <c r="AA958" s="133">
        <f>CENSO[[#This Row],[v (m³)]]/SUM(AEEF[AEEF-UT])</f>
        <v>2.6138725304821916E-2</v>
      </c>
    </row>
    <row r="959" spans="1:27" ht="14">
      <c r="A959" s="86">
        <v>1</v>
      </c>
      <c r="B959" s="86">
        <v>1</v>
      </c>
      <c r="C959" s="63">
        <v>39</v>
      </c>
      <c r="D959" s="63">
        <v>958</v>
      </c>
      <c r="E959" s="63" t="str">
        <f>VLOOKUP(CENSO[[#This Row],[NOME COMUM]],ESPECIES[],2,FALSE)</f>
        <v>Astronium lecointei Ducke</v>
      </c>
      <c r="F959" s="64" t="s">
        <v>5</v>
      </c>
      <c r="G959" s="64">
        <v>325</v>
      </c>
      <c r="H959" s="97">
        <f>CENSO[[#This Row],[CAP (cm)]]/PI()</f>
        <v>103.45071300973197</v>
      </c>
      <c r="I959" s="64">
        <v>23</v>
      </c>
      <c r="J959" s="96">
        <f>(PI()*(CENSO[[#This Row],[DAP (cm)]]^2))/40000</f>
        <v>0.84053704320407219</v>
      </c>
      <c r="K959" s="96">
        <f>CENSO[[#This Row],[g (m²)]]*CENSO[[#This Row],[H (m)]]*0.7</f>
        <v>13.53264639558556</v>
      </c>
      <c r="L959" s="64">
        <v>1</v>
      </c>
      <c r="M959" s="65">
        <v>367708.11856035999</v>
      </c>
      <c r="N959" s="87">
        <v>9708009.1164781302</v>
      </c>
      <c r="O959" s="87" t="s">
        <v>1228</v>
      </c>
      <c r="P959" s="87" t="str">
        <f>VLOOKUP(CENSO[[#This Row],[DAP (cm)]],CD[],2,TRUE)</f>
        <v>TORA</v>
      </c>
      <c r="Q959" s="87" t="str">
        <f>VLOOKUP(CENSO[[#This Row],[DAP (cm)]],DD[],2,TRUE)</f>
        <v>100├ 110</v>
      </c>
      <c r="R959" s="87" t="str" cm="1">
        <f t="array" ref="R959">INDEX(_xlfn.TEXTSPLIT(CENSO[[#This Row],[NOME CIENTIFICO]]," "),1)</f>
        <v>Astronium</v>
      </c>
      <c r="S959" s="98" t="s">
        <v>1004</v>
      </c>
      <c r="T959" s="87">
        <f>_xlfn.MINIFS(CENSO[DAP (cm)],CENSO[NOME CIENTIFICO],CENSO[[#This Row],[NOME CIENTIFICO]])</f>
        <v>40.107045659157627</v>
      </c>
      <c r="U9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959" s="87" t="str">
        <f>IF(CENSO[[#This Row],[DAP (cm)]]&lt;CENSO[[#This Row],[DMCE (cm)]],"DAP &lt; DMCE","DAP ≥ DMCE")</f>
        <v>DAP ≥ DMCE</v>
      </c>
      <c r="W959" s="87" t="str">
        <f>IF(CENSO[[#This Row],[DAP (cm)]]&gt;200, "Superior", "Inferior")</f>
        <v>Inferior</v>
      </c>
      <c r="X959" s="87" t="str">
        <f>VLOOKUP(CENSO[[#This Row],[NOME COMUM]],ESPECIES[],4,FALSE)</f>
        <v>Não</v>
      </c>
      <c r="Y959" s="87" t="str">
        <f>IF(IFERROR(VLOOKUP(CENSO[[#This Row],[NOME COMUM]],COMERCIAIS[],2, FALSE), "Não") &lt;&gt; "Não", "Sim", "Não")</f>
        <v>Sim</v>
      </c>
      <c r="Z959" s="133">
        <f>CENSO[[#This Row],[g (m²)]]/SUM(AEEF[AEEF-UT])</f>
        <v>1.4706386388138974E-3</v>
      </c>
      <c r="AA959" s="133">
        <f>CENSO[[#This Row],[v (m³)]]/SUM(AEEF[AEEF-UT])</f>
        <v>2.3677282084903745E-2</v>
      </c>
    </row>
    <row r="960" spans="1:27" ht="14">
      <c r="A960" s="86">
        <v>1</v>
      </c>
      <c r="B960" s="86">
        <v>1</v>
      </c>
      <c r="C960" s="63">
        <v>39</v>
      </c>
      <c r="D960" s="63">
        <v>959</v>
      </c>
      <c r="E960" s="63" t="str">
        <f>VLOOKUP(CENSO[[#This Row],[NOME COMUM]],ESPECIES[],2,FALSE)</f>
        <v>Couratari guianensis Aubl.</v>
      </c>
      <c r="F960" s="64" t="s">
        <v>6</v>
      </c>
      <c r="G960" s="64">
        <v>300</v>
      </c>
      <c r="H960" s="97">
        <f>CENSO[[#This Row],[CAP (cm)]]/PI()</f>
        <v>95.4929658551372</v>
      </c>
      <c r="I960" s="64">
        <v>22</v>
      </c>
      <c r="J960" s="96">
        <f>(PI()*(CENSO[[#This Row],[DAP (cm)]]^2))/40000</f>
        <v>0.7161972439135289</v>
      </c>
      <c r="K960" s="96">
        <f>CENSO[[#This Row],[g (m²)]]*CENSO[[#This Row],[H (m)]]*0.7</f>
        <v>11.029437556268345</v>
      </c>
      <c r="L960" s="64">
        <v>1</v>
      </c>
      <c r="M960" s="65">
        <v>367673.299999999</v>
      </c>
      <c r="N960" s="87">
        <v>9708024.3000000007</v>
      </c>
      <c r="O960" s="87" t="s">
        <v>1228</v>
      </c>
      <c r="P960" s="87" t="str">
        <f>VLOOKUP(CENSO[[#This Row],[DAP (cm)]],CD[],2,TRUE)</f>
        <v>TORA</v>
      </c>
      <c r="Q960" s="87" t="str">
        <f>VLOOKUP(CENSO[[#This Row],[DAP (cm)]],DD[],2,TRUE)</f>
        <v>90├ 100</v>
      </c>
      <c r="R960" s="87" t="str" cm="1">
        <f t="array" ref="R960">INDEX(_xlfn.TEXTSPLIT(CENSO[[#This Row],[NOME CIENTIFICO]]," "),1)</f>
        <v>Couratari</v>
      </c>
      <c r="S960" s="98" t="s">
        <v>1004</v>
      </c>
      <c r="T960" s="87">
        <f>_xlfn.MINIFS(CENSO[DAP (cm)],CENSO[NOME CIENTIFICO],CENSO[[#This Row],[NOME CIENTIFICO]])</f>
        <v>38.833806114422465</v>
      </c>
      <c r="U9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60" s="87" t="str">
        <f>IF(CENSO[[#This Row],[DAP (cm)]]&lt;CENSO[[#This Row],[DMCE (cm)]],"DAP &lt; DMCE","DAP ≥ DMCE")</f>
        <v>DAP ≥ DMCE</v>
      </c>
      <c r="W960" s="87" t="str">
        <f>IF(CENSO[[#This Row],[DAP (cm)]]&gt;200, "Superior", "Inferior")</f>
        <v>Inferior</v>
      </c>
      <c r="X960" s="87" t="str">
        <f>VLOOKUP(CENSO[[#This Row],[NOME COMUM]],ESPECIES[],4,FALSE)</f>
        <v>Não</v>
      </c>
      <c r="Y960" s="87" t="str">
        <f>IF(IFERROR(VLOOKUP(CENSO[[#This Row],[NOME COMUM]],COMERCIAIS[],2, FALSE), "Não") &lt;&gt; "Não", "Sim", "Não")</f>
        <v>Sim</v>
      </c>
      <c r="Z960" s="133">
        <f>CENSO[[#This Row],[g (m²)]]/SUM(AEEF[AEEF-UT])</f>
        <v>1.2530885443148001E-3</v>
      </c>
      <c r="AA960" s="133">
        <f>CENSO[[#This Row],[v (m³)]]/SUM(AEEF[AEEF-UT])</f>
        <v>1.929756358244792E-2</v>
      </c>
    </row>
    <row r="961" spans="1:27" ht="14">
      <c r="A961" s="86">
        <v>1</v>
      </c>
      <c r="B961" s="86">
        <v>1</v>
      </c>
      <c r="C961" s="63">
        <v>39</v>
      </c>
      <c r="D961" s="63">
        <v>960</v>
      </c>
      <c r="E961" s="63" t="str">
        <f>VLOOKUP(CENSO[[#This Row],[NOME COMUM]],ESPECIES[],2,FALSE)</f>
        <v>Piptadenia suaveolens Miq.</v>
      </c>
      <c r="F961" s="64" t="s">
        <v>22</v>
      </c>
      <c r="G961" s="64">
        <v>172</v>
      </c>
      <c r="H961" s="97">
        <f>CENSO[[#This Row],[CAP (cm)]]/PI()</f>
        <v>54.749300423611999</v>
      </c>
      <c r="I961" s="64">
        <v>20</v>
      </c>
      <c r="J961" s="96">
        <f>(PI()*(CENSO[[#This Row],[DAP (cm)]]^2))/40000</f>
        <v>0.23542199182153159</v>
      </c>
      <c r="K961" s="96">
        <f>CENSO[[#This Row],[g (m²)]]*CENSO[[#This Row],[H (m)]]*0.7</f>
        <v>3.2959078855014421</v>
      </c>
      <c r="L961" s="64">
        <v>1</v>
      </c>
      <c r="M961" s="65">
        <v>367661.299999999</v>
      </c>
      <c r="N961" s="87">
        <v>9708034.9000000004</v>
      </c>
      <c r="O961" s="87" t="s">
        <v>1228</v>
      </c>
      <c r="P961" s="87" t="str">
        <f>VLOOKUP(CENSO[[#This Row],[DAP (cm)]],CD[],2,TRUE)</f>
        <v>TORA</v>
      </c>
      <c r="Q961" s="87" t="str">
        <f>VLOOKUP(CENSO[[#This Row],[DAP (cm)]],DD[],2,TRUE)</f>
        <v>50├ 60</v>
      </c>
      <c r="R961" s="87" t="str" cm="1">
        <f t="array" ref="R961">INDEX(_xlfn.TEXTSPLIT(CENSO[[#This Row],[NOME CIENTIFICO]]," "),1)</f>
        <v>Piptadenia</v>
      </c>
      <c r="S961" s="98" t="s">
        <v>1004</v>
      </c>
      <c r="T961" s="87">
        <f>_xlfn.MINIFS(CENSO[DAP (cm)],CENSO[NOME CIENTIFICO],CENSO[[#This Row],[NOME CIENTIFICO]])</f>
        <v>39.788735772973837</v>
      </c>
      <c r="U9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61" s="87" t="str">
        <f>IF(CENSO[[#This Row],[DAP (cm)]]&lt;CENSO[[#This Row],[DMCE (cm)]],"DAP &lt; DMCE","DAP ≥ DMCE")</f>
        <v>DAP ≥ DMCE</v>
      </c>
      <c r="W961" s="87" t="str">
        <f>IF(CENSO[[#This Row],[DAP (cm)]]&gt;200, "Superior", "Inferior")</f>
        <v>Inferior</v>
      </c>
      <c r="X961" s="87" t="str">
        <f>VLOOKUP(CENSO[[#This Row],[NOME COMUM]],ESPECIES[],4,FALSE)</f>
        <v>Não</v>
      </c>
      <c r="Y961" s="87" t="str">
        <f>IF(IFERROR(VLOOKUP(CENSO[[#This Row],[NOME COMUM]],COMERCIAIS[],2, FALSE), "Não") &lt;&gt; "Não", "Sim", "Não")</f>
        <v>Sim</v>
      </c>
      <c r="Z961" s="133">
        <f>CENSO[[#This Row],[g (m²)]]/SUM(AEEF[AEEF-UT])</f>
        <v>4.1190412772232278E-4</v>
      </c>
      <c r="AA961" s="133">
        <f>CENSO[[#This Row],[v (m³)]]/SUM(AEEF[AEEF-UT])</f>
        <v>5.7666577881125194E-3</v>
      </c>
    </row>
    <row r="962" spans="1:27" ht="14">
      <c r="A962" s="86">
        <v>1</v>
      </c>
      <c r="B962" s="86">
        <v>1</v>
      </c>
      <c r="C962" s="63">
        <v>39</v>
      </c>
      <c r="D962" s="63">
        <v>961</v>
      </c>
      <c r="E962" s="63" t="str">
        <f>VLOOKUP(CENSO[[#This Row],[NOME COMUM]],ESPECIES[],2,FALSE)</f>
        <v>Lecythis pisonis Cambess.</v>
      </c>
      <c r="F962" s="64" t="s">
        <v>9</v>
      </c>
      <c r="G962" s="64">
        <v>300</v>
      </c>
      <c r="H962" s="97">
        <f>CENSO[[#This Row],[CAP (cm)]]/PI()</f>
        <v>95.4929658551372</v>
      </c>
      <c r="I962" s="64">
        <v>17</v>
      </c>
      <c r="J962" s="96">
        <f>(PI()*(CENSO[[#This Row],[DAP (cm)]]^2))/40000</f>
        <v>0.7161972439135289</v>
      </c>
      <c r="K962" s="96">
        <f>CENSO[[#This Row],[g (m²)]]*CENSO[[#This Row],[H (m)]]*0.7</f>
        <v>8.5227472025709936</v>
      </c>
      <c r="L962" s="64">
        <v>1</v>
      </c>
      <c r="M962" s="65">
        <v>367678.2</v>
      </c>
      <c r="N962" s="87">
        <v>9708074.9000000004</v>
      </c>
      <c r="O962" s="87" t="s">
        <v>1228</v>
      </c>
      <c r="P962" s="87" t="str">
        <f>VLOOKUP(CENSO[[#This Row],[DAP (cm)]],CD[],2,TRUE)</f>
        <v>TORA</v>
      </c>
      <c r="Q962" s="87" t="str">
        <f>VLOOKUP(CENSO[[#This Row],[DAP (cm)]],DD[],2,TRUE)</f>
        <v>90├ 100</v>
      </c>
      <c r="R962" s="87" t="str" cm="1">
        <f t="array" ref="R962">INDEX(_xlfn.TEXTSPLIT(CENSO[[#This Row],[NOME CIENTIFICO]]," "),1)</f>
        <v>Lecythis</v>
      </c>
      <c r="S962" s="98" t="s">
        <v>1004</v>
      </c>
      <c r="T962" s="87">
        <f>_xlfn.MINIFS(CENSO[DAP (cm)],CENSO[NOME CIENTIFICO],CENSO[[#This Row],[NOME CIENTIFICO]])</f>
        <v>40.743665431525208</v>
      </c>
      <c r="U9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962" s="87" t="str">
        <f>IF(CENSO[[#This Row],[DAP (cm)]]&lt;CENSO[[#This Row],[DMCE (cm)]],"DAP &lt; DMCE","DAP ≥ DMCE")</f>
        <v>DAP ≥ DMCE</v>
      </c>
      <c r="W962" s="87" t="str">
        <f>IF(CENSO[[#This Row],[DAP (cm)]]&gt;200, "Superior", "Inferior")</f>
        <v>Inferior</v>
      </c>
      <c r="X962" s="87" t="str">
        <f>VLOOKUP(CENSO[[#This Row],[NOME COMUM]],ESPECIES[],4,FALSE)</f>
        <v>Não</v>
      </c>
      <c r="Y962" s="87" t="str">
        <f>IF(IFERROR(VLOOKUP(CENSO[[#This Row],[NOME COMUM]],COMERCIAIS[],2, FALSE), "Não") &lt;&gt; "Não", "Sim", "Não")</f>
        <v>Sim</v>
      </c>
      <c r="Z962" s="133">
        <f>CENSO[[#This Row],[g (m²)]]/SUM(AEEF[AEEF-UT])</f>
        <v>1.2530885443148001E-3</v>
      </c>
      <c r="AA962" s="133">
        <f>CENSO[[#This Row],[v (m³)]]/SUM(AEEF[AEEF-UT])</f>
        <v>1.491175367734612E-2</v>
      </c>
    </row>
    <row r="963" spans="1:27" ht="14">
      <c r="A963" s="86">
        <v>1</v>
      </c>
      <c r="B963" s="86">
        <v>1</v>
      </c>
      <c r="C963" s="63">
        <v>39</v>
      </c>
      <c r="D963" s="63">
        <v>962</v>
      </c>
      <c r="E963" s="63" t="str">
        <f>VLOOKUP(CENSO[[#This Row],[NOME COMUM]],ESPECIES[],2,FALSE)</f>
        <v>Pouteria sp.</v>
      </c>
      <c r="F963" s="64" t="s">
        <v>83</v>
      </c>
      <c r="G963" s="64">
        <v>158</v>
      </c>
      <c r="H963" s="97">
        <f>CENSO[[#This Row],[CAP (cm)]]/PI()</f>
        <v>50.292962017038931</v>
      </c>
      <c r="I963" s="64">
        <v>18</v>
      </c>
      <c r="J963" s="96">
        <f>(PI()*(CENSO[[#This Row],[DAP (cm)]]^2))/40000</f>
        <v>0.19865719996730383</v>
      </c>
      <c r="K963" s="96">
        <f>CENSO[[#This Row],[g (m²)]]*CENSO[[#This Row],[H (m)]]*0.7</f>
        <v>2.503080719588028</v>
      </c>
      <c r="L963" s="64">
        <v>1</v>
      </c>
      <c r="M963" s="65">
        <v>367678.59999999899</v>
      </c>
      <c r="N963" s="87">
        <v>9708077.1999999899</v>
      </c>
      <c r="O963" s="87" t="s">
        <v>1227</v>
      </c>
      <c r="P963" s="87" t="str">
        <f>VLOOKUP(CENSO[[#This Row],[DAP (cm)]],CD[],2,TRUE)</f>
        <v>TORA</v>
      </c>
      <c r="Q963" s="87" t="str">
        <f>VLOOKUP(CENSO[[#This Row],[DAP (cm)]],DD[],2,TRUE)</f>
        <v>50├ 60</v>
      </c>
      <c r="R963" s="87" t="str" cm="1">
        <f t="array" ref="R963">INDEX(_xlfn.TEXTSPLIT(CENSO[[#This Row],[NOME CIENTIFICO]]," "),1)</f>
        <v>Pouteria</v>
      </c>
      <c r="S963" s="98" t="s">
        <v>1004</v>
      </c>
      <c r="T963" s="87">
        <f>_xlfn.MINIFS(CENSO[DAP (cm)],CENSO[NOME CIENTIFICO],CENSO[[#This Row],[NOME CIENTIFICO]])</f>
        <v>39.788735772973837</v>
      </c>
      <c r="U9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63" s="87" t="str">
        <f>IF(CENSO[[#This Row],[DAP (cm)]]&lt;CENSO[[#This Row],[DMCE (cm)]],"DAP &lt; DMCE","DAP ≥ DMCE")</f>
        <v>DAP ≥ DMCE</v>
      </c>
      <c r="W963" s="87" t="str">
        <f>IF(CENSO[[#This Row],[DAP (cm)]]&gt;200, "Superior", "Inferior")</f>
        <v>Inferior</v>
      </c>
      <c r="X963" s="87" t="str">
        <f>VLOOKUP(CENSO[[#This Row],[NOME COMUM]],ESPECIES[],4,FALSE)</f>
        <v>Não</v>
      </c>
      <c r="Y963" s="87" t="str">
        <f>IF(IFERROR(VLOOKUP(CENSO[[#This Row],[NOME COMUM]],COMERCIAIS[],2, FALSE), "Não") &lt;&gt; "Não", "Sim", "Não")</f>
        <v>Não</v>
      </c>
      <c r="Z963" s="133">
        <f>CENSO[[#This Row],[g (m²)]]/SUM(AEEF[AEEF-UT])</f>
        <v>3.4757891578082983E-4</v>
      </c>
      <c r="AA963" s="133">
        <f>CENSO[[#This Row],[v (m³)]]/SUM(AEEF[AEEF-UT])</f>
        <v>4.3794943388384558E-3</v>
      </c>
    </row>
    <row r="964" spans="1:27" ht="14">
      <c r="A964" s="86">
        <v>1</v>
      </c>
      <c r="B964" s="86">
        <v>1</v>
      </c>
      <c r="C964" s="63">
        <v>39</v>
      </c>
      <c r="D964" s="63">
        <v>963</v>
      </c>
      <c r="E964" s="63" t="str">
        <f>VLOOKUP(CENSO[[#This Row],[NOME COMUM]],ESPECIES[],2,FALSE)</f>
        <v>Clarisia racemifera Huber</v>
      </c>
      <c r="F964" s="64" t="s">
        <v>82</v>
      </c>
      <c r="G964" s="64">
        <v>187</v>
      </c>
      <c r="H964" s="97">
        <f>CENSO[[#This Row],[CAP (cm)]]/PI()</f>
        <v>59.523948716368857</v>
      </c>
      <c r="I964" s="64">
        <v>17</v>
      </c>
      <c r="J964" s="96">
        <f>(PI()*(CENSO[[#This Row],[DAP (cm)]]^2))/40000</f>
        <v>0.27827446024902436</v>
      </c>
      <c r="K964" s="96">
        <f>CENSO[[#This Row],[g (m²)]]*CENSO[[#This Row],[H (m)]]*0.7</f>
        <v>3.3114660769633897</v>
      </c>
      <c r="L964" s="64">
        <v>2</v>
      </c>
      <c r="M964" s="65">
        <v>367672.7</v>
      </c>
      <c r="N964" s="87">
        <v>9708074.4000000004</v>
      </c>
      <c r="O964" s="87" t="s">
        <v>1227</v>
      </c>
      <c r="P964" s="87" t="str">
        <f>VLOOKUP(CENSO[[#This Row],[DAP (cm)]],CD[],2,TRUE)</f>
        <v>TORA</v>
      </c>
      <c r="Q964" s="87" t="str">
        <f>VLOOKUP(CENSO[[#This Row],[DAP (cm)]],DD[],2,TRUE)</f>
        <v>50├ 60</v>
      </c>
      <c r="R964" s="87" t="str" cm="1">
        <f t="array" ref="R964">INDEX(_xlfn.TEXTSPLIT(CENSO[[#This Row],[NOME CIENTIFICO]]," "),1)</f>
        <v>Clarisia</v>
      </c>
      <c r="S964" s="98" t="s">
        <v>1004</v>
      </c>
      <c r="T964" s="87">
        <f>_xlfn.MINIFS(CENSO[DAP (cm)],CENSO[NOME CIENTIFICO],CENSO[[#This Row],[NOME CIENTIFICO]])</f>
        <v>48.701412586119972</v>
      </c>
      <c r="U9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58.701412586119972</v>
      </c>
      <c r="V964" s="87" t="str">
        <f>IF(CENSO[[#This Row],[DAP (cm)]]&lt;CENSO[[#This Row],[DMCE (cm)]],"DAP &lt; DMCE","DAP ≥ DMCE")</f>
        <v>DAP ≥ DMCE</v>
      </c>
      <c r="W964" s="87" t="str">
        <f>IF(CENSO[[#This Row],[DAP (cm)]]&gt;200, "Superior", "Inferior")</f>
        <v>Inferior</v>
      </c>
      <c r="X964" s="87" t="str">
        <f>VLOOKUP(CENSO[[#This Row],[NOME COMUM]],ESPECIES[],4,FALSE)</f>
        <v>Não</v>
      </c>
      <c r="Y964" s="87" t="str">
        <f>IF(IFERROR(VLOOKUP(CENSO[[#This Row],[NOME COMUM]],COMERCIAIS[],2, FALSE), "Não") &lt;&gt; "Não", "Sim", "Não")</f>
        <v>Não</v>
      </c>
      <c r="Z964" s="133">
        <f>CENSO[[#This Row],[g (m²)]]/SUM(AEEF[AEEF-UT])</f>
        <v>4.8688059229049158E-4</v>
      </c>
      <c r="AA964" s="133">
        <f>CENSO[[#This Row],[v (m³)]]/SUM(AEEF[AEEF-UT])</f>
        <v>5.7938790482568499E-3</v>
      </c>
    </row>
    <row r="965" spans="1:27" ht="14">
      <c r="A965" s="86">
        <v>1</v>
      </c>
      <c r="B965" s="86">
        <v>1</v>
      </c>
      <c r="C965" s="63">
        <v>39</v>
      </c>
      <c r="D965" s="63">
        <v>964</v>
      </c>
      <c r="E965" s="63" t="str">
        <f>VLOOKUP(CENSO[[#This Row],[NOME COMUM]],ESPECIES[],2,FALSE)</f>
        <v>Lecythis chartacea O.Berg</v>
      </c>
      <c r="F965" s="64" t="s">
        <v>31</v>
      </c>
      <c r="G965" s="64">
        <v>279</v>
      </c>
      <c r="H965" s="97">
        <f>CENSO[[#This Row],[CAP (cm)]]/PI()</f>
        <v>88.808458245277606</v>
      </c>
      <c r="I965" s="64">
        <v>22</v>
      </c>
      <c r="J965" s="96">
        <f>(PI()*(CENSO[[#This Row],[DAP (cm)]]^2))/40000</f>
        <v>0.61943899626081134</v>
      </c>
      <c r="K965" s="96">
        <f>CENSO[[#This Row],[g (m²)]]*CENSO[[#This Row],[H (m)]]*0.7</f>
        <v>9.5393605424164942</v>
      </c>
      <c r="L965" s="64">
        <v>1</v>
      </c>
      <c r="M965" s="65">
        <v>367667.20000000001</v>
      </c>
      <c r="N965" s="87">
        <v>9708067.1999999899</v>
      </c>
      <c r="O965" s="87" t="s">
        <v>1228</v>
      </c>
      <c r="P965" s="87" t="str">
        <f>VLOOKUP(CENSO[[#This Row],[DAP (cm)]],CD[],2,TRUE)</f>
        <v>TORA</v>
      </c>
      <c r="Q965" s="87" t="str">
        <f>VLOOKUP(CENSO[[#This Row],[DAP (cm)]],DD[],2,TRUE)</f>
        <v>80├ 90</v>
      </c>
      <c r="R965" s="87" t="str" cm="1">
        <f t="array" ref="R965">INDEX(_xlfn.TEXTSPLIT(CENSO[[#This Row],[NOME CIENTIFICO]]," "),1)</f>
        <v>Lecythis</v>
      </c>
      <c r="S965" s="98" t="s">
        <v>1004</v>
      </c>
      <c r="T965" s="87">
        <f>_xlfn.MINIFS(CENSO[DAP (cm)],CENSO[NOME CIENTIFICO],CENSO[[#This Row],[NOME CIENTIFICO]])</f>
        <v>38.833806114422465</v>
      </c>
      <c r="U9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65" s="87" t="str">
        <f>IF(CENSO[[#This Row],[DAP (cm)]]&lt;CENSO[[#This Row],[DMCE (cm)]],"DAP &lt; DMCE","DAP ≥ DMCE")</f>
        <v>DAP ≥ DMCE</v>
      </c>
      <c r="W965" s="87" t="str">
        <f>IF(CENSO[[#This Row],[DAP (cm)]]&gt;200, "Superior", "Inferior")</f>
        <v>Inferior</v>
      </c>
      <c r="X965" s="87" t="str">
        <f>VLOOKUP(CENSO[[#This Row],[NOME COMUM]],ESPECIES[],4,FALSE)</f>
        <v>Não</v>
      </c>
      <c r="Y965" s="87" t="str">
        <f>IF(IFERROR(VLOOKUP(CENSO[[#This Row],[NOME COMUM]],COMERCIAIS[],2, FALSE), "Não") &lt;&gt; "Não", "Sim", "Não")</f>
        <v>Sim</v>
      </c>
      <c r="Z965" s="133">
        <f>CENSO[[#This Row],[g (m²)]]/SUM(AEEF[AEEF-UT])</f>
        <v>1.0837962819778709E-3</v>
      </c>
      <c r="AA965" s="133">
        <f>CENSO[[#This Row],[v (m³)]]/SUM(AEEF[AEEF-UT])</f>
        <v>1.6690462742459212E-2</v>
      </c>
    </row>
    <row r="966" spans="1:27" ht="14">
      <c r="A966" s="86">
        <v>1</v>
      </c>
      <c r="B966" s="86">
        <v>1</v>
      </c>
      <c r="C966" s="63">
        <v>39</v>
      </c>
      <c r="D966" s="63">
        <v>965</v>
      </c>
      <c r="E966" s="63" t="str">
        <f>VLOOKUP(CENSO[[#This Row],[NOME COMUM]],ESPECIES[],2,FALSE)</f>
        <v>Couratari guianensis Aubl.</v>
      </c>
      <c r="F966" s="64" t="s">
        <v>6</v>
      </c>
      <c r="G966" s="64">
        <v>278</v>
      </c>
      <c r="H966" s="97">
        <f>CENSO[[#This Row],[CAP (cm)]]/PI()</f>
        <v>88.490148359093808</v>
      </c>
      <c r="I966" s="64">
        <v>22</v>
      </c>
      <c r="J966" s="96">
        <f>(PI()*(CENSO[[#This Row],[DAP (cm)]]^2))/40000</f>
        <v>0.61500653109570191</v>
      </c>
      <c r="K966" s="96">
        <f>CENSO[[#This Row],[g (m²)]]*CENSO[[#This Row],[H (m)]]*0.7</f>
        <v>9.4711005788738092</v>
      </c>
      <c r="L966" s="64">
        <v>1</v>
      </c>
      <c r="M966" s="65">
        <v>367672.09999999899</v>
      </c>
      <c r="N966" s="87">
        <v>9708073.5999999903</v>
      </c>
      <c r="O966" s="87" t="s">
        <v>1228</v>
      </c>
      <c r="P966" s="87" t="str">
        <f>VLOOKUP(CENSO[[#This Row],[DAP (cm)]],CD[],2,TRUE)</f>
        <v>TORA</v>
      </c>
      <c r="Q966" s="87" t="str">
        <f>VLOOKUP(CENSO[[#This Row],[DAP (cm)]],DD[],2,TRUE)</f>
        <v>80├ 90</v>
      </c>
      <c r="R966" s="87" t="str" cm="1">
        <f t="array" ref="R966">INDEX(_xlfn.TEXTSPLIT(CENSO[[#This Row],[NOME CIENTIFICO]]," "),1)</f>
        <v>Couratari</v>
      </c>
      <c r="S966" s="98" t="s">
        <v>1004</v>
      </c>
      <c r="T966" s="87">
        <f>_xlfn.MINIFS(CENSO[DAP (cm)],CENSO[NOME CIENTIFICO],CENSO[[#This Row],[NOME CIENTIFICO]])</f>
        <v>38.833806114422465</v>
      </c>
      <c r="U9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66" s="87" t="str">
        <f>IF(CENSO[[#This Row],[DAP (cm)]]&lt;CENSO[[#This Row],[DMCE (cm)]],"DAP &lt; DMCE","DAP ≥ DMCE")</f>
        <v>DAP ≥ DMCE</v>
      </c>
      <c r="W966" s="87" t="str">
        <f>IF(CENSO[[#This Row],[DAP (cm)]]&gt;200, "Superior", "Inferior")</f>
        <v>Inferior</v>
      </c>
      <c r="X966" s="87" t="str">
        <f>VLOOKUP(CENSO[[#This Row],[NOME COMUM]],ESPECIES[],4,FALSE)</f>
        <v>Não</v>
      </c>
      <c r="Y966" s="87" t="str">
        <f>IF(IFERROR(VLOOKUP(CENSO[[#This Row],[NOME COMUM]],COMERCIAIS[],2, FALSE), "Não") &lt;&gt; "Não", "Sim", "Não")</f>
        <v>Sim</v>
      </c>
      <c r="Z966" s="133">
        <f>CENSO[[#This Row],[g (m²)]]/SUM(AEEF[AEEF-UT])</f>
        <v>1.0760410562091669E-3</v>
      </c>
      <c r="AA966" s="133">
        <f>CENSO[[#This Row],[v (m³)]]/SUM(AEEF[AEEF-UT])</f>
        <v>1.657103226562117E-2</v>
      </c>
    </row>
    <row r="967" spans="1:27" ht="14">
      <c r="A967" s="86">
        <v>1</v>
      </c>
      <c r="B967" s="86">
        <v>1</v>
      </c>
      <c r="C967" s="63">
        <v>39</v>
      </c>
      <c r="D967" s="63">
        <v>966</v>
      </c>
      <c r="E967" s="63" t="str">
        <f>VLOOKUP(CENSO[[#This Row],[NOME COMUM]],ESPECIES[],2,FALSE)</f>
        <v>Tachigali myrmecophila Ducke</v>
      </c>
      <c r="F967" s="64" t="s">
        <v>14</v>
      </c>
      <c r="G967" s="64">
        <v>231</v>
      </c>
      <c r="H967" s="97">
        <f>CENSO[[#This Row],[CAP (cm)]]/PI()</f>
        <v>73.529583708455647</v>
      </c>
      <c r="I967" s="64">
        <v>20</v>
      </c>
      <c r="J967" s="96">
        <f>(PI()*(CENSO[[#This Row],[DAP (cm)]]^2))/40000</f>
        <v>0.4246333459163314</v>
      </c>
      <c r="K967" s="96">
        <f>CENSO[[#This Row],[g (m²)]]*CENSO[[#This Row],[H (m)]]*0.7</f>
        <v>5.9448668428286382</v>
      </c>
      <c r="L967" s="64">
        <v>1</v>
      </c>
      <c r="M967" s="65">
        <v>367647.59999999899</v>
      </c>
      <c r="N967" s="87">
        <v>9708056.5</v>
      </c>
      <c r="O967" s="87" t="s">
        <v>1228</v>
      </c>
      <c r="P967" s="87" t="str">
        <f>VLOOKUP(CENSO[[#This Row],[DAP (cm)]],CD[],2,TRUE)</f>
        <v>TORA</v>
      </c>
      <c r="Q967" s="87" t="str">
        <f>VLOOKUP(CENSO[[#This Row],[DAP (cm)]],DD[],2,TRUE)</f>
        <v>70├ 80</v>
      </c>
      <c r="R967" s="87" t="str" cm="1">
        <f t="array" ref="R967">INDEX(_xlfn.TEXTSPLIT(CENSO[[#This Row],[NOME CIENTIFICO]]," "),1)</f>
        <v>Tachigali</v>
      </c>
      <c r="S967" s="98" t="s">
        <v>1004</v>
      </c>
      <c r="T967" s="87">
        <f>_xlfn.MINIFS(CENSO[DAP (cm)],CENSO[NOME CIENTIFICO],CENSO[[#This Row],[NOME CIENTIFICO]])</f>
        <v>39.152116000606256</v>
      </c>
      <c r="U9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67" s="87" t="str">
        <f>IF(CENSO[[#This Row],[DAP (cm)]]&lt;CENSO[[#This Row],[DMCE (cm)]],"DAP &lt; DMCE","DAP ≥ DMCE")</f>
        <v>DAP ≥ DMCE</v>
      </c>
      <c r="W967" s="87" t="str">
        <f>IF(CENSO[[#This Row],[DAP (cm)]]&gt;200, "Superior", "Inferior")</f>
        <v>Inferior</v>
      </c>
      <c r="X967" s="87" t="str">
        <f>VLOOKUP(CENSO[[#This Row],[NOME COMUM]],ESPECIES[],4,FALSE)</f>
        <v>Não</v>
      </c>
      <c r="Y967" s="87" t="str">
        <f>IF(IFERROR(VLOOKUP(CENSO[[#This Row],[NOME COMUM]],COMERCIAIS[],2, FALSE), "Não") &lt;&gt; "Não", "Sim", "Não")</f>
        <v>Sim</v>
      </c>
      <c r="Z967" s="133">
        <f>CENSO[[#This Row],[g (m²)]]/SUM(AEEF[AEEF-UT])</f>
        <v>7.4295619792424516E-4</v>
      </c>
      <c r="AA967" s="133">
        <f>CENSO[[#This Row],[v (m³)]]/SUM(AEEF[AEEF-UT])</f>
        <v>1.0401386770939431E-2</v>
      </c>
    </row>
    <row r="968" spans="1:27" ht="14">
      <c r="A968" s="86">
        <v>1</v>
      </c>
      <c r="B968" s="86">
        <v>1</v>
      </c>
      <c r="C968" s="63">
        <v>39</v>
      </c>
      <c r="D968" s="63">
        <v>967</v>
      </c>
      <c r="E968" s="63" t="str">
        <f>VLOOKUP(CENSO[[#This Row],[NOME COMUM]],ESPECIES[],2,FALSE)</f>
        <v>Tachigali myrmecophila Ducke</v>
      </c>
      <c r="F968" s="64" t="s">
        <v>14</v>
      </c>
      <c r="G968" s="64">
        <v>196</v>
      </c>
      <c r="H968" s="97">
        <f>CENSO[[#This Row],[CAP (cm)]]/PI()</f>
        <v>62.388737692022971</v>
      </c>
      <c r="I968" s="64">
        <v>20</v>
      </c>
      <c r="J968" s="96">
        <f>(PI()*(CENSO[[#This Row],[DAP (cm)]]^2))/40000</f>
        <v>0.30570481469091254</v>
      </c>
      <c r="K968" s="96">
        <f>CENSO[[#This Row],[g (m²)]]*CENSO[[#This Row],[H (m)]]*0.7</f>
        <v>4.2798674056727748</v>
      </c>
      <c r="L968" s="64">
        <v>1</v>
      </c>
      <c r="M968" s="65">
        <v>367647.59999999899</v>
      </c>
      <c r="N968" s="87">
        <v>9708056.5</v>
      </c>
      <c r="O968" s="87" t="s">
        <v>1228</v>
      </c>
      <c r="P968" s="87" t="str">
        <f>VLOOKUP(CENSO[[#This Row],[DAP (cm)]],CD[],2,TRUE)</f>
        <v>TORA</v>
      </c>
      <c r="Q968" s="87" t="str">
        <f>VLOOKUP(CENSO[[#This Row],[DAP (cm)]],DD[],2,TRUE)</f>
        <v>60├ 70</v>
      </c>
      <c r="R968" s="87" t="str" cm="1">
        <f t="array" ref="R968">INDEX(_xlfn.TEXTSPLIT(CENSO[[#This Row],[NOME CIENTIFICO]]," "),1)</f>
        <v>Tachigali</v>
      </c>
      <c r="S968" s="98" t="s">
        <v>1004</v>
      </c>
      <c r="T968" s="87">
        <f>_xlfn.MINIFS(CENSO[DAP (cm)],CENSO[NOME CIENTIFICO],CENSO[[#This Row],[NOME CIENTIFICO]])</f>
        <v>39.152116000606256</v>
      </c>
      <c r="U9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68" s="87" t="str">
        <f>IF(CENSO[[#This Row],[DAP (cm)]]&lt;CENSO[[#This Row],[DMCE (cm)]],"DAP &lt; DMCE","DAP ≥ DMCE")</f>
        <v>DAP ≥ DMCE</v>
      </c>
      <c r="W968" s="87" t="str">
        <f>IF(CENSO[[#This Row],[DAP (cm)]]&gt;200, "Superior", "Inferior")</f>
        <v>Inferior</v>
      </c>
      <c r="X968" s="87" t="str">
        <f>VLOOKUP(CENSO[[#This Row],[NOME COMUM]],ESPECIES[],4,FALSE)</f>
        <v>Não</v>
      </c>
      <c r="Y968" s="87" t="str">
        <f>IF(IFERROR(VLOOKUP(CENSO[[#This Row],[NOME COMUM]],COMERCIAIS[],2, FALSE), "Não") &lt;&gt; "Não", "Sim", "Não")</f>
        <v>Sim</v>
      </c>
      <c r="Z968" s="133">
        <f>CENSO[[#This Row],[g (m²)]]/SUM(AEEF[AEEF-UT])</f>
        <v>5.3487388353774844E-4</v>
      </c>
      <c r="AA968" s="133">
        <f>CENSO[[#This Row],[v (m³)]]/SUM(AEEF[AEEF-UT])</f>
        <v>7.4882343695284771E-3</v>
      </c>
    </row>
    <row r="969" spans="1:27" ht="14">
      <c r="A969" s="86">
        <v>1</v>
      </c>
      <c r="B969" s="86">
        <v>1</v>
      </c>
      <c r="C969" s="63">
        <v>39</v>
      </c>
      <c r="D969" s="63">
        <v>968</v>
      </c>
      <c r="E969" s="63" t="str">
        <f>VLOOKUP(CENSO[[#This Row],[NOME COMUM]],ESPECIES[],2,FALSE)</f>
        <v>Schefflera morototoni (Aubl.) Decne. &amp; Planch.</v>
      </c>
      <c r="F969" s="64" t="s">
        <v>12</v>
      </c>
      <c r="G969" s="64">
        <v>200</v>
      </c>
      <c r="H969" s="97">
        <f>CENSO[[#This Row],[CAP (cm)]]/PI()</f>
        <v>63.661977236758133</v>
      </c>
      <c r="I969" s="64">
        <v>20</v>
      </c>
      <c r="J969" s="96">
        <f>(PI()*(CENSO[[#This Row],[DAP (cm)]]^2))/40000</f>
        <v>0.31830988618379064</v>
      </c>
      <c r="K969" s="96">
        <f>CENSO[[#This Row],[g (m²)]]*CENSO[[#This Row],[H (m)]]*0.7</f>
        <v>4.4563384065730682</v>
      </c>
      <c r="L969" s="64">
        <v>1</v>
      </c>
      <c r="M969" s="65">
        <v>367622.40000000002</v>
      </c>
      <c r="N969" s="87">
        <v>9708069.5</v>
      </c>
      <c r="O969" s="87" t="s">
        <v>1227</v>
      </c>
      <c r="P969" s="87" t="str">
        <f>VLOOKUP(CENSO[[#This Row],[DAP (cm)]],CD[],2,TRUE)</f>
        <v>TORA</v>
      </c>
      <c r="Q969" s="87" t="str">
        <f>VLOOKUP(CENSO[[#This Row],[DAP (cm)]],DD[],2,TRUE)</f>
        <v>60├ 70</v>
      </c>
      <c r="R969" s="87" t="str" cm="1">
        <f t="array" ref="R969">INDEX(_xlfn.TEXTSPLIT(CENSO[[#This Row],[NOME CIENTIFICO]]," "),1)</f>
        <v>Schefflera</v>
      </c>
      <c r="S969" s="98" t="s">
        <v>1004</v>
      </c>
      <c r="T969" s="87">
        <f>_xlfn.MINIFS(CENSO[DAP (cm)],CENSO[NOME CIENTIFICO],CENSO[[#This Row],[NOME CIENTIFICO]])</f>
        <v>40.425355545341418</v>
      </c>
      <c r="U9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969" s="87" t="str">
        <f>IF(CENSO[[#This Row],[DAP (cm)]]&lt;CENSO[[#This Row],[DMCE (cm)]],"DAP &lt; DMCE","DAP ≥ DMCE")</f>
        <v>DAP ≥ DMCE</v>
      </c>
      <c r="W969" s="87" t="str">
        <f>IF(CENSO[[#This Row],[DAP (cm)]]&gt;200, "Superior", "Inferior")</f>
        <v>Inferior</v>
      </c>
      <c r="X969" s="87" t="str">
        <f>VLOOKUP(CENSO[[#This Row],[NOME COMUM]],ESPECIES[],4,FALSE)</f>
        <v>Não</v>
      </c>
      <c r="Y969" s="87" t="str">
        <f>IF(IFERROR(VLOOKUP(CENSO[[#This Row],[NOME COMUM]],COMERCIAIS[],2, FALSE), "Não") &lt;&gt; "Não", "Sim", "Não")</f>
        <v>Não</v>
      </c>
      <c r="Z969" s="133">
        <f>CENSO[[#This Row],[g (m²)]]/SUM(AEEF[AEEF-UT])</f>
        <v>5.5692824191768894E-4</v>
      </c>
      <c r="AA969" s="133">
        <f>CENSO[[#This Row],[v (m³)]]/SUM(AEEF[AEEF-UT])</f>
        <v>7.7969953868476443E-3</v>
      </c>
    </row>
    <row r="970" spans="1:27" ht="14">
      <c r="A970" s="86">
        <v>1</v>
      </c>
      <c r="B970" s="86">
        <v>1</v>
      </c>
      <c r="C970" s="63">
        <v>39</v>
      </c>
      <c r="D970" s="63">
        <v>969</v>
      </c>
      <c r="E970" s="63" t="str">
        <f>VLOOKUP(CENSO[[#This Row],[NOME COMUM]],ESPECIES[],2,FALSE)</f>
        <v>Piptadenia suaveolens Miq.</v>
      </c>
      <c r="F970" s="64" t="s">
        <v>22</v>
      </c>
      <c r="G970" s="64">
        <v>179</v>
      </c>
      <c r="H970" s="97">
        <f>CENSO[[#This Row],[CAP (cm)]]/PI()</f>
        <v>56.977469626898532</v>
      </c>
      <c r="I970" s="64">
        <v>19</v>
      </c>
      <c r="J970" s="96">
        <f>(PI()*(CENSO[[#This Row],[DAP (cm)]]^2))/40000</f>
        <v>0.25497417658037091</v>
      </c>
      <c r="K970" s="96">
        <f>CENSO[[#This Row],[g (m²)]]*CENSO[[#This Row],[H (m)]]*0.7</f>
        <v>3.391156548518933</v>
      </c>
      <c r="L970" s="64">
        <v>1</v>
      </c>
      <c r="M970" s="65">
        <v>367617.59999999899</v>
      </c>
      <c r="N970" s="87">
        <v>9708074.6999999899</v>
      </c>
      <c r="O970" s="87" t="s">
        <v>1228</v>
      </c>
      <c r="P970" s="87" t="str">
        <f>VLOOKUP(CENSO[[#This Row],[DAP (cm)]],CD[],2,TRUE)</f>
        <v>TORA</v>
      </c>
      <c r="Q970" s="87" t="str">
        <f>VLOOKUP(CENSO[[#This Row],[DAP (cm)]],DD[],2,TRUE)</f>
        <v>50├ 60</v>
      </c>
      <c r="R970" s="87" t="str" cm="1">
        <f t="array" ref="R970">INDEX(_xlfn.TEXTSPLIT(CENSO[[#This Row],[NOME CIENTIFICO]]," "),1)</f>
        <v>Piptadenia</v>
      </c>
      <c r="S970" s="98" t="s">
        <v>1004</v>
      </c>
      <c r="T970" s="87">
        <f>_xlfn.MINIFS(CENSO[DAP (cm)],CENSO[NOME CIENTIFICO],CENSO[[#This Row],[NOME CIENTIFICO]])</f>
        <v>39.788735772973837</v>
      </c>
      <c r="U9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70" s="87" t="str">
        <f>IF(CENSO[[#This Row],[DAP (cm)]]&lt;CENSO[[#This Row],[DMCE (cm)]],"DAP &lt; DMCE","DAP ≥ DMCE")</f>
        <v>DAP ≥ DMCE</v>
      </c>
      <c r="W970" s="87" t="str">
        <f>IF(CENSO[[#This Row],[DAP (cm)]]&gt;200, "Superior", "Inferior")</f>
        <v>Inferior</v>
      </c>
      <c r="X970" s="87" t="str">
        <f>VLOOKUP(CENSO[[#This Row],[NOME COMUM]],ESPECIES[],4,FALSE)</f>
        <v>Não</v>
      </c>
      <c r="Y970" s="87" t="str">
        <f>IF(IFERROR(VLOOKUP(CENSO[[#This Row],[NOME COMUM]],COMERCIAIS[],2, FALSE), "Não") &lt;&gt; "Não", "Sim", "Não")</f>
        <v>Sim</v>
      </c>
      <c r="Z970" s="133">
        <f>CENSO[[#This Row],[g (m²)]]/SUM(AEEF[AEEF-UT])</f>
        <v>4.4611344498211684E-4</v>
      </c>
      <c r="AA970" s="133">
        <f>CENSO[[#This Row],[v (m³)]]/SUM(AEEF[AEEF-UT])</f>
        <v>5.9333088182621533E-3</v>
      </c>
    </row>
    <row r="971" spans="1:27" ht="14">
      <c r="A971" s="86">
        <v>1</v>
      </c>
      <c r="B971" s="86">
        <v>1</v>
      </c>
      <c r="C971" s="63">
        <v>39</v>
      </c>
      <c r="D971" s="63">
        <v>970</v>
      </c>
      <c r="E971" s="63" t="str">
        <f>VLOOKUP(CENSO[[#This Row],[NOME COMUM]],ESPECIES[],2,FALSE)</f>
        <v>Qualea dichotoma (Mart.) Warm. ex Wille</v>
      </c>
      <c r="F971" s="64" t="s">
        <v>55</v>
      </c>
      <c r="G971" s="64">
        <v>200</v>
      </c>
      <c r="H971" s="97">
        <f>CENSO[[#This Row],[CAP (cm)]]/PI()</f>
        <v>63.661977236758133</v>
      </c>
      <c r="I971" s="64">
        <v>18</v>
      </c>
      <c r="J971" s="96">
        <f>(PI()*(CENSO[[#This Row],[DAP (cm)]]^2))/40000</f>
        <v>0.31830988618379064</v>
      </c>
      <c r="K971" s="96">
        <f>CENSO[[#This Row],[g (m²)]]*CENSO[[#This Row],[H (m)]]*0.7</f>
        <v>4.0107045659157619</v>
      </c>
      <c r="L971" s="64">
        <v>1</v>
      </c>
      <c r="M971" s="65">
        <v>367614.59999999899</v>
      </c>
      <c r="N971" s="87">
        <v>9708079.0999999903</v>
      </c>
      <c r="O971" s="87" t="s">
        <v>1227</v>
      </c>
      <c r="P971" s="87" t="str">
        <f>VLOOKUP(CENSO[[#This Row],[DAP (cm)]],CD[],2,TRUE)</f>
        <v>TORA</v>
      </c>
      <c r="Q971" s="87" t="str">
        <f>VLOOKUP(CENSO[[#This Row],[DAP (cm)]],DD[],2,TRUE)</f>
        <v>60├ 70</v>
      </c>
      <c r="R971" s="87" t="str" cm="1">
        <f t="array" ref="R971">INDEX(_xlfn.TEXTSPLIT(CENSO[[#This Row],[NOME CIENTIFICO]]," "),1)</f>
        <v>Qualea</v>
      </c>
      <c r="S971" s="98" t="s">
        <v>1004</v>
      </c>
      <c r="T971" s="87">
        <f>_xlfn.MINIFS(CENSO[DAP (cm)],CENSO[NOME CIENTIFICO],CENSO[[#This Row],[NOME CIENTIFICO]])</f>
        <v>40.107045659157627</v>
      </c>
      <c r="U9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971" s="87" t="str">
        <f>IF(CENSO[[#This Row],[DAP (cm)]]&lt;CENSO[[#This Row],[DMCE (cm)]],"DAP &lt; DMCE","DAP ≥ DMCE")</f>
        <v>DAP ≥ DMCE</v>
      </c>
      <c r="W971" s="87" t="str">
        <f>IF(CENSO[[#This Row],[DAP (cm)]]&gt;200, "Superior", "Inferior")</f>
        <v>Inferior</v>
      </c>
      <c r="X971" s="87" t="str">
        <f>VLOOKUP(CENSO[[#This Row],[NOME COMUM]],ESPECIES[],4,FALSE)</f>
        <v>Não</v>
      </c>
      <c r="Y971" s="87" t="str">
        <f>IF(IFERROR(VLOOKUP(CENSO[[#This Row],[NOME COMUM]],COMERCIAIS[],2, FALSE), "Não") &lt;&gt; "Não", "Sim", "Não")</f>
        <v>Não</v>
      </c>
      <c r="Z971" s="133">
        <f>CENSO[[#This Row],[g (m²)]]/SUM(AEEF[AEEF-UT])</f>
        <v>5.5692824191768894E-4</v>
      </c>
      <c r="AA971" s="133">
        <f>CENSO[[#This Row],[v (m³)]]/SUM(AEEF[AEEF-UT])</f>
        <v>7.0172958481628809E-3</v>
      </c>
    </row>
    <row r="972" spans="1:27" ht="14">
      <c r="A972" s="86">
        <v>1</v>
      </c>
      <c r="B972" s="86">
        <v>1</v>
      </c>
      <c r="C972" s="63">
        <v>39</v>
      </c>
      <c r="D972" s="63">
        <v>971</v>
      </c>
      <c r="E972" s="63" t="str">
        <f>VLOOKUP(CENSO[[#This Row],[NOME COMUM]],ESPECIES[],2,FALSE)</f>
        <v>Lecythis chartacea O.Berg</v>
      </c>
      <c r="F972" s="64" t="s">
        <v>31</v>
      </c>
      <c r="G972" s="64">
        <v>126</v>
      </c>
      <c r="H972" s="97">
        <f>CENSO[[#This Row],[CAP (cm)]]/PI()</f>
        <v>40.107045659157627</v>
      </c>
      <c r="I972" s="64">
        <v>17</v>
      </c>
      <c r="J972" s="96">
        <f>(PI()*(CENSO[[#This Row],[DAP (cm)]]^2))/40000</f>
        <v>0.12633719382634653</v>
      </c>
      <c r="K972" s="96">
        <f>CENSO[[#This Row],[g (m²)]]*CENSO[[#This Row],[H (m)]]*0.7</f>
        <v>1.5034126065335236</v>
      </c>
      <c r="L972" s="64">
        <v>1</v>
      </c>
      <c r="M972" s="65">
        <v>367613.59999999899</v>
      </c>
      <c r="N972" s="87">
        <v>9708082.6999999899</v>
      </c>
      <c r="O972" s="98" t="s">
        <v>1225</v>
      </c>
      <c r="P972" s="87" t="str">
        <f>VLOOKUP(CENSO[[#This Row],[DAP (cm)]],CD[],2,TRUE)</f>
        <v>TORETE</v>
      </c>
      <c r="Q972" s="87" t="str">
        <f>VLOOKUP(CENSO[[#This Row],[DAP (cm)]],DD[],2,TRUE)</f>
        <v>40├ 50</v>
      </c>
      <c r="R972" s="87" t="str" cm="1">
        <f t="array" ref="R972">INDEX(_xlfn.TEXTSPLIT(CENSO[[#This Row],[NOME CIENTIFICO]]," "),1)</f>
        <v>Lecythis</v>
      </c>
      <c r="S972" s="98" t="s">
        <v>1004</v>
      </c>
      <c r="T972" s="87">
        <f>_xlfn.MINIFS(CENSO[DAP (cm)],CENSO[NOME CIENTIFICO],CENSO[[#This Row],[NOME CIENTIFICO]])</f>
        <v>38.833806114422465</v>
      </c>
      <c r="U9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72" s="87" t="str">
        <f>IF(CENSO[[#This Row],[DAP (cm)]]&lt;CENSO[[#This Row],[DMCE (cm)]],"DAP &lt; DMCE","DAP ≥ DMCE")</f>
        <v>DAP &lt; DMCE</v>
      </c>
      <c r="W972" s="87" t="str">
        <f>IF(CENSO[[#This Row],[DAP (cm)]]&gt;200, "Superior", "Inferior")</f>
        <v>Inferior</v>
      </c>
      <c r="X972" s="87" t="str">
        <f>VLOOKUP(CENSO[[#This Row],[NOME COMUM]],ESPECIES[],4,FALSE)</f>
        <v>Não</v>
      </c>
      <c r="Y972" s="87" t="str">
        <f>IF(IFERROR(VLOOKUP(CENSO[[#This Row],[NOME COMUM]],COMERCIAIS[],2, FALSE), "Não") &lt;&gt; "Não", "Sim", "Não")</f>
        <v>Sim</v>
      </c>
      <c r="Z972" s="133">
        <f>CENSO[[#This Row],[g (m²)]]/SUM(AEEF[AEEF-UT])</f>
        <v>2.2104481921713078E-4</v>
      </c>
      <c r="AA972" s="133">
        <f>CENSO[[#This Row],[v (m³)]]/SUM(AEEF[AEEF-UT])</f>
        <v>2.6304333486838563E-3</v>
      </c>
    </row>
    <row r="973" spans="1:27" ht="14">
      <c r="A973" s="86">
        <v>1</v>
      </c>
      <c r="B973" s="86">
        <v>1</v>
      </c>
      <c r="C973" s="63">
        <v>39</v>
      </c>
      <c r="D973" s="63">
        <v>972</v>
      </c>
      <c r="E973" s="63" t="str">
        <f>VLOOKUP(CENSO[[#This Row],[NOME COMUM]],ESPECIES[],2,FALSE)</f>
        <v>Virola sebifera Aubl.</v>
      </c>
      <c r="F973" s="64" t="s">
        <v>18</v>
      </c>
      <c r="G973" s="64">
        <v>160</v>
      </c>
      <c r="H973" s="97">
        <f>CENSO[[#This Row],[CAP (cm)]]/PI()</f>
        <v>50.929581789406512</v>
      </c>
      <c r="I973" s="64">
        <v>18</v>
      </c>
      <c r="J973" s="96">
        <f>(PI()*(CENSO[[#This Row],[DAP (cm)]]^2))/40000</f>
        <v>0.20371832715762608</v>
      </c>
      <c r="K973" s="96">
        <f>CENSO[[#This Row],[g (m²)]]*CENSO[[#This Row],[H (m)]]*0.7</f>
        <v>2.5668509221860885</v>
      </c>
      <c r="L973" s="64">
        <v>1</v>
      </c>
      <c r="M973" s="65">
        <v>367602.09999999899</v>
      </c>
      <c r="N973" s="87">
        <v>9708095.5999999903</v>
      </c>
      <c r="O973" s="87" t="s">
        <v>1227</v>
      </c>
      <c r="P973" s="87" t="str">
        <f>VLOOKUP(CENSO[[#This Row],[DAP (cm)]],CD[],2,TRUE)</f>
        <v>TORA</v>
      </c>
      <c r="Q973" s="87" t="str">
        <f>VLOOKUP(CENSO[[#This Row],[DAP (cm)]],DD[],2,TRUE)</f>
        <v>50├ 60</v>
      </c>
      <c r="R973" s="87" t="str" cm="1">
        <f t="array" ref="R973">INDEX(_xlfn.TEXTSPLIT(CENSO[[#This Row],[NOME CIENTIFICO]]," "),1)</f>
        <v>Virola</v>
      </c>
      <c r="S973" s="98" t="s">
        <v>1004</v>
      </c>
      <c r="T973" s="87">
        <f>_xlfn.MINIFS(CENSO[DAP (cm)],CENSO[NOME CIENTIFICO],CENSO[[#This Row],[NOME CIENTIFICO]])</f>
        <v>38.197186342054884</v>
      </c>
      <c r="U9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73" s="87" t="str">
        <f>IF(CENSO[[#This Row],[DAP (cm)]]&lt;CENSO[[#This Row],[DMCE (cm)]],"DAP &lt; DMCE","DAP ≥ DMCE")</f>
        <v>DAP ≥ DMCE</v>
      </c>
      <c r="W973" s="87" t="str">
        <f>IF(CENSO[[#This Row],[DAP (cm)]]&gt;200, "Superior", "Inferior")</f>
        <v>Inferior</v>
      </c>
      <c r="X973" s="87" t="str">
        <f>VLOOKUP(CENSO[[#This Row],[NOME COMUM]],ESPECIES[],4,FALSE)</f>
        <v>Não</v>
      </c>
      <c r="Y973" s="87" t="str">
        <f>IF(IFERROR(VLOOKUP(CENSO[[#This Row],[NOME COMUM]],COMERCIAIS[],2, FALSE), "Não") &lt;&gt; "Não", "Sim", "Não")</f>
        <v>Não</v>
      </c>
      <c r="Z973" s="133">
        <f>CENSO[[#This Row],[g (m²)]]/SUM(AEEF[AEEF-UT])</f>
        <v>3.5643407482732108E-4</v>
      </c>
      <c r="AA973" s="133">
        <f>CENSO[[#This Row],[v (m³)]]/SUM(AEEF[AEEF-UT])</f>
        <v>4.491069342824245E-3</v>
      </c>
    </row>
    <row r="974" spans="1:27" ht="14">
      <c r="A974" s="86">
        <v>1</v>
      </c>
      <c r="B974" s="86">
        <v>1</v>
      </c>
      <c r="C974" s="63">
        <v>39</v>
      </c>
      <c r="D974" s="63">
        <v>973</v>
      </c>
      <c r="E974" s="63" t="str">
        <f>VLOOKUP(CENSO[[#This Row],[NOME COMUM]],ESPECIES[],2,FALSE)</f>
        <v>Tachigali myrmecophila Ducke</v>
      </c>
      <c r="F974" s="64" t="s">
        <v>14</v>
      </c>
      <c r="G974" s="64">
        <v>172</v>
      </c>
      <c r="H974" s="97">
        <f>CENSO[[#This Row],[CAP (cm)]]/PI()</f>
        <v>54.749300423611999</v>
      </c>
      <c r="I974" s="64">
        <v>19</v>
      </c>
      <c r="J974" s="96">
        <f>(PI()*(CENSO[[#This Row],[DAP (cm)]]^2))/40000</f>
        <v>0.23542199182153159</v>
      </c>
      <c r="K974" s="96">
        <f>CENSO[[#This Row],[g (m²)]]*CENSO[[#This Row],[H (m)]]*0.7</f>
        <v>3.1311124912263701</v>
      </c>
      <c r="L974" s="64">
        <v>1</v>
      </c>
      <c r="M974" s="65">
        <v>367600.09999999899</v>
      </c>
      <c r="N974" s="87">
        <v>9708094.6999999899</v>
      </c>
      <c r="O974" s="87" t="s">
        <v>1228</v>
      </c>
      <c r="P974" s="87" t="str">
        <f>VLOOKUP(CENSO[[#This Row],[DAP (cm)]],CD[],2,TRUE)</f>
        <v>TORA</v>
      </c>
      <c r="Q974" s="87" t="str">
        <f>VLOOKUP(CENSO[[#This Row],[DAP (cm)]],DD[],2,TRUE)</f>
        <v>50├ 60</v>
      </c>
      <c r="R974" s="87" t="str" cm="1">
        <f t="array" ref="R974">INDEX(_xlfn.TEXTSPLIT(CENSO[[#This Row],[NOME CIENTIFICO]]," "),1)</f>
        <v>Tachigali</v>
      </c>
      <c r="S974" s="98" t="s">
        <v>1004</v>
      </c>
      <c r="T974" s="87">
        <f>_xlfn.MINIFS(CENSO[DAP (cm)],CENSO[NOME CIENTIFICO],CENSO[[#This Row],[NOME CIENTIFICO]])</f>
        <v>39.152116000606256</v>
      </c>
      <c r="U9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74" s="87" t="str">
        <f>IF(CENSO[[#This Row],[DAP (cm)]]&lt;CENSO[[#This Row],[DMCE (cm)]],"DAP &lt; DMCE","DAP ≥ DMCE")</f>
        <v>DAP ≥ DMCE</v>
      </c>
      <c r="W974" s="87" t="str">
        <f>IF(CENSO[[#This Row],[DAP (cm)]]&gt;200, "Superior", "Inferior")</f>
        <v>Inferior</v>
      </c>
      <c r="X974" s="87" t="str">
        <f>VLOOKUP(CENSO[[#This Row],[NOME COMUM]],ESPECIES[],4,FALSE)</f>
        <v>Não</v>
      </c>
      <c r="Y974" s="87" t="str">
        <f>IF(IFERROR(VLOOKUP(CENSO[[#This Row],[NOME COMUM]],COMERCIAIS[],2, FALSE), "Não") &lt;&gt; "Não", "Sim", "Não")</f>
        <v>Sim</v>
      </c>
      <c r="Z974" s="133">
        <f>CENSO[[#This Row],[g (m²)]]/SUM(AEEF[AEEF-UT])</f>
        <v>4.1190412772232278E-4</v>
      </c>
      <c r="AA974" s="133">
        <f>CENSO[[#This Row],[v (m³)]]/SUM(AEEF[AEEF-UT])</f>
        <v>5.4783248987068933E-3</v>
      </c>
    </row>
    <row r="975" spans="1:27" ht="14">
      <c r="A975" s="86">
        <v>1</v>
      </c>
      <c r="B975" s="86">
        <v>1</v>
      </c>
      <c r="C975" s="63">
        <v>39</v>
      </c>
      <c r="D975" s="63">
        <v>974</v>
      </c>
      <c r="E975" s="63" t="str">
        <f>VLOOKUP(CENSO[[#This Row],[NOME COMUM]],ESPECIES[],2,FALSE)</f>
        <v>Alexa grandiflora Ducke</v>
      </c>
      <c r="F975" s="64" t="s">
        <v>13</v>
      </c>
      <c r="G975" s="64">
        <v>300</v>
      </c>
      <c r="H975" s="97">
        <f>CENSO[[#This Row],[CAP (cm)]]/PI()</f>
        <v>95.4929658551372</v>
      </c>
      <c r="I975" s="64">
        <v>21</v>
      </c>
      <c r="J975" s="96">
        <f>(PI()*(CENSO[[#This Row],[DAP (cm)]]^2))/40000</f>
        <v>0.7161972439135289</v>
      </c>
      <c r="K975" s="96">
        <f>CENSO[[#This Row],[g (m²)]]*CENSO[[#This Row],[H (m)]]*0.7</f>
        <v>10.528099485528875</v>
      </c>
      <c r="L975" s="64">
        <v>1</v>
      </c>
      <c r="M975" s="65">
        <v>367588.299999999</v>
      </c>
      <c r="N975" s="87">
        <v>9708110.5</v>
      </c>
      <c r="O975" s="87" t="s">
        <v>1227</v>
      </c>
      <c r="P975" s="87" t="str">
        <f>VLOOKUP(CENSO[[#This Row],[DAP (cm)]],CD[],2,TRUE)</f>
        <v>TORA</v>
      </c>
      <c r="Q975" s="87" t="str">
        <f>VLOOKUP(CENSO[[#This Row],[DAP (cm)]],DD[],2,TRUE)</f>
        <v>90├ 100</v>
      </c>
      <c r="R975" s="87" t="str" cm="1">
        <f t="array" ref="R975">INDEX(_xlfn.TEXTSPLIT(CENSO[[#This Row],[NOME CIENTIFICO]]," "),1)</f>
        <v>Alexa</v>
      </c>
      <c r="S975" s="98" t="s">
        <v>1004</v>
      </c>
      <c r="T975" s="87">
        <f>_xlfn.MINIFS(CENSO[DAP (cm)],CENSO[NOME CIENTIFICO],CENSO[[#This Row],[NOME CIENTIFICO]])</f>
        <v>39.788735772973837</v>
      </c>
      <c r="U9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75" s="87" t="str">
        <f>IF(CENSO[[#This Row],[DAP (cm)]]&lt;CENSO[[#This Row],[DMCE (cm)]],"DAP &lt; DMCE","DAP ≥ DMCE")</f>
        <v>DAP ≥ DMCE</v>
      </c>
      <c r="W975" s="87" t="str">
        <f>IF(CENSO[[#This Row],[DAP (cm)]]&gt;200, "Superior", "Inferior")</f>
        <v>Inferior</v>
      </c>
      <c r="X975" s="87" t="str">
        <f>VLOOKUP(CENSO[[#This Row],[NOME COMUM]],ESPECIES[],4,FALSE)</f>
        <v>Não</v>
      </c>
      <c r="Y975" s="87" t="str">
        <f>IF(IFERROR(VLOOKUP(CENSO[[#This Row],[NOME COMUM]],COMERCIAIS[],2, FALSE), "Não") &lt;&gt; "Não", "Sim", "Não")</f>
        <v>Não</v>
      </c>
      <c r="Z975" s="133">
        <f>CENSO[[#This Row],[g (m²)]]/SUM(AEEF[AEEF-UT])</f>
        <v>1.2530885443148001E-3</v>
      </c>
      <c r="AA975" s="133">
        <f>CENSO[[#This Row],[v (m³)]]/SUM(AEEF[AEEF-UT])</f>
        <v>1.842040160142756E-2</v>
      </c>
    </row>
    <row r="976" spans="1:27" ht="14">
      <c r="A976" s="86">
        <v>1</v>
      </c>
      <c r="B976" s="86">
        <v>1</v>
      </c>
      <c r="C976" s="63">
        <v>39</v>
      </c>
      <c r="D976" s="63">
        <v>975</v>
      </c>
      <c r="E976" s="63" t="str">
        <f>VLOOKUP(CENSO[[#This Row],[NOME COMUM]],ESPECIES[],2,FALSE)</f>
        <v>Tachigali myrmecophila Ducke</v>
      </c>
      <c r="F976" s="64" t="s">
        <v>14</v>
      </c>
      <c r="G976" s="64">
        <v>303</v>
      </c>
      <c r="H976" s="97">
        <f>CENSO[[#This Row],[CAP (cm)]]/PI()</f>
        <v>96.447895513688579</v>
      </c>
      <c r="I976" s="64">
        <v>20</v>
      </c>
      <c r="J976" s="96">
        <f>(PI()*(CENSO[[#This Row],[DAP (cm)]]^2))/40000</f>
        <v>0.73059280851619102</v>
      </c>
      <c r="K976" s="96">
        <f>CENSO[[#This Row],[g (m²)]]*CENSO[[#This Row],[H (m)]]*0.7</f>
        <v>10.228299319226673</v>
      </c>
      <c r="L976" s="64">
        <v>1</v>
      </c>
      <c r="M976" s="65">
        <v>367606.09999999899</v>
      </c>
      <c r="N976" s="87">
        <v>9708133.5999999903</v>
      </c>
      <c r="O976" s="87" t="s">
        <v>1228</v>
      </c>
      <c r="P976" s="87" t="str">
        <f>VLOOKUP(CENSO[[#This Row],[DAP (cm)]],CD[],2,TRUE)</f>
        <v>TORA</v>
      </c>
      <c r="Q976" s="87" t="str">
        <f>VLOOKUP(CENSO[[#This Row],[DAP (cm)]],DD[],2,TRUE)</f>
        <v>90├ 100</v>
      </c>
      <c r="R976" s="87" t="str" cm="1">
        <f t="array" ref="R976">INDEX(_xlfn.TEXTSPLIT(CENSO[[#This Row],[NOME CIENTIFICO]]," "),1)</f>
        <v>Tachigali</v>
      </c>
      <c r="S976" s="98" t="s">
        <v>1004</v>
      </c>
      <c r="T976" s="87">
        <f>_xlfn.MINIFS(CENSO[DAP (cm)],CENSO[NOME CIENTIFICO],CENSO[[#This Row],[NOME CIENTIFICO]])</f>
        <v>39.152116000606256</v>
      </c>
      <c r="U9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76" s="87" t="str">
        <f>IF(CENSO[[#This Row],[DAP (cm)]]&lt;CENSO[[#This Row],[DMCE (cm)]],"DAP &lt; DMCE","DAP ≥ DMCE")</f>
        <v>DAP ≥ DMCE</v>
      </c>
      <c r="W976" s="87" t="str">
        <f>IF(CENSO[[#This Row],[DAP (cm)]]&gt;200, "Superior", "Inferior")</f>
        <v>Inferior</v>
      </c>
      <c r="X976" s="87" t="str">
        <f>VLOOKUP(CENSO[[#This Row],[NOME COMUM]],ESPECIES[],4,FALSE)</f>
        <v>Não</v>
      </c>
      <c r="Y976" s="87" t="str">
        <f>IF(IFERROR(VLOOKUP(CENSO[[#This Row],[NOME COMUM]],COMERCIAIS[],2, FALSE), "Não") &lt;&gt; "Não", "Sim", "Não")</f>
        <v>Sim</v>
      </c>
      <c r="Z976" s="133">
        <f>CENSO[[#This Row],[g (m²)]]/SUM(AEEF[AEEF-UT])</f>
        <v>1.2782756240555279E-3</v>
      </c>
      <c r="AA976" s="133">
        <f>CENSO[[#This Row],[v (m³)]]/SUM(AEEF[AEEF-UT])</f>
        <v>1.789585873677739E-2</v>
      </c>
    </row>
    <row r="977" spans="1:27" ht="14">
      <c r="A977" s="86">
        <v>1</v>
      </c>
      <c r="B977" s="86">
        <v>1</v>
      </c>
      <c r="C977" s="63">
        <v>39</v>
      </c>
      <c r="D977" s="63">
        <v>976</v>
      </c>
      <c r="E977" s="63" t="str">
        <f>VLOOKUP(CENSO[[#This Row],[NOME COMUM]],ESPECIES[],2,FALSE)</f>
        <v>Bertholletia excelsa Humb. &amp; Bonpl.</v>
      </c>
      <c r="F977" s="64" t="s">
        <v>37</v>
      </c>
      <c r="G977" s="64">
        <v>245</v>
      </c>
      <c r="H977" s="97">
        <f>CENSO[[#This Row],[CAP (cm)]]/PI()</f>
        <v>77.985922115028714</v>
      </c>
      <c r="I977" s="64">
        <v>22</v>
      </c>
      <c r="J977" s="96">
        <f>(PI()*(CENSO[[#This Row],[DAP (cm)]]^2))/40000</f>
        <v>0.47766377295455087</v>
      </c>
      <c r="K977" s="96">
        <f>CENSO[[#This Row],[g (m²)]]*CENSO[[#This Row],[H (m)]]*0.7</f>
        <v>7.3560221035000826</v>
      </c>
      <c r="L977" s="64">
        <v>1</v>
      </c>
      <c r="M977" s="65">
        <v>367611</v>
      </c>
      <c r="N977" s="87">
        <v>9708140</v>
      </c>
      <c r="O977" s="87" t="s">
        <v>424</v>
      </c>
      <c r="P977" s="87" t="str">
        <f>VLOOKUP(CENSO[[#This Row],[DAP (cm)]],CD[],2,TRUE)</f>
        <v>TORA</v>
      </c>
      <c r="Q977" s="87" t="str">
        <f>VLOOKUP(CENSO[[#This Row],[DAP (cm)]],DD[],2,TRUE)</f>
        <v>70├ 80</v>
      </c>
      <c r="R977" s="87" t="str" cm="1">
        <f t="array" ref="R977">INDEX(_xlfn.TEXTSPLIT(CENSO[[#This Row],[NOME CIENTIFICO]]," "),1)</f>
        <v>Bertholletia</v>
      </c>
      <c r="S977" s="98" t="s">
        <v>1004</v>
      </c>
      <c r="T977" s="87">
        <f>_xlfn.MINIFS(CENSO[DAP (cm)],CENSO[NOME CIENTIFICO],CENSO[[#This Row],[NOME CIENTIFICO]])</f>
        <v>41.38028520389279</v>
      </c>
      <c r="U9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977" s="87" t="str">
        <f>IF(CENSO[[#This Row],[DAP (cm)]]&lt;CENSO[[#This Row],[DMCE (cm)]],"DAP &lt; DMCE","DAP ≥ DMCE")</f>
        <v>DAP ≥ DMCE</v>
      </c>
      <c r="W977" s="87" t="str">
        <f>IF(CENSO[[#This Row],[DAP (cm)]]&gt;200, "Superior", "Inferior")</f>
        <v>Inferior</v>
      </c>
      <c r="X977" s="87" t="str">
        <f>VLOOKUP(CENSO[[#This Row],[NOME COMUM]],ESPECIES[],4,FALSE)</f>
        <v>Protegida</v>
      </c>
      <c r="Y977" s="87" t="str">
        <f>IF(IFERROR(VLOOKUP(CENSO[[#This Row],[NOME COMUM]],COMERCIAIS[],2, FALSE), "Não") &lt;&gt; "Não", "Sim", "Não")</f>
        <v>Não</v>
      </c>
      <c r="Z977" s="133">
        <f>CENSO[[#This Row],[g (m²)]]/SUM(AEEF[AEEF-UT])</f>
        <v>8.3574044302773209E-4</v>
      </c>
      <c r="AA977" s="133">
        <f>CENSO[[#This Row],[v (m³)]]/SUM(AEEF[AEEF-UT])</f>
        <v>1.2870402822627072E-2</v>
      </c>
    </row>
    <row r="978" spans="1:27" ht="14">
      <c r="A978" s="86">
        <v>1</v>
      </c>
      <c r="B978" s="86">
        <v>1</v>
      </c>
      <c r="C978" s="63">
        <v>39</v>
      </c>
      <c r="D978" s="63">
        <v>977</v>
      </c>
      <c r="E978" s="63" t="str">
        <f>VLOOKUP(CENSO[[#This Row],[NOME COMUM]],ESPECIES[],2,FALSE)</f>
        <v>Couratari guianensis Aubl.</v>
      </c>
      <c r="F978" s="64" t="s">
        <v>6</v>
      </c>
      <c r="G978" s="64">
        <v>126</v>
      </c>
      <c r="H978" s="97">
        <f>CENSO[[#This Row],[CAP (cm)]]/PI()</f>
        <v>40.107045659157627</v>
      </c>
      <c r="I978" s="64">
        <v>21</v>
      </c>
      <c r="J978" s="96">
        <f>(PI()*(CENSO[[#This Row],[DAP (cm)]]^2))/40000</f>
        <v>0.12633719382634653</v>
      </c>
      <c r="K978" s="96">
        <f>CENSO[[#This Row],[g (m²)]]*CENSO[[#This Row],[H (m)]]*0.7</f>
        <v>1.857156749247294</v>
      </c>
      <c r="L978" s="64">
        <v>1</v>
      </c>
      <c r="M978" s="65">
        <v>367610.799999999</v>
      </c>
      <c r="N978" s="87">
        <v>9708141.5</v>
      </c>
      <c r="O978" s="98" t="s">
        <v>1225</v>
      </c>
      <c r="P978" s="87" t="str">
        <f>VLOOKUP(CENSO[[#This Row],[DAP (cm)]],CD[],2,TRUE)</f>
        <v>TORETE</v>
      </c>
      <c r="Q978" s="87" t="str">
        <f>VLOOKUP(CENSO[[#This Row],[DAP (cm)]],DD[],2,TRUE)</f>
        <v>40├ 50</v>
      </c>
      <c r="R978" s="87" t="str" cm="1">
        <f t="array" ref="R978">INDEX(_xlfn.TEXTSPLIT(CENSO[[#This Row],[NOME CIENTIFICO]]," "),1)</f>
        <v>Couratari</v>
      </c>
      <c r="S978" s="98" t="s">
        <v>1004</v>
      </c>
      <c r="T978" s="87">
        <f>_xlfn.MINIFS(CENSO[DAP (cm)],CENSO[NOME CIENTIFICO],CENSO[[#This Row],[NOME CIENTIFICO]])</f>
        <v>38.833806114422465</v>
      </c>
      <c r="U9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78" s="87" t="str">
        <f>IF(CENSO[[#This Row],[DAP (cm)]]&lt;CENSO[[#This Row],[DMCE (cm)]],"DAP &lt; DMCE","DAP ≥ DMCE")</f>
        <v>DAP &lt; DMCE</v>
      </c>
      <c r="W978" s="87" t="str">
        <f>IF(CENSO[[#This Row],[DAP (cm)]]&gt;200, "Superior", "Inferior")</f>
        <v>Inferior</v>
      </c>
      <c r="X978" s="87" t="str">
        <f>VLOOKUP(CENSO[[#This Row],[NOME COMUM]],ESPECIES[],4,FALSE)</f>
        <v>Não</v>
      </c>
      <c r="Y978" s="87" t="str">
        <f>IF(IFERROR(VLOOKUP(CENSO[[#This Row],[NOME COMUM]],COMERCIAIS[],2, FALSE), "Não") &lt;&gt; "Não", "Sim", "Não")</f>
        <v>Sim</v>
      </c>
      <c r="Z978" s="133">
        <f>CENSO[[#This Row],[g (m²)]]/SUM(AEEF[AEEF-UT])</f>
        <v>2.2104481921713078E-4</v>
      </c>
      <c r="AA978" s="133">
        <f>CENSO[[#This Row],[v (m³)]]/SUM(AEEF[AEEF-UT])</f>
        <v>3.2493588424918228E-3</v>
      </c>
    </row>
    <row r="979" spans="1:27" ht="14">
      <c r="A979" s="86">
        <v>1</v>
      </c>
      <c r="B979" s="86">
        <v>1</v>
      </c>
      <c r="C979" s="63">
        <v>39</v>
      </c>
      <c r="D979" s="63">
        <v>978</v>
      </c>
      <c r="E979" s="63" t="str">
        <f>VLOOKUP(CENSO[[#This Row],[NOME COMUM]],ESPECIES[],2,FALSE)</f>
        <v>Qualea dichotoma (Mart.) Warm. ex Wille</v>
      </c>
      <c r="F979" s="64" t="s">
        <v>55</v>
      </c>
      <c r="G979" s="64">
        <v>200</v>
      </c>
      <c r="H979" s="97">
        <f>CENSO[[#This Row],[CAP (cm)]]/PI()</f>
        <v>63.661977236758133</v>
      </c>
      <c r="I979" s="64">
        <v>20</v>
      </c>
      <c r="J979" s="96">
        <f>(PI()*(CENSO[[#This Row],[DAP (cm)]]^2))/40000</f>
        <v>0.31830988618379064</v>
      </c>
      <c r="K979" s="96">
        <f>CENSO[[#This Row],[g (m²)]]*CENSO[[#This Row],[H (m)]]*0.7</f>
        <v>4.4563384065730682</v>
      </c>
      <c r="L979" s="64">
        <v>1</v>
      </c>
      <c r="M979" s="65">
        <v>367575.59999999899</v>
      </c>
      <c r="N979" s="87">
        <v>9708172.6999999899</v>
      </c>
      <c r="O979" s="87" t="s">
        <v>1227</v>
      </c>
      <c r="P979" s="87" t="str">
        <f>VLOOKUP(CENSO[[#This Row],[DAP (cm)]],CD[],2,TRUE)</f>
        <v>TORA</v>
      </c>
      <c r="Q979" s="87" t="str">
        <f>VLOOKUP(CENSO[[#This Row],[DAP (cm)]],DD[],2,TRUE)</f>
        <v>60├ 70</v>
      </c>
      <c r="R979" s="87" t="str" cm="1">
        <f t="array" ref="R979">INDEX(_xlfn.TEXTSPLIT(CENSO[[#This Row],[NOME CIENTIFICO]]," "),1)</f>
        <v>Qualea</v>
      </c>
      <c r="S979" s="98" t="s">
        <v>1004</v>
      </c>
      <c r="T979" s="87">
        <f>_xlfn.MINIFS(CENSO[DAP (cm)],CENSO[NOME CIENTIFICO],CENSO[[#This Row],[NOME CIENTIFICO]])</f>
        <v>40.107045659157627</v>
      </c>
      <c r="U9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979" s="87" t="str">
        <f>IF(CENSO[[#This Row],[DAP (cm)]]&lt;CENSO[[#This Row],[DMCE (cm)]],"DAP &lt; DMCE","DAP ≥ DMCE")</f>
        <v>DAP ≥ DMCE</v>
      </c>
      <c r="W979" s="87" t="str">
        <f>IF(CENSO[[#This Row],[DAP (cm)]]&gt;200, "Superior", "Inferior")</f>
        <v>Inferior</v>
      </c>
      <c r="X979" s="87" t="str">
        <f>VLOOKUP(CENSO[[#This Row],[NOME COMUM]],ESPECIES[],4,FALSE)</f>
        <v>Não</v>
      </c>
      <c r="Y979" s="87" t="str">
        <f>IF(IFERROR(VLOOKUP(CENSO[[#This Row],[NOME COMUM]],COMERCIAIS[],2, FALSE), "Não") &lt;&gt; "Não", "Sim", "Não")</f>
        <v>Não</v>
      </c>
      <c r="Z979" s="133">
        <f>CENSO[[#This Row],[g (m²)]]/SUM(AEEF[AEEF-UT])</f>
        <v>5.5692824191768894E-4</v>
      </c>
      <c r="AA979" s="133">
        <f>CENSO[[#This Row],[v (m³)]]/SUM(AEEF[AEEF-UT])</f>
        <v>7.7969953868476443E-3</v>
      </c>
    </row>
    <row r="980" spans="1:27" ht="14">
      <c r="A980" s="86">
        <v>1</v>
      </c>
      <c r="B980" s="86">
        <v>1</v>
      </c>
      <c r="C980" s="63">
        <v>39</v>
      </c>
      <c r="D980" s="63">
        <v>979</v>
      </c>
      <c r="E980" s="63" t="str">
        <f>VLOOKUP(CENSO[[#This Row],[NOME COMUM]],ESPECIES[],2,FALSE)</f>
        <v>Alexa grandiflora Ducke</v>
      </c>
      <c r="F980" s="64" t="s">
        <v>13</v>
      </c>
      <c r="G980" s="64">
        <v>283</v>
      </c>
      <c r="H980" s="97">
        <f>CENSO[[#This Row],[CAP (cm)]]/PI()</f>
        <v>90.081697790012768</v>
      </c>
      <c r="I980" s="64">
        <v>20</v>
      </c>
      <c r="J980" s="96">
        <f>(PI()*(CENSO[[#This Row],[DAP (cm)]]^2))/40000</f>
        <v>0.6373280118643404</v>
      </c>
      <c r="K980" s="96">
        <f>CENSO[[#This Row],[g (m²)]]*CENSO[[#This Row],[H (m)]]*0.7</f>
        <v>8.922592166100765</v>
      </c>
      <c r="L980" s="64">
        <v>1</v>
      </c>
      <c r="M980" s="65">
        <v>367528.59999999899</v>
      </c>
      <c r="N980" s="87">
        <v>9708213.1999999899</v>
      </c>
      <c r="O980" s="87" t="s">
        <v>1227</v>
      </c>
      <c r="P980" s="87" t="str">
        <f>VLOOKUP(CENSO[[#This Row],[DAP (cm)]],CD[],2,TRUE)</f>
        <v>TORA</v>
      </c>
      <c r="Q980" s="87" t="str">
        <f>VLOOKUP(CENSO[[#This Row],[DAP (cm)]],DD[],2,TRUE)</f>
        <v>90├ 100</v>
      </c>
      <c r="R980" s="87" t="str" cm="1">
        <f t="array" ref="R980">INDEX(_xlfn.TEXTSPLIT(CENSO[[#This Row],[NOME CIENTIFICO]]," "),1)</f>
        <v>Alexa</v>
      </c>
      <c r="S980" s="98" t="s">
        <v>1004</v>
      </c>
      <c r="T980" s="87">
        <f>_xlfn.MINIFS(CENSO[DAP (cm)],CENSO[NOME CIENTIFICO],CENSO[[#This Row],[NOME CIENTIFICO]])</f>
        <v>39.788735772973837</v>
      </c>
      <c r="U9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80" s="87" t="str">
        <f>IF(CENSO[[#This Row],[DAP (cm)]]&lt;CENSO[[#This Row],[DMCE (cm)]],"DAP &lt; DMCE","DAP ≥ DMCE")</f>
        <v>DAP ≥ DMCE</v>
      </c>
      <c r="W980" s="87" t="str">
        <f>IF(CENSO[[#This Row],[DAP (cm)]]&gt;200, "Superior", "Inferior")</f>
        <v>Inferior</v>
      </c>
      <c r="X980" s="87" t="str">
        <f>VLOOKUP(CENSO[[#This Row],[NOME COMUM]],ESPECIES[],4,FALSE)</f>
        <v>Não</v>
      </c>
      <c r="Y980" s="87" t="str">
        <f>IF(IFERROR(VLOOKUP(CENSO[[#This Row],[NOME COMUM]],COMERCIAIS[],2, FALSE), "Não") &lt;&gt; "Não", "Sim", "Não")</f>
        <v>Não</v>
      </c>
      <c r="Z980" s="133">
        <f>CENSO[[#This Row],[g (m²)]]/SUM(AEEF[AEEF-UT])</f>
        <v>1.1150956491736452E-3</v>
      </c>
      <c r="AA980" s="133">
        <f>CENSO[[#This Row],[v (m³)]]/SUM(AEEF[AEEF-UT])</f>
        <v>1.561133908843103E-2</v>
      </c>
    </row>
    <row r="981" spans="1:27" ht="14">
      <c r="A981" s="86">
        <v>1</v>
      </c>
      <c r="B981" s="86">
        <v>1</v>
      </c>
      <c r="C981" s="63">
        <v>39</v>
      </c>
      <c r="D981" s="63">
        <v>980</v>
      </c>
      <c r="E981" s="63" t="str">
        <f>VLOOKUP(CENSO[[#This Row],[NOME COMUM]],ESPECIES[],2,FALSE)</f>
        <v>Hymenaea courbaril L.</v>
      </c>
      <c r="F981" s="64" t="s">
        <v>3</v>
      </c>
      <c r="G981" s="64">
        <v>287</v>
      </c>
      <c r="H981" s="97">
        <f>CENSO[[#This Row],[CAP (cm)]]/PI()</f>
        <v>91.35493733474793</v>
      </c>
      <c r="I981" s="64">
        <v>23</v>
      </c>
      <c r="J981" s="96">
        <f>(PI()*(CENSO[[#This Row],[DAP (cm)]]^2))/40000</f>
        <v>0.65547167537681639</v>
      </c>
      <c r="K981" s="96">
        <f>CENSO[[#This Row],[g (m²)]]*CENSO[[#This Row],[H (m)]]*0.7</f>
        <v>10.553093973566744</v>
      </c>
      <c r="L981" s="64">
        <v>1</v>
      </c>
      <c r="M981" s="65">
        <v>367487</v>
      </c>
      <c r="N981" s="87">
        <v>9708239.4000000004</v>
      </c>
      <c r="O981" s="87" t="s">
        <v>1228</v>
      </c>
      <c r="P981" s="87" t="str">
        <f>VLOOKUP(CENSO[[#This Row],[DAP (cm)]],CD[],2,TRUE)</f>
        <v>TORA</v>
      </c>
      <c r="Q981" s="87" t="str">
        <f>VLOOKUP(CENSO[[#This Row],[DAP (cm)]],DD[],2,TRUE)</f>
        <v>90├ 100</v>
      </c>
      <c r="R981" s="87" t="str" cm="1">
        <f t="array" ref="R981">INDEX(_xlfn.TEXTSPLIT(CENSO[[#This Row],[NOME CIENTIFICO]]," "),1)</f>
        <v>Hymenaea</v>
      </c>
      <c r="S981" s="98" t="s">
        <v>1004</v>
      </c>
      <c r="T981" s="87">
        <f>_xlfn.MINIFS(CENSO[DAP (cm)],CENSO[NOME CIENTIFICO],CENSO[[#This Row],[NOME CIENTIFICO]])</f>
        <v>41.38028520389279</v>
      </c>
      <c r="U9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981" s="87" t="str">
        <f>IF(CENSO[[#This Row],[DAP (cm)]]&lt;CENSO[[#This Row],[DMCE (cm)]],"DAP &lt; DMCE","DAP ≥ DMCE")</f>
        <v>DAP ≥ DMCE</v>
      </c>
      <c r="W981" s="87" t="str">
        <f>IF(CENSO[[#This Row],[DAP (cm)]]&gt;200, "Superior", "Inferior")</f>
        <v>Inferior</v>
      </c>
      <c r="X981" s="87" t="str">
        <f>VLOOKUP(CENSO[[#This Row],[NOME COMUM]],ESPECIES[],4,FALSE)</f>
        <v>Não</v>
      </c>
      <c r="Y981" s="87" t="str">
        <f>IF(IFERROR(VLOOKUP(CENSO[[#This Row],[NOME COMUM]],COMERCIAIS[],2, FALSE), "Não") &lt;&gt; "Não", "Sim", "Não")</f>
        <v>Sim</v>
      </c>
      <c r="Z981" s="133">
        <f>CENSO[[#This Row],[g (m²)]]/SUM(AEEF[AEEF-UT])</f>
        <v>1.1468405589629533E-3</v>
      </c>
      <c r="AA981" s="133">
        <f>CENSO[[#This Row],[v (m³)]]/SUM(AEEF[AEEF-UT])</f>
        <v>1.8464132999303547E-2</v>
      </c>
    </row>
    <row r="982" spans="1:27" ht="14">
      <c r="A982" s="86">
        <v>1</v>
      </c>
      <c r="B982" s="86">
        <v>1</v>
      </c>
      <c r="C982" s="63">
        <v>39</v>
      </c>
      <c r="D982" s="63">
        <v>981</v>
      </c>
      <c r="E982" s="63" t="str">
        <f>VLOOKUP(CENSO[[#This Row],[NOME COMUM]],ESPECIES[],2,FALSE)</f>
        <v>Tachigali myrmecophila Ducke</v>
      </c>
      <c r="F982" s="64" t="s">
        <v>14</v>
      </c>
      <c r="G982" s="64">
        <v>200</v>
      </c>
      <c r="H982" s="97">
        <f>CENSO[[#This Row],[CAP (cm)]]/PI()</f>
        <v>63.661977236758133</v>
      </c>
      <c r="I982" s="64">
        <v>18</v>
      </c>
      <c r="J982" s="96">
        <f>(PI()*(CENSO[[#This Row],[DAP (cm)]]^2))/40000</f>
        <v>0.31830988618379064</v>
      </c>
      <c r="K982" s="96">
        <f>CENSO[[#This Row],[g (m²)]]*CENSO[[#This Row],[H (m)]]*0.7</f>
        <v>4.0107045659157619</v>
      </c>
      <c r="L982" s="64">
        <v>1</v>
      </c>
      <c r="M982" s="65">
        <v>367423.4</v>
      </c>
      <c r="N982" s="87">
        <v>9708302.5999999903</v>
      </c>
      <c r="O982" s="87" t="s">
        <v>1228</v>
      </c>
      <c r="P982" s="87" t="str">
        <f>VLOOKUP(CENSO[[#This Row],[DAP (cm)]],CD[],2,TRUE)</f>
        <v>TORA</v>
      </c>
      <c r="Q982" s="87" t="str">
        <f>VLOOKUP(CENSO[[#This Row],[DAP (cm)]],DD[],2,TRUE)</f>
        <v>60├ 70</v>
      </c>
      <c r="R982" s="87" t="str" cm="1">
        <f t="array" ref="R982">INDEX(_xlfn.TEXTSPLIT(CENSO[[#This Row],[NOME CIENTIFICO]]," "),1)</f>
        <v>Tachigali</v>
      </c>
      <c r="S982" s="98" t="s">
        <v>1004</v>
      </c>
      <c r="T982" s="87">
        <f>_xlfn.MINIFS(CENSO[DAP (cm)],CENSO[NOME CIENTIFICO],CENSO[[#This Row],[NOME CIENTIFICO]])</f>
        <v>39.152116000606256</v>
      </c>
      <c r="U9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82" s="87" t="str">
        <f>IF(CENSO[[#This Row],[DAP (cm)]]&lt;CENSO[[#This Row],[DMCE (cm)]],"DAP &lt; DMCE","DAP ≥ DMCE")</f>
        <v>DAP ≥ DMCE</v>
      </c>
      <c r="W982" s="87" t="str">
        <f>IF(CENSO[[#This Row],[DAP (cm)]]&gt;200, "Superior", "Inferior")</f>
        <v>Inferior</v>
      </c>
      <c r="X982" s="87" t="str">
        <f>VLOOKUP(CENSO[[#This Row],[NOME COMUM]],ESPECIES[],4,FALSE)</f>
        <v>Não</v>
      </c>
      <c r="Y982" s="87" t="str">
        <f>IF(IFERROR(VLOOKUP(CENSO[[#This Row],[NOME COMUM]],COMERCIAIS[],2, FALSE), "Não") &lt;&gt; "Não", "Sim", "Não")</f>
        <v>Sim</v>
      </c>
      <c r="Z982" s="133">
        <f>CENSO[[#This Row],[g (m²)]]/SUM(AEEF[AEEF-UT])</f>
        <v>5.5692824191768894E-4</v>
      </c>
      <c r="AA982" s="133">
        <f>CENSO[[#This Row],[v (m³)]]/SUM(AEEF[AEEF-UT])</f>
        <v>7.0172958481628809E-3</v>
      </c>
    </row>
    <row r="983" spans="1:27" ht="14">
      <c r="A983" s="86">
        <v>1</v>
      </c>
      <c r="B983" s="86">
        <v>1</v>
      </c>
      <c r="C983" s="63">
        <v>39</v>
      </c>
      <c r="D983" s="63">
        <v>982</v>
      </c>
      <c r="E983" s="63" t="str">
        <f>VLOOKUP(CENSO[[#This Row],[NOME COMUM]],ESPECIES[],2,FALSE)</f>
        <v>Tachigali myrmecophila Ducke</v>
      </c>
      <c r="F983" s="64" t="s">
        <v>14</v>
      </c>
      <c r="G983" s="64">
        <v>162</v>
      </c>
      <c r="H983" s="97">
        <f>CENSO[[#This Row],[CAP (cm)]]/PI()</f>
        <v>51.566201561774093</v>
      </c>
      <c r="I983" s="64">
        <v>20</v>
      </c>
      <c r="J983" s="96">
        <f>(PI()*(CENSO[[#This Row],[DAP (cm)]]^2))/40000</f>
        <v>0.20884311632518512</v>
      </c>
      <c r="K983" s="96">
        <f>CENSO[[#This Row],[g (m²)]]*CENSO[[#This Row],[H (m)]]*0.7</f>
        <v>2.9238036285525912</v>
      </c>
      <c r="L983" s="64">
        <v>1</v>
      </c>
      <c r="M983" s="65">
        <v>367414.59999999899</v>
      </c>
      <c r="N983" s="87">
        <v>9708294.4000000004</v>
      </c>
      <c r="O983" s="87" t="s">
        <v>1228</v>
      </c>
      <c r="P983" s="87" t="str">
        <f>VLOOKUP(CENSO[[#This Row],[DAP (cm)]],CD[],2,TRUE)</f>
        <v>TORA</v>
      </c>
      <c r="Q983" s="87" t="str">
        <f>VLOOKUP(CENSO[[#This Row],[DAP (cm)]],DD[],2,TRUE)</f>
        <v>50├ 60</v>
      </c>
      <c r="R983" s="87" t="str" cm="1">
        <f t="array" ref="R983">INDEX(_xlfn.TEXTSPLIT(CENSO[[#This Row],[NOME CIENTIFICO]]," "),1)</f>
        <v>Tachigali</v>
      </c>
      <c r="S983" s="98" t="s">
        <v>1004</v>
      </c>
      <c r="T983" s="87">
        <f>_xlfn.MINIFS(CENSO[DAP (cm)],CENSO[NOME CIENTIFICO],CENSO[[#This Row],[NOME CIENTIFICO]])</f>
        <v>39.152116000606256</v>
      </c>
      <c r="U9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83" s="87" t="str">
        <f>IF(CENSO[[#This Row],[DAP (cm)]]&lt;CENSO[[#This Row],[DMCE (cm)]],"DAP &lt; DMCE","DAP ≥ DMCE")</f>
        <v>DAP ≥ DMCE</v>
      </c>
      <c r="W983" s="87" t="str">
        <f>IF(CENSO[[#This Row],[DAP (cm)]]&gt;200, "Superior", "Inferior")</f>
        <v>Inferior</v>
      </c>
      <c r="X983" s="87" t="str">
        <f>VLOOKUP(CENSO[[#This Row],[NOME COMUM]],ESPECIES[],4,FALSE)</f>
        <v>Não</v>
      </c>
      <c r="Y983" s="87" t="str">
        <f>IF(IFERROR(VLOOKUP(CENSO[[#This Row],[NOME COMUM]],COMERCIAIS[],2, FALSE), "Não") &lt;&gt; "Não", "Sim", "Não")</f>
        <v>Sim</v>
      </c>
      <c r="Z983" s="133">
        <f>CENSO[[#This Row],[g (m²)]]/SUM(AEEF[AEEF-UT])</f>
        <v>3.6540061952219585E-4</v>
      </c>
      <c r="AA983" s="133">
        <f>CENSO[[#This Row],[v (m³)]]/SUM(AEEF[AEEF-UT])</f>
        <v>5.1156086733107412E-3</v>
      </c>
    </row>
    <row r="984" spans="1:27" ht="14">
      <c r="A984" s="86">
        <v>1</v>
      </c>
      <c r="B984" s="86">
        <v>1</v>
      </c>
      <c r="C984" s="63">
        <v>39</v>
      </c>
      <c r="D984" s="63">
        <v>983</v>
      </c>
      <c r="E984" s="63" t="str">
        <f>VLOOKUP(CENSO[[#This Row],[NOME COMUM]],ESPECIES[],2,FALSE)</f>
        <v>Alexa grandiflora Ducke</v>
      </c>
      <c r="F984" s="64" t="s">
        <v>13</v>
      </c>
      <c r="G984" s="64">
        <v>315</v>
      </c>
      <c r="H984" s="97">
        <f>CENSO[[#This Row],[CAP (cm)]]/PI()</f>
        <v>100.26761414789407</v>
      </c>
      <c r="I984" s="64">
        <v>20</v>
      </c>
      <c r="J984" s="96">
        <f>(PI()*(CENSO[[#This Row],[DAP (cm)]]^2))/40000</f>
        <v>0.78960746141466576</v>
      </c>
      <c r="K984" s="96">
        <f>CENSO[[#This Row],[g (m²)]]*CENSO[[#This Row],[H (m)]]*0.7</f>
        <v>11.054504459805321</v>
      </c>
      <c r="L984" s="64">
        <v>1</v>
      </c>
      <c r="M984" s="65">
        <v>367399.7</v>
      </c>
      <c r="N984" s="87">
        <v>9708272.3000000007</v>
      </c>
      <c r="O984" s="87" t="s">
        <v>1227</v>
      </c>
      <c r="P984" s="87" t="str">
        <f>VLOOKUP(CENSO[[#This Row],[DAP (cm)]],CD[],2,TRUE)</f>
        <v>TORA</v>
      </c>
      <c r="Q984" s="87" t="str">
        <f>VLOOKUP(CENSO[[#This Row],[DAP (cm)]],DD[],2,TRUE)</f>
        <v>100├ 110</v>
      </c>
      <c r="R984" s="87" t="str" cm="1">
        <f t="array" ref="R984">INDEX(_xlfn.TEXTSPLIT(CENSO[[#This Row],[NOME CIENTIFICO]]," "),1)</f>
        <v>Alexa</v>
      </c>
      <c r="S984" s="98" t="s">
        <v>1004</v>
      </c>
      <c r="T984" s="87">
        <f>_xlfn.MINIFS(CENSO[DAP (cm)],CENSO[NOME CIENTIFICO],CENSO[[#This Row],[NOME CIENTIFICO]])</f>
        <v>39.788735772973837</v>
      </c>
      <c r="U9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84" s="87" t="str">
        <f>IF(CENSO[[#This Row],[DAP (cm)]]&lt;CENSO[[#This Row],[DMCE (cm)]],"DAP &lt; DMCE","DAP ≥ DMCE")</f>
        <v>DAP ≥ DMCE</v>
      </c>
      <c r="W984" s="87" t="str">
        <f>IF(CENSO[[#This Row],[DAP (cm)]]&gt;200, "Superior", "Inferior")</f>
        <v>Inferior</v>
      </c>
      <c r="X984" s="87" t="str">
        <f>VLOOKUP(CENSO[[#This Row],[NOME COMUM]],ESPECIES[],4,FALSE)</f>
        <v>Não</v>
      </c>
      <c r="Y984" s="87" t="str">
        <f>IF(IFERROR(VLOOKUP(CENSO[[#This Row],[NOME COMUM]],COMERCIAIS[],2, FALSE), "Não") &lt;&gt; "Não", "Sim", "Não")</f>
        <v>Não</v>
      </c>
      <c r="Z984" s="133">
        <f>CENSO[[#This Row],[g (m²)]]/SUM(AEEF[AEEF-UT])</f>
        <v>1.3815301201070673E-3</v>
      </c>
      <c r="AA984" s="133">
        <f>CENSO[[#This Row],[v (m³)]]/SUM(AEEF[AEEF-UT])</f>
        <v>1.9341421681498942E-2</v>
      </c>
    </row>
    <row r="985" spans="1:27" ht="14">
      <c r="A985" s="86">
        <v>1</v>
      </c>
      <c r="B985" s="86">
        <v>1</v>
      </c>
      <c r="C985" s="63">
        <v>39</v>
      </c>
      <c r="D985" s="63">
        <v>984</v>
      </c>
      <c r="E985" s="63" t="str">
        <f>VLOOKUP(CENSO[[#This Row],[NOME COMUM]],ESPECIES[],2,FALSE)</f>
        <v>Couratari guianensis Aubl.</v>
      </c>
      <c r="F985" s="64" t="s">
        <v>6</v>
      </c>
      <c r="G985" s="64">
        <v>193</v>
      </c>
      <c r="H985" s="97">
        <f>CENSO[[#This Row],[CAP (cm)]]/PI()</f>
        <v>61.4338080334716</v>
      </c>
      <c r="I985" s="64">
        <v>23</v>
      </c>
      <c r="J985" s="96">
        <f>(PI()*(CENSO[[#This Row],[DAP (cm)]]^2))/40000</f>
        <v>0.29641812376150045</v>
      </c>
      <c r="K985" s="96">
        <f>CENSO[[#This Row],[g (m²)]]*CENSO[[#This Row],[H (m)]]*0.7</f>
        <v>4.7723317925601565</v>
      </c>
      <c r="L985" s="64">
        <v>1</v>
      </c>
      <c r="M985" s="65">
        <v>367399.59999999899</v>
      </c>
      <c r="N985" s="87">
        <v>9708273.8000000007</v>
      </c>
      <c r="O985" s="87" t="s">
        <v>1228</v>
      </c>
      <c r="P985" s="87" t="str">
        <f>VLOOKUP(CENSO[[#This Row],[DAP (cm)]],CD[],2,TRUE)</f>
        <v>TORA</v>
      </c>
      <c r="Q985" s="87" t="str">
        <f>VLOOKUP(CENSO[[#This Row],[DAP (cm)]],DD[],2,TRUE)</f>
        <v>60├ 70</v>
      </c>
      <c r="R985" s="87" t="str" cm="1">
        <f t="array" ref="R985">INDEX(_xlfn.TEXTSPLIT(CENSO[[#This Row],[NOME CIENTIFICO]]," "),1)</f>
        <v>Couratari</v>
      </c>
      <c r="S985" s="98" t="s">
        <v>1004</v>
      </c>
      <c r="T985" s="87">
        <f>_xlfn.MINIFS(CENSO[DAP (cm)],CENSO[NOME CIENTIFICO],CENSO[[#This Row],[NOME CIENTIFICO]])</f>
        <v>38.833806114422465</v>
      </c>
      <c r="U9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85" s="87" t="str">
        <f>IF(CENSO[[#This Row],[DAP (cm)]]&lt;CENSO[[#This Row],[DMCE (cm)]],"DAP &lt; DMCE","DAP ≥ DMCE")</f>
        <v>DAP ≥ DMCE</v>
      </c>
      <c r="W985" s="87" t="str">
        <f>IF(CENSO[[#This Row],[DAP (cm)]]&gt;200, "Superior", "Inferior")</f>
        <v>Inferior</v>
      </c>
      <c r="X985" s="87" t="str">
        <f>VLOOKUP(CENSO[[#This Row],[NOME COMUM]],ESPECIES[],4,FALSE)</f>
        <v>Não</v>
      </c>
      <c r="Y985" s="87" t="str">
        <f>IF(IFERROR(VLOOKUP(CENSO[[#This Row],[NOME COMUM]],COMERCIAIS[],2, FALSE), "Não") &lt;&gt; "Não", "Sim", "Não")</f>
        <v>Sim</v>
      </c>
      <c r="Z985" s="133">
        <f>CENSO[[#This Row],[g (m²)]]/SUM(AEEF[AEEF-UT])</f>
        <v>5.1862550207979992E-4</v>
      </c>
      <c r="AA985" s="133">
        <f>CENSO[[#This Row],[v (m³)]]/SUM(AEEF[AEEF-UT])</f>
        <v>8.3498705834847767E-3</v>
      </c>
    </row>
    <row r="986" spans="1:27" ht="14">
      <c r="A986" s="86">
        <v>1</v>
      </c>
      <c r="B986" s="86">
        <v>1</v>
      </c>
      <c r="C986" s="63">
        <v>39</v>
      </c>
      <c r="D986" s="63">
        <v>985</v>
      </c>
      <c r="E986" s="63" t="str">
        <f>VLOOKUP(CENSO[[#This Row],[NOME COMUM]],ESPECIES[],2,FALSE)</f>
        <v>Goupia glabra Aubl.</v>
      </c>
      <c r="F986" s="64" t="s">
        <v>34</v>
      </c>
      <c r="G986" s="64">
        <v>200</v>
      </c>
      <c r="H986" s="97">
        <f>CENSO[[#This Row],[CAP (cm)]]/PI()</f>
        <v>63.661977236758133</v>
      </c>
      <c r="I986" s="64">
        <v>20</v>
      </c>
      <c r="J986" s="96">
        <f>(PI()*(CENSO[[#This Row],[DAP (cm)]]^2))/40000</f>
        <v>0.31830988618379064</v>
      </c>
      <c r="K986" s="96">
        <f>CENSO[[#This Row],[g (m²)]]*CENSO[[#This Row],[H (m)]]*0.7</f>
        <v>4.4563384065730682</v>
      </c>
      <c r="L986" s="64">
        <v>1</v>
      </c>
      <c r="M986" s="65">
        <v>367387.799999999</v>
      </c>
      <c r="N986" s="87">
        <v>9708281.4000000004</v>
      </c>
      <c r="O986" s="87" t="s">
        <v>1227</v>
      </c>
      <c r="P986" s="87" t="str">
        <f>VLOOKUP(CENSO[[#This Row],[DAP (cm)]],CD[],2,TRUE)</f>
        <v>TORA</v>
      </c>
      <c r="Q986" s="87" t="str">
        <f>VLOOKUP(CENSO[[#This Row],[DAP (cm)]],DD[],2,TRUE)</f>
        <v>60├ 70</v>
      </c>
      <c r="R986" s="87" t="str" cm="1">
        <f t="array" ref="R986">INDEX(_xlfn.TEXTSPLIT(CENSO[[#This Row],[NOME CIENTIFICO]]," "),1)</f>
        <v>Goupia</v>
      </c>
      <c r="S986" s="98" t="s">
        <v>1004</v>
      </c>
      <c r="T986" s="87">
        <f>_xlfn.MINIFS(CENSO[DAP (cm)],CENSO[NOME CIENTIFICO],CENSO[[#This Row],[NOME CIENTIFICO]])</f>
        <v>40.107045659157627</v>
      </c>
      <c r="U9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986" s="87" t="str">
        <f>IF(CENSO[[#This Row],[DAP (cm)]]&lt;CENSO[[#This Row],[DMCE (cm)]],"DAP &lt; DMCE","DAP ≥ DMCE")</f>
        <v>DAP ≥ DMCE</v>
      </c>
      <c r="W986" s="87" t="str">
        <f>IF(CENSO[[#This Row],[DAP (cm)]]&gt;200, "Superior", "Inferior")</f>
        <v>Inferior</v>
      </c>
      <c r="X986" s="87" t="str">
        <f>VLOOKUP(CENSO[[#This Row],[NOME COMUM]],ESPECIES[],4,FALSE)</f>
        <v>Não</v>
      </c>
      <c r="Y986" s="87" t="str">
        <f>IF(IFERROR(VLOOKUP(CENSO[[#This Row],[NOME COMUM]],COMERCIAIS[],2, FALSE), "Não") &lt;&gt; "Não", "Sim", "Não")</f>
        <v>Sim</v>
      </c>
      <c r="Z986" s="133">
        <f>CENSO[[#This Row],[g (m²)]]/SUM(AEEF[AEEF-UT])</f>
        <v>5.5692824191768894E-4</v>
      </c>
      <c r="AA986" s="133">
        <f>CENSO[[#This Row],[v (m³)]]/SUM(AEEF[AEEF-UT])</f>
        <v>7.7969953868476443E-3</v>
      </c>
    </row>
    <row r="987" spans="1:27" ht="14">
      <c r="A987" s="86">
        <v>1</v>
      </c>
      <c r="B987" s="86">
        <v>1</v>
      </c>
      <c r="C987" s="63">
        <v>39</v>
      </c>
      <c r="D987" s="63">
        <v>986</v>
      </c>
      <c r="E987" s="63" t="str">
        <f>VLOOKUP(CENSO[[#This Row],[NOME COMUM]],ESPECIES[],2,FALSE)</f>
        <v>Piptadenia suaveolens Miq.</v>
      </c>
      <c r="F987" s="64" t="s">
        <v>22</v>
      </c>
      <c r="G987" s="64">
        <v>239</v>
      </c>
      <c r="H987" s="97">
        <f>CENSO[[#This Row],[CAP (cm)]]/PI()</f>
        <v>76.076062797925971</v>
      </c>
      <c r="I987" s="64">
        <v>20</v>
      </c>
      <c r="J987" s="96">
        <f>(PI()*(CENSO[[#This Row],[DAP (cm)]]^2))/40000</f>
        <v>0.45455447521760761</v>
      </c>
      <c r="K987" s="96">
        <f>CENSO[[#This Row],[g (m²)]]*CENSO[[#This Row],[H (m)]]*0.7</f>
        <v>6.3637626530465052</v>
      </c>
      <c r="L987" s="64">
        <v>1</v>
      </c>
      <c r="M987" s="65">
        <v>367370.5</v>
      </c>
      <c r="N987" s="87">
        <v>9708302.5999999903</v>
      </c>
      <c r="O987" s="87" t="s">
        <v>1228</v>
      </c>
      <c r="P987" s="87" t="str">
        <f>VLOOKUP(CENSO[[#This Row],[DAP (cm)]],CD[],2,TRUE)</f>
        <v>TORA</v>
      </c>
      <c r="Q987" s="87" t="str">
        <f>VLOOKUP(CENSO[[#This Row],[DAP (cm)]],DD[],2,TRUE)</f>
        <v>70├ 80</v>
      </c>
      <c r="R987" s="87" t="str" cm="1">
        <f t="array" ref="R987">INDEX(_xlfn.TEXTSPLIT(CENSO[[#This Row],[NOME CIENTIFICO]]," "),1)</f>
        <v>Piptadenia</v>
      </c>
      <c r="S987" s="98" t="s">
        <v>1004</v>
      </c>
      <c r="T987" s="87">
        <f>_xlfn.MINIFS(CENSO[DAP (cm)],CENSO[NOME CIENTIFICO],CENSO[[#This Row],[NOME CIENTIFICO]])</f>
        <v>39.788735772973837</v>
      </c>
      <c r="U9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87" s="87" t="str">
        <f>IF(CENSO[[#This Row],[DAP (cm)]]&lt;CENSO[[#This Row],[DMCE (cm)]],"DAP &lt; DMCE","DAP ≥ DMCE")</f>
        <v>DAP ≥ DMCE</v>
      </c>
      <c r="W987" s="87" t="str">
        <f>IF(CENSO[[#This Row],[DAP (cm)]]&gt;200, "Superior", "Inferior")</f>
        <v>Inferior</v>
      </c>
      <c r="X987" s="87" t="str">
        <f>VLOOKUP(CENSO[[#This Row],[NOME COMUM]],ESPECIES[],4,FALSE)</f>
        <v>Não</v>
      </c>
      <c r="Y987" s="87" t="str">
        <f>IF(IFERROR(VLOOKUP(CENSO[[#This Row],[NOME COMUM]],COMERCIAIS[],2, FALSE), "Não") &lt;&gt; "Não", "Sim", "Não")</f>
        <v>Sim</v>
      </c>
      <c r="Z987" s="133">
        <f>CENSO[[#This Row],[g (m²)]]/SUM(AEEF[AEEF-UT])</f>
        <v>7.9530745266450775E-4</v>
      </c>
      <c r="AA987" s="133">
        <f>CENSO[[#This Row],[v (m³)]]/SUM(AEEF[AEEF-UT])</f>
        <v>1.1134304337303107E-2</v>
      </c>
    </row>
    <row r="988" spans="1:27" ht="14">
      <c r="A988" s="86">
        <v>1</v>
      </c>
      <c r="B988" s="86">
        <v>1</v>
      </c>
      <c r="C988" s="63">
        <v>39</v>
      </c>
      <c r="D988" s="63">
        <v>987</v>
      </c>
      <c r="E988" s="63" t="str">
        <f>VLOOKUP(CENSO[[#This Row],[NOME COMUM]],ESPECIES[],2,FALSE)</f>
        <v>Tachigali myrmecophila Ducke</v>
      </c>
      <c r="F988" s="64" t="s">
        <v>14</v>
      </c>
      <c r="G988" s="64">
        <v>213</v>
      </c>
      <c r="H988" s="97">
        <f>CENSO[[#This Row],[CAP (cm)]]/PI()</f>
        <v>67.800005757147417</v>
      </c>
      <c r="I988" s="64">
        <v>20</v>
      </c>
      <c r="J988" s="96">
        <f>(PI()*(CENSO[[#This Row],[DAP (cm)]]^2))/40000</f>
        <v>0.36103503065681003</v>
      </c>
      <c r="K988" s="96">
        <f>CENSO[[#This Row],[g (m²)]]*CENSO[[#This Row],[H (m)]]*0.7</f>
        <v>5.0544904291953401</v>
      </c>
      <c r="L988" s="64">
        <v>1</v>
      </c>
      <c r="M988" s="65">
        <v>367333.59999999899</v>
      </c>
      <c r="N988" s="87">
        <v>9708344.8000000007</v>
      </c>
      <c r="O988" s="87" t="s">
        <v>1228</v>
      </c>
      <c r="P988" s="87" t="str">
        <f>VLOOKUP(CENSO[[#This Row],[DAP (cm)]],CD[],2,TRUE)</f>
        <v>TORA</v>
      </c>
      <c r="Q988" s="87" t="str">
        <f>VLOOKUP(CENSO[[#This Row],[DAP (cm)]],DD[],2,TRUE)</f>
        <v>60├ 70</v>
      </c>
      <c r="R988" s="87" t="str" cm="1">
        <f t="array" ref="R988">INDEX(_xlfn.TEXTSPLIT(CENSO[[#This Row],[NOME CIENTIFICO]]," "),1)</f>
        <v>Tachigali</v>
      </c>
      <c r="S988" s="98" t="s">
        <v>1004</v>
      </c>
      <c r="T988" s="87">
        <f>_xlfn.MINIFS(CENSO[DAP (cm)],CENSO[NOME CIENTIFICO],CENSO[[#This Row],[NOME CIENTIFICO]])</f>
        <v>39.152116000606256</v>
      </c>
      <c r="U9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88" s="87" t="str">
        <f>IF(CENSO[[#This Row],[DAP (cm)]]&lt;CENSO[[#This Row],[DMCE (cm)]],"DAP &lt; DMCE","DAP ≥ DMCE")</f>
        <v>DAP ≥ DMCE</v>
      </c>
      <c r="W988" s="87" t="str">
        <f>IF(CENSO[[#This Row],[DAP (cm)]]&gt;200, "Superior", "Inferior")</f>
        <v>Inferior</v>
      </c>
      <c r="X988" s="87" t="str">
        <f>VLOOKUP(CENSO[[#This Row],[NOME COMUM]],ESPECIES[],4,FALSE)</f>
        <v>Não</v>
      </c>
      <c r="Y988" s="87" t="str">
        <f>IF(IFERROR(VLOOKUP(CENSO[[#This Row],[NOME COMUM]],COMERCIAIS[],2, FALSE), "Não") &lt;&gt; "Não", "Sim", "Não")</f>
        <v>Sim</v>
      </c>
      <c r="Z988" s="133">
        <f>CENSO[[#This Row],[g (m²)]]/SUM(AEEF[AEEF-UT])</f>
        <v>6.3168193518909092E-4</v>
      </c>
      <c r="AA988" s="133">
        <f>CENSO[[#This Row],[v (m³)]]/SUM(AEEF[AEEF-UT])</f>
        <v>8.843547092647272E-3</v>
      </c>
    </row>
    <row r="989" spans="1:27" ht="14">
      <c r="A989" s="86">
        <v>1</v>
      </c>
      <c r="B989" s="86">
        <v>1</v>
      </c>
      <c r="C989" s="63">
        <v>39</v>
      </c>
      <c r="D989" s="63">
        <v>988</v>
      </c>
      <c r="E989" s="63" t="str">
        <f>VLOOKUP(CENSO[[#This Row],[NOME COMUM]],ESPECIES[],2,FALSE)</f>
        <v>Buchenavia capitata (Vahl) Eichler</v>
      </c>
      <c r="F989" s="64" t="s">
        <v>10</v>
      </c>
      <c r="G989" s="64">
        <v>200</v>
      </c>
      <c r="H989" s="97">
        <f>CENSO[[#This Row],[CAP (cm)]]/PI()</f>
        <v>63.661977236758133</v>
      </c>
      <c r="I989" s="64">
        <v>20</v>
      </c>
      <c r="J989" s="96">
        <f>(PI()*(CENSO[[#This Row],[DAP (cm)]]^2))/40000</f>
        <v>0.31830988618379064</v>
      </c>
      <c r="K989" s="96">
        <f>CENSO[[#This Row],[g (m²)]]*CENSO[[#This Row],[H (m)]]*0.7</f>
        <v>4.4563384065730682</v>
      </c>
      <c r="L989" s="64">
        <v>3</v>
      </c>
      <c r="M989" s="65">
        <v>367348.2</v>
      </c>
      <c r="N989" s="87">
        <v>9708372.0999999903</v>
      </c>
      <c r="O989" s="87" t="s">
        <v>1226</v>
      </c>
      <c r="P989" s="87" t="str">
        <f>VLOOKUP(CENSO[[#This Row],[DAP (cm)]],CD[],2,TRUE)</f>
        <v>TORA</v>
      </c>
      <c r="Q989" s="87" t="str">
        <f>VLOOKUP(CENSO[[#This Row],[DAP (cm)]],DD[],2,TRUE)</f>
        <v>60├ 70</v>
      </c>
      <c r="R989" s="87" t="str" cm="1">
        <f t="array" ref="R989">INDEX(_xlfn.TEXTSPLIT(CENSO[[#This Row],[NOME CIENTIFICO]]," "),1)</f>
        <v>Buchenavia</v>
      </c>
      <c r="S989" s="98" t="s">
        <v>1004</v>
      </c>
      <c r="T989" s="87">
        <f>_xlfn.MINIFS(CENSO[DAP (cm)],CENSO[NOME CIENTIFICO],CENSO[[#This Row],[NOME CIENTIFICO]])</f>
        <v>41.38028520389279</v>
      </c>
      <c r="U9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989" s="87" t="str">
        <f>IF(CENSO[[#This Row],[DAP (cm)]]&lt;CENSO[[#This Row],[DMCE (cm)]],"DAP &lt; DMCE","DAP ≥ DMCE")</f>
        <v>DAP ≥ DMCE</v>
      </c>
      <c r="W989" s="87" t="str">
        <f>IF(CENSO[[#This Row],[DAP (cm)]]&gt;200, "Superior", "Inferior")</f>
        <v>Inferior</v>
      </c>
      <c r="X989" s="87" t="str">
        <f>VLOOKUP(CENSO[[#This Row],[NOME COMUM]],ESPECIES[],4,FALSE)</f>
        <v>Não</v>
      </c>
      <c r="Y989" s="87" t="str">
        <f>IF(IFERROR(VLOOKUP(CENSO[[#This Row],[NOME COMUM]],COMERCIAIS[],2, FALSE), "Não") &lt;&gt; "Não", "Sim", "Não")</f>
        <v>Não</v>
      </c>
      <c r="Z989" s="133">
        <f>CENSO[[#This Row],[g (m²)]]/SUM(AEEF[AEEF-UT])</f>
        <v>5.5692824191768894E-4</v>
      </c>
      <c r="AA989" s="133">
        <f>CENSO[[#This Row],[v (m³)]]/SUM(AEEF[AEEF-UT])</f>
        <v>7.7969953868476443E-3</v>
      </c>
    </row>
    <row r="990" spans="1:27" ht="14">
      <c r="A990" s="86">
        <v>1</v>
      </c>
      <c r="B990" s="86">
        <v>1</v>
      </c>
      <c r="C990" s="63">
        <v>39</v>
      </c>
      <c r="D990" s="63">
        <v>989</v>
      </c>
      <c r="E990" s="63" t="str">
        <f>VLOOKUP(CENSO[[#This Row],[NOME COMUM]],ESPECIES[],2,FALSE)</f>
        <v>Qualea dichotoma (Mart.) Warm. ex Wille</v>
      </c>
      <c r="F990" s="64" t="s">
        <v>55</v>
      </c>
      <c r="G990" s="64">
        <v>170</v>
      </c>
      <c r="H990" s="97">
        <f>CENSO[[#This Row],[CAP (cm)]]/PI()</f>
        <v>54.112680651244418</v>
      </c>
      <c r="I990" s="64">
        <v>19</v>
      </c>
      <c r="J990" s="96">
        <f>(PI()*(CENSO[[#This Row],[DAP (cm)]]^2))/40000</f>
        <v>0.2299788927677888</v>
      </c>
      <c r="K990" s="96">
        <f>CENSO[[#This Row],[g (m²)]]*CENSO[[#This Row],[H (m)]]*0.7</f>
        <v>3.0587192738115907</v>
      </c>
      <c r="L990" s="64">
        <v>1</v>
      </c>
      <c r="M990" s="65">
        <v>367344.2</v>
      </c>
      <c r="N990" s="87">
        <v>9708378.3000000007</v>
      </c>
      <c r="O990" s="87" t="s">
        <v>1227</v>
      </c>
      <c r="P990" s="87" t="str">
        <f>VLOOKUP(CENSO[[#This Row],[DAP (cm)]],CD[],2,TRUE)</f>
        <v>TORA</v>
      </c>
      <c r="Q990" s="87" t="str">
        <f>VLOOKUP(CENSO[[#This Row],[DAP (cm)]],DD[],2,TRUE)</f>
        <v>50├ 60</v>
      </c>
      <c r="R990" s="87" t="str" cm="1">
        <f t="array" ref="R990">INDEX(_xlfn.TEXTSPLIT(CENSO[[#This Row],[NOME CIENTIFICO]]," "),1)</f>
        <v>Qualea</v>
      </c>
      <c r="S990" s="98" t="s">
        <v>1004</v>
      </c>
      <c r="T990" s="87">
        <f>_xlfn.MINIFS(CENSO[DAP (cm)],CENSO[NOME CIENTIFICO],CENSO[[#This Row],[NOME CIENTIFICO]])</f>
        <v>40.107045659157627</v>
      </c>
      <c r="U9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990" s="87" t="str">
        <f>IF(CENSO[[#This Row],[DAP (cm)]]&lt;CENSO[[#This Row],[DMCE (cm)]],"DAP &lt; DMCE","DAP ≥ DMCE")</f>
        <v>DAP ≥ DMCE</v>
      </c>
      <c r="W990" s="87" t="str">
        <f>IF(CENSO[[#This Row],[DAP (cm)]]&gt;200, "Superior", "Inferior")</f>
        <v>Inferior</v>
      </c>
      <c r="X990" s="87" t="str">
        <f>VLOOKUP(CENSO[[#This Row],[NOME COMUM]],ESPECIES[],4,FALSE)</f>
        <v>Não</v>
      </c>
      <c r="Y990" s="87" t="str">
        <f>IF(IFERROR(VLOOKUP(CENSO[[#This Row],[NOME COMUM]],COMERCIAIS[],2, FALSE), "Não") &lt;&gt; "Não", "Sim", "Não")</f>
        <v>Não</v>
      </c>
      <c r="Z990" s="133">
        <f>CENSO[[#This Row],[g (m²)]]/SUM(AEEF[AEEF-UT])</f>
        <v>4.0238065478553035E-4</v>
      </c>
      <c r="AA990" s="133">
        <f>CENSO[[#This Row],[v (m³)]]/SUM(AEEF[AEEF-UT])</f>
        <v>5.3516627086475531E-3</v>
      </c>
    </row>
    <row r="991" spans="1:27" ht="14">
      <c r="A991" s="86">
        <v>1</v>
      </c>
      <c r="B991" s="86">
        <v>1</v>
      </c>
      <c r="C991" s="63">
        <v>39</v>
      </c>
      <c r="D991" s="63">
        <v>990</v>
      </c>
      <c r="E991" s="63" t="str">
        <f>VLOOKUP(CENSO[[#This Row],[NOME COMUM]],ESPECIES[],2,FALSE)</f>
        <v>Tachigali myrmecophila Ducke</v>
      </c>
      <c r="F991" s="64" t="s">
        <v>14</v>
      </c>
      <c r="G991" s="64">
        <v>187</v>
      </c>
      <c r="H991" s="97">
        <f>CENSO[[#This Row],[CAP (cm)]]/PI()</f>
        <v>59.523948716368857</v>
      </c>
      <c r="I991" s="64">
        <v>18</v>
      </c>
      <c r="J991" s="96">
        <f>(PI()*(CENSO[[#This Row],[DAP (cm)]]^2))/40000</f>
        <v>0.27827446024902436</v>
      </c>
      <c r="K991" s="96">
        <f>CENSO[[#This Row],[g (m²)]]*CENSO[[#This Row],[H (m)]]*0.7</f>
        <v>3.5062581991377066</v>
      </c>
      <c r="L991" s="64">
        <v>1</v>
      </c>
      <c r="M991" s="65">
        <v>367308.9</v>
      </c>
      <c r="N991" s="87">
        <v>9708396.3000000007</v>
      </c>
      <c r="O991" s="87" t="s">
        <v>1228</v>
      </c>
      <c r="P991" s="87" t="str">
        <f>VLOOKUP(CENSO[[#This Row],[DAP (cm)]],CD[],2,TRUE)</f>
        <v>TORA</v>
      </c>
      <c r="Q991" s="87" t="str">
        <f>VLOOKUP(CENSO[[#This Row],[DAP (cm)]],DD[],2,TRUE)</f>
        <v>50├ 60</v>
      </c>
      <c r="R991" s="87" t="str" cm="1">
        <f t="array" ref="R991">INDEX(_xlfn.TEXTSPLIT(CENSO[[#This Row],[NOME CIENTIFICO]]," "),1)</f>
        <v>Tachigali</v>
      </c>
      <c r="S991" s="98" t="s">
        <v>1004</v>
      </c>
      <c r="T991" s="87">
        <f>_xlfn.MINIFS(CENSO[DAP (cm)],CENSO[NOME CIENTIFICO],CENSO[[#This Row],[NOME CIENTIFICO]])</f>
        <v>39.152116000606256</v>
      </c>
      <c r="U9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91" s="87" t="str">
        <f>IF(CENSO[[#This Row],[DAP (cm)]]&lt;CENSO[[#This Row],[DMCE (cm)]],"DAP &lt; DMCE","DAP ≥ DMCE")</f>
        <v>DAP ≥ DMCE</v>
      </c>
      <c r="W991" s="87" t="str">
        <f>IF(CENSO[[#This Row],[DAP (cm)]]&gt;200, "Superior", "Inferior")</f>
        <v>Inferior</v>
      </c>
      <c r="X991" s="87" t="str">
        <f>VLOOKUP(CENSO[[#This Row],[NOME COMUM]],ESPECIES[],4,FALSE)</f>
        <v>Não</v>
      </c>
      <c r="Y991" s="87" t="str">
        <f>IF(IFERROR(VLOOKUP(CENSO[[#This Row],[NOME COMUM]],COMERCIAIS[],2, FALSE), "Não") &lt;&gt; "Não", "Sim", "Não")</f>
        <v>Sim</v>
      </c>
      <c r="Z991" s="133">
        <f>CENSO[[#This Row],[g (m²)]]/SUM(AEEF[AEEF-UT])</f>
        <v>4.8688059229049158E-4</v>
      </c>
      <c r="AA991" s="133">
        <f>CENSO[[#This Row],[v (m³)]]/SUM(AEEF[AEEF-UT])</f>
        <v>6.1346954628601937E-3</v>
      </c>
    </row>
    <row r="992" spans="1:27" ht="14">
      <c r="A992" s="86">
        <v>1</v>
      </c>
      <c r="B992" s="86">
        <v>1</v>
      </c>
      <c r="C992" s="63">
        <v>39</v>
      </c>
      <c r="D992" s="63">
        <v>991</v>
      </c>
      <c r="E992" s="63" t="str">
        <f>VLOOKUP(CENSO[[#This Row],[NOME COMUM]],ESPECIES[],2,FALSE)</f>
        <v>Inga paraensis Ducke</v>
      </c>
      <c r="F992" s="64" t="s">
        <v>16</v>
      </c>
      <c r="G992" s="64">
        <v>190</v>
      </c>
      <c r="H992" s="97">
        <f>CENSO[[#This Row],[CAP (cm)]]/PI()</f>
        <v>60.478878374920228</v>
      </c>
      <c r="I992" s="64">
        <v>14</v>
      </c>
      <c r="J992" s="96">
        <f>(PI()*(CENSO[[#This Row],[DAP (cm)]]^2))/40000</f>
        <v>0.28727467228087106</v>
      </c>
      <c r="K992" s="96">
        <f>CENSO[[#This Row],[g (m²)]]*CENSO[[#This Row],[H (m)]]*0.7</f>
        <v>2.8152917883525364</v>
      </c>
      <c r="L992" s="64">
        <v>2</v>
      </c>
      <c r="M992" s="65">
        <v>367219.4</v>
      </c>
      <c r="N992" s="87">
        <v>9708450.4000000004</v>
      </c>
      <c r="O992" s="87" t="s">
        <v>1227</v>
      </c>
      <c r="P992" s="87" t="str">
        <f>VLOOKUP(CENSO[[#This Row],[DAP (cm)]],CD[],2,TRUE)</f>
        <v>TORA</v>
      </c>
      <c r="Q992" s="87" t="str">
        <f>VLOOKUP(CENSO[[#This Row],[DAP (cm)]],DD[],2,TRUE)</f>
        <v>60├ 70</v>
      </c>
      <c r="R992" s="87" t="str" cm="1">
        <f t="array" ref="R992">INDEX(_xlfn.TEXTSPLIT(CENSO[[#This Row],[NOME CIENTIFICO]]," "),1)</f>
        <v>Inga</v>
      </c>
      <c r="S992" s="98" t="s">
        <v>1004</v>
      </c>
      <c r="T992" s="87">
        <f>_xlfn.MINIFS(CENSO[DAP (cm)],CENSO[NOME CIENTIFICO],CENSO[[#This Row],[NOME CIENTIFICO]])</f>
        <v>41.38028520389279</v>
      </c>
      <c r="U9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992" s="87" t="str">
        <f>IF(CENSO[[#This Row],[DAP (cm)]]&lt;CENSO[[#This Row],[DMCE (cm)]],"DAP &lt; DMCE","DAP ≥ DMCE")</f>
        <v>DAP ≥ DMCE</v>
      </c>
      <c r="W992" s="87" t="str">
        <f>IF(CENSO[[#This Row],[DAP (cm)]]&gt;200, "Superior", "Inferior")</f>
        <v>Inferior</v>
      </c>
      <c r="X992" s="87" t="str">
        <f>VLOOKUP(CENSO[[#This Row],[NOME COMUM]],ESPECIES[],4,FALSE)</f>
        <v>Não</v>
      </c>
      <c r="Y992" s="87" t="str">
        <f>IF(IFERROR(VLOOKUP(CENSO[[#This Row],[NOME COMUM]],COMERCIAIS[],2, FALSE), "Não") &lt;&gt; "Não", "Sim", "Não")</f>
        <v>Não</v>
      </c>
      <c r="Z992" s="133">
        <f>CENSO[[#This Row],[g (m²)]]/SUM(AEEF[AEEF-UT])</f>
        <v>5.0262773833071434E-4</v>
      </c>
      <c r="AA992" s="133">
        <f>CENSO[[#This Row],[v (m³)]]/SUM(AEEF[AEEF-UT])</f>
        <v>4.9257518356409999E-3</v>
      </c>
    </row>
    <row r="993" spans="1:27" ht="14">
      <c r="A993" s="86">
        <v>1</v>
      </c>
      <c r="B993" s="86">
        <v>1</v>
      </c>
      <c r="C993" s="63">
        <v>39</v>
      </c>
      <c r="D993" s="63">
        <v>992</v>
      </c>
      <c r="E993" s="63" t="str">
        <f>VLOOKUP(CENSO[[#This Row],[NOME COMUM]],ESPECIES[],2,FALSE)</f>
        <v>Tachigali myrmecophila Ducke</v>
      </c>
      <c r="F993" s="64" t="s">
        <v>14</v>
      </c>
      <c r="G993" s="64">
        <v>191</v>
      </c>
      <c r="H993" s="97">
        <f>CENSO[[#This Row],[CAP (cm)]]/PI()</f>
        <v>60.797188261104019</v>
      </c>
      <c r="I993" s="64">
        <v>18</v>
      </c>
      <c r="J993" s="96">
        <f>(PI()*(CENSO[[#This Row],[DAP (cm)]]^2))/40000</f>
        <v>0.29030657394677167</v>
      </c>
      <c r="K993" s="96">
        <f>CENSO[[#This Row],[g (m²)]]*CENSO[[#This Row],[H (m)]]*0.7</f>
        <v>3.6578628317293229</v>
      </c>
      <c r="L993" s="64">
        <v>1</v>
      </c>
      <c r="M993" s="65">
        <v>367216.9</v>
      </c>
      <c r="N993" s="87">
        <v>9708447.1999999899</v>
      </c>
      <c r="O993" s="87" t="s">
        <v>1228</v>
      </c>
      <c r="P993" s="87" t="str">
        <f>VLOOKUP(CENSO[[#This Row],[DAP (cm)]],CD[],2,TRUE)</f>
        <v>TORA</v>
      </c>
      <c r="Q993" s="87" t="str">
        <f>VLOOKUP(CENSO[[#This Row],[DAP (cm)]],DD[],2,TRUE)</f>
        <v>60├ 70</v>
      </c>
      <c r="R993" s="87" t="str" cm="1">
        <f t="array" ref="R993">INDEX(_xlfn.TEXTSPLIT(CENSO[[#This Row],[NOME CIENTIFICO]]," "),1)</f>
        <v>Tachigali</v>
      </c>
      <c r="S993" s="98" t="s">
        <v>1004</v>
      </c>
      <c r="T993" s="87">
        <f>_xlfn.MINIFS(CENSO[DAP (cm)],CENSO[NOME CIENTIFICO],CENSO[[#This Row],[NOME CIENTIFICO]])</f>
        <v>39.152116000606256</v>
      </c>
      <c r="U9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93" s="87" t="str">
        <f>IF(CENSO[[#This Row],[DAP (cm)]]&lt;CENSO[[#This Row],[DMCE (cm)]],"DAP &lt; DMCE","DAP ≥ DMCE")</f>
        <v>DAP ≥ DMCE</v>
      </c>
      <c r="W993" s="87" t="str">
        <f>IF(CENSO[[#This Row],[DAP (cm)]]&gt;200, "Superior", "Inferior")</f>
        <v>Inferior</v>
      </c>
      <c r="X993" s="87" t="str">
        <f>VLOOKUP(CENSO[[#This Row],[NOME COMUM]],ESPECIES[],4,FALSE)</f>
        <v>Não</v>
      </c>
      <c r="Y993" s="87" t="str">
        <f>IF(IFERROR(VLOOKUP(CENSO[[#This Row],[NOME COMUM]],COMERCIAIS[],2, FALSE), "Não") &lt;&gt; "Não", "Sim", "Não")</f>
        <v>Sim</v>
      </c>
      <c r="Z993" s="133">
        <f>CENSO[[#This Row],[g (m²)]]/SUM(AEEF[AEEF-UT])</f>
        <v>5.0793247983498034E-4</v>
      </c>
      <c r="AA993" s="133">
        <f>CENSO[[#This Row],[v (m³)]]/SUM(AEEF[AEEF-UT])</f>
        <v>6.399949245920751E-3</v>
      </c>
    </row>
    <row r="994" spans="1:27" ht="14">
      <c r="A994" s="86">
        <v>1</v>
      </c>
      <c r="B994" s="86">
        <v>1</v>
      </c>
      <c r="C994" s="63">
        <v>39</v>
      </c>
      <c r="D994" s="63">
        <v>993</v>
      </c>
      <c r="E994" s="63" t="str">
        <f>VLOOKUP(CENSO[[#This Row],[NOME COMUM]],ESPECIES[],2,FALSE)</f>
        <v>Tachigali myrmecophila Ducke</v>
      </c>
      <c r="F994" s="64" t="s">
        <v>14</v>
      </c>
      <c r="G994" s="64">
        <v>200</v>
      </c>
      <c r="H994" s="97">
        <f>CENSO[[#This Row],[CAP (cm)]]/PI()</f>
        <v>63.661977236758133</v>
      </c>
      <c r="I994" s="64">
        <v>17</v>
      </c>
      <c r="J994" s="96">
        <f>(PI()*(CENSO[[#This Row],[DAP (cm)]]^2))/40000</f>
        <v>0.31830988618379064</v>
      </c>
      <c r="K994" s="96">
        <f>CENSO[[#This Row],[g (m²)]]*CENSO[[#This Row],[H (m)]]*0.7</f>
        <v>3.7878876455871082</v>
      </c>
      <c r="L994" s="64">
        <v>1</v>
      </c>
      <c r="M994" s="65">
        <v>367174.2</v>
      </c>
      <c r="N994" s="87">
        <v>9708475.9000000004</v>
      </c>
      <c r="O994" s="87" t="s">
        <v>1228</v>
      </c>
      <c r="P994" s="87" t="str">
        <f>VLOOKUP(CENSO[[#This Row],[DAP (cm)]],CD[],2,TRUE)</f>
        <v>TORA</v>
      </c>
      <c r="Q994" s="87" t="str">
        <f>VLOOKUP(CENSO[[#This Row],[DAP (cm)]],DD[],2,TRUE)</f>
        <v>60├ 70</v>
      </c>
      <c r="R994" s="87" t="str" cm="1">
        <f t="array" ref="R994">INDEX(_xlfn.TEXTSPLIT(CENSO[[#This Row],[NOME CIENTIFICO]]," "),1)</f>
        <v>Tachigali</v>
      </c>
      <c r="S994" s="98" t="s">
        <v>1004</v>
      </c>
      <c r="T994" s="87">
        <f>_xlfn.MINIFS(CENSO[DAP (cm)],CENSO[NOME CIENTIFICO],CENSO[[#This Row],[NOME CIENTIFICO]])</f>
        <v>39.152116000606256</v>
      </c>
      <c r="U9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94" s="87" t="str">
        <f>IF(CENSO[[#This Row],[DAP (cm)]]&lt;CENSO[[#This Row],[DMCE (cm)]],"DAP &lt; DMCE","DAP ≥ DMCE")</f>
        <v>DAP ≥ DMCE</v>
      </c>
      <c r="W994" s="87" t="str">
        <f>IF(CENSO[[#This Row],[DAP (cm)]]&gt;200, "Superior", "Inferior")</f>
        <v>Inferior</v>
      </c>
      <c r="X994" s="87" t="str">
        <f>VLOOKUP(CENSO[[#This Row],[NOME COMUM]],ESPECIES[],4,FALSE)</f>
        <v>Não</v>
      </c>
      <c r="Y994" s="87" t="str">
        <f>IF(IFERROR(VLOOKUP(CENSO[[#This Row],[NOME COMUM]],COMERCIAIS[],2, FALSE), "Não") &lt;&gt; "Não", "Sim", "Não")</f>
        <v>Sim</v>
      </c>
      <c r="Z994" s="133">
        <f>CENSO[[#This Row],[g (m²)]]/SUM(AEEF[AEEF-UT])</f>
        <v>5.5692824191768894E-4</v>
      </c>
      <c r="AA994" s="133">
        <f>CENSO[[#This Row],[v (m³)]]/SUM(AEEF[AEEF-UT])</f>
        <v>6.6274460788204983E-3</v>
      </c>
    </row>
    <row r="995" spans="1:27" ht="14">
      <c r="A995" s="86">
        <v>1</v>
      </c>
      <c r="B995" s="86">
        <v>1</v>
      </c>
      <c r="C995" s="63">
        <v>39</v>
      </c>
      <c r="D995" s="63">
        <v>994</v>
      </c>
      <c r="E995" s="63" t="str">
        <f>VLOOKUP(CENSO[[#This Row],[NOME COMUM]],ESPECIES[],2,FALSE)</f>
        <v>Hymenaea courbaril L.</v>
      </c>
      <c r="F995" s="64" t="s">
        <v>3</v>
      </c>
      <c r="G995" s="64">
        <v>263</v>
      </c>
      <c r="H995" s="97">
        <f>CENSO[[#This Row],[CAP (cm)]]/PI()</f>
        <v>83.715500066336944</v>
      </c>
      <c r="I995" s="64">
        <v>24</v>
      </c>
      <c r="J995" s="96">
        <f>(PI()*(CENSO[[#This Row],[DAP (cm)]]^2))/40000</f>
        <v>0.55042941293616532</v>
      </c>
      <c r="K995" s="96">
        <f>CENSO[[#This Row],[g (m²)]]*CENSO[[#This Row],[H (m)]]*0.7</f>
        <v>9.2472141373275765</v>
      </c>
      <c r="L995" s="64">
        <v>1</v>
      </c>
      <c r="M995" s="65">
        <v>367158.59999999899</v>
      </c>
      <c r="N995" s="87">
        <v>9708535.1999999899</v>
      </c>
      <c r="O995" s="87" t="s">
        <v>1228</v>
      </c>
      <c r="P995" s="87" t="str">
        <f>VLOOKUP(CENSO[[#This Row],[DAP (cm)]],CD[],2,TRUE)</f>
        <v>TORA</v>
      </c>
      <c r="Q995" s="87" t="str">
        <f>VLOOKUP(CENSO[[#This Row],[DAP (cm)]],DD[],2,TRUE)</f>
        <v>80├ 90</v>
      </c>
      <c r="R995" s="87" t="str" cm="1">
        <f t="array" ref="R995">INDEX(_xlfn.TEXTSPLIT(CENSO[[#This Row],[NOME CIENTIFICO]]," "),1)</f>
        <v>Hymenaea</v>
      </c>
      <c r="S995" s="98" t="s">
        <v>1004</v>
      </c>
      <c r="T995" s="87">
        <f>_xlfn.MINIFS(CENSO[DAP (cm)],CENSO[NOME CIENTIFICO],CENSO[[#This Row],[NOME CIENTIFICO]])</f>
        <v>41.38028520389279</v>
      </c>
      <c r="U9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995" s="87" t="str">
        <f>IF(CENSO[[#This Row],[DAP (cm)]]&lt;CENSO[[#This Row],[DMCE (cm)]],"DAP &lt; DMCE","DAP ≥ DMCE")</f>
        <v>DAP ≥ DMCE</v>
      </c>
      <c r="W995" s="87" t="str">
        <f>IF(CENSO[[#This Row],[DAP (cm)]]&gt;200, "Superior", "Inferior")</f>
        <v>Inferior</v>
      </c>
      <c r="X995" s="87" t="str">
        <f>VLOOKUP(CENSO[[#This Row],[NOME COMUM]],ESPECIES[],4,FALSE)</f>
        <v>Não</v>
      </c>
      <c r="Y995" s="87" t="str">
        <f>IF(IFERROR(VLOOKUP(CENSO[[#This Row],[NOME COMUM]],COMERCIAIS[],2, FALSE), "Não") &lt;&gt; "Não", "Sim", "Não")</f>
        <v>Sim</v>
      </c>
      <c r="Z995" s="133">
        <f>CENSO[[#This Row],[g (m²)]]/SUM(AEEF[AEEF-UT])</f>
        <v>9.6305423913011564E-4</v>
      </c>
      <c r="AA995" s="133">
        <f>CENSO[[#This Row],[v (m³)]]/SUM(AEEF[AEEF-UT])</f>
        <v>1.6179311217385941E-2</v>
      </c>
    </row>
    <row r="996" spans="1:27" ht="14">
      <c r="A996" s="86">
        <v>1</v>
      </c>
      <c r="B996" s="86">
        <v>1</v>
      </c>
      <c r="C996" s="63">
        <v>39</v>
      </c>
      <c r="D996" s="63">
        <v>995</v>
      </c>
      <c r="E996" s="63" t="str">
        <f>VLOOKUP(CENSO[[#This Row],[NOME COMUM]],ESPECIES[],2,FALSE)</f>
        <v>Astronium lecointei Ducke</v>
      </c>
      <c r="F996" s="64" t="s">
        <v>5</v>
      </c>
      <c r="G996" s="64">
        <v>210</v>
      </c>
      <c r="H996" s="97">
        <f>CENSO[[#This Row],[CAP (cm)]]/PI()</f>
        <v>66.845076098596039</v>
      </c>
      <c r="I996" s="64">
        <v>24</v>
      </c>
      <c r="J996" s="96">
        <f>(PI()*(CENSO[[#This Row],[DAP (cm)]]^2))/40000</f>
        <v>0.35093664951762915</v>
      </c>
      <c r="K996" s="96">
        <f>CENSO[[#This Row],[g (m²)]]*CENSO[[#This Row],[H (m)]]*0.7</f>
        <v>5.8957357118961697</v>
      </c>
      <c r="L996" s="64">
        <v>1</v>
      </c>
      <c r="M996" s="65">
        <v>367159.2</v>
      </c>
      <c r="N996" s="87">
        <v>9708536</v>
      </c>
      <c r="O996" s="87" t="s">
        <v>1228</v>
      </c>
      <c r="P996" s="87" t="str">
        <f>VLOOKUP(CENSO[[#This Row],[DAP (cm)]],CD[],2,TRUE)</f>
        <v>TORA</v>
      </c>
      <c r="Q996" s="87" t="str">
        <f>VLOOKUP(CENSO[[#This Row],[DAP (cm)]],DD[],2,TRUE)</f>
        <v>60├ 70</v>
      </c>
      <c r="R996" s="87" t="str" cm="1">
        <f t="array" ref="R996">INDEX(_xlfn.TEXTSPLIT(CENSO[[#This Row],[NOME CIENTIFICO]]," "),1)</f>
        <v>Astronium</v>
      </c>
      <c r="S996" s="98" t="s">
        <v>1004</v>
      </c>
      <c r="T996" s="87">
        <f>_xlfn.MINIFS(CENSO[DAP (cm)],CENSO[NOME CIENTIFICO],CENSO[[#This Row],[NOME CIENTIFICO]])</f>
        <v>40.107045659157627</v>
      </c>
      <c r="U9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996" s="87" t="str">
        <f>IF(CENSO[[#This Row],[DAP (cm)]]&lt;CENSO[[#This Row],[DMCE (cm)]],"DAP &lt; DMCE","DAP ≥ DMCE")</f>
        <v>DAP ≥ DMCE</v>
      </c>
      <c r="W996" s="87" t="str">
        <f>IF(CENSO[[#This Row],[DAP (cm)]]&gt;200, "Superior", "Inferior")</f>
        <v>Inferior</v>
      </c>
      <c r="X996" s="87" t="str">
        <f>VLOOKUP(CENSO[[#This Row],[NOME COMUM]],ESPECIES[],4,FALSE)</f>
        <v>Não</v>
      </c>
      <c r="Y996" s="87" t="str">
        <f>IF(IFERROR(VLOOKUP(CENSO[[#This Row],[NOME COMUM]],COMERCIAIS[],2, FALSE), "Não") &lt;&gt; "Não", "Sim", "Não")</f>
        <v>Sim</v>
      </c>
      <c r="Z996" s="133">
        <f>CENSO[[#This Row],[g (m²)]]/SUM(AEEF[AEEF-UT])</f>
        <v>6.1401338671425204E-4</v>
      </c>
      <c r="AA996" s="133">
        <f>CENSO[[#This Row],[v (m³)]]/SUM(AEEF[AEEF-UT])</f>
        <v>1.0315424896799433E-2</v>
      </c>
    </row>
    <row r="997" spans="1:27" ht="14">
      <c r="A997" s="86">
        <v>1</v>
      </c>
      <c r="B997" s="86">
        <v>1</v>
      </c>
      <c r="C997" s="63">
        <v>39</v>
      </c>
      <c r="D997" s="63">
        <v>996</v>
      </c>
      <c r="E997" s="63" t="str">
        <f>VLOOKUP(CENSO[[#This Row],[NOME COMUM]],ESPECIES[],2,FALSE)</f>
        <v>Piptadenia suaveolens Miq.</v>
      </c>
      <c r="F997" s="64" t="s">
        <v>22</v>
      </c>
      <c r="G997" s="64">
        <v>301</v>
      </c>
      <c r="H997" s="97">
        <f>CENSO[[#This Row],[CAP (cm)]]/PI()</f>
        <v>95.811275741320998</v>
      </c>
      <c r="I997" s="64">
        <v>17</v>
      </c>
      <c r="J997" s="96">
        <f>(PI()*(CENSO[[#This Row],[DAP (cm)]]^2))/40000</f>
        <v>0.72097984995344055</v>
      </c>
      <c r="K997" s="96">
        <f>CENSO[[#This Row],[g (m²)]]*CENSO[[#This Row],[H (m)]]*0.7</f>
        <v>8.5796602144459424</v>
      </c>
      <c r="L997" s="64">
        <v>2</v>
      </c>
      <c r="M997" s="65">
        <v>367147.9</v>
      </c>
      <c r="N997" s="87">
        <v>9708539.4000000004</v>
      </c>
      <c r="O997" s="87" t="s">
        <v>1228</v>
      </c>
      <c r="P997" s="87" t="str">
        <f>VLOOKUP(CENSO[[#This Row],[DAP (cm)]],CD[],2,TRUE)</f>
        <v>TORA</v>
      </c>
      <c r="Q997" s="87" t="str">
        <f>VLOOKUP(CENSO[[#This Row],[DAP (cm)]],DD[],2,TRUE)</f>
        <v>90├ 100</v>
      </c>
      <c r="R997" s="87" t="str" cm="1">
        <f t="array" ref="R997">INDEX(_xlfn.TEXTSPLIT(CENSO[[#This Row],[NOME CIENTIFICO]]," "),1)</f>
        <v>Piptadenia</v>
      </c>
      <c r="S997" s="98" t="s">
        <v>1004</v>
      </c>
      <c r="T997" s="87">
        <f>_xlfn.MINIFS(CENSO[DAP (cm)],CENSO[NOME CIENTIFICO],CENSO[[#This Row],[NOME CIENTIFICO]])</f>
        <v>39.788735772973837</v>
      </c>
      <c r="U9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97" s="87" t="str">
        <f>IF(CENSO[[#This Row],[DAP (cm)]]&lt;CENSO[[#This Row],[DMCE (cm)]],"DAP &lt; DMCE","DAP ≥ DMCE")</f>
        <v>DAP ≥ DMCE</v>
      </c>
      <c r="W997" s="87" t="str">
        <f>IF(CENSO[[#This Row],[DAP (cm)]]&gt;200, "Superior", "Inferior")</f>
        <v>Inferior</v>
      </c>
      <c r="X997" s="87" t="str">
        <f>VLOOKUP(CENSO[[#This Row],[NOME COMUM]],ESPECIES[],4,FALSE)</f>
        <v>Não</v>
      </c>
      <c r="Y997" s="87" t="str">
        <f>IF(IFERROR(VLOOKUP(CENSO[[#This Row],[NOME COMUM]],COMERCIAIS[],2, FALSE), "Não") &lt;&gt; "Não", "Sim", "Não")</f>
        <v>Sim</v>
      </c>
      <c r="Z997" s="133">
        <f>CENSO[[#This Row],[g (m²)]]/SUM(AEEF[AEEF-UT])</f>
        <v>1.2614563911496138E-3</v>
      </c>
      <c r="AA997" s="133">
        <f>CENSO[[#This Row],[v (m³)]]/SUM(AEEF[AEEF-UT])</f>
        <v>1.5011331054680402E-2</v>
      </c>
    </row>
    <row r="998" spans="1:27" ht="14">
      <c r="A998" s="86">
        <v>1</v>
      </c>
      <c r="B998" s="86">
        <v>1</v>
      </c>
      <c r="C998" s="63">
        <v>39</v>
      </c>
      <c r="D998" s="63">
        <v>997</v>
      </c>
      <c r="E998" s="63" t="str">
        <f>VLOOKUP(CENSO[[#This Row],[NOME COMUM]],ESPECIES[],2,FALSE)</f>
        <v>Tachigali myrmecophila Ducke</v>
      </c>
      <c r="F998" s="64" t="s">
        <v>14</v>
      </c>
      <c r="G998" s="64">
        <v>314</v>
      </c>
      <c r="H998" s="97">
        <f>CENSO[[#This Row],[CAP (cm)]]/PI()</f>
        <v>99.949304261710282</v>
      </c>
      <c r="I998" s="64">
        <v>18</v>
      </c>
      <c r="J998" s="96">
        <f>(PI()*(CENSO[[#This Row],[DAP (cm)]]^2))/40000</f>
        <v>0.78460203845442589</v>
      </c>
      <c r="K998" s="96">
        <f>CENSO[[#This Row],[g (m²)]]*CENSO[[#This Row],[H (m)]]*0.7</f>
        <v>9.8859856845257656</v>
      </c>
      <c r="L998" s="64">
        <v>1</v>
      </c>
      <c r="M998" s="65">
        <v>367107</v>
      </c>
      <c r="N998" s="87">
        <v>9708550.1999999899</v>
      </c>
      <c r="O998" s="87" t="s">
        <v>1228</v>
      </c>
      <c r="P998" s="87" t="str">
        <f>VLOOKUP(CENSO[[#This Row],[DAP (cm)]],CD[],2,TRUE)</f>
        <v>TORA</v>
      </c>
      <c r="Q998" s="87" t="str">
        <f>VLOOKUP(CENSO[[#This Row],[DAP (cm)]],DD[],2,TRUE)</f>
        <v>90├ 100</v>
      </c>
      <c r="R998" s="87" t="str" cm="1">
        <f t="array" ref="R998">INDEX(_xlfn.TEXTSPLIT(CENSO[[#This Row],[NOME CIENTIFICO]]," "),1)</f>
        <v>Tachigali</v>
      </c>
      <c r="S998" s="98" t="s">
        <v>1004</v>
      </c>
      <c r="T998" s="87">
        <f>_xlfn.MINIFS(CENSO[DAP (cm)],CENSO[NOME CIENTIFICO],CENSO[[#This Row],[NOME CIENTIFICO]])</f>
        <v>39.152116000606256</v>
      </c>
      <c r="U9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98" s="87" t="str">
        <f>IF(CENSO[[#This Row],[DAP (cm)]]&lt;CENSO[[#This Row],[DMCE (cm)]],"DAP &lt; DMCE","DAP ≥ DMCE")</f>
        <v>DAP ≥ DMCE</v>
      </c>
      <c r="W998" s="87" t="str">
        <f>IF(CENSO[[#This Row],[DAP (cm)]]&gt;200, "Superior", "Inferior")</f>
        <v>Inferior</v>
      </c>
      <c r="X998" s="87" t="str">
        <f>VLOOKUP(CENSO[[#This Row],[NOME COMUM]],ESPECIES[],4,FALSE)</f>
        <v>Não</v>
      </c>
      <c r="Y998" s="87" t="str">
        <f>IF(IFERROR(VLOOKUP(CENSO[[#This Row],[NOME COMUM]],COMERCIAIS[],2, FALSE), "Não") &lt;&gt; "Não", "Sim", "Não")</f>
        <v>Sim</v>
      </c>
      <c r="Z998" s="133">
        <f>CENSO[[#This Row],[g (m²)]]/SUM(AEEF[AEEF-UT])</f>
        <v>1.3727724235029122E-3</v>
      </c>
      <c r="AA998" s="133">
        <f>CENSO[[#This Row],[v (m³)]]/SUM(AEEF[AEEF-UT])</f>
        <v>1.7296932536136692E-2</v>
      </c>
    </row>
    <row r="999" spans="1:27" ht="14">
      <c r="A999" s="86">
        <v>1</v>
      </c>
      <c r="B999" s="86">
        <v>1</v>
      </c>
      <c r="C999" s="63">
        <v>39</v>
      </c>
      <c r="D999" s="63">
        <v>998</v>
      </c>
      <c r="E999" s="63" t="str">
        <f>VLOOKUP(CENSO[[#This Row],[NOME COMUM]],ESPECIES[],2,FALSE)</f>
        <v>Ocotea cymbarum Kunth</v>
      </c>
      <c r="F999" s="64" t="s">
        <v>11</v>
      </c>
      <c r="G999" s="64">
        <v>171</v>
      </c>
      <c r="H999" s="97">
        <f>CENSO[[#This Row],[CAP (cm)]]/PI()</f>
        <v>54.430990537428208</v>
      </c>
      <c r="I999" s="64">
        <v>23</v>
      </c>
      <c r="J999" s="96">
        <f>(PI()*(CENSO[[#This Row],[DAP (cm)]]^2))/40000</f>
        <v>0.2326924845475056</v>
      </c>
      <c r="K999" s="96">
        <f>CENSO[[#This Row],[g (m²)]]*CENSO[[#This Row],[H (m)]]*0.7</f>
        <v>3.7463490012148397</v>
      </c>
      <c r="L999" s="64">
        <v>1</v>
      </c>
      <c r="M999" s="65">
        <v>367095.9</v>
      </c>
      <c r="N999" s="87">
        <v>9708545.4000000004</v>
      </c>
      <c r="O999" s="87" t="s">
        <v>1227</v>
      </c>
      <c r="P999" s="87" t="str">
        <f>VLOOKUP(CENSO[[#This Row],[DAP (cm)]],CD[],2,TRUE)</f>
        <v>TORA</v>
      </c>
      <c r="Q999" s="87" t="str">
        <f>VLOOKUP(CENSO[[#This Row],[DAP (cm)]],DD[],2,TRUE)</f>
        <v>50├ 60</v>
      </c>
      <c r="R999" s="87" t="str" cm="1">
        <f t="array" ref="R999">INDEX(_xlfn.TEXTSPLIT(CENSO[[#This Row],[NOME CIENTIFICO]]," "),1)</f>
        <v>Ocotea</v>
      </c>
      <c r="S999" s="98" t="s">
        <v>1004</v>
      </c>
      <c r="T999" s="87">
        <f>_xlfn.MINIFS(CENSO[DAP (cm)],CENSO[NOME CIENTIFICO],CENSO[[#This Row],[NOME CIENTIFICO]])</f>
        <v>39.470425886790046</v>
      </c>
      <c r="U9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999" s="87" t="str">
        <f>IF(CENSO[[#This Row],[DAP (cm)]]&lt;CENSO[[#This Row],[DMCE (cm)]],"DAP &lt; DMCE","DAP ≥ DMCE")</f>
        <v>DAP ≥ DMCE</v>
      </c>
      <c r="W999" s="87" t="str">
        <f>IF(CENSO[[#This Row],[DAP (cm)]]&gt;200, "Superior", "Inferior")</f>
        <v>Inferior</v>
      </c>
      <c r="X999" s="87" t="str">
        <f>VLOOKUP(CENSO[[#This Row],[NOME COMUM]],ESPECIES[],4,FALSE)</f>
        <v>Não</v>
      </c>
      <c r="Y999" s="87" t="str">
        <f>IF(IFERROR(VLOOKUP(CENSO[[#This Row],[NOME COMUM]],COMERCIAIS[],2, FALSE), "Não") &lt;&gt; "Não", "Sim", "Não")</f>
        <v>Sim</v>
      </c>
      <c r="Z999" s="133">
        <f>CENSO[[#This Row],[g (m²)]]/SUM(AEEF[AEEF-UT])</f>
        <v>4.0712846804787865E-4</v>
      </c>
      <c r="AA999" s="133">
        <f>CENSO[[#This Row],[v (m³)]]/SUM(AEEF[AEEF-UT])</f>
        <v>6.5547683355708453E-3</v>
      </c>
    </row>
    <row r="1000" spans="1:27" ht="14">
      <c r="A1000" s="86">
        <v>1</v>
      </c>
      <c r="B1000" s="86">
        <v>1</v>
      </c>
      <c r="C1000" s="63">
        <v>39</v>
      </c>
      <c r="D1000" s="63">
        <v>999</v>
      </c>
      <c r="E1000" s="63" t="str">
        <f>VLOOKUP(CENSO[[#This Row],[NOME COMUM]],ESPECIES[],2,FALSE)</f>
        <v>Swartzia ingaefolia Ducke</v>
      </c>
      <c r="F1000" s="64" t="s">
        <v>80</v>
      </c>
      <c r="G1000" s="64">
        <v>200</v>
      </c>
      <c r="H1000" s="97">
        <f>CENSO[[#This Row],[CAP (cm)]]/PI()</f>
        <v>63.661977236758133</v>
      </c>
      <c r="I1000" s="64">
        <v>23</v>
      </c>
      <c r="J1000" s="96">
        <f>(PI()*(CENSO[[#This Row],[DAP (cm)]]^2))/40000</f>
        <v>0.31830988618379064</v>
      </c>
      <c r="K1000" s="96">
        <f>CENSO[[#This Row],[g (m²)]]*CENSO[[#This Row],[H (m)]]*0.7</f>
        <v>5.1247891675590287</v>
      </c>
      <c r="L1000" s="64">
        <v>1</v>
      </c>
      <c r="M1000" s="65">
        <v>367055.7</v>
      </c>
      <c r="N1000" s="87">
        <v>9708587.0999999903</v>
      </c>
      <c r="O1000" s="87" t="s">
        <v>1227</v>
      </c>
      <c r="P1000" s="87" t="str">
        <f>VLOOKUP(CENSO[[#This Row],[DAP (cm)]],CD[],2,TRUE)</f>
        <v>TORA</v>
      </c>
      <c r="Q1000" s="87" t="str">
        <f>VLOOKUP(CENSO[[#This Row],[DAP (cm)]],DD[],2,TRUE)</f>
        <v>60├ 70</v>
      </c>
      <c r="R1000" s="87" t="str" cm="1">
        <f t="array" ref="R1000">INDEX(_xlfn.TEXTSPLIT(CENSO[[#This Row],[NOME CIENTIFICO]]," "),1)</f>
        <v>Swartzia</v>
      </c>
      <c r="S1000" s="98" t="s">
        <v>1004</v>
      </c>
      <c r="T1000" s="87">
        <f>_xlfn.MINIFS(CENSO[DAP (cm)],CENSO[NOME CIENTIFICO],CENSO[[#This Row],[NOME CIENTIFICO]])</f>
        <v>42.335214862444161</v>
      </c>
      <c r="U10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1000" s="87" t="str">
        <f>IF(CENSO[[#This Row],[DAP (cm)]]&lt;CENSO[[#This Row],[DMCE (cm)]],"DAP &lt; DMCE","DAP ≥ DMCE")</f>
        <v>DAP ≥ DMCE</v>
      </c>
      <c r="W1000" s="87" t="str">
        <f>IF(CENSO[[#This Row],[DAP (cm)]]&gt;200, "Superior", "Inferior")</f>
        <v>Inferior</v>
      </c>
      <c r="X1000" s="87" t="str">
        <f>VLOOKUP(CENSO[[#This Row],[NOME COMUM]],ESPECIES[],4,FALSE)</f>
        <v>Não</v>
      </c>
      <c r="Y1000" s="87" t="str">
        <f>IF(IFERROR(VLOOKUP(CENSO[[#This Row],[NOME COMUM]],COMERCIAIS[],2, FALSE), "Não") &lt;&gt; "Não", "Sim", "Não")</f>
        <v>Não</v>
      </c>
      <c r="Z1000" s="133">
        <f>CENSO[[#This Row],[g (m²)]]/SUM(AEEF[AEEF-UT])</f>
        <v>5.5692824191768894E-4</v>
      </c>
      <c r="AA1000" s="133">
        <f>CENSO[[#This Row],[v (m³)]]/SUM(AEEF[AEEF-UT])</f>
        <v>8.9665446948747913E-3</v>
      </c>
    </row>
    <row r="1001" spans="1:27" ht="14">
      <c r="A1001" s="86">
        <v>1</v>
      </c>
      <c r="B1001" s="86">
        <v>1</v>
      </c>
      <c r="C1001" s="63">
        <v>39</v>
      </c>
      <c r="D1001" s="63">
        <v>1000</v>
      </c>
      <c r="E1001" s="63" t="str">
        <f>VLOOKUP(CENSO[[#This Row],[NOME COMUM]],ESPECIES[],2,FALSE)</f>
        <v>Astronium lecointei Ducke</v>
      </c>
      <c r="F1001" s="64" t="s">
        <v>5</v>
      </c>
      <c r="G1001" s="64">
        <v>300</v>
      </c>
      <c r="H1001" s="97">
        <f>CENSO[[#This Row],[CAP (cm)]]/PI()</f>
        <v>95.4929658551372</v>
      </c>
      <c r="I1001" s="64">
        <v>25</v>
      </c>
      <c r="J1001" s="96">
        <f>(PI()*(CENSO[[#This Row],[DAP (cm)]]^2))/40000</f>
        <v>0.7161972439135289</v>
      </c>
      <c r="K1001" s="96">
        <f>CENSO[[#This Row],[g (m²)]]*CENSO[[#This Row],[H (m)]]*0.7</f>
        <v>12.533451768486755</v>
      </c>
      <c r="L1001" s="64">
        <v>1</v>
      </c>
      <c r="M1001" s="65">
        <v>367091.799999999</v>
      </c>
      <c r="N1001" s="87">
        <v>9708603.5999999903</v>
      </c>
      <c r="O1001" s="87" t="s">
        <v>1228</v>
      </c>
      <c r="P1001" s="87" t="str">
        <f>VLOOKUP(CENSO[[#This Row],[DAP (cm)]],CD[],2,TRUE)</f>
        <v>TORA</v>
      </c>
      <c r="Q1001" s="87" t="str">
        <f>VLOOKUP(CENSO[[#This Row],[DAP (cm)]],DD[],2,TRUE)</f>
        <v>90├ 100</v>
      </c>
      <c r="R1001" s="87" t="str" cm="1">
        <f t="array" ref="R1001">INDEX(_xlfn.TEXTSPLIT(CENSO[[#This Row],[NOME CIENTIFICO]]," "),1)</f>
        <v>Astronium</v>
      </c>
      <c r="S1001" s="98" t="s">
        <v>1004</v>
      </c>
      <c r="T1001" s="87">
        <f>_xlfn.MINIFS(CENSO[DAP (cm)],CENSO[NOME CIENTIFICO],CENSO[[#This Row],[NOME CIENTIFICO]])</f>
        <v>40.107045659157627</v>
      </c>
      <c r="U10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001" s="87" t="str">
        <f>IF(CENSO[[#This Row],[DAP (cm)]]&lt;CENSO[[#This Row],[DMCE (cm)]],"DAP &lt; DMCE","DAP ≥ DMCE")</f>
        <v>DAP ≥ DMCE</v>
      </c>
      <c r="W1001" s="87" t="str">
        <f>IF(CENSO[[#This Row],[DAP (cm)]]&gt;200, "Superior", "Inferior")</f>
        <v>Inferior</v>
      </c>
      <c r="X1001" s="87" t="str">
        <f>VLOOKUP(CENSO[[#This Row],[NOME COMUM]],ESPECIES[],4,FALSE)</f>
        <v>Não</v>
      </c>
      <c r="Y1001" s="87" t="str">
        <f>IF(IFERROR(VLOOKUP(CENSO[[#This Row],[NOME COMUM]],COMERCIAIS[],2, FALSE), "Não") &lt;&gt; "Não", "Sim", "Não")</f>
        <v>Sim</v>
      </c>
      <c r="Z1001" s="133">
        <f>CENSO[[#This Row],[g (m²)]]/SUM(AEEF[AEEF-UT])</f>
        <v>1.2530885443148001E-3</v>
      </c>
      <c r="AA1001" s="133">
        <f>CENSO[[#This Row],[v (m³)]]/SUM(AEEF[AEEF-UT])</f>
        <v>2.1929049525509E-2</v>
      </c>
    </row>
    <row r="1002" spans="1:27" ht="14">
      <c r="A1002" s="86">
        <v>1</v>
      </c>
      <c r="B1002" s="86">
        <v>1</v>
      </c>
      <c r="C1002" s="63">
        <v>40</v>
      </c>
      <c r="D1002" s="63">
        <v>1001</v>
      </c>
      <c r="E1002" s="63" t="str">
        <f>VLOOKUP(CENSO[[#This Row],[NOME COMUM]],ESPECIES[],2,FALSE)</f>
        <v>Lecythis pisonis Cambess.</v>
      </c>
      <c r="F1002" s="64" t="s">
        <v>9</v>
      </c>
      <c r="G1002" s="64">
        <v>212</v>
      </c>
      <c r="H1002" s="97">
        <f>CENSO[[#This Row],[CAP (cm)]]/PI()</f>
        <v>67.48169587096362</v>
      </c>
      <c r="I1002" s="64">
        <v>20</v>
      </c>
      <c r="J1002" s="96">
        <f>(PI()*(CENSO[[#This Row],[DAP (cm)]]^2))/40000</f>
        <v>0.35765298811610713</v>
      </c>
      <c r="K1002" s="96">
        <f>CENSO[[#This Row],[g (m²)]]*CENSO[[#This Row],[H (m)]]*0.7</f>
        <v>5.0071418336254991</v>
      </c>
      <c r="L1002" s="64">
        <v>1</v>
      </c>
      <c r="M1002" s="65">
        <v>367083.799999999</v>
      </c>
      <c r="N1002" s="87">
        <v>9708495.9000000004</v>
      </c>
      <c r="O1002" s="87" t="s">
        <v>1228</v>
      </c>
      <c r="P1002" s="87" t="str">
        <f>VLOOKUP(CENSO[[#This Row],[DAP (cm)]],CD[],2,TRUE)</f>
        <v>TORA</v>
      </c>
      <c r="Q1002" s="87" t="str">
        <f>VLOOKUP(CENSO[[#This Row],[DAP (cm)]],DD[],2,TRUE)</f>
        <v>60├ 70</v>
      </c>
      <c r="R1002" s="87" t="str" cm="1">
        <f t="array" ref="R1002">INDEX(_xlfn.TEXTSPLIT(CENSO[[#This Row],[NOME CIENTIFICO]]," "),1)</f>
        <v>Lecythis</v>
      </c>
      <c r="S1002" s="98" t="s">
        <v>1004</v>
      </c>
      <c r="T1002" s="87">
        <f>_xlfn.MINIFS(CENSO[DAP (cm)],CENSO[NOME CIENTIFICO],CENSO[[#This Row],[NOME CIENTIFICO]])</f>
        <v>40.743665431525208</v>
      </c>
      <c r="U10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1002" s="87" t="str">
        <f>IF(CENSO[[#This Row],[DAP (cm)]]&lt;CENSO[[#This Row],[DMCE (cm)]],"DAP &lt; DMCE","DAP ≥ DMCE")</f>
        <v>DAP ≥ DMCE</v>
      </c>
      <c r="W1002" s="87" t="str">
        <f>IF(CENSO[[#This Row],[DAP (cm)]]&gt;200, "Superior", "Inferior")</f>
        <v>Inferior</v>
      </c>
      <c r="X1002" s="87" t="str">
        <f>VLOOKUP(CENSO[[#This Row],[NOME COMUM]],ESPECIES[],4,FALSE)</f>
        <v>Não</v>
      </c>
      <c r="Y1002" s="87" t="str">
        <f>IF(IFERROR(VLOOKUP(CENSO[[#This Row],[NOME COMUM]],COMERCIAIS[],2, FALSE), "Não") &lt;&gt; "Não", "Sim", "Não")</f>
        <v>Sim</v>
      </c>
      <c r="Z1002" s="133">
        <f>CENSO[[#This Row],[g (m²)]]/SUM(AEEF[AEEF-UT])</f>
        <v>6.2576457261871526E-4</v>
      </c>
      <c r="AA1002" s="133">
        <f>CENSO[[#This Row],[v (m³)]]/SUM(AEEF[AEEF-UT])</f>
        <v>8.7607040166620131E-3</v>
      </c>
    </row>
    <row r="1003" spans="1:27" ht="14">
      <c r="A1003" s="86">
        <v>1</v>
      </c>
      <c r="B1003" s="86">
        <v>1</v>
      </c>
      <c r="C1003" s="63">
        <v>40</v>
      </c>
      <c r="D1003" s="63">
        <v>1002</v>
      </c>
      <c r="E1003" s="63" t="str">
        <f>VLOOKUP(CENSO[[#This Row],[NOME COMUM]],ESPECIES[],2,FALSE)</f>
        <v>Lecythis pisonis Cambess.</v>
      </c>
      <c r="F1003" s="64" t="s">
        <v>9</v>
      </c>
      <c r="G1003" s="64">
        <v>330</v>
      </c>
      <c r="H1003" s="97">
        <f>CENSO[[#This Row],[CAP (cm)]]/PI()</f>
        <v>105.04226244065093</v>
      </c>
      <c r="I1003" s="64">
        <v>18</v>
      </c>
      <c r="J1003" s="96">
        <f>(PI()*(CENSO[[#This Row],[DAP (cm)]]^2))/40000</f>
        <v>0.86659866513537021</v>
      </c>
      <c r="K1003" s="96">
        <f>CENSO[[#This Row],[g (m²)]]*CENSO[[#This Row],[H (m)]]*0.7</f>
        <v>10.919143180705664</v>
      </c>
      <c r="L1003" s="64">
        <v>1</v>
      </c>
      <c r="M1003" s="65">
        <v>367080.9</v>
      </c>
      <c r="N1003" s="87">
        <v>9708534</v>
      </c>
      <c r="O1003" s="87" t="s">
        <v>1228</v>
      </c>
      <c r="P1003" s="87" t="str">
        <f>VLOOKUP(CENSO[[#This Row],[DAP (cm)]],CD[],2,TRUE)</f>
        <v>TORA</v>
      </c>
      <c r="Q1003" s="87" t="str">
        <f>VLOOKUP(CENSO[[#This Row],[DAP (cm)]],DD[],2,TRUE)</f>
        <v>100├ 110</v>
      </c>
      <c r="R1003" s="87" t="str" cm="1">
        <f t="array" ref="R1003">INDEX(_xlfn.TEXTSPLIT(CENSO[[#This Row],[NOME CIENTIFICO]]," "),1)</f>
        <v>Lecythis</v>
      </c>
      <c r="S1003" s="98" t="s">
        <v>1004</v>
      </c>
      <c r="T1003" s="87">
        <f>_xlfn.MINIFS(CENSO[DAP (cm)],CENSO[NOME CIENTIFICO],CENSO[[#This Row],[NOME CIENTIFICO]])</f>
        <v>40.743665431525208</v>
      </c>
      <c r="U10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1003" s="87" t="str">
        <f>IF(CENSO[[#This Row],[DAP (cm)]]&lt;CENSO[[#This Row],[DMCE (cm)]],"DAP &lt; DMCE","DAP ≥ DMCE")</f>
        <v>DAP ≥ DMCE</v>
      </c>
      <c r="W1003" s="87" t="str">
        <f>IF(CENSO[[#This Row],[DAP (cm)]]&gt;200, "Superior", "Inferior")</f>
        <v>Inferior</v>
      </c>
      <c r="X1003" s="87" t="str">
        <f>VLOOKUP(CENSO[[#This Row],[NOME COMUM]],ESPECIES[],4,FALSE)</f>
        <v>Não</v>
      </c>
      <c r="Y1003" s="87" t="str">
        <f>IF(IFERROR(VLOOKUP(CENSO[[#This Row],[NOME COMUM]],COMERCIAIS[],2, FALSE), "Não") &lt;&gt; "Não", "Sim", "Não")</f>
        <v>Sim</v>
      </c>
      <c r="Z1003" s="133">
        <f>CENSO[[#This Row],[g (m²)]]/SUM(AEEF[AEEF-UT])</f>
        <v>1.5162371386209085E-3</v>
      </c>
      <c r="AA1003" s="133">
        <f>CENSO[[#This Row],[v (m³)]]/SUM(AEEF[AEEF-UT])</f>
        <v>1.9104587946623446E-2</v>
      </c>
    </row>
    <row r="1004" spans="1:27" ht="14">
      <c r="A1004" s="86">
        <v>1</v>
      </c>
      <c r="B1004" s="86">
        <v>1</v>
      </c>
      <c r="C1004" s="63">
        <v>40</v>
      </c>
      <c r="D1004" s="63">
        <v>1003</v>
      </c>
      <c r="E1004" s="63" t="str">
        <f>VLOOKUP(CENSO[[#This Row],[NOME COMUM]],ESPECIES[],2,FALSE)</f>
        <v>Tachigali myrmecophila Ducke</v>
      </c>
      <c r="F1004" s="64" t="s">
        <v>14</v>
      </c>
      <c r="G1004" s="64">
        <v>200</v>
      </c>
      <c r="H1004" s="97">
        <f>CENSO[[#This Row],[CAP (cm)]]/PI()</f>
        <v>63.661977236758133</v>
      </c>
      <c r="I1004" s="64">
        <v>14</v>
      </c>
      <c r="J1004" s="96">
        <f>(PI()*(CENSO[[#This Row],[DAP (cm)]]^2))/40000</f>
        <v>0.31830988618379064</v>
      </c>
      <c r="K1004" s="96">
        <f>CENSO[[#This Row],[g (m²)]]*CENSO[[#This Row],[H (m)]]*0.7</f>
        <v>3.1194368846011482</v>
      </c>
      <c r="L1004" s="64">
        <v>1</v>
      </c>
      <c r="M1004" s="65">
        <v>367152.5</v>
      </c>
      <c r="N1004" s="87">
        <v>9708458.1999999899</v>
      </c>
      <c r="O1004" s="87" t="s">
        <v>1228</v>
      </c>
      <c r="P1004" s="87" t="str">
        <f>VLOOKUP(CENSO[[#This Row],[DAP (cm)]],CD[],2,TRUE)</f>
        <v>TORA</v>
      </c>
      <c r="Q1004" s="87" t="str">
        <f>VLOOKUP(CENSO[[#This Row],[DAP (cm)]],DD[],2,TRUE)</f>
        <v>60├ 70</v>
      </c>
      <c r="R1004" s="87" t="str" cm="1">
        <f t="array" ref="R1004">INDEX(_xlfn.TEXTSPLIT(CENSO[[#This Row],[NOME CIENTIFICO]]," "),1)</f>
        <v>Tachigali</v>
      </c>
      <c r="S1004" s="98" t="s">
        <v>1004</v>
      </c>
      <c r="T1004" s="87">
        <f>_xlfn.MINIFS(CENSO[DAP (cm)],CENSO[NOME CIENTIFICO],CENSO[[#This Row],[NOME CIENTIFICO]])</f>
        <v>39.152116000606256</v>
      </c>
      <c r="U10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04" s="87" t="str">
        <f>IF(CENSO[[#This Row],[DAP (cm)]]&lt;CENSO[[#This Row],[DMCE (cm)]],"DAP &lt; DMCE","DAP ≥ DMCE")</f>
        <v>DAP ≥ DMCE</v>
      </c>
      <c r="W1004" s="87" t="str">
        <f>IF(CENSO[[#This Row],[DAP (cm)]]&gt;200, "Superior", "Inferior")</f>
        <v>Inferior</v>
      </c>
      <c r="X1004" s="87" t="str">
        <f>VLOOKUP(CENSO[[#This Row],[NOME COMUM]],ESPECIES[],4,FALSE)</f>
        <v>Não</v>
      </c>
      <c r="Y1004" s="87" t="str">
        <f>IF(IFERROR(VLOOKUP(CENSO[[#This Row],[NOME COMUM]],COMERCIAIS[],2, FALSE), "Não") &lt;&gt; "Não", "Sim", "Não")</f>
        <v>Sim</v>
      </c>
      <c r="Z1004" s="133">
        <f>CENSO[[#This Row],[g (m²)]]/SUM(AEEF[AEEF-UT])</f>
        <v>5.5692824191768894E-4</v>
      </c>
      <c r="AA1004" s="133">
        <f>CENSO[[#This Row],[v (m³)]]/SUM(AEEF[AEEF-UT])</f>
        <v>5.4578967707933513E-3</v>
      </c>
    </row>
    <row r="1005" spans="1:27" ht="14">
      <c r="A1005" s="86">
        <v>1</v>
      </c>
      <c r="B1005" s="86">
        <v>1</v>
      </c>
      <c r="C1005" s="63">
        <v>40</v>
      </c>
      <c r="D1005" s="63">
        <v>1004</v>
      </c>
      <c r="E1005" s="63" t="str">
        <f>VLOOKUP(CENSO[[#This Row],[NOME COMUM]],ESPECIES[],2,FALSE)</f>
        <v>Tachigali myrmecophila Ducke</v>
      </c>
      <c r="F1005" s="64" t="s">
        <v>14</v>
      </c>
      <c r="G1005" s="64">
        <v>250</v>
      </c>
      <c r="H1005" s="97">
        <f>CENSO[[#This Row],[CAP (cm)]]/PI()</f>
        <v>79.577471545947674</v>
      </c>
      <c r="I1005" s="64">
        <v>14</v>
      </c>
      <c r="J1005" s="96">
        <f>(PI()*(CENSO[[#This Row],[DAP (cm)]]^2))/40000</f>
        <v>0.49735919716217297</v>
      </c>
      <c r="K1005" s="96">
        <f>CENSO[[#This Row],[g (m²)]]*CENSO[[#This Row],[H (m)]]*0.7</f>
        <v>4.8741201321892946</v>
      </c>
      <c r="L1005" s="64">
        <v>1</v>
      </c>
      <c r="M1005" s="65">
        <v>367147.799999999</v>
      </c>
      <c r="N1005" s="87">
        <v>9708450.4000000004</v>
      </c>
      <c r="O1005" s="87" t="s">
        <v>1228</v>
      </c>
      <c r="P1005" s="87" t="str">
        <f>VLOOKUP(CENSO[[#This Row],[DAP (cm)]],CD[],2,TRUE)</f>
        <v>TORA</v>
      </c>
      <c r="Q1005" s="87" t="str">
        <f>VLOOKUP(CENSO[[#This Row],[DAP (cm)]],DD[],2,TRUE)</f>
        <v>70├ 80</v>
      </c>
      <c r="R1005" s="87" t="str" cm="1">
        <f t="array" ref="R1005">INDEX(_xlfn.TEXTSPLIT(CENSO[[#This Row],[NOME CIENTIFICO]]," "),1)</f>
        <v>Tachigali</v>
      </c>
      <c r="S1005" s="98" t="s">
        <v>1004</v>
      </c>
      <c r="T1005" s="87">
        <f>_xlfn.MINIFS(CENSO[DAP (cm)],CENSO[NOME CIENTIFICO],CENSO[[#This Row],[NOME CIENTIFICO]])</f>
        <v>39.152116000606256</v>
      </c>
      <c r="U10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05" s="87" t="str">
        <f>IF(CENSO[[#This Row],[DAP (cm)]]&lt;CENSO[[#This Row],[DMCE (cm)]],"DAP &lt; DMCE","DAP ≥ DMCE")</f>
        <v>DAP ≥ DMCE</v>
      </c>
      <c r="W1005" s="87" t="str">
        <f>IF(CENSO[[#This Row],[DAP (cm)]]&gt;200, "Superior", "Inferior")</f>
        <v>Inferior</v>
      </c>
      <c r="X1005" s="87" t="str">
        <f>VLOOKUP(CENSO[[#This Row],[NOME COMUM]],ESPECIES[],4,FALSE)</f>
        <v>Não</v>
      </c>
      <c r="Y1005" s="87" t="str">
        <f>IF(IFERROR(VLOOKUP(CENSO[[#This Row],[NOME COMUM]],COMERCIAIS[],2, FALSE), "Não") &lt;&gt; "Não", "Sim", "Não")</f>
        <v>Sim</v>
      </c>
      <c r="Z1005" s="133">
        <f>CENSO[[#This Row],[g (m²)]]/SUM(AEEF[AEEF-UT])</f>
        <v>8.7020037799638919E-4</v>
      </c>
      <c r="AA1005" s="133">
        <f>CENSO[[#This Row],[v (m³)]]/SUM(AEEF[AEEF-UT])</f>
        <v>8.527963704364613E-3</v>
      </c>
    </row>
    <row r="1006" spans="1:27" ht="14">
      <c r="A1006" s="86">
        <v>1</v>
      </c>
      <c r="B1006" s="86">
        <v>1</v>
      </c>
      <c r="C1006" s="63">
        <v>40</v>
      </c>
      <c r="D1006" s="63">
        <v>1005</v>
      </c>
      <c r="E1006" s="63" t="str">
        <f>VLOOKUP(CENSO[[#This Row],[NOME COMUM]],ESPECIES[],2,FALSE)</f>
        <v>Piptadenia suaveolens Miq.</v>
      </c>
      <c r="F1006" s="64" t="s">
        <v>22</v>
      </c>
      <c r="G1006" s="64">
        <v>200</v>
      </c>
      <c r="H1006" s="97">
        <f>CENSO[[#This Row],[CAP (cm)]]/PI()</f>
        <v>63.661977236758133</v>
      </c>
      <c r="I1006" s="64">
        <v>16</v>
      </c>
      <c r="J1006" s="96">
        <f>(PI()*(CENSO[[#This Row],[DAP (cm)]]^2))/40000</f>
        <v>0.31830988618379064</v>
      </c>
      <c r="K1006" s="96">
        <f>CENSO[[#This Row],[g (m²)]]*CENSO[[#This Row],[H (m)]]*0.7</f>
        <v>3.565070725258455</v>
      </c>
      <c r="L1006" s="64">
        <v>1</v>
      </c>
      <c r="M1006" s="65">
        <v>367151.4</v>
      </c>
      <c r="N1006" s="87">
        <v>9708437.4000000004</v>
      </c>
      <c r="O1006" s="87" t="s">
        <v>1228</v>
      </c>
      <c r="P1006" s="87" t="str">
        <f>VLOOKUP(CENSO[[#This Row],[DAP (cm)]],CD[],2,TRUE)</f>
        <v>TORA</v>
      </c>
      <c r="Q1006" s="87" t="str">
        <f>VLOOKUP(CENSO[[#This Row],[DAP (cm)]],DD[],2,TRUE)</f>
        <v>60├ 70</v>
      </c>
      <c r="R1006" s="87" t="str" cm="1">
        <f t="array" ref="R1006">INDEX(_xlfn.TEXTSPLIT(CENSO[[#This Row],[NOME CIENTIFICO]]," "),1)</f>
        <v>Piptadenia</v>
      </c>
      <c r="S1006" s="98" t="s">
        <v>1004</v>
      </c>
      <c r="T1006" s="87">
        <f>_xlfn.MINIFS(CENSO[DAP (cm)],CENSO[NOME CIENTIFICO],CENSO[[#This Row],[NOME CIENTIFICO]])</f>
        <v>39.788735772973837</v>
      </c>
      <c r="U10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06" s="87" t="str">
        <f>IF(CENSO[[#This Row],[DAP (cm)]]&lt;CENSO[[#This Row],[DMCE (cm)]],"DAP &lt; DMCE","DAP ≥ DMCE")</f>
        <v>DAP ≥ DMCE</v>
      </c>
      <c r="W1006" s="87" t="str">
        <f>IF(CENSO[[#This Row],[DAP (cm)]]&gt;200, "Superior", "Inferior")</f>
        <v>Inferior</v>
      </c>
      <c r="X1006" s="87" t="str">
        <f>VLOOKUP(CENSO[[#This Row],[NOME COMUM]],ESPECIES[],4,FALSE)</f>
        <v>Não</v>
      </c>
      <c r="Y1006" s="87" t="str">
        <f>IF(IFERROR(VLOOKUP(CENSO[[#This Row],[NOME COMUM]],COMERCIAIS[],2, FALSE), "Não") &lt;&gt; "Não", "Sim", "Não")</f>
        <v>Sim</v>
      </c>
      <c r="Z1006" s="133">
        <f>CENSO[[#This Row],[g (m²)]]/SUM(AEEF[AEEF-UT])</f>
        <v>5.5692824191768894E-4</v>
      </c>
      <c r="AA1006" s="133">
        <f>CENSO[[#This Row],[v (m³)]]/SUM(AEEF[AEEF-UT])</f>
        <v>6.2375963094781156E-3</v>
      </c>
    </row>
    <row r="1007" spans="1:27" ht="14">
      <c r="A1007" s="86">
        <v>1</v>
      </c>
      <c r="B1007" s="86">
        <v>1</v>
      </c>
      <c r="C1007" s="63">
        <v>40</v>
      </c>
      <c r="D1007" s="63">
        <v>1006</v>
      </c>
      <c r="E1007" s="63" t="str">
        <f>VLOOKUP(CENSO[[#This Row],[NOME COMUM]],ESPECIES[],2,FALSE)</f>
        <v>Cedrelinga catenaeformis Ducke</v>
      </c>
      <c r="F1007" s="64" t="s">
        <v>71</v>
      </c>
      <c r="G1007" s="64">
        <v>220</v>
      </c>
      <c r="H1007" s="97">
        <f>CENSO[[#This Row],[CAP (cm)]]/PI()</f>
        <v>70.028174960433944</v>
      </c>
      <c r="I1007" s="64">
        <v>21</v>
      </c>
      <c r="J1007" s="96">
        <f>(PI()*(CENSO[[#This Row],[DAP (cm)]]^2))/40000</f>
        <v>0.3851549622823866</v>
      </c>
      <c r="K1007" s="96">
        <f>CENSO[[#This Row],[g (m²)]]*CENSO[[#This Row],[H (m)]]*0.7</f>
        <v>5.6617779455510826</v>
      </c>
      <c r="L1007" s="64">
        <v>1</v>
      </c>
      <c r="M1007" s="65">
        <v>367152</v>
      </c>
      <c r="N1007" s="87">
        <v>9708438.1999999899</v>
      </c>
      <c r="O1007" s="87" t="s">
        <v>1228</v>
      </c>
      <c r="P1007" s="87" t="str">
        <f>VLOOKUP(CENSO[[#This Row],[DAP (cm)]],CD[],2,TRUE)</f>
        <v>TORA</v>
      </c>
      <c r="Q1007" s="87" t="str">
        <f>VLOOKUP(CENSO[[#This Row],[DAP (cm)]],DD[],2,TRUE)</f>
        <v>70├ 80</v>
      </c>
      <c r="R1007" s="87" t="str" cm="1">
        <f t="array" ref="R1007">INDEX(_xlfn.TEXTSPLIT(CENSO[[#This Row],[NOME CIENTIFICO]]," "),1)</f>
        <v>Cedrelinga</v>
      </c>
      <c r="S1007" s="98" t="s">
        <v>1004</v>
      </c>
      <c r="T1007" s="87">
        <f>_xlfn.MINIFS(CENSO[DAP (cm)],CENSO[NOME CIENTIFICO],CENSO[[#This Row],[NOME CIENTIFICO]])</f>
        <v>38.515496228238675</v>
      </c>
      <c r="U10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07" s="87" t="str">
        <f>IF(CENSO[[#This Row],[DAP (cm)]]&lt;CENSO[[#This Row],[DMCE (cm)]],"DAP &lt; DMCE","DAP ≥ DMCE")</f>
        <v>DAP ≥ DMCE</v>
      </c>
      <c r="W1007" s="87" t="str">
        <f>IF(CENSO[[#This Row],[DAP (cm)]]&gt;200, "Superior", "Inferior")</f>
        <v>Inferior</v>
      </c>
      <c r="X1007" s="87" t="str">
        <f>VLOOKUP(CENSO[[#This Row],[NOME COMUM]],ESPECIES[],4,FALSE)</f>
        <v>Não</v>
      </c>
      <c r="Y1007" s="87" t="str">
        <f>IF(IFERROR(VLOOKUP(CENSO[[#This Row],[NOME COMUM]],COMERCIAIS[],2, FALSE), "Não") &lt;&gt; "Não", "Sim", "Não")</f>
        <v>Sim</v>
      </c>
      <c r="Z1007" s="133">
        <f>CENSO[[#This Row],[g (m²)]]/SUM(AEEF[AEEF-UT])</f>
        <v>6.7388317272040353E-4</v>
      </c>
      <c r="AA1007" s="133">
        <f>CENSO[[#This Row],[v (m³)]]/SUM(AEEF[AEEF-UT])</f>
        <v>9.9060826389899305E-3</v>
      </c>
    </row>
    <row r="1008" spans="1:27" ht="14">
      <c r="A1008" s="86">
        <v>1</v>
      </c>
      <c r="B1008" s="86">
        <v>1</v>
      </c>
      <c r="C1008" s="63">
        <v>40</v>
      </c>
      <c r="D1008" s="63">
        <v>1007</v>
      </c>
      <c r="E1008" s="63" t="str">
        <f>VLOOKUP(CENSO[[#This Row],[NOME COMUM]],ESPECIES[],2,FALSE)</f>
        <v>Simarouba amara Aubl.</v>
      </c>
      <c r="F1008" s="64" t="s">
        <v>20</v>
      </c>
      <c r="G1008" s="64">
        <v>271</v>
      </c>
      <c r="H1008" s="97">
        <f>CENSO[[#This Row],[CAP (cm)]]/PI()</f>
        <v>86.261979155807282</v>
      </c>
      <c r="I1008" s="64">
        <v>19</v>
      </c>
      <c r="J1008" s="96">
        <f>(PI()*(CENSO[[#This Row],[DAP (cm)]]^2))/40000</f>
        <v>0.58442490878059439</v>
      </c>
      <c r="K1008" s="96">
        <f>CENSO[[#This Row],[g (m²)]]*CENSO[[#This Row],[H (m)]]*0.7</f>
        <v>7.7728512867819042</v>
      </c>
      <c r="L1008" s="64">
        <v>1</v>
      </c>
      <c r="M1008" s="65">
        <v>367155.20000000001</v>
      </c>
      <c r="N1008" s="87">
        <v>9708425.9000000004</v>
      </c>
      <c r="O1008" s="87" t="s">
        <v>1227</v>
      </c>
      <c r="P1008" s="87" t="str">
        <f>VLOOKUP(CENSO[[#This Row],[DAP (cm)]],CD[],2,TRUE)</f>
        <v>TORA</v>
      </c>
      <c r="Q1008" s="87" t="str">
        <f>VLOOKUP(CENSO[[#This Row],[DAP (cm)]],DD[],2,TRUE)</f>
        <v>80├ 90</v>
      </c>
      <c r="R1008" s="87" t="str" cm="1">
        <f t="array" ref="R1008">INDEX(_xlfn.TEXTSPLIT(CENSO[[#This Row],[NOME CIENTIFICO]]," "),1)</f>
        <v>Simarouba</v>
      </c>
      <c r="S1008" s="98" t="s">
        <v>1004</v>
      </c>
      <c r="T1008" s="87">
        <f>_xlfn.MINIFS(CENSO[DAP (cm)],CENSO[NOME CIENTIFICO],CENSO[[#This Row],[NOME CIENTIFICO]])</f>
        <v>42.335214862444161</v>
      </c>
      <c r="U10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1008" s="87" t="str">
        <f>IF(CENSO[[#This Row],[DAP (cm)]]&lt;CENSO[[#This Row],[DMCE (cm)]],"DAP &lt; DMCE","DAP ≥ DMCE")</f>
        <v>DAP ≥ DMCE</v>
      </c>
      <c r="W1008" s="87" t="str">
        <f>IF(CENSO[[#This Row],[DAP (cm)]]&gt;200, "Superior", "Inferior")</f>
        <v>Inferior</v>
      </c>
      <c r="X1008" s="87" t="str">
        <f>VLOOKUP(CENSO[[#This Row],[NOME COMUM]],ESPECIES[],4,FALSE)</f>
        <v>Não</v>
      </c>
      <c r="Y1008" s="87" t="str">
        <f>IF(IFERROR(VLOOKUP(CENSO[[#This Row],[NOME COMUM]],COMERCIAIS[],2, FALSE), "Não") &lt;&gt; "Não", "Sim", "Não")</f>
        <v>Não</v>
      </c>
      <c r="Z1008" s="133">
        <f>CENSO[[#This Row],[g (m²)]]/SUM(AEEF[AEEF-UT])</f>
        <v>1.0225341753669253E-3</v>
      </c>
      <c r="AA1008" s="133">
        <f>CENSO[[#This Row],[v (m³)]]/SUM(AEEF[AEEF-UT])</f>
        <v>1.3599704532380102E-2</v>
      </c>
    </row>
    <row r="1009" spans="1:27" ht="14">
      <c r="A1009" s="86">
        <v>1</v>
      </c>
      <c r="B1009" s="86">
        <v>1</v>
      </c>
      <c r="C1009" s="63">
        <v>40</v>
      </c>
      <c r="D1009" s="63">
        <v>1008</v>
      </c>
      <c r="E1009" s="63" t="str">
        <f>VLOOKUP(CENSO[[#This Row],[NOME COMUM]],ESPECIES[],2,FALSE)</f>
        <v>Tachigali myrmecophila Ducke</v>
      </c>
      <c r="F1009" s="64" t="s">
        <v>14</v>
      </c>
      <c r="G1009" s="64">
        <v>303</v>
      </c>
      <c r="H1009" s="97">
        <f>CENSO[[#This Row],[CAP (cm)]]/PI()</f>
        <v>96.447895513688579</v>
      </c>
      <c r="I1009" s="64">
        <v>19</v>
      </c>
      <c r="J1009" s="96">
        <f>(PI()*(CENSO[[#This Row],[DAP (cm)]]^2))/40000</f>
        <v>0.73059280851619102</v>
      </c>
      <c r="K1009" s="96">
        <f>CENSO[[#This Row],[g (m²)]]*CENSO[[#This Row],[H (m)]]*0.7</f>
        <v>9.7168843532653408</v>
      </c>
      <c r="L1009" s="64">
        <v>1</v>
      </c>
      <c r="M1009" s="65">
        <v>367161.2</v>
      </c>
      <c r="N1009" s="87">
        <v>9708428.6999999899</v>
      </c>
      <c r="O1009" s="87" t="s">
        <v>1228</v>
      </c>
      <c r="P1009" s="87" t="str">
        <f>VLOOKUP(CENSO[[#This Row],[DAP (cm)]],CD[],2,TRUE)</f>
        <v>TORA</v>
      </c>
      <c r="Q1009" s="87" t="str">
        <f>VLOOKUP(CENSO[[#This Row],[DAP (cm)]],DD[],2,TRUE)</f>
        <v>90├ 100</v>
      </c>
      <c r="R1009" s="87" t="str" cm="1">
        <f t="array" ref="R1009">INDEX(_xlfn.TEXTSPLIT(CENSO[[#This Row],[NOME CIENTIFICO]]," "),1)</f>
        <v>Tachigali</v>
      </c>
      <c r="S1009" s="98" t="s">
        <v>1004</v>
      </c>
      <c r="T1009" s="87">
        <f>_xlfn.MINIFS(CENSO[DAP (cm)],CENSO[NOME CIENTIFICO],CENSO[[#This Row],[NOME CIENTIFICO]])</f>
        <v>39.152116000606256</v>
      </c>
      <c r="U10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09" s="87" t="str">
        <f>IF(CENSO[[#This Row],[DAP (cm)]]&lt;CENSO[[#This Row],[DMCE (cm)]],"DAP &lt; DMCE","DAP ≥ DMCE")</f>
        <v>DAP ≥ DMCE</v>
      </c>
      <c r="W1009" s="87" t="str">
        <f>IF(CENSO[[#This Row],[DAP (cm)]]&gt;200, "Superior", "Inferior")</f>
        <v>Inferior</v>
      </c>
      <c r="X1009" s="87" t="str">
        <f>VLOOKUP(CENSO[[#This Row],[NOME COMUM]],ESPECIES[],4,FALSE)</f>
        <v>Não</v>
      </c>
      <c r="Y1009" s="87" t="str">
        <f>IF(IFERROR(VLOOKUP(CENSO[[#This Row],[NOME COMUM]],COMERCIAIS[],2, FALSE), "Não") &lt;&gt; "Não", "Sim", "Não")</f>
        <v>Sim</v>
      </c>
      <c r="Z1009" s="133">
        <f>CENSO[[#This Row],[g (m²)]]/SUM(AEEF[AEEF-UT])</f>
        <v>1.2782756240555279E-3</v>
      </c>
      <c r="AA1009" s="133">
        <f>CENSO[[#This Row],[v (m³)]]/SUM(AEEF[AEEF-UT])</f>
        <v>1.7001065799938521E-2</v>
      </c>
    </row>
    <row r="1010" spans="1:27" ht="14">
      <c r="A1010" s="86">
        <v>1</v>
      </c>
      <c r="B1010" s="86">
        <v>1</v>
      </c>
      <c r="C1010" s="63">
        <v>40</v>
      </c>
      <c r="D1010" s="63">
        <v>1009</v>
      </c>
      <c r="E1010" s="63" t="str">
        <f>VLOOKUP(CENSO[[#This Row],[NOME COMUM]],ESPECIES[],2,FALSE)</f>
        <v>Sterculia apeibophylla Ducke</v>
      </c>
      <c r="F1010" s="64" t="s">
        <v>25</v>
      </c>
      <c r="G1010" s="64">
        <v>180</v>
      </c>
      <c r="H1010" s="97">
        <f>CENSO[[#This Row],[CAP (cm)]]/PI()</f>
        <v>57.295779513082323</v>
      </c>
      <c r="I1010" s="64">
        <v>16</v>
      </c>
      <c r="J1010" s="96">
        <f>(PI()*(CENSO[[#This Row],[DAP (cm)]]^2))/40000</f>
        <v>0.25783100780887047</v>
      </c>
      <c r="K1010" s="96">
        <f>CENSO[[#This Row],[g (m²)]]*CENSO[[#This Row],[H (m)]]*0.7</f>
        <v>2.887707287459349</v>
      </c>
      <c r="L1010" s="64">
        <v>2</v>
      </c>
      <c r="M1010" s="65">
        <v>367204.7</v>
      </c>
      <c r="N1010" s="87">
        <v>9708383</v>
      </c>
      <c r="O1010" s="87" t="s">
        <v>1227</v>
      </c>
      <c r="P1010" s="87" t="str">
        <f>VLOOKUP(CENSO[[#This Row],[DAP (cm)]],CD[],2,TRUE)</f>
        <v>TORA</v>
      </c>
      <c r="Q1010" s="87" t="str">
        <f>VLOOKUP(CENSO[[#This Row],[DAP (cm)]],DD[],2,TRUE)</f>
        <v>50├ 60</v>
      </c>
      <c r="R1010" s="87" t="str" cm="1">
        <f t="array" ref="R1010">INDEX(_xlfn.TEXTSPLIT(CENSO[[#This Row],[NOME CIENTIFICO]]," "),1)</f>
        <v>Sterculia</v>
      </c>
      <c r="S1010" s="98" t="s">
        <v>1004</v>
      </c>
      <c r="T1010" s="87">
        <f>_xlfn.MINIFS(CENSO[DAP (cm)],CENSO[NOME CIENTIFICO],CENSO[[#This Row],[NOME CIENTIFICO]])</f>
        <v>38.833806114422465</v>
      </c>
      <c r="U10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10" s="87" t="str">
        <f>IF(CENSO[[#This Row],[DAP (cm)]]&lt;CENSO[[#This Row],[DMCE (cm)]],"DAP &lt; DMCE","DAP ≥ DMCE")</f>
        <v>DAP ≥ DMCE</v>
      </c>
      <c r="W1010" s="87" t="str">
        <f>IF(CENSO[[#This Row],[DAP (cm)]]&gt;200, "Superior", "Inferior")</f>
        <v>Inferior</v>
      </c>
      <c r="X1010" s="87" t="str">
        <f>VLOOKUP(CENSO[[#This Row],[NOME COMUM]],ESPECIES[],4,FALSE)</f>
        <v>Não</v>
      </c>
      <c r="Y1010" s="87" t="str">
        <f>IF(IFERROR(VLOOKUP(CENSO[[#This Row],[NOME COMUM]],COMERCIAIS[],2, FALSE), "Não") &lt;&gt; "Não", "Sim", "Não")</f>
        <v>Não</v>
      </c>
      <c r="Z1010" s="133">
        <f>CENSO[[#This Row],[g (m²)]]/SUM(AEEF[AEEF-UT])</f>
        <v>4.5111187595332813E-4</v>
      </c>
      <c r="AA1010" s="133">
        <f>CENSO[[#This Row],[v (m³)]]/SUM(AEEF[AEEF-UT])</f>
        <v>5.0524530106772752E-3</v>
      </c>
    </row>
    <row r="1011" spans="1:27" ht="14">
      <c r="A1011" s="86">
        <v>1</v>
      </c>
      <c r="B1011" s="86">
        <v>1</v>
      </c>
      <c r="C1011" s="63">
        <v>40</v>
      </c>
      <c r="D1011" s="63">
        <v>1010</v>
      </c>
      <c r="E1011" s="63" t="str">
        <f>VLOOKUP(CENSO[[#This Row],[NOME COMUM]],ESPECIES[],2,FALSE)</f>
        <v>Hymenaea courbaril L.</v>
      </c>
      <c r="F1011" s="64" t="s">
        <v>3</v>
      </c>
      <c r="G1011" s="64">
        <v>196</v>
      </c>
      <c r="H1011" s="97">
        <f>CENSO[[#This Row],[CAP (cm)]]/PI()</f>
        <v>62.388737692022971</v>
      </c>
      <c r="I1011" s="64">
        <v>24</v>
      </c>
      <c r="J1011" s="96">
        <f>(PI()*(CENSO[[#This Row],[DAP (cm)]]^2))/40000</f>
        <v>0.30570481469091254</v>
      </c>
      <c r="K1011" s="96">
        <f>CENSO[[#This Row],[g (m²)]]*CENSO[[#This Row],[H (m)]]*0.7</f>
        <v>5.1358408868073306</v>
      </c>
      <c r="L1011" s="64">
        <v>1</v>
      </c>
      <c r="M1011" s="65">
        <v>367221.9</v>
      </c>
      <c r="N1011" s="87">
        <v>9708382.4000000004</v>
      </c>
      <c r="O1011" s="87" t="s">
        <v>1228</v>
      </c>
      <c r="P1011" s="87" t="str">
        <f>VLOOKUP(CENSO[[#This Row],[DAP (cm)]],CD[],2,TRUE)</f>
        <v>TORA</v>
      </c>
      <c r="Q1011" s="87" t="str">
        <f>VLOOKUP(CENSO[[#This Row],[DAP (cm)]],DD[],2,TRUE)</f>
        <v>60├ 70</v>
      </c>
      <c r="R1011" s="87" t="str" cm="1">
        <f t="array" ref="R1011">INDEX(_xlfn.TEXTSPLIT(CENSO[[#This Row],[NOME CIENTIFICO]]," "),1)</f>
        <v>Hymenaea</v>
      </c>
      <c r="S1011" s="98" t="s">
        <v>1004</v>
      </c>
      <c r="T1011" s="87">
        <f>_xlfn.MINIFS(CENSO[DAP (cm)],CENSO[NOME CIENTIFICO],CENSO[[#This Row],[NOME CIENTIFICO]])</f>
        <v>41.38028520389279</v>
      </c>
      <c r="U10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011" s="87" t="str">
        <f>IF(CENSO[[#This Row],[DAP (cm)]]&lt;CENSO[[#This Row],[DMCE (cm)]],"DAP &lt; DMCE","DAP ≥ DMCE")</f>
        <v>DAP ≥ DMCE</v>
      </c>
      <c r="W1011" s="87" t="str">
        <f>IF(CENSO[[#This Row],[DAP (cm)]]&gt;200, "Superior", "Inferior")</f>
        <v>Inferior</v>
      </c>
      <c r="X1011" s="87" t="str">
        <f>VLOOKUP(CENSO[[#This Row],[NOME COMUM]],ESPECIES[],4,FALSE)</f>
        <v>Não</v>
      </c>
      <c r="Y1011" s="87" t="str">
        <f>IF(IFERROR(VLOOKUP(CENSO[[#This Row],[NOME COMUM]],COMERCIAIS[],2, FALSE), "Não") &lt;&gt; "Não", "Sim", "Não")</f>
        <v>Sim</v>
      </c>
      <c r="Z1011" s="133">
        <f>CENSO[[#This Row],[g (m²)]]/SUM(AEEF[AEEF-UT])</f>
        <v>5.3487388353774844E-4</v>
      </c>
      <c r="AA1011" s="133">
        <f>CENSO[[#This Row],[v (m³)]]/SUM(AEEF[AEEF-UT])</f>
        <v>8.985881243434175E-3</v>
      </c>
    </row>
    <row r="1012" spans="1:27" ht="14">
      <c r="A1012" s="86">
        <v>1</v>
      </c>
      <c r="B1012" s="86">
        <v>1</v>
      </c>
      <c r="C1012" s="63">
        <v>40</v>
      </c>
      <c r="D1012" s="63">
        <v>1011</v>
      </c>
      <c r="E1012" s="63" t="str">
        <f>VLOOKUP(CENSO[[#This Row],[NOME COMUM]],ESPECIES[],2,FALSE)</f>
        <v>Bertholletia excelsa Humb. &amp; Bonpl.</v>
      </c>
      <c r="F1012" s="64" t="s">
        <v>37</v>
      </c>
      <c r="G1012" s="64">
        <v>192</v>
      </c>
      <c r="H1012" s="97">
        <f>CENSO[[#This Row],[CAP (cm)]]/PI()</f>
        <v>61.115498147287809</v>
      </c>
      <c r="I1012" s="64">
        <v>21</v>
      </c>
      <c r="J1012" s="96">
        <f>(PI()*(CENSO[[#This Row],[DAP (cm)]]^2))/40000</f>
        <v>0.29335439110698147</v>
      </c>
      <c r="K1012" s="96">
        <f>CENSO[[#This Row],[g (m²)]]*CENSO[[#This Row],[H (m)]]*0.7</f>
        <v>4.3123095492726273</v>
      </c>
      <c r="L1012" s="64">
        <v>1</v>
      </c>
      <c r="M1012" s="65">
        <v>367233.799999999</v>
      </c>
      <c r="N1012" s="87">
        <v>9708379.9000000004</v>
      </c>
      <c r="O1012" s="87" t="s">
        <v>424</v>
      </c>
      <c r="P1012" s="87" t="str">
        <f>VLOOKUP(CENSO[[#This Row],[DAP (cm)]],CD[],2,TRUE)</f>
        <v>TORA</v>
      </c>
      <c r="Q1012" s="87" t="str">
        <f>VLOOKUP(CENSO[[#This Row],[DAP (cm)]],DD[],2,TRUE)</f>
        <v>60├ 70</v>
      </c>
      <c r="R1012" s="87" t="str" cm="1">
        <f t="array" ref="R1012">INDEX(_xlfn.TEXTSPLIT(CENSO[[#This Row],[NOME CIENTIFICO]]," "),1)</f>
        <v>Bertholletia</v>
      </c>
      <c r="S1012" s="98" t="s">
        <v>1004</v>
      </c>
      <c r="T1012" s="87">
        <f>_xlfn.MINIFS(CENSO[DAP (cm)],CENSO[NOME CIENTIFICO],CENSO[[#This Row],[NOME CIENTIFICO]])</f>
        <v>41.38028520389279</v>
      </c>
      <c r="U10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012" s="87" t="str">
        <f>IF(CENSO[[#This Row],[DAP (cm)]]&lt;CENSO[[#This Row],[DMCE (cm)]],"DAP &lt; DMCE","DAP ≥ DMCE")</f>
        <v>DAP ≥ DMCE</v>
      </c>
      <c r="W1012" s="87" t="str">
        <f>IF(CENSO[[#This Row],[DAP (cm)]]&gt;200, "Superior", "Inferior")</f>
        <v>Inferior</v>
      </c>
      <c r="X1012" s="87" t="str">
        <f>VLOOKUP(CENSO[[#This Row],[NOME COMUM]],ESPECIES[],4,FALSE)</f>
        <v>Protegida</v>
      </c>
      <c r="Y1012" s="87" t="str">
        <f>IF(IFERROR(VLOOKUP(CENSO[[#This Row],[NOME COMUM]],COMERCIAIS[],2, FALSE), "Não") &lt;&gt; "Não", "Sim", "Não")</f>
        <v>Não</v>
      </c>
      <c r="Z1012" s="133">
        <f>CENSO[[#This Row],[g (m²)]]/SUM(AEEF[AEEF-UT])</f>
        <v>5.1326506775134213E-4</v>
      </c>
      <c r="AA1012" s="133">
        <f>CENSO[[#This Row],[v (m³)]]/SUM(AEEF[AEEF-UT])</f>
        <v>7.5449964959447297E-3</v>
      </c>
    </row>
    <row r="1013" spans="1:27" ht="14">
      <c r="A1013" s="86">
        <v>1</v>
      </c>
      <c r="B1013" s="86">
        <v>1</v>
      </c>
      <c r="C1013" s="63">
        <v>40</v>
      </c>
      <c r="D1013" s="63">
        <v>1012</v>
      </c>
      <c r="E1013" s="63" t="str">
        <f>VLOOKUP(CENSO[[#This Row],[NOME COMUM]],ESPECIES[],2,FALSE)</f>
        <v>Tachigali myrmecophila Ducke</v>
      </c>
      <c r="F1013" s="64" t="s">
        <v>14</v>
      </c>
      <c r="G1013" s="64">
        <v>186</v>
      </c>
      <c r="H1013" s="97">
        <f>CENSO[[#This Row],[CAP (cm)]]/PI()</f>
        <v>59.205638830185066</v>
      </c>
      <c r="I1013" s="64">
        <v>16</v>
      </c>
      <c r="J1013" s="96">
        <f>(PI()*(CENSO[[#This Row],[DAP (cm)]]^2))/40000</f>
        <v>0.27530622056036053</v>
      </c>
      <c r="K1013" s="96">
        <f>CENSO[[#This Row],[g (m²)]]*CENSO[[#This Row],[H (m)]]*0.7</f>
        <v>3.0834296702760375</v>
      </c>
      <c r="L1013" s="64">
        <v>1</v>
      </c>
      <c r="M1013" s="65">
        <v>367233.5</v>
      </c>
      <c r="N1013" s="87">
        <v>9708363.5</v>
      </c>
      <c r="O1013" s="87" t="s">
        <v>1228</v>
      </c>
      <c r="P1013" s="87" t="str">
        <f>VLOOKUP(CENSO[[#This Row],[DAP (cm)]],CD[],2,TRUE)</f>
        <v>TORA</v>
      </c>
      <c r="Q1013" s="87" t="str">
        <f>VLOOKUP(CENSO[[#This Row],[DAP (cm)]],DD[],2,TRUE)</f>
        <v>50├ 60</v>
      </c>
      <c r="R1013" s="87" t="str" cm="1">
        <f t="array" ref="R1013">INDEX(_xlfn.TEXTSPLIT(CENSO[[#This Row],[NOME CIENTIFICO]]," "),1)</f>
        <v>Tachigali</v>
      </c>
      <c r="S1013" s="98" t="s">
        <v>1004</v>
      </c>
      <c r="T1013" s="87">
        <f>_xlfn.MINIFS(CENSO[DAP (cm)],CENSO[NOME CIENTIFICO],CENSO[[#This Row],[NOME CIENTIFICO]])</f>
        <v>39.152116000606256</v>
      </c>
      <c r="U10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13" s="87" t="str">
        <f>IF(CENSO[[#This Row],[DAP (cm)]]&lt;CENSO[[#This Row],[DMCE (cm)]],"DAP &lt; DMCE","DAP ≥ DMCE")</f>
        <v>DAP ≥ DMCE</v>
      </c>
      <c r="W1013" s="87" t="str">
        <f>IF(CENSO[[#This Row],[DAP (cm)]]&gt;200, "Superior", "Inferior")</f>
        <v>Inferior</v>
      </c>
      <c r="X1013" s="87" t="str">
        <f>VLOOKUP(CENSO[[#This Row],[NOME COMUM]],ESPECIES[],4,FALSE)</f>
        <v>Não</v>
      </c>
      <c r="Y1013" s="87" t="str">
        <f>IF(IFERROR(VLOOKUP(CENSO[[#This Row],[NOME COMUM]],COMERCIAIS[],2, FALSE), "Não") &lt;&gt; "Não", "Sim", "Não")</f>
        <v>Sim</v>
      </c>
      <c r="Z1013" s="133">
        <f>CENSO[[#This Row],[g (m²)]]/SUM(AEEF[AEEF-UT])</f>
        <v>4.8168723643460915E-4</v>
      </c>
      <c r="AA1013" s="133">
        <f>CENSO[[#This Row],[v (m³)]]/SUM(AEEF[AEEF-UT])</f>
        <v>5.394897048067622E-3</v>
      </c>
    </row>
    <row r="1014" spans="1:27" ht="14">
      <c r="A1014" s="86">
        <v>1</v>
      </c>
      <c r="B1014" s="86">
        <v>1</v>
      </c>
      <c r="C1014" s="63">
        <v>40</v>
      </c>
      <c r="D1014" s="63">
        <v>1013</v>
      </c>
      <c r="E1014" s="63" t="str">
        <f>VLOOKUP(CENSO[[#This Row],[NOME COMUM]],ESPECIES[],2,FALSE)</f>
        <v>Tachigali myrmecophila Ducke</v>
      </c>
      <c r="F1014" s="64" t="s">
        <v>14</v>
      </c>
      <c r="G1014" s="64">
        <v>190</v>
      </c>
      <c r="H1014" s="97">
        <f>CENSO[[#This Row],[CAP (cm)]]/PI()</f>
        <v>60.478878374920228</v>
      </c>
      <c r="I1014" s="64">
        <v>14</v>
      </c>
      <c r="J1014" s="96">
        <f>(PI()*(CENSO[[#This Row],[DAP (cm)]]^2))/40000</f>
        <v>0.28727467228087106</v>
      </c>
      <c r="K1014" s="96">
        <f>CENSO[[#This Row],[g (m²)]]*CENSO[[#This Row],[H (m)]]*0.7</f>
        <v>2.8152917883525364</v>
      </c>
      <c r="L1014" s="64">
        <v>1</v>
      </c>
      <c r="M1014" s="65">
        <v>367261.09999999899</v>
      </c>
      <c r="N1014" s="87">
        <v>9708347</v>
      </c>
      <c r="O1014" s="87" t="s">
        <v>1228</v>
      </c>
      <c r="P1014" s="87" t="str">
        <f>VLOOKUP(CENSO[[#This Row],[DAP (cm)]],CD[],2,TRUE)</f>
        <v>TORA</v>
      </c>
      <c r="Q1014" s="87" t="str">
        <f>VLOOKUP(CENSO[[#This Row],[DAP (cm)]],DD[],2,TRUE)</f>
        <v>60├ 70</v>
      </c>
      <c r="R1014" s="87" t="str" cm="1">
        <f t="array" ref="R1014">INDEX(_xlfn.TEXTSPLIT(CENSO[[#This Row],[NOME CIENTIFICO]]," "),1)</f>
        <v>Tachigali</v>
      </c>
      <c r="S1014" s="98" t="s">
        <v>1004</v>
      </c>
      <c r="T1014" s="87">
        <f>_xlfn.MINIFS(CENSO[DAP (cm)],CENSO[NOME CIENTIFICO],CENSO[[#This Row],[NOME CIENTIFICO]])</f>
        <v>39.152116000606256</v>
      </c>
      <c r="U10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14" s="87" t="str">
        <f>IF(CENSO[[#This Row],[DAP (cm)]]&lt;CENSO[[#This Row],[DMCE (cm)]],"DAP &lt; DMCE","DAP ≥ DMCE")</f>
        <v>DAP ≥ DMCE</v>
      </c>
      <c r="W1014" s="87" t="str">
        <f>IF(CENSO[[#This Row],[DAP (cm)]]&gt;200, "Superior", "Inferior")</f>
        <v>Inferior</v>
      </c>
      <c r="X1014" s="87" t="str">
        <f>VLOOKUP(CENSO[[#This Row],[NOME COMUM]],ESPECIES[],4,FALSE)</f>
        <v>Não</v>
      </c>
      <c r="Y1014" s="87" t="str">
        <f>IF(IFERROR(VLOOKUP(CENSO[[#This Row],[NOME COMUM]],COMERCIAIS[],2, FALSE), "Não") &lt;&gt; "Não", "Sim", "Não")</f>
        <v>Sim</v>
      </c>
      <c r="Z1014" s="133">
        <f>CENSO[[#This Row],[g (m²)]]/SUM(AEEF[AEEF-UT])</f>
        <v>5.0262773833071434E-4</v>
      </c>
      <c r="AA1014" s="133">
        <f>CENSO[[#This Row],[v (m³)]]/SUM(AEEF[AEEF-UT])</f>
        <v>4.9257518356409999E-3</v>
      </c>
    </row>
    <row r="1015" spans="1:27" ht="14">
      <c r="A1015" s="86">
        <v>1</v>
      </c>
      <c r="B1015" s="86">
        <v>1</v>
      </c>
      <c r="C1015" s="63">
        <v>40</v>
      </c>
      <c r="D1015" s="63">
        <v>1014</v>
      </c>
      <c r="E1015" s="63" t="str">
        <f>VLOOKUP(CENSO[[#This Row],[NOME COMUM]],ESPECIES[],2,FALSE)</f>
        <v>Cedrelinga catenaeformis Ducke</v>
      </c>
      <c r="F1015" s="64" t="s">
        <v>71</v>
      </c>
      <c r="G1015" s="64">
        <v>300</v>
      </c>
      <c r="H1015" s="97">
        <f>CENSO[[#This Row],[CAP (cm)]]/PI()</f>
        <v>95.4929658551372</v>
      </c>
      <c r="I1015" s="64">
        <v>21</v>
      </c>
      <c r="J1015" s="96">
        <f>(PI()*(CENSO[[#This Row],[DAP (cm)]]^2))/40000</f>
        <v>0.7161972439135289</v>
      </c>
      <c r="K1015" s="96">
        <f>CENSO[[#This Row],[g (m²)]]*CENSO[[#This Row],[H (m)]]*0.7</f>
        <v>10.528099485528875</v>
      </c>
      <c r="L1015" s="64">
        <v>1</v>
      </c>
      <c r="M1015" s="65">
        <v>367263.59999999899</v>
      </c>
      <c r="N1015" s="87">
        <v>9708337.4000000004</v>
      </c>
      <c r="O1015" s="87" t="s">
        <v>1228</v>
      </c>
      <c r="P1015" s="87" t="str">
        <f>VLOOKUP(CENSO[[#This Row],[DAP (cm)]],CD[],2,TRUE)</f>
        <v>TORA</v>
      </c>
      <c r="Q1015" s="87" t="str">
        <f>VLOOKUP(CENSO[[#This Row],[DAP (cm)]],DD[],2,TRUE)</f>
        <v>90├ 100</v>
      </c>
      <c r="R1015" s="87" t="str" cm="1">
        <f t="array" ref="R1015">INDEX(_xlfn.TEXTSPLIT(CENSO[[#This Row],[NOME CIENTIFICO]]," "),1)</f>
        <v>Cedrelinga</v>
      </c>
      <c r="S1015" s="98" t="s">
        <v>1004</v>
      </c>
      <c r="T1015" s="87">
        <f>_xlfn.MINIFS(CENSO[DAP (cm)],CENSO[NOME CIENTIFICO],CENSO[[#This Row],[NOME CIENTIFICO]])</f>
        <v>38.515496228238675</v>
      </c>
      <c r="U10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15" s="87" t="str">
        <f>IF(CENSO[[#This Row],[DAP (cm)]]&lt;CENSO[[#This Row],[DMCE (cm)]],"DAP &lt; DMCE","DAP ≥ DMCE")</f>
        <v>DAP ≥ DMCE</v>
      </c>
      <c r="W1015" s="87" t="str">
        <f>IF(CENSO[[#This Row],[DAP (cm)]]&gt;200, "Superior", "Inferior")</f>
        <v>Inferior</v>
      </c>
      <c r="X1015" s="87" t="str">
        <f>VLOOKUP(CENSO[[#This Row],[NOME COMUM]],ESPECIES[],4,FALSE)</f>
        <v>Não</v>
      </c>
      <c r="Y1015" s="87" t="str">
        <f>IF(IFERROR(VLOOKUP(CENSO[[#This Row],[NOME COMUM]],COMERCIAIS[],2, FALSE), "Não") &lt;&gt; "Não", "Sim", "Não")</f>
        <v>Sim</v>
      </c>
      <c r="Z1015" s="133">
        <f>CENSO[[#This Row],[g (m²)]]/SUM(AEEF[AEEF-UT])</f>
        <v>1.2530885443148001E-3</v>
      </c>
      <c r="AA1015" s="133">
        <f>CENSO[[#This Row],[v (m³)]]/SUM(AEEF[AEEF-UT])</f>
        <v>1.842040160142756E-2</v>
      </c>
    </row>
    <row r="1016" spans="1:27" ht="14">
      <c r="A1016" s="86">
        <v>1</v>
      </c>
      <c r="B1016" s="86">
        <v>1</v>
      </c>
      <c r="C1016" s="63">
        <v>40</v>
      </c>
      <c r="D1016" s="63">
        <v>1015</v>
      </c>
      <c r="E1016" s="63" t="str">
        <f>VLOOKUP(CENSO[[#This Row],[NOME COMUM]],ESPECIES[],2,FALSE)</f>
        <v>Tachigali myrmecophila Ducke</v>
      </c>
      <c r="F1016" s="64" t="s">
        <v>14</v>
      </c>
      <c r="G1016" s="64">
        <v>291</v>
      </c>
      <c r="H1016" s="97">
        <f>CENSO[[#This Row],[CAP (cm)]]/PI()</f>
        <v>92.628176879483092</v>
      </c>
      <c r="I1016" s="64">
        <v>19</v>
      </c>
      <c r="J1016" s="96">
        <f>(PI()*(CENSO[[#This Row],[DAP (cm)]]^2))/40000</f>
        <v>0.67386998679823951</v>
      </c>
      <c r="K1016" s="96">
        <f>CENSO[[#This Row],[g (m²)]]*CENSO[[#This Row],[H (m)]]*0.7</f>
        <v>8.9624708244165845</v>
      </c>
      <c r="L1016" s="64">
        <v>1</v>
      </c>
      <c r="M1016" s="65">
        <v>367267.2</v>
      </c>
      <c r="N1016" s="87">
        <v>9708335.5999999903</v>
      </c>
      <c r="O1016" s="87" t="s">
        <v>1228</v>
      </c>
      <c r="P1016" s="87" t="str">
        <f>VLOOKUP(CENSO[[#This Row],[DAP (cm)]],CD[],2,TRUE)</f>
        <v>TORA</v>
      </c>
      <c r="Q1016" s="87" t="str">
        <f>VLOOKUP(CENSO[[#This Row],[DAP (cm)]],DD[],2,TRUE)</f>
        <v>90├ 100</v>
      </c>
      <c r="R1016" s="87" t="str" cm="1">
        <f t="array" ref="R1016">INDEX(_xlfn.TEXTSPLIT(CENSO[[#This Row],[NOME CIENTIFICO]]," "),1)</f>
        <v>Tachigali</v>
      </c>
      <c r="S1016" s="98" t="s">
        <v>1004</v>
      </c>
      <c r="T1016" s="87">
        <f>_xlfn.MINIFS(CENSO[DAP (cm)],CENSO[NOME CIENTIFICO],CENSO[[#This Row],[NOME CIENTIFICO]])</f>
        <v>39.152116000606256</v>
      </c>
      <c r="U10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16" s="87" t="str">
        <f>IF(CENSO[[#This Row],[DAP (cm)]]&lt;CENSO[[#This Row],[DMCE (cm)]],"DAP &lt; DMCE","DAP ≥ DMCE")</f>
        <v>DAP ≥ DMCE</v>
      </c>
      <c r="W1016" s="87" t="str">
        <f>IF(CENSO[[#This Row],[DAP (cm)]]&gt;200, "Superior", "Inferior")</f>
        <v>Inferior</v>
      </c>
      <c r="X1016" s="87" t="str">
        <f>VLOOKUP(CENSO[[#This Row],[NOME COMUM]],ESPECIES[],4,FALSE)</f>
        <v>Não</v>
      </c>
      <c r="Y1016" s="87" t="str">
        <f>IF(IFERROR(VLOOKUP(CENSO[[#This Row],[NOME COMUM]],COMERCIAIS[],2, FALSE), "Não") &lt;&gt; "Não", "Sim", "Não")</f>
        <v>Sim</v>
      </c>
      <c r="Z1016" s="133">
        <f>CENSO[[#This Row],[g (m²)]]/SUM(AEEF[AEEF-UT])</f>
        <v>1.1790310113457957E-3</v>
      </c>
      <c r="AA1016" s="133">
        <f>CENSO[[#This Row],[v (m³)]]/SUM(AEEF[AEEF-UT])</f>
        <v>1.5681112450899082E-2</v>
      </c>
    </row>
    <row r="1017" spans="1:27" ht="14">
      <c r="A1017" s="86">
        <v>1</v>
      </c>
      <c r="B1017" s="86">
        <v>1</v>
      </c>
      <c r="C1017" s="63">
        <v>40</v>
      </c>
      <c r="D1017" s="63">
        <v>1016</v>
      </c>
      <c r="E1017" s="63" t="str">
        <f>VLOOKUP(CENSO[[#This Row],[NOME COMUM]],ESPECIES[],2,FALSE)</f>
        <v>Astronium lecointei Ducke</v>
      </c>
      <c r="F1017" s="64" t="s">
        <v>5</v>
      </c>
      <c r="G1017" s="64">
        <v>400</v>
      </c>
      <c r="H1017" s="97">
        <f>CENSO[[#This Row],[CAP (cm)]]/PI()</f>
        <v>127.32395447351627</v>
      </c>
      <c r="I1017" s="64">
        <v>25</v>
      </c>
      <c r="J1017" s="96">
        <f>(PI()*(CENSO[[#This Row],[DAP (cm)]]^2))/40000</f>
        <v>1.2732395447351625</v>
      </c>
      <c r="K1017" s="96">
        <f>CENSO[[#This Row],[g (m²)]]*CENSO[[#This Row],[H (m)]]*0.7</f>
        <v>22.281692032865344</v>
      </c>
      <c r="L1017" s="64">
        <v>1</v>
      </c>
      <c r="M1017" s="65">
        <v>367266.799999999</v>
      </c>
      <c r="N1017" s="87">
        <v>9708331.9000000004</v>
      </c>
      <c r="O1017" s="87" t="s">
        <v>1228</v>
      </c>
      <c r="P1017" s="87" t="str">
        <f>VLOOKUP(CENSO[[#This Row],[DAP (cm)]],CD[],2,TRUE)</f>
        <v>TORA</v>
      </c>
      <c r="Q1017" s="87" t="str">
        <f>VLOOKUP(CENSO[[#This Row],[DAP (cm)]],DD[],2,TRUE)</f>
        <v>120├ 130</v>
      </c>
      <c r="R1017" s="87" t="str" cm="1">
        <f t="array" ref="R1017">INDEX(_xlfn.TEXTSPLIT(CENSO[[#This Row],[NOME CIENTIFICO]]," "),1)</f>
        <v>Astronium</v>
      </c>
      <c r="S1017" s="98" t="s">
        <v>1004</v>
      </c>
      <c r="T1017" s="87">
        <f>_xlfn.MINIFS(CENSO[DAP (cm)],CENSO[NOME CIENTIFICO],CENSO[[#This Row],[NOME CIENTIFICO]])</f>
        <v>40.107045659157627</v>
      </c>
      <c r="U10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017" s="87" t="str">
        <f>IF(CENSO[[#This Row],[DAP (cm)]]&lt;CENSO[[#This Row],[DMCE (cm)]],"DAP &lt; DMCE","DAP ≥ DMCE")</f>
        <v>DAP ≥ DMCE</v>
      </c>
      <c r="W1017" s="87" t="str">
        <f>IF(CENSO[[#This Row],[DAP (cm)]]&gt;200, "Superior", "Inferior")</f>
        <v>Inferior</v>
      </c>
      <c r="X1017" s="87" t="str">
        <f>VLOOKUP(CENSO[[#This Row],[NOME COMUM]],ESPECIES[],4,FALSE)</f>
        <v>Não</v>
      </c>
      <c r="Y1017" s="87" t="str">
        <f>IF(IFERROR(VLOOKUP(CENSO[[#This Row],[NOME COMUM]],COMERCIAIS[],2, FALSE), "Não") &lt;&gt; "Não", "Sim", "Não")</f>
        <v>Sim</v>
      </c>
      <c r="Z1017" s="133">
        <f>CENSO[[#This Row],[g (m²)]]/SUM(AEEF[AEEF-UT])</f>
        <v>2.2277129676707558E-3</v>
      </c>
      <c r="AA1017" s="133">
        <f>CENSO[[#This Row],[v (m³)]]/SUM(AEEF[AEEF-UT])</f>
        <v>3.8984976934238226E-2</v>
      </c>
    </row>
    <row r="1018" spans="1:27" ht="14">
      <c r="A1018" s="86">
        <v>1</v>
      </c>
      <c r="B1018" s="86">
        <v>1</v>
      </c>
      <c r="C1018" s="63">
        <v>40</v>
      </c>
      <c r="D1018" s="63">
        <v>1017</v>
      </c>
      <c r="E1018" s="63" t="str">
        <f>VLOOKUP(CENSO[[#This Row],[NOME COMUM]],ESPECIES[],2,FALSE)</f>
        <v>Ocotea cymbarum Kunth</v>
      </c>
      <c r="F1018" s="64" t="s">
        <v>11</v>
      </c>
      <c r="G1018" s="64">
        <v>160</v>
      </c>
      <c r="H1018" s="97">
        <f>CENSO[[#This Row],[CAP (cm)]]/PI()</f>
        <v>50.929581789406512</v>
      </c>
      <c r="I1018" s="64">
        <v>20</v>
      </c>
      <c r="J1018" s="96">
        <f>(PI()*(CENSO[[#This Row],[DAP (cm)]]^2))/40000</f>
        <v>0.20371832715762608</v>
      </c>
      <c r="K1018" s="96">
        <f>CENSO[[#This Row],[g (m²)]]*CENSO[[#This Row],[H (m)]]*0.7</f>
        <v>2.852056580206765</v>
      </c>
      <c r="L1018" s="64">
        <v>1</v>
      </c>
      <c r="M1018" s="65">
        <v>367279.799999999</v>
      </c>
      <c r="N1018" s="87">
        <v>9708311</v>
      </c>
      <c r="O1018" s="87" t="s">
        <v>1227</v>
      </c>
      <c r="P1018" s="87" t="str">
        <f>VLOOKUP(CENSO[[#This Row],[DAP (cm)]],CD[],2,TRUE)</f>
        <v>TORA</v>
      </c>
      <c r="Q1018" s="87" t="str">
        <f>VLOOKUP(CENSO[[#This Row],[DAP (cm)]],DD[],2,TRUE)</f>
        <v>50├ 60</v>
      </c>
      <c r="R1018" s="87" t="str" cm="1">
        <f t="array" ref="R1018">INDEX(_xlfn.TEXTSPLIT(CENSO[[#This Row],[NOME CIENTIFICO]]," "),1)</f>
        <v>Ocotea</v>
      </c>
      <c r="S1018" s="98" t="s">
        <v>1004</v>
      </c>
      <c r="T1018" s="87">
        <f>_xlfn.MINIFS(CENSO[DAP (cm)],CENSO[NOME CIENTIFICO],CENSO[[#This Row],[NOME CIENTIFICO]])</f>
        <v>39.470425886790046</v>
      </c>
      <c r="U10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18" s="87" t="str">
        <f>IF(CENSO[[#This Row],[DAP (cm)]]&lt;CENSO[[#This Row],[DMCE (cm)]],"DAP &lt; DMCE","DAP ≥ DMCE")</f>
        <v>DAP ≥ DMCE</v>
      </c>
      <c r="W1018" s="87" t="str">
        <f>IF(CENSO[[#This Row],[DAP (cm)]]&gt;200, "Superior", "Inferior")</f>
        <v>Inferior</v>
      </c>
      <c r="X1018" s="87" t="str">
        <f>VLOOKUP(CENSO[[#This Row],[NOME COMUM]],ESPECIES[],4,FALSE)</f>
        <v>Não</v>
      </c>
      <c r="Y1018" s="87" t="str">
        <f>IF(IFERROR(VLOOKUP(CENSO[[#This Row],[NOME COMUM]],COMERCIAIS[],2, FALSE), "Não") &lt;&gt; "Não", "Sim", "Não")</f>
        <v>Sim</v>
      </c>
      <c r="Z1018" s="133">
        <f>CENSO[[#This Row],[g (m²)]]/SUM(AEEF[AEEF-UT])</f>
        <v>3.5643407482732108E-4</v>
      </c>
      <c r="AA1018" s="133">
        <f>CENSO[[#This Row],[v (m³)]]/SUM(AEEF[AEEF-UT])</f>
        <v>4.9900770475824942E-3</v>
      </c>
    </row>
    <row r="1019" spans="1:27" ht="14">
      <c r="A1019" s="86">
        <v>1</v>
      </c>
      <c r="B1019" s="86">
        <v>1</v>
      </c>
      <c r="C1019" s="63">
        <v>40</v>
      </c>
      <c r="D1019" s="63">
        <v>1018</v>
      </c>
      <c r="E1019" s="63" t="str">
        <f>VLOOKUP(CENSO[[#This Row],[NOME COMUM]],ESPECIES[],2,FALSE)</f>
        <v>Piptadenia suaveolens Miq.</v>
      </c>
      <c r="F1019" s="64" t="s">
        <v>22</v>
      </c>
      <c r="G1019" s="64">
        <v>167</v>
      </c>
      <c r="H1019" s="97">
        <f>CENSO[[#This Row],[CAP (cm)]]/PI()</f>
        <v>53.157750992693046</v>
      </c>
      <c r="I1019" s="64">
        <v>16</v>
      </c>
      <c r="J1019" s="96">
        <f>(PI()*(CENSO[[#This Row],[DAP (cm)]]^2))/40000</f>
        <v>0.2219336103944935</v>
      </c>
      <c r="K1019" s="96">
        <f>CENSO[[#This Row],[g (m²)]]*CENSO[[#This Row],[H (m)]]*0.7</f>
        <v>2.4856564364183269</v>
      </c>
      <c r="L1019" s="64">
        <v>1</v>
      </c>
      <c r="M1019" s="65">
        <v>367290.59999999899</v>
      </c>
      <c r="N1019" s="87">
        <v>9708305.4000000004</v>
      </c>
      <c r="O1019" s="87" t="s">
        <v>1228</v>
      </c>
      <c r="P1019" s="87" t="str">
        <f>VLOOKUP(CENSO[[#This Row],[DAP (cm)]],CD[],2,TRUE)</f>
        <v>TORA</v>
      </c>
      <c r="Q1019" s="87" t="str">
        <f>VLOOKUP(CENSO[[#This Row],[DAP (cm)]],DD[],2,TRUE)</f>
        <v>50├ 60</v>
      </c>
      <c r="R1019" s="87" t="str" cm="1">
        <f t="array" ref="R1019">INDEX(_xlfn.TEXTSPLIT(CENSO[[#This Row],[NOME CIENTIFICO]]," "),1)</f>
        <v>Piptadenia</v>
      </c>
      <c r="S1019" s="98" t="s">
        <v>1004</v>
      </c>
      <c r="T1019" s="87">
        <f>_xlfn.MINIFS(CENSO[DAP (cm)],CENSO[NOME CIENTIFICO],CENSO[[#This Row],[NOME CIENTIFICO]])</f>
        <v>39.788735772973837</v>
      </c>
      <c r="U10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19" s="87" t="str">
        <f>IF(CENSO[[#This Row],[DAP (cm)]]&lt;CENSO[[#This Row],[DMCE (cm)]],"DAP &lt; DMCE","DAP ≥ DMCE")</f>
        <v>DAP ≥ DMCE</v>
      </c>
      <c r="W1019" s="87" t="str">
        <f>IF(CENSO[[#This Row],[DAP (cm)]]&gt;200, "Superior", "Inferior")</f>
        <v>Inferior</v>
      </c>
      <c r="X1019" s="87" t="str">
        <f>VLOOKUP(CENSO[[#This Row],[NOME COMUM]],ESPECIES[],4,FALSE)</f>
        <v>Não</v>
      </c>
      <c r="Y1019" s="87" t="str">
        <f>IF(IFERROR(VLOOKUP(CENSO[[#This Row],[NOME COMUM]],COMERCIAIS[],2, FALSE), "Não") &lt;&gt; "Não", "Sim", "Não")</f>
        <v>Sim</v>
      </c>
      <c r="Z1019" s="133">
        <f>CENSO[[#This Row],[g (m²)]]/SUM(AEEF[AEEF-UT])</f>
        <v>3.8830429347106078E-4</v>
      </c>
      <c r="AA1019" s="133">
        <f>CENSO[[#This Row],[v (m³)]]/SUM(AEEF[AEEF-UT])</f>
        <v>4.3490080868758803E-3</v>
      </c>
    </row>
    <row r="1020" spans="1:27" ht="14">
      <c r="A1020" s="86">
        <v>1</v>
      </c>
      <c r="B1020" s="86">
        <v>1</v>
      </c>
      <c r="C1020" s="63">
        <v>40</v>
      </c>
      <c r="D1020" s="63">
        <v>1019</v>
      </c>
      <c r="E1020" s="63" t="str">
        <f>VLOOKUP(CENSO[[#This Row],[NOME COMUM]],ESPECIES[],2,FALSE)</f>
        <v>Piptadenia suaveolens Miq.</v>
      </c>
      <c r="F1020" s="64" t="s">
        <v>22</v>
      </c>
      <c r="G1020" s="64">
        <v>140</v>
      </c>
      <c r="H1020" s="97">
        <f>CENSO[[#This Row],[CAP (cm)]]/PI()</f>
        <v>44.563384065730695</v>
      </c>
      <c r="I1020" s="64">
        <v>15</v>
      </c>
      <c r="J1020" s="96">
        <f>(PI()*(CENSO[[#This Row],[DAP (cm)]]^2))/40000</f>
        <v>0.15597184423005742</v>
      </c>
      <c r="K1020" s="96">
        <f>CENSO[[#This Row],[g (m²)]]*CENSO[[#This Row],[H (m)]]*0.7</f>
        <v>1.6377043644156026</v>
      </c>
      <c r="L1020" s="64">
        <v>1</v>
      </c>
      <c r="M1020" s="65">
        <v>367292.2</v>
      </c>
      <c r="N1020" s="87">
        <v>9708302.5999999903</v>
      </c>
      <c r="O1020" s="98" t="s">
        <v>1225</v>
      </c>
      <c r="P1020" s="87" t="str">
        <f>VLOOKUP(CENSO[[#This Row],[DAP (cm)]],CD[],2,TRUE)</f>
        <v>TORETE</v>
      </c>
      <c r="Q1020" s="87" t="str">
        <f>VLOOKUP(CENSO[[#This Row],[DAP (cm)]],DD[],2,TRUE)</f>
        <v>40├ 50</v>
      </c>
      <c r="R1020" s="87" t="str" cm="1">
        <f t="array" ref="R1020">INDEX(_xlfn.TEXTSPLIT(CENSO[[#This Row],[NOME CIENTIFICO]]," "),1)</f>
        <v>Piptadenia</v>
      </c>
      <c r="S1020" s="98" t="s">
        <v>1004</v>
      </c>
      <c r="T1020" s="87">
        <f>_xlfn.MINIFS(CENSO[DAP (cm)],CENSO[NOME CIENTIFICO],CENSO[[#This Row],[NOME CIENTIFICO]])</f>
        <v>39.788735772973837</v>
      </c>
      <c r="U10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20" s="87" t="str">
        <f>IF(CENSO[[#This Row],[DAP (cm)]]&lt;CENSO[[#This Row],[DMCE (cm)]],"DAP &lt; DMCE","DAP ≥ DMCE")</f>
        <v>DAP &lt; DMCE</v>
      </c>
      <c r="W1020" s="87" t="str">
        <f>IF(CENSO[[#This Row],[DAP (cm)]]&gt;200, "Superior", "Inferior")</f>
        <v>Inferior</v>
      </c>
      <c r="X1020" s="87" t="str">
        <f>VLOOKUP(CENSO[[#This Row],[NOME COMUM]],ESPECIES[],4,FALSE)</f>
        <v>Não</v>
      </c>
      <c r="Y1020" s="87" t="str">
        <f>IF(IFERROR(VLOOKUP(CENSO[[#This Row],[NOME COMUM]],COMERCIAIS[],2, FALSE), "Não") &lt;&gt; "Não", "Sim", "Não")</f>
        <v>Sim</v>
      </c>
      <c r="Z1020" s="133">
        <f>CENSO[[#This Row],[g (m²)]]/SUM(AEEF[AEEF-UT])</f>
        <v>2.7289483853966759E-4</v>
      </c>
      <c r="AA1020" s="133">
        <f>CENSO[[#This Row],[v (m³)]]/SUM(AEEF[AEEF-UT])</f>
        <v>2.8653958046665094E-3</v>
      </c>
    </row>
    <row r="1021" spans="1:27" ht="14">
      <c r="A1021" s="86">
        <v>1</v>
      </c>
      <c r="B1021" s="86">
        <v>1</v>
      </c>
      <c r="C1021" s="63">
        <v>40</v>
      </c>
      <c r="D1021" s="63">
        <v>1020</v>
      </c>
      <c r="E1021" s="63" t="str">
        <f>VLOOKUP(CENSO[[#This Row],[NOME COMUM]],ESPECIES[],2,FALSE)</f>
        <v>Piptadenia suaveolens Miq.</v>
      </c>
      <c r="F1021" s="64" t="s">
        <v>22</v>
      </c>
      <c r="G1021" s="64">
        <v>225</v>
      </c>
      <c r="H1021" s="97">
        <f>CENSO[[#This Row],[CAP (cm)]]/PI()</f>
        <v>71.619724391352904</v>
      </c>
      <c r="I1021" s="64">
        <v>20</v>
      </c>
      <c r="J1021" s="96">
        <f>(PI()*(CENSO[[#This Row],[DAP (cm)]]^2))/40000</f>
        <v>0.4028609497013601</v>
      </c>
      <c r="K1021" s="96">
        <f>CENSO[[#This Row],[g (m²)]]*CENSO[[#This Row],[H (m)]]*0.7</f>
        <v>5.6400532958190412</v>
      </c>
      <c r="L1021" s="64">
        <v>1</v>
      </c>
      <c r="M1021" s="65">
        <v>367310.9</v>
      </c>
      <c r="N1021" s="87">
        <v>9708300.6999999899</v>
      </c>
      <c r="O1021" s="87" t="s">
        <v>1228</v>
      </c>
      <c r="P1021" s="87" t="str">
        <f>VLOOKUP(CENSO[[#This Row],[DAP (cm)]],CD[],2,TRUE)</f>
        <v>TORA</v>
      </c>
      <c r="Q1021" s="87" t="str">
        <f>VLOOKUP(CENSO[[#This Row],[DAP (cm)]],DD[],2,TRUE)</f>
        <v>70├ 80</v>
      </c>
      <c r="R1021" s="87" t="str" cm="1">
        <f t="array" ref="R1021">INDEX(_xlfn.TEXTSPLIT(CENSO[[#This Row],[NOME CIENTIFICO]]," "),1)</f>
        <v>Piptadenia</v>
      </c>
      <c r="S1021" s="98" t="s">
        <v>1004</v>
      </c>
      <c r="T1021" s="87">
        <f>_xlfn.MINIFS(CENSO[DAP (cm)],CENSO[NOME CIENTIFICO],CENSO[[#This Row],[NOME CIENTIFICO]])</f>
        <v>39.788735772973837</v>
      </c>
      <c r="U10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21" s="87" t="str">
        <f>IF(CENSO[[#This Row],[DAP (cm)]]&lt;CENSO[[#This Row],[DMCE (cm)]],"DAP &lt; DMCE","DAP ≥ DMCE")</f>
        <v>DAP ≥ DMCE</v>
      </c>
      <c r="W1021" s="87" t="str">
        <f>IF(CENSO[[#This Row],[DAP (cm)]]&gt;200, "Superior", "Inferior")</f>
        <v>Inferior</v>
      </c>
      <c r="X1021" s="87" t="str">
        <f>VLOOKUP(CENSO[[#This Row],[NOME COMUM]],ESPECIES[],4,FALSE)</f>
        <v>Não</v>
      </c>
      <c r="Y1021" s="87" t="str">
        <f>IF(IFERROR(VLOOKUP(CENSO[[#This Row],[NOME COMUM]],COMERCIAIS[],2, FALSE), "Não") &lt;&gt; "Não", "Sim", "Não")</f>
        <v>Sim</v>
      </c>
      <c r="Z1021" s="133">
        <f>CENSO[[#This Row],[g (m²)]]/SUM(AEEF[AEEF-UT])</f>
        <v>7.0486230617707523E-4</v>
      </c>
      <c r="AA1021" s="133">
        <f>CENSO[[#This Row],[v (m³)]]/SUM(AEEF[AEEF-UT])</f>
        <v>9.8680722864790526E-3</v>
      </c>
    </row>
    <row r="1022" spans="1:27" ht="14">
      <c r="A1022" s="86">
        <v>1</v>
      </c>
      <c r="B1022" s="86">
        <v>1</v>
      </c>
      <c r="C1022" s="63">
        <v>40</v>
      </c>
      <c r="D1022" s="63">
        <v>1021</v>
      </c>
      <c r="E1022" s="63" t="str">
        <f>VLOOKUP(CENSO[[#This Row],[NOME COMUM]],ESPECIES[],2,FALSE)</f>
        <v>Parkia pendula (Willd.) Benth. ex Walp.</v>
      </c>
      <c r="F1022" s="64" t="s">
        <v>24</v>
      </c>
      <c r="G1022" s="64">
        <v>211</v>
      </c>
      <c r="H1022" s="97">
        <f>CENSO[[#This Row],[CAP (cm)]]/PI()</f>
        <v>67.163385984779836</v>
      </c>
      <c r="I1022" s="64">
        <v>18</v>
      </c>
      <c r="J1022" s="96">
        <f>(PI()*(CENSO[[#This Row],[DAP (cm)]]^2))/40000</f>
        <v>0.35428686106971363</v>
      </c>
      <c r="K1022" s="96">
        <f>CENSO[[#This Row],[g (m²)]]*CENSO[[#This Row],[H (m)]]*0.7</f>
        <v>4.4640144494783911</v>
      </c>
      <c r="L1022" s="64">
        <v>2</v>
      </c>
      <c r="M1022" s="65">
        <v>367317.5</v>
      </c>
      <c r="N1022" s="87">
        <v>9708304.3000000007</v>
      </c>
      <c r="O1022" s="87" t="s">
        <v>1228</v>
      </c>
      <c r="P1022" s="87" t="str">
        <f>VLOOKUP(CENSO[[#This Row],[DAP (cm)]],CD[],2,TRUE)</f>
        <v>TORA</v>
      </c>
      <c r="Q1022" s="87" t="str">
        <f>VLOOKUP(CENSO[[#This Row],[DAP (cm)]],DD[],2,TRUE)</f>
        <v>60├ 70</v>
      </c>
      <c r="R1022" s="87" t="str" cm="1">
        <f t="array" ref="R1022">INDEX(_xlfn.TEXTSPLIT(CENSO[[#This Row],[NOME CIENTIFICO]]," "),1)</f>
        <v>Parkia</v>
      </c>
      <c r="S1022" s="98" t="s">
        <v>1004</v>
      </c>
      <c r="T1022" s="87">
        <f>_xlfn.MINIFS(CENSO[DAP (cm)],CENSO[NOME CIENTIFICO],CENSO[[#This Row],[NOME CIENTIFICO]])</f>
        <v>40.107045659157627</v>
      </c>
      <c r="U10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022" s="87" t="str">
        <f>IF(CENSO[[#This Row],[DAP (cm)]]&lt;CENSO[[#This Row],[DMCE (cm)]],"DAP &lt; DMCE","DAP ≥ DMCE")</f>
        <v>DAP ≥ DMCE</v>
      </c>
      <c r="W1022" s="87" t="str">
        <f>IF(CENSO[[#This Row],[DAP (cm)]]&gt;200, "Superior", "Inferior")</f>
        <v>Inferior</v>
      </c>
      <c r="X1022" s="87" t="str">
        <f>VLOOKUP(CENSO[[#This Row],[NOME COMUM]],ESPECIES[],4,FALSE)</f>
        <v>Não</v>
      </c>
      <c r="Y1022" s="87" t="str">
        <f>IF(IFERROR(VLOOKUP(CENSO[[#This Row],[NOME COMUM]],COMERCIAIS[],2, FALSE), "Não") &lt;&gt; "Não", "Sim", "Não")</f>
        <v>Sim</v>
      </c>
      <c r="Z1022" s="133">
        <f>CENSO[[#This Row],[g (m²)]]/SUM(AEEF[AEEF-UT])</f>
        <v>6.1987505646043581E-4</v>
      </c>
      <c r="AA1022" s="133">
        <f>CENSO[[#This Row],[v (m³)]]/SUM(AEEF[AEEF-UT])</f>
        <v>7.8104257114014908E-3</v>
      </c>
    </row>
    <row r="1023" spans="1:27" ht="14">
      <c r="A1023" s="86">
        <v>1</v>
      </c>
      <c r="B1023" s="86">
        <v>1</v>
      </c>
      <c r="C1023" s="63">
        <v>40</v>
      </c>
      <c r="D1023" s="63">
        <v>1022</v>
      </c>
      <c r="E1023" s="63" t="str">
        <f>VLOOKUP(CENSO[[#This Row],[NOME COMUM]],ESPECIES[],2,FALSE)</f>
        <v>Qualea dichotoma (Mart.) Warm. ex Wille</v>
      </c>
      <c r="F1023" s="64" t="s">
        <v>55</v>
      </c>
      <c r="G1023" s="64">
        <v>154</v>
      </c>
      <c r="H1023" s="97">
        <f>CENSO[[#This Row],[CAP (cm)]]/PI()</f>
        <v>49.019722472303762</v>
      </c>
      <c r="I1023" s="64">
        <v>15</v>
      </c>
      <c r="J1023" s="96">
        <f>(PI()*(CENSO[[#This Row],[DAP (cm)]]^2))/40000</f>
        <v>0.18872593151836947</v>
      </c>
      <c r="K1023" s="96">
        <f>CENSO[[#This Row],[g (m²)]]*CENSO[[#This Row],[H (m)]]*0.7</f>
        <v>1.9816222809428794</v>
      </c>
      <c r="L1023" s="64">
        <v>2</v>
      </c>
      <c r="M1023" s="65">
        <v>367317.59999999899</v>
      </c>
      <c r="N1023" s="87">
        <v>9708302.8000000007</v>
      </c>
      <c r="O1023" s="98" t="s">
        <v>1225</v>
      </c>
      <c r="P1023" s="87" t="str">
        <f>VLOOKUP(CENSO[[#This Row],[DAP (cm)]],CD[],2,TRUE)</f>
        <v>TORETE</v>
      </c>
      <c r="Q1023" s="87" t="str">
        <f>VLOOKUP(CENSO[[#This Row],[DAP (cm)]],DD[],2,TRUE)</f>
        <v>40├ 50</v>
      </c>
      <c r="R1023" s="87" t="str" cm="1">
        <f t="array" ref="R1023">INDEX(_xlfn.TEXTSPLIT(CENSO[[#This Row],[NOME CIENTIFICO]]," "),1)</f>
        <v>Qualea</v>
      </c>
      <c r="S1023" s="98" t="s">
        <v>1004</v>
      </c>
      <c r="T1023" s="87">
        <f>_xlfn.MINIFS(CENSO[DAP (cm)],CENSO[NOME CIENTIFICO],CENSO[[#This Row],[NOME CIENTIFICO]])</f>
        <v>40.107045659157627</v>
      </c>
      <c r="U10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023" s="87" t="str">
        <f>IF(CENSO[[#This Row],[DAP (cm)]]&lt;CENSO[[#This Row],[DMCE (cm)]],"DAP &lt; DMCE","DAP ≥ DMCE")</f>
        <v>DAP &lt; DMCE</v>
      </c>
      <c r="W1023" s="87" t="str">
        <f>IF(CENSO[[#This Row],[DAP (cm)]]&gt;200, "Superior", "Inferior")</f>
        <v>Inferior</v>
      </c>
      <c r="X1023" s="87" t="str">
        <f>VLOOKUP(CENSO[[#This Row],[NOME COMUM]],ESPECIES[],4,FALSE)</f>
        <v>Não</v>
      </c>
      <c r="Y1023" s="87" t="str">
        <f>IF(IFERROR(VLOOKUP(CENSO[[#This Row],[NOME COMUM]],COMERCIAIS[],2, FALSE), "Não") &lt;&gt; "Não", "Sim", "Não")</f>
        <v>Não</v>
      </c>
      <c r="Z1023" s="133">
        <f>CENSO[[#This Row],[g (m²)]]/SUM(AEEF[AEEF-UT])</f>
        <v>3.3020275463299778E-4</v>
      </c>
      <c r="AA1023" s="133">
        <f>CENSO[[#This Row],[v (m³)]]/SUM(AEEF[AEEF-UT])</f>
        <v>3.4671289236464765E-3</v>
      </c>
    </row>
    <row r="1024" spans="1:27" ht="14">
      <c r="A1024" s="86">
        <v>1</v>
      </c>
      <c r="B1024" s="86">
        <v>1</v>
      </c>
      <c r="C1024" s="63">
        <v>40</v>
      </c>
      <c r="D1024" s="63">
        <v>1023</v>
      </c>
      <c r="E1024" s="63" t="str">
        <f>VLOOKUP(CENSO[[#This Row],[NOME COMUM]],ESPECIES[],2,FALSE)</f>
        <v>Apuleia leiocarpa (Vogel) J.F.Macbr.</v>
      </c>
      <c r="F1024" s="64" t="s">
        <v>51</v>
      </c>
      <c r="G1024" s="64">
        <v>235</v>
      </c>
      <c r="H1024" s="97">
        <f>CENSO[[#This Row],[CAP (cm)]]/PI()</f>
        <v>74.802823253190809</v>
      </c>
      <c r="I1024" s="64">
        <v>23</v>
      </c>
      <c r="J1024" s="96">
        <f>(PI()*(CENSO[[#This Row],[DAP (cm)]]^2))/40000</f>
        <v>0.43946658661249605</v>
      </c>
      <c r="K1024" s="96">
        <f>CENSO[[#This Row],[g (m²)]]*CENSO[[#This Row],[H (m)]]*0.7</f>
        <v>7.075412044461185</v>
      </c>
      <c r="L1024" s="64">
        <v>1</v>
      </c>
      <c r="M1024" s="65">
        <v>367322.299999999</v>
      </c>
      <c r="N1024" s="87">
        <v>9708316.8000000007</v>
      </c>
      <c r="O1024" s="87" t="s">
        <v>1228</v>
      </c>
      <c r="P1024" s="87" t="str">
        <f>VLOOKUP(CENSO[[#This Row],[DAP (cm)]],CD[],2,TRUE)</f>
        <v>TORA</v>
      </c>
      <c r="Q1024" s="87" t="str">
        <f>VLOOKUP(CENSO[[#This Row],[DAP (cm)]],DD[],2,TRUE)</f>
        <v>70├ 80</v>
      </c>
      <c r="R1024" s="87" t="str" cm="1">
        <f t="array" ref="R1024">INDEX(_xlfn.TEXTSPLIT(CENSO[[#This Row],[NOME CIENTIFICO]]," "),1)</f>
        <v>Apuleia</v>
      </c>
      <c r="S1024" s="98" t="s">
        <v>1004</v>
      </c>
      <c r="T1024" s="87">
        <f>_xlfn.MINIFS(CENSO[DAP (cm)],CENSO[NOME CIENTIFICO],CENSO[[#This Row],[NOME CIENTIFICO]])</f>
        <v>39.788735772973837</v>
      </c>
      <c r="U10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24" s="87" t="str">
        <f>IF(CENSO[[#This Row],[DAP (cm)]]&lt;CENSO[[#This Row],[DMCE (cm)]],"DAP &lt; DMCE","DAP ≥ DMCE")</f>
        <v>DAP ≥ DMCE</v>
      </c>
      <c r="W1024" s="87" t="str">
        <f>IF(CENSO[[#This Row],[DAP (cm)]]&gt;200, "Superior", "Inferior")</f>
        <v>Inferior</v>
      </c>
      <c r="X1024" s="87" t="str">
        <f>VLOOKUP(CENSO[[#This Row],[NOME COMUM]],ESPECIES[],4,FALSE)</f>
        <v>Não</v>
      </c>
      <c r="Y1024" s="87" t="str">
        <f>IF(IFERROR(VLOOKUP(CENSO[[#This Row],[NOME COMUM]],COMERCIAIS[],2, FALSE), "Não") &lt;&gt; "Não", "Sim", "Não")</f>
        <v>Sim</v>
      </c>
      <c r="Z1024" s="133">
        <f>CENSO[[#This Row],[g (m²)]]/SUM(AEEF[AEEF-UT])</f>
        <v>7.6890905399760946E-4</v>
      </c>
      <c r="AA1024" s="133">
        <f>CENSO[[#This Row],[v (m³)]]/SUM(AEEF[AEEF-UT])</f>
        <v>1.237943576936151E-2</v>
      </c>
    </row>
    <row r="1025" spans="1:27" ht="14">
      <c r="A1025" s="86">
        <v>1</v>
      </c>
      <c r="B1025" s="86">
        <v>1</v>
      </c>
      <c r="C1025" s="63">
        <v>40</v>
      </c>
      <c r="D1025" s="63">
        <v>1024</v>
      </c>
      <c r="E1025" s="63" t="str">
        <f>VLOOKUP(CENSO[[#This Row],[NOME COMUM]],ESPECIES[],2,FALSE)</f>
        <v>Buchenavia capitata (Vahl) Eichler</v>
      </c>
      <c r="F1025" s="64" t="s">
        <v>10</v>
      </c>
      <c r="G1025" s="64">
        <v>222</v>
      </c>
      <c r="H1025" s="97">
        <f>CENSO[[#This Row],[CAP (cm)]]/PI()</f>
        <v>70.664794732801525</v>
      </c>
      <c r="I1025" s="64">
        <v>21</v>
      </c>
      <c r="J1025" s="96">
        <f>(PI()*(CENSO[[#This Row],[DAP (cm)]]^2))/40000</f>
        <v>0.39218961076704845</v>
      </c>
      <c r="K1025" s="96">
        <f>CENSO[[#This Row],[g (m²)]]*CENSO[[#This Row],[H (m)]]*0.7</f>
        <v>5.7651872782756124</v>
      </c>
      <c r="L1025" s="64">
        <v>1</v>
      </c>
      <c r="M1025" s="65">
        <v>367323.09999999899</v>
      </c>
      <c r="N1025" s="87">
        <v>9708316.0999999903</v>
      </c>
      <c r="O1025" s="87" t="s">
        <v>1227</v>
      </c>
      <c r="P1025" s="87" t="str">
        <f>VLOOKUP(CENSO[[#This Row],[DAP (cm)]],CD[],2,TRUE)</f>
        <v>TORA</v>
      </c>
      <c r="Q1025" s="87" t="str">
        <f>VLOOKUP(CENSO[[#This Row],[DAP (cm)]],DD[],2,TRUE)</f>
        <v>70├ 80</v>
      </c>
      <c r="R1025" s="87" t="str" cm="1">
        <f t="array" ref="R1025">INDEX(_xlfn.TEXTSPLIT(CENSO[[#This Row],[NOME CIENTIFICO]]," "),1)</f>
        <v>Buchenavia</v>
      </c>
      <c r="S1025" s="98" t="s">
        <v>1004</v>
      </c>
      <c r="T1025" s="87">
        <f>_xlfn.MINIFS(CENSO[DAP (cm)],CENSO[NOME CIENTIFICO],CENSO[[#This Row],[NOME CIENTIFICO]])</f>
        <v>41.38028520389279</v>
      </c>
      <c r="U10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025" s="87" t="str">
        <f>IF(CENSO[[#This Row],[DAP (cm)]]&lt;CENSO[[#This Row],[DMCE (cm)]],"DAP &lt; DMCE","DAP ≥ DMCE")</f>
        <v>DAP ≥ DMCE</v>
      </c>
      <c r="W1025" s="87" t="str">
        <f>IF(CENSO[[#This Row],[DAP (cm)]]&gt;200, "Superior", "Inferior")</f>
        <v>Inferior</v>
      </c>
      <c r="X1025" s="87" t="str">
        <f>VLOOKUP(CENSO[[#This Row],[NOME COMUM]],ESPECIES[],4,FALSE)</f>
        <v>Não</v>
      </c>
      <c r="Y1025" s="87" t="str">
        <f>IF(IFERROR(VLOOKUP(CENSO[[#This Row],[NOME COMUM]],COMERCIAIS[],2, FALSE), "Não") &lt;&gt; "Não", "Sim", "Não")</f>
        <v>Não</v>
      </c>
      <c r="Z1025" s="133">
        <f>CENSO[[#This Row],[g (m²)]]/SUM(AEEF[AEEF-UT])</f>
        <v>6.8619128686678451E-4</v>
      </c>
      <c r="AA1025" s="133">
        <f>CENSO[[#This Row],[v (m³)]]/SUM(AEEF[AEEF-UT])</f>
        <v>1.0087011916941734E-2</v>
      </c>
    </row>
    <row r="1026" spans="1:27" ht="14">
      <c r="A1026" s="86">
        <v>1</v>
      </c>
      <c r="B1026" s="86">
        <v>1</v>
      </c>
      <c r="C1026" s="63">
        <v>40</v>
      </c>
      <c r="D1026" s="63">
        <v>1025</v>
      </c>
      <c r="E1026" s="63" t="str">
        <f>VLOOKUP(CENSO[[#This Row],[NOME COMUM]],ESPECIES[],2,FALSE)</f>
        <v>Astronium lecointei Ducke</v>
      </c>
      <c r="F1026" s="64" t="s">
        <v>5</v>
      </c>
      <c r="G1026" s="64">
        <v>241</v>
      </c>
      <c r="H1026" s="97">
        <f>CENSO[[#This Row],[CAP (cm)]]/PI()</f>
        <v>76.712682570293552</v>
      </c>
      <c r="I1026" s="64">
        <v>23</v>
      </c>
      <c r="J1026" s="96">
        <f>(PI()*(CENSO[[#This Row],[DAP (cm)]]^2))/40000</f>
        <v>0.4621939124860186</v>
      </c>
      <c r="K1026" s="96">
        <f>CENSO[[#This Row],[g (m²)]]*CENSO[[#This Row],[H (m)]]*0.7</f>
        <v>7.4413219910248989</v>
      </c>
      <c r="L1026" s="64">
        <v>1</v>
      </c>
      <c r="M1026" s="65">
        <v>367364.299999999</v>
      </c>
      <c r="N1026" s="87">
        <v>9708279.5</v>
      </c>
      <c r="O1026" s="87" t="s">
        <v>1228</v>
      </c>
      <c r="P1026" s="87" t="str">
        <f>VLOOKUP(CENSO[[#This Row],[DAP (cm)]],CD[],2,TRUE)</f>
        <v>TORA</v>
      </c>
      <c r="Q1026" s="87" t="str">
        <f>VLOOKUP(CENSO[[#This Row],[DAP (cm)]],DD[],2,TRUE)</f>
        <v>70├ 80</v>
      </c>
      <c r="R1026" s="87" t="str" cm="1">
        <f t="array" ref="R1026">INDEX(_xlfn.TEXTSPLIT(CENSO[[#This Row],[NOME CIENTIFICO]]," "),1)</f>
        <v>Astronium</v>
      </c>
      <c r="S1026" s="98" t="s">
        <v>1004</v>
      </c>
      <c r="T1026" s="87">
        <f>_xlfn.MINIFS(CENSO[DAP (cm)],CENSO[NOME CIENTIFICO],CENSO[[#This Row],[NOME CIENTIFICO]])</f>
        <v>40.107045659157627</v>
      </c>
      <c r="U10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026" s="87" t="str">
        <f>IF(CENSO[[#This Row],[DAP (cm)]]&lt;CENSO[[#This Row],[DMCE (cm)]],"DAP &lt; DMCE","DAP ≥ DMCE")</f>
        <v>DAP ≥ DMCE</v>
      </c>
      <c r="W1026" s="87" t="str">
        <f>IF(CENSO[[#This Row],[DAP (cm)]]&gt;200, "Superior", "Inferior")</f>
        <v>Inferior</v>
      </c>
      <c r="X1026" s="87" t="str">
        <f>VLOOKUP(CENSO[[#This Row],[NOME COMUM]],ESPECIES[],4,FALSE)</f>
        <v>Não</v>
      </c>
      <c r="Y1026" s="87" t="str">
        <f>IF(IFERROR(VLOOKUP(CENSO[[#This Row],[NOME COMUM]],COMERCIAIS[],2, FALSE), "Não") &lt;&gt; "Não", "Sim", "Não")</f>
        <v>Sim</v>
      </c>
      <c r="Z1026" s="133">
        <f>CENSO[[#This Row],[g (m²)]]/SUM(AEEF[AEEF-UT])</f>
        <v>8.0867373047053225E-4</v>
      </c>
      <c r="AA1026" s="133">
        <f>CENSO[[#This Row],[v (m³)]]/SUM(AEEF[AEEF-UT])</f>
        <v>1.3019647060575569E-2</v>
      </c>
    </row>
    <row r="1027" spans="1:27" ht="14">
      <c r="A1027" s="86">
        <v>1</v>
      </c>
      <c r="B1027" s="86">
        <v>1</v>
      </c>
      <c r="C1027" s="63">
        <v>40</v>
      </c>
      <c r="D1027" s="63">
        <v>1026</v>
      </c>
      <c r="E1027" s="63" t="str">
        <f>VLOOKUP(CENSO[[#This Row],[NOME COMUM]],ESPECIES[],2,FALSE)</f>
        <v>Tachigali myrmecophila Ducke</v>
      </c>
      <c r="F1027" s="64" t="s">
        <v>14</v>
      </c>
      <c r="G1027" s="64">
        <v>303</v>
      </c>
      <c r="H1027" s="97">
        <f>CENSO[[#This Row],[CAP (cm)]]/PI()</f>
        <v>96.447895513688579</v>
      </c>
      <c r="I1027" s="64">
        <v>18</v>
      </c>
      <c r="J1027" s="96">
        <f>(PI()*(CENSO[[#This Row],[DAP (cm)]]^2))/40000</f>
        <v>0.73059280851619102</v>
      </c>
      <c r="K1027" s="96">
        <f>CENSO[[#This Row],[g (m²)]]*CENSO[[#This Row],[H (m)]]*0.7</f>
        <v>9.2054693873040048</v>
      </c>
      <c r="L1027" s="64">
        <v>2</v>
      </c>
      <c r="M1027" s="65">
        <v>367354.5</v>
      </c>
      <c r="N1027" s="87">
        <v>9708266.8000000007</v>
      </c>
      <c r="O1027" s="87" t="s">
        <v>1228</v>
      </c>
      <c r="P1027" s="87" t="str">
        <f>VLOOKUP(CENSO[[#This Row],[DAP (cm)]],CD[],2,TRUE)</f>
        <v>TORA</v>
      </c>
      <c r="Q1027" s="87" t="str">
        <f>VLOOKUP(CENSO[[#This Row],[DAP (cm)]],DD[],2,TRUE)</f>
        <v>90├ 100</v>
      </c>
      <c r="R1027" s="87" t="str" cm="1">
        <f t="array" ref="R1027">INDEX(_xlfn.TEXTSPLIT(CENSO[[#This Row],[NOME CIENTIFICO]]," "),1)</f>
        <v>Tachigali</v>
      </c>
      <c r="S1027" s="98" t="s">
        <v>1004</v>
      </c>
      <c r="T1027" s="87">
        <f>_xlfn.MINIFS(CENSO[DAP (cm)],CENSO[NOME CIENTIFICO],CENSO[[#This Row],[NOME CIENTIFICO]])</f>
        <v>39.152116000606256</v>
      </c>
      <c r="U10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27" s="87" t="str">
        <f>IF(CENSO[[#This Row],[DAP (cm)]]&lt;CENSO[[#This Row],[DMCE (cm)]],"DAP &lt; DMCE","DAP ≥ DMCE")</f>
        <v>DAP ≥ DMCE</v>
      </c>
      <c r="W1027" s="87" t="str">
        <f>IF(CENSO[[#This Row],[DAP (cm)]]&gt;200, "Superior", "Inferior")</f>
        <v>Inferior</v>
      </c>
      <c r="X1027" s="87" t="str">
        <f>VLOOKUP(CENSO[[#This Row],[NOME COMUM]],ESPECIES[],4,FALSE)</f>
        <v>Não</v>
      </c>
      <c r="Y1027" s="87" t="str">
        <f>IF(IFERROR(VLOOKUP(CENSO[[#This Row],[NOME COMUM]],COMERCIAIS[],2, FALSE), "Não") &lt;&gt; "Não", "Sim", "Não")</f>
        <v>Sim</v>
      </c>
      <c r="Z1027" s="133">
        <f>CENSO[[#This Row],[g (m²)]]/SUM(AEEF[AEEF-UT])</f>
        <v>1.2782756240555279E-3</v>
      </c>
      <c r="AA1027" s="133">
        <f>CENSO[[#This Row],[v (m³)]]/SUM(AEEF[AEEF-UT])</f>
        <v>1.6106272863099649E-2</v>
      </c>
    </row>
    <row r="1028" spans="1:27" ht="14">
      <c r="A1028" s="86">
        <v>1</v>
      </c>
      <c r="B1028" s="86">
        <v>1</v>
      </c>
      <c r="C1028" s="63">
        <v>40</v>
      </c>
      <c r="D1028" s="63">
        <v>1027</v>
      </c>
      <c r="E1028" s="63" t="str">
        <f>VLOOKUP(CENSO[[#This Row],[NOME COMUM]],ESPECIES[],2,FALSE)</f>
        <v>Alexa grandiflora Ducke</v>
      </c>
      <c r="F1028" s="64" t="s">
        <v>13</v>
      </c>
      <c r="G1028" s="64">
        <v>307</v>
      </c>
      <c r="H1028" s="97">
        <f>CENSO[[#This Row],[CAP (cm)]]/PI()</f>
        <v>97.721135058423741</v>
      </c>
      <c r="I1028" s="64">
        <v>21</v>
      </c>
      <c r="J1028" s="96">
        <f>(PI()*(CENSO[[#This Row],[DAP (cm)]]^2))/40000</f>
        <v>0.75000971157340224</v>
      </c>
      <c r="K1028" s="96">
        <f>CENSO[[#This Row],[g (m²)]]*CENSO[[#This Row],[H (m)]]*0.7</f>
        <v>11.025142760129013</v>
      </c>
      <c r="L1028" s="64">
        <v>1</v>
      </c>
      <c r="M1028" s="65">
        <v>367352</v>
      </c>
      <c r="N1028" s="87">
        <v>9708263.5999999903</v>
      </c>
      <c r="O1028" s="87" t="s">
        <v>1227</v>
      </c>
      <c r="P1028" s="87" t="str">
        <f>VLOOKUP(CENSO[[#This Row],[DAP (cm)]],CD[],2,TRUE)</f>
        <v>TORA</v>
      </c>
      <c r="Q1028" s="87" t="str">
        <f>VLOOKUP(CENSO[[#This Row],[DAP (cm)]],DD[],2,TRUE)</f>
        <v>90├ 100</v>
      </c>
      <c r="R1028" s="87" t="str" cm="1">
        <f t="array" ref="R1028">INDEX(_xlfn.TEXTSPLIT(CENSO[[#This Row],[NOME CIENTIFICO]]," "),1)</f>
        <v>Alexa</v>
      </c>
      <c r="S1028" s="98" t="s">
        <v>1004</v>
      </c>
      <c r="T1028" s="87">
        <f>_xlfn.MINIFS(CENSO[DAP (cm)],CENSO[NOME CIENTIFICO],CENSO[[#This Row],[NOME CIENTIFICO]])</f>
        <v>39.788735772973837</v>
      </c>
      <c r="U10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28" s="87" t="str">
        <f>IF(CENSO[[#This Row],[DAP (cm)]]&lt;CENSO[[#This Row],[DMCE (cm)]],"DAP &lt; DMCE","DAP ≥ DMCE")</f>
        <v>DAP ≥ DMCE</v>
      </c>
      <c r="W1028" s="87" t="str">
        <f>IF(CENSO[[#This Row],[DAP (cm)]]&gt;200, "Superior", "Inferior")</f>
        <v>Inferior</v>
      </c>
      <c r="X1028" s="87" t="str">
        <f>VLOOKUP(CENSO[[#This Row],[NOME COMUM]],ESPECIES[],4,FALSE)</f>
        <v>Não</v>
      </c>
      <c r="Y1028" s="87" t="str">
        <f>IF(IFERROR(VLOOKUP(CENSO[[#This Row],[NOME COMUM]],COMERCIAIS[],2, FALSE), "Não") &lt;&gt; "Não", "Sim", "Não")</f>
        <v>Não</v>
      </c>
      <c r="Z1028" s="133">
        <f>CENSO[[#This Row],[g (m²)]]/SUM(AEEF[AEEF-UT])</f>
        <v>1.3122482468125069E-3</v>
      </c>
      <c r="AA1028" s="133">
        <f>CENSO[[#This Row],[v (m³)]]/SUM(AEEF[AEEF-UT])</f>
        <v>1.9290049228143851E-2</v>
      </c>
    </row>
    <row r="1029" spans="1:27" ht="14">
      <c r="A1029" s="86">
        <v>1</v>
      </c>
      <c r="B1029" s="86">
        <v>1</v>
      </c>
      <c r="C1029" s="63">
        <v>40</v>
      </c>
      <c r="D1029" s="63">
        <v>1028</v>
      </c>
      <c r="E1029" s="63" t="str">
        <f>VLOOKUP(CENSO[[#This Row],[NOME COMUM]],ESPECIES[],2,FALSE)</f>
        <v>Alexa grandiflora Ducke</v>
      </c>
      <c r="F1029" s="64" t="s">
        <v>13</v>
      </c>
      <c r="G1029" s="64">
        <v>302</v>
      </c>
      <c r="H1029" s="97">
        <f>CENSO[[#This Row],[CAP (cm)]]/PI()</f>
        <v>96.129585627504781</v>
      </c>
      <c r="I1029" s="64">
        <v>20</v>
      </c>
      <c r="J1029" s="96">
        <f>(PI()*(CENSO[[#This Row],[DAP (cm)]]^2))/40000</f>
        <v>0.725778371487661</v>
      </c>
      <c r="K1029" s="96">
        <f>CENSO[[#This Row],[g (m²)]]*CENSO[[#This Row],[H (m)]]*0.7</f>
        <v>10.160897200827254</v>
      </c>
      <c r="L1029" s="64">
        <v>1</v>
      </c>
      <c r="M1029" s="65">
        <v>367025.299999999</v>
      </c>
      <c r="N1029" s="87">
        <v>9708566.4000000004</v>
      </c>
      <c r="O1029" s="87" t="s">
        <v>1227</v>
      </c>
      <c r="P1029" s="87" t="str">
        <f>VLOOKUP(CENSO[[#This Row],[DAP (cm)]],CD[],2,TRUE)</f>
        <v>TORA</v>
      </c>
      <c r="Q1029" s="87" t="str">
        <f>VLOOKUP(CENSO[[#This Row],[DAP (cm)]],DD[],2,TRUE)</f>
        <v>90├ 100</v>
      </c>
      <c r="R1029" s="87" t="str" cm="1">
        <f t="array" ref="R1029">INDEX(_xlfn.TEXTSPLIT(CENSO[[#This Row],[NOME CIENTIFICO]]," "),1)</f>
        <v>Alexa</v>
      </c>
      <c r="S1029" s="98" t="s">
        <v>1004</v>
      </c>
      <c r="T1029" s="87">
        <f>_xlfn.MINIFS(CENSO[DAP (cm)],CENSO[NOME CIENTIFICO],CENSO[[#This Row],[NOME CIENTIFICO]])</f>
        <v>39.788735772973837</v>
      </c>
      <c r="U10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29" s="87" t="str">
        <f>IF(CENSO[[#This Row],[DAP (cm)]]&lt;CENSO[[#This Row],[DMCE (cm)]],"DAP &lt; DMCE","DAP ≥ DMCE")</f>
        <v>DAP ≥ DMCE</v>
      </c>
      <c r="W1029" s="87" t="str">
        <f>IF(CENSO[[#This Row],[DAP (cm)]]&gt;200, "Superior", "Inferior")</f>
        <v>Inferior</v>
      </c>
      <c r="X1029" s="87" t="str">
        <f>VLOOKUP(CENSO[[#This Row],[NOME COMUM]],ESPECIES[],4,FALSE)</f>
        <v>Não</v>
      </c>
      <c r="Y1029" s="87" t="str">
        <f>IF(IFERROR(VLOOKUP(CENSO[[#This Row],[NOME COMUM]],COMERCIAIS[],2, FALSE), "Não") &lt;&gt; "Não", "Sim", "Não")</f>
        <v>Não</v>
      </c>
      <c r="Z1029" s="133">
        <f>CENSO[[#This Row],[g (m²)]]/SUM(AEEF[AEEF-UT])</f>
        <v>1.2698520843965225E-3</v>
      </c>
      <c r="AA1029" s="133">
        <f>CENSO[[#This Row],[v (m³)]]/SUM(AEEF[AEEF-UT])</f>
        <v>1.7777929181551314E-2</v>
      </c>
    </row>
    <row r="1030" spans="1:27" ht="14">
      <c r="A1030" s="86">
        <v>1</v>
      </c>
      <c r="B1030" s="86">
        <v>1</v>
      </c>
      <c r="C1030" s="63">
        <v>40</v>
      </c>
      <c r="D1030" s="63">
        <v>1029</v>
      </c>
      <c r="E1030" s="63" t="str">
        <f>VLOOKUP(CENSO[[#This Row],[NOME COMUM]],ESPECIES[],2,FALSE)</f>
        <v>Apuleia molaris Spruce ex Benth.</v>
      </c>
      <c r="F1030" s="64" t="s">
        <v>53</v>
      </c>
      <c r="G1030" s="64">
        <v>241</v>
      </c>
      <c r="H1030" s="97">
        <f>CENSO[[#This Row],[CAP (cm)]]/PI()</f>
        <v>76.712682570293552</v>
      </c>
      <c r="I1030" s="64">
        <v>19</v>
      </c>
      <c r="J1030" s="96">
        <f>(PI()*(CENSO[[#This Row],[DAP (cm)]]^2))/40000</f>
        <v>0.4621939124860186</v>
      </c>
      <c r="K1030" s="96">
        <f>CENSO[[#This Row],[g (m²)]]*CENSO[[#This Row],[H (m)]]*0.7</f>
        <v>6.1471790360640464</v>
      </c>
      <c r="L1030" s="64">
        <v>2</v>
      </c>
      <c r="M1030" s="65">
        <v>367382.5</v>
      </c>
      <c r="N1030" s="87">
        <v>9708254</v>
      </c>
      <c r="O1030" s="87" t="s">
        <v>1227</v>
      </c>
      <c r="P1030" s="87" t="str">
        <f>VLOOKUP(CENSO[[#This Row],[DAP (cm)]],CD[],2,TRUE)</f>
        <v>TORA</v>
      </c>
      <c r="Q1030" s="87" t="str">
        <f>VLOOKUP(CENSO[[#This Row],[DAP (cm)]],DD[],2,TRUE)</f>
        <v>70├ 80</v>
      </c>
      <c r="R1030" s="87" t="str" cm="1">
        <f t="array" ref="R1030">INDEX(_xlfn.TEXTSPLIT(CENSO[[#This Row],[NOME CIENTIFICO]]," "),1)</f>
        <v>Apuleia</v>
      </c>
      <c r="S1030" s="98" t="s">
        <v>1004</v>
      </c>
      <c r="T1030" s="87">
        <f>_xlfn.MINIFS(CENSO[DAP (cm)],CENSO[NOME CIENTIFICO],CENSO[[#This Row],[NOME CIENTIFICO]])</f>
        <v>49.019722472303762</v>
      </c>
      <c r="U10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59.019722472303762</v>
      </c>
      <c r="V1030" s="87" t="str">
        <f>IF(CENSO[[#This Row],[DAP (cm)]]&lt;CENSO[[#This Row],[DMCE (cm)]],"DAP &lt; DMCE","DAP ≥ DMCE")</f>
        <v>DAP ≥ DMCE</v>
      </c>
      <c r="W1030" s="87" t="str">
        <f>IF(CENSO[[#This Row],[DAP (cm)]]&gt;200, "Superior", "Inferior")</f>
        <v>Inferior</v>
      </c>
      <c r="X1030" s="87" t="str">
        <f>VLOOKUP(CENSO[[#This Row],[NOME COMUM]],ESPECIES[],4,FALSE)</f>
        <v>Não</v>
      </c>
      <c r="Y1030" s="87" t="str">
        <f>IF(IFERROR(VLOOKUP(CENSO[[#This Row],[NOME COMUM]],COMERCIAIS[],2, FALSE), "Não") &lt;&gt; "Não", "Sim", "Não")</f>
        <v>Não</v>
      </c>
      <c r="Z1030" s="133">
        <f>CENSO[[#This Row],[g (m²)]]/SUM(AEEF[AEEF-UT])</f>
        <v>8.0867373047053225E-4</v>
      </c>
      <c r="AA1030" s="133">
        <f>CENSO[[#This Row],[v (m³)]]/SUM(AEEF[AEEF-UT])</f>
        <v>1.0755360615258077E-2</v>
      </c>
    </row>
    <row r="1031" spans="1:27" ht="14">
      <c r="A1031" s="86">
        <v>1</v>
      </c>
      <c r="B1031" s="86">
        <v>1</v>
      </c>
      <c r="C1031" s="63">
        <v>40</v>
      </c>
      <c r="D1031" s="63">
        <v>1030</v>
      </c>
      <c r="E1031" s="63" t="str">
        <f>VLOOKUP(CENSO[[#This Row],[NOME COMUM]],ESPECIES[],2,FALSE)</f>
        <v>Cedrelinga catenaeformis Ducke</v>
      </c>
      <c r="F1031" s="64" t="s">
        <v>71</v>
      </c>
      <c r="G1031" s="64">
        <v>170</v>
      </c>
      <c r="H1031" s="97">
        <f>CENSO[[#This Row],[CAP (cm)]]/PI()</f>
        <v>54.112680651244418</v>
      </c>
      <c r="I1031" s="64">
        <v>20</v>
      </c>
      <c r="J1031" s="96">
        <f>(PI()*(CENSO[[#This Row],[DAP (cm)]]^2))/40000</f>
        <v>0.2299788927677888</v>
      </c>
      <c r="K1031" s="96">
        <f>CENSO[[#This Row],[g (m²)]]*CENSO[[#This Row],[H (m)]]*0.7</f>
        <v>3.2197044987490426</v>
      </c>
      <c r="L1031" s="64">
        <v>1</v>
      </c>
      <c r="M1031" s="65">
        <v>367381.799999999</v>
      </c>
      <c r="N1031" s="87">
        <v>9708253.1999999899</v>
      </c>
      <c r="O1031" s="87" t="s">
        <v>1228</v>
      </c>
      <c r="P1031" s="87" t="str">
        <f>VLOOKUP(CENSO[[#This Row],[DAP (cm)]],CD[],2,TRUE)</f>
        <v>TORA</v>
      </c>
      <c r="Q1031" s="87" t="str">
        <f>VLOOKUP(CENSO[[#This Row],[DAP (cm)]],DD[],2,TRUE)</f>
        <v>50├ 60</v>
      </c>
      <c r="R1031" s="87" t="str" cm="1">
        <f t="array" ref="R1031">INDEX(_xlfn.TEXTSPLIT(CENSO[[#This Row],[NOME CIENTIFICO]]," "),1)</f>
        <v>Cedrelinga</v>
      </c>
      <c r="S1031" s="98" t="s">
        <v>1004</v>
      </c>
      <c r="T1031" s="87">
        <f>_xlfn.MINIFS(CENSO[DAP (cm)],CENSO[NOME CIENTIFICO],CENSO[[#This Row],[NOME CIENTIFICO]])</f>
        <v>38.515496228238675</v>
      </c>
      <c r="U10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31" s="87" t="str">
        <f>IF(CENSO[[#This Row],[DAP (cm)]]&lt;CENSO[[#This Row],[DMCE (cm)]],"DAP &lt; DMCE","DAP ≥ DMCE")</f>
        <v>DAP ≥ DMCE</v>
      </c>
      <c r="W1031" s="87" t="str">
        <f>IF(CENSO[[#This Row],[DAP (cm)]]&gt;200, "Superior", "Inferior")</f>
        <v>Inferior</v>
      </c>
      <c r="X1031" s="87" t="str">
        <f>VLOOKUP(CENSO[[#This Row],[NOME COMUM]],ESPECIES[],4,FALSE)</f>
        <v>Não</v>
      </c>
      <c r="Y1031" s="87" t="str">
        <f>IF(IFERROR(VLOOKUP(CENSO[[#This Row],[NOME COMUM]],COMERCIAIS[],2, FALSE), "Não") &lt;&gt; "Não", "Sim", "Não")</f>
        <v>Sim</v>
      </c>
      <c r="Z1031" s="133">
        <f>CENSO[[#This Row],[g (m²)]]/SUM(AEEF[AEEF-UT])</f>
        <v>4.0238065478553035E-4</v>
      </c>
      <c r="AA1031" s="133">
        <f>CENSO[[#This Row],[v (m³)]]/SUM(AEEF[AEEF-UT])</f>
        <v>5.633329166997424E-3</v>
      </c>
    </row>
    <row r="1032" spans="1:27" ht="14">
      <c r="A1032" s="86">
        <v>1</v>
      </c>
      <c r="B1032" s="86">
        <v>1</v>
      </c>
      <c r="C1032" s="63">
        <v>40</v>
      </c>
      <c r="D1032" s="63">
        <v>1031</v>
      </c>
      <c r="E1032" s="63" t="str">
        <f>VLOOKUP(CENSO[[#This Row],[NOME COMUM]],ESPECIES[],2,FALSE)</f>
        <v>Alexa grandiflora Ducke</v>
      </c>
      <c r="F1032" s="64" t="s">
        <v>13</v>
      </c>
      <c r="G1032" s="64">
        <v>400</v>
      </c>
      <c r="H1032" s="97">
        <f>CENSO[[#This Row],[CAP (cm)]]/PI()</f>
        <v>127.32395447351627</v>
      </c>
      <c r="I1032" s="64">
        <v>21</v>
      </c>
      <c r="J1032" s="96">
        <f>(PI()*(CENSO[[#This Row],[DAP (cm)]]^2))/40000</f>
        <v>1.2732395447351625</v>
      </c>
      <c r="K1032" s="96">
        <f>CENSO[[#This Row],[g (m²)]]*CENSO[[#This Row],[H (m)]]*0.7</f>
        <v>18.716621307606889</v>
      </c>
      <c r="L1032" s="64">
        <v>1</v>
      </c>
      <c r="M1032" s="65">
        <v>367384.09999999899</v>
      </c>
      <c r="N1032" s="87">
        <v>9708251.1999999899</v>
      </c>
      <c r="O1032" s="87" t="s">
        <v>1227</v>
      </c>
      <c r="P1032" s="87" t="str">
        <f>VLOOKUP(CENSO[[#This Row],[DAP (cm)]],CD[],2,TRUE)</f>
        <v>TORA</v>
      </c>
      <c r="Q1032" s="87" t="str">
        <f>VLOOKUP(CENSO[[#This Row],[DAP (cm)]],DD[],2,TRUE)</f>
        <v>120├ 130</v>
      </c>
      <c r="R1032" s="87" t="str" cm="1">
        <f t="array" ref="R1032">INDEX(_xlfn.TEXTSPLIT(CENSO[[#This Row],[NOME CIENTIFICO]]," "),1)</f>
        <v>Alexa</v>
      </c>
      <c r="S1032" s="98" t="s">
        <v>1004</v>
      </c>
      <c r="T1032" s="87">
        <f>_xlfn.MINIFS(CENSO[DAP (cm)],CENSO[NOME CIENTIFICO],CENSO[[#This Row],[NOME CIENTIFICO]])</f>
        <v>39.788735772973837</v>
      </c>
      <c r="U10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32" s="87" t="str">
        <f>IF(CENSO[[#This Row],[DAP (cm)]]&lt;CENSO[[#This Row],[DMCE (cm)]],"DAP &lt; DMCE","DAP ≥ DMCE")</f>
        <v>DAP ≥ DMCE</v>
      </c>
      <c r="W1032" s="87" t="str">
        <f>IF(CENSO[[#This Row],[DAP (cm)]]&gt;200, "Superior", "Inferior")</f>
        <v>Inferior</v>
      </c>
      <c r="X1032" s="87" t="str">
        <f>VLOOKUP(CENSO[[#This Row],[NOME COMUM]],ESPECIES[],4,FALSE)</f>
        <v>Não</v>
      </c>
      <c r="Y1032" s="87" t="str">
        <f>IF(IFERROR(VLOOKUP(CENSO[[#This Row],[NOME COMUM]],COMERCIAIS[],2, FALSE), "Não") &lt;&gt; "Não", "Sim", "Não")</f>
        <v>Não</v>
      </c>
      <c r="Z1032" s="133">
        <f>CENSO[[#This Row],[g (m²)]]/SUM(AEEF[AEEF-UT])</f>
        <v>2.2277129676707558E-3</v>
      </c>
      <c r="AA1032" s="133">
        <f>CENSO[[#This Row],[v (m³)]]/SUM(AEEF[AEEF-UT])</f>
        <v>3.2747380624760111E-2</v>
      </c>
    </row>
    <row r="1033" spans="1:27" ht="14">
      <c r="A1033" s="86">
        <v>1</v>
      </c>
      <c r="B1033" s="86">
        <v>1</v>
      </c>
      <c r="C1033" s="63">
        <v>40</v>
      </c>
      <c r="D1033" s="63">
        <v>1032</v>
      </c>
      <c r="E1033" s="63" t="str">
        <f>VLOOKUP(CENSO[[#This Row],[NOME COMUM]],ESPECIES[],2,FALSE)</f>
        <v>Alexa grandiflora Ducke</v>
      </c>
      <c r="F1033" s="64" t="s">
        <v>13</v>
      </c>
      <c r="G1033" s="64">
        <v>255</v>
      </c>
      <c r="H1033" s="97">
        <f>CENSO[[#This Row],[CAP (cm)]]/PI()</f>
        <v>81.169020976866619</v>
      </c>
      <c r="I1033" s="64">
        <v>20</v>
      </c>
      <c r="J1033" s="96">
        <f>(PI()*(CENSO[[#This Row],[DAP (cm)]]^2))/40000</f>
        <v>0.51745250872752468</v>
      </c>
      <c r="K1033" s="96">
        <f>CENSO[[#This Row],[g (m²)]]*CENSO[[#This Row],[H (m)]]*0.7</f>
        <v>7.2443351221853449</v>
      </c>
      <c r="L1033" s="64">
        <v>1</v>
      </c>
      <c r="M1033" s="65">
        <v>367377.5</v>
      </c>
      <c r="N1033" s="87">
        <v>9708238.1999999899</v>
      </c>
      <c r="O1033" s="87" t="s">
        <v>1227</v>
      </c>
      <c r="P1033" s="87" t="str">
        <f>VLOOKUP(CENSO[[#This Row],[DAP (cm)]],CD[],2,TRUE)</f>
        <v>TORA</v>
      </c>
      <c r="Q1033" s="87" t="str">
        <f>VLOOKUP(CENSO[[#This Row],[DAP (cm)]],DD[],2,TRUE)</f>
        <v>80├ 90</v>
      </c>
      <c r="R1033" s="87" t="str" cm="1">
        <f t="array" ref="R1033">INDEX(_xlfn.TEXTSPLIT(CENSO[[#This Row],[NOME CIENTIFICO]]," "),1)</f>
        <v>Alexa</v>
      </c>
      <c r="S1033" s="98" t="s">
        <v>1004</v>
      </c>
      <c r="T1033" s="87">
        <f>_xlfn.MINIFS(CENSO[DAP (cm)],CENSO[NOME CIENTIFICO],CENSO[[#This Row],[NOME CIENTIFICO]])</f>
        <v>39.788735772973837</v>
      </c>
      <c r="U10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33" s="87" t="str">
        <f>IF(CENSO[[#This Row],[DAP (cm)]]&lt;CENSO[[#This Row],[DMCE (cm)]],"DAP &lt; DMCE","DAP ≥ DMCE")</f>
        <v>DAP ≥ DMCE</v>
      </c>
      <c r="W1033" s="87" t="str">
        <f>IF(CENSO[[#This Row],[DAP (cm)]]&gt;200, "Superior", "Inferior")</f>
        <v>Inferior</v>
      </c>
      <c r="X1033" s="87" t="str">
        <f>VLOOKUP(CENSO[[#This Row],[NOME COMUM]],ESPECIES[],4,FALSE)</f>
        <v>Não</v>
      </c>
      <c r="Y1033" s="87" t="str">
        <f>IF(IFERROR(VLOOKUP(CENSO[[#This Row],[NOME COMUM]],COMERCIAIS[],2, FALSE), "Não") &lt;&gt; "Não", "Sim", "Não")</f>
        <v>Não</v>
      </c>
      <c r="Z1033" s="133">
        <f>CENSO[[#This Row],[g (m²)]]/SUM(AEEF[AEEF-UT])</f>
        <v>9.053564732674432E-4</v>
      </c>
      <c r="AA1033" s="133">
        <f>CENSO[[#This Row],[v (m³)]]/SUM(AEEF[AEEF-UT])</f>
        <v>1.2674990625744204E-2</v>
      </c>
    </row>
    <row r="1034" spans="1:27" ht="14">
      <c r="A1034" s="86">
        <v>1</v>
      </c>
      <c r="B1034" s="86">
        <v>1</v>
      </c>
      <c r="C1034" s="63">
        <v>40</v>
      </c>
      <c r="D1034" s="63">
        <v>1033</v>
      </c>
      <c r="E1034" s="63" t="str">
        <f>VLOOKUP(CENSO[[#This Row],[NOME COMUM]],ESPECIES[],2,FALSE)</f>
        <v>Alexa grandiflora Ducke</v>
      </c>
      <c r="F1034" s="64" t="s">
        <v>13</v>
      </c>
      <c r="G1034" s="64">
        <v>255</v>
      </c>
      <c r="H1034" s="97">
        <f>CENSO[[#This Row],[CAP (cm)]]/PI()</f>
        <v>81.169020976866619</v>
      </c>
      <c r="I1034" s="64">
        <v>20</v>
      </c>
      <c r="J1034" s="96">
        <f>(PI()*(CENSO[[#This Row],[DAP (cm)]]^2))/40000</f>
        <v>0.51745250872752468</v>
      </c>
      <c r="K1034" s="96">
        <f>CENSO[[#This Row],[g (m²)]]*CENSO[[#This Row],[H (m)]]*0.7</f>
        <v>7.2443351221853449</v>
      </c>
      <c r="L1034" s="64">
        <v>1</v>
      </c>
      <c r="M1034" s="65">
        <v>367384.09999999899</v>
      </c>
      <c r="N1034" s="87">
        <v>9708251.1999999899</v>
      </c>
      <c r="O1034" s="87" t="s">
        <v>1227</v>
      </c>
      <c r="P1034" s="87" t="str">
        <f>VLOOKUP(CENSO[[#This Row],[DAP (cm)]],CD[],2,TRUE)</f>
        <v>TORA</v>
      </c>
      <c r="Q1034" s="87" t="str">
        <f>VLOOKUP(CENSO[[#This Row],[DAP (cm)]],DD[],2,TRUE)</f>
        <v>80├ 90</v>
      </c>
      <c r="R1034" s="87" t="str" cm="1">
        <f t="array" ref="R1034">INDEX(_xlfn.TEXTSPLIT(CENSO[[#This Row],[NOME CIENTIFICO]]," "),1)</f>
        <v>Alexa</v>
      </c>
      <c r="S1034" s="98" t="s">
        <v>1004</v>
      </c>
      <c r="T1034" s="87">
        <f>_xlfn.MINIFS(CENSO[DAP (cm)],CENSO[NOME CIENTIFICO],CENSO[[#This Row],[NOME CIENTIFICO]])</f>
        <v>39.788735772973837</v>
      </c>
      <c r="U10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34" s="87" t="str">
        <f>IF(CENSO[[#This Row],[DAP (cm)]]&lt;CENSO[[#This Row],[DMCE (cm)]],"DAP &lt; DMCE","DAP ≥ DMCE")</f>
        <v>DAP ≥ DMCE</v>
      </c>
      <c r="W1034" s="87" t="str">
        <f>IF(CENSO[[#This Row],[DAP (cm)]]&gt;200, "Superior", "Inferior")</f>
        <v>Inferior</v>
      </c>
      <c r="X1034" s="87" t="str">
        <f>VLOOKUP(CENSO[[#This Row],[NOME COMUM]],ESPECIES[],4,FALSE)</f>
        <v>Não</v>
      </c>
      <c r="Y1034" s="87" t="str">
        <f>IF(IFERROR(VLOOKUP(CENSO[[#This Row],[NOME COMUM]],COMERCIAIS[],2, FALSE), "Não") &lt;&gt; "Não", "Sim", "Não")</f>
        <v>Não</v>
      </c>
      <c r="Z1034" s="133">
        <f>CENSO[[#This Row],[g (m²)]]/SUM(AEEF[AEEF-UT])</f>
        <v>9.053564732674432E-4</v>
      </c>
      <c r="AA1034" s="133">
        <f>CENSO[[#This Row],[v (m³)]]/SUM(AEEF[AEEF-UT])</f>
        <v>1.2674990625744204E-2</v>
      </c>
    </row>
    <row r="1035" spans="1:27" ht="14">
      <c r="A1035" s="86">
        <v>1</v>
      </c>
      <c r="B1035" s="86">
        <v>1</v>
      </c>
      <c r="C1035" s="63">
        <v>40</v>
      </c>
      <c r="D1035" s="63">
        <v>1034</v>
      </c>
      <c r="E1035" s="63" t="str">
        <f>VLOOKUP(CENSO[[#This Row],[NOME COMUM]],ESPECIES[],2,FALSE)</f>
        <v>Parkia multijuga Benth.</v>
      </c>
      <c r="F1035" s="64" t="s">
        <v>75</v>
      </c>
      <c r="G1035" s="64">
        <v>300</v>
      </c>
      <c r="H1035" s="97">
        <f>CENSO[[#This Row],[CAP (cm)]]/PI()</f>
        <v>95.4929658551372</v>
      </c>
      <c r="I1035" s="64">
        <v>21</v>
      </c>
      <c r="J1035" s="96">
        <f>(PI()*(CENSO[[#This Row],[DAP (cm)]]^2))/40000</f>
        <v>0.7161972439135289</v>
      </c>
      <c r="K1035" s="96">
        <f>CENSO[[#This Row],[g (m²)]]*CENSO[[#This Row],[H (m)]]*0.7</f>
        <v>10.528099485528875</v>
      </c>
      <c r="L1035" s="64">
        <v>1</v>
      </c>
      <c r="M1035" s="65">
        <v>367372</v>
      </c>
      <c r="N1035" s="87">
        <v>9708231</v>
      </c>
      <c r="O1035" s="87" t="s">
        <v>1227</v>
      </c>
      <c r="P1035" s="87" t="str">
        <f>VLOOKUP(CENSO[[#This Row],[DAP (cm)]],CD[],2,TRUE)</f>
        <v>TORA</v>
      </c>
      <c r="Q1035" s="87" t="str">
        <f>VLOOKUP(CENSO[[#This Row],[DAP (cm)]],DD[],2,TRUE)</f>
        <v>90├ 100</v>
      </c>
      <c r="R1035" s="87" t="str" cm="1">
        <f t="array" ref="R1035">INDEX(_xlfn.TEXTSPLIT(CENSO[[#This Row],[NOME CIENTIFICO]]," "),1)</f>
        <v>Parkia</v>
      </c>
      <c r="S1035" s="98" t="s">
        <v>1004</v>
      </c>
      <c r="T1035" s="87">
        <f>_xlfn.MINIFS(CENSO[DAP (cm)],CENSO[NOME CIENTIFICO],CENSO[[#This Row],[NOME CIENTIFICO]])</f>
        <v>39.788735772973837</v>
      </c>
      <c r="U10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35" s="87" t="str">
        <f>IF(CENSO[[#This Row],[DAP (cm)]]&lt;CENSO[[#This Row],[DMCE (cm)]],"DAP &lt; DMCE","DAP ≥ DMCE")</f>
        <v>DAP ≥ DMCE</v>
      </c>
      <c r="W1035" s="87" t="str">
        <f>IF(CENSO[[#This Row],[DAP (cm)]]&gt;200, "Superior", "Inferior")</f>
        <v>Inferior</v>
      </c>
      <c r="X1035" s="87" t="str">
        <f>VLOOKUP(CENSO[[#This Row],[NOME COMUM]],ESPECIES[],4,FALSE)</f>
        <v>Não</v>
      </c>
      <c r="Y1035" s="87" t="str">
        <f>IF(IFERROR(VLOOKUP(CENSO[[#This Row],[NOME COMUM]],COMERCIAIS[],2, FALSE), "Não") &lt;&gt; "Não", "Sim", "Não")</f>
        <v>Não</v>
      </c>
      <c r="Z1035" s="133">
        <f>CENSO[[#This Row],[g (m²)]]/SUM(AEEF[AEEF-UT])</f>
        <v>1.2530885443148001E-3</v>
      </c>
      <c r="AA1035" s="133">
        <f>CENSO[[#This Row],[v (m³)]]/SUM(AEEF[AEEF-UT])</f>
        <v>1.842040160142756E-2</v>
      </c>
    </row>
    <row r="1036" spans="1:27" ht="14">
      <c r="A1036" s="86">
        <v>1</v>
      </c>
      <c r="B1036" s="86">
        <v>1</v>
      </c>
      <c r="C1036" s="63">
        <v>40</v>
      </c>
      <c r="D1036" s="63">
        <v>1035</v>
      </c>
      <c r="E1036" s="63" t="str">
        <f>VLOOKUP(CENSO[[#This Row],[NOME COMUM]],ESPECIES[],2,FALSE)</f>
        <v>Qualea dichotoma (Mart.) Warm. ex Wille</v>
      </c>
      <c r="F1036" s="64" t="s">
        <v>55</v>
      </c>
      <c r="G1036" s="64">
        <v>160</v>
      </c>
      <c r="H1036" s="97">
        <f>CENSO[[#This Row],[CAP (cm)]]/PI()</f>
        <v>50.929581789406512</v>
      </c>
      <c r="I1036" s="64">
        <v>14</v>
      </c>
      <c r="J1036" s="96">
        <f>(PI()*(CENSO[[#This Row],[DAP (cm)]]^2))/40000</f>
        <v>0.20371832715762608</v>
      </c>
      <c r="K1036" s="96">
        <f>CENSO[[#This Row],[g (m²)]]*CENSO[[#This Row],[H (m)]]*0.7</f>
        <v>1.9964396061447354</v>
      </c>
      <c r="L1036" s="64">
        <v>2</v>
      </c>
      <c r="M1036" s="65">
        <v>367375.799999999</v>
      </c>
      <c r="N1036" s="87">
        <v>9708227.6999999899</v>
      </c>
      <c r="O1036" s="87" t="s">
        <v>1227</v>
      </c>
      <c r="P1036" s="87" t="str">
        <f>VLOOKUP(CENSO[[#This Row],[DAP (cm)]],CD[],2,TRUE)</f>
        <v>TORA</v>
      </c>
      <c r="Q1036" s="87" t="str">
        <f>VLOOKUP(CENSO[[#This Row],[DAP (cm)]],DD[],2,TRUE)</f>
        <v>50├ 60</v>
      </c>
      <c r="R1036" s="87" t="str" cm="1">
        <f t="array" ref="R1036">INDEX(_xlfn.TEXTSPLIT(CENSO[[#This Row],[NOME CIENTIFICO]]," "),1)</f>
        <v>Qualea</v>
      </c>
      <c r="S1036" s="98" t="s">
        <v>1004</v>
      </c>
      <c r="T1036" s="87">
        <f>_xlfn.MINIFS(CENSO[DAP (cm)],CENSO[NOME CIENTIFICO],CENSO[[#This Row],[NOME CIENTIFICO]])</f>
        <v>40.107045659157627</v>
      </c>
      <c r="U10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036" s="87" t="str">
        <f>IF(CENSO[[#This Row],[DAP (cm)]]&lt;CENSO[[#This Row],[DMCE (cm)]],"DAP &lt; DMCE","DAP ≥ DMCE")</f>
        <v>DAP ≥ DMCE</v>
      </c>
      <c r="W1036" s="87" t="str">
        <f>IF(CENSO[[#This Row],[DAP (cm)]]&gt;200, "Superior", "Inferior")</f>
        <v>Inferior</v>
      </c>
      <c r="X1036" s="87" t="str">
        <f>VLOOKUP(CENSO[[#This Row],[NOME COMUM]],ESPECIES[],4,FALSE)</f>
        <v>Não</v>
      </c>
      <c r="Y1036" s="87" t="str">
        <f>IF(IFERROR(VLOOKUP(CENSO[[#This Row],[NOME COMUM]],COMERCIAIS[],2, FALSE), "Não") &lt;&gt; "Não", "Sim", "Não")</f>
        <v>Não</v>
      </c>
      <c r="Z1036" s="133">
        <f>CENSO[[#This Row],[g (m²)]]/SUM(AEEF[AEEF-UT])</f>
        <v>3.5643407482732108E-4</v>
      </c>
      <c r="AA1036" s="133">
        <f>CENSO[[#This Row],[v (m³)]]/SUM(AEEF[AEEF-UT])</f>
        <v>3.4930539333077461E-3</v>
      </c>
    </row>
    <row r="1037" spans="1:27" ht="14">
      <c r="A1037" s="86">
        <v>1</v>
      </c>
      <c r="B1037" s="86">
        <v>1</v>
      </c>
      <c r="C1037" s="63">
        <v>40</v>
      </c>
      <c r="D1037" s="63">
        <v>1036</v>
      </c>
      <c r="E1037" s="63" t="str">
        <f>VLOOKUP(CENSO[[#This Row],[NOME COMUM]],ESPECIES[],2,FALSE)</f>
        <v>Hymenaea courbaril L.</v>
      </c>
      <c r="F1037" s="64" t="s">
        <v>3</v>
      </c>
      <c r="G1037" s="64">
        <v>179</v>
      </c>
      <c r="H1037" s="97">
        <f>CENSO[[#This Row],[CAP (cm)]]/PI()</f>
        <v>56.977469626898532</v>
      </c>
      <c r="I1037" s="64">
        <v>21</v>
      </c>
      <c r="J1037" s="96">
        <f>(PI()*(CENSO[[#This Row],[DAP (cm)]]^2))/40000</f>
        <v>0.25497417658037091</v>
      </c>
      <c r="K1037" s="96">
        <f>CENSO[[#This Row],[g (m²)]]*CENSO[[#This Row],[H (m)]]*0.7</f>
        <v>3.7481203957314522</v>
      </c>
      <c r="L1037" s="64">
        <v>1</v>
      </c>
      <c r="M1037" s="65">
        <v>367399.9</v>
      </c>
      <c r="N1037" s="87">
        <v>9708207.8000000007</v>
      </c>
      <c r="O1037" s="87" t="s">
        <v>1228</v>
      </c>
      <c r="P1037" s="87" t="str">
        <f>VLOOKUP(CENSO[[#This Row],[DAP (cm)]],CD[],2,TRUE)</f>
        <v>TORA</v>
      </c>
      <c r="Q1037" s="87" t="str">
        <f>VLOOKUP(CENSO[[#This Row],[DAP (cm)]],DD[],2,TRUE)</f>
        <v>50├ 60</v>
      </c>
      <c r="R1037" s="87" t="str" cm="1">
        <f t="array" ref="R1037">INDEX(_xlfn.TEXTSPLIT(CENSO[[#This Row],[NOME CIENTIFICO]]," "),1)</f>
        <v>Hymenaea</v>
      </c>
      <c r="S1037" s="98" t="s">
        <v>1004</v>
      </c>
      <c r="T1037" s="87">
        <f>_xlfn.MINIFS(CENSO[DAP (cm)],CENSO[NOME CIENTIFICO],CENSO[[#This Row],[NOME CIENTIFICO]])</f>
        <v>41.38028520389279</v>
      </c>
      <c r="U10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037" s="87" t="str">
        <f>IF(CENSO[[#This Row],[DAP (cm)]]&lt;CENSO[[#This Row],[DMCE (cm)]],"DAP &lt; DMCE","DAP ≥ DMCE")</f>
        <v>DAP ≥ DMCE</v>
      </c>
      <c r="W1037" s="87" t="str">
        <f>IF(CENSO[[#This Row],[DAP (cm)]]&gt;200, "Superior", "Inferior")</f>
        <v>Inferior</v>
      </c>
      <c r="X1037" s="87" t="str">
        <f>VLOOKUP(CENSO[[#This Row],[NOME COMUM]],ESPECIES[],4,FALSE)</f>
        <v>Não</v>
      </c>
      <c r="Y1037" s="87" t="str">
        <f>IF(IFERROR(VLOOKUP(CENSO[[#This Row],[NOME COMUM]],COMERCIAIS[],2, FALSE), "Não") &lt;&gt; "Não", "Sim", "Não")</f>
        <v>Sim</v>
      </c>
      <c r="Z1037" s="133">
        <f>CENSO[[#This Row],[g (m²)]]/SUM(AEEF[AEEF-UT])</f>
        <v>4.4611344498211684E-4</v>
      </c>
      <c r="AA1037" s="133">
        <f>CENSO[[#This Row],[v (m³)]]/SUM(AEEF[AEEF-UT])</f>
        <v>6.5578676412371166E-3</v>
      </c>
    </row>
    <row r="1038" spans="1:27" ht="14">
      <c r="A1038" s="86">
        <v>1</v>
      </c>
      <c r="B1038" s="86">
        <v>1</v>
      </c>
      <c r="C1038" s="63">
        <v>40</v>
      </c>
      <c r="D1038" s="63">
        <v>1037</v>
      </c>
      <c r="E1038" s="63" t="str">
        <f>VLOOKUP(CENSO[[#This Row],[NOME COMUM]],ESPECIES[],2,FALSE)</f>
        <v>Astronium lecointei Ducke</v>
      </c>
      <c r="F1038" s="64" t="s">
        <v>5</v>
      </c>
      <c r="G1038" s="64">
        <v>211</v>
      </c>
      <c r="H1038" s="97">
        <f>CENSO[[#This Row],[CAP (cm)]]/PI()</f>
        <v>67.163385984779836</v>
      </c>
      <c r="I1038" s="64">
        <v>25</v>
      </c>
      <c r="J1038" s="96">
        <f>(PI()*(CENSO[[#This Row],[DAP (cm)]]^2))/40000</f>
        <v>0.35428686106971363</v>
      </c>
      <c r="K1038" s="96">
        <f>CENSO[[#This Row],[g (m²)]]*CENSO[[#This Row],[H (m)]]*0.7</f>
        <v>6.2000200687199882</v>
      </c>
      <c r="L1038" s="64">
        <v>1</v>
      </c>
      <c r="M1038" s="65">
        <v>367419.9</v>
      </c>
      <c r="N1038" s="87">
        <v>9708220.6999999899</v>
      </c>
      <c r="O1038" s="87" t="s">
        <v>1228</v>
      </c>
      <c r="P1038" s="87" t="str">
        <f>VLOOKUP(CENSO[[#This Row],[DAP (cm)]],CD[],2,TRUE)</f>
        <v>TORA</v>
      </c>
      <c r="Q1038" s="87" t="str">
        <f>VLOOKUP(CENSO[[#This Row],[DAP (cm)]],DD[],2,TRUE)</f>
        <v>60├ 70</v>
      </c>
      <c r="R1038" s="87" t="str" cm="1">
        <f t="array" ref="R1038">INDEX(_xlfn.TEXTSPLIT(CENSO[[#This Row],[NOME CIENTIFICO]]," "),1)</f>
        <v>Astronium</v>
      </c>
      <c r="S1038" s="98" t="s">
        <v>1004</v>
      </c>
      <c r="T1038" s="87">
        <f>_xlfn.MINIFS(CENSO[DAP (cm)],CENSO[NOME CIENTIFICO],CENSO[[#This Row],[NOME CIENTIFICO]])</f>
        <v>40.107045659157627</v>
      </c>
      <c r="U10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038" s="87" t="str">
        <f>IF(CENSO[[#This Row],[DAP (cm)]]&lt;CENSO[[#This Row],[DMCE (cm)]],"DAP &lt; DMCE","DAP ≥ DMCE")</f>
        <v>DAP ≥ DMCE</v>
      </c>
      <c r="W1038" s="87" t="str">
        <f>IF(CENSO[[#This Row],[DAP (cm)]]&gt;200, "Superior", "Inferior")</f>
        <v>Inferior</v>
      </c>
      <c r="X1038" s="87" t="str">
        <f>VLOOKUP(CENSO[[#This Row],[NOME COMUM]],ESPECIES[],4,FALSE)</f>
        <v>Não</v>
      </c>
      <c r="Y1038" s="87" t="str">
        <f>IF(IFERROR(VLOOKUP(CENSO[[#This Row],[NOME COMUM]],COMERCIAIS[],2, FALSE), "Não") &lt;&gt; "Não", "Sim", "Não")</f>
        <v>Sim</v>
      </c>
      <c r="Z1038" s="133">
        <f>CENSO[[#This Row],[g (m²)]]/SUM(AEEF[AEEF-UT])</f>
        <v>6.1987505646043581E-4</v>
      </c>
      <c r="AA1038" s="133">
        <f>CENSO[[#This Row],[v (m³)]]/SUM(AEEF[AEEF-UT])</f>
        <v>1.0847813488057627E-2</v>
      </c>
    </row>
    <row r="1039" spans="1:27" ht="14">
      <c r="A1039" s="86">
        <v>1</v>
      </c>
      <c r="B1039" s="86">
        <v>1</v>
      </c>
      <c r="C1039" s="63">
        <v>40</v>
      </c>
      <c r="D1039" s="63">
        <v>1038</v>
      </c>
      <c r="E1039" s="63" t="str">
        <f>VLOOKUP(CENSO[[#This Row],[NOME COMUM]],ESPECIES[],2,FALSE)</f>
        <v>Hymenaea courbaril L.</v>
      </c>
      <c r="F1039" s="64" t="s">
        <v>3</v>
      </c>
      <c r="G1039" s="64">
        <v>304</v>
      </c>
      <c r="H1039" s="97">
        <f>CENSO[[#This Row],[CAP (cm)]]/PI()</f>
        <v>96.766205399872362</v>
      </c>
      <c r="I1039" s="64">
        <v>25</v>
      </c>
      <c r="J1039" s="96">
        <f>(PI()*(CENSO[[#This Row],[DAP (cm)]]^2))/40000</f>
        <v>0.73542316103902994</v>
      </c>
      <c r="K1039" s="96">
        <f>CENSO[[#This Row],[g (m²)]]*CENSO[[#This Row],[H (m)]]*0.7</f>
        <v>12.869905318183022</v>
      </c>
      <c r="L1039" s="64">
        <v>1</v>
      </c>
      <c r="M1039" s="65">
        <v>367408.4</v>
      </c>
      <c r="N1039" s="87">
        <v>9708204.0999999903</v>
      </c>
      <c r="O1039" s="87" t="s">
        <v>1228</v>
      </c>
      <c r="P1039" s="87" t="str">
        <f>VLOOKUP(CENSO[[#This Row],[DAP (cm)]],CD[],2,TRUE)</f>
        <v>TORA</v>
      </c>
      <c r="Q1039" s="87" t="str">
        <f>VLOOKUP(CENSO[[#This Row],[DAP (cm)]],DD[],2,TRUE)</f>
        <v>90├ 100</v>
      </c>
      <c r="R1039" s="87" t="str" cm="1">
        <f t="array" ref="R1039">INDEX(_xlfn.TEXTSPLIT(CENSO[[#This Row],[NOME CIENTIFICO]]," "),1)</f>
        <v>Hymenaea</v>
      </c>
      <c r="S1039" s="98" t="s">
        <v>1004</v>
      </c>
      <c r="T1039" s="87">
        <f>_xlfn.MINIFS(CENSO[DAP (cm)],CENSO[NOME CIENTIFICO],CENSO[[#This Row],[NOME CIENTIFICO]])</f>
        <v>41.38028520389279</v>
      </c>
      <c r="U10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039" s="87" t="str">
        <f>IF(CENSO[[#This Row],[DAP (cm)]]&lt;CENSO[[#This Row],[DMCE (cm)]],"DAP &lt; DMCE","DAP ≥ DMCE")</f>
        <v>DAP ≥ DMCE</v>
      </c>
      <c r="W1039" s="87" t="str">
        <f>IF(CENSO[[#This Row],[DAP (cm)]]&gt;200, "Superior", "Inferior")</f>
        <v>Inferior</v>
      </c>
      <c r="X1039" s="87" t="str">
        <f>VLOOKUP(CENSO[[#This Row],[NOME COMUM]],ESPECIES[],4,FALSE)</f>
        <v>Não</v>
      </c>
      <c r="Y1039" s="87" t="str">
        <f>IF(IFERROR(VLOOKUP(CENSO[[#This Row],[NOME COMUM]],COMERCIAIS[],2, FALSE), "Não") &lt;&gt; "Não", "Sim", "Não")</f>
        <v>Sim</v>
      </c>
      <c r="Z1039" s="133">
        <f>CENSO[[#This Row],[g (m²)]]/SUM(AEEF[AEEF-UT])</f>
        <v>1.2867270101266286E-3</v>
      </c>
      <c r="AA1039" s="133">
        <f>CENSO[[#This Row],[v (m³)]]/SUM(AEEF[AEEF-UT])</f>
        <v>2.2517722677215999E-2</v>
      </c>
    </row>
    <row r="1040" spans="1:27" ht="14">
      <c r="A1040" s="86">
        <v>1</v>
      </c>
      <c r="B1040" s="86">
        <v>1</v>
      </c>
      <c r="C1040" s="63">
        <v>40</v>
      </c>
      <c r="D1040" s="63">
        <v>1039</v>
      </c>
      <c r="E1040" s="63" t="str">
        <f>VLOOKUP(CENSO[[#This Row],[NOME COMUM]],ESPECIES[],2,FALSE)</f>
        <v>Virola sebifera Aubl.</v>
      </c>
      <c r="F1040" s="64" t="s">
        <v>18</v>
      </c>
      <c r="G1040" s="64">
        <v>130</v>
      </c>
      <c r="H1040" s="97">
        <f>CENSO[[#This Row],[CAP (cm)]]/PI()</f>
        <v>41.38028520389279</v>
      </c>
      <c r="I1040" s="64">
        <v>13</v>
      </c>
      <c r="J1040" s="96">
        <f>(PI()*(CENSO[[#This Row],[DAP (cm)]]^2))/40000</f>
        <v>0.13448592691265157</v>
      </c>
      <c r="K1040" s="96">
        <f>CENSO[[#This Row],[g (m²)]]*CENSO[[#This Row],[H (m)]]*0.7</f>
        <v>1.2238219349051291</v>
      </c>
      <c r="L1040" s="64">
        <v>1</v>
      </c>
      <c r="M1040" s="65">
        <v>367424.299999999</v>
      </c>
      <c r="N1040" s="87">
        <v>9708224.8000000007</v>
      </c>
      <c r="O1040" s="98" t="s">
        <v>1225</v>
      </c>
      <c r="P1040" s="87" t="str">
        <f>VLOOKUP(CENSO[[#This Row],[DAP (cm)]],CD[],2,TRUE)</f>
        <v>TORETE</v>
      </c>
      <c r="Q1040" s="87" t="str">
        <f>VLOOKUP(CENSO[[#This Row],[DAP (cm)]],DD[],2,TRUE)</f>
        <v>40├ 50</v>
      </c>
      <c r="R1040" s="87" t="str" cm="1">
        <f t="array" ref="R1040">INDEX(_xlfn.TEXTSPLIT(CENSO[[#This Row],[NOME CIENTIFICO]]," "),1)</f>
        <v>Virola</v>
      </c>
      <c r="S1040" s="98" t="s">
        <v>1004</v>
      </c>
      <c r="T1040" s="87">
        <f>_xlfn.MINIFS(CENSO[DAP (cm)],CENSO[NOME CIENTIFICO],CENSO[[#This Row],[NOME CIENTIFICO]])</f>
        <v>38.197186342054884</v>
      </c>
      <c r="U10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40" s="87" t="str">
        <f>IF(CENSO[[#This Row],[DAP (cm)]]&lt;CENSO[[#This Row],[DMCE (cm)]],"DAP &lt; DMCE","DAP ≥ DMCE")</f>
        <v>DAP &lt; DMCE</v>
      </c>
      <c r="W1040" s="87" t="str">
        <f>IF(CENSO[[#This Row],[DAP (cm)]]&gt;200, "Superior", "Inferior")</f>
        <v>Inferior</v>
      </c>
      <c r="X1040" s="87" t="str">
        <f>VLOOKUP(CENSO[[#This Row],[NOME COMUM]],ESPECIES[],4,FALSE)</f>
        <v>Não</v>
      </c>
      <c r="Y1040" s="87" t="str">
        <f>IF(IFERROR(VLOOKUP(CENSO[[#This Row],[NOME COMUM]],COMERCIAIS[],2, FALSE), "Não") &lt;&gt; "Não", "Sim", "Não")</f>
        <v>Não</v>
      </c>
      <c r="Z1040" s="133">
        <f>CENSO[[#This Row],[g (m²)]]/SUM(AEEF[AEEF-UT])</f>
        <v>2.3530218221022364E-4</v>
      </c>
      <c r="AA1040" s="133">
        <f>CENSO[[#This Row],[v (m³)]]/SUM(AEEF[AEEF-UT])</f>
        <v>2.1412498581130346E-3</v>
      </c>
    </row>
    <row r="1041" spans="1:27" ht="14">
      <c r="A1041" s="86">
        <v>1</v>
      </c>
      <c r="B1041" s="86">
        <v>1</v>
      </c>
      <c r="C1041" s="63">
        <v>40</v>
      </c>
      <c r="D1041" s="63">
        <v>1040</v>
      </c>
      <c r="E1041" s="63" t="str">
        <f>VLOOKUP(CENSO[[#This Row],[NOME COMUM]],ESPECIES[],2,FALSE)</f>
        <v>Alexa grandiflora Ducke</v>
      </c>
      <c r="F1041" s="64" t="s">
        <v>13</v>
      </c>
      <c r="G1041" s="64">
        <v>298</v>
      </c>
      <c r="H1041" s="97">
        <f>CENSO[[#This Row],[CAP (cm)]]/PI()</f>
        <v>94.856346082769619</v>
      </c>
      <c r="I1041" s="64">
        <v>19</v>
      </c>
      <c r="J1041" s="96">
        <f>(PI()*(CENSO[[#This Row],[DAP (cm)]]^2))/40000</f>
        <v>0.70667977831663364</v>
      </c>
      <c r="K1041" s="96">
        <f>CENSO[[#This Row],[g (m²)]]*CENSO[[#This Row],[H (m)]]*0.7</f>
        <v>9.3988410516112264</v>
      </c>
      <c r="L1041" s="64">
        <v>1</v>
      </c>
      <c r="M1041" s="65">
        <v>367455.2</v>
      </c>
      <c r="N1041" s="87">
        <v>9708196.0999999903</v>
      </c>
      <c r="O1041" s="87" t="s">
        <v>1227</v>
      </c>
      <c r="P1041" s="87" t="str">
        <f>VLOOKUP(CENSO[[#This Row],[DAP (cm)]],CD[],2,TRUE)</f>
        <v>TORA</v>
      </c>
      <c r="Q1041" s="87" t="str">
        <f>VLOOKUP(CENSO[[#This Row],[DAP (cm)]],DD[],2,TRUE)</f>
        <v>90├ 100</v>
      </c>
      <c r="R1041" s="87" t="str" cm="1">
        <f t="array" ref="R1041">INDEX(_xlfn.TEXTSPLIT(CENSO[[#This Row],[NOME CIENTIFICO]]," "),1)</f>
        <v>Alexa</v>
      </c>
      <c r="S1041" s="98" t="s">
        <v>1004</v>
      </c>
      <c r="T1041" s="87">
        <f>_xlfn.MINIFS(CENSO[DAP (cm)],CENSO[NOME CIENTIFICO],CENSO[[#This Row],[NOME CIENTIFICO]])</f>
        <v>39.788735772973837</v>
      </c>
      <c r="U10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41" s="87" t="str">
        <f>IF(CENSO[[#This Row],[DAP (cm)]]&lt;CENSO[[#This Row],[DMCE (cm)]],"DAP &lt; DMCE","DAP ≥ DMCE")</f>
        <v>DAP ≥ DMCE</v>
      </c>
      <c r="W1041" s="87" t="str">
        <f>IF(CENSO[[#This Row],[DAP (cm)]]&gt;200, "Superior", "Inferior")</f>
        <v>Inferior</v>
      </c>
      <c r="X1041" s="87" t="str">
        <f>VLOOKUP(CENSO[[#This Row],[NOME COMUM]],ESPECIES[],4,FALSE)</f>
        <v>Não</v>
      </c>
      <c r="Y1041" s="87" t="str">
        <f>IF(IFERROR(VLOOKUP(CENSO[[#This Row],[NOME COMUM]],COMERCIAIS[],2, FALSE), "Não") &lt;&gt; "Não", "Sim", "Não")</f>
        <v>Não</v>
      </c>
      <c r="Z1041" s="133">
        <f>CENSO[[#This Row],[g (m²)]]/SUM(AEEF[AEEF-UT])</f>
        <v>1.2364363898814614E-3</v>
      </c>
      <c r="AA1041" s="133">
        <f>CENSO[[#This Row],[v (m³)]]/SUM(AEEF[AEEF-UT])</f>
        <v>1.6444603985423432E-2</v>
      </c>
    </row>
    <row r="1042" spans="1:27" ht="14">
      <c r="A1042" s="86">
        <v>1</v>
      </c>
      <c r="B1042" s="86">
        <v>1</v>
      </c>
      <c r="C1042" s="63">
        <v>40</v>
      </c>
      <c r="D1042" s="63">
        <v>1041</v>
      </c>
      <c r="E1042" s="63" t="str">
        <f>VLOOKUP(CENSO[[#This Row],[NOME COMUM]],ESPECIES[],2,FALSE)</f>
        <v>Lecythis chartacea O.Berg</v>
      </c>
      <c r="F1042" s="64" t="s">
        <v>31</v>
      </c>
      <c r="G1042" s="64">
        <v>313</v>
      </c>
      <c r="H1042" s="97">
        <f>CENSO[[#This Row],[CAP (cm)]]/PI()</f>
        <v>99.630994375526484</v>
      </c>
      <c r="I1042" s="64">
        <v>21</v>
      </c>
      <c r="J1042" s="96">
        <f>(PI()*(CENSO[[#This Row],[DAP (cm)]]^2))/40000</f>
        <v>0.7796125309884947</v>
      </c>
      <c r="K1042" s="96">
        <f>CENSO[[#This Row],[g (m²)]]*CENSO[[#This Row],[H (m)]]*0.7</f>
        <v>11.460304205530873</v>
      </c>
      <c r="L1042" s="64">
        <v>1</v>
      </c>
      <c r="M1042" s="65">
        <v>367524.799999999</v>
      </c>
      <c r="N1042" s="87">
        <v>9708134.1999999899</v>
      </c>
      <c r="O1042" s="87" t="s">
        <v>1228</v>
      </c>
      <c r="P1042" s="87" t="str">
        <f>VLOOKUP(CENSO[[#This Row],[DAP (cm)]],CD[],2,TRUE)</f>
        <v>TORA</v>
      </c>
      <c r="Q1042" s="87" t="str">
        <f>VLOOKUP(CENSO[[#This Row],[DAP (cm)]],DD[],2,TRUE)</f>
        <v>90├ 100</v>
      </c>
      <c r="R1042" s="87" t="str" cm="1">
        <f t="array" ref="R1042">INDEX(_xlfn.TEXTSPLIT(CENSO[[#This Row],[NOME CIENTIFICO]]," "),1)</f>
        <v>Lecythis</v>
      </c>
      <c r="S1042" s="98" t="s">
        <v>1004</v>
      </c>
      <c r="T1042" s="87">
        <f>_xlfn.MINIFS(CENSO[DAP (cm)],CENSO[NOME CIENTIFICO],CENSO[[#This Row],[NOME CIENTIFICO]])</f>
        <v>38.833806114422465</v>
      </c>
      <c r="U10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42" s="87" t="str">
        <f>IF(CENSO[[#This Row],[DAP (cm)]]&lt;CENSO[[#This Row],[DMCE (cm)]],"DAP &lt; DMCE","DAP ≥ DMCE")</f>
        <v>DAP ≥ DMCE</v>
      </c>
      <c r="W1042" s="87" t="str">
        <f>IF(CENSO[[#This Row],[DAP (cm)]]&gt;200, "Superior", "Inferior")</f>
        <v>Inferior</v>
      </c>
      <c r="X1042" s="87" t="str">
        <f>VLOOKUP(CENSO[[#This Row],[NOME COMUM]],ESPECIES[],4,FALSE)</f>
        <v>Não</v>
      </c>
      <c r="Y1042" s="87" t="str">
        <f>IF(IFERROR(VLOOKUP(CENSO[[#This Row],[NOME COMUM]],COMERCIAIS[],2, FALSE), "Não") &lt;&gt; "Não", "Sim", "Não")</f>
        <v>Sim</v>
      </c>
      <c r="Z1042" s="133">
        <f>CENSO[[#This Row],[g (m²)]]/SUM(AEEF[AEEF-UT])</f>
        <v>1.3640425733108519E-3</v>
      </c>
      <c r="AA1042" s="133">
        <f>CENSO[[#This Row],[v (m³)]]/SUM(AEEF[AEEF-UT])</f>
        <v>2.0051425827669524E-2</v>
      </c>
    </row>
    <row r="1043" spans="1:27" ht="14">
      <c r="A1043" s="86">
        <v>1</v>
      </c>
      <c r="B1043" s="86">
        <v>1</v>
      </c>
      <c r="C1043" s="63">
        <v>40</v>
      </c>
      <c r="D1043" s="63">
        <v>1042</v>
      </c>
      <c r="E1043" s="63" t="str">
        <f>VLOOKUP(CENSO[[#This Row],[NOME COMUM]],ESPECIES[],2,FALSE)</f>
        <v>Apuleia leiocarpa (Vogel) J.F.Macbr.</v>
      </c>
      <c r="F1043" s="64" t="s">
        <v>51</v>
      </c>
      <c r="G1043" s="64">
        <v>200</v>
      </c>
      <c r="H1043" s="97">
        <f>CENSO[[#This Row],[CAP (cm)]]/PI()</f>
        <v>63.661977236758133</v>
      </c>
      <c r="I1043" s="64">
        <v>15</v>
      </c>
      <c r="J1043" s="96">
        <f>(PI()*(CENSO[[#This Row],[DAP (cm)]]^2))/40000</f>
        <v>0.31830988618379064</v>
      </c>
      <c r="K1043" s="96">
        <f>CENSO[[#This Row],[g (m²)]]*CENSO[[#This Row],[H (m)]]*0.7</f>
        <v>3.3422538049298014</v>
      </c>
      <c r="L1043" s="64">
        <v>1</v>
      </c>
      <c r="M1043" s="65">
        <v>367525.59999999899</v>
      </c>
      <c r="N1043" s="87">
        <v>9708133.5</v>
      </c>
      <c r="O1043" s="87" t="s">
        <v>1228</v>
      </c>
      <c r="P1043" s="87" t="str">
        <f>VLOOKUP(CENSO[[#This Row],[DAP (cm)]],CD[],2,TRUE)</f>
        <v>TORA</v>
      </c>
      <c r="Q1043" s="87" t="str">
        <f>VLOOKUP(CENSO[[#This Row],[DAP (cm)]],DD[],2,TRUE)</f>
        <v>60├ 70</v>
      </c>
      <c r="R1043" s="87" t="str" cm="1">
        <f t="array" ref="R1043">INDEX(_xlfn.TEXTSPLIT(CENSO[[#This Row],[NOME CIENTIFICO]]," "),1)</f>
        <v>Apuleia</v>
      </c>
      <c r="S1043" s="98" t="s">
        <v>1004</v>
      </c>
      <c r="T1043" s="87">
        <f>_xlfn.MINIFS(CENSO[DAP (cm)],CENSO[NOME CIENTIFICO],CENSO[[#This Row],[NOME CIENTIFICO]])</f>
        <v>39.788735772973837</v>
      </c>
      <c r="U10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43" s="87" t="str">
        <f>IF(CENSO[[#This Row],[DAP (cm)]]&lt;CENSO[[#This Row],[DMCE (cm)]],"DAP &lt; DMCE","DAP ≥ DMCE")</f>
        <v>DAP ≥ DMCE</v>
      </c>
      <c r="W1043" s="87" t="str">
        <f>IF(CENSO[[#This Row],[DAP (cm)]]&gt;200, "Superior", "Inferior")</f>
        <v>Inferior</v>
      </c>
      <c r="X1043" s="87" t="str">
        <f>VLOOKUP(CENSO[[#This Row],[NOME COMUM]],ESPECIES[],4,FALSE)</f>
        <v>Não</v>
      </c>
      <c r="Y1043" s="87" t="str">
        <f>IF(IFERROR(VLOOKUP(CENSO[[#This Row],[NOME COMUM]],COMERCIAIS[],2, FALSE), "Não") &lt;&gt; "Não", "Sim", "Não")</f>
        <v>Sim</v>
      </c>
      <c r="Z1043" s="133">
        <f>CENSO[[#This Row],[g (m²)]]/SUM(AEEF[AEEF-UT])</f>
        <v>5.5692824191768894E-4</v>
      </c>
      <c r="AA1043" s="133">
        <f>CENSO[[#This Row],[v (m³)]]/SUM(AEEF[AEEF-UT])</f>
        <v>5.847746540135733E-3</v>
      </c>
    </row>
    <row r="1044" spans="1:27" ht="14">
      <c r="A1044" s="86">
        <v>1</v>
      </c>
      <c r="B1044" s="86">
        <v>1</v>
      </c>
      <c r="C1044" s="63">
        <v>40</v>
      </c>
      <c r="D1044" s="63">
        <v>1043</v>
      </c>
      <c r="E1044" s="63" t="str">
        <f>VLOOKUP(CENSO[[#This Row],[NOME COMUM]],ESPECIES[],2,FALSE)</f>
        <v>Cordia goeldiana Huber</v>
      </c>
      <c r="F1044" s="64" t="s">
        <v>27</v>
      </c>
      <c r="G1044" s="64">
        <v>141</v>
      </c>
      <c r="H1044" s="97">
        <f>CENSO[[#This Row],[CAP (cm)]]/PI()</f>
        <v>44.881693951914485</v>
      </c>
      <c r="I1044" s="64">
        <v>22</v>
      </c>
      <c r="J1044" s="96">
        <f>(PI()*(CENSO[[#This Row],[DAP (cm)]]^2))/40000</f>
        <v>0.15820797118049854</v>
      </c>
      <c r="K1044" s="96">
        <f>CENSO[[#This Row],[g (m²)]]*CENSO[[#This Row],[H (m)]]*0.7</f>
        <v>2.4364027561796773</v>
      </c>
      <c r="L1044" s="64">
        <v>1</v>
      </c>
      <c r="M1044" s="65">
        <v>367546.9</v>
      </c>
      <c r="N1044" s="87">
        <v>9708073.6999999899</v>
      </c>
      <c r="O1044" s="98" t="s">
        <v>1225</v>
      </c>
      <c r="P1044" s="87" t="str">
        <f>VLOOKUP(CENSO[[#This Row],[DAP (cm)]],CD[],2,TRUE)</f>
        <v>TORETE</v>
      </c>
      <c r="Q1044" s="87" t="str">
        <f>VLOOKUP(CENSO[[#This Row],[DAP (cm)]],DD[],2,TRUE)</f>
        <v>40├ 50</v>
      </c>
      <c r="R1044" s="87" t="str" cm="1">
        <f t="array" ref="R1044">INDEX(_xlfn.TEXTSPLIT(CENSO[[#This Row],[NOME CIENTIFICO]]," "),1)</f>
        <v>Cordia</v>
      </c>
      <c r="S1044" s="98" t="s">
        <v>1004</v>
      </c>
      <c r="T1044" s="87">
        <f>_xlfn.MINIFS(CENSO[DAP (cm)],CENSO[NOME CIENTIFICO],CENSO[[#This Row],[NOME CIENTIFICO]])</f>
        <v>40.425355545341418</v>
      </c>
      <c r="U10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1044" s="87" t="str">
        <f>IF(CENSO[[#This Row],[DAP (cm)]]&lt;CENSO[[#This Row],[DMCE (cm)]],"DAP &lt; DMCE","DAP ≥ DMCE")</f>
        <v>DAP &lt; DMCE</v>
      </c>
      <c r="W1044" s="87" t="str">
        <f>IF(CENSO[[#This Row],[DAP (cm)]]&gt;200, "Superior", "Inferior")</f>
        <v>Inferior</v>
      </c>
      <c r="X1044" s="87" t="str">
        <f>VLOOKUP(CENSO[[#This Row],[NOME COMUM]],ESPECIES[],4,FALSE)</f>
        <v>Não</v>
      </c>
      <c r="Y1044" s="87" t="str">
        <f>IF(IFERROR(VLOOKUP(CENSO[[#This Row],[NOME COMUM]],COMERCIAIS[],2, FALSE), "Não") &lt;&gt; "Não", "Sim", "Não")</f>
        <v>Sim</v>
      </c>
      <c r="Z1044" s="133">
        <f>CENSO[[#This Row],[g (m²)]]/SUM(AEEF[AEEF-UT])</f>
        <v>2.7680725943913934E-4</v>
      </c>
      <c r="AA1044" s="133">
        <f>CENSO[[#This Row],[v (m³)]]/SUM(AEEF[AEEF-UT])</f>
        <v>4.2628317953627452E-3</v>
      </c>
    </row>
    <row r="1045" spans="1:27" ht="14">
      <c r="A1045" s="86">
        <v>1</v>
      </c>
      <c r="B1045" s="86">
        <v>1</v>
      </c>
      <c r="C1045" s="63">
        <v>40</v>
      </c>
      <c r="D1045" s="63">
        <v>1044</v>
      </c>
      <c r="E1045" s="63" t="str">
        <f>VLOOKUP(CENSO[[#This Row],[NOME COMUM]],ESPECIES[],2,FALSE)</f>
        <v>Hymenolobium petraeum Ducke</v>
      </c>
      <c r="F1045" s="64" t="s">
        <v>40</v>
      </c>
      <c r="G1045" s="64">
        <v>199</v>
      </c>
      <c r="H1045" s="97">
        <f>CENSO[[#This Row],[CAP (cm)]]/PI()</f>
        <v>63.343667350574343</v>
      </c>
      <c r="I1045" s="64">
        <v>21</v>
      </c>
      <c r="J1045" s="96">
        <f>(PI()*(CENSO[[#This Row],[DAP (cm)]]^2))/40000</f>
        <v>0.31513474506910732</v>
      </c>
      <c r="K1045" s="96">
        <f>CENSO[[#This Row],[g (m²)]]*CENSO[[#This Row],[H (m)]]*0.7</f>
        <v>4.6324807525158773</v>
      </c>
      <c r="L1045" s="64">
        <v>1</v>
      </c>
      <c r="M1045" s="65">
        <v>367559.2</v>
      </c>
      <c r="N1045" s="87">
        <v>9708074.9000000004</v>
      </c>
      <c r="O1045" s="87" t="s">
        <v>1227</v>
      </c>
      <c r="P1045" s="87" t="str">
        <f>VLOOKUP(CENSO[[#This Row],[DAP (cm)]],CD[],2,TRUE)</f>
        <v>TORA</v>
      </c>
      <c r="Q1045" s="87" t="str">
        <f>VLOOKUP(CENSO[[#This Row],[DAP (cm)]],DD[],2,TRUE)</f>
        <v>60├ 70</v>
      </c>
      <c r="R1045" s="87" t="str" cm="1">
        <f t="array" ref="R1045">INDEX(_xlfn.TEXTSPLIT(CENSO[[#This Row],[NOME CIENTIFICO]]," "),1)</f>
        <v>Hymenolobium</v>
      </c>
      <c r="S1045" s="98" t="s">
        <v>1004</v>
      </c>
      <c r="T1045" s="87">
        <f>_xlfn.MINIFS(CENSO[DAP (cm)],CENSO[NOME CIENTIFICO],CENSO[[#This Row],[NOME CIENTIFICO]])</f>
        <v>41.38028520389279</v>
      </c>
      <c r="U10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045" s="87" t="str">
        <f>IF(CENSO[[#This Row],[DAP (cm)]]&lt;CENSO[[#This Row],[DMCE (cm)]],"DAP &lt; DMCE","DAP ≥ DMCE")</f>
        <v>DAP ≥ DMCE</v>
      </c>
      <c r="W1045" s="87" t="str">
        <f>IF(CENSO[[#This Row],[DAP (cm)]]&gt;200, "Superior", "Inferior")</f>
        <v>Inferior</v>
      </c>
      <c r="X1045" s="87" t="str">
        <f>VLOOKUP(CENSO[[#This Row],[NOME COMUM]],ESPECIES[],4,FALSE)</f>
        <v>Não</v>
      </c>
      <c r="Y1045" s="87" t="str">
        <f>IF(IFERROR(VLOOKUP(CENSO[[#This Row],[NOME COMUM]],COMERCIAIS[],2, FALSE), "Não") &lt;&gt; "Não", "Sim", "Não")</f>
        <v>Sim</v>
      </c>
      <c r="Z1045" s="133">
        <f>CENSO[[#This Row],[g (m²)]]/SUM(AEEF[AEEF-UT])</f>
        <v>5.5137288270456E-4</v>
      </c>
      <c r="AA1045" s="133">
        <f>CENSO[[#This Row],[v (m³)]]/SUM(AEEF[AEEF-UT])</f>
        <v>8.1051813757570309E-3</v>
      </c>
    </row>
    <row r="1046" spans="1:27" ht="14">
      <c r="A1046" s="86">
        <v>1</v>
      </c>
      <c r="B1046" s="86">
        <v>1</v>
      </c>
      <c r="C1046" s="63">
        <v>40</v>
      </c>
      <c r="D1046" s="63">
        <v>1045</v>
      </c>
      <c r="E1046" s="63" t="str">
        <f>VLOOKUP(CENSO[[#This Row],[NOME COMUM]],ESPECIES[],2,FALSE)</f>
        <v>Swartzia ingaefolia Ducke</v>
      </c>
      <c r="F1046" s="64" t="s">
        <v>80</v>
      </c>
      <c r="G1046" s="64">
        <v>201</v>
      </c>
      <c r="H1046" s="97">
        <f>CENSO[[#This Row],[CAP (cm)]]/PI()</f>
        <v>63.980287122941931</v>
      </c>
      <c r="I1046" s="64">
        <v>19</v>
      </c>
      <c r="J1046" s="96">
        <f>(PI()*(CENSO[[#This Row],[DAP (cm)]]^2))/40000</f>
        <v>0.32150094279278324</v>
      </c>
      <c r="K1046" s="96">
        <f>CENSO[[#This Row],[g (m²)]]*CENSO[[#This Row],[H (m)]]*0.7</f>
        <v>4.2759625391440164</v>
      </c>
      <c r="L1046" s="64">
        <v>1</v>
      </c>
      <c r="M1046" s="65">
        <v>367559.299999999</v>
      </c>
      <c r="N1046" s="87">
        <v>9708073.4000000004</v>
      </c>
      <c r="O1046" s="87" t="s">
        <v>1227</v>
      </c>
      <c r="P1046" s="87" t="str">
        <f>VLOOKUP(CENSO[[#This Row],[DAP (cm)]],CD[],2,TRUE)</f>
        <v>TORA</v>
      </c>
      <c r="Q1046" s="87" t="str">
        <f>VLOOKUP(CENSO[[#This Row],[DAP (cm)]],DD[],2,TRUE)</f>
        <v>60├ 70</v>
      </c>
      <c r="R1046" s="87" t="str" cm="1">
        <f t="array" ref="R1046">INDEX(_xlfn.TEXTSPLIT(CENSO[[#This Row],[NOME CIENTIFICO]]," "),1)</f>
        <v>Swartzia</v>
      </c>
      <c r="S1046" s="98" t="s">
        <v>1004</v>
      </c>
      <c r="T1046" s="87">
        <f>_xlfn.MINIFS(CENSO[DAP (cm)],CENSO[NOME CIENTIFICO],CENSO[[#This Row],[NOME CIENTIFICO]])</f>
        <v>42.335214862444161</v>
      </c>
      <c r="U10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1046" s="87" t="str">
        <f>IF(CENSO[[#This Row],[DAP (cm)]]&lt;CENSO[[#This Row],[DMCE (cm)]],"DAP &lt; DMCE","DAP ≥ DMCE")</f>
        <v>DAP ≥ DMCE</v>
      </c>
      <c r="W1046" s="87" t="str">
        <f>IF(CENSO[[#This Row],[DAP (cm)]]&gt;200, "Superior", "Inferior")</f>
        <v>Inferior</v>
      </c>
      <c r="X1046" s="87" t="str">
        <f>VLOOKUP(CENSO[[#This Row],[NOME COMUM]],ESPECIES[],4,FALSE)</f>
        <v>Não</v>
      </c>
      <c r="Y1046" s="87" t="str">
        <f>IF(IFERROR(VLOOKUP(CENSO[[#This Row],[NOME COMUM]],COMERCIAIS[],2, FALSE), "Não") &lt;&gt; "Não", "Sim", "Não")</f>
        <v>Não</v>
      </c>
      <c r="Z1046" s="133">
        <f>CENSO[[#This Row],[g (m²)]]/SUM(AEEF[AEEF-UT])</f>
        <v>5.6251144754291399E-4</v>
      </c>
      <c r="AA1046" s="133">
        <f>CENSO[[#This Row],[v (m³)]]/SUM(AEEF[AEEF-UT])</f>
        <v>7.4814022523207544E-3</v>
      </c>
    </row>
    <row r="1047" spans="1:27" ht="14">
      <c r="A1047" s="86">
        <v>1</v>
      </c>
      <c r="B1047" s="86">
        <v>1</v>
      </c>
      <c r="C1047" s="63">
        <v>40</v>
      </c>
      <c r="D1047" s="63">
        <v>1046</v>
      </c>
      <c r="E1047" s="63" t="str">
        <f>VLOOKUP(CENSO[[#This Row],[NOME COMUM]],ESPECIES[],2,FALSE)</f>
        <v>Tachigali myrmecophila Ducke</v>
      </c>
      <c r="F1047" s="64" t="s">
        <v>14</v>
      </c>
      <c r="G1047" s="64">
        <v>210</v>
      </c>
      <c r="H1047" s="97">
        <f>CENSO[[#This Row],[CAP (cm)]]/PI()</f>
        <v>66.845076098596039</v>
      </c>
      <c r="I1047" s="64">
        <v>20</v>
      </c>
      <c r="J1047" s="96">
        <f>(PI()*(CENSO[[#This Row],[DAP (cm)]]^2))/40000</f>
        <v>0.35093664951762915</v>
      </c>
      <c r="K1047" s="96">
        <f>CENSO[[#This Row],[g (m²)]]*CENSO[[#This Row],[H (m)]]*0.7</f>
        <v>4.9131130932468077</v>
      </c>
      <c r="L1047" s="64">
        <v>1</v>
      </c>
      <c r="M1047" s="65">
        <v>367554.7</v>
      </c>
      <c r="N1047" s="87">
        <v>9708064.0999999903</v>
      </c>
      <c r="O1047" s="87" t="s">
        <v>1228</v>
      </c>
      <c r="P1047" s="87" t="str">
        <f>VLOOKUP(CENSO[[#This Row],[DAP (cm)]],CD[],2,TRUE)</f>
        <v>TORA</v>
      </c>
      <c r="Q1047" s="87" t="str">
        <f>VLOOKUP(CENSO[[#This Row],[DAP (cm)]],DD[],2,TRUE)</f>
        <v>60├ 70</v>
      </c>
      <c r="R1047" s="87" t="str" cm="1">
        <f t="array" ref="R1047">INDEX(_xlfn.TEXTSPLIT(CENSO[[#This Row],[NOME CIENTIFICO]]," "),1)</f>
        <v>Tachigali</v>
      </c>
      <c r="S1047" s="98" t="s">
        <v>1004</v>
      </c>
      <c r="T1047" s="87">
        <f>_xlfn.MINIFS(CENSO[DAP (cm)],CENSO[NOME CIENTIFICO],CENSO[[#This Row],[NOME CIENTIFICO]])</f>
        <v>39.152116000606256</v>
      </c>
      <c r="U10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47" s="87" t="str">
        <f>IF(CENSO[[#This Row],[DAP (cm)]]&lt;CENSO[[#This Row],[DMCE (cm)]],"DAP &lt; DMCE","DAP ≥ DMCE")</f>
        <v>DAP ≥ DMCE</v>
      </c>
      <c r="W1047" s="87" t="str">
        <f>IF(CENSO[[#This Row],[DAP (cm)]]&gt;200, "Superior", "Inferior")</f>
        <v>Inferior</v>
      </c>
      <c r="X1047" s="87" t="str">
        <f>VLOOKUP(CENSO[[#This Row],[NOME COMUM]],ESPECIES[],4,FALSE)</f>
        <v>Não</v>
      </c>
      <c r="Y1047" s="87" t="str">
        <f>IF(IFERROR(VLOOKUP(CENSO[[#This Row],[NOME COMUM]],COMERCIAIS[],2, FALSE), "Não") &lt;&gt; "Não", "Sim", "Não")</f>
        <v>Sim</v>
      </c>
      <c r="Z1047" s="133">
        <f>CENSO[[#This Row],[g (m²)]]/SUM(AEEF[AEEF-UT])</f>
        <v>6.1401338671425204E-4</v>
      </c>
      <c r="AA1047" s="133">
        <f>CENSO[[#This Row],[v (m³)]]/SUM(AEEF[AEEF-UT])</f>
        <v>8.5961874139995273E-3</v>
      </c>
    </row>
    <row r="1048" spans="1:27" ht="14">
      <c r="A1048" s="86">
        <v>1</v>
      </c>
      <c r="B1048" s="86">
        <v>1</v>
      </c>
      <c r="C1048" s="63">
        <v>40</v>
      </c>
      <c r="D1048" s="63">
        <v>1047</v>
      </c>
      <c r="E1048" s="63" t="str">
        <f>VLOOKUP(CENSO[[#This Row],[NOME COMUM]],ESPECIES[],2,FALSE)</f>
        <v>Qualea dichotoma (Mart.) Warm. ex Wille</v>
      </c>
      <c r="F1048" s="64" t="s">
        <v>55</v>
      </c>
      <c r="G1048" s="64">
        <v>162</v>
      </c>
      <c r="H1048" s="97">
        <f>CENSO[[#This Row],[CAP (cm)]]/PI()</f>
        <v>51.566201561774093</v>
      </c>
      <c r="I1048" s="64">
        <v>19</v>
      </c>
      <c r="J1048" s="96">
        <f>(PI()*(CENSO[[#This Row],[DAP (cm)]]^2))/40000</f>
        <v>0.20884311632518512</v>
      </c>
      <c r="K1048" s="96">
        <f>CENSO[[#This Row],[g (m²)]]*CENSO[[#This Row],[H (m)]]*0.7</f>
        <v>2.7776134471249621</v>
      </c>
      <c r="L1048" s="64">
        <v>1</v>
      </c>
      <c r="M1048" s="65">
        <v>367564.9</v>
      </c>
      <c r="N1048" s="87">
        <v>9708065</v>
      </c>
      <c r="O1048" s="87" t="s">
        <v>1227</v>
      </c>
      <c r="P1048" s="87" t="str">
        <f>VLOOKUP(CENSO[[#This Row],[DAP (cm)]],CD[],2,TRUE)</f>
        <v>TORA</v>
      </c>
      <c r="Q1048" s="87" t="str">
        <f>VLOOKUP(CENSO[[#This Row],[DAP (cm)]],DD[],2,TRUE)</f>
        <v>50├ 60</v>
      </c>
      <c r="R1048" s="87" t="str" cm="1">
        <f t="array" ref="R1048">INDEX(_xlfn.TEXTSPLIT(CENSO[[#This Row],[NOME CIENTIFICO]]," "),1)</f>
        <v>Qualea</v>
      </c>
      <c r="S1048" s="98" t="s">
        <v>1004</v>
      </c>
      <c r="T1048" s="87">
        <f>_xlfn.MINIFS(CENSO[DAP (cm)],CENSO[NOME CIENTIFICO],CENSO[[#This Row],[NOME CIENTIFICO]])</f>
        <v>40.107045659157627</v>
      </c>
      <c r="U10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048" s="87" t="str">
        <f>IF(CENSO[[#This Row],[DAP (cm)]]&lt;CENSO[[#This Row],[DMCE (cm)]],"DAP &lt; DMCE","DAP ≥ DMCE")</f>
        <v>DAP ≥ DMCE</v>
      </c>
      <c r="W1048" s="87" t="str">
        <f>IF(CENSO[[#This Row],[DAP (cm)]]&gt;200, "Superior", "Inferior")</f>
        <v>Inferior</v>
      </c>
      <c r="X1048" s="87" t="str">
        <f>VLOOKUP(CENSO[[#This Row],[NOME COMUM]],ESPECIES[],4,FALSE)</f>
        <v>Não</v>
      </c>
      <c r="Y1048" s="87" t="str">
        <f>IF(IFERROR(VLOOKUP(CENSO[[#This Row],[NOME COMUM]],COMERCIAIS[],2, FALSE), "Não") &lt;&gt; "Não", "Sim", "Não")</f>
        <v>Não</v>
      </c>
      <c r="Z1048" s="133">
        <f>CENSO[[#This Row],[g (m²)]]/SUM(AEEF[AEEF-UT])</f>
        <v>3.6540061952219585E-4</v>
      </c>
      <c r="AA1048" s="133">
        <f>CENSO[[#This Row],[v (m³)]]/SUM(AEEF[AEEF-UT])</f>
        <v>4.8598282396452048E-3</v>
      </c>
    </row>
    <row r="1049" spans="1:27" ht="14">
      <c r="A1049" s="86">
        <v>1</v>
      </c>
      <c r="B1049" s="86">
        <v>1</v>
      </c>
      <c r="C1049" s="63">
        <v>40</v>
      </c>
      <c r="D1049" s="63">
        <v>1048</v>
      </c>
      <c r="E1049" s="63" t="str">
        <f>VLOOKUP(CENSO[[#This Row],[NOME COMUM]],ESPECIES[],2,FALSE)</f>
        <v>Bertholletia excelsa Humb. &amp; Bonpl.</v>
      </c>
      <c r="F1049" s="64" t="s">
        <v>37</v>
      </c>
      <c r="G1049" s="64">
        <v>479</v>
      </c>
      <c r="H1049" s="97">
        <f>CENSO[[#This Row],[CAP (cm)]]/PI()</f>
        <v>152.47043548203573</v>
      </c>
      <c r="I1049" s="64">
        <v>22</v>
      </c>
      <c r="J1049" s="96">
        <f>(PI()*(CENSO[[#This Row],[DAP (cm)]]^2))/40000</f>
        <v>1.8258334648973775</v>
      </c>
      <c r="K1049" s="96">
        <f>CENSO[[#This Row],[g (m²)]]*CENSO[[#This Row],[H (m)]]*0.7</f>
        <v>28.117835359419615</v>
      </c>
      <c r="L1049" s="64">
        <v>1</v>
      </c>
      <c r="M1049" s="65">
        <v>367564.9</v>
      </c>
      <c r="N1049" s="87">
        <v>9708065</v>
      </c>
      <c r="O1049" s="87" t="s">
        <v>424</v>
      </c>
      <c r="P1049" s="87" t="str">
        <f>VLOOKUP(CENSO[[#This Row],[DAP (cm)]],CD[],2,TRUE)</f>
        <v>TORA</v>
      </c>
      <c r="Q1049" s="87" t="str">
        <f>VLOOKUP(CENSO[[#This Row],[DAP (cm)]],DD[],2,TRUE)</f>
        <v>150├ 160</v>
      </c>
      <c r="R1049" s="87" t="str" cm="1">
        <f t="array" ref="R1049">INDEX(_xlfn.TEXTSPLIT(CENSO[[#This Row],[NOME CIENTIFICO]]," "),1)</f>
        <v>Bertholletia</v>
      </c>
      <c r="S1049" s="98" t="s">
        <v>1004</v>
      </c>
      <c r="T1049" s="87">
        <f>_xlfn.MINIFS(CENSO[DAP (cm)],CENSO[NOME CIENTIFICO],CENSO[[#This Row],[NOME CIENTIFICO]])</f>
        <v>41.38028520389279</v>
      </c>
      <c r="U10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049" s="87" t="str">
        <f>IF(CENSO[[#This Row],[DAP (cm)]]&lt;CENSO[[#This Row],[DMCE (cm)]],"DAP &lt; DMCE","DAP ≥ DMCE")</f>
        <v>DAP ≥ DMCE</v>
      </c>
      <c r="W1049" s="87" t="str">
        <f>IF(CENSO[[#This Row],[DAP (cm)]]&gt;200, "Superior", "Inferior")</f>
        <v>Inferior</v>
      </c>
      <c r="X1049" s="87" t="str">
        <f>VLOOKUP(CENSO[[#This Row],[NOME COMUM]],ESPECIES[],4,FALSE)</f>
        <v>Protegida</v>
      </c>
      <c r="Y1049" s="87" t="str">
        <f>IF(IFERROR(VLOOKUP(CENSO[[#This Row],[NOME COMUM]],COMERCIAIS[],2, FALSE), "Não") &lt;&gt; "Não", "Sim", "Não")</f>
        <v>Não</v>
      </c>
      <c r="Z1049" s="133">
        <f>CENSO[[#This Row],[g (m²)]]/SUM(AEEF[AEEF-UT])</f>
        <v>3.1945543188459115E-3</v>
      </c>
      <c r="AA1049" s="133">
        <f>CENSO[[#This Row],[v (m³)]]/SUM(AEEF[AEEF-UT])</f>
        <v>4.9196136510227036E-2</v>
      </c>
    </row>
    <row r="1050" spans="1:27" ht="14">
      <c r="A1050" s="86">
        <v>1</v>
      </c>
      <c r="B1050" s="86">
        <v>1</v>
      </c>
      <c r="C1050" s="63">
        <v>40</v>
      </c>
      <c r="D1050" s="63">
        <v>1049</v>
      </c>
      <c r="E1050" s="63" t="str">
        <f>VLOOKUP(CENSO[[#This Row],[NOME COMUM]],ESPECIES[],2,FALSE)</f>
        <v>Piptadenia suaveolens Miq.</v>
      </c>
      <c r="F1050" s="64" t="s">
        <v>22</v>
      </c>
      <c r="G1050" s="64">
        <v>206</v>
      </c>
      <c r="H1050" s="97">
        <f>CENSO[[#This Row],[CAP (cm)]]/PI()</f>
        <v>65.571836553860877</v>
      </c>
      <c r="I1050" s="64">
        <v>19</v>
      </c>
      <c r="J1050" s="96">
        <f>(PI()*(CENSO[[#This Row],[DAP (cm)]]^2))/40000</f>
        <v>0.33769495825238349</v>
      </c>
      <c r="K1050" s="96">
        <f>CENSO[[#This Row],[g (m²)]]*CENSO[[#This Row],[H (m)]]*0.7</f>
        <v>4.4913429447566999</v>
      </c>
      <c r="L1050" s="64">
        <v>1</v>
      </c>
      <c r="M1050" s="65">
        <v>367572.4</v>
      </c>
      <c r="N1050" s="87">
        <v>9708073.0999999903</v>
      </c>
      <c r="O1050" s="87" t="s">
        <v>1228</v>
      </c>
      <c r="P1050" s="87" t="str">
        <f>VLOOKUP(CENSO[[#This Row],[DAP (cm)]],CD[],2,TRUE)</f>
        <v>TORA</v>
      </c>
      <c r="Q1050" s="87" t="str">
        <f>VLOOKUP(CENSO[[#This Row],[DAP (cm)]],DD[],2,TRUE)</f>
        <v>60├ 70</v>
      </c>
      <c r="R1050" s="87" t="str" cm="1">
        <f t="array" ref="R1050">INDEX(_xlfn.TEXTSPLIT(CENSO[[#This Row],[NOME CIENTIFICO]]," "),1)</f>
        <v>Piptadenia</v>
      </c>
      <c r="S1050" s="98" t="s">
        <v>1004</v>
      </c>
      <c r="T1050" s="87">
        <f>_xlfn.MINIFS(CENSO[DAP (cm)],CENSO[NOME CIENTIFICO],CENSO[[#This Row],[NOME CIENTIFICO]])</f>
        <v>39.788735772973837</v>
      </c>
      <c r="U10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50" s="87" t="str">
        <f>IF(CENSO[[#This Row],[DAP (cm)]]&lt;CENSO[[#This Row],[DMCE (cm)]],"DAP &lt; DMCE","DAP ≥ DMCE")</f>
        <v>DAP ≥ DMCE</v>
      </c>
      <c r="W1050" s="87" t="str">
        <f>IF(CENSO[[#This Row],[DAP (cm)]]&gt;200, "Superior", "Inferior")</f>
        <v>Inferior</v>
      </c>
      <c r="X1050" s="87" t="str">
        <f>VLOOKUP(CENSO[[#This Row],[NOME COMUM]],ESPECIES[],4,FALSE)</f>
        <v>Não</v>
      </c>
      <c r="Y1050" s="87" t="str">
        <f>IF(IFERROR(VLOOKUP(CENSO[[#This Row],[NOME COMUM]],COMERCIAIS[],2, FALSE), "Não") &lt;&gt; "Não", "Sim", "Não")</f>
        <v>Sim</v>
      </c>
      <c r="Z1050" s="133">
        <f>CENSO[[#This Row],[g (m²)]]/SUM(AEEF[AEEF-UT])</f>
        <v>5.9084517185047623E-4</v>
      </c>
      <c r="AA1050" s="133">
        <f>CENSO[[#This Row],[v (m³)]]/SUM(AEEF[AEEF-UT])</f>
        <v>7.8582407856113319E-3</v>
      </c>
    </row>
    <row r="1051" spans="1:27" ht="14">
      <c r="A1051" s="86">
        <v>1</v>
      </c>
      <c r="B1051" s="86">
        <v>1</v>
      </c>
      <c r="C1051" s="63">
        <v>40</v>
      </c>
      <c r="D1051" s="63">
        <v>1050</v>
      </c>
      <c r="E1051" s="63" t="str">
        <f>VLOOKUP(CENSO[[#This Row],[NOME COMUM]],ESPECIES[],2,FALSE)</f>
        <v>Tachigali myrmecophila Ducke</v>
      </c>
      <c r="F1051" s="64" t="s">
        <v>14</v>
      </c>
      <c r="G1051" s="64">
        <v>232</v>
      </c>
      <c r="H1051" s="97">
        <f>CENSO[[#This Row],[CAP (cm)]]/PI()</f>
        <v>73.847893594639444</v>
      </c>
      <c r="I1051" s="64">
        <v>18</v>
      </c>
      <c r="J1051" s="96">
        <f>(PI()*(CENSO[[#This Row],[DAP (cm)]]^2))/40000</f>
        <v>0.42831778284890881</v>
      </c>
      <c r="K1051" s="96">
        <f>CENSO[[#This Row],[g (m²)]]*CENSO[[#This Row],[H (m)]]*0.7</f>
        <v>5.3968040638962504</v>
      </c>
      <c r="L1051" s="64">
        <v>1</v>
      </c>
      <c r="M1051" s="65">
        <v>367573.799999999</v>
      </c>
      <c r="N1051" s="87">
        <v>9708073.3000000007</v>
      </c>
      <c r="O1051" s="87" t="s">
        <v>1228</v>
      </c>
      <c r="P1051" s="87" t="str">
        <f>VLOOKUP(CENSO[[#This Row],[DAP (cm)]],CD[],2,TRUE)</f>
        <v>TORA</v>
      </c>
      <c r="Q1051" s="87" t="str">
        <f>VLOOKUP(CENSO[[#This Row],[DAP (cm)]],DD[],2,TRUE)</f>
        <v>70├ 80</v>
      </c>
      <c r="R1051" s="87" t="str" cm="1">
        <f t="array" ref="R1051">INDEX(_xlfn.TEXTSPLIT(CENSO[[#This Row],[NOME CIENTIFICO]]," "),1)</f>
        <v>Tachigali</v>
      </c>
      <c r="S1051" s="98" t="s">
        <v>1004</v>
      </c>
      <c r="T1051" s="87">
        <f>_xlfn.MINIFS(CENSO[DAP (cm)],CENSO[NOME CIENTIFICO],CENSO[[#This Row],[NOME CIENTIFICO]])</f>
        <v>39.152116000606256</v>
      </c>
      <c r="U10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51" s="87" t="str">
        <f>IF(CENSO[[#This Row],[DAP (cm)]]&lt;CENSO[[#This Row],[DMCE (cm)]],"DAP &lt; DMCE","DAP ≥ DMCE")</f>
        <v>DAP ≥ DMCE</v>
      </c>
      <c r="W1051" s="87" t="str">
        <f>IF(CENSO[[#This Row],[DAP (cm)]]&gt;200, "Superior", "Inferior")</f>
        <v>Inferior</v>
      </c>
      <c r="X1051" s="87" t="str">
        <f>VLOOKUP(CENSO[[#This Row],[NOME COMUM]],ESPECIES[],4,FALSE)</f>
        <v>Não</v>
      </c>
      <c r="Y1051" s="87" t="str">
        <f>IF(IFERROR(VLOOKUP(CENSO[[#This Row],[NOME COMUM]],COMERCIAIS[],2, FALSE), "Não") &lt;&gt; "Não", "Sim", "Não")</f>
        <v>Sim</v>
      </c>
      <c r="Z1051" s="133">
        <f>CENSO[[#This Row],[g (m²)]]/SUM(AEEF[AEEF-UT])</f>
        <v>7.4940264232444247E-4</v>
      </c>
      <c r="AA1051" s="133">
        <f>CENSO[[#This Row],[v (m³)]]/SUM(AEEF[AEEF-UT])</f>
        <v>9.4424732932879736E-3</v>
      </c>
    </row>
    <row r="1052" spans="1:27" ht="14">
      <c r="A1052" s="86">
        <v>1</v>
      </c>
      <c r="B1052" s="86">
        <v>1</v>
      </c>
      <c r="C1052" s="63">
        <v>40</v>
      </c>
      <c r="D1052" s="63">
        <v>1051</v>
      </c>
      <c r="E1052" s="63" t="str">
        <f>VLOOKUP(CENSO[[#This Row],[NOME COMUM]],ESPECIES[],2,FALSE)</f>
        <v>Ocotea cymbarum Kunth</v>
      </c>
      <c r="F1052" s="64" t="s">
        <v>11</v>
      </c>
      <c r="G1052" s="64">
        <v>203</v>
      </c>
      <c r="H1052" s="97">
        <f>CENSO[[#This Row],[CAP (cm)]]/PI()</f>
        <v>64.616906895309512</v>
      </c>
      <c r="I1052" s="64">
        <v>15</v>
      </c>
      <c r="J1052" s="96">
        <f>(PI()*(CENSO[[#This Row],[DAP (cm)]]^2))/40000</f>
        <v>0.32793080249369577</v>
      </c>
      <c r="K1052" s="96">
        <f>CENSO[[#This Row],[g (m²)]]*CENSO[[#This Row],[H (m)]]*0.7</f>
        <v>3.4432734261838056</v>
      </c>
      <c r="L1052" s="64">
        <v>1</v>
      </c>
      <c r="M1052" s="65">
        <v>367629.59999999899</v>
      </c>
      <c r="N1052" s="87">
        <v>9708034.4000000004</v>
      </c>
      <c r="O1052" s="87" t="s">
        <v>1227</v>
      </c>
      <c r="P1052" s="87" t="str">
        <f>VLOOKUP(CENSO[[#This Row],[DAP (cm)]],CD[],2,TRUE)</f>
        <v>TORA</v>
      </c>
      <c r="Q1052" s="87" t="str">
        <f>VLOOKUP(CENSO[[#This Row],[DAP (cm)]],DD[],2,TRUE)</f>
        <v>60├ 70</v>
      </c>
      <c r="R1052" s="87" t="str" cm="1">
        <f t="array" ref="R1052">INDEX(_xlfn.TEXTSPLIT(CENSO[[#This Row],[NOME CIENTIFICO]]," "),1)</f>
        <v>Ocotea</v>
      </c>
      <c r="S1052" s="98" t="s">
        <v>1004</v>
      </c>
      <c r="T1052" s="87">
        <f>_xlfn.MINIFS(CENSO[DAP (cm)],CENSO[NOME CIENTIFICO],CENSO[[#This Row],[NOME CIENTIFICO]])</f>
        <v>39.470425886790046</v>
      </c>
      <c r="U10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52" s="87" t="str">
        <f>IF(CENSO[[#This Row],[DAP (cm)]]&lt;CENSO[[#This Row],[DMCE (cm)]],"DAP &lt; DMCE","DAP ≥ DMCE")</f>
        <v>DAP ≥ DMCE</v>
      </c>
      <c r="W1052" s="87" t="str">
        <f>IF(CENSO[[#This Row],[DAP (cm)]]&gt;200, "Superior", "Inferior")</f>
        <v>Inferior</v>
      </c>
      <c r="X1052" s="87" t="str">
        <f>VLOOKUP(CENSO[[#This Row],[NOME COMUM]],ESPECIES[],4,FALSE)</f>
        <v>Não</v>
      </c>
      <c r="Y1052" s="87" t="str">
        <f>IF(IFERROR(VLOOKUP(CENSO[[#This Row],[NOME COMUM]],COMERCIAIS[],2, FALSE), "Não") &lt;&gt; "Não", "Sim", "Não")</f>
        <v>Sim</v>
      </c>
      <c r="Z1052" s="133">
        <f>CENSO[[#This Row],[g (m²)]]/SUM(AEEF[AEEF-UT])</f>
        <v>5.7376139802965123E-4</v>
      </c>
      <c r="AA1052" s="133">
        <f>CENSO[[#This Row],[v (m³)]]/SUM(AEEF[AEEF-UT])</f>
        <v>6.0244946793113372E-3</v>
      </c>
    </row>
    <row r="1053" spans="1:27" ht="14">
      <c r="A1053" s="86">
        <v>1</v>
      </c>
      <c r="B1053" s="86">
        <v>1</v>
      </c>
      <c r="C1053" s="63">
        <v>40</v>
      </c>
      <c r="D1053" s="63">
        <v>1052</v>
      </c>
      <c r="E1053" s="63" t="str">
        <f>VLOOKUP(CENSO[[#This Row],[NOME COMUM]],ESPECIES[],2,FALSE)</f>
        <v>Couratari guianensis Aubl.</v>
      </c>
      <c r="F1053" s="64" t="s">
        <v>6</v>
      </c>
      <c r="G1053" s="64">
        <v>371</v>
      </c>
      <c r="H1053" s="97">
        <f>CENSO[[#This Row],[CAP (cm)]]/PI()</f>
        <v>118.09296777418635</v>
      </c>
      <c r="I1053" s="64">
        <v>22</v>
      </c>
      <c r="J1053" s="96">
        <f>(PI()*(CENSO[[#This Row],[DAP (cm)]]^2))/40000</f>
        <v>1.0953122761055785</v>
      </c>
      <c r="K1053" s="96">
        <f>CENSO[[#This Row],[g (m²)]]*CENSO[[#This Row],[H (m)]]*0.7</f>
        <v>16.867809052025908</v>
      </c>
      <c r="L1053" s="64">
        <v>1</v>
      </c>
      <c r="M1053" s="65">
        <v>367653.59999999899</v>
      </c>
      <c r="N1053" s="87">
        <v>9707977.9000000004</v>
      </c>
      <c r="O1053" s="87" t="s">
        <v>1228</v>
      </c>
      <c r="P1053" s="87" t="str">
        <f>VLOOKUP(CENSO[[#This Row],[DAP (cm)]],CD[],2,TRUE)</f>
        <v>TORA</v>
      </c>
      <c r="Q1053" s="87" t="str">
        <f>VLOOKUP(CENSO[[#This Row],[DAP (cm)]],DD[],2,TRUE)</f>
        <v>110├ 120</v>
      </c>
      <c r="R1053" s="87" t="str" cm="1">
        <f t="array" ref="R1053">INDEX(_xlfn.TEXTSPLIT(CENSO[[#This Row],[NOME CIENTIFICO]]," "),1)</f>
        <v>Couratari</v>
      </c>
      <c r="S1053" s="98" t="s">
        <v>1004</v>
      </c>
      <c r="T1053" s="87">
        <f>_xlfn.MINIFS(CENSO[DAP (cm)],CENSO[NOME CIENTIFICO],CENSO[[#This Row],[NOME CIENTIFICO]])</f>
        <v>38.833806114422465</v>
      </c>
      <c r="U10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53" s="87" t="str">
        <f>IF(CENSO[[#This Row],[DAP (cm)]]&lt;CENSO[[#This Row],[DMCE (cm)]],"DAP &lt; DMCE","DAP ≥ DMCE")</f>
        <v>DAP ≥ DMCE</v>
      </c>
      <c r="W1053" s="87" t="str">
        <f>IF(CENSO[[#This Row],[DAP (cm)]]&gt;200, "Superior", "Inferior")</f>
        <v>Inferior</v>
      </c>
      <c r="X1053" s="87" t="str">
        <f>VLOOKUP(CENSO[[#This Row],[NOME COMUM]],ESPECIES[],4,FALSE)</f>
        <v>Não</v>
      </c>
      <c r="Y1053" s="87" t="str">
        <f>IF(IFERROR(VLOOKUP(CENSO[[#This Row],[NOME COMUM]],COMERCIAIS[],2, FALSE), "Não") &lt;&gt; "Não", "Sim", "Não")</f>
        <v>Sim</v>
      </c>
      <c r="Z1053" s="133">
        <f>CENSO[[#This Row],[g (m²)]]/SUM(AEEF[AEEF-UT])</f>
        <v>1.916404003644816E-3</v>
      </c>
      <c r="AA1053" s="133">
        <f>CENSO[[#This Row],[v (m³)]]/SUM(AEEF[AEEF-UT])</f>
        <v>2.9512621656130167E-2</v>
      </c>
    </row>
    <row r="1054" spans="1:27" ht="14">
      <c r="A1054" s="86">
        <v>1</v>
      </c>
      <c r="B1054" s="86">
        <v>1</v>
      </c>
      <c r="C1054" s="63">
        <v>40</v>
      </c>
      <c r="D1054" s="63">
        <v>1053</v>
      </c>
      <c r="E1054" s="63" t="str">
        <f>VLOOKUP(CENSO[[#This Row],[NOME COMUM]],ESPECIES[],2,FALSE)</f>
        <v>Astronium lecointei Ducke</v>
      </c>
      <c r="F1054" s="64" t="s">
        <v>5</v>
      </c>
      <c r="G1054" s="64">
        <v>333</v>
      </c>
      <c r="H1054" s="97">
        <f>CENSO[[#This Row],[CAP (cm)]]/PI()</f>
        <v>105.99719209920229</v>
      </c>
      <c r="I1054" s="64">
        <v>23</v>
      </c>
      <c r="J1054" s="96">
        <f>(PI()*(CENSO[[#This Row],[DAP (cm)]]^2))/40000</f>
        <v>0.88242662422585905</v>
      </c>
      <c r="K1054" s="96">
        <f>CENSO[[#This Row],[g (m²)]]*CENSO[[#This Row],[H (m)]]*0.7</f>
        <v>14.20706865003633</v>
      </c>
      <c r="L1054" s="64">
        <v>1</v>
      </c>
      <c r="M1054" s="65">
        <v>367656</v>
      </c>
      <c r="N1054" s="87">
        <v>9707971.9000000004</v>
      </c>
      <c r="O1054" s="87" t="s">
        <v>1228</v>
      </c>
      <c r="P1054" s="87" t="str">
        <f>VLOOKUP(CENSO[[#This Row],[DAP (cm)]],CD[],2,TRUE)</f>
        <v>TORA</v>
      </c>
      <c r="Q1054" s="87" t="str">
        <f>VLOOKUP(CENSO[[#This Row],[DAP (cm)]],DD[],2,TRUE)</f>
        <v>100├ 110</v>
      </c>
      <c r="R1054" s="87" t="str" cm="1">
        <f t="array" ref="R1054">INDEX(_xlfn.TEXTSPLIT(CENSO[[#This Row],[NOME CIENTIFICO]]," "),1)</f>
        <v>Astronium</v>
      </c>
      <c r="S1054" s="98" t="s">
        <v>1004</v>
      </c>
      <c r="T1054" s="87">
        <f>_xlfn.MINIFS(CENSO[DAP (cm)],CENSO[NOME CIENTIFICO],CENSO[[#This Row],[NOME CIENTIFICO]])</f>
        <v>40.107045659157627</v>
      </c>
      <c r="U10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054" s="87" t="str">
        <f>IF(CENSO[[#This Row],[DAP (cm)]]&lt;CENSO[[#This Row],[DMCE (cm)]],"DAP &lt; DMCE","DAP ≥ DMCE")</f>
        <v>DAP ≥ DMCE</v>
      </c>
      <c r="W1054" s="87" t="str">
        <f>IF(CENSO[[#This Row],[DAP (cm)]]&gt;200, "Superior", "Inferior")</f>
        <v>Inferior</v>
      </c>
      <c r="X1054" s="87" t="str">
        <f>VLOOKUP(CENSO[[#This Row],[NOME COMUM]],ESPECIES[],4,FALSE)</f>
        <v>Não</v>
      </c>
      <c r="Y1054" s="87" t="str">
        <f>IF(IFERROR(VLOOKUP(CENSO[[#This Row],[NOME COMUM]],COMERCIAIS[],2, FALSE), "Não") &lt;&gt; "Não", "Sim", "Não")</f>
        <v>Sim</v>
      </c>
      <c r="Z1054" s="133">
        <f>CENSO[[#This Row],[g (m²)]]/SUM(AEEF[AEEF-UT])</f>
        <v>1.5439303954502654E-3</v>
      </c>
      <c r="AA1054" s="133">
        <f>CENSO[[#This Row],[v (m³)]]/SUM(AEEF[AEEF-UT])</f>
        <v>2.4857279366749269E-2</v>
      </c>
    </row>
    <row r="1055" spans="1:27" ht="14">
      <c r="A1055" s="86">
        <v>1</v>
      </c>
      <c r="B1055" s="86">
        <v>1</v>
      </c>
      <c r="C1055" s="63">
        <v>40</v>
      </c>
      <c r="D1055" s="63">
        <v>1054</v>
      </c>
      <c r="E1055" s="63" t="str">
        <f>VLOOKUP(CENSO[[#This Row],[NOME COMUM]],ESPECIES[],2,FALSE)</f>
        <v>Alexa grandiflora Ducke</v>
      </c>
      <c r="F1055" s="64" t="s">
        <v>13</v>
      </c>
      <c r="G1055" s="64">
        <v>190</v>
      </c>
      <c r="H1055" s="97">
        <f>CENSO[[#This Row],[CAP (cm)]]/PI()</f>
        <v>60.478878374920228</v>
      </c>
      <c r="I1055" s="64">
        <v>20</v>
      </c>
      <c r="J1055" s="96">
        <f>(PI()*(CENSO[[#This Row],[DAP (cm)]]^2))/40000</f>
        <v>0.28727467228087106</v>
      </c>
      <c r="K1055" s="96">
        <f>CENSO[[#This Row],[g (m²)]]*CENSO[[#This Row],[H (m)]]*0.7</f>
        <v>4.021845411932194</v>
      </c>
      <c r="L1055" s="64">
        <v>1</v>
      </c>
      <c r="M1055" s="65">
        <v>367651.2</v>
      </c>
      <c r="N1055" s="87">
        <v>9707981.8000000007</v>
      </c>
      <c r="O1055" s="87" t="s">
        <v>1227</v>
      </c>
      <c r="P1055" s="87" t="str">
        <f>VLOOKUP(CENSO[[#This Row],[DAP (cm)]],CD[],2,TRUE)</f>
        <v>TORA</v>
      </c>
      <c r="Q1055" s="87" t="str">
        <f>VLOOKUP(CENSO[[#This Row],[DAP (cm)]],DD[],2,TRUE)</f>
        <v>60├ 70</v>
      </c>
      <c r="R1055" s="87" t="str" cm="1">
        <f t="array" ref="R1055">INDEX(_xlfn.TEXTSPLIT(CENSO[[#This Row],[NOME CIENTIFICO]]," "),1)</f>
        <v>Alexa</v>
      </c>
      <c r="S1055" s="98" t="s">
        <v>1004</v>
      </c>
      <c r="T1055" s="87">
        <f>_xlfn.MINIFS(CENSO[DAP (cm)],CENSO[NOME CIENTIFICO],CENSO[[#This Row],[NOME CIENTIFICO]])</f>
        <v>39.788735772973837</v>
      </c>
      <c r="U10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55" s="87" t="str">
        <f>IF(CENSO[[#This Row],[DAP (cm)]]&lt;CENSO[[#This Row],[DMCE (cm)]],"DAP &lt; DMCE","DAP ≥ DMCE")</f>
        <v>DAP ≥ DMCE</v>
      </c>
      <c r="W1055" s="87" t="str">
        <f>IF(CENSO[[#This Row],[DAP (cm)]]&gt;200, "Superior", "Inferior")</f>
        <v>Inferior</v>
      </c>
      <c r="X1055" s="87" t="str">
        <f>VLOOKUP(CENSO[[#This Row],[NOME COMUM]],ESPECIES[],4,FALSE)</f>
        <v>Não</v>
      </c>
      <c r="Y1055" s="87" t="str">
        <f>IF(IFERROR(VLOOKUP(CENSO[[#This Row],[NOME COMUM]],COMERCIAIS[],2, FALSE), "Não") &lt;&gt; "Não", "Sim", "Não")</f>
        <v>Não</v>
      </c>
      <c r="Z1055" s="133">
        <f>CENSO[[#This Row],[g (m²)]]/SUM(AEEF[AEEF-UT])</f>
        <v>5.0262773833071434E-4</v>
      </c>
      <c r="AA1055" s="133">
        <f>CENSO[[#This Row],[v (m³)]]/SUM(AEEF[AEEF-UT])</f>
        <v>7.0367883366299986E-3</v>
      </c>
    </row>
    <row r="1056" spans="1:27" ht="14">
      <c r="A1056" s="86">
        <v>1</v>
      </c>
      <c r="B1056" s="86">
        <v>1</v>
      </c>
      <c r="C1056" s="63">
        <v>40</v>
      </c>
      <c r="D1056" s="63">
        <v>1055</v>
      </c>
      <c r="E1056" s="63" t="str">
        <f>VLOOKUP(CENSO[[#This Row],[NOME COMUM]],ESPECIES[],2,FALSE)</f>
        <v>Cordia goeldiana Huber</v>
      </c>
      <c r="F1056" s="64" t="s">
        <v>27</v>
      </c>
      <c r="G1056" s="64">
        <v>130</v>
      </c>
      <c r="H1056" s="97">
        <f>CENSO[[#This Row],[CAP (cm)]]/PI()</f>
        <v>41.38028520389279</v>
      </c>
      <c r="I1056" s="64">
        <v>20</v>
      </c>
      <c r="J1056" s="96">
        <f>(PI()*(CENSO[[#This Row],[DAP (cm)]]^2))/40000</f>
        <v>0.13448592691265157</v>
      </c>
      <c r="K1056" s="96">
        <f>CENSO[[#This Row],[g (m²)]]*CENSO[[#This Row],[H (m)]]*0.7</f>
        <v>1.8828029767771219</v>
      </c>
      <c r="L1056" s="64">
        <v>1</v>
      </c>
      <c r="M1056" s="65">
        <v>367686.422727041</v>
      </c>
      <c r="N1056" s="87">
        <v>9707959.6981911305</v>
      </c>
      <c r="O1056" s="98" t="s">
        <v>1225</v>
      </c>
      <c r="P1056" s="87" t="str">
        <f>VLOOKUP(CENSO[[#This Row],[DAP (cm)]],CD[],2,TRUE)</f>
        <v>TORETE</v>
      </c>
      <c r="Q1056" s="87" t="str">
        <f>VLOOKUP(CENSO[[#This Row],[DAP (cm)]],DD[],2,TRUE)</f>
        <v>40├ 50</v>
      </c>
      <c r="R1056" s="87" t="str" cm="1">
        <f t="array" ref="R1056">INDEX(_xlfn.TEXTSPLIT(CENSO[[#This Row],[NOME CIENTIFICO]]," "),1)</f>
        <v>Cordia</v>
      </c>
      <c r="S1056" s="98" t="s">
        <v>1004</v>
      </c>
      <c r="T1056" s="87">
        <f>_xlfn.MINIFS(CENSO[DAP (cm)],CENSO[NOME CIENTIFICO],CENSO[[#This Row],[NOME CIENTIFICO]])</f>
        <v>40.425355545341418</v>
      </c>
      <c r="U10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1056" s="87" t="str">
        <f>IF(CENSO[[#This Row],[DAP (cm)]]&lt;CENSO[[#This Row],[DMCE (cm)]],"DAP &lt; DMCE","DAP ≥ DMCE")</f>
        <v>DAP &lt; DMCE</v>
      </c>
      <c r="W1056" s="87" t="str">
        <f>IF(CENSO[[#This Row],[DAP (cm)]]&gt;200, "Superior", "Inferior")</f>
        <v>Inferior</v>
      </c>
      <c r="X1056" s="87" t="str">
        <f>VLOOKUP(CENSO[[#This Row],[NOME COMUM]],ESPECIES[],4,FALSE)</f>
        <v>Não</v>
      </c>
      <c r="Y1056" s="87" t="str">
        <f>IF(IFERROR(VLOOKUP(CENSO[[#This Row],[NOME COMUM]],COMERCIAIS[],2, FALSE), "Não") &lt;&gt; "Não", "Sim", "Não")</f>
        <v>Sim</v>
      </c>
      <c r="Z1056" s="133">
        <f>CENSO[[#This Row],[g (m²)]]/SUM(AEEF[AEEF-UT])</f>
        <v>2.3530218221022364E-4</v>
      </c>
      <c r="AA1056" s="133">
        <f>CENSO[[#This Row],[v (m³)]]/SUM(AEEF[AEEF-UT])</f>
        <v>3.2942305509431305E-3</v>
      </c>
    </row>
    <row r="1057" spans="1:27" ht="14">
      <c r="A1057" s="86">
        <v>1</v>
      </c>
      <c r="B1057" s="86">
        <v>1</v>
      </c>
      <c r="C1057" s="63">
        <v>40</v>
      </c>
      <c r="D1057" s="63">
        <v>1056</v>
      </c>
      <c r="E1057" s="63" t="str">
        <f>VLOOKUP(CENSO[[#This Row],[NOME COMUM]],ESPECIES[],2,FALSE)</f>
        <v>Apuleia leiocarpa (Vogel) J.F.Macbr.</v>
      </c>
      <c r="F1057" s="64" t="s">
        <v>51</v>
      </c>
      <c r="G1057" s="64">
        <v>241</v>
      </c>
      <c r="H1057" s="97">
        <f>CENSO[[#This Row],[CAP (cm)]]/PI()</f>
        <v>76.712682570293552</v>
      </c>
      <c r="I1057" s="64">
        <v>20</v>
      </c>
      <c r="J1057" s="96">
        <f>(PI()*(CENSO[[#This Row],[DAP (cm)]]^2))/40000</f>
        <v>0.4621939124860186</v>
      </c>
      <c r="K1057" s="96">
        <f>CENSO[[#This Row],[g (m²)]]*CENSO[[#This Row],[H (m)]]*0.7</f>
        <v>6.4707147748042591</v>
      </c>
      <c r="L1057" s="64">
        <v>1</v>
      </c>
      <c r="M1057" s="65">
        <v>367663.09999999899</v>
      </c>
      <c r="N1057" s="87">
        <v>9707977.9000000004</v>
      </c>
      <c r="O1057" s="87" t="s">
        <v>1228</v>
      </c>
      <c r="P1057" s="87" t="str">
        <f>VLOOKUP(CENSO[[#This Row],[DAP (cm)]],CD[],2,TRUE)</f>
        <v>TORA</v>
      </c>
      <c r="Q1057" s="87" t="str">
        <f>VLOOKUP(CENSO[[#This Row],[DAP (cm)]],DD[],2,TRUE)</f>
        <v>70├ 80</v>
      </c>
      <c r="R1057" s="87" t="str" cm="1">
        <f t="array" ref="R1057">INDEX(_xlfn.TEXTSPLIT(CENSO[[#This Row],[NOME CIENTIFICO]]," "),1)</f>
        <v>Apuleia</v>
      </c>
      <c r="S1057" s="98" t="s">
        <v>1004</v>
      </c>
      <c r="T1057" s="87">
        <f>_xlfn.MINIFS(CENSO[DAP (cm)],CENSO[NOME CIENTIFICO],CENSO[[#This Row],[NOME CIENTIFICO]])</f>
        <v>39.788735772973837</v>
      </c>
      <c r="U10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57" s="87" t="str">
        <f>IF(CENSO[[#This Row],[DAP (cm)]]&lt;CENSO[[#This Row],[DMCE (cm)]],"DAP &lt; DMCE","DAP ≥ DMCE")</f>
        <v>DAP ≥ DMCE</v>
      </c>
      <c r="W1057" s="87" t="str">
        <f>IF(CENSO[[#This Row],[DAP (cm)]]&gt;200, "Superior", "Inferior")</f>
        <v>Inferior</v>
      </c>
      <c r="X1057" s="87" t="str">
        <f>VLOOKUP(CENSO[[#This Row],[NOME COMUM]],ESPECIES[],4,FALSE)</f>
        <v>Não</v>
      </c>
      <c r="Y1057" s="87" t="str">
        <f>IF(IFERROR(VLOOKUP(CENSO[[#This Row],[NOME COMUM]],COMERCIAIS[],2, FALSE), "Não") &lt;&gt; "Não", "Sim", "Não")</f>
        <v>Sim</v>
      </c>
      <c r="Z1057" s="133">
        <f>CENSO[[#This Row],[g (m²)]]/SUM(AEEF[AEEF-UT])</f>
        <v>8.0867373047053225E-4</v>
      </c>
      <c r="AA1057" s="133">
        <f>CENSO[[#This Row],[v (m³)]]/SUM(AEEF[AEEF-UT])</f>
        <v>1.132143222658745E-2</v>
      </c>
    </row>
    <row r="1058" spans="1:27" ht="14">
      <c r="A1058" s="86">
        <v>1</v>
      </c>
      <c r="B1058" s="86">
        <v>1</v>
      </c>
      <c r="C1058" s="63">
        <v>40</v>
      </c>
      <c r="D1058" s="63">
        <v>1057</v>
      </c>
      <c r="E1058" s="63" t="str">
        <f>VLOOKUP(CENSO[[#This Row],[NOME COMUM]],ESPECIES[],2,FALSE)</f>
        <v>Tachigali myrmecophila Ducke</v>
      </c>
      <c r="F1058" s="64" t="s">
        <v>14</v>
      </c>
      <c r="G1058" s="64">
        <v>276</v>
      </c>
      <c r="H1058" s="97">
        <f>CENSO[[#This Row],[CAP (cm)]]/PI()</f>
        <v>87.853528586726227</v>
      </c>
      <c r="I1058" s="64">
        <v>16</v>
      </c>
      <c r="J1058" s="96">
        <f>(PI()*(CENSO[[#This Row],[DAP (cm)]]^2))/40000</f>
        <v>0.60618934724841089</v>
      </c>
      <c r="K1058" s="96">
        <f>CENSO[[#This Row],[g (m²)]]*CENSO[[#This Row],[H (m)]]*0.7</f>
        <v>6.789320689182202</v>
      </c>
      <c r="L1058" s="64">
        <v>1</v>
      </c>
      <c r="M1058" s="65">
        <v>367673.5</v>
      </c>
      <c r="N1058" s="87">
        <v>9707991.4000000004</v>
      </c>
      <c r="O1058" s="87" t="s">
        <v>1228</v>
      </c>
      <c r="P1058" s="87" t="str">
        <f>VLOOKUP(CENSO[[#This Row],[DAP (cm)]],CD[],2,TRUE)</f>
        <v>TORA</v>
      </c>
      <c r="Q1058" s="87" t="str">
        <f>VLOOKUP(CENSO[[#This Row],[DAP (cm)]],DD[],2,TRUE)</f>
        <v>80├ 90</v>
      </c>
      <c r="R1058" s="87" t="str" cm="1">
        <f t="array" ref="R1058">INDEX(_xlfn.TEXTSPLIT(CENSO[[#This Row],[NOME CIENTIFICO]]," "),1)</f>
        <v>Tachigali</v>
      </c>
      <c r="S1058" s="98" t="s">
        <v>1004</v>
      </c>
      <c r="T1058" s="87">
        <f>_xlfn.MINIFS(CENSO[DAP (cm)],CENSO[NOME CIENTIFICO],CENSO[[#This Row],[NOME CIENTIFICO]])</f>
        <v>39.152116000606256</v>
      </c>
      <c r="U10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58" s="87" t="str">
        <f>IF(CENSO[[#This Row],[DAP (cm)]]&lt;CENSO[[#This Row],[DMCE (cm)]],"DAP &lt; DMCE","DAP ≥ DMCE")</f>
        <v>DAP ≥ DMCE</v>
      </c>
      <c r="W1058" s="87" t="str">
        <f>IF(CENSO[[#This Row],[DAP (cm)]]&gt;200, "Superior", "Inferior")</f>
        <v>Inferior</v>
      </c>
      <c r="X1058" s="87" t="str">
        <f>VLOOKUP(CENSO[[#This Row],[NOME COMUM]],ESPECIES[],4,FALSE)</f>
        <v>Não</v>
      </c>
      <c r="Y1058" s="87" t="str">
        <f>IF(IFERROR(VLOOKUP(CENSO[[#This Row],[NOME COMUM]],COMERCIAIS[],2, FALSE), "Não") &lt;&gt; "Não", "Sim", "Não")</f>
        <v>Sim</v>
      </c>
      <c r="Z1058" s="133">
        <f>CENSO[[#This Row],[g (m²)]]/SUM(AEEF[AEEF-UT])</f>
        <v>1.0606141439080468E-3</v>
      </c>
      <c r="AA1058" s="133">
        <f>CENSO[[#This Row],[v (m³)]]/SUM(AEEF[AEEF-UT])</f>
        <v>1.1878878411770124E-2</v>
      </c>
    </row>
    <row r="1059" spans="1:27" ht="14">
      <c r="A1059" s="86">
        <v>1</v>
      </c>
      <c r="B1059" s="86">
        <v>1</v>
      </c>
      <c r="C1059" s="63">
        <v>41</v>
      </c>
      <c r="D1059" s="63">
        <v>1058</v>
      </c>
      <c r="E1059" s="63" t="str">
        <f>VLOOKUP(CENSO[[#This Row],[NOME COMUM]],ESPECIES[],2,FALSE)</f>
        <v>Tachigali myrmecophila Ducke</v>
      </c>
      <c r="F1059" s="64" t="s">
        <v>14</v>
      </c>
      <c r="G1059" s="64">
        <v>146</v>
      </c>
      <c r="H1059" s="97">
        <f>CENSO[[#This Row],[CAP (cm)]]/PI()</f>
        <v>46.473243382833438</v>
      </c>
      <c r="I1059" s="64">
        <v>11</v>
      </c>
      <c r="J1059" s="96">
        <f>(PI()*(CENSO[[#This Row],[DAP (cm)]]^2))/40000</f>
        <v>0.16962733834734203</v>
      </c>
      <c r="K1059" s="96">
        <f>CENSO[[#This Row],[g (m²)]]*CENSO[[#This Row],[H (m)]]*0.7</f>
        <v>1.3061305052745336</v>
      </c>
      <c r="L1059" s="64">
        <v>1</v>
      </c>
      <c r="M1059" s="65">
        <v>367661.4</v>
      </c>
      <c r="N1059" s="87">
        <v>9707961.0999999903</v>
      </c>
      <c r="O1059" s="98" t="s">
        <v>1225</v>
      </c>
      <c r="P1059" s="87" t="str">
        <f>VLOOKUP(CENSO[[#This Row],[DAP (cm)]],CD[],2,TRUE)</f>
        <v>TORETE</v>
      </c>
      <c r="Q1059" s="87" t="str">
        <f>VLOOKUP(CENSO[[#This Row],[DAP (cm)]],DD[],2,TRUE)</f>
        <v>40├ 50</v>
      </c>
      <c r="R1059" s="87" t="str" cm="1">
        <f t="array" ref="R1059">INDEX(_xlfn.TEXTSPLIT(CENSO[[#This Row],[NOME CIENTIFICO]]," "),1)</f>
        <v>Tachigali</v>
      </c>
      <c r="S1059" s="98" t="s">
        <v>1004</v>
      </c>
      <c r="T1059" s="87">
        <f>_xlfn.MINIFS(CENSO[DAP (cm)],CENSO[NOME CIENTIFICO],CENSO[[#This Row],[NOME CIENTIFICO]])</f>
        <v>39.152116000606256</v>
      </c>
      <c r="U10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59" s="87" t="str">
        <f>IF(CENSO[[#This Row],[DAP (cm)]]&lt;CENSO[[#This Row],[DMCE (cm)]],"DAP &lt; DMCE","DAP ≥ DMCE")</f>
        <v>DAP &lt; DMCE</v>
      </c>
      <c r="W1059" s="87" t="str">
        <f>IF(CENSO[[#This Row],[DAP (cm)]]&gt;200, "Superior", "Inferior")</f>
        <v>Inferior</v>
      </c>
      <c r="X1059" s="87" t="str">
        <f>VLOOKUP(CENSO[[#This Row],[NOME COMUM]],ESPECIES[],4,FALSE)</f>
        <v>Não</v>
      </c>
      <c r="Y1059" s="87" t="str">
        <f>IF(IFERROR(VLOOKUP(CENSO[[#This Row],[NOME COMUM]],COMERCIAIS[],2, FALSE), "Não") &lt;&gt; "Não", "Sim", "Não")</f>
        <v>Sim</v>
      </c>
      <c r="Z1059" s="133">
        <f>CENSO[[#This Row],[g (m²)]]/SUM(AEEF[AEEF-UT])</f>
        <v>2.9678706011793647E-4</v>
      </c>
      <c r="AA1059" s="133">
        <f>CENSO[[#This Row],[v (m³)]]/SUM(AEEF[AEEF-UT])</f>
        <v>2.2852603629081106E-3</v>
      </c>
    </row>
    <row r="1060" spans="1:27" ht="14">
      <c r="A1060" s="86">
        <v>1</v>
      </c>
      <c r="B1060" s="86">
        <v>1</v>
      </c>
      <c r="C1060" s="63">
        <v>41</v>
      </c>
      <c r="D1060" s="63">
        <v>1059</v>
      </c>
      <c r="E1060" s="63" t="str">
        <f>VLOOKUP(CENSO[[#This Row],[NOME COMUM]],ESPECIES[],2,FALSE)</f>
        <v>Tachigali myrmecophila Ducke</v>
      </c>
      <c r="F1060" s="64" t="s">
        <v>14</v>
      </c>
      <c r="G1060" s="64">
        <v>180</v>
      </c>
      <c r="H1060" s="97">
        <f>CENSO[[#This Row],[CAP (cm)]]/PI()</f>
        <v>57.295779513082323</v>
      </c>
      <c r="I1060" s="64">
        <v>15</v>
      </c>
      <c r="J1060" s="96">
        <f>(PI()*(CENSO[[#This Row],[DAP (cm)]]^2))/40000</f>
        <v>0.25783100780887047</v>
      </c>
      <c r="K1060" s="96">
        <f>CENSO[[#This Row],[g (m²)]]*CENSO[[#This Row],[H (m)]]*0.7</f>
        <v>2.7072255819931397</v>
      </c>
      <c r="L1060" s="64">
        <v>1</v>
      </c>
      <c r="M1060" s="65">
        <v>367649.7</v>
      </c>
      <c r="N1060" s="87">
        <v>9707954</v>
      </c>
      <c r="O1060" s="87" t="s">
        <v>1228</v>
      </c>
      <c r="P1060" s="87" t="str">
        <f>VLOOKUP(CENSO[[#This Row],[DAP (cm)]],CD[],2,TRUE)</f>
        <v>TORA</v>
      </c>
      <c r="Q1060" s="87" t="str">
        <f>VLOOKUP(CENSO[[#This Row],[DAP (cm)]],DD[],2,TRUE)</f>
        <v>50├ 60</v>
      </c>
      <c r="R1060" s="87" t="str" cm="1">
        <f t="array" ref="R1060">INDEX(_xlfn.TEXTSPLIT(CENSO[[#This Row],[NOME CIENTIFICO]]," "),1)</f>
        <v>Tachigali</v>
      </c>
      <c r="S1060" s="98" t="s">
        <v>1004</v>
      </c>
      <c r="T1060" s="87">
        <f>_xlfn.MINIFS(CENSO[DAP (cm)],CENSO[NOME CIENTIFICO],CENSO[[#This Row],[NOME CIENTIFICO]])</f>
        <v>39.152116000606256</v>
      </c>
      <c r="U10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60" s="87" t="str">
        <f>IF(CENSO[[#This Row],[DAP (cm)]]&lt;CENSO[[#This Row],[DMCE (cm)]],"DAP &lt; DMCE","DAP ≥ DMCE")</f>
        <v>DAP ≥ DMCE</v>
      </c>
      <c r="W1060" s="87" t="str">
        <f>IF(CENSO[[#This Row],[DAP (cm)]]&gt;200, "Superior", "Inferior")</f>
        <v>Inferior</v>
      </c>
      <c r="X1060" s="87" t="str">
        <f>VLOOKUP(CENSO[[#This Row],[NOME COMUM]],ESPECIES[],4,FALSE)</f>
        <v>Não</v>
      </c>
      <c r="Y1060" s="87" t="str">
        <f>IF(IFERROR(VLOOKUP(CENSO[[#This Row],[NOME COMUM]],COMERCIAIS[],2, FALSE), "Não") &lt;&gt; "Não", "Sim", "Não")</f>
        <v>Sim</v>
      </c>
      <c r="Z1060" s="133">
        <f>CENSO[[#This Row],[g (m²)]]/SUM(AEEF[AEEF-UT])</f>
        <v>4.5111187595332813E-4</v>
      </c>
      <c r="AA1060" s="133">
        <f>CENSO[[#This Row],[v (m³)]]/SUM(AEEF[AEEF-UT])</f>
        <v>4.7366746975099454E-3</v>
      </c>
    </row>
    <row r="1061" spans="1:27" ht="14">
      <c r="A1061" s="86">
        <v>1</v>
      </c>
      <c r="B1061" s="86">
        <v>1</v>
      </c>
      <c r="C1061" s="63">
        <v>41</v>
      </c>
      <c r="D1061" s="63">
        <v>1060</v>
      </c>
      <c r="E1061" s="63" t="str">
        <f>VLOOKUP(CENSO[[#This Row],[NOME COMUM]],ESPECIES[],2,FALSE)</f>
        <v>Ocotea cymbarum Kunth</v>
      </c>
      <c r="F1061" s="64" t="s">
        <v>11</v>
      </c>
      <c r="G1061" s="64">
        <v>192</v>
      </c>
      <c r="H1061" s="97">
        <f>CENSO[[#This Row],[CAP (cm)]]/PI()</f>
        <v>61.115498147287809</v>
      </c>
      <c r="I1061" s="64">
        <v>15</v>
      </c>
      <c r="J1061" s="96">
        <f>(PI()*(CENSO[[#This Row],[DAP (cm)]]^2))/40000</f>
        <v>0.29335439110698147</v>
      </c>
      <c r="K1061" s="96">
        <f>CENSO[[#This Row],[g (m²)]]*CENSO[[#This Row],[H (m)]]*0.7</f>
        <v>3.0802211066233052</v>
      </c>
      <c r="L1061" s="64">
        <v>1</v>
      </c>
      <c r="M1061" s="65">
        <v>367658.70027335599</v>
      </c>
      <c r="N1061" s="87">
        <v>9707921.1278207898</v>
      </c>
      <c r="O1061" s="87" t="s">
        <v>1227</v>
      </c>
      <c r="P1061" s="87" t="str">
        <f>VLOOKUP(CENSO[[#This Row],[DAP (cm)]],CD[],2,TRUE)</f>
        <v>TORA</v>
      </c>
      <c r="Q1061" s="87" t="str">
        <f>VLOOKUP(CENSO[[#This Row],[DAP (cm)]],DD[],2,TRUE)</f>
        <v>60├ 70</v>
      </c>
      <c r="R1061" s="87" t="str" cm="1">
        <f t="array" ref="R1061">INDEX(_xlfn.TEXTSPLIT(CENSO[[#This Row],[NOME CIENTIFICO]]," "),1)</f>
        <v>Ocotea</v>
      </c>
      <c r="S1061" s="98" t="s">
        <v>1004</v>
      </c>
      <c r="T1061" s="87">
        <f>_xlfn.MINIFS(CENSO[DAP (cm)],CENSO[NOME CIENTIFICO],CENSO[[#This Row],[NOME CIENTIFICO]])</f>
        <v>39.470425886790046</v>
      </c>
      <c r="U10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61" s="87" t="str">
        <f>IF(CENSO[[#This Row],[DAP (cm)]]&lt;CENSO[[#This Row],[DMCE (cm)]],"DAP &lt; DMCE","DAP ≥ DMCE")</f>
        <v>DAP ≥ DMCE</v>
      </c>
      <c r="W1061" s="87" t="str">
        <f>IF(CENSO[[#This Row],[DAP (cm)]]&gt;200, "Superior", "Inferior")</f>
        <v>Inferior</v>
      </c>
      <c r="X1061" s="87" t="str">
        <f>VLOOKUP(CENSO[[#This Row],[NOME COMUM]],ESPECIES[],4,FALSE)</f>
        <v>Não</v>
      </c>
      <c r="Y1061" s="87" t="str">
        <f>IF(IFERROR(VLOOKUP(CENSO[[#This Row],[NOME COMUM]],COMERCIAIS[],2, FALSE), "Não") &lt;&gt; "Não", "Sim", "Não")</f>
        <v>Sim</v>
      </c>
      <c r="Z1061" s="133">
        <f>CENSO[[#This Row],[g (m²)]]/SUM(AEEF[AEEF-UT])</f>
        <v>5.1326506775134213E-4</v>
      </c>
      <c r="AA1061" s="133">
        <f>CENSO[[#This Row],[v (m³)]]/SUM(AEEF[AEEF-UT])</f>
        <v>5.3892832113890919E-3</v>
      </c>
    </row>
    <row r="1062" spans="1:27" ht="14">
      <c r="A1062" s="86">
        <v>1</v>
      </c>
      <c r="B1062" s="86">
        <v>1</v>
      </c>
      <c r="C1062" s="63">
        <v>41</v>
      </c>
      <c r="D1062" s="63">
        <v>1061</v>
      </c>
      <c r="E1062" s="63" t="str">
        <f>VLOOKUP(CENSO[[#This Row],[NOME COMUM]],ESPECIES[],2,FALSE)</f>
        <v>Alexa grandiflora Ducke</v>
      </c>
      <c r="F1062" s="64" t="s">
        <v>13</v>
      </c>
      <c r="G1062" s="64">
        <v>315</v>
      </c>
      <c r="H1062" s="97">
        <f>CENSO[[#This Row],[CAP (cm)]]/PI()</f>
        <v>100.26761414789407</v>
      </c>
      <c r="I1062" s="64">
        <v>22</v>
      </c>
      <c r="J1062" s="96">
        <f>(PI()*(CENSO[[#This Row],[DAP (cm)]]^2))/40000</f>
        <v>0.78960746141466576</v>
      </c>
      <c r="K1062" s="96">
        <f>CENSO[[#This Row],[g (m²)]]*CENSO[[#This Row],[H (m)]]*0.7</f>
        <v>12.159954905785852</v>
      </c>
      <c r="L1062" s="64">
        <v>1</v>
      </c>
      <c r="M1062" s="65">
        <v>367631.799999999</v>
      </c>
      <c r="N1062" s="87">
        <v>9707932.4000000004</v>
      </c>
      <c r="O1062" s="87" t="s">
        <v>1227</v>
      </c>
      <c r="P1062" s="87" t="str">
        <f>VLOOKUP(CENSO[[#This Row],[DAP (cm)]],CD[],2,TRUE)</f>
        <v>TORA</v>
      </c>
      <c r="Q1062" s="87" t="str">
        <f>VLOOKUP(CENSO[[#This Row],[DAP (cm)]],DD[],2,TRUE)</f>
        <v>100├ 110</v>
      </c>
      <c r="R1062" s="87" t="str" cm="1">
        <f t="array" ref="R1062">INDEX(_xlfn.TEXTSPLIT(CENSO[[#This Row],[NOME CIENTIFICO]]," "),1)</f>
        <v>Alexa</v>
      </c>
      <c r="S1062" s="98" t="s">
        <v>1004</v>
      </c>
      <c r="T1062" s="87">
        <f>_xlfn.MINIFS(CENSO[DAP (cm)],CENSO[NOME CIENTIFICO],CENSO[[#This Row],[NOME CIENTIFICO]])</f>
        <v>39.788735772973837</v>
      </c>
      <c r="U10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62" s="87" t="str">
        <f>IF(CENSO[[#This Row],[DAP (cm)]]&lt;CENSO[[#This Row],[DMCE (cm)]],"DAP &lt; DMCE","DAP ≥ DMCE")</f>
        <v>DAP ≥ DMCE</v>
      </c>
      <c r="W1062" s="87" t="str">
        <f>IF(CENSO[[#This Row],[DAP (cm)]]&gt;200, "Superior", "Inferior")</f>
        <v>Inferior</v>
      </c>
      <c r="X1062" s="87" t="str">
        <f>VLOOKUP(CENSO[[#This Row],[NOME COMUM]],ESPECIES[],4,FALSE)</f>
        <v>Não</v>
      </c>
      <c r="Y1062" s="87" t="str">
        <f>IF(IFERROR(VLOOKUP(CENSO[[#This Row],[NOME COMUM]],COMERCIAIS[],2, FALSE), "Não") &lt;&gt; "Não", "Sim", "Não")</f>
        <v>Não</v>
      </c>
      <c r="Z1062" s="133">
        <f>CENSO[[#This Row],[g (m²)]]/SUM(AEEF[AEEF-UT])</f>
        <v>1.3815301201070673E-3</v>
      </c>
      <c r="AA1062" s="133">
        <f>CENSO[[#This Row],[v (m³)]]/SUM(AEEF[AEEF-UT])</f>
        <v>2.1275563849648838E-2</v>
      </c>
    </row>
    <row r="1063" spans="1:27" ht="14">
      <c r="A1063" s="86">
        <v>1</v>
      </c>
      <c r="B1063" s="86">
        <v>1</v>
      </c>
      <c r="C1063" s="63">
        <v>41</v>
      </c>
      <c r="D1063" s="63">
        <v>1062</v>
      </c>
      <c r="E1063" s="63" t="str">
        <f>VLOOKUP(CENSO[[#This Row],[NOME COMUM]],ESPECIES[],2,FALSE)</f>
        <v>Astronium lecointei Ducke</v>
      </c>
      <c r="F1063" s="64" t="s">
        <v>5</v>
      </c>
      <c r="G1063" s="64">
        <v>296</v>
      </c>
      <c r="H1063" s="97">
        <f>CENSO[[#This Row],[CAP (cm)]]/PI()</f>
        <v>94.219726310402038</v>
      </c>
      <c r="I1063" s="64">
        <v>23</v>
      </c>
      <c r="J1063" s="96">
        <f>(PI()*(CENSO[[#This Row],[DAP (cm)]]^2))/40000</f>
        <v>0.697225974696975</v>
      </c>
      <c r="K1063" s="96">
        <f>CENSO[[#This Row],[g (m²)]]*CENSO[[#This Row],[H (m)]]*0.7</f>
        <v>11.225338192621297</v>
      </c>
      <c r="L1063" s="64">
        <v>1</v>
      </c>
      <c r="M1063" s="65">
        <v>367623.5</v>
      </c>
      <c r="N1063" s="87">
        <v>9707933</v>
      </c>
      <c r="O1063" s="87" t="s">
        <v>1228</v>
      </c>
      <c r="P1063" s="87" t="str">
        <f>VLOOKUP(CENSO[[#This Row],[DAP (cm)]],CD[],2,TRUE)</f>
        <v>TORA</v>
      </c>
      <c r="Q1063" s="87" t="str">
        <f>VLOOKUP(CENSO[[#This Row],[DAP (cm)]],DD[],2,TRUE)</f>
        <v>90├ 100</v>
      </c>
      <c r="R1063" s="87" t="str" cm="1">
        <f t="array" ref="R1063">INDEX(_xlfn.TEXTSPLIT(CENSO[[#This Row],[NOME CIENTIFICO]]," "),1)</f>
        <v>Astronium</v>
      </c>
      <c r="S1063" s="98" t="s">
        <v>1004</v>
      </c>
      <c r="T1063" s="87">
        <f>_xlfn.MINIFS(CENSO[DAP (cm)],CENSO[NOME CIENTIFICO],CENSO[[#This Row],[NOME CIENTIFICO]])</f>
        <v>40.107045659157627</v>
      </c>
      <c r="U10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063" s="87" t="str">
        <f>IF(CENSO[[#This Row],[DAP (cm)]]&lt;CENSO[[#This Row],[DMCE (cm)]],"DAP &lt; DMCE","DAP ≥ DMCE")</f>
        <v>DAP ≥ DMCE</v>
      </c>
      <c r="W1063" s="87" t="str">
        <f>IF(CENSO[[#This Row],[DAP (cm)]]&gt;200, "Superior", "Inferior")</f>
        <v>Inferior</v>
      </c>
      <c r="X1063" s="87" t="str">
        <f>VLOOKUP(CENSO[[#This Row],[NOME COMUM]],ESPECIES[],4,FALSE)</f>
        <v>Não</v>
      </c>
      <c r="Y1063" s="87" t="str">
        <f>IF(IFERROR(VLOOKUP(CENSO[[#This Row],[NOME COMUM]],COMERCIAIS[],2, FALSE), "Não") &lt;&gt; "Não", "Sim", "Não")</f>
        <v>Sim</v>
      </c>
      <c r="Z1063" s="133">
        <f>CENSO[[#This Row],[g (m²)]]/SUM(AEEF[AEEF-UT])</f>
        <v>1.219895621096506E-3</v>
      </c>
      <c r="AA1063" s="133">
        <f>CENSO[[#This Row],[v (m³)]]/SUM(AEEF[AEEF-UT])</f>
        <v>1.9640319499653745E-2</v>
      </c>
    </row>
    <row r="1064" spans="1:27" ht="14">
      <c r="A1064" s="86">
        <v>1</v>
      </c>
      <c r="B1064" s="86">
        <v>1</v>
      </c>
      <c r="C1064" s="63">
        <v>41</v>
      </c>
      <c r="D1064" s="63">
        <v>1063</v>
      </c>
      <c r="E1064" s="63" t="str">
        <f>VLOOKUP(CENSO[[#This Row],[NOME COMUM]],ESPECIES[],2,FALSE)</f>
        <v>Lecythis chartacea O.Berg</v>
      </c>
      <c r="F1064" s="64" t="s">
        <v>31</v>
      </c>
      <c r="G1064" s="64">
        <v>325</v>
      </c>
      <c r="H1064" s="97">
        <f>CENSO[[#This Row],[CAP (cm)]]/PI()</f>
        <v>103.45071300973197</v>
      </c>
      <c r="I1064" s="64">
        <v>22</v>
      </c>
      <c r="J1064" s="96">
        <f>(PI()*(CENSO[[#This Row],[DAP (cm)]]^2))/40000</f>
        <v>0.84053704320407219</v>
      </c>
      <c r="K1064" s="96">
        <f>CENSO[[#This Row],[g (m²)]]*CENSO[[#This Row],[H (m)]]*0.7</f>
        <v>12.94427046534271</v>
      </c>
      <c r="L1064" s="64">
        <v>1</v>
      </c>
      <c r="M1064" s="65">
        <v>367628.4</v>
      </c>
      <c r="N1064" s="87">
        <v>9707939.4000000004</v>
      </c>
      <c r="O1064" s="87" t="s">
        <v>1228</v>
      </c>
      <c r="P1064" s="87" t="str">
        <f>VLOOKUP(CENSO[[#This Row],[DAP (cm)]],CD[],2,TRUE)</f>
        <v>TORA</v>
      </c>
      <c r="Q1064" s="87" t="str">
        <f>VLOOKUP(CENSO[[#This Row],[DAP (cm)]],DD[],2,TRUE)</f>
        <v>100├ 110</v>
      </c>
      <c r="R1064" s="87" t="str" cm="1">
        <f t="array" ref="R1064">INDEX(_xlfn.TEXTSPLIT(CENSO[[#This Row],[NOME CIENTIFICO]]," "),1)</f>
        <v>Lecythis</v>
      </c>
      <c r="S1064" s="98" t="s">
        <v>1004</v>
      </c>
      <c r="T1064" s="87">
        <f>_xlfn.MINIFS(CENSO[DAP (cm)],CENSO[NOME CIENTIFICO],CENSO[[#This Row],[NOME CIENTIFICO]])</f>
        <v>38.833806114422465</v>
      </c>
      <c r="U10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64" s="87" t="str">
        <f>IF(CENSO[[#This Row],[DAP (cm)]]&lt;CENSO[[#This Row],[DMCE (cm)]],"DAP &lt; DMCE","DAP ≥ DMCE")</f>
        <v>DAP ≥ DMCE</v>
      </c>
      <c r="W1064" s="87" t="str">
        <f>IF(CENSO[[#This Row],[DAP (cm)]]&gt;200, "Superior", "Inferior")</f>
        <v>Inferior</v>
      </c>
      <c r="X1064" s="87" t="str">
        <f>VLOOKUP(CENSO[[#This Row],[NOME COMUM]],ESPECIES[],4,FALSE)</f>
        <v>Não</v>
      </c>
      <c r="Y1064" s="87" t="str">
        <f>IF(IFERROR(VLOOKUP(CENSO[[#This Row],[NOME COMUM]],COMERCIAIS[],2, FALSE), "Não") &lt;&gt; "Não", "Sim", "Não")</f>
        <v>Sim</v>
      </c>
      <c r="Z1064" s="133">
        <f>CENSO[[#This Row],[g (m²)]]/SUM(AEEF[AEEF-UT])</f>
        <v>1.4706386388138974E-3</v>
      </c>
      <c r="AA1064" s="133">
        <f>CENSO[[#This Row],[v (m³)]]/SUM(AEEF[AEEF-UT])</f>
        <v>2.2647835037734015E-2</v>
      </c>
    </row>
    <row r="1065" spans="1:27" ht="14">
      <c r="A1065" s="86">
        <v>1</v>
      </c>
      <c r="B1065" s="86">
        <v>1</v>
      </c>
      <c r="C1065" s="63">
        <v>41</v>
      </c>
      <c r="D1065" s="63">
        <v>1064</v>
      </c>
      <c r="E1065" s="63" t="str">
        <f>VLOOKUP(CENSO[[#This Row],[NOME COMUM]],ESPECIES[],2,FALSE)</f>
        <v>Dimorphandra multiflora Ducke</v>
      </c>
      <c r="F1065" s="64" t="s">
        <v>73</v>
      </c>
      <c r="G1065" s="64">
        <v>192</v>
      </c>
      <c r="H1065" s="97">
        <f>CENSO[[#This Row],[CAP (cm)]]/PI()</f>
        <v>61.115498147287809</v>
      </c>
      <c r="I1065" s="64">
        <v>16</v>
      </c>
      <c r="J1065" s="96">
        <f>(PI()*(CENSO[[#This Row],[DAP (cm)]]^2))/40000</f>
        <v>0.29335439110698147</v>
      </c>
      <c r="K1065" s="96">
        <f>CENSO[[#This Row],[g (m²)]]*CENSO[[#This Row],[H (m)]]*0.7</f>
        <v>3.2855691803981921</v>
      </c>
      <c r="L1065" s="64">
        <v>1</v>
      </c>
      <c r="M1065" s="65">
        <v>367621.9</v>
      </c>
      <c r="N1065" s="87">
        <v>9707933.3000000007</v>
      </c>
      <c r="O1065" s="87" t="s">
        <v>1227</v>
      </c>
      <c r="P1065" s="87" t="str">
        <f>VLOOKUP(CENSO[[#This Row],[DAP (cm)]],CD[],2,TRUE)</f>
        <v>TORA</v>
      </c>
      <c r="Q1065" s="87" t="str">
        <f>VLOOKUP(CENSO[[#This Row],[DAP (cm)]],DD[],2,TRUE)</f>
        <v>60├ 70</v>
      </c>
      <c r="R1065" s="87" t="str" cm="1">
        <f t="array" ref="R1065">INDEX(_xlfn.TEXTSPLIT(CENSO[[#This Row],[NOME CIENTIFICO]]," "),1)</f>
        <v>Dimorphandra</v>
      </c>
      <c r="S1065" s="98" t="s">
        <v>1004</v>
      </c>
      <c r="T1065" s="87">
        <f>_xlfn.MINIFS(CENSO[DAP (cm)],CENSO[NOME CIENTIFICO],CENSO[[#This Row],[NOME CIENTIFICO]])</f>
        <v>39.788735772973837</v>
      </c>
      <c r="U10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65" s="87" t="str">
        <f>IF(CENSO[[#This Row],[DAP (cm)]]&lt;CENSO[[#This Row],[DMCE (cm)]],"DAP &lt; DMCE","DAP ≥ DMCE")</f>
        <v>DAP ≥ DMCE</v>
      </c>
      <c r="W1065" s="87" t="str">
        <f>IF(CENSO[[#This Row],[DAP (cm)]]&gt;200, "Superior", "Inferior")</f>
        <v>Inferior</v>
      </c>
      <c r="X1065" s="87" t="str">
        <f>VLOOKUP(CENSO[[#This Row],[NOME COMUM]],ESPECIES[],4,FALSE)</f>
        <v>Não</v>
      </c>
      <c r="Y1065" s="87" t="str">
        <f>IF(IFERROR(VLOOKUP(CENSO[[#This Row],[NOME COMUM]],COMERCIAIS[],2, FALSE), "Não") &lt;&gt; "Não", "Sim", "Não")</f>
        <v>Não</v>
      </c>
      <c r="Z1065" s="133">
        <f>CENSO[[#This Row],[g (m²)]]/SUM(AEEF[AEEF-UT])</f>
        <v>5.1326506775134213E-4</v>
      </c>
      <c r="AA1065" s="133">
        <f>CENSO[[#This Row],[v (m³)]]/SUM(AEEF[AEEF-UT])</f>
        <v>5.7485687588150315E-3</v>
      </c>
    </row>
    <row r="1066" spans="1:27" ht="14">
      <c r="A1066" s="86">
        <v>1</v>
      </c>
      <c r="B1066" s="86">
        <v>1</v>
      </c>
      <c r="C1066" s="63">
        <v>41</v>
      </c>
      <c r="D1066" s="63">
        <v>1065</v>
      </c>
      <c r="E1066" s="63" t="str">
        <f>VLOOKUP(CENSO[[#This Row],[NOME COMUM]],ESPECIES[],2,FALSE)</f>
        <v>Lecythis chartacea O.Berg</v>
      </c>
      <c r="F1066" s="64" t="s">
        <v>31</v>
      </c>
      <c r="G1066" s="64">
        <v>310</v>
      </c>
      <c r="H1066" s="97">
        <f>CENSO[[#This Row],[CAP (cm)]]/PI()</f>
        <v>98.676064716975105</v>
      </c>
      <c r="I1066" s="64">
        <v>20</v>
      </c>
      <c r="J1066" s="96">
        <f>(PI()*(CENSO[[#This Row],[DAP (cm)]]^2))/40000</f>
        <v>0.7647395015565569</v>
      </c>
      <c r="K1066" s="96">
        <f>CENSO[[#This Row],[g (m²)]]*CENSO[[#This Row],[H (m)]]*0.7</f>
        <v>10.706353021791795</v>
      </c>
      <c r="L1066" s="64">
        <v>1</v>
      </c>
      <c r="M1066" s="65">
        <v>367613.9</v>
      </c>
      <c r="N1066" s="87">
        <v>9707940.1999999899</v>
      </c>
      <c r="O1066" s="87" t="s">
        <v>1228</v>
      </c>
      <c r="P1066" s="87" t="str">
        <f>VLOOKUP(CENSO[[#This Row],[DAP (cm)]],CD[],2,TRUE)</f>
        <v>TORA</v>
      </c>
      <c r="Q1066" s="87" t="str">
        <f>VLOOKUP(CENSO[[#This Row],[DAP (cm)]],DD[],2,TRUE)</f>
        <v>90├ 100</v>
      </c>
      <c r="R1066" s="87" t="str" cm="1">
        <f t="array" ref="R1066">INDEX(_xlfn.TEXTSPLIT(CENSO[[#This Row],[NOME CIENTIFICO]]," "),1)</f>
        <v>Lecythis</v>
      </c>
      <c r="S1066" s="98" t="s">
        <v>1004</v>
      </c>
      <c r="T1066" s="87">
        <f>_xlfn.MINIFS(CENSO[DAP (cm)],CENSO[NOME CIENTIFICO],CENSO[[#This Row],[NOME CIENTIFICO]])</f>
        <v>38.833806114422465</v>
      </c>
      <c r="U10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66" s="87" t="str">
        <f>IF(CENSO[[#This Row],[DAP (cm)]]&lt;CENSO[[#This Row],[DMCE (cm)]],"DAP &lt; DMCE","DAP ≥ DMCE")</f>
        <v>DAP ≥ DMCE</v>
      </c>
      <c r="W1066" s="87" t="str">
        <f>IF(CENSO[[#This Row],[DAP (cm)]]&gt;200, "Superior", "Inferior")</f>
        <v>Inferior</v>
      </c>
      <c r="X1066" s="87" t="str">
        <f>VLOOKUP(CENSO[[#This Row],[NOME COMUM]],ESPECIES[],4,FALSE)</f>
        <v>Não</v>
      </c>
      <c r="Y1066" s="87" t="str">
        <f>IF(IFERROR(VLOOKUP(CENSO[[#This Row],[NOME COMUM]],COMERCIAIS[],2, FALSE), "Não") &lt;&gt; "Não", "Sim", "Não")</f>
        <v>Sim</v>
      </c>
      <c r="Z1066" s="133">
        <f>CENSO[[#This Row],[g (m²)]]/SUM(AEEF[AEEF-UT])</f>
        <v>1.3380201012072475E-3</v>
      </c>
      <c r="AA1066" s="133">
        <f>CENSO[[#This Row],[v (m³)]]/SUM(AEEF[AEEF-UT])</f>
        <v>1.8732281416901461E-2</v>
      </c>
    </row>
    <row r="1067" spans="1:27" ht="14">
      <c r="A1067" s="86">
        <v>1</v>
      </c>
      <c r="B1067" s="86">
        <v>1</v>
      </c>
      <c r="C1067" s="63">
        <v>41</v>
      </c>
      <c r="D1067" s="63">
        <v>1066</v>
      </c>
      <c r="E1067" s="63" t="str">
        <f>VLOOKUP(CENSO[[#This Row],[NOME COMUM]],ESPECIES[],2,FALSE)</f>
        <v>Ocotea cymbarum Kunth</v>
      </c>
      <c r="F1067" s="64" t="s">
        <v>11</v>
      </c>
      <c r="G1067" s="64">
        <v>198</v>
      </c>
      <c r="H1067" s="97">
        <f>CENSO[[#This Row],[CAP (cm)]]/PI()</f>
        <v>63.025357464390552</v>
      </c>
      <c r="I1067" s="64">
        <v>19</v>
      </c>
      <c r="J1067" s="96">
        <f>(PI()*(CENSO[[#This Row],[DAP (cm)]]^2))/40000</f>
        <v>0.3119755194487332</v>
      </c>
      <c r="K1067" s="96">
        <f>CENSO[[#This Row],[g (m²)]]*CENSO[[#This Row],[H (m)]]*0.7</f>
        <v>4.149274408668151</v>
      </c>
      <c r="L1067" s="64">
        <v>1</v>
      </c>
      <c r="M1067" s="65">
        <v>367615.799999999</v>
      </c>
      <c r="N1067" s="87">
        <v>9707942.5999999903</v>
      </c>
      <c r="O1067" s="87" t="s">
        <v>1227</v>
      </c>
      <c r="P1067" s="87" t="str">
        <f>VLOOKUP(CENSO[[#This Row],[DAP (cm)]],CD[],2,TRUE)</f>
        <v>TORA</v>
      </c>
      <c r="Q1067" s="87" t="str">
        <f>VLOOKUP(CENSO[[#This Row],[DAP (cm)]],DD[],2,TRUE)</f>
        <v>60├ 70</v>
      </c>
      <c r="R1067" s="87" t="str" cm="1">
        <f t="array" ref="R1067">INDEX(_xlfn.TEXTSPLIT(CENSO[[#This Row],[NOME CIENTIFICO]]," "),1)</f>
        <v>Ocotea</v>
      </c>
      <c r="S1067" s="98" t="s">
        <v>1004</v>
      </c>
      <c r="T1067" s="87">
        <f>_xlfn.MINIFS(CENSO[DAP (cm)],CENSO[NOME CIENTIFICO],CENSO[[#This Row],[NOME CIENTIFICO]])</f>
        <v>39.470425886790046</v>
      </c>
      <c r="U10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67" s="87" t="str">
        <f>IF(CENSO[[#This Row],[DAP (cm)]]&lt;CENSO[[#This Row],[DMCE (cm)]],"DAP &lt; DMCE","DAP ≥ DMCE")</f>
        <v>DAP ≥ DMCE</v>
      </c>
      <c r="W1067" s="87" t="str">
        <f>IF(CENSO[[#This Row],[DAP (cm)]]&gt;200, "Superior", "Inferior")</f>
        <v>Inferior</v>
      </c>
      <c r="X1067" s="87" t="str">
        <f>VLOOKUP(CENSO[[#This Row],[NOME COMUM]],ESPECIES[],4,FALSE)</f>
        <v>Não</v>
      </c>
      <c r="Y1067" s="87" t="str">
        <f>IF(IFERROR(VLOOKUP(CENSO[[#This Row],[NOME COMUM]],COMERCIAIS[],2, FALSE), "Não") &lt;&gt; "Não", "Sim", "Não")</f>
        <v>Sim</v>
      </c>
      <c r="Z1067" s="133">
        <f>CENSO[[#This Row],[g (m²)]]/SUM(AEEF[AEEF-UT])</f>
        <v>5.4584536990352696E-4</v>
      </c>
      <c r="AA1067" s="133">
        <f>CENSO[[#This Row],[v (m³)]]/SUM(AEEF[AEEF-UT])</f>
        <v>7.259743419716907E-3</v>
      </c>
    </row>
    <row r="1068" spans="1:27" ht="14">
      <c r="A1068" s="86">
        <v>1</v>
      </c>
      <c r="B1068" s="86">
        <v>1</v>
      </c>
      <c r="C1068" s="63">
        <v>41</v>
      </c>
      <c r="D1068" s="63">
        <v>1067</v>
      </c>
      <c r="E1068" s="63" t="str">
        <f>VLOOKUP(CENSO[[#This Row],[NOME COMUM]],ESPECIES[],2,FALSE)</f>
        <v>Bertholletia excelsa Humb. &amp; Bonpl.</v>
      </c>
      <c r="F1068" s="64" t="s">
        <v>37</v>
      </c>
      <c r="G1068" s="64">
        <v>369</v>
      </c>
      <c r="H1068" s="97">
        <f>CENSO[[#This Row],[CAP (cm)]]/PI()</f>
        <v>117.45634800181877</v>
      </c>
      <c r="I1068" s="64">
        <v>22</v>
      </c>
      <c r="J1068" s="96">
        <f>(PI()*(CENSO[[#This Row],[DAP (cm)]]^2))/40000</f>
        <v>1.0835348103167781</v>
      </c>
      <c r="K1068" s="96">
        <f>CENSO[[#This Row],[g (m²)]]*CENSO[[#This Row],[H (m)]]*0.7</f>
        <v>16.686436078878383</v>
      </c>
      <c r="L1068" s="64">
        <v>1</v>
      </c>
      <c r="M1068" s="65">
        <v>367633.5</v>
      </c>
      <c r="N1068" s="87">
        <v>9707965.6999999899</v>
      </c>
      <c r="O1068" s="87" t="s">
        <v>424</v>
      </c>
      <c r="P1068" s="87" t="str">
        <f>VLOOKUP(CENSO[[#This Row],[DAP (cm)]],CD[],2,TRUE)</f>
        <v>TORA</v>
      </c>
      <c r="Q1068" s="87" t="str">
        <f>VLOOKUP(CENSO[[#This Row],[DAP (cm)]],DD[],2,TRUE)</f>
        <v>110├ 120</v>
      </c>
      <c r="R1068" s="87" t="str" cm="1">
        <f t="array" ref="R1068">INDEX(_xlfn.TEXTSPLIT(CENSO[[#This Row],[NOME CIENTIFICO]]," "),1)</f>
        <v>Bertholletia</v>
      </c>
      <c r="S1068" s="98" t="s">
        <v>1004</v>
      </c>
      <c r="T1068" s="87">
        <f>_xlfn.MINIFS(CENSO[DAP (cm)],CENSO[NOME CIENTIFICO],CENSO[[#This Row],[NOME CIENTIFICO]])</f>
        <v>41.38028520389279</v>
      </c>
      <c r="U10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068" s="87" t="str">
        <f>IF(CENSO[[#This Row],[DAP (cm)]]&lt;CENSO[[#This Row],[DMCE (cm)]],"DAP &lt; DMCE","DAP ≥ DMCE")</f>
        <v>DAP ≥ DMCE</v>
      </c>
      <c r="W1068" s="87" t="str">
        <f>IF(CENSO[[#This Row],[DAP (cm)]]&gt;200, "Superior", "Inferior")</f>
        <v>Inferior</v>
      </c>
      <c r="X1068" s="87" t="str">
        <f>VLOOKUP(CENSO[[#This Row],[NOME COMUM]],ESPECIES[],4,FALSE)</f>
        <v>Protegida</v>
      </c>
      <c r="Y1068" s="87" t="str">
        <f>IF(IFERROR(VLOOKUP(CENSO[[#This Row],[NOME COMUM]],COMERCIAIS[],2, FALSE), "Não") &lt;&gt; "Não", "Sim", "Não")</f>
        <v>Não</v>
      </c>
      <c r="Z1068" s="133">
        <f>CENSO[[#This Row],[g (m²)]]/SUM(AEEF[AEEF-UT])</f>
        <v>1.8957976586938615E-3</v>
      </c>
      <c r="AA1068" s="133">
        <f>CENSO[[#This Row],[v (m³)]]/SUM(AEEF[AEEF-UT])</f>
        <v>2.9195283943885469E-2</v>
      </c>
    </row>
    <row r="1069" spans="1:27" ht="14">
      <c r="A1069" s="86">
        <v>1</v>
      </c>
      <c r="B1069" s="86">
        <v>1</v>
      </c>
      <c r="C1069" s="63">
        <v>41</v>
      </c>
      <c r="D1069" s="63">
        <v>1068</v>
      </c>
      <c r="E1069" s="63" t="str">
        <f>VLOOKUP(CENSO[[#This Row],[NOME COMUM]],ESPECIES[],2,FALSE)</f>
        <v>Alexa grandiflora Ducke</v>
      </c>
      <c r="F1069" s="64" t="s">
        <v>13</v>
      </c>
      <c r="G1069" s="64">
        <v>236</v>
      </c>
      <c r="H1069" s="97">
        <f>CENSO[[#This Row],[CAP (cm)]]/PI()</f>
        <v>75.121133139374606</v>
      </c>
      <c r="I1069" s="64">
        <v>21</v>
      </c>
      <c r="J1069" s="96">
        <f>(PI()*(CENSO[[#This Row],[DAP (cm)]]^2))/40000</f>
        <v>0.44321468552231019</v>
      </c>
      <c r="K1069" s="96">
        <f>CENSO[[#This Row],[g (m²)]]*CENSO[[#This Row],[H (m)]]*0.7</f>
        <v>6.5152558771779594</v>
      </c>
      <c r="L1069" s="64">
        <v>1</v>
      </c>
      <c r="M1069" s="65">
        <v>367643.299999999</v>
      </c>
      <c r="N1069" s="87">
        <v>9707978.5</v>
      </c>
      <c r="O1069" s="87" t="s">
        <v>1227</v>
      </c>
      <c r="P1069" s="87" t="str">
        <f>VLOOKUP(CENSO[[#This Row],[DAP (cm)]],CD[],2,TRUE)</f>
        <v>TORA</v>
      </c>
      <c r="Q1069" s="87" t="str">
        <f>VLOOKUP(CENSO[[#This Row],[DAP (cm)]],DD[],2,TRUE)</f>
        <v>70├ 80</v>
      </c>
      <c r="R1069" s="87" t="str" cm="1">
        <f t="array" ref="R1069">INDEX(_xlfn.TEXTSPLIT(CENSO[[#This Row],[NOME CIENTIFICO]]," "),1)</f>
        <v>Alexa</v>
      </c>
      <c r="S1069" s="98" t="s">
        <v>1004</v>
      </c>
      <c r="T1069" s="87">
        <f>_xlfn.MINIFS(CENSO[DAP (cm)],CENSO[NOME CIENTIFICO],CENSO[[#This Row],[NOME CIENTIFICO]])</f>
        <v>39.788735772973837</v>
      </c>
      <c r="U10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69" s="87" t="str">
        <f>IF(CENSO[[#This Row],[DAP (cm)]]&lt;CENSO[[#This Row],[DMCE (cm)]],"DAP &lt; DMCE","DAP ≥ DMCE")</f>
        <v>DAP ≥ DMCE</v>
      </c>
      <c r="W1069" s="87" t="str">
        <f>IF(CENSO[[#This Row],[DAP (cm)]]&gt;200, "Superior", "Inferior")</f>
        <v>Inferior</v>
      </c>
      <c r="X1069" s="87" t="str">
        <f>VLOOKUP(CENSO[[#This Row],[NOME COMUM]],ESPECIES[],4,FALSE)</f>
        <v>Não</v>
      </c>
      <c r="Y1069" s="87" t="str">
        <f>IF(IFERROR(VLOOKUP(CENSO[[#This Row],[NOME COMUM]],COMERCIAIS[],2, FALSE), "Não") &lt;&gt; "Não", "Sim", "Não")</f>
        <v>Não</v>
      </c>
      <c r="Z1069" s="133">
        <f>CENSO[[#This Row],[g (m²)]]/SUM(AEEF[AEEF-UT])</f>
        <v>7.7546688404619025E-4</v>
      </c>
      <c r="AA1069" s="133">
        <f>CENSO[[#This Row],[v (m³)]]/SUM(AEEF[AEEF-UT])</f>
        <v>1.1399363195478997E-2</v>
      </c>
    </row>
    <row r="1070" spans="1:27" ht="14">
      <c r="A1070" s="86">
        <v>1</v>
      </c>
      <c r="B1070" s="86">
        <v>1</v>
      </c>
      <c r="C1070" s="63">
        <v>41</v>
      </c>
      <c r="D1070" s="63">
        <v>1069</v>
      </c>
      <c r="E1070" s="63" t="str">
        <f>VLOOKUP(CENSO[[#This Row],[NOME COMUM]],ESPECIES[],2,FALSE)</f>
        <v>Dimorphandra multiflora Ducke</v>
      </c>
      <c r="F1070" s="64" t="s">
        <v>73</v>
      </c>
      <c r="G1070" s="64">
        <v>170</v>
      </c>
      <c r="H1070" s="97">
        <f>CENSO[[#This Row],[CAP (cm)]]/PI()</f>
        <v>54.112680651244418</v>
      </c>
      <c r="I1070" s="64">
        <v>16</v>
      </c>
      <c r="J1070" s="96">
        <f>(PI()*(CENSO[[#This Row],[DAP (cm)]]^2))/40000</f>
        <v>0.2299788927677888</v>
      </c>
      <c r="K1070" s="96">
        <f>CENSO[[#This Row],[g (m²)]]*CENSO[[#This Row],[H (m)]]*0.7</f>
        <v>2.5757635989992345</v>
      </c>
      <c r="L1070" s="64">
        <v>1</v>
      </c>
      <c r="M1070" s="65">
        <v>367624.799999999</v>
      </c>
      <c r="N1070" s="87">
        <v>9707985.5999999903</v>
      </c>
      <c r="O1070" s="87" t="s">
        <v>1227</v>
      </c>
      <c r="P1070" s="87" t="str">
        <f>VLOOKUP(CENSO[[#This Row],[DAP (cm)]],CD[],2,TRUE)</f>
        <v>TORA</v>
      </c>
      <c r="Q1070" s="87" t="str">
        <f>VLOOKUP(CENSO[[#This Row],[DAP (cm)]],DD[],2,TRUE)</f>
        <v>50├ 60</v>
      </c>
      <c r="R1070" s="87" t="str" cm="1">
        <f t="array" ref="R1070">INDEX(_xlfn.TEXTSPLIT(CENSO[[#This Row],[NOME CIENTIFICO]]," "),1)</f>
        <v>Dimorphandra</v>
      </c>
      <c r="S1070" s="98" t="s">
        <v>1004</v>
      </c>
      <c r="T1070" s="87">
        <f>_xlfn.MINIFS(CENSO[DAP (cm)],CENSO[NOME CIENTIFICO],CENSO[[#This Row],[NOME CIENTIFICO]])</f>
        <v>39.788735772973837</v>
      </c>
      <c r="U10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70" s="87" t="str">
        <f>IF(CENSO[[#This Row],[DAP (cm)]]&lt;CENSO[[#This Row],[DMCE (cm)]],"DAP &lt; DMCE","DAP ≥ DMCE")</f>
        <v>DAP ≥ DMCE</v>
      </c>
      <c r="W1070" s="87" t="str">
        <f>IF(CENSO[[#This Row],[DAP (cm)]]&gt;200, "Superior", "Inferior")</f>
        <v>Inferior</v>
      </c>
      <c r="X1070" s="87" t="str">
        <f>VLOOKUP(CENSO[[#This Row],[NOME COMUM]],ESPECIES[],4,FALSE)</f>
        <v>Não</v>
      </c>
      <c r="Y1070" s="87" t="str">
        <f>IF(IFERROR(VLOOKUP(CENSO[[#This Row],[NOME COMUM]],COMERCIAIS[],2, FALSE), "Não") &lt;&gt; "Não", "Sim", "Não")</f>
        <v>Não</v>
      </c>
      <c r="Z1070" s="133">
        <f>CENSO[[#This Row],[g (m²)]]/SUM(AEEF[AEEF-UT])</f>
        <v>4.0238065478553035E-4</v>
      </c>
      <c r="AA1070" s="133">
        <f>CENSO[[#This Row],[v (m³)]]/SUM(AEEF[AEEF-UT])</f>
        <v>4.5066633335979402E-3</v>
      </c>
    </row>
    <row r="1071" spans="1:27" ht="14">
      <c r="A1071" s="86">
        <v>1</v>
      </c>
      <c r="B1071" s="86">
        <v>1</v>
      </c>
      <c r="C1071" s="63">
        <v>41</v>
      </c>
      <c r="D1071" s="63">
        <v>1070</v>
      </c>
      <c r="E1071" s="63" t="str">
        <f>VLOOKUP(CENSO[[#This Row],[NOME COMUM]],ESPECIES[],2,FALSE)</f>
        <v>Tachigali myrmecophila Ducke</v>
      </c>
      <c r="F1071" s="64" t="s">
        <v>14</v>
      </c>
      <c r="G1071" s="64">
        <v>400</v>
      </c>
      <c r="H1071" s="97">
        <f>CENSO[[#This Row],[CAP (cm)]]/PI()</f>
        <v>127.32395447351627</v>
      </c>
      <c r="I1071" s="64">
        <v>19</v>
      </c>
      <c r="J1071" s="96">
        <f>(PI()*(CENSO[[#This Row],[DAP (cm)]]^2))/40000</f>
        <v>1.2732395447351625</v>
      </c>
      <c r="K1071" s="96">
        <f>CENSO[[#This Row],[g (m²)]]*CENSO[[#This Row],[H (m)]]*0.7</f>
        <v>16.93408594497766</v>
      </c>
      <c r="L1071" s="64">
        <v>1</v>
      </c>
      <c r="M1071" s="65">
        <v>367622.2</v>
      </c>
      <c r="N1071" s="87">
        <v>9707990.5</v>
      </c>
      <c r="O1071" s="87" t="s">
        <v>1228</v>
      </c>
      <c r="P1071" s="87" t="str">
        <f>VLOOKUP(CENSO[[#This Row],[DAP (cm)]],CD[],2,TRUE)</f>
        <v>TORA</v>
      </c>
      <c r="Q1071" s="87" t="str">
        <f>VLOOKUP(CENSO[[#This Row],[DAP (cm)]],DD[],2,TRUE)</f>
        <v>120├ 130</v>
      </c>
      <c r="R1071" s="87" t="str" cm="1">
        <f t="array" ref="R1071">INDEX(_xlfn.TEXTSPLIT(CENSO[[#This Row],[NOME CIENTIFICO]]," "),1)</f>
        <v>Tachigali</v>
      </c>
      <c r="S1071" s="98" t="s">
        <v>1004</v>
      </c>
      <c r="T1071" s="87">
        <f>_xlfn.MINIFS(CENSO[DAP (cm)],CENSO[NOME CIENTIFICO],CENSO[[#This Row],[NOME CIENTIFICO]])</f>
        <v>39.152116000606256</v>
      </c>
      <c r="U10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71" s="87" t="str">
        <f>IF(CENSO[[#This Row],[DAP (cm)]]&lt;CENSO[[#This Row],[DMCE (cm)]],"DAP &lt; DMCE","DAP ≥ DMCE")</f>
        <v>DAP ≥ DMCE</v>
      </c>
      <c r="W1071" s="87" t="str">
        <f>IF(CENSO[[#This Row],[DAP (cm)]]&gt;200, "Superior", "Inferior")</f>
        <v>Inferior</v>
      </c>
      <c r="X1071" s="87" t="str">
        <f>VLOOKUP(CENSO[[#This Row],[NOME COMUM]],ESPECIES[],4,FALSE)</f>
        <v>Não</v>
      </c>
      <c r="Y1071" s="87" t="str">
        <f>IF(IFERROR(VLOOKUP(CENSO[[#This Row],[NOME COMUM]],COMERCIAIS[],2, FALSE), "Não") &lt;&gt; "Não", "Sim", "Não")</f>
        <v>Sim</v>
      </c>
      <c r="Z1071" s="133">
        <f>CENSO[[#This Row],[g (m²)]]/SUM(AEEF[AEEF-UT])</f>
        <v>2.2277129676707558E-3</v>
      </c>
      <c r="AA1071" s="133">
        <f>CENSO[[#This Row],[v (m³)]]/SUM(AEEF[AEEF-UT])</f>
        <v>2.962858247002105E-2</v>
      </c>
    </row>
    <row r="1072" spans="1:27" ht="14">
      <c r="A1072" s="86">
        <v>1</v>
      </c>
      <c r="B1072" s="86">
        <v>1</v>
      </c>
      <c r="C1072" s="63">
        <v>41</v>
      </c>
      <c r="D1072" s="63">
        <v>1071</v>
      </c>
      <c r="E1072" s="63" t="str">
        <f>VLOOKUP(CENSO[[#This Row],[NOME COMUM]],ESPECIES[],2,FALSE)</f>
        <v>Tachigali myrmecophila Ducke</v>
      </c>
      <c r="F1072" s="64" t="s">
        <v>14</v>
      </c>
      <c r="G1072" s="64">
        <v>393</v>
      </c>
      <c r="H1072" s="97">
        <f>CENSO[[#This Row],[CAP (cm)]]/PI()</f>
        <v>125.09578527022974</v>
      </c>
      <c r="I1072" s="64">
        <v>20</v>
      </c>
      <c r="J1072" s="96">
        <f>(PI()*(CENSO[[#This Row],[DAP (cm)]]^2))/40000</f>
        <v>1.229066090280007</v>
      </c>
      <c r="K1072" s="96">
        <f>CENSO[[#This Row],[g (m²)]]*CENSO[[#This Row],[H (m)]]*0.7</f>
        <v>17.206925263920098</v>
      </c>
      <c r="L1072" s="64">
        <v>1</v>
      </c>
      <c r="M1072" s="65">
        <v>367586.5</v>
      </c>
      <c r="N1072" s="87">
        <v>9707976.6999999899</v>
      </c>
      <c r="O1072" s="87" t="s">
        <v>1228</v>
      </c>
      <c r="P1072" s="87" t="str">
        <f>VLOOKUP(CENSO[[#This Row],[DAP (cm)]],CD[],2,TRUE)</f>
        <v>TORA</v>
      </c>
      <c r="Q1072" s="87" t="str">
        <f>VLOOKUP(CENSO[[#This Row],[DAP (cm)]],DD[],2,TRUE)</f>
        <v>120├ 130</v>
      </c>
      <c r="R1072" s="87" t="str" cm="1">
        <f t="array" ref="R1072">INDEX(_xlfn.TEXTSPLIT(CENSO[[#This Row],[NOME CIENTIFICO]]," "),1)</f>
        <v>Tachigali</v>
      </c>
      <c r="S1072" s="98" t="s">
        <v>1004</v>
      </c>
      <c r="T1072" s="87">
        <f>_xlfn.MINIFS(CENSO[DAP (cm)],CENSO[NOME CIENTIFICO],CENSO[[#This Row],[NOME CIENTIFICO]])</f>
        <v>39.152116000606256</v>
      </c>
      <c r="U10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72" s="87" t="str">
        <f>IF(CENSO[[#This Row],[DAP (cm)]]&lt;CENSO[[#This Row],[DMCE (cm)]],"DAP &lt; DMCE","DAP ≥ DMCE")</f>
        <v>DAP ≥ DMCE</v>
      </c>
      <c r="W1072" s="87" t="str">
        <f>IF(CENSO[[#This Row],[DAP (cm)]]&gt;200, "Superior", "Inferior")</f>
        <v>Inferior</v>
      </c>
      <c r="X1072" s="87" t="str">
        <f>VLOOKUP(CENSO[[#This Row],[NOME COMUM]],ESPECIES[],4,FALSE)</f>
        <v>Não</v>
      </c>
      <c r="Y1072" s="87" t="str">
        <f>IF(IFERROR(VLOOKUP(CENSO[[#This Row],[NOME COMUM]],COMERCIAIS[],2, FALSE), "Não") &lt;&gt; "Não", "Sim", "Não")</f>
        <v>Sim</v>
      </c>
      <c r="Z1072" s="133">
        <f>CENSO[[#This Row],[g (m²)]]/SUM(AEEF[AEEF-UT])</f>
        <v>2.1504252508986283E-3</v>
      </c>
      <c r="AA1072" s="133">
        <f>CENSO[[#This Row],[v (m³)]]/SUM(AEEF[AEEF-UT])</f>
        <v>3.0105953512580799E-2</v>
      </c>
    </row>
    <row r="1073" spans="1:27" ht="14">
      <c r="A1073" s="86">
        <v>1</v>
      </c>
      <c r="B1073" s="86">
        <v>1</v>
      </c>
      <c r="C1073" s="63">
        <v>41</v>
      </c>
      <c r="D1073" s="63">
        <v>1072</v>
      </c>
      <c r="E1073" s="63" t="str">
        <f>VLOOKUP(CENSO[[#This Row],[NOME COMUM]],ESPECIES[],2,FALSE)</f>
        <v>Manilkara huberi (Ducke) Chevalier</v>
      </c>
      <c r="F1073" s="64" t="s">
        <v>30</v>
      </c>
      <c r="G1073" s="64">
        <v>305</v>
      </c>
      <c r="H1073" s="97">
        <f>CENSO[[#This Row],[CAP (cm)]]/PI()</f>
        <v>97.08451528605616</v>
      </c>
      <c r="I1073" s="64">
        <v>19</v>
      </c>
      <c r="J1073" s="96">
        <f>(PI()*(CENSO[[#This Row],[DAP (cm)]]^2))/40000</f>
        <v>0.74026942905617821</v>
      </c>
      <c r="K1073" s="96">
        <f>CENSO[[#This Row],[g (m²)]]*CENSO[[#This Row],[H (m)]]*0.7</f>
        <v>9.8455834064471688</v>
      </c>
      <c r="L1073" s="64">
        <v>1</v>
      </c>
      <c r="M1073" s="65">
        <v>367565</v>
      </c>
      <c r="N1073" s="87">
        <v>9708007.8000000007</v>
      </c>
      <c r="O1073" s="87" t="s">
        <v>1227</v>
      </c>
      <c r="P1073" s="87" t="str">
        <f>VLOOKUP(CENSO[[#This Row],[DAP (cm)]],CD[],2,TRUE)</f>
        <v>TORA</v>
      </c>
      <c r="Q1073" s="87" t="str">
        <f>VLOOKUP(CENSO[[#This Row],[DAP (cm)]],DD[],2,TRUE)</f>
        <v>90├ 100</v>
      </c>
      <c r="R1073" s="87" t="str" cm="1">
        <f t="array" ref="R1073">INDEX(_xlfn.TEXTSPLIT(CENSO[[#This Row],[NOME CIENTIFICO]]," "),1)</f>
        <v>Manilkara</v>
      </c>
      <c r="S1073" s="98" t="s">
        <v>1004</v>
      </c>
      <c r="T1073" s="87">
        <f>_xlfn.MINIFS(CENSO[DAP (cm)],CENSO[NOME CIENTIFICO],CENSO[[#This Row],[NOME CIENTIFICO]])</f>
        <v>41.38028520389279</v>
      </c>
      <c r="U10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073" s="87" t="str">
        <f>IF(CENSO[[#This Row],[DAP (cm)]]&lt;CENSO[[#This Row],[DMCE (cm)]],"DAP &lt; DMCE","DAP ≥ DMCE")</f>
        <v>DAP ≥ DMCE</v>
      </c>
      <c r="W1073" s="87" t="str">
        <f>IF(CENSO[[#This Row],[DAP (cm)]]&gt;200, "Superior", "Inferior")</f>
        <v>Inferior</v>
      </c>
      <c r="X1073" s="87" t="str">
        <f>VLOOKUP(CENSO[[#This Row],[NOME COMUM]],ESPECIES[],4,FALSE)</f>
        <v>Não</v>
      </c>
      <c r="Y1073" s="87" t="str">
        <f>IF(IFERROR(VLOOKUP(CENSO[[#This Row],[NOME COMUM]],COMERCIAIS[],2, FALSE), "Não") &lt;&gt; "Não", "Sim", "Não")</f>
        <v>Sim</v>
      </c>
      <c r="Z1073" s="133">
        <f>CENSO[[#This Row],[g (m²)]]/SUM(AEEF[AEEF-UT])</f>
        <v>1.2952062426098256E-3</v>
      </c>
      <c r="AA1073" s="133">
        <f>CENSO[[#This Row],[v (m³)]]/SUM(AEEF[AEEF-UT])</f>
        <v>1.7226243026710678E-2</v>
      </c>
    </row>
    <row r="1074" spans="1:27" ht="14">
      <c r="A1074" s="86">
        <v>1</v>
      </c>
      <c r="B1074" s="86">
        <v>1</v>
      </c>
      <c r="C1074" s="63">
        <v>41</v>
      </c>
      <c r="D1074" s="63">
        <v>1073</v>
      </c>
      <c r="E1074" s="63" t="str">
        <f>VLOOKUP(CENSO[[#This Row],[NOME COMUM]],ESPECIES[],2,FALSE)</f>
        <v>Apeiba albiflora Ducke</v>
      </c>
      <c r="F1074" s="64" t="s">
        <v>96</v>
      </c>
      <c r="G1074" s="64">
        <v>180</v>
      </c>
      <c r="H1074" s="97">
        <f>CENSO[[#This Row],[CAP (cm)]]/PI()</f>
        <v>57.295779513082323</v>
      </c>
      <c r="I1074" s="64">
        <v>18</v>
      </c>
      <c r="J1074" s="96">
        <f>(PI()*(CENSO[[#This Row],[DAP (cm)]]^2))/40000</f>
        <v>0.25783100780887047</v>
      </c>
      <c r="K1074" s="96">
        <f>CENSO[[#This Row],[g (m²)]]*CENSO[[#This Row],[H (m)]]*0.7</f>
        <v>3.2486706983917677</v>
      </c>
      <c r="L1074" s="64">
        <v>1</v>
      </c>
      <c r="M1074" s="65">
        <v>367563.799999999</v>
      </c>
      <c r="N1074" s="87">
        <v>9708006.1999999899</v>
      </c>
      <c r="O1074" s="98" t="s">
        <v>1225</v>
      </c>
      <c r="P1074" s="87" t="str">
        <f>VLOOKUP(CENSO[[#This Row],[DAP (cm)]],CD[],2,TRUE)</f>
        <v>TORA</v>
      </c>
      <c r="Q1074" s="87" t="str">
        <f>VLOOKUP(CENSO[[#This Row],[DAP (cm)]],DD[],2,TRUE)</f>
        <v>50├ 60</v>
      </c>
      <c r="R1074" s="87" t="str" cm="1">
        <f t="array" ref="R1074">INDEX(_xlfn.TEXTSPLIT(CENSO[[#This Row],[NOME CIENTIFICO]]," "),1)</f>
        <v>Apeiba</v>
      </c>
      <c r="S1074" s="98" t="s">
        <v>1004</v>
      </c>
      <c r="T1074" s="87">
        <f>_xlfn.MINIFS(CENSO[DAP (cm)],CENSO[NOME CIENTIFICO],CENSO[[#This Row],[NOME CIENTIFICO]])</f>
        <v>54.112680651244418</v>
      </c>
      <c r="U10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64.112680651244418</v>
      </c>
      <c r="V1074" s="87" t="str">
        <f>IF(CENSO[[#This Row],[DAP (cm)]]&lt;CENSO[[#This Row],[DMCE (cm)]],"DAP &lt; DMCE","DAP ≥ DMCE")</f>
        <v>DAP &lt; DMCE</v>
      </c>
      <c r="W1074" s="87" t="str">
        <f>IF(CENSO[[#This Row],[DAP (cm)]]&gt;200, "Superior", "Inferior")</f>
        <v>Inferior</v>
      </c>
      <c r="X1074" s="87" t="str">
        <f>VLOOKUP(CENSO[[#This Row],[NOME COMUM]],ESPECIES[],4,FALSE)</f>
        <v>Não</v>
      </c>
      <c r="Y1074" s="87" t="str">
        <f>IF(IFERROR(VLOOKUP(CENSO[[#This Row],[NOME COMUM]],COMERCIAIS[],2, FALSE), "Não") &lt;&gt; "Não", "Sim", "Não")</f>
        <v>Não</v>
      </c>
      <c r="Z1074" s="133">
        <f>CENSO[[#This Row],[g (m²)]]/SUM(AEEF[AEEF-UT])</f>
        <v>4.5111187595332813E-4</v>
      </c>
      <c r="AA1074" s="133">
        <f>CENSO[[#This Row],[v (m³)]]/SUM(AEEF[AEEF-UT])</f>
        <v>5.6840096370119339E-3</v>
      </c>
    </row>
    <row r="1075" spans="1:27" ht="14">
      <c r="A1075" s="86">
        <v>1</v>
      </c>
      <c r="B1075" s="86">
        <v>1</v>
      </c>
      <c r="C1075" s="63">
        <v>41</v>
      </c>
      <c r="D1075" s="63">
        <v>1074</v>
      </c>
      <c r="E1075" s="63" t="str">
        <f>VLOOKUP(CENSO[[#This Row],[NOME COMUM]],ESPECIES[],2,FALSE)</f>
        <v>Buchenavia capitata (Vahl) Eichler</v>
      </c>
      <c r="F1075" s="64" t="s">
        <v>10</v>
      </c>
      <c r="G1075" s="64">
        <v>200</v>
      </c>
      <c r="H1075" s="97">
        <f>CENSO[[#This Row],[CAP (cm)]]/PI()</f>
        <v>63.661977236758133</v>
      </c>
      <c r="I1075" s="64">
        <v>21</v>
      </c>
      <c r="J1075" s="96">
        <f>(PI()*(CENSO[[#This Row],[DAP (cm)]]^2))/40000</f>
        <v>0.31830988618379064</v>
      </c>
      <c r="K1075" s="96">
        <f>CENSO[[#This Row],[g (m²)]]*CENSO[[#This Row],[H (m)]]*0.7</f>
        <v>4.6791553269017223</v>
      </c>
      <c r="L1075" s="64">
        <v>1</v>
      </c>
      <c r="M1075" s="65">
        <v>367557.299999999</v>
      </c>
      <c r="N1075" s="87">
        <v>9708002.5999999903</v>
      </c>
      <c r="O1075" s="87" t="s">
        <v>1227</v>
      </c>
      <c r="P1075" s="87" t="str">
        <f>VLOOKUP(CENSO[[#This Row],[DAP (cm)]],CD[],2,TRUE)</f>
        <v>TORA</v>
      </c>
      <c r="Q1075" s="87" t="str">
        <f>VLOOKUP(CENSO[[#This Row],[DAP (cm)]],DD[],2,TRUE)</f>
        <v>60├ 70</v>
      </c>
      <c r="R1075" s="87" t="str" cm="1">
        <f t="array" ref="R1075">INDEX(_xlfn.TEXTSPLIT(CENSO[[#This Row],[NOME CIENTIFICO]]," "),1)</f>
        <v>Buchenavia</v>
      </c>
      <c r="S1075" s="98" t="s">
        <v>1004</v>
      </c>
      <c r="T1075" s="87">
        <f>_xlfn.MINIFS(CENSO[DAP (cm)],CENSO[NOME CIENTIFICO],CENSO[[#This Row],[NOME CIENTIFICO]])</f>
        <v>41.38028520389279</v>
      </c>
      <c r="U10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075" s="87" t="str">
        <f>IF(CENSO[[#This Row],[DAP (cm)]]&lt;CENSO[[#This Row],[DMCE (cm)]],"DAP &lt; DMCE","DAP ≥ DMCE")</f>
        <v>DAP ≥ DMCE</v>
      </c>
      <c r="W1075" s="87" t="str">
        <f>IF(CENSO[[#This Row],[DAP (cm)]]&gt;200, "Superior", "Inferior")</f>
        <v>Inferior</v>
      </c>
      <c r="X1075" s="87" t="str">
        <f>VLOOKUP(CENSO[[#This Row],[NOME COMUM]],ESPECIES[],4,FALSE)</f>
        <v>Não</v>
      </c>
      <c r="Y1075" s="87" t="str">
        <f>IF(IFERROR(VLOOKUP(CENSO[[#This Row],[NOME COMUM]],COMERCIAIS[],2, FALSE), "Não") &lt;&gt; "Não", "Sim", "Não")</f>
        <v>Não</v>
      </c>
      <c r="Z1075" s="133">
        <f>CENSO[[#This Row],[g (m²)]]/SUM(AEEF[AEEF-UT])</f>
        <v>5.5692824191768894E-4</v>
      </c>
      <c r="AA1075" s="133">
        <f>CENSO[[#This Row],[v (m³)]]/SUM(AEEF[AEEF-UT])</f>
        <v>8.1868451561900278E-3</v>
      </c>
    </row>
    <row r="1076" spans="1:27" ht="14">
      <c r="A1076" s="86">
        <v>1</v>
      </c>
      <c r="B1076" s="86">
        <v>1</v>
      </c>
      <c r="C1076" s="63">
        <v>41</v>
      </c>
      <c r="D1076" s="63">
        <v>1075</v>
      </c>
      <c r="E1076" s="63" t="str">
        <f>VLOOKUP(CENSO[[#This Row],[NOME COMUM]],ESPECIES[],2,FALSE)</f>
        <v>Couratari guianensis Aubl.</v>
      </c>
      <c r="F1076" s="64" t="s">
        <v>6</v>
      </c>
      <c r="G1076" s="64">
        <v>250</v>
      </c>
      <c r="H1076" s="97">
        <f>CENSO[[#This Row],[CAP (cm)]]/PI()</f>
        <v>79.577471545947674</v>
      </c>
      <c r="I1076" s="64">
        <v>23</v>
      </c>
      <c r="J1076" s="96">
        <f>(PI()*(CENSO[[#This Row],[DAP (cm)]]^2))/40000</f>
        <v>0.49735919716217297</v>
      </c>
      <c r="K1076" s="96">
        <f>CENSO[[#This Row],[g (m²)]]*CENSO[[#This Row],[H (m)]]*0.7</f>
        <v>8.0074830743109846</v>
      </c>
      <c r="L1076" s="64">
        <v>1</v>
      </c>
      <c r="M1076" s="65">
        <v>367553.7</v>
      </c>
      <c r="N1076" s="87">
        <v>9708004.5</v>
      </c>
      <c r="O1076" s="87" t="s">
        <v>1228</v>
      </c>
      <c r="P1076" s="87" t="str">
        <f>VLOOKUP(CENSO[[#This Row],[DAP (cm)]],CD[],2,TRUE)</f>
        <v>TORA</v>
      </c>
      <c r="Q1076" s="87" t="str">
        <f>VLOOKUP(CENSO[[#This Row],[DAP (cm)]],DD[],2,TRUE)</f>
        <v>70├ 80</v>
      </c>
      <c r="R1076" s="87" t="str" cm="1">
        <f t="array" ref="R1076">INDEX(_xlfn.TEXTSPLIT(CENSO[[#This Row],[NOME CIENTIFICO]]," "),1)</f>
        <v>Couratari</v>
      </c>
      <c r="S1076" s="98" t="s">
        <v>1004</v>
      </c>
      <c r="T1076" s="87">
        <f>_xlfn.MINIFS(CENSO[DAP (cm)],CENSO[NOME CIENTIFICO],CENSO[[#This Row],[NOME CIENTIFICO]])</f>
        <v>38.833806114422465</v>
      </c>
      <c r="U10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76" s="87" t="str">
        <f>IF(CENSO[[#This Row],[DAP (cm)]]&lt;CENSO[[#This Row],[DMCE (cm)]],"DAP &lt; DMCE","DAP ≥ DMCE")</f>
        <v>DAP ≥ DMCE</v>
      </c>
      <c r="W1076" s="87" t="str">
        <f>IF(CENSO[[#This Row],[DAP (cm)]]&gt;200, "Superior", "Inferior")</f>
        <v>Inferior</v>
      </c>
      <c r="X1076" s="87" t="str">
        <f>VLOOKUP(CENSO[[#This Row],[NOME COMUM]],ESPECIES[],4,FALSE)</f>
        <v>Não</v>
      </c>
      <c r="Y1076" s="87" t="str">
        <f>IF(IFERROR(VLOOKUP(CENSO[[#This Row],[NOME COMUM]],COMERCIAIS[],2, FALSE), "Não") &lt;&gt; "Não", "Sim", "Não")</f>
        <v>Sim</v>
      </c>
      <c r="Z1076" s="133">
        <f>CENSO[[#This Row],[g (m²)]]/SUM(AEEF[AEEF-UT])</f>
        <v>8.7020037799638919E-4</v>
      </c>
      <c r="AA1076" s="133">
        <f>CENSO[[#This Row],[v (m³)]]/SUM(AEEF[AEEF-UT])</f>
        <v>1.4010226085741866E-2</v>
      </c>
    </row>
    <row r="1077" spans="1:27" ht="14">
      <c r="A1077" s="86">
        <v>1</v>
      </c>
      <c r="B1077" s="86">
        <v>1</v>
      </c>
      <c r="C1077" s="63">
        <v>41</v>
      </c>
      <c r="D1077" s="63">
        <v>1076</v>
      </c>
      <c r="E1077" s="63" t="str">
        <f>VLOOKUP(CENSO[[#This Row],[NOME COMUM]],ESPECIES[],2,FALSE)</f>
        <v>Tachigali myrmecophila Ducke</v>
      </c>
      <c r="F1077" s="64" t="s">
        <v>14</v>
      </c>
      <c r="G1077" s="64">
        <v>190</v>
      </c>
      <c r="H1077" s="97">
        <f>CENSO[[#This Row],[CAP (cm)]]/PI()</f>
        <v>60.478878374920228</v>
      </c>
      <c r="I1077" s="64">
        <v>19</v>
      </c>
      <c r="J1077" s="96">
        <f>(PI()*(CENSO[[#This Row],[DAP (cm)]]^2))/40000</f>
        <v>0.28727467228087106</v>
      </c>
      <c r="K1077" s="96">
        <f>CENSO[[#This Row],[g (m²)]]*CENSO[[#This Row],[H (m)]]*0.7</f>
        <v>3.8207531413355849</v>
      </c>
      <c r="L1077" s="64">
        <v>1</v>
      </c>
      <c r="M1077" s="65">
        <v>367564.2</v>
      </c>
      <c r="N1077" s="87">
        <v>9708046.0999999903</v>
      </c>
      <c r="O1077" s="87" t="s">
        <v>1228</v>
      </c>
      <c r="P1077" s="87" t="str">
        <f>VLOOKUP(CENSO[[#This Row],[DAP (cm)]],CD[],2,TRUE)</f>
        <v>TORA</v>
      </c>
      <c r="Q1077" s="87" t="str">
        <f>VLOOKUP(CENSO[[#This Row],[DAP (cm)]],DD[],2,TRUE)</f>
        <v>60├ 70</v>
      </c>
      <c r="R1077" s="87" t="str" cm="1">
        <f t="array" ref="R1077">INDEX(_xlfn.TEXTSPLIT(CENSO[[#This Row],[NOME CIENTIFICO]]," "),1)</f>
        <v>Tachigali</v>
      </c>
      <c r="S1077" s="98" t="s">
        <v>1004</v>
      </c>
      <c r="T1077" s="87">
        <f>_xlfn.MINIFS(CENSO[DAP (cm)],CENSO[NOME CIENTIFICO],CENSO[[#This Row],[NOME CIENTIFICO]])</f>
        <v>39.152116000606256</v>
      </c>
      <c r="U10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77" s="87" t="str">
        <f>IF(CENSO[[#This Row],[DAP (cm)]]&lt;CENSO[[#This Row],[DMCE (cm)]],"DAP &lt; DMCE","DAP ≥ DMCE")</f>
        <v>DAP ≥ DMCE</v>
      </c>
      <c r="W1077" s="87" t="str">
        <f>IF(CENSO[[#This Row],[DAP (cm)]]&gt;200, "Superior", "Inferior")</f>
        <v>Inferior</v>
      </c>
      <c r="X1077" s="87" t="str">
        <f>VLOOKUP(CENSO[[#This Row],[NOME COMUM]],ESPECIES[],4,FALSE)</f>
        <v>Não</v>
      </c>
      <c r="Y1077" s="87" t="str">
        <f>IF(IFERROR(VLOOKUP(CENSO[[#This Row],[NOME COMUM]],COMERCIAIS[],2, FALSE), "Não") &lt;&gt; "Não", "Sim", "Não")</f>
        <v>Sim</v>
      </c>
      <c r="Z1077" s="133">
        <f>CENSO[[#This Row],[g (m²)]]/SUM(AEEF[AEEF-UT])</f>
        <v>5.0262773833071434E-4</v>
      </c>
      <c r="AA1077" s="133">
        <f>CENSO[[#This Row],[v (m³)]]/SUM(AEEF[AEEF-UT])</f>
        <v>6.6849489197985E-3</v>
      </c>
    </row>
    <row r="1078" spans="1:27" ht="14">
      <c r="A1078" s="86">
        <v>1</v>
      </c>
      <c r="B1078" s="86">
        <v>1</v>
      </c>
      <c r="C1078" s="63">
        <v>41</v>
      </c>
      <c r="D1078" s="63">
        <v>1077</v>
      </c>
      <c r="E1078" s="63" t="str">
        <f>VLOOKUP(CENSO[[#This Row],[NOME COMUM]],ESPECIES[],2,FALSE)</f>
        <v>Tachigali myrmecophila Ducke</v>
      </c>
      <c r="F1078" s="64" t="s">
        <v>14</v>
      </c>
      <c r="G1078" s="64">
        <v>342</v>
      </c>
      <c r="H1078" s="97">
        <f>CENSO[[#This Row],[CAP (cm)]]/PI()</f>
        <v>108.86198107485642</v>
      </c>
      <c r="I1078" s="64">
        <v>19</v>
      </c>
      <c r="J1078" s="96">
        <f>(PI()*(CENSO[[#This Row],[DAP (cm)]]^2))/40000</f>
        <v>0.93076993819002241</v>
      </c>
      <c r="K1078" s="96">
        <f>CENSO[[#This Row],[g (m²)]]*CENSO[[#This Row],[H (m)]]*0.7</f>
        <v>12.379240177927297</v>
      </c>
      <c r="L1078" s="64">
        <v>1</v>
      </c>
      <c r="M1078" s="65">
        <v>367552.9</v>
      </c>
      <c r="N1078" s="87">
        <v>9708056.0999999903</v>
      </c>
      <c r="O1078" s="87" t="s">
        <v>1228</v>
      </c>
      <c r="P1078" s="87" t="str">
        <f>VLOOKUP(CENSO[[#This Row],[DAP (cm)]],CD[],2,TRUE)</f>
        <v>TORA</v>
      </c>
      <c r="Q1078" s="87" t="str">
        <f>VLOOKUP(CENSO[[#This Row],[DAP (cm)]],DD[],2,TRUE)</f>
        <v>100├ 110</v>
      </c>
      <c r="R1078" s="87" t="str" cm="1">
        <f t="array" ref="R1078">INDEX(_xlfn.TEXTSPLIT(CENSO[[#This Row],[NOME CIENTIFICO]]," "),1)</f>
        <v>Tachigali</v>
      </c>
      <c r="S1078" s="98" t="s">
        <v>1004</v>
      </c>
      <c r="T1078" s="87">
        <f>_xlfn.MINIFS(CENSO[DAP (cm)],CENSO[NOME CIENTIFICO],CENSO[[#This Row],[NOME CIENTIFICO]])</f>
        <v>39.152116000606256</v>
      </c>
      <c r="U10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78" s="87" t="str">
        <f>IF(CENSO[[#This Row],[DAP (cm)]]&lt;CENSO[[#This Row],[DMCE (cm)]],"DAP &lt; DMCE","DAP ≥ DMCE")</f>
        <v>DAP ≥ DMCE</v>
      </c>
      <c r="W1078" s="87" t="str">
        <f>IF(CENSO[[#This Row],[DAP (cm)]]&gt;200, "Superior", "Inferior")</f>
        <v>Inferior</v>
      </c>
      <c r="X1078" s="87" t="str">
        <f>VLOOKUP(CENSO[[#This Row],[NOME COMUM]],ESPECIES[],4,FALSE)</f>
        <v>Não</v>
      </c>
      <c r="Y1078" s="87" t="str">
        <f>IF(IFERROR(VLOOKUP(CENSO[[#This Row],[NOME COMUM]],COMERCIAIS[],2, FALSE), "Não") &lt;&gt; "Não", "Sim", "Não")</f>
        <v>Sim</v>
      </c>
      <c r="Z1078" s="133">
        <f>CENSO[[#This Row],[g (m²)]]/SUM(AEEF[AEEF-UT])</f>
        <v>1.6285138721915146E-3</v>
      </c>
      <c r="AA1078" s="133">
        <f>CENSO[[#This Row],[v (m³)]]/SUM(AEEF[AEEF-UT])</f>
        <v>2.1659234500147142E-2</v>
      </c>
    </row>
    <row r="1079" spans="1:27" ht="14">
      <c r="A1079" s="86">
        <v>1</v>
      </c>
      <c r="B1079" s="86">
        <v>1</v>
      </c>
      <c r="C1079" s="63">
        <v>41</v>
      </c>
      <c r="D1079" s="63">
        <v>1078</v>
      </c>
      <c r="E1079" s="63" t="str">
        <f>VLOOKUP(CENSO[[#This Row],[NOME COMUM]],ESPECIES[],2,FALSE)</f>
        <v>Virola sebifera Aubl.</v>
      </c>
      <c r="F1079" s="64" t="s">
        <v>18</v>
      </c>
      <c r="G1079" s="64">
        <v>175</v>
      </c>
      <c r="H1079" s="97">
        <f>CENSO[[#This Row],[CAP (cm)]]/PI()</f>
        <v>55.70423008216337</v>
      </c>
      <c r="I1079" s="64">
        <v>19</v>
      </c>
      <c r="J1079" s="96">
        <f>(PI()*(CENSO[[#This Row],[DAP (cm)]]^2))/40000</f>
        <v>0.24370600660946476</v>
      </c>
      <c r="K1079" s="96">
        <f>CENSO[[#This Row],[g (m²)]]*CENSO[[#This Row],[H (m)]]*0.7</f>
        <v>3.2412898879058809</v>
      </c>
      <c r="L1079" s="64">
        <v>1</v>
      </c>
      <c r="M1079" s="65">
        <v>367472.299999999</v>
      </c>
      <c r="N1079" s="87">
        <v>9708118.4000000004</v>
      </c>
      <c r="O1079" s="87" t="s">
        <v>1227</v>
      </c>
      <c r="P1079" s="87" t="str">
        <f>VLOOKUP(CENSO[[#This Row],[DAP (cm)]],CD[],2,TRUE)</f>
        <v>TORA</v>
      </c>
      <c r="Q1079" s="87" t="str">
        <f>VLOOKUP(CENSO[[#This Row],[DAP (cm)]],DD[],2,TRUE)</f>
        <v>50├ 60</v>
      </c>
      <c r="R1079" s="87" t="str" cm="1">
        <f t="array" ref="R1079">INDEX(_xlfn.TEXTSPLIT(CENSO[[#This Row],[NOME CIENTIFICO]]," "),1)</f>
        <v>Virola</v>
      </c>
      <c r="S1079" s="98" t="s">
        <v>1004</v>
      </c>
      <c r="T1079" s="87">
        <f>_xlfn.MINIFS(CENSO[DAP (cm)],CENSO[NOME CIENTIFICO],CENSO[[#This Row],[NOME CIENTIFICO]])</f>
        <v>38.197186342054884</v>
      </c>
      <c r="U10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79" s="87" t="str">
        <f>IF(CENSO[[#This Row],[DAP (cm)]]&lt;CENSO[[#This Row],[DMCE (cm)]],"DAP &lt; DMCE","DAP ≥ DMCE")</f>
        <v>DAP ≥ DMCE</v>
      </c>
      <c r="W1079" s="87" t="str">
        <f>IF(CENSO[[#This Row],[DAP (cm)]]&gt;200, "Superior", "Inferior")</f>
        <v>Inferior</v>
      </c>
      <c r="X1079" s="87" t="str">
        <f>VLOOKUP(CENSO[[#This Row],[NOME COMUM]],ESPECIES[],4,FALSE)</f>
        <v>Não</v>
      </c>
      <c r="Y1079" s="87" t="str">
        <f>IF(IFERROR(VLOOKUP(CENSO[[#This Row],[NOME COMUM]],COMERCIAIS[],2, FALSE), "Não") &lt;&gt; "Não", "Sim", "Não")</f>
        <v>Não</v>
      </c>
      <c r="Z1079" s="133">
        <f>CENSO[[#This Row],[g (m²)]]/SUM(AEEF[AEEF-UT])</f>
        <v>4.2639818521823071E-4</v>
      </c>
      <c r="AA1079" s="133">
        <f>CENSO[[#This Row],[v (m³)]]/SUM(AEEF[AEEF-UT])</f>
        <v>5.6710958634024677E-3</v>
      </c>
    </row>
    <row r="1080" spans="1:27" ht="14">
      <c r="A1080" s="86">
        <v>1</v>
      </c>
      <c r="B1080" s="86">
        <v>1</v>
      </c>
      <c r="C1080" s="63">
        <v>41</v>
      </c>
      <c r="D1080" s="63">
        <v>1079</v>
      </c>
      <c r="E1080" s="63" t="str">
        <f>VLOOKUP(CENSO[[#This Row],[NOME COMUM]],ESPECIES[],2,FALSE)</f>
        <v>Alexa grandiflora Ducke</v>
      </c>
      <c r="F1080" s="64" t="s">
        <v>13</v>
      </c>
      <c r="G1080" s="64">
        <v>314</v>
      </c>
      <c r="H1080" s="97">
        <f>CENSO[[#This Row],[CAP (cm)]]/PI()</f>
        <v>99.949304261710282</v>
      </c>
      <c r="I1080" s="64">
        <v>21</v>
      </c>
      <c r="J1080" s="96">
        <f>(PI()*(CENSO[[#This Row],[DAP (cm)]]^2))/40000</f>
        <v>0.78460203845442589</v>
      </c>
      <c r="K1080" s="96">
        <f>CENSO[[#This Row],[g (m²)]]*CENSO[[#This Row],[H (m)]]*0.7</f>
        <v>11.533649965280061</v>
      </c>
      <c r="L1080" s="64">
        <v>1</v>
      </c>
      <c r="M1080" s="65">
        <v>367453.2</v>
      </c>
      <c r="N1080" s="87">
        <v>9708095.0999999903</v>
      </c>
      <c r="O1080" s="87" t="s">
        <v>1227</v>
      </c>
      <c r="P1080" s="87" t="str">
        <f>VLOOKUP(CENSO[[#This Row],[DAP (cm)]],CD[],2,TRUE)</f>
        <v>TORA</v>
      </c>
      <c r="Q1080" s="87" t="str">
        <f>VLOOKUP(CENSO[[#This Row],[DAP (cm)]],DD[],2,TRUE)</f>
        <v>90├ 100</v>
      </c>
      <c r="R1080" s="87" t="str" cm="1">
        <f t="array" ref="R1080">INDEX(_xlfn.TEXTSPLIT(CENSO[[#This Row],[NOME CIENTIFICO]]," "),1)</f>
        <v>Alexa</v>
      </c>
      <c r="S1080" s="98" t="s">
        <v>1004</v>
      </c>
      <c r="T1080" s="87">
        <f>_xlfn.MINIFS(CENSO[DAP (cm)],CENSO[NOME CIENTIFICO],CENSO[[#This Row],[NOME CIENTIFICO]])</f>
        <v>39.788735772973837</v>
      </c>
      <c r="U10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80" s="87" t="str">
        <f>IF(CENSO[[#This Row],[DAP (cm)]]&lt;CENSO[[#This Row],[DMCE (cm)]],"DAP &lt; DMCE","DAP ≥ DMCE")</f>
        <v>DAP ≥ DMCE</v>
      </c>
      <c r="W1080" s="87" t="str">
        <f>IF(CENSO[[#This Row],[DAP (cm)]]&gt;200, "Superior", "Inferior")</f>
        <v>Inferior</v>
      </c>
      <c r="X1080" s="87" t="str">
        <f>VLOOKUP(CENSO[[#This Row],[NOME COMUM]],ESPECIES[],4,FALSE)</f>
        <v>Não</v>
      </c>
      <c r="Y1080" s="87" t="str">
        <f>IF(IFERROR(VLOOKUP(CENSO[[#This Row],[NOME COMUM]],COMERCIAIS[],2, FALSE), "Não") &lt;&gt; "Não", "Sim", "Não")</f>
        <v>Não</v>
      </c>
      <c r="Z1080" s="133">
        <f>CENSO[[#This Row],[g (m²)]]/SUM(AEEF[AEEF-UT])</f>
        <v>1.3727724235029122E-3</v>
      </c>
      <c r="AA1080" s="133">
        <f>CENSO[[#This Row],[v (m³)]]/SUM(AEEF[AEEF-UT])</f>
        <v>2.0179754625492808E-2</v>
      </c>
    </row>
    <row r="1081" spans="1:27" ht="14">
      <c r="A1081" s="86">
        <v>1</v>
      </c>
      <c r="B1081" s="86">
        <v>1</v>
      </c>
      <c r="C1081" s="63">
        <v>41</v>
      </c>
      <c r="D1081" s="63">
        <v>1080</v>
      </c>
      <c r="E1081" s="63" t="str">
        <f>VLOOKUP(CENSO[[#This Row],[NOME COMUM]],ESPECIES[],2,FALSE)</f>
        <v>Couratari guianensis Aubl.</v>
      </c>
      <c r="F1081" s="64" t="s">
        <v>6</v>
      </c>
      <c r="G1081" s="64">
        <v>230</v>
      </c>
      <c r="H1081" s="97">
        <f>CENSO[[#This Row],[CAP (cm)]]/PI()</f>
        <v>73.211273822271863</v>
      </c>
      <c r="I1081" s="64">
        <v>21</v>
      </c>
      <c r="J1081" s="96">
        <f>(PI()*(CENSO[[#This Row],[DAP (cm)]]^2))/40000</f>
        <v>0.42096482447806327</v>
      </c>
      <c r="K1081" s="96">
        <f>CENSO[[#This Row],[g (m²)]]*CENSO[[#This Row],[H (m)]]*0.7</f>
        <v>6.1881829198275291</v>
      </c>
      <c r="L1081" s="64">
        <v>1</v>
      </c>
      <c r="M1081" s="65">
        <v>367453.2</v>
      </c>
      <c r="N1081" s="87">
        <v>9708095.0999999903</v>
      </c>
      <c r="O1081" s="87" t="s">
        <v>1228</v>
      </c>
      <c r="P1081" s="87" t="str">
        <f>VLOOKUP(CENSO[[#This Row],[DAP (cm)]],CD[],2,TRUE)</f>
        <v>TORA</v>
      </c>
      <c r="Q1081" s="87" t="str">
        <f>VLOOKUP(CENSO[[#This Row],[DAP (cm)]],DD[],2,TRUE)</f>
        <v>70├ 80</v>
      </c>
      <c r="R1081" s="87" t="str" cm="1">
        <f t="array" ref="R1081">INDEX(_xlfn.TEXTSPLIT(CENSO[[#This Row],[NOME CIENTIFICO]]," "),1)</f>
        <v>Couratari</v>
      </c>
      <c r="S1081" s="98" t="s">
        <v>1004</v>
      </c>
      <c r="T1081" s="87">
        <f>_xlfn.MINIFS(CENSO[DAP (cm)],CENSO[NOME CIENTIFICO],CENSO[[#This Row],[NOME CIENTIFICO]])</f>
        <v>38.833806114422465</v>
      </c>
      <c r="U10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81" s="87" t="str">
        <f>IF(CENSO[[#This Row],[DAP (cm)]]&lt;CENSO[[#This Row],[DMCE (cm)]],"DAP &lt; DMCE","DAP ≥ DMCE")</f>
        <v>DAP ≥ DMCE</v>
      </c>
      <c r="W1081" s="87" t="str">
        <f>IF(CENSO[[#This Row],[DAP (cm)]]&gt;200, "Superior", "Inferior")</f>
        <v>Inferior</v>
      </c>
      <c r="X1081" s="87" t="str">
        <f>VLOOKUP(CENSO[[#This Row],[NOME COMUM]],ESPECIES[],4,FALSE)</f>
        <v>Não</v>
      </c>
      <c r="Y1081" s="87" t="str">
        <f>IF(IFERROR(VLOOKUP(CENSO[[#This Row],[NOME COMUM]],COMERCIAIS[],2, FALSE), "Não") &lt;&gt; "Não", "Sim", "Não")</f>
        <v>Sim</v>
      </c>
      <c r="Z1081" s="133">
        <f>CENSO[[#This Row],[g (m²)]]/SUM(AEEF[AEEF-UT])</f>
        <v>7.3653759993614395E-4</v>
      </c>
      <c r="AA1081" s="133">
        <f>CENSO[[#This Row],[v (m³)]]/SUM(AEEF[AEEF-UT])</f>
        <v>1.0827102719061314E-2</v>
      </c>
    </row>
    <row r="1082" spans="1:27" ht="14">
      <c r="A1082" s="86">
        <v>1</v>
      </c>
      <c r="B1082" s="86">
        <v>1</v>
      </c>
      <c r="C1082" s="63">
        <v>41</v>
      </c>
      <c r="D1082" s="63">
        <v>1081</v>
      </c>
      <c r="E1082" s="63" t="str">
        <f>VLOOKUP(CENSO[[#This Row],[NOME COMUM]],ESPECIES[],2,FALSE)</f>
        <v>Ocotea cymbarum Kunth</v>
      </c>
      <c r="F1082" s="64" t="s">
        <v>11</v>
      </c>
      <c r="G1082" s="64">
        <v>221</v>
      </c>
      <c r="H1082" s="97">
        <f>CENSO[[#This Row],[CAP (cm)]]/PI()</f>
        <v>70.346484846617741</v>
      </c>
      <c r="I1082" s="64">
        <v>15</v>
      </c>
      <c r="J1082" s="96">
        <f>(PI()*(CENSO[[#This Row],[DAP (cm)]]^2))/40000</f>
        <v>0.38866432877756302</v>
      </c>
      <c r="K1082" s="96">
        <f>CENSO[[#This Row],[g (m²)]]*CENSO[[#This Row],[H (m)]]*0.7</f>
        <v>4.0809754521644113</v>
      </c>
      <c r="L1082" s="64">
        <v>1</v>
      </c>
      <c r="M1082" s="65">
        <v>367407.7</v>
      </c>
      <c r="N1082" s="87">
        <v>9708155.6999999899</v>
      </c>
      <c r="O1082" s="87" t="s">
        <v>1228</v>
      </c>
      <c r="P1082" s="87" t="str">
        <f>VLOOKUP(CENSO[[#This Row],[DAP (cm)]],CD[],2,TRUE)</f>
        <v>TORA</v>
      </c>
      <c r="Q1082" s="87" t="str">
        <f>VLOOKUP(CENSO[[#This Row],[DAP (cm)]],DD[],2,TRUE)</f>
        <v>70├ 80</v>
      </c>
      <c r="R1082" s="87" t="str" cm="1">
        <f t="array" ref="R1082">INDEX(_xlfn.TEXTSPLIT(CENSO[[#This Row],[NOME CIENTIFICO]]," "),1)</f>
        <v>Ocotea</v>
      </c>
      <c r="S1082" s="98" t="s">
        <v>1004</v>
      </c>
      <c r="T1082" s="87">
        <f>_xlfn.MINIFS(CENSO[DAP (cm)],CENSO[NOME CIENTIFICO],CENSO[[#This Row],[NOME CIENTIFICO]])</f>
        <v>39.470425886790046</v>
      </c>
      <c r="U10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82" s="87" t="str">
        <f>IF(CENSO[[#This Row],[DAP (cm)]]&lt;CENSO[[#This Row],[DMCE (cm)]],"DAP &lt; DMCE","DAP ≥ DMCE")</f>
        <v>DAP ≥ DMCE</v>
      </c>
      <c r="W1082" s="87" t="str">
        <f>IF(CENSO[[#This Row],[DAP (cm)]]&gt;200, "Superior", "Inferior")</f>
        <v>Inferior</v>
      </c>
      <c r="X1082" s="87" t="str">
        <f>VLOOKUP(CENSO[[#This Row],[NOME COMUM]],ESPECIES[],4,FALSE)</f>
        <v>Não</v>
      </c>
      <c r="Y1082" s="87" t="str">
        <f>IF(IFERROR(VLOOKUP(CENSO[[#This Row],[NOME COMUM]],COMERCIAIS[],2, FALSE), "Não") &lt;&gt; "Não", "Sim", "Não")</f>
        <v>Sim</v>
      </c>
      <c r="Z1082" s="133">
        <f>CENSO[[#This Row],[g (m²)]]/SUM(AEEF[AEEF-UT])</f>
        <v>6.8002330658754623E-4</v>
      </c>
      <c r="AA1082" s="133">
        <f>CENSO[[#This Row],[v (m³)]]/SUM(AEEF[AEEF-UT])</f>
        <v>7.140244719169235E-3</v>
      </c>
    </row>
    <row r="1083" spans="1:27" ht="14">
      <c r="A1083" s="86">
        <v>1</v>
      </c>
      <c r="B1083" s="86">
        <v>1</v>
      </c>
      <c r="C1083" s="63">
        <v>41</v>
      </c>
      <c r="D1083" s="63">
        <v>1082</v>
      </c>
      <c r="E1083" s="63" t="str">
        <f>VLOOKUP(CENSO[[#This Row],[NOME COMUM]],ESPECIES[],2,FALSE)</f>
        <v>Alexa grandiflora Ducke</v>
      </c>
      <c r="F1083" s="64" t="s">
        <v>13</v>
      </c>
      <c r="G1083" s="64">
        <v>232</v>
      </c>
      <c r="H1083" s="97">
        <f>CENSO[[#This Row],[CAP (cm)]]/PI()</f>
        <v>73.847893594639444</v>
      </c>
      <c r="I1083" s="64">
        <v>20</v>
      </c>
      <c r="J1083" s="96">
        <f>(PI()*(CENSO[[#This Row],[DAP (cm)]]^2))/40000</f>
        <v>0.42831778284890881</v>
      </c>
      <c r="K1083" s="96">
        <f>CENSO[[#This Row],[g (m²)]]*CENSO[[#This Row],[H (m)]]*0.7</f>
        <v>5.9964489598847228</v>
      </c>
      <c r="L1083" s="64">
        <v>1</v>
      </c>
      <c r="M1083" s="65">
        <v>367392.799999999</v>
      </c>
      <c r="N1083" s="87">
        <v>9708167.5</v>
      </c>
      <c r="O1083" s="87" t="s">
        <v>1227</v>
      </c>
      <c r="P1083" s="87" t="str">
        <f>VLOOKUP(CENSO[[#This Row],[DAP (cm)]],CD[],2,TRUE)</f>
        <v>TORA</v>
      </c>
      <c r="Q1083" s="87" t="str">
        <f>VLOOKUP(CENSO[[#This Row],[DAP (cm)]],DD[],2,TRUE)</f>
        <v>70├ 80</v>
      </c>
      <c r="R1083" s="87" t="str" cm="1">
        <f t="array" ref="R1083">INDEX(_xlfn.TEXTSPLIT(CENSO[[#This Row],[NOME CIENTIFICO]]," "),1)</f>
        <v>Alexa</v>
      </c>
      <c r="S1083" s="98" t="s">
        <v>1004</v>
      </c>
      <c r="T1083" s="87">
        <f>_xlfn.MINIFS(CENSO[DAP (cm)],CENSO[NOME CIENTIFICO],CENSO[[#This Row],[NOME CIENTIFICO]])</f>
        <v>39.788735772973837</v>
      </c>
      <c r="U10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83" s="87" t="str">
        <f>IF(CENSO[[#This Row],[DAP (cm)]]&lt;CENSO[[#This Row],[DMCE (cm)]],"DAP &lt; DMCE","DAP ≥ DMCE")</f>
        <v>DAP ≥ DMCE</v>
      </c>
      <c r="W1083" s="87" t="str">
        <f>IF(CENSO[[#This Row],[DAP (cm)]]&gt;200, "Superior", "Inferior")</f>
        <v>Inferior</v>
      </c>
      <c r="X1083" s="87" t="str">
        <f>VLOOKUP(CENSO[[#This Row],[NOME COMUM]],ESPECIES[],4,FALSE)</f>
        <v>Não</v>
      </c>
      <c r="Y1083" s="87" t="str">
        <f>IF(IFERROR(VLOOKUP(CENSO[[#This Row],[NOME COMUM]],COMERCIAIS[],2, FALSE), "Não") &lt;&gt; "Não", "Sim", "Não")</f>
        <v>Não</v>
      </c>
      <c r="Z1083" s="133">
        <f>CENSO[[#This Row],[g (m²)]]/SUM(AEEF[AEEF-UT])</f>
        <v>7.4940264232444247E-4</v>
      </c>
      <c r="AA1083" s="133">
        <f>CENSO[[#This Row],[v (m³)]]/SUM(AEEF[AEEF-UT])</f>
        <v>1.0491636992542193E-2</v>
      </c>
    </row>
    <row r="1084" spans="1:27" ht="14">
      <c r="A1084" s="86">
        <v>1</v>
      </c>
      <c r="B1084" s="86">
        <v>1</v>
      </c>
      <c r="C1084" s="63">
        <v>41</v>
      </c>
      <c r="D1084" s="63">
        <v>1083</v>
      </c>
      <c r="E1084" s="63" t="str">
        <f>VLOOKUP(CENSO[[#This Row],[NOME COMUM]],ESPECIES[],2,FALSE)</f>
        <v>Tachigali myrmecophila Ducke</v>
      </c>
      <c r="F1084" s="64" t="s">
        <v>14</v>
      </c>
      <c r="G1084" s="64">
        <v>312</v>
      </c>
      <c r="H1084" s="97">
        <f>CENSO[[#This Row],[CAP (cm)]]/PI()</f>
        <v>99.312684489342686</v>
      </c>
      <c r="I1084" s="64">
        <v>18</v>
      </c>
      <c r="J1084" s="96">
        <f>(PI()*(CENSO[[#This Row],[DAP (cm)]]^2))/40000</f>
        <v>0.77463893901687286</v>
      </c>
      <c r="K1084" s="96">
        <f>CENSO[[#This Row],[g (m²)]]*CENSO[[#This Row],[H (m)]]*0.7</f>
        <v>9.7604506316125974</v>
      </c>
      <c r="L1084" s="64">
        <v>1</v>
      </c>
      <c r="M1084" s="65">
        <v>367388.4</v>
      </c>
      <c r="N1084" s="87">
        <v>9708178.0999999903</v>
      </c>
      <c r="O1084" s="87" t="s">
        <v>1228</v>
      </c>
      <c r="P1084" s="87" t="str">
        <f>VLOOKUP(CENSO[[#This Row],[DAP (cm)]],CD[],2,TRUE)</f>
        <v>TORA</v>
      </c>
      <c r="Q1084" s="87" t="str">
        <f>VLOOKUP(CENSO[[#This Row],[DAP (cm)]],DD[],2,TRUE)</f>
        <v>90├ 100</v>
      </c>
      <c r="R1084" s="87" t="str" cm="1">
        <f t="array" ref="R1084">INDEX(_xlfn.TEXTSPLIT(CENSO[[#This Row],[NOME CIENTIFICO]]," "),1)</f>
        <v>Tachigali</v>
      </c>
      <c r="S1084" s="98" t="s">
        <v>1004</v>
      </c>
      <c r="T1084" s="87">
        <f>_xlfn.MINIFS(CENSO[DAP (cm)],CENSO[NOME CIENTIFICO],CENSO[[#This Row],[NOME CIENTIFICO]])</f>
        <v>39.152116000606256</v>
      </c>
      <c r="U10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84" s="87" t="str">
        <f>IF(CENSO[[#This Row],[DAP (cm)]]&lt;CENSO[[#This Row],[DMCE (cm)]],"DAP &lt; DMCE","DAP ≥ DMCE")</f>
        <v>DAP ≥ DMCE</v>
      </c>
      <c r="W1084" s="87" t="str">
        <f>IF(CENSO[[#This Row],[DAP (cm)]]&gt;200, "Superior", "Inferior")</f>
        <v>Inferior</v>
      </c>
      <c r="X1084" s="87" t="str">
        <f>VLOOKUP(CENSO[[#This Row],[NOME COMUM]],ESPECIES[],4,FALSE)</f>
        <v>Não</v>
      </c>
      <c r="Y1084" s="87" t="str">
        <f>IF(IFERROR(VLOOKUP(CENSO[[#This Row],[NOME COMUM]],COMERCIAIS[],2, FALSE), "Não") &lt;&gt; "Não", "Sim", "Não")</f>
        <v>Sim</v>
      </c>
      <c r="Z1084" s="133">
        <f>CENSO[[#This Row],[g (m²)]]/SUM(AEEF[AEEF-UT])</f>
        <v>1.3553405695308877E-3</v>
      </c>
      <c r="AA1084" s="133">
        <f>CENSO[[#This Row],[v (m³)]]/SUM(AEEF[AEEF-UT])</f>
        <v>1.7077291176089186E-2</v>
      </c>
    </row>
    <row r="1085" spans="1:27" ht="14">
      <c r="A1085" s="86">
        <v>1</v>
      </c>
      <c r="B1085" s="86">
        <v>1</v>
      </c>
      <c r="C1085" s="63">
        <v>41</v>
      </c>
      <c r="D1085" s="63">
        <v>1084</v>
      </c>
      <c r="E1085" s="63" t="str">
        <f>VLOOKUP(CENSO[[#This Row],[NOME COMUM]],ESPECIES[],2,FALSE)</f>
        <v>Lecythis chartacea O.Berg</v>
      </c>
      <c r="F1085" s="64" t="s">
        <v>31</v>
      </c>
      <c r="G1085" s="64">
        <v>500</v>
      </c>
      <c r="H1085" s="97">
        <f>CENSO[[#This Row],[CAP (cm)]]/PI()</f>
        <v>159.15494309189535</v>
      </c>
      <c r="I1085" s="64">
        <v>19</v>
      </c>
      <c r="J1085" s="96">
        <f>(PI()*(CENSO[[#This Row],[DAP (cm)]]^2))/40000</f>
        <v>1.9894367886486919</v>
      </c>
      <c r="K1085" s="96">
        <f>CENSO[[#This Row],[g (m²)]]*CENSO[[#This Row],[H (m)]]*0.7</f>
        <v>26.459509289027601</v>
      </c>
      <c r="L1085" s="64">
        <v>2</v>
      </c>
      <c r="M1085" s="65">
        <v>367374.9</v>
      </c>
      <c r="N1085" s="87">
        <v>9708160.5999999903</v>
      </c>
      <c r="O1085" s="87" t="s">
        <v>1228</v>
      </c>
      <c r="P1085" s="87" t="str">
        <f>VLOOKUP(CENSO[[#This Row],[DAP (cm)]],CD[],2,TRUE)</f>
        <v>TORA</v>
      </c>
      <c r="Q1085" s="87" t="str">
        <f>VLOOKUP(CENSO[[#This Row],[DAP (cm)]],DD[],2,TRUE)</f>
        <v>150├ 160</v>
      </c>
      <c r="R1085" s="87" t="str" cm="1">
        <f t="array" ref="R1085">INDEX(_xlfn.TEXTSPLIT(CENSO[[#This Row],[NOME CIENTIFICO]]," "),1)</f>
        <v>Lecythis</v>
      </c>
      <c r="S1085" s="98" t="s">
        <v>1004</v>
      </c>
      <c r="T1085" s="87">
        <f>_xlfn.MINIFS(CENSO[DAP (cm)],CENSO[NOME CIENTIFICO],CENSO[[#This Row],[NOME CIENTIFICO]])</f>
        <v>38.833806114422465</v>
      </c>
      <c r="U10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85" s="87" t="str">
        <f>IF(CENSO[[#This Row],[DAP (cm)]]&lt;CENSO[[#This Row],[DMCE (cm)]],"DAP &lt; DMCE","DAP ≥ DMCE")</f>
        <v>DAP ≥ DMCE</v>
      </c>
      <c r="W1085" s="87" t="str">
        <f>IF(CENSO[[#This Row],[DAP (cm)]]&gt;200, "Superior", "Inferior")</f>
        <v>Inferior</v>
      </c>
      <c r="X1085" s="87" t="str">
        <f>VLOOKUP(CENSO[[#This Row],[NOME COMUM]],ESPECIES[],4,FALSE)</f>
        <v>Não</v>
      </c>
      <c r="Y1085" s="87" t="str">
        <f>IF(IFERROR(VLOOKUP(CENSO[[#This Row],[NOME COMUM]],COMERCIAIS[],2, FALSE), "Não") &lt;&gt; "Não", "Sim", "Não")</f>
        <v>Sim</v>
      </c>
      <c r="Z1085" s="133">
        <f>CENSO[[#This Row],[g (m²)]]/SUM(AEEF[AEEF-UT])</f>
        <v>3.4808015119855568E-3</v>
      </c>
      <c r="AA1085" s="133">
        <f>CENSO[[#This Row],[v (m³)]]/SUM(AEEF[AEEF-UT])</f>
        <v>4.6294660109407901E-2</v>
      </c>
    </row>
    <row r="1086" spans="1:27" ht="14">
      <c r="A1086" s="86">
        <v>1</v>
      </c>
      <c r="B1086" s="86">
        <v>1</v>
      </c>
      <c r="C1086" s="63">
        <v>41</v>
      </c>
      <c r="D1086" s="63">
        <v>1085</v>
      </c>
      <c r="E1086" s="63" t="str">
        <f>VLOOKUP(CENSO[[#This Row],[NOME COMUM]],ESPECIES[],2,FALSE)</f>
        <v>Alexa grandiflora Ducke</v>
      </c>
      <c r="F1086" s="64" t="s">
        <v>13</v>
      </c>
      <c r="G1086" s="64">
        <v>280</v>
      </c>
      <c r="H1086" s="97">
        <f>CENSO[[#This Row],[CAP (cm)]]/PI()</f>
        <v>89.12676813146139</v>
      </c>
      <c r="I1086" s="64">
        <v>23</v>
      </c>
      <c r="J1086" s="96">
        <f>(PI()*(CENSO[[#This Row],[DAP (cm)]]^2))/40000</f>
        <v>0.62388737692022966</v>
      </c>
      <c r="K1086" s="96">
        <f>CENSO[[#This Row],[g (m²)]]*CENSO[[#This Row],[H (m)]]*0.7</f>
        <v>10.044586768415698</v>
      </c>
      <c r="L1086" s="64">
        <v>1</v>
      </c>
      <c r="M1086" s="65">
        <v>367390</v>
      </c>
      <c r="N1086" s="87">
        <v>9708190.0999999903</v>
      </c>
      <c r="O1086" s="87" t="s">
        <v>1227</v>
      </c>
      <c r="P1086" s="87" t="str">
        <f>VLOOKUP(CENSO[[#This Row],[DAP (cm)]],CD[],2,TRUE)</f>
        <v>TORA</v>
      </c>
      <c r="Q1086" s="87" t="str">
        <f>VLOOKUP(CENSO[[#This Row],[DAP (cm)]],DD[],2,TRUE)</f>
        <v>80├ 90</v>
      </c>
      <c r="R1086" s="87" t="str" cm="1">
        <f t="array" ref="R1086">INDEX(_xlfn.TEXTSPLIT(CENSO[[#This Row],[NOME CIENTIFICO]]," "),1)</f>
        <v>Alexa</v>
      </c>
      <c r="S1086" s="98" t="s">
        <v>1004</v>
      </c>
      <c r="T1086" s="87">
        <f>_xlfn.MINIFS(CENSO[DAP (cm)],CENSO[NOME CIENTIFICO],CENSO[[#This Row],[NOME CIENTIFICO]])</f>
        <v>39.788735772973837</v>
      </c>
      <c r="U10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86" s="87" t="str">
        <f>IF(CENSO[[#This Row],[DAP (cm)]]&lt;CENSO[[#This Row],[DMCE (cm)]],"DAP &lt; DMCE","DAP ≥ DMCE")</f>
        <v>DAP ≥ DMCE</v>
      </c>
      <c r="W1086" s="87" t="str">
        <f>IF(CENSO[[#This Row],[DAP (cm)]]&gt;200, "Superior", "Inferior")</f>
        <v>Inferior</v>
      </c>
      <c r="X1086" s="87" t="str">
        <f>VLOOKUP(CENSO[[#This Row],[NOME COMUM]],ESPECIES[],4,FALSE)</f>
        <v>Não</v>
      </c>
      <c r="Y1086" s="87" t="str">
        <f>IF(IFERROR(VLOOKUP(CENSO[[#This Row],[NOME COMUM]],COMERCIAIS[],2, FALSE), "Não") &lt;&gt; "Não", "Sim", "Não")</f>
        <v>Não</v>
      </c>
      <c r="Z1086" s="133">
        <f>CENSO[[#This Row],[g (m²)]]/SUM(AEEF[AEEF-UT])</f>
        <v>1.0915793541586703E-3</v>
      </c>
      <c r="AA1086" s="133">
        <f>CENSO[[#This Row],[v (m³)]]/SUM(AEEF[AEEF-UT])</f>
        <v>1.7574427601954594E-2</v>
      </c>
    </row>
    <row r="1087" spans="1:27" ht="14">
      <c r="A1087" s="86">
        <v>1</v>
      </c>
      <c r="B1087" s="86">
        <v>1</v>
      </c>
      <c r="C1087" s="63">
        <v>41</v>
      </c>
      <c r="D1087" s="63">
        <v>1086</v>
      </c>
      <c r="E1087" s="63" t="str">
        <f>VLOOKUP(CENSO[[#This Row],[NOME COMUM]],ESPECIES[],2,FALSE)</f>
        <v>Simarouba amara Aubl.</v>
      </c>
      <c r="F1087" s="64" t="s">
        <v>20</v>
      </c>
      <c r="G1087" s="64">
        <v>152</v>
      </c>
      <c r="H1087" s="97">
        <f>CENSO[[#This Row],[CAP (cm)]]/PI()</f>
        <v>48.383102699936181</v>
      </c>
      <c r="I1087" s="64">
        <v>18</v>
      </c>
      <c r="J1087" s="96">
        <f>(PI()*(CENSO[[#This Row],[DAP (cm)]]^2))/40000</f>
        <v>0.18385579025975748</v>
      </c>
      <c r="K1087" s="96">
        <f>CENSO[[#This Row],[g (m²)]]*CENSO[[#This Row],[H (m)]]*0.7</f>
        <v>2.3165829572729444</v>
      </c>
      <c r="L1087" s="64">
        <v>1</v>
      </c>
      <c r="M1087" s="65">
        <v>367374.4</v>
      </c>
      <c r="N1087" s="87">
        <v>9708187.9000000004</v>
      </c>
      <c r="O1087" s="98" t="s">
        <v>1225</v>
      </c>
      <c r="P1087" s="87" t="str">
        <f>VLOOKUP(CENSO[[#This Row],[DAP (cm)]],CD[],2,TRUE)</f>
        <v>TORETE</v>
      </c>
      <c r="Q1087" s="87" t="str">
        <f>VLOOKUP(CENSO[[#This Row],[DAP (cm)]],DD[],2,TRUE)</f>
        <v>40├ 50</v>
      </c>
      <c r="R1087" s="87" t="str" cm="1">
        <f t="array" ref="R1087">INDEX(_xlfn.TEXTSPLIT(CENSO[[#This Row],[NOME CIENTIFICO]]," "),1)</f>
        <v>Simarouba</v>
      </c>
      <c r="S1087" s="98" t="s">
        <v>1004</v>
      </c>
      <c r="T1087" s="87">
        <f>_xlfn.MINIFS(CENSO[DAP (cm)],CENSO[NOME CIENTIFICO],CENSO[[#This Row],[NOME CIENTIFICO]])</f>
        <v>42.335214862444161</v>
      </c>
      <c r="U10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1087" s="87" t="str">
        <f>IF(CENSO[[#This Row],[DAP (cm)]]&lt;CENSO[[#This Row],[DMCE (cm)]],"DAP &lt; DMCE","DAP ≥ DMCE")</f>
        <v>DAP &lt; DMCE</v>
      </c>
      <c r="W1087" s="87" t="str">
        <f>IF(CENSO[[#This Row],[DAP (cm)]]&gt;200, "Superior", "Inferior")</f>
        <v>Inferior</v>
      </c>
      <c r="X1087" s="87" t="str">
        <f>VLOOKUP(CENSO[[#This Row],[NOME COMUM]],ESPECIES[],4,FALSE)</f>
        <v>Não</v>
      </c>
      <c r="Y1087" s="87" t="str">
        <f>IF(IFERROR(VLOOKUP(CENSO[[#This Row],[NOME COMUM]],COMERCIAIS[],2, FALSE), "Não") &lt;&gt; "Não", "Sim", "Não")</f>
        <v>Não</v>
      </c>
      <c r="Z1087" s="133">
        <f>CENSO[[#This Row],[g (m²)]]/SUM(AEEF[AEEF-UT])</f>
        <v>3.2168175253165715E-4</v>
      </c>
      <c r="AA1087" s="133">
        <f>CENSO[[#This Row],[v (m³)]]/SUM(AEEF[AEEF-UT])</f>
        <v>4.05319008189888E-3</v>
      </c>
    </row>
    <row r="1088" spans="1:27" ht="14">
      <c r="A1088" s="86">
        <v>1</v>
      </c>
      <c r="B1088" s="86">
        <v>1</v>
      </c>
      <c r="C1088" s="63">
        <v>41</v>
      </c>
      <c r="D1088" s="63">
        <v>1087</v>
      </c>
      <c r="E1088" s="63" t="str">
        <f>VLOOKUP(CENSO[[#This Row],[NOME COMUM]],ESPECIES[],2,FALSE)</f>
        <v>Parkia pendula (Willd.) Benth. ex Walp.</v>
      </c>
      <c r="F1088" s="64" t="s">
        <v>24</v>
      </c>
      <c r="G1088" s="64">
        <v>157</v>
      </c>
      <c r="H1088" s="97">
        <f>CENSO[[#This Row],[CAP (cm)]]/PI()</f>
        <v>49.974652130855141</v>
      </c>
      <c r="I1088" s="64">
        <v>16</v>
      </c>
      <c r="J1088" s="96">
        <f>(PI()*(CENSO[[#This Row],[DAP (cm)]]^2))/40000</f>
        <v>0.19615050961360647</v>
      </c>
      <c r="K1088" s="96">
        <f>CENSO[[#This Row],[g (m²)]]*CENSO[[#This Row],[H (m)]]*0.7</f>
        <v>2.1968857076723922</v>
      </c>
      <c r="L1088" s="64">
        <v>1</v>
      </c>
      <c r="M1088" s="65">
        <v>367382.4</v>
      </c>
      <c r="N1088" s="87">
        <v>9708198.1999999899</v>
      </c>
      <c r="O1088" s="98" t="s">
        <v>1225</v>
      </c>
      <c r="P1088" s="87" t="str">
        <f>VLOOKUP(CENSO[[#This Row],[DAP (cm)]],CD[],2,TRUE)</f>
        <v>TORETE</v>
      </c>
      <c r="Q1088" s="87" t="str">
        <f>VLOOKUP(CENSO[[#This Row],[DAP (cm)]],DD[],2,TRUE)</f>
        <v>40├ 50</v>
      </c>
      <c r="R1088" s="87" t="str" cm="1">
        <f t="array" ref="R1088">INDEX(_xlfn.TEXTSPLIT(CENSO[[#This Row],[NOME CIENTIFICO]]," "),1)</f>
        <v>Parkia</v>
      </c>
      <c r="S1088" s="98" t="s">
        <v>1004</v>
      </c>
      <c r="T1088" s="87">
        <f>_xlfn.MINIFS(CENSO[DAP (cm)],CENSO[NOME CIENTIFICO],CENSO[[#This Row],[NOME CIENTIFICO]])</f>
        <v>40.107045659157627</v>
      </c>
      <c r="U10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088" s="87" t="str">
        <f>IF(CENSO[[#This Row],[DAP (cm)]]&lt;CENSO[[#This Row],[DMCE (cm)]],"DAP &lt; DMCE","DAP ≥ DMCE")</f>
        <v>DAP &lt; DMCE</v>
      </c>
      <c r="W1088" s="87" t="str">
        <f>IF(CENSO[[#This Row],[DAP (cm)]]&gt;200, "Superior", "Inferior")</f>
        <v>Inferior</v>
      </c>
      <c r="X1088" s="87" t="str">
        <f>VLOOKUP(CENSO[[#This Row],[NOME COMUM]],ESPECIES[],4,FALSE)</f>
        <v>Não</v>
      </c>
      <c r="Y1088" s="87" t="str">
        <f>IF(IFERROR(VLOOKUP(CENSO[[#This Row],[NOME COMUM]],COMERCIAIS[],2, FALSE), "Não") &lt;&gt; "Não", "Sim", "Não")</f>
        <v>Sim</v>
      </c>
      <c r="Z1088" s="133">
        <f>CENSO[[#This Row],[g (m²)]]/SUM(AEEF[AEEF-UT])</f>
        <v>3.4319310587572804E-4</v>
      </c>
      <c r="AA1088" s="133">
        <f>CENSO[[#This Row],[v (m³)]]/SUM(AEEF[AEEF-UT])</f>
        <v>3.8437627858081535E-3</v>
      </c>
    </row>
    <row r="1089" spans="1:27" ht="14">
      <c r="A1089" s="86">
        <v>1</v>
      </c>
      <c r="B1089" s="86">
        <v>1</v>
      </c>
      <c r="C1089" s="63">
        <v>41</v>
      </c>
      <c r="D1089" s="63">
        <v>1088</v>
      </c>
      <c r="E1089" s="63" t="str">
        <f>VLOOKUP(CENSO[[#This Row],[NOME COMUM]],ESPECIES[],2,FALSE)</f>
        <v>Piptadenia suaveolens Miq.</v>
      </c>
      <c r="F1089" s="64" t="s">
        <v>22</v>
      </c>
      <c r="G1089" s="64">
        <v>248</v>
      </c>
      <c r="H1089" s="97">
        <f>CENSO[[#This Row],[CAP (cm)]]/PI()</f>
        <v>78.940851773580093</v>
      </c>
      <c r="I1089" s="64">
        <v>17</v>
      </c>
      <c r="J1089" s="96">
        <f>(PI()*(CENSO[[#This Row],[DAP (cm)]]^2))/40000</f>
        <v>0.48943328099619665</v>
      </c>
      <c r="K1089" s="96">
        <f>CENSO[[#This Row],[g (m²)]]*CENSO[[#This Row],[H (m)]]*0.7</f>
        <v>5.8242560438547404</v>
      </c>
      <c r="L1089" s="64">
        <v>2</v>
      </c>
      <c r="M1089" s="65">
        <v>367384.2</v>
      </c>
      <c r="N1089" s="87">
        <v>9708200.5999999903</v>
      </c>
      <c r="O1089" s="87" t="s">
        <v>1228</v>
      </c>
      <c r="P1089" s="87" t="str">
        <f>VLOOKUP(CENSO[[#This Row],[DAP (cm)]],CD[],2,TRUE)</f>
        <v>TORA</v>
      </c>
      <c r="Q1089" s="87" t="str">
        <f>VLOOKUP(CENSO[[#This Row],[DAP (cm)]],DD[],2,TRUE)</f>
        <v>70├ 80</v>
      </c>
      <c r="R1089" s="87" t="str" cm="1">
        <f t="array" ref="R1089">INDEX(_xlfn.TEXTSPLIT(CENSO[[#This Row],[NOME CIENTIFICO]]," "),1)</f>
        <v>Piptadenia</v>
      </c>
      <c r="S1089" s="98" t="s">
        <v>1004</v>
      </c>
      <c r="T1089" s="87">
        <f>_xlfn.MINIFS(CENSO[DAP (cm)],CENSO[NOME CIENTIFICO],CENSO[[#This Row],[NOME CIENTIFICO]])</f>
        <v>39.788735772973837</v>
      </c>
      <c r="U10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89" s="87" t="str">
        <f>IF(CENSO[[#This Row],[DAP (cm)]]&lt;CENSO[[#This Row],[DMCE (cm)]],"DAP &lt; DMCE","DAP ≥ DMCE")</f>
        <v>DAP ≥ DMCE</v>
      </c>
      <c r="W1089" s="87" t="str">
        <f>IF(CENSO[[#This Row],[DAP (cm)]]&gt;200, "Superior", "Inferior")</f>
        <v>Inferior</v>
      </c>
      <c r="X1089" s="87" t="str">
        <f>VLOOKUP(CENSO[[#This Row],[NOME COMUM]],ESPECIES[],4,FALSE)</f>
        <v>Não</v>
      </c>
      <c r="Y1089" s="87" t="str">
        <f>IF(IFERROR(VLOOKUP(CENSO[[#This Row],[NOME COMUM]],COMERCIAIS[],2, FALSE), "Não") &lt;&gt; "Não", "Sim", "Não")</f>
        <v>Sim</v>
      </c>
      <c r="Z1089" s="133">
        <f>CENSO[[#This Row],[g (m²)]]/SUM(AEEF[AEEF-UT])</f>
        <v>8.5633286477263882E-4</v>
      </c>
      <c r="AA1089" s="133">
        <f>CENSO[[#This Row],[v (m³)]]/SUM(AEEF[AEEF-UT])</f>
        <v>1.0190361090794402E-2</v>
      </c>
    </row>
    <row r="1090" spans="1:27" ht="14">
      <c r="A1090" s="86">
        <v>1</v>
      </c>
      <c r="B1090" s="86">
        <v>1</v>
      </c>
      <c r="C1090" s="63">
        <v>41</v>
      </c>
      <c r="D1090" s="63">
        <v>1089</v>
      </c>
      <c r="E1090" s="63" t="str">
        <f>VLOOKUP(CENSO[[#This Row],[NOME COMUM]],ESPECIES[],2,FALSE)</f>
        <v>Alexa grandiflora Ducke</v>
      </c>
      <c r="F1090" s="64" t="s">
        <v>13</v>
      </c>
      <c r="G1090" s="64">
        <v>340</v>
      </c>
      <c r="H1090" s="97">
        <f>CENSO[[#This Row],[CAP (cm)]]/PI()</f>
        <v>108.22536130248884</v>
      </c>
      <c r="I1090" s="64">
        <v>22</v>
      </c>
      <c r="J1090" s="96">
        <f>(PI()*(CENSO[[#This Row],[DAP (cm)]]^2))/40000</f>
        <v>0.91991557107115518</v>
      </c>
      <c r="K1090" s="96">
        <f>CENSO[[#This Row],[g (m²)]]*CENSO[[#This Row],[H (m)]]*0.7</f>
        <v>14.16669979449579</v>
      </c>
      <c r="L1090" s="64">
        <v>1</v>
      </c>
      <c r="M1090" s="65">
        <v>367384.7</v>
      </c>
      <c r="N1090" s="87">
        <v>9708202.9000000004</v>
      </c>
      <c r="O1090" s="87" t="s">
        <v>1227</v>
      </c>
      <c r="P1090" s="87" t="str">
        <f>VLOOKUP(CENSO[[#This Row],[DAP (cm)]],CD[],2,TRUE)</f>
        <v>TORA</v>
      </c>
      <c r="Q1090" s="87" t="str">
        <f>VLOOKUP(CENSO[[#This Row],[DAP (cm)]],DD[],2,TRUE)</f>
        <v>100├ 110</v>
      </c>
      <c r="R1090" s="87" t="str" cm="1">
        <f t="array" ref="R1090">INDEX(_xlfn.TEXTSPLIT(CENSO[[#This Row],[NOME CIENTIFICO]]," "),1)</f>
        <v>Alexa</v>
      </c>
      <c r="S1090" s="98" t="s">
        <v>1004</v>
      </c>
      <c r="T1090" s="87">
        <f>_xlfn.MINIFS(CENSO[DAP (cm)],CENSO[NOME CIENTIFICO],CENSO[[#This Row],[NOME CIENTIFICO]])</f>
        <v>39.788735772973837</v>
      </c>
      <c r="U10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90" s="87" t="str">
        <f>IF(CENSO[[#This Row],[DAP (cm)]]&lt;CENSO[[#This Row],[DMCE (cm)]],"DAP &lt; DMCE","DAP ≥ DMCE")</f>
        <v>DAP ≥ DMCE</v>
      </c>
      <c r="W1090" s="87" t="str">
        <f>IF(CENSO[[#This Row],[DAP (cm)]]&gt;200, "Superior", "Inferior")</f>
        <v>Inferior</v>
      </c>
      <c r="X1090" s="87" t="str">
        <f>VLOOKUP(CENSO[[#This Row],[NOME COMUM]],ESPECIES[],4,FALSE)</f>
        <v>Não</v>
      </c>
      <c r="Y1090" s="87" t="str">
        <f>IF(IFERROR(VLOOKUP(CENSO[[#This Row],[NOME COMUM]],COMERCIAIS[],2, FALSE), "Não") &lt;&gt; "Não", "Sim", "Não")</f>
        <v>Não</v>
      </c>
      <c r="Z1090" s="133">
        <f>CENSO[[#This Row],[g (m²)]]/SUM(AEEF[AEEF-UT])</f>
        <v>1.6095226191421214E-3</v>
      </c>
      <c r="AA1090" s="133">
        <f>CENSO[[#This Row],[v (m³)]]/SUM(AEEF[AEEF-UT])</f>
        <v>2.478664833478867E-2</v>
      </c>
    </row>
    <row r="1091" spans="1:27" ht="14">
      <c r="A1091" s="86">
        <v>1</v>
      </c>
      <c r="B1091" s="86">
        <v>1</v>
      </c>
      <c r="C1091" s="63">
        <v>41</v>
      </c>
      <c r="D1091" s="63">
        <v>1090</v>
      </c>
      <c r="E1091" s="63" t="str">
        <f>VLOOKUP(CENSO[[#This Row],[NOME COMUM]],ESPECIES[],2,FALSE)</f>
        <v>Pouteria sp.</v>
      </c>
      <c r="F1091" s="64" t="s">
        <v>83</v>
      </c>
      <c r="G1091" s="64">
        <v>170</v>
      </c>
      <c r="H1091" s="97">
        <f>CENSO[[#This Row],[CAP (cm)]]/PI()</f>
        <v>54.112680651244418</v>
      </c>
      <c r="I1091" s="64">
        <v>16</v>
      </c>
      <c r="J1091" s="96">
        <f>(PI()*(CENSO[[#This Row],[DAP (cm)]]^2))/40000</f>
        <v>0.2299788927677888</v>
      </c>
      <c r="K1091" s="96">
        <f>CENSO[[#This Row],[g (m²)]]*CENSO[[#This Row],[H (m)]]*0.7</f>
        <v>2.5757635989992345</v>
      </c>
      <c r="L1091" s="64">
        <v>1</v>
      </c>
      <c r="M1091" s="65">
        <v>367385.7</v>
      </c>
      <c r="N1091" s="87">
        <v>9708207.4000000004</v>
      </c>
      <c r="O1091" s="87" t="s">
        <v>1227</v>
      </c>
      <c r="P1091" s="87" t="str">
        <f>VLOOKUP(CENSO[[#This Row],[DAP (cm)]],CD[],2,TRUE)</f>
        <v>TORA</v>
      </c>
      <c r="Q1091" s="87" t="str">
        <f>VLOOKUP(CENSO[[#This Row],[DAP (cm)]],DD[],2,TRUE)</f>
        <v>50├ 60</v>
      </c>
      <c r="R1091" s="87" t="str" cm="1">
        <f t="array" ref="R1091">INDEX(_xlfn.TEXTSPLIT(CENSO[[#This Row],[NOME CIENTIFICO]]," "),1)</f>
        <v>Pouteria</v>
      </c>
      <c r="S1091" s="98" t="s">
        <v>1004</v>
      </c>
      <c r="T1091" s="87">
        <f>_xlfn.MINIFS(CENSO[DAP (cm)],CENSO[NOME CIENTIFICO],CENSO[[#This Row],[NOME CIENTIFICO]])</f>
        <v>39.788735772973837</v>
      </c>
      <c r="U10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91" s="87" t="str">
        <f>IF(CENSO[[#This Row],[DAP (cm)]]&lt;CENSO[[#This Row],[DMCE (cm)]],"DAP &lt; DMCE","DAP ≥ DMCE")</f>
        <v>DAP ≥ DMCE</v>
      </c>
      <c r="W1091" s="87" t="str">
        <f>IF(CENSO[[#This Row],[DAP (cm)]]&gt;200, "Superior", "Inferior")</f>
        <v>Inferior</v>
      </c>
      <c r="X1091" s="87" t="str">
        <f>VLOOKUP(CENSO[[#This Row],[NOME COMUM]],ESPECIES[],4,FALSE)</f>
        <v>Não</v>
      </c>
      <c r="Y1091" s="87" t="str">
        <f>IF(IFERROR(VLOOKUP(CENSO[[#This Row],[NOME COMUM]],COMERCIAIS[],2, FALSE), "Não") &lt;&gt; "Não", "Sim", "Não")</f>
        <v>Não</v>
      </c>
      <c r="Z1091" s="133">
        <f>CENSO[[#This Row],[g (m²)]]/SUM(AEEF[AEEF-UT])</f>
        <v>4.0238065478553035E-4</v>
      </c>
      <c r="AA1091" s="133">
        <f>CENSO[[#This Row],[v (m³)]]/SUM(AEEF[AEEF-UT])</f>
        <v>4.5066633335979402E-3</v>
      </c>
    </row>
    <row r="1092" spans="1:27" ht="14">
      <c r="A1092" s="86">
        <v>1</v>
      </c>
      <c r="B1092" s="86">
        <v>1</v>
      </c>
      <c r="C1092" s="63">
        <v>41</v>
      </c>
      <c r="D1092" s="63">
        <v>1091</v>
      </c>
      <c r="E1092" s="63" t="str">
        <f>VLOOKUP(CENSO[[#This Row],[NOME COMUM]],ESPECIES[],2,FALSE)</f>
        <v>Couratari guianensis Aubl.</v>
      </c>
      <c r="F1092" s="64" t="s">
        <v>6</v>
      </c>
      <c r="G1092" s="64">
        <v>161</v>
      </c>
      <c r="H1092" s="97">
        <f>CENSO[[#This Row],[CAP (cm)]]/PI()</f>
        <v>51.247891675590303</v>
      </c>
      <c r="I1092" s="64">
        <v>20</v>
      </c>
      <c r="J1092" s="96">
        <f>(PI()*(CENSO[[#This Row],[DAP (cm)]]^2))/40000</f>
        <v>0.20627276399425096</v>
      </c>
      <c r="K1092" s="96">
        <f>CENSO[[#This Row],[g (m²)]]*CENSO[[#This Row],[H (m)]]*0.7</f>
        <v>2.8878186959195129</v>
      </c>
      <c r="L1092" s="64">
        <v>1</v>
      </c>
      <c r="M1092" s="65">
        <v>367351.09999999899</v>
      </c>
      <c r="N1092" s="87">
        <v>9708224.6999999899</v>
      </c>
      <c r="O1092" s="87" t="s">
        <v>1228</v>
      </c>
      <c r="P1092" s="87" t="str">
        <f>VLOOKUP(CENSO[[#This Row],[DAP (cm)]],CD[],2,TRUE)</f>
        <v>TORA</v>
      </c>
      <c r="Q1092" s="87" t="str">
        <f>VLOOKUP(CENSO[[#This Row],[DAP (cm)]],DD[],2,TRUE)</f>
        <v>50├ 60</v>
      </c>
      <c r="R1092" s="87" t="str" cm="1">
        <f t="array" ref="R1092">INDEX(_xlfn.TEXTSPLIT(CENSO[[#This Row],[NOME CIENTIFICO]]," "),1)</f>
        <v>Couratari</v>
      </c>
      <c r="S1092" s="98" t="s">
        <v>1004</v>
      </c>
      <c r="T1092" s="87">
        <f>_xlfn.MINIFS(CENSO[DAP (cm)],CENSO[NOME CIENTIFICO],CENSO[[#This Row],[NOME CIENTIFICO]])</f>
        <v>38.833806114422465</v>
      </c>
      <c r="U10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92" s="87" t="str">
        <f>IF(CENSO[[#This Row],[DAP (cm)]]&lt;CENSO[[#This Row],[DMCE (cm)]],"DAP &lt; DMCE","DAP ≥ DMCE")</f>
        <v>DAP ≥ DMCE</v>
      </c>
      <c r="W1092" s="87" t="str">
        <f>IF(CENSO[[#This Row],[DAP (cm)]]&gt;200, "Superior", "Inferior")</f>
        <v>Inferior</v>
      </c>
      <c r="X1092" s="87" t="str">
        <f>VLOOKUP(CENSO[[#This Row],[NOME COMUM]],ESPECIES[],4,FALSE)</f>
        <v>Não</v>
      </c>
      <c r="Y1092" s="87" t="str">
        <f>IF(IFERROR(VLOOKUP(CENSO[[#This Row],[NOME COMUM]],COMERCIAIS[],2, FALSE), "Não") &lt;&gt; "Não", "Sim", "Não")</f>
        <v>Sim</v>
      </c>
      <c r="Z1092" s="133">
        <f>CENSO[[#This Row],[g (m²)]]/SUM(AEEF[AEEF-UT])</f>
        <v>3.6090342396871044E-4</v>
      </c>
      <c r="AA1092" s="133">
        <f>CENSO[[#This Row],[v (m³)]]/SUM(AEEF[AEEF-UT])</f>
        <v>5.0526479355619451E-3</v>
      </c>
    </row>
    <row r="1093" spans="1:27" ht="14">
      <c r="A1093" s="86">
        <v>1</v>
      </c>
      <c r="B1093" s="86">
        <v>1</v>
      </c>
      <c r="C1093" s="63">
        <v>41</v>
      </c>
      <c r="D1093" s="63">
        <v>1092</v>
      </c>
      <c r="E1093" s="63" t="str">
        <f>VLOOKUP(CENSO[[#This Row],[NOME COMUM]],ESPECIES[],2,FALSE)</f>
        <v>Tachigali myrmecophila Ducke</v>
      </c>
      <c r="F1093" s="64" t="s">
        <v>14</v>
      </c>
      <c r="G1093" s="64">
        <v>180</v>
      </c>
      <c r="H1093" s="97">
        <f>CENSO[[#This Row],[CAP (cm)]]/PI()</f>
        <v>57.295779513082323</v>
      </c>
      <c r="I1093" s="64">
        <v>16</v>
      </c>
      <c r="J1093" s="96">
        <f>(PI()*(CENSO[[#This Row],[DAP (cm)]]^2))/40000</f>
        <v>0.25783100780887047</v>
      </c>
      <c r="K1093" s="96">
        <f>CENSO[[#This Row],[g (m²)]]*CENSO[[#This Row],[H (m)]]*0.7</f>
        <v>2.887707287459349</v>
      </c>
      <c r="L1093" s="64">
        <v>1</v>
      </c>
      <c r="M1093" s="65">
        <v>367327.59999999899</v>
      </c>
      <c r="N1093" s="87">
        <v>9708204</v>
      </c>
      <c r="O1093" s="87" t="s">
        <v>1228</v>
      </c>
      <c r="P1093" s="87" t="str">
        <f>VLOOKUP(CENSO[[#This Row],[DAP (cm)]],CD[],2,TRUE)</f>
        <v>TORA</v>
      </c>
      <c r="Q1093" s="87" t="str">
        <f>VLOOKUP(CENSO[[#This Row],[DAP (cm)]],DD[],2,TRUE)</f>
        <v>50├ 60</v>
      </c>
      <c r="R1093" s="87" t="str" cm="1">
        <f t="array" ref="R1093">INDEX(_xlfn.TEXTSPLIT(CENSO[[#This Row],[NOME CIENTIFICO]]," "),1)</f>
        <v>Tachigali</v>
      </c>
      <c r="S1093" s="98" t="s">
        <v>1004</v>
      </c>
      <c r="T1093" s="87">
        <f>_xlfn.MINIFS(CENSO[DAP (cm)],CENSO[NOME CIENTIFICO],CENSO[[#This Row],[NOME CIENTIFICO]])</f>
        <v>39.152116000606256</v>
      </c>
      <c r="U10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93" s="87" t="str">
        <f>IF(CENSO[[#This Row],[DAP (cm)]]&lt;CENSO[[#This Row],[DMCE (cm)]],"DAP &lt; DMCE","DAP ≥ DMCE")</f>
        <v>DAP ≥ DMCE</v>
      </c>
      <c r="W1093" s="87" t="str">
        <f>IF(CENSO[[#This Row],[DAP (cm)]]&gt;200, "Superior", "Inferior")</f>
        <v>Inferior</v>
      </c>
      <c r="X1093" s="87" t="str">
        <f>VLOOKUP(CENSO[[#This Row],[NOME COMUM]],ESPECIES[],4,FALSE)</f>
        <v>Não</v>
      </c>
      <c r="Y1093" s="87" t="str">
        <f>IF(IFERROR(VLOOKUP(CENSO[[#This Row],[NOME COMUM]],COMERCIAIS[],2, FALSE), "Não") &lt;&gt; "Não", "Sim", "Não")</f>
        <v>Sim</v>
      </c>
      <c r="Z1093" s="133">
        <f>CENSO[[#This Row],[g (m²)]]/SUM(AEEF[AEEF-UT])</f>
        <v>4.5111187595332813E-4</v>
      </c>
      <c r="AA1093" s="133">
        <f>CENSO[[#This Row],[v (m³)]]/SUM(AEEF[AEEF-UT])</f>
        <v>5.0524530106772752E-3</v>
      </c>
    </row>
    <row r="1094" spans="1:27" ht="14">
      <c r="A1094" s="86">
        <v>1</v>
      </c>
      <c r="B1094" s="86">
        <v>1</v>
      </c>
      <c r="C1094" s="63">
        <v>41</v>
      </c>
      <c r="D1094" s="63">
        <v>1093</v>
      </c>
      <c r="E1094" s="63" t="str">
        <f>VLOOKUP(CENSO[[#This Row],[NOME COMUM]],ESPECIES[],2,FALSE)</f>
        <v>Qualea dichotoma (Mart.) Warm. ex Wille</v>
      </c>
      <c r="F1094" s="64" t="s">
        <v>55</v>
      </c>
      <c r="G1094" s="64">
        <v>147</v>
      </c>
      <c r="H1094" s="97">
        <f>CENSO[[#This Row],[CAP (cm)]]/PI()</f>
        <v>46.791553269017228</v>
      </c>
      <c r="I1094" s="64">
        <v>16</v>
      </c>
      <c r="J1094" s="96">
        <f>(PI()*(CENSO[[#This Row],[DAP (cm)]]^2))/40000</f>
        <v>0.1719589582636383</v>
      </c>
      <c r="K1094" s="96">
        <f>CENSO[[#This Row],[g (m²)]]*CENSO[[#This Row],[H (m)]]*0.7</f>
        <v>1.9259403325527489</v>
      </c>
      <c r="L1094" s="64">
        <v>2</v>
      </c>
      <c r="M1094" s="65">
        <v>367327</v>
      </c>
      <c r="N1094" s="87">
        <v>9708203.1999999899</v>
      </c>
      <c r="O1094" s="98" t="s">
        <v>1225</v>
      </c>
      <c r="P1094" s="87" t="str">
        <f>VLOOKUP(CENSO[[#This Row],[DAP (cm)]],CD[],2,TRUE)</f>
        <v>TORETE</v>
      </c>
      <c r="Q1094" s="87" t="str">
        <f>VLOOKUP(CENSO[[#This Row],[DAP (cm)]],DD[],2,TRUE)</f>
        <v>40├ 50</v>
      </c>
      <c r="R1094" s="87" t="str" cm="1">
        <f t="array" ref="R1094">INDEX(_xlfn.TEXTSPLIT(CENSO[[#This Row],[NOME CIENTIFICO]]," "),1)</f>
        <v>Qualea</v>
      </c>
      <c r="S1094" s="98" t="s">
        <v>1004</v>
      </c>
      <c r="T1094" s="87">
        <f>_xlfn.MINIFS(CENSO[DAP (cm)],CENSO[NOME CIENTIFICO],CENSO[[#This Row],[NOME CIENTIFICO]])</f>
        <v>40.107045659157627</v>
      </c>
      <c r="U10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094" s="87" t="str">
        <f>IF(CENSO[[#This Row],[DAP (cm)]]&lt;CENSO[[#This Row],[DMCE (cm)]],"DAP &lt; DMCE","DAP ≥ DMCE")</f>
        <v>DAP &lt; DMCE</v>
      </c>
      <c r="W1094" s="87" t="str">
        <f>IF(CENSO[[#This Row],[DAP (cm)]]&gt;200, "Superior", "Inferior")</f>
        <v>Inferior</v>
      </c>
      <c r="X1094" s="87" t="str">
        <f>VLOOKUP(CENSO[[#This Row],[NOME COMUM]],ESPECIES[],4,FALSE)</f>
        <v>Não</v>
      </c>
      <c r="Y1094" s="87" t="str">
        <f>IF(IFERROR(VLOOKUP(CENSO[[#This Row],[NOME COMUM]],COMERCIAIS[],2, FALSE), "Não") &lt;&gt; "Não", "Sim", "Não")</f>
        <v>Não</v>
      </c>
      <c r="Z1094" s="133">
        <f>CENSO[[#This Row],[g (m²)]]/SUM(AEEF[AEEF-UT])</f>
        <v>3.0086655948998353E-4</v>
      </c>
      <c r="AA1094" s="133">
        <f>CENSO[[#This Row],[v (m³)]]/SUM(AEEF[AEEF-UT])</f>
        <v>3.3697054662878154E-3</v>
      </c>
    </row>
    <row r="1095" spans="1:27" ht="14">
      <c r="A1095" s="86">
        <v>1</v>
      </c>
      <c r="B1095" s="86">
        <v>1</v>
      </c>
      <c r="C1095" s="63">
        <v>41</v>
      </c>
      <c r="D1095" s="63">
        <v>1094</v>
      </c>
      <c r="E1095" s="63" t="str">
        <f>VLOOKUP(CENSO[[#This Row],[NOME COMUM]],ESPECIES[],2,FALSE)</f>
        <v>Enterolobium contortisiliquum (Vell.) Morong</v>
      </c>
      <c r="F1095" s="64" t="s">
        <v>45</v>
      </c>
      <c r="G1095" s="64">
        <v>357</v>
      </c>
      <c r="H1095" s="97">
        <f>CENSO[[#This Row],[CAP (cm)]]/PI()</f>
        <v>113.63662936761328</v>
      </c>
      <c r="I1095" s="64">
        <v>23</v>
      </c>
      <c r="J1095" s="96">
        <f>(PI()*(CENSO[[#This Row],[DAP (cm)]]^2))/40000</f>
        <v>1.0142069171059485</v>
      </c>
      <c r="K1095" s="96">
        <f>CENSO[[#This Row],[g (m²)]]*CENSO[[#This Row],[H (m)]]*0.7</f>
        <v>16.328731365405769</v>
      </c>
      <c r="L1095" s="64">
        <v>1</v>
      </c>
      <c r="M1095" s="65">
        <v>367274.4</v>
      </c>
      <c r="N1095" s="87">
        <v>9708280.6999999899</v>
      </c>
      <c r="O1095" s="87" t="s">
        <v>1227</v>
      </c>
      <c r="P1095" s="87" t="str">
        <f>VLOOKUP(CENSO[[#This Row],[DAP (cm)]],CD[],2,TRUE)</f>
        <v>TORA</v>
      </c>
      <c r="Q1095" s="87" t="str">
        <f>VLOOKUP(CENSO[[#This Row],[DAP (cm)]],DD[],2,TRUE)</f>
        <v>110├ 120</v>
      </c>
      <c r="R1095" s="87" t="str" cm="1">
        <f t="array" ref="R1095">INDEX(_xlfn.TEXTSPLIT(CENSO[[#This Row],[NOME CIENTIFICO]]," "),1)</f>
        <v>Enterolobium</v>
      </c>
      <c r="S1095" s="98" t="s">
        <v>1004</v>
      </c>
      <c r="T1095" s="87">
        <f>_xlfn.MINIFS(CENSO[DAP (cm)],CENSO[NOME CIENTIFICO],CENSO[[#This Row],[NOME CIENTIFICO]])</f>
        <v>42.971834634811742</v>
      </c>
      <c r="U10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1095" s="87" t="str">
        <f>IF(CENSO[[#This Row],[DAP (cm)]]&lt;CENSO[[#This Row],[DMCE (cm)]],"DAP &lt; DMCE","DAP ≥ DMCE")</f>
        <v>DAP ≥ DMCE</v>
      </c>
      <c r="W1095" s="87" t="str">
        <f>IF(CENSO[[#This Row],[DAP (cm)]]&gt;200, "Superior", "Inferior")</f>
        <v>Inferior</v>
      </c>
      <c r="X1095" s="87" t="str">
        <f>VLOOKUP(CENSO[[#This Row],[NOME COMUM]],ESPECIES[],4,FALSE)</f>
        <v>Não</v>
      </c>
      <c r="Y1095" s="87" t="str">
        <f>IF(IFERROR(VLOOKUP(CENSO[[#This Row],[NOME COMUM]],COMERCIAIS[],2, FALSE), "Não") &lt;&gt; "Não", "Sim", "Não")</f>
        <v>Sim</v>
      </c>
      <c r="Z1095" s="133">
        <f>CENSO[[#This Row],[g (m²)]]/SUM(AEEF[AEEF-UT])</f>
        <v>1.7744986876041887E-3</v>
      </c>
      <c r="AA1095" s="133">
        <f>CENSO[[#This Row],[v (m³)]]/SUM(AEEF[AEEF-UT])</f>
        <v>2.8569428870427436E-2</v>
      </c>
    </row>
    <row r="1096" spans="1:27" ht="14">
      <c r="A1096" s="86">
        <v>1</v>
      </c>
      <c r="B1096" s="86">
        <v>1</v>
      </c>
      <c r="C1096" s="63">
        <v>41</v>
      </c>
      <c r="D1096" s="63">
        <v>1095</v>
      </c>
      <c r="E1096" s="63" t="str">
        <f>VLOOKUP(CENSO[[#This Row],[NOME COMUM]],ESPECIES[],2,FALSE)</f>
        <v>Couratari guianensis Aubl.</v>
      </c>
      <c r="F1096" s="64" t="s">
        <v>6</v>
      </c>
      <c r="G1096" s="64">
        <v>300</v>
      </c>
      <c r="H1096" s="97">
        <f>CENSO[[#This Row],[CAP (cm)]]/PI()</f>
        <v>95.4929658551372</v>
      </c>
      <c r="I1096" s="64">
        <v>22</v>
      </c>
      <c r="J1096" s="96">
        <f>(PI()*(CENSO[[#This Row],[DAP (cm)]]^2))/40000</f>
        <v>0.7161972439135289</v>
      </c>
      <c r="K1096" s="96">
        <f>CENSO[[#This Row],[g (m²)]]*CENSO[[#This Row],[H (m)]]*0.7</f>
        <v>11.029437556268345</v>
      </c>
      <c r="L1096" s="64">
        <v>1</v>
      </c>
      <c r="M1096" s="65">
        <v>367238.59999999899</v>
      </c>
      <c r="N1096" s="87">
        <v>9708311.1999999899</v>
      </c>
      <c r="O1096" s="87" t="s">
        <v>1228</v>
      </c>
      <c r="P1096" s="87" t="str">
        <f>VLOOKUP(CENSO[[#This Row],[DAP (cm)]],CD[],2,TRUE)</f>
        <v>TORA</v>
      </c>
      <c r="Q1096" s="87" t="str">
        <f>VLOOKUP(CENSO[[#This Row],[DAP (cm)]],DD[],2,TRUE)</f>
        <v>90├ 100</v>
      </c>
      <c r="R1096" s="87" t="str" cm="1">
        <f t="array" ref="R1096">INDEX(_xlfn.TEXTSPLIT(CENSO[[#This Row],[NOME CIENTIFICO]]," "),1)</f>
        <v>Couratari</v>
      </c>
      <c r="S1096" s="98" t="s">
        <v>1004</v>
      </c>
      <c r="T1096" s="87">
        <f>_xlfn.MINIFS(CENSO[DAP (cm)],CENSO[NOME CIENTIFICO],CENSO[[#This Row],[NOME CIENTIFICO]])</f>
        <v>38.833806114422465</v>
      </c>
      <c r="U10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96" s="87" t="str">
        <f>IF(CENSO[[#This Row],[DAP (cm)]]&lt;CENSO[[#This Row],[DMCE (cm)]],"DAP &lt; DMCE","DAP ≥ DMCE")</f>
        <v>DAP ≥ DMCE</v>
      </c>
      <c r="W1096" s="87" t="str">
        <f>IF(CENSO[[#This Row],[DAP (cm)]]&gt;200, "Superior", "Inferior")</f>
        <v>Inferior</v>
      </c>
      <c r="X1096" s="87" t="str">
        <f>VLOOKUP(CENSO[[#This Row],[NOME COMUM]],ESPECIES[],4,FALSE)</f>
        <v>Não</v>
      </c>
      <c r="Y1096" s="87" t="str">
        <f>IF(IFERROR(VLOOKUP(CENSO[[#This Row],[NOME COMUM]],COMERCIAIS[],2, FALSE), "Não") &lt;&gt; "Não", "Sim", "Não")</f>
        <v>Sim</v>
      </c>
      <c r="Z1096" s="133">
        <f>CENSO[[#This Row],[g (m²)]]/SUM(AEEF[AEEF-UT])</f>
        <v>1.2530885443148001E-3</v>
      </c>
      <c r="AA1096" s="133">
        <f>CENSO[[#This Row],[v (m³)]]/SUM(AEEF[AEEF-UT])</f>
        <v>1.929756358244792E-2</v>
      </c>
    </row>
    <row r="1097" spans="1:27" ht="14">
      <c r="A1097" s="86">
        <v>1</v>
      </c>
      <c r="B1097" s="86">
        <v>1</v>
      </c>
      <c r="C1097" s="63">
        <v>41</v>
      </c>
      <c r="D1097" s="63">
        <v>1096</v>
      </c>
      <c r="E1097" s="63" t="str">
        <f>VLOOKUP(CENSO[[#This Row],[NOME COMUM]],ESPECIES[],2,FALSE)</f>
        <v>Tachigali myrmecophila Ducke</v>
      </c>
      <c r="F1097" s="64" t="s">
        <v>14</v>
      </c>
      <c r="G1097" s="64">
        <v>281</v>
      </c>
      <c r="H1097" s="97">
        <f>CENSO[[#This Row],[CAP (cm)]]/PI()</f>
        <v>89.445078017645187</v>
      </c>
      <c r="I1097" s="64">
        <v>15</v>
      </c>
      <c r="J1097" s="96">
        <f>(PI()*(CENSO[[#This Row],[DAP (cm)]]^2))/40000</f>
        <v>0.62835167307395745</v>
      </c>
      <c r="K1097" s="96">
        <f>CENSO[[#This Row],[g (m²)]]*CENSO[[#This Row],[H (m)]]*0.7</f>
        <v>6.5976925672765523</v>
      </c>
      <c r="L1097" s="64">
        <v>1</v>
      </c>
      <c r="M1097" s="65">
        <v>367237.59999999899</v>
      </c>
      <c r="N1097" s="87">
        <v>9708314.8000000007</v>
      </c>
      <c r="O1097" s="87" t="s">
        <v>1228</v>
      </c>
      <c r="P1097" s="87" t="str">
        <f>VLOOKUP(CENSO[[#This Row],[DAP (cm)]],CD[],2,TRUE)</f>
        <v>TORA</v>
      </c>
      <c r="Q1097" s="87" t="str">
        <f>VLOOKUP(CENSO[[#This Row],[DAP (cm)]],DD[],2,TRUE)</f>
        <v>80├ 90</v>
      </c>
      <c r="R1097" s="87" t="str" cm="1">
        <f t="array" ref="R1097">INDEX(_xlfn.TEXTSPLIT(CENSO[[#This Row],[NOME CIENTIFICO]]," "),1)</f>
        <v>Tachigali</v>
      </c>
      <c r="S1097" s="98" t="s">
        <v>1004</v>
      </c>
      <c r="T1097" s="87">
        <f>_xlfn.MINIFS(CENSO[DAP (cm)],CENSO[NOME CIENTIFICO],CENSO[[#This Row],[NOME CIENTIFICO]])</f>
        <v>39.152116000606256</v>
      </c>
      <c r="U10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097" s="87" t="str">
        <f>IF(CENSO[[#This Row],[DAP (cm)]]&lt;CENSO[[#This Row],[DMCE (cm)]],"DAP &lt; DMCE","DAP ≥ DMCE")</f>
        <v>DAP ≥ DMCE</v>
      </c>
      <c r="W1097" s="87" t="str">
        <f>IF(CENSO[[#This Row],[DAP (cm)]]&gt;200, "Superior", "Inferior")</f>
        <v>Inferior</v>
      </c>
      <c r="X1097" s="87" t="str">
        <f>VLOOKUP(CENSO[[#This Row],[NOME COMUM]],ESPECIES[],4,FALSE)</f>
        <v>Não</v>
      </c>
      <c r="Y1097" s="87" t="str">
        <f>IF(IFERROR(VLOOKUP(CENSO[[#This Row],[NOME COMUM]],COMERCIAIS[],2, FALSE), "Não") &lt;&gt; "Não", "Sim", "Não")</f>
        <v>Sim</v>
      </c>
      <c r="Z1097" s="133">
        <f>CENSO[[#This Row],[g (m²)]]/SUM(AEEF[AEEF-UT])</f>
        <v>1.0993902727515661E-3</v>
      </c>
      <c r="AA1097" s="133">
        <f>CENSO[[#This Row],[v (m³)]]/SUM(AEEF[AEEF-UT])</f>
        <v>1.1543597863891444E-2</v>
      </c>
    </row>
    <row r="1098" spans="1:27" ht="14">
      <c r="A1098" s="86">
        <v>1</v>
      </c>
      <c r="B1098" s="86">
        <v>1</v>
      </c>
      <c r="C1098" s="63">
        <v>41</v>
      </c>
      <c r="D1098" s="63">
        <v>1097</v>
      </c>
      <c r="E1098" s="63" t="str">
        <f>VLOOKUP(CENSO[[#This Row],[NOME COMUM]],ESPECIES[],2,FALSE)</f>
        <v>Cordia umbraculifera DC.</v>
      </c>
      <c r="F1098" s="64" t="s">
        <v>92</v>
      </c>
      <c r="G1098" s="64">
        <v>160</v>
      </c>
      <c r="H1098" s="97">
        <f>CENSO[[#This Row],[CAP (cm)]]/PI()</f>
        <v>50.929581789406512</v>
      </c>
      <c r="I1098" s="64">
        <v>16</v>
      </c>
      <c r="J1098" s="96">
        <f>(PI()*(CENSO[[#This Row],[DAP (cm)]]^2))/40000</f>
        <v>0.20371832715762608</v>
      </c>
      <c r="K1098" s="96">
        <f>CENSO[[#This Row],[g (m²)]]*CENSO[[#This Row],[H (m)]]*0.7</f>
        <v>2.2816452641654119</v>
      </c>
      <c r="L1098" s="64">
        <v>2</v>
      </c>
      <c r="M1098" s="65">
        <v>367224.7</v>
      </c>
      <c r="N1098" s="87">
        <v>9708298.0999999903</v>
      </c>
      <c r="O1098" s="98" t="s">
        <v>1225</v>
      </c>
      <c r="P1098" s="87" t="str">
        <f>VLOOKUP(CENSO[[#This Row],[DAP (cm)]],CD[],2,TRUE)</f>
        <v>TORA</v>
      </c>
      <c r="Q1098" s="87" t="str">
        <f>VLOOKUP(CENSO[[#This Row],[DAP (cm)]],DD[],2,TRUE)</f>
        <v>50├ 60</v>
      </c>
      <c r="R1098" s="87" t="str" cm="1">
        <f t="array" ref="R1098">INDEX(_xlfn.TEXTSPLIT(CENSO[[#This Row],[NOME CIENTIFICO]]," "),1)</f>
        <v>Cordia</v>
      </c>
      <c r="S1098" s="98" t="s">
        <v>1004</v>
      </c>
      <c r="T1098" s="87">
        <f>_xlfn.MINIFS(CENSO[DAP (cm)],CENSO[NOME CIENTIFICO],CENSO[[#This Row],[NOME CIENTIFICO]])</f>
        <v>42.335214862444161</v>
      </c>
      <c r="U10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1098" s="87" t="str">
        <f>IF(CENSO[[#This Row],[DAP (cm)]]&lt;CENSO[[#This Row],[DMCE (cm)]],"DAP &lt; DMCE","DAP ≥ DMCE")</f>
        <v>DAP &lt; DMCE</v>
      </c>
      <c r="W1098" s="87" t="str">
        <f>IF(CENSO[[#This Row],[DAP (cm)]]&gt;200, "Superior", "Inferior")</f>
        <v>Inferior</v>
      </c>
      <c r="X1098" s="87" t="str">
        <f>VLOOKUP(CENSO[[#This Row],[NOME COMUM]],ESPECIES[],4,FALSE)</f>
        <v>Não</v>
      </c>
      <c r="Y1098" s="87" t="str">
        <f>IF(IFERROR(VLOOKUP(CENSO[[#This Row],[NOME COMUM]],COMERCIAIS[],2, FALSE), "Não") &lt;&gt; "Não", "Sim", "Não")</f>
        <v>Não</v>
      </c>
      <c r="Z1098" s="133">
        <f>CENSO[[#This Row],[g (m²)]]/SUM(AEEF[AEEF-UT])</f>
        <v>3.5643407482732108E-4</v>
      </c>
      <c r="AA1098" s="133">
        <f>CENSO[[#This Row],[v (m³)]]/SUM(AEEF[AEEF-UT])</f>
        <v>3.9920616380659957E-3</v>
      </c>
    </row>
    <row r="1099" spans="1:27" ht="14">
      <c r="A1099" s="86">
        <v>1</v>
      </c>
      <c r="B1099" s="86">
        <v>1</v>
      </c>
      <c r="C1099" s="63">
        <v>41</v>
      </c>
      <c r="D1099" s="63">
        <v>1098</v>
      </c>
      <c r="E1099" s="63" t="str">
        <f>VLOOKUP(CENSO[[#This Row],[NOME COMUM]],ESPECIES[],2,FALSE)</f>
        <v>Bertholletia excelsa Humb. &amp; Bonpl.</v>
      </c>
      <c r="F1099" s="64" t="s">
        <v>37</v>
      </c>
      <c r="G1099" s="64">
        <v>191</v>
      </c>
      <c r="H1099" s="97">
        <f>CENSO[[#This Row],[CAP (cm)]]/PI()</f>
        <v>60.797188261104019</v>
      </c>
      <c r="I1099" s="64">
        <v>20</v>
      </c>
      <c r="J1099" s="96">
        <f>(PI()*(CENSO[[#This Row],[DAP (cm)]]^2))/40000</f>
        <v>0.29030657394677167</v>
      </c>
      <c r="K1099" s="96">
        <f>CENSO[[#This Row],[g (m²)]]*CENSO[[#This Row],[H (m)]]*0.7</f>
        <v>4.0642920352548026</v>
      </c>
      <c r="L1099" s="64">
        <v>1</v>
      </c>
      <c r="M1099" s="65">
        <v>367223.09999999899</v>
      </c>
      <c r="N1099" s="87">
        <v>9708300.8000000007</v>
      </c>
      <c r="O1099" s="87" t="s">
        <v>424</v>
      </c>
      <c r="P1099" s="87" t="str">
        <f>VLOOKUP(CENSO[[#This Row],[DAP (cm)]],CD[],2,TRUE)</f>
        <v>TORA</v>
      </c>
      <c r="Q1099" s="87" t="str">
        <f>VLOOKUP(CENSO[[#This Row],[DAP (cm)]],DD[],2,TRUE)</f>
        <v>60├ 70</v>
      </c>
      <c r="R1099" s="87" t="str" cm="1">
        <f t="array" ref="R1099">INDEX(_xlfn.TEXTSPLIT(CENSO[[#This Row],[NOME CIENTIFICO]]," "),1)</f>
        <v>Bertholletia</v>
      </c>
      <c r="S1099" s="98" t="s">
        <v>1004</v>
      </c>
      <c r="T1099" s="87">
        <f>_xlfn.MINIFS(CENSO[DAP (cm)],CENSO[NOME CIENTIFICO],CENSO[[#This Row],[NOME CIENTIFICO]])</f>
        <v>41.38028520389279</v>
      </c>
      <c r="U10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099" s="87" t="str">
        <f>IF(CENSO[[#This Row],[DAP (cm)]]&lt;CENSO[[#This Row],[DMCE (cm)]],"DAP &lt; DMCE","DAP ≥ DMCE")</f>
        <v>DAP ≥ DMCE</v>
      </c>
      <c r="W1099" s="87" t="str">
        <f>IF(CENSO[[#This Row],[DAP (cm)]]&gt;200, "Superior", "Inferior")</f>
        <v>Inferior</v>
      </c>
      <c r="X1099" s="87" t="str">
        <f>VLOOKUP(CENSO[[#This Row],[NOME COMUM]],ESPECIES[],4,FALSE)</f>
        <v>Protegida</v>
      </c>
      <c r="Y1099" s="87" t="str">
        <f>IF(IFERROR(VLOOKUP(CENSO[[#This Row],[NOME COMUM]],COMERCIAIS[],2, FALSE), "Não") &lt;&gt; "Não", "Sim", "Não")</f>
        <v>Não</v>
      </c>
      <c r="Z1099" s="133">
        <f>CENSO[[#This Row],[g (m²)]]/SUM(AEEF[AEEF-UT])</f>
        <v>5.0793247983498034E-4</v>
      </c>
      <c r="AA1099" s="133">
        <f>CENSO[[#This Row],[v (m³)]]/SUM(AEEF[AEEF-UT])</f>
        <v>7.1110547176897231E-3</v>
      </c>
    </row>
    <row r="1100" spans="1:27" ht="14">
      <c r="A1100" s="86">
        <v>1</v>
      </c>
      <c r="B1100" s="86">
        <v>1</v>
      </c>
      <c r="C1100" s="63">
        <v>41</v>
      </c>
      <c r="D1100" s="63">
        <v>1099</v>
      </c>
      <c r="E1100" s="63" t="str">
        <f>VLOOKUP(CENSO[[#This Row],[NOME COMUM]],ESPECIES[],2,FALSE)</f>
        <v>Hymenaea courbaril L.</v>
      </c>
      <c r="F1100" s="64" t="s">
        <v>3</v>
      </c>
      <c r="G1100" s="64">
        <v>190</v>
      </c>
      <c r="H1100" s="97">
        <f>CENSO[[#This Row],[CAP (cm)]]/PI()</f>
        <v>60.478878374920228</v>
      </c>
      <c r="I1100" s="64">
        <v>18</v>
      </c>
      <c r="J1100" s="96">
        <f>(PI()*(CENSO[[#This Row],[DAP (cm)]]^2))/40000</f>
        <v>0.28727467228087106</v>
      </c>
      <c r="K1100" s="96">
        <f>CENSO[[#This Row],[g (m²)]]*CENSO[[#This Row],[H (m)]]*0.7</f>
        <v>3.6196608707389748</v>
      </c>
      <c r="L1100" s="64">
        <v>1</v>
      </c>
      <c r="M1100" s="65">
        <v>367242.59999999899</v>
      </c>
      <c r="N1100" s="87">
        <v>9708334.5</v>
      </c>
      <c r="O1100" s="87" t="s">
        <v>1228</v>
      </c>
      <c r="P1100" s="87" t="str">
        <f>VLOOKUP(CENSO[[#This Row],[DAP (cm)]],CD[],2,TRUE)</f>
        <v>TORA</v>
      </c>
      <c r="Q1100" s="87" t="str">
        <f>VLOOKUP(CENSO[[#This Row],[DAP (cm)]],DD[],2,TRUE)</f>
        <v>60├ 70</v>
      </c>
      <c r="R1100" s="87" t="str" cm="1">
        <f t="array" ref="R1100">INDEX(_xlfn.TEXTSPLIT(CENSO[[#This Row],[NOME CIENTIFICO]]," "),1)</f>
        <v>Hymenaea</v>
      </c>
      <c r="S1100" s="98" t="s">
        <v>1004</v>
      </c>
      <c r="T1100" s="87">
        <f>_xlfn.MINIFS(CENSO[DAP (cm)],CENSO[NOME CIENTIFICO],CENSO[[#This Row],[NOME CIENTIFICO]])</f>
        <v>41.38028520389279</v>
      </c>
      <c r="U11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100" s="87" t="str">
        <f>IF(CENSO[[#This Row],[DAP (cm)]]&lt;CENSO[[#This Row],[DMCE (cm)]],"DAP &lt; DMCE","DAP ≥ DMCE")</f>
        <v>DAP ≥ DMCE</v>
      </c>
      <c r="W1100" s="87" t="str">
        <f>IF(CENSO[[#This Row],[DAP (cm)]]&gt;200, "Superior", "Inferior")</f>
        <v>Inferior</v>
      </c>
      <c r="X1100" s="87" t="str">
        <f>VLOOKUP(CENSO[[#This Row],[NOME COMUM]],ESPECIES[],4,FALSE)</f>
        <v>Não</v>
      </c>
      <c r="Y1100" s="87" t="str">
        <f>IF(IFERROR(VLOOKUP(CENSO[[#This Row],[NOME COMUM]],COMERCIAIS[],2, FALSE), "Não") &lt;&gt; "Não", "Sim", "Não")</f>
        <v>Sim</v>
      </c>
      <c r="Z1100" s="133">
        <f>CENSO[[#This Row],[g (m²)]]/SUM(AEEF[AEEF-UT])</f>
        <v>5.0262773833071434E-4</v>
      </c>
      <c r="AA1100" s="133">
        <f>CENSO[[#This Row],[v (m³)]]/SUM(AEEF[AEEF-UT])</f>
        <v>6.3331095029669987E-3</v>
      </c>
    </row>
    <row r="1101" spans="1:27" ht="14">
      <c r="A1101" s="86">
        <v>1</v>
      </c>
      <c r="B1101" s="86">
        <v>1</v>
      </c>
      <c r="C1101" s="63">
        <v>41</v>
      </c>
      <c r="D1101" s="63">
        <v>1100</v>
      </c>
      <c r="E1101" s="63" t="str">
        <f>VLOOKUP(CENSO[[#This Row],[NOME COMUM]],ESPECIES[],2,FALSE)</f>
        <v>Tachigali myrmecophila Ducke</v>
      </c>
      <c r="F1101" s="64" t="s">
        <v>14</v>
      </c>
      <c r="G1101" s="64">
        <v>315</v>
      </c>
      <c r="H1101" s="97">
        <f>CENSO[[#This Row],[CAP (cm)]]/PI()</f>
        <v>100.26761414789407</v>
      </c>
      <c r="I1101" s="64">
        <v>20</v>
      </c>
      <c r="J1101" s="96">
        <f>(PI()*(CENSO[[#This Row],[DAP (cm)]]^2))/40000</f>
        <v>0.78960746141466576</v>
      </c>
      <c r="K1101" s="96">
        <f>CENSO[[#This Row],[g (m²)]]*CENSO[[#This Row],[H (m)]]*0.7</f>
        <v>11.054504459805321</v>
      </c>
      <c r="L1101" s="64">
        <v>1</v>
      </c>
      <c r="M1101" s="65">
        <v>367161</v>
      </c>
      <c r="N1101" s="87">
        <v>9708407</v>
      </c>
      <c r="O1101" s="87" t="s">
        <v>1228</v>
      </c>
      <c r="P1101" s="87" t="str">
        <f>VLOOKUP(CENSO[[#This Row],[DAP (cm)]],CD[],2,TRUE)</f>
        <v>TORA</v>
      </c>
      <c r="Q1101" s="87" t="str">
        <f>VLOOKUP(CENSO[[#This Row],[DAP (cm)]],DD[],2,TRUE)</f>
        <v>100├ 110</v>
      </c>
      <c r="R1101" s="87" t="str" cm="1">
        <f t="array" ref="R1101">INDEX(_xlfn.TEXTSPLIT(CENSO[[#This Row],[NOME CIENTIFICO]]," "),1)</f>
        <v>Tachigali</v>
      </c>
      <c r="S1101" s="98" t="s">
        <v>1004</v>
      </c>
      <c r="T1101" s="87">
        <f>_xlfn.MINIFS(CENSO[DAP (cm)],CENSO[NOME CIENTIFICO],CENSO[[#This Row],[NOME CIENTIFICO]])</f>
        <v>39.152116000606256</v>
      </c>
      <c r="U11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01" s="87" t="str">
        <f>IF(CENSO[[#This Row],[DAP (cm)]]&lt;CENSO[[#This Row],[DMCE (cm)]],"DAP &lt; DMCE","DAP ≥ DMCE")</f>
        <v>DAP ≥ DMCE</v>
      </c>
      <c r="W1101" s="87" t="str">
        <f>IF(CENSO[[#This Row],[DAP (cm)]]&gt;200, "Superior", "Inferior")</f>
        <v>Inferior</v>
      </c>
      <c r="X1101" s="87" t="str">
        <f>VLOOKUP(CENSO[[#This Row],[NOME COMUM]],ESPECIES[],4,FALSE)</f>
        <v>Não</v>
      </c>
      <c r="Y1101" s="87" t="str">
        <f>IF(IFERROR(VLOOKUP(CENSO[[#This Row],[NOME COMUM]],COMERCIAIS[],2, FALSE), "Não") &lt;&gt; "Não", "Sim", "Não")</f>
        <v>Sim</v>
      </c>
      <c r="Z1101" s="133">
        <f>CENSO[[#This Row],[g (m²)]]/SUM(AEEF[AEEF-UT])</f>
        <v>1.3815301201070673E-3</v>
      </c>
      <c r="AA1101" s="133">
        <f>CENSO[[#This Row],[v (m³)]]/SUM(AEEF[AEEF-UT])</f>
        <v>1.9341421681498942E-2</v>
      </c>
    </row>
    <row r="1102" spans="1:27" ht="14">
      <c r="A1102" s="86">
        <v>1</v>
      </c>
      <c r="B1102" s="86">
        <v>1</v>
      </c>
      <c r="C1102" s="63">
        <v>41</v>
      </c>
      <c r="D1102" s="63">
        <v>1101</v>
      </c>
      <c r="E1102" s="63" t="str">
        <f>VLOOKUP(CENSO[[#This Row],[NOME COMUM]],ESPECIES[],2,FALSE)</f>
        <v>Parkia multijuga Benth.</v>
      </c>
      <c r="F1102" s="64" t="s">
        <v>75</v>
      </c>
      <c r="G1102" s="64">
        <v>391</v>
      </c>
      <c r="H1102" s="97">
        <f>CENSO[[#This Row],[CAP (cm)]]/PI()</f>
        <v>124.45916549786216</v>
      </c>
      <c r="I1102" s="64">
        <v>20</v>
      </c>
      <c r="J1102" s="96">
        <f>(PI()*(CENSO[[#This Row],[DAP (cm)]]^2))/40000</f>
        <v>1.2165883427416024</v>
      </c>
      <c r="K1102" s="96">
        <f>CENSO[[#This Row],[g (m²)]]*CENSO[[#This Row],[H (m)]]*0.7</f>
        <v>17.032236798382431</v>
      </c>
      <c r="L1102" s="64">
        <v>1</v>
      </c>
      <c r="M1102" s="65">
        <v>367118.9</v>
      </c>
      <c r="N1102" s="87">
        <v>9708401.4000000004</v>
      </c>
      <c r="O1102" s="87" t="s">
        <v>1227</v>
      </c>
      <c r="P1102" s="87" t="str">
        <f>VLOOKUP(CENSO[[#This Row],[DAP (cm)]],CD[],2,TRUE)</f>
        <v>TORA</v>
      </c>
      <c r="Q1102" s="87" t="str">
        <f>VLOOKUP(CENSO[[#This Row],[DAP (cm)]],DD[],2,TRUE)</f>
        <v>120├ 130</v>
      </c>
      <c r="R1102" s="87" t="str" cm="1">
        <f t="array" ref="R1102">INDEX(_xlfn.TEXTSPLIT(CENSO[[#This Row],[NOME CIENTIFICO]]," "),1)</f>
        <v>Parkia</v>
      </c>
      <c r="S1102" s="98" t="s">
        <v>1004</v>
      </c>
      <c r="T1102" s="87">
        <f>_xlfn.MINIFS(CENSO[DAP (cm)],CENSO[NOME CIENTIFICO],CENSO[[#This Row],[NOME CIENTIFICO]])</f>
        <v>39.788735772973837</v>
      </c>
      <c r="U11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02" s="87" t="str">
        <f>IF(CENSO[[#This Row],[DAP (cm)]]&lt;CENSO[[#This Row],[DMCE (cm)]],"DAP &lt; DMCE","DAP ≥ DMCE")</f>
        <v>DAP ≥ DMCE</v>
      </c>
      <c r="W1102" s="87" t="str">
        <f>IF(CENSO[[#This Row],[DAP (cm)]]&gt;200, "Superior", "Inferior")</f>
        <v>Inferior</v>
      </c>
      <c r="X1102" s="87" t="str">
        <f>VLOOKUP(CENSO[[#This Row],[NOME COMUM]],ESPECIES[],4,FALSE)</f>
        <v>Não</v>
      </c>
      <c r="Y1102" s="87" t="str">
        <f>IF(IFERROR(VLOOKUP(CENSO[[#This Row],[NOME COMUM]],COMERCIAIS[],2, FALSE), "Não") &lt;&gt; "Não", "Sim", "Não")</f>
        <v>Não</v>
      </c>
      <c r="Z1102" s="133">
        <f>CENSO[[#This Row],[g (m²)]]/SUM(AEEF[AEEF-UT])</f>
        <v>2.1285936638154551E-3</v>
      </c>
      <c r="AA1102" s="133">
        <f>CENSO[[#This Row],[v (m³)]]/SUM(AEEF[AEEF-UT])</f>
        <v>2.9800311293416367E-2</v>
      </c>
    </row>
    <row r="1103" spans="1:27" ht="14">
      <c r="A1103" s="86">
        <v>1</v>
      </c>
      <c r="B1103" s="86">
        <v>1</v>
      </c>
      <c r="C1103" s="63">
        <v>41</v>
      </c>
      <c r="D1103" s="63">
        <v>1102</v>
      </c>
      <c r="E1103" s="63" t="str">
        <f>VLOOKUP(CENSO[[#This Row],[NOME COMUM]],ESPECIES[],2,FALSE)</f>
        <v>Copaifera guianensis Desf.</v>
      </c>
      <c r="F1103" s="64" t="s">
        <v>7</v>
      </c>
      <c r="G1103" s="64">
        <v>323</v>
      </c>
      <c r="H1103" s="97">
        <f>CENSO[[#This Row],[CAP (cm)]]/PI()</f>
        <v>102.81409323736439</v>
      </c>
      <c r="I1103" s="64">
        <v>21</v>
      </c>
      <c r="J1103" s="96">
        <f>(PI()*(CENSO[[#This Row],[DAP (cm)]]^2))/40000</f>
        <v>0.83022380289171738</v>
      </c>
      <c r="K1103" s="96">
        <f>CENSO[[#This Row],[g (m²)]]*CENSO[[#This Row],[H (m)]]*0.7</f>
        <v>12.204289902508245</v>
      </c>
      <c r="L1103" s="64">
        <v>1</v>
      </c>
      <c r="M1103" s="65">
        <v>367053.2</v>
      </c>
      <c r="N1103" s="87">
        <v>9708450.4000000004</v>
      </c>
      <c r="O1103" s="87" t="s">
        <v>1227</v>
      </c>
      <c r="P1103" s="87" t="str">
        <f>VLOOKUP(CENSO[[#This Row],[DAP (cm)]],CD[],2,TRUE)</f>
        <v>TORA</v>
      </c>
      <c r="Q1103" s="87" t="str">
        <f>VLOOKUP(CENSO[[#This Row],[DAP (cm)]],DD[],2,TRUE)</f>
        <v>100├ 110</v>
      </c>
      <c r="R1103" s="87" t="str" cm="1">
        <f t="array" ref="R1103">INDEX(_xlfn.TEXTSPLIT(CENSO[[#This Row],[NOME CIENTIFICO]]," "),1)</f>
        <v>Copaifera</v>
      </c>
      <c r="S1103" s="98" t="s">
        <v>1004</v>
      </c>
      <c r="T1103" s="87">
        <f>_xlfn.MINIFS(CENSO[DAP (cm)],CENSO[NOME CIENTIFICO],CENSO[[#This Row],[NOME CIENTIFICO]])</f>
        <v>51.884511447957884</v>
      </c>
      <c r="U11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61.884511447957884</v>
      </c>
      <c r="V1103" s="87" t="str">
        <f>IF(CENSO[[#This Row],[DAP (cm)]]&lt;CENSO[[#This Row],[DMCE (cm)]],"DAP &lt; DMCE","DAP ≥ DMCE")</f>
        <v>DAP ≥ DMCE</v>
      </c>
      <c r="W1103" s="87" t="str">
        <f>IF(CENSO[[#This Row],[DAP (cm)]]&gt;200, "Superior", "Inferior")</f>
        <v>Inferior</v>
      </c>
      <c r="X1103" s="87" t="str">
        <f>VLOOKUP(CENSO[[#This Row],[NOME COMUM]],ESPECIES[],4,FALSE)</f>
        <v>Não</v>
      </c>
      <c r="Y1103" s="87" t="str">
        <f>IF(IFERROR(VLOOKUP(CENSO[[#This Row],[NOME COMUM]],COMERCIAIS[],2, FALSE), "Não") &lt;&gt; "Não", "Sim", "Não")</f>
        <v>Não</v>
      </c>
      <c r="Z1103" s="133">
        <f>CENSO[[#This Row],[g (m²)]]/SUM(AEEF[AEEF-UT])</f>
        <v>1.4525941637757644E-3</v>
      </c>
      <c r="AA1103" s="133">
        <f>CENSO[[#This Row],[v (m³)]]/SUM(AEEF[AEEF-UT])</f>
        <v>2.1353134207503736E-2</v>
      </c>
    </row>
    <row r="1104" spans="1:27" ht="14">
      <c r="A1104" s="86">
        <v>1</v>
      </c>
      <c r="B1104" s="86">
        <v>1</v>
      </c>
      <c r="C1104" s="63">
        <v>42</v>
      </c>
      <c r="D1104" s="63">
        <v>1103</v>
      </c>
      <c r="E1104" s="63" t="str">
        <f>VLOOKUP(CENSO[[#This Row],[NOME COMUM]],ESPECIES[],2,FALSE)</f>
        <v>Hymenaea courbaril L.</v>
      </c>
      <c r="F1104" s="64" t="s">
        <v>3</v>
      </c>
      <c r="G1104" s="64">
        <v>300</v>
      </c>
      <c r="H1104" s="97">
        <f>CENSO[[#This Row],[CAP (cm)]]/PI()</f>
        <v>95.4929658551372</v>
      </c>
      <c r="I1104" s="64">
        <v>20</v>
      </c>
      <c r="J1104" s="96">
        <f>(PI()*(CENSO[[#This Row],[DAP (cm)]]^2))/40000</f>
        <v>0.7161972439135289</v>
      </c>
      <c r="K1104" s="96">
        <f>CENSO[[#This Row],[g (m²)]]*CENSO[[#This Row],[H (m)]]*0.7</f>
        <v>10.026761414789403</v>
      </c>
      <c r="L1104" s="64">
        <v>1</v>
      </c>
      <c r="M1104" s="65">
        <v>367029.299999999</v>
      </c>
      <c r="N1104" s="87">
        <v>9708440.3000000007</v>
      </c>
      <c r="O1104" s="87" t="s">
        <v>1228</v>
      </c>
      <c r="P1104" s="87" t="str">
        <f>VLOOKUP(CENSO[[#This Row],[DAP (cm)]],CD[],2,TRUE)</f>
        <v>TORA</v>
      </c>
      <c r="Q1104" s="87" t="str">
        <f>VLOOKUP(CENSO[[#This Row],[DAP (cm)]],DD[],2,TRUE)</f>
        <v>90├ 100</v>
      </c>
      <c r="R1104" s="87" t="str" cm="1">
        <f t="array" ref="R1104">INDEX(_xlfn.TEXTSPLIT(CENSO[[#This Row],[NOME CIENTIFICO]]," "),1)</f>
        <v>Hymenaea</v>
      </c>
      <c r="S1104" s="98" t="s">
        <v>1004</v>
      </c>
      <c r="T1104" s="87">
        <f>_xlfn.MINIFS(CENSO[DAP (cm)],CENSO[NOME CIENTIFICO],CENSO[[#This Row],[NOME CIENTIFICO]])</f>
        <v>41.38028520389279</v>
      </c>
      <c r="U11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104" s="87" t="str">
        <f>IF(CENSO[[#This Row],[DAP (cm)]]&lt;CENSO[[#This Row],[DMCE (cm)]],"DAP &lt; DMCE","DAP ≥ DMCE")</f>
        <v>DAP ≥ DMCE</v>
      </c>
      <c r="W1104" s="87" t="str">
        <f>IF(CENSO[[#This Row],[DAP (cm)]]&gt;200, "Superior", "Inferior")</f>
        <v>Inferior</v>
      </c>
      <c r="X1104" s="87" t="str">
        <f>VLOOKUP(CENSO[[#This Row],[NOME COMUM]],ESPECIES[],4,FALSE)</f>
        <v>Não</v>
      </c>
      <c r="Y1104" s="87" t="str">
        <f>IF(IFERROR(VLOOKUP(CENSO[[#This Row],[NOME COMUM]],COMERCIAIS[],2, FALSE), "Não") &lt;&gt; "Não", "Sim", "Não")</f>
        <v>Sim</v>
      </c>
      <c r="Z1104" s="133">
        <f>CENSO[[#This Row],[g (m²)]]/SUM(AEEF[AEEF-UT])</f>
        <v>1.2530885443148001E-3</v>
      </c>
      <c r="AA1104" s="133">
        <f>CENSO[[#This Row],[v (m³)]]/SUM(AEEF[AEEF-UT])</f>
        <v>1.75432396204072E-2</v>
      </c>
    </row>
    <row r="1105" spans="1:27" ht="14">
      <c r="A1105" s="86">
        <v>1</v>
      </c>
      <c r="B1105" s="86">
        <v>1</v>
      </c>
      <c r="C1105" s="63">
        <v>42</v>
      </c>
      <c r="D1105" s="63">
        <v>1104</v>
      </c>
      <c r="E1105" s="63" t="str">
        <f>VLOOKUP(CENSO[[#This Row],[NOME COMUM]],ESPECIES[],2,FALSE)</f>
        <v>Enterolobium contortisiliquum (Vell.) Morong</v>
      </c>
      <c r="F1105" s="64" t="s">
        <v>45</v>
      </c>
      <c r="G1105" s="64">
        <v>306</v>
      </c>
      <c r="H1105" s="97">
        <f>CENSO[[#This Row],[CAP (cm)]]/PI()</f>
        <v>97.402825172239943</v>
      </c>
      <c r="I1105" s="64">
        <v>20</v>
      </c>
      <c r="J1105" s="96">
        <f>(PI()*(CENSO[[#This Row],[DAP (cm)]]^2))/40000</f>
        <v>0.74513161256763549</v>
      </c>
      <c r="K1105" s="96">
        <f>CENSO[[#This Row],[g (m²)]]*CENSO[[#This Row],[H (m)]]*0.7</f>
        <v>10.431842575946897</v>
      </c>
      <c r="L1105" s="64">
        <v>1</v>
      </c>
      <c r="M1105" s="65">
        <v>367020.5</v>
      </c>
      <c r="N1105" s="87">
        <v>9708421.8000000007</v>
      </c>
      <c r="O1105" s="87" t="s">
        <v>1227</v>
      </c>
      <c r="P1105" s="87" t="str">
        <f>VLOOKUP(CENSO[[#This Row],[DAP (cm)]],CD[],2,TRUE)</f>
        <v>TORA</v>
      </c>
      <c r="Q1105" s="87" t="str">
        <f>VLOOKUP(CENSO[[#This Row],[DAP (cm)]],DD[],2,TRUE)</f>
        <v>90├ 100</v>
      </c>
      <c r="R1105" s="87" t="str" cm="1">
        <f t="array" ref="R1105">INDEX(_xlfn.TEXTSPLIT(CENSO[[#This Row],[NOME CIENTIFICO]]," "),1)</f>
        <v>Enterolobium</v>
      </c>
      <c r="S1105" s="98" t="s">
        <v>1004</v>
      </c>
      <c r="T1105" s="87">
        <f>_xlfn.MINIFS(CENSO[DAP (cm)],CENSO[NOME CIENTIFICO],CENSO[[#This Row],[NOME CIENTIFICO]])</f>
        <v>42.971834634811742</v>
      </c>
      <c r="U11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1105" s="87" t="str">
        <f>IF(CENSO[[#This Row],[DAP (cm)]]&lt;CENSO[[#This Row],[DMCE (cm)]],"DAP &lt; DMCE","DAP ≥ DMCE")</f>
        <v>DAP ≥ DMCE</v>
      </c>
      <c r="W1105" s="87" t="str">
        <f>IF(CENSO[[#This Row],[DAP (cm)]]&gt;200, "Superior", "Inferior")</f>
        <v>Inferior</v>
      </c>
      <c r="X1105" s="87" t="str">
        <f>VLOOKUP(CENSO[[#This Row],[NOME COMUM]],ESPECIES[],4,FALSE)</f>
        <v>Não</v>
      </c>
      <c r="Y1105" s="87" t="str">
        <f>IF(IFERROR(VLOOKUP(CENSO[[#This Row],[NOME COMUM]],COMERCIAIS[],2, FALSE), "Não") &lt;&gt; "Não", "Sim", "Não")</f>
        <v>Sim</v>
      </c>
      <c r="Z1105" s="133">
        <f>CENSO[[#This Row],[g (m²)]]/SUM(AEEF[AEEF-UT])</f>
        <v>1.3037133215051181E-3</v>
      </c>
      <c r="AA1105" s="133">
        <f>CENSO[[#This Row],[v (m³)]]/SUM(AEEF[AEEF-UT])</f>
        <v>1.8251986501071654E-2</v>
      </c>
    </row>
    <row r="1106" spans="1:27" ht="14">
      <c r="A1106" s="86">
        <v>1</v>
      </c>
      <c r="B1106" s="86">
        <v>1</v>
      </c>
      <c r="C1106" s="63">
        <v>42</v>
      </c>
      <c r="D1106" s="63">
        <v>1105</v>
      </c>
      <c r="E1106" s="63" t="str">
        <f>VLOOKUP(CENSO[[#This Row],[NOME COMUM]],ESPECIES[],2,FALSE)</f>
        <v>Couratari guianensis Aubl.</v>
      </c>
      <c r="F1106" s="64" t="s">
        <v>6</v>
      </c>
      <c r="G1106" s="64">
        <v>214</v>
      </c>
      <c r="H1106" s="97">
        <f>CENSO[[#This Row],[CAP (cm)]]/PI()</f>
        <v>68.118315643331201</v>
      </c>
      <c r="I1106" s="64">
        <v>22</v>
      </c>
      <c r="J1106" s="96">
        <f>(PI()*(CENSO[[#This Row],[DAP (cm)]]^2))/40000</f>
        <v>0.36443298869182189</v>
      </c>
      <c r="K1106" s="96">
        <f>CENSO[[#This Row],[g (m²)]]*CENSO[[#This Row],[H (m)]]*0.7</f>
        <v>5.612268025854056</v>
      </c>
      <c r="L1106" s="64">
        <v>1</v>
      </c>
      <c r="M1106" s="65">
        <v>367086</v>
      </c>
      <c r="N1106" s="87">
        <v>9708369.8000000007</v>
      </c>
      <c r="O1106" s="87" t="s">
        <v>1228</v>
      </c>
      <c r="P1106" s="87" t="str">
        <f>VLOOKUP(CENSO[[#This Row],[DAP (cm)]],CD[],2,TRUE)</f>
        <v>TORA</v>
      </c>
      <c r="Q1106" s="87" t="str">
        <f>VLOOKUP(CENSO[[#This Row],[DAP (cm)]],DD[],2,TRUE)</f>
        <v>60├ 70</v>
      </c>
      <c r="R1106" s="87" t="str" cm="1">
        <f t="array" ref="R1106">INDEX(_xlfn.TEXTSPLIT(CENSO[[#This Row],[NOME CIENTIFICO]]," "),1)</f>
        <v>Couratari</v>
      </c>
      <c r="S1106" s="98" t="s">
        <v>1004</v>
      </c>
      <c r="T1106" s="87">
        <f>_xlfn.MINIFS(CENSO[DAP (cm)],CENSO[NOME CIENTIFICO],CENSO[[#This Row],[NOME CIENTIFICO]])</f>
        <v>38.833806114422465</v>
      </c>
      <c r="U11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06" s="87" t="str">
        <f>IF(CENSO[[#This Row],[DAP (cm)]]&lt;CENSO[[#This Row],[DMCE (cm)]],"DAP &lt; DMCE","DAP ≥ DMCE")</f>
        <v>DAP ≥ DMCE</v>
      </c>
      <c r="W1106" s="87" t="str">
        <f>IF(CENSO[[#This Row],[DAP (cm)]]&gt;200, "Superior", "Inferior")</f>
        <v>Inferior</v>
      </c>
      <c r="X1106" s="87" t="str">
        <f>VLOOKUP(CENSO[[#This Row],[NOME COMUM]],ESPECIES[],4,FALSE)</f>
        <v>Não</v>
      </c>
      <c r="Y1106" s="87" t="str">
        <f>IF(IFERROR(VLOOKUP(CENSO[[#This Row],[NOME COMUM]],COMERCIAIS[],2, FALSE), "Não") &lt;&gt; "Não", "Sim", "Não")</f>
        <v>Sim</v>
      </c>
      <c r="Z1106" s="133">
        <f>CENSO[[#This Row],[g (m²)]]/SUM(AEEF[AEEF-UT])</f>
        <v>6.3762714417156204E-4</v>
      </c>
      <c r="AA1106" s="133">
        <f>CENSO[[#This Row],[v (m³)]]/SUM(AEEF[AEEF-UT])</f>
        <v>9.8194580202420542E-3</v>
      </c>
    </row>
    <row r="1107" spans="1:27" ht="14">
      <c r="A1107" s="86">
        <v>1</v>
      </c>
      <c r="B1107" s="86">
        <v>1</v>
      </c>
      <c r="C1107" s="63">
        <v>42</v>
      </c>
      <c r="D1107" s="63">
        <v>1106</v>
      </c>
      <c r="E1107" s="63" t="str">
        <f>VLOOKUP(CENSO[[#This Row],[NOME COMUM]],ESPECIES[],2,FALSE)</f>
        <v>Couratari guianensis Aubl.</v>
      </c>
      <c r="F1107" s="64" t="s">
        <v>6</v>
      </c>
      <c r="G1107" s="64">
        <v>214</v>
      </c>
      <c r="H1107" s="97">
        <f>CENSO[[#This Row],[CAP (cm)]]/PI()</f>
        <v>68.118315643331201</v>
      </c>
      <c r="I1107" s="64">
        <v>22</v>
      </c>
      <c r="J1107" s="96">
        <f>(PI()*(CENSO[[#This Row],[DAP (cm)]]^2))/40000</f>
        <v>0.36443298869182189</v>
      </c>
      <c r="K1107" s="96">
        <f>CENSO[[#This Row],[g (m²)]]*CENSO[[#This Row],[H (m)]]*0.7</f>
        <v>5.612268025854056</v>
      </c>
      <c r="L1107" s="64">
        <v>1</v>
      </c>
      <c r="M1107" s="65">
        <v>367086</v>
      </c>
      <c r="N1107" s="87">
        <v>9708369.8000000007</v>
      </c>
      <c r="O1107" s="87" t="s">
        <v>1228</v>
      </c>
      <c r="P1107" s="87" t="str">
        <f>VLOOKUP(CENSO[[#This Row],[DAP (cm)]],CD[],2,TRUE)</f>
        <v>TORA</v>
      </c>
      <c r="Q1107" s="87" t="str">
        <f>VLOOKUP(CENSO[[#This Row],[DAP (cm)]],DD[],2,TRUE)</f>
        <v>60├ 70</v>
      </c>
      <c r="R1107" s="87" t="str" cm="1">
        <f t="array" ref="R1107">INDEX(_xlfn.TEXTSPLIT(CENSO[[#This Row],[NOME CIENTIFICO]]," "),1)</f>
        <v>Couratari</v>
      </c>
      <c r="S1107" s="98" t="s">
        <v>1004</v>
      </c>
      <c r="T1107" s="87">
        <f>_xlfn.MINIFS(CENSO[DAP (cm)],CENSO[NOME CIENTIFICO],CENSO[[#This Row],[NOME CIENTIFICO]])</f>
        <v>38.833806114422465</v>
      </c>
      <c r="U11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07" s="87" t="str">
        <f>IF(CENSO[[#This Row],[DAP (cm)]]&lt;CENSO[[#This Row],[DMCE (cm)]],"DAP &lt; DMCE","DAP ≥ DMCE")</f>
        <v>DAP ≥ DMCE</v>
      </c>
      <c r="W1107" s="87" t="str">
        <f>IF(CENSO[[#This Row],[DAP (cm)]]&gt;200, "Superior", "Inferior")</f>
        <v>Inferior</v>
      </c>
      <c r="X1107" s="87" t="str">
        <f>VLOOKUP(CENSO[[#This Row],[NOME COMUM]],ESPECIES[],4,FALSE)</f>
        <v>Não</v>
      </c>
      <c r="Y1107" s="87" t="str">
        <f>IF(IFERROR(VLOOKUP(CENSO[[#This Row],[NOME COMUM]],COMERCIAIS[],2, FALSE), "Não") &lt;&gt; "Não", "Sim", "Não")</f>
        <v>Sim</v>
      </c>
      <c r="Z1107" s="133">
        <f>CENSO[[#This Row],[g (m²)]]/SUM(AEEF[AEEF-UT])</f>
        <v>6.3762714417156204E-4</v>
      </c>
      <c r="AA1107" s="133">
        <f>CENSO[[#This Row],[v (m³)]]/SUM(AEEF[AEEF-UT])</f>
        <v>9.8194580202420542E-3</v>
      </c>
    </row>
    <row r="1108" spans="1:27" ht="14">
      <c r="A1108" s="86">
        <v>1</v>
      </c>
      <c r="B1108" s="86">
        <v>1</v>
      </c>
      <c r="C1108" s="63">
        <v>42</v>
      </c>
      <c r="D1108" s="63">
        <v>1107</v>
      </c>
      <c r="E1108" s="63" t="str">
        <f>VLOOKUP(CENSO[[#This Row],[NOME COMUM]],ESPECIES[],2,FALSE)</f>
        <v>Astronium lecointei Ducke</v>
      </c>
      <c r="F1108" s="64" t="s">
        <v>5</v>
      </c>
      <c r="G1108" s="64">
        <v>260</v>
      </c>
      <c r="H1108" s="97">
        <f>CENSO[[#This Row],[CAP (cm)]]/PI()</f>
        <v>82.760570407785579</v>
      </c>
      <c r="I1108" s="64">
        <v>24</v>
      </c>
      <c r="J1108" s="96">
        <f>(PI()*(CENSO[[#This Row],[DAP (cm)]]^2))/40000</f>
        <v>0.53794370765060628</v>
      </c>
      <c r="K1108" s="96">
        <f>CENSO[[#This Row],[g (m²)]]*CENSO[[#This Row],[H (m)]]*0.7</f>
        <v>9.037454288530185</v>
      </c>
      <c r="L1108" s="64">
        <v>1</v>
      </c>
      <c r="M1108" s="65">
        <v>367129.299999999</v>
      </c>
      <c r="N1108" s="87">
        <v>9708317.9000000004</v>
      </c>
      <c r="O1108" s="87" t="s">
        <v>1228</v>
      </c>
      <c r="P1108" s="87" t="str">
        <f>VLOOKUP(CENSO[[#This Row],[DAP (cm)]],CD[],2,TRUE)</f>
        <v>TORA</v>
      </c>
      <c r="Q1108" s="87" t="str">
        <f>VLOOKUP(CENSO[[#This Row],[DAP (cm)]],DD[],2,TRUE)</f>
        <v>80├ 90</v>
      </c>
      <c r="R1108" s="87" t="str" cm="1">
        <f t="array" ref="R1108">INDEX(_xlfn.TEXTSPLIT(CENSO[[#This Row],[NOME CIENTIFICO]]," "),1)</f>
        <v>Astronium</v>
      </c>
      <c r="S1108" s="98" t="s">
        <v>1004</v>
      </c>
      <c r="T1108" s="87">
        <f>_xlfn.MINIFS(CENSO[DAP (cm)],CENSO[NOME CIENTIFICO],CENSO[[#This Row],[NOME CIENTIFICO]])</f>
        <v>40.107045659157627</v>
      </c>
      <c r="U11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108" s="87" t="str">
        <f>IF(CENSO[[#This Row],[DAP (cm)]]&lt;CENSO[[#This Row],[DMCE (cm)]],"DAP &lt; DMCE","DAP ≥ DMCE")</f>
        <v>DAP ≥ DMCE</v>
      </c>
      <c r="W1108" s="87" t="str">
        <f>IF(CENSO[[#This Row],[DAP (cm)]]&gt;200, "Superior", "Inferior")</f>
        <v>Inferior</v>
      </c>
      <c r="X1108" s="87" t="str">
        <f>VLOOKUP(CENSO[[#This Row],[NOME COMUM]],ESPECIES[],4,FALSE)</f>
        <v>Não</v>
      </c>
      <c r="Y1108" s="87" t="str">
        <f>IF(IFERROR(VLOOKUP(CENSO[[#This Row],[NOME COMUM]],COMERCIAIS[],2, FALSE), "Não") &lt;&gt; "Não", "Sim", "Não")</f>
        <v>Sim</v>
      </c>
      <c r="Z1108" s="133">
        <f>CENSO[[#This Row],[g (m²)]]/SUM(AEEF[AEEF-UT])</f>
        <v>9.4120872884089456E-4</v>
      </c>
      <c r="AA1108" s="133">
        <f>CENSO[[#This Row],[v (m³)]]/SUM(AEEF[AEEF-UT])</f>
        <v>1.5812306644527027E-2</v>
      </c>
    </row>
    <row r="1109" spans="1:27" ht="14">
      <c r="A1109" s="86">
        <v>1</v>
      </c>
      <c r="B1109" s="86">
        <v>1</v>
      </c>
      <c r="C1109" s="63">
        <v>42</v>
      </c>
      <c r="D1109" s="63">
        <v>1108</v>
      </c>
      <c r="E1109" s="63" t="str">
        <f>VLOOKUP(CENSO[[#This Row],[NOME COMUM]],ESPECIES[],2,FALSE)</f>
        <v>Couratari guianensis Aubl.</v>
      </c>
      <c r="F1109" s="64" t="s">
        <v>6</v>
      </c>
      <c r="G1109" s="64">
        <v>300</v>
      </c>
      <c r="H1109" s="97">
        <f>CENSO[[#This Row],[CAP (cm)]]/PI()</f>
        <v>95.4929658551372</v>
      </c>
      <c r="I1109" s="64">
        <v>22</v>
      </c>
      <c r="J1109" s="96">
        <f>(PI()*(CENSO[[#This Row],[DAP (cm)]]^2))/40000</f>
        <v>0.7161972439135289</v>
      </c>
      <c r="K1109" s="96">
        <f>CENSO[[#This Row],[g (m²)]]*CENSO[[#This Row],[H (m)]]*0.7</f>
        <v>11.029437556268345</v>
      </c>
      <c r="L1109" s="64">
        <v>1</v>
      </c>
      <c r="M1109" s="65">
        <v>367301.9</v>
      </c>
      <c r="N1109" s="87">
        <v>9708162.3000000007</v>
      </c>
      <c r="O1109" s="87" t="s">
        <v>1228</v>
      </c>
      <c r="P1109" s="87" t="str">
        <f>VLOOKUP(CENSO[[#This Row],[DAP (cm)]],CD[],2,TRUE)</f>
        <v>TORA</v>
      </c>
      <c r="Q1109" s="87" t="str">
        <f>VLOOKUP(CENSO[[#This Row],[DAP (cm)]],DD[],2,TRUE)</f>
        <v>90├ 100</v>
      </c>
      <c r="R1109" s="87" t="str" cm="1">
        <f t="array" ref="R1109">INDEX(_xlfn.TEXTSPLIT(CENSO[[#This Row],[NOME CIENTIFICO]]," "),1)</f>
        <v>Couratari</v>
      </c>
      <c r="S1109" s="98" t="s">
        <v>1004</v>
      </c>
      <c r="T1109" s="87">
        <f>_xlfn.MINIFS(CENSO[DAP (cm)],CENSO[NOME CIENTIFICO],CENSO[[#This Row],[NOME CIENTIFICO]])</f>
        <v>38.833806114422465</v>
      </c>
      <c r="U11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09" s="87" t="str">
        <f>IF(CENSO[[#This Row],[DAP (cm)]]&lt;CENSO[[#This Row],[DMCE (cm)]],"DAP &lt; DMCE","DAP ≥ DMCE")</f>
        <v>DAP ≥ DMCE</v>
      </c>
      <c r="W1109" s="87" t="str">
        <f>IF(CENSO[[#This Row],[DAP (cm)]]&gt;200, "Superior", "Inferior")</f>
        <v>Inferior</v>
      </c>
      <c r="X1109" s="87" t="str">
        <f>VLOOKUP(CENSO[[#This Row],[NOME COMUM]],ESPECIES[],4,FALSE)</f>
        <v>Não</v>
      </c>
      <c r="Y1109" s="87" t="str">
        <f>IF(IFERROR(VLOOKUP(CENSO[[#This Row],[NOME COMUM]],COMERCIAIS[],2, FALSE), "Não") &lt;&gt; "Não", "Sim", "Não")</f>
        <v>Sim</v>
      </c>
      <c r="Z1109" s="133">
        <f>CENSO[[#This Row],[g (m²)]]/SUM(AEEF[AEEF-UT])</f>
        <v>1.2530885443148001E-3</v>
      </c>
      <c r="AA1109" s="133">
        <f>CENSO[[#This Row],[v (m³)]]/SUM(AEEF[AEEF-UT])</f>
        <v>1.929756358244792E-2</v>
      </c>
    </row>
    <row r="1110" spans="1:27" ht="14">
      <c r="A1110" s="86">
        <v>1</v>
      </c>
      <c r="B1110" s="86">
        <v>1</v>
      </c>
      <c r="C1110" s="63">
        <v>42</v>
      </c>
      <c r="D1110" s="63">
        <v>1109</v>
      </c>
      <c r="E1110" s="63" t="str">
        <f>VLOOKUP(CENSO[[#This Row],[NOME COMUM]],ESPECIES[],2,FALSE)</f>
        <v>Hymenolobium petraeum Ducke</v>
      </c>
      <c r="F1110" s="64" t="s">
        <v>40</v>
      </c>
      <c r="G1110" s="64">
        <v>281</v>
      </c>
      <c r="H1110" s="97">
        <f>CENSO[[#This Row],[CAP (cm)]]/PI()</f>
        <v>89.445078017645187</v>
      </c>
      <c r="I1110" s="64">
        <v>19</v>
      </c>
      <c r="J1110" s="96">
        <f>(PI()*(CENSO[[#This Row],[DAP (cm)]]^2))/40000</f>
        <v>0.62835167307395745</v>
      </c>
      <c r="K1110" s="96">
        <f>CENSO[[#This Row],[g (m²)]]*CENSO[[#This Row],[H (m)]]*0.7</f>
        <v>8.3570772518836325</v>
      </c>
      <c r="L1110" s="64">
        <v>1</v>
      </c>
      <c r="M1110" s="65">
        <v>367370.5</v>
      </c>
      <c r="N1110" s="87">
        <v>9708139.9000000004</v>
      </c>
      <c r="O1110" s="87" t="s">
        <v>1227</v>
      </c>
      <c r="P1110" s="87" t="str">
        <f>VLOOKUP(CENSO[[#This Row],[DAP (cm)]],CD[],2,TRUE)</f>
        <v>TORA</v>
      </c>
      <c r="Q1110" s="87" t="str">
        <f>VLOOKUP(CENSO[[#This Row],[DAP (cm)]],DD[],2,TRUE)</f>
        <v>80├ 90</v>
      </c>
      <c r="R1110" s="87" t="str" cm="1">
        <f t="array" ref="R1110">INDEX(_xlfn.TEXTSPLIT(CENSO[[#This Row],[NOME CIENTIFICO]]," "),1)</f>
        <v>Hymenolobium</v>
      </c>
      <c r="S1110" s="98" t="s">
        <v>1004</v>
      </c>
      <c r="T1110" s="87">
        <f>_xlfn.MINIFS(CENSO[DAP (cm)],CENSO[NOME CIENTIFICO],CENSO[[#This Row],[NOME CIENTIFICO]])</f>
        <v>41.38028520389279</v>
      </c>
      <c r="U11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110" s="87" t="str">
        <f>IF(CENSO[[#This Row],[DAP (cm)]]&lt;CENSO[[#This Row],[DMCE (cm)]],"DAP &lt; DMCE","DAP ≥ DMCE")</f>
        <v>DAP ≥ DMCE</v>
      </c>
      <c r="W1110" s="87" t="str">
        <f>IF(CENSO[[#This Row],[DAP (cm)]]&gt;200, "Superior", "Inferior")</f>
        <v>Inferior</v>
      </c>
      <c r="X1110" s="87" t="str">
        <f>VLOOKUP(CENSO[[#This Row],[NOME COMUM]],ESPECIES[],4,FALSE)</f>
        <v>Não</v>
      </c>
      <c r="Y1110" s="87" t="str">
        <f>IF(IFERROR(VLOOKUP(CENSO[[#This Row],[NOME COMUM]],COMERCIAIS[],2, FALSE), "Não") &lt;&gt; "Não", "Sim", "Não")</f>
        <v>Sim</v>
      </c>
      <c r="Z1110" s="133">
        <f>CENSO[[#This Row],[g (m²)]]/SUM(AEEF[AEEF-UT])</f>
        <v>1.0993902727515661E-3</v>
      </c>
      <c r="AA1110" s="133">
        <f>CENSO[[#This Row],[v (m³)]]/SUM(AEEF[AEEF-UT])</f>
        <v>1.4621890627595828E-2</v>
      </c>
    </row>
    <row r="1111" spans="1:27" ht="14">
      <c r="A1111" s="86">
        <v>1</v>
      </c>
      <c r="B1111" s="86">
        <v>1</v>
      </c>
      <c r="C1111" s="63">
        <v>42</v>
      </c>
      <c r="D1111" s="63">
        <v>1110</v>
      </c>
      <c r="E1111" s="63" t="str">
        <f>VLOOKUP(CENSO[[#This Row],[NOME COMUM]],ESPECIES[],2,FALSE)</f>
        <v>Alexa grandiflora Ducke</v>
      </c>
      <c r="F1111" s="64" t="s">
        <v>13</v>
      </c>
      <c r="G1111" s="64">
        <v>280</v>
      </c>
      <c r="H1111" s="97">
        <f>CENSO[[#This Row],[CAP (cm)]]/PI()</f>
        <v>89.12676813146139</v>
      </c>
      <c r="I1111" s="64">
        <v>19</v>
      </c>
      <c r="J1111" s="96">
        <f>(PI()*(CENSO[[#This Row],[DAP (cm)]]^2))/40000</f>
        <v>0.62388737692022966</v>
      </c>
      <c r="K1111" s="96">
        <f>CENSO[[#This Row],[g (m²)]]*CENSO[[#This Row],[H (m)]]*0.7</f>
        <v>8.2977021130390529</v>
      </c>
      <c r="L1111" s="64">
        <v>1</v>
      </c>
      <c r="M1111" s="65">
        <v>367405.7</v>
      </c>
      <c r="N1111" s="87">
        <v>9708108.5999999903</v>
      </c>
      <c r="O1111" s="87" t="s">
        <v>1227</v>
      </c>
      <c r="P1111" s="87" t="str">
        <f>VLOOKUP(CENSO[[#This Row],[DAP (cm)]],CD[],2,TRUE)</f>
        <v>TORA</v>
      </c>
      <c r="Q1111" s="87" t="str">
        <f>VLOOKUP(CENSO[[#This Row],[DAP (cm)]],DD[],2,TRUE)</f>
        <v>80├ 90</v>
      </c>
      <c r="R1111" s="87" t="str" cm="1">
        <f t="array" ref="R1111">INDEX(_xlfn.TEXTSPLIT(CENSO[[#This Row],[NOME CIENTIFICO]]," "),1)</f>
        <v>Alexa</v>
      </c>
      <c r="S1111" s="98" t="s">
        <v>1004</v>
      </c>
      <c r="T1111" s="87">
        <f>_xlfn.MINIFS(CENSO[DAP (cm)],CENSO[NOME CIENTIFICO],CENSO[[#This Row],[NOME CIENTIFICO]])</f>
        <v>39.788735772973837</v>
      </c>
      <c r="U11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11" s="87" t="str">
        <f>IF(CENSO[[#This Row],[DAP (cm)]]&lt;CENSO[[#This Row],[DMCE (cm)]],"DAP &lt; DMCE","DAP ≥ DMCE")</f>
        <v>DAP ≥ DMCE</v>
      </c>
      <c r="W1111" s="87" t="str">
        <f>IF(CENSO[[#This Row],[DAP (cm)]]&gt;200, "Superior", "Inferior")</f>
        <v>Inferior</v>
      </c>
      <c r="X1111" s="87" t="str">
        <f>VLOOKUP(CENSO[[#This Row],[NOME COMUM]],ESPECIES[],4,FALSE)</f>
        <v>Não</v>
      </c>
      <c r="Y1111" s="87" t="str">
        <f>IF(IFERROR(VLOOKUP(CENSO[[#This Row],[NOME COMUM]],COMERCIAIS[],2, FALSE), "Não") &lt;&gt; "Não", "Sim", "Não")</f>
        <v>Não</v>
      </c>
      <c r="Z1111" s="133">
        <f>CENSO[[#This Row],[g (m²)]]/SUM(AEEF[AEEF-UT])</f>
        <v>1.0915793541586703E-3</v>
      </c>
      <c r="AA1111" s="133">
        <f>CENSO[[#This Row],[v (m³)]]/SUM(AEEF[AEEF-UT])</f>
        <v>1.4518005410310312E-2</v>
      </c>
    </row>
    <row r="1112" spans="1:27" ht="14">
      <c r="A1112" s="86">
        <v>1</v>
      </c>
      <c r="B1112" s="86">
        <v>1</v>
      </c>
      <c r="C1112" s="63">
        <v>42</v>
      </c>
      <c r="D1112" s="63">
        <v>1111</v>
      </c>
      <c r="E1112" s="63" t="str">
        <f>VLOOKUP(CENSO[[#This Row],[NOME COMUM]],ESPECIES[],2,FALSE)</f>
        <v>Cedrelinga catenaeformis Ducke</v>
      </c>
      <c r="F1112" s="64" t="s">
        <v>71</v>
      </c>
      <c r="G1112" s="64">
        <v>396</v>
      </c>
      <c r="H1112" s="97">
        <f>CENSO[[#This Row],[CAP (cm)]]/PI()</f>
        <v>126.0507149287811</v>
      </c>
      <c r="I1112" s="64">
        <v>20</v>
      </c>
      <c r="J1112" s="96">
        <f>(PI()*(CENSO[[#This Row],[DAP (cm)]]^2))/40000</f>
        <v>1.2479020777949328</v>
      </c>
      <c r="K1112" s="96">
        <f>CENSO[[#This Row],[g (m²)]]*CENSO[[#This Row],[H (m)]]*0.7</f>
        <v>17.470629089129059</v>
      </c>
      <c r="L1112" s="64">
        <v>1</v>
      </c>
      <c r="M1112" s="65">
        <v>367487.5</v>
      </c>
      <c r="N1112" s="87">
        <v>9707996</v>
      </c>
      <c r="O1112" s="87" t="s">
        <v>1228</v>
      </c>
      <c r="P1112" s="87" t="str">
        <f>VLOOKUP(CENSO[[#This Row],[DAP (cm)]],CD[],2,TRUE)</f>
        <v>TORA</v>
      </c>
      <c r="Q1112" s="87" t="str">
        <f>VLOOKUP(CENSO[[#This Row],[DAP (cm)]],DD[],2,TRUE)</f>
        <v>120├ 130</v>
      </c>
      <c r="R1112" s="87" t="str" cm="1">
        <f t="array" ref="R1112">INDEX(_xlfn.TEXTSPLIT(CENSO[[#This Row],[NOME CIENTIFICO]]," "),1)</f>
        <v>Cedrelinga</v>
      </c>
      <c r="S1112" s="98" t="s">
        <v>1004</v>
      </c>
      <c r="T1112" s="87">
        <f>_xlfn.MINIFS(CENSO[DAP (cm)],CENSO[NOME CIENTIFICO],CENSO[[#This Row],[NOME CIENTIFICO]])</f>
        <v>38.515496228238675</v>
      </c>
      <c r="U11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12" s="87" t="str">
        <f>IF(CENSO[[#This Row],[DAP (cm)]]&lt;CENSO[[#This Row],[DMCE (cm)]],"DAP &lt; DMCE","DAP ≥ DMCE")</f>
        <v>DAP ≥ DMCE</v>
      </c>
      <c r="W1112" s="87" t="str">
        <f>IF(CENSO[[#This Row],[DAP (cm)]]&gt;200, "Superior", "Inferior")</f>
        <v>Inferior</v>
      </c>
      <c r="X1112" s="87" t="str">
        <f>VLOOKUP(CENSO[[#This Row],[NOME COMUM]],ESPECIES[],4,FALSE)</f>
        <v>Não</v>
      </c>
      <c r="Y1112" s="87" t="str">
        <f>IF(IFERROR(VLOOKUP(CENSO[[#This Row],[NOME COMUM]],COMERCIAIS[],2, FALSE), "Não") &lt;&gt; "Não", "Sim", "Não")</f>
        <v>Sim</v>
      </c>
      <c r="Z1112" s="133">
        <f>CENSO[[#This Row],[g (m²)]]/SUM(AEEF[AEEF-UT])</f>
        <v>2.1833814796141078E-3</v>
      </c>
      <c r="AA1112" s="133">
        <f>CENSO[[#This Row],[v (m³)]]/SUM(AEEF[AEEF-UT])</f>
        <v>3.0567340714597508E-2</v>
      </c>
    </row>
    <row r="1113" spans="1:27" ht="14">
      <c r="A1113" s="86">
        <v>1</v>
      </c>
      <c r="B1113" s="86">
        <v>1</v>
      </c>
      <c r="C1113" s="63">
        <v>42</v>
      </c>
      <c r="D1113" s="63">
        <v>1112</v>
      </c>
      <c r="E1113" s="63" t="str">
        <f>VLOOKUP(CENSO[[#This Row],[NOME COMUM]],ESPECIES[],2,FALSE)</f>
        <v>Cedrelinga catenaeformis Ducke</v>
      </c>
      <c r="F1113" s="64" t="s">
        <v>71</v>
      </c>
      <c r="G1113" s="64">
        <v>500</v>
      </c>
      <c r="H1113" s="97">
        <f>CENSO[[#This Row],[CAP (cm)]]/PI()</f>
        <v>159.15494309189535</v>
      </c>
      <c r="I1113" s="64">
        <v>21</v>
      </c>
      <c r="J1113" s="96">
        <f>(PI()*(CENSO[[#This Row],[DAP (cm)]]^2))/40000</f>
        <v>1.9894367886486919</v>
      </c>
      <c r="K1113" s="96">
        <f>CENSO[[#This Row],[g (m²)]]*CENSO[[#This Row],[H (m)]]*0.7</f>
        <v>29.24472079313577</v>
      </c>
      <c r="L1113" s="64">
        <v>1</v>
      </c>
      <c r="M1113" s="65">
        <v>367529.4</v>
      </c>
      <c r="N1113" s="87">
        <v>9707958.5999999903</v>
      </c>
      <c r="O1113" s="87" t="s">
        <v>1228</v>
      </c>
      <c r="P1113" s="87" t="str">
        <f>VLOOKUP(CENSO[[#This Row],[DAP (cm)]],CD[],2,TRUE)</f>
        <v>TORA</v>
      </c>
      <c r="Q1113" s="87" t="str">
        <f>VLOOKUP(CENSO[[#This Row],[DAP (cm)]],DD[],2,TRUE)</f>
        <v>150├ 160</v>
      </c>
      <c r="R1113" s="87" t="str" cm="1">
        <f t="array" ref="R1113">INDEX(_xlfn.TEXTSPLIT(CENSO[[#This Row],[NOME CIENTIFICO]]," "),1)</f>
        <v>Cedrelinga</v>
      </c>
      <c r="S1113" s="98" t="s">
        <v>1004</v>
      </c>
      <c r="T1113" s="87">
        <f>_xlfn.MINIFS(CENSO[DAP (cm)],CENSO[NOME CIENTIFICO],CENSO[[#This Row],[NOME CIENTIFICO]])</f>
        <v>38.515496228238675</v>
      </c>
      <c r="U11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13" s="87" t="str">
        <f>IF(CENSO[[#This Row],[DAP (cm)]]&lt;CENSO[[#This Row],[DMCE (cm)]],"DAP &lt; DMCE","DAP ≥ DMCE")</f>
        <v>DAP ≥ DMCE</v>
      </c>
      <c r="W1113" s="87" t="str">
        <f>IF(CENSO[[#This Row],[DAP (cm)]]&gt;200, "Superior", "Inferior")</f>
        <v>Inferior</v>
      </c>
      <c r="X1113" s="87" t="str">
        <f>VLOOKUP(CENSO[[#This Row],[NOME COMUM]],ESPECIES[],4,FALSE)</f>
        <v>Não</v>
      </c>
      <c r="Y1113" s="87" t="str">
        <f>IF(IFERROR(VLOOKUP(CENSO[[#This Row],[NOME COMUM]],COMERCIAIS[],2, FALSE), "Não") &lt;&gt; "Não", "Sim", "Não")</f>
        <v>Sim</v>
      </c>
      <c r="Z1113" s="133">
        <f>CENSO[[#This Row],[g (m²)]]/SUM(AEEF[AEEF-UT])</f>
        <v>3.4808015119855568E-3</v>
      </c>
      <c r="AA1113" s="133">
        <f>CENSO[[#This Row],[v (m³)]]/SUM(AEEF[AEEF-UT])</f>
        <v>5.1167782226187682E-2</v>
      </c>
    </row>
    <row r="1114" spans="1:27" ht="14">
      <c r="A1114" s="86">
        <v>1</v>
      </c>
      <c r="B1114" s="86">
        <v>1</v>
      </c>
      <c r="C1114" s="63">
        <v>42</v>
      </c>
      <c r="D1114" s="63">
        <v>1113</v>
      </c>
      <c r="E1114" s="63" t="str">
        <f>VLOOKUP(CENSO[[#This Row],[NOME COMUM]],ESPECIES[],2,FALSE)</f>
        <v>Astronium lecointei Ducke</v>
      </c>
      <c r="F1114" s="64" t="s">
        <v>5</v>
      </c>
      <c r="G1114" s="64">
        <v>163</v>
      </c>
      <c r="H1114" s="97">
        <f>CENSO[[#This Row],[CAP (cm)]]/PI()</f>
        <v>51.884511447957884</v>
      </c>
      <c r="I1114" s="64">
        <v>20</v>
      </c>
      <c r="J1114" s="96">
        <f>(PI()*(CENSO[[#This Row],[DAP (cm)]]^2))/40000</f>
        <v>0.21142938415042836</v>
      </c>
      <c r="K1114" s="96">
        <f>CENSO[[#This Row],[g (m²)]]*CENSO[[#This Row],[H (m)]]*0.7</f>
        <v>2.9600113781059969</v>
      </c>
      <c r="L1114" s="64">
        <v>2</v>
      </c>
      <c r="M1114" s="65">
        <v>367533</v>
      </c>
      <c r="N1114" s="87">
        <v>9707951.4000000004</v>
      </c>
      <c r="O1114" s="87" t="s">
        <v>1228</v>
      </c>
      <c r="P1114" s="87" t="str">
        <f>VLOOKUP(CENSO[[#This Row],[DAP (cm)]],CD[],2,TRUE)</f>
        <v>TORA</v>
      </c>
      <c r="Q1114" s="87" t="str">
        <f>VLOOKUP(CENSO[[#This Row],[DAP (cm)]],DD[],2,TRUE)</f>
        <v>50├ 60</v>
      </c>
      <c r="R1114" s="87" t="str" cm="1">
        <f t="array" ref="R1114">INDEX(_xlfn.TEXTSPLIT(CENSO[[#This Row],[NOME CIENTIFICO]]," "),1)</f>
        <v>Astronium</v>
      </c>
      <c r="S1114" s="98" t="s">
        <v>1004</v>
      </c>
      <c r="T1114" s="87">
        <f>_xlfn.MINIFS(CENSO[DAP (cm)],CENSO[NOME CIENTIFICO],CENSO[[#This Row],[NOME CIENTIFICO]])</f>
        <v>40.107045659157627</v>
      </c>
      <c r="U11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114" s="87" t="str">
        <f>IF(CENSO[[#This Row],[DAP (cm)]]&lt;CENSO[[#This Row],[DMCE (cm)]],"DAP &lt; DMCE","DAP ≥ DMCE")</f>
        <v>DAP ≥ DMCE</v>
      </c>
      <c r="W1114" s="87" t="str">
        <f>IF(CENSO[[#This Row],[DAP (cm)]]&gt;200, "Superior", "Inferior")</f>
        <v>Inferior</v>
      </c>
      <c r="X1114" s="87" t="str">
        <f>VLOOKUP(CENSO[[#This Row],[NOME COMUM]],ESPECIES[],4,FALSE)</f>
        <v>Não</v>
      </c>
      <c r="Y1114" s="87" t="str">
        <f>IF(IFERROR(VLOOKUP(CENSO[[#This Row],[NOME COMUM]],COMERCIAIS[],2, FALSE), "Não") &lt;&gt; "Não", "Sim", "Não")</f>
        <v>Sim</v>
      </c>
      <c r="Z1114" s="133">
        <f>CENSO[[#This Row],[g (m²)]]/SUM(AEEF[AEEF-UT])</f>
        <v>3.69925661487777E-4</v>
      </c>
      <c r="AA1114" s="133">
        <f>CENSO[[#This Row],[v (m³)]]/SUM(AEEF[AEEF-UT])</f>
        <v>5.1789592608288779E-3</v>
      </c>
    </row>
    <row r="1115" spans="1:27" ht="14">
      <c r="A1115" s="86">
        <v>1</v>
      </c>
      <c r="B1115" s="86">
        <v>1</v>
      </c>
      <c r="C1115" s="63">
        <v>42</v>
      </c>
      <c r="D1115" s="63">
        <v>1114</v>
      </c>
      <c r="E1115" s="63" t="str">
        <f>VLOOKUP(CENSO[[#This Row],[NOME COMUM]],ESPECIES[],2,FALSE)</f>
        <v>Buchenavia capitata (Vahl) Eichler</v>
      </c>
      <c r="F1115" s="64" t="s">
        <v>10</v>
      </c>
      <c r="G1115" s="64">
        <v>190</v>
      </c>
      <c r="H1115" s="97">
        <f>CENSO[[#This Row],[CAP (cm)]]/PI()</f>
        <v>60.478878374920228</v>
      </c>
      <c r="I1115" s="64">
        <v>19</v>
      </c>
      <c r="J1115" s="96">
        <f>(PI()*(CENSO[[#This Row],[DAP (cm)]]^2))/40000</f>
        <v>0.28727467228087106</v>
      </c>
      <c r="K1115" s="96">
        <f>CENSO[[#This Row],[g (m²)]]*CENSO[[#This Row],[H (m)]]*0.7</f>
        <v>3.8207531413355849</v>
      </c>
      <c r="L1115" s="64">
        <v>1</v>
      </c>
      <c r="M1115" s="65">
        <v>367569.09999999899</v>
      </c>
      <c r="N1115" s="87">
        <v>9707955.4000000004</v>
      </c>
      <c r="O1115" s="87" t="s">
        <v>1227</v>
      </c>
      <c r="P1115" s="87" t="str">
        <f>VLOOKUP(CENSO[[#This Row],[DAP (cm)]],CD[],2,TRUE)</f>
        <v>TORA</v>
      </c>
      <c r="Q1115" s="87" t="str">
        <f>VLOOKUP(CENSO[[#This Row],[DAP (cm)]],DD[],2,TRUE)</f>
        <v>60├ 70</v>
      </c>
      <c r="R1115" s="87" t="str" cm="1">
        <f t="array" ref="R1115">INDEX(_xlfn.TEXTSPLIT(CENSO[[#This Row],[NOME CIENTIFICO]]," "),1)</f>
        <v>Buchenavia</v>
      </c>
      <c r="S1115" s="98" t="s">
        <v>1004</v>
      </c>
      <c r="T1115" s="87">
        <f>_xlfn.MINIFS(CENSO[DAP (cm)],CENSO[NOME CIENTIFICO],CENSO[[#This Row],[NOME CIENTIFICO]])</f>
        <v>41.38028520389279</v>
      </c>
      <c r="U11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115" s="87" t="str">
        <f>IF(CENSO[[#This Row],[DAP (cm)]]&lt;CENSO[[#This Row],[DMCE (cm)]],"DAP &lt; DMCE","DAP ≥ DMCE")</f>
        <v>DAP ≥ DMCE</v>
      </c>
      <c r="W1115" s="87" t="str">
        <f>IF(CENSO[[#This Row],[DAP (cm)]]&gt;200, "Superior", "Inferior")</f>
        <v>Inferior</v>
      </c>
      <c r="X1115" s="87" t="str">
        <f>VLOOKUP(CENSO[[#This Row],[NOME COMUM]],ESPECIES[],4,FALSE)</f>
        <v>Não</v>
      </c>
      <c r="Y1115" s="87" t="str">
        <f>IF(IFERROR(VLOOKUP(CENSO[[#This Row],[NOME COMUM]],COMERCIAIS[],2, FALSE), "Não") &lt;&gt; "Não", "Sim", "Não")</f>
        <v>Não</v>
      </c>
      <c r="Z1115" s="133">
        <f>CENSO[[#This Row],[g (m²)]]/SUM(AEEF[AEEF-UT])</f>
        <v>5.0262773833071434E-4</v>
      </c>
      <c r="AA1115" s="133">
        <f>CENSO[[#This Row],[v (m³)]]/SUM(AEEF[AEEF-UT])</f>
        <v>6.6849489197985E-3</v>
      </c>
    </row>
    <row r="1116" spans="1:27" ht="14">
      <c r="A1116" s="86">
        <v>1</v>
      </c>
      <c r="B1116" s="86">
        <v>1</v>
      </c>
      <c r="C1116" s="63">
        <v>42</v>
      </c>
      <c r="D1116" s="63">
        <v>1115</v>
      </c>
      <c r="E1116" s="63" t="str">
        <f>VLOOKUP(CENSO[[#This Row],[NOME COMUM]],ESPECIES[],2,FALSE)</f>
        <v>Tachigali myrmecophila Ducke</v>
      </c>
      <c r="F1116" s="64" t="s">
        <v>14</v>
      </c>
      <c r="G1116" s="64">
        <v>192</v>
      </c>
      <c r="H1116" s="97">
        <f>CENSO[[#This Row],[CAP (cm)]]/PI()</f>
        <v>61.115498147287809</v>
      </c>
      <c r="I1116" s="64">
        <v>19</v>
      </c>
      <c r="J1116" s="96">
        <f>(PI()*(CENSO[[#This Row],[DAP (cm)]]^2))/40000</f>
        <v>0.29335439110698147</v>
      </c>
      <c r="K1116" s="96">
        <f>CENSO[[#This Row],[g (m²)]]*CENSO[[#This Row],[H (m)]]*0.7</f>
        <v>3.901613401722853</v>
      </c>
      <c r="L1116" s="64">
        <v>1</v>
      </c>
      <c r="M1116" s="65">
        <v>367578.2</v>
      </c>
      <c r="N1116" s="87">
        <v>9707952.5999999903</v>
      </c>
      <c r="O1116" s="87" t="s">
        <v>1228</v>
      </c>
      <c r="P1116" s="87" t="str">
        <f>VLOOKUP(CENSO[[#This Row],[DAP (cm)]],CD[],2,TRUE)</f>
        <v>TORA</v>
      </c>
      <c r="Q1116" s="87" t="str">
        <f>VLOOKUP(CENSO[[#This Row],[DAP (cm)]],DD[],2,TRUE)</f>
        <v>60├ 70</v>
      </c>
      <c r="R1116" s="87" t="str" cm="1">
        <f t="array" ref="R1116">INDEX(_xlfn.TEXTSPLIT(CENSO[[#This Row],[NOME CIENTIFICO]]," "),1)</f>
        <v>Tachigali</v>
      </c>
      <c r="S1116" s="98" t="s">
        <v>1004</v>
      </c>
      <c r="T1116" s="87">
        <f>_xlfn.MINIFS(CENSO[DAP (cm)],CENSO[NOME CIENTIFICO],CENSO[[#This Row],[NOME CIENTIFICO]])</f>
        <v>39.152116000606256</v>
      </c>
      <c r="U11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16" s="87" t="str">
        <f>IF(CENSO[[#This Row],[DAP (cm)]]&lt;CENSO[[#This Row],[DMCE (cm)]],"DAP &lt; DMCE","DAP ≥ DMCE")</f>
        <v>DAP ≥ DMCE</v>
      </c>
      <c r="W1116" s="87" t="str">
        <f>IF(CENSO[[#This Row],[DAP (cm)]]&gt;200, "Superior", "Inferior")</f>
        <v>Inferior</v>
      </c>
      <c r="X1116" s="87" t="str">
        <f>VLOOKUP(CENSO[[#This Row],[NOME COMUM]],ESPECIES[],4,FALSE)</f>
        <v>Não</v>
      </c>
      <c r="Y1116" s="87" t="str">
        <f>IF(IFERROR(VLOOKUP(CENSO[[#This Row],[NOME COMUM]],COMERCIAIS[],2, FALSE), "Não") &lt;&gt; "Não", "Sim", "Não")</f>
        <v>Sim</v>
      </c>
      <c r="Z1116" s="133">
        <f>CENSO[[#This Row],[g (m²)]]/SUM(AEEF[AEEF-UT])</f>
        <v>5.1326506775134213E-4</v>
      </c>
      <c r="AA1116" s="133">
        <f>CENSO[[#This Row],[v (m³)]]/SUM(AEEF[AEEF-UT])</f>
        <v>6.8264254010928496E-3</v>
      </c>
    </row>
    <row r="1117" spans="1:27" ht="14">
      <c r="A1117" s="86">
        <v>1</v>
      </c>
      <c r="B1117" s="86">
        <v>1</v>
      </c>
      <c r="C1117" s="63">
        <v>42</v>
      </c>
      <c r="D1117" s="63">
        <v>1116</v>
      </c>
      <c r="E1117" s="63" t="str">
        <f>VLOOKUP(CENSO[[#This Row],[NOME COMUM]],ESPECIES[],2,FALSE)</f>
        <v>Tachigali myrmecophila Ducke</v>
      </c>
      <c r="F1117" s="64" t="s">
        <v>14</v>
      </c>
      <c r="G1117" s="64">
        <v>180</v>
      </c>
      <c r="H1117" s="97">
        <f>CENSO[[#This Row],[CAP (cm)]]/PI()</f>
        <v>57.295779513082323</v>
      </c>
      <c r="I1117" s="64">
        <v>17</v>
      </c>
      <c r="J1117" s="96">
        <f>(PI()*(CENSO[[#This Row],[DAP (cm)]]^2))/40000</f>
        <v>0.25783100780887047</v>
      </c>
      <c r="K1117" s="96">
        <f>CENSO[[#This Row],[g (m²)]]*CENSO[[#This Row],[H (m)]]*0.7</f>
        <v>3.0681889929255584</v>
      </c>
      <c r="L1117" s="64">
        <v>1</v>
      </c>
      <c r="M1117" s="65">
        <v>367585.09999999899</v>
      </c>
      <c r="N1117" s="87">
        <v>9707945.1999999899</v>
      </c>
      <c r="O1117" s="87" t="s">
        <v>1228</v>
      </c>
      <c r="P1117" s="87" t="str">
        <f>VLOOKUP(CENSO[[#This Row],[DAP (cm)]],CD[],2,TRUE)</f>
        <v>TORA</v>
      </c>
      <c r="Q1117" s="87" t="str">
        <f>VLOOKUP(CENSO[[#This Row],[DAP (cm)]],DD[],2,TRUE)</f>
        <v>50├ 60</v>
      </c>
      <c r="R1117" s="87" t="str" cm="1">
        <f t="array" ref="R1117">INDEX(_xlfn.TEXTSPLIT(CENSO[[#This Row],[NOME CIENTIFICO]]," "),1)</f>
        <v>Tachigali</v>
      </c>
      <c r="S1117" s="98" t="s">
        <v>1004</v>
      </c>
      <c r="T1117" s="87">
        <f>_xlfn.MINIFS(CENSO[DAP (cm)],CENSO[NOME CIENTIFICO],CENSO[[#This Row],[NOME CIENTIFICO]])</f>
        <v>39.152116000606256</v>
      </c>
      <c r="U11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17" s="87" t="str">
        <f>IF(CENSO[[#This Row],[DAP (cm)]]&lt;CENSO[[#This Row],[DMCE (cm)]],"DAP &lt; DMCE","DAP ≥ DMCE")</f>
        <v>DAP ≥ DMCE</v>
      </c>
      <c r="W1117" s="87" t="str">
        <f>IF(CENSO[[#This Row],[DAP (cm)]]&gt;200, "Superior", "Inferior")</f>
        <v>Inferior</v>
      </c>
      <c r="X1117" s="87" t="str">
        <f>VLOOKUP(CENSO[[#This Row],[NOME COMUM]],ESPECIES[],4,FALSE)</f>
        <v>Não</v>
      </c>
      <c r="Y1117" s="87" t="str">
        <f>IF(IFERROR(VLOOKUP(CENSO[[#This Row],[NOME COMUM]],COMERCIAIS[],2, FALSE), "Não") &lt;&gt; "Não", "Sim", "Não")</f>
        <v>Sim</v>
      </c>
      <c r="Z1117" s="133">
        <f>CENSO[[#This Row],[g (m²)]]/SUM(AEEF[AEEF-UT])</f>
        <v>4.5111187595332813E-4</v>
      </c>
      <c r="AA1117" s="133">
        <f>CENSO[[#This Row],[v (m³)]]/SUM(AEEF[AEEF-UT])</f>
        <v>5.3682313238446041E-3</v>
      </c>
    </row>
    <row r="1118" spans="1:27" ht="14">
      <c r="A1118" s="86">
        <v>1</v>
      </c>
      <c r="B1118" s="86">
        <v>1</v>
      </c>
      <c r="C1118" s="63">
        <v>42</v>
      </c>
      <c r="D1118" s="63">
        <v>1117</v>
      </c>
      <c r="E1118" s="63" t="str">
        <f>VLOOKUP(CENSO[[#This Row],[NOME COMUM]],ESPECIES[],2,FALSE)</f>
        <v>Inga paraensis Ducke</v>
      </c>
      <c r="F1118" s="64" t="s">
        <v>16</v>
      </c>
      <c r="G1118" s="64">
        <v>172</v>
      </c>
      <c r="H1118" s="97">
        <f>CENSO[[#This Row],[CAP (cm)]]/PI()</f>
        <v>54.749300423611999</v>
      </c>
      <c r="I1118" s="64">
        <v>13</v>
      </c>
      <c r="J1118" s="96">
        <f>(PI()*(CENSO[[#This Row],[DAP (cm)]]^2))/40000</f>
        <v>0.23542199182153159</v>
      </c>
      <c r="K1118" s="96">
        <f>CENSO[[#This Row],[g (m²)]]*CENSO[[#This Row],[H (m)]]*0.7</f>
        <v>2.1423401255759376</v>
      </c>
      <c r="L1118" s="64">
        <v>1</v>
      </c>
      <c r="M1118" s="65">
        <v>367593.4</v>
      </c>
      <c r="N1118" s="87">
        <v>9707937.9000000004</v>
      </c>
      <c r="O1118" s="87" t="s">
        <v>1227</v>
      </c>
      <c r="P1118" s="87" t="str">
        <f>VLOOKUP(CENSO[[#This Row],[DAP (cm)]],CD[],2,TRUE)</f>
        <v>TORA</v>
      </c>
      <c r="Q1118" s="87" t="str">
        <f>VLOOKUP(CENSO[[#This Row],[DAP (cm)]],DD[],2,TRUE)</f>
        <v>50├ 60</v>
      </c>
      <c r="R1118" s="87" t="str" cm="1">
        <f t="array" ref="R1118">INDEX(_xlfn.TEXTSPLIT(CENSO[[#This Row],[NOME CIENTIFICO]]," "),1)</f>
        <v>Inga</v>
      </c>
      <c r="S1118" s="98" t="s">
        <v>1004</v>
      </c>
      <c r="T1118" s="87">
        <f>_xlfn.MINIFS(CENSO[DAP (cm)],CENSO[NOME CIENTIFICO],CENSO[[#This Row],[NOME CIENTIFICO]])</f>
        <v>41.38028520389279</v>
      </c>
      <c r="U11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118" s="87" t="str">
        <f>IF(CENSO[[#This Row],[DAP (cm)]]&lt;CENSO[[#This Row],[DMCE (cm)]],"DAP &lt; DMCE","DAP ≥ DMCE")</f>
        <v>DAP ≥ DMCE</v>
      </c>
      <c r="W1118" s="87" t="str">
        <f>IF(CENSO[[#This Row],[DAP (cm)]]&gt;200, "Superior", "Inferior")</f>
        <v>Inferior</v>
      </c>
      <c r="X1118" s="87" t="str">
        <f>VLOOKUP(CENSO[[#This Row],[NOME COMUM]],ESPECIES[],4,FALSE)</f>
        <v>Não</v>
      </c>
      <c r="Y1118" s="87" t="str">
        <f>IF(IFERROR(VLOOKUP(CENSO[[#This Row],[NOME COMUM]],COMERCIAIS[],2, FALSE), "Não") &lt;&gt; "Não", "Sim", "Não")</f>
        <v>Não</v>
      </c>
      <c r="Z1118" s="133">
        <f>CENSO[[#This Row],[g (m²)]]/SUM(AEEF[AEEF-UT])</f>
        <v>4.1190412772232278E-4</v>
      </c>
      <c r="AA1118" s="133">
        <f>CENSO[[#This Row],[v (m³)]]/SUM(AEEF[AEEF-UT])</f>
        <v>3.7483275622731379E-3</v>
      </c>
    </row>
    <row r="1119" spans="1:27" ht="14">
      <c r="A1119" s="86">
        <v>1</v>
      </c>
      <c r="B1119" s="86">
        <v>1</v>
      </c>
      <c r="C1119" s="63">
        <v>42</v>
      </c>
      <c r="D1119" s="63">
        <v>1118</v>
      </c>
      <c r="E1119" s="63" t="str">
        <f>VLOOKUP(CENSO[[#This Row],[NOME COMUM]],ESPECIES[],2,FALSE)</f>
        <v>Couratari guianensis Aubl.</v>
      </c>
      <c r="F1119" s="64" t="s">
        <v>6</v>
      </c>
      <c r="G1119" s="64">
        <v>300</v>
      </c>
      <c r="H1119" s="97">
        <f>CENSO[[#This Row],[CAP (cm)]]/PI()</f>
        <v>95.4929658551372</v>
      </c>
      <c r="I1119" s="64">
        <v>21</v>
      </c>
      <c r="J1119" s="96">
        <f>(PI()*(CENSO[[#This Row],[DAP (cm)]]^2))/40000</f>
        <v>0.7161972439135289</v>
      </c>
      <c r="K1119" s="96">
        <f>CENSO[[#This Row],[g (m²)]]*CENSO[[#This Row],[H (m)]]*0.7</f>
        <v>10.528099485528875</v>
      </c>
      <c r="L1119" s="64">
        <v>1</v>
      </c>
      <c r="M1119" s="65">
        <v>367572.2</v>
      </c>
      <c r="N1119" s="87">
        <v>9707919.5</v>
      </c>
      <c r="O1119" s="87" t="s">
        <v>1228</v>
      </c>
      <c r="P1119" s="87" t="str">
        <f>VLOOKUP(CENSO[[#This Row],[DAP (cm)]],CD[],2,TRUE)</f>
        <v>TORA</v>
      </c>
      <c r="Q1119" s="87" t="str">
        <f>VLOOKUP(CENSO[[#This Row],[DAP (cm)]],DD[],2,TRUE)</f>
        <v>90├ 100</v>
      </c>
      <c r="R1119" s="87" t="str" cm="1">
        <f t="array" ref="R1119">INDEX(_xlfn.TEXTSPLIT(CENSO[[#This Row],[NOME CIENTIFICO]]," "),1)</f>
        <v>Couratari</v>
      </c>
      <c r="S1119" s="98" t="s">
        <v>1004</v>
      </c>
      <c r="T1119" s="87">
        <f>_xlfn.MINIFS(CENSO[DAP (cm)],CENSO[NOME CIENTIFICO],CENSO[[#This Row],[NOME CIENTIFICO]])</f>
        <v>38.833806114422465</v>
      </c>
      <c r="U11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19" s="87" t="str">
        <f>IF(CENSO[[#This Row],[DAP (cm)]]&lt;CENSO[[#This Row],[DMCE (cm)]],"DAP &lt; DMCE","DAP ≥ DMCE")</f>
        <v>DAP ≥ DMCE</v>
      </c>
      <c r="W1119" s="87" t="str">
        <f>IF(CENSO[[#This Row],[DAP (cm)]]&gt;200, "Superior", "Inferior")</f>
        <v>Inferior</v>
      </c>
      <c r="X1119" s="87" t="str">
        <f>VLOOKUP(CENSO[[#This Row],[NOME COMUM]],ESPECIES[],4,FALSE)</f>
        <v>Não</v>
      </c>
      <c r="Y1119" s="87" t="str">
        <f>IF(IFERROR(VLOOKUP(CENSO[[#This Row],[NOME COMUM]],COMERCIAIS[],2, FALSE), "Não") &lt;&gt; "Não", "Sim", "Não")</f>
        <v>Sim</v>
      </c>
      <c r="Z1119" s="133">
        <f>CENSO[[#This Row],[g (m²)]]/SUM(AEEF[AEEF-UT])</f>
        <v>1.2530885443148001E-3</v>
      </c>
      <c r="AA1119" s="133">
        <f>CENSO[[#This Row],[v (m³)]]/SUM(AEEF[AEEF-UT])</f>
        <v>1.842040160142756E-2</v>
      </c>
    </row>
    <row r="1120" spans="1:27" ht="14">
      <c r="A1120" s="86">
        <v>1</v>
      </c>
      <c r="B1120" s="86">
        <v>1</v>
      </c>
      <c r="C1120" s="63">
        <v>42</v>
      </c>
      <c r="D1120" s="63">
        <v>1119</v>
      </c>
      <c r="E1120" s="63" t="str">
        <f>VLOOKUP(CENSO[[#This Row],[NOME COMUM]],ESPECIES[],2,FALSE)</f>
        <v>Astronium lecointei Ducke</v>
      </c>
      <c r="F1120" s="64" t="s">
        <v>5</v>
      </c>
      <c r="G1120" s="64">
        <v>273</v>
      </c>
      <c r="H1120" s="97">
        <f>CENSO[[#This Row],[CAP (cm)]]/PI()</f>
        <v>86.898598928174863</v>
      </c>
      <c r="I1120" s="64">
        <v>23</v>
      </c>
      <c r="J1120" s="96">
        <f>(PI()*(CENSO[[#This Row],[DAP (cm)]]^2))/40000</f>
        <v>0.59308293768479348</v>
      </c>
      <c r="K1120" s="96">
        <f>CENSO[[#This Row],[g (m²)]]*CENSO[[#This Row],[H (m)]]*0.7</f>
        <v>9.5486352967251751</v>
      </c>
      <c r="L1120" s="64">
        <v>1</v>
      </c>
      <c r="M1120" s="65">
        <v>367572.799999999</v>
      </c>
      <c r="N1120" s="87">
        <v>9707914.5999999903</v>
      </c>
      <c r="O1120" s="87" t="s">
        <v>1228</v>
      </c>
      <c r="P1120" s="87" t="str">
        <f>VLOOKUP(CENSO[[#This Row],[DAP (cm)]],CD[],2,TRUE)</f>
        <v>TORA</v>
      </c>
      <c r="Q1120" s="87" t="str">
        <f>VLOOKUP(CENSO[[#This Row],[DAP (cm)]],DD[],2,TRUE)</f>
        <v>80├ 90</v>
      </c>
      <c r="R1120" s="87" t="str" cm="1">
        <f t="array" ref="R1120">INDEX(_xlfn.TEXTSPLIT(CENSO[[#This Row],[NOME CIENTIFICO]]," "),1)</f>
        <v>Astronium</v>
      </c>
      <c r="S1120" s="98" t="s">
        <v>1004</v>
      </c>
      <c r="T1120" s="87">
        <f>_xlfn.MINIFS(CENSO[DAP (cm)],CENSO[NOME CIENTIFICO],CENSO[[#This Row],[NOME CIENTIFICO]])</f>
        <v>40.107045659157627</v>
      </c>
      <c r="U11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120" s="87" t="str">
        <f>IF(CENSO[[#This Row],[DAP (cm)]]&lt;CENSO[[#This Row],[DMCE (cm)]],"DAP &lt; DMCE","DAP ≥ DMCE")</f>
        <v>DAP ≥ DMCE</v>
      </c>
      <c r="W1120" s="87" t="str">
        <f>IF(CENSO[[#This Row],[DAP (cm)]]&gt;200, "Superior", "Inferior")</f>
        <v>Inferior</v>
      </c>
      <c r="X1120" s="87" t="str">
        <f>VLOOKUP(CENSO[[#This Row],[NOME COMUM]],ESPECIES[],4,FALSE)</f>
        <v>Não</v>
      </c>
      <c r="Y1120" s="87" t="str">
        <f>IF(IFERROR(VLOOKUP(CENSO[[#This Row],[NOME COMUM]],COMERCIAIS[],2, FALSE), "Não") &lt;&gt; "Não", "Sim", "Não")</f>
        <v>Sim</v>
      </c>
      <c r="Z1120" s="133">
        <f>CENSO[[#This Row],[g (m²)]]/SUM(AEEF[AEEF-UT])</f>
        <v>1.0376826235470862E-3</v>
      </c>
      <c r="AA1120" s="133">
        <f>CENSO[[#This Row],[v (m³)]]/SUM(AEEF[AEEF-UT])</f>
        <v>1.6706690239108091E-2</v>
      </c>
    </row>
    <row r="1121" spans="1:27" ht="14">
      <c r="A1121" s="86">
        <v>1</v>
      </c>
      <c r="B1121" s="86">
        <v>1</v>
      </c>
      <c r="C1121" s="63">
        <v>42</v>
      </c>
      <c r="D1121" s="63">
        <v>1120</v>
      </c>
      <c r="E1121" s="63" t="str">
        <f>VLOOKUP(CENSO[[#This Row],[NOME COMUM]],ESPECIES[],2,FALSE)</f>
        <v>Caesalpinia paraensis Ducke</v>
      </c>
      <c r="F1121" s="64" t="s">
        <v>56</v>
      </c>
      <c r="G1121" s="64">
        <v>219</v>
      </c>
      <c r="H1121" s="97">
        <f>CENSO[[#This Row],[CAP (cm)]]/PI()</f>
        <v>69.70986507425016</v>
      </c>
      <c r="I1121" s="64">
        <v>20</v>
      </c>
      <c r="J1121" s="96">
        <f>(PI()*(CENSO[[#This Row],[DAP (cm)]]^2))/40000</f>
        <v>0.38166151128151965</v>
      </c>
      <c r="K1121" s="96">
        <f>CENSO[[#This Row],[g (m²)]]*CENSO[[#This Row],[H (m)]]*0.7</f>
        <v>5.3432611579412743</v>
      </c>
      <c r="L1121" s="64">
        <v>2</v>
      </c>
      <c r="M1121" s="65">
        <v>367574.7</v>
      </c>
      <c r="N1121" s="87">
        <v>9707910.1999999899</v>
      </c>
      <c r="O1121" s="87" t="s">
        <v>1227</v>
      </c>
      <c r="P1121" s="87" t="str">
        <f>VLOOKUP(CENSO[[#This Row],[DAP (cm)]],CD[],2,TRUE)</f>
        <v>TORA</v>
      </c>
      <c r="Q1121" s="87" t="str">
        <f>VLOOKUP(CENSO[[#This Row],[DAP (cm)]],DD[],2,TRUE)</f>
        <v>60├ 70</v>
      </c>
      <c r="R1121" s="87" t="str" cm="1">
        <f t="array" ref="R1121">INDEX(_xlfn.TEXTSPLIT(CENSO[[#This Row],[NOME CIENTIFICO]]," "),1)</f>
        <v>Caesalpinia</v>
      </c>
      <c r="S1121" s="98" t="s">
        <v>1004</v>
      </c>
      <c r="T1121" s="87">
        <f>_xlfn.MINIFS(CENSO[DAP (cm)],CENSO[NOME CIENTIFICO],CENSO[[#This Row],[NOME CIENTIFICO]])</f>
        <v>43.926764293363114</v>
      </c>
      <c r="U11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1121" s="87" t="str">
        <f>IF(CENSO[[#This Row],[DAP (cm)]]&lt;CENSO[[#This Row],[DMCE (cm)]],"DAP &lt; DMCE","DAP ≥ DMCE")</f>
        <v>DAP ≥ DMCE</v>
      </c>
      <c r="W1121" s="87" t="str">
        <f>IF(CENSO[[#This Row],[DAP (cm)]]&gt;200, "Superior", "Inferior")</f>
        <v>Inferior</v>
      </c>
      <c r="X1121" s="87" t="str">
        <f>VLOOKUP(CENSO[[#This Row],[NOME COMUM]],ESPECIES[],4,FALSE)</f>
        <v>Não</v>
      </c>
      <c r="Y1121" s="87" t="str">
        <f>IF(IFERROR(VLOOKUP(CENSO[[#This Row],[NOME COMUM]],COMERCIAIS[],2, FALSE), "Não") &lt;&gt; "Não", "Sim", "Não")</f>
        <v>Não</v>
      </c>
      <c r="Z1121" s="133">
        <f>CENSO[[#This Row],[g (m²)]]/SUM(AEEF[AEEF-UT])</f>
        <v>6.6777088526535715E-4</v>
      </c>
      <c r="AA1121" s="133">
        <f>CENSO[[#This Row],[v (m³)]]/SUM(AEEF[AEEF-UT])</f>
        <v>9.348792393714998E-3</v>
      </c>
    </row>
    <row r="1122" spans="1:27" ht="14">
      <c r="A1122" s="86">
        <v>1</v>
      </c>
      <c r="B1122" s="86">
        <v>1</v>
      </c>
      <c r="C1122" s="63">
        <v>42</v>
      </c>
      <c r="D1122" s="63">
        <v>1121</v>
      </c>
      <c r="E1122" s="63" t="str">
        <f>VLOOKUP(CENSO[[#This Row],[NOME COMUM]],ESPECIES[],2,FALSE)</f>
        <v>Piptadenia suaveolens Miq.</v>
      </c>
      <c r="F1122" s="64" t="s">
        <v>22</v>
      </c>
      <c r="G1122" s="64">
        <v>179</v>
      </c>
      <c r="H1122" s="97">
        <f>CENSO[[#This Row],[CAP (cm)]]/PI()</f>
        <v>56.977469626898532</v>
      </c>
      <c r="I1122" s="64">
        <v>16</v>
      </c>
      <c r="J1122" s="96">
        <f>(PI()*(CENSO[[#This Row],[DAP (cm)]]^2))/40000</f>
        <v>0.25497417658037091</v>
      </c>
      <c r="K1122" s="96">
        <f>CENSO[[#This Row],[g (m²)]]*CENSO[[#This Row],[H (m)]]*0.7</f>
        <v>2.8557107777001542</v>
      </c>
      <c r="L1122" s="64">
        <v>1</v>
      </c>
      <c r="M1122" s="65">
        <v>367609.281986352</v>
      </c>
      <c r="N1122" s="87">
        <v>9707886.1734226607</v>
      </c>
      <c r="O1122" s="87" t="s">
        <v>1228</v>
      </c>
      <c r="P1122" s="87" t="str">
        <f>VLOOKUP(CENSO[[#This Row],[DAP (cm)]],CD[],2,TRUE)</f>
        <v>TORA</v>
      </c>
      <c r="Q1122" s="87" t="str">
        <f>VLOOKUP(CENSO[[#This Row],[DAP (cm)]],DD[],2,TRUE)</f>
        <v>50├ 60</v>
      </c>
      <c r="R1122" s="87" t="str" cm="1">
        <f t="array" ref="R1122">INDEX(_xlfn.TEXTSPLIT(CENSO[[#This Row],[NOME CIENTIFICO]]," "),1)</f>
        <v>Piptadenia</v>
      </c>
      <c r="S1122" s="98" t="s">
        <v>1004</v>
      </c>
      <c r="T1122" s="87">
        <f>_xlfn.MINIFS(CENSO[DAP (cm)],CENSO[NOME CIENTIFICO],CENSO[[#This Row],[NOME CIENTIFICO]])</f>
        <v>39.788735772973837</v>
      </c>
      <c r="U11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22" s="87" t="str">
        <f>IF(CENSO[[#This Row],[DAP (cm)]]&lt;CENSO[[#This Row],[DMCE (cm)]],"DAP &lt; DMCE","DAP ≥ DMCE")</f>
        <v>DAP ≥ DMCE</v>
      </c>
      <c r="W1122" s="87" t="str">
        <f>IF(CENSO[[#This Row],[DAP (cm)]]&gt;200, "Superior", "Inferior")</f>
        <v>Inferior</v>
      </c>
      <c r="X1122" s="87" t="str">
        <f>VLOOKUP(CENSO[[#This Row],[NOME COMUM]],ESPECIES[],4,FALSE)</f>
        <v>Não</v>
      </c>
      <c r="Y1122" s="87" t="str">
        <f>IF(IFERROR(VLOOKUP(CENSO[[#This Row],[NOME COMUM]],COMERCIAIS[],2, FALSE), "Não") &lt;&gt; "Não", "Sim", "Não")</f>
        <v>Sim</v>
      </c>
      <c r="Z1122" s="133">
        <f>CENSO[[#This Row],[g (m²)]]/SUM(AEEF[AEEF-UT])</f>
        <v>4.4611344498211684E-4</v>
      </c>
      <c r="AA1122" s="133">
        <f>CENSO[[#This Row],[v (m³)]]/SUM(AEEF[AEEF-UT])</f>
        <v>4.9964705837997085E-3</v>
      </c>
    </row>
    <row r="1123" spans="1:27" ht="14">
      <c r="A1123" s="86">
        <v>1</v>
      </c>
      <c r="B1123" s="86">
        <v>1</v>
      </c>
      <c r="C1123" s="63">
        <v>42</v>
      </c>
      <c r="D1123" s="63">
        <v>1122</v>
      </c>
      <c r="E1123" s="63" t="str">
        <f>VLOOKUP(CENSO[[#This Row],[NOME COMUM]],ESPECIES[],2,FALSE)</f>
        <v>Tachigali myrmecophila Ducke</v>
      </c>
      <c r="F1123" s="64" t="s">
        <v>14</v>
      </c>
      <c r="G1123" s="64">
        <v>250</v>
      </c>
      <c r="H1123" s="97">
        <f>CENSO[[#This Row],[CAP (cm)]]/PI()</f>
        <v>79.577471545947674</v>
      </c>
      <c r="I1123" s="64">
        <v>18</v>
      </c>
      <c r="J1123" s="96">
        <f>(PI()*(CENSO[[#This Row],[DAP (cm)]]^2))/40000</f>
        <v>0.49735919716217297</v>
      </c>
      <c r="K1123" s="96">
        <f>CENSO[[#This Row],[g (m²)]]*CENSO[[#This Row],[H (m)]]*0.7</f>
        <v>6.2667258842433791</v>
      </c>
      <c r="L1123" s="64">
        <v>1</v>
      </c>
      <c r="M1123" s="65">
        <v>367626.15652337798</v>
      </c>
      <c r="N1123" s="87">
        <v>9707886.1734226607</v>
      </c>
      <c r="O1123" s="87" t="s">
        <v>1228</v>
      </c>
      <c r="P1123" s="87" t="str">
        <f>VLOOKUP(CENSO[[#This Row],[DAP (cm)]],CD[],2,TRUE)</f>
        <v>TORA</v>
      </c>
      <c r="Q1123" s="87" t="str">
        <f>VLOOKUP(CENSO[[#This Row],[DAP (cm)]],DD[],2,TRUE)</f>
        <v>70├ 80</v>
      </c>
      <c r="R1123" s="87" t="str" cm="1">
        <f t="array" ref="R1123">INDEX(_xlfn.TEXTSPLIT(CENSO[[#This Row],[NOME CIENTIFICO]]," "),1)</f>
        <v>Tachigali</v>
      </c>
      <c r="S1123" s="98" t="s">
        <v>1004</v>
      </c>
      <c r="T1123" s="87">
        <f>_xlfn.MINIFS(CENSO[DAP (cm)],CENSO[NOME CIENTIFICO],CENSO[[#This Row],[NOME CIENTIFICO]])</f>
        <v>39.152116000606256</v>
      </c>
      <c r="U11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23" s="87" t="str">
        <f>IF(CENSO[[#This Row],[DAP (cm)]]&lt;CENSO[[#This Row],[DMCE (cm)]],"DAP &lt; DMCE","DAP ≥ DMCE")</f>
        <v>DAP ≥ DMCE</v>
      </c>
      <c r="W1123" s="87" t="str">
        <f>IF(CENSO[[#This Row],[DAP (cm)]]&gt;200, "Superior", "Inferior")</f>
        <v>Inferior</v>
      </c>
      <c r="X1123" s="87" t="str">
        <f>VLOOKUP(CENSO[[#This Row],[NOME COMUM]],ESPECIES[],4,FALSE)</f>
        <v>Não</v>
      </c>
      <c r="Y1123" s="87" t="str">
        <f>IF(IFERROR(VLOOKUP(CENSO[[#This Row],[NOME COMUM]],COMERCIAIS[],2, FALSE), "Não") &lt;&gt; "Não", "Sim", "Não")</f>
        <v>Sim</v>
      </c>
      <c r="Z1123" s="133">
        <f>CENSO[[#This Row],[g (m²)]]/SUM(AEEF[AEEF-UT])</f>
        <v>8.7020037799638919E-4</v>
      </c>
      <c r="AA1123" s="133">
        <f>CENSO[[#This Row],[v (m³)]]/SUM(AEEF[AEEF-UT])</f>
        <v>1.0964524762754503E-2</v>
      </c>
    </row>
    <row r="1124" spans="1:27" ht="14">
      <c r="A1124" s="86">
        <v>1</v>
      </c>
      <c r="B1124" s="86">
        <v>1</v>
      </c>
      <c r="C1124" s="63">
        <v>43</v>
      </c>
      <c r="D1124" s="63">
        <v>1123</v>
      </c>
      <c r="E1124" s="63" t="str">
        <f>VLOOKUP(CENSO[[#This Row],[NOME COMUM]],ESPECIES[],2,FALSE)</f>
        <v>Astronium lecointei Ducke</v>
      </c>
      <c r="F1124" s="64" t="s">
        <v>5</v>
      </c>
      <c r="G1124" s="64">
        <v>227</v>
      </c>
      <c r="H1124" s="97">
        <f>CENSO[[#This Row],[CAP (cm)]]/PI()</f>
        <v>72.256344163720485</v>
      </c>
      <c r="I1124" s="64">
        <v>23</v>
      </c>
      <c r="J1124" s="96">
        <f>(PI()*(CENSO[[#This Row],[DAP (cm)]]^2))/40000</f>
        <v>0.41005475312911377</v>
      </c>
      <c r="K1124" s="96">
        <f>CENSO[[#This Row],[g (m²)]]*CENSO[[#This Row],[H (m)]]*0.7</f>
        <v>6.6018815253787313</v>
      </c>
      <c r="L1124" s="64">
        <v>1</v>
      </c>
      <c r="M1124" s="65">
        <v>367589.99680118001</v>
      </c>
      <c r="N1124" s="87">
        <v>9707845.1924041696</v>
      </c>
      <c r="O1124" s="87" t="s">
        <v>1228</v>
      </c>
      <c r="P1124" s="87" t="str">
        <f>VLOOKUP(CENSO[[#This Row],[DAP (cm)]],CD[],2,TRUE)</f>
        <v>TORA</v>
      </c>
      <c r="Q1124" s="87" t="str">
        <f>VLOOKUP(CENSO[[#This Row],[DAP (cm)]],DD[],2,TRUE)</f>
        <v>70├ 80</v>
      </c>
      <c r="R1124" s="87" t="str" cm="1">
        <f t="array" ref="R1124">INDEX(_xlfn.TEXTSPLIT(CENSO[[#This Row],[NOME CIENTIFICO]]," "),1)</f>
        <v>Astronium</v>
      </c>
      <c r="S1124" s="98" t="s">
        <v>1004</v>
      </c>
      <c r="T1124" s="87">
        <f>_xlfn.MINIFS(CENSO[DAP (cm)],CENSO[NOME CIENTIFICO],CENSO[[#This Row],[NOME CIENTIFICO]])</f>
        <v>40.107045659157627</v>
      </c>
      <c r="U11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124" s="87" t="str">
        <f>IF(CENSO[[#This Row],[DAP (cm)]]&lt;CENSO[[#This Row],[DMCE (cm)]],"DAP &lt; DMCE","DAP ≥ DMCE")</f>
        <v>DAP ≥ DMCE</v>
      </c>
      <c r="W1124" s="87" t="str">
        <f>IF(CENSO[[#This Row],[DAP (cm)]]&gt;200, "Superior", "Inferior")</f>
        <v>Inferior</v>
      </c>
      <c r="X1124" s="87" t="str">
        <f>VLOOKUP(CENSO[[#This Row],[NOME COMUM]],ESPECIES[],4,FALSE)</f>
        <v>Não</v>
      </c>
      <c r="Y1124" s="87" t="str">
        <f>IF(IFERROR(VLOOKUP(CENSO[[#This Row],[NOME COMUM]],COMERCIAIS[],2, FALSE), "Não") &lt;&gt; "Não", "Sim", "Não")</f>
        <v>Sim</v>
      </c>
      <c r="Z1124" s="133">
        <f>CENSO[[#This Row],[g (m²)]]/SUM(AEEF[AEEF-UT])</f>
        <v>7.1744888444441493E-4</v>
      </c>
      <c r="AA1124" s="133">
        <f>CENSO[[#This Row],[v (m³)]]/SUM(AEEF[AEEF-UT])</f>
        <v>1.155092703955508E-2</v>
      </c>
    </row>
    <row r="1125" spans="1:27" ht="14">
      <c r="A1125" s="86">
        <v>1</v>
      </c>
      <c r="B1125" s="86">
        <v>1</v>
      </c>
      <c r="C1125" s="63">
        <v>43</v>
      </c>
      <c r="D1125" s="63">
        <v>1124</v>
      </c>
      <c r="E1125" s="63" t="str">
        <f>VLOOKUP(CENSO[[#This Row],[NOME COMUM]],ESPECIES[],2,FALSE)</f>
        <v>Astronium lecointei Ducke</v>
      </c>
      <c r="F1125" s="64" t="s">
        <v>5</v>
      </c>
      <c r="G1125" s="64">
        <v>258</v>
      </c>
      <c r="H1125" s="97">
        <f>CENSO[[#This Row],[CAP (cm)]]/PI()</f>
        <v>82.123950635417998</v>
      </c>
      <c r="I1125" s="64">
        <v>24</v>
      </c>
      <c r="J1125" s="96">
        <f>(PI()*(CENSO[[#This Row],[DAP (cm)]]^2))/40000</f>
        <v>0.52969948159844604</v>
      </c>
      <c r="K1125" s="96">
        <f>CENSO[[#This Row],[g (m²)]]*CENSO[[#This Row],[H (m)]]*0.7</f>
        <v>8.8989512908538941</v>
      </c>
      <c r="L1125" s="64">
        <v>1</v>
      </c>
      <c r="M1125" s="65">
        <v>367602.05004191201</v>
      </c>
      <c r="N1125" s="87">
        <v>9707870.5042097103</v>
      </c>
      <c r="O1125" s="87" t="s">
        <v>1228</v>
      </c>
      <c r="P1125" s="87" t="str">
        <f>VLOOKUP(CENSO[[#This Row],[DAP (cm)]],CD[],2,TRUE)</f>
        <v>TORA</v>
      </c>
      <c r="Q1125" s="87" t="str">
        <f>VLOOKUP(CENSO[[#This Row],[DAP (cm)]],DD[],2,TRUE)</f>
        <v>80├ 90</v>
      </c>
      <c r="R1125" s="87" t="str" cm="1">
        <f t="array" ref="R1125">INDEX(_xlfn.TEXTSPLIT(CENSO[[#This Row],[NOME CIENTIFICO]]," "),1)</f>
        <v>Astronium</v>
      </c>
      <c r="S1125" s="98" t="s">
        <v>1004</v>
      </c>
      <c r="T1125" s="87">
        <f>_xlfn.MINIFS(CENSO[DAP (cm)],CENSO[NOME CIENTIFICO],CENSO[[#This Row],[NOME CIENTIFICO]])</f>
        <v>40.107045659157627</v>
      </c>
      <c r="U11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125" s="87" t="str">
        <f>IF(CENSO[[#This Row],[DAP (cm)]]&lt;CENSO[[#This Row],[DMCE (cm)]],"DAP &lt; DMCE","DAP ≥ DMCE")</f>
        <v>DAP ≥ DMCE</v>
      </c>
      <c r="W1125" s="87" t="str">
        <f>IF(CENSO[[#This Row],[DAP (cm)]]&gt;200, "Superior", "Inferior")</f>
        <v>Inferior</v>
      </c>
      <c r="X1125" s="87" t="str">
        <f>VLOOKUP(CENSO[[#This Row],[NOME COMUM]],ESPECIES[],4,FALSE)</f>
        <v>Não</v>
      </c>
      <c r="Y1125" s="87" t="str">
        <f>IF(IFERROR(VLOOKUP(CENSO[[#This Row],[NOME COMUM]],COMERCIAIS[],2, FALSE), "Não") &lt;&gt; "Não", "Sim", "Não")</f>
        <v>Sim</v>
      </c>
      <c r="Z1125" s="133">
        <f>CENSO[[#This Row],[g (m²)]]/SUM(AEEF[AEEF-UT])</f>
        <v>9.267842873752262E-4</v>
      </c>
      <c r="AA1125" s="133">
        <f>CENSO[[#This Row],[v (m³)]]/SUM(AEEF[AEEF-UT])</f>
        <v>1.5569976027903802E-2</v>
      </c>
    </row>
    <row r="1126" spans="1:27" ht="14">
      <c r="A1126" s="86">
        <v>1</v>
      </c>
      <c r="B1126" s="86">
        <v>1</v>
      </c>
      <c r="C1126" s="63">
        <v>43</v>
      </c>
      <c r="D1126" s="63">
        <v>1125</v>
      </c>
      <c r="E1126" s="63" t="str">
        <f>VLOOKUP(CENSO[[#This Row],[NOME COMUM]],ESPECIES[],2,FALSE)</f>
        <v>Astronium lecointei Ducke</v>
      </c>
      <c r="F1126" s="64" t="s">
        <v>5</v>
      </c>
      <c r="G1126" s="64">
        <v>260</v>
      </c>
      <c r="H1126" s="97">
        <f>CENSO[[#This Row],[CAP (cm)]]/PI()</f>
        <v>82.760570407785579</v>
      </c>
      <c r="I1126" s="64">
        <v>25</v>
      </c>
      <c r="J1126" s="96">
        <f>(PI()*(CENSO[[#This Row],[DAP (cm)]]^2))/40000</f>
        <v>0.53794370765060628</v>
      </c>
      <c r="K1126" s="96">
        <f>CENSO[[#This Row],[g (m²)]]*CENSO[[#This Row],[H (m)]]*0.7</f>
        <v>9.4140148838856099</v>
      </c>
      <c r="L1126" s="64">
        <v>1</v>
      </c>
      <c r="M1126" s="65">
        <v>367579.9</v>
      </c>
      <c r="N1126" s="87">
        <v>9707886</v>
      </c>
      <c r="O1126" s="87" t="s">
        <v>1228</v>
      </c>
      <c r="P1126" s="87" t="str">
        <f>VLOOKUP(CENSO[[#This Row],[DAP (cm)]],CD[],2,TRUE)</f>
        <v>TORA</v>
      </c>
      <c r="Q1126" s="87" t="str">
        <f>VLOOKUP(CENSO[[#This Row],[DAP (cm)]],DD[],2,TRUE)</f>
        <v>80├ 90</v>
      </c>
      <c r="R1126" s="87" t="str" cm="1">
        <f t="array" ref="R1126">INDEX(_xlfn.TEXTSPLIT(CENSO[[#This Row],[NOME CIENTIFICO]]," "),1)</f>
        <v>Astronium</v>
      </c>
      <c r="S1126" s="98" t="s">
        <v>1004</v>
      </c>
      <c r="T1126" s="87">
        <f>_xlfn.MINIFS(CENSO[DAP (cm)],CENSO[NOME CIENTIFICO],CENSO[[#This Row],[NOME CIENTIFICO]])</f>
        <v>40.107045659157627</v>
      </c>
      <c r="U11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126" s="87" t="str">
        <f>IF(CENSO[[#This Row],[DAP (cm)]]&lt;CENSO[[#This Row],[DMCE (cm)]],"DAP &lt; DMCE","DAP ≥ DMCE")</f>
        <v>DAP ≥ DMCE</v>
      </c>
      <c r="W1126" s="87" t="str">
        <f>IF(CENSO[[#This Row],[DAP (cm)]]&gt;200, "Superior", "Inferior")</f>
        <v>Inferior</v>
      </c>
      <c r="X1126" s="87" t="str">
        <f>VLOOKUP(CENSO[[#This Row],[NOME COMUM]],ESPECIES[],4,FALSE)</f>
        <v>Não</v>
      </c>
      <c r="Y1126" s="87" t="str">
        <f>IF(IFERROR(VLOOKUP(CENSO[[#This Row],[NOME COMUM]],COMERCIAIS[],2, FALSE), "Não") &lt;&gt; "Não", "Sim", "Não")</f>
        <v>Sim</v>
      </c>
      <c r="Z1126" s="133">
        <f>CENSO[[#This Row],[g (m²)]]/SUM(AEEF[AEEF-UT])</f>
        <v>9.4120872884089456E-4</v>
      </c>
      <c r="AA1126" s="133">
        <f>CENSO[[#This Row],[v (m³)]]/SUM(AEEF[AEEF-UT])</f>
        <v>1.6471152754715654E-2</v>
      </c>
    </row>
    <row r="1127" spans="1:27" ht="14">
      <c r="A1127" s="86">
        <v>1</v>
      </c>
      <c r="B1127" s="86">
        <v>1</v>
      </c>
      <c r="C1127" s="63">
        <v>43</v>
      </c>
      <c r="D1127" s="63">
        <v>1126</v>
      </c>
      <c r="E1127" s="63" t="str">
        <f>VLOOKUP(CENSO[[#This Row],[NOME COMUM]],ESPECIES[],2,FALSE)</f>
        <v>Piptadenia suaveolens Miq.</v>
      </c>
      <c r="F1127" s="64" t="s">
        <v>22</v>
      </c>
      <c r="G1127" s="64">
        <v>128</v>
      </c>
      <c r="H1127" s="97">
        <f>CENSO[[#This Row],[CAP (cm)]]/PI()</f>
        <v>40.743665431525208</v>
      </c>
      <c r="I1127" s="64">
        <v>12</v>
      </c>
      <c r="J1127" s="96">
        <f>(PI()*(CENSO[[#This Row],[DAP (cm)]]^2))/40000</f>
        <v>0.13037972938088066</v>
      </c>
      <c r="K1127" s="96">
        <f>CENSO[[#This Row],[g (m²)]]*CENSO[[#This Row],[H (m)]]*0.7</f>
        <v>1.0951897267993975</v>
      </c>
      <c r="L1127" s="64">
        <v>1</v>
      </c>
      <c r="M1127" s="65">
        <v>367581.09999999899</v>
      </c>
      <c r="N1127" s="87">
        <v>9707887.5999999903</v>
      </c>
      <c r="O1127" s="98" t="s">
        <v>1225</v>
      </c>
      <c r="P1127" s="87" t="str">
        <f>VLOOKUP(CENSO[[#This Row],[DAP (cm)]],CD[],2,TRUE)</f>
        <v>TORETE</v>
      </c>
      <c r="Q1127" s="87" t="str">
        <f>VLOOKUP(CENSO[[#This Row],[DAP (cm)]],DD[],2,TRUE)</f>
        <v>40├ 50</v>
      </c>
      <c r="R1127" s="87" t="str" cm="1">
        <f t="array" ref="R1127">INDEX(_xlfn.TEXTSPLIT(CENSO[[#This Row],[NOME CIENTIFICO]]," "),1)</f>
        <v>Piptadenia</v>
      </c>
      <c r="S1127" s="98" t="s">
        <v>1004</v>
      </c>
      <c r="T1127" s="87">
        <f>_xlfn.MINIFS(CENSO[DAP (cm)],CENSO[NOME CIENTIFICO],CENSO[[#This Row],[NOME CIENTIFICO]])</f>
        <v>39.788735772973837</v>
      </c>
      <c r="U11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27" s="87" t="str">
        <f>IF(CENSO[[#This Row],[DAP (cm)]]&lt;CENSO[[#This Row],[DMCE (cm)]],"DAP &lt; DMCE","DAP ≥ DMCE")</f>
        <v>DAP &lt; DMCE</v>
      </c>
      <c r="W1127" s="87" t="str">
        <f>IF(CENSO[[#This Row],[DAP (cm)]]&gt;200, "Superior", "Inferior")</f>
        <v>Inferior</v>
      </c>
      <c r="X1127" s="87" t="str">
        <f>VLOOKUP(CENSO[[#This Row],[NOME COMUM]],ESPECIES[],4,FALSE)</f>
        <v>Não</v>
      </c>
      <c r="Y1127" s="87" t="str">
        <f>IF(IFERROR(VLOOKUP(CENSO[[#This Row],[NOME COMUM]],COMERCIAIS[],2, FALSE), "Não") &lt;&gt; "Não", "Sim", "Não")</f>
        <v>Sim</v>
      </c>
      <c r="Z1127" s="133">
        <f>CENSO[[#This Row],[g (m²)]]/SUM(AEEF[AEEF-UT])</f>
        <v>2.2811780788948541E-4</v>
      </c>
      <c r="AA1127" s="133">
        <f>CENSO[[#This Row],[v (m³)]]/SUM(AEEF[AEEF-UT])</f>
        <v>1.9161895862716775E-3</v>
      </c>
    </row>
    <row r="1128" spans="1:27" ht="14">
      <c r="A1128" s="86">
        <v>1</v>
      </c>
      <c r="B1128" s="86">
        <v>1</v>
      </c>
      <c r="C1128" s="63">
        <v>43</v>
      </c>
      <c r="D1128" s="63">
        <v>1127</v>
      </c>
      <c r="E1128" s="63" t="str">
        <f>VLOOKUP(CENSO[[#This Row],[NOME COMUM]],ESPECIES[],2,FALSE)</f>
        <v>Piptadenia suaveolens Miq.</v>
      </c>
      <c r="F1128" s="64" t="s">
        <v>22</v>
      </c>
      <c r="G1128" s="64">
        <v>323</v>
      </c>
      <c r="H1128" s="97">
        <f>CENSO[[#This Row],[CAP (cm)]]/PI()</f>
        <v>102.81409323736439</v>
      </c>
      <c r="I1128" s="64">
        <v>18</v>
      </c>
      <c r="J1128" s="96">
        <f>(PI()*(CENSO[[#This Row],[DAP (cm)]]^2))/40000</f>
        <v>0.83022380289171738</v>
      </c>
      <c r="K1128" s="96">
        <f>CENSO[[#This Row],[g (m²)]]*CENSO[[#This Row],[H (m)]]*0.7</f>
        <v>10.460819916435639</v>
      </c>
      <c r="L1128" s="64">
        <v>2</v>
      </c>
      <c r="M1128" s="65">
        <v>367559.4</v>
      </c>
      <c r="N1128" s="87">
        <v>9707862.5999999903</v>
      </c>
      <c r="O1128" s="87" t="s">
        <v>1228</v>
      </c>
      <c r="P1128" s="87" t="str">
        <f>VLOOKUP(CENSO[[#This Row],[DAP (cm)]],CD[],2,TRUE)</f>
        <v>TORA</v>
      </c>
      <c r="Q1128" s="87" t="str">
        <f>VLOOKUP(CENSO[[#This Row],[DAP (cm)]],DD[],2,TRUE)</f>
        <v>100├ 110</v>
      </c>
      <c r="R1128" s="87" t="str" cm="1">
        <f t="array" ref="R1128">INDEX(_xlfn.TEXTSPLIT(CENSO[[#This Row],[NOME CIENTIFICO]]," "),1)</f>
        <v>Piptadenia</v>
      </c>
      <c r="S1128" s="98" t="s">
        <v>1004</v>
      </c>
      <c r="T1128" s="87">
        <f>_xlfn.MINIFS(CENSO[DAP (cm)],CENSO[NOME CIENTIFICO],CENSO[[#This Row],[NOME CIENTIFICO]])</f>
        <v>39.788735772973837</v>
      </c>
      <c r="U11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28" s="87" t="str">
        <f>IF(CENSO[[#This Row],[DAP (cm)]]&lt;CENSO[[#This Row],[DMCE (cm)]],"DAP &lt; DMCE","DAP ≥ DMCE")</f>
        <v>DAP ≥ DMCE</v>
      </c>
      <c r="W1128" s="87" t="str">
        <f>IF(CENSO[[#This Row],[DAP (cm)]]&gt;200, "Superior", "Inferior")</f>
        <v>Inferior</v>
      </c>
      <c r="X1128" s="87" t="str">
        <f>VLOOKUP(CENSO[[#This Row],[NOME COMUM]],ESPECIES[],4,FALSE)</f>
        <v>Não</v>
      </c>
      <c r="Y1128" s="87" t="str">
        <f>IF(IFERROR(VLOOKUP(CENSO[[#This Row],[NOME COMUM]],COMERCIAIS[],2, FALSE), "Não") &lt;&gt; "Não", "Sim", "Não")</f>
        <v>Sim</v>
      </c>
      <c r="Z1128" s="133">
        <f>CENSO[[#This Row],[g (m²)]]/SUM(AEEF[AEEF-UT])</f>
        <v>1.4525941637757644E-3</v>
      </c>
      <c r="AA1128" s="133">
        <f>CENSO[[#This Row],[v (m³)]]/SUM(AEEF[AEEF-UT])</f>
        <v>1.8302686463574632E-2</v>
      </c>
    </row>
    <row r="1129" spans="1:27" ht="14">
      <c r="A1129" s="86">
        <v>1</v>
      </c>
      <c r="B1129" s="86">
        <v>1</v>
      </c>
      <c r="C1129" s="63">
        <v>43</v>
      </c>
      <c r="D1129" s="63">
        <v>1128</v>
      </c>
      <c r="E1129" s="63" t="str">
        <f>VLOOKUP(CENSO[[#This Row],[NOME COMUM]],ESPECIES[],2,FALSE)</f>
        <v>Tachigali myrmecophila Ducke</v>
      </c>
      <c r="F1129" s="64" t="s">
        <v>14</v>
      </c>
      <c r="G1129" s="64">
        <v>150</v>
      </c>
      <c r="H1129" s="97">
        <f>CENSO[[#This Row],[CAP (cm)]]/PI()</f>
        <v>47.7464829275686</v>
      </c>
      <c r="I1129" s="64">
        <v>12</v>
      </c>
      <c r="J1129" s="96">
        <f>(PI()*(CENSO[[#This Row],[DAP (cm)]]^2))/40000</f>
        <v>0.17904931097838223</v>
      </c>
      <c r="K1129" s="96">
        <f>CENSO[[#This Row],[g (m²)]]*CENSO[[#This Row],[H (m)]]*0.7</f>
        <v>1.5040142122184108</v>
      </c>
      <c r="L1129" s="64">
        <v>1</v>
      </c>
      <c r="M1129" s="65">
        <v>367552.09999999899</v>
      </c>
      <c r="N1129" s="87">
        <v>9707867.3000000007</v>
      </c>
      <c r="O1129" s="98" t="s">
        <v>1225</v>
      </c>
      <c r="P1129" s="87" t="str">
        <f>VLOOKUP(CENSO[[#This Row],[DAP (cm)]],CD[],2,TRUE)</f>
        <v>TORETE</v>
      </c>
      <c r="Q1129" s="87" t="str">
        <f>VLOOKUP(CENSO[[#This Row],[DAP (cm)]],DD[],2,TRUE)</f>
        <v>40├ 50</v>
      </c>
      <c r="R1129" s="87" t="str" cm="1">
        <f t="array" ref="R1129">INDEX(_xlfn.TEXTSPLIT(CENSO[[#This Row],[NOME CIENTIFICO]]," "),1)</f>
        <v>Tachigali</v>
      </c>
      <c r="S1129" s="98" t="s">
        <v>1004</v>
      </c>
      <c r="T1129" s="87">
        <f>_xlfn.MINIFS(CENSO[DAP (cm)],CENSO[NOME CIENTIFICO],CENSO[[#This Row],[NOME CIENTIFICO]])</f>
        <v>39.152116000606256</v>
      </c>
      <c r="U11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29" s="87" t="str">
        <f>IF(CENSO[[#This Row],[DAP (cm)]]&lt;CENSO[[#This Row],[DMCE (cm)]],"DAP &lt; DMCE","DAP ≥ DMCE")</f>
        <v>DAP &lt; DMCE</v>
      </c>
      <c r="W1129" s="87" t="str">
        <f>IF(CENSO[[#This Row],[DAP (cm)]]&gt;200, "Superior", "Inferior")</f>
        <v>Inferior</v>
      </c>
      <c r="X1129" s="87" t="str">
        <f>VLOOKUP(CENSO[[#This Row],[NOME COMUM]],ESPECIES[],4,FALSE)</f>
        <v>Não</v>
      </c>
      <c r="Y1129" s="87" t="str">
        <f>IF(IFERROR(VLOOKUP(CENSO[[#This Row],[NOME COMUM]],COMERCIAIS[],2, FALSE), "Não") &lt;&gt; "Não", "Sim", "Não")</f>
        <v>Sim</v>
      </c>
      <c r="Z1129" s="133">
        <f>CENSO[[#This Row],[g (m²)]]/SUM(AEEF[AEEF-UT])</f>
        <v>3.1327213607870003E-4</v>
      </c>
      <c r="AA1129" s="133">
        <f>CENSO[[#This Row],[v (m³)]]/SUM(AEEF[AEEF-UT])</f>
        <v>2.6314859430610804E-3</v>
      </c>
    </row>
    <row r="1130" spans="1:27" ht="14">
      <c r="A1130" s="86">
        <v>1</v>
      </c>
      <c r="B1130" s="86">
        <v>1</v>
      </c>
      <c r="C1130" s="63">
        <v>43</v>
      </c>
      <c r="D1130" s="63">
        <v>1129</v>
      </c>
      <c r="E1130" s="63" t="str">
        <f>VLOOKUP(CENSO[[#This Row],[NOME COMUM]],ESPECIES[],2,FALSE)</f>
        <v>Astronium lecointei Ducke</v>
      </c>
      <c r="F1130" s="64" t="s">
        <v>5</v>
      </c>
      <c r="G1130" s="64">
        <v>411</v>
      </c>
      <c r="H1130" s="97">
        <f>CENSO[[#This Row],[CAP (cm)]]/PI()</f>
        <v>130.82536322153797</v>
      </c>
      <c r="I1130" s="64">
        <v>25</v>
      </c>
      <c r="J1130" s="96">
        <f>(PI()*(CENSO[[#This Row],[DAP (cm)]]^2))/40000</f>
        <v>1.3442306071013026</v>
      </c>
      <c r="K1130" s="96">
        <f>CENSO[[#This Row],[g (m²)]]*CENSO[[#This Row],[H (m)]]*0.7</f>
        <v>23.524035624272795</v>
      </c>
      <c r="L1130" s="64">
        <v>1</v>
      </c>
      <c r="M1130" s="65">
        <v>367508.299999999</v>
      </c>
      <c r="N1130" s="87">
        <v>9707902.5999999903</v>
      </c>
      <c r="O1130" s="87" t="s">
        <v>1228</v>
      </c>
      <c r="P1130" s="87" t="str">
        <f>VLOOKUP(CENSO[[#This Row],[DAP (cm)]],CD[],2,TRUE)</f>
        <v>TORA</v>
      </c>
      <c r="Q1130" s="87" t="str">
        <f>VLOOKUP(CENSO[[#This Row],[DAP (cm)]],DD[],2,TRUE)</f>
        <v>130├ 140</v>
      </c>
      <c r="R1130" s="87" t="str" cm="1">
        <f t="array" ref="R1130">INDEX(_xlfn.TEXTSPLIT(CENSO[[#This Row],[NOME CIENTIFICO]]," "),1)</f>
        <v>Astronium</v>
      </c>
      <c r="S1130" s="98" t="s">
        <v>1004</v>
      </c>
      <c r="T1130" s="87">
        <f>_xlfn.MINIFS(CENSO[DAP (cm)],CENSO[NOME CIENTIFICO],CENSO[[#This Row],[NOME CIENTIFICO]])</f>
        <v>40.107045659157627</v>
      </c>
      <c r="U11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130" s="87" t="str">
        <f>IF(CENSO[[#This Row],[DAP (cm)]]&lt;CENSO[[#This Row],[DMCE (cm)]],"DAP &lt; DMCE","DAP ≥ DMCE")</f>
        <v>DAP ≥ DMCE</v>
      </c>
      <c r="W1130" s="87" t="str">
        <f>IF(CENSO[[#This Row],[DAP (cm)]]&gt;200, "Superior", "Inferior")</f>
        <v>Inferior</v>
      </c>
      <c r="X1130" s="87" t="str">
        <f>VLOOKUP(CENSO[[#This Row],[NOME COMUM]],ESPECIES[],4,FALSE)</f>
        <v>Não</v>
      </c>
      <c r="Y1130" s="87" t="str">
        <f>IF(IFERROR(VLOOKUP(CENSO[[#This Row],[NOME COMUM]],COMERCIAIS[],2, FALSE), "Não") &lt;&gt; "Não", "Sim", "Não")</f>
        <v>Sim</v>
      </c>
      <c r="Z1130" s="133">
        <f>CENSO[[#This Row],[g (m²)]]/SUM(AEEF[AEEF-UT])</f>
        <v>2.3519218888244488E-3</v>
      </c>
      <c r="AA1130" s="133">
        <f>CENSO[[#This Row],[v (m³)]]/SUM(AEEF[AEEF-UT])</f>
        <v>4.1158633054427851E-2</v>
      </c>
    </row>
    <row r="1131" spans="1:27" ht="14">
      <c r="A1131" s="86">
        <v>1</v>
      </c>
      <c r="B1131" s="86">
        <v>1</v>
      </c>
      <c r="C1131" s="63">
        <v>43</v>
      </c>
      <c r="D1131" s="63">
        <v>1130</v>
      </c>
      <c r="E1131" s="63" t="str">
        <f>VLOOKUP(CENSO[[#This Row],[NOME COMUM]],ESPECIES[],2,FALSE)</f>
        <v>Lecythis pisonis Cambess.</v>
      </c>
      <c r="F1131" s="64" t="s">
        <v>9</v>
      </c>
      <c r="G1131" s="64">
        <v>264</v>
      </c>
      <c r="H1131" s="97">
        <f>CENSO[[#This Row],[CAP (cm)]]/PI()</f>
        <v>84.033809952520741</v>
      </c>
      <c r="I1131" s="64">
        <v>18</v>
      </c>
      <c r="J1131" s="96">
        <f>(PI()*(CENSO[[#This Row],[DAP (cm)]]^2))/40000</f>
        <v>0.55462314568663684</v>
      </c>
      <c r="K1131" s="96">
        <f>CENSO[[#This Row],[g (m²)]]*CENSO[[#This Row],[H (m)]]*0.7</f>
        <v>6.9882516356516247</v>
      </c>
      <c r="L1131" s="64">
        <v>1</v>
      </c>
      <c r="M1131" s="65">
        <v>367502.799999999</v>
      </c>
      <c r="N1131" s="87">
        <v>9707916.9000000004</v>
      </c>
      <c r="O1131" s="87" t="s">
        <v>1228</v>
      </c>
      <c r="P1131" s="87" t="str">
        <f>VLOOKUP(CENSO[[#This Row],[DAP (cm)]],CD[],2,TRUE)</f>
        <v>TORA</v>
      </c>
      <c r="Q1131" s="87" t="str">
        <f>VLOOKUP(CENSO[[#This Row],[DAP (cm)]],DD[],2,TRUE)</f>
        <v>80├ 90</v>
      </c>
      <c r="R1131" s="87" t="str" cm="1">
        <f t="array" ref="R1131">INDEX(_xlfn.TEXTSPLIT(CENSO[[#This Row],[NOME CIENTIFICO]]," "),1)</f>
        <v>Lecythis</v>
      </c>
      <c r="S1131" s="98" t="s">
        <v>1004</v>
      </c>
      <c r="T1131" s="87">
        <f>_xlfn.MINIFS(CENSO[DAP (cm)],CENSO[NOME CIENTIFICO],CENSO[[#This Row],[NOME CIENTIFICO]])</f>
        <v>40.743665431525208</v>
      </c>
      <c r="U11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1131" s="87" t="str">
        <f>IF(CENSO[[#This Row],[DAP (cm)]]&lt;CENSO[[#This Row],[DMCE (cm)]],"DAP &lt; DMCE","DAP ≥ DMCE")</f>
        <v>DAP ≥ DMCE</v>
      </c>
      <c r="W1131" s="87" t="str">
        <f>IF(CENSO[[#This Row],[DAP (cm)]]&gt;200, "Superior", "Inferior")</f>
        <v>Inferior</v>
      </c>
      <c r="X1131" s="87" t="str">
        <f>VLOOKUP(CENSO[[#This Row],[NOME COMUM]],ESPECIES[],4,FALSE)</f>
        <v>Não</v>
      </c>
      <c r="Y1131" s="87" t="str">
        <f>IF(IFERROR(VLOOKUP(CENSO[[#This Row],[NOME COMUM]],COMERCIAIS[],2, FALSE), "Não") &lt;&gt; "Não", "Sim", "Não")</f>
        <v>Sim</v>
      </c>
      <c r="Z1131" s="133">
        <f>CENSO[[#This Row],[g (m²)]]/SUM(AEEF[AEEF-UT])</f>
        <v>9.7039176871738133E-4</v>
      </c>
      <c r="AA1131" s="133">
        <f>CENSO[[#This Row],[v (m³)]]/SUM(AEEF[AEEF-UT])</f>
        <v>1.2226936285839004E-2</v>
      </c>
    </row>
    <row r="1132" spans="1:27" ht="14">
      <c r="A1132" s="86">
        <v>1</v>
      </c>
      <c r="B1132" s="86">
        <v>1</v>
      </c>
      <c r="C1132" s="63">
        <v>43</v>
      </c>
      <c r="D1132" s="63">
        <v>1131</v>
      </c>
      <c r="E1132" s="63" t="str">
        <f>VLOOKUP(CENSO[[#This Row],[NOME COMUM]],ESPECIES[],2,FALSE)</f>
        <v>Couratari guianensis Aubl.</v>
      </c>
      <c r="F1132" s="64" t="s">
        <v>6</v>
      </c>
      <c r="G1132" s="64">
        <v>422</v>
      </c>
      <c r="H1132" s="97">
        <f>CENSO[[#This Row],[CAP (cm)]]/PI()</f>
        <v>134.32677196955967</v>
      </c>
      <c r="I1132" s="64">
        <v>25</v>
      </c>
      <c r="J1132" s="96">
        <f>(PI()*(CENSO[[#This Row],[DAP (cm)]]^2))/40000</f>
        <v>1.4171474442788545</v>
      </c>
      <c r="K1132" s="96">
        <f>CENSO[[#This Row],[g (m²)]]*CENSO[[#This Row],[H (m)]]*0.7</f>
        <v>24.800080274879953</v>
      </c>
      <c r="L1132" s="64">
        <v>1</v>
      </c>
      <c r="M1132" s="65">
        <v>367468.299999999</v>
      </c>
      <c r="N1132" s="87">
        <v>9707940.8000000007</v>
      </c>
      <c r="O1132" s="87" t="s">
        <v>1228</v>
      </c>
      <c r="P1132" s="87" t="str">
        <f>VLOOKUP(CENSO[[#This Row],[DAP (cm)]],CD[],2,TRUE)</f>
        <v>TORA</v>
      </c>
      <c r="Q1132" s="87" t="str">
        <f>VLOOKUP(CENSO[[#This Row],[DAP (cm)]],DD[],2,TRUE)</f>
        <v>130├ 140</v>
      </c>
      <c r="R1132" s="87" t="str" cm="1">
        <f t="array" ref="R1132">INDEX(_xlfn.TEXTSPLIT(CENSO[[#This Row],[NOME CIENTIFICO]]," "),1)</f>
        <v>Couratari</v>
      </c>
      <c r="S1132" s="98" t="s">
        <v>1004</v>
      </c>
      <c r="T1132" s="87">
        <f>_xlfn.MINIFS(CENSO[DAP (cm)],CENSO[NOME CIENTIFICO],CENSO[[#This Row],[NOME CIENTIFICO]])</f>
        <v>38.833806114422465</v>
      </c>
      <c r="U11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32" s="87" t="str">
        <f>IF(CENSO[[#This Row],[DAP (cm)]]&lt;CENSO[[#This Row],[DMCE (cm)]],"DAP &lt; DMCE","DAP ≥ DMCE")</f>
        <v>DAP ≥ DMCE</v>
      </c>
      <c r="W1132" s="87" t="str">
        <f>IF(CENSO[[#This Row],[DAP (cm)]]&gt;200, "Superior", "Inferior")</f>
        <v>Inferior</v>
      </c>
      <c r="X1132" s="87" t="str">
        <f>VLOOKUP(CENSO[[#This Row],[NOME COMUM]],ESPECIES[],4,FALSE)</f>
        <v>Não</v>
      </c>
      <c r="Y1132" s="87" t="str">
        <f>IF(IFERROR(VLOOKUP(CENSO[[#This Row],[NOME COMUM]],COMERCIAIS[],2, FALSE), "Não") &lt;&gt; "Não", "Sim", "Não")</f>
        <v>Sim</v>
      </c>
      <c r="Z1132" s="133">
        <f>CENSO[[#This Row],[g (m²)]]/SUM(AEEF[AEEF-UT])</f>
        <v>2.4795002258417432E-3</v>
      </c>
      <c r="AA1132" s="133">
        <f>CENSO[[#This Row],[v (m³)]]/SUM(AEEF[AEEF-UT])</f>
        <v>4.3391253952230507E-2</v>
      </c>
    </row>
    <row r="1133" spans="1:27" ht="14">
      <c r="A1133" s="86">
        <v>1</v>
      </c>
      <c r="B1133" s="86">
        <v>1</v>
      </c>
      <c r="C1133" s="63">
        <v>43</v>
      </c>
      <c r="D1133" s="63">
        <v>1132</v>
      </c>
      <c r="E1133" s="63" t="str">
        <f>VLOOKUP(CENSO[[#This Row],[NOME COMUM]],ESPECIES[],2,FALSE)</f>
        <v>Piptadenia suaveolens Miq.</v>
      </c>
      <c r="F1133" s="64" t="s">
        <v>22</v>
      </c>
      <c r="G1133" s="64">
        <v>209</v>
      </c>
      <c r="H1133" s="97">
        <f>CENSO[[#This Row],[CAP (cm)]]/PI()</f>
        <v>66.526766212412255</v>
      </c>
      <c r="I1133" s="64">
        <v>19</v>
      </c>
      <c r="J1133" s="96">
        <f>(PI()*(CENSO[[#This Row],[DAP (cm)]]^2))/40000</f>
        <v>0.34760235345985407</v>
      </c>
      <c r="K1133" s="96">
        <f>CENSO[[#This Row],[g (m²)]]*CENSO[[#This Row],[H (m)]]*0.7</f>
        <v>4.6231113010160589</v>
      </c>
      <c r="L1133" s="64">
        <v>1</v>
      </c>
      <c r="M1133" s="65">
        <v>367462.299999999</v>
      </c>
      <c r="N1133" s="87">
        <v>9707943.5</v>
      </c>
      <c r="O1133" s="87" t="s">
        <v>1228</v>
      </c>
      <c r="P1133" s="87" t="str">
        <f>VLOOKUP(CENSO[[#This Row],[DAP (cm)]],CD[],2,TRUE)</f>
        <v>TORA</v>
      </c>
      <c r="Q1133" s="87" t="str">
        <f>VLOOKUP(CENSO[[#This Row],[DAP (cm)]],DD[],2,TRUE)</f>
        <v>60├ 70</v>
      </c>
      <c r="R1133" s="87" t="str" cm="1">
        <f t="array" ref="R1133">INDEX(_xlfn.TEXTSPLIT(CENSO[[#This Row],[NOME CIENTIFICO]]," "),1)</f>
        <v>Piptadenia</v>
      </c>
      <c r="S1133" s="98" t="s">
        <v>1004</v>
      </c>
      <c r="T1133" s="87">
        <f>_xlfn.MINIFS(CENSO[DAP (cm)],CENSO[NOME CIENTIFICO],CENSO[[#This Row],[NOME CIENTIFICO]])</f>
        <v>39.788735772973837</v>
      </c>
      <c r="U11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33" s="87" t="str">
        <f>IF(CENSO[[#This Row],[DAP (cm)]]&lt;CENSO[[#This Row],[DMCE (cm)]],"DAP &lt; DMCE","DAP ≥ DMCE")</f>
        <v>DAP ≥ DMCE</v>
      </c>
      <c r="W1133" s="87" t="str">
        <f>IF(CENSO[[#This Row],[DAP (cm)]]&gt;200, "Superior", "Inferior")</f>
        <v>Inferior</v>
      </c>
      <c r="X1133" s="87" t="str">
        <f>VLOOKUP(CENSO[[#This Row],[NOME COMUM]],ESPECIES[],4,FALSE)</f>
        <v>Não</v>
      </c>
      <c r="Y1133" s="87" t="str">
        <f>IF(IFERROR(VLOOKUP(CENSO[[#This Row],[NOME COMUM]],COMERCIAIS[],2, FALSE), "Não") &lt;&gt; "Não", "Sim", "Não")</f>
        <v>Sim</v>
      </c>
      <c r="Z1133" s="133">
        <f>CENSO[[#This Row],[g (m²)]]/SUM(AEEF[AEEF-UT])</f>
        <v>6.0817956338016449E-4</v>
      </c>
      <c r="AA1133" s="133">
        <f>CENSO[[#This Row],[v (m³)]]/SUM(AEEF[AEEF-UT])</f>
        <v>8.088788192956187E-3</v>
      </c>
    </row>
    <row r="1134" spans="1:27" ht="14">
      <c r="A1134" s="86">
        <v>1</v>
      </c>
      <c r="B1134" s="86">
        <v>1</v>
      </c>
      <c r="C1134" s="63">
        <v>43</v>
      </c>
      <c r="D1134" s="63">
        <v>1133</v>
      </c>
      <c r="E1134" s="63" t="str">
        <f>VLOOKUP(CENSO[[#This Row],[NOME COMUM]],ESPECIES[],2,FALSE)</f>
        <v>Coutarea hexandra (Jacq.) K.Schum.</v>
      </c>
      <c r="F1134" s="64" t="s">
        <v>57</v>
      </c>
      <c r="G1134" s="64">
        <v>200</v>
      </c>
      <c r="H1134" s="97">
        <f>CENSO[[#This Row],[CAP (cm)]]/PI()</f>
        <v>63.661977236758133</v>
      </c>
      <c r="I1134" s="64">
        <v>15</v>
      </c>
      <c r="J1134" s="96">
        <f>(PI()*(CENSO[[#This Row],[DAP (cm)]]^2))/40000</f>
        <v>0.31830988618379064</v>
      </c>
      <c r="K1134" s="96">
        <f>CENSO[[#This Row],[g (m²)]]*CENSO[[#This Row],[H (m)]]*0.7</f>
        <v>3.3422538049298014</v>
      </c>
      <c r="L1134" s="64">
        <v>3</v>
      </c>
      <c r="M1134" s="65">
        <v>367461.59999999899</v>
      </c>
      <c r="N1134" s="87">
        <v>9707947.3000000007</v>
      </c>
      <c r="O1134" s="87" t="s">
        <v>1226</v>
      </c>
      <c r="P1134" s="87" t="str">
        <f>VLOOKUP(CENSO[[#This Row],[DAP (cm)]],CD[],2,TRUE)</f>
        <v>TORA</v>
      </c>
      <c r="Q1134" s="87" t="str">
        <f>VLOOKUP(CENSO[[#This Row],[DAP (cm)]],DD[],2,TRUE)</f>
        <v>60├ 70</v>
      </c>
      <c r="R1134" s="87" t="str" cm="1">
        <f t="array" ref="R1134">INDEX(_xlfn.TEXTSPLIT(CENSO[[#This Row],[NOME CIENTIFICO]]," "),1)</f>
        <v>Coutarea</v>
      </c>
      <c r="S1134" s="98" t="s">
        <v>1004</v>
      </c>
      <c r="T1134" s="87">
        <f>_xlfn.MINIFS(CENSO[DAP (cm)],CENSO[NOME CIENTIFICO],CENSO[[#This Row],[NOME CIENTIFICO]])</f>
        <v>40.425355545341418</v>
      </c>
      <c r="U11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1134" s="87" t="str">
        <f>IF(CENSO[[#This Row],[DAP (cm)]]&lt;CENSO[[#This Row],[DMCE (cm)]],"DAP &lt; DMCE","DAP ≥ DMCE")</f>
        <v>DAP ≥ DMCE</v>
      </c>
      <c r="W1134" s="87" t="str">
        <f>IF(CENSO[[#This Row],[DAP (cm)]]&gt;200, "Superior", "Inferior")</f>
        <v>Inferior</v>
      </c>
      <c r="X1134" s="87" t="str">
        <f>VLOOKUP(CENSO[[#This Row],[NOME COMUM]],ESPECIES[],4,FALSE)</f>
        <v>Não</v>
      </c>
      <c r="Y1134" s="87" t="str">
        <f>IF(IFERROR(VLOOKUP(CENSO[[#This Row],[NOME COMUM]],COMERCIAIS[],2, FALSE), "Não") &lt;&gt; "Não", "Sim", "Não")</f>
        <v>Não</v>
      </c>
      <c r="Z1134" s="133">
        <f>CENSO[[#This Row],[g (m²)]]/SUM(AEEF[AEEF-UT])</f>
        <v>5.5692824191768894E-4</v>
      </c>
      <c r="AA1134" s="133">
        <f>CENSO[[#This Row],[v (m³)]]/SUM(AEEF[AEEF-UT])</f>
        <v>5.847746540135733E-3</v>
      </c>
    </row>
    <row r="1135" spans="1:27" ht="14">
      <c r="A1135" s="86">
        <v>1</v>
      </c>
      <c r="B1135" s="86">
        <v>1</v>
      </c>
      <c r="C1135" s="63">
        <v>43</v>
      </c>
      <c r="D1135" s="63">
        <v>1134</v>
      </c>
      <c r="E1135" s="63" t="str">
        <f>VLOOKUP(CENSO[[#This Row],[NOME COMUM]],ESPECIES[],2,FALSE)</f>
        <v>Qualea dichotoma (Mart.) Warm. ex Wille</v>
      </c>
      <c r="F1135" s="64" t="s">
        <v>55</v>
      </c>
      <c r="G1135" s="64">
        <v>175</v>
      </c>
      <c r="H1135" s="97">
        <f>CENSO[[#This Row],[CAP (cm)]]/PI()</f>
        <v>55.70423008216337</v>
      </c>
      <c r="I1135" s="64">
        <v>16</v>
      </c>
      <c r="J1135" s="96">
        <f>(PI()*(CENSO[[#This Row],[DAP (cm)]]^2))/40000</f>
        <v>0.24370600660946476</v>
      </c>
      <c r="K1135" s="96">
        <f>CENSO[[#This Row],[g (m²)]]*CENSO[[#This Row],[H (m)]]*0.7</f>
        <v>2.7295072740260053</v>
      </c>
      <c r="L1135" s="64">
        <v>1</v>
      </c>
      <c r="M1135" s="65">
        <v>367472.7</v>
      </c>
      <c r="N1135" s="87">
        <v>9707959.6999999899</v>
      </c>
      <c r="O1135" s="87" t="s">
        <v>1227</v>
      </c>
      <c r="P1135" s="87" t="str">
        <f>VLOOKUP(CENSO[[#This Row],[DAP (cm)]],CD[],2,TRUE)</f>
        <v>TORA</v>
      </c>
      <c r="Q1135" s="87" t="str">
        <f>VLOOKUP(CENSO[[#This Row],[DAP (cm)]],DD[],2,TRUE)</f>
        <v>50├ 60</v>
      </c>
      <c r="R1135" s="87" t="str" cm="1">
        <f t="array" ref="R1135">INDEX(_xlfn.TEXTSPLIT(CENSO[[#This Row],[NOME CIENTIFICO]]," "),1)</f>
        <v>Qualea</v>
      </c>
      <c r="S1135" s="98" t="s">
        <v>1004</v>
      </c>
      <c r="T1135" s="87">
        <f>_xlfn.MINIFS(CENSO[DAP (cm)],CENSO[NOME CIENTIFICO],CENSO[[#This Row],[NOME CIENTIFICO]])</f>
        <v>40.107045659157627</v>
      </c>
      <c r="U11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135" s="87" t="str">
        <f>IF(CENSO[[#This Row],[DAP (cm)]]&lt;CENSO[[#This Row],[DMCE (cm)]],"DAP &lt; DMCE","DAP ≥ DMCE")</f>
        <v>DAP ≥ DMCE</v>
      </c>
      <c r="W1135" s="87" t="str">
        <f>IF(CENSO[[#This Row],[DAP (cm)]]&gt;200, "Superior", "Inferior")</f>
        <v>Inferior</v>
      </c>
      <c r="X1135" s="87" t="str">
        <f>VLOOKUP(CENSO[[#This Row],[NOME COMUM]],ESPECIES[],4,FALSE)</f>
        <v>Não</v>
      </c>
      <c r="Y1135" s="87" t="str">
        <f>IF(IFERROR(VLOOKUP(CENSO[[#This Row],[NOME COMUM]],COMERCIAIS[],2, FALSE), "Não") &lt;&gt; "Não", "Sim", "Não")</f>
        <v>Não</v>
      </c>
      <c r="Z1135" s="133">
        <f>CENSO[[#This Row],[g (m²)]]/SUM(AEEF[AEEF-UT])</f>
        <v>4.2639818521823071E-4</v>
      </c>
      <c r="AA1135" s="133">
        <f>CENSO[[#This Row],[v (m³)]]/SUM(AEEF[AEEF-UT])</f>
        <v>4.7756596744441835E-3</v>
      </c>
    </row>
    <row r="1136" spans="1:27" ht="14">
      <c r="A1136" s="86">
        <v>1</v>
      </c>
      <c r="B1136" s="86">
        <v>1</v>
      </c>
      <c r="C1136" s="63">
        <v>43</v>
      </c>
      <c r="D1136" s="63">
        <v>1135</v>
      </c>
      <c r="E1136" s="63" t="str">
        <f>VLOOKUP(CENSO[[#This Row],[NOME COMUM]],ESPECIES[],2,FALSE)</f>
        <v>Alexa grandiflora Ducke</v>
      </c>
      <c r="F1136" s="64" t="s">
        <v>13</v>
      </c>
      <c r="G1136" s="64">
        <v>322</v>
      </c>
      <c r="H1136" s="97">
        <f>CENSO[[#This Row],[CAP (cm)]]/PI()</f>
        <v>102.49578335118061</v>
      </c>
      <c r="I1136" s="64">
        <v>20</v>
      </c>
      <c r="J1136" s="96">
        <f>(PI()*(CENSO[[#This Row],[DAP (cm)]]^2))/40000</f>
        <v>0.82509105597700383</v>
      </c>
      <c r="K1136" s="96">
        <f>CENSO[[#This Row],[g (m²)]]*CENSO[[#This Row],[H (m)]]*0.7</f>
        <v>11.551274783678052</v>
      </c>
      <c r="L1136" s="64">
        <v>1</v>
      </c>
      <c r="M1136" s="65">
        <v>367477.59999999899</v>
      </c>
      <c r="N1136" s="87">
        <v>9707966.0999999903</v>
      </c>
      <c r="O1136" s="87" t="s">
        <v>1227</v>
      </c>
      <c r="P1136" s="87" t="str">
        <f>VLOOKUP(CENSO[[#This Row],[DAP (cm)]],CD[],2,TRUE)</f>
        <v>TORA</v>
      </c>
      <c r="Q1136" s="87" t="str">
        <f>VLOOKUP(CENSO[[#This Row],[DAP (cm)]],DD[],2,TRUE)</f>
        <v>100├ 110</v>
      </c>
      <c r="R1136" s="87" t="str" cm="1">
        <f t="array" ref="R1136">INDEX(_xlfn.TEXTSPLIT(CENSO[[#This Row],[NOME CIENTIFICO]]," "),1)</f>
        <v>Alexa</v>
      </c>
      <c r="S1136" s="98" t="s">
        <v>1004</v>
      </c>
      <c r="T1136" s="87">
        <f>_xlfn.MINIFS(CENSO[DAP (cm)],CENSO[NOME CIENTIFICO],CENSO[[#This Row],[NOME CIENTIFICO]])</f>
        <v>39.788735772973837</v>
      </c>
      <c r="U11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36" s="87" t="str">
        <f>IF(CENSO[[#This Row],[DAP (cm)]]&lt;CENSO[[#This Row],[DMCE (cm)]],"DAP &lt; DMCE","DAP ≥ DMCE")</f>
        <v>DAP ≥ DMCE</v>
      </c>
      <c r="W1136" s="87" t="str">
        <f>IF(CENSO[[#This Row],[DAP (cm)]]&gt;200, "Superior", "Inferior")</f>
        <v>Inferior</v>
      </c>
      <c r="X1136" s="87" t="str">
        <f>VLOOKUP(CENSO[[#This Row],[NOME COMUM]],ESPECIES[],4,FALSE)</f>
        <v>Não</v>
      </c>
      <c r="Y1136" s="87" t="str">
        <f>IF(IFERROR(VLOOKUP(CENSO[[#This Row],[NOME COMUM]],COMERCIAIS[],2, FALSE), "Não") &lt;&gt; "Não", "Sim", "Não")</f>
        <v>Não</v>
      </c>
      <c r="Z1136" s="133">
        <f>CENSO[[#This Row],[g (m²)]]/SUM(AEEF[AEEF-UT])</f>
        <v>1.4436136958748417E-3</v>
      </c>
      <c r="AA1136" s="133">
        <f>CENSO[[#This Row],[v (m³)]]/SUM(AEEF[AEEF-UT])</f>
        <v>2.0210591742247781E-2</v>
      </c>
    </row>
    <row r="1137" spans="1:27" ht="14">
      <c r="A1137" s="86">
        <v>1</v>
      </c>
      <c r="B1137" s="86">
        <v>1</v>
      </c>
      <c r="C1137" s="63">
        <v>43</v>
      </c>
      <c r="D1137" s="63">
        <v>1136</v>
      </c>
      <c r="E1137" s="63" t="str">
        <f>VLOOKUP(CENSO[[#This Row],[NOME COMUM]],ESPECIES[],2,FALSE)</f>
        <v>Bertholletia excelsa Humb. &amp; Bonpl.</v>
      </c>
      <c r="F1137" s="64" t="s">
        <v>37</v>
      </c>
      <c r="G1137" s="64">
        <v>236</v>
      </c>
      <c r="H1137" s="97">
        <f>CENSO[[#This Row],[CAP (cm)]]/PI()</f>
        <v>75.121133139374606</v>
      </c>
      <c r="I1137" s="64">
        <v>22</v>
      </c>
      <c r="J1137" s="96">
        <f>(PI()*(CENSO[[#This Row],[DAP (cm)]]^2))/40000</f>
        <v>0.44321468552231019</v>
      </c>
      <c r="K1137" s="96">
        <f>CENSO[[#This Row],[g (m²)]]*CENSO[[#This Row],[H (m)]]*0.7</f>
        <v>6.8255061570435762</v>
      </c>
      <c r="L1137" s="64">
        <v>1</v>
      </c>
      <c r="M1137" s="65">
        <v>367483.7</v>
      </c>
      <c r="N1137" s="87">
        <v>9707974.0999999903</v>
      </c>
      <c r="O1137" s="87" t="s">
        <v>424</v>
      </c>
      <c r="P1137" s="87" t="str">
        <f>VLOOKUP(CENSO[[#This Row],[DAP (cm)]],CD[],2,TRUE)</f>
        <v>TORA</v>
      </c>
      <c r="Q1137" s="87" t="str">
        <f>VLOOKUP(CENSO[[#This Row],[DAP (cm)]],DD[],2,TRUE)</f>
        <v>70├ 80</v>
      </c>
      <c r="R1137" s="87" t="str" cm="1">
        <f t="array" ref="R1137">INDEX(_xlfn.TEXTSPLIT(CENSO[[#This Row],[NOME CIENTIFICO]]," "),1)</f>
        <v>Bertholletia</v>
      </c>
      <c r="S1137" s="98" t="s">
        <v>1004</v>
      </c>
      <c r="T1137" s="87">
        <f>_xlfn.MINIFS(CENSO[DAP (cm)],CENSO[NOME CIENTIFICO],CENSO[[#This Row],[NOME CIENTIFICO]])</f>
        <v>41.38028520389279</v>
      </c>
      <c r="U11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137" s="87" t="str">
        <f>IF(CENSO[[#This Row],[DAP (cm)]]&lt;CENSO[[#This Row],[DMCE (cm)]],"DAP &lt; DMCE","DAP ≥ DMCE")</f>
        <v>DAP ≥ DMCE</v>
      </c>
      <c r="W1137" s="87" t="str">
        <f>IF(CENSO[[#This Row],[DAP (cm)]]&gt;200, "Superior", "Inferior")</f>
        <v>Inferior</v>
      </c>
      <c r="X1137" s="87" t="str">
        <f>VLOOKUP(CENSO[[#This Row],[NOME COMUM]],ESPECIES[],4,FALSE)</f>
        <v>Protegida</v>
      </c>
      <c r="Y1137" s="87" t="str">
        <f>IF(IFERROR(VLOOKUP(CENSO[[#This Row],[NOME COMUM]],COMERCIAIS[],2, FALSE), "Não") &lt;&gt; "Não", "Sim", "Não")</f>
        <v>Não</v>
      </c>
      <c r="Z1137" s="133">
        <f>CENSO[[#This Row],[g (m²)]]/SUM(AEEF[AEEF-UT])</f>
        <v>7.7546688404619025E-4</v>
      </c>
      <c r="AA1137" s="133">
        <f>CENSO[[#This Row],[v (m³)]]/SUM(AEEF[AEEF-UT])</f>
        <v>1.1942190014311328E-2</v>
      </c>
    </row>
    <row r="1138" spans="1:27" ht="14">
      <c r="A1138" s="86">
        <v>1</v>
      </c>
      <c r="B1138" s="86">
        <v>1</v>
      </c>
      <c r="C1138" s="63">
        <v>43</v>
      </c>
      <c r="D1138" s="63">
        <v>1137</v>
      </c>
      <c r="E1138" s="63" t="str">
        <f>VLOOKUP(CENSO[[#This Row],[NOME COMUM]],ESPECIES[],2,FALSE)</f>
        <v>Alexa grandiflora Ducke</v>
      </c>
      <c r="F1138" s="64" t="s">
        <v>13</v>
      </c>
      <c r="G1138" s="64">
        <v>218</v>
      </c>
      <c r="H1138" s="97">
        <f>CENSO[[#This Row],[CAP (cm)]]/PI()</f>
        <v>69.391555188066363</v>
      </c>
      <c r="I1138" s="64">
        <v>17</v>
      </c>
      <c r="J1138" s="96">
        <f>(PI()*(CENSO[[#This Row],[DAP (cm)]]^2))/40000</f>
        <v>0.37818397577496166</v>
      </c>
      <c r="K1138" s="96">
        <f>CENSO[[#This Row],[g (m²)]]*CENSO[[#This Row],[H (m)]]*0.7</f>
        <v>4.500389311722043</v>
      </c>
      <c r="L1138" s="64">
        <v>1</v>
      </c>
      <c r="M1138" s="65">
        <v>367467.5</v>
      </c>
      <c r="N1138" s="87">
        <v>9707964.4000000004</v>
      </c>
      <c r="O1138" s="87" t="s">
        <v>1227</v>
      </c>
      <c r="P1138" s="87" t="str">
        <f>VLOOKUP(CENSO[[#This Row],[DAP (cm)]],CD[],2,TRUE)</f>
        <v>TORA</v>
      </c>
      <c r="Q1138" s="87" t="str">
        <f>VLOOKUP(CENSO[[#This Row],[DAP (cm)]],DD[],2,TRUE)</f>
        <v>60├ 70</v>
      </c>
      <c r="R1138" s="87" t="str" cm="1">
        <f t="array" ref="R1138">INDEX(_xlfn.TEXTSPLIT(CENSO[[#This Row],[NOME CIENTIFICO]]," "),1)</f>
        <v>Alexa</v>
      </c>
      <c r="S1138" s="98" t="s">
        <v>1004</v>
      </c>
      <c r="T1138" s="87">
        <f>_xlfn.MINIFS(CENSO[DAP (cm)],CENSO[NOME CIENTIFICO],CENSO[[#This Row],[NOME CIENTIFICO]])</f>
        <v>39.788735772973837</v>
      </c>
      <c r="U11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38" s="87" t="str">
        <f>IF(CENSO[[#This Row],[DAP (cm)]]&lt;CENSO[[#This Row],[DMCE (cm)]],"DAP &lt; DMCE","DAP ≥ DMCE")</f>
        <v>DAP ≥ DMCE</v>
      </c>
      <c r="W1138" s="87" t="str">
        <f>IF(CENSO[[#This Row],[DAP (cm)]]&gt;200, "Superior", "Inferior")</f>
        <v>Inferior</v>
      </c>
      <c r="X1138" s="87" t="str">
        <f>VLOOKUP(CENSO[[#This Row],[NOME COMUM]],ESPECIES[],4,FALSE)</f>
        <v>Não</v>
      </c>
      <c r="Y1138" s="87" t="str">
        <f>IF(IFERROR(VLOOKUP(CENSO[[#This Row],[NOME COMUM]],COMERCIAIS[],2, FALSE), "Não") &lt;&gt; "Não", "Sim", "Não")</f>
        <v>Não</v>
      </c>
      <c r="Z1138" s="133">
        <f>CENSO[[#This Row],[g (m²)]]/SUM(AEEF[AEEF-UT])</f>
        <v>6.6168644422240624E-4</v>
      </c>
      <c r="AA1138" s="133">
        <f>CENSO[[#This Row],[v (m³)]]/SUM(AEEF[AEEF-UT])</f>
        <v>7.8740686862466339E-3</v>
      </c>
    </row>
    <row r="1139" spans="1:27" ht="14">
      <c r="A1139" s="86">
        <v>1</v>
      </c>
      <c r="B1139" s="86">
        <v>1</v>
      </c>
      <c r="C1139" s="63">
        <v>43</v>
      </c>
      <c r="D1139" s="63">
        <v>1138</v>
      </c>
      <c r="E1139" s="63" t="str">
        <f>VLOOKUP(CENSO[[#This Row],[NOME COMUM]],ESPECIES[],2,FALSE)</f>
        <v>Virola sebifera Aubl.</v>
      </c>
      <c r="F1139" s="64" t="s">
        <v>18</v>
      </c>
      <c r="G1139" s="64">
        <v>153</v>
      </c>
      <c r="H1139" s="97">
        <f>CENSO[[#This Row],[CAP (cm)]]/PI()</f>
        <v>48.701412586119972</v>
      </c>
      <c r="I1139" s="64">
        <v>20</v>
      </c>
      <c r="J1139" s="96">
        <f>(PI()*(CENSO[[#This Row],[DAP (cm)]]^2))/40000</f>
        <v>0.18628290314190887</v>
      </c>
      <c r="K1139" s="96">
        <f>CENSO[[#This Row],[g (m²)]]*CENSO[[#This Row],[H (m)]]*0.7</f>
        <v>2.6079606439867242</v>
      </c>
      <c r="L1139" s="64">
        <v>1</v>
      </c>
      <c r="M1139" s="65">
        <v>367461</v>
      </c>
      <c r="N1139" s="87">
        <v>9707960.8000000007</v>
      </c>
      <c r="O1139" s="98" t="s">
        <v>1225</v>
      </c>
      <c r="P1139" s="87" t="str">
        <f>VLOOKUP(CENSO[[#This Row],[DAP (cm)]],CD[],2,TRUE)</f>
        <v>TORETE</v>
      </c>
      <c r="Q1139" s="87" t="str">
        <f>VLOOKUP(CENSO[[#This Row],[DAP (cm)]],DD[],2,TRUE)</f>
        <v>40├ 50</v>
      </c>
      <c r="R1139" s="87" t="str" cm="1">
        <f t="array" ref="R1139">INDEX(_xlfn.TEXTSPLIT(CENSO[[#This Row],[NOME CIENTIFICO]]," "),1)</f>
        <v>Virola</v>
      </c>
      <c r="S1139" s="98" t="s">
        <v>1004</v>
      </c>
      <c r="T1139" s="87">
        <f>_xlfn.MINIFS(CENSO[DAP (cm)],CENSO[NOME CIENTIFICO],CENSO[[#This Row],[NOME CIENTIFICO]])</f>
        <v>38.197186342054884</v>
      </c>
      <c r="U11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39" s="87" t="str">
        <f>IF(CENSO[[#This Row],[DAP (cm)]]&lt;CENSO[[#This Row],[DMCE (cm)]],"DAP &lt; DMCE","DAP ≥ DMCE")</f>
        <v>DAP &lt; DMCE</v>
      </c>
      <c r="W1139" s="87" t="str">
        <f>IF(CENSO[[#This Row],[DAP (cm)]]&gt;200, "Superior", "Inferior")</f>
        <v>Inferior</v>
      </c>
      <c r="X1139" s="87" t="str">
        <f>VLOOKUP(CENSO[[#This Row],[NOME COMUM]],ESPECIES[],4,FALSE)</f>
        <v>Não</v>
      </c>
      <c r="Y1139" s="87" t="str">
        <f>IF(IFERROR(VLOOKUP(CENSO[[#This Row],[NOME COMUM]],COMERCIAIS[],2, FALSE), "Não") &lt;&gt; "Não", "Sim", "Não")</f>
        <v>Não</v>
      </c>
      <c r="Z1139" s="133">
        <f>CENSO[[#This Row],[g (m²)]]/SUM(AEEF[AEEF-UT])</f>
        <v>3.2592833037627952E-4</v>
      </c>
      <c r="AA1139" s="133">
        <f>CENSO[[#This Row],[v (m³)]]/SUM(AEEF[AEEF-UT])</f>
        <v>4.5629966252679136E-3</v>
      </c>
    </row>
    <row r="1140" spans="1:27" ht="14">
      <c r="A1140" s="86">
        <v>1</v>
      </c>
      <c r="B1140" s="86">
        <v>1</v>
      </c>
      <c r="C1140" s="63">
        <v>43</v>
      </c>
      <c r="D1140" s="63">
        <v>1139</v>
      </c>
      <c r="E1140" s="63" t="str">
        <f>VLOOKUP(CENSO[[#This Row],[NOME COMUM]],ESPECIES[],2,FALSE)</f>
        <v>Alexa grandiflora Ducke</v>
      </c>
      <c r="F1140" s="64" t="s">
        <v>13</v>
      </c>
      <c r="G1140" s="64">
        <v>212</v>
      </c>
      <c r="H1140" s="97">
        <f>CENSO[[#This Row],[CAP (cm)]]/PI()</f>
        <v>67.48169587096362</v>
      </c>
      <c r="I1140" s="64">
        <v>17</v>
      </c>
      <c r="J1140" s="96">
        <f>(PI()*(CENSO[[#This Row],[DAP (cm)]]^2))/40000</f>
        <v>0.35765298811610713</v>
      </c>
      <c r="K1140" s="96">
        <f>CENSO[[#This Row],[g (m²)]]*CENSO[[#This Row],[H (m)]]*0.7</f>
        <v>4.2560705585816745</v>
      </c>
      <c r="L1140" s="64">
        <v>1</v>
      </c>
      <c r="M1140" s="65">
        <v>367460.299999999</v>
      </c>
      <c r="N1140" s="87">
        <v>9707968.0999999903</v>
      </c>
      <c r="O1140" s="87" t="s">
        <v>1227</v>
      </c>
      <c r="P1140" s="87" t="str">
        <f>VLOOKUP(CENSO[[#This Row],[DAP (cm)]],CD[],2,TRUE)</f>
        <v>TORA</v>
      </c>
      <c r="Q1140" s="87" t="str">
        <f>VLOOKUP(CENSO[[#This Row],[DAP (cm)]],DD[],2,TRUE)</f>
        <v>60├ 70</v>
      </c>
      <c r="R1140" s="87" t="str" cm="1">
        <f t="array" ref="R1140">INDEX(_xlfn.TEXTSPLIT(CENSO[[#This Row],[NOME CIENTIFICO]]," "),1)</f>
        <v>Alexa</v>
      </c>
      <c r="S1140" s="98" t="s">
        <v>1004</v>
      </c>
      <c r="T1140" s="87">
        <f>_xlfn.MINIFS(CENSO[DAP (cm)],CENSO[NOME CIENTIFICO],CENSO[[#This Row],[NOME CIENTIFICO]])</f>
        <v>39.788735772973837</v>
      </c>
      <c r="U11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40" s="87" t="str">
        <f>IF(CENSO[[#This Row],[DAP (cm)]]&lt;CENSO[[#This Row],[DMCE (cm)]],"DAP &lt; DMCE","DAP ≥ DMCE")</f>
        <v>DAP ≥ DMCE</v>
      </c>
      <c r="W1140" s="87" t="str">
        <f>IF(CENSO[[#This Row],[DAP (cm)]]&gt;200, "Superior", "Inferior")</f>
        <v>Inferior</v>
      </c>
      <c r="X1140" s="87" t="str">
        <f>VLOOKUP(CENSO[[#This Row],[NOME COMUM]],ESPECIES[],4,FALSE)</f>
        <v>Não</v>
      </c>
      <c r="Y1140" s="87" t="str">
        <f>IF(IFERROR(VLOOKUP(CENSO[[#This Row],[NOME COMUM]],COMERCIAIS[],2, FALSE), "Não") &lt;&gt; "Não", "Sim", "Não")</f>
        <v>Não</v>
      </c>
      <c r="Z1140" s="133">
        <f>CENSO[[#This Row],[g (m²)]]/SUM(AEEF[AEEF-UT])</f>
        <v>6.2576457261871526E-4</v>
      </c>
      <c r="AA1140" s="133">
        <f>CENSO[[#This Row],[v (m³)]]/SUM(AEEF[AEEF-UT])</f>
        <v>7.4465984141627107E-3</v>
      </c>
    </row>
    <row r="1141" spans="1:27" ht="14">
      <c r="A1141" s="86">
        <v>1</v>
      </c>
      <c r="B1141" s="86">
        <v>1</v>
      </c>
      <c r="C1141" s="63">
        <v>43</v>
      </c>
      <c r="D1141" s="63">
        <v>1140</v>
      </c>
      <c r="E1141" s="63" t="str">
        <f>VLOOKUP(CENSO[[#This Row],[NOME COMUM]],ESPECIES[],2,FALSE)</f>
        <v>Piptadenia suaveolens Miq.</v>
      </c>
      <c r="F1141" s="64" t="s">
        <v>22</v>
      </c>
      <c r="G1141" s="64">
        <v>215</v>
      </c>
      <c r="H1141" s="97">
        <f>CENSO[[#This Row],[CAP (cm)]]/PI()</f>
        <v>68.436625529514998</v>
      </c>
      <c r="I1141" s="64">
        <v>19</v>
      </c>
      <c r="J1141" s="96">
        <f>(PI()*(CENSO[[#This Row],[DAP (cm)]]^2))/40000</f>
        <v>0.36784686222114316</v>
      </c>
      <c r="K1141" s="96">
        <f>CENSO[[#This Row],[g (m²)]]*CENSO[[#This Row],[H (m)]]*0.7</f>
        <v>4.8923632675412039</v>
      </c>
      <c r="L1141" s="64">
        <v>1</v>
      </c>
      <c r="M1141" s="65">
        <v>367462.7</v>
      </c>
      <c r="N1141" s="87">
        <v>9707979.4000000004</v>
      </c>
      <c r="O1141" s="87" t="s">
        <v>1228</v>
      </c>
      <c r="P1141" s="87" t="str">
        <f>VLOOKUP(CENSO[[#This Row],[DAP (cm)]],CD[],2,TRUE)</f>
        <v>TORA</v>
      </c>
      <c r="Q1141" s="87" t="str">
        <f>VLOOKUP(CENSO[[#This Row],[DAP (cm)]],DD[],2,TRUE)</f>
        <v>60├ 70</v>
      </c>
      <c r="R1141" s="87" t="str" cm="1">
        <f t="array" ref="R1141">INDEX(_xlfn.TEXTSPLIT(CENSO[[#This Row],[NOME CIENTIFICO]]," "),1)</f>
        <v>Piptadenia</v>
      </c>
      <c r="S1141" s="98" t="s">
        <v>1004</v>
      </c>
      <c r="T1141" s="87">
        <f>_xlfn.MINIFS(CENSO[DAP (cm)],CENSO[NOME CIENTIFICO],CENSO[[#This Row],[NOME CIENTIFICO]])</f>
        <v>39.788735772973837</v>
      </c>
      <c r="U11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41" s="87" t="str">
        <f>IF(CENSO[[#This Row],[DAP (cm)]]&lt;CENSO[[#This Row],[DMCE (cm)]],"DAP &lt; DMCE","DAP ≥ DMCE")</f>
        <v>DAP ≥ DMCE</v>
      </c>
      <c r="W1141" s="87" t="str">
        <f>IF(CENSO[[#This Row],[DAP (cm)]]&gt;200, "Superior", "Inferior")</f>
        <v>Inferior</v>
      </c>
      <c r="X1141" s="87" t="str">
        <f>VLOOKUP(CENSO[[#This Row],[NOME COMUM]],ESPECIES[],4,FALSE)</f>
        <v>Não</v>
      </c>
      <c r="Y1141" s="87" t="str">
        <f>IF(IFERROR(VLOOKUP(CENSO[[#This Row],[NOME COMUM]],COMERCIAIS[],2, FALSE), "Não") &lt;&gt; "Não", "Sim", "Não")</f>
        <v>Sim</v>
      </c>
      <c r="Z1141" s="133">
        <f>CENSO[[#This Row],[g (m²)]]/SUM(AEEF[AEEF-UT])</f>
        <v>6.436001995661295E-4</v>
      </c>
      <c r="AA1141" s="133">
        <f>CENSO[[#This Row],[v (m³)]]/SUM(AEEF[AEEF-UT])</f>
        <v>8.5598826542295225E-3</v>
      </c>
    </row>
    <row r="1142" spans="1:27" ht="14">
      <c r="A1142" s="86">
        <v>1</v>
      </c>
      <c r="B1142" s="86">
        <v>1</v>
      </c>
      <c r="C1142" s="63">
        <v>43</v>
      </c>
      <c r="D1142" s="63">
        <v>1141</v>
      </c>
      <c r="E1142" s="63" t="str">
        <f>VLOOKUP(CENSO[[#This Row],[NOME COMUM]],ESPECIES[],2,FALSE)</f>
        <v>Handroanthus serratifolius</v>
      </c>
      <c r="F1142" s="64" t="s">
        <v>101</v>
      </c>
      <c r="G1142" s="64">
        <v>156</v>
      </c>
      <c r="H1142" s="97">
        <f>CENSO[[#This Row],[CAP (cm)]]/PI()</f>
        <v>49.656342244671343</v>
      </c>
      <c r="I1142" s="64">
        <v>15</v>
      </c>
      <c r="J1142" s="96">
        <f>(PI()*(CENSO[[#This Row],[DAP (cm)]]^2))/40000</f>
        <v>0.19365973475421822</v>
      </c>
      <c r="K1142" s="96">
        <f>CENSO[[#This Row],[g (m²)]]*CENSO[[#This Row],[H (m)]]*0.7</f>
        <v>2.0334272149192913</v>
      </c>
      <c r="L1142" s="64">
        <v>1</v>
      </c>
      <c r="M1142" s="65">
        <v>367461.4</v>
      </c>
      <c r="N1142" s="87">
        <v>9707977.8000000007</v>
      </c>
      <c r="O1142" s="98" t="s">
        <v>1225</v>
      </c>
      <c r="P1142" s="87" t="str">
        <f>VLOOKUP(CENSO[[#This Row],[DAP (cm)]],CD[],2,TRUE)</f>
        <v>TORETE</v>
      </c>
      <c r="Q1142" s="87" t="str">
        <f>VLOOKUP(CENSO[[#This Row],[DAP (cm)]],DD[],2,TRUE)</f>
        <v>40├ 50</v>
      </c>
      <c r="R1142" s="87" t="str" cm="1">
        <f t="array" ref="R1142">INDEX(_xlfn.TEXTSPLIT(CENSO[[#This Row],[NOME CIENTIFICO]]," "),1)</f>
        <v>Handroanthus</v>
      </c>
      <c r="S1142" s="98" t="s">
        <v>1004</v>
      </c>
      <c r="T1142" s="87">
        <f>_xlfn.MINIFS(CENSO[DAP (cm)],CENSO[NOME CIENTIFICO],CENSO[[#This Row],[NOME CIENTIFICO]])</f>
        <v>49.656342244671343</v>
      </c>
      <c r="U11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70</v>
      </c>
      <c r="V1142" s="87" t="str">
        <f>IF(CENSO[[#This Row],[DAP (cm)]]&lt;CENSO[[#This Row],[DMCE (cm)]],"DAP &lt; DMCE","DAP ≥ DMCE")</f>
        <v>DAP &lt; DMCE</v>
      </c>
      <c r="W1142" s="87" t="str">
        <f>IF(CENSO[[#This Row],[DAP (cm)]]&gt;200, "Superior", "Inferior")</f>
        <v>Inferior</v>
      </c>
      <c r="X1142" s="87" t="str">
        <f>VLOOKUP(CENSO[[#This Row],[NOME COMUM]],ESPECIES[],4,FALSE)</f>
        <v>Vulneravel</v>
      </c>
      <c r="Y1142" s="87" t="str">
        <f>IF(IFERROR(VLOOKUP(CENSO[[#This Row],[NOME COMUM]],COMERCIAIS[],2, FALSE), "Não") &lt;&gt; "Não", "Sim", "Não")</f>
        <v>Não</v>
      </c>
      <c r="Z1142" s="133">
        <f>CENSO[[#This Row],[g (m²)]]/SUM(AEEF[AEEF-UT])</f>
        <v>3.3883514238272194E-4</v>
      </c>
      <c r="AA1142" s="133">
        <f>CENSO[[#This Row],[v (m³)]]/SUM(AEEF[AEEF-UT])</f>
        <v>3.5577689950185803E-3</v>
      </c>
    </row>
    <row r="1143" spans="1:27" ht="14">
      <c r="A1143" s="86">
        <v>1</v>
      </c>
      <c r="B1143" s="86">
        <v>1</v>
      </c>
      <c r="C1143" s="63">
        <v>43</v>
      </c>
      <c r="D1143" s="63">
        <v>1142</v>
      </c>
      <c r="E1143" s="63" t="str">
        <f>VLOOKUP(CENSO[[#This Row],[NOME COMUM]],ESPECIES[],2,FALSE)</f>
        <v>Piptadenia suaveolens Miq.</v>
      </c>
      <c r="F1143" s="64" t="s">
        <v>22</v>
      </c>
      <c r="G1143" s="64">
        <v>214</v>
      </c>
      <c r="H1143" s="97">
        <f>CENSO[[#This Row],[CAP (cm)]]/PI()</f>
        <v>68.118315643331201</v>
      </c>
      <c r="I1143" s="64">
        <v>16</v>
      </c>
      <c r="J1143" s="96">
        <f>(PI()*(CENSO[[#This Row],[DAP (cm)]]^2))/40000</f>
        <v>0.36443298869182189</v>
      </c>
      <c r="K1143" s="96">
        <f>CENSO[[#This Row],[g (m²)]]*CENSO[[#This Row],[H (m)]]*0.7</f>
        <v>4.0816494733484046</v>
      </c>
      <c r="L1143" s="64">
        <v>2</v>
      </c>
      <c r="M1143" s="65">
        <v>367447.9</v>
      </c>
      <c r="N1143" s="87">
        <v>9707968.4000000004</v>
      </c>
      <c r="O1143" s="87" t="s">
        <v>1228</v>
      </c>
      <c r="P1143" s="87" t="str">
        <f>VLOOKUP(CENSO[[#This Row],[DAP (cm)]],CD[],2,TRUE)</f>
        <v>TORA</v>
      </c>
      <c r="Q1143" s="87" t="str">
        <f>VLOOKUP(CENSO[[#This Row],[DAP (cm)]],DD[],2,TRUE)</f>
        <v>60├ 70</v>
      </c>
      <c r="R1143" s="87" t="str" cm="1">
        <f t="array" ref="R1143">INDEX(_xlfn.TEXTSPLIT(CENSO[[#This Row],[NOME CIENTIFICO]]," "),1)</f>
        <v>Piptadenia</v>
      </c>
      <c r="S1143" s="98" t="s">
        <v>1004</v>
      </c>
      <c r="T1143" s="87">
        <f>_xlfn.MINIFS(CENSO[DAP (cm)],CENSO[NOME CIENTIFICO],CENSO[[#This Row],[NOME CIENTIFICO]])</f>
        <v>39.788735772973837</v>
      </c>
      <c r="U11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43" s="87" t="str">
        <f>IF(CENSO[[#This Row],[DAP (cm)]]&lt;CENSO[[#This Row],[DMCE (cm)]],"DAP &lt; DMCE","DAP ≥ DMCE")</f>
        <v>DAP ≥ DMCE</v>
      </c>
      <c r="W1143" s="87" t="str">
        <f>IF(CENSO[[#This Row],[DAP (cm)]]&gt;200, "Superior", "Inferior")</f>
        <v>Inferior</v>
      </c>
      <c r="X1143" s="87" t="str">
        <f>VLOOKUP(CENSO[[#This Row],[NOME COMUM]],ESPECIES[],4,FALSE)</f>
        <v>Não</v>
      </c>
      <c r="Y1143" s="87" t="str">
        <f>IF(IFERROR(VLOOKUP(CENSO[[#This Row],[NOME COMUM]],COMERCIAIS[],2, FALSE), "Não") &lt;&gt; "Não", "Sim", "Não")</f>
        <v>Sim</v>
      </c>
      <c r="Z1143" s="133">
        <f>CENSO[[#This Row],[g (m²)]]/SUM(AEEF[AEEF-UT])</f>
        <v>6.3762714417156204E-4</v>
      </c>
      <c r="AA1143" s="133">
        <f>CENSO[[#This Row],[v (m³)]]/SUM(AEEF[AEEF-UT])</f>
        <v>7.1414240147214944E-3</v>
      </c>
    </row>
    <row r="1144" spans="1:27" ht="14">
      <c r="A1144" s="86">
        <v>1</v>
      </c>
      <c r="B1144" s="86">
        <v>1</v>
      </c>
      <c r="C1144" s="63">
        <v>43</v>
      </c>
      <c r="D1144" s="63">
        <v>1143</v>
      </c>
      <c r="E1144" s="63" t="str">
        <f>VLOOKUP(CENSO[[#This Row],[NOME COMUM]],ESPECIES[],2,FALSE)</f>
        <v>Lecythis chartacea O.Berg</v>
      </c>
      <c r="F1144" s="64" t="s">
        <v>31</v>
      </c>
      <c r="G1144" s="64">
        <v>242</v>
      </c>
      <c r="H1144" s="97">
        <f>CENSO[[#This Row],[CAP (cm)]]/PI()</f>
        <v>77.03099245647735</v>
      </c>
      <c r="I1144" s="64">
        <v>19</v>
      </c>
      <c r="J1144" s="96">
        <f>(PI()*(CENSO[[#This Row],[DAP (cm)]]^2))/40000</f>
        <v>0.466037504361688</v>
      </c>
      <c r="K1144" s="96">
        <f>CENSO[[#This Row],[g (m²)]]*CENSO[[#This Row],[H (m)]]*0.7</f>
        <v>6.19829880801045</v>
      </c>
      <c r="L1144" s="64">
        <v>1</v>
      </c>
      <c r="M1144" s="65">
        <v>367446.7</v>
      </c>
      <c r="N1144" s="87">
        <v>9707966.8000000007</v>
      </c>
      <c r="O1144" s="87" t="s">
        <v>1228</v>
      </c>
      <c r="P1144" s="87" t="str">
        <f>VLOOKUP(CENSO[[#This Row],[DAP (cm)]],CD[],2,TRUE)</f>
        <v>TORA</v>
      </c>
      <c r="Q1144" s="87" t="str">
        <f>VLOOKUP(CENSO[[#This Row],[DAP (cm)]],DD[],2,TRUE)</f>
        <v>70├ 80</v>
      </c>
      <c r="R1144" s="87" t="str" cm="1">
        <f t="array" ref="R1144">INDEX(_xlfn.TEXTSPLIT(CENSO[[#This Row],[NOME CIENTIFICO]]," "),1)</f>
        <v>Lecythis</v>
      </c>
      <c r="S1144" s="98" t="s">
        <v>1004</v>
      </c>
      <c r="T1144" s="87">
        <f>_xlfn.MINIFS(CENSO[DAP (cm)],CENSO[NOME CIENTIFICO],CENSO[[#This Row],[NOME CIENTIFICO]])</f>
        <v>38.833806114422465</v>
      </c>
      <c r="U11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44" s="87" t="str">
        <f>IF(CENSO[[#This Row],[DAP (cm)]]&lt;CENSO[[#This Row],[DMCE (cm)]],"DAP &lt; DMCE","DAP ≥ DMCE")</f>
        <v>DAP ≥ DMCE</v>
      </c>
      <c r="W1144" s="87" t="str">
        <f>IF(CENSO[[#This Row],[DAP (cm)]]&gt;200, "Superior", "Inferior")</f>
        <v>Inferior</v>
      </c>
      <c r="X1144" s="87" t="str">
        <f>VLOOKUP(CENSO[[#This Row],[NOME COMUM]],ESPECIES[],4,FALSE)</f>
        <v>Não</v>
      </c>
      <c r="Y1144" s="87" t="str">
        <f>IF(IFERROR(VLOOKUP(CENSO[[#This Row],[NOME COMUM]],COMERCIAIS[],2, FALSE), "Não") &lt;&gt; "Não", "Sim", "Não")</f>
        <v>Sim</v>
      </c>
      <c r="Z1144" s="133">
        <f>CENSO[[#This Row],[g (m²)]]/SUM(AEEF[AEEF-UT])</f>
        <v>8.1539863899168861E-4</v>
      </c>
      <c r="AA1144" s="133">
        <f>CENSO[[#This Row],[v (m³)]]/SUM(AEEF[AEEF-UT])</f>
        <v>1.0844801898589457E-2</v>
      </c>
    </row>
    <row r="1145" spans="1:27" ht="14">
      <c r="A1145" s="86">
        <v>1</v>
      </c>
      <c r="B1145" s="86">
        <v>1</v>
      </c>
      <c r="C1145" s="63">
        <v>43</v>
      </c>
      <c r="D1145" s="63">
        <v>1144</v>
      </c>
      <c r="E1145" s="63" t="str">
        <f>VLOOKUP(CENSO[[#This Row],[NOME COMUM]],ESPECIES[],2,FALSE)</f>
        <v>Cedrelinga catenaeformis Ducke</v>
      </c>
      <c r="F1145" s="64" t="s">
        <v>71</v>
      </c>
      <c r="G1145" s="64">
        <v>226</v>
      </c>
      <c r="H1145" s="97">
        <f>CENSO[[#This Row],[CAP (cm)]]/PI()</f>
        <v>71.938034277536701</v>
      </c>
      <c r="I1145" s="64">
        <v>20</v>
      </c>
      <c r="J1145" s="96">
        <f>(PI()*(CENSO[[#This Row],[DAP (cm)]]^2))/40000</f>
        <v>0.40644989366808243</v>
      </c>
      <c r="K1145" s="96">
        <f>CENSO[[#This Row],[g (m²)]]*CENSO[[#This Row],[H (m)]]*0.7</f>
        <v>5.690298511353153</v>
      </c>
      <c r="L1145" s="64">
        <v>1</v>
      </c>
      <c r="M1145" s="65">
        <v>367440.299999999</v>
      </c>
      <c r="N1145" s="87">
        <v>9708012.6999999899</v>
      </c>
      <c r="O1145" s="87" t="s">
        <v>1228</v>
      </c>
      <c r="P1145" s="87" t="str">
        <f>VLOOKUP(CENSO[[#This Row],[DAP (cm)]],CD[],2,TRUE)</f>
        <v>TORA</v>
      </c>
      <c r="Q1145" s="87" t="str">
        <f>VLOOKUP(CENSO[[#This Row],[DAP (cm)]],DD[],2,TRUE)</f>
        <v>70├ 80</v>
      </c>
      <c r="R1145" s="87" t="str" cm="1">
        <f t="array" ref="R1145">INDEX(_xlfn.TEXTSPLIT(CENSO[[#This Row],[NOME CIENTIFICO]]," "),1)</f>
        <v>Cedrelinga</v>
      </c>
      <c r="S1145" s="98" t="s">
        <v>1004</v>
      </c>
      <c r="T1145" s="87">
        <f>_xlfn.MINIFS(CENSO[DAP (cm)],CENSO[NOME CIENTIFICO],CENSO[[#This Row],[NOME CIENTIFICO]])</f>
        <v>38.515496228238675</v>
      </c>
      <c r="U11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45" s="87" t="str">
        <f>IF(CENSO[[#This Row],[DAP (cm)]]&lt;CENSO[[#This Row],[DMCE (cm)]],"DAP &lt; DMCE","DAP ≥ DMCE")</f>
        <v>DAP ≥ DMCE</v>
      </c>
      <c r="W1145" s="87" t="str">
        <f>IF(CENSO[[#This Row],[DAP (cm)]]&gt;200, "Superior", "Inferior")</f>
        <v>Inferior</v>
      </c>
      <c r="X1145" s="87" t="str">
        <f>VLOOKUP(CENSO[[#This Row],[NOME COMUM]],ESPECIES[],4,FALSE)</f>
        <v>Não</v>
      </c>
      <c r="Y1145" s="87" t="str">
        <f>IF(IFERROR(VLOOKUP(CENSO[[#This Row],[NOME COMUM]],COMERCIAIS[],2, FALSE), "Não") &lt;&gt; "Não", "Sim", "Não")</f>
        <v>Sim</v>
      </c>
      <c r="Z1145" s="133">
        <f>CENSO[[#This Row],[g (m²)]]/SUM(AEEF[AEEF-UT])</f>
        <v>7.111416721046973E-4</v>
      </c>
      <c r="AA1145" s="133">
        <f>CENSO[[#This Row],[v (m³)]]/SUM(AEEF[AEEF-UT])</f>
        <v>9.9559834094657598E-3</v>
      </c>
    </row>
    <row r="1146" spans="1:27" ht="14">
      <c r="A1146" s="86">
        <v>1</v>
      </c>
      <c r="B1146" s="86">
        <v>1</v>
      </c>
      <c r="C1146" s="63">
        <v>43</v>
      </c>
      <c r="D1146" s="63">
        <v>1145</v>
      </c>
      <c r="E1146" s="63" t="str">
        <f>VLOOKUP(CENSO[[#This Row],[NOME COMUM]],ESPECIES[],2,FALSE)</f>
        <v>Simarouba amara Aubl.</v>
      </c>
      <c r="F1146" s="64" t="s">
        <v>20</v>
      </c>
      <c r="G1146" s="64">
        <v>268</v>
      </c>
      <c r="H1146" s="97">
        <f>CENSO[[#This Row],[CAP (cm)]]/PI()</f>
        <v>85.307049497255903</v>
      </c>
      <c r="I1146" s="64">
        <v>20</v>
      </c>
      <c r="J1146" s="96">
        <f>(PI()*(CENSO[[#This Row],[DAP (cm)]]^2))/40000</f>
        <v>0.57155723163161454</v>
      </c>
      <c r="K1146" s="96">
        <f>CENSO[[#This Row],[g (m²)]]*CENSO[[#This Row],[H (m)]]*0.7</f>
        <v>8.0018012428426033</v>
      </c>
      <c r="L1146" s="64">
        <v>1</v>
      </c>
      <c r="M1146" s="65">
        <v>367422</v>
      </c>
      <c r="N1146" s="87">
        <v>9707988.6999999899</v>
      </c>
      <c r="O1146" s="87" t="s">
        <v>1227</v>
      </c>
      <c r="P1146" s="87" t="str">
        <f>VLOOKUP(CENSO[[#This Row],[DAP (cm)]],CD[],2,TRUE)</f>
        <v>TORA</v>
      </c>
      <c r="Q1146" s="87" t="str">
        <f>VLOOKUP(CENSO[[#This Row],[DAP (cm)]],DD[],2,TRUE)</f>
        <v>80├ 90</v>
      </c>
      <c r="R1146" s="87" t="str" cm="1">
        <f t="array" ref="R1146">INDEX(_xlfn.TEXTSPLIT(CENSO[[#This Row],[NOME CIENTIFICO]]," "),1)</f>
        <v>Simarouba</v>
      </c>
      <c r="S1146" s="98" t="s">
        <v>1004</v>
      </c>
      <c r="T1146" s="87">
        <f>_xlfn.MINIFS(CENSO[DAP (cm)],CENSO[NOME CIENTIFICO],CENSO[[#This Row],[NOME CIENTIFICO]])</f>
        <v>42.335214862444161</v>
      </c>
      <c r="U11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1146" s="87" t="str">
        <f>IF(CENSO[[#This Row],[DAP (cm)]]&lt;CENSO[[#This Row],[DMCE (cm)]],"DAP &lt; DMCE","DAP ≥ DMCE")</f>
        <v>DAP ≥ DMCE</v>
      </c>
      <c r="W1146" s="87" t="str">
        <f>IF(CENSO[[#This Row],[DAP (cm)]]&gt;200, "Superior", "Inferior")</f>
        <v>Inferior</v>
      </c>
      <c r="X1146" s="87" t="str">
        <f>VLOOKUP(CENSO[[#This Row],[NOME COMUM]],ESPECIES[],4,FALSE)</f>
        <v>Não</v>
      </c>
      <c r="Y1146" s="87" t="str">
        <f>IF(IFERROR(VLOOKUP(CENSO[[#This Row],[NOME COMUM]],COMERCIAIS[],2, FALSE), "Não") &lt;&gt; "Não", "Sim", "Não")</f>
        <v>Não</v>
      </c>
      <c r="Z1146" s="133">
        <f>CENSO[[#This Row],[g (m²)]]/SUM(AEEF[AEEF-UT])</f>
        <v>1.0000203511874024E-3</v>
      </c>
      <c r="AA1146" s="133">
        <f>CENSO[[#This Row],[v (m³)]]/SUM(AEEF[AEEF-UT])</f>
        <v>1.4000284916623633E-2</v>
      </c>
    </row>
    <row r="1147" spans="1:27" ht="14">
      <c r="A1147" s="86">
        <v>1</v>
      </c>
      <c r="B1147" s="86">
        <v>1</v>
      </c>
      <c r="C1147" s="63">
        <v>43</v>
      </c>
      <c r="D1147" s="63">
        <v>1146</v>
      </c>
      <c r="E1147" s="63" t="str">
        <f>VLOOKUP(CENSO[[#This Row],[NOME COMUM]],ESPECIES[],2,FALSE)</f>
        <v>Tachigali myrmecophila Ducke</v>
      </c>
      <c r="F1147" s="64" t="s">
        <v>14</v>
      </c>
      <c r="G1147" s="64">
        <v>276</v>
      </c>
      <c r="H1147" s="97">
        <f>CENSO[[#This Row],[CAP (cm)]]/PI()</f>
        <v>87.853528586726227</v>
      </c>
      <c r="I1147" s="64">
        <v>17</v>
      </c>
      <c r="J1147" s="96">
        <f>(PI()*(CENSO[[#This Row],[DAP (cm)]]^2))/40000</f>
        <v>0.60618934724841089</v>
      </c>
      <c r="K1147" s="96">
        <f>CENSO[[#This Row],[g (m²)]]*CENSO[[#This Row],[H (m)]]*0.7</f>
        <v>7.2136532322560889</v>
      </c>
      <c r="L1147" s="64">
        <v>1</v>
      </c>
      <c r="M1147" s="65">
        <v>367414.2</v>
      </c>
      <c r="N1147" s="87">
        <v>9707998.3000000007</v>
      </c>
      <c r="O1147" s="87" t="s">
        <v>1228</v>
      </c>
      <c r="P1147" s="87" t="str">
        <f>VLOOKUP(CENSO[[#This Row],[DAP (cm)]],CD[],2,TRUE)</f>
        <v>TORA</v>
      </c>
      <c r="Q1147" s="87" t="str">
        <f>VLOOKUP(CENSO[[#This Row],[DAP (cm)]],DD[],2,TRUE)</f>
        <v>80├ 90</v>
      </c>
      <c r="R1147" s="87" t="str" cm="1">
        <f t="array" ref="R1147">INDEX(_xlfn.TEXTSPLIT(CENSO[[#This Row],[NOME CIENTIFICO]]," "),1)</f>
        <v>Tachigali</v>
      </c>
      <c r="S1147" s="98" t="s">
        <v>1004</v>
      </c>
      <c r="T1147" s="87">
        <f>_xlfn.MINIFS(CENSO[DAP (cm)],CENSO[NOME CIENTIFICO],CENSO[[#This Row],[NOME CIENTIFICO]])</f>
        <v>39.152116000606256</v>
      </c>
      <c r="U11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47" s="87" t="str">
        <f>IF(CENSO[[#This Row],[DAP (cm)]]&lt;CENSO[[#This Row],[DMCE (cm)]],"DAP &lt; DMCE","DAP ≥ DMCE")</f>
        <v>DAP ≥ DMCE</v>
      </c>
      <c r="W1147" s="87" t="str">
        <f>IF(CENSO[[#This Row],[DAP (cm)]]&gt;200, "Superior", "Inferior")</f>
        <v>Inferior</v>
      </c>
      <c r="X1147" s="87" t="str">
        <f>VLOOKUP(CENSO[[#This Row],[NOME COMUM]],ESPECIES[],4,FALSE)</f>
        <v>Não</v>
      </c>
      <c r="Y1147" s="87" t="str">
        <f>IF(IFERROR(VLOOKUP(CENSO[[#This Row],[NOME COMUM]],COMERCIAIS[],2, FALSE), "Não") &lt;&gt; "Não", "Sim", "Não")</f>
        <v>Sim</v>
      </c>
      <c r="Z1147" s="133">
        <f>CENSO[[#This Row],[g (m²)]]/SUM(AEEF[AEEF-UT])</f>
        <v>1.0606141439080468E-3</v>
      </c>
      <c r="AA1147" s="133">
        <f>CENSO[[#This Row],[v (m³)]]/SUM(AEEF[AEEF-UT])</f>
        <v>1.2621308312505757E-2</v>
      </c>
    </row>
    <row r="1148" spans="1:27" ht="14">
      <c r="A1148" s="86">
        <v>1</v>
      </c>
      <c r="B1148" s="86">
        <v>1</v>
      </c>
      <c r="C1148" s="63">
        <v>43</v>
      </c>
      <c r="D1148" s="63">
        <v>1147</v>
      </c>
      <c r="E1148" s="63" t="str">
        <f>VLOOKUP(CENSO[[#This Row],[NOME COMUM]],ESPECIES[],2,FALSE)</f>
        <v>Dimorphandra multiflora Ducke</v>
      </c>
      <c r="F1148" s="64" t="s">
        <v>73</v>
      </c>
      <c r="G1148" s="64">
        <v>135</v>
      </c>
      <c r="H1148" s="97">
        <f>CENSO[[#This Row],[CAP (cm)]]/PI()</f>
        <v>42.971834634811742</v>
      </c>
      <c r="I1148" s="64">
        <v>15</v>
      </c>
      <c r="J1148" s="96">
        <f>(PI()*(CENSO[[#This Row],[DAP (cm)]]^2))/40000</f>
        <v>0.14502994189248961</v>
      </c>
      <c r="K1148" s="96">
        <f>CENSO[[#This Row],[g (m²)]]*CENSO[[#This Row],[H (m)]]*0.7</f>
        <v>1.5228143898711408</v>
      </c>
      <c r="L1148" s="64">
        <v>2</v>
      </c>
      <c r="M1148" s="65">
        <v>367419.09999999899</v>
      </c>
      <c r="N1148" s="87">
        <v>9708004.6999999899</v>
      </c>
      <c r="O1148" s="98" t="s">
        <v>1225</v>
      </c>
      <c r="P1148" s="87" t="str">
        <f>VLOOKUP(CENSO[[#This Row],[DAP (cm)]],CD[],2,TRUE)</f>
        <v>TORETE</v>
      </c>
      <c r="Q1148" s="87" t="str">
        <f>VLOOKUP(CENSO[[#This Row],[DAP (cm)]],DD[],2,TRUE)</f>
        <v>40├ 50</v>
      </c>
      <c r="R1148" s="87" t="str" cm="1">
        <f t="array" ref="R1148">INDEX(_xlfn.TEXTSPLIT(CENSO[[#This Row],[NOME CIENTIFICO]]," "),1)</f>
        <v>Dimorphandra</v>
      </c>
      <c r="S1148" s="98" t="s">
        <v>1004</v>
      </c>
      <c r="T1148" s="87">
        <f>_xlfn.MINIFS(CENSO[DAP (cm)],CENSO[NOME CIENTIFICO],CENSO[[#This Row],[NOME CIENTIFICO]])</f>
        <v>39.788735772973837</v>
      </c>
      <c r="U11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48" s="87" t="str">
        <f>IF(CENSO[[#This Row],[DAP (cm)]]&lt;CENSO[[#This Row],[DMCE (cm)]],"DAP &lt; DMCE","DAP ≥ DMCE")</f>
        <v>DAP &lt; DMCE</v>
      </c>
      <c r="W1148" s="87" t="str">
        <f>IF(CENSO[[#This Row],[DAP (cm)]]&gt;200, "Superior", "Inferior")</f>
        <v>Inferior</v>
      </c>
      <c r="X1148" s="87" t="str">
        <f>VLOOKUP(CENSO[[#This Row],[NOME COMUM]],ESPECIES[],4,FALSE)</f>
        <v>Não</v>
      </c>
      <c r="Y1148" s="87" t="str">
        <f>IF(IFERROR(VLOOKUP(CENSO[[#This Row],[NOME COMUM]],COMERCIAIS[],2, FALSE), "Não") &lt;&gt; "Não", "Sim", "Não")</f>
        <v>Não</v>
      </c>
      <c r="Z1148" s="133">
        <f>CENSO[[#This Row],[g (m²)]]/SUM(AEEF[AEEF-UT])</f>
        <v>2.53750430223747E-4</v>
      </c>
      <c r="AA1148" s="133">
        <f>CENSO[[#This Row],[v (m³)]]/SUM(AEEF[AEEF-UT])</f>
        <v>2.6643795173493436E-3</v>
      </c>
    </row>
    <row r="1149" spans="1:27" ht="14">
      <c r="A1149" s="86">
        <v>1</v>
      </c>
      <c r="B1149" s="86">
        <v>1</v>
      </c>
      <c r="C1149" s="63">
        <v>43</v>
      </c>
      <c r="D1149" s="63">
        <v>1148</v>
      </c>
      <c r="E1149" s="63" t="str">
        <f>VLOOKUP(CENSO[[#This Row],[NOME COMUM]],ESPECIES[],2,FALSE)</f>
        <v>Cedrelinga catenaeformis Ducke</v>
      </c>
      <c r="F1149" s="64" t="s">
        <v>71</v>
      </c>
      <c r="G1149" s="64">
        <v>390</v>
      </c>
      <c r="H1149" s="97">
        <f>CENSO[[#This Row],[CAP (cm)]]/PI()</f>
        <v>124.14085561167836</v>
      </c>
      <c r="I1149" s="64">
        <v>20</v>
      </c>
      <c r="J1149" s="96">
        <f>(PI()*(CENSO[[#This Row],[DAP (cm)]]^2))/40000</f>
        <v>1.2103733422138641</v>
      </c>
      <c r="K1149" s="96">
        <f>CENSO[[#This Row],[g (m²)]]*CENSO[[#This Row],[H (m)]]*0.7</f>
        <v>16.945226790994095</v>
      </c>
      <c r="L1149" s="64">
        <v>1</v>
      </c>
      <c r="M1149" s="65">
        <v>367422.09999999899</v>
      </c>
      <c r="N1149" s="87">
        <v>9708008.6999999899</v>
      </c>
      <c r="O1149" s="87" t="s">
        <v>1228</v>
      </c>
      <c r="P1149" s="87" t="str">
        <f>VLOOKUP(CENSO[[#This Row],[DAP (cm)]],CD[],2,TRUE)</f>
        <v>TORA</v>
      </c>
      <c r="Q1149" s="87" t="str">
        <f>VLOOKUP(CENSO[[#This Row],[DAP (cm)]],DD[],2,TRUE)</f>
        <v>120├ 130</v>
      </c>
      <c r="R1149" s="87" t="str" cm="1">
        <f t="array" ref="R1149">INDEX(_xlfn.TEXTSPLIT(CENSO[[#This Row],[NOME CIENTIFICO]]," "),1)</f>
        <v>Cedrelinga</v>
      </c>
      <c r="S1149" s="98" t="s">
        <v>1004</v>
      </c>
      <c r="T1149" s="87">
        <f>_xlfn.MINIFS(CENSO[DAP (cm)],CENSO[NOME CIENTIFICO],CENSO[[#This Row],[NOME CIENTIFICO]])</f>
        <v>38.515496228238675</v>
      </c>
      <c r="U11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49" s="87" t="str">
        <f>IF(CENSO[[#This Row],[DAP (cm)]]&lt;CENSO[[#This Row],[DMCE (cm)]],"DAP &lt; DMCE","DAP ≥ DMCE")</f>
        <v>DAP ≥ DMCE</v>
      </c>
      <c r="W1149" s="87" t="str">
        <f>IF(CENSO[[#This Row],[DAP (cm)]]&gt;200, "Superior", "Inferior")</f>
        <v>Inferior</v>
      </c>
      <c r="X1149" s="87" t="str">
        <f>VLOOKUP(CENSO[[#This Row],[NOME COMUM]],ESPECIES[],4,FALSE)</f>
        <v>Não</v>
      </c>
      <c r="Y1149" s="87" t="str">
        <f>IF(IFERROR(VLOOKUP(CENSO[[#This Row],[NOME COMUM]],COMERCIAIS[],2, FALSE), "Não") &lt;&gt; "Não", "Sim", "Não")</f>
        <v>Sim</v>
      </c>
      <c r="Z1149" s="133">
        <f>CENSO[[#This Row],[g (m²)]]/SUM(AEEF[AEEF-UT])</f>
        <v>2.1177196398920123E-3</v>
      </c>
      <c r="AA1149" s="133">
        <f>CENSO[[#This Row],[v (m³)]]/SUM(AEEF[AEEF-UT])</f>
        <v>2.9648074958488171E-2</v>
      </c>
    </row>
    <row r="1150" spans="1:27" ht="14">
      <c r="A1150" s="86">
        <v>1</v>
      </c>
      <c r="B1150" s="86">
        <v>1</v>
      </c>
      <c r="C1150" s="63">
        <v>43</v>
      </c>
      <c r="D1150" s="63">
        <v>1149</v>
      </c>
      <c r="E1150" s="63" t="str">
        <f>VLOOKUP(CENSO[[#This Row],[NOME COMUM]],ESPECIES[],2,FALSE)</f>
        <v>Piptadenia suaveolens Miq.</v>
      </c>
      <c r="F1150" s="64" t="s">
        <v>22</v>
      </c>
      <c r="G1150" s="64">
        <v>368</v>
      </c>
      <c r="H1150" s="97">
        <f>CENSO[[#This Row],[CAP (cm)]]/PI()</f>
        <v>117.13803811563497</v>
      </c>
      <c r="I1150" s="64">
        <v>15</v>
      </c>
      <c r="J1150" s="96">
        <f>(PI()*(CENSO[[#This Row],[DAP (cm)]]^2))/40000</f>
        <v>1.0776699506638416</v>
      </c>
      <c r="K1150" s="96">
        <f>CENSO[[#This Row],[g (m²)]]*CENSO[[#This Row],[H (m)]]*0.7</f>
        <v>11.315534481970335</v>
      </c>
      <c r="L1150" s="64">
        <v>2</v>
      </c>
      <c r="M1150" s="65">
        <v>367426.4</v>
      </c>
      <c r="N1150" s="87">
        <v>9708014.3000000007</v>
      </c>
      <c r="O1150" s="87" t="s">
        <v>1228</v>
      </c>
      <c r="P1150" s="87" t="str">
        <f>VLOOKUP(CENSO[[#This Row],[DAP (cm)]],CD[],2,TRUE)</f>
        <v>TORA</v>
      </c>
      <c r="Q1150" s="87" t="str">
        <f>VLOOKUP(CENSO[[#This Row],[DAP (cm)]],DD[],2,TRUE)</f>
        <v>110├ 120</v>
      </c>
      <c r="R1150" s="87" t="str" cm="1">
        <f t="array" ref="R1150">INDEX(_xlfn.TEXTSPLIT(CENSO[[#This Row],[NOME CIENTIFICO]]," "),1)</f>
        <v>Piptadenia</v>
      </c>
      <c r="S1150" s="98" t="s">
        <v>1004</v>
      </c>
      <c r="T1150" s="87">
        <f>_xlfn.MINIFS(CENSO[DAP (cm)],CENSO[NOME CIENTIFICO],CENSO[[#This Row],[NOME CIENTIFICO]])</f>
        <v>39.788735772973837</v>
      </c>
      <c r="U11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50" s="87" t="str">
        <f>IF(CENSO[[#This Row],[DAP (cm)]]&lt;CENSO[[#This Row],[DMCE (cm)]],"DAP &lt; DMCE","DAP ≥ DMCE")</f>
        <v>DAP ≥ DMCE</v>
      </c>
      <c r="W1150" s="87" t="str">
        <f>IF(CENSO[[#This Row],[DAP (cm)]]&gt;200, "Superior", "Inferior")</f>
        <v>Inferior</v>
      </c>
      <c r="X1150" s="87" t="str">
        <f>VLOOKUP(CENSO[[#This Row],[NOME COMUM]],ESPECIES[],4,FALSE)</f>
        <v>Não</v>
      </c>
      <c r="Y1150" s="87" t="str">
        <f>IF(IFERROR(VLOOKUP(CENSO[[#This Row],[NOME COMUM]],COMERCIAIS[],2, FALSE), "Não") &lt;&gt; "Não", "Sim", "Não")</f>
        <v>Sim</v>
      </c>
      <c r="Z1150" s="133">
        <f>CENSO[[#This Row],[g (m²)]]/SUM(AEEF[AEEF-UT])</f>
        <v>1.8855362558365279E-3</v>
      </c>
      <c r="AA1150" s="133">
        <f>CENSO[[#This Row],[v (m³)]]/SUM(AEEF[AEEF-UT])</f>
        <v>1.9798130686283538E-2</v>
      </c>
    </row>
    <row r="1151" spans="1:27" ht="14">
      <c r="A1151" s="86">
        <v>1</v>
      </c>
      <c r="B1151" s="86">
        <v>1</v>
      </c>
      <c r="C1151" s="63">
        <v>43</v>
      </c>
      <c r="D1151" s="63">
        <v>1150</v>
      </c>
      <c r="E1151" s="63" t="str">
        <f>VLOOKUP(CENSO[[#This Row],[NOME COMUM]],ESPECIES[],2,FALSE)</f>
        <v>Piptadenia suaveolens Miq.</v>
      </c>
      <c r="F1151" s="64" t="s">
        <v>22</v>
      </c>
      <c r="G1151" s="64">
        <v>130</v>
      </c>
      <c r="H1151" s="97">
        <f>CENSO[[#This Row],[CAP (cm)]]/PI()</f>
        <v>41.38028520389279</v>
      </c>
      <c r="I1151" s="64">
        <v>14</v>
      </c>
      <c r="J1151" s="96">
        <f>(PI()*(CENSO[[#This Row],[DAP (cm)]]^2))/40000</f>
        <v>0.13448592691265157</v>
      </c>
      <c r="K1151" s="96">
        <f>CENSO[[#This Row],[g (m²)]]*CENSO[[#This Row],[H (m)]]*0.7</f>
        <v>1.3179620837439854</v>
      </c>
      <c r="L1151" s="64">
        <v>1</v>
      </c>
      <c r="M1151" s="65">
        <v>367412.5</v>
      </c>
      <c r="N1151" s="87">
        <v>9708024</v>
      </c>
      <c r="O1151" s="98" t="s">
        <v>1225</v>
      </c>
      <c r="P1151" s="87" t="str">
        <f>VLOOKUP(CENSO[[#This Row],[DAP (cm)]],CD[],2,TRUE)</f>
        <v>TORETE</v>
      </c>
      <c r="Q1151" s="87" t="str">
        <f>VLOOKUP(CENSO[[#This Row],[DAP (cm)]],DD[],2,TRUE)</f>
        <v>40├ 50</v>
      </c>
      <c r="R1151" s="87" t="str" cm="1">
        <f t="array" ref="R1151">INDEX(_xlfn.TEXTSPLIT(CENSO[[#This Row],[NOME CIENTIFICO]]," "),1)</f>
        <v>Piptadenia</v>
      </c>
      <c r="S1151" s="98" t="s">
        <v>1004</v>
      </c>
      <c r="T1151" s="87">
        <f>_xlfn.MINIFS(CENSO[DAP (cm)],CENSO[NOME CIENTIFICO],CENSO[[#This Row],[NOME CIENTIFICO]])</f>
        <v>39.788735772973837</v>
      </c>
      <c r="U11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51" s="87" t="str">
        <f>IF(CENSO[[#This Row],[DAP (cm)]]&lt;CENSO[[#This Row],[DMCE (cm)]],"DAP &lt; DMCE","DAP ≥ DMCE")</f>
        <v>DAP &lt; DMCE</v>
      </c>
      <c r="W1151" s="87" t="str">
        <f>IF(CENSO[[#This Row],[DAP (cm)]]&gt;200, "Superior", "Inferior")</f>
        <v>Inferior</v>
      </c>
      <c r="X1151" s="87" t="str">
        <f>VLOOKUP(CENSO[[#This Row],[NOME COMUM]],ESPECIES[],4,FALSE)</f>
        <v>Não</v>
      </c>
      <c r="Y1151" s="87" t="str">
        <f>IF(IFERROR(VLOOKUP(CENSO[[#This Row],[NOME COMUM]],COMERCIAIS[],2, FALSE), "Não") &lt;&gt; "Não", "Sim", "Não")</f>
        <v>Sim</v>
      </c>
      <c r="Z1151" s="133">
        <f>CENSO[[#This Row],[g (m²)]]/SUM(AEEF[AEEF-UT])</f>
        <v>2.3530218221022364E-4</v>
      </c>
      <c r="AA1151" s="133">
        <f>CENSO[[#This Row],[v (m³)]]/SUM(AEEF[AEEF-UT])</f>
        <v>2.3059613856601913E-3</v>
      </c>
    </row>
    <row r="1152" spans="1:27" ht="14">
      <c r="A1152" s="86">
        <v>1</v>
      </c>
      <c r="B1152" s="86">
        <v>1</v>
      </c>
      <c r="C1152" s="63">
        <v>43</v>
      </c>
      <c r="D1152" s="63">
        <v>1151</v>
      </c>
      <c r="E1152" s="63" t="str">
        <f>VLOOKUP(CENSO[[#This Row],[NOME COMUM]],ESPECIES[],2,FALSE)</f>
        <v>Aspidosperma spruceanum Benth. ex Müll.Arg.</v>
      </c>
      <c r="F1152" s="64" t="s">
        <v>62</v>
      </c>
      <c r="G1152" s="64">
        <v>130</v>
      </c>
      <c r="H1152" s="97">
        <f>CENSO[[#This Row],[CAP (cm)]]/PI()</f>
        <v>41.38028520389279</v>
      </c>
      <c r="I1152" s="64">
        <v>15</v>
      </c>
      <c r="J1152" s="96">
        <f>(PI()*(CENSO[[#This Row],[DAP (cm)]]^2))/40000</f>
        <v>0.13448592691265157</v>
      </c>
      <c r="K1152" s="96">
        <f>CENSO[[#This Row],[g (m²)]]*CENSO[[#This Row],[H (m)]]*0.7</f>
        <v>1.4121022325828414</v>
      </c>
      <c r="L1152" s="64">
        <v>1</v>
      </c>
      <c r="M1152" s="65">
        <v>367401.5</v>
      </c>
      <c r="N1152" s="87">
        <v>9708031</v>
      </c>
      <c r="O1152" s="98" t="s">
        <v>1225</v>
      </c>
      <c r="P1152" s="87" t="str">
        <f>VLOOKUP(CENSO[[#This Row],[DAP (cm)]],CD[],2,TRUE)</f>
        <v>TORETE</v>
      </c>
      <c r="Q1152" s="87" t="str">
        <f>VLOOKUP(CENSO[[#This Row],[DAP (cm)]],DD[],2,TRUE)</f>
        <v>40├ 50</v>
      </c>
      <c r="R1152" s="87" t="str" cm="1">
        <f t="array" ref="R1152">INDEX(_xlfn.TEXTSPLIT(CENSO[[#This Row],[NOME CIENTIFICO]]," "),1)</f>
        <v>Aspidosperma</v>
      </c>
      <c r="S1152" s="98" t="s">
        <v>1004</v>
      </c>
      <c r="T1152" s="87">
        <f>_xlfn.MINIFS(CENSO[DAP (cm)],CENSO[NOME CIENTIFICO],CENSO[[#This Row],[NOME CIENTIFICO]])</f>
        <v>41.38028520389279</v>
      </c>
      <c r="U11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152" s="87" t="str">
        <f>IF(CENSO[[#This Row],[DAP (cm)]]&lt;CENSO[[#This Row],[DMCE (cm)]],"DAP &lt; DMCE","DAP ≥ DMCE")</f>
        <v>DAP &lt; DMCE</v>
      </c>
      <c r="W1152" s="87" t="str">
        <f>IF(CENSO[[#This Row],[DAP (cm)]]&gt;200, "Superior", "Inferior")</f>
        <v>Inferior</v>
      </c>
      <c r="X1152" s="87" t="str">
        <f>VLOOKUP(CENSO[[#This Row],[NOME COMUM]],ESPECIES[],4,FALSE)</f>
        <v>Não</v>
      </c>
      <c r="Y1152" s="87" t="str">
        <f>IF(IFERROR(VLOOKUP(CENSO[[#This Row],[NOME COMUM]],COMERCIAIS[],2, FALSE), "Não") &lt;&gt; "Não", "Sim", "Não")</f>
        <v>Não</v>
      </c>
      <c r="Z1152" s="133">
        <f>CENSO[[#This Row],[g (m²)]]/SUM(AEEF[AEEF-UT])</f>
        <v>2.3530218221022364E-4</v>
      </c>
      <c r="AA1152" s="133">
        <f>CENSO[[#This Row],[v (m³)]]/SUM(AEEF[AEEF-UT])</f>
        <v>2.470672913207348E-3</v>
      </c>
    </row>
    <row r="1153" spans="1:27" ht="14">
      <c r="A1153" s="86">
        <v>1</v>
      </c>
      <c r="B1153" s="86">
        <v>1</v>
      </c>
      <c r="C1153" s="63">
        <v>43</v>
      </c>
      <c r="D1153" s="63">
        <v>1152</v>
      </c>
      <c r="E1153" s="63" t="str">
        <f>VLOOKUP(CENSO[[#This Row],[NOME COMUM]],ESPECIES[],2,FALSE)</f>
        <v>Ocotea cymbarum Kunth</v>
      </c>
      <c r="F1153" s="64" t="s">
        <v>11</v>
      </c>
      <c r="G1153" s="64">
        <v>158</v>
      </c>
      <c r="H1153" s="97">
        <f>CENSO[[#This Row],[CAP (cm)]]/PI()</f>
        <v>50.292962017038931</v>
      </c>
      <c r="I1153" s="64">
        <v>13</v>
      </c>
      <c r="J1153" s="96">
        <f>(PI()*(CENSO[[#This Row],[DAP (cm)]]^2))/40000</f>
        <v>0.19865719996730383</v>
      </c>
      <c r="K1153" s="96">
        <f>CENSO[[#This Row],[g (m²)]]*CENSO[[#This Row],[H (m)]]*0.7</f>
        <v>1.8077805197024648</v>
      </c>
      <c r="L1153" s="64">
        <v>1</v>
      </c>
      <c r="M1153" s="65">
        <v>367400</v>
      </c>
      <c r="N1153" s="87">
        <v>9708032.4000000004</v>
      </c>
      <c r="O1153" s="87" t="s">
        <v>1228</v>
      </c>
      <c r="P1153" s="87" t="str">
        <f>VLOOKUP(CENSO[[#This Row],[DAP (cm)]],CD[],2,TRUE)</f>
        <v>TORA</v>
      </c>
      <c r="Q1153" s="87" t="str">
        <f>VLOOKUP(CENSO[[#This Row],[DAP (cm)]],DD[],2,TRUE)</f>
        <v>50├ 60</v>
      </c>
      <c r="R1153" s="87" t="str" cm="1">
        <f t="array" ref="R1153">INDEX(_xlfn.TEXTSPLIT(CENSO[[#This Row],[NOME CIENTIFICO]]," "),1)</f>
        <v>Ocotea</v>
      </c>
      <c r="S1153" s="98" t="s">
        <v>1004</v>
      </c>
      <c r="T1153" s="87">
        <f>_xlfn.MINIFS(CENSO[DAP (cm)],CENSO[NOME CIENTIFICO],CENSO[[#This Row],[NOME CIENTIFICO]])</f>
        <v>39.470425886790046</v>
      </c>
      <c r="U11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53" s="87" t="str">
        <f>IF(CENSO[[#This Row],[DAP (cm)]]&lt;CENSO[[#This Row],[DMCE (cm)]],"DAP &lt; DMCE","DAP ≥ DMCE")</f>
        <v>DAP ≥ DMCE</v>
      </c>
      <c r="W1153" s="87" t="str">
        <f>IF(CENSO[[#This Row],[DAP (cm)]]&gt;200, "Superior", "Inferior")</f>
        <v>Inferior</v>
      </c>
      <c r="X1153" s="87" t="str">
        <f>VLOOKUP(CENSO[[#This Row],[NOME COMUM]],ESPECIES[],4,FALSE)</f>
        <v>Não</v>
      </c>
      <c r="Y1153" s="87" t="str">
        <f>IF(IFERROR(VLOOKUP(CENSO[[#This Row],[NOME COMUM]],COMERCIAIS[],2, FALSE), "Não") &lt;&gt; "Não", "Sim", "Não")</f>
        <v>Sim</v>
      </c>
      <c r="Z1153" s="133">
        <f>CENSO[[#This Row],[g (m²)]]/SUM(AEEF[AEEF-UT])</f>
        <v>3.4757891578082983E-4</v>
      </c>
      <c r="AA1153" s="133">
        <f>CENSO[[#This Row],[v (m³)]]/SUM(AEEF[AEEF-UT])</f>
        <v>3.1629681336055515E-3</v>
      </c>
    </row>
    <row r="1154" spans="1:27" ht="14">
      <c r="A1154" s="86">
        <v>1</v>
      </c>
      <c r="B1154" s="86">
        <v>1</v>
      </c>
      <c r="C1154" s="63">
        <v>43</v>
      </c>
      <c r="D1154" s="63">
        <v>1153</v>
      </c>
      <c r="E1154" s="63" t="str">
        <f>VLOOKUP(CENSO[[#This Row],[NOME COMUM]],ESPECIES[],2,FALSE)</f>
        <v>Alexa grandiflora Ducke</v>
      </c>
      <c r="F1154" s="64" t="s">
        <v>13</v>
      </c>
      <c r="G1154" s="64">
        <v>234</v>
      </c>
      <c r="H1154" s="97">
        <f>CENSO[[#This Row],[CAP (cm)]]/PI()</f>
        <v>74.484513367007025</v>
      </c>
      <c r="I1154" s="64">
        <v>16</v>
      </c>
      <c r="J1154" s="96">
        <f>(PI()*(CENSO[[#This Row],[DAP (cm)]]^2))/40000</f>
        <v>0.43573440319699114</v>
      </c>
      <c r="K1154" s="96">
        <f>CENSO[[#This Row],[g (m²)]]*CENSO[[#This Row],[H (m)]]*0.7</f>
        <v>4.8802253158063005</v>
      </c>
      <c r="L1154" s="64">
        <v>1</v>
      </c>
      <c r="M1154" s="65">
        <v>367387.799999999</v>
      </c>
      <c r="N1154" s="87">
        <v>9708016.4000000004</v>
      </c>
      <c r="O1154" s="87" t="s">
        <v>1227</v>
      </c>
      <c r="P1154" s="87" t="str">
        <f>VLOOKUP(CENSO[[#This Row],[DAP (cm)]],CD[],2,TRUE)</f>
        <v>TORA</v>
      </c>
      <c r="Q1154" s="87" t="str">
        <f>VLOOKUP(CENSO[[#This Row],[DAP (cm)]],DD[],2,TRUE)</f>
        <v>70├ 80</v>
      </c>
      <c r="R1154" s="87" t="str" cm="1">
        <f t="array" ref="R1154">INDEX(_xlfn.TEXTSPLIT(CENSO[[#This Row],[NOME CIENTIFICO]]," "),1)</f>
        <v>Alexa</v>
      </c>
      <c r="S1154" s="98" t="s">
        <v>1004</v>
      </c>
      <c r="T1154" s="87">
        <f>_xlfn.MINIFS(CENSO[DAP (cm)],CENSO[NOME CIENTIFICO],CENSO[[#This Row],[NOME CIENTIFICO]])</f>
        <v>39.788735772973837</v>
      </c>
      <c r="U11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54" s="87" t="str">
        <f>IF(CENSO[[#This Row],[DAP (cm)]]&lt;CENSO[[#This Row],[DMCE (cm)]],"DAP &lt; DMCE","DAP ≥ DMCE")</f>
        <v>DAP ≥ DMCE</v>
      </c>
      <c r="W1154" s="87" t="str">
        <f>IF(CENSO[[#This Row],[DAP (cm)]]&gt;200, "Superior", "Inferior")</f>
        <v>Inferior</v>
      </c>
      <c r="X1154" s="87" t="str">
        <f>VLOOKUP(CENSO[[#This Row],[NOME COMUM]],ESPECIES[],4,FALSE)</f>
        <v>Não</v>
      </c>
      <c r="Y1154" s="87" t="str">
        <f>IF(IFERROR(VLOOKUP(CENSO[[#This Row],[NOME COMUM]],COMERCIAIS[],2, FALSE), "Não") &lt;&gt; "Não", "Sim", "Não")</f>
        <v>Não</v>
      </c>
      <c r="Z1154" s="133">
        <f>CENSO[[#This Row],[g (m²)]]/SUM(AEEF[AEEF-UT])</f>
        <v>7.6237907036112468E-4</v>
      </c>
      <c r="AA1154" s="133">
        <f>CENSO[[#This Row],[v (m³)]]/SUM(AEEF[AEEF-UT])</f>
        <v>8.5386455880445949E-3</v>
      </c>
    </row>
    <row r="1155" spans="1:27" ht="14">
      <c r="A1155" s="86">
        <v>1</v>
      </c>
      <c r="B1155" s="86">
        <v>1</v>
      </c>
      <c r="C1155" s="63">
        <v>43</v>
      </c>
      <c r="D1155" s="63">
        <v>1154</v>
      </c>
      <c r="E1155" s="63" t="str">
        <f>VLOOKUP(CENSO[[#This Row],[NOME COMUM]],ESPECIES[],2,FALSE)</f>
        <v>Tachigali myrmecophila Ducke</v>
      </c>
      <c r="F1155" s="64" t="s">
        <v>14</v>
      </c>
      <c r="G1155" s="64">
        <v>157</v>
      </c>
      <c r="H1155" s="97">
        <f>CENSO[[#This Row],[CAP (cm)]]/PI()</f>
        <v>49.974652130855141</v>
      </c>
      <c r="I1155" s="64">
        <v>15</v>
      </c>
      <c r="J1155" s="96">
        <f>(PI()*(CENSO[[#This Row],[DAP (cm)]]^2))/40000</f>
        <v>0.19615050961360647</v>
      </c>
      <c r="K1155" s="96">
        <f>CENSO[[#This Row],[g (m²)]]*CENSO[[#This Row],[H (m)]]*0.7</f>
        <v>2.0595803509428676</v>
      </c>
      <c r="L1155" s="64">
        <v>1</v>
      </c>
      <c r="M1155" s="65">
        <v>367385.4</v>
      </c>
      <c r="N1155" s="87">
        <v>9708014</v>
      </c>
      <c r="O1155" s="98" t="s">
        <v>1225</v>
      </c>
      <c r="P1155" s="87" t="str">
        <f>VLOOKUP(CENSO[[#This Row],[DAP (cm)]],CD[],2,TRUE)</f>
        <v>TORETE</v>
      </c>
      <c r="Q1155" s="87" t="str">
        <f>VLOOKUP(CENSO[[#This Row],[DAP (cm)]],DD[],2,TRUE)</f>
        <v>40├ 50</v>
      </c>
      <c r="R1155" s="87" t="str" cm="1">
        <f t="array" ref="R1155">INDEX(_xlfn.TEXTSPLIT(CENSO[[#This Row],[NOME CIENTIFICO]]," "),1)</f>
        <v>Tachigali</v>
      </c>
      <c r="S1155" s="98" t="s">
        <v>1004</v>
      </c>
      <c r="T1155" s="87">
        <f>_xlfn.MINIFS(CENSO[DAP (cm)],CENSO[NOME CIENTIFICO],CENSO[[#This Row],[NOME CIENTIFICO]])</f>
        <v>39.152116000606256</v>
      </c>
      <c r="U11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55" s="87" t="str">
        <f>IF(CENSO[[#This Row],[DAP (cm)]]&lt;CENSO[[#This Row],[DMCE (cm)]],"DAP &lt; DMCE","DAP ≥ DMCE")</f>
        <v>DAP &lt; DMCE</v>
      </c>
      <c r="W1155" s="87" t="str">
        <f>IF(CENSO[[#This Row],[DAP (cm)]]&gt;200, "Superior", "Inferior")</f>
        <v>Inferior</v>
      </c>
      <c r="X1155" s="87" t="str">
        <f>VLOOKUP(CENSO[[#This Row],[NOME COMUM]],ESPECIES[],4,FALSE)</f>
        <v>Não</v>
      </c>
      <c r="Y1155" s="87" t="str">
        <f>IF(IFERROR(VLOOKUP(CENSO[[#This Row],[NOME COMUM]],COMERCIAIS[],2, FALSE), "Não") &lt;&gt; "Não", "Sim", "Não")</f>
        <v>Sim</v>
      </c>
      <c r="Z1155" s="133">
        <f>CENSO[[#This Row],[g (m²)]]/SUM(AEEF[AEEF-UT])</f>
        <v>3.4319310587572804E-4</v>
      </c>
      <c r="AA1155" s="133">
        <f>CENSO[[#This Row],[v (m³)]]/SUM(AEEF[AEEF-UT])</f>
        <v>3.6035276116951438E-3</v>
      </c>
    </row>
    <row r="1156" spans="1:27" ht="14">
      <c r="A1156" s="86">
        <v>1</v>
      </c>
      <c r="B1156" s="86">
        <v>1</v>
      </c>
      <c r="C1156" s="63">
        <v>43</v>
      </c>
      <c r="D1156" s="63">
        <v>1155</v>
      </c>
      <c r="E1156" s="63" t="str">
        <f>VLOOKUP(CENSO[[#This Row],[NOME COMUM]],ESPECIES[],2,FALSE)</f>
        <v>Alexa grandiflora Ducke</v>
      </c>
      <c r="F1156" s="64" t="s">
        <v>13</v>
      </c>
      <c r="G1156" s="64">
        <v>233</v>
      </c>
      <c r="H1156" s="97">
        <f>CENSO[[#This Row],[CAP (cm)]]/PI()</f>
        <v>74.166203480823228</v>
      </c>
      <c r="I1156" s="64">
        <v>16</v>
      </c>
      <c r="J1156" s="96">
        <f>(PI()*(CENSO[[#This Row],[DAP (cm)]]^2))/40000</f>
        <v>0.43201813527579536</v>
      </c>
      <c r="K1156" s="96">
        <f>CENSO[[#This Row],[g (m²)]]*CENSO[[#This Row],[H (m)]]*0.7</f>
        <v>4.8386031150889073</v>
      </c>
      <c r="L1156" s="64">
        <v>1</v>
      </c>
      <c r="M1156" s="65">
        <v>367383.7</v>
      </c>
      <c r="N1156" s="87">
        <v>9708016</v>
      </c>
      <c r="O1156" s="87" t="s">
        <v>1227</v>
      </c>
      <c r="P1156" s="87" t="str">
        <f>VLOOKUP(CENSO[[#This Row],[DAP (cm)]],CD[],2,TRUE)</f>
        <v>TORA</v>
      </c>
      <c r="Q1156" s="87" t="str">
        <f>VLOOKUP(CENSO[[#This Row],[DAP (cm)]],DD[],2,TRUE)</f>
        <v>70├ 80</v>
      </c>
      <c r="R1156" s="87" t="str" cm="1">
        <f t="array" ref="R1156">INDEX(_xlfn.TEXTSPLIT(CENSO[[#This Row],[NOME CIENTIFICO]]," "),1)</f>
        <v>Alexa</v>
      </c>
      <c r="S1156" s="98" t="s">
        <v>1004</v>
      </c>
      <c r="T1156" s="87">
        <f>_xlfn.MINIFS(CENSO[DAP (cm)],CENSO[NOME CIENTIFICO],CENSO[[#This Row],[NOME CIENTIFICO]])</f>
        <v>39.788735772973837</v>
      </c>
      <c r="U11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56" s="87" t="str">
        <f>IF(CENSO[[#This Row],[DAP (cm)]]&lt;CENSO[[#This Row],[DMCE (cm)]],"DAP &lt; DMCE","DAP ≥ DMCE")</f>
        <v>DAP ≥ DMCE</v>
      </c>
      <c r="W1156" s="87" t="str">
        <f>IF(CENSO[[#This Row],[DAP (cm)]]&gt;200, "Superior", "Inferior")</f>
        <v>Inferior</v>
      </c>
      <c r="X1156" s="87" t="str">
        <f>VLOOKUP(CENSO[[#This Row],[NOME COMUM]],ESPECIES[],4,FALSE)</f>
        <v>Não</v>
      </c>
      <c r="Y1156" s="87" t="str">
        <f>IF(IFERROR(VLOOKUP(CENSO[[#This Row],[NOME COMUM]],COMERCIAIS[],2, FALSE), "Não") &lt;&gt; "Não", "Sim", "Não")</f>
        <v>Não</v>
      </c>
      <c r="Z1156" s="133">
        <f>CENSO[[#This Row],[g (m²)]]/SUM(AEEF[AEEF-UT])</f>
        <v>7.5587693313673558E-4</v>
      </c>
      <c r="AA1156" s="133">
        <f>CENSO[[#This Row],[v (m³)]]/SUM(AEEF[AEEF-UT])</f>
        <v>8.4658216511314371E-3</v>
      </c>
    </row>
    <row r="1157" spans="1:27" ht="14">
      <c r="A1157" s="86">
        <v>1</v>
      </c>
      <c r="B1157" s="86">
        <v>1</v>
      </c>
      <c r="C1157" s="63">
        <v>43</v>
      </c>
      <c r="D1157" s="63">
        <v>1156</v>
      </c>
      <c r="E1157" s="63" t="str">
        <f>VLOOKUP(CENSO[[#This Row],[NOME COMUM]],ESPECIES[],2,FALSE)</f>
        <v>Tachigali myrmecophila Ducke</v>
      </c>
      <c r="F1157" s="64" t="s">
        <v>14</v>
      </c>
      <c r="G1157" s="64">
        <v>253</v>
      </c>
      <c r="H1157" s="97">
        <f>CENSO[[#This Row],[CAP (cm)]]/PI()</f>
        <v>80.532401204499038</v>
      </c>
      <c r="I1157" s="64">
        <v>17</v>
      </c>
      <c r="J1157" s="96">
        <f>(PI()*(CENSO[[#This Row],[DAP (cm)]]^2))/40000</f>
        <v>0.50936743761845638</v>
      </c>
      <c r="K1157" s="96">
        <f>CENSO[[#This Row],[g (m²)]]*CENSO[[#This Row],[H (m)]]*0.7</f>
        <v>6.0614725076596301</v>
      </c>
      <c r="L1157" s="64">
        <v>2</v>
      </c>
      <c r="M1157" s="65">
        <v>367374</v>
      </c>
      <c r="N1157" s="87">
        <v>9708024.6999999899</v>
      </c>
      <c r="O1157" s="87" t="s">
        <v>1228</v>
      </c>
      <c r="P1157" s="87" t="str">
        <f>VLOOKUP(CENSO[[#This Row],[DAP (cm)]],CD[],2,TRUE)</f>
        <v>TORA</v>
      </c>
      <c r="Q1157" s="87" t="str">
        <f>VLOOKUP(CENSO[[#This Row],[DAP (cm)]],DD[],2,TRUE)</f>
        <v>80├ 90</v>
      </c>
      <c r="R1157" s="87" t="str" cm="1">
        <f t="array" ref="R1157">INDEX(_xlfn.TEXTSPLIT(CENSO[[#This Row],[NOME CIENTIFICO]]," "),1)</f>
        <v>Tachigali</v>
      </c>
      <c r="S1157" s="98" t="s">
        <v>1004</v>
      </c>
      <c r="T1157" s="87">
        <f>_xlfn.MINIFS(CENSO[DAP (cm)],CENSO[NOME CIENTIFICO],CENSO[[#This Row],[NOME CIENTIFICO]])</f>
        <v>39.152116000606256</v>
      </c>
      <c r="U11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57" s="87" t="str">
        <f>IF(CENSO[[#This Row],[DAP (cm)]]&lt;CENSO[[#This Row],[DMCE (cm)]],"DAP &lt; DMCE","DAP ≥ DMCE")</f>
        <v>DAP ≥ DMCE</v>
      </c>
      <c r="W1157" s="87" t="str">
        <f>IF(CENSO[[#This Row],[DAP (cm)]]&gt;200, "Superior", "Inferior")</f>
        <v>Inferior</v>
      </c>
      <c r="X1157" s="87" t="str">
        <f>VLOOKUP(CENSO[[#This Row],[NOME COMUM]],ESPECIES[],4,FALSE)</f>
        <v>Não</v>
      </c>
      <c r="Y1157" s="87" t="str">
        <f>IF(IFERROR(VLOOKUP(CENSO[[#This Row],[NOME COMUM]],COMERCIAIS[],2, FALSE), "Não") &lt;&gt; "Não", "Sim", "Não")</f>
        <v>Sim</v>
      </c>
      <c r="Z1157" s="133">
        <f>CENSO[[#This Row],[g (m²)]]/SUM(AEEF[AEEF-UT])</f>
        <v>8.9121049592273379E-4</v>
      </c>
      <c r="AA1157" s="133">
        <f>CENSO[[#This Row],[v (m³)]]/SUM(AEEF[AEEF-UT])</f>
        <v>1.0605404901480531E-2</v>
      </c>
    </row>
    <row r="1158" spans="1:27" ht="14">
      <c r="A1158" s="86">
        <v>1</v>
      </c>
      <c r="B1158" s="86">
        <v>1</v>
      </c>
      <c r="C1158" s="63">
        <v>43</v>
      </c>
      <c r="D1158" s="63">
        <v>1157</v>
      </c>
      <c r="E1158" s="63" t="str">
        <f>VLOOKUP(CENSO[[#This Row],[NOME COMUM]],ESPECIES[],2,FALSE)</f>
        <v>Couratari guianensis Aubl.</v>
      </c>
      <c r="F1158" s="64" t="s">
        <v>6</v>
      </c>
      <c r="G1158" s="64">
        <v>157</v>
      </c>
      <c r="H1158" s="97">
        <f>CENSO[[#This Row],[CAP (cm)]]/PI()</f>
        <v>49.974652130855141</v>
      </c>
      <c r="I1158" s="64">
        <v>18</v>
      </c>
      <c r="J1158" s="96">
        <f>(PI()*(CENSO[[#This Row],[DAP (cm)]]^2))/40000</f>
        <v>0.19615050961360647</v>
      </c>
      <c r="K1158" s="96">
        <f>CENSO[[#This Row],[g (m²)]]*CENSO[[#This Row],[H (m)]]*0.7</f>
        <v>2.4714964211314414</v>
      </c>
      <c r="L1158" s="64">
        <v>1</v>
      </c>
      <c r="M1158" s="65">
        <v>367376.299999999</v>
      </c>
      <c r="N1158" s="87">
        <v>9708080.3000000007</v>
      </c>
      <c r="O1158" s="98" t="s">
        <v>1225</v>
      </c>
      <c r="P1158" s="87" t="str">
        <f>VLOOKUP(CENSO[[#This Row],[DAP (cm)]],CD[],2,TRUE)</f>
        <v>TORETE</v>
      </c>
      <c r="Q1158" s="87" t="str">
        <f>VLOOKUP(CENSO[[#This Row],[DAP (cm)]],DD[],2,TRUE)</f>
        <v>40├ 50</v>
      </c>
      <c r="R1158" s="87" t="str" cm="1">
        <f t="array" ref="R1158">INDEX(_xlfn.TEXTSPLIT(CENSO[[#This Row],[NOME CIENTIFICO]]," "),1)</f>
        <v>Couratari</v>
      </c>
      <c r="S1158" s="98" t="s">
        <v>1004</v>
      </c>
      <c r="T1158" s="87">
        <f>_xlfn.MINIFS(CENSO[DAP (cm)],CENSO[NOME CIENTIFICO],CENSO[[#This Row],[NOME CIENTIFICO]])</f>
        <v>38.833806114422465</v>
      </c>
      <c r="U11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58" s="87" t="str">
        <f>IF(CENSO[[#This Row],[DAP (cm)]]&lt;CENSO[[#This Row],[DMCE (cm)]],"DAP &lt; DMCE","DAP ≥ DMCE")</f>
        <v>DAP &lt; DMCE</v>
      </c>
      <c r="W1158" s="87" t="str">
        <f>IF(CENSO[[#This Row],[DAP (cm)]]&gt;200, "Superior", "Inferior")</f>
        <v>Inferior</v>
      </c>
      <c r="X1158" s="87" t="str">
        <f>VLOOKUP(CENSO[[#This Row],[NOME COMUM]],ESPECIES[],4,FALSE)</f>
        <v>Não</v>
      </c>
      <c r="Y1158" s="87" t="str">
        <f>IF(IFERROR(VLOOKUP(CENSO[[#This Row],[NOME COMUM]],COMERCIAIS[],2, FALSE), "Não") &lt;&gt; "Não", "Sim", "Não")</f>
        <v>Sim</v>
      </c>
      <c r="Z1158" s="133">
        <f>CENSO[[#This Row],[g (m²)]]/SUM(AEEF[AEEF-UT])</f>
        <v>3.4319310587572804E-4</v>
      </c>
      <c r="AA1158" s="133">
        <f>CENSO[[#This Row],[v (m³)]]/SUM(AEEF[AEEF-UT])</f>
        <v>4.3242331340341729E-3</v>
      </c>
    </row>
    <row r="1159" spans="1:27" ht="14">
      <c r="A1159" s="86">
        <v>1</v>
      </c>
      <c r="B1159" s="86">
        <v>1</v>
      </c>
      <c r="C1159" s="63">
        <v>43</v>
      </c>
      <c r="D1159" s="63">
        <v>1158</v>
      </c>
      <c r="E1159" s="63" t="str">
        <f>VLOOKUP(CENSO[[#This Row],[NOME COMUM]],ESPECIES[],2,FALSE)</f>
        <v>Couratari guianensis Aubl.</v>
      </c>
      <c r="F1159" s="64" t="s">
        <v>6</v>
      </c>
      <c r="G1159" s="64">
        <v>222</v>
      </c>
      <c r="H1159" s="97">
        <f>CENSO[[#This Row],[CAP (cm)]]/PI()</f>
        <v>70.664794732801525</v>
      </c>
      <c r="I1159" s="64">
        <v>20</v>
      </c>
      <c r="J1159" s="96">
        <f>(PI()*(CENSO[[#This Row],[DAP (cm)]]^2))/40000</f>
        <v>0.39218961076704845</v>
      </c>
      <c r="K1159" s="96">
        <f>CENSO[[#This Row],[g (m²)]]*CENSO[[#This Row],[H (m)]]*0.7</f>
        <v>5.4906545507386779</v>
      </c>
      <c r="L1159" s="64">
        <v>1</v>
      </c>
      <c r="M1159" s="65">
        <v>367365.299999999</v>
      </c>
      <c r="N1159" s="87">
        <v>9708065.9000000004</v>
      </c>
      <c r="O1159" s="87" t="s">
        <v>1228</v>
      </c>
      <c r="P1159" s="87" t="str">
        <f>VLOOKUP(CENSO[[#This Row],[DAP (cm)]],CD[],2,TRUE)</f>
        <v>TORA</v>
      </c>
      <c r="Q1159" s="87" t="str">
        <f>VLOOKUP(CENSO[[#This Row],[DAP (cm)]],DD[],2,TRUE)</f>
        <v>70├ 80</v>
      </c>
      <c r="R1159" s="87" t="str" cm="1">
        <f t="array" ref="R1159">INDEX(_xlfn.TEXTSPLIT(CENSO[[#This Row],[NOME CIENTIFICO]]," "),1)</f>
        <v>Couratari</v>
      </c>
      <c r="S1159" s="98" t="s">
        <v>1004</v>
      </c>
      <c r="T1159" s="87">
        <f>_xlfn.MINIFS(CENSO[DAP (cm)],CENSO[NOME CIENTIFICO],CENSO[[#This Row],[NOME CIENTIFICO]])</f>
        <v>38.833806114422465</v>
      </c>
      <c r="U11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59" s="87" t="str">
        <f>IF(CENSO[[#This Row],[DAP (cm)]]&lt;CENSO[[#This Row],[DMCE (cm)]],"DAP &lt; DMCE","DAP ≥ DMCE")</f>
        <v>DAP ≥ DMCE</v>
      </c>
      <c r="W1159" s="87" t="str">
        <f>IF(CENSO[[#This Row],[DAP (cm)]]&gt;200, "Superior", "Inferior")</f>
        <v>Inferior</v>
      </c>
      <c r="X1159" s="87" t="str">
        <f>VLOOKUP(CENSO[[#This Row],[NOME COMUM]],ESPECIES[],4,FALSE)</f>
        <v>Não</v>
      </c>
      <c r="Y1159" s="87" t="str">
        <f>IF(IFERROR(VLOOKUP(CENSO[[#This Row],[NOME COMUM]],COMERCIAIS[],2, FALSE), "Não") &lt;&gt; "Não", "Sim", "Não")</f>
        <v>Sim</v>
      </c>
      <c r="Z1159" s="133">
        <f>CENSO[[#This Row],[g (m²)]]/SUM(AEEF[AEEF-UT])</f>
        <v>6.8619128686678451E-4</v>
      </c>
      <c r="AA1159" s="133">
        <f>CENSO[[#This Row],[v (m³)]]/SUM(AEEF[AEEF-UT])</f>
        <v>9.6066780161349827E-3</v>
      </c>
    </row>
    <row r="1160" spans="1:27" ht="14">
      <c r="A1160" s="86">
        <v>1</v>
      </c>
      <c r="B1160" s="86">
        <v>1</v>
      </c>
      <c r="C1160" s="63">
        <v>43</v>
      </c>
      <c r="D1160" s="63">
        <v>1159</v>
      </c>
      <c r="E1160" s="63" t="str">
        <f>VLOOKUP(CENSO[[#This Row],[NOME COMUM]],ESPECIES[],2,FALSE)</f>
        <v>Alexa grandiflora Ducke</v>
      </c>
      <c r="F1160" s="64" t="s">
        <v>13</v>
      </c>
      <c r="G1160" s="64">
        <v>415</v>
      </c>
      <c r="H1160" s="97">
        <f>CENSO[[#This Row],[CAP (cm)]]/PI()</f>
        <v>132.09860276627313</v>
      </c>
      <c r="I1160" s="64">
        <v>20</v>
      </c>
      <c r="J1160" s="96">
        <f>(PI()*(CENSO[[#This Row],[DAP (cm)]]^2))/40000</f>
        <v>1.3705230037000837</v>
      </c>
      <c r="K1160" s="96">
        <f>CENSO[[#This Row],[g (m²)]]*CENSO[[#This Row],[H (m)]]*0.7</f>
        <v>19.187322051801171</v>
      </c>
      <c r="L1160" s="64">
        <v>2</v>
      </c>
      <c r="M1160" s="65">
        <v>367350.299999999</v>
      </c>
      <c r="N1160" s="87">
        <v>9708079.1999999899</v>
      </c>
      <c r="O1160" s="87" t="s">
        <v>1227</v>
      </c>
      <c r="P1160" s="87" t="str">
        <f>VLOOKUP(CENSO[[#This Row],[DAP (cm)]],CD[],2,TRUE)</f>
        <v>TORA</v>
      </c>
      <c r="Q1160" s="87" t="str">
        <f>VLOOKUP(CENSO[[#This Row],[DAP (cm)]],DD[],2,TRUE)</f>
        <v>130├ 140</v>
      </c>
      <c r="R1160" s="87" t="str" cm="1">
        <f t="array" ref="R1160">INDEX(_xlfn.TEXTSPLIT(CENSO[[#This Row],[NOME CIENTIFICO]]," "),1)</f>
        <v>Alexa</v>
      </c>
      <c r="S1160" s="98" t="s">
        <v>1004</v>
      </c>
      <c r="T1160" s="87">
        <f>_xlfn.MINIFS(CENSO[DAP (cm)],CENSO[NOME CIENTIFICO],CENSO[[#This Row],[NOME CIENTIFICO]])</f>
        <v>39.788735772973837</v>
      </c>
      <c r="U11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60" s="87" t="str">
        <f>IF(CENSO[[#This Row],[DAP (cm)]]&lt;CENSO[[#This Row],[DMCE (cm)]],"DAP &lt; DMCE","DAP ≥ DMCE")</f>
        <v>DAP ≥ DMCE</v>
      </c>
      <c r="W1160" s="87" t="str">
        <f>IF(CENSO[[#This Row],[DAP (cm)]]&gt;200, "Superior", "Inferior")</f>
        <v>Inferior</v>
      </c>
      <c r="X1160" s="87" t="str">
        <f>VLOOKUP(CENSO[[#This Row],[NOME COMUM]],ESPECIES[],4,FALSE)</f>
        <v>Não</v>
      </c>
      <c r="Y1160" s="87" t="str">
        <f>IF(IFERROR(VLOOKUP(CENSO[[#This Row],[NOME COMUM]],COMERCIAIS[],2, FALSE), "Não") &lt;&gt; "Não", "Sim", "Não")</f>
        <v>Não</v>
      </c>
      <c r="Z1160" s="133">
        <f>CENSO[[#This Row],[g (m²)]]/SUM(AEEF[AEEF-UT])</f>
        <v>2.3979241616068499E-3</v>
      </c>
      <c r="AA1160" s="133">
        <f>CENSO[[#This Row],[v (m³)]]/SUM(AEEF[AEEF-UT])</f>
        <v>3.3570938262495895E-2</v>
      </c>
    </row>
    <row r="1161" spans="1:27" ht="14">
      <c r="A1161" s="86">
        <v>1</v>
      </c>
      <c r="B1161" s="86">
        <v>1</v>
      </c>
      <c r="C1161" s="63">
        <v>43</v>
      </c>
      <c r="D1161" s="63">
        <v>1160</v>
      </c>
      <c r="E1161" s="63" t="str">
        <f>VLOOKUP(CENSO[[#This Row],[NOME COMUM]],ESPECIES[],2,FALSE)</f>
        <v>Alexa grandiflora Ducke</v>
      </c>
      <c r="F1161" s="64" t="s">
        <v>13</v>
      </c>
      <c r="G1161" s="64">
        <v>300</v>
      </c>
      <c r="H1161" s="97">
        <f>CENSO[[#This Row],[CAP (cm)]]/PI()</f>
        <v>95.4929658551372</v>
      </c>
      <c r="I1161" s="64">
        <v>19</v>
      </c>
      <c r="J1161" s="96">
        <f>(PI()*(CENSO[[#This Row],[DAP (cm)]]^2))/40000</f>
        <v>0.7161972439135289</v>
      </c>
      <c r="K1161" s="96">
        <f>CENSO[[#This Row],[g (m²)]]*CENSO[[#This Row],[H (m)]]*0.7</f>
        <v>9.5254233440499334</v>
      </c>
      <c r="L1161" s="64">
        <v>1</v>
      </c>
      <c r="M1161" s="65">
        <v>367343.5</v>
      </c>
      <c r="N1161" s="87">
        <v>9708078.5</v>
      </c>
      <c r="O1161" s="87" t="s">
        <v>1227</v>
      </c>
      <c r="P1161" s="87" t="str">
        <f>VLOOKUP(CENSO[[#This Row],[DAP (cm)]],CD[],2,TRUE)</f>
        <v>TORA</v>
      </c>
      <c r="Q1161" s="87" t="str">
        <f>VLOOKUP(CENSO[[#This Row],[DAP (cm)]],DD[],2,TRUE)</f>
        <v>90├ 100</v>
      </c>
      <c r="R1161" s="87" t="str" cm="1">
        <f t="array" ref="R1161">INDEX(_xlfn.TEXTSPLIT(CENSO[[#This Row],[NOME CIENTIFICO]]," "),1)</f>
        <v>Alexa</v>
      </c>
      <c r="S1161" s="98" t="s">
        <v>1004</v>
      </c>
      <c r="T1161" s="87">
        <f>_xlfn.MINIFS(CENSO[DAP (cm)],CENSO[NOME CIENTIFICO],CENSO[[#This Row],[NOME CIENTIFICO]])</f>
        <v>39.788735772973837</v>
      </c>
      <c r="U11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61" s="87" t="str">
        <f>IF(CENSO[[#This Row],[DAP (cm)]]&lt;CENSO[[#This Row],[DMCE (cm)]],"DAP &lt; DMCE","DAP ≥ DMCE")</f>
        <v>DAP ≥ DMCE</v>
      </c>
      <c r="W1161" s="87" t="str">
        <f>IF(CENSO[[#This Row],[DAP (cm)]]&gt;200, "Superior", "Inferior")</f>
        <v>Inferior</v>
      </c>
      <c r="X1161" s="87" t="str">
        <f>VLOOKUP(CENSO[[#This Row],[NOME COMUM]],ESPECIES[],4,FALSE)</f>
        <v>Não</v>
      </c>
      <c r="Y1161" s="87" t="str">
        <f>IF(IFERROR(VLOOKUP(CENSO[[#This Row],[NOME COMUM]],COMERCIAIS[],2, FALSE), "Não") &lt;&gt; "Não", "Sim", "Não")</f>
        <v>Não</v>
      </c>
      <c r="Z1161" s="133">
        <f>CENSO[[#This Row],[g (m²)]]/SUM(AEEF[AEEF-UT])</f>
        <v>1.2530885443148001E-3</v>
      </c>
      <c r="AA1161" s="133">
        <f>CENSO[[#This Row],[v (m³)]]/SUM(AEEF[AEEF-UT])</f>
        <v>1.666607763938684E-2</v>
      </c>
    </row>
    <row r="1162" spans="1:27" ht="14">
      <c r="A1162" s="86">
        <v>1</v>
      </c>
      <c r="B1162" s="86">
        <v>1</v>
      </c>
      <c r="C1162" s="63">
        <v>43</v>
      </c>
      <c r="D1162" s="63">
        <v>1161</v>
      </c>
      <c r="E1162" s="63" t="str">
        <f>VLOOKUP(CENSO[[#This Row],[NOME COMUM]],ESPECIES[],2,FALSE)</f>
        <v>Vismia brasiliensis Choisy</v>
      </c>
      <c r="F1162" s="64" t="s">
        <v>85</v>
      </c>
      <c r="G1162" s="64">
        <v>333</v>
      </c>
      <c r="H1162" s="97">
        <f>CENSO[[#This Row],[CAP (cm)]]/PI()</f>
        <v>105.99719209920229</v>
      </c>
      <c r="I1162" s="64">
        <v>18</v>
      </c>
      <c r="J1162" s="96">
        <f>(PI()*(CENSO[[#This Row],[DAP (cm)]]^2))/40000</f>
        <v>0.88242662422585905</v>
      </c>
      <c r="K1162" s="96">
        <f>CENSO[[#This Row],[g (m²)]]*CENSO[[#This Row],[H (m)]]*0.7</f>
        <v>11.118575465245824</v>
      </c>
      <c r="L1162" s="64">
        <v>1</v>
      </c>
      <c r="M1162" s="65">
        <v>367344</v>
      </c>
      <c r="N1162" s="87">
        <v>9708087.4000000004</v>
      </c>
      <c r="O1162" s="98" t="s">
        <v>1225</v>
      </c>
      <c r="P1162" s="87" t="str">
        <f>VLOOKUP(CENSO[[#This Row],[DAP (cm)]],CD[],2,TRUE)</f>
        <v>TORA</v>
      </c>
      <c r="Q1162" s="87" t="str">
        <f>VLOOKUP(CENSO[[#This Row],[DAP (cm)]],DD[],2,TRUE)</f>
        <v>100├ 110</v>
      </c>
      <c r="R1162" s="87" t="str" cm="1">
        <f t="array" ref="R1162">INDEX(_xlfn.TEXTSPLIT(CENSO[[#This Row],[NOME CIENTIFICO]]," "),1)</f>
        <v>Vismia</v>
      </c>
      <c r="S1162" s="98" t="s">
        <v>1004</v>
      </c>
      <c r="T1162" s="87">
        <f>_xlfn.MINIFS(CENSO[DAP (cm)],CENSO[NOME CIENTIFICO],CENSO[[#This Row],[NOME CIENTIFICO]])</f>
        <v>105.99719209920229</v>
      </c>
      <c r="U11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115.99719209920229</v>
      </c>
      <c r="V1162" s="87" t="str">
        <f>IF(CENSO[[#This Row],[DAP (cm)]]&lt;CENSO[[#This Row],[DMCE (cm)]],"DAP &lt; DMCE","DAP ≥ DMCE")</f>
        <v>DAP &lt; DMCE</v>
      </c>
      <c r="W1162" s="87" t="str">
        <f>IF(CENSO[[#This Row],[DAP (cm)]]&gt;200, "Superior", "Inferior")</f>
        <v>Inferior</v>
      </c>
      <c r="X1162" s="87" t="str">
        <f>VLOOKUP(CENSO[[#This Row],[NOME COMUM]],ESPECIES[],4,FALSE)</f>
        <v>Não</v>
      </c>
      <c r="Y1162" s="87" t="str">
        <f>IF(IFERROR(VLOOKUP(CENSO[[#This Row],[NOME COMUM]],COMERCIAIS[],2, FALSE), "Não") &lt;&gt; "Não", "Sim", "Não")</f>
        <v>Não</v>
      </c>
      <c r="Z1162" s="133">
        <f>CENSO[[#This Row],[g (m²)]]/SUM(AEEF[AEEF-UT])</f>
        <v>1.5439303954502654E-3</v>
      </c>
      <c r="AA1162" s="133">
        <f>CENSO[[#This Row],[v (m³)]]/SUM(AEEF[AEEF-UT])</f>
        <v>1.9453522982673343E-2</v>
      </c>
    </row>
    <row r="1163" spans="1:27" ht="14">
      <c r="A1163" s="86">
        <v>1</v>
      </c>
      <c r="B1163" s="86">
        <v>1</v>
      </c>
      <c r="C1163" s="63">
        <v>43</v>
      </c>
      <c r="D1163" s="63">
        <v>1162</v>
      </c>
      <c r="E1163" s="63" t="str">
        <f>VLOOKUP(CENSO[[#This Row],[NOME COMUM]],ESPECIES[],2,FALSE)</f>
        <v>Alexa grandiflora Ducke</v>
      </c>
      <c r="F1163" s="64" t="s">
        <v>13</v>
      </c>
      <c r="G1163" s="64">
        <v>348</v>
      </c>
      <c r="H1163" s="97">
        <f>CENSO[[#This Row],[CAP (cm)]]/PI()</f>
        <v>110.77184039195916</v>
      </c>
      <c r="I1163" s="64">
        <v>18</v>
      </c>
      <c r="J1163" s="96">
        <f>(PI()*(CENSO[[#This Row],[DAP (cm)]]^2))/40000</f>
        <v>0.96371501141004479</v>
      </c>
      <c r="K1163" s="96">
        <f>CENSO[[#This Row],[g (m²)]]*CENSO[[#This Row],[H (m)]]*0.7</f>
        <v>12.142809143766565</v>
      </c>
      <c r="L1163" s="64">
        <v>2</v>
      </c>
      <c r="M1163" s="65">
        <v>367311</v>
      </c>
      <c r="N1163" s="87">
        <v>9708082.6999999899</v>
      </c>
      <c r="O1163" s="87" t="s">
        <v>1227</v>
      </c>
      <c r="P1163" s="87" t="str">
        <f>VLOOKUP(CENSO[[#This Row],[DAP (cm)]],CD[],2,TRUE)</f>
        <v>TORA</v>
      </c>
      <c r="Q1163" s="87" t="str">
        <f>VLOOKUP(CENSO[[#This Row],[DAP (cm)]],DD[],2,TRUE)</f>
        <v>110├ 120</v>
      </c>
      <c r="R1163" s="87" t="str" cm="1">
        <f t="array" ref="R1163">INDEX(_xlfn.TEXTSPLIT(CENSO[[#This Row],[NOME CIENTIFICO]]," "),1)</f>
        <v>Alexa</v>
      </c>
      <c r="S1163" s="98" t="s">
        <v>1004</v>
      </c>
      <c r="T1163" s="87">
        <f>_xlfn.MINIFS(CENSO[DAP (cm)],CENSO[NOME CIENTIFICO],CENSO[[#This Row],[NOME CIENTIFICO]])</f>
        <v>39.788735772973837</v>
      </c>
      <c r="U11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63" s="87" t="str">
        <f>IF(CENSO[[#This Row],[DAP (cm)]]&lt;CENSO[[#This Row],[DMCE (cm)]],"DAP &lt; DMCE","DAP ≥ DMCE")</f>
        <v>DAP ≥ DMCE</v>
      </c>
      <c r="W1163" s="87" t="str">
        <f>IF(CENSO[[#This Row],[DAP (cm)]]&gt;200, "Superior", "Inferior")</f>
        <v>Inferior</v>
      </c>
      <c r="X1163" s="87" t="str">
        <f>VLOOKUP(CENSO[[#This Row],[NOME COMUM]],ESPECIES[],4,FALSE)</f>
        <v>Não</v>
      </c>
      <c r="Y1163" s="87" t="str">
        <f>IF(IFERROR(VLOOKUP(CENSO[[#This Row],[NOME COMUM]],COMERCIAIS[],2, FALSE), "Não") &lt;&gt; "Não", "Sim", "Não")</f>
        <v>Não</v>
      </c>
      <c r="Z1163" s="133">
        <f>CENSO[[#This Row],[g (m²)]]/SUM(AEEF[AEEF-UT])</f>
        <v>1.6861559452299956E-3</v>
      </c>
      <c r="AA1163" s="133">
        <f>CENSO[[#This Row],[v (m³)]]/SUM(AEEF[AEEF-UT])</f>
        <v>2.1245564909897943E-2</v>
      </c>
    </row>
    <row r="1164" spans="1:27" ht="14">
      <c r="A1164" s="86">
        <v>1</v>
      </c>
      <c r="B1164" s="86">
        <v>1</v>
      </c>
      <c r="C1164" s="63">
        <v>43</v>
      </c>
      <c r="D1164" s="63">
        <v>1163</v>
      </c>
      <c r="E1164" s="63" t="str">
        <f>VLOOKUP(CENSO[[#This Row],[NOME COMUM]],ESPECIES[],2,FALSE)</f>
        <v>Couratari guianensis Aubl.</v>
      </c>
      <c r="F1164" s="64" t="s">
        <v>6</v>
      </c>
      <c r="G1164" s="64">
        <v>290</v>
      </c>
      <c r="H1164" s="97">
        <f>CENSO[[#This Row],[CAP (cm)]]/PI()</f>
        <v>92.309866993299295</v>
      </c>
      <c r="I1164" s="64">
        <v>23</v>
      </c>
      <c r="J1164" s="96">
        <f>(PI()*(CENSO[[#This Row],[DAP (cm)]]^2))/40000</f>
        <v>0.6692465357014199</v>
      </c>
      <c r="K1164" s="96">
        <f>CENSO[[#This Row],[g (m²)]]*CENSO[[#This Row],[H (m)]]*0.7</f>
        <v>10.774869224792859</v>
      </c>
      <c r="L1164" s="64">
        <v>1</v>
      </c>
      <c r="M1164" s="65">
        <v>367263.299999999</v>
      </c>
      <c r="N1164" s="87">
        <v>9708143.0999999903</v>
      </c>
      <c r="O1164" s="87" t="s">
        <v>1228</v>
      </c>
      <c r="P1164" s="87" t="str">
        <f>VLOOKUP(CENSO[[#This Row],[DAP (cm)]],CD[],2,TRUE)</f>
        <v>TORA</v>
      </c>
      <c r="Q1164" s="87" t="str">
        <f>VLOOKUP(CENSO[[#This Row],[DAP (cm)]],DD[],2,TRUE)</f>
        <v>90├ 100</v>
      </c>
      <c r="R1164" s="87" t="str" cm="1">
        <f t="array" ref="R1164">INDEX(_xlfn.TEXTSPLIT(CENSO[[#This Row],[NOME CIENTIFICO]]," "),1)</f>
        <v>Couratari</v>
      </c>
      <c r="S1164" s="98" t="s">
        <v>1004</v>
      </c>
      <c r="T1164" s="87">
        <f>_xlfn.MINIFS(CENSO[DAP (cm)],CENSO[NOME CIENTIFICO],CENSO[[#This Row],[NOME CIENTIFICO]])</f>
        <v>38.833806114422465</v>
      </c>
      <c r="U11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64" s="87" t="str">
        <f>IF(CENSO[[#This Row],[DAP (cm)]]&lt;CENSO[[#This Row],[DMCE (cm)]],"DAP &lt; DMCE","DAP ≥ DMCE")</f>
        <v>DAP ≥ DMCE</v>
      </c>
      <c r="W1164" s="87" t="str">
        <f>IF(CENSO[[#This Row],[DAP (cm)]]&gt;200, "Superior", "Inferior")</f>
        <v>Inferior</v>
      </c>
      <c r="X1164" s="87" t="str">
        <f>VLOOKUP(CENSO[[#This Row],[NOME COMUM]],ESPECIES[],4,FALSE)</f>
        <v>Não</v>
      </c>
      <c r="Y1164" s="87" t="str">
        <f>IF(IFERROR(VLOOKUP(CENSO[[#This Row],[NOME COMUM]],COMERCIAIS[],2, FALSE), "Não") &lt;&gt; "Não", "Sim", "Não")</f>
        <v>Sim</v>
      </c>
      <c r="Z1164" s="133">
        <f>CENSO[[#This Row],[g (m²)]]/SUM(AEEF[AEEF-UT])</f>
        <v>1.1709416286319412E-3</v>
      </c>
      <c r="AA1164" s="133">
        <f>CENSO[[#This Row],[v (m³)]]/SUM(AEEF[AEEF-UT])</f>
        <v>1.8852160220974249E-2</v>
      </c>
    </row>
    <row r="1165" spans="1:27" ht="14">
      <c r="A1165" s="86">
        <v>1</v>
      </c>
      <c r="B1165" s="86">
        <v>1</v>
      </c>
      <c r="C1165" s="63">
        <v>43</v>
      </c>
      <c r="D1165" s="63">
        <v>1164</v>
      </c>
      <c r="E1165" s="63" t="str">
        <f>VLOOKUP(CENSO[[#This Row],[NOME COMUM]],ESPECIES[],2,FALSE)</f>
        <v>Parkia multijuga Benth.</v>
      </c>
      <c r="F1165" s="64" t="s">
        <v>75</v>
      </c>
      <c r="G1165" s="64">
        <v>213</v>
      </c>
      <c r="H1165" s="97">
        <f>CENSO[[#This Row],[CAP (cm)]]/PI()</f>
        <v>67.800005757147417</v>
      </c>
      <c r="I1165" s="64">
        <v>18</v>
      </c>
      <c r="J1165" s="96">
        <f>(PI()*(CENSO[[#This Row],[DAP (cm)]]^2))/40000</f>
        <v>0.36103503065681003</v>
      </c>
      <c r="K1165" s="96">
        <f>CENSO[[#This Row],[g (m²)]]*CENSO[[#This Row],[H (m)]]*0.7</f>
        <v>4.5490413862758059</v>
      </c>
      <c r="L1165" s="64">
        <v>1</v>
      </c>
      <c r="M1165" s="65">
        <v>367267.59999999899</v>
      </c>
      <c r="N1165" s="87">
        <v>9708148.6999999899</v>
      </c>
      <c r="O1165" s="87" t="s">
        <v>1227</v>
      </c>
      <c r="P1165" s="87" t="str">
        <f>VLOOKUP(CENSO[[#This Row],[DAP (cm)]],CD[],2,TRUE)</f>
        <v>TORA</v>
      </c>
      <c r="Q1165" s="87" t="str">
        <f>VLOOKUP(CENSO[[#This Row],[DAP (cm)]],DD[],2,TRUE)</f>
        <v>60├ 70</v>
      </c>
      <c r="R1165" s="87" t="str" cm="1">
        <f t="array" ref="R1165">INDEX(_xlfn.TEXTSPLIT(CENSO[[#This Row],[NOME CIENTIFICO]]," "),1)</f>
        <v>Parkia</v>
      </c>
      <c r="S1165" s="98" t="s">
        <v>1004</v>
      </c>
      <c r="T1165" s="87">
        <f>_xlfn.MINIFS(CENSO[DAP (cm)],CENSO[NOME CIENTIFICO],CENSO[[#This Row],[NOME CIENTIFICO]])</f>
        <v>39.788735772973837</v>
      </c>
      <c r="U11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65" s="87" t="str">
        <f>IF(CENSO[[#This Row],[DAP (cm)]]&lt;CENSO[[#This Row],[DMCE (cm)]],"DAP &lt; DMCE","DAP ≥ DMCE")</f>
        <v>DAP ≥ DMCE</v>
      </c>
      <c r="W1165" s="87" t="str">
        <f>IF(CENSO[[#This Row],[DAP (cm)]]&gt;200, "Superior", "Inferior")</f>
        <v>Inferior</v>
      </c>
      <c r="X1165" s="87" t="str">
        <f>VLOOKUP(CENSO[[#This Row],[NOME COMUM]],ESPECIES[],4,FALSE)</f>
        <v>Não</v>
      </c>
      <c r="Y1165" s="87" t="str">
        <f>IF(IFERROR(VLOOKUP(CENSO[[#This Row],[NOME COMUM]],COMERCIAIS[],2, FALSE), "Não") &lt;&gt; "Não", "Sim", "Não")</f>
        <v>Não</v>
      </c>
      <c r="Z1165" s="133">
        <f>CENSO[[#This Row],[g (m²)]]/SUM(AEEF[AEEF-UT])</f>
        <v>6.3168193518909092E-4</v>
      </c>
      <c r="AA1165" s="133">
        <f>CENSO[[#This Row],[v (m³)]]/SUM(AEEF[AEEF-UT])</f>
        <v>7.9591923833825448E-3</v>
      </c>
    </row>
    <row r="1166" spans="1:27" ht="14">
      <c r="A1166" s="86">
        <v>1</v>
      </c>
      <c r="B1166" s="86">
        <v>1</v>
      </c>
      <c r="C1166" s="63">
        <v>43</v>
      </c>
      <c r="D1166" s="63">
        <v>1165</v>
      </c>
      <c r="E1166" s="63" t="str">
        <f>VLOOKUP(CENSO[[#This Row],[NOME COMUM]],ESPECIES[],2,FALSE)</f>
        <v>Cenostigma tocantinum Ducke</v>
      </c>
      <c r="F1166" s="64" t="s">
        <v>95</v>
      </c>
      <c r="G1166" s="64">
        <v>152</v>
      </c>
      <c r="H1166" s="97">
        <f>CENSO[[#This Row],[CAP (cm)]]/PI()</f>
        <v>48.383102699936181</v>
      </c>
      <c r="I1166" s="64">
        <v>15</v>
      </c>
      <c r="J1166" s="96">
        <f>(PI()*(CENSO[[#This Row],[DAP (cm)]]^2))/40000</f>
        <v>0.18385579025975748</v>
      </c>
      <c r="K1166" s="96">
        <f>CENSO[[#This Row],[g (m²)]]*CENSO[[#This Row],[H (m)]]*0.7</f>
        <v>1.9304857977274534</v>
      </c>
      <c r="L1166" s="64">
        <v>1</v>
      </c>
      <c r="M1166" s="65">
        <v>367261.799999999</v>
      </c>
      <c r="N1166" s="87">
        <v>9708144.4000000004</v>
      </c>
      <c r="O1166" s="98" t="s">
        <v>1225</v>
      </c>
      <c r="P1166" s="87" t="str">
        <f>VLOOKUP(CENSO[[#This Row],[DAP (cm)]],CD[],2,TRUE)</f>
        <v>TORETE</v>
      </c>
      <c r="Q1166" s="87" t="str">
        <f>VLOOKUP(CENSO[[#This Row],[DAP (cm)]],DD[],2,TRUE)</f>
        <v>40├ 50</v>
      </c>
      <c r="R1166" s="87" t="str" cm="1">
        <f t="array" ref="R1166">INDEX(_xlfn.TEXTSPLIT(CENSO[[#This Row],[NOME CIENTIFICO]]," "),1)</f>
        <v>Cenostigma</v>
      </c>
      <c r="S1166" s="98" t="s">
        <v>1004</v>
      </c>
      <c r="T1166" s="87">
        <f>_xlfn.MINIFS(CENSO[DAP (cm)],CENSO[NOME CIENTIFICO],CENSO[[#This Row],[NOME CIENTIFICO]])</f>
        <v>40.743665431525208</v>
      </c>
      <c r="U11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1166" s="87" t="str">
        <f>IF(CENSO[[#This Row],[DAP (cm)]]&lt;CENSO[[#This Row],[DMCE (cm)]],"DAP &lt; DMCE","DAP ≥ DMCE")</f>
        <v>DAP &lt; DMCE</v>
      </c>
      <c r="W1166" s="87" t="str">
        <f>IF(CENSO[[#This Row],[DAP (cm)]]&gt;200, "Superior", "Inferior")</f>
        <v>Inferior</v>
      </c>
      <c r="X1166" s="87" t="str">
        <f>VLOOKUP(CENSO[[#This Row],[NOME COMUM]],ESPECIES[],4,FALSE)</f>
        <v>Não</v>
      </c>
      <c r="Y1166" s="87" t="str">
        <f>IF(IFERROR(VLOOKUP(CENSO[[#This Row],[NOME COMUM]],COMERCIAIS[],2, FALSE), "Não") &lt;&gt; "Não", "Sim", "Não")</f>
        <v>Não</v>
      </c>
      <c r="Z1166" s="133">
        <f>CENSO[[#This Row],[g (m²)]]/SUM(AEEF[AEEF-UT])</f>
        <v>3.2168175253165715E-4</v>
      </c>
      <c r="AA1166" s="133">
        <f>CENSO[[#This Row],[v (m³)]]/SUM(AEEF[AEEF-UT])</f>
        <v>3.3776584015824001E-3</v>
      </c>
    </row>
    <row r="1167" spans="1:27" ht="14">
      <c r="A1167" s="86">
        <v>1</v>
      </c>
      <c r="B1167" s="86">
        <v>1</v>
      </c>
      <c r="C1167" s="63">
        <v>43</v>
      </c>
      <c r="D1167" s="63">
        <v>1166</v>
      </c>
      <c r="E1167" s="63" t="str">
        <f>VLOOKUP(CENSO[[#This Row],[NOME COMUM]],ESPECIES[],2,FALSE)</f>
        <v>Alexa grandiflora Ducke</v>
      </c>
      <c r="F1167" s="64" t="s">
        <v>13</v>
      </c>
      <c r="G1167" s="64">
        <v>220</v>
      </c>
      <c r="H1167" s="97">
        <f>CENSO[[#This Row],[CAP (cm)]]/PI()</f>
        <v>70.028174960433944</v>
      </c>
      <c r="I1167" s="64">
        <v>17</v>
      </c>
      <c r="J1167" s="96">
        <f>(PI()*(CENSO[[#This Row],[DAP (cm)]]^2))/40000</f>
        <v>0.3851549622823866</v>
      </c>
      <c r="K1167" s="96">
        <f>CENSO[[#This Row],[g (m²)]]*CENSO[[#This Row],[H (m)]]*0.7</f>
        <v>4.5833440511603998</v>
      </c>
      <c r="L1167" s="64">
        <v>2</v>
      </c>
      <c r="M1167" s="65">
        <v>367270.299999999</v>
      </c>
      <c r="N1167" s="87">
        <v>9708163.6999999899</v>
      </c>
      <c r="O1167" s="87" t="s">
        <v>1227</v>
      </c>
      <c r="P1167" s="87" t="str">
        <f>VLOOKUP(CENSO[[#This Row],[DAP (cm)]],CD[],2,TRUE)</f>
        <v>TORA</v>
      </c>
      <c r="Q1167" s="87" t="str">
        <f>VLOOKUP(CENSO[[#This Row],[DAP (cm)]],DD[],2,TRUE)</f>
        <v>70├ 80</v>
      </c>
      <c r="R1167" s="87" t="str" cm="1">
        <f t="array" ref="R1167">INDEX(_xlfn.TEXTSPLIT(CENSO[[#This Row],[NOME CIENTIFICO]]," "),1)</f>
        <v>Alexa</v>
      </c>
      <c r="S1167" s="98" t="s">
        <v>1004</v>
      </c>
      <c r="T1167" s="87">
        <f>_xlfn.MINIFS(CENSO[DAP (cm)],CENSO[NOME CIENTIFICO],CENSO[[#This Row],[NOME CIENTIFICO]])</f>
        <v>39.788735772973837</v>
      </c>
      <c r="U11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67" s="87" t="str">
        <f>IF(CENSO[[#This Row],[DAP (cm)]]&lt;CENSO[[#This Row],[DMCE (cm)]],"DAP &lt; DMCE","DAP ≥ DMCE")</f>
        <v>DAP ≥ DMCE</v>
      </c>
      <c r="W1167" s="87" t="str">
        <f>IF(CENSO[[#This Row],[DAP (cm)]]&gt;200, "Superior", "Inferior")</f>
        <v>Inferior</v>
      </c>
      <c r="X1167" s="87" t="str">
        <f>VLOOKUP(CENSO[[#This Row],[NOME COMUM]],ESPECIES[],4,FALSE)</f>
        <v>Não</v>
      </c>
      <c r="Y1167" s="87" t="str">
        <f>IF(IFERROR(VLOOKUP(CENSO[[#This Row],[NOME COMUM]],COMERCIAIS[],2, FALSE), "Não") &lt;&gt; "Não", "Sim", "Não")</f>
        <v>Não</v>
      </c>
      <c r="Z1167" s="133">
        <f>CENSO[[#This Row],[g (m²)]]/SUM(AEEF[AEEF-UT])</f>
        <v>6.7388317272040353E-4</v>
      </c>
      <c r="AA1167" s="133">
        <f>CENSO[[#This Row],[v (m³)]]/SUM(AEEF[AEEF-UT])</f>
        <v>8.0192097553728001E-3</v>
      </c>
    </row>
    <row r="1168" spans="1:27" ht="14">
      <c r="A1168" s="86">
        <v>1</v>
      </c>
      <c r="B1168" s="86">
        <v>1</v>
      </c>
      <c r="C1168" s="63">
        <v>43</v>
      </c>
      <c r="D1168" s="63">
        <v>1167</v>
      </c>
      <c r="E1168" s="63" t="str">
        <f>VLOOKUP(CENSO[[#This Row],[NOME COMUM]],ESPECIES[],2,FALSE)</f>
        <v>Couratari guianensis Aubl.</v>
      </c>
      <c r="F1168" s="64" t="s">
        <v>6</v>
      </c>
      <c r="G1168" s="64">
        <v>165</v>
      </c>
      <c r="H1168" s="97">
        <f>CENSO[[#This Row],[CAP (cm)]]/PI()</f>
        <v>52.521131220325465</v>
      </c>
      <c r="I1168" s="64">
        <v>15</v>
      </c>
      <c r="J1168" s="96">
        <f>(PI()*(CENSO[[#This Row],[DAP (cm)]]^2))/40000</f>
        <v>0.21664966628384255</v>
      </c>
      <c r="K1168" s="96">
        <f>CENSO[[#This Row],[g (m²)]]*CENSO[[#This Row],[H (m)]]*0.7</f>
        <v>2.2748214959803468</v>
      </c>
      <c r="L1168" s="64">
        <v>1</v>
      </c>
      <c r="M1168" s="65">
        <v>367234.5</v>
      </c>
      <c r="N1168" s="87">
        <v>9708158</v>
      </c>
      <c r="O1168" s="87" t="s">
        <v>1228</v>
      </c>
      <c r="P1168" s="87" t="str">
        <f>VLOOKUP(CENSO[[#This Row],[DAP (cm)]],CD[],2,TRUE)</f>
        <v>TORA</v>
      </c>
      <c r="Q1168" s="87" t="str">
        <f>VLOOKUP(CENSO[[#This Row],[DAP (cm)]],DD[],2,TRUE)</f>
        <v>50├ 60</v>
      </c>
      <c r="R1168" s="87" t="str" cm="1">
        <f t="array" ref="R1168">INDEX(_xlfn.TEXTSPLIT(CENSO[[#This Row],[NOME CIENTIFICO]]," "),1)</f>
        <v>Couratari</v>
      </c>
      <c r="S1168" s="98" t="s">
        <v>1004</v>
      </c>
      <c r="T1168" s="87">
        <f>_xlfn.MINIFS(CENSO[DAP (cm)],CENSO[NOME CIENTIFICO],CENSO[[#This Row],[NOME CIENTIFICO]])</f>
        <v>38.833806114422465</v>
      </c>
      <c r="U11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68" s="87" t="str">
        <f>IF(CENSO[[#This Row],[DAP (cm)]]&lt;CENSO[[#This Row],[DMCE (cm)]],"DAP &lt; DMCE","DAP ≥ DMCE")</f>
        <v>DAP ≥ DMCE</v>
      </c>
      <c r="W1168" s="87" t="str">
        <f>IF(CENSO[[#This Row],[DAP (cm)]]&gt;200, "Superior", "Inferior")</f>
        <v>Inferior</v>
      </c>
      <c r="X1168" s="87" t="str">
        <f>VLOOKUP(CENSO[[#This Row],[NOME COMUM]],ESPECIES[],4,FALSE)</f>
        <v>Não</v>
      </c>
      <c r="Y1168" s="87" t="str">
        <f>IF(IFERROR(VLOOKUP(CENSO[[#This Row],[NOME COMUM]],COMERCIAIS[],2, FALSE), "Não") &lt;&gt; "Não", "Sim", "Não")</f>
        <v>Sim</v>
      </c>
      <c r="Z1168" s="133">
        <f>CENSO[[#This Row],[g (m²)]]/SUM(AEEF[AEEF-UT])</f>
        <v>3.7905928465522713E-4</v>
      </c>
      <c r="AA1168" s="133">
        <f>CENSO[[#This Row],[v (m³)]]/SUM(AEEF[AEEF-UT])</f>
        <v>3.9801224888798845E-3</v>
      </c>
    </row>
    <row r="1169" spans="1:27" ht="14">
      <c r="A1169" s="86">
        <v>1</v>
      </c>
      <c r="B1169" s="86">
        <v>1</v>
      </c>
      <c r="C1169" s="63">
        <v>43</v>
      </c>
      <c r="D1169" s="63">
        <v>1168</v>
      </c>
      <c r="E1169" s="63" t="str">
        <f>VLOOKUP(CENSO[[#This Row],[NOME COMUM]],ESPECIES[],2,FALSE)</f>
        <v>Platymiscium duckei Huber</v>
      </c>
      <c r="F1169" s="64" t="s">
        <v>42</v>
      </c>
      <c r="G1169" s="64">
        <v>276</v>
      </c>
      <c r="H1169" s="97">
        <f>CENSO[[#This Row],[CAP (cm)]]/PI()</f>
        <v>87.853528586726227</v>
      </c>
      <c r="I1169" s="64">
        <v>18</v>
      </c>
      <c r="J1169" s="96">
        <f>(PI()*(CENSO[[#This Row],[DAP (cm)]]^2))/40000</f>
        <v>0.60618934724841089</v>
      </c>
      <c r="K1169" s="96">
        <f>CENSO[[#This Row],[g (m²)]]*CENSO[[#This Row],[H (m)]]*0.7</f>
        <v>7.6379857753299767</v>
      </c>
      <c r="L1169" s="64">
        <v>2</v>
      </c>
      <c r="M1169" s="65">
        <v>367218.299999999</v>
      </c>
      <c r="N1169" s="87">
        <v>9708169.6999999899</v>
      </c>
      <c r="O1169" s="87" t="s">
        <v>1227</v>
      </c>
      <c r="P1169" s="87" t="str">
        <f>VLOOKUP(CENSO[[#This Row],[DAP (cm)]],CD[],2,TRUE)</f>
        <v>TORA</v>
      </c>
      <c r="Q1169" s="87" t="str">
        <f>VLOOKUP(CENSO[[#This Row],[DAP (cm)]],DD[],2,TRUE)</f>
        <v>80├ 90</v>
      </c>
      <c r="R1169" s="87" t="str" cm="1">
        <f t="array" ref="R1169">INDEX(_xlfn.TEXTSPLIT(CENSO[[#This Row],[NOME CIENTIFICO]]," "),1)</f>
        <v>Platymiscium</v>
      </c>
      <c r="S1169" s="98" t="s">
        <v>1004</v>
      </c>
      <c r="T1169" s="87">
        <f>_xlfn.MINIFS(CENSO[DAP (cm)],CENSO[NOME CIENTIFICO],CENSO[[#This Row],[NOME CIENTIFICO]])</f>
        <v>43.608454407179323</v>
      </c>
      <c r="U11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53.608454407179323</v>
      </c>
      <c r="V1169" s="87" t="str">
        <f>IF(CENSO[[#This Row],[DAP (cm)]]&lt;CENSO[[#This Row],[DMCE (cm)]],"DAP &lt; DMCE","DAP ≥ DMCE")</f>
        <v>DAP ≥ DMCE</v>
      </c>
      <c r="W1169" s="87" t="str">
        <f>IF(CENSO[[#This Row],[DAP (cm)]]&gt;200, "Superior", "Inferior")</f>
        <v>Inferior</v>
      </c>
      <c r="X1169" s="87" t="str">
        <f>VLOOKUP(CENSO[[#This Row],[NOME COMUM]],ESPECIES[],4,FALSE)</f>
        <v>Não</v>
      </c>
      <c r="Y1169" s="87" t="str">
        <f>IF(IFERROR(VLOOKUP(CENSO[[#This Row],[NOME COMUM]],COMERCIAIS[],2, FALSE), "Não") &lt;&gt; "Não", "Sim", "Não")</f>
        <v>Não</v>
      </c>
      <c r="Z1169" s="133">
        <f>CENSO[[#This Row],[g (m²)]]/SUM(AEEF[AEEF-UT])</f>
        <v>1.0606141439080468E-3</v>
      </c>
      <c r="AA1169" s="133">
        <f>CENSO[[#This Row],[v (m³)]]/SUM(AEEF[AEEF-UT])</f>
        <v>1.336373821324139E-2</v>
      </c>
    </row>
    <row r="1170" spans="1:27" ht="14">
      <c r="A1170" s="86">
        <v>1</v>
      </c>
      <c r="B1170" s="86">
        <v>1</v>
      </c>
      <c r="C1170" s="63">
        <v>43</v>
      </c>
      <c r="D1170" s="63">
        <v>1169</v>
      </c>
      <c r="E1170" s="63" t="str">
        <f>VLOOKUP(CENSO[[#This Row],[NOME COMUM]],ESPECIES[],2,FALSE)</f>
        <v>Cedrelinga catenaeformis Ducke</v>
      </c>
      <c r="F1170" s="64" t="s">
        <v>71</v>
      </c>
      <c r="G1170" s="64">
        <v>395</v>
      </c>
      <c r="H1170" s="97">
        <f>CENSO[[#This Row],[CAP (cm)]]/PI()</f>
        <v>125.73240504259732</v>
      </c>
      <c r="I1170" s="64">
        <v>24</v>
      </c>
      <c r="J1170" s="96">
        <f>(PI()*(CENSO[[#This Row],[DAP (cm)]]^2))/40000</f>
        <v>1.2416074997956486</v>
      </c>
      <c r="K1170" s="96">
        <f>CENSO[[#This Row],[g (m²)]]*CENSO[[#This Row],[H (m)]]*0.7</f>
        <v>20.859005996566893</v>
      </c>
      <c r="L1170" s="64">
        <v>1</v>
      </c>
      <c r="M1170" s="65">
        <v>367215.09999999899</v>
      </c>
      <c r="N1170" s="87">
        <v>9708175.3000000007</v>
      </c>
      <c r="O1170" s="87" t="s">
        <v>1228</v>
      </c>
      <c r="P1170" s="87" t="str">
        <f>VLOOKUP(CENSO[[#This Row],[DAP (cm)]],CD[],2,TRUE)</f>
        <v>TORA</v>
      </c>
      <c r="Q1170" s="87" t="str">
        <f>VLOOKUP(CENSO[[#This Row],[DAP (cm)]],DD[],2,TRUE)</f>
        <v>120├ 130</v>
      </c>
      <c r="R1170" s="87" t="str" cm="1">
        <f t="array" ref="R1170">INDEX(_xlfn.TEXTSPLIT(CENSO[[#This Row],[NOME CIENTIFICO]]," "),1)</f>
        <v>Cedrelinga</v>
      </c>
      <c r="S1170" s="98" t="s">
        <v>1004</v>
      </c>
      <c r="T1170" s="87">
        <f>_xlfn.MINIFS(CENSO[DAP (cm)],CENSO[NOME CIENTIFICO],CENSO[[#This Row],[NOME CIENTIFICO]])</f>
        <v>38.515496228238675</v>
      </c>
      <c r="U11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70" s="87" t="str">
        <f>IF(CENSO[[#This Row],[DAP (cm)]]&lt;CENSO[[#This Row],[DMCE (cm)]],"DAP &lt; DMCE","DAP ≥ DMCE")</f>
        <v>DAP ≥ DMCE</v>
      </c>
      <c r="W1170" s="87" t="str">
        <f>IF(CENSO[[#This Row],[DAP (cm)]]&gt;200, "Superior", "Inferior")</f>
        <v>Inferior</v>
      </c>
      <c r="X1170" s="87" t="str">
        <f>VLOOKUP(CENSO[[#This Row],[NOME COMUM]],ESPECIES[],4,FALSE)</f>
        <v>Não</v>
      </c>
      <c r="Y1170" s="87" t="str">
        <f>IF(IFERROR(VLOOKUP(CENSO[[#This Row],[NOME COMUM]],COMERCIAIS[],2, FALSE), "Não") &lt;&gt; "Não", "Sim", "Não")</f>
        <v>Sim</v>
      </c>
      <c r="Z1170" s="133">
        <f>CENSO[[#This Row],[g (m²)]]/SUM(AEEF[AEEF-UT])</f>
        <v>2.1723682236301856E-3</v>
      </c>
      <c r="AA1170" s="133">
        <f>CENSO[[#This Row],[v (m³)]]/SUM(AEEF[AEEF-UT])</f>
        <v>3.6495786156987113E-2</v>
      </c>
    </row>
    <row r="1171" spans="1:27" ht="14">
      <c r="A1171" s="86">
        <v>1</v>
      </c>
      <c r="B1171" s="86">
        <v>1</v>
      </c>
      <c r="C1171" s="63">
        <v>43</v>
      </c>
      <c r="D1171" s="63">
        <v>1170</v>
      </c>
      <c r="E1171" s="63" t="str">
        <f>VLOOKUP(CENSO[[#This Row],[NOME COMUM]],ESPECIES[],2,FALSE)</f>
        <v>Ocotea cymbarum Kunth</v>
      </c>
      <c r="F1171" s="64" t="s">
        <v>11</v>
      </c>
      <c r="G1171" s="64">
        <v>145</v>
      </c>
      <c r="H1171" s="97">
        <f>CENSO[[#This Row],[CAP (cm)]]/PI()</f>
        <v>46.154933496649647</v>
      </c>
      <c r="I1171" s="64">
        <v>11</v>
      </c>
      <c r="J1171" s="96">
        <f>(PI()*(CENSO[[#This Row],[DAP (cm)]]^2))/40000</f>
        <v>0.16731163392535497</v>
      </c>
      <c r="K1171" s="96">
        <f>CENSO[[#This Row],[g (m²)]]*CENSO[[#This Row],[H (m)]]*0.7</f>
        <v>1.2882995812252331</v>
      </c>
      <c r="L1171" s="64">
        <v>2</v>
      </c>
      <c r="M1171" s="65">
        <v>367199.799999999</v>
      </c>
      <c r="N1171" s="87">
        <v>9708184.9000000004</v>
      </c>
      <c r="O1171" s="98" t="s">
        <v>1225</v>
      </c>
      <c r="P1171" s="87" t="str">
        <f>VLOOKUP(CENSO[[#This Row],[DAP (cm)]],CD[],2,TRUE)</f>
        <v>TORETE</v>
      </c>
      <c r="Q1171" s="87" t="str">
        <f>VLOOKUP(CENSO[[#This Row],[DAP (cm)]],DD[],2,TRUE)</f>
        <v>40├ 50</v>
      </c>
      <c r="R1171" s="87" t="str" cm="1">
        <f t="array" ref="R1171">INDEX(_xlfn.TEXTSPLIT(CENSO[[#This Row],[NOME CIENTIFICO]]," "),1)</f>
        <v>Ocotea</v>
      </c>
      <c r="S1171" s="98" t="s">
        <v>1004</v>
      </c>
      <c r="T1171" s="87">
        <f>_xlfn.MINIFS(CENSO[DAP (cm)],CENSO[NOME CIENTIFICO],CENSO[[#This Row],[NOME CIENTIFICO]])</f>
        <v>39.470425886790046</v>
      </c>
      <c r="U11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71" s="87" t="str">
        <f>IF(CENSO[[#This Row],[DAP (cm)]]&lt;CENSO[[#This Row],[DMCE (cm)]],"DAP &lt; DMCE","DAP ≥ DMCE")</f>
        <v>DAP &lt; DMCE</v>
      </c>
      <c r="W1171" s="87" t="str">
        <f>IF(CENSO[[#This Row],[DAP (cm)]]&gt;200, "Superior", "Inferior")</f>
        <v>Inferior</v>
      </c>
      <c r="X1171" s="87" t="str">
        <f>VLOOKUP(CENSO[[#This Row],[NOME COMUM]],ESPECIES[],4,FALSE)</f>
        <v>Não</v>
      </c>
      <c r="Y1171" s="87" t="str">
        <f>IF(IFERROR(VLOOKUP(CENSO[[#This Row],[NOME COMUM]],COMERCIAIS[],2, FALSE), "Não") &lt;&gt; "Não", "Sim", "Não")</f>
        <v>Sim</v>
      </c>
      <c r="Z1171" s="133">
        <f>CENSO[[#This Row],[g (m²)]]/SUM(AEEF[AEEF-UT])</f>
        <v>2.927354071579853E-4</v>
      </c>
      <c r="AA1171" s="133">
        <f>CENSO[[#This Row],[v (m³)]]/SUM(AEEF[AEEF-UT])</f>
        <v>2.2540626351164866E-3</v>
      </c>
    </row>
    <row r="1172" spans="1:27" ht="14">
      <c r="A1172" s="86">
        <v>1</v>
      </c>
      <c r="B1172" s="86">
        <v>1</v>
      </c>
      <c r="C1172" s="63">
        <v>43</v>
      </c>
      <c r="D1172" s="63">
        <v>1171</v>
      </c>
      <c r="E1172" s="63" t="str">
        <f>VLOOKUP(CENSO[[#This Row],[NOME COMUM]],ESPECIES[],2,FALSE)</f>
        <v>Couratari guianensis Aubl.</v>
      </c>
      <c r="F1172" s="64" t="s">
        <v>6</v>
      </c>
      <c r="G1172" s="64">
        <v>173</v>
      </c>
      <c r="H1172" s="97">
        <f>CENSO[[#This Row],[CAP (cm)]]/PI()</f>
        <v>55.067610309795789</v>
      </c>
      <c r="I1172" s="64">
        <v>18</v>
      </c>
      <c r="J1172" s="96">
        <f>(PI()*(CENSO[[#This Row],[DAP (cm)]]^2))/40000</f>
        <v>0.23816741458986682</v>
      </c>
      <c r="K1172" s="96">
        <f>CENSO[[#This Row],[g (m²)]]*CENSO[[#This Row],[H (m)]]*0.7</f>
        <v>3.0009094238323217</v>
      </c>
      <c r="L1172" s="64">
        <v>1</v>
      </c>
      <c r="M1172" s="65">
        <v>367165.9</v>
      </c>
      <c r="N1172" s="87">
        <v>9708237.6999999899</v>
      </c>
      <c r="O1172" s="87" t="s">
        <v>1228</v>
      </c>
      <c r="P1172" s="87" t="str">
        <f>VLOOKUP(CENSO[[#This Row],[DAP (cm)]],CD[],2,TRUE)</f>
        <v>TORA</v>
      </c>
      <c r="Q1172" s="87" t="str">
        <f>VLOOKUP(CENSO[[#This Row],[DAP (cm)]],DD[],2,TRUE)</f>
        <v>50├ 60</v>
      </c>
      <c r="R1172" s="87" t="str" cm="1">
        <f t="array" ref="R1172">INDEX(_xlfn.TEXTSPLIT(CENSO[[#This Row],[NOME CIENTIFICO]]," "),1)</f>
        <v>Couratari</v>
      </c>
      <c r="S1172" s="98" t="s">
        <v>1004</v>
      </c>
      <c r="T1172" s="87">
        <f>_xlfn.MINIFS(CENSO[DAP (cm)],CENSO[NOME CIENTIFICO],CENSO[[#This Row],[NOME CIENTIFICO]])</f>
        <v>38.833806114422465</v>
      </c>
      <c r="U11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72" s="87" t="str">
        <f>IF(CENSO[[#This Row],[DAP (cm)]]&lt;CENSO[[#This Row],[DMCE (cm)]],"DAP &lt; DMCE","DAP ≥ DMCE")</f>
        <v>DAP ≥ DMCE</v>
      </c>
      <c r="W1172" s="87" t="str">
        <f>IF(CENSO[[#This Row],[DAP (cm)]]&gt;200, "Superior", "Inferior")</f>
        <v>Inferior</v>
      </c>
      <c r="X1172" s="87" t="str">
        <f>VLOOKUP(CENSO[[#This Row],[NOME COMUM]],ESPECIES[],4,FALSE)</f>
        <v>Não</v>
      </c>
      <c r="Y1172" s="87" t="str">
        <f>IF(IFERROR(VLOOKUP(CENSO[[#This Row],[NOME COMUM]],COMERCIAIS[],2, FALSE), "Não") &lt;&gt; "Não", "Sim", "Não")</f>
        <v>Sim</v>
      </c>
      <c r="Z1172" s="133">
        <f>CENSO[[#This Row],[g (m²)]]/SUM(AEEF[AEEF-UT])</f>
        <v>4.1670763380886292E-4</v>
      </c>
      <c r="AA1172" s="133">
        <f>CENSO[[#This Row],[v (m³)]]/SUM(AEEF[AEEF-UT])</f>
        <v>5.2505161859916728E-3</v>
      </c>
    </row>
    <row r="1173" spans="1:27" ht="14">
      <c r="A1173" s="86">
        <v>1</v>
      </c>
      <c r="B1173" s="86">
        <v>1</v>
      </c>
      <c r="C1173" s="63">
        <v>43</v>
      </c>
      <c r="D1173" s="63">
        <v>1172</v>
      </c>
      <c r="E1173" s="63" t="str">
        <f>VLOOKUP(CENSO[[#This Row],[NOME COMUM]],ESPECIES[],2,FALSE)</f>
        <v>Alexa grandiflora Ducke</v>
      </c>
      <c r="F1173" s="64" t="s">
        <v>13</v>
      </c>
      <c r="G1173" s="64">
        <v>315</v>
      </c>
      <c r="H1173" s="97">
        <f>CENSO[[#This Row],[CAP (cm)]]/PI()</f>
        <v>100.26761414789407</v>
      </c>
      <c r="I1173" s="64">
        <v>18</v>
      </c>
      <c r="J1173" s="96">
        <f>(PI()*(CENSO[[#This Row],[DAP (cm)]]^2))/40000</f>
        <v>0.78960746141466576</v>
      </c>
      <c r="K1173" s="96">
        <f>CENSO[[#This Row],[g (m²)]]*CENSO[[#This Row],[H (m)]]*0.7</f>
        <v>9.9490540138247887</v>
      </c>
      <c r="L1173" s="64">
        <v>1</v>
      </c>
      <c r="M1173" s="65">
        <v>367159.299999999</v>
      </c>
      <c r="N1173" s="87">
        <v>9708248.9000000004</v>
      </c>
      <c r="O1173" s="87" t="s">
        <v>1227</v>
      </c>
      <c r="P1173" s="87" t="str">
        <f>VLOOKUP(CENSO[[#This Row],[DAP (cm)]],CD[],2,TRUE)</f>
        <v>TORA</v>
      </c>
      <c r="Q1173" s="87" t="str">
        <f>VLOOKUP(CENSO[[#This Row],[DAP (cm)]],DD[],2,TRUE)</f>
        <v>100├ 110</v>
      </c>
      <c r="R1173" s="87" t="str" cm="1">
        <f t="array" ref="R1173">INDEX(_xlfn.TEXTSPLIT(CENSO[[#This Row],[NOME CIENTIFICO]]," "),1)</f>
        <v>Alexa</v>
      </c>
      <c r="S1173" s="98" t="s">
        <v>1004</v>
      </c>
      <c r="T1173" s="87">
        <f>_xlfn.MINIFS(CENSO[DAP (cm)],CENSO[NOME CIENTIFICO],CENSO[[#This Row],[NOME CIENTIFICO]])</f>
        <v>39.788735772973837</v>
      </c>
      <c r="U11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73" s="87" t="str">
        <f>IF(CENSO[[#This Row],[DAP (cm)]]&lt;CENSO[[#This Row],[DMCE (cm)]],"DAP &lt; DMCE","DAP ≥ DMCE")</f>
        <v>DAP ≥ DMCE</v>
      </c>
      <c r="W1173" s="87" t="str">
        <f>IF(CENSO[[#This Row],[DAP (cm)]]&gt;200, "Superior", "Inferior")</f>
        <v>Inferior</v>
      </c>
      <c r="X1173" s="87" t="str">
        <f>VLOOKUP(CENSO[[#This Row],[NOME COMUM]],ESPECIES[],4,FALSE)</f>
        <v>Não</v>
      </c>
      <c r="Y1173" s="87" t="str">
        <f>IF(IFERROR(VLOOKUP(CENSO[[#This Row],[NOME COMUM]],COMERCIAIS[],2, FALSE), "Não") &lt;&gt; "Não", "Sim", "Não")</f>
        <v>Não</v>
      </c>
      <c r="Z1173" s="133">
        <f>CENSO[[#This Row],[g (m²)]]/SUM(AEEF[AEEF-UT])</f>
        <v>1.3815301201070673E-3</v>
      </c>
      <c r="AA1173" s="133">
        <f>CENSO[[#This Row],[v (m³)]]/SUM(AEEF[AEEF-UT])</f>
        <v>1.7407279513349048E-2</v>
      </c>
    </row>
    <row r="1174" spans="1:27" ht="14">
      <c r="A1174" s="86">
        <v>1</v>
      </c>
      <c r="B1174" s="86">
        <v>1</v>
      </c>
      <c r="C1174" s="63">
        <v>43</v>
      </c>
      <c r="D1174" s="63">
        <v>1173</v>
      </c>
      <c r="E1174" s="63" t="str">
        <f>VLOOKUP(CENSO[[#This Row],[NOME COMUM]],ESPECIES[],2,FALSE)</f>
        <v>Alexa grandiflora Ducke</v>
      </c>
      <c r="F1174" s="64" t="s">
        <v>13</v>
      </c>
      <c r="G1174" s="64">
        <v>180</v>
      </c>
      <c r="H1174" s="97">
        <f>CENSO[[#This Row],[CAP (cm)]]/PI()</f>
        <v>57.295779513082323</v>
      </c>
      <c r="I1174" s="64">
        <v>17</v>
      </c>
      <c r="J1174" s="96">
        <f>(PI()*(CENSO[[#This Row],[DAP (cm)]]^2))/40000</f>
        <v>0.25783100780887047</v>
      </c>
      <c r="K1174" s="96">
        <f>CENSO[[#This Row],[g (m²)]]*CENSO[[#This Row],[H (m)]]*0.7</f>
        <v>3.0681889929255584</v>
      </c>
      <c r="L1174" s="64">
        <v>1</v>
      </c>
      <c r="M1174" s="65">
        <v>367153.9</v>
      </c>
      <c r="N1174" s="87">
        <v>9708233.5999999903</v>
      </c>
      <c r="O1174" s="87" t="s">
        <v>1227</v>
      </c>
      <c r="P1174" s="87" t="str">
        <f>VLOOKUP(CENSO[[#This Row],[DAP (cm)]],CD[],2,TRUE)</f>
        <v>TORA</v>
      </c>
      <c r="Q1174" s="87" t="str">
        <f>VLOOKUP(CENSO[[#This Row],[DAP (cm)]],DD[],2,TRUE)</f>
        <v>50├ 60</v>
      </c>
      <c r="R1174" s="87" t="str" cm="1">
        <f t="array" ref="R1174">INDEX(_xlfn.TEXTSPLIT(CENSO[[#This Row],[NOME CIENTIFICO]]," "),1)</f>
        <v>Alexa</v>
      </c>
      <c r="S1174" s="98" t="s">
        <v>1004</v>
      </c>
      <c r="T1174" s="87">
        <f>_xlfn.MINIFS(CENSO[DAP (cm)],CENSO[NOME CIENTIFICO],CENSO[[#This Row],[NOME CIENTIFICO]])</f>
        <v>39.788735772973837</v>
      </c>
      <c r="U11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74" s="87" t="str">
        <f>IF(CENSO[[#This Row],[DAP (cm)]]&lt;CENSO[[#This Row],[DMCE (cm)]],"DAP &lt; DMCE","DAP ≥ DMCE")</f>
        <v>DAP ≥ DMCE</v>
      </c>
      <c r="W1174" s="87" t="str">
        <f>IF(CENSO[[#This Row],[DAP (cm)]]&gt;200, "Superior", "Inferior")</f>
        <v>Inferior</v>
      </c>
      <c r="X1174" s="87" t="str">
        <f>VLOOKUP(CENSO[[#This Row],[NOME COMUM]],ESPECIES[],4,FALSE)</f>
        <v>Não</v>
      </c>
      <c r="Y1174" s="87" t="str">
        <f>IF(IFERROR(VLOOKUP(CENSO[[#This Row],[NOME COMUM]],COMERCIAIS[],2, FALSE), "Não") &lt;&gt; "Não", "Sim", "Não")</f>
        <v>Não</v>
      </c>
      <c r="Z1174" s="133">
        <f>CENSO[[#This Row],[g (m²)]]/SUM(AEEF[AEEF-UT])</f>
        <v>4.5111187595332813E-4</v>
      </c>
      <c r="AA1174" s="133">
        <f>CENSO[[#This Row],[v (m³)]]/SUM(AEEF[AEEF-UT])</f>
        <v>5.3682313238446041E-3</v>
      </c>
    </row>
    <row r="1175" spans="1:27" ht="14">
      <c r="A1175" s="86">
        <v>1</v>
      </c>
      <c r="B1175" s="86">
        <v>1</v>
      </c>
      <c r="C1175" s="63">
        <v>43</v>
      </c>
      <c r="D1175" s="63">
        <v>1174</v>
      </c>
      <c r="E1175" s="63" t="str">
        <f>VLOOKUP(CENSO[[#This Row],[NOME COMUM]],ESPECIES[],2,FALSE)</f>
        <v>Tachigali myrmecophila Ducke</v>
      </c>
      <c r="F1175" s="64" t="s">
        <v>14</v>
      </c>
      <c r="G1175" s="64">
        <v>182</v>
      </c>
      <c r="H1175" s="97">
        <f>CENSO[[#This Row],[CAP (cm)]]/PI()</f>
        <v>57.932399285449904</v>
      </c>
      <c r="I1175" s="64">
        <v>15</v>
      </c>
      <c r="J1175" s="96">
        <f>(PI()*(CENSO[[#This Row],[DAP (cm)]]^2))/40000</f>
        <v>0.26359241674879702</v>
      </c>
      <c r="K1175" s="96">
        <f>CENSO[[#This Row],[g (m²)]]*CENSO[[#This Row],[H (m)]]*0.7</f>
        <v>2.7677203758623685</v>
      </c>
      <c r="L1175" s="64">
        <v>1</v>
      </c>
      <c r="M1175" s="65">
        <v>367152.5</v>
      </c>
      <c r="N1175" s="87">
        <v>9708248.1999999899</v>
      </c>
      <c r="O1175" s="87" t="s">
        <v>1228</v>
      </c>
      <c r="P1175" s="87" t="str">
        <f>VLOOKUP(CENSO[[#This Row],[DAP (cm)]],CD[],2,TRUE)</f>
        <v>TORA</v>
      </c>
      <c r="Q1175" s="87" t="str">
        <f>VLOOKUP(CENSO[[#This Row],[DAP (cm)]],DD[],2,TRUE)</f>
        <v>50├ 60</v>
      </c>
      <c r="R1175" s="87" t="str" cm="1">
        <f t="array" ref="R1175">INDEX(_xlfn.TEXTSPLIT(CENSO[[#This Row],[NOME CIENTIFICO]]," "),1)</f>
        <v>Tachigali</v>
      </c>
      <c r="S1175" s="98" t="s">
        <v>1004</v>
      </c>
      <c r="T1175" s="87">
        <f>_xlfn.MINIFS(CENSO[DAP (cm)],CENSO[NOME CIENTIFICO],CENSO[[#This Row],[NOME CIENTIFICO]])</f>
        <v>39.152116000606256</v>
      </c>
      <c r="U11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75" s="87" t="str">
        <f>IF(CENSO[[#This Row],[DAP (cm)]]&lt;CENSO[[#This Row],[DMCE (cm)]],"DAP &lt; DMCE","DAP ≥ DMCE")</f>
        <v>DAP ≥ DMCE</v>
      </c>
      <c r="W1175" s="87" t="str">
        <f>IF(CENSO[[#This Row],[DAP (cm)]]&gt;200, "Superior", "Inferior")</f>
        <v>Inferior</v>
      </c>
      <c r="X1175" s="87" t="str">
        <f>VLOOKUP(CENSO[[#This Row],[NOME COMUM]],ESPECIES[],4,FALSE)</f>
        <v>Não</v>
      </c>
      <c r="Y1175" s="87" t="str">
        <f>IF(IFERROR(VLOOKUP(CENSO[[#This Row],[NOME COMUM]],COMERCIAIS[],2, FALSE), "Não") &lt;&gt; "Não", "Sim", "Não")</f>
        <v>Sim</v>
      </c>
      <c r="Z1175" s="133">
        <f>CENSO[[#This Row],[g (m²)]]/SUM(AEEF[AEEF-UT])</f>
        <v>4.6119227713203821E-4</v>
      </c>
      <c r="AA1175" s="133">
        <f>CENSO[[#This Row],[v (m³)]]/SUM(AEEF[AEEF-UT])</f>
        <v>4.8425189098864011E-3</v>
      </c>
    </row>
    <row r="1176" spans="1:27" ht="14">
      <c r="A1176" s="86">
        <v>1</v>
      </c>
      <c r="B1176" s="86">
        <v>1</v>
      </c>
      <c r="C1176" s="63">
        <v>43</v>
      </c>
      <c r="D1176" s="63">
        <v>1175</v>
      </c>
      <c r="E1176" s="63" t="str">
        <f>VLOOKUP(CENSO[[#This Row],[NOME COMUM]],ESPECIES[],2,FALSE)</f>
        <v>Alexa grandiflora Ducke</v>
      </c>
      <c r="F1176" s="64" t="s">
        <v>13</v>
      </c>
      <c r="G1176" s="64">
        <v>227</v>
      </c>
      <c r="H1176" s="97">
        <f>CENSO[[#This Row],[CAP (cm)]]/PI()</f>
        <v>72.256344163720485</v>
      </c>
      <c r="I1176" s="64">
        <v>17</v>
      </c>
      <c r="J1176" s="96">
        <f>(PI()*(CENSO[[#This Row],[DAP (cm)]]^2))/40000</f>
        <v>0.41005475312911377</v>
      </c>
      <c r="K1176" s="96">
        <f>CENSO[[#This Row],[g (m²)]]*CENSO[[#This Row],[H (m)]]*0.7</f>
        <v>4.8796515622364529</v>
      </c>
      <c r="L1176" s="64">
        <v>1</v>
      </c>
      <c r="M1176" s="65">
        <v>367135.299999999</v>
      </c>
      <c r="N1176" s="87">
        <v>9708256.6999999899</v>
      </c>
      <c r="O1176" s="87" t="s">
        <v>1227</v>
      </c>
      <c r="P1176" s="87" t="str">
        <f>VLOOKUP(CENSO[[#This Row],[DAP (cm)]],CD[],2,TRUE)</f>
        <v>TORA</v>
      </c>
      <c r="Q1176" s="87" t="str">
        <f>VLOOKUP(CENSO[[#This Row],[DAP (cm)]],DD[],2,TRUE)</f>
        <v>70├ 80</v>
      </c>
      <c r="R1176" s="87" t="str" cm="1">
        <f t="array" ref="R1176">INDEX(_xlfn.TEXTSPLIT(CENSO[[#This Row],[NOME CIENTIFICO]]," "),1)</f>
        <v>Alexa</v>
      </c>
      <c r="S1176" s="98" t="s">
        <v>1004</v>
      </c>
      <c r="T1176" s="87">
        <f>_xlfn.MINIFS(CENSO[DAP (cm)],CENSO[NOME CIENTIFICO],CENSO[[#This Row],[NOME CIENTIFICO]])</f>
        <v>39.788735772973837</v>
      </c>
      <c r="U11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76" s="87" t="str">
        <f>IF(CENSO[[#This Row],[DAP (cm)]]&lt;CENSO[[#This Row],[DMCE (cm)]],"DAP &lt; DMCE","DAP ≥ DMCE")</f>
        <v>DAP ≥ DMCE</v>
      </c>
      <c r="W1176" s="87" t="str">
        <f>IF(CENSO[[#This Row],[DAP (cm)]]&gt;200, "Superior", "Inferior")</f>
        <v>Inferior</v>
      </c>
      <c r="X1176" s="87" t="str">
        <f>VLOOKUP(CENSO[[#This Row],[NOME COMUM]],ESPECIES[],4,FALSE)</f>
        <v>Não</v>
      </c>
      <c r="Y1176" s="87" t="str">
        <f>IF(IFERROR(VLOOKUP(CENSO[[#This Row],[NOME COMUM]],COMERCIAIS[],2, FALSE), "Não") &lt;&gt; "Não", "Sim", "Não")</f>
        <v>Não</v>
      </c>
      <c r="Z1176" s="133">
        <f>CENSO[[#This Row],[g (m²)]]/SUM(AEEF[AEEF-UT])</f>
        <v>7.1744888444441493E-4</v>
      </c>
      <c r="AA1176" s="133">
        <f>CENSO[[#This Row],[v (m³)]]/SUM(AEEF[AEEF-UT])</f>
        <v>8.5376417248885367E-3</v>
      </c>
    </row>
    <row r="1177" spans="1:27" ht="14">
      <c r="A1177" s="86">
        <v>1</v>
      </c>
      <c r="B1177" s="86">
        <v>1</v>
      </c>
      <c r="C1177" s="63">
        <v>43</v>
      </c>
      <c r="D1177" s="63">
        <v>1176</v>
      </c>
      <c r="E1177" s="63" t="str">
        <f>VLOOKUP(CENSO[[#This Row],[NOME COMUM]],ESPECIES[],2,FALSE)</f>
        <v>Alexa grandiflora Ducke</v>
      </c>
      <c r="F1177" s="64" t="s">
        <v>13</v>
      </c>
      <c r="G1177" s="64">
        <v>165</v>
      </c>
      <c r="H1177" s="97">
        <f>CENSO[[#This Row],[CAP (cm)]]/PI()</f>
        <v>52.521131220325465</v>
      </c>
      <c r="I1177" s="64">
        <v>20</v>
      </c>
      <c r="J1177" s="96">
        <f>(PI()*(CENSO[[#This Row],[DAP (cm)]]^2))/40000</f>
        <v>0.21664966628384255</v>
      </c>
      <c r="K1177" s="96">
        <f>CENSO[[#This Row],[g (m²)]]*CENSO[[#This Row],[H (m)]]*0.7</f>
        <v>3.0330953279737956</v>
      </c>
      <c r="L1177" s="64">
        <v>1</v>
      </c>
      <c r="M1177" s="65">
        <v>367129.2</v>
      </c>
      <c r="N1177" s="87">
        <v>9708248.8000000007</v>
      </c>
      <c r="O1177" s="87" t="s">
        <v>1227</v>
      </c>
      <c r="P1177" s="87" t="str">
        <f>VLOOKUP(CENSO[[#This Row],[DAP (cm)]],CD[],2,TRUE)</f>
        <v>TORA</v>
      </c>
      <c r="Q1177" s="87" t="str">
        <f>VLOOKUP(CENSO[[#This Row],[DAP (cm)]],DD[],2,TRUE)</f>
        <v>50├ 60</v>
      </c>
      <c r="R1177" s="87" t="str" cm="1">
        <f t="array" ref="R1177">INDEX(_xlfn.TEXTSPLIT(CENSO[[#This Row],[NOME CIENTIFICO]]," "),1)</f>
        <v>Alexa</v>
      </c>
      <c r="S1177" s="98" t="s">
        <v>1004</v>
      </c>
      <c r="T1177" s="87">
        <f>_xlfn.MINIFS(CENSO[DAP (cm)],CENSO[NOME CIENTIFICO],CENSO[[#This Row],[NOME CIENTIFICO]])</f>
        <v>39.788735772973837</v>
      </c>
      <c r="U11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77" s="87" t="str">
        <f>IF(CENSO[[#This Row],[DAP (cm)]]&lt;CENSO[[#This Row],[DMCE (cm)]],"DAP &lt; DMCE","DAP ≥ DMCE")</f>
        <v>DAP ≥ DMCE</v>
      </c>
      <c r="W1177" s="87" t="str">
        <f>IF(CENSO[[#This Row],[DAP (cm)]]&gt;200, "Superior", "Inferior")</f>
        <v>Inferior</v>
      </c>
      <c r="X1177" s="87" t="str">
        <f>VLOOKUP(CENSO[[#This Row],[NOME COMUM]],ESPECIES[],4,FALSE)</f>
        <v>Não</v>
      </c>
      <c r="Y1177" s="87" t="str">
        <f>IF(IFERROR(VLOOKUP(CENSO[[#This Row],[NOME COMUM]],COMERCIAIS[],2, FALSE), "Não") &lt;&gt; "Não", "Sim", "Não")</f>
        <v>Não</v>
      </c>
      <c r="Z1177" s="133">
        <f>CENSO[[#This Row],[g (m²)]]/SUM(AEEF[AEEF-UT])</f>
        <v>3.7905928465522713E-4</v>
      </c>
      <c r="AA1177" s="133">
        <f>CENSO[[#This Row],[v (m³)]]/SUM(AEEF[AEEF-UT])</f>
        <v>5.3068299851731799E-3</v>
      </c>
    </row>
    <row r="1178" spans="1:27" ht="14">
      <c r="A1178" s="86">
        <v>1</v>
      </c>
      <c r="B1178" s="86">
        <v>1</v>
      </c>
      <c r="C1178" s="63">
        <v>43</v>
      </c>
      <c r="D1178" s="63">
        <v>1177</v>
      </c>
      <c r="E1178" s="63" t="str">
        <f>VLOOKUP(CENSO[[#This Row],[NOME COMUM]],ESPECIES[],2,FALSE)</f>
        <v>Virola sebifera Aubl.</v>
      </c>
      <c r="F1178" s="64" t="s">
        <v>18</v>
      </c>
      <c r="G1178" s="64">
        <v>148</v>
      </c>
      <c r="H1178" s="97">
        <f>CENSO[[#This Row],[CAP (cm)]]/PI()</f>
        <v>47.109863155201019</v>
      </c>
      <c r="I1178" s="64">
        <v>14</v>
      </c>
      <c r="J1178" s="96">
        <f>(PI()*(CENSO[[#This Row],[DAP (cm)]]^2))/40000</f>
        <v>0.17430649367424375</v>
      </c>
      <c r="K1178" s="96">
        <f>CENSO[[#This Row],[g (m²)]]*CENSO[[#This Row],[H (m)]]*0.7</f>
        <v>1.7082036380075887</v>
      </c>
      <c r="L1178" s="64">
        <v>1</v>
      </c>
      <c r="M1178" s="65">
        <v>367126</v>
      </c>
      <c r="N1178" s="87">
        <v>9708261</v>
      </c>
      <c r="O1178" s="98" t="s">
        <v>1225</v>
      </c>
      <c r="P1178" s="87" t="str">
        <f>VLOOKUP(CENSO[[#This Row],[DAP (cm)]],CD[],2,TRUE)</f>
        <v>TORETE</v>
      </c>
      <c r="Q1178" s="87" t="str">
        <f>VLOOKUP(CENSO[[#This Row],[DAP (cm)]],DD[],2,TRUE)</f>
        <v>40├ 50</v>
      </c>
      <c r="R1178" s="87" t="str" cm="1">
        <f t="array" ref="R1178">INDEX(_xlfn.TEXTSPLIT(CENSO[[#This Row],[NOME CIENTIFICO]]," "),1)</f>
        <v>Virola</v>
      </c>
      <c r="S1178" s="98" t="s">
        <v>1004</v>
      </c>
      <c r="T1178" s="87">
        <f>_xlfn.MINIFS(CENSO[DAP (cm)],CENSO[NOME CIENTIFICO],CENSO[[#This Row],[NOME CIENTIFICO]])</f>
        <v>38.197186342054884</v>
      </c>
      <c r="U11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78" s="87" t="str">
        <f>IF(CENSO[[#This Row],[DAP (cm)]]&lt;CENSO[[#This Row],[DMCE (cm)]],"DAP &lt; DMCE","DAP ≥ DMCE")</f>
        <v>DAP &lt; DMCE</v>
      </c>
      <c r="W1178" s="87" t="str">
        <f>IF(CENSO[[#This Row],[DAP (cm)]]&gt;200, "Superior", "Inferior")</f>
        <v>Inferior</v>
      </c>
      <c r="X1178" s="87" t="str">
        <f>VLOOKUP(CENSO[[#This Row],[NOME COMUM]],ESPECIES[],4,FALSE)</f>
        <v>Não</v>
      </c>
      <c r="Y1178" s="87" t="str">
        <f>IF(IFERROR(VLOOKUP(CENSO[[#This Row],[NOME COMUM]],COMERCIAIS[],2, FALSE), "Não") &lt;&gt; "Não", "Sim", "Não")</f>
        <v>Não</v>
      </c>
      <c r="Z1178" s="133">
        <f>CENSO[[#This Row],[g (m²)]]/SUM(AEEF[AEEF-UT])</f>
        <v>3.0497390527412649E-4</v>
      </c>
      <c r="AA1178" s="133">
        <f>CENSO[[#This Row],[v (m³)]]/SUM(AEEF[AEEF-UT])</f>
        <v>2.9887442716864392E-3</v>
      </c>
    </row>
    <row r="1179" spans="1:27" ht="14">
      <c r="A1179" s="86">
        <v>1</v>
      </c>
      <c r="B1179" s="86">
        <v>1</v>
      </c>
      <c r="C1179" s="63">
        <v>43</v>
      </c>
      <c r="D1179" s="63">
        <v>1178</v>
      </c>
      <c r="E1179" s="63" t="str">
        <f>VLOOKUP(CENSO[[#This Row],[NOME COMUM]],ESPECIES[],2,FALSE)</f>
        <v>Alexa grandiflora Ducke</v>
      </c>
      <c r="F1179" s="64" t="s">
        <v>13</v>
      </c>
      <c r="G1179" s="64">
        <v>226</v>
      </c>
      <c r="H1179" s="97">
        <f>CENSO[[#This Row],[CAP (cm)]]/PI()</f>
        <v>71.938034277536701</v>
      </c>
      <c r="I1179" s="64">
        <v>20</v>
      </c>
      <c r="J1179" s="96">
        <f>(PI()*(CENSO[[#This Row],[DAP (cm)]]^2))/40000</f>
        <v>0.40644989366808243</v>
      </c>
      <c r="K1179" s="96">
        <f>CENSO[[#This Row],[g (m²)]]*CENSO[[#This Row],[H (m)]]*0.7</f>
        <v>5.690298511353153</v>
      </c>
      <c r="L1179" s="64">
        <v>2</v>
      </c>
      <c r="M1179" s="65">
        <v>367117.2</v>
      </c>
      <c r="N1179" s="87">
        <v>9708266.0999999903</v>
      </c>
      <c r="O1179" s="87" t="s">
        <v>1227</v>
      </c>
      <c r="P1179" s="87" t="str">
        <f>VLOOKUP(CENSO[[#This Row],[DAP (cm)]],CD[],2,TRUE)</f>
        <v>TORA</v>
      </c>
      <c r="Q1179" s="87" t="str">
        <f>VLOOKUP(CENSO[[#This Row],[DAP (cm)]],DD[],2,TRUE)</f>
        <v>70├ 80</v>
      </c>
      <c r="R1179" s="87" t="str" cm="1">
        <f t="array" ref="R1179">INDEX(_xlfn.TEXTSPLIT(CENSO[[#This Row],[NOME CIENTIFICO]]," "),1)</f>
        <v>Alexa</v>
      </c>
      <c r="S1179" s="98" t="s">
        <v>1004</v>
      </c>
      <c r="T1179" s="87">
        <f>_xlfn.MINIFS(CENSO[DAP (cm)],CENSO[NOME CIENTIFICO],CENSO[[#This Row],[NOME CIENTIFICO]])</f>
        <v>39.788735772973837</v>
      </c>
      <c r="U11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79" s="87" t="str">
        <f>IF(CENSO[[#This Row],[DAP (cm)]]&lt;CENSO[[#This Row],[DMCE (cm)]],"DAP &lt; DMCE","DAP ≥ DMCE")</f>
        <v>DAP ≥ DMCE</v>
      </c>
      <c r="W1179" s="87" t="str">
        <f>IF(CENSO[[#This Row],[DAP (cm)]]&gt;200, "Superior", "Inferior")</f>
        <v>Inferior</v>
      </c>
      <c r="X1179" s="87" t="str">
        <f>VLOOKUP(CENSO[[#This Row],[NOME COMUM]],ESPECIES[],4,FALSE)</f>
        <v>Não</v>
      </c>
      <c r="Y1179" s="87" t="str">
        <f>IF(IFERROR(VLOOKUP(CENSO[[#This Row],[NOME COMUM]],COMERCIAIS[],2, FALSE), "Não") &lt;&gt; "Não", "Sim", "Não")</f>
        <v>Não</v>
      </c>
      <c r="Z1179" s="133">
        <f>CENSO[[#This Row],[g (m²)]]/SUM(AEEF[AEEF-UT])</f>
        <v>7.111416721046973E-4</v>
      </c>
      <c r="AA1179" s="133">
        <f>CENSO[[#This Row],[v (m³)]]/SUM(AEEF[AEEF-UT])</f>
        <v>9.9559834094657598E-3</v>
      </c>
    </row>
    <row r="1180" spans="1:27" ht="14">
      <c r="A1180" s="86">
        <v>1</v>
      </c>
      <c r="B1180" s="86">
        <v>1</v>
      </c>
      <c r="C1180" s="63">
        <v>43</v>
      </c>
      <c r="D1180" s="63">
        <v>1179</v>
      </c>
      <c r="E1180" s="63" t="str">
        <f>VLOOKUP(CENSO[[#This Row],[NOME COMUM]],ESPECIES[],2,FALSE)</f>
        <v>Couratari guianensis Aubl.</v>
      </c>
      <c r="F1180" s="64" t="s">
        <v>6</v>
      </c>
      <c r="G1180" s="64">
        <v>328</v>
      </c>
      <c r="H1180" s="97">
        <f>CENSO[[#This Row],[CAP (cm)]]/PI()</f>
        <v>104.40564266828335</v>
      </c>
      <c r="I1180" s="64">
        <v>20</v>
      </c>
      <c r="J1180" s="96">
        <f>(PI()*(CENSO[[#This Row],[DAP (cm)]]^2))/40000</f>
        <v>0.85612626987992357</v>
      </c>
      <c r="K1180" s="96">
        <f>CENSO[[#This Row],[g (m²)]]*CENSO[[#This Row],[H (m)]]*0.7</f>
        <v>11.98576777831893</v>
      </c>
      <c r="L1180" s="64">
        <v>1</v>
      </c>
      <c r="M1180" s="65">
        <v>367105.2</v>
      </c>
      <c r="N1180" s="87">
        <v>9708270.0999999903</v>
      </c>
      <c r="O1180" s="87" t="s">
        <v>1228</v>
      </c>
      <c r="P1180" s="87" t="str">
        <f>VLOOKUP(CENSO[[#This Row],[DAP (cm)]],CD[],2,TRUE)</f>
        <v>TORA</v>
      </c>
      <c r="Q1180" s="87" t="str">
        <f>VLOOKUP(CENSO[[#This Row],[DAP (cm)]],DD[],2,TRUE)</f>
        <v>100├ 110</v>
      </c>
      <c r="R1180" s="87" t="str" cm="1">
        <f t="array" ref="R1180">INDEX(_xlfn.TEXTSPLIT(CENSO[[#This Row],[NOME CIENTIFICO]]," "),1)</f>
        <v>Couratari</v>
      </c>
      <c r="S1180" s="98" t="s">
        <v>1004</v>
      </c>
      <c r="T1180" s="87">
        <f>_xlfn.MINIFS(CENSO[DAP (cm)],CENSO[NOME CIENTIFICO],CENSO[[#This Row],[NOME CIENTIFICO]])</f>
        <v>38.833806114422465</v>
      </c>
      <c r="U11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80" s="87" t="str">
        <f>IF(CENSO[[#This Row],[DAP (cm)]]&lt;CENSO[[#This Row],[DMCE (cm)]],"DAP &lt; DMCE","DAP ≥ DMCE")</f>
        <v>DAP ≥ DMCE</v>
      </c>
      <c r="W1180" s="87" t="str">
        <f>IF(CENSO[[#This Row],[DAP (cm)]]&gt;200, "Superior", "Inferior")</f>
        <v>Inferior</v>
      </c>
      <c r="X1180" s="87" t="str">
        <f>VLOOKUP(CENSO[[#This Row],[NOME COMUM]],ESPECIES[],4,FALSE)</f>
        <v>Não</v>
      </c>
      <c r="Y1180" s="87" t="str">
        <f>IF(IFERROR(VLOOKUP(CENSO[[#This Row],[NOME COMUM]],COMERCIAIS[],2, FALSE), "Não") &lt;&gt; "Não", "Sim", "Não")</f>
        <v>Sim</v>
      </c>
      <c r="Z1180" s="133">
        <f>CENSO[[#This Row],[g (m²)]]/SUM(AEEF[AEEF-UT])</f>
        <v>1.4979141994618168E-3</v>
      </c>
      <c r="AA1180" s="133">
        <f>CENSO[[#This Row],[v (m³)]]/SUM(AEEF[AEEF-UT])</f>
        <v>2.0970798792465432E-2</v>
      </c>
    </row>
    <row r="1181" spans="1:27" ht="14">
      <c r="A1181" s="86">
        <v>1</v>
      </c>
      <c r="B1181" s="86">
        <v>1</v>
      </c>
      <c r="C1181" s="63">
        <v>43</v>
      </c>
      <c r="D1181" s="63">
        <v>1180</v>
      </c>
      <c r="E1181" s="63" t="str">
        <f>VLOOKUP(CENSO[[#This Row],[NOME COMUM]],ESPECIES[],2,FALSE)</f>
        <v>Tachigali myrmecophila Ducke</v>
      </c>
      <c r="F1181" s="64" t="s">
        <v>14</v>
      </c>
      <c r="G1181" s="64">
        <v>186</v>
      </c>
      <c r="H1181" s="97">
        <f>CENSO[[#This Row],[CAP (cm)]]/PI()</f>
        <v>59.205638830185066</v>
      </c>
      <c r="I1181" s="64">
        <v>14</v>
      </c>
      <c r="J1181" s="96">
        <f>(PI()*(CENSO[[#This Row],[DAP (cm)]]^2))/40000</f>
        <v>0.27530622056036053</v>
      </c>
      <c r="K1181" s="96">
        <f>CENSO[[#This Row],[g (m²)]]*CENSO[[#This Row],[H (m)]]*0.7</f>
        <v>2.698000961491533</v>
      </c>
      <c r="L1181" s="64">
        <v>1</v>
      </c>
      <c r="M1181" s="65">
        <v>367101</v>
      </c>
      <c r="N1181" s="87">
        <v>9708277.8000000007</v>
      </c>
      <c r="O1181" s="87" t="s">
        <v>1228</v>
      </c>
      <c r="P1181" s="87" t="str">
        <f>VLOOKUP(CENSO[[#This Row],[DAP (cm)]],CD[],2,TRUE)</f>
        <v>TORA</v>
      </c>
      <c r="Q1181" s="87" t="str">
        <f>VLOOKUP(CENSO[[#This Row],[DAP (cm)]],DD[],2,TRUE)</f>
        <v>50├ 60</v>
      </c>
      <c r="R1181" s="87" t="str" cm="1">
        <f t="array" ref="R1181">INDEX(_xlfn.TEXTSPLIT(CENSO[[#This Row],[NOME CIENTIFICO]]," "),1)</f>
        <v>Tachigali</v>
      </c>
      <c r="S1181" s="98" t="s">
        <v>1004</v>
      </c>
      <c r="T1181" s="87">
        <f>_xlfn.MINIFS(CENSO[DAP (cm)],CENSO[NOME CIENTIFICO],CENSO[[#This Row],[NOME CIENTIFICO]])</f>
        <v>39.152116000606256</v>
      </c>
      <c r="U11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81" s="87" t="str">
        <f>IF(CENSO[[#This Row],[DAP (cm)]]&lt;CENSO[[#This Row],[DMCE (cm)]],"DAP &lt; DMCE","DAP ≥ DMCE")</f>
        <v>DAP ≥ DMCE</v>
      </c>
      <c r="W1181" s="87" t="str">
        <f>IF(CENSO[[#This Row],[DAP (cm)]]&gt;200, "Superior", "Inferior")</f>
        <v>Inferior</v>
      </c>
      <c r="X1181" s="87" t="str">
        <f>VLOOKUP(CENSO[[#This Row],[NOME COMUM]],ESPECIES[],4,FALSE)</f>
        <v>Não</v>
      </c>
      <c r="Y1181" s="87" t="str">
        <f>IF(IFERROR(VLOOKUP(CENSO[[#This Row],[NOME COMUM]],COMERCIAIS[],2, FALSE), "Não") &lt;&gt; "Não", "Sim", "Não")</f>
        <v>Sim</v>
      </c>
      <c r="Z1181" s="133">
        <f>CENSO[[#This Row],[g (m²)]]/SUM(AEEF[AEEF-UT])</f>
        <v>4.8168723643460915E-4</v>
      </c>
      <c r="AA1181" s="133">
        <f>CENSO[[#This Row],[v (m³)]]/SUM(AEEF[AEEF-UT])</f>
        <v>4.7205349170591701E-3</v>
      </c>
    </row>
    <row r="1182" spans="1:27" ht="14">
      <c r="A1182" s="86">
        <v>1</v>
      </c>
      <c r="B1182" s="86">
        <v>1</v>
      </c>
      <c r="C1182" s="63">
        <v>43</v>
      </c>
      <c r="D1182" s="63">
        <v>1181</v>
      </c>
      <c r="E1182" s="63" t="str">
        <f>VLOOKUP(CENSO[[#This Row],[NOME COMUM]],ESPECIES[],2,FALSE)</f>
        <v>Cordia umbraculifera DC.</v>
      </c>
      <c r="F1182" s="64" t="s">
        <v>92</v>
      </c>
      <c r="G1182" s="64">
        <v>223</v>
      </c>
      <c r="H1182" s="97">
        <f>CENSO[[#This Row],[CAP (cm)]]/PI()</f>
        <v>70.983104618985323</v>
      </c>
      <c r="I1182" s="64">
        <v>18</v>
      </c>
      <c r="J1182" s="96">
        <f>(PI()*(CENSO[[#This Row],[DAP (cm)]]^2))/40000</f>
        <v>0.39573080825084317</v>
      </c>
      <c r="K1182" s="96">
        <f>CENSO[[#This Row],[g (m²)]]*CENSO[[#This Row],[H (m)]]*0.7</f>
        <v>4.9862081839606232</v>
      </c>
      <c r="L1182" s="64">
        <v>2</v>
      </c>
      <c r="M1182" s="65">
        <v>367054.59999999899</v>
      </c>
      <c r="N1182" s="87">
        <v>9708317.5</v>
      </c>
      <c r="O1182" s="87" t="s">
        <v>1227</v>
      </c>
      <c r="P1182" s="87" t="str">
        <f>VLOOKUP(CENSO[[#This Row],[DAP (cm)]],CD[],2,TRUE)</f>
        <v>TORA</v>
      </c>
      <c r="Q1182" s="87" t="str">
        <f>VLOOKUP(CENSO[[#This Row],[DAP (cm)]],DD[],2,TRUE)</f>
        <v>70├ 80</v>
      </c>
      <c r="R1182" s="87" t="str" cm="1">
        <f t="array" ref="R1182">INDEX(_xlfn.TEXTSPLIT(CENSO[[#This Row],[NOME CIENTIFICO]]," "),1)</f>
        <v>Cordia</v>
      </c>
      <c r="S1182" s="98" t="s">
        <v>1004</v>
      </c>
      <c r="T1182" s="87">
        <f>_xlfn.MINIFS(CENSO[DAP (cm)],CENSO[NOME CIENTIFICO],CENSO[[#This Row],[NOME CIENTIFICO]])</f>
        <v>42.335214862444161</v>
      </c>
      <c r="U11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1182" s="87" t="str">
        <f>IF(CENSO[[#This Row],[DAP (cm)]]&lt;CENSO[[#This Row],[DMCE (cm)]],"DAP &lt; DMCE","DAP ≥ DMCE")</f>
        <v>DAP ≥ DMCE</v>
      </c>
      <c r="W1182" s="87" t="str">
        <f>IF(CENSO[[#This Row],[DAP (cm)]]&gt;200, "Superior", "Inferior")</f>
        <v>Inferior</v>
      </c>
      <c r="X1182" s="87" t="str">
        <f>VLOOKUP(CENSO[[#This Row],[NOME COMUM]],ESPECIES[],4,FALSE)</f>
        <v>Não</v>
      </c>
      <c r="Y1182" s="87" t="str">
        <f>IF(IFERROR(VLOOKUP(CENSO[[#This Row],[NOME COMUM]],COMERCIAIS[],2, FALSE), "Não") &lt;&gt; "Não", "Sim", "Não")</f>
        <v>Não</v>
      </c>
      <c r="Z1182" s="133">
        <f>CENSO[[#This Row],[g (m²)]]/SUM(AEEF[AEEF-UT])</f>
        <v>6.9238711355811889E-4</v>
      </c>
      <c r="AA1182" s="133">
        <f>CENSO[[#This Row],[v (m³)]]/SUM(AEEF[AEEF-UT])</f>
        <v>8.7240776308322981E-3</v>
      </c>
    </row>
    <row r="1183" spans="1:27" ht="14">
      <c r="A1183" s="86">
        <v>1</v>
      </c>
      <c r="B1183" s="86">
        <v>1</v>
      </c>
      <c r="C1183" s="63">
        <v>43</v>
      </c>
      <c r="D1183" s="63">
        <v>1182</v>
      </c>
      <c r="E1183" s="63" t="str">
        <f>VLOOKUP(CENSO[[#This Row],[NOME COMUM]],ESPECIES[],2,FALSE)</f>
        <v>Tachigali myrmecophila Ducke</v>
      </c>
      <c r="F1183" s="64" t="s">
        <v>14</v>
      </c>
      <c r="G1183" s="64">
        <v>316</v>
      </c>
      <c r="H1183" s="97">
        <f>CENSO[[#This Row],[CAP (cm)]]/PI()</f>
        <v>100.58592403407786</v>
      </c>
      <c r="I1183" s="64">
        <v>18</v>
      </c>
      <c r="J1183" s="96">
        <f>(PI()*(CENSO[[#This Row],[DAP (cm)]]^2))/40000</f>
        <v>0.79462879986921531</v>
      </c>
      <c r="K1183" s="96">
        <f>CENSO[[#This Row],[g (m²)]]*CENSO[[#This Row],[H (m)]]*0.7</f>
        <v>10.012322878352112</v>
      </c>
      <c r="L1183" s="64">
        <v>1</v>
      </c>
      <c r="M1183" s="65">
        <v>367027.299999999</v>
      </c>
      <c r="N1183" s="87">
        <v>9708339.4000000004</v>
      </c>
      <c r="O1183" s="87" t="s">
        <v>1228</v>
      </c>
      <c r="P1183" s="87" t="str">
        <f>VLOOKUP(CENSO[[#This Row],[DAP (cm)]],CD[],2,TRUE)</f>
        <v>TORA</v>
      </c>
      <c r="Q1183" s="87" t="str">
        <f>VLOOKUP(CENSO[[#This Row],[DAP (cm)]],DD[],2,TRUE)</f>
        <v>100├ 110</v>
      </c>
      <c r="R1183" s="87" t="str" cm="1">
        <f t="array" ref="R1183">INDEX(_xlfn.TEXTSPLIT(CENSO[[#This Row],[NOME CIENTIFICO]]," "),1)</f>
        <v>Tachigali</v>
      </c>
      <c r="S1183" s="98" t="s">
        <v>1004</v>
      </c>
      <c r="T1183" s="87">
        <f>_xlfn.MINIFS(CENSO[DAP (cm)],CENSO[NOME CIENTIFICO],CENSO[[#This Row],[NOME CIENTIFICO]])</f>
        <v>39.152116000606256</v>
      </c>
      <c r="U11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83" s="87" t="str">
        <f>IF(CENSO[[#This Row],[DAP (cm)]]&lt;CENSO[[#This Row],[DMCE (cm)]],"DAP &lt; DMCE","DAP ≥ DMCE")</f>
        <v>DAP ≥ DMCE</v>
      </c>
      <c r="W1183" s="87" t="str">
        <f>IF(CENSO[[#This Row],[DAP (cm)]]&gt;200, "Superior", "Inferior")</f>
        <v>Inferior</v>
      </c>
      <c r="X1183" s="87" t="str">
        <f>VLOOKUP(CENSO[[#This Row],[NOME COMUM]],ESPECIES[],4,FALSE)</f>
        <v>Não</v>
      </c>
      <c r="Y1183" s="87" t="str">
        <f>IF(IFERROR(VLOOKUP(CENSO[[#This Row],[NOME COMUM]],COMERCIAIS[],2, FALSE), "Não") &lt;&gt; "Não", "Sim", "Não")</f>
        <v>Sim</v>
      </c>
      <c r="Z1183" s="133">
        <f>CENSO[[#This Row],[g (m²)]]/SUM(AEEF[AEEF-UT])</f>
        <v>1.3903156631233193E-3</v>
      </c>
      <c r="AA1183" s="133">
        <f>CENSO[[#This Row],[v (m³)]]/SUM(AEEF[AEEF-UT])</f>
        <v>1.7517977355353823E-2</v>
      </c>
    </row>
    <row r="1184" spans="1:27" ht="14">
      <c r="A1184" s="86">
        <v>1</v>
      </c>
      <c r="B1184" s="86">
        <v>1</v>
      </c>
      <c r="C1184" s="63">
        <v>43</v>
      </c>
      <c r="D1184" s="63">
        <v>1183</v>
      </c>
      <c r="E1184" s="63" t="str">
        <f>VLOOKUP(CENSO[[#This Row],[NOME COMUM]],ESPECIES[],2,FALSE)</f>
        <v>Matisia paraensis Huber</v>
      </c>
      <c r="F1184" s="64" t="s">
        <v>72</v>
      </c>
      <c r="G1184" s="64">
        <v>138</v>
      </c>
      <c r="H1184" s="97">
        <f>CENSO[[#This Row],[CAP (cm)]]/PI()</f>
        <v>43.926764293363114</v>
      </c>
      <c r="I1184" s="64">
        <v>18</v>
      </c>
      <c r="J1184" s="96">
        <f>(PI()*(CENSO[[#This Row],[DAP (cm)]]^2))/40000</f>
        <v>0.15154733681210272</v>
      </c>
      <c r="K1184" s="96">
        <f>CENSO[[#This Row],[g (m²)]]*CENSO[[#This Row],[H (m)]]*0.7</f>
        <v>1.9094964438324942</v>
      </c>
      <c r="L1184" s="64">
        <v>1</v>
      </c>
      <c r="M1184" s="65">
        <v>367029.09999999899</v>
      </c>
      <c r="N1184" s="87">
        <v>9708341.8000000007</v>
      </c>
      <c r="O1184" s="98" t="s">
        <v>1225</v>
      </c>
      <c r="P1184" s="87" t="str">
        <f>VLOOKUP(CENSO[[#This Row],[DAP (cm)]],CD[],2,TRUE)</f>
        <v>TORETE</v>
      </c>
      <c r="Q1184" s="87" t="str">
        <f>VLOOKUP(CENSO[[#This Row],[DAP (cm)]],DD[],2,TRUE)</f>
        <v>40├ 50</v>
      </c>
      <c r="R1184" s="87" t="str" cm="1">
        <f t="array" ref="R1184">INDEX(_xlfn.TEXTSPLIT(CENSO[[#This Row],[NOME CIENTIFICO]]," "),1)</f>
        <v>Matisia</v>
      </c>
      <c r="S1184" s="98" t="s">
        <v>1004</v>
      </c>
      <c r="T1184" s="87">
        <f>_xlfn.MINIFS(CENSO[DAP (cm)],CENSO[NOME CIENTIFICO],CENSO[[#This Row],[NOME CIENTIFICO]])</f>
        <v>43.926764293363114</v>
      </c>
      <c r="U11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1184" s="87" t="str">
        <f>IF(CENSO[[#This Row],[DAP (cm)]]&lt;CENSO[[#This Row],[DMCE (cm)]],"DAP &lt; DMCE","DAP ≥ DMCE")</f>
        <v>DAP &lt; DMCE</v>
      </c>
      <c r="W1184" s="87" t="str">
        <f>IF(CENSO[[#This Row],[DAP (cm)]]&gt;200, "Superior", "Inferior")</f>
        <v>Inferior</v>
      </c>
      <c r="X1184" s="87" t="str">
        <f>VLOOKUP(CENSO[[#This Row],[NOME COMUM]],ESPECIES[],4,FALSE)</f>
        <v>Não</v>
      </c>
      <c r="Y1184" s="87" t="str">
        <f>IF(IFERROR(VLOOKUP(CENSO[[#This Row],[NOME COMUM]],COMERCIAIS[],2, FALSE), "Não") &lt;&gt; "Não", "Sim", "Não")</f>
        <v>Não</v>
      </c>
      <c r="Z1184" s="133">
        <f>CENSO[[#This Row],[g (m²)]]/SUM(AEEF[AEEF-UT])</f>
        <v>2.651535359770117E-4</v>
      </c>
      <c r="AA1184" s="133">
        <f>CENSO[[#This Row],[v (m³)]]/SUM(AEEF[AEEF-UT])</f>
        <v>3.3409345533103475E-3</v>
      </c>
    </row>
    <row r="1185" spans="1:27" ht="14">
      <c r="A1185" s="86">
        <v>1</v>
      </c>
      <c r="B1185" s="86">
        <v>1</v>
      </c>
      <c r="C1185" s="63">
        <v>43</v>
      </c>
      <c r="D1185" s="63">
        <v>1184</v>
      </c>
      <c r="E1185" s="63" t="str">
        <f>VLOOKUP(CENSO[[#This Row],[NOME COMUM]],ESPECIES[],2,FALSE)</f>
        <v>Licania octandra</v>
      </c>
      <c r="F1185" s="64" t="s">
        <v>21</v>
      </c>
      <c r="G1185" s="64">
        <v>203</v>
      </c>
      <c r="H1185" s="97">
        <f>CENSO[[#This Row],[CAP (cm)]]/PI()</f>
        <v>64.616906895309512</v>
      </c>
      <c r="I1185" s="64">
        <v>17</v>
      </c>
      <c r="J1185" s="96">
        <f>(PI()*(CENSO[[#This Row],[DAP (cm)]]^2))/40000</f>
        <v>0.32793080249369577</v>
      </c>
      <c r="K1185" s="96">
        <f>CENSO[[#This Row],[g (m²)]]*CENSO[[#This Row],[H (m)]]*0.7</f>
        <v>3.9023765496749796</v>
      </c>
      <c r="L1185" s="64">
        <v>1</v>
      </c>
      <c r="M1185" s="65">
        <v>367028.299999999</v>
      </c>
      <c r="N1185" s="87">
        <v>9708365.3000000007</v>
      </c>
      <c r="O1185" s="87" t="s">
        <v>1227</v>
      </c>
      <c r="P1185" s="87" t="str">
        <f>VLOOKUP(CENSO[[#This Row],[DAP (cm)]],CD[],2,TRUE)</f>
        <v>TORA</v>
      </c>
      <c r="Q1185" s="87" t="str">
        <f>VLOOKUP(CENSO[[#This Row],[DAP (cm)]],DD[],2,TRUE)</f>
        <v>60├ 70</v>
      </c>
      <c r="R1185" s="87" t="str" cm="1">
        <f t="array" ref="R1185">INDEX(_xlfn.TEXTSPLIT(CENSO[[#This Row],[NOME CIENTIFICO]]," "),1)</f>
        <v>Licania</v>
      </c>
      <c r="S1185" s="98" t="s">
        <v>1004</v>
      </c>
      <c r="T1185" s="87">
        <f>_xlfn.MINIFS(CENSO[DAP (cm)],CENSO[NOME CIENTIFICO],CENSO[[#This Row],[NOME CIENTIFICO]])</f>
        <v>41.38028520389279</v>
      </c>
      <c r="U11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185" s="87" t="str">
        <f>IF(CENSO[[#This Row],[DAP (cm)]]&lt;CENSO[[#This Row],[DMCE (cm)]],"DAP &lt; DMCE","DAP ≥ DMCE")</f>
        <v>DAP ≥ DMCE</v>
      </c>
      <c r="W1185" s="87" t="str">
        <f>IF(CENSO[[#This Row],[DAP (cm)]]&gt;200, "Superior", "Inferior")</f>
        <v>Inferior</v>
      </c>
      <c r="X1185" s="87" t="str">
        <f>VLOOKUP(CENSO[[#This Row],[NOME COMUM]],ESPECIES[],4,FALSE)</f>
        <v>Não</v>
      </c>
      <c r="Y1185" s="87" t="str">
        <f>IF(IFERROR(VLOOKUP(CENSO[[#This Row],[NOME COMUM]],COMERCIAIS[],2, FALSE), "Não") &lt;&gt; "Não", "Sim", "Não")</f>
        <v>Não</v>
      </c>
      <c r="Z1185" s="133">
        <f>CENSO[[#This Row],[g (m²)]]/SUM(AEEF[AEEF-UT])</f>
        <v>5.7376139802965123E-4</v>
      </c>
      <c r="AA1185" s="133">
        <f>CENSO[[#This Row],[v (m³)]]/SUM(AEEF[AEEF-UT])</f>
        <v>6.8277606365528491E-3</v>
      </c>
    </row>
    <row r="1186" spans="1:27" ht="14">
      <c r="A1186" s="86">
        <v>1</v>
      </c>
      <c r="B1186" s="86">
        <v>1</v>
      </c>
      <c r="C1186" s="63">
        <v>43</v>
      </c>
      <c r="D1186" s="63">
        <v>1185</v>
      </c>
      <c r="E1186" s="63" t="str">
        <f>VLOOKUP(CENSO[[#This Row],[NOME COMUM]],ESPECIES[],2,FALSE)</f>
        <v>Buchenavia capitata (Vahl) Eichler</v>
      </c>
      <c r="F1186" s="64" t="s">
        <v>10</v>
      </c>
      <c r="G1186" s="64">
        <v>208</v>
      </c>
      <c r="H1186" s="97">
        <f>CENSO[[#This Row],[CAP (cm)]]/PI()</f>
        <v>66.208456326228458</v>
      </c>
      <c r="I1186" s="64">
        <v>22</v>
      </c>
      <c r="J1186" s="96">
        <f>(PI()*(CENSO[[#This Row],[DAP (cm)]]^2))/40000</f>
        <v>0.34428397289638796</v>
      </c>
      <c r="K1186" s="96">
        <f>CENSO[[#This Row],[g (m²)]]*CENSO[[#This Row],[H (m)]]*0.7</f>
        <v>5.3019731826043746</v>
      </c>
      <c r="L1186" s="64">
        <v>1</v>
      </c>
      <c r="M1186" s="65">
        <v>367034.7</v>
      </c>
      <c r="N1186" s="87">
        <v>9708385.0999999903</v>
      </c>
      <c r="O1186" s="87" t="s">
        <v>1227</v>
      </c>
      <c r="P1186" s="87" t="str">
        <f>VLOOKUP(CENSO[[#This Row],[DAP (cm)]],CD[],2,TRUE)</f>
        <v>TORA</v>
      </c>
      <c r="Q1186" s="87" t="str">
        <f>VLOOKUP(CENSO[[#This Row],[DAP (cm)]],DD[],2,TRUE)</f>
        <v>60├ 70</v>
      </c>
      <c r="R1186" s="87" t="str" cm="1">
        <f t="array" ref="R1186">INDEX(_xlfn.TEXTSPLIT(CENSO[[#This Row],[NOME CIENTIFICO]]," "),1)</f>
        <v>Buchenavia</v>
      </c>
      <c r="S1186" s="98" t="s">
        <v>1004</v>
      </c>
      <c r="T1186" s="87">
        <f>_xlfn.MINIFS(CENSO[DAP (cm)],CENSO[NOME CIENTIFICO],CENSO[[#This Row],[NOME CIENTIFICO]])</f>
        <v>41.38028520389279</v>
      </c>
      <c r="U11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186" s="87" t="str">
        <f>IF(CENSO[[#This Row],[DAP (cm)]]&lt;CENSO[[#This Row],[DMCE (cm)]],"DAP &lt; DMCE","DAP ≥ DMCE")</f>
        <v>DAP ≥ DMCE</v>
      </c>
      <c r="W1186" s="87" t="str">
        <f>IF(CENSO[[#This Row],[DAP (cm)]]&gt;200, "Superior", "Inferior")</f>
        <v>Inferior</v>
      </c>
      <c r="X1186" s="87" t="str">
        <f>VLOOKUP(CENSO[[#This Row],[NOME COMUM]],ESPECIES[],4,FALSE)</f>
        <v>Não</v>
      </c>
      <c r="Y1186" s="87" t="str">
        <f>IF(IFERROR(VLOOKUP(CENSO[[#This Row],[NOME COMUM]],COMERCIAIS[],2, FALSE), "Não") &lt;&gt; "Não", "Sim", "Não")</f>
        <v>Não</v>
      </c>
      <c r="Z1186" s="133">
        <f>CENSO[[#This Row],[g (m²)]]/SUM(AEEF[AEEF-UT])</f>
        <v>6.023735864581724E-4</v>
      </c>
      <c r="AA1186" s="133">
        <f>CENSO[[#This Row],[v (m³)]]/SUM(AEEF[AEEF-UT])</f>
        <v>9.2765532314558544E-3</v>
      </c>
    </row>
    <row r="1187" spans="1:27" ht="14">
      <c r="A1187" s="86">
        <v>1</v>
      </c>
      <c r="B1187" s="86">
        <v>1</v>
      </c>
      <c r="C1187" s="63">
        <v>43</v>
      </c>
      <c r="D1187" s="63">
        <v>1186</v>
      </c>
      <c r="E1187" s="63" t="str">
        <f>VLOOKUP(CENSO[[#This Row],[NOME COMUM]],ESPECIES[],2,FALSE)</f>
        <v>Swartzia ingaefolia Ducke</v>
      </c>
      <c r="F1187" s="64" t="s">
        <v>80</v>
      </c>
      <c r="G1187" s="64">
        <v>413</v>
      </c>
      <c r="H1187" s="97">
        <f>CENSO[[#This Row],[CAP (cm)]]/PI()</f>
        <v>131.46198299390556</v>
      </c>
      <c r="I1187" s="64">
        <v>22</v>
      </c>
      <c r="J1187" s="96">
        <f>(PI()*(CENSO[[#This Row],[DAP (cm)]]^2))/40000</f>
        <v>1.3573449744120751</v>
      </c>
      <c r="K1187" s="96">
        <f>CENSO[[#This Row],[g (m²)]]*CENSO[[#This Row],[H (m)]]*0.7</f>
        <v>20.903112605945957</v>
      </c>
      <c r="L1187" s="64">
        <v>2</v>
      </c>
      <c r="M1187" s="65">
        <v>367024.2</v>
      </c>
      <c r="N1187" s="87">
        <v>9708379.6999999899</v>
      </c>
      <c r="O1187" s="87" t="s">
        <v>1227</v>
      </c>
      <c r="P1187" s="87" t="str">
        <f>VLOOKUP(CENSO[[#This Row],[DAP (cm)]],CD[],2,TRUE)</f>
        <v>TORA</v>
      </c>
      <c r="Q1187" s="87" t="str">
        <f>VLOOKUP(CENSO[[#This Row],[DAP (cm)]],DD[],2,TRUE)</f>
        <v>130├ 140</v>
      </c>
      <c r="R1187" s="87" t="str" cm="1">
        <f t="array" ref="R1187">INDEX(_xlfn.TEXTSPLIT(CENSO[[#This Row],[NOME CIENTIFICO]]," "),1)</f>
        <v>Swartzia</v>
      </c>
      <c r="S1187" s="98" t="s">
        <v>1004</v>
      </c>
      <c r="T1187" s="87">
        <f>_xlfn.MINIFS(CENSO[DAP (cm)],CENSO[NOME CIENTIFICO],CENSO[[#This Row],[NOME CIENTIFICO]])</f>
        <v>42.335214862444161</v>
      </c>
      <c r="U11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1187" s="87" t="str">
        <f>IF(CENSO[[#This Row],[DAP (cm)]]&lt;CENSO[[#This Row],[DMCE (cm)]],"DAP &lt; DMCE","DAP ≥ DMCE")</f>
        <v>DAP ≥ DMCE</v>
      </c>
      <c r="W1187" s="87" t="str">
        <f>IF(CENSO[[#This Row],[DAP (cm)]]&gt;200, "Superior", "Inferior")</f>
        <v>Inferior</v>
      </c>
      <c r="X1187" s="87" t="str">
        <f>VLOOKUP(CENSO[[#This Row],[NOME COMUM]],ESPECIES[],4,FALSE)</f>
        <v>Não</v>
      </c>
      <c r="Y1187" s="87" t="str">
        <f>IF(IFERROR(VLOOKUP(CENSO[[#This Row],[NOME COMUM]],COMERCIAIS[],2, FALSE), "Não") &lt;&gt; "Não", "Sim", "Não")</f>
        <v>Não</v>
      </c>
      <c r="Z1187" s="133">
        <f>CENSO[[#This Row],[g (m²)]]/SUM(AEEF[AEEF-UT])</f>
        <v>2.3748673323914582E-3</v>
      </c>
      <c r="AA1187" s="133">
        <f>CENSO[[#This Row],[v (m³)]]/SUM(AEEF[AEEF-UT])</f>
        <v>3.6572956918828455E-2</v>
      </c>
    </row>
    <row r="1188" spans="1:27" ht="14">
      <c r="A1188" s="86">
        <v>1</v>
      </c>
      <c r="B1188" s="86">
        <v>1</v>
      </c>
      <c r="C1188" s="63">
        <v>43</v>
      </c>
      <c r="D1188" s="63">
        <v>1187</v>
      </c>
      <c r="E1188" s="63" t="str">
        <f>VLOOKUP(CENSO[[#This Row],[NOME COMUM]],ESPECIES[],2,FALSE)</f>
        <v>Dipteryx odorata (Aubl.) Willd.</v>
      </c>
      <c r="F1188" s="64" t="s">
        <v>4</v>
      </c>
      <c r="G1188" s="64">
        <v>260</v>
      </c>
      <c r="H1188" s="97">
        <f>CENSO[[#This Row],[CAP (cm)]]/PI()</f>
        <v>82.760570407785579</v>
      </c>
      <c r="I1188" s="64">
        <v>20</v>
      </c>
      <c r="J1188" s="96">
        <f>(PI()*(CENSO[[#This Row],[DAP (cm)]]^2))/40000</f>
        <v>0.53794370765060628</v>
      </c>
      <c r="K1188" s="96">
        <f>CENSO[[#This Row],[g (m²)]]*CENSO[[#This Row],[H (m)]]*0.7</f>
        <v>7.5312119071084878</v>
      </c>
      <c r="L1188" s="64">
        <v>1</v>
      </c>
      <c r="M1188" s="65">
        <v>366922.09999999899</v>
      </c>
      <c r="N1188" s="87">
        <v>9708473.0999999903</v>
      </c>
      <c r="O1188" s="87" t="s">
        <v>1227</v>
      </c>
      <c r="P1188" s="87" t="str">
        <f>VLOOKUP(CENSO[[#This Row],[DAP (cm)]],CD[],2,TRUE)</f>
        <v>TORA</v>
      </c>
      <c r="Q1188" s="87" t="str">
        <f>VLOOKUP(CENSO[[#This Row],[DAP (cm)]],DD[],2,TRUE)</f>
        <v>80├ 90</v>
      </c>
      <c r="R1188" s="87" t="str" cm="1">
        <f t="array" ref="R1188">INDEX(_xlfn.TEXTSPLIT(CENSO[[#This Row],[NOME CIENTIFICO]]," "),1)</f>
        <v>Dipteryx</v>
      </c>
      <c r="S1188" s="98" t="s">
        <v>1004</v>
      </c>
      <c r="T1188" s="87">
        <f>_xlfn.MINIFS(CENSO[DAP (cm)],CENSO[NOME CIENTIFICO],CENSO[[#This Row],[NOME CIENTIFICO]])</f>
        <v>39.152116000606256</v>
      </c>
      <c r="U11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80</v>
      </c>
      <c r="V1188" s="87" t="str">
        <f>IF(CENSO[[#This Row],[DAP (cm)]]&lt;CENSO[[#This Row],[DMCE (cm)]],"DAP &lt; DMCE","DAP ≥ DMCE")</f>
        <v>DAP ≥ DMCE</v>
      </c>
      <c r="W1188" s="87" t="str">
        <f>IF(CENSO[[#This Row],[DAP (cm)]]&gt;200, "Superior", "Inferior")</f>
        <v>Inferior</v>
      </c>
      <c r="X1188" s="87" t="str">
        <f>VLOOKUP(CENSO[[#This Row],[NOME COMUM]],ESPECIES[],4,FALSE)</f>
        <v>Vulneravel</v>
      </c>
      <c r="Y1188" s="87" t="str">
        <f>IF(IFERROR(VLOOKUP(CENSO[[#This Row],[NOME COMUM]],COMERCIAIS[],2, FALSE), "Não") &lt;&gt; "Não", "Sim", "Não")</f>
        <v>Sim</v>
      </c>
      <c r="Z1188" s="133">
        <f>CENSO[[#This Row],[g (m²)]]/SUM(AEEF[AEEF-UT])</f>
        <v>9.4120872884089456E-4</v>
      </c>
      <c r="AA1188" s="133">
        <f>CENSO[[#This Row],[v (m³)]]/SUM(AEEF[AEEF-UT])</f>
        <v>1.3176922203772522E-2</v>
      </c>
    </row>
    <row r="1189" spans="1:27" ht="14">
      <c r="A1189" s="86">
        <v>1</v>
      </c>
      <c r="B1189" s="86">
        <v>1</v>
      </c>
      <c r="C1189" s="63">
        <v>43</v>
      </c>
      <c r="D1189" s="63">
        <v>1188</v>
      </c>
      <c r="E1189" s="63" t="str">
        <f>VLOOKUP(CENSO[[#This Row],[NOME COMUM]],ESPECIES[],2,FALSE)</f>
        <v>Couratari guianensis Aubl.</v>
      </c>
      <c r="F1189" s="64" t="s">
        <v>6</v>
      </c>
      <c r="G1189" s="64">
        <v>315</v>
      </c>
      <c r="H1189" s="97">
        <f>CENSO[[#This Row],[CAP (cm)]]/PI()</f>
        <v>100.26761414789407</v>
      </c>
      <c r="I1189" s="64">
        <v>24</v>
      </c>
      <c r="J1189" s="96">
        <f>(PI()*(CENSO[[#This Row],[DAP (cm)]]^2))/40000</f>
        <v>0.78960746141466576</v>
      </c>
      <c r="K1189" s="96">
        <f>CENSO[[#This Row],[g (m²)]]*CENSO[[#This Row],[H (m)]]*0.7</f>
        <v>13.265405351766384</v>
      </c>
      <c r="L1189" s="64">
        <v>1</v>
      </c>
      <c r="M1189" s="65">
        <v>366875.4</v>
      </c>
      <c r="N1189" s="87">
        <v>9708480</v>
      </c>
      <c r="O1189" s="87" t="s">
        <v>1228</v>
      </c>
      <c r="P1189" s="87" t="str">
        <f>VLOOKUP(CENSO[[#This Row],[DAP (cm)]],CD[],2,TRUE)</f>
        <v>TORA</v>
      </c>
      <c r="Q1189" s="87" t="str">
        <f>VLOOKUP(CENSO[[#This Row],[DAP (cm)]],DD[],2,TRUE)</f>
        <v>100├ 110</v>
      </c>
      <c r="R1189" s="87" t="str" cm="1">
        <f t="array" ref="R1189">INDEX(_xlfn.TEXTSPLIT(CENSO[[#This Row],[NOME CIENTIFICO]]," "),1)</f>
        <v>Couratari</v>
      </c>
      <c r="S1189" s="98" t="s">
        <v>1004</v>
      </c>
      <c r="T1189" s="87">
        <f>_xlfn.MINIFS(CENSO[DAP (cm)],CENSO[NOME CIENTIFICO],CENSO[[#This Row],[NOME CIENTIFICO]])</f>
        <v>38.833806114422465</v>
      </c>
      <c r="U11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89" s="87" t="str">
        <f>IF(CENSO[[#This Row],[DAP (cm)]]&lt;CENSO[[#This Row],[DMCE (cm)]],"DAP &lt; DMCE","DAP ≥ DMCE")</f>
        <v>DAP ≥ DMCE</v>
      </c>
      <c r="W1189" s="87" t="str">
        <f>IF(CENSO[[#This Row],[DAP (cm)]]&gt;200, "Superior", "Inferior")</f>
        <v>Inferior</v>
      </c>
      <c r="X1189" s="87" t="str">
        <f>VLOOKUP(CENSO[[#This Row],[NOME COMUM]],ESPECIES[],4,FALSE)</f>
        <v>Não</v>
      </c>
      <c r="Y1189" s="87" t="str">
        <f>IF(IFERROR(VLOOKUP(CENSO[[#This Row],[NOME COMUM]],COMERCIAIS[],2, FALSE), "Não") &lt;&gt; "Não", "Sim", "Não")</f>
        <v>Sim</v>
      </c>
      <c r="Z1189" s="133">
        <f>CENSO[[#This Row],[g (m²)]]/SUM(AEEF[AEEF-UT])</f>
        <v>1.3815301201070673E-3</v>
      </c>
      <c r="AA1189" s="133">
        <f>CENSO[[#This Row],[v (m³)]]/SUM(AEEF[AEEF-UT])</f>
        <v>2.3209706017798731E-2</v>
      </c>
    </row>
    <row r="1190" spans="1:27" ht="14">
      <c r="A1190" s="86">
        <v>1</v>
      </c>
      <c r="B1190" s="86">
        <v>1</v>
      </c>
      <c r="C1190" s="63">
        <v>44</v>
      </c>
      <c r="D1190" s="63">
        <v>1189</v>
      </c>
      <c r="E1190" s="63" t="str">
        <f>VLOOKUP(CENSO[[#This Row],[NOME COMUM]],ESPECIES[],2,FALSE)</f>
        <v>Parkia multijuga Benth.</v>
      </c>
      <c r="F1190" s="64" t="s">
        <v>75</v>
      </c>
      <c r="G1190" s="64">
        <v>330</v>
      </c>
      <c r="H1190" s="97">
        <f>CENSO[[#This Row],[CAP (cm)]]/PI()</f>
        <v>105.04226244065093</v>
      </c>
      <c r="I1190" s="64">
        <v>22</v>
      </c>
      <c r="J1190" s="96">
        <f>(PI()*(CENSO[[#This Row],[DAP (cm)]]^2))/40000</f>
        <v>0.86659866513537021</v>
      </c>
      <c r="K1190" s="96">
        <f>CENSO[[#This Row],[g (m²)]]*CENSO[[#This Row],[H (m)]]*0.7</f>
        <v>13.345619443084701</v>
      </c>
      <c r="L1190" s="64">
        <v>1</v>
      </c>
      <c r="M1190" s="65">
        <v>366844.09999999899</v>
      </c>
      <c r="N1190" s="87">
        <v>9708449</v>
      </c>
      <c r="O1190" s="87" t="s">
        <v>1227</v>
      </c>
      <c r="P1190" s="87" t="str">
        <f>VLOOKUP(CENSO[[#This Row],[DAP (cm)]],CD[],2,TRUE)</f>
        <v>TORA</v>
      </c>
      <c r="Q1190" s="87" t="str">
        <f>VLOOKUP(CENSO[[#This Row],[DAP (cm)]],DD[],2,TRUE)</f>
        <v>100├ 110</v>
      </c>
      <c r="R1190" s="87" t="str" cm="1">
        <f t="array" ref="R1190">INDEX(_xlfn.TEXTSPLIT(CENSO[[#This Row],[NOME CIENTIFICO]]," "),1)</f>
        <v>Parkia</v>
      </c>
      <c r="S1190" s="98" t="s">
        <v>1004</v>
      </c>
      <c r="T1190" s="87">
        <f>_xlfn.MINIFS(CENSO[DAP (cm)],CENSO[NOME CIENTIFICO],CENSO[[#This Row],[NOME CIENTIFICO]])</f>
        <v>39.788735772973837</v>
      </c>
      <c r="U11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90" s="87" t="str">
        <f>IF(CENSO[[#This Row],[DAP (cm)]]&lt;CENSO[[#This Row],[DMCE (cm)]],"DAP &lt; DMCE","DAP ≥ DMCE")</f>
        <v>DAP ≥ DMCE</v>
      </c>
      <c r="W1190" s="87" t="str">
        <f>IF(CENSO[[#This Row],[DAP (cm)]]&gt;200, "Superior", "Inferior")</f>
        <v>Inferior</v>
      </c>
      <c r="X1190" s="87" t="str">
        <f>VLOOKUP(CENSO[[#This Row],[NOME COMUM]],ESPECIES[],4,FALSE)</f>
        <v>Não</v>
      </c>
      <c r="Y1190" s="87" t="str">
        <f>IF(IFERROR(VLOOKUP(CENSO[[#This Row],[NOME COMUM]],COMERCIAIS[],2, FALSE), "Não") &lt;&gt; "Não", "Sim", "Não")</f>
        <v>Não</v>
      </c>
      <c r="Z1190" s="133">
        <f>CENSO[[#This Row],[g (m²)]]/SUM(AEEF[AEEF-UT])</f>
        <v>1.5162371386209085E-3</v>
      </c>
      <c r="AA1190" s="133">
        <f>CENSO[[#This Row],[v (m³)]]/SUM(AEEF[AEEF-UT])</f>
        <v>2.335005193476199E-2</v>
      </c>
    </row>
    <row r="1191" spans="1:27" ht="14">
      <c r="A1191" s="86">
        <v>1</v>
      </c>
      <c r="B1191" s="86">
        <v>1</v>
      </c>
      <c r="C1191" s="63">
        <v>44</v>
      </c>
      <c r="D1191" s="63">
        <v>1190</v>
      </c>
      <c r="E1191" s="63" t="str">
        <f>VLOOKUP(CENSO[[#This Row],[NOME COMUM]],ESPECIES[],2,FALSE)</f>
        <v>Bertholletia excelsa Humb. &amp; Bonpl.</v>
      </c>
      <c r="F1191" s="64" t="s">
        <v>37</v>
      </c>
      <c r="G1191" s="64">
        <v>500</v>
      </c>
      <c r="H1191" s="97">
        <f>CENSO[[#This Row],[CAP (cm)]]/PI()</f>
        <v>159.15494309189535</v>
      </c>
      <c r="I1191" s="64">
        <v>24</v>
      </c>
      <c r="J1191" s="96">
        <f>(PI()*(CENSO[[#This Row],[DAP (cm)]]^2))/40000</f>
        <v>1.9894367886486919</v>
      </c>
      <c r="K1191" s="96">
        <f>CENSO[[#This Row],[g (m²)]]*CENSO[[#This Row],[H (m)]]*0.7</f>
        <v>33.422538049298026</v>
      </c>
      <c r="L1191" s="64">
        <v>1</v>
      </c>
      <c r="M1191" s="65">
        <v>366863.5</v>
      </c>
      <c r="N1191" s="87">
        <v>9708425.0999999903</v>
      </c>
      <c r="O1191" s="87" t="s">
        <v>424</v>
      </c>
      <c r="P1191" s="87" t="str">
        <f>VLOOKUP(CENSO[[#This Row],[DAP (cm)]],CD[],2,TRUE)</f>
        <v>TORA</v>
      </c>
      <c r="Q1191" s="87" t="str">
        <f>VLOOKUP(CENSO[[#This Row],[DAP (cm)]],DD[],2,TRUE)</f>
        <v>150├ 160</v>
      </c>
      <c r="R1191" s="87" t="str" cm="1">
        <f t="array" ref="R1191">INDEX(_xlfn.TEXTSPLIT(CENSO[[#This Row],[NOME CIENTIFICO]]," "),1)</f>
        <v>Bertholletia</v>
      </c>
      <c r="S1191" s="98" t="s">
        <v>1004</v>
      </c>
      <c r="T1191" s="87">
        <f>_xlfn.MINIFS(CENSO[DAP (cm)],CENSO[NOME CIENTIFICO],CENSO[[#This Row],[NOME CIENTIFICO]])</f>
        <v>41.38028520389279</v>
      </c>
      <c r="U11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191" s="87" t="str">
        <f>IF(CENSO[[#This Row],[DAP (cm)]]&lt;CENSO[[#This Row],[DMCE (cm)]],"DAP &lt; DMCE","DAP ≥ DMCE")</f>
        <v>DAP ≥ DMCE</v>
      </c>
      <c r="W1191" s="87" t="str">
        <f>IF(CENSO[[#This Row],[DAP (cm)]]&gt;200, "Superior", "Inferior")</f>
        <v>Inferior</v>
      </c>
      <c r="X1191" s="87" t="str">
        <f>VLOOKUP(CENSO[[#This Row],[NOME COMUM]],ESPECIES[],4,FALSE)</f>
        <v>Protegida</v>
      </c>
      <c r="Y1191" s="87" t="str">
        <f>IF(IFERROR(VLOOKUP(CENSO[[#This Row],[NOME COMUM]],COMERCIAIS[],2, FALSE), "Não") &lt;&gt; "Não", "Sim", "Não")</f>
        <v>Não</v>
      </c>
      <c r="Z1191" s="133">
        <f>CENSO[[#This Row],[g (m²)]]/SUM(AEEF[AEEF-UT])</f>
        <v>3.4808015119855568E-3</v>
      </c>
      <c r="AA1191" s="133">
        <f>CENSO[[#This Row],[v (m³)]]/SUM(AEEF[AEEF-UT])</f>
        <v>5.8477465401357356E-2</v>
      </c>
    </row>
    <row r="1192" spans="1:27" ht="14">
      <c r="A1192" s="86">
        <v>1</v>
      </c>
      <c r="B1192" s="86">
        <v>1</v>
      </c>
      <c r="C1192" s="63">
        <v>44</v>
      </c>
      <c r="D1192" s="63">
        <v>1191</v>
      </c>
      <c r="E1192" s="63" t="str">
        <f>VLOOKUP(CENSO[[#This Row],[NOME COMUM]],ESPECIES[],2,FALSE)</f>
        <v>Astronium lecointei Ducke</v>
      </c>
      <c r="F1192" s="64" t="s">
        <v>5</v>
      </c>
      <c r="G1192" s="64">
        <v>297</v>
      </c>
      <c r="H1192" s="97">
        <f>CENSO[[#This Row],[CAP (cm)]]/PI()</f>
        <v>94.538036196585836</v>
      </c>
      <c r="I1192" s="64">
        <v>23</v>
      </c>
      <c r="J1192" s="96">
        <f>(PI()*(CENSO[[#This Row],[DAP (cm)]]^2))/40000</f>
        <v>0.70194491875964982</v>
      </c>
      <c r="K1192" s="96">
        <f>CENSO[[#This Row],[g (m²)]]*CENSO[[#This Row],[H (m)]]*0.7</f>
        <v>11.30131319203036</v>
      </c>
      <c r="L1192" s="64">
        <v>1</v>
      </c>
      <c r="M1192" s="65">
        <v>366871.5</v>
      </c>
      <c r="N1192" s="87">
        <v>9708435.4000000004</v>
      </c>
      <c r="O1192" s="87" t="s">
        <v>1228</v>
      </c>
      <c r="P1192" s="87" t="str">
        <f>VLOOKUP(CENSO[[#This Row],[DAP (cm)]],CD[],2,TRUE)</f>
        <v>TORA</v>
      </c>
      <c r="Q1192" s="87" t="str">
        <f>VLOOKUP(CENSO[[#This Row],[DAP (cm)]],DD[],2,TRUE)</f>
        <v>90├ 100</v>
      </c>
      <c r="R1192" s="87" t="str" cm="1">
        <f t="array" ref="R1192">INDEX(_xlfn.TEXTSPLIT(CENSO[[#This Row],[NOME CIENTIFICO]]," "),1)</f>
        <v>Astronium</v>
      </c>
      <c r="S1192" s="98" t="s">
        <v>1004</v>
      </c>
      <c r="T1192" s="87">
        <f>_xlfn.MINIFS(CENSO[DAP (cm)],CENSO[NOME CIENTIFICO],CENSO[[#This Row],[NOME CIENTIFICO]])</f>
        <v>40.107045659157627</v>
      </c>
      <c r="U11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192" s="87" t="str">
        <f>IF(CENSO[[#This Row],[DAP (cm)]]&lt;CENSO[[#This Row],[DMCE (cm)]],"DAP &lt; DMCE","DAP ≥ DMCE")</f>
        <v>DAP ≥ DMCE</v>
      </c>
      <c r="W1192" s="87" t="str">
        <f>IF(CENSO[[#This Row],[DAP (cm)]]&gt;200, "Superior", "Inferior")</f>
        <v>Inferior</v>
      </c>
      <c r="X1192" s="87" t="str">
        <f>VLOOKUP(CENSO[[#This Row],[NOME COMUM]],ESPECIES[],4,FALSE)</f>
        <v>Não</v>
      </c>
      <c r="Y1192" s="87" t="str">
        <f>IF(IFERROR(VLOOKUP(CENSO[[#This Row],[NOME COMUM]],COMERCIAIS[],2, FALSE), "Não") &lt;&gt; "Não", "Sim", "Não")</f>
        <v>Sim</v>
      </c>
      <c r="Z1192" s="133">
        <f>CENSO[[#This Row],[g (m²)]]/SUM(AEEF[AEEF-UT])</f>
        <v>1.2281520822829358E-3</v>
      </c>
      <c r="AA1192" s="133">
        <f>CENSO[[#This Row],[v (m³)]]/SUM(AEEF[AEEF-UT])</f>
        <v>1.9773248524755264E-2</v>
      </c>
    </row>
    <row r="1193" spans="1:27" ht="14">
      <c r="A1193" s="86">
        <v>1</v>
      </c>
      <c r="B1193" s="86">
        <v>1</v>
      </c>
      <c r="C1193" s="63">
        <v>44</v>
      </c>
      <c r="D1193" s="63">
        <v>1192</v>
      </c>
      <c r="E1193" s="63" t="str">
        <f>VLOOKUP(CENSO[[#This Row],[NOME COMUM]],ESPECIES[],2,FALSE)</f>
        <v>Vatairea fusca Ducke</v>
      </c>
      <c r="F1193" s="64" t="s">
        <v>50</v>
      </c>
      <c r="G1193" s="64">
        <v>212</v>
      </c>
      <c r="H1193" s="97">
        <f>CENSO[[#This Row],[CAP (cm)]]/PI()</f>
        <v>67.48169587096362</v>
      </c>
      <c r="I1193" s="64">
        <v>20</v>
      </c>
      <c r="J1193" s="96">
        <f>(PI()*(CENSO[[#This Row],[DAP (cm)]]^2))/40000</f>
        <v>0.35765298811610713</v>
      </c>
      <c r="K1193" s="96">
        <f>CENSO[[#This Row],[g (m²)]]*CENSO[[#This Row],[H (m)]]*0.7</f>
        <v>5.0071418336254991</v>
      </c>
      <c r="L1193" s="64">
        <v>1</v>
      </c>
      <c r="M1193" s="65">
        <v>366877.59999999899</v>
      </c>
      <c r="N1193" s="87">
        <v>9708443.4000000004</v>
      </c>
      <c r="O1193" s="87" t="s">
        <v>1227</v>
      </c>
      <c r="P1193" s="87" t="str">
        <f>VLOOKUP(CENSO[[#This Row],[DAP (cm)]],CD[],2,TRUE)</f>
        <v>TORA</v>
      </c>
      <c r="Q1193" s="87" t="str">
        <f>VLOOKUP(CENSO[[#This Row],[DAP (cm)]],DD[],2,TRUE)</f>
        <v>60├ 70</v>
      </c>
      <c r="R1193" s="87" t="str" cm="1">
        <f t="array" ref="R1193">INDEX(_xlfn.TEXTSPLIT(CENSO[[#This Row],[NOME CIENTIFICO]]," "),1)</f>
        <v>Vatairea</v>
      </c>
      <c r="S1193" s="98" t="s">
        <v>1004</v>
      </c>
      <c r="T1193" s="87">
        <f>_xlfn.MINIFS(CENSO[DAP (cm)],CENSO[NOME CIENTIFICO],CENSO[[#This Row],[NOME CIENTIFICO]])</f>
        <v>50.929581789406512</v>
      </c>
      <c r="U11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60.929581789406512</v>
      </c>
      <c r="V1193" s="87" t="str">
        <f>IF(CENSO[[#This Row],[DAP (cm)]]&lt;CENSO[[#This Row],[DMCE (cm)]],"DAP &lt; DMCE","DAP ≥ DMCE")</f>
        <v>DAP ≥ DMCE</v>
      </c>
      <c r="W1193" s="87" t="str">
        <f>IF(CENSO[[#This Row],[DAP (cm)]]&gt;200, "Superior", "Inferior")</f>
        <v>Inferior</v>
      </c>
      <c r="X1193" s="87" t="str">
        <f>VLOOKUP(CENSO[[#This Row],[NOME COMUM]],ESPECIES[],4,FALSE)</f>
        <v>Não</v>
      </c>
      <c r="Y1193" s="87" t="str">
        <f>IF(IFERROR(VLOOKUP(CENSO[[#This Row],[NOME COMUM]],COMERCIAIS[],2, FALSE), "Não") &lt;&gt; "Não", "Sim", "Não")</f>
        <v>Não</v>
      </c>
      <c r="Z1193" s="133">
        <f>CENSO[[#This Row],[g (m²)]]/SUM(AEEF[AEEF-UT])</f>
        <v>6.2576457261871526E-4</v>
      </c>
      <c r="AA1193" s="133">
        <f>CENSO[[#This Row],[v (m³)]]/SUM(AEEF[AEEF-UT])</f>
        <v>8.7607040166620131E-3</v>
      </c>
    </row>
    <row r="1194" spans="1:27" ht="14">
      <c r="A1194" s="86">
        <v>1</v>
      </c>
      <c r="B1194" s="86">
        <v>1</v>
      </c>
      <c r="C1194" s="63">
        <v>44</v>
      </c>
      <c r="D1194" s="63">
        <v>1193</v>
      </c>
      <c r="E1194" s="63" t="str">
        <f>VLOOKUP(CENSO[[#This Row],[NOME COMUM]],ESPECIES[],2,FALSE)</f>
        <v>Swartzia ingaefolia Ducke</v>
      </c>
      <c r="F1194" s="64" t="s">
        <v>80</v>
      </c>
      <c r="G1194" s="64">
        <v>133</v>
      </c>
      <c r="H1194" s="97">
        <f>CENSO[[#This Row],[CAP (cm)]]/PI()</f>
        <v>42.335214862444161</v>
      </c>
      <c r="I1194" s="64">
        <v>14</v>
      </c>
      <c r="J1194" s="96">
        <f>(PI()*(CENSO[[#This Row],[DAP (cm)]]^2))/40000</f>
        <v>0.14076458941762685</v>
      </c>
      <c r="K1194" s="96">
        <f>CENSO[[#This Row],[g (m²)]]*CENSO[[#This Row],[H (m)]]*0.7</f>
        <v>1.379492976292743</v>
      </c>
      <c r="L1194" s="64">
        <v>1</v>
      </c>
      <c r="M1194" s="65">
        <v>366884.299999999</v>
      </c>
      <c r="N1194" s="87">
        <v>9708452.1999999899</v>
      </c>
      <c r="O1194" s="98" t="s">
        <v>1225</v>
      </c>
      <c r="P1194" s="87" t="str">
        <f>VLOOKUP(CENSO[[#This Row],[DAP (cm)]],CD[],2,TRUE)</f>
        <v>TORETE</v>
      </c>
      <c r="Q1194" s="87" t="str">
        <f>VLOOKUP(CENSO[[#This Row],[DAP (cm)]],DD[],2,TRUE)</f>
        <v>40├ 50</v>
      </c>
      <c r="R1194" s="87" t="str" cm="1">
        <f t="array" ref="R1194">INDEX(_xlfn.TEXTSPLIT(CENSO[[#This Row],[NOME CIENTIFICO]]," "),1)</f>
        <v>Swartzia</v>
      </c>
      <c r="S1194" s="98" t="s">
        <v>1004</v>
      </c>
      <c r="T1194" s="87">
        <f>_xlfn.MINIFS(CENSO[DAP (cm)],CENSO[NOME CIENTIFICO],CENSO[[#This Row],[NOME CIENTIFICO]])</f>
        <v>42.335214862444161</v>
      </c>
      <c r="U11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1194" s="87" t="str">
        <f>IF(CENSO[[#This Row],[DAP (cm)]]&lt;CENSO[[#This Row],[DMCE (cm)]],"DAP &lt; DMCE","DAP ≥ DMCE")</f>
        <v>DAP &lt; DMCE</v>
      </c>
      <c r="W1194" s="87" t="str">
        <f>IF(CENSO[[#This Row],[DAP (cm)]]&gt;200, "Superior", "Inferior")</f>
        <v>Inferior</v>
      </c>
      <c r="X1194" s="87" t="str">
        <f>VLOOKUP(CENSO[[#This Row],[NOME COMUM]],ESPECIES[],4,FALSE)</f>
        <v>Não</v>
      </c>
      <c r="Y1194" s="87" t="str">
        <f>IF(IFERROR(VLOOKUP(CENSO[[#This Row],[NOME COMUM]],COMERCIAIS[],2, FALSE), "Não") &lt;&gt; "Não", "Sim", "Não")</f>
        <v>Não</v>
      </c>
      <c r="Z1194" s="133">
        <f>CENSO[[#This Row],[g (m²)]]/SUM(AEEF[AEEF-UT])</f>
        <v>2.4628759178205005E-4</v>
      </c>
      <c r="AA1194" s="133">
        <f>CENSO[[#This Row],[v (m³)]]/SUM(AEEF[AEEF-UT])</f>
        <v>2.4136183994640905E-3</v>
      </c>
    </row>
    <row r="1195" spans="1:27" ht="14">
      <c r="A1195" s="86">
        <v>1</v>
      </c>
      <c r="B1195" s="86">
        <v>1</v>
      </c>
      <c r="C1195" s="63">
        <v>44</v>
      </c>
      <c r="D1195" s="63">
        <v>1194</v>
      </c>
      <c r="E1195" s="63" t="str">
        <f>VLOOKUP(CENSO[[#This Row],[NOME COMUM]],ESPECIES[],2,FALSE)</f>
        <v>Piptadenia suaveolens Miq.</v>
      </c>
      <c r="F1195" s="64" t="s">
        <v>22</v>
      </c>
      <c r="G1195" s="64">
        <v>315</v>
      </c>
      <c r="H1195" s="97">
        <f>CENSO[[#This Row],[CAP (cm)]]/PI()</f>
        <v>100.26761414789407</v>
      </c>
      <c r="I1195" s="64">
        <v>15</v>
      </c>
      <c r="J1195" s="96">
        <f>(PI()*(CENSO[[#This Row],[DAP (cm)]]^2))/40000</f>
        <v>0.78960746141466576</v>
      </c>
      <c r="K1195" s="96">
        <f>CENSO[[#This Row],[g (m²)]]*CENSO[[#This Row],[H (m)]]*0.7</f>
        <v>8.29087834485399</v>
      </c>
      <c r="L1195" s="64">
        <v>1</v>
      </c>
      <c r="M1195" s="65">
        <v>366899.299999999</v>
      </c>
      <c r="N1195" s="87">
        <v>9708438.9000000004</v>
      </c>
      <c r="O1195" s="87" t="s">
        <v>1228</v>
      </c>
      <c r="P1195" s="87" t="str">
        <f>VLOOKUP(CENSO[[#This Row],[DAP (cm)]],CD[],2,TRUE)</f>
        <v>TORA</v>
      </c>
      <c r="Q1195" s="87" t="str">
        <f>VLOOKUP(CENSO[[#This Row],[DAP (cm)]],DD[],2,TRUE)</f>
        <v>100├ 110</v>
      </c>
      <c r="R1195" s="87" t="str" cm="1">
        <f t="array" ref="R1195">INDEX(_xlfn.TEXTSPLIT(CENSO[[#This Row],[NOME CIENTIFICO]]," "),1)</f>
        <v>Piptadenia</v>
      </c>
      <c r="S1195" s="98" t="s">
        <v>1004</v>
      </c>
      <c r="T1195" s="87">
        <f>_xlfn.MINIFS(CENSO[DAP (cm)],CENSO[NOME CIENTIFICO],CENSO[[#This Row],[NOME CIENTIFICO]])</f>
        <v>39.788735772973837</v>
      </c>
      <c r="U11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95" s="87" t="str">
        <f>IF(CENSO[[#This Row],[DAP (cm)]]&lt;CENSO[[#This Row],[DMCE (cm)]],"DAP &lt; DMCE","DAP ≥ DMCE")</f>
        <v>DAP ≥ DMCE</v>
      </c>
      <c r="W1195" s="87" t="str">
        <f>IF(CENSO[[#This Row],[DAP (cm)]]&gt;200, "Superior", "Inferior")</f>
        <v>Inferior</v>
      </c>
      <c r="X1195" s="87" t="str">
        <f>VLOOKUP(CENSO[[#This Row],[NOME COMUM]],ESPECIES[],4,FALSE)</f>
        <v>Não</v>
      </c>
      <c r="Y1195" s="87" t="str">
        <f>IF(IFERROR(VLOOKUP(CENSO[[#This Row],[NOME COMUM]],COMERCIAIS[],2, FALSE), "Não") &lt;&gt; "Não", "Sim", "Não")</f>
        <v>Sim</v>
      </c>
      <c r="Z1195" s="133">
        <f>CENSO[[#This Row],[g (m²)]]/SUM(AEEF[AEEF-UT])</f>
        <v>1.3815301201070673E-3</v>
      </c>
      <c r="AA1195" s="133">
        <f>CENSO[[#This Row],[v (m³)]]/SUM(AEEF[AEEF-UT])</f>
        <v>1.4506066261124207E-2</v>
      </c>
    </row>
    <row r="1196" spans="1:27" ht="14">
      <c r="A1196" s="86">
        <v>1</v>
      </c>
      <c r="B1196" s="86">
        <v>1</v>
      </c>
      <c r="C1196" s="63">
        <v>44</v>
      </c>
      <c r="D1196" s="63">
        <v>1195</v>
      </c>
      <c r="E1196" s="63" t="str">
        <f>VLOOKUP(CENSO[[#This Row],[NOME COMUM]],ESPECIES[],2,FALSE)</f>
        <v>Tachigali myrmecophila Ducke</v>
      </c>
      <c r="F1196" s="64" t="s">
        <v>14</v>
      </c>
      <c r="G1196" s="64">
        <v>152</v>
      </c>
      <c r="H1196" s="97">
        <f>CENSO[[#This Row],[CAP (cm)]]/PI()</f>
        <v>48.383102699936181</v>
      </c>
      <c r="I1196" s="64">
        <v>13</v>
      </c>
      <c r="J1196" s="96">
        <f>(PI()*(CENSO[[#This Row],[DAP (cm)]]^2))/40000</f>
        <v>0.18385579025975748</v>
      </c>
      <c r="K1196" s="96">
        <f>CENSO[[#This Row],[g (m²)]]*CENSO[[#This Row],[H (m)]]*0.7</f>
        <v>1.6730876913637929</v>
      </c>
      <c r="L1196" s="64">
        <v>1</v>
      </c>
      <c r="M1196" s="65">
        <v>366898.7</v>
      </c>
      <c r="N1196" s="87">
        <v>9708391.4000000004</v>
      </c>
      <c r="O1196" s="98" t="s">
        <v>1225</v>
      </c>
      <c r="P1196" s="87" t="str">
        <f>VLOOKUP(CENSO[[#This Row],[DAP (cm)]],CD[],2,TRUE)</f>
        <v>TORETE</v>
      </c>
      <c r="Q1196" s="87" t="str">
        <f>VLOOKUP(CENSO[[#This Row],[DAP (cm)]],DD[],2,TRUE)</f>
        <v>40├ 50</v>
      </c>
      <c r="R1196" s="87" t="str" cm="1">
        <f t="array" ref="R1196">INDEX(_xlfn.TEXTSPLIT(CENSO[[#This Row],[NOME CIENTIFICO]]," "),1)</f>
        <v>Tachigali</v>
      </c>
      <c r="S1196" s="98" t="s">
        <v>1004</v>
      </c>
      <c r="T1196" s="87">
        <f>_xlfn.MINIFS(CENSO[DAP (cm)],CENSO[NOME CIENTIFICO],CENSO[[#This Row],[NOME CIENTIFICO]])</f>
        <v>39.152116000606256</v>
      </c>
      <c r="U11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96" s="87" t="str">
        <f>IF(CENSO[[#This Row],[DAP (cm)]]&lt;CENSO[[#This Row],[DMCE (cm)]],"DAP &lt; DMCE","DAP ≥ DMCE")</f>
        <v>DAP &lt; DMCE</v>
      </c>
      <c r="W1196" s="87" t="str">
        <f>IF(CENSO[[#This Row],[DAP (cm)]]&gt;200, "Superior", "Inferior")</f>
        <v>Inferior</v>
      </c>
      <c r="X1196" s="87" t="str">
        <f>VLOOKUP(CENSO[[#This Row],[NOME COMUM]],ESPECIES[],4,FALSE)</f>
        <v>Não</v>
      </c>
      <c r="Y1196" s="87" t="str">
        <f>IF(IFERROR(VLOOKUP(CENSO[[#This Row],[NOME COMUM]],COMERCIAIS[],2, FALSE), "Não") &lt;&gt; "Não", "Sim", "Não")</f>
        <v>Sim</v>
      </c>
      <c r="Z1196" s="133">
        <f>CENSO[[#This Row],[g (m²)]]/SUM(AEEF[AEEF-UT])</f>
        <v>3.2168175253165715E-4</v>
      </c>
      <c r="AA1196" s="133">
        <f>CENSO[[#This Row],[v (m³)]]/SUM(AEEF[AEEF-UT])</f>
        <v>2.9273039480380799E-3</v>
      </c>
    </row>
    <row r="1197" spans="1:27" ht="14">
      <c r="A1197" s="86">
        <v>1</v>
      </c>
      <c r="B1197" s="86">
        <v>1</v>
      </c>
      <c r="C1197" s="63">
        <v>44</v>
      </c>
      <c r="D1197" s="63">
        <v>1196</v>
      </c>
      <c r="E1197" s="63" t="str">
        <f>VLOOKUP(CENSO[[#This Row],[NOME COMUM]],ESPECIES[],2,FALSE)</f>
        <v>Lecythis chartacea O.Berg</v>
      </c>
      <c r="F1197" s="64" t="s">
        <v>31</v>
      </c>
      <c r="G1197" s="64">
        <v>215</v>
      </c>
      <c r="H1197" s="97">
        <f>CENSO[[#This Row],[CAP (cm)]]/PI()</f>
        <v>68.436625529514998</v>
      </c>
      <c r="I1197" s="64">
        <v>18</v>
      </c>
      <c r="J1197" s="96">
        <f>(PI()*(CENSO[[#This Row],[DAP (cm)]]^2))/40000</f>
        <v>0.36784686222114316</v>
      </c>
      <c r="K1197" s="96">
        <f>CENSO[[#This Row],[g (m²)]]*CENSO[[#This Row],[H (m)]]*0.7</f>
        <v>4.6348704639864033</v>
      </c>
      <c r="L1197" s="64">
        <v>1</v>
      </c>
      <c r="M1197" s="65">
        <v>366945.09999999899</v>
      </c>
      <c r="N1197" s="87">
        <v>9708355.8000000007</v>
      </c>
      <c r="O1197" s="87" t="s">
        <v>1228</v>
      </c>
      <c r="P1197" s="87" t="str">
        <f>VLOOKUP(CENSO[[#This Row],[DAP (cm)]],CD[],2,TRUE)</f>
        <v>TORA</v>
      </c>
      <c r="Q1197" s="87" t="str">
        <f>VLOOKUP(CENSO[[#This Row],[DAP (cm)]],DD[],2,TRUE)</f>
        <v>60├ 70</v>
      </c>
      <c r="R1197" s="87" t="str" cm="1">
        <f t="array" ref="R1197">INDEX(_xlfn.TEXTSPLIT(CENSO[[#This Row],[NOME CIENTIFICO]]," "),1)</f>
        <v>Lecythis</v>
      </c>
      <c r="S1197" s="98" t="s">
        <v>1004</v>
      </c>
      <c r="T1197" s="87">
        <f>_xlfn.MINIFS(CENSO[DAP (cm)],CENSO[NOME CIENTIFICO],CENSO[[#This Row],[NOME CIENTIFICO]])</f>
        <v>38.833806114422465</v>
      </c>
      <c r="U11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97" s="87" t="str">
        <f>IF(CENSO[[#This Row],[DAP (cm)]]&lt;CENSO[[#This Row],[DMCE (cm)]],"DAP &lt; DMCE","DAP ≥ DMCE")</f>
        <v>DAP ≥ DMCE</v>
      </c>
      <c r="W1197" s="87" t="str">
        <f>IF(CENSO[[#This Row],[DAP (cm)]]&gt;200, "Superior", "Inferior")</f>
        <v>Inferior</v>
      </c>
      <c r="X1197" s="87" t="str">
        <f>VLOOKUP(CENSO[[#This Row],[NOME COMUM]],ESPECIES[],4,FALSE)</f>
        <v>Não</v>
      </c>
      <c r="Y1197" s="87" t="str">
        <f>IF(IFERROR(VLOOKUP(CENSO[[#This Row],[NOME COMUM]],COMERCIAIS[],2, FALSE), "Não") &lt;&gt; "Não", "Sim", "Não")</f>
        <v>Sim</v>
      </c>
      <c r="Z1197" s="133">
        <f>CENSO[[#This Row],[g (m²)]]/SUM(AEEF[AEEF-UT])</f>
        <v>6.436001995661295E-4</v>
      </c>
      <c r="AA1197" s="133">
        <f>CENSO[[#This Row],[v (m³)]]/SUM(AEEF[AEEF-UT])</f>
        <v>8.1093625145332304E-3</v>
      </c>
    </row>
    <row r="1198" spans="1:27" ht="14">
      <c r="A1198" s="86">
        <v>1</v>
      </c>
      <c r="B1198" s="86">
        <v>1</v>
      </c>
      <c r="C1198" s="63">
        <v>44</v>
      </c>
      <c r="D1198" s="63">
        <v>1197</v>
      </c>
      <c r="E1198" s="63" t="str">
        <f>VLOOKUP(CENSO[[#This Row],[NOME COMUM]],ESPECIES[],2,FALSE)</f>
        <v>Couratari guianensis Aubl.</v>
      </c>
      <c r="F1198" s="64" t="s">
        <v>6</v>
      </c>
      <c r="G1198" s="64">
        <v>157</v>
      </c>
      <c r="H1198" s="97">
        <f>CENSO[[#This Row],[CAP (cm)]]/PI()</f>
        <v>49.974652130855141</v>
      </c>
      <c r="I1198" s="64">
        <v>15</v>
      </c>
      <c r="J1198" s="96">
        <f>(PI()*(CENSO[[#This Row],[DAP (cm)]]^2))/40000</f>
        <v>0.19615050961360647</v>
      </c>
      <c r="K1198" s="96">
        <f>CENSO[[#This Row],[g (m²)]]*CENSO[[#This Row],[H (m)]]*0.7</f>
        <v>2.0595803509428676</v>
      </c>
      <c r="L1198" s="64">
        <v>1</v>
      </c>
      <c r="M1198" s="65">
        <v>367041.59999999899</v>
      </c>
      <c r="N1198" s="87">
        <v>9708263.5999999903</v>
      </c>
      <c r="O1198" s="98" t="s">
        <v>1225</v>
      </c>
      <c r="P1198" s="87" t="str">
        <f>VLOOKUP(CENSO[[#This Row],[DAP (cm)]],CD[],2,TRUE)</f>
        <v>TORETE</v>
      </c>
      <c r="Q1198" s="87" t="str">
        <f>VLOOKUP(CENSO[[#This Row],[DAP (cm)]],DD[],2,TRUE)</f>
        <v>40├ 50</v>
      </c>
      <c r="R1198" s="87" t="str" cm="1">
        <f t="array" ref="R1198">INDEX(_xlfn.TEXTSPLIT(CENSO[[#This Row],[NOME CIENTIFICO]]," "),1)</f>
        <v>Couratari</v>
      </c>
      <c r="S1198" s="98" t="s">
        <v>1004</v>
      </c>
      <c r="T1198" s="87">
        <f>_xlfn.MINIFS(CENSO[DAP (cm)],CENSO[NOME CIENTIFICO],CENSO[[#This Row],[NOME CIENTIFICO]])</f>
        <v>38.833806114422465</v>
      </c>
      <c r="U11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198" s="87" t="str">
        <f>IF(CENSO[[#This Row],[DAP (cm)]]&lt;CENSO[[#This Row],[DMCE (cm)]],"DAP &lt; DMCE","DAP ≥ DMCE")</f>
        <v>DAP &lt; DMCE</v>
      </c>
      <c r="W1198" s="87" t="str">
        <f>IF(CENSO[[#This Row],[DAP (cm)]]&gt;200, "Superior", "Inferior")</f>
        <v>Inferior</v>
      </c>
      <c r="X1198" s="87" t="str">
        <f>VLOOKUP(CENSO[[#This Row],[NOME COMUM]],ESPECIES[],4,FALSE)</f>
        <v>Não</v>
      </c>
      <c r="Y1198" s="87" t="str">
        <f>IF(IFERROR(VLOOKUP(CENSO[[#This Row],[NOME COMUM]],COMERCIAIS[],2, FALSE), "Não") &lt;&gt; "Não", "Sim", "Não")</f>
        <v>Sim</v>
      </c>
      <c r="Z1198" s="133">
        <f>CENSO[[#This Row],[g (m²)]]/SUM(AEEF[AEEF-UT])</f>
        <v>3.4319310587572804E-4</v>
      </c>
      <c r="AA1198" s="133">
        <f>CENSO[[#This Row],[v (m³)]]/SUM(AEEF[AEEF-UT])</f>
        <v>3.6035276116951438E-3</v>
      </c>
    </row>
    <row r="1199" spans="1:27" ht="14">
      <c r="A1199" s="86">
        <v>1</v>
      </c>
      <c r="B1199" s="86">
        <v>1</v>
      </c>
      <c r="C1199" s="63">
        <v>44</v>
      </c>
      <c r="D1199" s="63">
        <v>1198</v>
      </c>
      <c r="E1199" s="63" t="str">
        <f>VLOOKUP(CENSO[[#This Row],[NOME COMUM]],ESPECIES[],2,FALSE)</f>
        <v>Hymenaea courbaril L.</v>
      </c>
      <c r="F1199" s="64" t="s">
        <v>3</v>
      </c>
      <c r="G1199" s="64">
        <v>130</v>
      </c>
      <c r="H1199" s="97">
        <f>CENSO[[#This Row],[CAP (cm)]]/PI()</f>
        <v>41.38028520389279</v>
      </c>
      <c r="I1199" s="64">
        <v>15</v>
      </c>
      <c r="J1199" s="96">
        <f>(PI()*(CENSO[[#This Row],[DAP (cm)]]^2))/40000</f>
        <v>0.13448592691265157</v>
      </c>
      <c r="K1199" s="96">
        <f>CENSO[[#This Row],[g (m²)]]*CENSO[[#This Row],[H (m)]]*0.7</f>
        <v>1.4121022325828414</v>
      </c>
      <c r="L1199" s="64">
        <v>1</v>
      </c>
      <c r="M1199" s="65">
        <v>367069.4</v>
      </c>
      <c r="N1199" s="87">
        <v>9708239.6999999899</v>
      </c>
      <c r="O1199" s="98" t="s">
        <v>1225</v>
      </c>
      <c r="P1199" s="87" t="str">
        <f>VLOOKUP(CENSO[[#This Row],[DAP (cm)]],CD[],2,TRUE)</f>
        <v>TORETE</v>
      </c>
      <c r="Q1199" s="87" t="str">
        <f>VLOOKUP(CENSO[[#This Row],[DAP (cm)]],DD[],2,TRUE)</f>
        <v>40├ 50</v>
      </c>
      <c r="R1199" s="87" t="str" cm="1">
        <f t="array" ref="R1199">INDEX(_xlfn.TEXTSPLIT(CENSO[[#This Row],[NOME CIENTIFICO]]," "),1)</f>
        <v>Hymenaea</v>
      </c>
      <c r="S1199" s="98" t="s">
        <v>1004</v>
      </c>
      <c r="T1199" s="87">
        <f>_xlfn.MINIFS(CENSO[DAP (cm)],CENSO[NOME CIENTIFICO],CENSO[[#This Row],[NOME CIENTIFICO]])</f>
        <v>41.38028520389279</v>
      </c>
      <c r="U11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199" s="87" t="str">
        <f>IF(CENSO[[#This Row],[DAP (cm)]]&lt;CENSO[[#This Row],[DMCE (cm)]],"DAP &lt; DMCE","DAP ≥ DMCE")</f>
        <v>DAP &lt; DMCE</v>
      </c>
      <c r="W1199" s="87" t="str">
        <f>IF(CENSO[[#This Row],[DAP (cm)]]&gt;200, "Superior", "Inferior")</f>
        <v>Inferior</v>
      </c>
      <c r="X1199" s="87" t="str">
        <f>VLOOKUP(CENSO[[#This Row],[NOME COMUM]],ESPECIES[],4,FALSE)</f>
        <v>Não</v>
      </c>
      <c r="Y1199" s="87" t="str">
        <f>IF(IFERROR(VLOOKUP(CENSO[[#This Row],[NOME COMUM]],COMERCIAIS[],2, FALSE), "Não") &lt;&gt; "Não", "Sim", "Não")</f>
        <v>Sim</v>
      </c>
      <c r="Z1199" s="133">
        <f>CENSO[[#This Row],[g (m²)]]/SUM(AEEF[AEEF-UT])</f>
        <v>2.3530218221022364E-4</v>
      </c>
      <c r="AA1199" s="133">
        <f>CENSO[[#This Row],[v (m³)]]/SUM(AEEF[AEEF-UT])</f>
        <v>2.470672913207348E-3</v>
      </c>
    </row>
    <row r="1200" spans="1:27" ht="14">
      <c r="A1200" s="86">
        <v>1</v>
      </c>
      <c r="B1200" s="86">
        <v>1</v>
      </c>
      <c r="C1200" s="63">
        <v>44</v>
      </c>
      <c r="D1200" s="63">
        <v>1199</v>
      </c>
      <c r="E1200" s="63" t="str">
        <f>VLOOKUP(CENSO[[#This Row],[NOME COMUM]],ESPECIES[],2,FALSE)</f>
        <v>Tachigali myrmecophila Ducke</v>
      </c>
      <c r="F1200" s="64" t="s">
        <v>14</v>
      </c>
      <c r="G1200" s="64">
        <v>273</v>
      </c>
      <c r="H1200" s="97">
        <f>CENSO[[#This Row],[CAP (cm)]]/PI()</f>
        <v>86.898598928174863</v>
      </c>
      <c r="I1200" s="64">
        <v>12</v>
      </c>
      <c r="J1200" s="96">
        <f>(PI()*(CENSO[[#This Row],[DAP (cm)]]^2))/40000</f>
        <v>0.59308293768479348</v>
      </c>
      <c r="K1200" s="96">
        <f>CENSO[[#This Row],[g (m²)]]*CENSO[[#This Row],[H (m)]]*0.7</f>
        <v>4.9818966765522648</v>
      </c>
      <c r="L1200" s="64">
        <v>2</v>
      </c>
      <c r="M1200" s="65">
        <v>367078</v>
      </c>
      <c r="N1200" s="87">
        <v>9708242.8000000007</v>
      </c>
      <c r="O1200" s="87" t="s">
        <v>1228</v>
      </c>
      <c r="P1200" s="87" t="str">
        <f>VLOOKUP(CENSO[[#This Row],[DAP (cm)]],CD[],2,TRUE)</f>
        <v>TORA</v>
      </c>
      <c r="Q1200" s="87" t="str">
        <f>VLOOKUP(CENSO[[#This Row],[DAP (cm)]],DD[],2,TRUE)</f>
        <v>80├ 90</v>
      </c>
      <c r="R1200" s="87" t="str" cm="1">
        <f t="array" ref="R1200">INDEX(_xlfn.TEXTSPLIT(CENSO[[#This Row],[NOME CIENTIFICO]]," "),1)</f>
        <v>Tachigali</v>
      </c>
      <c r="S1200" s="98" t="s">
        <v>1004</v>
      </c>
      <c r="T1200" s="87">
        <f>_xlfn.MINIFS(CENSO[DAP (cm)],CENSO[NOME CIENTIFICO],CENSO[[#This Row],[NOME CIENTIFICO]])</f>
        <v>39.152116000606256</v>
      </c>
      <c r="U12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00" s="87" t="str">
        <f>IF(CENSO[[#This Row],[DAP (cm)]]&lt;CENSO[[#This Row],[DMCE (cm)]],"DAP &lt; DMCE","DAP ≥ DMCE")</f>
        <v>DAP ≥ DMCE</v>
      </c>
      <c r="W1200" s="87" t="str">
        <f>IF(CENSO[[#This Row],[DAP (cm)]]&gt;200, "Superior", "Inferior")</f>
        <v>Inferior</v>
      </c>
      <c r="X1200" s="87" t="str">
        <f>VLOOKUP(CENSO[[#This Row],[NOME COMUM]],ESPECIES[],4,FALSE)</f>
        <v>Não</v>
      </c>
      <c r="Y1200" s="87" t="str">
        <f>IF(IFERROR(VLOOKUP(CENSO[[#This Row],[NOME COMUM]],COMERCIAIS[],2, FALSE), "Não") &lt;&gt; "Não", "Sim", "Não")</f>
        <v>Sim</v>
      </c>
      <c r="Z1200" s="133">
        <f>CENSO[[#This Row],[g (m²)]]/SUM(AEEF[AEEF-UT])</f>
        <v>1.0376826235470862E-3</v>
      </c>
      <c r="AA1200" s="133">
        <f>CENSO[[#This Row],[v (m³)]]/SUM(AEEF[AEEF-UT])</f>
        <v>8.7165340377955234E-3</v>
      </c>
    </row>
    <row r="1201" spans="1:27" ht="14">
      <c r="A1201" s="86">
        <v>1</v>
      </c>
      <c r="B1201" s="86">
        <v>1</v>
      </c>
      <c r="C1201" s="63">
        <v>44</v>
      </c>
      <c r="D1201" s="63">
        <v>1200</v>
      </c>
      <c r="E1201" s="63" t="str">
        <f>VLOOKUP(CENSO[[#This Row],[NOME COMUM]],ESPECIES[],2,FALSE)</f>
        <v>Astronium lecointei Ducke</v>
      </c>
      <c r="F1201" s="64" t="s">
        <v>5</v>
      </c>
      <c r="G1201" s="64">
        <v>200</v>
      </c>
      <c r="H1201" s="97">
        <f>CENSO[[#This Row],[CAP (cm)]]/PI()</f>
        <v>63.661977236758133</v>
      </c>
      <c r="I1201" s="64">
        <v>22</v>
      </c>
      <c r="J1201" s="96">
        <f>(PI()*(CENSO[[#This Row],[DAP (cm)]]^2))/40000</f>
        <v>0.31830988618379064</v>
      </c>
      <c r="K1201" s="96">
        <f>CENSO[[#This Row],[g (m²)]]*CENSO[[#This Row],[H (m)]]*0.7</f>
        <v>4.9019722472303755</v>
      </c>
      <c r="L1201" s="64">
        <v>1</v>
      </c>
      <c r="M1201" s="65">
        <v>367089.09999999899</v>
      </c>
      <c r="N1201" s="87">
        <v>9708249</v>
      </c>
      <c r="O1201" s="87" t="s">
        <v>1228</v>
      </c>
      <c r="P1201" s="87" t="str">
        <f>VLOOKUP(CENSO[[#This Row],[DAP (cm)]],CD[],2,TRUE)</f>
        <v>TORA</v>
      </c>
      <c r="Q1201" s="87" t="str">
        <f>VLOOKUP(CENSO[[#This Row],[DAP (cm)]],DD[],2,TRUE)</f>
        <v>60├ 70</v>
      </c>
      <c r="R1201" s="87" t="str" cm="1">
        <f t="array" ref="R1201">INDEX(_xlfn.TEXTSPLIT(CENSO[[#This Row],[NOME CIENTIFICO]]," "),1)</f>
        <v>Astronium</v>
      </c>
      <c r="S1201" s="98" t="s">
        <v>1004</v>
      </c>
      <c r="T1201" s="87">
        <f>_xlfn.MINIFS(CENSO[DAP (cm)],CENSO[NOME CIENTIFICO],CENSO[[#This Row],[NOME CIENTIFICO]])</f>
        <v>40.107045659157627</v>
      </c>
      <c r="U12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201" s="87" t="str">
        <f>IF(CENSO[[#This Row],[DAP (cm)]]&lt;CENSO[[#This Row],[DMCE (cm)]],"DAP &lt; DMCE","DAP ≥ DMCE")</f>
        <v>DAP ≥ DMCE</v>
      </c>
      <c r="W1201" s="87" t="str">
        <f>IF(CENSO[[#This Row],[DAP (cm)]]&gt;200, "Superior", "Inferior")</f>
        <v>Inferior</v>
      </c>
      <c r="X1201" s="87" t="str">
        <f>VLOOKUP(CENSO[[#This Row],[NOME COMUM]],ESPECIES[],4,FALSE)</f>
        <v>Não</v>
      </c>
      <c r="Y1201" s="87" t="str">
        <f>IF(IFERROR(VLOOKUP(CENSO[[#This Row],[NOME COMUM]],COMERCIAIS[],2, FALSE), "Não") &lt;&gt; "Não", "Sim", "Não")</f>
        <v>Sim</v>
      </c>
      <c r="Z1201" s="133">
        <f>CENSO[[#This Row],[g (m²)]]/SUM(AEEF[AEEF-UT])</f>
        <v>5.5692824191768894E-4</v>
      </c>
      <c r="AA1201" s="133">
        <f>CENSO[[#This Row],[v (m³)]]/SUM(AEEF[AEEF-UT])</f>
        <v>8.5766949255324087E-3</v>
      </c>
    </row>
    <row r="1202" spans="1:27" ht="14">
      <c r="A1202" s="86">
        <v>1</v>
      </c>
      <c r="B1202" s="86">
        <v>1</v>
      </c>
      <c r="C1202" s="63">
        <v>44</v>
      </c>
      <c r="D1202" s="63">
        <v>1201</v>
      </c>
      <c r="E1202" s="63" t="str">
        <f>VLOOKUP(CENSO[[#This Row],[NOME COMUM]],ESPECIES[],2,FALSE)</f>
        <v>Matisia paraensis Huber</v>
      </c>
      <c r="F1202" s="64" t="s">
        <v>72</v>
      </c>
      <c r="G1202" s="64">
        <v>156</v>
      </c>
      <c r="H1202" s="97">
        <f>CENSO[[#This Row],[CAP (cm)]]/PI()</f>
        <v>49.656342244671343</v>
      </c>
      <c r="I1202" s="64">
        <v>15</v>
      </c>
      <c r="J1202" s="96">
        <f>(PI()*(CENSO[[#This Row],[DAP (cm)]]^2))/40000</f>
        <v>0.19365973475421822</v>
      </c>
      <c r="K1202" s="96">
        <f>CENSO[[#This Row],[g (m²)]]*CENSO[[#This Row],[H (m)]]*0.7</f>
        <v>2.0334272149192913</v>
      </c>
      <c r="L1202" s="64">
        <v>1</v>
      </c>
      <c r="M1202" s="65">
        <v>367134</v>
      </c>
      <c r="N1202" s="87">
        <v>9708217.1999999899</v>
      </c>
      <c r="O1202" s="98" t="s">
        <v>1225</v>
      </c>
      <c r="P1202" s="87" t="str">
        <f>VLOOKUP(CENSO[[#This Row],[DAP (cm)]],CD[],2,TRUE)</f>
        <v>TORETE</v>
      </c>
      <c r="Q1202" s="87" t="str">
        <f>VLOOKUP(CENSO[[#This Row],[DAP (cm)]],DD[],2,TRUE)</f>
        <v>40├ 50</v>
      </c>
      <c r="R1202" s="87" t="str" cm="1">
        <f t="array" ref="R1202">INDEX(_xlfn.TEXTSPLIT(CENSO[[#This Row],[NOME CIENTIFICO]]," "),1)</f>
        <v>Matisia</v>
      </c>
      <c r="S1202" s="98" t="s">
        <v>1004</v>
      </c>
      <c r="T1202" s="87">
        <f>_xlfn.MINIFS(CENSO[DAP (cm)],CENSO[NOME CIENTIFICO],CENSO[[#This Row],[NOME CIENTIFICO]])</f>
        <v>43.926764293363114</v>
      </c>
      <c r="U12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1202" s="87" t="str">
        <f>IF(CENSO[[#This Row],[DAP (cm)]]&lt;CENSO[[#This Row],[DMCE (cm)]],"DAP &lt; DMCE","DAP ≥ DMCE")</f>
        <v>DAP &lt; DMCE</v>
      </c>
      <c r="W1202" s="87" t="str">
        <f>IF(CENSO[[#This Row],[DAP (cm)]]&gt;200, "Superior", "Inferior")</f>
        <v>Inferior</v>
      </c>
      <c r="X1202" s="87" t="str">
        <f>VLOOKUP(CENSO[[#This Row],[NOME COMUM]],ESPECIES[],4,FALSE)</f>
        <v>Não</v>
      </c>
      <c r="Y1202" s="87" t="str">
        <f>IF(IFERROR(VLOOKUP(CENSO[[#This Row],[NOME COMUM]],COMERCIAIS[],2, FALSE), "Não") &lt;&gt; "Não", "Sim", "Não")</f>
        <v>Não</v>
      </c>
      <c r="Z1202" s="133">
        <f>CENSO[[#This Row],[g (m²)]]/SUM(AEEF[AEEF-UT])</f>
        <v>3.3883514238272194E-4</v>
      </c>
      <c r="AA1202" s="133">
        <f>CENSO[[#This Row],[v (m³)]]/SUM(AEEF[AEEF-UT])</f>
        <v>3.5577689950185803E-3</v>
      </c>
    </row>
    <row r="1203" spans="1:27" ht="14">
      <c r="A1203" s="86">
        <v>1</v>
      </c>
      <c r="B1203" s="86">
        <v>1</v>
      </c>
      <c r="C1203" s="63">
        <v>44</v>
      </c>
      <c r="D1203" s="63">
        <v>1202</v>
      </c>
      <c r="E1203" s="63" t="str">
        <f>VLOOKUP(CENSO[[#This Row],[NOME COMUM]],ESPECIES[],2,FALSE)</f>
        <v>Lecythis chartacea O.Berg</v>
      </c>
      <c r="F1203" s="64" t="s">
        <v>31</v>
      </c>
      <c r="G1203" s="64">
        <v>140</v>
      </c>
      <c r="H1203" s="97">
        <f>CENSO[[#This Row],[CAP (cm)]]/PI()</f>
        <v>44.563384065730695</v>
      </c>
      <c r="I1203" s="64">
        <v>14</v>
      </c>
      <c r="J1203" s="96">
        <f>(PI()*(CENSO[[#This Row],[DAP (cm)]]^2))/40000</f>
        <v>0.15597184423005742</v>
      </c>
      <c r="K1203" s="96">
        <f>CENSO[[#This Row],[g (m²)]]*CENSO[[#This Row],[H (m)]]*0.7</f>
        <v>1.5285240734545624</v>
      </c>
      <c r="L1203" s="64">
        <v>1</v>
      </c>
      <c r="M1203" s="65">
        <v>367132.09999999899</v>
      </c>
      <c r="N1203" s="87">
        <v>9708214.8000000007</v>
      </c>
      <c r="O1203" s="98" t="s">
        <v>1225</v>
      </c>
      <c r="P1203" s="87" t="str">
        <f>VLOOKUP(CENSO[[#This Row],[DAP (cm)]],CD[],2,TRUE)</f>
        <v>TORETE</v>
      </c>
      <c r="Q1203" s="87" t="str">
        <f>VLOOKUP(CENSO[[#This Row],[DAP (cm)]],DD[],2,TRUE)</f>
        <v>40├ 50</v>
      </c>
      <c r="R1203" s="87" t="str" cm="1">
        <f t="array" ref="R1203">INDEX(_xlfn.TEXTSPLIT(CENSO[[#This Row],[NOME CIENTIFICO]]," "),1)</f>
        <v>Lecythis</v>
      </c>
      <c r="S1203" s="98" t="s">
        <v>1004</v>
      </c>
      <c r="T1203" s="87">
        <f>_xlfn.MINIFS(CENSO[DAP (cm)],CENSO[NOME CIENTIFICO],CENSO[[#This Row],[NOME CIENTIFICO]])</f>
        <v>38.833806114422465</v>
      </c>
      <c r="U12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03" s="87" t="str">
        <f>IF(CENSO[[#This Row],[DAP (cm)]]&lt;CENSO[[#This Row],[DMCE (cm)]],"DAP &lt; DMCE","DAP ≥ DMCE")</f>
        <v>DAP &lt; DMCE</v>
      </c>
      <c r="W1203" s="87" t="str">
        <f>IF(CENSO[[#This Row],[DAP (cm)]]&gt;200, "Superior", "Inferior")</f>
        <v>Inferior</v>
      </c>
      <c r="X1203" s="87" t="str">
        <f>VLOOKUP(CENSO[[#This Row],[NOME COMUM]],ESPECIES[],4,FALSE)</f>
        <v>Não</v>
      </c>
      <c r="Y1203" s="87" t="str">
        <f>IF(IFERROR(VLOOKUP(CENSO[[#This Row],[NOME COMUM]],COMERCIAIS[],2, FALSE), "Não") &lt;&gt; "Não", "Sim", "Não")</f>
        <v>Sim</v>
      </c>
      <c r="Z1203" s="133">
        <f>CENSO[[#This Row],[g (m²)]]/SUM(AEEF[AEEF-UT])</f>
        <v>2.7289483853966759E-4</v>
      </c>
      <c r="AA1203" s="133">
        <f>CENSO[[#This Row],[v (m³)]]/SUM(AEEF[AEEF-UT])</f>
        <v>2.6743694176887419E-3</v>
      </c>
    </row>
    <row r="1204" spans="1:27" ht="14">
      <c r="A1204" s="86">
        <v>1</v>
      </c>
      <c r="B1204" s="86">
        <v>1</v>
      </c>
      <c r="C1204" s="63">
        <v>44</v>
      </c>
      <c r="D1204" s="63">
        <v>1203</v>
      </c>
      <c r="E1204" s="63" t="str">
        <f>VLOOKUP(CENSO[[#This Row],[NOME COMUM]],ESPECIES[],2,FALSE)</f>
        <v>Alexa grandiflora Ducke</v>
      </c>
      <c r="F1204" s="64" t="s">
        <v>13</v>
      </c>
      <c r="G1204" s="64">
        <v>247</v>
      </c>
      <c r="H1204" s="97">
        <f>CENSO[[#This Row],[CAP (cm)]]/PI()</f>
        <v>78.622541887396295</v>
      </c>
      <c r="I1204" s="64">
        <v>20</v>
      </c>
      <c r="J1204" s="96">
        <f>(PI()*(CENSO[[#This Row],[DAP (cm)]]^2))/40000</f>
        <v>0.48549419615467204</v>
      </c>
      <c r="K1204" s="96">
        <f>CENSO[[#This Row],[g (m²)]]*CENSO[[#This Row],[H (m)]]*0.7</f>
        <v>6.7969187461654084</v>
      </c>
      <c r="L1204" s="64">
        <v>1</v>
      </c>
      <c r="M1204" s="65">
        <v>367139.2</v>
      </c>
      <c r="N1204" s="87">
        <v>9708212.5999999903</v>
      </c>
      <c r="O1204" s="87" t="s">
        <v>1227</v>
      </c>
      <c r="P1204" s="87" t="str">
        <f>VLOOKUP(CENSO[[#This Row],[DAP (cm)]],CD[],2,TRUE)</f>
        <v>TORA</v>
      </c>
      <c r="Q1204" s="87" t="str">
        <f>VLOOKUP(CENSO[[#This Row],[DAP (cm)]],DD[],2,TRUE)</f>
        <v>70├ 80</v>
      </c>
      <c r="R1204" s="87" t="str" cm="1">
        <f t="array" ref="R1204">INDEX(_xlfn.TEXTSPLIT(CENSO[[#This Row],[NOME CIENTIFICO]]," "),1)</f>
        <v>Alexa</v>
      </c>
      <c r="S1204" s="98" t="s">
        <v>1004</v>
      </c>
      <c r="T1204" s="87">
        <f>_xlfn.MINIFS(CENSO[DAP (cm)],CENSO[NOME CIENTIFICO],CENSO[[#This Row],[NOME CIENTIFICO]])</f>
        <v>39.788735772973837</v>
      </c>
      <c r="U12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04" s="87" t="str">
        <f>IF(CENSO[[#This Row],[DAP (cm)]]&lt;CENSO[[#This Row],[DMCE (cm)]],"DAP &lt; DMCE","DAP ≥ DMCE")</f>
        <v>DAP ≥ DMCE</v>
      </c>
      <c r="W1204" s="87" t="str">
        <f>IF(CENSO[[#This Row],[DAP (cm)]]&gt;200, "Superior", "Inferior")</f>
        <v>Inferior</v>
      </c>
      <c r="X1204" s="87" t="str">
        <f>VLOOKUP(CENSO[[#This Row],[NOME COMUM]],ESPECIES[],4,FALSE)</f>
        <v>Não</v>
      </c>
      <c r="Y1204" s="87" t="str">
        <f>IF(IFERROR(VLOOKUP(CENSO[[#This Row],[NOME COMUM]],COMERCIAIS[],2, FALSE), "Não") &lt;&gt; "Não", "Sim", "Não")</f>
        <v>Não</v>
      </c>
      <c r="Z1204" s="133">
        <f>CENSO[[#This Row],[g (m²)]]/SUM(AEEF[AEEF-UT])</f>
        <v>8.4944087777890709E-4</v>
      </c>
      <c r="AA1204" s="133">
        <f>CENSO[[#This Row],[v (m³)]]/SUM(AEEF[AEEF-UT])</f>
        <v>1.1892172288904698E-2</v>
      </c>
    </row>
    <row r="1205" spans="1:27" ht="14">
      <c r="A1205" s="86">
        <v>1</v>
      </c>
      <c r="B1205" s="86">
        <v>1</v>
      </c>
      <c r="C1205" s="63">
        <v>44</v>
      </c>
      <c r="D1205" s="63">
        <v>1204</v>
      </c>
      <c r="E1205" s="63" t="str">
        <f>VLOOKUP(CENSO[[#This Row],[NOME COMUM]],ESPECIES[],2,FALSE)</f>
        <v>Ocotea cymbarum Kunth</v>
      </c>
      <c r="F1205" s="64" t="s">
        <v>11</v>
      </c>
      <c r="G1205" s="64">
        <v>170</v>
      </c>
      <c r="H1205" s="97">
        <f>CENSO[[#This Row],[CAP (cm)]]/PI()</f>
        <v>54.112680651244418</v>
      </c>
      <c r="I1205" s="64">
        <v>14</v>
      </c>
      <c r="J1205" s="96">
        <f>(PI()*(CENSO[[#This Row],[DAP (cm)]]^2))/40000</f>
        <v>0.2299788927677888</v>
      </c>
      <c r="K1205" s="96">
        <f>CENSO[[#This Row],[g (m²)]]*CENSO[[#This Row],[H (m)]]*0.7</f>
        <v>2.2537931491243302</v>
      </c>
      <c r="L1205" s="64">
        <v>1</v>
      </c>
      <c r="M1205" s="65">
        <v>367152.09999999899</v>
      </c>
      <c r="N1205" s="87">
        <v>9708199.8000000007</v>
      </c>
      <c r="O1205" s="87" t="s">
        <v>1228</v>
      </c>
      <c r="P1205" s="87" t="str">
        <f>VLOOKUP(CENSO[[#This Row],[DAP (cm)]],CD[],2,TRUE)</f>
        <v>TORA</v>
      </c>
      <c r="Q1205" s="87" t="str">
        <f>VLOOKUP(CENSO[[#This Row],[DAP (cm)]],DD[],2,TRUE)</f>
        <v>50├ 60</v>
      </c>
      <c r="R1205" s="87" t="str" cm="1">
        <f t="array" ref="R1205">INDEX(_xlfn.TEXTSPLIT(CENSO[[#This Row],[NOME CIENTIFICO]]," "),1)</f>
        <v>Ocotea</v>
      </c>
      <c r="S1205" s="98" t="s">
        <v>1004</v>
      </c>
      <c r="T1205" s="87">
        <f>_xlfn.MINIFS(CENSO[DAP (cm)],CENSO[NOME CIENTIFICO],CENSO[[#This Row],[NOME CIENTIFICO]])</f>
        <v>39.470425886790046</v>
      </c>
      <c r="U12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05" s="87" t="str">
        <f>IF(CENSO[[#This Row],[DAP (cm)]]&lt;CENSO[[#This Row],[DMCE (cm)]],"DAP &lt; DMCE","DAP ≥ DMCE")</f>
        <v>DAP ≥ DMCE</v>
      </c>
      <c r="W1205" s="87" t="str">
        <f>IF(CENSO[[#This Row],[DAP (cm)]]&gt;200, "Superior", "Inferior")</f>
        <v>Inferior</v>
      </c>
      <c r="X1205" s="87" t="str">
        <f>VLOOKUP(CENSO[[#This Row],[NOME COMUM]],ESPECIES[],4,FALSE)</f>
        <v>Não</v>
      </c>
      <c r="Y1205" s="87" t="str">
        <f>IF(IFERROR(VLOOKUP(CENSO[[#This Row],[NOME COMUM]],COMERCIAIS[],2, FALSE), "Não") &lt;&gt; "Não", "Sim", "Não")</f>
        <v>Sim</v>
      </c>
      <c r="Z1205" s="133">
        <f>CENSO[[#This Row],[g (m²)]]/SUM(AEEF[AEEF-UT])</f>
        <v>4.0238065478553035E-4</v>
      </c>
      <c r="AA1205" s="133">
        <f>CENSO[[#This Row],[v (m³)]]/SUM(AEEF[AEEF-UT])</f>
        <v>3.9433304168981975E-3</v>
      </c>
    </row>
    <row r="1206" spans="1:27" ht="14">
      <c r="A1206" s="86">
        <v>1</v>
      </c>
      <c r="B1206" s="86">
        <v>1</v>
      </c>
      <c r="C1206" s="63">
        <v>44</v>
      </c>
      <c r="D1206" s="63">
        <v>1205</v>
      </c>
      <c r="E1206" s="63" t="str">
        <f>VLOOKUP(CENSO[[#This Row],[NOME COMUM]],ESPECIES[],2,FALSE)</f>
        <v>Tetragastris panamensis (Engl.) Kuntze</v>
      </c>
      <c r="F1206" s="64" t="s">
        <v>26</v>
      </c>
      <c r="G1206" s="64">
        <v>270</v>
      </c>
      <c r="H1206" s="97">
        <f>CENSO[[#This Row],[CAP (cm)]]/PI()</f>
        <v>85.943669269623484</v>
      </c>
      <c r="I1206" s="64">
        <v>14</v>
      </c>
      <c r="J1206" s="96">
        <f>(PI()*(CENSO[[#This Row],[DAP (cm)]]^2))/40000</f>
        <v>0.58011976756995842</v>
      </c>
      <c r="K1206" s="96">
        <f>CENSO[[#This Row],[g (m²)]]*CENSO[[#This Row],[H (m)]]*0.7</f>
        <v>5.685173722185592</v>
      </c>
      <c r="L1206" s="64">
        <v>1</v>
      </c>
      <c r="M1206" s="65">
        <v>367215.299999999</v>
      </c>
      <c r="N1206" s="87">
        <v>9708118.0999999903</v>
      </c>
      <c r="O1206" s="87" t="s">
        <v>1227</v>
      </c>
      <c r="P1206" s="87" t="str">
        <f>VLOOKUP(CENSO[[#This Row],[DAP (cm)]],CD[],2,TRUE)</f>
        <v>TORA</v>
      </c>
      <c r="Q1206" s="87" t="str">
        <f>VLOOKUP(CENSO[[#This Row],[DAP (cm)]],DD[],2,TRUE)</f>
        <v>80├ 90</v>
      </c>
      <c r="R1206" s="87" t="str" cm="1">
        <f t="array" ref="R1206">INDEX(_xlfn.TEXTSPLIT(CENSO[[#This Row],[NOME CIENTIFICO]]," "),1)</f>
        <v>Tetragastris</v>
      </c>
      <c r="S1206" s="98" t="s">
        <v>1004</v>
      </c>
      <c r="T1206" s="87">
        <f>_xlfn.MINIFS(CENSO[DAP (cm)],CENSO[NOME CIENTIFICO],CENSO[[#This Row],[NOME CIENTIFICO]])</f>
        <v>44.563384065730695</v>
      </c>
      <c r="U12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54.563384065730695</v>
      </c>
      <c r="V1206" s="87" t="str">
        <f>IF(CENSO[[#This Row],[DAP (cm)]]&lt;CENSO[[#This Row],[DMCE (cm)]],"DAP &lt; DMCE","DAP ≥ DMCE")</f>
        <v>DAP ≥ DMCE</v>
      </c>
      <c r="W1206" s="87" t="str">
        <f>IF(CENSO[[#This Row],[DAP (cm)]]&gt;200, "Superior", "Inferior")</f>
        <v>Inferior</v>
      </c>
      <c r="X1206" s="87" t="str">
        <f>VLOOKUP(CENSO[[#This Row],[NOME COMUM]],ESPECIES[],4,FALSE)</f>
        <v>Não</v>
      </c>
      <c r="Y1206" s="87" t="str">
        <f>IF(IFERROR(VLOOKUP(CENSO[[#This Row],[NOME COMUM]],COMERCIAIS[],2, FALSE), "Não") &lt;&gt; "Não", "Sim", "Não")</f>
        <v>Não</v>
      </c>
      <c r="Z1206" s="133">
        <f>CENSO[[#This Row],[g (m²)]]/SUM(AEEF[AEEF-UT])</f>
        <v>1.015001720894988E-3</v>
      </c>
      <c r="AA1206" s="133">
        <f>CENSO[[#This Row],[v (m³)]]/SUM(AEEF[AEEF-UT])</f>
        <v>9.9470168647708829E-3</v>
      </c>
    </row>
    <row r="1207" spans="1:27" ht="14">
      <c r="A1207" s="86">
        <v>1</v>
      </c>
      <c r="B1207" s="86">
        <v>1</v>
      </c>
      <c r="C1207" s="63">
        <v>44</v>
      </c>
      <c r="D1207" s="63">
        <v>1206</v>
      </c>
      <c r="E1207" s="63" t="str">
        <f>VLOOKUP(CENSO[[#This Row],[NOME COMUM]],ESPECIES[],2,FALSE)</f>
        <v>Ocotea cymbarum Kunth</v>
      </c>
      <c r="F1207" s="64" t="s">
        <v>11</v>
      </c>
      <c r="G1207" s="64">
        <v>200</v>
      </c>
      <c r="H1207" s="97">
        <f>CENSO[[#This Row],[CAP (cm)]]/PI()</f>
        <v>63.661977236758133</v>
      </c>
      <c r="I1207" s="64">
        <v>18</v>
      </c>
      <c r="J1207" s="96">
        <f>(PI()*(CENSO[[#This Row],[DAP (cm)]]^2))/40000</f>
        <v>0.31830988618379064</v>
      </c>
      <c r="K1207" s="96">
        <f>CENSO[[#This Row],[g (m²)]]*CENSO[[#This Row],[H (m)]]*0.7</f>
        <v>4.0107045659157619</v>
      </c>
      <c r="L1207" s="64">
        <v>1</v>
      </c>
      <c r="M1207" s="65">
        <v>367152.9</v>
      </c>
      <c r="N1207" s="87">
        <v>9708176.3000000007</v>
      </c>
      <c r="O1207" s="87" t="s">
        <v>1228</v>
      </c>
      <c r="P1207" s="87" t="str">
        <f>VLOOKUP(CENSO[[#This Row],[DAP (cm)]],CD[],2,TRUE)</f>
        <v>TORA</v>
      </c>
      <c r="Q1207" s="87" t="str">
        <f>VLOOKUP(CENSO[[#This Row],[DAP (cm)]],DD[],2,TRUE)</f>
        <v>60├ 70</v>
      </c>
      <c r="R1207" s="87" t="str" cm="1">
        <f t="array" ref="R1207">INDEX(_xlfn.TEXTSPLIT(CENSO[[#This Row],[NOME CIENTIFICO]]," "),1)</f>
        <v>Ocotea</v>
      </c>
      <c r="S1207" s="98" t="s">
        <v>1004</v>
      </c>
      <c r="T1207" s="87">
        <f>_xlfn.MINIFS(CENSO[DAP (cm)],CENSO[NOME CIENTIFICO],CENSO[[#This Row],[NOME CIENTIFICO]])</f>
        <v>39.470425886790046</v>
      </c>
      <c r="U12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07" s="87" t="str">
        <f>IF(CENSO[[#This Row],[DAP (cm)]]&lt;CENSO[[#This Row],[DMCE (cm)]],"DAP &lt; DMCE","DAP ≥ DMCE")</f>
        <v>DAP ≥ DMCE</v>
      </c>
      <c r="W1207" s="87" t="str">
        <f>IF(CENSO[[#This Row],[DAP (cm)]]&gt;200, "Superior", "Inferior")</f>
        <v>Inferior</v>
      </c>
      <c r="X1207" s="87" t="str">
        <f>VLOOKUP(CENSO[[#This Row],[NOME COMUM]],ESPECIES[],4,FALSE)</f>
        <v>Não</v>
      </c>
      <c r="Y1207" s="87" t="str">
        <f>IF(IFERROR(VLOOKUP(CENSO[[#This Row],[NOME COMUM]],COMERCIAIS[],2, FALSE), "Não") &lt;&gt; "Não", "Sim", "Não")</f>
        <v>Sim</v>
      </c>
      <c r="Z1207" s="133">
        <f>CENSO[[#This Row],[g (m²)]]/SUM(AEEF[AEEF-UT])</f>
        <v>5.5692824191768894E-4</v>
      </c>
      <c r="AA1207" s="133">
        <f>CENSO[[#This Row],[v (m³)]]/SUM(AEEF[AEEF-UT])</f>
        <v>7.0172958481628809E-3</v>
      </c>
    </row>
    <row r="1208" spans="1:27" ht="14">
      <c r="A1208" s="86">
        <v>1</v>
      </c>
      <c r="B1208" s="86">
        <v>1</v>
      </c>
      <c r="C1208" s="63">
        <v>44</v>
      </c>
      <c r="D1208" s="63">
        <v>1207</v>
      </c>
      <c r="E1208" s="63" t="str">
        <f>VLOOKUP(CENSO[[#This Row],[NOME COMUM]],ESPECIES[],2,FALSE)</f>
        <v>Astronium lecointei Ducke</v>
      </c>
      <c r="F1208" s="64" t="s">
        <v>5</v>
      </c>
      <c r="G1208" s="64">
        <v>200</v>
      </c>
      <c r="H1208" s="97">
        <f>CENSO[[#This Row],[CAP (cm)]]/PI()</f>
        <v>63.661977236758133</v>
      </c>
      <c r="I1208" s="64">
        <v>22</v>
      </c>
      <c r="J1208" s="96">
        <f>(PI()*(CENSO[[#This Row],[DAP (cm)]]^2))/40000</f>
        <v>0.31830988618379064</v>
      </c>
      <c r="K1208" s="96">
        <f>CENSO[[#This Row],[g (m²)]]*CENSO[[#This Row],[H (m)]]*0.7</f>
        <v>4.9019722472303755</v>
      </c>
      <c r="L1208" s="64">
        <v>1</v>
      </c>
      <c r="M1208" s="65">
        <v>367165.799999999</v>
      </c>
      <c r="N1208" s="87">
        <v>9708184.9000000004</v>
      </c>
      <c r="O1208" s="87" t="s">
        <v>1228</v>
      </c>
      <c r="P1208" s="87" t="str">
        <f>VLOOKUP(CENSO[[#This Row],[DAP (cm)]],CD[],2,TRUE)</f>
        <v>TORA</v>
      </c>
      <c r="Q1208" s="87" t="str">
        <f>VLOOKUP(CENSO[[#This Row],[DAP (cm)]],DD[],2,TRUE)</f>
        <v>60├ 70</v>
      </c>
      <c r="R1208" s="87" t="str" cm="1">
        <f t="array" ref="R1208">INDEX(_xlfn.TEXTSPLIT(CENSO[[#This Row],[NOME CIENTIFICO]]," "),1)</f>
        <v>Astronium</v>
      </c>
      <c r="S1208" s="98" t="s">
        <v>1004</v>
      </c>
      <c r="T1208" s="87">
        <f>_xlfn.MINIFS(CENSO[DAP (cm)],CENSO[NOME CIENTIFICO],CENSO[[#This Row],[NOME CIENTIFICO]])</f>
        <v>40.107045659157627</v>
      </c>
      <c r="U12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208" s="87" t="str">
        <f>IF(CENSO[[#This Row],[DAP (cm)]]&lt;CENSO[[#This Row],[DMCE (cm)]],"DAP &lt; DMCE","DAP ≥ DMCE")</f>
        <v>DAP ≥ DMCE</v>
      </c>
      <c r="W1208" s="87" t="str">
        <f>IF(CENSO[[#This Row],[DAP (cm)]]&gt;200, "Superior", "Inferior")</f>
        <v>Inferior</v>
      </c>
      <c r="X1208" s="87" t="str">
        <f>VLOOKUP(CENSO[[#This Row],[NOME COMUM]],ESPECIES[],4,FALSE)</f>
        <v>Não</v>
      </c>
      <c r="Y1208" s="87" t="str">
        <f>IF(IFERROR(VLOOKUP(CENSO[[#This Row],[NOME COMUM]],COMERCIAIS[],2, FALSE), "Não") &lt;&gt; "Não", "Sim", "Não")</f>
        <v>Sim</v>
      </c>
      <c r="Z1208" s="133">
        <f>CENSO[[#This Row],[g (m²)]]/SUM(AEEF[AEEF-UT])</f>
        <v>5.5692824191768894E-4</v>
      </c>
      <c r="AA1208" s="133">
        <f>CENSO[[#This Row],[v (m³)]]/SUM(AEEF[AEEF-UT])</f>
        <v>8.5766949255324087E-3</v>
      </c>
    </row>
    <row r="1209" spans="1:27" ht="14">
      <c r="A1209" s="86">
        <v>1</v>
      </c>
      <c r="B1209" s="86">
        <v>1</v>
      </c>
      <c r="C1209" s="63">
        <v>44</v>
      </c>
      <c r="D1209" s="63">
        <v>1208</v>
      </c>
      <c r="E1209" s="63" t="str">
        <f>VLOOKUP(CENSO[[#This Row],[NOME COMUM]],ESPECIES[],2,FALSE)</f>
        <v>Couratari guianensis Aubl.</v>
      </c>
      <c r="F1209" s="64" t="s">
        <v>6</v>
      </c>
      <c r="G1209" s="64">
        <v>315</v>
      </c>
      <c r="H1209" s="97">
        <f>CENSO[[#This Row],[CAP (cm)]]/PI()</f>
        <v>100.26761414789407</v>
      </c>
      <c r="I1209" s="64">
        <v>23</v>
      </c>
      <c r="J1209" s="96">
        <f>(PI()*(CENSO[[#This Row],[DAP (cm)]]^2))/40000</f>
        <v>0.78960746141466576</v>
      </c>
      <c r="K1209" s="96">
        <f>CENSO[[#This Row],[g (m²)]]*CENSO[[#This Row],[H (m)]]*0.7</f>
        <v>12.712680128776119</v>
      </c>
      <c r="L1209" s="64">
        <v>1</v>
      </c>
      <c r="M1209" s="65">
        <v>367155.5</v>
      </c>
      <c r="N1209" s="87">
        <v>9708163.1999999899</v>
      </c>
      <c r="O1209" s="87" t="s">
        <v>1228</v>
      </c>
      <c r="P1209" s="87" t="str">
        <f>VLOOKUP(CENSO[[#This Row],[DAP (cm)]],CD[],2,TRUE)</f>
        <v>TORA</v>
      </c>
      <c r="Q1209" s="87" t="str">
        <f>VLOOKUP(CENSO[[#This Row],[DAP (cm)]],DD[],2,TRUE)</f>
        <v>100├ 110</v>
      </c>
      <c r="R1209" s="87" t="str" cm="1">
        <f t="array" ref="R1209">INDEX(_xlfn.TEXTSPLIT(CENSO[[#This Row],[NOME CIENTIFICO]]," "),1)</f>
        <v>Couratari</v>
      </c>
      <c r="S1209" s="98" t="s">
        <v>1004</v>
      </c>
      <c r="T1209" s="87">
        <f>_xlfn.MINIFS(CENSO[DAP (cm)],CENSO[NOME CIENTIFICO],CENSO[[#This Row],[NOME CIENTIFICO]])</f>
        <v>38.833806114422465</v>
      </c>
      <c r="U12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09" s="87" t="str">
        <f>IF(CENSO[[#This Row],[DAP (cm)]]&lt;CENSO[[#This Row],[DMCE (cm)]],"DAP &lt; DMCE","DAP ≥ DMCE")</f>
        <v>DAP ≥ DMCE</v>
      </c>
      <c r="W1209" s="87" t="str">
        <f>IF(CENSO[[#This Row],[DAP (cm)]]&gt;200, "Superior", "Inferior")</f>
        <v>Inferior</v>
      </c>
      <c r="X1209" s="87" t="str">
        <f>VLOOKUP(CENSO[[#This Row],[NOME COMUM]],ESPECIES[],4,FALSE)</f>
        <v>Não</v>
      </c>
      <c r="Y1209" s="87" t="str">
        <f>IF(IFERROR(VLOOKUP(CENSO[[#This Row],[NOME COMUM]],COMERCIAIS[],2, FALSE), "Não") &lt;&gt; "Não", "Sim", "Não")</f>
        <v>Sim</v>
      </c>
      <c r="Z1209" s="133">
        <f>CENSO[[#This Row],[g (m²)]]/SUM(AEEF[AEEF-UT])</f>
        <v>1.3815301201070673E-3</v>
      </c>
      <c r="AA1209" s="133">
        <f>CENSO[[#This Row],[v (m³)]]/SUM(AEEF[AEEF-UT])</f>
        <v>2.2242634933723787E-2</v>
      </c>
    </row>
    <row r="1210" spans="1:27" ht="14">
      <c r="A1210" s="86">
        <v>1</v>
      </c>
      <c r="B1210" s="86">
        <v>1</v>
      </c>
      <c r="C1210" s="63">
        <v>44</v>
      </c>
      <c r="D1210" s="63">
        <v>1209</v>
      </c>
      <c r="E1210" s="63" t="str">
        <f>VLOOKUP(CENSO[[#This Row],[NOME COMUM]],ESPECIES[],2,FALSE)</f>
        <v>Parkia multijuga Benth.</v>
      </c>
      <c r="F1210" s="64" t="s">
        <v>75</v>
      </c>
      <c r="G1210" s="64">
        <v>150</v>
      </c>
      <c r="H1210" s="97">
        <f>CENSO[[#This Row],[CAP (cm)]]/PI()</f>
        <v>47.7464829275686</v>
      </c>
      <c r="I1210" s="64">
        <v>18</v>
      </c>
      <c r="J1210" s="96">
        <f>(PI()*(CENSO[[#This Row],[DAP (cm)]]^2))/40000</f>
        <v>0.17904931097838223</v>
      </c>
      <c r="K1210" s="96">
        <f>CENSO[[#This Row],[g (m²)]]*CENSO[[#This Row],[H (m)]]*0.7</f>
        <v>2.2560213183276159</v>
      </c>
      <c r="L1210" s="64">
        <v>1</v>
      </c>
      <c r="M1210" s="65">
        <v>367169</v>
      </c>
      <c r="N1210" s="87">
        <v>9708172.6999999899</v>
      </c>
      <c r="O1210" s="98" t="s">
        <v>1225</v>
      </c>
      <c r="P1210" s="87" t="str">
        <f>VLOOKUP(CENSO[[#This Row],[DAP (cm)]],CD[],2,TRUE)</f>
        <v>TORETE</v>
      </c>
      <c r="Q1210" s="87" t="str">
        <f>VLOOKUP(CENSO[[#This Row],[DAP (cm)]],DD[],2,TRUE)</f>
        <v>40├ 50</v>
      </c>
      <c r="R1210" s="87" t="str" cm="1">
        <f t="array" ref="R1210">INDEX(_xlfn.TEXTSPLIT(CENSO[[#This Row],[NOME CIENTIFICO]]," "),1)</f>
        <v>Parkia</v>
      </c>
      <c r="S1210" s="98" t="s">
        <v>1004</v>
      </c>
      <c r="T1210" s="87">
        <f>_xlfn.MINIFS(CENSO[DAP (cm)],CENSO[NOME CIENTIFICO],CENSO[[#This Row],[NOME CIENTIFICO]])</f>
        <v>39.788735772973837</v>
      </c>
      <c r="U12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10" s="87" t="str">
        <f>IF(CENSO[[#This Row],[DAP (cm)]]&lt;CENSO[[#This Row],[DMCE (cm)]],"DAP &lt; DMCE","DAP ≥ DMCE")</f>
        <v>DAP &lt; DMCE</v>
      </c>
      <c r="W1210" s="87" t="str">
        <f>IF(CENSO[[#This Row],[DAP (cm)]]&gt;200, "Superior", "Inferior")</f>
        <v>Inferior</v>
      </c>
      <c r="X1210" s="87" t="str">
        <f>VLOOKUP(CENSO[[#This Row],[NOME COMUM]],ESPECIES[],4,FALSE)</f>
        <v>Não</v>
      </c>
      <c r="Y1210" s="87" t="str">
        <f>IF(IFERROR(VLOOKUP(CENSO[[#This Row],[NOME COMUM]],COMERCIAIS[],2, FALSE), "Não") &lt;&gt; "Não", "Sim", "Não")</f>
        <v>Não</v>
      </c>
      <c r="Z1210" s="133">
        <f>CENSO[[#This Row],[g (m²)]]/SUM(AEEF[AEEF-UT])</f>
        <v>3.1327213607870003E-4</v>
      </c>
      <c r="AA1210" s="133">
        <f>CENSO[[#This Row],[v (m³)]]/SUM(AEEF[AEEF-UT])</f>
        <v>3.94722891459162E-3</v>
      </c>
    </row>
    <row r="1211" spans="1:27" ht="14">
      <c r="A1211" s="86">
        <v>1</v>
      </c>
      <c r="B1211" s="86">
        <v>1</v>
      </c>
      <c r="C1211" s="63">
        <v>44</v>
      </c>
      <c r="D1211" s="63">
        <v>1210</v>
      </c>
      <c r="E1211" s="63" t="str">
        <f>VLOOKUP(CENSO[[#This Row],[NOME COMUM]],ESPECIES[],2,FALSE)</f>
        <v>Qualea dichotoma (Mart.) Warm. ex Wille</v>
      </c>
      <c r="F1211" s="64" t="s">
        <v>55</v>
      </c>
      <c r="G1211" s="64">
        <v>164</v>
      </c>
      <c r="H1211" s="97">
        <f>CENSO[[#This Row],[CAP (cm)]]/PI()</f>
        <v>52.202821334141674</v>
      </c>
      <c r="I1211" s="64">
        <v>16</v>
      </c>
      <c r="J1211" s="96">
        <f>(PI()*(CENSO[[#This Row],[DAP (cm)]]^2))/40000</f>
        <v>0.21403156746998089</v>
      </c>
      <c r="K1211" s="96">
        <f>CENSO[[#This Row],[g (m²)]]*CENSO[[#This Row],[H (m)]]*0.7</f>
        <v>2.397153555663786</v>
      </c>
      <c r="L1211" s="64">
        <v>1</v>
      </c>
      <c r="M1211" s="65">
        <v>367184</v>
      </c>
      <c r="N1211" s="87">
        <v>9708159.4000000004</v>
      </c>
      <c r="O1211" s="87" t="s">
        <v>1227</v>
      </c>
      <c r="P1211" s="87" t="str">
        <f>VLOOKUP(CENSO[[#This Row],[DAP (cm)]],CD[],2,TRUE)</f>
        <v>TORA</v>
      </c>
      <c r="Q1211" s="87" t="str">
        <f>VLOOKUP(CENSO[[#This Row],[DAP (cm)]],DD[],2,TRUE)</f>
        <v>50├ 60</v>
      </c>
      <c r="R1211" s="87" t="str" cm="1">
        <f t="array" ref="R1211">INDEX(_xlfn.TEXTSPLIT(CENSO[[#This Row],[NOME CIENTIFICO]]," "),1)</f>
        <v>Qualea</v>
      </c>
      <c r="S1211" s="98" t="s">
        <v>1004</v>
      </c>
      <c r="T1211" s="87">
        <f>_xlfn.MINIFS(CENSO[DAP (cm)],CENSO[NOME CIENTIFICO],CENSO[[#This Row],[NOME CIENTIFICO]])</f>
        <v>40.107045659157627</v>
      </c>
      <c r="U12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211" s="87" t="str">
        <f>IF(CENSO[[#This Row],[DAP (cm)]]&lt;CENSO[[#This Row],[DMCE (cm)]],"DAP &lt; DMCE","DAP ≥ DMCE")</f>
        <v>DAP ≥ DMCE</v>
      </c>
      <c r="W1211" s="87" t="str">
        <f>IF(CENSO[[#This Row],[DAP (cm)]]&gt;200, "Superior", "Inferior")</f>
        <v>Inferior</v>
      </c>
      <c r="X1211" s="87" t="str">
        <f>VLOOKUP(CENSO[[#This Row],[NOME COMUM]],ESPECIES[],4,FALSE)</f>
        <v>Não</v>
      </c>
      <c r="Y1211" s="87" t="str">
        <f>IF(IFERROR(VLOOKUP(CENSO[[#This Row],[NOME COMUM]],COMERCIAIS[],2, FALSE), "Não") &lt;&gt; "Não", "Sim", "Não")</f>
        <v>Não</v>
      </c>
      <c r="Z1211" s="133">
        <f>CENSO[[#This Row],[g (m²)]]/SUM(AEEF[AEEF-UT])</f>
        <v>3.744785498654542E-4</v>
      </c>
      <c r="AA1211" s="133">
        <f>CENSO[[#This Row],[v (m³)]]/SUM(AEEF[AEEF-UT])</f>
        <v>4.1941597584930863E-3</v>
      </c>
    </row>
    <row r="1212" spans="1:27" ht="14">
      <c r="A1212" s="86">
        <v>1</v>
      </c>
      <c r="B1212" s="86">
        <v>1</v>
      </c>
      <c r="C1212" s="63">
        <v>44</v>
      </c>
      <c r="D1212" s="63">
        <v>1211</v>
      </c>
      <c r="E1212" s="63" t="str">
        <f>VLOOKUP(CENSO[[#This Row],[NOME COMUM]],ESPECIES[],2,FALSE)</f>
        <v>Alexa grandiflora Ducke</v>
      </c>
      <c r="F1212" s="64" t="s">
        <v>13</v>
      </c>
      <c r="G1212" s="64">
        <v>220</v>
      </c>
      <c r="H1212" s="97">
        <f>CENSO[[#This Row],[CAP (cm)]]/PI()</f>
        <v>70.028174960433944</v>
      </c>
      <c r="I1212" s="64">
        <v>17</v>
      </c>
      <c r="J1212" s="96">
        <f>(PI()*(CENSO[[#This Row],[DAP (cm)]]^2))/40000</f>
        <v>0.3851549622823866</v>
      </c>
      <c r="K1212" s="96">
        <f>CENSO[[#This Row],[g (m²)]]*CENSO[[#This Row],[H (m)]]*0.7</f>
        <v>4.5833440511603998</v>
      </c>
      <c r="L1212" s="64">
        <v>1</v>
      </c>
      <c r="M1212" s="65">
        <v>367179.09999999899</v>
      </c>
      <c r="N1212" s="87">
        <v>9708153</v>
      </c>
      <c r="O1212" s="87" t="s">
        <v>1227</v>
      </c>
      <c r="P1212" s="87" t="str">
        <f>VLOOKUP(CENSO[[#This Row],[DAP (cm)]],CD[],2,TRUE)</f>
        <v>TORA</v>
      </c>
      <c r="Q1212" s="87" t="str">
        <f>VLOOKUP(CENSO[[#This Row],[DAP (cm)]],DD[],2,TRUE)</f>
        <v>70├ 80</v>
      </c>
      <c r="R1212" s="87" t="str" cm="1">
        <f t="array" ref="R1212">INDEX(_xlfn.TEXTSPLIT(CENSO[[#This Row],[NOME CIENTIFICO]]," "),1)</f>
        <v>Alexa</v>
      </c>
      <c r="S1212" s="98" t="s">
        <v>1004</v>
      </c>
      <c r="T1212" s="87">
        <f>_xlfn.MINIFS(CENSO[DAP (cm)],CENSO[NOME CIENTIFICO],CENSO[[#This Row],[NOME CIENTIFICO]])</f>
        <v>39.788735772973837</v>
      </c>
      <c r="U12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12" s="87" t="str">
        <f>IF(CENSO[[#This Row],[DAP (cm)]]&lt;CENSO[[#This Row],[DMCE (cm)]],"DAP &lt; DMCE","DAP ≥ DMCE")</f>
        <v>DAP ≥ DMCE</v>
      </c>
      <c r="W1212" s="87" t="str">
        <f>IF(CENSO[[#This Row],[DAP (cm)]]&gt;200, "Superior", "Inferior")</f>
        <v>Inferior</v>
      </c>
      <c r="X1212" s="87" t="str">
        <f>VLOOKUP(CENSO[[#This Row],[NOME COMUM]],ESPECIES[],4,FALSE)</f>
        <v>Não</v>
      </c>
      <c r="Y1212" s="87" t="str">
        <f>IF(IFERROR(VLOOKUP(CENSO[[#This Row],[NOME COMUM]],COMERCIAIS[],2, FALSE), "Não") &lt;&gt; "Não", "Sim", "Não")</f>
        <v>Não</v>
      </c>
      <c r="Z1212" s="133">
        <f>CENSO[[#This Row],[g (m²)]]/SUM(AEEF[AEEF-UT])</f>
        <v>6.7388317272040353E-4</v>
      </c>
      <c r="AA1212" s="133">
        <f>CENSO[[#This Row],[v (m³)]]/SUM(AEEF[AEEF-UT])</f>
        <v>8.0192097553728001E-3</v>
      </c>
    </row>
    <row r="1213" spans="1:27" ht="14">
      <c r="A1213" s="86">
        <v>1</v>
      </c>
      <c r="B1213" s="86">
        <v>1</v>
      </c>
      <c r="C1213" s="63">
        <v>44</v>
      </c>
      <c r="D1213" s="63">
        <v>1212</v>
      </c>
      <c r="E1213" s="63" t="str">
        <f>VLOOKUP(CENSO[[#This Row],[NOME COMUM]],ESPECIES[],2,FALSE)</f>
        <v>Hymenaea courbaril L.</v>
      </c>
      <c r="F1213" s="64" t="s">
        <v>3</v>
      </c>
      <c r="G1213" s="64">
        <v>325</v>
      </c>
      <c r="H1213" s="97">
        <f>CENSO[[#This Row],[CAP (cm)]]/PI()</f>
        <v>103.45071300973197</v>
      </c>
      <c r="I1213" s="64">
        <v>25</v>
      </c>
      <c r="J1213" s="96">
        <f>(PI()*(CENSO[[#This Row],[DAP (cm)]]^2))/40000</f>
        <v>0.84053704320407219</v>
      </c>
      <c r="K1213" s="96">
        <f>CENSO[[#This Row],[g (m²)]]*CENSO[[#This Row],[H (m)]]*0.7</f>
        <v>14.709398256071262</v>
      </c>
      <c r="L1213" s="64">
        <v>1</v>
      </c>
      <c r="M1213" s="65">
        <v>367213.299999999</v>
      </c>
      <c r="N1213" s="87">
        <v>9708105.0999999903</v>
      </c>
      <c r="O1213" s="87" t="s">
        <v>1228</v>
      </c>
      <c r="P1213" s="87" t="str">
        <f>VLOOKUP(CENSO[[#This Row],[DAP (cm)]],CD[],2,TRUE)</f>
        <v>TORA</v>
      </c>
      <c r="Q1213" s="87" t="str">
        <f>VLOOKUP(CENSO[[#This Row],[DAP (cm)]],DD[],2,TRUE)</f>
        <v>100├ 110</v>
      </c>
      <c r="R1213" s="87" t="str" cm="1">
        <f t="array" ref="R1213">INDEX(_xlfn.TEXTSPLIT(CENSO[[#This Row],[NOME CIENTIFICO]]," "),1)</f>
        <v>Hymenaea</v>
      </c>
      <c r="S1213" s="98" t="s">
        <v>1004</v>
      </c>
      <c r="T1213" s="87">
        <f>_xlfn.MINIFS(CENSO[DAP (cm)],CENSO[NOME CIENTIFICO],CENSO[[#This Row],[NOME CIENTIFICO]])</f>
        <v>41.38028520389279</v>
      </c>
      <c r="U12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213" s="87" t="str">
        <f>IF(CENSO[[#This Row],[DAP (cm)]]&lt;CENSO[[#This Row],[DMCE (cm)]],"DAP &lt; DMCE","DAP ≥ DMCE")</f>
        <v>DAP ≥ DMCE</v>
      </c>
      <c r="W1213" s="87" t="str">
        <f>IF(CENSO[[#This Row],[DAP (cm)]]&gt;200, "Superior", "Inferior")</f>
        <v>Inferior</v>
      </c>
      <c r="X1213" s="87" t="str">
        <f>VLOOKUP(CENSO[[#This Row],[NOME COMUM]],ESPECIES[],4,FALSE)</f>
        <v>Não</v>
      </c>
      <c r="Y1213" s="87" t="str">
        <f>IF(IFERROR(VLOOKUP(CENSO[[#This Row],[NOME COMUM]],COMERCIAIS[],2, FALSE), "Não") &lt;&gt; "Não", "Sim", "Não")</f>
        <v>Sim</v>
      </c>
      <c r="Z1213" s="133">
        <f>CENSO[[#This Row],[g (m²)]]/SUM(AEEF[AEEF-UT])</f>
        <v>1.4706386388138974E-3</v>
      </c>
      <c r="AA1213" s="133">
        <f>CENSO[[#This Row],[v (m³)]]/SUM(AEEF[AEEF-UT])</f>
        <v>2.5736176179243203E-2</v>
      </c>
    </row>
    <row r="1214" spans="1:27" ht="14">
      <c r="A1214" s="86">
        <v>1</v>
      </c>
      <c r="B1214" s="86">
        <v>1</v>
      </c>
      <c r="C1214" s="63">
        <v>44</v>
      </c>
      <c r="D1214" s="63">
        <v>1213</v>
      </c>
      <c r="E1214" s="63" t="str">
        <f>VLOOKUP(CENSO[[#This Row],[NOME COMUM]],ESPECIES[],2,FALSE)</f>
        <v>Alexa grandiflora Ducke</v>
      </c>
      <c r="F1214" s="64" t="s">
        <v>13</v>
      </c>
      <c r="G1214" s="64">
        <v>200</v>
      </c>
      <c r="H1214" s="97">
        <f>CENSO[[#This Row],[CAP (cm)]]/PI()</f>
        <v>63.661977236758133</v>
      </c>
      <c r="I1214" s="64">
        <v>15</v>
      </c>
      <c r="J1214" s="96">
        <f>(PI()*(CENSO[[#This Row],[DAP (cm)]]^2))/40000</f>
        <v>0.31830988618379064</v>
      </c>
      <c r="K1214" s="96">
        <f>CENSO[[#This Row],[g (m²)]]*CENSO[[#This Row],[H (m)]]*0.7</f>
        <v>3.3422538049298014</v>
      </c>
      <c r="L1214" s="64">
        <v>1</v>
      </c>
      <c r="M1214" s="65">
        <v>367235.299999999</v>
      </c>
      <c r="N1214" s="87">
        <v>9708103.0999999903</v>
      </c>
      <c r="O1214" s="87" t="s">
        <v>1227</v>
      </c>
      <c r="P1214" s="87" t="str">
        <f>VLOOKUP(CENSO[[#This Row],[DAP (cm)]],CD[],2,TRUE)</f>
        <v>TORA</v>
      </c>
      <c r="Q1214" s="87" t="str">
        <f>VLOOKUP(CENSO[[#This Row],[DAP (cm)]],DD[],2,TRUE)</f>
        <v>60├ 70</v>
      </c>
      <c r="R1214" s="87" t="str" cm="1">
        <f t="array" ref="R1214">INDEX(_xlfn.TEXTSPLIT(CENSO[[#This Row],[NOME CIENTIFICO]]," "),1)</f>
        <v>Alexa</v>
      </c>
      <c r="S1214" s="98" t="s">
        <v>1004</v>
      </c>
      <c r="T1214" s="87">
        <f>_xlfn.MINIFS(CENSO[DAP (cm)],CENSO[NOME CIENTIFICO],CENSO[[#This Row],[NOME CIENTIFICO]])</f>
        <v>39.788735772973837</v>
      </c>
      <c r="U12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14" s="87" t="str">
        <f>IF(CENSO[[#This Row],[DAP (cm)]]&lt;CENSO[[#This Row],[DMCE (cm)]],"DAP &lt; DMCE","DAP ≥ DMCE")</f>
        <v>DAP ≥ DMCE</v>
      </c>
      <c r="W1214" s="87" t="str">
        <f>IF(CENSO[[#This Row],[DAP (cm)]]&gt;200, "Superior", "Inferior")</f>
        <v>Inferior</v>
      </c>
      <c r="X1214" s="87" t="str">
        <f>VLOOKUP(CENSO[[#This Row],[NOME COMUM]],ESPECIES[],4,FALSE)</f>
        <v>Não</v>
      </c>
      <c r="Y1214" s="87" t="str">
        <f>IF(IFERROR(VLOOKUP(CENSO[[#This Row],[NOME COMUM]],COMERCIAIS[],2, FALSE), "Não") &lt;&gt; "Não", "Sim", "Não")</f>
        <v>Não</v>
      </c>
      <c r="Z1214" s="133">
        <f>CENSO[[#This Row],[g (m²)]]/SUM(AEEF[AEEF-UT])</f>
        <v>5.5692824191768894E-4</v>
      </c>
      <c r="AA1214" s="133">
        <f>CENSO[[#This Row],[v (m³)]]/SUM(AEEF[AEEF-UT])</f>
        <v>5.847746540135733E-3</v>
      </c>
    </row>
    <row r="1215" spans="1:27" ht="14">
      <c r="A1215" s="86">
        <v>1</v>
      </c>
      <c r="B1215" s="86">
        <v>1</v>
      </c>
      <c r="C1215" s="63">
        <v>44</v>
      </c>
      <c r="D1215" s="63">
        <v>1214</v>
      </c>
      <c r="E1215" s="63" t="str">
        <f>VLOOKUP(CENSO[[#This Row],[NOME COMUM]],ESPECIES[],2,FALSE)</f>
        <v>Dialium guianense (Aubl.) Sandwith</v>
      </c>
      <c r="F1215" s="64" t="s">
        <v>97</v>
      </c>
      <c r="G1215" s="64">
        <v>170</v>
      </c>
      <c r="H1215" s="97">
        <f>CENSO[[#This Row],[CAP (cm)]]/PI()</f>
        <v>54.112680651244418</v>
      </c>
      <c r="I1215" s="64">
        <v>14</v>
      </c>
      <c r="J1215" s="96">
        <f>(PI()*(CENSO[[#This Row],[DAP (cm)]]^2))/40000</f>
        <v>0.2299788927677888</v>
      </c>
      <c r="K1215" s="96">
        <f>CENSO[[#This Row],[g (m²)]]*CENSO[[#This Row],[H (m)]]*0.7</f>
        <v>2.2537931491243302</v>
      </c>
      <c r="L1215" s="64">
        <v>2</v>
      </c>
      <c r="M1215" s="65">
        <v>367250.7</v>
      </c>
      <c r="N1215" s="87">
        <v>9708114.9000000004</v>
      </c>
      <c r="O1215" s="87" t="s">
        <v>1227</v>
      </c>
      <c r="P1215" s="87" t="str">
        <f>VLOOKUP(CENSO[[#This Row],[DAP (cm)]],CD[],2,TRUE)</f>
        <v>TORA</v>
      </c>
      <c r="Q1215" s="87" t="str">
        <f>VLOOKUP(CENSO[[#This Row],[DAP (cm)]],DD[],2,TRUE)</f>
        <v>50├ 60</v>
      </c>
      <c r="R1215" s="87" t="str" cm="1">
        <f t="array" ref="R1215">INDEX(_xlfn.TEXTSPLIT(CENSO[[#This Row],[NOME CIENTIFICO]]," "),1)</f>
        <v>Dialium</v>
      </c>
      <c r="S1215" s="98" t="s">
        <v>1004</v>
      </c>
      <c r="T1215" s="87">
        <f>_xlfn.MINIFS(CENSO[DAP (cm)],CENSO[NOME CIENTIFICO],CENSO[[#This Row],[NOME CIENTIFICO]])</f>
        <v>42.335214862444161</v>
      </c>
      <c r="U12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1215" s="87" t="str">
        <f>IF(CENSO[[#This Row],[DAP (cm)]]&lt;CENSO[[#This Row],[DMCE (cm)]],"DAP &lt; DMCE","DAP ≥ DMCE")</f>
        <v>DAP ≥ DMCE</v>
      </c>
      <c r="W1215" s="87" t="str">
        <f>IF(CENSO[[#This Row],[DAP (cm)]]&gt;200, "Superior", "Inferior")</f>
        <v>Inferior</v>
      </c>
      <c r="X1215" s="87" t="str">
        <f>VLOOKUP(CENSO[[#This Row],[NOME COMUM]],ESPECIES[],4,FALSE)</f>
        <v>Não</v>
      </c>
      <c r="Y1215" s="87" t="str">
        <f>IF(IFERROR(VLOOKUP(CENSO[[#This Row],[NOME COMUM]],COMERCIAIS[],2, FALSE), "Não") &lt;&gt; "Não", "Sim", "Não")</f>
        <v>Não</v>
      </c>
      <c r="Z1215" s="133">
        <f>CENSO[[#This Row],[g (m²)]]/SUM(AEEF[AEEF-UT])</f>
        <v>4.0238065478553035E-4</v>
      </c>
      <c r="AA1215" s="133">
        <f>CENSO[[#This Row],[v (m³)]]/SUM(AEEF[AEEF-UT])</f>
        <v>3.9433304168981975E-3</v>
      </c>
    </row>
    <row r="1216" spans="1:27" ht="14">
      <c r="A1216" s="86">
        <v>1</v>
      </c>
      <c r="B1216" s="86">
        <v>1</v>
      </c>
      <c r="C1216" s="63">
        <v>44</v>
      </c>
      <c r="D1216" s="63">
        <v>1215</v>
      </c>
      <c r="E1216" s="63" t="str">
        <f>VLOOKUP(CENSO[[#This Row],[NOME COMUM]],ESPECIES[],2,FALSE)</f>
        <v>Dipteryx odorata (Aubl.) Willd.</v>
      </c>
      <c r="F1216" s="64" t="s">
        <v>4</v>
      </c>
      <c r="G1216" s="64">
        <v>247</v>
      </c>
      <c r="H1216" s="97">
        <f>CENSO[[#This Row],[CAP (cm)]]/PI()</f>
        <v>78.622541887396295</v>
      </c>
      <c r="I1216" s="64">
        <v>20</v>
      </c>
      <c r="J1216" s="96">
        <f>(PI()*(CENSO[[#This Row],[DAP (cm)]]^2))/40000</f>
        <v>0.48549419615467204</v>
      </c>
      <c r="K1216" s="96">
        <f>CENSO[[#This Row],[g (m²)]]*CENSO[[#This Row],[H (m)]]*0.7</f>
        <v>6.7969187461654084</v>
      </c>
      <c r="L1216" s="64">
        <v>1</v>
      </c>
      <c r="M1216" s="65">
        <v>367254.4</v>
      </c>
      <c r="N1216" s="87">
        <v>9708111.5999999903</v>
      </c>
      <c r="O1216" s="98" t="s">
        <v>1225</v>
      </c>
      <c r="P1216" s="87" t="str">
        <f>VLOOKUP(CENSO[[#This Row],[DAP (cm)]],CD[],2,TRUE)</f>
        <v>TORA</v>
      </c>
      <c r="Q1216" s="87" t="str">
        <f>VLOOKUP(CENSO[[#This Row],[DAP (cm)]],DD[],2,TRUE)</f>
        <v>70├ 80</v>
      </c>
      <c r="R1216" s="87" t="str" cm="1">
        <f t="array" ref="R1216">INDEX(_xlfn.TEXTSPLIT(CENSO[[#This Row],[NOME CIENTIFICO]]," "),1)</f>
        <v>Dipteryx</v>
      </c>
      <c r="S1216" s="98" t="s">
        <v>1004</v>
      </c>
      <c r="T1216" s="87">
        <f>_xlfn.MINIFS(CENSO[DAP (cm)],CENSO[NOME CIENTIFICO],CENSO[[#This Row],[NOME CIENTIFICO]])</f>
        <v>39.152116000606256</v>
      </c>
      <c r="U12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80</v>
      </c>
      <c r="V1216" s="87" t="str">
        <f>IF(CENSO[[#This Row],[DAP (cm)]]&lt;CENSO[[#This Row],[DMCE (cm)]],"DAP &lt; DMCE","DAP ≥ DMCE")</f>
        <v>DAP &lt; DMCE</v>
      </c>
      <c r="W1216" s="87" t="str">
        <f>IF(CENSO[[#This Row],[DAP (cm)]]&gt;200, "Superior", "Inferior")</f>
        <v>Inferior</v>
      </c>
      <c r="X1216" s="87" t="str">
        <f>VLOOKUP(CENSO[[#This Row],[NOME COMUM]],ESPECIES[],4,FALSE)</f>
        <v>Vulneravel</v>
      </c>
      <c r="Y1216" s="87" t="str">
        <f>IF(IFERROR(VLOOKUP(CENSO[[#This Row],[NOME COMUM]],COMERCIAIS[],2, FALSE), "Não") &lt;&gt; "Não", "Sim", "Não")</f>
        <v>Sim</v>
      </c>
      <c r="Z1216" s="133">
        <f>CENSO[[#This Row],[g (m²)]]/SUM(AEEF[AEEF-UT])</f>
        <v>8.4944087777890709E-4</v>
      </c>
      <c r="AA1216" s="133">
        <f>CENSO[[#This Row],[v (m³)]]/SUM(AEEF[AEEF-UT])</f>
        <v>1.1892172288904698E-2</v>
      </c>
    </row>
    <row r="1217" spans="1:27" ht="14">
      <c r="A1217" s="86">
        <v>1</v>
      </c>
      <c r="B1217" s="86">
        <v>1</v>
      </c>
      <c r="C1217" s="63">
        <v>44</v>
      </c>
      <c r="D1217" s="63">
        <v>1216</v>
      </c>
      <c r="E1217" s="63" t="str">
        <f>VLOOKUP(CENSO[[#This Row],[NOME COMUM]],ESPECIES[],2,FALSE)</f>
        <v>Couratari guianensis Aubl.</v>
      </c>
      <c r="F1217" s="64" t="s">
        <v>6</v>
      </c>
      <c r="G1217" s="64">
        <v>348</v>
      </c>
      <c r="H1217" s="97">
        <f>CENSO[[#This Row],[CAP (cm)]]/PI()</f>
        <v>110.77184039195916</v>
      </c>
      <c r="I1217" s="64">
        <v>24</v>
      </c>
      <c r="J1217" s="96">
        <f>(PI()*(CENSO[[#This Row],[DAP (cm)]]^2))/40000</f>
        <v>0.96371501141004479</v>
      </c>
      <c r="K1217" s="96">
        <f>CENSO[[#This Row],[g (m²)]]*CENSO[[#This Row],[H (m)]]*0.7</f>
        <v>16.19041219168875</v>
      </c>
      <c r="L1217" s="64">
        <v>1</v>
      </c>
      <c r="M1217" s="65">
        <v>367292.7</v>
      </c>
      <c r="N1217" s="87">
        <v>9708054.8000000007</v>
      </c>
      <c r="O1217" s="87" t="s">
        <v>1228</v>
      </c>
      <c r="P1217" s="87" t="str">
        <f>VLOOKUP(CENSO[[#This Row],[DAP (cm)]],CD[],2,TRUE)</f>
        <v>TORA</v>
      </c>
      <c r="Q1217" s="87" t="str">
        <f>VLOOKUP(CENSO[[#This Row],[DAP (cm)]],DD[],2,TRUE)</f>
        <v>110├ 120</v>
      </c>
      <c r="R1217" s="87" t="str" cm="1">
        <f t="array" ref="R1217">INDEX(_xlfn.TEXTSPLIT(CENSO[[#This Row],[NOME CIENTIFICO]]," "),1)</f>
        <v>Couratari</v>
      </c>
      <c r="S1217" s="98" t="s">
        <v>1004</v>
      </c>
      <c r="T1217" s="87">
        <f>_xlfn.MINIFS(CENSO[DAP (cm)],CENSO[NOME CIENTIFICO],CENSO[[#This Row],[NOME CIENTIFICO]])</f>
        <v>38.833806114422465</v>
      </c>
      <c r="U12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17" s="87" t="str">
        <f>IF(CENSO[[#This Row],[DAP (cm)]]&lt;CENSO[[#This Row],[DMCE (cm)]],"DAP &lt; DMCE","DAP ≥ DMCE")</f>
        <v>DAP ≥ DMCE</v>
      </c>
      <c r="W1217" s="87" t="str">
        <f>IF(CENSO[[#This Row],[DAP (cm)]]&gt;200, "Superior", "Inferior")</f>
        <v>Inferior</v>
      </c>
      <c r="X1217" s="87" t="str">
        <f>VLOOKUP(CENSO[[#This Row],[NOME COMUM]],ESPECIES[],4,FALSE)</f>
        <v>Não</v>
      </c>
      <c r="Y1217" s="87" t="str">
        <f>IF(IFERROR(VLOOKUP(CENSO[[#This Row],[NOME COMUM]],COMERCIAIS[],2, FALSE), "Não") &lt;&gt; "Não", "Sim", "Não")</f>
        <v>Sim</v>
      </c>
      <c r="Z1217" s="133">
        <f>CENSO[[#This Row],[g (m²)]]/SUM(AEEF[AEEF-UT])</f>
        <v>1.6861559452299956E-3</v>
      </c>
      <c r="AA1217" s="133">
        <f>CENSO[[#This Row],[v (m³)]]/SUM(AEEF[AEEF-UT])</f>
        <v>2.8327419879863921E-2</v>
      </c>
    </row>
    <row r="1218" spans="1:27" ht="14">
      <c r="A1218" s="86">
        <v>1</v>
      </c>
      <c r="B1218" s="86">
        <v>1</v>
      </c>
      <c r="C1218" s="63">
        <v>44</v>
      </c>
      <c r="D1218" s="63">
        <v>1217</v>
      </c>
      <c r="E1218" s="63" t="str">
        <f>VLOOKUP(CENSO[[#This Row],[NOME COMUM]],ESPECIES[],2,FALSE)</f>
        <v>Astronium lecointei Ducke</v>
      </c>
      <c r="F1218" s="64" t="s">
        <v>5</v>
      </c>
      <c r="G1218" s="64">
        <v>168</v>
      </c>
      <c r="H1218" s="97">
        <f>CENSO[[#This Row],[CAP (cm)]]/PI()</f>
        <v>53.476060878876837</v>
      </c>
      <c r="I1218" s="64">
        <v>20</v>
      </c>
      <c r="J1218" s="96">
        <f>(PI()*(CENSO[[#This Row],[DAP (cm)]]^2))/40000</f>
        <v>0.22459945569128273</v>
      </c>
      <c r="K1218" s="96">
        <f>CENSO[[#This Row],[g (m²)]]*CENSO[[#This Row],[H (m)]]*0.7</f>
        <v>3.1443923796779583</v>
      </c>
      <c r="L1218" s="64">
        <v>1</v>
      </c>
      <c r="M1218" s="65">
        <v>367333.299999999</v>
      </c>
      <c r="N1218" s="87">
        <v>9708009.3000000007</v>
      </c>
      <c r="O1218" s="87" t="s">
        <v>1228</v>
      </c>
      <c r="P1218" s="87" t="str">
        <f>VLOOKUP(CENSO[[#This Row],[DAP (cm)]],CD[],2,TRUE)</f>
        <v>TORA</v>
      </c>
      <c r="Q1218" s="87" t="str">
        <f>VLOOKUP(CENSO[[#This Row],[DAP (cm)]],DD[],2,TRUE)</f>
        <v>50├ 60</v>
      </c>
      <c r="R1218" s="87" t="str" cm="1">
        <f t="array" ref="R1218">INDEX(_xlfn.TEXTSPLIT(CENSO[[#This Row],[NOME CIENTIFICO]]," "),1)</f>
        <v>Astronium</v>
      </c>
      <c r="S1218" s="98" t="s">
        <v>1004</v>
      </c>
      <c r="T1218" s="87">
        <f>_xlfn.MINIFS(CENSO[DAP (cm)],CENSO[NOME CIENTIFICO],CENSO[[#This Row],[NOME CIENTIFICO]])</f>
        <v>40.107045659157627</v>
      </c>
      <c r="U12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218" s="87" t="str">
        <f>IF(CENSO[[#This Row],[DAP (cm)]]&lt;CENSO[[#This Row],[DMCE (cm)]],"DAP &lt; DMCE","DAP ≥ DMCE")</f>
        <v>DAP ≥ DMCE</v>
      </c>
      <c r="W1218" s="87" t="str">
        <f>IF(CENSO[[#This Row],[DAP (cm)]]&gt;200, "Superior", "Inferior")</f>
        <v>Inferior</v>
      </c>
      <c r="X1218" s="87" t="str">
        <f>VLOOKUP(CENSO[[#This Row],[NOME COMUM]],ESPECIES[],4,FALSE)</f>
        <v>Não</v>
      </c>
      <c r="Y1218" s="87" t="str">
        <f>IF(IFERROR(VLOOKUP(CENSO[[#This Row],[NOME COMUM]],COMERCIAIS[],2, FALSE), "Não") &lt;&gt; "Não", "Sim", "Não")</f>
        <v>Sim</v>
      </c>
      <c r="Z1218" s="133">
        <f>CENSO[[#This Row],[g (m²)]]/SUM(AEEF[AEEF-UT])</f>
        <v>3.9296856749712139E-4</v>
      </c>
      <c r="AA1218" s="133">
        <f>CENSO[[#This Row],[v (m³)]]/SUM(AEEF[AEEF-UT])</f>
        <v>5.5015599449597004E-3</v>
      </c>
    </row>
    <row r="1219" spans="1:27" ht="14">
      <c r="A1219" s="86">
        <v>1</v>
      </c>
      <c r="B1219" s="86">
        <v>1</v>
      </c>
      <c r="C1219" s="63">
        <v>44</v>
      </c>
      <c r="D1219" s="63">
        <v>1218</v>
      </c>
      <c r="E1219" s="63" t="str">
        <f>VLOOKUP(CENSO[[#This Row],[NOME COMUM]],ESPECIES[],2,FALSE)</f>
        <v>Lecythis pisonis Cambess.</v>
      </c>
      <c r="F1219" s="64" t="s">
        <v>9</v>
      </c>
      <c r="G1219" s="64">
        <v>162</v>
      </c>
      <c r="H1219" s="97">
        <f>CENSO[[#This Row],[CAP (cm)]]/PI()</f>
        <v>51.566201561774093</v>
      </c>
      <c r="I1219" s="64">
        <v>18</v>
      </c>
      <c r="J1219" s="96">
        <f>(PI()*(CENSO[[#This Row],[DAP (cm)]]^2))/40000</f>
        <v>0.20884311632518512</v>
      </c>
      <c r="K1219" s="96">
        <f>CENSO[[#This Row],[g (m²)]]*CENSO[[#This Row],[H (m)]]*0.7</f>
        <v>2.6314232656973324</v>
      </c>
      <c r="L1219" s="64">
        <v>1</v>
      </c>
      <c r="M1219" s="65">
        <v>367336.4</v>
      </c>
      <c r="N1219" s="87">
        <v>9708013.1999999899</v>
      </c>
      <c r="O1219" s="87" t="s">
        <v>1228</v>
      </c>
      <c r="P1219" s="87" t="str">
        <f>VLOOKUP(CENSO[[#This Row],[DAP (cm)]],CD[],2,TRUE)</f>
        <v>TORA</v>
      </c>
      <c r="Q1219" s="87" t="str">
        <f>VLOOKUP(CENSO[[#This Row],[DAP (cm)]],DD[],2,TRUE)</f>
        <v>50├ 60</v>
      </c>
      <c r="R1219" s="87" t="str" cm="1">
        <f t="array" ref="R1219">INDEX(_xlfn.TEXTSPLIT(CENSO[[#This Row],[NOME CIENTIFICO]]," "),1)</f>
        <v>Lecythis</v>
      </c>
      <c r="S1219" s="98" t="s">
        <v>1004</v>
      </c>
      <c r="T1219" s="87">
        <f>_xlfn.MINIFS(CENSO[DAP (cm)],CENSO[NOME CIENTIFICO],CENSO[[#This Row],[NOME CIENTIFICO]])</f>
        <v>40.743665431525208</v>
      </c>
      <c r="U12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1219" s="87" t="str">
        <f>IF(CENSO[[#This Row],[DAP (cm)]]&lt;CENSO[[#This Row],[DMCE (cm)]],"DAP &lt; DMCE","DAP ≥ DMCE")</f>
        <v>DAP ≥ DMCE</v>
      </c>
      <c r="W1219" s="87" t="str">
        <f>IF(CENSO[[#This Row],[DAP (cm)]]&gt;200, "Superior", "Inferior")</f>
        <v>Inferior</v>
      </c>
      <c r="X1219" s="87" t="str">
        <f>VLOOKUP(CENSO[[#This Row],[NOME COMUM]],ESPECIES[],4,FALSE)</f>
        <v>Não</v>
      </c>
      <c r="Y1219" s="87" t="str">
        <f>IF(IFERROR(VLOOKUP(CENSO[[#This Row],[NOME COMUM]],COMERCIAIS[],2, FALSE), "Não") &lt;&gt; "Não", "Sim", "Não")</f>
        <v>Sim</v>
      </c>
      <c r="Z1219" s="133">
        <f>CENSO[[#This Row],[g (m²)]]/SUM(AEEF[AEEF-UT])</f>
        <v>3.6540061952219585E-4</v>
      </c>
      <c r="AA1219" s="133">
        <f>CENSO[[#This Row],[v (m³)]]/SUM(AEEF[AEEF-UT])</f>
        <v>4.6040478059796676E-3</v>
      </c>
    </row>
    <row r="1220" spans="1:27" ht="14">
      <c r="A1220" s="86">
        <v>1</v>
      </c>
      <c r="B1220" s="86">
        <v>1</v>
      </c>
      <c r="C1220" s="63">
        <v>44</v>
      </c>
      <c r="D1220" s="63">
        <v>1219</v>
      </c>
      <c r="E1220" s="63" t="str">
        <f>VLOOKUP(CENSO[[#This Row],[NOME COMUM]],ESPECIES[],2,FALSE)</f>
        <v>Qualea dichotoma (Mart.) Warm. ex Wille</v>
      </c>
      <c r="F1220" s="64" t="s">
        <v>55</v>
      </c>
      <c r="G1220" s="64">
        <v>213</v>
      </c>
      <c r="H1220" s="97">
        <f>CENSO[[#This Row],[CAP (cm)]]/PI()</f>
        <v>67.800005757147417</v>
      </c>
      <c r="I1220" s="64">
        <v>15</v>
      </c>
      <c r="J1220" s="96">
        <f>(PI()*(CENSO[[#This Row],[DAP (cm)]]^2))/40000</f>
        <v>0.36103503065681003</v>
      </c>
      <c r="K1220" s="96">
        <f>CENSO[[#This Row],[g (m²)]]*CENSO[[#This Row],[H (m)]]*0.7</f>
        <v>3.7908678218965051</v>
      </c>
      <c r="L1220" s="64">
        <v>2</v>
      </c>
      <c r="M1220" s="65">
        <v>367341.59999999899</v>
      </c>
      <c r="N1220" s="87">
        <v>9708008.5999999903</v>
      </c>
      <c r="O1220" s="87" t="s">
        <v>1227</v>
      </c>
      <c r="P1220" s="87" t="str">
        <f>VLOOKUP(CENSO[[#This Row],[DAP (cm)]],CD[],2,TRUE)</f>
        <v>TORA</v>
      </c>
      <c r="Q1220" s="87" t="str">
        <f>VLOOKUP(CENSO[[#This Row],[DAP (cm)]],DD[],2,TRUE)</f>
        <v>60├ 70</v>
      </c>
      <c r="R1220" s="87" t="str" cm="1">
        <f t="array" ref="R1220">INDEX(_xlfn.TEXTSPLIT(CENSO[[#This Row],[NOME CIENTIFICO]]," "),1)</f>
        <v>Qualea</v>
      </c>
      <c r="S1220" s="98" t="s">
        <v>1004</v>
      </c>
      <c r="T1220" s="87">
        <f>_xlfn.MINIFS(CENSO[DAP (cm)],CENSO[NOME CIENTIFICO],CENSO[[#This Row],[NOME CIENTIFICO]])</f>
        <v>40.107045659157627</v>
      </c>
      <c r="U12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220" s="87" t="str">
        <f>IF(CENSO[[#This Row],[DAP (cm)]]&lt;CENSO[[#This Row],[DMCE (cm)]],"DAP &lt; DMCE","DAP ≥ DMCE")</f>
        <v>DAP ≥ DMCE</v>
      </c>
      <c r="W1220" s="87" t="str">
        <f>IF(CENSO[[#This Row],[DAP (cm)]]&gt;200, "Superior", "Inferior")</f>
        <v>Inferior</v>
      </c>
      <c r="X1220" s="87" t="str">
        <f>VLOOKUP(CENSO[[#This Row],[NOME COMUM]],ESPECIES[],4,FALSE)</f>
        <v>Não</v>
      </c>
      <c r="Y1220" s="87" t="str">
        <f>IF(IFERROR(VLOOKUP(CENSO[[#This Row],[NOME COMUM]],COMERCIAIS[],2, FALSE), "Não") &lt;&gt; "Não", "Sim", "Não")</f>
        <v>Não</v>
      </c>
      <c r="Z1220" s="133">
        <f>CENSO[[#This Row],[g (m²)]]/SUM(AEEF[AEEF-UT])</f>
        <v>6.3168193518909092E-4</v>
      </c>
      <c r="AA1220" s="133">
        <f>CENSO[[#This Row],[v (m³)]]/SUM(AEEF[AEEF-UT])</f>
        <v>6.632660319485454E-3</v>
      </c>
    </row>
    <row r="1221" spans="1:27" ht="14">
      <c r="A1221" s="86">
        <v>1</v>
      </c>
      <c r="B1221" s="86">
        <v>1</v>
      </c>
      <c r="C1221" s="63">
        <v>44</v>
      </c>
      <c r="D1221" s="63">
        <v>1220</v>
      </c>
      <c r="E1221" s="63" t="str">
        <f>VLOOKUP(CENSO[[#This Row],[NOME COMUM]],ESPECIES[],2,FALSE)</f>
        <v>Cedrela fissilis Vell.</v>
      </c>
      <c r="F1221" s="64" t="s">
        <v>17</v>
      </c>
      <c r="G1221" s="64">
        <v>230</v>
      </c>
      <c r="H1221" s="97">
        <f>CENSO[[#This Row],[CAP (cm)]]/PI()</f>
        <v>73.211273822271863</v>
      </c>
      <c r="I1221" s="64">
        <v>17</v>
      </c>
      <c r="J1221" s="96">
        <f>(PI()*(CENSO[[#This Row],[DAP (cm)]]^2))/40000</f>
        <v>0.42096482447806327</v>
      </c>
      <c r="K1221" s="96">
        <f>CENSO[[#This Row],[g (m²)]]*CENSO[[#This Row],[H (m)]]*0.7</f>
        <v>5.0094814112889523</v>
      </c>
      <c r="L1221" s="64">
        <v>1</v>
      </c>
      <c r="M1221" s="65">
        <v>367336.5</v>
      </c>
      <c r="N1221" s="87">
        <v>9707997</v>
      </c>
      <c r="O1221" s="87" t="s">
        <v>1227</v>
      </c>
      <c r="P1221" s="87" t="str">
        <f>VLOOKUP(CENSO[[#This Row],[DAP (cm)]],CD[],2,TRUE)</f>
        <v>TORA</v>
      </c>
      <c r="Q1221" s="87" t="str">
        <f>VLOOKUP(CENSO[[#This Row],[DAP (cm)]],DD[],2,TRUE)</f>
        <v>70├ 80</v>
      </c>
      <c r="R1221" s="87" t="str" cm="1">
        <f t="array" ref="R1221">INDEX(_xlfn.TEXTSPLIT(CENSO[[#This Row],[NOME CIENTIFICO]]," "),1)</f>
        <v>Cedrela</v>
      </c>
      <c r="S1221" s="98" t="s">
        <v>1004</v>
      </c>
      <c r="T1221" s="87">
        <f>_xlfn.MINIFS(CENSO[DAP (cm)],CENSO[NOME CIENTIFICO],CENSO[[#This Row],[NOME CIENTIFICO]])</f>
        <v>39.788735772973837</v>
      </c>
      <c r="U12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70</v>
      </c>
      <c r="V1221" s="87" t="str">
        <f>IF(CENSO[[#This Row],[DAP (cm)]]&lt;CENSO[[#This Row],[DMCE (cm)]],"DAP &lt; DMCE","DAP ≥ DMCE")</f>
        <v>DAP ≥ DMCE</v>
      </c>
      <c r="W1221" s="87" t="str">
        <f>IF(CENSO[[#This Row],[DAP (cm)]]&gt;200, "Superior", "Inferior")</f>
        <v>Inferior</v>
      </c>
      <c r="X1221" s="87" t="str">
        <f>VLOOKUP(CENSO[[#This Row],[NOME COMUM]],ESPECIES[],4,FALSE)</f>
        <v>Vulneravel</v>
      </c>
      <c r="Y1221" s="87" t="str">
        <f>IF(IFERROR(VLOOKUP(CENSO[[#This Row],[NOME COMUM]],COMERCIAIS[],2, FALSE), "Não") &lt;&gt; "Não", "Sim", "Não")</f>
        <v>Não</v>
      </c>
      <c r="Z1221" s="133">
        <f>CENSO[[#This Row],[g (m²)]]/SUM(AEEF[AEEF-UT])</f>
        <v>7.3653759993614395E-4</v>
      </c>
      <c r="AA1221" s="133">
        <f>CENSO[[#This Row],[v (m³)]]/SUM(AEEF[AEEF-UT])</f>
        <v>8.7647974392401108E-3</v>
      </c>
    </row>
    <row r="1222" spans="1:27" ht="14">
      <c r="A1222" s="86">
        <v>1</v>
      </c>
      <c r="B1222" s="86">
        <v>1</v>
      </c>
      <c r="C1222" s="63">
        <v>44</v>
      </c>
      <c r="D1222" s="63">
        <v>1221</v>
      </c>
      <c r="E1222" s="63" t="str">
        <f>VLOOKUP(CENSO[[#This Row],[NOME COMUM]],ESPECIES[],2,FALSE)</f>
        <v>Piptadenia suaveolens Miq.</v>
      </c>
      <c r="F1222" s="64" t="s">
        <v>22</v>
      </c>
      <c r="G1222" s="64">
        <v>193</v>
      </c>
      <c r="H1222" s="97">
        <f>CENSO[[#This Row],[CAP (cm)]]/PI()</f>
        <v>61.4338080334716</v>
      </c>
      <c r="I1222" s="64">
        <v>14</v>
      </c>
      <c r="J1222" s="96">
        <f>(PI()*(CENSO[[#This Row],[DAP (cm)]]^2))/40000</f>
        <v>0.29641812376150045</v>
      </c>
      <c r="K1222" s="96">
        <f>CENSO[[#This Row],[g (m²)]]*CENSO[[#This Row],[H (m)]]*0.7</f>
        <v>2.9048976128627038</v>
      </c>
      <c r="L1222" s="64">
        <v>1</v>
      </c>
      <c r="M1222" s="65">
        <v>367402.4</v>
      </c>
      <c r="N1222" s="87">
        <v>9707968</v>
      </c>
      <c r="O1222" s="87" t="s">
        <v>1228</v>
      </c>
      <c r="P1222" s="87" t="str">
        <f>VLOOKUP(CENSO[[#This Row],[DAP (cm)]],CD[],2,TRUE)</f>
        <v>TORA</v>
      </c>
      <c r="Q1222" s="87" t="str">
        <f>VLOOKUP(CENSO[[#This Row],[DAP (cm)]],DD[],2,TRUE)</f>
        <v>60├ 70</v>
      </c>
      <c r="R1222" s="87" t="str" cm="1">
        <f t="array" ref="R1222">INDEX(_xlfn.TEXTSPLIT(CENSO[[#This Row],[NOME CIENTIFICO]]," "),1)</f>
        <v>Piptadenia</v>
      </c>
      <c r="S1222" s="98" t="s">
        <v>1004</v>
      </c>
      <c r="T1222" s="87">
        <f>_xlfn.MINIFS(CENSO[DAP (cm)],CENSO[NOME CIENTIFICO],CENSO[[#This Row],[NOME CIENTIFICO]])</f>
        <v>39.788735772973837</v>
      </c>
      <c r="U12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22" s="87" t="str">
        <f>IF(CENSO[[#This Row],[DAP (cm)]]&lt;CENSO[[#This Row],[DMCE (cm)]],"DAP &lt; DMCE","DAP ≥ DMCE")</f>
        <v>DAP ≥ DMCE</v>
      </c>
      <c r="W1222" s="87" t="str">
        <f>IF(CENSO[[#This Row],[DAP (cm)]]&gt;200, "Superior", "Inferior")</f>
        <v>Inferior</v>
      </c>
      <c r="X1222" s="87" t="str">
        <f>VLOOKUP(CENSO[[#This Row],[NOME COMUM]],ESPECIES[],4,FALSE)</f>
        <v>Não</v>
      </c>
      <c r="Y1222" s="87" t="str">
        <f>IF(IFERROR(VLOOKUP(CENSO[[#This Row],[NOME COMUM]],COMERCIAIS[],2, FALSE), "Não") &lt;&gt; "Não", "Sim", "Não")</f>
        <v>Sim</v>
      </c>
      <c r="Z1222" s="133">
        <f>CENSO[[#This Row],[g (m²)]]/SUM(AEEF[AEEF-UT])</f>
        <v>5.1862550207979992E-4</v>
      </c>
      <c r="AA1222" s="133">
        <f>CENSO[[#This Row],[v (m³)]]/SUM(AEEF[AEEF-UT])</f>
        <v>5.0825299203820376E-3</v>
      </c>
    </row>
    <row r="1223" spans="1:27" ht="14">
      <c r="A1223" s="86">
        <v>1</v>
      </c>
      <c r="B1223" s="86">
        <v>1</v>
      </c>
      <c r="C1223" s="63">
        <v>44</v>
      </c>
      <c r="D1223" s="63">
        <v>1222</v>
      </c>
      <c r="E1223" s="63" t="str">
        <f>VLOOKUP(CENSO[[#This Row],[NOME COMUM]],ESPECIES[],2,FALSE)</f>
        <v>Piptadenia suaveolens Miq.</v>
      </c>
      <c r="F1223" s="64" t="s">
        <v>22</v>
      </c>
      <c r="G1223" s="64">
        <v>287</v>
      </c>
      <c r="H1223" s="97">
        <f>CENSO[[#This Row],[CAP (cm)]]/PI()</f>
        <v>91.35493733474793</v>
      </c>
      <c r="I1223" s="64">
        <v>16</v>
      </c>
      <c r="J1223" s="96">
        <f>(PI()*(CENSO[[#This Row],[DAP (cm)]]^2))/40000</f>
        <v>0.65547167537681639</v>
      </c>
      <c r="K1223" s="96">
        <f>CENSO[[#This Row],[g (m²)]]*CENSO[[#This Row],[H (m)]]*0.7</f>
        <v>7.3412827642203426</v>
      </c>
      <c r="L1223" s="64">
        <v>1</v>
      </c>
      <c r="M1223" s="65">
        <v>367405</v>
      </c>
      <c r="N1223" s="87">
        <v>9707955</v>
      </c>
      <c r="O1223" s="87" t="s">
        <v>1228</v>
      </c>
      <c r="P1223" s="87" t="str">
        <f>VLOOKUP(CENSO[[#This Row],[DAP (cm)]],CD[],2,TRUE)</f>
        <v>TORA</v>
      </c>
      <c r="Q1223" s="87" t="str">
        <f>VLOOKUP(CENSO[[#This Row],[DAP (cm)]],DD[],2,TRUE)</f>
        <v>90├ 100</v>
      </c>
      <c r="R1223" s="87" t="str" cm="1">
        <f t="array" ref="R1223">INDEX(_xlfn.TEXTSPLIT(CENSO[[#This Row],[NOME CIENTIFICO]]," "),1)</f>
        <v>Piptadenia</v>
      </c>
      <c r="S1223" s="98" t="s">
        <v>1004</v>
      </c>
      <c r="T1223" s="87">
        <f>_xlfn.MINIFS(CENSO[DAP (cm)],CENSO[NOME CIENTIFICO],CENSO[[#This Row],[NOME CIENTIFICO]])</f>
        <v>39.788735772973837</v>
      </c>
      <c r="U12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23" s="87" t="str">
        <f>IF(CENSO[[#This Row],[DAP (cm)]]&lt;CENSO[[#This Row],[DMCE (cm)]],"DAP &lt; DMCE","DAP ≥ DMCE")</f>
        <v>DAP ≥ DMCE</v>
      </c>
      <c r="W1223" s="87" t="str">
        <f>IF(CENSO[[#This Row],[DAP (cm)]]&gt;200, "Superior", "Inferior")</f>
        <v>Inferior</v>
      </c>
      <c r="X1223" s="87" t="str">
        <f>VLOOKUP(CENSO[[#This Row],[NOME COMUM]],ESPECIES[],4,FALSE)</f>
        <v>Não</v>
      </c>
      <c r="Y1223" s="87" t="str">
        <f>IF(IFERROR(VLOOKUP(CENSO[[#This Row],[NOME COMUM]],COMERCIAIS[],2, FALSE), "Não") &lt;&gt; "Não", "Sim", "Não")</f>
        <v>Sim</v>
      </c>
      <c r="Z1223" s="133">
        <f>CENSO[[#This Row],[g (m²)]]/SUM(AEEF[AEEF-UT])</f>
        <v>1.1468405589629533E-3</v>
      </c>
      <c r="AA1223" s="133">
        <f>CENSO[[#This Row],[v (m³)]]/SUM(AEEF[AEEF-UT])</f>
        <v>1.2844614260385075E-2</v>
      </c>
    </row>
    <row r="1224" spans="1:27" ht="14">
      <c r="A1224" s="86">
        <v>1</v>
      </c>
      <c r="B1224" s="86">
        <v>1</v>
      </c>
      <c r="C1224" s="63">
        <v>44</v>
      </c>
      <c r="D1224" s="63">
        <v>1223</v>
      </c>
      <c r="E1224" s="63" t="str">
        <f>VLOOKUP(CENSO[[#This Row],[NOME COMUM]],ESPECIES[],2,FALSE)</f>
        <v>Ocotea cymbarum Kunth</v>
      </c>
      <c r="F1224" s="64" t="s">
        <v>11</v>
      </c>
      <c r="G1224" s="64">
        <v>184</v>
      </c>
      <c r="H1224" s="97">
        <f>CENSO[[#This Row],[CAP (cm)]]/PI()</f>
        <v>58.569019057817485</v>
      </c>
      <c r="I1224" s="64">
        <v>17</v>
      </c>
      <c r="J1224" s="96">
        <f>(PI()*(CENSO[[#This Row],[DAP (cm)]]^2))/40000</f>
        <v>0.26941748766596041</v>
      </c>
      <c r="K1224" s="96">
        <f>CENSO[[#This Row],[g (m²)]]*CENSO[[#This Row],[H (m)]]*0.7</f>
        <v>3.2060681032249287</v>
      </c>
      <c r="L1224" s="64">
        <v>1</v>
      </c>
      <c r="M1224" s="65">
        <v>367411</v>
      </c>
      <c r="N1224" s="87">
        <v>9707949.5999999903</v>
      </c>
      <c r="O1224" s="87" t="s">
        <v>1228</v>
      </c>
      <c r="P1224" s="87" t="str">
        <f>VLOOKUP(CENSO[[#This Row],[DAP (cm)]],CD[],2,TRUE)</f>
        <v>TORA</v>
      </c>
      <c r="Q1224" s="87" t="str">
        <f>VLOOKUP(CENSO[[#This Row],[DAP (cm)]],DD[],2,TRUE)</f>
        <v>50├ 60</v>
      </c>
      <c r="R1224" s="87" t="str" cm="1">
        <f t="array" ref="R1224">INDEX(_xlfn.TEXTSPLIT(CENSO[[#This Row],[NOME CIENTIFICO]]," "),1)</f>
        <v>Ocotea</v>
      </c>
      <c r="S1224" s="98" t="s">
        <v>1004</v>
      </c>
      <c r="T1224" s="87">
        <f>_xlfn.MINIFS(CENSO[DAP (cm)],CENSO[NOME CIENTIFICO],CENSO[[#This Row],[NOME CIENTIFICO]])</f>
        <v>39.470425886790046</v>
      </c>
      <c r="U12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24" s="87" t="str">
        <f>IF(CENSO[[#This Row],[DAP (cm)]]&lt;CENSO[[#This Row],[DMCE (cm)]],"DAP &lt; DMCE","DAP ≥ DMCE")</f>
        <v>DAP ≥ DMCE</v>
      </c>
      <c r="W1224" s="87" t="str">
        <f>IF(CENSO[[#This Row],[DAP (cm)]]&gt;200, "Superior", "Inferior")</f>
        <v>Inferior</v>
      </c>
      <c r="X1224" s="87" t="str">
        <f>VLOOKUP(CENSO[[#This Row],[NOME COMUM]],ESPECIES[],4,FALSE)</f>
        <v>Não</v>
      </c>
      <c r="Y1224" s="87" t="str">
        <f>IF(IFERROR(VLOOKUP(CENSO[[#This Row],[NOME COMUM]],COMERCIAIS[],2, FALSE), "Não") &lt;&gt; "Não", "Sim", "Não")</f>
        <v>Sim</v>
      </c>
      <c r="Z1224" s="133">
        <f>CENSO[[#This Row],[g (m²)]]/SUM(AEEF[AEEF-UT])</f>
        <v>4.7138406395913198E-4</v>
      </c>
      <c r="AA1224" s="133">
        <f>CENSO[[#This Row],[v (m³)]]/SUM(AEEF[AEEF-UT])</f>
        <v>5.6094703611136703E-3</v>
      </c>
    </row>
    <row r="1225" spans="1:27" ht="14">
      <c r="A1225" s="86">
        <v>1</v>
      </c>
      <c r="B1225" s="86">
        <v>1</v>
      </c>
      <c r="C1225" s="63">
        <v>44</v>
      </c>
      <c r="D1225" s="63">
        <v>1224</v>
      </c>
      <c r="E1225" s="63" t="str">
        <f>VLOOKUP(CENSO[[#This Row],[NOME COMUM]],ESPECIES[],2,FALSE)</f>
        <v>Bertholletia excelsa Humb. &amp; Bonpl.</v>
      </c>
      <c r="F1225" s="64" t="s">
        <v>37</v>
      </c>
      <c r="G1225" s="64">
        <v>390</v>
      </c>
      <c r="H1225" s="97">
        <f>CENSO[[#This Row],[CAP (cm)]]/PI()</f>
        <v>124.14085561167836</v>
      </c>
      <c r="I1225" s="64">
        <v>24</v>
      </c>
      <c r="J1225" s="96">
        <f>(PI()*(CENSO[[#This Row],[DAP (cm)]]^2))/40000</f>
        <v>1.2103733422138641</v>
      </c>
      <c r="K1225" s="96">
        <f>CENSO[[#This Row],[g (m²)]]*CENSO[[#This Row],[H (m)]]*0.7</f>
        <v>20.334272149192916</v>
      </c>
      <c r="L1225" s="64">
        <v>1</v>
      </c>
      <c r="M1225" s="65">
        <v>367413.5</v>
      </c>
      <c r="N1225" s="87">
        <v>9707944.6999999899</v>
      </c>
      <c r="O1225" s="87" t="s">
        <v>424</v>
      </c>
      <c r="P1225" s="87" t="str">
        <f>VLOOKUP(CENSO[[#This Row],[DAP (cm)]],CD[],2,TRUE)</f>
        <v>TORA</v>
      </c>
      <c r="Q1225" s="87" t="str">
        <f>VLOOKUP(CENSO[[#This Row],[DAP (cm)]],DD[],2,TRUE)</f>
        <v>120├ 130</v>
      </c>
      <c r="R1225" s="87" t="str" cm="1">
        <f t="array" ref="R1225">INDEX(_xlfn.TEXTSPLIT(CENSO[[#This Row],[NOME CIENTIFICO]]," "),1)</f>
        <v>Bertholletia</v>
      </c>
      <c r="S1225" s="98" t="s">
        <v>1004</v>
      </c>
      <c r="T1225" s="87">
        <f>_xlfn.MINIFS(CENSO[DAP (cm)],CENSO[NOME CIENTIFICO],CENSO[[#This Row],[NOME CIENTIFICO]])</f>
        <v>41.38028520389279</v>
      </c>
      <c r="U12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225" s="87" t="str">
        <f>IF(CENSO[[#This Row],[DAP (cm)]]&lt;CENSO[[#This Row],[DMCE (cm)]],"DAP &lt; DMCE","DAP ≥ DMCE")</f>
        <v>DAP ≥ DMCE</v>
      </c>
      <c r="W1225" s="87" t="str">
        <f>IF(CENSO[[#This Row],[DAP (cm)]]&gt;200, "Superior", "Inferior")</f>
        <v>Inferior</v>
      </c>
      <c r="X1225" s="87" t="str">
        <f>VLOOKUP(CENSO[[#This Row],[NOME COMUM]],ESPECIES[],4,FALSE)</f>
        <v>Protegida</v>
      </c>
      <c r="Y1225" s="87" t="str">
        <f>IF(IFERROR(VLOOKUP(CENSO[[#This Row],[NOME COMUM]],COMERCIAIS[],2, FALSE), "Não") &lt;&gt; "Não", "Sim", "Não")</f>
        <v>Não</v>
      </c>
      <c r="Z1225" s="133">
        <f>CENSO[[#This Row],[g (m²)]]/SUM(AEEF[AEEF-UT])</f>
        <v>2.1177196398920123E-3</v>
      </c>
      <c r="AA1225" s="133">
        <f>CENSO[[#This Row],[v (m³)]]/SUM(AEEF[AEEF-UT])</f>
        <v>3.5577689950185808E-2</v>
      </c>
    </row>
    <row r="1226" spans="1:27" ht="14">
      <c r="A1226" s="86">
        <v>1</v>
      </c>
      <c r="B1226" s="86">
        <v>1</v>
      </c>
      <c r="C1226" s="63">
        <v>44</v>
      </c>
      <c r="D1226" s="63">
        <v>1225</v>
      </c>
      <c r="E1226" s="63" t="str">
        <f>VLOOKUP(CENSO[[#This Row],[NOME COMUM]],ESPECIES[],2,FALSE)</f>
        <v>Couratari guianensis Aubl.</v>
      </c>
      <c r="F1226" s="64" t="s">
        <v>6</v>
      </c>
      <c r="G1226" s="64">
        <v>217</v>
      </c>
      <c r="H1226" s="97">
        <f>CENSO[[#This Row],[CAP (cm)]]/PI()</f>
        <v>69.073245301882579</v>
      </c>
      <c r="I1226" s="64">
        <v>22</v>
      </c>
      <c r="J1226" s="96">
        <f>(PI()*(CENSO[[#This Row],[DAP (cm)]]^2))/40000</f>
        <v>0.37472235576271301</v>
      </c>
      <c r="K1226" s="96">
        <f>CENSO[[#This Row],[g (m²)]]*CENSO[[#This Row],[H (m)]]*0.7</f>
        <v>5.7707242787457798</v>
      </c>
      <c r="L1226" s="64">
        <v>1</v>
      </c>
      <c r="M1226" s="65">
        <v>367416.9</v>
      </c>
      <c r="N1226" s="87">
        <v>9707937.6999999899</v>
      </c>
      <c r="O1226" s="87" t="s">
        <v>1228</v>
      </c>
      <c r="P1226" s="87" t="str">
        <f>VLOOKUP(CENSO[[#This Row],[DAP (cm)]],CD[],2,TRUE)</f>
        <v>TORA</v>
      </c>
      <c r="Q1226" s="87" t="str">
        <f>VLOOKUP(CENSO[[#This Row],[DAP (cm)]],DD[],2,TRUE)</f>
        <v>60├ 70</v>
      </c>
      <c r="R1226" s="87" t="str" cm="1">
        <f t="array" ref="R1226">INDEX(_xlfn.TEXTSPLIT(CENSO[[#This Row],[NOME CIENTIFICO]]," "),1)</f>
        <v>Couratari</v>
      </c>
      <c r="S1226" s="98" t="s">
        <v>1004</v>
      </c>
      <c r="T1226" s="87">
        <f>_xlfn.MINIFS(CENSO[DAP (cm)],CENSO[NOME CIENTIFICO],CENSO[[#This Row],[NOME CIENTIFICO]])</f>
        <v>38.833806114422465</v>
      </c>
      <c r="U12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26" s="87" t="str">
        <f>IF(CENSO[[#This Row],[DAP (cm)]]&lt;CENSO[[#This Row],[DMCE (cm)]],"DAP &lt; DMCE","DAP ≥ DMCE")</f>
        <v>DAP ≥ DMCE</v>
      </c>
      <c r="W1226" s="87" t="str">
        <f>IF(CENSO[[#This Row],[DAP (cm)]]&gt;200, "Superior", "Inferior")</f>
        <v>Inferior</v>
      </c>
      <c r="X1226" s="87" t="str">
        <f>VLOOKUP(CENSO[[#This Row],[NOME COMUM]],ESPECIES[],4,FALSE)</f>
        <v>Não</v>
      </c>
      <c r="Y1226" s="87" t="str">
        <f>IF(IFERROR(VLOOKUP(CENSO[[#This Row],[NOME COMUM]],COMERCIAIS[],2, FALSE), "Não") &lt;&gt; "Não", "Sim", "Não")</f>
        <v>Sim</v>
      </c>
      <c r="Z1226" s="133">
        <f>CENSO[[#This Row],[g (m²)]]/SUM(AEEF[AEEF-UT])</f>
        <v>6.5562984959155154E-4</v>
      </c>
      <c r="AA1226" s="133">
        <f>CENSO[[#This Row],[v (m³)]]/SUM(AEEF[AEEF-UT])</f>
        <v>1.0096699683709891E-2</v>
      </c>
    </row>
    <row r="1227" spans="1:27" ht="14">
      <c r="A1227" s="86">
        <v>1</v>
      </c>
      <c r="B1227" s="86">
        <v>1</v>
      </c>
      <c r="C1227" s="63">
        <v>44</v>
      </c>
      <c r="D1227" s="63">
        <v>1226</v>
      </c>
      <c r="E1227" s="63" t="str">
        <f>VLOOKUP(CENSO[[#This Row],[NOME COMUM]],ESPECIES[],2,FALSE)</f>
        <v>Ocotea cymbarum Kunth</v>
      </c>
      <c r="F1227" s="64" t="s">
        <v>11</v>
      </c>
      <c r="G1227" s="64">
        <v>148</v>
      </c>
      <c r="H1227" s="97">
        <f>CENSO[[#This Row],[CAP (cm)]]/PI()</f>
        <v>47.109863155201019</v>
      </c>
      <c r="I1227" s="64">
        <v>14</v>
      </c>
      <c r="J1227" s="96">
        <f>(PI()*(CENSO[[#This Row],[DAP (cm)]]^2))/40000</f>
        <v>0.17430649367424375</v>
      </c>
      <c r="K1227" s="96">
        <f>CENSO[[#This Row],[g (m²)]]*CENSO[[#This Row],[H (m)]]*0.7</f>
        <v>1.7082036380075887</v>
      </c>
      <c r="L1227" s="64">
        <v>1</v>
      </c>
      <c r="M1227" s="65">
        <v>367424.799999999</v>
      </c>
      <c r="N1227" s="87">
        <v>9707934.6999999899</v>
      </c>
      <c r="O1227" s="98" t="s">
        <v>1225</v>
      </c>
      <c r="P1227" s="87" t="str">
        <f>VLOOKUP(CENSO[[#This Row],[DAP (cm)]],CD[],2,TRUE)</f>
        <v>TORETE</v>
      </c>
      <c r="Q1227" s="87" t="str">
        <f>VLOOKUP(CENSO[[#This Row],[DAP (cm)]],DD[],2,TRUE)</f>
        <v>40├ 50</v>
      </c>
      <c r="R1227" s="87" t="str" cm="1">
        <f t="array" ref="R1227">INDEX(_xlfn.TEXTSPLIT(CENSO[[#This Row],[NOME CIENTIFICO]]," "),1)</f>
        <v>Ocotea</v>
      </c>
      <c r="S1227" s="98" t="s">
        <v>1004</v>
      </c>
      <c r="T1227" s="87">
        <f>_xlfn.MINIFS(CENSO[DAP (cm)],CENSO[NOME CIENTIFICO],CENSO[[#This Row],[NOME CIENTIFICO]])</f>
        <v>39.470425886790046</v>
      </c>
      <c r="U12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27" s="87" t="str">
        <f>IF(CENSO[[#This Row],[DAP (cm)]]&lt;CENSO[[#This Row],[DMCE (cm)]],"DAP &lt; DMCE","DAP ≥ DMCE")</f>
        <v>DAP &lt; DMCE</v>
      </c>
      <c r="W1227" s="87" t="str">
        <f>IF(CENSO[[#This Row],[DAP (cm)]]&gt;200, "Superior", "Inferior")</f>
        <v>Inferior</v>
      </c>
      <c r="X1227" s="87" t="str">
        <f>VLOOKUP(CENSO[[#This Row],[NOME COMUM]],ESPECIES[],4,FALSE)</f>
        <v>Não</v>
      </c>
      <c r="Y1227" s="87" t="str">
        <f>IF(IFERROR(VLOOKUP(CENSO[[#This Row],[NOME COMUM]],COMERCIAIS[],2, FALSE), "Não") &lt;&gt; "Não", "Sim", "Não")</f>
        <v>Sim</v>
      </c>
      <c r="Z1227" s="133">
        <f>CENSO[[#This Row],[g (m²)]]/SUM(AEEF[AEEF-UT])</f>
        <v>3.0497390527412649E-4</v>
      </c>
      <c r="AA1227" s="133">
        <f>CENSO[[#This Row],[v (m³)]]/SUM(AEEF[AEEF-UT])</f>
        <v>2.9887442716864392E-3</v>
      </c>
    </row>
    <row r="1228" spans="1:27" ht="14">
      <c r="A1228" s="86">
        <v>1</v>
      </c>
      <c r="B1228" s="86">
        <v>1</v>
      </c>
      <c r="C1228" s="63">
        <v>44</v>
      </c>
      <c r="D1228" s="63">
        <v>1227</v>
      </c>
      <c r="E1228" s="63" t="str">
        <f>VLOOKUP(CENSO[[#This Row],[NOME COMUM]],ESPECIES[],2,FALSE)</f>
        <v>Piptadenia suaveolens Miq.</v>
      </c>
      <c r="F1228" s="64" t="s">
        <v>22</v>
      </c>
      <c r="G1228" s="64">
        <v>275</v>
      </c>
      <c r="H1228" s="97">
        <f>CENSO[[#This Row],[CAP (cm)]]/PI()</f>
        <v>87.535218700542444</v>
      </c>
      <c r="I1228" s="64">
        <v>14</v>
      </c>
      <c r="J1228" s="96">
        <f>(PI()*(CENSO[[#This Row],[DAP (cm)]]^2))/40000</f>
        <v>0.60180462856622929</v>
      </c>
      <c r="K1228" s="96">
        <f>CENSO[[#This Row],[g (m²)]]*CENSO[[#This Row],[H (m)]]*0.7</f>
        <v>5.8976853599490457</v>
      </c>
      <c r="L1228" s="64">
        <v>1</v>
      </c>
      <c r="M1228" s="65">
        <v>367459.7</v>
      </c>
      <c r="N1228" s="87">
        <v>9707927.8000000007</v>
      </c>
      <c r="O1228" s="87" t="s">
        <v>1228</v>
      </c>
      <c r="P1228" s="87" t="str">
        <f>VLOOKUP(CENSO[[#This Row],[DAP (cm)]],CD[],2,TRUE)</f>
        <v>TORA</v>
      </c>
      <c r="Q1228" s="87" t="str">
        <f>VLOOKUP(CENSO[[#This Row],[DAP (cm)]],DD[],2,TRUE)</f>
        <v>80├ 90</v>
      </c>
      <c r="R1228" s="87" t="str" cm="1">
        <f t="array" ref="R1228">INDEX(_xlfn.TEXTSPLIT(CENSO[[#This Row],[NOME CIENTIFICO]]," "),1)</f>
        <v>Piptadenia</v>
      </c>
      <c r="S1228" s="98" t="s">
        <v>1004</v>
      </c>
      <c r="T1228" s="87">
        <f>_xlfn.MINIFS(CENSO[DAP (cm)],CENSO[NOME CIENTIFICO],CENSO[[#This Row],[NOME CIENTIFICO]])</f>
        <v>39.788735772973837</v>
      </c>
      <c r="U12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28" s="87" t="str">
        <f>IF(CENSO[[#This Row],[DAP (cm)]]&lt;CENSO[[#This Row],[DMCE (cm)]],"DAP &lt; DMCE","DAP ≥ DMCE")</f>
        <v>DAP ≥ DMCE</v>
      </c>
      <c r="W1228" s="87" t="str">
        <f>IF(CENSO[[#This Row],[DAP (cm)]]&gt;200, "Superior", "Inferior")</f>
        <v>Inferior</v>
      </c>
      <c r="X1228" s="87" t="str">
        <f>VLOOKUP(CENSO[[#This Row],[NOME COMUM]],ESPECIES[],4,FALSE)</f>
        <v>Não</v>
      </c>
      <c r="Y1228" s="87" t="str">
        <f>IF(IFERROR(VLOOKUP(CENSO[[#This Row],[NOME COMUM]],COMERCIAIS[],2, FALSE), "Não") &lt;&gt; "Não", "Sim", "Não")</f>
        <v>Sim</v>
      </c>
      <c r="Z1228" s="133">
        <f>CENSO[[#This Row],[g (m²)]]/SUM(AEEF[AEEF-UT])</f>
        <v>1.0529424573756309E-3</v>
      </c>
      <c r="AA1228" s="133">
        <f>CENSO[[#This Row],[v (m³)]]/SUM(AEEF[AEEF-UT])</f>
        <v>1.031883608228118E-2</v>
      </c>
    </row>
    <row r="1229" spans="1:27" ht="14">
      <c r="A1229" s="86">
        <v>1</v>
      </c>
      <c r="B1229" s="86">
        <v>1</v>
      </c>
      <c r="C1229" s="63">
        <v>44</v>
      </c>
      <c r="D1229" s="63">
        <v>1228</v>
      </c>
      <c r="E1229" s="63" t="str">
        <f>VLOOKUP(CENSO[[#This Row],[NOME COMUM]],ESPECIES[],2,FALSE)</f>
        <v>Piptadenia suaveolens Miq.</v>
      </c>
      <c r="F1229" s="64" t="s">
        <v>22</v>
      </c>
      <c r="G1229" s="64">
        <v>173</v>
      </c>
      <c r="H1229" s="97">
        <f>CENSO[[#This Row],[CAP (cm)]]/PI()</f>
        <v>55.067610309795789</v>
      </c>
      <c r="I1229" s="64">
        <v>13</v>
      </c>
      <c r="J1229" s="96">
        <f>(PI()*(CENSO[[#This Row],[DAP (cm)]]^2))/40000</f>
        <v>0.23816741458986682</v>
      </c>
      <c r="K1229" s="96">
        <f>CENSO[[#This Row],[g (m²)]]*CENSO[[#This Row],[H (m)]]*0.7</f>
        <v>2.1673234727677877</v>
      </c>
      <c r="L1229" s="64">
        <v>2</v>
      </c>
      <c r="M1229" s="65">
        <v>367460.799999999</v>
      </c>
      <c r="N1229" s="87">
        <v>9707916.0999999903</v>
      </c>
      <c r="O1229" s="87" t="s">
        <v>1228</v>
      </c>
      <c r="P1229" s="87" t="str">
        <f>VLOOKUP(CENSO[[#This Row],[DAP (cm)]],CD[],2,TRUE)</f>
        <v>TORA</v>
      </c>
      <c r="Q1229" s="87" t="str">
        <f>VLOOKUP(CENSO[[#This Row],[DAP (cm)]],DD[],2,TRUE)</f>
        <v>50├ 60</v>
      </c>
      <c r="R1229" s="87" t="str" cm="1">
        <f t="array" ref="R1229">INDEX(_xlfn.TEXTSPLIT(CENSO[[#This Row],[NOME CIENTIFICO]]," "),1)</f>
        <v>Piptadenia</v>
      </c>
      <c r="S1229" s="98" t="s">
        <v>1004</v>
      </c>
      <c r="T1229" s="87">
        <f>_xlfn.MINIFS(CENSO[DAP (cm)],CENSO[NOME CIENTIFICO],CENSO[[#This Row],[NOME CIENTIFICO]])</f>
        <v>39.788735772973837</v>
      </c>
      <c r="U12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29" s="87" t="str">
        <f>IF(CENSO[[#This Row],[DAP (cm)]]&lt;CENSO[[#This Row],[DMCE (cm)]],"DAP &lt; DMCE","DAP ≥ DMCE")</f>
        <v>DAP ≥ DMCE</v>
      </c>
      <c r="W1229" s="87" t="str">
        <f>IF(CENSO[[#This Row],[DAP (cm)]]&gt;200, "Superior", "Inferior")</f>
        <v>Inferior</v>
      </c>
      <c r="X1229" s="87" t="str">
        <f>VLOOKUP(CENSO[[#This Row],[NOME COMUM]],ESPECIES[],4,FALSE)</f>
        <v>Não</v>
      </c>
      <c r="Y1229" s="87" t="str">
        <f>IF(IFERROR(VLOOKUP(CENSO[[#This Row],[NOME COMUM]],COMERCIAIS[],2, FALSE), "Não") &lt;&gt; "Não", "Sim", "Não")</f>
        <v>Sim</v>
      </c>
      <c r="Z1229" s="133">
        <f>CENSO[[#This Row],[g (m²)]]/SUM(AEEF[AEEF-UT])</f>
        <v>4.1670763380886292E-4</v>
      </c>
      <c r="AA1229" s="133">
        <f>CENSO[[#This Row],[v (m³)]]/SUM(AEEF[AEEF-UT])</f>
        <v>3.792039467660652E-3</v>
      </c>
    </row>
    <row r="1230" spans="1:27" ht="14">
      <c r="A1230" s="86">
        <v>1</v>
      </c>
      <c r="B1230" s="86">
        <v>1</v>
      </c>
      <c r="C1230" s="63">
        <v>44</v>
      </c>
      <c r="D1230" s="63">
        <v>1229</v>
      </c>
      <c r="E1230" s="63" t="str">
        <f>VLOOKUP(CENSO[[#This Row],[NOME COMUM]],ESPECIES[],2,FALSE)</f>
        <v>Couratari guianensis Aubl.</v>
      </c>
      <c r="F1230" s="64" t="s">
        <v>6</v>
      </c>
      <c r="G1230" s="64">
        <v>233</v>
      </c>
      <c r="H1230" s="97">
        <f>CENSO[[#This Row],[CAP (cm)]]/PI()</f>
        <v>74.166203480823228</v>
      </c>
      <c r="I1230" s="64">
        <v>24</v>
      </c>
      <c r="J1230" s="96">
        <f>(PI()*(CENSO[[#This Row],[DAP (cm)]]^2))/40000</f>
        <v>0.43201813527579536</v>
      </c>
      <c r="K1230" s="96">
        <f>CENSO[[#This Row],[g (m²)]]*CENSO[[#This Row],[H (m)]]*0.7</f>
        <v>7.2579046726333623</v>
      </c>
      <c r="L1230" s="64">
        <v>1</v>
      </c>
      <c r="M1230" s="65">
        <v>367469.299999999</v>
      </c>
      <c r="N1230" s="87">
        <v>9707873.0999999903</v>
      </c>
      <c r="O1230" s="87" t="s">
        <v>1228</v>
      </c>
      <c r="P1230" s="87" t="str">
        <f>VLOOKUP(CENSO[[#This Row],[DAP (cm)]],CD[],2,TRUE)</f>
        <v>TORA</v>
      </c>
      <c r="Q1230" s="87" t="str">
        <f>VLOOKUP(CENSO[[#This Row],[DAP (cm)]],DD[],2,TRUE)</f>
        <v>70├ 80</v>
      </c>
      <c r="R1230" s="87" t="str" cm="1">
        <f t="array" ref="R1230">INDEX(_xlfn.TEXTSPLIT(CENSO[[#This Row],[NOME CIENTIFICO]]," "),1)</f>
        <v>Couratari</v>
      </c>
      <c r="S1230" s="98" t="s">
        <v>1004</v>
      </c>
      <c r="T1230" s="87">
        <f>_xlfn.MINIFS(CENSO[DAP (cm)],CENSO[NOME CIENTIFICO],CENSO[[#This Row],[NOME CIENTIFICO]])</f>
        <v>38.833806114422465</v>
      </c>
      <c r="U12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30" s="87" t="str">
        <f>IF(CENSO[[#This Row],[DAP (cm)]]&lt;CENSO[[#This Row],[DMCE (cm)]],"DAP &lt; DMCE","DAP ≥ DMCE")</f>
        <v>DAP ≥ DMCE</v>
      </c>
      <c r="W1230" s="87" t="str">
        <f>IF(CENSO[[#This Row],[DAP (cm)]]&gt;200, "Superior", "Inferior")</f>
        <v>Inferior</v>
      </c>
      <c r="X1230" s="87" t="str">
        <f>VLOOKUP(CENSO[[#This Row],[NOME COMUM]],ESPECIES[],4,FALSE)</f>
        <v>Não</v>
      </c>
      <c r="Y1230" s="87" t="str">
        <f>IF(IFERROR(VLOOKUP(CENSO[[#This Row],[NOME COMUM]],COMERCIAIS[],2, FALSE), "Não") &lt;&gt; "Não", "Sim", "Não")</f>
        <v>Sim</v>
      </c>
      <c r="Z1230" s="133">
        <f>CENSO[[#This Row],[g (m²)]]/SUM(AEEF[AEEF-UT])</f>
        <v>7.5587693313673558E-4</v>
      </c>
      <c r="AA1230" s="133">
        <f>CENSO[[#This Row],[v (m³)]]/SUM(AEEF[AEEF-UT])</f>
        <v>1.2698732476697158E-2</v>
      </c>
    </row>
    <row r="1231" spans="1:27" ht="14">
      <c r="A1231" s="86">
        <v>1</v>
      </c>
      <c r="B1231" s="86">
        <v>1</v>
      </c>
      <c r="C1231" s="63">
        <v>44</v>
      </c>
      <c r="D1231" s="63">
        <v>1230</v>
      </c>
      <c r="E1231" s="63" t="str">
        <f>VLOOKUP(CENSO[[#This Row],[NOME COMUM]],ESPECIES[],2,FALSE)</f>
        <v>Tachigali myrmecophila Ducke</v>
      </c>
      <c r="F1231" s="64" t="s">
        <v>14</v>
      </c>
      <c r="G1231" s="64">
        <v>222</v>
      </c>
      <c r="H1231" s="97">
        <f>CENSO[[#This Row],[CAP (cm)]]/PI()</f>
        <v>70.664794732801525</v>
      </c>
      <c r="I1231" s="64">
        <v>18</v>
      </c>
      <c r="J1231" s="96">
        <f>(PI()*(CENSO[[#This Row],[DAP (cm)]]^2))/40000</f>
        <v>0.39218961076704845</v>
      </c>
      <c r="K1231" s="96">
        <f>CENSO[[#This Row],[g (m²)]]*CENSO[[#This Row],[H (m)]]*0.7</f>
        <v>4.9415890956648107</v>
      </c>
      <c r="L1231" s="64">
        <v>1</v>
      </c>
      <c r="M1231" s="65">
        <v>367475.299999999</v>
      </c>
      <c r="N1231" s="87">
        <v>9707867.8000000007</v>
      </c>
      <c r="O1231" s="87" t="s">
        <v>1228</v>
      </c>
      <c r="P1231" s="87" t="str">
        <f>VLOOKUP(CENSO[[#This Row],[DAP (cm)]],CD[],2,TRUE)</f>
        <v>TORA</v>
      </c>
      <c r="Q1231" s="87" t="str">
        <f>VLOOKUP(CENSO[[#This Row],[DAP (cm)]],DD[],2,TRUE)</f>
        <v>70├ 80</v>
      </c>
      <c r="R1231" s="87" t="str" cm="1">
        <f t="array" ref="R1231">INDEX(_xlfn.TEXTSPLIT(CENSO[[#This Row],[NOME CIENTIFICO]]," "),1)</f>
        <v>Tachigali</v>
      </c>
      <c r="S1231" s="98" t="s">
        <v>1004</v>
      </c>
      <c r="T1231" s="87">
        <f>_xlfn.MINIFS(CENSO[DAP (cm)],CENSO[NOME CIENTIFICO],CENSO[[#This Row],[NOME CIENTIFICO]])</f>
        <v>39.152116000606256</v>
      </c>
      <c r="U12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31" s="87" t="str">
        <f>IF(CENSO[[#This Row],[DAP (cm)]]&lt;CENSO[[#This Row],[DMCE (cm)]],"DAP &lt; DMCE","DAP ≥ DMCE")</f>
        <v>DAP ≥ DMCE</v>
      </c>
      <c r="W1231" s="87" t="str">
        <f>IF(CENSO[[#This Row],[DAP (cm)]]&gt;200, "Superior", "Inferior")</f>
        <v>Inferior</v>
      </c>
      <c r="X1231" s="87" t="str">
        <f>VLOOKUP(CENSO[[#This Row],[NOME COMUM]],ESPECIES[],4,FALSE)</f>
        <v>Não</v>
      </c>
      <c r="Y1231" s="87" t="str">
        <f>IF(IFERROR(VLOOKUP(CENSO[[#This Row],[NOME COMUM]],COMERCIAIS[],2, FALSE), "Não") &lt;&gt; "Não", "Sim", "Não")</f>
        <v>Sim</v>
      </c>
      <c r="Z1231" s="133">
        <f>CENSO[[#This Row],[g (m²)]]/SUM(AEEF[AEEF-UT])</f>
        <v>6.8619128686678451E-4</v>
      </c>
      <c r="AA1231" s="133">
        <f>CENSO[[#This Row],[v (m³)]]/SUM(AEEF[AEEF-UT])</f>
        <v>8.6460102145214865E-3</v>
      </c>
    </row>
    <row r="1232" spans="1:27" ht="14">
      <c r="A1232" s="86">
        <v>1</v>
      </c>
      <c r="B1232" s="86">
        <v>1</v>
      </c>
      <c r="C1232" s="63">
        <v>44</v>
      </c>
      <c r="D1232" s="63">
        <v>1231</v>
      </c>
      <c r="E1232" s="63" t="str">
        <f>VLOOKUP(CENSO[[#This Row],[NOME COMUM]],ESPECIES[],2,FALSE)</f>
        <v>Aspidosperma spruceanum Benth. ex Müll.Arg.</v>
      </c>
      <c r="F1232" s="64" t="s">
        <v>62</v>
      </c>
      <c r="G1232" s="64">
        <v>156</v>
      </c>
      <c r="H1232" s="97">
        <f>CENSO[[#This Row],[CAP (cm)]]/PI()</f>
        <v>49.656342244671343</v>
      </c>
      <c r="I1232" s="64">
        <v>15</v>
      </c>
      <c r="J1232" s="96">
        <f>(PI()*(CENSO[[#This Row],[DAP (cm)]]^2))/40000</f>
        <v>0.19365973475421822</v>
      </c>
      <c r="K1232" s="96">
        <f>CENSO[[#This Row],[g (m²)]]*CENSO[[#This Row],[H (m)]]*0.7</f>
        <v>2.0334272149192913</v>
      </c>
      <c r="L1232" s="64">
        <v>1</v>
      </c>
      <c r="M1232" s="65">
        <v>367489.799999999</v>
      </c>
      <c r="N1232" s="87">
        <v>9707875.0999999903</v>
      </c>
      <c r="O1232" s="98" t="s">
        <v>1225</v>
      </c>
      <c r="P1232" s="87" t="str">
        <f>VLOOKUP(CENSO[[#This Row],[DAP (cm)]],CD[],2,TRUE)</f>
        <v>TORETE</v>
      </c>
      <c r="Q1232" s="87" t="str">
        <f>VLOOKUP(CENSO[[#This Row],[DAP (cm)]],DD[],2,TRUE)</f>
        <v>40├ 50</v>
      </c>
      <c r="R1232" s="87" t="str" cm="1">
        <f t="array" ref="R1232">INDEX(_xlfn.TEXTSPLIT(CENSO[[#This Row],[NOME CIENTIFICO]]," "),1)</f>
        <v>Aspidosperma</v>
      </c>
      <c r="S1232" s="98" t="s">
        <v>1004</v>
      </c>
      <c r="T1232" s="87">
        <f>_xlfn.MINIFS(CENSO[DAP (cm)],CENSO[NOME CIENTIFICO],CENSO[[#This Row],[NOME CIENTIFICO]])</f>
        <v>41.38028520389279</v>
      </c>
      <c r="U12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232" s="87" t="str">
        <f>IF(CENSO[[#This Row],[DAP (cm)]]&lt;CENSO[[#This Row],[DMCE (cm)]],"DAP &lt; DMCE","DAP ≥ DMCE")</f>
        <v>DAP &lt; DMCE</v>
      </c>
      <c r="W1232" s="87" t="str">
        <f>IF(CENSO[[#This Row],[DAP (cm)]]&gt;200, "Superior", "Inferior")</f>
        <v>Inferior</v>
      </c>
      <c r="X1232" s="87" t="str">
        <f>VLOOKUP(CENSO[[#This Row],[NOME COMUM]],ESPECIES[],4,FALSE)</f>
        <v>Não</v>
      </c>
      <c r="Y1232" s="87" t="str">
        <f>IF(IFERROR(VLOOKUP(CENSO[[#This Row],[NOME COMUM]],COMERCIAIS[],2, FALSE), "Não") &lt;&gt; "Não", "Sim", "Não")</f>
        <v>Não</v>
      </c>
      <c r="Z1232" s="133">
        <f>CENSO[[#This Row],[g (m²)]]/SUM(AEEF[AEEF-UT])</f>
        <v>3.3883514238272194E-4</v>
      </c>
      <c r="AA1232" s="133">
        <f>CENSO[[#This Row],[v (m³)]]/SUM(AEEF[AEEF-UT])</f>
        <v>3.5577689950185803E-3</v>
      </c>
    </row>
    <row r="1233" spans="1:27" ht="14">
      <c r="A1233" s="86">
        <v>1</v>
      </c>
      <c r="B1233" s="86">
        <v>1</v>
      </c>
      <c r="C1233" s="63">
        <v>44</v>
      </c>
      <c r="D1233" s="63">
        <v>1232</v>
      </c>
      <c r="E1233" s="63" t="str">
        <f>VLOOKUP(CENSO[[#This Row],[NOME COMUM]],ESPECIES[],2,FALSE)</f>
        <v>Lecythis chartacea O.Berg</v>
      </c>
      <c r="F1233" s="64" t="s">
        <v>31</v>
      </c>
      <c r="G1233" s="64">
        <v>198</v>
      </c>
      <c r="H1233" s="97">
        <f>CENSO[[#This Row],[CAP (cm)]]/PI()</f>
        <v>63.025357464390552</v>
      </c>
      <c r="I1233" s="64">
        <v>17</v>
      </c>
      <c r="J1233" s="96">
        <f>(PI()*(CENSO[[#This Row],[DAP (cm)]]^2))/40000</f>
        <v>0.3119755194487332</v>
      </c>
      <c r="K1233" s="96">
        <f>CENSO[[#This Row],[g (m²)]]*CENSO[[#This Row],[H (m)]]*0.7</f>
        <v>3.7125086814399246</v>
      </c>
      <c r="L1233" s="64">
        <v>1</v>
      </c>
      <c r="M1233" s="65">
        <v>367491.799999999</v>
      </c>
      <c r="N1233" s="87">
        <v>9707853.0999999903</v>
      </c>
      <c r="O1233" s="87" t="s">
        <v>1228</v>
      </c>
      <c r="P1233" s="87" t="str">
        <f>VLOOKUP(CENSO[[#This Row],[DAP (cm)]],CD[],2,TRUE)</f>
        <v>TORA</v>
      </c>
      <c r="Q1233" s="87" t="str">
        <f>VLOOKUP(CENSO[[#This Row],[DAP (cm)]],DD[],2,TRUE)</f>
        <v>60├ 70</v>
      </c>
      <c r="R1233" s="87" t="str" cm="1">
        <f t="array" ref="R1233">INDEX(_xlfn.TEXTSPLIT(CENSO[[#This Row],[NOME CIENTIFICO]]," "),1)</f>
        <v>Lecythis</v>
      </c>
      <c r="S1233" s="98" t="s">
        <v>1004</v>
      </c>
      <c r="T1233" s="87">
        <f>_xlfn.MINIFS(CENSO[DAP (cm)],CENSO[NOME CIENTIFICO],CENSO[[#This Row],[NOME CIENTIFICO]])</f>
        <v>38.833806114422465</v>
      </c>
      <c r="U12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33" s="87" t="str">
        <f>IF(CENSO[[#This Row],[DAP (cm)]]&lt;CENSO[[#This Row],[DMCE (cm)]],"DAP &lt; DMCE","DAP ≥ DMCE")</f>
        <v>DAP ≥ DMCE</v>
      </c>
      <c r="W1233" s="87" t="str">
        <f>IF(CENSO[[#This Row],[DAP (cm)]]&gt;200, "Superior", "Inferior")</f>
        <v>Inferior</v>
      </c>
      <c r="X1233" s="87" t="str">
        <f>VLOOKUP(CENSO[[#This Row],[NOME COMUM]],ESPECIES[],4,FALSE)</f>
        <v>Não</v>
      </c>
      <c r="Y1233" s="87" t="str">
        <f>IF(IFERROR(VLOOKUP(CENSO[[#This Row],[NOME COMUM]],COMERCIAIS[],2, FALSE), "Não") &lt;&gt; "Não", "Sim", "Não")</f>
        <v>Sim</v>
      </c>
      <c r="Z1233" s="133">
        <f>CENSO[[#This Row],[g (m²)]]/SUM(AEEF[AEEF-UT])</f>
        <v>5.4584536990352696E-4</v>
      </c>
      <c r="AA1233" s="133">
        <f>CENSO[[#This Row],[v (m³)]]/SUM(AEEF[AEEF-UT])</f>
        <v>6.4955599018519695E-3</v>
      </c>
    </row>
    <row r="1234" spans="1:27" ht="14">
      <c r="A1234" s="86">
        <v>1</v>
      </c>
      <c r="B1234" s="86">
        <v>1</v>
      </c>
      <c r="C1234" s="63">
        <v>44</v>
      </c>
      <c r="D1234" s="63">
        <v>1233</v>
      </c>
      <c r="E1234" s="63" t="str">
        <f>VLOOKUP(CENSO[[#This Row],[NOME COMUM]],ESPECIES[],2,FALSE)</f>
        <v>Enterolobium contortisiliquum (Vell.) Morong</v>
      </c>
      <c r="F1234" s="64" t="s">
        <v>45</v>
      </c>
      <c r="G1234" s="64">
        <v>415</v>
      </c>
      <c r="H1234" s="97">
        <f>CENSO[[#This Row],[CAP (cm)]]/PI()</f>
        <v>132.09860276627313</v>
      </c>
      <c r="I1234" s="64">
        <v>22</v>
      </c>
      <c r="J1234" s="96">
        <f>(PI()*(CENSO[[#This Row],[DAP (cm)]]^2))/40000</f>
        <v>1.3705230037000837</v>
      </c>
      <c r="K1234" s="96">
        <f>CENSO[[#This Row],[g (m²)]]*CENSO[[#This Row],[H (m)]]*0.7</f>
        <v>21.106054256981288</v>
      </c>
      <c r="L1234" s="64">
        <v>1</v>
      </c>
      <c r="M1234" s="65">
        <v>367499</v>
      </c>
      <c r="N1234" s="87">
        <v>9707857.5</v>
      </c>
      <c r="O1234" s="87" t="s">
        <v>1227</v>
      </c>
      <c r="P1234" s="87" t="str">
        <f>VLOOKUP(CENSO[[#This Row],[DAP (cm)]],CD[],2,TRUE)</f>
        <v>TORA</v>
      </c>
      <c r="Q1234" s="87" t="str">
        <f>VLOOKUP(CENSO[[#This Row],[DAP (cm)]],DD[],2,TRUE)</f>
        <v>130├ 140</v>
      </c>
      <c r="R1234" s="87" t="str" cm="1">
        <f t="array" ref="R1234">INDEX(_xlfn.TEXTSPLIT(CENSO[[#This Row],[NOME CIENTIFICO]]," "),1)</f>
        <v>Enterolobium</v>
      </c>
      <c r="S1234" s="98" t="s">
        <v>1004</v>
      </c>
      <c r="T1234" s="87">
        <f>_xlfn.MINIFS(CENSO[DAP (cm)],CENSO[NOME CIENTIFICO],CENSO[[#This Row],[NOME CIENTIFICO]])</f>
        <v>42.971834634811742</v>
      </c>
      <c r="U12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1234" s="87" t="str">
        <f>IF(CENSO[[#This Row],[DAP (cm)]]&lt;CENSO[[#This Row],[DMCE (cm)]],"DAP &lt; DMCE","DAP ≥ DMCE")</f>
        <v>DAP ≥ DMCE</v>
      </c>
      <c r="W1234" s="87" t="str">
        <f>IF(CENSO[[#This Row],[DAP (cm)]]&gt;200, "Superior", "Inferior")</f>
        <v>Inferior</v>
      </c>
      <c r="X1234" s="87" t="str">
        <f>VLOOKUP(CENSO[[#This Row],[NOME COMUM]],ESPECIES[],4,FALSE)</f>
        <v>Não</v>
      </c>
      <c r="Y1234" s="87" t="str">
        <f>IF(IFERROR(VLOOKUP(CENSO[[#This Row],[NOME COMUM]],COMERCIAIS[],2, FALSE), "Não") &lt;&gt; "Não", "Sim", "Não")</f>
        <v>Sim</v>
      </c>
      <c r="Z1234" s="133">
        <f>CENSO[[#This Row],[g (m²)]]/SUM(AEEF[AEEF-UT])</f>
        <v>2.3979241616068499E-3</v>
      </c>
      <c r="AA1234" s="133">
        <f>CENSO[[#This Row],[v (m³)]]/SUM(AEEF[AEEF-UT])</f>
        <v>3.6928032088745483E-2</v>
      </c>
    </row>
    <row r="1235" spans="1:27" ht="14">
      <c r="A1235" s="86">
        <v>1</v>
      </c>
      <c r="B1235" s="86">
        <v>1</v>
      </c>
      <c r="C1235" s="63">
        <v>44</v>
      </c>
      <c r="D1235" s="63">
        <v>1234</v>
      </c>
      <c r="E1235" s="63" t="str">
        <f>VLOOKUP(CENSO[[#This Row],[NOME COMUM]],ESPECIES[],2,FALSE)</f>
        <v>Tachigali myrmecophila Ducke</v>
      </c>
      <c r="F1235" s="64" t="s">
        <v>14</v>
      </c>
      <c r="G1235" s="64">
        <v>163</v>
      </c>
      <c r="H1235" s="97">
        <f>CENSO[[#This Row],[CAP (cm)]]/PI()</f>
        <v>51.884511447957884</v>
      </c>
      <c r="I1235" s="64">
        <v>15</v>
      </c>
      <c r="J1235" s="96">
        <f>(PI()*(CENSO[[#This Row],[DAP (cm)]]^2))/40000</f>
        <v>0.21142938415042836</v>
      </c>
      <c r="K1235" s="96">
        <f>CENSO[[#This Row],[g (m²)]]*CENSO[[#This Row],[H (m)]]*0.7</f>
        <v>2.2200085335794979</v>
      </c>
      <c r="L1235" s="64">
        <v>1</v>
      </c>
      <c r="M1235" s="65">
        <v>367501.09999999899</v>
      </c>
      <c r="N1235" s="87">
        <v>9707848.9000000004</v>
      </c>
      <c r="O1235" s="87" t="s">
        <v>1228</v>
      </c>
      <c r="P1235" s="87" t="str">
        <f>VLOOKUP(CENSO[[#This Row],[DAP (cm)]],CD[],2,TRUE)</f>
        <v>TORA</v>
      </c>
      <c r="Q1235" s="87" t="str">
        <f>VLOOKUP(CENSO[[#This Row],[DAP (cm)]],DD[],2,TRUE)</f>
        <v>50├ 60</v>
      </c>
      <c r="R1235" s="87" t="str" cm="1">
        <f t="array" ref="R1235">INDEX(_xlfn.TEXTSPLIT(CENSO[[#This Row],[NOME CIENTIFICO]]," "),1)</f>
        <v>Tachigali</v>
      </c>
      <c r="S1235" s="98" t="s">
        <v>1004</v>
      </c>
      <c r="T1235" s="87">
        <f>_xlfn.MINIFS(CENSO[DAP (cm)],CENSO[NOME CIENTIFICO],CENSO[[#This Row],[NOME CIENTIFICO]])</f>
        <v>39.152116000606256</v>
      </c>
      <c r="U12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35" s="87" t="str">
        <f>IF(CENSO[[#This Row],[DAP (cm)]]&lt;CENSO[[#This Row],[DMCE (cm)]],"DAP &lt; DMCE","DAP ≥ DMCE")</f>
        <v>DAP ≥ DMCE</v>
      </c>
      <c r="W1235" s="87" t="str">
        <f>IF(CENSO[[#This Row],[DAP (cm)]]&gt;200, "Superior", "Inferior")</f>
        <v>Inferior</v>
      </c>
      <c r="X1235" s="87" t="str">
        <f>VLOOKUP(CENSO[[#This Row],[NOME COMUM]],ESPECIES[],4,FALSE)</f>
        <v>Não</v>
      </c>
      <c r="Y1235" s="87" t="str">
        <f>IF(IFERROR(VLOOKUP(CENSO[[#This Row],[NOME COMUM]],COMERCIAIS[],2, FALSE), "Não") &lt;&gt; "Não", "Sim", "Não")</f>
        <v>Sim</v>
      </c>
      <c r="Z1235" s="133">
        <f>CENSO[[#This Row],[g (m²)]]/SUM(AEEF[AEEF-UT])</f>
        <v>3.69925661487777E-4</v>
      </c>
      <c r="AA1235" s="133">
        <f>CENSO[[#This Row],[v (m³)]]/SUM(AEEF[AEEF-UT])</f>
        <v>3.8842194456216585E-3</v>
      </c>
    </row>
    <row r="1236" spans="1:27" ht="14">
      <c r="A1236" s="86">
        <v>1</v>
      </c>
      <c r="B1236" s="86">
        <v>1</v>
      </c>
      <c r="C1236" s="63">
        <v>44</v>
      </c>
      <c r="D1236" s="63">
        <v>1235</v>
      </c>
      <c r="E1236" s="63" t="str">
        <f>VLOOKUP(CENSO[[#This Row],[NOME COMUM]],ESPECIES[],2,FALSE)</f>
        <v>Piptadenia suaveolens Miq.</v>
      </c>
      <c r="F1236" s="64" t="s">
        <v>22</v>
      </c>
      <c r="G1236" s="64">
        <v>127</v>
      </c>
      <c r="H1236" s="97">
        <f>CENSO[[#This Row],[CAP (cm)]]/PI()</f>
        <v>40.425355545341418</v>
      </c>
      <c r="I1236" s="64">
        <v>13</v>
      </c>
      <c r="J1236" s="96">
        <f>(PI()*(CENSO[[#This Row],[DAP (cm)]]^2))/40000</f>
        <v>0.12835050385645899</v>
      </c>
      <c r="K1236" s="96">
        <f>CENSO[[#This Row],[g (m²)]]*CENSO[[#This Row],[H (m)]]*0.7</f>
        <v>1.1679895850937767</v>
      </c>
      <c r="L1236" s="64">
        <v>1</v>
      </c>
      <c r="M1236" s="65">
        <v>367508.9</v>
      </c>
      <c r="N1236" s="87">
        <v>9707854.0999999903</v>
      </c>
      <c r="O1236" s="98" t="s">
        <v>1225</v>
      </c>
      <c r="P1236" s="87" t="str">
        <f>VLOOKUP(CENSO[[#This Row],[DAP (cm)]],CD[],2,TRUE)</f>
        <v>TORETE</v>
      </c>
      <c r="Q1236" s="87" t="str">
        <f>VLOOKUP(CENSO[[#This Row],[DAP (cm)]],DD[],2,TRUE)</f>
        <v>40├ 50</v>
      </c>
      <c r="R1236" s="87" t="str" cm="1">
        <f t="array" ref="R1236">INDEX(_xlfn.TEXTSPLIT(CENSO[[#This Row],[NOME CIENTIFICO]]," "),1)</f>
        <v>Piptadenia</v>
      </c>
      <c r="S1236" s="98" t="s">
        <v>1004</v>
      </c>
      <c r="T1236" s="87">
        <f>_xlfn.MINIFS(CENSO[DAP (cm)],CENSO[NOME CIENTIFICO],CENSO[[#This Row],[NOME CIENTIFICO]])</f>
        <v>39.788735772973837</v>
      </c>
      <c r="U12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36" s="87" t="str">
        <f>IF(CENSO[[#This Row],[DAP (cm)]]&lt;CENSO[[#This Row],[DMCE (cm)]],"DAP &lt; DMCE","DAP ≥ DMCE")</f>
        <v>DAP &lt; DMCE</v>
      </c>
      <c r="W1236" s="87" t="str">
        <f>IF(CENSO[[#This Row],[DAP (cm)]]&gt;200, "Superior", "Inferior")</f>
        <v>Inferior</v>
      </c>
      <c r="X1236" s="87" t="str">
        <f>VLOOKUP(CENSO[[#This Row],[NOME COMUM]],ESPECIES[],4,FALSE)</f>
        <v>Não</v>
      </c>
      <c r="Y1236" s="87" t="str">
        <f>IF(IFERROR(VLOOKUP(CENSO[[#This Row],[NOME COMUM]],COMERCIAIS[],2, FALSE), "Não") &lt;&gt; "Não", "Sim", "Não")</f>
        <v>Sim</v>
      </c>
      <c r="Z1236" s="133">
        <f>CENSO[[#This Row],[g (m²)]]/SUM(AEEF[AEEF-UT])</f>
        <v>2.2456739034726014E-4</v>
      </c>
      <c r="AA1236" s="133">
        <f>CENSO[[#This Row],[v (m³)]]/SUM(AEEF[AEEF-UT])</f>
        <v>2.0435632521600671E-3</v>
      </c>
    </row>
    <row r="1237" spans="1:27" ht="14">
      <c r="A1237" s="86">
        <v>1</v>
      </c>
      <c r="B1237" s="86">
        <v>1</v>
      </c>
      <c r="C1237" s="63">
        <v>44</v>
      </c>
      <c r="D1237" s="63">
        <v>1236</v>
      </c>
      <c r="E1237" s="63" t="str">
        <f>VLOOKUP(CENSO[[#This Row],[NOME COMUM]],ESPECIES[],2,FALSE)</f>
        <v>Piptadenia suaveolens Miq.</v>
      </c>
      <c r="F1237" s="64" t="s">
        <v>22</v>
      </c>
      <c r="G1237" s="64">
        <v>193</v>
      </c>
      <c r="H1237" s="97">
        <f>CENSO[[#This Row],[CAP (cm)]]/PI()</f>
        <v>61.4338080334716</v>
      </c>
      <c r="I1237" s="64">
        <v>12</v>
      </c>
      <c r="J1237" s="96">
        <f>(PI()*(CENSO[[#This Row],[DAP (cm)]]^2))/40000</f>
        <v>0.29641812376150045</v>
      </c>
      <c r="K1237" s="96">
        <f>CENSO[[#This Row],[g (m²)]]*CENSO[[#This Row],[H (m)]]*0.7</f>
        <v>2.4899122395966038</v>
      </c>
      <c r="L1237" s="64">
        <v>2</v>
      </c>
      <c r="M1237" s="65">
        <v>367513.799999999</v>
      </c>
      <c r="N1237" s="87">
        <v>9707860.4000000004</v>
      </c>
      <c r="O1237" s="87" t="s">
        <v>1228</v>
      </c>
      <c r="P1237" s="87" t="str">
        <f>VLOOKUP(CENSO[[#This Row],[DAP (cm)]],CD[],2,TRUE)</f>
        <v>TORA</v>
      </c>
      <c r="Q1237" s="87" t="str">
        <f>VLOOKUP(CENSO[[#This Row],[DAP (cm)]],DD[],2,TRUE)</f>
        <v>60├ 70</v>
      </c>
      <c r="R1237" s="87" t="str" cm="1">
        <f t="array" ref="R1237">INDEX(_xlfn.TEXTSPLIT(CENSO[[#This Row],[NOME CIENTIFICO]]," "),1)</f>
        <v>Piptadenia</v>
      </c>
      <c r="S1237" s="98" t="s">
        <v>1004</v>
      </c>
      <c r="T1237" s="87">
        <f>_xlfn.MINIFS(CENSO[DAP (cm)],CENSO[NOME CIENTIFICO],CENSO[[#This Row],[NOME CIENTIFICO]])</f>
        <v>39.788735772973837</v>
      </c>
      <c r="U12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37" s="87" t="str">
        <f>IF(CENSO[[#This Row],[DAP (cm)]]&lt;CENSO[[#This Row],[DMCE (cm)]],"DAP &lt; DMCE","DAP ≥ DMCE")</f>
        <v>DAP ≥ DMCE</v>
      </c>
      <c r="W1237" s="87" t="str">
        <f>IF(CENSO[[#This Row],[DAP (cm)]]&gt;200, "Superior", "Inferior")</f>
        <v>Inferior</v>
      </c>
      <c r="X1237" s="87" t="str">
        <f>VLOOKUP(CENSO[[#This Row],[NOME COMUM]],ESPECIES[],4,FALSE)</f>
        <v>Não</v>
      </c>
      <c r="Y1237" s="87" t="str">
        <f>IF(IFERROR(VLOOKUP(CENSO[[#This Row],[NOME COMUM]],COMERCIAIS[],2, FALSE), "Não") &lt;&gt; "Não", "Sim", "Não")</f>
        <v>Sim</v>
      </c>
      <c r="Z1237" s="133">
        <f>CENSO[[#This Row],[g (m²)]]/SUM(AEEF[AEEF-UT])</f>
        <v>5.1862550207979992E-4</v>
      </c>
      <c r="AA1237" s="133">
        <f>CENSO[[#This Row],[v (m³)]]/SUM(AEEF[AEEF-UT])</f>
        <v>4.3564542174703196E-3</v>
      </c>
    </row>
    <row r="1238" spans="1:27" ht="14">
      <c r="A1238" s="86">
        <v>1</v>
      </c>
      <c r="B1238" s="86">
        <v>1</v>
      </c>
      <c r="C1238" s="63">
        <v>44</v>
      </c>
      <c r="D1238" s="63">
        <v>1237</v>
      </c>
      <c r="E1238" s="63" t="str">
        <f>VLOOKUP(CENSO[[#This Row],[NOME COMUM]],ESPECIES[],2,FALSE)</f>
        <v>Swartzia ingaefolia Ducke</v>
      </c>
      <c r="F1238" s="64" t="s">
        <v>80</v>
      </c>
      <c r="G1238" s="64">
        <v>203</v>
      </c>
      <c r="H1238" s="97">
        <f>CENSO[[#This Row],[CAP (cm)]]/PI()</f>
        <v>64.616906895309512</v>
      </c>
      <c r="I1238" s="64">
        <v>15</v>
      </c>
      <c r="J1238" s="96">
        <f>(PI()*(CENSO[[#This Row],[DAP (cm)]]^2))/40000</f>
        <v>0.32793080249369577</v>
      </c>
      <c r="K1238" s="96">
        <f>CENSO[[#This Row],[g (m²)]]*CENSO[[#This Row],[H (m)]]*0.7</f>
        <v>3.4432734261838056</v>
      </c>
      <c r="L1238" s="64">
        <v>2</v>
      </c>
      <c r="M1238" s="65">
        <v>367515.59999999899</v>
      </c>
      <c r="N1238" s="87">
        <v>9707862.8000000007</v>
      </c>
      <c r="O1238" s="87" t="s">
        <v>1227</v>
      </c>
      <c r="P1238" s="87" t="str">
        <f>VLOOKUP(CENSO[[#This Row],[DAP (cm)]],CD[],2,TRUE)</f>
        <v>TORA</v>
      </c>
      <c r="Q1238" s="87" t="str">
        <f>VLOOKUP(CENSO[[#This Row],[DAP (cm)]],DD[],2,TRUE)</f>
        <v>60├ 70</v>
      </c>
      <c r="R1238" s="87" t="str" cm="1">
        <f t="array" ref="R1238">INDEX(_xlfn.TEXTSPLIT(CENSO[[#This Row],[NOME CIENTIFICO]]," "),1)</f>
        <v>Swartzia</v>
      </c>
      <c r="S1238" s="98" t="s">
        <v>1004</v>
      </c>
      <c r="T1238" s="87">
        <f>_xlfn.MINIFS(CENSO[DAP (cm)],CENSO[NOME CIENTIFICO],CENSO[[#This Row],[NOME CIENTIFICO]])</f>
        <v>42.335214862444161</v>
      </c>
      <c r="U12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1238" s="87" t="str">
        <f>IF(CENSO[[#This Row],[DAP (cm)]]&lt;CENSO[[#This Row],[DMCE (cm)]],"DAP &lt; DMCE","DAP ≥ DMCE")</f>
        <v>DAP ≥ DMCE</v>
      </c>
      <c r="W1238" s="87" t="str">
        <f>IF(CENSO[[#This Row],[DAP (cm)]]&gt;200, "Superior", "Inferior")</f>
        <v>Inferior</v>
      </c>
      <c r="X1238" s="87" t="str">
        <f>VLOOKUP(CENSO[[#This Row],[NOME COMUM]],ESPECIES[],4,FALSE)</f>
        <v>Não</v>
      </c>
      <c r="Y1238" s="87" t="str">
        <f>IF(IFERROR(VLOOKUP(CENSO[[#This Row],[NOME COMUM]],COMERCIAIS[],2, FALSE), "Não") &lt;&gt; "Não", "Sim", "Não")</f>
        <v>Não</v>
      </c>
      <c r="Z1238" s="133">
        <f>CENSO[[#This Row],[g (m²)]]/SUM(AEEF[AEEF-UT])</f>
        <v>5.7376139802965123E-4</v>
      </c>
      <c r="AA1238" s="133">
        <f>CENSO[[#This Row],[v (m³)]]/SUM(AEEF[AEEF-UT])</f>
        <v>6.0244946793113372E-3</v>
      </c>
    </row>
    <row r="1239" spans="1:27" ht="14">
      <c r="A1239" s="86">
        <v>1</v>
      </c>
      <c r="B1239" s="86">
        <v>1</v>
      </c>
      <c r="C1239" s="63">
        <v>44</v>
      </c>
      <c r="D1239" s="63">
        <v>1238</v>
      </c>
      <c r="E1239" s="63" t="str">
        <f>VLOOKUP(CENSO[[#This Row],[NOME COMUM]],ESPECIES[],2,FALSE)</f>
        <v>Caesalpinia paraensis Ducke</v>
      </c>
      <c r="F1239" s="64" t="s">
        <v>56</v>
      </c>
      <c r="G1239" s="64">
        <v>170</v>
      </c>
      <c r="H1239" s="97">
        <f>CENSO[[#This Row],[CAP (cm)]]/PI()</f>
        <v>54.112680651244418</v>
      </c>
      <c r="I1239" s="64">
        <v>14</v>
      </c>
      <c r="J1239" s="96">
        <f>(PI()*(CENSO[[#This Row],[DAP (cm)]]^2))/40000</f>
        <v>0.2299788927677888</v>
      </c>
      <c r="K1239" s="96">
        <f>CENSO[[#This Row],[g (m²)]]*CENSO[[#This Row],[H (m)]]*0.7</f>
        <v>2.2537931491243302</v>
      </c>
      <c r="L1239" s="64">
        <v>1</v>
      </c>
      <c r="M1239" s="65">
        <v>367524</v>
      </c>
      <c r="N1239" s="87">
        <v>9707872</v>
      </c>
      <c r="O1239" s="87" t="s">
        <v>1227</v>
      </c>
      <c r="P1239" s="87" t="str">
        <f>VLOOKUP(CENSO[[#This Row],[DAP (cm)]],CD[],2,TRUE)</f>
        <v>TORA</v>
      </c>
      <c r="Q1239" s="87" t="str">
        <f>VLOOKUP(CENSO[[#This Row],[DAP (cm)]],DD[],2,TRUE)</f>
        <v>50├ 60</v>
      </c>
      <c r="R1239" s="87" t="str" cm="1">
        <f t="array" ref="R1239">INDEX(_xlfn.TEXTSPLIT(CENSO[[#This Row],[NOME CIENTIFICO]]," "),1)</f>
        <v>Caesalpinia</v>
      </c>
      <c r="S1239" s="98" t="s">
        <v>1004</v>
      </c>
      <c r="T1239" s="87">
        <f>_xlfn.MINIFS(CENSO[DAP (cm)],CENSO[NOME CIENTIFICO],CENSO[[#This Row],[NOME CIENTIFICO]])</f>
        <v>43.926764293363114</v>
      </c>
      <c r="U12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1239" s="87" t="str">
        <f>IF(CENSO[[#This Row],[DAP (cm)]]&lt;CENSO[[#This Row],[DMCE (cm)]],"DAP &lt; DMCE","DAP ≥ DMCE")</f>
        <v>DAP ≥ DMCE</v>
      </c>
      <c r="W1239" s="87" t="str">
        <f>IF(CENSO[[#This Row],[DAP (cm)]]&gt;200, "Superior", "Inferior")</f>
        <v>Inferior</v>
      </c>
      <c r="X1239" s="87" t="str">
        <f>VLOOKUP(CENSO[[#This Row],[NOME COMUM]],ESPECIES[],4,FALSE)</f>
        <v>Não</v>
      </c>
      <c r="Y1239" s="87" t="str">
        <f>IF(IFERROR(VLOOKUP(CENSO[[#This Row],[NOME COMUM]],COMERCIAIS[],2, FALSE), "Não") &lt;&gt; "Não", "Sim", "Não")</f>
        <v>Não</v>
      </c>
      <c r="Z1239" s="133">
        <f>CENSO[[#This Row],[g (m²)]]/SUM(AEEF[AEEF-UT])</f>
        <v>4.0238065478553035E-4</v>
      </c>
      <c r="AA1239" s="133">
        <f>CENSO[[#This Row],[v (m³)]]/SUM(AEEF[AEEF-UT])</f>
        <v>3.9433304168981975E-3</v>
      </c>
    </row>
    <row r="1240" spans="1:27" ht="14">
      <c r="A1240" s="86">
        <v>1</v>
      </c>
      <c r="B1240" s="86">
        <v>1</v>
      </c>
      <c r="C1240" s="63">
        <v>44</v>
      </c>
      <c r="D1240" s="63">
        <v>1239</v>
      </c>
      <c r="E1240" s="63" t="str">
        <f>VLOOKUP(CENSO[[#This Row],[NOME COMUM]],ESPECIES[],2,FALSE)</f>
        <v>Couratari guianensis Aubl.</v>
      </c>
      <c r="F1240" s="64" t="s">
        <v>6</v>
      </c>
      <c r="G1240" s="64">
        <v>135</v>
      </c>
      <c r="H1240" s="97">
        <f>CENSO[[#This Row],[CAP (cm)]]/PI()</f>
        <v>42.971834634811742</v>
      </c>
      <c r="I1240" s="64">
        <v>15</v>
      </c>
      <c r="J1240" s="96">
        <f>(PI()*(CENSO[[#This Row],[DAP (cm)]]^2))/40000</f>
        <v>0.14502994189248961</v>
      </c>
      <c r="K1240" s="96">
        <f>CENSO[[#This Row],[g (m²)]]*CENSO[[#This Row],[H (m)]]*0.7</f>
        <v>1.5228143898711408</v>
      </c>
      <c r="L1240" s="64">
        <v>1</v>
      </c>
      <c r="M1240" s="65">
        <v>367544.7</v>
      </c>
      <c r="N1240" s="87">
        <v>9707841.5999999903</v>
      </c>
      <c r="O1240" s="98" t="s">
        <v>1225</v>
      </c>
      <c r="P1240" s="87" t="str">
        <f>VLOOKUP(CENSO[[#This Row],[DAP (cm)]],CD[],2,TRUE)</f>
        <v>TORETE</v>
      </c>
      <c r="Q1240" s="87" t="str">
        <f>VLOOKUP(CENSO[[#This Row],[DAP (cm)]],DD[],2,TRUE)</f>
        <v>40├ 50</v>
      </c>
      <c r="R1240" s="87" t="str" cm="1">
        <f t="array" ref="R1240">INDEX(_xlfn.TEXTSPLIT(CENSO[[#This Row],[NOME CIENTIFICO]]," "),1)</f>
        <v>Couratari</v>
      </c>
      <c r="S1240" s="98" t="s">
        <v>1004</v>
      </c>
      <c r="T1240" s="87">
        <f>_xlfn.MINIFS(CENSO[DAP (cm)],CENSO[NOME CIENTIFICO],CENSO[[#This Row],[NOME CIENTIFICO]])</f>
        <v>38.833806114422465</v>
      </c>
      <c r="U12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40" s="87" t="str">
        <f>IF(CENSO[[#This Row],[DAP (cm)]]&lt;CENSO[[#This Row],[DMCE (cm)]],"DAP &lt; DMCE","DAP ≥ DMCE")</f>
        <v>DAP &lt; DMCE</v>
      </c>
      <c r="W1240" s="87" t="str">
        <f>IF(CENSO[[#This Row],[DAP (cm)]]&gt;200, "Superior", "Inferior")</f>
        <v>Inferior</v>
      </c>
      <c r="X1240" s="87" t="str">
        <f>VLOOKUP(CENSO[[#This Row],[NOME COMUM]],ESPECIES[],4,FALSE)</f>
        <v>Não</v>
      </c>
      <c r="Y1240" s="87" t="str">
        <f>IF(IFERROR(VLOOKUP(CENSO[[#This Row],[NOME COMUM]],COMERCIAIS[],2, FALSE), "Não") &lt;&gt; "Não", "Sim", "Não")</f>
        <v>Sim</v>
      </c>
      <c r="Z1240" s="133">
        <f>CENSO[[#This Row],[g (m²)]]/SUM(AEEF[AEEF-UT])</f>
        <v>2.53750430223747E-4</v>
      </c>
      <c r="AA1240" s="133">
        <f>CENSO[[#This Row],[v (m³)]]/SUM(AEEF[AEEF-UT])</f>
        <v>2.6643795173493436E-3</v>
      </c>
    </row>
    <row r="1241" spans="1:27" ht="14">
      <c r="A1241" s="86">
        <v>1</v>
      </c>
      <c r="B1241" s="86">
        <v>1</v>
      </c>
      <c r="C1241" s="63">
        <v>44</v>
      </c>
      <c r="D1241" s="63">
        <v>1240</v>
      </c>
      <c r="E1241" s="63" t="str">
        <f>VLOOKUP(CENSO[[#This Row],[NOME COMUM]],ESPECIES[],2,FALSE)</f>
        <v>Bertholletia excelsa Humb. &amp; Bonpl.</v>
      </c>
      <c r="F1241" s="64" t="s">
        <v>37</v>
      </c>
      <c r="G1241" s="64">
        <v>174</v>
      </c>
      <c r="H1241" s="97">
        <f>CENSO[[#This Row],[CAP (cm)]]/PI()</f>
        <v>55.38592019597958</v>
      </c>
      <c r="I1241" s="64">
        <v>16</v>
      </c>
      <c r="J1241" s="96">
        <f>(PI()*(CENSO[[#This Row],[DAP (cm)]]^2))/40000</f>
        <v>0.2409287528525112</v>
      </c>
      <c r="K1241" s="96">
        <f>CENSO[[#This Row],[g (m²)]]*CENSO[[#This Row],[H (m)]]*0.7</f>
        <v>2.6984020319481252</v>
      </c>
      <c r="L1241" s="64">
        <v>1</v>
      </c>
      <c r="M1241" s="65">
        <v>367546.2</v>
      </c>
      <c r="N1241" s="87">
        <v>9707840.1999999899</v>
      </c>
      <c r="O1241" s="87" t="s">
        <v>424</v>
      </c>
      <c r="P1241" s="87" t="str">
        <f>VLOOKUP(CENSO[[#This Row],[DAP (cm)]],CD[],2,TRUE)</f>
        <v>TORA</v>
      </c>
      <c r="Q1241" s="87" t="str">
        <f>VLOOKUP(CENSO[[#This Row],[DAP (cm)]],DD[],2,TRUE)</f>
        <v>50├ 60</v>
      </c>
      <c r="R1241" s="87" t="str" cm="1">
        <f t="array" ref="R1241">INDEX(_xlfn.TEXTSPLIT(CENSO[[#This Row],[NOME CIENTIFICO]]," "),1)</f>
        <v>Bertholletia</v>
      </c>
      <c r="S1241" s="98" t="s">
        <v>1004</v>
      </c>
      <c r="T1241" s="87">
        <f>_xlfn.MINIFS(CENSO[DAP (cm)],CENSO[NOME CIENTIFICO],CENSO[[#This Row],[NOME CIENTIFICO]])</f>
        <v>41.38028520389279</v>
      </c>
      <c r="U12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241" s="87" t="str">
        <f>IF(CENSO[[#This Row],[DAP (cm)]]&lt;CENSO[[#This Row],[DMCE (cm)]],"DAP &lt; DMCE","DAP ≥ DMCE")</f>
        <v>DAP ≥ DMCE</v>
      </c>
      <c r="W1241" s="87" t="str">
        <f>IF(CENSO[[#This Row],[DAP (cm)]]&gt;200, "Superior", "Inferior")</f>
        <v>Inferior</v>
      </c>
      <c r="X1241" s="87" t="str">
        <f>VLOOKUP(CENSO[[#This Row],[NOME COMUM]],ESPECIES[],4,FALSE)</f>
        <v>Protegida</v>
      </c>
      <c r="Y1241" s="87" t="str">
        <f>IF(IFERROR(VLOOKUP(CENSO[[#This Row],[NOME COMUM]],COMERCIAIS[],2, FALSE), "Não") &lt;&gt; "Não", "Sim", "Não")</f>
        <v>Não</v>
      </c>
      <c r="Z1241" s="133">
        <f>CENSO[[#This Row],[g (m²)]]/SUM(AEEF[AEEF-UT])</f>
        <v>4.2153898630749889E-4</v>
      </c>
      <c r="AA1241" s="133">
        <f>CENSO[[#This Row],[v (m³)]]/SUM(AEEF[AEEF-UT])</f>
        <v>4.7212366466439868E-3</v>
      </c>
    </row>
    <row r="1242" spans="1:27" ht="14">
      <c r="A1242" s="86">
        <v>1</v>
      </c>
      <c r="B1242" s="86">
        <v>1</v>
      </c>
      <c r="C1242" s="63">
        <v>44</v>
      </c>
      <c r="D1242" s="63">
        <v>1241</v>
      </c>
      <c r="E1242" s="63" t="str">
        <f>VLOOKUP(CENSO[[#This Row],[NOME COMUM]],ESPECIES[],2,FALSE)</f>
        <v>Piptadenia suaveolens Miq.</v>
      </c>
      <c r="F1242" s="64" t="s">
        <v>22</v>
      </c>
      <c r="G1242" s="64">
        <v>143</v>
      </c>
      <c r="H1242" s="97">
        <f>CENSO[[#This Row],[CAP (cm)]]/PI()</f>
        <v>45.518313724282066</v>
      </c>
      <c r="I1242" s="64">
        <v>12</v>
      </c>
      <c r="J1242" s="96">
        <f>(PI()*(CENSO[[#This Row],[DAP (cm)]]^2))/40000</f>
        <v>0.1627279715643084</v>
      </c>
      <c r="K1242" s="96">
        <f>CENSO[[#This Row],[g (m²)]]*CENSO[[#This Row],[H (m)]]*0.7</f>
        <v>1.3669149611401905</v>
      </c>
      <c r="L1242" s="64">
        <v>1</v>
      </c>
      <c r="M1242" s="65">
        <v>367543.2</v>
      </c>
      <c r="N1242" s="87">
        <v>9707836.3000000007</v>
      </c>
      <c r="O1242" s="98" t="s">
        <v>1225</v>
      </c>
      <c r="P1242" s="87" t="str">
        <f>VLOOKUP(CENSO[[#This Row],[DAP (cm)]],CD[],2,TRUE)</f>
        <v>TORETE</v>
      </c>
      <c r="Q1242" s="87" t="str">
        <f>VLOOKUP(CENSO[[#This Row],[DAP (cm)]],DD[],2,TRUE)</f>
        <v>40├ 50</v>
      </c>
      <c r="R1242" s="87" t="str" cm="1">
        <f t="array" ref="R1242">INDEX(_xlfn.TEXTSPLIT(CENSO[[#This Row],[NOME CIENTIFICO]]," "),1)</f>
        <v>Piptadenia</v>
      </c>
      <c r="S1242" s="98" t="s">
        <v>1004</v>
      </c>
      <c r="T1242" s="87">
        <f>_xlfn.MINIFS(CENSO[DAP (cm)],CENSO[NOME CIENTIFICO],CENSO[[#This Row],[NOME CIENTIFICO]])</f>
        <v>39.788735772973837</v>
      </c>
      <c r="U12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42" s="87" t="str">
        <f>IF(CENSO[[#This Row],[DAP (cm)]]&lt;CENSO[[#This Row],[DMCE (cm)]],"DAP &lt; DMCE","DAP ≥ DMCE")</f>
        <v>DAP &lt; DMCE</v>
      </c>
      <c r="W1242" s="87" t="str">
        <f>IF(CENSO[[#This Row],[DAP (cm)]]&gt;200, "Superior", "Inferior")</f>
        <v>Inferior</v>
      </c>
      <c r="X1242" s="87" t="str">
        <f>VLOOKUP(CENSO[[#This Row],[NOME COMUM]],ESPECIES[],4,FALSE)</f>
        <v>Não</v>
      </c>
      <c r="Y1242" s="87" t="str">
        <f>IF(IFERROR(VLOOKUP(CENSO[[#This Row],[NOME COMUM]],COMERCIAIS[],2, FALSE), "Não") &lt;&gt; "Não", "Sim", "Não")</f>
        <v>Sim</v>
      </c>
      <c r="Z1242" s="133">
        <f>CENSO[[#This Row],[g (m²)]]/SUM(AEEF[AEEF-UT])</f>
        <v>2.8471564047437059E-4</v>
      </c>
      <c r="AA1242" s="133">
        <f>CENSO[[#This Row],[v (m³)]]/SUM(AEEF[AEEF-UT])</f>
        <v>2.391611379984713E-3</v>
      </c>
    </row>
    <row r="1243" spans="1:27" ht="14">
      <c r="A1243" s="86">
        <v>1</v>
      </c>
      <c r="B1243" s="86">
        <v>1</v>
      </c>
      <c r="C1243" s="63">
        <v>44</v>
      </c>
      <c r="D1243" s="63">
        <v>1242</v>
      </c>
      <c r="E1243" s="63" t="str">
        <f>VLOOKUP(CENSO[[#This Row],[NOME COMUM]],ESPECIES[],2,FALSE)</f>
        <v>Enterolobium contortisiliquum (Vell.) Morong</v>
      </c>
      <c r="F1243" s="64" t="s">
        <v>45</v>
      </c>
      <c r="G1243" s="64">
        <v>500</v>
      </c>
      <c r="H1243" s="97">
        <f>CENSO[[#This Row],[CAP (cm)]]/PI()</f>
        <v>159.15494309189535</v>
      </c>
      <c r="I1243" s="64">
        <v>20</v>
      </c>
      <c r="J1243" s="96">
        <f>(PI()*(CENSO[[#This Row],[DAP (cm)]]^2))/40000</f>
        <v>1.9894367886486919</v>
      </c>
      <c r="K1243" s="96">
        <f>CENSO[[#This Row],[g (m²)]]*CENSO[[#This Row],[H (m)]]*0.7</f>
        <v>27.852115041081685</v>
      </c>
      <c r="L1243" s="64">
        <v>1</v>
      </c>
      <c r="M1243" s="65">
        <v>367563.47967156803</v>
      </c>
      <c r="N1243" s="87">
        <v>9707806.6220338196</v>
      </c>
      <c r="O1243" s="87" t="s">
        <v>1227</v>
      </c>
      <c r="P1243" s="87" t="str">
        <f>VLOOKUP(CENSO[[#This Row],[DAP (cm)]],CD[],2,TRUE)</f>
        <v>TORA</v>
      </c>
      <c r="Q1243" s="87" t="str">
        <f>VLOOKUP(CENSO[[#This Row],[DAP (cm)]],DD[],2,TRUE)</f>
        <v>150├ 160</v>
      </c>
      <c r="R1243" s="87" t="str" cm="1">
        <f t="array" ref="R1243">INDEX(_xlfn.TEXTSPLIT(CENSO[[#This Row],[NOME CIENTIFICO]]," "),1)</f>
        <v>Enterolobium</v>
      </c>
      <c r="S1243" s="98" t="s">
        <v>1004</v>
      </c>
      <c r="T1243" s="87">
        <f>_xlfn.MINIFS(CENSO[DAP (cm)],CENSO[NOME CIENTIFICO],CENSO[[#This Row],[NOME CIENTIFICO]])</f>
        <v>42.971834634811742</v>
      </c>
      <c r="U12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1243" s="87" t="str">
        <f>IF(CENSO[[#This Row],[DAP (cm)]]&lt;CENSO[[#This Row],[DMCE (cm)]],"DAP &lt; DMCE","DAP ≥ DMCE")</f>
        <v>DAP ≥ DMCE</v>
      </c>
      <c r="W1243" s="87" t="str">
        <f>IF(CENSO[[#This Row],[DAP (cm)]]&gt;200, "Superior", "Inferior")</f>
        <v>Inferior</v>
      </c>
      <c r="X1243" s="87" t="str">
        <f>VLOOKUP(CENSO[[#This Row],[NOME COMUM]],ESPECIES[],4,FALSE)</f>
        <v>Não</v>
      </c>
      <c r="Y1243" s="87" t="str">
        <f>IF(IFERROR(VLOOKUP(CENSO[[#This Row],[NOME COMUM]],COMERCIAIS[],2, FALSE), "Não") &lt;&gt; "Não", "Sim", "Não")</f>
        <v>Sim</v>
      </c>
      <c r="Z1243" s="133">
        <f>CENSO[[#This Row],[g (m²)]]/SUM(AEEF[AEEF-UT])</f>
        <v>3.4808015119855568E-3</v>
      </c>
      <c r="AA1243" s="133">
        <f>CENSO[[#This Row],[v (m³)]]/SUM(AEEF[AEEF-UT])</f>
        <v>4.8731221167797788E-2</v>
      </c>
    </row>
    <row r="1244" spans="1:27" ht="14">
      <c r="A1244" s="86">
        <v>1</v>
      </c>
      <c r="B1244" s="86">
        <v>1</v>
      </c>
      <c r="C1244" s="63">
        <v>45</v>
      </c>
      <c r="D1244" s="63">
        <v>1243</v>
      </c>
      <c r="E1244" s="63" t="str">
        <f>VLOOKUP(CENSO[[#This Row],[NOME COMUM]],ESPECIES[],2,FALSE)</f>
        <v>Dialium guianense (Aubl.) Sandwith</v>
      </c>
      <c r="F1244" s="64" t="s">
        <v>97</v>
      </c>
      <c r="G1244" s="64">
        <v>135</v>
      </c>
      <c r="H1244" s="97">
        <f>CENSO[[#This Row],[CAP (cm)]]/PI()</f>
        <v>42.971834634811742</v>
      </c>
      <c r="I1244" s="64">
        <v>14</v>
      </c>
      <c r="J1244" s="96">
        <f>(PI()*(CENSO[[#This Row],[DAP (cm)]]^2))/40000</f>
        <v>0.14502994189248961</v>
      </c>
      <c r="K1244" s="96">
        <f>CENSO[[#This Row],[g (m²)]]*CENSO[[#This Row],[H (m)]]*0.7</f>
        <v>1.421293430546398</v>
      </c>
      <c r="L1244" s="64">
        <v>1</v>
      </c>
      <c r="M1244" s="65">
        <v>367400.2</v>
      </c>
      <c r="N1244" s="87">
        <v>9707897.5</v>
      </c>
      <c r="O1244" s="98" t="s">
        <v>1225</v>
      </c>
      <c r="P1244" s="87" t="str">
        <f>VLOOKUP(CENSO[[#This Row],[DAP (cm)]],CD[],2,TRUE)</f>
        <v>TORETE</v>
      </c>
      <c r="Q1244" s="87" t="str">
        <f>VLOOKUP(CENSO[[#This Row],[DAP (cm)]],DD[],2,TRUE)</f>
        <v>40├ 50</v>
      </c>
      <c r="R1244" s="87" t="str" cm="1">
        <f t="array" ref="R1244">INDEX(_xlfn.TEXTSPLIT(CENSO[[#This Row],[NOME CIENTIFICO]]," "),1)</f>
        <v>Dialium</v>
      </c>
      <c r="S1244" s="98" t="s">
        <v>1004</v>
      </c>
      <c r="T1244" s="87">
        <f>_xlfn.MINIFS(CENSO[DAP (cm)],CENSO[NOME CIENTIFICO],CENSO[[#This Row],[NOME CIENTIFICO]])</f>
        <v>42.335214862444161</v>
      </c>
      <c r="U12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1244" s="87" t="str">
        <f>IF(CENSO[[#This Row],[DAP (cm)]]&lt;CENSO[[#This Row],[DMCE (cm)]],"DAP &lt; DMCE","DAP ≥ DMCE")</f>
        <v>DAP &lt; DMCE</v>
      </c>
      <c r="W1244" s="87" t="str">
        <f>IF(CENSO[[#This Row],[DAP (cm)]]&gt;200, "Superior", "Inferior")</f>
        <v>Inferior</v>
      </c>
      <c r="X1244" s="87" t="str">
        <f>VLOOKUP(CENSO[[#This Row],[NOME COMUM]],ESPECIES[],4,FALSE)</f>
        <v>Não</v>
      </c>
      <c r="Y1244" s="87" t="str">
        <f>IF(IFERROR(VLOOKUP(CENSO[[#This Row],[NOME COMUM]],COMERCIAIS[],2, FALSE), "Não") &lt;&gt; "Não", "Sim", "Não")</f>
        <v>Não</v>
      </c>
      <c r="Z1244" s="133">
        <f>CENSO[[#This Row],[g (m²)]]/SUM(AEEF[AEEF-UT])</f>
        <v>2.53750430223747E-4</v>
      </c>
      <c r="AA1244" s="133">
        <f>CENSO[[#This Row],[v (m³)]]/SUM(AEEF[AEEF-UT])</f>
        <v>2.4867542161927207E-3</v>
      </c>
    </row>
    <row r="1245" spans="1:27" ht="14">
      <c r="A1245" s="86">
        <v>1</v>
      </c>
      <c r="B1245" s="86">
        <v>1</v>
      </c>
      <c r="C1245" s="63">
        <v>45</v>
      </c>
      <c r="D1245" s="63">
        <v>1244</v>
      </c>
      <c r="E1245" s="63" t="str">
        <f>VLOOKUP(CENSO[[#This Row],[NOME COMUM]],ESPECIES[],2,FALSE)</f>
        <v>Lecythis chartacea O.Berg</v>
      </c>
      <c r="F1245" s="64" t="s">
        <v>31</v>
      </c>
      <c r="G1245" s="64">
        <v>180</v>
      </c>
      <c r="H1245" s="97">
        <f>CENSO[[#This Row],[CAP (cm)]]/PI()</f>
        <v>57.295779513082323</v>
      </c>
      <c r="I1245" s="64">
        <v>16</v>
      </c>
      <c r="J1245" s="96">
        <f>(PI()*(CENSO[[#This Row],[DAP (cm)]]^2))/40000</f>
        <v>0.25783100780887047</v>
      </c>
      <c r="K1245" s="96">
        <f>CENSO[[#This Row],[g (m²)]]*CENSO[[#This Row],[H (m)]]*0.7</f>
        <v>2.887707287459349</v>
      </c>
      <c r="L1245" s="64">
        <v>1</v>
      </c>
      <c r="M1245" s="65">
        <v>367401.799999999</v>
      </c>
      <c r="N1245" s="87">
        <v>9707902.8000000007</v>
      </c>
      <c r="O1245" s="87" t="s">
        <v>1228</v>
      </c>
      <c r="P1245" s="87" t="str">
        <f>VLOOKUP(CENSO[[#This Row],[DAP (cm)]],CD[],2,TRUE)</f>
        <v>TORA</v>
      </c>
      <c r="Q1245" s="87" t="str">
        <f>VLOOKUP(CENSO[[#This Row],[DAP (cm)]],DD[],2,TRUE)</f>
        <v>50├ 60</v>
      </c>
      <c r="R1245" s="87" t="str" cm="1">
        <f t="array" ref="R1245">INDEX(_xlfn.TEXTSPLIT(CENSO[[#This Row],[NOME CIENTIFICO]]," "),1)</f>
        <v>Lecythis</v>
      </c>
      <c r="S1245" s="98" t="s">
        <v>1004</v>
      </c>
      <c r="T1245" s="87">
        <f>_xlfn.MINIFS(CENSO[DAP (cm)],CENSO[NOME CIENTIFICO],CENSO[[#This Row],[NOME CIENTIFICO]])</f>
        <v>38.833806114422465</v>
      </c>
      <c r="U12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45" s="87" t="str">
        <f>IF(CENSO[[#This Row],[DAP (cm)]]&lt;CENSO[[#This Row],[DMCE (cm)]],"DAP &lt; DMCE","DAP ≥ DMCE")</f>
        <v>DAP ≥ DMCE</v>
      </c>
      <c r="W1245" s="87" t="str">
        <f>IF(CENSO[[#This Row],[DAP (cm)]]&gt;200, "Superior", "Inferior")</f>
        <v>Inferior</v>
      </c>
      <c r="X1245" s="87" t="str">
        <f>VLOOKUP(CENSO[[#This Row],[NOME COMUM]],ESPECIES[],4,FALSE)</f>
        <v>Não</v>
      </c>
      <c r="Y1245" s="87" t="str">
        <f>IF(IFERROR(VLOOKUP(CENSO[[#This Row],[NOME COMUM]],COMERCIAIS[],2, FALSE), "Não") &lt;&gt; "Não", "Sim", "Não")</f>
        <v>Sim</v>
      </c>
      <c r="Z1245" s="133">
        <f>CENSO[[#This Row],[g (m²)]]/SUM(AEEF[AEEF-UT])</f>
        <v>4.5111187595332813E-4</v>
      </c>
      <c r="AA1245" s="133">
        <f>CENSO[[#This Row],[v (m³)]]/SUM(AEEF[AEEF-UT])</f>
        <v>5.0524530106772752E-3</v>
      </c>
    </row>
    <row r="1246" spans="1:27" ht="14">
      <c r="A1246" s="86">
        <v>1</v>
      </c>
      <c r="B1246" s="86">
        <v>1</v>
      </c>
      <c r="C1246" s="63">
        <v>45</v>
      </c>
      <c r="D1246" s="63">
        <v>1245</v>
      </c>
      <c r="E1246" s="63" t="str">
        <f>VLOOKUP(CENSO[[#This Row],[NOME COMUM]],ESPECIES[],2,FALSE)</f>
        <v>Hymenolobium petraeum Ducke</v>
      </c>
      <c r="F1246" s="64" t="s">
        <v>40</v>
      </c>
      <c r="G1246" s="64">
        <v>130</v>
      </c>
      <c r="H1246" s="97">
        <f>CENSO[[#This Row],[CAP (cm)]]/PI()</f>
        <v>41.38028520389279</v>
      </c>
      <c r="I1246" s="64">
        <v>12</v>
      </c>
      <c r="J1246" s="96">
        <f>(PI()*(CENSO[[#This Row],[DAP (cm)]]^2))/40000</f>
        <v>0.13448592691265157</v>
      </c>
      <c r="K1246" s="96">
        <f>CENSO[[#This Row],[g (m²)]]*CENSO[[#This Row],[H (m)]]*0.7</f>
        <v>1.1296817860662731</v>
      </c>
      <c r="L1246" s="64">
        <v>1</v>
      </c>
      <c r="M1246" s="65">
        <v>367403.59999999899</v>
      </c>
      <c r="N1246" s="87">
        <v>9707905.1999999899</v>
      </c>
      <c r="O1246" s="98" t="s">
        <v>1225</v>
      </c>
      <c r="P1246" s="87" t="str">
        <f>VLOOKUP(CENSO[[#This Row],[DAP (cm)]],CD[],2,TRUE)</f>
        <v>TORETE</v>
      </c>
      <c r="Q1246" s="87" t="str">
        <f>VLOOKUP(CENSO[[#This Row],[DAP (cm)]],DD[],2,TRUE)</f>
        <v>40├ 50</v>
      </c>
      <c r="R1246" s="87" t="str" cm="1">
        <f t="array" ref="R1246">INDEX(_xlfn.TEXTSPLIT(CENSO[[#This Row],[NOME CIENTIFICO]]," "),1)</f>
        <v>Hymenolobium</v>
      </c>
      <c r="S1246" s="98" t="s">
        <v>1004</v>
      </c>
      <c r="T1246" s="87">
        <f>_xlfn.MINIFS(CENSO[DAP (cm)],CENSO[NOME CIENTIFICO],CENSO[[#This Row],[NOME CIENTIFICO]])</f>
        <v>41.38028520389279</v>
      </c>
      <c r="U12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246" s="87" t="str">
        <f>IF(CENSO[[#This Row],[DAP (cm)]]&lt;CENSO[[#This Row],[DMCE (cm)]],"DAP &lt; DMCE","DAP ≥ DMCE")</f>
        <v>DAP &lt; DMCE</v>
      </c>
      <c r="W1246" s="87" t="str">
        <f>IF(CENSO[[#This Row],[DAP (cm)]]&gt;200, "Superior", "Inferior")</f>
        <v>Inferior</v>
      </c>
      <c r="X1246" s="87" t="str">
        <f>VLOOKUP(CENSO[[#This Row],[NOME COMUM]],ESPECIES[],4,FALSE)</f>
        <v>Não</v>
      </c>
      <c r="Y1246" s="87" t="str">
        <f>IF(IFERROR(VLOOKUP(CENSO[[#This Row],[NOME COMUM]],COMERCIAIS[],2, FALSE), "Não") &lt;&gt; "Não", "Sim", "Não")</f>
        <v>Sim</v>
      </c>
      <c r="Z1246" s="133">
        <f>CENSO[[#This Row],[g (m²)]]/SUM(AEEF[AEEF-UT])</f>
        <v>2.3530218221022364E-4</v>
      </c>
      <c r="AA1246" s="133">
        <f>CENSO[[#This Row],[v (m³)]]/SUM(AEEF[AEEF-UT])</f>
        <v>1.9765383305658784E-3</v>
      </c>
    </row>
    <row r="1247" spans="1:27" ht="14">
      <c r="A1247" s="86">
        <v>1</v>
      </c>
      <c r="B1247" s="86">
        <v>1</v>
      </c>
      <c r="C1247" s="63">
        <v>45</v>
      </c>
      <c r="D1247" s="63">
        <v>1246</v>
      </c>
      <c r="E1247" s="63" t="str">
        <f>VLOOKUP(CENSO[[#This Row],[NOME COMUM]],ESPECIES[],2,FALSE)</f>
        <v>Couratari guianensis Aubl.</v>
      </c>
      <c r="F1247" s="64" t="s">
        <v>6</v>
      </c>
      <c r="G1247" s="64">
        <v>278</v>
      </c>
      <c r="H1247" s="97">
        <f>CENSO[[#This Row],[CAP (cm)]]/PI()</f>
        <v>88.490148359093808</v>
      </c>
      <c r="I1247" s="64">
        <v>22</v>
      </c>
      <c r="J1247" s="96">
        <f>(PI()*(CENSO[[#This Row],[DAP (cm)]]^2))/40000</f>
        <v>0.61500653109570191</v>
      </c>
      <c r="K1247" s="96">
        <f>CENSO[[#This Row],[g (m²)]]*CENSO[[#This Row],[H (m)]]*0.7</f>
        <v>9.4711005788738092</v>
      </c>
      <c r="L1247" s="64">
        <v>1</v>
      </c>
      <c r="M1247" s="65">
        <v>367401.9</v>
      </c>
      <c r="N1247" s="87">
        <v>9707916.0999999903</v>
      </c>
      <c r="O1247" s="87" t="s">
        <v>1228</v>
      </c>
      <c r="P1247" s="87" t="str">
        <f>VLOOKUP(CENSO[[#This Row],[DAP (cm)]],CD[],2,TRUE)</f>
        <v>TORA</v>
      </c>
      <c r="Q1247" s="87" t="str">
        <f>VLOOKUP(CENSO[[#This Row],[DAP (cm)]],DD[],2,TRUE)</f>
        <v>80├ 90</v>
      </c>
      <c r="R1247" s="87" t="str" cm="1">
        <f t="array" ref="R1247">INDEX(_xlfn.TEXTSPLIT(CENSO[[#This Row],[NOME CIENTIFICO]]," "),1)</f>
        <v>Couratari</v>
      </c>
      <c r="S1247" s="98" t="s">
        <v>1004</v>
      </c>
      <c r="T1247" s="87">
        <f>_xlfn.MINIFS(CENSO[DAP (cm)],CENSO[NOME CIENTIFICO],CENSO[[#This Row],[NOME CIENTIFICO]])</f>
        <v>38.833806114422465</v>
      </c>
      <c r="U12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47" s="87" t="str">
        <f>IF(CENSO[[#This Row],[DAP (cm)]]&lt;CENSO[[#This Row],[DMCE (cm)]],"DAP &lt; DMCE","DAP ≥ DMCE")</f>
        <v>DAP ≥ DMCE</v>
      </c>
      <c r="W1247" s="87" t="str">
        <f>IF(CENSO[[#This Row],[DAP (cm)]]&gt;200, "Superior", "Inferior")</f>
        <v>Inferior</v>
      </c>
      <c r="X1247" s="87" t="str">
        <f>VLOOKUP(CENSO[[#This Row],[NOME COMUM]],ESPECIES[],4,FALSE)</f>
        <v>Não</v>
      </c>
      <c r="Y1247" s="87" t="str">
        <f>IF(IFERROR(VLOOKUP(CENSO[[#This Row],[NOME COMUM]],COMERCIAIS[],2, FALSE), "Não") &lt;&gt; "Não", "Sim", "Não")</f>
        <v>Sim</v>
      </c>
      <c r="Z1247" s="133">
        <f>CENSO[[#This Row],[g (m²)]]/SUM(AEEF[AEEF-UT])</f>
        <v>1.0760410562091669E-3</v>
      </c>
      <c r="AA1247" s="133">
        <f>CENSO[[#This Row],[v (m³)]]/SUM(AEEF[AEEF-UT])</f>
        <v>1.657103226562117E-2</v>
      </c>
    </row>
    <row r="1248" spans="1:27" ht="14">
      <c r="A1248" s="86">
        <v>1</v>
      </c>
      <c r="B1248" s="86">
        <v>1</v>
      </c>
      <c r="C1248" s="63">
        <v>45</v>
      </c>
      <c r="D1248" s="63">
        <v>1247</v>
      </c>
      <c r="E1248" s="63" t="str">
        <f>VLOOKUP(CENSO[[#This Row],[NOME COMUM]],ESPECIES[],2,FALSE)</f>
        <v>Couratari guianensis Aubl.</v>
      </c>
      <c r="F1248" s="64" t="s">
        <v>6</v>
      </c>
      <c r="G1248" s="64">
        <v>170</v>
      </c>
      <c r="H1248" s="97">
        <f>CENSO[[#This Row],[CAP (cm)]]/PI()</f>
        <v>54.112680651244418</v>
      </c>
      <c r="I1248" s="64">
        <v>20</v>
      </c>
      <c r="J1248" s="96">
        <f>(PI()*(CENSO[[#This Row],[DAP (cm)]]^2))/40000</f>
        <v>0.2299788927677888</v>
      </c>
      <c r="K1248" s="96">
        <f>CENSO[[#This Row],[g (m²)]]*CENSO[[#This Row],[H (m)]]*0.7</f>
        <v>3.2197044987490426</v>
      </c>
      <c r="L1248" s="64">
        <v>1</v>
      </c>
      <c r="M1248" s="65">
        <v>367364.9</v>
      </c>
      <c r="N1248" s="87">
        <v>9707945</v>
      </c>
      <c r="O1248" s="87" t="s">
        <v>1228</v>
      </c>
      <c r="P1248" s="87" t="str">
        <f>VLOOKUP(CENSO[[#This Row],[DAP (cm)]],CD[],2,TRUE)</f>
        <v>TORA</v>
      </c>
      <c r="Q1248" s="87" t="str">
        <f>VLOOKUP(CENSO[[#This Row],[DAP (cm)]],DD[],2,TRUE)</f>
        <v>50├ 60</v>
      </c>
      <c r="R1248" s="87" t="str" cm="1">
        <f t="array" ref="R1248">INDEX(_xlfn.TEXTSPLIT(CENSO[[#This Row],[NOME CIENTIFICO]]," "),1)</f>
        <v>Couratari</v>
      </c>
      <c r="S1248" s="98" t="s">
        <v>1004</v>
      </c>
      <c r="T1248" s="87">
        <f>_xlfn.MINIFS(CENSO[DAP (cm)],CENSO[NOME CIENTIFICO],CENSO[[#This Row],[NOME CIENTIFICO]])</f>
        <v>38.833806114422465</v>
      </c>
      <c r="U12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48" s="87" t="str">
        <f>IF(CENSO[[#This Row],[DAP (cm)]]&lt;CENSO[[#This Row],[DMCE (cm)]],"DAP &lt; DMCE","DAP ≥ DMCE")</f>
        <v>DAP ≥ DMCE</v>
      </c>
      <c r="W1248" s="87" t="str">
        <f>IF(CENSO[[#This Row],[DAP (cm)]]&gt;200, "Superior", "Inferior")</f>
        <v>Inferior</v>
      </c>
      <c r="X1248" s="87" t="str">
        <f>VLOOKUP(CENSO[[#This Row],[NOME COMUM]],ESPECIES[],4,FALSE)</f>
        <v>Não</v>
      </c>
      <c r="Y1248" s="87" t="str">
        <f>IF(IFERROR(VLOOKUP(CENSO[[#This Row],[NOME COMUM]],COMERCIAIS[],2, FALSE), "Não") &lt;&gt; "Não", "Sim", "Não")</f>
        <v>Sim</v>
      </c>
      <c r="Z1248" s="133">
        <f>CENSO[[#This Row],[g (m²)]]/SUM(AEEF[AEEF-UT])</f>
        <v>4.0238065478553035E-4</v>
      </c>
      <c r="AA1248" s="133">
        <f>CENSO[[#This Row],[v (m³)]]/SUM(AEEF[AEEF-UT])</f>
        <v>5.633329166997424E-3</v>
      </c>
    </row>
    <row r="1249" spans="1:27" ht="14">
      <c r="A1249" s="86">
        <v>1</v>
      </c>
      <c r="B1249" s="86">
        <v>1</v>
      </c>
      <c r="C1249" s="63">
        <v>45</v>
      </c>
      <c r="D1249" s="63">
        <v>1248</v>
      </c>
      <c r="E1249" s="63" t="str">
        <f>VLOOKUP(CENSO[[#This Row],[NOME COMUM]],ESPECIES[],2,FALSE)</f>
        <v>Tachigali myrmecophila Ducke</v>
      </c>
      <c r="F1249" s="64" t="s">
        <v>14</v>
      </c>
      <c r="G1249" s="64">
        <v>136</v>
      </c>
      <c r="H1249" s="97">
        <f>CENSO[[#This Row],[CAP (cm)]]/PI()</f>
        <v>43.290144520995533</v>
      </c>
      <c r="I1249" s="64">
        <v>13</v>
      </c>
      <c r="J1249" s="96">
        <f>(PI()*(CENSO[[#This Row],[DAP (cm)]]^2))/40000</f>
        <v>0.14718649137138479</v>
      </c>
      <c r="K1249" s="96">
        <f>CENSO[[#This Row],[g (m²)]]*CENSO[[#This Row],[H (m)]]*0.7</f>
        <v>1.3393970714796015</v>
      </c>
      <c r="L1249" s="64">
        <v>2</v>
      </c>
      <c r="M1249" s="65">
        <v>367359.4</v>
      </c>
      <c r="N1249" s="87">
        <v>9707937.8000000007</v>
      </c>
      <c r="O1249" s="98" t="s">
        <v>1225</v>
      </c>
      <c r="P1249" s="87" t="str">
        <f>VLOOKUP(CENSO[[#This Row],[DAP (cm)]],CD[],2,TRUE)</f>
        <v>TORETE</v>
      </c>
      <c r="Q1249" s="87" t="str">
        <f>VLOOKUP(CENSO[[#This Row],[DAP (cm)]],DD[],2,TRUE)</f>
        <v>40├ 50</v>
      </c>
      <c r="R1249" s="87" t="str" cm="1">
        <f t="array" ref="R1249">INDEX(_xlfn.TEXTSPLIT(CENSO[[#This Row],[NOME CIENTIFICO]]," "),1)</f>
        <v>Tachigali</v>
      </c>
      <c r="S1249" s="98" t="s">
        <v>1004</v>
      </c>
      <c r="T1249" s="87">
        <f>_xlfn.MINIFS(CENSO[DAP (cm)],CENSO[NOME CIENTIFICO],CENSO[[#This Row],[NOME CIENTIFICO]])</f>
        <v>39.152116000606256</v>
      </c>
      <c r="U12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49" s="87" t="str">
        <f>IF(CENSO[[#This Row],[DAP (cm)]]&lt;CENSO[[#This Row],[DMCE (cm)]],"DAP &lt; DMCE","DAP ≥ DMCE")</f>
        <v>DAP &lt; DMCE</v>
      </c>
      <c r="W1249" s="87" t="str">
        <f>IF(CENSO[[#This Row],[DAP (cm)]]&gt;200, "Superior", "Inferior")</f>
        <v>Inferior</v>
      </c>
      <c r="X1249" s="87" t="str">
        <f>VLOOKUP(CENSO[[#This Row],[NOME COMUM]],ESPECIES[],4,FALSE)</f>
        <v>Não</v>
      </c>
      <c r="Y1249" s="87" t="str">
        <f>IF(IFERROR(VLOOKUP(CENSO[[#This Row],[NOME COMUM]],COMERCIAIS[],2, FALSE), "Não") &lt;&gt; "Não", "Sim", "Não")</f>
        <v>Sim</v>
      </c>
      <c r="Z1249" s="133">
        <f>CENSO[[#This Row],[g (m²)]]/SUM(AEEF[AEEF-UT])</f>
        <v>2.5752361906273934E-4</v>
      </c>
      <c r="AA1249" s="133">
        <f>CENSO[[#This Row],[v (m³)]]/SUM(AEEF[AEEF-UT])</f>
        <v>2.3434649334709281E-3</v>
      </c>
    </row>
    <row r="1250" spans="1:27" ht="14">
      <c r="A1250" s="86">
        <v>1</v>
      </c>
      <c r="B1250" s="86">
        <v>1</v>
      </c>
      <c r="C1250" s="63">
        <v>45</v>
      </c>
      <c r="D1250" s="63">
        <v>1249</v>
      </c>
      <c r="E1250" s="63" t="str">
        <f>VLOOKUP(CENSO[[#This Row],[NOME COMUM]],ESPECIES[],2,FALSE)</f>
        <v>Ocotea cymbarum Kunth</v>
      </c>
      <c r="F1250" s="64" t="s">
        <v>11</v>
      </c>
      <c r="G1250" s="64">
        <v>125</v>
      </c>
      <c r="H1250" s="97">
        <f>CENSO[[#This Row],[CAP (cm)]]/PI()</f>
        <v>39.788735772973837</v>
      </c>
      <c r="I1250" s="64">
        <v>10</v>
      </c>
      <c r="J1250" s="96">
        <f>(PI()*(CENSO[[#This Row],[DAP (cm)]]^2))/40000</f>
        <v>0.12433979929054324</v>
      </c>
      <c r="K1250" s="96">
        <f>CENSO[[#This Row],[g (m²)]]*CENSO[[#This Row],[H (m)]]*0.7</f>
        <v>0.87037859503380266</v>
      </c>
      <c r="L1250" s="64">
        <v>1</v>
      </c>
      <c r="M1250" s="65">
        <v>367361.09999999899</v>
      </c>
      <c r="N1250" s="87">
        <v>9707948.3000000007</v>
      </c>
      <c r="O1250" s="98" t="s">
        <v>1225</v>
      </c>
      <c r="P1250" s="87" t="str">
        <f>VLOOKUP(CENSO[[#This Row],[DAP (cm)]],CD[],2,TRUE)</f>
        <v>TORETE</v>
      </c>
      <c r="Q1250" s="87" t="str">
        <f>VLOOKUP(CENSO[[#This Row],[DAP (cm)]],DD[],2,TRUE)</f>
        <v>30├ 40</v>
      </c>
      <c r="R1250" s="87" t="str" cm="1">
        <f t="array" ref="R1250">INDEX(_xlfn.TEXTSPLIT(CENSO[[#This Row],[NOME CIENTIFICO]]," "),1)</f>
        <v>Ocotea</v>
      </c>
      <c r="S1250" s="98" t="s">
        <v>1004</v>
      </c>
      <c r="T1250" s="87">
        <f>_xlfn.MINIFS(CENSO[DAP (cm)],CENSO[NOME CIENTIFICO],CENSO[[#This Row],[NOME CIENTIFICO]])</f>
        <v>39.470425886790046</v>
      </c>
      <c r="U12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50" s="87" t="str">
        <f>IF(CENSO[[#This Row],[DAP (cm)]]&lt;CENSO[[#This Row],[DMCE (cm)]],"DAP &lt; DMCE","DAP ≥ DMCE")</f>
        <v>DAP &lt; DMCE</v>
      </c>
      <c r="W1250" s="87" t="str">
        <f>IF(CENSO[[#This Row],[DAP (cm)]]&gt;200, "Superior", "Inferior")</f>
        <v>Inferior</v>
      </c>
      <c r="X1250" s="87" t="str">
        <f>VLOOKUP(CENSO[[#This Row],[NOME COMUM]],ESPECIES[],4,FALSE)</f>
        <v>Não</v>
      </c>
      <c r="Y1250" s="87" t="str">
        <f>IF(IFERROR(VLOOKUP(CENSO[[#This Row],[NOME COMUM]],COMERCIAIS[],2, FALSE), "Não") &lt;&gt; "Não", "Sim", "Não")</f>
        <v>Sim</v>
      </c>
      <c r="Z1250" s="133">
        <f>CENSO[[#This Row],[g (m²)]]/SUM(AEEF[AEEF-UT])</f>
        <v>2.175500944990973E-4</v>
      </c>
      <c r="AA1250" s="133">
        <f>CENSO[[#This Row],[v (m³)]]/SUM(AEEF[AEEF-UT])</f>
        <v>1.5228506614936809E-3</v>
      </c>
    </row>
    <row r="1251" spans="1:27" ht="14">
      <c r="A1251" s="86">
        <v>1</v>
      </c>
      <c r="B1251" s="86">
        <v>1</v>
      </c>
      <c r="C1251" s="63">
        <v>45</v>
      </c>
      <c r="D1251" s="63">
        <v>1250</v>
      </c>
      <c r="E1251" s="63" t="str">
        <f>VLOOKUP(CENSO[[#This Row],[NOME COMUM]],ESPECIES[],2,FALSE)</f>
        <v>Tachigali myrmecophila Ducke</v>
      </c>
      <c r="F1251" s="64" t="s">
        <v>14</v>
      </c>
      <c r="G1251" s="64">
        <v>320</v>
      </c>
      <c r="H1251" s="97">
        <f>CENSO[[#This Row],[CAP (cm)]]/PI()</f>
        <v>101.85916357881302</v>
      </c>
      <c r="I1251" s="64">
        <v>14</v>
      </c>
      <c r="J1251" s="96">
        <f>(PI()*(CENSO[[#This Row],[DAP (cm)]]^2))/40000</f>
        <v>0.81487330863050433</v>
      </c>
      <c r="K1251" s="96">
        <f>CENSO[[#This Row],[g (m²)]]*CENSO[[#This Row],[H (m)]]*0.7</f>
        <v>7.9857584245789415</v>
      </c>
      <c r="L1251" s="64">
        <v>1</v>
      </c>
      <c r="M1251" s="65">
        <v>367352.9</v>
      </c>
      <c r="N1251" s="87">
        <v>9707962.3000000007</v>
      </c>
      <c r="O1251" s="87" t="s">
        <v>1228</v>
      </c>
      <c r="P1251" s="87" t="str">
        <f>VLOOKUP(CENSO[[#This Row],[DAP (cm)]],CD[],2,TRUE)</f>
        <v>TORA</v>
      </c>
      <c r="Q1251" s="87" t="str">
        <f>VLOOKUP(CENSO[[#This Row],[DAP (cm)]],DD[],2,TRUE)</f>
        <v>100├ 110</v>
      </c>
      <c r="R1251" s="87" t="str" cm="1">
        <f t="array" ref="R1251">INDEX(_xlfn.TEXTSPLIT(CENSO[[#This Row],[NOME CIENTIFICO]]," "),1)</f>
        <v>Tachigali</v>
      </c>
      <c r="S1251" s="98" t="s">
        <v>1004</v>
      </c>
      <c r="T1251" s="87">
        <f>_xlfn.MINIFS(CENSO[DAP (cm)],CENSO[NOME CIENTIFICO],CENSO[[#This Row],[NOME CIENTIFICO]])</f>
        <v>39.152116000606256</v>
      </c>
      <c r="U12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51" s="87" t="str">
        <f>IF(CENSO[[#This Row],[DAP (cm)]]&lt;CENSO[[#This Row],[DMCE (cm)]],"DAP &lt; DMCE","DAP ≥ DMCE")</f>
        <v>DAP ≥ DMCE</v>
      </c>
      <c r="W1251" s="87" t="str">
        <f>IF(CENSO[[#This Row],[DAP (cm)]]&gt;200, "Superior", "Inferior")</f>
        <v>Inferior</v>
      </c>
      <c r="X1251" s="87" t="str">
        <f>VLOOKUP(CENSO[[#This Row],[NOME COMUM]],ESPECIES[],4,FALSE)</f>
        <v>Não</v>
      </c>
      <c r="Y1251" s="87" t="str">
        <f>IF(IFERROR(VLOOKUP(CENSO[[#This Row],[NOME COMUM]],COMERCIAIS[],2, FALSE), "Não") &lt;&gt; "Não", "Sim", "Não")</f>
        <v>Sim</v>
      </c>
      <c r="Z1251" s="133">
        <f>CENSO[[#This Row],[g (m²)]]/SUM(AEEF[AEEF-UT])</f>
        <v>1.4257362993092843E-3</v>
      </c>
      <c r="AA1251" s="133">
        <f>CENSO[[#This Row],[v (m³)]]/SUM(AEEF[AEEF-UT])</f>
        <v>1.3972215733230984E-2</v>
      </c>
    </row>
    <row r="1252" spans="1:27" ht="14">
      <c r="A1252" s="86">
        <v>1</v>
      </c>
      <c r="B1252" s="86">
        <v>1</v>
      </c>
      <c r="C1252" s="63">
        <v>45</v>
      </c>
      <c r="D1252" s="63">
        <v>1251</v>
      </c>
      <c r="E1252" s="63" t="str">
        <f>VLOOKUP(CENSO[[#This Row],[NOME COMUM]],ESPECIES[],2,FALSE)</f>
        <v>Inga paraensis Ducke</v>
      </c>
      <c r="F1252" s="64" t="s">
        <v>16</v>
      </c>
      <c r="G1252" s="64">
        <v>180</v>
      </c>
      <c r="H1252" s="97">
        <f>CENSO[[#This Row],[CAP (cm)]]/PI()</f>
        <v>57.295779513082323</v>
      </c>
      <c r="I1252" s="64">
        <v>14</v>
      </c>
      <c r="J1252" s="96">
        <f>(PI()*(CENSO[[#This Row],[DAP (cm)]]^2))/40000</f>
        <v>0.25783100780887047</v>
      </c>
      <c r="K1252" s="96">
        <f>CENSO[[#This Row],[g (m²)]]*CENSO[[#This Row],[H (m)]]*0.7</f>
        <v>2.5267438765269308</v>
      </c>
      <c r="L1252" s="64">
        <v>1</v>
      </c>
      <c r="M1252" s="65">
        <v>367352.9</v>
      </c>
      <c r="N1252" s="87">
        <v>9707970.4000000004</v>
      </c>
      <c r="O1252" s="87" t="s">
        <v>1227</v>
      </c>
      <c r="P1252" s="87" t="str">
        <f>VLOOKUP(CENSO[[#This Row],[DAP (cm)]],CD[],2,TRUE)</f>
        <v>TORA</v>
      </c>
      <c r="Q1252" s="87" t="str">
        <f>VLOOKUP(CENSO[[#This Row],[DAP (cm)]],DD[],2,TRUE)</f>
        <v>50├ 60</v>
      </c>
      <c r="R1252" s="87" t="str" cm="1">
        <f t="array" ref="R1252">INDEX(_xlfn.TEXTSPLIT(CENSO[[#This Row],[NOME CIENTIFICO]]," "),1)</f>
        <v>Inga</v>
      </c>
      <c r="S1252" s="98" t="s">
        <v>1004</v>
      </c>
      <c r="T1252" s="87">
        <f>_xlfn.MINIFS(CENSO[DAP (cm)],CENSO[NOME CIENTIFICO],CENSO[[#This Row],[NOME CIENTIFICO]])</f>
        <v>41.38028520389279</v>
      </c>
      <c r="U12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252" s="87" t="str">
        <f>IF(CENSO[[#This Row],[DAP (cm)]]&lt;CENSO[[#This Row],[DMCE (cm)]],"DAP &lt; DMCE","DAP ≥ DMCE")</f>
        <v>DAP ≥ DMCE</v>
      </c>
      <c r="W1252" s="87" t="str">
        <f>IF(CENSO[[#This Row],[DAP (cm)]]&gt;200, "Superior", "Inferior")</f>
        <v>Inferior</v>
      </c>
      <c r="X1252" s="87" t="str">
        <f>VLOOKUP(CENSO[[#This Row],[NOME COMUM]],ESPECIES[],4,FALSE)</f>
        <v>Não</v>
      </c>
      <c r="Y1252" s="87" t="str">
        <f>IF(IFERROR(VLOOKUP(CENSO[[#This Row],[NOME COMUM]],COMERCIAIS[],2, FALSE), "Não") &lt;&gt; "Não", "Sim", "Não")</f>
        <v>Não</v>
      </c>
      <c r="Z1252" s="133">
        <f>CENSO[[#This Row],[g (m²)]]/SUM(AEEF[AEEF-UT])</f>
        <v>4.5111187595332813E-4</v>
      </c>
      <c r="AA1252" s="133">
        <f>CENSO[[#This Row],[v (m³)]]/SUM(AEEF[AEEF-UT])</f>
        <v>4.4208963843426164E-3</v>
      </c>
    </row>
    <row r="1253" spans="1:27" ht="14">
      <c r="A1253" s="86">
        <v>1</v>
      </c>
      <c r="B1253" s="86">
        <v>1</v>
      </c>
      <c r="C1253" s="63">
        <v>45</v>
      </c>
      <c r="D1253" s="63">
        <v>1252</v>
      </c>
      <c r="E1253" s="63" t="str">
        <f>VLOOKUP(CENSO[[#This Row],[NOME COMUM]],ESPECIES[],2,FALSE)</f>
        <v>Tachigali myrmecophila Ducke</v>
      </c>
      <c r="F1253" s="64" t="s">
        <v>14</v>
      </c>
      <c r="G1253" s="64">
        <v>216</v>
      </c>
      <c r="H1253" s="97">
        <f>CENSO[[#This Row],[CAP (cm)]]/PI()</f>
        <v>68.754935415698782</v>
      </c>
      <c r="I1253" s="64">
        <v>17</v>
      </c>
      <c r="J1253" s="96">
        <f>(PI()*(CENSO[[#This Row],[DAP (cm)]]^2))/40000</f>
        <v>0.37127665124477338</v>
      </c>
      <c r="K1253" s="96">
        <f>CENSO[[#This Row],[g (m²)]]*CENSO[[#This Row],[H (m)]]*0.7</f>
        <v>4.4181921498128034</v>
      </c>
      <c r="L1253" s="64">
        <v>1</v>
      </c>
      <c r="M1253" s="65">
        <v>367328.4</v>
      </c>
      <c r="N1253" s="87">
        <v>9707974.6999999899</v>
      </c>
      <c r="O1253" s="87" t="s">
        <v>1228</v>
      </c>
      <c r="P1253" s="87" t="str">
        <f>VLOOKUP(CENSO[[#This Row],[DAP (cm)]],CD[],2,TRUE)</f>
        <v>TORA</v>
      </c>
      <c r="Q1253" s="87" t="str">
        <f>VLOOKUP(CENSO[[#This Row],[DAP (cm)]],DD[],2,TRUE)</f>
        <v>60├ 70</v>
      </c>
      <c r="R1253" s="87" t="str" cm="1">
        <f t="array" ref="R1253">INDEX(_xlfn.TEXTSPLIT(CENSO[[#This Row],[NOME CIENTIFICO]]," "),1)</f>
        <v>Tachigali</v>
      </c>
      <c r="S1253" s="98" t="s">
        <v>1004</v>
      </c>
      <c r="T1253" s="87">
        <f>_xlfn.MINIFS(CENSO[DAP (cm)],CENSO[NOME CIENTIFICO],CENSO[[#This Row],[NOME CIENTIFICO]])</f>
        <v>39.152116000606256</v>
      </c>
      <c r="U12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53" s="87" t="str">
        <f>IF(CENSO[[#This Row],[DAP (cm)]]&lt;CENSO[[#This Row],[DMCE (cm)]],"DAP &lt; DMCE","DAP ≥ DMCE")</f>
        <v>DAP ≥ DMCE</v>
      </c>
      <c r="W1253" s="87" t="str">
        <f>IF(CENSO[[#This Row],[DAP (cm)]]&gt;200, "Superior", "Inferior")</f>
        <v>Inferior</v>
      </c>
      <c r="X1253" s="87" t="str">
        <f>VLOOKUP(CENSO[[#This Row],[NOME COMUM]],ESPECIES[],4,FALSE)</f>
        <v>Não</v>
      </c>
      <c r="Y1253" s="87" t="str">
        <f>IF(IFERROR(VLOOKUP(CENSO[[#This Row],[NOME COMUM]],COMERCIAIS[],2, FALSE), "Não") &lt;&gt; "Não", "Sim", "Não")</f>
        <v>Sim</v>
      </c>
      <c r="Z1253" s="133">
        <f>CENSO[[#This Row],[g (m²)]]/SUM(AEEF[AEEF-UT])</f>
        <v>6.4960110137279241E-4</v>
      </c>
      <c r="AA1253" s="133">
        <f>CENSO[[#This Row],[v (m³)]]/SUM(AEEF[AEEF-UT])</f>
        <v>7.7302531063362292E-3</v>
      </c>
    </row>
    <row r="1254" spans="1:27" ht="14">
      <c r="A1254" s="86">
        <v>1</v>
      </c>
      <c r="B1254" s="86">
        <v>1</v>
      </c>
      <c r="C1254" s="63">
        <v>45</v>
      </c>
      <c r="D1254" s="63">
        <v>1253</v>
      </c>
      <c r="E1254" s="63" t="str">
        <f>VLOOKUP(CENSO[[#This Row],[NOME COMUM]],ESPECIES[],2,FALSE)</f>
        <v>Ocotea cymbarum Kunth</v>
      </c>
      <c r="F1254" s="64" t="s">
        <v>11</v>
      </c>
      <c r="G1254" s="64">
        <v>175</v>
      </c>
      <c r="H1254" s="97">
        <f>CENSO[[#This Row],[CAP (cm)]]/PI()</f>
        <v>55.70423008216337</v>
      </c>
      <c r="I1254" s="64">
        <v>15</v>
      </c>
      <c r="J1254" s="96">
        <f>(PI()*(CENSO[[#This Row],[DAP (cm)]]^2))/40000</f>
        <v>0.24370600660946476</v>
      </c>
      <c r="K1254" s="96">
        <f>CENSO[[#This Row],[g (m²)]]*CENSO[[#This Row],[H (m)]]*0.7</f>
        <v>2.5589130693993796</v>
      </c>
      <c r="L1254" s="64">
        <v>2</v>
      </c>
      <c r="M1254" s="65">
        <v>367320.9</v>
      </c>
      <c r="N1254" s="87">
        <v>9707974.6999999899</v>
      </c>
      <c r="O1254" s="87" t="s">
        <v>1228</v>
      </c>
      <c r="P1254" s="87" t="str">
        <f>VLOOKUP(CENSO[[#This Row],[DAP (cm)]],CD[],2,TRUE)</f>
        <v>TORA</v>
      </c>
      <c r="Q1254" s="87" t="str">
        <f>VLOOKUP(CENSO[[#This Row],[DAP (cm)]],DD[],2,TRUE)</f>
        <v>50├ 60</v>
      </c>
      <c r="R1254" s="87" t="str" cm="1">
        <f t="array" ref="R1254">INDEX(_xlfn.TEXTSPLIT(CENSO[[#This Row],[NOME CIENTIFICO]]," "),1)</f>
        <v>Ocotea</v>
      </c>
      <c r="S1254" s="98" t="s">
        <v>1004</v>
      </c>
      <c r="T1254" s="87">
        <f>_xlfn.MINIFS(CENSO[DAP (cm)],CENSO[NOME CIENTIFICO],CENSO[[#This Row],[NOME CIENTIFICO]])</f>
        <v>39.470425886790046</v>
      </c>
      <c r="U12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54" s="87" t="str">
        <f>IF(CENSO[[#This Row],[DAP (cm)]]&lt;CENSO[[#This Row],[DMCE (cm)]],"DAP &lt; DMCE","DAP ≥ DMCE")</f>
        <v>DAP ≥ DMCE</v>
      </c>
      <c r="W1254" s="87" t="str">
        <f>IF(CENSO[[#This Row],[DAP (cm)]]&gt;200, "Superior", "Inferior")</f>
        <v>Inferior</v>
      </c>
      <c r="X1254" s="87" t="str">
        <f>VLOOKUP(CENSO[[#This Row],[NOME COMUM]],ESPECIES[],4,FALSE)</f>
        <v>Não</v>
      </c>
      <c r="Y1254" s="87" t="str">
        <f>IF(IFERROR(VLOOKUP(CENSO[[#This Row],[NOME COMUM]],COMERCIAIS[],2, FALSE), "Não") &lt;&gt; "Não", "Sim", "Não")</f>
        <v>Sim</v>
      </c>
      <c r="Z1254" s="133">
        <f>CENSO[[#This Row],[g (m²)]]/SUM(AEEF[AEEF-UT])</f>
        <v>4.2639818521823071E-4</v>
      </c>
      <c r="AA1254" s="133">
        <f>CENSO[[#This Row],[v (m³)]]/SUM(AEEF[AEEF-UT])</f>
        <v>4.4771809447914212E-3</v>
      </c>
    </row>
    <row r="1255" spans="1:27" ht="14">
      <c r="A1255" s="86">
        <v>1</v>
      </c>
      <c r="B1255" s="86">
        <v>1</v>
      </c>
      <c r="C1255" s="63">
        <v>45</v>
      </c>
      <c r="D1255" s="63">
        <v>1254</v>
      </c>
      <c r="E1255" s="63" t="str">
        <f>VLOOKUP(CENSO[[#This Row],[NOME COMUM]],ESPECIES[],2,FALSE)</f>
        <v>Lecythis chartacea O.Berg</v>
      </c>
      <c r="F1255" s="64" t="s">
        <v>31</v>
      </c>
      <c r="G1255" s="64">
        <v>190</v>
      </c>
      <c r="H1255" s="97">
        <f>CENSO[[#This Row],[CAP (cm)]]/PI()</f>
        <v>60.478878374920228</v>
      </c>
      <c r="I1255" s="64">
        <v>17</v>
      </c>
      <c r="J1255" s="96">
        <f>(PI()*(CENSO[[#This Row],[DAP (cm)]]^2))/40000</f>
        <v>0.28727467228087106</v>
      </c>
      <c r="K1255" s="96">
        <f>CENSO[[#This Row],[g (m²)]]*CENSO[[#This Row],[H (m)]]*0.7</f>
        <v>3.4185686001423652</v>
      </c>
      <c r="L1255" s="64">
        <v>1</v>
      </c>
      <c r="M1255" s="65">
        <v>367322.4</v>
      </c>
      <c r="N1255" s="87">
        <v>9707980</v>
      </c>
      <c r="O1255" s="87" t="s">
        <v>1228</v>
      </c>
      <c r="P1255" s="87" t="str">
        <f>VLOOKUP(CENSO[[#This Row],[DAP (cm)]],CD[],2,TRUE)</f>
        <v>TORA</v>
      </c>
      <c r="Q1255" s="87" t="str">
        <f>VLOOKUP(CENSO[[#This Row],[DAP (cm)]],DD[],2,TRUE)</f>
        <v>60├ 70</v>
      </c>
      <c r="R1255" s="87" t="str" cm="1">
        <f t="array" ref="R1255">INDEX(_xlfn.TEXTSPLIT(CENSO[[#This Row],[NOME CIENTIFICO]]," "),1)</f>
        <v>Lecythis</v>
      </c>
      <c r="S1255" s="98" t="s">
        <v>1004</v>
      </c>
      <c r="T1255" s="87">
        <f>_xlfn.MINIFS(CENSO[DAP (cm)],CENSO[NOME CIENTIFICO],CENSO[[#This Row],[NOME CIENTIFICO]])</f>
        <v>38.833806114422465</v>
      </c>
      <c r="U12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55" s="87" t="str">
        <f>IF(CENSO[[#This Row],[DAP (cm)]]&lt;CENSO[[#This Row],[DMCE (cm)]],"DAP &lt; DMCE","DAP ≥ DMCE")</f>
        <v>DAP ≥ DMCE</v>
      </c>
      <c r="W1255" s="87" t="str">
        <f>IF(CENSO[[#This Row],[DAP (cm)]]&gt;200, "Superior", "Inferior")</f>
        <v>Inferior</v>
      </c>
      <c r="X1255" s="87" t="str">
        <f>VLOOKUP(CENSO[[#This Row],[NOME COMUM]],ESPECIES[],4,FALSE)</f>
        <v>Não</v>
      </c>
      <c r="Y1255" s="87" t="str">
        <f>IF(IFERROR(VLOOKUP(CENSO[[#This Row],[NOME COMUM]],COMERCIAIS[],2, FALSE), "Não") &lt;&gt; "Não", "Sim", "Não")</f>
        <v>Sim</v>
      </c>
      <c r="Z1255" s="133">
        <f>CENSO[[#This Row],[g (m²)]]/SUM(AEEF[AEEF-UT])</f>
        <v>5.0262773833071434E-4</v>
      </c>
      <c r="AA1255" s="133">
        <f>CENSO[[#This Row],[v (m³)]]/SUM(AEEF[AEEF-UT])</f>
        <v>5.9812700861354992E-3</v>
      </c>
    </row>
    <row r="1256" spans="1:27" ht="14">
      <c r="A1256" s="86">
        <v>1</v>
      </c>
      <c r="B1256" s="86">
        <v>1</v>
      </c>
      <c r="C1256" s="63">
        <v>45</v>
      </c>
      <c r="D1256" s="63">
        <v>1255</v>
      </c>
      <c r="E1256" s="63" t="str">
        <f>VLOOKUP(CENSO[[#This Row],[NOME COMUM]],ESPECIES[],2,FALSE)</f>
        <v>Piptadenia suaveolens Miq.</v>
      </c>
      <c r="F1256" s="64" t="s">
        <v>22</v>
      </c>
      <c r="G1256" s="64">
        <v>187</v>
      </c>
      <c r="H1256" s="97">
        <f>CENSO[[#This Row],[CAP (cm)]]/PI()</f>
        <v>59.523948716368857</v>
      </c>
      <c r="I1256" s="64">
        <v>13</v>
      </c>
      <c r="J1256" s="96">
        <f>(PI()*(CENSO[[#This Row],[DAP (cm)]]^2))/40000</f>
        <v>0.27827446024902436</v>
      </c>
      <c r="K1256" s="96">
        <f>CENSO[[#This Row],[g (m²)]]*CENSO[[#This Row],[H (m)]]*0.7</f>
        <v>2.5322975882661214</v>
      </c>
      <c r="L1256" s="64">
        <v>1</v>
      </c>
      <c r="M1256" s="65">
        <v>367305.5</v>
      </c>
      <c r="N1256" s="87">
        <v>9707977.5999999903</v>
      </c>
      <c r="O1256" s="87" t="s">
        <v>1228</v>
      </c>
      <c r="P1256" s="87" t="str">
        <f>VLOOKUP(CENSO[[#This Row],[DAP (cm)]],CD[],2,TRUE)</f>
        <v>TORA</v>
      </c>
      <c r="Q1256" s="87" t="str">
        <f>VLOOKUP(CENSO[[#This Row],[DAP (cm)]],DD[],2,TRUE)</f>
        <v>50├ 60</v>
      </c>
      <c r="R1256" s="87" t="str" cm="1">
        <f t="array" ref="R1256">INDEX(_xlfn.TEXTSPLIT(CENSO[[#This Row],[NOME CIENTIFICO]]," "),1)</f>
        <v>Piptadenia</v>
      </c>
      <c r="S1256" s="98" t="s">
        <v>1004</v>
      </c>
      <c r="T1256" s="87">
        <f>_xlfn.MINIFS(CENSO[DAP (cm)],CENSO[NOME CIENTIFICO],CENSO[[#This Row],[NOME CIENTIFICO]])</f>
        <v>39.788735772973837</v>
      </c>
      <c r="U12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56" s="87" t="str">
        <f>IF(CENSO[[#This Row],[DAP (cm)]]&lt;CENSO[[#This Row],[DMCE (cm)]],"DAP &lt; DMCE","DAP ≥ DMCE")</f>
        <v>DAP ≥ DMCE</v>
      </c>
      <c r="W1256" s="87" t="str">
        <f>IF(CENSO[[#This Row],[DAP (cm)]]&gt;200, "Superior", "Inferior")</f>
        <v>Inferior</v>
      </c>
      <c r="X1256" s="87" t="str">
        <f>VLOOKUP(CENSO[[#This Row],[NOME COMUM]],ESPECIES[],4,FALSE)</f>
        <v>Não</v>
      </c>
      <c r="Y1256" s="87" t="str">
        <f>IF(IFERROR(VLOOKUP(CENSO[[#This Row],[NOME COMUM]],COMERCIAIS[],2, FALSE), "Não") &lt;&gt; "Não", "Sim", "Não")</f>
        <v>Sim</v>
      </c>
      <c r="Z1256" s="133">
        <f>CENSO[[#This Row],[g (m²)]]/SUM(AEEF[AEEF-UT])</f>
        <v>4.8688059229049158E-4</v>
      </c>
      <c r="AA1256" s="133">
        <f>CENSO[[#This Row],[v (m³)]]/SUM(AEEF[AEEF-UT])</f>
        <v>4.4306133898434734E-3</v>
      </c>
    </row>
    <row r="1257" spans="1:27" ht="14">
      <c r="A1257" s="86">
        <v>1</v>
      </c>
      <c r="B1257" s="86">
        <v>1</v>
      </c>
      <c r="C1257" s="63">
        <v>45</v>
      </c>
      <c r="D1257" s="63">
        <v>1256</v>
      </c>
      <c r="E1257" s="63" t="str">
        <f>VLOOKUP(CENSO[[#This Row],[NOME COMUM]],ESPECIES[],2,FALSE)</f>
        <v>Cordia goeldiana Huber</v>
      </c>
      <c r="F1257" s="64" t="s">
        <v>27</v>
      </c>
      <c r="G1257" s="64">
        <v>247</v>
      </c>
      <c r="H1257" s="97">
        <f>CENSO[[#This Row],[CAP (cm)]]/PI()</f>
        <v>78.622541887396295</v>
      </c>
      <c r="I1257" s="64">
        <v>19</v>
      </c>
      <c r="J1257" s="96">
        <f>(PI()*(CENSO[[#This Row],[DAP (cm)]]^2))/40000</f>
        <v>0.48549419615467204</v>
      </c>
      <c r="K1257" s="96">
        <f>CENSO[[#This Row],[g (m²)]]*CENSO[[#This Row],[H (m)]]*0.7</f>
        <v>6.4570728088571379</v>
      </c>
      <c r="L1257" s="64">
        <v>1</v>
      </c>
      <c r="M1257" s="65">
        <v>367218.299999999</v>
      </c>
      <c r="N1257" s="87">
        <v>9708065.9000000004</v>
      </c>
      <c r="O1257" s="87" t="s">
        <v>1227</v>
      </c>
      <c r="P1257" s="87" t="str">
        <f>VLOOKUP(CENSO[[#This Row],[DAP (cm)]],CD[],2,TRUE)</f>
        <v>TORA</v>
      </c>
      <c r="Q1257" s="87" t="str">
        <f>VLOOKUP(CENSO[[#This Row],[DAP (cm)]],DD[],2,TRUE)</f>
        <v>70├ 80</v>
      </c>
      <c r="R1257" s="87" t="str" cm="1">
        <f t="array" ref="R1257">INDEX(_xlfn.TEXTSPLIT(CENSO[[#This Row],[NOME CIENTIFICO]]," "),1)</f>
        <v>Cordia</v>
      </c>
      <c r="S1257" s="98" t="s">
        <v>1004</v>
      </c>
      <c r="T1257" s="87">
        <f>_xlfn.MINIFS(CENSO[DAP (cm)],CENSO[NOME CIENTIFICO],CENSO[[#This Row],[NOME CIENTIFICO]])</f>
        <v>40.425355545341418</v>
      </c>
      <c r="U12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1257" s="87" t="str">
        <f>IF(CENSO[[#This Row],[DAP (cm)]]&lt;CENSO[[#This Row],[DMCE (cm)]],"DAP &lt; DMCE","DAP ≥ DMCE")</f>
        <v>DAP ≥ DMCE</v>
      </c>
      <c r="W1257" s="87" t="str">
        <f>IF(CENSO[[#This Row],[DAP (cm)]]&gt;200, "Superior", "Inferior")</f>
        <v>Inferior</v>
      </c>
      <c r="X1257" s="87" t="str">
        <f>VLOOKUP(CENSO[[#This Row],[NOME COMUM]],ESPECIES[],4,FALSE)</f>
        <v>Não</v>
      </c>
      <c r="Y1257" s="87" t="str">
        <f>IF(IFERROR(VLOOKUP(CENSO[[#This Row],[NOME COMUM]],COMERCIAIS[],2, FALSE), "Não") &lt;&gt; "Não", "Sim", "Não")</f>
        <v>Sim</v>
      </c>
      <c r="Z1257" s="133">
        <f>CENSO[[#This Row],[g (m²)]]/SUM(AEEF[AEEF-UT])</f>
        <v>8.4944087777890709E-4</v>
      </c>
      <c r="AA1257" s="133">
        <f>CENSO[[#This Row],[v (m³)]]/SUM(AEEF[AEEF-UT])</f>
        <v>1.1297563674459464E-2</v>
      </c>
    </row>
    <row r="1258" spans="1:27" ht="14">
      <c r="A1258" s="86">
        <v>1</v>
      </c>
      <c r="B1258" s="86">
        <v>1</v>
      </c>
      <c r="C1258" s="63">
        <v>45</v>
      </c>
      <c r="D1258" s="63">
        <v>1257</v>
      </c>
      <c r="E1258" s="63" t="str">
        <f>VLOOKUP(CENSO[[#This Row],[NOME COMUM]],ESPECIES[],2,FALSE)</f>
        <v>Couratari guianensis Aubl.</v>
      </c>
      <c r="F1258" s="64" t="s">
        <v>6</v>
      </c>
      <c r="G1258" s="64">
        <v>309</v>
      </c>
      <c r="H1258" s="97">
        <f>CENSO[[#This Row],[CAP (cm)]]/PI()</f>
        <v>98.357754830791322</v>
      </c>
      <c r="I1258" s="64">
        <v>23</v>
      </c>
      <c r="J1258" s="96">
        <f>(PI()*(CENSO[[#This Row],[DAP (cm)]]^2))/40000</f>
        <v>0.75981365606786289</v>
      </c>
      <c r="K1258" s="96">
        <f>CENSO[[#This Row],[g (m²)]]*CENSO[[#This Row],[H (m)]]*0.7</f>
        <v>12.232999862692591</v>
      </c>
      <c r="L1258" s="64">
        <v>1</v>
      </c>
      <c r="M1258" s="65">
        <v>367219.4</v>
      </c>
      <c r="N1258" s="87">
        <v>9708075.5999999903</v>
      </c>
      <c r="O1258" s="87" t="s">
        <v>1228</v>
      </c>
      <c r="P1258" s="87" t="str">
        <f>VLOOKUP(CENSO[[#This Row],[DAP (cm)]],CD[],2,TRUE)</f>
        <v>TORA</v>
      </c>
      <c r="Q1258" s="87" t="str">
        <f>VLOOKUP(CENSO[[#This Row],[DAP (cm)]],DD[],2,TRUE)</f>
        <v>90├ 100</v>
      </c>
      <c r="R1258" s="87" t="str" cm="1">
        <f t="array" ref="R1258">INDEX(_xlfn.TEXTSPLIT(CENSO[[#This Row],[NOME CIENTIFICO]]," "),1)</f>
        <v>Couratari</v>
      </c>
      <c r="S1258" s="98" t="s">
        <v>1004</v>
      </c>
      <c r="T1258" s="87">
        <f>_xlfn.MINIFS(CENSO[DAP (cm)],CENSO[NOME CIENTIFICO],CENSO[[#This Row],[NOME CIENTIFICO]])</f>
        <v>38.833806114422465</v>
      </c>
      <c r="U12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58" s="87" t="str">
        <f>IF(CENSO[[#This Row],[DAP (cm)]]&lt;CENSO[[#This Row],[DMCE (cm)]],"DAP &lt; DMCE","DAP ≥ DMCE")</f>
        <v>DAP ≥ DMCE</v>
      </c>
      <c r="W1258" s="87" t="str">
        <f>IF(CENSO[[#This Row],[DAP (cm)]]&gt;200, "Superior", "Inferior")</f>
        <v>Inferior</v>
      </c>
      <c r="X1258" s="87" t="str">
        <f>VLOOKUP(CENSO[[#This Row],[NOME COMUM]],ESPECIES[],4,FALSE)</f>
        <v>Não</v>
      </c>
      <c r="Y1258" s="87" t="str">
        <f>IF(IFERROR(VLOOKUP(CENSO[[#This Row],[NOME COMUM]],COMERCIAIS[],2, FALSE), "Não") &lt;&gt; "Não", "Sim", "Não")</f>
        <v>Sim</v>
      </c>
      <c r="Z1258" s="133">
        <f>CENSO[[#This Row],[g (m²)]]/SUM(AEEF[AEEF-UT])</f>
        <v>1.3294016366635715E-3</v>
      </c>
      <c r="AA1258" s="133">
        <f>CENSO[[#This Row],[v (m³)]]/SUM(AEEF[AEEF-UT])</f>
        <v>2.14033663502835E-2</v>
      </c>
    </row>
    <row r="1259" spans="1:27" ht="14">
      <c r="A1259" s="86">
        <v>1</v>
      </c>
      <c r="B1259" s="86">
        <v>1</v>
      </c>
      <c r="C1259" s="63">
        <v>45</v>
      </c>
      <c r="D1259" s="63">
        <v>1258</v>
      </c>
      <c r="E1259" s="63" t="str">
        <f>VLOOKUP(CENSO[[#This Row],[NOME COMUM]],ESPECIES[],2,FALSE)</f>
        <v>Alexa grandiflora Ducke</v>
      </c>
      <c r="F1259" s="64" t="s">
        <v>13</v>
      </c>
      <c r="G1259" s="64">
        <v>420</v>
      </c>
      <c r="H1259" s="97">
        <f>CENSO[[#This Row],[CAP (cm)]]/PI()</f>
        <v>133.69015219719208</v>
      </c>
      <c r="I1259" s="64">
        <v>20</v>
      </c>
      <c r="J1259" s="96">
        <f>(PI()*(CENSO[[#This Row],[DAP (cm)]]^2))/40000</f>
        <v>1.4037465980705166</v>
      </c>
      <c r="K1259" s="96">
        <f>CENSO[[#This Row],[g (m²)]]*CENSO[[#This Row],[H (m)]]*0.7</f>
        <v>19.652452372987231</v>
      </c>
      <c r="L1259" s="64">
        <v>2</v>
      </c>
      <c r="M1259" s="65">
        <v>367213.9</v>
      </c>
      <c r="N1259" s="87">
        <v>9708076.5</v>
      </c>
      <c r="O1259" s="87" t="s">
        <v>1227</v>
      </c>
      <c r="P1259" s="87" t="str">
        <f>VLOOKUP(CENSO[[#This Row],[DAP (cm)]],CD[],2,TRUE)</f>
        <v>TORA</v>
      </c>
      <c r="Q1259" s="87" t="str">
        <f>VLOOKUP(CENSO[[#This Row],[DAP (cm)]],DD[],2,TRUE)</f>
        <v>130├ 140</v>
      </c>
      <c r="R1259" s="87" t="str" cm="1">
        <f t="array" ref="R1259">INDEX(_xlfn.TEXTSPLIT(CENSO[[#This Row],[NOME CIENTIFICO]]," "),1)</f>
        <v>Alexa</v>
      </c>
      <c r="S1259" s="98" t="s">
        <v>1004</v>
      </c>
      <c r="T1259" s="87">
        <f>_xlfn.MINIFS(CENSO[DAP (cm)],CENSO[NOME CIENTIFICO],CENSO[[#This Row],[NOME CIENTIFICO]])</f>
        <v>39.788735772973837</v>
      </c>
      <c r="U12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59" s="87" t="str">
        <f>IF(CENSO[[#This Row],[DAP (cm)]]&lt;CENSO[[#This Row],[DMCE (cm)]],"DAP &lt; DMCE","DAP ≥ DMCE")</f>
        <v>DAP ≥ DMCE</v>
      </c>
      <c r="W1259" s="87" t="str">
        <f>IF(CENSO[[#This Row],[DAP (cm)]]&gt;200, "Superior", "Inferior")</f>
        <v>Inferior</v>
      </c>
      <c r="X1259" s="87" t="str">
        <f>VLOOKUP(CENSO[[#This Row],[NOME COMUM]],ESPECIES[],4,FALSE)</f>
        <v>Não</v>
      </c>
      <c r="Y1259" s="87" t="str">
        <f>IF(IFERROR(VLOOKUP(CENSO[[#This Row],[NOME COMUM]],COMERCIAIS[],2, FALSE), "Não") &lt;&gt; "Não", "Sim", "Não")</f>
        <v>Não</v>
      </c>
      <c r="Z1259" s="133">
        <f>CENSO[[#This Row],[g (m²)]]/SUM(AEEF[AEEF-UT])</f>
        <v>2.4560535468570082E-3</v>
      </c>
      <c r="AA1259" s="133">
        <f>CENSO[[#This Row],[v (m³)]]/SUM(AEEF[AEEF-UT])</f>
        <v>3.4384749655998109E-2</v>
      </c>
    </row>
    <row r="1260" spans="1:27" ht="14">
      <c r="A1260" s="86">
        <v>1</v>
      </c>
      <c r="B1260" s="86">
        <v>1</v>
      </c>
      <c r="C1260" s="63">
        <v>45</v>
      </c>
      <c r="D1260" s="63">
        <v>1259</v>
      </c>
      <c r="E1260" s="63" t="str">
        <f>VLOOKUP(CENSO[[#This Row],[NOME COMUM]],ESPECIES[],2,FALSE)</f>
        <v>Tachigali myrmecophila Ducke</v>
      </c>
      <c r="F1260" s="64" t="s">
        <v>14</v>
      </c>
      <c r="G1260" s="64">
        <v>337</v>
      </c>
      <c r="H1260" s="97">
        <f>CENSO[[#This Row],[CAP (cm)]]/PI()</f>
        <v>107.27043164393746</v>
      </c>
      <c r="I1260" s="64">
        <v>18</v>
      </c>
      <c r="J1260" s="96">
        <f>(PI()*(CENSO[[#This Row],[DAP (cm)]]^2))/40000</f>
        <v>0.90375338660017313</v>
      </c>
      <c r="K1260" s="96">
        <f>CENSO[[#This Row],[g (m²)]]*CENSO[[#This Row],[H (m)]]*0.7</f>
        <v>11.38729267116218</v>
      </c>
      <c r="L1260" s="64">
        <v>1</v>
      </c>
      <c r="M1260" s="65">
        <v>367211.9</v>
      </c>
      <c r="N1260" s="87">
        <v>9708082.1999999899</v>
      </c>
      <c r="O1260" s="87" t="s">
        <v>1228</v>
      </c>
      <c r="P1260" s="87" t="str">
        <f>VLOOKUP(CENSO[[#This Row],[DAP (cm)]],CD[],2,TRUE)</f>
        <v>TORA</v>
      </c>
      <c r="Q1260" s="87" t="str">
        <f>VLOOKUP(CENSO[[#This Row],[DAP (cm)]],DD[],2,TRUE)</f>
        <v>100├ 110</v>
      </c>
      <c r="R1260" s="87" t="str" cm="1">
        <f t="array" ref="R1260">INDEX(_xlfn.TEXTSPLIT(CENSO[[#This Row],[NOME CIENTIFICO]]," "),1)</f>
        <v>Tachigali</v>
      </c>
      <c r="S1260" s="98" t="s">
        <v>1004</v>
      </c>
      <c r="T1260" s="87">
        <f>_xlfn.MINIFS(CENSO[DAP (cm)],CENSO[NOME CIENTIFICO],CENSO[[#This Row],[NOME CIENTIFICO]])</f>
        <v>39.152116000606256</v>
      </c>
      <c r="U12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60" s="87" t="str">
        <f>IF(CENSO[[#This Row],[DAP (cm)]]&lt;CENSO[[#This Row],[DMCE (cm)]],"DAP &lt; DMCE","DAP ≥ DMCE")</f>
        <v>DAP ≥ DMCE</v>
      </c>
      <c r="W1260" s="87" t="str">
        <f>IF(CENSO[[#This Row],[DAP (cm)]]&gt;200, "Superior", "Inferior")</f>
        <v>Inferior</v>
      </c>
      <c r="X1260" s="87" t="str">
        <f>VLOOKUP(CENSO[[#This Row],[NOME COMUM]],ESPECIES[],4,FALSE)</f>
        <v>Não</v>
      </c>
      <c r="Y1260" s="87" t="str">
        <f>IF(IFERROR(VLOOKUP(CENSO[[#This Row],[NOME COMUM]],COMERCIAIS[],2, FALSE), "Não") &lt;&gt; "Não", "Sim", "Não")</f>
        <v>Sim</v>
      </c>
      <c r="Z1260" s="133">
        <f>CENSO[[#This Row],[g (m²)]]/SUM(AEEF[AEEF-UT])</f>
        <v>1.5812445876587508E-3</v>
      </c>
      <c r="AA1260" s="133">
        <f>CENSO[[#This Row],[v (m³)]]/SUM(AEEF[AEEF-UT])</f>
        <v>1.9923681804500257E-2</v>
      </c>
    </row>
    <row r="1261" spans="1:27" ht="14">
      <c r="A1261" s="86">
        <v>1</v>
      </c>
      <c r="B1261" s="86">
        <v>1</v>
      </c>
      <c r="C1261" s="63">
        <v>45</v>
      </c>
      <c r="D1261" s="63">
        <v>1260</v>
      </c>
      <c r="E1261" s="63" t="str">
        <f>VLOOKUP(CENSO[[#This Row],[NOME COMUM]],ESPECIES[],2,FALSE)</f>
        <v>Alexa grandiflora Ducke</v>
      </c>
      <c r="F1261" s="64" t="s">
        <v>13</v>
      </c>
      <c r="G1261" s="64">
        <v>222</v>
      </c>
      <c r="H1261" s="97">
        <f>CENSO[[#This Row],[CAP (cm)]]/PI()</f>
        <v>70.664794732801525</v>
      </c>
      <c r="I1261" s="64">
        <v>17</v>
      </c>
      <c r="J1261" s="96">
        <f>(PI()*(CENSO[[#This Row],[DAP (cm)]]^2))/40000</f>
        <v>0.39218961076704845</v>
      </c>
      <c r="K1261" s="96">
        <f>CENSO[[#This Row],[g (m²)]]*CENSO[[#This Row],[H (m)]]*0.7</f>
        <v>4.6670563681278763</v>
      </c>
      <c r="L1261" s="64">
        <v>1</v>
      </c>
      <c r="M1261" s="65">
        <v>367192.09999999899</v>
      </c>
      <c r="N1261" s="87">
        <v>9708089.0999999903</v>
      </c>
      <c r="O1261" s="87" t="s">
        <v>1227</v>
      </c>
      <c r="P1261" s="87" t="str">
        <f>VLOOKUP(CENSO[[#This Row],[DAP (cm)]],CD[],2,TRUE)</f>
        <v>TORA</v>
      </c>
      <c r="Q1261" s="87" t="str">
        <f>VLOOKUP(CENSO[[#This Row],[DAP (cm)]],DD[],2,TRUE)</f>
        <v>70├ 80</v>
      </c>
      <c r="R1261" s="87" t="str" cm="1">
        <f t="array" ref="R1261">INDEX(_xlfn.TEXTSPLIT(CENSO[[#This Row],[NOME CIENTIFICO]]," "),1)</f>
        <v>Alexa</v>
      </c>
      <c r="S1261" s="98" t="s">
        <v>1004</v>
      </c>
      <c r="T1261" s="87">
        <f>_xlfn.MINIFS(CENSO[DAP (cm)],CENSO[NOME CIENTIFICO],CENSO[[#This Row],[NOME CIENTIFICO]])</f>
        <v>39.788735772973837</v>
      </c>
      <c r="U12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61" s="87" t="str">
        <f>IF(CENSO[[#This Row],[DAP (cm)]]&lt;CENSO[[#This Row],[DMCE (cm)]],"DAP &lt; DMCE","DAP ≥ DMCE")</f>
        <v>DAP ≥ DMCE</v>
      </c>
      <c r="W1261" s="87" t="str">
        <f>IF(CENSO[[#This Row],[DAP (cm)]]&gt;200, "Superior", "Inferior")</f>
        <v>Inferior</v>
      </c>
      <c r="X1261" s="87" t="str">
        <f>VLOOKUP(CENSO[[#This Row],[NOME COMUM]],ESPECIES[],4,FALSE)</f>
        <v>Não</v>
      </c>
      <c r="Y1261" s="87" t="str">
        <f>IF(IFERROR(VLOOKUP(CENSO[[#This Row],[NOME COMUM]],COMERCIAIS[],2, FALSE), "Não") &lt;&gt; "Não", "Sim", "Não")</f>
        <v>Não</v>
      </c>
      <c r="Z1261" s="133">
        <f>CENSO[[#This Row],[g (m²)]]/SUM(AEEF[AEEF-UT])</f>
        <v>6.8619128686678451E-4</v>
      </c>
      <c r="AA1261" s="133">
        <f>CENSO[[#This Row],[v (m³)]]/SUM(AEEF[AEEF-UT])</f>
        <v>8.1656763137147367E-3</v>
      </c>
    </row>
    <row r="1262" spans="1:27" ht="14">
      <c r="A1262" s="86">
        <v>1</v>
      </c>
      <c r="B1262" s="86">
        <v>1</v>
      </c>
      <c r="C1262" s="63">
        <v>45</v>
      </c>
      <c r="D1262" s="63">
        <v>1261</v>
      </c>
      <c r="E1262" s="63" t="str">
        <f>VLOOKUP(CENSO[[#This Row],[NOME COMUM]],ESPECIES[],2,FALSE)</f>
        <v>Alexa grandiflora Ducke</v>
      </c>
      <c r="F1262" s="64" t="s">
        <v>13</v>
      </c>
      <c r="G1262" s="64">
        <v>216</v>
      </c>
      <c r="H1262" s="97">
        <f>CENSO[[#This Row],[CAP (cm)]]/PI()</f>
        <v>68.754935415698782</v>
      </c>
      <c r="I1262" s="64">
        <v>18</v>
      </c>
      <c r="J1262" s="96">
        <f>(PI()*(CENSO[[#This Row],[DAP (cm)]]^2))/40000</f>
        <v>0.37127665124477338</v>
      </c>
      <c r="K1262" s="96">
        <f>CENSO[[#This Row],[g (m²)]]*CENSO[[#This Row],[H (m)]]*0.7</f>
        <v>4.6780858056841446</v>
      </c>
      <c r="L1262" s="64">
        <v>1</v>
      </c>
      <c r="M1262" s="65">
        <v>367189</v>
      </c>
      <c r="N1262" s="87">
        <v>9708085.0999999903</v>
      </c>
      <c r="O1262" s="87" t="s">
        <v>1227</v>
      </c>
      <c r="P1262" s="87" t="str">
        <f>VLOOKUP(CENSO[[#This Row],[DAP (cm)]],CD[],2,TRUE)</f>
        <v>TORA</v>
      </c>
      <c r="Q1262" s="87" t="str">
        <f>VLOOKUP(CENSO[[#This Row],[DAP (cm)]],DD[],2,TRUE)</f>
        <v>60├ 70</v>
      </c>
      <c r="R1262" s="87" t="str" cm="1">
        <f t="array" ref="R1262">INDEX(_xlfn.TEXTSPLIT(CENSO[[#This Row],[NOME CIENTIFICO]]," "),1)</f>
        <v>Alexa</v>
      </c>
      <c r="S1262" s="98" t="s">
        <v>1004</v>
      </c>
      <c r="T1262" s="87">
        <f>_xlfn.MINIFS(CENSO[DAP (cm)],CENSO[NOME CIENTIFICO],CENSO[[#This Row],[NOME CIENTIFICO]])</f>
        <v>39.788735772973837</v>
      </c>
      <c r="U12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62" s="87" t="str">
        <f>IF(CENSO[[#This Row],[DAP (cm)]]&lt;CENSO[[#This Row],[DMCE (cm)]],"DAP &lt; DMCE","DAP ≥ DMCE")</f>
        <v>DAP ≥ DMCE</v>
      </c>
      <c r="W1262" s="87" t="str">
        <f>IF(CENSO[[#This Row],[DAP (cm)]]&gt;200, "Superior", "Inferior")</f>
        <v>Inferior</v>
      </c>
      <c r="X1262" s="87" t="str">
        <f>VLOOKUP(CENSO[[#This Row],[NOME COMUM]],ESPECIES[],4,FALSE)</f>
        <v>Não</v>
      </c>
      <c r="Y1262" s="87" t="str">
        <f>IF(IFERROR(VLOOKUP(CENSO[[#This Row],[NOME COMUM]],COMERCIAIS[],2, FALSE), "Não") &lt;&gt; "Não", "Sim", "Não")</f>
        <v>Não</v>
      </c>
      <c r="Z1262" s="133">
        <f>CENSO[[#This Row],[g (m²)]]/SUM(AEEF[AEEF-UT])</f>
        <v>6.4960110137279241E-4</v>
      </c>
      <c r="AA1262" s="133">
        <f>CENSO[[#This Row],[v (m³)]]/SUM(AEEF[AEEF-UT])</f>
        <v>8.1849738772971845E-3</v>
      </c>
    </row>
    <row r="1263" spans="1:27" ht="14">
      <c r="A1263" s="86">
        <v>1</v>
      </c>
      <c r="B1263" s="86">
        <v>1</v>
      </c>
      <c r="C1263" s="63">
        <v>45</v>
      </c>
      <c r="D1263" s="63">
        <v>1262</v>
      </c>
      <c r="E1263" s="63" t="str">
        <f>VLOOKUP(CENSO[[#This Row],[NOME COMUM]],ESPECIES[],2,FALSE)</f>
        <v>Parkia multijuga Benth.</v>
      </c>
      <c r="F1263" s="64" t="s">
        <v>75</v>
      </c>
      <c r="G1263" s="64">
        <v>145</v>
      </c>
      <c r="H1263" s="97">
        <f>CENSO[[#This Row],[CAP (cm)]]/PI()</f>
        <v>46.154933496649647</v>
      </c>
      <c r="I1263" s="64">
        <v>14</v>
      </c>
      <c r="J1263" s="96">
        <f>(PI()*(CENSO[[#This Row],[DAP (cm)]]^2))/40000</f>
        <v>0.16731163392535497</v>
      </c>
      <c r="K1263" s="96">
        <f>CENSO[[#This Row],[g (m²)]]*CENSO[[#This Row],[H (m)]]*0.7</f>
        <v>1.6396540124684784</v>
      </c>
      <c r="L1263" s="64">
        <v>1</v>
      </c>
      <c r="M1263" s="65">
        <v>367129.799999999</v>
      </c>
      <c r="N1263" s="87">
        <v>9708131.0999999903</v>
      </c>
      <c r="O1263" s="98" t="s">
        <v>1225</v>
      </c>
      <c r="P1263" s="87" t="str">
        <f>VLOOKUP(CENSO[[#This Row],[DAP (cm)]],CD[],2,TRUE)</f>
        <v>TORETE</v>
      </c>
      <c r="Q1263" s="87" t="str">
        <f>VLOOKUP(CENSO[[#This Row],[DAP (cm)]],DD[],2,TRUE)</f>
        <v>40├ 50</v>
      </c>
      <c r="R1263" s="87" t="str" cm="1">
        <f t="array" ref="R1263">INDEX(_xlfn.TEXTSPLIT(CENSO[[#This Row],[NOME CIENTIFICO]]," "),1)</f>
        <v>Parkia</v>
      </c>
      <c r="S1263" s="98" t="s">
        <v>1004</v>
      </c>
      <c r="T1263" s="87">
        <f>_xlfn.MINIFS(CENSO[DAP (cm)],CENSO[NOME CIENTIFICO],CENSO[[#This Row],[NOME CIENTIFICO]])</f>
        <v>39.788735772973837</v>
      </c>
      <c r="U12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63" s="87" t="str">
        <f>IF(CENSO[[#This Row],[DAP (cm)]]&lt;CENSO[[#This Row],[DMCE (cm)]],"DAP &lt; DMCE","DAP ≥ DMCE")</f>
        <v>DAP &lt; DMCE</v>
      </c>
      <c r="W1263" s="87" t="str">
        <f>IF(CENSO[[#This Row],[DAP (cm)]]&gt;200, "Superior", "Inferior")</f>
        <v>Inferior</v>
      </c>
      <c r="X1263" s="87" t="str">
        <f>VLOOKUP(CENSO[[#This Row],[NOME COMUM]],ESPECIES[],4,FALSE)</f>
        <v>Não</v>
      </c>
      <c r="Y1263" s="87" t="str">
        <f>IF(IFERROR(VLOOKUP(CENSO[[#This Row],[NOME COMUM]],COMERCIAIS[],2, FALSE), "Não") &lt;&gt; "Não", "Sim", "Não")</f>
        <v>Não</v>
      </c>
      <c r="Z1263" s="133">
        <f>CENSO[[#This Row],[g (m²)]]/SUM(AEEF[AEEF-UT])</f>
        <v>2.927354071579853E-4</v>
      </c>
      <c r="AA1263" s="133">
        <f>CENSO[[#This Row],[v (m³)]]/SUM(AEEF[AEEF-UT])</f>
        <v>2.8688069901482553E-3</v>
      </c>
    </row>
    <row r="1264" spans="1:27" ht="14">
      <c r="A1264" s="86">
        <v>1</v>
      </c>
      <c r="B1264" s="86">
        <v>1</v>
      </c>
      <c r="C1264" s="63">
        <v>45</v>
      </c>
      <c r="D1264" s="63">
        <v>1263</v>
      </c>
      <c r="E1264" s="63" t="str">
        <f>VLOOKUP(CENSO[[#This Row],[NOME COMUM]],ESPECIES[],2,FALSE)</f>
        <v>Tetragastris panamensis (Engl.) Kuntze</v>
      </c>
      <c r="F1264" s="64" t="s">
        <v>26</v>
      </c>
      <c r="G1264" s="64">
        <v>168</v>
      </c>
      <c r="H1264" s="97">
        <f>CENSO[[#This Row],[CAP (cm)]]/PI()</f>
        <v>53.476060878876837</v>
      </c>
      <c r="I1264" s="64">
        <v>14</v>
      </c>
      <c r="J1264" s="96">
        <f>(PI()*(CENSO[[#This Row],[DAP (cm)]]^2))/40000</f>
        <v>0.22459945569128273</v>
      </c>
      <c r="K1264" s="96">
        <f>CENSO[[#This Row],[g (m²)]]*CENSO[[#This Row],[H (m)]]*0.7</f>
        <v>2.2010746657745708</v>
      </c>
      <c r="L1264" s="64">
        <v>2</v>
      </c>
      <c r="M1264" s="65">
        <v>367129.5</v>
      </c>
      <c r="N1264" s="87">
        <v>9708134</v>
      </c>
      <c r="O1264" s="98" t="s">
        <v>1225</v>
      </c>
      <c r="P1264" s="87" t="str">
        <f>VLOOKUP(CENSO[[#This Row],[DAP (cm)]],CD[],2,TRUE)</f>
        <v>TORA</v>
      </c>
      <c r="Q1264" s="87" t="str">
        <f>VLOOKUP(CENSO[[#This Row],[DAP (cm)]],DD[],2,TRUE)</f>
        <v>50├ 60</v>
      </c>
      <c r="R1264" s="87" t="str" cm="1">
        <f t="array" ref="R1264">INDEX(_xlfn.TEXTSPLIT(CENSO[[#This Row],[NOME CIENTIFICO]]," "),1)</f>
        <v>Tetragastris</v>
      </c>
      <c r="S1264" s="98" t="s">
        <v>1004</v>
      </c>
      <c r="T1264" s="87">
        <f>_xlfn.MINIFS(CENSO[DAP (cm)],CENSO[NOME CIENTIFICO],CENSO[[#This Row],[NOME CIENTIFICO]])</f>
        <v>44.563384065730695</v>
      </c>
      <c r="U12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54.563384065730695</v>
      </c>
      <c r="V1264" s="87" t="str">
        <f>IF(CENSO[[#This Row],[DAP (cm)]]&lt;CENSO[[#This Row],[DMCE (cm)]],"DAP &lt; DMCE","DAP ≥ DMCE")</f>
        <v>DAP &lt; DMCE</v>
      </c>
      <c r="W1264" s="87" t="str">
        <f>IF(CENSO[[#This Row],[DAP (cm)]]&gt;200, "Superior", "Inferior")</f>
        <v>Inferior</v>
      </c>
      <c r="X1264" s="87" t="str">
        <f>VLOOKUP(CENSO[[#This Row],[NOME COMUM]],ESPECIES[],4,FALSE)</f>
        <v>Não</v>
      </c>
      <c r="Y1264" s="87" t="str">
        <f>IF(IFERROR(VLOOKUP(CENSO[[#This Row],[NOME COMUM]],COMERCIAIS[],2, FALSE), "Não") &lt;&gt; "Não", "Sim", "Não")</f>
        <v>Não</v>
      </c>
      <c r="Z1264" s="133">
        <f>CENSO[[#This Row],[g (m²)]]/SUM(AEEF[AEEF-UT])</f>
        <v>3.9296856749712139E-4</v>
      </c>
      <c r="AA1264" s="133">
        <f>CENSO[[#This Row],[v (m³)]]/SUM(AEEF[AEEF-UT])</f>
        <v>3.8510919614717898E-3</v>
      </c>
    </row>
    <row r="1265" spans="1:27" ht="14">
      <c r="A1265" s="86">
        <v>1</v>
      </c>
      <c r="B1265" s="86">
        <v>1</v>
      </c>
      <c r="C1265" s="63">
        <v>45</v>
      </c>
      <c r="D1265" s="63">
        <v>1264</v>
      </c>
      <c r="E1265" s="63" t="str">
        <f>VLOOKUP(CENSO[[#This Row],[NOME COMUM]],ESPECIES[],2,FALSE)</f>
        <v>Piptadenia suaveolens Miq.</v>
      </c>
      <c r="F1265" s="64" t="s">
        <v>22</v>
      </c>
      <c r="G1265" s="64">
        <v>243</v>
      </c>
      <c r="H1265" s="97">
        <f>CENSO[[#This Row],[CAP (cm)]]/PI()</f>
        <v>77.349302342661133</v>
      </c>
      <c r="I1265" s="64">
        <v>17</v>
      </c>
      <c r="J1265" s="96">
        <f>(PI()*(CENSO[[#This Row],[DAP (cm)]]^2))/40000</f>
        <v>0.46989701173166643</v>
      </c>
      <c r="K1265" s="96">
        <f>CENSO[[#This Row],[g (m²)]]*CENSO[[#This Row],[H (m)]]*0.7</f>
        <v>5.5917744396068301</v>
      </c>
      <c r="L1265" s="64">
        <v>2</v>
      </c>
      <c r="M1265" s="65">
        <v>367138.4</v>
      </c>
      <c r="N1265" s="87">
        <v>9708163.5999999903</v>
      </c>
      <c r="O1265" s="87" t="s">
        <v>1228</v>
      </c>
      <c r="P1265" s="87" t="str">
        <f>VLOOKUP(CENSO[[#This Row],[DAP (cm)]],CD[],2,TRUE)</f>
        <v>TORA</v>
      </c>
      <c r="Q1265" s="87" t="str">
        <f>VLOOKUP(CENSO[[#This Row],[DAP (cm)]],DD[],2,TRUE)</f>
        <v>70├ 80</v>
      </c>
      <c r="R1265" s="87" t="str" cm="1">
        <f t="array" ref="R1265">INDEX(_xlfn.TEXTSPLIT(CENSO[[#This Row],[NOME CIENTIFICO]]," "),1)</f>
        <v>Piptadenia</v>
      </c>
      <c r="S1265" s="98" t="s">
        <v>1004</v>
      </c>
      <c r="T1265" s="87">
        <f>_xlfn.MINIFS(CENSO[DAP (cm)],CENSO[NOME CIENTIFICO],CENSO[[#This Row],[NOME CIENTIFICO]])</f>
        <v>39.788735772973837</v>
      </c>
      <c r="U12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65" s="87" t="str">
        <f>IF(CENSO[[#This Row],[DAP (cm)]]&lt;CENSO[[#This Row],[DMCE (cm)]],"DAP &lt; DMCE","DAP ≥ DMCE")</f>
        <v>DAP ≥ DMCE</v>
      </c>
      <c r="W1265" s="87" t="str">
        <f>IF(CENSO[[#This Row],[DAP (cm)]]&gt;200, "Superior", "Inferior")</f>
        <v>Inferior</v>
      </c>
      <c r="X1265" s="87" t="str">
        <f>VLOOKUP(CENSO[[#This Row],[NOME COMUM]],ESPECIES[],4,FALSE)</f>
        <v>Não</v>
      </c>
      <c r="Y1265" s="87" t="str">
        <f>IF(IFERROR(VLOOKUP(CENSO[[#This Row],[NOME COMUM]],COMERCIAIS[],2, FALSE), "Não") &lt;&gt; "Não", "Sim", "Não")</f>
        <v>Sim</v>
      </c>
      <c r="Z1265" s="133">
        <f>CENSO[[#This Row],[g (m²)]]/SUM(AEEF[AEEF-UT])</f>
        <v>8.2215139392494054E-4</v>
      </c>
      <c r="AA1265" s="133">
        <f>CENSO[[#This Row],[v (m³)]]/SUM(AEEF[AEEF-UT])</f>
        <v>9.7836015877067924E-3</v>
      </c>
    </row>
    <row r="1266" spans="1:27" ht="14">
      <c r="A1266" s="86">
        <v>1</v>
      </c>
      <c r="B1266" s="86">
        <v>1</v>
      </c>
      <c r="C1266" s="63">
        <v>45</v>
      </c>
      <c r="D1266" s="63">
        <v>1265</v>
      </c>
      <c r="E1266" s="63" t="str">
        <f>VLOOKUP(CENSO[[#This Row],[NOME COMUM]],ESPECIES[],2,FALSE)</f>
        <v>Apuleia leiocarpa (Vogel) J.F.Macbr.</v>
      </c>
      <c r="F1266" s="64" t="s">
        <v>51</v>
      </c>
      <c r="G1266" s="64">
        <v>325</v>
      </c>
      <c r="H1266" s="97">
        <f>CENSO[[#This Row],[CAP (cm)]]/PI()</f>
        <v>103.45071300973197</v>
      </c>
      <c r="I1266" s="64">
        <v>20</v>
      </c>
      <c r="J1266" s="96">
        <f>(PI()*(CENSO[[#This Row],[DAP (cm)]]^2))/40000</f>
        <v>0.84053704320407219</v>
      </c>
      <c r="K1266" s="96">
        <f>CENSO[[#This Row],[g (m²)]]*CENSO[[#This Row],[H (m)]]*0.7</f>
        <v>11.767518604857012</v>
      </c>
      <c r="L1266" s="64">
        <v>1</v>
      </c>
      <c r="M1266" s="65">
        <v>367136.9</v>
      </c>
      <c r="N1266" s="87">
        <v>9708165</v>
      </c>
      <c r="O1266" s="87" t="s">
        <v>1228</v>
      </c>
      <c r="P1266" s="87" t="str">
        <f>VLOOKUP(CENSO[[#This Row],[DAP (cm)]],CD[],2,TRUE)</f>
        <v>TORA</v>
      </c>
      <c r="Q1266" s="87" t="str">
        <f>VLOOKUP(CENSO[[#This Row],[DAP (cm)]],DD[],2,TRUE)</f>
        <v>100├ 110</v>
      </c>
      <c r="R1266" s="87" t="str" cm="1">
        <f t="array" ref="R1266">INDEX(_xlfn.TEXTSPLIT(CENSO[[#This Row],[NOME CIENTIFICO]]," "),1)</f>
        <v>Apuleia</v>
      </c>
      <c r="S1266" s="98" t="s">
        <v>1004</v>
      </c>
      <c r="T1266" s="87">
        <f>_xlfn.MINIFS(CENSO[DAP (cm)],CENSO[NOME CIENTIFICO],CENSO[[#This Row],[NOME CIENTIFICO]])</f>
        <v>39.788735772973837</v>
      </c>
      <c r="U12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66" s="87" t="str">
        <f>IF(CENSO[[#This Row],[DAP (cm)]]&lt;CENSO[[#This Row],[DMCE (cm)]],"DAP &lt; DMCE","DAP ≥ DMCE")</f>
        <v>DAP ≥ DMCE</v>
      </c>
      <c r="W1266" s="87" t="str">
        <f>IF(CENSO[[#This Row],[DAP (cm)]]&gt;200, "Superior", "Inferior")</f>
        <v>Inferior</v>
      </c>
      <c r="X1266" s="87" t="str">
        <f>VLOOKUP(CENSO[[#This Row],[NOME COMUM]],ESPECIES[],4,FALSE)</f>
        <v>Não</v>
      </c>
      <c r="Y1266" s="87" t="str">
        <f>IF(IFERROR(VLOOKUP(CENSO[[#This Row],[NOME COMUM]],COMERCIAIS[],2, FALSE), "Não") &lt;&gt; "Não", "Sim", "Não")</f>
        <v>Sim</v>
      </c>
      <c r="Z1266" s="133">
        <f>CENSO[[#This Row],[g (m²)]]/SUM(AEEF[AEEF-UT])</f>
        <v>1.4706386388138974E-3</v>
      </c>
      <c r="AA1266" s="133">
        <f>CENSO[[#This Row],[v (m³)]]/SUM(AEEF[AEEF-UT])</f>
        <v>2.0588940943394567E-2</v>
      </c>
    </row>
    <row r="1267" spans="1:27" ht="14">
      <c r="A1267" s="86">
        <v>1</v>
      </c>
      <c r="B1267" s="86">
        <v>1</v>
      </c>
      <c r="C1267" s="63">
        <v>45</v>
      </c>
      <c r="D1267" s="63">
        <v>1266</v>
      </c>
      <c r="E1267" s="63" t="str">
        <f>VLOOKUP(CENSO[[#This Row],[NOME COMUM]],ESPECIES[],2,FALSE)</f>
        <v>Lecythis chartacea O.Berg</v>
      </c>
      <c r="F1267" s="64" t="s">
        <v>31</v>
      </c>
      <c r="G1267" s="64">
        <v>150</v>
      </c>
      <c r="H1267" s="97">
        <f>CENSO[[#This Row],[CAP (cm)]]/PI()</f>
        <v>47.7464829275686</v>
      </c>
      <c r="I1267" s="64">
        <v>17</v>
      </c>
      <c r="J1267" s="96">
        <f>(PI()*(CENSO[[#This Row],[DAP (cm)]]^2))/40000</f>
        <v>0.17904931097838223</v>
      </c>
      <c r="K1267" s="96">
        <f>CENSO[[#This Row],[g (m²)]]*CENSO[[#This Row],[H (m)]]*0.7</f>
        <v>2.1306868006427484</v>
      </c>
      <c r="L1267" s="64">
        <v>1</v>
      </c>
      <c r="M1267" s="65">
        <v>367136.799999999</v>
      </c>
      <c r="N1267" s="87">
        <v>9708169.4000000004</v>
      </c>
      <c r="O1267" s="98" t="s">
        <v>1225</v>
      </c>
      <c r="P1267" s="87" t="str">
        <f>VLOOKUP(CENSO[[#This Row],[DAP (cm)]],CD[],2,TRUE)</f>
        <v>TORETE</v>
      </c>
      <c r="Q1267" s="87" t="str">
        <f>VLOOKUP(CENSO[[#This Row],[DAP (cm)]],DD[],2,TRUE)</f>
        <v>40├ 50</v>
      </c>
      <c r="R1267" s="87" t="str" cm="1">
        <f t="array" ref="R1267">INDEX(_xlfn.TEXTSPLIT(CENSO[[#This Row],[NOME CIENTIFICO]]," "),1)</f>
        <v>Lecythis</v>
      </c>
      <c r="S1267" s="98" t="s">
        <v>1004</v>
      </c>
      <c r="T1267" s="87">
        <f>_xlfn.MINIFS(CENSO[DAP (cm)],CENSO[NOME CIENTIFICO],CENSO[[#This Row],[NOME CIENTIFICO]])</f>
        <v>38.833806114422465</v>
      </c>
      <c r="U12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67" s="87" t="str">
        <f>IF(CENSO[[#This Row],[DAP (cm)]]&lt;CENSO[[#This Row],[DMCE (cm)]],"DAP &lt; DMCE","DAP ≥ DMCE")</f>
        <v>DAP &lt; DMCE</v>
      </c>
      <c r="W1267" s="87" t="str">
        <f>IF(CENSO[[#This Row],[DAP (cm)]]&gt;200, "Superior", "Inferior")</f>
        <v>Inferior</v>
      </c>
      <c r="X1267" s="87" t="str">
        <f>VLOOKUP(CENSO[[#This Row],[NOME COMUM]],ESPECIES[],4,FALSE)</f>
        <v>Não</v>
      </c>
      <c r="Y1267" s="87" t="str">
        <f>IF(IFERROR(VLOOKUP(CENSO[[#This Row],[NOME COMUM]],COMERCIAIS[],2, FALSE), "Não") &lt;&gt; "Não", "Sim", "Não")</f>
        <v>Sim</v>
      </c>
      <c r="Z1267" s="133">
        <f>CENSO[[#This Row],[g (m²)]]/SUM(AEEF[AEEF-UT])</f>
        <v>3.1327213607870003E-4</v>
      </c>
      <c r="AA1267" s="133">
        <f>CENSO[[#This Row],[v (m³)]]/SUM(AEEF[AEEF-UT])</f>
        <v>3.72793841933653E-3</v>
      </c>
    </row>
    <row r="1268" spans="1:27" ht="14">
      <c r="A1268" s="86">
        <v>1</v>
      </c>
      <c r="B1268" s="86">
        <v>1</v>
      </c>
      <c r="C1268" s="63">
        <v>45</v>
      </c>
      <c r="D1268" s="63">
        <v>1267</v>
      </c>
      <c r="E1268" s="63" t="str">
        <f>VLOOKUP(CENSO[[#This Row],[NOME COMUM]],ESPECIES[],2,FALSE)</f>
        <v>Couratari guianensis Aubl.</v>
      </c>
      <c r="F1268" s="64" t="s">
        <v>6</v>
      </c>
      <c r="G1268" s="64">
        <v>233</v>
      </c>
      <c r="H1268" s="97">
        <f>CENSO[[#This Row],[CAP (cm)]]/PI()</f>
        <v>74.166203480823228</v>
      </c>
      <c r="I1268" s="64">
        <v>23</v>
      </c>
      <c r="J1268" s="96">
        <f>(PI()*(CENSO[[#This Row],[DAP (cm)]]^2))/40000</f>
        <v>0.43201813527579536</v>
      </c>
      <c r="K1268" s="96">
        <f>CENSO[[#This Row],[g (m²)]]*CENSO[[#This Row],[H (m)]]*0.7</f>
        <v>6.9554919779403042</v>
      </c>
      <c r="L1268" s="64">
        <v>2</v>
      </c>
      <c r="M1268" s="65">
        <v>367125.59999999899</v>
      </c>
      <c r="N1268" s="87">
        <v>9708179.3000000007</v>
      </c>
      <c r="O1268" s="87" t="s">
        <v>1228</v>
      </c>
      <c r="P1268" s="87" t="str">
        <f>VLOOKUP(CENSO[[#This Row],[DAP (cm)]],CD[],2,TRUE)</f>
        <v>TORA</v>
      </c>
      <c r="Q1268" s="87" t="str">
        <f>VLOOKUP(CENSO[[#This Row],[DAP (cm)]],DD[],2,TRUE)</f>
        <v>70├ 80</v>
      </c>
      <c r="R1268" s="87" t="str" cm="1">
        <f t="array" ref="R1268">INDEX(_xlfn.TEXTSPLIT(CENSO[[#This Row],[NOME CIENTIFICO]]," "),1)</f>
        <v>Couratari</v>
      </c>
      <c r="S1268" s="98" t="s">
        <v>1004</v>
      </c>
      <c r="T1268" s="87">
        <f>_xlfn.MINIFS(CENSO[DAP (cm)],CENSO[NOME CIENTIFICO],CENSO[[#This Row],[NOME CIENTIFICO]])</f>
        <v>38.833806114422465</v>
      </c>
      <c r="U12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68" s="87" t="str">
        <f>IF(CENSO[[#This Row],[DAP (cm)]]&lt;CENSO[[#This Row],[DMCE (cm)]],"DAP &lt; DMCE","DAP ≥ DMCE")</f>
        <v>DAP ≥ DMCE</v>
      </c>
      <c r="W1268" s="87" t="str">
        <f>IF(CENSO[[#This Row],[DAP (cm)]]&gt;200, "Superior", "Inferior")</f>
        <v>Inferior</v>
      </c>
      <c r="X1268" s="87" t="str">
        <f>VLOOKUP(CENSO[[#This Row],[NOME COMUM]],ESPECIES[],4,FALSE)</f>
        <v>Não</v>
      </c>
      <c r="Y1268" s="87" t="str">
        <f>IF(IFERROR(VLOOKUP(CENSO[[#This Row],[NOME COMUM]],COMERCIAIS[],2, FALSE), "Não") &lt;&gt; "Não", "Sim", "Não")</f>
        <v>Sim</v>
      </c>
      <c r="Z1268" s="133">
        <f>CENSO[[#This Row],[g (m²)]]/SUM(AEEF[AEEF-UT])</f>
        <v>7.5587693313673558E-4</v>
      </c>
      <c r="AA1268" s="133">
        <f>CENSO[[#This Row],[v (m³)]]/SUM(AEEF[AEEF-UT])</f>
        <v>1.2169618623501442E-2</v>
      </c>
    </row>
    <row r="1269" spans="1:27" ht="14">
      <c r="A1269" s="86">
        <v>1</v>
      </c>
      <c r="B1269" s="86">
        <v>1</v>
      </c>
      <c r="C1269" s="63">
        <v>45</v>
      </c>
      <c r="D1269" s="63">
        <v>1268</v>
      </c>
      <c r="E1269" s="63" t="str">
        <f>VLOOKUP(CENSO[[#This Row],[NOME COMUM]],ESPECIES[],2,FALSE)</f>
        <v>Piptadenia suaveolens Miq.</v>
      </c>
      <c r="F1269" s="64" t="s">
        <v>22</v>
      </c>
      <c r="G1269" s="64">
        <v>193</v>
      </c>
      <c r="H1269" s="97">
        <f>CENSO[[#This Row],[CAP (cm)]]/PI()</f>
        <v>61.4338080334716</v>
      </c>
      <c r="I1269" s="64">
        <v>14</v>
      </c>
      <c r="J1269" s="96">
        <f>(PI()*(CENSO[[#This Row],[DAP (cm)]]^2))/40000</f>
        <v>0.29641812376150045</v>
      </c>
      <c r="K1269" s="96">
        <f>CENSO[[#This Row],[g (m²)]]*CENSO[[#This Row],[H (m)]]*0.7</f>
        <v>2.9048976128627038</v>
      </c>
      <c r="L1269" s="64">
        <v>1</v>
      </c>
      <c r="M1269" s="65">
        <v>367114.7</v>
      </c>
      <c r="N1269" s="87">
        <v>9708160.5999999903</v>
      </c>
      <c r="O1269" s="87" t="s">
        <v>1228</v>
      </c>
      <c r="P1269" s="87" t="str">
        <f>VLOOKUP(CENSO[[#This Row],[DAP (cm)]],CD[],2,TRUE)</f>
        <v>TORA</v>
      </c>
      <c r="Q1269" s="87" t="str">
        <f>VLOOKUP(CENSO[[#This Row],[DAP (cm)]],DD[],2,TRUE)</f>
        <v>60├ 70</v>
      </c>
      <c r="R1269" s="87" t="str" cm="1">
        <f t="array" ref="R1269">INDEX(_xlfn.TEXTSPLIT(CENSO[[#This Row],[NOME CIENTIFICO]]," "),1)</f>
        <v>Piptadenia</v>
      </c>
      <c r="S1269" s="98" t="s">
        <v>1004</v>
      </c>
      <c r="T1269" s="87">
        <f>_xlfn.MINIFS(CENSO[DAP (cm)],CENSO[NOME CIENTIFICO],CENSO[[#This Row],[NOME CIENTIFICO]])</f>
        <v>39.788735772973837</v>
      </c>
      <c r="U12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69" s="87" t="str">
        <f>IF(CENSO[[#This Row],[DAP (cm)]]&lt;CENSO[[#This Row],[DMCE (cm)]],"DAP &lt; DMCE","DAP ≥ DMCE")</f>
        <v>DAP ≥ DMCE</v>
      </c>
      <c r="W1269" s="87" t="str">
        <f>IF(CENSO[[#This Row],[DAP (cm)]]&gt;200, "Superior", "Inferior")</f>
        <v>Inferior</v>
      </c>
      <c r="X1269" s="87" t="str">
        <f>VLOOKUP(CENSO[[#This Row],[NOME COMUM]],ESPECIES[],4,FALSE)</f>
        <v>Não</v>
      </c>
      <c r="Y1269" s="87" t="str">
        <f>IF(IFERROR(VLOOKUP(CENSO[[#This Row],[NOME COMUM]],COMERCIAIS[],2, FALSE), "Não") &lt;&gt; "Não", "Sim", "Não")</f>
        <v>Sim</v>
      </c>
      <c r="Z1269" s="133">
        <f>CENSO[[#This Row],[g (m²)]]/SUM(AEEF[AEEF-UT])</f>
        <v>5.1862550207979992E-4</v>
      </c>
      <c r="AA1269" s="133">
        <f>CENSO[[#This Row],[v (m³)]]/SUM(AEEF[AEEF-UT])</f>
        <v>5.0825299203820376E-3</v>
      </c>
    </row>
    <row r="1270" spans="1:27" ht="14">
      <c r="A1270" s="86">
        <v>1</v>
      </c>
      <c r="B1270" s="86">
        <v>1</v>
      </c>
      <c r="C1270" s="63">
        <v>45</v>
      </c>
      <c r="D1270" s="63">
        <v>1269</v>
      </c>
      <c r="E1270" s="63" t="str">
        <f>VLOOKUP(CENSO[[#This Row],[NOME COMUM]],ESPECIES[],2,FALSE)</f>
        <v>Bertholletia excelsa Humb. &amp; Bonpl.</v>
      </c>
      <c r="F1270" s="64" t="s">
        <v>37</v>
      </c>
      <c r="G1270" s="64">
        <v>238</v>
      </c>
      <c r="H1270" s="97">
        <f>CENSO[[#This Row],[CAP (cm)]]/PI()</f>
        <v>75.757752911742188</v>
      </c>
      <c r="I1270" s="64">
        <v>20</v>
      </c>
      <c r="J1270" s="96">
        <f>(PI()*(CENSO[[#This Row],[DAP (cm)]]^2))/40000</f>
        <v>0.45075862982486603</v>
      </c>
      <c r="K1270" s="96">
        <f>CENSO[[#This Row],[g (m²)]]*CENSO[[#This Row],[H (m)]]*0.7</f>
        <v>6.3106208175481244</v>
      </c>
      <c r="L1270" s="64">
        <v>1</v>
      </c>
      <c r="M1270" s="65">
        <v>367057.299999999</v>
      </c>
      <c r="N1270" s="87">
        <v>9708208.9000000004</v>
      </c>
      <c r="O1270" s="87" t="s">
        <v>424</v>
      </c>
      <c r="P1270" s="87" t="str">
        <f>VLOOKUP(CENSO[[#This Row],[DAP (cm)]],CD[],2,TRUE)</f>
        <v>TORA</v>
      </c>
      <c r="Q1270" s="87" t="str">
        <f>VLOOKUP(CENSO[[#This Row],[DAP (cm)]],DD[],2,TRUE)</f>
        <v>70├ 80</v>
      </c>
      <c r="R1270" s="87" t="str" cm="1">
        <f t="array" ref="R1270">INDEX(_xlfn.TEXTSPLIT(CENSO[[#This Row],[NOME CIENTIFICO]]," "),1)</f>
        <v>Bertholletia</v>
      </c>
      <c r="S1270" s="98" t="s">
        <v>1004</v>
      </c>
      <c r="T1270" s="87">
        <f>_xlfn.MINIFS(CENSO[DAP (cm)],CENSO[NOME CIENTIFICO],CENSO[[#This Row],[NOME CIENTIFICO]])</f>
        <v>41.38028520389279</v>
      </c>
      <c r="U12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270" s="87" t="str">
        <f>IF(CENSO[[#This Row],[DAP (cm)]]&lt;CENSO[[#This Row],[DMCE (cm)]],"DAP &lt; DMCE","DAP ≥ DMCE")</f>
        <v>DAP ≥ DMCE</v>
      </c>
      <c r="W1270" s="87" t="str">
        <f>IF(CENSO[[#This Row],[DAP (cm)]]&gt;200, "Superior", "Inferior")</f>
        <v>Inferior</v>
      </c>
      <c r="X1270" s="87" t="str">
        <f>VLOOKUP(CENSO[[#This Row],[NOME COMUM]],ESPECIES[],4,FALSE)</f>
        <v>Protegida</v>
      </c>
      <c r="Y1270" s="87" t="str">
        <f>IF(IFERROR(VLOOKUP(CENSO[[#This Row],[NOME COMUM]],COMERCIAIS[],2, FALSE), "Não") &lt;&gt; "Não", "Sim", "Não")</f>
        <v>Não</v>
      </c>
      <c r="Z1270" s="133">
        <f>CENSO[[#This Row],[g (m²)]]/SUM(AEEF[AEEF-UT])</f>
        <v>7.886660833796395E-4</v>
      </c>
      <c r="AA1270" s="133">
        <f>CENSO[[#This Row],[v (m³)]]/SUM(AEEF[AEEF-UT])</f>
        <v>1.1041325167314953E-2</v>
      </c>
    </row>
    <row r="1271" spans="1:27" ht="14">
      <c r="A1271" s="86">
        <v>1</v>
      </c>
      <c r="B1271" s="86">
        <v>1</v>
      </c>
      <c r="C1271" s="63">
        <v>45</v>
      </c>
      <c r="D1271" s="63">
        <v>1270</v>
      </c>
      <c r="E1271" s="63" t="str">
        <f>VLOOKUP(CENSO[[#This Row],[NOME COMUM]],ESPECIES[],2,FALSE)</f>
        <v>Couratari guianensis Aubl.</v>
      </c>
      <c r="F1271" s="64" t="s">
        <v>6</v>
      </c>
      <c r="G1271" s="64">
        <v>160</v>
      </c>
      <c r="H1271" s="97">
        <f>CENSO[[#This Row],[CAP (cm)]]/PI()</f>
        <v>50.929581789406512</v>
      </c>
      <c r="I1271" s="64">
        <v>18</v>
      </c>
      <c r="J1271" s="96">
        <f>(PI()*(CENSO[[#This Row],[DAP (cm)]]^2))/40000</f>
        <v>0.20371832715762608</v>
      </c>
      <c r="K1271" s="96">
        <f>CENSO[[#This Row],[g (m²)]]*CENSO[[#This Row],[H (m)]]*0.7</f>
        <v>2.5668509221860885</v>
      </c>
      <c r="L1271" s="64">
        <v>1</v>
      </c>
      <c r="M1271" s="65">
        <v>366966.299999999</v>
      </c>
      <c r="N1271" s="87">
        <v>9708300.5</v>
      </c>
      <c r="O1271" s="87" t="s">
        <v>1228</v>
      </c>
      <c r="P1271" s="87" t="str">
        <f>VLOOKUP(CENSO[[#This Row],[DAP (cm)]],CD[],2,TRUE)</f>
        <v>TORA</v>
      </c>
      <c r="Q1271" s="87" t="str">
        <f>VLOOKUP(CENSO[[#This Row],[DAP (cm)]],DD[],2,TRUE)</f>
        <v>50├ 60</v>
      </c>
      <c r="R1271" s="87" t="str" cm="1">
        <f t="array" ref="R1271">INDEX(_xlfn.TEXTSPLIT(CENSO[[#This Row],[NOME CIENTIFICO]]," "),1)</f>
        <v>Couratari</v>
      </c>
      <c r="S1271" s="98" t="s">
        <v>1004</v>
      </c>
      <c r="T1271" s="87">
        <f>_xlfn.MINIFS(CENSO[DAP (cm)],CENSO[NOME CIENTIFICO],CENSO[[#This Row],[NOME CIENTIFICO]])</f>
        <v>38.833806114422465</v>
      </c>
      <c r="U12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71" s="87" t="str">
        <f>IF(CENSO[[#This Row],[DAP (cm)]]&lt;CENSO[[#This Row],[DMCE (cm)]],"DAP &lt; DMCE","DAP ≥ DMCE")</f>
        <v>DAP ≥ DMCE</v>
      </c>
      <c r="W1271" s="87" t="str">
        <f>IF(CENSO[[#This Row],[DAP (cm)]]&gt;200, "Superior", "Inferior")</f>
        <v>Inferior</v>
      </c>
      <c r="X1271" s="87" t="str">
        <f>VLOOKUP(CENSO[[#This Row],[NOME COMUM]],ESPECIES[],4,FALSE)</f>
        <v>Não</v>
      </c>
      <c r="Y1271" s="87" t="str">
        <f>IF(IFERROR(VLOOKUP(CENSO[[#This Row],[NOME COMUM]],COMERCIAIS[],2, FALSE), "Não") &lt;&gt; "Não", "Sim", "Não")</f>
        <v>Sim</v>
      </c>
      <c r="Z1271" s="133">
        <f>CENSO[[#This Row],[g (m²)]]/SUM(AEEF[AEEF-UT])</f>
        <v>3.5643407482732108E-4</v>
      </c>
      <c r="AA1271" s="133">
        <f>CENSO[[#This Row],[v (m³)]]/SUM(AEEF[AEEF-UT])</f>
        <v>4.491069342824245E-3</v>
      </c>
    </row>
    <row r="1272" spans="1:27" ht="14">
      <c r="A1272" s="86">
        <v>1</v>
      </c>
      <c r="B1272" s="86">
        <v>1</v>
      </c>
      <c r="C1272" s="63">
        <v>45</v>
      </c>
      <c r="D1272" s="63">
        <v>1271</v>
      </c>
      <c r="E1272" s="63" t="str">
        <f>VLOOKUP(CENSO[[#This Row],[NOME COMUM]],ESPECIES[],2,FALSE)</f>
        <v>Apuleia leiocarpa (Vogel) J.F.Macbr.</v>
      </c>
      <c r="F1272" s="64" t="s">
        <v>51</v>
      </c>
      <c r="G1272" s="64">
        <v>172</v>
      </c>
      <c r="H1272" s="97">
        <f>CENSO[[#This Row],[CAP (cm)]]/PI()</f>
        <v>54.749300423611999</v>
      </c>
      <c r="I1272" s="64">
        <v>15</v>
      </c>
      <c r="J1272" s="96">
        <f>(PI()*(CENSO[[#This Row],[DAP (cm)]]^2))/40000</f>
        <v>0.23542199182153159</v>
      </c>
      <c r="K1272" s="96">
        <f>CENSO[[#This Row],[g (m²)]]*CENSO[[#This Row],[H (m)]]*0.7</f>
        <v>2.4719309141260815</v>
      </c>
      <c r="L1272" s="64">
        <v>1</v>
      </c>
      <c r="M1272" s="65">
        <v>366964.5</v>
      </c>
      <c r="N1272" s="87">
        <v>9708304.6999999899</v>
      </c>
      <c r="O1272" s="87" t="s">
        <v>1228</v>
      </c>
      <c r="P1272" s="87" t="str">
        <f>VLOOKUP(CENSO[[#This Row],[DAP (cm)]],CD[],2,TRUE)</f>
        <v>TORA</v>
      </c>
      <c r="Q1272" s="87" t="str">
        <f>VLOOKUP(CENSO[[#This Row],[DAP (cm)]],DD[],2,TRUE)</f>
        <v>50├ 60</v>
      </c>
      <c r="R1272" s="87" t="str" cm="1">
        <f t="array" ref="R1272">INDEX(_xlfn.TEXTSPLIT(CENSO[[#This Row],[NOME CIENTIFICO]]," "),1)</f>
        <v>Apuleia</v>
      </c>
      <c r="S1272" s="98" t="s">
        <v>1004</v>
      </c>
      <c r="T1272" s="87">
        <f>_xlfn.MINIFS(CENSO[DAP (cm)],CENSO[NOME CIENTIFICO],CENSO[[#This Row],[NOME CIENTIFICO]])</f>
        <v>39.788735772973837</v>
      </c>
      <c r="U12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72" s="87" t="str">
        <f>IF(CENSO[[#This Row],[DAP (cm)]]&lt;CENSO[[#This Row],[DMCE (cm)]],"DAP &lt; DMCE","DAP ≥ DMCE")</f>
        <v>DAP ≥ DMCE</v>
      </c>
      <c r="W1272" s="87" t="str">
        <f>IF(CENSO[[#This Row],[DAP (cm)]]&gt;200, "Superior", "Inferior")</f>
        <v>Inferior</v>
      </c>
      <c r="X1272" s="87" t="str">
        <f>VLOOKUP(CENSO[[#This Row],[NOME COMUM]],ESPECIES[],4,FALSE)</f>
        <v>Não</v>
      </c>
      <c r="Y1272" s="87" t="str">
        <f>IF(IFERROR(VLOOKUP(CENSO[[#This Row],[NOME COMUM]],COMERCIAIS[],2, FALSE), "Não") &lt;&gt; "Não", "Sim", "Não")</f>
        <v>Sim</v>
      </c>
      <c r="Z1272" s="133">
        <f>CENSO[[#This Row],[g (m²)]]/SUM(AEEF[AEEF-UT])</f>
        <v>4.1190412772232278E-4</v>
      </c>
      <c r="AA1272" s="133">
        <f>CENSO[[#This Row],[v (m³)]]/SUM(AEEF[AEEF-UT])</f>
        <v>4.3249933410843891E-3</v>
      </c>
    </row>
    <row r="1273" spans="1:27" ht="14">
      <c r="A1273" s="86">
        <v>1</v>
      </c>
      <c r="B1273" s="86">
        <v>1</v>
      </c>
      <c r="C1273" s="63">
        <v>45</v>
      </c>
      <c r="D1273" s="63">
        <v>1272</v>
      </c>
      <c r="E1273" s="63" t="str">
        <f>VLOOKUP(CENSO[[#This Row],[NOME COMUM]],ESPECIES[],2,FALSE)</f>
        <v>Tachigali myrmecophila Ducke</v>
      </c>
      <c r="F1273" s="64" t="s">
        <v>14</v>
      </c>
      <c r="G1273" s="64">
        <v>135</v>
      </c>
      <c r="H1273" s="97">
        <f>CENSO[[#This Row],[CAP (cm)]]/PI()</f>
        <v>42.971834634811742</v>
      </c>
      <c r="I1273" s="64">
        <v>12</v>
      </c>
      <c r="J1273" s="96">
        <f>(PI()*(CENSO[[#This Row],[DAP (cm)]]^2))/40000</f>
        <v>0.14502994189248961</v>
      </c>
      <c r="K1273" s="96">
        <f>CENSO[[#This Row],[g (m²)]]*CENSO[[#This Row],[H (m)]]*0.7</f>
        <v>1.2182515118969126</v>
      </c>
      <c r="L1273" s="64">
        <v>2</v>
      </c>
      <c r="M1273" s="65">
        <v>366969.4</v>
      </c>
      <c r="N1273" s="87">
        <v>9708311.0999999903</v>
      </c>
      <c r="O1273" s="98" t="s">
        <v>1225</v>
      </c>
      <c r="P1273" s="87" t="str">
        <f>VLOOKUP(CENSO[[#This Row],[DAP (cm)]],CD[],2,TRUE)</f>
        <v>TORETE</v>
      </c>
      <c r="Q1273" s="87" t="str">
        <f>VLOOKUP(CENSO[[#This Row],[DAP (cm)]],DD[],2,TRUE)</f>
        <v>40├ 50</v>
      </c>
      <c r="R1273" s="87" t="str" cm="1">
        <f t="array" ref="R1273">INDEX(_xlfn.TEXTSPLIT(CENSO[[#This Row],[NOME CIENTIFICO]]," "),1)</f>
        <v>Tachigali</v>
      </c>
      <c r="S1273" s="98" t="s">
        <v>1004</v>
      </c>
      <c r="T1273" s="87">
        <f>_xlfn.MINIFS(CENSO[DAP (cm)],CENSO[NOME CIENTIFICO],CENSO[[#This Row],[NOME CIENTIFICO]])</f>
        <v>39.152116000606256</v>
      </c>
      <c r="U12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73" s="87" t="str">
        <f>IF(CENSO[[#This Row],[DAP (cm)]]&lt;CENSO[[#This Row],[DMCE (cm)]],"DAP &lt; DMCE","DAP ≥ DMCE")</f>
        <v>DAP &lt; DMCE</v>
      </c>
      <c r="W1273" s="87" t="str">
        <f>IF(CENSO[[#This Row],[DAP (cm)]]&gt;200, "Superior", "Inferior")</f>
        <v>Inferior</v>
      </c>
      <c r="X1273" s="87" t="str">
        <f>VLOOKUP(CENSO[[#This Row],[NOME COMUM]],ESPECIES[],4,FALSE)</f>
        <v>Não</v>
      </c>
      <c r="Y1273" s="87" t="str">
        <f>IF(IFERROR(VLOOKUP(CENSO[[#This Row],[NOME COMUM]],COMERCIAIS[],2, FALSE), "Não") &lt;&gt; "Não", "Sim", "Não")</f>
        <v>Sim</v>
      </c>
      <c r="Z1273" s="133">
        <f>CENSO[[#This Row],[g (m²)]]/SUM(AEEF[AEEF-UT])</f>
        <v>2.53750430223747E-4</v>
      </c>
      <c r="AA1273" s="133">
        <f>CENSO[[#This Row],[v (m³)]]/SUM(AEEF[AEEF-UT])</f>
        <v>2.1315036138794749E-3</v>
      </c>
    </row>
    <row r="1274" spans="1:27" ht="14">
      <c r="A1274" s="86">
        <v>1</v>
      </c>
      <c r="B1274" s="86">
        <v>1</v>
      </c>
      <c r="C1274" s="63">
        <v>45</v>
      </c>
      <c r="D1274" s="63">
        <v>1273</v>
      </c>
      <c r="E1274" s="63" t="str">
        <f>VLOOKUP(CENSO[[#This Row],[NOME COMUM]],ESPECIES[],2,FALSE)</f>
        <v>Inga paraensis Ducke</v>
      </c>
      <c r="F1274" s="64" t="s">
        <v>16</v>
      </c>
      <c r="G1274" s="64">
        <v>150</v>
      </c>
      <c r="H1274" s="97">
        <f>CENSO[[#This Row],[CAP (cm)]]/PI()</f>
        <v>47.7464829275686</v>
      </c>
      <c r="I1274" s="64">
        <v>11</v>
      </c>
      <c r="J1274" s="96">
        <f>(PI()*(CENSO[[#This Row],[DAP (cm)]]^2))/40000</f>
        <v>0.17904931097838223</v>
      </c>
      <c r="K1274" s="96">
        <f>CENSO[[#This Row],[g (m²)]]*CENSO[[#This Row],[H (m)]]*0.7</f>
        <v>1.3786796945335431</v>
      </c>
      <c r="L1274" s="64">
        <v>2</v>
      </c>
      <c r="M1274" s="65">
        <v>366937.9</v>
      </c>
      <c r="N1274" s="87">
        <v>9708349.1999999899</v>
      </c>
      <c r="O1274" s="98" t="s">
        <v>1225</v>
      </c>
      <c r="P1274" s="87" t="str">
        <f>VLOOKUP(CENSO[[#This Row],[DAP (cm)]],CD[],2,TRUE)</f>
        <v>TORETE</v>
      </c>
      <c r="Q1274" s="87" t="str">
        <f>VLOOKUP(CENSO[[#This Row],[DAP (cm)]],DD[],2,TRUE)</f>
        <v>40├ 50</v>
      </c>
      <c r="R1274" s="87" t="str" cm="1">
        <f t="array" ref="R1274">INDEX(_xlfn.TEXTSPLIT(CENSO[[#This Row],[NOME CIENTIFICO]]," "),1)</f>
        <v>Inga</v>
      </c>
      <c r="S1274" s="98" t="s">
        <v>1004</v>
      </c>
      <c r="T1274" s="87">
        <f>_xlfn.MINIFS(CENSO[DAP (cm)],CENSO[NOME CIENTIFICO],CENSO[[#This Row],[NOME CIENTIFICO]])</f>
        <v>41.38028520389279</v>
      </c>
      <c r="U12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274" s="87" t="str">
        <f>IF(CENSO[[#This Row],[DAP (cm)]]&lt;CENSO[[#This Row],[DMCE (cm)]],"DAP &lt; DMCE","DAP ≥ DMCE")</f>
        <v>DAP &lt; DMCE</v>
      </c>
      <c r="W1274" s="87" t="str">
        <f>IF(CENSO[[#This Row],[DAP (cm)]]&gt;200, "Superior", "Inferior")</f>
        <v>Inferior</v>
      </c>
      <c r="X1274" s="87" t="str">
        <f>VLOOKUP(CENSO[[#This Row],[NOME COMUM]],ESPECIES[],4,FALSE)</f>
        <v>Não</v>
      </c>
      <c r="Y1274" s="87" t="str">
        <f>IF(IFERROR(VLOOKUP(CENSO[[#This Row],[NOME COMUM]],COMERCIAIS[],2, FALSE), "Não") &lt;&gt; "Não", "Sim", "Não")</f>
        <v>Não</v>
      </c>
      <c r="Z1274" s="133">
        <f>CENSO[[#This Row],[g (m²)]]/SUM(AEEF[AEEF-UT])</f>
        <v>3.1327213607870003E-4</v>
      </c>
      <c r="AA1274" s="133">
        <f>CENSO[[#This Row],[v (m³)]]/SUM(AEEF[AEEF-UT])</f>
        <v>2.41219544780599E-3</v>
      </c>
    </row>
    <row r="1275" spans="1:27" ht="14">
      <c r="A1275" s="86">
        <v>1</v>
      </c>
      <c r="B1275" s="86">
        <v>1</v>
      </c>
      <c r="C1275" s="63">
        <v>45</v>
      </c>
      <c r="D1275" s="63">
        <v>1274</v>
      </c>
      <c r="E1275" s="63" t="str">
        <f>VLOOKUP(CENSO[[#This Row],[NOME COMUM]],ESPECIES[],2,FALSE)</f>
        <v>Tachigali myrmecophila Ducke</v>
      </c>
      <c r="F1275" s="64" t="s">
        <v>14</v>
      </c>
      <c r="G1275" s="64">
        <v>238</v>
      </c>
      <c r="H1275" s="97">
        <f>CENSO[[#This Row],[CAP (cm)]]/PI()</f>
        <v>75.757752911742188</v>
      </c>
      <c r="I1275" s="64">
        <v>16</v>
      </c>
      <c r="J1275" s="96">
        <f>(PI()*(CENSO[[#This Row],[DAP (cm)]]^2))/40000</f>
        <v>0.45075862982486603</v>
      </c>
      <c r="K1275" s="96">
        <f>CENSO[[#This Row],[g (m²)]]*CENSO[[#This Row],[H (m)]]*0.7</f>
        <v>5.048496654038499</v>
      </c>
      <c r="L1275" s="64">
        <v>1</v>
      </c>
      <c r="M1275" s="65">
        <v>366915.2</v>
      </c>
      <c r="N1275" s="87">
        <v>9708332.4000000004</v>
      </c>
      <c r="O1275" s="87" t="s">
        <v>1228</v>
      </c>
      <c r="P1275" s="87" t="str">
        <f>VLOOKUP(CENSO[[#This Row],[DAP (cm)]],CD[],2,TRUE)</f>
        <v>TORA</v>
      </c>
      <c r="Q1275" s="87" t="str">
        <f>VLOOKUP(CENSO[[#This Row],[DAP (cm)]],DD[],2,TRUE)</f>
        <v>70├ 80</v>
      </c>
      <c r="R1275" s="87" t="str" cm="1">
        <f t="array" ref="R1275">INDEX(_xlfn.TEXTSPLIT(CENSO[[#This Row],[NOME CIENTIFICO]]," "),1)</f>
        <v>Tachigali</v>
      </c>
      <c r="S1275" s="98" t="s">
        <v>1004</v>
      </c>
      <c r="T1275" s="87">
        <f>_xlfn.MINIFS(CENSO[DAP (cm)],CENSO[NOME CIENTIFICO],CENSO[[#This Row],[NOME CIENTIFICO]])</f>
        <v>39.152116000606256</v>
      </c>
      <c r="U12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75" s="87" t="str">
        <f>IF(CENSO[[#This Row],[DAP (cm)]]&lt;CENSO[[#This Row],[DMCE (cm)]],"DAP &lt; DMCE","DAP ≥ DMCE")</f>
        <v>DAP ≥ DMCE</v>
      </c>
      <c r="W1275" s="87" t="str">
        <f>IF(CENSO[[#This Row],[DAP (cm)]]&gt;200, "Superior", "Inferior")</f>
        <v>Inferior</v>
      </c>
      <c r="X1275" s="87" t="str">
        <f>VLOOKUP(CENSO[[#This Row],[NOME COMUM]],ESPECIES[],4,FALSE)</f>
        <v>Não</v>
      </c>
      <c r="Y1275" s="87" t="str">
        <f>IF(IFERROR(VLOOKUP(CENSO[[#This Row],[NOME COMUM]],COMERCIAIS[],2, FALSE), "Não") &lt;&gt; "Não", "Sim", "Não")</f>
        <v>Sim</v>
      </c>
      <c r="Z1275" s="133">
        <f>CENSO[[#This Row],[g (m²)]]/SUM(AEEF[AEEF-UT])</f>
        <v>7.886660833796395E-4</v>
      </c>
      <c r="AA1275" s="133">
        <f>CENSO[[#This Row],[v (m³)]]/SUM(AEEF[AEEF-UT])</f>
        <v>8.833060133851961E-3</v>
      </c>
    </row>
    <row r="1276" spans="1:27" ht="14">
      <c r="A1276" s="86">
        <v>1</v>
      </c>
      <c r="B1276" s="86">
        <v>1</v>
      </c>
      <c r="C1276" s="63">
        <v>45</v>
      </c>
      <c r="D1276" s="63">
        <v>1275</v>
      </c>
      <c r="E1276" s="63" t="str">
        <f>VLOOKUP(CENSO[[#This Row],[NOME COMUM]],ESPECIES[],2,FALSE)</f>
        <v>Tachigali myrmecophila Ducke</v>
      </c>
      <c r="F1276" s="64" t="s">
        <v>14</v>
      </c>
      <c r="G1276" s="64">
        <v>173</v>
      </c>
      <c r="H1276" s="97">
        <f>CENSO[[#This Row],[CAP (cm)]]/PI()</f>
        <v>55.067610309795789</v>
      </c>
      <c r="I1276" s="64">
        <v>13</v>
      </c>
      <c r="J1276" s="96">
        <f>(PI()*(CENSO[[#This Row],[DAP (cm)]]^2))/40000</f>
        <v>0.23816741458986682</v>
      </c>
      <c r="K1276" s="96">
        <f>CENSO[[#This Row],[g (m²)]]*CENSO[[#This Row],[H (m)]]*0.7</f>
        <v>2.1673234727677877</v>
      </c>
      <c r="L1276" s="64">
        <v>2</v>
      </c>
      <c r="M1276" s="65">
        <v>366904.299999999</v>
      </c>
      <c r="N1276" s="87">
        <v>9708324.6999999899</v>
      </c>
      <c r="O1276" s="87" t="s">
        <v>1228</v>
      </c>
      <c r="P1276" s="87" t="str">
        <f>VLOOKUP(CENSO[[#This Row],[DAP (cm)]],CD[],2,TRUE)</f>
        <v>TORA</v>
      </c>
      <c r="Q1276" s="87" t="str">
        <f>VLOOKUP(CENSO[[#This Row],[DAP (cm)]],DD[],2,TRUE)</f>
        <v>50├ 60</v>
      </c>
      <c r="R1276" s="87" t="str" cm="1">
        <f t="array" ref="R1276">INDEX(_xlfn.TEXTSPLIT(CENSO[[#This Row],[NOME CIENTIFICO]]," "),1)</f>
        <v>Tachigali</v>
      </c>
      <c r="S1276" s="98" t="s">
        <v>1004</v>
      </c>
      <c r="T1276" s="87">
        <f>_xlfn.MINIFS(CENSO[DAP (cm)],CENSO[NOME CIENTIFICO],CENSO[[#This Row],[NOME CIENTIFICO]])</f>
        <v>39.152116000606256</v>
      </c>
      <c r="U12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76" s="87" t="str">
        <f>IF(CENSO[[#This Row],[DAP (cm)]]&lt;CENSO[[#This Row],[DMCE (cm)]],"DAP &lt; DMCE","DAP ≥ DMCE")</f>
        <v>DAP ≥ DMCE</v>
      </c>
      <c r="W1276" s="87" t="str">
        <f>IF(CENSO[[#This Row],[DAP (cm)]]&gt;200, "Superior", "Inferior")</f>
        <v>Inferior</v>
      </c>
      <c r="X1276" s="87" t="str">
        <f>VLOOKUP(CENSO[[#This Row],[NOME COMUM]],ESPECIES[],4,FALSE)</f>
        <v>Não</v>
      </c>
      <c r="Y1276" s="87" t="str">
        <f>IF(IFERROR(VLOOKUP(CENSO[[#This Row],[NOME COMUM]],COMERCIAIS[],2, FALSE), "Não") &lt;&gt; "Não", "Sim", "Não")</f>
        <v>Sim</v>
      </c>
      <c r="Z1276" s="133">
        <f>CENSO[[#This Row],[g (m²)]]/SUM(AEEF[AEEF-UT])</f>
        <v>4.1670763380886292E-4</v>
      </c>
      <c r="AA1276" s="133">
        <f>CENSO[[#This Row],[v (m³)]]/SUM(AEEF[AEEF-UT])</f>
        <v>3.792039467660652E-3</v>
      </c>
    </row>
    <row r="1277" spans="1:27" ht="14">
      <c r="A1277" s="86">
        <v>1</v>
      </c>
      <c r="B1277" s="86">
        <v>1</v>
      </c>
      <c r="C1277" s="63">
        <v>45</v>
      </c>
      <c r="D1277" s="63">
        <v>1276</v>
      </c>
      <c r="E1277" s="63" t="str">
        <f>VLOOKUP(CENSO[[#This Row],[NOME COMUM]],ESPECIES[],2,FALSE)</f>
        <v>Bertholletia excelsa Humb. &amp; Bonpl.</v>
      </c>
      <c r="F1277" s="64" t="s">
        <v>37</v>
      </c>
      <c r="G1277" s="64">
        <v>257</v>
      </c>
      <c r="H1277" s="97">
        <f>CENSO[[#This Row],[CAP (cm)]]/PI()</f>
        <v>81.8056407492342</v>
      </c>
      <c r="I1277" s="64">
        <v>20</v>
      </c>
      <c r="J1277" s="96">
        <f>(PI()*(CENSO[[#This Row],[DAP (cm)]]^2))/40000</f>
        <v>0.52560124181382972</v>
      </c>
      <c r="K1277" s="96">
        <f>CENSO[[#This Row],[g (m²)]]*CENSO[[#This Row],[H (m)]]*0.7</f>
        <v>7.3584173853936159</v>
      </c>
      <c r="L1277" s="64">
        <v>1</v>
      </c>
      <c r="M1277" s="65">
        <v>366881.5</v>
      </c>
      <c r="N1277" s="87">
        <v>9708340.9000000004</v>
      </c>
      <c r="O1277" s="87" t="s">
        <v>424</v>
      </c>
      <c r="P1277" s="87" t="str">
        <f>VLOOKUP(CENSO[[#This Row],[DAP (cm)]],CD[],2,TRUE)</f>
        <v>TORA</v>
      </c>
      <c r="Q1277" s="87" t="str">
        <f>VLOOKUP(CENSO[[#This Row],[DAP (cm)]],DD[],2,TRUE)</f>
        <v>80├ 90</v>
      </c>
      <c r="R1277" s="87" t="str" cm="1">
        <f t="array" ref="R1277">INDEX(_xlfn.TEXTSPLIT(CENSO[[#This Row],[NOME CIENTIFICO]]," "),1)</f>
        <v>Bertholletia</v>
      </c>
      <c r="S1277" s="98" t="s">
        <v>1004</v>
      </c>
      <c r="T1277" s="87">
        <f>_xlfn.MINIFS(CENSO[DAP (cm)],CENSO[NOME CIENTIFICO],CENSO[[#This Row],[NOME CIENTIFICO]])</f>
        <v>41.38028520389279</v>
      </c>
      <c r="U12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277" s="87" t="str">
        <f>IF(CENSO[[#This Row],[DAP (cm)]]&lt;CENSO[[#This Row],[DMCE (cm)]],"DAP &lt; DMCE","DAP ≥ DMCE")</f>
        <v>DAP ≥ DMCE</v>
      </c>
      <c r="W1277" s="87" t="str">
        <f>IF(CENSO[[#This Row],[DAP (cm)]]&gt;200, "Superior", "Inferior")</f>
        <v>Inferior</v>
      </c>
      <c r="X1277" s="87" t="str">
        <f>VLOOKUP(CENSO[[#This Row],[NOME COMUM]],ESPECIES[],4,FALSE)</f>
        <v>Protegida</v>
      </c>
      <c r="Y1277" s="87" t="str">
        <f>IF(IFERROR(VLOOKUP(CENSO[[#This Row],[NOME COMUM]],COMERCIAIS[],2, FALSE), "Não") &lt;&gt; "Não", "Sim", "Não")</f>
        <v>Não</v>
      </c>
      <c r="Z1277" s="133">
        <f>CENSO[[#This Row],[g (m²)]]/SUM(AEEF[AEEF-UT])</f>
        <v>9.1961383626053598E-4</v>
      </c>
      <c r="AA1277" s="133">
        <f>CENSO[[#This Row],[v (m³)]]/SUM(AEEF[AEEF-UT])</f>
        <v>1.2874593707647503E-2</v>
      </c>
    </row>
    <row r="1278" spans="1:27" ht="14">
      <c r="A1278" s="86">
        <v>1</v>
      </c>
      <c r="B1278" s="86">
        <v>1</v>
      </c>
      <c r="C1278" s="63">
        <v>45</v>
      </c>
      <c r="D1278" s="63">
        <v>1277</v>
      </c>
      <c r="E1278" s="63" t="str">
        <f>VLOOKUP(CENSO[[#This Row],[NOME COMUM]],ESPECIES[],2,FALSE)</f>
        <v>Apuleia leiocarpa (Vogel) J.F.Macbr.</v>
      </c>
      <c r="F1278" s="64" t="s">
        <v>51</v>
      </c>
      <c r="G1278" s="64">
        <v>400</v>
      </c>
      <c r="H1278" s="97">
        <f>CENSO[[#This Row],[CAP (cm)]]/PI()</f>
        <v>127.32395447351627</v>
      </c>
      <c r="I1278" s="64">
        <v>20</v>
      </c>
      <c r="J1278" s="96">
        <f>(PI()*(CENSO[[#This Row],[DAP (cm)]]^2))/40000</f>
        <v>1.2732395447351625</v>
      </c>
      <c r="K1278" s="96">
        <f>CENSO[[#This Row],[g (m²)]]*CENSO[[#This Row],[H (m)]]*0.7</f>
        <v>17.825353626292273</v>
      </c>
      <c r="L1278" s="64">
        <v>1</v>
      </c>
      <c r="M1278" s="65">
        <v>366894.59999999899</v>
      </c>
      <c r="N1278" s="87">
        <v>9708369.5</v>
      </c>
      <c r="O1278" s="87" t="s">
        <v>1228</v>
      </c>
      <c r="P1278" s="87" t="str">
        <f>VLOOKUP(CENSO[[#This Row],[DAP (cm)]],CD[],2,TRUE)</f>
        <v>TORA</v>
      </c>
      <c r="Q1278" s="87" t="str">
        <f>VLOOKUP(CENSO[[#This Row],[DAP (cm)]],DD[],2,TRUE)</f>
        <v>120├ 130</v>
      </c>
      <c r="R1278" s="87" t="str" cm="1">
        <f t="array" ref="R1278">INDEX(_xlfn.TEXTSPLIT(CENSO[[#This Row],[NOME CIENTIFICO]]," "),1)</f>
        <v>Apuleia</v>
      </c>
      <c r="S1278" s="98" t="s">
        <v>1004</v>
      </c>
      <c r="T1278" s="87">
        <f>_xlfn.MINIFS(CENSO[DAP (cm)],CENSO[NOME CIENTIFICO],CENSO[[#This Row],[NOME CIENTIFICO]])</f>
        <v>39.788735772973837</v>
      </c>
      <c r="U12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78" s="87" t="str">
        <f>IF(CENSO[[#This Row],[DAP (cm)]]&lt;CENSO[[#This Row],[DMCE (cm)]],"DAP &lt; DMCE","DAP ≥ DMCE")</f>
        <v>DAP ≥ DMCE</v>
      </c>
      <c r="W1278" s="87" t="str">
        <f>IF(CENSO[[#This Row],[DAP (cm)]]&gt;200, "Superior", "Inferior")</f>
        <v>Inferior</v>
      </c>
      <c r="X1278" s="87" t="str">
        <f>VLOOKUP(CENSO[[#This Row],[NOME COMUM]],ESPECIES[],4,FALSE)</f>
        <v>Não</v>
      </c>
      <c r="Y1278" s="87" t="str">
        <f>IF(IFERROR(VLOOKUP(CENSO[[#This Row],[NOME COMUM]],COMERCIAIS[],2, FALSE), "Não") &lt;&gt; "Não", "Sim", "Não")</f>
        <v>Sim</v>
      </c>
      <c r="Z1278" s="133">
        <f>CENSO[[#This Row],[g (m²)]]/SUM(AEEF[AEEF-UT])</f>
        <v>2.2277129676707558E-3</v>
      </c>
      <c r="AA1278" s="133">
        <f>CENSO[[#This Row],[v (m³)]]/SUM(AEEF[AEEF-UT])</f>
        <v>3.1187981547390577E-2</v>
      </c>
    </row>
    <row r="1279" spans="1:27" ht="14">
      <c r="A1279" s="86">
        <v>1</v>
      </c>
      <c r="B1279" s="86">
        <v>1</v>
      </c>
      <c r="C1279" s="63">
        <v>45</v>
      </c>
      <c r="D1279" s="63">
        <v>1278</v>
      </c>
      <c r="E1279" s="63" t="str">
        <f>VLOOKUP(CENSO[[#This Row],[NOME COMUM]],ESPECIES[],2,FALSE)</f>
        <v>Piptadenia suaveolens Miq.</v>
      </c>
      <c r="F1279" s="64" t="s">
        <v>22</v>
      </c>
      <c r="G1279" s="64">
        <v>186</v>
      </c>
      <c r="H1279" s="97">
        <f>CENSO[[#This Row],[CAP (cm)]]/PI()</f>
        <v>59.205638830185066</v>
      </c>
      <c r="I1279" s="64">
        <v>12</v>
      </c>
      <c r="J1279" s="96">
        <f>(PI()*(CENSO[[#This Row],[DAP (cm)]]^2))/40000</f>
        <v>0.27530622056036053</v>
      </c>
      <c r="K1279" s="96">
        <f>CENSO[[#This Row],[g (m²)]]*CENSO[[#This Row],[H (m)]]*0.7</f>
        <v>2.3125722527070285</v>
      </c>
      <c r="L1279" s="64">
        <v>1</v>
      </c>
      <c r="M1279" s="65">
        <v>366890.9</v>
      </c>
      <c r="N1279" s="87">
        <v>9708372.8000000007</v>
      </c>
      <c r="O1279" s="87" t="s">
        <v>1228</v>
      </c>
      <c r="P1279" s="87" t="str">
        <f>VLOOKUP(CENSO[[#This Row],[DAP (cm)]],CD[],2,TRUE)</f>
        <v>TORA</v>
      </c>
      <c r="Q1279" s="87" t="str">
        <f>VLOOKUP(CENSO[[#This Row],[DAP (cm)]],DD[],2,TRUE)</f>
        <v>50├ 60</v>
      </c>
      <c r="R1279" s="87" t="str" cm="1">
        <f t="array" ref="R1279">INDEX(_xlfn.TEXTSPLIT(CENSO[[#This Row],[NOME CIENTIFICO]]," "),1)</f>
        <v>Piptadenia</v>
      </c>
      <c r="S1279" s="98" t="s">
        <v>1004</v>
      </c>
      <c r="T1279" s="87">
        <f>_xlfn.MINIFS(CENSO[DAP (cm)],CENSO[NOME CIENTIFICO],CENSO[[#This Row],[NOME CIENTIFICO]])</f>
        <v>39.788735772973837</v>
      </c>
      <c r="U12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79" s="87" t="str">
        <f>IF(CENSO[[#This Row],[DAP (cm)]]&lt;CENSO[[#This Row],[DMCE (cm)]],"DAP &lt; DMCE","DAP ≥ DMCE")</f>
        <v>DAP ≥ DMCE</v>
      </c>
      <c r="W1279" s="87" t="str">
        <f>IF(CENSO[[#This Row],[DAP (cm)]]&gt;200, "Superior", "Inferior")</f>
        <v>Inferior</v>
      </c>
      <c r="X1279" s="87" t="str">
        <f>VLOOKUP(CENSO[[#This Row],[NOME COMUM]],ESPECIES[],4,FALSE)</f>
        <v>Não</v>
      </c>
      <c r="Y1279" s="87" t="str">
        <f>IF(IFERROR(VLOOKUP(CENSO[[#This Row],[NOME COMUM]],COMERCIAIS[],2, FALSE), "Não") &lt;&gt; "Não", "Sim", "Não")</f>
        <v>Sim</v>
      </c>
      <c r="Z1279" s="133">
        <f>CENSO[[#This Row],[g (m²)]]/SUM(AEEF[AEEF-UT])</f>
        <v>4.8168723643460915E-4</v>
      </c>
      <c r="AA1279" s="133">
        <f>CENSO[[#This Row],[v (m³)]]/SUM(AEEF[AEEF-UT])</f>
        <v>4.0461727860507174E-3</v>
      </c>
    </row>
    <row r="1280" spans="1:27" ht="14">
      <c r="A1280" s="86">
        <v>1</v>
      </c>
      <c r="B1280" s="86">
        <v>1</v>
      </c>
      <c r="C1280" s="63">
        <v>45</v>
      </c>
      <c r="D1280" s="63">
        <v>1279</v>
      </c>
      <c r="E1280" s="63" t="str">
        <f>VLOOKUP(CENSO[[#This Row],[NOME COMUM]],ESPECIES[],2,FALSE)</f>
        <v>Couratari guianensis Aubl.</v>
      </c>
      <c r="F1280" s="64" t="s">
        <v>6</v>
      </c>
      <c r="G1280" s="64">
        <v>197</v>
      </c>
      <c r="H1280" s="97">
        <f>CENSO[[#This Row],[CAP (cm)]]/PI()</f>
        <v>62.707047578206762</v>
      </c>
      <c r="I1280" s="64">
        <v>17</v>
      </c>
      <c r="J1280" s="96">
        <f>(PI()*(CENSO[[#This Row],[DAP (cm)]]^2))/40000</f>
        <v>0.30883220932266825</v>
      </c>
      <c r="K1280" s="96">
        <f>CENSO[[#This Row],[g (m²)]]*CENSO[[#This Row],[H (m)]]*0.7</f>
        <v>3.6751032909397519</v>
      </c>
      <c r="L1280" s="64">
        <v>1</v>
      </c>
      <c r="M1280" s="65">
        <v>366880.5</v>
      </c>
      <c r="N1280" s="87">
        <v>9708359.3000000007</v>
      </c>
      <c r="O1280" s="87" t="s">
        <v>1228</v>
      </c>
      <c r="P1280" s="87" t="str">
        <f>VLOOKUP(CENSO[[#This Row],[DAP (cm)]],CD[],2,TRUE)</f>
        <v>TORA</v>
      </c>
      <c r="Q1280" s="87" t="str">
        <f>VLOOKUP(CENSO[[#This Row],[DAP (cm)]],DD[],2,TRUE)</f>
        <v>60├ 70</v>
      </c>
      <c r="R1280" s="87" t="str" cm="1">
        <f t="array" ref="R1280">INDEX(_xlfn.TEXTSPLIT(CENSO[[#This Row],[NOME CIENTIFICO]]," "),1)</f>
        <v>Couratari</v>
      </c>
      <c r="S1280" s="98" t="s">
        <v>1004</v>
      </c>
      <c r="T1280" s="87">
        <f>_xlfn.MINIFS(CENSO[DAP (cm)],CENSO[NOME CIENTIFICO],CENSO[[#This Row],[NOME CIENTIFICO]])</f>
        <v>38.833806114422465</v>
      </c>
      <c r="U12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80" s="87" t="str">
        <f>IF(CENSO[[#This Row],[DAP (cm)]]&lt;CENSO[[#This Row],[DMCE (cm)]],"DAP &lt; DMCE","DAP ≥ DMCE")</f>
        <v>DAP ≥ DMCE</v>
      </c>
      <c r="W1280" s="87" t="str">
        <f>IF(CENSO[[#This Row],[DAP (cm)]]&gt;200, "Superior", "Inferior")</f>
        <v>Inferior</v>
      </c>
      <c r="X1280" s="87" t="str">
        <f>VLOOKUP(CENSO[[#This Row],[NOME COMUM]],ESPECIES[],4,FALSE)</f>
        <v>Não</v>
      </c>
      <c r="Y1280" s="87" t="str">
        <f>IF(IFERROR(VLOOKUP(CENSO[[#This Row],[NOME COMUM]],COMERCIAIS[],2, FALSE), "Não") &lt;&gt; "Não", "Sim", "Não")</f>
        <v>Sim</v>
      </c>
      <c r="Z1280" s="133">
        <f>CENSO[[#This Row],[g (m²)]]/SUM(AEEF[AEEF-UT])</f>
        <v>5.403457035145897E-4</v>
      </c>
      <c r="AA1280" s="133">
        <f>CENSO[[#This Row],[v (m³)]]/SUM(AEEF[AEEF-UT])</f>
        <v>6.4301138718236171E-3</v>
      </c>
    </row>
    <row r="1281" spans="1:27" ht="14">
      <c r="A1281" s="86">
        <v>1</v>
      </c>
      <c r="B1281" s="86">
        <v>1</v>
      </c>
      <c r="C1281" s="63">
        <v>45</v>
      </c>
      <c r="D1281" s="63">
        <v>1280</v>
      </c>
      <c r="E1281" s="63" t="str">
        <f>VLOOKUP(CENSO[[#This Row],[NOME COMUM]],ESPECIES[],2,FALSE)</f>
        <v>Brosimum parinarioides Ducke</v>
      </c>
      <c r="F1281" s="64" t="s">
        <v>54</v>
      </c>
      <c r="G1281" s="64">
        <v>187</v>
      </c>
      <c r="H1281" s="97">
        <f>CENSO[[#This Row],[CAP (cm)]]/PI()</f>
        <v>59.523948716368857</v>
      </c>
      <c r="I1281" s="64">
        <v>17</v>
      </c>
      <c r="J1281" s="96">
        <f>(PI()*(CENSO[[#This Row],[DAP (cm)]]^2))/40000</f>
        <v>0.27827446024902436</v>
      </c>
      <c r="K1281" s="96">
        <f>CENSO[[#This Row],[g (m²)]]*CENSO[[#This Row],[H (m)]]*0.7</f>
        <v>3.3114660769633897</v>
      </c>
      <c r="L1281" s="64">
        <v>1</v>
      </c>
      <c r="M1281" s="65">
        <v>366879.9</v>
      </c>
      <c r="N1281" s="87">
        <v>9708379.9000000004</v>
      </c>
      <c r="O1281" s="87" t="s">
        <v>1227</v>
      </c>
      <c r="P1281" s="87" t="str">
        <f>VLOOKUP(CENSO[[#This Row],[DAP (cm)]],CD[],2,TRUE)</f>
        <v>TORA</v>
      </c>
      <c r="Q1281" s="87" t="str">
        <f>VLOOKUP(CENSO[[#This Row],[DAP (cm)]],DD[],2,TRUE)</f>
        <v>50├ 60</v>
      </c>
      <c r="R1281" s="87" t="str" cm="1">
        <f t="array" ref="R1281">INDEX(_xlfn.TEXTSPLIT(CENSO[[#This Row],[NOME CIENTIFICO]]," "),1)</f>
        <v>Brosimum</v>
      </c>
      <c r="S1281" s="98" t="s">
        <v>1004</v>
      </c>
      <c r="T1281" s="87">
        <f>_xlfn.MINIFS(CENSO[DAP (cm)],CENSO[NOME CIENTIFICO],CENSO[[#This Row],[NOME CIENTIFICO]])</f>
        <v>41.38028520389279</v>
      </c>
      <c r="U12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281" s="87" t="str">
        <f>IF(CENSO[[#This Row],[DAP (cm)]]&lt;CENSO[[#This Row],[DMCE (cm)]],"DAP &lt; DMCE","DAP ≥ DMCE")</f>
        <v>DAP ≥ DMCE</v>
      </c>
      <c r="W1281" s="87" t="str">
        <f>IF(CENSO[[#This Row],[DAP (cm)]]&gt;200, "Superior", "Inferior")</f>
        <v>Inferior</v>
      </c>
      <c r="X1281" s="87" t="str">
        <f>VLOOKUP(CENSO[[#This Row],[NOME COMUM]],ESPECIES[],4,FALSE)</f>
        <v>Não</v>
      </c>
      <c r="Y1281" s="87" t="str">
        <f>IF(IFERROR(VLOOKUP(CENSO[[#This Row],[NOME COMUM]],COMERCIAIS[],2, FALSE), "Não") &lt;&gt; "Não", "Sim", "Não")</f>
        <v>Não</v>
      </c>
      <c r="Z1281" s="133">
        <f>CENSO[[#This Row],[g (m²)]]/SUM(AEEF[AEEF-UT])</f>
        <v>4.8688059229049158E-4</v>
      </c>
      <c r="AA1281" s="133">
        <f>CENSO[[#This Row],[v (m³)]]/SUM(AEEF[AEEF-UT])</f>
        <v>5.7938790482568499E-3</v>
      </c>
    </row>
    <row r="1282" spans="1:27" ht="14">
      <c r="A1282" s="86">
        <v>1</v>
      </c>
      <c r="B1282" s="86">
        <v>1</v>
      </c>
      <c r="C1282" s="63">
        <v>45</v>
      </c>
      <c r="D1282" s="63">
        <v>1281</v>
      </c>
      <c r="E1282" s="63" t="str">
        <f>VLOOKUP(CENSO[[#This Row],[NOME COMUM]],ESPECIES[],2,FALSE)</f>
        <v>Tachigali myrmecophila Ducke</v>
      </c>
      <c r="F1282" s="64" t="s">
        <v>14</v>
      </c>
      <c r="G1282" s="64">
        <v>209</v>
      </c>
      <c r="H1282" s="97">
        <f>CENSO[[#This Row],[CAP (cm)]]/PI()</f>
        <v>66.526766212412255</v>
      </c>
      <c r="I1282" s="64">
        <v>16</v>
      </c>
      <c r="J1282" s="96">
        <f>(PI()*(CENSO[[#This Row],[DAP (cm)]]^2))/40000</f>
        <v>0.34760235345985407</v>
      </c>
      <c r="K1282" s="96">
        <f>CENSO[[#This Row],[g (m²)]]*CENSO[[#This Row],[H (m)]]*0.7</f>
        <v>3.8931463587503652</v>
      </c>
      <c r="L1282" s="64">
        <v>1</v>
      </c>
      <c r="M1282" s="65">
        <v>366873.09999999899</v>
      </c>
      <c r="N1282" s="87">
        <v>9708379.1999999899</v>
      </c>
      <c r="O1282" s="87" t="s">
        <v>1228</v>
      </c>
      <c r="P1282" s="87" t="str">
        <f>VLOOKUP(CENSO[[#This Row],[DAP (cm)]],CD[],2,TRUE)</f>
        <v>TORA</v>
      </c>
      <c r="Q1282" s="87" t="str">
        <f>VLOOKUP(CENSO[[#This Row],[DAP (cm)]],DD[],2,TRUE)</f>
        <v>60├ 70</v>
      </c>
      <c r="R1282" s="87" t="str" cm="1">
        <f t="array" ref="R1282">INDEX(_xlfn.TEXTSPLIT(CENSO[[#This Row],[NOME CIENTIFICO]]," "),1)</f>
        <v>Tachigali</v>
      </c>
      <c r="S1282" s="98" t="s">
        <v>1004</v>
      </c>
      <c r="T1282" s="87">
        <f>_xlfn.MINIFS(CENSO[DAP (cm)],CENSO[NOME CIENTIFICO],CENSO[[#This Row],[NOME CIENTIFICO]])</f>
        <v>39.152116000606256</v>
      </c>
      <c r="U12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82" s="87" t="str">
        <f>IF(CENSO[[#This Row],[DAP (cm)]]&lt;CENSO[[#This Row],[DMCE (cm)]],"DAP &lt; DMCE","DAP ≥ DMCE")</f>
        <v>DAP ≥ DMCE</v>
      </c>
      <c r="W1282" s="87" t="str">
        <f>IF(CENSO[[#This Row],[DAP (cm)]]&gt;200, "Superior", "Inferior")</f>
        <v>Inferior</v>
      </c>
      <c r="X1282" s="87" t="str">
        <f>VLOOKUP(CENSO[[#This Row],[NOME COMUM]],ESPECIES[],4,FALSE)</f>
        <v>Não</v>
      </c>
      <c r="Y1282" s="87" t="str">
        <f>IF(IFERROR(VLOOKUP(CENSO[[#This Row],[NOME COMUM]],COMERCIAIS[],2, FALSE), "Não") &lt;&gt; "Não", "Sim", "Não")</f>
        <v>Sim</v>
      </c>
      <c r="Z1282" s="133">
        <f>CENSO[[#This Row],[g (m²)]]/SUM(AEEF[AEEF-UT])</f>
        <v>6.0817956338016449E-4</v>
      </c>
      <c r="AA1282" s="133">
        <f>CENSO[[#This Row],[v (m³)]]/SUM(AEEF[AEEF-UT])</f>
        <v>6.8116111098578411E-3</v>
      </c>
    </row>
    <row r="1283" spans="1:27" ht="14">
      <c r="A1283" s="86">
        <v>1</v>
      </c>
      <c r="B1283" s="86">
        <v>1</v>
      </c>
      <c r="C1283" s="63">
        <v>45</v>
      </c>
      <c r="D1283" s="63">
        <v>1282</v>
      </c>
      <c r="E1283" s="63" t="str">
        <f>VLOOKUP(CENSO[[#This Row],[NOME COMUM]],ESPECIES[],2,FALSE)</f>
        <v>Tachigali myrmecophila Ducke</v>
      </c>
      <c r="F1283" s="64" t="s">
        <v>14</v>
      </c>
      <c r="G1283" s="64">
        <v>163</v>
      </c>
      <c r="H1283" s="97">
        <f>CENSO[[#This Row],[CAP (cm)]]/PI()</f>
        <v>51.884511447957884</v>
      </c>
      <c r="I1283" s="64">
        <v>15</v>
      </c>
      <c r="J1283" s="96">
        <f>(PI()*(CENSO[[#This Row],[DAP (cm)]]^2))/40000</f>
        <v>0.21142938415042836</v>
      </c>
      <c r="K1283" s="96">
        <f>CENSO[[#This Row],[g (m²)]]*CENSO[[#This Row],[H (m)]]*0.7</f>
        <v>2.2200085335794979</v>
      </c>
      <c r="L1283" s="64">
        <v>2</v>
      </c>
      <c r="M1283" s="65">
        <v>366850.2</v>
      </c>
      <c r="N1283" s="87">
        <v>9708382.1999999899</v>
      </c>
      <c r="O1283" s="87" t="s">
        <v>1228</v>
      </c>
      <c r="P1283" s="87" t="str">
        <f>VLOOKUP(CENSO[[#This Row],[DAP (cm)]],CD[],2,TRUE)</f>
        <v>TORA</v>
      </c>
      <c r="Q1283" s="87" t="str">
        <f>VLOOKUP(CENSO[[#This Row],[DAP (cm)]],DD[],2,TRUE)</f>
        <v>50├ 60</v>
      </c>
      <c r="R1283" s="87" t="str" cm="1">
        <f t="array" ref="R1283">INDEX(_xlfn.TEXTSPLIT(CENSO[[#This Row],[NOME CIENTIFICO]]," "),1)</f>
        <v>Tachigali</v>
      </c>
      <c r="S1283" s="98" t="s">
        <v>1004</v>
      </c>
      <c r="T1283" s="87">
        <f>_xlfn.MINIFS(CENSO[DAP (cm)],CENSO[NOME CIENTIFICO],CENSO[[#This Row],[NOME CIENTIFICO]])</f>
        <v>39.152116000606256</v>
      </c>
      <c r="U12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83" s="87" t="str">
        <f>IF(CENSO[[#This Row],[DAP (cm)]]&lt;CENSO[[#This Row],[DMCE (cm)]],"DAP &lt; DMCE","DAP ≥ DMCE")</f>
        <v>DAP ≥ DMCE</v>
      </c>
      <c r="W1283" s="87" t="str">
        <f>IF(CENSO[[#This Row],[DAP (cm)]]&gt;200, "Superior", "Inferior")</f>
        <v>Inferior</v>
      </c>
      <c r="X1283" s="87" t="str">
        <f>VLOOKUP(CENSO[[#This Row],[NOME COMUM]],ESPECIES[],4,FALSE)</f>
        <v>Não</v>
      </c>
      <c r="Y1283" s="87" t="str">
        <f>IF(IFERROR(VLOOKUP(CENSO[[#This Row],[NOME COMUM]],COMERCIAIS[],2, FALSE), "Não") &lt;&gt; "Não", "Sim", "Não")</f>
        <v>Sim</v>
      </c>
      <c r="Z1283" s="133">
        <f>CENSO[[#This Row],[g (m²)]]/SUM(AEEF[AEEF-UT])</f>
        <v>3.69925661487777E-4</v>
      </c>
      <c r="AA1283" s="133">
        <f>CENSO[[#This Row],[v (m³)]]/SUM(AEEF[AEEF-UT])</f>
        <v>3.8842194456216585E-3</v>
      </c>
    </row>
    <row r="1284" spans="1:27" ht="14">
      <c r="A1284" s="86">
        <v>1</v>
      </c>
      <c r="B1284" s="86">
        <v>1</v>
      </c>
      <c r="C1284" s="63">
        <v>45</v>
      </c>
      <c r="D1284" s="63">
        <v>1283</v>
      </c>
      <c r="E1284" s="63" t="str">
        <f>VLOOKUP(CENSO[[#This Row],[NOME COMUM]],ESPECIES[],2,FALSE)</f>
        <v>Inga paraensis Ducke</v>
      </c>
      <c r="F1284" s="64" t="s">
        <v>16</v>
      </c>
      <c r="G1284" s="64">
        <v>175</v>
      </c>
      <c r="H1284" s="97">
        <f>CENSO[[#This Row],[CAP (cm)]]/PI()</f>
        <v>55.70423008216337</v>
      </c>
      <c r="I1284" s="64">
        <v>14</v>
      </c>
      <c r="J1284" s="96">
        <f>(PI()*(CENSO[[#This Row],[DAP (cm)]]^2))/40000</f>
        <v>0.24370600660946476</v>
      </c>
      <c r="K1284" s="96">
        <f>CENSO[[#This Row],[g (m²)]]*CENSO[[#This Row],[H (m)]]*0.7</f>
        <v>2.3883188647727547</v>
      </c>
      <c r="L1284" s="64">
        <v>2</v>
      </c>
      <c r="M1284" s="65">
        <v>366834.5</v>
      </c>
      <c r="N1284" s="87">
        <v>9708442.9000000004</v>
      </c>
      <c r="O1284" s="87" t="s">
        <v>1227</v>
      </c>
      <c r="P1284" s="87" t="str">
        <f>VLOOKUP(CENSO[[#This Row],[DAP (cm)]],CD[],2,TRUE)</f>
        <v>TORA</v>
      </c>
      <c r="Q1284" s="87" t="str">
        <f>VLOOKUP(CENSO[[#This Row],[DAP (cm)]],DD[],2,TRUE)</f>
        <v>50├ 60</v>
      </c>
      <c r="R1284" s="87" t="str" cm="1">
        <f t="array" ref="R1284">INDEX(_xlfn.TEXTSPLIT(CENSO[[#This Row],[NOME CIENTIFICO]]," "),1)</f>
        <v>Inga</v>
      </c>
      <c r="S1284" s="98" t="s">
        <v>1004</v>
      </c>
      <c r="T1284" s="87">
        <f>_xlfn.MINIFS(CENSO[DAP (cm)],CENSO[NOME CIENTIFICO],CENSO[[#This Row],[NOME CIENTIFICO]])</f>
        <v>41.38028520389279</v>
      </c>
      <c r="U12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284" s="87" t="str">
        <f>IF(CENSO[[#This Row],[DAP (cm)]]&lt;CENSO[[#This Row],[DMCE (cm)]],"DAP &lt; DMCE","DAP ≥ DMCE")</f>
        <v>DAP ≥ DMCE</v>
      </c>
      <c r="W1284" s="87" t="str">
        <f>IF(CENSO[[#This Row],[DAP (cm)]]&gt;200, "Superior", "Inferior")</f>
        <v>Inferior</v>
      </c>
      <c r="X1284" s="87" t="str">
        <f>VLOOKUP(CENSO[[#This Row],[NOME COMUM]],ESPECIES[],4,FALSE)</f>
        <v>Não</v>
      </c>
      <c r="Y1284" s="87" t="str">
        <f>IF(IFERROR(VLOOKUP(CENSO[[#This Row],[NOME COMUM]],COMERCIAIS[],2, FALSE), "Não") &lt;&gt; "Não", "Sim", "Não")</f>
        <v>Não</v>
      </c>
      <c r="Z1284" s="133">
        <f>CENSO[[#This Row],[g (m²)]]/SUM(AEEF[AEEF-UT])</f>
        <v>4.2639818521823071E-4</v>
      </c>
      <c r="AA1284" s="133">
        <f>CENSO[[#This Row],[v (m³)]]/SUM(AEEF[AEEF-UT])</f>
        <v>4.1787022151386606E-3</v>
      </c>
    </row>
    <row r="1285" spans="1:27" ht="14">
      <c r="A1285" s="86">
        <v>1</v>
      </c>
      <c r="B1285" s="86">
        <v>1</v>
      </c>
      <c r="C1285" s="63">
        <v>45</v>
      </c>
      <c r="D1285" s="63">
        <v>1284</v>
      </c>
      <c r="E1285" s="63" t="str">
        <f>VLOOKUP(CENSO[[#This Row],[NOME COMUM]],ESPECIES[],2,FALSE)</f>
        <v>Tachigali myrmecophila Ducke</v>
      </c>
      <c r="F1285" s="64" t="s">
        <v>14</v>
      </c>
      <c r="G1285" s="64">
        <v>308</v>
      </c>
      <c r="H1285" s="97">
        <f>CENSO[[#This Row],[CAP (cm)]]/PI()</f>
        <v>98.039444944607524</v>
      </c>
      <c r="I1285" s="64">
        <v>16</v>
      </c>
      <c r="J1285" s="96">
        <f>(PI()*(CENSO[[#This Row],[DAP (cm)]]^2))/40000</f>
        <v>0.75490372607347789</v>
      </c>
      <c r="K1285" s="96">
        <f>CENSO[[#This Row],[g (m²)]]*CENSO[[#This Row],[H (m)]]*0.7</f>
        <v>8.4549217320229513</v>
      </c>
      <c r="L1285" s="64">
        <v>1</v>
      </c>
      <c r="M1285" s="65">
        <v>366809.799999999</v>
      </c>
      <c r="N1285" s="87">
        <v>9708431.4000000004</v>
      </c>
      <c r="O1285" s="87" t="s">
        <v>1228</v>
      </c>
      <c r="P1285" s="87" t="str">
        <f>VLOOKUP(CENSO[[#This Row],[DAP (cm)]],CD[],2,TRUE)</f>
        <v>TORA</v>
      </c>
      <c r="Q1285" s="87" t="str">
        <f>VLOOKUP(CENSO[[#This Row],[DAP (cm)]],DD[],2,TRUE)</f>
        <v>90├ 100</v>
      </c>
      <c r="R1285" s="87" t="str" cm="1">
        <f t="array" ref="R1285">INDEX(_xlfn.TEXTSPLIT(CENSO[[#This Row],[NOME CIENTIFICO]]," "),1)</f>
        <v>Tachigali</v>
      </c>
      <c r="S1285" s="98" t="s">
        <v>1004</v>
      </c>
      <c r="T1285" s="87">
        <f>_xlfn.MINIFS(CENSO[DAP (cm)],CENSO[NOME CIENTIFICO],CENSO[[#This Row],[NOME CIENTIFICO]])</f>
        <v>39.152116000606256</v>
      </c>
      <c r="U12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85" s="87" t="str">
        <f>IF(CENSO[[#This Row],[DAP (cm)]]&lt;CENSO[[#This Row],[DMCE (cm)]],"DAP &lt; DMCE","DAP ≥ DMCE")</f>
        <v>DAP ≥ DMCE</v>
      </c>
      <c r="W1285" s="87" t="str">
        <f>IF(CENSO[[#This Row],[DAP (cm)]]&gt;200, "Superior", "Inferior")</f>
        <v>Inferior</v>
      </c>
      <c r="X1285" s="87" t="str">
        <f>VLOOKUP(CENSO[[#This Row],[NOME COMUM]],ESPECIES[],4,FALSE)</f>
        <v>Não</v>
      </c>
      <c r="Y1285" s="87" t="str">
        <f>IF(IFERROR(VLOOKUP(CENSO[[#This Row],[NOME COMUM]],COMERCIAIS[],2, FALSE), "Não") &lt;&gt; "Não", "Sim", "Não")</f>
        <v>Sim</v>
      </c>
      <c r="Z1285" s="133">
        <f>CENSO[[#This Row],[g (m²)]]/SUM(AEEF[AEEF-UT])</f>
        <v>1.3208110185319911E-3</v>
      </c>
      <c r="AA1285" s="133">
        <f>CENSO[[#This Row],[v (m³)]]/SUM(AEEF[AEEF-UT])</f>
        <v>1.4793083407558298E-2</v>
      </c>
    </row>
    <row r="1286" spans="1:27" ht="14">
      <c r="A1286" s="86">
        <v>1</v>
      </c>
      <c r="B1286" s="86">
        <v>1</v>
      </c>
      <c r="C1286" s="63">
        <v>45</v>
      </c>
      <c r="D1286" s="63">
        <v>1285</v>
      </c>
      <c r="E1286" s="63" t="str">
        <f>VLOOKUP(CENSO[[#This Row],[NOME COMUM]],ESPECIES[],2,FALSE)</f>
        <v>Couratari guianensis Aubl.</v>
      </c>
      <c r="F1286" s="64" t="s">
        <v>6</v>
      </c>
      <c r="G1286" s="64">
        <v>233</v>
      </c>
      <c r="H1286" s="97">
        <f>CENSO[[#This Row],[CAP (cm)]]/PI()</f>
        <v>74.166203480823228</v>
      </c>
      <c r="I1286" s="64">
        <v>23</v>
      </c>
      <c r="J1286" s="96">
        <f>(PI()*(CENSO[[#This Row],[DAP (cm)]]^2))/40000</f>
        <v>0.43201813527579536</v>
      </c>
      <c r="K1286" s="96">
        <f>CENSO[[#This Row],[g (m²)]]*CENSO[[#This Row],[H (m)]]*0.7</f>
        <v>6.9554919779403042</v>
      </c>
      <c r="L1286" s="64">
        <v>1</v>
      </c>
      <c r="M1286" s="65">
        <v>366810.59999999899</v>
      </c>
      <c r="N1286" s="87">
        <v>9708436.8000000007</v>
      </c>
      <c r="O1286" s="87" t="s">
        <v>1228</v>
      </c>
      <c r="P1286" s="87" t="str">
        <f>VLOOKUP(CENSO[[#This Row],[DAP (cm)]],CD[],2,TRUE)</f>
        <v>TORA</v>
      </c>
      <c r="Q1286" s="87" t="str">
        <f>VLOOKUP(CENSO[[#This Row],[DAP (cm)]],DD[],2,TRUE)</f>
        <v>70├ 80</v>
      </c>
      <c r="R1286" s="87" t="str" cm="1">
        <f t="array" ref="R1286">INDEX(_xlfn.TEXTSPLIT(CENSO[[#This Row],[NOME CIENTIFICO]]," "),1)</f>
        <v>Couratari</v>
      </c>
      <c r="S1286" s="98" t="s">
        <v>1004</v>
      </c>
      <c r="T1286" s="87">
        <f>_xlfn.MINIFS(CENSO[DAP (cm)],CENSO[NOME CIENTIFICO],CENSO[[#This Row],[NOME CIENTIFICO]])</f>
        <v>38.833806114422465</v>
      </c>
      <c r="U12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86" s="87" t="str">
        <f>IF(CENSO[[#This Row],[DAP (cm)]]&lt;CENSO[[#This Row],[DMCE (cm)]],"DAP &lt; DMCE","DAP ≥ DMCE")</f>
        <v>DAP ≥ DMCE</v>
      </c>
      <c r="W1286" s="87" t="str">
        <f>IF(CENSO[[#This Row],[DAP (cm)]]&gt;200, "Superior", "Inferior")</f>
        <v>Inferior</v>
      </c>
      <c r="X1286" s="87" t="str">
        <f>VLOOKUP(CENSO[[#This Row],[NOME COMUM]],ESPECIES[],4,FALSE)</f>
        <v>Não</v>
      </c>
      <c r="Y1286" s="87" t="str">
        <f>IF(IFERROR(VLOOKUP(CENSO[[#This Row],[NOME COMUM]],COMERCIAIS[],2, FALSE), "Não") &lt;&gt; "Não", "Sim", "Não")</f>
        <v>Sim</v>
      </c>
      <c r="Z1286" s="133">
        <f>CENSO[[#This Row],[g (m²)]]/SUM(AEEF[AEEF-UT])</f>
        <v>7.5587693313673558E-4</v>
      </c>
      <c r="AA1286" s="133">
        <f>CENSO[[#This Row],[v (m³)]]/SUM(AEEF[AEEF-UT])</f>
        <v>1.2169618623501442E-2</v>
      </c>
    </row>
    <row r="1287" spans="1:27" ht="14">
      <c r="A1287" s="86">
        <v>1</v>
      </c>
      <c r="B1287" s="86">
        <v>1</v>
      </c>
      <c r="C1287" s="63">
        <v>45</v>
      </c>
      <c r="D1287" s="63">
        <v>1286</v>
      </c>
      <c r="E1287" s="63" t="str">
        <f>VLOOKUP(CENSO[[#This Row],[NOME COMUM]],ESPECIES[],2,FALSE)</f>
        <v>Qualea dichotoma (Mart.) Warm. ex Wille</v>
      </c>
      <c r="F1287" s="64" t="s">
        <v>55</v>
      </c>
      <c r="G1287" s="64">
        <v>155</v>
      </c>
      <c r="H1287" s="97">
        <f>CENSO[[#This Row],[CAP (cm)]]/PI()</f>
        <v>49.338032358487553</v>
      </c>
      <c r="I1287" s="64">
        <v>15</v>
      </c>
      <c r="J1287" s="96">
        <f>(PI()*(CENSO[[#This Row],[DAP (cm)]]^2))/40000</f>
        <v>0.19118487538913922</v>
      </c>
      <c r="K1287" s="96">
        <f>CENSO[[#This Row],[g (m²)]]*CENSO[[#This Row],[H (m)]]*0.7</f>
        <v>2.0074411915859618</v>
      </c>
      <c r="L1287" s="64">
        <v>1</v>
      </c>
      <c r="M1287" s="65">
        <v>366797.799999999</v>
      </c>
      <c r="N1287" s="87">
        <v>9708438.3000000007</v>
      </c>
      <c r="O1287" s="98" t="s">
        <v>1225</v>
      </c>
      <c r="P1287" s="87" t="str">
        <f>VLOOKUP(CENSO[[#This Row],[DAP (cm)]],CD[],2,TRUE)</f>
        <v>TORETE</v>
      </c>
      <c r="Q1287" s="87" t="str">
        <f>VLOOKUP(CENSO[[#This Row],[DAP (cm)]],DD[],2,TRUE)</f>
        <v>40├ 50</v>
      </c>
      <c r="R1287" s="87" t="str" cm="1">
        <f t="array" ref="R1287">INDEX(_xlfn.TEXTSPLIT(CENSO[[#This Row],[NOME CIENTIFICO]]," "),1)</f>
        <v>Qualea</v>
      </c>
      <c r="S1287" s="98" t="s">
        <v>1004</v>
      </c>
      <c r="T1287" s="87">
        <f>_xlfn.MINIFS(CENSO[DAP (cm)],CENSO[NOME CIENTIFICO],CENSO[[#This Row],[NOME CIENTIFICO]])</f>
        <v>40.107045659157627</v>
      </c>
      <c r="U12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287" s="87" t="str">
        <f>IF(CENSO[[#This Row],[DAP (cm)]]&lt;CENSO[[#This Row],[DMCE (cm)]],"DAP &lt; DMCE","DAP ≥ DMCE")</f>
        <v>DAP &lt; DMCE</v>
      </c>
      <c r="W1287" s="87" t="str">
        <f>IF(CENSO[[#This Row],[DAP (cm)]]&gt;200, "Superior", "Inferior")</f>
        <v>Inferior</v>
      </c>
      <c r="X1287" s="87" t="str">
        <f>VLOOKUP(CENSO[[#This Row],[NOME COMUM]],ESPECIES[],4,FALSE)</f>
        <v>Não</v>
      </c>
      <c r="Y1287" s="87" t="str">
        <f>IF(IFERROR(VLOOKUP(CENSO[[#This Row],[NOME COMUM]],COMERCIAIS[],2, FALSE), "Não") &lt;&gt; "Não", "Sim", "Não")</f>
        <v>Não</v>
      </c>
      <c r="Z1287" s="133">
        <f>CENSO[[#This Row],[g (m²)]]/SUM(AEEF[AEEF-UT])</f>
        <v>3.3450502530181188E-4</v>
      </c>
      <c r="AA1287" s="133">
        <f>CENSO[[#This Row],[v (m³)]]/SUM(AEEF[AEEF-UT])</f>
        <v>3.5123027656690244E-3</v>
      </c>
    </row>
    <row r="1288" spans="1:27" ht="14">
      <c r="A1288" s="86">
        <v>1</v>
      </c>
      <c r="B1288" s="86">
        <v>1</v>
      </c>
      <c r="C1288" s="63">
        <v>45</v>
      </c>
      <c r="D1288" s="63">
        <v>1287</v>
      </c>
      <c r="E1288" s="63" t="str">
        <f>VLOOKUP(CENSO[[#This Row],[NOME COMUM]],ESPECIES[],2,FALSE)</f>
        <v>Lecythis chartacea O.Berg</v>
      </c>
      <c r="F1288" s="64" t="s">
        <v>31</v>
      </c>
      <c r="G1288" s="64">
        <v>130</v>
      </c>
      <c r="H1288" s="97">
        <f>CENSO[[#This Row],[CAP (cm)]]/PI()</f>
        <v>41.38028520389279</v>
      </c>
      <c r="I1288" s="64">
        <v>15</v>
      </c>
      <c r="J1288" s="96">
        <f>(PI()*(CENSO[[#This Row],[DAP (cm)]]^2))/40000</f>
        <v>0.13448592691265157</v>
      </c>
      <c r="K1288" s="96">
        <f>CENSO[[#This Row],[g (m²)]]*CENSO[[#This Row],[H (m)]]*0.7</f>
        <v>1.4121022325828414</v>
      </c>
      <c r="L1288" s="64">
        <v>1</v>
      </c>
      <c r="M1288" s="65">
        <v>366794.4</v>
      </c>
      <c r="N1288" s="87">
        <v>9708437.1999999899</v>
      </c>
      <c r="O1288" s="98" t="s">
        <v>1225</v>
      </c>
      <c r="P1288" s="87" t="str">
        <f>VLOOKUP(CENSO[[#This Row],[DAP (cm)]],CD[],2,TRUE)</f>
        <v>TORETE</v>
      </c>
      <c r="Q1288" s="87" t="str">
        <f>VLOOKUP(CENSO[[#This Row],[DAP (cm)]],DD[],2,TRUE)</f>
        <v>40├ 50</v>
      </c>
      <c r="R1288" s="87" t="str" cm="1">
        <f t="array" ref="R1288">INDEX(_xlfn.TEXTSPLIT(CENSO[[#This Row],[NOME CIENTIFICO]]," "),1)</f>
        <v>Lecythis</v>
      </c>
      <c r="S1288" s="98" t="s">
        <v>1004</v>
      </c>
      <c r="T1288" s="87">
        <f>_xlfn.MINIFS(CENSO[DAP (cm)],CENSO[NOME CIENTIFICO],CENSO[[#This Row],[NOME CIENTIFICO]])</f>
        <v>38.833806114422465</v>
      </c>
      <c r="U12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88" s="87" t="str">
        <f>IF(CENSO[[#This Row],[DAP (cm)]]&lt;CENSO[[#This Row],[DMCE (cm)]],"DAP &lt; DMCE","DAP ≥ DMCE")</f>
        <v>DAP &lt; DMCE</v>
      </c>
      <c r="W1288" s="87" t="str">
        <f>IF(CENSO[[#This Row],[DAP (cm)]]&gt;200, "Superior", "Inferior")</f>
        <v>Inferior</v>
      </c>
      <c r="X1288" s="87" t="str">
        <f>VLOOKUP(CENSO[[#This Row],[NOME COMUM]],ESPECIES[],4,FALSE)</f>
        <v>Não</v>
      </c>
      <c r="Y1288" s="87" t="str">
        <f>IF(IFERROR(VLOOKUP(CENSO[[#This Row],[NOME COMUM]],COMERCIAIS[],2, FALSE), "Não") &lt;&gt; "Não", "Sim", "Não")</f>
        <v>Sim</v>
      </c>
      <c r="Z1288" s="133">
        <f>CENSO[[#This Row],[g (m²)]]/SUM(AEEF[AEEF-UT])</f>
        <v>2.3530218221022364E-4</v>
      </c>
      <c r="AA1288" s="133">
        <f>CENSO[[#This Row],[v (m³)]]/SUM(AEEF[AEEF-UT])</f>
        <v>2.470672913207348E-3</v>
      </c>
    </row>
    <row r="1289" spans="1:27" ht="14">
      <c r="A1289" s="86">
        <v>1</v>
      </c>
      <c r="B1289" s="86">
        <v>1</v>
      </c>
      <c r="C1289" s="63">
        <v>45</v>
      </c>
      <c r="D1289" s="63">
        <v>1288</v>
      </c>
      <c r="E1289" s="63" t="str">
        <f>VLOOKUP(CENSO[[#This Row],[NOME COMUM]],ESPECIES[],2,FALSE)</f>
        <v>Qualea dichotoma (Mart.) Warm. ex Wille</v>
      </c>
      <c r="F1289" s="64" t="s">
        <v>55</v>
      </c>
      <c r="G1289" s="64">
        <v>145</v>
      </c>
      <c r="H1289" s="97">
        <f>CENSO[[#This Row],[CAP (cm)]]/PI()</f>
        <v>46.154933496649647</v>
      </c>
      <c r="I1289" s="64">
        <v>12</v>
      </c>
      <c r="J1289" s="96">
        <f>(PI()*(CENSO[[#This Row],[DAP (cm)]]^2))/40000</f>
        <v>0.16731163392535497</v>
      </c>
      <c r="K1289" s="96">
        <f>CENSO[[#This Row],[g (m²)]]*CENSO[[#This Row],[H (m)]]*0.7</f>
        <v>1.4054177249729818</v>
      </c>
      <c r="L1289" s="64">
        <v>1</v>
      </c>
      <c r="M1289" s="65">
        <v>366798</v>
      </c>
      <c r="N1289" s="87">
        <v>9708443.4000000004</v>
      </c>
      <c r="O1289" s="98" t="s">
        <v>1225</v>
      </c>
      <c r="P1289" s="87" t="str">
        <f>VLOOKUP(CENSO[[#This Row],[DAP (cm)]],CD[],2,TRUE)</f>
        <v>TORETE</v>
      </c>
      <c r="Q1289" s="87" t="str">
        <f>VLOOKUP(CENSO[[#This Row],[DAP (cm)]],DD[],2,TRUE)</f>
        <v>40├ 50</v>
      </c>
      <c r="R1289" s="87" t="str" cm="1">
        <f t="array" ref="R1289">INDEX(_xlfn.TEXTSPLIT(CENSO[[#This Row],[NOME CIENTIFICO]]," "),1)</f>
        <v>Qualea</v>
      </c>
      <c r="S1289" s="98" t="s">
        <v>1004</v>
      </c>
      <c r="T1289" s="87">
        <f>_xlfn.MINIFS(CENSO[DAP (cm)],CENSO[NOME CIENTIFICO],CENSO[[#This Row],[NOME CIENTIFICO]])</f>
        <v>40.107045659157627</v>
      </c>
      <c r="U12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289" s="87" t="str">
        <f>IF(CENSO[[#This Row],[DAP (cm)]]&lt;CENSO[[#This Row],[DMCE (cm)]],"DAP &lt; DMCE","DAP ≥ DMCE")</f>
        <v>DAP &lt; DMCE</v>
      </c>
      <c r="W1289" s="87" t="str">
        <f>IF(CENSO[[#This Row],[DAP (cm)]]&gt;200, "Superior", "Inferior")</f>
        <v>Inferior</v>
      </c>
      <c r="X1289" s="87" t="str">
        <f>VLOOKUP(CENSO[[#This Row],[NOME COMUM]],ESPECIES[],4,FALSE)</f>
        <v>Não</v>
      </c>
      <c r="Y1289" s="87" t="str">
        <f>IF(IFERROR(VLOOKUP(CENSO[[#This Row],[NOME COMUM]],COMERCIAIS[],2, FALSE), "Não") &lt;&gt; "Não", "Sim", "Não")</f>
        <v>Não</v>
      </c>
      <c r="Z1289" s="133">
        <f>CENSO[[#This Row],[g (m²)]]/SUM(AEEF[AEEF-UT])</f>
        <v>2.927354071579853E-4</v>
      </c>
      <c r="AA1289" s="133">
        <f>CENSO[[#This Row],[v (m³)]]/SUM(AEEF[AEEF-UT])</f>
        <v>2.4589774201270766E-3</v>
      </c>
    </row>
    <row r="1290" spans="1:27" ht="14">
      <c r="A1290" s="86">
        <v>1</v>
      </c>
      <c r="B1290" s="86">
        <v>1</v>
      </c>
      <c r="C1290" s="63">
        <v>45</v>
      </c>
      <c r="D1290" s="63">
        <v>1289</v>
      </c>
      <c r="E1290" s="63" t="str">
        <f>VLOOKUP(CENSO[[#This Row],[NOME COMUM]],ESPECIES[],2,FALSE)</f>
        <v>Enterolobium contortisiliquum (Vell.) Morong</v>
      </c>
      <c r="F1290" s="64" t="s">
        <v>45</v>
      </c>
      <c r="G1290" s="64">
        <v>226</v>
      </c>
      <c r="H1290" s="97">
        <f>CENSO[[#This Row],[CAP (cm)]]/PI()</f>
        <v>71.938034277536701</v>
      </c>
      <c r="I1290" s="64">
        <v>20</v>
      </c>
      <c r="J1290" s="96">
        <f>(PI()*(CENSO[[#This Row],[DAP (cm)]]^2))/40000</f>
        <v>0.40644989366808243</v>
      </c>
      <c r="K1290" s="96">
        <f>CENSO[[#This Row],[g (m²)]]*CENSO[[#This Row],[H (m)]]*0.7</f>
        <v>5.690298511353153</v>
      </c>
      <c r="L1290" s="64">
        <v>1</v>
      </c>
      <c r="M1290" s="65">
        <v>366805.9</v>
      </c>
      <c r="N1290" s="87">
        <v>9708453.8000000007</v>
      </c>
      <c r="O1290" s="87" t="s">
        <v>1227</v>
      </c>
      <c r="P1290" s="87" t="str">
        <f>VLOOKUP(CENSO[[#This Row],[DAP (cm)]],CD[],2,TRUE)</f>
        <v>TORA</v>
      </c>
      <c r="Q1290" s="87" t="str">
        <f>VLOOKUP(CENSO[[#This Row],[DAP (cm)]],DD[],2,TRUE)</f>
        <v>70├ 80</v>
      </c>
      <c r="R1290" s="87" t="str" cm="1">
        <f t="array" ref="R1290">INDEX(_xlfn.TEXTSPLIT(CENSO[[#This Row],[NOME CIENTIFICO]]," "),1)</f>
        <v>Enterolobium</v>
      </c>
      <c r="S1290" s="98" t="s">
        <v>1004</v>
      </c>
      <c r="T1290" s="87">
        <f>_xlfn.MINIFS(CENSO[DAP (cm)],CENSO[NOME CIENTIFICO],CENSO[[#This Row],[NOME CIENTIFICO]])</f>
        <v>42.971834634811742</v>
      </c>
      <c r="U12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1290" s="87" t="str">
        <f>IF(CENSO[[#This Row],[DAP (cm)]]&lt;CENSO[[#This Row],[DMCE (cm)]],"DAP &lt; DMCE","DAP ≥ DMCE")</f>
        <v>DAP ≥ DMCE</v>
      </c>
      <c r="W1290" s="87" t="str">
        <f>IF(CENSO[[#This Row],[DAP (cm)]]&gt;200, "Superior", "Inferior")</f>
        <v>Inferior</v>
      </c>
      <c r="X1290" s="87" t="str">
        <f>VLOOKUP(CENSO[[#This Row],[NOME COMUM]],ESPECIES[],4,FALSE)</f>
        <v>Não</v>
      </c>
      <c r="Y1290" s="87" t="str">
        <f>IF(IFERROR(VLOOKUP(CENSO[[#This Row],[NOME COMUM]],COMERCIAIS[],2, FALSE), "Não") &lt;&gt; "Não", "Sim", "Não")</f>
        <v>Sim</v>
      </c>
      <c r="Z1290" s="133">
        <f>CENSO[[#This Row],[g (m²)]]/SUM(AEEF[AEEF-UT])</f>
        <v>7.111416721046973E-4</v>
      </c>
      <c r="AA1290" s="133">
        <f>CENSO[[#This Row],[v (m³)]]/SUM(AEEF[AEEF-UT])</f>
        <v>9.9559834094657598E-3</v>
      </c>
    </row>
    <row r="1291" spans="1:27" ht="14">
      <c r="A1291" s="86">
        <v>1</v>
      </c>
      <c r="B1291" s="86">
        <v>1</v>
      </c>
      <c r="C1291" s="63">
        <v>45</v>
      </c>
      <c r="D1291" s="63">
        <v>1290</v>
      </c>
      <c r="E1291" s="63" t="str">
        <f>VLOOKUP(CENSO[[#This Row],[NOME COMUM]],ESPECIES[],2,FALSE)</f>
        <v>Bowdichia nitida Spruce</v>
      </c>
      <c r="F1291" s="64" t="s">
        <v>23</v>
      </c>
      <c r="G1291" s="64">
        <v>167</v>
      </c>
      <c r="H1291" s="97">
        <f>CENSO[[#This Row],[CAP (cm)]]/PI()</f>
        <v>53.157750992693046</v>
      </c>
      <c r="I1291" s="64">
        <v>18</v>
      </c>
      <c r="J1291" s="96">
        <f>(PI()*(CENSO[[#This Row],[DAP (cm)]]^2))/40000</f>
        <v>0.2219336103944935</v>
      </c>
      <c r="K1291" s="96">
        <f>CENSO[[#This Row],[g (m²)]]*CENSO[[#This Row],[H (m)]]*0.7</f>
        <v>2.7963634909706179</v>
      </c>
      <c r="L1291" s="64">
        <v>1</v>
      </c>
      <c r="M1291" s="65">
        <v>366829.799999999</v>
      </c>
      <c r="N1291" s="87">
        <v>9708437.8000000007</v>
      </c>
      <c r="O1291" s="98" t="s">
        <v>1225</v>
      </c>
      <c r="P1291" s="87" t="str">
        <f>VLOOKUP(CENSO[[#This Row],[DAP (cm)]],CD[],2,TRUE)</f>
        <v>TORA</v>
      </c>
      <c r="Q1291" s="87" t="str">
        <f>VLOOKUP(CENSO[[#This Row],[DAP (cm)]],DD[],2,TRUE)</f>
        <v>50├ 60</v>
      </c>
      <c r="R1291" s="87" t="str" cm="1">
        <f t="array" ref="R1291">INDEX(_xlfn.TEXTSPLIT(CENSO[[#This Row],[NOME CIENTIFICO]]," "),1)</f>
        <v>Bowdichia</v>
      </c>
      <c r="S1291" s="98" t="s">
        <v>1004</v>
      </c>
      <c r="T1291" s="87">
        <f>_xlfn.MINIFS(CENSO[DAP (cm)],CENSO[NOME CIENTIFICO],CENSO[[#This Row],[NOME CIENTIFICO]])</f>
        <v>48.383102699936181</v>
      </c>
      <c r="U12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58.383102699936181</v>
      </c>
      <c r="V1291" s="87" t="str">
        <f>IF(CENSO[[#This Row],[DAP (cm)]]&lt;CENSO[[#This Row],[DMCE (cm)]],"DAP &lt; DMCE","DAP ≥ DMCE")</f>
        <v>DAP &lt; DMCE</v>
      </c>
      <c r="W1291" s="87" t="str">
        <f>IF(CENSO[[#This Row],[DAP (cm)]]&gt;200, "Superior", "Inferior")</f>
        <v>Inferior</v>
      </c>
      <c r="X1291" s="87" t="str">
        <f>VLOOKUP(CENSO[[#This Row],[NOME COMUM]],ESPECIES[],4,FALSE)</f>
        <v>Não</v>
      </c>
      <c r="Y1291" s="87" t="str">
        <f>IF(IFERROR(VLOOKUP(CENSO[[#This Row],[NOME COMUM]],COMERCIAIS[],2, FALSE), "Não") &lt;&gt; "Não", "Sim", "Não")</f>
        <v>Não</v>
      </c>
      <c r="Z1291" s="133">
        <f>CENSO[[#This Row],[g (m²)]]/SUM(AEEF[AEEF-UT])</f>
        <v>3.8830429347106078E-4</v>
      </c>
      <c r="AA1291" s="133">
        <f>CENSO[[#This Row],[v (m³)]]/SUM(AEEF[AEEF-UT])</f>
        <v>4.8926340977353657E-3</v>
      </c>
    </row>
    <row r="1292" spans="1:27" ht="14">
      <c r="A1292" s="86">
        <v>1</v>
      </c>
      <c r="B1292" s="86">
        <v>1</v>
      </c>
      <c r="C1292" s="63">
        <v>45</v>
      </c>
      <c r="D1292" s="63">
        <v>1291</v>
      </c>
      <c r="E1292" s="63" t="str">
        <f>VLOOKUP(CENSO[[#This Row],[NOME COMUM]],ESPECIES[],2,FALSE)</f>
        <v>Tachigali myrmecophila Ducke</v>
      </c>
      <c r="F1292" s="64" t="s">
        <v>14</v>
      </c>
      <c r="G1292" s="64">
        <v>248</v>
      </c>
      <c r="H1292" s="97">
        <f>CENSO[[#This Row],[CAP (cm)]]/PI()</f>
        <v>78.940851773580093</v>
      </c>
      <c r="I1292" s="64">
        <v>16</v>
      </c>
      <c r="J1292" s="96">
        <f>(PI()*(CENSO[[#This Row],[DAP (cm)]]^2))/40000</f>
        <v>0.48943328099619665</v>
      </c>
      <c r="K1292" s="96">
        <f>CENSO[[#This Row],[g (m²)]]*CENSO[[#This Row],[H (m)]]*0.7</f>
        <v>5.4816527471574021</v>
      </c>
      <c r="L1292" s="64">
        <v>1</v>
      </c>
      <c r="M1292" s="65">
        <v>366828.299999999</v>
      </c>
      <c r="N1292" s="87">
        <v>9708442</v>
      </c>
      <c r="O1292" s="87" t="s">
        <v>1228</v>
      </c>
      <c r="P1292" s="87" t="str">
        <f>VLOOKUP(CENSO[[#This Row],[DAP (cm)]],CD[],2,TRUE)</f>
        <v>TORA</v>
      </c>
      <c r="Q1292" s="87" t="str">
        <f>VLOOKUP(CENSO[[#This Row],[DAP (cm)]],DD[],2,TRUE)</f>
        <v>70├ 80</v>
      </c>
      <c r="R1292" s="87" t="str" cm="1">
        <f t="array" ref="R1292">INDEX(_xlfn.TEXTSPLIT(CENSO[[#This Row],[NOME CIENTIFICO]]," "),1)</f>
        <v>Tachigali</v>
      </c>
      <c r="S1292" s="98" t="s">
        <v>1004</v>
      </c>
      <c r="T1292" s="87">
        <f>_xlfn.MINIFS(CENSO[DAP (cm)],CENSO[NOME CIENTIFICO],CENSO[[#This Row],[NOME CIENTIFICO]])</f>
        <v>39.152116000606256</v>
      </c>
      <c r="U12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92" s="87" t="str">
        <f>IF(CENSO[[#This Row],[DAP (cm)]]&lt;CENSO[[#This Row],[DMCE (cm)]],"DAP &lt; DMCE","DAP ≥ DMCE")</f>
        <v>DAP ≥ DMCE</v>
      </c>
      <c r="W1292" s="87" t="str">
        <f>IF(CENSO[[#This Row],[DAP (cm)]]&gt;200, "Superior", "Inferior")</f>
        <v>Inferior</v>
      </c>
      <c r="X1292" s="87" t="str">
        <f>VLOOKUP(CENSO[[#This Row],[NOME COMUM]],ESPECIES[],4,FALSE)</f>
        <v>Não</v>
      </c>
      <c r="Y1292" s="87" t="str">
        <f>IF(IFERROR(VLOOKUP(CENSO[[#This Row],[NOME COMUM]],COMERCIAIS[],2, FALSE), "Não") &lt;&gt; "Não", "Sim", "Não")</f>
        <v>Sim</v>
      </c>
      <c r="Z1292" s="133">
        <f>CENSO[[#This Row],[g (m²)]]/SUM(AEEF[AEEF-UT])</f>
        <v>8.5633286477263882E-4</v>
      </c>
      <c r="AA1292" s="133">
        <f>CENSO[[#This Row],[v (m³)]]/SUM(AEEF[AEEF-UT])</f>
        <v>9.5909280854535543E-3</v>
      </c>
    </row>
    <row r="1293" spans="1:27" ht="14">
      <c r="A1293" s="86">
        <v>1</v>
      </c>
      <c r="B1293" s="86">
        <v>1</v>
      </c>
      <c r="C1293" s="63">
        <v>45</v>
      </c>
      <c r="D1293" s="63">
        <v>1292</v>
      </c>
      <c r="E1293" s="63" t="str">
        <f>VLOOKUP(CENSO[[#This Row],[NOME COMUM]],ESPECIES[],2,FALSE)</f>
        <v>Inga paraensis Ducke</v>
      </c>
      <c r="F1293" s="64" t="s">
        <v>16</v>
      </c>
      <c r="G1293" s="64">
        <v>170</v>
      </c>
      <c r="H1293" s="97">
        <f>CENSO[[#This Row],[CAP (cm)]]/PI()</f>
        <v>54.112680651244418</v>
      </c>
      <c r="I1293" s="64">
        <v>13</v>
      </c>
      <c r="J1293" s="96">
        <f>(PI()*(CENSO[[#This Row],[DAP (cm)]]^2))/40000</f>
        <v>0.2299788927677888</v>
      </c>
      <c r="K1293" s="96">
        <f>CENSO[[#This Row],[g (m²)]]*CENSO[[#This Row],[H (m)]]*0.7</f>
        <v>2.0928079241868782</v>
      </c>
      <c r="L1293" s="64">
        <v>1</v>
      </c>
      <c r="M1293" s="65">
        <v>366829.299999999</v>
      </c>
      <c r="N1293" s="87">
        <v>9708447.5</v>
      </c>
      <c r="O1293" s="87" t="s">
        <v>1227</v>
      </c>
      <c r="P1293" s="87" t="str">
        <f>VLOOKUP(CENSO[[#This Row],[DAP (cm)]],CD[],2,TRUE)</f>
        <v>TORA</v>
      </c>
      <c r="Q1293" s="87" t="str">
        <f>VLOOKUP(CENSO[[#This Row],[DAP (cm)]],DD[],2,TRUE)</f>
        <v>50├ 60</v>
      </c>
      <c r="R1293" s="87" t="str" cm="1">
        <f t="array" ref="R1293">INDEX(_xlfn.TEXTSPLIT(CENSO[[#This Row],[NOME CIENTIFICO]]," "),1)</f>
        <v>Inga</v>
      </c>
      <c r="S1293" s="98" t="s">
        <v>1004</v>
      </c>
      <c r="T1293" s="87">
        <f>_xlfn.MINIFS(CENSO[DAP (cm)],CENSO[NOME CIENTIFICO],CENSO[[#This Row],[NOME CIENTIFICO]])</f>
        <v>41.38028520389279</v>
      </c>
      <c r="U12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293" s="87" t="str">
        <f>IF(CENSO[[#This Row],[DAP (cm)]]&lt;CENSO[[#This Row],[DMCE (cm)]],"DAP &lt; DMCE","DAP ≥ DMCE")</f>
        <v>DAP ≥ DMCE</v>
      </c>
      <c r="W1293" s="87" t="str">
        <f>IF(CENSO[[#This Row],[DAP (cm)]]&gt;200, "Superior", "Inferior")</f>
        <v>Inferior</v>
      </c>
      <c r="X1293" s="87" t="str">
        <f>VLOOKUP(CENSO[[#This Row],[NOME COMUM]],ESPECIES[],4,FALSE)</f>
        <v>Não</v>
      </c>
      <c r="Y1293" s="87" t="str">
        <f>IF(IFERROR(VLOOKUP(CENSO[[#This Row],[NOME COMUM]],COMERCIAIS[],2, FALSE), "Não") &lt;&gt; "Não", "Sim", "Não")</f>
        <v>Não</v>
      </c>
      <c r="Z1293" s="133">
        <f>CENSO[[#This Row],[g (m²)]]/SUM(AEEF[AEEF-UT])</f>
        <v>4.0238065478553035E-4</v>
      </c>
      <c r="AA1293" s="133">
        <f>CENSO[[#This Row],[v (m³)]]/SUM(AEEF[AEEF-UT])</f>
        <v>3.6616639585483265E-3</v>
      </c>
    </row>
    <row r="1294" spans="1:27" ht="14">
      <c r="A1294" s="86">
        <v>1</v>
      </c>
      <c r="B1294" s="86">
        <v>1</v>
      </c>
      <c r="C1294" s="63">
        <v>45</v>
      </c>
      <c r="D1294" s="63">
        <v>1293</v>
      </c>
      <c r="E1294" s="63" t="str">
        <f>VLOOKUP(CENSO[[#This Row],[NOME COMUM]],ESPECIES[],2,FALSE)</f>
        <v>Couratari guianensis Aubl.</v>
      </c>
      <c r="F1294" s="64" t="s">
        <v>6</v>
      </c>
      <c r="G1294" s="64">
        <v>142</v>
      </c>
      <c r="H1294" s="97">
        <f>CENSO[[#This Row],[CAP (cm)]]/PI()</f>
        <v>45.200003838098276</v>
      </c>
      <c r="I1294" s="64">
        <v>18</v>
      </c>
      <c r="J1294" s="96">
        <f>(PI()*(CENSO[[#This Row],[DAP (cm)]]^2))/40000</f>
        <v>0.16046001362524887</v>
      </c>
      <c r="K1294" s="96">
        <f>CENSO[[#This Row],[g (m²)]]*CENSO[[#This Row],[H (m)]]*0.7</f>
        <v>2.0217961716781359</v>
      </c>
      <c r="L1294" s="64">
        <v>1</v>
      </c>
      <c r="M1294" s="65">
        <v>366812.799999999</v>
      </c>
      <c r="N1294" s="87">
        <v>9708459.3000000007</v>
      </c>
      <c r="O1294" s="98" t="s">
        <v>1225</v>
      </c>
      <c r="P1294" s="87" t="str">
        <f>VLOOKUP(CENSO[[#This Row],[DAP (cm)]],CD[],2,TRUE)</f>
        <v>TORETE</v>
      </c>
      <c r="Q1294" s="87" t="str">
        <f>VLOOKUP(CENSO[[#This Row],[DAP (cm)]],DD[],2,TRUE)</f>
        <v>40├ 50</v>
      </c>
      <c r="R1294" s="87" t="str" cm="1">
        <f t="array" ref="R1294">INDEX(_xlfn.TEXTSPLIT(CENSO[[#This Row],[NOME CIENTIFICO]]," "),1)</f>
        <v>Couratari</v>
      </c>
      <c r="S1294" s="98" t="s">
        <v>1004</v>
      </c>
      <c r="T1294" s="87">
        <f>_xlfn.MINIFS(CENSO[DAP (cm)],CENSO[NOME CIENTIFICO],CENSO[[#This Row],[NOME CIENTIFICO]])</f>
        <v>38.833806114422465</v>
      </c>
      <c r="U12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94" s="87" t="str">
        <f>IF(CENSO[[#This Row],[DAP (cm)]]&lt;CENSO[[#This Row],[DMCE (cm)]],"DAP &lt; DMCE","DAP ≥ DMCE")</f>
        <v>DAP &lt; DMCE</v>
      </c>
      <c r="W1294" s="87" t="str">
        <f>IF(CENSO[[#This Row],[DAP (cm)]]&gt;200, "Superior", "Inferior")</f>
        <v>Inferior</v>
      </c>
      <c r="X1294" s="87" t="str">
        <f>VLOOKUP(CENSO[[#This Row],[NOME COMUM]],ESPECIES[],4,FALSE)</f>
        <v>Não</v>
      </c>
      <c r="Y1294" s="87" t="str">
        <f>IF(IFERROR(VLOOKUP(CENSO[[#This Row],[NOME COMUM]],COMERCIAIS[],2, FALSE), "Não") &lt;&gt; "Não", "Sim", "Não")</f>
        <v>Sim</v>
      </c>
      <c r="Z1294" s="133">
        <f>CENSO[[#This Row],[g (m²)]]/SUM(AEEF[AEEF-UT])</f>
        <v>2.8074752675070699E-4</v>
      </c>
      <c r="AA1294" s="133">
        <f>CENSO[[#This Row],[v (m³)]]/SUM(AEEF[AEEF-UT])</f>
        <v>3.5374188370589084E-3</v>
      </c>
    </row>
    <row r="1295" spans="1:27" ht="14">
      <c r="A1295" s="86">
        <v>1</v>
      </c>
      <c r="B1295" s="86">
        <v>1</v>
      </c>
      <c r="C1295" s="63">
        <v>45</v>
      </c>
      <c r="D1295" s="63">
        <v>1294</v>
      </c>
      <c r="E1295" s="63" t="str">
        <f>VLOOKUP(CENSO[[#This Row],[NOME COMUM]],ESPECIES[],2,FALSE)</f>
        <v>Ocotea cymbarum Kunth</v>
      </c>
      <c r="F1295" s="64" t="s">
        <v>11</v>
      </c>
      <c r="G1295" s="64">
        <v>205</v>
      </c>
      <c r="H1295" s="97">
        <f>CENSO[[#This Row],[CAP (cm)]]/PI()</f>
        <v>65.253526667677093</v>
      </c>
      <c r="I1295" s="64">
        <v>18</v>
      </c>
      <c r="J1295" s="96">
        <f>(PI()*(CENSO[[#This Row],[DAP (cm)]]^2))/40000</f>
        <v>0.33442432417184514</v>
      </c>
      <c r="K1295" s="96">
        <f>CENSO[[#This Row],[g (m²)]]*CENSO[[#This Row],[H (m)]]*0.7</f>
        <v>4.2137464845652488</v>
      </c>
      <c r="L1295" s="64">
        <v>1</v>
      </c>
      <c r="M1295" s="65">
        <v>366790.5</v>
      </c>
      <c r="N1295" s="87">
        <v>9708450.0999999903</v>
      </c>
      <c r="O1295" s="87" t="s">
        <v>1228</v>
      </c>
      <c r="P1295" s="87" t="str">
        <f>VLOOKUP(CENSO[[#This Row],[DAP (cm)]],CD[],2,TRUE)</f>
        <v>TORA</v>
      </c>
      <c r="Q1295" s="87" t="str">
        <f>VLOOKUP(CENSO[[#This Row],[DAP (cm)]],DD[],2,TRUE)</f>
        <v>60├ 70</v>
      </c>
      <c r="R1295" s="87" t="str" cm="1">
        <f t="array" ref="R1295">INDEX(_xlfn.TEXTSPLIT(CENSO[[#This Row],[NOME CIENTIFICO]]," "),1)</f>
        <v>Ocotea</v>
      </c>
      <c r="S1295" s="98" t="s">
        <v>1004</v>
      </c>
      <c r="T1295" s="87">
        <f>_xlfn.MINIFS(CENSO[DAP (cm)],CENSO[NOME CIENTIFICO],CENSO[[#This Row],[NOME CIENTIFICO]])</f>
        <v>39.470425886790046</v>
      </c>
      <c r="U12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95" s="87" t="str">
        <f>IF(CENSO[[#This Row],[DAP (cm)]]&lt;CENSO[[#This Row],[DMCE (cm)]],"DAP &lt; DMCE","DAP ≥ DMCE")</f>
        <v>DAP ≥ DMCE</v>
      </c>
      <c r="W1295" s="87" t="str">
        <f>IF(CENSO[[#This Row],[DAP (cm)]]&gt;200, "Superior", "Inferior")</f>
        <v>Inferior</v>
      </c>
      <c r="X1295" s="87" t="str">
        <f>VLOOKUP(CENSO[[#This Row],[NOME COMUM]],ESPECIES[],4,FALSE)</f>
        <v>Não</v>
      </c>
      <c r="Y1295" s="87" t="str">
        <f>IF(IFERROR(VLOOKUP(CENSO[[#This Row],[NOME COMUM]],COMERCIAIS[],2, FALSE), "Não") &lt;&gt; "Não", "Sim", "Não")</f>
        <v>Sim</v>
      </c>
      <c r="Z1295" s="133">
        <f>CENSO[[#This Row],[g (m²)]]/SUM(AEEF[AEEF-UT])</f>
        <v>5.8512273416477215E-4</v>
      </c>
      <c r="AA1295" s="133">
        <f>CENSO[[#This Row],[v (m³)]]/SUM(AEEF[AEEF-UT])</f>
        <v>7.3725464504761293E-3</v>
      </c>
    </row>
    <row r="1296" spans="1:27" ht="14">
      <c r="A1296" s="86">
        <v>1</v>
      </c>
      <c r="B1296" s="86">
        <v>1</v>
      </c>
      <c r="C1296" s="63">
        <v>45</v>
      </c>
      <c r="D1296" s="63">
        <v>1295</v>
      </c>
      <c r="E1296" s="63" t="str">
        <f>VLOOKUP(CENSO[[#This Row],[NOME COMUM]],ESPECIES[],2,FALSE)</f>
        <v>Pouteria sp.</v>
      </c>
      <c r="F1296" s="64" t="s">
        <v>83</v>
      </c>
      <c r="G1296" s="64">
        <v>187</v>
      </c>
      <c r="H1296" s="97">
        <f>CENSO[[#This Row],[CAP (cm)]]/PI()</f>
        <v>59.523948716368857</v>
      </c>
      <c r="I1296" s="64">
        <v>15</v>
      </c>
      <c r="J1296" s="96">
        <f>(PI()*(CENSO[[#This Row],[DAP (cm)]]^2))/40000</f>
        <v>0.27827446024902436</v>
      </c>
      <c r="K1296" s="96">
        <f>CENSO[[#This Row],[g (m²)]]*CENSO[[#This Row],[H (m)]]*0.7</f>
        <v>2.9218818326147558</v>
      </c>
      <c r="L1296" s="64">
        <v>1</v>
      </c>
      <c r="M1296" s="65">
        <v>366783.09999999899</v>
      </c>
      <c r="N1296" s="87">
        <v>9708440.5</v>
      </c>
      <c r="O1296" s="87" t="s">
        <v>1227</v>
      </c>
      <c r="P1296" s="87" t="str">
        <f>VLOOKUP(CENSO[[#This Row],[DAP (cm)]],CD[],2,TRUE)</f>
        <v>TORA</v>
      </c>
      <c r="Q1296" s="87" t="str">
        <f>VLOOKUP(CENSO[[#This Row],[DAP (cm)]],DD[],2,TRUE)</f>
        <v>50├ 60</v>
      </c>
      <c r="R1296" s="87" t="str" cm="1">
        <f t="array" ref="R1296">INDEX(_xlfn.TEXTSPLIT(CENSO[[#This Row],[NOME CIENTIFICO]]," "),1)</f>
        <v>Pouteria</v>
      </c>
      <c r="S1296" s="98" t="s">
        <v>1004</v>
      </c>
      <c r="T1296" s="87">
        <f>_xlfn.MINIFS(CENSO[DAP (cm)],CENSO[NOME CIENTIFICO],CENSO[[#This Row],[NOME CIENTIFICO]])</f>
        <v>39.788735772973837</v>
      </c>
      <c r="U12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96" s="87" t="str">
        <f>IF(CENSO[[#This Row],[DAP (cm)]]&lt;CENSO[[#This Row],[DMCE (cm)]],"DAP &lt; DMCE","DAP ≥ DMCE")</f>
        <v>DAP ≥ DMCE</v>
      </c>
      <c r="W1296" s="87" t="str">
        <f>IF(CENSO[[#This Row],[DAP (cm)]]&gt;200, "Superior", "Inferior")</f>
        <v>Inferior</v>
      </c>
      <c r="X1296" s="87" t="str">
        <f>VLOOKUP(CENSO[[#This Row],[NOME COMUM]],ESPECIES[],4,FALSE)</f>
        <v>Não</v>
      </c>
      <c r="Y1296" s="87" t="str">
        <f>IF(IFERROR(VLOOKUP(CENSO[[#This Row],[NOME COMUM]],COMERCIAIS[],2, FALSE), "Não") &lt;&gt; "Não", "Sim", "Não")</f>
        <v>Não</v>
      </c>
      <c r="Z1296" s="133">
        <f>CENSO[[#This Row],[g (m²)]]/SUM(AEEF[AEEF-UT])</f>
        <v>4.8688059229049158E-4</v>
      </c>
      <c r="AA1296" s="133">
        <f>CENSO[[#This Row],[v (m³)]]/SUM(AEEF[AEEF-UT])</f>
        <v>5.1122462190501617E-3</v>
      </c>
    </row>
    <row r="1297" spans="1:27" ht="14">
      <c r="A1297" s="86">
        <v>1</v>
      </c>
      <c r="B1297" s="86">
        <v>1</v>
      </c>
      <c r="C1297" s="63">
        <v>45</v>
      </c>
      <c r="D1297" s="63">
        <v>1296</v>
      </c>
      <c r="E1297" s="63" t="str">
        <f>VLOOKUP(CENSO[[#This Row],[NOME COMUM]],ESPECIES[],2,FALSE)</f>
        <v>Piptadenia suaveolens Miq.</v>
      </c>
      <c r="F1297" s="64" t="s">
        <v>22</v>
      </c>
      <c r="G1297" s="64">
        <v>268</v>
      </c>
      <c r="H1297" s="97">
        <f>CENSO[[#This Row],[CAP (cm)]]/PI()</f>
        <v>85.307049497255903</v>
      </c>
      <c r="I1297" s="64">
        <v>20</v>
      </c>
      <c r="J1297" s="96">
        <f>(PI()*(CENSO[[#This Row],[DAP (cm)]]^2))/40000</f>
        <v>0.57155723163161454</v>
      </c>
      <c r="K1297" s="96">
        <f>CENSO[[#This Row],[g (m²)]]*CENSO[[#This Row],[H (m)]]*0.7</f>
        <v>8.0018012428426033</v>
      </c>
      <c r="L1297" s="64">
        <v>1</v>
      </c>
      <c r="M1297" s="65">
        <v>366777</v>
      </c>
      <c r="N1297" s="87">
        <v>9708432.5</v>
      </c>
      <c r="O1297" s="87" t="s">
        <v>1228</v>
      </c>
      <c r="P1297" s="87" t="str">
        <f>VLOOKUP(CENSO[[#This Row],[DAP (cm)]],CD[],2,TRUE)</f>
        <v>TORA</v>
      </c>
      <c r="Q1297" s="87" t="str">
        <f>VLOOKUP(CENSO[[#This Row],[DAP (cm)]],DD[],2,TRUE)</f>
        <v>80├ 90</v>
      </c>
      <c r="R1297" s="87" t="str" cm="1">
        <f t="array" ref="R1297">INDEX(_xlfn.TEXTSPLIT(CENSO[[#This Row],[NOME CIENTIFICO]]," "),1)</f>
        <v>Piptadenia</v>
      </c>
      <c r="S1297" s="98" t="s">
        <v>1004</v>
      </c>
      <c r="T1297" s="87">
        <f>_xlfn.MINIFS(CENSO[DAP (cm)],CENSO[NOME CIENTIFICO],CENSO[[#This Row],[NOME CIENTIFICO]])</f>
        <v>39.788735772973837</v>
      </c>
      <c r="U12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297" s="87" t="str">
        <f>IF(CENSO[[#This Row],[DAP (cm)]]&lt;CENSO[[#This Row],[DMCE (cm)]],"DAP &lt; DMCE","DAP ≥ DMCE")</f>
        <v>DAP ≥ DMCE</v>
      </c>
      <c r="W1297" s="87" t="str">
        <f>IF(CENSO[[#This Row],[DAP (cm)]]&gt;200, "Superior", "Inferior")</f>
        <v>Inferior</v>
      </c>
      <c r="X1297" s="87" t="str">
        <f>VLOOKUP(CENSO[[#This Row],[NOME COMUM]],ESPECIES[],4,FALSE)</f>
        <v>Não</v>
      </c>
      <c r="Y1297" s="87" t="str">
        <f>IF(IFERROR(VLOOKUP(CENSO[[#This Row],[NOME COMUM]],COMERCIAIS[],2, FALSE), "Não") &lt;&gt; "Não", "Sim", "Não")</f>
        <v>Sim</v>
      </c>
      <c r="Z1297" s="133">
        <f>CENSO[[#This Row],[g (m²)]]/SUM(AEEF[AEEF-UT])</f>
        <v>1.0000203511874024E-3</v>
      </c>
      <c r="AA1297" s="133">
        <f>CENSO[[#This Row],[v (m³)]]/SUM(AEEF[AEEF-UT])</f>
        <v>1.4000284916623633E-2</v>
      </c>
    </row>
    <row r="1298" spans="1:27" ht="14">
      <c r="A1298" s="86">
        <v>1</v>
      </c>
      <c r="B1298" s="86">
        <v>1</v>
      </c>
      <c r="C1298" s="63">
        <v>46</v>
      </c>
      <c r="D1298" s="63">
        <v>1297</v>
      </c>
      <c r="E1298" s="63" t="str">
        <f>VLOOKUP(CENSO[[#This Row],[NOME COMUM]],ESPECIES[],2,FALSE)</f>
        <v>Parkia pendula (Willd.) Benth. ex Walp.</v>
      </c>
      <c r="F1298" s="64" t="s">
        <v>24</v>
      </c>
      <c r="G1298" s="64">
        <v>235</v>
      </c>
      <c r="H1298" s="97">
        <f>CENSO[[#This Row],[CAP (cm)]]/PI()</f>
        <v>74.802823253190809</v>
      </c>
      <c r="I1298" s="64">
        <v>20</v>
      </c>
      <c r="J1298" s="96">
        <f>(PI()*(CENSO[[#This Row],[DAP (cm)]]^2))/40000</f>
        <v>0.43946658661249605</v>
      </c>
      <c r="K1298" s="96">
        <f>CENSO[[#This Row],[g (m²)]]*CENSO[[#This Row],[H (m)]]*0.7</f>
        <v>6.1525322125749433</v>
      </c>
      <c r="L1298" s="64">
        <v>1</v>
      </c>
      <c r="M1298" s="65">
        <v>366778.59999999899</v>
      </c>
      <c r="N1298" s="87">
        <v>9708423.5</v>
      </c>
      <c r="O1298" s="87" t="s">
        <v>1228</v>
      </c>
      <c r="P1298" s="87" t="str">
        <f>VLOOKUP(CENSO[[#This Row],[DAP (cm)]],CD[],2,TRUE)</f>
        <v>TORA</v>
      </c>
      <c r="Q1298" s="87" t="str">
        <f>VLOOKUP(CENSO[[#This Row],[DAP (cm)]],DD[],2,TRUE)</f>
        <v>70├ 80</v>
      </c>
      <c r="R1298" s="87" t="str" cm="1">
        <f t="array" ref="R1298">INDEX(_xlfn.TEXTSPLIT(CENSO[[#This Row],[NOME CIENTIFICO]]," "),1)</f>
        <v>Parkia</v>
      </c>
      <c r="S1298" s="98" t="s">
        <v>1004</v>
      </c>
      <c r="T1298" s="87">
        <f>_xlfn.MINIFS(CENSO[DAP (cm)],CENSO[NOME CIENTIFICO],CENSO[[#This Row],[NOME CIENTIFICO]])</f>
        <v>40.107045659157627</v>
      </c>
      <c r="U12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298" s="87" t="str">
        <f>IF(CENSO[[#This Row],[DAP (cm)]]&lt;CENSO[[#This Row],[DMCE (cm)]],"DAP &lt; DMCE","DAP ≥ DMCE")</f>
        <v>DAP ≥ DMCE</v>
      </c>
      <c r="W1298" s="87" t="str">
        <f>IF(CENSO[[#This Row],[DAP (cm)]]&gt;200, "Superior", "Inferior")</f>
        <v>Inferior</v>
      </c>
      <c r="X1298" s="87" t="str">
        <f>VLOOKUP(CENSO[[#This Row],[NOME COMUM]],ESPECIES[],4,FALSE)</f>
        <v>Não</v>
      </c>
      <c r="Y1298" s="87" t="str">
        <f>IF(IFERROR(VLOOKUP(CENSO[[#This Row],[NOME COMUM]],COMERCIAIS[],2, FALSE), "Não") &lt;&gt; "Não", "Sim", "Não")</f>
        <v>Sim</v>
      </c>
      <c r="Z1298" s="133">
        <f>CENSO[[#This Row],[g (m²)]]/SUM(AEEF[AEEF-UT])</f>
        <v>7.6890905399760946E-4</v>
      </c>
      <c r="AA1298" s="133">
        <f>CENSO[[#This Row],[v (m³)]]/SUM(AEEF[AEEF-UT])</f>
        <v>1.0764726755966529E-2</v>
      </c>
    </row>
    <row r="1299" spans="1:27" ht="14">
      <c r="A1299" s="86">
        <v>1</v>
      </c>
      <c r="B1299" s="86">
        <v>1</v>
      </c>
      <c r="C1299" s="63">
        <v>46</v>
      </c>
      <c r="D1299" s="63">
        <v>1298</v>
      </c>
      <c r="E1299" s="63" t="str">
        <f>VLOOKUP(CENSO[[#This Row],[NOME COMUM]],ESPECIES[],2,FALSE)</f>
        <v>Bertholletia excelsa Humb. &amp; Bonpl.</v>
      </c>
      <c r="F1299" s="64" t="s">
        <v>37</v>
      </c>
      <c r="G1299" s="64">
        <v>137</v>
      </c>
      <c r="H1299" s="97">
        <f>CENSO[[#This Row],[CAP (cm)]]/PI()</f>
        <v>43.608454407179323</v>
      </c>
      <c r="I1299" s="64">
        <v>18</v>
      </c>
      <c r="J1299" s="96">
        <f>(PI()*(CENSO[[#This Row],[DAP (cm)]]^2))/40000</f>
        <v>0.14935895634458918</v>
      </c>
      <c r="K1299" s="96">
        <f>CENSO[[#This Row],[g (m²)]]*CENSO[[#This Row],[H (m)]]*0.7</f>
        <v>1.8819228499418235</v>
      </c>
      <c r="L1299" s="64">
        <v>1</v>
      </c>
      <c r="M1299" s="65">
        <v>366780.9</v>
      </c>
      <c r="N1299" s="87">
        <v>9708421.5</v>
      </c>
      <c r="O1299" s="87" t="s">
        <v>424</v>
      </c>
      <c r="P1299" s="87" t="str">
        <f>VLOOKUP(CENSO[[#This Row],[DAP (cm)]],CD[],2,TRUE)</f>
        <v>TORETE</v>
      </c>
      <c r="Q1299" s="87" t="str">
        <f>VLOOKUP(CENSO[[#This Row],[DAP (cm)]],DD[],2,TRUE)</f>
        <v>40├ 50</v>
      </c>
      <c r="R1299" s="87" t="str" cm="1">
        <f t="array" ref="R1299">INDEX(_xlfn.TEXTSPLIT(CENSO[[#This Row],[NOME CIENTIFICO]]," "),1)</f>
        <v>Bertholletia</v>
      </c>
      <c r="S1299" s="98" t="s">
        <v>1004</v>
      </c>
      <c r="T1299" s="87">
        <f>_xlfn.MINIFS(CENSO[DAP (cm)],CENSO[NOME CIENTIFICO],CENSO[[#This Row],[NOME CIENTIFICO]])</f>
        <v>41.38028520389279</v>
      </c>
      <c r="U12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299" s="87" t="str">
        <f>IF(CENSO[[#This Row],[DAP (cm)]]&lt;CENSO[[#This Row],[DMCE (cm)]],"DAP &lt; DMCE","DAP ≥ DMCE")</f>
        <v>DAP &lt; DMCE</v>
      </c>
      <c r="W1299" s="87" t="str">
        <f>IF(CENSO[[#This Row],[DAP (cm)]]&gt;200, "Superior", "Inferior")</f>
        <v>Inferior</v>
      </c>
      <c r="X1299" s="87" t="str">
        <f>VLOOKUP(CENSO[[#This Row],[NOME COMUM]],ESPECIES[],4,FALSE)</f>
        <v>Protegida</v>
      </c>
      <c r="Y1299" s="87" t="str">
        <f>IF(IFERROR(VLOOKUP(CENSO[[#This Row],[NOME COMUM]],COMERCIAIS[],2, FALSE), "Não") &lt;&gt; "Não", "Sim", "Não")</f>
        <v>Não</v>
      </c>
      <c r="Z1299" s="133">
        <f>CENSO[[#This Row],[g (m²)]]/SUM(AEEF[AEEF-UT])</f>
        <v>2.6132465431382763E-4</v>
      </c>
      <c r="AA1299" s="133">
        <f>CENSO[[#This Row],[v (m³)]]/SUM(AEEF[AEEF-UT])</f>
        <v>3.2926906443542276E-3</v>
      </c>
    </row>
    <row r="1300" spans="1:27" ht="14">
      <c r="A1300" s="86">
        <v>1</v>
      </c>
      <c r="B1300" s="86">
        <v>1</v>
      </c>
      <c r="C1300" s="63">
        <v>46</v>
      </c>
      <c r="D1300" s="63">
        <v>1299</v>
      </c>
      <c r="E1300" s="63" t="str">
        <f>VLOOKUP(CENSO[[#This Row],[NOME COMUM]],ESPECIES[],2,FALSE)</f>
        <v>Lecythis chartacea O.Berg</v>
      </c>
      <c r="F1300" s="64" t="s">
        <v>31</v>
      </c>
      <c r="G1300" s="64">
        <v>315</v>
      </c>
      <c r="H1300" s="97">
        <f>CENSO[[#This Row],[CAP (cm)]]/PI()</f>
        <v>100.26761414789407</v>
      </c>
      <c r="I1300" s="64">
        <v>22</v>
      </c>
      <c r="J1300" s="96">
        <f>(PI()*(CENSO[[#This Row],[DAP (cm)]]^2))/40000</f>
        <v>0.78960746141466576</v>
      </c>
      <c r="K1300" s="96">
        <f>CENSO[[#This Row],[g (m²)]]*CENSO[[#This Row],[H (m)]]*0.7</f>
        <v>12.159954905785852</v>
      </c>
      <c r="L1300" s="64">
        <v>1</v>
      </c>
      <c r="M1300" s="65">
        <v>366784.59999999899</v>
      </c>
      <c r="N1300" s="87">
        <v>9708418.1999999899</v>
      </c>
      <c r="O1300" s="87" t="s">
        <v>1228</v>
      </c>
      <c r="P1300" s="87" t="str">
        <f>VLOOKUP(CENSO[[#This Row],[DAP (cm)]],CD[],2,TRUE)</f>
        <v>TORA</v>
      </c>
      <c r="Q1300" s="87" t="str">
        <f>VLOOKUP(CENSO[[#This Row],[DAP (cm)]],DD[],2,TRUE)</f>
        <v>100├ 110</v>
      </c>
      <c r="R1300" s="87" t="str" cm="1">
        <f t="array" ref="R1300">INDEX(_xlfn.TEXTSPLIT(CENSO[[#This Row],[NOME CIENTIFICO]]," "),1)</f>
        <v>Lecythis</v>
      </c>
      <c r="S1300" s="98" t="s">
        <v>1004</v>
      </c>
      <c r="T1300" s="87">
        <f>_xlfn.MINIFS(CENSO[DAP (cm)],CENSO[NOME CIENTIFICO],CENSO[[#This Row],[NOME CIENTIFICO]])</f>
        <v>38.833806114422465</v>
      </c>
      <c r="U13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00" s="87" t="str">
        <f>IF(CENSO[[#This Row],[DAP (cm)]]&lt;CENSO[[#This Row],[DMCE (cm)]],"DAP &lt; DMCE","DAP ≥ DMCE")</f>
        <v>DAP ≥ DMCE</v>
      </c>
      <c r="W1300" s="87" t="str">
        <f>IF(CENSO[[#This Row],[DAP (cm)]]&gt;200, "Superior", "Inferior")</f>
        <v>Inferior</v>
      </c>
      <c r="X1300" s="87" t="str">
        <f>VLOOKUP(CENSO[[#This Row],[NOME COMUM]],ESPECIES[],4,FALSE)</f>
        <v>Não</v>
      </c>
      <c r="Y1300" s="87" t="str">
        <f>IF(IFERROR(VLOOKUP(CENSO[[#This Row],[NOME COMUM]],COMERCIAIS[],2, FALSE), "Não") &lt;&gt; "Não", "Sim", "Não")</f>
        <v>Sim</v>
      </c>
      <c r="Z1300" s="133">
        <f>CENSO[[#This Row],[g (m²)]]/SUM(AEEF[AEEF-UT])</f>
        <v>1.3815301201070673E-3</v>
      </c>
      <c r="AA1300" s="133">
        <f>CENSO[[#This Row],[v (m³)]]/SUM(AEEF[AEEF-UT])</f>
        <v>2.1275563849648838E-2</v>
      </c>
    </row>
    <row r="1301" spans="1:27" ht="14">
      <c r="A1301" s="86">
        <v>1</v>
      </c>
      <c r="B1301" s="86">
        <v>1</v>
      </c>
      <c r="C1301" s="63">
        <v>46</v>
      </c>
      <c r="D1301" s="63">
        <v>1300</v>
      </c>
      <c r="E1301" s="63" t="str">
        <f>VLOOKUP(CENSO[[#This Row],[NOME COMUM]],ESPECIES[],2,FALSE)</f>
        <v>Cordia umbraculifera DC.</v>
      </c>
      <c r="F1301" s="64" t="s">
        <v>92</v>
      </c>
      <c r="G1301" s="64">
        <v>213</v>
      </c>
      <c r="H1301" s="97">
        <f>CENSO[[#This Row],[CAP (cm)]]/PI()</f>
        <v>67.800005757147417</v>
      </c>
      <c r="I1301" s="64">
        <v>15</v>
      </c>
      <c r="J1301" s="96">
        <f>(PI()*(CENSO[[#This Row],[DAP (cm)]]^2))/40000</f>
        <v>0.36103503065681003</v>
      </c>
      <c r="K1301" s="96">
        <f>CENSO[[#This Row],[g (m²)]]*CENSO[[#This Row],[H (m)]]*0.7</f>
        <v>3.7908678218965051</v>
      </c>
      <c r="L1301" s="64">
        <v>1</v>
      </c>
      <c r="M1301" s="65">
        <v>366769.59999999899</v>
      </c>
      <c r="N1301" s="87">
        <v>9708395.3000000007</v>
      </c>
      <c r="O1301" s="87" t="s">
        <v>1227</v>
      </c>
      <c r="P1301" s="87" t="str">
        <f>VLOOKUP(CENSO[[#This Row],[DAP (cm)]],CD[],2,TRUE)</f>
        <v>TORA</v>
      </c>
      <c r="Q1301" s="87" t="str">
        <f>VLOOKUP(CENSO[[#This Row],[DAP (cm)]],DD[],2,TRUE)</f>
        <v>60├ 70</v>
      </c>
      <c r="R1301" s="87" t="str" cm="1">
        <f t="array" ref="R1301">INDEX(_xlfn.TEXTSPLIT(CENSO[[#This Row],[NOME CIENTIFICO]]," "),1)</f>
        <v>Cordia</v>
      </c>
      <c r="S1301" s="98" t="s">
        <v>1004</v>
      </c>
      <c r="T1301" s="87">
        <f>_xlfn.MINIFS(CENSO[DAP (cm)],CENSO[NOME CIENTIFICO],CENSO[[#This Row],[NOME CIENTIFICO]])</f>
        <v>42.335214862444161</v>
      </c>
      <c r="U13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1301" s="87" t="str">
        <f>IF(CENSO[[#This Row],[DAP (cm)]]&lt;CENSO[[#This Row],[DMCE (cm)]],"DAP &lt; DMCE","DAP ≥ DMCE")</f>
        <v>DAP ≥ DMCE</v>
      </c>
      <c r="W1301" s="87" t="str">
        <f>IF(CENSO[[#This Row],[DAP (cm)]]&gt;200, "Superior", "Inferior")</f>
        <v>Inferior</v>
      </c>
      <c r="X1301" s="87" t="str">
        <f>VLOOKUP(CENSO[[#This Row],[NOME COMUM]],ESPECIES[],4,FALSE)</f>
        <v>Não</v>
      </c>
      <c r="Y1301" s="87" t="str">
        <f>IF(IFERROR(VLOOKUP(CENSO[[#This Row],[NOME COMUM]],COMERCIAIS[],2, FALSE), "Não") &lt;&gt; "Não", "Sim", "Não")</f>
        <v>Não</v>
      </c>
      <c r="Z1301" s="133">
        <f>CENSO[[#This Row],[g (m²)]]/SUM(AEEF[AEEF-UT])</f>
        <v>6.3168193518909092E-4</v>
      </c>
      <c r="AA1301" s="133">
        <f>CENSO[[#This Row],[v (m³)]]/SUM(AEEF[AEEF-UT])</f>
        <v>6.632660319485454E-3</v>
      </c>
    </row>
    <row r="1302" spans="1:27" ht="14">
      <c r="A1302" s="86">
        <v>1</v>
      </c>
      <c r="B1302" s="86">
        <v>1</v>
      </c>
      <c r="C1302" s="63">
        <v>46</v>
      </c>
      <c r="D1302" s="63">
        <v>1301</v>
      </c>
      <c r="E1302" s="63" t="str">
        <f>VLOOKUP(CENSO[[#This Row],[NOME COMUM]],ESPECIES[],2,FALSE)</f>
        <v>Bertholletia excelsa Humb. &amp; Bonpl.</v>
      </c>
      <c r="F1302" s="64" t="s">
        <v>37</v>
      </c>
      <c r="G1302" s="64">
        <v>208</v>
      </c>
      <c r="H1302" s="97">
        <f>CENSO[[#This Row],[CAP (cm)]]/PI()</f>
        <v>66.208456326228458</v>
      </c>
      <c r="I1302" s="64">
        <v>20</v>
      </c>
      <c r="J1302" s="96">
        <f>(PI()*(CENSO[[#This Row],[DAP (cm)]]^2))/40000</f>
        <v>0.34428397289638796</v>
      </c>
      <c r="K1302" s="96">
        <f>CENSO[[#This Row],[g (m²)]]*CENSO[[#This Row],[H (m)]]*0.7</f>
        <v>4.8199756205494309</v>
      </c>
      <c r="L1302" s="64">
        <v>1</v>
      </c>
      <c r="M1302" s="65">
        <v>366764</v>
      </c>
      <c r="N1302" s="87">
        <v>9708385.3000000007</v>
      </c>
      <c r="O1302" s="87" t="s">
        <v>424</v>
      </c>
      <c r="P1302" s="87" t="str">
        <f>VLOOKUP(CENSO[[#This Row],[DAP (cm)]],CD[],2,TRUE)</f>
        <v>TORA</v>
      </c>
      <c r="Q1302" s="87" t="str">
        <f>VLOOKUP(CENSO[[#This Row],[DAP (cm)]],DD[],2,TRUE)</f>
        <v>60├ 70</v>
      </c>
      <c r="R1302" s="87" t="str" cm="1">
        <f t="array" ref="R1302">INDEX(_xlfn.TEXTSPLIT(CENSO[[#This Row],[NOME CIENTIFICO]]," "),1)</f>
        <v>Bertholletia</v>
      </c>
      <c r="S1302" s="98" t="s">
        <v>1004</v>
      </c>
      <c r="T1302" s="87">
        <f>_xlfn.MINIFS(CENSO[DAP (cm)],CENSO[NOME CIENTIFICO],CENSO[[#This Row],[NOME CIENTIFICO]])</f>
        <v>41.38028520389279</v>
      </c>
      <c r="U13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302" s="87" t="str">
        <f>IF(CENSO[[#This Row],[DAP (cm)]]&lt;CENSO[[#This Row],[DMCE (cm)]],"DAP &lt; DMCE","DAP ≥ DMCE")</f>
        <v>DAP ≥ DMCE</v>
      </c>
      <c r="W1302" s="87" t="str">
        <f>IF(CENSO[[#This Row],[DAP (cm)]]&gt;200, "Superior", "Inferior")</f>
        <v>Inferior</v>
      </c>
      <c r="X1302" s="87" t="str">
        <f>VLOOKUP(CENSO[[#This Row],[NOME COMUM]],ESPECIES[],4,FALSE)</f>
        <v>Protegida</v>
      </c>
      <c r="Y1302" s="87" t="str">
        <f>IF(IFERROR(VLOOKUP(CENSO[[#This Row],[NOME COMUM]],COMERCIAIS[],2, FALSE), "Não") &lt;&gt; "Não", "Sim", "Não")</f>
        <v>Não</v>
      </c>
      <c r="Z1302" s="133">
        <f>CENSO[[#This Row],[g (m²)]]/SUM(AEEF[AEEF-UT])</f>
        <v>6.023735864581724E-4</v>
      </c>
      <c r="AA1302" s="133">
        <f>CENSO[[#This Row],[v (m³)]]/SUM(AEEF[AEEF-UT])</f>
        <v>8.4332302104144115E-3</v>
      </c>
    </row>
    <row r="1303" spans="1:27" ht="14">
      <c r="A1303" s="86">
        <v>1</v>
      </c>
      <c r="B1303" s="86">
        <v>1</v>
      </c>
      <c r="C1303" s="63">
        <v>46</v>
      </c>
      <c r="D1303" s="63">
        <v>1302</v>
      </c>
      <c r="E1303" s="63" t="str">
        <f>VLOOKUP(CENSO[[#This Row],[NOME COMUM]],ESPECIES[],2,FALSE)</f>
        <v>Parkia pendula (Willd.) Benth. ex Walp.</v>
      </c>
      <c r="F1303" s="64" t="s">
        <v>24</v>
      </c>
      <c r="G1303" s="64">
        <v>245</v>
      </c>
      <c r="H1303" s="97">
        <f>CENSO[[#This Row],[CAP (cm)]]/PI()</f>
        <v>77.985922115028714</v>
      </c>
      <c r="I1303" s="64">
        <v>14</v>
      </c>
      <c r="J1303" s="96">
        <f>(PI()*(CENSO[[#This Row],[DAP (cm)]]^2))/40000</f>
        <v>0.47766377295455087</v>
      </c>
      <c r="K1303" s="96">
        <f>CENSO[[#This Row],[g (m²)]]*CENSO[[#This Row],[H (m)]]*0.7</f>
        <v>4.6811049749545983</v>
      </c>
      <c r="L1303" s="64">
        <v>2</v>
      </c>
      <c r="M1303" s="65">
        <v>366762.799999999</v>
      </c>
      <c r="N1303" s="87">
        <v>9708383.6999999899</v>
      </c>
      <c r="O1303" s="87" t="s">
        <v>1228</v>
      </c>
      <c r="P1303" s="87" t="str">
        <f>VLOOKUP(CENSO[[#This Row],[DAP (cm)]],CD[],2,TRUE)</f>
        <v>TORA</v>
      </c>
      <c r="Q1303" s="87" t="str">
        <f>VLOOKUP(CENSO[[#This Row],[DAP (cm)]],DD[],2,TRUE)</f>
        <v>70├ 80</v>
      </c>
      <c r="R1303" s="87" t="str" cm="1">
        <f t="array" ref="R1303">INDEX(_xlfn.TEXTSPLIT(CENSO[[#This Row],[NOME CIENTIFICO]]," "),1)</f>
        <v>Parkia</v>
      </c>
      <c r="S1303" s="98" t="s">
        <v>1004</v>
      </c>
      <c r="T1303" s="87">
        <f>_xlfn.MINIFS(CENSO[DAP (cm)],CENSO[NOME CIENTIFICO],CENSO[[#This Row],[NOME CIENTIFICO]])</f>
        <v>40.107045659157627</v>
      </c>
      <c r="U13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303" s="87" t="str">
        <f>IF(CENSO[[#This Row],[DAP (cm)]]&lt;CENSO[[#This Row],[DMCE (cm)]],"DAP &lt; DMCE","DAP ≥ DMCE")</f>
        <v>DAP ≥ DMCE</v>
      </c>
      <c r="W1303" s="87" t="str">
        <f>IF(CENSO[[#This Row],[DAP (cm)]]&gt;200, "Superior", "Inferior")</f>
        <v>Inferior</v>
      </c>
      <c r="X1303" s="87" t="str">
        <f>VLOOKUP(CENSO[[#This Row],[NOME COMUM]],ESPECIES[],4,FALSE)</f>
        <v>Não</v>
      </c>
      <c r="Y1303" s="87" t="str">
        <f>IF(IFERROR(VLOOKUP(CENSO[[#This Row],[NOME COMUM]],COMERCIAIS[],2, FALSE), "Não") &lt;&gt; "Não", "Sim", "Não")</f>
        <v>Sim</v>
      </c>
      <c r="Z1303" s="133">
        <f>CENSO[[#This Row],[g (m²)]]/SUM(AEEF[AEEF-UT])</f>
        <v>8.3574044302773209E-4</v>
      </c>
      <c r="AA1303" s="133">
        <f>CENSO[[#This Row],[v (m³)]]/SUM(AEEF[AEEF-UT])</f>
        <v>8.1902563416717741E-3</v>
      </c>
    </row>
    <row r="1304" spans="1:27" ht="14">
      <c r="A1304" s="86">
        <v>1</v>
      </c>
      <c r="B1304" s="86">
        <v>1</v>
      </c>
      <c r="C1304" s="63">
        <v>46</v>
      </c>
      <c r="D1304" s="63">
        <v>1303</v>
      </c>
      <c r="E1304" s="63" t="str">
        <f>VLOOKUP(CENSO[[#This Row],[NOME COMUM]],ESPECIES[],2,FALSE)</f>
        <v>Piptadenia suaveolens Miq.</v>
      </c>
      <c r="F1304" s="64" t="s">
        <v>22</v>
      </c>
      <c r="G1304" s="64">
        <v>164</v>
      </c>
      <c r="H1304" s="97">
        <f>CENSO[[#This Row],[CAP (cm)]]/PI()</f>
        <v>52.202821334141674</v>
      </c>
      <c r="I1304" s="64">
        <v>15</v>
      </c>
      <c r="J1304" s="96">
        <f>(PI()*(CENSO[[#This Row],[DAP (cm)]]^2))/40000</f>
        <v>0.21403156746998089</v>
      </c>
      <c r="K1304" s="96">
        <f>CENSO[[#This Row],[g (m²)]]*CENSO[[#This Row],[H (m)]]*0.7</f>
        <v>2.247331458434799</v>
      </c>
      <c r="L1304" s="64">
        <v>1</v>
      </c>
      <c r="M1304" s="65">
        <v>366785.4</v>
      </c>
      <c r="N1304" s="87">
        <v>9708402.6999999899</v>
      </c>
      <c r="O1304" s="87" t="s">
        <v>1228</v>
      </c>
      <c r="P1304" s="87" t="str">
        <f>VLOOKUP(CENSO[[#This Row],[DAP (cm)]],CD[],2,TRUE)</f>
        <v>TORA</v>
      </c>
      <c r="Q1304" s="87" t="str">
        <f>VLOOKUP(CENSO[[#This Row],[DAP (cm)]],DD[],2,TRUE)</f>
        <v>50├ 60</v>
      </c>
      <c r="R1304" s="87" t="str" cm="1">
        <f t="array" ref="R1304">INDEX(_xlfn.TEXTSPLIT(CENSO[[#This Row],[NOME CIENTIFICO]]," "),1)</f>
        <v>Piptadenia</v>
      </c>
      <c r="S1304" s="98" t="s">
        <v>1004</v>
      </c>
      <c r="T1304" s="87">
        <f>_xlfn.MINIFS(CENSO[DAP (cm)],CENSO[NOME CIENTIFICO],CENSO[[#This Row],[NOME CIENTIFICO]])</f>
        <v>39.788735772973837</v>
      </c>
      <c r="U13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04" s="87" t="str">
        <f>IF(CENSO[[#This Row],[DAP (cm)]]&lt;CENSO[[#This Row],[DMCE (cm)]],"DAP &lt; DMCE","DAP ≥ DMCE")</f>
        <v>DAP ≥ DMCE</v>
      </c>
      <c r="W1304" s="87" t="str">
        <f>IF(CENSO[[#This Row],[DAP (cm)]]&gt;200, "Superior", "Inferior")</f>
        <v>Inferior</v>
      </c>
      <c r="X1304" s="87" t="str">
        <f>VLOOKUP(CENSO[[#This Row],[NOME COMUM]],ESPECIES[],4,FALSE)</f>
        <v>Não</v>
      </c>
      <c r="Y1304" s="87" t="str">
        <f>IF(IFERROR(VLOOKUP(CENSO[[#This Row],[NOME COMUM]],COMERCIAIS[],2, FALSE), "Não") &lt;&gt; "Não", "Sim", "Não")</f>
        <v>Sim</v>
      </c>
      <c r="Z1304" s="133">
        <f>CENSO[[#This Row],[g (m²)]]/SUM(AEEF[AEEF-UT])</f>
        <v>3.744785498654542E-4</v>
      </c>
      <c r="AA1304" s="133">
        <f>CENSO[[#This Row],[v (m³)]]/SUM(AEEF[AEEF-UT])</f>
        <v>3.9320247735872681E-3</v>
      </c>
    </row>
    <row r="1305" spans="1:27" ht="14">
      <c r="A1305" s="86">
        <v>1</v>
      </c>
      <c r="B1305" s="86">
        <v>1</v>
      </c>
      <c r="C1305" s="63">
        <v>46</v>
      </c>
      <c r="D1305" s="63">
        <v>1304</v>
      </c>
      <c r="E1305" s="63" t="str">
        <f>VLOOKUP(CENSO[[#This Row],[NOME COMUM]],ESPECIES[],2,FALSE)</f>
        <v>Virola sebifera Aubl.</v>
      </c>
      <c r="F1305" s="64" t="s">
        <v>18</v>
      </c>
      <c r="G1305" s="64">
        <v>178</v>
      </c>
      <c r="H1305" s="97">
        <f>CENSO[[#This Row],[CAP (cm)]]/PI()</f>
        <v>56.659159740714742</v>
      </c>
      <c r="I1305" s="64">
        <v>18</v>
      </c>
      <c r="J1305" s="96">
        <f>(PI()*(CENSO[[#This Row],[DAP (cm)]]^2))/40000</f>
        <v>0.2521332608461806</v>
      </c>
      <c r="K1305" s="96">
        <f>CENSO[[#This Row],[g (m²)]]*CENSO[[#This Row],[H (m)]]*0.7</f>
        <v>3.1768790866618755</v>
      </c>
      <c r="L1305" s="64">
        <v>1</v>
      </c>
      <c r="M1305" s="65">
        <v>366789.299999999</v>
      </c>
      <c r="N1305" s="87">
        <v>9708404.5999999903</v>
      </c>
      <c r="O1305" s="87" t="s">
        <v>1227</v>
      </c>
      <c r="P1305" s="87" t="str">
        <f>VLOOKUP(CENSO[[#This Row],[DAP (cm)]],CD[],2,TRUE)</f>
        <v>TORA</v>
      </c>
      <c r="Q1305" s="87" t="str">
        <f>VLOOKUP(CENSO[[#This Row],[DAP (cm)]],DD[],2,TRUE)</f>
        <v>50├ 60</v>
      </c>
      <c r="R1305" s="87" t="str" cm="1">
        <f t="array" ref="R1305">INDEX(_xlfn.TEXTSPLIT(CENSO[[#This Row],[NOME CIENTIFICO]]," "),1)</f>
        <v>Virola</v>
      </c>
      <c r="S1305" s="98" t="s">
        <v>1004</v>
      </c>
      <c r="T1305" s="87">
        <f>_xlfn.MINIFS(CENSO[DAP (cm)],CENSO[NOME CIENTIFICO],CENSO[[#This Row],[NOME CIENTIFICO]])</f>
        <v>38.197186342054884</v>
      </c>
      <c r="U13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05" s="87" t="str">
        <f>IF(CENSO[[#This Row],[DAP (cm)]]&lt;CENSO[[#This Row],[DMCE (cm)]],"DAP &lt; DMCE","DAP ≥ DMCE")</f>
        <v>DAP ≥ DMCE</v>
      </c>
      <c r="W1305" s="87" t="str">
        <f>IF(CENSO[[#This Row],[DAP (cm)]]&gt;200, "Superior", "Inferior")</f>
        <v>Inferior</v>
      </c>
      <c r="X1305" s="87" t="str">
        <f>VLOOKUP(CENSO[[#This Row],[NOME COMUM]],ESPECIES[],4,FALSE)</f>
        <v>Não</v>
      </c>
      <c r="Y1305" s="87" t="str">
        <f>IF(IFERROR(VLOOKUP(CENSO[[#This Row],[NOME COMUM]],COMERCIAIS[],2, FALSE), "Não") &lt;&gt; "Não", "Sim", "Não")</f>
        <v>Não</v>
      </c>
      <c r="Z1305" s="133">
        <f>CENSO[[#This Row],[g (m²)]]/SUM(AEEF[AEEF-UT])</f>
        <v>4.4114286042300146E-4</v>
      </c>
      <c r="AA1305" s="133">
        <f>CENSO[[#This Row],[v (m³)]]/SUM(AEEF[AEEF-UT])</f>
        <v>5.5584000413298187E-3</v>
      </c>
    </row>
    <row r="1306" spans="1:27" ht="14">
      <c r="A1306" s="86">
        <v>1</v>
      </c>
      <c r="B1306" s="86">
        <v>1</v>
      </c>
      <c r="C1306" s="63">
        <v>46</v>
      </c>
      <c r="D1306" s="63">
        <v>1305</v>
      </c>
      <c r="E1306" s="63" t="str">
        <f>VLOOKUP(CENSO[[#This Row],[NOME COMUM]],ESPECIES[],2,FALSE)</f>
        <v>Piptadenia suaveolens Miq.</v>
      </c>
      <c r="F1306" s="64" t="s">
        <v>22</v>
      </c>
      <c r="G1306" s="64">
        <v>200</v>
      </c>
      <c r="H1306" s="97">
        <f>CENSO[[#This Row],[CAP (cm)]]/PI()</f>
        <v>63.661977236758133</v>
      </c>
      <c r="I1306" s="64">
        <v>18</v>
      </c>
      <c r="J1306" s="96">
        <f>(PI()*(CENSO[[#This Row],[DAP (cm)]]^2))/40000</f>
        <v>0.31830988618379064</v>
      </c>
      <c r="K1306" s="96">
        <f>CENSO[[#This Row],[g (m²)]]*CENSO[[#This Row],[H (m)]]*0.7</f>
        <v>4.0107045659157619</v>
      </c>
      <c r="L1306" s="64">
        <v>1</v>
      </c>
      <c r="M1306" s="65">
        <v>366798.4</v>
      </c>
      <c r="N1306" s="87">
        <v>9708403.3000000007</v>
      </c>
      <c r="O1306" s="87" t="s">
        <v>1228</v>
      </c>
      <c r="P1306" s="87" t="str">
        <f>VLOOKUP(CENSO[[#This Row],[DAP (cm)]],CD[],2,TRUE)</f>
        <v>TORA</v>
      </c>
      <c r="Q1306" s="87" t="str">
        <f>VLOOKUP(CENSO[[#This Row],[DAP (cm)]],DD[],2,TRUE)</f>
        <v>60├ 70</v>
      </c>
      <c r="R1306" s="87" t="str" cm="1">
        <f t="array" ref="R1306">INDEX(_xlfn.TEXTSPLIT(CENSO[[#This Row],[NOME CIENTIFICO]]," "),1)</f>
        <v>Piptadenia</v>
      </c>
      <c r="S1306" s="98" t="s">
        <v>1004</v>
      </c>
      <c r="T1306" s="87">
        <f>_xlfn.MINIFS(CENSO[DAP (cm)],CENSO[NOME CIENTIFICO],CENSO[[#This Row],[NOME CIENTIFICO]])</f>
        <v>39.788735772973837</v>
      </c>
      <c r="U13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06" s="87" t="str">
        <f>IF(CENSO[[#This Row],[DAP (cm)]]&lt;CENSO[[#This Row],[DMCE (cm)]],"DAP &lt; DMCE","DAP ≥ DMCE")</f>
        <v>DAP ≥ DMCE</v>
      </c>
      <c r="W1306" s="87" t="str">
        <f>IF(CENSO[[#This Row],[DAP (cm)]]&gt;200, "Superior", "Inferior")</f>
        <v>Inferior</v>
      </c>
      <c r="X1306" s="87" t="str">
        <f>VLOOKUP(CENSO[[#This Row],[NOME COMUM]],ESPECIES[],4,FALSE)</f>
        <v>Não</v>
      </c>
      <c r="Y1306" s="87" t="str">
        <f>IF(IFERROR(VLOOKUP(CENSO[[#This Row],[NOME COMUM]],COMERCIAIS[],2, FALSE), "Não") &lt;&gt; "Não", "Sim", "Não")</f>
        <v>Sim</v>
      </c>
      <c r="Z1306" s="133">
        <f>CENSO[[#This Row],[g (m²)]]/SUM(AEEF[AEEF-UT])</f>
        <v>5.5692824191768894E-4</v>
      </c>
      <c r="AA1306" s="133">
        <f>CENSO[[#This Row],[v (m³)]]/SUM(AEEF[AEEF-UT])</f>
        <v>7.0172958481628809E-3</v>
      </c>
    </row>
    <row r="1307" spans="1:27" ht="14">
      <c r="A1307" s="86">
        <v>1</v>
      </c>
      <c r="B1307" s="86">
        <v>1</v>
      </c>
      <c r="C1307" s="63">
        <v>46</v>
      </c>
      <c r="D1307" s="63">
        <v>1306</v>
      </c>
      <c r="E1307" s="63" t="str">
        <f>VLOOKUP(CENSO[[#This Row],[NOME COMUM]],ESPECIES[],2,FALSE)</f>
        <v>Couratari guianensis Aubl.</v>
      </c>
      <c r="F1307" s="64" t="s">
        <v>6</v>
      </c>
      <c r="G1307" s="64">
        <v>160</v>
      </c>
      <c r="H1307" s="97">
        <f>CENSO[[#This Row],[CAP (cm)]]/PI()</f>
        <v>50.929581789406512</v>
      </c>
      <c r="I1307" s="64">
        <v>15</v>
      </c>
      <c r="J1307" s="96">
        <f>(PI()*(CENSO[[#This Row],[DAP (cm)]]^2))/40000</f>
        <v>0.20371832715762608</v>
      </c>
      <c r="K1307" s="96">
        <f>CENSO[[#This Row],[g (m²)]]*CENSO[[#This Row],[H (m)]]*0.7</f>
        <v>2.1390424351550736</v>
      </c>
      <c r="L1307" s="64">
        <v>1</v>
      </c>
      <c r="M1307" s="65">
        <v>366795.09999999899</v>
      </c>
      <c r="N1307" s="87">
        <v>9708379.3000000007</v>
      </c>
      <c r="O1307" s="87" t="s">
        <v>1228</v>
      </c>
      <c r="P1307" s="87" t="str">
        <f>VLOOKUP(CENSO[[#This Row],[DAP (cm)]],CD[],2,TRUE)</f>
        <v>TORA</v>
      </c>
      <c r="Q1307" s="87" t="str">
        <f>VLOOKUP(CENSO[[#This Row],[DAP (cm)]],DD[],2,TRUE)</f>
        <v>50├ 60</v>
      </c>
      <c r="R1307" s="87" t="str" cm="1">
        <f t="array" ref="R1307">INDEX(_xlfn.TEXTSPLIT(CENSO[[#This Row],[NOME CIENTIFICO]]," "),1)</f>
        <v>Couratari</v>
      </c>
      <c r="S1307" s="98" t="s">
        <v>1004</v>
      </c>
      <c r="T1307" s="87">
        <f>_xlfn.MINIFS(CENSO[DAP (cm)],CENSO[NOME CIENTIFICO],CENSO[[#This Row],[NOME CIENTIFICO]])</f>
        <v>38.833806114422465</v>
      </c>
      <c r="U13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07" s="87" t="str">
        <f>IF(CENSO[[#This Row],[DAP (cm)]]&lt;CENSO[[#This Row],[DMCE (cm)]],"DAP &lt; DMCE","DAP ≥ DMCE")</f>
        <v>DAP ≥ DMCE</v>
      </c>
      <c r="W1307" s="87" t="str">
        <f>IF(CENSO[[#This Row],[DAP (cm)]]&gt;200, "Superior", "Inferior")</f>
        <v>Inferior</v>
      </c>
      <c r="X1307" s="87" t="str">
        <f>VLOOKUP(CENSO[[#This Row],[NOME COMUM]],ESPECIES[],4,FALSE)</f>
        <v>Não</v>
      </c>
      <c r="Y1307" s="87" t="str">
        <f>IF(IFERROR(VLOOKUP(CENSO[[#This Row],[NOME COMUM]],COMERCIAIS[],2, FALSE), "Não") &lt;&gt; "Não", "Sim", "Não")</f>
        <v>Sim</v>
      </c>
      <c r="Z1307" s="133">
        <f>CENSO[[#This Row],[g (m²)]]/SUM(AEEF[AEEF-UT])</f>
        <v>3.5643407482732108E-4</v>
      </c>
      <c r="AA1307" s="133">
        <f>CENSO[[#This Row],[v (m³)]]/SUM(AEEF[AEEF-UT])</f>
        <v>3.7425577856868707E-3</v>
      </c>
    </row>
    <row r="1308" spans="1:27" ht="14">
      <c r="A1308" s="86">
        <v>1</v>
      </c>
      <c r="B1308" s="86">
        <v>1</v>
      </c>
      <c r="C1308" s="63">
        <v>46</v>
      </c>
      <c r="D1308" s="63">
        <v>1307</v>
      </c>
      <c r="E1308" s="63" t="str">
        <f>VLOOKUP(CENSO[[#This Row],[NOME COMUM]],ESPECIES[],2,FALSE)</f>
        <v>Licania octandra</v>
      </c>
      <c r="F1308" s="64" t="s">
        <v>21</v>
      </c>
      <c r="G1308" s="64">
        <v>227</v>
      </c>
      <c r="H1308" s="97">
        <f>CENSO[[#This Row],[CAP (cm)]]/PI()</f>
        <v>72.256344163720485</v>
      </c>
      <c r="I1308" s="64">
        <v>18</v>
      </c>
      <c r="J1308" s="96">
        <f>(PI()*(CENSO[[#This Row],[DAP (cm)]]^2))/40000</f>
        <v>0.41005475312911377</v>
      </c>
      <c r="K1308" s="96">
        <f>CENSO[[#This Row],[g (m²)]]*CENSO[[#This Row],[H (m)]]*0.7</f>
        <v>5.1666898894268334</v>
      </c>
      <c r="L1308" s="64">
        <v>1</v>
      </c>
      <c r="M1308" s="65">
        <v>366789.59999999899</v>
      </c>
      <c r="N1308" s="87">
        <v>9708372.0999999903</v>
      </c>
      <c r="O1308" s="87" t="s">
        <v>1227</v>
      </c>
      <c r="P1308" s="87" t="str">
        <f>VLOOKUP(CENSO[[#This Row],[DAP (cm)]],CD[],2,TRUE)</f>
        <v>TORA</v>
      </c>
      <c r="Q1308" s="87" t="str">
        <f>VLOOKUP(CENSO[[#This Row],[DAP (cm)]],DD[],2,TRUE)</f>
        <v>70├ 80</v>
      </c>
      <c r="R1308" s="87" t="str" cm="1">
        <f t="array" ref="R1308">INDEX(_xlfn.TEXTSPLIT(CENSO[[#This Row],[NOME CIENTIFICO]]," "),1)</f>
        <v>Licania</v>
      </c>
      <c r="S1308" s="98" t="s">
        <v>1004</v>
      </c>
      <c r="T1308" s="87">
        <f>_xlfn.MINIFS(CENSO[DAP (cm)],CENSO[NOME CIENTIFICO],CENSO[[#This Row],[NOME CIENTIFICO]])</f>
        <v>41.38028520389279</v>
      </c>
      <c r="U13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308" s="87" t="str">
        <f>IF(CENSO[[#This Row],[DAP (cm)]]&lt;CENSO[[#This Row],[DMCE (cm)]],"DAP &lt; DMCE","DAP ≥ DMCE")</f>
        <v>DAP ≥ DMCE</v>
      </c>
      <c r="W1308" s="87" t="str">
        <f>IF(CENSO[[#This Row],[DAP (cm)]]&gt;200, "Superior", "Inferior")</f>
        <v>Inferior</v>
      </c>
      <c r="X1308" s="87" t="str">
        <f>VLOOKUP(CENSO[[#This Row],[NOME COMUM]],ESPECIES[],4,FALSE)</f>
        <v>Não</v>
      </c>
      <c r="Y1308" s="87" t="str">
        <f>IF(IFERROR(VLOOKUP(CENSO[[#This Row],[NOME COMUM]],COMERCIAIS[],2, FALSE), "Não") &lt;&gt; "Não", "Sim", "Não")</f>
        <v>Não</v>
      </c>
      <c r="Z1308" s="133">
        <f>CENSO[[#This Row],[g (m²)]]/SUM(AEEF[AEEF-UT])</f>
        <v>7.1744888444441493E-4</v>
      </c>
      <c r="AA1308" s="133">
        <f>CENSO[[#This Row],[v (m³)]]/SUM(AEEF[AEEF-UT])</f>
        <v>9.0398559439996279E-3</v>
      </c>
    </row>
    <row r="1309" spans="1:27" ht="14">
      <c r="A1309" s="86">
        <v>1</v>
      </c>
      <c r="B1309" s="86">
        <v>1</v>
      </c>
      <c r="C1309" s="63">
        <v>46</v>
      </c>
      <c r="D1309" s="63">
        <v>1308</v>
      </c>
      <c r="E1309" s="63" t="str">
        <f>VLOOKUP(CENSO[[#This Row],[NOME COMUM]],ESPECIES[],2,FALSE)</f>
        <v>Tachigali myrmecophila Ducke</v>
      </c>
      <c r="F1309" s="64" t="s">
        <v>14</v>
      </c>
      <c r="G1309" s="64">
        <v>248</v>
      </c>
      <c r="H1309" s="97">
        <f>CENSO[[#This Row],[CAP (cm)]]/PI()</f>
        <v>78.940851773580093</v>
      </c>
      <c r="I1309" s="64">
        <v>15</v>
      </c>
      <c r="J1309" s="96">
        <f>(PI()*(CENSO[[#This Row],[DAP (cm)]]^2))/40000</f>
        <v>0.48943328099619665</v>
      </c>
      <c r="K1309" s="96">
        <f>CENSO[[#This Row],[g (m²)]]*CENSO[[#This Row],[H (m)]]*0.7</f>
        <v>5.1390494504600639</v>
      </c>
      <c r="L1309" s="64">
        <v>1</v>
      </c>
      <c r="M1309" s="65">
        <v>366938.09999999899</v>
      </c>
      <c r="N1309" s="87">
        <v>9708249.0999999903</v>
      </c>
      <c r="O1309" s="87" t="s">
        <v>1228</v>
      </c>
      <c r="P1309" s="87" t="str">
        <f>VLOOKUP(CENSO[[#This Row],[DAP (cm)]],CD[],2,TRUE)</f>
        <v>TORA</v>
      </c>
      <c r="Q1309" s="87" t="str">
        <f>VLOOKUP(CENSO[[#This Row],[DAP (cm)]],DD[],2,TRUE)</f>
        <v>70├ 80</v>
      </c>
      <c r="R1309" s="87" t="str" cm="1">
        <f t="array" ref="R1309">INDEX(_xlfn.TEXTSPLIT(CENSO[[#This Row],[NOME CIENTIFICO]]," "),1)</f>
        <v>Tachigali</v>
      </c>
      <c r="S1309" s="98" t="s">
        <v>1004</v>
      </c>
      <c r="T1309" s="87">
        <f>_xlfn.MINIFS(CENSO[DAP (cm)],CENSO[NOME CIENTIFICO],CENSO[[#This Row],[NOME CIENTIFICO]])</f>
        <v>39.152116000606256</v>
      </c>
      <c r="U13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09" s="87" t="str">
        <f>IF(CENSO[[#This Row],[DAP (cm)]]&lt;CENSO[[#This Row],[DMCE (cm)]],"DAP &lt; DMCE","DAP ≥ DMCE")</f>
        <v>DAP ≥ DMCE</v>
      </c>
      <c r="W1309" s="87" t="str">
        <f>IF(CENSO[[#This Row],[DAP (cm)]]&gt;200, "Superior", "Inferior")</f>
        <v>Inferior</v>
      </c>
      <c r="X1309" s="87" t="str">
        <f>VLOOKUP(CENSO[[#This Row],[NOME COMUM]],ESPECIES[],4,FALSE)</f>
        <v>Não</v>
      </c>
      <c r="Y1309" s="87" t="str">
        <f>IF(IFERROR(VLOOKUP(CENSO[[#This Row],[NOME COMUM]],COMERCIAIS[],2, FALSE), "Não") &lt;&gt; "Não", "Sim", "Não")</f>
        <v>Sim</v>
      </c>
      <c r="Z1309" s="133">
        <f>CENSO[[#This Row],[g (m²)]]/SUM(AEEF[AEEF-UT])</f>
        <v>8.5633286477263882E-4</v>
      </c>
      <c r="AA1309" s="133">
        <f>CENSO[[#This Row],[v (m³)]]/SUM(AEEF[AEEF-UT])</f>
        <v>8.9914950801127068E-3</v>
      </c>
    </row>
    <row r="1310" spans="1:27" ht="14">
      <c r="A1310" s="86">
        <v>1</v>
      </c>
      <c r="B1310" s="86">
        <v>1</v>
      </c>
      <c r="C1310" s="63">
        <v>46</v>
      </c>
      <c r="D1310" s="63">
        <v>1309</v>
      </c>
      <c r="E1310" s="63" t="str">
        <f>VLOOKUP(CENSO[[#This Row],[NOME COMUM]],ESPECIES[],2,FALSE)</f>
        <v>Tachigali myrmecophila Ducke</v>
      </c>
      <c r="F1310" s="64" t="s">
        <v>14</v>
      </c>
      <c r="G1310" s="64">
        <v>227</v>
      </c>
      <c r="H1310" s="97">
        <f>CENSO[[#This Row],[CAP (cm)]]/PI()</f>
        <v>72.256344163720485</v>
      </c>
      <c r="I1310" s="64">
        <v>15</v>
      </c>
      <c r="J1310" s="96">
        <f>(PI()*(CENSO[[#This Row],[DAP (cm)]]^2))/40000</f>
        <v>0.41005475312911377</v>
      </c>
      <c r="K1310" s="96">
        <f>CENSO[[#This Row],[g (m²)]]*CENSO[[#This Row],[H (m)]]*0.7</f>
        <v>4.3055749078556946</v>
      </c>
      <c r="L1310" s="64">
        <v>1</v>
      </c>
      <c r="M1310" s="65">
        <v>366944.59999999899</v>
      </c>
      <c r="N1310" s="87">
        <v>9708237.9000000004</v>
      </c>
      <c r="O1310" s="87" t="s">
        <v>1228</v>
      </c>
      <c r="P1310" s="87" t="str">
        <f>VLOOKUP(CENSO[[#This Row],[DAP (cm)]],CD[],2,TRUE)</f>
        <v>TORA</v>
      </c>
      <c r="Q1310" s="87" t="str">
        <f>VLOOKUP(CENSO[[#This Row],[DAP (cm)]],DD[],2,TRUE)</f>
        <v>70├ 80</v>
      </c>
      <c r="R1310" s="87" t="str" cm="1">
        <f t="array" ref="R1310">INDEX(_xlfn.TEXTSPLIT(CENSO[[#This Row],[NOME CIENTIFICO]]," "),1)</f>
        <v>Tachigali</v>
      </c>
      <c r="S1310" s="98" t="s">
        <v>1004</v>
      </c>
      <c r="T1310" s="87">
        <f>_xlfn.MINIFS(CENSO[DAP (cm)],CENSO[NOME CIENTIFICO],CENSO[[#This Row],[NOME CIENTIFICO]])</f>
        <v>39.152116000606256</v>
      </c>
      <c r="U13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10" s="87" t="str">
        <f>IF(CENSO[[#This Row],[DAP (cm)]]&lt;CENSO[[#This Row],[DMCE (cm)]],"DAP &lt; DMCE","DAP ≥ DMCE")</f>
        <v>DAP ≥ DMCE</v>
      </c>
      <c r="W1310" s="87" t="str">
        <f>IF(CENSO[[#This Row],[DAP (cm)]]&gt;200, "Superior", "Inferior")</f>
        <v>Inferior</v>
      </c>
      <c r="X1310" s="87" t="str">
        <f>VLOOKUP(CENSO[[#This Row],[NOME COMUM]],ESPECIES[],4,FALSE)</f>
        <v>Não</v>
      </c>
      <c r="Y1310" s="87" t="str">
        <f>IF(IFERROR(VLOOKUP(CENSO[[#This Row],[NOME COMUM]],COMERCIAIS[],2, FALSE), "Não") &lt;&gt; "Não", "Sim", "Não")</f>
        <v>Sim</v>
      </c>
      <c r="Z1310" s="133">
        <f>CENSO[[#This Row],[g (m²)]]/SUM(AEEF[AEEF-UT])</f>
        <v>7.1744888444441493E-4</v>
      </c>
      <c r="AA1310" s="133">
        <f>CENSO[[#This Row],[v (m³)]]/SUM(AEEF[AEEF-UT])</f>
        <v>7.5332132866663577E-3</v>
      </c>
    </row>
    <row r="1311" spans="1:27" ht="14">
      <c r="A1311" s="86">
        <v>1</v>
      </c>
      <c r="B1311" s="86">
        <v>1</v>
      </c>
      <c r="C1311" s="63">
        <v>46</v>
      </c>
      <c r="D1311" s="63">
        <v>1310</v>
      </c>
      <c r="E1311" s="63" t="str">
        <f>VLOOKUP(CENSO[[#This Row],[NOME COMUM]],ESPECIES[],2,FALSE)</f>
        <v>Couratari guianensis Aubl.</v>
      </c>
      <c r="F1311" s="64" t="s">
        <v>6</v>
      </c>
      <c r="G1311" s="64">
        <v>143</v>
      </c>
      <c r="H1311" s="97">
        <f>CENSO[[#This Row],[CAP (cm)]]/PI()</f>
        <v>45.518313724282066</v>
      </c>
      <c r="I1311" s="64">
        <v>14</v>
      </c>
      <c r="J1311" s="96">
        <f>(PI()*(CENSO[[#This Row],[DAP (cm)]]^2))/40000</f>
        <v>0.1627279715643084</v>
      </c>
      <c r="K1311" s="96">
        <f>CENSO[[#This Row],[g (m²)]]*CENSO[[#This Row],[H (m)]]*0.7</f>
        <v>1.5947341213302222</v>
      </c>
      <c r="L1311" s="64">
        <v>1</v>
      </c>
      <c r="M1311" s="65">
        <v>366954</v>
      </c>
      <c r="N1311" s="87">
        <v>9708222.5999999903</v>
      </c>
      <c r="O1311" s="98" t="s">
        <v>1225</v>
      </c>
      <c r="P1311" s="87" t="str">
        <f>VLOOKUP(CENSO[[#This Row],[DAP (cm)]],CD[],2,TRUE)</f>
        <v>TORETE</v>
      </c>
      <c r="Q1311" s="87" t="str">
        <f>VLOOKUP(CENSO[[#This Row],[DAP (cm)]],DD[],2,TRUE)</f>
        <v>40├ 50</v>
      </c>
      <c r="R1311" s="87" t="str" cm="1">
        <f t="array" ref="R1311">INDEX(_xlfn.TEXTSPLIT(CENSO[[#This Row],[NOME CIENTIFICO]]," "),1)</f>
        <v>Couratari</v>
      </c>
      <c r="S1311" s="98" t="s">
        <v>1004</v>
      </c>
      <c r="T1311" s="87">
        <f>_xlfn.MINIFS(CENSO[DAP (cm)],CENSO[NOME CIENTIFICO],CENSO[[#This Row],[NOME CIENTIFICO]])</f>
        <v>38.833806114422465</v>
      </c>
      <c r="U13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11" s="87" t="str">
        <f>IF(CENSO[[#This Row],[DAP (cm)]]&lt;CENSO[[#This Row],[DMCE (cm)]],"DAP &lt; DMCE","DAP ≥ DMCE")</f>
        <v>DAP &lt; DMCE</v>
      </c>
      <c r="W1311" s="87" t="str">
        <f>IF(CENSO[[#This Row],[DAP (cm)]]&gt;200, "Superior", "Inferior")</f>
        <v>Inferior</v>
      </c>
      <c r="X1311" s="87" t="str">
        <f>VLOOKUP(CENSO[[#This Row],[NOME COMUM]],ESPECIES[],4,FALSE)</f>
        <v>Não</v>
      </c>
      <c r="Y1311" s="87" t="str">
        <f>IF(IFERROR(VLOOKUP(CENSO[[#This Row],[NOME COMUM]],COMERCIAIS[],2, FALSE), "Não") &lt;&gt; "Não", "Sim", "Não")</f>
        <v>Sim</v>
      </c>
      <c r="Z1311" s="133">
        <f>CENSO[[#This Row],[g (m²)]]/SUM(AEEF[AEEF-UT])</f>
        <v>2.8471564047437059E-4</v>
      </c>
      <c r="AA1311" s="133">
        <f>CENSO[[#This Row],[v (m³)]]/SUM(AEEF[AEEF-UT])</f>
        <v>2.7902132766488316E-3</v>
      </c>
    </row>
    <row r="1312" spans="1:27" ht="14">
      <c r="A1312" s="86">
        <v>1</v>
      </c>
      <c r="B1312" s="86">
        <v>1</v>
      </c>
      <c r="C1312" s="63">
        <v>46</v>
      </c>
      <c r="D1312" s="63">
        <v>1311</v>
      </c>
      <c r="E1312" s="63" t="str">
        <f>VLOOKUP(CENSO[[#This Row],[NOME COMUM]],ESPECIES[],2,FALSE)</f>
        <v>Piptadenia suaveolens Miq.</v>
      </c>
      <c r="F1312" s="64" t="s">
        <v>22</v>
      </c>
      <c r="G1312" s="64">
        <v>219</v>
      </c>
      <c r="H1312" s="97">
        <f>CENSO[[#This Row],[CAP (cm)]]/PI()</f>
        <v>69.70986507425016</v>
      </c>
      <c r="I1312" s="64">
        <v>13</v>
      </c>
      <c r="J1312" s="96">
        <f>(PI()*(CENSO[[#This Row],[DAP (cm)]]^2))/40000</f>
        <v>0.38166151128151965</v>
      </c>
      <c r="K1312" s="96">
        <f>CENSO[[#This Row],[g (m²)]]*CENSO[[#This Row],[H (m)]]*0.7</f>
        <v>3.4731197526618289</v>
      </c>
      <c r="L1312" s="64">
        <v>2</v>
      </c>
      <c r="M1312" s="65">
        <v>366996.2</v>
      </c>
      <c r="N1312" s="87">
        <v>9708203.8000000007</v>
      </c>
      <c r="O1312" s="87" t="s">
        <v>1228</v>
      </c>
      <c r="P1312" s="87" t="str">
        <f>VLOOKUP(CENSO[[#This Row],[DAP (cm)]],CD[],2,TRUE)</f>
        <v>TORA</v>
      </c>
      <c r="Q1312" s="87" t="str">
        <f>VLOOKUP(CENSO[[#This Row],[DAP (cm)]],DD[],2,TRUE)</f>
        <v>60├ 70</v>
      </c>
      <c r="R1312" s="87" t="str" cm="1">
        <f t="array" ref="R1312">INDEX(_xlfn.TEXTSPLIT(CENSO[[#This Row],[NOME CIENTIFICO]]," "),1)</f>
        <v>Piptadenia</v>
      </c>
      <c r="S1312" s="98" t="s">
        <v>1004</v>
      </c>
      <c r="T1312" s="87">
        <f>_xlfn.MINIFS(CENSO[DAP (cm)],CENSO[NOME CIENTIFICO],CENSO[[#This Row],[NOME CIENTIFICO]])</f>
        <v>39.788735772973837</v>
      </c>
      <c r="U13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12" s="87" t="str">
        <f>IF(CENSO[[#This Row],[DAP (cm)]]&lt;CENSO[[#This Row],[DMCE (cm)]],"DAP &lt; DMCE","DAP ≥ DMCE")</f>
        <v>DAP ≥ DMCE</v>
      </c>
      <c r="W1312" s="87" t="str">
        <f>IF(CENSO[[#This Row],[DAP (cm)]]&gt;200, "Superior", "Inferior")</f>
        <v>Inferior</v>
      </c>
      <c r="X1312" s="87" t="str">
        <f>VLOOKUP(CENSO[[#This Row],[NOME COMUM]],ESPECIES[],4,FALSE)</f>
        <v>Não</v>
      </c>
      <c r="Y1312" s="87" t="str">
        <f>IF(IFERROR(VLOOKUP(CENSO[[#This Row],[NOME COMUM]],COMERCIAIS[],2, FALSE), "Não") &lt;&gt; "Não", "Sim", "Não")</f>
        <v>Sim</v>
      </c>
      <c r="Z1312" s="133">
        <f>CENSO[[#This Row],[g (m²)]]/SUM(AEEF[AEEF-UT])</f>
        <v>6.6777088526535715E-4</v>
      </c>
      <c r="AA1312" s="133">
        <f>CENSO[[#This Row],[v (m³)]]/SUM(AEEF[AEEF-UT])</f>
        <v>6.0767150559147502E-3</v>
      </c>
    </row>
    <row r="1313" spans="1:27" ht="14">
      <c r="A1313" s="86">
        <v>1</v>
      </c>
      <c r="B1313" s="86">
        <v>1</v>
      </c>
      <c r="C1313" s="63">
        <v>46</v>
      </c>
      <c r="D1313" s="63">
        <v>1312</v>
      </c>
      <c r="E1313" s="63" t="str">
        <f>VLOOKUP(CENSO[[#This Row],[NOME COMUM]],ESPECIES[],2,FALSE)</f>
        <v>Tachigali myrmecophila Ducke</v>
      </c>
      <c r="F1313" s="64" t="s">
        <v>14</v>
      </c>
      <c r="G1313" s="64">
        <v>348</v>
      </c>
      <c r="H1313" s="97">
        <f>CENSO[[#This Row],[CAP (cm)]]/PI()</f>
        <v>110.77184039195916</v>
      </c>
      <c r="I1313" s="64">
        <v>17</v>
      </c>
      <c r="J1313" s="96">
        <f>(PI()*(CENSO[[#This Row],[DAP (cm)]]^2))/40000</f>
        <v>0.96371501141004479</v>
      </c>
      <c r="K1313" s="96">
        <f>CENSO[[#This Row],[g (m²)]]*CENSO[[#This Row],[H (m)]]*0.7</f>
        <v>11.468208635779533</v>
      </c>
      <c r="L1313" s="64">
        <v>1</v>
      </c>
      <c r="M1313" s="65">
        <v>366990.9</v>
      </c>
      <c r="N1313" s="87">
        <v>9708172.3000000007</v>
      </c>
      <c r="O1313" s="87" t="s">
        <v>1228</v>
      </c>
      <c r="P1313" s="87" t="str">
        <f>VLOOKUP(CENSO[[#This Row],[DAP (cm)]],CD[],2,TRUE)</f>
        <v>TORA</v>
      </c>
      <c r="Q1313" s="87" t="str">
        <f>VLOOKUP(CENSO[[#This Row],[DAP (cm)]],DD[],2,TRUE)</f>
        <v>110├ 120</v>
      </c>
      <c r="R1313" s="87" t="str" cm="1">
        <f t="array" ref="R1313">INDEX(_xlfn.TEXTSPLIT(CENSO[[#This Row],[NOME CIENTIFICO]]," "),1)</f>
        <v>Tachigali</v>
      </c>
      <c r="S1313" s="98" t="s">
        <v>1004</v>
      </c>
      <c r="T1313" s="87">
        <f>_xlfn.MINIFS(CENSO[DAP (cm)],CENSO[NOME CIENTIFICO],CENSO[[#This Row],[NOME CIENTIFICO]])</f>
        <v>39.152116000606256</v>
      </c>
      <c r="U13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13" s="87" t="str">
        <f>IF(CENSO[[#This Row],[DAP (cm)]]&lt;CENSO[[#This Row],[DMCE (cm)]],"DAP &lt; DMCE","DAP ≥ DMCE")</f>
        <v>DAP ≥ DMCE</v>
      </c>
      <c r="W1313" s="87" t="str">
        <f>IF(CENSO[[#This Row],[DAP (cm)]]&gt;200, "Superior", "Inferior")</f>
        <v>Inferior</v>
      </c>
      <c r="X1313" s="87" t="str">
        <f>VLOOKUP(CENSO[[#This Row],[NOME COMUM]],ESPECIES[],4,FALSE)</f>
        <v>Não</v>
      </c>
      <c r="Y1313" s="87" t="str">
        <f>IF(IFERROR(VLOOKUP(CENSO[[#This Row],[NOME COMUM]],COMERCIAIS[],2, FALSE), "Não") &lt;&gt; "Não", "Sim", "Não")</f>
        <v>Sim</v>
      </c>
      <c r="Z1313" s="133">
        <f>CENSO[[#This Row],[g (m²)]]/SUM(AEEF[AEEF-UT])</f>
        <v>1.6861559452299956E-3</v>
      </c>
      <c r="AA1313" s="133">
        <f>CENSO[[#This Row],[v (m³)]]/SUM(AEEF[AEEF-UT])</f>
        <v>2.0065255748236945E-2</v>
      </c>
    </row>
    <row r="1314" spans="1:27" ht="14">
      <c r="A1314" s="86">
        <v>1</v>
      </c>
      <c r="B1314" s="86">
        <v>1</v>
      </c>
      <c r="C1314" s="63">
        <v>46</v>
      </c>
      <c r="D1314" s="63">
        <v>1313</v>
      </c>
      <c r="E1314" s="63" t="str">
        <f>VLOOKUP(CENSO[[#This Row],[NOME COMUM]],ESPECIES[],2,FALSE)</f>
        <v>Couratari guianensis Aubl.</v>
      </c>
      <c r="F1314" s="64" t="s">
        <v>6</v>
      </c>
      <c r="G1314" s="64">
        <v>142</v>
      </c>
      <c r="H1314" s="97">
        <f>CENSO[[#This Row],[CAP (cm)]]/PI()</f>
        <v>45.200003838098276</v>
      </c>
      <c r="I1314" s="64">
        <v>15</v>
      </c>
      <c r="J1314" s="96">
        <f>(PI()*(CENSO[[#This Row],[DAP (cm)]]^2))/40000</f>
        <v>0.16046001362524887</v>
      </c>
      <c r="K1314" s="96">
        <f>CENSO[[#This Row],[g (m²)]]*CENSO[[#This Row],[H (m)]]*0.7</f>
        <v>1.6848301430651129</v>
      </c>
      <c r="L1314" s="64">
        <v>1</v>
      </c>
      <c r="M1314" s="65">
        <v>367001.5</v>
      </c>
      <c r="N1314" s="87">
        <v>9708169.5999999903</v>
      </c>
      <c r="O1314" s="98" t="s">
        <v>1225</v>
      </c>
      <c r="P1314" s="87" t="str">
        <f>VLOOKUP(CENSO[[#This Row],[DAP (cm)]],CD[],2,TRUE)</f>
        <v>TORETE</v>
      </c>
      <c r="Q1314" s="87" t="str">
        <f>VLOOKUP(CENSO[[#This Row],[DAP (cm)]],DD[],2,TRUE)</f>
        <v>40├ 50</v>
      </c>
      <c r="R1314" s="87" t="str" cm="1">
        <f t="array" ref="R1314">INDEX(_xlfn.TEXTSPLIT(CENSO[[#This Row],[NOME CIENTIFICO]]," "),1)</f>
        <v>Couratari</v>
      </c>
      <c r="S1314" s="98" t="s">
        <v>1004</v>
      </c>
      <c r="T1314" s="87">
        <f>_xlfn.MINIFS(CENSO[DAP (cm)],CENSO[NOME CIENTIFICO],CENSO[[#This Row],[NOME CIENTIFICO]])</f>
        <v>38.833806114422465</v>
      </c>
      <c r="U13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14" s="87" t="str">
        <f>IF(CENSO[[#This Row],[DAP (cm)]]&lt;CENSO[[#This Row],[DMCE (cm)]],"DAP &lt; DMCE","DAP ≥ DMCE")</f>
        <v>DAP &lt; DMCE</v>
      </c>
      <c r="W1314" s="87" t="str">
        <f>IF(CENSO[[#This Row],[DAP (cm)]]&gt;200, "Superior", "Inferior")</f>
        <v>Inferior</v>
      </c>
      <c r="X1314" s="87" t="str">
        <f>VLOOKUP(CENSO[[#This Row],[NOME COMUM]],ESPECIES[],4,FALSE)</f>
        <v>Não</v>
      </c>
      <c r="Y1314" s="87" t="str">
        <f>IF(IFERROR(VLOOKUP(CENSO[[#This Row],[NOME COMUM]],COMERCIAIS[],2, FALSE), "Não") &lt;&gt; "Não", "Sim", "Não")</f>
        <v>Sim</v>
      </c>
      <c r="Z1314" s="133">
        <f>CENSO[[#This Row],[g (m²)]]/SUM(AEEF[AEEF-UT])</f>
        <v>2.8074752675070699E-4</v>
      </c>
      <c r="AA1314" s="133">
        <f>CENSO[[#This Row],[v (m³)]]/SUM(AEEF[AEEF-UT])</f>
        <v>2.9478490308824231E-3</v>
      </c>
    </row>
    <row r="1315" spans="1:27" ht="14">
      <c r="A1315" s="86">
        <v>1</v>
      </c>
      <c r="B1315" s="86">
        <v>1</v>
      </c>
      <c r="C1315" s="63">
        <v>46</v>
      </c>
      <c r="D1315" s="63">
        <v>1314</v>
      </c>
      <c r="E1315" s="63" t="str">
        <f>VLOOKUP(CENSO[[#This Row],[NOME COMUM]],ESPECIES[],2,FALSE)</f>
        <v>Couratari guianensis Aubl.</v>
      </c>
      <c r="F1315" s="64" t="s">
        <v>6</v>
      </c>
      <c r="G1315" s="64">
        <v>173</v>
      </c>
      <c r="H1315" s="97">
        <f>CENSO[[#This Row],[CAP (cm)]]/PI()</f>
        <v>55.067610309795789</v>
      </c>
      <c r="I1315" s="64">
        <v>20</v>
      </c>
      <c r="J1315" s="96">
        <f>(PI()*(CENSO[[#This Row],[DAP (cm)]]^2))/40000</f>
        <v>0.23816741458986682</v>
      </c>
      <c r="K1315" s="96">
        <f>CENSO[[#This Row],[g (m²)]]*CENSO[[#This Row],[H (m)]]*0.7</f>
        <v>3.3343438042581353</v>
      </c>
      <c r="L1315" s="64">
        <v>1</v>
      </c>
      <c r="M1315" s="65">
        <v>367022.5</v>
      </c>
      <c r="N1315" s="87">
        <v>9708151</v>
      </c>
      <c r="O1315" s="87" t="s">
        <v>1228</v>
      </c>
      <c r="P1315" s="87" t="str">
        <f>VLOOKUP(CENSO[[#This Row],[DAP (cm)]],CD[],2,TRUE)</f>
        <v>TORA</v>
      </c>
      <c r="Q1315" s="87" t="str">
        <f>VLOOKUP(CENSO[[#This Row],[DAP (cm)]],DD[],2,TRUE)</f>
        <v>50├ 60</v>
      </c>
      <c r="R1315" s="87" t="str" cm="1">
        <f t="array" ref="R1315">INDEX(_xlfn.TEXTSPLIT(CENSO[[#This Row],[NOME CIENTIFICO]]," "),1)</f>
        <v>Couratari</v>
      </c>
      <c r="S1315" s="98" t="s">
        <v>1004</v>
      </c>
      <c r="T1315" s="87">
        <f>_xlfn.MINIFS(CENSO[DAP (cm)],CENSO[NOME CIENTIFICO],CENSO[[#This Row],[NOME CIENTIFICO]])</f>
        <v>38.833806114422465</v>
      </c>
      <c r="U13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15" s="87" t="str">
        <f>IF(CENSO[[#This Row],[DAP (cm)]]&lt;CENSO[[#This Row],[DMCE (cm)]],"DAP &lt; DMCE","DAP ≥ DMCE")</f>
        <v>DAP ≥ DMCE</v>
      </c>
      <c r="W1315" s="87" t="str">
        <f>IF(CENSO[[#This Row],[DAP (cm)]]&gt;200, "Superior", "Inferior")</f>
        <v>Inferior</v>
      </c>
      <c r="X1315" s="87" t="str">
        <f>VLOOKUP(CENSO[[#This Row],[NOME COMUM]],ESPECIES[],4,FALSE)</f>
        <v>Não</v>
      </c>
      <c r="Y1315" s="87" t="str">
        <f>IF(IFERROR(VLOOKUP(CENSO[[#This Row],[NOME COMUM]],COMERCIAIS[],2, FALSE), "Não") &lt;&gt; "Não", "Sim", "Não")</f>
        <v>Sim</v>
      </c>
      <c r="Z1315" s="133">
        <f>CENSO[[#This Row],[g (m²)]]/SUM(AEEF[AEEF-UT])</f>
        <v>4.1670763380886292E-4</v>
      </c>
      <c r="AA1315" s="133">
        <f>CENSO[[#This Row],[v (m³)]]/SUM(AEEF[AEEF-UT])</f>
        <v>5.8339068733240804E-3</v>
      </c>
    </row>
    <row r="1316" spans="1:27" ht="14">
      <c r="A1316" s="86">
        <v>1</v>
      </c>
      <c r="B1316" s="86">
        <v>1</v>
      </c>
      <c r="C1316" s="63">
        <v>46</v>
      </c>
      <c r="D1316" s="63">
        <v>1315</v>
      </c>
      <c r="E1316" s="63" t="str">
        <f>VLOOKUP(CENSO[[#This Row],[NOME COMUM]],ESPECIES[],2,FALSE)</f>
        <v>Couratari guianensis Aubl.</v>
      </c>
      <c r="F1316" s="64" t="s">
        <v>6</v>
      </c>
      <c r="G1316" s="64">
        <v>208</v>
      </c>
      <c r="H1316" s="97">
        <f>CENSO[[#This Row],[CAP (cm)]]/PI()</f>
        <v>66.208456326228458</v>
      </c>
      <c r="I1316" s="64">
        <v>20</v>
      </c>
      <c r="J1316" s="96">
        <f>(PI()*(CENSO[[#This Row],[DAP (cm)]]^2))/40000</f>
        <v>0.34428397289638796</v>
      </c>
      <c r="K1316" s="96">
        <f>CENSO[[#This Row],[g (m²)]]*CENSO[[#This Row],[H (m)]]*0.7</f>
        <v>4.8199756205494309</v>
      </c>
      <c r="L1316" s="64">
        <v>1</v>
      </c>
      <c r="M1316" s="65">
        <v>367037.7</v>
      </c>
      <c r="N1316" s="87">
        <v>9708134.8000000007</v>
      </c>
      <c r="O1316" s="87" t="s">
        <v>1228</v>
      </c>
      <c r="P1316" s="87" t="str">
        <f>VLOOKUP(CENSO[[#This Row],[DAP (cm)]],CD[],2,TRUE)</f>
        <v>TORA</v>
      </c>
      <c r="Q1316" s="87" t="str">
        <f>VLOOKUP(CENSO[[#This Row],[DAP (cm)]],DD[],2,TRUE)</f>
        <v>60├ 70</v>
      </c>
      <c r="R1316" s="87" t="str" cm="1">
        <f t="array" ref="R1316">INDEX(_xlfn.TEXTSPLIT(CENSO[[#This Row],[NOME CIENTIFICO]]," "),1)</f>
        <v>Couratari</v>
      </c>
      <c r="S1316" s="98" t="s">
        <v>1004</v>
      </c>
      <c r="T1316" s="87">
        <f>_xlfn.MINIFS(CENSO[DAP (cm)],CENSO[NOME CIENTIFICO],CENSO[[#This Row],[NOME CIENTIFICO]])</f>
        <v>38.833806114422465</v>
      </c>
      <c r="U13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16" s="87" t="str">
        <f>IF(CENSO[[#This Row],[DAP (cm)]]&lt;CENSO[[#This Row],[DMCE (cm)]],"DAP &lt; DMCE","DAP ≥ DMCE")</f>
        <v>DAP ≥ DMCE</v>
      </c>
      <c r="W1316" s="87" t="str">
        <f>IF(CENSO[[#This Row],[DAP (cm)]]&gt;200, "Superior", "Inferior")</f>
        <v>Inferior</v>
      </c>
      <c r="X1316" s="87" t="str">
        <f>VLOOKUP(CENSO[[#This Row],[NOME COMUM]],ESPECIES[],4,FALSE)</f>
        <v>Não</v>
      </c>
      <c r="Y1316" s="87" t="str">
        <f>IF(IFERROR(VLOOKUP(CENSO[[#This Row],[NOME COMUM]],COMERCIAIS[],2, FALSE), "Não") &lt;&gt; "Não", "Sim", "Não")</f>
        <v>Sim</v>
      </c>
      <c r="Z1316" s="133">
        <f>CENSO[[#This Row],[g (m²)]]/SUM(AEEF[AEEF-UT])</f>
        <v>6.023735864581724E-4</v>
      </c>
      <c r="AA1316" s="133">
        <f>CENSO[[#This Row],[v (m³)]]/SUM(AEEF[AEEF-UT])</f>
        <v>8.4332302104144115E-3</v>
      </c>
    </row>
    <row r="1317" spans="1:27" ht="14">
      <c r="A1317" s="86">
        <v>1</v>
      </c>
      <c r="B1317" s="86">
        <v>1</v>
      </c>
      <c r="C1317" s="63">
        <v>46</v>
      </c>
      <c r="D1317" s="63">
        <v>1316</v>
      </c>
      <c r="E1317" s="63" t="str">
        <f>VLOOKUP(CENSO[[#This Row],[NOME COMUM]],ESPECIES[],2,FALSE)</f>
        <v>Astronium lecointei Ducke</v>
      </c>
      <c r="F1317" s="64" t="s">
        <v>5</v>
      </c>
      <c r="G1317" s="64">
        <v>250</v>
      </c>
      <c r="H1317" s="97">
        <f>CENSO[[#This Row],[CAP (cm)]]/PI()</f>
        <v>79.577471545947674</v>
      </c>
      <c r="I1317" s="64">
        <v>23</v>
      </c>
      <c r="J1317" s="96">
        <f>(PI()*(CENSO[[#This Row],[DAP (cm)]]^2))/40000</f>
        <v>0.49735919716217297</v>
      </c>
      <c r="K1317" s="96">
        <f>CENSO[[#This Row],[g (m²)]]*CENSO[[#This Row],[H (m)]]*0.7</f>
        <v>8.0074830743109846</v>
      </c>
      <c r="L1317" s="64">
        <v>1</v>
      </c>
      <c r="M1317" s="65">
        <v>367169.59999999899</v>
      </c>
      <c r="N1317" s="87">
        <v>9708021.5</v>
      </c>
      <c r="O1317" s="87" t="s">
        <v>1228</v>
      </c>
      <c r="P1317" s="87" t="str">
        <f>VLOOKUP(CENSO[[#This Row],[DAP (cm)]],CD[],2,TRUE)</f>
        <v>TORA</v>
      </c>
      <c r="Q1317" s="87" t="str">
        <f>VLOOKUP(CENSO[[#This Row],[DAP (cm)]],DD[],2,TRUE)</f>
        <v>70├ 80</v>
      </c>
      <c r="R1317" s="87" t="str" cm="1">
        <f t="array" ref="R1317">INDEX(_xlfn.TEXTSPLIT(CENSO[[#This Row],[NOME CIENTIFICO]]," "),1)</f>
        <v>Astronium</v>
      </c>
      <c r="S1317" s="98" t="s">
        <v>1004</v>
      </c>
      <c r="T1317" s="87">
        <f>_xlfn.MINIFS(CENSO[DAP (cm)],CENSO[NOME CIENTIFICO],CENSO[[#This Row],[NOME CIENTIFICO]])</f>
        <v>40.107045659157627</v>
      </c>
      <c r="U13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317" s="87" t="str">
        <f>IF(CENSO[[#This Row],[DAP (cm)]]&lt;CENSO[[#This Row],[DMCE (cm)]],"DAP &lt; DMCE","DAP ≥ DMCE")</f>
        <v>DAP ≥ DMCE</v>
      </c>
      <c r="W1317" s="87" t="str">
        <f>IF(CENSO[[#This Row],[DAP (cm)]]&gt;200, "Superior", "Inferior")</f>
        <v>Inferior</v>
      </c>
      <c r="X1317" s="87" t="str">
        <f>VLOOKUP(CENSO[[#This Row],[NOME COMUM]],ESPECIES[],4,FALSE)</f>
        <v>Não</v>
      </c>
      <c r="Y1317" s="87" t="str">
        <f>IF(IFERROR(VLOOKUP(CENSO[[#This Row],[NOME COMUM]],COMERCIAIS[],2, FALSE), "Não") &lt;&gt; "Não", "Sim", "Não")</f>
        <v>Sim</v>
      </c>
      <c r="Z1317" s="133">
        <f>CENSO[[#This Row],[g (m²)]]/SUM(AEEF[AEEF-UT])</f>
        <v>8.7020037799638919E-4</v>
      </c>
      <c r="AA1317" s="133">
        <f>CENSO[[#This Row],[v (m³)]]/SUM(AEEF[AEEF-UT])</f>
        <v>1.4010226085741866E-2</v>
      </c>
    </row>
    <row r="1318" spans="1:27" ht="14">
      <c r="A1318" s="86">
        <v>1</v>
      </c>
      <c r="B1318" s="86">
        <v>1</v>
      </c>
      <c r="C1318" s="63">
        <v>46</v>
      </c>
      <c r="D1318" s="63">
        <v>1317</v>
      </c>
      <c r="E1318" s="63" t="str">
        <f>VLOOKUP(CENSO[[#This Row],[NOME COMUM]],ESPECIES[],2,FALSE)</f>
        <v>Couratari guianensis Aubl.</v>
      </c>
      <c r="F1318" s="64" t="s">
        <v>6</v>
      </c>
      <c r="G1318" s="64">
        <v>350</v>
      </c>
      <c r="H1318" s="97">
        <f>CENSO[[#This Row],[CAP (cm)]]/PI()</f>
        <v>111.40846016432674</v>
      </c>
      <c r="I1318" s="64">
        <v>20</v>
      </c>
      <c r="J1318" s="96">
        <f>(PI()*(CENSO[[#This Row],[DAP (cm)]]^2))/40000</f>
        <v>0.97482402643785904</v>
      </c>
      <c r="K1318" s="96">
        <f>CENSO[[#This Row],[g (m²)]]*CENSO[[#This Row],[H (m)]]*0.7</f>
        <v>13.647536370130027</v>
      </c>
      <c r="L1318" s="64">
        <v>1</v>
      </c>
      <c r="M1318" s="65">
        <v>367240.9</v>
      </c>
      <c r="N1318" s="87">
        <v>9707949.5</v>
      </c>
      <c r="O1318" s="87" t="s">
        <v>1228</v>
      </c>
      <c r="P1318" s="87" t="str">
        <f>VLOOKUP(CENSO[[#This Row],[DAP (cm)]],CD[],2,TRUE)</f>
        <v>TORA</v>
      </c>
      <c r="Q1318" s="87" t="str">
        <f>VLOOKUP(CENSO[[#This Row],[DAP (cm)]],DD[],2,TRUE)</f>
        <v>110├ 120</v>
      </c>
      <c r="R1318" s="87" t="str" cm="1">
        <f t="array" ref="R1318">INDEX(_xlfn.TEXTSPLIT(CENSO[[#This Row],[NOME CIENTIFICO]]," "),1)</f>
        <v>Couratari</v>
      </c>
      <c r="S1318" s="98" t="s">
        <v>1004</v>
      </c>
      <c r="T1318" s="87">
        <f>_xlfn.MINIFS(CENSO[DAP (cm)],CENSO[NOME CIENTIFICO],CENSO[[#This Row],[NOME CIENTIFICO]])</f>
        <v>38.833806114422465</v>
      </c>
      <c r="U13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18" s="87" t="str">
        <f>IF(CENSO[[#This Row],[DAP (cm)]]&lt;CENSO[[#This Row],[DMCE (cm)]],"DAP &lt; DMCE","DAP ≥ DMCE")</f>
        <v>DAP ≥ DMCE</v>
      </c>
      <c r="W1318" s="87" t="str">
        <f>IF(CENSO[[#This Row],[DAP (cm)]]&gt;200, "Superior", "Inferior")</f>
        <v>Inferior</v>
      </c>
      <c r="X1318" s="87" t="str">
        <f>VLOOKUP(CENSO[[#This Row],[NOME COMUM]],ESPECIES[],4,FALSE)</f>
        <v>Não</v>
      </c>
      <c r="Y1318" s="87" t="str">
        <f>IF(IFERROR(VLOOKUP(CENSO[[#This Row],[NOME COMUM]],COMERCIAIS[],2, FALSE), "Não") &lt;&gt; "Não", "Sim", "Não")</f>
        <v>Sim</v>
      </c>
      <c r="Z1318" s="133">
        <f>CENSO[[#This Row],[g (m²)]]/SUM(AEEF[AEEF-UT])</f>
        <v>1.7055927408729228E-3</v>
      </c>
      <c r="AA1318" s="133">
        <f>CENSO[[#This Row],[v (m³)]]/SUM(AEEF[AEEF-UT])</f>
        <v>2.387829837222092E-2</v>
      </c>
    </row>
    <row r="1319" spans="1:27" ht="14">
      <c r="A1319" s="86">
        <v>1</v>
      </c>
      <c r="B1319" s="86">
        <v>1</v>
      </c>
      <c r="C1319" s="63">
        <v>46</v>
      </c>
      <c r="D1319" s="63">
        <v>1318</v>
      </c>
      <c r="E1319" s="63" t="str">
        <f>VLOOKUP(CENSO[[#This Row],[NOME COMUM]],ESPECIES[],2,FALSE)</f>
        <v>Tachigali myrmecophila Ducke</v>
      </c>
      <c r="F1319" s="64" t="s">
        <v>14</v>
      </c>
      <c r="G1319" s="64">
        <v>178</v>
      </c>
      <c r="H1319" s="97">
        <f>CENSO[[#This Row],[CAP (cm)]]/PI()</f>
        <v>56.659159740714742</v>
      </c>
      <c r="I1319" s="64">
        <v>13</v>
      </c>
      <c r="J1319" s="96">
        <f>(PI()*(CENSO[[#This Row],[DAP (cm)]]^2))/40000</f>
        <v>0.2521332608461806</v>
      </c>
      <c r="K1319" s="96">
        <f>CENSO[[#This Row],[g (m²)]]*CENSO[[#This Row],[H (m)]]*0.7</f>
        <v>2.2944126737002435</v>
      </c>
      <c r="L1319" s="64">
        <v>1</v>
      </c>
      <c r="M1319" s="65">
        <v>367267.59999999899</v>
      </c>
      <c r="N1319" s="87">
        <v>9707935.1999999899</v>
      </c>
      <c r="O1319" s="87" t="s">
        <v>1228</v>
      </c>
      <c r="P1319" s="87" t="str">
        <f>VLOOKUP(CENSO[[#This Row],[DAP (cm)]],CD[],2,TRUE)</f>
        <v>TORA</v>
      </c>
      <c r="Q1319" s="87" t="str">
        <f>VLOOKUP(CENSO[[#This Row],[DAP (cm)]],DD[],2,TRUE)</f>
        <v>50├ 60</v>
      </c>
      <c r="R1319" s="87" t="str" cm="1">
        <f t="array" ref="R1319">INDEX(_xlfn.TEXTSPLIT(CENSO[[#This Row],[NOME CIENTIFICO]]," "),1)</f>
        <v>Tachigali</v>
      </c>
      <c r="S1319" s="98" t="s">
        <v>1004</v>
      </c>
      <c r="T1319" s="87">
        <f>_xlfn.MINIFS(CENSO[DAP (cm)],CENSO[NOME CIENTIFICO],CENSO[[#This Row],[NOME CIENTIFICO]])</f>
        <v>39.152116000606256</v>
      </c>
      <c r="U13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19" s="87" t="str">
        <f>IF(CENSO[[#This Row],[DAP (cm)]]&lt;CENSO[[#This Row],[DMCE (cm)]],"DAP &lt; DMCE","DAP ≥ DMCE")</f>
        <v>DAP ≥ DMCE</v>
      </c>
      <c r="W1319" s="87" t="str">
        <f>IF(CENSO[[#This Row],[DAP (cm)]]&gt;200, "Superior", "Inferior")</f>
        <v>Inferior</v>
      </c>
      <c r="X1319" s="87" t="str">
        <f>VLOOKUP(CENSO[[#This Row],[NOME COMUM]],ESPECIES[],4,FALSE)</f>
        <v>Não</v>
      </c>
      <c r="Y1319" s="87" t="str">
        <f>IF(IFERROR(VLOOKUP(CENSO[[#This Row],[NOME COMUM]],COMERCIAIS[],2, FALSE), "Não") &lt;&gt; "Não", "Sim", "Não")</f>
        <v>Sim</v>
      </c>
      <c r="Z1319" s="133">
        <f>CENSO[[#This Row],[g (m²)]]/SUM(AEEF[AEEF-UT])</f>
        <v>4.4114286042300146E-4</v>
      </c>
      <c r="AA1319" s="133">
        <f>CENSO[[#This Row],[v (m³)]]/SUM(AEEF[AEEF-UT])</f>
        <v>4.0144000298493136E-3</v>
      </c>
    </row>
    <row r="1320" spans="1:27" ht="14">
      <c r="A1320" s="86">
        <v>1</v>
      </c>
      <c r="B1320" s="86">
        <v>1</v>
      </c>
      <c r="C1320" s="63">
        <v>46</v>
      </c>
      <c r="D1320" s="63">
        <v>1319</v>
      </c>
      <c r="E1320" s="63" t="str">
        <f>VLOOKUP(CENSO[[#This Row],[NOME COMUM]],ESPECIES[],2,FALSE)</f>
        <v>Couratari guianensis Aubl.</v>
      </c>
      <c r="F1320" s="64" t="s">
        <v>6</v>
      </c>
      <c r="G1320" s="64">
        <v>157</v>
      </c>
      <c r="H1320" s="97">
        <f>CENSO[[#This Row],[CAP (cm)]]/PI()</f>
        <v>49.974652130855141</v>
      </c>
      <c r="I1320" s="64">
        <v>18</v>
      </c>
      <c r="J1320" s="96">
        <f>(PI()*(CENSO[[#This Row],[DAP (cm)]]^2))/40000</f>
        <v>0.19615050961360647</v>
      </c>
      <c r="K1320" s="96">
        <f>CENSO[[#This Row],[g (m²)]]*CENSO[[#This Row],[H (m)]]*0.7</f>
        <v>2.4714964211314414</v>
      </c>
      <c r="L1320" s="64">
        <v>1</v>
      </c>
      <c r="M1320" s="65">
        <v>367273.9</v>
      </c>
      <c r="N1320" s="87">
        <v>9707926.9000000004</v>
      </c>
      <c r="O1320" s="98" t="s">
        <v>1225</v>
      </c>
      <c r="P1320" s="87" t="str">
        <f>VLOOKUP(CENSO[[#This Row],[DAP (cm)]],CD[],2,TRUE)</f>
        <v>TORETE</v>
      </c>
      <c r="Q1320" s="87" t="str">
        <f>VLOOKUP(CENSO[[#This Row],[DAP (cm)]],DD[],2,TRUE)</f>
        <v>40├ 50</v>
      </c>
      <c r="R1320" s="87" t="str" cm="1">
        <f t="array" ref="R1320">INDEX(_xlfn.TEXTSPLIT(CENSO[[#This Row],[NOME CIENTIFICO]]," "),1)</f>
        <v>Couratari</v>
      </c>
      <c r="S1320" s="98" t="s">
        <v>1004</v>
      </c>
      <c r="T1320" s="87">
        <f>_xlfn.MINIFS(CENSO[DAP (cm)],CENSO[NOME CIENTIFICO],CENSO[[#This Row],[NOME CIENTIFICO]])</f>
        <v>38.833806114422465</v>
      </c>
      <c r="U13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20" s="87" t="str">
        <f>IF(CENSO[[#This Row],[DAP (cm)]]&lt;CENSO[[#This Row],[DMCE (cm)]],"DAP &lt; DMCE","DAP ≥ DMCE")</f>
        <v>DAP &lt; DMCE</v>
      </c>
      <c r="W1320" s="87" t="str">
        <f>IF(CENSO[[#This Row],[DAP (cm)]]&gt;200, "Superior", "Inferior")</f>
        <v>Inferior</v>
      </c>
      <c r="X1320" s="87" t="str">
        <f>VLOOKUP(CENSO[[#This Row],[NOME COMUM]],ESPECIES[],4,FALSE)</f>
        <v>Não</v>
      </c>
      <c r="Y1320" s="87" t="str">
        <f>IF(IFERROR(VLOOKUP(CENSO[[#This Row],[NOME COMUM]],COMERCIAIS[],2, FALSE), "Não") &lt;&gt; "Não", "Sim", "Não")</f>
        <v>Sim</v>
      </c>
      <c r="Z1320" s="133">
        <f>CENSO[[#This Row],[g (m²)]]/SUM(AEEF[AEEF-UT])</f>
        <v>3.4319310587572804E-4</v>
      </c>
      <c r="AA1320" s="133">
        <f>CENSO[[#This Row],[v (m³)]]/SUM(AEEF[AEEF-UT])</f>
        <v>4.3242331340341729E-3</v>
      </c>
    </row>
    <row r="1321" spans="1:27" ht="14">
      <c r="A1321" s="86">
        <v>1</v>
      </c>
      <c r="B1321" s="86">
        <v>1</v>
      </c>
      <c r="C1321" s="63">
        <v>46</v>
      </c>
      <c r="D1321" s="63">
        <v>1320</v>
      </c>
      <c r="E1321" s="63" t="str">
        <f>VLOOKUP(CENSO[[#This Row],[NOME COMUM]],ESPECIES[],2,FALSE)</f>
        <v>Bowdichia nitida Spruce</v>
      </c>
      <c r="F1321" s="64" t="s">
        <v>23</v>
      </c>
      <c r="G1321" s="64">
        <v>227</v>
      </c>
      <c r="H1321" s="97">
        <f>CENSO[[#This Row],[CAP (cm)]]/PI()</f>
        <v>72.256344163720485</v>
      </c>
      <c r="I1321" s="64">
        <v>19</v>
      </c>
      <c r="J1321" s="96">
        <f>(PI()*(CENSO[[#This Row],[DAP (cm)]]^2))/40000</f>
        <v>0.41005475312911377</v>
      </c>
      <c r="K1321" s="96">
        <f>CENSO[[#This Row],[g (m²)]]*CENSO[[#This Row],[H (m)]]*0.7</f>
        <v>5.453728216617213</v>
      </c>
      <c r="L1321" s="64">
        <v>1</v>
      </c>
      <c r="M1321" s="65">
        <v>367289.5</v>
      </c>
      <c r="N1321" s="87">
        <v>9707935.8000000007</v>
      </c>
      <c r="O1321" s="87" t="s">
        <v>1227</v>
      </c>
      <c r="P1321" s="87" t="str">
        <f>VLOOKUP(CENSO[[#This Row],[DAP (cm)]],CD[],2,TRUE)</f>
        <v>TORA</v>
      </c>
      <c r="Q1321" s="87" t="str">
        <f>VLOOKUP(CENSO[[#This Row],[DAP (cm)]],DD[],2,TRUE)</f>
        <v>70├ 80</v>
      </c>
      <c r="R1321" s="87" t="str" cm="1">
        <f t="array" ref="R1321">INDEX(_xlfn.TEXTSPLIT(CENSO[[#This Row],[NOME CIENTIFICO]]," "),1)</f>
        <v>Bowdichia</v>
      </c>
      <c r="S1321" s="98" t="s">
        <v>1004</v>
      </c>
      <c r="T1321" s="87">
        <f>_xlfn.MINIFS(CENSO[DAP (cm)],CENSO[NOME CIENTIFICO],CENSO[[#This Row],[NOME CIENTIFICO]])</f>
        <v>48.383102699936181</v>
      </c>
      <c r="U13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58.383102699936181</v>
      </c>
      <c r="V1321" s="87" t="str">
        <f>IF(CENSO[[#This Row],[DAP (cm)]]&lt;CENSO[[#This Row],[DMCE (cm)]],"DAP &lt; DMCE","DAP ≥ DMCE")</f>
        <v>DAP ≥ DMCE</v>
      </c>
      <c r="W1321" s="87" t="str">
        <f>IF(CENSO[[#This Row],[DAP (cm)]]&gt;200, "Superior", "Inferior")</f>
        <v>Inferior</v>
      </c>
      <c r="X1321" s="87" t="str">
        <f>VLOOKUP(CENSO[[#This Row],[NOME COMUM]],ESPECIES[],4,FALSE)</f>
        <v>Não</v>
      </c>
      <c r="Y1321" s="87" t="str">
        <f>IF(IFERROR(VLOOKUP(CENSO[[#This Row],[NOME COMUM]],COMERCIAIS[],2, FALSE), "Não") &lt;&gt; "Não", "Sim", "Não")</f>
        <v>Não</v>
      </c>
      <c r="Z1321" s="133">
        <f>CENSO[[#This Row],[g (m²)]]/SUM(AEEF[AEEF-UT])</f>
        <v>7.1744888444441493E-4</v>
      </c>
      <c r="AA1321" s="133">
        <f>CENSO[[#This Row],[v (m³)]]/SUM(AEEF[AEEF-UT])</f>
        <v>9.5420701631107191E-3</v>
      </c>
    </row>
    <row r="1322" spans="1:27" ht="14">
      <c r="A1322" s="86">
        <v>1</v>
      </c>
      <c r="B1322" s="86">
        <v>1</v>
      </c>
      <c r="C1322" s="63">
        <v>46</v>
      </c>
      <c r="D1322" s="63">
        <v>1321</v>
      </c>
      <c r="E1322" s="63" t="str">
        <f>VLOOKUP(CENSO[[#This Row],[NOME COMUM]],ESPECIES[],2,FALSE)</f>
        <v>Piptadenia suaveolens Miq.</v>
      </c>
      <c r="F1322" s="64" t="s">
        <v>22</v>
      </c>
      <c r="G1322" s="64">
        <v>322</v>
      </c>
      <c r="H1322" s="97">
        <f>CENSO[[#This Row],[CAP (cm)]]/PI()</f>
        <v>102.49578335118061</v>
      </c>
      <c r="I1322" s="64">
        <v>18</v>
      </c>
      <c r="J1322" s="96">
        <f>(PI()*(CENSO[[#This Row],[DAP (cm)]]^2))/40000</f>
        <v>0.82509105597700383</v>
      </c>
      <c r="K1322" s="96">
        <f>CENSO[[#This Row],[g (m²)]]*CENSO[[#This Row],[H (m)]]*0.7</f>
        <v>10.396147305310247</v>
      </c>
      <c r="L1322" s="64">
        <v>1</v>
      </c>
      <c r="M1322" s="65">
        <v>367292.59999999899</v>
      </c>
      <c r="N1322" s="87">
        <v>9707939.8000000007</v>
      </c>
      <c r="O1322" s="87" t="s">
        <v>1228</v>
      </c>
      <c r="P1322" s="87" t="str">
        <f>VLOOKUP(CENSO[[#This Row],[DAP (cm)]],CD[],2,TRUE)</f>
        <v>TORA</v>
      </c>
      <c r="Q1322" s="87" t="str">
        <f>VLOOKUP(CENSO[[#This Row],[DAP (cm)]],DD[],2,TRUE)</f>
        <v>100├ 110</v>
      </c>
      <c r="R1322" s="87" t="str" cm="1">
        <f t="array" ref="R1322">INDEX(_xlfn.TEXTSPLIT(CENSO[[#This Row],[NOME CIENTIFICO]]," "),1)</f>
        <v>Piptadenia</v>
      </c>
      <c r="S1322" s="98" t="s">
        <v>1004</v>
      </c>
      <c r="T1322" s="87">
        <f>_xlfn.MINIFS(CENSO[DAP (cm)],CENSO[NOME CIENTIFICO],CENSO[[#This Row],[NOME CIENTIFICO]])</f>
        <v>39.788735772973837</v>
      </c>
      <c r="U13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22" s="87" t="str">
        <f>IF(CENSO[[#This Row],[DAP (cm)]]&lt;CENSO[[#This Row],[DMCE (cm)]],"DAP &lt; DMCE","DAP ≥ DMCE")</f>
        <v>DAP ≥ DMCE</v>
      </c>
      <c r="W1322" s="87" t="str">
        <f>IF(CENSO[[#This Row],[DAP (cm)]]&gt;200, "Superior", "Inferior")</f>
        <v>Inferior</v>
      </c>
      <c r="X1322" s="87" t="str">
        <f>VLOOKUP(CENSO[[#This Row],[NOME COMUM]],ESPECIES[],4,FALSE)</f>
        <v>Não</v>
      </c>
      <c r="Y1322" s="87" t="str">
        <f>IF(IFERROR(VLOOKUP(CENSO[[#This Row],[NOME COMUM]],COMERCIAIS[],2, FALSE), "Não") &lt;&gt; "Não", "Sim", "Não")</f>
        <v>Sim</v>
      </c>
      <c r="Z1322" s="133">
        <f>CENSO[[#This Row],[g (m²)]]/SUM(AEEF[AEEF-UT])</f>
        <v>1.4436136958748417E-3</v>
      </c>
      <c r="AA1322" s="133">
        <f>CENSO[[#This Row],[v (m³)]]/SUM(AEEF[AEEF-UT])</f>
        <v>1.8189532568023005E-2</v>
      </c>
    </row>
    <row r="1323" spans="1:27" ht="14">
      <c r="A1323" s="86">
        <v>1</v>
      </c>
      <c r="B1323" s="86">
        <v>1</v>
      </c>
      <c r="C1323" s="63">
        <v>46</v>
      </c>
      <c r="D1323" s="63">
        <v>1322</v>
      </c>
      <c r="E1323" s="63" t="str">
        <f>VLOOKUP(CENSO[[#This Row],[NOME COMUM]],ESPECIES[],2,FALSE)</f>
        <v>Couratari guianensis Aubl.</v>
      </c>
      <c r="F1323" s="64" t="s">
        <v>6</v>
      </c>
      <c r="G1323" s="64">
        <v>170</v>
      </c>
      <c r="H1323" s="97">
        <f>CENSO[[#This Row],[CAP (cm)]]/PI()</f>
        <v>54.112680651244418</v>
      </c>
      <c r="I1323" s="64">
        <v>18</v>
      </c>
      <c r="J1323" s="96">
        <f>(PI()*(CENSO[[#This Row],[DAP (cm)]]^2))/40000</f>
        <v>0.2299788927677888</v>
      </c>
      <c r="K1323" s="96">
        <f>CENSO[[#This Row],[g (m²)]]*CENSO[[#This Row],[H (m)]]*0.7</f>
        <v>2.8977340488741388</v>
      </c>
      <c r="L1323" s="64">
        <v>1</v>
      </c>
      <c r="M1323" s="65">
        <v>367343</v>
      </c>
      <c r="N1323" s="87">
        <v>9707898.6999999899</v>
      </c>
      <c r="O1323" s="87" t="s">
        <v>1228</v>
      </c>
      <c r="P1323" s="87" t="str">
        <f>VLOOKUP(CENSO[[#This Row],[DAP (cm)]],CD[],2,TRUE)</f>
        <v>TORA</v>
      </c>
      <c r="Q1323" s="87" t="str">
        <f>VLOOKUP(CENSO[[#This Row],[DAP (cm)]],DD[],2,TRUE)</f>
        <v>50├ 60</v>
      </c>
      <c r="R1323" s="87" t="str" cm="1">
        <f t="array" ref="R1323">INDEX(_xlfn.TEXTSPLIT(CENSO[[#This Row],[NOME CIENTIFICO]]," "),1)</f>
        <v>Couratari</v>
      </c>
      <c r="S1323" s="98" t="s">
        <v>1004</v>
      </c>
      <c r="T1323" s="87">
        <f>_xlfn.MINIFS(CENSO[DAP (cm)],CENSO[NOME CIENTIFICO],CENSO[[#This Row],[NOME CIENTIFICO]])</f>
        <v>38.833806114422465</v>
      </c>
      <c r="U13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23" s="87" t="str">
        <f>IF(CENSO[[#This Row],[DAP (cm)]]&lt;CENSO[[#This Row],[DMCE (cm)]],"DAP &lt; DMCE","DAP ≥ DMCE")</f>
        <v>DAP ≥ DMCE</v>
      </c>
      <c r="W1323" s="87" t="str">
        <f>IF(CENSO[[#This Row],[DAP (cm)]]&gt;200, "Superior", "Inferior")</f>
        <v>Inferior</v>
      </c>
      <c r="X1323" s="87" t="str">
        <f>VLOOKUP(CENSO[[#This Row],[NOME COMUM]],ESPECIES[],4,FALSE)</f>
        <v>Não</v>
      </c>
      <c r="Y1323" s="87" t="str">
        <f>IF(IFERROR(VLOOKUP(CENSO[[#This Row],[NOME COMUM]],COMERCIAIS[],2, FALSE), "Não") &lt;&gt; "Não", "Sim", "Não")</f>
        <v>Sim</v>
      </c>
      <c r="Z1323" s="133">
        <f>CENSO[[#This Row],[g (m²)]]/SUM(AEEF[AEEF-UT])</f>
        <v>4.0238065478553035E-4</v>
      </c>
      <c r="AA1323" s="133">
        <f>CENSO[[#This Row],[v (m³)]]/SUM(AEEF[AEEF-UT])</f>
        <v>5.069996250297683E-3</v>
      </c>
    </row>
    <row r="1324" spans="1:27" ht="14">
      <c r="A1324" s="86">
        <v>1</v>
      </c>
      <c r="B1324" s="86">
        <v>1</v>
      </c>
      <c r="C1324" s="63">
        <v>46</v>
      </c>
      <c r="D1324" s="63">
        <v>1323</v>
      </c>
      <c r="E1324" s="63" t="str">
        <f>VLOOKUP(CENSO[[#This Row],[NOME COMUM]],ESPECIES[],2,FALSE)</f>
        <v>Qualea dichotoma (Mart.) Warm. ex Wille</v>
      </c>
      <c r="F1324" s="64" t="s">
        <v>55</v>
      </c>
      <c r="G1324" s="64">
        <v>130</v>
      </c>
      <c r="H1324" s="97">
        <f>CENSO[[#This Row],[CAP (cm)]]/PI()</f>
        <v>41.38028520389279</v>
      </c>
      <c r="I1324" s="64">
        <v>14</v>
      </c>
      <c r="J1324" s="96">
        <f>(PI()*(CENSO[[#This Row],[DAP (cm)]]^2))/40000</f>
        <v>0.13448592691265157</v>
      </c>
      <c r="K1324" s="96">
        <f>CENSO[[#This Row],[g (m²)]]*CENSO[[#This Row],[H (m)]]*0.7</f>
        <v>1.3179620837439854</v>
      </c>
      <c r="L1324" s="64">
        <v>2</v>
      </c>
      <c r="M1324" s="65">
        <v>367391.7</v>
      </c>
      <c r="N1324" s="87">
        <v>9707855.5</v>
      </c>
      <c r="O1324" s="98" t="s">
        <v>1225</v>
      </c>
      <c r="P1324" s="87" t="str">
        <f>VLOOKUP(CENSO[[#This Row],[DAP (cm)]],CD[],2,TRUE)</f>
        <v>TORETE</v>
      </c>
      <c r="Q1324" s="87" t="str">
        <f>VLOOKUP(CENSO[[#This Row],[DAP (cm)]],DD[],2,TRUE)</f>
        <v>40├ 50</v>
      </c>
      <c r="R1324" s="87" t="str" cm="1">
        <f t="array" ref="R1324">INDEX(_xlfn.TEXTSPLIT(CENSO[[#This Row],[NOME CIENTIFICO]]," "),1)</f>
        <v>Qualea</v>
      </c>
      <c r="S1324" s="98" t="s">
        <v>1004</v>
      </c>
      <c r="T1324" s="87">
        <f>_xlfn.MINIFS(CENSO[DAP (cm)],CENSO[NOME CIENTIFICO],CENSO[[#This Row],[NOME CIENTIFICO]])</f>
        <v>40.107045659157627</v>
      </c>
      <c r="U13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324" s="87" t="str">
        <f>IF(CENSO[[#This Row],[DAP (cm)]]&lt;CENSO[[#This Row],[DMCE (cm)]],"DAP &lt; DMCE","DAP ≥ DMCE")</f>
        <v>DAP &lt; DMCE</v>
      </c>
      <c r="W1324" s="87" t="str">
        <f>IF(CENSO[[#This Row],[DAP (cm)]]&gt;200, "Superior", "Inferior")</f>
        <v>Inferior</v>
      </c>
      <c r="X1324" s="87" t="str">
        <f>VLOOKUP(CENSO[[#This Row],[NOME COMUM]],ESPECIES[],4,FALSE)</f>
        <v>Não</v>
      </c>
      <c r="Y1324" s="87" t="str">
        <f>IF(IFERROR(VLOOKUP(CENSO[[#This Row],[NOME COMUM]],COMERCIAIS[],2, FALSE), "Não") &lt;&gt; "Não", "Sim", "Não")</f>
        <v>Não</v>
      </c>
      <c r="Z1324" s="133">
        <f>CENSO[[#This Row],[g (m²)]]/SUM(AEEF[AEEF-UT])</f>
        <v>2.3530218221022364E-4</v>
      </c>
      <c r="AA1324" s="133">
        <f>CENSO[[#This Row],[v (m³)]]/SUM(AEEF[AEEF-UT])</f>
        <v>2.3059613856601913E-3</v>
      </c>
    </row>
    <row r="1325" spans="1:27" ht="14">
      <c r="A1325" s="86">
        <v>1</v>
      </c>
      <c r="B1325" s="86">
        <v>1</v>
      </c>
      <c r="C1325" s="63">
        <v>46</v>
      </c>
      <c r="D1325" s="63">
        <v>1324</v>
      </c>
      <c r="E1325" s="63" t="str">
        <f>VLOOKUP(CENSO[[#This Row],[NOME COMUM]],ESPECIES[],2,FALSE)</f>
        <v>Dimorphandra multiflora Ducke</v>
      </c>
      <c r="F1325" s="64" t="s">
        <v>73</v>
      </c>
      <c r="G1325" s="64">
        <v>170</v>
      </c>
      <c r="H1325" s="97">
        <f>CENSO[[#This Row],[CAP (cm)]]/PI()</f>
        <v>54.112680651244418</v>
      </c>
      <c r="I1325" s="64">
        <v>13</v>
      </c>
      <c r="J1325" s="96">
        <f>(PI()*(CENSO[[#This Row],[DAP (cm)]]^2))/40000</f>
        <v>0.2299788927677888</v>
      </c>
      <c r="K1325" s="96">
        <f>CENSO[[#This Row],[g (m²)]]*CENSO[[#This Row],[H (m)]]*0.7</f>
        <v>2.0928079241868782</v>
      </c>
      <c r="L1325" s="64">
        <v>2</v>
      </c>
      <c r="M1325" s="65">
        <v>367380.09999999899</v>
      </c>
      <c r="N1325" s="87">
        <v>9707840.3000000007</v>
      </c>
      <c r="O1325" s="87" t="s">
        <v>1227</v>
      </c>
      <c r="P1325" s="87" t="str">
        <f>VLOOKUP(CENSO[[#This Row],[DAP (cm)]],CD[],2,TRUE)</f>
        <v>TORA</v>
      </c>
      <c r="Q1325" s="87" t="str">
        <f>VLOOKUP(CENSO[[#This Row],[DAP (cm)]],DD[],2,TRUE)</f>
        <v>50├ 60</v>
      </c>
      <c r="R1325" s="87" t="str" cm="1">
        <f t="array" ref="R1325">INDEX(_xlfn.TEXTSPLIT(CENSO[[#This Row],[NOME CIENTIFICO]]," "),1)</f>
        <v>Dimorphandra</v>
      </c>
      <c r="S1325" s="98" t="s">
        <v>1004</v>
      </c>
      <c r="T1325" s="87">
        <f>_xlfn.MINIFS(CENSO[DAP (cm)],CENSO[NOME CIENTIFICO],CENSO[[#This Row],[NOME CIENTIFICO]])</f>
        <v>39.788735772973837</v>
      </c>
      <c r="U13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25" s="87" t="str">
        <f>IF(CENSO[[#This Row],[DAP (cm)]]&lt;CENSO[[#This Row],[DMCE (cm)]],"DAP &lt; DMCE","DAP ≥ DMCE")</f>
        <v>DAP ≥ DMCE</v>
      </c>
      <c r="W1325" s="87" t="str">
        <f>IF(CENSO[[#This Row],[DAP (cm)]]&gt;200, "Superior", "Inferior")</f>
        <v>Inferior</v>
      </c>
      <c r="X1325" s="87" t="str">
        <f>VLOOKUP(CENSO[[#This Row],[NOME COMUM]],ESPECIES[],4,FALSE)</f>
        <v>Não</v>
      </c>
      <c r="Y1325" s="87" t="str">
        <f>IF(IFERROR(VLOOKUP(CENSO[[#This Row],[NOME COMUM]],COMERCIAIS[],2, FALSE), "Não") &lt;&gt; "Não", "Sim", "Não")</f>
        <v>Não</v>
      </c>
      <c r="Z1325" s="133">
        <f>CENSO[[#This Row],[g (m²)]]/SUM(AEEF[AEEF-UT])</f>
        <v>4.0238065478553035E-4</v>
      </c>
      <c r="AA1325" s="133">
        <f>CENSO[[#This Row],[v (m³)]]/SUM(AEEF[AEEF-UT])</f>
        <v>3.6616639585483265E-3</v>
      </c>
    </row>
    <row r="1326" spans="1:27" ht="14">
      <c r="A1326" s="86">
        <v>1</v>
      </c>
      <c r="B1326" s="86">
        <v>1</v>
      </c>
      <c r="C1326" s="63">
        <v>46</v>
      </c>
      <c r="D1326" s="63">
        <v>1325</v>
      </c>
      <c r="E1326" s="63" t="str">
        <f>VLOOKUP(CENSO[[#This Row],[NOME COMUM]],ESPECIES[],2,FALSE)</f>
        <v>Mezilaurus Itauba (Meisn.) Taub. ex Mez</v>
      </c>
      <c r="F1326" s="64" t="s">
        <v>8</v>
      </c>
      <c r="G1326" s="64">
        <v>130</v>
      </c>
      <c r="H1326" s="97">
        <f>CENSO[[#This Row],[CAP (cm)]]/PI()</f>
        <v>41.38028520389279</v>
      </c>
      <c r="I1326" s="64">
        <v>13</v>
      </c>
      <c r="J1326" s="96">
        <f>(PI()*(CENSO[[#This Row],[DAP (cm)]]^2))/40000</f>
        <v>0.13448592691265157</v>
      </c>
      <c r="K1326" s="96">
        <f>CENSO[[#This Row],[g (m²)]]*CENSO[[#This Row],[H (m)]]*0.7</f>
        <v>1.2238219349051291</v>
      </c>
      <c r="L1326" s="64">
        <v>1</v>
      </c>
      <c r="M1326" s="65">
        <v>367405.2</v>
      </c>
      <c r="N1326" s="87">
        <v>9707843.5</v>
      </c>
      <c r="O1326" s="98" t="s">
        <v>1225</v>
      </c>
      <c r="P1326" s="87" t="str">
        <f>VLOOKUP(CENSO[[#This Row],[DAP (cm)]],CD[],2,TRUE)</f>
        <v>TORETE</v>
      </c>
      <c r="Q1326" s="87" t="str">
        <f>VLOOKUP(CENSO[[#This Row],[DAP (cm)]],DD[],2,TRUE)</f>
        <v>40├ 50</v>
      </c>
      <c r="R1326" s="87" t="str" cm="1">
        <f t="array" ref="R1326">INDEX(_xlfn.TEXTSPLIT(CENSO[[#This Row],[NOME CIENTIFICO]]," "),1)</f>
        <v>Mezilaurus</v>
      </c>
      <c r="S1326" s="98" t="s">
        <v>1004</v>
      </c>
      <c r="T1326" s="87">
        <f>_xlfn.MINIFS(CENSO[DAP (cm)],CENSO[NOME CIENTIFICO],CENSO[[#This Row],[NOME CIENTIFICO]])</f>
        <v>41.38028520389279</v>
      </c>
      <c r="U13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326" s="87" t="str">
        <f>IF(CENSO[[#This Row],[DAP (cm)]]&lt;CENSO[[#This Row],[DMCE (cm)]],"DAP &lt; DMCE","DAP ≥ DMCE")</f>
        <v>DAP &lt; DMCE</v>
      </c>
      <c r="W1326" s="87" t="str">
        <f>IF(CENSO[[#This Row],[DAP (cm)]]&gt;200, "Superior", "Inferior")</f>
        <v>Inferior</v>
      </c>
      <c r="X1326" s="87" t="str">
        <f>VLOOKUP(CENSO[[#This Row],[NOME COMUM]],ESPECIES[],4,FALSE)</f>
        <v>Não</v>
      </c>
      <c r="Y1326" s="87" t="str">
        <f>IF(IFERROR(VLOOKUP(CENSO[[#This Row],[NOME COMUM]],COMERCIAIS[],2, FALSE), "Não") &lt;&gt; "Não", "Sim", "Não")</f>
        <v>Não</v>
      </c>
      <c r="Z1326" s="133">
        <f>CENSO[[#This Row],[g (m²)]]/SUM(AEEF[AEEF-UT])</f>
        <v>2.3530218221022364E-4</v>
      </c>
      <c r="AA1326" s="133">
        <f>CENSO[[#This Row],[v (m³)]]/SUM(AEEF[AEEF-UT])</f>
        <v>2.1412498581130346E-3</v>
      </c>
    </row>
    <row r="1327" spans="1:27" ht="14">
      <c r="A1327" s="86">
        <v>1</v>
      </c>
      <c r="B1327" s="86">
        <v>1</v>
      </c>
      <c r="C1327" s="63">
        <v>46</v>
      </c>
      <c r="D1327" s="63">
        <v>1326</v>
      </c>
      <c r="E1327" s="63" t="str">
        <f>VLOOKUP(CENSO[[#This Row],[NOME COMUM]],ESPECIES[],2,FALSE)</f>
        <v>Schefflera morototoni (Aubl.) Decne. &amp; Planch.</v>
      </c>
      <c r="F1327" s="64" t="s">
        <v>12</v>
      </c>
      <c r="G1327" s="64">
        <v>143</v>
      </c>
      <c r="H1327" s="97">
        <f>CENSO[[#This Row],[CAP (cm)]]/PI()</f>
        <v>45.518313724282066</v>
      </c>
      <c r="I1327" s="64">
        <v>15</v>
      </c>
      <c r="J1327" s="96">
        <f>(PI()*(CENSO[[#This Row],[DAP (cm)]]^2))/40000</f>
        <v>0.1627279715643084</v>
      </c>
      <c r="K1327" s="96">
        <f>CENSO[[#This Row],[g (m²)]]*CENSO[[#This Row],[H (m)]]*0.7</f>
        <v>1.7086437014252382</v>
      </c>
      <c r="L1327" s="64">
        <v>1</v>
      </c>
      <c r="M1327" s="65">
        <v>367433.7</v>
      </c>
      <c r="N1327" s="87">
        <v>9707803.4000000004</v>
      </c>
      <c r="O1327" s="98" t="s">
        <v>1225</v>
      </c>
      <c r="P1327" s="87" t="str">
        <f>VLOOKUP(CENSO[[#This Row],[DAP (cm)]],CD[],2,TRUE)</f>
        <v>TORETE</v>
      </c>
      <c r="Q1327" s="87" t="str">
        <f>VLOOKUP(CENSO[[#This Row],[DAP (cm)]],DD[],2,TRUE)</f>
        <v>40├ 50</v>
      </c>
      <c r="R1327" s="87" t="str" cm="1">
        <f t="array" ref="R1327">INDEX(_xlfn.TEXTSPLIT(CENSO[[#This Row],[NOME CIENTIFICO]]," "),1)</f>
        <v>Schefflera</v>
      </c>
      <c r="S1327" s="98" t="s">
        <v>1004</v>
      </c>
      <c r="T1327" s="87">
        <f>_xlfn.MINIFS(CENSO[DAP (cm)],CENSO[NOME CIENTIFICO],CENSO[[#This Row],[NOME CIENTIFICO]])</f>
        <v>40.425355545341418</v>
      </c>
      <c r="U13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1327" s="87" t="str">
        <f>IF(CENSO[[#This Row],[DAP (cm)]]&lt;CENSO[[#This Row],[DMCE (cm)]],"DAP &lt; DMCE","DAP ≥ DMCE")</f>
        <v>DAP &lt; DMCE</v>
      </c>
      <c r="W1327" s="87" t="str">
        <f>IF(CENSO[[#This Row],[DAP (cm)]]&gt;200, "Superior", "Inferior")</f>
        <v>Inferior</v>
      </c>
      <c r="X1327" s="87" t="str">
        <f>VLOOKUP(CENSO[[#This Row],[NOME COMUM]],ESPECIES[],4,FALSE)</f>
        <v>Não</v>
      </c>
      <c r="Y1327" s="87" t="str">
        <f>IF(IFERROR(VLOOKUP(CENSO[[#This Row],[NOME COMUM]],COMERCIAIS[],2, FALSE), "Não") &lt;&gt; "Não", "Sim", "Não")</f>
        <v>Não</v>
      </c>
      <c r="Z1327" s="133">
        <f>CENSO[[#This Row],[g (m²)]]/SUM(AEEF[AEEF-UT])</f>
        <v>2.8471564047437059E-4</v>
      </c>
      <c r="AA1327" s="133">
        <f>CENSO[[#This Row],[v (m³)]]/SUM(AEEF[AEEF-UT])</f>
        <v>2.9895142249808911E-3</v>
      </c>
    </row>
    <row r="1328" spans="1:27" ht="14">
      <c r="A1328" s="86">
        <v>1</v>
      </c>
      <c r="B1328" s="86">
        <v>1</v>
      </c>
      <c r="C1328" s="63">
        <v>46</v>
      </c>
      <c r="D1328" s="63">
        <v>1327</v>
      </c>
      <c r="E1328" s="63" t="str">
        <f>VLOOKUP(CENSO[[#This Row],[NOME COMUM]],ESPECIES[],2,FALSE)</f>
        <v>Couratari guianensis Aubl.</v>
      </c>
      <c r="F1328" s="64" t="s">
        <v>6</v>
      </c>
      <c r="G1328" s="64">
        <v>235</v>
      </c>
      <c r="H1328" s="97">
        <f>CENSO[[#This Row],[CAP (cm)]]/PI()</f>
        <v>74.802823253190809</v>
      </c>
      <c r="I1328" s="64">
        <v>20</v>
      </c>
      <c r="J1328" s="96">
        <f>(PI()*(CENSO[[#This Row],[DAP (cm)]]^2))/40000</f>
        <v>0.43946658661249605</v>
      </c>
      <c r="K1328" s="96">
        <f>CENSO[[#This Row],[g (m²)]]*CENSO[[#This Row],[H (m)]]*0.7</f>
        <v>6.1525322125749433</v>
      </c>
      <c r="L1328" s="64">
        <v>1</v>
      </c>
      <c r="M1328" s="65">
        <v>367451.2</v>
      </c>
      <c r="N1328" s="87">
        <v>9707766</v>
      </c>
      <c r="O1328" s="87" t="s">
        <v>1228</v>
      </c>
      <c r="P1328" s="87" t="str">
        <f>VLOOKUP(CENSO[[#This Row],[DAP (cm)]],CD[],2,TRUE)</f>
        <v>TORA</v>
      </c>
      <c r="Q1328" s="87" t="str">
        <f>VLOOKUP(CENSO[[#This Row],[DAP (cm)]],DD[],2,TRUE)</f>
        <v>70├ 80</v>
      </c>
      <c r="R1328" s="87" t="str" cm="1">
        <f t="array" ref="R1328">INDEX(_xlfn.TEXTSPLIT(CENSO[[#This Row],[NOME CIENTIFICO]]," "),1)</f>
        <v>Couratari</v>
      </c>
      <c r="S1328" s="98" t="s">
        <v>1004</v>
      </c>
      <c r="T1328" s="87">
        <f>_xlfn.MINIFS(CENSO[DAP (cm)],CENSO[NOME CIENTIFICO],CENSO[[#This Row],[NOME CIENTIFICO]])</f>
        <v>38.833806114422465</v>
      </c>
      <c r="U13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28" s="87" t="str">
        <f>IF(CENSO[[#This Row],[DAP (cm)]]&lt;CENSO[[#This Row],[DMCE (cm)]],"DAP &lt; DMCE","DAP ≥ DMCE")</f>
        <v>DAP ≥ DMCE</v>
      </c>
      <c r="W1328" s="87" t="str">
        <f>IF(CENSO[[#This Row],[DAP (cm)]]&gt;200, "Superior", "Inferior")</f>
        <v>Inferior</v>
      </c>
      <c r="X1328" s="87" t="str">
        <f>VLOOKUP(CENSO[[#This Row],[NOME COMUM]],ESPECIES[],4,FALSE)</f>
        <v>Não</v>
      </c>
      <c r="Y1328" s="87" t="str">
        <f>IF(IFERROR(VLOOKUP(CENSO[[#This Row],[NOME COMUM]],COMERCIAIS[],2, FALSE), "Não") &lt;&gt; "Não", "Sim", "Não")</f>
        <v>Sim</v>
      </c>
      <c r="Z1328" s="133">
        <f>CENSO[[#This Row],[g (m²)]]/SUM(AEEF[AEEF-UT])</f>
        <v>7.6890905399760946E-4</v>
      </c>
      <c r="AA1328" s="133">
        <f>CENSO[[#This Row],[v (m³)]]/SUM(AEEF[AEEF-UT])</f>
        <v>1.0764726755966529E-2</v>
      </c>
    </row>
    <row r="1329" spans="1:27" ht="14">
      <c r="A1329" s="86">
        <v>1</v>
      </c>
      <c r="B1329" s="86">
        <v>1</v>
      </c>
      <c r="C1329" s="63">
        <v>46</v>
      </c>
      <c r="D1329" s="63">
        <v>1328</v>
      </c>
      <c r="E1329" s="63" t="str">
        <f>VLOOKUP(CENSO[[#This Row],[NOME COMUM]],ESPECIES[],2,FALSE)</f>
        <v>Caesalpinia paraensis Ducke</v>
      </c>
      <c r="F1329" s="64" t="s">
        <v>56</v>
      </c>
      <c r="G1329" s="64">
        <v>183</v>
      </c>
      <c r="H1329" s="97">
        <f>CENSO[[#This Row],[CAP (cm)]]/PI()</f>
        <v>58.250709171633694</v>
      </c>
      <c r="I1329" s="64">
        <v>14</v>
      </c>
      <c r="J1329" s="96">
        <f>(PI()*(CENSO[[#This Row],[DAP (cm)]]^2))/40000</f>
        <v>0.26649699446022412</v>
      </c>
      <c r="K1329" s="96">
        <f>CENSO[[#This Row],[g (m²)]]*CENSO[[#This Row],[H (m)]]*0.7</f>
        <v>2.6116705457101963</v>
      </c>
      <c r="L1329" s="64">
        <v>2</v>
      </c>
      <c r="M1329" s="65">
        <v>367455.9</v>
      </c>
      <c r="N1329" s="87">
        <v>9707752.4000000004</v>
      </c>
      <c r="O1329" s="87" t="s">
        <v>1227</v>
      </c>
      <c r="P1329" s="87" t="str">
        <f>VLOOKUP(CENSO[[#This Row],[DAP (cm)]],CD[],2,TRUE)</f>
        <v>TORA</v>
      </c>
      <c r="Q1329" s="87" t="str">
        <f>VLOOKUP(CENSO[[#This Row],[DAP (cm)]],DD[],2,TRUE)</f>
        <v>50├ 60</v>
      </c>
      <c r="R1329" s="87" t="str" cm="1">
        <f t="array" ref="R1329">INDEX(_xlfn.TEXTSPLIT(CENSO[[#This Row],[NOME CIENTIFICO]]," "),1)</f>
        <v>Caesalpinia</v>
      </c>
      <c r="S1329" s="98" t="s">
        <v>1004</v>
      </c>
      <c r="T1329" s="87">
        <f>_xlfn.MINIFS(CENSO[DAP (cm)],CENSO[NOME CIENTIFICO],CENSO[[#This Row],[NOME CIENTIFICO]])</f>
        <v>43.926764293363114</v>
      </c>
      <c r="U13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1329" s="87" t="str">
        <f>IF(CENSO[[#This Row],[DAP (cm)]]&lt;CENSO[[#This Row],[DMCE (cm)]],"DAP &lt; DMCE","DAP ≥ DMCE")</f>
        <v>DAP ≥ DMCE</v>
      </c>
      <c r="W1329" s="87" t="str">
        <f>IF(CENSO[[#This Row],[DAP (cm)]]&gt;200, "Superior", "Inferior")</f>
        <v>Inferior</v>
      </c>
      <c r="X1329" s="87" t="str">
        <f>VLOOKUP(CENSO[[#This Row],[NOME COMUM]],ESPECIES[],4,FALSE)</f>
        <v>Não</v>
      </c>
      <c r="Y1329" s="87" t="str">
        <f>IF(IFERROR(VLOOKUP(CENSO[[#This Row],[NOME COMUM]],COMERCIAIS[],2, FALSE), "Não") &lt;&gt; "Não", "Sim", "Não")</f>
        <v>Não</v>
      </c>
      <c r="Z1329" s="133">
        <f>CENSO[[#This Row],[g (m²)]]/SUM(AEEF[AEEF-UT])</f>
        <v>4.6627424733953712E-4</v>
      </c>
      <c r="AA1329" s="133">
        <f>CENSO[[#This Row],[v (m³)]]/SUM(AEEF[AEEF-UT])</f>
        <v>4.5694876239274641E-3</v>
      </c>
    </row>
    <row r="1330" spans="1:27" ht="14">
      <c r="A1330" s="86">
        <v>1</v>
      </c>
      <c r="B1330" s="86">
        <v>1</v>
      </c>
      <c r="C1330" s="63">
        <v>46</v>
      </c>
      <c r="D1330" s="63">
        <v>1329</v>
      </c>
      <c r="E1330" s="63" t="str">
        <f>VLOOKUP(CENSO[[#This Row],[NOME COMUM]],ESPECIES[],2,FALSE)</f>
        <v>Tachigali myrmecophila Ducke</v>
      </c>
      <c r="F1330" s="64" t="s">
        <v>14</v>
      </c>
      <c r="G1330" s="64">
        <v>208</v>
      </c>
      <c r="H1330" s="97">
        <f>CENSO[[#This Row],[CAP (cm)]]/PI()</f>
        <v>66.208456326228458</v>
      </c>
      <c r="I1330" s="64">
        <v>14</v>
      </c>
      <c r="J1330" s="96">
        <f>(PI()*(CENSO[[#This Row],[DAP (cm)]]^2))/40000</f>
        <v>0.34428397289638796</v>
      </c>
      <c r="K1330" s="96">
        <f>CENSO[[#This Row],[g (m²)]]*CENSO[[#This Row],[H (m)]]*0.7</f>
        <v>3.373982934384602</v>
      </c>
      <c r="L1330" s="64">
        <v>1</v>
      </c>
      <c r="M1330" s="65">
        <v>367454.7</v>
      </c>
      <c r="N1330" s="87">
        <v>9707750.9000000004</v>
      </c>
      <c r="O1330" s="87" t="s">
        <v>1228</v>
      </c>
      <c r="P1330" s="87" t="str">
        <f>VLOOKUP(CENSO[[#This Row],[DAP (cm)]],CD[],2,TRUE)</f>
        <v>TORA</v>
      </c>
      <c r="Q1330" s="87" t="str">
        <f>VLOOKUP(CENSO[[#This Row],[DAP (cm)]],DD[],2,TRUE)</f>
        <v>60├ 70</v>
      </c>
      <c r="R1330" s="87" t="str" cm="1">
        <f t="array" ref="R1330">INDEX(_xlfn.TEXTSPLIT(CENSO[[#This Row],[NOME CIENTIFICO]]," "),1)</f>
        <v>Tachigali</v>
      </c>
      <c r="S1330" s="98" t="s">
        <v>1004</v>
      </c>
      <c r="T1330" s="87">
        <f>_xlfn.MINIFS(CENSO[DAP (cm)],CENSO[NOME CIENTIFICO],CENSO[[#This Row],[NOME CIENTIFICO]])</f>
        <v>39.152116000606256</v>
      </c>
      <c r="U13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30" s="87" t="str">
        <f>IF(CENSO[[#This Row],[DAP (cm)]]&lt;CENSO[[#This Row],[DMCE (cm)]],"DAP &lt; DMCE","DAP ≥ DMCE")</f>
        <v>DAP ≥ DMCE</v>
      </c>
      <c r="W1330" s="87" t="str">
        <f>IF(CENSO[[#This Row],[DAP (cm)]]&gt;200, "Superior", "Inferior")</f>
        <v>Inferior</v>
      </c>
      <c r="X1330" s="87" t="str">
        <f>VLOOKUP(CENSO[[#This Row],[NOME COMUM]],ESPECIES[],4,FALSE)</f>
        <v>Não</v>
      </c>
      <c r="Y1330" s="87" t="str">
        <f>IF(IFERROR(VLOOKUP(CENSO[[#This Row],[NOME COMUM]],COMERCIAIS[],2, FALSE), "Não") &lt;&gt; "Não", "Sim", "Não")</f>
        <v>Sim</v>
      </c>
      <c r="Z1330" s="133">
        <f>CENSO[[#This Row],[g (m²)]]/SUM(AEEF[AEEF-UT])</f>
        <v>6.023735864581724E-4</v>
      </c>
      <c r="AA1330" s="133">
        <f>CENSO[[#This Row],[v (m³)]]/SUM(AEEF[AEEF-UT])</f>
        <v>5.9032611472900889E-3</v>
      </c>
    </row>
    <row r="1331" spans="1:27" ht="14">
      <c r="A1331" s="86">
        <v>1</v>
      </c>
      <c r="B1331" s="86">
        <v>1</v>
      </c>
      <c r="C1331" s="63">
        <v>46</v>
      </c>
      <c r="D1331" s="63">
        <v>1330</v>
      </c>
      <c r="E1331" s="63" t="str">
        <f>VLOOKUP(CENSO[[#This Row],[NOME COMUM]],ESPECIES[],2,FALSE)</f>
        <v>Astronium lecointei Ducke</v>
      </c>
      <c r="F1331" s="64" t="s">
        <v>5</v>
      </c>
      <c r="G1331" s="64">
        <v>270</v>
      </c>
      <c r="H1331" s="97">
        <f>CENSO[[#This Row],[CAP (cm)]]/PI()</f>
        <v>85.943669269623484</v>
      </c>
      <c r="I1331" s="64">
        <v>23</v>
      </c>
      <c r="J1331" s="96">
        <f>(PI()*(CENSO[[#This Row],[DAP (cm)]]^2))/40000</f>
        <v>0.58011976756995842</v>
      </c>
      <c r="K1331" s="96">
        <f>CENSO[[#This Row],[g (m²)]]*CENSO[[#This Row],[H (m)]]*0.7</f>
        <v>9.3399282578763305</v>
      </c>
      <c r="L1331" s="64">
        <v>1</v>
      </c>
      <c r="M1331" s="65">
        <v>367468.7</v>
      </c>
      <c r="N1331" s="87">
        <v>9707747.8000000007</v>
      </c>
      <c r="O1331" s="87" t="s">
        <v>1228</v>
      </c>
      <c r="P1331" s="87" t="str">
        <f>VLOOKUP(CENSO[[#This Row],[DAP (cm)]],CD[],2,TRUE)</f>
        <v>TORA</v>
      </c>
      <c r="Q1331" s="87" t="str">
        <f>VLOOKUP(CENSO[[#This Row],[DAP (cm)]],DD[],2,TRUE)</f>
        <v>80├ 90</v>
      </c>
      <c r="R1331" s="87" t="str" cm="1">
        <f t="array" ref="R1331">INDEX(_xlfn.TEXTSPLIT(CENSO[[#This Row],[NOME CIENTIFICO]]," "),1)</f>
        <v>Astronium</v>
      </c>
      <c r="S1331" s="98" t="s">
        <v>1004</v>
      </c>
      <c r="T1331" s="87">
        <f>_xlfn.MINIFS(CENSO[DAP (cm)],CENSO[NOME CIENTIFICO],CENSO[[#This Row],[NOME CIENTIFICO]])</f>
        <v>40.107045659157627</v>
      </c>
      <c r="U13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331" s="87" t="str">
        <f>IF(CENSO[[#This Row],[DAP (cm)]]&lt;CENSO[[#This Row],[DMCE (cm)]],"DAP &lt; DMCE","DAP ≥ DMCE")</f>
        <v>DAP ≥ DMCE</v>
      </c>
      <c r="W1331" s="87" t="str">
        <f>IF(CENSO[[#This Row],[DAP (cm)]]&gt;200, "Superior", "Inferior")</f>
        <v>Inferior</v>
      </c>
      <c r="X1331" s="87" t="str">
        <f>VLOOKUP(CENSO[[#This Row],[NOME COMUM]],ESPECIES[],4,FALSE)</f>
        <v>Não</v>
      </c>
      <c r="Y1331" s="87" t="str">
        <f>IF(IFERROR(VLOOKUP(CENSO[[#This Row],[NOME COMUM]],COMERCIAIS[],2, FALSE), "Não") &lt;&gt; "Não", "Sim", "Não")</f>
        <v>Sim</v>
      </c>
      <c r="Z1331" s="133">
        <f>CENSO[[#This Row],[g (m²)]]/SUM(AEEF[AEEF-UT])</f>
        <v>1.015001720894988E-3</v>
      </c>
      <c r="AA1331" s="133">
        <f>CENSO[[#This Row],[v (m³)]]/SUM(AEEF[AEEF-UT])</f>
        <v>1.6341527706409308E-2</v>
      </c>
    </row>
    <row r="1332" spans="1:27" ht="14">
      <c r="A1332" s="86">
        <v>1</v>
      </c>
      <c r="B1332" s="86">
        <v>1</v>
      </c>
      <c r="C1332" s="63">
        <v>46</v>
      </c>
      <c r="D1332" s="63">
        <v>1331</v>
      </c>
      <c r="E1332" s="63" t="str">
        <f>VLOOKUP(CENSO[[#This Row],[NOME COMUM]],ESPECIES[],2,FALSE)</f>
        <v>Enterolobium contortisiliquum (Vell.) Morong</v>
      </c>
      <c r="F1332" s="64" t="s">
        <v>45</v>
      </c>
      <c r="G1332" s="64">
        <v>315</v>
      </c>
      <c r="H1332" s="97">
        <f>CENSO[[#This Row],[CAP (cm)]]/PI()</f>
        <v>100.26761414789407</v>
      </c>
      <c r="I1332" s="64">
        <v>19</v>
      </c>
      <c r="J1332" s="96">
        <f>(PI()*(CENSO[[#This Row],[DAP (cm)]]^2))/40000</f>
        <v>0.78960746141466576</v>
      </c>
      <c r="K1332" s="96">
        <f>CENSO[[#This Row],[g (m²)]]*CENSO[[#This Row],[H (m)]]*0.7</f>
        <v>10.501779236815054</v>
      </c>
      <c r="L1332" s="64">
        <v>1</v>
      </c>
      <c r="M1332" s="65">
        <v>367473.59999999899</v>
      </c>
      <c r="N1332" s="87">
        <v>9707754.1999999899</v>
      </c>
      <c r="O1332" s="87" t="s">
        <v>1228</v>
      </c>
      <c r="P1332" s="87" t="str">
        <f>VLOOKUP(CENSO[[#This Row],[DAP (cm)]],CD[],2,TRUE)</f>
        <v>TORA</v>
      </c>
      <c r="Q1332" s="87" t="str">
        <f>VLOOKUP(CENSO[[#This Row],[DAP (cm)]],DD[],2,TRUE)</f>
        <v>100├ 110</v>
      </c>
      <c r="R1332" s="87" t="str" cm="1">
        <f t="array" ref="R1332">INDEX(_xlfn.TEXTSPLIT(CENSO[[#This Row],[NOME CIENTIFICO]]," "),1)</f>
        <v>Enterolobium</v>
      </c>
      <c r="S1332" s="98" t="s">
        <v>1004</v>
      </c>
      <c r="T1332" s="87">
        <f>_xlfn.MINIFS(CENSO[DAP (cm)],CENSO[NOME CIENTIFICO],CENSO[[#This Row],[NOME CIENTIFICO]])</f>
        <v>42.971834634811742</v>
      </c>
      <c r="U13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1332" s="87" t="str">
        <f>IF(CENSO[[#This Row],[DAP (cm)]]&lt;CENSO[[#This Row],[DMCE (cm)]],"DAP &lt; DMCE","DAP ≥ DMCE")</f>
        <v>DAP ≥ DMCE</v>
      </c>
      <c r="W1332" s="87" t="str">
        <f>IF(CENSO[[#This Row],[DAP (cm)]]&gt;200, "Superior", "Inferior")</f>
        <v>Inferior</v>
      </c>
      <c r="X1332" s="87" t="str">
        <f>VLOOKUP(CENSO[[#This Row],[NOME COMUM]],ESPECIES[],4,FALSE)</f>
        <v>Não</v>
      </c>
      <c r="Y1332" s="87" t="str">
        <f>IF(IFERROR(VLOOKUP(CENSO[[#This Row],[NOME COMUM]],COMERCIAIS[],2, FALSE), "Não") &lt;&gt; "Não", "Sim", "Não")</f>
        <v>Sim</v>
      </c>
      <c r="Z1332" s="133">
        <f>CENSO[[#This Row],[g (m²)]]/SUM(AEEF[AEEF-UT])</f>
        <v>1.3815301201070673E-3</v>
      </c>
      <c r="AA1332" s="133">
        <f>CENSO[[#This Row],[v (m³)]]/SUM(AEEF[AEEF-UT])</f>
        <v>1.8374350597423993E-2</v>
      </c>
    </row>
    <row r="1333" spans="1:27" ht="14">
      <c r="A1333" s="86">
        <v>1</v>
      </c>
      <c r="B1333" s="86">
        <v>1</v>
      </c>
      <c r="C1333" s="63">
        <v>46</v>
      </c>
      <c r="D1333" s="63">
        <v>1332</v>
      </c>
      <c r="E1333" s="63" t="str">
        <f>VLOOKUP(CENSO[[#This Row],[NOME COMUM]],ESPECIES[],2,FALSE)</f>
        <v>Tachigali myrmecophila Ducke</v>
      </c>
      <c r="F1333" s="64" t="s">
        <v>14</v>
      </c>
      <c r="G1333" s="64">
        <v>183</v>
      </c>
      <c r="H1333" s="97">
        <f>CENSO[[#This Row],[CAP (cm)]]/PI()</f>
        <v>58.250709171633694</v>
      </c>
      <c r="I1333" s="64">
        <v>14</v>
      </c>
      <c r="J1333" s="96">
        <f>(PI()*(CENSO[[#This Row],[DAP (cm)]]^2))/40000</f>
        <v>0.26649699446022412</v>
      </c>
      <c r="K1333" s="96">
        <f>CENSO[[#This Row],[g (m²)]]*CENSO[[#This Row],[H (m)]]*0.7</f>
        <v>2.6116705457101963</v>
      </c>
      <c r="L1333" s="64">
        <v>2</v>
      </c>
      <c r="M1333" s="65">
        <v>367481.59999999899</v>
      </c>
      <c r="N1333" s="87">
        <v>9707756.4000000004</v>
      </c>
      <c r="O1333" s="87" t="s">
        <v>1228</v>
      </c>
      <c r="P1333" s="87" t="str">
        <f>VLOOKUP(CENSO[[#This Row],[DAP (cm)]],CD[],2,TRUE)</f>
        <v>TORA</v>
      </c>
      <c r="Q1333" s="87" t="str">
        <f>VLOOKUP(CENSO[[#This Row],[DAP (cm)]],DD[],2,TRUE)</f>
        <v>50├ 60</v>
      </c>
      <c r="R1333" s="87" t="str" cm="1">
        <f t="array" ref="R1333">INDEX(_xlfn.TEXTSPLIT(CENSO[[#This Row],[NOME CIENTIFICO]]," "),1)</f>
        <v>Tachigali</v>
      </c>
      <c r="S1333" s="98" t="s">
        <v>1004</v>
      </c>
      <c r="T1333" s="87">
        <f>_xlfn.MINIFS(CENSO[DAP (cm)],CENSO[NOME CIENTIFICO],CENSO[[#This Row],[NOME CIENTIFICO]])</f>
        <v>39.152116000606256</v>
      </c>
      <c r="U13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33" s="87" t="str">
        <f>IF(CENSO[[#This Row],[DAP (cm)]]&lt;CENSO[[#This Row],[DMCE (cm)]],"DAP &lt; DMCE","DAP ≥ DMCE")</f>
        <v>DAP ≥ DMCE</v>
      </c>
      <c r="W1333" s="87" t="str">
        <f>IF(CENSO[[#This Row],[DAP (cm)]]&gt;200, "Superior", "Inferior")</f>
        <v>Inferior</v>
      </c>
      <c r="X1333" s="87" t="str">
        <f>VLOOKUP(CENSO[[#This Row],[NOME COMUM]],ESPECIES[],4,FALSE)</f>
        <v>Não</v>
      </c>
      <c r="Y1333" s="87" t="str">
        <f>IF(IFERROR(VLOOKUP(CENSO[[#This Row],[NOME COMUM]],COMERCIAIS[],2, FALSE), "Não") &lt;&gt; "Não", "Sim", "Não")</f>
        <v>Sim</v>
      </c>
      <c r="Z1333" s="133">
        <f>CENSO[[#This Row],[g (m²)]]/SUM(AEEF[AEEF-UT])</f>
        <v>4.6627424733953712E-4</v>
      </c>
      <c r="AA1333" s="133">
        <f>CENSO[[#This Row],[v (m³)]]/SUM(AEEF[AEEF-UT])</f>
        <v>4.5694876239274641E-3</v>
      </c>
    </row>
    <row r="1334" spans="1:27" ht="14">
      <c r="A1334" s="86">
        <v>1</v>
      </c>
      <c r="B1334" s="86">
        <v>1</v>
      </c>
      <c r="C1334" s="63">
        <v>46</v>
      </c>
      <c r="D1334" s="63">
        <v>1333</v>
      </c>
      <c r="E1334" s="63" t="str">
        <f>VLOOKUP(CENSO[[#This Row],[NOME COMUM]],ESPECIES[],2,FALSE)</f>
        <v>Cordia goeldiana Huber</v>
      </c>
      <c r="F1334" s="64" t="s">
        <v>27</v>
      </c>
      <c r="G1334" s="64">
        <v>157</v>
      </c>
      <c r="H1334" s="97">
        <f>CENSO[[#This Row],[CAP (cm)]]/PI()</f>
        <v>49.974652130855141</v>
      </c>
      <c r="I1334" s="64">
        <v>15</v>
      </c>
      <c r="J1334" s="96">
        <f>(PI()*(CENSO[[#This Row],[DAP (cm)]]^2))/40000</f>
        <v>0.19615050961360647</v>
      </c>
      <c r="K1334" s="96">
        <f>CENSO[[#This Row],[g (m²)]]*CENSO[[#This Row],[H (m)]]*0.7</f>
        <v>2.0595803509428676</v>
      </c>
      <c r="L1334" s="64">
        <v>1</v>
      </c>
      <c r="M1334" s="65">
        <v>367505.62411605101</v>
      </c>
      <c r="N1334" s="87">
        <v>9707743.9451820105</v>
      </c>
      <c r="O1334" s="98" t="s">
        <v>1225</v>
      </c>
      <c r="P1334" s="87" t="str">
        <f>VLOOKUP(CENSO[[#This Row],[DAP (cm)]],CD[],2,TRUE)</f>
        <v>TORETE</v>
      </c>
      <c r="Q1334" s="87" t="str">
        <f>VLOOKUP(CENSO[[#This Row],[DAP (cm)]],DD[],2,TRUE)</f>
        <v>40├ 50</v>
      </c>
      <c r="R1334" s="87" t="str" cm="1">
        <f t="array" ref="R1334">INDEX(_xlfn.TEXTSPLIT(CENSO[[#This Row],[NOME CIENTIFICO]]," "),1)</f>
        <v>Cordia</v>
      </c>
      <c r="S1334" s="98" t="s">
        <v>1004</v>
      </c>
      <c r="T1334" s="87">
        <f>_xlfn.MINIFS(CENSO[DAP (cm)],CENSO[NOME CIENTIFICO],CENSO[[#This Row],[NOME CIENTIFICO]])</f>
        <v>40.425355545341418</v>
      </c>
      <c r="U13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1334" s="87" t="str">
        <f>IF(CENSO[[#This Row],[DAP (cm)]]&lt;CENSO[[#This Row],[DMCE (cm)]],"DAP &lt; DMCE","DAP ≥ DMCE")</f>
        <v>DAP &lt; DMCE</v>
      </c>
      <c r="W1334" s="87" t="str">
        <f>IF(CENSO[[#This Row],[DAP (cm)]]&gt;200, "Superior", "Inferior")</f>
        <v>Inferior</v>
      </c>
      <c r="X1334" s="87" t="str">
        <f>VLOOKUP(CENSO[[#This Row],[NOME COMUM]],ESPECIES[],4,FALSE)</f>
        <v>Não</v>
      </c>
      <c r="Y1334" s="87" t="str">
        <f>IF(IFERROR(VLOOKUP(CENSO[[#This Row],[NOME COMUM]],COMERCIAIS[],2, FALSE), "Não") &lt;&gt; "Não", "Sim", "Não")</f>
        <v>Sim</v>
      </c>
      <c r="Z1334" s="133">
        <f>CENSO[[#This Row],[g (m²)]]/SUM(AEEF[AEEF-UT])</f>
        <v>3.4319310587572804E-4</v>
      </c>
      <c r="AA1334" s="133">
        <f>CENSO[[#This Row],[v (m³)]]/SUM(AEEF[AEEF-UT])</f>
        <v>3.6035276116951438E-3</v>
      </c>
    </row>
    <row r="1335" spans="1:27" ht="14">
      <c r="A1335" s="86">
        <v>1</v>
      </c>
      <c r="B1335" s="86">
        <v>1</v>
      </c>
      <c r="C1335" s="63">
        <v>46</v>
      </c>
      <c r="D1335" s="63">
        <v>1334</v>
      </c>
      <c r="E1335" s="63" t="str">
        <f>VLOOKUP(CENSO[[#This Row],[NOME COMUM]],ESPECIES[],2,FALSE)</f>
        <v>Piptadenia suaveolens Miq.</v>
      </c>
      <c r="F1335" s="64" t="s">
        <v>22</v>
      </c>
      <c r="G1335" s="64">
        <v>300</v>
      </c>
      <c r="H1335" s="97">
        <f>CENSO[[#This Row],[CAP (cm)]]/PI()</f>
        <v>95.4929658551372</v>
      </c>
      <c r="I1335" s="64">
        <v>14</v>
      </c>
      <c r="J1335" s="96">
        <f>(PI()*(CENSO[[#This Row],[DAP (cm)]]^2))/40000</f>
        <v>0.7161972439135289</v>
      </c>
      <c r="K1335" s="96">
        <f>CENSO[[#This Row],[g (m²)]]*CENSO[[#This Row],[H (m)]]*0.7</f>
        <v>7.018732990352583</v>
      </c>
      <c r="L1335" s="64">
        <v>2</v>
      </c>
      <c r="M1335" s="65">
        <v>367493.57087531802</v>
      </c>
      <c r="N1335" s="87">
        <v>9707724.6599968392</v>
      </c>
      <c r="O1335" s="87" t="s">
        <v>1228</v>
      </c>
      <c r="P1335" s="87" t="str">
        <f>VLOOKUP(CENSO[[#This Row],[DAP (cm)]],CD[],2,TRUE)</f>
        <v>TORA</v>
      </c>
      <c r="Q1335" s="87" t="str">
        <f>VLOOKUP(CENSO[[#This Row],[DAP (cm)]],DD[],2,TRUE)</f>
        <v>90├ 100</v>
      </c>
      <c r="R1335" s="87" t="str" cm="1">
        <f t="array" ref="R1335">INDEX(_xlfn.TEXTSPLIT(CENSO[[#This Row],[NOME CIENTIFICO]]," "),1)</f>
        <v>Piptadenia</v>
      </c>
      <c r="S1335" s="98" t="s">
        <v>1004</v>
      </c>
      <c r="T1335" s="87">
        <f>_xlfn.MINIFS(CENSO[DAP (cm)],CENSO[NOME CIENTIFICO],CENSO[[#This Row],[NOME CIENTIFICO]])</f>
        <v>39.788735772973837</v>
      </c>
      <c r="U13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35" s="87" t="str">
        <f>IF(CENSO[[#This Row],[DAP (cm)]]&lt;CENSO[[#This Row],[DMCE (cm)]],"DAP &lt; DMCE","DAP ≥ DMCE")</f>
        <v>DAP ≥ DMCE</v>
      </c>
      <c r="W1335" s="87" t="str">
        <f>IF(CENSO[[#This Row],[DAP (cm)]]&gt;200, "Superior", "Inferior")</f>
        <v>Inferior</v>
      </c>
      <c r="X1335" s="87" t="str">
        <f>VLOOKUP(CENSO[[#This Row],[NOME COMUM]],ESPECIES[],4,FALSE)</f>
        <v>Não</v>
      </c>
      <c r="Y1335" s="87" t="str">
        <f>IF(IFERROR(VLOOKUP(CENSO[[#This Row],[NOME COMUM]],COMERCIAIS[],2, FALSE), "Não") &lt;&gt; "Não", "Sim", "Não")</f>
        <v>Sim</v>
      </c>
      <c r="Z1335" s="133">
        <f>CENSO[[#This Row],[g (m²)]]/SUM(AEEF[AEEF-UT])</f>
        <v>1.2530885443148001E-3</v>
      </c>
      <c r="AA1335" s="133">
        <f>CENSO[[#This Row],[v (m³)]]/SUM(AEEF[AEEF-UT])</f>
        <v>1.228026773428504E-2</v>
      </c>
    </row>
    <row r="1336" spans="1:27" ht="14">
      <c r="A1336" s="86">
        <v>1</v>
      </c>
      <c r="B1336" s="86">
        <v>1</v>
      </c>
      <c r="C1336" s="63">
        <v>47</v>
      </c>
      <c r="D1336" s="63">
        <v>1335</v>
      </c>
      <c r="E1336" s="63" t="str">
        <f>VLOOKUP(CENSO[[#This Row],[NOME COMUM]],ESPECIES[],2,FALSE)</f>
        <v>Cordia umbraculifera DC.</v>
      </c>
      <c r="F1336" s="64" t="s">
        <v>92</v>
      </c>
      <c r="G1336" s="64">
        <v>190</v>
      </c>
      <c r="H1336" s="97">
        <f>CENSO[[#This Row],[CAP (cm)]]/PI()</f>
        <v>60.478878374920228</v>
      </c>
      <c r="I1336" s="64">
        <v>19</v>
      </c>
      <c r="J1336" s="96">
        <f>(PI()*(CENSO[[#This Row],[DAP (cm)]]^2))/40000</f>
        <v>0.28727467228087106</v>
      </c>
      <c r="K1336" s="96">
        <f>CENSO[[#This Row],[g (m²)]]*CENSO[[#This Row],[H (m)]]*0.7</f>
        <v>3.8207531413355849</v>
      </c>
      <c r="L1336" s="64">
        <v>2</v>
      </c>
      <c r="M1336" s="65">
        <v>367473.9</v>
      </c>
      <c r="N1336" s="87">
        <v>9707719.4000000004</v>
      </c>
      <c r="O1336" s="87" t="s">
        <v>1227</v>
      </c>
      <c r="P1336" s="87" t="str">
        <f>VLOOKUP(CENSO[[#This Row],[DAP (cm)]],CD[],2,TRUE)</f>
        <v>TORA</v>
      </c>
      <c r="Q1336" s="87" t="str">
        <f>VLOOKUP(CENSO[[#This Row],[DAP (cm)]],DD[],2,TRUE)</f>
        <v>60├ 70</v>
      </c>
      <c r="R1336" s="87" t="str" cm="1">
        <f t="array" ref="R1336">INDEX(_xlfn.TEXTSPLIT(CENSO[[#This Row],[NOME CIENTIFICO]]," "),1)</f>
        <v>Cordia</v>
      </c>
      <c r="S1336" s="98" t="s">
        <v>1004</v>
      </c>
      <c r="T1336" s="87">
        <f>_xlfn.MINIFS(CENSO[DAP (cm)],CENSO[NOME CIENTIFICO],CENSO[[#This Row],[NOME CIENTIFICO]])</f>
        <v>42.335214862444161</v>
      </c>
      <c r="U13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1336" s="87" t="str">
        <f>IF(CENSO[[#This Row],[DAP (cm)]]&lt;CENSO[[#This Row],[DMCE (cm)]],"DAP &lt; DMCE","DAP ≥ DMCE")</f>
        <v>DAP ≥ DMCE</v>
      </c>
      <c r="W1336" s="87" t="str">
        <f>IF(CENSO[[#This Row],[DAP (cm)]]&gt;200, "Superior", "Inferior")</f>
        <v>Inferior</v>
      </c>
      <c r="X1336" s="87" t="str">
        <f>VLOOKUP(CENSO[[#This Row],[NOME COMUM]],ESPECIES[],4,FALSE)</f>
        <v>Não</v>
      </c>
      <c r="Y1336" s="87" t="str">
        <f>IF(IFERROR(VLOOKUP(CENSO[[#This Row],[NOME COMUM]],COMERCIAIS[],2, FALSE), "Não") &lt;&gt; "Não", "Sim", "Não")</f>
        <v>Não</v>
      </c>
      <c r="Z1336" s="133">
        <f>CENSO[[#This Row],[g (m²)]]/SUM(AEEF[AEEF-UT])</f>
        <v>5.0262773833071434E-4</v>
      </c>
      <c r="AA1336" s="133">
        <f>CENSO[[#This Row],[v (m³)]]/SUM(AEEF[AEEF-UT])</f>
        <v>6.6849489197985E-3</v>
      </c>
    </row>
    <row r="1337" spans="1:27" ht="14">
      <c r="A1337" s="86">
        <v>1</v>
      </c>
      <c r="B1337" s="86">
        <v>1</v>
      </c>
      <c r="C1337" s="63">
        <v>47</v>
      </c>
      <c r="D1337" s="63">
        <v>1336</v>
      </c>
      <c r="E1337" s="63" t="str">
        <f>VLOOKUP(CENSO[[#This Row],[NOME COMUM]],ESPECIES[],2,FALSE)</f>
        <v>Tachigali myrmecophila Ducke</v>
      </c>
      <c r="F1337" s="64" t="s">
        <v>14</v>
      </c>
      <c r="G1337" s="64">
        <v>201</v>
      </c>
      <c r="H1337" s="97">
        <f>CENSO[[#This Row],[CAP (cm)]]/PI()</f>
        <v>63.980287122941931</v>
      </c>
      <c r="I1337" s="64">
        <v>18</v>
      </c>
      <c r="J1337" s="96">
        <f>(PI()*(CENSO[[#This Row],[DAP (cm)]]^2))/40000</f>
        <v>0.32150094279278324</v>
      </c>
      <c r="K1337" s="96">
        <f>CENSO[[#This Row],[g (m²)]]*CENSO[[#This Row],[H (m)]]*0.7</f>
        <v>4.0509118791890684</v>
      </c>
      <c r="L1337" s="64">
        <v>1</v>
      </c>
      <c r="M1337" s="65">
        <v>367471.9</v>
      </c>
      <c r="N1337" s="87">
        <v>9707718.5</v>
      </c>
      <c r="O1337" s="87" t="s">
        <v>1228</v>
      </c>
      <c r="P1337" s="87" t="str">
        <f>VLOOKUP(CENSO[[#This Row],[DAP (cm)]],CD[],2,TRUE)</f>
        <v>TORA</v>
      </c>
      <c r="Q1337" s="87" t="str">
        <f>VLOOKUP(CENSO[[#This Row],[DAP (cm)]],DD[],2,TRUE)</f>
        <v>60├ 70</v>
      </c>
      <c r="R1337" s="87" t="str" cm="1">
        <f t="array" ref="R1337">INDEX(_xlfn.TEXTSPLIT(CENSO[[#This Row],[NOME CIENTIFICO]]," "),1)</f>
        <v>Tachigali</v>
      </c>
      <c r="S1337" s="98" t="s">
        <v>1004</v>
      </c>
      <c r="T1337" s="87">
        <f>_xlfn.MINIFS(CENSO[DAP (cm)],CENSO[NOME CIENTIFICO],CENSO[[#This Row],[NOME CIENTIFICO]])</f>
        <v>39.152116000606256</v>
      </c>
      <c r="U13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37" s="87" t="str">
        <f>IF(CENSO[[#This Row],[DAP (cm)]]&lt;CENSO[[#This Row],[DMCE (cm)]],"DAP &lt; DMCE","DAP ≥ DMCE")</f>
        <v>DAP ≥ DMCE</v>
      </c>
      <c r="W1337" s="87" t="str">
        <f>IF(CENSO[[#This Row],[DAP (cm)]]&gt;200, "Superior", "Inferior")</f>
        <v>Inferior</v>
      </c>
      <c r="X1337" s="87" t="str">
        <f>VLOOKUP(CENSO[[#This Row],[NOME COMUM]],ESPECIES[],4,FALSE)</f>
        <v>Não</v>
      </c>
      <c r="Y1337" s="87" t="str">
        <f>IF(IFERROR(VLOOKUP(CENSO[[#This Row],[NOME COMUM]],COMERCIAIS[],2, FALSE), "Não") &lt;&gt; "Não", "Sim", "Não")</f>
        <v>Sim</v>
      </c>
      <c r="Z1337" s="133">
        <f>CENSO[[#This Row],[g (m²)]]/SUM(AEEF[AEEF-UT])</f>
        <v>5.6251144754291399E-4</v>
      </c>
      <c r="AA1337" s="133">
        <f>CENSO[[#This Row],[v (m³)]]/SUM(AEEF[AEEF-UT])</f>
        <v>7.0876442390407149E-3</v>
      </c>
    </row>
    <row r="1338" spans="1:27" ht="14">
      <c r="A1338" s="86">
        <v>1</v>
      </c>
      <c r="B1338" s="86">
        <v>1</v>
      </c>
      <c r="C1338" s="63">
        <v>47</v>
      </c>
      <c r="D1338" s="63">
        <v>1337</v>
      </c>
      <c r="E1338" s="63" t="str">
        <f>VLOOKUP(CENSO[[#This Row],[NOME COMUM]],ESPECIES[],2,FALSE)</f>
        <v>Brosimum parinarioides Ducke</v>
      </c>
      <c r="F1338" s="64" t="s">
        <v>54</v>
      </c>
      <c r="G1338" s="64">
        <v>202</v>
      </c>
      <c r="H1338" s="97">
        <f>CENSO[[#This Row],[CAP (cm)]]/PI()</f>
        <v>64.298597009125714</v>
      </c>
      <c r="I1338" s="64">
        <v>20</v>
      </c>
      <c r="J1338" s="96">
        <f>(PI()*(CENSO[[#This Row],[DAP (cm)]]^2))/40000</f>
        <v>0.3247079148960848</v>
      </c>
      <c r="K1338" s="96">
        <f>CENSO[[#This Row],[g (m²)]]*CENSO[[#This Row],[H (m)]]*0.7</f>
        <v>4.5459108085451865</v>
      </c>
      <c r="L1338" s="64">
        <v>1</v>
      </c>
      <c r="M1338" s="65">
        <v>367456.2</v>
      </c>
      <c r="N1338" s="87">
        <v>9707702.9000000004</v>
      </c>
      <c r="O1338" s="87" t="s">
        <v>1227</v>
      </c>
      <c r="P1338" s="87" t="str">
        <f>VLOOKUP(CENSO[[#This Row],[DAP (cm)]],CD[],2,TRUE)</f>
        <v>TORA</v>
      </c>
      <c r="Q1338" s="87" t="str">
        <f>VLOOKUP(CENSO[[#This Row],[DAP (cm)]],DD[],2,TRUE)</f>
        <v>60├ 70</v>
      </c>
      <c r="R1338" s="87" t="str" cm="1">
        <f t="array" ref="R1338">INDEX(_xlfn.TEXTSPLIT(CENSO[[#This Row],[NOME CIENTIFICO]]," "),1)</f>
        <v>Brosimum</v>
      </c>
      <c r="S1338" s="98" t="s">
        <v>1004</v>
      </c>
      <c r="T1338" s="87">
        <f>_xlfn.MINIFS(CENSO[DAP (cm)],CENSO[NOME CIENTIFICO],CENSO[[#This Row],[NOME CIENTIFICO]])</f>
        <v>41.38028520389279</v>
      </c>
      <c r="U13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338" s="87" t="str">
        <f>IF(CENSO[[#This Row],[DAP (cm)]]&lt;CENSO[[#This Row],[DMCE (cm)]],"DAP &lt; DMCE","DAP ≥ DMCE")</f>
        <v>DAP ≥ DMCE</v>
      </c>
      <c r="W1338" s="87" t="str">
        <f>IF(CENSO[[#This Row],[DAP (cm)]]&gt;200, "Superior", "Inferior")</f>
        <v>Inferior</v>
      </c>
      <c r="X1338" s="87" t="str">
        <f>VLOOKUP(CENSO[[#This Row],[NOME COMUM]],ESPECIES[],4,FALSE)</f>
        <v>Não</v>
      </c>
      <c r="Y1338" s="87" t="str">
        <f>IF(IFERROR(VLOOKUP(CENSO[[#This Row],[NOME COMUM]],COMERCIAIS[],2, FALSE), "Não") &lt;&gt; "Não", "Sim", "Não")</f>
        <v>Não</v>
      </c>
      <c r="Z1338" s="133">
        <f>CENSO[[#This Row],[g (m²)]]/SUM(AEEF[AEEF-UT])</f>
        <v>5.681224995802345E-4</v>
      </c>
      <c r="AA1338" s="133">
        <f>CENSO[[#This Row],[v (m³)]]/SUM(AEEF[AEEF-UT])</f>
        <v>7.9537149941232808E-3</v>
      </c>
    </row>
    <row r="1339" spans="1:27" ht="14">
      <c r="A1339" s="86">
        <v>1</v>
      </c>
      <c r="B1339" s="86">
        <v>1</v>
      </c>
      <c r="C1339" s="63">
        <v>47</v>
      </c>
      <c r="D1339" s="63">
        <v>1338</v>
      </c>
      <c r="E1339" s="63" t="str">
        <f>VLOOKUP(CENSO[[#This Row],[NOME COMUM]],ESPECIES[],2,FALSE)</f>
        <v>Tachigali myrmecophila Ducke</v>
      </c>
      <c r="F1339" s="64" t="s">
        <v>14</v>
      </c>
      <c r="G1339" s="64">
        <v>171</v>
      </c>
      <c r="H1339" s="97">
        <f>CENSO[[#This Row],[CAP (cm)]]/PI()</f>
        <v>54.430990537428208</v>
      </c>
      <c r="I1339" s="64">
        <v>16</v>
      </c>
      <c r="J1339" s="96">
        <f>(PI()*(CENSO[[#This Row],[DAP (cm)]]^2))/40000</f>
        <v>0.2326924845475056</v>
      </c>
      <c r="K1339" s="96">
        <f>CENSO[[#This Row],[g (m²)]]*CENSO[[#This Row],[H (m)]]*0.7</f>
        <v>2.6061558269320626</v>
      </c>
      <c r="L1339" s="64">
        <v>1</v>
      </c>
      <c r="M1339" s="65">
        <v>367444.9</v>
      </c>
      <c r="N1339" s="87">
        <v>9707706.1999999899</v>
      </c>
      <c r="O1339" s="87" t="s">
        <v>1228</v>
      </c>
      <c r="P1339" s="87" t="str">
        <f>VLOOKUP(CENSO[[#This Row],[DAP (cm)]],CD[],2,TRUE)</f>
        <v>TORA</v>
      </c>
      <c r="Q1339" s="87" t="str">
        <f>VLOOKUP(CENSO[[#This Row],[DAP (cm)]],DD[],2,TRUE)</f>
        <v>50├ 60</v>
      </c>
      <c r="R1339" s="87" t="str" cm="1">
        <f t="array" ref="R1339">INDEX(_xlfn.TEXTSPLIT(CENSO[[#This Row],[NOME CIENTIFICO]]," "),1)</f>
        <v>Tachigali</v>
      </c>
      <c r="S1339" s="98" t="s">
        <v>1004</v>
      </c>
      <c r="T1339" s="87">
        <f>_xlfn.MINIFS(CENSO[DAP (cm)],CENSO[NOME CIENTIFICO],CENSO[[#This Row],[NOME CIENTIFICO]])</f>
        <v>39.152116000606256</v>
      </c>
      <c r="U13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39" s="87" t="str">
        <f>IF(CENSO[[#This Row],[DAP (cm)]]&lt;CENSO[[#This Row],[DMCE (cm)]],"DAP &lt; DMCE","DAP ≥ DMCE")</f>
        <v>DAP ≥ DMCE</v>
      </c>
      <c r="W1339" s="87" t="str">
        <f>IF(CENSO[[#This Row],[DAP (cm)]]&gt;200, "Superior", "Inferior")</f>
        <v>Inferior</v>
      </c>
      <c r="X1339" s="87" t="str">
        <f>VLOOKUP(CENSO[[#This Row],[NOME COMUM]],ESPECIES[],4,FALSE)</f>
        <v>Não</v>
      </c>
      <c r="Y1339" s="87" t="str">
        <f>IF(IFERROR(VLOOKUP(CENSO[[#This Row],[NOME COMUM]],COMERCIAIS[],2, FALSE), "Não") &lt;&gt; "Não", "Sim", "Não")</f>
        <v>Sim</v>
      </c>
      <c r="Z1339" s="133">
        <f>CENSO[[#This Row],[g (m²)]]/SUM(AEEF[AEEF-UT])</f>
        <v>4.0712846804787865E-4</v>
      </c>
      <c r="AA1339" s="133">
        <f>CENSO[[#This Row],[v (m³)]]/SUM(AEEF[AEEF-UT])</f>
        <v>4.559838842136241E-3</v>
      </c>
    </row>
    <row r="1340" spans="1:27" ht="14">
      <c r="A1340" s="86">
        <v>1</v>
      </c>
      <c r="B1340" s="86">
        <v>1</v>
      </c>
      <c r="C1340" s="63">
        <v>47</v>
      </c>
      <c r="D1340" s="63">
        <v>1339</v>
      </c>
      <c r="E1340" s="63" t="str">
        <f>VLOOKUP(CENSO[[#This Row],[NOME COMUM]],ESPECIES[],2,FALSE)</f>
        <v>Couratari guianensis Aubl.</v>
      </c>
      <c r="F1340" s="64" t="s">
        <v>6</v>
      </c>
      <c r="G1340" s="64">
        <v>150</v>
      </c>
      <c r="H1340" s="97">
        <f>CENSO[[#This Row],[CAP (cm)]]/PI()</f>
        <v>47.7464829275686</v>
      </c>
      <c r="I1340" s="64">
        <v>21</v>
      </c>
      <c r="J1340" s="96">
        <f>(PI()*(CENSO[[#This Row],[DAP (cm)]]^2))/40000</f>
        <v>0.17904931097838223</v>
      </c>
      <c r="K1340" s="96">
        <f>CENSO[[#This Row],[g (m²)]]*CENSO[[#This Row],[H (m)]]*0.7</f>
        <v>2.6320248713822187</v>
      </c>
      <c r="L1340" s="64">
        <v>1</v>
      </c>
      <c r="M1340" s="65">
        <v>367449.2</v>
      </c>
      <c r="N1340" s="87">
        <v>9707726.5999999903</v>
      </c>
      <c r="O1340" s="98" t="s">
        <v>1225</v>
      </c>
      <c r="P1340" s="87" t="str">
        <f>VLOOKUP(CENSO[[#This Row],[DAP (cm)]],CD[],2,TRUE)</f>
        <v>TORETE</v>
      </c>
      <c r="Q1340" s="87" t="str">
        <f>VLOOKUP(CENSO[[#This Row],[DAP (cm)]],DD[],2,TRUE)</f>
        <v>40├ 50</v>
      </c>
      <c r="R1340" s="87" t="str" cm="1">
        <f t="array" ref="R1340">INDEX(_xlfn.TEXTSPLIT(CENSO[[#This Row],[NOME CIENTIFICO]]," "),1)</f>
        <v>Couratari</v>
      </c>
      <c r="S1340" s="98" t="s">
        <v>1004</v>
      </c>
      <c r="T1340" s="87">
        <f>_xlfn.MINIFS(CENSO[DAP (cm)],CENSO[NOME CIENTIFICO],CENSO[[#This Row],[NOME CIENTIFICO]])</f>
        <v>38.833806114422465</v>
      </c>
      <c r="U13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40" s="87" t="str">
        <f>IF(CENSO[[#This Row],[DAP (cm)]]&lt;CENSO[[#This Row],[DMCE (cm)]],"DAP &lt; DMCE","DAP ≥ DMCE")</f>
        <v>DAP &lt; DMCE</v>
      </c>
      <c r="W1340" s="87" t="str">
        <f>IF(CENSO[[#This Row],[DAP (cm)]]&gt;200, "Superior", "Inferior")</f>
        <v>Inferior</v>
      </c>
      <c r="X1340" s="87" t="str">
        <f>VLOOKUP(CENSO[[#This Row],[NOME COMUM]],ESPECIES[],4,FALSE)</f>
        <v>Não</v>
      </c>
      <c r="Y1340" s="87" t="str">
        <f>IF(IFERROR(VLOOKUP(CENSO[[#This Row],[NOME COMUM]],COMERCIAIS[],2, FALSE), "Não") &lt;&gt; "Não", "Sim", "Não")</f>
        <v>Sim</v>
      </c>
      <c r="Z1340" s="133">
        <f>CENSO[[#This Row],[g (m²)]]/SUM(AEEF[AEEF-UT])</f>
        <v>3.1327213607870003E-4</v>
      </c>
      <c r="AA1340" s="133">
        <f>CENSO[[#This Row],[v (m³)]]/SUM(AEEF[AEEF-UT])</f>
        <v>4.60510040035689E-3</v>
      </c>
    </row>
    <row r="1341" spans="1:27" ht="14">
      <c r="A1341" s="86">
        <v>1</v>
      </c>
      <c r="B1341" s="86">
        <v>1</v>
      </c>
      <c r="C1341" s="63">
        <v>47</v>
      </c>
      <c r="D1341" s="63">
        <v>1340</v>
      </c>
      <c r="E1341" s="63" t="str">
        <f>VLOOKUP(CENSO[[#This Row],[NOME COMUM]],ESPECIES[],2,FALSE)</f>
        <v>Pouteria sp.</v>
      </c>
      <c r="F1341" s="64" t="s">
        <v>83</v>
      </c>
      <c r="G1341" s="64">
        <v>152</v>
      </c>
      <c r="H1341" s="97">
        <f>CENSO[[#This Row],[CAP (cm)]]/PI()</f>
        <v>48.383102699936181</v>
      </c>
      <c r="I1341" s="64">
        <v>17</v>
      </c>
      <c r="J1341" s="96">
        <f>(PI()*(CENSO[[#This Row],[DAP (cm)]]^2))/40000</f>
        <v>0.18385579025975748</v>
      </c>
      <c r="K1341" s="96">
        <f>CENSO[[#This Row],[g (m²)]]*CENSO[[#This Row],[H (m)]]*0.7</f>
        <v>2.1878839040911138</v>
      </c>
      <c r="L1341" s="64">
        <v>1</v>
      </c>
      <c r="M1341" s="65">
        <v>367457.4</v>
      </c>
      <c r="N1341" s="87">
        <v>9707741</v>
      </c>
      <c r="O1341" s="98" t="s">
        <v>1225</v>
      </c>
      <c r="P1341" s="87" t="str">
        <f>VLOOKUP(CENSO[[#This Row],[DAP (cm)]],CD[],2,TRUE)</f>
        <v>TORETE</v>
      </c>
      <c r="Q1341" s="87" t="str">
        <f>VLOOKUP(CENSO[[#This Row],[DAP (cm)]],DD[],2,TRUE)</f>
        <v>40├ 50</v>
      </c>
      <c r="R1341" s="87" t="str" cm="1">
        <f t="array" ref="R1341">INDEX(_xlfn.TEXTSPLIT(CENSO[[#This Row],[NOME CIENTIFICO]]," "),1)</f>
        <v>Pouteria</v>
      </c>
      <c r="S1341" s="98" t="s">
        <v>1004</v>
      </c>
      <c r="T1341" s="87">
        <f>_xlfn.MINIFS(CENSO[DAP (cm)],CENSO[NOME CIENTIFICO],CENSO[[#This Row],[NOME CIENTIFICO]])</f>
        <v>39.788735772973837</v>
      </c>
      <c r="U13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41" s="87" t="str">
        <f>IF(CENSO[[#This Row],[DAP (cm)]]&lt;CENSO[[#This Row],[DMCE (cm)]],"DAP &lt; DMCE","DAP ≥ DMCE")</f>
        <v>DAP &lt; DMCE</v>
      </c>
      <c r="W1341" s="87" t="str">
        <f>IF(CENSO[[#This Row],[DAP (cm)]]&gt;200, "Superior", "Inferior")</f>
        <v>Inferior</v>
      </c>
      <c r="X1341" s="87" t="str">
        <f>VLOOKUP(CENSO[[#This Row],[NOME COMUM]],ESPECIES[],4,FALSE)</f>
        <v>Não</v>
      </c>
      <c r="Y1341" s="87" t="str">
        <f>IF(IFERROR(VLOOKUP(CENSO[[#This Row],[NOME COMUM]],COMERCIAIS[],2, FALSE), "Não") &lt;&gt; "Não", "Sim", "Não")</f>
        <v>Não</v>
      </c>
      <c r="Z1341" s="133">
        <f>CENSO[[#This Row],[g (m²)]]/SUM(AEEF[AEEF-UT])</f>
        <v>3.2168175253165715E-4</v>
      </c>
      <c r="AA1341" s="133">
        <f>CENSO[[#This Row],[v (m³)]]/SUM(AEEF[AEEF-UT])</f>
        <v>3.8280128551267199E-3</v>
      </c>
    </row>
    <row r="1342" spans="1:27" ht="14">
      <c r="A1342" s="86">
        <v>1</v>
      </c>
      <c r="B1342" s="86">
        <v>1</v>
      </c>
      <c r="C1342" s="63">
        <v>47</v>
      </c>
      <c r="D1342" s="63">
        <v>1341</v>
      </c>
      <c r="E1342" s="63" t="str">
        <f>VLOOKUP(CENSO[[#This Row],[NOME COMUM]],ESPECIES[],2,FALSE)</f>
        <v>Qualea dichotoma (Mart.) Warm. ex Wille</v>
      </c>
      <c r="F1342" s="64" t="s">
        <v>55</v>
      </c>
      <c r="G1342" s="64">
        <v>191</v>
      </c>
      <c r="H1342" s="97">
        <f>CENSO[[#This Row],[CAP (cm)]]/PI()</f>
        <v>60.797188261104019</v>
      </c>
      <c r="I1342" s="64">
        <v>13</v>
      </c>
      <c r="J1342" s="96">
        <f>(PI()*(CENSO[[#This Row],[DAP (cm)]]^2))/40000</f>
        <v>0.29030657394677167</v>
      </c>
      <c r="K1342" s="96">
        <f>CENSO[[#This Row],[g (m²)]]*CENSO[[#This Row],[H (m)]]*0.7</f>
        <v>2.641789822915622</v>
      </c>
      <c r="L1342" s="64">
        <v>1</v>
      </c>
      <c r="M1342" s="65">
        <v>367458</v>
      </c>
      <c r="N1342" s="87">
        <v>9707741.8000000007</v>
      </c>
      <c r="O1342" s="87" t="s">
        <v>1227</v>
      </c>
      <c r="P1342" s="87" t="str">
        <f>VLOOKUP(CENSO[[#This Row],[DAP (cm)]],CD[],2,TRUE)</f>
        <v>TORA</v>
      </c>
      <c r="Q1342" s="87" t="str">
        <f>VLOOKUP(CENSO[[#This Row],[DAP (cm)]],DD[],2,TRUE)</f>
        <v>60├ 70</v>
      </c>
      <c r="R1342" s="87" t="str" cm="1">
        <f t="array" ref="R1342">INDEX(_xlfn.TEXTSPLIT(CENSO[[#This Row],[NOME CIENTIFICO]]," "),1)</f>
        <v>Qualea</v>
      </c>
      <c r="S1342" s="98" t="s">
        <v>1004</v>
      </c>
      <c r="T1342" s="87">
        <f>_xlfn.MINIFS(CENSO[DAP (cm)],CENSO[NOME CIENTIFICO],CENSO[[#This Row],[NOME CIENTIFICO]])</f>
        <v>40.107045659157627</v>
      </c>
      <c r="U13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342" s="87" t="str">
        <f>IF(CENSO[[#This Row],[DAP (cm)]]&lt;CENSO[[#This Row],[DMCE (cm)]],"DAP &lt; DMCE","DAP ≥ DMCE")</f>
        <v>DAP ≥ DMCE</v>
      </c>
      <c r="W1342" s="87" t="str">
        <f>IF(CENSO[[#This Row],[DAP (cm)]]&gt;200, "Superior", "Inferior")</f>
        <v>Inferior</v>
      </c>
      <c r="X1342" s="87" t="str">
        <f>VLOOKUP(CENSO[[#This Row],[NOME COMUM]],ESPECIES[],4,FALSE)</f>
        <v>Não</v>
      </c>
      <c r="Y1342" s="87" t="str">
        <f>IF(IFERROR(VLOOKUP(CENSO[[#This Row],[NOME COMUM]],COMERCIAIS[],2, FALSE), "Não") &lt;&gt; "Não", "Sim", "Não")</f>
        <v>Não</v>
      </c>
      <c r="Z1342" s="133">
        <f>CENSO[[#This Row],[g (m²)]]/SUM(AEEF[AEEF-UT])</f>
        <v>5.0793247983498034E-4</v>
      </c>
      <c r="AA1342" s="133">
        <f>CENSO[[#This Row],[v (m³)]]/SUM(AEEF[AEEF-UT])</f>
        <v>4.6221855664983205E-3</v>
      </c>
    </row>
    <row r="1343" spans="1:27" ht="14">
      <c r="A1343" s="86">
        <v>1</v>
      </c>
      <c r="B1343" s="86">
        <v>1</v>
      </c>
      <c r="C1343" s="63">
        <v>47</v>
      </c>
      <c r="D1343" s="63">
        <v>1342</v>
      </c>
      <c r="E1343" s="63" t="str">
        <f>VLOOKUP(CENSO[[#This Row],[NOME COMUM]],ESPECIES[],2,FALSE)</f>
        <v>Piptadenia suaveolens Miq.</v>
      </c>
      <c r="F1343" s="64" t="s">
        <v>22</v>
      </c>
      <c r="G1343" s="64">
        <v>130</v>
      </c>
      <c r="H1343" s="97">
        <f>CENSO[[#This Row],[CAP (cm)]]/PI()</f>
        <v>41.38028520389279</v>
      </c>
      <c r="I1343" s="64">
        <v>20</v>
      </c>
      <c r="J1343" s="96">
        <f>(PI()*(CENSO[[#This Row],[DAP (cm)]]^2))/40000</f>
        <v>0.13448592691265157</v>
      </c>
      <c r="K1343" s="96">
        <f>CENSO[[#This Row],[g (m²)]]*CENSO[[#This Row],[H (m)]]*0.7</f>
        <v>1.8828029767771219</v>
      </c>
      <c r="L1343" s="64">
        <v>1</v>
      </c>
      <c r="M1343" s="65">
        <v>367442.299999999</v>
      </c>
      <c r="N1343" s="87">
        <v>9707755.8000000007</v>
      </c>
      <c r="O1343" s="98" t="s">
        <v>1225</v>
      </c>
      <c r="P1343" s="87" t="str">
        <f>VLOOKUP(CENSO[[#This Row],[DAP (cm)]],CD[],2,TRUE)</f>
        <v>TORETE</v>
      </c>
      <c r="Q1343" s="87" t="str">
        <f>VLOOKUP(CENSO[[#This Row],[DAP (cm)]],DD[],2,TRUE)</f>
        <v>40├ 50</v>
      </c>
      <c r="R1343" s="87" t="str" cm="1">
        <f t="array" ref="R1343">INDEX(_xlfn.TEXTSPLIT(CENSO[[#This Row],[NOME CIENTIFICO]]," "),1)</f>
        <v>Piptadenia</v>
      </c>
      <c r="S1343" s="98" t="s">
        <v>1004</v>
      </c>
      <c r="T1343" s="87">
        <f>_xlfn.MINIFS(CENSO[DAP (cm)],CENSO[NOME CIENTIFICO],CENSO[[#This Row],[NOME CIENTIFICO]])</f>
        <v>39.788735772973837</v>
      </c>
      <c r="U13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43" s="87" t="str">
        <f>IF(CENSO[[#This Row],[DAP (cm)]]&lt;CENSO[[#This Row],[DMCE (cm)]],"DAP &lt; DMCE","DAP ≥ DMCE")</f>
        <v>DAP &lt; DMCE</v>
      </c>
      <c r="W1343" s="87" t="str">
        <f>IF(CENSO[[#This Row],[DAP (cm)]]&gt;200, "Superior", "Inferior")</f>
        <v>Inferior</v>
      </c>
      <c r="X1343" s="87" t="str">
        <f>VLOOKUP(CENSO[[#This Row],[NOME COMUM]],ESPECIES[],4,FALSE)</f>
        <v>Não</v>
      </c>
      <c r="Y1343" s="87" t="str">
        <f>IF(IFERROR(VLOOKUP(CENSO[[#This Row],[NOME COMUM]],COMERCIAIS[],2, FALSE), "Não") &lt;&gt; "Não", "Sim", "Não")</f>
        <v>Sim</v>
      </c>
      <c r="Z1343" s="133">
        <f>CENSO[[#This Row],[g (m²)]]/SUM(AEEF[AEEF-UT])</f>
        <v>2.3530218221022364E-4</v>
      </c>
      <c r="AA1343" s="133">
        <f>CENSO[[#This Row],[v (m³)]]/SUM(AEEF[AEEF-UT])</f>
        <v>3.2942305509431305E-3</v>
      </c>
    </row>
    <row r="1344" spans="1:27" ht="14">
      <c r="A1344" s="86">
        <v>1</v>
      </c>
      <c r="B1344" s="86">
        <v>1</v>
      </c>
      <c r="C1344" s="63">
        <v>47</v>
      </c>
      <c r="D1344" s="63">
        <v>1343</v>
      </c>
      <c r="E1344" s="63" t="str">
        <f>VLOOKUP(CENSO[[#This Row],[NOME COMUM]],ESPECIES[],2,FALSE)</f>
        <v>Parkia paraensis Ducke</v>
      </c>
      <c r="F1344" s="64" t="s">
        <v>67</v>
      </c>
      <c r="G1344" s="64">
        <v>170</v>
      </c>
      <c r="H1344" s="97">
        <f>CENSO[[#This Row],[CAP (cm)]]/PI()</f>
        <v>54.112680651244418</v>
      </c>
      <c r="I1344" s="64">
        <v>18</v>
      </c>
      <c r="J1344" s="96">
        <f>(PI()*(CENSO[[#This Row],[DAP (cm)]]^2))/40000</f>
        <v>0.2299788927677888</v>
      </c>
      <c r="K1344" s="96">
        <f>CENSO[[#This Row],[g (m²)]]*CENSO[[#This Row],[H (m)]]*0.7</f>
        <v>2.8977340488741388</v>
      </c>
      <c r="L1344" s="64">
        <v>1</v>
      </c>
      <c r="M1344" s="65">
        <v>367437.9</v>
      </c>
      <c r="N1344" s="87">
        <v>9707758.3000000007</v>
      </c>
      <c r="O1344" s="98" t="s">
        <v>1225</v>
      </c>
      <c r="P1344" s="87" t="str">
        <f>VLOOKUP(CENSO[[#This Row],[DAP (cm)]],CD[],2,TRUE)</f>
        <v>TORA</v>
      </c>
      <c r="Q1344" s="87" t="str">
        <f>VLOOKUP(CENSO[[#This Row],[DAP (cm)]],DD[],2,TRUE)</f>
        <v>50├ 60</v>
      </c>
      <c r="R1344" s="87" t="str" cm="1">
        <f t="array" ref="R1344">INDEX(_xlfn.TEXTSPLIT(CENSO[[#This Row],[NOME CIENTIFICO]]," "),1)</f>
        <v>Parkia</v>
      </c>
      <c r="S1344" s="98" t="s">
        <v>1004</v>
      </c>
      <c r="T1344" s="87">
        <f>_xlfn.MINIFS(CENSO[DAP (cm)],CENSO[NOME CIENTIFICO],CENSO[[#This Row],[NOME CIENTIFICO]])</f>
        <v>54.112680651244418</v>
      </c>
      <c r="U13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64.112680651244418</v>
      </c>
      <c r="V1344" s="87" t="str">
        <f>IF(CENSO[[#This Row],[DAP (cm)]]&lt;CENSO[[#This Row],[DMCE (cm)]],"DAP &lt; DMCE","DAP ≥ DMCE")</f>
        <v>DAP &lt; DMCE</v>
      </c>
      <c r="W1344" s="87" t="str">
        <f>IF(CENSO[[#This Row],[DAP (cm)]]&gt;200, "Superior", "Inferior")</f>
        <v>Inferior</v>
      </c>
      <c r="X1344" s="87" t="str">
        <f>VLOOKUP(CENSO[[#This Row],[NOME COMUM]],ESPECIES[],4,FALSE)</f>
        <v>Não</v>
      </c>
      <c r="Y1344" s="87" t="str">
        <f>IF(IFERROR(VLOOKUP(CENSO[[#This Row],[NOME COMUM]],COMERCIAIS[],2, FALSE), "Não") &lt;&gt; "Não", "Sim", "Não")</f>
        <v>Não</v>
      </c>
      <c r="Z1344" s="133">
        <f>CENSO[[#This Row],[g (m²)]]/SUM(AEEF[AEEF-UT])</f>
        <v>4.0238065478553035E-4</v>
      </c>
      <c r="AA1344" s="133">
        <f>CENSO[[#This Row],[v (m³)]]/SUM(AEEF[AEEF-UT])</f>
        <v>5.069996250297683E-3</v>
      </c>
    </row>
    <row r="1345" spans="1:27" ht="14">
      <c r="A1345" s="86">
        <v>1</v>
      </c>
      <c r="B1345" s="86">
        <v>1</v>
      </c>
      <c r="C1345" s="63">
        <v>47</v>
      </c>
      <c r="D1345" s="63">
        <v>1344</v>
      </c>
      <c r="E1345" s="63" t="str">
        <f>VLOOKUP(CENSO[[#This Row],[NOME COMUM]],ESPECIES[],2,FALSE)</f>
        <v>Bertholletia excelsa Humb. &amp; Bonpl.</v>
      </c>
      <c r="F1345" s="64" t="s">
        <v>37</v>
      </c>
      <c r="G1345" s="64">
        <v>413</v>
      </c>
      <c r="H1345" s="97">
        <f>CENSO[[#This Row],[CAP (cm)]]/PI()</f>
        <v>131.46198299390556</v>
      </c>
      <c r="I1345" s="64">
        <v>23</v>
      </c>
      <c r="J1345" s="96">
        <f>(PI()*(CENSO[[#This Row],[DAP (cm)]]^2))/40000</f>
        <v>1.3573449744120751</v>
      </c>
      <c r="K1345" s="96">
        <f>CENSO[[#This Row],[g (m²)]]*CENSO[[#This Row],[H (m)]]*0.7</f>
        <v>21.853254088034408</v>
      </c>
      <c r="L1345" s="64">
        <v>1</v>
      </c>
      <c r="M1345" s="65">
        <v>367433</v>
      </c>
      <c r="N1345" s="87">
        <v>9707760</v>
      </c>
      <c r="O1345" s="87" t="s">
        <v>424</v>
      </c>
      <c r="P1345" s="87" t="str">
        <f>VLOOKUP(CENSO[[#This Row],[DAP (cm)]],CD[],2,TRUE)</f>
        <v>TORA</v>
      </c>
      <c r="Q1345" s="87" t="str">
        <f>VLOOKUP(CENSO[[#This Row],[DAP (cm)]],DD[],2,TRUE)</f>
        <v>130├ 140</v>
      </c>
      <c r="R1345" s="87" t="str" cm="1">
        <f t="array" ref="R1345">INDEX(_xlfn.TEXTSPLIT(CENSO[[#This Row],[NOME CIENTIFICO]]," "),1)</f>
        <v>Bertholletia</v>
      </c>
      <c r="S1345" s="98" t="s">
        <v>1004</v>
      </c>
      <c r="T1345" s="87">
        <f>_xlfn.MINIFS(CENSO[DAP (cm)],CENSO[NOME CIENTIFICO],CENSO[[#This Row],[NOME CIENTIFICO]])</f>
        <v>41.38028520389279</v>
      </c>
      <c r="U13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345" s="87" t="str">
        <f>IF(CENSO[[#This Row],[DAP (cm)]]&lt;CENSO[[#This Row],[DMCE (cm)]],"DAP &lt; DMCE","DAP ≥ DMCE")</f>
        <v>DAP ≥ DMCE</v>
      </c>
      <c r="W1345" s="87" t="str">
        <f>IF(CENSO[[#This Row],[DAP (cm)]]&gt;200, "Superior", "Inferior")</f>
        <v>Inferior</v>
      </c>
      <c r="X1345" s="87" t="str">
        <f>VLOOKUP(CENSO[[#This Row],[NOME COMUM]],ESPECIES[],4,FALSE)</f>
        <v>Protegida</v>
      </c>
      <c r="Y1345" s="87" t="str">
        <f>IF(IFERROR(VLOOKUP(CENSO[[#This Row],[NOME COMUM]],COMERCIAIS[],2, FALSE), "Não") &lt;&gt; "Não", "Sim", "Não")</f>
        <v>Não</v>
      </c>
      <c r="Z1345" s="133">
        <f>CENSO[[#This Row],[g (m²)]]/SUM(AEEF[AEEF-UT])</f>
        <v>2.3748673323914582E-3</v>
      </c>
      <c r="AA1345" s="133">
        <f>CENSO[[#This Row],[v (m³)]]/SUM(AEEF[AEEF-UT])</f>
        <v>3.823536405150247E-2</v>
      </c>
    </row>
    <row r="1346" spans="1:27" ht="14">
      <c r="A1346" s="86">
        <v>1</v>
      </c>
      <c r="B1346" s="86">
        <v>1</v>
      </c>
      <c r="C1346" s="63">
        <v>47</v>
      </c>
      <c r="D1346" s="63">
        <v>1345</v>
      </c>
      <c r="E1346" s="63" t="str">
        <f>VLOOKUP(CENSO[[#This Row],[NOME COMUM]],ESPECIES[],2,FALSE)</f>
        <v>Tachigali myrmecophila Ducke</v>
      </c>
      <c r="F1346" s="64" t="s">
        <v>14</v>
      </c>
      <c r="G1346" s="64">
        <v>170</v>
      </c>
      <c r="H1346" s="97">
        <f>CENSO[[#This Row],[CAP (cm)]]/PI()</f>
        <v>54.112680651244418</v>
      </c>
      <c r="I1346" s="64">
        <v>15</v>
      </c>
      <c r="J1346" s="96">
        <f>(PI()*(CENSO[[#This Row],[DAP (cm)]]^2))/40000</f>
        <v>0.2299788927677888</v>
      </c>
      <c r="K1346" s="96">
        <f>CENSO[[#This Row],[g (m²)]]*CENSO[[#This Row],[H (m)]]*0.7</f>
        <v>2.4147783740617825</v>
      </c>
      <c r="L1346" s="64">
        <v>1</v>
      </c>
      <c r="M1346" s="65">
        <v>367425.4</v>
      </c>
      <c r="N1346" s="87">
        <v>9707746.4000000004</v>
      </c>
      <c r="O1346" s="87" t="s">
        <v>1228</v>
      </c>
      <c r="P1346" s="87" t="str">
        <f>VLOOKUP(CENSO[[#This Row],[DAP (cm)]],CD[],2,TRUE)</f>
        <v>TORA</v>
      </c>
      <c r="Q1346" s="87" t="str">
        <f>VLOOKUP(CENSO[[#This Row],[DAP (cm)]],DD[],2,TRUE)</f>
        <v>50├ 60</v>
      </c>
      <c r="R1346" s="87" t="str" cm="1">
        <f t="array" ref="R1346">INDEX(_xlfn.TEXTSPLIT(CENSO[[#This Row],[NOME CIENTIFICO]]," "),1)</f>
        <v>Tachigali</v>
      </c>
      <c r="S1346" s="98" t="s">
        <v>1004</v>
      </c>
      <c r="T1346" s="87">
        <f>_xlfn.MINIFS(CENSO[DAP (cm)],CENSO[NOME CIENTIFICO],CENSO[[#This Row],[NOME CIENTIFICO]])</f>
        <v>39.152116000606256</v>
      </c>
      <c r="U13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46" s="87" t="str">
        <f>IF(CENSO[[#This Row],[DAP (cm)]]&lt;CENSO[[#This Row],[DMCE (cm)]],"DAP &lt; DMCE","DAP ≥ DMCE")</f>
        <v>DAP ≥ DMCE</v>
      </c>
      <c r="W1346" s="87" t="str">
        <f>IF(CENSO[[#This Row],[DAP (cm)]]&gt;200, "Superior", "Inferior")</f>
        <v>Inferior</v>
      </c>
      <c r="X1346" s="87" t="str">
        <f>VLOOKUP(CENSO[[#This Row],[NOME COMUM]],ESPECIES[],4,FALSE)</f>
        <v>Não</v>
      </c>
      <c r="Y1346" s="87" t="str">
        <f>IF(IFERROR(VLOOKUP(CENSO[[#This Row],[NOME COMUM]],COMERCIAIS[],2, FALSE), "Não") &lt;&gt; "Não", "Sim", "Não")</f>
        <v>Sim</v>
      </c>
      <c r="Z1346" s="133">
        <f>CENSO[[#This Row],[g (m²)]]/SUM(AEEF[AEEF-UT])</f>
        <v>4.0238065478553035E-4</v>
      </c>
      <c r="AA1346" s="133">
        <f>CENSO[[#This Row],[v (m³)]]/SUM(AEEF[AEEF-UT])</f>
        <v>4.2249968752480693E-3</v>
      </c>
    </row>
    <row r="1347" spans="1:27" ht="14">
      <c r="A1347" s="86">
        <v>1</v>
      </c>
      <c r="B1347" s="86">
        <v>1</v>
      </c>
      <c r="C1347" s="63">
        <v>47</v>
      </c>
      <c r="D1347" s="63">
        <v>1346</v>
      </c>
      <c r="E1347" s="63" t="str">
        <f>VLOOKUP(CENSO[[#This Row],[NOME COMUM]],ESPECIES[],2,FALSE)</f>
        <v>Trattinnickia lawrencei Standl. ex Sw.</v>
      </c>
      <c r="F1347" s="64" t="s">
        <v>60</v>
      </c>
      <c r="G1347" s="64">
        <v>300</v>
      </c>
      <c r="H1347" s="97">
        <f>CENSO[[#This Row],[CAP (cm)]]/PI()</f>
        <v>95.4929658551372</v>
      </c>
      <c r="I1347" s="64">
        <v>18</v>
      </c>
      <c r="J1347" s="96">
        <f>(PI()*(CENSO[[#This Row],[DAP (cm)]]^2))/40000</f>
        <v>0.7161972439135289</v>
      </c>
      <c r="K1347" s="96">
        <f>CENSO[[#This Row],[g (m²)]]*CENSO[[#This Row],[H (m)]]*0.7</f>
        <v>9.0240852733104635</v>
      </c>
      <c r="L1347" s="64">
        <v>1</v>
      </c>
      <c r="M1347" s="65">
        <v>367415.59999999899</v>
      </c>
      <c r="N1347" s="87">
        <v>9707733.5999999903</v>
      </c>
      <c r="O1347" s="87" t="s">
        <v>1227</v>
      </c>
      <c r="P1347" s="87" t="str">
        <f>VLOOKUP(CENSO[[#This Row],[DAP (cm)]],CD[],2,TRUE)</f>
        <v>TORA</v>
      </c>
      <c r="Q1347" s="87" t="str">
        <f>VLOOKUP(CENSO[[#This Row],[DAP (cm)]],DD[],2,TRUE)</f>
        <v>90├ 100</v>
      </c>
      <c r="R1347" s="87" t="str" cm="1">
        <f t="array" ref="R1347">INDEX(_xlfn.TEXTSPLIT(CENSO[[#This Row],[NOME CIENTIFICO]]," "),1)</f>
        <v>Trattinnickia</v>
      </c>
      <c r="S1347" s="98" t="s">
        <v>1004</v>
      </c>
      <c r="T1347" s="87">
        <f>_xlfn.MINIFS(CENSO[DAP (cm)],CENSO[NOME CIENTIFICO],CENSO[[#This Row],[NOME CIENTIFICO]])</f>
        <v>47.7464829275686</v>
      </c>
      <c r="U13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57.7464829275686</v>
      </c>
      <c r="V1347" s="87" t="str">
        <f>IF(CENSO[[#This Row],[DAP (cm)]]&lt;CENSO[[#This Row],[DMCE (cm)]],"DAP &lt; DMCE","DAP ≥ DMCE")</f>
        <v>DAP ≥ DMCE</v>
      </c>
      <c r="W1347" s="87" t="str">
        <f>IF(CENSO[[#This Row],[DAP (cm)]]&gt;200, "Superior", "Inferior")</f>
        <v>Inferior</v>
      </c>
      <c r="X1347" s="87" t="str">
        <f>VLOOKUP(CENSO[[#This Row],[NOME COMUM]],ESPECIES[],4,FALSE)</f>
        <v>Não</v>
      </c>
      <c r="Y1347" s="87" t="str">
        <f>IF(IFERROR(VLOOKUP(CENSO[[#This Row],[NOME COMUM]],COMERCIAIS[],2, FALSE), "Não") &lt;&gt; "Não", "Sim", "Não")</f>
        <v>Não</v>
      </c>
      <c r="Z1347" s="133">
        <f>CENSO[[#This Row],[g (m²)]]/SUM(AEEF[AEEF-UT])</f>
        <v>1.2530885443148001E-3</v>
      </c>
      <c r="AA1347" s="133">
        <f>CENSO[[#This Row],[v (m³)]]/SUM(AEEF[AEEF-UT])</f>
        <v>1.578891565836648E-2</v>
      </c>
    </row>
    <row r="1348" spans="1:27" ht="14">
      <c r="A1348" s="86">
        <v>1</v>
      </c>
      <c r="B1348" s="86">
        <v>1</v>
      </c>
      <c r="C1348" s="63">
        <v>47</v>
      </c>
      <c r="D1348" s="63">
        <v>1347</v>
      </c>
      <c r="E1348" s="63" t="str">
        <f>VLOOKUP(CENSO[[#This Row],[NOME COMUM]],ESPECIES[],2,FALSE)</f>
        <v>Tachigali myrmecophila Ducke</v>
      </c>
      <c r="F1348" s="64" t="s">
        <v>14</v>
      </c>
      <c r="G1348" s="64">
        <v>196</v>
      </c>
      <c r="H1348" s="97">
        <f>CENSO[[#This Row],[CAP (cm)]]/PI()</f>
        <v>62.388737692022971</v>
      </c>
      <c r="I1348" s="64">
        <v>16</v>
      </c>
      <c r="J1348" s="96">
        <f>(PI()*(CENSO[[#This Row],[DAP (cm)]]^2))/40000</f>
        <v>0.30570481469091254</v>
      </c>
      <c r="K1348" s="96">
        <f>CENSO[[#This Row],[g (m²)]]*CENSO[[#This Row],[H (m)]]*0.7</f>
        <v>3.4238939245382203</v>
      </c>
      <c r="L1348" s="64">
        <v>1</v>
      </c>
      <c r="M1348" s="65">
        <v>367412.09999999899</v>
      </c>
      <c r="N1348" s="87">
        <v>9707734</v>
      </c>
      <c r="O1348" s="87" t="s">
        <v>1228</v>
      </c>
      <c r="P1348" s="87" t="str">
        <f>VLOOKUP(CENSO[[#This Row],[DAP (cm)]],CD[],2,TRUE)</f>
        <v>TORA</v>
      </c>
      <c r="Q1348" s="87" t="str">
        <f>VLOOKUP(CENSO[[#This Row],[DAP (cm)]],DD[],2,TRUE)</f>
        <v>60├ 70</v>
      </c>
      <c r="R1348" s="87" t="str" cm="1">
        <f t="array" ref="R1348">INDEX(_xlfn.TEXTSPLIT(CENSO[[#This Row],[NOME CIENTIFICO]]," "),1)</f>
        <v>Tachigali</v>
      </c>
      <c r="S1348" s="98" t="s">
        <v>1004</v>
      </c>
      <c r="T1348" s="87">
        <f>_xlfn.MINIFS(CENSO[DAP (cm)],CENSO[NOME CIENTIFICO],CENSO[[#This Row],[NOME CIENTIFICO]])</f>
        <v>39.152116000606256</v>
      </c>
      <c r="U13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48" s="87" t="str">
        <f>IF(CENSO[[#This Row],[DAP (cm)]]&lt;CENSO[[#This Row],[DMCE (cm)]],"DAP &lt; DMCE","DAP ≥ DMCE")</f>
        <v>DAP ≥ DMCE</v>
      </c>
      <c r="W1348" s="87" t="str">
        <f>IF(CENSO[[#This Row],[DAP (cm)]]&gt;200, "Superior", "Inferior")</f>
        <v>Inferior</v>
      </c>
      <c r="X1348" s="87" t="str">
        <f>VLOOKUP(CENSO[[#This Row],[NOME COMUM]],ESPECIES[],4,FALSE)</f>
        <v>Não</v>
      </c>
      <c r="Y1348" s="87" t="str">
        <f>IF(IFERROR(VLOOKUP(CENSO[[#This Row],[NOME COMUM]],COMERCIAIS[],2, FALSE), "Não") &lt;&gt; "Não", "Sim", "Não")</f>
        <v>Sim</v>
      </c>
      <c r="Z1348" s="133">
        <f>CENSO[[#This Row],[g (m²)]]/SUM(AEEF[AEEF-UT])</f>
        <v>5.3487388353774844E-4</v>
      </c>
      <c r="AA1348" s="133">
        <f>CENSO[[#This Row],[v (m³)]]/SUM(AEEF[AEEF-UT])</f>
        <v>5.9905874956227827E-3</v>
      </c>
    </row>
    <row r="1349" spans="1:27" ht="14">
      <c r="A1349" s="86">
        <v>1</v>
      </c>
      <c r="B1349" s="86">
        <v>1</v>
      </c>
      <c r="C1349" s="63">
        <v>47</v>
      </c>
      <c r="D1349" s="63">
        <v>1348</v>
      </c>
      <c r="E1349" s="63" t="str">
        <f>VLOOKUP(CENSO[[#This Row],[NOME COMUM]],ESPECIES[],2,FALSE)</f>
        <v>Kielmeyera variabilis Mart.</v>
      </c>
      <c r="F1349" s="64" t="s">
        <v>77</v>
      </c>
      <c r="G1349" s="64">
        <v>170</v>
      </c>
      <c r="H1349" s="97">
        <f>CENSO[[#This Row],[CAP (cm)]]/PI()</f>
        <v>54.112680651244418</v>
      </c>
      <c r="I1349" s="64">
        <v>17</v>
      </c>
      <c r="J1349" s="96">
        <f>(PI()*(CENSO[[#This Row],[DAP (cm)]]^2))/40000</f>
        <v>0.2299788927677888</v>
      </c>
      <c r="K1349" s="96">
        <f>CENSO[[#This Row],[g (m²)]]*CENSO[[#This Row],[H (m)]]*0.7</f>
        <v>2.7367488239366864</v>
      </c>
      <c r="L1349" s="64">
        <v>1</v>
      </c>
      <c r="M1349" s="65">
        <v>367393</v>
      </c>
      <c r="N1349" s="87">
        <v>9707776.5</v>
      </c>
      <c r="O1349" s="87" t="s">
        <v>1227</v>
      </c>
      <c r="P1349" s="87" t="str">
        <f>VLOOKUP(CENSO[[#This Row],[DAP (cm)]],CD[],2,TRUE)</f>
        <v>TORA</v>
      </c>
      <c r="Q1349" s="87" t="str">
        <f>VLOOKUP(CENSO[[#This Row],[DAP (cm)]],DD[],2,TRUE)</f>
        <v>50├ 60</v>
      </c>
      <c r="R1349" s="87" t="str" cm="1">
        <f t="array" ref="R1349">INDEX(_xlfn.TEXTSPLIT(CENSO[[#This Row],[NOME CIENTIFICO]]," "),1)</f>
        <v>Kielmeyera</v>
      </c>
      <c r="S1349" s="98" t="s">
        <v>1004</v>
      </c>
      <c r="T1349" s="87">
        <f>_xlfn.MINIFS(CENSO[DAP (cm)],CENSO[NOME CIENTIFICO],CENSO[[#This Row],[NOME CIENTIFICO]])</f>
        <v>41.38028520389279</v>
      </c>
      <c r="U13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349" s="87" t="str">
        <f>IF(CENSO[[#This Row],[DAP (cm)]]&lt;CENSO[[#This Row],[DMCE (cm)]],"DAP &lt; DMCE","DAP ≥ DMCE")</f>
        <v>DAP ≥ DMCE</v>
      </c>
      <c r="W1349" s="87" t="str">
        <f>IF(CENSO[[#This Row],[DAP (cm)]]&gt;200, "Superior", "Inferior")</f>
        <v>Inferior</v>
      </c>
      <c r="X1349" s="87" t="str">
        <f>VLOOKUP(CENSO[[#This Row],[NOME COMUM]],ESPECIES[],4,FALSE)</f>
        <v>Não</v>
      </c>
      <c r="Y1349" s="87" t="str">
        <f>IF(IFERROR(VLOOKUP(CENSO[[#This Row],[NOME COMUM]],COMERCIAIS[],2, FALSE), "Não") &lt;&gt; "Não", "Sim", "Não")</f>
        <v>Não</v>
      </c>
      <c r="Z1349" s="133">
        <f>CENSO[[#This Row],[g (m²)]]/SUM(AEEF[AEEF-UT])</f>
        <v>4.0238065478553035E-4</v>
      </c>
      <c r="AA1349" s="133">
        <f>CENSO[[#This Row],[v (m³)]]/SUM(AEEF[AEEF-UT])</f>
        <v>4.7883297919478112E-3</v>
      </c>
    </row>
    <row r="1350" spans="1:27" ht="14">
      <c r="A1350" s="86">
        <v>1</v>
      </c>
      <c r="B1350" s="86">
        <v>1</v>
      </c>
      <c r="C1350" s="63">
        <v>47</v>
      </c>
      <c r="D1350" s="63">
        <v>1349</v>
      </c>
      <c r="E1350" s="63" t="str">
        <f>VLOOKUP(CENSO[[#This Row],[NOME COMUM]],ESPECIES[],2,FALSE)</f>
        <v>Tachigali myrmecophila Ducke</v>
      </c>
      <c r="F1350" s="64" t="s">
        <v>14</v>
      </c>
      <c r="G1350" s="64">
        <v>400</v>
      </c>
      <c r="H1350" s="97">
        <f>CENSO[[#This Row],[CAP (cm)]]/PI()</f>
        <v>127.32395447351627</v>
      </c>
      <c r="I1350" s="64">
        <v>19</v>
      </c>
      <c r="J1350" s="96">
        <f>(PI()*(CENSO[[#This Row],[DAP (cm)]]^2))/40000</f>
        <v>1.2732395447351625</v>
      </c>
      <c r="K1350" s="96">
        <f>CENSO[[#This Row],[g (m²)]]*CENSO[[#This Row],[H (m)]]*0.7</f>
        <v>16.93408594497766</v>
      </c>
      <c r="L1350" s="64">
        <v>1</v>
      </c>
      <c r="M1350" s="65">
        <v>367390</v>
      </c>
      <c r="N1350" s="87">
        <v>9707772.5</v>
      </c>
      <c r="O1350" s="87" t="s">
        <v>1228</v>
      </c>
      <c r="P1350" s="87" t="str">
        <f>VLOOKUP(CENSO[[#This Row],[DAP (cm)]],CD[],2,TRUE)</f>
        <v>TORA</v>
      </c>
      <c r="Q1350" s="87" t="str">
        <f>VLOOKUP(CENSO[[#This Row],[DAP (cm)]],DD[],2,TRUE)</f>
        <v>120├ 130</v>
      </c>
      <c r="R1350" s="87" t="str" cm="1">
        <f t="array" ref="R1350">INDEX(_xlfn.TEXTSPLIT(CENSO[[#This Row],[NOME CIENTIFICO]]," "),1)</f>
        <v>Tachigali</v>
      </c>
      <c r="S1350" s="98" t="s">
        <v>1004</v>
      </c>
      <c r="T1350" s="87">
        <f>_xlfn.MINIFS(CENSO[DAP (cm)],CENSO[NOME CIENTIFICO],CENSO[[#This Row],[NOME CIENTIFICO]])</f>
        <v>39.152116000606256</v>
      </c>
      <c r="U13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50" s="87" t="str">
        <f>IF(CENSO[[#This Row],[DAP (cm)]]&lt;CENSO[[#This Row],[DMCE (cm)]],"DAP &lt; DMCE","DAP ≥ DMCE")</f>
        <v>DAP ≥ DMCE</v>
      </c>
      <c r="W1350" s="87" t="str">
        <f>IF(CENSO[[#This Row],[DAP (cm)]]&gt;200, "Superior", "Inferior")</f>
        <v>Inferior</v>
      </c>
      <c r="X1350" s="87" t="str">
        <f>VLOOKUP(CENSO[[#This Row],[NOME COMUM]],ESPECIES[],4,FALSE)</f>
        <v>Não</v>
      </c>
      <c r="Y1350" s="87" t="str">
        <f>IF(IFERROR(VLOOKUP(CENSO[[#This Row],[NOME COMUM]],COMERCIAIS[],2, FALSE), "Não") &lt;&gt; "Não", "Sim", "Não")</f>
        <v>Sim</v>
      </c>
      <c r="Z1350" s="133">
        <f>CENSO[[#This Row],[g (m²)]]/SUM(AEEF[AEEF-UT])</f>
        <v>2.2277129676707558E-3</v>
      </c>
      <c r="AA1350" s="133">
        <f>CENSO[[#This Row],[v (m³)]]/SUM(AEEF[AEEF-UT])</f>
        <v>2.962858247002105E-2</v>
      </c>
    </row>
    <row r="1351" spans="1:27" ht="14">
      <c r="A1351" s="86">
        <v>1</v>
      </c>
      <c r="B1351" s="86">
        <v>1</v>
      </c>
      <c r="C1351" s="63">
        <v>47</v>
      </c>
      <c r="D1351" s="63">
        <v>1350</v>
      </c>
      <c r="E1351" s="63" t="str">
        <f>VLOOKUP(CENSO[[#This Row],[NOME COMUM]],ESPECIES[],2,FALSE)</f>
        <v>Enterolobium contortisiliquum (Vell.) Morong</v>
      </c>
      <c r="F1351" s="64" t="s">
        <v>45</v>
      </c>
      <c r="G1351" s="64">
        <v>260</v>
      </c>
      <c r="H1351" s="97">
        <f>CENSO[[#This Row],[CAP (cm)]]/PI()</f>
        <v>82.760570407785579</v>
      </c>
      <c r="I1351" s="64">
        <v>19</v>
      </c>
      <c r="J1351" s="96">
        <f>(PI()*(CENSO[[#This Row],[DAP (cm)]]^2))/40000</f>
        <v>0.53794370765060628</v>
      </c>
      <c r="K1351" s="96">
        <f>CENSO[[#This Row],[g (m²)]]*CENSO[[#This Row],[H (m)]]*0.7</f>
        <v>7.1546513117530628</v>
      </c>
      <c r="L1351" s="64">
        <v>2</v>
      </c>
      <c r="M1351" s="65">
        <v>367391.7</v>
      </c>
      <c r="N1351" s="87">
        <v>9707776.3000000007</v>
      </c>
      <c r="O1351" s="87" t="s">
        <v>1228</v>
      </c>
      <c r="P1351" s="87" t="str">
        <f>VLOOKUP(CENSO[[#This Row],[DAP (cm)]],CD[],2,TRUE)</f>
        <v>TORA</v>
      </c>
      <c r="Q1351" s="87" t="str">
        <f>VLOOKUP(CENSO[[#This Row],[DAP (cm)]],DD[],2,TRUE)</f>
        <v>80├ 90</v>
      </c>
      <c r="R1351" s="87" t="str" cm="1">
        <f t="array" ref="R1351">INDEX(_xlfn.TEXTSPLIT(CENSO[[#This Row],[NOME CIENTIFICO]]," "),1)</f>
        <v>Enterolobium</v>
      </c>
      <c r="S1351" s="98" t="s">
        <v>1004</v>
      </c>
      <c r="T1351" s="87">
        <f>_xlfn.MINIFS(CENSO[DAP (cm)],CENSO[NOME CIENTIFICO],CENSO[[#This Row],[NOME CIENTIFICO]])</f>
        <v>42.971834634811742</v>
      </c>
      <c r="U13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1351" s="87" t="str">
        <f>IF(CENSO[[#This Row],[DAP (cm)]]&lt;CENSO[[#This Row],[DMCE (cm)]],"DAP &lt; DMCE","DAP ≥ DMCE")</f>
        <v>DAP ≥ DMCE</v>
      </c>
      <c r="W1351" s="87" t="str">
        <f>IF(CENSO[[#This Row],[DAP (cm)]]&gt;200, "Superior", "Inferior")</f>
        <v>Inferior</v>
      </c>
      <c r="X1351" s="87" t="str">
        <f>VLOOKUP(CENSO[[#This Row],[NOME COMUM]],ESPECIES[],4,FALSE)</f>
        <v>Não</v>
      </c>
      <c r="Y1351" s="87" t="str">
        <f>IF(IFERROR(VLOOKUP(CENSO[[#This Row],[NOME COMUM]],COMERCIAIS[],2, FALSE), "Não") &lt;&gt; "Não", "Sim", "Não")</f>
        <v>Sim</v>
      </c>
      <c r="Z1351" s="133">
        <f>CENSO[[#This Row],[g (m²)]]/SUM(AEEF[AEEF-UT])</f>
        <v>9.4120872884089456E-4</v>
      </c>
      <c r="AA1351" s="133">
        <f>CENSO[[#This Row],[v (m³)]]/SUM(AEEF[AEEF-UT])</f>
        <v>1.2518076093583895E-2</v>
      </c>
    </row>
    <row r="1352" spans="1:27" ht="14">
      <c r="A1352" s="86">
        <v>1</v>
      </c>
      <c r="B1352" s="86">
        <v>1</v>
      </c>
      <c r="C1352" s="63">
        <v>47</v>
      </c>
      <c r="D1352" s="63">
        <v>1351</v>
      </c>
      <c r="E1352" s="63" t="str">
        <f>VLOOKUP(CENSO[[#This Row],[NOME COMUM]],ESPECIES[],2,FALSE)</f>
        <v>Cordia umbraculifera DC.</v>
      </c>
      <c r="F1352" s="64" t="s">
        <v>92</v>
      </c>
      <c r="G1352" s="64">
        <v>133</v>
      </c>
      <c r="H1352" s="97">
        <f>CENSO[[#This Row],[CAP (cm)]]/PI()</f>
        <v>42.335214862444161</v>
      </c>
      <c r="I1352" s="64">
        <v>16</v>
      </c>
      <c r="J1352" s="96">
        <f>(PI()*(CENSO[[#This Row],[DAP (cm)]]^2))/40000</f>
        <v>0.14076458941762685</v>
      </c>
      <c r="K1352" s="96">
        <f>CENSO[[#This Row],[g (m²)]]*CENSO[[#This Row],[H (m)]]*0.7</f>
        <v>1.5765634014774206</v>
      </c>
      <c r="L1352" s="64">
        <v>2</v>
      </c>
      <c r="M1352" s="65">
        <v>367383.299999999</v>
      </c>
      <c r="N1352" s="87">
        <v>9707785.0999999903</v>
      </c>
      <c r="O1352" s="98" t="s">
        <v>1225</v>
      </c>
      <c r="P1352" s="87" t="str">
        <f>VLOOKUP(CENSO[[#This Row],[DAP (cm)]],CD[],2,TRUE)</f>
        <v>TORETE</v>
      </c>
      <c r="Q1352" s="87" t="str">
        <f>VLOOKUP(CENSO[[#This Row],[DAP (cm)]],DD[],2,TRUE)</f>
        <v>40├ 50</v>
      </c>
      <c r="R1352" s="87" t="str" cm="1">
        <f t="array" ref="R1352">INDEX(_xlfn.TEXTSPLIT(CENSO[[#This Row],[NOME CIENTIFICO]]," "),1)</f>
        <v>Cordia</v>
      </c>
      <c r="S1352" s="98" t="s">
        <v>1004</v>
      </c>
      <c r="T1352" s="87">
        <f>_xlfn.MINIFS(CENSO[DAP (cm)],CENSO[NOME CIENTIFICO],CENSO[[#This Row],[NOME CIENTIFICO]])</f>
        <v>42.335214862444161</v>
      </c>
      <c r="U13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1352" s="87" t="str">
        <f>IF(CENSO[[#This Row],[DAP (cm)]]&lt;CENSO[[#This Row],[DMCE (cm)]],"DAP &lt; DMCE","DAP ≥ DMCE")</f>
        <v>DAP &lt; DMCE</v>
      </c>
      <c r="W1352" s="87" t="str">
        <f>IF(CENSO[[#This Row],[DAP (cm)]]&gt;200, "Superior", "Inferior")</f>
        <v>Inferior</v>
      </c>
      <c r="X1352" s="87" t="str">
        <f>VLOOKUP(CENSO[[#This Row],[NOME COMUM]],ESPECIES[],4,FALSE)</f>
        <v>Não</v>
      </c>
      <c r="Y1352" s="87" t="str">
        <f>IF(IFERROR(VLOOKUP(CENSO[[#This Row],[NOME COMUM]],COMERCIAIS[],2, FALSE), "Não") &lt;&gt; "Não", "Sim", "Não")</f>
        <v>Não</v>
      </c>
      <c r="Z1352" s="133">
        <f>CENSO[[#This Row],[g (m²)]]/SUM(AEEF[AEEF-UT])</f>
        <v>2.4628759178205005E-4</v>
      </c>
      <c r="AA1352" s="133">
        <f>CENSO[[#This Row],[v (m³)]]/SUM(AEEF[AEEF-UT])</f>
        <v>2.7584210279589603E-3</v>
      </c>
    </row>
    <row r="1353" spans="1:27" ht="14">
      <c r="A1353" s="86">
        <v>1</v>
      </c>
      <c r="B1353" s="86">
        <v>1</v>
      </c>
      <c r="C1353" s="63">
        <v>47</v>
      </c>
      <c r="D1353" s="63">
        <v>1352</v>
      </c>
      <c r="E1353" s="63" t="str">
        <f>VLOOKUP(CENSO[[#This Row],[NOME COMUM]],ESPECIES[],2,FALSE)</f>
        <v>Piptadenia suaveolens Miq.</v>
      </c>
      <c r="F1353" s="64" t="s">
        <v>22</v>
      </c>
      <c r="G1353" s="64">
        <v>200</v>
      </c>
      <c r="H1353" s="97">
        <f>CENSO[[#This Row],[CAP (cm)]]/PI()</f>
        <v>63.661977236758133</v>
      </c>
      <c r="I1353" s="64">
        <v>18</v>
      </c>
      <c r="J1353" s="96">
        <f>(PI()*(CENSO[[#This Row],[DAP (cm)]]^2))/40000</f>
        <v>0.31830988618379064</v>
      </c>
      <c r="K1353" s="96">
        <f>CENSO[[#This Row],[g (m²)]]*CENSO[[#This Row],[H (m)]]*0.7</f>
        <v>4.0107045659157619</v>
      </c>
      <c r="L1353" s="64">
        <v>1</v>
      </c>
      <c r="M1353" s="65">
        <v>367377.2</v>
      </c>
      <c r="N1353" s="87">
        <v>9707777.0999999903</v>
      </c>
      <c r="O1353" s="87" t="s">
        <v>1228</v>
      </c>
      <c r="P1353" s="87" t="str">
        <f>VLOOKUP(CENSO[[#This Row],[DAP (cm)]],CD[],2,TRUE)</f>
        <v>TORA</v>
      </c>
      <c r="Q1353" s="87" t="str">
        <f>VLOOKUP(CENSO[[#This Row],[DAP (cm)]],DD[],2,TRUE)</f>
        <v>60├ 70</v>
      </c>
      <c r="R1353" s="87" t="str" cm="1">
        <f t="array" ref="R1353">INDEX(_xlfn.TEXTSPLIT(CENSO[[#This Row],[NOME CIENTIFICO]]," "),1)</f>
        <v>Piptadenia</v>
      </c>
      <c r="S1353" s="98" t="s">
        <v>1004</v>
      </c>
      <c r="T1353" s="87">
        <f>_xlfn.MINIFS(CENSO[DAP (cm)],CENSO[NOME CIENTIFICO],CENSO[[#This Row],[NOME CIENTIFICO]])</f>
        <v>39.788735772973837</v>
      </c>
      <c r="U13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53" s="87" t="str">
        <f>IF(CENSO[[#This Row],[DAP (cm)]]&lt;CENSO[[#This Row],[DMCE (cm)]],"DAP &lt; DMCE","DAP ≥ DMCE")</f>
        <v>DAP ≥ DMCE</v>
      </c>
      <c r="W1353" s="87" t="str">
        <f>IF(CENSO[[#This Row],[DAP (cm)]]&gt;200, "Superior", "Inferior")</f>
        <v>Inferior</v>
      </c>
      <c r="X1353" s="87" t="str">
        <f>VLOOKUP(CENSO[[#This Row],[NOME COMUM]],ESPECIES[],4,FALSE)</f>
        <v>Não</v>
      </c>
      <c r="Y1353" s="87" t="str">
        <f>IF(IFERROR(VLOOKUP(CENSO[[#This Row],[NOME COMUM]],COMERCIAIS[],2, FALSE), "Não") &lt;&gt; "Não", "Sim", "Não")</f>
        <v>Sim</v>
      </c>
      <c r="Z1353" s="133">
        <f>CENSO[[#This Row],[g (m²)]]/SUM(AEEF[AEEF-UT])</f>
        <v>5.5692824191768894E-4</v>
      </c>
      <c r="AA1353" s="133">
        <f>CENSO[[#This Row],[v (m³)]]/SUM(AEEF[AEEF-UT])</f>
        <v>7.0172958481628809E-3</v>
      </c>
    </row>
    <row r="1354" spans="1:27" ht="14">
      <c r="A1354" s="86">
        <v>1</v>
      </c>
      <c r="B1354" s="86">
        <v>1</v>
      </c>
      <c r="C1354" s="63">
        <v>47</v>
      </c>
      <c r="D1354" s="63">
        <v>1353</v>
      </c>
      <c r="E1354" s="63" t="str">
        <f>VLOOKUP(CENSO[[#This Row],[NOME COMUM]],ESPECIES[],2,FALSE)</f>
        <v>Couratari guianensis Aubl.</v>
      </c>
      <c r="F1354" s="64" t="s">
        <v>6</v>
      </c>
      <c r="G1354" s="64">
        <v>195</v>
      </c>
      <c r="H1354" s="97">
        <f>CENSO[[#This Row],[CAP (cm)]]/PI()</f>
        <v>62.070427805839181</v>
      </c>
      <c r="I1354" s="64">
        <v>25</v>
      </c>
      <c r="J1354" s="96">
        <f>(PI()*(CENSO[[#This Row],[DAP (cm)]]^2))/40000</f>
        <v>0.30259333555346601</v>
      </c>
      <c r="K1354" s="96">
        <f>CENSO[[#This Row],[g (m²)]]*CENSO[[#This Row],[H (m)]]*0.7</f>
        <v>5.2953833721856549</v>
      </c>
      <c r="L1354" s="64">
        <v>1</v>
      </c>
      <c r="M1354" s="65">
        <v>367372.59999999899</v>
      </c>
      <c r="N1354" s="87">
        <v>9707774.5</v>
      </c>
      <c r="O1354" s="87" t="s">
        <v>1228</v>
      </c>
      <c r="P1354" s="87" t="str">
        <f>VLOOKUP(CENSO[[#This Row],[DAP (cm)]],CD[],2,TRUE)</f>
        <v>TORA</v>
      </c>
      <c r="Q1354" s="87" t="str">
        <f>VLOOKUP(CENSO[[#This Row],[DAP (cm)]],DD[],2,TRUE)</f>
        <v>60├ 70</v>
      </c>
      <c r="R1354" s="87" t="str" cm="1">
        <f t="array" ref="R1354">INDEX(_xlfn.TEXTSPLIT(CENSO[[#This Row],[NOME CIENTIFICO]]," "),1)</f>
        <v>Couratari</v>
      </c>
      <c r="S1354" s="98" t="s">
        <v>1004</v>
      </c>
      <c r="T1354" s="87">
        <f>_xlfn.MINIFS(CENSO[DAP (cm)],CENSO[NOME CIENTIFICO],CENSO[[#This Row],[NOME CIENTIFICO]])</f>
        <v>38.833806114422465</v>
      </c>
      <c r="U13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54" s="87" t="str">
        <f>IF(CENSO[[#This Row],[DAP (cm)]]&lt;CENSO[[#This Row],[DMCE (cm)]],"DAP &lt; DMCE","DAP ≥ DMCE")</f>
        <v>DAP ≥ DMCE</v>
      </c>
      <c r="W1354" s="87" t="str">
        <f>IF(CENSO[[#This Row],[DAP (cm)]]&gt;200, "Superior", "Inferior")</f>
        <v>Inferior</v>
      </c>
      <c r="X1354" s="87" t="str">
        <f>VLOOKUP(CENSO[[#This Row],[NOME COMUM]],ESPECIES[],4,FALSE)</f>
        <v>Não</v>
      </c>
      <c r="Y1354" s="87" t="str">
        <f>IF(IFERROR(VLOOKUP(CENSO[[#This Row],[NOME COMUM]],COMERCIAIS[],2, FALSE), "Não") &lt;&gt; "Não", "Sim", "Não")</f>
        <v>Sim</v>
      </c>
      <c r="Z1354" s="133">
        <f>CENSO[[#This Row],[g (m²)]]/SUM(AEEF[AEEF-UT])</f>
        <v>5.2942990997300308E-4</v>
      </c>
      <c r="AA1354" s="133">
        <f>CENSO[[#This Row],[v (m³)]]/SUM(AEEF[AEEF-UT])</f>
        <v>9.2650234245275544E-3</v>
      </c>
    </row>
    <row r="1355" spans="1:27" ht="14">
      <c r="A1355" s="86">
        <v>1</v>
      </c>
      <c r="B1355" s="86">
        <v>1</v>
      </c>
      <c r="C1355" s="63">
        <v>47</v>
      </c>
      <c r="D1355" s="63">
        <v>1354</v>
      </c>
      <c r="E1355" s="63" t="str">
        <f>VLOOKUP(CENSO[[#This Row],[NOME COMUM]],ESPECIES[],2,FALSE)</f>
        <v>Matisia paraensis Huber</v>
      </c>
      <c r="F1355" s="64" t="s">
        <v>72</v>
      </c>
      <c r="G1355" s="64">
        <v>196</v>
      </c>
      <c r="H1355" s="97">
        <f>CENSO[[#This Row],[CAP (cm)]]/PI()</f>
        <v>62.388737692022971</v>
      </c>
      <c r="I1355" s="64">
        <v>18</v>
      </c>
      <c r="J1355" s="96">
        <f>(PI()*(CENSO[[#This Row],[DAP (cm)]]^2))/40000</f>
        <v>0.30570481469091254</v>
      </c>
      <c r="K1355" s="96">
        <f>CENSO[[#This Row],[g (m²)]]*CENSO[[#This Row],[H (m)]]*0.7</f>
        <v>3.8518806651054978</v>
      </c>
      <c r="L1355" s="64">
        <v>2</v>
      </c>
      <c r="M1355" s="65">
        <v>367354.5</v>
      </c>
      <c r="N1355" s="87">
        <v>9707785.3000000007</v>
      </c>
      <c r="O1355" s="87" t="s">
        <v>1227</v>
      </c>
      <c r="P1355" s="87" t="str">
        <f>VLOOKUP(CENSO[[#This Row],[DAP (cm)]],CD[],2,TRUE)</f>
        <v>TORA</v>
      </c>
      <c r="Q1355" s="87" t="str">
        <f>VLOOKUP(CENSO[[#This Row],[DAP (cm)]],DD[],2,TRUE)</f>
        <v>60├ 70</v>
      </c>
      <c r="R1355" s="87" t="str" cm="1">
        <f t="array" ref="R1355">INDEX(_xlfn.TEXTSPLIT(CENSO[[#This Row],[NOME CIENTIFICO]]," "),1)</f>
        <v>Matisia</v>
      </c>
      <c r="S1355" s="98" t="s">
        <v>1004</v>
      </c>
      <c r="T1355" s="87">
        <f>_xlfn.MINIFS(CENSO[DAP (cm)],CENSO[NOME CIENTIFICO],CENSO[[#This Row],[NOME CIENTIFICO]])</f>
        <v>43.926764293363114</v>
      </c>
      <c r="U13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1355" s="87" t="str">
        <f>IF(CENSO[[#This Row],[DAP (cm)]]&lt;CENSO[[#This Row],[DMCE (cm)]],"DAP &lt; DMCE","DAP ≥ DMCE")</f>
        <v>DAP ≥ DMCE</v>
      </c>
      <c r="W1355" s="87" t="str">
        <f>IF(CENSO[[#This Row],[DAP (cm)]]&gt;200, "Superior", "Inferior")</f>
        <v>Inferior</v>
      </c>
      <c r="X1355" s="87" t="str">
        <f>VLOOKUP(CENSO[[#This Row],[NOME COMUM]],ESPECIES[],4,FALSE)</f>
        <v>Não</v>
      </c>
      <c r="Y1355" s="87" t="str">
        <f>IF(IFERROR(VLOOKUP(CENSO[[#This Row],[NOME COMUM]],COMERCIAIS[],2, FALSE), "Não") &lt;&gt; "Não", "Sim", "Não")</f>
        <v>Não</v>
      </c>
      <c r="Z1355" s="133">
        <f>CENSO[[#This Row],[g (m²)]]/SUM(AEEF[AEEF-UT])</f>
        <v>5.3487388353774844E-4</v>
      </c>
      <c r="AA1355" s="133">
        <f>CENSO[[#This Row],[v (m³)]]/SUM(AEEF[AEEF-UT])</f>
        <v>6.7394109325756308E-3</v>
      </c>
    </row>
    <row r="1356" spans="1:27" ht="14">
      <c r="A1356" s="86">
        <v>1</v>
      </c>
      <c r="B1356" s="86">
        <v>1</v>
      </c>
      <c r="C1356" s="63">
        <v>47</v>
      </c>
      <c r="D1356" s="63">
        <v>1355</v>
      </c>
      <c r="E1356" s="63" t="str">
        <f>VLOOKUP(CENSO[[#This Row],[NOME COMUM]],ESPECIES[],2,FALSE)</f>
        <v>Tachigali myrmecophila Ducke</v>
      </c>
      <c r="F1356" s="64" t="s">
        <v>14</v>
      </c>
      <c r="G1356" s="64">
        <v>200</v>
      </c>
      <c r="H1356" s="97">
        <f>CENSO[[#This Row],[CAP (cm)]]/PI()</f>
        <v>63.661977236758133</v>
      </c>
      <c r="I1356" s="64">
        <v>18</v>
      </c>
      <c r="J1356" s="96">
        <f>(PI()*(CENSO[[#This Row],[DAP (cm)]]^2))/40000</f>
        <v>0.31830988618379064</v>
      </c>
      <c r="K1356" s="96">
        <f>CENSO[[#This Row],[g (m²)]]*CENSO[[#This Row],[H (m)]]*0.7</f>
        <v>4.0107045659157619</v>
      </c>
      <c r="L1356" s="64">
        <v>2</v>
      </c>
      <c r="M1356" s="65">
        <v>367344.2</v>
      </c>
      <c r="N1356" s="87">
        <v>9707806.4000000004</v>
      </c>
      <c r="O1356" s="87" t="s">
        <v>1228</v>
      </c>
      <c r="P1356" s="87" t="str">
        <f>VLOOKUP(CENSO[[#This Row],[DAP (cm)]],CD[],2,TRUE)</f>
        <v>TORA</v>
      </c>
      <c r="Q1356" s="87" t="str">
        <f>VLOOKUP(CENSO[[#This Row],[DAP (cm)]],DD[],2,TRUE)</f>
        <v>60├ 70</v>
      </c>
      <c r="R1356" s="87" t="str" cm="1">
        <f t="array" ref="R1356">INDEX(_xlfn.TEXTSPLIT(CENSO[[#This Row],[NOME CIENTIFICO]]," "),1)</f>
        <v>Tachigali</v>
      </c>
      <c r="S1356" s="98" t="s">
        <v>1004</v>
      </c>
      <c r="T1356" s="87">
        <f>_xlfn.MINIFS(CENSO[DAP (cm)],CENSO[NOME CIENTIFICO],CENSO[[#This Row],[NOME CIENTIFICO]])</f>
        <v>39.152116000606256</v>
      </c>
      <c r="U13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56" s="87" t="str">
        <f>IF(CENSO[[#This Row],[DAP (cm)]]&lt;CENSO[[#This Row],[DMCE (cm)]],"DAP &lt; DMCE","DAP ≥ DMCE")</f>
        <v>DAP ≥ DMCE</v>
      </c>
      <c r="W1356" s="87" t="str">
        <f>IF(CENSO[[#This Row],[DAP (cm)]]&gt;200, "Superior", "Inferior")</f>
        <v>Inferior</v>
      </c>
      <c r="X1356" s="87" t="str">
        <f>VLOOKUP(CENSO[[#This Row],[NOME COMUM]],ESPECIES[],4,FALSE)</f>
        <v>Não</v>
      </c>
      <c r="Y1356" s="87" t="str">
        <f>IF(IFERROR(VLOOKUP(CENSO[[#This Row],[NOME COMUM]],COMERCIAIS[],2, FALSE), "Não") &lt;&gt; "Não", "Sim", "Não")</f>
        <v>Sim</v>
      </c>
      <c r="Z1356" s="133">
        <f>CENSO[[#This Row],[g (m²)]]/SUM(AEEF[AEEF-UT])</f>
        <v>5.5692824191768894E-4</v>
      </c>
      <c r="AA1356" s="133">
        <f>CENSO[[#This Row],[v (m³)]]/SUM(AEEF[AEEF-UT])</f>
        <v>7.0172958481628809E-3</v>
      </c>
    </row>
    <row r="1357" spans="1:27" ht="14">
      <c r="A1357" s="86">
        <v>1</v>
      </c>
      <c r="B1357" s="86">
        <v>1</v>
      </c>
      <c r="C1357" s="63">
        <v>47</v>
      </c>
      <c r="D1357" s="63">
        <v>1356</v>
      </c>
      <c r="E1357" s="63" t="str">
        <f>VLOOKUP(CENSO[[#This Row],[NOME COMUM]],ESPECIES[],2,FALSE)</f>
        <v>Astronium lecointei Ducke</v>
      </c>
      <c r="F1357" s="64" t="s">
        <v>5</v>
      </c>
      <c r="G1357" s="64">
        <v>253</v>
      </c>
      <c r="H1357" s="97">
        <f>CENSO[[#This Row],[CAP (cm)]]/PI()</f>
        <v>80.532401204499038</v>
      </c>
      <c r="I1357" s="64">
        <v>23</v>
      </c>
      <c r="J1357" s="96">
        <f>(PI()*(CENSO[[#This Row],[DAP (cm)]]^2))/40000</f>
        <v>0.50936743761845638</v>
      </c>
      <c r="K1357" s="96">
        <f>CENSO[[#This Row],[g (m²)]]*CENSO[[#This Row],[H (m)]]*0.7</f>
        <v>8.2008157456571471</v>
      </c>
      <c r="L1357" s="64">
        <v>1</v>
      </c>
      <c r="M1357" s="65">
        <v>367349.7</v>
      </c>
      <c r="N1357" s="87">
        <v>9707813.5999999903</v>
      </c>
      <c r="O1357" s="87" t="s">
        <v>1228</v>
      </c>
      <c r="P1357" s="87" t="str">
        <f>VLOOKUP(CENSO[[#This Row],[DAP (cm)]],CD[],2,TRUE)</f>
        <v>TORA</v>
      </c>
      <c r="Q1357" s="87" t="str">
        <f>VLOOKUP(CENSO[[#This Row],[DAP (cm)]],DD[],2,TRUE)</f>
        <v>80├ 90</v>
      </c>
      <c r="R1357" s="87" t="str" cm="1">
        <f t="array" ref="R1357">INDEX(_xlfn.TEXTSPLIT(CENSO[[#This Row],[NOME CIENTIFICO]]," "),1)</f>
        <v>Astronium</v>
      </c>
      <c r="S1357" s="98" t="s">
        <v>1004</v>
      </c>
      <c r="T1357" s="87">
        <f>_xlfn.MINIFS(CENSO[DAP (cm)],CENSO[NOME CIENTIFICO],CENSO[[#This Row],[NOME CIENTIFICO]])</f>
        <v>40.107045659157627</v>
      </c>
      <c r="U13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357" s="87" t="str">
        <f>IF(CENSO[[#This Row],[DAP (cm)]]&lt;CENSO[[#This Row],[DMCE (cm)]],"DAP &lt; DMCE","DAP ≥ DMCE")</f>
        <v>DAP ≥ DMCE</v>
      </c>
      <c r="W1357" s="87" t="str">
        <f>IF(CENSO[[#This Row],[DAP (cm)]]&gt;200, "Superior", "Inferior")</f>
        <v>Inferior</v>
      </c>
      <c r="X1357" s="87" t="str">
        <f>VLOOKUP(CENSO[[#This Row],[NOME COMUM]],ESPECIES[],4,FALSE)</f>
        <v>Não</v>
      </c>
      <c r="Y1357" s="87" t="str">
        <f>IF(IFERROR(VLOOKUP(CENSO[[#This Row],[NOME COMUM]],COMERCIAIS[],2, FALSE), "Não") &lt;&gt; "Não", "Sim", "Não")</f>
        <v>Sim</v>
      </c>
      <c r="Z1357" s="133">
        <f>CENSO[[#This Row],[g (m²)]]/SUM(AEEF[AEEF-UT])</f>
        <v>8.9121049592273379E-4</v>
      </c>
      <c r="AA1357" s="133">
        <f>CENSO[[#This Row],[v (m³)]]/SUM(AEEF[AEEF-UT])</f>
        <v>1.4348488984356013E-2</v>
      </c>
    </row>
    <row r="1358" spans="1:27" ht="14">
      <c r="A1358" s="86">
        <v>1</v>
      </c>
      <c r="B1358" s="86">
        <v>1</v>
      </c>
      <c r="C1358" s="63">
        <v>47</v>
      </c>
      <c r="D1358" s="63">
        <v>1357</v>
      </c>
      <c r="E1358" s="63" t="str">
        <f>VLOOKUP(CENSO[[#This Row],[NOME COMUM]],ESPECIES[],2,FALSE)</f>
        <v>Buchenavia capitata (Vahl) Eichler</v>
      </c>
      <c r="F1358" s="64" t="s">
        <v>10</v>
      </c>
      <c r="G1358" s="64">
        <v>160</v>
      </c>
      <c r="H1358" s="97">
        <f>CENSO[[#This Row],[CAP (cm)]]/PI()</f>
        <v>50.929581789406512</v>
      </c>
      <c r="I1358" s="64">
        <v>20</v>
      </c>
      <c r="J1358" s="96">
        <f>(PI()*(CENSO[[#This Row],[DAP (cm)]]^2))/40000</f>
        <v>0.20371832715762608</v>
      </c>
      <c r="K1358" s="96">
        <f>CENSO[[#This Row],[g (m²)]]*CENSO[[#This Row],[H (m)]]*0.7</f>
        <v>2.852056580206765</v>
      </c>
      <c r="L1358" s="64">
        <v>1</v>
      </c>
      <c r="M1358" s="65">
        <v>367350.299999999</v>
      </c>
      <c r="N1358" s="87">
        <v>9707814.4000000004</v>
      </c>
      <c r="O1358" s="98" t="s">
        <v>1225</v>
      </c>
      <c r="P1358" s="87" t="str">
        <f>VLOOKUP(CENSO[[#This Row],[DAP (cm)]],CD[],2,TRUE)</f>
        <v>TORA</v>
      </c>
      <c r="Q1358" s="87" t="str">
        <f>VLOOKUP(CENSO[[#This Row],[DAP (cm)]],DD[],2,TRUE)</f>
        <v>50├ 60</v>
      </c>
      <c r="R1358" s="87" t="str" cm="1">
        <f t="array" ref="R1358">INDEX(_xlfn.TEXTSPLIT(CENSO[[#This Row],[NOME CIENTIFICO]]," "),1)</f>
        <v>Buchenavia</v>
      </c>
      <c r="S1358" s="98" t="s">
        <v>1004</v>
      </c>
      <c r="T1358" s="87">
        <f>_xlfn.MINIFS(CENSO[DAP (cm)],CENSO[NOME CIENTIFICO],CENSO[[#This Row],[NOME CIENTIFICO]])</f>
        <v>41.38028520389279</v>
      </c>
      <c r="U13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358" s="87" t="str">
        <f>IF(CENSO[[#This Row],[DAP (cm)]]&lt;CENSO[[#This Row],[DMCE (cm)]],"DAP &lt; DMCE","DAP ≥ DMCE")</f>
        <v>DAP &lt; DMCE</v>
      </c>
      <c r="W1358" s="87" t="str">
        <f>IF(CENSO[[#This Row],[DAP (cm)]]&gt;200, "Superior", "Inferior")</f>
        <v>Inferior</v>
      </c>
      <c r="X1358" s="87" t="str">
        <f>VLOOKUP(CENSO[[#This Row],[NOME COMUM]],ESPECIES[],4,FALSE)</f>
        <v>Não</v>
      </c>
      <c r="Y1358" s="87" t="str">
        <f>IF(IFERROR(VLOOKUP(CENSO[[#This Row],[NOME COMUM]],COMERCIAIS[],2, FALSE), "Não") &lt;&gt; "Não", "Sim", "Não")</f>
        <v>Não</v>
      </c>
      <c r="Z1358" s="133">
        <f>CENSO[[#This Row],[g (m²)]]/SUM(AEEF[AEEF-UT])</f>
        <v>3.5643407482732108E-4</v>
      </c>
      <c r="AA1358" s="133">
        <f>CENSO[[#This Row],[v (m³)]]/SUM(AEEF[AEEF-UT])</f>
        <v>4.9900770475824942E-3</v>
      </c>
    </row>
    <row r="1359" spans="1:27" ht="14">
      <c r="A1359" s="86">
        <v>1</v>
      </c>
      <c r="B1359" s="86">
        <v>1</v>
      </c>
      <c r="C1359" s="63">
        <v>47</v>
      </c>
      <c r="D1359" s="63">
        <v>1358</v>
      </c>
      <c r="E1359" s="63" t="str">
        <f>VLOOKUP(CENSO[[#This Row],[NOME COMUM]],ESPECIES[],2,FALSE)</f>
        <v>Tachigali myrmecophila Ducke</v>
      </c>
      <c r="F1359" s="64" t="s">
        <v>14</v>
      </c>
      <c r="G1359" s="64">
        <v>206</v>
      </c>
      <c r="H1359" s="97">
        <f>CENSO[[#This Row],[CAP (cm)]]/PI()</f>
        <v>65.571836553860877</v>
      </c>
      <c r="I1359" s="64">
        <v>17</v>
      </c>
      <c r="J1359" s="96">
        <f>(PI()*(CENSO[[#This Row],[DAP (cm)]]^2))/40000</f>
        <v>0.33769495825238349</v>
      </c>
      <c r="K1359" s="96">
        <f>CENSO[[#This Row],[g (m²)]]*CENSO[[#This Row],[H (m)]]*0.7</f>
        <v>4.0185700032033633</v>
      </c>
      <c r="L1359" s="64">
        <v>1</v>
      </c>
      <c r="M1359" s="65">
        <v>367347.299999999</v>
      </c>
      <c r="N1359" s="87">
        <v>9707831.8000000007</v>
      </c>
      <c r="O1359" s="87" t="s">
        <v>1228</v>
      </c>
      <c r="P1359" s="87" t="str">
        <f>VLOOKUP(CENSO[[#This Row],[DAP (cm)]],CD[],2,TRUE)</f>
        <v>TORA</v>
      </c>
      <c r="Q1359" s="87" t="str">
        <f>VLOOKUP(CENSO[[#This Row],[DAP (cm)]],DD[],2,TRUE)</f>
        <v>60├ 70</v>
      </c>
      <c r="R1359" s="87" t="str" cm="1">
        <f t="array" ref="R1359">INDEX(_xlfn.TEXTSPLIT(CENSO[[#This Row],[NOME CIENTIFICO]]," "),1)</f>
        <v>Tachigali</v>
      </c>
      <c r="S1359" s="98" t="s">
        <v>1004</v>
      </c>
      <c r="T1359" s="87">
        <f>_xlfn.MINIFS(CENSO[DAP (cm)],CENSO[NOME CIENTIFICO],CENSO[[#This Row],[NOME CIENTIFICO]])</f>
        <v>39.152116000606256</v>
      </c>
      <c r="U13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59" s="87" t="str">
        <f>IF(CENSO[[#This Row],[DAP (cm)]]&lt;CENSO[[#This Row],[DMCE (cm)]],"DAP &lt; DMCE","DAP ≥ DMCE")</f>
        <v>DAP ≥ DMCE</v>
      </c>
      <c r="W1359" s="87" t="str">
        <f>IF(CENSO[[#This Row],[DAP (cm)]]&gt;200, "Superior", "Inferior")</f>
        <v>Inferior</v>
      </c>
      <c r="X1359" s="87" t="str">
        <f>VLOOKUP(CENSO[[#This Row],[NOME COMUM]],ESPECIES[],4,FALSE)</f>
        <v>Não</v>
      </c>
      <c r="Y1359" s="87" t="str">
        <f>IF(IFERROR(VLOOKUP(CENSO[[#This Row],[NOME COMUM]],COMERCIAIS[],2, FALSE), "Não") &lt;&gt; "Não", "Sim", "Não")</f>
        <v>Sim</v>
      </c>
      <c r="Z1359" s="133">
        <f>CENSO[[#This Row],[g (m²)]]/SUM(AEEF[AEEF-UT])</f>
        <v>5.9084517185047623E-4</v>
      </c>
      <c r="AA1359" s="133">
        <f>CENSO[[#This Row],[v (m³)]]/SUM(AEEF[AEEF-UT])</f>
        <v>7.0310575450206669E-3</v>
      </c>
    </row>
    <row r="1360" spans="1:27" ht="14">
      <c r="A1360" s="86">
        <v>1</v>
      </c>
      <c r="B1360" s="86">
        <v>1</v>
      </c>
      <c r="C1360" s="63">
        <v>47</v>
      </c>
      <c r="D1360" s="63">
        <v>1359</v>
      </c>
      <c r="E1360" s="63" t="str">
        <f>VLOOKUP(CENSO[[#This Row],[NOME COMUM]],ESPECIES[],2,FALSE)</f>
        <v>Tachigali myrmecophila Ducke</v>
      </c>
      <c r="F1360" s="64" t="s">
        <v>14</v>
      </c>
      <c r="G1360" s="64">
        <v>361</v>
      </c>
      <c r="H1360" s="97">
        <f>CENSO[[#This Row],[CAP (cm)]]/PI()</f>
        <v>114.90986891234844</v>
      </c>
      <c r="I1360" s="64">
        <v>16</v>
      </c>
      <c r="J1360" s="96">
        <f>(PI()*(CENSO[[#This Row],[DAP (cm)]]^2))/40000</f>
        <v>1.0370615669339447</v>
      </c>
      <c r="K1360" s="96">
        <f>CENSO[[#This Row],[g (m²)]]*CENSO[[#This Row],[H (m)]]*0.7</f>
        <v>11.61508954966018</v>
      </c>
      <c r="L1360" s="64">
        <v>1</v>
      </c>
      <c r="M1360" s="65">
        <v>367330.4</v>
      </c>
      <c r="N1360" s="87">
        <v>9707859</v>
      </c>
      <c r="O1360" s="87" t="s">
        <v>1228</v>
      </c>
      <c r="P1360" s="87" t="str">
        <f>VLOOKUP(CENSO[[#This Row],[DAP (cm)]],CD[],2,TRUE)</f>
        <v>TORA</v>
      </c>
      <c r="Q1360" s="87" t="str">
        <f>VLOOKUP(CENSO[[#This Row],[DAP (cm)]],DD[],2,TRUE)</f>
        <v>110├ 120</v>
      </c>
      <c r="R1360" s="87" t="str" cm="1">
        <f t="array" ref="R1360">INDEX(_xlfn.TEXTSPLIT(CENSO[[#This Row],[NOME CIENTIFICO]]," "),1)</f>
        <v>Tachigali</v>
      </c>
      <c r="S1360" s="98" t="s">
        <v>1004</v>
      </c>
      <c r="T1360" s="87">
        <f>_xlfn.MINIFS(CENSO[DAP (cm)],CENSO[NOME CIENTIFICO],CENSO[[#This Row],[NOME CIENTIFICO]])</f>
        <v>39.152116000606256</v>
      </c>
      <c r="U13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60" s="87" t="str">
        <f>IF(CENSO[[#This Row],[DAP (cm)]]&lt;CENSO[[#This Row],[DMCE (cm)]],"DAP &lt; DMCE","DAP ≥ DMCE")</f>
        <v>DAP ≥ DMCE</v>
      </c>
      <c r="W1360" s="87" t="str">
        <f>IF(CENSO[[#This Row],[DAP (cm)]]&gt;200, "Superior", "Inferior")</f>
        <v>Inferior</v>
      </c>
      <c r="X1360" s="87" t="str">
        <f>VLOOKUP(CENSO[[#This Row],[NOME COMUM]],ESPECIES[],4,FALSE)</f>
        <v>Não</v>
      </c>
      <c r="Y1360" s="87" t="str">
        <f>IF(IFERROR(VLOOKUP(CENSO[[#This Row],[NOME COMUM]],COMERCIAIS[],2, FALSE), "Não") &lt;&gt; "Não", "Sim", "Não")</f>
        <v>Sim</v>
      </c>
      <c r="Z1360" s="133">
        <f>CENSO[[#This Row],[g (m²)]]/SUM(AEEF[AEEF-UT])</f>
        <v>1.8144861353738789E-3</v>
      </c>
      <c r="AA1360" s="133">
        <f>CENSO[[#This Row],[v (m³)]]/SUM(AEEF[AEEF-UT])</f>
        <v>2.0322244716187442E-2</v>
      </c>
    </row>
    <row r="1361" spans="1:27" ht="14">
      <c r="A1361" s="86">
        <v>1</v>
      </c>
      <c r="B1361" s="86">
        <v>1</v>
      </c>
      <c r="C1361" s="63">
        <v>47</v>
      </c>
      <c r="D1361" s="63">
        <v>1360</v>
      </c>
      <c r="E1361" s="63" t="str">
        <f>VLOOKUP(CENSO[[#This Row],[NOME COMUM]],ESPECIES[],2,FALSE)</f>
        <v>Tachigali myrmecophila Ducke</v>
      </c>
      <c r="F1361" s="64" t="s">
        <v>14</v>
      </c>
      <c r="G1361" s="64">
        <v>300</v>
      </c>
      <c r="H1361" s="97">
        <f>CENSO[[#This Row],[CAP (cm)]]/PI()</f>
        <v>95.4929658551372</v>
      </c>
      <c r="I1361" s="64">
        <v>18</v>
      </c>
      <c r="J1361" s="96">
        <f>(PI()*(CENSO[[#This Row],[DAP (cm)]]^2))/40000</f>
        <v>0.7161972439135289</v>
      </c>
      <c r="K1361" s="96">
        <f>CENSO[[#This Row],[g (m²)]]*CENSO[[#This Row],[H (m)]]*0.7</f>
        <v>9.0240852733104635</v>
      </c>
      <c r="L1361" s="64">
        <v>1</v>
      </c>
      <c r="M1361" s="65">
        <v>367321.09999999899</v>
      </c>
      <c r="N1361" s="87">
        <v>9707855.0999999903</v>
      </c>
      <c r="O1361" s="87" t="s">
        <v>1228</v>
      </c>
      <c r="P1361" s="87" t="str">
        <f>VLOOKUP(CENSO[[#This Row],[DAP (cm)]],CD[],2,TRUE)</f>
        <v>TORA</v>
      </c>
      <c r="Q1361" s="87" t="str">
        <f>VLOOKUP(CENSO[[#This Row],[DAP (cm)]],DD[],2,TRUE)</f>
        <v>90├ 100</v>
      </c>
      <c r="R1361" s="87" t="str" cm="1">
        <f t="array" ref="R1361">INDEX(_xlfn.TEXTSPLIT(CENSO[[#This Row],[NOME CIENTIFICO]]," "),1)</f>
        <v>Tachigali</v>
      </c>
      <c r="S1361" s="98" t="s">
        <v>1004</v>
      </c>
      <c r="T1361" s="87">
        <f>_xlfn.MINIFS(CENSO[DAP (cm)],CENSO[NOME CIENTIFICO],CENSO[[#This Row],[NOME CIENTIFICO]])</f>
        <v>39.152116000606256</v>
      </c>
      <c r="U13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61" s="87" t="str">
        <f>IF(CENSO[[#This Row],[DAP (cm)]]&lt;CENSO[[#This Row],[DMCE (cm)]],"DAP &lt; DMCE","DAP ≥ DMCE")</f>
        <v>DAP ≥ DMCE</v>
      </c>
      <c r="W1361" s="87" t="str">
        <f>IF(CENSO[[#This Row],[DAP (cm)]]&gt;200, "Superior", "Inferior")</f>
        <v>Inferior</v>
      </c>
      <c r="X1361" s="87" t="str">
        <f>VLOOKUP(CENSO[[#This Row],[NOME COMUM]],ESPECIES[],4,FALSE)</f>
        <v>Não</v>
      </c>
      <c r="Y1361" s="87" t="str">
        <f>IF(IFERROR(VLOOKUP(CENSO[[#This Row],[NOME COMUM]],COMERCIAIS[],2, FALSE), "Não") &lt;&gt; "Não", "Sim", "Não")</f>
        <v>Sim</v>
      </c>
      <c r="Z1361" s="133">
        <f>CENSO[[#This Row],[g (m²)]]/SUM(AEEF[AEEF-UT])</f>
        <v>1.2530885443148001E-3</v>
      </c>
      <c r="AA1361" s="133">
        <f>CENSO[[#This Row],[v (m³)]]/SUM(AEEF[AEEF-UT])</f>
        <v>1.578891565836648E-2</v>
      </c>
    </row>
    <row r="1362" spans="1:27" ht="14">
      <c r="A1362" s="86">
        <v>1</v>
      </c>
      <c r="B1362" s="86">
        <v>1</v>
      </c>
      <c r="C1362" s="63">
        <v>47</v>
      </c>
      <c r="D1362" s="63">
        <v>1361</v>
      </c>
      <c r="E1362" s="63" t="str">
        <f>VLOOKUP(CENSO[[#This Row],[NOME COMUM]],ESPECIES[],2,FALSE)</f>
        <v>Tachigali myrmecophila Ducke</v>
      </c>
      <c r="F1362" s="64" t="s">
        <v>14</v>
      </c>
      <c r="G1362" s="64">
        <v>204</v>
      </c>
      <c r="H1362" s="97">
        <f>CENSO[[#This Row],[CAP (cm)]]/PI()</f>
        <v>64.935216781493295</v>
      </c>
      <c r="I1362" s="64">
        <v>20</v>
      </c>
      <c r="J1362" s="96">
        <f>(PI()*(CENSO[[#This Row],[DAP (cm)]]^2))/40000</f>
        <v>0.33116960558561581</v>
      </c>
      <c r="K1362" s="96">
        <f>CENSO[[#This Row],[g (m²)]]*CENSO[[#This Row],[H (m)]]*0.7</f>
        <v>4.6363744781986211</v>
      </c>
      <c r="L1362" s="64">
        <v>1</v>
      </c>
      <c r="M1362" s="65">
        <v>367304</v>
      </c>
      <c r="N1362" s="87">
        <v>9707832.8000000007</v>
      </c>
      <c r="O1362" s="87" t="s">
        <v>1228</v>
      </c>
      <c r="P1362" s="87" t="str">
        <f>VLOOKUP(CENSO[[#This Row],[DAP (cm)]],CD[],2,TRUE)</f>
        <v>TORA</v>
      </c>
      <c r="Q1362" s="87" t="str">
        <f>VLOOKUP(CENSO[[#This Row],[DAP (cm)]],DD[],2,TRUE)</f>
        <v>60├ 70</v>
      </c>
      <c r="R1362" s="87" t="str" cm="1">
        <f t="array" ref="R1362">INDEX(_xlfn.TEXTSPLIT(CENSO[[#This Row],[NOME CIENTIFICO]]," "),1)</f>
        <v>Tachigali</v>
      </c>
      <c r="S1362" s="98" t="s">
        <v>1004</v>
      </c>
      <c r="T1362" s="87">
        <f>_xlfn.MINIFS(CENSO[DAP (cm)],CENSO[NOME CIENTIFICO],CENSO[[#This Row],[NOME CIENTIFICO]])</f>
        <v>39.152116000606256</v>
      </c>
      <c r="U13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62" s="87" t="str">
        <f>IF(CENSO[[#This Row],[DAP (cm)]]&lt;CENSO[[#This Row],[DMCE (cm)]],"DAP &lt; DMCE","DAP ≥ DMCE")</f>
        <v>DAP ≥ DMCE</v>
      </c>
      <c r="W1362" s="87" t="str">
        <f>IF(CENSO[[#This Row],[DAP (cm)]]&gt;200, "Superior", "Inferior")</f>
        <v>Inferior</v>
      </c>
      <c r="X1362" s="87" t="str">
        <f>VLOOKUP(CENSO[[#This Row],[NOME COMUM]],ESPECIES[],4,FALSE)</f>
        <v>Não</v>
      </c>
      <c r="Y1362" s="87" t="str">
        <f>IF(IFERROR(VLOOKUP(CENSO[[#This Row],[NOME COMUM]],COMERCIAIS[],2, FALSE), "Não") &lt;&gt; "Não", "Sim", "Não")</f>
        <v>Sim</v>
      </c>
      <c r="Z1362" s="133">
        <f>CENSO[[#This Row],[g (m²)]]/SUM(AEEF[AEEF-UT])</f>
        <v>5.7942814289116363E-4</v>
      </c>
      <c r="AA1362" s="133">
        <f>CENSO[[#This Row],[v (m³)]]/SUM(AEEF[AEEF-UT])</f>
        <v>8.11199400047629E-3</v>
      </c>
    </row>
    <row r="1363" spans="1:27" ht="14">
      <c r="A1363" s="86">
        <v>1</v>
      </c>
      <c r="B1363" s="86">
        <v>1</v>
      </c>
      <c r="C1363" s="63">
        <v>47</v>
      </c>
      <c r="D1363" s="63">
        <v>1362</v>
      </c>
      <c r="E1363" s="63" t="str">
        <f>VLOOKUP(CENSO[[#This Row],[NOME COMUM]],ESPECIES[],2,FALSE)</f>
        <v>Cedrelinga catenaeformis Ducke</v>
      </c>
      <c r="F1363" s="64" t="s">
        <v>71</v>
      </c>
      <c r="G1363" s="64">
        <v>162</v>
      </c>
      <c r="H1363" s="97">
        <f>CENSO[[#This Row],[CAP (cm)]]/PI()</f>
        <v>51.566201561774093</v>
      </c>
      <c r="I1363" s="64">
        <v>16</v>
      </c>
      <c r="J1363" s="96">
        <f>(PI()*(CENSO[[#This Row],[DAP (cm)]]^2))/40000</f>
        <v>0.20884311632518512</v>
      </c>
      <c r="K1363" s="96">
        <f>CENSO[[#This Row],[g (m²)]]*CENSO[[#This Row],[H (m)]]*0.7</f>
        <v>2.3390429028420732</v>
      </c>
      <c r="L1363" s="64">
        <v>1</v>
      </c>
      <c r="M1363" s="65">
        <v>367270.09999999899</v>
      </c>
      <c r="N1363" s="87">
        <v>9707878.9000000004</v>
      </c>
      <c r="O1363" s="87" t="s">
        <v>1228</v>
      </c>
      <c r="P1363" s="87" t="str">
        <f>VLOOKUP(CENSO[[#This Row],[DAP (cm)]],CD[],2,TRUE)</f>
        <v>TORA</v>
      </c>
      <c r="Q1363" s="87" t="str">
        <f>VLOOKUP(CENSO[[#This Row],[DAP (cm)]],DD[],2,TRUE)</f>
        <v>50├ 60</v>
      </c>
      <c r="R1363" s="87" t="str" cm="1">
        <f t="array" ref="R1363">INDEX(_xlfn.TEXTSPLIT(CENSO[[#This Row],[NOME CIENTIFICO]]," "),1)</f>
        <v>Cedrelinga</v>
      </c>
      <c r="S1363" s="98" t="s">
        <v>1004</v>
      </c>
      <c r="T1363" s="87">
        <f>_xlfn.MINIFS(CENSO[DAP (cm)],CENSO[NOME CIENTIFICO],CENSO[[#This Row],[NOME CIENTIFICO]])</f>
        <v>38.515496228238675</v>
      </c>
      <c r="U13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63" s="87" t="str">
        <f>IF(CENSO[[#This Row],[DAP (cm)]]&lt;CENSO[[#This Row],[DMCE (cm)]],"DAP &lt; DMCE","DAP ≥ DMCE")</f>
        <v>DAP ≥ DMCE</v>
      </c>
      <c r="W1363" s="87" t="str">
        <f>IF(CENSO[[#This Row],[DAP (cm)]]&gt;200, "Superior", "Inferior")</f>
        <v>Inferior</v>
      </c>
      <c r="X1363" s="87" t="str">
        <f>VLOOKUP(CENSO[[#This Row],[NOME COMUM]],ESPECIES[],4,FALSE)</f>
        <v>Não</v>
      </c>
      <c r="Y1363" s="87" t="str">
        <f>IF(IFERROR(VLOOKUP(CENSO[[#This Row],[NOME COMUM]],COMERCIAIS[],2, FALSE), "Não") &lt;&gt; "Não", "Sim", "Não")</f>
        <v>Sim</v>
      </c>
      <c r="Z1363" s="133">
        <f>CENSO[[#This Row],[g (m²)]]/SUM(AEEF[AEEF-UT])</f>
        <v>3.6540061952219585E-4</v>
      </c>
      <c r="AA1363" s="133">
        <f>CENSO[[#This Row],[v (m³)]]/SUM(AEEF[AEEF-UT])</f>
        <v>4.0924869386485931E-3</v>
      </c>
    </row>
    <row r="1364" spans="1:27" ht="14">
      <c r="A1364" s="86">
        <v>1</v>
      </c>
      <c r="B1364" s="86">
        <v>1</v>
      </c>
      <c r="C1364" s="63">
        <v>47</v>
      </c>
      <c r="D1364" s="63">
        <v>1363</v>
      </c>
      <c r="E1364" s="63" t="str">
        <f>VLOOKUP(CENSO[[#This Row],[NOME COMUM]],ESPECIES[],2,FALSE)</f>
        <v>Lecythis pisonis Cambess.</v>
      </c>
      <c r="F1364" s="64" t="s">
        <v>9</v>
      </c>
      <c r="G1364" s="64">
        <v>304</v>
      </c>
      <c r="H1364" s="97">
        <f>CENSO[[#This Row],[CAP (cm)]]/PI()</f>
        <v>96.766205399872362</v>
      </c>
      <c r="I1364" s="64">
        <v>17</v>
      </c>
      <c r="J1364" s="96">
        <f>(PI()*(CENSO[[#This Row],[DAP (cm)]]^2))/40000</f>
        <v>0.73542316103902994</v>
      </c>
      <c r="K1364" s="96">
        <f>CENSO[[#This Row],[g (m²)]]*CENSO[[#This Row],[H (m)]]*0.7</f>
        <v>8.7515356163644551</v>
      </c>
      <c r="L1364" s="64">
        <v>1</v>
      </c>
      <c r="M1364" s="65">
        <v>367257.9</v>
      </c>
      <c r="N1364" s="87">
        <v>9707911.6999999899</v>
      </c>
      <c r="O1364" s="87" t="s">
        <v>1228</v>
      </c>
      <c r="P1364" s="87" t="str">
        <f>VLOOKUP(CENSO[[#This Row],[DAP (cm)]],CD[],2,TRUE)</f>
        <v>TORA</v>
      </c>
      <c r="Q1364" s="87" t="str">
        <f>VLOOKUP(CENSO[[#This Row],[DAP (cm)]],DD[],2,TRUE)</f>
        <v>90├ 100</v>
      </c>
      <c r="R1364" s="87" t="str" cm="1">
        <f t="array" ref="R1364">INDEX(_xlfn.TEXTSPLIT(CENSO[[#This Row],[NOME CIENTIFICO]]," "),1)</f>
        <v>Lecythis</v>
      </c>
      <c r="S1364" s="98" t="s">
        <v>1004</v>
      </c>
      <c r="T1364" s="87">
        <f>_xlfn.MINIFS(CENSO[DAP (cm)],CENSO[NOME CIENTIFICO],CENSO[[#This Row],[NOME CIENTIFICO]])</f>
        <v>40.743665431525208</v>
      </c>
      <c r="U13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1364" s="87" t="str">
        <f>IF(CENSO[[#This Row],[DAP (cm)]]&lt;CENSO[[#This Row],[DMCE (cm)]],"DAP &lt; DMCE","DAP ≥ DMCE")</f>
        <v>DAP ≥ DMCE</v>
      </c>
      <c r="W1364" s="87" t="str">
        <f>IF(CENSO[[#This Row],[DAP (cm)]]&gt;200, "Superior", "Inferior")</f>
        <v>Inferior</v>
      </c>
      <c r="X1364" s="87" t="str">
        <f>VLOOKUP(CENSO[[#This Row],[NOME COMUM]],ESPECIES[],4,FALSE)</f>
        <v>Não</v>
      </c>
      <c r="Y1364" s="87" t="str">
        <f>IF(IFERROR(VLOOKUP(CENSO[[#This Row],[NOME COMUM]],COMERCIAIS[],2, FALSE), "Não") &lt;&gt; "Não", "Sim", "Não")</f>
        <v>Sim</v>
      </c>
      <c r="Z1364" s="133">
        <f>CENSO[[#This Row],[g (m²)]]/SUM(AEEF[AEEF-UT])</f>
        <v>1.2867270101266286E-3</v>
      </c>
      <c r="AA1364" s="133">
        <f>CENSO[[#This Row],[v (m³)]]/SUM(AEEF[AEEF-UT])</f>
        <v>1.5312051420506879E-2</v>
      </c>
    </row>
    <row r="1365" spans="1:27" ht="14">
      <c r="A1365" s="86">
        <v>1</v>
      </c>
      <c r="B1365" s="86">
        <v>1</v>
      </c>
      <c r="C1365" s="63">
        <v>47</v>
      </c>
      <c r="D1365" s="63">
        <v>1364</v>
      </c>
      <c r="E1365" s="63" t="str">
        <f>VLOOKUP(CENSO[[#This Row],[NOME COMUM]],ESPECIES[],2,FALSE)</f>
        <v>Hymenaea courbaril L.</v>
      </c>
      <c r="F1365" s="64" t="s">
        <v>3</v>
      </c>
      <c r="G1365" s="64">
        <v>281</v>
      </c>
      <c r="H1365" s="97">
        <f>CENSO[[#This Row],[CAP (cm)]]/PI()</f>
        <v>89.445078017645187</v>
      </c>
      <c r="I1365" s="64">
        <v>25</v>
      </c>
      <c r="J1365" s="96">
        <f>(PI()*(CENSO[[#This Row],[DAP (cm)]]^2))/40000</f>
        <v>0.62835167307395745</v>
      </c>
      <c r="K1365" s="96">
        <f>CENSO[[#This Row],[g (m²)]]*CENSO[[#This Row],[H (m)]]*0.7</f>
        <v>10.996154278794254</v>
      </c>
      <c r="L1365" s="64">
        <v>1</v>
      </c>
      <c r="M1365" s="65">
        <v>367263.4</v>
      </c>
      <c r="N1365" s="87">
        <v>9707918.9000000004</v>
      </c>
      <c r="O1365" s="87" t="s">
        <v>1228</v>
      </c>
      <c r="P1365" s="87" t="str">
        <f>VLOOKUP(CENSO[[#This Row],[DAP (cm)]],CD[],2,TRUE)</f>
        <v>TORA</v>
      </c>
      <c r="Q1365" s="87" t="str">
        <f>VLOOKUP(CENSO[[#This Row],[DAP (cm)]],DD[],2,TRUE)</f>
        <v>80├ 90</v>
      </c>
      <c r="R1365" s="87" t="str" cm="1">
        <f t="array" ref="R1365">INDEX(_xlfn.TEXTSPLIT(CENSO[[#This Row],[NOME CIENTIFICO]]," "),1)</f>
        <v>Hymenaea</v>
      </c>
      <c r="S1365" s="98" t="s">
        <v>1004</v>
      </c>
      <c r="T1365" s="87">
        <f>_xlfn.MINIFS(CENSO[DAP (cm)],CENSO[NOME CIENTIFICO],CENSO[[#This Row],[NOME CIENTIFICO]])</f>
        <v>41.38028520389279</v>
      </c>
      <c r="U13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365" s="87" t="str">
        <f>IF(CENSO[[#This Row],[DAP (cm)]]&lt;CENSO[[#This Row],[DMCE (cm)]],"DAP &lt; DMCE","DAP ≥ DMCE")</f>
        <v>DAP ≥ DMCE</v>
      </c>
      <c r="W1365" s="87" t="str">
        <f>IF(CENSO[[#This Row],[DAP (cm)]]&gt;200, "Superior", "Inferior")</f>
        <v>Inferior</v>
      </c>
      <c r="X1365" s="87" t="str">
        <f>VLOOKUP(CENSO[[#This Row],[NOME COMUM]],ESPECIES[],4,FALSE)</f>
        <v>Não</v>
      </c>
      <c r="Y1365" s="87" t="str">
        <f>IF(IFERROR(VLOOKUP(CENSO[[#This Row],[NOME COMUM]],COMERCIAIS[],2, FALSE), "Não") &lt;&gt; "Não", "Sim", "Não")</f>
        <v>Sim</v>
      </c>
      <c r="Z1365" s="133">
        <f>CENSO[[#This Row],[g (m²)]]/SUM(AEEF[AEEF-UT])</f>
        <v>1.0993902727515661E-3</v>
      </c>
      <c r="AA1365" s="133">
        <f>CENSO[[#This Row],[v (m³)]]/SUM(AEEF[AEEF-UT])</f>
        <v>1.9239329773152406E-2</v>
      </c>
    </row>
    <row r="1366" spans="1:27" ht="14">
      <c r="A1366" s="86">
        <v>1</v>
      </c>
      <c r="B1366" s="86">
        <v>1</v>
      </c>
      <c r="C1366" s="63">
        <v>47</v>
      </c>
      <c r="D1366" s="63">
        <v>1365</v>
      </c>
      <c r="E1366" s="63" t="str">
        <f>VLOOKUP(CENSO[[#This Row],[NOME COMUM]],ESPECIES[],2,FALSE)</f>
        <v>Lecythis chartacea O.Berg</v>
      </c>
      <c r="F1366" s="64" t="s">
        <v>31</v>
      </c>
      <c r="G1366" s="64">
        <v>169</v>
      </c>
      <c r="H1366" s="97">
        <f>CENSO[[#This Row],[CAP (cm)]]/PI()</f>
        <v>53.794370765060627</v>
      </c>
      <c r="I1366" s="64">
        <v>20</v>
      </c>
      <c r="J1366" s="96">
        <f>(PI()*(CENSO[[#This Row],[DAP (cm)]]^2))/40000</f>
        <v>0.22728121648238117</v>
      </c>
      <c r="K1366" s="96">
        <f>CENSO[[#This Row],[g (m²)]]*CENSO[[#This Row],[H (m)]]*0.7</f>
        <v>3.1819370307533359</v>
      </c>
      <c r="L1366" s="64">
        <v>1</v>
      </c>
      <c r="M1366" s="65">
        <v>367247.799999999</v>
      </c>
      <c r="N1366" s="87">
        <v>9707916.5999999903</v>
      </c>
      <c r="O1366" s="87" t="s">
        <v>1228</v>
      </c>
      <c r="P1366" s="87" t="str">
        <f>VLOOKUP(CENSO[[#This Row],[DAP (cm)]],CD[],2,TRUE)</f>
        <v>TORA</v>
      </c>
      <c r="Q1366" s="87" t="str">
        <f>VLOOKUP(CENSO[[#This Row],[DAP (cm)]],DD[],2,TRUE)</f>
        <v>50├ 60</v>
      </c>
      <c r="R1366" s="87" t="str" cm="1">
        <f t="array" ref="R1366">INDEX(_xlfn.TEXTSPLIT(CENSO[[#This Row],[NOME CIENTIFICO]]," "),1)</f>
        <v>Lecythis</v>
      </c>
      <c r="S1366" s="98" t="s">
        <v>1004</v>
      </c>
      <c r="T1366" s="87">
        <f>_xlfn.MINIFS(CENSO[DAP (cm)],CENSO[NOME CIENTIFICO],CENSO[[#This Row],[NOME CIENTIFICO]])</f>
        <v>38.833806114422465</v>
      </c>
      <c r="U13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66" s="87" t="str">
        <f>IF(CENSO[[#This Row],[DAP (cm)]]&lt;CENSO[[#This Row],[DMCE (cm)]],"DAP &lt; DMCE","DAP ≥ DMCE")</f>
        <v>DAP ≥ DMCE</v>
      </c>
      <c r="W1366" s="87" t="str">
        <f>IF(CENSO[[#This Row],[DAP (cm)]]&gt;200, "Superior", "Inferior")</f>
        <v>Inferior</v>
      </c>
      <c r="X1366" s="87" t="str">
        <f>VLOOKUP(CENSO[[#This Row],[NOME COMUM]],ESPECIES[],4,FALSE)</f>
        <v>Não</v>
      </c>
      <c r="Y1366" s="87" t="str">
        <f>IF(IFERROR(VLOOKUP(CENSO[[#This Row],[NOME COMUM]],COMERCIAIS[],2, FALSE), "Não") &lt;&gt; "Não", "Sim", "Não")</f>
        <v>Sim</v>
      </c>
      <c r="Z1366" s="133">
        <f>CENSO[[#This Row],[g (m²)]]/SUM(AEEF[AEEF-UT])</f>
        <v>3.9766068793527795E-4</v>
      </c>
      <c r="AA1366" s="133">
        <f>CENSO[[#This Row],[v (m³)]]/SUM(AEEF[AEEF-UT])</f>
        <v>5.5672496310938905E-3</v>
      </c>
    </row>
    <row r="1367" spans="1:27" ht="14">
      <c r="A1367" s="86">
        <v>1</v>
      </c>
      <c r="B1367" s="86">
        <v>1</v>
      </c>
      <c r="C1367" s="63">
        <v>47</v>
      </c>
      <c r="D1367" s="63">
        <v>1366</v>
      </c>
      <c r="E1367" s="63" t="str">
        <f>VLOOKUP(CENSO[[#This Row],[NOME COMUM]],ESPECIES[],2,FALSE)</f>
        <v>Tachigali myrmecophila Ducke</v>
      </c>
      <c r="F1367" s="64" t="s">
        <v>14</v>
      </c>
      <c r="G1367" s="64">
        <v>180</v>
      </c>
      <c r="H1367" s="97">
        <f>CENSO[[#This Row],[CAP (cm)]]/PI()</f>
        <v>57.295779513082323</v>
      </c>
      <c r="I1367" s="64">
        <v>18</v>
      </c>
      <c r="J1367" s="96">
        <f>(PI()*(CENSO[[#This Row],[DAP (cm)]]^2))/40000</f>
        <v>0.25783100780887047</v>
      </c>
      <c r="K1367" s="96">
        <f>CENSO[[#This Row],[g (m²)]]*CENSO[[#This Row],[H (m)]]*0.7</f>
        <v>3.2486706983917677</v>
      </c>
      <c r="L1367" s="64">
        <v>1</v>
      </c>
      <c r="M1367" s="65">
        <v>367200.299999999</v>
      </c>
      <c r="N1367" s="87">
        <v>9707935.5999999903</v>
      </c>
      <c r="O1367" s="87" t="s">
        <v>1228</v>
      </c>
      <c r="P1367" s="87" t="str">
        <f>VLOOKUP(CENSO[[#This Row],[DAP (cm)]],CD[],2,TRUE)</f>
        <v>TORA</v>
      </c>
      <c r="Q1367" s="87" t="str">
        <f>VLOOKUP(CENSO[[#This Row],[DAP (cm)]],DD[],2,TRUE)</f>
        <v>50├ 60</v>
      </c>
      <c r="R1367" s="87" t="str" cm="1">
        <f t="array" ref="R1367">INDEX(_xlfn.TEXTSPLIT(CENSO[[#This Row],[NOME CIENTIFICO]]," "),1)</f>
        <v>Tachigali</v>
      </c>
      <c r="S1367" s="98" t="s">
        <v>1004</v>
      </c>
      <c r="T1367" s="87">
        <f>_xlfn.MINIFS(CENSO[DAP (cm)],CENSO[NOME CIENTIFICO],CENSO[[#This Row],[NOME CIENTIFICO]])</f>
        <v>39.152116000606256</v>
      </c>
      <c r="U13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67" s="87" t="str">
        <f>IF(CENSO[[#This Row],[DAP (cm)]]&lt;CENSO[[#This Row],[DMCE (cm)]],"DAP &lt; DMCE","DAP ≥ DMCE")</f>
        <v>DAP ≥ DMCE</v>
      </c>
      <c r="W1367" s="87" t="str">
        <f>IF(CENSO[[#This Row],[DAP (cm)]]&gt;200, "Superior", "Inferior")</f>
        <v>Inferior</v>
      </c>
      <c r="X1367" s="87" t="str">
        <f>VLOOKUP(CENSO[[#This Row],[NOME COMUM]],ESPECIES[],4,FALSE)</f>
        <v>Não</v>
      </c>
      <c r="Y1367" s="87" t="str">
        <f>IF(IFERROR(VLOOKUP(CENSO[[#This Row],[NOME COMUM]],COMERCIAIS[],2, FALSE), "Não") &lt;&gt; "Não", "Sim", "Não")</f>
        <v>Sim</v>
      </c>
      <c r="Z1367" s="133">
        <f>CENSO[[#This Row],[g (m²)]]/SUM(AEEF[AEEF-UT])</f>
        <v>4.5111187595332813E-4</v>
      </c>
      <c r="AA1367" s="133">
        <f>CENSO[[#This Row],[v (m³)]]/SUM(AEEF[AEEF-UT])</f>
        <v>5.6840096370119339E-3</v>
      </c>
    </row>
    <row r="1368" spans="1:27" ht="14">
      <c r="A1368" s="86">
        <v>1</v>
      </c>
      <c r="B1368" s="86">
        <v>1</v>
      </c>
      <c r="C1368" s="63">
        <v>47</v>
      </c>
      <c r="D1368" s="63">
        <v>1367</v>
      </c>
      <c r="E1368" s="63" t="str">
        <f>VLOOKUP(CENSO[[#This Row],[NOME COMUM]],ESPECIES[],2,FALSE)</f>
        <v>Dipteryx odorata (Aubl.) Willd.</v>
      </c>
      <c r="F1368" s="64" t="s">
        <v>4</v>
      </c>
      <c r="G1368" s="64">
        <v>230</v>
      </c>
      <c r="H1368" s="97">
        <f>CENSO[[#This Row],[CAP (cm)]]/PI()</f>
        <v>73.211273822271863</v>
      </c>
      <c r="I1368" s="64">
        <v>17</v>
      </c>
      <c r="J1368" s="96">
        <f>(PI()*(CENSO[[#This Row],[DAP (cm)]]^2))/40000</f>
        <v>0.42096482447806327</v>
      </c>
      <c r="K1368" s="96">
        <f>CENSO[[#This Row],[g (m²)]]*CENSO[[#This Row],[H (m)]]*0.7</f>
        <v>5.0094814112889523</v>
      </c>
      <c r="L1368" s="64">
        <v>1</v>
      </c>
      <c r="M1368" s="65">
        <v>367103</v>
      </c>
      <c r="N1368" s="87">
        <v>9708050.1999999899</v>
      </c>
      <c r="O1368" s="98" t="s">
        <v>1225</v>
      </c>
      <c r="P1368" s="87" t="str">
        <f>VLOOKUP(CENSO[[#This Row],[DAP (cm)]],CD[],2,TRUE)</f>
        <v>TORA</v>
      </c>
      <c r="Q1368" s="87" t="str">
        <f>VLOOKUP(CENSO[[#This Row],[DAP (cm)]],DD[],2,TRUE)</f>
        <v>70├ 80</v>
      </c>
      <c r="R1368" s="87" t="str" cm="1">
        <f t="array" ref="R1368">INDEX(_xlfn.TEXTSPLIT(CENSO[[#This Row],[NOME CIENTIFICO]]," "),1)</f>
        <v>Dipteryx</v>
      </c>
      <c r="S1368" s="98" t="s">
        <v>1004</v>
      </c>
      <c r="T1368" s="87">
        <f>_xlfn.MINIFS(CENSO[DAP (cm)],CENSO[NOME CIENTIFICO],CENSO[[#This Row],[NOME CIENTIFICO]])</f>
        <v>39.152116000606256</v>
      </c>
      <c r="U13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80</v>
      </c>
      <c r="V1368" s="87" t="str">
        <f>IF(CENSO[[#This Row],[DAP (cm)]]&lt;CENSO[[#This Row],[DMCE (cm)]],"DAP &lt; DMCE","DAP ≥ DMCE")</f>
        <v>DAP &lt; DMCE</v>
      </c>
      <c r="W1368" s="87" t="str">
        <f>IF(CENSO[[#This Row],[DAP (cm)]]&gt;200, "Superior", "Inferior")</f>
        <v>Inferior</v>
      </c>
      <c r="X1368" s="87" t="str">
        <f>VLOOKUP(CENSO[[#This Row],[NOME COMUM]],ESPECIES[],4,FALSE)</f>
        <v>Vulneravel</v>
      </c>
      <c r="Y1368" s="87" t="str">
        <f>IF(IFERROR(VLOOKUP(CENSO[[#This Row],[NOME COMUM]],COMERCIAIS[],2, FALSE), "Não") &lt;&gt; "Não", "Sim", "Não")</f>
        <v>Sim</v>
      </c>
      <c r="Z1368" s="133">
        <f>CENSO[[#This Row],[g (m²)]]/SUM(AEEF[AEEF-UT])</f>
        <v>7.3653759993614395E-4</v>
      </c>
      <c r="AA1368" s="133">
        <f>CENSO[[#This Row],[v (m³)]]/SUM(AEEF[AEEF-UT])</f>
        <v>8.7647974392401108E-3</v>
      </c>
    </row>
    <row r="1369" spans="1:27" ht="14">
      <c r="A1369" s="86">
        <v>1</v>
      </c>
      <c r="B1369" s="86">
        <v>1</v>
      </c>
      <c r="C1369" s="63">
        <v>47</v>
      </c>
      <c r="D1369" s="63">
        <v>1368</v>
      </c>
      <c r="E1369" s="63" t="str">
        <f>VLOOKUP(CENSO[[#This Row],[NOME COMUM]],ESPECIES[],2,FALSE)</f>
        <v>Cordia umbraculifera DC.</v>
      </c>
      <c r="F1369" s="64" t="s">
        <v>92</v>
      </c>
      <c r="G1369" s="64">
        <v>160</v>
      </c>
      <c r="H1369" s="97">
        <f>CENSO[[#This Row],[CAP (cm)]]/PI()</f>
        <v>50.929581789406512</v>
      </c>
      <c r="I1369" s="64">
        <v>16</v>
      </c>
      <c r="J1369" s="96">
        <f>(PI()*(CENSO[[#This Row],[DAP (cm)]]^2))/40000</f>
        <v>0.20371832715762608</v>
      </c>
      <c r="K1369" s="96">
        <f>CENSO[[#This Row],[g (m²)]]*CENSO[[#This Row],[H (m)]]*0.7</f>
        <v>2.2816452641654119</v>
      </c>
      <c r="L1369" s="64">
        <v>1</v>
      </c>
      <c r="M1369" s="65">
        <v>367102.59999999899</v>
      </c>
      <c r="N1369" s="87">
        <v>9708047.9000000004</v>
      </c>
      <c r="O1369" s="98" t="s">
        <v>1225</v>
      </c>
      <c r="P1369" s="87" t="str">
        <f>VLOOKUP(CENSO[[#This Row],[DAP (cm)]],CD[],2,TRUE)</f>
        <v>TORA</v>
      </c>
      <c r="Q1369" s="87" t="str">
        <f>VLOOKUP(CENSO[[#This Row],[DAP (cm)]],DD[],2,TRUE)</f>
        <v>50├ 60</v>
      </c>
      <c r="R1369" s="87" t="str" cm="1">
        <f t="array" ref="R1369">INDEX(_xlfn.TEXTSPLIT(CENSO[[#This Row],[NOME CIENTIFICO]]," "),1)</f>
        <v>Cordia</v>
      </c>
      <c r="S1369" s="98" t="s">
        <v>1004</v>
      </c>
      <c r="T1369" s="87">
        <f>_xlfn.MINIFS(CENSO[DAP (cm)],CENSO[NOME CIENTIFICO],CENSO[[#This Row],[NOME CIENTIFICO]])</f>
        <v>42.335214862444161</v>
      </c>
      <c r="U13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1369" s="87" t="str">
        <f>IF(CENSO[[#This Row],[DAP (cm)]]&lt;CENSO[[#This Row],[DMCE (cm)]],"DAP &lt; DMCE","DAP ≥ DMCE")</f>
        <v>DAP &lt; DMCE</v>
      </c>
      <c r="W1369" s="87" t="str">
        <f>IF(CENSO[[#This Row],[DAP (cm)]]&gt;200, "Superior", "Inferior")</f>
        <v>Inferior</v>
      </c>
      <c r="X1369" s="87" t="str">
        <f>VLOOKUP(CENSO[[#This Row],[NOME COMUM]],ESPECIES[],4,FALSE)</f>
        <v>Não</v>
      </c>
      <c r="Y1369" s="87" t="str">
        <f>IF(IFERROR(VLOOKUP(CENSO[[#This Row],[NOME COMUM]],COMERCIAIS[],2, FALSE), "Não") &lt;&gt; "Não", "Sim", "Não")</f>
        <v>Não</v>
      </c>
      <c r="Z1369" s="133">
        <f>CENSO[[#This Row],[g (m²)]]/SUM(AEEF[AEEF-UT])</f>
        <v>3.5643407482732108E-4</v>
      </c>
      <c r="AA1369" s="133">
        <f>CENSO[[#This Row],[v (m³)]]/SUM(AEEF[AEEF-UT])</f>
        <v>3.9920616380659957E-3</v>
      </c>
    </row>
    <row r="1370" spans="1:27" ht="14">
      <c r="A1370" s="86">
        <v>1</v>
      </c>
      <c r="B1370" s="86">
        <v>1</v>
      </c>
      <c r="C1370" s="63">
        <v>47</v>
      </c>
      <c r="D1370" s="63">
        <v>1369</v>
      </c>
      <c r="E1370" s="63" t="str">
        <f>VLOOKUP(CENSO[[#This Row],[NOME COMUM]],ESPECIES[],2,FALSE)</f>
        <v>Parkia platycephala Benth.</v>
      </c>
      <c r="F1370" s="64" t="s">
        <v>74</v>
      </c>
      <c r="G1370" s="64">
        <v>271</v>
      </c>
      <c r="H1370" s="97">
        <f>CENSO[[#This Row],[CAP (cm)]]/PI()</f>
        <v>86.261979155807282</v>
      </c>
      <c r="I1370" s="64">
        <v>19</v>
      </c>
      <c r="J1370" s="96">
        <f>(PI()*(CENSO[[#This Row],[DAP (cm)]]^2))/40000</f>
        <v>0.58442490878059439</v>
      </c>
      <c r="K1370" s="96">
        <f>CENSO[[#This Row],[g (m²)]]*CENSO[[#This Row],[H (m)]]*0.7</f>
        <v>7.7728512867819042</v>
      </c>
      <c r="L1370" s="64">
        <v>1</v>
      </c>
      <c r="M1370" s="65">
        <v>367101.09999999899</v>
      </c>
      <c r="N1370" s="87">
        <v>9708049.3000000007</v>
      </c>
      <c r="O1370" s="87" t="s">
        <v>1227</v>
      </c>
      <c r="P1370" s="87" t="str">
        <f>VLOOKUP(CENSO[[#This Row],[DAP (cm)]],CD[],2,TRUE)</f>
        <v>TORA</v>
      </c>
      <c r="Q1370" s="87" t="str">
        <f>VLOOKUP(CENSO[[#This Row],[DAP (cm)]],DD[],2,TRUE)</f>
        <v>80├ 90</v>
      </c>
      <c r="R1370" s="87" t="str" cm="1">
        <f t="array" ref="R1370">INDEX(_xlfn.TEXTSPLIT(CENSO[[#This Row],[NOME CIENTIFICO]]," "),1)</f>
        <v>Parkia</v>
      </c>
      <c r="S1370" s="98" t="s">
        <v>1004</v>
      </c>
      <c r="T1370" s="87">
        <f>_xlfn.MINIFS(CENSO[DAP (cm)],CENSO[NOME CIENTIFICO],CENSO[[#This Row],[NOME CIENTIFICO]])</f>
        <v>43.608454407179323</v>
      </c>
      <c r="U13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53.608454407179323</v>
      </c>
      <c r="V1370" s="87" t="str">
        <f>IF(CENSO[[#This Row],[DAP (cm)]]&lt;CENSO[[#This Row],[DMCE (cm)]],"DAP &lt; DMCE","DAP ≥ DMCE")</f>
        <v>DAP ≥ DMCE</v>
      </c>
      <c r="W1370" s="87" t="str">
        <f>IF(CENSO[[#This Row],[DAP (cm)]]&gt;200, "Superior", "Inferior")</f>
        <v>Inferior</v>
      </c>
      <c r="X1370" s="87" t="str">
        <f>VLOOKUP(CENSO[[#This Row],[NOME COMUM]],ESPECIES[],4,FALSE)</f>
        <v>Não</v>
      </c>
      <c r="Y1370" s="87" t="str">
        <f>IF(IFERROR(VLOOKUP(CENSO[[#This Row],[NOME COMUM]],COMERCIAIS[],2, FALSE), "Não") &lt;&gt; "Não", "Sim", "Não")</f>
        <v>Não</v>
      </c>
      <c r="Z1370" s="133">
        <f>CENSO[[#This Row],[g (m²)]]/SUM(AEEF[AEEF-UT])</f>
        <v>1.0225341753669253E-3</v>
      </c>
      <c r="AA1370" s="133">
        <f>CENSO[[#This Row],[v (m³)]]/SUM(AEEF[AEEF-UT])</f>
        <v>1.3599704532380102E-2</v>
      </c>
    </row>
    <row r="1371" spans="1:27" ht="14">
      <c r="A1371" s="86">
        <v>1</v>
      </c>
      <c r="B1371" s="86">
        <v>1</v>
      </c>
      <c r="C1371" s="63">
        <v>47</v>
      </c>
      <c r="D1371" s="63">
        <v>1370</v>
      </c>
      <c r="E1371" s="63" t="str">
        <f>VLOOKUP(CENSO[[#This Row],[NOME COMUM]],ESPECIES[],2,FALSE)</f>
        <v>Couratari guianensis Aubl.</v>
      </c>
      <c r="F1371" s="64" t="s">
        <v>6</v>
      </c>
      <c r="G1371" s="64">
        <v>150</v>
      </c>
      <c r="H1371" s="97">
        <f>CENSO[[#This Row],[CAP (cm)]]/PI()</f>
        <v>47.7464829275686</v>
      </c>
      <c r="I1371" s="64">
        <v>21</v>
      </c>
      <c r="J1371" s="96">
        <f>(PI()*(CENSO[[#This Row],[DAP (cm)]]^2))/40000</f>
        <v>0.17904931097838223</v>
      </c>
      <c r="K1371" s="96">
        <f>CENSO[[#This Row],[g (m²)]]*CENSO[[#This Row],[H (m)]]*0.7</f>
        <v>2.6320248713822187</v>
      </c>
      <c r="L1371" s="64">
        <v>1</v>
      </c>
      <c r="M1371" s="65">
        <v>367086.09999999899</v>
      </c>
      <c r="N1371" s="87">
        <v>9708033.0999999903</v>
      </c>
      <c r="O1371" s="98" t="s">
        <v>1225</v>
      </c>
      <c r="P1371" s="87" t="str">
        <f>VLOOKUP(CENSO[[#This Row],[DAP (cm)]],CD[],2,TRUE)</f>
        <v>TORETE</v>
      </c>
      <c r="Q1371" s="87" t="str">
        <f>VLOOKUP(CENSO[[#This Row],[DAP (cm)]],DD[],2,TRUE)</f>
        <v>40├ 50</v>
      </c>
      <c r="R1371" s="87" t="str" cm="1">
        <f t="array" ref="R1371">INDEX(_xlfn.TEXTSPLIT(CENSO[[#This Row],[NOME CIENTIFICO]]," "),1)</f>
        <v>Couratari</v>
      </c>
      <c r="S1371" s="98" t="s">
        <v>1004</v>
      </c>
      <c r="T1371" s="87">
        <f>_xlfn.MINIFS(CENSO[DAP (cm)],CENSO[NOME CIENTIFICO],CENSO[[#This Row],[NOME CIENTIFICO]])</f>
        <v>38.833806114422465</v>
      </c>
      <c r="U13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71" s="87" t="str">
        <f>IF(CENSO[[#This Row],[DAP (cm)]]&lt;CENSO[[#This Row],[DMCE (cm)]],"DAP &lt; DMCE","DAP ≥ DMCE")</f>
        <v>DAP &lt; DMCE</v>
      </c>
      <c r="W1371" s="87" t="str">
        <f>IF(CENSO[[#This Row],[DAP (cm)]]&gt;200, "Superior", "Inferior")</f>
        <v>Inferior</v>
      </c>
      <c r="X1371" s="87" t="str">
        <f>VLOOKUP(CENSO[[#This Row],[NOME COMUM]],ESPECIES[],4,FALSE)</f>
        <v>Não</v>
      </c>
      <c r="Y1371" s="87" t="str">
        <f>IF(IFERROR(VLOOKUP(CENSO[[#This Row],[NOME COMUM]],COMERCIAIS[],2, FALSE), "Não") &lt;&gt; "Não", "Sim", "Não")</f>
        <v>Sim</v>
      </c>
      <c r="Z1371" s="133">
        <f>CENSO[[#This Row],[g (m²)]]/SUM(AEEF[AEEF-UT])</f>
        <v>3.1327213607870003E-4</v>
      </c>
      <c r="AA1371" s="133">
        <f>CENSO[[#This Row],[v (m³)]]/SUM(AEEF[AEEF-UT])</f>
        <v>4.60510040035689E-3</v>
      </c>
    </row>
    <row r="1372" spans="1:27" ht="14">
      <c r="A1372" s="86">
        <v>1</v>
      </c>
      <c r="B1372" s="86">
        <v>1</v>
      </c>
      <c r="C1372" s="63">
        <v>47</v>
      </c>
      <c r="D1372" s="63">
        <v>1371</v>
      </c>
      <c r="E1372" s="63" t="str">
        <f>VLOOKUP(CENSO[[#This Row],[NOME COMUM]],ESPECIES[],2,FALSE)</f>
        <v>Cenostigma tocantinum Ducke</v>
      </c>
      <c r="F1372" s="64" t="s">
        <v>95</v>
      </c>
      <c r="G1372" s="64">
        <v>200</v>
      </c>
      <c r="H1372" s="97">
        <f>CENSO[[#This Row],[CAP (cm)]]/PI()</f>
        <v>63.661977236758133</v>
      </c>
      <c r="I1372" s="64">
        <v>18</v>
      </c>
      <c r="J1372" s="96">
        <f>(PI()*(CENSO[[#This Row],[DAP (cm)]]^2))/40000</f>
        <v>0.31830988618379064</v>
      </c>
      <c r="K1372" s="96">
        <f>CENSO[[#This Row],[g (m²)]]*CENSO[[#This Row],[H (m)]]*0.7</f>
        <v>4.0107045659157619</v>
      </c>
      <c r="L1372" s="64">
        <v>2</v>
      </c>
      <c r="M1372" s="65">
        <v>367052.59999999899</v>
      </c>
      <c r="N1372" s="87">
        <v>9708068.1999999899</v>
      </c>
      <c r="O1372" s="87" t="s">
        <v>1227</v>
      </c>
      <c r="P1372" s="87" t="str">
        <f>VLOOKUP(CENSO[[#This Row],[DAP (cm)]],CD[],2,TRUE)</f>
        <v>TORA</v>
      </c>
      <c r="Q1372" s="87" t="str">
        <f>VLOOKUP(CENSO[[#This Row],[DAP (cm)]],DD[],2,TRUE)</f>
        <v>60├ 70</v>
      </c>
      <c r="R1372" s="87" t="str" cm="1">
        <f t="array" ref="R1372">INDEX(_xlfn.TEXTSPLIT(CENSO[[#This Row],[NOME CIENTIFICO]]," "),1)</f>
        <v>Cenostigma</v>
      </c>
      <c r="S1372" s="98" t="s">
        <v>1004</v>
      </c>
      <c r="T1372" s="87">
        <f>_xlfn.MINIFS(CENSO[DAP (cm)],CENSO[NOME CIENTIFICO],CENSO[[#This Row],[NOME CIENTIFICO]])</f>
        <v>40.743665431525208</v>
      </c>
      <c r="U13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1372" s="87" t="str">
        <f>IF(CENSO[[#This Row],[DAP (cm)]]&lt;CENSO[[#This Row],[DMCE (cm)]],"DAP &lt; DMCE","DAP ≥ DMCE")</f>
        <v>DAP ≥ DMCE</v>
      </c>
      <c r="W1372" s="87" t="str">
        <f>IF(CENSO[[#This Row],[DAP (cm)]]&gt;200, "Superior", "Inferior")</f>
        <v>Inferior</v>
      </c>
      <c r="X1372" s="87" t="str">
        <f>VLOOKUP(CENSO[[#This Row],[NOME COMUM]],ESPECIES[],4,FALSE)</f>
        <v>Não</v>
      </c>
      <c r="Y1372" s="87" t="str">
        <f>IF(IFERROR(VLOOKUP(CENSO[[#This Row],[NOME COMUM]],COMERCIAIS[],2, FALSE), "Não") &lt;&gt; "Não", "Sim", "Não")</f>
        <v>Não</v>
      </c>
      <c r="Z1372" s="133">
        <f>CENSO[[#This Row],[g (m²)]]/SUM(AEEF[AEEF-UT])</f>
        <v>5.5692824191768894E-4</v>
      </c>
      <c r="AA1372" s="133">
        <f>CENSO[[#This Row],[v (m³)]]/SUM(AEEF[AEEF-UT])</f>
        <v>7.0172958481628809E-3</v>
      </c>
    </row>
    <row r="1373" spans="1:27" ht="14">
      <c r="A1373" s="86">
        <v>1</v>
      </c>
      <c r="B1373" s="86">
        <v>1</v>
      </c>
      <c r="C1373" s="63">
        <v>47</v>
      </c>
      <c r="D1373" s="63">
        <v>1372</v>
      </c>
      <c r="E1373" s="63" t="str">
        <f>VLOOKUP(CENSO[[#This Row],[NOME COMUM]],ESPECIES[],2,FALSE)</f>
        <v>Tachigali myrmecophila Ducke</v>
      </c>
      <c r="F1373" s="64" t="s">
        <v>14</v>
      </c>
      <c r="G1373" s="64">
        <v>400</v>
      </c>
      <c r="H1373" s="97">
        <f>CENSO[[#This Row],[CAP (cm)]]/PI()</f>
        <v>127.32395447351627</v>
      </c>
      <c r="I1373" s="64">
        <v>17</v>
      </c>
      <c r="J1373" s="96">
        <f>(PI()*(CENSO[[#This Row],[DAP (cm)]]^2))/40000</f>
        <v>1.2732395447351625</v>
      </c>
      <c r="K1373" s="96">
        <f>CENSO[[#This Row],[g (m²)]]*CENSO[[#This Row],[H (m)]]*0.7</f>
        <v>15.151550582348433</v>
      </c>
      <c r="L1373" s="64">
        <v>1</v>
      </c>
      <c r="M1373" s="65">
        <v>367060.9</v>
      </c>
      <c r="N1373" s="87">
        <v>9708082.3000000007</v>
      </c>
      <c r="O1373" s="87" t="s">
        <v>1228</v>
      </c>
      <c r="P1373" s="87" t="str">
        <f>VLOOKUP(CENSO[[#This Row],[DAP (cm)]],CD[],2,TRUE)</f>
        <v>TORA</v>
      </c>
      <c r="Q1373" s="87" t="str">
        <f>VLOOKUP(CENSO[[#This Row],[DAP (cm)]],DD[],2,TRUE)</f>
        <v>120├ 130</v>
      </c>
      <c r="R1373" s="87" t="str" cm="1">
        <f t="array" ref="R1373">INDEX(_xlfn.TEXTSPLIT(CENSO[[#This Row],[NOME CIENTIFICO]]," "),1)</f>
        <v>Tachigali</v>
      </c>
      <c r="S1373" s="98" t="s">
        <v>1004</v>
      </c>
      <c r="T1373" s="87">
        <f>_xlfn.MINIFS(CENSO[DAP (cm)],CENSO[NOME CIENTIFICO],CENSO[[#This Row],[NOME CIENTIFICO]])</f>
        <v>39.152116000606256</v>
      </c>
      <c r="U13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73" s="87" t="str">
        <f>IF(CENSO[[#This Row],[DAP (cm)]]&lt;CENSO[[#This Row],[DMCE (cm)]],"DAP &lt; DMCE","DAP ≥ DMCE")</f>
        <v>DAP ≥ DMCE</v>
      </c>
      <c r="W1373" s="87" t="str">
        <f>IF(CENSO[[#This Row],[DAP (cm)]]&gt;200, "Superior", "Inferior")</f>
        <v>Inferior</v>
      </c>
      <c r="X1373" s="87" t="str">
        <f>VLOOKUP(CENSO[[#This Row],[NOME COMUM]],ESPECIES[],4,FALSE)</f>
        <v>Não</v>
      </c>
      <c r="Y1373" s="87" t="str">
        <f>IF(IFERROR(VLOOKUP(CENSO[[#This Row],[NOME COMUM]],COMERCIAIS[],2, FALSE), "Não") &lt;&gt; "Não", "Sim", "Não")</f>
        <v>Sim</v>
      </c>
      <c r="Z1373" s="133">
        <f>CENSO[[#This Row],[g (m²)]]/SUM(AEEF[AEEF-UT])</f>
        <v>2.2277129676707558E-3</v>
      </c>
      <c r="AA1373" s="133">
        <f>CENSO[[#This Row],[v (m³)]]/SUM(AEEF[AEEF-UT])</f>
        <v>2.6509784315281993E-2</v>
      </c>
    </row>
    <row r="1374" spans="1:27" ht="14">
      <c r="A1374" s="86">
        <v>1</v>
      </c>
      <c r="B1374" s="86">
        <v>1</v>
      </c>
      <c r="C1374" s="63">
        <v>47</v>
      </c>
      <c r="D1374" s="63">
        <v>1373</v>
      </c>
      <c r="E1374" s="63" t="str">
        <f>VLOOKUP(CENSO[[#This Row],[NOME COMUM]],ESPECIES[],2,FALSE)</f>
        <v>Piptadenia suaveolens Miq.</v>
      </c>
      <c r="F1374" s="64" t="s">
        <v>22</v>
      </c>
      <c r="G1374" s="64">
        <v>182</v>
      </c>
      <c r="H1374" s="97">
        <f>CENSO[[#This Row],[CAP (cm)]]/PI()</f>
        <v>57.932399285449904</v>
      </c>
      <c r="I1374" s="64">
        <v>16</v>
      </c>
      <c r="J1374" s="96">
        <f>(PI()*(CENSO[[#This Row],[DAP (cm)]]^2))/40000</f>
        <v>0.26359241674879702</v>
      </c>
      <c r="K1374" s="96">
        <f>CENSO[[#This Row],[g (m²)]]*CENSO[[#This Row],[H (m)]]*0.7</f>
        <v>2.9522350675865265</v>
      </c>
      <c r="L1374" s="64">
        <v>1</v>
      </c>
      <c r="M1374" s="65">
        <v>367061.4</v>
      </c>
      <c r="N1374" s="87">
        <v>9708084.5</v>
      </c>
      <c r="O1374" s="87" t="s">
        <v>1228</v>
      </c>
      <c r="P1374" s="87" t="str">
        <f>VLOOKUP(CENSO[[#This Row],[DAP (cm)]],CD[],2,TRUE)</f>
        <v>TORA</v>
      </c>
      <c r="Q1374" s="87" t="str">
        <f>VLOOKUP(CENSO[[#This Row],[DAP (cm)]],DD[],2,TRUE)</f>
        <v>50├ 60</v>
      </c>
      <c r="R1374" s="87" t="str" cm="1">
        <f t="array" ref="R1374">INDEX(_xlfn.TEXTSPLIT(CENSO[[#This Row],[NOME CIENTIFICO]]," "),1)</f>
        <v>Piptadenia</v>
      </c>
      <c r="S1374" s="98" t="s">
        <v>1004</v>
      </c>
      <c r="T1374" s="87">
        <f>_xlfn.MINIFS(CENSO[DAP (cm)],CENSO[NOME CIENTIFICO],CENSO[[#This Row],[NOME CIENTIFICO]])</f>
        <v>39.788735772973837</v>
      </c>
      <c r="U13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74" s="87" t="str">
        <f>IF(CENSO[[#This Row],[DAP (cm)]]&lt;CENSO[[#This Row],[DMCE (cm)]],"DAP &lt; DMCE","DAP ≥ DMCE")</f>
        <v>DAP ≥ DMCE</v>
      </c>
      <c r="W1374" s="87" t="str">
        <f>IF(CENSO[[#This Row],[DAP (cm)]]&gt;200, "Superior", "Inferior")</f>
        <v>Inferior</v>
      </c>
      <c r="X1374" s="87" t="str">
        <f>VLOOKUP(CENSO[[#This Row],[NOME COMUM]],ESPECIES[],4,FALSE)</f>
        <v>Não</v>
      </c>
      <c r="Y1374" s="87" t="str">
        <f>IF(IFERROR(VLOOKUP(CENSO[[#This Row],[NOME COMUM]],COMERCIAIS[],2, FALSE), "Não") &lt;&gt; "Não", "Sim", "Não")</f>
        <v>Sim</v>
      </c>
      <c r="Z1374" s="133">
        <f>CENSO[[#This Row],[g (m²)]]/SUM(AEEF[AEEF-UT])</f>
        <v>4.6119227713203821E-4</v>
      </c>
      <c r="AA1374" s="133">
        <f>CENSO[[#This Row],[v (m³)]]/SUM(AEEF[AEEF-UT])</f>
        <v>5.1653535038788277E-3</v>
      </c>
    </row>
    <row r="1375" spans="1:27" ht="14">
      <c r="A1375" s="86">
        <v>1</v>
      </c>
      <c r="B1375" s="86">
        <v>1</v>
      </c>
      <c r="C1375" s="63">
        <v>47</v>
      </c>
      <c r="D1375" s="63">
        <v>1374</v>
      </c>
      <c r="E1375" s="63" t="str">
        <f>VLOOKUP(CENSO[[#This Row],[NOME COMUM]],ESPECIES[],2,FALSE)</f>
        <v>Sterculia apeibophylla Ducke</v>
      </c>
      <c r="F1375" s="64" t="s">
        <v>25</v>
      </c>
      <c r="G1375" s="64">
        <v>212</v>
      </c>
      <c r="H1375" s="97">
        <f>CENSO[[#This Row],[CAP (cm)]]/PI()</f>
        <v>67.48169587096362</v>
      </c>
      <c r="I1375" s="64">
        <v>18</v>
      </c>
      <c r="J1375" s="96">
        <f>(PI()*(CENSO[[#This Row],[DAP (cm)]]^2))/40000</f>
        <v>0.35765298811610713</v>
      </c>
      <c r="K1375" s="96">
        <f>CENSO[[#This Row],[g (m²)]]*CENSO[[#This Row],[H (m)]]*0.7</f>
        <v>4.5064276502629497</v>
      </c>
      <c r="L1375" s="64">
        <v>2</v>
      </c>
      <c r="M1375" s="65">
        <v>367059.299999999</v>
      </c>
      <c r="N1375" s="87">
        <v>9708099.8000000007</v>
      </c>
      <c r="O1375" s="87" t="s">
        <v>1227</v>
      </c>
      <c r="P1375" s="87" t="str">
        <f>VLOOKUP(CENSO[[#This Row],[DAP (cm)]],CD[],2,TRUE)</f>
        <v>TORA</v>
      </c>
      <c r="Q1375" s="87" t="str">
        <f>VLOOKUP(CENSO[[#This Row],[DAP (cm)]],DD[],2,TRUE)</f>
        <v>60├ 70</v>
      </c>
      <c r="R1375" s="87" t="str" cm="1">
        <f t="array" ref="R1375">INDEX(_xlfn.TEXTSPLIT(CENSO[[#This Row],[NOME CIENTIFICO]]," "),1)</f>
        <v>Sterculia</v>
      </c>
      <c r="S1375" s="98" t="s">
        <v>1004</v>
      </c>
      <c r="T1375" s="87">
        <f>_xlfn.MINIFS(CENSO[DAP (cm)],CENSO[NOME CIENTIFICO],CENSO[[#This Row],[NOME CIENTIFICO]])</f>
        <v>38.833806114422465</v>
      </c>
      <c r="U13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75" s="87" t="str">
        <f>IF(CENSO[[#This Row],[DAP (cm)]]&lt;CENSO[[#This Row],[DMCE (cm)]],"DAP &lt; DMCE","DAP ≥ DMCE")</f>
        <v>DAP ≥ DMCE</v>
      </c>
      <c r="W1375" s="87" t="str">
        <f>IF(CENSO[[#This Row],[DAP (cm)]]&gt;200, "Superior", "Inferior")</f>
        <v>Inferior</v>
      </c>
      <c r="X1375" s="87" t="str">
        <f>VLOOKUP(CENSO[[#This Row],[NOME COMUM]],ESPECIES[],4,FALSE)</f>
        <v>Não</v>
      </c>
      <c r="Y1375" s="87" t="str">
        <f>IF(IFERROR(VLOOKUP(CENSO[[#This Row],[NOME COMUM]],COMERCIAIS[],2, FALSE), "Não") &lt;&gt; "Não", "Sim", "Não")</f>
        <v>Não</v>
      </c>
      <c r="Z1375" s="133">
        <f>CENSO[[#This Row],[g (m²)]]/SUM(AEEF[AEEF-UT])</f>
        <v>6.2576457261871526E-4</v>
      </c>
      <c r="AA1375" s="133">
        <f>CENSO[[#This Row],[v (m³)]]/SUM(AEEF[AEEF-UT])</f>
        <v>7.8846336149958115E-3</v>
      </c>
    </row>
    <row r="1376" spans="1:27" ht="14">
      <c r="A1376" s="86">
        <v>1</v>
      </c>
      <c r="B1376" s="86">
        <v>1</v>
      </c>
      <c r="C1376" s="63">
        <v>47</v>
      </c>
      <c r="D1376" s="63">
        <v>1375</v>
      </c>
      <c r="E1376" s="63" t="str">
        <f>VLOOKUP(CENSO[[#This Row],[NOME COMUM]],ESPECIES[],2,FALSE)</f>
        <v>Cordia goeldiana Huber</v>
      </c>
      <c r="F1376" s="64" t="s">
        <v>27</v>
      </c>
      <c r="G1376" s="64">
        <v>127</v>
      </c>
      <c r="H1376" s="97">
        <f>CENSO[[#This Row],[CAP (cm)]]/PI()</f>
        <v>40.425355545341418</v>
      </c>
      <c r="I1376" s="64">
        <v>16</v>
      </c>
      <c r="J1376" s="96">
        <f>(PI()*(CENSO[[#This Row],[DAP (cm)]]^2))/40000</f>
        <v>0.12835050385645899</v>
      </c>
      <c r="K1376" s="96">
        <f>CENSO[[#This Row],[g (m²)]]*CENSO[[#This Row],[H (m)]]*0.7</f>
        <v>1.4375256431923407</v>
      </c>
      <c r="L1376" s="64">
        <v>1</v>
      </c>
      <c r="M1376" s="65">
        <v>367017.7</v>
      </c>
      <c r="N1376" s="87">
        <v>9708126.0999999903</v>
      </c>
      <c r="O1376" s="98" t="s">
        <v>1225</v>
      </c>
      <c r="P1376" s="87" t="str">
        <f>VLOOKUP(CENSO[[#This Row],[DAP (cm)]],CD[],2,TRUE)</f>
        <v>TORETE</v>
      </c>
      <c r="Q1376" s="87" t="str">
        <f>VLOOKUP(CENSO[[#This Row],[DAP (cm)]],DD[],2,TRUE)</f>
        <v>40├ 50</v>
      </c>
      <c r="R1376" s="87" t="str" cm="1">
        <f t="array" ref="R1376">INDEX(_xlfn.TEXTSPLIT(CENSO[[#This Row],[NOME CIENTIFICO]]," "),1)</f>
        <v>Cordia</v>
      </c>
      <c r="S1376" s="98" t="s">
        <v>1004</v>
      </c>
      <c r="T1376" s="87">
        <f>_xlfn.MINIFS(CENSO[DAP (cm)],CENSO[NOME CIENTIFICO],CENSO[[#This Row],[NOME CIENTIFICO]])</f>
        <v>40.425355545341418</v>
      </c>
      <c r="U13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1376" s="87" t="str">
        <f>IF(CENSO[[#This Row],[DAP (cm)]]&lt;CENSO[[#This Row],[DMCE (cm)]],"DAP &lt; DMCE","DAP ≥ DMCE")</f>
        <v>DAP &lt; DMCE</v>
      </c>
      <c r="W1376" s="87" t="str">
        <f>IF(CENSO[[#This Row],[DAP (cm)]]&gt;200, "Superior", "Inferior")</f>
        <v>Inferior</v>
      </c>
      <c r="X1376" s="87" t="str">
        <f>VLOOKUP(CENSO[[#This Row],[NOME COMUM]],ESPECIES[],4,FALSE)</f>
        <v>Não</v>
      </c>
      <c r="Y1376" s="87" t="str">
        <f>IF(IFERROR(VLOOKUP(CENSO[[#This Row],[NOME COMUM]],COMERCIAIS[],2, FALSE), "Não") &lt;&gt; "Não", "Sim", "Não")</f>
        <v>Sim</v>
      </c>
      <c r="Z1376" s="133">
        <f>CENSO[[#This Row],[g (m²)]]/SUM(AEEF[AEEF-UT])</f>
        <v>2.2456739034726014E-4</v>
      </c>
      <c r="AA1376" s="133">
        <f>CENSO[[#This Row],[v (m³)]]/SUM(AEEF[AEEF-UT])</f>
        <v>2.5151547718893137E-3</v>
      </c>
    </row>
    <row r="1377" spans="1:27" ht="14">
      <c r="A1377" s="86">
        <v>1</v>
      </c>
      <c r="B1377" s="86">
        <v>1</v>
      </c>
      <c r="C1377" s="63">
        <v>47</v>
      </c>
      <c r="D1377" s="63">
        <v>1376</v>
      </c>
      <c r="E1377" s="63" t="str">
        <f>VLOOKUP(CENSO[[#This Row],[NOME COMUM]],ESPECIES[],2,FALSE)</f>
        <v>Tachigali myrmecophila Ducke</v>
      </c>
      <c r="F1377" s="64" t="s">
        <v>14</v>
      </c>
      <c r="G1377" s="64">
        <v>300</v>
      </c>
      <c r="H1377" s="97">
        <f>CENSO[[#This Row],[CAP (cm)]]/PI()</f>
        <v>95.4929658551372</v>
      </c>
      <c r="I1377" s="64">
        <v>18</v>
      </c>
      <c r="J1377" s="96">
        <f>(PI()*(CENSO[[#This Row],[DAP (cm)]]^2))/40000</f>
        <v>0.7161972439135289</v>
      </c>
      <c r="K1377" s="96">
        <f>CENSO[[#This Row],[g (m²)]]*CENSO[[#This Row],[H (m)]]*0.7</f>
        <v>9.0240852733104635</v>
      </c>
      <c r="L1377" s="64">
        <v>1</v>
      </c>
      <c r="M1377" s="65">
        <v>366990.4</v>
      </c>
      <c r="N1377" s="87">
        <v>9708167.6999999899</v>
      </c>
      <c r="O1377" s="87" t="s">
        <v>1228</v>
      </c>
      <c r="P1377" s="87" t="str">
        <f>VLOOKUP(CENSO[[#This Row],[DAP (cm)]],CD[],2,TRUE)</f>
        <v>TORA</v>
      </c>
      <c r="Q1377" s="87" t="str">
        <f>VLOOKUP(CENSO[[#This Row],[DAP (cm)]],DD[],2,TRUE)</f>
        <v>90├ 100</v>
      </c>
      <c r="R1377" s="87" t="str" cm="1">
        <f t="array" ref="R1377">INDEX(_xlfn.TEXTSPLIT(CENSO[[#This Row],[NOME CIENTIFICO]]," "),1)</f>
        <v>Tachigali</v>
      </c>
      <c r="S1377" s="98" t="s">
        <v>1004</v>
      </c>
      <c r="T1377" s="87">
        <f>_xlfn.MINIFS(CENSO[DAP (cm)],CENSO[NOME CIENTIFICO],CENSO[[#This Row],[NOME CIENTIFICO]])</f>
        <v>39.152116000606256</v>
      </c>
      <c r="U13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77" s="87" t="str">
        <f>IF(CENSO[[#This Row],[DAP (cm)]]&lt;CENSO[[#This Row],[DMCE (cm)]],"DAP &lt; DMCE","DAP ≥ DMCE")</f>
        <v>DAP ≥ DMCE</v>
      </c>
      <c r="W1377" s="87" t="str">
        <f>IF(CENSO[[#This Row],[DAP (cm)]]&gt;200, "Superior", "Inferior")</f>
        <v>Inferior</v>
      </c>
      <c r="X1377" s="87" t="str">
        <f>VLOOKUP(CENSO[[#This Row],[NOME COMUM]],ESPECIES[],4,FALSE)</f>
        <v>Não</v>
      </c>
      <c r="Y1377" s="87" t="str">
        <f>IF(IFERROR(VLOOKUP(CENSO[[#This Row],[NOME COMUM]],COMERCIAIS[],2, FALSE), "Não") &lt;&gt; "Não", "Sim", "Não")</f>
        <v>Sim</v>
      </c>
      <c r="Z1377" s="133">
        <f>CENSO[[#This Row],[g (m²)]]/SUM(AEEF[AEEF-UT])</f>
        <v>1.2530885443148001E-3</v>
      </c>
      <c r="AA1377" s="133">
        <f>CENSO[[#This Row],[v (m³)]]/SUM(AEEF[AEEF-UT])</f>
        <v>1.578891565836648E-2</v>
      </c>
    </row>
    <row r="1378" spans="1:27" ht="14">
      <c r="A1378" s="86">
        <v>1</v>
      </c>
      <c r="B1378" s="86">
        <v>1</v>
      </c>
      <c r="C1378" s="63">
        <v>47</v>
      </c>
      <c r="D1378" s="63">
        <v>1377</v>
      </c>
      <c r="E1378" s="63" t="str">
        <f>VLOOKUP(CENSO[[#This Row],[NOME COMUM]],ESPECIES[],2,FALSE)</f>
        <v>Tachigali myrmecophila Ducke</v>
      </c>
      <c r="F1378" s="64" t="s">
        <v>14</v>
      </c>
      <c r="G1378" s="64">
        <v>298</v>
      </c>
      <c r="H1378" s="97">
        <f>CENSO[[#This Row],[CAP (cm)]]/PI()</f>
        <v>94.856346082769619</v>
      </c>
      <c r="I1378" s="64">
        <v>17</v>
      </c>
      <c r="J1378" s="96">
        <f>(PI()*(CENSO[[#This Row],[DAP (cm)]]^2))/40000</f>
        <v>0.70667977831663364</v>
      </c>
      <c r="K1378" s="96">
        <f>CENSO[[#This Row],[g (m²)]]*CENSO[[#This Row],[H (m)]]*0.7</f>
        <v>8.4094893619679389</v>
      </c>
      <c r="L1378" s="64">
        <v>1</v>
      </c>
      <c r="M1378" s="65">
        <v>366927.5</v>
      </c>
      <c r="N1378" s="87">
        <v>9708206.5999999903</v>
      </c>
      <c r="O1378" s="87" t="s">
        <v>1228</v>
      </c>
      <c r="P1378" s="87" t="str">
        <f>VLOOKUP(CENSO[[#This Row],[DAP (cm)]],CD[],2,TRUE)</f>
        <v>TORA</v>
      </c>
      <c r="Q1378" s="87" t="str">
        <f>VLOOKUP(CENSO[[#This Row],[DAP (cm)]],DD[],2,TRUE)</f>
        <v>90├ 100</v>
      </c>
      <c r="R1378" s="87" t="str" cm="1">
        <f t="array" ref="R1378">INDEX(_xlfn.TEXTSPLIT(CENSO[[#This Row],[NOME CIENTIFICO]]," "),1)</f>
        <v>Tachigali</v>
      </c>
      <c r="S1378" s="98" t="s">
        <v>1004</v>
      </c>
      <c r="T1378" s="87">
        <f>_xlfn.MINIFS(CENSO[DAP (cm)],CENSO[NOME CIENTIFICO],CENSO[[#This Row],[NOME CIENTIFICO]])</f>
        <v>39.152116000606256</v>
      </c>
      <c r="U13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78" s="87" t="str">
        <f>IF(CENSO[[#This Row],[DAP (cm)]]&lt;CENSO[[#This Row],[DMCE (cm)]],"DAP &lt; DMCE","DAP ≥ DMCE")</f>
        <v>DAP ≥ DMCE</v>
      </c>
      <c r="W1378" s="87" t="str">
        <f>IF(CENSO[[#This Row],[DAP (cm)]]&gt;200, "Superior", "Inferior")</f>
        <v>Inferior</v>
      </c>
      <c r="X1378" s="87" t="str">
        <f>VLOOKUP(CENSO[[#This Row],[NOME COMUM]],ESPECIES[],4,FALSE)</f>
        <v>Não</v>
      </c>
      <c r="Y1378" s="87" t="str">
        <f>IF(IFERROR(VLOOKUP(CENSO[[#This Row],[NOME COMUM]],COMERCIAIS[],2, FALSE), "Não") &lt;&gt; "Não", "Sim", "Não")</f>
        <v>Sim</v>
      </c>
      <c r="Z1378" s="133">
        <f>CENSO[[#This Row],[g (m²)]]/SUM(AEEF[AEEF-UT])</f>
        <v>1.2364363898814614E-3</v>
      </c>
      <c r="AA1378" s="133">
        <f>CENSO[[#This Row],[v (m³)]]/SUM(AEEF[AEEF-UT])</f>
        <v>1.4713593039589388E-2</v>
      </c>
    </row>
    <row r="1379" spans="1:27" ht="14">
      <c r="A1379" s="86">
        <v>1</v>
      </c>
      <c r="B1379" s="86">
        <v>1</v>
      </c>
      <c r="C1379" s="63">
        <v>47</v>
      </c>
      <c r="D1379" s="63">
        <v>1378</v>
      </c>
      <c r="E1379" s="63" t="str">
        <f>VLOOKUP(CENSO[[#This Row],[NOME COMUM]],ESPECIES[],2,FALSE)</f>
        <v>Parkia pendula (Willd.) Benth. ex Walp.</v>
      </c>
      <c r="F1379" s="64" t="s">
        <v>24</v>
      </c>
      <c r="G1379" s="64">
        <v>136</v>
      </c>
      <c r="H1379" s="97">
        <f>CENSO[[#This Row],[CAP (cm)]]/PI()</f>
        <v>43.290144520995533</v>
      </c>
      <c r="I1379" s="64">
        <v>16</v>
      </c>
      <c r="J1379" s="96">
        <f>(PI()*(CENSO[[#This Row],[DAP (cm)]]^2))/40000</f>
        <v>0.14718649137138479</v>
      </c>
      <c r="K1379" s="96">
        <f>CENSO[[#This Row],[g (m²)]]*CENSO[[#This Row],[H (m)]]*0.7</f>
        <v>1.6484887033595095</v>
      </c>
      <c r="L1379" s="64">
        <v>1</v>
      </c>
      <c r="M1379" s="65">
        <v>366922.09999999899</v>
      </c>
      <c r="N1379" s="87">
        <v>9708206.0999999903</v>
      </c>
      <c r="O1379" s="98" t="s">
        <v>1225</v>
      </c>
      <c r="P1379" s="87" t="str">
        <f>VLOOKUP(CENSO[[#This Row],[DAP (cm)]],CD[],2,TRUE)</f>
        <v>TORETE</v>
      </c>
      <c r="Q1379" s="87" t="str">
        <f>VLOOKUP(CENSO[[#This Row],[DAP (cm)]],DD[],2,TRUE)</f>
        <v>40├ 50</v>
      </c>
      <c r="R1379" s="87" t="str" cm="1">
        <f t="array" ref="R1379">INDEX(_xlfn.TEXTSPLIT(CENSO[[#This Row],[NOME CIENTIFICO]]," "),1)</f>
        <v>Parkia</v>
      </c>
      <c r="S1379" s="98" t="s">
        <v>1004</v>
      </c>
      <c r="T1379" s="87">
        <f>_xlfn.MINIFS(CENSO[DAP (cm)],CENSO[NOME CIENTIFICO],CENSO[[#This Row],[NOME CIENTIFICO]])</f>
        <v>40.107045659157627</v>
      </c>
      <c r="U13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379" s="87" t="str">
        <f>IF(CENSO[[#This Row],[DAP (cm)]]&lt;CENSO[[#This Row],[DMCE (cm)]],"DAP &lt; DMCE","DAP ≥ DMCE")</f>
        <v>DAP &lt; DMCE</v>
      </c>
      <c r="W1379" s="87" t="str">
        <f>IF(CENSO[[#This Row],[DAP (cm)]]&gt;200, "Superior", "Inferior")</f>
        <v>Inferior</v>
      </c>
      <c r="X1379" s="87" t="str">
        <f>VLOOKUP(CENSO[[#This Row],[NOME COMUM]],ESPECIES[],4,FALSE)</f>
        <v>Não</v>
      </c>
      <c r="Y1379" s="87" t="str">
        <f>IF(IFERROR(VLOOKUP(CENSO[[#This Row],[NOME COMUM]],COMERCIAIS[],2, FALSE), "Não") &lt;&gt; "Não", "Sim", "Não")</f>
        <v>Sim</v>
      </c>
      <c r="Z1379" s="133">
        <f>CENSO[[#This Row],[g (m²)]]/SUM(AEEF[AEEF-UT])</f>
        <v>2.5752361906273934E-4</v>
      </c>
      <c r="AA1379" s="133">
        <f>CENSO[[#This Row],[v (m³)]]/SUM(AEEF[AEEF-UT])</f>
        <v>2.8842645335026805E-3</v>
      </c>
    </row>
    <row r="1380" spans="1:27" ht="14">
      <c r="A1380" s="86">
        <v>1</v>
      </c>
      <c r="B1380" s="86">
        <v>1</v>
      </c>
      <c r="C1380" s="63">
        <v>47</v>
      </c>
      <c r="D1380" s="63">
        <v>1379</v>
      </c>
      <c r="E1380" s="63" t="str">
        <f>VLOOKUP(CENSO[[#This Row],[NOME COMUM]],ESPECIES[],2,FALSE)</f>
        <v>Piptadenia suaveolens Miq.</v>
      </c>
      <c r="F1380" s="64" t="s">
        <v>22</v>
      </c>
      <c r="G1380" s="64">
        <v>201</v>
      </c>
      <c r="H1380" s="97">
        <f>CENSO[[#This Row],[CAP (cm)]]/PI()</f>
        <v>63.980287122941931</v>
      </c>
      <c r="I1380" s="64">
        <v>20</v>
      </c>
      <c r="J1380" s="96">
        <f>(PI()*(CENSO[[#This Row],[DAP (cm)]]^2))/40000</f>
        <v>0.32150094279278324</v>
      </c>
      <c r="K1380" s="96">
        <f>CENSO[[#This Row],[g (m²)]]*CENSO[[#This Row],[H (m)]]*0.7</f>
        <v>4.5010131990989652</v>
      </c>
      <c r="L1380" s="64">
        <v>1</v>
      </c>
      <c r="M1380" s="65">
        <v>366923.9</v>
      </c>
      <c r="N1380" s="87">
        <v>9708216.5999999903</v>
      </c>
      <c r="O1380" s="87" t="s">
        <v>1228</v>
      </c>
      <c r="P1380" s="87" t="str">
        <f>VLOOKUP(CENSO[[#This Row],[DAP (cm)]],CD[],2,TRUE)</f>
        <v>TORA</v>
      </c>
      <c r="Q1380" s="87" t="str">
        <f>VLOOKUP(CENSO[[#This Row],[DAP (cm)]],DD[],2,TRUE)</f>
        <v>60├ 70</v>
      </c>
      <c r="R1380" s="87" t="str" cm="1">
        <f t="array" ref="R1380">INDEX(_xlfn.TEXTSPLIT(CENSO[[#This Row],[NOME CIENTIFICO]]," "),1)</f>
        <v>Piptadenia</v>
      </c>
      <c r="S1380" s="98" t="s">
        <v>1004</v>
      </c>
      <c r="T1380" s="87">
        <f>_xlfn.MINIFS(CENSO[DAP (cm)],CENSO[NOME CIENTIFICO],CENSO[[#This Row],[NOME CIENTIFICO]])</f>
        <v>39.788735772973837</v>
      </c>
      <c r="U13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80" s="87" t="str">
        <f>IF(CENSO[[#This Row],[DAP (cm)]]&lt;CENSO[[#This Row],[DMCE (cm)]],"DAP &lt; DMCE","DAP ≥ DMCE")</f>
        <v>DAP ≥ DMCE</v>
      </c>
      <c r="W1380" s="87" t="str">
        <f>IF(CENSO[[#This Row],[DAP (cm)]]&gt;200, "Superior", "Inferior")</f>
        <v>Inferior</v>
      </c>
      <c r="X1380" s="87" t="str">
        <f>VLOOKUP(CENSO[[#This Row],[NOME COMUM]],ESPECIES[],4,FALSE)</f>
        <v>Não</v>
      </c>
      <c r="Y1380" s="87" t="str">
        <f>IF(IFERROR(VLOOKUP(CENSO[[#This Row],[NOME COMUM]],COMERCIAIS[],2, FALSE), "Não") &lt;&gt; "Não", "Sim", "Não")</f>
        <v>Sim</v>
      </c>
      <c r="Z1380" s="133">
        <f>CENSO[[#This Row],[g (m²)]]/SUM(AEEF[AEEF-UT])</f>
        <v>5.6251144754291399E-4</v>
      </c>
      <c r="AA1380" s="133">
        <f>CENSO[[#This Row],[v (m³)]]/SUM(AEEF[AEEF-UT])</f>
        <v>7.8751602656007957E-3</v>
      </c>
    </row>
    <row r="1381" spans="1:27" ht="14">
      <c r="A1381" s="86">
        <v>1</v>
      </c>
      <c r="B1381" s="86">
        <v>1</v>
      </c>
      <c r="C1381" s="63">
        <v>47</v>
      </c>
      <c r="D1381" s="63">
        <v>1380</v>
      </c>
      <c r="E1381" s="63" t="str">
        <f>VLOOKUP(CENSO[[#This Row],[NOME COMUM]],ESPECIES[],2,FALSE)</f>
        <v>Tachigali myrmecophila Ducke</v>
      </c>
      <c r="F1381" s="64" t="s">
        <v>14</v>
      </c>
      <c r="G1381" s="64">
        <v>180</v>
      </c>
      <c r="H1381" s="97">
        <f>CENSO[[#This Row],[CAP (cm)]]/PI()</f>
        <v>57.295779513082323</v>
      </c>
      <c r="I1381" s="64">
        <v>16</v>
      </c>
      <c r="J1381" s="96">
        <f>(PI()*(CENSO[[#This Row],[DAP (cm)]]^2))/40000</f>
        <v>0.25783100780887047</v>
      </c>
      <c r="K1381" s="96">
        <f>CENSO[[#This Row],[g (m²)]]*CENSO[[#This Row],[H (m)]]*0.7</f>
        <v>2.887707287459349</v>
      </c>
      <c r="L1381" s="64">
        <v>1</v>
      </c>
      <c r="M1381" s="65">
        <v>366925.9</v>
      </c>
      <c r="N1381" s="87">
        <v>9708224.1999999899</v>
      </c>
      <c r="O1381" s="87" t="s">
        <v>1228</v>
      </c>
      <c r="P1381" s="87" t="str">
        <f>VLOOKUP(CENSO[[#This Row],[DAP (cm)]],CD[],2,TRUE)</f>
        <v>TORA</v>
      </c>
      <c r="Q1381" s="87" t="str">
        <f>VLOOKUP(CENSO[[#This Row],[DAP (cm)]],DD[],2,TRUE)</f>
        <v>50├ 60</v>
      </c>
      <c r="R1381" s="87" t="str" cm="1">
        <f t="array" ref="R1381">INDEX(_xlfn.TEXTSPLIT(CENSO[[#This Row],[NOME CIENTIFICO]]," "),1)</f>
        <v>Tachigali</v>
      </c>
      <c r="S1381" s="98" t="s">
        <v>1004</v>
      </c>
      <c r="T1381" s="87">
        <f>_xlfn.MINIFS(CENSO[DAP (cm)],CENSO[NOME CIENTIFICO],CENSO[[#This Row],[NOME CIENTIFICO]])</f>
        <v>39.152116000606256</v>
      </c>
      <c r="U13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81" s="87" t="str">
        <f>IF(CENSO[[#This Row],[DAP (cm)]]&lt;CENSO[[#This Row],[DMCE (cm)]],"DAP &lt; DMCE","DAP ≥ DMCE")</f>
        <v>DAP ≥ DMCE</v>
      </c>
      <c r="W1381" s="87" t="str">
        <f>IF(CENSO[[#This Row],[DAP (cm)]]&gt;200, "Superior", "Inferior")</f>
        <v>Inferior</v>
      </c>
      <c r="X1381" s="87" t="str">
        <f>VLOOKUP(CENSO[[#This Row],[NOME COMUM]],ESPECIES[],4,FALSE)</f>
        <v>Não</v>
      </c>
      <c r="Y1381" s="87" t="str">
        <f>IF(IFERROR(VLOOKUP(CENSO[[#This Row],[NOME COMUM]],COMERCIAIS[],2, FALSE), "Não") &lt;&gt; "Não", "Sim", "Não")</f>
        <v>Sim</v>
      </c>
      <c r="Z1381" s="133">
        <f>CENSO[[#This Row],[g (m²)]]/SUM(AEEF[AEEF-UT])</f>
        <v>4.5111187595332813E-4</v>
      </c>
      <c r="AA1381" s="133">
        <f>CENSO[[#This Row],[v (m³)]]/SUM(AEEF[AEEF-UT])</f>
        <v>5.0524530106772752E-3</v>
      </c>
    </row>
    <row r="1382" spans="1:27" ht="14">
      <c r="A1382" s="86">
        <v>1</v>
      </c>
      <c r="B1382" s="86">
        <v>1</v>
      </c>
      <c r="C1382" s="63">
        <v>47</v>
      </c>
      <c r="D1382" s="63">
        <v>1381</v>
      </c>
      <c r="E1382" s="63" t="str">
        <f>VLOOKUP(CENSO[[#This Row],[NOME COMUM]],ESPECIES[],2,FALSE)</f>
        <v>Gualtteria olivacea R.E.FR.</v>
      </c>
      <c r="F1382" s="64" t="s">
        <v>48</v>
      </c>
      <c r="G1382" s="64">
        <v>170</v>
      </c>
      <c r="H1382" s="97">
        <f>CENSO[[#This Row],[CAP (cm)]]/PI()</f>
        <v>54.112680651244418</v>
      </c>
      <c r="I1382" s="64">
        <v>18</v>
      </c>
      <c r="J1382" s="96">
        <f>(PI()*(CENSO[[#This Row],[DAP (cm)]]^2))/40000</f>
        <v>0.2299788927677888</v>
      </c>
      <c r="K1382" s="96">
        <f>CENSO[[#This Row],[g (m²)]]*CENSO[[#This Row],[H (m)]]*0.7</f>
        <v>2.8977340488741388</v>
      </c>
      <c r="L1382" s="64">
        <v>1</v>
      </c>
      <c r="M1382" s="65">
        <v>366917.5</v>
      </c>
      <c r="N1382" s="87">
        <v>9708218.1999999899</v>
      </c>
      <c r="O1382" s="98" t="s">
        <v>1225</v>
      </c>
      <c r="P1382" s="87" t="str">
        <f>VLOOKUP(CENSO[[#This Row],[DAP (cm)]],CD[],2,TRUE)</f>
        <v>TORA</v>
      </c>
      <c r="Q1382" s="87" t="str">
        <f>VLOOKUP(CENSO[[#This Row],[DAP (cm)]],DD[],2,TRUE)</f>
        <v>50├ 60</v>
      </c>
      <c r="R1382" s="87" t="str" cm="1">
        <f t="array" ref="R1382">INDEX(_xlfn.TEXTSPLIT(CENSO[[#This Row],[NOME CIENTIFICO]]," "),1)</f>
        <v>Gualtteria</v>
      </c>
      <c r="S1382" s="98" t="s">
        <v>1004</v>
      </c>
      <c r="T1382" s="87">
        <f>_xlfn.MINIFS(CENSO[DAP (cm)],CENSO[NOME CIENTIFICO],CENSO[[#This Row],[NOME CIENTIFICO]])</f>
        <v>54.112680651244418</v>
      </c>
      <c r="U13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64.112680651244418</v>
      </c>
      <c r="V1382" s="87" t="str">
        <f>IF(CENSO[[#This Row],[DAP (cm)]]&lt;CENSO[[#This Row],[DMCE (cm)]],"DAP &lt; DMCE","DAP ≥ DMCE")</f>
        <v>DAP &lt; DMCE</v>
      </c>
      <c r="W1382" s="87" t="str">
        <f>IF(CENSO[[#This Row],[DAP (cm)]]&gt;200, "Superior", "Inferior")</f>
        <v>Inferior</v>
      </c>
      <c r="X1382" s="87" t="str">
        <f>VLOOKUP(CENSO[[#This Row],[NOME COMUM]],ESPECIES[],4,FALSE)</f>
        <v>Não</v>
      </c>
      <c r="Y1382" s="87" t="str">
        <f>IF(IFERROR(VLOOKUP(CENSO[[#This Row],[NOME COMUM]],COMERCIAIS[],2, FALSE), "Não") &lt;&gt; "Não", "Sim", "Não")</f>
        <v>Não</v>
      </c>
      <c r="Z1382" s="133">
        <f>CENSO[[#This Row],[g (m²)]]/SUM(AEEF[AEEF-UT])</f>
        <v>4.0238065478553035E-4</v>
      </c>
      <c r="AA1382" s="133">
        <f>CENSO[[#This Row],[v (m³)]]/SUM(AEEF[AEEF-UT])</f>
        <v>5.069996250297683E-3</v>
      </c>
    </row>
    <row r="1383" spans="1:27" ht="14">
      <c r="A1383" s="86">
        <v>1</v>
      </c>
      <c r="B1383" s="86">
        <v>1</v>
      </c>
      <c r="C1383" s="63">
        <v>47</v>
      </c>
      <c r="D1383" s="63">
        <v>1382</v>
      </c>
      <c r="E1383" s="63" t="str">
        <f>VLOOKUP(CENSO[[#This Row],[NOME COMUM]],ESPECIES[],2,FALSE)</f>
        <v>Parkia pendula (Willd.) Benth. ex Walp.</v>
      </c>
      <c r="F1383" s="64" t="s">
        <v>24</v>
      </c>
      <c r="G1383" s="64">
        <v>176</v>
      </c>
      <c r="H1383" s="97">
        <f>CENSO[[#This Row],[CAP (cm)]]/PI()</f>
        <v>56.022539968347161</v>
      </c>
      <c r="I1383" s="64">
        <v>20</v>
      </c>
      <c r="J1383" s="96">
        <f>(PI()*(CENSO[[#This Row],[DAP (cm)]]^2))/40000</f>
        <v>0.24649917586072753</v>
      </c>
      <c r="K1383" s="96">
        <f>CENSO[[#This Row],[g (m²)]]*CENSO[[#This Row],[H (m)]]*0.7</f>
        <v>3.4509884620501849</v>
      </c>
      <c r="L1383" s="64">
        <v>1</v>
      </c>
      <c r="M1383" s="65">
        <v>366918.7</v>
      </c>
      <c r="N1383" s="87">
        <v>9708219.8000000007</v>
      </c>
      <c r="O1383" s="87" t="s">
        <v>1228</v>
      </c>
      <c r="P1383" s="87" t="str">
        <f>VLOOKUP(CENSO[[#This Row],[DAP (cm)]],CD[],2,TRUE)</f>
        <v>TORA</v>
      </c>
      <c r="Q1383" s="87" t="str">
        <f>VLOOKUP(CENSO[[#This Row],[DAP (cm)]],DD[],2,TRUE)</f>
        <v>50├ 60</v>
      </c>
      <c r="R1383" s="87" t="str" cm="1">
        <f t="array" ref="R1383">INDEX(_xlfn.TEXTSPLIT(CENSO[[#This Row],[NOME CIENTIFICO]]," "),1)</f>
        <v>Parkia</v>
      </c>
      <c r="S1383" s="98" t="s">
        <v>1004</v>
      </c>
      <c r="T1383" s="87">
        <f>_xlfn.MINIFS(CENSO[DAP (cm)],CENSO[NOME CIENTIFICO],CENSO[[#This Row],[NOME CIENTIFICO]])</f>
        <v>40.107045659157627</v>
      </c>
      <c r="U13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383" s="87" t="str">
        <f>IF(CENSO[[#This Row],[DAP (cm)]]&lt;CENSO[[#This Row],[DMCE (cm)]],"DAP &lt; DMCE","DAP ≥ DMCE")</f>
        <v>DAP ≥ DMCE</v>
      </c>
      <c r="W1383" s="87" t="str">
        <f>IF(CENSO[[#This Row],[DAP (cm)]]&gt;200, "Superior", "Inferior")</f>
        <v>Inferior</v>
      </c>
      <c r="X1383" s="87" t="str">
        <f>VLOOKUP(CENSO[[#This Row],[NOME COMUM]],ESPECIES[],4,FALSE)</f>
        <v>Não</v>
      </c>
      <c r="Y1383" s="87" t="str">
        <f>IF(IFERROR(VLOOKUP(CENSO[[#This Row],[NOME COMUM]],COMERCIAIS[],2, FALSE), "Não") &lt;&gt; "Não", "Sim", "Não")</f>
        <v>Sim</v>
      </c>
      <c r="Z1383" s="133">
        <f>CENSO[[#This Row],[g (m²)]]/SUM(AEEF[AEEF-UT])</f>
        <v>4.3128523054105841E-4</v>
      </c>
      <c r="AA1383" s="133">
        <f>CENSO[[#This Row],[v (m³)]]/SUM(AEEF[AEEF-UT])</f>
        <v>6.0379932275748168E-3</v>
      </c>
    </row>
    <row r="1384" spans="1:27" ht="14">
      <c r="A1384" s="86">
        <v>1</v>
      </c>
      <c r="B1384" s="86">
        <v>1</v>
      </c>
      <c r="C1384" s="63">
        <v>47</v>
      </c>
      <c r="D1384" s="63">
        <v>1383</v>
      </c>
      <c r="E1384" s="63" t="str">
        <f>VLOOKUP(CENSO[[#This Row],[NOME COMUM]],ESPECIES[],2,FALSE)</f>
        <v>Couratari guianensis Aubl.</v>
      </c>
      <c r="F1384" s="64" t="s">
        <v>6</v>
      </c>
      <c r="G1384" s="64">
        <v>130</v>
      </c>
      <c r="H1384" s="97">
        <f>CENSO[[#This Row],[CAP (cm)]]/PI()</f>
        <v>41.38028520389279</v>
      </c>
      <c r="I1384" s="64">
        <v>21</v>
      </c>
      <c r="J1384" s="96">
        <f>(PI()*(CENSO[[#This Row],[DAP (cm)]]^2))/40000</f>
        <v>0.13448592691265157</v>
      </c>
      <c r="K1384" s="96">
        <f>CENSO[[#This Row],[g (m²)]]*CENSO[[#This Row],[H (m)]]*0.7</f>
        <v>1.9769431256159777</v>
      </c>
      <c r="L1384" s="64">
        <v>1</v>
      </c>
      <c r="M1384" s="65">
        <v>366924.09999999899</v>
      </c>
      <c r="N1384" s="87">
        <v>9708228.4000000004</v>
      </c>
      <c r="O1384" s="98" t="s">
        <v>1225</v>
      </c>
      <c r="P1384" s="87" t="str">
        <f>VLOOKUP(CENSO[[#This Row],[DAP (cm)]],CD[],2,TRUE)</f>
        <v>TORETE</v>
      </c>
      <c r="Q1384" s="87" t="str">
        <f>VLOOKUP(CENSO[[#This Row],[DAP (cm)]],DD[],2,TRUE)</f>
        <v>40├ 50</v>
      </c>
      <c r="R1384" s="87" t="str" cm="1">
        <f t="array" ref="R1384">INDEX(_xlfn.TEXTSPLIT(CENSO[[#This Row],[NOME CIENTIFICO]]," "),1)</f>
        <v>Couratari</v>
      </c>
      <c r="S1384" s="98" t="s">
        <v>1004</v>
      </c>
      <c r="T1384" s="87">
        <f>_xlfn.MINIFS(CENSO[DAP (cm)],CENSO[NOME CIENTIFICO],CENSO[[#This Row],[NOME CIENTIFICO]])</f>
        <v>38.833806114422465</v>
      </c>
      <c r="U13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84" s="87" t="str">
        <f>IF(CENSO[[#This Row],[DAP (cm)]]&lt;CENSO[[#This Row],[DMCE (cm)]],"DAP &lt; DMCE","DAP ≥ DMCE")</f>
        <v>DAP &lt; DMCE</v>
      </c>
      <c r="W1384" s="87" t="str">
        <f>IF(CENSO[[#This Row],[DAP (cm)]]&gt;200, "Superior", "Inferior")</f>
        <v>Inferior</v>
      </c>
      <c r="X1384" s="87" t="str">
        <f>VLOOKUP(CENSO[[#This Row],[NOME COMUM]],ESPECIES[],4,FALSE)</f>
        <v>Não</v>
      </c>
      <c r="Y1384" s="87" t="str">
        <f>IF(IFERROR(VLOOKUP(CENSO[[#This Row],[NOME COMUM]],COMERCIAIS[],2, FALSE), "Não") &lt;&gt; "Não", "Sim", "Não")</f>
        <v>Sim</v>
      </c>
      <c r="Z1384" s="133">
        <f>CENSO[[#This Row],[g (m²)]]/SUM(AEEF[AEEF-UT])</f>
        <v>2.3530218221022364E-4</v>
      </c>
      <c r="AA1384" s="133">
        <f>CENSO[[#This Row],[v (m³)]]/SUM(AEEF[AEEF-UT])</f>
        <v>3.4589420784902868E-3</v>
      </c>
    </row>
    <row r="1385" spans="1:27" ht="14">
      <c r="A1385" s="86">
        <v>1</v>
      </c>
      <c r="B1385" s="86">
        <v>1</v>
      </c>
      <c r="C1385" s="63">
        <v>47</v>
      </c>
      <c r="D1385" s="63">
        <v>1384</v>
      </c>
      <c r="E1385" s="63" t="str">
        <f>VLOOKUP(CENSO[[#This Row],[NOME COMUM]],ESPECIES[],2,FALSE)</f>
        <v>Aspidosperma carapanauba Pichon.</v>
      </c>
      <c r="F1385" s="64" t="s">
        <v>68</v>
      </c>
      <c r="G1385" s="64">
        <v>206</v>
      </c>
      <c r="H1385" s="97">
        <f>CENSO[[#This Row],[CAP (cm)]]/PI()</f>
        <v>65.571836553860877</v>
      </c>
      <c r="I1385" s="64">
        <v>20</v>
      </c>
      <c r="J1385" s="96">
        <f>(PI()*(CENSO[[#This Row],[DAP (cm)]]^2))/40000</f>
        <v>0.33769495825238349</v>
      </c>
      <c r="K1385" s="96">
        <f>CENSO[[#This Row],[g (m²)]]*CENSO[[#This Row],[H (m)]]*0.7</f>
        <v>4.7277294155333687</v>
      </c>
      <c r="L1385" s="64">
        <v>2</v>
      </c>
      <c r="M1385" s="65">
        <v>366916.4</v>
      </c>
      <c r="N1385" s="87">
        <v>9708223.1999999899</v>
      </c>
      <c r="O1385" s="87" t="s">
        <v>1227</v>
      </c>
      <c r="P1385" s="87" t="str">
        <f>VLOOKUP(CENSO[[#This Row],[DAP (cm)]],CD[],2,TRUE)</f>
        <v>TORA</v>
      </c>
      <c r="Q1385" s="87" t="str">
        <f>VLOOKUP(CENSO[[#This Row],[DAP (cm)]],DD[],2,TRUE)</f>
        <v>60├ 70</v>
      </c>
      <c r="R1385" s="87" t="str" cm="1">
        <f t="array" ref="R1385">INDEX(_xlfn.TEXTSPLIT(CENSO[[#This Row],[NOME CIENTIFICO]]," "),1)</f>
        <v>Aspidosperma</v>
      </c>
      <c r="S1385" s="98" t="s">
        <v>1004</v>
      </c>
      <c r="T1385" s="87">
        <f>_xlfn.MINIFS(CENSO[DAP (cm)],CENSO[NOME CIENTIFICO],CENSO[[#This Row],[NOME CIENTIFICO]])</f>
        <v>47.109863155201019</v>
      </c>
      <c r="U13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57.109863155201019</v>
      </c>
      <c r="V1385" s="87" t="str">
        <f>IF(CENSO[[#This Row],[DAP (cm)]]&lt;CENSO[[#This Row],[DMCE (cm)]],"DAP &lt; DMCE","DAP ≥ DMCE")</f>
        <v>DAP ≥ DMCE</v>
      </c>
      <c r="W1385" s="87" t="str">
        <f>IF(CENSO[[#This Row],[DAP (cm)]]&gt;200, "Superior", "Inferior")</f>
        <v>Inferior</v>
      </c>
      <c r="X1385" s="87" t="str">
        <f>VLOOKUP(CENSO[[#This Row],[NOME COMUM]],ESPECIES[],4,FALSE)</f>
        <v>Não</v>
      </c>
      <c r="Y1385" s="87" t="str">
        <f>IF(IFERROR(VLOOKUP(CENSO[[#This Row],[NOME COMUM]],COMERCIAIS[],2, FALSE), "Não") &lt;&gt; "Não", "Sim", "Não")</f>
        <v>Não</v>
      </c>
      <c r="Z1385" s="133">
        <f>CENSO[[#This Row],[g (m²)]]/SUM(AEEF[AEEF-UT])</f>
        <v>5.9084517185047623E-4</v>
      </c>
      <c r="AA1385" s="133">
        <f>CENSO[[#This Row],[v (m³)]]/SUM(AEEF[AEEF-UT])</f>
        <v>8.2718324059066674E-3</v>
      </c>
    </row>
    <row r="1386" spans="1:27" ht="14">
      <c r="A1386" s="86">
        <v>1</v>
      </c>
      <c r="B1386" s="86">
        <v>1</v>
      </c>
      <c r="C1386" s="63">
        <v>47</v>
      </c>
      <c r="D1386" s="63">
        <v>1385</v>
      </c>
      <c r="E1386" s="63" t="str">
        <f>VLOOKUP(CENSO[[#This Row],[NOME COMUM]],ESPECIES[],2,FALSE)</f>
        <v>Cenostigma tocantinum Ducke</v>
      </c>
      <c r="F1386" s="64" t="s">
        <v>95</v>
      </c>
      <c r="G1386" s="64">
        <v>182</v>
      </c>
      <c r="H1386" s="97">
        <f>CENSO[[#This Row],[CAP (cm)]]/PI()</f>
        <v>57.932399285449904</v>
      </c>
      <c r="I1386" s="64">
        <v>12</v>
      </c>
      <c r="J1386" s="96">
        <f>(PI()*(CENSO[[#This Row],[DAP (cm)]]^2))/40000</f>
        <v>0.26359241674879702</v>
      </c>
      <c r="K1386" s="96">
        <f>CENSO[[#This Row],[g (m²)]]*CENSO[[#This Row],[H (m)]]*0.7</f>
        <v>2.2141763006898945</v>
      </c>
      <c r="L1386" s="64">
        <v>2</v>
      </c>
      <c r="M1386" s="65">
        <v>366910.59999999899</v>
      </c>
      <c r="N1386" s="87">
        <v>9708240.4000000004</v>
      </c>
      <c r="O1386" s="87" t="s">
        <v>1227</v>
      </c>
      <c r="P1386" s="87" t="str">
        <f>VLOOKUP(CENSO[[#This Row],[DAP (cm)]],CD[],2,TRUE)</f>
        <v>TORA</v>
      </c>
      <c r="Q1386" s="87" t="str">
        <f>VLOOKUP(CENSO[[#This Row],[DAP (cm)]],DD[],2,TRUE)</f>
        <v>50├ 60</v>
      </c>
      <c r="R1386" s="87" t="str" cm="1">
        <f t="array" ref="R1386">INDEX(_xlfn.TEXTSPLIT(CENSO[[#This Row],[NOME CIENTIFICO]]," "),1)</f>
        <v>Cenostigma</v>
      </c>
      <c r="S1386" s="98" t="s">
        <v>1004</v>
      </c>
      <c r="T1386" s="87">
        <f>_xlfn.MINIFS(CENSO[DAP (cm)],CENSO[NOME CIENTIFICO],CENSO[[#This Row],[NOME CIENTIFICO]])</f>
        <v>40.743665431525208</v>
      </c>
      <c r="U13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1386" s="87" t="str">
        <f>IF(CENSO[[#This Row],[DAP (cm)]]&lt;CENSO[[#This Row],[DMCE (cm)]],"DAP &lt; DMCE","DAP ≥ DMCE")</f>
        <v>DAP ≥ DMCE</v>
      </c>
      <c r="W1386" s="87" t="str">
        <f>IF(CENSO[[#This Row],[DAP (cm)]]&gt;200, "Superior", "Inferior")</f>
        <v>Inferior</v>
      </c>
      <c r="X1386" s="87" t="str">
        <f>VLOOKUP(CENSO[[#This Row],[NOME COMUM]],ESPECIES[],4,FALSE)</f>
        <v>Não</v>
      </c>
      <c r="Y1386" s="87" t="str">
        <f>IF(IFERROR(VLOOKUP(CENSO[[#This Row],[NOME COMUM]],COMERCIAIS[],2, FALSE), "Não") &lt;&gt; "Não", "Sim", "Não")</f>
        <v>Não</v>
      </c>
      <c r="Z1386" s="133">
        <f>CENSO[[#This Row],[g (m²)]]/SUM(AEEF[AEEF-UT])</f>
        <v>4.6119227713203821E-4</v>
      </c>
      <c r="AA1386" s="133">
        <f>CENSO[[#This Row],[v (m³)]]/SUM(AEEF[AEEF-UT])</f>
        <v>3.8740151279091201E-3</v>
      </c>
    </row>
    <row r="1387" spans="1:27" ht="14">
      <c r="A1387" s="86">
        <v>1</v>
      </c>
      <c r="B1387" s="86">
        <v>1</v>
      </c>
      <c r="C1387" s="63">
        <v>47</v>
      </c>
      <c r="D1387" s="63">
        <v>1386</v>
      </c>
      <c r="E1387" s="63" t="str">
        <f>VLOOKUP(CENSO[[#This Row],[NOME COMUM]],ESPECIES[],2,FALSE)</f>
        <v>Aspidosperma carapanauba Pichon.</v>
      </c>
      <c r="F1387" s="64" t="s">
        <v>68</v>
      </c>
      <c r="G1387" s="64">
        <v>200</v>
      </c>
      <c r="H1387" s="97">
        <f>CENSO[[#This Row],[CAP (cm)]]/PI()</f>
        <v>63.661977236758133</v>
      </c>
      <c r="I1387" s="64">
        <v>16</v>
      </c>
      <c r="J1387" s="96">
        <f>(PI()*(CENSO[[#This Row],[DAP (cm)]]^2))/40000</f>
        <v>0.31830988618379064</v>
      </c>
      <c r="K1387" s="96">
        <f>CENSO[[#This Row],[g (m²)]]*CENSO[[#This Row],[H (m)]]*0.7</f>
        <v>3.565070725258455</v>
      </c>
      <c r="L1387" s="64">
        <v>3</v>
      </c>
      <c r="M1387" s="65">
        <v>366893.5</v>
      </c>
      <c r="N1387" s="87">
        <v>9708235</v>
      </c>
      <c r="O1387" s="87" t="s">
        <v>1226</v>
      </c>
      <c r="P1387" s="87" t="str">
        <f>VLOOKUP(CENSO[[#This Row],[DAP (cm)]],CD[],2,TRUE)</f>
        <v>TORA</v>
      </c>
      <c r="Q1387" s="87" t="str">
        <f>VLOOKUP(CENSO[[#This Row],[DAP (cm)]],DD[],2,TRUE)</f>
        <v>60├ 70</v>
      </c>
      <c r="R1387" s="87" t="str" cm="1">
        <f t="array" ref="R1387">INDEX(_xlfn.TEXTSPLIT(CENSO[[#This Row],[NOME CIENTIFICO]]," "),1)</f>
        <v>Aspidosperma</v>
      </c>
      <c r="S1387" s="98" t="s">
        <v>1004</v>
      </c>
      <c r="T1387" s="87">
        <f>_xlfn.MINIFS(CENSO[DAP (cm)],CENSO[NOME CIENTIFICO],CENSO[[#This Row],[NOME CIENTIFICO]])</f>
        <v>47.109863155201019</v>
      </c>
      <c r="U13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57.109863155201019</v>
      </c>
      <c r="V1387" s="87" t="str">
        <f>IF(CENSO[[#This Row],[DAP (cm)]]&lt;CENSO[[#This Row],[DMCE (cm)]],"DAP &lt; DMCE","DAP ≥ DMCE")</f>
        <v>DAP ≥ DMCE</v>
      </c>
      <c r="W1387" s="87" t="str">
        <f>IF(CENSO[[#This Row],[DAP (cm)]]&gt;200, "Superior", "Inferior")</f>
        <v>Inferior</v>
      </c>
      <c r="X1387" s="87" t="str">
        <f>VLOOKUP(CENSO[[#This Row],[NOME COMUM]],ESPECIES[],4,FALSE)</f>
        <v>Não</v>
      </c>
      <c r="Y1387" s="87" t="str">
        <f>IF(IFERROR(VLOOKUP(CENSO[[#This Row],[NOME COMUM]],COMERCIAIS[],2, FALSE), "Não") &lt;&gt; "Não", "Sim", "Não")</f>
        <v>Não</v>
      </c>
      <c r="Z1387" s="133">
        <f>CENSO[[#This Row],[g (m²)]]/SUM(AEEF[AEEF-UT])</f>
        <v>5.5692824191768894E-4</v>
      </c>
      <c r="AA1387" s="133">
        <f>CENSO[[#This Row],[v (m³)]]/SUM(AEEF[AEEF-UT])</f>
        <v>6.2375963094781156E-3</v>
      </c>
    </row>
    <row r="1388" spans="1:27" ht="14">
      <c r="A1388" s="86">
        <v>1</v>
      </c>
      <c r="B1388" s="86">
        <v>1</v>
      </c>
      <c r="C1388" s="63">
        <v>47</v>
      </c>
      <c r="D1388" s="63">
        <v>1387</v>
      </c>
      <c r="E1388" s="63" t="str">
        <f>VLOOKUP(CENSO[[#This Row],[NOME COMUM]],ESPECIES[],2,FALSE)</f>
        <v>Piptadenia suaveolens Miq.</v>
      </c>
      <c r="F1388" s="64" t="s">
        <v>22</v>
      </c>
      <c r="G1388" s="64">
        <v>314</v>
      </c>
      <c r="H1388" s="97">
        <f>CENSO[[#This Row],[CAP (cm)]]/PI()</f>
        <v>99.949304261710282</v>
      </c>
      <c r="I1388" s="64">
        <v>16</v>
      </c>
      <c r="J1388" s="96">
        <f>(PI()*(CENSO[[#This Row],[DAP (cm)]]^2))/40000</f>
        <v>0.78460203845442589</v>
      </c>
      <c r="K1388" s="96">
        <f>CENSO[[#This Row],[g (m²)]]*CENSO[[#This Row],[H (m)]]*0.7</f>
        <v>8.7875428306895689</v>
      </c>
      <c r="L1388" s="64">
        <v>2</v>
      </c>
      <c r="M1388" s="65">
        <v>366880.59999999899</v>
      </c>
      <c r="N1388" s="87">
        <v>9708218.3000000007</v>
      </c>
      <c r="O1388" s="87" t="s">
        <v>1228</v>
      </c>
      <c r="P1388" s="87" t="str">
        <f>VLOOKUP(CENSO[[#This Row],[DAP (cm)]],CD[],2,TRUE)</f>
        <v>TORA</v>
      </c>
      <c r="Q1388" s="87" t="str">
        <f>VLOOKUP(CENSO[[#This Row],[DAP (cm)]],DD[],2,TRUE)</f>
        <v>90├ 100</v>
      </c>
      <c r="R1388" s="87" t="str" cm="1">
        <f t="array" ref="R1388">INDEX(_xlfn.TEXTSPLIT(CENSO[[#This Row],[NOME CIENTIFICO]]," "),1)</f>
        <v>Piptadenia</v>
      </c>
      <c r="S1388" s="98" t="s">
        <v>1004</v>
      </c>
      <c r="T1388" s="87">
        <f>_xlfn.MINIFS(CENSO[DAP (cm)],CENSO[NOME CIENTIFICO],CENSO[[#This Row],[NOME CIENTIFICO]])</f>
        <v>39.788735772973837</v>
      </c>
      <c r="U13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88" s="87" t="str">
        <f>IF(CENSO[[#This Row],[DAP (cm)]]&lt;CENSO[[#This Row],[DMCE (cm)]],"DAP &lt; DMCE","DAP ≥ DMCE")</f>
        <v>DAP ≥ DMCE</v>
      </c>
      <c r="W1388" s="87" t="str">
        <f>IF(CENSO[[#This Row],[DAP (cm)]]&gt;200, "Superior", "Inferior")</f>
        <v>Inferior</v>
      </c>
      <c r="X1388" s="87" t="str">
        <f>VLOOKUP(CENSO[[#This Row],[NOME COMUM]],ESPECIES[],4,FALSE)</f>
        <v>Não</v>
      </c>
      <c r="Y1388" s="87" t="str">
        <f>IF(IFERROR(VLOOKUP(CENSO[[#This Row],[NOME COMUM]],COMERCIAIS[],2, FALSE), "Não") &lt;&gt; "Não", "Sim", "Não")</f>
        <v>Sim</v>
      </c>
      <c r="Z1388" s="133">
        <f>CENSO[[#This Row],[g (m²)]]/SUM(AEEF[AEEF-UT])</f>
        <v>1.3727724235029122E-3</v>
      </c>
      <c r="AA1388" s="133">
        <f>CENSO[[#This Row],[v (m³)]]/SUM(AEEF[AEEF-UT])</f>
        <v>1.5375051143232614E-2</v>
      </c>
    </row>
    <row r="1389" spans="1:27" ht="14">
      <c r="A1389" s="86">
        <v>1</v>
      </c>
      <c r="B1389" s="86">
        <v>1</v>
      </c>
      <c r="C1389" s="63">
        <v>47</v>
      </c>
      <c r="D1389" s="63">
        <v>1388</v>
      </c>
      <c r="E1389" s="63" t="str">
        <f>VLOOKUP(CENSO[[#This Row],[NOME COMUM]],ESPECIES[],2,FALSE)</f>
        <v>Tachigali myrmecophila Ducke</v>
      </c>
      <c r="F1389" s="64" t="s">
        <v>14</v>
      </c>
      <c r="G1389" s="64">
        <v>215</v>
      </c>
      <c r="H1389" s="97">
        <f>CENSO[[#This Row],[CAP (cm)]]/PI()</f>
        <v>68.436625529514998</v>
      </c>
      <c r="I1389" s="64">
        <v>17</v>
      </c>
      <c r="J1389" s="96">
        <f>(PI()*(CENSO[[#This Row],[DAP (cm)]]^2))/40000</f>
        <v>0.36784686222114316</v>
      </c>
      <c r="K1389" s="96">
        <f>CENSO[[#This Row],[g (m²)]]*CENSO[[#This Row],[H (m)]]*0.7</f>
        <v>4.3773776604316037</v>
      </c>
      <c r="L1389" s="64">
        <v>1</v>
      </c>
      <c r="M1389" s="65">
        <v>366874.59999999899</v>
      </c>
      <c r="N1389" s="87">
        <v>9708217</v>
      </c>
      <c r="O1389" s="87" t="s">
        <v>1228</v>
      </c>
      <c r="P1389" s="87" t="str">
        <f>VLOOKUP(CENSO[[#This Row],[DAP (cm)]],CD[],2,TRUE)</f>
        <v>TORA</v>
      </c>
      <c r="Q1389" s="87" t="str">
        <f>VLOOKUP(CENSO[[#This Row],[DAP (cm)]],DD[],2,TRUE)</f>
        <v>60├ 70</v>
      </c>
      <c r="R1389" s="87" t="str" cm="1">
        <f t="array" ref="R1389">INDEX(_xlfn.TEXTSPLIT(CENSO[[#This Row],[NOME CIENTIFICO]]," "),1)</f>
        <v>Tachigali</v>
      </c>
      <c r="S1389" s="98" t="s">
        <v>1004</v>
      </c>
      <c r="T1389" s="87">
        <f>_xlfn.MINIFS(CENSO[DAP (cm)],CENSO[NOME CIENTIFICO],CENSO[[#This Row],[NOME CIENTIFICO]])</f>
        <v>39.152116000606256</v>
      </c>
      <c r="U13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89" s="87" t="str">
        <f>IF(CENSO[[#This Row],[DAP (cm)]]&lt;CENSO[[#This Row],[DMCE (cm)]],"DAP &lt; DMCE","DAP ≥ DMCE")</f>
        <v>DAP ≥ DMCE</v>
      </c>
      <c r="W1389" s="87" t="str">
        <f>IF(CENSO[[#This Row],[DAP (cm)]]&gt;200, "Superior", "Inferior")</f>
        <v>Inferior</v>
      </c>
      <c r="X1389" s="87" t="str">
        <f>VLOOKUP(CENSO[[#This Row],[NOME COMUM]],ESPECIES[],4,FALSE)</f>
        <v>Não</v>
      </c>
      <c r="Y1389" s="87" t="str">
        <f>IF(IFERROR(VLOOKUP(CENSO[[#This Row],[NOME COMUM]],COMERCIAIS[],2, FALSE), "Não") &lt;&gt; "Não", "Sim", "Não")</f>
        <v>Sim</v>
      </c>
      <c r="Z1389" s="133">
        <f>CENSO[[#This Row],[g (m²)]]/SUM(AEEF[AEEF-UT])</f>
        <v>6.436001995661295E-4</v>
      </c>
      <c r="AA1389" s="133">
        <f>CENSO[[#This Row],[v (m³)]]/SUM(AEEF[AEEF-UT])</f>
        <v>7.6588423748369409E-3</v>
      </c>
    </row>
    <row r="1390" spans="1:27" ht="14">
      <c r="A1390" s="86">
        <v>1</v>
      </c>
      <c r="B1390" s="86">
        <v>1</v>
      </c>
      <c r="C1390" s="63">
        <v>47</v>
      </c>
      <c r="D1390" s="63">
        <v>1389</v>
      </c>
      <c r="E1390" s="63" t="str">
        <f>VLOOKUP(CENSO[[#This Row],[NOME COMUM]],ESPECIES[],2,FALSE)</f>
        <v>Tachigali myrmecophila Ducke</v>
      </c>
      <c r="F1390" s="64" t="s">
        <v>14</v>
      </c>
      <c r="G1390" s="64">
        <v>203</v>
      </c>
      <c r="H1390" s="97">
        <f>CENSO[[#This Row],[CAP (cm)]]/PI()</f>
        <v>64.616906895309512</v>
      </c>
      <c r="I1390" s="64">
        <v>16</v>
      </c>
      <c r="J1390" s="96">
        <f>(PI()*(CENSO[[#This Row],[DAP (cm)]]^2))/40000</f>
        <v>0.32793080249369577</v>
      </c>
      <c r="K1390" s="96">
        <f>CENSO[[#This Row],[g (m²)]]*CENSO[[#This Row],[H (m)]]*0.7</f>
        <v>3.6728249879293924</v>
      </c>
      <c r="L1390" s="64">
        <v>1</v>
      </c>
      <c r="M1390" s="65">
        <v>366848.4</v>
      </c>
      <c r="N1390" s="87">
        <v>9708246.9000000004</v>
      </c>
      <c r="O1390" s="87" t="s">
        <v>1228</v>
      </c>
      <c r="P1390" s="87" t="str">
        <f>VLOOKUP(CENSO[[#This Row],[DAP (cm)]],CD[],2,TRUE)</f>
        <v>TORA</v>
      </c>
      <c r="Q1390" s="87" t="str">
        <f>VLOOKUP(CENSO[[#This Row],[DAP (cm)]],DD[],2,TRUE)</f>
        <v>60├ 70</v>
      </c>
      <c r="R1390" s="87" t="str" cm="1">
        <f t="array" ref="R1390">INDEX(_xlfn.TEXTSPLIT(CENSO[[#This Row],[NOME CIENTIFICO]]," "),1)</f>
        <v>Tachigali</v>
      </c>
      <c r="S1390" s="98" t="s">
        <v>1004</v>
      </c>
      <c r="T1390" s="87">
        <f>_xlfn.MINIFS(CENSO[DAP (cm)],CENSO[NOME CIENTIFICO],CENSO[[#This Row],[NOME CIENTIFICO]])</f>
        <v>39.152116000606256</v>
      </c>
      <c r="U13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90" s="87" t="str">
        <f>IF(CENSO[[#This Row],[DAP (cm)]]&lt;CENSO[[#This Row],[DMCE (cm)]],"DAP &lt; DMCE","DAP ≥ DMCE")</f>
        <v>DAP ≥ DMCE</v>
      </c>
      <c r="W1390" s="87" t="str">
        <f>IF(CENSO[[#This Row],[DAP (cm)]]&gt;200, "Superior", "Inferior")</f>
        <v>Inferior</v>
      </c>
      <c r="X1390" s="87" t="str">
        <f>VLOOKUP(CENSO[[#This Row],[NOME COMUM]],ESPECIES[],4,FALSE)</f>
        <v>Não</v>
      </c>
      <c r="Y1390" s="87" t="str">
        <f>IF(IFERROR(VLOOKUP(CENSO[[#This Row],[NOME COMUM]],COMERCIAIS[],2, FALSE), "Não") &lt;&gt; "Não", "Sim", "Não")</f>
        <v>Sim</v>
      </c>
      <c r="Z1390" s="133">
        <f>CENSO[[#This Row],[g (m²)]]/SUM(AEEF[AEEF-UT])</f>
        <v>5.7376139802965123E-4</v>
      </c>
      <c r="AA1390" s="133">
        <f>CENSO[[#This Row],[v (m³)]]/SUM(AEEF[AEEF-UT])</f>
        <v>6.4261276579320927E-3</v>
      </c>
    </row>
    <row r="1391" spans="1:27" ht="14">
      <c r="A1391" s="86">
        <v>1</v>
      </c>
      <c r="B1391" s="86">
        <v>1</v>
      </c>
      <c r="C1391" s="63">
        <v>47</v>
      </c>
      <c r="D1391" s="63">
        <v>1390</v>
      </c>
      <c r="E1391" s="63" t="str">
        <f>VLOOKUP(CENSO[[#This Row],[NOME COMUM]],ESPECIES[],2,FALSE)</f>
        <v>Ocotea cymbarum Kunth</v>
      </c>
      <c r="F1391" s="64" t="s">
        <v>11</v>
      </c>
      <c r="G1391" s="64">
        <v>160</v>
      </c>
      <c r="H1391" s="97">
        <f>CENSO[[#This Row],[CAP (cm)]]/PI()</f>
        <v>50.929581789406512</v>
      </c>
      <c r="I1391" s="64">
        <v>18</v>
      </c>
      <c r="J1391" s="96">
        <f>(PI()*(CENSO[[#This Row],[DAP (cm)]]^2))/40000</f>
        <v>0.20371832715762608</v>
      </c>
      <c r="K1391" s="96">
        <f>CENSO[[#This Row],[g (m²)]]*CENSO[[#This Row],[H (m)]]*0.7</f>
        <v>2.5668509221860885</v>
      </c>
      <c r="L1391" s="64">
        <v>1</v>
      </c>
      <c r="M1391" s="65">
        <v>366848.299999999</v>
      </c>
      <c r="N1391" s="87">
        <v>9708248.4000000004</v>
      </c>
      <c r="O1391" s="87" t="s">
        <v>1228</v>
      </c>
      <c r="P1391" s="87" t="str">
        <f>VLOOKUP(CENSO[[#This Row],[DAP (cm)]],CD[],2,TRUE)</f>
        <v>TORA</v>
      </c>
      <c r="Q1391" s="87" t="str">
        <f>VLOOKUP(CENSO[[#This Row],[DAP (cm)]],DD[],2,TRUE)</f>
        <v>50├ 60</v>
      </c>
      <c r="R1391" s="87" t="str" cm="1">
        <f t="array" ref="R1391">INDEX(_xlfn.TEXTSPLIT(CENSO[[#This Row],[NOME CIENTIFICO]]," "),1)</f>
        <v>Ocotea</v>
      </c>
      <c r="S1391" s="98" t="s">
        <v>1004</v>
      </c>
      <c r="T1391" s="87">
        <f>_xlfn.MINIFS(CENSO[DAP (cm)],CENSO[NOME CIENTIFICO],CENSO[[#This Row],[NOME CIENTIFICO]])</f>
        <v>39.470425886790046</v>
      </c>
      <c r="U13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91" s="87" t="str">
        <f>IF(CENSO[[#This Row],[DAP (cm)]]&lt;CENSO[[#This Row],[DMCE (cm)]],"DAP &lt; DMCE","DAP ≥ DMCE")</f>
        <v>DAP ≥ DMCE</v>
      </c>
      <c r="W1391" s="87" t="str">
        <f>IF(CENSO[[#This Row],[DAP (cm)]]&gt;200, "Superior", "Inferior")</f>
        <v>Inferior</v>
      </c>
      <c r="X1391" s="87" t="str">
        <f>VLOOKUP(CENSO[[#This Row],[NOME COMUM]],ESPECIES[],4,FALSE)</f>
        <v>Não</v>
      </c>
      <c r="Y1391" s="87" t="str">
        <f>IF(IFERROR(VLOOKUP(CENSO[[#This Row],[NOME COMUM]],COMERCIAIS[],2, FALSE), "Não") &lt;&gt; "Não", "Sim", "Não")</f>
        <v>Sim</v>
      </c>
      <c r="Z1391" s="133">
        <f>CENSO[[#This Row],[g (m²)]]/SUM(AEEF[AEEF-UT])</f>
        <v>3.5643407482732108E-4</v>
      </c>
      <c r="AA1391" s="133">
        <f>CENSO[[#This Row],[v (m³)]]/SUM(AEEF[AEEF-UT])</f>
        <v>4.491069342824245E-3</v>
      </c>
    </row>
    <row r="1392" spans="1:27" ht="14">
      <c r="A1392" s="86">
        <v>1</v>
      </c>
      <c r="B1392" s="86">
        <v>1</v>
      </c>
      <c r="C1392" s="63">
        <v>47</v>
      </c>
      <c r="D1392" s="63">
        <v>1391</v>
      </c>
      <c r="E1392" s="63" t="str">
        <f>VLOOKUP(CENSO[[#This Row],[NOME COMUM]],ESPECIES[],2,FALSE)</f>
        <v>Qualea dichotoma (Mart.) Warm. ex Wille</v>
      </c>
      <c r="F1392" s="64" t="s">
        <v>55</v>
      </c>
      <c r="G1392" s="64">
        <v>132</v>
      </c>
      <c r="H1392" s="97">
        <f>CENSO[[#This Row],[CAP (cm)]]/PI()</f>
        <v>42.016904976260371</v>
      </c>
      <c r="I1392" s="64">
        <v>15</v>
      </c>
      <c r="J1392" s="96">
        <f>(PI()*(CENSO[[#This Row],[DAP (cm)]]^2))/40000</f>
        <v>0.13865578642165921</v>
      </c>
      <c r="K1392" s="96">
        <f>CENSO[[#This Row],[g (m²)]]*CENSO[[#This Row],[H (m)]]*0.7</f>
        <v>1.4558857574274215</v>
      </c>
      <c r="L1392" s="64">
        <v>3</v>
      </c>
      <c r="M1392" s="65">
        <v>366853.799999999</v>
      </c>
      <c r="N1392" s="87">
        <v>9708255.5</v>
      </c>
      <c r="O1392" s="98" t="s">
        <v>1225</v>
      </c>
      <c r="P1392" s="87" t="str">
        <f>VLOOKUP(CENSO[[#This Row],[DAP (cm)]],CD[],2,TRUE)</f>
        <v>TORETE</v>
      </c>
      <c r="Q1392" s="87" t="str">
        <f>VLOOKUP(CENSO[[#This Row],[DAP (cm)]],DD[],2,TRUE)</f>
        <v>40├ 50</v>
      </c>
      <c r="R1392" s="87" t="str" cm="1">
        <f t="array" ref="R1392">INDEX(_xlfn.TEXTSPLIT(CENSO[[#This Row],[NOME CIENTIFICO]]," "),1)</f>
        <v>Qualea</v>
      </c>
      <c r="S1392" s="98" t="s">
        <v>1004</v>
      </c>
      <c r="T1392" s="87">
        <f>_xlfn.MINIFS(CENSO[DAP (cm)],CENSO[NOME CIENTIFICO],CENSO[[#This Row],[NOME CIENTIFICO]])</f>
        <v>40.107045659157627</v>
      </c>
      <c r="U13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392" s="87" t="str">
        <f>IF(CENSO[[#This Row],[DAP (cm)]]&lt;CENSO[[#This Row],[DMCE (cm)]],"DAP &lt; DMCE","DAP ≥ DMCE")</f>
        <v>DAP &lt; DMCE</v>
      </c>
      <c r="W1392" s="87" t="str">
        <f>IF(CENSO[[#This Row],[DAP (cm)]]&gt;200, "Superior", "Inferior")</f>
        <v>Inferior</v>
      </c>
      <c r="X1392" s="87" t="str">
        <f>VLOOKUP(CENSO[[#This Row],[NOME COMUM]],ESPECIES[],4,FALSE)</f>
        <v>Não</v>
      </c>
      <c r="Y1392" s="87" t="str">
        <f>IF(IFERROR(VLOOKUP(CENSO[[#This Row],[NOME COMUM]],COMERCIAIS[],2, FALSE), "Não") &lt;&gt; "Não", "Sim", "Não")</f>
        <v>Não</v>
      </c>
      <c r="Z1392" s="133">
        <f>CENSO[[#This Row],[g (m²)]]/SUM(AEEF[AEEF-UT])</f>
        <v>2.4259794217934533E-4</v>
      </c>
      <c r="AA1392" s="133">
        <f>CENSO[[#This Row],[v (m³)]]/SUM(AEEF[AEEF-UT])</f>
        <v>2.5472783928831254E-3</v>
      </c>
    </row>
    <row r="1393" spans="1:27" ht="14">
      <c r="A1393" s="86">
        <v>1</v>
      </c>
      <c r="B1393" s="86">
        <v>1</v>
      </c>
      <c r="C1393" s="63">
        <v>47</v>
      </c>
      <c r="D1393" s="63">
        <v>1392</v>
      </c>
      <c r="E1393" s="63" t="str">
        <f>VLOOKUP(CENSO[[#This Row],[NOME COMUM]],ESPECIES[],2,FALSE)</f>
        <v>Tachigali myrmecophila Ducke</v>
      </c>
      <c r="F1393" s="64" t="s">
        <v>14</v>
      </c>
      <c r="G1393" s="64">
        <v>203</v>
      </c>
      <c r="H1393" s="97">
        <f>CENSO[[#This Row],[CAP (cm)]]/PI()</f>
        <v>64.616906895309512</v>
      </c>
      <c r="I1393" s="64">
        <v>16</v>
      </c>
      <c r="J1393" s="96">
        <f>(PI()*(CENSO[[#This Row],[DAP (cm)]]^2))/40000</f>
        <v>0.32793080249369577</v>
      </c>
      <c r="K1393" s="96">
        <f>CENSO[[#This Row],[g (m²)]]*CENSO[[#This Row],[H (m)]]*0.7</f>
        <v>3.6728249879293924</v>
      </c>
      <c r="L1393" s="64">
        <v>1</v>
      </c>
      <c r="M1393" s="65">
        <v>366861.09999999899</v>
      </c>
      <c r="N1393" s="87">
        <v>9708265.0999999903</v>
      </c>
      <c r="O1393" s="87" t="s">
        <v>1228</v>
      </c>
      <c r="P1393" s="87" t="str">
        <f>VLOOKUP(CENSO[[#This Row],[DAP (cm)]],CD[],2,TRUE)</f>
        <v>TORA</v>
      </c>
      <c r="Q1393" s="87" t="str">
        <f>VLOOKUP(CENSO[[#This Row],[DAP (cm)]],DD[],2,TRUE)</f>
        <v>60├ 70</v>
      </c>
      <c r="R1393" s="87" t="str" cm="1">
        <f t="array" ref="R1393">INDEX(_xlfn.TEXTSPLIT(CENSO[[#This Row],[NOME CIENTIFICO]]," "),1)</f>
        <v>Tachigali</v>
      </c>
      <c r="S1393" s="98" t="s">
        <v>1004</v>
      </c>
      <c r="T1393" s="87">
        <f>_xlfn.MINIFS(CENSO[DAP (cm)],CENSO[NOME CIENTIFICO],CENSO[[#This Row],[NOME CIENTIFICO]])</f>
        <v>39.152116000606256</v>
      </c>
      <c r="U13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93" s="87" t="str">
        <f>IF(CENSO[[#This Row],[DAP (cm)]]&lt;CENSO[[#This Row],[DMCE (cm)]],"DAP &lt; DMCE","DAP ≥ DMCE")</f>
        <v>DAP ≥ DMCE</v>
      </c>
      <c r="W1393" s="87" t="str">
        <f>IF(CENSO[[#This Row],[DAP (cm)]]&gt;200, "Superior", "Inferior")</f>
        <v>Inferior</v>
      </c>
      <c r="X1393" s="87" t="str">
        <f>VLOOKUP(CENSO[[#This Row],[NOME COMUM]],ESPECIES[],4,FALSE)</f>
        <v>Não</v>
      </c>
      <c r="Y1393" s="87" t="str">
        <f>IF(IFERROR(VLOOKUP(CENSO[[#This Row],[NOME COMUM]],COMERCIAIS[],2, FALSE), "Não") &lt;&gt; "Não", "Sim", "Não")</f>
        <v>Sim</v>
      </c>
      <c r="Z1393" s="133">
        <f>CENSO[[#This Row],[g (m²)]]/SUM(AEEF[AEEF-UT])</f>
        <v>5.7376139802965123E-4</v>
      </c>
      <c r="AA1393" s="133">
        <f>CENSO[[#This Row],[v (m³)]]/SUM(AEEF[AEEF-UT])</f>
        <v>6.4261276579320927E-3</v>
      </c>
    </row>
    <row r="1394" spans="1:27" ht="14">
      <c r="A1394" s="86">
        <v>1</v>
      </c>
      <c r="B1394" s="86">
        <v>1</v>
      </c>
      <c r="C1394" s="63">
        <v>47</v>
      </c>
      <c r="D1394" s="63">
        <v>1393</v>
      </c>
      <c r="E1394" s="63" t="str">
        <f>VLOOKUP(CENSO[[#This Row],[NOME COMUM]],ESPECIES[],2,FALSE)</f>
        <v>Lecythis chartacea O.Berg</v>
      </c>
      <c r="F1394" s="64" t="s">
        <v>31</v>
      </c>
      <c r="G1394" s="64">
        <v>404</v>
      </c>
      <c r="H1394" s="97">
        <f>CENSO[[#This Row],[CAP (cm)]]/PI()</f>
        <v>128.59719401825143</v>
      </c>
      <c r="I1394" s="64">
        <v>24</v>
      </c>
      <c r="J1394" s="96">
        <f>(PI()*(CENSO[[#This Row],[DAP (cm)]]^2))/40000</f>
        <v>1.2988316595843392</v>
      </c>
      <c r="K1394" s="96">
        <f>CENSO[[#This Row],[g (m²)]]*CENSO[[#This Row],[H (m)]]*0.7</f>
        <v>21.8203718810169</v>
      </c>
      <c r="L1394" s="64">
        <v>1</v>
      </c>
      <c r="M1394" s="65">
        <v>366866.59999999899</v>
      </c>
      <c r="N1394" s="87">
        <v>9708277.3000000007</v>
      </c>
      <c r="O1394" s="87" t="s">
        <v>1228</v>
      </c>
      <c r="P1394" s="87" t="str">
        <f>VLOOKUP(CENSO[[#This Row],[DAP (cm)]],CD[],2,TRUE)</f>
        <v>TORA</v>
      </c>
      <c r="Q1394" s="87" t="str">
        <f>VLOOKUP(CENSO[[#This Row],[DAP (cm)]],DD[],2,TRUE)</f>
        <v>120├ 130</v>
      </c>
      <c r="R1394" s="87" t="str" cm="1">
        <f t="array" ref="R1394">INDEX(_xlfn.TEXTSPLIT(CENSO[[#This Row],[NOME CIENTIFICO]]," "),1)</f>
        <v>Lecythis</v>
      </c>
      <c r="S1394" s="98" t="s">
        <v>1004</v>
      </c>
      <c r="T1394" s="87">
        <f>_xlfn.MINIFS(CENSO[DAP (cm)],CENSO[NOME CIENTIFICO],CENSO[[#This Row],[NOME CIENTIFICO]])</f>
        <v>38.833806114422465</v>
      </c>
      <c r="U13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94" s="87" t="str">
        <f>IF(CENSO[[#This Row],[DAP (cm)]]&lt;CENSO[[#This Row],[DMCE (cm)]],"DAP &lt; DMCE","DAP ≥ DMCE")</f>
        <v>DAP ≥ DMCE</v>
      </c>
      <c r="W1394" s="87" t="str">
        <f>IF(CENSO[[#This Row],[DAP (cm)]]&gt;200, "Superior", "Inferior")</f>
        <v>Inferior</v>
      </c>
      <c r="X1394" s="87" t="str">
        <f>VLOOKUP(CENSO[[#This Row],[NOME COMUM]],ESPECIES[],4,FALSE)</f>
        <v>Não</v>
      </c>
      <c r="Y1394" s="87" t="str">
        <f>IF(IFERROR(VLOOKUP(CENSO[[#This Row],[NOME COMUM]],COMERCIAIS[],2, FALSE), "Não") &lt;&gt; "Não", "Sim", "Não")</f>
        <v>Sim</v>
      </c>
      <c r="Z1394" s="133">
        <f>CENSO[[#This Row],[g (m²)]]/SUM(AEEF[AEEF-UT])</f>
        <v>2.272489998320938E-3</v>
      </c>
      <c r="AA1394" s="133">
        <f>CENSO[[#This Row],[v (m³)]]/SUM(AEEF[AEEF-UT])</f>
        <v>3.8177831971791761E-2</v>
      </c>
    </row>
    <row r="1395" spans="1:27" ht="14">
      <c r="A1395" s="86">
        <v>1</v>
      </c>
      <c r="B1395" s="86">
        <v>1</v>
      </c>
      <c r="C1395" s="63">
        <v>47</v>
      </c>
      <c r="D1395" s="63">
        <v>1394</v>
      </c>
      <c r="E1395" s="63" t="str">
        <f>VLOOKUP(CENSO[[#This Row],[NOME COMUM]],ESPECIES[],2,FALSE)</f>
        <v>Hymenolobium petraeum Ducke</v>
      </c>
      <c r="F1395" s="64" t="s">
        <v>40</v>
      </c>
      <c r="G1395" s="64">
        <v>190</v>
      </c>
      <c r="H1395" s="97">
        <f>CENSO[[#This Row],[CAP (cm)]]/PI()</f>
        <v>60.478878374920228</v>
      </c>
      <c r="I1395" s="64">
        <v>20</v>
      </c>
      <c r="J1395" s="96">
        <f>(PI()*(CENSO[[#This Row],[DAP (cm)]]^2))/40000</f>
        <v>0.28727467228087106</v>
      </c>
      <c r="K1395" s="96">
        <f>CENSO[[#This Row],[g (m²)]]*CENSO[[#This Row],[H (m)]]*0.7</f>
        <v>4.021845411932194</v>
      </c>
      <c r="L1395" s="64">
        <v>1</v>
      </c>
      <c r="M1395" s="65">
        <v>366840.4</v>
      </c>
      <c r="N1395" s="87">
        <v>9708288.9000000004</v>
      </c>
      <c r="O1395" s="87" t="s">
        <v>1228</v>
      </c>
      <c r="P1395" s="87" t="str">
        <f>VLOOKUP(CENSO[[#This Row],[DAP (cm)]],CD[],2,TRUE)</f>
        <v>TORA</v>
      </c>
      <c r="Q1395" s="87" t="str">
        <f>VLOOKUP(CENSO[[#This Row],[DAP (cm)]],DD[],2,TRUE)</f>
        <v>60├ 70</v>
      </c>
      <c r="R1395" s="87" t="str" cm="1">
        <f t="array" ref="R1395">INDEX(_xlfn.TEXTSPLIT(CENSO[[#This Row],[NOME CIENTIFICO]]," "),1)</f>
        <v>Hymenolobium</v>
      </c>
      <c r="S1395" s="98" t="s">
        <v>1004</v>
      </c>
      <c r="T1395" s="87">
        <f>_xlfn.MINIFS(CENSO[DAP (cm)],CENSO[NOME CIENTIFICO],CENSO[[#This Row],[NOME CIENTIFICO]])</f>
        <v>41.38028520389279</v>
      </c>
      <c r="U13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395" s="87" t="str">
        <f>IF(CENSO[[#This Row],[DAP (cm)]]&lt;CENSO[[#This Row],[DMCE (cm)]],"DAP &lt; DMCE","DAP ≥ DMCE")</f>
        <v>DAP ≥ DMCE</v>
      </c>
      <c r="W1395" s="87" t="str">
        <f>IF(CENSO[[#This Row],[DAP (cm)]]&gt;200, "Superior", "Inferior")</f>
        <v>Inferior</v>
      </c>
      <c r="X1395" s="87" t="str">
        <f>VLOOKUP(CENSO[[#This Row],[NOME COMUM]],ESPECIES[],4,FALSE)</f>
        <v>Não</v>
      </c>
      <c r="Y1395" s="87" t="str">
        <f>IF(IFERROR(VLOOKUP(CENSO[[#This Row],[NOME COMUM]],COMERCIAIS[],2, FALSE), "Não") &lt;&gt; "Não", "Sim", "Não")</f>
        <v>Sim</v>
      </c>
      <c r="Z1395" s="133">
        <f>CENSO[[#This Row],[g (m²)]]/SUM(AEEF[AEEF-UT])</f>
        <v>5.0262773833071434E-4</v>
      </c>
      <c r="AA1395" s="133">
        <f>CENSO[[#This Row],[v (m³)]]/SUM(AEEF[AEEF-UT])</f>
        <v>7.0367883366299986E-3</v>
      </c>
    </row>
    <row r="1396" spans="1:27" ht="14">
      <c r="A1396" s="86">
        <v>1</v>
      </c>
      <c r="B1396" s="86">
        <v>1</v>
      </c>
      <c r="C1396" s="63">
        <v>47</v>
      </c>
      <c r="D1396" s="63">
        <v>1395</v>
      </c>
      <c r="E1396" s="63" t="str">
        <f>VLOOKUP(CENSO[[#This Row],[NOME COMUM]],ESPECIES[],2,FALSE)</f>
        <v>Anacardium giganteum Hanck ex Engl.</v>
      </c>
      <c r="F1396" s="64" t="s">
        <v>47</v>
      </c>
      <c r="G1396" s="64">
        <v>205</v>
      </c>
      <c r="H1396" s="97">
        <f>CENSO[[#This Row],[CAP (cm)]]/PI()</f>
        <v>65.253526667677093</v>
      </c>
      <c r="I1396" s="64">
        <v>18</v>
      </c>
      <c r="J1396" s="96">
        <f>(PI()*(CENSO[[#This Row],[DAP (cm)]]^2))/40000</f>
        <v>0.33442432417184514</v>
      </c>
      <c r="K1396" s="96">
        <f>CENSO[[#This Row],[g (m²)]]*CENSO[[#This Row],[H (m)]]*0.7</f>
        <v>4.2137464845652488</v>
      </c>
      <c r="L1396" s="64">
        <v>1</v>
      </c>
      <c r="M1396" s="65">
        <v>366826</v>
      </c>
      <c r="N1396" s="87">
        <v>9708273.5</v>
      </c>
      <c r="O1396" s="98" t="s">
        <v>1225</v>
      </c>
      <c r="P1396" s="87" t="str">
        <f>VLOOKUP(CENSO[[#This Row],[DAP (cm)]],CD[],2,TRUE)</f>
        <v>TORA</v>
      </c>
      <c r="Q1396" s="87" t="str">
        <f>VLOOKUP(CENSO[[#This Row],[DAP (cm)]],DD[],2,TRUE)</f>
        <v>60├ 70</v>
      </c>
      <c r="R1396" s="87" t="str" cm="1">
        <f t="array" ref="R1396">INDEX(_xlfn.TEXTSPLIT(CENSO[[#This Row],[NOME CIENTIFICO]]," "),1)</f>
        <v>Anacardium</v>
      </c>
      <c r="S1396" s="98" t="s">
        <v>1004</v>
      </c>
      <c r="T1396" s="87">
        <f>_xlfn.MINIFS(CENSO[DAP (cm)],CENSO[NOME CIENTIFICO],CENSO[[#This Row],[NOME CIENTIFICO]])</f>
        <v>57.295779513082323</v>
      </c>
      <c r="U13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67.295779513082323</v>
      </c>
      <c r="V1396" s="87" t="str">
        <f>IF(CENSO[[#This Row],[DAP (cm)]]&lt;CENSO[[#This Row],[DMCE (cm)]],"DAP &lt; DMCE","DAP ≥ DMCE")</f>
        <v>DAP &lt; DMCE</v>
      </c>
      <c r="W1396" s="87" t="str">
        <f>IF(CENSO[[#This Row],[DAP (cm)]]&gt;200, "Superior", "Inferior")</f>
        <v>Inferior</v>
      </c>
      <c r="X1396" s="87" t="str">
        <f>VLOOKUP(CENSO[[#This Row],[NOME COMUM]],ESPECIES[],4,FALSE)</f>
        <v>Não</v>
      </c>
      <c r="Y1396" s="87" t="str">
        <f>IF(IFERROR(VLOOKUP(CENSO[[#This Row],[NOME COMUM]],COMERCIAIS[],2, FALSE), "Não") &lt;&gt; "Não", "Sim", "Não")</f>
        <v>Não</v>
      </c>
      <c r="Z1396" s="133">
        <f>CENSO[[#This Row],[g (m²)]]/SUM(AEEF[AEEF-UT])</f>
        <v>5.8512273416477215E-4</v>
      </c>
      <c r="AA1396" s="133">
        <f>CENSO[[#This Row],[v (m³)]]/SUM(AEEF[AEEF-UT])</f>
        <v>7.3725464504761293E-3</v>
      </c>
    </row>
    <row r="1397" spans="1:27" ht="14">
      <c r="A1397" s="86">
        <v>1</v>
      </c>
      <c r="B1397" s="86">
        <v>1</v>
      </c>
      <c r="C1397" s="63">
        <v>47</v>
      </c>
      <c r="D1397" s="63">
        <v>1396</v>
      </c>
      <c r="E1397" s="63" t="str">
        <f>VLOOKUP(CENSO[[#This Row],[NOME COMUM]],ESPECIES[],2,FALSE)</f>
        <v>Dimorphandra multiflora Ducke</v>
      </c>
      <c r="F1397" s="64" t="s">
        <v>73</v>
      </c>
      <c r="G1397" s="64">
        <v>191</v>
      </c>
      <c r="H1397" s="97">
        <f>CENSO[[#This Row],[CAP (cm)]]/PI()</f>
        <v>60.797188261104019</v>
      </c>
      <c r="I1397" s="64">
        <v>17</v>
      </c>
      <c r="J1397" s="96">
        <f>(PI()*(CENSO[[#This Row],[DAP (cm)]]^2))/40000</f>
        <v>0.29030657394677167</v>
      </c>
      <c r="K1397" s="96">
        <f>CENSO[[#This Row],[g (m²)]]*CENSO[[#This Row],[H (m)]]*0.7</f>
        <v>3.4546482299665828</v>
      </c>
      <c r="L1397" s="64">
        <v>1</v>
      </c>
      <c r="M1397" s="65">
        <v>366821.5</v>
      </c>
      <c r="N1397" s="87">
        <v>9708270.9000000004</v>
      </c>
      <c r="O1397" s="87" t="s">
        <v>1227</v>
      </c>
      <c r="P1397" s="87" t="str">
        <f>VLOOKUP(CENSO[[#This Row],[DAP (cm)]],CD[],2,TRUE)</f>
        <v>TORA</v>
      </c>
      <c r="Q1397" s="87" t="str">
        <f>VLOOKUP(CENSO[[#This Row],[DAP (cm)]],DD[],2,TRUE)</f>
        <v>60├ 70</v>
      </c>
      <c r="R1397" s="87" t="str" cm="1">
        <f t="array" ref="R1397">INDEX(_xlfn.TEXTSPLIT(CENSO[[#This Row],[NOME CIENTIFICO]]," "),1)</f>
        <v>Dimorphandra</v>
      </c>
      <c r="S1397" s="98" t="s">
        <v>1004</v>
      </c>
      <c r="T1397" s="87">
        <f>_xlfn.MINIFS(CENSO[DAP (cm)],CENSO[NOME CIENTIFICO],CENSO[[#This Row],[NOME CIENTIFICO]])</f>
        <v>39.788735772973837</v>
      </c>
      <c r="U13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97" s="87" t="str">
        <f>IF(CENSO[[#This Row],[DAP (cm)]]&lt;CENSO[[#This Row],[DMCE (cm)]],"DAP &lt; DMCE","DAP ≥ DMCE")</f>
        <v>DAP ≥ DMCE</v>
      </c>
      <c r="W1397" s="87" t="str">
        <f>IF(CENSO[[#This Row],[DAP (cm)]]&gt;200, "Superior", "Inferior")</f>
        <v>Inferior</v>
      </c>
      <c r="X1397" s="87" t="str">
        <f>VLOOKUP(CENSO[[#This Row],[NOME COMUM]],ESPECIES[],4,FALSE)</f>
        <v>Não</v>
      </c>
      <c r="Y1397" s="87" t="str">
        <f>IF(IFERROR(VLOOKUP(CENSO[[#This Row],[NOME COMUM]],COMERCIAIS[],2, FALSE), "Não") &lt;&gt; "Não", "Sim", "Não")</f>
        <v>Não</v>
      </c>
      <c r="Z1397" s="133">
        <f>CENSO[[#This Row],[g (m²)]]/SUM(AEEF[AEEF-UT])</f>
        <v>5.0793247983498034E-4</v>
      </c>
      <c r="AA1397" s="133">
        <f>CENSO[[#This Row],[v (m³)]]/SUM(AEEF[AEEF-UT])</f>
        <v>6.0443965100362654E-3</v>
      </c>
    </row>
    <row r="1398" spans="1:27" ht="14">
      <c r="A1398" s="86">
        <v>1</v>
      </c>
      <c r="B1398" s="86">
        <v>1</v>
      </c>
      <c r="C1398" s="63">
        <v>47</v>
      </c>
      <c r="D1398" s="63">
        <v>1397</v>
      </c>
      <c r="E1398" s="63" t="str">
        <f>VLOOKUP(CENSO[[#This Row],[NOME COMUM]],ESPECIES[],2,FALSE)</f>
        <v>Couratari guianensis Aubl.</v>
      </c>
      <c r="F1398" s="64" t="s">
        <v>6</v>
      </c>
      <c r="G1398" s="64">
        <v>189</v>
      </c>
      <c r="H1398" s="97">
        <f>CENSO[[#This Row],[CAP (cm)]]/PI()</f>
        <v>60.160568488736438</v>
      </c>
      <c r="I1398" s="64">
        <v>20</v>
      </c>
      <c r="J1398" s="96">
        <f>(PI()*(CENSO[[#This Row],[DAP (cm)]]^2))/40000</f>
        <v>0.28425868610927968</v>
      </c>
      <c r="K1398" s="96">
        <f>CENSO[[#This Row],[g (m²)]]*CENSO[[#This Row],[H (m)]]*0.7</f>
        <v>3.9796216055299154</v>
      </c>
      <c r="L1398" s="64">
        <v>1</v>
      </c>
      <c r="M1398" s="65">
        <v>366821.5</v>
      </c>
      <c r="N1398" s="87">
        <v>9708270.9000000004</v>
      </c>
      <c r="O1398" s="87" t="s">
        <v>1228</v>
      </c>
      <c r="P1398" s="87" t="str">
        <f>VLOOKUP(CENSO[[#This Row],[DAP (cm)]],CD[],2,TRUE)</f>
        <v>TORA</v>
      </c>
      <c r="Q1398" s="87" t="str">
        <f>VLOOKUP(CENSO[[#This Row],[DAP (cm)]],DD[],2,TRUE)</f>
        <v>60├ 70</v>
      </c>
      <c r="R1398" s="87" t="str" cm="1">
        <f t="array" ref="R1398">INDEX(_xlfn.TEXTSPLIT(CENSO[[#This Row],[NOME CIENTIFICO]]," "),1)</f>
        <v>Couratari</v>
      </c>
      <c r="S1398" s="98" t="s">
        <v>1004</v>
      </c>
      <c r="T1398" s="87">
        <f>_xlfn.MINIFS(CENSO[DAP (cm)],CENSO[NOME CIENTIFICO],CENSO[[#This Row],[NOME CIENTIFICO]])</f>
        <v>38.833806114422465</v>
      </c>
      <c r="U13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98" s="87" t="str">
        <f>IF(CENSO[[#This Row],[DAP (cm)]]&lt;CENSO[[#This Row],[DMCE (cm)]],"DAP &lt; DMCE","DAP ≥ DMCE")</f>
        <v>DAP ≥ DMCE</v>
      </c>
      <c r="W1398" s="87" t="str">
        <f>IF(CENSO[[#This Row],[DAP (cm)]]&gt;200, "Superior", "Inferior")</f>
        <v>Inferior</v>
      </c>
      <c r="X1398" s="87" t="str">
        <f>VLOOKUP(CENSO[[#This Row],[NOME COMUM]],ESPECIES[],4,FALSE)</f>
        <v>Não</v>
      </c>
      <c r="Y1398" s="87" t="str">
        <f>IF(IFERROR(VLOOKUP(CENSO[[#This Row],[NOME COMUM]],COMERCIAIS[],2, FALSE), "Não") &lt;&gt; "Não", "Sim", "Não")</f>
        <v>Sim</v>
      </c>
      <c r="Z1398" s="133">
        <f>CENSO[[#This Row],[g (m²)]]/SUM(AEEF[AEEF-UT])</f>
        <v>4.9735084323854423E-4</v>
      </c>
      <c r="AA1398" s="133">
        <f>CENSO[[#This Row],[v (m³)]]/SUM(AEEF[AEEF-UT])</f>
        <v>6.9629118053396192E-3</v>
      </c>
    </row>
    <row r="1399" spans="1:27" ht="14">
      <c r="A1399" s="86">
        <v>1</v>
      </c>
      <c r="B1399" s="86">
        <v>1</v>
      </c>
      <c r="C1399" s="63">
        <v>47</v>
      </c>
      <c r="D1399" s="63">
        <v>1398</v>
      </c>
      <c r="E1399" s="63" t="str">
        <f>VLOOKUP(CENSO[[#This Row],[NOME COMUM]],ESPECIES[],2,FALSE)</f>
        <v>Couratari guianensis Aubl.</v>
      </c>
      <c r="F1399" s="64" t="s">
        <v>6</v>
      </c>
      <c r="G1399" s="64">
        <v>131</v>
      </c>
      <c r="H1399" s="97">
        <f>CENSO[[#This Row],[CAP (cm)]]/PI()</f>
        <v>41.69859509007658</v>
      </c>
      <c r="I1399" s="64">
        <v>20</v>
      </c>
      <c r="J1399" s="96">
        <f>(PI()*(CENSO[[#This Row],[DAP (cm)]]^2))/40000</f>
        <v>0.13656289892000079</v>
      </c>
      <c r="K1399" s="96">
        <f>CENSO[[#This Row],[g (m²)]]*CENSO[[#This Row],[H (m)]]*0.7</f>
        <v>1.9118805848800107</v>
      </c>
      <c r="L1399" s="64">
        <v>1</v>
      </c>
      <c r="M1399" s="65">
        <v>366816.2</v>
      </c>
      <c r="N1399" s="87">
        <v>9708268.9000000004</v>
      </c>
      <c r="O1399" s="98" t="s">
        <v>1225</v>
      </c>
      <c r="P1399" s="87" t="str">
        <f>VLOOKUP(CENSO[[#This Row],[DAP (cm)]],CD[],2,TRUE)</f>
        <v>TORETE</v>
      </c>
      <c r="Q1399" s="87" t="str">
        <f>VLOOKUP(CENSO[[#This Row],[DAP (cm)]],DD[],2,TRUE)</f>
        <v>40├ 50</v>
      </c>
      <c r="R1399" s="87" t="str" cm="1">
        <f t="array" ref="R1399">INDEX(_xlfn.TEXTSPLIT(CENSO[[#This Row],[NOME CIENTIFICO]]," "),1)</f>
        <v>Couratari</v>
      </c>
      <c r="S1399" s="98" t="s">
        <v>1004</v>
      </c>
      <c r="T1399" s="87">
        <f>_xlfn.MINIFS(CENSO[DAP (cm)],CENSO[NOME CIENTIFICO],CENSO[[#This Row],[NOME CIENTIFICO]])</f>
        <v>38.833806114422465</v>
      </c>
      <c r="U13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399" s="87" t="str">
        <f>IF(CENSO[[#This Row],[DAP (cm)]]&lt;CENSO[[#This Row],[DMCE (cm)]],"DAP &lt; DMCE","DAP ≥ DMCE")</f>
        <v>DAP &lt; DMCE</v>
      </c>
      <c r="W1399" s="87" t="str">
        <f>IF(CENSO[[#This Row],[DAP (cm)]]&gt;200, "Superior", "Inferior")</f>
        <v>Inferior</v>
      </c>
      <c r="X1399" s="87" t="str">
        <f>VLOOKUP(CENSO[[#This Row],[NOME COMUM]],ESPECIES[],4,FALSE)</f>
        <v>Não</v>
      </c>
      <c r="Y1399" s="87" t="str">
        <f>IF(IFERROR(VLOOKUP(CENSO[[#This Row],[NOME COMUM]],COMERCIAIS[],2, FALSE), "Não") &lt;&gt; "Não", "Sim", "Não")</f>
        <v>Sim</v>
      </c>
      <c r="Z1399" s="133">
        <f>CENSO[[#This Row],[g (m²)]]/SUM(AEEF[AEEF-UT])</f>
        <v>2.3893613898873651E-4</v>
      </c>
      <c r="AA1399" s="133">
        <f>CENSO[[#This Row],[v (m³)]]/SUM(AEEF[AEEF-UT])</f>
        <v>3.3451059458423104E-3</v>
      </c>
    </row>
    <row r="1400" spans="1:27" ht="14">
      <c r="A1400" s="86">
        <v>1</v>
      </c>
      <c r="B1400" s="86">
        <v>1</v>
      </c>
      <c r="C1400" s="63">
        <v>47</v>
      </c>
      <c r="D1400" s="63">
        <v>1399</v>
      </c>
      <c r="E1400" s="63" t="str">
        <f>VLOOKUP(CENSO[[#This Row],[NOME COMUM]],ESPECIES[],2,FALSE)</f>
        <v>Tachigali myrmecophila Ducke</v>
      </c>
      <c r="F1400" s="64" t="s">
        <v>14</v>
      </c>
      <c r="G1400" s="64">
        <v>207</v>
      </c>
      <c r="H1400" s="97">
        <f>CENSO[[#This Row],[CAP (cm)]]/PI()</f>
        <v>65.890146440044674</v>
      </c>
      <c r="I1400" s="64">
        <v>19</v>
      </c>
      <c r="J1400" s="96">
        <f>(PI()*(CENSO[[#This Row],[DAP (cm)]]^2))/40000</f>
        <v>0.34098150782723119</v>
      </c>
      <c r="K1400" s="96">
        <f>CENSO[[#This Row],[g (m²)]]*CENSO[[#This Row],[H (m)]]*0.7</f>
        <v>4.535054054102174</v>
      </c>
      <c r="L1400" s="64">
        <v>1</v>
      </c>
      <c r="M1400" s="65">
        <v>366813.5</v>
      </c>
      <c r="N1400" s="87">
        <v>9708268.5999999903</v>
      </c>
      <c r="O1400" s="87" t="s">
        <v>1228</v>
      </c>
      <c r="P1400" s="87" t="str">
        <f>VLOOKUP(CENSO[[#This Row],[DAP (cm)]],CD[],2,TRUE)</f>
        <v>TORA</v>
      </c>
      <c r="Q1400" s="87" t="str">
        <f>VLOOKUP(CENSO[[#This Row],[DAP (cm)]],DD[],2,TRUE)</f>
        <v>60├ 70</v>
      </c>
      <c r="R1400" s="87" t="str" cm="1">
        <f t="array" ref="R1400">INDEX(_xlfn.TEXTSPLIT(CENSO[[#This Row],[NOME CIENTIFICO]]," "),1)</f>
        <v>Tachigali</v>
      </c>
      <c r="S1400" s="98" t="s">
        <v>1004</v>
      </c>
      <c r="T1400" s="87">
        <f>_xlfn.MINIFS(CENSO[DAP (cm)],CENSO[NOME CIENTIFICO],CENSO[[#This Row],[NOME CIENTIFICO]])</f>
        <v>39.152116000606256</v>
      </c>
      <c r="U14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00" s="87" t="str">
        <f>IF(CENSO[[#This Row],[DAP (cm)]]&lt;CENSO[[#This Row],[DMCE (cm)]],"DAP &lt; DMCE","DAP ≥ DMCE")</f>
        <v>DAP ≥ DMCE</v>
      </c>
      <c r="W1400" s="87" t="str">
        <f>IF(CENSO[[#This Row],[DAP (cm)]]&gt;200, "Superior", "Inferior")</f>
        <v>Inferior</v>
      </c>
      <c r="X1400" s="87" t="str">
        <f>VLOOKUP(CENSO[[#This Row],[NOME COMUM]],ESPECIES[],4,FALSE)</f>
        <v>Não</v>
      </c>
      <c r="Y1400" s="87" t="str">
        <f>IF(IFERROR(VLOOKUP(CENSO[[#This Row],[NOME COMUM]],COMERCIAIS[],2, FALSE), "Não") &lt;&gt; "Não", "Sim", "Não")</f>
        <v>Sim</v>
      </c>
      <c r="Z1400" s="133">
        <f>CENSO[[#This Row],[g (m²)]]/SUM(AEEF[AEEF-UT])</f>
        <v>5.9659545594827642E-4</v>
      </c>
      <c r="AA1400" s="133">
        <f>CENSO[[#This Row],[v (m³)]]/SUM(AEEF[AEEF-UT])</f>
        <v>7.9347195641120746E-3</v>
      </c>
    </row>
    <row r="1401" spans="1:27" ht="14">
      <c r="A1401" s="86">
        <v>1</v>
      </c>
      <c r="B1401" s="86">
        <v>1</v>
      </c>
      <c r="C1401" s="63">
        <v>47</v>
      </c>
      <c r="D1401" s="63">
        <v>1400</v>
      </c>
      <c r="E1401" s="63" t="str">
        <f>VLOOKUP(CENSO[[#This Row],[NOME COMUM]],ESPECIES[],2,FALSE)</f>
        <v>Lecythis pisonis Cambess.</v>
      </c>
      <c r="F1401" s="64" t="s">
        <v>9</v>
      </c>
      <c r="G1401" s="64">
        <v>205</v>
      </c>
      <c r="H1401" s="97">
        <f>CENSO[[#This Row],[CAP (cm)]]/PI()</f>
        <v>65.253526667677093</v>
      </c>
      <c r="I1401" s="64">
        <v>21</v>
      </c>
      <c r="J1401" s="96">
        <f>(PI()*(CENSO[[#This Row],[DAP (cm)]]^2))/40000</f>
        <v>0.33442432417184514</v>
      </c>
      <c r="K1401" s="96">
        <f>CENSO[[#This Row],[g (m²)]]*CENSO[[#This Row],[H (m)]]*0.7</f>
        <v>4.9160375653261239</v>
      </c>
      <c r="L1401" s="64">
        <v>1</v>
      </c>
      <c r="M1401" s="65">
        <v>366795.9</v>
      </c>
      <c r="N1401" s="87">
        <v>9708280.1999999899</v>
      </c>
      <c r="O1401" s="87" t="s">
        <v>1228</v>
      </c>
      <c r="P1401" s="87" t="str">
        <f>VLOOKUP(CENSO[[#This Row],[DAP (cm)]],CD[],2,TRUE)</f>
        <v>TORA</v>
      </c>
      <c r="Q1401" s="87" t="str">
        <f>VLOOKUP(CENSO[[#This Row],[DAP (cm)]],DD[],2,TRUE)</f>
        <v>60├ 70</v>
      </c>
      <c r="R1401" s="87" t="str" cm="1">
        <f t="array" ref="R1401">INDEX(_xlfn.TEXTSPLIT(CENSO[[#This Row],[NOME CIENTIFICO]]," "),1)</f>
        <v>Lecythis</v>
      </c>
      <c r="S1401" s="98" t="s">
        <v>1004</v>
      </c>
      <c r="T1401" s="87">
        <f>_xlfn.MINIFS(CENSO[DAP (cm)],CENSO[NOME CIENTIFICO],CENSO[[#This Row],[NOME CIENTIFICO]])</f>
        <v>40.743665431525208</v>
      </c>
      <c r="U14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1401" s="87" t="str">
        <f>IF(CENSO[[#This Row],[DAP (cm)]]&lt;CENSO[[#This Row],[DMCE (cm)]],"DAP &lt; DMCE","DAP ≥ DMCE")</f>
        <v>DAP ≥ DMCE</v>
      </c>
      <c r="W1401" s="87" t="str">
        <f>IF(CENSO[[#This Row],[DAP (cm)]]&gt;200, "Superior", "Inferior")</f>
        <v>Inferior</v>
      </c>
      <c r="X1401" s="87" t="str">
        <f>VLOOKUP(CENSO[[#This Row],[NOME COMUM]],ESPECIES[],4,FALSE)</f>
        <v>Não</v>
      </c>
      <c r="Y1401" s="87" t="str">
        <f>IF(IFERROR(VLOOKUP(CENSO[[#This Row],[NOME COMUM]],COMERCIAIS[],2, FALSE), "Não") &lt;&gt; "Não", "Sim", "Não")</f>
        <v>Sim</v>
      </c>
      <c r="Z1401" s="133">
        <f>CENSO[[#This Row],[g (m²)]]/SUM(AEEF[AEEF-UT])</f>
        <v>5.8512273416477215E-4</v>
      </c>
      <c r="AA1401" s="133">
        <f>CENSO[[#This Row],[v (m³)]]/SUM(AEEF[AEEF-UT])</f>
        <v>8.6013041922221502E-3</v>
      </c>
    </row>
    <row r="1402" spans="1:27" ht="14">
      <c r="A1402" s="86">
        <v>1</v>
      </c>
      <c r="B1402" s="86">
        <v>1</v>
      </c>
      <c r="C1402" s="63">
        <v>47</v>
      </c>
      <c r="D1402" s="63">
        <v>1401</v>
      </c>
      <c r="E1402" s="63" t="str">
        <f>VLOOKUP(CENSO[[#This Row],[NOME COMUM]],ESPECIES[],2,FALSE)</f>
        <v>Tachigali myrmecophila Ducke</v>
      </c>
      <c r="F1402" s="64" t="s">
        <v>14</v>
      </c>
      <c r="G1402" s="64">
        <v>249</v>
      </c>
      <c r="H1402" s="97">
        <f>CENSO[[#This Row],[CAP (cm)]]/PI()</f>
        <v>79.259161659763876</v>
      </c>
      <c r="I1402" s="64">
        <v>20</v>
      </c>
      <c r="J1402" s="96">
        <f>(PI()*(CENSO[[#This Row],[DAP (cm)]]^2))/40000</f>
        <v>0.49338828133203017</v>
      </c>
      <c r="K1402" s="96">
        <f>CENSO[[#This Row],[g (m²)]]*CENSO[[#This Row],[H (m)]]*0.7</f>
        <v>6.9074359386484216</v>
      </c>
      <c r="L1402" s="64">
        <v>1</v>
      </c>
      <c r="M1402" s="65">
        <v>366781.7</v>
      </c>
      <c r="N1402" s="87">
        <v>9708292.8000000007</v>
      </c>
      <c r="O1402" s="87" t="s">
        <v>1228</v>
      </c>
      <c r="P1402" s="87" t="str">
        <f>VLOOKUP(CENSO[[#This Row],[DAP (cm)]],CD[],2,TRUE)</f>
        <v>TORA</v>
      </c>
      <c r="Q1402" s="87" t="str">
        <f>VLOOKUP(CENSO[[#This Row],[DAP (cm)]],DD[],2,TRUE)</f>
        <v>70├ 80</v>
      </c>
      <c r="R1402" s="87" t="str" cm="1">
        <f t="array" ref="R1402">INDEX(_xlfn.TEXTSPLIT(CENSO[[#This Row],[NOME CIENTIFICO]]," "),1)</f>
        <v>Tachigali</v>
      </c>
      <c r="S1402" s="98" t="s">
        <v>1004</v>
      </c>
      <c r="T1402" s="87">
        <f>_xlfn.MINIFS(CENSO[DAP (cm)],CENSO[NOME CIENTIFICO],CENSO[[#This Row],[NOME CIENTIFICO]])</f>
        <v>39.152116000606256</v>
      </c>
      <c r="U14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02" s="87" t="str">
        <f>IF(CENSO[[#This Row],[DAP (cm)]]&lt;CENSO[[#This Row],[DMCE (cm)]],"DAP &lt; DMCE","DAP ≥ DMCE")</f>
        <v>DAP ≥ DMCE</v>
      </c>
      <c r="W1402" s="87" t="str">
        <f>IF(CENSO[[#This Row],[DAP (cm)]]&gt;200, "Superior", "Inferior")</f>
        <v>Inferior</v>
      </c>
      <c r="X1402" s="87" t="str">
        <f>VLOOKUP(CENSO[[#This Row],[NOME COMUM]],ESPECIES[],4,FALSE)</f>
        <v>Não</v>
      </c>
      <c r="Y1402" s="87" t="str">
        <f>IF(IFERROR(VLOOKUP(CENSO[[#This Row],[NOME COMUM]],COMERCIAIS[],2, FALSE), "Não") &lt;&gt; "Não", "Sim", "Não")</f>
        <v>Sim</v>
      </c>
      <c r="Z1402" s="133">
        <f>CENSO[[#This Row],[g (m²)]]/SUM(AEEF[AEEF-UT])</f>
        <v>8.63252698178466E-4</v>
      </c>
      <c r="AA1402" s="133">
        <f>CENSO[[#This Row],[v (m³)]]/SUM(AEEF[AEEF-UT])</f>
        <v>1.2085537774498523E-2</v>
      </c>
    </row>
    <row r="1403" spans="1:27" ht="14">
      <c r="A1403" s="86">
        <v>1</v>
      </c>
      <c r="B1403" s="86">
        <v>1</v>
      </c>
      <c r="C1403" s="63">
        <v>47</v>
      </c>
      <c r="D1403" s="63">
        <v>1402</v>
      </c>
      <c r="E1403" s="63" t="str">
        <f>VLOOKUP(CENSO[[#This Row],[NOME COMUM]],ESPECIES[],2,FALSE)</f>
        <v>Apuleia leiocarpa (Vogel) J.F.Macbr.</v>
      </c>
      <c r="F1403" s="64" t="s">
        <v>51</v>
      </c>
      <c r="G1403" s="64">
        <v>160</v>
      </c>
      <c r="H1403" s="97">
        <f>CENSO[[#This Row],[CAP (cm)]]/PI()</f>
        <v>50.929581789406512</v>
      </c>
      <c r="I1403" s="64">
        <v>20</v>
      </c>
      <c r="J1403" s="96">
        <f>(PI()*(CENSO[[#This Row],[DAP (cm)]]^2))/40000</f>
        <v>0.20371832715762608</v>
      </c>
      <c r="K1403" s="96">
        <f>CENSO[[#This Row],[g (m²)]]*CENSO[[#This Row],[H (m)]]*0.7</f>
        <v>2.852056580206765</v>
      </c>
      <c r="L1403" s="64">
        <v>1</v>
      </c>
      <c r="M1403" s="65">
        <v>366745.59999999899</v>
      </c>
      <c r="N1403" s="87">
        <v>9708327.9000000004</v>
      </c>
      <c r="O1403" s="87" t="s">
        <v>1228</v>
      </c>
      <c r="P1403" s="87" t="str">
        <f>VLOOKUP(CENSO[[#This Row],[DAP (cm)]],CD[],2,TRUE)</f>
        <v>TORA</v>
      </c>
      <c r="Q1403" s="87" t="str">
        <f>VLOOKUP(CENSO[[#This Row],[DAP (cm)]],DD[],2,TRUE)</f>
        <v>50├ 60</v>
      </c>
      <c r="R1403" s="87" t="str" cm="1">
        <f t="array" ref="R1403">INDEX(_xlfn.TEXTSPLIT(CENSO[[#This Row],[NOME CIENTIFICO]]," "),1)</f>
        <v>Apuleia</v>
      </c>
      <c r="S1403" s="98" t="s">
        <v>1004</v>
      </c>
      <c r="T1403" s="87">
        <f>_xlfn.MINIFS(CENSO[DAP (cm)],CENSO[NOME CIENTIFICO],CENSO[[#This Row],[NOME CIENTIFICO]])</f>
        <v>39.788735772973837</v>
      </c>
      <c r="U14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03" s="87" t="str">
        <f>IF(CENSO[[#This Row],[DAP (cm)]]&lt;CENSO[[#This Row],[DMCE (cm)]],"DAP &lt; DMCE","DAP ≥ DMCE")</f>
        <v>DAP ≥ DMCE</v>
      </c>
      <c r="W1403" s="87" t="str">
        <f>IF(CENSO[[#This Row],[DAP (cm)]]&gt;200, "Superior", "Inferior")</f>
        <v>Inferior</v>
      </c>
      <c r="X1403" s="87" t="str">
        <f>VLOOKUP(CENSO[[#This Row],[NOME COMUM]],ESPECIES[],4,FALSE)</f>
        <v>Não</v>
      </c>
      <c r="Y1403" s="87" t="str">
        <f>IF(IFERROR(VLOOKUP(CENSO[[#This Row],[NOME COMUM]],COMERCIAIS[],2, FALSE), "Não") &lt;&gt; "Não", "Sim", "Não")</f>
        <v>Sim</v>
      </c>
      <c r="Z1403" s="133">
        <f>CENSO[[#This Row],[g (m²)]]/SUM(AEEF[AEEF-UT])</f>
        <v>3.5643407482732108E-4</v>
      </c>
      <c r="AA1403" s="133">
        <f>CENSO[[#This Row],[v (m³)]]/SUM(AEEF[AEEF-UT])</f>
        <v>4.9900770475824942E-3</v>
      </c>
    </row>
    <row r="1404" spans="1:27" ht="14">
      <c r="A1404" s="86">
        <v>1</v>
      </c>
      <c r="B1404" s="86">
        <v>1</v>
      </c>
      <c r="C1404" s="63">
        <v>47</v>
      </c>
      <c r="D1404" s="63">
        <v>1403</v>
      </c>
      <c r="E1404" s="63" t="str">
        <f>VLOOKUP(CENSO[[#This Row],[NOME COMUM]],ESPECIES[],2,FALSE)</f>
        <v>Bertholletia excelsa Humb. &amp; Bonpl.</v>
      </c>
      <c r="F1404" s="64" t="s">
        <v>37</v>
      </c>
      <c r="G1404" s="64">
        <v>398</v>
      </c>
      <c r="H1404" s="97">
        <f>CENSO[[#This Row],[CAP (cm)]]/PI()</f>
        <v>126.68733470114869</v>
      </c>
      <c r="I1404" s="64">
        <v>21</v>
      </c>
      <c r="J1404" s="96">
        <f>(PI()*(CENSO[[#This Row],[DAP (cm)]]^2))/40000</f>
        <v>1.2605389802764293</v>
      </c>
      <c r="K1404" s="96">
        <f>CENSO[[#This Row],[g (m²)]]*CENSO[[#This Row],[H (m)]]*0.7</f>
        <v>18.529923010063509</v>
      </c>
      <c r="L1404" s="64">
        <v>1</v>
      </c>
      <c r="M1404" s="65">
        <v>366746.5</v>
      </c>
      <c r="N1404" s="87">
        <v>9708325.5</v>
      </c>
      <c r="O1404" s="87" t="s">
        <v>424</v>
      </c>
      <c r="P1404" s="87" t="str">
        <f>VLOOKUP(CENSO[[#This Row],[DAP (cm)]],CD[],2,TRUE)</f>
        <v>TORA</v>
      </c>
      <c r="Q1404" s="87" t="str">
        <f>VLOOKUP(CENSO[[#This Row],[DAP (cm)]],DD[],2,TRUE)</f>
        <v>120├ 130</v>
      </c>
      <c r="R1404" s="87" t="str" cm="1">
        <f t="array" ref="R1404">INDEX(_xlfn.TEXTSPLIT(CENSO[[#This Row],[NOME CIENTIFICO]]," "),1)</f>
        <v>Bertholletia</v>
      </c>
      <c r="S1404" s="98" t="s">
        <v>1004</v>
      </c>
      <c r="T1404" s="87">
        <f>_xlfn.MINIFS(CENSO[DAP (cm)],CENSO[NOME CIENTIFICO],CENSO[[#This Row],[NOME CIENTIFICO]])</f>
        <v>41.38028520389279</v>
      </c>
      <c r="U14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404" s="87" t="str">
        <f>IF(CENSO[[#This Row],[DAP (cm)]]&lt;CENSO[[#This Row],[DMCE (cm)]],"DAP &lt; DMCE","DAP ≥ DMCE")</f>
        <v>DAP ≥ DMCE</v>
      </c>
      <c r="W1404" s="87" t="str">
        <f>IF(CENSO[[#This Row],[DAP (cm)]]&gt;200, "Superior", "Inferior")</f>
        <v>Inferior</v>
      </c>
      <c r="X1404" s="87" t="str">
        <f>VLOOKUP(CENSO[[#This Row],[NOME COMUM]],ESPECIES[],4,FALSE)</f>
        <v>Protegida</v>
      </c>
      <c r="Y1404" s="87" t="str">
        <f>IF(IFERROR(VLOOKUP(CENSO[[#This Row],[NOME COMUM]],COMERCIAIS[],2, FALSE), "Não") &lt;&gt; "Não", "Sim", "Não")</f>
        <v>Não</v>
      </c>
      <c r="Z1404" s="133">
        <f>CENSO[[#This Row],[g (m²)]]/SUM(AEEF[AEEF-UT])</f>
        <v>2.20549153081824E-3</v>
      </c>
      <c r="AA1404" s="133">
        <f>CENSO[[#This Row],[v (m³)]]/SUM(AEEF[AEEF-UT])</f>
        <v>3.2420725503028124E-2</v>
      </c>
    </row>
    <row r="1405" spans="1:27" ht="14">
      <c r="A1405" s="86">
        <v>1</v>
      </c>
      <c r="B1405" s="86">
        <v>1</v>
      </c>
      <c r="C1405" s="63">
        <v>47</v>
      </c>
      <c r="D1405" s="63">
        <v>1404</v>
      </c>
      <c r="E1405" s="63" t="str">
        <f>VLOOKUP(CENSO[[#This Row],[NOME COMUM]],ESPECIES[],2,FALSE)</f>
        <v>Goupia glabra Aubl.</v>
      </c>
      <c r="F1405" s="64" t="s">
        <v>34</v>
      </c>
      <c r="G1405" s="64">
        <v>212</v>
      </c>
      <c r="H1405" s="97">
        <f>CENSO[[#This Row],[CAP (cm)]]/PI()</f>
        <v>67.48169587096362</v>
      </c>
      <c r="I1405" s="64">
        <v>16</v>
      </c>
      <c r="J1405" s="96">
        <f>(PI()*(CENSO[[#This Row],[DAP (cm)]]^2))/40000</f>
        <v>0.35765298811610713</v>
      </c>
      <c r="K1405" s="96">
        <f>CENSO[[#This Row],[g (m²)]]*CENSO[[#This Row],[H (m)]]*0.7</f>
        <v>4.0057134669003993</v>
      </c>
      <c r="L1405" s="64">
        <v>1</v>
      </c>
      <c r="M1405" s="65">
        <v>366763.2</v>
      </c>
      <c r="N1405" s="87">
        <v>9708350.8000000007</v>
      </c>
      <c r="O1405" s="87" t="s">
        <v>1227</v>
      </c>
      <c r="P1405" s="87" t="str">
        <f>VLOOKUP(CENSO[[#This Row],[DAP (cm)]],CD[],2,TRUE)</f>
        <v>TORA</v>
      </c>
      <c r="Q1405" s="87" t="str">
        <f>VLOOKUP(CENSO[[#This Row],[DAP (cm)]],DD[],2,TRUE)</f>
        <v>60├ 70</v>
      </c>
      <c r="R1405" s="87" t="str" cm="1">
        <f t="array" ref="R1405">INDEX(_xlfn.TEXTSPLIT(CENSO[[#This Row],[NOME CIENTIFICO]]," "),1)</f>
        <v>Goupia</v>
      </c>
      <c r="S1405" s="98" t="s">
        <v>1004</v>
      </c>
      <c r="T1405" s="87">
        <f>_xlfn.MINIFS(CENSO[DAP (cm)],CENSO[NOME CIENTIFICO],CENSO[[#This Row],[NOME CIENTIFICO]])</f>
        <v>40.107045659157627</v>
      </c>
      <c r="U14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405" s="87" t="str">
        <f>IF(CENSO[[#This Row],[DAP (cm)]]&lt;CENSO[[#This Row],[DMCE (cm)]],"DAP &lt; DMCE","DAP ≥ DMCE")</f>
        <v>DAP ≥ DMCE</v>
      </c>
      <c r="W1405" s="87" t="str">
        <f>IF(CENSO[[#This Row],[DAP (cm)]]&gt;200, "Superior", "Inferior")</f>
        <v>Inferior</v>
      </c>
      <c r="X1405" s="87" t="str">
        <f>VLOOKUP(CENSO[[#This Row],[NOME COMUM]],ESPECIES[],4,FALSE)</f>
        <v>Não</v>
      </c>
      <c r="Y1405" s="87" t="str">
        <f>IF(IFERROR(VLOOKUP(CENSO[[#This Row],[NOME COMUM]],COMERCIAIS[],2, FALSE), "Não") &lt;&gt; "Não", "Sim", "Não")</f>
        <v>Sim</v>
      </c>
      <c r="Z1405" s="133">
        <f>CENSO[[#This Row],[g (m²)]]/SUM(AEEF[AEEF-UT])</f>
        <v>6.2576457261871526E-4</v>
      </c>
      <c r="AA1405" s="133">
        <f>CENSO[[#This Row],[v (m³)]]/SUM(AEEF[AEEF-UT])</f>
        <v>7.0085632133296098E-3</v>
      </c>
    </row>
    <row r="1406" spans="1:27" ht="14">
      <c r="A1406" s="86">
        <v>1</v>
      </c>
      <c r="B1406" s="86">
        <v>1</v>
      </c>
      <c r="C1406" s="63">
        <v>47</v>
      </c>
      <c r="D1406" s="63">
        <v>1405</v>
      </c>
      <c r="E1406" s="63" t="str">
        <f>VLOOKUP(CENSO[[#This Row],[NOME COMUM]],ESPECIES[],2,FALSE)</f>
        <v>Piptadenia suaveolens Miq.</v>
      </c>
      <c r="F1406" s="64" t="s">
        <v>22</v>
      </c>
      <c r="G1406" s="64">
        <v>200</v>
      </c>
      <c r="H1406" s="97">
        <f>CENSO[[#This Row],[CAP (cm)]]/PI()</f>
        <v>63.661977236758133</v>
      </c>
      <c r="I1406" s="64">
        <v>15</v>
      </c>
      <c r="J1406" s="96">
        <f>(PI()*(CENSO[[#This Row],[DAP (cm)]]^2))/40000</f>
        <v>0.31830988618379064</v>
      </c>
      <c r="K1406" s="96">
        <f>CENSO[[#This Row],[g (m²)]]*CENSO[[#This Row],[H (m)]]*0.7</f>
        <v>3.3422538049298014</v>
      </c>
      <c r="L1406" s="64">
        <v>1</v>
      </c>
      <c r="M1406" s="65">
        <v>366773.299999999</v>
      </c>
      <c r="N1406" s="87">
        <v>9708364.5999999903</v>
      </c>
      <c r="O1406" s="87" t="s">
        <v>1228</v>
      </c>
      <c r="P1406" s="87" t="str">
        <f>VLOOKUP(CENSO[[#This Row],[DAP (cm)]],CD[],2,TRUE)</f>
        <v>TORA</v>
      </c>
      <c r="Q1406" s="87" t="str">
        <f>VLOOKUP(CENSO[[#This Row],[DAP (cm)]],DD[],2,TRUE)</f>
        <v>60├ 70</v>
      </c>
      <c r="R1406" s="87" t="str" cm="1">
        <f t="array" ref="R1406">INDEX(_xlfn.TEXTSPLIT(CENSO[[#This Row],[NOME CIENTIFICO]]," "),1)</f>
        <v>Piptadenia</v>
      </c>
      <c r="S1406" s="98" t="s">
        <v>1004</v>
      </c>
      <c r="T1406" s="87">
        <f>_xlfn.MINIFS(CENSO[DAP (cm)],CENSO[NOME CIENTIFICO],CENSO[[#This Row],[NOME CIENTIFICO]])</f>
        <v>39.788735772973837</v>
      </c>
      <c r="U14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06" s="87" t="str">
        <f>IF(CENSO[[#This Row],[DAP (cm)]]&lt;CENSO[[#This Row],[DMCE (cm)]],"DAP &lt; DMCE","DAP ≥ DMCE")</f>
        <v>DAP ≥ DMCE</v>
      </c>
      <c r="W1406" s="87" t="str">
        <f>IF(CENSO[[#This Row],[DAP (cm)]]&gt;200, "Superior", "Inferior")</f>
        <v>Inferior</v>
      </c>
      <c r="X1406" s="87" t="str">
        <f>VLOOKUP(CENSO[[#This Row],[NOME COMUM]],ESPECIES[],4,FALSE)</f>
        <v>Não</v>
      </c>
      <c r="Y1406" s="87" t="str">
        <f>IF(IFERROR(VLOOKUP(CENSO[[#This Row],[NOME COMUM]],COMERCIAIS[],2, FALSE), "Não") &lt;&gt; "Não", "Sim", "Não")</f>
        <v>Sim</v>
      </c>
      <c r="Z1406" s="133">
        <f>CENSO[[#This Row],[g (m²)]]/SUM(AEEF[AEEF-UT])</f>
        <v>5.5692824191768894E-4</v>
      </c>
      <c r="AA1406" s="133">
        <f>CENSO[[#This Row],[v (m³)]]/SUM(AEEF[AEEF-UT])</f>
        <v>5.847746540135733E-3</v>
      </c>
    </row>
    <row r="1407" spans="1:27" ht="14">
      <c r="A1407" s="86">
        <v>1</v>
      </c>
      <c r="B1407" s="86">
        <v>1</v>
      </c>
      <c r="C1407" s="63">
        <v>47</v>
      </c>
      <c r="D1407" s="63">
        <v>1406</v>
      </c>
      <c r="E1407" s="63" t="str">
        <f>VLOOKUP(CENSO[[#This Row],[NOME COMUM]],ESPECIES[],2,FALSE)</f>
        <v>Dipteryx odorata (Aubl.) Willd.</v>
      </c>
      <c r="F1407" s="64" t="s">
        <v>4</v>
      </c>
      <c r="G1407" s="64">
        <v>190</v>
      </c>
      <c r="H1407" s="97">
        <f>CENSO[[#This Row],[CAP (cm)]]/PI()</f>
        <v>60.478878374920228</v>
      </c>
      <c r="I1407" s="64">
        <v>18</v>
      </c>
      <c r="J1407" s="96">
        <f>(PI()*(CENSO[[#This Row],[DAP (cm)]]^2))/40000</f>
        <v>0.28727467228087106</v>
      </c>
      <c r="K1407" s="96">
        <f>CENSO[[#This Row],[g (m²)]]*CENSO[[#This Row],[H (m)]]*0.7</f>
        <v>3.6196608707389748</v>
      </c>
      <c r="L1407" s="64">
        <v>1</v>
      </c>
      <c r="M1407" s="65">
        <v>366761.299999999</v>
      </c>
      <c r="N1407" s="87">
        <v>9708363.1999999899</v>
      </c>
      <c r="O1407" s="98" t="s">
        <v>1225</v>
      </c>
      <c r="P1407" s="87" t="str">
        <f>VLOOKUP(CENSO[[#This Row],[DAP (cm)]],CD[],2,TRUE)</f>
        <v>TORA</v>
      </c>
      <c r="Q1407" s="87" t="str">
        <f>VLOOKUP(CENSO[[#This Row],[DAP (cm)]],DD[],2,TRUE)</f>
        <v>60├ 70</v>
      </c>
      <c r="R1407" s="87" t="str" cm="1">
        <f t="array" ref="R1407">INDEX(_xlfn.TEXTSPLIT(CENSO[[#This Row],[NOME CIENTIFICO]]," "),1)</f>
        <v>Dipteryx</v>
      </c>
      <c r="S1407" s="98" t="s">
        <v>1004</v>
      </c>
      <c r="T1407" s="87">
        <f>_xlfn.MINIFS(CENSO[DAP (cm)],CENSO[NOME CIENTIFICO],CENSO[[#This Row],[NOME CIENTIFICO]])</f>
        <v>39.152116000606256</v>
      </c>
      <c r="U14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80</v>
      </c>
      <c r="V1407" s="87" t="str">
        <f>IF(CENSO[[#This Row],[DAP (cm)]]&lt;CENSO[[#This Row],[DMCE (cm)]],"DAP &lt; DMCE","DAP ≥ DMCE")</f>
        <v>DAP &lt; DMCE</v>
      </c>
      <c r="W1407" s="87" t="str">
        <f>IF(CENSO[[#This Row],[DAP (cm)]]&gt;200, "Superior", "Inferior")</f>
        <v>Inferior</v>
      </c>
      <c r="X1407" s="87" t="str">
        <f>VLOOKUP(CENSO[[#This Row],[NOME COMUM]],ESPECIES[],4,FALSE)</f>
        <v>Vulneravel</v>
      </c>
      <c r="Y1407" s="87" t="str">
        <f>IF(IFERROR(VLOOKUP(CENSO[[#This Row],[NOME COMUM]],COMERCIAIS[],2, FALSE), "Não") &lt;&gt; "Não", "Sim", "Não")</f>
        <v>Sim</v>
      </c>
      <c r="Z1407" s="133">
        <f>CENSO[[#This Row],[g (m²)]]/SUM(AEEF[AEEF-UT])</f>
        <v>5.0262773833071434E-4</v>
      </c>
      <c r="AA1407" s="133">
        <f>CENSO[[#This Row],[v (m³)]]/SUM(AEEF[AEEF-UT])</f>
        <v>6.3331095029669987E-3</v>
      </c>
    </row>
    <row r="1408" spans="1:27" ht="14">
      <c r="A1408" s="86">
        <v>1</v>
      </c>
      <c r="B1408" s="86">
        <v>1</v>
      </c>
      <c r="C1408" s="63">
        <v>47</v>
      </c>
      <c r="D1408" s="63">
        <v>1407</v>
      </c>
      <c r="E1408" s="63" t="str">
        <f>VLOOKUP(CENSO[[#This Row],[NOME COMUM]],ESPECIES[],2,FALSE)</f>
        <v>Kielmeyera variabilis Mart.</v>
      </c>
      <c r="F1408" s="64" t="s">
        <v>77</v>
      </c>
      <c r="G1408" s="64">
        <v>170</v>
      </c>
      <c r="H1408" s="97">
        <f>CENSO[[#This Row],[CAP (cm)]]/PI()</f>
        <v>54.112680651244418</v>
      </c>
      <c r="I1408" s="64">
        <v>19</v>
      </c>
      <c r="J1408" s="96">
        <f>(PI()*(CENSO[[#This Row],[DAP (cm)]]^2))/40000</f>
        <v>0.2299788927677888</v>
      </c>
      <c r="K1408" s="96">
        <f>CENSO[[#This Row],[g (m²)]]*CENSO[[#This Row],[H (m)]]*0.7</f>
        <v>3.0587192738115907</v>
      </c>
      <c r="L1408" s="64">
        <v>2</v>
      </c>
      <c r="M1408" s="65">
        <v>366761.2</v>
      </c>
      <c r="N1408" s="87">
        <v>9708364.6999999899</v>
      </c>
      <c r="O1408" s="87" t="s">
        <v>1227</v>
      </c>
      <c r="P1408" s="87" t="str">
        <f>VLOOKUP(CENSO[[#This Row],[DAP (cm)]],CD[],2,TRUE)</f>
        <v>TORA</v>
      </c>
      <c r="Q1408" s="87" t="str">
        <f>VLOOKUP(CENSO[[#This Row],[DAP (cm)]],DD[],2,TRUE)</f>
        <v>50├ 60</v>
      </c>
      <c r="R1408" s="87" t="str" cm="1">
        <f t="array" ref="R1408">INDEX(_xlfn.TEXTSPLIT(CENSO[[#This Row],[NOME CIENTIFICO]]," "),1)</f>
        <v>Kielmeyera</v>
      </c>
      <c r="S1408" s="98" t="s">
        <v>1004</v>
      </c>
      <c r="T1408" s="87">
        <f>_xlfn.MINIFS(CENSO[DAP (cm)],CENSO[NOME CIENTIFICO],CENSO[[#This Row],[NOME CIENTIFICO]])</f>
        <v>41.38028520389279</v>
      </c>
      <c r="U14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408" s="87" t="str">
        <f>IF(CENSO[[#This Row],[DAP (cm)]]&lt;CENSO[[#This Row],[DMCE (cm)]],"DAP &lt; DMCE","DAP ≥ DMCE")</f>
        <v>DAP ≥ DMCE</v>
      </c>
      <c r="W1408" s="87" t="str">
        <f>IF(CENSO[[#This Row],[DAP (cm)]]&gt;200, "Superior", "Inferior")</f>
        <v>Inferior</v>
      </c>
      <c r="X1408" s="87" t="str">
        <f>VLOOKUP(CENSO[[#This Row],[NOME COMUM]],ESPECIES[],4,FALSE)</f>
        <v>Não</v>
      </c>
      <c r="Y1408" s="87" t="str">
        <f>IF(IFERROR(VLOOKUP(CENSO[[#This Row],[NOME COMUM]],COMERCIAIS[],2, FALSE), "Não") &lt;&gt; "Não", "Sim", "Não")</f>
        <v>Não</v>
      </c>
      <c r="Z1408" s="133">
        <f>CENSO[[#This Row],[g (m²)]]/SUM(AEEF[AEEF-UT])</f>
        <v>4.0238065478553035E-4</v>
      </c>
      <c r="AA1408" s="133">
        <f>CENSO[[#This Row],[v (m³)]]/SUM(AEEF[AEEF-UT])</f>
        <v>5.3516627086475531E-3</v>
      </c>
    </row>
    <row r="1409" spans="1:27" ht="14">
      <c r="A1409" s="86">
        <v>1</v>
      </c>
      <c r="B1409" s="86">
        <v>1</v>
      </c>
      <c r="C1409" s="63">
        <v>47</v>
      </c>
      <c r="D1409" s="63">
        <v>1408</v>
      </c>
      <c r="E1409" s="63" t="str">
        <f>VLOOKUP(CENSO[[#This Row],[NOME COMUM]],ESPECIES[],2,FALSE)</f>
        <v>Couratari guianensis Aubl.</v>
      </c>
      <c r="F1409" s="64" t="s">
        <v>6</v>
      </c>
      <c r="G1409" s="64">
        <v>150</v>
      </c>
      <c r="H1409" s="97">
        <f>CENSO[[#This Row],[CAP (cm)]]/PI()</f>
        <v>47.7464829275686</v>
      </c>
      <c r="I1409" s="64">
        <v>20</v>
      </c>
      <c r="J1409" s="96">
        <f>(PI()*(CENSO[[#This Row],[DAP (cm)]]^2))/40000</f>
        <v>0.17904931097838223</v>
      </c>
      <c r="K1409" s="96">
        <f>CENSO[[#This Row],[g (m²)]]*CENSO[[#This Row],[H (m)]]*0.7</f>
        <v>2.5066903536973508</v>
      </c>
      <c r="L1409" s="64">
        <v>1</v>
      </c>
      <c r="M1409" s="65">
        <v>366762</v>
      </c>
      <c r="N1409" s="87">
        <v>9708374.5999999903</v>
      </c>
      <c r="O1409" s="98" t="s">
        <v>1225</v>
      </c>
      <c r="P1409" s="87" t="str">
        <f>VLOOKUP(CENSO[[#This Row],[DAP (cm)]],CD[],2,TRUE)</f>
        <v>TORETE</v>
      </c>
      <c r="Q1409" s="87" t="str">
        <f>VLOOKUP(CENSO[[#This Row],[DAP (cm)]],DD[],2,TRUE)</f>
        <v>40├ 50</v>
      </c>
      <c r="R1409" s="87" t="str" cm="1">
        <f t="array" ref="R1409">INDEX(_xlfn.TEXTSPLIT(CENSO[[#This Row],[NOME CIENTIFICO]]," "),1)</f>
        <v>Couratari</v>
      </c>
      <c r="S1409" s="98" t="s">
        <v>1004</v>
      </c>
      <c r="T1409" s="87">
        <f>_xlfn.MINIFS(CENSO[DAP (cm)],CENSO[NOME CIENTIFICO],CENSO[[#This Row],[NOME CIENTIFICO]])</f>
        <v>38.833806114422465</v>
      </c>
      <c r="U14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09" s="87" t="str">
        <f>IF(CENSO[[#This Row],[DAP (cm)]]&lt;CENSO[[#This Row],[DMCE (cm)]],"DAP &lt; DMCE","DAP ≥ DMCE")</f>
        <v>DAP &lt; DMCE</v>
      </c>
      <c r="W1409" s="87" t="str">
        <f>IF(CENSO[[#This Row],[DAP (cm)]]&gt;200, "Superior", "Inferior")</f>
        <v>Inferior</v>
      </c>
      <c r="X1409" s="87" t="str">
        <f>VLOOKUP(CENSO[[#This Row],[NOME COMUM]],ESPECIES[],4,FALSE)</f>
        <v>Não</v>
      </c>
      <c r="Y1409" s="87" t="str">
        <f>IF(IFERROR(VLOOKUP(CENSO[[#This Row],[NOME COMUM]],COMERCIAIS[],2, FALSE), "Não") &lt;&gt; "Não", "Sim", "Não")</f>
        <v>Sim</v>
      </c>
      <c r="Z1409" s="133">
        <f>CENSO[[#This Row],[g (m²)]]/SUM(AEEF[AEEF-UT])</f>
        <v>3.1327213607870003E-4</v>
      </c>
      <c r="AA1409" s="133">
        <f>CENSO[[#This Row],[v (m³)]]/SUM(AEEF[AEEF-UT])</f>
        <v>4.3858099051018E-3</v>
      </c>
    </row>
    <row r="1410" spans="1:27" ht="14">
      <c r="A1410" s="86">
        <v>1</v>
      </c>
      <c r="B1410" s="86">
        <v>1</v>
      </c>
      <c r="C1410" s="63">
        <v>47</v>
      </c>
      <c r="D1410" s="63">
        <v>1409</v>
      </c>
      <c r="E1410" s="63" t="str">
        <f>VLOOKUP(CENSO[[#This Row],[NOME COMUM]],ESPECIES[],2,FALSE)</f>
        <v>Buchenavia capitata (Vahl) Eichler</v>
      </c>
      <c r="F1410" s="64" t="s">
        <v>10</v>
      </c>
      <c r="G1410" s="64">
        <v>206</v>
      </c>
      <c r="H1410" s="97">
        <f>CENSO[[#This Row],[CAP (cm)]]/PI()</f>
        <v>65.571836553860877</v>
      </c>
      <c r="I1410" s="64">
        <v>18</v>
      </c>
      <c r="J1410" s="96">
        <f>(PI()*(CENSO[[#This Row],[DAP (cm)]]^2))/40000</f>
        <v>0.33769495825238349</v>
      </c>
      <c r="K1410" s="96">
        <f>CENSO[[#This Row],[g (m²)]]*CENSO[[#This Row],[H (m)]]*0.7</f>
        <v>4.2549564739800321</v>
      </c>
      <c r="L1410" s="64">
        <v>1</v>
      </c>
      <c r="M1410" s="65">
        <v>366762</v>
      </c>
      <c r="N1410" s="87">
        <v>9708374.5999999903</v>
      </c>
      <c r="O1410" s="87" t="s">
        <v>1227</v>
      </c>
      <c r="P1410" s="87" t="str">
        <f>VLOOKUP(CENSO[[#This Row],[DAP (cm)]],CD[],2,TRUE)</f>
        <v>TORA</v>
      </c>
      <c r="Q1410" s="87" t="str">
        <f>VLOOKUP(CENSO[[#This Row],[DAP (cm)]],DD[],2,TRUE)</f>
        <v>60├ 70</v>
      </c>
      <c r="R1410" s="87" t="str" cm="1">
        <f t="array" ref="R1410">INDEX(_xlfn.TEXTSPLIT(CENSO[[#This Row],[NOME CIENTIFICO]]," "),1)</f>
        <v>Buchenavia</v>
      </c>
      <c r="S1410" s="98" t="s">
        <v>1004</v>
      </c>
      <c r="T1410" s="87">
        <f>_xlfn.MINIFS(CENSO[DAP (cm)],CENSO[NOME CIENTIFICO],CENSO[[#This Row],[NOME CIENTIFICO]])</f>
        <v>41.38028520389279</v>
      </c>
      <c r="U14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410" s="87" t="str">
        <f>IF(CENSO[[#This Row],[DAP (cm)]]&lt;CENSO[[#This Row],[DMCE (cm)]],"DAP &lt; DMCE","DAP ≥ DMCE")</f>
        <v>DAP ≥ DMCE</v>
      </c>
      <c r="W1410" s="87" t="str">
        <f>IF(CENSO[[#This Row],[DAP (cm)]]&gt;200, "Superior", "Inferior")</f>
        <v>Inferior</v>
      </c>
      <c r="X1410" s="87" t="str">
        <f>VLOOKUP(CENSO[[#This Row],[NOME COMUM]],ESPECIES[],4,FALSE)</f>
        <v>Não</v>
      </c>
      <c r="Y1410" s="87" t="str">
        <f>IF(IFERROR(VLOOKUP(CENSO[[#This Row],[NOME COMUM]],COMERCIAIS[],2, FALSE), "Não") &lt;&gt; "Não", "Sim", "Não")</f>
        <v>Não</v>
      </c>
      <c r="Z1410" s="133">
        <f>CENSO[[#This Row],[g (m²)]]/SUM(AEEF[AEEF-UT])</f>
        <v>5.9084517185047623E-4</v>
      </c>
      <c r="AA1410" s="133">
        <f>CENSO[[#This Row],[v (m³)]]/SUM(AEEF[AEEF-UT])</f>
        <v>7.4446491653160007E-3</v>
      </c>
    </row>
    <row r="1411" spans="1:27" ht="14">
      <c r="A1411" s="86">
        <v>1</v>
      </c>
      <c r="B1411" s="86">
        <v>1</v>
      </c>
      <c r="C1411" s="63">
        <v>47</v>
      </c>
      <c r="D1411" s="63">
        <v>1410</v>
      </c>
      <c r="E1411" s="63" t="str">
        <f>VLOOKUP(CENSO[[#This Row],[NOME COMUM]],ESPECIES[],2,FALSE)</f>
        <v>Bertholletia excelsa Humb. &amp; Bonpl.</v>
      </c>
      <c r="F1411" s="64" t="s">
        <v>37</v>
      </c>
      <c r="G1411" s="64">
        <v>500</v>
      </c>
      <c r="H1411" s="97">
        <f>CENSO[[#This Row],[CAP (cm)]]/PI()</f>
        <v>159.15494309189535</v>
      </c>
      <c r="I1411" s="64">
        <v>23</v>
      </c>
      <c r="J1411" s="96">
        <f>(PI()*(CENSO[[#This Row],[DAP (cm)]]^2))/40000</f>
        <v>1.9894367886486919</v>
      </c>
      <c r="K1411" s="96">
        <f>CENSO[[#This Row],[g (m²)]]*CENSO[[#This Row],[H (m)]]*0.7</f>
        <v>32.029932297243938</v>
      </c>
      <c r="L1411" s="64">
        <v>1</v>
      </c>
      <c r="M1411" s="65">
        <v>366737.799999999</v>
      </c>
      <c r="N1411" s="87">
        <v>9708365.3000000007</v>
      </c>
      <c r="O1411" s="87" t="s">
        <v>424</v>
      </c>
      <c r="P1411" s="87" t="str">
        <f>VLOOKUP(CENSO[[#This Row],[DAP (cm)]],CD[],2,TRUE)</f>
        <v>TORA</v>
      </c>
      <c r="Q1411" s="87" t="str">
        <f>VLOOKUP(CENSO[[#This Row],[DAP (cm)]],DD[],2,TRUE)</f>
        <v>150├ 160</v>
      </c>
      <c r="R1411" s="87" t="str" cm="1">
        <f t="array" ref="R1411">INDEX(_xlfn.TEXTSPLIT(CENSO[[#This Row],[NOME CIENTIFICO]]," "),1)</f>
        <v>Bertholletia</v>
      </c>
      <c r="S1411" s="98" t="s">
        <v>1004</v>
      </c>
      <c r="T1411" s="87">
        <f>_xlfn.MINIFS(CENSO[DAP (cm)],CENSO[NOME CIENTIFICO],CENSO[[#This Row],[NOME CIENTIFICO]])</f>
        <v>41.38028520389279</v>
      </c>
      <c r="U14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411" s="87" t="str">
        <f>IF(CENSO[[#This Row],[DAP (cm)]]&lt;CENSO[[#This Row],[DMCE (cm)]],"DAP &lt; DMCE","DAP ≥ DMCE")</f>
        <v>DAP ≥ DMCE</v>
      </c>
      <c r="W1411" s="87" t="str">
        <f>IF(CENSO[[#This Row],[DAP (cm)]]&gt;200, "Superior", "Inferior")</f>
        <v>Inferior</v>
      </c>
      <c r="X1411" s="87" t="str">
        <f>VLOOKUP(CENSO[[#This Row],[NOME COMUM]],ESPECIES[],4,FALSE)</f>
        <v>Protegida</v>
      </c>
      <c r="Y1411" s="87" t="str">
        <f>IF(IFERROR(VLOOKUP(CENSO[[#This Row],[NOME COMUM]],COMERCIAIS[],2, FALSE), "Não") &lt;&gt; "Não", "Sim", "Não")</f>
        <v>Não</v>
      </c>
      <c r="Z1411" s="133">
        <f>CENSO[[#This Row],[g (m²)]]/SUM(AEEF[AEEF-UT])</f>
        <v>3.4808015119855568E-3</v>
      </c>
      <c r="AA1411" s="133">
        <f>CENSO[[#This Row],[v (m³)]]/SUM(AEEF[AEEF-UT])</f>
        <v>5.6040904342967462E-2</v>
      </c>
    </row>
    <row r="1412" spans="1:27" ht="14">
      <c r="A1412" s="86">
        <v>1</v>
      </c>
      <c r="B1412" s="86">
        <v>1</v>
      </c>
      <c r="C1412" s="63">
        <v>47</v>
      </c>
      <c r="D1412" s="63">
        <v>1411</v>
      </c>
      <c r="E1412" s="63" t="str">
        <f>VLOOKUP(CENSO[[#This Row],[NOME COMUM]],ESPECIES[],2,FALSE)</f>
        <v>Dimorphandra multiflora Ducke</v>
      </c>
      <c r="F1412" s="64" t="s">
        <v>73</v>
      </c>
      <c r="G1412" s="64">
        <v>200</v>
      </c>
      <c r="H1412" s="97">
        <f>CENSO[[#This Row],[CAP (cm)]]/PI()</f>
        <v>63.661977236758133</v>
      </c>
      <c r="I1412" s="64">
        <v>20</v>
      </c>
      <c r="J1412" s="96">
        <f>(PI()*(CENSO[[#This Row],[DAP (cm)]]^2))/40000</f>
        <v>0.31830988618379064</v>
      </c>
      <c r="K1412" s="96">
        <f>CENSO[[#This Row],[g (m²)]]*CENSO[[#This Row],[H (m)]]*0.7</f>
        <v>4.4563384065730682</v>
      </c>
      <c r="L1412" s="64">
        <v>1</v>
      </c>
      <c r="M1412" s="65">
        <v>366751.7</v>
      </c>
      <c r="N1412" s="87">
        <v>9708385.0999999903</v>
      </c>
      <c r="O1412" s="87" t="s">
        <v>1227</v>
      </c>
      <c r="P1412" s="87" t="str">
        <f>VLOOKUP(CENSO[[#This Row],[DAP (cm)]],CD[],2,TRUE)</f>
        <v>TORA</v>
      </c>
      <c r="Q1412" s="87" t="str">
        <f>VLOOKUP(CENSO[[#This Row],[DAP (cm)]],DD[],2,TRUE)</f>
        <v>60├ 70</v>
      </c>
      <c r="R1412" s="87" t="str" cm="1">
        <f t="array" ref="R1412">INDEX(_xlfn.TEXTSPLIT(CENSO[[#This Row],[NOME CIENTIFICO]]," "),1)</f>
        <v>Dimorphandra</v>
      </c>
      <c r="S1412" s="98" t="s">
        <v>1004</v>
      </c>
      <c r="T1412" s="87">
        <f>_xlfn.MINIFS(CENSO[DAP (cm)],CENSO[NOME CIENTIFICO],CENSO[[#This Row],[NOME CIENTIFICO]])</f>
        <v>39.788735772973837</v>
      </c>
      <c r="U14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12" s="87" t="str">
        <f>IF(CENSO[[#This Row],[DAP (cm)]]&lt;CENSO[[#This Row],[DMCE (cm)]],"DAP &lt; DMCE","DAP ≥ DMCE")</f>
        <v>DAP ≥ DMCE</v>
      </c>
      <c r="W1412" s="87" t="str">
        <f>IF(CENSO[[#This Row],[DAP (cm)]]&gt;200, "Superior", "Inferior")</f>
        <v>Inferior</v>
      </c>
      <c r="X1412" s="87" t="str">
        <f>VLOOKUP(CENSO[[#This Row],[NOME COMUM]],ESPECIES[],4,FALSE)</f>
        <v>Não</v>
      </c>
      <c r="Y1412" s="87" t="str">
        <f>IF(IFERROR(VLOOKUP(CENSO[[#This Row],[NOME COMUM]],COMERCIAIS[],2, FALSE), "Não") &lt;&gt; "Não", "Sim", "Não")</f>
        <v>Não</v>
      </c>
      <c r="Z1412" s="133">
        <f>CENSO[[#This Row],[g (m²)]]/SUM(AEEF[AEEF-UT])</f>
        <v>5.5692824191768894E-4</v>
      </c>
      <c r="AA1412" s="133">
        <f>CENSO[[#This Row],[v (m³)]]/SUM(AEEF[AEEF-UT])</f>
        <v>7.7969953868476443E-3</v>
      </c>
    </row>
    <row r="1413" spans="1:27" ht="14">
      <c r="A1413" s="86">
        <v>1</v>
      </c>
      <c r="B1413" s="86">
        <v>1</v>
      </c>
      <c r="C1413" s="63">
        <v>47</v>
      </c>
      <c r="D1413" s="63">
        <v>1412</v>
      </c>
      <c r="E1413" s="63" t="str">
        <f>VLOOKUP(CENSO[[#This Row],[NOME COMUM]],ESPECIES[],2,FALSE)</f>
        <v>Tachigali myrmecophila Ducke</v>
      </c>
      <c r="F1413" s="64" t="s">
        <v>14</v>
      </c>
      <c r="G1413" s="64">
        <v>205</v>
      </c>
      <c r="H1413" s="97">
        <f>CENSO[[#This Row],[CAP (cm)]]/PI()</f>
        <v>65.253526667677093</v>
      </c>
      <c r="I1413" s="64">
        <v>16</v>
      </c>
      <c r="J1413" s="96">
        <f>(PI()*(CENSO[[#This Row],[DAP (cm)]]^2))/40000</f>
        <v>0.33442432417184514</v>
      </c>
      <c r="K1413" s="96">
        <f>CENSO[[#This Row],[g (m²)]]*CENSO[[#This Row],[H (m)]]*0.7</f>
        <v>3.7455524307246653</v>
      </c>
      <c r="L1413" s="64">
        <v>1</v>
      </c>
      <c r="M1413" s="65">
        <v>366746.2</v>
      </c>
      <c r="N1413" s="87">
        <v>9708378</v>
      </c>
      <c r="O1413" s="87" t="s">
        <v>1228</v>
      </c>
      <c r="P1413" s="87" t="str">
        <f>VLOOKUP(CENSO[[#This Row],[DAP (cm)]],CD[],2,TRUE)</f>
        <v>TORA</v>
      </c>
      <c r="Q1413" s="87" t="str">
        <f>VLOOKUP(CENSO[[#This Row],[DAP (cm)]],DD[],2,TRUE)</f>
        <v>60├ 70</v>
      </c>
      <c r="R1413" s="87" t="str" cm="1">
        <f t="array" ref="R1413">INDEX(_xlfn.TEXTSPLIT(CENSO[[#This Row],[NOME CIENTIFICO]]," "),1)</f>
        <v>Tachigali</v>
      </c>
      <c r="S1413" s="98" t="s">
        <v>1004</v>
      </c>
      <c r="T1413" s="87">
        <f>_xlfn.MINIFS(CENSO[DAP (cm)],CENSO[NOME CIENTIFICO],CENSO[[#This Row],[NOME CIENTIFICO]])</f>
        <v>39.152116000606256</v>
      </c>
      <c r="U14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13" s="87" t="str">
        <f>IF(CENSO[[#This Row],[DAP (cm)]]&lt;CENSO[[#This Row],[DMCE (cm)]],"DAP &lt; DMCE","DAP ≥ DMCE")</f>
        <v>DAP ≥ DMCE</v>
      </c>
      <c r="W1413" s="87" t="str">
        <f>IF(CENSO[[#This Row],[DAP (cm)]]&gt;200, "Superior", "Inferior")</f>
        <v>Inferior</v>
      </c>
      <c r="X1413" s="87" t="str">
        <f>VLOOKUP(CENSO[[#This Row],[NOME COMUM]],ESPECIES[],4,FALSE)</f>
        <v>Não</v>
      </c>
      <c r="Y1413" s="87" t="str">
        <f>IF(IFERROR(VLOOKUP(CENSO[[#This Row],[NOME COMUM]],COMERCIAIS[],2, FALSE), "Não") &lt;&gt; "Não", "Sim", "Não")</f>
        <v>Sim</v>
      </c>
      <c r="Z1413" s="133">
        <f>CENSO[[#This Row],[g (m²)]]/SUM(AEEF[AEEF-UT])</f>
        <v>5.8512273416477215E-4</v>
      </c>
      <c r="AA1413" s="133">
        <f>CENSO[[#This Row],[v (m³)]]/SUM(AEEF[AEEF-UT])</f>
        <v>6.5533746226454472E-3</v>
      </c>
    </row>
    <row r="1414" spans="1:27" ht="14">
      <c r="A1414" s="86">
        <v>1</v>
      </c>
      <c r="B1414" s="86">
        <v>1</v>
      </c>
      <c r="C1414" s="63">
        <v>47</v>
      </c>
      <c r="D1414" s="63">
        <v>1413</v>
      </c>
      <c r="E1414" s="63" t="str">
        <f>VLOOKUP(CENSO[[#This Row],[NOME COMUM]],ESPECIES[],2,FALSE)</f>
        <v>Piptadenia suaveolens Miq.</v>
      </c>
      <c r="F1414" s="64" t="s">
        <v>22</v>
      </c>
      <c r="G1414" s="64">
        <v>196</v>
      </c>
      <c r="H1414" s="97">
        <f>CENSO[[#This Row],[CAP (cm)]]/PI()</f>
        <v>62.388737692022971</v>
      </c>
      <c r="I1414" s="64">
        <v>10</v>
      </c>
      <c r="J1414" s="96">
        <f>(PI()*(CENSO[[#This Row],[DAP (cm)]]^2))/40000</f>
        <v>0.30570481469091254</v>
      </c>
      <c r="K1414" s="96">
        <f>CENSO[[#This Row],[g (m²)]]*CENSO[[#This Row],[H (m)]]*0.7</f>
        <v>2.1399337028363874</v>
      </c>
      <c r="L1414" s="64">
        <v>1</v>
      </c>
      <c r="M1414" s="65">
        <v>366748</v>
      </c>
      <c r="N1414" s="87">
        <v>9708388.5</v>
      </c>
      <c r="O1414" s="87" t="s">
        <v>1228</v>
      </c>
      <c r="P1414" s="87" t="str">
        <f>VLOOKUP(CENSO[[#This Row],[DAP (cm)]],CD[],2,TRUE)</f>
        <v>TORA</v>
      </c>
      <c r="Q1414" s="87" t="str">
        <f>VLOOKUP(CENSO[[#This Row],[DAP (cm)]],DD[],2,TRUE)</f>
        <v>60├ 70</v>
      </c>
      <c r="R1414" s="87" t="str" cm="1">
        <f t="array" ref="R1414">INDEX(_xlfn.TEXTSPLIT(CENSO[[#This Row],[NOME CIENTIFICO]]," "),1)</f>
        <v>Piptadenia</v>
      </c>
      <c r="S1414" s="98" t="s">
        <v>1004</v>
      </c>
      <c r="T1414" s="87">
        <f>_xlfn.MINIFS(CENSO[DAP (cm)],CENSO[NOME CIENTIFICO],CENSO[[#This Row],[NOME CIENTIFICO]])</f>
        <v>39.788735772973837</v>
      </c>
      <c r="U14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14" s="87" t="str">
        <f>IF(CENSO[[#This Row],[DAP (cm)]]&lt;CENSO[[#This Row],[DMCE (cm)]],"DAP &lt; DMCE","DAP ≥ DMCE")</f>
        <v>DAP ≥ DMCE</v>
      </c>
      <c r="W1414" s="87" t="str">
        <f>IF(CENSO[[#This Row],[DAP (cm)]]&gt;200, "Superior", "Inferior")</f>
        <v>Inferior</v>
      </c>
      <c r="X1414" s="87" t="str">
        <f>VLOOKUP(CENSO[[#This Row],[NOME COMUM]],ESPECIES[],4,FALSE)</f>
        <v>Não</v>
      </c>
      <c r="Y1414" s="87" t="str">
        <f>IF(IFERROR(VLOOKUP(CENSO[[#This Row],[NOME COMUM]],COMERCIAIS[],2, FALSE), "Não") &lt;&gt; "Não", "Sim", "Não")</f>
        <v>Sim</v>
      </c>
      <c r="Z1414" s="133">
        <f>CENSO[[#This Row],[g (m²)]]/SUM(AEEF[AEEF-UT])</f>
        <v>5.3487388353774844E-4</v>
      </c>
      <c r="AA1414" s="133">
        <f>CENSO[[#This Row],[v (m³)]]/SUM(AEEF[AEEF-UT])</f>
        <v>3.7441171847642386E-3</v>
      </c>
    </row>
    <row r="1415" spans="1:27" ht="14">
      <c r="A1415" s="86">
        <v>1</v>
      </c>
      <c r="B1415" s="86">
        <v>1</v>
      </c>
      <c r="C1415" s="63">
        <v>47</v>
      </c>
      <c r="D1415" s="63">
        <v>1414</v>
      </c>
      <c r="E1415" s="63" t="str">
        <f>VLOOKUP(CENSO[[#This Row],[NOME COMUM]],ESPECIES[],2,FALSE)</f>
        <v>Lecythis pisonis Cambess.</v>
      </c>
      <c r="F1415" s="64" t="s">
        <v>9</v>
      </c>
      <c r="G1415" s="64">
        <v>235</v>
      </c>
      <c r="H1415" s="97">
        <f>CENSO[[#This Row],[CAP (cm)]]/PI()</f>
        <v>74.802823253190809</v>
      </c>
      <c r="I1415" s="64">
        <v>20</v>
      </c>
      <c r="J1415" s="96">
        <f>(PI()*(CENSO[[#This Row],[DAP (cm)]]^2))/40000</f>
        <v>0.43946658661249605</v>
      </c>
      <c r="K1415" s="96">
        <f>CENSO[[#This Row],[g (m²)]]*CENSO[[#This Row],[H (m)]]*0.7</f>
        <v>6.1525322125749433</v>
      </c>
      <c r="L1415" s="64">
        <v>1</v>
      </c>
      <c r="M1415" s="65">
        <v>366738.7</v>
      </c>
      <c r="N1415" s="87">
        <v>9708384.5999999903</v>
      </c>
      <c r="O1415" s="87" t="s">
        <v>1228</v>
      </c>
      <c r="P1415" s="87" t="str">
        <f>VLOOKUP(CENSO[[#This Row],[DAP (cm)]],CD[],2,TRUE)</f>
        <v>TORA</v>
      </c>
      <c r="Q1415" s="87" t="str">
        <f>VLOOKUP(CENSO[[#This Row],[DAP (cm)]],DD[],2,TRUE)</f>
        <v>70├ 80</v>
      </c>
      <c r="R1415" s="87" t="str" cm="1">
        <f t="array" ref="R1415">INDEX(_xlfn.TEXTSPLIT(CENSO[[#This Row],[NOME CIENTIFICO]]," "),1)</f>
        <v>Lecythis</v>
      </c>
      <c r="S1415" s="98" t="s">
        <v>1004</v>
      </c>
      <c r="T1415" s="87">
        <f>_xlfn.MINIFS(CENSO[DAP (cm)],CENSO[NOME CIENTIFICO],CENSO[[#This Row],[NOME CIENTIFICO]])</f>
        <v>40.743665431525208</v>
      </c>
      <c r="U14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1415" s="87" t="str">
        <f>IF(CENSO[[#This Row],[DAP (cm)]]&lt;CENSO[[#This Row],[DMCE (cm)]],"DAP &lt; DMCE","DAP ≥ DMCE")</f>
        <v>DAP ≥ DMCE</v>
      </c>
      <c r="W1415" s="87" t="str">
        <f>IF(CENSO[[#This Row],[DAP (cm)]]&gt;200, "Superior", "Inferior")</f>
        <v>Inferior</v>
      </c>
      <c r="X1415" s="87" t="str">
        <f>VLOOKUP(CENSO[[#This Row],[NOME COMUM]],ESPECIES[],4,FALSE)</f>
        <v>Não</v>
      </c>
      <c r="Y1415" s="87" t="str">
        <f>IF(IFERROR(VLOOKUP(CENSO[[#This Row],[NOME COMUM]],COMERCIAIS[],2, FALSE), "Não") &lt;&gt; "Não", "Sim", "Não")</f>
        <v>Sim</v>
      </c>
      <c r="Z1415" s="133">
        <f>CENSO[[#This Row],[g (m²)]]/SUM(AEEF[AEEF-UT])</f>
        <v>7.6890905399760946E-4</v>
      </c>
      <c r="AA1415" s="133">
        <f>CENSO[[#This Row],[v (m³)]]/SUM(AEEF[AEEF-UT])</f>
        <v>1.0764726755966529E-2</v>
      </c>
    </row>
    <row r="1416" spans="1:27" ht="14">
      <c r="A1416" s="86">
        <v>1</v>
      </c>
      <c r="B1416" s="86">
        <v>1</v>
      </c>
      <c r="C1416" s="63">
        <v>47</v>
      </c>
      <c r="D1416" s="63">
        <v>1415</v>
      </c>
      <c r="E1416" s="63" t="str">
        <f>VLOOKUP(CENSO[[#This Row],[NOME COMUM]],ESPECIES[],2,FALSE)</f>
        <v>Ocotea cymbarum Kunth</v>
      </c>
      <c r="F1416" s="64" t="s">
        <v>11</v>
      </c>
      <c r="G1416" s="64">
        <v>140</v>
      </c>
      <c r="H1416" s="97">
        <f>CENSO[[#This Row],[CAP (cm)]]/PI()</f>
        <v>44.563384065730695</v>
      </c>
      <c r="I1416" s="64">
        <v>18</v>
      </c>
      <c r="J1416" s="96">
        <f>(PI()*(CENSO[[#This Row],[DAP (cm)]]^2))/40000</f>
        <v>0.15597184423005742</v>
      </c>
      <c r="K1416" s="96">
        <f>CENSO[[#This Row],[g (m²)]]*CENSO[[#This Row],[H (m)]]*0.7</f>
        <v>1.9652452372987235</v>
      </c>
      <c r="L1416" s="64">
        <v>1</v>
      </c>
      <c r="M1416" s="65">
        <v>366739.5</v>
      </c>
      <c r="N1416" s="87">
        <v>9708390.5999999903</v>
      </c>
      <c r="O1416" s="98" t="s">
        <v>1225</v>
      </c>
      <c r="P1416" s="87" t="str">
        <f>VLOOKUP(CENSO[[#This Row],[DAP (cm)]],CD[],2,TRUE)</f>
        <v>TORETE</v>
      </c>
      <c r="Q1416" s="87" t="str">
        <f>VLOOKUP(CENSO[[#This Row],[DAP (cm)]],DD[],2,TRUE)</f>
        <v>40├ 50</v>
      </c>
      <c r="R1416" s="87" t="str" cm="1">
        <f t="array" ref="R1416">INDEX(_xlfn.TEXTSPLIT(CENSO[[#This Row],[NOME CIENTIFICO]]," "),1)</f>
        <v>Ocotea</v>
      </c>
      <c r="S1416" s="98" t="s">
        <v>1004</v>
      </c>
      <c r="T1416" s="87">
        <f>_xlfn.MINIFS(CENSO[DAP (cm)],CENSO[NOME CIENTIFICO],CENSO[[#This Row],[NOME CIENTIFICO]])</f>
        <v>39.470425886790046</v>
      </c>
      <c r="U14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16" s="87" t="str">
        <f>IF(CENSO[[#This Row],[DAP (cm)]]&lt;CENSO[[#This Row],[DMCE (cm)]],"DAP &lt; DMCE","DAP ≥ DMCE")</f>
        <v>DAP &lt; DMCE</v>
      </c>
      <c r="W1416" s="87" t="str">
        <f>IF(CENSO[[#This Row],[DAP (cm)]]&gt;200, "Superior", "Inferior")</f>
        <v>Inferior</v>
      </c>
      <c r="X1416" s="87" t="str">
        <f>VLOOKUP(CENSO[[#This Row],[NOME COMUM]],ESPECIES[],4,FALSE)</f>
        <v>Não</v>
      </c>
      <c r="Y1416" s="87" t="str">
        <f>IF(IFERROR(VLOOKUP(CENSO[[#This Row],[NOME COMUM]],COMERCIAIS[],2, FALSE), "Não") &lt;&gt; "Não", "Sim", "Não")</f>
        <v>Sim</v>
      </c>
      <c r="Z1416" s="133">
        <f>CENSO[[#This Row],[g (m²)]]/SUM(AEEF[AEEF-UT])</f>
        <v>2.7289483853966759E-4</v>
      </c>
      <c r="AA1416" s="133">
        <f>CENSO[[#This Row],[v (m³)]]/SUM(AEEF[AEEF-UT])</f>
        <v>3.4384749655998119E-3</v>
      </c>
    </row>
    <row r="1417" spans="1:27" ht="14">
      <c r="A1417" s="86">
        <v>1</v>
      </c>
      <c r="B1417" s="86">
        <v>1</v>
      </c>
      <c r="C1417" s="63">
        <v>47</v>
      </c>
      <c r="D1417" s="63">
        <v>1416</v>
      </c>
      <c r="E1417" s="63" t="str">
        <f>VLOOKUP(CENSO[[#This Row],[NOME COMUM]],ESPECIES[],2,FALSE)</f>
        <v>Bertholletia excelsa Humb. &amp; Bonpl.</v>
      </c>
      <c r="F1417" s="64" t="s">
        <v>37</v>
      </c>
      <c r="G1417" s="64">
        <v>456</v>
      </c>
      <c r="H1417" s="97">
        <f>CENSO[[#This Row],[CAP (cm)]]/PI()</f>
        <v>145.14930809980856</v>
      </c>
      <c r="I1417" s="64">
        <v>23</v>
      </c>
      <c r="J1417" s="96">
        <f>(PI()*(CENSO[[#This Row],[DAP (cm)]]^2))/40000</f>
        <v>1.6547021123378178</v>
      </c>
      <c r="K1417" s="96">
        <f>CENSO[[#This Row],[g (m²)]]*CENSO[[#This Row],[H (m)]]*0.7</f>
        <v>26.640704008638863</v>
      </c>
      <c r="L1417" s="64">
        <v>1</v>
      </c>
      <c r="M1417" s="65">
        <v>366722</v>
      </c>
      <c r="N1417" s="87">
        <v>9708372.6999999899</v>
      </c>
      <c r="O1417" s="87" t="s">
        <v>424</v>
      </c>
      <c r="P1417" s="87" t="str">
        <f>VLOOKUP(CENSO[[#This Row],[DAP (cm)]],CD[],2,TRUE)</f>
        <v>TORA</v>
      </c>
      <c r="Q1417" s="87" t="str">
        <f>VLOOKUP(CENSO[[#This Row],[DAP (cm)]],DD[],2,TRUE)</f>
        <v>140├ 150</v>
      </c>
      <c r="R1417" s="87" t="str" cm="1">
        <f t="array" ref="R1417">INDEX(_xlfn.TEXTSPLIT(CENSO[[#This Row],[NOME CIENTIFICO]]," "),1)</f>
        <v>Bertholletia</v>
      </c>
      <c r="S1417" s="98" t="s">
        <v>1004</v>
      </c>
      <c r="T1417" s="87">
        <f>_xlfn.MINIFS(CENSO[DAP (cm)],CENSO[NOME CIENTIFICO],CENSO[[#This Row],[NOME CIENTIFICO]])</f>
        <v>41.38028520389279</v>
      </c>
      <c r="U14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417" s="87" t="str">
        <f>IF(CENSO[[#This Row],[DAP (cm)]]&lt;CENSO[[#This Row],[DMCE (cm)]],"DAP &lt; DMCE","DAP ≥ DMCE")</f>
        <v>DAP ≥ DMCE</v>
      </c>
      <c r="W1417" s="87" t="str">
        <f>IF(CENSO[[#This Row],[DAP (cm)]]&gt;200, "Superior", "Inferior")</f>
        <v>Inferior</v>
      </c>
      <c r="X1417" s="87" t="str">
        <f>VLOOKUP(CENSO[[#This Row],[NOME COMUM]],ESPECIES[],4,FALSE)</f>
        <v>Protegida</v>
      </c>
      <c r="Y1417" s="87" t="str">
        <f>IF(IFERROR(VLOOKUP(CENSO[[#This Row],[NOME COMUM]],COMERCIAIS[],2, FALSE), "Não") &lt;&gt; "Não", "Sim", "Não")</f>
        <v>Não</v>
      </c>
      <c r="Z1417" s="133">
        <f>CENSO[[#This Row],[g (m²)]]/SUM(AEEF[AEEF-UT])</f>
        <v>2.8951357727849151E-3</v>
      </c>
      <c r="AA1417" s="133">
        <f>CENSO[[#This Row],[v (m³)]]/SUM(AEEF[AEEF-UT])</f>
        <v>4.6611685941837129E-2</v>
      </c>
    </row>
    <row r="1418" spans="1:27" ht="14">
      <c r="A1418" s="86">
        <v>1</v>
      </c>
      <c r="B1418" s="86">
        <v>1</v>
      </c>
      <c r="C1418" s="63">
        <v>48</v>
      </c>
      <c r="D1418" s="63">
        <v>1417</v>
      </c>
      <c r="E1418" s="63" t="str">
        <f>VLOOKUP(CENSO[[#This Row],[NOME COMUM]],ESPECIES[],2,FALSE)</f>
        <v>Tachigali myrmecophila Ducke</v>
      </c>
      <c r="F1418" s="64" t="s">
        <v>14</v>
      </c>
      <c r="G1418" s="64">
        <v>390</v>
      </c>
      <c r="H1418" s="97">
        <f>CENSO[[#This Row],[CAP (cm)]]/PI()</f>
        <v>124.14085561167836</v>
      </c>
      <c r="I1418" s="64">
        <v>20</v>
      </c>
      <c r="J1418" s="96">
        <f>(PI()*(CENSO[[#This Row],[DAP (cm)]]^2))/40000</f>
        <v>1.2103733422138641</v>
      </c>
      <c r="K1418" s="96">
        <f>CENSO[[#This Row],[g (m²)]]*CENSO[[#This Row],[H (m)]]*0.7</f>
        <v>16.945226790994095</v>
      </c>
      <c r="L1418" s="64">
        <v>1</v>
      </c>
      <c r="M1418" s="65">
        <v>366698.09999999899</v>
      </c>
      <c r="N1418" s="87">
        <v>9708314.6999999899</v>
      </c>
      <c r="O1418" s="87" t="s">
        <v>1228</v>
      </c>
      <c r="P1418" s="87" t="str">
        <f>VLOOKUP(CENSO[[#This Row],[DAP (cm)]],CD[],2,TRUE)</f>
        <v>TORA</v>
      </c>
      <c r="Q1418" s="87" t="str">
        <f>VLOOKUP(CENSO[[#This Row],[DAP (cm)]],DD[],2,TRUE)</f>
        <v>120├ 130</v>
      </c>
      <c r="R1418" s="87" t="str" cm="1">
        <f t="array" ref="R1418">INDEX(_xlfn.TEXTSPLIT(CENSO[[#This Row],[NOME CIENTIFICO]]," "),1)</f>
        <v>Tachigali</v>
      </c>
      <c r="S1418" s="98" t="s">
        <v>1004</v>
      </c>
      <c r="T1418" s="87">
        <f>_xlfn.MINIFS(CENSO[DAP (cm)],CENSO[NOME CIENTIFICO],CENSO[[#This Row],[NOME CIENTIFICO]])</f>
        <v>39.152116000606256</v>
      </c>
      <c r="U14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18" s="87" t="str">
        <f>IF(CENSO[[#This Row],[DAP (cm)]]&lt;CENSO[[#This Row],[DMCE (cm)]],"DAP &lt; DMCE","DAP ≥ DMCE")</f>
        <v>DAP ≥ DMCE</v>
      </c>
      <c r="W1418" s="87" t="str">
        <f>IF(CENSO[[#This Row],[DAP (cm)]]&gt;200, "Superior", "Inferior")</f>
        <v>Inferior</v>
      </c>
      <c r="X1418" s="87" t="str">
        <f>VLOOKUP(CENSO[[#This Row],[NOME COMUM]],ESPECIES[],4,FALSE)</f>
        <v>Não</v>
      </c>
      <c r="Y1418" s="87" t="str">
        <f>IF(IFERROR(VLOOKUP(CENSO[[#This Row],[NOME COMUM]],COMERCIAIS[],2, FALSE), "Não") &lt;&gt; "Não", "Sim", "Não")</f>
        <v>Sim</v>
      </c>
      <c r="Z1418" s="133">
        <f>CENSO[[#This Row],[g (m²)]]/SUM(AEEF[AEEF-UT])</f>
        <v>2.1177196398920123E-3</v>
      </c>
      <c r="AA1418" s="133">
        <f>CENSO[[#This Row],[v (m³)]]/SUM(AEEF[AEEF-UT])</f>
        <v>2.9648074958488171E-2</v>
      </c>
    </row>
    <row r="1419" spans="1:27" ht="14">
      <c r="A1419" s="86">
        <v>1</v>
      </c>
      <c r="B1419" s="86">
        <v>1</v>
      </c>
      <c r="C1419" s="63">
        <v>48</v>
      </c>
      <c r="D1419" s="63">
        <v>1418</v>
      </c>
      <c r="E1419" s="63" t="str">
        <f>VLOOKUP(CENSO[[#This Row],[NOME COMUM]],ESPECIES[],2,FALSE)</f>
        <v>Tachigali myrmecophila Ducke</v>
      </c>
      <c r="F1419" s="64" t="s">
        <v>14</v>
      </c>
      <c r="G1419" s="64">
        <v>160</v>
      </c>
      <c r="H1419" s="97">
        <f>CENSO[[#This Row],[CAP (cm)]]/PI()</f>
        <v>50.929581789406512</v>
      </c>
      <c r="I1419" s="64">
        <v>18</v>
      </c>
      <c r="J1419" s="96">
        <f>(PI()*(CENSO[[#This Row],[DAP (cm)]]^2))/40000</f>
        <v>0.20371832715762608</v>
      </c>
      <c r="K1419" s="96">
        <f>CENSO[[#This Row],[g (m²)]]*CENSO[[#This Row],[H (m)]]*0.7</f>
        <v>2.5668509221860885</v>
      </c>
      <c r="L1419" s="64">
        <v>2</v>
      </c>
      <c r="M1419" s="65">
        <v>366749.9</v>
      </c>
      <c r="N1419" s="87">
        <v>9708260.4000000004</v>
      </c>
      <c r="O1419" s="87" t="s">
        <v>1228</v>
      </c>
      <c r="P1419" s="87" t="str">
        <f>VLOOKUP(CENSO[[#This Row],[DAP (cm)]],CD[],2,TRUE)</f>
        <v>TORA</v>
      </c>
      <c r="Q1419" s="87" t="str">
        <f>VLOOKUP(CENSO[[#This Row],[DAP (cm)]],DD[],2,TRUE)</f>
        <v>50├ 60</v>
      </c>
      <c r="R1419" s="87" t="str" cm="1">
        <f t="array" ref="R1419">INDEX(_xlfn.TEXTSPLIT(CENSO[[#This Row],[NOME CIENTIFICO]]," "),1)</f>
        <v>Tachigali</v>
      </c>
      <c r="S1419" s="98" t="s">
        <v>1004</v>
      </c>
      <c r="T1419" s="87">
        <f>_xlfn.MINIFS(CENSO[DAP (cm)],CENSO[NOME CIENTIFICO],CENSO[[#This Row],[NOME CIENTIFICO]])</f>
        <v>39.152116000606256</v>
      </c>
      <c r="U14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19" s="87" t="str">
        <f>IF(CENSO[[#This Row],[DAP (cm)]]&lt;CENSO[[#This Row],[DMCE (cm)]],"DAP &lt; DMCE","DAP ≥ DMCE")</f>
        <v>DAP ≥ DMCE</v>
      </c>
      <c r="W1419" s="87" t="str">
        <f>IF(CENSO[[#This Row],[DAP (cm)]]&gt;200, "Superior", "Inferior")</f>
        <v>Inferior</v>
      </c>
      <c r="X1419" s="87" t="str">
        <f>VLOOKUP(CENSO[[#This Row],[NOME COMUM]],ESPECIES[],4,FALSE)</f>
        <v>Não</v>
      </c>
      <c r="Y1419" s="87" t="str">
        <f>IF(IFERROR(VLOOKUP(CENSO[[#This Row],[NOME COMUM]],COMERCIAIS[],2, FALSE), "Não") &lt;&gt; "Não", "Sim", "Não")</f>
        <v>Sim</v>
      </c>
      <c r="Z1419" s="133">
        <f>CENSO[[#This Row],[g (m²)]]/SUM(AEEF[AEEF-UT])</f>
        <v>3.5643407482732108E-4</v>
      </c>
      <c r="AA1419" s="133">
        <f>CENSO[[#This Row],[v (m³)]]/SUM(AEEF[AEEF-UT])</f>
        <v>4.491069342824245E-3</v>
      </c>
    </row>
    <row r="1420" spans="1:27" ht="14">
      <c r="A1420" s="86">
        <v>1</v>
      </c>
      <c r="B1420" s="86">
        <v>1</v>
      </c>
      <c r="C1420" s="63">
        <v>48</v>
      </c>
      <c r="D1420" s="63">
        <v>1419</v>
      </c>
      <c r="E1420" s="63" t="str">
        <f>VLOOKUP(CENSO[[#This Row],[NOME COMUM]],ESPECIES[],2,FALSE)</f>
        <v>Piptadenia suaveolens Miq.</v>
      </c>
      <c r="F1420" s="64" t="s">
        <v>22</v>
      </c>
      <c r="G1420" s="64">
        <v>180</v>
      </c>
      <c r="H1420" s="97">
        <f>CENSO[[#This Row],[CAP (cm)]]/PI()</f>
        <v>57.295779513082323</v>
      </c>
      <c r="I1420" s="64">
        <v>16</v>
      </c>
      <c r="J1420" s="96">
        <f>(PI()*(CENSO[[#This Row],[DAP (cm)]]^2))/40000</f>
        <v>0.25783100780887047</v>
      </c>
      <c r="K1420" s="96">
        <f>CENSO[[#This Row],[g (m²)]]*CENSO[[#This Row],[H (m)]]*0.7</f>
        <v>2.887707287459349</v>
      </c>
      <c r="L1420" s="64">
        <v>1</v>
      </c>
      <c r="M1420" s="65">
        <v>366798.5</v>
      </c>
      <c r="N1420" s="87">
        <v>9708236.3000000007</v>
      </c>
      <c r="O1420" s="87" t="s">
        <v>1228</v>
      </c>
      <c r="P1420" s="87" t="str">
        <f>VLOOKUP(CENSO[[#This Row],[DAP (cm)]],CD[],2,TRUE)</f>
        <v>TORA</v>
      </c>
      <c r="Q1420" s="87" t="str">
        <f>VLOOKUP(CENSO[[#This Row],[DAP (cm)]],DD[],2,TRUE)</f>
        <v>50├ 60</v>
      </c>
      <c r="R1420" s="87" t="str" cm="1">
        <f t="array" ref="R1420">INDEX(_xlfn.TEXTSPLIT(CENSO[[#This Row],[NOME CIENTIFICO]]," "),1)</f>
        <v>Piptadenia</v>
      </c>
      <c r="S1420" s="98" t="s">
        <v>1004</v>
      </c>
      <c r="T1420" s="87">
        <f>_xlfn.MINIFS(CENSO[DAP (cm)],CENSO[NOME CIENTIFICO],CENSO[[#This Row],[NOME CIENTIFICO]])</f>
        <v>39.788735772973837</v>
      </c>
      <c r="U14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20" s="87" t="str">
        <f>IF(CENSO[[#This Row],[DAP (cm)]]&lt;CENSO[[#This Row],[DMCE (cm)]],"DAP &lt; DMCE","DAP ≥ DMCE")</f>
        <v>DAP ≥ DMCE</v>
      </c>
      <c r="W1420" s="87" t="str">
        <f>IF(CENSO[[#This Row],[DAP (cm)]]&gt;200, "Superior", "Inferior")</f>
        <v>Inferior</v>
      </c>
      <c r="X1420" s="87" t="str">
        <f>VLOOKUP(CENSO[[#This Row],[NOME COMUM]],ESPECIES[],4,FALSE)</f>
        <v>Não</v>
      </c>
      <c r="Y1420" s="87" t="str">
        <f>IF(IFERROR(VLOOKUP(CENSO[[#This Row],[NOME COMUM]],COMERCIAIS[],2, FALSE), "Não") &lt;&gt; "Não", "Sim", "Não")</f>
        <v>Sim</v>
      </c>
      <c r="Z1420" s="133">
        <f>CENSO[[#This Row],[g (m²)]]/SUM(AEEF[AEEF-UT])</f>
        <v>4.5111187595332813E-4</v>
      </c>
      <c r="AA1420" s="133">
        <f>CENSO[[#This Row],[v (m³)]]/SUM(AEEF[AEEF-UT])</f>
        <v>5.0524530106772752E-3</v>
      </c>
    </row>
    <row r="1421" spans="1:27" ht="14">
      <c r="A1421" s="86">
        <v>1</v>
      </c>
      <c r="B1421" s="86">
        <v>1</v>
      </c>
      <c r="C1421" s="63">
        <v>48</v>
      </c>
      <c r="D1421" s="63">
        <v>1420</v>
      </c>
      <c r="E1421" s="63" t="str">
        <f>VLOOKUP(CENSO[[#This Row],[NOME COMUM]],ESPECIES[],2,FALSE)</f>
        <v>Tachigali myrmecophila Ducke</v>
      </c>
      <c r="F1421" s="64" t="s">
        <v>14</v>
      </c>
      <c r="G1421" s="64">
        <v>130</v>
      </c>
      <c r="H1421" s="97">
        <f>CENSO[[#This Row],[CAP (cm)]]/PI()</f>
        <v>41.38028520389279</v>
      </c>
      <c r="I1421" s="64">
        <v>17</v>
      </c>
      <c r="J1421" s="96">
        <f>(PI()*(CENSO[[#This Row],[DAP (cm)]]^2))/40000</f>
        <v>0.13448592691265157</v>
      </c>
      <c r="K1421" s="96">
        <f>CENSO[[#This Row],[g (m²)]]*CENSO[[#This Row],[H (m)]]*0.7</f>
        <v>1.6003825302605537</v>
      </c>
      <c r="L1421" s="64">
        <v>2</v>
      </c>
      <c r="M1421" s="65">
        <v>366859.299999999</v>
      </c>
      <c r="N1421" s="87">
        <v>9708180.9000000004</v>
      </c>
      <c r="O1421" s="98" t="s">
        <v>1225</v>
      </c>
      <c r="P1421" s="87" t="str">
        <f>VLOOKUP(CENSO[[#This Row],[DAP (cm)]],CD[],2,TRUE)</f>
        <v>TORETE</v>
      </c>
      <c r="Q1421" s="87" t="str">
        <f>VLOOKUP(CENSO[[#This Row],[DAP (cm)]],DD[],2,TRUE)</f>
        <v>40├ 50</v>
      </c>
      <c r="R1421" s="87" t="str" cm="1">
        <f t="array" ref="R1421">INDEX(_xlfn.TEXTSPLIT(CENSO[[#This Row],[NOME CIENTIFICO]]," "),1)</f>
        <v>Tachigali</v>
      </c>
      <c r="S1421" s="98" t="s">
        <v>1004</v>
      </c>
      <c r="T1421" s="87">
        <f>_xlfn.MINIFS(CENSO[DAP (cm)],CENSO[NOME CIENTIFICO],CENSO[[#This Row],[NOME CIENTIFICO]])</f>
        <v>39.152116000606256</v>
      </c>
      <c r="U14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21" s="87" t="str">
        <f>IF(CENSO[[#This Row],[DAP (cm)]]&lt;CENSO[[#This Row],[DMCE (cm)]],"DAP &lt; DMCE","DAP ≥ DMCE")</f>
        <v>DAP &lt; DMCE</v>
      </c>
      <c r="W1421" s="87" t="str">
        <f>IF(CENSO[[#This Row],[DAP (cm)]]&gt;200, "Superior", "Inferior")</f>
        <v>Inferior</v>
      </c>
      <c r="X1421" s="87" t="str">
        <f>VLOOKUP(CENSO[[#This Row],[NOME COMUM]],ESPECIES[],4,FALSE)</f>
        <v>Não</v>
      </c>
      <c r="Y1421" s="87" t="str">
        <f>IF(IFERROR(VLOOKUP(CENSO[[#This Row],[NOME COMUM]],COMERCIAIS[],2, FALSE), "Não") &lt;&gt; "Não", "Sim", "Não")</f>
        <v>Sim</v>
      </c>
      <c r="Z1421" s="133">
        <f>CENSO[[#This Row],[g (m²)]]/SUM(AEEF[AEEF-UT])</f>
        <v>2.3530218221022364E-4</v>
      </c>
      <c r="AA1421" s="133">
        <f>CENSO[[#This Row],[v (m³)]]/SUM(AEEF[AEEF-UT])</f>
        <v>2.8000959683016609E-3</v>
      </c>
    </row>
    <row r="1422" spans="1:27" ht="14">
      <c r="A1422" s="86">
        <v>1</v>
      </c>
      <c r="B1422" s="86">
        <v>1</v>
      </c>
      <c r="C1422" s="63">
        <v>48</v>
      </c>
      <c r="D1422" s="63">
        <v>1421</v>
      </c>
      <c r="E1422" s="63" t="str">
        <f>VLOOKUP(CENSO[[#This Row],[NOME COMUM]],ESPECIES[],2,FALSE)</f>
        <v>Tachigali myrmecophila Ducke</v>
      </c>
      <c r="F1422" s="64" t="s">
        <v>14</v>
      </c>
      <c r="G1422" s="64">
        <v>307</v>
      </c>
      <c r="H1422" s="97">
        <f>CENSO[[#This Row],[CAP (cm)]]/PI()</f>
        <v>97.721135058423741</v>
      </c>
      <c r="I1422" s="64">
        <v>20</v>
      </c>
      <c r="J1422" s="96">
        <f>(PI()*(CENSO[[#This Row],[DAP (cm)]]^2))/40000</f>
        <v>0.75000971157340224</v>
      </c>
      <c r="K1422" s="96">
        <f>CENSO[[#This Row],[g (m²)]]*CENSO[[#This Row],[H (m)]]*0.7</f>
        <v>10.500135962027631</v>
      </c>
      <c r="L1422" s="64">
        <v>1</v>
      </c>
      <c r="M1422" s="65">
        <v>366881.2</v>
      </c>
      <c r="N1422" s="87">
        <v>9708174.9000000004</v>
      </c>
      <c r="O1422" s="87" t="s">
        <v>1228</v>
      </c>
      <c r="P1422" s="87" t="str">
        <f>VLOOKUP(CENSO[[#This Row],[DAP (cm)]],CD[],2,TRUE)</f>
        <v>TORA</v>
      </c>
      <c r="Q1422" s="87" t="str">
        <f>VLOOKUP(CENSO[[#This Row],[DAP (cm)]],DD[],2,TRUE)</f>
        <v>90├ 100</v>
      </c>
      <c r="R1422" s="87" t="str" cm="1">
        <f t="array" ref="R1422">INDEX(_xlfn.TEXTSPLIT(CENSO[[#This Row],[NOME CIENTIFICO]]," "),1)</f>
        <v>Tachigali</v>
      </c>
      <c r="S1422" s="98" t="s">
        <v>1004</v>
      </c>
      <c r="T1422" s="87">
        <f>_xlfn.MINIFS(CENSO[DAP (cm)],CENSO[NOME CIENTIFICO],CENSO[[#This Row],[NOME CIENTIFICO]])</f>
        <v>39.152116000606256</v>
      </c>
      <c r="U14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22" s="87" t="str">
        <f>IF(CENSO[[#This Row],[DAP (cm)]]&lt;CENSO[[#This Row],[DMCE (cm)]],"DAP &lt; DMCE","DAP ≥ DMCE")</f>
        <v>DAP ≥ DMCE</v>
      </c>
      <c r="W1422" s="87" t="str">
        <f>IF(CENSO[[#This Row],[DAP (cm)]]&gt;200, "Superior", "Inferior")</f>
        <v>Inferior</v>
      </c>
      <c r="X1422" s="87" t="str">
        <f>VLOOKUP(CENSO[[#This Row],[NOME COMUM]],ESPECIES[],4,FALSE)</f>
        <v>Não</v>
      </c>
      <c r="Y1422" s="87" t="str">
        <f>IF(IFERROR(VLOOKUP(CENSO[[#This Row],[NOME COMUM]],COMERCIAIS[],2, FALSE), "Não") &lt;&gt; "Não", "Sim", "Não")</f>
        <v>Sim</v>
      </c>
      <c r="Z1422" s="133">
        <f>CENSO[[#This Row],[g (m²)]]/SUM(AEEF[AEEF-UT])</f>
        <v>1.3122482468125069E-3</v>
      </c>
      <c r="AA1422" s="133">
        <f>CENSO[[#This Row],[v (m³)]]/SUM(AEEF[AEEF-UT])</f>
        <v>1.8371475455375097E-2</v>
      </c>
    </row>
    <row r="1423" spans="1:27" ht="14">
      <c r="A1423" s="86">
        <v>1</v>
      </c>
      <c r="B1423" s="86">
        <v>1</v>
      </c>
      <c r="C1423" s="63">
        <v>48</v>
      </c>
      <c r="D1423" s="63">
        <v>1422</v>
      </c>
      <c r="E1423" s="63" t="str">
        <f>VLOOKUP(CENSO[[#This Row],[NOME COMUM]],ESPECIES[],2,FALSE)</f>
        <v>Sterculia apeibophylla Ducke</v>
      </c>
      <c r="F1423" s="64" t="s">
        <v>25</v>
      </c>
      <c r="G1423" s="64">
        <v>122</v>
      </c>
      <c r="H1423" s="97">
        <f>CENSO[[#This Row],[CAP (cm)]]/PI()</f>
        <v>38.833806114422465</v>
      </c>
      <c r="I1423" s="64">
        <v>12</v>
      </c>
      <c r="J1423" s="96">
        <f>(PI()*(CENSO[[#This Row],[DAP (cm)]]^2))/40000</f>
        <v>0.11844310864898852</v>
      </c>
      <c r="K1423" s="96">
        <f>CENSO[[#This Row],[g (m²)]]*CENSO[[#This Row],[H (m)]]*0.7</f>
        <v>0.99492211265150343</v>
      </c>
      <c r="L1423" s="64">
        <v>3</v>
      </c>
      <c r="M1423" s="65">
        <v>366883.2</v>
      </c>
      <c r="N1423" s="87">
        <v>9708161.0999999903</v>
      </c>
      <c r="O1423" s="98" t="s">
        <v>1225</v>
      </c>
      <c r="P1423" s="87" t="str">
        <f>VLOOKUP(CENSO[[#This Row],[DAP (cm)]],CD[],2,TRUE)</f>
        <v>TORETE</v>
      </c>
      <c r="Q1423" s="87" t="str">
        <f>VLOOKUP(CENSO[[#This Row],[DAP (cm)]],DD[],2,TRUE)</f>
        <v>30├ 40</v>
      </c>
      <c r="R1423" s="87" t="str" cm="1">
        <f t="array" ref="R1423">INDEX(_xlfn.TEXTSPLIT(CENSO[[#This Row],[NOME CIENTIFICO]]," "),1)</f>
        <v>Sterculia</v>
      </c>
      <c r="S1423" s="98" t="s">
        <v>1004</v>
      </c>
      <c r="T1423" s="87">
        <f>_xlfn.MINIFS(CENSO[DAP (cm)],CENSO[NOME CIENTIFICO],CENSO[[#This Row],[NOME CIENTIFICO]])</f>
        <v>38.833806114422465</v>
      </c>
      <c r="U14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23" s="87" t="str">
        <f>IF(CENSO[[#This Row],[DAP (cm)]]&lt;CENSO[[#This Row],[DMCE (cm)]],"DAP &lt; DMCE","DAP ≥ DMCE")</f>
        <v>DAP &lt; DMCE</v>
      </c>
      <c r="W1423" s="87" t="str">
        <f>IF(CENSO[[#This Row],[DAP (cm)]]&gt;200, "Superior", "Inferior")</f>
        <v>Inferior</v>
      </c>
      <c r="X1423" s="87" t="str">
        <f>VLOOKUP(CENSO[[#This Row],[NOME COMUM]],ESPECIES[],4,FALSE)</f>
        <v>Não</v>
      </c>
      <c r="Y1423" s="87" t="str">
        <f>IF(IFERROR(VLOOKUP(CENSO[[#This Row],[NOME COMUM]],COMERCIAIS[],2, FALSE), "Não") &lt;&gt; "Não", "Sim", "Não")</f>
        <v>Não</v>
      </c>
      <c r="Z1423" s="133">
        <f>CENSO[[#This Row],[g (m²)]]/SUM(AEEF[AEEF-UT])</f>
        <v>2.0723299881757209E-4</v>
      </c>
      <c r="AA1423" s="133">
        <f>CENSO[[#This Row],[v (m³)]]/SUM(AEEF[AEEF-UT])</f>
        <v>1.7407571900676054E-3</v>
      </c>
    </row>
    <row r="1424" spans="1:27" ht="14">
      <c r="A1424" s="86">
        <v>1</v>
      </c>
      <c r="B1424" s="86">
        <v>1</v>
      </c>
      <c r="C1424" s="63">
        <v>48</v>
      </c>
      <c r="D1424" s="63">
        <v>1423</v>
      </c>
      <c r="E1424" s="63" t="str">
        <f>VLOOKUP(CENSO[[#This Row],[NOME COMUM]],ESPECIES[],2,FALSE)</f>
        <v>Lecythis chartacea O.Berg</v>
      </c>
      <c r="F1424" s="64" t="s">
        <v>31</v>
      </c>
      <c r="G1424" s="64">
        <v>161</v>
      </c>
      <c r="H1424" s="97">
        <f>CENSO[[#This Row],[CAP (cm)]]/PI()</f>
        <v>51.247891675590303</v>
      </c>
      <c r="I1424" s="64">
        <v>15</v>
      </c>
      <c r="J1424" s="96">
        <f>(PI()*(CENSO[[#This Row],[DAP (cm)]]^2))/40000</f>
        <v>0.20627276399425096</v>
      </c>
      <c r="K1424" s="96">
        <f>CENSO[[#This Row],[g (m²)]]*CENSO[[#This Row],[H (m)]]*0.7</f>
        <v>2.165864021939635</v>
      </c>
      <c r="L1424" s="64">
        <v>1</v>
      </c>
      <c r="M1424" s="65">
        <v>366888.7</v>
      </c>
      <c r="N1424" s="87">
        <v>9708168.3000000007</v>
      </c>
      <c r="O1424" s="87" t="s">
        <v>1228</v>
      </c>
      <c r="P1424" s="87" t="str">
        <f>VLOOKUP(CENSO[[#This Row],[DAP (cm)]],CD[],2,TRUE)</f>
        <v>TORA</v>
      </c>
      <c r="Q1424" s="87" t="str">
        <f>VLOOKUP(CENSO[[#This Row],[DAP (cm)]],DD[],2,TRUE)</f>
        <v>50├ 60</v>
      </c>
      <c r="R1424" s="87" t="str" cm="1">
        <f t="array" ref="R1424">INDEX(_xlfn.TEXTSPLIT(CENSO[[#This Row],[NOME CIENTIFICO]]," "),1)</f>
        <v>Lecythis</v>
      </c>
      <c r="S1424" s="98" t="s">
        <v>1004</v>
      </c>
      <c r="T1424" s="87">
        <f>_xlfn.MINIFS(CENSO[DAP (cm)],CENSO[NOME CIENTIFICO],CENSO[[#This Row],[NOME CIENTIFICO]])</f>
        <v>38.833806114422465</v>
      </c>
      <c r="U14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24" s="87" t="str">
        <f>IF(CENSO[[#This Row],[DAP (cm)]]&lt;CENSO[[#This Row],[DMCE (cm)]],"DAP &lt; DMCE","DAP ≥ DMCE")</f>
        <v>DAP ≥ DMCE</v>
      </c>
      <c r="W1424" s="87" t="str">
        <f>IF(CENSO[[#This Row],[DAP (cm)]]&gt;200, "Superior", "Inferior")</f>
        <v>Inferior</v>
      </c>
      <c r="X1424" s="87" t="str">
        <f>VLOOKUP(CENSO[[#This Row],[NOME COMUM]],ESPECIES[],4,FALSE)</f>
        <v>Não</v>
      </c>
      <c r="Y1424" s="87" t="str">
        <f>IF(IFERROR(VLOOKUP(CENSO[[#This Row],[NOME COMUM]],COMERCIAIS[],2, FALSE), "Não") &lt;&gt; "Não", "Sim", "Não")</f>
        <v>Sim</v>
      </c>
      <c r="Z1424" s="133">
        <f>CENSO[[#This Row],[g (m²)]]/SUM(AEEF[AEEF-UT])</f>
        <v>3.6090342396871044E-4</v>
      </c>
      <c r="AA1424" s="133">
        <f>CENSO[[#This Row],[v (m³)]]/SUM(AEEF[AEEF-UT])</f>
        <v>3.7894859516714595E-3</v>
      </c>
    </row>
    <row r="1425" spans="1:27" ht="14">
      <c r="A1425" s="86">
        <v>1</v>
      </c>
      <c r="B1425" s="86">
        <v>1</v>
      </c>
      <c r="C1425" s="63">
        <v>48</v>
      </c>
      <c r="D1425" s="63">
        <v>1424</v>
      </c>
      <c r="E1425" s="63" t="str">
        <f>VLOOKUP(CENSO[[#This Row],[NOME COMUM]],ESPECIES[],2,FALSE)</f>
        <v>Tachigali myrmecophila Ducke</v>
      </c>
      <c r="F1425" s="64" t="s">
        <v>14</v>
      </c>
      <c r="G1425" s="64">
        <v>223</v>
      </c>
      <c r="H1425" s="97">
        <f>CENSO[[#This Row],[CAP (cm)]]/PI()</f>
        <v>70.983104618985323</v>
      </c>
      <c r="I1425" s="64">
        <v>16</v>
      </c>
      <c r="J1425" s="96">
        <f>(PI()*(CENSO[[#This Row],[DAP (cm)]]^2))/40000</f>
        <v>0.39573080825084317</v>
      </c>
      <c r="K1425" s="96">
        <f>CENSO[[#This Row],[g (m²)]]*CENSO[[#This Row],[H (m)]]*0.7</f>
        <v>4.4321850524094435</v>
      </c>
      <c r="L1425" s="64">
        <v>1</v>
      </c>
      <c r="M1425" s="65">
        <v>366961.299999999</v>
      </c>
      <c r="N1425" s="87">
        <v>9708103.6999999899</v>
      </c>
      <c r="O1425" s="87" t="s">
        <v>1228</v>
      </c>
      <c r="P1425" s="87" t="str">
        <f>VLOOKUP(CENSO[[#This Row],[DAP (cm)]],CD[],2,TRUE)</f>
        <v>TORA</v>
      </c>
      <c r="Q1425" s="87" t="str">
        <f>VLOOKUP(CENSO[[#This Row],[DAP (cm)]],DD[],2,TRUE)</f>
        <v>70├ 80</v>
      </c>
      <c r="R1425" s="87" t="str" cm="1">
        <f t="array" ref="R1425">INDEX(_xlfn.TEXTSPLIT(CENSO[[#This Row],[NOME CIENTIFICO]]," "),1)</f>
        <v>Tachigali</v>
      </c>
      <c r="S1425" s="98" t="s">
        <v>1004</v>
      </c>
      <c r="T1425" s="87">
        <f>_xlfn.MINIFS(CENSO[DAP (cm)],CENSO[NOME CIENTIFICO],CENSO[[#This Row],[NOME CIENTIFICO]])</f>
        <v>39.152116000606256</v>
      </c>
      <c r="U14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25" s="87" t="str">
        <f>IF(CENSO[[#This Row],[DAP (cm)]]&lt;CENSO[[#This Row],[DMCE (cm)]],"DAP &lt; DMCE","DAP ≥ DMCE")</f>
        <v>DAP ≥ DMCE</v>
      </c>
      <c r="W1425" s="87" t="str">
        <f>IF(CENSO[[#This Row],[DAP (cm)]]&gt;200, "Superior", "Inferior")</f>
        <v>Inferior</v>
      </c>
      <c r="X1425" s="87" t="str">
        <f>VLOOKUP(CENSO[[#This Row],[NOME COMUM]],ESPECIES[],4,FALSE)</f>
        <v>Não</v>
      </c>
      <c r="Y1425" s="87" t="str">
        <f>IF(IFERROR(VLOOKUP(CENSO[[#This Row],[NOME COMUM]],COMERCIAIS[],2, FALSE), "Não") &lt;&gt; "Não", "Sim", "Não")</f>
        <v>Sim</v>
      </c>
      <c r="Z1425" s="133">
        <f>CENSO[[#This Row],[g (m²)]]/SUM(AEEF[AEEF-UT])</f>
        <v>6.9238711355811889E-4</v>
      </c>
      <c r="AA1425" s="133">
        <f>CENSO[[#This Row],[v (m³)]]/SUM(AEEF[AEEF-UT])</f>
        <v>7.7547356718509321E-3</v>
      </c>
    </row>
    <row r="1426" spans="1:27" ht="14">
      <c r="A1426" s="86">
        <v>1</v>
      </c>
      <c r="B1426" s="86">
        <v>1</v>
      </c>
      <c r="C1426" s="63">
        <v>48</v>
      </c>
      <c r="D1426" s="63">
        <v>1425</v>
      </c>
      <c r="E1426" s="63" t="str">
        <f>VLOOKUP(CENSO[[#This Row],[NOME COMUM]],ESPECIES[],2,FALSE)</f>
        <v>Pouteria sp.</v>
      </c>
      <c r="F1426" s="64" t="s">
        <v>83</v>
      </c>
      <c r="G1426" s="64">
        <v>140</v>
      </c>
      <c r="H1426" s="97">
        <f>CENSO[[#This Row],[CAP (cm)]]/PI()</f>
        <v>44.563384065730695</v>
      </c>
      <c r="I1426" s="64">
        <v>17</v>
      </c>
      <c r="J1426" s="96">
        <f>(PI()*(CENSO[[#This Row],[DAP (cm)]]^2))/40000</f>
        <v>0.15597184423005742</v>
      </c>
      <c r="K1426" s="96">
        <f>CENSO[[#This Row],[g (m²)]]*CENSO[[#This Row],[H (m)]]*0.7</f>
        <v>1.8560649463376833</v>
      </c>
      <c r="L1426" s="64">
        <v>1</v>
      </c>
      <c r="M1426" s="65">
        <v>366972.59999999899</v>
      </c>
      <c r="N1426" s="87">
        <v>9708070.9000000004</v>
      </c>
      <c r="O1426" s="98" t="s">
        <v>1225</v>
      </c>
      <c r="P1426" s="87" t="str">
        <f>VLOOKUP(CENSO[[#This Row],[DAP (cm)]],CD[],2,TRUE)</f>
        <v>TORETE</v>
      </c>
      <c r="Q1426" s="87" t="str">
        <f>VLOOKUP(CENSO[[#This Row],[DAP (cm)]],DD[],2,TRUE)</f>
        <v>40├ 50</v>
      </c>
      <c r="R1426" s="87" t="str" cm="1">
        <f t="array" ref="R1426">INDEX(_xlfn.TEXTSPLIT(CENSO[[#This Row],[NOME CIENTIFICO]]," "),1)</f>
        <v>Pouteria</v>
      </c>
      <c r="S1426" s="98" t="s">
        <v>1004</v>
      </c>
      <c r="T1426" s="87">
        <f>_xlfn.MINIFS(CENSO[DAP (cm)],CENSO[NOME CIENTIFICO],CENSO[[#This Row],[NOME CIENTIFICO]])</f>
        <v>39.788735772973837</v>
      </c>
      <c r="U14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26" s="87" t="str">
        <f>IF(CENSO[[#This Row],[DAP (cm)]]&lt;CENSO[[#This Row],[DMCE (cm)]],"DAP &lt; DMCE","DAP ≥ DMCE")</f>
        <v>DAP &lt; DMCE</v>
      </c>
      <c r="W1426" s="87" t="str">
        <f>IF(CENSO[[#This Row],[DAP (cm)]]&gt;200, "Superior", "Inferior")</f>
        <v>Inferior</v>
      </c>
      <c r="X1426" s="87" t="str">
        <f>VLOOKUP(CENSO[[#This Row],[NOME COMUM]],ESPECIES[],4,FALSE)</f>
        <v>Não</v>
      </c>
      <c r="Y1426" s="87" t="str">
        <f>IF(IFERROR(VLOOKUP(CENSO[[#This Row],[NOME COMUM]],COMERCIAIS[],2, FALSE), "Não") &lt;&gt; "Não", "Sim", "Não")</f>
        <v>Não</v>
      </c>
      <c r="Z1426" s="133">
        <f>CENSO[[#This Row],[g (m²)]]/SUM(AEEF[AEEF-UT])</f>
        <v>2.7289483853966759E-4</v>
      </c>
      <c r="AA1426" s="133">
        <f>CENSO[[#This Row],[v (m³)]]/SUM(AEEF[AEEF-UT])</f>
        <v>3.2474485786220444E-3</v>
      </c>
    </row>
    <row r="1427" spans="1:27" ht="14">
      <c r="A1427" s="86">
        <v>1</v>
      </c>
      <c r="B1427" s="86">
        <v>1</v>
      </c>
      <c r="C1427" s="63">
        <v>48</v>
      </c>
      <c r="D1427" s="63">
        <v>1426</v>
      </c>
      <c r="E1427" s="63" t="str">
        <f>VLOOKUP(CENSO[[#This Row],[NOME COMUM]],ESPECIES[],2,FALSE)</f>
        <v>Piptadenia suaveolens Miq.</v>
      </c>
      <c r="F1427" s="64" t="s">
        <v>22</v>
      </c>
      <c r="G1427" s="64">
        <v>304</v>
      </c>
      <c r="H1427" s="97">
        <f>CENSO[[#This Row],[CAP (cm)]]/PI()</f>
        <v>96.766205399872362</v>
      </c>
      <c r="I1427" s="64">
        <v>18</v>
      </c>
      <c r="J1427" s="96">
        <f>(PI()*(CENSO[[#This Row],[DAP (cm)]]^2))/40000</f>
        <v>0.73542316103902994</v>
      </c>
      <c r="K1427" s="96">
        <f>CENSO[[#This Row],[g (m²)]]*CENSO[[#This Row],[H (m)]]*0.7</f>
        <v>9.2663318290917775</v>
      </c>
      <c r="L1427" s="64">
        <v>1</v>
      </c>
      <c r="M1427" s="65">
        <v>366981.9</v>
      </c>
      <c r="N1427" s="87">
        <v>9708060</v>
      </c>
      <c r="O1427" s="87" t="s">
        <v>1228</v>
      </c>
      <c r="P1427" s="87" t="str">
        <f>VLOOKUP(CENSO[[#This Row],[DAP (cm)]],CD[],2,TRUE)</f>
        <v>TORA</v>
      </c>
      <c r="Q1427" s="87" t="str">
        <f>VLOOKUP(CENSO[[#This Row],[DAP (cm)]],DD[],2,TRUE)</f>
        <v>90├ 100</v>
      </c>
      <c r="R1427" s="87" t="str" cm="1">
        <f t="array" ref="R1427">INDEX(_xlfn.TEXTSPLIT(CENSO[[#This Row],[NOME CIENTIFICO]]," "),1)</f>
        <v>Piptadenia</v>
      </c>
      <c r="S1427" s="98" t="s">
        <v>1004</v>
      </c>
      <c r="T1427" s="87">
        <f>_xlfn.MINIFS(CENSO[DAP (cm)],CENSO[NOME CIENTIFICO],CENSO[[#This Row],[NOME CIENTIFICO]])</f>
        <v>39.788735772973837</v>
      </c>
      <c r="U14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27" s="87" t="str">
        <f>IF(CENSO[[#This Row],[DAP (cm)]]&lt;CENSO[[#This Row],[DMCE (cm)]],"DAP &lt; DMCE","DAP ≥ DMCE")</f>
        <v>DAP ≥ DMCE</v>
      </c>
      <c r="W1427" s="87" t="str">
        <f>IF(CENSO[[#This Row],[DAP (cm)]]&gt;200, "Superior", "Inferior")</f>
        <v>Inferior</v>
      </c>
      <c r="X1427" s="87" t="str">
        <f>VLOOKUP(CENSO[[#This Row],[NOME COMUM]],ESPECIES[],4,FALSE)</f>
        <v>Não</v>
      </c>
      <c r="Y1427" s="87" t="str">
        <f>IF(IFERROR(VLOOKUP(CENSO[[#This Row],[NOME COMUM]],COMERCIAIS[],2, FALSE), "Não") &lt;&gt; "Não", "Sim", "Não")</f>
        <v>Sim</v>
      </c>
      <c r="Z1427" s="133">
        <f>CENSO[[#This Row],[g (m²)]]/SUM(AEEF[AEEF-UT])</f>
        <v>1.2867270101266286E-3</v>
      </c>
      <c r="AA1427" s="133">
        <f>CENSO[[#This Row],[v (m³)]]/SUM(AEEF[AEEF-UT])</f>
        <v>1.621276032759552E-2</v>
      </c>
    </row>
    <row r="1428" spans="1:27" ht="14">
      <c r="A1428" s="86">
        <v>1</v>
      </c>
      <c r="B1428" s="86">
        <v>1</v>
      </c>
      <c r="C1428" s="63">
        <v>48</v>
      </c>
      <c r="D1428" s="63">
        <v>1427</v>
      </c>
      <c r="E1428" s="63" t="str">
        <f>VLOOKUP(CENSO[[#This Row],[NOME COMUM]],ESPECIES[],2,FALSE)</f>
        <v>Sterculia apeibophylla Ducke</v>
      </c>
      <c r="F1428" s="64" t="s">
        <v>25</v>
      </c>
      <c r="G1428" s="64">
        <v>160</v>
      </c>
      <c r="H1428" s="97">
        <f>CENSO[[#This Row],[CAP (cm)]]/PI()</f>
        <v>50.929581789406512</v>
      </c>
      <c r="I1428" s="64">
        <v>16</v>
      </c>
      <c r="J1428" s="96">
        <f>(PI()*(CENSO[[#This Row],[DAP (cm)]]^2))/40000</f>
        <v>0.20371832715762608</v>
      </c>
      <c r="K1428" s="96">
        <f>CENSO[[#This Row],[g (m²)]]*CENSO[[#This Row],[H (m)]]*0.7</f>
        <v>2.2816452641654119</v>
      </c>
      <c r="L1428" s="64">
        <v>3</v>
      </c>
      <c r="M1428" s="65">
        <v>366978.799999999</v>
      </c>
      <c r="N1428" s="87">
        <v>9708056</v>
      </c>
      <c r="O1428" s="87" t="s">
        <v>1226</v>
      </c>
      <c r="P1428" s="87" t="str">
        <f>VLOOKUP(CENSO[[#This Row],[DAP (cm)]],CD[],2,TRUE)</f>
        <v>TORA</v>
      </c>
      <c r="Q1428" s="87" t="str">
        <f>VLOOKUP(CENSO[[#This Row],[DAP (cm)]],DD[],2,TRUE)</f>
        <v>50├ 60</v>
      </c>
      <c r="R1428" s="87" t="str" cm="1">
        <f t="array" ref="R1428">INDEX(_xlfn.TEXTSPLIT(CENSO[[#This Row],[NOME CIENTIFICO]]," "),1)</f>
        <v>Sterculia</v>
      </c>
      <c r="S1428" s="98" t="s">
        <v>1004</v>
      </c>
      <c r="T1428" s="87">
        <f>_xlfn.MINIFS(CENSO[DAP (cm)],CENSO[NOME CIENTIFICO],CENSO[[#This Row],[NOME CIENTIFICO]])</f>
        <v>38.833806114422465</v>
      </c>
      <c r="U14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28" s="87" t="str">
        <f>IF(CENSO[[#This Row],[DAP (cm)]]&lt;CENSO[[#This Row],[DMCE (cm)]],"DAP &lt; DMCE","DAP ≥ DMCE")</f>
        <v>DAP ≥ DMCE</v>
      </c>
      <c r="W1428" s="87" t="str">
        <f>IF(CENSO[[#This Row],[DAP (cm)]]&gt;200, "Superior", "Inferior")</f>
        <v>Inferior</v>
      </c>
      <c r="X1428" s="87" t="str">
        <f>VLOOKUP(CENSO[[#This Row],[NOME COMUM]],ESPECIES[],4,FALSE)</f>
        <v>Não</v>
      </c>
      <c r="Y1428" s="87" t="str">
        <f>IF(IFERROR(VLOOKUP(CENSO[[#This Row],[NOME COMUM]],COMERCIAIS[],2, FALSE), "Não") &lt;&gt; "Não", "Sim", "Não")</f>
        <v>Não</v>
      </c>
      <c r="Z1428" s="133">
        <f>CENSO[[#This Row],[g (m²)]]/SUM(AEEF[AEEF-UT])</f>
        <v>3.5643407482732108E-4</v>
      </c>
      <c r="AA1428" s="133">
        <f>CENSO[[#This Row],[v (m³)]]/SUM(AEEF[AEEF-UT])</f>
        <v>3.9920616380659957E-3</v>
      </c>
    </row>
    <row r="1429" spans="1:27" ht="14">
      <c r="A1429" s="86">
        <v>1</v>
      </c>
      <c r="B1429" s="86">
        <v>1</v>
      </c>
      <c r="C1429" s="63">
        <v>48</v>
      </c>
      <c r="D1429" s="63">
        <v>1428</v>
      </c>
      <c r="E1429" s="63" t="str">
        <f>VLOOKUP(CENSO[[#This Row],[NOME COMUM]],ESPECIES[],2,FALSE)</f>
        <v>Couratari guianensis Aubl.</v>
      </c>
      <c r="F1429" s="64" t="s">
        <v>6</v>
      </c>
      <c r="G1429" s="64">
        <v>323</v>
      </c>
      <c r="H1429" s="97">
        <f>CENSO[[#This Row],[CAP (cm)]]/PI()</f>
        <v>102.81409323736439</v>
      </c>
      <c r="I1429" s="64">
        <v>23</v>
      </c>
      <c r="J1429" s="96">
        <f>(PI()*(CENSO[[#This Row],[DAP (cm)]]^2))/40000</f>
        <v>0.83022380289171738</v>
      </c>
      <c r="K1429" s="96">
        <f>CENSO[[#This Row],[g (m²)]]*CENSO[[#This Row],[H (m)]]*0.7</f>
        <v>13.366603226556649</v>
      </c>
      <c r="L1429" s="64">
        <v>1</v>
      </c>
      <c r="M1429" s="65">
        <v>367033.799999999</v>
      </c>
      <c r="N1429" s="87">
        <v>9708034</v>
      </c>
      <c r="O1429" s="87" t="s">
        <v>1228</v>
      </c>
      <c r="P1429" s="87" t="str">
        <f>VLOOKUP(CENSO[[#This Row],[DAP (cm)]],CD[],2,TRUE)</f>
        <v>TORA</v>
      </c>
      <c r="Q1429" s="87" t="str">
        <f>VLOOKUP(CENSO[[#This Row],[DAP (cm)]],DD[],2,TRUE)</f>
        <v>100├ 110</v>
      </c>
      <c r="R1429" s="87" t="str" cm="1">
        <f t="array" ref="R1429">INDEX(_xlfn.TEXTSPLIT(CENSO[[#This Row],[NOME CIENTIFICO]]," "),1)</f>
        <v>Couratari</v>
      </c>
      <c r="S1429" s="98" t="s">
        <v>1004</v>
      </c>
      <c r="T1429" s="87">
        <f>_xlfn.MINIFS(CENSO[DAP (cm)],CENSO[NOME CIENTIFICO],CENSO[[#This Row],[NOME CIENTIFICO]])</f>
        <v>38.833806114422465</v>
      </c>
      <c r="U14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29" s="87" t="str">
        <f>IF(CENSO[[#This Row],[DAP (cm)]]&lt;CENSO[[#This Row],[DMCE (cm)]],"DAP &lt; DMCE","DAP ≥ DMCE")</f>
        <v>DAP ≥ DMCE</v>
      </c>
      <c r="W1429" s="87" t="str">
        <f>IF(CENSO[[#This Row],[DAP (cm)]]&gt;200, "Superior", "Inferior")</f>
        <v>Inferior</v>
      </c>
      <c r="X1429" s="87" t="str">
        <f>VLOOKUP(CENSO[[#This Row],[NOME COMUM]],ESPECIES[],4,FALSE)</f>
        <v>Não</v>
      </c>
      <c r="Y1429" s="87" t="str">
        <f>IF(IFERROR(VLOOKUP(CENSO[[#This Row],[NOME COMUM]],COMERCIAIS[],2, FALSE), "Não") &lt;&gt; "Não", "Sim", "Não")</f>
        <v>Sim</v>
      </c>
      <c r="Z1429" s="133">
        <f>CENSO[[#This Row],[g (m²)]]/SUM(AEEF[AEEF-UT])</f>
        <v>1.4525941637757644E-3</v>
      </c>
      <c r="AA1429" s="133">
        <f>CENSO[[#This Row],[v (m³)]]/SUM(AEEF[AEEF-UT])</f>
        <v>2.3386766036789804E-2</v>
      </c>
    </row>
    <row r="1430" spans="1:27" ht="14">
      <c r="A1430" s="86">
        <v>1</v>
      </c>
      <c r="B1430" s="86">
        <v>1</v>
      </c>
      <c r="C1430" s="63">
        <v>48</v>
      </c>
      <c r="D1430" s="63">
        <v>1429</v>
      </c>
      <c r="E1430" s="63" t="str">
        <f>VLOOKUP(CENSO[[#This Row],[NOME COMUM]],ESPECIES[],2,FALSE)</f>
        <v>Buchenavia capitata (Vahl) Eichler</v>
      </c>
      <c r="F1430" s="64" t="s">
        <v>10</v>
      </c>
      <c r="G1430" s="64">
        <v>214</v>
      </c>
      <c r="H1430" s="97">
        <f>CENSO[[#This Row],[CAP (cm)]]/PI()</f>
        <v>68.118315643331201</v>
      </c>
      <c r="I1430" s="64">
        <v>19</v>
      </c>
      <c r="J1430" s="96">
        <f>(PI()*(CENSO[[#This Row],[DAP (cm)]]^2))/40000</f>
        <v>0.36443298869182189</v>
      </c>
      <c r="K1430" s="96">
        <f>CENSO[[#This Row],[g (m²)]]*CENSO[[#This Row],[H (m)]]*0.7</f>
        <v>4.8469587496012307</v>
      </c>
      <c r="L1430" s="64">
        <v>1</v>
      </c>
      <c r="M1430" s="65">
        <v>367033.9</v>
      </c>
      <c r="N1430" s="87">
        <v>9708019.4000000004</v>
      </c>
      <c r="O1430" s="87" t="s">
        <v>1227</v>
      </c>
      <c r="P1430" s="87" t="str">
        <f>VLOOKUP(CENSO[[#This Row],[DAP (cm)]],CD[],2,TRUE)</f>
        <v>TORA</v>
      </c>
      <c r="Q1430" s="87" t="str">
        <f>VLOOKUP(CENSO[[#This Row],[DAP (cm)]],DD[],2,TRUE)</f>
        <v>60├ 70</v>
      </c>
      <c r="R1430" s="87" t="str" cm="1">
        <f t="array" ref="R1430">INDEX(_xlfn.TEXTSPLIT(CENSO[[#This Row],[NOME CIENTIFICO]]," "),1)</f>
        <v>Buchenavia</v>
      </c>
      <c r="S1430" s="98" t="s">
        <v>1004</v>
      </c>
      <c r="T1430" s="87">
        <f>_xlfn.MINIFS(CENSO[DAP (cm)],CENSO[NOME CIENTIFICO],CENSO[[#This Row],[NOME CIENTIFICO]])</f>
        <v>41.38028520389279</v>
      </c>
      <c r="U14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430" s="87" t="str">
        <f>IF(CENSO[[#This Row],[DAP (cm)]]&lt;CENSO[[#This Row],[DMCE (cm)]],"DAP &lt; DMCE","DAP ≥ DMCE")</f>
        <v>DAP ≥ DMCE</v>
      </c>
      <c r="W1430" s="87" t="str">
        <f>IF(CENSO[[#This Row],[DAP (cm)]]&gt;200, "Superior", "Inferior")</f>
        <v>Inferior</v>
      </c>
      <c r="X1430" s="87" t="str">
        <f>VLOOKUP(CENSO[[#This Row],[NOME COMUM]],ESPECIES[],4,FALSE)</f>
        <v>Não</v>
      </c>
      <c r="Y1430" s="87" t="str">
        <f>IF(IFERROR(VLOOKUP(CENSO[[#This Row],[NOME COMUM]],COMERCIAIS[],2, FALSE), "Não") &lt;&gt; "Não", "Sim", "Não")</f>
        <v>Não</v>
      </c>
      <c r="Z1430" s="133">
        <f>CENSO[[#This Row],[g (m²)]]/SUM(AEEF[AEEF-UT])</f>
        <v>6.3762714417156204E-4</v>
      </c>
      <c r="AA1430" s="133">
        <f>CENSO[[#This Row],[v (m³)]]/SUM(AEEF[AEEF-UT])</f>
        <v>8.4804410174817747E-3</v>
      </c>
    </row>
    <row r="1431" spans="1:27" ht="14">
      <c r="A1431" s="86">
        <v>1</v>
      </c>
      <c r="B1431" s="86">
        <v>1</v>
      </c>
      <c r="C1431" s="63">
        <v>48</v>
      </c>
      <c r="D1431" s="63">
        <v>1430</v>
      </c>
      <c r="E1431" s="63" t="str">
        <f>VLOOKUP(CENSO[[#This Row],[NOME COMUM]],ESPECIES[],2,FALSE)</f>
        <v>Buchenavia capitata (Vahl) Eichler</v>
      </c>
      <c r="F1431" s="64" t="s">
        <v>10</v>
      </c>
      <c r="G1431" s="64">
        <v>161</v>
      </c>
      <c r="H1431" s="97">
        <f>CENSO[[#This Row],[CAP (cm)]]/PI()</f>
        <v>51.247891675590303</v>
      </c>
      <c r="I1431" s="64">
        <v>16</v>
      </c>
      <c r="J1431" s="96">
        <f>(PI()*(CENSO[[#This Row],[DAP (cm)]]^2))/40000</f>
        <v>0.20627276399425096</v>
      </c>
      <c r="K1431" s="96">
        <f>CENSO[[#This Row],[g (m²)]]*CENSO[[#This Row],[H (m)]]*0.7</f>
        <v>2.3102549567356108</v>
      </c>
      <c r="L1431" s="64">
        <v>2</v>
      </c>
      <c r="M1431" s="65">
        <v>367031.4</v>
      </c>
      <c r="N1431" s="87">
        <v>9708016.1999999899</v>
      </c>
      <c r="O1431" s="98" t="s">
        <v>1225</v>
      </c>
      <c r="P1431" s="87" t="str">
        <f>VLOOKUP(CENSO[[#This Row],[DAP (cm)]],CD[],2,TRUE)</f>
        <v>TORA</v>
      </c>
      <c r="Q1431" s="87" t="str">
        <f>VLOOKUP(CENSO[[#This Row],[DAP (cm)]],DD[],2,TRUE)</f>
        <v>50├ 60</v>
      </c>
      <c r="R1431" s="87" t="str" cm="1">
        <f t="array" ref="R1431">INDEX(_xlfn.TEXTSPLIT(CENSO[[#This Row],[NOME CIENTIFICO]]," "),1)</f>
        <v>Buchenavia</v>
      </c>
      <c r="S1431" s="98" t="s">
        <v>1004</v>
      </c>
      <c r="T1431" s="87">
        <f>_xlfn.MINIFS(CENSO[DAP (cm)],CENSO[NOME CIENTIFICO],CENSO[[#This Row],[NOME CIENTIFICO]])</f>
        <v>41.38028520389279</v>
      </c>
      <c r="U14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431" s="87" t="str">
        <f>IF(CENSO[[#This Row],[DAP (cm)]]&lt;CENSO[[#This Row],[DMCE (cm)]],"DAP &lt; DMCE","DAP ≥ DMCE")</f>
        <v>DAP &lt; DMCE</v>
      </c>
      <c r="W1431" s="87" t="str">
        <f>IF(CENSO[[#This Row],[DAP (cm)]]&gt;200, "Superior", "Inferior")</f>
        <v>Inferior</v>
      </c>
      <c r="X1431" s="87" t="str">
        <f>VLOOKUP(CENSO[[#This Row],[NOME COMUM]],ESPECIES[],4,FALSE)</f>
        <v>Não</v>
      </c>
      <c r="Y1431" s="87" t="str">
        <f>IF(IFERROR(VLOOKUP(CENSO[[#This Row],[NOME COMUM]],COMERCIAIS[],2, FALSE), "Não") &lt;&gt; "Não", "Sim", "Não")</f>
        <v>Não</v>
      </c>
      <c r="Z1431" s="133">
        <f>CENSO[[#This Row],[g (m²)]]/SUM(AEEF[AEEF-UT])</f>
        <v>3.6090342396871044E-4</v>
      </c>
      <c r="AA1431" s="133">
        <f>CENSO[[#This Row],[v (m³)]]/SUM(AEEF[AEEF-UT])</f>
        <v>4.0421183484495573E-3</v>
      </c>
    </row>
    <row r="1432" spans="1:27" ht="14">
      <c r="A1432" s="86">
        <v>1</v>
      </c>
      <c r="B1432" s="86">
        <v>1</v>
      </c>
      <c r="C1432" s="63">
        <v>48</v>
      </c>
      <c r="D1432" s="63">
        <v>1431</v>
      </c>
      <c r="E1432" s="63" t="str">
        <f>VLOOKUP(CENSO[[#This Row],[NOME COMUM]],ESPECIES[],2,FALSE)</f>
        <v>Protium spruceanum Engl.</v>
      </c>
      <c r="F1432" s="64" t="s">
        <v>46</v>
      </c>
      <c r="G1432" s="64">
        <v>160</v>
      </c>
      <c r="H1432" s="97">
        <f>CENSO[[#This Row],[CAP (cm)]]/PI()</f>
        <v>50.929581789406512</v>
      </c>
      <c r="I1432" s="64">
        <v>15</v>
      </c>
      <c r="J1432" s="96">
        <f>(PI()*(CENSO[[#This Row],[DAP (cm)]]^2))/40000</f>
        <v>0.20371832715762608</v>
      </c>
      <c r="K1432" s="96">
        <f>CENSO[[#This Row],[g (m²)]]*CENSO[[#This Row],[H (m)]]*0.7</f>
        <v>2.1390424351550736</v>
      </c>
      <c r="L1432" s="64">
        <v>1</v>
      </c>
      <c r="M1432" s="65">
        <v>367027.9</v>
      </c>
      <c r="N1432" s="87">
        <v>9708009.9000000004</v>
      </c>
      <c r="O1432" s="87" t="s">
        <v>1227</v>
      </c>
      <c r="P1432" s="87" t="str">
        <f>VLOOKUP(CENSO[[#This Row],[DAP (cm)]],CD[],2,TRUE)</f>
        <v>TORA</v>
      </c>
      <c r="Q1432" s="87" t="str">
        <f>VLOOKUP(CENSO[[#This Row],[DAP (cm)]],DD[],2,TRUE)</f>
        <v>50├ 60</v>
      </c>
      <c r="R1432" s="87" t="str" cm="1">
        <f t="array" ref="R1432">INDEX(_xlfn.TEXTSPLIT(CENSO[[#This Row],[NOME CIENTIFICO]]," "),1)</f>
        <v>Protium</v>
      </c>
      <c r="S1432" s="98" t="s">
        <v>1004</v>
      </c>
      <c r="T1432" s="87">
        <f>_xlfn.MINIFS(CENSO[DAP (cm)],CENSO[NOME CIENTIFICO],CENSO[[#This Row],[NOME CIENTIFICO]])</f>
        <v>39.788735772973837</v>
      </c>
      <c r="U14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32" s="87" t="str">
        <f>IF(CENSO[[#This Row],[DAP (cm)]]&lt;CENSO[[#This Row],[DMCE (cm)]],"DAP &lt; DMCE","DAP ≥ DMCE")</f>
        <v>DAP ≥ DMCE</v>
      </c>
      <c r="W1432" s="87" t="str">
        <f>IF(CENSO[[#This Row],[DAP (cm)]]&gt;200, "Superior", "Inferior")</f>
        <v>Inferior</v>
      </c>
      <c r="X1432" s="87" t="str">
        <f>VLOOKUP(CENSO[[#This Row],[NOME COMUM]],ESPECIES[],4,FALSE)</f>
        <v>Não</v>
      </c>
      <c r="Y1432" s="87" t="str">
        <f>IF(IFERROR(VLOOKUP(CENSO[[#This Row],[NOME COMUM]],COMERCIAIS[],2, FALSE), "Não") &lt;&gt; "Não", "Sim", "Não")</f>
        <v>Não</v>
      </c>
      <c r="Z1432" s="133">
        <f>CENSO[[#This Row],[g (m²)]]/SUM(AEEF[AEEF-UT])</f>
        <v>3.5643407482732108E-4</v>
      </c>
      <c r="AA1432" s="133">
        <f>CENSO[[#This Row],[v (m³)]]/SUM(AEEF[AEEF-UT])</f>
        <v>3.7425577856868707E-3</v>
      </c>
    </row>
    <row r="1433" spans="1:27" ht="14">
      <c r="A1433" s="86">
        <v>1</v>
      </c>
      <c r="B1433" s="86">
        <v>1</v>
      </c>
      <c r="C1433" s="63">
        <v>48</v>
      </c>
      <c r="D1433" s="63">
        <v>1432</v>
      </c>
      <c r="E1433" s="63" t="str">
        <f>VLOOKUP(CENSO[[#This Row],[NOME COMUM]],ESPECIES[],2,FALSE)</f>
        <v>Piptadenia suaveolens Miq.</v>
      </c>
      <c r="F1433" s="64" t="s">
        <v>22</v>
      </c>
      <c r="G1433" s="64">
        <v>160</v>
      </c>
      <c r="H1433" s="97">
        <f>CENSO[[#This Row],[CAP (cm)]]/PI()</f>
        <v>50.929581789406512</v>
      </c>
      <c r="I1433" s="64">
        <v>12</v>
      </c>
      <c r="J1433" s="96">
        <f>(PI()*(CENSO[[#This Row],[DAP (cm)]]^2))/40000</f>
        <v>0.20371832715762608</v>
      </c>
      <c r="K1433" s="96">
        <f>CENSO[[#This Row],[g (m²)]]*CENSO[[#This Row],[H (m)]]*0.7</f>
        <v>1.711233948124059</v>
      </c>
      <c r="L1433" s="64">
        <v>1</v>
      </c>
      <c r="M1433" s="65">
        <v>367028.299999999</v>
      </c>
      <c r="N1433" s="87">
        <v>9708005.5</v>
      </c>
      <c r="O1433" s="87" t="s">
        <v>1228</v>
      </c>
      <c r="P1433" s="87" t="str">
        <f>VLOOKUP(CENSO[[#This Row],[DAP (cm)]],CD[],2,TRUE)</f>
        <v>TORA</v>
      </c>
      <c r="Q1433" s="87" t="str">
        <f>VLOOKUP(CENSO[[#This Row],[DAP (cm)]],DD[],2,TRUE)</f>
        <v>50├ 60</v>
      </c>
      <c r="R1433" s="87" t="str" cm="1">
        <f t="array" ref="R1433">INDEX(_xlfn.TEXTSPLIT(CENSO[[#This Row],[NOME CIENTIFICO]]," "),1)</f>
        <v>Piptadenia</v>
      </c>
      <c r="S1433" s="98" t="s">
        <v>1004</v>
      </c>
      <c r="T1433" s="87">
        <f>_xlfn.MINIFS(CENSO[DAP (cm)],CENSO[NOME CIENTIFICO],CENSO[[#This Row],[NOME CIENTIFICO]])</f>
        <v>39.788735772973837</v>
      </c>
      <c r="U14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33" s="87" t="str">
        <f>IF(CENSO[[#This Row],[DAP (cm)]]&lt;CENSO[[#This Row],[DMCE (cm)]],"DAP &lt; DMCE","DAP ≥ DMCE")</f>
        <v>DAP ≥ DMCE</v>
      </c>
      <c r="W1433" s="87" t="str">
        <f>IF(CENSO[[#This Row],[DAP (cm)]]&gt;200, "Superior", "Inferior")</f>
        <v>Inferior</v>
      </c>
      <c r="X1433" s="87" t="str">
        <f>VLOOKUP(CENSO[[#This Row],[NOME COMUM]],ESPECIES[],4,FALSE)</f>
        <v>Não</v>
      </c>
      <c r="Y1433" s="87" t="str">
        <f>IF(IFERROR(VLOOKUP(CENSO[[#This Row],[NOME COMUM]],COMERCIAIS[],2, FALSE), "Não") &lt;&gt; "Não", "Sim", "Não")</f>
        <v>Sim</v>
      </c>
      <c r="Z1433" s="133">
        <f>CENSO[[#This Row],[g (m²)]]/SUM(AEEF[AEEF-UT])</f>
        <v>3.5643407482732108E-4</v>
      </c>
      <c r="AA1433" s="133">
        <f>CENSO[[#This Row],[v (m³)]]/SUM(AEEF[AEEF-UT])</f>
        <v>2.9940462285494968E-3</v>
      </c>
    </row>
    <row r="1434" spans="1:27" ht="14">
      <c r="A1434" s="86">
        <v>1</v>
      </c>
      <c r="B1434" s="86">
        <v>1</v>
      </c>
      <c r="C1434" s="63">
        <v>48</v>
      </c>
      <c r="D1434" s="63">
        <v>1433</v>
      </c>
      <c r="E1434" s="63" t="str">
        <f>VLOOKUP(CENSO[[#This Row],[NOME COMUM]],ESPECIES[],2,FALSE)</f>
        <v>Tachigali myrmecophila Ducke</v>
      </c>
      <c r="F1434" s="64" t="s">
        <v>14</v>
      </c>
      <c r="G1434" s="64">
        <v>200</v>
      </c>
      <c r="H1434" s="97">
        <f>CENSO[[#This Row],[CAP (cm)]]/PI()</f>
        <v>63.661977236758133</v>
      </c>
      <c r="I1434" s="64">
        <v>17</v>
      </c>
      <c r="J1434" s="96">
        <f>(PI()*(CENSO[[#This Row],[DAP (cm)]]^2))/40000</f>
        <v>0.31830988618379064</v>
      </c>
      <c r="K1434" s="96">
        <f>CENSO[[#This Row],[g (m²)]]*CENSO[[#This Row],[H (m)]]*0.7</f>
        <v>3.7878876455871082</v>
      </c>
      <c r="L1434" s="64">
        <v>1</v>
      </c>
      <c r="M1434" s="65">
        <v>367085.59999999899</v>
      </c>
      <c r="N1434" s="87">
        <v>9707957.3000000007</v>
      </c>
      <c r="O1434" s="87" t="s">
        <v>1228</v>
      </c>
      <c r="P1434" s="87" t="str">
        <f>VLOOKUP(CENSO[[#This Row],[DAP (cm)]],CD[],2,TRUE)</f>
        <v>TORA</v>
      </c>
      <c r="Q1434" s="87" t="str">
        <f>VLOOKUP(CENSO[[#This Row],[DAP (cm)]],DD[],2,TRUE)</f>
        <v>60├ 70</v>
      </c>
      <c r="R1434" s="87" t="str" cm="1">
        <f t="array" ref="R1434">INDEX(_xlfn.TEXTSPLIT(CENSO[[#This Row],[NOME CIENTIFICO]]," "),1)</f>
        <v>Tachigali</v>
      </c>
      <c r="S1434" s="98" t="s">
        <v>1004</v>
      </c>
      <c r="T1434" s="87">
        <f>_xlfn.MINIFS(CENSO[DAP (cm)],CENSO[NOME CIENTIFICO],CENSO[[#This Row],[NOME CIENTIFICO]])</f>
        <v>39.152116000606256</v>
      </c>
      <c r="U14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34" s="87" t="str">
        <f>IF(CENSO[[#This Row],[DAP (cm)]]&lt;CENSO[[#This Row],[DMCE (cm)]],"DAP &lt; DMCE","DAP ≥ DMCE")</f>
        <v>DAP ≥ DMCE</v>
      </c>
      <c r="W1434" s="87" t="str">
        <f>IF(CENSO[[#This Row],[DAP (cm)]]&gt;200, "Superior", "Inferior")</f>
        <v>Inferior</v>
      </c>
      <c r="X1434" s="87" t="str">
        <f>VLOOKUP(CENSO[[#This Row],[NOME COMUM]],ESPECIES[],4,FALSE)</f>
        <v>Não</v>
      </c>
      <c r="Y1434" s="87" t="str">
        <f>IF(IFERROR(VLOOKUP(CENSO[[#This Row],[NOME COMUM]],COMERCIAIS[],2, FALSE), "Não") &lt;&gt; "Não", "Sim", "Não")</f>
        <v>Sim</v>
      </c>
      <c r="Z1434" s="133">
        <f>CENSO[[#This Row],[g (m²)]]/SUM(AEEF[AEEF-UT])</f>
        <v>5.5692824191768894E-4</v>
      </c>
      <c r="AA1434" s="133">
        <f>CENSO[[#This Row],[v (m³)]]/SUM(AEEF[AEEF-UT])</f>
        <v>6.6274460788204983E-3</v>
      </c>
    </row>
    <row r="1435" spans="1:27" ht="14">
      <c r="A1435" s="86">
        <v>1</v>
      </c>
      <c r="B1435" s="86">
        <v>1</v>
      </c>
      <c r="C1435" s="63">
        <v>48</v>
      </c>
      <c r="D1435" s="63">
        <v>1434</v>
      </c>
      <c r="E1435" s="63" t="str">
        <f>VLOOKUP(CENSO[[#This Row],[NOME COMUM]],ESPECIES[],2,FALSE)</f>
        <v>Ocotea cymbarum Kunth</v>
      </c>
      <c r="F1435" s="64" t="s">
        <v>11</v>
      </c>
      <c r="G1435" s="64">
        <v>190</v>
      </c>
      <c r="H1435" s="97">
        <f>CENSO[[#This Row],[CAP (cm)]]/PI()</f>
        <v>60.478878374920228</v>
      </c>
      <c r="I1435" s="64">
        <v>17</v>
      </c>
      <c r="J1435" s="96">
        <f>(PI()*(CENSO[[#This Row],[DAP (cm)]]^2))/40000</f>
        <v>0.28727467228087106</v>
      </c>
      <c r="K1435" s="96">
        <f>CENSO[[#This Row],[g (m²)]]*CENSO[[#This Row],[H (m)]]*0.7</f>
        <v>3.4185686001423652</v>
      </c>
      <c r="L1435" s="64">
        <v>1</v>
      </c>
      <c r="M1435" s="65">
        <v>367085.799999999</v>
      </c>
      <c r="N1435" s="87">
        <v>9707955.8000000007</v>
      </c>
      <c r="O1435" s="87" t="s">
        <v>1228</v>
      </c>
      <c r="P1435" s="87" t="str">
        <f>VLOOKUP(CENSO[[#This Row],[DAP (cm)]],CD[],2,TRUE)</f>
        <v>TORA</v>
      </c>
      <c r="Q1435" s="87" t="str">
        <f>VLOOKUP(CENSO[[#This Row],[DAP (cm)]],DD[],2,TRUE)</f>
        <v>60├ 70</v>
      </c>
      <c r="R1435" s="87" t="str" cm="1">
        <f t="array" ref="R1435">INDEX(_xlfn.TEXTSPLIT(CENSO[[#This Row],[NOME CIENTIFICO]]," "),1)</f>
        <v>Ocotea</v>
      </c>
      <c r="S1435" s="98" t="s">
        <v>1004</v>
      </c>
      <c r="T1435" s="87">
        <f>_xlfn.MINIFS(CENSO[DAP (cm)],CENSO[NOME CIENTIFICO],CENSO[[#This Row],[NOME CIENTIFICO]])</f>
        <v>39.470425886790046</v>
      </c>
      <c r="U14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35" s="87" t="str">
        <f>IF(CENSO[[#This Row],[DAP (cm)]]&lt;CENSO[[#This Row],[DMCE (cm)]],"DAP &lt; DMCE","DAP ≥ DMCE")</f>
        <v>DAP ≥ DMCE</v>
      </c>
      <c r="W1435" s="87" t="str">
        <f>IF(CENSO[[#This Row],[DAP (cm)]]&gt;200, "Superior", "Inferior")</f>
        <v>Inferior</v>
      </c>
      <c r="X1435" s="87" t="str">
        <f>VLOOKUP(CENSO[[#This Row],[NOME COMUM]],ESPECIES[],4,FALSE)</f>
        <v>Não</v>
      </c>
      <c r="Y1435" s="87" t="str">
        <f>IF(IFERROR(VLOOKUP(CENSO[[#This Row],[NOME COMUM]],COMERCIAIS[],2, FALSE), "Não") &lt;&gt; "Não", "Sim", "Não")</f>
        <v>Sim</v>
      </c>
      <c r="Z1435" s="133">
        <f>CENSO[[#This Row],[g (m²)]]/SUM(AEEF[AEEF-UT])</f>
        <v>5.0262773833071434E-4</v>
      </c>
      <c r="AA1435" s="133">
        <f>CENSO[[#This Row],[v (m³)]]/SUM(AEEF[AEEF-UT])</f>
        <v>5.9812700861354992E-3</v>
      </c>
    </row>
    <row r="1436" spans="1:27" ht="14">
      <c r="A1436" s="86">
        <v>1</v>
      </c>
      <c r="B1436" s="86">
        <v>1</v>
      </c>
      <c r="C1436" s="63">
        <v>48</v>
      </c>
      <c r="D1436" s="63">
        <v>1435</v>
      </c>
      <c r="E1436" s="63" t="str">
        <f>VLOOKUP(CENSO[[#This Row],[NOME COMUM]],ESPECIES[],2,FALSE)</f>
        <v>Tachigali myrmecophila Ducke</v>
      </c>
      <c r="F1436" s="64" t="s">
        <v>14</v>
      </c>
      <c r="G1436" s="64">
        <v>206</v>
      </c>
      <c r="H1436" s="97">
        <f>CENSO[[#This Row],[CAP (cm)]]/PI()</f>
        <v>65.571836553860877</v>
      </c>
      <c r="I1436" s="64">
        <v>17</v>
      </c>
      <c r="J1436" s="96">
        <f>(PI()*(CENSO[[#This Row],[DAP (cm)]]^2))/40000</f>
        <v>0.33769495825238349</v>
      </c>
      <c r="K1436" s="96">
        <f>CENSO[[#This Row],[g (m²)]]*CENSO[[#This Row],[H (m)]]*0.7</f>
        <v>4.0185700032033633</v>
      </c>
      <c r="L1436" s="64">
        <v>1</v>
      </c>
      <c r="M1436" s="65">
        <v>367085.299999999</v>
      </c>
      <c r="N1436" s="87">
        <v>9707953.5999999903</v>
      </c>
      <c r="O1436" s="87" t="s">
        <v>1228</v>
      </c>
      <c r="P1436" s="87" t="str">
        <f>VLOOKUP(CENSO[[#This Row],[DAP (cm)]],CD[],2,TRUE)</f>
        <v>TORA</v>
      </c>
      <c r="Q1436" s="87" t="str">
        <f>VLOOKUP(CENSO[[#This Row],[DAP (cm)]],DD[],2,TRUE)</f>
        <v>60├ 70</v>
      </c>
      <c r="R1436" s="87" t="str" cm="1">
        <f t="array" ref="R1436">INDEX(_xlfn.TEXTSPLIT(CENSO[[#This Row],[NOME CIENTIFICO]]," "),1)</f>
        <v>Tachigali</v>
      </c>
      <c r="S1436" s="98" t="s">
        <v>1004</v>
      </c>
      <c r="T1436" s="87">
        <f>_xlfn.MINIFS(CENSO[DAP (cm)],CENSO[NOME CIENTIFICO],CENSO[[#This Row],[NOME CIENTIFICO]])</f>
        <v>39.152116000606256</v>
      </c>
      <c r="U14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36" s="87" t="str">
        <f>IF(CENSO[[#This Row],[DAP (cm)]]&lt;CENSO[[#This Row],[DMCE (cm)]],"DAP &lt; DMCE","DAP ≥ DMCE")</f>
        <v>DAP ≥ DMCE</v>
      </c>
      <c r="W1436" s="87" t="str">
        <f>IF(CENSO[[#This Row],[DAP (cm)]]&gt;200, "Superior", "Inferior")</f>
        <v>Inferior</v>
      </c>
      <c r="X1436" s="87" t="str">
        <f>VLOOKUP(CENSO[[#This Row],[NOME COMUM]],ESPECIES[],4,FALSE)</f>
        <v>Não</v>
      </c>
      <c r="Y1436" s="87" t="str">
        <f>IF(IFERROR(VLOOKUP(CENSO[[#This Row],[NOME COMUM]],COMERCIAIS[],2, FALSE), "Não") &lt;&gt; "Não", "Sim", "Não")</f>
        <v>Sim</v>
      </c>
      <c r="Z1436" s="133">
        <f>CENSO[[#This Row],[g (m²)]]/SUM(AEEF[AEEF-UT])</f>
        <v>5.9084517185047623E-4</v>
      </c>
      <c r="AA1436" s="133">
        <f>CENSO[[#This Row],[v (m³)]]/SUM(AEEF[AEEF-UT])</f>
        <v>7.0310575450206669E-3</v>
      </c>
    </row>
    <row r="1437" spans="1:27" ht="14">
      <c r="A1437" s="86">
        <v>1</v>
      </c>
      <c r="B1437" s="86">
        <v>1</v>
      </c>
      <c r="C1437" s="63">
        <v>48</v>
      </c>
      <c r="D1437" s="63">
        <v>1436</v>
      </c>
      <c r="E1437" s="63" t="str">
        <f>VLOOKUP(CENSO[[#This Row],[NOME COMUM]],ESPECIES[],2,FALSE)</f>
        <v>Cordia goeldiana Huber</v>
      </c>
      <c r="F1437" s="64" t="s">
        <v>27</v>
      </c>
      <c r="G1437" s="64">
        <v>140</v>
      </c>
      <c r="H1437" s="97">
        <f>CENSO[[#This Row],[CAP (cm)]]/PI()</f>
        <v>44.563384065730695</v>
      </c>
      <c r="I1437" s="64">
        <v>20</v>
      </c>
      <c r="J1437" s="96">
        <f>(PI()*(CENSO[[#This Row],[DAP (cm)]]^2))/40000</f>
        <v>0.15597184423005742</v>
      </c>
      <c r="K1437" s="96">
        <f>CENSO[[#This Row],[g (m²)]]*CENSO[[#This Row],[H (m)]]*0.7</f>
        <v>2.1836058192208037</v>
      </c>
      <c r="L1437" s="64">
        <v>1</v>
      </c>
      <c r="M1437" s="65">
        <v>367098.59999999899</v>
      </c>
      <c r="N1437" s="87">
        <v>9707957.5999999903</v>
      </c>
      <c r="O1437" s="98" t="s">
        <v>1225</v>
      </c>
      <c r="P1437" s="87" t="str">
        <f>VLOOKUP(CENSO[[#This Row],[DAP (cm)]],CD[],2,TRUE)</f>
        <v>TORETE</v>
      </c>
      <c r="Q1437" s="87" t="str">
        <f>VLOOKUP(CENSO[[#This Row],[DAP (cm)]],DD[],2,TRUE)</f>
        <v>40├ 50</v>
      </c>
      <c r="R1437" s="87" t="str" cm="1">
        <f t="array" ref="R1437">INDEX(_xlfn.TEXTSPLIT(CENSO[[#This Row],[NOME CIENTIFICO]]," "),1)</f>
        <v>Cordia</v>
      </c>
      <c r="S1437" s="98" t="s">
        <v>1004</v>
      </c>
      <c r="T1437" s="87">
        <f>_xlfn.MINIFS(CENSO[DAP (cm)],CENSO[NOME CIENTIFICO],CENSO[[#This Row],[NOME CIENTIFICO]])</f>
        <v>40.425355545341418</v>
      </c>
      <c r="U14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1437" s="87" t="str">
        <f>IF(CENSO[[#This Row],[DAP (cm)]]&lt;CENSO[[#This Row],[DMCE (cm)]],"DAP &lt; DMCE","DAP ≥ DMCE")</f>
        <v>DAP &lt; DMCE</v>
      </c>
      <c r="W1437" s="87" t="str">
        <f>IF(CENSO[[#This Row],[DAP (cm)]]&gt;200, "Superior", "Inferior")</f>
        <v>Inferior</v>
      </c>
      <c r="X1437" s="87" t="str">
        <f>VLOOKUP(CENSO[[#This Row],[NOME COMUM]],ESPECIES[],4,FALSE)</f>
        <v>Não</v>
      </c>
      <c r="Y1437" s="87" t="str">
        <f>IF(IFERROR(VLOOKUP(CENSO[[#This Row],[NOME COMUM]],COMERCIAIS[],2, FALSE), "Não") &lt;&gt; "Não", "Sim", "Não")</f>
        <v>Sim</v>
      </c>
      <c r="Z1437" s="133">
        <f>CENSO[[#This Row],[g (m²)]]/SUM(AEEF[AEEF-UT])</f>
        <v>2.7289483853966759E-4</v>
      </c>
      <c r="AA1437" s="133">
        <f>CENSO[[#This Row],[v (m³)]]/SUM(AEEF[AEEF-UT])</f>
        <v>3.820527739555346E-3</v>
      </c>
    </row>
    <row r="1438" spans="1:27" ht="14">
      <c r="A1438" s="86">
        <v>1</v>
      </c>
      <c r="B1438" s="86">
        <v>1</v>
      </c>
      <c r="C1438" s="63">
        <v>48</v>
      </c>
      <c r="D1438" s="63">
        <v>1437</v>
      </c>
      <c r="E1438" s="63" t="str">
        <f>VLOOKUP(CENSO[[#This Row],[NOME COMUM]],ESPECIES[],2,FALSE)</f>
        <v>Lecythis chartacea O.Berg</v>
      </c>
      <c r="F1438" s="64" t="s">
        <v>31</v>
      </c>
      <c r="G1438" s="64">
        <v>383</v>
      </c>
      <c r="H1438" s="97">
        <f>CENSO[[#This Row],[CAP (cm)]]/PI()</f>
        <v>121.91268640839183</v>
      </c>
      <c r="I1438" s="64">
        <v>21</v>
      </c>
      <c r="J1438" s="96">
        <f>(PI()*(CENSO[[#This Row],[DAP (cm)]]^2))/40000</f>
        <v>1.1673139723603518</v>
      </c>
      <c r="K1438" s="96">
        <f>CENSO[[#This Row],[g (m²)]]*CENSO[[#This Row],[H (m)]]*0.7</f>
        <v>17.15951539369717</v>
      </c>
      <c r="L1438" s="64">
        <v>1</v>
      </c>
      <c r="M1438" s="65">
        <v>367102.9</v>
      </c>
      <c r="N1438" s="87">
        <v>9707963.1999999899</v>
      </c>
      <c r="O1438" s="87" t="s">
        <v>1228</v>
      </c>
      <c r="P1438" s="87" t="str">
        <f>VLOOKUP(CENSO[[#This Row],[DAP (cm)]],CD[],2,TRUE)</f>
        <v>TORA</v>
      </c>
      <c r="Q1438" s="87" t="str">
        <f>VLOOKUP(CENSO[[#This Row],[DAP (cm)]],DD[],2,TRUE)</f>
        <v>120├ 130</v>
      </c>
      <c r="R1438" s="87" t="str" cm="1">
        <f t="array" ref="R1438">INDEX(_xlfn.TEXTSPLIT(CENSO[[#This Row],[NOME CIENTIFICO]]," "),1)</f>
        <v>Lecythis</v>
      </c>
      <c r="S1438" s="98" t="s">
        <v>1004</v>
      </c>
      <c r="T1438" s="87">
        <f>_xlfn.MINIFS(CENSO[DAP (cm)],CENSO[NOME CIENTIFICO],CENSO[[#This Row],[NOME CIENTIFICO]])</f>
        <v>38.833806114422465</v>
      </c>
      <c r="U14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38" s="87" t="str">
        <f>IF(CENSO[[#This Row],[DAP (cm)]]&lt;CENSO[[#This Row],[DMCE (cm)]],"DAP &lt; DMCE","DAP ≥ DMCE")</f>
        <v>DAP ≥ DMCE</v>
      </c>
      <c r="W1438" s="87" t="str">
        <f>IF(CENSO[[#This Row],[DAP (cm)]]&gt;200, "Superior", "Inferior")</f>
        <v>Inferior</v>
      </c>
      <c r="X1438" s="87" t="str">
        <f>VLOOKUP(CENSO[[#This Row],[NOME COMUM]],ESPECIES[],4,FALSE)</f>
        <v>Não</v>
      </c>
      <c r="Y1438" s="87" t="str">
        <f>IF(IFERROR(VLOOKUP(CENSO[[#This Row],[NOME COMUM]],COMERCIAIS[],2, FALSE), "Não") &lt;&gt; "Não", "Sim", "Não")</f>
        <v>Sim</v>
      </c>
      <c r="Z1438" s="133">
        <f>CENSO[[#This Row],[g (m²)]]/SUM(AEEF[AEEF-UT])</f>
        <v>2.0423811719665974E-3</v>
      </c>
      <c r="AA1438" s="133">
        <f>CENSO[[#This Row],[v (m³)]]/SUM(AEEF[AEEF-UT])</f>
        <v>3.0023003227908976E-2</v>
      </c>
    </row>
    <row r="1439" spans="1:27" ht="14">
      <c r="A1439" s="86">
        <v>1</v>
      </c>
      <c r="B1439" s="86">
        <v>1</v>
      </c>
      <c r="C1439" s="63">
        <v>48</v>
      </c>
      <c r="D1439" s="63">
        <v>1438</v>
      </c>
      <c r="E1439" s="63" t="str">
        <f>VLOOKUP(CENSO[[#This Row],[NOME COMUM]],ESPECIES[],2,FALSE)</f>
        <v>Lecythis pisonis Cambess.</v>
      </c>
      <c r="F1439" s="64" t="s">
        <v>9</v>
      </c>
      <c r="G1439" s="64">
        <v>141</v>
      </c>
      <c r="H1439" s="97">
        <f>CENSO[[#This Row],[CAP (cm)]]/PI()</f>
        <v>44.881693951914485</v>
      </c>
      <c r="I1439" s="64">
        <v>20</v>
      </c>
      <c r="J1439" s="96">
        <f>(PI()*(CENSO[[#This Row],[DAP (cm)]]^2))/40000</f>
        <v>0.15820797118049854</v>
      </c>
      <c r="K1439" s="96">
        <f>CENSO[[#This Row],[g (m²)]]*CENSO[[#This Row],[H (m)]]*0.7</f>
        <v>2.2149115965269792</v>
      </c>
      <c r="L1439" s="64">
        <v>1</v>
      </c>
      <c r="M1439" s="65">
        <v>367163.5</v>
      </c>
      <c r="N1439" s="87">
        <v>9707902.6999999899</v>
      </c>
      <c r="O1439" s="98" t="s">
        <v>1225</v>
      </c>
      <c r="P1439" s="87" t="str">
        <f>VLOOKUP(CENSO[[#This Row],[DAP (cm)]],CD[],2,TRUE)</f>
        <v>TORETE</v>
      </c>
      <c r="Q1439" s="87" t="str">
        <f>VLOOKUP(CENSO[[#This Row],[DAP (cm)]],DD[],2,TRUE)</f>
        <v>40├ 50</v>
      </c>
      <c r="R1439" s="87" t="str" cm="1">
        <f t="array" ref="R1439">INDEX(_xlfn.TEXTSPLIT(CENSO[[#This Row],[NOME CIENTIFICO]]," "),1)</f>
        <v>Lecythis</v>
      </c>
      <c r="S1439" s="98" t="s">
        <v>1004</v>
      </c>
      <c r="T1439" s="87">
        <f>_xlfn.MINIFS(CENSO[DAP (cm)],CENSO[NOME CIENTIFICO],CENSO[[#This Row],[NOME CIENTIFICO]])</f>
        <v>40.743665431525208</v>
      </c>
      <c r="U14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1439" s="87" t="str">
        <f>IF(CENSO[[#This Row],[DAP (cm)]]&lt;CENSO[[#This Row],[DMCE (cm)]],"DAP &lt; DMCE","DAP ≥ DMCE")</f>
        <v>DAP &lt; DMCE</v>
      </c>
      <c r="W1439" s="87" t="str">
        <f>IF(CENSO[[#This Row],[DAP (cm)]]&gt;200, "Superior", "Inferior")</f>
        <v>Inferior</v>
      </c>
      <c r="X1439" s="87" t="str">
        <f>VLOOKUP(CENSO[[#This Row],[NOME COMUM]],ESPECIES[],4,FALSE)</f>
        <v>Não</v>
      </c>
      <c r="Y1439" s="87" t="str">
        <f>IF(IFERROR(VLOOKUP(CENSO[[#This Row],[NOME COMUM]],COMERCIAIS[],2, FALSE), "Não") &lt;&gt; "Não", "Sim", "Não")</f>
        <v>Sim</v>
      </c>
      <c r="Z1439" s="133">
        <f>CENSO[[#This Row],[g (m²)]]/SUM(AEEF[AEEF-UT])</f>
        <v>2.7680725943913934E-4</v>
      </c>
      <c r="AA1439" s="133">
        <f>CENSO[[#This Row],[v (m³)]]/SUM(AEEF[AEEF-UT])</f>
        <v>3.8753016321479501E-3</v>
      </c>
    </row>
    <row r="1440" spans="1:27" ht="14">
      <c r="A1440" s="86">
        <v>1</v>
      </c>
      <c r="B1440" s="86">
        <v>1</v>
      </c>
      <c r="C1440" s="63">
        <v>48</v>
      </c>
      <c r="D1440" s="63">
        <v>1439</v>
      </c>
      <c r="E1440" s="63" t="str">
        <f>VLOOKUP(CENSO[[#This Row],[NOME COMUM]],ESPECIES[],2,FALSE)</f>
        <v>Ocotea cymbarum Kunth</v>
      </c>
      <c r="F1440" s="64" t="s">
        <v>11</v>
      </c>
      <c r="G1440" s="64">
        <v>140</v>
      </c>
      <c r="H1440" s="97">
        <f>CENSO[[#This Row],[CAP (cm)]]/PI()</f>
        <v>44.563384065730695</v>
      </c>
      <c r="I1440" s="64">
        <v>12</v>
      </c>
      <c r="J1440" s="96">
        <f>(PI()*(CENSO[[#This Row],[DAP (cm)]]^2))/40000</f>
        <v>0.15597184423005742</v>
      </c>
      <c r="K1440" s="96">
        <f>CENSO[[#This Row],[g (m²)]]*CENSO[[#This Row],[H (m)]]*0.7</f>
        <v>1.3101634915324822</v>
      </c>
      <c r="L1440" s="64">
        <v>1</v>
      </c>
      <c r="M1440" s="65">
        <v>367163.59999999899</v>
      </c>
      <c r="N1440" s="87">
        <v>9707901.1999999899</v>
      </c>
      <c r="O1440" s="98" t="s">
        <v>1225</v>
      </c>
      <c r="P1440" s="87" t="str">
        <f>VLOOKUP(CENSO[[#This Row],[DAP (cm)]],CD[],2,TRUE)</f>
        <v>TORETE</v>
      </c>
      <c r="Q1440" s="87" t="str">
        <f>VLOOKUP(CENSO[[#This Row],[DAP (cm)]],DD[],2,TRUE)</f>
        <v>40├ 50</v>
      </c>
      <c r="R1440" s="87" t="str" cm="1">
        <f t="array" ref="R1440">INDEX(_xlfn.TEXTSPLIT(CENSO[[#This Row],[NOME CIENTIFICO]]," "),1)</f>
        <v>Ocotea</v>
      </c>
      <c r="S1440" s="98" t="s">
        <v>1004</v>
      </c>
      <c r="T1440" s="87">
        <f>_xlfn.MINIFS(CENSO[DAP (cm)],CENSO[NOME CIENTIFICO],CENSO[[#This Row],[NOME CIENTIFICO]])</f>
        <v>39.470425886790046</v>
      </c>
      <c r="U14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40" s="87" t="str">
        <f>IF(CENSO[[#This Row],[DAP (cm)]]&lt;CENSO[[#This Row],[DMCE (cm)]],"DAP &lt; DMCE","DAP ≥ DMCE")</f>
        <v>DAP &lt; DMCE</v>
      </c>
      <c r="W1440" s="87" t="str">
        <f>IF(CENSO[[#This Row],[DAP (cm)]]&gt;200, "Superior", "Inferior")</f>
        <v>Inferior</v>
      </c>
      <c r="X1440" s="87" t="str">
        <f>VLOOKUP(CENSO[[#This Row],[NOME COMUM]],ESPECIES[],4,FALSE)</f>
        <v>Não</v>
      </c>
      <c r="Y1440" s="87" t="str">
        <f>IF(IFERROR(VLOOKUP(CENSO[[#This Row],[NOME COMUM]],COMERCIAIS[],2, FALSE), "Não") &lt;&gt; "Não", "Sim", "Não")</f>
        <v>Sim</v>
      </c>
      <c r="Z1440" s="133">
        <f>CENSO[[#This Row],[g (m²)]]/SUM(AEEF[AEEF-UT])</f>
        <v>2.7289483853966759E-4</v>
      </c>
      <c r="AA1440" s="133">
        <f>CENSO[[#This Row],[v (m³)]]/SUM(AEEF[AEEF-UT])</f>
        <v>2.2923166437332078E-3</v>
      </c>
    </row>
    <row r="1441" spans="1:27" ht="14">
      <c r="A1441" s="86">
        <v>1</v>
      </c>
      <c r="B1441" s="86">
        <v>1</v>
      </c>
      <c r="C1441" s="63">
        <v>48</v>
      </c>
      <c r="D1441" s="63">
        <v>1440</v>
      </c>
      <c r="E1441" s="63" t="str">
        <f>VLOOKUP(CENSO[[#This Row],[NOME COMUM]],ESPECIES[],2,FALSE)</f>
        <v>Apuleia leiocarpa (Vogel) J.F.Macbr.</v>
      </c>
      <c r="F1441" s="64" t="s">
        <v>51</v>
      </c>
      <c r="G1441" s="64">
        <v>390</v>
      </c>
      <c r="H1441" s="97">
        <f>CENSO[[#This Row],[CAP (cm)]]/PI()</f>
        <v>124.14085561167836</v>
      </c>
      <c r="I1441" s="64">
        <v>25</v>
      </c>
      <c r="J1441" s="96">
        <f>(PI()*(CENSO[[#This Row],[DAP (cm)]]^2))/40000</f>
        <v>1.2103733422138641</v>
      </c>
      <c r="K1441" s="96">
        <f>CENSO[[#This Row],[g (m²)]]*CENSO[[#This Row],[H (m)]]*0.7</f>
        <v>21.18153348874262</v>
      </c>
      <c r="L1441" s="64">
        <v>1</v>
      </c>
      <c r="M1441" s="65">
        <v>367166.799999999</v>
      </c>
      <c r="N1441" s="87">
        <v>9707897.0999999903</v>
      </c>
      <c r="O1441" s="87" t="s">
        <v>1228</v>
      </c>
      <c r="P1441" s="87" t="str">
        <f>VLOOKUP(CENSO[[#This Row],[DAP (cm)]],CD[],2,TRUE)</f>
        <v>TORA</v>
      </c>
      <c r="Q1441" s="87" t="str">
        <f>VLOOKUP(CENSO[[#This Row],[DAP (cm)]],DD[],2,TRUE)</f>
        <v>120├ 130</v>
      </c>
      <c r="R1441" s="87" t="str" cm="1">
        <f t="array" ref="R1441">INDEX(_xlfn.TEXTSPLIT(CENSO[[#This Row],[NOME CIENTIFICO]]," "),1)</f>
        <v>Apuleia</v>
      </c>
      <c r="S1441" s="98" t="s">
        <v>1004</v>
      </c>
      <c r="T1441" s="87">
        <f>_xlfn.MINIFS(CENSO[DAP (cm)],CENSO[NOME CIENTIFICO],CENSO[[#This Row],[NOME CIENTIFICO]])</f>
        <v>39.788735772973837</v>
      </c>
      <c r="U14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41" s="87" t="str">
        <f>IF(CENSO[[#This Row],[DAP (cm)]]&lt;CENSO[[#This Row],[DMCE (cm)]],"DAP &lt; DMCE","DAP ≥ DMCE")</f>
        <v>DAP ≥ DMCE</v>
      </c>
      <c r="W1441" s="87" t="str">
        <f>IF(CENSO[[#This Row],[DAP (cm)]]&gt;200, "Superior", "Inferior")</f>
        <v>Inferior</v>
      </c>
      <c r="X1441" s="87" t="str">
        <f>VLOOKUP(CENSO[[#This Row],[NOME COMUM]],ESPECIES[],4,FALSE)</f>
        <v>Não</v>
      </c>
      <c r="Y1441" s="87" t="str">
        <f>IF(IFERROR(VLOOKUP(CENSO[[#This Row],[NOME COMUM]],COMERCIAIS[],2, FALSE), "Não") &lt;&gt; "Não", "Sim", "Não")</f>
        <v>Sim</v>
      </c>
      <c r="Z1441" s="133">
        <f>CENSO[[#This Row],[g (m²)]]/SUM(AEEF[AEEF-UT])</f>
        <v>2.1177196398920123E-3</v>
      </c>
      <c r="AA1441" s="133">
        <f>CENSO[[#This Row],[v (m³)]]/SUM(AEEF[AEEF-UT])</f>
        <v>3.7060093698110218E-2</v>
      </c>
    </row>
    <row r="1442" spans="1:27" ht="14">
      <c r="A1442" s="86">
        <v>1</v>
      </c>
      <c r="B1442" s="86">
        <v>1</v>
      </c>
      <c r="C1442" s="63">
        <v>48</v>
      </c>
      <c r="D1442" s="63">
        <v>1441</v>
      </c>
      <c r="E1442" s="63" t="str">
        <f>VLOOKUP(CENSO[[#This Row],[NOME COMUM]],ESPECIES[],2,FALSE)</f>
        <v>Tachigali myrmecophila Ducke</v>
      </c>
      <c r="F1442" s="64" t="s">
        <v>14</v>
      </c>
      <c r="G1442" s="64">
        <v>221</v>
      </c>
      <c r="H1442" s="97">
        <f>CENSO[[#This Row],[CAP (cm)]]/PI()</f>
        <v>70.346484846617741</v>
      </c>
      <c r="I1442" s="64">
        <v>18</v>
      </c>
      <c r="J1442" s="96">
        <f>(PI()*(CENSO[[#This Row],[DAP (cm)]]^2))/40000</f>
        <v>0.38866432877756302</v>
      </c>
      <c r="K1442" s="96">
        <f>CENSO[[#This Row],[g (m²)]]*CENSO[[#This Row],[H (m)]]*0.7</f>
        <v>4.8971705425972933</v>
      </c>
      <c r="L1442" s="64">
        <v>1</v>
      </c>
      <c r="M1442" s="65">
        <v>367169.59999999899</v>
      </c>
      <c r="N1442" s="87">
        <v>9707895.9000000004</v>
      </c>
      <c r="O1442" s="87" t="s">
        <v>1228</v>
      </c>
      <c r="P1442" s="87" t="str">
        <f>VLOOKUP(CENSO[[#This Row],[DAP (cm)]],CD[],2,TRUE)</f>
        <v>TORA</v>
      </c>
      <c r="Q1442" s="87" t="str">
        <f>VLOOKUP(CENSO[[#This Row],[DAP (cm)]],DD[],2,TRUE)</f>
        <v>70├ 80</v>
      </c>
      <c r="R1442" s="87" t="str" cm="1">
        <f t="array" ref="R1442">INDEX(_xlfn.TEXTSPLIT(CENSO[[#This Row],[NOME CIENTIFICO]]," "),1)</f>
        <v>Tachigali</v>
      </c>
      <c r="S1442" s="98" t="s">
        <v>1004</v>
      </c>
      <c r="T1442" s="87">
        <f>_xlfn.MINIFS(CENSO[DAP (cm)],CENSO[NOME CIENTIFICO],CENSO[[#This Row],[NOME CIENTIFICO]])</f>
        <v>39.152116000606256</v>
      </c>
      <c r="U14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42" s="87" t="str">
        <f>IF(CENSO[[#This Row],[DAP (cm)]]&lt;CENSO[[#This Row],[DMCE (cm)]],"DAP &lt; DMCE","DAP ≥ DMCE")</f>
        <v>DAP ≥ DMCE</v>
      </c>
      <c r="W1442" s="87" t="str">
        <f>IF(CENSO[[#This Row],[DAP (cm)]]&gt;200, "Superior", "Inferior")</f>
        <v>Inferior</v>
      </c>
      <c r="X1442" s="87" t="str">
        <f>VLOOKUP(CENSO[[#This Row],[NOME COMUM]],ESPECIES[],4,FALSE)</f>
        <v>Não</v>
      </c>
      <c r="Y1442" s="87" t="str">
        <f>IF(IFERROR(VLOOKUP(CENSO[[#This Row],[NOME COMUM]],COMERCIAIS[],2, FALSE), "Não") &lt;&gt; "Não", "Sim", "Não")</f>
        <v>Sim</v>
      </c>
      <c r="Z1442" s="133">
        <f>CENSO[[#This Row],[g (m²)]]/SUM(AEEF[AEEF-UT])</f>
        <v>6.8002330658754623E-4</v>
      </c>
      <c r="AA1442" s="133">
        <f>CENSO[[#This Row],[v (m³)]]/SUM(AEEF[AEEF-UT])</f>
        <v>8.5682936630030807E-3</v>
      </c>
    </row>
    <row r="1443" spans="1:27" ht="14">
      <c r="A1443" s="86">
        <v>1</v>
      </c>
      <c r="B1443" s="86">
        <v>1</v>
      </c>
      <c r="C1443" s="63">
        <v>48</v>
      </c>
      <c r="D1443" s="63">
        <v>1442</v>
      </c>
      <c r="E1443" s="63" t="str">
        <f>VLOOKUP(CENSO[[#This Row],[NOME COMUM]],ESPECIES[],2,FALSE)</f>
        <v>Lecythis chartacea O.Berg</v>
      </c>
      <c r="F1443" s="64" t="s">
        <v>31</v>
      </c>
      <c r="G1443" s="64">
        <v>130</v>
      </c>
      <c r="H1443" s="97">
        <f>CENSO[[#This Row],[CAP (cm)]]/PI()</f>
        <v>41.38028520389279</v>
      </c>
      <c r="I1443" s="64">
        <v>17</v>
      </c>
      <c r="J1443" s="96">
        <f>(PI()*(CENSO[[#This Row],[DAP (cm)]]^2))/40000</f>
        <v>0.13448592691265157</v>
      </c>
      <c r="K1443" s="96">
        <f>CENSO[[#This Row],[g (m²)]]*CENSO[[#This Row],[H (m)]]*0.7</f>
        <v>1.6003825302605537</v>
      </c>
      <c r="L1443" s="64">
        <v>1</v>
      </c>
      <c r="M1443" s="65">
        <v>367172.2</v>
      </c>
      <c r="N1443" s="87">
        <v>9707897.5999999903</v>
      </c>
      <c r="O1443" s="98" t="s">
        <v>1225</v>
      </c>
      <c r="P1443" s="87" t="str">
        <f>VLOOKUP(CENSO[[#This Row],[DAP (cm)]],CD[],2,TRUE)</f>
        <v>TORETE</v>
      </c>
      <c r="Q1443" s="87" t="str">
        <f>VLOOKUP(CENSO[[#This Row],[DAP (cm)]],DD[],2,TRUE)</f>
        <v>40├ 50</v>
      </c>
      <c r="R1443" s="87" t="str" cm="1">
        <f t="array" ref="R1443">INDEX(_xlfn.TEXTSPLIT(CENSO[[#This Row],[NOME CIENTIFICO]]," "),1)</f>
        <v>Lecythis</v>
      </c>
      <c r="S1443" s="98" t="s">
        <v>1004</v>
      </c>
      <c r="T1443" s="87">
        <f>_xlfn.MINIFS(CENSO[DAP (cm)],CENSO[NOME CIENTIFICO],CENSO[[#This Row],[NOME CIENTIFICO]])</f>
        <v>38.833806114422465</v>
      </c>
      <c r="U14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43" s="87" t="str">
        <f>IF(CENSO[[#This Row],[DAP (cm)]]&lt;CENSO[[#This Row],[DMCE (cm)]],"DAP &lt; DMCE","DAP ≥ DMCE")</f>
        <v>DAP &lt; DMCE</v>
      </c>
      <c r="W1443" s="87" t="str">
        <f>IF(CENSO[[#This Row],[DAP (cm)]]&gt;200, "Superior", "Inferior")</f>
        <v>Inferior</v>
      </c>
      <c r="X1443" s="87" t="str">
        <f>VLOOKUP(CENSO[[#This Row],[NOME COMUM]],ESPECIES[],4,FALSE)</f>
        <v>Não</v>
      </c>
      <c r="Y1443" s="87" t="str">
        <f>IF(IFERROR(VLOOKUP(CENSO[[#This Row],[NOME COMUM]],COMERCIAIS[],2, FALSE), "Não") &lt;&gt; "Não", "Sim", "Não")</f>
        <v>Sim</v>
      </c>
      <c r="Z1443" s="133">
        <f>CENSO[[#This Row],[g (m²)]]/SUM(AEEF[AEEF-UT])</f>
        <v>2.3530218221022364E-4</v>
      </c>
      <c r="AA1443" s="133">
        <f>CENSO[[#This Row],[v (m³)]]/SUM(AEEF[AEEF-UT])</f>
        <v>2.8000959683016609E-3</v>
      </c>
    </row>
    <row r="1444" spans="1:27" ht="14">
      <c r="A1444" s="86">
        <v>1</v>
      </c>
      <c r="B1444" s="86">
        <v>1</v>
      </c>
      <c r="C1444" s="63">
        <v>48</v>
      </c>
      <c r="D1444" s="63">
        <v>1443</v>
      </c>
      <c r="E1444" s="63" t="str">
        <f>VLOOKUP(CENSO[[#This Row],[NOME COMUM]],ESPECIES[],2,FALSE)</f>
        <v>Aspidosperma carapanauba Pichon.</v>
      </c>
      <c r="F1444" s="64" t="s">
        <v>68</v>
      </c>
      <c r="G1444" s="64">
        <v>190</v>
      </c>
      <c r="H1444" s="97">
        <f>CENSO[[#This Row],[CAP (cm)]]/PI()</f>
        <v>60.478878374920228</v>
      </c>
      <c r="I1444" s="64">
        <v>16</v>
      </c>
      <c r="J1444" s="96">
        <f>(PI()*(CENSO[[#This Row],[DAP (cm)]]^2))/40000</f>
        <v>0.28727467228087106</v>
      </c>
      <c r="K1444" s="96">
        <f>CENSO[[#This Row],[g (m²)]]*CENSO[[#This Row],[H (m)]]*0.7</f>
        <v>3.2174763295457556</v>
      </c>
      <c r="L1444" s="64">
        <v>3</v>
      </c>
      <c r="M1444" s="65">
        <v>367172.299999999</v>
      </c>
      <c r="N1444" s="87">
        <v>9707896.0999999903</v>
      </c>
      <c r="O1444" s="87" t="s">
        <v>1226</v>
      </c>
      <c r="P1444" s="87" t="str">
        <f>VLOOKUP(CENSO[[#This Row],[DAP (cm)]],CD[],2,TRUE)</f>
        <v>TORA</v>
      </c>
      <c r="Q1444" s="87" t="str">
        <f>VLOOKUP(CENSO[[#This Row],[DAP (cm)]],DD[],2,TRUE)</f>
        <v>60├ 70</v>
      </c>
      <c r="R1444" s="87" t="str" cm="1">
        <f t="array" ref="R1444">INDEX(_xlfn.TEXTSPLIT(CENSO[[#This Row],[NOME CIENTIFICO]]," "),1)</f>
        <v>Aspidosperma</v>
      </c>
      <c r="S1444" s="98" t="s">
        <v>1004</v>
      </c>
      <c r="T1444" s="87">
        <f>_xlfn.MINIFS(CENSO[DAP (cm)],CENSO[NOME CIENTIFICO],CENSO[[#This Row],[NOME CIENTIFICO]])</f>
        <v>47.109863155201019</v>
      </c>
      <c r="U14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57.109863155201019</v>
      </c>
      <c r="V1444" s="87" t="str">
        <f>IF(CENSO[[#This Row],[DAP (cm)]]&lt;CENSO[[#This Row],[DMCE (cm)]],"DAP &lt; DMCE","DAP ≥ DMCE")</f>
        <v>DAP ≥ DMCE</v>
      </c>
      <c r="W1444" s="87" t="str">
        <f>IF(CENSO[[#This Row],[DAP (cm)]]&gt;200, "Superior", "Inferior")</f>
        <v>Inferior</v>
      </c>
      <c r="X1444" s="87" t="str">
        <f>VLOOKUP(CENSO[[#This Row],[NOME COMUM]],ESPECIES[],4,FALSE)</f>
        <v>Não</v>
      </c>
      <c r="Y1444" s="87" t="str">
        <f>IF(IFERROR(VLOOKUP(CENSO[[#This Row],[NOME COMUM]],COMERCIAIS[],2, FALSE), "Não") &lt;&gt; "Não", "Sim", "Não")</f>
        <v>Não</v>
      </c>
      <c r="Z1444" s="133">
        <f>CENSO[[#This Row],[g (m²)]]/SUM(AEEF[AEEF-UT])</f>
        <v>5.0262773833071434E-4</v>
      </c>
      <c r="AA1444" s="133">
        <f>CENSO[[#This Row],[v (m³)]]/SUM(AEEF[AEEF-UT])</f>
        <v>5.6294306693039997E-3</v>
      </c>
    </row>
    <row r="1445" spans="1:27" ht="14">
      <c r="A1445" s="86">
        <v>1</v>
      </c>
      <c r="B1445" s="86">
        <v>1</v>
      </c>
      <c r="C1445" s="63">
        <v>48</v>
      </c>
      <c r="D1445" s="63">
        <v>1444</v>
      </c>
      <c r="E1445" s="63" t="str">
        <f>VLOOKUP(CENSO[[#This Row],[NOME COMUM]],ESPECIES[],2,FALSE)</f>
        <v>Couratari guianensis Aubl.</v>
      </c>
      <c r="F1445" s="64" t="s">
        <v>6</v>
      </c>
      <c r="G1445" s="64">
        <v>215</v>
      </c>
      <c r="H1445" s="97">
        <f>CENSO[[#This Row],[CAP (cm)]]/PI()</f>
        <v>68.436625529514998</v>
      </c>
      <c r="I1445" s="64">
        <v>21</v>
      </c>
      <c r="J1445" s="96">
        <f>(PI()*(CENSO[[#This Row],[DAP (cm)]]^2))/40000</f>
        <v>0.36784686222114316</v>
      </c>
      <c r="K1445" s="96">
        <f>CENSO[[#This Row],[g (m²)]]*CENSO[[#This Row],[H (m)]]*0.7</f>
        <v>5.407348874650804</v>
      </c>
      <c r="L1445" s="64">
        <v>1</v>
      </c>
      <c r="M1445" s="65">
        <v>367172</v>
      </c>
      <c r="N1445" s="87">
        <v>9707892.4000000004</v>
      </c>
      <c r="O1445" s="87" t="s">
        <v>1228</v>
      </c>
      <c r="P1445" s="87" t="str">
        <f>VLOOKUP(CENSO[[#This Row],[DAP (cm)]],CD[],2,TRUE)</f>
        <v>TORA</v>
      </c>
      <c r="Q1445" s="87" t="str">
        <f>VLOOKUP(CENSO[[#This Row],[DAP (cm)]],DD[],2,TRUE)</f>
        <v>60├ 70</v>
      </c>
      <c r="R1445" s="87" t="str" cm="1">
        <f t="array" ref="R1445">INDEX(_xlfn.TEXTSPLIT(CENSO[[#This Row],[NOME CIENTIFICO]]," "),1)</f>
        <v>Couratari</v>
      </c>
      <c r="S1445" s="98" t="s">
        <v>1004</v>
      </c>
      <c r="T1445" s="87">
        <f>_xlfn.MINIFS(CENSO[DAP (cm)],CENSO[NOME CIENTIFICO],CENSO[[#This Row],[NOME CIENTIFICO]])</f>
        <v>38.833806114422465</v>
      </c>
      <c r="U14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45" s="87" t="str">
        <f>IF(CENSO[[#This Row],[DAP (cm)]]&lt;CENSO[[#This Row],[DMCE (cm)]],"DAP &lt; DMCE","DAP ≥ DMCE")</f>
        <v>DAP ≥ DMCE</v>
      </c>
      <c r="W1445" s="87" t="str">
        <f>IF(CENSO[[#This Row],[DAP (cm)]]&gt;200, "Superior", "Inferior")</f>
        <v>Inferior</v>
      </c>
      <c r="X1445" s="87" t="str">
        <f>VLOOKUP(CENSO[[#This Row],[NOME COMUM]],ESPECIES[],4,FALSE)</f>
        <v>Não</v>
      </c>
      <c r="Y1445" s="87" t="str">
        <f>IF(IFERROR(VLOOKUP(CENSO[[#This Row],[NOME COMUM]],COMERCIAIS[],2, FALSE), "Não") &lt;&gt; "Não", "Sim", "Não")</f>
        <v>Sim</v>
      </c>
      <c r="Z1445" s="133">
        <f>CENSO[[#This Row],[g (m²)]]/SUM(AEEF[AEEF-UT])</f>
        <v>6.436001995661295E-4</v>
      </c>
      <c r="AA1445" s="133">
        <f>CENSO[[#This Row],[v (m³)]]/SUM(AEEF[AEEF-UT])</f>
        <v>9.4609229336221033E-3</v>
      </c>
    </row>
    <row r="1446" spans="1:27" ht="14">
      <c r="A1446" s="86">
        <v>1</v>
      </c>
      <c r="B1446" s="86">
        <v>1</v>
      </c>
      <c r="C1446" s="63">
        <v>48</v>
      </c>
      <c r="D1446" s="63">
        <v>1445</v>
      </c>
      <c r="E1446" s="63" t="str">
        <f>VLOOKUP(CENSO[[#This Row],[NOME COMUM]],ESPECIES[],2,FALSE)</f>
        <v>Tachigali myrmecophila Ducke</v>
      </c>
      <c r="F1446" s="64" t="s">
        <v>14</v>
      </c>
      <c r="G1446" s="64">
        <v>190</v>
      </c>
      <c r="H1446" s="97">
        <f>CENSO[[#This Row],[CAP (cm)]]/PI()</f>
        <v>60.478878374920228</v>
      </c>
      <c r="I1446" s="64">
        <v>15</v>
      </c>
      <c r="J1446" s="96">
        <f>(PI()*(CENSO[[#This Row],[DAP (cm)]]^2))/40000</f>
        <v>0.28727467228087106</v>
      </c>
      <c r="K1446" s="96">
        <f>CENSO[[#This Row],[g (m²)]]*CENSO[[#This Row],[H (m)]]*0.7</f>
        <v>3.016384058949146</v>
      </c>
      <c r="L1446" s="64">
        <v>1</v>
      </c>
      <c r="M1446" s="65">
        <v>367169.799999999</v>
      </c>
      <c r="N1446" s="87">
        <v>9707886.3000000007</v>
      </c>
      <c r="O1446" s="87" t="s">
        <v>1228</v>
      </c>
      <c r="P1446" s="87" t="str">
        <f>VLOOKUP(CENSO[[#This Row],[DAP (cm)]],CD[],2,TRUE)</f>
        <v>TORA</v>
      </c>
      <c r="Q1446" s="87" t="str">
        <f>VLOOKUP(CENSO[[#This Row],[DAP (cm)]],DD[],2,TRUE)</f>
        <v>60├ 70</v>
      </c>
      <c r="R1446" s="87" t="str" cm="1">
        <f t="array" ref="R1446">INDEX(_xlfn.TEXTSPLIT(CENSO[[#This Row],[NOME CIENTIFICO]]," "),1)</f>
        <v>Tachigali</v>
      </c>
      <c r="S1446" s="98" t="s">
        <v>1004</v>
      </c>
      <c r="T1446" s="87">
        <f>_xlfn.MINIFS(CENSO[DAP (cm)],CENSO[NOME CIENTIFICO],CENSO[[#This Row],[NOME CIENTIFICO]])</f>
        <v>39.152116000606256</v>
      </c>
      <c r="U14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46" s="87" t="str">
        <f>IF(CENSO[[#This Row],[DAP (cm)]]&lt;CENSO[[#This Row],[DMCE (cm)]],"DAP &lt; DMCE","DAP ≥ DMCE")</f>
        <v>DAP ≥ DMCE</v>
      </c>
      <c r="W1446" s="87" t="str">
        <f>IF(CENSO[[#This Row],[DAP (cm)]]&gt;200, "Superior", "Inferior")</f>
        <v>Inferior</v>
      </c>
      <c r="X1446" s="87" t="str">
        <f>VLOOKUP(CENSO[[#This Row],[NOME COMUM]],ESPECIES[],4,FALSE)</f>
        <v>Não</v>
      </c>
      <c r="Y1446" s="87" t="str">
        <f>IF(IFERROR(VLOOKUP(CENSO[[#This Row],[NOME COMUM]],COMERCIAIS[],2, FALSE), "Não") &lt;&gt; "Não", "Sim", "Não")</f>
        <v>Sim</v>
      </c>
      <c r="Z1446" s="133">
        <f>CENSO[[#This Row],[g (m²)]]/SUM(AEEF[AEEF-UT])</f>
        <v>5.0262773833071434E-4</v>
      </c>
      <c r="AA1446" s="133">
        <f>CENSO[[#This Row],[v (m³)]]/SUM(AEEF[AEEF-UT])</f>
        <v>5.2775912524724994E-3</v>
      </c>
    </row>
    <row r="1447" spans="1:27" ht="14">
      <c r="A1447" s="86">
        <v>1</v>
      </c>
      <c r="B1447" s="86">
        <v>1</v>
      </c>
      <c r="C1447" s="63">
        <v>48</v>
      </c>
      <c r="D1447" s="63">
        <v>1446</v>
      </c>
      <c r="E1447" s="63" t="str">
        <f>VLOOKUP(CENSO[[#This Row],[NOME COMUM]],ESPECIES[],2,FALSE)</f>
        <v>Piptadenia suaveolens Miq.</v>
      </c>
      <c r="F1447" s="64" t="s">
        <v>22</v>
      </c>
      <c r="G1447" s="64">
        <v>300</v>
      </c>
      <c r="H1447" s="97">
        <f>CENSO[[#This Row],[CAP (cm)]]/PI()</f>
        <v>95.4929658551372</v>
      </c>
      <c r="I1447" s="64">
        <v>19</v>
      </c>
      <c r="J1447" s="96">
        <f>(PI()*(CENSO[[#This Row],[DAP (cm)]]^2))/40000</f>
        <v>0.7161972439135289</v>
      </c>
      <c r="K1447" s="96">
        <f>CENSO[[#This Row],[g (m²)]]*CENSO[[#This Row],[H (m)]]*0.7</f>
        <v>9.5254233440499334</v>
      </c>
      <c r="L1447" s="64">
        <v>1</v>
      </c>
      <c r="M1447" s="65">
        <v>367174.2</v>
      </c>
      <c r="N1447" s="87">
        <v>9707883.8000000007</v>
      </c>
      <c r="O1447" s="87" t="s">
        <v>1228</v>
      </c>
      <c r="P1447" s="87" t="str">
        <f>VLOOKUP(CENSO[[#This Row],[DAP (cm)]],CD[],2,TRUE)</f>
        <v>TORA</v>
      </c>
      <c r="Q1447" s="87" t="str">
        <f>VLOOKUP(CENSO[[#This Row],[DAP (cm)]],DD[],2,TRUE)</f>
        <v>90├ 100</v>
      </c>
      <c r="R1447" s="87" t="str" cm="1">
        <f t="array" ref="R1447">INDEX(_xlfn.TEXTSPLIT(CENSO[[#This Row],[NOME CIENTIFICO]]," "),1)</f>
        <v>Piptadenia</v>
      </c>
      <c r="S1447" s="98" t="s">
        <v>1004</v>
      </c>
      <c r="T1447" s="87">
        <f>_xlfn.MINIFS(CENSO[DAP (cm)],CENSO[NOME CIENTIFICO],CENSO[[#This Row],[NOME CIENTIFICO]])</f>
        <v>39.788735772973837</v>
      </c>
      <c r="U14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47" s="87" t="str">
        <f>IF(CENSO[[#This Row],[DAP (cm)]]&lt;CENSO[[#This Row],[DMCE (cm)]],"DAP &lt; DMCE","DAP ≥ DMCE")</f>
        <v>DAP ≥ DMCE</v>
      </c>
      <c r="W1447" s="87" t="str">
        <f>IF(CENSO[[#This Row],[DAP (cm)]]&gt;200, "Superior", "Inferior")</f>
        <v>Inferior</v>
      </c>
      <c r="X1447" s="87" t="str">
        <f>VLOOKUP(CENSO[[#This Row],[NOME COMUM]],ESPECIES[],4,FALSE)</f>
        <v>Não</v>
      </c>
      <c r="Y1447" s="87" t="str">
        <f>IF(IFERROR(VLOOKUP(CENSO[[#This Row],[NOME COMUM]],COMERCIAIS[],2, FALSE), "Não") &lt;&gt; "Não", "Sim", "Não")</f>
        <v>Sim</v>
      </c>
      <c r="Z1447" s="133">
        <f>CENSO[[#This Row],[g (m²)]]/SUM(AEEF[AEEF-UT])</f>
        <v>1.2530885443148001E-3</v>
      </c>
      <c r="AA1447" s="133">
        <f>CENSO[[#This Row],[v (m³)]]/SUM(AEEF[AEEF-UT])</f>
        <v>1.666607763938684E-2</v>
      </c>
    </row>
    <row r="1448" spans="1:27" ht="14">
      <c r="A1448" s="86">
        <v>1</v>
      </c>
      <c r="B1448" s="86">
        <v>1</v>
      </c>
      <c r="C1448" s="63">
        <v>48</v>
      </c>
      <c r="D1448" s="63">
        <v>1447</v>
      </c>
      <c r="E1448" s="63" t="str">
        <f>VLOOKUP(CENSO[[#This Row],[NOME COMUM]],ESPECIES[],2,FALSE)</f>
        <v>Qualea dichotoma (Mart.) Warm. ex Wille</v>
      </c>
      <c r="F1448" s="64" t="s">
        <v>55</v>
      </c>
      <c r="G1448" s="64">
        <v>207</v>
      </c>
      <c r="H1448" s="97">
        <f>CENSO[[#This Row],[CAP (cm)]]/PI()</f>
        <v>65.890146440044674</v>
      </c>
      <c r="I1448" s="64">
        <v>17</v>
      </c>
      <c r="J1448" s="96">
        <f>(PI()*(CENSO[[#This Row],[DAP (cm)]]^2))/40000</f>
        <v>0.34098150782723119</v>
      </c>
      <c r="K1448" s="96">
        <f>CENSO[[#This Row],[g (m²)]]*CENSO[[#This Row],[H (m)]]*0.7</f>
        <v>4.0576799431440511</v>
      </c>
      <c r="L1448" s="64">
        <v>1</v>
      </c>
      <c r="M1448" s="65">
        <v>367184.09999999899</v>
      </c>
      <c r="N1448" s="87">
        <v>9707880.3000000007</v>
      </c>
      <c r="O1448" s="87" t="s">
        <v>1227</v>
      </c>
      <c r="P1448" s="87" t="str">
        <f>VLOOKUP(CENSO[[#This Row],[DAP (cm)]],CD[],2,TRUE)</f>
        <v>TORA</v>
      </c>
      <c r="Q1448" s="87" t="str">
        <f>VLOOKUP(CENSO[[#This Row],[DAP (cm)]],DD[],2,TRUE)</f>
        <v>60├ 70</v>
      </c>
      <c r="R1448" s="87" t="str" cm="1">
        <f t="array" ref="R1448">INDEX(_xlfn.TEXTSPLIT(CENSO[[#This Row],[NOME CIENTIFICO]]," "),1)</f>
        <v>Qualea</v>
      </c>
      <c r="S1448" s="98" t="s">
        <v>1004</v>
      </c>
      <c r="T1448" s="87">
        <f>_xlfn.MINIFS(CENSO[DAP (cm)],CENSO[NOME CIENTIFICO],CENSO[[#This Row],[NOME CIENTIFICO]])</f>
        <v>40.107045659157627</v>
      </c>
      <c r="U14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448" s="87" t="str">
        <f>IF(CENSO[[#This Row],[DAP (cm)]]&lt;CENSO[[#This Row],[DMCE (cm)]],"DAP &lt; DMCE","DAP ≥ DMCE")</f>
        <v>DAP ≥ DMCE</v>
      </c>
      <c r="W1448" s="87" t="str">
        <f>IF(CENSO[[#This Row],[DAP (cm)]]&gt;200, "Superior", "Inferior")</f>
        <v>Inferior</v>
      </c>
      <c r="X1448" s="87" t="str">
        <f>VLOOKUP(CENSO[[#This Row],[NOME COMUM]],ESPECIES[],4,FALSE)</f>
        <v>Não</v>
      </c>
      <c r="Y1448" s="87" t="str">
        <f>IF(IFERROR(VLOOKUP(CENSO[[#This Row],[NOME COMUM]],COMERCIAIS[],2, FALSE), "Não") &lt;&gt; "Não", "Sim", "Não")</f>
        <v>Não</v>
      </c>
      <c r="Z1448" s="133">
        <f>CENSO[[#This Row],[g (m²)]]/SUM(AEEF[AEEF-UT])</f>
        <v>5.9659545594827642E-4</v>
      </c>
      <c r="AA1448" s="133">
        <f>CENSO[[#This Row],[v (m³)]]/SUM(AEEF[AEEF-UT])</f>
        <v>7.0994859257844899E-3</v>
      </c>
    </row>
    <row r="1449" spans="1:27" ht="14">
      <c r="A1449" s="86">
        <v>1</v>
      </c>
      <c r="B1449" s="86">
        <v>1</v>
      </c>
      <c r="C1449" s="63">
        <v>48</v>
      </c>
      <c r="D1449" s="63">
        <v>1448</v>
      </c>
      <c r="E1449" s="63" t="str">
        <f>VLOOKUP(CENSO[[#This Row],[NOME COMUM]],ESPECIES[],2,FALSE)</f>
        <v>Tachigali myrmecophila Ducke</v>
      </c>
      <c r="F1449" s="64" t="s">
        <v>14</v>
      </c>
      <c r="G1449" s="64">
        <v>250</v>
      </c>
      <c r="H1449" s="97">
        <f>CENSO[[#This Row],[CAP (cm)]]/PI()</f>
        <v>79.577471545947674</v>
      </c>
      <c r="I1449" s="64">
        <v>19</v>
      </c>
      <c r="J1449" s="96">
        <f>(PI()*(CENSO[[#This Row],[DAP (cm)]]^2))/40000</f>
        <v>0.49735919716217297</v>
      </c>
      <c r="K1449" s="96">
        <f>CENSO[[#This Row],[g (m²)]]*CENSO[[#This Row],[H (m)]]*0.7</f>
        <v>6.6148773222569002</v>
      </c>
      <c r="L1449" s="64">
        <v>1</v>
      </c>
      <c r="M1449" s="65">
        <v>367201.9</v>
      </c>
      <c r="N1449" s="87">
        <v>9707847.5999999903</v>
      </c>
      <c r="O1449" s="87" t="s">
        <v>1228</v>
      </c>
      <c r="P1449" s="87" t="str">
        <f>VLOOKUP(CENSO[[#This Row],[DAP (cm)]],CD[],2,TRUE)</f>
        <v>TORA</v>
      </c>
      <c r="Q1449" s="87" t="str">
        <f>VLOOKUP(CENSO[[#This Row],[DAP (cm)]],DD[],2,TRUE)</f>
        <v>70├ 80</v>
      </c>
      <c r="R1449" s="87" t="str" cm="1">
        <f t="array" ref="R1449">INDEX(_xlfn.TEXTSPLIT(CENSO[[#This Row],[NOME CIENTIFICO]]," "),1)</f>
        <v>Tachigali</v>
      </c>
      <c r="S1449" s="98" t="s">
        <v>1004</v>
      </c>
      <c r="T1449" s="87">
        <f>_xlfn.MINIFS(CENSO[DAP (cm)],CENSO[NOME CIENTIFICO],CENSO[[#This Row],[NOME CIENTIFICO]])</f>
        <v>39.152116000606256</v>
      </c>
      <c r="U14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49" s="87" t="str">
        <f>IF(CENSO[[#This Row],[DAP (cm)]]&lt;CENSO[[#This Row],[DMCE (cm)]],"DAP &lt; DMCE","DAP ≥ DMCE")</f>
        <v>DAP ≥ DMCE</v>
      </c>
      <c r="W1449" s="87" t="str">
        <f>IF(CENSO[[#This Row],[DAP (cm)]]&gt;200, "Superior", "Inferior")</f>
        <v>Inferior</v>
      </c>
      <c r="X1449" s="87" t="str">
        <f>VLOOKUP(CENSO[[#This Row],[NOME COMUM]],ESPECIES[],4,FALSE)</f>
        <v>Não</v>
      </c>
      <c r="Y1449" s="87" t="str">
        <f>IF(IFERROR(VLOOKUP(CENSO[[#This Row],[NOME COMUM]],COMERCIAIS[],2, FALSE), "Não") &lt;&gt; "Não", "Sim", "Não")</f>
        <v>Sim</v>
      </c>
      <c r="Z1449" s="133">
        <f>CENSO[[#This Row],[g (m²)]]/SUM(AEEF[AEEF-UT])</f>
        <v>8.7020037799638919E-4</v>
      </c>
      <c r="AA1449" s="133">
        <f>CENSO[[#This Row],[v (m³)]]/SUM(AEEF[AEEF-UT])</f>
        <v>1.1573665027351975E-2</v>
      </c>
    </row>
    <row r="1450" spans="1:27" ht="14">
      <c r="A1450" s="86">
        <v>1</v>
      </c>
      <c r="B1450" s="86">
        <v>1</v>
      </c>
      <c r="C1450" s="63">
        <v>48</v>
      </c>
      <c r="D1450" s="63">
        <v>1449</v>
      </c>
      <c r="E1450" s="63" t="str">
        <f>VLOOKUP(CENSO[[#This Row],[NOME COMUM]],ESPECIES[],2,FALSE)</f>
        <v>Tachigali myrmecophila Ducke</v>
      </c>
      <c r="F1450" s="64" t="s">
        <v>14</v>
      </c>
      <c r="G1450" s="64">
        <v>176</v>
      </c>
      <c r="H1450" s="97">
        <f>CENSO[[#This Row],[CAP (cm)]]/PI()</f>
        <v>56.022539968347161</v>
      </c>
      <c r="I1450" s="64">
        <v>17</v>
      </c>
      <c r="J1450" s="96">
        <f>(PI()*(CENSO[[#This Row],[DAP (cm)]]^2))/40000</f>
        <v>0.24649917586072753</v>
      </c>
      <c r="K1450" s="96">
        <f>CENSO[[#This Row],[g (m²)]]*CENSO[[#This Row],[H (m)]]*0.7</f>
        <v>2.9333401927426572</v>
      </c>
      <c r="L1450" s="64">
        <v>1</v>
      </c>
      <c r="M1450" s="65">
        <v>367208.2</v>
      </c>
      <c r="N1450" s="87">
        <v>9707852.0999999903</v>
      </c>
      <c r="O1450" s="87" t="s">
        <v>1228</v>
      </c>
      <c r="P1450" s="87" t="str">
        <f>VLOOKUP(CENSO[[#This Row],[DAP (cm)]],CD[],2,TRUE)</f>
        <v>TORA</v>
      </c>
      <c r="Q1450" s="87" t="str">
        <f>VLOOKUP(CENSO[[#This Row],[DAP (cm)]],DD[],2,TRUE)</f>
        <v>50├ 60</v>
      </c>
      <c r="R1450" s="87" t="str" cm="1">
        <f t="array" ref="R1450">INDEX(_xlfn.TEXTSPLIT(CENSO[[#This Row],[NOME CIENTIFICO]]," "),1)</f>
        <v>Tachigali</v>
      </c>
      <c r="S1450" s="98" t="s">
        <v>1004</v>
      </c>
      <c r="T1450" s="87">
        <f>_xlfn.MINIFS(CENSO[DAP (cm)],CENSO[NOME CIENTIFICO],CENSO[[#This Row],[NOME CIENTIFICO]])</f>
        <v>39.152116000606256</v>
      </c>
      <c r="U14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50" s="87" t="str">
        <f>IF(CENSO[[#This Row],[DAP (cm)]]&lt;CENSO[[#This Row],[DMCE (cm)]],"DAP &lt; DMCE","DAP ≥ DMCE")</f>
        <v>DAP ≥ DMCE</v>
      </c>
      <c r="W1450" s="87" t="str">
        <f>IF(CENSO[[#This Row],[DAP (cm)]]&gt;200, "Superior", "Inferior")</f>
        <v>Inferior</v>
      </c>
      <c r="X1450" s="87" t="str">
        <f>VLOOKUP(CENSO[[#This Row],[NOME COMUM]],ESPECIES[],4,FALSE)</f>
        <v>Não</v>
      </c>
      <c r="Y1450" s="87" t="str">
        <f>IF(IFERROR(VLOOKUP(CENSO[[#This Row],[NOME COMUM]],COMERCIAIS[],2, FALSE), "Não") &lt;&gt; "Não", "Sim", "Não")</f>
        <v>Sim</v>
      </c>
      <c r="Z1450" s="133">
        <f>CENSO[[#This Row],[g (m²)]]/SUM(AEEF[AEEF-UT])</f>
        <v>4.3128523054105841E-4</v>
      </c>
      <c r="AA1450" s="133">
        <f>CENSO[[#This Row],[v (m³)]]/SUM(AEEF[AEEF-UT])</f>
        <v>5.1322942434385947E-3</v>
      </c>
    </row>
    <row r="1451" spans="1:27" ht="14">
      <c r="A1451" s="86">
        <v>1</v>
      </c>
      <c r="B1451" s="86">
        <v>1</v>
      </c>
      <c r="C1451" s="63">
        <v>48</v>
      </c>
      <c r="D1451" s="63">
        <v>1450</v>
      </c>
      <c r="E1451" s="63" t="str">
        <f>VLOOKUP(CENSO[[#This Row],[NOME COMUM]],ESPECIES[],2,FALSE)</f>
        <v>Couratari guianensis Aubl.</v>
      </c>
      <c r="F1451" s="64" t="s">
        <v>6</v>
      </c>
      <c r="G1451" s="64">
        <v>210</v>
      </c>
      <c r="H1451" s="97">
        <f>CENSO[[#This Row],[CAP (cm)]]/PI()</f>
        <v>66.845076098596039</v>
      </c>
      <c r="I1451" s="64">
        <v>24</v>
      </c>
      <c r="J1451" s="96">
        <f>(PI()*(CENSO[[#This Row],[DAP (cm)]]^2))/40000</f>
        <v>0.35093664951762915</v>
      </c>
      <c r="K1451" s="96">
        <f>CENSO[[#This Row],[g (m²)]]*CENSO[[#This Row],[H (m)]]*0.7</f>
        <v>5.8957357118961697</v>
      </c>
      <c r="L1451" s="64">
        <v>1</v>
      </c>
      <c r="M1451" s="65">
        <v>367194.299999999</v>
      </c>
      <c r="N1451" s="87">
        <v>9707854.8000000007</v>
      </c>
      <c r="O1451" s="87" t="s">
        <v>1228</v>
      </c>
      <c r="P1451" s="87" t="str">
        <f>VLOOKUP(CENSO[[#This Row],[DAP (cm)]],CD[],2,TRUE)</f>
        <v>TORA</v>
      </c>
      <c r="Q1451" s="87" t="str">
        <f>VLOOKUP(CENSO[[#This Row],[DAP (cm)]],DD[],2,TRUE)</f>
        <v>60├ 70</v>
      </c>
      <c r="R1451" s="87" t="str" cm="1">
        <f t="array" ref="R1451">INDEX(_xlfn.TEXTSPLIT(CENSO[[#This Row],[NOME CIENTIFICO]]," "),1)</f>
        <v>Couratari</v>
      </c>
      <c r="S1451" s="98" t="s">
        <v>1004</v>
      </c>
      <c r="T1451" s="87">
        <f>_xlfn.MINIFS(CENSO[DAP (cm)],CENSO[NOME CIENTIFICO],CENSO[[#This Row],[NOME CIENTIFICO]])</f>
        <v>38.833806114422465</v>
      </c>
      <c r="U14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51" s="87" t="str">
        <f>IF(CENSO[[#This Row],[DAP (cm)]]&lt;CENSO[[#This Row],[DMCE (cm)]],"DAP &lt; DMCE","DAP ≥ DMCE")</f>
        <v>DAP ≥ DMCE</v>
      </c>
      <c r="W1451" s="87" t="str">
        <f>IF(CENSO[[#This Row],[DAP (cm)]]&gt;200, "Superior", "Inferior")</f>
        <v>Inferior</v>
      </c>
      <c r="X1451" s="87" t="str">
        <f>VLOOKUP(CENSO[[#This Row],[NOME COMUM]],ESPECIES[],4,FALSE)</f>
        <v>Não</v>
      </c>
      <c r="Y1451" s="87" t="str">
        <f>IF(IFERROR(VLOOKUP(CENSO[[#This Row],[NOME COMUM]],COMERCIAIS[],2, FALSE), "Não") &lt;&gt; "Não", "Sim", "Não")</f>
        <v>Sim</v>
      </c>
      <c r="Z1451" s="133">
        <f>CENSO[[#This Row],[g (m²)]]/SUM(AEEF[AEEF-UT])</f>
        <v>6.1401338671425204E-4</v>
      </c>
      <c r="AA1451" s="133">
        <f>CENSO[[#This Row],[v (m³)]]/SUM(AEEF[AEEF-UT])</f>
        <v>1.0315424896799433E-2</v>
      </c>
    </row>
    <row r="1452" spans="1:27" ht="14">
      <c r="A1452" s="86">
        <v>1</v>
      </c>
      <c r="B1452" s="86">
        <v>1</v>
      </c>
      <c r="C1452" s="63">
        <v>48</v>
      </c>
      <c r="D1452" s="63">
        <v>1451</v>
      </c>
      <c r="E1452" s="63" t="str">
        <f>VLOOKUP(CENSO[[#This Row],[NOME COMUM]],ESPECIES[],2,FALSE)</f>
        <v>Qualea dichotoma (Mart.) Warm. ex Wille</v>
      </c>
      <c r="F1452" s="64" t="s">
        <v>55</v>
      </c>
      <c r="G1452" s="64">
        <v>298</v>
      </c>
      <c r="H1452" s="97">
        <f>CENSO[[#This Row],[CAP (cm)]]/PI()</f>
        <v>94.856346082769619</v>
      </c>
      <c r="I1452" s="64">
        <v>18</v>
      </c>
      <c r="J1452" s="96">
        <f>(PI()*(CENSO[[#This Row],[DAP (cm)]]^2))/40000</f>
        <v>0.70667977831663364</v>
      </c>
      <c r="K1452" s="96">
        <f>CENSO[[#This Row],[g (m²)]]*CENSO[[#This Row],[H (m)]]*0.7</f>
        <v>8.9041652067895836</v>
      </c>
      <c r="L1452" s="64">
        <v>1</v>
      </c>
      <c r="M1452" s="65">
        <v>367215.09999999899</v>
      </c>
      <c r="N1452" s="87">
        <v>9707871.5</v>
      </c>
      <c r="O1452" s="87" t="s">
        <v>1227</v>
      </c>
      <c r="P1452" s="87" t="str">
        <f>VLOOKUP(CENSO[[#This Row],[DAP (cm)]],CD[],2,TRUE)</f>
        <v>TORA</v>
      </c>
      <c r="Q1452" s="87" t="str">
        <f>VLOOKUP(CENSO[[#This Row],[DAP (cm)]],DD[],2,TRUE)</f>
        <v>90├ 100</v>
      </c>
      <c r="R1452" s="87" t="str" cm="1">
        <f t="array" ref="R1452">INDEX(_xlfn.TEXTSPLIT(CENSO[[#This Row],[NOME CIENTIFICO]]," "),1)</f>
        <v>Qualea</v>
      </c>
      <c r="S1452" s="98" t="s">
        <v>1004</v>
      </c>
      <c r="T1452" s="87">
        <f>_xlfn.MINIFS(CENSO[DAP (cm)],CENSO[NOME CIENTIFICO],CENSO[[#This Row],[NOME CIENTIFICO]])</f>
        <v>40.107045659157627</v>
      </c>
      <c r="U14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452" s="87" t="str">
        <f>IF(CENSO[[#This Row],[DAP (cm)]]&lt;CENSO[[#This Row],[DMCE (cm)]],"DAP &lt; DMCE","DAP ≥ DMCE")</f>
        <v>DAP ≥ DMCE</v>
      </c>
      <c r="W1452" s="87" t="str">
        <f>IF(CENSO[[#This Row],[DAP (cm)]]&gt;200, "Superior", "Inferior")</f>
        <v>Inferior</v>
      </c>
      <c r="X1452" s="87" t="str">
        <f>VLOOKUP(CENSO[[#This Row],[NOME COMUM]],ESPECIES[],4,FALSE)</f>
        <v>Não</v>
      </c>
      <c r="Y1452" s="87" t="str">
        <f>IF(IFERROR(VLOOKUP(CENSO[[#This Row],[NOME COMUM]],COMERCIAIS[],2, FALSE), "Não") &lt;&gt; "Não", "Sim", "Não")</f>
        <v>Não</v>
      </c>
      <c r="Z1452" s="133">
        <f>CENSO[[#This Row],[g (m²)]]/SUM(AEEF[AEEF-UT])</f>
        <v>1.2364363898814614E-3</v>
      </c>
      <c r="AA1452" s="133">
        <f>CENSO[[#This Row],[v (m³)]]/SUM(AEEF[AEEF-UT])</f>
        <v>1.5579098512506412E-2</v>
      </c>
    </row>
    <row r="1453" spans="1:27" ht="14">
      <c r="A1453" s="86">
        <v>1</v>
      </c>
      <c r="B1453" s="86">
        <v>1</v>
      </c>
      <c r="C1453" s="63">
        <v>48</v>
      </c>
      <c r="D1453" s="63">
        <v>1452</v>
      </c>
      <c r="E1453" s="63" t="str">
        <f>VLOOKUP(CENSO[[#This Row],[NOME COMUM]],ESPECIES[],2,FALSE)</f>
        <v>Cordia goeldiana Huber</v>
      </c>
      <c r="F1453" s="64" t="s">
        <v>27</v>
      </c>
      <c r="G1453" s="64">
        <v>180</v>
      </c>
      <c r="H1453" s="97">
        <f>CENSO[[#This Row],[CAP (cm)]]/PI()</f>
        <v>57.295779513082323</v>
      </c>
      <c r="I1453" s="64">
        <v>23</v>
      </c>
      <c r="J1453" s="96">
        <f>(PI()*(CENSO[[#This Row],[DAP (cm)]]^2))/40000</f>
        <v>0.25783100780887047</v>
      </c>
      <c r="K1453" s="96">
        <f>CENSO[[#This Row],[g (m²)]]*CENSO[[#This Row],[H (m)]]*0.7</f>
        <v>4.1510792257228148</v>
      </c>
      <c r="L1453" s="64">
        <v>1</v>
      </c>
      <c r="M1453" s="65">
        <v>367237.299999999</v>
      </c>
      <c r="N1453" s="87">
        <v>9707818.3000000007</v>
      </c>
      <c r="O1453" s="87" t="s">
        <v>1227</v>
      </c>
      <c r="P1453" s="87" t="str">
        <f>VLOOKUP(CENSO[[#This Row],[DAP (cm)]],CD[],2,TRUE)</f>
        <v>TORA</v>
      </c>
      <c r="Q1453" s="87" t="str">
        <f>VLOOKUP(CENSO[[#This Row],[DAP (cm)]],DD[],2,TRUE)</f>
        <v>50├ 60</v>
      </c>
      <c r="R1453" s="87" t="str" cm="1">
        <f t="array" ref="R1453">INDEX(_xlfn.TEXTSPLIT(CENSO[[#This Row],[NOME CIENTIFICO]]," "),1)</f>
        <v>Cordia</v>
      </c>
      <c r="S1453" s="98" t="s">
        <v>1004</v>
      </c>
      <c r="T1453" s="87">
        <f>_xlfn.MINIFS(CENSO[DAP (cm)],CENSO[NOME CIENTIFICO],CENSO[[#This Row],[NOME CIENTIFICO]])</f>
        <v>40.425355545341418</v>
      </c>
      <c r="U14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1453" s="87" t="str">
        <f>IF(CENSO[[#This Row],[DAP (cm)]]&lt;CENSO[[#This Row],[DMCE (cm)]],"DAP &lt; DMCE","DAP ≥ DMCE")</f>
        <v>DAP ≥ DMCE</v>
      </c>
      <c r="W1453" s="87" t="str">
        <f>IF(CENSO[[#This Row],[DAP (cm)]]&gt;200, "Superior", "Inferior")</f>
        <v>Inferior</v>
      </c>
      <c r="X1453" s="87" t="str">
        <f>VLOOKUP(CENSO[[#This Row],[NOME COMUM]],ESPECIES[],4,FALSE)</f>
        <v>Não</v>
      </c>
      <c r="Y1453" s="87" t="str">
        <f>IF(IFERROR(VLOOKUP(CENSO[[#This Row],[NOME COMUM]],COMERCIAIS[],2, FALSE), "Não") &lt;&gt; "Não", "Sim", "Não")</f>
        <v>Sim</v>
      </c>
      <c r="Z1453" s="133">
        <f>CENSO[[#This Row],[g (m²)]]/SUM(AEEF[AEEF-UT])</f>
        <v>4.5111187595332813E-4</v>
      </c>
      <c r="AA1453" s="133">
        <f>CENSO[[#This Row],[v (m³)]]/SUM(AEEF[AEEF-UT])</f>
        <v>7.2629012028485838E-3</v>
      </c>
    </row>
    <row r="1454" spans="1:27" ht="14">
      <c r="A1454" s="86">
        <v>1</v>
      </c>
      <c r="B1454" s="86">
        <v>1</v>
      </c>
      <c r="C1454" s="63">
        <v>48</v>
      </c>
      <c r="D1454" s="63">
        <v>1453</v>
      </c>
      <c r="E1454" s="63" t="str">
        <f>VLOOKUP(CENSO[[#This Row],[NOME COMUM]],ESPECIES[],2,FALSE)</f>
        <v>Schefflera morototoni (Aubl.) Decne. &amp; Planch.</v>
      </c>
      <c r="F1454" s="64" t="s">
        <v>12</v>
      </c>
      <c r="G1454" s="64">
        <v>210</v>
      </c>
      <c r="H1454" s="97">
        <f>CENSO[[#This Row],[CAP (cm)]]/PI()</f>
        <v>66.845076098596039</v>
      </c>
      <c r="I1454" s="64">
        <v>14</v>
      </c>
      <c r="J1454" s="96">
        <f>(PI()*(CENSO[[#This Row],[DAP (cm)]]^2))/40000</f>
        <v>0.35093664951762915</v>
      </c>
      <c r="K1454" s="96">
        <f>CENSO[[#This Row],[g (m²)]]*CENSO[[#This Row],[H (m)]]*0.7</f>
        <v>3.4391791652727659</v>
      </c>
      <c r="L1454" s="64">
        <v>1</v>
      </c>
      <c r="M1454" s="65">
        <v>367274.09999999899</v>
      </c>
      <c r="N1454" s="87">
        <v>9707784.1999999899</v>
      </c>
      <c r="O1454" s="87" t="s">
        <v>1227</v>
      </c>
      <c r="P1454" s="87" t="str">
        <f>VLOOKUP(CENSO[[#This Row],[DAP (cm)]],CD[],2,TRUE)</f>
        <v>TORA</v>
      </c>
      <c r="Q1454" s="87" t="str">
        <f>VLOOKUP(CENSO[[#This Row],[DAP (cm)]],DD[],2,TRUE)</f>
        <v>60├ 70</v>
      </c>
      <c r="R1454" s="87" t="str" cm="1">
        <f t="array" ref="R1454">INDEX(_xlfn.TEXTSPLIT(CENSO[[#This Row],[NOME CIENTIFICO]]," "),1)</f>
        <v>Schefflera</v>
      </c>
      <c r="S1454" s="98" t="s">
        <v>1004</v>
      </c>
      <c r="T1454" s="87">
        <f>_xlfn.MINIFS(CENSO[DAP (cm)],CENSO[NOME CIENTIFICO],CENSO[[#This Row],[NOME CIENTIFICO]])</f>
        <v>40.425355545341418</v>
      </c>
      <c r="U14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1454" s="87" t="str">
        <f>IF(CENSO[[#This Row],[DAP (cm)]]&lt;CENSO[[#This Row],[DMCE (cm)]],"DAP &lt; DMCE","DAP ≥ DMCE")</f>
        <v>DAP ≥ DMCE</v>
      </c>
      <c r="W1454" s="87" t="str">
        <f>IF(CENSO[[#This Row],[DAP (cm)]]&gt;200, "Superior", "Inferior")</f>
        <v>Inferior</v>
      </c>
      <c r="X1454" s="87" t="str">
        <f>VLOOKUP(CENSO[[#This Row],[NOME COMUM]],ESPECIES[],4,FALSE)</f>
        <v>Não</v>
      </c>
      <c r="Y1454" s="87" t="str">
        <f>IF(IFERROR(VLOOKUP(CENSO[[#This Row],[NOME COMUM]],COMERCIAIS[],2, FALSE), "Não") &lt;&gt; "Não", "Sim", "Não")</f>
        <v>Não</v>
      </c>
      <c r="Z1454" s="133">
        <f>CENSO[[#This Row],[g (m²)]]/SUM(AEEF[AEEF-UT])</f>
        <v>6.1401338671425204E-4</v>
      </c>
      <c r="AA1454" s="133">
        <f>CENSO[[#This Row],[v (m³)]]/SUM(AEEF[AEEF-UT])</f>
        <v>6.0173311897996698E-3</v>
      </c>
    </row>
    <row r="1455" spans="1:27" ht="14">
      <c r="A1455" s="86">
        <v>1</v>
      </c>
      <c r="B1455" s="86">
        <v>1</v>
      </c>
      <c r="C1455" s="63">
        <v>48</v>
      </c>
      <c r="D1455" s="63">
        <v>1454</v>
      </c>
      <c r="E1455" s="63" t="str">
        <f>VLOOKUP(CENSO[[#This Row],[NOME COMUM]],ESPECIES[],2,FALSE)</f>
        <v>Bertholletia excelsa Humb. &amp; Bonpl.</v>
      </c>
      <c r="F1455" s="64" t="s">
        <v>37</v>
      </c>
      <c r="G1455" s="64">
        <v>472</v>
      </c>
      <c r="H1455" s="97">
        <f>CENSO[[#This Row],[CAP (cm)]]/PI()</f>
        <v>150.24226627874921</v>
      </c>
      <c r="I1455" s="64">
        <v>22</v>
      </c>
      <c r="J1455" s="96">
        <f>(PI()*(CENSO[[#This Row],[DAP (cm)]]^2))/40000</f>
        <v>1.7728587420892408</v>
      </c>
      <c r="K1455" s="96">
        <f>CENSO[[#This Row],[g (m²)]]*CENSO[[#This Row],[H (m)]]*0.7</f>
        <v>27.302024628174305</v>
      </c>
      <c r="L1455" s="64">
        <v>1</v>
      </c>
      <c r="M1455" s="65">
        <v>367261.09999999899</v>
      </c>
      <c r="N1455" s="87">
        <v>9707798.5</v>
      </c>
      <c r="O1455" s="87" t="s">
        <v>424</v>
      </c>
      <c r="P1455" s="87" t="str">
        <f>VLOOKUP(CENSO[[#This Row],[DAP (cm)]],CD[],2,TRUE)</f>
        <v>TORA</v>
      </c>
      <c r="Q1455" s="87" t="str">
        <f>VLOOKUP(CENSO[[#This Row],[DAP (cm)]],DD[],2,TRUE)</f>
        <v>150├ 160</v>
      </c>
      <c r="R1455" s="87" t="str" cm="1">
        <f t="array" ref="R1455">INDEX(_xlfn.TEXTSPLIT(CENSO[[#This Row],[NOME CIENTIFICO]]," "),1)</f>
        <v>Bertholletia</v>
      </c>
      <c r="S1455" s="98" t="s">
        <v>1004</v>
      </c>
      <c r="T1455" s="87">
        <f>_xlfn.MINIFS(CENSO[DAP (cm)],CENSO[NOME CIENTIFICO],CENSO[[#This Row],[NOME CIENTIFICO]])</f>
        <v>41.38028520389279</v>
      </c>
      <c r="U14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455" s="87" t="str">
        <f>IF(CENSO[[#This Row],[DAP (cm)]]&lt;CENSO[[#This Row],[DMCE (cm)]],"DAP &lt; DMCE","DAP ≥ DMCE")</f>
        <v>DAP ≥ DMCE</v>
      </c>
      <c r="W1455" s="87" t="str">
        <f>IF(CENSO[[#This Row],[DAP (cm)]]&gt;200, "Superior", "Inferior")</f>
        <v>Inferior</v>
      </c>
      <c r="X1455" s="87" t="str">
        <f>VLOOKUP(CENSO[[#This Row],[NOME COMUM]],ESPECIES[],4,FALSE)</f>
        <v>Protegida</v>
      </c>
      <c r="Y1455" s="87" t="str">
        <f>IF(IFERROR(VLOOKUP(CENSO[[#This Row],[NOME COMUM]],COMERCIAIS[],2, FALSE), "Não") &lt;&gt; "Não", "Sim", "Não")</f>
        <v>Não</v>
      </c>
      <c r="Z1455" s="133">
        <f>CENSO[[#This Row],[g (m²)]]/SUM(AEEF[AEEF-UT])</f>
        <v>3.101867536184761E-3</v>
      </c>
      <c r="AA1455" s="133">
        <f>CENSO[[#This Row],[v (m³)]]/SUM(AEEF[AEEF-UT])</f>
        <v>4.7768760057245313E-2</v>
      </c>
    </row>
    <row r="1456" spans="1:27" ht="14">
      <c r="A1456" s="86">
        <v>1</v>
      </c>
      <c r="B1456" s="86">
        <v>1</v>
      </c>
      <c r="C1456" s="63">
        <v>48</v>
      </c>
      <c r="D1456" s="63">
        <v>1455</v>
      </c>
      <c r="E1456" s="63" t="str">
        <f>VLOOKUP(CENSO[[#This Row],[NOME COMUM]],ESPECIES[],2,FALSE)</f>
        <v>Piptadenia suaveolens Miq.</v>
      </c>
      <c r="F1456" s="64" t="s">
        <v>22</v>
      </c>
      <c r="G1456" s="64">
        <v>125</v>
      </c>
      <c r="H1456" s="97">
        <f>CENSO[[#This Row],[CAP (cm)]]/PI()</f>
        <v>39.788735772973837</v>
      </c>
      <c r="I1456" s="64">
        <v>16</v>
      </c>
      <c r="J1456" s="96">
        <f>(PI()*(CENSO[[#This Row],[DAP (cm)]]^2))/40000</f>
        <v>0.12433979929054324</v>
      </c>
      <c r="K1456" s="96">
        <f>CENSO[[#This Row],[g (m²)]]*CENSO[[#This Row],[H (m)]]*0.7</f>
        <v>1.3926057520540842</v>
      </c>
      <c r="L1456" s="64">
        <v>1</v>
      </c>
      <c r="M1456" s="65">
        <v>367268.59999999899</v>
      </c>
      <c r="N1456" s="87">
        <v>9707791.8000000007</v>
      </c>
      <c r="O1456" s="98" t="s">
        <v>1225</v>
      </c>
      <c r="P1456" s="87" t="str">
        <f>VLOOKUP(CENSO[[#This Row],[DAP (cm)]],CD[],2,TRUE)</f>
        <v>TORETE</v>
      </c>
      <c r="Q1456" s="87" t="str">
        <f>VLOOKUP(CENSO[[#This Row],[DAP (cm)]],DD[],2,TRUE)</f>
        <v>30├ 40</v>
      </c>
      <c r="R1456" s="87" t="str" cm="1">
        <f t="array" ref="R1456">INDEX(_xlfn.TEXTSPLIT(CENSO[[#This Row],[NOME CIENTIFICO]]," "),1)</f>
        <v>Piptadenia</v>
      </c>
      <c r="S1456" s="98" t="s">
        <v>1004</v>
      </c>
      <c r="T1456" s="87">
        <f>_xlfn.MINIFS(CENSO[DAP (cm)],CENSO[NOME CIENTIFICO],CENSO[[#This Row],[NOME CIENTIFICO]])</f>
        <v>39.788735772973837</v>
      </c>
      <c r="U14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56" s="87" t="str">
        <f>IF(CENSO[[#This Row],[DAP (cm)]]&lt;CENSO[[#This Row],[DMCE (cm)]],"DAP &lt; DMCE","DAP ≥ DMCE")</f>
        <v>DAP &lt; DMCE</v>
      </c>
      <c r="W1456" s="87" t="str">
        <f>IF(CENSO[[#This Row],[DAP (cm)]]&gt;200, "Superior", "Inferior")</f>
        <v>Inferior</v>
      </c>
      <c r="X1456" s="87" t="str">
        <f>VLOOKUP(CENSO[[#This Row],[NOME COMUM]],ESPECIES[],4,FALSE)</f>
        <v>Não</v>
      </c>
      <c r="Y1456" s="87" t="str">
        <f>IF(IFERROR(VLOOKUP(CENSO[[#This Row],[NOME COMUM]],COMERCIAIS[],2, FALSE), "Não") &lt;&gt; "Não", "Sim", "Não")</f>
        <v>Sim</v>
      </c>
      <c r="Z1456" s="133">
        <f>CENSO[[#This Row],[g (m²)]]/SUM(AEEF[AEEF-UT])</f>
        <v>2.175500944990973E-4</v>
      </c>
      <c r="AA1456" s="133">
        <f>CENSO[[#This Row],[v (m³)]]/SUM(AEEF[AEEF-UT])</f>
        <v>2.4365610583898896E-3</v>
      </c>
    </row>
    <row r="1457" spans="1:27" ht="14">
      <c r="A1457" s="86">
        <v>1</v>
      </c>
      <c r="B1457" s="86">
        <v>1</v>
      </c>
      <c r="C1457" s="63">
        <v>48</v>
      </c>
      <c r="D1457" s="63">
        <v>1456</v>
      </c>
      <c r="E1457" s="63" t="str">
        <f>VLOOKUP(CENSO[[#This Row],[NOME COMUM]],ESPECIES[],2,FALSE)</f>
        <v>Tachigali myrmecophila Ducke</v>
      </c>
      <c r="F1457" s="64" t="s">
        <v>14</v>
      </c>
      <c r="G1457" s="64">
        <v>160</v>
      </c>
      <c r="H1457" s="97">
        <f>CENSO[[#This Row],[CAP (cm)]]/PI()</f>
        <v>50.929581789406512</v>
      </c>
      <c r="I1457" s="64">
        <v>15</v>
      </c>
      <c r="J1457" s="96">
        <f>(PI()*(CENSO[[#This Row],[DAP (cm)]]^2))/40000</f>
        <v>0.20371832715762608</v>
      </c>
      <c r="K1457" s="96">
        <f>CENSO[[#This Row],[g (m²)]]*CENSO[[#This Row],[H (m)]]*0.7</f>
        <v>2.1390424351550736</v>
      </c>
      <c r="L1457" s="64">
        <v>2</v>
      </c>
      <c r="M1457" s="65">
        <v>367271.299999999</v>
      </c>
      <c r="N1457" s="87">
        <v>9707792.0999999903</v>
      </c>
      <c r="O1457" s="87" t="s">
        <v>1228</v>
      </c>
      <c r="P1457" s="87" t="str">
        <f>VLOOKUP(CENSO[[#This Row],[DAP (cm)]],CD[],2,TRUE)</f>
        <v>TORA</v>
      </c>
      <c r="Q1457" s="87" t="str">
        <f>VLOOKUP(CENSO[[#This Row],[DAP (cm)]],DD[],2,TRUE)</f>
        <v>50├ 60</v>
      </c>
      <c r="R1457" s="87" t="str" cm="1">
        <f t="array" ref="R1457">INDEX(_xlfn.TEXTSPLIT(CENSO[[#This Row],[NOME CIENTIFICO]]," "),1)</f>
        <v>Tachigali</v>
      </c>
      <c r="S1457" s="98" t="s">
        <v>1004</v>
      </c>
      <c r="T1457" s="87">
        <f>_xlfn.MINIFS(CENSO[DAP (cm)],CENSO[NOME CIENTIFICO],CENSO[[#This Row],[NOME CIENTIFICO]])</f>
        <v>39.152116000606256</v>
      </c>
      <c r="U14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57" s="87" t="str">
        <f>IF(CENSO[[#This Row],[DAP (cm)]]&lt;CENSO[[#This Row],[DMCE (cm)]],"DAP &lt; DMCE","DAP ≥ DMCE")</f>
        <v>DAP ≥ DMCE</v>
      </c>
      <c r="W1457" s="87" t="str">
        <f>IF(CENSO[[#This Row],[DAP (cm)]]&gt;200, "Superior", "Inferior")</f>
        <v>Inferior</v>
      </c>
      <c r="X1457" s="87" t="str">
        <f>VLOOKUP(CENSO[[#This Row],[NOME COMUM]],ESPECIES[],4,FALSE)</f>
        <v>Não</v>
      </c>
      <c r="Y1457" s="87" t="str">
        <f>IF(IFERROR(VLOOKUP(CENSO[[#This Row],[NOME COMUM]],COMERCIAIS[],2, FALSE), "Não") &lt;&gt; "Não", "Sim", "Não")</f>
        <v>Sim</v>
      </c>
      <c r="Z1457" s="133">
        <f>CENSO[[#This Row],[g (m²)]]/SUM(AEEF[AEEF-UT])</f>
        <v>3.5643407482732108E-4</v>
      </c>
      <c r="AA1457" s="133">
        <f>CENSO[[#This Row],[v (m³)]]/SUM(AEEF[AEEF-UT])</f>
        <v>3.7425577856868707E-3</v>
      </c>
    </row>
    <row r="1458" spans="1:27" ht="14">
      <c r="A1458" s="86">
        <v>1</v>
      </c>
      <c r="B1458" s="86">
        <v>1</v>
      </c>
      <c r="C1458" s="63">
        <v>48</v>
      </c>
      <c r="D1458" s="63">
        <v>1457</v>
      </c>
      <c r="E1458" s="63" t="str">
        <f>VLOOKUP(CENSO[[#This Row],[NOME COMUM]],ESPECIES[],2,FALSE)</f>
        <v>Dipteryx odorata (Aubl.) Willd.</v>
      </c>
      <c r="F1458" s="64" t="s">
        <v>4</v>
      </c>
      <c r="G1458" s="64">
        <v>203</v>
      </c>
      <c r="H1458" s="97">
        <f>CENSO[[#This Row],[CAP (cm)]]/PI()</f>
        <v>64.616906895309512</v>
      </c>
      <c r="I1458" s="64">
        <v>17</v>
      </c>
      <c r="J1458" s="96">
        <f>(PI()*(CENSO[[#This Row],[DAP (cm)]]^2))/40000</f>
        <v>0.32793080249369577</v>
      </c>
      <c r="K1458" s="96">
        <f>CENSO[[#This Row],[g (m²)]]*CENSO[[#This Row],[H (m)]]*0.7</f>
        <v>3.9023765496749796</v>
      </c>
      <c r="L1458" s="64">
        <v>1</v>
      </c>
      <c r="M1458" s="65">
        <v>367287.4</v>
      </c>
      <c r="N1458" s="87">
        <v>9707811.4000000004</v>
      </c>
      <c r="O1458" s="98" t="s">
        <v>1225</v>
      </c>
      <c r="P1458" s="87" t="str">
        <f>VLOOKUP(CENSO[[#This Row],[DAP (cm)]],CD[],2,TRUE)</f>
        <v>TORA</v>
      </c>
      <c r="Q1458" s="87" t="str">
        <f>VLOOKUP(CENSO[[#This Row],[DAP (cm)]],DD[],2,TRUE)</f>
        <v>60├ 70</v>
      </c>
      <c r="R1458" s="87" t="str" cm="1">
        <f t="array" ref="R1458">INDEX(_xlfn.TEXTSPLIT(CENSO[[#This Row],[NOME CIENTIFICO]]," "),1)</f>
        <v>Dipteryx</v>
      </c>
      <c r="S1458" s="98" t="s">
        <v>1004</v>
      </c>
      <c r="T1458" s="87">
        <f>_xlfn.MINIFS(CENSO[DAP (cm)],CENSO[NOME CIENTIFICO],CENSO[[#This Row],[NOME CIENTIFICO]])</f>
        <v>39.152116000606256</v>
      </c>
      <c r="U14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80</v>
      </c>
      <c r="V1458" s="87" t="str">
        <f>IF(CENSO[[#This Row],[DAP (cm)]]&lt;CENSO[[#This Row],[DMCE (cm)]],"DAP &lt; DMCE","DAP ≥ DMCE")</f>
        <v>DAP &lt; DMCE</v>
      </c>
      <c r="W1458" s="87" t="str">
        <f>IF(CENSO[[#This Row],[DAP (cm)]]&gt;200, "Superior", "Inferior")</f>
        <v>Inferior</v>
      </c>
      <c r="X1458" s="87" t="str">
        <f>VLOOKUP(CENSO[[#This Row],[NOME COMUM]],ESPECIES[],4,FALSE)</f>
        <v>Vulneravel</v>
      </c>
      <c r="Y1458" s="87" t="str">
        <f>IF(IFERROR(VLOOKUP(CENSO[[#This Row],[NOME COMUM]],COMERCIAIS[],2, FALSE), "Não") &lt;&gt; "Não", "Sim", "Não")</f>
        <v>Sim</v>
      </c>
      <c r="Z1458" s="133">
        <f>CENSO[[#This Row],[g (m²)]]/SUM(AEEF[AEEF-UT])</f>
        <v>5.7376139802965123E-4</v>
      </c>
      <c r="AA1458" s="133">
        <f>CENSO[[#This Row],[v (m³)]]/SUM(AEEF[AEEF-UT])</f>
        <v>6.8277606365528491E-3</v>
      </c>
    </row>
    <row r="1459" spans="1:27" ht="14">
      <c r="A1459" s="86">
        <v>1</v>
      </c>
      <c r="B1459" s="86">
        <v>1</v>
      </c>
      <c r="C1459" s="63">
        <v>48</v>
      </c>
      <c r="D1459" s="63">
        <v>1458</v>
      </c>
      <c r="E1459" s="63" t="str">
        <f>VLOOKUP(CENSO[[#This Row],[NOME COMUM]],ESPECIES[],2,FALSE)</f>
        <v>Protium spruceanum Engl.</v>
      </c>
      <c r="F1459" s="64" t="s">
        <v>46</v>
      </c>
      <c r="G1459" s="64">
        <v>170</v>
      </c>
      <c r="H1459" s="97">
        <f>CENSO[[#This Row],[CAP (cm)]]/PI()</f>
        <v>54.112680651244418</v>
      </c>
      <c r="I1459" s="64">
        <v>14</v>
      </c>
      <c r="J1459" s="96">
        <f>(PI()*(CENSO[[#This Row],[DAP (cm)]]^2))/40000</f>
        <v>0.2299788927677888</v>
      </c>
      <c r="K1459" s="96">
        <f>CENSO[[#This Row],[g (m²)]]*CENSO[[#This Row],[H (m)]]*0.7</f>
        <v>2.2537931491243302</v>
      </c>
      <c r="L1459" s="64">
        <v>2</v>
      </c>
      <c r="M1459" s="65">
        <v>367311.299999999</v>
      </c>
      <c r="N1459" s="87">
        <v>9707783.4000000004</v>
      </c>
      <c r="O1459" s="87" t="s">
        <v>1227</v>
      </c>
      <c r="P1459" s="87" t="str">
        <f>VLOOKUP(CENSO[[#This Row],[DAP (cm)]],CD[],2,TRUE)</f>
        <v>TORA</v>
      </c>
      <c r="Q1459" s="87" t="str">
        <f>VLOOKUP(CENSO[[#This Row],[DAP (cm)]],DD[],2,TRUE)</f>
        <v>50├ 60</v>
      </c>
      <c r="R1459" s="87" t="str" cm="1">
        <f t="array" ref="R1459">INDEX(_xlfn.TEXTSPLIT(CENSO[[#This Row],[NOME CIENTIFICO]]," "),1)</f>
        <v>Protium</v>
      </c>
      <c r="S1459" s="98" t="s">
        <v>1004</v>
      </c>
      <c r="T1459" s="87">
        <f>_xlfn.MINIFS(CENSO[DAP (cm)],CENSO[NOME CIENTIFICO],CENSO[[#This Row],[NOME CIENTIFICO]])</f>
        <v>39.788735772973837</v>
      </c>
      <c r="U14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59" s="87" t="str">
        <f>IF(CENSO[[#This Row],[DAP (cm)]]&lt;CENSO[[#This Row],[DMCE (cm)]],"DAP &lt; DMCE","DAP ≥ DMCE")</f>
        <v>DAP ≥ DMCE</v>
      </c>
      <c r="W1459" s="87" t="str">
        <f>IF(CENSO[[#This Row],[DAP (cm)]]&gt;200, "Superior", "Inferior")</f>
        <v>Inferior</v>
      </c>
      <c r="X1459" s="87" t="str">
        <f>VLOOKUP(CENSO[[#This Row],[NOME COMUM]],ESPECIES[],4,FALSE)</f>
        <v>Não</v>
      </c>
      <c r="Y1459" s="87" t="str">
        <f>IF(IFERROR(VLOOKUP(CENSO[[#This Row],[NOME COMUM]],COMERCIAIS[],2, FALSE), "Não") &lt;&gt; "Não", "Sim", "Não")</f>
        <v>Não</v>
      </c>
      <c r="Z1459" s="133">
        <f>CENSO[[#This Row],[g (m²)]]/SUM(AEEF[AEEF-UT])</f>
        <v>4.0238065478553035E-4</v>
      </c>
      <c r="AA1459" s="133">
        <f>CENSO[[#This Row],[v (m³)]]/SUM(AEEF[AEEF-UT])</f>
        <v>3.9433304168981975E-3</v>
      </c>
    </row>
    <row r="1460" spans="1:27" ht="14">
      <c r="A1460" s="86">
        <v>1</v>
      </c>
      <c r="B1460" s="86">
        <v>1</v>
      </c>
      <c r="C1460" s="63">
        <v>48</v>
      </c>
      <c r="D1460" s="63">
        <v>1459</v>
      </c>
      <c r="E1460" s="63" t="str">
        <f>VLOOKUP(CENSO[[#This Row],[NOME COMUM]],ESPECIES[],2,FALSE)</f>
        <v>Couratari guianensis Aubl.</v>
      </c>
      <c r="F1460" s="64" t="s">
        <v>6</v>
      </c>
      <c r="G1460" s="64">
        <v>180</v>
      </c>
      <c r="H1460" s="97">
        <f>CENSO[[#This Row],[CAP (cm)]]/PI()</f>
        <v>57.295779513082323</v>
      </c>
      <c r="I1460" s="64">
        <v>21</v>
      </c>
      <c r="J1460" s="96">
        <f>(PI()*(CENSO[[#This Row],[DAP (cm)]]^2))/40000</f>
        <v>0.25783100780887047</v>
      </c>
      <c r="K1460" s="96">
        <f>CENSO[[#This Row],[g (m²)]]*CENSO[[#This Row],[H (m)]]*0.7</f>
        <v>3.7901158147903957</v>
      </c>
      <c r="L1460" s="64">
        <v>1</v>
      </c>
      <c r="M1460" s="65">
        <v>367310.09999999899</v>
      </c>
      <c r="N1460" s="87">
        <v>9707781.8000000007</v>
      </c>
      <c r="O1460" s="87" t="s">
        <v>1228</v>
      </c>
      <c r="P1460" s="87" t="str">
        <f>VLOOKUP(CENSO[[#This Row],[DAP (cm)]],CD[],2,TRUE)</f>
        <v>TORA</v>
      </c>
      <c r="Q1460" s="87" t="str">
        <f>VLOOKUP(CENSO[[#This Row],[DAP (cm)]],DD[],2,TRUE)</f>
        <v>50├ 60</v>
      </c>
      <c r="R1460" s="87" t="str" cm="1">
        <f t="array" ref="R1460">INDEX(_xlfn.TEXTSPLIT(CENSO[[#This Row],[NOME CIENTIFICO]]," "),1)</f>
        <v>Couratari</v>
      </c>
      <c r="S1460" s="98" t="s">
        <v>1004</v>
      </c>
      <c r="T1460" s="87">
        <f>_xlfn.MINIFS(CENSO[DAP (cm)],CENSO[NOME CIENTIFICO],CENSO[[#This Row],[NOME CIENTIFICO]])</f>
        <v>38.833806114422465</v>
      </c>
      <c r="U14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60" s="87" t="str">
        <f>IF(CENSO[[#This Row],[DAP (cm)]]&lt;CENSO[[#This Row],[DMCE (cm)]],"DAP &lt; DMCE","DAP ≥ DMCE")</f>
        <v>DAP ≥ DMCE</v>
      </c>
      <c r="W1460" s="87" t="str">
        <f>IF(CENSO[[#This Row],[DAP (cm)]]&gt;200, "Superior", "Inferior")</f>
        <v>Inferior</v>
      </c>
      <c r="X1460" s="87" t="str">
        <f>VLOOKUP(CENSO[[#This Row],[NOME COMUM]],ESPECIES[],4,FALSE)</f>
        <v>Não</v>
      </c>
      <c r="Y1460" s="87" t="str">
        <f>IF(IFERROR(VLOOKUP(CENSO[[#This Row],[NOME COMUM]],COMERCIAIS[],2, FALSE), "Não") &lt;&gt; "Não", "Sim", "Não")</f>
        <v>Sim</v>
      </c>
      <c r="Z1460" s="133">
        <f>CENSO[[#This Row],[g (m²)]]/SUM(AEEF[AEEF-UT])</f>
        <v>4.5111187595332813E-4</v>
      </c>
      <c r="AA1460" s="133">
        <f>CENSO[[#This Row],[v (m³)]]/SUM(AEEF[AEEF-UT])</f>
        <v>6.6313445765139234E-3</v>
      </c>
    </row>
    <row r="1461" spans="1:27" ht="14">
      <c r="A1461" s="86">
        <v>1</v>
      </c>
      <c r="B1461" s="86">
        <v>1</v>
      </c>
      <c r="C1461" s="63">
        <v>48</v>
      </c>
      <c r="D1461" s="63">
        <v>1460</v>
      </c>
      <c r="E1461" s="63" t="str">
        <f>VLOOKUP(CENSO[[#This Row],[NOME COMUM]],ESPECIES[],2,FALSE)</f>
        <v>Caesalpinia paraensis Ducke</v>
      </c>
      <c r="F1461" s="64" t="s">
        <v>56</v>
      </c>
      <c r="G1461" s="64">
        <v>200</v>
      </c>
      <c r="H1461" s="97">
        <f>CENSO[[#This Row],[CAP (cm)]]/PI()</f>
        <v>63.661977236758133</v>
      </c>
      <c r="I1461" s="64">
        <v>14</v>
      </c>
      <c r="J1461" s="96">
        <f>(PI()*(CENSO[[#This Row],[DAP (cm)]]^2))/40000</f>
        <v>0.31830988618379064</v>
      </c>
      <c r="K1461" s="96">
        <f>CENSO[[#This Row],[g (m²)]]*CENSO[[#This Row],[H (m)]]*0.7</f>
        <v>3.1194368846011482</v>
      </c>
      <c r="L1461" s="64">
        <v>2</v>
      </c>
      <c r="M1461" s="65">
        <v>367308.799999999</v>
      </c>
      <c r="N1461" s="87">
        <v>9707780.1999999899</v>
      </c>
      <c r="O1461" s="87" t="s">
        <v>1227</v>
      </c>
      <c r="P1461" s="87" t="str">
        <f>VLOOKUP(CENSO[[#This Row],[DAP (cm)]],CD[],2,TRUE)</f>
        <v>TORA</v>
      </c>
      <c r="Q1461" s="87" t="str">
        <f>VLOOKUP(CENSO[[#This Row],[DAP (cm)]],DD[],2,TRUE)</f>
        <v>60├ 70</v>
      </c>
      <c r="R1461" s="87" t="str" cm="1">
        <f t="array" ref="R1461">INDEX(_xlfn.TEXTSPLIT(CENSO[[#This Row],[NOME CIENTIFICO]]," "),1)</f>
        <v>Caesalpinia</v>
      </c>
      <c r="S1461" s="98" t="s">
        <v>1004</v>
      </c>
      <c r="T1461" s="87">
        <f>_xlfn.MINIFS(CENSO[DAP (cm)],CENSO[NOME CIENTIFICO],CENSO[[#This Row],[NOME CIENTIFICO]])</f>
        <v>43.926764293363114</v>
      </c>
      <c r="U14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1461" s="87" t="str">
        <f>IF(CENSO[[#This Row],[DAP (cm)]]&lt;CENSO[[#This Row],[DMCE (cm)]],"DAP &lt; DMCE","DAP ≥ DMCE")</f>
        <v>DAP ≥ DMCE</v>
      </c>
      <c r="W1461" s="87" t="str">
        <f>IF(CENSO[[#This Row],[DAP (cm)]]&gt;200, "Superior", "Inferior")</f>
        <v>Inferior</v>
      </c>
      <c r="X1461" s="87" t="str">
        <f>VLOOKUP(CENSO[[#This Row],[NOME COMUM]],ESPECIES[],4,FALSE)</f>
        <v>Não</v>
      </c>
      <c r="Y1461" s="87" t="str">
        <f>IF(IFERROR(VLOOKUP(CENSO[[#This Row],[NOME COMUM]],COMERCIAIS[],2, FALSE), "Não") &lt;&gt; "Não", "Sim", "Não")</f>
        <v>Não</v>
      </c>
      <c r="Z1461" s="133">
        <f>CENSO[[#This Row],[g (m²)]]/SUM(AEEF[AEEF-UT])</f>
        <v>5.5692824191768894E-4</v>
      </c>
      <c r="AA1461" s="133">
        <f>CENSO[[#This Row],[v (m³)]]/SUM(AEEF[AEEF-UT])</f>
        <v>5.4578967707933513E-3</v>
      </c>
    </row>
    <row r="1462" spans="1:27" ht="14">
      <c r="A1462" s="86">
        <v>1</v>
      </c>
      <c r="B1462" s="86">
        <v>1</v>
      </c>
      <c r="C1462" s="63">
        <v>48</v>
      </c>
      <c r="D1462" s="63">
        <v>1461</v>
      </c>
      <c r="E1462" s="63" t="str">
        <f>VLOOKUP(CENSO[[#This Row],[NOME COMUM]],ESPECIES[],2,FALSE)</f>
        <v>Piptadenia suaveolens Miq.</v>
      </c>
      <c r="F1462" s="64" t="s">
        <v>22</v>
      </c>
      <c r="G1462" s="64">
        <v>269</v>
      </c>
      <c r="H1462" s="97">
        <f>CENSO[[#This Row],[CAP (cm)]]/PI()</f>
        <v>85.625359383439701</v>
      </c>
      <c r="I1462" s="64">
        <v>15</v>
      </c>
      <c r="J1462" s="96">
        <f>(PI()*(CENSO[[#This Row],[DAP (cm)]]^2))/40000</f>
        <v>0.57583054185363203</v>
      </c>
      <c r="K1462" s="96">
        <f>CENSO[[#This Row],[g (m²)]]*CENSO[[#This Row],[H (m)]]*0.7</f>
        <v>6.0462206894631363</v>
      </c>
      <c r="L1462" s="64">
        <v>1</v>
      </c>
      <c r="M1462" s="65">
        <v>367299.2</v>
      </c>
      <c r="N1462" s="87">
        <v>9707766</v>
      </c>
      <c r="O1462" s="87" t="s">
        <v>1228</v>
      </c>
      <c r="P1462" s="87" t="str">
        <f>VLOOKUP(CENSO[[#This Row],[DAP (cm)]],CD[],2,TRUE)</f>
        <v>TORA</v>
      </c>
      <c r="Q1462" s="87" t="str">
        <f>VLOOKUP(CENSO[[#This Row],[DAP (cm)]],DD[],2,TRUE)</f>
        <v>80├ 90</v>
      </c>
      <c r="R1462" s="87" t="str" cm="1">
        <f t="array" ref="R1462">INDEX(_xlfn.TEXTSPLIT(CENSO[[#This Row],[NOME CIENTIFICO]]," "),1)</f>
        <v>Piptadenia</v>
      </c>
      <c r="S1462" s="98" t="s">
        <v>1004</v>
      </c>
      <c r="T1462" s="87">
        <f>_xlfn.MINIFS(CENSO[DAP (cm)],CENSO[NOME CIENTIFICO],CENSO[[#This Row],[NOME CIENTIFICO]])</f>
        <v>39.788735772973837</v>
      </c>
      <c r="U14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62" s="87" t="str">
        <f>IF(CENSO[[#This Row],[DAP (cm)]]&lt;CENSO[[#This Row],[DMCE (cm)]],"DAP &lt; DMCE","DAP ≥ DMCE")</f>
        <v>DAP ≥ DMCE</v>
      </c>
      <c r="W1462" s="87" t="str">
        <f>IF(CENSO[[#This Row],[DAP (cm)]]&gt;200, "Superior", "Inferior")</f>
        <v>Inferior</v>
      </c>
      <c r="X1462" s="87" t="str">
        <f>VLOOKUP(CENSO[[#This Row],[NOME COMUM]],ESPECIES[],4,FALSE)</f>
        <v>Não</v>
      </c>
      <c r="Y1462" s="87" t="str">
        <f>IF(IFERROR(VLOOKUP(CENSO[[#This Row],[NOME COMUM]],COMERCIAIS[],2, FALSE), "Não") &lt;&gt; "Não", "Sim", "Não")</f>
        <v>Sim</v>
      </c>
      <c r="Z1462" s="133">
        <f>CENSO[[#This Row],[g (m²)]]/SUM(AEEF[AEEF-UT])</f>
        <v>1.0074971128351475E-3</v>
      </c>
      <c r="AA1462" s="133">
        <f>CENSO[[#This Row],[v (m³)]]/SUM(AEEF[AEEF-UT])</f>
        <v>1.0578719684769049E-2</v>
      </c>
    </row>
    <row r="1463" spans="1:27" ht="14">
      <c r="A1463" s="86">
        <v>1</v>
      </c>
      <c r="B1463" s="86">
        <v>1</v>
      </c>
      <c r="C1463" s="63">
        <v>48</v>
      </c>
      <c r="D1463" s="63">
        <v>1462</v>
      </c>
      <c r="E1463" s="63" t="str">
        <f>VLOOKUP(CENSO[[#This Row],[NOME COMUM]],ESPECIES[],2,FALSE)</f>
        <v>Couratari guianensis Aubl.</v>
      </c>
      <c r="F1463" s="64" t="s">
        <v>6</v>
      </c>
      <c r="G1463" s="64">
        <v>306</v>
      </c>
      <c r="H1463" s="97">
        <f>CENSO[[#This Row],[CAP (cm)]]/PI()</f>
        <v>97.402825172239943</v>
      </c>
      <c r="I1463" s="64">
        <v>22</v>
      </c>
      <c r="J1463" s="96">
        <f>(PI()*(CENSO[[#This Row],[DAP (cm)]]^2))/40000</f>
        <v>0.74513161256763549</v>
      </c>
      <c r="K1463" s="96">
        <f>CENSO[[#This Row],[g (m²)]]*CENSO[[#This Row],[H (m)]]*0.7</f>
        <v>11.475026833541584</v>
      </c>
      <c r="L1463" s="64">
        <v>1</v>
      </c>
      <c r="M1463" s="65">
        <v>367299.299999999</v>
      </c>
      <c r="N1463" s="87">
        <v>9707764.5</v>
      </c>
      <c r="O1463" s="87" t="s">
        <v>1228</v>
      </c>
      <c r="P1463" s="87" t="str">
        <f>VLOOKUP(CENSO[[#This Row],[DAP (cm)]],CD[],2,TRUE)</f>
        <v>TORA</v>
      </c>
      <c r="Q1463" s="87" t="str">
        <f>VLOOKUP(CENSO[[#This Row],[DAP (cm)]],DD[],2,TRUE)</f>
        <v>90├ 100</v>
      </c>
      <c r="R1463" s="87" t="str" cm="1">
        <f t="array" ref="R1463">INDEX(_xlfn.TEXTSPLIT(CENSO[[#This Row],[NOME CIENTIFICO]]," "),1)</f>
        <v>Couratari</v>
      </c>
      <c r="S1463" s="98" t="s">
        <v>1004</v>
      </c>
      <c r="T1463" s="87">
        <f>_xlfn.MINIFS(CENSO[DAP (cm)],CENSO[NOME CIENTIFICO],CENSO[[#This Row],[NOME CIENTIFICO]])</f>
        <v>38.833806114422465</v>
      </c>
      <c r="U14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63" s="87" t="str">
        <f>IF(CENSO[[#This Row],[DAP (cm)]]&lt;CENSO[[#This Row],[DMCE (cm)]],"DAP &lt; DMCE","DAP ≥ DMCE")</f>
        <v>DAP ≥ DMCE</v>
      </c>
      <c r="W1463" s="87" t="str">
        <f>IF(CENSO[[#This Row],[DAP (cm)]]&gt;200, "Superior", "Inferior")</f>
        <v>Inferior</v>
      </c>
      <c r="X1463" s="87" t="str">
        <f>VLOOKUP(CENSO[[#This Row],[NOME COMUM]],ESPECIES[],4,FALSE)</f>
        <v>Não</v>
      </c>
      <c r="Y1463" s="87" t="str">
        <f>IF(IFERROR(VLOOKUP(CENSO[[#This Row],[NOME COMUM]],COMERCIAIS[],2, FALSE), "Não") &lt;&gt; "Não", "Sim", "Não")</f>
        <v>Sim</v>
      </c>
      <c r="Z1463" s="133">
        <f>CENSO[[#This Row],[g (m²)]]/SUM(AEEF[AEEF-UT])</f>
        <v>1.3037133215051181E-3</v>
      </c>
      <c r="AA1463" s="133">
        <f>CENSO[[#This Row],[v (m³)]]/SUM(AEEF[AEEF-UT])</f>
        <v>2.0077185151178813E-2</v>
      </c>
    </row>
    <row r="1464" spans="1:27" ht="14">
      <c r="A1464" s="86">
        <v>1</v>
      </c>
      <c r="B1464" s="86">
        <v>1</v>
      </c>
      <c r="C1464" s="63">
        <v>48</v>
      </c>
      <c r="D1464" s="63">
        <v>1463</v>
      </c>
      <c r="E1464" s="63" t="str">
        <f>VLOOKUP(CENSO[[#This Row],[NOME COMUM]],ESPECIES[],2,FALSE)</f>
        <v>Ocotea cymbarum Kunth</v>
      </c>
      <c r="F1464" s="64" t="s">
        <v>11</v>
      </c>
      <c r="G1464" s="64">
        <v>162</v>
      </c>
      <c r="H1464" s="97">
        <f>CENSO[[#This Row],[CAP (cm)]]/PI()</f>
        <v>51.566201561774093</v>
      </c>
      <c r="I1464" s="64">
        <v>20</v>
      </c>
      <c r="J1464" s="96">
        <f>(PI()*(CENSO[[#This Row],[DAP (cm)]]^2))/40000</f>
        <v>0.20884311632518512</v>
      </c>
      <c r="K1464" s="96">
        <f>CENSO[[#This Row],[g (m²)]]*CENSO[[#This Row],[H (m)]]*0.7</f>
        <v>2.9238036285525912</v>
      </c>
      <c r="L1464" s="64">
        <v>1</v>
      </c>
      <c r="M1464" s="65">
        <v>367315.7</v>
      </c>
      <c r="N1464" s="87">
        <v>9707772.8000000007</v>
      </c>
      <c r="O1464" s="87" t="s">
        <v>1228</v>
      </c>
      <c r="P1464" s="87" t="str">
        <f>VLOOKUP(CENSO[[#This Row],[DAP (cm)]],CD[],2,TRUE)</f>
        <v>TORA</v>
      </c>
      <c r="Q1464" s="87" t="str">
        <f>VLOOKUP(CENSO[[#This Row],[DAP (cm)]],DD[],2,TRUE)</f>
        <v>50├ 60</v>
      </c>
      <c r="R1464" s="87" t="str" cm="1">
        <f t="array" ref="R1464">INDEX(_xlfn.TEXTSPLIT(CENSO[[#This Row],[NOME CIENTIFICO]]," "),1)</f>
        <v>Ocotea</v>
      </c>
      <c r="S1464" s="98" t="s">
        <v>1004</v>
      </c>
      <c r="T1464" s="87">
        <f>_xlfn.MINIFS(CENSO[DAP (cm)],CENSO[NOME CIENTIFICO],CENSO[[#This Row],[NOME CIENTIFICO]])</f>
        <v>39.470425886790046</v>
      </c>
      <c r="U14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64" s="87" t="str">
        <f>IF(CENSO[[#This Row],[DAP (cm)]]&lt;CENSO[[#This Row],[DMCE (cm)]],"DAP &lt; DMCE","DAP ≥ DMCE")</f>
        <v>DAP ≥ DMCE</v>
      </c>
      <c r="W1464" s="87" t="str">
        <f>IF(CENSO[[#This Row],[DAP (cm)]]&gt;200, "Superior", "Inferior")</f>
        <v>Inferior</v>
      </c>
      <c r="X1464" s="87" t="str">
        <f>VLOOKUP(CENSO[[#This Row],[NOME COMUM]],ESPECIES[],4,FALSE)</f>
        <v>Não</v>
      </c>
      <c r="Y1464" s="87" t="str">
        <f>IF(IFERROR(VLOOKUP(CENSO[[#This Row],[NOME COMUM]],COMERCIAIS[],2, FALSE), "Não") &lt;&gt; "Não", "Sim", "Não")</f>
        <v>Sim</v>
      </c>
      <c r="Z1464" s="133">
        <f>CENSO[[#This Row],[g (m²)]]/SUM(AEEF[AEEF-UT])</f>
        <v>3.6540061952219585E-4</v>
      </c>
      <c r="AA1464" s="133">
        <f>CENSO[[#This Row],[v (m³)]]/SUM(AEEF[AEEF-UT])</f>
        <v>5.1156086733107412E-3</v>
      </c>
    </row>
    <row r="1465" spans="1:27" ht="14">
      <c r="A1465" s="86">
        <v>1</v>
      </c>
      <c r="B1465" s="86">
        <v>1</v>
      </c>
      <c r="C1465" s="63">
        <v>48</v>
      </c>
      <c r="D1465" s="63">
        <v>1464</v>
      </c>
      <c r="E1465" s="63" t="str">
        <f>VLOOKUP(CENSO[[#This Row],[NOME COMUM]],ESPECIES[],2,FALSE)</f>
        <v>Couratari guianensis Aubl.</v>
      </c>
      <c r="F1465" s="64" t="s">
        <v>6</v>
      </c>
      <c r="G1465" s="64">
        <v>290</v>
      </c>
      <c r="H1465" s="97">
        <f>CENSO[[#This Row],[CAP (cm)]]/PI()</f>
        <v>92.309866993299295</v>
      </c>
      <c r="I1465" s="64">
        <v>23</v>
      </c>
      <c r="J1465" s="96">
        <f>(PI()*(CENSO[[#This Row],[DAP (cm)]]^2))/40000</f>
        <v>0.6692465357014199</v>
      </c>
      <c r="K1465" s="96">
        <f>CENSO[[#This Row],[g (m²)]]*CENSO[[#This Row],[H (m)]]*0.7</f>
        <v>10.774869224792859</v>
      </c>
      <c r="L1465" s="64">
        <v>1</v>
      </c>
      <c r="M1465" s="65">
        <v>367320.5</v>
      </c>
      <c r="N1465" s="87">
        <v>9707772.5</v>
      </c>
      <c r="O1465" s="87" t="s">
        <v>1228</v>
      </c>
      <c r="P1465" s="87" t="str">
        <f>VLOOKUP(CENSO[[#This Row],[DAP (cm)]],CD[],2,TRUE)</f>
        <v>TORA</v>
      </c>
      <c r="Q1465" s="87" t="str">
        <f>VLOOKUP(CENSO[[#This Row],[DAP (cm)]],DD[],2,TRUE)</f>
        <v>90├ 100</v>
      </c>
      <c r="R1465" s="87" t="str" cm="1">
        <f t="array" ref="R1465">INDEX(_xlfn.TEXTSPLIT(CENSO[[#This Row],[NOME CIENTIFICO]]," "),1)</f>
        <v>Couratari</v>
      </c>
      <c r="S1465" s="98" t="s">
        <v>1004</v>
      </c>
      <c r="T1465" s="87">
        <f>_xlfn.MINIFS(CENSO[DAP (cm)],CENSO[NOME CIENTIFICO],CENSO[[#This Row],[NOME CIENTIFICO]])</f>
        <v>38.833806114422465</v>
      </c>
      <c r="U14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65" s="87" t="str">
        <f>IF(CENSO[[#This Row],[DAP (cm)]]&lt;CENSO[[#This Row],[DMCE (cm)]],"DAP &lt; DMCE","DAP ≥ DMCE")</f>
        <v>DAP ≥ DMCE</v>
      </c>
      <c r="W1465" s="87" t="str">
        <f>IF(CENSO[[#This Row],[DAP (cm)]]&gt;200, "Superior", "Inferior")</f>
        <v>Inferior</v>
      </c>
      <c r="X1465" s="87" t="str">
        <f>VLOOKUP(CENSO[[#This Row],[NOME COMUM]],ESPECIES[],4,FALSE)</f>
        <v>Não</v>
      </c>
      <c r="Y1465" s="87" t="str">
        <f>IF(IFERROR(VLOOKUP(CENSO[[#This Row],[NOME COMUM]],COMERCIAIS[],2, FALSE), "Não") &lt;&gt; "Não", "Sim", "Não")</f>
        <v>Sim</v>
      </c>
      <c r="Z1465" s="133">
        <f>CENSO[[#This Row],[g (m²)]]/SUM(AEEF[AEEF-UT])</f>
        <v>1.1709416286319412E-3</v>
      </c>
      <c r="AA1465" s="133">
        <f>CENSO[[#This Row],[v (m³)]]/SUM(AEEF[AEEF-UT])</f>
        <v>1.8852160220974249E-2</v>
      </c>
    </row>
    <row r="1466" spans="1:27" ht="14">
      <c r="A1466" s="86">
        <v>1</v>
      </c>
      <c r="B1466" s="86">
        <v>1</v>
      </c>
      <c r="C1466" s="63">
        <v>48</v>
      </c>
      <c r="D1466" s="63">
        <v>1465</v>
      </c>
      <c r="E1466" s="63" t="str">
        <f>VLOOKUP(CENSO[[#This Row],[NOME COMUM]],ESPECIES[],2,FALSE)</f>
        <v>Couratari guianensis Aubl.</v>
      </c>
      <c r="F1466" s="64" t="s">
        <v>6</v>
      </c>
      <c r="G1466" s="64">
        <v>300</v>
      </c>
      <c r="H1466" s="97">
        <f>CENSO[[#This Row],[CAP (cm)]]/PI()</f>
        <v>95.4929658551372</v>
      </c>
      <c r="I1466" s="64">
        <v>25</v>
      </c>
      <c r="J1466" s="96">
        <f>(PI()*(CENSO[[#This Row],[DAP (cm)]]^2))/40000</f>
        <v>0.7161972439135289</v>
      </c>
      <c r="K1466" s="96">
        <f>CENSO[[#This Row],[g (m²)]]*CENSO[[#This Row],[H (m)]]*0.7</f>
        <v>12.533451768486755</v>
      </c>
      <c r="L1466" s="64">
        <v>1</v>
      </c>
      <c r="M1466" s="65">
        <v>367319.5</v>
      </c>
      <c r="N1466" s="87">
        <v>9707761.3000000007</v>
      </c>
      <c r="O1466" s="87" t="s">
        <v>1228</v>
      </c>
      <c r="P1466" s="87" t="str">
        <f>VLOOKUP(CENSO[[#This Row],[DAP (cm)]],CD[],2,TRUE)</f>
        <v>TORA</v>
      </c>
      <c r="Q1466" s="87" t="str">
        <f>VLOOKUP(CENSO[[#This Row],[DAP (cm)]],DD[],2,TRUE)</f>
        <v>90├ 100</v>
      </c>
      <c r="R1466" s="87" t="str" cm="1">
        <f t="array" ref="R1466">INDEX(_xlfn.TEXTSPLIT(CENSO[[#This Row],[NOME CIENTIFICO]]," "),1)</f>
        <v>Couratari</v>
      </c>
      <c r="S1466" s="98" t="s">
        <v>1004</v>
      </c>
      <c r="T1466" s="87">
        <f>_xlfn.MINIFS(CENSO[DAP (cm)],CENSO[NOME CIENTIFICO],CENSO[[#This Row],[NOME CIENTIFICO]])</f>
        <v>38.833806114422465</v>
      </c>
      <c r="U14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66" s="87" t="str">
        <f>IF(CENSO[[#This Row],[DAP (cm)]]&lt;CENSO[[#This Row],[DMCE (cm)]],"DAP &lt; DMCE","DAP ≥ DMCE")</f>
        <v>DAP ≥ DMCE</v>
      </c>
      <c r="W1466" s="87" t="str">
        <f>IF(CENSO[[#This Row],[DAP (cm)]]&gt;200, "Superior", "Inferior")</f>
        <v>Inferior</v>
      </c>
      <c r="X1466" s="87" t="str">
        <f>VLOOKUP(CENSO[[#This Row],[NOME COMUM]],ESPECIES[],4,FALSE)</f>
        <v>Não</v>
      </c>
      <c r="Y1466" s="87" t="str">
        <f>IF(IFERROR(VLOOKUP(CENSO[[#This Row],[NOME COMUM]],COMERCIAIS[],2, FALSE), "Não") &lt;&gt; "Não", "Sim", "Não")</f>
        <v>Sim</v>
      </c>
      <c r="Z1466" s="133">
        <f>CENSO[[#This Row],[g (m²)]]/SUM(AEEF[AEEF-UT])</f>
        <v>1.2530885443148001E-3</v>
      </c>
      <c r="AA1466" s="133">
        <f>CENSO[[#This Row],[v (m³)]]/SUM(AEEF[AEEF-UT])</f>
        <v>2.1929049525509E-2</v>
      </c>
    </row>
    <row r="1467" spans="1:27" ht="14">
      <c r="A1467" s="86">
        <v>1</v>
      </c>
      <c r="B1467" s="86">
        <v>1</v>
      </c>
      <c r="C1467" s="63">
        <v>48</v>
      </c>
      <c r="D1467" s="63">
        <v>1466</v>
      </c>
      <c r="E1467" s="63" t="str">
        <f>VLOOKUP(CENSO[[#This Row],[NOME COMUM]],ESPECIES[],2,FALSE)</f>
        <v>Tachigali myrmecophila Ducke</v>
      </c>
      <c r="F1467" s="64" t="s">
        <v>14</v>
      </c>
      <c r="G1467" s="64">
        <v>290</v>
      </c>
      <c r="H1467" s="97">
        <f>CENSO[[#This Row],[CAP (cm)]]/PI()</f>
        <v>92.309866993299295</v>
      </c>
      <c r="I1467" s="64">
        <v>16</v>
      </c>
      <c r="J1467" s="96">
        <f>(PI()*(CENSO[[#This Row],[DAP (cm)]]^2))/40000</f>
        <v>0.6692465357014199</v>
      </c>
      <c r="K1467" s="96">
        <f>CENSO[[#This Row],[g (m²)]]*CENSO[[#This Row],[H (m)]]*0.7</f>
        <v>7.495561199855902</v>
      </c>
      <c r="L1467" s="64">
        <v>1</v>
      </c>
      <c r="M1467" s="65">
        <v>367436.59999999899</v>
      </c>
      <c r="N1467" s="87">
        <v>9707669.4000000004</v>
      </c>
      <c r="O1467" s="87" t="s">
        <v>1228</v>
      </c>
      <c r="P1467" s="87" t="str">
        <f>VLOOKUP(CENSO[[#This Row],[DAP (cm)]],CD[],2,TRUE)</f>
        <v>TORA</v>
      </c>
      <c r="Q1467" s="87" t="str">
        <f>VLOOKUP(CENSO[[#This Row],[DAP (cm)]],DD[],2,TRUE)</f>
        <v>90├ 100</v>
      </c>
      <c r="R1467" s="87" t="str" cm="1">
        <f t="array" ref="R1467">INDEX(_xlfn.TEXTSPLIT(CENSO[[#This Row],[NOME CIENTIFICO]]," "),1)</f>
        <v>Tachigali</v>
      </c>
      <c r="S1467" s="98" t="s">
        <v>1004</v>
      </c>
      <c r="T1467" s="87">
        <f>_xlfn.MINIFS(CENSO[DAP (cm)],CENSO[NOME CIENTIFICO],CENSO[[#This Row],[NOME CIENTIFICO]])</f>
        <v>39.152116000606256</v>
      </c>
      <c r="U14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67" s="87" t="str">
        <f>IF(CENSO[[#This Row],[DAP (cm)]]&lt;CENSO[[#This Row],[DMCE (cm)]],"DAP &lt; DMCE","DAP ≥ DMCE")</f>
        <v>DAP ≥ DMCE</v>
      </c>
      <c r="W1467" s="87" t="str">
        <f>IF(CENSO[[#This Row],[DAP (cm)]]&gt;200, "Superior", "Inferior")</f>
        <v>Inferior</v>
      </c>
      <c r="X1467" s="87" t="str">
        <f>VLOOKUP(CENSO[[#This Row],[NOME COMUM]],ESPECIES[],4,FALSE)</f>
        <v>Não</v>
      </c>
      <c r="Y1467" s="87" t="str">
        <f>IF(IFERROR(VLOOKUP(CENSO[[#This Row],[NOME COMUM]],COMERCIAIS[],2, FALSE), "Não") &lt;&gt; "Não", "Sim", "Não")</f>
        <v>Sim</v>
      </c>
      <c r="Z1467" s="133">
        <f>CENSO[[#This Row],[g (m²)]]/SUM(AEEF[AEEF-UT])</f>
        <v>1.1709416286319412E-3</v>
      </c>
      <c r="AA1467" s="133">
        <f>CENSO[[#This Row],[v (m³)]]/SUM(AEEF[AEEF-UT])</f>
        <v>1.3114546240677739E-2</v>
      </c>
    </row>
    <row r="1468" spans="1:27" ht="14">
      <c r="A1468" s="86">
        <v>1</v>
      </c>
      <c r="B1468" s="86">
        <v>1</v>
      </c>
      <c r="C1468" s="63">
        <v>48</v>
      </c>
      <c r="D1468" s="63">
        <v>1467</v>
      </c>
      <c r="E1468" s="63" t="str">
        <f>VLOOKUP(CENSO[[#This Row],[NOME COMUM]],ESPECIES[],2,FALSE)</f>
        <v>Tachigali myrmecophila Ducke</v>
      </c>
      <c r="F1468" s="64" t="s">
        <v>14</v>
      </c>
      <c r="G1468" s="64">
        <v>168</v>
      </c>
      <c r="H1468" s="97">
        <f>CENSO[[#This Row],[CAP (cm)]]/PI()</f>
        <v>53.476060878876837</v>
      </c>
      <c r="I1468" s="64">
        <v>15</v>
      </c>
      <c r="J1468" s="96">
        <f>(PI()*(CENSO[[#This Row],[DAP (cm)]]^2))/40000</f>
        <v>0.22459945569128273</v>
      </c>
      <c r="K1468" s="96">
        <f>CENSO[[#This Row],[g (m²)]]*CENSO[[#This Row],[H (m)]]*0.7</f>
        <v>2.3582942847584683</v>
      </c>
      <c r="L1468" s="64">
        <v>1</v>
      </c>
      <c r="M1468" s="65">
        <v>367424.4</v>
      </c>
      <c r="N1468" s="87">
        <v>9707653.4000000004</v>
      </c>
      <c r="O1468" s="87" t="s">
        <v>1228</v>
      </c>
      <c r="P1468" s="87" t="str">
        <f>VLOOKUP(CENSO[[#This Row],[DAP (cm)]],CD[],2,TRUE)</f>
        <v>TORA</v>
      </c>
      <c r="Q1468" s="87" t="str">
        <f>VLOOKUP(CENSO[[#This Row],[DAP (cm)]],DD[],2,TRUE)</f>
        <v>50├ 60</v>
      </c>
      <c r="R1468" s="87" t="str" cm="1">
        <f t="array" ref="R1468">INDEX(_xlfn.TEXTSPLIT(CENSO[[#This Row],[NOME CIENTIFICO]]," "),1)</f>
        <v>Tachigali</v>
      </c>
      <c r="S1468" s="98" t="s">
        <v>1004</v>
      </c>
      <c r="T1468" s="87">
        <f>_xlfn.MINIFS(CENSO[DAP (cm)],CENSO[NOME CIENTIFICO],CENSO[[#This Row],[NOME CIENTIFICO]])</f>
        <v>39.152116000606256</v>
      </c>
      <c r="U14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68" s="87" t="str">
        <f>IF(CENSO[[#This Row],[DAP (cm)]]&lt;CENSO[[#This Row],[DMCE (cm)]],"DAP &lt; DMCE","DAP ≥ DMCE")</f>
        <v>DAP ≥ DMCE</v>
      </c>
      <c r="W1468" s="87" t="str">
        <f>IF(CENSO[[#This Row],[DAP (cm)]]&gt;200, "Superior", "Inferior")</f>
        <v>Inferior</v>
      </c>
      <c r="X1468" s="87" t="str">
        <f>VLOOKUP(CENSO[[#This Row],[NOME COMUM]],ESPECIES[],4,FALSE)</f>
        <v>Não</v>
      </c>
      <c r="Y1468" s="87" t="str">
        <f>IF(IFERROR(VLOOKUP(CENSO[[#This Row],[NOME COMUM]],COMERCIAIS[],2, FALSE), "Não") &lt;&gt; "Não", "Sim", "Não")</f>
        <v>Sim</v>
      </c>
      <c r="Z1468" s="133">
        <f>CENSO[[#This Row],[g (m²)]]/SUM(AEEF[AEEF-UT])</f>
        <v>3.9296856749712139E-4</v>
      </c>
      <c r="AA1468" s="133">
        <f>CENSO[[#This Row],[v (m³)]]/SUM(AEEF[AEEF-UT])</f>
        <v>4.1261699587197744E-3</v>
      </c>
    </row>
    <row r="1469" spans="1:27" ht="14">
      <c r="A1469" s="86">
        <v>1</v>
      </c>
      <c r="B1469" s="86">
        <v>1</v>
      </c>
      <c r="C1469" s="63">
        <v>49</v>
      </c>
      <c r="D1469" s="63">
        <v>1468</v>
      </c>
      <c r="E1469" s="63" t="str">
        <f>VLOOKUP(CENSO[[#This Row],[NOME COMUM]],ESPECIES[],2,FALSE)</f>
        <v>Astronium lecointei Ducke</v>
      </c>
      <c r="F1469" s="64" t="s">
        <v>5</v>
      </c>
      <c r="G1469" s="64">
        <v>170</v>
      </c>
      <c r="H1469" s="97">
        <f>CENSO[[#This Row],[CAP (cm)]]/PI()</f>
        <v>54.112680651244418</v>
      </c>
      <c r="I1469" s="64">
        <v>17</v>
      </c>
      <c r="J1469" s="96">
        <f>(PI()*(CENSO[[#This Row],[DAP (cm)]]^2))/40000</f>
        <v>0.2299788927677888</v>
      </c>
      <c r="K1469" s="96">
        <f>CENSO[[#This Row],[g (m²)]]*CENSO[[#This Row],[H (m)]]*0.7</f>
        <v>2.7367488239366864</v>
      </c>
      <c r="L1469" s="64">
        <v>1</v>
      </c>
      <c r="M1469" s="65">
        <v>367406.7</v>
      </c>
      <c r="N1469" s="87">
        <v>9707649.0999999903</v>
      </c>
      <c r="O1469" s="87" t="s">
        <v>1228</v>
      </c>
      <c r="P1469" s="87" t="str">
        <f>VLOOKUP(CENSO[[#This Row],[DAP (cm)]],CD[],2,TRUE)</f>
        <v>TORA</v>
      </c>
      <c r="Q1469" s="87" t="str">
        <f>VLOOKUP(CENSO[[#This Row],[DAP (cm)]],DD[],2,TRUE)</f>
        <v>50├ 60</v>
      </c>
      <c r="R1469" s="87" t="str" cm="1">
        <f t="array" ref="R1469">INDEX(_xlfn.TEXTSPLIT(CENSO[[#This Row],[NOME CIENTIFICO]]," "),1)</f>
        <v>Astronium</v>
      </c>
      <c r="S1469" s="98" t="s">
        <v>1004</v>
      </c>
      <c r="T1469" s="87">
        <f>_xlfn.MINIFS(CENSO[DAP (cm)],CENSO[NOME CIENTIFICO],CENSO[[#This Row],[NOME CIENTIFICO]])</f>
        <v>40.107045659157627</v>
      </c>
      <c r="U14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469" s="87" t="str">
        <f>IF(CENSO[[#This Row],[DAP (cm)]]&lt;CENSO[[#This Row],[DMCE (cm)]],"DAP &lt; DMCE","DAP ≥ DMCE")</f>
        <v>DAP ≥ DMCE</v>
      </c>
      <c r="W1469" s="87" t="str">
        <f>IF(CENSO[[#This Row],[DAP (cm)]]&gt;200, "Superior", "Inferior")</f>
        <v>Inferior</v>
      </c>
      <c r="X1469" s="87" t="str">
        <f>VLOOKUP(CENSO[[#This Row],[NOME COMUM]],ESPECIES[],4,FALSE)</f>
        <v>Não</v>
      </c>
      <c r="Y1469" s="87" t="str">
        <f>IF(IFERROR(VLOOKUP(CENSO[[#This Row],[NOME COMUM]],COMERCIAIS[],2, FALSE), "Não") &lt;&gt; "Não", "Sim", "Não")</f>
        <v>Sim</v>
      </c>
      <c r="Z1469" s="133">
        <f>CENSO[[#This Row],[g (m²)]]/SUM(AEEF[AEEF-UT])</f>
        <v>4.0238065478553035E-4</v>
      </c>
      <c r="AA1469" s="133">
        <f>CENSO[[#This Row],[v (m³)]]/SUM(AEEF[AEEF-UT])</f>
        <v>4.7883297919478112E-3</v>
      </c>
    </row>
    <row r="1470" spans="1:27" ht="14">
      <c r="A1470" s="86">
        <v>1</v>
      </c>
      <c r="B1470" s="86">
        <v>1</v>
      </c>
      <c r="C1470" s="63">
        <v>49</v>
      </c>
      <c r="D1470" s="63">
        <v>1469</v>
      </c>
      <c r="E1470" s="63" t="str">
        <f>VLOOKUP(CENSO[[#This Row],[NOME COMUM]],ESPECIES[],2,FALSE)</f>
        <v>Virola sebifera Aubl.</v>
      </c>
      <c r="F1470" s="64" t="s">
        <v>18</v>
      </c>
      <c r="G1470" s="64">
        <v>180</v>
      </c>
      <c r="H1470" s="97">
        <f>CENSO[[#This Row],[CAP (cm)]]/PI()</f>
        <v>57.295779513082323</v>
      </c>
      <c r="I1470" s="64">
        <v>16</v>
      </c>
      <c r="J1470" s="96">
        <f>(PI()*(CENSO[[#This Row],[DAP (cm)]]^2))/40000</f>
        <v>0.25783100780887047</v>
      </c>
      <c r="K1470" s="96">
        <f>CENSO[[#This Row],[g (m²)]]*CENSO[[#This Row],[H (m)]]*0.7</f>
        <v>2.887707287459349</v>
      </c>
      <c r="L1470" s="64">
        <v>1</v>
      </c>
      <c r="M1470" s="65">
        <v>367389.2</v>
      </c>
      <c r="N1470" s="87">
        <v>9707667.3000000007</v>
      </c>
      <c r="O1470" s="87" t="s">
        <v>1227</v>
      </c>
      <c r="P1470" s="87" t="str">
        <f>VLOOKUP(CENSO[[#This Row],[DAP (cm)]],CD[],2,TRUE)</f>
        <v>TORA</v>
      </c>
      <c r="Q1470" s="87" t="str">
        <f>VLOOKUP(CENSO[[#This Row],[DAP (cm)]],DD[],2,TRUE)</f>
        <v>50├ 60</v>
      </c>
      <c r="R1470" s="87" t="str" cm="1">
        <f t="array" ref="R1470">INDEX(_xlfn.TEXTSPLIT(CENSO[[#This Row],[NOME CIENTIFICO]]," "),1)</f>
        <v>Virola</v>
      </c>
      <c r="S1470" s="98" t="s">
        <v>1004</v>
      </c>
      <c r="T1470" s="87">
        <f>_xlfn.MINIFS(CENSO[DAP (cm)],CENSO[NOME CIENTIFICO],CENSO[[#This Row],[NOME CIENTIFICO]])</f>
        <v>38.197186342054884</v>
      </c>
      <c r="U14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70" s="87" t="str">
        <f>IF(CENSO[[#This Row],[DAP (cm)]]&lt;CENSO[[#This Row],[DMCE (cm)]],"DAP &lt; DMCE","DAP ≥ DMCE")</f>
        <v>DAP ≥ DMCE</v>
      </c>
      <c r="W1470" s="87" t="str">
        <f>IF(CENSO[[#This Row],[DAP (cm)]]&gt;200, "Superior", "Inferior")</f>
        <v>Inferior</v>
      </c>
      <c r="X1470" s="87" t="str">
        <f>VLOOKUP(CENSO[[#This Row],[NOME COMUM]],ESPECIES[],4,FALSE)</f>
        <v>Não</v>
      </c>
      <c r="Y1470" s="87" t="str">
        <f>IF(IFERROR(VLOOKUP(CENSO[[#This Row],[NOME COMUM]],COMERCIAIS[],2, FALSE), "Não") &lt;&gt; "Não", "Sim", "Não")</f>
        <v>Não</v>
      </c>
      <c r="Z1470" s="133">
        <f>CENSO[[#This Row],[g (m²)]]/SUM(AEEF[AEEF-UT])</f>
        <v>4.5111187595332813E-4</v>
      </c>
      <c r="AA1470" s="133">
        <f>CENSO[[#This Row],[v (m³)]]/SUM(AEEF[AEEF-UT])</f>
        <v>5.0524530106772752E-3</v>
      </c>
    </row>
    <row r="1471" spans="1:27" ht="14">
      <c r="A1471" s="86">
        <v>1</v>
      </c>
      <c r="B1471" s="86">
        <v>1</v>
      </c>
      <c r="C1471" s="63">
        <v>49</v>
      </c>
      <c r="D1471" s="63">
        <v>1470</v>
      </c>
      <c r="E1471" s="63" t="str">
        <f>VLOOKUP(CENSO[[#This Row],[NOME COMUM]],ESPECIES[],2,FALSE)</f>
        <v>Tachigali myrmecophila Ducke</v>
      </c>
      <c r="F1471" s="64" t="s">
        <v>14</v>
      </c>
      <c r="G1471" s="64">
        <v>213</v>
      </c>
      <c r="H1471" s="97">
        <f>CENSO[[#This Row],[CAP (cm)]]/PI()</f>
        <v>67.800005757147417</v>
      </c>
      <c r="I1471" s="64">
        <v>17</v>
      </c>
      <c r="J1471" s="96">
        <f>(PI()*(CENSO[[#This Row],[DAP (cm)]]^2))/40000</f>
        <v>0.36103503065681003</v>
      </c>
      <c r="K1471" s="96">
        <f>CENSO[[#This Row],[g (m²)]]*CENSO[[#This Row],[H (m)]]*0.7</f>
        <v>4.2963168648160392</v>
      </c>
      <c r="L1471" s="64">
        <v>1</v>
      </c>
      <c r="M1471" s="65">
        <v>367383.59999999899</v>
      </c>
      <c r="N1471" s="87">
        <v>9707661.5999999903</v>
      </c>
      <c r="O1471" s="87" t="s">
        <v>1228</v>
      </c>
      <c r="P1471" s="87" t="str">
        <f>VLOOKUP(CENSO[[#This Row],[DAP (cm)]],CD[],2,TRUE)</f>
        <v>TORA</v>
      </c>
      <c r="Q1471" s="87" t="str">
        <f>VLOOKUP(CENSO[[#This Row],[DAP (cm)]],DD[],2,TRUE)</f>
        <v>60├ 70</v>
      </c>
      <c r="R1471" s="87" t="str" cm="1">
        <f t="array" ref="R1471">INDEX(_xlfn.TEXTSPLIT(CENSO[[#This Row],[NOME CIENTIFICO]]," "),1)</f>
        <v>Tachigali</v>
      </c>
      <c r="S1471" s="98" t="s">
        <v>1004</v>
      </c>
      <c r="T1471" s="87">
        <f>_xlfn.MINIFS(CENSO[DAP (cm)],CENSO[NOME CIENTIFICO],CENSO[[#This Row],[NOME CIENTIFICO]])</f>
        <v>39.152116000606256</v>
      </c>
      <c r="U14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71" s="87" t="str">
        <f>IF(CENSO[[#This Row],[DAP (cm)]]&lt;CENSO[[#This Row],[DMCE (cm)]],"DAP &lt; DMCE","DAP ≥ DMCE")</f>
        <v>DAP ≥ DMCE</v>
      </c>
      <c r="W1471" s="87" t="str">
        <f>IF(CENSO[[#This Row],[DAP (cm)]]&gt;200, "Superior", "Inferior")</f>
        <v>Inferior</v>
      </c>
      <c r="X1471" s="87" t="str">
        <f>VLOOKUP(CENSO[[#This Row],[NOME COMUM]],ESPECIES[],4,FALSE)</f>
        <v>Não</v>
      </c>
      <c r="Y1471" s="87" t="str">
        <f>IF(IFERROR(VLOOKUP(CENSO[[#This Row],[NOME COMUM]],COMERCIAIS[],2, FALSE), "Não") &lt;&gt; "Não", "Sim", "Não")</f>
        <v>Sim</v>
      </c>
      <c r="Z1471" s="133">
        <f>CENSO[[#This Row],[g (m²)]]/SUM(AEEF[AEEF-UT])</f>
        <v>6.3168193518909092E-4</v>
      </c>
      <c r="AA1471" s="133">
        <f>CENSO[[#This Row],[v (m³)]]/SUM(AEEF[AEEF-UT])</f>
        <v>7.5170150287501821E-3</v>
      </c>
    </row>
    <row r="1472" spans="1:27" ht="14">
      <c r="A1472" s="86">
        <v>1</v>
      </c>
      <c r="B1472" s="86">
        <v>1</v>
      </c>
      <c r="C1472" s="63">
        <v>49</v>
      </c>
      <c r="D1472" s="63">
        <v>1471</v>
      </c>
      <c r="E1472" s="63" t="str">
        <f>VLOOKUP(CENSO[[#This Row],[NOME COMUM]],ESPECIES[],2,FALSE)</f>
        <v>Virola sebifera Aubl.</v>
      </c>
      <c r="F1472" s="64" t="s">
        <v>18</v>
      </c>
      <c r="G1472" s="64">
        <v>141</v>
      </c>
      <c r="H1472" s="97">
        <f>CENSO[[#This Row],[CAP (cm)]]/PI()</f>
        <v>44.881693951914485</v>
      </c>
      <c r="I1472" s="64">
        <v>18</v>
      </c>
      <c r="J1472" s="96">
        <f>(PI()*(CENSO[[#This Row],[DAP (cm)]]^2))/40000</f>
        <v>0.15820797118049854</v>
      </c>
      <c r="K1472" s="96">
        <f>CENSO[[#This Row],[g (m²)]]*CENSO[[#This Row],[H (m)]]*0.7</f>
        <v>1.9934204368742814</v>
      </c>
      <c r="L1472" s="64">
        <v>1</v>
      </c>
      <c r="M1472" s="65">
        <v>367380.9</v>
      </c>
      <c r="N1472" s="87">
        <v>9707661.3000000007</v>
      </c>
      <c r="O1472" s="98" t="s">
        <v>1225</v>
      </c>
      <c r="P1472" s="87" t="str">
        <f>VLOOKUP(CENSO[[#This Row],[DAP (cm)]],CD[],2,TRUE)</f>
        <v>TORETE</v>
      </c>
      <c r="Q1472" s="87" t="str">
        <f>VLOOKUP(CENSO[[#This Row],[DAP (cm)]],DD[],2,TRUE)</f>
        <v>40├ 50</v>
      </c>
      <c r="R1472" s="87" t="str" cm="1">
        <f t="array" ref="R1472">INDEX(_xlfn.TEXTSPLIT(CENSO[[#This Row],[NOME CIENTIFICO]]," "),1)</f>
        <v>Virola</v>
      </c>
      <c r="S1472" s="98" t="s">
        <v>1004</v>
      </c>
      <c r="T1472" s="87">
        <f>_xlfn.MINIFS(CENSO[DAP (cm)],CENSO[NOME CIENTIFICO],CENSO[[#This Row],[NOME CIENTIFICO]])</f>
        <v>38.197186342054884</v>
      </c>
      <c r="U14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72" s="87" t="str">
        <f>IF(CENSO[[#This Row],[DAP (cm)]]&lt;CENSO[[#This Row],[DMCE (cm)]],"DAP &lt; DMCE","DAP ≥ DMCE")</f>
        <v>DAP &lt; DMCE</v>
      </c>
      <c r="W1472" s="87" t="str">
        <f>IF(CENSO[[#This Row],[DAP (cm)]]&gt;200, "Superior", "Inferior")</f>
        <v>Inferior</v>
      </c>
      <c r="X1472" s="87" t="str">
        <f>VLOOKUP(CENSO[[#This Row],[NOME COMUM]],ESPECIES[],4,FALSE)</f>
        <v>Não</v>
      </c>
      <c r="Y1472" s="87" t="str">
        <f>IF(IFERROR(VLOOKUP(CENSO[[#This Row],[NOME COMUM]],COMERCIAIS[],2, FALSE), "Não") &lt;&gt; "Não", "Sim", "Não")</f>
        <v>Não</v>
      </c>
      <c r="Z1472" s="133">
        <f>CENSO[[#This Row],[g (m²)]]/SUM(AEEF[AEEF-UT])</f>
        <v>2.7680725943913934E-4</v>
      </c>
      <c r="AA1472" s="133">
        <f>CENSO[[#This Row],[v (m³)]]/SUM(AEEF[AEEF-UT])</f>
        <v>3.4877714689331555E-3</v>
      </c>
    </row>
    <row r="1473" spans="1:27" ht="14">
      <c r="A1473" s="86">
        <v>1</v>
      </c>
      <c r="B1473" s="86">
        <v>1</v>
      </c>
      <c r="C1473" s="63">
        <v>49</v>
      </c>
      <c r="D1473" s="63">
        <v>1472</v>
      </c>
      <c r="E1473" s="63" t="str">
        <f>VLOOKUP(CENSO[[#This Row],[NOME COMUM]],ESPECIES[],2,FALSE)</f>
        <v>Astronium lecointei Ducke</v>
      </c>
      <c r="F1473" s="64" t="s">
        <v>5</v>
      </c>
      <c r="G1473" s="64">
        <v>280</v>
      </c>
      <c r="H1473" s="97">
        <f>CENSO[[#This Row],[CAP (cm)]]/PI()</f>
        <v>89.12676813146139</v>
      </c>
      <c r="I1473" s="64">
        <v>24</v>
      </c>
      <c r="J1473" s="96">
        <f>(PI()*(CENSO[[#This Row],[DAP (cm)]]^2))/40000</f>
        <v>0.62388737692022966</v>
      </c>
      <c r="K1473" s="96">
        <f>CENSO[[#This Row],[g (m²)]]*CENSO[[#This Row],[H (m)]]*0.7</f>
        <v>10.481307932259858</v>
      </c>
      <c r="L1473" s="64">
        <v>1</v>
      </c>
      <c r="M1473" s="65">
        <v>367368.09999999899</v>
      </c>
      <c r="N1473" s="87">
        <v>9707661.8000000007</v>
      </c>
      <c r="O1473" s="87" t="s">
        <v>1228</v>
      </c>
      <c r="P1473" s="87" t="str">
        <f>VLOOKUP(CENSO[[#This Row],[DAP (cm)]],CD[],2,TRUE)</f>
        <v>TORA</v>
      </c>
      <c r="Q1473" s="87" t="str">
        <f>VLOOKUP(CENSO[[#This Row],[DAP (cm)]],DD[],2,TRUE)</f>
        <v>80├ 90</v>
      </c>
      <c r="R1473" s="87" t="str" cm="1">
        <f t="array" ref="R1473">INDEX(_xlfn.TEXTSPLIT(CENSO[[#This Row],[NOME CIENTIFICO]]," "),1)</f>
        <v>Astronium</v>
      </c>
      <c r="S1473" s="98" t="s">
        <v>1004</v>
      </c>
      <c r="T1473" s="87">
        <f>_xlfn.MINIFS(CENSO[DAP (cm)],CENSO[NOME CIENTIFICO],CENSO[[#This Row],[NOME CIENTIFICO]])</f>
        <v>40.107045659157627</v>
      </c>
      <c r="U14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473" s="87" t="str">
        <f>IF(CENSO[[#This Row],[DAP (cm)]]&lt;CENSO[[#This Row],[DMCE (cm)]],"DAP &lt; DMCE","DAP ≥ DMCE")</f>
        <v>DAP ≥ DMCE</v>
      </c>
      <c r="W1473" s="87" t="str">
        <f>IF(CENSO[[#This Row],[DAP (cm)]]&gt;200, "Superior", "Inferior")</f>
        <v>Inferior</v>
      </c>
      <c r="X1473" s="87" t="str">
        <f>VLOOKUP(CENSO[[#This Row],[NOME COMUM]],ESPECIES[],4,FALSE)</f>
        <v>Não</v>
      </c>
      <c r="Y1473" s="87" t="str">
        <f>IF(IFERROR(VLOOKUP(CENSO[[#This Row],[NOME COMUM]],COMERCIAIS[],2, FALSE), "Não") &lt;&gt; "Não", "Sim", "Não")</f>
        <v>Sim</v>
      </c>
      <c r="Z1473" s="133">
        <f>CENSO[[#This Row],[g (m²)]]/SUM(AEEF[AEEF-UT])</f>
        <v>1.0915793541586703E-3</v>
      </c>
      <c r="AA1473" s="133">
        <f>CENSO[[#This Row],[v (m³)]]/SUM(AEEF[AEEF-UT])</f>
        <v>1.8338533149865662E-2</v>
      </c>
    </row>
    <row r="1474" spans="1:27" ht="14">
      <c r="A1474" s="86">
        <v>1</v>
      </c>
      <c r="B1474" s="86">
        <v>1</v>
      </c>
      <c r="C1474" s="63">
        <v>49</v>
      </c>
      <c r="D1474" s="63">
        <v>1473</v>
      </c>
      <c r="E1474" s="63" t="str">
        <f>VLOOKUP(CENSO[[#This Row],[NOME COMUM]],ESPECIES[],2,FALSE)</f>
        <v>Cordia umbraculifera DC.</v>
      </c>
      <c r="F1474" s="64" t="s">
        <v>92</v>
      </c>
      <c r="G1474" s="64">
        <v>162</v>
      </c>
      <c r="H1474" s="97">
        <f>CENSO[[#This Row],[CAP (cm)]]/PI()</f>
        <v>51.566201561774093</v>
      </c>
      <c r="I1474" s="64">
        <v>16</v>
      </c>
      <c r="J1474" s="96">
        <f>(PI()*(CENSO[[#This Row],[DAP (cm)]]^2))/40000</f>
        <v>0.20884311632518512</v>
      </c>
      <c r="K1474" s="96">
        <f>CENSO[[#This Row],[g (m²)]]*CENSO[[#This Row],[H (m)]]*0.7</f>
        <v>2.3390429028420732</v>
      </c>
      <c r="L1474" s="64">
        <v>3</v>
      </c>
      <c r="M1474" s="65">
        <v>367365.5</v>
      </c>
      <c r="N1474" s="87">
        <v>9707660.0999999903</v>
      </c>
      <c r="O1474" s="98" t="s">
        <v>1225</v>
      </c>
      <c r="P1474" s="87" t="str">
        <f>VLOOKUP(CENSO[[#This Row],[DAP (cm)]],CD[],2,TRUE)</f>
        <v>TORA</v>
      </c>
      <c r="Q1474" s="87" t="str">
        <f>VLOOKUP(CENSO[[#This Row],[DAP (cm)]],DD[],2,TRUE)</f>
        <v>50├ 60</v>
      </c>
      <c r="R1474" s="87" t="str" cm="1">
        <f t="array" ref="R1474">INDEX(_xlfn.TEXTSPLIT(CENSO[[#This Row],[NOME CIENTIFICO]]," "),1)</f>
        <v>Cordia</v>
      </c>
      <c r="S1474" s="98" t="s">
        <v>1004</v>
      </c>
      <c r="T1474" s="87">
        <f>_xlfn.MINIFS(CENSO[DAP (cm)],CENSO[NOME CIENTIFICO],CENSO[[#This Row],[NOME CIENTIFICO]])</f>
        <v>42.335214862444161</v>
      </c>
      <c r="U14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1474" s="87" t="str">
        <f>IF(CENSO[[#This Row],[DAP (cm)]]&lt;CENSO[[#This Row],[DMCE (cm)]],"DAP &lt; DMCE","DAP ≥ DMCE")</f>
        <v>DAP &lt; DMCE</v>
      </c>
      <c r="W1474" s="87" t="str">
        <f>IF(CENSO[[#This Row],[DAP (cm)]]&gt;200, "Superior", "Inferior")</f>
        <v>Inferior</v>
      </c>
      <c r="X1474" s="87" t="str">
        <f>VLOOKUP(CENSO[[#This Row],[NOME COMUM]],ESPECIES[],4,FALSE)</f>
        <v>Não</v>
      </c>
      <c r="Y1474" s="87" t="str">
        <f>IF(IFERROR(VLOOKUP(CENSO[[#This Row],[NOME COMUM]],COMERCIAIS[],2, FALSE), "Não") &lt;&gt; "Não", "Sim", "Não")</f>
        <v>Não</v>
      </c>
      <c r="Z1474" s="133">
        <f>CENSO[[#This Row],[g (m²)]]/SUM(AEEF[AEEF-UT])</f>
        <v>3.6540061952219585E-4</v>
      </c>
      <c r="AA1474" s="133">
        <f>CENSO[[#This Row],[v (m³)]]/SUM(AEEF[AEEF-UT])</f>
        <v>4.0924869386485931E-3</v>
      </c>
    </row>
    <row r="1475" spans="1:27" ht="14">
      <c r="A1475" s="86">
        <v>1</v>
      </c>
      <c r="B1475" s="86">
        <v>1</v>
      </c>
      <c r="C1475" s="63">
        <v>49</v>
      </c>
      <c r="D1475" s="63">
        <v>1474</v>
      </c>
      <c r="E1475" s="63" t="str">
        <f>VLOOKUP(CENSO[[#This Row],[NOME COMUM]],ESPECIES[],2,FALSE)</f>
        <v>Parkia pendula (Willd.) Benth. ex Walp.</v>
      </c>
      <c r="F1475" s="64" t="s">
        <v>24</v>
      </c>
      <c r="G1475" s="64">
        <v>160</v>
      </c>
      <c r="H1475" s="97">
        <f>CENSO[[#This Row],[CAP (cm)]]/PI()</f>
        <v>50.929581789406512</v>
      </c>
      <c r="I1475" s="64">
        <v>18</v>
      </c>
      <c r="J1475" s="96">
        <f>(PI()*(CENSO[[#This Row],[DAP (cm)]]^2))/40000</f>
        <v>0.20371832715762608</v>
      </c>
      <c r="K1475" s="96">
        <f>CENSO[[#This Row],[g (m²)]]*CENSO[[#This Row],[H (m)]]*0.7</f>
        <v>2.5668509221860885</v>
      </c>
      <c r="L1475" s="64">
        <v>1</v>
      </c>
      <c r="M1475" s="65">
        <v>367343.4</v>
      </c>
      <c r="N1475" s="87">
        <v>9707698.5999999903</v>
      </c>
      <c r="O1475" s="87" t="s">
        <v>1228</v>
      </c>
      <c r="P1475" s="87" t="str">
        <f>VLOOKUP(CENSO[[#This Row],[DAP (cm)]],CD[],2,TRUE)</f>
        <v>TORA</v>
      </c>
      <c r="Q1475" s="87" t="str">
        <f>VLOOKUP(CENSO[[#This Row],[DAP (cm)]],DD[],2,TRUE)</f>
        <v>50├ 60</v>
      </c>
      <c r="R1475" s="87" t="str" cm="1">
        <f t="array" ref="R1475">INDEX(_xlfn.TEXTSPLIT(CENSO[[#This Row],[NOME CIENTIFICO]]," "),1)</f>
        <v>Parkia</v>
      </c>
      <c r="S1475" s="98" t="s">
        <v>1004</v>
      </c>
      <c r="T1475" s="87">
        <f>_xlfn.MINIFS(CENSO[DAP (cm)],CENSO[NOME CIENTIFICO],CENSO[[#This Row],[NOME CIENTIFICO]])</f>
        <v>40.107045659157627</v>
      </c>
      <c r="U14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475" s="87" t="str">
        <f>IF(CENSO[[#This Row],[DAP (cm)]]&lt;CENSO[[#This Row],[DMCE (cm)]],"DAP &lt; DMCE","DAP ≥ DMCE")</f>
        <v>DAP ≥ DMCE</v>
      </c>
      <c r="W1475" s="87" t="str">
        <f>IF(CENSO[[#This Row],[DAP (cm)]]&gt;200, "Superior", "Inferior")</f>
        <v>Inferior</v>
      </c>
      <c r="X1475" s="87" t="str">
        <f>VLOOKUP(CENSO[[#This Row],[NOME COMUM]],ESPECIES[],4,FALSE)</f>
        <v>Não</v>
      </c>
      <c r="Y1475" s="87" t="str">
        <f>IF(IFERROR(VLOOKUP(CENSO[[#This Row],[NOME COMUM]],COMERCIAIS[],2, FALSE), "Não") &lt;&gt; "Não", "Sim", "Não")</f>
        <v>Sim</v>
      </c>
      <c r="Z1475" s="133">
        <f>CENSO[[#This Row],[g (m²)]]/SUM(AEEF[AEEF-UT])</f>
        <v>3.5643407482732108E-4</v>
      </c>
      <c r="AA1475" s="133">
        <f>CENSO[[#This Row],[v (m³)]]/SUM(AEEF[AEEF-UT])</f>
        <v>4.491069342824245E-3</v>
      </c>
    </row>
    <row r="1476" spans="1:27" ht="14">
      <c r="A1476" s="86">
        <v>1</v>
      </c>
      <c r="B1476" s="86">
        <v>1</v>
      </c>
      <c r="C1476" s="63">
        <v>49</v>
      </c>
      <c r="D1476" s="63">
        <v>1475</v>
      </c>
      <c r="E1476" s="63" t="str">
        <f>VLOOKUP(CENSO[[#This Row],[NOME COMUM]],ESPECIES[],2,FALSE)</f>
        <v>Piptadenia suaveolens Miq.</v>
      </c>
      <c r="F1476" s="64" t="s">
        <v>22</v>
      </c>
      <c r="G1476" s="64">
        <v>303</v>
      </c>
      <c r="H1476" s="97">
        <f>CENSO[[#This Row],[CAP (cm)]]/PI()</f>
        <v>96.447895513688579</v>
      </c>
      <c r="I1476" s="64">
        <v>19</v>
      </c>
      <c r="J1476" s="96">
        <f>(PI()*(CENSO[[#This Row],[DAP (cm)]]^2))/40000</f>
        <v>0.73059280851619102</v>
      </c>
      <c r="K1476" s="96">
        <f>CENSO[[#This Row],[g (m²)]]*CENSO[[#This Row],[H (m)]]*0.7</f>
        <v>9.7168843532653408</v>
      </c>
      <c r="L1476" s="64">
        <v>1</v>
      </c>
      <c r="M1476" s="65">
        <v>367330.5</v>
      </c>
      <c r="N1476" s="87">
        <v>9707711.3000000007</v>
      </c>
      <c r="O1476" s="87" t="s">
        <v>1228</v>
      </c>
      <c r="P1476" s="87" t="str">
        <f>VLOOKUP(CENSO[[#This Row],[DAP (cm)]],CD[],2,TRUE)</f>
        <v>TORA</v>
      </c>
      <c r="Q1476" s="87" t="str">
        <f>VLOOKUP(CENSO[[#This Row],[DAP (cm)]],DD[],2,TRUE)</f>
        <v>90├ 100</v>
      </c>
      <c r="R1476" s="87" t="str" cm="1">
        <f t="array" ref="R1476">INDEX(_xlfn.TEXTSPLIT(CENSO[[#This Row],[NOME CIENTIFICO]]," "),1)</f>
        <v>Piptadenia</v>
      </c>
      <c r="S1476" s="98" t="s">
        <v>1004</v>
      </c>
      <c r="T1476" s="87">
        <f>_xlfn.MINIFS(CENSO[DAP (cm)],CENSO[NOME CIENTIFICO],CENSO[[#This Row],[NOME CIENTIFICO]])</f>
        <v>39.788735772973837</v>
      </c>
      <c r="U14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76" s="87" t="str">
        <f>IF(CENSO[[#This Row],[DAP (cm)]]&lt;CENSO[[#This Row],[DMCE (cm)]],"DAP &lt; DMCE","DAP ≥ DMCE")</f>
        <v>DAP ≥ DMCE</v>
      </c>
      <c r="W1476" s="87" t="str">
        <f>IF(CENSO[[#This Row],[DAP (cm)]]&gt;200, "Superior", "Inferior")</f>
        <v>Inferior</v>
      </c>
      <c r="X1476" s="87" t="str">
        <f>VLOOKUP(CENSO[[#This Row],[NOME COMUM]],ESPECIES[],4,FALSE)</f>
        <v>Não</v>
      </c>
      <c r="Y1476" s="87" t="str">
        <f>IF(IFERROR(VLOOKUP(CENSO[[#This Row],[NOME COMUM]],COMERCIAIS[],2, FALSE), "Não") &lt;&gt; "Não", "Sim", "Não")</f>
        <v>Sim</v>
      </c>
      <c r="Z1476" s="133">
        <f>CENSO[[#This Row],[g (m²)]]/SUM(AEEF[AEEF-UT])</f>
        <v>1.2782756240555279E-3</v>
      </c>
      <c r="AA1476" s="133">
        <f>CENSO[[#This Row],[v (m³)]]/SUM(AEEF[AEEF-UT])</f>
        <v>1.7001065799938521E-2</v>
      </c>
    </row>
    <row r="1477" spans="1:27" ht="14">
      <c r="A1477" s="86">
        <v>1</v>
      </c>
      <c r="B1477" s="86">
        <v>1</v>
      </c>
      <c r="C1477" s="63">
        <v>49</v>
      </c>
      <c r="D1477" s="63">
        <v>1476</v>
      </c>
      <c r="E1477" s="63" t="str">
        <f>VLOOKUP(CENSO[[#This Row],[NOME COMUM]],ESPECIES[],2,FALSE)</f>
        <v>Piptadenia suaveolens Miq.</v>
      </c>
      <c r="F1477" s="64" t="s">
        <v>22</v>
      </c>
      <c r="G1477" s="64">
        <v>314</v>
      </c>
      <c r="H1477" s="97">
        <f>CENSO[[#This Row],[CAP (cm)]]/PI()</f>
        <v>99.949304261710282</v>
      </c>
      <c r="I1477" s="64">
        <v>15</v>
      </c>
      <c r="J1477" s="96">
        <f>(PI()*(CENSO[[#This Row],[DAP (cm)]]^2))/40000</f>
        <v>0.78460203845442589</v>
      </c>
      <c r="K1477" s="96">
        <f>CENSO[[#This Row],[g (m²)]]*CENSO[[#This Row],[H (m)]]*0.7</f>
        <v>8.2383214037714705</v>
      </c>
      <c r="L1477" s="64">
        <v>2</v>
      </c>
      <c r="M1477" s="65">
        <v>367330.2</v>
      </c>
      <c r="N1477" s="87">
        <v>9707725.0999999903</v>
      </c>
      <c r="O1477" s="87" t="s">
        <v>1228</v>
      </c>
      <c r="P1477" s="87" t="str">
        <f>VLOOKUP(CENSO[[#This Row],[DAP (cm)]],CD[],2,TRUE)</f>
        <v>TORA</v>
      </c>
      <c r="Q1477" s="87" t="str">
        <f>VLOOKUP(CENSO[[#This Row],[DAP (cm)]],DD[],2,TRUE)</f>
        <v>90├ 100</v>
      </c>
      <c r="R1477" s="87" t="str" cm="1">
        <f t="array" ref="R1477">INDEX(_xlfn.TEXTSPLIT(CENSO[[#This Row],[NOME CIENTIFICO]]," "),1)</f>
        <v>Piptadenia</v>
      </c>
      <c r="S1477" s="98" t="s">
        <v>1004</v>
      </c>
      <c r="T1477" s="87">
        <f>_xlfn.MINIFS(CENSO[DAP (cm)],CENSO[NOME CIENTIFICO],CENSO[[#This Row],[NOME CIENTIFICO]])</f>
        <v>39.788735772973837</v>
      </c>
      <c r="U14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77" s="87" t="str">
        <f>IF(CENSO[[#This Row],[DAP (cm)]]&lt;CENSO[[#This Row],[DMCE (cm)]],"DAP &lt; DMCE","DAP ≥ DMCE")</f>
        <v>DAP ≥ DMCE</v>
      </c>
      <c r="W1477" s="87" t="str">
        <f>IF(CENSO[[#This Row],[DAP (cm)]]&gt;200, "Superior", "Inferior")</f>
        <v>Inferior</v>
      </c>
      <c r="X1477" s="87" t="str">
        <f>VLOOKUP(CENSO[[#This Row],[NOME COMUM]],ESPECIES[],4,FALSE)</f>
        <v>Não</v>
      </c>
      <c r="Y1477" s="87" t="str">
        <f>IF(IFERROR(VLOOKUP(CENSO[[#This Row],[NOME COMUM]],COMERCIAIS[],2, FALSE), "Não") &lt;&gt; "Não", "Sim", "Não")</f>
        <v>Sim</v>
      </c>
      <c r="Z1477" s="133">
        <f>CENSO[[#This Row],[g (m²)]]/SUM(AEEF[AEEF-UT])</f>
        <v>1.3727724235029122E-3</v>
      </c>
      <c r="AA1477" s="133">
        <f>CENSO[[#This Row],[v (m³)]]/SUM(AEEF[AEEF-UT])</f>
        <v>1.4414110446780575E-2</v>
      </c>
    </row>
    <row r="1478" spans="1:27" ht="14">
      <c r="A1478" s="86">
        <v>1</v>
      </c>
      <c r="B1478" s="86">
        <v>1</v>
      </c>
      <c r="C1478" s="63">
        <v>49</v>
      </c>
      <c r="D1478" s="63">
        <v>1477</v>
      </c>
      <c r="E1478" s="63" t="str">
        <f>VLOOKUP(CENSO[[#This Row],[NOME COMUM]],ESPECIES[],2,FALSE)</f>
        <v>Tachigali myrmecophila Ducke</v>
      </c>
      <c r="F1478" s="64" t="s">
        <v>14</v>
      </c>
      <c r="G1478" s="64">
        <v>170</v>
      </c>
      <c r="H1478" s="97">
        <f>CENSO[[#This Row],[CAP (cm)]]/PI()</f>
        <v>54.112680651244418</v>
      </c>
      <c r="I1478" s="64">
        <v>17</v>
      </c>
      <c r="J1478" s="96">
        <f>(PI()*(CENSO[[#This Row],[DAP (cm)]]^2))/40000</f>
        <v>0.2299788927677888</v>
      </c>
      <c r="K1478" s="96">
        <f>CENSO[[#This Row],[g (m²)]]*CENSO[[#This Row],[H (m)]]*0.7</f>
        <v>2.7367488239366864</v>
      </c>
      <c r="L1478" s="64">
        <v>1</v>
      </c>
      <c r="M1478" s="65">
        <v>367285.2</v>
      </c>
      <c r="N1478" s="87">
        <v>9707711.3000000007</v>
      </c>
      <c r="O1478" s="87" t="s">
        <v>1228</v>
      </c>
      <c r="P1478" s="87" t="str">
        <f>VLOOKUP(CENSO[[#This Row],[DAP (cm)]],CD[],2,TRUE)</f>
        <v>TORA</v>
      </c>
      <c r="Q1478" s="87" t="str">
        <f>VLOOKUP(CENSO[[#This Row],[DAP (cm)]],DD[],2,TRUE)</f>
        <v>50├ 60</v>
      </c>
      <c r="R1478" s="87" t="str" cm="1">
        <f t="array" ref="R1478">INDEX(_xlfn.TEXTSPLIT(CENSO[[#This Row],[NOME CIENTIFICO]]," "),1)</f>
        <v>Tachigali</v>
      </c>
      <c r="S1478" s="98" t="s">
        <v>1004</v>
      </c>
      <c r="T1478" s="87">
        <f>_xlfn.MINIFS(CENSO[DAP (cm)],CENSO[NOME CIENTIFICO],CENSO[[#This Row],[NOME CIENTIFICO]])</f>
        <v>39.152116000606256</v>
      </c>
      <c r="U14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78" s="87" t="str">
        <f>IF(CENSO[[#This Row],[DAP (cm)]]&lt;CENSO[[#This Row],[DMCE (cm)]],"DAP &lt; DMCE","DAP ≥ DMCE")</f>
        <v>DAP ≥ DMCE</v>
      </c>
      <c r="W1478" s="87" t="str">
        <f>IF(CENSO[[#This Row],[DAP (cm)]]&gt;200, "Superior", "Inferior")</f>
        <v>Inferior</v>
      </c>
      <c r="X1478" s="87" t="str">
        <f>VLOOKUP(CENSO[[#This Row],[NOME COMUM]],ESPECIES[],4,FALSE)</f>
        <v>Não</v>
      </c>
      <c r="Y1478" s="87" t="str">
        <f>IF(IFERROR(VLOOKUP(CENSO[[#This Row],[NOME COMUM]],COMERCIAIS[],2, FALSE), "Não") &lt;&gt; "Não", "Sim", "Não")</f>
        <v>Sim</v>
      </c>
      <c r="Z1478" s="133">
        <f>CENSO[[#This Row],[g (m²)]]/SUM(AEEF[AEEF-UT])</f>
        <v>4.0238065478553035E-4</v>
      </c>
      <c r="AA1478" s="133">
        <f>CENSO[[#This Row],[v (m³)]]/SUM(AEEF[AEEF-UT])</f>
        <v>4.7883297919478112E-3</v>
      </c>
    </row>
    <row r="1479" spans="1:27" ht="14">
      <c r="A1479" s="86">
        <v>1</v>
      </c>
      <c r="B1479" s="86">
        <v>1</v>
      </c>
      <c r="C1479" s="63">
        <v>49</v>
      </c>
      <c r="D1479" s="63">
        <v>1478</v>
      </c>
      <c r="E1479" s="63" t="str">
        <f>VLOOKUP(CENSO[[#This Row],[NOME COMUM]],ESPECIES[],2,FALSE)</f>
        <v>Couratari guianensis Aubl.</v>
      </c>
      <c r="F1479" s="64" t="s">
        <v>6</v>
      </c>
      <c r="G1479" s="64">
        <v>179</v>
      </c>
      <c r="H1479" s="97">
        <f>CENSO[[#This Row],[CAP (cm)]]/PI()</f>
        <v>56.977469626898532</v>
      </c>
      <c r="I1479" s="64">
        <v>22</v>
      </c>
      <c r="J1479" s="96">
        <f>(PI()*(CENSO[[#This Row],[DAP (cm)]]^2))/40000</f>
        <v>0.25497417658037091</v>
      </c>
      <c r="K1479" s="96">
        <f>CENSO[[#This Row],[g (m²)]]*CENSO[[#This Row],[H (m)]]*0.7</f>
        <v>3.9266023193377118</v>
      </c>
      <c r="L1479" s="64">
        <v>1</v>
      </c>
      <c r="M1479" s="65">
        <v>367284.59999999899</v>
      </c>
      <c r="N1479" s="87">
        <v>9707717.1999999899</v>
      </c>
      <c r="O1479" s="87" t="s">
        <v>1228</v>
      </c>
      <c r="P1479" s="87" t="str">
        <f>VLOOKUP(CENSO[[#This Row],[DAP (cm)]],CD[],2,TRUE)</f>
        <v>TORA</v>
      </c>
      <c r="Q1479" s="87" t="str">
        <f>VLOOKUP(CENSO[[#This Row],[DAP (cm)]],DD[],2,TRUE)</f>
        <v>50├ 60</v>
      </c>
      <c r="R1479" s="87" t="str" cm="1">
        <f t="array" ref="R1479">INDEX(_xlfn.TEXTSPLIT(CENSO[[#This Row],[NOME CIENTIFICO]]," "),1)</f>
        <v>Couratari</v>
      </c>
      <c r="S1479" s="98" t="s">
        <v>1004</v>
      </c>
      <c r="T1479" s="87">
        <f>_xlfn.MINIFS(CENSO[DAP (cm)],CENSO[NOME CIENTIFICO],CENSO[[#This Row],[NOME CIENTIFICO]])</f>
        <v>38.833806114422465</v>
      </c>
      <c r="U14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79" s="87" t="str">
        <f>IF(CENSO[[#This Row],[DAP (cm)]]&lt;CENSO[[#This Row],[DMCE (cm)]],"DAP &lt; DMCE","DAP ≥ DMCE")</f>
        <v>DAP ≥ DMCE</v>
      </c>
      <c r="W1479" s="87" t="str">
        <f>IF(CENSO[[#This Row],[DAP (cm)]]&gt;200, "Superior", "Inferior")</f>
        <v>Inferior</v>
      </c>
      <c r="X1479" s="87" t="str">
        <f>VLOOKUP(CENSO[[#This Row],[NOME COMUM]],ESPECIES[],4,FALSE)</f>
        <v>Não</v>
      </c>
      <c r="Y1479" s="87" t="str">
        <f>IF(IFERROR(VLOOKUP(CENSO[[#This Row],[NOME COMUM]],COMERCIAIS[],2, FALSE), "Não") &lt;&gt; "Não", "Sim", "Não")</f>
        <v>Sim</v>
      </c>
      <c r="Z1479" s="133">
        <f>CENSO[[#This Row],[g (m²)]]/SUM(AEEF[AEEF-UT])</f>
        <v>4.4611344498211684E-4</v>
      </c>
      <c r="AA1479" s="133">
        <f>CENSO[[#This Row],[v (m³)]]/SUM(AEEF[AEEF-UT])</f>
        <v>6.8701470527245982E-3</v>
      </c>
    </row>
    <row r="1480" spans="1:27" ht="14">
      <c r="A1480" s="86">
        <v>1</v>
      </c>
      <c r="B1480" s="86">
        <v>1</v>
      </c>
      <c r="C1480" s="63">
        <v>49</v>
      </c>
      <c r="D1480" s="63">
        <v>1479</v>
      </c>
      <c r="E1480" s="63" t="str">
        <f>VLOOKUP(CENSO[[#This Row],[NOME COMUM]],ESPECIES[],2,FALSE)</f>
        <v>Piptadenia suaveolens Miq.</v>
      </c>
      <c r="F1480" s="64" t="s">
        <v>22</v>
      </c>
      <c r="G1480" s="64">
        <v>320</v>
      </c>
      <c r="H1480" s="97">
        <f>CENSO[[#This Row],[CAP (cm)]]/PI()</f>
        <v>101.85916357881302</v>
      </c>
      <c r="I1480" s="64">
        <v>20</v>
      </c>
      <c r="J1480" s="96">
        <f>(PI()*(CENSO[[#This Row],[DAP (cm)]]^2))/40000</f>
        <v>0.81487330863050433</v>
      </c>
      <c r="K1480" s="96">
        <f>CENSO[[#This Row],[g (m²)]]*CENSO[[#This Row],[H (m)]]*0.7</f>
        <v>11.40822632082706</v>
      </c>
      <c r="L1480" s="64">
        <v>1</v>
      </c>
      <c r="M1480" s="65">
        <v>367295.5</v>
      </c>
      <c r="N1480" s="87">
        <v>9707733</v>
      </c>
      <c r="O1480" s="87" t="s">
        <v>1228</v>
      </c>
      <c r="P1480" s="87" t="str">
        <f>VLOOKUP(CENSO[[#This Row],[DAP (cm)]],CD[],2,TRUE)</f>
        <v>TORA</v>
      </c>
      <c r="Q1480" s="87" t="str">
        <f>VLOOKUP(CENSO[[#This Row],[DAP (cm)]],DD[],2,TRUE)</f>
        <v>100├ 110</v>
      </c>
      <c r="R1480" s="87" t="str" cm="1">
        <f t="array" ref="R1480">INDEX(_xlfn.TEXTSPLIT(CENSO[[#This Row],[NOME CIENTIFICO]]," "),1)</f>
        <v>Piptadenia</v>
      </c>
      <c r="S1480" s="98" t="s">
        <v>1004</v>
      </c>
      <c r="T1480" s="87">
        <f>_xlfn.MINIFS(CENSO[DAP (cm)],CENSO[NOME CIENTIFICO],CENSO[[#This Row],[NOME CIENTIFICO]])</f>
        <v>39.788735772973837</v>
      </c>
      <c r="U14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80" s="87" t="str">
        <f>IF(CENSO[[#This Row],[DAP (cm)]]&lt;CENSO[[#This Row],[DMCE (cm)]],"DAP &lt; DMCE","DAP ≥ DMCE")</f>
        <v>DAP ≥ DMCE</v>
      </c>
      <c r="W1480" s="87" t="str">
        <f>IF(CENSO[[#This Row],[DAP (cm)]]&gt;200, "Superior", "Inferior")</f>
        <v>Inferior</v>
      </c>
      <c r="X1480" s="87" t="str">
        <f>VLOOKUP(CENSO[[#This Row],[NOME COMUM]],ESPECIES[],4,FALSE)</f>
        <v>Não</v>
      </c>
      <c r="Y1480" s="87" t="str">
        <f>IF(IFERROR(VLOOKUP(CENSO[[#This Row],[NOME COMUM]],COMERCIAIS[],2, FALSE), "Não") &lt;&gt; "Não", "Sim", "Não")</f>
        <v>Sim</v>
      </c>
      <c r="Z1480" s="133">
        <f>CENSO[[#This Row],[g (m²)]]/SUM(AEEF[AEEF-UT])</f>
        <v>1.4257362993092843E-3</v>
      </c>
      <c r="AA1480" s="133">
        <f>CENSO[[#This Row],[v (m³)]]/SUM(AEEF[AEEF-UT])</f>
        <v>1.9960308190329977E-2</v>
      </c>
    </row>
    <row r="1481" spans="1:27" ht="14">
      <c r="A1481" s="86">
        <v>1</v>
      </c>
      <c r="B1481" s="86">
        <v>1</v>
      </c>
      <c r="C1481" s="63">
        <v>49</v>
      </c>
      <c r="D1481" s="63">
        <v>1480</v>
      </c>
      <c r="E1481" s="63" t="str">
        <f>VLOOKUP(CENSO[[#This Row],[NOME COMUM]],ESPECIES[],2,FALSE)</f>
        <v>Piptadenia suaveolens Miq.</v>
      </c>
      <c r="F1481" s="64" t="s">
        <v>22</v>
      </c>
      <c r="G1481" s="64">
        <v>473</v>
      </c>
      <c r="H1481" s="97">
        <f>CENSO[[#This Row],[CAP (cm)]]/PI()</f>
        <v>150.560576164933</v>
      </c>
      <c r="I1481" s="64">
        <v>20</v>
      </c>
      <c r="J1481" s="96">
        <f>(PI()*(CENSO[[#This Row],[DAP (cm)]]^2))/40000</f>
        <v>1.7803788131503326</v>
      </c>
      <c r="K1481" s="96">
        <f>CENSO[[#This Row],[g (m²)]]*CENSO[[#This Row],[H (m)]]*0.7</f>
        <v>24.925303384104652</v>
      </c>
      <c r="L1481" s="64">
        <v>1</v>
      </c>
      <c r="M1481" s="65">
        <v>367294.9</v>
      </c>
      <c r="N1481" s="87">
        <v>9707732.1999999899</v>
      </c>
      <c r="O1481" s="87" t="s">
        <v>1228</v>
      </c>
      <c r="P1481" s="87" t="str">
        <f>VLOOKUP(CENSO[[#This Row],[DAP (cm)]],CD[],2,TRUE)</f>
        <v>TORA</v>
      </c>
      <c r="Q1481" s="87" t="str">
        <f>VLOOKUP(CENSO[[#This Row],[DAP (cm)]],DD[],2,TRUE)</f>
        <v>150├ 160</v>
      </c>
      <c r="R1481" s="87" t="str" cm="1">
        <f t="array" ref="R1481">INDEX(_xlfn.TEXTSPLIT(CENSO[[#This Row],[NOME CIENTIFICO]]," "),1)</f>
        <v>Piptadenia</v>
      </c>
      <c r="S1481" s="98" t="s">
        <v>1004</v>
      </c>
      <c r="T1481" s="87">
        <f>_xlfn.MINIFS(CENSO[DAP (cm)],CENSO[NOME CIENTIFICO],CENSO[[#This Row],[NOME CIENTIFICO]])</f>
        <v>39.788735772973837</v>
      </c>
      <c r="U14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81" s="87" t="str">
        <f>IF(CENSO[[#This Row],[DAP (cm)]]&lt;CENSO[[#This Row],[DMCE (cm)]],"DAP &lt; DMCE","DAP ≥ DMCE")</f>
        <v>DAP ≥ DMCE</v>
      </c>
      <c r="W1481" s="87" t="str">
        <f>IF(CENSO[[#This Row],[DAP (cm)]]&gt;200, "Superior", "Inferior")</f>
        <v>Inferior</v>
      </c>
      <c r="X1481" s="87" t="str">
        <f>VLOOKUP(CENSO[[#This Row],[NOME COMUM]],ESPECIES[],4,FALSE)</f>
        <v>Não</v>
      </c>
      <c r="Y1481" s="87" t="str">
        <f>IF(IFERROR(VLOOKUP(CENSO[[#This Row],[NOME COMUM]],COMERCIAIS[],2, FALSE), "Não") &lt;&gt; "Não", "Sim", "Não")</f>
        <v>Sim</v>
      </c>
      <c r="Z1481" s="133">
        <f>CENSO[[#This Row],[g (m²)]]/SUM(AEEF[AEEF-UT])</f>
        <v>3.1150249659000662E-3</v>
      </c>
      <c r="AA1481" s="133">
        <f>CENSO[[#This Row],[v (m³)]]/SUM(AEEF[AEEF-UT])</f>
        <v>4.3610349522600921E-2</v>
      </c>
    </row>
    <row r="1482" spans="1:27" ht="14">
      <c r="A1482" s="86">
        <v>1</v>
      </c>
      <c r="B1482" s="86">
        <v>1</v>
      </c>
      <c r="C1482" s="63">
        <v>49</v>
      </c>
      <c r="D1482" s="63">
        <v>1481</v>
      </c>
      <c r="E1482" s="63" t="str">
        <f>VLOOKUP(CENSO[[#This Row],[NOME COMUM]],ESPECIES[],2,FALSE)</f>
        <v>Tachigali myrmecophila Ducke</v>
      </c>
      <c r="F1482" s="64" t="s">
        <v>14</v>
      </c>
      <c r="G1482" s="64">
        <v>198</v>
      </c>
      <c r="H1482" s="97">
        <f>CENSO[[#This Row],[CAP (cm)]]/PI()</f>
        <v>63.025357464390552</v>
      </c>
      <c r="I1482" s="64">
        <v>18</v>
      </c>
      <c r="J1482" s="96">
        <f>(PI()*(CENSO[[#This Row],[DAP (cm)]]^2))/40000</f>
        <v>0.3119755194487332</v>
      </c>
      <c r="K1482" s="96">
        <f>CENSO[[#This Row],[g (m²)]]*CENSO[[#This Row],[H (m)]]*0.7</f>
        <v>3.9308915450540383</v>
      </c>
      <c r="L1482" s="64">
        <v>2</v>
      </c>
      <c r="M1482" s="65">
        <v>367298.299999999</v>
      </c>
      <c r="N1482" s="87">
        <v>9707739.9000000004</v>
      </c>
      <c r="O1482" s="87" t="s">
        <v>1228</v>
      </c>
      <c r="P1482" s="87" t="str">
        <f>VLOOKUP(CENSO[[#This Row],[DAP (cm)]],CD[],2,TRUE)</f>
        <v>TORA</v>
      </c>
      <c r="Q1482" s="87" t="str">
        <f>VLOOKUP(CENSO[[#This Row],[DAP (cm)]],DD[],2,TRUE)</f>
        <v>60├ 70</v>
      </c>
      <c r="R1482" s="87" t="str" cm="1">
        <f t="array" ref="R1482">INDEX(_xlfn.TEXTSPLIT(CENSO[[#This Row],[NOME CIENTIFICO]]," "),1)</f>
        <v>Tachigali</v>
      </c>
      <c r="S1482" s="98" t="s">
        <v>1004</v>
      </c>
      <c r="T1482" s="87">
        <f>_xlfn.MINIFS(CENSO[DAP (cm)],CENSO[NOME CIENTIFICO],CENSO[[#This Row],[NOME CIENTIFICO]])</f>
        <v>39.152116000606256</v>
      </c>
      <c r="U14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82" s="87" t="str">
        <f>IF(CENSO[[#This Row],[DAP (cm)]]&lt;CENSO[[#This Row],[DMCE (cm)]],"DAP &lt; DMCE","DAP ≥ DMCE")</f>
        <v>DAP ≥ DMCE</v>
      </c>
      <c r="W1482" s="87" t="str">
        <f>IF(CENSO[[#This Row],[DAP (cm)]]&gt;200, "Superior", "Inferior")</f>
        <v>Inferior</v>
      </c>
      <c r="X1482" s="87" t="str">
        <f>VLOOKUP(CENSO[[#This Row],[NOME COMUM]],ESPECIES[],4,FALSE)</f>
        <v>Não</v>
      </c>
      <c r="Y1482" s="87" t="str">
        <f>IF(IFERROR(VLOOKUP(CENSO[[#This Row],[NOME COMUM]],COMERCIAIS[],2, FALSE), "Não") &lt;&gt; "Não", "Sim", "Não")</f>
        <v>Sim</v>
      </c>
      <c r="Z1482" s="133">
        <f>CENSO[[#This Row],[g (m²)]]/SUM(AEEF[AEEF-UT])</f>
        <v>5.4584536990352696E-4</v>
      </c>
      <c r="AA1482" s="133">
        <f>CENSO[[#This Row],[v (m³)]]/SUM(AEEF[AEEF-UT])</f>
        <v>6.8776516607844396E-3</v>
      </c>
    </row>
    <row r="1483" spans="1:27" ht="14">
      <c r="A1483" s="86">
        <v>1</v>
      </c>
      <c r="B1483" s="86">
        <v>1</v>
      </c>
      <c r="C1483" s="63">
        <v>49</v>
      </c>
      <c r="D1483" s="63">
        <v>1482</v>
      </c>
      <c r="E1483" s="63" t="str">
        <f>VLOOKUP(CENSO[[#This Row],[NOME COMUM]],ESPECIES[],2,FALSE)</f>
        <v>Bertholletia excelsa Humb. &amp; Bonpl.</v>
      </c>
      <c r="F1483" s="64" t="s">
        <v>37</v>
      </c>
      <c r="G1483" s="64">
        <v>239</v>
      </c>
      <c r="H1483" s="97">
        <f>CENSO[[#This Row],[CAP (cm)]]/PI()</f>
        <v>76.076062797925971</v>
      </c>
      <c r="I1483" s="64">
        <v>23</v>
      </c>
      <c r="J1483" s="96">
        <f>(PI()*(CENSO[[#This Row],[DAP (cm)]]^2))/40000</f>
        <v>0.45455447521760761</v>
      </c>
      <c r="K1483" s="96">
        <f>CENSO[[#This Row],[g (m²)]]*CENSO[[#This Row],[H (m)]]*0.7</f>
        <v>7.3183270510034824</v>
      </c>
      <c r="L1483" s="64">
        <v>1</v>
      </c>
      <c r="M1483" s="65">
        <v>367265.09999999899</v>
      </c>
      <c r="N1483" s="87">
        <v>9707781.6999999899</v>
      </c>
      <c r="O1483" s="87" t="s">
        <v>424</v>
      </c>
      <c r="P1483" s="87" t="str">
        <f>VLOOKUP(CENSO[[#This Row],[DAP (cm)]],CD[],2,TRUE)</f>
        <v>TORA</v>
      </c>
      <c r="Q1483" s="87" t="str">
        <f>VLOOKUP(CENSO[[#This Row],[DAP (cm)]],DD[],2,TRUE)</f>
        <v>70├ 80</v>
      </c>
      <c r="R1483" s="87" t="str" cm="1">
        <f t="array" ref="R1483">INDEX(_xlfn.TEXTSPLIT(CENSO[[#This Row],[NOME CIENTIFICO]]," "),1)</f>
        <v>Bertholletia</v>
      </c>
      <c r="S1483" s="98" t="s">
        <v>1004</v>
      </c>
      <c r="T1483" s="87">
        <f>_xlfn.MINIFS(CENSO[DAP (cm)],CENSO[NOME CIENTIFICO],CENSO[[#This Row],[NOME CIENTIFICO]])</f>
        <v>41.38028520389279</v>
      </c>
      <c r="U14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483" s="87" t="str">
        <f>IF(CENSO[[#This Row],[DAP (cm)]]&lt;CENSO[[#This Row],[DMCE (cm)]],"DAP &lt; DMCE","DAP ≥ DMCE")</f>
        <v>DAP ≥ DMCE</v>
      </c>
      <c r="W1483" s="87" t="str">
        <f>IF(CENSO[[#This Row],[DAP (cm)]]&gt;200, "Superior", "Inferior")</f>
        <v>Inferior</v>
      </c>
      <c r="X1483" s="87" t="str">
        <f>VLOOKUP(CENSO[[#This Row],[NOME COMUM]],ESPECIES[],4,FALSE)</f>
        <v>Protegida</v>
      </c>
      <c r="Y1483" s="87" t="str">
        <f>IF(IFERROR(VLOOKUP(CENSO[[#This Row],[NOME COMUM]],COMERCIAIS[],2, FALSE), "Não") &lt;&gt; "Não", "Sim", "Não")</f>
        <v>Não</v>
      </c>
      <c r="Z1483" s="133">
        <f>CENSO[[#This Row],[g (m²)]]/SUM(AEEF[AEEF-UT])</f>
        <v>7.9530745266450775E-4</v>
      </c>
      <c r="AA1483" s="133">
        <f>CENSO[[#This Row],[v (m³)]]/SUM(AEEF[AEEF-UT])</f>
        <v>1.2804449987898574E-2</v>
      </c>
    </row>
    <row r="1484" spans="1:27" ht="14">
      <c r="A1484" s="86">
        <v>1</v>
      </c>
      <c r="B1484" s="86">
        <v>1</v>
      </c>
      <c r="C1484" s="63">
        <v>49</v>
      </c>
      <c r="D1484" s="63">
        <v>1483</v>
      </c>
      <c r="E1484" s="63" t="str">
        <f>VLOOKUP(CENSO[[#This Row],[NOME COMUM]],ESPECIES[],2,FALSE)</f>
        <v>Tachigali myrmecophila Ducke</v>
      </c>
      <c r="F1484" s="64" t="s">
        <v>14</v>
      </c>
      <c r="G1484" s="64">
        <v>170</v>
      </c>
      <c r="H1484" s="97">
        <f>CENSO[[#This Row],[CAP (cm)]]/PI()</f>
        <v>54.112680651244418</v>
      </c>
      <c r="I1484" s="64">
        <v>18</v>
      </c>
      <c r="J1484" s="96">
        <f>(PI()*(CENSO[[#This Row],[DAP (cm)]]^2))/40000</f>
        <v>0.2299788927677888</v>
      </c>
      <c r="K1484" s="96">
        <f>CENSO[[#This Row],[g (m²)]]*CENSO[[#This Row],[H (m)]]*0.7</f>
        <v>2.8977340488741388</v>
      </c>
      <c r="L1484" s="64">
        <v>1</v>
      </c>
      <c r="M1484" s="65">
        <v>367238.40000000002</v>
      </c>
      <c r="N1484" s="87">
        <v>9707799.8000000007</v>
      </c>
      <c r="O1484" s="87" t="s">
        <v>1228</v>
      </c>
      <c r="P1484" s="87" t="str">
        <f>VLOOKUP(CENSO[[#This Row],[DAP (cm)]],CD[],2,TRUE)</f>
        <v>TORA</v>
      </c>
      <c r="Q1484" s="87" t="str">
        <f>VLOOKUP(CENSO[[#This Row],[DAP (cm)]],DD[],2,TRUE)</f>
        <v>50├ 60</v>
      </c>
      <c r="R1484" s="87" t="str" cm="1">
        <f t="array" ref="R1484">INDEX(_xlfn.TEXTSPLIT(CENSO[[#This Row],[NOME CIENTIFICO]]," "),1)</f>
        <v>Tachigali</v>
      </c>
      <c r="S1484" s="98" t="s">
        <v>1004</v>
      </c>
      <c r="T1484" s="87">
        <f>_xlfn.MINIFS(CENSO[DAP (cm)],CENSO[NOME CIENTIFICO],CENSO[[#This Row],[NOME CIENTIFICO]])</f>
        <v>39.152116000606256</v>
      </c>
      <c r="U14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84" s="87" t="str">
        <f>IF(CENSO[[#This Row],[DAP (cm)]]&lt;CENSO[[#This Row],[DMCE (cm)]],"DAP &lt; DMCE","DAP ≥ DMCE")</f>
        <v>DAP ≥ DMCE</v>
      </c>
      <c r="W1484" s="87" t="str">
        <f>IF(CENSO[[#This Row],[DAP (cm)]]&gt;200, "Superior", "Inferior")</f>
        <v>Inferior</v>
      </c>
      <c r="X1484" s="87" t="str">
        <f>VLOOKUP(CENSO[[#This Row],[NOME COMUM]],ESPECIES[],4,FALSE)</f>
        <v>Não</v>
      </c>
      <c r="Y1484" s="87" t="str">
        <f>IF(IFERROR(VLOOKUP(CENSO[[#This Row],[NOME COMUM]],COMERCIAIS[],2, FALSE), "Não") &lt;&gt; "Não", "Sim", "Não")</f>
        <v>Sim</v>
      </c>
      <c r="Z1484" s="133">
        <f>CENSO[[#This Row],[g (m²)]]/SUM(AEEF[AEEF-UT])</f>
        <v>4.0238065478553035E-4</v>
      </c>
      <c r="AA1484" s="133">
        <f>CENSO[[#This Row],[v (m³)]]/SUM(AEEF[AEEF-UT])</f>
        <v>5.069996250297683E-3</v>
      </c>
    </row>
    <row r="1485" spans="1:27" ht="14">
      <c r="A1485" s="86">
        <v>1</v>
      </c>
      <c r="B1485" s="86">
        <v>1</v>
      </c>
      <c r="C1485" s="63">
        <v>49</v>
      </c>
      <c r="D1485" s="63">
        <v>1484</v>
      </c>
      <c r="E1485" s="63" t="str">
        <f>VLOOKUP(CENSO[[#This Row],[NOME COMUM]],ESPECIES[],2,FALSE)</f>
        <v>Cordia umbraculifera DC.</v>
      </c>
      <c r="F1485" s="64" t="s">
        <v>92</v>
      </c>
      <c r="G1485" s="64">
        <v>141</v>
      </c>
      <c r="H1485" s="97">
        <f>CENSO[[#This Row],[CAP (cm)]]/PI()</f>
        <v>44.881693951914485</v>
      </c>
      <c r="I1485" s="64">
        <v>12</v>
      </c>
      <c r="J1485" s="96">
        <f>(PI()*(CENSO[[#This Row],[DAP (cm)]]^2))/40000</f>
        <v>0.15820797118049854</v>
      </c>
      <c r="K1485" s="96">
        <f>CENSO[[#This Row],[g (m²)]]*CENSO[[#This Row],[H (m)]]*0.7</f>
        <v>1.3289469579161874</v>
      </c>
      <c r="L1485" s="64">
        <v>2</v>
      </c>
      <c r="M1485" s="65">
        <v>367240.7</v>
      </c>
      <c r="N1485" s="87">
        <v>9707804.5</v>
      </c>
      <c r="O1485" s="98" t="s">
        <v>1225</v>
      </c>
      <c r="P1485" s="87" t="str">
        <f>VLOOKUP(CENSO[[#This Row],[DAP (cm)]],CD[],2,TRUE)</f>
        <v>TORETE</v>
      </c>
      <c r="Q1485" s="87" t="str">
        <f>VLOOKUP(CENSO[[#This Row],[DAP (cm)]],DD[],2,TRUE)</f>
        <v>40├ 50</v>
      </c>
      <c r="R1485" s="87" t="str" cm="1">
        <f t="array" ref="R1485">INDEX(_xlfn.TEXTSPLIT(CENSO[[#This Row],[NOME CIENTIFICO]]," "),1)</f>
        <v>Cordia</v>
      </c>
      <c r="S1485" s="98" t="s">
        <v>1004</v>
      </c>
      <c r="T1485" s="87">
        <f>_xlfn.MINIFS(CENSO[DAP (cm)],CENSO[NOME CIENTIFICO],CENSO[[#This Row],[NOME CIENTIFICO]])</f>
        <v>42.335214862444161</v>
      </c>
      <c r="U14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1485" s="87" t="str">
        <f>IF(CENSO[[#This Row],[DAP (cm)]]&lt;CENSO[[#This Row],[DMCE (cm)]],"DAP &lt; DMCE","DAP ≥ DMCE")</f>
        <v>DAP &lt; DMCE</v>
      </c>
      <c r="W1485" s="87" t="str">
        <f>IF(CENSO[[#This Row],[DAP (cm)]]&gt;200, "Superior", "Inferior")</f>
        <v>Inferior</v>
      </c>
      <c r="X1485" s="87" t="str">
        <f>VLOOKUP(CENSO[[#This Row],[NOME COMUM]],ESPECIES[],4,FALSE)</f>
        <v>Não</v>
      </c>
      <c r="Y1485" s="87" t="str">
        <f>IF(IFERROR(VLOOKUP(CENSO[[#This Row],[NOME COMUM]],COMERCIAIS[],2, FALSE), "Não") &lt;&gt; "Não", "Sim", "Não")</f>
        <v>Não</v>
      </c>
      <c r="Z1485" s="133">
        <f>CENSO[[#This Row],[g (m²)]]/SUM(AEEF[AEEF-UT])</f>
        <v>2.7680725943913934E-4</v>
      </c>
      <c r="AA1485" s="133">
        <f>CENSO[[#This Row],[v (m³)]]/SUM(AEEF[AEEF-UT])</f>
        <v>2.3251809792887699E-3</v>
      </c>
    </row>
    <row r="1486" spans="1:27" ht="14">
      <c r="A1486" s="86">
        <v>1</v>
      </c>
      <c r="B1486" s="86">
        <v>1</v>
      </c>
      <c r="C1486" s="63">
        <v>49</v>
      </c>
      <c r="D1486" s="63">
        <v>1485</v>
      </c>
      <c r="E1486" s="63" t="str">
        <f>VLOOKUP(CENSO[[#This Row],[NOME COMUM]],ESPECIES[],2,FALSE)</f>
        <v>Tachigali myrmecophila Ducke</v>
      </c>
      <c r="F1486" s="64" t="s">
        <v>14</v>
      </c>
      <c r="G1486" s="64">
        <v>187</v>
      </c>
      <c r="H1486" s="97">
        <f>CENSO[[#This Row],[CAP (cm)]]/PI()</f>
        <v>59.523948716368857</v>
      </c>
      <c r="I1486" s="64">
        <v>14</v>
      </c>
      <c r="J1486" s="96">
        <f>(PI()*(CENSO[[#This Row],[DAP (cm)]]^2))/40000</f>
        <v>0.27827446024902436</v>
      </c>
      <c r="K1486" s="96">
        <f>CENSO[[#This Row],[g (m²)]]*CENSO[[#This Row],[H (m)]]*0.7</f>
        <v>2.7270897104404384</v>
      </c>
      <c r="L1486" s="64">
        <v>2</v>
      </c>
      <c r="M1486" s="65">
        <v>367230.59999999899</v>
      </c>
      <c r="N1486" s="87">
        <v>9707802.8000000007</v>
      </c>
      <c r="O1486" s="87" t="s">
        <v>1228</v>
      </c>
      <c r="P1486" s="87" t="str">
        <f>VLOOKUP(CENSO[[#This Row],[DAP (cm)]],CD[],2,TRUE)</f>
        <v>TORA</v>
      </c>
      <c r="Q1486" s="87" t="str">
        <f>VLOOKUP(CENSO[[#This Row],[DAP (cm)]],DD[],2,TRUE)</f>
        <v>50├ 60</v>
      </c>
      <c r="R1486" s="87" t="str" cm="1">
        <f t="array" ref="R1486">INDEX(_xlfn.TEXTSPLIT(CENSO[[#This Row],[NOME CIENTIFICO]]," "),1)</f>
        <v>Tachigali</v>
      </c>
      <c r="S1486" s="98" t="s">
        <v>1004</v>
      </c>
      <c r="T1486" s="87">
        <f>_xlfn.MINIFS(CENSO[DAP (cm)],CENSO[NOME CIENTIFICO],CENSO[[#This Row],[NOME CIENTIFICO]])</f>
        <v>39.152116000606256</v>
      </c>
      <c r="U14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86" s="87" t="str">
        <f>IF(CENSO[[#This Row],[DAP (cm)]]&lt;CENSO[[#This Row],[DMCE (cm)]],"DAP &lt; DMCE","DAP ≥ DMCE")</f>
        <v>DAP ≥ DMCE</v>
      </c>
      <c r="W1486" s="87" t="str">
        <f>IF(CENSO[[#This Row],[DAP (cm)]]&gt;200, "Superior", "Inferior")</f>
        <v>Inferior</v>
      </c>
      <c r="X1486" s="87" t="str">
        <f>VLOOKUP(CENSO[[#This Row],[NOME COMUM]],ESPECIES[],4,FALSE)</f>
        <v>Não</v>
      </c>
      <c r="Y1486" s="87" t="str">
        <f>IF(IFERROR(VLOOKUP(CENSO[[#This Row],[NOME COMUM]],COMERCIAIS[],2, FALSE), "Não") &lt;&gt; "Não", "Sim", "Não")</f>
        <v>Sim</v>
      </c>
      <c r="Z1486" s="133">
        <f>CENSO[[#This Row],[g (m²)]]/SUM(AEEF[AEEF-UT])</f>
        <v>4.8688059229049158E-4</v>
      </c>
      <c r="AA1486" s="133">
        <f>CENSO[[#This Row],[v (m³)]]/SUM(AEEF[AEEF-UT])</f>
        <v>4.7714298044468171E-3</v>
      </c>
    </row>
    <row r="1487" spans="1:27" ht="14">
      <c r="A1487" s="86">
        <v>1</v>
      </c>
      <c r="B1487" s="86">
        <v>1</v>
      </c>
      <c r="C1487" s="63">
        <v>49</v>
      </c>
      <c r="D1487" s="63">
        <v>1486</v>
      </c>
      <c r="E1487" s="63" t="str">
        <f>VLOOKUP(CENSO[[#This Row],[NOME COMUM]],ESPECIES[],2,FALSE)</f>
        <v>Tachigali myrmecophila Ducke</v>
      </c>
      <c r="F1487" s="64" t="s">
        <v>14</v>
      </c>
      <c r="G1487" s="64">
        <v>170</v>
      </c>
      <c r="H1487" s="97">
        <f>CENSO[[#This Row],[CAP (cm)]]/PI()</f>
        <v>54.112680651244418</v>
      </c>
      <c r="I1487" s="64">
        <v>16</v>
      </c>
      <c r="J1487" s="96">
        <f>(PI()*(CENSO[[#This Row],[DAP (cm)]]^2))/40000</f>
        <v>0.2299788927677888</v>
      </c>
      <c r="K1487" s="96">
        <f>CENSO[[#This Row],[g (m²)]]*CENSO[[#This Row],[H (m)]]*0.7</f>
        <v>2.5757635989992345</v>
      </c>
      <c r="L1487" s="64">
        <v>1</v>
      </c>
      <c r="M1487" s="65">
        <v>367211</v>
      </c>
      <c r="N1487" s="87">
        <v>9707785.3000000007</v>
      </c>
      <c r="O1487" s="87" t="s">
        <v>1228</v>
      </c>
      <c r="P1487" s="87" t="str">
        <f>VLOOKUP(CENSO[[#This Row],[DAP (cm)]],CD[],2,TRUE)</f>
        <v>TORA</v>
      </c>
      <c r="Q1487" s="87" t="str">
        <f>VLOOKUP(CENSO[[#This Row],[DAP (cm)]],DD[],2,TRUE)</f>
        <v>50├ 60</v>
      </c>
      <c r="R1487" s="87" t="str" cm="1">
        <f t="array" ref="R1487">INDEX(_xlfn.TEXTSPLIT(CENSO[[#This Row],[NOME CIENTIFICO]]," "),1)</f>
        <v>Tachigali</v>
      </c>
      <c r="S1487" s="98" t="s">
        <v>1004</v>
      </c>
      <c r="T1487" s="87">
        <f>_xlfn.MINIFS(CENSO[DAP (cm)],CENSO[NOME CIENTIFICO],CENSO[[#This Row],[NOME CIENTIFICO]])</f>
        <v>39.152116000606256</v>
      </c>
      <c r="U14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87" s="87" t="str">
        <f>IF(CENSO[[#This Row],[DAP (cm)]]&lt;CENSO[[#This Row],[DMCE (cm)]],"DAP &lt; DMCE","DAP ≥ DMCE")</f>
        <v>DAP ≥ DMCE</v>
      </c>
      <c r="W1487" s="87" t="str">
        <f>IF(CENSO[[#This Row],[DAP (cm)]]&gt;200, "Superior", "Inferior")</f>
        <v>Inferior</v>
      </c>
      <c r="X1487" s="87" t="str">
        <f>VLOOKUP(CENSO[[#This Row],[NOME COMUM]],ESPECIES[],4,FALSE)</f>
        <v>Não</v>
      </c>
      <c r="Y1487" s="87" t="str">
        <f>IF(IFERROR(VLOOKUP(CENSO[[#This Row],[NOME COMUM]],COMERCIAIS[],2, FALSE), "Não") &lt;&gt; "Não", "Sim", "Não")</f>
        <v>Sim</v>
      </c>
      <c r="Z1487" s="133">
        <f>CENSO[[#This Row],[g (m²)]]/SUM(AEEF[AEEF-UT])</f>
        <v>4.0238065478553035E-4</v>
      </c>
      <c r="AA1487" s="133">
        <f>CENSO[[#This Row],[v (m³)]]/SUM(AEEF[AEEF-UT])</f>
        <v>4.5066633335979402E-3</v>
      </c>
    </row>
    <row r="1488" spans="1:27" ht="14">
      <c r="A1488" s="86">
        <v>1</v>
      </c>
      <c r="B1488" s="86">
        <v>1</v>
      </c>
      <c r="C1488" s="63">
        <v>49</v>
      </c>
      <c r="D1488" s="63">
        <v>1487</v>
      </c>
      <c r="E1488" s="63" t="str">
        <f>VLOOKUP(CENSO[[#This Row],[NOME COMUM]],ESPECIES[],2,FALSE)</f>
        <v>Couratari guianensis Aubl.</v>
      </c>
      <c r="F1488" s="64" t="s">
        <v>6</v>
      </c>
      <c r="G1488" s="64">
        <v>213</v>
      </c>
      <c r="H1488" s="97">
        <f>CENSO[[#This Row],[CAP (cm)]]/PI()</f>
        <v>67.800005757147417</v>
      </c>
      <c r="I1488" s="64">
        <v>23</v>
      </c>
      <c r="J1488" s="96">
        <f>(PI()*(CENSO[[#This Row],[DAP (cm)]]^2))/40000</f>
        <v>0.36103503065681003</v>
      </c>
      <c r="K1488" s="96">
        <f>CENSO[[#This Row],[g (m²)]]*CENSO[[#This Row],[H (m)]]*0.7</f>
        <v>5.8126639935746418</v>
      </c>
      <c r="L1488" s="64">
        <v>1</v>
      </c>
      <c r="M1488" s="65">
        <v>367174.299999999</v>
      </c>
      <c r="N1488" s="87">
        <v>9707824.5999999903</v>
      </c>
      <c r="O1488" s="87" t="s">
        <v>1228</v>
      </c>
      <c r="P1488" s="87" t="str">
        <f>VLOOKUP(CENSO[[#This Row],[DAP (cm)]],CD[],2,TRUE)</f>
        <v>TORA</v>
      </c>
      <c r="Q1488" s="87" t="str">
        <f>VLOOKUP(CENSO[[#This Row],[DAP (cm)]],DD[],2,TRUE)</f>
        <v>60├ 70</v>
      </c>
      <c r="R1488" s="87" t="str" cm="1">
        <f t="array" ref="R1488">INDEX(_xlfn.TEXTSPLIT(CENSO[[#This Row],[NOME CIENTIFICO]]," "),1)</f>
        <v>Couratari</v>
      </c>
      <c r="S1488" s="98" t="s">
        <v>1004</v>
      </c>
      <c r="T1488" s="87">
        <f>_xlfn.MINIFS(CENSO[DAP (cm)],CENSO[NOME CIENTIFICO],CENSO[[#This Row],[NOME CIENTIFICO]])</f>
        <v>38.833806114422465</v>
      </c>
      <c r="U14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88" s="87" t="str">
        <f>IF(CENSO[[#This Row],[DAP (cm)]]&lt;CENSO[[#This Row],[DMCE (cm)]],"DAP &lt; DMCE","DAP ≥ DMCE")</f>
        <v>DAP ≥ DMCE</v>
      </c>
      <c r="W1488" s="87" t="str">
        <f>IF(CENSO[[#This Row],[DAP (cm)]]&gt;200, "Superior", "Inferior")</f>
        <v>Inferior</v>
      </c>
      <c r="X1488" s="87" t="str">
        <f>VLOOKUP(CENSO[[#This Row],[NOME COMUM]],ESPECIES[],4,FALSE)</f>
        <v>Não</v>
      </c>
      <c r="Y1488" s="87" t="str">
        <f>IF(IFERROR(VLOOKUP(CENSO[[#This Row],[NOME COMUM]],COMERCIAIS[],2, FALSE), "Não") &lt;&gt; "Não", "Sim", "Não")</f>
        <v>Sim</v>
      </c>
      <c r="Z1488" s="133">
        <f>CENSO[[#This Row],[g (m²)]]/SUM(AEEF[AEEF-UT])</f>
        <v>6.3168193518909092E-4</v>
      </c>
      <c r="AA1488" s="133">
        <f>CENSO[[#This Row],[v (m³)]]/SUM(AEEF[AEEF-UT])</f>
        <v>1.0170079156544365E-2</v>
      </c>
    </row>
    <row r="1489" spans="1:27" ht="14">
      <c r="A1489" s="86">
        <v>1</v>
      </c>
      <c r="B1489" s="86">
        <v>1</v>
      </c>
      <c r="C1489" s="63">
        <v>49</v>
      </c>
      <c r="D1489" s="63">
        <v>1488</v>
      </c>
      <c r="E1489" s="63" t="str">
        <f>VLOOKUP(CENSO[[#This Row],[NOME COMUM]],ESPECIES[],2,FALSE)</f>
        <v>Parkia pendula (Willd.) Benth. ex Walp.</v>
      </c>
      <c r="F1489" s="64" t="s">
        <v>24</v>
      </c>
      <c r="G1489" s="64">
        <v>250</v>
      </c>
      <c r="H1489" s="97">
        <f>CENSO[[#This Row],[CAP (cm)]]/PI()</f>
        <v>79.577471545947674</v>
      </c>
      <c r="I1489" s="64">
        <v>20</v>
      </c>
      <c r="J1489" s="96">
        <f>(PI()*(CENSO[[#This Row],[DAP (cm)]]^2))/40000</f>
        <v>0.49735919716217297</v>
      </c>
      <c r="K1489" s="96">
        <f>CENSO[[#This Row],[g (m²)]]*CENSO[[#This Row],[H (m)]]*0.7</f>
        <v>6.9630287602704213</v>
      </c>
      <c r="L1489" s="64">
        <v>1</v>
      </c>
      <c r="M1489" s="65">
        <v>367156.59999999899</v>
      </c>
      <c r="N1489" s="87">
        <v>9707881.5999999903</v>
      </c>
      <c r="O1489" s="87" t="s">
        <v>1228</v>
      </c>
      <c r="P1489" s="87" t="str">
        <f>VLOOKUP(CENSO[[#This Row],[DAP (cm)]],CD[],2,TRUE)</f>
        <v>TORA</v>
      </c>
      <c r="Q1489" s="87" t="str">
        <f>VLOOKUP(CENSO[[#This Row],[DAP (cm)]],DD[],2,TRUE)</f>
        <v>70├ 80</v>
      </c>
      <c r="R1489" s="87" t="str" cm="1">
        <f t="array" ref="R1489">INDEX(_xlfn.TEXTSPLIT(CENSO[[#This Row],[NOME CIENTIFICO]]," "),1)</f>
        <v>Parkia</v>
      </c>
      <c r="S1489" s="98" t="s">
        <v>1004</v>
      </c>
      <c r="T1489" s="87">
        <f>_xlfn.MINIFS(CENSO[DAP (cm)],CENSO[NOME CIENTIFICO],CENSO[[#This Row],[NOME CIENTIFICO]])</f>
        <v>40.107045659157627</v>
      </c>
      <c r="U14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489" s="87" t="str">
        <f>IF(CENSO[[#This Row],[DAP (cm)]]&lt;CENSO[[#This Row],[DMCE (cm)]],"DAP &lt; DMCE","DAP ≥ DMCE")</f>
        <v>DAP ≥ DMCE</v>
      </c>
      <c r="W1489" s="87" t="str">
        <f>IF(CENSO[[#This Row],[DAP (cm)]]&gt;200, "Superior", "Inferior")</f>
        <v>Inferior</v>
      </c>
      <c r="X1489" s="87" t="str">
        <f>VLOOKUP(CENSO[[#This Row],[NOME COMUM]],ESPECIES[],4,FALSE)</f>
        <v>Não</v>
      </c>
      <c r="Y1489" s="87" t="str">
        <f>IF(IFERROR(VLOOKUP(CENSO[[#This Row],[NOME COMUM]],COMERCIAIS[],2, FALSE), "Não") &lt;&gt; "Não", "Sim", "Não")</f>
        <v>Sim</v>
      </c>
      <c r="Z1489" s="133">
        <f>CENSO[[#This Row],[g (m²)]]/SUM(AEEF[AEEF-UT])</f>
        <v>8.7020037799638919E-4</v>
      </c>
      <c r="AA1489" s="133">
        <f>CENSO[[#This Row],[v (m³)]]/SUM(AEEF[AEEF-UT])</f>
        <v>1.2182805291949447E-2</v>
      </c>
    </row>
    <row r="1490" spans="1:27" ht="14">
      <c r="A1490" s="86">
        <v>1</v>
      </c>
      <c r="B1490" s="86">
        <v>1</v>
      </c>
      <c r="C1490" s="63">
        <v>49</v>
      </c>
      <c r="D1490" s="63">
        <v>1489</v>
      </c>
      <c r="E1490" s="63" t="str">
        <f>VLOOKUP(CENSO[[#This Row],[NOME COMUM]],ESPECIES[],2,FALSE)</f>
        <v>Tachigali myrmecophila Ducke</v>
      </c>
      <c r="F1490" s="64" t="s">
        <v>14</v>
      </c>
      <c r="G1490" s="64">
        <v>170</v>
      </c>
      <c r="H1490" s="97">
        <f>CENSO[[#This Row],[CAP (cm)]]/PI()</f>
        <v>54.112680651244418</v>
      </c>
      <c r="I1490" s="64">
        <v>20</v>
      </c>
      <c r="J1490" s="96">
        <f>(PI()*(CENSO[[#This Row],[DAP (cm)]]^2))/40000</f>
        <v>0.2299788927677888</v>
      </c>
      <c r="K1490" s="96">
        <f>CENSO[[#This Row],[g (m²)]]*CENSO[[#This Row],[H (m)]]*0.7</f>
        <v>3.2197044987490426</v>
      </c>
      <c r="L1490" s="64">
        <v>1</v>
      </c>
      <c r="M1490" s="65">
        <v>367112.5</v>
      </c>
      <c r="N1490" s="87">
        <v>9707919.6999999899</v>
      </c>
      <c r="O1490" s="87" t="s">
        <v>1228</v>
      </c>
      <c r="P1490" s="87" t="str">
        <f>VLOOKUP(CENSO[[#This Row],[DAP (cm)]],CD[],2,TRUE)</f>
        <v>TORA</v>
      </c>
      <c r="Q1490" s="87" t="str">
        <f>VLOOKUP(CENSO[[#This Row],[DAP (cm)]],DD[],2,TRUE)</f>
        <v>50├ 60</v>
      </c>
      <c r="R1490" s="87" t="str" cm="1">
        <f t="array" ref="R1490">INDEX(_xlfn.TEXTSPLIT(CENSO[[#This Row],[NOME CIENTIFICO]]," "),1)</f>
        <v>Tachigali</v>
      </c>
      <c r="S1490" s="98" t="s">
        <v>1004</v>
      </c>
      <c r="T1490" s="87">
        <f>_xlfn.MINIFS(CENSO[DAP (cm)],CENSO[NOME CIENTIFICO],CENSO[[#This Row],[NOME CIENTIFICO]])</f>
        <v>39.152116000606256</v>
      </c>
      <c r="U14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90" s="87" t="str">
        <f>IF(CENSO[[#This Row],[DAP (cm)]]&lt;CENSO[[#This Row],[DMCE (cm)]],"DAP &lt; DMCE","DAP ≥ DMCE")</f>
        <v>DAP ≥ DMCE</v>
      </c>
      <c r="W1490" s="87" t="str">
        <f>IF(CENSO[[#This Row],[DAP (cm)]]&gt;200, "Superior", "Inferior")</f>
        <v>Inferior</v>
      </c>
      <c r="X1490" s="87" t="str">
        <f>VLOOKUP(CENSO[[#This Row],[NOME COMUM]],ESPECIES[],4,FALSE)</f>
        <v>Não</v>
      </c>
      <c r="Y1490" s="87" t="str">
        <f>IF(IFERROR(VLOOKUP(CENSO[[#This Row],[NOME COMUM]],COMERCIAIS[],2, FALSE), "Não") &lt;&gt; "Não", "Sim", "Não")</f>
        <v>Sim</v>
      </c>
      <c r="Z1490" s="133">
        <f>CENSO[[#This Row],[g (m²)]]/SUM(AEEF[AEEF-UT])</f>
        <v>4.0238065478553035E-4</v>
      </c>
      <c r="AA1490" s="133">
        <f>CENSO[[#This Row],[v (m³)]]/SUM(AEEF[AEEF-UT])</f>
        <v>5.633329166997424E-3</v>
      </c>
    </row>
    <row r="1491" spans="1:27" ht="14">
      <c r="A1491" s="86">
        <v>1</v>
      </c>
      <c r="B1491" s="86">
        <v>1</v>
      </c>
      <c r="C1491" s="63">
        <v>49</v>
      </c>
      <c r="D1491" s="63">
        <v>1490</v>
      </c>
      <c r="E1491" s="63" t="str">
        <f>VLOOKUP(CENSO[[#This Row],[NOME COMUM]],ESPECIES[],2,FALSE)</f>
        <v>Lecythis pisonis Cambess.</v>
      </c>
      <c r="F1491" s="64" t="s">
        <v>9</v>
      </c>
      <c r="G1491" s="64">
        <v>179</v>
      </c>
      <c r="H1491" s="97">
        <f>CENSO[[#This Row],[CAP (cm)]]/PI()</f>
        <v>56.977469626898532</v>
      </c>
      <c r="I1491" s="64">
        <v>20</v>
      </c>
      <c r="J1491" s="96">
        <f>(PI()*(CENSO[[#This Row],[DAP (cm)]]^2))/40000</f>
        <v>0.25497417658037091</v>
      </c>
      <c r="K1491" s="96">
        <f>CENSO[[#This Row],[g (m²)]]*CENSO[[#This Row],[H (m)]]*0.7</f>
        <v>3.569638472125193</v>
      </c>
      <c r="L1491" s="64">
        <v>1</v>
      </c>
      <c r="M1491" s="65">
        <v>367109.09999999899</v>
      </c>
      <c r="N1491" s="87">
        <v>9707920.0999999903</v>
      </c>
      <c r="O1491" s="87" t="s">
        <v>1228</v>
      </c>
      <c r="P1491" s="87" t="str">
        <f>VLOOKUP(CENSO[[#This Row],[DAP (cm)]],CD[],2,TRUE)</f>
        <v>TORA</v>
      </c>
      <c r="Q1491" s="87" t="str">
        <f>VLOOKUP(CENSO[[#This Row],[DAP (cm)]],DD[],2,TRUE)</f>
        <v>50├ 60</v>
      </c>
      <c r="R1491" s="87" t="str" cm="1">
        <f t="array" ref="R1491">INDEX(_xlfn.TEXTSPLIT(CENSO[[#This Row],[NOME CIENTIFICO]]," "),1)</f>
        <v>Lecythis</v>
      </c>
      <c r="S1491" s="98" t="s">
        <v>1004</v>
      </c>
      <c r="T1491" s="87">
        <f>_xlfn.MINIFS(CENSO[DAP (cm)],CENSO[NOME CIENTIFICO],CENSO[[#This Row],[NOME CIENTIFICO]])</f>
        <v>40.743665431525208</v>
      </c>
      <c r="U14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1491" s="87" t="str">
        <f>IF(CENSO[[#This Row],[DAP (cm)]]&lt;CENSO[[#This Row],[DMCE (cm)]],"DAP &lt; DMCE","DAP ≥ DMCE")</f>
        <v>DAP ≥ DMCE</v>
      </c>
      <c r="W1491" s="87" t="str">
        <f>IF(CENSO[[#This Row],[DAP (cm)]]&gt;200, "Superior", "Inferior")</f>
        <v>Inferior</v>
      </c>
      <c r="X1491" s="87" t="str">
        <f>VLOOKUP(CENSO[[#This Row],[NOME COMUM]],ESPECIES[],4,FALSE)</f>
        <v>Não</v>
      </c>
      <c r="Y1491" s="87" t="str">
        <f>IF(IFERROR(VLOOKUP(CENSO[[#This Row],[NOME COMUM]],COMERCIAIS[],2, FALSE), "Não") &lt;&gt; "Não", "Sim", "Não")</f>
        <v>Sim</v>
      </c>
      <c r="Z1491" s="133">
        <f>CENSO[[#This Row],[g (m²)]]/SUM(AEEF[AEEF-UT])</f>
        <v>4.4611344498211684E-4</v>
      </c>
      <c r="AA1491" s="133">
        <f>CENSO[[#This Row],[v (m³)]]/SUM(AEEF[AEEF-UT])</f>
        <v>6.2455882297496358E-3</v>
      </c>
    </row>
    <row r="1492" spans="1:27" ht="14">
      <c r="A1492" s="86">
        <v>1</v>
      </c>
      <c r="B1492" s="86">
        <v>1</v>
      </c>
      <c r="C1492" s="63">
        <v>49</v>
      </c>
      <c r="D1492" s="63">
        <v>1491</v>
      </c>
      <c r="E1492" s="63" t="str">
        <f>VLOOKUP(CENSO[[#This Row],[NOME COMUM]],ESPECIES[],2,FALSE)</f>
        <v>Dipteryx odorata (Aubl.) Willd.</v>
      </c>
      <c r="F1492" s="64" t="s">
        <v>4</v>
      </c>
      <c r="G1492" s="64">
        <v>178</v>
      </c>
      <c r="H1492" s="97">
        <f>CENSO[[#This Row],[CAP (cm)]]/PI()</f>
        <v>56.659159740714742</v>
      </c>
      <c r="I1492" s="64">
        <v>20</v>
      </c>
      <c r="J1492" s="96">
        <f>(PI()*(CENSO[[#This Row],[DAP (cm)]]^2))/40000</f>
        <v>0.2521332608461806</v>
      </c>
      <c r="K1492" s="96">
        <f>CENSO[[#This Row],[g (m²)]]*CENSO[[#This Row],[H (m)]]*0.7</f>
        <v>3.5298656518465279</v>
      </c>
      <c r="L1492" s="64">
        <v>1</v>
      </c>
      <c r="M1492" s="65">
        <v>367036.299999999</v>
      </c>
      <c r="N1492" s="87">
        <v>9707935.1999999899</v>
      </c>
      <c r="O1492" s="98" t="s">
        <v>1225</v>
      </c>
      <c r="P1492" s="87" t="str">
        <f>VLOOKUP(CENSO[[#This Row],[DAP (cm)]],CD[],2,TRUE)</f>
        <v>TORA</v>
      </c>
      <c r="Q1492" s="87" t="str">
        <f>VLOOKUP(CENSO[[#This Row],[DAP (cm)]],DD[],2,TRUE)</f>
        <v>50├ 60</v>
      </c>
      <c r="R1492" s="87" t="str" cm="1">
        <f t="array" ref="R1492">INDEX(_xlfn.TEXTSPLIT(CENSO[[#This Row],[NOME CIENTIFICO]]," "),1)</f>
        <v>Dipteryx</v>
      </c>
      <c r="S1492" s="98" t="s">
        <v>1004</v>
      </c>
      <c r="T1492" s="87">
        <f>_xlfn.MINIFS(CENSO[DAP (cm)],CENSO[NOME CIENTIFICO],CENSO[[#This Row],[NOME CIENTIFICO]])</f>
        <v>39.152116000606256</v>
      </c>
      <c r="U14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80</v>
      </c>
      <c r="V1492" s="87" t="str">
        <f>IF(CENSO[[#This Row],[DAP (cm)]]&lt;CENSO[[#This Row],[DMCE (cm)]],"DAP &lt; DMCE","DAP ≥ DMCE")</f>
        <v>DAP &lt; DMCE</v>
      </c>
      <c r="W1492" s="87" t="str">
        <f>IF(CENSO[[#This Row],[DAP (cm)]]&gt;200, "Superior", "Inferior")</f>
        <v>Inferior</v>
      </c>
      <c r="X1492" s="87" t="str">
        <f>VLOOKUP(CENSO[[#This Row],[NOME COMUM]],ESPECIES[],4,FALSE)</f>
        <v>Vulneravel</v>
      </c>
      <c r="Y1492" s="87" t="str">
        <f>IF(IFERROR(VLOOKUP(CENSO[[#This Row],[NOME COMUM]],COMERCIAIS[],2, FALSE), "Não") &lt;&gt; "Não", "Sim", "Não")</f>
        <v>Sim</v>
      </c>
      <c r="Z1492" s="133">
        <f>CENSO[[#This Row],[g (m²)]]/SUM(AEEF[AEEF-UT])</f>
        <v>4.4114286042300146E-4</v>
      </c>
      <c r="AA1492" s="133">
        <f>CENSO[[#This Row],[v (m³)]]/SUM(AEEF[AEEF-UT])</f>
        <v>6.1760000459220197E-3</v>
      </c>
    </row>
    <row r="1493" spans="1:27" ht="14">
      <c r="A1493" s="86">
        <v>1</v>
      </c>
      <c r="B1493" s="86">
        <v>1</v>
      </c>
      <c r="C1493" s="63">
        <v>49</v>
      </c>
      <c r="D1493" s="63">
        <v>1492</v>
      </c>
      <c r="E1493" s="63" t="str">
        <f>VLOOKUP(CENSO[[#This Row],[NOME COMUM]],ESPECIES[],2,FALSE)</f>
        <v>Piptadenia suaveolens Miq.</v>
      </c>
      <c r="F1493" s="64" t="s">
        <v>22</v>
      </c>
      <c r="G1493" s="64">
        <v>370</v>
      </c>
      <c r="H1493" s="97">
        <f>CENSO[[#This Row],[CAP (cm)]]/PI()</f>
        <v>117.77465788800255</v>
      </c>
      <c r="I1493" s="64">
        <v>19</v>
      </c>
      <c r="J1493" s="96">
        <f>(PI()*(CENSO[[#This Row],[DAP (cm)]]^2))/40000</f>
        <v>1.0894155854640235</v>
      </c>
      <c r="K1493" s="96">
        <f>CENSO[[#This Row],[g (m²)]]*CENSO[[#This Row],[H (m)]]*0.7</f>
        <v>14.489227286671511</v>
      </c>
      <c r="L1493" s="64">
        <v>1</v>
      </c>
      <c r="M1493" s="65">
        <v>367032.799999999</v>
      </c>
      <c r="N1493" s="87">
        <v>9707935.5999999903</v>
      </c>
      <c r="O1493" s="87" t="s">
        <v>1228</v>
      </c>
      <c r="P1493" s="87" t="str">
        <f>VLOOKUP(CENSO[[#This Row],[DAP (cm)]],CD[],2,TRUE)</f>
        <v>TORA</v>
      </c>
      <c r="Q1493" s="87" t="str">
        <f>VLOOKUP(CENSO[[#This Row],[DAP (cm)]],DD[],2,TRUE)</f>
        <v>110├ 120</v>
      </c>
      <c r="R1493" s="87" t="str" cm="1">
        <f t="array" ref="R1493">INDEX(_xlfn.TEXTSPLIT(CENSO[[#This Row],[NOME CIENTIFICO]]," "),1)</f>
        <v>Piptadenia</v>
      </c>
      <c r="S1493" s="98" t="s">
        <v>1004</v>
      </c>
      <c r="T1493" s="87">
        <f>_xlfn.MINIFS(CENSO[DAP (cm)],CENSO[NOME CIENTIFICO],CENSO[[#This Row],[NOME CIENTIFICO]])</f>
        <v>39.788735772973837</v>
      </c>
      <c r="U14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93" s="87" t="str">
        <f>IF(CENSO[[#This Row],[DAP (cm)]]&lt;CENSO[[#This Row],[DMCE (cm)]],"DAP &lt; DMCE","DAP ≥ DMCE")</f>
        <v>DAP ≥ DMCE</v>
      </c>
      <c r="W1493" s="87" t="str">
        <f>IF(CENSO[[#This Row],[DAP (cm)]]&gt;200, "Superior", "Inferior")</f>
        <v>Inferior</v>
      </c>
      <c r="X1493" s="87" t="str">
        <f>VLOOKUP(CENSO[[#This Row],[NOME COMUM]],ESPECIES[],4,FALSE)</f>
        <v>Não</v>
      </c>
      <c r="Y1493" s="87" t="str">
        <f>IF(IFERROR(VLOOKUP(CENSO[[#This Row],[NOME COMUM]],COMERCIAIS[],2, FALSE), "Não") &lt;&gt; "Não", "Sim", "Não")</f>
        <v>Sim</v>
      </c>
      <c r="Z1493" s="133">
        <f>CENSO[[#This Row],[g (m²)]]/SUM(AEEF[AEEF-UT])</f>
        <v>1.9060869079632905E-3</v>
      </c>
      <c r="AA1493" s="133">
        <f>CENSO[[#This Row],[v (m³)]]/SUM(AEEF[AEEF-UT])</f>
        <v>2.5350955875911761E-2</v>
      </c>
    </row>
    <row r="1494" spans="1:27" ht="14">
      <c r="A1494" s="86">
        <v>1</v>
      </c>
      <c r="B1494" s="86">
        <v>1</v>
      </c>
      <c r="C1494" s="63">
        <v>49</v>
      </c>
      <c r="D1494" s="63">
        <v>1493</v>
      </c>
      <c r="E1494" s="63" t="str">
        <f>VLOOKUP(CENSO[[#This Row],[NOME COMUM]],ESPECIES[],2,FALSE)</f>
        <v>Tachigali myrmecophila Ducke</v>
      </c>
      <c r="F1494" s="64" t="s">
        <v>14</v>
      </c>
      <c r="G1494" s="64">
        <v>196</v>
      </c>
      <c r="H1494" s="97">
        <f>CENSO[[#This Row],[CAP (cm)]]/PI()</f>
        <v>62.388737692022971</v>
      </c>
      <c r="I1494" s="64">
        <v>15</v>
      </c>
      <c r="J1494" s="96">
        <f>(PI()*(CENSO[[#This Row],[DAP (cm)]]^2))/40000</f>
        <v>0.30570481469091254</v>
      </c>
      <c r="K1494" s="96">
        <f>CENSO[[#This Row],[g (m²)]]*CENSO[[#This Row],[H (m)]]*0.7</f>
        <v>3.2099005542545815</v>
      </c>
      <c r="L1494" s="64">
        <v>1</v>
      </c>
      <c r="M1494" s="65">
        <v>367021.9</v>
      </c>
      <c r="N1494" s="87">
        <v>9707949.3000000007</v>
      </c>
      <c r="O1494" s="87" t="s">
        <v>1228</v>
      </c>
      <c r="P1494" s="87" t="str">
        <f>VLOOKUP(CENSO[[#This Row],[DAP (cm)]],CD[],2,TRUE)</f>
        <v>TORA</v>
      </c>
      <c r="Q1494" s="87" t="str">
        <f>VLOOKUP(CENSO[[#This Row],[DAP (cm)]],DD[],2,TRUE)</f>
        <v>60├ 70</v>
      </c>
      <c r="R1494" s="87" t="str" cm="1">
        <f t="array" ref="R1494">INDEX(_xlfn.TEXTSPLIT(CENSO[[#This Row],[NOME CIENTIFICO]]," "),1)</f>
        <v>Tachigali</v>
      </c>
      <c r="S1494" s="98" t="s">
        <v>1004</v>
      </c>
      <c r="T1494" s="87">
        <f>_xlfn.MINIFS(CENSO[DAP (cm)],CENSO[NOME CIENTIFICO],CENSO[[#This Row],[NOME CIENTIFICO]])</f>
        <v>39.152116000606256</v>
      </c>
      <c r="U14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94" s="87" t="str">
        <f>IF(CENSO[[#This Row],[DAP (cm)]]&lt;CENSO[[#This Row],[DMCE (cm)]],"DAP &lt; DMCE","DAP ≥ DMCE")</f>
        <v>DAP ≥ DMCE</v>
      </c>
      <c r="W1494" s="87" t="str">
        <f>IF(CENSO[[#This Row],[DAP (cm)]]&gt;200, "Superior", "Inferior")</f>
        <v>Inferior</v>
      </c>
      <c r="X1494" s="87" t="str">
        <f>VLOOKUP(CENSO[[#This Row],[NOME COMUM]],ESPECIES[],4,FALSE)</f>
        <v>Não</v>
      </c>
      <c r="Y1494" s="87" t="str">
        <f>IF(IFERROR(VLOOKUP(CENSO[[#This Row],[NOME COMUM]],COMERCIAIS[],2, FALSE), "Não") &lt;&gt; "Não", "Sim", "Não")</f>
        <v>Sim</v>
      </c>
      <c r="Z1494" s="133">
        <f>CENSO[[#This Row],[g (m²)]]/SUM(AEEF[AEEF-UT])</f>
        <v>5.3487388353774844E-4</v>
      </c>
      <c r="AA1494" s="133">
        <f>CENSO[[#This Row],[v (m³)]]/SUM(AEEF[AEEF-UT])</f>
        <v>5.6161757771463587E-3</v>
      </c>
    </row>
    <row r="1495" spans="1:27" ht="14">
      <c r="A1495" s="86">
        <v>1</v>
      </c>
      <c r="B1495" s="86">
        <v>1</v>
      </c>
      <c r="C1495" s="63">
        <v>49</v>
      </c>
      <c r="D1495" s="63">
        <v>1494</v>
      </c>
      <c r="E1495" s="63" t="str">
        <f>VLOOKUP(CENSO[[#This Row],[NOME COMUM]],ESPECIES[],2,FALSE)</f>
        <v>Ruizterania albiflora (Mart.) Marcano-Berti</v>
      </c>
      <c r="F1495" s="64" t="s">
        <v>87</v>
      </c>
      <c r="G1495" s="64">
        <v>200</v>
      </c>
      <c r="H1495" s="97">
        <f>CENSO[[#This Row],[CAP (cm)]]/PI()</f>
        <v>63.661977236758133</v>
      </c>
      <c r="I1495" s="64">
        <v>25</v>
      </c>
      <c r="J1495" s="96">
        <f>(PI()*(CENSO[[#This Row],[DAP (cm)]]^2))/40000</f>
        <v>0.31830988618379064</v>
      </c>
      <c r="K1495" s="96">
        <f>CENSO[[#This Row],[g (m²)]]*CENSO[[#This Row],[H (m)]]*0.7</f>
        <v>5.570423008216336</v>
      </c>
      <c r="L1495" s="64">
        <v>1</v>
      </c>
      <c r="M1495" s="65">
        <v>366982.59999999899</v>
      </c>
      <c r="N1495" s="87">
        <v>9707980.1999999899</v>
      </c>
      <c r="O1495" s="98" t="s">
        <v>1225</v>
      </c>
      <c r="P1495" s="87" t="str">
        <f>VLOOKUP(CENSO[[#This Row],[DAP (cm)]],CD[],2,TRUE)</f>
        <v>TORA</v>
      </c>
      <c r="Q1495" s="87" t="str">
        <f>VLOOKUP(CENSO[[#This Row],[DAP (cm)]],DD[],2,TRUE)</f>
        <v>60├ 70</v>
      </c>
      <c r="R1495" s="87" t="str" cm="1">
        <f t="array" ref="R1495">INDEX(_xlfn.TEXTSPLIT(CENSO[[#This Row],[NOME CIENTIFICO]]," "),1)</f>
        <v>Ruizterania</v>
      </c>
      <c r="S1495" s="98" t="s">
        <v>1004</v>
      </c>
      <c r="T1495" s="87">
        <f>_xlfn.MINIFS(CENSO[DAP (cm)],CENSO[NOME CIENTIFICO],CENSO[[#This Row],[NOME CIENTIFICO]])</f>
        <v>63.661977236758133</v>
      </c>
      <c r="U14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73.661977236758133</v>
      </c>
      <c r="V1495" s="87" t="str">
        <f>IF(CENSO[[#This Row],[DAP (cm)]]&lt;CENSO[[#This Row],[DMCE (cm)]],"DAP &lt; DMCE","DAP ≥ DMCE")</f>
        <v>DAP &lt; DMCE</v>
      </c>
      <c r="W1495" s="87" t="str">
        <f>IF(CENSO[[#This Row],[DAP (cm)]]&gt;200, "Superior", "Inferior")</f>
        <v>Inferior</v>
      </c>
      <c r="X1495" s="87" t="str">
        <f>VLOOKUP(CENSO[[#This Row],[NOME COMUM]],ESPECIES[],4,FALSE)</f>
        <v>Não</v>
      </c>
      <c r="Y1495" s="87" t="str">
        <f>IF(IFERROR(VLOOKUP(CENSO[[#This Row],[NOME COMUM]],COMERCIAIS[],2, FALSE), "Não") &lt;&gt; "Não", "Sim", "Não")</f>
        <v>Não</v>
      </c>
      <c r="Z1495" s="133">
        <f>CENSO[[#This Row],[g (m²)]]/SUM(AEEF[AEEF-UT])</f>
        <v>5.5692824191768894E-4</v>
      </c>
      <c r="AA1495" s="133">
        <f>CENSO[[#This Row],[v (m³)]]/SUM(AEEF[AEEF-UT])</f>
        <v>9.7462442335595565E-3</v>
      </c>
    </row>
    <row r="1496" spans="1:27" ht="14">
      <c r="A1496" s="86">
        <v>1</v>
      </c>
      <c r="B1496" s="86">
        <v>1</v>
      </c>
      <c r="C1496" s="63">
        <v>49</v>
      </c>
      <c r="D1496" s="63">
        <v>1495</v>
      </c>
      <c r="E1496" s="63" t="str">
        <f>VLOOKUP(CENSO[[#This Row],[NOME COMUM]],ESPECIES[],2,FALSE)</f>
        <v>Platymiscium duckei Huber</v>
      </c>
      <c r="F1496" s="64" t="s">
        <v>42</v>
      </c>
      <c r="G1496" s="64">
        <v>198</v>
      </c>
      <c r="H1496" s="97">
        <f>CENSO[[#This Row],[CAP (cm)]]/PI()</f>
        <v>63.025357464390552</v>
      </c>
      <c r="I1496" s="64">
        <v>22</v>
      </c>
      <c r="J1496" s="96">
        <f>(PI()*(CENSO[[#This Row],[DAP (cm)]]^2))/40000</f>
        <v>0.3119755194487332</v>
      </c>
      <c r="K1496" s="96">
        <f>CENSO[[#This Row],[g (m²)]]*CENSO[[#This Row],[H (m)]]*0.7</f>
        <v>4.804422999510491</v>
      </c>
      <c r="L1496" s="64">
        <v>1</v>
      </c>
      <c r="M1496" s="65">
        <v>366921.9</v>
      </c>
      <c r="N1496" s="87">
        <v>9708048.8000000007</v>
      </c>
      <c r="O1496" s="87" t="s">
        <v>1227</v>
      </c>
      <c r="P1496" s="87" t="str">
        <f>VLOOKUP(CENSO[[#This Row],[DAP (cm)]],CD[],2,TRUE)</f>
        <v>TORA</v>
      </c>
      <c r="Q1496" s="87" t="str">
        <f>VLOOKUP(CENSO[[#This Row],[DAP (cm)]],DD[],2,TRUE)</f>
        <v>60├ 70</v>
      </c>
      <c r="R1496" s="87" t="str" cm="1">
        <f t="array" ref="R1496">INDEX(_xlfn.TEXTSPLIT(CENSO[[#This Row],[NOME CIENTIFICO]]," "),1)</f>
        <v>Platymiscium</v>
      </c>
      <c r="S1496" s="98" t="s">
        <v>1004</v>
      </c>
      <c r="T1496" s="87">
        <f>_xlfn.MINIFS(CENSO[DAP (cm)],CENSO[NOME CIENTIFICO],CENSO[[#This Row],[NOME CIENTIFICO]])</f>
        <v>43.608454407179323</v>
      </c>
      <c r="U14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53.608454407179323</v>
      </c>
      <c r="V1496" s="87" t="str">
        <f>IF(CENSO[[#This Row],[DAP (cm)]]&lt;CENSO[[#This Row],[DMCE (cm)]],"DAP &lt; DMCE","DAP ≥ DMCE")</f>
        <v>DAP ≥ DMCE</v>
      </c>
      <c r="W1496" s="87" t="str">
        <f>IF(CENSO[[#This Row],[DAP (cm)]]&gt;200, "Superior", "Inferior")</f>
        <v>Inferior</v>
      </c>
      <c r="X1496" s="87" t="str">
        <f>VLOOKUP(CENSO[[#This Row],[NOME COMUM]],ESPECIES[],4,FALSE)</f>
        <v>Não</v>
      </c>
      <c r="Y1496" s="87" t="str">
        <f>IF(IFERROR(VLOOKUP(CENSO[[#This Row],[NOME COMUM]],COMERCIAIS[],2, FALSE), "Não") &lt;&gt; "Não", "Sim", "Não")</f>
        <v>Não</v>
      </c>
      <c r="Z1496" s="133">
        <f>CENSO[[#This Row],[g (m²)]]/SUM(AEEF[AEEF-UT])</f>
        <v>5.4584536990352696E-4</v>
      </c>
      <c r="AA1496" s="133">
        <f>CENSO[[#This Row],[v (m³)]]/SUM(AEEF[AEEF-UT])</f>
        <v>8.4060186965143145E-3</v>
      </c>
    </row>
    <row r="1497" spans="1:27" ht="14">
      <c r="A1497" s="86">
        <v>1</v>
      </c>
      <c r="B1497" s="86">
        <v>1</v>
      </c>
      <c r="C1497" s="63">
        <v>49</v>
      </c>
      <c r="D1497" s="63">
        <v>1496</v>
      </c>
      <c r="E1497" s="63" t="str">
        <f>VLOOKUP(CENSO[[#This Row],[NOME COMUM]],ESPECIES[],2,FALSE)</f>
        <v>Couratari guianensis Aubl.</v>
      </c>
      <c r="F1497" s="64" t="s">
        <v>6</v>
      </c>
      <c r="G1497" s="64">
        <v>156</v>
      </c>
      <c r="H1497" s="97">
        <f>CENSO[[#This Row],[CAP (cm)]]/PI()</f>
        <v>49.656342244671343</v>
      </c>
      <c r="I1497" s="64">
        <v>23</v>
      </c>
      <c r="J1497" s="96">
        <f>(PI()*(CENSO[[#This Row],[DAP (cm)]]^2))/40000</f>
        <v>0.19365973475421822</v>
      </c>
      <c r="K1497" s="96">
        <f>CENSO[[#This Row],[g (m²)]]*CENSO[[#This Row],[H (m)]]*0.7</f>
        <v>3.1179217295429131</v>
      </c>
      <c r="L1497" s="64">
        <v>1</v>
      </c>
      <c r="M1497" s="65">
        <v>366916.9</v>
      </c>
      <c r="N1497" s="87">
        <v>9708058.6999999899</v>
      </c>
      <c r="O1497" s="98" t="s">
        <v>1225</v>
      </c>
      <c r="P1497" s="87" t="str">
        <f>VLOOKUP(CENSO[[#This Row],[DAP (cm)]],CD[],2,TRUE)</f>
        <v>TORETE</v>
      </c>
      <c r="Q1497" s="87" t="str">
        <f>VLOOKUP(CENSO[[#This Row],[DAP (cm)]],DD[],2,TRUE)</f>
        <v>40├ 50</v>
      </c>
      <c r="R1497" s="87" t="str" cm="1">
        <f t="array" ref="R1497">INDEX(_xlfn.TEXTSPLIT(CENSO[[#This Row],[NOME CIENTIFICO]]," "),1)</f>
        <v>Couratari</v>
      </c>
      <c r="S1497" s="98" t="s">
        <v>1004</v>
      </c>
      <c r="T1497" s="87">
        <f>_xlfn.MINIFS(CENSO[DAP (cm)],CENSO[NOME CIENTIFICO],CENSO[[#This Row],[NOME CIENTIFICO]])</f>
        <v>38.833806114422465</v>
      </c>
      <c r="U14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97" s="87" t="str">
        <f>IF(CENSO[[#This Row],[DAP (cm)]]&lt;CENSO[[#This Row],[DMCE (cm)]],"DAP &lt; DMCE","DAP ≥ DMCE")</f>
        <v>DAP &lt; DMCE</v>
      </c>
      <c r="W1497" s="87" t="str">
        <f>IF(CENSO[[#This Row],[DAP (cm)]]&gt;200, "Superior", "Inferior")</f>
        <v>Inferior</v>
      </c>
      <c r="X1497" s="87" t="str">
        <f>VLOOKUP(CENSO[[#This Row],[NOME COMUM]],ESPECIES[],4,FALSE)</f>
        <v>Não</v>
      </c>
      <c r="Y1497" s="87" t="str">
        <f>IF(IFERROR(VLOOKUP(CENSO[[#This Row],[NOME COMUM]],COMERCIAIS[],2, FALSE), "Não") &lt;&gt; "Não", "Sim", "Não")</f>
        <v>Sim</v>
      </c>
      <c r="Z1497" s="133">
        <f>CENSO[[#This Row],[g (m²)]]/SUM(AEEF[AEEF-UT])</f>
        <v>3.3883514238272194E-4</v>
      </c>
      <c r="AA1497" s="133">
        <f>CENSO[[#This Row],[v (m³)]]/SUM(AEEF[AEEF-UT])</f>
        <v>5.4552457923618229E-3</v>
      </c>
    </row>
    <row r="1498" spans="1:27" ht="14">
      <c r="A1498" s="86">
        <v>1</v>
      </c>
      <c r="B1498" s="86">
        <v>1</v>
      </c>
      <c r="C1498" s="63">
        <v>49</v>
      </c>
      <c r="D1498" s="63">
        <v>1497</v>
      </c>
      <c r="E1498" s="63" t="str">
        <f>VLOOKUP(CENSO[[#This Row],[NOME COMUM]],ESPECIES[],2,FALSE)</f>
        <v>Couratari guianensis Aubl.</v>
      </c>
      <c r="F1498" s="64" t="s">
        <v>6</v>
      </c>
      <c r="G1498" s="64">
        <v>200</v>
      </c>
      <c r="H1498" s="97">
        <f>CENSO[[#This Row],[CAP (cm)]]/PI()</f>
        <v>63.661977236758133</v>
      </c>
      <c r="I1498" s="64">
        <v>21</v>
      </c>
      <c r="J1498" s="96">
        <f>(PI()*(CENSO[[#This Row],[DAP (cm)]]^2))/40000</f>
        <v>0.31830988618379064</v>
      </c>
      <c r="K1498" s="96">
        <f>CENSO[[#This Row],[g (m²)]]*CENSO[[#This Row],[H (m)]]*0.7</f>
        <v>4.6791553269017223</v>
      </c>
      <c r="L1498" s="64">
        <v>1</v>
      </c>
      <c r="M1498" s="65">
        <v>366876.9</v>
      </c>
      <c r="N1498" s="87">
        <v>9708075.4000000004</v>
      </c>
      <c r="O1498" s="87" t="s">
        <v>1228</v>
      </c>
      <c r="P1498" s="87" t="str">
        <f>VLOOKUP(CENSO[[#This Row],[DAP (cm)]],CD[],2,TRUE)</f>
        <v>TORA</v>
      </c>
      <c r="Q1498" s="87" t="str">
        <f>VLOOKUP(CENSO[[#This Row],[DAP (cm)]],DD[],2,TRUE)</f>
        <v>60├ 70</v>
      </c>
      <c r="R1498" s="87" t="str" cm="1">
        <f t="array" ref="R1498">INDEX(_xlfn.TEXTSPLIT(CENSO[[#This Row],[NOME CIENTIFICO]]," "),1)</f>
        <v>Couratari</v>
      </c>
      <c r="S1498" s="98" t="s">
        <v>1004</v>
      </c>
      <c r="T1498" s="87">
        <f>_xlfn.MINIFS(CENSO[DAP (cm)],CENSO[NOME CIENTIFICO],CENSO[[#This Row],[NOME CIENTIFICO]])</f>
        <v>38.833806114422465</v>
      </c>
      <c r="U14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498" s="87" t="str">
        <f>IF(CENSO[[#This Row],[DAP (cm)]]&lt;CENSO[[#This Row],[DMCE (cm)]],"DAP &lt; DMCE","DAP ≥ DMCE")</f>
        <v>DAP ≥ DMCE</v>
      </c>
      <c r="W1498" s="87" t="str">
        <f>IF(CENSO[[#This Row],[DAP (cm)]]&gt;200, "Superior", "Inferior")</f>
        <v>Inferior</v>
      </c>
      <c r="X1498" s="87" t="str">
        <f>VLOOKUP(CENSO[[#This Row],[NOME COMUM]],ESPECIES[],4,FALSE)</f>
        <v>Não</v>
      </c>
      <c r="Y1498" s="87" t="str">
        <f>IF(IFERROR(VLOOKUP(CENSO[[#This Row],[NOME COMUM]],COMERCIAIS[],2, FALSE), "Não") &lt;&gt; "Não", "Sim", "Não")</f>
        <v>Sim</v>
      </c>
      <c r="Z1498" s="133">
        <f>CENSO[[#This Row],[g (m²)]]/SUM(AEEF[AEEF-UT])</f>
        <v>5.5692824191768894E-4</v>
      </c>
      <c r="AA1498" s="133">
        <f>CENSO[[#This Row],[v (m³)]]/SUM(AEEF[AEEF-UT])</f>
        <v>8.1868451561900278E-3</v>
      </c>
    </row>
    <row r="1499" spans="1:27" ht="14">
      <c r="A1499" s="86">
        <v>1</v>
      </c>
      <c r="B1499" s="86">
        <v>1</v>
      </c>
      <c r="C1499" s="63">
        <v>49</v>
      </c>
      <c r="D1499" s="63">
        <v>1498</v>
      </c>
      <c r="E1499" s="63" t="str">
        <f>VLOOKUP(CENSO[[#This Row],[NOME COMUM]],ESPECIES[],2,FALSE)</f>
        <v>Astronium lecointei Ducke</v>
      </c>
      <c r="F1499" s="64" t="s">
        <v>5</v>
      </c>
      <c r="G1499" s="64">
        <v>179</v>
      </c>
      <c r="H1499" s="97">
        <f>CENSO[[#This Row],[CAP (cm)]]/PI()</f>
        <v>56.977469626898532</v>
      </c>
      <c r="I1499" s="64">
        <v>24</v>
      </c>
      <c r="J1499" s="96">
        <f>(PI()*(CENSO[[#This Row],[DAP (cm)]]^2))/40000</f>
        <v>0.25497417658037091</v>
      </c>
      <c r="K1499" s="96">
        <f>CENSO[[#This Row],[g (m²)]]*CENSO[[#This Row],[H (m)]]*0.7</f>
        <v>4.2835661665502309</v>
      </c>
      <c r="L1499" s="64">
        <v>1</v>
      </c>
      <c r="M1499" s="65">
        <v>366893.299999999</v>
      </c>
      <c r="N1499" s="87">
        <v>9708115.8000000007</v>
      </c>
      <c r="O1499" s="87" t="s">
        <v>1228</v>
      </c>
      <c r="P1499" s="87" t="str">
        <f>VLOOKUP(CENSO[[#This Row],[DAP (cm)]],CD[],2,TRUE)</f>
        <v>TORA</v>
      </c>
      <c r="Q1499" s="87" t="str">
        <f>VLOOKUP(CENSO[[#This Row],[DAP (cm)]],DD[],2,TRUE)</f>
        <v>50├ 60</v>
      </c>
      <c r="R1499" s="87" t="str" cm="1">
        <f t="array" ref="R1499">INDEX(_xlfn.TEXTSPLIT(CENSO[[#This Row],[NOME CIENTIFICO]]," "),1)</f>
        <v>Astronium</v>
      </c>
      <c r="S1499" s="98" t="s">
        <v>1004</v>
      </c>
      <c r="T1499" s="87">
        <f>_xlfn.MINIFS(CENSO[DAP (cm)],CENSO[NOME CIENTIFICO],CENSO[[#This Row],[NOME CIENTIFICO]])</f>
        <v>40.107045659157627</v>
      </c>
      <c r="U14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499" s="87" t="str">
        <f>IF(CENSO[[#This Row],[DAP (cm)]]&lt;CENSO[[#This Row],[DMCE (cm)]],"DAP &lt; DMCE","DAP ≥ DMCE")</f>
        <v>DAP ≥ DMCE</v>
      </c>
      <c r="W1499" s="87" t="str">
        <f>IF(CENSO[[#This Row],[DAP (cm)]]&gt;200, "Superior", "Inferior")</f>
        <v>Inferior</v>
      </c>
      <c r="X1499" s="87" t="str">
        <f>VLOOKUP(CENSO[[#This Row],[NOME COMUM]],ESPECIES[],4,FALSE)</f>
        <v>Não</v>
      </c>
      <c r="Y1499" s="87" t="str">
        <f>IF(IFERROR(VLOOKUP(CENSO[[#This Row],[NOME COMUM]],COMERCIAIS[],2, FALSE), "Não") &lt;&gt; "Não", "Sim", "Não")</f>
        <v>Sim</v>
      </c>
      <c r="Z1499" s="133">
        <f>CENSO[[#This Row],[g (m²)]]/SUM(AEEF[AEEF-UT])</f>
        <v>4.4611344498211684E-4</v>
      </c>
      <c r="AA1499" s="133">
        <f>CENSO[[#This Row],[v (m³)]]/SUM(AEEF[AEEF-UT])</f>
        <v>7.4947058756995623E-3</v>
      </c>
    </row>
    <row r="1500" spans="1:27" ht="14">
      <c r="A1500" s="86">
        <v>1</v>
      </c>
      <c r="B1500" s="86">
        <v>1</v>
      </c>
      <c r="C1500" s="63">
        <v>49</v>
      </c>
      <c r="D1500" s="63">
        <v>1499</v>
      </c>
      <c r="E1500" s="63" t="str">
        <f>VLOOKUP(CENSO[[#This Row],[NOME COMUM]],ESPECIES[],2,FALSE)</f>
        <v>Piptadenia suaveolens Miq.</v>
      </c>
      <c r="F1500" s="64" t="s">
        <v>22</v>
      </c>
      <c r="G1500" s="64">
        <v>197</v>
      </c>
      <c r="H1500" s="97">
        <f>CENSO[[#This Row],[CAP (cm)]]/PI()</f>
        <v>62.707047578206762</v>
      </c>
      <c r="I1500" s="64">
        <v>15</v>
      </c>
      <c r="J1500" s="96">
        <f>(PI()*(CENSO[[#This Row],[DAP (cm)]]^2))/40000</f>
        <v>0.30883220932266825</v>
      </c>
      <c r="K1500" s="96">
        <f>CENSO[[#This Row],[g (m²)]]*CENSO[[#This Row],[H (m)]]*0.7</f>
        <v>3.2427381978880163</v>
      </c>
      <c r="L1500" s="64">
        <v>1</v>
      </c>
      <c r="M1500" s="65">
        <v>366895.09999999899</v>
      </c>
      <c r="N1500" s="87">
        <v>9708118.1999999899</v>
      </c>
      <c r="O1500" s="87" t="s">
        <v>1228</v>
      </c>
      <c r="P1500" s="87" t="str">
        <f>VLOOKUP(CENSO[[#This Row],[DAP (cm)]],CD[],2,TRUE)</f>
        <v>TORA</v>
      </c>
      <c r="Q1500" s="87" t="str">
        <f>VLOOKUP(CENSO[[#This Row],[DAP (cm)]],DD[],2,TRUE)</f>
        <v>60├ 70</v>
      </c>
      <c r="R1500" s="87" t="str" cm="1">
        <f t="array" ref="R1500">INDEX(_xlfn.TEXTSPLIT(CENSO[[#This Row],[NOME CIENTIFICO]]," "),1)</f>
        <v>Piptadenia</v>
      </c>
      <c r="S1500" s="98" t="s">
        <v>1004</v>
      </c>
      <c r="T1500" s="87">
        <f>_xlfn.MINIFS(CENSO[DAP (cm)],CENSO[NOME CIENTIFICO],CENSO[[#This Row],[NOME CIENTIFICO]])</f>
        <v>39.788735772973837</v>
      </c>
      <c r="U15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00" s="87" t="str">
        <f>IF(CENSO[[#This Row],[DAP (cm)]]&lt;CENSO[[#This Row],[DMCE (cm)]],"DAP &lt; DMCE","DAP ≥ DMCE")</f>
        <v>DAP ≥ DMCE</v>
      </c>
      <c r="W1500" s="87" t="str">
        <f>IF(CENSO[[#This Row],[DAP (cm)]]&gt;200, "Superior", "Inferior")</f>
        <v>Inferior</v>
      </c>
      <c r="X1500" s="87" t="str">
        <f>VLOOKUP(CENSO[[#This Row],[NOME COMUM]],ESPECIES[],4,FALSE)</f>
        <v>Não</v>
      </c>
      <c r="Y1500" s="87" t="str">
        <f>IF(IFERROR(VLOOKUP(CENSO[[#This Row],[NOME COMUM]],COMERCIAIS[],2, FALSE), "Não") &lt;&gt; "Não", "Sim", "Não")</f>
        <v>Sim</v>
      </c>
      <c r="Z1500" s="133">
        <f>CENSO[[#This Row],[g (m²)]]/SUM(AEEF[AEEF-UT])</f>
        <v>5.403457035145897E-4</v>
      </c>
      <c r="AA1500" s="133">
        <f>CENSO[[#This Row],[v (m³)]]/SUM(AEEF[AEEF-UT])</f>
        <v>5.6736298869031919E-3</v>
      </c>
    </row>
    <row r="1501" spans="1:27" ht="14">
      <c r="A1501" s="86">
        <v>1</v>
      </c>
      <c r="B1501" s="86">
        <v>1</v>
      </c>
      <c r="C1501" s="63">
        <v>49</v>
      </c>
      <c r="D1501" s="63">
        <v>1500</v>
      </c>
      <c r="E1501" s="63" t="str">
        <f>VLOOKUP(CENSO[[#This Row],[NOME COMUM]],ESPECIES[],2,FALSE)</f>
        <v>Tachigali myrmecophila Ducke</v>
      </c>
      <c r="F1501" s="64" t="s">
        <v>14</v>
      </c>
      <c r="G1501" s="64">
        <v>299</v>
      </c>
      <c r="H1501" s="97">
        <f>CENSO[[#This Row],[CAP (cm)]]/PI()</f>
        <v>95.174655968953417</v>
      </c>
      <c r="I1501" s="64">
        <v>17</v>
      </c>
      <c r="J1501" s="96">
        <f>(PI()*(CENSO[[#This Row],[DAP (cm)]]^2))/40000</f>
        <v>0.71143055336792682</v>
      </c>
      <c r="K1501" s="96">
        <f>CENSO[[#This Row],[g (m²)]]*CENSO[[#This Row],[H (m)]]*0.7</f>
        <v>8.4660235850783288</v>
      </c>
      <c r="L1501" s="64">
        <v>1</v>
      </c>
      <c r="M1501" s="65">
        <v>366888.299999999</v>
      </c>
      <c r="N1501" s="87">
        <v>9708114.9000000004</v>
      </c>
      <c r="O1501" s="87" t="s">
        <v>1228</v>
      </c>
      <c r="P1501" s="87" t="str">
        <f>VLOOKUP(CENSO[[#This Row],[DAP (cm)]],CD[],2,TRUE)</f>
        <v>TORA</v>
      </c>
      <c r="Q1501" s="87" t="str">
        <f>VLOOKUP(CENSO[[#This Row],[DAP (cm)]],DD[],2,TRUE)</f>
        <v>90├ 100</v>
      </c>
      <c r="R1501" s="87" t="str" cm="1">
        <f t="array" ref="R1501">INDEX(_xlfn.TEXTSPLIT(CENSO[[#This Row],[NOME CIENTIFICO]]," "),1)</f>
        <v>Tachigali</v>
      </c>
      <c r="S1501" s="98" t="s">
        <v>1004</v>
      </c>
      <c r="T1501" s="87">
        <f>_xlfn.MINIFS(CENSO[DAP (cm)],CENSO[NOME CIENTIFICO],CENSO[[#This Row],[NOME CIENTIFICO]])</f>
        <v>39.152116000606256</v>
      </c>
      <c r="U15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01" s="87" t="str">
        <f>IF(CENSO[[#This Row],[DAP (cm)]]&lt;CENSO[[#This Row],[DMCE (cm)]],"DAP &lt; DMCE","DAP ≥ DMCE")</f>
        <v>DAP ≥ DMCE</v>
      </c>
      <c r="W1501" s="87" t="str">
        <f>IF(CENSO[[#This Row],[DAP (cm)]]&gt;200, "Superior", "Inferior")</f>
        <v>Inferior</v>
      </c>
      <c r="X1501" s="87" t="str">
        <f>VLOOKUP(CENSO[[#This Row],[NOME COMUM]],ESPECIES[],4,FALSE)</f>
        <v>Não</v>
      </c>
      <c r="Y1501" s="87" t="str">
        <f>IF(IFERROR(VLOOKUP(CENSO[[#This Row],[NOME COMUM]],COMERCIAIS[],2, FALSE), "Não") &lt;&gt; "Não", "Sim", "Não")</f>
        <v>Sim</v>
      </c>
      <c r="Z1501" s="133">
        <f>CENSO[[#This Row],[g (m²)]]/SUM(AEEF[AEEF-UT])</f>
        <v>1.244748543892083E-3</v>
      </c>
      <c r="AA1501" s="133">
        <f>CENSO[[#This Row],[v (m³)]]/SUM(AEEF[AEEF-UT])</f>
        <v>1.4812507672315787E-2</v>
      </c>
    </row>
    <row r="1502" spans="1:27" ht="14">
      <c r="A1502" s="86">
        <v>1</v>
      </c>
      <c r="B1502" s="86">
        <v>1</v>
      </c>
      <c r="C1502" s="63">
        <v>49</v>
      </c>
      <c r="D1502" s="63">
        <v>1501</v>
      </c>
      <c r="E1502" s="63" t="str">
        <f>VLOOKUP(CENSO[[#This Row],[NOME COMUM]],ESPECIES[],2,FALSE)</f>
        <v>Couratari guianensis Aubl.</v>
      </c>
      <c r="F1502" s="64" t="s">
        <v>6</v>
      </c>
      <c r="G1502" s="64">
        <v>193</v>
      </c>
      <c r="H1502" s="97">
        <f>CENSO[[#This Row],[CAP (cm)]]/PI()</f>
        <v>61.4338080334716</v>
      </c>
      <c r="I1502" s="64">
        <v>23</v>
      </c>
      <c r="J1502" s="96">
        <f>(PI()*(CENSO[[#This Row],[DAP (cm)]]^2))/40000</f>
        <v>0.29641812376150045</v>
      </c>
      <c r="K1502" s="96">
        <f>CENSO[[#This Row],[g (m²)]]*CENSO[[#This Row],[H (m)]]*0.7</f>
        <v>4.7723317925601565</v>
      </c>
      <c r="L1502" s="64">
        <v>1</v>
      </c>
      <c r="M1502" s="65">
        <v>366865.5</v>
      </c>
      <c r="N1502" s="87">
        <v>9708137.8000000007</v>
      </c>
      <c r="O1502" s="87" t="s">
        <v>1228</v>
      </c>
      <c r="P1502" s="87" t="str">
        <f>VLOOKUP(CENSO[[#This Row],[DAP (cm)]],CD[],2,TRUE)</f>
        <v>TORA</v>
      </c>
      <c r="Q1502" s="87" t="str">
        <f>VLOOKUP(CENSO[[#This Row],[DAP (cm)]],DD[],2,TRUE)</f>
        <v>60├ 70</v>
      </c>
      <c r="R1502" s="87" t="str" cm="1">
        <f t="array" ref="R1502">INDEX(_xlfn.TEXTSPLIT(CENSO[[#This Row],[NOME CIENTIFICO]]," "),1)</f>
        <v>Couratari</v>
      </c>
      <c r="S1502" s="98" t="s">
        <v>1004</v>
      </c>
      <c r="T1502" s="87">
        <f>_xlfn.MINIFS(CENSO[DAP (cm)],CENSO[NOME CIENTIFICO],CENSO[[#This Row],[NOME CIENTIFICO]])</f>
        <v>38.833806114422465</v>
      </c>
      <c r="U15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02" s="87" t="str">
        <f>IF(CENSO[[#This Row],[DAP (cm)]]&lt;CENSO[[#This Row],[DMCE (cm)]],"DAP &lt; DMCE","DAP ≥ DMCE")</f>
        <v>DAP ≥ DMCE</v>
      </c>
      <c r="W1502" s="87" t="str">
        <f>IF(CENSO[[#This Row],[DAP (cm)]]&gt;200, "Superior", "Inferior")</f>
        <v>Inferior</v>
      </c>
      <c r="X1502" s="87" t="str">
        <f>VLOOKUP(CENSO[[#This Row],[NOME COMUM]],ESPECIES[],4,FALSE)</f>
        <v>Não</v>
      </c>
      <c r="Y1502" s="87" t="str">
        <f>IF(IFERROR(VLOOKUP(CENSO[[#This Row],[NOME COMUM]],COMERCIAIS[],2, FALSE), "Não") &lt;&gt; "Não", "Sim", "Não")</f>
        <v>Sim</v>
      </c>
      <c r="Z1502" s="133">
        <f>CENSO[[#This Row],[g (m²)]]/SUM(AEEF[AEEF-UT])</f>
        <v>5.1862550207979992E-4</v>
      </c>
      <c r="AA1502" s="133">
        <f>CENSO[[#This Row],[v (m³)]]/SUM(AEEF[AEEF-UT])</f>
        <v>8.3498705834847767E-3</v>
      </c>
    </row>
    <row r="1503" spans="1:27" ht="14">
      <c r="A1503" s="86">
        <v>1</v>
      </c>
      <c r="B1503" s="86">
        <v>1</v>
      </c>
      <c r="C1503" s="63">
        <v>49</v>
      </c>
      <c r="D1503" s="63">
        <v>1502</v>
      </c>
      <c r="E1503" s="63" t="str">
        <f>VLOOKUP(CENSO[[#This Row],[NOME COMUM]],ESPECIES[],2,FALSE)</f>
        <v>Lecythis chartacea O.Berg</v>
      </c>
      <c r="F1503" s="64" t="s">
        <v>31</v>
      </c>
      <c r="G1503" s="64">
        <v>240</v>
      </c>
      <c r="H1503" s="97">
        <f>CENSO[[#This Row],[CAP (cm)]]/PI()</f>
        <v>76.394372684109769</v>
      </c>
      <c r="I1503" s="64">
        <v>23</v>
      </c>
      <c r="J1503" s="96">
        <f>(PI()*(CENSO[[#This Row],[DAP (cm)]]^2))/40000</f>
        <v>0.45836623610465865</v>
      </c>
      <c r="K1503" s="96">
        <f>CENSO[[#This Row],[g (m²)]]*CENSO[[#This Row],[H (m)]]*0.7</f>
        <v>7.3796964012850044</v>
      </c>
      <c r="L1503" s="64">
        <v>1</v>
      </c>
      <c r="M1503" s="65">
        <v>366809.9</v>
      </c>
      <c r="N1503" s="87">
        <v>9708145.6999999899</v>
      </c>
      <c r="O1503" s="87" t="s">
        <v>1228</v>
      </c>
      <c r="P1503" s="87" t="str">
        <f>VLOOKUP(CENSO[[#This Row],[DAP (cm)]],CD[],2,TRUE)</f>
        <v>TORA</v>
      </c>
      <c r="Q1503" s="87" t="str">
        <f>VLOOKUP(CENSO[[#This Row],[DAP (cm)]],DD[],2,TRUE)</f>
        <v>70├ 80</v>
      </c>
      <c r="R1503" s="87" t="str" cm="1">
        <f t="array" ref="R1503">INDEX(_xlfn.TEXTSPLIT(CENSO[[#This Row],[NOME CIENTIFICO]]," "),1)</f>
        <v>Lecythis</v>
      </c>
      <c r="S1503" s="98" t="s">
        <v>1004</v>
      </c>
      <c r="T1503" s="87">
        <f>_xlfn.MINIFS(CENSO[DAP (cm)],CENSO[NOME CIENTIFICO],CENSO[[#This Row],[NOME CIENTIFICO]])</f>
        <v>38.833806114422465</v>
      </c>
      <c r="U15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03" s="87" t="str">
        <f>IF(CENSO[[#This Row],[DAP (cm)]]&lt;CENSO[[#This Row],[DMCE (cm)]],"DAP &lt; DMCE","DAP ≥ DMCE")</f>
        <v>DAP ≥ DMCE</v>
      </c>
      <c r="W1503" s="87" t="str">
        <f>IF(CENSO[[#This Row],[DAP (cm)]]&gt;200, "Superior", "Inferior")</f>
        <v>Inferior</v>
      </c>
      <c r="X1503" s="87" t="str">
        <f>VLOOKUP(CENSO[[#This Row],[NOME COMUM]],ESPECIES[],4,FALSE)</f>
        <v>Não</v>
      </c>
      <c r="Y1503" s="87" t="str">
        <f>IF(IFERROR(VLOOKUP(CENSO[[#This Row],[NOME COMUM]],COMERCIAIS[],2, FALSE), "Não") &lt;&gt; "Não", "Sim", "Não")</f>
        <v>Sim</v>
      </c>
      <c r="Z1503" s="133">
        <f>CENSO[[#This Row],[g (m²)]]/SUM(AEEF[AEEF-UT])</f>
        <v>8.0197666836147232E-4</v>
      </c>
      <c r="AA1503" s="133">
        <f>CENSO[[#This Row],[v (m³)]]/SUM(AEEF[AEEF-UT])</f>
        <v>1.2911824360619705E-2</v>
      </c>
    </row>
    <row r="1504" spans="1:27" ht="14">
      <c r="A1504" s="86">
        <v>1</v>
      </c>
      <c r="B1504" s="86">
        <v>1</v>
      </c>
      <c r="C1504" s="63">
        <v>49</v>
      </c>
      <c r="D1504" s="63">
        <v>1503</v>
      </c>
      <c r="E1504" s="63" t="str">
        <f>VLOOKUP(CENSO[[#This Row],[NOME COMUM]],ESPECIES[],2,FALSE)</f>
        <v>Piptadenia suaveolens Miq.</v>
      </c>
      <c r="F1504" s="64" t="s">
        <v>22</v>
      </c>
      <c r="G1504" s="64">
        <v>161</v>
      </c>
      <c r="H1504" s="97">
        <f>CENSO[[#This Row],[CAP (cm)]]/PI()</f>
        <v>51.247891675590303</v>
      </c>
      <c r="I1504" s="64">
        <v>16</v>
      </c>
      <c r="J1504" s="96">
        <f>(PI()*(CENSO[[#This Row],[DAP (cm)]]^2))/40000</f>
        <v>0.20627276399425096</v>
      </c>
      <c r="K1504" s="96">
        <f>CENSO[[#This Row],[g (m²)]]*CENSO[[#This Row],[H (m)]]*0.7</f>
        <v>2.3102549567356108</v>
      </c>
      <c r="L1504" s="64">
        <v>1</v>
      </c>
      <c r="M1504" s="65">
        <v>366804.799999999</v>
      </c>
      <c r="N1504" s="87">
        <v>9708148.9000000004</v>
      </c>
      <c r="O1504" s="87" t="s">
        <v>1228</v>
      </c>
      <c r="P1504" s="87" t="str">
        <f>VLOOKUP(CENSO[[#This Row],[DAP (cm)]],CD[],2,TRUE)</f>
        <v>TORA</v>
      </c>
      <c r="Q1504" s="87" t="str">
        <f>VLOOKUP(CENSO[[#This Row],[DAP (cm)]],DD[],2,TRUE)</f>
        <v>50├ 60</v>
      </c>
      <c r="R1504" s="87" t="str" cm="1">
        <f t="array" ref="R1504">INDEX(_xlfn.TEXTSPLIT(CENSO[[#This Row],[NOME CIENTIFICO]]," "),1)</f>
        <v>Piptadenia</v>
      </c>
      <c r="S1504" s="98" t="s">
        <v>1004</v>
      </c>
      <c r="T1504" s="87">
        <f>_xlfn.MINIFS(CENSO[DAP (cm)],CENSO[NOME CIENTIFICO],CENSO[[#This Row],[NOME CIENTIFICO]])</f>
        <v>39.788735772973837</v>
      </c>
      <c r="U15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04" s="87" t="str">
        <f>IF(CENSO[[#This Row],[DAP (cm)]]&lt;CENSO[[#This Row],[DMCE (cm)]],"DAP &lt; DMCE","DAP ≥ DMCE")</f>
        <v>DAP ≥ DMCE</v>
      </c>
      <c r="W1504" s="87" t="str">
        <f>IF(CENSO[[#This Row],[DAP (cm)]]&gt;200, "Superior", "Inferior")</f>
        <v>Inferior</v>
      </c>
      <c r="X1504" s="87" t="str">
        <f>VLOOKUP(CENSO[[#This Row],[NOME COMUM]],ESPECIES[],4,FALSE)</f>
        <v>Não</v>
      </c>
      <c r="Y1504" s="87" t="str">
        <f>IF(IFERROR(VLOOKUP(CENSO[[#This Row],[NOME COMUM]],COMERCIAIS[],2, FALSE), "Não") &lt;&gt; "Não", "Sim", "Não")</f>
        <v>Sim</v>
      </c>
      <c r="Z1504" s="133">
        <f>CENSO[[#This Row],[g (m²)]]/SUM(AEEF[AEEF-UT])</f>
        <v>3.6090342396871044E-4</v>
      </c>
      <c r="AA1504" s="133">
        <f>CENSO[[#This Row],[v (m³)]]/SUM(AEEF[AEEF-UT])</f>
        <v>4.0421183484495573E-3</v>
      </c>
    </row>
    <row r="1505" spans="1:27" ht="14">
      <c r="A1505" s="86">
        <v>1</v>
      </c>
      <c r="B1505" s="86">
        <v>1</v>
      </c>
      <c r="C1505" s="63">
        <v>49</v>
      </c>
      <c r="D1505" s="63">
        <v>1504</v>
      </c>
      <c r="E1505" s="63" t="str">
        <f>VLOOKUP(CENSO[[#This Row],[NOME COMUM]],ESPECIES[],2,FALSE)</f>
        <v>Couratari guianensis Aubl.</v>
      </c>
      <c r="F1505" s="64" t="s">
        <v>6</v>
      </c>
      <c r="G1505" s="64">
        <v>180</v>
      </c>
      <c r="H1505" s="97">
        <f>CENSO[[#This Row],[CAP (cm)]]/PI()</f>
        <v>57.295779513082323</v>
      </c>
      <c r="I1505" s="64">
        <v>18</v>
      </c>
      <c r="J1505" s="96">
        <f>(PI()*(CENSO[[#This Row],[DAP (cm)]]^2))/40000</f>
        <v>0.25783100780887047</v>
      </c>
      <c r="K1505" s="96">
        <f>CENSO[[#This Row],[g (m²)]]*CENSO[[#This Row],[H (m)]]*0.7</f>
        <v>3.2486706983917677</v>
      </c>
      <c r="L1505" s="64">
        <v>1</v>
      </c>
      <c r="M1505" s="65">
        <v>366801</v>
      </c>
      <c r="N1505" s="87">
        <v>9708145.5999999903</v>
      </c>
      <c r="O1505" s="87" t="s">
        <v>1228</v>
      </c>
      <c r="P1505" s="87" t="str">
        <f>VLOOKUP(CENSO[[#This Row],[DAP (cm)]],CD[],2,TRUE)</f>
        <v>TORA</v>
      </c>
      <c r="Q1505" s="87" t="str">
        <f>VLOOKUP(CENSO[[#This Row],[DAP (cm)]],DD[],2,TRUE)</f>
        <v>50├ 60</v>
      </c>
      <c r="R1505" s="87" t="str" cm="1">
        <f t="array" ref="R1505">INDEX(_xlfn.TEXTSPLIT(CENSO[[#This Row],[NOME CIENTIFICO]]," "),1)</f>
        <v>Couratari</v>
      </c>
      <c r="S1505" s="98" t="s">
        <v>1004</v>
      </c>
      <c r="T1505" s="87">
        <f>_xlfn.MINIFS(CENSO[DAP (cm)],CENSO[NOME CIENTIFICO],CENSO[[#This Row],[NOME CIENTIFICO]])</f>
        <v>38.833806114422465</v>
      </c>
      <c r="U15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05" s="87" t="str">
        <f>IF(CENSO[[#This Row],[DAP (cm)]]&lt;CENSO[[#This Row],[DMCE (cm)]],"DAP &lt; DMCE","DAP ≥ DMCE")</f>
        <v>DAP ≥ DMCE</v>
      </c>
      <c r="W1505" s="87" t="str">
        <f>IF(CENSO[[#This Row],[DAP (cm)]]&gt;200, "Superior", "Inferior")</f>
        <v>Inferior</v>
      </c>
      <c r="X1505" s="87" t="str">
        <f>VLOOKUP(CENSO[[#This Row],[NOME COMUM]],ESPECIES[],4,FALSE)</f>
        <v>Não</v>
      </c>
      <c r="Y1505" s="87" t="str">
        <f>IF(IFERROR(VLOOKUP(CENSO[[#This Row],[NOME COMUM]],COMERCIAIS[],2, FALSE), "Não") &lt;&gt; "Não", "Sim", "Não")</f>
        <v>Sim</v>
      </c>
      <c r="Z1505" s="133">
        <f>CENSO[[#This Row],[g (m²)]]/SUM(AEEF[AEEF-UT])</f>
        <v>4.5111187595332813E-4</v>
      </c>
      <c r="AA1505" s="133">
        <f>CENSO[[#This Row],[v (m³)]]/SUM(AEEF[AEEF-UT])</f>
        <v>5.6840096370119339E-3</v>
      </c>
    </row>
    <row r="1506" spans="1:27" ht="14">
      <c r="A1506" s="86">
        <v>1</v>
      </c>
      <c r="B1506" s="86">
        <v>1</v>
      </c>
      <c r="C1506" s="63">
        <v>49</v>
      </c>
      <c r="D1506" s="63">
        <v>1505</v>
      </c>
      <c r="E1506" s="63" t="str">
        <f>VLOOKUP(CENSO[[#This Row],[NOME COMUM]],ESPECIES[],2,FALSE)</f>
        <v>Astronium lecointei Ducke</v>
      </c>
      <c r="F1506" s="64" t="s">
        <v>5</v>
      </c>
      <c r="G1506" s="64">
        <v>170</v>
      </c>
      <c r="H1506" s="97">
        <f>CENSO[[#This Row],[CAP (cm)]]/PI()</f>
        <v>54.112680651244418</v>
      </c>
      <c r="I1506" s="64">
        <v>22</v>
      </c>
      <c r="J1506" s="96">
        <f>(PI()*(CENSO[[#This Row],[DAP (cm)]]^2))/40000</f>
        <v>0.2299788927677888</v>
      </c>
      <c r="K1506" s="96">
        <f>CENSO[[#This Row],[g (m²)]]*CENSO[[#This Row],[H (m)]]*0.7</f>
        <v>3.5416749486239474</v>
      </c>
      <c r="L1506" s="64">
        <v>1</v>
      </c>
      <c r="M1506" s="65">
        <v>366797.799999999</v>
      </c>
      <c r="N1506" s="87">
        <v>9708149.6999999899</v>
      </c>
      <c r="O1506" s="87" t="s">
        <v>1228</v>
      </c>
      <c r="P1506" s="87" t="str">
        <f>VLOOKUP(CENSO[[#This Row],[DAP (cm)]],CD[],2,TRUE)</f>
        <v>TORA</v>
      </c>
      <c r="Q1506" s="87" t="str">
        <f>VLOOKUP(CENSO[[#This Row],[DAP (cm)]],DD[],2,TRUE)</f>
        <v>50├ 60</v>
      </c>
      <c r="R1506" s="87" t="str" cm="1">
        <f t="array" ref="R1506">INDEX(_xlfn.TEXTSPLIT(CENSO[[#This Row],[NOME CIENTIFICO]]," "),1)</f>
        <v>Astronium</v>
      </c>
      <c r="S1506" s="98" t="s">
        <v>1004</v>
      </c>
      <c r="T1506" s="87">
        <f>_xlfn.MINIFS(CENSO[DAP (cm)],CENSO[NOME CIENTIFICO],CENSO[[#This Row],[NOME CIENTIFICO]])</f>
        <v>40.107045659157627</v>
      </c>
      <c r="U15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506" s="87" t="str">
        <f>IF(CENSO[[#This Row],[DAP (cm)]]&lt;CENSO[[#This Row],[DMCE (cm)]],"DAP &lt; DMCE","DAP ≥ DMCE")</f>
        <v>DAP ≥ DMCE</v>
      </c>
      <c r="W1506" s="87" t="str">
        <f>IF(CENSO[[#This Row],[DAP (cm)]]&gt;200, "Superior", "Inferior")</f>
        <v>Inferior</v>
      </c>
      <c r="X1506" s="87" t="str">
        <f>VLOOKUP(CENSO[[#This Row],[NOME COMUM]],ESPECIES[],4,FALSE)</f>
        <v>Não</v>
      </c>
      <c r="Y1506" s="87" t="str">
        <f>IF(IFERROR(VLOOKUP(CENSO[[#This Row],[NOME COMUM]],COMERCIAIS[],2, FALSE), "Não") &lt;&gt; "Não", "Sim", "Não")</f>
        <v>Sim</v>
      </c>
      <c r="Z1506" s="133">
        <f>CENSO[[#This Row],[g (m²)]]/SUM(AEEF[AEEF-UT])</f>
        <v>4.0238065478553035E-4</v>
      </c>
      <c r="AA1506" s="133">
        <f>CENSO[[#This Row],[v (m³)]]/SUM(AEEF[AEEF-UT])</f>
        <v>6.1966620836971676E-3</v>
      </c>
    </row>
    <row r="1507" spans="1:27" ht="14">
      <c r="A1507" s="86">
        <v>1</v>
      </c>
      <c r="B1507" s="86">
        <v>1</v>
      </c>
      <c r="C1507" s="63">
        <v>49</v>
      </c>
      <c r="D1507" s="63">
        <v>1506</v>
      </c>
      <c r="E1507" s="63" t="str">
        <f>VLOOKUP(CENSO[[#This Row],[NOME COMUM]],ESPECIES[],2,FALSE)</f>
        <v>Dimorphandra multiflora Ducke</v>
      </c>
      <c r="F1507" s="64" t="s">
        <v>73</v>
      </c>
      <c r="G1507" s="64">
        <v>252</v>
      </c>
      <c r="H1507" s="97">
        <f>CENSO[[#This Row],[CAP (cm)]]/PI()</f>
        <v>80.214091318315255</v>
      </c>
      <c r="I1507" s="64">
        <v>19</v>
      </c>
      <c r="J1507" s="96">
        <f>(PI()*(CENSO[[#This Row],[DAP (cm)]]^2))/40000</f>
        <v>0.50534877530538613</v>
      </c>
      <c r="K1507" s="96">
        <f>CENSO[[#This Row],[g (m²)]]*CENSO[[#This Row],[H (m)]]*0.7</f>
        <v>6.7211387115616361</v>
      </c>
      <c r="L1507" s="64">
        <v>1</v>
      </c>
      <c r="M1507" s="65">
        <v>366759.2</v>
      </c>
      <c r="N1507" s="87">
        <v>9708181.4000000004</v>
      </c>
      <c r="O1507" s="87" t="s">
        <v>1227</v>
      </c>
      <c r="P1507" s="87" t="str">
        <f>VLOOKUP(CENSO[[#This Row],[DAP (cm)]],CD[],2,TRUE)</f>
        <v>TORA</v>
      </c>
      <c r="Q1507" s="87" t="str">
        <f>VLOOKUP(CENSO[[#This Row],[DAP (cm)]],DD[],2,TRUE)</f>
        <v>80├ 90</v>
      </c>
      <c r="R1507" s="87" t="str" cm="1">
        <f t="array" ref="R1507">INDEX(_xlfn.TEXTSPLIT(CENSO[[#This Row],[NOME CIENTIFICO]]," "),1)</f>
        <v>Dimorphandra</v>
      </c>
      <c r="S1507" s="98" t="s">
        <v>1004</v>
      </c>
      <c r="T1507" s="87">
        <f>_xlfn.MINIFS(CENSO[DAP (cm)],CENSO[NOME CIENTIFICO],CENSO[[#This Row],[NOME CIENTIFICO]])</f>
        <v>39.788735772973837</v>
      </c>
      <c r="U15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07" s="87" t="str">
        <f>IF(CENSO[[#This Row],[DAP (cm)]]&lt;CENSO[[#This Row],[DMCE (cm)]],"DAP &lt; DMCE","DAP ≥ DMCE")</f>
        <v>DAP ≥ DMCE</v>
      </c>
      <c r="W1507" s="87" t="str">
        <f>IF(CENSO[[#This Row],[DAP (cm)]]&gt;200, "Superior", "Inferior")</f>
        <v>Inferior</v>
      </c>
      <c r="X1507" s="87" t="str">
        <f>VLOOKUP(CENSO[[#This Row],[NOME COMUM]],ESPECIES[],4,FALSE)</f>
        <v>Não</v>
      </c>
      <c r="Y1507" s="87" t="str">
        <f>IF(IFERROR(VLOOKUP(CENSO[[#This Row],[NOME COMUM]],COMERCIAIS[],2, FALSE), "Não") &lt;&gt; "Não", "Sim", "Não")</f>
        <v>Não</v>
      </c>
      <c r="Z1507" s="133">
        <f>CENSO[[#This Row],[g (m²)]]/SUM(AEEF[AEEF-UT])</f>
        <v>8.8417927686852314E-4</v>
      </c>
      <c r="AA1507" s="133">
        <f>CENSO[[#This Row],[v (m³)]]/SUM(AEEF[AEEF-UT])</f>
        <v>1.1759584382351359E-2</v>
      </c>
    </row>
    <row r="1508" spans="1:27" ht="14">
      <c r="A1508" s="86">
        <v>1</v>
      </c>
      <c r="B1508" s="86">
        <v>1</v>
      </c>
      <c r="C1508" s="63">
        <v>49</v>
      </c>
      <c r="D1508" s="63">
        <v>1507</v>
      </c>
      <c r="E1508" s="63" t="str">
        <f>VLOOKUP(CENSO[[#This Row],[NOME COMUM]],ESPECIES[],2,FALSE)</f>
        <v>Couratari guianensis Aubl.</v>
      </c>
      <c r="F1508" s="64" t="s">
        <v>6</v>
      </c>
      <c r="G1508" s="64">
        <v>200</v>
      </c>
      <c r="H1508" s="97">
        <f>CENSO[[#This Row],[CAP (cm)]]/PI()</f>
        <v>63.661977236758133</v>
      </c>
      <c r="I1508" s="64">
        <v>19</v>
      </c>
      <c r="J1508" s="96">
        <f>(PI()*(CENSO[[#This Row],[DAP (cm)]]^2))/40000</f>
        <v>0.31830988618379064</v>
      </c>
      <c r="K1508" s="96">
        <f>CENSO[[#This Row],[g (m²)]]*CENSO[[#This Row],[H (m)]]*0.7</f>
        <v>4.233521486244415</v>
      </c>
      <c r="L1508" s="64">
        <v>1</v>
      </c>
      <c r="M1508" s="65">
        <v>366759.59999999899</v>
      </c>
      <c r="N1508" s="87">
        <v>9708191.6999999899</v>
      </c>
      <c r="O1508" s="87" t="s">
        <v>1228</v>
      </c>
      <c r="P1508" s="87" t="str">
        <f>VLOOKUP(CENSO[[#This Row],[DAP (cm)]],CD[],2,TRUE)</f>
        <v>TORA</v>
      </c>
      <c r="Q1508" s="87" t="str">
        <f>VLOOKUP(CENSO[[#This Row],[DAP (cm)]],DD[],2,TRUE)</f>
        <v>60├ 70</v>
      </c>
      <c r="R1508" s="87" t="str" cm="1">
        <f t="array" ref="R1508">INDEX(_xlfn.TEXTSPLIT(CENSO[[#This Row],[NOME CIENTIFICO]]," "),1)</f>
        <v>Couratari</v>
      </c>
      <c r="S1508" s="98" t="s">
        <v>1004</v>
      </c>
      <c r="T1508" s="87">
        <f>_xlfn.MINIFS(CENSO[DAP (cm)],CENSO[NOME CIENTIFICO],CENSO[[#This Row],[NOME CIENTIFICO]])</f>
        <v>38.833806114422465</v>
      </c>
      <c r="U15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08" s="87" t="str">
        <f>IF(CENSO[[#This Row],[DAP (cm)]]&lt;CENSO[[#This Row],[DMCE (cm)]],"DAP &lt; DMCE","DAP ≥ DMCE")</f>
        <v>DAP ≥ DMCE</v>
      </c>
      <c r="W1508" s="87" t="str">
        <f>IF(CENSO[[#This Row],[DAP (cm)]]&gt;200, "Superior", "Inferior")</f>
        <v>Inferior</v>
      </c>
      <c r="X1508" s="87" t="str">
        <f>VLOOKUP(CENSO[[#This Row],[NOME COMUM]],ESPECIES[],4,FALSE)</f>
        <v>Não</v>
      </c>
      <c r="Y1508" s="87" t="str">
        <f>IF(IFERROR(VLOOKUP(CENSO[[#This Row],[NOME COMUM]],COMERCIAIS[],2, FALSE), "Não") &lt;&gt; "Não", "Sim", "Não")</f>
        <v>Sim</v>
      </c>
      <c r="Z1508" s="133">
        <f>CENSO[[#This Row],[g (m²)]]/SUM(AEEF[AEEF-UT])</f>
        <v>5.5692824191768894E-4</v>
      </c>
      <c r="AA1508" s="133">
        <f>CENSO[[#This Row],[v (m³)]]/SUM(AEEF[AEEF-UT])</f>
        <v>7.4071456175052626E-3</v>
      </c>
    </row>
    <row r="1509" spans="1:27" ht="14">
      <c r="A1509" s="86">
        <v>1</v>
      </c>
      <c r="B1509" s="86">
        <v>1</v>
      </c>
      <c r="C1509" s="63">
        <v>49</v>
      </c>
      <c r="D1509" s="63">
        <v>1508</v>
      </c>
      <c r="E1509" s="63" t="str">
        <f>VLOOKUP(CENSO[[#This Row],[NOME COMUM]],ESPECIES[],2,FALSE)</f>
        <v>Lecythis chartacea O.Berg</v>
      </c>
      <c r="F1509" s="64" t="s">
        <v>31</v>
      </c>
      <c r="G1509" s="64">
        <v>128</v>
      </c>
      <c r="H1509" s="97">
        <f>CENSO[[#This Row],[CAP (cm)]]/PI()</f>
        <v>40.743665431525208</v>
      </c>
      <c r="I1509" s="64">
        <v>18</v>
      </c>
      <c r="J1509" s="96">
        <f>(PI()*(CENSO[[#This Row],[DAP (cm)]]^2))/40000</f>
        <v>0.13037972938088066</v>
      </c>
      <c r="K1509" s="96">
        <f>CENSO[[#This Row],[g (m²)]]*CENSO[[#This Row],[H (m)]]*0.7</f>
        <v>1.6427845901990961</v>
      </c>
      <c r="L1509" s="64">
        <v>1</v>
      </c>
      <c r="M1509" s="65">
        <v>366743.09999999899</v>
      </c>
      <c r="N1509" s="87">
        <v>9708242.5999999903</v>
      </c>
      <c r="O1509" s="98" t="s">
        <v>1225</v>
      </c>
      <c r="P1509" s="87" t="str">
        <f>VLOOKUP(CENSO[[#This Row],[DAP (cm)]],CD[],2,TRUE)</f>
        <v>TORETE</v>
      </c>
      <c r="Q1509" s="87" t="str">
        <f>VLOOKUP(CENSO[[#This Row],[DAP (cm)]],DD[],2,TRUE)</f>
        <v>40├ 50</v>
      </c>
      <c r="R1509" s="87" t="str" cm="1">
        <f t="array" ref="R1509">INDEX(_xlfn.TEXTSPLIT(CENSO[[#This Row],[NOME CIENTIFICO]]," "),1)</f>
        <v>Lecythis</v>
      </c>
      <c r="S1509" s="98" t="s">
        <v>1004</v>
      </c>
      <c r="T1509" s="87">
        <f>_xlfn.MINIFS(CENSO[DAP (cm)],CENSO[NOME CIENTIFICO],CENSO[[#This Row],[NOME CIENTIFICO]])</f>
        <v>38.833806114422465</v>
      </c>
      <c r="U15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09" s="87" t="str">
        <f>IF(CENSO[[#This Row],[DAP (cm)]]&lt;CENSO[[#This Row],[DMCE (cm)]],"DAP &lt; DMCE","DAP ≥ DMCE")</f>
        <v>DAP &lt; DMCE</v>
      </c>
      <c r="W1509" s="87" t="str">
        <f>IF(CENSO[[#This Row],[DAP (cm)]]&gt;200, "Superior", "Inferior")</f>
        <v>Inferior</v>
      </c>
      <c r="X1509" s="87" t="str">
        <f>VLOOKUP(CENSO[[#This Row],[NOME COMUM]],ESPECIES[],4,FALSE)</f>
        <v>Não</v>
      </c>
      <c r="Y1509" s="87" t="str">
        <f>IF(IFERROR(VLOOKUP(CENSO[[#This Row],[NOME COMUM]],COMERCIAIS[],2, FALSE), "Não") &lt;&gt; "Não", "Sim", "Não")</f>
        <v>Sim</v>
      </c>
      <c r="Z1509" s="133">
        <f>CENSO[[#This Row],[g (m²)]]/SUM(AEEF[AEEF-UT])</f>
        <v>2.2811780788948541E-4</v>
      </c>
      <c r="AA1509" s="133">
        <f>CENSO[[#This Row],[v (m³)]]/SUM(AEEF[AEEF-UT])</f>
        <v>2.8742843794075158E-3</v>
      </c>
    </row>
    <row r="1510" spans="1:27" ht="14">
      <c r="A1510" s="86">
        <v>1</v>
      </c>
      <c r="B1510" s="86">
        <v>1</v>
      </c>
      <c r="C1510" s="63">
        <v>49</v>
      </c>
      <c r="D1510" s="63">
        <v>1509</v>
      </c>
      <c r="E1510" s="63" t="str">
        <f>VLOOKUP(CENSO[[#This Row],[NOME COMUM]],ESPECIES[],2,FALSE)</f>
        <v>Tachigali myrmecophila Ducke</v>
      </c>
      <c r="F1510" s="64" t="s">
        <v>14</v>
      </c>
      <c r="G1510" s="64">
        <v>299</v>
      </c>
      <c r="H1510" s="97">
        <f>CENSO[[#This Row],[CAP (cm)]]/PI()</f>
        <v>95.174655968953417</v>
      </c>
      <c r="I1510" s="64">
        <v>20</v>
      </c>
      <c r="J1510" s="96">
        <f>(PI()*(CENSO[[#This Row],[DAP (cm)]]^2))/40000</f>
        <v>0.71143055336792682</v>
      </c>
      <c r="K1510" s="96">
        <f>CENSO[[#This Row],[g (m²)]]*CENSO[[#This Row],[H (m)]]*0.7</f>
        <v>9.9600277471509742</v>
      </c>
      <c r="L1510" s="64">
        <v>1</v>
      </c>
      <c r="M1510" s="65">
        <v>366737</v>
      </c>
      <c r="N1510" s="87">
        <v>9708249.3000000007</v>
      </c>
      <c r="O1510" s="87" t="s">
        <v>1228</v>
      </c>
      <c r="P1510" s="87" t="str">
        <f>VLOOKUP(CENSO[[#This Row],[DAP (cm)]],CD[],2,TRUE)</f>
        <v>TORA</v>
      </c>
      <c r="Q1510" s="87" t="str">
        <f>VLOOKUP(CENSO[[#This Row],[DAP (cm)]],DD[],2,TRUE)</f>
        <v>90├ 100</v>
      </c>
      <c r="R1510" s="87" t="str" cm="1">
        <f t="array" ref="R1510">INDEX(_xlfn.TEXTSPLIT(CENSO[[#This Row],[NOME CIENTIFICO]]," "),1)</f>
        <v>Tachigali</v>
      </c>
      <c r="S1510" s="98" t="s">
        <v>1004</v>
      </c>
      <c r="T1510" s="87">
        <f>_xlfn.MINIFS(CENSO[DAP (cm)],CENSO[NOME CIENTIFICO],CENSO[[#This Row],[NOME CIENTIFICO]])</f>
        <v>39.152116000606256</v>
      </c>
      <c r="U15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10" s="87" t="str">
        <f>IF(CENSO[[#This Row],[DAP (cm)]]&lt;CENSO[[#This Row],[DMCE (cm)]],"DAP &lt; DMCE","DAP ≥ DMCE")</f>
        <v>DAP ≥ DMCE</v>
      </c>
      <c r="W1510" s="87" t="str">
        <f>IF(CENSO[[#This Row],[DAP (cm)]]&gt;200, "Superior", "Inferior")</f>
        <v>Inferior</v>
      </c>
      <c r="X1510" s="87" t="str">
        <f>VLOOKUP(CENSO[[#This Row],[NOME COMUM]],ESPECIES[],4,FALSE)</f>
        <v>Não</v>
      </c>
      <c r="Y1510" s="87" t="str">
        <f>IF(IFERROR(VLOOKUP(CENSO[[#This Row],[NOME COMUM]],COMERCIAIS[],2, FALSE), "Não") &lt;&gt; "Não", "Sim", "Não")</f>
        <v>Sim</v>
      </c>
      <c r="Z1510" s="133">
        <f>CENSO[[#This Row],[g (m²)]]/SUM(AEEF[AEEF-UT])</f>
        <v>1.244748543892083E-3</v>
      </c>
      <c r="AA1510" s="133">
        <f>CENSO[[#This Row],[v (m³)]]/SUM(AEEF[AEEF-UT])</f>
        <v>1.7426479614489159E-2</v>
      </c>
    </row>
    <row r="1511" spans="1:27" ht="14">
      <c r="A1511" s="86">
        <v>1</v>
      </c>
      <c r="B1511" s="86">
        <v>1</v>
      </c>
      <c r="C1511" s="63">
        <v>49</v>
      </c>
      <c r="D1511" s="63">
        <v>1510</v>
      </c>
      <c r="E1511" s="63" t="str">
        <f>VLOOKUP(CENSO[[#This Row],[NOME COMUM]],ESPECIES[],2,FALSE)</f>
        <v>Parahancornia amapa (Huber ) Ducke</v>
      </c>
      <c r="F1511" s="64" t="s">
        <v>15</v>
      </c>
      <c r="G1511" s="64">
        <v>240</v>
      </c>
      <c r="H1511" s="97">
        <f>CENSO[[#This Row],[CAP (cm)]]/PI()</f>
        <v>76.394372684109769</v>
      </c>
      <c r="I1511" s="64">
        <v>18</v>
      </c>
      <c r="J1511" s="96">
        <f>(PI()*(CENSO[[#This Row],[DAP (cm)]]^2))/40000</f>
        <v>0.45836623610465865</v>
      </c>
      <c r="K1511" s="96">
        <f>CENSO[[#This Row],[g (m²)]]*CENSO[[#This Row],[H (m)]]*0.7</f>
        <v>5.775414574918698</v>
      </c>
      <c r="L1511" s="64">
        <v>1</v>
      </c>
      <c r="M1511" s="65">
        <v>366721.7</v>
      </c>
      <c r="N1511" s="87">
        <v>9708265.5999999903</v>
      </c>
      <c r="O1511" s="87" t="s">
        <v>1227</v>
      </c>
      <c r="P1511" s="87" t="str">
        <f>VLOOKUP(CENSO[[#This Row],[DAP (cm)]],CD[],2,TRUE)</f>
        <v>TORA</v>
      </c>
      <c r="Q1511" s="87" t="str">
        <f>VLOOKUP(CENSO[[#This Row],[DAP (cm)]],DD[],2,TRUE)</f>
        <v>70├ 80</v>
      </c>
      <c r="R1511" s="87" t="str" cm="1">
        <f t="array" ref="R1511">INDEX(_xlfn.TEXTSPLIT(CENSO[[#This Row],[NOME CIENTIFICO]]," "),1)</f>
        <v>Parahancornia</v>
      </c>
      <c r="S1511" s="98" t="s">
        <v>1004</v>
      </c>
      <c r="T1511" s="87">
        <f>_xlfn.MINIFS(CENSO[DAP (cm)],CENSO[NOME CIENTIFICO],CENSO[[#This Row],[NOME CIENTIFICO]])</f>
        <v>39.788735772973837</v>
      </c>
      <c r="U15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11" s="87" t="str">
        <f>IF(CENSO[[#This Row],[DAP (cm)]]&lt;CENSO[[#This Row],[DMCE (cm)]],"DAP &lt; DMCE","DAP ≥ DMCE")</f>
        <v>DAP ≥ DMCE</v>
      </c>
      <c r="W1511" s="87" t="str">
        <f>IF(CENSO[[#This Row],[DAP (cm)]]&gt;200, "Superior", "Inferior")</f>
        <v>Inferior</v>
      </c>
      <c r="X1511" s="87" t="str">
        <f>VLOOKUP(CENSO[[#This Row],[NOME COMUM]],ESPECIES[],4,FALSE)</f>
        <v>Não</v>
      </c>
      <c r="Y1511" s="87" t="str">
        <f>IF(IFERROR(VLOOKUP(CENSO[[#This Row],[NOME COMUM]],COMERCIAIS[],2, FALSE), "Não") &lt;&gt; "Não", "Sim", "Não")</f>
        <v>Não</v>
      </c>
      <c r="Z1511" s="133">
        <f>CENSO[[#This Row],[g (m²)]]/SUM(AEEF[AEEF-UT])</f>
        <v>8.0197666836147232E-4</v>
      </c>
      <c r="AA1511" s="133">
        <f>CENSO[[#This Row],[v (m³)]]/SUM(AEEF[AEEF-UT])</f>
        <v>1.010490602135455E-2</v>
      </c>
    </row>
    <row r="1512" spans="1:27" ht="14">
      <c r="A1512" s="86">
        <v>1</v>
      </c>
      <c r="B1512" s="86">
        <v>1</v>
      </c>
      <c r="C1512" s="63">
        <v>49</v>
      </c>
      <c r="D1512" s="63">
        <v>1511</v>
      </c>
      <c r="E1512" s="63" t="str">
        <f>VLOOKUP(CENSO[[#This Row],[NOME COMUM]],ESPECIES[],2,FALSE)</f>
        <v>Couratari guianensis Aubl.</v>
      </c>
      <c r="F1512" s="64" t="s">
        <v>6</v>
      </c>
      <c r="G1512" s="64">
        <v>190</v>
      </c>
      <c r="H1512" s="97">
        <f>CENSO[[#This Row],[CAP (cm)]]/PI()</f>
        <v>60.478878374920228</v>
      </c>
      <c r="I1512" s="64">
        <v>23</v>
      </c>
      <c r="J1512" s="96">
        <f>(PI()*(CENSO[[#This Row],[DAP (cm)]]^2))/40000</f>
        <v>0.28727467228087106</v>
      </c>
      <c r="K1512" s="96">
        <f>CENSO[[#This Row],[g (m²)]]*CENSO[[#This Row],[H (m)]]*0.7</f>
        <v>4.6251222237220233</v>
      </c>
      <c r="L1512" s="64">
        <v>1</v>
      </c>
      <c r="M1512" s="65">
        <v>366713.2</v>
      </c>
      <c r="N1512" s="87">
        <v>9708261.0999999903</v>
      </c>
      <c r="O1512" s="87" t="s">
        <v>1228</v>
      </c>
      <c r="P1512" s="87" t="str">
        <f>VLOOKUP(CENSO[[#This Row],[DAP (cm)]],CD[],2,TRUE)</f>
        <v>TORA</v>
      </c>
      <c r="Q1512" s="87" t="str">
        <f>VLOOKUP(CENSO[[#This Row],[DAP (cm)]],DD[],2,TRUE)</f>
        <v>60├ 70</v>
      </c>
      <c r="R1512" s="87" t="str" cm="1">
        <f t="array" ref="R1512">INDEX(_xlfn.TEXTSPLIT(CENSO[[#This Row],[NOME CIENTIFICO]]," "),1)</f>
        <v>Couratari</v>
      </c>
      <c r="S1512" s="98" t="s">
        <v>1004</v>
      </c>
      <c r="T1512" s="87">
        <f>_xlfn.MINIFS(CENSO[DAP (cm)],CENSO[NOME CIENTIFICO],CENSO[[#This Row],[NOME CIENTIFICO]])</f>
        <v>38.833806114422465</v>
      </c>
      <c r="U15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12" s="87" t="str">
        <f>IF(CENSO[[#This Row],[DAP (cm)]]&lt;CENSO[[#This Row],[DMCE (cm)]],"DAP &lt; DMCE","DAP ≥ DMCE")</f>
        <v>DAP ≥ DMCE</v>
      </c>
      <c r="W1512" s="87" t="str">
        <f>IF(CENSO[[#This Row],[DAP (cm)]]&gt;200, "Superior", "Inferior")</f>
        <v>Inferior</v>
      </c>
      <c r="X1512" s="87" t="str">
        <f>VLOOKUP(CENSO[[#This Row],[NOME COMUM]],ESPECIES[],4,FALSE)</f>
        <v>Não</v>
      </c>
      <c r="Y1512" s="87" t="str">
        <f>IF(IFERROR(VLOOKUP(CENSO[[#This Row],[NOME COMUM]],COMERCIAIS[],2, FALSE), "Não") &lt;&gt; "Não", "Sim", "Não")</f>
        <v>Sim</v>
      </c>
      <c r="Z1512" s="133">
        <f>CENSO[[#This Row],[g (m²)]]/SUM(AEEF[AEEF-UT])</f>
        <v>5.0262773833071434E-4</v>
      </c>
      <c r="AA1512" s="133">
        <f>CENSO[[#This Row],[v (m³)]]/SUM(AEEF[AEEF-UT])</f>
        <v>8.0923065871244988E-3</v>
      </c>
    </row>
    <row r="1513" spans="1:27" ht="14">
      <c r="A1513" s="86">
        <v>1</v>
      </c>
      <c r="B1513" s="86">
        <v>1</v>
      </c>
      <c r="C1513" s="63">
        <v>49</v>
      </c>
      <c r="D1513" s="63">
        <v>1512</v>
      </c>
      <c r="E1513" s="63" t="str">
        <f>VLOOKUP(CENSO[[#This Row],[NOME COMUM]],ESPECIES[],2,FALSE)</f>
        <v>Piptadenia suaveolens Miq.</v>
      </c>
      <c r="F1513" s="64" t="s">
        <v>22</v>
      </c>
      <c r="G1513" s="64">
        <v>400</v>
      </c>
      <c r="H1513" s="97">
        <f>CENSO[[#This Row],[CAP (cm)]]/PI()</f>
        <v>127.32395447351627</v>
      </c>
      <c r="I1513" s="64">
        <v>20</v>
      </c>
      <c r="J1513" s="96">
        <f>(PI()*(CENSO[[#This Row],[DAP (cm)]]^2))/40000</f>
        <v>1.2732395447351625</v>
      </c>
      <c r="K1513" s="96">
        <f>CENSO[[#This Row],[g (m²)]]*CENSO[[#This Row],[H (m)]]*0.7</f>
        <v>17.825353626292273</v>
      </c>
      <c r="L1513" s="64">
        <v>1</v>
      </c>
      <c r="M1513" s="65">
        <v>366635.7</v>
      </c>
      <c r="N1513" s="87">
        <v>9708293.4000000004</v>
      </c>
      <c r="O1513" s="87" t="s">
        <v>1228</v>
      </c>
      <c r="P1513" s="87" t="str">
        <f>VLOOKUP(CENSO[[#This Row],[DAP (cm)]],CD[],2,TRUE)</f>
        <v>TORA</v>
      </c>
      <c r="Q1513" s="87" t="str">
        <f>VLOOKUP(CENSO[[#This Row],[DAP (cm)]],DD[],2,TRUE)</f>
        <v>120├ 130</v>
      </c>
      <c r="R1513" s="87" t="str" cm="1">
        <f t="array" ref="R1513">INDEX(_xlfn.TEXTSPLIT(CENSO[[#This Row],[NOME CIENTIFICO]]," "),1)</f>
        <v>Piptadenia</v>
      </c>
      <c r="S1513" s="98" t="s">
        <v>1004</v>
      </c>
      <c r="T1513" s="87">
        <f>_xlfn.MINIFS(CENSO[DAP (cm)],CENSO[NOME CIENTIFICO],CENSO[[#This Row],[NOME CIENTIFICO]])</f>
        <v>39.788735772973837</v>
      </c>
      <c r="U15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13" s="87" t="str">
        <f>IF(CENSO[[#This Row],[DAP (cm)]]&lt;CENSO[[#This Row],[DMCE (cm)]],"DAP &lt; DMCE","DAP ≥ DMCE")</f>
        <v>DAP ≥ DMCE</v>
      </c>
      <c r="W1513" s="87" t="str">
        <f>IF(CENSO[[#This Row],[DAP (cm)]]&gt;200, "Superior", "Inferior")</f>
        <v>Inferior</v>
      </c>
      <c r="X1513" s="87" t="str">
        <f>VLOOKUP(CENSO[[#This Row],[NOME COMUM]],ESPECIES[],4,FALSE)</f>
        <v>Não</v>
      </c>
      <c r="Y1513" s="87" t="str">
        <f>IF(IFERROR(VLOOKUP(CENSO[[#This Row],[NOME COMUM]],COMERCIAIS[],2, FALSE), "Não") &lt;&gt; "Não", "Sim", "Não")</f>
        <v>Sim</v>
      </c>
      <c r="Z1513" s="133">
        <f>CENSO[[#This Row],[g (m²)]]/SUM(AEEF[AEEF-UT])</f>
        <v>2.2277129676707558E-3</v>
      </c>
      <c r="AA1513" s="133">
        <f>CENSO[[#This Row],[v (m³)]]/SUM(AEEF[AEEF-UT])</f>
        <v>3.1187981547390577E-2</v>
      </c>
    </row>
    <row r="1514" spans="1:27" ht="14">
      <c r="A1514" s="86">
        <v>1</v>
      </c>
      <c r="B1514" s="86">
        <v>1</v>
      </c>
      <c r="C1514" s="63">
        <v>49</v>
      </c>
      <c r="D1514" s="63">
        <v>1513</v>
      </c>
      <c r="E1514" s="63" t="str">
        <f>VLOOKUP(CENSO[[#This Row],[NOME COMUM]],ESPECIES[],2,FALSE)</f>
        <v>Cedrelinga catenaeformis Ducke</v>
      </c>
      <c r="F1514" s="64" t="s">
        <v>71</v>
      </c>
      <c r="G1514" s="64">
        <v>243</v>
      </c>
      <c r="H1514" s="97">
        <f>CENSO[[#This Row],[CAP (cm)]]/PI()</f>
        <v>77.349302342661133</v>
      </c>
      <c r="I1514" s="64">
        <v>20</v>
      </c>
      <c r="J1514" s="96">
        <f>(PI()*(CENSO[[#This Row],[DAP (cm)]]^2))/40000</f>
        <v>0.46989701173166643</v>
      </c>
      <c r="K1514" s="96">
        <f>CENSO[[#This Row],[g (m²)]]*CENSO[[#This Row],[H (m)]]*0.7</f>
        <v>6.5785581642433293</v>
      </c>
      <c r="L1514" s="64">
        <v>1</v>
      </c>
      <c r="M1514" s="65">
        <v>366632.09999999899</v>
      </c>
      <c r="N1514" s="87">
        <v>9708295.3000000007</v>
      </c>
      <c r="O1514" s="87" t="s">
        <v>1228</v>
      </c>
      <c r="P1514" s="87" t="str">
        <f>VLOOKUP(CENSO[[#This Row],[DAP (cm)]],CD[],2,TRUE)</f>
        <v>TORA</v>
      </c>
      <c r="Q1514" s="87" t="str">
        <f>VLOOKUP(CENSO[[#This Row],[DAP (cm)]],DD[],2,TRUE)</f>
        <v>70├ 80</v>
      </c>
      <c r="R1514" s="87" t="str" cm="1">
        <f t="array" ref="R1514">INDEX(_xlfn.TEXTSPLIT(CENSO[[#This Row],[NOME CIENTIFICO]]," "),1)</f>
        <v>Cedrelinga</v>
      </c>
      <c r="S1514" s="98" t="s">
        <v>1004</v>
      </c>
      <c r="T1514" s="87">
        <f>_xlfn.MINIFS(CENSO[DAP (cm)],CENSO[NOME CIENTIFICO],CENSO[[#This Row],[NOME CIENTIFICO]])</f>
        <v>38.515496228238675</v>
      </c>
      <c r="U15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14" s="87" t="str">
        <f>IF(CENSO[[#This Row],[DAP (cm)]]&lt;CENSO[[#This Row],[DMCE (cm)]],"DAP &lt; DMCE","DAP ≥ DMCE")</f>
        <v>DAP ≥ DMCE</v>
      </c>
      <c r="W1514" s="87" t="str">
        <f>IF(CENSO[[#This Row],[DAP (cm)]]&gt;200, "Superior", "Inferior")</f>
        <v>Inferior</v>
      </c>
      <c r="X1514" s="87" t="str">
        <f>VLOOKUP(CENSO[[#This Row],[NOME COMUM]],ESPECIES[],4,FALSE)</f>
        <v>Não</v>
      </c>
      <c r="Y1514" s="87" t="str">
        <f>IF(IFERROR(VLOOKUP(CENSO[[#This Row],[NOME COMUM]],COMERCIAIS[],2, FALSE), "Não") &lt;&gt; "Não", "Sim", "Não")</f>
        <v>Sim</v>
      </c>
      <c r="Z1514" s="133">
        <f>CENSO[[#This Row],[g (m²)]]/SUM(AEEF[AEEF-UT])</f>
        <v>8.2215139392494054E-4</v>
      </c>
      <c r="AA1514" s="133">
        <f>CENSO[[#This Row],[v (m³)]]/SUM(AEEF[AEEF-UT])</f>
        <v>1.1510119514949166E-2</v>
      </c>
    </row>
    <row r="1515" spans="1:27" ht="14">
      <c r="A1515" s="86">
        <v>1</v>
      </c>
      <c r="B1515" s="86">
        <v>1</v>
      </c>
      <c r="C1515" s="63">
        <v>49</v>
      </c>
      <c r="D1515" s="63">
        <v>1514</v>
      </c>
      <c r="E1515" s="63" t="str">
        <f>VLOOKUP(CENSO[[#This Row],[NOME COMUM]],ESPECIES[],2,FALSE)</f>
        <v>Apuleia leiocarpa (Vogel) J.F.Macbr.</v>
      </c>
      <c r="F1515" s="64" t="s">
        <v>51</v>
      </c>
      <c r="G1515" s="64">
        <v>190</v>
      </c>
      <c r="H1515" s="97">
        <f>CENSO[[#This Row],[CAP (cm)]]/PI()</f>
        <v>60.478878374920228</v>
      </c>
      <c r="I1515" s="64">
        <v>22</v>
      </c>
      <c r="J1515" s="96">
        <f>(PI()*(CENSO[[#This Row],[DAP (cm)]]^2))/40000</f>
        <v>0.28727467228087106</v>
      </c>
      <c r="K1515" s="96">
        <f>CENSO[[#This Row],[g (m²)]]*CENSO[[#This Row],[H (m)]]*0.7</f>
        <v>4.4240299531254141</v>
      </c>
      <c r="L1515" s="64">
        <v>1</v>
      </c>
      <c r="M1515" s="65">
        <v>366633.7</v>
      </c>
      <c r="N1515" s="87">
        <v>9708315.4000000004</v>
      </c>
      <c r="O1515" s="87" t="s">
        <v>1228</v>
      </c>
      <c r="P1515" s="87" t="str">
        <f>VLOOKUP(CENSO[[#This Row],[DAP (cm)]],CD[],2,TRUE)</f>
        <v>TORA</v>
      </c>
      <c r="Q1515" s="87" t="str">
        <f>VLOOKUP(CENSO[[#This Row],[DAP (cm)]],DD[],2,TRUE)</f>
        <v>60├ 70</v>
      </c>
      <c r="R1515" s="87" t="str" cm="1">
        <f t="array" ref="R1515">INDEX(_xlfn.TEXTSPLIT(CENSO[[#This Row],[NOME CIENTIFICO]]," "),1)</f>
        <v>Apuleia</v>
      </c>
      <c r="S1515" s="98" t="s">
        <v>1004</v>
      </c>
      <c r="T1515" s="87">
        <f>_xlfn.MINIFS(CENSO[DAP (cm)],CENSO[NOME CIENTIFICO],CENSO[[#This Row],[NOME CIENTIFICO]])</f>
        <v>39.788735772973837</v>
      </c>
      <c r="U15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15" s="87" t="str">
        <f>IF(CENSO[[#This Row],[DAP (cm)]]&lt;CENSO[[#This Row],[DMCE (cm)]],"DAP &lt; DMCE","DAP ≥ DMCE")</f>
        <v>DAP ≥ DMCE</v>
      </c>
      <c r="W1515" s="87" t="str">
        <f>IF(CENSO[[#This Row],[DAP (cm)]]&gt;200, "Superior", "Inferior")</f>
        <v>Inferior</v>
      </c>
      <c r="X1515" s="87" t="str">
        <f>VLOOKUP(CENSO[[#This Row],[NOME COMUM]],ESPECIES[],4,FALSE)</f>
        <v>Não</v>
      </c>
      <c r="Y1515" s="87" t="str">
        <f>IF(IFERROR(VLOOKUP(CENSO[[#This Row],[NOME COMUM]],COMERCIAIS[],2, FALSE), "Não") &lt;&gt; "Não", "Sim", "Não")</f>
        <v>Sim</v>
      </c>
      <c r="Z1515" s="133">
        <f>CENSO[[#This Row],[g (m²)]]/SUM(AEEF[AEEF-UT])</f>
        <v>5.0262773833071434E-4</v>
      </c>
      <c r="AA1515" s="133">
        <f>CENSO[[#This Row],[v (m³)]]/SUM(AEEF[AEEF-UT])</f>
        <v>7.7404671702930002E-3</v>
      </c>
    </row>
    <row r="1516" spans="1:27" ht="14">
      <c r="A1516" s="86">
        <v>1</v>
      </c>
      <c r="B1516" s="86">
        <v>1</v>
      </c>
      <c r="C1516" s="63">
        <v>49</v>
      </c>
      <c r="D1516" s="63">
        <v>1515</v>
      </c>
      <c r="E1516" s="63" t="str">
        <f>VLOOKUP(CENSO[[#This Row],[NOME COMUM]],ESPECIES[],2,FALSE)</f>
        <v>Apuleia leiocarpa (Vogel) J.F.Macbr.</v>
      </c>
      <c r="F1516" s="64" t="s">
        <v>51</v>
      </c>
      <c r="G1516" s="64">
        <v>169</v>
      </c>
      <c r="H1516" s="97">
        <f>CENSO[[#This Row],[CAP (cm)]]/PI()</f>
        <v>53.794370765060627</v>
      </c>
      <c r="I1516" s="64">
        <v>17</v>
      </c>
      <c r="J1516" s="96">
        <f>(PI()*(CENSO[[#This Row],[DAP (cm)]]^2))/40000</f>
        <v>0.22728121648238117</v>
      </c>
      <c r="K1516" s="96">
        <f>CENSO[[#This Row],[g (m²)]]*CENSO[[#This Row],[H (m)]]*0.7</f>
        <v>2.7046464761403355</v>
      </c>
      <c r="L1516" s="64">
        <v>1</v>
      </c>
      <c r="M1516" s="65">
        <v>366627</v>
      </c>
      <c r="N1516" s="87">
        <v>9708313.1999999899</v>
      </c>
      <c r="O1516" s="87" t="s">
        <v>1228</v>
      </c>
      <c r="P1516" s="87" t="str">
        <f>VLOOKUP(CENSO[[#This Row],[DAP (cm)]],CD[],2,TRUE)</f>
        <v>TORA</v>
      </c>
      <c r="Q1516" s="87" t="str">
        <f>VLOOKUP(CENSO[[#This Row],[DAP (cm)]],DD[],2,TRUE)</f>
        <v>50├ 60</v>
      </c>
      <c r="R1516" s="87" t="str" cm="1">
        <f t="array" ref="R1516">INDEX(_xlfn.TEXTSPLIT(CENSO[[#This Row],[NOME CIENTIFICO]]," "),1)</f>
        <v>Apuleia</v>
      </c>
      <c r="S1516" s="98" t="s">
        <v>1004</v>
      </c>
      <c r="T1516" s="87">
        <f>_xlfn.MINIFS(CENSO[DAP (cm)],CENSO[NOME CIENTIFICO],CENSO[[#This Row],[NOME CIENTIFICO]])</f>
        <v>39.788735772973837</v>
      </c>
      <c r="U15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16" s="87" t="str">
        <f>IF(CENSO[[#This Row],[DAP (cm)]]&lt;CENSO[[#This Row],[DMCE (cm)]],"DAP &lt; DMCE","DAP ≥ DMCE")</f>
        <v>DAP ≥ DMCE</v>
      </c>
      <c r="W1516" s="87" t="str">
        <f>IF(CENSO[[#This Row],[DAP (cm)]]&gt;200, "Superior", "Inferior")</f>
        <v>Inferior</v>
      </c>
      <c r="X1516" s="87" t="str">
        <f>VLOOKUP(CENSO[[#This Row],[NOME COMUM]],ESPECIES[],4,FALSE)</f>
        <v>Não</v>
      </c>
      <c r="Y1516" s="87" t="str">
        <f>IF(IFERROR(VLOOKUP(CENSO[[#This Row],[NOME COMUM]],COMERCIAIS[],2, FALSE), "Não") &lt;&gt; "Não", "Sim", "Não")</f>
        <v>Sim</v>
      </c>
      <c r="Z1516" s="133">
        <f>CENSO[[#This Row],[g (m²)]]/SUM(AEEF[AEEF-UT])</f>
        <v>3.9766068793527795E-4</v>
      </c>
      <c r="AA1516" s="133">
        <f>CENSO[[#This Row],[v (m³)]]/SUM(AEEF[AEEF-UT])</f>
        <v>4.7321621864298072E-3</v>
      </c>
    </row>
    <row r="1517" spans="1:27" ht="14">
      <c r="A1517" s="86">
        <v>1</v>
      </c>
      <c r="B1517" s="86">
        <v>1</v>
      </c>
      <c r="C1517" s="63">
        <v>49</v>
      </c>
      <c r="D1517" s="63">
        <v>1516</v>
      </c>
      <c r="E1517" s="63" t="str">
        <f>VLOOKUP(CENSO[[#This Row],[NOME COMUM]],ESPECIES[],2,FALSE)</f>
        <v>Dipteryx odorata (Aubl.) Willd.</v>
      </c>
      <c r="F1517" s="64" t="s">
        <v>4</v>
      </c>
      <c r="G1517" s="64">
        <v>160</v>
      </c>
      <c r="H1517" s="97">
        <f>CENSO[[#This Row],[CAP (cm)]]/PI()</f>
        <v>50.929581789406512</v>
      </c>
      <c r="I1517" s="64">
        <v>15</v>
      </c>
      <c r="J1517" s="96">
        <f>(PI()*(CENSO[[#This Row],[DAP (cm)]]^2))/40000</f>
        <v>0.20371832715762608</v>
      </c>
      <c r="K1517" s="96">
        <f>CENSO[[#This Row],[g (m²)]]*CENSO[[#This Row],[H (m)]]*0.7</f>
        <v>2.1390424351550736</v>
      </c>
      <c r="L1517" s="64">
        <v>1</v>
      </c>
      <c r="M1517" s="65">
        <v>366618.4</v>
      </c>
      <c r="N1517" s="87">
        <v>9708310.1999999899</v>
      </c>
      <c r="O1517" s="98" t="s">
        <v>1225</v>
      </c>
      <c r="P1517" s="87" t="str">
        <f>VLOOKUP(CENSO[[#This Row],[DAP (cm)]],CD[],2,TRUE)</f>
        <v>TORA</v>
      </c>
      <c r="Q1517" s="87" t="str">
        <f>VLOOKUP(CENSO[[#This Row],[DAP (cm)]],DD[],2,TRUE)</f>
        <v>50├ 60</v>
      </c>
      <c r="R1517" s="87" t="str" cm="1">
        <f t="array" ref="R1517">INDEX(_xlfn.TEXTSPLIT(CENSO[[#This Row],[NOME CIENTIFICO]]," "),1)</f>
        <v>Dipteryx</v>
      </c>
      <c r="S1517" s="98" t="s">
        <v>1004</v>
      </c>
      <c r="T1517" s="87">
        <f>_xlfn.MINIFS(CENSO[DAP (cm)],CENSO[NOME CIENTIFICO],CENSO[[#This Row],[NOME CIENTIFICO]])</f>
        <v>39.152116000606256</v>
      </c>
      <c r="U15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80</v>
      </c>
      <c r="V1517" s="87" t="str">
        <f>IF(CENSO[[#This Row],[DAP (cm)]]&lt;CENSO[[#This Row],[DMCE (cm)]],"DAP &lt; DMCE","DAP ≥ DMCE")</f>
        <v>DAP &lt; DMCE</v>
      </c>
      <c r="W1517" s="87" t="str">
        <f>IF(CENSO[[#This Row],[DAP (cm)]]&gt;200, "Superior", "Inferior")</f>
        <v>Inferior</v>
      </c>
      <c r="X1517" s="87" t="str">
        <f>VLOOKUP(CENSO[[#This Row],[NOME COMUM]],ESPECIES[],4,FALSE)</f>
        <v>Vulneravel</v>
      </c>
      <c r="Y1517" s="87" t="str">
        <f>IF(IFERROR(VLOOKUP(CENSO[[#This Row],[NOME COMUM]],COMERCIAIS[],2, FALSE), "Não") &lt;&gt; "Não", "Sim", "Não")</f>
        <v>Sim</v>
      </c>
      <c r="Z1517" s="133">
        <f>CENSO[[#This Row],[g (m²)]]/SUM(AEEF[AEEF-UT])</f>
        <v>3.5643407482732108E-4</v>
      </c>
      <c r="AA1517" s="133">
        <f>CENSO[[#This Row],[v (m³)]]/SUM(AEEF[AEEF-UT])</f>
        <v>3.7425577856868707E-3</v>
      </c>
    </row>
    <row r="1518" spans="1:27" ht="14">
      <c r="A1518" s="86">
        <v>1</v>
      </c>
      <c r="B1518" s="86">
        <v>1</v>
      </c>
      <c r="C1518" s="63">
        <v>49</v>
      </c>
      <c r="D1518" s="63">
        <v>1517</v>
      </c>
      <c r="E1518" s="63" t="str">
        <f>VLOOKUP(CENSO[[#This Row],[NOME COMUM]],ESPECIES[],2,FALSE)</f>
        <v>Tachigali myrmecophila Ducke</v>
      </c>
      <c r="F1518" s="64" t="s">
        <v>14</v>
      </c>
      <c r="G1518" s="64">
        <v>252</v>
      </c>
      <c r="H1518" s="97">
        <f>CENSO[[#This Row],[CAP (cm)]]/PI()</f>
        <v>80.214091318315255</v>
      </c>
      <c r="I1518" s="64">
        <v>20</v>
      </c>
      <c r="J1518" s="96">
        <f>(PI()*(CENSO[[#This Row],[DAP (cm)]]^2))/40000</f>
        <v>0.50534877530538613</v>
      </c>
      <c r="K1518" s="96">
        <f>CENSO[[#This Row],[g (m²)]]*CENSO[[#This Row],[H (m)]]*0.7</f>
        <v>7.0748828542754056</v>
      </c>
      <c r="L1518" s="64">
        <v>1</v>
      </c>
      <c r="M1518" s="65">
        <v>366617.09999999899</v>
      </c>
      <c r="N1518" s="87">
        <v>9708308.5999999903</v>
      </c>
      <c r="O1518" s="87" t="s">
        <v>1228</v>
      </c>
      <c r="P1518" s="87" t="str">
        <f>VLOOKUP(CENSO[[#This Row],[DAP (cm)]],CD[],2,TRUE)</f>
        <v>TORA</v>
      </c>
      <c r="Q1518" s="87" t="str">
        <f>VLOOKUP(CENSO[[#This Row],[DAP (cm)]],DD[],2,TRUE)</f>
        <v>80├ 90</v>
      </c>
      <c r="R1518" s="87" t="str" cm="1">
        <f t="array" ref="R1518">INDEX(_xlfn.TEXTSPLIT(CENSO[[#This Row],[NOME CIENTIFICO]]," "),1)</f>
        <v>Tachigali</v>
      </c>
      <c r="S1518" s="98" t="s">
        <v>1004</v>
      </c>
      <c r="T1518" s="87">
        <f>_xlfn.MINIFS(CENSO[DAP (cm)],CENSO[NOME CIENTIFICO],CENSO[[#This Row],[NOME CIENTIFICO]])</f>
        <v>39.152116000606256</v>
      </c>
      <c r="U15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18" s="87" t="str">
        <f>IF(CENSO[[#This Row],[DAP (cm)]]&lt;CENSO[[#This Row],[DMCE (cm)]],"DAP &lt; DMCE","DAP ≥ DMCE")</f>
        <v>DAP ≥ DMCE</v>
      </c>
      <c r="W1518" s="87" t="str">
        <f>IF(CENSO[[#This Row],[DAP (cm)]]&gt;200, "Superior", "Inferior")</f>
        <v>Inferior</v>
      </c>
      <c r="X1518" s="87" t="str">
        <f>VLOOKUP(CENSO[[#This Row],[NOME COMUM]],ESPECIES[],4,FALSE)</f>
        <v>Não</v>
      </c>
      <c r="Y1518" s="87" t="str">
        <f>IF(IFERROR(VLOOKUP(CENSO[[#This Row],[NOME COMUM]],COMERCIAIS[],2, FALSE), "Não") &lt;&gt; "Não", "Sim", "Não")</f>
        <v>Sim</v>
      </c>
      <c r="Z1518" s="133">
        <f>CENSO[[#This Row],[g (m²)]]/SUM(AEEF[AEEF-UT])</f>
        <v>8.8417927686852314E-4</v>
      </c>
      <c r="AA1518" s="133">
        <f>CENSO[[#This Row],[v (m³)]]/SUM(AEEF[AEEF-UT])</f>
        <v>1.2378509876159325E-2</v>
      </c>
    </row>
    <row r="1519" spans="1:27" ht="14">
      <c r="A1519" s="86">
        <v>1</v>
      </c>
      <c r="B1519" s="86">
        <v>1</v>
      </c>
      <c r="C1519" s="63">
        <v>49</v>
      </c>
      <c r="D1519" s="63">
        <v>1518</v>
      </c>
      <c r="E1519" s="63" t="str">
        <f>VLOOKUP(CENSO[[#This Row],[NOME COMUM]],ESPECIES[],2,FALSE)</f>
        <v>Buchenavia capitata (Vahl) Eichler</v>
      </c>
      <c r="F1519" s="64" t="s">
        <v>10</v>
      </c>
      <c r="G1519" s="64">
        <v>160</v>
      </c>
      <c r="H1519" s="97">
        <f>CENSO[[#This Row],[CAP (cm)]]/PI()</f>
        <v>50.929581789406512</v>
      </c>
      <c r="I1519" s="64">
        <v>21</v>
      </c>
      <c r="J1519" s="96">
        <f>(PI()*(CENSO[[#This Row],[DAP (cm)]]^2))/40000</f>
        <v>0.20371832715762608</v>
      </c>
      <c r="K1519" s="96">
        <f>CENSO[[#This Row],[g (m²)]]*CENSO[[#This Row],[H (m)]]*0.7</f>
        <v>2.9946594092171037</v>
      </c>
      <c r="L1519" s="64">
        <v>1</v>
      </c>
      <c r="M1519" s="65">
        <v>366629.4</v>
      </c>
      <c r="N1519" s="87">
        <v>9708324.5999999903</v>
      </c>
      <c r="O1519" s="98" t="s">
        <v>1225</v>
      </c>
      <c r="P1519" s="87" t="str">
        <f>VLOOKUP(CENSO[[#This Row],[DAP (cm)]],CD[],2,TRUE)</f>
        <v>TORA</v>
      </c>
      <c r="Q1519" s="87" t="str">
        <f>VLOOKUP(CENSO[[#This Row],[DAP (cm)]],DD[],2,TRUE)</f>
        <v>50├ 60</v>
      </c>
      <c r="R1519" s="87" t="str" cm="1">
        <f t="array" ref="R1519">INDEX(_xlfn.TEXTSPLIT(CENSO[[#This Row],[NOME CIENTIFICO]]," "),1)</f>
        <v>Buchenavia</v>
      </c>
      <c r="S1519" s="98" t="s">
        <v>1004</v>
      </c>
      <c r="T1519" s="87">
        <f>_xlfn.MINIFS(CENSO[DAP (cm)],CENSO[NOME CIENTIFICO],CENSO[[#This Row],[NOME CIENTIFICO]])</f>
        <v>41.38028520389279</v>
      </c>
      <c r="U15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519" s="87" t="str">
        <f>IF(CENSO[[#This Row],[DAP (cm)]]&lt;CENSO[[#This Row],[DMCE (cm)]],"DAP &lt; DMCE","DAP ≥ DMCE")</f>
        <v>DAP &lt; DMCE</v>
      </c>
      <c r="W1519" s="87" t="str">
        <f>IF(CENSO[[#This Row],[DAP (cm)]]&gt;200, "Superior", "Inferior")</f>
        <v>Inferior</v>
      </c>
      <c r="X1519" s="87" t="str">
        <f>VLOOKUP(CENSO[[#This Row],[NOME COMUM]],ESPECIES[],4,FALSE)</f>
        <v>Não</v>
      </c>
      <c r="Y1519" s="87" t="str">
        <f>IF(IFERROR(VLOOKUP(CENSO[[#This Row],[NOME COMUM]],COMERCIAIS[],2, FALSE), "Não") &lt;&gt; "Não", "Sim", "Não")</f>
        <v>Não</v>
      </c>
      <c r="Z1519" s="133">
        <f>CENSO[[#This Row],[g (m²)]]/SUM(AEEF[AEEF-UT])</f>
        <v>3.5643407482732108E-4</v>
      </c>
      <c r="AA1519" s="133">
        <f>CENSO[[#This Row],[v (m³)]]/SUM(AEEF[AEEF-UT])</f>
        <v>5.2395808999616197E-3</v>
      </c>
    </row>
    <row r="1520" spans="1:27" ht="14">
      <c r="A1520" s="86">
        <v>1</v>
      </c>
      <c r="B1520" s="86">
        <v>1</v>
      </c>
      <c r="C1520" s="63">
        <v>49</v>
      </c>
      <c r="D1520" s="63">
        <v>1519</v>
      </c>
      <c r="E1520" s="63" t="str">
        <f>VLOOKUP(CENSO[[#This Row],[NOME COMUM]],ESPECIES[],2,FALSE)</f>
        <v>Cordia umbraculifera DC.</v>
      </c>
      <c r="F1520" s="64" t="s">
        <v>92</v>
      </c>
      <c r="G1520" s="64">
        <v>183</v>
      </c>
      <c r="H1520" s="97">
        <f>CENSO[[#This Row],[CAP (cm)]]/PI()</f>
        <v>58.250709171633694</v>
      </c>
      <c r="I1520" s="64">
        <v>18</v>
      </c>
      <c r="J1520" s="96">
        <f>(PI()*(CENSO[[#This Row],[DAP (cm)]]^2))/40000</f>
        <v>0.26649699446022412</v>
      </c>
      <c r="K1520" s="96">
        <f>CENSO[[#This Row],[g (m²)]]*CENSO[[#This Row],[H (m)]]*0.7</f>
        <v>3.3578621301988236</v>
      </c>
      <c r="L1520" s="64">
        <v>2</v>
      </c>
      <c r="M1520" s="65">
        <v>366621.9</v>
      </c>
      <c r="N1520" s="87">
        <v>9708331.1999999899</v>
      </c>
      <c r="O1520" s="87" t="s">
        <v>1227</v>
      </c>
      <c r="P1520" s="87" t="str">
        <f>VLOOKUP(CENSO[[#This Row],[DAP (cm)]],CD[],2,TRUE)</f>
        <v>TORA</v>
      </c>
      <c r="Q1520" s="87" t="str">
        <f>VLOOKUP(CENSO[[#This Row],[DAP (cm)]],DD[],2,TRUE)</f>
        <v>50├ 60</v>
      </c>
      <c r="R1520" s="87" t="str" cm="1">
        <f t="array" ref="R1520">INDEX(_xlfn.TEXTSPLIT(CENSO[[#This Row],[NOME CIENTIFICO]]," "),1)</f>
        <v>Cordia</v>
      </c>
      <c r="S1520" s="98" t="s">
        <v>1004</v>
      </c>
      <c r="T1520" s="87">
        <f>_xlfn.MINIFS(CENSO[DAP (cm)],CENSO[NOME CIENTIFICO],CENSO[[#This Row],[NOME CIENTIFICO]])</f>
        <v>42.335214862444161</v>
      </c>
      <c r="U15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1520" s="87" t="str">
        <f>IF(CENSO[[#This Row],[DAP (cm)]]&lt;CENSO[[#This Row],[DMCE (cm)]],"DAP &lt; DMCE","DAP ≥ DMCE")</f>
        <v>DAP ≥ DMCE</v>
      </c>
      <c r="W1520" s="87" t="str">
        <f>IF(CENSO[[#This Row],[DAP (cm)]]&gt;200, "Superior", "Inferior")</f>
        <v>Inferior</v>
      </c>
      <c r="X1520" s="87" t="str">
        <f>VLOOKUP(CENSO[[#This Row],[NOME COMUM]],ESPECIES[],4,FALSE)</f>
        <v>Não</v>
      </c>
      <c r="Y1520" s="87" t="str">
        <f>IF(IFERROR(VLOOKUP(CENSO[[#This Row],[NOME COMUM]],COMERCIAIS[],2, FALSE), "Não") &lt;&gt; "Não", "Sim", "Não")</f>
        <v>Não</v>
      </c>
      <c r="Z1520" s="133">
        <f>CENSO[[#This Row],[g (m²)]]/SUM(AEEF[AEEF-UT])</f>
        <v>4.6627424733953712E-4</v>
      </c>
      <c r="AA1520" s="133">
        <f>CENSO[[#This Row],[v (m³)]]/SUM(AEEF[AEEF-UT])</f>
        <v>5.8750555164781672E-3</v>
      </c>
    </row>
    <row r="1521" spans="1:27" ht="14">
      <c r="A1521" s="86">
        <v>1</v>
      </c>
      <c r="B1521" s="86">
        <v>1</v>
      </c>
      <c r="C1521" s="63">
        <v>50</v>
      </c>
      <c r="D1521" s="63">
        <v>1520</v>
      </c>
      <c r="E1521" s="63" t="str">
        <f>VLOOKUP(CENSO[[#This Row],[NOME COMUM]],ESPECIES[],2,FALSE)</f>
        <v>Cordia umbraculifera DC.</v>
      </c>
      <c r="F1521" s="64" t="s">
        <v>92</v>
      </c>
      <c r="G1521" s="64">
        <v>186</v>
      </c>
      <c r="H1521" s="97">
        <f>CENSO[[#This Row],[CAP (cm)]]/PI()</f>
        <v>59.205638830185066</v>
      </c>
      <c r="I1521" s="64">
        <v>16</v>
      </c>
      <c r="J1521" s="96">
        <f>(PI()*(CENSO[[#This Row],[DAP (cm)]]^2))/40000</f>
        <v>0.27530622056036053</v>
      </c>
      <c r="K1521" s="96">
        <f>CENSO[[#This Row],[g (m²)]]*CENSO[[#This Row],[H (m)]]*0.7</f>
        <v>3.0834296702760375</v>
      </c>
      <c r="L1521" s="64">
        <v>1</v>
      </c>
      <c r="M1521" s="65">
        <v>366597.4</v>
      </c>
      <c r="N1521" s="87">
        <v>9708287.5999999903</v>
      </c>
      <c r="O1521" s="87" t="s">
        <v>1227</v>
      </c>
      <c r="P1521" s="87" t="str">
        <f>VLOOKUP(CENSO[[#This Row],[DAP (cm)]],CD[],2,TRUE)</f>
        <v>TORA</v>
      </c>
      <c r="Q1521" s="87" t="str">
        <f>VLOOKUP(CENSO[[#This Row],[DAP (cm)]],DD[],2,TRUE)</f>
        <v>50├ 60</v>
      </c>
      <c r="R1521" s="87" t="str" cm="1">
        <f t="array" ref="R1521">INDEX(_xlfn.TEXTSPLIT(CENSO[[#This Row],[NOME CIENTIFICO]]," "),1)</f>
        <v>Cordia</v>
      </c>
      <c r="S1521" s="98" t="s">
        <v>1004</v>
      </c>
      <c r="T1521" s="87">
        <f>_xlfn.MINIFS(CENSO[DAP (cm)],CENSO[NOME CIENTIFICO],CENSO[[#This Row],[NOME CIENTIFICO]])</f>
        <v>42.335214862444161</v>
      </c>
      <c r="U15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1521" s="87" t="str">
        <f>IF(CENSO[[#This Row],[DAP (cm)]]&lt;CENSO[[#This Row],[DMCE (cm)]],"DAP &lt; DMCE","DAP ≥ DMCE")</f>
        <v>DAP ≥ DMCE</v>
      </c>
      <c r="W1521" s="87" t="str">
        <f>IF(CENSO[[#This Row],[DAP (cm)]]&gt;200, "Superior", "Inferior")</f>
        <v>Inferior</v>
      </c>
      <c r="X1521" s="87" t="str">
        <f>VLOOKUP(CENSO[[#This Row],[NOME COMUM]],ESPECIES[],4,FALSE)</f>
        <v>Não</v>
      </c>
      <c r="Y1521" s="87" t="str">
        <f>IF(IFERROR(VLOOKUP(CENSO[[#This Row],[NOME COMUM]],COMERCIAIS[],2, FALSE), "Não") &lt;&gt; "Não", "Sim", "Não")</f>
        <v>Não</v>
      </c>
      <c r="Z1521" s="133">
        <f>CENSO[[#This Row],[g (m²)]]/SUM(AEEF[AEEF-UT])</f>
        <v>4.8168723643460915E-4</v>
      </c>
      <c r="AA1521" s="133">
        <f>CENSO[[#This Row],[v (m³)]]/SUM(AEEF[AEEF-UT])</f>
        <v>5.394897048067622E-3</v>
      </c>
    </row>
    <row r="1522" spans="1:27" ht="14">
      <c r="A1522" s="86">
        <v>1</v>
      </c>
      <c r="B1522" s="86">
        <v>1</v>
      </c>
      <c r="C1522" s="63">
        <v>50</v>
      </c>
      <c r="D1522" s="63">
        <v>1521</v>
      </c>
      <c r="E1522" s="63" t="str">
        <f>VLOOKUP(CENSO[[#This Row],[NOME COMUM]],ESPECIES[],2,FALSE)</f>
        <v>Ocotea cymbarum Kunth</v>
      </c>
      <c r="F1522" s="64" t="s">
        <v>11</v>
      </c>
      <c r="G1522" s="64">
        <v>163</v>
      </c>
      <c r="H1522" s="97">
        <f>CENSO[[#This Row],[CAP (cm)]]/PI()</f>
        <v>51.884511447957884</v>
      </c>
      <c r="I1522" s="64">
        <v>15</v>
      </c>
      <c r="J1522" s="96">
        <f>(PI()*(CENSO[[#This Row],[DAP (cm)]]^2))/40000</f>
        <v>0.21142938415042836</v>
      </c>
      <c r="K1522" s="96">
        <f>CENSO[[#This Row],[g (m²)]]*CENSO[[#This Row],[H (m)]]*0.7</f>
        <v>2.2200085335794979</v>
      </c>
      <c r="L1522" s="64">
        <v>2</v>
      </c>
      <c r="M1522" s="65">
        <v>366626.09999999899</v>
      </c>
      <c r="N1522" s="87">
        <v>9708267.5</v>
      </c>
      <c r="O1522" s="87" t="s">
        <v>1228</v>
      </c>
      <c r="P1522" s="87" t="str">
        <f>VLOOKUP(CENSO[[#This Row],[DAP (cm)]],CD[],2,TRUE)</f>
        <v>TORA</v>
      </c>
      <c r="Q1522" s="87" t="str">
        <f>VLOOKUP(CENSO[[#This Row],[DAP (cm)]],DD[],2,TRUE)</f>
        <v>50├ 60</v>
      </c>
      <c r="R1522" s="87" t="str" cm="1">
        <f t="array" ref="R1522">INDEX(_xlfn.TEXTSPLIT(CENSO[[#This Row],[NOME CIENTIFICO]]," "),1)</f>
        <v>Ocotea</v>
      </c>
      <c r="S1522" s="98" t="s">
        <v>1004</v>
      </c>
      <c r="T1522" s="87">
        <f>_xlfn.MINIFS(CENSO[DAP (cm)],CENSO[NOME CIENTIFICO],CENSO[[#This Row],[NOME CIENTIFICO]])</f>
        <v>39.470425886790046</v>
      </c>
      <c r="U15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22" s="87" t="str">
        <f>IF(CENSO[[#This Row],[DAP (cm)]]&lt;CENSO[[#This Row],[DMCE (cm)]],"DAP &lt; DMCE","DAP ≥ DMCE")</f>
        <v>DAP ≥ DMCE</v>
      </c>
      <c r="W1522" s="87" t="str">
        <f>IF(CENSO[[#This Row],[DAP (cm)]]&gt;200, "Superior", "Inferior")</f>
        <v>Inferior</v>
      </c>
      <c r="X1522" s="87" t="str">
        <f>VLOOKUP(CENSO[[#This Row],[NOME COMUM]],ESPECIES[],4,FALSE)</f>
        <v>Não</v>
      </c>
      <c r="Y1522" s="87" t="str">
        <f>IF(IFERROR(VLOOKUP(CENSO[[#This Row],[NOME COMUM]],COMERCIAIS[],2, FALSE), "Não") &lt;&gt; "Não", "Sim", "Não")</f>
        <v>Sim</v>
      </c>
      <c r="Z1522" s="133">
        <f>CENSO[[#This Row],[g (m²)]]/SUM(AEEF[AEEF-UT])</f>
        <v>3.69925661487777E-4</v>
      </c>
      <c r="AA1522" s="133">
        <f>CENSO[[#This Row],[v (m³)]]/SUM(AEEF[AEEF-UT])</f>
        <v>3.8842194456216585E-3</v>
      </c>
    </row>
    <row r="1523" spans="1:27" ht="14">
      <c r="A1523" s="86">
        <v>1</v>
      </c>
      <c r="B1523" s="86">
        <v>1</v>
      </c>
      <c r="C1523" s="63">
        <v>50</v>
      </c>
      <c r="D1523" s="63">
        <v>1522</v>
      </c>
      <c r="E1523" s="63" t="str">
        <f>VLOOKUP(CENSO[[#This Row],[NOME COMUM]],ESPECIES[],2,FALSE)</f>
        <v>Virola sebifera Aubl.</v>
      </c>
      <c r="F1523" s="64" t="s">
        <v>18</v>
      </c>
      <c r="G1523" s="64">
        <v>181</v>
      </c>
      <c r="H1523" s="97">
        <f>CENSO[[#This Row],[CAP (cm)]]/PI()</f>
        <v>57.614089399266113</v>
      </c>
      <c r="I1523" s="64">
        <v>18</v>
      </c>
      <c r="J1523" s="96">
        <f>(PI()*(CENSO[[#This Row],[DAP (cm)]]^2))/40000</f>
        <v>0.26070375453167915</v>
      </c>
      <c r="K1523" s="96">
        <f>CENSO[[#This Row],[g (m²)]]*CENSO[[#This Row],[H (m)]]*0.7</f>
        <v>3.2848673070991574</v>
      </c>
      <c r="L1523" s="64">
        <v>1</v>
      </c>
      <c r="M1523" s="65">
        <v>366618</v>
      </c>
      <c r="N1523" s="87">
        <v>9708250.4000000004</v>
      </c>
      <c r="O1523" s="87" t="s">
        <v>1227</v>
      </c>
      <c r="P1523" s="87" t="str">
        <f>VLOOKUP(CENSO[[#This Row],[DAP (cm)]],CD[],2,TRUE)</f>
        <v>TORA</v>
      </c>
      <c r="Q1523" s="87" t="str">
        <f>VLOOKUP(CENSO[[#This Row],[DAP (cm)]],DD[],2,TRUE)</f>
        <v>50├ 60</v>
      </c>
      <c r="R1523" s="87" t="str" cm="1">
        <f t="array" ref="R1523">INDEX(_xlfn.TEXTSPLIT(CENSO[[#This Row],[NOME CIENTIFICO]]," "),1)</f>
        <v>Virola</v>
      </c>
      <c r="S1523" s="98" t="s">
        <v>1004</v>
      </c>
      <c r="T1523" s="87">
        <f>_xlfn.MINIFS(CENSO[DAP (cm)],CENSO[NOME CIENTIFICO],CENSO[[#This Row],[NOME CIENTIFICO]])</f>
        <v>38.197186342054884</v>
      </c>
      <c r="U15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23" s="87" t="str">
        <f>IF(CENSO[[#This Row],[DAP (cm)]]&lt;CENSO[[#This Row],[DMCE (cm)]],"DAP &lt; DMCE","DAP ≥ DMCE")</f>
        <v>DAP ≥ DMCE</v>
      </c>
      <c r="W1523" s="87" t="str">
        <f>IF(CENSO[[#This Row],[DAP (cm)]]&gt;200, "Superior", "Inferior")</f>
        <v>Inferior</v>
      </c>
      <c r="X1523" s="87" t="str">
        <f>VLOOKUP(CENSO[[#This Row],[NOME COMUM]],ESPECIES[],4,FALSE)</f>
        <v>Não</v>
      </c>
      <c r="Y1523" s="87" t="str">
        <f>IF(IFERROR(VLOOKUP(CENSO[[#This Row],[NOME COMUM]],COMERCIAIS[],2, FALSE), "Não") &lt;&gt; "Não", "Sim", "Não")</f>
        <v>Não</v>
      </c>
      <c r="Z1523" s="133">
        <f>CENSO[[#This Row],[g (m²)]]/SUM(AEEF[AEEF-UT])</f>
        <v>4.5613815333663525E-4</v>
      </c>
      <c r="AA1523" s="133">
        <f>CENSO[[#This Row],[v (m³)]]/SUM(AEEF[AEEF-UT])</f>
        <v>5.7473407320416045E-3</v>
      </c>
    </row>
    <row r="1524" spans="1:27" ht="14">
      <c r="A1524" s="86">
        <v>1</v>
      </c>
      <c r="B1524" s="86">
        <v>1</v>
      </c>
      <c r="C1524" s="63">
        <v>50</v>
      </c>
      <c r="D1524" s="63">
        <v>1523</v>
      </c>
      <c r="E1524" s="63" t="str">
        <f>VLOOKUP(CENSO[[#This Row],[NOME COMUM]],ESPECIES[],2,FALSE)</f>
        <v>Swartzia ingaefolia Ducke</v>
      </c>
      <c r="F1524" s="64" t="s">
        <v>80</v>
      </c>
      <c r="G1524" s="64">
        <v>190</v>
      </c>
      <c r="H1524" s="97">
        <f>CENSO[[#This Row],[CAP (cm)]]/PI()</f>
        <v>60.478878374920228</v>
      </c>
      <c r="I1524" s="64">
        <v>20</v>
      </c>
      <c r="J1524" s="96">
        <f>(PI()*(CENSO[[#This Row],[DAP (cm)]]^2))/40000</f>
        <v>0.28727467228087106</v>
      </c>
      <c r="K1524" s="96">
        <f>CENSO[[#This Row],[g (m²)]]*CENSO[[#This Row],[H (m)]]*0.7</f>
        <v>4.021845411932194</v>
      </c>
      <c r="L1524" s="64">
        <v>1</v>
      </c>
      <c r="M1524" s="65">
        <v>366618.299999999</v>
      </c>
      <c r="N1524" s="87">
        <v>9708247.5</v>
      </c>
      <c r="O1524" s="87" t="s">
        <v>1227</v>
      </c>
      <c r="P1524" s="87" t="str">
        <f>VLOOKUP(CENSO[[#This Row],[DAP (cm)]],CD[],2,TRUE)</f>
        <v>TORA</v>
      </c>
      <c r="Q1524" s="87" t="str">
        <f>VLOOKUP(CENSO[[#This Row],[DAP (cm)]],DD[],2,TRUE)</f>
        <v>60├ 70</v>
      </c>
      <c r="R1524" s="87" t="str" cm="1">
        <f t="array" ref="R1524">INDEX(_xlfn.TEXTSPLIT(CENSO[[#This Row],[NOME CIENTIFICO]]," "),1)</f>
        <v>Swartzia</v>
      </c>
      <c r="S1524" s="98" t="s">
        <v>1004</v>
      </c>
      <c r="T1524" s="87">
        <f>_xlfn.MINIFS(CENSO[DAP (cm)],CENSO[NOME CIENTIFICO],CENSO[[#This Row],[NOME CIENTIFICO]])</f>
        <v>42.335214862444161</v>
      </c>
      <c r="U15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1524" s="87" t="str">
        <f>IF(CENSO[[#This Row],[DAP (cm)]]&lt;CENSO[[#This Row],[DMCE (cm)]],"DAP &lt; DMCE","DAP ≥ DMCE")</f>
        <v>DAP ≥ DMCE</v>
      </c>
      <c r="W1524" s="87" t="str">
        <f>IF(CENSO[[#This Row],[DAP (cm)]]&gt;200, "Superior", "Inferior")</f>
        <v>Inferior</v>
      </c>
      <c r="X1524" s="87" t="str">
        <f>VLOOKUP(CENSO[[#This Row],[NOME COMUM]],ESPECIES[],4,FALSE)</f>
        <v>Não</v>
      </c>
      <c r="Y1524" s="87" t="str">
        <f>IF(IFERROR(VLOOKUP(CENSO[[#This Row],[NOME COMUM]],COMERCIAIS[],2, FALSE), "Não") &lt;&gt; "Não", "Sim", "Não")</f>
        <v>Não</v>
      </c>
      <c r="Z1524" s="133">
        <f>CENSO[[#This Row],[g (m²)]]/SUM(AEEF[AEEF-UT])</f>
        <v>5.0262773833071434E-4</v>
      </c>
      <c r="AA1524" s="133">
        <f>CENSO[[#This Row],[v (m³)]]/SUM(AEEF[AEEF-UT])</f>
        <v>7.0367883366299986E-3</v>
      </c>
    </row>
    <row r="1525" spans="1:27" ht="14">
      <c r="A1525" s="86">
        <v>1</v>
      </c>
      <c r="B1525" s="86">
        <v>1</v>
      </c>
      <c r="C1525" s="63">
        <v>50</v>
      </c>
      <c r="D1525" s="63">
        <v>1524</v>
      </c>
      <c r="E1525" s="63" t="str">
        <f>VLOOKUP(CENSO[[#This Row],[NOME COMUM]],ESPECIES[],2,FALSE)</f>
        <v>Couratari guianensis Aubl.</v>
      </c>
      <c r="F1525" s="64" t="s">
        <v>6</v>
      </c>
      <c r="G1525" s="64">
        <v>207</v>
      </c>
      <c r="H1525" s="97">
        <f>CENSO[[#This Row],[CAP (cm)]]/PI()</f>
        <v>65.890146440044674</v>
      </c>
      <c r="I1525" s="64">
        <v>23</v>
      </c>
      <c r="J1525" s="96">
        <f>(PI()*(CENSO[[#This Row],[DAP (cm)]]^2))/40000</f>
        <v>0.34098150782723119</v>
      </c>
      <c r="K1525" s="96">
        <f>CENSO[[#This Row],[g (m²)]]*CENSO[[#This Row],[H (m)]]*0.7</f>
        <v>5.4898022760184215</v>
      </c>
      <c r="L1525" s="64">
        <v>1</v>
      </c>
      <c r="M1525" s="65">
        <v>366644.4</v>
      </c>
      <c r="N1525" s="87">
        <v>9708240.5</v>
      </c>
      <c r="O1525" s="87" t="s">
        <v>1228</v>
      </c>
      <c r="P1525" s="87" t="str">
        <f>VLOOKUP(CENSO[[#This Row],[DAP (cm)]],CD[],2,TRUE)</f>
        <v>TORA</v>
      </c>
      <c r="Q1525" s="87" t="str">
        <f>VLOOKUP(CENSO[[#This Row],[DAP (cm)]],DD[],2,TRUE)</f>
        <v>60├ 70</v>
      </c>
      <c r="R1525" s="87" t="str" cm="1">
        <f t="array" ref="R1525">INDEX(_xlfn.TEXTSPLIT(CENSO[[#This Row],[NOME CIENTIFICO]]," "),1)</f>
        <v>Couratari</v>
      </c>
      <c r="S1525" s="98" t="s">
        <v>1004</v>
      </c>
      <c r="T1525" s="87">
        <f>_xlfn.MINIFS(CENSO[DAP (cm)],CENSO[NOME CIENTIFICO],CENSO[[#This Row],[NOME CIENTIFICO]])</f>
        <v>38.833806114422465</v>
      </c>
      <c r="U15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25" s="87" t="str">
        <f>IF(CENSO[[#This Row],[DAP (cm)]]&lt;CENSO[[#This Row],[DMCE (cm)]],"DAP &lt; DMCE","DAP ≥ DMCE")</f>
        <v>DAP ≥ DMCE</v>
      </c>
      <c r="W1525" s="87" t="str">
        <f>IF(CENSO[[#This Row],[DAP (cm)]]&gt;200, "Superior", "Inferior")</f>
        <v>Inferior</v>
      </c>
      <c r="X1525" s="87" t="str">
        <f>VLOOKUP(CENSO[[#This Row],[NOME COMUM]],ESPECIES[],4,FALSE)</f>
        <v>Não</v>
      </c>
      <c r="Y1525" s="87" t="str">
        <f>IF(IFERROR(VLOOKUP(CENSO[[#This Row],[NOME COMUM]],COMERCIAIS[],2, FALSE), "Não") &lt;&gt; "Não", "Sim", "Não")</f>
        <v>Sim</v>
      </c>
      <c r="Z1525" s="133">
        <f>CENSO[[#This Row],[g (m²)]]/SUM(AEEF[AEEF-UT])</f>
        <v>5.9659545594827642E-4</v>
      </c>
      <c r="AA1525" s="133">
        <f>CENSO[[#This Row],[v (m³)]]/SUM(AEEF[AEEF-UT])</f>
        <v>9.6051868407672492E-3</v>
      </c>
    </row>
    <row r="1526" spans="1:27" ht="14">
      <c r="A1526" s="86">
        <v>1</v>
      </c>
      <c r="B1526" s="86">
        <v>1</v>
      </c>
      <c r="C1526" s="63">
        <v>50</v>
      </c>
      <c r="D1526" s="63">
        <v>1525</v>
      </c>
      <c r="E1526" s="63" t="str">
        <f>VLOOKUP(CENSO[[#This Row],[NOME COMUM]],ESPECIES[],2,FALSE)</f>
        <v>Apuleia leiocarpa (Vogel) J.F.Macbr.</v>
      </c>
      <c r="F1526" s="64" t="s">
        <v>51</v>
      </c>
      <c r="G1526" s="64">
        <v>341</v>
      </c>
      <c r="H1526" s="97">
        <f>CENSO[[#This Row],[CAP (cm)]]/PI()</f>
        <v>108.54367118867262</v>
      </c>
      <c r="I1526" s="64">
        <v>21</v>
      </c>
      <c r="J1526" s="96">
        <f>(PI()*(CENSO[[#This Row],[DAP (cm)]]^2))/40000</f>
        <v>0.92533479688343401</v>
      </c>
      <c r="K1526" s="96">
        <f>CENSO[[#This Row],[g (m²)]]*CENSO[[#This Row],[H (m)]]*0.7</f>
        <v>13.60242151418648</v>
      </c>
      <c r="L1526" s="64">
        <v>1</v>
      </c>
      <c r="M1526" s="65">
        <v>366680</v>
      </c>
      <c r="N1526" s="87">
        <v>9708219.5999999903</v>
      </c>
      <c r="O1526" s="87" t="s">
        <v>1228</v>
      </c>
      <c r="P1526" s="87" t="str">
        <f>VLOOKUP(CENSO[[#This Row],[DAP (cm)]],CD[],2,TRUE)</f>
        <v>TORA</v>
      </c>
      <c r="Q1526" s="87" t="str">
        <f>VLOOKUP(CENSO[[#This Row],[DAP (cm)]],DD[],2,TRUE)</f>
        <v>100├ 110</v>
      </c>
      <c r="R1526" s="87" t="str" cm="1">
        <f t="array" ref="R1526">INDEX(_xlfn.TEXTSPLIT(CENSO[[#This Row],[NOME CIENTIFICO]]," "),1)</f>
        <v>Apuleia</v>
      </c>
      <c r="S1526" s="98" t="s">
        <v>1004</v>
      </c>
      <c r="T1526" s="87">
        <f>_xlfn.MINIFS(CENSO[DAP (cm)],CENSO[NOME CIENTIFICO],CENSO[[#This Row],[NOME CIENTIFICO]])</f>
        <v>39.788735772973837</v>
      </c>
      <c r="U15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26" s="87" t="str">
        <f>IF(CENSO[[#This Row],[DAP (cm)]]&lt;CENSO[[#This Row],[DMCE (cm)]],"DAP &lt; DMCE","DAP ≥ DMCE")</f>
        <v>DAP ≥ DMCE</v>
      </c>
      <c r="W1526" s="87" t="str">
        <f>IF(CENSO[[#This Row],[DAP (cm)]]&gt;200, "Superior", "Inferior")</f>
        <v>Inferior</v>
      </c>
      <c r="X1526" s="87" t="str">
        <f>VLOOKUP(CENSO[[#This Row],[NOME COMUM]],ESPECIES[],4,FALSE)</f>
        <v>Não</v>
      </c>
      <c r="Y1526" s="87" t="str">
        <f>IF(IFERROR(VLOOKUP(CENSO[[#This Row],[NOME COMUM]],COMERCIAIS[],2, FALSE), "Não") &lt;&gt; "Não", "Sim", "Não")</f>
        <v>Sim</v>
      </c>
      <c r="Z1526" s="133">
        <f>CENSO[[#This Row],[g (m²)]]/SUM(AEEF[AEEF-UT])</f>
        <v>1.6190043224607697E-3</v>
      </c>
      <c r="AA1526" s="133">
        <f>CENSO[[#This Row],[v (m³)]]/SUM(AEEF[AEEF-UT])</f>
        <v>2.3799363540173316E-2</v>
      </c>
    </row>
    <row r="1527" spans="1:27" ht="14">
      <c r="A1527" s="86">
        <v>1</v>
      </c>
      <c r="B1527" s="86">
        <v>1</v>
      </c>
      <c r="C1527" s="63">
        <v>50</v>
      </c>
      <c r="D1527" s="63">
        <v>1526</v>
      </c>
      <c r="E1527" s="63" t="str">
        <f>VLOOKUP(CENSO[[#This Row],[NOME COMUM]],ESPECIES[],2,FALSE)</f>
        <v>Lecythis chartacea O.Berg</v>
      </c>
      <c r="F1527" s="64" t="s">
        <v>31</v>
      </c>
      <c r="G1527" s="64">
        <v>150</v>
      </c>
      <c r="H1527" s="97">
        <f>CENSO[[#This Row],[CAP (cm)]]/PI()</f>
        <v>47.7464829275686</v>
      </c>
      <c r="I1527" s="64">
        <v>20</v>
      </c>
      <c r="J1527" s="96">
        <f>(PI()*(CENSO[[#This Row],[DAP (cm)]]^2))/40000</f>
        <v>0.17904931097838223</v>
      </c>
      <c r="K1527" s="96">
        <f>CENSO[[#This Row],[g (m²)]]*CENSO[[#This Row],[H (m)]]*0.7</f>
        <v>2.5066903536973508</v>
      </c>
      <c r="L1527" s="64">
        <v>1</v>
      </c>
      <c r="M1527" s="65">
        <v>366675.7</v>
      </c>
      <c r="N1527" s="87">
        <v>9708199.1999999899</v>
      </c>
      <c r="O1527" s="98" t="s">
        <v>1225</v>
      </c>
      <c r="P1527" s="87" t="str">
        <f>VLOOKUP(CENSO[[#This Row],[DAP (cm)]],CD[],2,TRUE)</f>
        <v>TORETE</v>
      </c>
      <c r="Q1527" s="87" t="str">
        <f>VLOOKUP(CENSO[[#This Row],[DAP (cm)]],DD[],2,TRUE)</f>
        <v>40├ 50</v>
      </c>
      <c r="R1527" s="87" t="str" cm="1">
        <f t="array" ref="R1527">INDEX(_xlfn.TEXTSPLIT(CENSO[[#This Row],[NOME CIENTIFICO]]," "),1)</f>
        <v>Lecythis</v>
      </c>
      <c r="S1527" s="98" t="s">
        <v>1004</v>
      </c>
      <c r="T1527" s="87">
        <f>_xlfn.MINIFS(CENSO[DAP (cm)],CENSO[NOME CIENTIFICO],CENSO[[#This Row],[NOME CIENTIFICO]])</f>
        <v>38.833806114422465</v>
      </c>
      <c r="U15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27" s="87" t="str">
        <f>IF(CENSO[[#This Row],[DAP (cm)]]&lt;CENSO[[#This Row],[DMCE (cm)]],"DAP &lt; DMCE","DAP ≥ DMCE")</f>
        <v>DAP &lt; DMCE</v>
      </c>
      <c r="W1527" s="87" t="str">
        <f>IF(CENSO[[#This Row],[DAP (cm)]]&gt;200, "Superior", "Inferior")</f>
        <v>Inferior</v>
      </c>
      <c r="X1527" s="87" t="str">
        <f>VLOOKUP(CENSO[[#This Row],[NOME COMUM]],ESPECIES[],4,FALSE)</f>
        <v>Não</v>
      </c>
      <c r="Y1527" s="87" t="str">
        <f>IF(IFERROR(VLOOKUP(CENSO[[#This Row],[NOME COMUM]],COMERCIAIS[],2, FALSE), "Não") &lt;&gt; "Não", "Sim", "Não")</f>
        <v>Sim</v>
      </c>
      <c r="Z1527" s="133">
        <f>CENSO[[#This Row],[g (m²)]]/SUM(AEEF[AEEF-UT])</f>
        <v>3.1327213607870003E-4</v>
      </c>
      <c r="AA1527" s="133">
        <f>CENSO[[#This Row],[v (m³)]]/SUM(AEEF[AEEF-UT])</f>
        <v>4.3858099051018E-3</v>
      </c>
    </row>
    <row r="1528" spans="1:27" ht="14">
      <c r="A1528" s="86">
        <v>1</v>
      </c>
      <c r="B1528" s="86">
        <v>1</v>
      </c>
      <c r="C1528" s="63">
        <v>50</v>
      </c>
      <c r="D1528" s="63">
        <v>1527</v>
      </c>
      <c r="E1528" s="63" t="str">
        <f>VLOOKUP(CENSO[[#This Row],[NOME COMUM]],ESPECIES[],2,FALSE)</f>
        <v>Bowdichia nitida Spruce</v>
      </c>
      <c r="F1528" s="64" t="s">
        <v>23</v>
      </c>
      <c r="G1528" s="64">
        <v>152</v>
      </c>
      <c r="H1528" s="97">
        <f>CENSO[[#This Row],[CAP (cm)]]/PI()</f>
        <v>48.383102699936181</v>
      </c>
      <c r="I1528" s="64">
        <v>21</v>
      </c>
      <c r="J1528" s="96">
        <f>(PI()*(CENSO[[#This Row],[DAP (cm)]]^2))/40000</f>
        <v>0.18385579025975748</v>
      </c>
      <c r="K1528" s="96">
        <f>CENSO[[#This Row],[g (m²)]]*CENSO[[#This Row],[H (m)]]*0.7</f>
        <v>2.7026801168184349</v>
      </c>
      <c r="L1528" s="64">
        <v>1</v>
      </c>
      <c r="M1528" s="65">
        <v>366677</v>
      </c>
      <c r="N1528" s="87">
        <v>9708188.6999999899</v>
      </c>
      <c r="O1528" s="98" t="s">
        <v>1225</v>
      </c>
      <c r="P1528" s="87" t="str">
        <f>VLOOKUP(CENSO[[#This Row],[DAP (cm)]],CD[],2,TRUE)</f>
        <v>TORETE</v>
      </c>
      <c r="Q1528" s="87" t="str">
        <f>VLOOKUP(CENSO[[#This Row],[DAP (cm)]],DD[],2,TRUE)</f>
        <v>40├ 50</v>
      </c>
      <c r="R1528" s="87" t="str" cm="1">
        <f t="array" ref="R1528">INDEX(_xlfn.TEXTSPLIT(CENSO[[#This Row],[NOME CIENTIFICO]]," "),1)</f>
        <v>Bowdichia</v>
      </c>
      <c r="S1528" s="98" t="s">
        <v>1004</v>
      </c>
      <c r="T1528" s="87">
        <f>_xlfn.MINIFS(CENSO[DAP (cm)],CENSO[NOME CIENTIFICO],CENSO[[#This Row],[NOME CIENTIFICO]])</f>
        <v>48.383102699936181</v>
      </c>
      <c r="U15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58.383102699936181</v>
      </c>
      <c r="V1528" s="87" t="str">
        <f>IF(CENSO[[#This Row],[DAP (cm)]]&lt;CENSO[[#This Row],[DMCE (cm)]],"DAP &lt; DMCE","DAP ≥ DMCE")</f>
        <v>DAP &lt; DMCE</v>
      </c>
      <c r="W1528" s="87" t="str">
        <f>IF(CENSO[[#This Row],[DAP (cm)]]&gt;200, "Superior", "Inferior")</f>
        <v>Inferior</v>
      </c>
      <c r="X1528" s="87" t="str">
        <f>VLOOKUP(CENSO[[#This Row],[NOME COMUM]],ESPECIES[],4,FALSE)</f>
        <v>Não</v>
      </c>
      <c r="Y1528" s="87" t="str">
        <f>IF(IFERROR(VLOOKUP(CENSO[[#This Row],[NOME COMUM]],COMERCIAIS[],2, FALSE), "Não") &lt;&gt; "Não", "Sim", "Não")</f>
        <v>Não</v>
      </c>
      <c r="Z1528" s="133">
        <f>CENSO[[#This Row],[g (m²)]]/SUM(AEEF[AEEF-UT])</f>
        <v>3.2168175253165715E-4</v>
      </c>
      <c r="AA1528" s="133">
        <f>CENSO[[#This Row],[v (m³)]]/SUM(AEEF[AEEF-UT])</f>
        <v>4.7287217622153602E-3</v>
      </c>
    </row>
    <row r="1529" spans="1:27" ht="14">
      <c r="A1529" s="86">
        <v>1</v>
      </c>
      <c r="B1529" s="86">
        <v>1</v>
      </c>
      <c r="C1529" s="63">
        <v>50</v>
      </c>
      <c r="D1529" s="63">
        <v>1528</v>
      </c>
      <c r="E1529" s="63" t="str">
        <f>VLOOKUP(CENSO[[#This Row],[NOME COMUM]],ESPECIES[],2,FALSE)</f>
        <v>Parkia pendula (Willd.) Benth. ex Walp.</v>
      </c>
      <c r="F1529" s="64" t="s">
        <v>24</v>
      </c>
      <c r="G1529" s="64">
        <v>306</v>
      </c>
      <c r="H1529" s="97">
        <f>CENSO[[#This Row],[CAP (cm)]]/PI()</f>
        <v>97.402825172239943</v>
      </c>
      <c r="I1529" s="64">
        <v>18</v>
      </c>
      <c r="J1529" s="96">
        <f>(PI()*(CENSO[[#This Row],[DAP (cm)]]^2))/40000</f>
        <v>0.74513161256763549</v>
      </c>
      <c r="K1529" s="96">
        <f>CENSO[[#This Row],[g (m²)]]*CENSO[[#This Row],[H (m)]]*0.7</f>
        <v>9.3886583183522063</v>
      </c>
      <c r="L1529" s="64">
        <v>1</v>
      </c>
      <c r="M1529" s="65">
        <v>366730.09999999899</v>
      </c>
      <c r="N1529" s="87">
        <v>9708168.3000000007</v>
      </c>
      <c r="O1529" s="87" t="s">
        <v>1228</v>
      </c>
      <c r="P1529" s="87" t="str">
        <f>VLOOKUP(CENSO[[#This Row],[DAP (cm)]],CD[],2,TRUE)</f>
        <v>TORA</v>
      </c>
      <c r="Q1529" s="87" t="str">
        <f>VLOOKUP(CENSO[[#This Row],[DAP (cm)]],DD[],2,TRUE)</f>
        <v>90├ 100</v>
      </c>
      <c r="R1529" s="87" t="str" cm="1">
        <f t="array" ref="R1529">INDEX(_xlfn.TEXTSPLIT(CENSO[[#This Row],[NOME CIENTIFICO]]," "),1)</f>
        <v>Parkia</v>
      </c>
      <c r="S1529" s="98" t="s">
        <v>1004</v>
      </c>
      <c r="T1529" s="87">
        <f>_xlfn.MINIFS(CENSO[DAP (cm)],CENSO[NOME CIENTIFICO],CENSO[[#This Row],[NOME CIENTIFICO]])</f>
        <v>40.107045659157627</v>
      </c>
      <c r="U15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529" s="87" t="str">
        <f>IF(CENSO[[#This Row],[DAP (cm)]]&lt;CENSO[[#This Row],[DMCE (cm)]],"DAP &lt; DMCE","DAP ≥ DMCE")</f>
        <v>DAP ≥ DMCE</v>
      </c>
      <c r="W1529" s="87" t="str">
        <f>IF(CENSO[[#This Row],[DAP (cm)]]&gt;200, "Superior", "Inferior")</f>
        <v>Inferior</v>
      </c>
      <c r="X1529" s="87" t="str">
        <f>VLOOKUP(CENSO[[#This Row],[NOME COMUM]],ESPECIES[],4,FALSE)</f>
        <v>Não</v>
      </c>
      <c r="Y1529" s="87" t="str">
        <f>IF(IFERROR(VLOOKUP(CENSO[[#This Row],[NOME COMUM]],COMERCIAIS[],2, FALSE), "Não") &lt;&gt; "Não", "Sim", "Não")</f>
        <v>Sim</v>
      </c>
      <c r="Z1529" s="133">
        <f>CENSO[[#This Row],[g (m²)]]/SUM(AEEF[AEEF-UT])</f>
        <v>1.3037133215051181E-3</v>
      </c>
      <c r="AA1529" s="133">
        <f>CENSO[[#This Row],[v (m³)]]/SUM(AEEF[AEEF-UT])</f>
        <v>1.6426787850964485E-2</v>
      </c>
    </row>
    <row r="1530" spans="1:27" ht="14">
      <c r="A1530" s="86">
        <v>1</v>
      </c>
      <c r="B1530" s="86">
        <v>1</v>
      </c>
      <c r="C1530" s="63">
        <v>50</v>
      </c>
      <c r="D1530" s="63">
        <v>1529</v>
      </c>
      <c r="E1530" s="63" t="str">
        <f>VLOOKUP(CENSO[[#This Row],[NOME COMUM]],ESPECIES[],2,FALSE)</f>
        <v>Couratari guianensis Aubl.</v>
      </c>
      <c r="F1530" s="64" t="s">
        <v>6</v>
      </c>
      <c r="G1530" s="64">
        <v>279</v>
      </c>
      <c r="H1530" s="97">
        <f>CENSO[[#This Row],[CAP (cm)]]/PI()</f>
        <v>88.808458245277606</v>
      </c>
      <c r="I1530" s="64">
        <v>21</v>
      </c>
      <c r="J1530" s="96">
        <f>(PI()*(CENSO[[#This Row],[DAP (cm)]]^2))/40000</f>
        <v>0.61943899626081134</v>
      </c>
      <c r="K1530" s="96">
        <f>CENSO[[#This Row],[g (m²)]]*CENSO[[#This Row],[H (m)]]*0.7</f>
        <v>9.1057532450339256</v>
      </c>
      <c r="L1530" s="64">
        <v>2</v>
      </c>
      <c r="M1530" s="65">
        <v>366733.2</v>
      </c>
      <c r="N1530" s="87">
        <v>9708149.4000000004</v>
      </c>
      <c r="O1530" s="87" t="s">
        <v>1228</v>
      </c>
      <c r="P1530" s="87" t="str">
        <f>VLOOKUP(CENSO[[#This Row],[DAP (cm)]],CD[],2,TRUE)</f>
        <v>TORA</v>
      </c>
      <c r="Q1530" s="87" t="str">
        <f>VLOOKUP(CENSO[[#This Row],[DAP (cm)]],DD[],2,TRUE)</f>
        <v>80├ 90</v>
      </c>
      <c r="R1530" s="87" t="str" cm="1">
        <f t="array" ref="R1530">INDEX(_xlfn.TEXTSPLIT(CENSO[[#This Row],[NOME CIENTIFICO]]," "),1)</f>
        <v>Couratari</v>
      </c>
      <c r="S1530" s="98" t="s">
        <v>1004</v>
      </c>
      <c r="T1530" s="87">
        <f>_xlfn.MINIFS(CENSO[DAP (cm)],CENSO[NOME CIENTIFICO],CENSO[[#This Row],[NOME CIENTIFICO]])</f>
        <v>38.833806114422465</v>
      </c>
      <c r="U15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30" s="87" t="str">
        <f>IF(CENSO[[#This Row],[DAP (cm)]]&lt;CENSO[[#This Row],[DMCE (cm)]],"DAP &lt; DMCE","DAP ≥ DMCE")</f>
        <v>DAP ≥ DMCE</v>
      </c>
      <c r="W1530" s="87" t="str">
        <f>IF(CENSO[[#This Row],[DAP (cm)]]&gt;200, "Superior", "Inferior")</f>
        <v>Inferior</v>
      </c>
      <c r="X1530" s="87" t="str">
        <f>VLOOKUP(CENSO[[#This Row],[NOME COMUM]],ESPECIES[],4,FALSE)</f>
        <v>Não</v>
      </c>
      <c r="Y1530" s="87" t="str">
        <f>IF(IFERROR(VLOOKUP(CENSO[[#This Row],[NOME COMUM]],COMERCIAIS[],2, FALSE), "Não") &lt;&gt; "Não", "Sim", "Não")</f>
        <v>Sim</v>
      </c>
      <c r="Z1530" s="133">
        <f>CENSO[[#This Row],[g (m²)]]/SUM(AEEF[AEEF-UT])</f>
        <v>1.0837962819778709E-3</v>
      </c>
      <c r="AA1530" s="133">
        <f>CENSO[[#This Row],[v (m³)]]/SUM(AEEF[AEEF-UT])</f>
        <v>1.5931805345074702E-2</v>
      </c>
    </row>
    <row r="1531" spans="1:27" ht="14">
      <c r="A1531" s="86">
        <v>1</v>
      </c>
      <c r="B1531" s="86">
        <v>1</v>
      </c>
      <c r="C1531" s="63">
        <v>50</v>
      </c>
      <c r="D1531" s="63">
        <v>1530</v>
      </c>
      <c r="E1531" s="63" t="str">
        <f>VLOOKUP(CENSO[[#This Row],[NOME COMUM]],ESPECIES[],2,FALSE)</f>
        <v>Piptadenia suaveolens Miq.</v>
      </c>
      <c r="F1531" s="64" t="s">
        <v>22</v>
      </c>
      <c r="G1531" s="64">
        <v>153</v>
      </c>
      <c r="H1531" s="97">
        <f>CENSO[[#This Row],[CAP (cm)]]/PI()</f>
        <v>48.701412586119972</v>
      </c>
      <c r="I1531" s="64">
        <v>16</v>
      </c>
      <c r="J1531" s="96">
        <f>(PI()*(CENSO[[#This Row],[DAP (cm)]]^2))/40000</f>
        <v>0.18628290314190887</v>
      </c>
      <c r="K1531" s="96">
        <f>CENSO[[#This Row],[g (m²)]]*CENSO[[#This Row],[H (m)]]*0.7</f>
        <v>2.0863685151893794</v>
      </c>
      <c r="L1531" s="64">
        <v>1</v>
      </c>
      <c r="M1531" s="65">
        <v>366736</v>
      </c>
      <c r="N1531" s="87">
        <v>9708144.4000000004</v>
      </c>
      <c r="O1531" s="98" t="s">
        <v>1225</v>
      </c>
      <c r="P1531" s="87" t="str">
        <f>VLOOKUP(CENSO[[#This Row],[DAP (cm)]],CD[],2,TRUE)</f>
        <v>TORETE</v>
      </c>
      <c r="Q1531" s="87" t="str">
        <f>VLOOKUP(CENSO[[#This Row],[DAP (cm)]],DD[],2,TRUE)</f>
        <v>40├ 50</v>
      </c>
      <c r="R1531" s="87" t="str" cm="1">
        <f t="array" ref="R1531">INDEX(_xlfn.TEXTSPLIT(CENSO[[#This Row],[NOME CIENTIFICO]]," "),1)</f>
        <v>Piptadenia</v>
      </c>
      <c r="S1531" s="98" t="s">
        <v>1004</v>
      </c>
      <c r="T1531" s="87">
        <f>_xlfn.MINIFS(CENSO[DAP (cm)],CENSO[NOME CIENTIFICO],CENSO[[#This Row],[NOME CIENTIFICO]])</f>
        <v>39.788735772973837</v>
      </c>
      <c r="U15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31" s="87" t="str">
        <f>IF(CENSO[[#This Row],[DAP (cm)]]&lt;CENSO[[#This Row],[DMCE (cm)]],"DAP &lt; DMCE","DAP ≥ DMCE")</f>
        <v>DAP &lt; DMCE</v>
      </c>
      <c r="W1531" s="87" t="str">
        <f>IF(CENSO[[#This Row],[DAP (cm)]]&gt;200, "Superior", "Inferior")</f>
        <v>Inferior</v>
      </c>
      <c r="X1531" s="87" t="str">
        <f>VLOOKUP(CENSO[[#This Row],[NOME COMUM]],ESPECIES[],4,FALSE)</f>
        <v>Não</v>
      </c>
      <c r="Y1531" s="87" t="str">
        <f>IF(IFERROR(VLOOKUP(CENSO[[#This Row],[NOME COMUM]],COMERCIAIS[],2, FALSE), "Não") &lt;&gt; "Não", "Sim", "Não")</f>
        <v>Sim</v>
      </c>
      <c r="Z1531" s="133">
        <f>CENSO[[#This Row],[g (m²)]]/SUM(AEEF[AEEF-UT])</f>
        <v>3.2592833037627952E-4</v>
      </c>
      <c r="AA1531" s="133">
        <f>CENSO[[#This Row],[v (m³)]]/SUM(AEEF[AEEF-UT])</f>
        <v>3.6503973002143305E-3</v>
      </c>
    </row>
    <row r="1532" spans="1:27" ht="14">
      <c r="A1532" s="86">
        <v>1</v>
      </c>
      <c r="B1532" s="86">
        <v>1</v>
      </c>
      <c r="C1532" s="63">
        <v>50</v>
      </c>
      <c r="D1532" s="63">
        <v>1531</v>
      </c>
      <c r="E1532" s="63" t="str">
        <f>VLOOKUP(CENSO[[#This Row],[NOME COMUM]],ESPECIES[],2,FALSE)</f>
        <v>Tetragastris panamensis (Engl.) Kuntze</v>
      </c>
      <c r="F1532" s="64" t="s">
        <v>26</v>
      </c>
      <c r="G1532" s="64">
        <v>180</v>
      </c>
      <c r="H1532" s="97">
        <f>CENSO[[#This Row],[CAP (cm)]]/PI()</f>
        <v>57.295779513082323</v>
      </c>
      <c r="I1532" s="64">
        <v>18</v>
      </c>
      <c r="J1532" s="96">
        <f>(PI()*(CENSO[[#This Row],[DAP (cm)]]^2))/40000</f>
        <v>0.25783100780887047</v>
      </c>
      <c r="K1532" s="96">
        <f>CENSO[[#This Row],[g (m²)]]*CENSO[[#This Row],[H (m)]]*0.7</f>
        <v>3.2486706983917677</v>
      </c>
      <c r="L1532" s="64">
        <v>1</v>
      </c>
      <c r="M1532" s="65">
        <v>366732.09999999899</v>
      </c>
      <c r="N1532" s="87">
        <v>9708141.0999999903</v>
      </c>
      <c r="O1532" s="87" t="s">
        <v>1227</v>
      </c>
      <c r="P1532" s="87" t="str">
        <f>VLOOKUP(CENSO[[#This Row],[DAP (cm)]],CD[],2,TRUE)</f>
        <v>TORA</v>
      </c>
      <c r="Q1532" s="87" t="str">
        <f>VLOOKUP(CENSO[[#This Row],[DAP (cm)]],DD[],2,TRUE)</f>
        <v>50├ 60</v>
      </c>
      <c r="R1532" s="87" t="str" cm="1">
        <f t="array" ref="R1532">INDEX(_xlfn.TEXTSPLIT(CENSO[[#This Row],[NOME CIENTIFICO]]," "),1)</f>
        <v>Tetragastris</v>
      </c>
      <c r="S1532" s="98" t="s">
        <v>1004</v>
      </c>
      <c r="T1532" s="87">
        <f>_xlfn.MINIFS(CENSO[DAP (cm)],CENSO[NOME CIENTIFICO],CENSO[[#This Row],[NOME CIENTIFICO]])</f>
        <v>44.563384065730695</v>
      </c>
      <c r="U15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54.563384065730695</v>
      </c>
      <c r="V1532" s="87" t="str">
        <f>IF(CENSO[[#This Row],[DAP (cm)]]&lt;CENSO[[#This Row],[DMCE (cm)]],"DAP &lt; DMCE","DAP ≥ DMCE")</f>
        <v>DAP ≥ DMCE</v>
      </c>
      <c r="W1532" s="87" t="str">
        <f>IF(CENSO[[#This Row],[DAP (cm)]]&gt;200, "Superior", "Inferior")</f>
        <v>Inferior</v>
      </c>
      <c r="X1532" s="87" t="str">
        <f>VLOOKUP(CENSO[[#This Row],[NOME COMUM]],ESPECIES[],4,FALSE)</f>
        <v>Não</v>
      </c>
      <c r="Y1532" s="87" t="str">
        <f>IF(IFERROR(VLOOKUP(CENSO[[#This Row],[NOME COMUM]],COMERCIAIS[],2, FALSE), "Não") &lt;&gt; "Não", "Sim", "Não")</f>
        <v>Não</v>
      </c>
      <c r="Z1532" s="133">
        <f>CENSO[[#This Row],[g (m²)]]/SUM(AEEF[AEEF-UT])</f>
        <v>4.5111187595332813E-4</v>
      </c>
      <c r="AA1532" s="133">
        <f>CENSO[[#This Row],[v (m³)]]/SUM(AEEF[AEEF-UT])</f>
        <v>5.6840096370119339E-3</v>
      </c>
    </row>
    <row r="1533" spans="1:27" ht="14">
      <c r="A1533" s="86">
        <v>1</v>
      </c>
      <c r="B1533" s="86">
        <v>1</v>
      </c>
      <c r="C1533" s="63">
        <v>50</v>
      </c>
      <c r="D1533" s="63">
        <v>1532</v>
      </c>
      <c r="E1533" s="63" t="str">
        <f>VLOOKUP(CENSO[[#This Row],[NOME COMUM]],ESPECIES[],2,FALSE)</f>
        <v>Buchenavia capitata (Vahl) Eichler</v>
      </c>
      <c r="F1533" s="64" t="s">
        <v>10</v>
      </c>
      <c r="G1533" s="64">
        <v>574</v>
      </c>
      <c r="H1533" s="97">
        <f>CENSO[[#This Row],[CAP (cm)]]/PI()</f>
        <v>182.70987466949586</v>
      </c>
      <c r="I1533" s="64">
        <v>15</v>
      </c>
      <c r="J1533" s="96">
        <f>(PI()*(CENSO[[#This Row],[DAP (cm)]]^2))/40000</f>
        <v>2.6218867015072655</v>
      </c>
      <c r="K1533" s="96">
        <f>CENSO[[#This Row],[g (m²)]]*CENSO[[#This Row],[H (m)]]*0.7</f>
        <v>27.529810365826286</v>
      </c>
      <c r="L1533" s="64">
        <v>1</v>
      </c>
      <c r="M1533" s="65">
        <v>366761.7</v>
      </c>
      <c r="N1533" s="87">
        <v>9708111.4000000004</v>
      </c>
      <c r="O1533" s="87" t="s">
        <v>1227</v>
      </c>
      <c r="P1533" s="87" t="str">
        <f>VLOOKUP(CENSO[[#This Row],[DAP (cm)]],CD[],2,TRUE)</f>
        <v>TORA</v>
      </c>
      <c r="Q1533" s="87" t="str">
        <f>VLOOKUP(CENSO[[#This Row],[DAP (cm)]],DD[],2,TRUE)</f>
        <v>180├ 190</v>
      </c>
      <c r="R1533" s="87" t="str" cm="1">
        <f t="array" ref="R1533">INDEX(_xlfn.TEXTSPLIT(CENSO[[#This Row],[NOME CIENTIFICO]]," "),1)</f>
        <v>Buchenavia</v>
      </c>
      <c r="S1533" s="98" t="s">
        <v>1004</v>
      </c>
      <c r="T1533" s="87">
        <f>_xlfn.MINIFS(CENSO[DAP (cm)],CENSO[NOME CIENTIFICO],CENSO[[#This Row],[NOME CIENTIFICO]])</f>
        <v>41.38028520389279</v>
      </c>
      <c r="U15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533" s="87" t="str">
        <f>IF(CENSO[[#This Row],[DAP (cm)]]&lt;CENSO[[#This Row],[DMCE (cm)]],"DAP &lt; DMCE","DAP ≥ DMCE")</f>
        <v>DAP ≥ DMCE</v>
      </c>
      <c r="W1533" s="87" t="str">
        <f>IF(CENSO[[#This Row],[DAP (cm)]]&gt;200, "Superior", "Inferior")</f>
        <v>Inferior</v>
      </c>
      <c r="X1533" s="87" t="str">
        <f>VLOOKUP(CENSO[[#This Row],[NOME COMUM]],ESPECIES[],4,FALSE)</f>
        <v>Não</v>
      </c>
      <c r="Y1533" s="87" t="str">
        <f>IF(IFERROR(VLOOKUP(CENSO[[#This Row],[NOME COMUM]],COMERCIAIS[],2, FALSE), "Não") &lt;&gt; "Não", "Sim", "Não")</f>
        <v>Não</v>
      </c>
      <c r="Z1533" s="133">
        <f>CENSO[[#This Row],[g (m²)]]/SUM(AEEF[AEEF-UT])</f>
        <v>4.5873622358518131E-3</v>
      </c>
      <c r="AA1533" s="133">
        <f>CENSO[[#This Row],[v (m³)]]/SUM(AEEF[AEEF-UT])</f>
        <v>4.8167303476444032E-2</v>
      </c>
    </row>
    <row r="1534" spans="1:27" ht="14">
      <c r="A1534" s="86">
        <v>1</v>
      </c>
      <c r="B1534" s="86">
        <v>1</v>
      </c>
      <c r="C1534" s="63">
        <v>50</v>
      </c>
      <c r="D1534" s="63">
        <v>1533</v>
      </c>
      <c r="E1534" s="63" t="str">
        <f>VLOOKUP(CENSO[[#This Row],[NOME COMUM]],ESPECIES[],2,FALSE)</f>
        <v>Trattinnickia lawrencei Standl. ex Sw.</v>
      </c>
      <c r="F1534" s="64" t="s">
        <v>60</v>
      </c>
      <c r="G1534" s="64">
        <v>231</v>
      </c>
      <c r="H1534" s="97">
        <f>CENSO[[#This Row],[CAP (cm)]]/PI()</f>
        <v>73.529583708455647</v>
      </c>
      <c r="I1534" s="64">
        <v>19</v>
      </c>
      <c r="J1534" s="96">
        <f>(PI()*(CENSO[[#This Row],[DAP (cm)]]^2))/40000</f>
        <v>0.4246333459163314</v>
      </c>
      <c r="K1534" s="96">
        <f>CENSO[[#This Row],[g (m²)]]*CENSO[[#This Row],[H (m)]]*0.7</f>
        <v>5.6476235006872075</v>
      </c>
      <c r="L1534" s="64">
        <v>1</v>
      </c>
      <c r="M1534" s="65">
        <v>366776.4</v>
      </c>
      <c r="N1534" s="87">
        <v>9708115.8000000007</v>
      </c>
      <c r="O1534" s="87" t="s">
        <v>1227</v>
      </c>
      <c r="P1534" s="87" t="str">
        <f>VLOOKUP(CENSO[[#This Row],[DAP (cm)]],CD[],2,TRUE)</f>
        <v>TORA</v>
      </c>
      <c r="Q1534" s="87" t="str">
        <f>VLOOKUP(CENSO[[#This Row],[DAP (cm)]],DD[],2,TRUE)</f>
        <v>70├ 80</v>
      </c>
      <c r="R1534" s="87" t="str" cm="1">
        <f t="array" ref="R1534">INDEX(_xlfn.TEXTSPLIT(CENSO[[#This Row],[NOME CIENTIFICO]]," "),1)</f>
        <v>Trattinnickia</v>
      </c>
      <c r="S1534" s="98" t="s">
        <v>1004</v>
      </c>
      <c r="T1534" s="87">
        <f>_xlfn.MINIFS(CENSO[DAP (cm)],CENSO[NOME CIENTIFICO],CENSO[[#This Row],[NOME CIENTIFICO]])</f>
        <v>47.7464829275686</v>
      </c>
      <c r="U15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57.7464829275686</v>
      </c>
      <c r="V1534" s="87" t="str">
        <f>IF(CENSO[[#This Row],[DAP (cm)]]&lt;CENSO[[#This Row],[DMCE (cm)]],"DAP &lt; DMCE","DAP ≥ DMCE")</f>
        <v>DAP ≥ DMCE</v>
      </c>
      <c r="W1534" s="87" t="str">
        <f>IF(CENSO[[#This Row],[DAP (cm)]]&gt;200, "Superior", "Inferior")</f>
        <v>Inferior</v>
      </c>
      <c r="X1534" s="87" t="str">
        <f>VLOOKUP(CENSO[[#This Row],[NOME COMUM]],ESPECIES[],4,FALSE)</f>
        <v>Não</v>
      </c>
      <c r="Y1534" s="87" t="str">
        <f>IF(IFERROR(VLOOKUP(CENSO[[#This Row],[NOME COMUM]],COMERCIAIS[],2, FALSE), "Não") &lt;&gt; "Não", "Sim", "Não")</f>
        <v>Não</v>
      </c>
      <c r="Z1534" s="133">
        <f>CENSO[[#This Row],[g (m²)]]/SUM(AEEF[AEEF-UT])</f>
        <v>7.4295619792424516E-4</v>
      </c>
      <c r="AA1534" s="133">
        <f>CENSO[[#This Row],[v (m³)]]/SUM(AEEF[AEEF-UT])</f>
        <v>9.881317432392461E-3</v>
      </c>
    </row>
    <row r="1535" spans="1:27" ht="14">
      <c r="A1535" s="86">
        <v>1</v>
      </c>
      <c r="B1535" s="86">
        <v>1</v>
      </c>
      <c r="C1535" s="63">
        <v>50</v>
      </c>
      <c r="D1535" s="63">
        <v>1534</v>
      </c>
      <c r="E1535" s="63" t="str">
        <f>VLOOKUP(CENSO[[#This Row],[NOME COMUM]],ESPECIES[],2,FALSE)</f>
        <v>Parkia pendula (Willd.) Benth. ex Walp.</v>
      </c>
      <c r="F1535" s="64" t="s">
        <v>24</v>
      </c>
      <c r="G1535" s="64">
        <v>180</v>
      </c>
      <c r="H1535" s="97">
        <f>CENSO[[#This Row],[CAP (cm)]]/PI()</f>
        <v>57.295779513082323</v>
      </c>
      <c r="I1535" s="64">
        <v>20</v>
      </c>
      <c r="J1535" s="96">
        <f>(PI()*(CENSO[[#This Row],[DAP (cm)]]^2))/40000</f>
        <v>0.25783100780887047</v>
      </c>
      <c r="K1535" s="96">
        <f>CENSO[[#This Row],[g (m²)]]*CENSO[[#This Row],[H (m)]]*0.7</f>
        <v>3.6096341093241859</v>
      </c>
      <c r="L1535" s="64">
        <v>1</v>
      </c>
      <c r="M1535" s="65">
        <v>366787.4</v>
      </c>
      <c r="N1535" s="87">
        <v>9708130.0999999903</v>
      </c>
      <c r="O1535" s="87" t="s">
        <v>1228</v>
      </c>
      <c r="P1535" s="87" t="str">
        <f>VLOOKUP(CENSO[[#This Row],[DAP (cm)]],CD[],2,TRUE)</f>
        <v>TORA</v>
      </c>
      <c r="Q1535" s="87" t="str">
        <f>VLOOKUP(CENSO[[#This Row],[DAP (cm)]],DD[],2,TRUE)</f>
        <v>50├ 60</v>
      </c>
      <c r="R1535" s="87" t="str" cm="1">
        <f t="array" ref="R1535">INDEX(_xlfn.TEXTSPLIT(CENSO[[#This Row],[NOME CIENTIFICO]]," "),1)</f>
        <v>Parkia</v>
      </c>
      <c r="S1535" s="98" t="s">
        <v>1004</v>
      </c>
      <c r="T1535" s="87">
        <f>_xlfn.MINIFS(CENSO[DAP (cm)],CENSO[NOME CIENTIFICO],CENSO[[#This Row],[NOME CIENTIFICO]])</f>
        <v>40.107045659157627</v>
      </c>
      <c r="U15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535" s="87" t="str">
        <f>IF(CENSO[[#This Row],[DAP (cm)]]&lt;CENSO[[#This Row],[DMCE (cm)]],"DAP &lt; DMCE","DAP ≥ DMCE")</f>
        <v>DAP ≥ DMCE</v>
      </c>
      <c r="W1535" s="87" t="str">
        <f>IF(CENSO[[#This Row],[DAP (cm)]]&gt;200, "Superior", "Inferior")</f>
        <v>Inferior</v>
      </c>
      <c r="X1535" s="87" t="str">
        <f>VLOOKUP(CENSO[[#This Row],[NOME COMUM]],ESPECIES[],4,FALSE)</f>
        <v>Não</v>
      </c>
      <c r="Y1535" s="87" t="str">
        <f>IF(IFERROR(VLOOKUP(CENSO[[#This Row],[NOME COMUM]],COMERCIAIS[],2, FALSE), "Não") &lt;&gt; "Não", "Sim", "Não")</f>
        <v>Sim</v>
      </c>
      <c r="Z1535" s="133">
        <f>CENSO[[#This Row],[g (m²)]]/SUM(AEEF[AEEF-UT])</f>
        <v>4.5111187595332813E-4</v>
      </c>
      <c r="AA1535" s="133">
        <f>CENSO[[#This Row],[v (m³)]]/SUM(AEEF[AEEF-UT])</f>
        <v>6.3155662633465927E-3</v>
      </c>
    </row>
    <row r="1536" spans="1:27" ht="14">
      <c r="A1536" s="86">
        <v>1</v>
      </c>
      <c r="B1536" s="86">
        <v>1</v>
      </c>
      <c r="C1536" s="63">
        <v>50</v>
      </c>
      <c r="D1536" s="63">
        <v>1535</v>
      </c>
      <c r="E1536" s="63" t="str">
        <f>VLOOKUP(CENSO[[#This Row],[NOME COMUM]],ESPECIES[],2,FALSE)</f>
        <v>Hymenaea courbaril L.</v>
      </c>
      <c r="F1536" s="64" t="s">
        <v>3</v>
      </c>
      <c r="G1536" s="64">
        <v>300</v>
      </c>
      <c r="H1536" s="97">
        <f>CENSO[[#This Row],[CAP (cm)]]/PI()</f>
        <v>95.4929658551372</v>
      </c>
      <c r="I1536" s="64">
        <v>24</v>
      </c>
      <c r="J1536" s="96">
        <f>(PI()*(CENSO[[#This Row],[DAP (cm)]]^2))/40000</f>
        <v>0.7161972439135289</v>
      </c>
      <c r="K1536" s="96">
        <f>CENSO[[#This Row],[g (m²)]]*CENSO[[#This Row],[H (m)]]*0.7</f>
        <v>12.032113697747286</v>
      </c>
      <c r="L1536" s="64">
        <v>1</v>
      </c>
      <c r="M1536" s="65">
        <v>366839.9</v>
      </c>
      <c r="N1536" s="87">
        <v>9708055.4000000004</v>
      </c>
      <c r="O1536" s="87" t="s">
        <v>1228</v>
      </c>
      <c r="P1536" s="87" t="str">
        <f>VLOOKUP(CENSO[[#This Row],[DAP (cm)]],CD[],2,TRUE)</f>
        <v>TORA</v>
      </c>
      <c r="Q1536" s="87" t="str">
        <f>VLOOKUP(CENSO[[#This Row],[DAP (cm)]],DD[],2,TRUE)</f>
        <v>90├ 100</v>
      </c>
      <c r="R1536" s="87" t="str" cm="1">
        <f t="array" ref="R1536">INDEX(_xlfn.TEXTSPLIT(CENSO[[#This Row],[NOME CIENTIFICO]]," "),1)</f>
        <v>Hymenaea</v>
      </c>
      <c r="S1536" s="98" t="s">
        <v>1004</v>
      </c>
      <c r="T1536" s="87">
        <f>_xlfn.MINIFS(CENSO[DAP (cm)],CENSO[NOME CIENTIFICO],CENSO[[#This Row],[NOME CIENTIFICO]])</f>
        <v>41.38028520389279</v>
      </c>
      <c r="U15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536" s="87" t="str">
        <f>IF(CENSO[[#This Row],[DAP (cm)]]&lt;CENSO[[#This Row],[DMCE (cm)]],"DAP &lt; DMCE","DAP ≥ DMCE")</f>
        <v>DAP ≥ DMCE</v>
      </c>
      <c r="W1536" s="87" t="str">
        <f>IF(CENSO[[#This Row],[DAP (cm)]]&gt;200, "Superior", "Inferior")</f>
        <v>Inferior</v>
      </c>
      <c r="X1536" s="87" t="str">
        <f>VLOOKUP(CENSO[[#This Row],[NOME COMUM]],ESPECIES[],4,FALSE)</f>
        <v>Não</v>
      </c>
      <c r="Y1536" s="87" t="str">
        <f>IF(IFERROR(VLOOKUP(CENSO[[#This Row],[NOME COMUM]],COMERCIAIS[],2, FALSE), "Não") &lt;&gt; "Não", "Sim", "Não")</f>
        <v>Sim</v>
      </c>
      <c r="Z1536" s="133">
        <f>CENSO[[#This Row],[g (m²)]]/SUM(AEEF[AEEF-UT])</f>
        <v>1.2530885443148001E-3</v>
      </c>
      <c r="AA1536" s="133">
        <f>CENSO[[#This Row],[v (m³)]]/SUM(AEEF[AEEF-UT])</f>
        <v>2.1051887544488643E-2</v>
      </c>
    </row>
    <row r="1537" spans="1:27" ht="14">
      <c r="A1537" s="86">
        <v>1</v>
      </c>
      <c r="B1537" s="86">
        <v>1</v>
      </c>
      <c r="C1537" s="63">
        <v>50</v>
      </c>
      <c r="D1537" s="63">
        <v>1536</v>
      </c>
      <c r="E1537" s="63" t="str">
        <f>VLOOKUP(CENSO[[#This Row],[NOME COMUM]],ESPECIES[],2,FALSE)</f>
        <v>Couratari guianensis Aubl.</v>
      </c>
      <c r="F1537" s="64" t="s">
        <v>6</v>
      </c>
      <c r="G1537" s="64">
        <v>279</v>
      </c>
      <c r="H1537" s="97">
        <f>CENSO[[#This Row],[CAP (cm)]]/PI()</f>
        <v>88.808458245277606</v>
      </c>
      <c r="I1537" s="64">
        <v>23</v>
      </c>
      <c r="J1537" s="96">
        <f>(PI()*(CENSO[[#This Row],[DAP (cm)]]^2))/40000</f>
        <v>0.61943899626081134</v>
      </c>
      <c r="K1537" s="96">
        <f>CENSO[[#This Row],[g (m²)]]*CENSO[[#This Row],[H (m)]]*0.7</f>
        <v>9.9729678397990611</v>
      </c>
      <c r="L1537" s="64">
        <v>1</v>
      </c>
      <c r="M1537" s="65">
        <v>366855.4</v>
      </c>
      <c r="N1537" s="87">
        <v>9708029.5999999903</v>
      </c>
      <c r="O1537" s="87" t="s">
        <v>1228</v>
      </c>
      <c r="P1537" s="87" t="str">
        <f>VLOOKUP(CENSO[[#This Row],[DAP (cm)]],CD[],2,TRUE)</f>
        <v>TORA</v>
      </c>
      <c r="Q1537" s="87" t="str">
        <f>VLOOKUP(CENSO[[#This Row],[DAP (cm)]],DD[],2,TRUE)</f>
        <v>80├ 90</v>
      </c>
      <c r="R1537" s="87" t="str" cm="1">
        <f t="array" ref="R1537">INDEX(_xlfn.TEXTSPLIT(CENSO[[#This Row],[NOME CIENTIFICO]]," "),1)</f>
        <v>Couratari</v>
      </c>
      <c r="S1537" s="98" t="s">
        <v>1004</v>
      </c>
      <c r="T1537" s="87">
        <f>_xlfn.MINIFS(CENSO[DAP (cm)],CENSO[NOME CIENTIFICO],CENSO[[#This Row],[NOME CIENTIFICO]])</f>
        <v>38.833806114422465</v>
      </c>
      <c r="U15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37" s="87" t="str">
        <f>IF(CENSO[[#This Row],[DAP (cm)]]&lt;CENSO[[#This Row],[DMCE (cm)]],"DAP &lt; DMCE","DAP ≥ DMCE")</f>
        <v>DAP ≥ DMCE</v>
      </c>
      <c r="W1537" s="87" t="str">
        <f>IF(CENSO[[#This Row],[DAP (cm)]]&gt;200, "Superior", "Inferior")</f>
        <v>Inferior</v>
      </c>
      <c r="X1537" s="87" t="str">
        <f>VLOOKUP(CENSO[[#This Row],[NOME COMUM]],ESPECIES[],4,FALSE)</f>
        <v>Não</v>
      </c>
      <c r="Y1537" s="87" t="str">
        <f>IF(IFERROR(VLOOKUP(CENSO[[#This Row],[NOME COMUM]],COMERCIAIS[],2, FALSE), "Não") &lt;&gt; "Não", "Sim", "Não")</f>
        <v>Sim</v>
      </c>
      <c r="Z1537" s="133">
        <f>CENSO[[#This Row],[g (m²)]]/SUM(AEEF[AEEF-UT])</f>
        <v>1.0837962819778709E-3</v>
      </c>
      <c r="AA1537" s="133">
        <f>CENSO[[#This Row],[v (m³)]]/SUM(AEEF[AEEF-UT])</f>
        <v>1.7449120139843718E-2</v>
      </c>
    </row>
    <row r="1538" spans="1:27" ht="14">
      <c r="A1538" s="86">
        <v>1</v>
      </c>
      <c r="B1538" s="86">
        <v>1</v>
      </c>
      <c r="C1538" s="63">
        <v>50</v>
      </c>
      <c r="D1538" s="63">
        <v>1537</v>
      </c>
      <c r="E1538" s="63" t="str">
        <f>VLOOKUP(CENSO[[#This Row],[NOME COMUM]],ESPECIES[],2,FALSE)</f>
        <v>Tachigali myrmecophila Ducke</v>
      </c>
      <c r="F1538" s="64" t="s">
        <v>14</v>
      </c>
      <c r="G1538" s="64">
        <v>400</v>
      </c>
      <c r="H1538" s="97">
        <f>CENSO[[#This Row],[CAP (cm)]]/PI()</f>
        <v>127.32395447351627</v>
      </c>
      <c r="I1538" s="64">
        <v>17</v>
      </c>
      <c r="J1538" s="96">
        <f>(PI()*(CENSO[[#This Row],[DAP (cm)]]^2))/40000</f>
        <v>1.2732395447351625</v>
      </c>
      <c r="K1538" s="96">
        <f>CENSO[[#This Row],[g (m²)]]*CENSO[[#This Row],[H (m)]]*0.7</f>
        <v>15.151550582348433</v>
      </c>
      <c r="L1538" s="64">
        <v>1</v>
      </c>
      <c r="M1538" s="65">
        <v>366881.4</v>
      </c>
      <c r="N1538" s="87">
        <v>9708019.1999999899</v>
      </c>
      <c r="O1538" s="87" t="s">
        <v>1228</v>
      </c>
      <c r="P1538" s="87" t="str">
        <f>VLOOKUP(CENSO[[#This Row],[DAP (cm)]],CD[],2,TRUE)</f>
        <v>TORA</v>
      </c>
      <c r="Q1538" s="87" t="str">
        <f>VLOOKUP(CENSO[[#This Row],[DAP (cm)]],DD[],2,TRUE)</f>
        <v>120├ 130</v>
      </c>
      <c r="R1538" s="87" t="str" cm="1">
        <f t="array" ref="R1538">INDEX(_xlfn.TEXTSPLIT(CENSO[[#This Row],[NOME CIENTIFICO]]," "),1)</f>
        <v>Tachigali</v>
      </c>
      <c r="S1538" s="98" t="s">
        <v>1004</v>
      </c>
      <c r="T1538" s="87">
        <f>_xlfn.MINIFS(CENSO[DAP (cm)],CENSO[NOME CIENTIFICO],CENSO[[#This Row],[NOME CIENTIFICO]])</f>
        <v>39.152116000606256</v>
      </c>
      <c r="U15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38" s="87" t="str">
        <f>IF(CENSO[[#This Row],[DAP (cm)]]&lt;CENSO[[#This Row],[DMCE (cm)]],"DAP &lt; DMCE","DAP ≥ DMCE")</f>
        <v>DAP ≥ DMCE</v>
      </c>
      <c r="W1538" s="87" t="str">
        <f>IF(CENSO[[#This Row],[DAP (cm)]]&gt;200, "Superior", "Inferior")</f>
        <v>Inferior</v>
      </c>
      <c r="X1538" s="87" t="str">
        <f>VLOOKUP(CENSO[[#This Row],[NOME COMUM]],ESPECIES[],4,FALSE)</f>
        <v>Não</v>
      </c>
      <c r="Y1538" s="87" t="str">
        <f>IF(IFERROR(VLOOKUP(CENSO[[#This Row],[NOME COMUM]],COMERCIAIS[],2, FALSE), "Não") &lt;&gt; "Não", "Sim", "Não")</f>
        <v>Sim</v>
      </c>
      <c r="Z1538" s="133">
        <f>CENSO[[#This Row],[g (m²)]]/SUM(AEEF[AEEF-UT])</f>
        <v>2.2277129676707558E-3</v>
      </c>
      <c r="AA1538" s="133">
        <f>CENSO[[#This Row],[v (m³)]]/SUM(AEEF[AEEF-UT])</f>
        <v>2.6509784315281993E-2</v>
      </c>
    </row>
    <row r="1539" spans="1:27" ht="14">
      <c r="A1539" s="86">
        <v>1</v>
      </c>
      <c r="B1539" s="86">
        <v>1</v>
      </c>
      <c r="C1539" s="63">
        <v>50</v>
      </c>
      <c r="D1539" s="63">
        <v>1538</v>
      </c>
      <c r="E1539" s="63" t="str">
        <f>VLOOKUP(CENSO[[#This Row],[NOME COMUM]],ESPECIES[],2,FALSE)</f>
        <v>Tachigali myrmecophila Ducke</v>
      </c>
      <c r="F1539" s="64" t="s">
        <v>14</v>
      </c>
      <c r="G1539" s="64">
        <v>269</v>
      </c>
      <c r="H1539" s="97">
        <f>CENSO[[#This Row],[CAP (cm)]]/PI()</f>
        <v>85.625359383439701</v>
      </c>
      <c r="I1539" s="64">
        <v>18</v>
      </c>
      <c r="J1539" s="96">
        <f>(PI()*(CENSO[[#This Row],[DAP (cm)]]^2))/40000</f>
        <v>0.57583054185363203</v>
      </c>
      <c r="K1539" s="96">
        <f>CENSO[[#This Row],[g (m²)]]*CENSO[[#This Row],[H (m)]]*0.7</f>
        <v>7.2554648273557634</v>
      </c>
      <c r="L1539" s="64">
        <v>1</v>
      </c>
      <c r="M1539" s="65">
        <v>366884.5</v>
      </c>
      <c r="N1539" s="87">
        <v>9708015</v>
      </c>
      <c r="O1539" s="87" t="s">
        <v>1228</v>
      </c>
      <c r="P1539" s="87" t="str">
        <f>VLOOKUP(CENSO[[#This Row],[DAP (cm)]],CD[],2,TRUE)</f>
        <v>TORA</v>
      </c>
      <c r="Q1539" s="87" t="str">
        <f>VLOOKUP(CENSO[[#This Row],[DAP (cm)]],DD[],2,TRUE)</f>
        <v>80├ 90</v>
      </c>
      <c r="R1539" s="87" t="str" cm="1">
        <f t="array" ref="R1539">INDEX(_xlfn.TEXTSPLIT(CENSO[[#This Row],[NOME CIENTIFICO]]," "),1)</f>
        <v>Tachigali</v>
      </c>
      <c r="S1539" s="98" t="s">
        <v>1004</v>
      </c>
      <c r="T1539" s="87">
        <f>_xlfn.MINIFS(CENSO[DAP (cm)],CENSO[NOME CIENTIFICO],CENSO[[#This Row],[NOME CIENTIFICO]])</f>
        <v>39.152116000606256</v>
      </c>
      <c r="U15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39" s="87" t="str">
        <f>IF(CENSO[[#This Row],[DAP (cm)]]&lt;CENSO[[#This Row],[DMCE (cm)]],"DAP &lt; DMCE","DAP ≥ DMCE")</f>
        <v>DAP ≥ DMCE</v>
      </c>
      <c r="W1539" s="87" t="str">
        <f>IF(CENSO[[#This Row],[DAP (cm)]]&gt;200, "Superior", "Inferior")</f>
        <v>Inferior</v>
      </c>
      <c r="X1539" s="87" t="str">
        <f>VLOOKUP(CENSO[[#This Row],[NOME COMUM]],ESPECIES[],4,FALSE)</f>
        <v>Não</v>
      </c>
      <c r="Y1539" s="87" t="str">
        <f>IF(IFERROR(VLOOKUP(CENSO[[#This Row],[NOME COMUM]],COMERCIAIS[],2, FALSE), "Não") &lt;&gt; "Não", "Sim", "Não")</f>
        <v>Sim</v>
      </c>
      <c r="Z1539" s="133">
        <f>CENSO[[#This Row],[g (m²)]]/SUM(AEEF[AEEF-UT])</f>
        <v>1.0074971128351475E-3</v>
      </c>
      <c r="AA1539" s="133">
        <f>CENSO[[#This Row],[v (m³)]]/SUM(AEEF[AEEF-UT])</f>
        <v>1.2694463621722859E-2</v>
      </c>
    </row>
    <row r="1540" spans="1:27" ht="14">
      <c r="A1540" s="86">
        <v>1</v>
      </c>
      <c r="B1540" s="86">
        <v>1</v>
      </c>
      <c r="C1540" s="63">
        <v>50</v>
      </c>
      <c r="D1540" s="63">
        <v>1539</v>
      </c>
      <c r="E1540" s="63" t="str">
        <f>VLOOKUP(CENSO[[#This Row],[NOME COMUM]],ESPECIES[],2,FALSE)</f>
        <v>Qualea dichotoma (Mart.) Warm. ex Wille</v>
      </c>
      <c r="F1540" s="64" t="s">
        <v>55</v>
      </c>
      <c r="G1540" s="64">
        <v>215</v>
      </c>
      <c r="H1540" s="97">
        <f>CENSO[[#This Row],[CAP (cm)]]/PI()</f>
        <v>68.436625529514998</v>
      </c>
      <c r="I1540" s="64">
        <v>21</v>
      </c>
      <c r="J1540" s="96">
        <f>(PI()*(CENSO[[#This Row],[DAP (cm)]]^2))/40000</f>
        <v>0.36784686222114316</v>
      </c>
      <c r="K1540" s="96">
        <f>CENSO[[#This Row],[g (m²)]]*CENSO[[#This Row],[H (m)]]*0.7</f>
        <v>5.407348874650804</v>
      </c>
      <c r="L1540" s="64">
        <v>1</v>
      </c>
      <c r="M1540" s="65">
        <v>366895.799999999</v>
      </c>
      <c r="N1540" s="87">
        <v>9708011.6999999899</v>
      </c>
      <c r="O1540" s="87" t="s">
        <v>1227</v>
      </c>
      <c r="P1540" s="87" t="str">
        <f>VLOOKUP(CENSO[[#This Row],[DAP (cm)]],CD[],2,TRUE)</f>
        <v>TORA</v>
      </c>
      <c r="Q1540" s="87" t="str">
        <f>VLOOKUP(CENSO[[#This Row],[DAP (cm)]],DD[],2,TRUE)</f>
        <v>60├ 70</v>
      </c>
      <c r="R1540" s="87" t="str" cm="1">
        <f t="array" ref="R1540">INDEX(_xlfn.TEXTSPLIT(CENSO[[#This Row],[NOME CIENTIFICO]]," "),1)</f>
        <v>Qualea</v>
      </c>
      <c r="S1540" s="98" t="s">
        <v>1004</v>
      </c>
      <c r="T1540" s="87">
        <f>_xlfn.MINIFS(CENSO[DAP (cm)],CENSO[NOME CIENTIFICO],CENSO[[#This Row],[NOME CIENTIFICO]])</f>
        <v>40.107045659157627</v>
      </c>
      <c r="U15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540" s="87" t="str">
        <f>IF(CENSO[[#This Row],[DAP (cm)]]&lt;CENSO[[#This Row],[DMCE (cm)]],"DAP &lt; DMCE","DAP ≥ DMCE")</f>
        <v>DAP ≥ DMCE</v>
      </c>
      <c r="W1540" s="87" t="str">
        <f>IF(CENSO[[#This Row],[DAP (cm)]]&gt;200, "Superior", "Inferior")</f>
        <v>Inferior</v>
      </c>
      <c r="X1540" s="87" t="str">
        <f>VLOOKUP(CENSO[[#This Row],[NOME COMUM]],ESPECIES[],4,FALSE)</f>
        <v>Não</v>
      </c>
      <c r="Y1540" s="87" t="str">
        <f>IF(IFERROR(VLOOKUP(CENSO[[#This Row],[NOME COMUM]],COMERCIAIS[],2, FALSE), "Não") &lt;&gt; "Não", "Sim", "Não")</f>
        <v>Não</v>
      </c>
      <c r="Z1540" s="133">
        <f>CENSO[[#This Row],[g (m²)]]/SUM(AEEF[AEEF-UT])</f>
        <v>6.436001995661295E-4</v>
      </c>
      <c r="AA1540" s="133">
        <f>CENSO[[#This Row],[v (m³)]]/SUM(AEEF[AEEF-UT])</f>
        <v>9.4609229336221033E-3</v>
      </c>
    </row>
    <row r="1541" spans="1:27" ht="14">
      <c r="A1541" s="86">
        <v>1</v>
      </c>
      <c r="B1541" s="86">
        <v>1</v>
      </c>
      <c r="C1541" s="63">
        <v>50</v>
      </c>
      <c r="D1541" s="63">
        <v>1540</v>
      </c>
      <c r="E1541" s="63" t="str">
        <f>VLOOKUP(CENSO[[#This Row],[NOME COMUM]],ESPECIES[],2,FALSE)</f>
        <v>Parkia multijuga Benth.</v>
      </c>
      <c r="F1541" s="64" t="s">
        <v>75</v>
      </c>
      <c r="G1541" s="64">
        <v>200</v>
      </c>
      <c r="H1541" s="97">
        <f>CENSO[[#This Row],[CAP (cm)]]/PI()</f>
        <v>63.661977236758133</v>
      </c>
      <c r="I1541" s="64">
        <v>23</v>
      </c>
      <c r="J1541" s="96">
        <f>(PI()*(CENSO[[#This Row],[DAP (cm)]]^2))/40000</f>
        <v>0.31830988618379064</v>
      </c>
      <c r="K1541" s="96">
        <f>CENSO[[#This Row],[g (m²)]]*CENSO[[#This Row],[H (m)]]*0.7</f>
        <v>5.1247891675590287</v>
      </c>
      <c r="L1541" s="64">
        <v>1</v>
      </c>
      <c r="M1541" s="65">
        <v>366911.9</v>
      </c>
      <c r="N1541" s="87">
        <v>9708001.5</v>
      </c>
      <c r="O1541" s="87" t="s">
        <v>1227</v>
      </c>
      <c r="P1541" s="87" t="str">
        <f>VLOOKUP(CENSO[[#This Row],[DAP (cm)]],CD[],2,TRUE)</f>
        <v>TORA</v>
      </c>
      <c r="Q1541" s="87" t="str">
        <f>VLOOKUP(CENSO[[#This Row],[DAP (cm)]],DD[],2,TRUE)</f>
        <v>60├ 70</v>
      </c>
      <c r="R1541" s="87" t="str" cm="1">
        <f t="array" ref="R1541">INDEX(_xlfn.TEXTSPLIT(CENSO[[#This Row],[NOME CIENTIFICO]]," "),1)</f>
        <v>Parkia</v>
      </c>
      <c r="S1541" s="98" t="s">
        <v>1004</v>
      </c>
      <c r="T1541" s="87">
        <f>_xlfn.MINIFS(CENSO[DAP (cm)],CENSO[NOME CIENTIFICO],CENSO[[#This Row],[NOME CIENTIFICO]])</f>
        <v>39.788735772973837</v>
      </c>
      <c r="U15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41" s="87" t="str">
        <f>IF(CENSO[[#This Row],[DAP (cm)]]&lt;CENSO[[#This Row],[DMCE (cm)]],"DAP &lt; DMCE","DAP ≥ DMCE")</f>
        <v>DAP ≥ DMCE</v>
      </c>
      <c r="W1541" s="87" t="str">
        <f>IF(CENSO[[#This Row],[DAP (cm)]]&gt;200, "Superior", "Inferior")</f>
        <v>Inferior</v>
      </c>
      <c r="X1541" s="87" t="str">
        <f>VLOOKUP(CENSO[[#This Row],[NOME COMUM]],ESPECIES[],4,FALSE)</f>
        <v>Não</v>
      </c>
      <c r="Y1541" s="87" t="str">
        <f>IF(IFERROR(VLOOKUP(CENSO[[#This Row],[NOME COMUM]],COMERCIAIS[],2, FALSE), "Não") &lt;&gt; "Não", "Sim", "Não")</f>
        <v>Não</v>
      </c>
      <c r="Z1541" s="133">
        <f>CENSO[[#This Row],[g (m²)]]/SUM(AEEF[AEEF-UT])</f>
        <v>5.5692824191768894E-4</v>
      </c>
      <c r="AA1541" s="133">
        <f>CENSO[[#This Row],[v (m³)]]/SUM(AEEF[AEEF-UT])</f>
        <v>8.9665446948747913E-3</v>
      </c>
    </row>
    <row r="1542" spans="1:27" ht="14">
      <c r="A1542" s="86">
        <v>1</v>
      </c>
      <c r="B1542" s="86">
        <v>1</v>
      </c>
      <c r="C1542" s="63">
        <v>50</v>
      </c>
      <c r="D1542" s="63">
        <v>1541</v>
      </c>
      <c r="E1542" s="63" t="str">
        <f>VLOOKUP(CENSO[[#This Row],[NOME COMUM]],ESPECIES[],2,FALSE)</f>
        <v>Couratari guianensis Aubl.</v>
      </c>
      <c r="F1542" s="64" t="s">
        <v>6</v>
      </c>
      <c r="G1542" s="64">
        <v>211</v>
      </c>
      <c r="H1542" s="97">
        <f>CENSO[[#This Row],[CAP (cm)]]/PI()</f>
        <v>67.163385984779836</v>
      </c>
      <c r="I1542" s="64">
        <v>25</v>
      </c>
      <c r="J1542" s="96">
        <f>(PI()*(CENSO[[#This Row],[DAP (cm)]]^2))/40000</f>
        <v>0.35428686106971363</v>
      </c>
      <c r="K1542" s="96">
        <f>CENSO[[#This Row],[g (m²)]]*CENSO[[#This Row],[H (m)]]*0.7</f>
        <v>6.2000200687199882</v>
      </c>
      <c r="L1542" s="64">
        <v>1</v>
      </c>
      <c r="M1542" s="65">
        <v>366909.4</v>
      </c>
      <c r="N1542" s="87">
        <v>9707998.3000000007</v>
      </c>
      <c r="O1542" s="87" t="s">
        <v>1228</v>
      </c>
      <c r="P1542" s="87" t="str">
        <f>VLOOKUP(CENSO[[#This Row],[DAP (cm)]],CD[],2,TRUE)</f>
        <v>TORA</v>
      </c>
      <c r="Q1542" s="87" t="str">
        <f>VLOOKUP(CENSO[[#This Row],[DAP (cm)]],DD[],2,TRUE)</f>
        <v>60├ 70</v>
      </c>
      <c r="R1542" s="87" t="str" cm="1">
        <f t="array" ref="R1542">INDEX(_xlfn.TEXTSPLIT(CENSO[[#This Row],[NOME CIENTIFICO]]," "),1)</f>
        <v>Couratari</v>
      </c>
      <c r="S1542" s="98" t="s">
        <v>1004</v>
      </c>
      <c r="T1542" s="87">
        <f>_xlfn.MINIFS(CENSO[DAP (cm)],CENSO[NOME CIENTIFICO],CENSO[[#This Row],[NOME CIENTIFICO]])</f>
        <v>38.833806114422465</v>
      </c>
      <c r="U15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42" s="87" t="str">
        <f>IF(CENSO[[#This Row],[DAP (cm)]]&lt;CENSO[[#This Row],[DMCE (cm)]],"DAP &lt; DMCE","DAP ≥ DMCE")</f>
        <v>DAP ≥ DMCE</v>
      </c>
      <c r="W1542" s="87" t="str">
        <f>IF(CENSO[[#This Row],[DAP (cm)]]&gt;200, "Superior", "Inferior")</f>
        <v>Inferior</v>
      </c>
      <c r="X1542" s="87" t="str">
        <f>VLOOKUP(CENSO[[#This Row],[NOME COMUM]],ESPECIES[],4,FALSE)</f>
        <v>Não</v>
      </c>
      <c r="Y1542" s="87" t="str">
        <f>IF(IFERROR(VLOOKUP(CENSO[[#This Row],[NOME COMUM]],COMERCIAIS[],2, FALSE), "Não") &lt;&gt; "Não", "Sim", "Não")</f>
        <v>Sim</v>
      </c>
      <c r="Z1542" s="133">
        <f>CENSO[[#This Row],[g (m²)]]/SUM(AEEF[AEEF-UT])</f>
        <v>6.1987505646043581E-4</v>
      </c>
      <c r="AA1542" s="133">
        <f>CENSO[[#This Row],[v (m³)]]/SUM(AEEF[AEEF-UT])</f>
        <v>1.0847813488057627E-2</v>
      </c>
    </row>
    <row r="1543" spans="1:27" ht="14">
      <c r="A1543" s="86">
        <v>1</v>
      </c>
      <c r="B1543" s="86">
        <v>1</v>
      </c>
      <c r="C1543" s="63">
        <v>50</v>
      </c>
      <c r="D1543" s="63">
        <v>1542</v>
      </c>
      <c r="E1543" s="63" t="str">
        <f>VLOOKUP(CENSO[[#This Row],[NOME COMUM]],ESPECIES[],2,FALSE)</f>
        <v>Buchenavia capitata (Vahl) Eichler</v>
      </c>
      <c r="F1543" s="64" t="s">
        <v>10</v>
      </c>
      <c r="G1543" s="64">
        <v>213</v>
      </c>
      <c r="H1543" s="97">
        <f>CENSO[[#This Row],[CAP (cm)]]/PI()</f>
        <v>67.800005757147417</v>
      </c>
      <c r="I1543" s="64">
        <v>20</v>
      </c>
      <c r="J1543" s="96">
        <f>(PI()*(CENSO[[#This Row],[DAP (cm)]]^2))/40000</f>
        <v>0.36103503065681003</v>
      </c>
      <c r="K1543" s="96">
        <f>CENSO[[#This Row],[g (m²)]]*CENSO[[#This Row],[H (m)]]*0.7</f>
        <v>5.0544904291953401</v>
      </c>
      <c r="L1543" s="64">
        <v>1</v>
      </c>
      <c r="M1543" s="65">
        <v>366933.299999999</v>
      </c>
      <c r="N1543" s="87">
        <v>9707963.6999999899</v>
      </c>
      <c r="O1543" s="87" t="s">
        <v>1227</v>
      </c>
      <c r="P1543" s="87" t="str">
        <f>VLOOKUP(CENSO[[#This Row],[DAP (cm)]],CD[],2,TRUE)</f>
        <v>TORA</v>
      </c>
      <c r="Q1543" s="87" t="str">
        <f>VLOOKUP(CENSO[[#This Row],[DAP (cm)]],DD[],2,TRUE)</f>
        <v>60├ 70</v>
      </c>
      <c r="R1543" s="87" t="str" cm="1">
        <f t="array" ref="R1543">INDEX(_xlfn.TEXTSPLIT(CENSO[[#This Row],[NOME CIENTIFICO]]," "),1)</f>
        <v>Buchenavia</v>
      </c>
      <c r="S1543" s="98" t="s">
        <v>1004</v>
      </c>
      <c r="T1543" s="87">
        <f>_xlfn.MINIFS(CENSO[DAP (cm)],CENSO[NOME CIENTIFICO],CENSO[[#This Row],[NOME CIENTIFICO]])</f>
        <v>41.38028520389279</v>
      </c>
      <c r="U15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543" s="87" t="str">
        <f>IF(CENSO[[#This Row],[DAP (cm)]]&lt;CENSO[[#This Row],[DMCE (cm)]],"DAP &lt; DMCE","DAP ≥ DMCE")</f>
        <v>DAP ≥ DMCE</v>
      </c>
      <c r="W1543" s="87" t="str">
        <f>IF(CENSO[[#This Row],[DAP (cm)]]&gt;200, "Superior", "Inferior")</f>
        <v>Inferior</v>
      </c>
      <c r="X1543" s="87" t="str">
        <f>VLOOKUP(CENSO[[#This Row],[NOME COMUM]],ESPECIES[],4,FALSE)</f>
        <v>Não</v>
      </c>
      <c r="Y1543" s="87" t="str">
        <f>IF(IFERROR(VLOOKUP(CENSO[[#This Row],[NOME COMUM]],COMERCIAIS[],2, FALSE), "Não") &lt;&gt; "Não", "Sim", "Não")</f>
        <v>Não</v>
      </c>
      <c r="Z1543" s="133">
        <f>CENSO[[#This Row],[g (m²)]]/SUM(AEEF[AEEF-UT])</f>
        <v>6.3168193518909092E-4</v>
      </c>
      <c r="AA1543" s="133">
        <f>CENSO[[#This Row],[v (m³)]]/SUM(AEEF[AEEF-UT])</f>
        <v>8.843547092647272E-3</v>
      </c>
    </row>
    <row r="1544" spans="1:27" ht="14">
      <c r="A1544" s="86">
        <v>1</v>
      </c>
      <c r="B1544" s="86">
        <v>1</v>
      </c>
      <c r="C1544" s="63">
        <v>50</v>
      </c>
      <c r="D1544" s="63">
        <v>1543</v>
      </c>
      <c r="E1544" s="63" t="str">
        <f>VLOOKUP(CENSO[[#This Row],[NOME COMUM]],ESPECIES[],2,FALSE)</f>
        <v>Mezilaurus Itauba (Meisn.) Taub. ex Mez</v>
      </c>
      <c r="F1544" s="64" t="s">
        <v>8</v>
      </c>
      <c r="G1544" s="64">
        <v>240</v>
      </c>
      <c r="H1544" s="97">
        <f>CENSO[[#This Row],[CAP (cm)]]/PI()</f>
        <v>76.394372684109769</v>
      </c>
      <c r="I1544" s="64">
        <v>25</v>
      </c>
      <c r="J1544" s="96">
        <f>(PI()*(CENSO[[#This Row],[DAP (cm)]]^2))/40000</f>
        <v>0.45836623610465865</v>
      </c>
      <c r="K1544" s="96">
        <f>CENSO[[#This Row],[g (m²)]]*CENSO[[#This Row],[H (m)]]*0.7</f>
        <v>8.0214091318315255</v>
      </c>
      <c r="L1544" s="64">
        <v>1</v>
      </c>
      <c r="M1544" s="65">
        <v>366952.2</v>
      </c>
      <c r="N1544" s="87">
        <v>9707952.1999999899</v>
      </c>
      <c r="O1544" s="87" t="s">
        <v>1227</v>
      </c>
      <c r="P1544" s="87" t="str">
        <f>VLOOKUP(CENSO[[#This Row],[DAP (cm)]],CD[],2,TRUE)</f>
        <v>TORA</v>
      </c>
      <c r="Q1544" s="87" t="str">
        <f>VLOOKUP(CENSO[[#This Row],[DAP (cm)]],DD[],2,TRUE)</f>
        <v>70├ 80</v>
      </c>
      <c r="R1544" s="87" t="str" cm="1">
        <f t="array" ref="R1544">INDEX(_xlfn.TEXTSPLIT(CENSO[[#This Row],[NOME CIENTIFICO]]," "),1)</f>
        <v>Mezilaurus</v>
      </c>
      <c r="S1544" s="98" t="s">
        <v>1004</v>
      </c>
      <c r="T1544" s="87">
        <f>_xlfn.MINIFS(CENSO[DAP (cm)],CENSO[NOME CIENTIFICO],CENSO[[#This Row],[NOME CIENTIFICO]])</f>
        <v>41.38028520389279</v>
      </c>
      <c r="U15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544" s="87" t="str">
        <f>IF(CENSO[[#This Row],[DAP (cm)]]&lt;CENSO[[#This Row],[DMCE (cm)]],"DAP &lt; DMCE","DAP ≥ DMCE")</f>
        <v>DAP ≥ DMCE</v>
      </c>
      <c r="W1544" s="87" t="str">
        <f>IF(CENSO[[#This Row],[DAP (cm)]]&gt;200, "Superior", "Inferior")</f>
        <v>Inferior</v>
      </c>
      <c r="X1544" s="87" t="str">
        <f>VLOOKUP(CENSO[[#This Row],[NOME COMUM]],ESPECIES[],4,FALSE)</f>
        <v>Não</v>
      </c>
      <c r="Y1544" s="87" t="str">
        <f>IF(IFERROR(VLOOKUP(CENSO[[#This Row],[NOME COMUM]],COMERCIAIS[],2, FALSE), "Não") &lt;&gt; "Não", "Sim", "Não")</f>
        <v>Não</v>
      </c>
      <c r="Z1544" s="133">
        <f>CENSO[[#This Row],[g (m²)]]/SUM(AEEF[AEEF-UT])</f>
        <v>8.0197666836147232E-4</v>
      </c>
      <c r="AA1544" s="133">
        <f>CENSO[[#This Row],[v (m³)]]/SUM(AEEF[AEEF-UT])</f>
        <v>1.4034591696325763E-2</v>
      </c>
    </row>
    <row r="1545" spans="1:27" ht="14">
      <c r="A1545" s="86">
        <v>1</v>
      </c>
      <c r="B1545" s="86">
        <v>1</v>
      </c>
      <c r="C1545" s="63">
        <v>50</v>
      </c>
      <c r="D1545" s="63">
        <v>1544</v>
      </c>
      <c r="E1545" s="63" t="str">
        <f>VLOOKUP(CENSO[[#This Row],[NOME COMUM]],ESPECIES[],2,FALSE)</f>
        <v>Anacardium giganteum Hanck ex Engl.</v>
      </c>
      <c r="F1545" s="64" t="s">
        <v>47</v>
      </c>
      <c r="G1545" s="64">
        <v>300</v>
      </c>
      <c r="H1545" s="97">
        <f>CENSO[[#This Row],[CAP (cm)]]/PI()</f>
        <v>95.4929658551372</v>
      </c>
      <c r="I1545" s="64">
        <v>14</v>
      </c>
      <c r="J1545" s="96">
        <f>(PI()*(CENSO[[#This Row],[DAP (cm)]]^2))/40000</f>
        <v>0.7161972439135289</v>
      </c>
      <c r="K1545" s="96">
        <f>CENSO[[#This Row],[g (m²)]]*CENSO[[#This Row],[H (m)]]*0.7</f>
        <v>7.018732990352583</v>
      </c>
      <c r="L1545" s="64">
        <v>1</v>
      </c>
      <c r="M1545" s="65">
        <v>366966.799999999</v>
      </c>
      <c r="N1545" s="87">
        <v>9707939.8000000007</v>
      </c>
      <c r="O1545" s="87" t="s">
        <v>1227</v>
      </c>
      <c r="P1545" s="87" t="str">
        <f>VLOOKUP(CENSO[[#This Row],[DAP (cm)]],CD[],2,TRUE)</f>
        <v>TORA</v>
      </c>
      <c r="Q1545" s="87" t="str">
        <f>VLOOKUP(CENSO[[#This Row],[DAP (cm)]],DD[],2,TRUE)</f>
        <v>90├ 100</v>
      </c>
      <c r="R1545" s="87" t="str" cm="1">
        <f t="array" ref="R1545">INDEX(_xlfn.TEXTSPLIT(CENSO[[#This Row],[NOME CIENTIFICO]]," "),1)</f>
        <v>Anacardium</v>
      </c>
      <c r="S1545" s="98" t="s">
        <v>1004</v>
      </c>
      <c r="T1545" s="87">
        <f>_xlfn.MINIFS(CENSO[DAP (cm)],CENSO[NOME CIENTIFICO],CENSO[[#This Row],[NOME CIENTIFICO]])</f>
        <v>57.295779513082323</v>
      </c>
      <c r="U15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67.295779513082323</v>
      </c>
      <c r="V1545" s="87" t="str">
        <f>IF(CENSO[[#This Row],[DAP (cm)]]&lt;CENSO[[#This Row],[DMCE (cm)]],"DAP &lt; DMCE","DAP ≥ DMCE")</f>
        <v>DAP ≥ DMCE</v>
      </c>
      <c r="W1545" s="87" t="str">
        <f>IF(CENSO[[#This Row],[DAP (cm)]]&gt;200, "Superior", "Inferior")</f>
        <v>Inferior</v>
      </c>
      <c r="X1545" s="87" t="str">
        <f>VLOOKUP(CENSO[[#This Row],[NOME COMUM]],ESPECIES[],4,FALSE)</f>
        <v>Não</v>
      </c>
      <c r="Y1545" s="87" t="str">
        <f>IF(IFERROR(VLOOKUP(CENSO[[#This Row],[NOME COMUM]],COMERCIAIS[],2, FALSE), "Não") &lt;&gt; "Não", "Sim", "Não")</f>
        <v>Não</v>
      </c>
      <c r="Z1545" s="133">
        <f>CENSO[[#This Row],[g (m²)]]/SUM(AEEF[AEEF-UT])</f>
        <v>1.2530885443148001E-3</v>
      </c>
      <c r="AA1545" s="133">
        <f>CENSO[[#This Row],[v (m³)]]/SUM(AEEF[AEEF-UT])</f>
        <v>1.228026773428504E-2</v>
      </c>
    </row>
    <row r="1546" spans="1:27" ht="14">
      <c r="A1546" s="86">
        <v>1</v>
      </c>
      <c r="B1546" s="86">
        <v>1</v>
      </c>
      <c r="C1546" s="63">
        <v>50</v>
      </c>
      <c r="D1546" s="63">
        <v>1545</v>
      </c>
      <c r="E1546" s="63" t="str">
        <f>VLOOKUP(CENSO[[#This Row],[NOME COMUM]],ESPECIES[],2,FALSE)</f>
        <v>Couratari guianensis Aubl.</v>
      </c>
      <c r="F1546" s="64" t="s">
        <v>6</v>
      </c>
      <c r="G1546" s="64">
        <v>213</v>
      </c>
      <c r="H1546" s="97">
        <f>CENSO[[#This Row],[CAP (cm)]]/PI()</f>
        <v>67.800005757147417</v>
      </c>
      <c r="I1546" s="64">
        <v>24</v>
      </c>
      <c r="J1546" s="96">
        <f>(PI()*(CENSO[[#This Row],[DAP (cm)]]^2))/40000</f>
        <v>0.36103503065681003</v>
      </c>
      <c r="K1546" s="96">
        <f>CENSO[[#This Row],[g (m²)]]*CENSO[[#This Row],[H (m)]]*0.7</f>
        <v>6.0653885150344085</v>
      </c>
      <c r="L1546" s="64">
        <v>1</v>
      </c>
      <c r="M1546" s="65">
        <v>367018</v>
      </c>
      <c r="N1546" s="87">
        <v>9707887</v>
      </c>
      <c r="O1546" s="87" t="s">
        <v>1228</v>
      </c>
      <c r="P1546" s="87" t="str">
        <f>VLOOKUP(CENSO[[#This Row],[DAP (cm)]],CD[],2,TRUE)</f>
        <v>TORA</v>
      </c>
      <c r="Q1546" s="87" t="str">
        <f>VLOOKUP(CENSO[[#This Row],[DAP (cm)]],DD[],2,TRUE)</f>
        <v>60├ 70</v>
      </c>
      <c r="R1546" s="87" t="str" cm="1">
        <f t="array" ref="R1546">INDEX(_xlfn.TEXTSPLIT(CENSO[[#This Row],[NOME CIENTIFICO]]," "),1)</f>
        <v>Couratari</v>
      </c>
      <c r="S1546" s="98" t="s">
        <v>1004</v>
      </c>
      <c r="T1546" s="87">
        <f>_xlfn.MINIFS(CENSO[DAP (cm)],CENSO[NOME CIENTIFICO],CENSO[[#This Row],[NOME CIENTIFICO]])</f>
        <v>38.833806114422465</v>
      </c>
      <c r="U15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46" s="87" t="str">
        <f>IF(CENSO[[#This Row],[DAP (cm)]]&lt;CENSO[[#This Row],[DMCE (cm)]],"DAP &lt; DMCE","DAP ≥ DMCE")</f>
        <v>DAP ≥ DMCE</v>
      </c>
      <c r="W1546" s="87" t="str">
        <f>IF(CENSO[[#This Row],[DAP (cm)]]&gt;200, "Superior", "Inferior")</f>
        <v>Inferior</v>
      </c>
      <c r="X1546" s="87" t="str">
        <f>VLOOKUP(CENSO[[#This Row],[NOME COMUM]],ESPECIES[],4,FALSE)</f>
        <v>Não</v>
      </c>
      <c r="Y1546" s="87" t="str">
        <f>IF(IFERROR(VLOOKUP(CENSO[[#This Row],[NOME COMUM]],COMERCIAIS[],2, FALSE), "Não") &lt;&gt; "Não", "Sim", "Não")</f>
        <v>Sim</v>
      </c>
      <c r="Z1546" s="133">
        <f>CENSO[[#This Row],[g (m²)]]/SUM(AEEF[AEEF-UT])</f>
        <v>6.3168193518909092E-4</v>
      </c>
      <c r="AA1546" s="133">
        <f>CENSO[[#This Row],[v (m³)]]/SUM(AEEF[AEEF-UT])</f>
        <v>1.0612256511176726E-2</v>
      </c>
    </row>
    <row r="1547" spans="1:27" ht="14">
      <c r="A1547" s="86">
        <v>1</v>
      </c>
      <c r="B1547" s="86">
        <v>1</v>
      </c>
      <c r="C1547" s="63">
        <v>50</v>
      </c>
      <c r="D1547" s="63">
        <v>1546</v>
      </c>
      <c r="E1547" s="63" t="str">
        <f>VLOOKUP(CENSO[[#This Row],[NOME COMUM]],ESPECIES[],2,FALSE)</f>
        <v>Caryocar villosum (Aubl.) Pers.</v>
      </c>
      <c r="F1547" s="64" t="s">
        <v>33</v>
      </c>
      <c r="G1547" s="64">
        <v>191</v>
      </c>
      <c r="H1547" s="97">
        <f>CENSO[[#This Row],[CAP (cm)]]/PI()</f>
        <v>60.797188261104019</v>
      </c>
      <c r="I1547" s="64">
        <v>19</v>
      </c>
      <c r="J1547" s="96">
        <f>(PI()*(CENSO[[#This Row],[DAP (cm)]]^2))/40000</f>
        <v>0.29030657394677167</v>
      </c>
      <c r="K1547" s="96">
        <f>CENSO[[#This Row],[g (m²)]]*CENSO[[#This Row],[H (m)]]*0.7</f>
        <v>3.861077433492063</v>
      </c>
      <c r="L1547" s="64">
        <v>1</v>
      </c>
      <c r="M1547" s="65">
        <v>367048.4</v>
      </c>
      <c r="N1547" s="87">
        <v>9707885.5</v>
      </c>
      <c r="O1547" s="87" t="s">
        <v>1227</v>
      </c>
      <c r="P1547" s="87" t="str">
        <f>VLOOKUP(CENSO[[#This Row],[DAP (cm)]],CD[],2,TRUE)</f>
        <v>TORA</v>
      </c>
      <c r="Q1547" s="87" t="str">
        <f>VLOOKUP(CENSO[[#This Row],[DAP (cm)]],DD[],2,TRUE)</f>
        <v>60├ 70</v>
      </c>
      <c r="R1547" s="87" t="str" cm="1">
        <f t="array" ref="R1547">INDEX(_xlfn.TEXTSPLIT(CENSO[[#This Row],[NOME CIENTIFICO]]," "),1)</f>
        <v>Caryocar</v>
      </c>
      <c r="S1547" s="98" t="s">
        <v>1004</v>
      </c>
      <c r="T1547" s="87">
        <f>_xlfn.MINIFS(CENSO[DAP (cm)],CENSO[NOME CIENTIFICO],CENSO[[#This Row],[NOME CIENTIFICO]])</f>
        <v>41.38028520389279</v>
      </c>
      <c r="U15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547" s="87" t="str">
        <f>IF(CENSO[[#This Row],[DAP (cm)]]&lt;CENSO[[#This Row],[DMCE (cm)]],"DAP &lt; DMCE","DAP ≥ DMCE")</f>
        <v>DAP ≥ DMCE</v>
      </c>
      <c r="W1547" s="87" t="str">
        <f>IF(CENSO[[#This Row],[DAP (cm)]]&gt;200, "Superior", "Inferior")</f>
        <v>Inferior</v>
      </c>
      <c r="X1547" s="87" t="str">
        <f>VLOOKUP(CENSO[[#This Row],[NOME COMUM]],ESPECIES[],4,FALSE)</f>
        <v>Não</v>
      </c>
      <c r="Y1547" s="87" t="str">
        <f>IF(IFERROR(VLOOKUP(CENSO[[#This Row],[NOME COMUM]],COMERCIAIS[],2, FALSE), "Não") &lt;&gt; "Não", "Sim", "Não")</f>
        <v>Sim</v>
      </c>
      <c r="Z1547" s="133">
        <f>CENSO[[#This Row],[g (m²)]]/SUM(AEEF[AEEF-UT])</f>
        <v>5.0793247983498034E-4</v>
      </c>
      <c r="AA1547" s="133">
        <f>CENSO[[#This Row],[v (m³)]]/SUM(AEEF[AEEF-UT])</f>
        <v>6.7555019818052375E-3</v>
      </c>
    </row>
    <row r="1548" spans="1:27" ht="14">
      <c r="A1548" s="86">
        <v>1</v>
      </c>
      <c r="B1548" s="86">
        <v>1</v>
      </c>
      <c r="C1548" s="63">
        <v>50</v>
      </c>
      <c r="D1548" s="63">
        <v>1547</v>
      </c>
      <c r="E1548" s="63" t="str">
        <f>VLOOKUP(CENSO[[#This Row],[NOME COMUM]],ESPECIES[],2,FALSE)</f>
        <v>Anacardium giganteum Hanck ex Engl.</v>
      </c>
      <c r="F1548" s="64" t="s">
        <v>47</v>
      </c>
      <c r="G1548" s="64">
        <v>293</v>
      </c>
      <c r="H1548" s="97">
        <f>CENSO[[#This Row],[CAP (cm)]]/PI()</f>
        <v>93.264796651850673</v>
      </c>
      <c r="I1548" s="64">
        <v>17</v>
      </c>
      <c r="J1548" s="96">
        <f>(PI()*(CENSO[[#This Row],[DAP (cm)]]^2))/40000</f>
        <v>0.68316463547480621</v>
      </c>
      <c r="K1548" s="96">
        <f>CENSO[[#This Row],[g (m²)]]*CENSO[[#This Row],[H (m)]]*0.7</f>
        <v>8.1296591621501939</v>
      </c>
      <c r="L1548" s="64">
        <v>1</v>
      </c>
      <c r="M1548" s="65">
        <v>367082.9</v>
      </c>
      <c r="N1548" s="87">
        <v>9707861.5999999903</v>
      </c>
      <c r="O1548" s="87" t="s">
        <v>1227</v>
      </c>
      <c r="P1548" s="87" t="str">
        <f>VLOOKUP(CENSO[[#This Row],[DAP (cm)]],CD[],2,TRUE)</f>
        <v>TORA</v>
      </c>
      <c r="Q1548" s="87" t="str">
        <f>VLOOKUP(CENSO[[#This Row],[DAP (cm)]],DD[],2,TRUE)</f>
        <v>90├ 100</v>
      </c>
      <c r="R1548" s="87" t="str" cm="1">
        <f t="array" ref="R1548">INDEX(_xlfn.TEXTSPLIT(CENSO[[#This Row],[NOME CIENTIFICO]]," "),1)</f>
        <v>Anacardium</v>
      </c>
      <c r="S1548" s="98" t="s">
        <v>1004</v>
      </c>
      <c r="T1548" s="87">
        <f>_xlfn.MINIFS(CENSO[DAP (cm)],CENSO[NOME CIENTIFICO],CENSO[[#This Row],[NOME CIENTIFICO]])</f>
        <v>57.295779513082323</v>
      </c>
      <c r="U15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67.295779513082323</v>
      </c>
      <c r="V1548" s="87" t="str">
        <f>IF(CENSO[[#This Row],[DAP (cm)]]&lt;CENSO[[#This Row],[DMCE (cm)]],"DAP &lt; DMCE","DAP ≥ DMCE")</f>
        <v>DAP ≥ DMCE</v>
      </c>
      <c r="W1548" s="87" t="str">
        <f>IF(CENSO[[#This Row],[DAP (cm)]]&gt;200, "Superior", "Inferior")</f>
        <v>Inferior</v>
      </c>
      <c r="X1548" s="87" t="str">
        <f>VLOOKUP(CENSO[[#This Row],[NOME COMUM]],ESPECIES[],4,FALSE)</f>
        <v>Não</v>
      </c>
      <c r="Y1548" s="87" t="str">
        <f>IF(IFERROR(VLOOKUP(CENSO[[#This Row],[NOME COMUM]],COMERCIAIS[],2, FALSE), "Não") &lt;&gt; "Não", "Sim", "Não")</f>
        <v>Não</v>
      </c>
      <c r="Z1548" s="133">
        <f>CENSO[[#This Row],[g (m²)]]/SUM(AEEF[AEEF-UT])</f>
        <v>1.1952933160097922E-3</v>
      </c>
      <c r="AA1548" s="133">
        <f>CENSO[[#This Row],[v (m³)]]/SUM(AEEF[AEEF-UT])</f>
        <v>1.4223990460516528E-2</v>
      </c>
    </row>
    <row r="1549" spans="1:27" ht="14">
      <c r="A1549" s="86">
        <v>1</v>
      </c>
      <c r="B1549" s="86">
        <v>1</v>
      </c>
      <c r="C1549" s="63">
        <v>50</v>
      </c>
      <c r="D1549" s="63">
        <v>1548</v>
      </c>
      <c r="E1549" s="63" t="str">
        <f>VLOOKUP(CENSO[[#This Row],[NOME COMUM]],ESPECIES[],2,FALSE)</f>
        <v>Tachigali myrmecophila Ducke</v>
      </c>
      <c r="F1549" s="64" t="s">
        <v>14</v>
      </c>
      <c r="G1549" s="64">
        <v>279</v>
      </c>
      <c r="H1549" s="97">
        <f>CENSO[[#This Row],[CAP (cm)]]/PI()</f>
        <v>88.808458245277606</v>
      </c>
      <c r="I1549" s="64">
        <v>17</v>
      </c>
      <c r="J1549" s="96">
        <f>(PI()*(CENSO[[#This Row],[DAP (cm)]]^2))/40000</f>
        <v>0.61943899626081134</v>
      </c>
      <c r="K1549" s="96">
        <f>CENSO[[#This Row],[g (m²)]]*CENSO[[#This Row],[H (m)]]*0.7</f>
        <v>7.3713240555036545</v>
      </c>
      <c r="L1549" s="64">
        <v>1</v>
      </c>
      <c r="M1549" s="65">
        <v>367075.59999999899</v>
      </c>
      <c r="N1549" s="87">
        <v>9707852</v>
      </c>
      <c r="O1549" s="87" t="s">
        <v>1228</v>
      </c>
      <c r="P1549" s="87" t="str">
        <f>VLOOKUP(CENSO[[#This Row],[DAP (cm)]],CD[],2,TRUE)</f>
        <v>TORA</v>
      </c>
      <c r="Q1549" s="87" t="str">
        <f>VLOOKUP(CENSO[[#This Row],[DAP (cm)]],DD[],2,TRUE)</f>
        <v>80├ 90</v>
      </c>
      <c r="R1549" s="87" t="str" cm="1">
        <f t="array" ref="R1549">INDEX(_xlfn.TEXTSPLIT(CENSO[[#This Row],[NOME CIENTIFICO]]," "),1)</f>
        <v>Tachigali</v>
      </c>
      <c r="S1549" s="98" t="s">
        <v>1004</v>
      </c>
      <c r="T1549" s="87">
        <f>_xlfn.MINIFS(CENSO[DAP (cm)],CENSO[NOME CIENTIFICO],CENSO[[#This Row],[NOME CIENTIFICO]])</f>
        <v>39.152116000606256</v>
      </c>
      <c r="U15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49" s="87" t="str">
        <f>IF(CENSO[[#This Row],[DAP (cm)]]&lt;CENSO[[#This Row],[DMCE (cm)]],"DAP &lt; DMCE","DAP ≥ DMCE")</f>
        <v>DAP ≥ DMCE</v>
      </c>
      <c r="W1549" s="87" t="str">
        <f>IF(CENSO[[#This Row],[DAP (cm)]]&gt;200, "Superior", "Inferior")</f>
        <v>Inferior</v>
      </c>
      <c r="X1549" s="87" t="str">
        <f>VLOOKUP(CENSO[[#This Row],[NOME COMUM]],ESPECIES[],4,FALSE)</f>
        <v>Não</v>
      </c>
      <c r="Y1549" s="87" t="str">
        <f>IF(IFERROR(VLOOKUP(CENSO[[#This Row],[NOME COMUM]],COMERCIAIS[],2, FALSE), "Não") &lt;&gt; "Não", "Sim", "Não")</f>
        <v>Sim</v>
      </c>
      <c r="Z1549" s="133">
        <f>CENSO[[#This Row],[g (m²)]]/SUM(AEEF[AEEF-UT])</f>
        <v>1.0837962819778709E-3</v>
      </c>
      <c r="AA1549" s="133">
        <f>CENSO[[#This Row],[v (m³)]]/SUM(AEEF[AEEF-UT])</f>
        <v>1.2897175755536663E-2</v>
      </c>
    </row>
    <row r="1550" spans="1:27" ht="14">
      <c r="A1550" s="86">
        <v>1</v>
      </c>
      <c r="B1550" s="86">
        <v>1</v>
      </c>
      <c r="C1550" s="63">
        <v>50</v>
      </c>
      <c r="D1550" s="63">
        <v>1549</v>
      </c>
      <c r="E1550" s="63" t="str">
        <f>VLOOKUP(CENSO[[#This Row],[NOME COMUM]],ESPECIES[],2,FALSE)</f>
        <v>Piptadenia suaveolens Miq.</v>
      </c>
      <c r="F1550" s="64" t="s">
        <v>22</v>
      </c>
      <c r="G1550" s="64">
        <v>400</v>
      </c>
      <c r="H1550" s="97">
        <f>CENSO[[#This Row],[CAP (cm)]]/PI()</f>
        <v>127.32395447351627</v>
      </c>
      <c r="I1550" s="64">
        <v>19</v>
      </c>
      <c r="J1550" s="96">
        <f>(PI()*(CENSO[[#This Row],[DAP (cm)]]^2))/40000</f>
        <v>1.2732395447351625</v>
      </c>
      <c r="K1550" s="96">
        <f>CENSO[[#This Row],[g (m²)]]*CENSO[[#This Row],[H (m)]]*0.7</f>
        <v>16.93408594497766</v>
      </c>
      <c r="L1550" s="64">
        <v>1</v>
      </c>
      <c r="M1550" s="65">
        <v>367071.9</v>
      </c>
      <c r="N1550" s="87">
        <v>9707847.1999999899</v>
      </c>
      <c r="O1550" s="87" t="s">
        <v>1228</v>
      </c>
      <c r="P1550" s="87" t="str">
        <f>VLOOKUP(CENSO[[#This Row],[DAP (cm)]],CD[],2,TRUE)</f>
        <v>TORA</v>
      </c>
      <c r="Q1550" s="87" t="str">
        <f>VLOOKUP(CENSO[[#This Row],[DAP (cm)]],DD[],2,TRUE)</f>
        <v>120├ 130</v>
      </c>
      <c r="R1550" s="87" t="str" cm="1">
        <f t="array" ref="R1550">INDEX(_xlfn.TEXTSPLIT(CENSO[[#This Row],[NOME CIENTIFICO]]," "),1)</f>
        <v>Piptadenia</v>
      </c>
      <c r="S1550" s="98" t="s">
        <v>1004</v>
      </c>
      <c r="T1550" s="87">
        <f>_xlfn.MINIFS(CENSO[DAP (cm)],CENSO[NOME CIENTIFICO],CENSO[[#This Row],[NOME CIENTIFICO]])</f>
        <v>39.788735772973837</v>
      </c>
      <c r="U15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50" s="87" t="str">
        <f>IF(CENSO[[#This Row],[DAP (cm)]]&lt;CENSO[[#This Row],[DMCE (cm)]],"DAP &lt; DMCE","DAP ≥ DMCE")</f>
        <v>DAP ≥ DMCE</v>
      </c>
      <c r="W1550" s="87" t="str">
        <f>IF(CENSO[[#This Row],[DAP (cm)]]&gt;200, "Superior", "Inferior")</f>
        <v>Inferior</v>
      </c>
      <c r="X1550" s="87" t="str">
        <f>VLOOKUP(CENSO[[#This Row],[NOME COMUM]],ESPECIES[],4,FALSE)</f>
        <v>Não</v>
      </c>
      <c r="Y1550" s="87" t="str">
        <f>IF(IFERROR(VLOOKUP(CENSO[[#This Row],[NOME COMUM]],COMERCIAIS[],2, FALSE), "Não") &lt;&gt; "Não", "Sim", "Não")</f>
        <v>Sim</v>
      </c>
      <c r="Z1550" s="133">
        <f>CENSO[[#This Row],[g (m²)]]/SUM(AEEF[AEEF-UT])</f>
        <v>2.2277129676707558E-3</v>
      </c>
      <c r="AA1550" s="133">
        <f>CENSO[[#This Row],[v (m³)]]/SUM(AEEF[AEEF-UT])</f>
        <v>2.962858247002105E-2</v>
      </c>
    </row>
    <row r="1551" spans="1:27" ht="14">
      <c r="A1551" s="86">
        <v>1</v>
      </c>
      <c r="B1551" s="86">
        <v>1</v>
      </c>
      <c r="C1551" s="63">
        <v>50</v>
      </c>
      <c r="D1551" s="63">
        <v>1550</v>
      </c>
      <c r="E1551" s="63" t="str">
        <f>VLOOKUP(CENSO[[#This Row],[NOME COMUM]],ESPECIES[],2,FALSE)</f>
        <v>Copaifera guianensis Desf.</v>
      </c>
      <c r="F1551" s="64" t="s">
        <v>7</v>
      </c>
      <c r="G1551" s="64">
        <v>248</v>
      </c>
      <c r="H1551" s="97">
        <f>CENSO[[#This Row],[CAP (cm)]]/PI()</f>
        <v>78.940851773580093</v>
      </c>
      <c r="I1551" s="64">
        <v>20</v>
      </c>
      <c r="J1551" s="96">
        <f>(PI()*(CENSO[[#This Row],[DAP (cm)]]^2))/40000</f>
        <v>0.48943328099619665</v>
      </c>
      <c r="K1551" s="96">
        <f>CENSO[[#This Row],[g (m²)]]*CENSO[[#This Row],[H (m)]]*0.7</f>
        <v>6.8520659339467525</v>
      </c>
      <c r="L1551" s="64">
        <v>1</v>
      </c>
      <c r="M1551" s="65">
        <v>367077.7</v>
      </c>
      <c r="N1551" s="87">
        <v>9707829.3000000007</v>
      </c>
      <c r="O1551" s="87" t="s">
        <v>1227</v>
      </c>
      <c r="P1551" s="87" t="str">
        <f>VLOOKUP(CENSO[[#This Row],[DAP (cm)]],CD[],2,TRUE)</f>
        <v>TORA</v>
      </c>
      <c r="Q1551" s="87" t="str">
        <f>VLOOKUP(CENSO[[#This Row],[DAP (cm)]],DD[],2,TRUE)</f>
        <v>70├ 80</v>
      </c>
      <c r="R1551" s="87" t="str" cm="1">
        <f t="array" ref="R1551">INDEX(_xlfn.TEXTSPLIT(CENSO[[#This Row],[NOME CIENTIFICO]]," "),1)</f>
        <v>Copaifera</v>
      </c>
      <c r="S1551" s="98" t="s">
        <v>1004</v>
      </c>
      <c r="T1551" s="87">
        <f>_xlfn.MINIFS(CENSO[DAP (cm)],CENSO[NOME CIENTIFICO],CENSO[[#This Row],[NOME CIENTIFICO]])</f>
        <v>51.884511447957884</v>
      </c>
      <c r="U15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61.884511447957884</v>
      </c>
      <c r="V1551" s="87" t="str">
        <f>IF(CENSO[[#This Row],[DAP (cm)]]&lt;CENSO[[#This Row],[DMCE (cm)]],"DAP &lt; DMCE","DAP ≥ DMCE")</f>
        <v>DAP ≥ DMCE</v>
      </c>
      <c r="W1551" s="87" t="str">
        <f>IF(CENSO[[#This Row],[DAP (cm)]]&gt;200, "Superior", "Inferior")</f>
        <v>Inferior</v>
      </c>
      <c r="X1551" s="87" t="str">
        <f>VLOOKUP(CENSO[[#This Row],[NOME COMUM]],ESPECIES[],4,FALSE)</f>
        <v>Não</v>
      </c>
      <c r="Y1551" s="87" t="str">
        <f>IF(IFERROR(VLOOKUP(CENSO[[#This Row],[NOME COMUM]],COMERCIAIS[],2, FALSE), "Não") &lt;&gt; "Não", "Sim", "Não")</f>
        <v>Não</v>
      </c>
      <c r="Z1551" s="133">
        <f>CENSO[[#This Row],[g (m²)]]/SUM(AEEF[AEEF-UT])</f>
        <v>8.5633286477263882E-4</v>
      </c>
      <c r="AA1551" s="133">
        <f>CENSO[[#This Row],[v (m³)]]/SUM(AEEF[AEEF-UT])</f>
        <v>1.1988660106816942E-2</v>
      </c>
    </row>
    <row r="1552" spans="1:27" ht="14">
      <c r="A1552" s="86">
        <v>1</v>
      </c>
      <c r="B1552" s="86">
        <v>1</v>
      </c>
      <c r="C1552" s="63">
        <v>50</v>
      </c>
      <c r="D1552" s="63">
        <v>1551</v>
      </c>
      <c r="E1552" s="63" t="str">
        <f>VLOOKUP(CENSO[[#This Row],[NOME COMUM]],ESPECIES[],2,FALSE)</f>
        <v>Tachigali myrmecophila Ducke</v>
      </c>
      <c r="F1552" s="64" t="s">
        <v>14</v>
      </c>
      <c r="G1552" s="64">
        <v>201</v>
      </c>
      <c r="H1552" s="97">
        <f>CENSO[[#This Row],[CAP (cm)]]/PI()</f>
        <v>63.980287122941931</v>
      </c>
      <c r="I1552" s="64">
        <v>17</v>
      </c>
      <c r="J1552" s="96">
        <f>(PI()*(CENSO[[#This Row],[DAP (cm)]]^2))/40000</f>
        <v>0.32150094279278324</v>
      </c>
      <c r="K1552" s="96">
        <f>CENSO[[#This Row],[g (m²)]]*CENSO[[#This Row],[H (m)]]*0.7</f>
        <v>3.8258612192341199</v>
      </c>
      <c r="L1552" s="64">
        <v>1</v>
      </c>
      <c r="M1552" s="65">
        <v>367097</v>
      </c>
      <c r="N1552" s="87">
        <v>9707834.9000000004</v>
      </c>
      <c r="O1552" s="87" t="s">
        <v>1228</v>
      </c>
      <c r="P1552" s="87" t="str">
        <f>VLOOKUP(CENSO[[#This Row],[DAP (cm)]],CD[],2,TRUE)</f>
        <v>TORA</v>
      </c>
      <c r="Q1552" s="87" t="str">
        <f>VLOOKUP(CENSO[[#This Row],[DAP (cm)]],DD[],2,TRUE)</f>
        <v>60├ 70</v>
      </c>
      <c r="R1552" s="87" t="str" cm="1">
        <f t="array" ref="R1552">INDEX(_xlfn.TEXTSPLIT(CENSO[[#This Row],[NOME CIENTIFICO]]," "),1)</f>
        <v>Tachigali</v>
      </c>
      <c r="S1552" s="98" t="s">
        <v>1004</v>
      </c>
      <c r="T1552" s="87">
        <f>_xlfn.MINIFS(CENSO[DAP (cm)],CENSO[NOME CIENTIFICO],CENSO[[#This Row],[NOME CIENTIFICO]])</f>
        <v>39.152116000606256</v>
      </c>
      <c r="U15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52" s="87" t="str">
        <f>IF(CENSO[[#This Row],[DAP (cm)]]&lt;CENSO[[#This Row],[DMCE (cm)]],"DAP &lt; DMCE","DAP ≥ DMCE")</f>
        <v>DAP ≥ DMCE</v>
      </c>
      <c r="W1552" s="87" t="str">
        <f>IF(CENSO[[#This Row],[DAP (cm)]]&gt;200, "Superior", "Inferior")</f>
        <v>Inferior</v>
      </c>
      <c r="X1552" s="87" t="str">
        <f>VLOOKUP(CENSO[[#This Row],[NOME COMUM]],ESPECIES[],4,FALSE)</f>
        <v>Não</v>
      </c>
      <c r="Y1552" s="87" t="str">
        <f>IF(IFERROR(VLOOKUP(CENSO[[#This Row],[NOME COMUM]],COMERCIAIS[],2, FALSE), "Não") &lt;&gt; "Não", "Sim", "Não")</f>
        <v>Sim</v>
      </c>
      <c r="Z1552" s="133">
        <f>CENSO[[#This Row],[g (m²)]]/SUM(AEEF[AEEF-UT])</f>
        <v>5.6251144754291399E-4</v>
      </c>
      <c r="AA1552" s="133">
        <f>CENSO[[#This Row],[v (m³)]]/SUM(AEEF[AEEF-UT])</f>
        <v>6.6938862257606754E-3</v>
      </c>
    </row>
    <row r="1553" spans="1:27" ht="14">
      <c r="A1553" s="86">
        <v>1</v>
      </c>
      <c r="B1553" s="86">
        <v>1</v>
      </c>
      <c r="C1553" s="63">
        <v>50</v>
      </c>
      <c r="D1553" s="63">
        <v>1552</v>
      </c>
      <c r="E1553" s="63" t="str">
        <f>VLOOKUP(CENSO[[#This Row],[NOME COMUM]],ESPECIES[],2,FALSE)</f>
        <v>Lecythis pisonis Cambess.</v>
      </c>
      <c r="F1553" s="64" t="s">
        <v>9</v>
      </c>
      <c r="G1553" s="64">
        <v>203</v>
      </c>
      <c r="H1553" s="97">
        <f>CENSO[[#This Row],[CAP (cm)]]/PI()</f>
        <v>64.616906895309512</v>
      </c>
      <c r="I1553" s="64">
        <v>19</v>
      </c>
      <c r="J1553" s="96">
        <f>(PI()*(CENSO[[#This Row],[DAP (cm)]]^2))/40000</f>
        <v>0.32793080249369577</v>
      </c>
      <c r="K1553" s="96">
        <f>CENSO[[#This Row],[g (m²)]]*CENSO[[#This Row],[H (m)]]*0.7</f>
        <v>4.3614796731661531</v>
      </c>
      <c r="L1553" s="64">
        <v>1</v>
      </c>
      <c r="M1553" s="65">
        <v>367127.2</v>
      </c>
      <c r="N1553" s="87">
        <v>9707783.0999999903</v>
      </c>
      <c r="O1553" s="87" t="s">
        <v>1228</v>
      </c>
      <c r="P1553" s="87" t="str">
        <f>VLOOKUP(CENSO[[#This Row],[DAP (cm)]],CD[],2,TRUE)</f>
        <v>TORA</v>
      </c>
      <c r="Q1553" s="87" t="str">
        <f>VLOOKUP(CENSO[[#This Row],[DAP (cm)]],DD[],2,TRUE)</f>
        <v>60├ 70</v>
      </c>
      <c r="R1553" s="87" t="str" cm="1">
        <f t="array" ref="R1553">INDEX(_xlfn.TEXTSPLIT(CENSO[[#This Row],[NOME CIENTIFICO]]," "),1)</f>
        <v>Lecythis</v>
      </c>
      <c r="S1553" s="98" t="s">
        <v>1004</v>
      </c>
      <c r="T1553" s="87">
        <f>_xlfn.MINIFS(CENSO[DAP (cm)],CENSO[NOME CIENTIFICO],CENSO[[#This Row],[NOME CIENTIFICO]])</f>
        <v>40.743665431525208</v>
      </c>
      <c r="U15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1553" s="87" t="str">
        <f>IF(CENSO[[#This Row],[DAP (cm)]]&lt;CENSO[[#This Row],[DMCE (cm)]],"DAP &lt; DMCE","DAP ≥ DMCE")</f>
        <v>DAP ≥ DMCE</v>
      </c>
      <c r="W1553" s="87" t="str">
        <f>IF(CENSO[[#This Row],[DAP (cm)]]&gt;200, "Superior", "Inferior")</f>
        <v>Inferior</v>
      </c>
      <c r="X1553" s="87" t="str">
        <f>VLOOKUP(CENSO[[#This Row],[NOME COMUM]],ESPECIES[],4,FALSE)</f>
        <v>Não</v>
      </c>
      <c r="Y1553" s="87" t="str">
        <f>IF(IFERROR(VLOOKUP(CENSO[[#This Row],[NOME COMUM]],COMERCIAIS[],2, FALSE), "Não") &lt;&gt; "Não", "Sim", "Não")</f>
        <v>Sim</v>
      </c>
      <c r="Z1553" s="133">
        <f>CENSO[[#This Row],[g (m²)]]/SUM(AEEF[AEEF-UT])</f>
        <v>5.7376139802965123E-4</v>
      </c>
      <c r="AA1553" s="133">
        <f>CENSO[[#This Row],[v (m³)]]/SUM(AEEF[AEEF-UT])</f>
        <v>7.63102659379436E-3</v>
      </c>
    </row>
    <row r="1554" spans="1:27" ht="14">
      <c r="A1554" s="86">
        <v>1</v>
      </c>
      <c r="B1554" s="86">
        <v>1</v>
      </c>
      <c r="C1554" s="63">
        <v>50</v>
      </c>
      <c r="D1554" s="63">
        <v>1553</v>
      </c>
      <c r="E1554" s="63" t="str">
        <f>VLOOKUP(CENSO[[#This Row],[NOME COMUM]],ESPECIES[],2,FALSE)</f>
        <v>Couratari guianensis Aubl.</v>
      </c>
      <c r="F1554" s="64" t="s">
        <v>6</v>
      </c>
      <c r="G1554" s="64">
        <v>182</v>
      </c>
      <c r="H1554" s="97">
        <f>CENSO[[#This Row],[CAP (cm)]]/PI()</f>
        <v>57.932399285449904</v>
      </c>
      <c r="I1554" s="64">
        <v>22</v>
      </c>
      <c r="J1554" s="96">
        <f>(PI()*(CENSO[[#This Row],[DAP (cm)]]^2))/40000</f>
        <v>0.26359241674879702</v>
      </c>
      <c r="K1554" s="96">
        <f>CENSO[[#This Row],[g (m²)]]*CENSO[[#This Row],[H (m)]]*0.7</f>
        <v>4.0593232179314738</v>
      </c>
      <c r="L1554" s="64">
        <v>1</v>
      </c>
      <c r="M1554" s="65">
        <v>367134.9</v>
      </c>
      <c r="N1554" s="87">
        <v>9707798</v>
      </c>
      <c r="O1554" s="87" t="s">
        <v>1228</v>
      </c>
      <c r="P1554" s="87" t="str">
        <f>VLOOKUP(CENSO[[#This Row],[DAP (cm)]],CD[],2,TRUE)</f>
        <v>TORA</v>
      </c>
      <c r="Q1554" s="87" t="str">
        <f>VLOOKUP(CENSO[[#This Row],[DAP (cm)]],DD[],2,TRUE)</f>
        <v>50├ 60</v>
      </c>
      <c r="R1554" s="87" t="str" cm="1">
        <f t="array" ref="R1554">INDEX(_xlfn.TEXTSPLIT(CENSO[[#This Row],[NOME CIENTIFICO]]," "),1)</f>
        <v>Couratari</v>
      </c>
      <c r="S1554" s="98" t="s">
        <v>1004</v>
      </c>
      <c r="T1554" s="87">
        <f>_xlfn.MINIFS(CENSO[DAP (cm)],CENSO[NOME CIENTIFICO],CENSO[[#This Row],[NOME CIENTIFICO]])</f>
        <v>38.833806114422465</v>
      </c>
      <c r="U15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54" s="87" t="str">
        <f>IF(CENSO[[#This Row],[DAP (cm)]]&lt;CENSO[[#This Row],[DMCE (cm)]],"DAP &lt; DMCE","DAP ≥ DMCE")</f>
        <v>DAP ≥ DMCE</v>
      </c>
      <c r="W1554" s="87" t="str">
        <f>IF(CENSO[[#This Row],[DAP (cm)]]&gt;200, "Superior", "Inferior")</f>
        <v>Inferior</v>
      </c>
      <c r="X1554" s="87" t="str">
        <f>VLOOKUP(CENSO[[#This Row],[NOME COMUM]],ESPECIES[],4,FALSE)</f>
        <v>Não</v>
      </c>
      <c r="Y1554" s="87" t="str">
        <f>IF(IFERROR(VLOOKUP(CENSO[[#This Row],[NOME COMUM]],COMERCIAIS[],2, FALSE), "Não") &lt;&gt; "Não", "Sim", "Não")</f>
        <v>Sim</v>
      </c>
      <c r="Z1554" s="133">
        <f>CENSO[[#This Row],[g (m²)]]/SUM(AEEF[AEEF-UT])</f>
        <v>4.6119227713203821E-4</v>
      </c>
      <c r="AA1554" s="133">
        <f>CENSO[[#This Row],[v (m³)]]/SUM(AEEF[AEEF-UT])</f>
        <v>7.102361067833388E-3</v>
      </c>
    </row>
    <row r="1555" spans="1:27" ht="14">
      <c r="A1555" s="86">
        <v>1</v>
      </c>
      <c r="B1555" s="86">
        <v>1</v>
      </c>
      <c r="C1555" s="63">
        <v>50</v>
      </c>
      <c r="D1555" s="63">
        <v>1554</v>
      </c>
      <c r="E1555" s="63" t="str">
        <f>VLOOKUP(CENSO[[#This Row],[NOME COMUM]],ESPECIES[],2,FALSE)</f>
        <v>Qualea dichotoma (Mart.) Warm. ex Wille</v>
      </c>
      <c r="F1555" s="64" t="s">
        <v>55</v>
      </c>
      <c r="G1555" s="64">
        <v>180</v>
      </c>
      <c r="H1555" s="97">
        <f>CENSO[[#This Row],[CAP (cm)]]/PI()</f>
        <v>57.295779513082323</v>
      </c>
      <c r="I1555" s="64">
        <v>18</v>
      </c>
      <c r="J1555" s="96">
        <f>(PI()*(CENSO[[#This Row],[DAP (cm)]]^2))/40000</f>
        <v>0.25783100780887047</v>
      </c>
      <c r="K1555" s="96">
        <f>CENSO[[#This Row],[g (m²)]]*CENSO[[#This Row],[H (m)]]*0.7</f>
        <v>3.2486706983917677</v>
      </c>
      <c r="L1555" s="64">
        <v>1</v>
      </c>
      <c r="M1555" s="65">
        <v>367143.799999999</v>
      </c>
      <c r="N1555" s="87">
        <v>9707804.8000000007</v>
      </c>
      <c r="O1555" s="87" t="s">
        <v>1227</v>
      </c>
      <c r="P1555" s="87" t="str">
        <f>VLOOKUP(CENSO[[#This Row],[DAP (cm)]],CD[],2,TRUE)</f>
        <v>TORA</v>
      </c>
      <c r="Q1555" s="87" t="str">
        <f>VLOOKUP(CENSO[[#This Row],[DAP (cm)]],DD[],2,TRUE)</f>
        <v>50├ 60</v>
      </c>
      <c r="R1555" s="87" t="str" cm="1">
        <f t="array" ref="R1555">INDEX(_xlfn.TEXTSPLIT(CENSO[[#This Row],[NOME CIENTIFICO]]," "),1)</f>
        <v>Qualea</v>
      </c>
      <c r="S1555" s="98" t="s">
        <v>1004</v>
      </c>
      <c r="T1555" s="87">
        <f>_xlfn.MINIFS(CENSO[DAP (cm)],CENSO[NOME CIENTIFICO],CENSO[[#This Row],[NOME CIENTIFICO]])</f>
        <v>40.107045659157627</v>
      </c>
      <c r="U15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555" s="87" t="str">
        <f>IF(CENSO[[#This Row],[DAP (cm)]]&lt;CENSO[[#This Row],[DMCE (cm)]],"DAP &lt; DMCE","DAP ≥ DMCE")</f>
        <v>DAP ≥ DMCE</v>
      </c>
      <c r="W1555" s="87" t="str">
        <f>IF(CENSO[[#This Row],[DAP (cm)]]&gt;200, "Superior", "Inferior")</f>
        <v>Inferior</v>
      </c>
      <c r="X1555" s="87" t="str">
        <f>VLOOKUP(CENSO[[#This Row],[NOME COMUM]],ESPECIES[],4,FALSE)</f>
        <v>Não</v>
      </c>
      <c r="Y1555" s="87" t="str">
        <f>IF(IFERROR(VLOOKUP(CENSO[[#This Row],[NOME COMUM]],COMERCIAIS[],2, FALSE), "Não") &lt;&gt; "Não", "Sim", "Não")</f>
        <v>Não</v>
      </c>
      <c r="Z1555" s="133">
        <f>CENSO[[#This Row],[g (m²)]]/SUM(AEEF[AEEF-UT])</f>
        <v>4.5111187595332813E-4</v>
      </c>
      <c r="AA1555" s="133">
        <f>CENSO[[#This Row],[v (m³)]]/SUM(AEEF[AEEF-UT])</f>
        <v>5.6840096370119339E-3</v>
      </c>
    </row>
    <row r="1556" spans="1:27" ht="14">
      <c r="A1556" s="86">
        <v>1</v>
      </c>
      <c r="B1556" s="86">
        <v>1</v>
      </c>
      <c r="C1556" s="63">
        <v>50</v>
      </c>
      <c r="D1556" s="63">
        <v>1555</v>
      </c>
      <c r="E1556" s="63" t="str">
        <f>VLOOKUP(CENSO[[#This Row],[NOME COMUM]],ESPECIES[],2,FALSE)</f>
        <v>Ocotea cymbarum Kunth</v>
      </c>
      <c r="F1556" s="64" t="s">
        <v>11</v>
      </c>
      <c r="G1556" s="64">
        <v>181</v>
      </c>
      <c r="H1556" s="97">
        <f>CENSO[[#This Row],[CAP (cm)]]/PI()</f>
        <v>57.614089399266113</v>
      </c>
      <c r="I1556" s="64">
        <v>19</v>
      </c>
      <c r="J1556" s="96">
        <f>(PI()*(CENSO[[#This Row],[DAP (cm)]]^2))/40000</f>
        <v>0.26070375453167915</v>
      </c>
      <c r="K1556" s="96">
        <f>CENSO[[#This Row],[g (m²)]]*CENSO[[#This Row],[H (m)]]*0.7</f>
        <v>3.4673599352713329</v>
      </c>
      <c r="L1556" s="64">
        <v>1</v>
      </c>
      <c r="M1556" s="65">
        <v>367146.59999999899</v>
      </c>
      <c r="N1556" s="87">
        <v>9707805</v>
      </c>
      <c r="O1556" s="87" t="s">
        <v>1228</v>
      </c>
      <c r="P1556" s="87" t="str">
        <f>VLOOKUP(CENSO[[#This Row],[DAP (cm)]],CD[],2,TRUE)</f>
        <v>TORA</v>
      </c>
      <c r="Q1556" s="87" t="str">
        <f>VLOOKUP(CENSO[[#This Row],[DAP (cm)]],DD[],2,TRUE)</f>
        <v>50├ 60</v>
      </c>
      <c r="R1556" s="87" t="str" cm="1">
        <f t="array" ref="R1556">INDEX(_xlfn.TEXTSPLIT(CENSO[[#This Row],[NOME CIENTIFICO]]," "),1)</f>
        <v>Ocotea</v>
      </c>
      <c r="S1556" s="98" t="s">
        <v>1004</v>
      </c>
      <c r="T1556" s="87">
        <f>_xlfn.MINIFS(CENSO[DAP (cm)],CENSO[NOME CIENTIFICO],CENSO[[#This Row],[NOME CIENTIFICO]])</f>
        <v>39.470425886790046</v>
      </c>
      <c r="U15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56" s="87" t="str">
        <f>IF(CENSO[[#This Row],[DAP (cm)]]&lt;CENSO[[#This Row],[DMCE (cm)]],"DAP &lt; DMCE","DAP ≥ DMCE")</f>
        <v>DAP ≥ DMCE</v>
      </c>
      <c r="W1556" s="87" t="str">
        <f>IF(CENSO[[#This Row],[DAP (cm)]]&gt;200, "Superior", "Inferior")</f>
        <v>Inferior</v>
      </c>
      <c r="X1556" s="87" t="str">
        <f>VLOOKUP(CENSO[[#This Row],[NOME COMUM]],ESPECIES[],4,FALSE)</f>
        <v>Não</v>
      </c>
      <c r="Y1556" s="87" t="str">
        <f>IF(IFERROR(VLOOKUP(CENSO[[#This Row],[NOME COMUM]],COMERCIAIS[],2, FALSE), "Não") &lt;&gt; "Não", "Sim", "Não")</f>
        <v>Sim</v>
      </c>
      <c r="Z1556" s="133">
        <f>CENSO[[#This Row],[g (m²)]]/SUM(AEEF[AEEF-UT])</f>
        <v>4.5613815333663525E-4</v>
      </c>
      <c r="AA1556" s="133">
        <f>CENSO[[#This Row],[v (m³)]]/SUM(AEEF[AEEF-UT])</f>
        <v>6.0666374393772487E-3</v>
      </c>
    </row>
    <row r="1557" spans="1:27" ht="14">
      <c r="A1557" s="86">
        <v>1</v>
      </c>
      <c r="B1557" s="86">
        <v>1</v>
      </c>
      <c r="C1557" s="63">
        <v>50</v>
      </c>
      <c r="D1557" s="63">
        <v>1556</v>
      </c>
      <c r="E1557" s="63" t="str">
        <f>VLOOKUP(CENSO[[#This Row],[NOME COMUM]],ESPECIES[],2,FALSE)</f>
        <v>Tachigali myrmecophila Ducke</v>
      </c>
      <c r="F1557" s="64" t="s">
        <v>14</v>
      </c>
      <c r="G1557" s="64">
        <v>283</v>
      </c>
      <c r="H1557" s="97">
        <f>CENSO[[#This Row],[CAP (cm)]]/PI()</f>
        <v>90.081697790012768</v>
      </c>
      <c r="I1557" s="64">
        <v>17</v>
      </c>
      <c r="J1557" s="96">
        <f>(PI()*(CENSO[[#This Row],[DAP (cm)]]^2))/40000</f>
        <v>0.6373280118643404</v>
      </c>
      <c r="K1557" s="96">
        <f>CENSO[[#This Row],[g (m²)]]*CENSO[[#This Row],[H (m)]]*0.7</f>
        <v>7.5842033411856509</v>
      </c>
      <c r="L1557" s="64">
        <v>1</v>
      </c>
      <c r="M1557" s="65">
        <v>367147.299999999</v>
      </c>
      <c r="N1557" s="87">
        <v>9707783</v>
      </c>
      <c r="O1557" s="87" t="s">
        <v>1228</v>
      </c>
      <c r="P1557" s="87" t="str">
        <f>VLOOKUP(CENSO[[#This Row],[DAP (cm)]],CD[],2,TRUE)</f>
        <v>TORA</v>
      </c>
      <c r="Q1557" s="87" t="str">
        <f>VLOOKUP(CENSO[[#This Row],[DAP (cm)]],DD[],2,TRUE)</f>
        <v>90├ 100</v>
      </c>
      <c r="R1557" s="87" t="str" cm="1">
        <f t="array" ref="R1557">INDEX(_xlfn.TEXTSPLIT(CENSO[[#This Row],[NOME CIENTIFICO]]," "),1)</f>
        <v>Tachigali</v>
      </c>
      <c r="S1557" s="98" t="s">
        <v>1004</v>
      </c>
      <c r="T1557" s="87">
        <f>_xlfn.MINIFS(CENSO[DAP (cm)],CENSO[NOME CIENTIFICO],CENSO[[#This Row],[NOME CIENTIFICO]])</f>
        <v>39.152116000606256</v>
      </c>
      <c r="U15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57" s="87" t="str">
        <f>IF(CENSO[[#This Row],[DAP (cm)]]&lt;CENSO[[#This Row],[DMCE (cm)]],"DAP &lt; DMCE","DAP ≥ DMCE")</f>
        <v>DAP ≥ DMCE</v>
      </c>
      <c r="W1557" s="87" t="str">
        <f>IF(CENSO[[#This Row],[DAP (cm)]]&gt;200, "Superior", "Inferior")</f>
        <v>Inferior</v>
      </c>
      <c r="X1557" s="87" t="str">
        <f>VLOOKUP(CENSO[[#This Row],[NOME COMUM]],ESPECIES[],4,FALSE)</f>
        <v>Não</v>
      </c>
      <c r="Y1557" s="87" t="str">
        <f>IF(IFERROR(VLOOKUP(CENSO[[#This Row],[NOME COMUM]],COMERCIAIS[],2, FALSE), "Não") &lt;&gt; "Não", "Sim", "Não")</f>
        <v>Sim</v>
      </c>
      <c r="Z1557" s="133">
        <f>CENSO[[#This Row],[g (m²)]]/SUM(AEEF[AEEF-UT])</f>
        <v>1.1150956491736452E-3</v>
      </c>
      <c r="AA1557" s="133">
        <f>CENSO[[#This Row],[v (m³)]]/SUM(AEEF[AEEF-UT])</f>
        <v>1.3269638225166377E-2</v>
      </c>
    </row>
    <row r="1558" spans="1:27" ht="14">
      <c r="A1558" s="86">
        <v>1</v>
      </c>
      <c r="B1558" s="86">
        <v>1</v>
      </c>
      <c r="C1558" s="63">
        <v>50</v>
      </c>
      <c r="D1558" s="63">
        <v>1557</v>
      </c>
      <c r="E1558" s="63" t="str">
        <f>VLOOKUP(CENSO[[#This Row],[NOME COMUM]],ESPECIES[],2,FALSE)</f>
        <v>Tachigali myrmecophila Ducke</v>
      </c>
      <c r="F1558" s="64" t="s">
        <v>14</v>
      </c>
      <c r="G1558" s="64">
        <v>340</v>
      </c>
      <c r="H1558" s="97">
        <f>CENSO[[#This Row],[CAP (cm)]]/PI()</f>
        <v>108.22536130248884</v>
      </c>
      <c r="I1558" s="64">
        <v>18</v>
      </c>
      <c r="J1558" s="96">
        <f>(PI()*(CENSO[[#This Row],[DAP (cm)]]^2))/40000</f>
        <v>0.91991557107115518</v>
      </c>
      <c r="K1558" s="96">
        <f>CENSO[[#This Row],[g (m²)]]*CENSO[[#This Row],[H (m)]]*0.7</f>
        <v>11.590936195496555</v>
      </c>
      <c r="L1558" s="64">
        <v>1</v>
      </c>
      <c r="M1558" s="65">
        <v>367151</v>
      </c>
      <c r="N1558" s="87">
        <v>9707779.5999999903</v>
      </c>
      <c r="O1558" s="87" t="s">
        <v>1228</v>
      </c>
      <c r="P1558" s="87" t="str">
        <f>VLOOKUP(CENSO[[#This Row],[DAP (cm)]],CD[],2,TRUE)</f>
        <v>TORA</v>
      </c>
      <c r="Q1558" s="87" t="str">
        <f>VLOOKUP(CENSO[[#This Row],[DAP (cm)]],DD[],2,TRUE)</f>
        <v>100├ 110</v>
      </c>
      <c r="R1558" s="87" t="str" cm="1">
        <f t="array" ref="R1558">INDEX(_xlfn.TEXTSPLIT(CENSO[[#This Row],[NOME CIENTIFICO]]," "),1)</f>
        <v>Tachigali</v>
      </c>
      <c r="S1558" s="98" t="s">
        <v>1004</v>
      </c>
      <c r="T1558" s="87">
        <f>_xlfn.MINIFS(CENSO[DAP (cm)],CENSO[NOME CIENTIFICO],CENSO[[#This Row],[NOME CIENTIFICO]])</f>
        <v>39.152116000606256</v>
      </c>
      <c r="U15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58" s="87" t="str">
        <f>IF(CENSO[[#This Row],[DAP (cm)]]&lt;CENSO[[#This Row],[DMCE (cm)]],"DAP &lt; DMCE","DAP ≥ DMCE")</f>
        <v>DAP ≥ DMCE</v>
      </c>
      <c r="W1558" s="87" t="str">
        <f>IF(CENSO[[#This Row],[DAP (cm)]]&gt;200, "Superior", "Inferior")</f>
        <v>Inferior</v>
      </c>
      <c r="X1558" s="87" t="str">
        <f>VLOOKUP(CENSO[[#This Row],[NOME COMUM]],ESPECIES[],4,FALSE)</f>
        <v>Não</v>
      </c>
      <c r="Y1558" s="87" t="str">
        <f>IF(IFERROR(VLOOKUP(CENSO[[#This Row],[NOME COMUM]],COMERCIAIS[],2, FALSE), "Não") &lt;&gt; "Não", "Sim", "Não")</f>
        <v>Sim</v>
      </c>
      <c r="Z1558" s="133">
        <f>CENSO[[#This Row],[g (m²)]]/SUM(AEEF[AEEF-UT])</f>
        <v>1.6095226191421214E-3</v>
      </c>
      <c r="AA1558" s="133">
        <f>CENSO[[#This Row],[v (m³)]]/SUM(AEEF[AEEF-UT])</f>
        <v>2.0279985001190732E-2</v>
      </c>
    </row>
    <row r="1559" spans="1:27" ht="14">
      <c r="A1559" s="86">
        <v>1</v>
      </c>
      <c r="B1559" s="86">
        <v>1</v>
      </c>
      <c r="C1559" s="63">
        <v>50</v>
      </c>
      <c r="D1559" s="63">
        <v>1558</v>
      </c>
      <c r="E1559" s="63" t="str">
        <f>VLOOKUP(CENSO[[#This Row],[NOME COMUM]],ESPECIES[],2,FALSE)</f>
        <v>Aspidosperma spruceanum Benth. ex Müll.Arg.</v>
      </c>
      <c r="F1559" s="64" t="s">
        <v>62</v>
      </c>
      <c r="G1559" s="64">
        <v>269</v>
      </c>
      <c r="H1559" s="97">
        <f>CENSO[[#This Row],[CAP (cm)]]/PI()</f>
        <v>85.625359383439701</v>
      </c>
      <c r="I1559" s="64">
        <v>20</v>
      </c>
      <c r="J1559" s="96">
        <f>(PI()*(CENSO[[#This Row],[DAP (cm)]]^2))/40000</f>
        <v>0.57583054185363203</v>
      </c>
      <c r="K1559" s="96">
        <f>CENSO[[#This Row],[g (m²)]]*CENSO[[#This Row],[H (m)]]*0.7</f>
        <v>8.0616275859508484</v>
      </c>
      <c r="L1559" s="64">
        <v>1</v>
      </c>
      <c r="M1559" s="65">
        <v>367182.299999999</v>
      </c>
      <c r="N1559" s="87">
        <v>9707746.5</v>
      </c>
      <c r="O1559" s="87" t="s">
        <v>1227</v>
      </c>
      <c r="P1559" s="87" t="str">
        <f>VLOOKUP(CENSO[[#This Row],[DAP (cm)]],CD[],2,TRUE)</f>
        <v>TORA</v>
      </c>
      <c r="Q1559" s="87" t="str">
        <f>VLOOKUP(CENSO[[#This Row],[DAP (cm)]],DD[],2,TRUE)</f>
        <v>80├ 90</v>
      </c>
      <c r="R1559" s="87" t="str" cm="1">
        <f t="array" ref="R1559">INDEX(_xlfn.TEXTSPLIT(CENSO[[#This Row],[NOME CIENTIFICO]]," "),1)</f>
        <v>Aspidosperma</v>
      </c>
      <c r="S1559" s="98" t="s">
        <v>1004</v>
      </c>
      <c r="T1559" s="87">
        <f>_xlfn.MINIFS(CENSO[DAP (cm)],CENSO[NOME CIENTIFICO],CENSO[[#This Row],[NOME CIENTIFICO]])</f>
        <v>41.38028520389279</v>
      </c>
      <c r="U15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559" s="87" t="str">
        <f>IF(CENSO[[#This Row],[DAP (cm)]]&lt;CENSO[[#This Row],[DMCE (cm)]],"DAP &lt; DMCE","DAP ≥ DMCE")</f>
        <v>DAP ≥ DMCE</v>
      </c>
      <c r="W1559" s="87" t="str">
        <f>IF(CENSO[[#This Row],[DAP (cm)]]&gt;200, "Superior", "Inferior")</f>
        <v>Inferior</v>
      </c>
      <c r="X1559" s="87" t="str">
        <f>VLOOKUP(CENSO[[#This Row],[NOME COMUM]],ESPECIES[],4,FALSE)</f>
        <v>Não</v>
      </c>
      <c r="Y1559" s="87" t="str">
        <f>IF(IFERROR(VLOOKUP(CENSO[[#This Row],[NOME COMUM]],COMERCIAIS[],2, FALSE), "Não") &lt;&gt; "Não", "Sim", "Não")</f>
        <v>Não</v>
      </c>
      <c r="Z1559" s="133">
        <f>CENSO[[#This Row],[g (m²)]]/SUM(AEEF[AEEF-UT])</f>
        <v>1.0074971128351475E-3</v>
      </c>
      <c r="AA1559" s="133">
        <f>CENSO[[#This Row],[v (m³)]]/SUM(AEEF[AEEF-UT])</f>
        <v>1.4104959579692065E-2</v>
      </c>
    </row>
    <row r="1560" spans="1:27" ht="14">
      <c r="A1560" s="86">
        <v>1</v>
      </c>
      <c r="B1560" s="86">
        <v>1</v>
      </c>
      <c r="C1560" s="63">
        <v>50</v>
      </c>
      <c r="D1560" s="63">
        <v>1559</v>
      </c>
      <c r="E1560" s="63" t="str">
        <f>VLOOKUP(CENSO[[#This Row],[NOME COMUM]],ESPECIES[],2,FALSE)</f>
        <v>Piptadenia suaveolens Miq.</v>
      </c>
      <c r="F1560" s="64" t="s">
        <v>22</v>
      </c>
      <c r="G1560" s="64">
        <v>205</v>
      </c>
      <c r="H1560" s="97">
        <f>CENSO[[#This Row],[CAP (cm)]]/PI()</f>
        <v>65.253526667677093</v>
      </c>
      <c r="I1560" s="64">
        <v>19</v>
      </c>
      <c r="J1560" s="96">
        <f>(PI()*(CENSO[[#This Row],[DAP (cm)]]^2))/40000</f>
        <v>0.33442432417184514</v>
      </c>
      <c r="K1560" s="96">
        <f>CENSO[[#This Row],[g (m²)]]*CENSO[[#This Row],[H (m)]]*0.7</f>
        <v>4.4478435114855399</v>
      </c>
      <c r="L1560" s="64">
        <v>1</v>
      </c>
      <c r="M1560" s="65">
        <v>367188.59999999899</v>
      </c>
      <c r="N1560" s="87">
        <v>9707751.5</v>
      </c>
      <c r="O1560" s="87" t="s">
        <v>1228</v>
      </c>
      <c r="P1560" s="87" t="str">
        <f>VLOOKUP(CENSO[[#This Row],[DAP (cm)]],CD[],2,TRUE)</f>
        <v>TORA</v>
      </c>
      <c r="Q1560" s="87" t="str">
        <f>VLOOKUP(CENSO[[#This Row],[DAP (cm)]],DD[],2,TRUE)</f>
        <v>60├ 70</v>
      </c>
      <c r="R1560" s="87" t="str" cm="1">
        <f t="array" ref="R1560">INDEX(_xlfn.TEXTSPLIT(CENSO[[#This Row],[NOME CIENTIFICO]]," "),1)</f>
        <v>Piptadenia</v>
      </c>
      <c r="S1560" s="98" t="s">
        <v>1004</v>
      </c>
      <c r="T1560" s="87">
        <f>_xlfn.MINIFS(CENSO[DAP (cm)],CENSO[NOME CIENTIFICO],CENSO[[#This Row],[NOME CIENTIFICO]])</f>
        <v>39.788735772973837</v>
      </c>
      <c r="U15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60" s="87" t="str">
        <f>IF(CENSO[[#This Row],[DAP (cm)]]&lt;CENSO[[#This Row],[DMCE (cm)]],"DAP &lt; DMCE","DAP ≥ DMCE")</f>
        <v>DAP ≥ DMCE</v>
      </c>
      <c r="W1560" s="87" t="str">
        <f>IF(CENSO[[#This Row],[DAP (cm)]]&gt;200, "Superior", "Inferior")</f>
        <v>Inferior</v>
      </c>
      <c r="X1560" s="87" t="str">
        <f>VLOOKUP(CENSO[[#This Row],[NOME COMUM]],ESPECIES[],4,FALSE)</f>
        <v>Não</v>
      </c>
      <c r="Y1560" s="87" t="str">
        <f>IF(IFERROR(VLOOKUP(CENSO[[#This Row],[NOME COMUM]],COMERCIAIS[],2, FALSE), "Não") &lt;&gt; "Não", "Sim", "Não")</f>
        <v>Sim</v>
      </c>
      <c r="Z1560" s="133">
        <f>CENSO[[#This Row],[g (m²)]]/SUM(AEEF[AEEF-UT])</f>
        <v>5.8512273416477215E-4</v>
      </c>
      <c r="AA1560" s="133">
        <f>CENSO[[#This Row],[v (m³)]]/SUM(AEEF[AEEF-UT])</f>
        <v>7.7821323643914682E-3</v>
      </c>
    </row>
    <row r="1561" spans="1:27" ht="14">
      <c r="A1561" s="86">
        <v>1</v>
      </c>
      <c r="B1561" s="86">
        <v>1</v>
      </c>
      <c r="C1561" s="63">
        <v>50</v>
      </c>
      <c r="D1561" s="63">
        <v>1560</v>
      </c>
      <c r="E1561" s="63" t="str">
        <f>VLOOKUP(CENSO[[#This Row],[NOME COMUM]],ESPECIES[],2,FALSE)</f>
        <v>Parkia pendula (Willd.) Benth. ex Walp.</v>
      </c>
      <c r="F1561" s="64" t="s">
        <v>24</v>
      </c>
      <c r="G1561" s="64">
        <v>169</v>
      </c>
      <c r="H1561" s="97">
        <f>CENSO[[#This Row],[CAP (cm)]]/PI()</f>
        <v>53.794370765060627</v>
      </c>
      <c r="I1561" s="64">
        <v>20</v>
      </c>
      <c r="J1561" s="96">
        <f>(PI()*(CENSO[[#This Row],[DAP (cm)]]^2))/40000</f>
        <v>0.22728121648238117</v>
      </c>
      <c r="K1561" s="96">
        <f>CENSO[[#This Row],[g (m²)]]*CENSO[[#This Row],[H (m)]]*0.7</f>
        <v>3.1819370307533359</v>
      </c>
      <c r="L1561" s="64">
        <v>1</v>
      </c>
      <c r="M1561" s="65">
        <v>367190.59999999899</v>
      </c>
      <c r="N1561" s="87">
        <v>9707752.5</v>
      </c>
      <c r="O1561" s="87" t="s">
        <v>1228</v>
      </c>
      <c r="P1561" s="87" t="str">
        <f>VLOOKUP(CENSO[[#This Row],[DAP (cm)]],CD[],2,TRUE)</f>
        <v>TORA</v>
      </c>
      <c r="Q1561" s="87" t="str">
        <f>VLOOKUP(CENSO[[#This Row],[DAP (cm)]],DD[],2,TRUE)</f>
        <v>50├ 60</v>
      </c>
      <c r="R1561" s="87" t="str" cm="1">
        <f t="array" ref="R1561">INDEX(_xlfn.TEXTSPLIT(CENSO[[#This Row],[NOME CIENTIFICO]]," "),1)</f>
        <v>Parkia</v>
      </c>
      <c r="S1561" s="98" t="s">
        <v>1004</v>
      </c>
      <c r="T1561" s="87">
        <f>_xlfn.MINIFS(CENSO[DAP (cm)],CENSO[NOME CIENTIFICO],CENSO[[#This Row],[NOME CIENTIFICO]])</f>
        <v>40.107045659157627</v>
      </c>
      <c r="U15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561" s="87" t="str">
        <f>IF(CENSO[[#This Row],[DAP (cm)]]&lt;CENSO[[#This Row],[DMCE (cm)]],"DAP &lt; DMCE","DAP ≥ DMCE")</f>
        <v>DAP ≥ DMCE</v>
      </c>
      <c r="W1561" s="87" t="str">
        <f>IF(CENSO[[#This Row],[DAP (cm)]]&gt;200, "Superior", "Inferior")</f>
        <v>Inferior</v>
      </c>
      <c r="X1561" s="87" t="str">
        <f>VLOOKUP(CENSO[[#This Row],[NOME COMUM]],ESPECIES[],4,FALSE)</f>
        <v>Não</v>
      </c>
      <c r="Y1561" s="87" t="str">
        <f>IF(IFERROR(VLOOKUP(CENSO[[#This Row],[NOME COMUM]],COMERCIAIS[],2, FALSE), "Não") &lt;&gt; "Não", "Sim", "Não")</f>
        <v>Sim</v>
      </c>
      <c r="Z1561" s="133">
        <f>CENSO[[#This Row],[g (m²)]]/SUM(AEEF[AEEF-UT])</f>
        <v>3.9766068793527795E-4</v>
      </c>
      <c r="AA1561" s="133">
        <f>CENSO[[#This Row],[v (m³)]]/SUM(AEEF[AEEF-UT])</f>
        <v>5.5672496310938905E-3</v>
      </c>
    </row>
    <row r="1562" spans="1:27" ht="14">
      <c r="A1562" s="86">
        <v>1</v>
      </c>
      <c r="B1562" s="86">
        <v>1</v>
      </c>
      <c r="C1562" s="63">
        <v>50</v>
      </c>
      <c r="D1562" s="63">
        <v>1561</v>
      </c>
      <c r="E1562" s="63" t="str">
        <f>VLOOKUP(CENSO[[#This Row],[NOME COMUM]],ESPECIES[],2,FALSE)</f>
        <v>Couratari guianensis Aubl.</v>
      </c>
      <c r="F1562" s="64" t="s">
        <v>6</v>
      </c>
      <c r="G1562" s="64">
        <v>150</v>
      </c>
      <c r="H1562" s="97">
        <f>CENSO[[#This Row],[CAP (cm)]]/PI()</f>
        <v>47.7464829275686</v>
      </c>
      <c r="I1562" s="64">
        <v>20</v>
      </c>
      <c r="J1562" s="96">
        <f>(PI()*(CENSO[[#This Row],[DAP (cm)]]^2))/40000</f>
        <v>0.17904931097838223</v>
      </c>
      <c r="K1562" s="96">
        <f>CENSO[[#This Row],[g (m²)]]*CENSO[[#This Row],[H (m)]]*0.7</f>
        <v>2.5066903536973508</v>
      </c>
      <c r="L1562" s="64">
        <v>1</v>
      </c>
      <c r="M1562" s="65">
        <v>367202.5</v>
      </c>
      <c r="N1562" s="87">
        <v>9707727.0999999903</v>
      </c>
      <c r="O1562" s="98" t="s">
        <v>1225</v>
      </c>
      <c r="P1562" s="87" t="str">
        <f>VLOOKUP(CENSO[[#This Row],[DAP (cm)]],CD[],2,TRUE)</f>
        <v>TORETE</v>
      </c>
      <c r="Q1562" s="87" t="str">
        <f>VLOOKUP(CENSO[[#This Row],[DAP (cm)]],DD[],2,TRUE)</f>
        <v>40├ 50</v>
      </c>
      <c r="R1562" s="87" t="str" cm="1">
        <f t="array" ref="R1562">INDEX(_xlfn.TEXTSPLIT(CENSO[[#This Row],[NOME CIENTIFICO]]," "),1)</f>
        <v>Couratari</v>
      </c>
      <c r="S1562" s="98" t="s">
        <v>1004</v>
      </c>
      <c r="T1562" s="87">
        <f>_xlfn.MINIFS(CENSO[DAP (cm)],CENSO[NOME CIENTIFICO],CENSO[[#This Row],[NOME CIENTIFICO]])</f>
        <v>38.833806114422465</v>
      </c>
      <c r="U15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62" s="87" t="str">
        <f>IF(CENSO[[#This Row],[DAP (cm)]]&lt;CENSO[[#This Row],[DMCE (cm)]],"DAP &lt; DMCE","DAP ≥ DMCE")</f>
        <v>DAP &lt; DMCE</v>
      </c>
      <c r="W1562" s="87" t="str">
        <f>IF(CENSO[[#This Row],[DAP (cm)]]&gt;200, "Superior", "Inferior")</f>
        <v>Inferior</v>
      </c>
      <c r="X1562" s="87" t="str">
        <f>VLOOKUP(CENSO[[#This Row],[NOME COMUM]],ESPECIES[],4,FALSE)</f>
        <v>Não</v>
      </c>
      <c r="Y1562" s="87" t="str">
        <f>IF(IFERROR(VLOOKUP(CENSO[[#This Row],[NOME COMUM]],COMERCIAIS[],2, FALSE), "Não") &lt;&gt; "Não", "Sim", "Não")</f>
        <v>Sim</v>
      </c>
      <c r="Z1562" s="133">
        <f>CENSO[[#This Row],[g (m²)]]/SUM(AEEF[AEEF-UT])</f>
        <v>3.1327213607870003E-4</v>
      </c>
      <c r="AA1562" s="133">
        <f>CENSO[[#This Row],[v (m³)]]/SUM(AEEF[AEEF-UT])</f>
        <v>4.3858099051018E-3</v>
      </c>
    </row>
    <row r="1563" spans="1:27" ht="14">
      <c r="A1563" s="86">
        <v>1</v>
      </c>
      <c r="B1563" s="86">
        <v>1</v>
      </c>
      <c r="C1563" s="63">
        <v>50</v>
      </c>
      <c r="D1563" s="63">
        <v>1562</v>
      </c>
      <c r="E1563" s="63" t="str">
        <f>VLOOKUP(CENSO[[#This Row],[NOME COMUM]],ESPECIES[],2,FALSE)</f>
        <v>Tachigali myrmecophila Ducke</v>
      </c>
      <c r="F1563" s="64" t="s">
        <v>14</v>
      </c>
      <c r="G1563" s="64">
        <v>300</v>
      </c>
      <c r="H1563" s="97">
        <f>CENSO[[#This Row],[CAP (cm)]]/PI()</f>
        <v>95.4929658551372</v>
      </c>
      <c r="I1563" s="64">
        <v>18</v>
      </c>
      <c r="J1563" s="96">
        <f>(PI()*(CENSO[[#This Row],[DAP (cm)]]^2))/40000</f>
        <v>0.7161972439135289</v>
      </c>
      <c r="K1563" s="96">
        <f>CENSO[[#This Row],[g (m²)]]*CENSO[[#This Row],[H (m)]]*0.7</f>
        <v>9.0240852733104635</v>
      </c>
      <c r="L1563" s="64">
        <v>1</v>
      </c>
      <c r="M1563" s="65">
        <v>367191.9</v>
      </c>
      <c r="N1563" s="87">
        <v>9707723.0999999903</v>
      </c>
      <c r="O1563" s="87" t="s">
        <v>1228</v>
      </c>
      <c r="P1563" s="87" t="str">
        <f>VLOOKUP(CENSO[[#This Row],[DAP (cm)]],CD[],2,TRUE)</f>
        <v>TORA</v>
      </c>
      <c r="Q1563" s="87" t="str">
        <f>VLOOKUP(CENSO[[#This Row],[DAP (cm)]],DD[],2,TRUE)</f>
        <v>90├ 100</v>
      </c>
      <c r="R1563" s="87" t="str" cm="1">
        <f t="array" ref="R1563">INDEX(_xlfn.TEXTSPLIT(CENSO[[#This Row],[NOME CIENTIFICO]]," "),1)</f>
        <v>Tachigali</v>
      </c>
      <c r="S1563" s="98" t="s">
        <v>1004</v>
      </c>
      <c r="T1563" s="87">
        <f>_xlfn.MINIFS(CENSO[DAP (cm)],CENSO[NOME CIENTIFICO],CENSO[[#This Row],[NOME CIENTIFICO]])</f>
        <v>39.152116000606256</v>
      </c>
      <c r="U15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63" s="87" t="str">
        <f>IF(CENSO[[#This Row],[DAP (cm)]]&lt;CENSO[[#This Row],[DMCE (cm)]],"DAP &lt; DMCE","DAP ≥ DMCE")</f>
        <v>DAP ≥ DMCE</v>
      </c>
      <c r="W1563" s="87" t="str">
        <f>IF(CENSO[[#This Row],[DAP (cm)]]&gt;200, "Superior", "Inferior")</f>
        <v>Inferior</v>
      </c>
      <c r="X1563" s="87" t="str">
        <f>VLOOKUP(CENSO[[#This Row],[NOME COMUM]],ESPECIES[],4,FALSE)</f>
        <v>Não</v>
      </c>
      <c r="Y1563" s="87" t="str">
        <f>IF(IFERROR(VLOOKUP(CENSO[[#This Row],[NOME COMUM]],COMERCIAIS[],2, FALSE), "Não") &lt;&gt; "Não", "Sim", "Não")</f>
        <v>Sim</v>
      </c>
      <c r="Z1563" s="133">
        <f>CENSO[[#This Row],[g (m²)]]/SUM(AEEF[AEEF-UT])</f>
        <v>1.2530885443148001E-3</v>
      </c>
      <c r="AA1563" s="133">
        <f>CENSO[[#This Row],[v (m³)]]/SUM(AEEF[AEEF-UT])</f>
        <v>1.578891565836648E-2</v>
      </c>
    </row>
    <row r="1564" spans="1:27" ht="14">
      <c r="A1564" s="86">
        <v>1</v>
      </c>
      <c r="B1564" s="86">
        <v>1</v>
      </c>
      <c r="C1564" s="63">
        <v>50</v>
      </c>
      <c r="D1564" s="63">
        <v>1563</v>
      </c>
      <c r="E1564" s="63" t="str">
        <f>VLOOKUP(CENSO[[#This Row],[NOME COMUM]],ESPECIES[],2,FALSE)</f>
        <v>Piptadenia suaveolens Miq.</v>
      </c>
      <c r="F1564" s="64" t="s">
        <v>22</v>
      </c>
      <c r="G1564" s="64">
        <v>193</v>
      </c>
      <c r="H1564" s="97">
        <f>CENSO[[#This Row],[CAP (cm)]]/PI()</f>
        <v>61.4338080334716</v>
      </c>
      <c r="I1564" s="64">
        <v>15</v>
      </c>
      <c r="J1564" s="96">
        <f>(PI()*(CENSO[[#This Row],[DAP (cm)]]^2))/40000</f>
        <v>0.29641812376150045</v>
      </c>
      <c r="K1564" s="96">
        <f>CENSO[[#This Row],[g (m²)]]*CENSO[[#This Row],[H (m)]]*0.7</f>
        <v>3.1123902994957544</v>
      </c>
      <c r="L1564" s="64">
        <v>1</v>
      </c>
      <c r="M1564" s="65">
        <v>367224.4</v>
      </c>
      <c r="N1564" s="87">
        <v>9707699.8000000007</v>
      </c>
      <c r="O1564" s="87" t="s">
        <v>1228</v>
      </c>
      <c r="P1564" s="87" t="str">
        <f>VLOOKUP(CENSO[[#This Row],[DAP (cm)]],CD[],2,TRUE)</f>
        <v>TORA</v>
      </c>
      <c r="Q1564" s="87" t="str">
        <f>VLOOKUP(CENSO[[#This Row],[DAP (cm)]],DD[],2,TRUE)</f>
        <v>60├ 70</v>
      </c>
      <c r="R1564" s="87" t="str" cm="1">
        <f t="array" ref="R1564">INDEX(_xlfn.TEXTSPLIT(CENSO[[#This Row],[NOME CIENTIFICO]]," "),1)</f>
        <v>Piptadenia</v>
      </c>
      <c r="S1564" s="98" t="s">
        <v>1004</v>
      </c>
      <c r="T1564" s="87">
        <f>_xlfn.MINIFS(CENSO[DAP (cm)],CENSO[NOME CIENTIFICO],CENSO[[#This Row],[NOME CIENTIFICO]])</f>
        <v>39.788735772973837</v>
      </c>
      <c r="U15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64" s="87" t="str">
        <f>IF(CENSO[[#This Row],[DAP (cm)]]&lt;CENSO[[#This Row],[DMCE (cm)]],"DAP &lt; DMCE","DAP ≥ DMCE")</f>
        <v>DAP ≥ DMCE</v>
      </c>
      <c r="W1564" s="87" t="str">
        <f>IF(CENSO[[#This Row],[DAP (cm)]]&gt;200, "Superior", "Inferior")</f>
        <v>Inferior</v>
      </c>
      <c r="X1564" s="87" t="str">
        <f>VLOOKUP(CENSO[[#This Row],[NOME COMUM]],ESPECIES[],4,FALSE)</f>
        <v>Não</v>
      </c>
      <c r="Y1564" s="87" t="str">
        <f>IF(IFERROR(VLOOKUP(CENSO[[#This Row],[NOME COMUM]],COMERCIAIS[],2, FALSE), "Não") &lt;&gt; "Não", "Sim", "Não")</f>
        <v>Sim</v>
      </c>
      <c r="Z1564" s="133">
        <f>CENSO[[#This Row],[g (m²)]]/SUM(AEEF[AEEF-UT])</f>
        <v>5.1862550207979992E-4</v>
      </c>
      <c r="AA1564" s="133">
        <f>CENSO[[#This Row],[v (m³)]]/SUM(AEEF[AEEF-UT])</f>
        <v>5.4455677718378984E-3</v>
      </c>
    </row>
    <row r="1565" spans="1:27" ht="14">
      <c r="A1565" s="86">
        <v>1</v>
      </c>
      <c r="B1565" s="86">
        <v>1</v>
      </c>
      <c r="C1565" s="63">
        <v>50</v>
      </c>
      <c r="D1565" s="63">
        <v>1564</v>
      </c>
      <c r="E1565" s="63" t="str">
        <f>VLOOKUP(CENSO[[#This Row],[NOME COMUM]],ESPECIES[],2,FALSE)</f>
        <v>Ocotea cymbarum Kunth</v>
      </c>
      <c r="F1565" s="64" t="s">
        <v>11</v>
      </c>
      <c r="G1565" s="64">
        <v>192</v>
      </c>
      <c r="H1565" s="97">
        <f>CENSO[[#This Row],[CAP (cm)]]/PI()</f>
        <v>61.115498147287809</v>
      </c>
      <c r="I1565" s="64">
        <v>20</v>
      </c>
      <c r="J1565" s="96">
        <f>(PI()*(CENSO[[#This Row],[DAP (cm)]]^2))/40000</f>
        <v>0.29335439110698147</v>
      </c>
      <c r="K1565" s="96">
        <f>CENSO[[#This Row],[g (m²)]]*CENSO[[#This Row],[H (m)]]*0.7</f>
        <v>4.1069614754977399</v>
      </c>
      <c r="L1565" s="64">
        <v>1</v>
      </c>
      <c r="M1565" s="65">
        <v>367235</v>
      </c>
      <c r="N1565" s="87">
        <v>9707689.0999999903</v>
      </c>
      <c r="O1565" s="87" t="s">
        <v>1228</v>
      </c>
      <c r="P1565" s="87" t="str">
        <f>VLOOKUP(CENSO[[#This Row],[DAP (cm)]],CD[],2,TRUE)</f>
        <v>TORA</v>
      </c>
      <c r="Q1565" s="87" t="str">
        <f>VLOOKUP(CENSO[[#This Row],[DAP (cm)]],DD[],2,TRUE)</f>
        <v>60├ 70</v>
      </c>
      <c r="R1565" s="87" t="str" cm="1">
        <f t="array" ref="R1565">INDEX(_xlfn.TEXTSPLIT(CENSO[[#This Row],[NOME CIENTIFICO]]," "),1)</f>
        <v>Ocotea</v>
      </c>
      <c r="S1565" s="98" t="s">
        <v>1004</v>
      </c>
      <c r="T1565" s="87">
        <f>_xlfn.MINIFS(CENSO[DAP (cm)],CENSO[NOME CIENTIFICO],CENSO[[#This Row],[NOME CIENTIFICO]])</f>
        <v>39.470425886790046</v>
      </c>
      <c r="U15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65" s="87" t="str">
        <f>IF(CENSO[[#This Row],[DAP (cm)]]&lt;CENSO[[#This Row],[DMCE (cm)]],"DAP &lt; DMCE","DAP ≥ DMCE")</f>
        <v>DAP ≥ DMCE</v>
      </c>
      <c r="W1565" s="87" t="str">
        <f>IF(CENSO[[#This Row],[DAP (cm)]]&gt;200, "Superior", "Inferior")</f>
        <v>Inferior</v>
      </c>
      <c r="X1565" s="87" t="str">
        <f>VLOOKUP(CENSO[[#This Row],[NOME COMUM]],ESPECIES[],4,FALSE)</f>
        <v>Não</v>
      </c>
      <c r="Y1565" s="87" t="str">
        <f>IF(IFERROR(VLOOKUP(CENSO[[#This Row],[NOME COMUM]],COMERCIAIS[],2, FALSE), "Não") &lt;&gt; "Não", "Sim", "Não")</f>
        <v>Sim</v>
      </c>
      <c r="Z1565" s="133">
        <f>CENSO[[#This Row],[g (m²)]]/SUM(AEEF[AEEF-UT])</f>
        <v>5.1326506775134213E-4</v>
      </c>
      <c r="AA1565" s="133">
        <f>CENSO[[#This Row],[v (m³)]]/SUM(AEEF[AEEF-UT])</f>
        <v>7.1857109485187892E-3</v>
      </c>
    </row>
    <row r="1566" spans="1:27" ht="14">
      <c r="A1566" s="86">
        <v>1</v>
      </c>
      <c r="B1566" s="86">
        <v>1</v>
      </c>
      <c r="C1566" s="63">
        <v>50</v>
      </c>
      <c r="D1566" s="63">
        <v>1565</v>
      </c>
      <c r="E1566" s="63" t="str">
        <f>VLOOKUP(CENSO[[#This Row],[NOME COMUM]],ESPECIES[],2,FALSE)</f>
        <v>Cedrelinga catenaeformis Ducke</v>
      </c>
      <c r="F1566" s="64" t="s">
        <v>71</v>
      </c>
      <c r="G1566" s="64">
        <v>400</v>
      </c>
      <c r="H1566" s="97">
        <f>CENSO[[#This Row],[CAP (cm)]]/PI()</f>
        <v>127.32395447351627</v>
      </c>
      <c r="I1566" s="64">
        <v>23</v>
      </c>
      <c r="J1566" s="96">
        <f>(PI()*(CENSO[[#This Row],[DAP (cm)]]^2))/40000</f>
        <v>1.2732395447351625</v>
      </c>
      <c r="K1566" s="96">
        <f>CENSO[[#This Row],[g (m²)]]*CENSO[[#This Row],[H (m)]]*0.7</f>
        <v>20.499156670236115</v>
      </c>
      <c r="L1566" s="64">
        <v>1</v>
      </c>
      <c r="M1566" s="65">
        <v>367299.5</v>
      </c>
      <c r="N1566" s="87">
        <v>9707653.0999999903</v>
      </c>
      <c r="O1566" s="87" t="s">
        <v>1228</v>
      </c>
      <c r="P1566" s="87" t="str">
        <f>VLOOKUP(CENSO[[#This Row],[DAP (cm)]],CD[],2,TRUE)</f>
        <v>TORA</v>
      </c>
      <c r="Q1566" s="87" t="str">
        <f>VLOOKUP(CENSO[[#This Row],[DAP (cm)]],DD[],2,TRUE)</f>
        <v>120├ 130</v>
      </c>
      <c r="R1566" s="87" t="str" cm="1">
        <f t="array" ref="R1566">INDEX(_xlfn.TEXTSPLIT(CENSO[[#This Row],[NOME CIENTIFICO]]," "),1)</f>
        <v>Cedrelinga</v>
      </c>
      <c r="S1566" s="98" t="s">
        <v>1004</v>
      </c>
      <c r="T1566" s="87">
        <f>_xlfn.MINIFS(CENSO[DAP (cm)],CENSO[NOME CIENTIFICO],CENSO[[#This Row],[NOME CIENTIFICO]])</f>
        <v>38.515496228238675</v>
      </c>
      <c r="U15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66" s="87" t="str">
        <f>IF(CENSO[[#This Row],[DAP (cm)]]&lt;CENSO[[#This Row],[DMCE (cm)]],"DAP &lt; DMCE","DAP ≥ DMCE")</f>
        <v>DAP ≥ DMCE</v>
      </c>
      <c r="W1566" s="87" t="str">
        <f>IF(CENSO[[#This Row],[DAP (cm)]]&gt;200, "Superior", "Inferior")</f>
        <v>Inferior</v>
      </c>
      <c r="X1566" s="87" t="str">
        <f>VLOOKUP(CENSO[[#This Row],[NOME COMUM]],ESPECIES[],4,FALSE)</f>
        <v>Não</v>
      </c>
      <c r="Y1566" s="87" t="str">
        <f>IF(IFERROR(VLOOKUP(CENSO[[#This Row],[NOME COMUM]],COMERCIAIS[],2, FALSE), "Não") &lt;&gt; "Não", "Sim", "Não")</f>
        <v>Sim</v>
      </c>
      <c r="Z1566" s="133">
        <f>CENSO[[#This Row],[g (m²)]]/SUM(AEEF[AEEF-UT])</f>
        <v>2.2277129676707558E-3</v>
      </c>
      <c r="AA1566" s="133">
        <f>CENSO[[#This Row],[v (m³)]]/SUM(AEEF[AEEF-UT])</f>
        <v>3.5866178779499165E-2</v>
      </c>
    </row>
    <row r="1567" spans="1:27" ht="14">
      <c r="A1567" s="86">
        <v>1</v>
      </c>
      <c r="B1567" s="86">
        <v>1</v>
      </c>
      <c r="C1567" s="63">
        <v>50</v>
      </c>
      <c r="D1567" s="63">
        <v>1566</v>
      </c>
      <c r="E1567" s="63" t="str">
        <f>VLOOKUP(CENSO[[#This Row],[NOME COMUM]],ESPECIES[],2,FALSE)</f>
        <v>Lecythis chartacea O.Berg</v>
      </c>
      <c r="F1567" s="64" t="s">
        <v>31</v>
      </c>
      <c r="G1567" s="64">
        <v>305</v>
      </c>
      <c r="H1567" s="97">
        <f>CENSO[[#This Row],[CAP (cm)]]/PI()</f>
        <v>97.08451528605616</v>
      </c>
      <c r="I1567" s="64">
        <v>21</v>
      </c>
      <c r="J1567" s="96">
        <f>(PI()*(CENSO[[#This Row],[DAP (cm)]]^2))/40000</f>
        <v>0.74026942905617821</v>
      </c>
      <c r="K1567" s="96">
        <f>CENSO[[#This Row],[g (m²)]]*CENSO[[#This Row],[H (m)]]*0.7</f>
        <v>10.881960607125819</v>
      </c>
      <c r="L1567" s="64">
        <v>1</v>
      </c>
      <c r="M1567" s="65">
        <v>367336.799999999</v>
      </c>
      <c r="N1567" s="87">
        <v>9707621.3000000007</v>
      </c>
      <c r="O1567" s="87" t="s">
        <v>1228</v>
      </c>
      <c r="P1567" s="87" t="str">
        <f>VLOOKUP(CENSO[[#This Row],[DAP (cm)]],CD[],2,TRUE)</f>
        <v>TORA</v>
      </c>
      <c r="Q1567" s="87" t="str">
        <f>VLOOKUP(CENSO[[#This Row],[DAP (cm)]],DD[],2,TRUE)</f>
        <v>90├ 100</v>
      </c>
      <c r="R1567" s="87" t="str" cm="1">
        <f t="array" ref="R1567">INDEX(_xlfn.TEXTSPLIT(CENSO[[#This Row],[NOME CIENTIFICO]]," "),1)</f>
        <v>Lecythis</v>
      </c>
      <c r="S1567" s="98" t="s">
        <v>1004</v>
      </c>
      <c r="T1567" s="87">
        <f>_xlfn.MINIFS(CENSO[DAP (cm)],CENSO[NOME CIENTIFICO],CENSO[[#This Row],[NOME CIENTIFICO]])</f>
        <v>38.833806114422465</v>
      </c>
      <c r="U15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67" s="87" t="str">
        <f>IF(CENSO[[#This Row],[DAP (cm)]]&lt;CENSO[[#This Row],[DMCE (cm)]],"DAP &lt; DMCE","DAP ≥ DMCE")</f>
        <v>DAP ≥ DMCE</v>
      </c>
      <c r="W1567" s="87" t="str">
        <f>IF(CENSO[[#This Row],[DAP (cm)]]&gt;200, "Superior", "Inferior")</f>
        <v>Inferior</v>
      </c>
      <c r="X1567" s="87" t="str">
        <f>VLOOKUP(CENSO[[#This Row],[NOME COMUM]],ESPECIES[],4,FALSE)</f>
        <v>Não</v>
      </c>
      <c r="Y1567" s="87" t="str">
        <f>IF(IFERROR(VLOOKUP(CENSO[[#This Row],[NOME COMUM]],COMERCIAIS[],2, FALSE), "Não") &lt;&gt; "Não", "Sim", "Não")</f>
        <v>Sim</v>
      </c>
      <c r="Z1567" s="133">
        <f>CENSO[[#This Row],[g (m²)]]/SUM(AEEF[AEEF-UT])</f>
        <v>1.2952062426098256E-3</v>
      </c>
      <c r="AA1567" s="133">
        <f>CENSO[[#This Row],[v (m³)]]/SUM(AEEF[AEEF-UT])</f>
        <v>1.9039531766364436E-2</v>
      </c>
    </row>
    <row r="1568" spans="1:27" ht="14">
      <c r="A1568" s="86">
        <v>1</v>
      </c>
      <c r="B1568" s="86">
        <v>1</v>
      </c>
      <c r="C1568" s="63">
        <v>50</v>
      </c>
      <c r="D1568" s="63">
        <v>1567</v>
      </c>
      <c r="E1568" s="63" t="str">
        <f>VLOOKUP(CENSO[[#This Row],[NOME COMUM]],ESPECIES[],2,FALSE)</f>
        <v>Ocotea cymbarum Kunth</v>
      </c>
      <c r="F1568" s="64" t="s">
        <v>11</v>
      </c>
      <c r="G1568" s="64">
        <v>179</v>
      </c>
      <c r="H1568" s="97">
        <f>CENSO[[#This Row],[CAP (cm)]]/PI()</f>
        <v>56.977469626898532</v>
      </c>
      <c r="I1568" s="64">
        <v>19</v>
      </c>
      <c r="J1568" s="96">
        <f>(PI()*(CENSO[[#This Row],[DAP (cm)]]^2))/40000</f>
        <v>0.25497417658037091</v>
      </c>
      <c r="K1568" s="96">
        <f>CENSO[[#This Row],[g (m²)]]*CENSO[[#This Row],[H (m)]]*0.7</f>
        <v>3.391156548518933</v>
      </c>
      <c r="L1568" s="64">
        <v>1</v>
      </c>
      <c r="M1568" s="65">
        <v>367368</v>
      </c>
      <c r="N1568" s="87">
        <v>9707596.1999999899</v>
      </c>
      <c r="O1568" s="87" t="s">
        <v>1228</v>
      </c>
      <c r="P1568" s="87" t="str">
        <f>VLOOKUP(CENSO[[#This Row],[DAP (cm)]],CD[],2,TRUE)</f>
        <v>TORA</v>
      </c>
      <c r="Q1568" s="87" t="str">
        <f>VLOOKUP(CENSO[[#This Row],[DAP (cm)]],DD[],2,TRUE)</f>
        <v>50├ 60</v>
      </c>
      <c r="R1568" s="87" t="str" cm="1">
        <f t="array" ref="R1568">INDEX(_xlfn.TEXTSPLIT(CENSO[[#This Row],[NOME CIENTIFICO]]," "),1)</f>
        <v>Ocotea</v>
      </c>
      <c r="S1568" s="98" t="s">
        <v>1004</v>
      </c>
      <c r="T1568" s="87">
        <f>_xlfn.MINIFS(CENSO[DAP (cm)],CENSO[NOME CIENTIFICO],CENSO[[#This Row],[NOME CIENTIFICO]])</f>
        <v>39.470425886790046</v>
      </c>
      <c r="U15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68" s="87" t="str">
        <f>IF(CENSO[[#This Row],[DAP (cm)]]&lt;CENSO[[#This Row],[DMCE (cm)]],"DAP &lt; DMCE","DAP ≥ DMCE")</f>
        <v>DAP ≥ DMCE</v>
      </c>
      <c r="W1568" s="87" t="str">
        <f>IF(CENSO[[#This Row],[DAP (cm)]]&gt;200, "Superior", "Inferior")</f>
        <v>Inferior</v>
      </c>
      <c r="X1568" s="87" t="str">
        <f>VLOOKUP(CENSO[[#This Row],[NOME COMUM]],ESPECIES[],4,FALSE)</f>
        <v>Não</v>
      </c>
      <c r="Y1568" s="87" t="str">
        <f>IF(IFERROR(VLOOKUP(CENSO[[#This Row],[NOME COMUM]],COMERCIAIS[],2, FALSE), "Não") &lt;&gt; "Não", "Sim", "Não")</f>
        <v>Sim</v>
      </c>
      <c r="Z1568" s="133">
        <f>CENSO[[#This Row],[g (m²)]]/SUM(AEEF[AEEF-UT])</f>
        <v>4.4611344498211684E-4</v>
      </c>
      <c r="AA1568" s="133">
        <f>CENSO[[#This Row],[v (m³)]]/SUM(AEEF[AEEF-UT])</f>
        <v>5.9333088182621533E-3</v>
      </c>
    </row>
    <row r="1569" spans="1:27" ht="14">
      <c r="A1569" s="86">
        <v>1</v>
      </c>
      <c r="B1569" s="86">
        <v>1</v>
      </c>
      <c r="C1569" s="63">
        <v>50</v>
      </c>
      <c r="D1569" s="63">
        <v>1568</v>
      </c>
      <c r="E1569" s="63" t="str">
        <f>VLOOKUP(CENSO[[#This Row],[NOME COMUM]],ESPECIES[],2,FALSE)</f>
        <v>Couratari guianensis Aubl.</v>
      </c>
      <c r="F1569" s="64" t="s">
        <v>6</v>
      </c>
      <c r="G1569" s="64">
        <v>188</v>
      </c>
      <c r="H1569" s="97">
        <f>CENSO[[#This Row],[CAP (cm)]]/PI()</f>
        <v>59.842258602552647</v>
      </c>
      <c r="I1569" s="64">
        <v>20</v>
      </c>
      <c r="J1569" s="96">
        <f>(PI()*(CENSO[[#This Row],[DAP (cm)]]^2))/40000</f>
        <v>0.28125861543199743</v>
      </c>
      <c r="K1569" s="96">
        <f>CENSO[[#This Row],[g (m²)]]*CENSO[[#This Row],[H (m)]]*0.7</f>
        <v>3.9376206160479637</v>
      </c>
      <c r="L1569" s="64">
        <v>1</v>
      </c>
      <c r="M1569" s="65">
        <v>367372.59999999899</v>
      </c>
      <c r="N1569" s="87">
        <v>9707590.8000000007</v>
      </c>
      <c r="O1569" s="87" t="s">
        <v>1228</v>
      </c>
      <c r="P1569" s="87" t="str">
        <f>VLOOKUP(CENSO[[#This Row],[DAP (cm)]],CD[],2,TRUE)</f>
        <v>TORA</v>
      </c>
      <c r="Q1569" s="87" t="str">
        <f>VLOOKUP(CENSO[[#This Row],[DAP (cm)]],DD[],2,TRUE)</f>
        <v>50├ 60</v>
      </c>
      <c r="R1569" s="87" t="str" cm="1">
        <f t="array" ref="R1569">INDEX(_xlfn.TEXTSPLIT(CENSO[[#This Row],[NOME CIENTIFICO]]," "),1)</f>
        <v>Couratari</v>
      </c>
      <c r="S1569" s="98" t="s">
        <v>1004</v>
      </c>
      <c r="T1569" s="87">
        <f>_xlfn.MINIFS(CENSO[DAP (cm)],CENSO[NOME CIENTIFICO],CENSO[[#This Row],[NOME CIENTIFICO]])</f>
        <v>38.833806114422465</v>
      </c>
      <c r="U15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69" s="87" t="str">
        <f>IF(CENSO[[#This Row],[DAP (cm)]]&lt;CENSO[[#This Row],[DMCE (cm)]],"DAP &lt; DMCE","DAP ≥ DMCE")</f>
        <v>DAP ≥ DMCE</v>
      </c>
      <c r="W1569" s="87" t="str">
        <f>IF(CENSO[[#This Row],[DAP (cm)]]&gt;200, "Superior", "Inferior")</f>
        <v>Inferior</v>
      </c>
      <c r="X1569" s="87" t="str">
        <f>VLOOKUP(CENSO[[#This Row],[NOME COMUM]],ESPECIES[],4,FALSE)</f>
        <v>Não</v>
      </c>
      <c r="Y1569" s="87" t="str">
        <f>IF(IFERROR(VLOOKUP(CENSO[[#This Row],[NOME COMUM]],COMERCIAIS[],2, FALSE), "Não") &lt;&gt; "Não", "Sim", "Não")</f>
        <v>Sim</v>
      </c>
      <c r="Z1569" s="133">
        <f>CENSO[[#This Row],[g (m²)]]/SUM(AEEF[AEEF-UT])</f>
        <v>4.9210179455847001E-4</v>
      </c>
      <c r="AA1569" s="133">
        <f>CENSO[[#This Row],[v (m³)]]/SUM(AEEF[AEEF-UT])</f>
        <v>6.8894251238185789E-3</v>
      </c>
    </row>
    <row r="1570" spans="1:27" ht="14">
      <c r="A1570" s="86">
        <v>1</v>
      </c>
      <c r="B1570" s="86">
        <v>1</v>
      </c>
      <c r="C1570" s="63">
        <v>51</v>
      </c>
      <c r="D1570" s="63">
        <v>1569</v>
      </c>
      <c r="E1570" s="63" t="str">
        <f>VLOOKUP(CENSO[[#This Row],[NOME COMUM]],ESPECIES[],2,FALSE)</f>
        <v>Piptadenia suaveolens Miq.</v>
      </c>
      <c r="F1570" s="64" t="s">
        <v>22</v>
      </c>
      <c r="G1570" s="64">
        <v>267</v>
      </c>
      <c r="H1570" s="97">
        <f>CENSO[[#This Row],[CAP (cm)]]/PI()</f>
        <v>84.988739611072106</v>
      </c>
      <c r="I1570" s="64">
        <v>16</v>
      </c>
      <c r="J1570" s="96">
        <f>(PI()*(CENSO[[#This Row],[DAP (cm)]]^2))/40000</f>
        <v>0.56729983690390628</v>
      </c>
      <c r="K1570" s="96">
        <f>CENSO[[#This Row],[g (m²)]]*CENSO[[#This Row],[H (m)]]*0.7</f>
        <v>6.35375817332375</v>
      </c>
      <c r="L1570" s="64">
        <v>1</v>
      </c>
      <c r="M1570" s="65">
        <v>367340</v>
      </c>
      <c r="N1570" s="87">
        <v>9707544.6999999899</v>
      </c>
      <c r="O1570" s="87" t="s">
        <v>1228</v>
      </c>
      <c r="P1570" s="87" t="str">
        <f>VLOOKUP(CENSO[[#This Row],[DAP (cm)]],CD[],2,TRUE)</f>
        <v>TORA</v>
      </c>
      <c r="Q1570" s="87" t="str">
        <f>VLOOKUP(CENSO[[#This Row],[DAP (cm)]],DD[],2,TRUE)</f>
        <v>80├ 90</v>
      </c>
      <c r="R1570" s="87" t="str" cm="1">
        <f t="array" ref="R1570">INDEX(_xlfn.TEXTSPLIT(CENSO[[#This Row],[NOME CIENTIFICO]]," "),1)</f>
        <v>Piptadenia</v>
      </c>
      <c r="S1570" s="98" t="s">
        <v>1004</v>
      </c>
      <c r="T1570" s="87">
        <f>_xlfn.MINIFS(CENSO[DAP (cm)],CENSO[NOME CIENTIFICO],CENSO[[#This Row],[NOME CIENTIFICO]])</f>
        <v>39.788735772973837</v>
      </c>
      <c r="U15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70" s="87" t="str">
        <f>IF(CENSO[[#This Row],[DAP (cm)]]&lt;CENSO[[#This Row],[DMCE (cm)]],"DAP &lt; DMCE","DAP ≥ DMCE")</f>
        <v>DAP ≥ DMCE</v>
      </c>
      <c r="W1570" s="87" t="str">
        <f>IF(CENSO[[#This Row],[DAP (cm)]]&gt;200, "Superior", "Inferior")</f>
        <v>Inferior</v>
      </c>
      <c r="X1570" s="87" t="str">
        <f>VLOOKUP(CENSO[[#This Row],[NOME COMUM]],ESPECIES[],4,FALSE)</f>
        <v>Não</v>
      </c>
      <c r="Y1570" s="87" t="str">
        <f>IF(IFERROR(VLOOKUP(CENSO[[#This Row],[NOME COMUM]],COMERCIAIS[],2, FALSE), "Não") &lt;&gt; "Não", "Sim", "Não")</f>
        <v>Sim</v>
      </c>
      <c r="Z1570" s="133">
        <f>CENSO[[#This Row],[g (m²)]]/SUM(AEEF[AEEF-UT])</f>
        <v>9.9257143595175325E-4</v>
      </c>
      <c r="AA1570" s="133">
        <f>CENSO[[#This Row],[v (m³)]]/SUM(AEEF[AEEF-UT])</f>
        <v>1.1116800082659636E-2</v>
      </c>
    </row>
    <row r="1571" spans="1:27" ht="14">
      <c r="A1571" s="86">
        <v>1</v>
      </c>
      <c r="B1571" s="86">
        <v>1</v>
      </c>
      <c r="C1571" s="63">
        <v>51</v>
      </c>
      <c r="D1571" s="63">
        <v>1570</v>
      </c>
      <c r="E1571" s="63" t="str">
        <f>VLOOKUP(CENSO[[#This Row],[NOME COMUM]],ESPECIES[],2,FALSE)</f>
        <v>Ocotea cymbarum Kunth</v>
      </c>
      <c r="F1571" s="64" t="s">
        <v>11</v>
      </c>
      <c r="G1571" s="64">
        <v>135</v>
      </c>
      <c r="H1571" s="97">
        <f>CENSO[[#This Row],[CAP (cm)]]/PI()</f>
        <v>42.971834634811742</v>
      </c>
      <c r="I1571" s="64">
        <v>14</v>
      </c>
      <c r="J1571" s="96">
        <f>(PI()*(CENSO[[#This Row],[DAP (cm)]]^2))/40000</f>
        <v>0.14502994189248961</v>
      </c>
      <c r="K1571" s="96">
        <f>CENSO[[#This Row],[g (m²)]]*CENSO[[#This Row],[H (m)]]*0.7</f>
        <v>1.421293430546398</v>
      </c>
      <c r="L1571" s="64">
        <v>1</v>
      </c>
      <c r="M1571" s="65">
        <v>367347.9</v>
      </c>
      <c r="N1571" s="87">
        <v>9707555</v>
      </c>
      <c r="O1571" s="98" t="s">
        <v>1225</v>
      </c>
      <c r="P1571" s="87" t="str">
        <f>VLOOKUP(CENSO[[#This Row],[DAP (cm)]],CD[],2,TRUE)</f>
        <v>TORETE</v>
      </c>
      <c r="Q1571" s="87" t="str">
        <f>VLOOKUP(CENSO[[#This Row],[DAP (cm)]],DD[],2,TRUE)</f>
        <v>40├ 50</v>
      </c>
      <c r="R1571" s="87" t="str" cm="1">
        <f t="array" ref="R1571">INDEX(_xlfn.TEXTSPLIT(CENSO[[#This Row],[NOME CIENTIFICO]]," "),1)</f>
        <v>Ocotea</v>
      </c>
      <c r="S1571" s="98" t="s">
        <v>1004</v>
      </c>
      <c r="T1571" s="87">
        <f>_xlfn.MINIFS(CENSO[DAP (cm)],CENSO[NOME CIENTIFICO],CENSO[[#This Row],[NOME CIENTIFICO]])</f>
        <v>39.470425886790046</v>
      </c>
      <c r="U15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71" s="87" t="str">
        <f>IF(CENSO[[#This Row],[DAP (cm)]]&lt;CENSO[[#This Row],[DMCE (cm)]],"DAP &lt; DMCE","DAP ≥ DMCE")</f>
        <v>DAP &lt; DMCE</v>
      </c>
      <c r="W1571" s="87" t="str">
        <f>IF(CENSO[[#This Row],[DAP (cm)]]&gt;200, "Superior", "Inferior")</f>
        <v>Inferior</v>
      </c>
      <c r="X1571" s="87" t="str">
        <f>VLOOKUP(CENSO[[#This Row],[NOME COMUM]],ESPECIES[],4,FALSE)</f>
        <v>Não</v>
      </c>
      <c r="Y1571" s="87" t="str">
        <f>IF(IFERROR(VLOOKUP(CENSO[[#This Row],[NOME COMUM]],COMERCIAIS[],2, FALSE), "Não") &lt;&gt; "Não", "Sim", "Não")</f>
        <v>Sim</v>
      </c>
      <c r="Z1571" s="133">
        <f>CENSO[[#This Row],[g (m²)]]/SUM(AEEF[AEEF-UT])</f>
        <v>2.53750430223747E-4</v>
      </c>
      <c r="AA1571" s="133">
        <f>CENSO[[#This Row],[v (m³)]]/SUM(AEEF[AEEF-UT])</f>
        <v>2.4867542161927207E-3</v>
      </c>
    </row>
    <row r="1572" spans="1:27" ht="14">
      <c r="A1572" s="86">
        <v>1</v>
      </c>
      <c r="B1572" s="86">
        <v>1</v>
      </c>
      <c r="C1572" s="63">
        <v>51</v>
      </c>
      <c r="D1572" s="63">
        <v>1571</v>
      </c>
      <c r="E1572" s="63" t="str">
        <f>VLOOKUP(CENSO[[#This Row],[NOME COMUM]],ESPECIES[],2,FALSE)</f>
        <v>Couratari guianensis Aubl.</v>
      </c>
      <c r="F1572" s="64" t="s">
        <v>6</v>
      </c>
      <c r="G1572" s="64">
        <v>176</v>
      </c>
      <c r="H1572" s="97">
        <f>CENSO[[#This Row],[CAP (cm)]]/PI()</f>
        <v>56.022539968347161</v>
      </c>
      <c r="I1572" s="64">
        <v>18</v>
      </c>
      <c r="J1572" s="96">
        <f>(PI()*(CENSO[[#This Row],[DAP (cm)]]^2))/40000</f>
        <v>0.24649917586072753</v>
      </c>
      <c r="K1572" s="96">
        <f>CENSO[[#This Row],[g (m²)]]*CENSO[[#This Row],[H (m)]]*0.7</f>
        <v>3.1058896158451668</v>
      </c>
      <c r="L1572" s="64">
        <v>1</v>
      </c>
      <c r="M1572" s="65">
        <v>367335.2</v>
      </c>
      <c r="N1572" s="87">
        <v>9707566.3000000007</v>
      </c>
      <c r="O1572" s="87" t="s">
        <v>1228</v>
      </c>
      <c r="P1572" s="87" t="str">
        <f>VLOOKUP(CENSO[[#This Row],[DAP (cm)]],CD[],2,TRUE)</f>
        <v>TORA</v>
      </c>
      <c r="Q1572" s="87" t="str">
        <f>VLOOKUP(CENSO[[#This Row],[DAP (cm)]],DD[],2,TRUE)</f>
        <v>50├ 60</v>
      </c>
      <c r="R1572" s="87" t="str" cm="1">
        <f t="array" ref="R1572">INDEX(_xlfn.TEXTSPLIT(CENSO[[#This Row],[NOME CIENTIFICO]]," "),1)</f>
        <v>Couratari</v>
      </c>
      <c r="S1572" s="98" t="s">
        <v>1004</v>
      </c>
      <c r="T1572" s="87">
        <f>_xlfn.MINIFS(CENSO[DAP (cm)],CENSO[NOME CIENTIFICO],CENSO[[#This Row],[NOME CIENTIFICO]])</f>
        <v>38.833806114422465</v>
      </c>
      <c r="U15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72" s="87" t="str">
        <f>IF(CENSO[[#This Row],[DAP (cm)]]&lt;CENSO[[#This Row],[DMCE (cm)]],"DAP &lt; DMCE","DAP ≥ DMCE")</f>
        <v>DAP ≥ DMCE</v>
      </c>
      <c r="W1572" s="87" t="str">
        <f>IF(CENSO[[#This Row],[DAP (cm)]]&gt;200, "Superior", "Inferior")</f>
        <v>Inferior</v>
      </c>
      <c r="X1572" s="87" t="str">
        <f>VLOOKUP(CENSO[[#This Row],[NOME COMUM]],ESPECIES[],4,FALSE)</f>
        <v>Não</v>
      </c>
      <c r="Y1572" s="87" t="str">
        <f>IF(IFERROR(VLOOKUP(CENSO[[#This Row],[NOME COMUM]],COMERCIAIS[],2, FALSE), "Não") &lt;&gt; "Não", "Sim", "Não")</f>
        <v>Sim</v>
      </c>
      <c r="Z1572" s="133">
        <f>CENSO[[#This Row],[g (m²)]]/SUM(AEEF[AEEF-UT])</f>
        <v>4.3128523054105841E-4</v>
      </c>
      <c r="AA1572" s="133">
        <f>CENSO[[#This Row],[v (m³)]]/SUM(AEEF[AEEF-UT])</f>
        <v>5.434193904817336E-3</v>
      </c>
    </row>
    <row r="1573" spans="1:27" ht="14">
      <c r="A1573" s="86">
        <v>1</v>
      </c>
      <c r="B1573" s="86">
        <v>1</v>
      </c>
      <c r="C1573" s="63">
        <v>51</v>
      </c>
      <c r="D1573" s="63">
        <v>1572</v>
      </c>
      <c r="E1573" s="63" t="str">
        <f>VLOOKUP(CENSO[[#This Row],[NOME COMUM]],ESPECIES[],2,FALSE)</f>
        <v>Couratari guianensis Aubl.</v>
      </c>
      <c r="F1573" s="64" t="s">
        <v>6</v>
      </c>
      <c r="G1573" s="64">
        <v>174</v>
      </c>
      <c r="H1573" s="97">
        <f>CENSO[[#This Row],[CAP (cm)]]/PI()</f>
        <v>55.38592019597958</v>
      </c>
      <c r="I1573" s="64">
        <v>17</v>
      </c>
      <c r="J1573" s="96">
        <f>(PI()*(CENSO[[#This Row],[DAP (cm)]]^2))/40000</f>
        <v>0.2409287528525112</v>
      </c>
      <c r="K1573" s="96">
        <f>CENSO[[#This Row],[g (m²)]]*CENSO[[#This Row],[H (m)]]*0.7</f>
        <v>2.8670521589448832</v>
      </c>
      <c r="L1573" s="64">
        <v>1</v>
      </c>
      <c r="M1573" s="65">
        <v>367309.2</v>
      </c>
      <c r="N1573" s="87">
        <v>9707565.3000000007</v>
      </c>
      <c r="O1573" s="87" t="s">
        <v>1228</v>
      </c>
      <c r="P1573" s="87" t="str">
        <f>VLOOKUP(CENSO[[#This Row],[DAP (cm)]],CD[],2,TRUE)</f>
        <v>TORA</v>
      </c>
      <c r="Q1573" s="87" t="str">
        <f>VLOOKUP(CENSO[[#This Row],[DAP (cm)]],DD[],2,TRUE)</f>
        <v>50├ 60</v>
      </c>
      <c r="R1573" s="87" t="str" cm="1">
        <f t="array" ref="R1573">INDEX(_xlfn.TEXTSPLIT(CENSO[[#This Row],[NOME CIENTIFICO]]," "),1)</f>
        <v>Couratari</v>
      </c>
      <c r="S1573" s="98" t="s">
        <v>1004</v>
      </c>
      <c r="T1573" s="87">
        <f>_xlfn.MINIFS(CENSO[DAP (cm)],CENSO[NOME CIENTIFICO],CENSO[[#This Row],[NOME CIENTIFICO]])</f>
        <v>38.833806114422465</v>
      </c>
      <c r="U15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73" s="87" t="str">
        <f>IF(CENSO[[#This Row],[DAP (cm)]]&lt;CENSO[[#This Row],[DMCE (cm)]],"DAP &lt; DMCE","DAP ≥ DMCE")</f>
        <v>DAP ≥ DMCE</v>
      </c>
      <c r="W1573" s="87" t="str">
        <f>IF(CENSO[[#This Row],[DAP (cm)]]&gt;200, "Superior", "Inferior")</f>
        <v>Inferior</v>
      </c>
      <c r="X1573" s="87" t="str">
        <f>VLOOKUP(CENSO[[#This Row],[NOME COMUM]],ESPECIES[],4,FALSE)</f>
        <v>Não</v>
      </c>
      <c r="Y1573" s="87" t="str">
        <f>IF(IFERROR(VLOOKUP(CENSO[[#This Row],[NOME COMUM]],COMERCIAIS[],2, FALSE), "Não") &lt;&gt; "Não", "Sim", "Não")</f>
        <v>Sim</v>
      </c>
      <c r="Z1573" s="133">
        <f>CENSO[[#This Row],[g (m²)]]/SUM(AEEF[AEEF-UT])</f>
        <v>4.2153898630749889E-4</v>
      </c>
      <c r="AA1573" s="133">
        <f>CENSO[[#This Row],[v (m³)]]/SUM(AEEF[AEEF-UT])</f>
        <v>5.0163139370592363E-3</v>
      </c>
    </row>
    <row r="1574" spans="1:27" ht="14">
      <c r="A1574" s="86">
        <v>1</v>
      </c>
      <c r="B1574" s="86">
        <v>1</v>
      </c>
      <c r="C1574" s="63">
        <v>51</v>
      </c>
      <c r="D1574" s="63">
        <v>1573</v>
      </c>
      <c r="E1574" s="63" t="str">
        <f>VLOOKUP(CENSO[[#This Row],[NOME COMUM]],ESPECIES[],2,FALSE)</f>
        <v>Dipteryx odorata (Aubl.) Willd.</v>
      </c>
      <c r="F1574" s="64" t="s">
        <v>4</v>
      </c>
      <c r="G1574" s="64">
        <v>246</v>
      </c>
      <c r="H1574" s="97">
        <f>CENSO[[#This Row],[CAP (cm)]]/PI()</f>
        <v>78.304232001212512</v>
      </c>
      <c r="I1574" s="64">
        <v>16</v>
      </c>
      <c r="J1574" s="96">
        <f>(PI()*(CENSO[[#This Row],[DAP (cm)]]^2))/40000</f>
        <v>0.48157102680745695</v>
      </c>
      <c r="K1574" s="96">
        <f>CENSO[[#This Row],[g (m²)]]*CENSO[[#This Row],[H (m)]]*0.7</f>
        <v>5.3935955002435172</v>
      </c>
      <c r="L1574" s="64">
        <v>1</v>
      </c>
      <c r="M1574" s="65">
        <v>367306.5</v>
      </c>
      <c r="N1574" s="87">
        <v>9707565</v>
      </c>
      <c r="O1574" s="98" t="s">
        <v>1225</v>
      </c>
      <c r="P1574" s="87" t="str">
        <f>VLOOKUP(CENSO[[#This Row],[DAP (cm)]],CD[],2,TRUE)</f>
        <v>TORA</v>
      </c>
      <c r="Q1574" s="87" t="str">
        <f>VLOOKUP(CENSO[[#This Row],[DAP (cm)]],DD[],2,TRUE)</f>
        <v>70├ 80</v>
      </c>
      <c r="R1574" s="87" t="str" cm="1">
        <f t="array" ref="R1574">INDEX(_xlfn.TEXTSPLIT(CENSO[[#This Row],[NOME CIENTIFICO]]," "),1)</f>
        <v>Dipteryx</v>
      </c>
      <c r="S1574" s="98" t="s">
        <v>1004</v>
      </c>
      <c r="T1574" s="87">
        <f>_xlfn.MINIFS(CENSO[DAP (cm)],CENSO[NOME CIENTIFICO],CENSO[[#This Row],[NOME CIENTIFICO]])</f>
        <v>39.152116000606256</v>
      </c>
      <c r="U15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80</v>
      </c>
      <c r="V1574" s="87" t="str">
        <f>IF(CENSO[[#This Row],[DAP (cm)]]&lt;CENSO[[#This Row],[DMCE (cm)]],"DAP &lt; DMCE","DAP ≥ DMCE")</f>
        <v>DAP &lt; DMCE</v>
      </c>
      <c r="W1574" s="87" t="str">
        <f>IF(CENSO[[#This Row],[DAP (cm)]]&gt;200, "Superior", "Inferior")</f>
        <v>Inferior</v>
      </c>
      <c r="X1574" s="87" t="str">
        <f>VLOOKUP(CENSO[[#This Row],[NOME COMUM]],ESPECIES[],4,FALSE)</f>
        <v>Vulneravel</v>
      </c>
      <c r="Y1574" s="87" t="str">
        <f>IF(IFERROR(VLOOKUP(CENSO[[#This Row],[NOME COMUM]],COMERCIAIS[],2, FALSE), "Não") &lt;&gt; "Não", "Sim", "Não")</f>
        <v>Sim</v>
      </c>
      <c r="Z1574" s="133">
        <f>CENSO[[#This Row],[g (m²)]]/SUM(AEEF[AEEF-UT])</f>
        <v>8.4257673719727181E-4</v>
      </c>
      <c r="AA1574" s="133">
        <f>CENSO[[#This Row],[v (m³)]]/SUM(AEEF[AEEF-UT])</f>
        <v>9.4368594566094435E-3</v>
      </c>
    </row>
    <row r="1575" spans="1:27" ht="14">
      <c r="A1575" s="86">
        <v>1</v>
      </c>
      <c r="B1575" s="86">
        <v>1</v>
      </c>
      <c r="C1575" s="63">
        <v>51</v>
      </c>
      <c r="D1575" s="63">
        <v>1574</v>
      </c>
      <c r="E1575" s="63" t="str">
        <f>VLOOKUP(CENSO[[#This Row],[NOME COMUM]],ESPECIES[],2,FALSE)</f>
        <v>Couratari guianensis Aubl.</v>
      </c>
      <c r="F1575" s="64" t="s">
        <v>6</v>
      </c>
      <c r="G1575" s="64">
        <v>312</v>
      </c>
      <c r="H1575" s="97">
        <f>CENSO[[#This Row],[CAP (cm)]]/PI()</f>
        <v>99.312684489342686</v>
      </c>
      <c r="I1575" s="64">
        <v>20</v>
      </c>
      <c r="J1575" s="96">
        <f>(PI()*(CENSO[[#This Row],[DAP (cm)]]^2))/40000</f>
        <v>0.77463893901687286</v>
      </c>
      <c r="K1575" s="96">
        <f>CENSO[[#This Row],[g (m²)]]*CENSO[[#This Row],[H (m)]]*0.7</f>
        <v>10.844945146236219</v>
      </c>
      <c r="L1575" s="64">
        <v>1</v>
      </c>
      <c r="M1575" s="65">
        <v>367327.2</v>
      </c>
      <c r="N1575" s="87">
        <v>9707590.6999999899</v>
      </c>
      <c r="O1575" s="87" t="s">
        <v>1228</v>
      </c>
      <c r="P1575" s="87" t="str">
        <f>VLOOKUP(CENSO[[#This Row],[DAP (cm)]],CD[],2,TRUE)</f>
        <v>TORA</v>
      </c>
      <c r="Q1575" s="87" t="str">
        <f>VLOOKUP(CENSO[[#This Row],[DAP (cm)]],DD[],2,TRUE)</f>
        <v>90├ 100</v>
      </c>
      <c r="R1575" s="87" t="str" cm="1">
        <f t="array" ref="R1575">INDEX(_xlfn.TEXTSPLIT(CENSO[[#This Row],[NOME CIENTIFICO]]," "),1)</f>
        <v>Couratari</v>
      </c>
      <c r="S1575" s="98" t="s">
        <v>1004</v>
      </c>
      <c r="T1575" s="87">
        <f>_xlfn.MINIFS(CENSO[DAP (cm)],CENSO[NOME CIENTIFICO],CENSO[[#This Row],[NOME CIENTIFICO]])</f>
        <v>38.833806114422465</v>
      </c>
      <c r="U15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75" s="87" t="str">
        <f>IF(CENSO[[#This Row],[DAP (cm)]]&lt;CENSO[[#This Row],[DMCE (cm)]],"DAP &lt; DMCE","DAP ≥ DMCE")</f>
        <v>DAP ≥ DMCE</v>
      </c>
      <c r="W1575" s="87" t="str">
        <f>IF(CENSO[[#This Row],[DAP (cm)]]&gt;200, "Superior", "Inferior")</f>
        <v>Inferior</v>
      </c>
      <c r="X1575" s="87" t="str">
        <f>VLOOKUP(CENSO[[#This Row],[NOME COMUM]],ESPECIES[],4,FALSE)</f>
        <v>Não</v>
      </c>
      <c r="Y1575" s="87" t="str">
        <f>IF(IFERROR(VLOOKUP(CENSO[[#This Row],[NOME COMUM]],COMERCIAIS[],2, FALSE), "Não") &lt;&gt; "Não", "Sim", "Não")</f>
        <v>Sim</v>
      </c>
      <c r="Z1575" s="133">
        <f>CENSO[[#This Row],[g (m²)]]/SUM(AEEF[AEEF-UT])</f>
        <v>1.3553405695308877E-3</v>
      </c>
      <c r="AA1575" s="133">
        <f>CENSO[[#This Row],[v (m³)]]/SUM(AEEF[AEEF-UT])</f>
        <v>1.8974767973432425E-2</v>
      </c>
    </row>
    <row r="1576" spans="1:27" ht="14">
      <c r="A1576" s="86">
        <v>1</v>
      </c>
      <c r="B1576" s="86">
        <v>1</v>
      </c>
      <c r="C1576" s="63">
        <v>51</v>
      </c>
      <c r="D1576" s="63">
        <v>1575</v>
      </c>
      <c r="E1576" s="63" t="str">
        <f>VLOOKUP(CENSO[[#This Row],[NOME COMUM]],ESPECIES[],2,FALSE)</f>
        <v>Tachigali myrmecophila Ducke</v>
      </c>
      <c r="F1576" s="64" t="s">
        <v>14</v>
      </c>
      <c r="G1576" s="64">
        <v>247</v>
      </c>
      <c r="H1576" s="97">
        <f>CENSO[[#This Row],[CAP (cm)]]/PI()</f>
        <v>78.622541887396295</v>
      </c>
      <c r="I1576" s="64">
        <v>16</v>
      </c>
      <c r="J1576" s="96">
        <f>(PI()*(CENSO[[#This Row],[DAP (cm)]]^2))/40000</f>
        <v>0.48549419615467204</v>
      </c>
      <c r="K1576" s="96">
        <f>CENSO[[#This Row],[g (m²)]]*CENSO[[#This Row],[H (m)]]*0.7</f>
        <v>5.4375349969323263</v>
      </c>
      <c r="L1576" s="64">
        <v>1</v>
      </c>
      <c r="M1576" s="65">
        <v>367293.7</v>
      </c>
      <c r="N1576" s="87">
        <v>9707569.6999999899</v>
      </c>
      <c r="O1576" s="87" t="s">
        <v>1228</v>
      </c>
      <c r="P1576" s="87" t="str">
        <f>VLOOKUP(CENSO[[#This Row],[DAP (cm)]],CD[],2,TRUE)</f>
        <v>TORA</v>
      </c>
      <c r="Q1576" s="87" t="str">
        <f>VLOOKUP(CENSO[[#This Row],[DAP (cm)]],DD[],2,TRUE)</f>
        <v>70├ 80</v>
      </c>
      <c r="R1576" s="87" t="str" cm="1">
        <f t="array" ref="R1576">INDEX(_xlfn.TEXTSPLIT(CENSO[[#This Row],[NOME CIENTIFICO]]," "),1)</f>
        <v>Tachigali</v>
      </c>
      <c r="S1576" s="98" t="s">
        <v>1004</v>
      </c>
      <c r="T1576" s="87">
        <f>_xlfn.MINIFS(CENSO[DAP (cm)],CENSO[NOME CIENTIFICO],CENSO[[#This Row],[NOME CIENTIFICO]])</f>
        <v>39.152116000606256</v>
      </c>
      <c r="U15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76" s="87" t="str">
        <f>IF(CENSO[[#This Row],[DAP (cm)]]&lt;CENSO[[#This Row],[DMCE (cm)]],"DAP &lt; DMCE","DAP ≥ DMCE")</f>
        <v>DAP ≥ DMCE</v>
      </c>
      <c r="W1576" s="87" t="str">
        <f>IF(CENSO[[#This Row],[DAP (cm)]]&gt;200, "Superior", "Inferior")</f>
        <v>Inferior</v>
      </c>
      <c r="X1576" s="87" t="str">
        <f>VLOOKUP(CENSO[[#This Row],[NOME COMUM]],ESPECIES[],4,FALSE)</f>
        <v>Não</v>
      </c>
      <c r="Y1576" s="87" t="str">
        <f>IF(IFERROR(VLOOKUP(CENSO[[#This Row],[NOME COMUM]],COMERCIAIS[],2, FALSE), "Não") &lt;&gt; "Não", "Sim", "Não")</f>
        <v>Sim</v>
      </c>
      <c r="Z1576" s="133">
        <f>CENSO[[#This Row],[g (m²)]]/SUM(AEEF[AEEF-UT])</f>
        <v>8.4944087777890709E-4</v>
      </c>
      <c r="AA1576" s="133">
        <f>CENSO[[#This Row],[v (m³)]]/SUM(AEEF[AEEF-UT])</f>
        <v>9.5137378311237579E-3</v>
      </c>
    </row>
    <row r="1577" spans="1:27" ht="14">
      <c r="A1577" s="86">
        <v>1</v>
      </c>
      <c r="B1577" s="86">
        <v>1</v>
      </c>
      <c r="C1577" s="63">
        <v>51</v>
      </c>
      <c r="D1577" s="63">
        <v>1576</v>
      </c>
      <c r="E1577" s="63" t="str">
        <f>VLOOKUP(CENSO[[#This Row],[NOME COMUM]],ESPECIES[],2,FALSE)</f>
        <v>Astronium lecointei Ducke</v>
      </c>
      <c r="F1577" s="64" t="s">
        <v>5</v>
      </c>
      <c r="G1577" s="64">
        <v>154</v>
      </c>
      <c r="H1577" s="97">
        <f>CENSO[[#This Row],[CAP (cm)]]/PI()</f>
        <v>49.019722472303762</v>
      </c>
      <c r="I1577" s="64">
        <v>18</v>
      </c>
      <c r="J1577" s="96">
        <f>(PI()*(CENSO[[#This Row],[DAP (cm)]]^2))/40000</f>
        <v>0.18872593151836947</v>
      </c>
      <c r="K1577" s="96">
        <f>CENSO[[#This Row],[g (m²)]]*CENSO[[#This Row],[H (m)]]*0.7</f>
        <v>2.3779467371314551</v>
      </c>
      <c r="L1577" s="64">
        <v>1</v>
      </c>
      <c r="M1577" s="65">
        <v>367302.7</v>
      </c>
      <c r="N1577" s="87">
        <v>9707603.0999999903</v>
      </c>
      <c r="O1577" s="98" t="s">
        <v>1225</v>
      </c>
      <c r="P1577" s="87" t="str">
        <f>VLOOKUP(CENSO[[#This Row],[DAP (cm)]],CD[],2,TRUE)</f>
        <v>TORETE</v>
      </c>
      <c r="Q1577" s="87" t="str">
        <f>VLOOKUP(CENSO[[#This Row],[DAP (cm)]],DD[],2,TRUE)</f>
        <v>40├ 50</v>
      </c>
      <c r="R1577" s="87" t="str" cm="1">
        <f t="array" ref="R1577">INDEX(_xlfn.TEXTSPLIT(CENSO[[#This Row],[NOME CIENTIFICO]]," "),1)</f>
        <v>Astronium</v>
      </c>
      <c r="S1577" s="98" t="s">
        <v>1004</v>
      </c>
      <c r="T1577" s="87">
        <f>_xlfn.MINIFS(CENSO[DAP (cm)],CENSO[NOME CIENTIFICO],CENSO[[#This Row],[NOME CIENTIFICO]])</f>
        <v>40.107045659157627</v>
      </c>
      <c r="U15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577" s="87" t="str">
        <f>IF(CENSO[[#This Row],[DAP (cm)]]&lt;CENSO[[#This Row],[DMCE (cm)]],"DAP &lt; DMCE","DAP ≥ DMCE")</f>
        <v>DAP &lt; DMCE</v>
      </c>
      <c r="W1577" s="87" t="str">
        <f>IF(CENSO[[#This Row],[DAP (cm)]]&gt;200, "Superior", "Inferior")</f>
        <v>Inferior</v>
      </c>
      <c r="X1577" s="87" t="str">
        <f>VLOOKUP(CENSO[[#This Row],[NOME COMUM]],ESPECIES[],4,FALSE)</f>
        <v>Não</v>
      </c>
      <c r="Y1577" s="87" t="str">
        <f>IF(IFERROR(VLOOKUP(CENSO[[#This Row],[NOME COMUM]],COMERCIAIS[],2, FALSE), "Não") &lt;&gt; "Não", "Sim", "Não")</f>
        <v>Sim</v>
      </c>
      <c r="Z1577" s="133">
        <f>CENSO[[#This Row],[g (m²)]]/SUM(AEEF[AEEF-UT])</f>
        <v>3.3020275463299778E-4</v>
      </c>
      <c r="AA1577" s="133">
        <f>CENSO[[#This Row],[v (m³)]]/SUM(AEEF[AEEF-UT])</f>
        <v>4.1605547083757716E-3</v>
      </c>
    </row>
    <row r="1578" spans="1:27" ht="14">
      <c r="A1578" s="86">
        <v>1</v>
      </c>
      <c r="B1578" s="86">
        <v>1</v>
      </c>
      <c r="C1578" s="63">
        <v>51</v>
      </c>
      <c r="D1578" s="63">
        <v>1577</v>
      </c>
      <c r="E1578" s="63" t="str">
        <f>VLOOKUP(CENSO[[#This Row],[NOME COMUM]],ESPECIES[],2,FALSE)</f>
        <v>Couratari guianensis Aubl.</v>
      </c>
      <c r="F1578" s="64" t="s">
        <v>6</v>
      </c>
      <c r="G1578" s="64">
        <v>323</v>
      </c>
      <c r="H1578" s="97">
        <f>CENSO[[#This Row],[CAP (cm)]]/PI()</f>
        <v>102.81409323736439</v>
      </c>
      <c r="I1578" s="64">
        <v>20</v>
      </c>
      <c r="J1578" s="96">
        <f>(PI()*(CENSO[[#This Row],[DAP (cm)]]^2))/40000</f>
        <v>0.83022380289171738</v>
      </c>
      <c r="K1578" s="96">
        <f>CENSO[[#This Row],[g (m²)]]*CENSO[[#This Row],[H (m)]]*0.7</f>
        <v>11.623133240484043</v>
      </c>
      <c r="L1578" s="64">
        <v>1</v>
      </c>
      <c r="M1578" s="65">
        <v>367284.09999999899</v>
      </c>
      <c r="N1578" s="87">
        <v>9707598.3000000007</v>
      </c>
      <c r="O1578" s="87" t="s">
        <v>1228</v>
      </c>
      <c r="P1578" s="87" t="str">
        <f>VLOOKUP(CENSO[[#This Row],[DAP (cm)]],CD[],2,TRUE)</f>
        <v>TORA</v>
      </c>
      <c r="Q1578" s="87" t="str">
        <f>VLOOKUP(CENSO[[#This Row],[DAP (cm)]],DD[],2,TRUE)</f>
        <v>100├ 110</v>
      </c>
      <c r="R1578" s="87" t="str" cm="1">
        <f t="array" ref="R1578">INDEX(_xlfn.TEXTSPLIT(CENSO[[#This Row],[NOME CIENTIFICO]]," "),1)</f>
        <v>Couratari</v>
      </c>
      <c r="S1578" s="98" t="s">
        <v>1004</v>
      </c>
      <c r="T1578" s="87">
        <f>_xlfn.MINIFS(CENSO[DAP (cm)],CENSO[NOME CIENTIFICO],CENSO[[#This Row],[NOME CIENTIFICO]])</f>
        <v>38.833806114422465</v>
      </c>
      <c r="U15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78" s="87" t="str">
        <f>IF(CENSO[[#This Row],[DAP (cm)]]&lt;CENSO[[#This Row],[DMCE (cm)]],"DAP &lt; DMCE","DAP ≥ DMCE")</f>
        <v>DAP ≥ DMCE</v>
      </c>
      <c r="W1578" s="87" t="str">
        <f>IF(CENSO[[#This Row],[DAP (cm)]]&gt;200, "Superior", "Inferior")</f>
        <v>Inferior</v>
      </c>
      <c r="X1578" s="87" t="str">
        <f>VLOOKUP(CENSO[[#This Row],[NOME COMUM]],ESPECIES[],4,FALSE)</f>
        <v>Não</v>
      </c>
      <c r="Y1578" s="87" t="str">
        <f>IF(IFERROR(VLOOKUP(CENSO[[#This Row],[NOME COMUM]],COMERCIAIS[],2, FALSE), "Não") &lt;&gt; "Não", "Sim", "Não")</f>
        <v>Sim</v>
      </c>
      <c r="Z1578" s="133">
        <f>CENSO[[#This Row],[g (m²)]]/SUM(AEEF[AEEF-UT])</f>
        <v>1.4525941637757644E-3</v>
      </c>
      <c r="AA1578" s="133">
        <f>CENSO[[#This Row],[v (m³)]]/SUM(AEEF[AEEF-UT])</f>
        <v>2.03363182928607E-2</v>
      </c>
    </row>
    <row r="1579" spans="1:27" ht="14">
      <c r="A1579" s="86">
        <v>1</v>
      </c>
      <c r="B1579" s="86">
        <v>1</v>
      </c>
      <c r="C1579" s="63">
        <v>51</v>
      </c>
      <c r="D1579" s="63">
        <v>1578</v>
      </c>
      <c r="E1579" s="63" t="str">
        <f>VLOOKUP(CENSO[[#This Row],[NOME COMUM]],ESPECIES[],2,FALSE)</f>
        <v>Piptadenia suaveolens Miq.</v>
      </c>
      <c r="F1579" s="64" t="s">
        <v>22</v>
      </c>
      <c r="G1579" s="64">
        <v>132</v>
      </c>
      <c r="H1579" s="97">
        <f>CENSO[[#This Row],[CAP (cm)]]/PI()</f>
        <v>42.016904976260371</v>
      </c>
      <c r="I1579" s="64">
        <v>12</v>
      </c>
      <c r="J1579" s="96">
        <f>(PI()*(CENSO[[#This Row],[DAP (cm)]]^2))/40000</f>
        <v>0.13865578642165921</v>
      </c>
      <c r="K1579" s="96">
        <f>CENSO[[#This Row],[g (m²)]]*CENSO[[#This Row],[H (m)]]*0.7</f>
        <v>1.1647086059419374</v>
      </c>
      <c r="L1579" s="64">
        <v>1</v>
      </c>
      <c r="M1579" s="65">
        <v>367272.4</v>
      </c>
      <c r="N1579" s="87">
        <v>9707599.4000000004</v>
      </c>
      <c r="O1579" s="98" t="s">
        <v>1225</v>
      </c>
      <c r="P1579" s="87" t="str">
        <f>VLOOKUP(CENSO[[#This Row],[DAP (cm)]],CD[],2,TRUE)</f>
        <v>TORETE</v>
      </c>
      <c r="Q1579" s="87" t="str">
        <f>VLOOKUP(CENSO[[#This Row],[DAP (cm)]],DD[],2,TRUE)</f>
        <v>40├ 50</v>
      </c>
      <c r="R1579" s="87" t="str" cm="1">
        <f t="array" ref="R1579">INDEX(_xlfn.TEXTSPLIT(CENSO[[#This Row],[NOME CIENTIFICO]]," "),1)</f>
        <v>Piptadenia</v>
      </c>
      <c r="S1579" s="98" t="s">
        <v>1004</v>
      </c>
      <c r="T1579" s="87">
        <f>_xlfn.MINIFS(CENSO[DAP (cm)],CENSO[NOME CIENTIFICO],CENSO[[#This Row],[NOME CIENTIFICO]])</f>
        <v>39.788735772973837</v>
      </c>
      <c r="U15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79" s="87" t="str">
        <f>IF(CENSO[[#This Row],[DAP (cm)]]&lt;CENSO[[#This Row],[DMCE (cm)]],"DAP &lt; DMCE","DAP ≥ DMCE")</f>
        <v>DAP &lt; DMCE</v>
      </c>
      <c r="W1579" s="87" t="str">
        <f>IF(CENSO[[#This Row],[DAP (cm)]]&gt;200, "Superior", "Inferior")</f>
        <v>Inferior</v>
      </c>
      <c r="X1579" s="87" t="str">
        <f>VLOOKUP(CENSO[[#This Row],[NOME COMUM]],ESPECIES[],4,FALSE)</f>
        <v>Não</v>
      </c>
      <c r="Y1579" s="87" t="str">
        <f>IF(IFERROR(VLOOKUP(CENSO[[#This Row],[NOME COMUM]],COMERCIAIS[],2, FALSE), "Não") &lt;&gt; "Não", "Sim", "Não")</f>
        <v>Sim</v>
      </c>
      <c r="Z1579" s="133">
        <f>CENSO[[#This Row],[g (m²)]]/SUM(AEEF[AEEF-UT])</f>
        <v>2.4259794217934533E-4</v>
      </c>
      <c r="AA1579" s="133">
        <f>CENSO[[#This Row],[v (m³)]]/SUM(AEEF[AEEF-UT])</f>
        <v>2.0378227143065006E-3</v>
      </c>
    </row>
    <row r="1580" spans="1:27" ht="14">
      <c r="A1580" s="86">
        <v>1</v>
      </c>
      <c r="B1580" s="86">
        <v>1</v>
      </c>
      <c r="C1580" s="63">
        <v>51</v>
      </c>
      <c r="D1580" s="63">
        <v>1579</v>
      </c>
      <c r="E1580" s="63" t="str">
        <f>VLOOKUP(CENSO[[#This Row],[NOME COMUM]],ESPECIES[],2,FALSE)</f>
        <v>Tachigali myrmecophila Ducke</v>
      </c>
      <c r="F1580" s="64" t="s">
        <v>14</v>
      </c>
      <c r="G1580" s="64">
        <v>197</v>
      </c>
      <c r="H1580" s="97">
        <f>CENSO[[#This Row],[CAP (cm)]]/PI()</f>
        <v>62.707047578206762</v>
      </c>
      <c r="I1580" s="64">
        <v>13</v>
      </c>
      <c r="J1580" s="96">
        <f>(PI()*(CENSO[[#This Row],[DAP (cm)]]^2))/40000</f>
        <v>0.30883220932266825</v>
      </c>
      <c r="K1580" s="96">
        <f>CENSO[[#This Row],[g (m²)]]*CENSO[[#This Row],[H (m)]]*0.7</f>
        <v>2.8103731048362808</v>
      </c>
      <c r="L1580" s="64">
        <v>2</v>
      </c>
      <c r="M1580" s="65">
        <v>367265.299999999</v>
      </c>
      <c r="N1580" s="87">
        <v>9707644.5</v>
      </c>
      <c r="O1580" s="87" t="s">
        <v>1228</v>
      </c>
      <c r="P1580" s="87" t="str">
        <f>VLOOKUP(CENSO[[#This Row],[DAP (cm)]],CD[],2,TRUE)</f>
        <v>TORA</v>
      </c>
      <c r="Q1580" s="87" t="str">
        <f>VLOOKUP(CENSO[[#This Row],[DAP (cm)]],DD[],2,TRUE)</f>
        <v>60├ 70</v>
      </c>
      <c r="R1580" s="87" t="str" cm="1">
        <f t="array" ref="R1580">INDEX(_xlfn.TEXTSPLIT(CENSO[[#This Row],[NOME CIENTIFICO]]," "),1)</f>
        <v>Tachigali</v>
      </c>
      <c r="S1580" s="98" t="s">
        <v>1004</v>
      </c>
      <c r="T1580" s="87">
        <f>_xlfn.MINIFS(CENSO[DAP (cm)],CENSO[NOME CIENTIFICO],CENSO[[#This Row],[NOME CIENTIFICO]])</f>
        <v>39.152116000606256</v>
      </c>
      <c r="U15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80" s="87" t="str">
        <f>IF(CENSO[[#This Row],[DAP (cm)]]&lt;CENSO[[#This Row],[DMCE (cm)]],"DAP &lt; DMCE","DAP ≥ DMCE")</f>
        <v>DAP ≥ DMCE</v>
      </c>
      <c r="W1580" s="87" t="str">
        <f>IF(CENSO[[#This Row],[DAP (cm)]]&gt;200, "Superior", "Inferior")</f>
        <v>Inferior</v>
      </c>
      <c r="X1580" s="87" t="str">
        <f>VLOOKUP(CENSO[[#This Row],[NOME COMUM]],ESPECIES[],4,FALSE)</f>
        <v>Não</v>
      </c>
      <c r="Y1580" s="87" t="str">
        <f>IF(IFERROR(VLOOKUP(CENSO[[#This Row],[NOME COMUM]],COMERCIAIS[],2, FALSE), "Não") &lt;&gt; "Não", "Sim", "Não")</f>
        <v>Sim</v>
      </c>
      <c r="Z1580" s="133">
        <f>CENSO[[#This Row],[g (m²)]]/SUM(AEEF[AEEF-UT])</f>
        <v>5.403457035145897E-4</v>
      </c>
      <c r="AA1580" s="133">
        <f>CENSO[[#This Row],[v (m³)]]/SUM(AEEF[AEEF-UT])</f>
        <v>4.9171459019827658E-3</v>
      </c>
    </row>
    <row r="1581" spans="1:27" ht="14">
      <c r="A1581" s="86">
        <v>1</v>
      </c>
      <c r="B1581" s="86">
        <v>1</v>
      </c>
      <c r="C1581" s="63">
        <v>51</v>
      </c>
      <c r="D1581" s="63">
        <v>1580</v>
      </c>
      <c r="E1581" s="63" t="str">
        <f>VLOOKUP(CENSO[[#This Row],[NOME COMUM]],ESPECIES[],2,FALSE)</f>
        <v>Aspidosperma carapanauba Pichon.</v>
      </c>
      <c r="F1581" s="64" t="s">
        <v>68</v>
      </c>
      <c r="G1581" s="64">
        <v>273</v>
      </c>
      <c r="H1581" s="97">
        <f>CENSO[[#This Row],[CAP (cm)]]/PI()</f>
        <v>86.898598928174863</v>
      </c>
      <c r="I1581" s="64">
        <v>17</v>
      </c>
      <c r="J1581" s="96">
        <f>(PI()*(CENSO[[#This Row],[DAP (cm)]]^2))/40000</f>
        <v>0.59308293768479348</v>
      </c>
      <c r="K1581" s="96">
        <f>CENSO[[#This Row],[g (m²)]]*CENSO[[#This Row],[H (m)]]*0.7</f>
        <v>7.0576869584490414</v>
      </c>
      <c r="L1581" s="64">
        <v>3</v>
      </c>
      <c r="M1581" s="65">
        <v>367247.299999999</v>
      </c>
      <c r="N1581" s="87">
        <v>9707660.4000000004</v>
      </c>
      <c r="O1581" s="87" t="s">
        <v>1226</v>
      </c>
      <c r="P1581" s="87" t="str">
        <f>VLOOKUP(CENSO[[#This Row],[DAP (cm)]],CD[],2,TRUE)</f>
        <v>TORA</v>
      </c>
      <c r="Q1581" s="87" t="str">
        <f>VLOOKUP(CENSO[[#This Row],[DAP (cm)]],DD[],2,TRUE)</f>
        <v>80├ 90</v>
      </c>
      <c r="R1581" s="87" t="str" cm="1">
        <f t="array" ref="R1581">INDEX(_xlfn.TEXTSPLIT(CENSO[[#This Row],[NOME CIENTIFICO]]," "),1)</f>
        <v>Aspidosperma</v>
      </c>
      <c r="S1581" s="98" t="s">
        <v>1004</v>
      </c>
      <c r="T1581" s="87">
        <f>_xlfn.MINIFS(CENSO[DAP (cm)],CENSO[NOME CIENTIFICO],CENSO[[#This Row],[NOME CIENTIFICO]])</f>
        <v>47.109863155201019</v>
      </c>
      <c r="U15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57.109863155201019</v>
      </c>
      <c r="V1581" s="87" t="str">
        <f>IF(CENSO[[#This Row],[DAP (cm)]]&lt;CENSO[[#This Row],[DMCE (cm)]],"DAP &lt; DMCE","DAP ≥ DMCE")</f>
        <v>DAP ≥ DMCE</v>
      </c>
      <c r="W1581" s="87" t="str">
        <f>IF(CENSO[[#This Row],[DAP (cm)]]&gt;200, "Superior", "Inferior")</f>
        <v>Inferior</v>
      </c>
      <c r="X1581" s="87" t="str">
        <f>VLOOKUP(CENSO[[#This Row],[NOME COMUM]],ESPECIES[],4,FALSE)</f>
        <v>Não</v>
      </c>
      <c r="Y1581" s="87" t="str">
        <f>IF(IFERROR(VLOOKUP(CENSO[[#This Row],[NOME COMUM]],COMERCIAIS[],2, FALSE), "Não") &lt;&gt; "Não", "Sim", "Não")</f>
        <v>Não</v>
      </c>
      <c r="Z1581" s="133">
        <f>CENSO[[#This Row],[g (m²)]]/SUM(AEEF[AEEF-UT])</f>
        <v>1.0376826235470862E-3</v>
      </c>
      <c r="AA1581" s="133">
        <f>CENSO[[#This Row],[v (m³)]]/SUM(AEEF[AEEF-UT])</f>
        <v>1.2348423220210325E-2</v>
      </c>
    </row>
    <row r="1582" spans="1:27" ht="14">
      <c r="A1582" s="86">
        <v>1</v>
      </c>
      <c r="B1582" s="86">
        <v>1</v>
      </c>
      <c r="C1582" s="63">
        <v>51</v>
      </c>
      <c r="D1582" s="63">
        <v>1581</v>
      </c>
      <c r="E1582" s="63" t="str">
        <f>VLOOKUP(CENSO[[#This Row],[NOME COMUM]],ESPECIES[],2,FALSE)</f>
        <v>Bertholletia excelsa Humb. &amp; Bonpl.</v>
      </c>
      <c r="F1582" s="64" t="s">
        <v>37</v>
      </c>
      <c r="G1582" s="64">
        <v>260</v>
      </c>
      <c r="H1582" s="97">
        <f>CENSO[[#This Row],[CAP (cm)]]/PI()</f>
        <v>82.760570407785579</v>
      </c>
      <c r="I1582" s="64">
        <v>20</v>
      </c>
      <c r="J1582" s="96">
        <f>(PI()*(CENSO[[#This Row],[DAP (cm)]]^2))/40000</f>
        <v>0.53794370765060628</v>
      </c>
      <c r="K1582" s="96">
        <f>CENSO[[#This Row],[g (m²)]]*CENSO[[#This Row],[H (m)]]*0.7</f>
        <v>7.5312119071084878</v>
      </c>
      <c r="L1582" s="64">
        <v>1</v>
      </c>
      <c r="M1582" s="65">
        <v>367242.5</v>
      </c>
      <c r="N1582" s="87">
        <v>9707667.3000000007</v>
      </c>
      <c r="O1582" s="87" t="s">
        <v>424</v>
      </c>
      <c r="P1582" s="87" t="str">
        <f>VLOOKUP(CENSO[[#This Row],[DAP (cm)]],CD[],2,TRUE)</f>
        <v>TORA</v>
      </c>
      <c r="Q1582" s="87" t="str">
        <f>VLOOKUP(CENSO[[#This Row],[DAP (cm)]],DD[],2,TRUE)</f>
        <v>80├ 90</v>
      </c>
      <c r="R1582" s="87" t="str" cm="1">
        <f t="array" ref="R1582">INDEX(_xlfn.TEXTSPLIT(CENSO[[#This Row],[NOME CIENTIFICO]]," "),1)</f>
        <v>Bertholletia</v>
      </c>
      <c r="S1582" s="98" t="s">
        <v>1004</v>
      </c>
      <c r="T1582" s="87">
        <f>_xlfn.MINIFS(CENSO[DAP (cm)],CENSO[NOME CIENTIFICO],CENSO[[#This Row],[NOME CIENTIFICO]])</f>
        <v>41.38028520389279</v>
      </c>
      <c r="U15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582" s="87" t="str">
        <f>IF(CENSO[[#This Row],[DAP (cm)]]&lt;CENSO[[#This Row],[DMCE (cm)]],"DAP &lt; DMCE","DAP ≥ DMCE")</f>
        <v>DAP ≥ DMCE</v>
      </c>
      <c r="W1582" s="87" t="str">
        <f>IF(CENSO[[#This Row],[DAP (cm)]]&gt;200, "Superior", "Inferior")</f>
        <v>Inferior</v>
      </c>
      <c r="X1582" s="87" t="str">
        <f>VLOOKUP(CENSO[[#This Row],[NOME COMUM]],ESPECIES[],4,FALSE)</f>
        <v>Protegida</v>
      </c>
      <c r="Y1582" s="87" t="str">
        <f>IF(IFERROR(VLOOKUP(CENSO[[#This Row],[NOME COMUM]],COMERCIAIS[],2, FALSE), "Não") &lt;&gt; "Não", "Sim", "Não")</f>
        <v>Não</v>
      </c>
      <c r="Z1582" s="133">
        <f>CENSO[[#This Row],[g (m²)]]/SUM(AEEF[AEEF-UT])</f>
        <v>9.4120872884089456E-4</v>
      </c>
      <c r="AA1582" s="133">
        <f>CENSO[[#This Row],[v (m³)]]/SUM(AEEF[AEEF-UT])</f>
        <v>1.3176922203772522E-2</v>
      </c>
    </row>
    <row r="1583" spans="1:27" ht="14">
      <c r="A1583" s="86">
        <v>1</v>
      </c>
      <c r="B1583" s="86">
        <v>1</v>
      </c>
      <c r="C1583" s="63">
        <v>51</v>
      </c>
      <c r="D1583" s="63">
        <v>1582</v>
      </c>
      <c r="E1583" s="63" t="str">
        <f>VLOOKUP(CENSO[[#This Row],[NOME COMUM]],ESPECIES[],2,FALSE)</f>
        <v>Tachigali myrmecophila Ducke</v>
      </c>
      <c r="F1583" s="64" t="s">
        <v>14</v>
      </c>
      <c r="G1583" s="64">
        <v>300</v>
      </c>
      <c r="H1583" s="97">
        <f>CENSO[[#This Row],[CAP (cm)]]/PI()</f>
        <v>95.4929658551372</v>
      </c>
      <c r="I1583" s="64">
        <v>18</v>
      </c>
      <c r="J1583" s="96">
        <f>(PI()*(CENSO[[#This Row],[DAP (cm)]]^2))/40000</f>
        <v>0.7161972439135289</v>
      </c>
      <c r="K1583" s="96">
        <f>CENSO[[#This Row],[g (m²)]]*CENSO[[#This Row],[H (m)]]*0.7</f>
        <v>9.0240852733104635</v>
      </c>
      <c r="L1583" s="64">
        <v>1</v>
      </c>
      <c r="M1583" s="65">
        <v>367180.59999999899</v>
      </c>
      <c r="N1583" s="87">
        <v>9707721.0999999903</v>
      </c>
      <c r="O1583" s="87" t="s">
        <v>1228</v>
      </c>
      <c r="P1583" s="87" t="str">
        <f>VLOOKUP(CENSO[[#This Row],[DAP (cm)]],CD[],2,TRUE)</f>
        <v>TORA</v>
      </c>
      <c r="Q1583" s="87" t="str">
        <f>VLOOKUP(CENSO[[#This Row],[DAP (cm)]],DD[],2,TRUE)</f>
        <v>90├ 100</v>
      </c>
      <c r="R1583" s="87" t="str" cm="1">
        <f t="array" ref="R1583">INDEX(_xlfn.TEXTSPLIT(CENSO[[#This Row],[NOME CIENTIFICO]]," "),1)</f>
        <v>Tachigali</v>
      </c>
      <c r="S1583" s="98" t="s">
        <v>1004</v>
      </c>
      <c r="T1583" s="87">
        <f>_xlfn.MINIFS(CENSO[DAP (cm)],CENSO[NOME CIENTIFICO],CENSO[[#This Row],[NOME CIENTIFICO]])</f>
        <v>39.152116000606256</v>
      </c>
      <c r="U15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83" s="87" t="str">
        <f>IF(CENSO[[#This Row],[DAP (cm)]]&lt;CENSO[[#This Row],[DMCE (cm)]],"DAP &lt; DMCE","DAP ≥ DMCE")</f>
        <v>DAP ≥ DMCE</v>
      </c>
      <c r="W1583" s="87" t="str">
        <f>IF(CENSO[[#This Row],[DAP (cm)]]&gt;200, "Superior", "Inferior")</f>
        <v>Inferior</v>
      </c>
      <c r="X1583" s="87" t="str">
        <f>VLOOKUP(CENSO[[#This Row],[NOME COMUM]],ESPECIES[],4,FALSE)</f>
        <v>Não</v>
      </c>
      <c r="Y1583" s="87" t="str">
        <f>IF(IFERROR(VLOOKUP(CENSO[[#This Row],[NOME COMUM]],COMERCIAIS[],2, FALSE), "Não") &lt;&gt; "Não", "Sim", "Não")</f>
        <v>Sim</v>
      </c>
      <c r="Z1583" s="133">
        <f>CENSO[[#This Row],[g (m²)]]/SUM(AEEF[AEEF-UT])</f>
        <v>1.2530885443148001E-3</v>
      </c>
      <c r="AA1583" s="133">
        <f>CENSO[[#This Row],[v (m³)]]/SUM(AEEF[AEEF-UT])</f>
        <v>1.578891565836648E-2</v>
      </c>
    </row>
    <row r="1584" spans="1:27" ht="14">
      <c r="A1584" s="86">
        <v>1</v>
      </c>
      <c r="B1584" s="86">
        <v>1</v>
      </c>
      <c r="C1584" s="63">
        <v>51</v>
      </c>
      <c r="D1584" s="63">
        <v>1583</v>
      </c>
      <c r="E1584" s="63" t="str">
        <f>VLOOKUP(CENSO[[#This Row],[NOME COMUM]],ESPECIES[],2,FALSE)</f>
        <v>Piptadenia suaveolens Miq.</v>
      </c>
      <c r="F1584" s="64" t="s">
        <v>22</v>
      </c>
      <c r="G1584" s="64">
        <v>247</v>
      </c>
      <c r="H1584" s="97">
        <f>CENSO[[#This Row],[CAP (cm)]]/PI()</f>
        <v>78.622541887396295</v>
      </c>
      <c r="I1584" s="64">
        <v>15</v>
      </c>
      <c r="J1584" s="96">
        <f>(PI()*(CENSO[[#This Row],[DAP (cm)]]^2))/40000</f>
        <v>0.48549419615467204</v>
      </c>
      <c r="K1584" s="96">
        <f>CENSO[[#This Row],[g (m²)]]*CENSO[[#This Row],[H (m)]]*0.7</f>
        <v>5.0976890596240558</v>
      </c>
      <c r="L1584" s="64">
        <v>1</v>
      </c>
      <c r="M1584" s="65">
        <v>367154.09999999899</v>
      </c>
      <c r="N1584" s="87">
        <v>9707711.0999999903</v>
      </c>
      <c r="O1584" s="87" t="s">
        <v>1228</v>
      </c>
      <c r="P1584" s="87" t="str">
        <f>VLOOKUP(CENSO[[#This Row],[DAP (cm)]],CD[],2,TRUE)</f>
        <v>TORA</v>
      </c>
      <c r="Q1584" s="87" t="str">
        <f>VLOOKUP(CENSO[[#This Row],[DAP (cm)]],DD[],2,TRUE)</f>
        <v>70├ 80</v>
      </c>
      <c r="R1584" s="87" t="str" cm="1">
        <f t="array" ref="R1584">INDEX(_xlfn.TEXTSPLIT(CENSO[[#This Row],[NOME CIENTIFICO]]," "),1)</f>
        <v>Piptadenia</v>
      </c>
      <c r="S1584" s="98" t="s">
        <v>1004</v>
      </c>
      <c r="T1584" s="87">
        <f>_xlfn.MINIFS(CENSO[DAP (cm)],CENSO[NOME CIENTIFICO],CENSO[[#This Row],[NOME CIENTIFICO]])</f>
        <v>39.788735772973837</v>
      </c>
      <c r="U15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84" s="87" t="str">
        <f>IF(CENSO[[#This Row],[DAP (cm)]]&lt;CENSO[[#This Row],[DMCE (cm)]],"DAP &lt; DMCE","DAP ≥ DMCE")</f>
        <v>DAP ≥ DMCE</v>
      </c>
      <c r="W1584" s="87" t="str">
        <f>IF(CENSO[[#This Row],[DAP (cm)]]&gt;200, "Superior", "Inferior")</f>
        <v>Inferior</v>
      </c>
      <c r="X1584" s="87" t="str">
        <f>VLOOKUP(CENSO[[#This Row],[NOME COMUM]],ESPECIES[],4,FALSE)</f>
        <v>Não</v>
      </c>
      <c r="Y1584" s="87" t="str">
        <f>IF(IFERROR(VLOOKUP(CENSO[[#This Row],[NOME COMUM]],COMERCIAIS[],2, FALSE), "Não") &lt;&gt; "Não", "Sim", "Não")</f>
        <v>Sim</v>
      </c>
      <c r="Z1584" s="133">
        <f>CENSO[[#This Row],[g (m²)]]/SUM(AEEF[AEEF-UT])</f>
        <v>8.4944087777890709E-4</v>
      </c>
      <c r="AA1584" s="133">
        <f>CENSO[[#This Row],[v (m³)]]/SUM(AEEF[AEEF-UT])</f>
        <v>8.9191292166785237E-3</v>
      </c>
    </row>
    <row r="1585" spans="1:27" ht="14">
      <c r="A1585" s="86">
        <v>1</v>
      </c>
      <c r="B1585" s="86">
        <v>1</v>
      </c>
      <c r="C1585" s="63">
        <v>51</v>
      </c>
      <c r="D1585" s="63">
        <v>1584</v>
      </c>
      <c r="E1585" s="63" t="str">
        <f>VLOOKUP(CENSO[[#This Row],[NOME COMUM]],ESPECIES[],2,FALSE)</f>
        <v>Tachigali myrmecophila Ducke</v>
      </c>
      <c r="F1585" s="64" t="s">
        <v>14</v>
      </c>
      <c r="G1585" s="64">
        <v>222</v>
      </c>
      <c r="H1585" s="97">
        <f>CENSO[[#This Row],[CAP (cm)]]/PI()</f>
        <v>70.664794732801525</v>
      </c>
      <c r="I1585" s="64">
        <v>16</v>
      </c>
      <c r="J1585" s="96">
        <f>(PI()*(CENSO[[#This Row],[DAP (cm)]]^2))/40000</f>
        <v>0.39218961076704845</v>
      </c>
      <c r="K1585" s="96">
        <f>CENSO[[#This Row],[g (m²)]]*CENSO[[#This Row],[H (m)]]*0.7</f>
        <v>4.3925236405909427</v>
      </c>
      <c r="L1585" s="64">
        <v>1</v>
      </c>
      <c r="M1585" s="65">
        <v>367147</v>
      </c>
      <c r="N1585" s="87">
        <v>9707713.4000000004</v>
      </c>
      <c r="O1585" s="87" t="s">
        <v>1228</v>
      </c>
      <c r="P1585" s="87" t="str">
        <f>VLOOKUP(CENSO[[#This Row],[DAP (cm)]],CD[],2,TRUE)</f>
        <v>TORA</v>
      </c>
      <c r="Q1585" s="87" t="str">
        <f>VLOOKUP(CENSO[[#This Row],[DAP (cm)]],DD[],2,TRUE)</f>
        <v>70├ 80</v>
      </c>
      <c r="R1585" s="87" t="str" cm="1">
        <f t="array" ref="R1585">INDEX(_xlfn.TEXTSPLIT(CENSO[[#This Row],[NOME CIENTIFICO]]," "),1)</f>
        <v>Tachigali</v>
      </c>
      <c r="S1585" s="98" t="s">
        <v>1004</v>
      </c>
      <c r="T1585" s="87">
        <f>_xlfn.MINIFS(CENSO[DAP (cm)],CENSO[NOME CIENTIFICO],CENSO[[#This Row],[NOME CIENTIFICO]])</f>
        <v>39.152116000606256</v>
      </c>
      <c r="U15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85" s="87" t="str">
        <f>IF(CENSO[[#This Row],[DAP (cm)]]&lt;CENSO[[#This Row],[DMCE (cm)]],"DAP &lt; DMCE","DAP ≥ DMCE")</f>
        <v>DAP ≥ DMCE</v>
      </c>
      <c r="W1585" s="87" t="str">
        <f>IF(CENSO[[#This Row],[DAP (cm)]]&gt;200, "Superior", "Inferior")</f>
        <v>Inferior</v>
      </c>
      <c r="X1585" s="87" t="str">
        <f>VLOOKUP(CENSO[[#This Row],[NOME COMUM]],ESPECIES[],4,FALSE)</f>
        <v>Não</v>
      </c>
      <c r="Y1585" s="87" t="str">
        <f>IF(IFERROR(VLOOKUP(CENSO[[#This Row],[NOME COMUM]],COMERCIAIS[],2, FALSE), "Não") &lt;&gt; "Não", "Sim", "Não")</f>
        <v>Sim</v>
      </c>
      <c r="Z1585" s="133">
        <f>CENSO[[#This Row],[g (m²)]]/SUM(AEEF[AEEF-UT])</f>
        <v>6.8619128686678451E-4</v>
      </c>
      <c r="AA1585" s="133">
        <f>CENSO[[#This Row],[v (m³)]]/SUM(AEEF[AEEF-UT])</f>
        <v>7.6853424129079868E-3</v>
      </c>
    </row>
    <row r="1586" spans="1:27" ht="14">
      <c r="A1586" s="86">
        <v>1</v>
      </c>
      <c r="B1586" s="86">
        <v>1</v>
      </c>
      <c r="C1586" s="63">
        <v>51</v>
      </c>
      <c r="D1586" s="63">
        <v>1585</v>
      </c>
      <c r="E1586" s="63" t="str">
        <f>VLOOKUP(CENSO[[#This Row],[NOME COMUM]],ESPECIES[],2,FALSE)</f>
        <v>Piptadenia suaveolens Miq.</v>
      </c>
      <c r="F1586" s="64" t="s">
        <v>22</v>
      </c>
      <c r="G1586" s="64">
        <v>245</v>
      </c>
      <c r="H1586" s="97">
        <f>CENSO[[#This Row],[CAP (cm)]]/PI()</f>
        <v>77.985922115028714</v>
      </c>
      <c r="I1586" s="64">
        <v>15</v>
      </c>
      <c r="J1586" s="96">
        <f>(PI()*(CENSO[[#This Row],[DAP (cm)]]^2))/40000</f>
        <v>0.47766377295455087</v>
      </c>
      <c r="K1586" s="96">
        <f>CENSO[[#This Row],[g (m²)]]*CENSO[[#This Row],[H (m)]]*0.7</f>
        <v>5.0154696160227843</v>
      </c>
      <c r="L1586" s="64">
        <v>1</v>
      </c>
      <c r="M1586" s="65">
        <v>367140.5</v>
      </c>
      <c r="N1586" s="87">
        <v>9707709.8000000007</v>
      </c>
      <c r="O1586" s="87" t="s">
        <v>1228</v>
      </c>
      <c r="P1586" s="87" t="str">
        <f>VLOOKUP(CENSO[[#This Row],[DAP (cm)]],CD[],2,TRUE)</f>
        <v>TORA</v>
      </c>
      <c r="Q1586" s="87" t="str">
        <f>VLOOKUP(CENSO[[#This Row],[DAP (cm)]],DD[],2,TRUE)</f>
        <v>70├ 80</v>
      </c>
      <c r="R1586" s="87" t="str" cm="1">
        <f t="array" ref="R1586">INDEX(_xlfn.TEXTSPLIT(CENSO[[#This Row],[NOME CIENTIFICO]]," "),1)</f>
        <v>Piptadenia</v>
      </c>
      <c r="S1586" s="98" t="s">
        <v>1004</v>
      </c>
      <c r="T1586" s="87">
        <f>_xlfn.MINIFS(CENSO[DAP (cm)],CENSO[NOME CIENTIFICO],CENSO[[#This Row],[NOME CIENTIFICO]])</f>
        <v>39.788735772973837</v>
      </c>
      <c r="U15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86" s="87" t="str">
        <f>IF(CENSO[[#This Row],[DAP (cm)]]&lt;CENSO[[#This Row],[DMCE (cm)]],"DAP &lt; DMCE","DAP ≥ DMCE")</f>
        <v>DAP ≥ DMCE</v>
      </c>
      <c r="W1586" s="87" t="str">
        <f>IF(CENSO[[#This Row],[DAP (cm)]]&gt;200, "Superior", "Inferior")</f>
        <v>Inferior</v>
      </c>
      <c r="X1586" s="87" t="str">
        <f>VLOOKUP(CENSO[[#This Row],[NOME COMUM]],ESPECIES[],4,FALSE)</f>
        <v>Não</v>
      </c>
      <c r="Y1586" s="87" t="str">
        <f>IF(IFERROR(VLOOKUP(CENSO[[#This Row],[NOME COMUM]],COMERCIAIS[],2, FALSE), "Não") &lt;&gt; "Não", "Sim", "Não")</f>
        <v>Sim</v>
      </c>
      <c r="Z1586" s="133">
        <f>CENSO[[#This Row],[g (m²)]]/SUM(AEEF[AEEF-UT])</f>
        <v>8.3574044302773209E-4</v>
      </c>
      <c r="AA1586" s="133">
        <f>CENSO[[#This Row],[v (m³)]]/SUM(AEEF[AEEF-UT])</f>
        <v>8.7752746517911866E-3</v>
      </c>
    </row>
    <row r="1587" spans="1:27" ht="14">
      <c r="A1587" s="86">
        <v>1</v>
      </c>
      <c r="B1587" s="86">
        <v>1</v>
      </c>
      <c r="C1587" s="63">
        <v>51</v>
      </c>
      <c r="D1587" s="63">
        <v>1586</v>
      </c>
      <c r="E1587" s="63" t="str">
        <f>VLOOKUP(CENSO[[#This Row],[NOME COMUM]],ESPECIES[],2,FALSE)</f>
        <v>Astronium lecointei Ducke</v>
      </c>
      <c r="F1587" s="64" t="s">
        <v>5</v>
      </c>
      <c r="G1587" s="64">
        <v>210</v>
      </c>
      <c r="H1587" s="97">
        <f>CENSO[[#This Row],[CAP (cm)]]/PI()</f>
        <v>66.845076098596039</v>
      </c>
      <c r="I1587" s="64">
        <v>20</v>
      </c>
      <c r="J1587" s="96">
        <f>(PI()*(CENSO[[#This Row],[DAP (cm)]]^2))/40000</f>
        <v>0.35093664951762915</v>
      </c>
      <c r="K1587" s="96">
        <f>CENSO[[#This Row],[g (m²)]]*CENSO[[#This Row],[H (m)]]*0.7</f>
        <v>4.9131130932468077</v>
      </c>
      <c r="L1587" s="64">
        <v>1</v>
      </c>
      <c r="M1587" s="65">
        <v>367146</v>
      </c>
      <c r="N1587" s="87">
        <v>9707717</v>
      </c>
      <c r="O1587" s="87" t="s">
        <v>1228</v>
      </c>
      <c r="P1587" s="87" t="str">
        <f>VLOOKUP(CENSO[[#This Row],[DAP (cm)]],CD[],2,TRUE)</f>
        <v>TORA</v>
      </c>
      <c r="Q1587" s="87" t="str">
        <f>VLOOKUP(CENSO[[#This Row],[DAP (cm)]],DD[],2,TRUE)</f>
        <v>60├ 70</v>
      </c>
      <c r="R1587" s="87" t="str" cm="1">
        <f t="array" ref="R1587">INDEX(_xlfn.TEXTSPLIT(CENSO[[#This Row],[NOME CIENTIFICO]]," "),1)</f>
        <v>Astronium</v>
      </c>
      <c r="S1587" s="98" t="s">
        <v>1004</v>
      </c>
      <c r="T1587" s="87">
        <f>_xlfn.MINIFS(CENSO[DAP (cm)],CENSO[NOME CIENTIFICO],CENSO[[#This Row],[NOME CIENTIFICO]])</f>
        <v>40.107045659157627</v>
      </c>
      <c r="U15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587" s="87" t="str">
        <f>IF(CENSO[[#This Row],[DAP (cm)]]&lt;CENSO[[#This Row],[DMCE (cm)]],"DAP &lt; DMCE","DAP ≥ DMCE")</f>
        <v>DAP ≥ DMCE</v>
      </c>
      <c r="W1587" s="87" t="str">
        <f>IF(CENSO[[#This Row],[DAP (cm)]]&gt;200, "Superior", "Inferior")</f>
        <v>Inferior</v>
      </c>
      <c r="X1587" s="87" t="str">
        <f>VLOOKUP(CENSO[[#This Row],[NOME COMUM]],ESPECIES[],4,FALSE)</f>
        <v>Não</v>
      </c>
      <c r="Y1587" s="87" t="str">
        <f>IF(IFERROR(VLOOKUP(CENSO[[#This Row],[NOME COMUM]],COMERCIAIS[],2, FALSE), "Não") &lt;&gt; "Não", "Sim", "Não")</f>
        <v>Sim</v>
      </c>
      <c r="Z1587" s="133">
        <f>CENSO[[#This Row],[g (m²)]]/SUM(AEEF[AEEF-UT])</f>
        <v>6.1401338671425204E-4</v>
      </c>
      <c r="AA1587" s="133">
        <f>CENSO[[#This Row],[v (m³)]]/SUM(AEEF[AEEF-UT])</f>
        <v>8.5961874139995273E-3</v>
      </c>
    </row>
    <row r="1588" spans="1:27" ht="14">
      <c r="A1588" s="86">
        <v>1</v>
      </c>
      <c r="B1588" s="86">
        <v>1</v>
      </c>
      <c r="C1588" s="63">
        <v>51</v>
      </c>
      <c r="D1588" s="63">
        <v>1587</v>
      </c>
      <c r="E1588" s="63" t="str">
        <f>VLOOKUP(CENSO[[#This Row],[NOME COMUM]],ESPECIES[],2,FALSE)</f>
        <v>Cedrelinga catenaeformis Ducke</v>
      </c>
      <c r="F1588" s="64" t="s">
        <v>71</v>
      </c>
      <c r="G1588" s="64">
        <v>552</v>
      </c>
      <c r="H1588" s="97">
        <f>CENSO[[#This Row],[CAP (cm)]]/PI()</f>
        <v>175.70705717345245</v>
      </c>
      <c r="I1588" s="64">
        <v>23</v>
      </c>
      <c r="J1588" s="96">
        <f>(PI()*(CENSO[[#This Row],[DAP (cm)]]^2))/40000</f>
        <v>2.4247573889936436</v>
      </c>
      <c r="K1588" s="96">
        <f>CENSO[[#This Row],[g (m²)]]*CENSO[[#This Row],[H (m)]]*0.7</f>
        <v>39.038593962797655</v>
      </c>
      <c r="L1588" s="64">
        <v>2</v>
      </c>
      <c r="M1588" s="65">
        <v>367138.799999999</v>
      </c>
      <c r="N1588" s="87">
        <v>9707727.4000000004</v>
      </c>
      <c r="O1588" s="87" t="s">
        <v>1228</v>
      </c>
      <c r="P1588" s="87" t="str">
        <f>VLOOKUP(CENSO[[#This Row],[DAP (cm)]],CD[],2,TRUE)</f>
        <v>TORA</v>
      </c>
      <c r="Q1588" s="87" t="str">
        <f>VLOOKUP(CENSO[[#This Row],[DAP (cm)]],DD[],2,TRUE)</f>
        <v>170├ 180</v>
      </c>
      <c r="R1588" s="87" t="str" cm="1">
        <f t="array" ref="R1588">INDEX(_xlfn.TEXTSPLIT(CENSO[[#This Row],[NOME CIENTIFICO]]," "),1)</f>
        <v>Cedrelinga</v>
      </c>
      <c r="S1588" s="98" t="s">
        <v>1004</v>
      </c>
      <c r="T1588" s="87">
        <f>_xlfn.MINIFS(CENSO[DAP (cm)],CENSO[NOME CIENTIFICO],CENSO[[#This Row],[NOME CIENTIFICO]])</f>
        <v>38.515496228238675</v>
      </c>
      <c r="U15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88" s="87" t="str">
        <f>IF(CENSO[[#This Row],[DAP (cm)]]&lt;CENSO[[#This Row],[DMCE (cm)]],"DAP &lt; DMCE","DAP ≥ DMCE")</f>
        <v>DAP ≥ DMCE</v>
      </c>
      <c r="W1588" s="87" t="str">
        <f>IF(CENSO[[#This Row],[DAP (cm)]]&gt;200, "Superior", "Inferior")</f>
        <v>Inferior</v>
      </c>
      <c r="X1588" s="87" t="str">
        <f>VLOOKUP(CENSO[[#This Row],[NOME COMUM]],ESPECIES[],4,FALSE)</f>
        <v>Não</v>
      </c>
      <c r="Y1588" s="87" t="str">
        <f>IF(IFERROR(VLOOKUP(CENSO[[#This Row],[NOME COMUM]],COMERCIAIS[],2, FALSE), "Não") &lt;&gt; "Não", "Sim", "Não")</f>
        <v>Sim</v>
      </c>
      <c r="Z1588" s="133">
        <f>CENSO[[#This Row],[g (m²)]]/SUM(AEEF[AEEF-UT])</f>
        <v>4.2424565756321872E-3</v>
      </c>
      <c r="AA1588" s="133">
        <f>CENSO[[#This Row],[v (m³)]]/SUM(AEEF[AEEF-UT])</f>
        <v>6.8303550867678212E-2</v>
      </c>
    </row>
    <row r="1589" spans="1:27" ht="14">
      <c r="A1589" s="86">
        <v>1</v>
      </c>
      <c r="B1589" s="86">
        <v>1</v>
      </c>
      <c r="C1589" s="63">
        <v>51</v>
      </c>
      <c r="D1589" s="63">
        <v>1588</v>
      </c>
      <c r="E1589" s="63" t="str">
        <f>VLOOKUP(CENSO[[#This Row],[NOME COMUM]],ESPECIES[],2,FALSE)</f>
        <v>Hymenolobium petraeum Ducke</v>
      </c>
      <c r="F1589" s="64" t="s">
        <v>40</v>
      </c>
      <c r="G1589" s="64">
        <v>373</v>
      </c>
      <c r="H1589" s="97">
        <f>CENSO[[#This Row],[CAP (cm)]]/PI()</f>
        <v>118.72958754655393</v>
      </c>
      <c r="I1589" s="64">
        <v>22</v>
      </c>
      <c r="J1589" s="96">
        <f>(PI()*(CENSO[[#This Row],[DAP (cm)]]^2))/40000</f>
        <v>1.1071534038716153</v>
      </c>
      <c r="K1589" s="96">
        <f>CENSO[[#This Row],[g (m²)]]*CENSO[[#This Row],[H (m)]]*0.7</f>
        <v>17.050162419622875</v>
      </c>
      <c r="L1589" s="64">
        <v>1</v>
      </c>
      <c r="M1589" s="65">
        <v>367143.9</v>
      </c>
      <c r="N1589" s="87">
        <v>9707738.9000000004</v>
      </c>
      <c r="O1589" s="87" t="s">
        <v>1228</v>
      </c>
      <c r="P1589" s="87" t="str">
        <f>VLOOKUP(CENSO[[#This Row],[DAP (cm)]],CD[],2,TRUE)</f>
        <v>TORA</v>
      </c>
      <c r="Q1589" s="87" t="str">
        <f>VLOOKUP(CENSO[[#This Row],[DAP (cm)]],DD[],2,TRUE)</f>
        <v>110├ 120</v>
      </c>
      <c r="R1589" s="87" t="str" cm="1">
        <f t="array" ref="R1589">INDEX(_xlfn.TEXTSPLIT(CENSO[[#This Row],[NOME CIENTIFICO]]," "),1)</f>
        <v>Hymenolobium</v>
      </c>
      <c r="S1589" s="98" t="s">
        <v>1004</v>
      </c>
      <c r="T1589" s="87">
        <f>_xlfn.MINIFS(CENSO[DAP (cm)],CENSO[NOME CIENTIFICO],CENSO[[#This Row],[NOME CIENTIFICO]])</f>
        <v>41.38028520389279</v>
      </c>
      <c r="U15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589" s="87" t="str">
        <f>IF(CENSO[[#This Row],[DAP (cm)]]&lt;CENSO[[#This Row],[DMCE (cm)]],"DAP &lt; DMCE","DAP ≥ DMCE")</f>
        <v>DAP ≥ DMCE</v>
      </c>
      <c r="W1589" s="87" t="str">
        <f>IF(CENSO[[#This Row],[DAP (cm)]]&gt;200, "Superior", "Inferior")</f>
        <v>Inferior</v>
      </c>
      <c r="X1589" s="87" t="str">
        <f>VLOOKUP(CENSO[[#This Row],[NOME COMUM]],ESPECIES[],4,FALSE)</f>
        <v>Não</v>
      </c>
      <c r="Y1589" s="87" t="str">
        <f>IF(IFERROR(VLOOKUP(CENSO[[#This Row],[NOME COMUM]],COMERCIAIS[],2, FALSE), "Não") &lt;&gt; "Não", "Sim", "Não")</f>
        <v>Sim</v>
      </c>
      <c r="Z1589" s="133">
        <f>CENSO[[#This Row],[g (m²)]]/SUM(AEEF[AEEF-UT])</f>
        <v>1.937121734244154E-3</v>
      </c>
      <c r="AA1589" s="133">
        <f>CENSO[[#This Row],[v (m³)]]/SUM(AEEF[AEEF-UT])</f>
        <v>2.9831674707359968E-2</v>
      </c>
    </row>
    <row r="1590" spans="1:27" ht="14">
      <c r="A1590" s="86">
        <v>1</v>
      </c>
      <c r="B1590" s="86">
        <v>1</v>
      </c>
      <c r="C1590" s="63">
        <v>51</v>
      </c>
      <c r="D1590" s="63">
        <v>1589</v>
      </c>
      <c r="E1590" s="63" t="str">
        <f>VLOOKUP(CENSO[[#This Row],[NOME COMUM]],ESPECIES[],2,FALSE)</f>
        <v>Couratari guianensis Aubl.</v>
      </c>
      <c r="F1590" s="64" t="s">
        <v>6</v>
      </c>
      <c r="G1590" s="64">
        <v>142</v>
      </c>
      <c r="H1590" s="97">
        <f>CENSO[[#This Row],[CAP (cm)]]/PI()</f>
        <v>45.200003838098276</v>
      </c>
      <c r="I1590" s="64">
        <v>15</v>
      </c>
      <c r="J1590" s="96">
        <f>(PI()*(CENSO[[#This Row],[DAP (cm)]]^2))/40000</f>
        <v>0.16046001362524887</v>
      </c>
      <c r="K1590" s="96">
        <f>CENSO[[#This Row],[g (m²)]]*CENSO[[#This Row],[H (m)]]*0.7</f>
        <v>1.6848301430651129</v>
      </c>
      <c r="L1590" s="64">
        <v>1</v>
      </c>
      <c r="M1590" s="65">
        <v>367145.799999999</v>
      </c>
      <c r="N1590" s="87">
        <v>9707741.3000000007</v>
      </c>
      <c r="O1590" s="98" t="s">
        <v>1225</v>
      </c>
      <c r="P1590" s="87" t="str">
        <f>VLOOKUP(CENSO[[#This Row],[DAP (cm)]],CD[],2,TRUE)</f>
        <v>TORETE</v>
      </c>
      <c r="Q1590" s="87" t="str">
        <f>VLOOKUP(CENSO[[#This Row],[DAP (cm)]],DD[],2,TRUE)</f>
        <v>40├ 50</v>
      </c>
      <c r="R1590" s="87" t="str" cm="1">
        <f t="array" ref="R1590">INDEX(_xlfn.TEXTSPLIT(CENSO[[#This Row],[NOME CIENTIFICO]]," "),1)</f>
        <v>Couratari</v>
      </c>
      <c r="S1590" s="98" t="s">
        <v>1004</v>
      </c>
      <c r="T1590" s="87">
        <f>_xlfn.MINIFS(CENSO[DAP (cm)],CENSO[NOME CIENTIFICO],CENSO[[#This Row],[NOME CIENTIFICO]])</f>
        <v>38.833806114422465</v>
      </c>
      <c r="U15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90" s="87" t="str">
        <f>IF(CENSO[[#This Row],[DAP (cm)]]&lt;CENSO[[#This Row],[DMCE (cm)]],"DAP &lt; DMCE","DAP ≥ DMCE")</f>
        <v>DAP &lt; DMCE</v>
      </c>
      <c r="W1590" s="87" t="str">
        <f>IF(CENSO[[#This Row],[DAP (cm)]]&gt;200, "Superior", "Inferior")</f>
        <v>Inferior</v>
      </c>
      <c r="X1590" s="87" t="str">
        <f>VLOOKUP(CENSO[[#This Row],[NOME COMUM]],ESPECIES[],4,FALSE)</f>
        <v>Não</v>
      </c>
      <c r="Y1590" s="87" t="str">
        <f>IF(IFERROR(VLOOKUP(CENSO[[#This Row],[NOME COMUM]],COMERCIAIS[],2, FALSE), "Não") &lt;&gt; "Não", "Sim", "Não")</f>
        <v>Sim</v>
      </c>
      <c r="Z1590" s="133">
        <f>CENSO[[#This Row],[g (m²)]]/SUM(AEEF[AEEF-UT])</f>
        <v>2.8074752675070699E-4</v>
      </c>
      <c r="AA1590" s="133">
        <f>CENSO[[#This Row],[v (m³)]]/SUM(AEEF[AEEF-UT])</f>
        <v>2.9478490308824231E-3</v>
      </c>
    </row>
    <row r="1591" spans="1:27" ht="14">
      <c r="A1591" s="86">
        <v>1</v>
      </c>
      <c r="B1591" s="86">
        <v>1</v>
      </c>
      <c r="C1591" s="63">
        <v>51</v>
      </c>
      <c r="D1591" s="63">
        <v>1590</v>
      </c>
      <c r="E1591" s="63" t="str">
        <f>VLOOKUP(CENSO[[#This Row],[NOME COMUM]],ESPECIES[],2,FALSE)</f>
        <v>Erisma uncinatum Warm.</v>
      </c>
      <c r="F1591" s="64" t="s">
        <v>98</v>
      </c>
      <c r="G1591" s="64">
        <v>438</v>
      </c>
      <c r="H1591" s="97">
        <f>CENSO[[#This Row],[CAP (cm)]]/PI()</f>
        <v>139.41973014850032</v>
      </c>
      <c r="I1591" s="64">
        <v>20</v>
      </c>
      <c r="J1591" s="96">
        <f>(PI()*(CENSO[[#This Row],[DAP (cm)]]^2))/40000</f>
        <v>1.5266460451260786</v>
      </c>
      <c r="K1591" s="96">
        <f>CENSO[[#This Row],[g (m²)]]*CENSO[[#This Row],[H (m)]]*0.7</f>
        <v>21.373044631765097</v>
      </c>
      <c r="L1591" s="64">
        <v>1</v>
      </c>
      <c r="M1591" s="65">
        <v>367153.2</v>
      </c>
      <c r="N1591" s="87">
        <v>9707750.1999999899</v>
      </c>
      <c r="O1591" s="87" t="s">
        <v>1227</v>
      </c>
      <c r="P1591" s="87" t="str">
        <f>VLOOKUP(CENSO[[#This Row],[DAP (cm)]],CD[],2,TRUE)</f>
        <v>TORA</v>
      </c>
      <c r="Q1591" s="87" t="str">
        <f>VLOOKUP(CENSO[[#This Row],[DAP (cm)]],DD[],2,TRUE)</f>
        <v>130├ 140</v>
      </c>
      <c r="R1591" s="87" t="str" cm="1">
        <f t="array" ref="R1591">INDEX(_xlfn.TEXTSPLIT(CENSO[[#This Row],[NOME CIENTIFICO]]," "),1)</f>
        <v>Erisma</v>
      </c>
      <c r="S1591" s="98" t="s">
        <v>1004</v>
      </c>
      <c r="T1591" s="87">
        <f>_xlfn.MINIFS(CENSO[DAP (cm)],CENSO[NOME CIENTIFICO],CENSO[[#This Row],[NOME CIENTIFICO]])</f>
        <v>41.38028520389279</v>
      </c>
      <c r="U15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591" s="87" t="str">
        <f>IF(CENSO[[#This Row],[DAP (cm)]]&lt;CENSO[[#This Row],[DMCE (cm)]],"DAP &lt; DMCE","DAP ≥ DMCE")</f>
        <v>DAP ≥ DMCE</v>
      </c>
      <c r="W1591" s="87" t="str">
        <f>IF(CENSO[[#This Row],[DAP (cm)]]&gt;200, "Superior", "Inferior")</f>
        <v>Inferior</v>
      </c>
      <c r="X1591" s="87" t="str">
        <f>VLOOKUP(CENSO[[#This Row],[NOME COMUM]],ESPECIES[],4,FALSE)</f>
        <v>Não</v>
      </c>
      <c r="Y1591" s="87" t="str">
        <f>IF(IFERROR(VLOOKUP(CENSO[[#This Row],[NOME COMUM]],COMERCIAIS[],2, FALSE), "Não") &lt;&gt; "Não", "Sim", "Não")</f>
        <v>Sim</v>
      </c>
      <c r="Z1591" s="133">
        <f>CENSO[[#This Row],[g (m²)]]/SUM(AEEF[AEEF-UT])</f>
        <v>2.6710835410614286E-3</v>
      </c>
      <c r="AA1591" s="133">
        <f>CENSO[[#This Row],[v (m³)]]/SUM(AEEF[AEEF-UT])</f>
        <v>3.7395169574859992E-2</v>
      </c>
    </row>
    <row r="1592" spans="1:27" ht="14">
      <c r="A1592" s="86">
        <v>1</v>
      </c>
      <c r="B1592" s="86">
        <v>1</v>
      </c>
      <c r="C1592" s="63">
        <v>51</v>
      </c>
      <c r="D1592" s="63">
        <v>1591</v>
      </c>
      <c r="E1592" s="63" t="str">
        <f>VLOOKUP(CENSO[[#This Row],[NOME COMUM]],ESPECIES[],2,FALSE)</f>
        <v>Hymenolobium petraeum Ducke</v>
      </c>
      <c r="F1592" s="64" t="s">
        <v>40</v>
      </c>
      <c r="G1592" s="64">
        <v>185</v>
      </c>
      <c r="H1592" s="97">
        <f>CENSO[[#This Row],[CAP (cm)]]/PI()</f>
        <v>58.887328944001275</v>
      </c>
      <c r="I1592" s="64">
        <v>18</v>
      </c>
      <c r="J1592" s="96">
        <f>(PI()*(CENSO[[#This Row],[DAP (cm)]]^2))/40000</f>
        <v>0.27235389636600588</v>
      </c>
      <c r="K1592" s="96">
        <f>CENSO[[#This Row],[g (m²)]]*CENSO[[#This Row],[H (m)]]*0.7</f>
        <v>3.4316590942116738</v>
      </c>
      <c r="L1592" s="64">
        <v>1</v>
      </c>
      <c r="M1592" s="65">
        <v>367133</v>
      </c>
      <c r="N1592" s="87">
        <v>9707760</v>
      </c>
      <c r="O1592" s="87" t="s">
        <v>1228</v>
      </c>
      <c r="P1592" s="87" t="str">
        <f>VLOOKUP(CENSO[[#This Row],[DAP (cm)]],CD[],2,TRUE)</f>
        <v>TORA</v>
      </c>
      <c r="Q1592" s="87" t="str">
        <f>VLOOKUP(CENSO[[#This Row],[DAP (cm)]],DD[],2,TRUE)</f>
        <v>50├ 60</v>
      </c>
      <c r="R1592" s="87" t="str" cm="1">
        <f t="array" ref="R1592">INDEX(_xlfn.TEXTSPLIT(CENSO[[#This Row],[NOME CIENTIFICO]]," "),1)</f>
        <v>Hymenolobium</v>
      </c>
      <c r="S1592" s="98" t="s">
        <v>1004</v>
      </c>
      <c r="T1592" s="87">
        <f>_xlfn.MINIFS(CENSO[DAP (cm)],CENSO[NOME CIENTIFICO],CENSO[[#This Row],[NOME CIENTIFICO]])</f>
        <v>41.38028520389279</v>
      </c>
      <c r="U15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592" s="87" t="str">
        <f>IF(CENSO[[#This Row],[DAP (cm)]]&lt;CENSO[[#This Row],[DMCE (cm)]],"DAP &lt; DMCE","DAP ≥ DMCE")</f>
        <v>DAP ≥ DMCE</v>
      </c>
      <c r="W1592" s="87" t="str">
        <f>IF(CENSO[[#This Row],[DAP (cm)]]&gt;200, "Superior", "Inferior")</f>
        <v>Inferior</v>
      </c>
      <c r="X1592" s="87" t="str">
        <f>VLOOKUP(CENSO[[#This Row],[NOME COMUM]],ESPECIES[],4,FALSE)</f>
        <v>Não</v>
      </c>
      <c r="Y1592" s="87" t="str">
        <f>IF(IFERROR(VLOOKUP(CENSO[[#This Row],[NOME COMUM]],COMERCIAIS[],2, FALSE), "Não") &lt;&gt; "Não", "Sim", "Não")</f>
        <v>Sim</v>
      </c>
      <c r="Z1592" s="133">
        <f>CENSO[[#This Row],[g (m²)]]/SUM(AEEF[AEEF-UT])</f>
        <v>4.7652172699082262E-4</v>
      </c>
      <c r="AA1592" s="133">
        <f>CENSO[[#This Row],[v (m³)]]/SUM(AEEF[AEEF-UT])</f>
        <v>6.004173760084365E-3</v>
      </c>
    </row>
    <row r="1593" spans="1:27" ht="14">
      <c r="A1593" s="86">
        <v>1</v>
      </c>
      <c r="B1593" s="86">
        <v>1</v>
      </c>
      <c r="C1593" s="63">
        <v>51</v>
      </c>
      <c r="D1593" s="63">
        <v>1592</v>
      </c>
      <c r="E1593" s="63" t="str">
        <f>VLOOKUP(CENSO[[#This Row],[NOME COMUM]],ESPECIES[],2,FALSE)</f>
        <v>Piptadenia suaveolens Miq.</v>
      </c>
      <c r="F1593" s="64" t="s">
        <v>22</v>
      </c>
      <c r="G1593" s="64">
        <v>260</v>
      </c>
      <c r="H1593" s="97">
        <f>CENSO[[#This Row],[CAP (cm)]]/PI()</f>
        <v>82.760570407785579</v>
      </c>
      <c r="I1593" s="64">
        <v>16</v>
      </c>
      <c r="J1593" s="96">
        <f>(PI()*(CENSO[[#This Row],[DAP (cm)]]^2))/40000</f>
        <v>0.53794370765060628</v>
      </c>
      <c r="K1593" s="96">
        <f>CENSO[[#This Row],[g (m²)]]*CENSO[[#This Row],[H (m)]]*0.7</f>
        <v>6.0249695256867897</v>
      </c>
      <c r="L1593" s="64">
        <v>1</v>
      </c>
      <c r="M1593" s="65">
        <v>367071.59999999899</v>
      </c>
      <c r="N1593" s="87">
        <v>9707800.5999999903</v>
      </c>
      <c r="O1593" s="87" t="s">
        <v>1228</v>
      </c>
      <c r="P1593" s="87" t="str">
        <f>VLOOKUP(CENSO[[#This Row],[DAP (cm)]],CD[],2,TRUE)</f>
        <v>TORA</v>
      </c>
      <c r="Q1593" s="87" t="str">
        <f>VLOOKUP(CENSO[[#This Row],[DAP (cm)]],DD[],2,TRUE)</f>
        <v>80├ 90</v>
      </c>
      <c r="R1593" s="87" t="str" cm="1">
        <f t="array" ref="R1593">INDEX(_xlfn.TEXTSPLIT(CENSO[[#This Row],[NOME CIENTIFICO]]," "),1)</f>
        <v>Piptadenia</v>
      </c>
      <c r="S1593" s="98" t="s">
        <v>1004</v>
      </c>
      <c r="T1593" s="87">
        <f>_xlfn.MINIFS(CENSO[DAP (cm)],CENSO[NOME CIENTIFICO],CENSO[[#This Row],[NOME CIENTIFICO]])</f>
        <v>39.788735772973837</v>
      </c>
      <c r="U15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93" s="87" t="str">
        <f>IF(CENSO[[#This Row],[DAP (cm)]]&lt;CENSO[[#This Row],[DMCE (cm)]],"DAP &lt; DMCE","DAP ≥ DMCE")</f>
        <v>DAP ≥ DMCE</v>
      </c>
      <c r="W1593" s="87" t="str">
        <f>IF(CENSO[[#This Row],[DAP (cm)]]&gt;200, "Superior", "Inferior")</f>
        <v>Inferior</v>
      </c>
      <c r="X1593" s="87" t="str">
        <f>VLOOKUP(CENSO[[#This Row],[NOME COMUM]],ESPECIES[],4,FALSE)</f>
        <v>Não</v>
      </c>
      <c r="Y1593" s="87" t="str">
        <f>IF(IFERROR(VLOOKUP(CENSO[[#This Row],[NOME COMUM]],COMERCIAIS[],2, FALSE), "Não") &lt;&gt; "Não", "Sim", "Não")</f>
        <v>Sim</v>
      </c>
      <c r="Z1593" s="133">
        <f>CENSO[[#This Row],[g (m²)]]/SUM(AEEF[AEEF-UT])</f>
        <v>9.4120872884089456E-4</v>
      </c>
      <c r="AA1593" s="133">
        <f>CENSO[[#This Row],[v (m³)]]/SUM(AEEF[AEEF-UT])</f>
        <v>1.0541537763018017E-2</v>
      </c>
    </row>
    <row r="1594" spans="1:27" ht="14">
      <c r="A1594" s="86">
        <v>1</v>
      </c>
      <c r="B1594" s="86">
        <v>1</v>
      </c>
      <c r="C1594" s="63">
        <v>51</v>
      </c>
      <c r="D1594" s="63">
        <v>1593</v>
      </c>
      <c r="E1594" s="63" t="str">
        <f>VLOOKUP(CENSO[[#This Row],[NOME COMUM]],ESPECIES[],2,FALSE)</f>
        <v>Caryocar villosum (Aubl.) Pers.</v>
      </c>
      <c r="F1594" s="64" t="s">
        <v>33</v>
      </c>
      <c r="G1594" s="64">
        <v>365</v>
      </c>
      <c r="H1594" s="97">
        <f>CENSO[[#This Row],[CAP (cm)]]/PI()</f>
        <v>116.18310845708361</v>
      </c>
      <c r="I1594" s="64">
        <v>17</v>
      </c>
      <c r="J1594" s="96">
        <f>(PI()*(CENSO[[#This Row],[DAP (cm)]]^2))/40000</f>
        <v>1.0601708646708878</v>
      </c>
      <c r="K1594" s="96">
        <f>CENSO[[#This Row],[g (m²)]]*CENSO[[#This Row],[H (m)]]*0.7</f>
        <v>12.616033289583564</v>
      </c>
      <c r="L1594" s="64">
        <v>1</v>
      </c>
      <c r="M1594" s="65">
        <v>367049.09999999899</v>
      </c>
      <c r="N1594" s="87">
        <v>9707820.5</v>
      </c>
      <c r="O1594" s="87" t="s">
        <v>1227</v>
      </c>
      <c r="P1594" s="87" t="str">
        <f>VLOOKUP(CENSO[[#This Row],[DAP (cm)]],CD[],2,TRUE)</f>
        <v>TORA</v>
      </c>
      <c r="Q1594" s="87" t="str">
        <f>VLOOKUP(CENSO[[#This Row],[DAP (cm)]],DD[],2,TRUE)</f>
        <v>110├ 120</v>
      </c>
      <c r="R1594" s="87" t="str" cm="1">
        <f t="array" ref="R1594">INDEX(_xlfn.TEXTSPLIT(CENSO[[#This Row],[NOME CIENTIFICO]]," "),1)</f>
        <v>Caryocar</v>
      </c>
      <c r="S1594" s="98" t="s">
        <v>1004</v>
      </c>
      <c r="T1594" s="87">
        <f>_xlfn.MINIFS(CENSO[DAP (cm)],CENSO[NOME CIENTIFICO],CENSO[[#This Row],[NOME CIENTIFICO]])</f>
        <v>41.38028520389279</v>
      </c>
      <c r="U15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594" s="87" t="str">
        <f>IF(CENSO[[#This Row],[DAP (cm)]]&lt;CENSO[[#This Row],[DMCE (cm)]],"DAP &lt; DMCE","DAP ≥ DMCE")</f>
        <v>DAP ≥ DMCE</v>
      </c>
      <c r="W1594" s="87" t="str">
        <f>IF(CENSO[[#This Row],[DAP (cm)]]&gt;200, "Superior", "Inferior")</f>
        <v>Inferior</v>
      </c>
      <c r="X1594" s="87" t="str">
        <f>VLOOKUP(CENSO[[#This Row],[NOME COMUM]],ESPECIES[],4,FALSE)</f>
        <v>Não</v>
      </c>
      <c r="Y1594" s="87" t="str">
        <f>IF(IFERROR(VLOOKUP(CENSO[[#This Row],[NOME COMUM]],COMERCIAIS[],2, FALSE), "Não") &lt;&gt; "Não", "Sim", "Não")</f>
        <v>Sim</v>
      </c>
      <c r="Z1594" s="133">
        <f>CENSO[[#This Row],[g (m²)]]/SUM(AEEF[AEEF-UT])</f>
        <v>1.854919125737103E-3</v>
      </c>
      <c r="AA1594" s="133">
        <f>CENSO[[#This Row],[v (m³)]]/SUM(AEEF[AEEF-UT])</f>
        <v>2.2073537596271522E-2</v>
      </c>
    </row>
    <row r="1595" spans="1:27" ht="14">
      <c r="A1595" s="86">
        <v>1</v>
      </c>
      <c r="B1595" s="86">
        <v>1</v>
      </c>
      <c r="C1595" s="63">
        <v>51</v>
      </c>
      <c r="D1595" s="63">
        <v>1594</v>
      </c>
      <c r="E1595" s="63" t="str">
        <f>VLOOKUP(CENSO[[#This Row],[NOME COMUM]],ESPECIES[],2,FALSE)</f>
        <v>Lecythis chartacea O.Berg</v>
      </c>
      <c r="F1595" s="64" t="s">
        <v>31</v>
      </c>
      <c r="G1595" s="64">
        <v>160</v>
      </c>
      <c r="H1595" s="97">
        <f>CENSO[[#This Row],[CAP (cm)]]/PI()</f>
        <v>50.929581789406512</v>
      </c>
      <c r="I1595" s="64">
        <v>15</v>
      </c>
      <c r="J1595" s="96">
        <f>(PI()*(CENSO[[#This Row],[DAP (cm)]]^2))/40000</f>
        <v>0.20371832715762608</v>
      </c>
      <c r="K1595" s="96">
        <f>CENSO[[#This Row],[g (m²)]]*CENSO[[#This Row],[H (m)]]*0.7</f>
        <v>2.1390424351550736</v>
      </c>
      <c r="L1595" s="64">
        <v>1</v>
      </c>
      <c r="M1595" s="65">
        <v>367047.299999999</v>
      </c>
      <c r="N1595" s="87">
        <v>9707818.0999999903</v>
      </c>
      <c r="O1595" s="87" t="s">
        <v>1228</v>
      </c>
      <c r="P1595" s="87" t="str">
        <f>VLOOKUP(CENSO[[#This Row],[DAP (cm)]],CD[],2,TRUE)</f>
        <v>TORA</v>
      </c>
      <c r="Q1595" s="87" t="str">
        <f>VLOOKUP(CENSO[[#This Row],[DAP (cm)]],DD[],2,TRUE)</f>
        <v>50├ 60</v>
      </c>
      <c r="R1595" s="87" t="str" cm="1">
        <f t="array" ref="R1595">INDEX(_xlfn.TEXTSPLIT(CENSO[[#This Row],[NOME CIENTIFICO]]," "),1)</f>
        <v>Lecythis</v>
      </c>
      <c r="S1595" s="98" t="s">
        <v>1004</v>
      </c>
      <c r="T1595" s="87">
        <f>_xlfn.MINIFS(CENSO[DAP (cm)],CENSO[NOME CIENTIFICO],CENSO[[#This Row],[NOME CIENTIFICO]])</f>
        <v>38.833806114422465</v>
      </c>
      <c r="U15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95" s="87" t="str">
        <f>IF(CENSO[[#This Row],[DAP (cm)]]&lt;CENSO[[#This Row],[DMCE (cm)]],"DAP &lt; DMCE","DAP ≥ DMCE")</f>
        <v>DAP ≥ DMCE</v>
      </c>
      <c r="W1595" s="87" t="str">
        <f>IF(CENSO[[#This Row],[DAP (cm)]]&gt;200, "Superior", "Inferior")</f>
        <v>Inferior</v>
      </c>
      <c r="X1595" s="87" t="str">
        <f>VLOOKUP(CENSO[[#This Row],[NOME COMUM]],ESPECIES[],4,FALSE)</f>
        <v>Não</v>
      </c>
      <c r="Y1595" s="87" t="str">
        <f>IF(IFERROR(VLOOKUP(CENSO[[#This Row],[NOME COMUM]],COMERCIAIS[],2, FALSE), "Não") &lt;&gt; "Não", "Sim", "Não")</f>
        <v>Sim</v>
      </c>
      <c r="Z1595" s="133">
        <f>CENSO[[#This Row],[g (m²)]]/SUM(AEEF[AEEF-UT])</f>
        <v>3.5643407482732108E-4</v>
      </c>
      <c r="AA1595" s="133">
        <f>CENSO[[#This Row],[v (m³)]]/SUM(AEEF[AEEF-UT])</f>
        <v>3.7425577856868707E-3</v>
      </c>
    </row>
    <row r="1596" spans="1:27" ht="14">
      <c r="A1596" s="86">
        <v>1</v>
      </c>
      <c r="B1596" s="86">
        <v>1</v>
      </c>
      <c r="C1596" s="63">
        <v>51</v>
      </c>
      <c r="D1596" s="63">
        <v>1595</v>
      </c>
      <c r="E1596" s="63" t="str">
        <f>VLOOKUP(CENSO[[#This Row],[NOME COMUM]],ESPECIES[],2,FALSE)</f>
        <v>Tachigali myrmecophila Ducke</v>
      </c>
      <c r="F1596" s="64" t="s">
        <v>14</v>
      </c>
      <c r="G1596" s="64">
        <v>279</v>
      </c>
      <c r="H1596" s="97">
        <f>CENSO[[#This Row],[CAP (cm)]]/PI()</f>
        <v>88.808458245277606</v>
      </c>
      <c r="I1596" s="64">
        <v>16</v>
      </c>
      <c r="J1596" s="96">
        <f>(PI()*(CENSO[[#This Row],[DAP (cm)]]^2))/40000</f>
        <v>0.61943899626081134</v>
      </c>
      <c r="K1596" s="96">
        <f>CENSO[[#This Row],[g (m²)]]*CENSO[[#This Row],[H (m)]]*0.7</f>
        <v>6.9377167581210868</v>
      </c>
      <c r="L1596" s="64">
        <v>1</v>
      </c>
      <c r="M1596" s="65">
        <v>367026.799999999</v>
      </c>
      <c r="N1596" s="87">
        <v>9707816.0999999903</v>
      </c>
      <c r="O1596" s="87" t="s">
        <v>1228</v>
      </c>
      <c r="P1596" s="87" t="str">
        <f>VLOOKUP(CENSO[[#This Row],[DAP (cm)]],CD[],2,TRUE)</f>
        <v>TORA</v>
      </c>
      <c r="Q1596" s="87" t="str">
        <f>VLOOKUP(CENSO[[#This Row],[DAP (cm)]],DD[],2,TRUE)</f>
        <v>80├ 90</v>
      </c>
      <c r="R1596" s="87" t="str" cm="1">
        <f t="array" ref="R1596">INDEX(_xlfn.TEXTSPLIT(CENSO[[#This Row],[NOME CIENTIFICO]]," "),1)</f>
        <v>Tachigali</v>
      </c>
      <c r="S1596" s="98" t="s">
        <v>1004</v>
      </c>
      <c r="T1596" s="87">
        <f>_xlfn.MINIFS(CENSO[DAP (cm)],CENSO[NOME CIENTIFICO],CENSO[[#This Row],[NOME CIENTIFICO]])</f>
        <v>39.152116000606256</v>
      </c>
      <c r="U15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96" s="87" t="str">
        <f>IF(CENSO[[#This Row],[DAP (cm)]]&lt;CENSO[[#This Row],[DMCE (cm)]],"DAP &lt; DMCE","DAP ≥ DMCE")</f>
        <v>DAP ≥ DMCE</v>
      </c>
      <c r="W1596" s="87" t="str">
        <f>IF(CENSO[[#This Row],[DAP (cm)]]&gt;200, "Superior", "Inferior")</f>
        <v>Inferior</v>
      </c>
      <c r="X1596" s="87" t="str">
        <f>VLOOKUP(CENSO[[#This Row],[NOME COMUM]],ESPECIES[],4,FALSE)</f>
        <v>Não</v>
      </c>
      <c r="Y1596" s="87" t="str">
        <f>IF(IFERROR(VLOOKUP(CENSO[[#This Row],[NOME COMUM]],COMERCIAIS[],2, FALSE), "Não") &lt;&gt; "Não", "Sim", "Não")</f>
        <v>Sim</v>
      </c>
      <c r="Z1596" s="133">
        <f>CENSO[[#This Row],[g (m²)]]/SUM(AEEF[AEEF-UT])</f>
        <v>1.0837962819778709E-3</v>
      </c>
      <c r="AA1596" s="133">
        <f>CENSO[[#This Row],[v (m³)]]/SUM(AEEF[AEEF-UT])</f>
        <v>1.2138518358152155E-2</v>
      </c>
    </row>
    <row r="1597" spans="1:27" ht="14">
      <c r="A1597" s="86">
        <v>1</v>
      </c>
      <c r="B1597" s="86">
        <v>1</v>
      </c>
      <c r="C1597" s="63">
        <v>51</v>
      </c>
      <c r="D1597" s="63">
        <v>1596</v>
      </c>
      <c r="E1597" s="63" t="str">
        <f>VLOOKUP(CENSO[[#This Row],[NOME COMUM]],ESPECIES[],2,FALSE)</f>
        <v>Aspidosperma spruceanum Benth. ex Müll.Arg.</v>
      </c>
      <c r="F1597" s="64" t="s">
        <v>62</v>
      </c>
      <c r="G1597" s="64">
        <v>250</v>
      </c>
      <c r="H1597" s="97">
        <f>CENSO[[#This Row],[CAP (cm)]]/PI()</f>
        <v>79.577471545947674</v>
      </c>
      <c r="I1597" s="64">
        <v>20</v>
      </c>
      <c r="J1597" s="96">
        <f>(PI()*(CENSO[[#This Row],[DAP (cm)]]^2))/40000</f>
        <v>0.49735919716217297</v>
      </c>
      <c r="K1597" s="96">
        <f>CENSO[[#This Row],[g (m²)]]*CENSO[[#This Row],[H (m)]]*0.7</f>
        <v>6.9630287602704213</v>
      </c>
      <c r="L1597" s="64">
        <v>1</v>
      </c>
      <c r="M1597" s="65">
        <v>367034.299999999</v>
      </c>
      <c r="N1597" s="87">
        <v>9707853.8000000007</v>
      </c>
      <c r="O1597" s="87" t="s">
        <v>1227</v>
      </c>
      <c r="P1597" s="87" t="str">
        <f>VLOOKUP(CENSO[[#This Row],[DAP (cm)]],CD[],2,TRUE)</f>
        <v>TORA</v>
      </c>
      <c r="Q1597" s="87" t="str">
        <f>VLOOKUP(CENSO[[#This Row],[DAP (cm)]],DD[],2,TRUE)</f>
        <v>70├ 80</v>
      </c>
      <c r="R1597" s="87" t="str" cm="1">
        <f t="array" ref="R1597">INDEX(_xlfn.TEXTSPLIT(CENSO[[#This Row],[NOME CIENTIFICO]]," "),1)</f>
        <v>Aspidosperma</v>
      </c>
      <c r="S1597" s="98" t="s">
        <v>1004</v>
      </c>
      <c r="T1597" s="87">
        <f>_xlfn.MINIFS(CENSO[DAP (cm)],CENSO[NOME CIENTIFICO],CENSO[[#This Row],[NOME CIENTIFICO]])</f>
        <v>41.38028520389279</v>
      </c>
      <c r="U15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597" s="87" t="str">
        <f>IF(CENSO[[#This Row],[DAP (cm)]]&lt;CENSO[[#This Row],[DMCE (cm)]],"DAP &lt; DMCE","DAP ≥ DMCE")</f>
        <v>DAP ≥ DMCE</v>
      </c>
      <c r="W1597" s="87" t="str">
        <f>IF(CENSO[[#This Row],[DAP (cm)]]&gt;200, "Superior", "Inferior")</f>
        <v>Inferior</v>
      </c>
      <c r="X1597" s="87" t="str">
        <f>VLOOKUP(CENSO[[#This Row],[NOME COMUM]],ESPECIES[],4,FALSE)</f>
        <v>Não</v>
      </c>
      <c r="Y1597" s="87" t="str">
        <f>IF(IFERROR(VLOOKUP(CENSO[[#This Row],[NOME COMUM]],COMERCIAIS[],2, FALSE), "Não") &lt;&gt; "Não", "Sim", "Não")</f>
        <v>Não</v>
      </c>
      <c r="Z1597" s="133">
        <f>CENSO[[#This Row],[g (m²)]]/SUM(AEEF[AEEF-UT])</f>
        <v>8.7020037799638919E-4</v>
      </c>
      <c r="AA1597" s="133">
        <f>CENSO[[#This Row],[v (m³)]]/SUM(AEEF[AEEF-UT])</f>
        <v>1.2182805291949447E-2</v>
      </c>
    </row>
    <row r="1598" spans="1:27" ht="14">
      <c r="A1598" s="86">
        <v>1</v>
      </c>
      <c r="B1598" s="86">
        <v>1</v>
      </c>
      <c r="C1598" s="63">
        <v>51</v>
      </c>
      <c r="D1598" s="63">
        <v>1597</v>
      </c>
      <c r="E1598" s="63" t="str">
        <f>VLOOKUP(CENSO[[#This Row],[NOME COMUM]],ESPECIES[],2,FALSE)</f>
        <v>Tachigali myrmecophila Ducke</v>
      </c>
      <c r="F1598" s="64" t="s">
        <v>14</v>
      </c>
      <c r="G1598" s="64">
        <v>163</v>
      </c>
      <c r="H1598" s="97">
        <f>CENSO[[#This Row],[CAP (cm)]]/PI()</f>
        <v>51.884511447957884</v>
      </c>
      <c r="I1598" s="64">
        <v>12</v>
      </c>
      <c r="J1598" s="96">
        <f>(PI()*(CENSO[[#This Row],[DAP (cm)]]^2))/40000</f>
        <v>0.21142938415042836</v>
      </c>
      <c r="K1598" s="96">
        <f>CENSO[[#This Row],[g (m²)]]*CENSO[[#This Row],[H (m)]]*0.7</f>
        <v>1.7760068268635982</v>
      </c>
      <c r="L1598" s="64">
        <v>1</v>
      </c>
      <c r="M1598" s="65">
        <v>366975.9</v>
      </c>
      <c r="N1598" s="87">
        <v>9707905.6999999899</v>
      </c>
      <c r="O1598" s="87" t="s">
        <v>1228</v>
      </c>
      <c r="P1598" s="87" t="str">
        <f>VLOOKUP(CENSO[[#This Row],[DAP (cm)]],CD[],2,TRUE)</f>
        <v>TORA</v>
      </c>
      <c r="Q1598" s="87" t="str">
        <f>VLOOKUP(CENSO[[#This Row],[DAP (cm)]],DD[],2,TRUE)</f>
        <v>50├ 60</v>
      </c>
      <c r="R1598" s="87" t="str" cm="1">
        <f t="array" ref="R1598">INDEX(_xlfn.TEXTSPLIT(CENSO[[#This Row],[NOME CIENTIFICO]]," "),1)</f>
        <v>Tachigali</v>
      </c>
      <c r="S1598" s="98" t="s">
        <v>1004</v>
      </c>
      <c r="T1598" s="87">
        <f>_xlfn.MINIFS(CENSO[DAP (cm)],CENSO[NOME CIENTIFICO],CENSO[[#This Row],[NOME CIENTIFICO]])</f>
        <v>39.152116000606256</v>
      </c>
      <c r="U15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98" s="87" t="str">
        <f>IF(CENSO[[#This Row],[DAP (cm)]]&lt;CENSO[[#This Row],[DMCE (cm)]],"DAP &lt; DMCE","DAP ≥ DMCE")</f>
        <v>DAP ≥ DMCE</v>
      </c>
      <c r="W1598" s="87" t="str">
        <f>IF(CENSO[[#This Row],[DAP (cm)]]&gt;200, "Superior", "Inferior")</f>
        <v>Inferior</v>
      </c>
      <c r="X1598" s="87" t="str">
        <f>VLOOKUP(CENSO[[#This Row],[NOME COMUM]],ESPECIES[],4,FALSE)</f>
        <v>Não</v>
      </c>
      <c r="Y1598" s="87" t="str">
        <f>IF(IFERROR(VLOOKUP(CENSO[[#This Row],[NOME COMUM]],COMERCIAIS[],2, FALSE), "Não") &lt;&gt; "Não", "Sim", "Não")</f>
        <v>Sim</v>
      </c>
      <c r="Z1598" s="133">
        <f>CENSO[[#This Row],[g (m²)]]/SUM(AEEF[AEEF-UT])</f>
        <v>3.69925661487777E-4</v>
      </c>
      <c r="AA1598" s="133">
        <f>CENSO[[#This Row],[v (m³)]]/SUM(AEEF[AEEF-UT])</f>
        <v>3.1073755564973268E-3</v>
      </c>
    </row>
    <row r="1599" spans="1:27" ht="14">
      <c r="A1599" s="86">
        <v>1</v>
      </c>
      <c r="B1599" s="86">
        <v>1</v>
      </c>
      <c r="C1599" s="63">
        <v>51</v>
      </c>
      <c r="D1599" s="63">
        <v>1598</v>
      </c>
      <c r="E1599" s="63" t="str">
        <f>VLOOKUP(CENSO[[#This Row],[NOME COMUM]],ESPECIES[],2,FALSE)</f>
        <v>Cedrelinga catenaeformis Ducke</v>
      </c>
      <c r="F1599" s="64" t="s">
        <v>71</v>
      </c>
      <c r="G1599" s="64">
        <v>309</v>
      </c>
      <c r="H1599" s="97">
        <f>CENSO[[#This Row],[CAP (cm)]]/PI()</f>
        <v>98.357754830791322</v>
      </c>
      <c r="I1599" s="64">
        <v>24</v>
      </c>
      <c r="J1599" s="96">
        <f>(PI()*(CENSO[[#This Row],[DAP (cm)]]^2))/40000</f>
        <v>0.75981365606786289</v>
      </c>
      <c r="K1599" s="96">
        <f>CENSO[[#This Row],[g (m²)]]*CENSO[[#This Row],[H (m)]]*0.7</f>
        <v>12.764869421940094</v>
      </c>
      <c r="L1599" s="64">
        <v>1</v>
      </c>
      <c r="M1599" s="65">
        <v>366963.299999999</v>
      </c>
      <c r="N1599" s="87">
        <v>9707900.8000000007</v>
      </c>
      <c r="O1599" s="87" t="s">
        <v>1228</v>
      </c>
      <c r="P1599" s="87" t="str">
        <f>VLOOKUP(CENSO[[#This Row],[DAP (cm)]],CD[],2,TRUE)</f>
        <v>TORA</v>
      </c>
      <c r="Q1599" s="87" t="str">
        <f>VLOOKUP(CENSO[[#This Row],[DAP (cm)]],DD[],2,TRUE)</f>
        <v>90├ 100</v>
      </c>
      <c r="R1599" s="87" t="str" cm="1">
        <f t="array" ref="R1599">INDEX(_xlfn.TEXTSPLIT(CENSO[[#This Row],[NOME CIENTIFICO]]," "),1)</f>
        <v>Cedrelinga</v>
      </c>
      <c r="S1599" s="98" t="s">
        <v>1004</v>
      </c>
      <c r="T1599" s="87">
        <f>_xlfn.MINIFS(CENSO[DAP (cm)],CENSO[NOME CIENTIFICO],CENSO[[#This Row],[NOME CIENTIFICO]])</f>
        <v>38.515496228238675</v>
      </c>
      <c r="U15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599" s="87" t="str">
        <f>IF(CENSO[[#This Row],[DAP (cm)]]&lt;CENSO[[#This Row],[DMCE (cm)]],"DAP &lt; DMCE","DAP ≥ DMCE")</f>
        <v>DAP ≥ DMCE</v>
      </c>
      <c r="W1599" s="87" t="str">
        <f>IF(CENSO[[#This Row],[DAP (cm)]]&gt;200, "Superior", "Inferior")</f>
        <v>Inferior</v>
      </c>
      <c r="X1599" s="87" t="str">
        <f>VLOOKUP(CENSO[[#This Row],[NOME COMUM]],ESPECIES[],4,FALSE)</f>
        <v>Não</v>
      </c>
      <c r="Y1599" s="87" t="str">
        <f>IF(IFERROR(VLOOKUP(CENSO[[#This Row],[NOME COMUM]],COMERCIAIS[],2, FALSE), "Não") &lt;&gt; "Não", "Sim", "Não")</f>
        <v>Sim</v>
      </c>
      <c r="Z1599" s="133">
        <f>CENSO[[#This Row],[g (m²)]]/SUM(AEEF[AEEF-UT])</f>
        <v>1.3294016366635715E-3</v>
      </c>
      <c r="AA1599" s="133">
        <f>CENSO[[#This Row],[v (m³)]]/SUM(AEEF[AEEF-UT])</f>
        <v>2.2333947495947998E-2</v>
      </c>
    </row>
    <row r="1600" spans="1:27" ht="14">
      <c r="A1600" s="86">
        <v>1</v>
      </c>
      <c r="B1600" s="86">
        <v>1</v>
      </c>
      <c r="C1600" s="63">
        <v>51</v>
      </c>
      <c r="D1600" s="63">
        <v>1599</v>
      </c>
      <c r="E1600" s="63" t="str">
        <f>VLOOKUP(CENSO[[#This Row],[NOME COMUM]],ESPECIES[],2,FALSE)</f>
        <v>Tachigali myrmecophila Ducke</v>
      </c>
      <c r="F1600" s="64" t="s">
        <v>14</v>
      </c>
      <c r="G1600" s="64">
        <v>294</v>
      </c>
      <c r="H1600" s="97">
        <f>CENSO[[#This Row],[CAP (cm)]]/PI()</f>
        <v>93.583106538034457</v>
      </c>
      <c r="I1600" s="64">
        <v>15</v>
      </c>
      <c r="J1600" s="96">
        <f>(PI()*(CENSO[[#This Row],[DAP (cm)]]^2))/40000</f>
        <v>0.6878358330545532</v>
      </c>
      <c r="K1600" s="96">
        <f>CENSO[[#This Row],[g (m²)]]*CENSO[[#This Row],[H (m)]]*0.7</f>
        <v>7.2222762470728084</v>
      </c>
      <c r="L1600" s="64">
        <v>1</v>
      </c>
      <c r="M1600" s="65">
        <v>366963.4</v>
      </c>
      <c r="N1600" s="87">
        <v>9707914.0999999903</v>
      </c>
      <c r="O1600" s="87" t="s">
        <v>1228</v>
      </c>
      <c r="P1600" s="87" t="str">
        <f>VLOOKUP(CENSO[[#This Row],[DAP (cm)]],CD[],2,TRUE)</f>
        <v>TORA</v>
      </c>
      <c r="Q1600" s="87" t="str">
        <f>VLOOKUP(CENSO[[#This Row],[DAP (cm)]],DD[],2,TRUE)</f>
        <v>90├ 100</v>
      </c>
      <c r="R1600" s="87" t="str" cm="1">
        <f t="array" ref="R1600">INDEX(_xlfn.TEXTSPLIT(CENSO[[#This Row],[NOME CIENTIFICO]]," "),1)</f>
        <v>Tachigali</v>
      </c>
      <c r="S1600" s="98" t="s">
        <v>1004</v>
      </c>
      <c r="T1600" s="87">
        <f>_xlfn.MINIFS(CENSO[DAP (cm)],CENSO[NOME CIENTIFICO],CENSO[[#This Row],[NOME CIENTIFICO]])</f>
        <v>39.152116000606256</v>
      </c>
      <c r="U16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00" s="87" t="str">
        <f>IF(CENSO[[#This Row],[DAP (cm)]]&lt;CENSO[[#This Row],[DMCE (cm)]],"DAP &lt; DMCE","DAP ≥ DMCE")</f>
        <v>DAP ≥ DMCE</v>
      </c>
      <c r="W1600" s="87" t="str">
        <f>IF(CENSO[[#This Row],[DAP (cm)]]&gt;200, "Superior", "Inferior")</f>
        <v>Inferior</v>
      </c>
      <c r="X1600" s="87" t="str">
        <f>VLOOKUP(CENSO[[#This Row],[NOME COMUM]],ESPECIES[],4,FALSE)</f>
        <v>Não</v>
      </c>
      <c r="Y1600" s="87" t="str">
        <f>IF(IFERROR(VLOOKUP(CENSO[[#This Row],[NOME COMUM]],COMERCIAIS[],2, FALSE), "Não") &lt;&gt; "Não", "Sim", "Não")</f>
        <v>Sim</v>
      </c>
      <c r="Z1600" s="133">
        <f>CENSO[[#This Row],[g (m²)]]/SUM(AEEF[AEEF-UT])</f>
        <v>1.2034662379599341E-3</v>
      </c>
      <c r="AA1600" s="133">
        <f>CENSO[[#This Row],[v (m³)]]/SUM(AEEF[AEEF-UT])</f>
        <v>1.2636395498579308E-2</v>
      </c>
    </row>
    <row r="1601" spans="1:27" ht="14">
      <c r="A1601" s="86">
        <v>1</v>
      </c>
      <c r="B1601" s="86">
        <v>1</v>
      </c>
      <c r="C1601" s="63">
        <v>51</v>
      </c>
      <c r="D1601" s="63">
        <v>1600</v>
      </c>
      <c r="E1601" s="63" t="str">
        <f>VLOOKUP(CENSO[[#This Row],[NOME COMUM]],ESPECIES[],2,FALSE)</f>
        <v>Piptadenia suaveolens Miq.</v>
      </c>
      <c r="F1601" s="64" t="s">
        <v>22</v>
      </c>
      <c r="G1601" s="64">
        <v>278</v>
      </c>
      <c r="H1601" s="97">
        <f>CENSO[[#This Row],[CAP (cm)]]/PI()</f>
        <v>88.490148359093808</v>
      </c>
      <c r="I1601" s="64">
        <v>15</v>
      </c>
      <c r="J1601" s="96">
        <f>(PI()*(CENSO[[#This Row],[DAP (cm)]]^2))/40000</f>
        <v>0.61500653109570191</v>
      </c>
      <c r="K1601" s="96">
        <f>CENSO[[#This Row],[g (m²)]]*CENSO[[#This Row],[H (m)]]*0.7</f>
        <v>6.4575685765048698</v>
      </c>
      <c r="L1601" s="64">
        <v>1</v>
      </c>
      <c r="M1601" s="65">
        <v>366957</v>
      </c>
      <c r="N1601" s="87">
        <v>9707909</v>
      </c>
      <c r="O1601" s="87" t="s">
        <v>1228</v>
      </c>
      <c r="P1601" s="87" t="str">
        <f>VLOOKUP(CENSO[[#This Row],[DAP (cm)]],CD[],2,TRUE)</f>
        <v>TORA</v>
      </c>
      <c r="Q1601" s="87" t="str">
        <f>VLOOKUP(CENSO[[#This Row],[DAP (cm)]],DD[],2,TRUE)</f>
        <v>80├ 90</v>
      </c>
      <c r="R1601" s="87" t="str" cm="1">
        <f t="array" ref="R1601">INDEX(_xlfn.TEXTSPLIT(CENSO[[#This Row],[NOME CIENTIFICO]]," "),1)</f>
        <v>Piptadenia</v>
      </c>
      <c r="S1601" s="98" t="s">
        <v>1004</v>
      </c>
      <c r="T1601" s="87">
        <f>_xlfn.MINIFS(CENSO[DAP (cm)],CENSO[NOME CIENTIFICO],CENSO[[#This Row],[NOME CIENTIFICO]])</f>
        <v>39.788735772973837</v>
      </c>
      <c r="U16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01" s="87" t="str">
        <f>IF(CENSO[[#This Row],[DAP (cm)]]&lt;CENSO[[#This Row],[DMCE (cm)]],"DAP &lt; DMCE","DAP ≥ DMCE")</f>
        <v>DAP ≥ DMCE</v>
      </c>
      <c r="W1601" s="87" t="str">
        <f>IF(CENSO[[#This Row],[DAP (cm)]]&gt;200, "Superior", "Inferior")</f>
        <v>Inferior</v>
      </c>
      <c r="X1601" s="87" t="str">
        <f>VLOOKUP(CENSO[[#This Row],[NOME COMUM]],ESPECIES[],4,FALSE)</f>
        <v>Não</v>
      </c>
      <c r="Y1601" s="87" t="str">
        <f>IF(IFERROR(VLOOKUP(CENSO[[#This Row],[NOME COMUM]],COMERCIAIS[],2, FALSE), "Não") &lt;&gt; "Não", "Sim", "Não")</f>
        <v>Sim</v>
      </c>
      <c r="Z1601" s="133">
        <f>CENSO[[#This Row],[g (m²)]]/SUM(AEEF[AEEF-UT])</f>
        <v>1.0760410562091669E-3</v>
      </c>
      <c r="AA1601" s="133">
        <f>CENSO[[#This Row],[v (m³)]]/SUM(AEEF[AEEF-UT])</f>
        <v>1.1298431090196251E-2</v>
      </c>
    </row>
    <row r="1602" spans="1:27" ht="14">
      <c r="A1602" s="86">
        <v>1</v>
      </c>
      <c r="B1602" s="86">
        <v>1</v>
      </c>
      <c r="C1602" s="63">
        <v>51</v>
      </c>
      <c r="D1602" s="63">
        <v>1601</v>
      </c>
      <c r="E1602" s="63" t="str">
        <f>VLOOKUP(CENSO[[#This Row],[NOME COMUM]],ESPECIES[],2,FALSE)</f>
        <v>Piptadenia suaveolens Miq.</v>
      </c>
      <c r="F1602" s="64" t="s">
        <v>22</v>
      </c>
      <c r="G1602" s="64">
        <v>337</v>
      </c>
      <c r="H1602" s="97">
        <f>CENSO[[#This Row],[CAP (cm)]]/PI()</f>
        <v>107.27043164393746</v>
      </c>
      <c r="I1602" s="64">
        <v>16</v>
      </c>
      <c r="J1602" s="96">
        <f>(PI()*(CENSO[[#This Row],[DAP (cm)]]^2))/40000</f>
        <v>0.90375338660017313</v>
      </c>
      <c r="K1602" s="96">
        <f>CENSO[[#This Row],[g (m²)]]*CENSO[[#This Row],[H (m)]]*0.7</f>
        <v>10.122037929921939</v>
      </c>
      <c r="L1602" s="64">
        <v>1</v>
      </c>
      <c r="M1602" s="65">
        <v>366921.5</v>
      </c>
      <c r="N1602" s="87">
        <v>9707900.4000000004</v>
      </c>
      <c r="O1602" s="87" t="s">
        <v>1228</v>
      </c>
      <c r="P1602" s="87" t="str">
        <f>VLOOKUP(CENSO[[#This Row],[DAP (cm)]],CD[],2,TRUE)</f>
        <v>TORA</v>
      </c>
      <c r="Q1602" s="87" t="str">
        <f>VLOOKUP(CENSO[[#This Row],[DAP (cm)]],DD[],2,TRUE)</f>
        <v>100├ 110</v>
      </c>
      <c r="R1602" s="87" t="str" cm="1">
        <f t="array" ref="R1602">INDEX(_xlfn.TEXTSPLIT(CENSO[[#This Row],[NOME CIENTIFICO]]," "),1)</f>
        <v>Piptadenia</v>
      </c>
      <c r="S1602" s="98" t="s">
        <v>1004</v>
      </c>
      <c r="T1602" s="87">
        <f>_xlfn.MINIFS(CENSO[DAP (cm)],CENSO[NOME CIENTIFICO],CENSO[[#This Row],[NOME CIENTIFICO]])</f>
        <v>39.788735772973837</v>
      </c>
      <c r="U16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02" s="87" t="str">
        <f>IF(CENSO[[#This Row],[DAP (cm)]]&lt;CENSO[[#This Row],[DMCE (cm)]],"DAP &lt; DMCE","DAP ≥ DMCE")</f>
        <v>DAP ≥ DMCE</v>
      </c>
      <c r="W1602" s="87" t="str">
        <f>IF(CENSO[[#This Row],[DAP (cm)]]&gt;200, "Superior", "Inferior")</f>
        <v>Inferior</v>
      </c>
      <c r="X1602" s="87" t="str">
        <f>VLOOKUP(CENSO[[#This Row],[NOME COMUM]],ESPECIES[],4,FALSE)</f>
        <v>Não</v>
      </c>
      <c r="Y1602" s="87" t="str">
        <f>IF(IFERROR(VLOOKUP(CENSO[[#This Row],[NOME COMUM]],COMERCIAIS[],2, FALSE), "Não") &lt;&gt; "Não", "Sim", "Não")</f>
        <v>Sim</v>
      </c>
      <c r="Z1602" s="133">
        <f>CENSO[[#This Row],[g (m²)]]/SUM(AEEF[AEEF-UT])</f>
        <v>1.5812445876587508E-3</v>
      </c>
      <c r="AA1602" s="133">
        <f>CENSO[[#This Row],[v (m³)]]/SUM(AEEF[AEEF-UT])</f>
        <v>1.7709939381778009E-2</v>
      </c>
    </row>
    <row r="1603" spans="1:27" ht="14">
      <c r="A1603" s="86">
        <v>1</v>
      </c>
      <c r="B1603" s="86">
        <v>1</v>
      </c>
      <c r="C1603" s="63">
        <v>51</v>
      </c>
      <c r="D1603" s="63">
        <v>1602</v>
      </c>
      <c r="E1603" s="63" t="str">
        <f>VLOOKUP(CENSO[[#This Row],[NOME COMUM]],ESPECIES[],2,FALSE)</f>
        <v>Dipteryx odorata (Aubl.) Willd.</v>
      </c>
      <c r="F1603" s="64" t="s">
        <v>4</v>
      </c>
      <c r="G1603" s="64">
        <v>175</v>
      </c>
      <c r="H1603" s="97">
        <f>CENSO[[#This Row],[CAP (cm)]]/PI()</f>
        <v>55.70423008216337</v>
      </c>
      <c r="I1603" s="64">
        <v>15</v>
      </c>
      <c r="J1603" s="96">
        <f>(PI()*(CENSO[[#This Row],[DAP (cm)]]^2))/40000</f>
        <v>0.24370600660946476</v>
      </c>
      <c r="K1603" s="96">
        <f>CENSO[[#This Row],[g (m²)]]*CENSO[[#This Row],[H (m)]]*0.7</f>
        <v>2.5589130693993796</v>
      </c>
      <c r="L1603" s="64">
        <v>1</v>
      </c>
      <c r="M1603" s="65">
        <v>366900.5</v>
      </c>
      <c r="N1603" s="87">
        <v>9707919</v>
      </c>
      <c r="O1603" s="98" t="s">
        <v>1225</v>
      </c>
      <c r="P1603" s="87" t="str">
        <f>VLOOKUP(CENSO[[#This Row],[DAP (cm)]],CD[],2,TRUE)</f>
        <v>TORA</v>
      </c>
      <c r="Q1603" s="87" t="str">
        <f>VLOOKUP(CENSO[[#This Row],[DAP (cm)]],DD[],2,TRUE)</f>
        <v>50├ 60</v>
      </c>
      <c r="R1603" s="87" t="str" cm="1">
        <f t="array" ref="R1603">INDEX(_xlfn.TEXTSPLIT(CENSO[[#This Row],[NOME CIENTIFICO]]," "),1)</f>
        <v>Dipteryx</v>
      </c>
      <c r="S1603" s="98" t="s">
        <v>1004</v>
      </c>
      <c r="T1603" s="87">
        <f>_xlfn.MINIFS(CENSO[DAP (cm)],CENSO[NOME CIENTIFICO],CENSO[[#This Row],[NOME CIENTIFICO]])</f>
        <v>39.152116000606256</v>
      </c>
      <c r="U16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80</v>
      </c>
      <c r="V1603" s="87" t="str">
        <f>IF(CENSO[[#This Row],[DAP (cm)]]&lt;CENSO[[#This Row],[DMCE (cm)]],"DAP &lt; DMCE","DAP ≥ DMCE")</f>
        <v>DAP &lt; DMCE</v>
      </c>
      <c r="W1603" s="87" t="str">
        <f>IF(CENSO[[#This Row],[DAP (cm)]]&gt;200, "Superior", "Inferior")</f>
        <v>Inferior</v>
      </c>
      <c r="X1603" s="87" t="str">
        <f>VLOOKUP(CENSO[[#This Row],[NOME COMUM]],ESPECIES[],4,FALSE)</f>
        <v>Vulneravel</v>
      </c>
      <c r="Y1603" s="87" t="str">
        <f>IF(IFERROR(VLOOKUP(CENSO[[#This Row],[NOME COMUM]],COMERCIAIS[],2, FALSE), "Não") &lt;&gt; "Não", "Sim", "Não")</f>
        <v>Sim</v>
      </c>
      <c r="Z1603" s="133">
        <f>CENSO[[#This Row],[g (m²)]]/SUM(AEEF[AEEF-UT])</f>
        <v>4.2639818521823071E-4</v>
      </c>
      <c r="AA1603" s="133">
        <f>CENSO[[#This Row],[v (m³)]]/SUM(AEEF[AEEF-UT])</f>
        <v>4.4771809447914212E-3</v>
      </c>
    </row>
    <row r="1604" spans="1:27" ht="14">
      <c r="A1604" s="86">
        <v>1</v>
      </c>
      <c r="B1604" s="86">
        <v>1</v>
      </c>
      <c r="C1604" s="63">
        <v>51</v>
      </c>
      <c r="D1604" s="63">
        <v>1603</v>
      </c>
      <c r="E1604" s="63" t="str">
        <f>VLOOKUP(CENSO[[#This Row],[NOME COMUM]],ESPECIES[],2,FALSE)</f>
        <v>Cordia goeldiana Huber</v>
      </c>
      <c r="F1604" s="64" t="s">
        <v>27</v>
      </c>
      <c r="G1604" s="64">
        <v>178</v>
      </c>
      <c r="H1604" s="97">
        <f>CENSO[[#This Row],[CAP (cm)]]/PI()</f>
        <v>56.659159740714742</v>
      </c>
      <c r="I1604" s="64">
        <v>15</v>
      </c>
      <c r="J1604" s="96">
        <f>(PI()*(CENSO[[#This Row],[DAP (cm)]]^2))/40000</f>
        <v>0.2521332608461806</v>
      </c>
      <c r="K1604" s="96">
        <f>CENSO[[#This Row],[g (m²)]]*CENSO[[#This Row],[H (m)]]*0.7</f>
        <v>2.6473992388848959</v>
      </c>
      <c r="L1604" s="64">
        <v>1</v>
      </c>
      <c r="M1604" s="65">
        <v>366857.09999999899</v>
      </c>
      <c r="N1604" s="87">
        <v>9707964.3000000007</v>
      </c>
      <c r="O1604" s="87" t="s">
        <v>1227</v>
      </c>
      <c r="P1604" s="87" t="str">
        <f>VLOOKUP(CENSO[[#This Row],[DAP (cm)]],CD[],2,TRUE)</f>
        <v>TORA</v>
      </c>
      <c r="Q1604" s="87" t="str">
        <f>VLOOKUP(CENSO[[#This Row],[DAP (cm)]],DD[],2,TRUE)</f>
        <v>50├ 60</v>
      </c>
      <c r="R1604" s="87" t="str" cm="1">
        <f t="array" ref="R1604">INDEX(_xlfn.TEXTSPLIT(CENSO[[#This Row],[NOME CIENTIFICO]]," "),1)</f>
        <v>Cordia</v>
      </c>
      <c r="S1604" s="98" t="s">
        <v>1004</v>
      </c>
      <c r="T1604" s="87">
        <f>_xlfn.MINIFS(CENSO[DAP (cm)],CENSO[NOME CIENTIFICO],CENSO[[#This Row],[NOME CIENTIFICO]])</f>
        <v>40.425355545341418</v>
      </c>
      <c r="U16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1604" s="87" t="str">
        <f>IF(CENSO[[#This Row],[DAP (cm)]]&lt;CENSO[[#This Row],[DMCE (cm)]],"DAP &lt; DMCE","DAP ≥ DMCE")</f>
        <v>DAP ≥ DMCE</v>
      </c>
      <c r="W1604" s="87" t="str">
        <f>IF(CENSO[[#This Row],[DAP (cm)]]&gt;200, "Superior", "Inferior")</f>
        <v>Inferior</v>
      </c>
      <c r="X1604" s="87" t="str">
        <f>VLOOKUP(CENSO[[#This Row],[NOME COMUM]],ESPECIES[],4,FALSE)</f>
        <v>Não</v>
      </c>
      <c r="Y1604" s="87" t="str">
        <f>IF(IFERROR(VLOOKUP(CENSO[[#This Row],[NOME COMUM]],COMERCIAIS[],2, FALSE), "Não") &lt;&gt; "Não", "Sim", "Não")</f>
        <v>Sim</v>
      </c>
      <c r="Z1604" s="133">
        <f>CENSO[[#This Row],[g (m²)]]/SUM(AEEF[AEEF-UT])</f>
        <v>4.4114286042300146E-4</v>
      </c>
      <c r="AA1604" s="133">
        <f>CENSO[[#This Row],[v (m³)]]/SUM(AEEF[AEEF-UT])</f>
        <v>4.6320000344415146E-3</v>
      </c>
    </row>
    <row r="1605" spans="1:27" ht="14">
      <c r="A1605" s="86">
        <v>1</v>
      </c>
      <c r="B1605" s="86">
        <v>1</v>
      </c>
      <c r="C1605" s="63">
        <v>51</v>
      </c>
      <c r="D1605" s="63">
        <v>1604</v>
      </c>
      <c r="E1605" s="63" t="str">
        <f>VLOOKUP(CENSO[[#This Row],[NOME COMUM]],ESPECIES[],2,FALSE)</f>
        <v>Hymenaea courbaril L.</v>
      </c>
      <c r="F1605" s="64" t="s">
        <v>3</v>
      </c>
      <c r="G1605" s="64">
        <v>260</v>
      </c>
      <c r="H1605" s="97">
        <f>CENSO[[#This Row],[CAP (cm)]]/PI()</f>
        <v>82.760570407785579</v>
      </c>
      <c r="I1605" s="64">
        <v>23</v>
      </c>
      <c r="J1605" s="96">
        <f>(PI()*(CENSO[[#This Row],[DAP (cm)]]^2))/40000</f>
        <v>0.53794370765060628</v>
      </c>
      <c r="K1605" s="96">
        <f>CENSO[[#This Row],[g (m²)]]*CENSO[[#This Row],[H (m)]]*0.7</f>
        <v>8.66089369317476</v>
      </c>
      <c r="L1605" s="64">
        <v>1</v>
      </c>
      <c r="M1605" s="65">
        <v>366882.4</v>
      </c>
      <c r="N1605" s="87">
        <v>9707996.0999999903</v>
      </c>
      <c r="O1605" s="87" t="s">
        <v>1228</v>
      </c>
      <c r="P1605" s="87" t="str">
        <f>VLOOKUP(CENSO[[#This Row],[DAP (cm)]],CD[],2,TRUE)</f>
        <v>TORA</v>
      </c>
      <c r="Q1605" s="87" t="str">
        <f>VLOOKUP(CENSO[[#This Row],[DAP (cm)]],DD[],2,TRUE)</f>
        <v>80├ 90</v>
      </c>
      <c r="R1605" s="87" t="str" cm="1">
        <f t="array" ref="R1605">INDEX(_xlfn.TEXTSPLIT(CENSO[[#This Row],[NOME CIENTIFICO]]," "),1)</f>
        <v>Hymenaea</v>
      </c>
      <c r="S1605" s="98" t="s">
        <v>1004</v>
      </c>
      <c r="T1605" s="87">
        <f>_xlfn.MINIFS(CENSO[DAP (cm)],CENSO[NOME CIENTIFICO],CENSO[[#This Row],[NOME CIENTIFICO]])</f>
        <v>41.38028520389279</v>
      </c>
      <c r="U16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605" s="87" t="str">
        <f>IF(CENSO[[#This Row],[DAP (cm)]]&lt;CENSO[[#This Row],[DMCE (cm)]],"DAP &lt; DMCE","DAP ≥ DMCE")</f>
        <v>DAP ≥ DMCE</v>
      </c>
      <c r="W1605" s="87" t="str">
        <f>IF(CENSO[[#This Row],[DAP (cm)]]&gt;200, "Superior", "Inferior")</f>
        <v>Inferior</v>
      </c>
      <c r="X1605" s="87" t="str">
        <f>VLOOKUP(CENSO[[#This Row],[NOME COMUM]],ESPECIES[],4,FALSE)</f>
        <v>Não</v>
      </c>
      <c r="Y1605" s="87" t="str">
        <f>IF(IFERROR(VLOOKUP(CENSO[[#This Row],[NOME COMUM]],COMERCIAIS[],2, FALSE), "Não") &lt;&gt; "Não", "Sim", "Não")</f>
        <v>Sim</v>
      </c>
      <c r="Z1605" s="133">
        <f>CENSO[[#This Row],[g (m²)]]/SUM(AEEF[AEEF-UT])</f>
        <v>9.4120872884089456E-4</v>
      </c>
      <c r="AA1605" s="133">
        <f>CENSO[[#This Row],[v (m³)]]/SUM(AEEF[AEEF-UT])</f>
        <v>1.5153460534338399E-2</v>
      </c>
    </row>
    <row r="1606" spans="1:27" ht="14">
      <c r="A1606" s="86">
        <v>1</v>
      </c>
      <c r="B1606" s="86">
        <v>1</v>
      </c>
      <c r="C1606" s="63">
        <v>51</v>
      </c>
      <c r="D1606" s="63">
        <v>1605</v>
      </c>
      <c r="E1606" s="63" t="str">
        <f>VLOOKUP(CENSO[[#This Row],[NOME COMUM]],ESPECIES[],2,FALSE)</f>
        <v>Astronium lecointei Ducke</v>
      </c>
      <c r="F1606" s="64" t="s">
        <v>5</v>
      </c>
      <c r="G1606" s="64">
        <v>154</v>
      </c>
      <c r="H1606" s="97">
        <f>CENSO[[#This Row],[CAP (cm)]]/PI()</f>
        <v>49.019722472303762</v>
      </c>
      <c r="I1606" s="64">
        <v>20</v>
      </c>
      <c r="J1606" s="96">
        <f>(PI()*(CENSO[[#This Row],[DAP (cm)]]^2))/40000</f>
        <v>0.18872593151836947</v>
      </c>
      <c r="K1606" s="96">
        <f>CENSO[[#This Row],[g (m²)]]*CENSO[[#This Row],[H (m)]]*0.7</f>
        <v>2.6421630412571724</v>
      </c>
      <c r="L1606" s="64">
        <v>1</v>
      </c>
      <c r="M1606" s="65">
        <v>366878.7</v>
      </c>
      <c r="N1606" s="87">
        <v>9707999.4000000004</v>
      </c>
      <c r="O1606" s="98" t="s">
        <v>1225</v>
      </c>
      <c r="P1606" s="87" t="str">
        <f>VLOOKUP(CENSO[[#This Row],[DAP (cm)]],CD[],2,TRUE)</f>
        <v>TORETE</v>
      </c>
      <c r="Q1606" s="87" t="str">
        <f>VLOOKUP(CENSO[[#This Row],[DAP (cm)]],DD[],2,TRUE)</f>
        <v>40├ 50</v>
      </c>
      <c r="R1606" s="87" t="str" cm="1">
        <f t="array" ref="R1606">INDEX(_xlfn.TEXTSPLIT(CENSO[[#This Row],[NOME CIENTIFICO]]," "),1)</f>
        <v>Astronium</v>
      </c>
      <c r="S1606" s="98" t="s">
        <v>1004</v>
      </c>
      <c r="T1606" s="87">
        <f>_xlfn.MINIFS(CENSO[DAP (cm)],CENSO[NOME CIENTIFICO],CENSO[[#This Row],[NOME CIENTIFICO]])</f>
        <v>40.107045659157627</v>
      </c>
      <c r="U16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606" s="87" t="str">
        <f>IF(CENSO[[#This Row],[DAP (cm)]]&lt;CENSO[[#This Row],[DMCE (cm)]],"DAP &lt; DMCE","DAP ≥ DMCE")</f>
        <v>DAP &lt; DMCE</v>
      </c>
      <c r="W1606" s="87" t="str">
        <f>IF(CENSO[[#This Row],[DAP (cm)]]&gt;200, "Superior", "Inferior")</f>
        <v>Inferior</v>
      </c>
      <c r="X1606" s="87" t="str">
        <f>VLOOKUP(CENSO[[#This Row],[NOME COMUM]],ESPECIES[],4,FALSE)</f>
        <v>Não</v>
      </c>
      <c r="Y1606" s="87" t="str">
        <f>IF(IFERROR(VLOOKUP(CENSO[[#This Row],[NOME COMUM]],COMERCIAIS[],2, FALSE), "Não") &lt;&gt; "Não", "Sim", "Não")</f>
        <v>Sim</v>
      </c>
      <c r="Z1606" s="133">
        <f>CENSO[[#This Row],[g (m²)]]/SUM(AEEF[AEEF-UT])</f>
        <v>3.3020275463299778E-4</v>
      </c>
      <c r="AA1606" s="133">
        <f>CENSO[[#This Row],[v (m³)]]/SUM(AEEF[AEEF-UT])</f>
        <v>4.6228385648619686E-3</v>
      </c>
    </row>
    <row r="1607" spans="1:27" ht="14">
      <c r="A1607" s="86">
        <v>1</v>
      </c>
      <c r="B1607" s="86">
        <v>1</v>
      </c>
      <c r="C1607" s="63">
        <v>51</v>
      </c>
      <c r="D1607" s="63">
        <v>1606</v>
      </c>
      <c r="E1607" s="63" t="str">
        <f>VLOOKUP(CENSO[[#This Row],[NOME COMUM]],ESPECIES[],2,FALSE)</f>
        <v>Piptadenia suaveolens Miq.</v>
      </c>
      <c r="F1607" s="64" t="s">
        <v>22</v>
      </c>
      <c r="G1607" s="64">
        <v>202</v>
      </c>
      <c r="H1607" s="97">
        <f>CENSO[[#This Row],[CAP (cm)]]/PI()</f>
        <v>64.298597009125714</v>
      </c>
      <c r="I1607" s="64">
        <v>18</v>
      </c>
      <c r="J1607" s="96">
        <f>(PI()*(CENSO[[#This Row],[DAP (cm)]]^2))/40000</f>
        <v>0.3247079148960848</v>
      </c>
      <c r="K1607" s="96">
        <f>CENSO[[#This Row],[g (m²)]]*CENSO[[#This Row],[H (m)]]*0.7</f>
        <v>4.0913197276906681</v>
      </c>
      <c r="L1607" s="64">
        <v>1</v>
      </c>
      <c r="M1607" s="65">
        <v>366807.9</v>
      </c>
      <c r="N1607" s="87">
        <v>9708064.3000000007</v>
      </c>
      <c r="O1607" s="87" t="s">
        <v>1228</v>
      </c>
      <c r="P1607" s="87" t="str">
        <f>VLOOKUP(CENSO[[#This Row],[DAP (cm)]],CD[],2,TRUE)</f>
        <v>TORA</v>
      </c>
      <c r="Q1607" s="87" t="str">
        <f>VLOOKUP(CENSO[[#This Row],[DAP (cm)]],DD[],2,TRUE)</f>
        <v>60├ 70</v>
      </c>
      <c r="R1607" s="87" t="str" cm="1">
        <f t="array" ref="R1607">INDEX(_xlfn.TEXTSPLIT(CENSO[[#This Row],[NOME CIENTIFICO]]," "),1)</f>
        <v>Piptadenia</v>
      </c>
      <c r="S1607" s="98" t="s">
        <v>1004</v>
      </c>
      <c r="T1607" s="87">
        <f>_xlfn.MINIFS(CENSO[DAP (cm)],CENSO[NOME CIENTIFICO],CENSO[[#This Row],[NOME CIENTIFICO]])</f>
        <v>39.788735772973837</v>
      </c>
      <c r="U16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07" s="87" t="str">
        <f>IF(CENSO[[#This Row],[DAP (cm)]]&lt;CENSO[[#This Row],[DMCE (cm)]],"DAP &lt; DMCE","DAP ≥ DMCE")</f>
        <v>DAP ≥ DMCE</v>
      </c>
      <c r="W1607" s="87" t="str">
        <f>IF(CENSO[[#This Row],[DAP (cm)]]&gt;200, "Superior", "Inferior")</f>
        <v>Inferior</v>
      </c>
      <c r="X1607" s="87" t="str">
        <f>VLOOKUP(CENSO[[#This Row],[NOME COMUM]],ESPECIES[],4,FALSE)</f>
        <v>Não</v>
      </c>
      <c r="Y1607" s="87" t="str">
        <f>IF(IFERROR(VLOOKUP(CENSO[[#This Row],[NOME COMUM]],COMERCIAIS[],2, FALSE), "Não") &lt;&gt; "Não", "Sim", "Não")</f>
        <v>Sim</v>
      </c>
      <c r="Z1607" s="133">
        <f>CENSO[[#This Row],[g (m²)]]/SUM(AEEF[AEEF-UT])</f>
        <v>5.681224995802345E-4</v>
      </c>
      <c r="AA1607" s="133">
        <f>CENSO[[#This Row],[v (m³)]]/SUM(AEEF[AEEF-UT])</f>
        <v>7.1583434947109529E-3</v>
      </c>
    </row>
    <row r="1608" spans="1:27" ht="14">
      <c r="A1608" s="86">
        <v>1</v>
      </c>
      <c r="B1608" s="86">
        <v>1</v>
      </c>
      <c r="C1608" s="63">
        <v>51</v>
      </c>
      <c r="D1608" s="63">
        <v>1607</v>
      </c>
      <c r="E1608" s="63" t="str">
        <f>VLOOKUP(CENSO[[#This Row],[NOME COMUM]],ESPECIES[],2,FALSE)</f>
        <v>Piptadenia suaveolens Miq.</v>
      </c>
      <c r="F1608" s="64" t="s">
        <v>22</v>
      </c>
      <c r="G1608" s="64">
        <v>165</v>
      </c>
      <c r="H1608" s="97">
        <f>CENSO[[#This Row],[CAP (cm)]]/PI()</f>
        <v>52.521131220325465</v>
      </c>
      <c r="I1608" s="64">
        <v>18</v>
      </c>
      <c r="J1608" s="96">
        <f>(PI()*(CENSO[[#This Row],[DAP (cm)]]^2))/40000</f>
        <v>0.21664966628384255</v>
      </c>
      <c r="K1608" s="96">
        <f>CENSO[[#This Row],[g (m²)]]*CENSO[[#This Row],[H (m)]]*0.7</f>
        <v>2.729785795176416</v>
      </c>
      <c r="L1608" s="64">
        <v>1</v>
      </c>
      <c r="M1608" s="65">
        <v>366744.9</v>
      </c>
      <c r="N1608" s="87">
        <v>9708113.5</v>
      </c>
      <c r="O1608" s="87" t="s">
        <v>1228</v>
      </c>
      <c r="P1608" s="87" t="str">
        <f>VLOOKUP(CENSO[[#This Row],[DAP (cm)]],CD[],2,TRUE)</f>
        <v>TORA</v>
      </c>
      <c r="Q1608" s="87" t="str">
        <f>VLOOKUP(CENSO[[#This Row],[DAP (cm)]],DD[],2,TRUE)</f>
        <v>50├ 60</v>
      </c>
      <c r="R1608" s="87" t="str" cm="1">
        <f t="array" ref="R1608">INDEX(_xlfn.TEXTSPLIT(CENSO[[#This Row],[NOME CIENTIFICO]]," "),1)</f>
        <v>Piptadenia</v>
      </c>
      <c r="S1608" s="98" t="s">
        <v>1004</v>
      </c>
      <c r="T1608" s="87">
        <f>_xlfn.MINIFS(CENSO[DAP (cm)],CENSO[NOME CIENTIFICO],CENSO[[#This Row],[NOME CIENTIFICO]])</f>
        <v>39.788735772973837</v>
      </c>
      <c r="U16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08" s="87" t="str">
        <f>IF(CENSO[[#This Row],[DAP (cm)]]&lt;CENSO[[#This Row],[DMCE (cm)]],"DAP &lt; DMCE","DAP ≥ DMCE")</f>
        <v>DAP ≥ DMCE</v>
      </c>
      <c r="W1608" s="87" t="str">
        <f>IF(CENSO[[#This Row],[DAP (cm)]]&gt;200, "Superior", "Inferior")</f>
        <v>Inferior</v>
      </c>
      <c r="X1608" s="87" t="str">
        <f>VLOOKUP(CENSO[[#This Row],[NOME COMUM]],ESPECIES[],4,FALSE)</f>
        <v>Não</v>
      </c>
      <c r="Y1608" s="87" t="str">
        <f>IF(IFERROR(VLOOKUP(CENSO[[#This Row],[NOME COMUM]],COMERCIAIS[],2, FALSE), "Não") &lt;&gt; "Não", "Sim", "Não")</f>
        <v>Sim</v>
      </c>
      <c r="Z1608" s="133">
        <f>CENSO[[#This Row],[g (m²)]]/SUM(AEEF[AEEF-UT])</f>
        <v>3.7905928465522713E-4</v>
      </c>
      <c r="AA1608" s="133">
        <f>CENSO[[#This Row],[v (m³)]]/SUM(AEEF[AEEF-UT])</f>
        <v>4.7761469866558614E-3</v>
      </c>
    </row>
    <row r="1609" spans="1:27" ht="14">
      <c r="A1609" s="86">
        <v>1</v>
      </c>
      <c r="B1609" s="86">
        <v>1</v>
      </c>
      <c r="C1609" s="63">
        <v>51</v>
      </c>
      <c r="D1609" s="63">
        <v>1608</v>
      </c>
      <c r="E1609" s="63" t="str">
        <f>VLOOKUP(CENSO[[#This Row],[NOME COMUM]],ESPECIES[],2,FALSE)</f>
        <v>Tetragastris panamensis (Engl.) Kuntze</v>
      </c>
      <c r="F1609" s="64" t="s">
        <v>26</v>
      </c>
      <c r="G1609" s="64">
        <v>150</v>
      </c>
      <c r="H1609" s="97">
        <f>CENSO[[#This Row],[CAP (cm)]]/PI()</f>
        <v>47.7464829275686</v>
      </c>
      <c r="I1609" s="64">
        <v>12</v>
      </c>
      <c r="J1609" s="96">
        <f>(PI()*(CENSO[[#This Row],[DAP (cm)]]^2))/40000</f>
        <v>0.17904931097838223</v>
      </c>
      <c r="K1609" s="96">
        <f>CENSO[[#This Row],[g (m²)]]*CENSO[[#This Row],[H (m)]]*0.7</f>
        <v>1.5040142122184108</v>
      </c>
      <c r="L1609" s="64">
        <v>1</v>
      </c>
      <c r="M1609" s="65">
        <v>366725.59999999899</v>
      </c>
      <c r="N1609" s="87">
        <v>9708108</v>
      </c>
      <c r="O1609" s="98" t="s">
        <v>1225</v>
      </c>
      <c r="P1609" s="87" t="str">
        <f>VLOOKUP(CENSO[[#This Row],[DAP (cm)]],CD[],2,TRUE)</f>
        <v>TORETE</v>
      </c>
      <c r="Q1609" s="87" t="str">
        <f>VLOOKUP(CENSO[[#This Row],[DAP (cm)]],DD[],2,TRUE)</f>
        <v>40├ 50</v>
      </c>
      <c r="R1609" s="87" t="str" cm="1">
        <f t="array" ref="R1609">INDEX(_xlfn.TEXTSPLIT(CENSO[[#This Row],[NOME CIENTIFICO]]," "),1)</f>
        <v>Tetragastris</v>
      </c>
      <c r="S1609" s="98" t="s">
        <v>1004</v>
      </c>
      <c r="T1609" s="87">
        <f>_xlfn.MINIFS(CENSO[DAP (cm)],CENSO[NOME CIENTIFICO],CENSO[[#This Row],[NOME CIENTIFICO]])</f>
        <v>44.563384065730695</v>
      </c>
      <c r="U16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54.563384065730695</v>
      </c>
      <c r="V1609" s="87" t="str">
        <f>IF(CENSO[[#This Row],[DAP (cm)]]&lt;CENSO[[#This Row],[DMCE (cm)]],"DAP &lt; DMCE","DAP ≥ DMCE")</f>
        <v>DAP &lt; DMCE</v>
      </c>
      <c r="W1609" s="87" t="str">
        <f>IF(CENSO[[#This Row],[DAP (cm)]]&gt;200, "Superior", "Inferior")</f>
        <v>Inferior</v>
      </c>
      <c r="X1609" s="87" t="str">
        <f>VLOOKUP(CENSO[[#This Row],[NOME COMUM]],ESPECIES[],4,FALSE)</f>
        <v>Não</v>
      </c>
      <c r="Y1609" s="87" t="str">
        <f>IF(IFERROR(VLOOKUP(CENSO[[#This Row],[NOME COMUM]],COMERCIAIS[],2, FALSE), "Não") &lt;&gt; "Não", "Sim", "Não")</f>
        <v>Não</v>
      </c>
      <c r="Z1609" s="133">
        <f>CENSO[[#This Row],[g (m²)]]/SUM(AEEF[AEEF-UT])</f>
        <v>3.1327213607870003E-4</v>
      </c>
      <c r="AA1609" s="133">
        <f>CENSO[[#This Row],[v (m³)]]/SUM(AEEF[AEEF-UT])</f>
        <v>2.6314859430610804E-3</v>
      </c>
    </row>
    <row r="1610" spans="1:27" ht="14">
      <c r="A1610" s="86">
        <v>1</v>
      </c>
      <c r="B1610" s="86">
        <v>1</v>
      </c>
      <c r="C1610" s="63">
        <v>51</v>
      </c>
      <c r="D1610" s="63">
        <v>1609</v>
      </c>
      <c r="E1610" s="63" t="str">
        <f>VLOOKUP(CENSO[[#This Row],[NOME COMUM]],ESPECIES[],2,FALSE)</f>
        <v>Couratari guianensis Aubl.</v>
      </c>
      <c r="F1610" s="64" t="s">
        <v>6</v>
      </c>
      <c r="G1610" s="64">
        <v>238</v>
      </c>
      <c r="H1610" s="97">
        <f>CENSO[[#This Row],[CAP (cm)]]/PI()</f>
        <v>75.757752911742188</v>
      </c>
      <c r="I1610" s="64">
        <v>22</v>
      </c>
      <c r="J1610" s="96">
        <f>(PI()*(CENSO[[#This Row],[DAP (cm)]]^2))/40000</f>
        <v>0.45075862982486603</v>
      </c>
      <c r="K1610" s="96">
        <f>CENSO[[#This Row],[g (m²)]]*CENSO[[#This Row],[H (m)]]*0.7</f>
        <v>6.9416828993029362</v>
      </c>
      <c r="L1610" s="64">
        <v>1</v>
      </c>
      <c r="M1610" s="65">
        <v>366722.09999999899</v>
      </c>
      <c r="N1610" s="87">
        <v>9708108.4000000004</v>
      </c>
      <c r="O1610" s="87" t="s">
        <v>1228</v>
      </c>
      <c r="P1610" s="87" t="str">
        <f>VLOOKUP(CENSO[[#This Row],[DAP (cm)]],CD[],2,TRUE)</f>
        <v>TORA</v>
      </c>
      <c r="Q1610" s="87" t="str">
        <f>VLOOKUP(CENSO[[#This Row],[DAP (cm)]],DD[],2,TRUE)</f>
        <v>70├ 80</v>
      </c>
      <c r="R1610" s="87" t="str" cm="1">
        <f t="array" ref="R1610">INDEX(_xlfn.TEXTSPLIT(CENSO[[#This Row],[NOME CIENTIFICO]]," "),1)</f>
        <v>Couratari</v>
      </c>
      <c r="S1610" s="98" t="s">
        <v>1004</v>
      </c>
      <c r="T1610" s="87">
        <f>_xlfn.MINIFS(CENSO[DAP (cm)],CENSO[NOME CIENTIFICO],CENSO[[#This Row],[NOME CIENTIFICO]])</f>
        <v>38.833806114422465</v>
      </c>
      <c r="U16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10" s="87" t="str">
        <f>IF(CENSO[[#This Row],[DAP (cm)]]&lt;CENSO[[#This Row],[DMCE (cm)]],"DAP &lt; DMCE","DAP ≥ DMCE")</f>
        <v>DAP ≥ DMCE</v>
      </c>
      <c r="W1610" s="87" t="str">
        <f>IF(CENSO[[#This Row],[DAP (cm)]]&gt;200, "Superior", "Inferior")</f>
        <v>Inferior</v>
      </c>
      <c r="X1610" s="87" t="str">
        <f>VLOOKUP(CENSO[[#This Row],[NOME COMUM]],ESPECIES[],4,FALSE)</f>
        <v>Não</v>
      </c>
      <c r="Y1610" s="87" t="str">
        <f>IF(IFERROR(VLOOKUP(CENSO[[#This Row],[NOME COMUM]],COMERCIAIS[],2, FALSE), "Não") &lt;&gt; "Não", "Sim", "Não")</f>
        <v>Sim</v>
      </c>
      <c r="Z1610" s="133">
        <f>CENSO[[#This Row],[g (m²)]]/SUM(AEEF[AEEF-UT])</f>
        <v>7.886660833796395E-4</v>
      </c>
      <c r="AA1610" s="133">
        <f>CENSO[[#This Row],[v (m³)]]/SUM(AEEF[AEEF-UT])</f>
        <v>1.2145457684046448E-2</v>
      </c>
    </row>
    <row r="1611" spans="1:27" ht="14">
      <c r="A1611" s="86">
        <v>1</v>
      </c>
      <c r="B1611" s="86">
        <v>1</v>
      </c>
      <c r="C1611" s="63">
        <v>51</v>
      </c>
      <c r="D1611" s="63">
        <v>1610</v>
      </c>
      <c r="E1611" s="63" t="str">
        <f>VLOOKUP(CENSO[[#This Row],[NOME COMUM]],ESPECIES[],2,FALSE)</f>
        <v>Tachigali myrmecophila Ducke</v>
      </c>
      <c r="F1611" s="64" t="s">
        <v>14</v>
      </c>
      <c r="G1611" s="64">
        <v>290</v>
      </c>
      <c r="H1611" s="97">
        <f>CENSO[[#This Row],[CAP (cm)]]/PI()</f>
        <v>92.309866993299295</v>
      </c>
      <c r="I1611" s="64">
        <v>16</v>
      </c>
      <c r="J1611" s="96">
        <f>(PI()*(CENSO[[#This Row],[DAP (cm)]]^2))/40000</f>
        <v>0.6692465357014199</v>
      </c>
      <c r="K1611" s="96">
        <f>CENSO[[#This Row],[g (m²)]]*CENSO[[#This Row],[H (m)]]*0.7</f>
        <v>7.495561199855902</v>
      </c>
      <c r="L1611" s="64">
        <v>2</v>
      </c>
      <c r="M1611" s="65">
        <v>366721.2</v>
      </c>
      <c r="N1611" s="87">
        <v>9708131.9000000004</v>
      </c>
      <c r="O1611" s="87" t="s">
        <v>1228</v>
      </c>
      <c r="P1611" s="87" t="str">
        <f>VLOOKUP(CENSO[[#This Row],[DAP (cm)]],CD[],2,TRUE)</f>
        <v>TORA</v>
      </c>
      <c r="Q1611" s="87" t="str">
        <f>VLOOKUP(CENSO[[#This Row],[DAP (cm)]],DD[],2,TRUE)</f>
        <v>90├ 100</v>
      </c>
      <c r="R1611" s="87" t="str" cm="1">
        <f t="array" ref="R1611">INDEX(_xlfn.TEXTSPLIT(CENSO[[#This Row],[NOME CIENTIFICO]]," "),1)</f>
        <v>Tachigali</v>
      </c>
      <c r="S1611" s="98" t="s">
        <v>1004</v>
      </c>
      <c r="T1611" s="87">
        <f>_xlfn.MINIFS(CENSO[DAP (cm)],CENSO[NOME CIENTIFICO],CENSO[[#This Row],[NOME CIENTIFICO]])</f>
        <v>39.152116000606256</v>
      </c>
      <c r="U16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11" s="87" t="str">
        <f>IF(CENSO[[#This Row],[DAP (cm)]]&lt;CENSO[[#This Row],[DMCE (cm)]],"DAP &lt; DMCE","DAP ≥ DMCE")</f>
        <v>DAP ≥ DMCE</v>
      </c>
      <c r="W1611" s="87" t="str">
        <f>IF(CENSO[[#This Row],[DAP (cm)]]&gt;200, "Superior", "Inferior")</f>
        <v>Inferior</v>
      </c>
      <c r="X1611" s="87" t="str">
        <f>VLOOKUP(CENSO[[#This Row],[NOME COMUM]],ESPECIES[],4,FALSE)</f>
        <v>Não</v>
      </c>
      <c r="Y1611" s="87" t="str">
        <f>IF(IFERROR(VLOOKUP(CENSO[[#This Row],[NOME COMUM]],COMERCIAIS[],2, FALSE), "Não") &lt;&gt; "Não", "Sim", "Não")</f>
        <v>Sim</v>
      </c>
      <c r="Z1611" s="133">
        <f>CENSO[[#This Row],[g (m²)]]/SUM(AEEF[AEEF-UT])</f>
        <v>1.1709416286319412E-3</v>
      </c>
      <c r="AA1611" s="133">
        <f>CENSO[[#This Row],[v (m³)]]/SUM(AEEF[AEEF-UT])</f>
        <v>1.3114546240677739E-2</v>
      </c>
    </row>
    <row r="1612" spans="1:27" ht="14">
      <c r="A1612" s="86">
        <v>1</v>
      </c>
      <c r="B1612" s="86">
        <v>1</v>
      </c>
      <c r="C1612" s="63">
        <v>51</v>
      </c>
      <c r="D1612" s="63">
        <v>1611</v>
      </c>
      <c r="E1612" s="63" t="str">
        <f>VLOOKUP(CENSO[[#This Row],[NOME COMUM]],ESPECIES[],2,FALSE)</f>
        <v>Couratari guianensis Aubl.</v>
      </c>
      <c r="F1612" s="64" t="s">
        <v>6</v>
      </c>
      <c r="G1612" s="64">
        <v>174</v>
      </c>
      <c r="H1612" s="97">
        <f>CENSO[[#This Row],[CAP (cm)]]/PI()</f>
        <v>55.38592019597958</v>
      </c>
      <c r="I1612" s="64">
        <v>20</v>
      </c>
      <c r="J1612" s="96">
        <f>(PI()*(CENSO[[#This Row],[DAP (cm)]]^2))/40000</f>
        <v>0.2409287528525112</v>
      </c>
      <c r="K1612" s="96">
        <f>CENSO[[#This Row],[g (m²)]]*CENSO[[#This Row],[H (m)]]*0.7</f>
        <v>3.3730025399351566</v>
      </c>
      <c r="L1612" s="64">
        <v>1</v>
      </c>
      <c r="M1612" s="65">
        <v>366720.9</v>
      </c>
      <c r="N1612" s="87">
        <v>9708142.9000000004</v>
      </c>
      <c r="O1612" s="87" t="s">
        <v>1228</v>
      </c>
      <c r="P1612" s="87" t="str">
        <f>VLOOKUP(CENSO[[#This Row],[DAP (cm)]],CD[],2,TRUE)</f>
        <v>TORA</v>
      </c>
      <c r="Q1612" s="87" t="str">
        <f>VLOOKUP(CENSO[[#This Row],[DAP (cm)]],DD[],2,TRUE)</f>
        <v>50├ 60</v>
      </c>
      <c r="R1612" s="87" t="str" cm="1">
        <f t="array" ref="R1612">INDEX(_xlfn.TEXTSPLIT(CENSO[[#This Row],[NOME CIENTIFICO]]," "),1)</f>
        <v>Couratari</v>
      </c>
      <c r="S1612" s="98" t="s">
        <v>1004</v>
      </c>
      <c r="T1612" s="87">
        <f>_xlfn.MINIFS(CENSO[DAP (cm)],CENSO[NOME CIENTIFICO],CENSO[[#This Row],[NOME CIENTIFICO]])</f>
        <v>38.833806114422465</v>
      </c>
      <c r="U16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12" s="87" t="str">
        <f>IF(CENSO[[#This Row],[DAP (cm)]]&lt;CENSO[[#This Row],[DMCE (cm)]],"DAP &lt; DMCE","DAP ≥ DMCE")</f>
        <v>DAP ≥ DMCE</v>
      </c>
      <c r="W1612" s="87" t="str">
        <f>IF(CENSO[[#This Row],[DAP (cm)]]&gt;200, "Superior", "Inferior")</f>
        <v>Inferior</v>
      </c>
      <c r="X1612" s="87" t="str">
        <f>VLOOKUP(CENSO[[#This Row],[NOME COMUM]],ESPECIES[],4,FALSE)</f>
        <v>Não</v>
      </c>
      <c r="Y1612" s="87" t="str">
        <f>IF(IFERROR(VLOOKUP(CENSO[[#This Row],[NOME COMUM]],COMERCIAIS[],2, FALSE), "Não") &lt;&gt; "Não", "Sim", "Não")</f>
        <v>Sim</v>
      </c>
      <c r="Z1612" s="133">
        <f>CENSO[[#This Row],[g (m²)]]/SUM(AEEF[AEEF-UT])</f>
        <v>4.2153898630749889E-4</v>
      </c>
      <c r="AA1612" s="133">
        <f>CENSO[[#This Row],[v (m³)]]/SUM(AEEF[AEEF-UT])</f>
        <v>5.9015458083049839E-3</v>
      </c>
    </row>
    <row r="1613" spans="1:27" ht="14">
      <c r="A1613" s="86">
        <v>1</v>
      </c>
      <c r="B1613" s="86">
        <v>1</v>
      </c>
      <c r="C1613" s="63">
        <v>51</v>
      </c>
      <c r="D1613" s="63">
        <v>1612</v>
      </c>
      <c r="E1613" s="63" t="str">
        <f>VLOOKUP(CENSO[[#This Row],[NOME COMUM]],ESPECIES[],2,FALSE)</f>
        <v>Tachigali myrmecophila Ducke</v>
      </c>
      <c r="F1613" s="64" t="s">
        <v>14</v>
      </c>
      <c r="G1613" s="64">
        <v>200</v>
      </c>
      <c r="H1613" s="97">
        <f>CENSO[[#This Row],[CAP (cm)]]/PI()</f>
        <v>63.661977236758133</v>
      </c>
      <c r="I1613" s="64">
        <v>15</v>
      </c>
      <c r="J1613" s="96">
        <f>(PI()*(CENSO[[#This Row],[DAP (cm)]]^2))/40000</f>
        <v>0.31830988618379064</v>
      </c>
      <c r="K1613" s="96">
        <f>CENSO[[#This Row],[g (m²)]]*CENSO[[#This Row],[H (m)]]*0.7</f>
        <v>3.3422538049298014</v>
      </c>
      <c r="L1613" s="64">
        <v>2</v>
      </c>
      <c r="M1613" s="65">
        <v>366595.09999999899</v>
      </c>
      <c r="N1613" s="87">
        <v>9708246.5999999903</v>
      </c>
      <c r="O1613" s="87" t="s">
        <v>1228</v>
      </c>
      <c r="P1613" s="87" t="str">
        <f>VLOOKUP(CENSO[[#This Row],[DAP (cm)]],CD[],2,TRUE)</f>
        <v>TORA</v>
      </c>
      <c r="Q1613" s="87" t="str">
        <f>VLOOKUP(CENSO[[#This Row],[DAP (cm)]],DD[],2,TRUE)</f>
        <v>60├ 70</v>
      </c>
      <c r="R1613" s="87" t="str" cm="1">
        <f t="array" ref="R1613">INDEX(_xlfn.TEXTSPLIT(CENSO[[#This Row],[NOME CIENTIFICO]]," "),1)</f>
        <v>Tachigali</v>
      </c>
      <c r="S1613" s="98" t="s">
        <v>1004</v>
      </c>
      <c r="T1613" s="87">
        <f>_xlfn.MINIFS(CENSO[DAP (cm)],CENSO[NOME CIENTIFICO],CENSO[[#This Row],[NOME CIENTIFICO]])</f>
        <v>39.152116000606256</v>
      </c>
      <c r="U16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13" s="87" t="str">
        <f>IF(CENSO[[#This Row],[DAP (cm)]]&lt;CENSO[[#This Row],[DMCE (cm)]],"DAP &lt; DMCE","DAP ≥ DMCE")</f>
        <v>DAP ≥ DMCE</v>
      </c>
      <c r="W1613" s="87" t="str">
        <f>IF(CENSO[[#This Row],[DAP (cm)]]&gt;200, "Superior", "Inferior")</f>
        <v>Inferior</v>
      </c>
      <c r="X1613" s="87" t="str">
        <f>VLOOKUP(CENSO[[#This Row],[NOME COMUM]],ESPECIES[],4,FALSE)</f>
        <v>Não</v>
      </c>
      <c r="Y1613" s="87" t="str">
        <f>IF(IFERROR(VLOOKUP(CENSO[[#This Row],[NOME COMUM]],COMERCIAIS[],2, FALSE), "Não") &lt;&gt; "Não", "Sim", "Não")</f>
        <v>Sim</v>
      </c>
      <c r="Z1613" s="133">
        <f>CENSO[[#This Row],[g (m²)]]/SUM(AEEF[AEEF-UT])</f>
        <v>5.5692824191768894E-4</v>
      </c>
      <c r="AA1613" s="133">
        <f>CENSO[[#This Row],[v (m³)]]/SUM(AEEF[AEEF-UT])</f>
        <v>5.847746540135733E-3</v>
      </c>
    </row>
    <row r="1614" spans="1:27" ht="14">
      <c r="A1614" s="86">
        <v>1</v>
      </c>
      <c r="B1614" s="86">
        <v>1</v>
      </c>
      <c r="C1614" s="63">
        <v>51</v>
      </c>
      <c r="D1614" s="63">
        <v>1613</v>
      </c>
      <c r="E1614" s="63" t="str">
        <f>VLOOKUP(CENSO[[#This Row],[NOME COMUM]],ESPECIES[],2,FALSE)</f>
        <v>Tachigali myrmecophila Ducke</v>
      </c>
      <c r="F1614" s="64" t="s">
        <v>14</v>
      </c>
      <c r="G1614" s="64">
        <v>214</v>
      </c>
      <c r="H1614" s="97">
        <f>CENSO[[#This Row],[CAP (cm)]]/PI()</f>
        <v>68.118315643331201</v>
      </c>
      <c r="I1614" s="64">
        <v>13</v>
      </c>
      <c r="J1614" s="96">
        <f>(PI()*(CENSO[[#This Row],[DAP (cm)]]^2))/40000</f>
        <v>0.36443298869182189</v>
      </c>
      <c r="K1614" s="96">
        <f>CENSO[[#This Row],[g (m²)]]*CENSO[[#This Row],[H (m)]]*0.7</f>
        <v>3.3163401970955788</v>
      </c>
      <c r="L1614" s="64">
        <v>1</v>
      </c>
      <c r="M1614" s="65">
        <v>366546.7</v>
      </c>
      <c r="N1614" s="87">
        <v>9708238.6999999899</v>
      </c>
      <c r="O1614" s="87" t="s">
        <v>1228</v>
      </c>
      <c r="P1614" s="87" t="str">
        <f>VLOOKUP(CENSO[[#This Row],[DAP (cm)]],CD[],2,TRUE)</f>
        <v>TORA</v>
      </c>
      <c r="Q1614" s="87" t="str">
        <f>VLOOKUP(CENSO[[#This Row],[DAP (cm)]],DD[],2,TRUE)</f>
        <v>60├ 70</v>
      </c>
      <c r="R1614" s="87" t="str" cm="1">
        <f t="array" ref="R1614">INDEX(_xlfn.TEXTSPLIT(CENSO[[#This Row],[NOME CIENTIFICO]]," "),1)</f>
        <v>Tachigali</v>
      </c>
      <c r="S1614" s="98" t="s">
        <v>1004</v>
      </c>
      <c r="T1614" s="87">
        <f>_xlfn.MINIFS(CENSO[DAP (cm)],CENSO[NOME CIENTIFICO],CENSO[[#This Row],[NOME CIENTIFICO]])</f>
        <v>39.152116000606256</v>
      </c>
      <c r="U16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14" s="87" t="str">
        <f>IF(CENSO[[#This Row],[DAP (cm)]]&lt;CENSO[[#This Row],[DMCE (cm)]],"DAP &lt; DMCE","DAP ≥ DMCE")</f>
        <v>DAP ≥ DMCE</v>
      </c>
      <c r="W1614" s="87" t="str">
        <f>IF(CENSO[[#This Row],[DAP (cm)]]&gt;200, "Superior", "Inferior")</f>
        <v>Inferior</v>
      </c>
      <c r="X1614" s="87" t="str">
        <f>VLOOKUP(CENSO[[#This Row],[NOME COMUM]],ESPECIES[],4,FALSE)</f>
        <v>Não</v>
      </c>
      <c r="Y1614" s="87" t="str">
        <f>IF(IFERROR(VLOOKUP(CENSO[[#This Row],[NOME COMUM]],COMERCIAIS[],2, FALSE), "Não") &lt;&gt; "Não", "Sim", "Não")</f>
        <v>Sim</v>
      </c>
      <c r="Z1614" s="133">
        <f>CENSO[[#This Row],[g (m²)]]/SUM(AEEF[AEEF-UT])</f>
        <v>6.3762714417156204E-4</v>
      </c>
      <c r="AA1614" s="133">
        <f>CENSO[[#This Row],[v (m³)]]/SUM(AEEF[AEEF-UT])</f>
        <v>5.802407011961214E-3</v>
      </c>
    </row>
    <row r="1615" spans="1:27" ht="14">
      <c r="A1615" s="86">
        <v>1</v>
      </c>
      <c r="B1615" s="86">
        <v>1</v>
      </c>
      <c r="C1615" s="63">
        <v>51</v>
      </c>
      <c r="D1615" s="63">
        <v>1614</v>
      </c>
      <c r="E1615" s="63" t="str">
        <f>VLOOKUP(CENSO[[#This Row],[NOME COMUM]],ESPECIES[],2,FALSE)</f>
        <v>Tachigali myrmecophila Ducke</v>
      </c>
      <c r="F1615" s="64" t="s">
        <v>14</v>
      </c>
      <c r="G1615" s="64">
        <v>200</v>
      </c>
      <c r="H1615" s="97">
        <f>CENSO[[#This Row],[CAP (cm)]]/PI()</f>
        <v>63.661977236758133</v>
      </c>
      <c r="I1615" s="64">
        <v>14</v>
      </c>
      <c r="J1615" s="96">
        <f>(PI()*(CENSO[[#This Row],[DAP (cm)]]^2))/40000</f>
        <v>0.31830988618379064</v>
      </c>
      <c r="K1615" s="96">
        <f>CENSO[[#This Row],[g (m²)]]*CENSO[[#This Row],[H (m)]]*0.7</f>
        <v>3.1194368846011482</v>
      </c>
      <c r="L1615" s="64">
        <v>2</v>
      </c>
      <c r="M1615" s="65">
        <v>366563.5</v>
      </c>
      <c r="N1615" s="87">
        <v>9708254.5999999903</v>
      </c>
      <c r="O1615" s="87" t="s">
        <v>1228</v>
      </c>
      <c r="P1615" s="87" t="str">
        <f>VLOOKUP(CENSO[[#This Row],[DAP (cm)]],CD[],2,TRUE)</f>
        <v>TORA</v>
      </c>
      <c r="Q1615" s="87" t="str">
        <f>VLOOKUP(CENSO[[#This Row],[DAP (cm)]],DD[],2,TRUE)</f>
        <v>60├ 70</v>
      </c>
      <c r="R1615" s="87" t="str" cm="1">
        <f t="array" ref="R1615">INDEX(_xlfn.TEXTSPLIT(CENSO[[#This Row],[NOME CIENTIFICO]]," "),1)</f>
        <v>Tachigali</v>
      </c>
      <c r="S1615" s="98" t="s">
        <v>1004</v>
      </c>
      <c r="T1615" s="87">
        <f>_xlfn.MINIFS(CENSO[DAP (cm)],CENSO[NOME CIENTIFICO],CENSO[[#This Row],[NOME CIENTIFICO]])</f>
        <v>39.152116000606256</v>
      </c>
      <c r="U16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15" s="87" t="str">
        <f>IF(CENSO[[#This Row],[DAP (cm)]]&lt;CENSO[[#This Row],[DMCE (cm)]],"DAP &lt; DMCE","DAP ≥ DMCE")</f>
        <v>DAP ≥ DMCE</v>
      </c>
      <c r="W1615" s="87" t="str">
        <f>IF(CENSO[[#This Row],[DAP (cm)]]&gt;200, "Superior", "Inferior")</f>
        <v>Inferior</v>
      </c>
      <c r="X1615" s="87" t="str">
        <f>VLOOKUP(CENSO[[#This Row],[NOME COMUM]],ESPECIES[],4,FALSE)</f>
        <v>Não</v>
      </c>
      <c r="Y1615" s="87" t="str">
        <f>IF(IFERROR(VLOOKUP(CENSO[[#This Row],[NOME COMUM]],COMERCIAIS[],2, FALSE), "Não") &lt;&gt; "Não", "Sim", "Não")</f>
        <v>Sim</v>
      </c>
      <c r="Z1615" s="133">
        <f>CENSO[[#This Row],[g (m²)]]/SUM(AEEF[AEEF-UT])</f>
        <v>5.5692824191768894E-4</v>
      </c>
      <c r="AA1615" s="133">
        <f>CENSO[[#This Row],[v (m³)]]/SUM(AEEF[AEEF-UT])</f>
        <v>5.4578967707933513E-3</v>
      </c>
    </row>
    <row r="1616" spans="1:27" ht="14">
      <c r="A1616" s="86">
        <v>1</v>
      </c>
      <c r="B1616" s="86">
        <v>1</v>
      </c>
      <c r="C1616" s="63">
        <v>51</v>
      </c>
      <c r="D1616" s="63">
        <v>1615</v>
      </c>
      <c r="E1616" s="63" t="str">
        <f>VLOOKUP(CENSO[[#This Row],[NOME COMUM]],ESPECIES[],2,FALSE)</f>
        <v>Hymenaea courbaril L.</v>
      </c>
      <c r="F1616" s="64" t="s">
        <v>3</v>
      </c>
      <c r="G1616" s="64">
        <v>264</v>
      </c>
      <c r="H1616" s="97">
        <f>CENSO[[#This Row],[CAP (cm)]]/PI()</f>
        <v>84.033809952520741</v>
      </c>
      <c r="I1616" s="64">
        <v>23</v>
      </c>
      <c r="J1616" s="96">
        <f>(PI()*(CENSO[[#This Row],[DAP (cm)]]^2))/40000</f>
        <v>0.55462314568663684</v>
      </c>
      <c r="K1616" s="96">
        <f>CENSO[[#This Row],[g (m²)]]*CENSO[[#This Row],[H (m)]]*0.7</f>
        <v>8.9294326455548525</v>
      </c>
      <c r="L1616" s="64">
        <v>1</v>
      </c>
      <c r="M1616" s="65">
        <v>366529.09999999899</v>
      </c>
      <c r="N1616" s="87">
        <v>9708255.6999999899</v>
      </c>
      <c r="O1616" s="87" t="s">
        <v>1228</v>
      </c>
      <c r="P1616" s="87" t="str">
        <f>VLOOKUP(CENSO[[#This Row],[DAP (cm)]],CD[],2,TRUE)</f>
        <v>TORA</v>
      </c>
      <c r="Q1616" s="87" t="str">
        <f>VLOOKUP(CENSO[[#This Row],[DAP (cm)]],DD[],2,TRUE)</f>
        <v>80├ 90</v>
      </c>
      <c r="R1616" s="87" t="str" cm="1">
        <f t="array" ref="R1616">INDEX(_xlfn.TEXTSPLIT(CENSO[[#This Row],[NOME CIENTIFICO]]," "),1)</f>
        <v>Hymenaea</v>
      </c>
      <c r="S1616" s="98" t="s">
        <v>1004</v>
      </c>
      <c r="T1616" s="87">
        <f>_xlfn.MINIFS(CENSO[DAP (cm)],CENSO[NOME CIENTIFICO],CENSO[[#This Row],[NOME CIENTIFICO]])</f>
        <v>41.38028520389279</v>
      </c>
      <c r="U16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616" s="87" t="str">
        <f>IF(CENSO[[#This Row],[DAP (cm)]]&lt;CENSO[[#This Row],[DMCE (cm)]],"DAP &lt; DMCE","DAP ≥ DMCE")</f>
        <v>DAP ≥ DMCE</v>
      </c>
      <c r="W1616" s="87" t="str">
        <f>IF(CENSO[[#This Row],[DAP (cm)]]&gt;200, "Superior", "Inferior")</f>
        <v>Inferior</v>
      </c>
      <c r="X1616" s="87" t="str">
        <f>VLOOKUP(CENSO[[#This Row],[NOME COMUM]],ESPECIES[],4,FALSE)</f>
        <v>Não</v>
      </c>
      <c r="Y1616" s="87" t="str">
        <f>IF(IFERROR(VLOOKUP(CENSO[[#This Row],[NOME COMUM]],COMERCIAIS[],2, FALSE), "Não") &lt;&gt; "Não", "Sim", "Não")</f>
        <v>Sim</v>
      </c>
      <c r="Z1616" s="133">
        <f>CENSO[[#This Row],[g (m²)]]/SUM(AEEF[AEEF-UT])</f>
        <v>9.7039176871738133E-4</v>
      </c>
      <c r="AA1616" s="133">
        <f>CENSO[[#This Row],[v (m³)]]/SUM(AEEF[AEEF-UT])</f>
        <v>1.5623307476349838E-2</v>
      </c>
    </row>
    <row r="1617" spans="1:27" ht="14">
      <c r="A1617" s="86">
        <v>1</v>
      </c>
      <c r="B1617" s="86">
        <v>1</v>
      </c>
      <c r="C1617" s="63">
        <v>51</v>
      </c>
      <c r="D1617" s="63">
        <v>1616</v>
      </c>
      <c r="E1617" s="63" t="str">
        <f>VLOOKUP(CENSO[[#This Row],[NOME COMUM]],ESPECIES[],2,FALSE)</f>
        <v>Couratari guianensis Aubl.</v>
      </c>
      <c r="F1617" s="64" t="s">
        <v>6</v>
      </c>
      <c r="G1617" s="64">
        <v>180</v>
      </c>
      <c r="H1617" s="97">
        <f>CENSO[[#This Row],[CAP (cm)]]/PI()</f>
        <v>57.295779513082323</v>
      </c>
      <c r="I1617" s="64">
        <v>17</v>
      </c>
      <c r="J1617" s="96">
        <f>(PI()*(CENSO[[#This Row],[DAP (cm)]]^2))/40000</f>
        <v>0.25783100780887047</v>
      </c>
      <c r="K1617" s="96">
        <f>CENSO[[#This Row],[g (m²)]]*CENSO[[#This Row],[H (m)]]*0.7</f>
        <v>3.0681889929255584</v>
      </c>
      <c r="L1617" s="64">
        <v>1</v>
      </c>
      <c r="M1617" s="65">
        <v>366531.799999999</v>
      </c>
      <c r="N1617" s="87">
        <v>9708270.6999999899</v>
      </c>
      <c r="O1617" s="87" t="s">
        <v>1228</v>
      </c>
      <c r="P1617" s="87" t="str">
        <f>VLOOKUP(CENSO[[#This Row],[DAP (cm)]],CD[],2,TRUE)</f>
        <v>TORA</v>
      </c>
      <c r="Q1617" s="87" t="str">
        <f>VLOOKUP(CENSO[[#This Row],[DAP (cm)]],DD[],2,TRUE)</f>
        <v>50├ 60</v>
      </c>
      <c r="R1617" s="87" t="str" cm="1">
        <f t="array" ref="R1617">INDEX(_xlfn.TEXTSPLIT(CENSO[[#This Row],[NOME CIENTIFICO]]," "),1)</f>
        <v>Couratari</v>
      </c>
      <c r="S1617" s="98" t="s">
        <v>1004</v>
      </c>
      <c r="T1617" s="87">
        <f>_xlfn.MINIFS(CENSO[DAP (cm)],CENSO[NOME CIENTIFICO],CENSO[[#This Row],[NOME CIENTIFICO]])</f>
        <v>38.833806114422465</v>
      </c>
      <c r="U16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17" s="87" t="str">
        <f>IF(CENSO[[#This Row],[DAP (cm)]]&lt;CENSO[[#This Row],[DMCE (cm)]],"DAP &lt; DMCE","DAP ≥ DMCE")</f>
        <v>DAP ≥ DMCE</v>
      </c>
      <c r="W1617" s="87" t="str">
        <f>IF(CENSO[[#This Row],[DAP (cm)]]&gt;200, "Superior", "Inferior")</f>
        <v>Inferior</v>
      </c>
      <c r="X1617" s="87" t="str">
        <f>VLOOKUP(CENSO[[#This Row],[NOME COMUM]],ESPECIES[],4,FALSE)</f>
        <v>Não</v>
      </c>
      <c r="Y1617" s="87" t="str">
        <f>IF(IFERROR(VLOOKUP(CENSO[[#This Row],[NOME COMUM]],COMERCIAIS[],2, FALSE), "Não") &lt;&gt; "Não", "Sim", "Não")</f>
        <v>Sim</v>
      </c>
      <c r="Z1617" s="133">
        <f>CENSO[[#This Row],[g (m²)]]/SUM(AEEF[AEEF-UT])</f>
        <v>4.5111187595332813E-4</v>
      </c>
      <c r="AA1617" s="133">
        <f>CENSO[[#This Row],[v (m³)]]/SUM(AEEF[AEEF-UT])</f>
        <v>5.3682313238446041E-3</v>
      </c>
    </row>
    <row r="1618" spans="1:27" ht="14">
      <c r="A1618" s="86">
        <v>1</v>
      </c>
      <c r="B1618" s="86">
        <v>1</v>
      </c>
      <c r="C1618" s="63">
        <v>51</v>
      </c>
      <c r="D1618" s="63">
        <v>1617</v>
      </c>
      <c r="E1618" s="63" t="str">
        <f>VLOOKUP(CENSO[[#This Row],[NOME COMUM]],ESPECIES[],2,FALSE)</f>
        <v>Couratari guianensis Aubl.</v>
      </c>
      <c r="F1618" s="64" t="s">
        <v>6</v>
      </c>
      <c r="G1618" s="64">
        <v>185</v>
      </c>
      <c r="H1618" s="97">
        <f>CENSO[[#This Row],[CAP (cm)]]/PI()</f>
        <v>58.887328944001275</v>
      </c>
      <c r="I1618" s="64">
        <v>22</v>
      </c>
      <c r="J1618" s="96">
        <f>(PI()*(CENSO[[#This Row],[DAP (cm)]]^2))/40000</f>
        <v>0.27235389636600588</v>
      </c>
      <c r="K1618" s="96">
        <f>CENSO[[#This Row],[g (m²)]]*CENSO[[#This Row],[H (m)]]*0.7</f>
        <v>4.1942500040364905</v>
      </c>
      <c r="L1618" s="64">
        <v>1</v>
      </c>
      <c r="M1618" s="65">
        <v>366538.9</v>
      </c>
      <c r="N1618" s="87">
        <v>9708304.5999999903</v>
      </c>
      <c r="O1618" s="87" t="s">
        <v>1228</v>
      </c>
      <c r="P1618" s="87" t="str">
        <f>VLOOKUP(CENSO[[#This Row],[DAP (cm)]],CD[],2,TRUE)</f>
        <v>TORA</v>
      </c>
      <c r="Q1618" s="87" t="str">
        <f>VLOOKUP(CENSO[[#This Row],[DAP (cm)]],DD[],2,TRUE)</f>
        <v>50├ 60</v>
      </c>
      <c r="R1618" s="87" t="str" cm="1">
        <f t="array" ref="R1618">INDEX(_xlfn.TEXTSPLIT(CENSO[[#This Row],[NOME CIENTIFICO]]," "),1)</f>
        <v>Couratari</v>
      </c>
      <c r="S1618" s="98" t="s">
        <v>1004</v>
      </c>
      <c r="T1618" s="87">
        <f>_xlfn.MINIFS(CENSO[DAP (cm)],CENSO[NOME CIENTIFICO],CENSO[[#This Row],[NOME CIENTIFICO]])</f>
        <v>38.833806114422465</v>
      </c>
      <c r="U16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18" s="87" t="str">
        <f>IF(CENSO[[#This Row],[DAP (cm)]]&lt;CENSO[[#This Row],[DMCE (cm)]],"DAP &lt; DMCE","DAP ≥ DMCE")</f>
        <v>DAP ≥ DMCE</v>
      </c>
      <c r="W1618" s="87" t="str">
        <f>IF(CENSO[[#This Row],[DAP (cm)]]&gt;200, "Superior", "Inferior")</f>
        <v>Inferior</v>
      </c>
      <c r="X1618" s="87" t="str">
        <f>VLOOKUP(CENSO[[#This Row],[NOME COMUM]],ESPECIES[],4,FALSE)</f>
        <v>Não</v>
      </c>
      <c r="Y1618" s="87" t="str">
        <f>IF(IFERROR(VLOOKUP(CENSO[[#This Row],[NOME COMUM]],COMERCIAIS[],2, FALSE), "Não") &lt;&gt; "Não", "Sim", "Não")</f>
        <v>Sim</v>
      </c>
      <c r="Z1618" s="133">
        <f>CENSO[[#This Row],[g (m²)]]/SUM(AEEF[AEEF-UT])</f>
        <v>4.7652172699082262E-4</v>
      </c>
      <c r="AA1618" s="133">
        <f>CENSO[[#This Row],[v (m³)]]/SUM(AEEF[AEEF-UT])</f>
        <v>7.3384345956586687E-3</v>
      </c>
    </row>
    <row r="1619" spans="1:27" ht="14">
      <c r="A1619" s="86">
        <v>1</v>
      </c>
      <c r="B1619" s="86">
        <v>1</v>
      </c>
      <c r="C1619" s="63">
        <v>52</v>
      </c>
      <c r="D1619" s="63">
        <v>1618</v>
      </c>
      <c r="E1619" s="63" t="str">
        <f>VLOOKUP(CENSO[[#This Row],[NOME COMUM]],ESPECIES[],2,FALSE)</f>
        <v>Apuleia leiocarpa (Vogel) J.F.Macbr.</v>
      </c>
      <c r="F1619" s="64" t="s">
        <v>51</v>
      </c>
      <c r="G1619" s="64">
        <v>160</v>
      </c>
      <c r="H1619" s="97">
        <f>CENSO[[#This Row],[CAP (cm)]]/PI()</f>
        <v>50.929581789406512</v>
      </c>
      <c r="I1619" s="64">
        <v>15</v>
      </c>
      <c r="J1619" s="96">
        <f>(PI()*(CENSO[[#This Row],[DAP (cm)]]^2))/40000</f>
        <v>0.20371832715762608</v>
      </c>
      <c r="K1619" s="96">
        <f>CENSO[[#This Row],[g (m²)]]*CENSO[[#This Row],[H (m)]]*0.7</f>
        <v>2.1390424351550736</v>
      </c>
      <c r="L1619" s="64">
        <v>1</v>
      </c>
      <c r="M1619" s="65">
        <v>366553.7</v>
      </c>
      <c r="N1619" s="87">
        <v>9708182.9000000004</v>
      </c>
      <c r="O1619" s="87" t="s">
        <v>1228</v>
      </c>
      <c r="P1619" s="87" t="str">
        <f>VLOOKUP(CENSO[[#This Row],[DAP (cm)]],CD[],2,TRUE)</f>
        <v>TORA</v>
      </c>
      <c r="Q1619" s="87" t="str">
        <f>VLOOKUP(CENSO[[#This Row],[DAP (cm)]],DD[],2,TRUE)</f>
        <v>50├ 60</v>
      </c>
      <c r="R1619" s="87" t="str" cm="1">
        <f t="array" ref="R1619">INDEX(_xlfn.TEXTSPLIT(CENSO[[#This Row],[NOME CIENTIFICO]]," "),1)</f>
        <v>Apuleia</v>
      </c>
      <c r="S1619" s="98" t="s">
        <v>1004</v>
      </c>
      <c r="T1619" s="87">
        <f>_xlfn.MINIFS(CENSO[DAP (cm)],CENSO[NOME CIENTIFICO],CENSO[[#This Row],[NOME CIENTIFICO]])</f>
        <v>39.788735772973837</v>
      </c>
      <c r="U16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19" s="87" t="str">
        <f>IF(CENSO[[#This Row],[DAP (cm)]]&lt;CENSO[[#This Row],[DMCE (cm)]],"DAP &lt; DMCE","DAP ≥ DMCE")</f>
        <v>DAP ≥ DMCE</v>
      </c>
      <c r="W1619" s="87" t="str">
        <f>IF(CENSO[[#This Row],[DAP (cm)]]&gt;200, "Superior", "Inferior")</f>
        <v>Inferior</v>
      </c>
      <c r="X1619" s="87" t="str">
        <f>VLOOKUP(CENSO[[#This Row],[NOME COMUM]],ESPECIES[],4,FALSE)</f>
        <v>Não</v>
      </c>
      <c r="Y1619" s="87" t="str">
        <f>IF(IFERROR(VLOOKUP(CENSO[[#This Row],[NOME COMUM]],COMERCIAIS[],2, FALSE), "Não") &lt;&gt; "Não", "Sim", "Não")</f>
        <v>Sim</v>
      </c>
      <c r="Z1619" s="133">
        <f>CENSO[[#This Row],[g (m²)]]/SUM(AEEF[AEEF-UT])</f>
        <v>3.5643407482732108E-4</v>
      </c>
      <c r="AA1619" s="133">
        <f>CENSO[[#This Row],[v (m³)]]/SUM(AEEF[AEEF-UT])</f>
        <v>3.7425577856868707E-3</v>
      </c>
    </row>
    <row r="1620" spans="1:27" ht="14">
      <c r="A1620" s="86">
        <v>1</v>
      </c>
      <c r="B1620" s="86">
        <v>1</v>
      </c>
      <c r="C1620" s="63">
        <v>52</v>
      </c>
      <c r="D1620" s="63">
        <v>1619</v>
      </c>
      <c r="E1620" s="63" t="str">
        <f>VLOOKUP(CENSO[[#This Row],[NOME COMUM]],ESPECIES[],2,FALSE)</f>
        <v>Platymiscium duckei Huber</v>
      </c>
      <c r="F1620" s="64" t="s">
        <v>42</v>
      </c>
      <c r="G1620" s="64">
        <v>150</v>
      </c>
      <c r="H1620" s="97">
        <f>CENSO[[#This Row],[CAP (cm)]]/PI()</f>
        <v>47.7464829275686</v>
      </c>
      <c r="I1620" s="64">
        <v>15</v>
      </c>
      <c r="J1620" s="96">
        <f>(PI()*(CENSO[[#This Row],[DAP (cm)]]^2))/40000</f>
        <v>0.17904931097838223</v>
      </c>
      <c r="K1620" s="96">
        <f>CENSO[[#This Row],[g (m²)]]*CENSO[[#This Row],[H (m)]]*0.7</f>
        <v>1.8800177652730132</v>
      </c>
      <c r="L1620" s="64">
        <v>1</v>
      </c>
      <c r="M1620" s="65">
        <v>366613.299999999</v>
      </c>
      <c r="N1620" s="87">
        <v>9708132.5999999903</v>
      </c>
      <c r="O1620" s="98" t="s">
        <v>1225</v>
      </c>
      <c r="P1620" s="87" t="str">
        <f>VLOOKUP(CENSO[[#This Row],[DAP (cm)]],CD[],2,TRUE)</f>
        <v>TORETE</v>
      </c>
      <c r="Q1620" s="87" t="str">
        <f>VLOOKUP(CENSO[[#This Row],[DAP (cm)]],DD[],2,TRUE)</f>
        <v>40├ 50</v>
      </c>
      <c r="R1620" s="87" t="str" cm="1">
        <f t="array" ref="R1620">INDEX(_xlfn.TEXTSPLIT(CENSO[[#This Row],[NOME CIENTIFICO]]," "),1)</f>
        <v>Platymiscium</v>
      </c>
      <c r="S1620" s="98" t="s">
        <v>1004</v>
      </c>
      <c r="T1620" s="87">
        <f>_xlfn.MINIFS(CENSO[DAP (cm)],CENSO[NOME CIENTIFICO],CENSO[[#This Row],[NOME CIENTIFICO]])</f>
        <v>43.608454407179323</v>
      </c>
      <c r="U16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53.608454407179323</v>
      </c>
      <c r="V1620" s="87" t="str">
        <f>IF(CENSO[[#This Row],[DAP (cm)]]&lt;CENSO[[#This Row],[DMCE (cm)]],"DAP &lt; DMCE","DAP ≥ DMCE")</f>
        <v>DAP &lt; DMCE</v>
      </c>
      <c r="W1620" s="87" t="str">
        <f>IF(CENSO[[#This Row],[DAP (cm)]]&gt;200, "Superior", "Inferior")</f>
        <v>Inferior</v>
      </c>
      <c r="X1620" s="87" t="str">
        <f>VLOOKUP(CENSO[[#This Row],[NOME COMUM]],ESPECIES[],4,FALSE)</f>
        <v>Não</v>
      </c>
      <c r="Y1620" s="87" t="str">
        <f>IF(IFERROR(VLOOKUP(CENSO[[#This Row],[NOME COMUM]],COMERCIAIS[],2, FALSE), "Não") &lt;&gt; "Não", "Sim", "Não")</f>
        <v>Não</v>
      </c>
      <c r="Z1620" s="133">
        <f>CENSO[[#This Row],[g (m²)]]/SUM(AEEF[AEEF-UT])</f>
        <v>3.1327213607870003E-4</v>
      </c>
      <c r="AA1620" s="133">
        <f>CENSO[[#This Row],[v (m³)]]/SUM(AEEF[AEEF-UT])</f>
        <v>3.28935742882635E-3</v>
      </c>
    </row>
    <row r="1621" spans="1:27" ht="14">
      <c r="A1621" s="86">
        <v>1</v>
      </c>
      <c r="B1621" s="86">
        <v>1</v>
      </c>
      <c r="C1621" s="63">
        <v>52</v>
      </c>
      <c r="D1621" s="63">
        <v>1620</v>
      </c>
      <c r="E1621" s="63" t="str">
        <f>VLOOKUP(CENSO[[#This Row],[NOME COMUM]],ESPECIES[],2,FALSE)</f>
        <v>Astronium lecointei Ducke</v>
      </c>
      <c r="F1621" s="64" t="s">
        <v>5</v>
      </c>
      <c r="G1621" s="64">
        <v>165</v>
      </c>
      <c r="H1621" s="97">
        <f>CENSO[[#This Row],[CAP (cm)]]/PI()</f>
        <v>52.521131220325465</v>
      </c>
      <c r="I1621" s="64">
        <v>20</v>
      </c>
      <c r="J1621" s="96">
        <f>(PI()*(CENSO[[#This Row],[DAP (cm)]]^2))/40000</f>
        <v>0.21664966628384255</v>
      </c>
      <c r="K1621" s="96">
        <f>CENSO[[#This Row],[g (m²)]]*CENSO[[#This Row],[H (m)]]*0.7</f>
        <v>3.0330953279737956</v>
      </c>
      <c r="L1621" s="64">
        <v>1</v>
      </c>
      <c r="M1621" s="65">
        <v>366659.7</v>
      </c>
      <c r="N1621" s="87">
        <v>9708091.4000000004</v>
      </c>
      <c r="O1621" s="87" t="s">
        <v>1228</v>
      </c>
      <c r="P1621" s="87" t="str">
        <f>VLOOKUP(CENSO[[#This Row],[DAP (cm)]],CD[],2,TRUE)</f>
        <v>TORA</v>
      </c>
      <c r="Q1621" s="87" t="str">
        <f>VLOOKUP(CENSO[[#This Row],[DAP (cm)]],DD[],2,TRUE)</f>
        <v>50├ 60</v>
      </c>
      <c r="R1621" s="87" t="str" cm="1">
        <f t="array" ref="R1621">INDEX(_xlfn.TEXTSPLIT(CENSO[[#This Row],[NOME CIENTIFICO]]," "),1)</f>
        <v>Astronium</v>
      </c>
      <c r="S1621" s="98" t="s">
        <v>1004</v>
      </c>
      <c r="T1621" s="87">
        <f>_xlfn.MINIFS(CENSO[DAP (cm)],CENSO[NOME CIENTIFICO],CENSO[[#This Row],[NOME CIENTIFICO]])</f>
        <v>40.107045659157627</v>
      </c>
      <c r="U16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621" s="87" t="str">
        <f>IF(CENSO[[#This Row],[DAP (cm)]]&lt;CENSO[[#This Row],[DMCE (cm)]],"DAP &lt; DMCE","DAP ≥ DMCE")</f>
        <v>DAP ≥ DMCE</v>
      </c>
      <c r="W1621" s="87" t="str">
        <f>IF(CENSO[[#This Row],[DAP (cm)]]&gt;200, "Superior", "Inferior")</f>
        <v>Inferior</v>
      </c>
      <c r="X1621" s="87" t="str">
        <f>VLOOKUP(CENSO[[#This Row],[NOME COMUM]],ESPECIES[],4,FALSE)</f>
        <v>Não</v>
      </c>
      <c r="Y1621" s="87" t="str">
        <f>IF(IFERROR(VLOOKUP(CENSO[[#This Row],[NOME COMUM]],COMERCIAIS[],2, FALSE), "Não") &lt;&gt; "Não", "Sim", "Não")</f>
        <v>Sim</v>
      </c>
      <c r="Z1621" s="133">
        <f>CENSO[[#This Row],[g (m²)]]/SUM(AEEF[AEEF-UT])</f>
        <v>3.7905928465522713E-4</v>
      </c>
      <c r="AA1621" s="133">
        <f>CENSO[[#This Row],[v (m³)]]/SUM(AEEF[AEEF-UT])</f>
        <v>5.3068299851731799E-3</v>
      </c>
    </row>
    <row r="1622" spans="1:27" ht="14">
      <c r="A1622" s="86">
        <v>1</v>
      </c>
      <c r="B1622" s="86">
        <v>1</v>
      </c>
      <c r="C1622" s="63">
        <v>52</v>
      </c>
      <c r="D1622" s="63">
        <v>1621</v>
      </c>
      <c r="E1622" s="63" t="str">
        <f>VLOOKUP(CENSO[[#This Row],[NOME COMUM]],ESPECIES[],2,FALSE)</f>
        <v>Qualea dichotoma (Mart.) Warm. ex Wille</v>
      </c>
      <c r="F1622" s="64" t="s">
        <v>55</v>
      </c>
      <c r="G1622" s="64">
        <v>170</v>
      </c>
      <c r="H1622" s="97">
        <f>CENSO[[#This Row],[CAP (cm)]]/PI()</f>
        <v>54.112680651244418</v>
      </c>
      <c r="I1622" s="64">
        <v>14</v>
      </c>
      <c r="J1622" s="96">
        <f>(PI()*(CENSO[[#This Row],[DAP (cm)]]^2))/40000</f>
        <v>0.2299788927677888</v>
      </c>
      <c r="K1622" s="96">
        <f>CENSO[[#This Row],[g (m²)]]*CENSO[[#This Row],[H (m)]]*0.7</f>
        <v>2.2537931491243302</v>
      </c>
      <c r="L1622" s="64">
        <v>1</v>
      </c>
      <c r="M1622" s="65">
        <v>366679.7</v>
      </c>
      <c r="N1622" s="87">
        <v>9708063.1999999899</v>
      </c>
      <c r="O1622" s="87" t="s">
        <v>1227</v>
      </c>
      <c r="P1622" s="87" t="str">
        <f>VLOOKUP(CENSO[[#This Row],[DAP (cm)]],CD[],2,TRUE)</f>
        <v>TORA</v>
      </c>
      <c r="Q1622" s="87" t="str">
        <f>VLOOKUP(CENSO[[#This Row],[DAP (cm)]],DD[],2,TRUE)</f>
        <v>50├ 60</v>
      </c>
      <c r="R1622" s="87" t="str" cm="1">
        <f t="array" ref="R1622">INDEX(_xlfn.TEXTSPLIT(CENSO[[#This Row],[NOME CIENTIFICO]]," "),1)</f>
        <v>Qualea</v>
      </c>
      <c r="S1622" s="98" t="s">
        <v>1004</v>
      </c>
      <c r="T1622" s="87">
        <f>_xlfn.MINIFS(CENSO[DAP (cm)],CENSO[NOME CIENTIFICO],CENSO[[#This Row],[NOME CIENTIFICO]])</f>
        <v>40.107045659157627</v>
      </c>
      <c r="U16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622" s="87" t="str">
        <f>IF(CENSO[[#This Row],[DAP (cm)]]&lt;CENSO[[#This Row],[DMCE (cm)]],"DAP &lt; DMCE","DAP ≥ DMCE")</f>
        <v>DAP ≥ DMCE</v>
      </c>
      <c r="W1622" s="87" t="str">
        <f>IF(CENSO[[#This Row],[DAP (cm)]]&gt;200, "Superior", "Inferior")</f>
        <v>Inferior</v>
      </c>
      <c r="X1622" s="87" t="str">
        <f>VLOOKUP(CENSO[[#This Row],[NOME COMUM]],ESPECIES[],4,FALSE)</f>
        <v>Não</v>
      </c>
      <c r="Y1622" s="87" t="str">
        <f>IF(IFERROR(VLOOKUP(CENSO[[#This Row],[NOME COMUM]],COMERCIAIS[],2, FALSE), "Não") &lt;&gt; "Não", "Sim", "Não")</f>
        <v>Não</v>
      </c>
      <c r="Z1622" s="133">
        <f>CENSO[[#This Row],[g (m²)]]/SUM(AEEF[AEEF-UT])</f>
        <v>4.0238065478553035E-4</v>
      </c>
      <c r="AA1622" s="133">
        <f>CENSO[[#This Row],[v (m³)]]/SUM(AEEF[AEEF-UT])</f>
        <v>3.9433304168981975E-3</v>
      </c>
    </row>
    <row r="1623" spans="1:27" ht="14">
      <c r="A1623" s="86">
        <v>1</v>
      </c>
      <c r="B1623" s="86">
        <v>1</v>
      </c>
      <c r="C1623" s="63">
        <v>52</v>
      </c>
      <c r="D1623" s="63">
        <v>1622</v>
      </c>
      <c r="E1623" s="63" t="str">
        <f>VLOOKUP(CENSO[[#This Row],[NOME COMUM]],ESPECIES[],2,FALSE)</f>
        <v>Dinizia excelsa Ducke</v>
      </c>
      <c r="F1623" s="64" t="s">
        <v>61</v>
      </c>
      <c r="G1623" s="64">
        <v>175</v>
      </c>
      <c r="H1623" s="97">
        <f>CENSO[[#This Row],[CAP (cm)]]/PI()</f>
        <v>55.70423008216337</v>
      </c>
      <c r="I1623" s="64">
        <v>15</v>
      </c>
      <c r="J1623" s="96">
        <f>(PI()*(CENSO[[#This Row],[DAP (cm)]]^2))/40000</f>
        <v>0.24370600660946476</v>
      </c>
      <c r="K1623" s="96">
        <f>CENSO[[#This Row],[g (m²)]]*CENSO[[#This Row],[H (m)]]*0.7</f>
        <v>2.5589130693993796</v>
      </c>
      <c r="L1623" s="64">
        <v>1</v>
      </c>
      <c r="M1623" s="65">
        <v>366676.59999999899</v>
      </c>
      <c r="N1623" s="87">
        <v>9708059.1999999899</v>
      </c>
      <c r="O1623" s="98" t="s">
        <v>1225</v>
      </c>
      <c r="P1623" s="87" t="str">
        <f>VLOOKUP(CENSO[[#This Row],[DAP (cm)]],CD[],2,TRUE)</f>
        <v>TORA</v>
      </c>
      <c r="Q1623" s="87" t="str">
        <f>VLOOKUP(CENSO[[#This Row],[DAP (cm)]],DD[],2,TRUE)</f>
        <v>50├ 60</v>
      </c>
      <c r="R1623" s="87" t="str" cm="1">
        <f t="array" ref="R1623">INDEX(_xlfn.TEXTSPLIT(CENSO[[#This Row],[NOME CIENTIFICO]]," "),1)</f>
        <v>Dinizia</v>
      </c>
      <c r="S1623" s="98" t="s">
        <v>1004</v>
      </c>
      <c r="T1623" s="87">
        <f>_xlfn.MINIFS(CENSO[DAP (cm)],CENSO[NOME CIENTIFICO],CENSO[[#This Row],[NOME CIENTIFICO]])</f>
        <v>55.70423008216337</v>
      </c>
      <c r="U16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65.704230082163377</v>
      </c>
      <c r="V1623" s="87" t="str">
        <f>IF(CENSO[[#This Row],[DAP (cm)]]&lt;CENSO[[#This Row],[DMCE (cm)]],"DAP &lt; DMCE","DAP ≥ DMCE")</f>
        <v>DAP &lt; DMCE</v>
      </c>
      <c r="W1623" s="87" t="str">
        <f>IF(CENSO[[#This Row],[DAP (cm)]]&gt;200, "Superior", "Inferior")</f>
        <v>Inferior</v>
      </c>
      <c r="X1623" s="87" t="str">
        <f>VLOOKUP(CENSO[[#This Row],[NOME COMUM]],ESPECIES[],4,FALSE)</f>
        <v>Não</v>
      </c>
      <c r="Y1623" s="87" t="str">
        <f>IF(IFERROR(VLOOKUP(CENSO[[#This Row],[NOME COMUM]],COMERCIAIS[],2, FALSE), "Não") &lt;&gt; "Não", "Sim", "Não")</f>
        <v>Não</v>
      </c>
      <c r="Z1623" s="133">
        <f>CENSO[[#This Row],[g (m²)]]/SUM(AEEF[AEEF-UT])</f>
        <v>4.2639818521823071E-4</v>
      </c>
      <c r="AA1623" s="133">
        <f>CENSO[[#This Row],[v (m³)]]/SUM(AEEF[AEEF-UT])</f>
        <v>4.4771809447914212E-3</v>
      </c>
    </row>
    <row r="1624" spans="1:27" ht="14">
      <c r="A1624" s="86">
        <v>1</v>
      </c>
      <c r="B1624" s="86">
        <v>1</v>
      </c>
      <c r="C1624" s="63">
        <v>52</v>
      </c>
      <c r="D1624" s="63">
        <v>1623</v>
      </c>
      <c r="E1624" s="63" t="str">
        <f>VLOOKUP(CENSO[[#This Row],[NOME COMUM]],ESPECIES[],2,FALSE)</f>
        <v>Simarouba amara Aubl.</v>
      </c>
      <c r="F1624" s="64" t="s">
        <v>20</v>
      </c>
      <c r="G1624" s="64">
        <v>207</v>
      </c>
      <c r="H1624" s="97">
        <f>CENSO[[#This Row],[CAP (cm)]]/PI()</f>
        <v>65.890146440044674</v>
      </c>
      <c r="I1624" s="64">
        <v>18</v>
      </c>
      <c r="J1624" s="96">
        <f>(PI()*(CENSO[[#This Row],[DAP (cm)]]^2))/40000</f>
        <v>0.34098150782723119</v>
      </c>
      <c r="K1624" s="96">
        <f>CENSO[[#This Row],[g (m²)]]*CENSO[[#This Row],[H (m)]]*0.7</f>
        <v>4.296366998623113</v>
      </c>
      <c r="L1624" s="64">
        <v>1</v>
      </c>
      <c r="M1624" s="65">
        <v>366689.7</v>
      </c>
      <c r="N1624" s="87">
        <v>9708051.5999999903</v>
      </c>
      <c r="O1624" s="87" t="s">
        <v>1227</v>
      </c>
      <c r="P1624" s="87" t="str">
        <f>VLOOKUP(CENSO[[#This Row],[DAP (cm)]],CD[],2,TRUE)</f>
        <v>TORA</v>
      </c>
      <c r="Q1624" s="87" t="str">
        <f>VLOOKUP(CENSO[[#This Row],[DAP (cm)]],DD[],2,TRUE)</f>
        <v>60├ 70</v>
      </c>
      <c r="R1624" s="87" t="str" cm="1">
        <f t="array" ref="R1624">INDEX(_xlfn.TEXTSPLIT(CENSO[[#This Row],[NOME CIENTIFICO]]," "),1)</f>
        <v>Simarouba</v>
      </c>
      <c r="S1624" s="98" t="s">
        <v>1004</v>
      </c>
      <c r="T1624" s="87">
        <f>_xlfn.MINIFS(CENSO[DAP (cm)],CENSO[NOME CIENTIFICO],CENSO[[#This Row],[NOME CIENTIFICO]])</f>
        <v>42.335214862444161</v>
      </c>
      <c r="U16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1624" s="87" t="str">
        <f>IF(CENSO[[#This Row],[DAP (cm)]]&lt;CENSO[[#This Row],[DMCE (cm)]],"DAP &lt; DMCE","DAP ≥ DMCE")</f>
        <v>DAP ≥ DMCE</v>
      </c>
      <c r="W1624" s="87" t="str">
        <f>IF(CENSO[[#This Row],[DAP (cm)]]&gt;200, "Superior", "Inferior")</f>
        <v>Inferior</v>
      </c>
      <c r="X1624" s="87" t="str">
        <f>VLOOKUP(CENSO[[#This Row],[NOME COMUM]],ESPECIES[],4,FALSE)</f>
        <v>Não</v>
      </c>
      <c r="Y1624" s="87" t="str">
        <f>IF(IFERROR(VLOOKUP(CENSO[[#This Row],[NOME COMUM]],COMERCIAIS[],2, FALSE), "Não") &lt;&gt; "Não", "Sim", "Não")</f>
        <v>Não</v>
      </c>
      <c r="Z1624" s="133">
        <f>CENSO[[#This Row],[g (m²)]]/SUM(AEEF[AEEF-UT])</f>
        <v>5.9659545594827642E-4</v>
      </c>
      <c r="AA1624" s="133">
        <f>CENSO[[#This Row],[v (m³)]]/SUM(AEEF[AEEF-UT])</f>
        <v>7.5171027449482831E-3</v>
      </c>
    </row>
    <row r="1625" spans="1:27" ht="14">
      <c r="A1625" s="86">
        <v>1</v>
      </c>
      <c r="B1625" s="86">
        <v>1</v>
      </c>
      <c r="C1625" s="63">
        <v>52</v>
      </c>
      <c r="D1625" s="63">
        <v>1624</v>
      </c>
      <c r="E1625" s="63" t="str">
        <f>VLOOKUP(CENSO[[#This Row],[NOME COMUM]],ESPECIES[],2,FALSE)</f>
        <v>Piptadenia suaveolens Miq.</v>
      </c>
      <c r="F1625" s="64" t="s">
        <v>22</v>
      </c>
      <c r="G1625" s="64">
        <v>286</v>
      </c>
      <c r="H1625" s="97">
        <f>CENSO[[#This Row],[CAP (cm)]]/PI()</f>
        <v>91.036627448564133</v>
      </c>
      <c r="I1625" s="64">
        <v>16</v>
      </c>
      <c r="J1625" s="96">
        <f>(PI()*(CENSO[[#This Row],[DAP (cm)]]^2))/40000</f>
        <v>0.65091188625723362</v>
      </c>
      <c r="K1625" s="96">
        <f>CENSO[[#This Row],[g (m²)]]*CENSO[[#This Row],[H (m)]]*0.7</f>
        <v>7.2902131260810163</v>
      </c>
      <c r="L1625" s="64">
        <v>1</v>
      </c>
      <c r="M1625" s="65">
        <v>366691.59999999899</v>
      </c>
      <c r="N1625" s="87">
        <v>9708045.9000000004</v>
      </c>
      <c r="O1625" s="87" t="s">
        <v>1228</v>
      </c>
      <c r="P1625" s="87" t="str">
        <f>VLOOKUP(CENSO[[#This Row],[DAP (cm)]],CD[],2,TRUE)</f>
        <v>TORA</v>
      </c>
      <c r="Q1625" s="87" t="str">
        <f>VLOOKUP(CENSO[[#This Row],[DAP (cm)]],DD[],2,TRUE)</f>
        <v>90├ 100</v>
      </c>
      <c r="R1625" s="87" t="str" cm="1">
        <f t="array" ref="R1625">INDEX(_xlfn.TEXTSPLIT(CENSO[[#This Row],[NOME CIENTIFICO]]," "),1)</f>
        <v>Piptadenia</v>
      </c>
      <c r="S1625" s="98" t="s">
        <v>1004</v>
      </c>
      <c r="T1625" s="87">
        <f>_xlfn.MINIFS(CENSO[DAP (cm)],CENSO[NOME CIENTIFICO],CENSO[[#This Row],[NOME CIENTIFICO]])</f>
        <v>39.788735772973837</v>
      </c>
      <c r="U16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25" s="87" t="str">
        <f>IF(CENSO[[#This Row],[DAP (cm)]]&lt;CENSO[[#This Row],[DMCE (cm)]],"DAP &lt; DMCE","DAP ≥ DMCE")</f>
        <v>DAP ≥ DMCE</v>
      </c>
      <c r="W1625" s="87" t="str">
        <f>IF(CENSO[[#This Row],[DAP (cm)]]&gt;200, "Superior", "Inferior")</f>
        <v>Inferior</v>
      </c>
      <c r="X1625" s="87" t="str">
        <f>VLOOKUP(CENSO[[#This Row],[NOME COMUM]],ESPECIES[],4,FALSE)</f>
        <v>Não</v>
      </c>
      <c r="Y1625" s="87" t="str">
        <f>IF(IFERROR(VLOOKUP(CENSO[[#This Row],[NOME COMUM]],COMERCIAIS[],2, FALSE), "Não") &lt;&gt; "Não", "Sim", "Não")</f>
        <v>Sim</v>
      </c>
      <c r="Z1625" s="133">
        <f>CENSO[[#This Row],[g (m²)]]/SUM(AEEF[AEEF-UT])</f>
        <v>1.1388625618974824E-3</v>
      </c>
      <c r="AA1625" s="133">
        <f>CENSO[[#This Row],[v (m³)]]/SUM(AEEF[AEEF-UT])</f>
        <v>1.2755260693251802E-2</v>
      </c>
    </row>
    <row r="1626" spans="1:27" ht="14">
      <c r="A1626" s="86">
        <v>1</v>
      </c>
      <c r="B1626" s="86">
        <v>1</v>
      </c>
      <c r="C1626" s="63">
        <v>52</v>
      </c>
      <c r="D1626" s="63">
        <v>1625</v>
      </c>
      <c r="E1626" s="63" t="str">
        <f>VLOOKUP(CENSO[[#This Row],[NOME COMUM]],ESPECIES[],2,FALSE)</f>
        <v>Dipteryx odorata (Aubl.) Willd.</v>
      </c>
      <c r="F1626" s="64" t="s">
        <v>4</v>
      </c>
      <c r="G1626" s="64">
        <v>290</v>
      </c>
      <c r="H1626" s="97">
        <f>CENSO[[#This Row],[CAP (cm)]]/PI()</f>
        <v>92.309866993299295</v>
      </c>
      <c r="I1626" s="64">
        <v>12</v>
      </c>
      <c r="J1626" s="96">
        <f>(PI()*(CENSO[[#This Row],[DAP (cm)]]^2))/40000</f>
        <v>0.6692465357014199</v>
      </c>
      <c r="K1626" s="96">
        <f>CENSO[[#This Row],[g (m²)]]*CENSO[[#This Row],[H (m)]]*0.7</f>
        <v>5.6216708998919271</v>
      </c>
      <c r="L1626" s="64">
        <v>1</v>
      </c>
      <c r="M1626" s="65">
        <v>366697.2</v>
      </c>
      <c r="N1626" s="87">
        <v>9708045</v>
      </c>
      <c r="O1626" s="87" t="s">
        <v>1227</v>
      </c>
      <c r="P1626" s="87" t="str">
        <f>VLOOKUP(CENSO[[#This Row],[DAP (cm)]],CD[],2,TRUE)</f>
        <v>TORA</v>
      </c>
      <c r="Q1626" s="87" t="str">
        <f>VLOOKUP(CENSO[[#This Row],[DAP (cm)]],DD[],2,TRUE)</f>
        <v>90├ 100</v>
      </c>
      <c r="R1626" s="87" t="str" cm="1">
        <f t="array" ref="R1626">INDEX(_xlfn.TEXTSPLIT(CENSO[[#This Row],[NOME CIENTIFICO]]," "),1)</f>
        <v>Dipteryx</v>
      </c>
      <c r="S1626" s="98" t="s">
        <v>1004</v>
      </c>
      <c r="T1626" s="87">
        <f>_xlfn.MINIFS(CENSO[DAP (cm)],CENSO[NOME CIENTIFICO],CENSO[[#This Row],[NOME CIENTIFICO]])</f>
        <v>39.152116000606256</v>
      </c>
      <c r="U16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80</v>
      </c>
      <c r="V1626" s="87" t="str">
        <f>IF(CENSO[[#This Row],[DAP (cm)]]&lt;CENSO[[#This Row],[DMCE (cm)]],"DAP &lt; DMCE","DAP ≥ DMCE")</f>
        <v>DAP ≥ DMCE</v>
      </c>
      <c r="W1626" s="87" t="str">
        <f>IF(CENSO[[#This Row],[DAP (cm)]]&gt;200, "Superior", "Inferior")</f>
        <v>Inferior</v>
      </c>
      <c r="X1626" s="87" t="str">
        <f>VLOOKUP(CENSO[[#This Row],[NOME COMUM]],ESPECIES[],4,FALSE)</f>
        <v>Vulneravel</v>
      </c>
      <c r="Y1626" s="87" t="str">
        <f>IF(IFERROR(VLOOKUP(CENSO[[#This Row],[NOME COMUM]],COMERCIAIS[],2, FALSE), "Não") &lt;&gt; "Não", "Sim", "Não")</f>
        <v>Sim</v>
      </c>
      <c r="Z1626" s="133">
        <f>CENSO[[#This Row],[g (m²)]]/SUM(AEEF[AEEF-UT])</f>
        <v>1.1709416286319412E-3</v>
      </c>
      <c r="AA1626" s="133">
        <f>CENSO[[#This Row],[v (m³)]]/SUM(AEEF[AEEF-UT])</f>
        <v>9.8359096805083063E-3</v>
      </c>
    </row>
    <row r="1627" spans="1:27" ht="14">
      <c r="A1627" s="86">
        <v>1</v>
      </c>
      <c r="B1627" s="86">
        <v>1</v>
      </c>
      <c r="C1627" s="63">
        <v>52</v>
      </c>
      <c r="D1627" s="63">
        <v>1626</v>
      </c>
      <c r="E1627" s="63" t="str">
        <f>VLOOKUP(CENSO[[#This Row],[NOME COMUM]],ESPECIES[],2,FALSE)</f>
        <v>Brosimum parinarioides Ducke</v>
      </c>
      <c r="F1627" s="64" t="s">
        <v>54</v>
      </c>
      <c r="G1627" s="64">
        <v>200</v>
      </c>
      <c r="H1627" s="97">
        <f>CENSO[[#This Row],[CAP (cm)]]/PI()</f>
        <v>63.661977236758133</v>
      </c>
      <c r="I1627" s="64">
        <v>16</v>
      </c>
      <c r="J1627" s="96">
        <f>(PI()*(CENSO[[#This Row],[DAP (cm)]]^2))/40000</f>
        <v>0.31830988618379064</v>
      </c>
      <c r="K1627" s="96">
        <f>CENSO[[#This Row],[g (m²)]]*CENSO[[#This Row],[H (m)]]*0.7</f>
        <v>3.565070725258455</v>
      </c>
      <c r="L1627" s="64">
        <v>2</v>
      </c>
      <c r="M1627" s="65">
        <v>366707.59999999899</v>
      </c>
      <c r="N1627" s="87">
        <v>9708058.5</v>
      </c>
      <c r="O1627" s="87" t="s">
        <v>1227</v>
      </c>
      <c r="P1627" s="87" t="str">
        <f>VLOOKUP(CENSO[[#This Row],[DAP (cm)]],CD[],2,TRUE)</f>
        <v>TORA</v>
      </c>
      <c r="Q1627" s="87" t="str">
        <f>VLOOKUP(CENSO[[#This Row],[DAP (cm)]],DD[],2,TRUE)</f>
        <v>60├ 70</v>
      </c>
      <c r="R1627" s="87" t="str" cm="1">
        <f t="array" ref="R1627">INDEX(_xlfn.TEXTSPLIT(CENSO[[#This Row],[NOME CIENTIFICO]]," "),1)</f>
        <v>Brosimum</v>
      </c>
      <c r="S1627" s="98" t="s">
        <v>1004</v>
      </c>
      <c r="T1627" s="87">
        <f>_xlfn.MINIFS(CENSO[DAP (cm)],CENSO[NOME CIENTIFICO],CENSO[[#This Row],[NOME CIENTIFICO]])</f>
        <v>41.38028520389279</v>
      </c>
      <c r="U16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627" s="87" t="str">
        <f>IF(CENSO[[#This Row],[DAP (cm)]]&lt;CENSO[[#This Row],[DMCE (cm)]],"DAP &lt; DMCE","DAP ≥ DMCE")</f>
        <v>DAP ≥ DMCE</v>
      </c>
      <c r="W1627" s="87" t="str">
        <f>IF(CENSO[[#This Row],[DAP (cm)]]&gt;200, "Superior", "Inferior")</f>
        <v>Inferior</v>
      </c>
      <c r="X1627" s="87" t="str">
        <f>VLOOKUP(CENSO[[#This Row],[NOME COMUM]],ESPECIES[],4,FALSE)</f>
        <v>Não</v>
      </c>
      <c r="Y1627" s="87" t="str">
        <f>IF(IFERROR(VLOOKUP(CENSO[[#This Row],[NOME COMUM]],COMERCIAIS[],2, FALSE), "Não") &lt;&gt; "Não", "Sim", "Não")</f>
        <v>Não</v>
      </c>
      <c r="Z1627" s="133">
        <f>CENSO[[#This Row],[g (m²)]]/SUM(AEEF[AEEF-UT])</f>
        <v>5.5692824191768894E-4</v>
      </c>
      <c r="AA1627" s="133">
        <f>CENSO[[#This Row],[v (m³)]]/SUM(AEEF[AEEF-UT])</f>
        <v>6.2375963094781156E-3</v>
      </c>
    </row>
    <row r="1628" spans="1:27" ht="14">
      <c r="A1628" s="86">
        <v>1</v>
      </c>
      <c r="B1628" s="86">
        <v>1</v>
      </c>
      <c r="C1628" s="63">
        <v>52</v>
      </c>
      <c r="D1628" s="63">
        <v>1627</v>
      </c>
      <c r="E1628" s="63" t="str">
        <f>VLOOKUP(CENSO[[#This Row],[NOME COMUM]],ESPECIES[],2,FALSE)</f>
        <v>Astronium lecointei Ducke</v>
      </c>
      <c r="F1628" s="64" t="s">
        <v>5</v>
      </c>
      <c r="G1628" s="64">
        <v>193</v>
      </c>
      <c r="H1628" s="97">
        <f>CENSO[[#This Row],[CAP (cm)]]/PI()</f>
        <v>61.4338080334716</v>
      </c>
      <c r="I1628" s="64">
        <v>20</v>
      </c>
      <c r="J1628" s="96">
        <f>(PI()*(CENSO[[#This Row],[DAP (cm)]]^2))/40000</f>
        <v>0.29641812376150045</v>
      </c>
      <c r="K1628" s="96">
        <f>CENSO[[#This Row],[g (m²)]]*CENSO[[#This Row],[H (m)]]*0.7</f>
        <v>4.1498537326610059</v>
      </c>
      <c r="L1628" s="64">
        <v>1</v>
      </c>
      <c r="M1628" s="65">
        <v>366780.799999999</v>
      </c>
      <c r="N1628" s="87">
        <v>9707965.9000000004</v>
      </c>
      <c r="O1628" s="87" t="s">
        <v>1228</v>
      </c>
      <c r="P1628" s="87" t="str">
        <f>VLOOKUP(CENSO[[#This Row],[DAP (cm)]],CD[],2,TRUE)</f>
        <v>TORA</v>
      </c>
      <c r="Q1628" s="87" t="str">
        <f>VLOOKUP(CENSO[[#This Row],[DAP (cm)]],DD[],2,TRUE)</f>
        <v>60├ 70</v>
      </c>
      <c r="R1628" s="87" t="str" cm="1">
        <f t="array" ref="R1628">INDEX(_xlfn.TEXTSPLIT(CENSO[[#This Row],[NOME CIENTIFICO]]," "),1)</f>
        <v>Astronium</v>
      </c>
      <c r="S1628" s="98" t="s">
        <v>1004</v>
      </c>
      <c r="T1628" s="87">
        <f>_xlfn.MINIFS(CENSO[DAP (cm)],CENSO[NOME CIENTIFICO],CENSO[[#This Row],[NOME CIENTIFICO]])</f>
        <v>40.107045659157627</v>
      </c>
      <c r="U16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628" s="87" t="str">
        <f>IF(CENSO[[#This Row],[DAP (cm)]]&lt;CENSO[[#This Row],[DMCE (cm)]],"DAP &lt; DMCE","DAP ≥ DMCE")</f>
        <v>DAP ≥ DMCE</v>
      </c>
      <c r="W1628" s="87" t="str">
        <f>IF(CENSO[[#This Row],[DAP (cm)]]&gt;200, "Superior", "Inferior")</f>
        <v>Inferior</v>
      </c>
      <c r="X1628" s="87" t="str">
        <f>VLOOKUP(CENSO[[#This Row],[NOME COMUM]],ESPECIES[],4,FALSE)</f>
        <v>Não</v>
      </c>
      <c r="Y1628" s="87" t="str">
        <f>IF(IFERROR(VLOOKUP(CENSO[[#This Row],[NOME COMUM]],COMERCIAIS[],2, FALSE), "Não") &lt;&gt; "Não", "Sim", "Não")</f>
        <v>Sim</v>
      </c>
      <c r="Z1628" s="133">
        <f>CENSO[[#This Row],[g (m²)]]/SUM(AEEF[AEEF-UT])</f>
        <v>5.1862550207979992E-4</v>
      </c>
      <c r="AA1628" s="133">
        <f>CENSO[[#This Row],[v (m³)]]/SUM(AEEF[AEEF-UT])</f>
        <v>7.2607570291171979E-3</v>
      </c>
    </row>
    <row r="1629" spans="1:27" ht="14">
      <c r="A1629" s="86">
        <v>1</v>
      </c>
      <c r="B1629" s="86">
        <v>1</v>
      </c>
      <c r="C1629" s="63">
        <v>52</v>
      </c>
      <c r="D1629" s="63">
        <v>1628</v>
      </c>
      <c r="E1629" s="63" t="str">
        <f>VLOOKUP(CENSO[[#This Row],[NOME COMUM]],ESPECIES[],2,FALSE)</f>
        <v>Couratari guianensis Aubl.</v>
      </c>
      <c r="F1629" s="64" t="s">
        <v>6</v>
      </c>
      <c r="G1629" s="64">
        <v>133</v>
      </c>
      <c r="H1629" s="97">
        <f>CENSO[[#This Row],[CAP (cm)]]/PI()</f>
        <v>42.335214862444161</v>
      </c>
      <c r="I1629" s="64">
        <v>14</v>
      </c>
      <c r="J1629" s="96">
        <f>(PI()*(CENSO[[#This Row],[DAP (cm)]]^2))/40000</f>
        <v>0.14076458941762685</v>
      </c>
      <c r="K1629" s="96">
        <f>CENSO[[#This Row],[g (m²)]]*CENSO[[#This Row],[H (m)]]*0.7</f>
        <v>1.379492976292743</v>
      </c>
      <c r="L1629" s="64">
        <v>1</v>
      </c>
      <c r="M1629" s="65">
        <v>366786.9</v>
      </c>
      <c r="N1629" s="87">
        <v>9707973.9000000004</v>
      </c>
      <c r="O1629" s="98" t="s">
        <v>1225</v>
      </c>
      <c r="P1629" s="87" t="str">
        <f>VLOOKUP(CENSO[[#This Row],[DAP (cm)]],CD[],2,TRUE)</f>
        <v>TORETE</v>
      </c>
      <c r="Q1629" s="87" t="str">
        <f>VLOOKUP(CENSO[[#This Row],[DAP (cm)]],DD[],2,TRUE)</f>
        <v>40├ 50</v>
      </c>
      <c r="R1629" s="87" t="str" cm="1">
        <f t="array" ref="R1629">INDEX(_xlfn.TEXTSPLIT(CENSO[[#This Row],[NOME CIENTIFICO]]," "),1)</f>
        <v>Couratari</v>
      </c>
      <c r="S1629" s="98" t="s">
        <v>1004</v>
      </c>
      <c r="T1629" s="87">
        <f>_xlfn.MINIFS(CENSO[DAP (cm)],CENSO[NOME CIENTIFICO],CENSO[[#This Row],[NOME CIENTIFICO]])</f>
        <v>38.833806114422465</v>
      </c>
      <c r="U16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29" s="87" t="str">
        <f>IF(CENSO[[#This Row],[DAP (cm)]]&lt;CENSO[[#This Row],[DMCE (cm)]],"DAP &lt; DMCE","DAP ≥ DMCE")</f>
        <v>DAP &lt; DMCE</v>
      </c>
      <c r="W1629" s="87" t="str">
        <f>IF(CENSO[[#This Row],[DAP (cm)]]&gt;200, "Superior", "Inferior")</f>
        <v>Inferior</v>
      </c>
      <c r="X1629" s="87" t="str">
        <f>VLOOKUP(CENSO[[#This Row],[NOME COMUM]],ESPECIES[],4,FALSE)</f>
        <v>Não</v>
      </c>
      <c r="Y1629" s="87" t="str">
        <f>IF(IFERROR(VLOOKUP(CENSO[[#This Row],[NOME COMUM]],COMERCIAIS[],2, FALSE), "Não") &lt;&gt; "Não", "Sim", "Não")</f>
        <v>Sim</v>
      </c>
      <c r="Z1629" s="133">
        <f>CENSO[[#This Row],[g (m²)]]/SUM(AEEF[AEEF-UT])</f>
        <v>2.4628759178205005E-4</v>
      </c>
      <c r="AA1629" s="133">
        <f>CENSO[[#This Row],[v (m³)]]/SUM(AEEF[AEEF-UT])</f>
        <v>2.4136183994640905E-3</v>
      </c>
    </row>
    <row r="1630" spans="1:27" ht="14">
      <c r="A1630" s="86">
        <v>1</v>
      </c>
      <c r="B1630" s="86">
        <v>1</v>
      </c>
      <c r="C1630" s="63">
        <v>52</v>
      </c>
      <c r="D1630" s="63">
        <v>1629</v>
      </c>
      <c r="E1630" s="63" t="str">
        <f>VLOOKUP(CENSO[[#This Row],[NOME COMUM]],ESPECIES[],2,FALSE)</f>
        <v>Couratari guianensis Aubl.</v>
      </c>
      <c r="F1630" s="64" t="s">
        <v>6</v>
      </c>
      <c r="G1630" s="64">
        <v>311</v>
      </c>
      <c r="H1630" s="97">
        <f>CENSO[[#This Row],[CAP (cm)]]/PI()</f>
        <v>98.994374603158903</v>
      </c>
      <c r="I1630" s="64">
        <v>23</v>
      </c>
      <c r="J1630" s="96">
        <f>(PI()*(CENSO[[#This Row],[DAP (cm)]]^2))/40000</f>
        <v>0.76968126253956048</v>
      </c>
      <c r="K1630" s="96">
        <f>CENSO[[#This Row],[g (m²)]]*CENSO[[#This Row],[H (m)]]*0.7</f>
        <v>12.391868326886923</v>
      </c>
      <c r="L1630" s="64">
        <v>1</v>
      </c>
      <c r="M1630" s="65">
        <v>366809.799999999</v>
      </c>
      <c r="N1630" s="87">
        <v>9707955.3000000007</v>
      </c>
      <c r="O1630" s="87" t="s">
        <v>1228</v>
      </c>
      <c r="P1630" s="87" t="str">
        <f>VLOOKUP(CENSO[[#This Row],[DAP (cm)]],CD[],2,TRUE)</f>
        <v>TORA</v>
      </c>
      <c r="Q1630" s="87" t="str">
        <f>VLOOKUP(CENSO[[#This Row],[DAP (cm)]],DD[],2,TRUE)</f>
        <v>90├ 100</v>
      </c>
      <c r="R1630" s="87" t="str" cm="1">
        <f t="array" ref="R1630">INDEX(_xlfn.TEXTSPLIT(CENSO[[#This Row],[NOME CIENTIFICO]]," "),1)</f>
        <v>Couratari</v>
      </c>
      <c r="S1630" s="98" t="s">
        <v>1004</v>
      </c>
      <c r="T1630" s="87">
        <f>_xlfn.MINIFS(CENSO[DAP (cm)],CENSO[NOME CIENTIFICO],CENSO[[#This Row],[NOME CIENTIFICO]])</f>
        <v>38.833806114422465</v>
      </c>
      <c r="U16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30" s="87" t="str">
        <f>IF(CENSO[[#This Row],[DAP (cm)]]&lt;CENSO[[#This Row],[DMCE (cm)]],"DAP &lt; DMCE","DAP ≥ DMCE")</f>
        <v>DAP ≥ DMCE</v>
      </c>
      <c r="W1630" s="87" t="str">
        <f>IF(CENSO[[#This Row],[DAP (cm)]]&gt;200, "Superior", "Inferior")</f>
        <v>Inferior</v>
      </c>
      <c r="X1630" s="87" t="str">
        <f>VLOOKUP(CENSO[[#This Row],[NOME COMUM]],ESPECIES[],4,FALSE)</f>
        <v>Não</v>
      </c>
      <c r="Y1630" s="87" t="str">
        <f>IF(IFERROR(VLOOKUP(CENSO[[#This Row],[NOME COMUM]],COMERCIAIS[],2, FALSE), "Não") &lt;&gt; "Não", "Sim", "Não")</f>
        <v>Sim</v>
      </c>
      <c r="Z1630" s="133">
        <f>CENSO[[#This Row],[g (m²)]]/SUM(AEEF[AEEF-UT])</f>
        <v>1.3466664121630201E-3</v>
      </c>
      <c r="AA1630" s="133">
        <f>CENSO[[#This Row],[v (m³)]]/SUM(AEEF[AEEF-UT])</f>
        <v>2.1681329235824623E-2</v>
      </c>
    </row>
    <row r="1631" spans="1:27" ht="14">
      <c r="A1631" s="86">
        <v>1</v>
      </c>
      <c r="B1631" s="86">
        <v>1</v>
      </c>
      <c r="C1631" s="63">
        <v>52</v>
      </c>
      <c r="D1631" s="63">
        <v>1630</v>
      </c>
      <c r="E1631" s="63" t="str">
        <f>VLOOKUP(CENSO[[#This Row],[NOME COMUM]],ESPECIES[],2,FALSE)</f>
        <v>Piptadenia suaveolens Miq.</v>
      </c>
      <c r="F1631" s="64" t="s">
        <v>22</v>
      </c>
      <c r="G1631" s="64">
        <v>309</v>
      </c>
      <c r="H1631" s="97">
        <f>CENSO[[#This Row],[CAP (cm)]]/PI()</f>
        <v>98.357754830791322</v>
      </c>
      <c r="I1631" s="64">
        <v>20</v>
      </c>
      <c r="J1631" s="96">
        <f>(PI()*(CENSO[[#This Row],[DAP (cm)]]^2))/40000</f>
        <v>0.75981365606786289</v>
      </c>
      <c r="K1631" s="96">
        <f>CENSO[[#This Row],[g (m²)]]*CENSO[[#This Row],[H (m)]]*0.7</f>
        <v>10.637391184950079</v>
      </c>
      <c r="L1631" s="64">
        <v>1</v>
      </c>
      <c r="M1631" s="65">
        <v>366818.2</v>
      </c>
      <c r="N1631" s="87">
        <v>9707953.1999999899</v>
      </c>
      <c r="O1631" s="87" t="s">
        <v>1228</v>
      </c>
      <c r="P1631" s="87" t="str">
        <f>VLOOKUP(CENSO[[#This Row],[DAP (cm)]],CD[],2,TRUE)</f>
        <v>TORA</v>
      </c>
      <c r="Q1631" s="87" t="str">
        <f>VLOOKUP(CENSO[[#This Row],[DAP (cm)]],DD[],2,TRUE)</f>
        <v>90├ 100</v>
      </c>
      <c r="R1631" s="87" t="str" cm="1">
        <f t="array" ref="R1631">INDEX(_xlfn.TEXTSPLIT(CENSO[[#This Row],[NOME CIENTIFICO]]," "),1)</f>
        <v>Piptadenia</v>
      </c>
      <c r="S1631" s="98" t="s">
        <v>1004</v>
      </c>
      <c r="T1631" s="87">
        <f>_xlfn.MINIFS(CENSO[DAP (cm)],CENSO[NOME CIENTIFICO],CENSO[[#This Row],[NOME CIENTIFICO]])</f>
        <v>39.788735772973837</v>
      </c>
      <c r="U16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31" s="87" t="str">
        <f>IF(CENSO[[#This Row],[DAP (cm)]]&lt;CENSO[[#This Row],[DMCE (cm)]],"DAP &lt; DMCE","DAP ≥ DMCE")</f>
        <v>DAP ≥ DMCE</v>
      </c>
      <c r="W1631" s="87" t="str">
        <f>IF(CENSO[[#This Row],[DAP (cm)]]&gt;200, "Superior", "Inferior")</f>
        <v>Inferior</v>
      </c>
      <c r="X1631" s="87" t="str">
        <f>VLOOKUP(CENSO[[#This Row],[NOME COMUM]],ESPECIES[],4,FALSE)</f>
        <v>Não</v>
      </c>
      <c r="Y1631" s="87" t="str">
        <f>IF(IFERROR(VLOOKUP(CENSO[[#This Row],[NOME COMUM]],COMERCIAIS[],2, FALSE), "Não") &lt;&gt; "Não", "Sim", "Não")</f>
        <v>Sim</v>
      </c>
      <c r="Z1631" s="133">
        <f>CENSO[[#This Row],[g (m²)]]/SUM(AEEF[AEEF-UT])</f>
        <v>1.3294016366635715E-3</v>
      </c>
      <c r="AA1631" s="133">
        <f>CENSO[[#This Row],[v (m³)]]/SUM(AEEF[AEEF-UT])</f>
        <v>1.861162291329E-2</v>
      </c>
    </row>
    <row r="1632" spans="1:27" ht="14">
      <c r="A1632" s="86">
        <v>1</v>
      </c>
      <c r="B1632" s="86">
        <v>1</v>
      </c>
      <c r="C1632" s="63">
        <v>52</v>
      </c>
      <c r="D1632" s="63">
        <v>1631</v>
      </c>
      <c r="E1632" s="63" t="str">
        <f>VLOOKUP(CENSO[[#This Row],[NOME COMUM]],ESPECIES[],2,FALSE)</f>
        <v>Piptadenia suaveolens Miq.</v>
      </c>
      <c r="F1632" s="64" t="s">
        <v>22</v>
      </c>
      <c r="G1632" s="64">
        <v>200</v>
      </c>
      <c r="H1632" s="97">
        <f>CENSO[[#This Row],[CAP (cm)]]/PI()</f>
        <v>63.661977236758133</v>
      </c>
      <c r="I1632" s="64">
        <v>14</v>
      </c>
      <c r="J1632" s="96">
        <f>(PI()*(CENSO[[#This Row],[DAP (cm)]]^2))/40000</f>
        <v>0.31830988618379064</v>
      </c>
      <c r="K1632" s="96">
        <f>CENSO[[#This Row],[g (m²)]]*CENSO[[#This Row],[H (m)]]*0.7</f>
        <v>3.1194368846011482</v>
      </c>
      <c r="L1632" s="64">
        <v>2</v>
      </c>
      <c r="M1632" s="65">
        <v>366859.4</v>
      </c>
      <c r="N1632" s="87">
        <v>9707916.5999999903</v>
      </c>
      <c r="O1632" s="87" t="s">
        <v>1228</v>
      </c>
      <c r="P1632" s="87" t="str">
        <f>VLOOKUP(CENSO[[#This Row],[DAP (cm)]],CD[],2,TRUE)</f>
        <v>TORA</v>
      </c>
      <c r="Q1632" s="87" t="str">
        <f>VLOOKUP(CENSO[[#This Row],[DAP (cm)]],DD[],2,TRUE)</f>
        <v>60├ 70</v>
      </c>
      <c r="R1632" s="87" t="str" cm="1">
        <f t="array" ref="R1632">INDEX(_xlfn.TEXTSPLIT(CENSO[[#This Row],[NOME CIENTIFICO]]," "),1)</f>
        <v>Piptadenia</v>
      </c>
      <c r="S1632" s="98" t="s">
        <v>1004</v>
      </c>
      <c r="T1632" s="87">
        <f>_xlfn.MINIFS(CENSO[DAP (cm)],CENSO[NOME CIENTIFICO],CENSO[[#This Row],[NOME CIENTIFICO]])</f>
        <v>39.788735772973837</v>
      </c>
      <c r="U16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32" s="87" t="str">
        <f>IF(CENSO[[#This Row],[DAP (cm)]]&lt;CENSO[[#This Row],[DMCE (cm)]],"DAP &lt; DMCE","DAP ≥ DMCE")</f>
        <v>DAP ≥ DMCE</v>
      </c>
      <c r="W1632" s="87" t="str">
        <f>IF(CENSO[[#This Row],[DAP (cm)]]&gt;200, "Superior", "Inferior")</f>
        <v>Inferior</v>
      </c>
      <c r="X1632" s="87" t="str">
        <f>VLOOKUP(CENSO[[#This Row],[NOME COMUM]],ESPECIES[],4,FALSE)</f>
        <v>Não</v>
      </c>
      <c r="Y1632" s="87" t="str">
        <f>IF(IFERROR(VLOOKUP(CENSO[[#This Row],[NOME COMUM]],COMERCIAIS[],2, FALSE), "Não") &lt;&gt; "Não", "Sim", "Não")</f>
        <v>Sim</v>
      </c>
      <c r="Z1632" s="133">
        <f>CENSO[[#This Row],[g (m²)]]/SUM(AEEF[AEEF-UT])</f>
        <v>5.5692824191768894E-4</v>
      </c>
      <c r="AA1632" s="133">
        <f>CENSO[[#This Row],[v (m³)]]/SUM(AEEF[AEEF-UT])</f>
        <v>5.4578967707933513E-3</v>
      </c>
    </row>
    <row r="1633" spans="1:27" ht="14">
      <c r="A1633" s="86">
        <v>1</v>
      </c>
      <c r="B1633" s="86">
        <v>1</v>
      </c>
      <c r="C1633" s="63">
        <v>52</v>
      </c>
      <c r="D1633" s="63">
        <v>1632</v>
      </c>
      <c r="E1633" s="63" t="str">
        <f>VLOOKUP(CENSO[[#This Row],[NOME COMUM]],ESPECIES[],2,FALSE)</f>
        <v>Bowdichia nitida Spruce</v>
      </c>
      <c r="F1633" s="64" t="s">
        <v>23</v>
      </c>
      <c r="G1633" s="64">
        <v>185</v>
      </c>
      <c r="H1633" s="97">
        <f>CENSO[[#This Row],[CAP (cm)]]/PI()</f>
        <v>58.887328944001275</v>
      </c>
      <c r="I1633" s="64">
        <v>18</v>
      </c>
      <c r="J1633" s="96">
        <f>(PI()*(CENSO[[#This Row],[DAP (cm)]]^2))/40000</f>
        <v>0.27235389636600588</v>
      </c>
      <c r="K1633" s="96">
        <f>CENSO[[#This Row],[g (m²)]]*CENSO[[#This Row],[H (m)]]*0.7</f>
        <v>3.4316590942116738</v>
      </c>
      <c r="L1633" s="64">
        <v>1</v>
      </c>
      <c r="M1633" s="65">
        <v>366871.2</v>
      </c>
      <c r="N1633" s="87">
        <v>9707915.5999999903</v>
      </c>
      <c r="O1633" s="87" t="s">
        <v>1227</v>
      </c>
      <c r="P1633" s="87" t="str">
        <f>VLOOKUP(CENSO[[#This Row],[DAP (cm)]],CD[],2,TRUE)</f>
        <v>TORA</v>
      </c>
      <c r="Q1633" s="87" t="str">
        <f>VLOOKUP(CENSO[[#This Row],[DAP (cm)]],DD[],2,TRUE)</f>
        <v>50├ 60</v>
      </c>
      <c r="R1633" s="87" t="str" cm="1">
        <f t="array" ref="R1633">INDEX(_xlfn.TEXTSPLIT(CENSO[[#This Row],[NOME CIENTIFICO]]," "),1)</f>
        <v>Bowdichia</v>
      </c>
      <c r="S1633" s="98" t="s">
        <v>1004</v>
      </c>
      <c r="T1633" s="87">
        <f>_xlfn.MINIFS(CENSO[DAP (cm)],CENSO[NOME CIENTIFICO],CENSO[[#This Row],[NOME CIENTIFICO]])</f>
        <v>48.383102699936181</v>
      </c>
      <c r="U16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58.383102699936181</v>
      </c>
      <c r="V1633" s="87" t="str">
        <f>IF(CENSO[[#This Row],[DAP (cm)]]&lt;CENSO[[#This Row],[DMCE (cm)]],"DAP &lt; DMCE","DAP ≥ DMCE")</f>
        <v>DAP ≥ DMCE</v>
      </c>
      <c r="W1633" s="87" t="str">
        <f>IF(CENSO[[#This Row],[DAP (cm)]]&gt;200, "Superior", "Inferior")</f>
        <v>Inferior</v>
      </c>
      <c r="X1633" s="87" t="str">
        <f>VLOOKUP(CENSO[[#This Row],[NOME COMUM]],ESPECIES[],4,FALSE)</f>
        <v>Não</v>
      </c>
      <c r="Y1633" s="87" t="str">
        <f>IF(IFERROR(VLOOKUP(CENSO[[#This Row],[NOME COMUM]],COMERCIAIS[],2, FALSE), "Não") &lt;&gt; "Não", "Sim", "Não")</f>
        <v>Não</v>
      </c>
      <c r="Z1633" s="133">
        <f>CENSO[[#This Row],[g (m²)]]/SUM(AEEF[AEEF-UT])</f>
        <v>4.7652172699082262E-4</v>
      </c>
      <c r="AA1633" s="133">
        <f>CENSO[[#This Row],[v (m³)]]/SUM(AEEF[AEEF-UT])</f>
        <v>6.004173760084365E-3</v>
      </c>
    </row>
    <row r="1634" spans="1:27" ht="14">
      <c r="A1634" s="86">
        <v>1</v>
      </c>
      <c r="B1634" s="86">
        <v>1</v>
      </c>
      <c r="C1634" s="63">
        <v>52</v>
      </c>
      <c r="D1634" s="63">
        <v>1633</v>
      </c>
      <c r="E1634" s="63" t="str">
        <f>VLOOKUP(CENSO[[#This Row],[NOME COMUM]],ESPECIES[],2,FALSE)</f>
        <v>Parahancornia amapa (Huber ) Ducke</v>
      </c>
      <c r="F1634" s="64" t="s">
        <v>15</v>
      </c>
      <c r="G1634" s="64">
        <v>315</v>
      </c>
      <c r="H1634" s="97">
        <f>CENSO[[#This Row],[CAP (cm)]]/PI()</f>
        <v>100.26761414789407</v>
      </c>
      <c r="I1634" s="64">
        <v>20</v>
      </c>
      <c r="J1634" s="96">
        <f>(PI()*(CENSO[[#This Row],[DAP (cm)]]^2))/40000</f>
        <v>0.78960746141466576</v>
      </c>
      <c r="K1634" s="96">
        <f>CENSO[[#This Row],[g (m²)]]*CENSO[[#This Row],[H (m)]]*0.7</f>
        <v>11.054504459805321</v>
      </c>
      <c r="L1634" s="64">
        <v>1</v>
      </c>
      <c r="M1634" s="65">
        <v>366857.7</v>
      </c>
      <c r="N1634" s="87">
        <v>9707898</v>
      </c>
      <c r="O1634" s="87" t="s">
        <v>1227</v>
      </c>
      <c r="P1634" s="87" t="str">
        <f>VLOOKUP(CENSO[[#This Row],[DAP (cm)]],CD[],2,TRUE)</f>
        <v>TORA</v>
      </c>
      <c r="Q1634" s="87" t="str">
        <f>VLOOKUP(CENSO[[#This Row],[DAP (cm)]],DD[],2,TRUE)</f>
        <v>100├ 110</v>
      </c>
      <c r="R1634" s="87" t="str" cm="1">
        <f t="array" ref="R1634">INDEX(_xlfn.TEXTSPLIT(CENSO[[#This Row],[NOME CIENTIFICO]]," "),1)</f>
        <v>Parahancornia</v>
      </c>
      <c r="S1634" s="98" t="s">
        <v>1004</v>
      </c>
      <c r="T1634" s="87">
        <f>_xlfn.MINIFS(CENSO[DAP (cm)],CENSO[NOME CIENTIFICO],CENSO[[#This Row],[NOME CIENTIFICO]])</f>
        <v>39.788735772973837</v>
      </c>
      <c r="U16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34" s="87" t="str">
        <f>IF(CENSO[[#This Row],[DAP (cm)]]&lt;CENSO[[#This Row],[DMCE (cm)]],"DAP &lt; DMCE","DAP ≥ DMCE")</f>
        <v>DAP ≥ DMCE</v>
      </c>
      <c r="W1634" s="87" t="str">
        <f>IF(CENSO[[#This Row],[DAP (cm)]]&gt;200, "Superior", "Inferior")</f>
        <v>Inferior</v>
      </c>
      <c r="X1634" s="87" t="str">
        <f>VLOOKUP(CENSO[[#This Row],[NOME COMUM]],ESPECIES[],4,FALSE)</f>
        <v>Não</v>
      </c>
      <c r="Y1634" s="87" t="str">
        <f>IF(IFERROR(VLOOKUP(CENSO[[#This Row],[NOME COMUM]],COMERCIAIS[],2, FALSE), "Não") &lt;&gt; "Não", "Sim", "Não")</f>
        <v>Não</v>
      </c>
      <c r="Z1634" s="133">
        <f>CENSO[[#This Row],[g (m²)]]/SUM(AEEF[AEEF-UT])</f>
        <v>1.3815301201070673E-3</v>
      </c>
      <c r="AA1634" s="133">
        <f>CENSO[[#This Row],[v (m³)]]/SUM(AEEF[AEEF-UT])</f>
        <v>1.9341421681498942E-2</v>
      </c>
    </row>
    <row r="1635" spans="1:27" ht="14">
      <c r="A1635" s="86">
        <v>1</v>
      </c>
      <c r="B1635" s="86">
        <v>1</v>
      </c>
      <c r="C1635" s="63">
        <v>52</v>
      </c>
      <c r="D1635" s="63">
        <v>1634</v>
      </c>
      <c r="E1635" s="63" t="str">
        <f>VLOOKUP(CENSO[[#This Row],[NOME COMUM]],ESPECIES[],2,FALSE)</f>
        <v>Lecythis chartacea O.Berg</v>
      </c>
      <c r="F1635" s="64" t="s">
        <v>31</v>
      </c>
      <c r="G1635" s="64">
        <v>185</v>
      </c>
      <c r="H1635" s="97">
        <f>CENSO[[#This Row],[CAP (cm)]]/PI()</f>
        <v>58.887328944001275</v>
      </c>
      <c r="I1635" s="64">
        <v>20</v>
      </c>
      <c r="J1635" s="96">
        <f>(PI()*(CENSO[[#This Row],[DAP (cm)]]^2))/40000</f>
        <v>0.27235389636600588</v>
      </c>
      <c r="K1635" s="96">
        <f>CENSO[[#This Row],[g (m²)]]*CENSO[[#This Row],[H (m)]]*0.7</f>
        <v>3.8129545491240822</v>
      </c>
      <c r="L1635" s="64">
        <v>1</v>
      </c>
      <c r="M1635" s="65">
        <v>366873.59999999899</v>
      </c>
      <c r="N1635" s="87">
        <v>9707897.3000000007</v>
      </c>
      <c r="O1635" s="87" t="s">
        <v>1228</v>
      </c>
      <c r="P1635" s="87" t="str">
        <f>VLOOKUP(CENSO[[#This Row],[DAP (cm)]],CD[],2,TRUE)</f>
        <v>TORA</v>
      </c>
      <c r="Q1635" s="87" t="str">
        <f>VLOOKUP(CENSO[[#This Row],[DAP (cm)]],DD[],2,TRUE)</f>
        <v>50├ 60</v>
      </c>
      <c r="R1635" s="87" t="str" cm="1">
        <f t="array" ref="R1635">INDEX(_xlfn.TEXTSPLIT(CENSO[[#This Row],[NOME CIENTIFICO]]," "),1)</f>
        <v>Lecythis</v>
      </c>
      <c r="S1635" s="98" t="s">
        <v>1004</v>
      </c>
      <c r="T1635" s="87">
        <f>_xlfn.MINIFS(CENSO[DAP (cm)],CENSO[NOME CIENTIFICO],CENSO[[#This Row],[NOME CIENTIFICO]])</f>
        <v>38.833806114422465</v>
      </c>
      <c r="U16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35" s="87" t="str">
        <f>IF(CENSO[[#This Row],[DAP (cm)]]&lt;CENSO[[#This Row],[DMCE (cm)]],"DAP &lt; DMCE","DAP ≥ DMCE")</f>
        <v>DAP ≥ DMCE</v>
      </c>
      <c r="W1635" s="87" t="str">
        <f>IF(CENSO[[#This Row],[DAP (cm)]]&gt;200, "Superior", "Inferior")</f>
        <v>Inferior</v>
      </c>
      <c r="X1635" s="87" t="str">
        <f>VLOOKUP(CENSO[[#This Row],[NOME COMUM]],ESPECIES[],4,FALSE)</f>
        <v>Não</v>
      </c>
      <c r="Y1635" s="87" t="str">
        <f>IF(IFERROR(VLOOKUP(CENSO[[#This Row],[NOME COMUM]],COMERCIAIS[],2, FALSE), "Não") &lt;&gt; "Não", "Sim", "Não")</f>
        <v>Sim</v>
      </c>
      <c r="Z1635" s="133">
        <f>CENSO[[#This Row],[g (m²)]]/SUM(AEEF[AEEF-UT])</f>
        <v>4.7652172699082262E-4</v>
      </c>
      <c r="AA1635" s="133">
        <f>CENSO[[#This Row],[v (m³)]]/SUM(AEEF[AEEF-UT])</f>
        <v>6.6713041778715164E-3</v>
      </c>
    </row>
    <row r="1636" spans="1:27" ht="14">
      <c r="A1636" s="86">
        <v>1</v>
      </c>
      <c r="B1636" s="86">
        <v>1</v>
      </c>
      <c r="C1636" s="63">
        <v>52</v>
      </c>
      <c r="D1636" s="63">
        <v>1635</v>
      </c>
      <c r="E1636" s="63" t="str">
        <f>VLOOKUP(CENSO[[#This Row],[NOME COMUM]],ESPECIES[],2,FALSE)</f>
        <v>Piptadenia suaveolens Miq.</v>
      </c>
      <c r="F1636" s="64" t="s">
        <v>22</v>
      </c>
      <c r="G1636" s="64">
        <v>147</v>
      </c>
      <c r="H1636" s="97">
        <f>CENSO[[#This Row],[CAP (cm)]]/PI()</f>
        <v>46.791553269017228</v>
      </c>
      <c r="I1636" s="64">
        <v>11</v>
      </c>
      <c r="J1636" s="96">
        <f>(PI()*(CENSO[[#This Row],[DAP (cm)]]^2))/40000</f>
        <v>0.1719589582636383</v>
      </c>
      <c r="K1636" s="96">
        <f>CENSO[[#This Row],[g (m²)]]*CENSO[[#This Row],[H (m)]]*0.7</f>
        <v>1.3240839786300147</v>
      </c>
      <c r="L1636" s="64">
        <v>2</v>
      </c>
      <c r="M1636" s="65">
        <v>366881</v>
      </c>
      <c r="N1636" s="87">
        <v>9707884</v>
      </c>
      <c r="O1636" s="98" t="s">
        <v>1225</v>
      </c>
      <c r="P1636" s="87" t="str">
        <f>VLOOKUP(CENSO[[#This Row],[DAP (cm)]],CD[],2,TRUE)</f>
        <v>TORETE</v>
      </c>
      <c r="Q1636" s="87" t="str">
        <f>VLOOKUP(CENSO[[#This Row],[DAP (cm)]],DD[],2,TRUE)</f>
        <v>40├ 50</v>
      </c>
      <c r="R1636" s="87" t="str" cm="1">
        <f t="array" ref="R1636">INDEX(_xlfn.TEXTSPLIT(CENSO[[#This Row],[NOME CIENTIFICO]]," "),1)</f>
        <v>Piptadenia</v>
      </c>
      <c r="S1636" s="98" t="s">
        <v>1004</v>
      </c>
      <c r="T1636" s="87">
        <f>_xlfn.MINIFS(CENSO[DAP (cm)],CENSO[NOME CIENTIFICO],CENSO[[#This Row],[NOME CIENTIFICO]])</f>
        <v>39.788735772973837</v>
      </c>
      <c r="U16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36" s="87" t="str">
        <f>IF(CENSO[[#This Row],[DAP (cm)]]&lt;CENSO[[#This Row],[DMCE (cm)]],"DAP &lt; DMCE","DAP ≥ DMCE")</f>
        <v>DAP &lt; DMCE</v>
      </c>
      <c r="W1636" s="87" t="str">
        <f>IF(CENSO[[#This Row],[DAP (cm)]]&gt;200, "Superior", "Inferior")</f>
        <v>Inferior</v>
      </c>
      <c r="X1636" s="87" t="str">
        <f>VLOOKUP(CENSO[[#This Row],[NOME COMUM]],ESPECIES[],4,FALSE)</f>
        <v>Não</v>
      </c>
      <c r="Y1636" s="87" t="str">
        <f>IF(IFERROR(VLOOKUP(CENSO[[#This Row],[NOME COMUM]],COMERCIAIS[],2, FALSE), "Não") &lt;&gt; "Não", "Sim", "Não")</f>
        <v>Sim</v>
      </c>
      <c r="Z1636" s="133">
        <f>CENSO[[#This Row],[g (m²)]]/SUM(AEEF[AEEF-UT])</f>
        <v>3.0086655948998353E-4</v>
      </c>
      <c r="AA1636" s="133">
        <f>CENSO[[#This Row],[v (m³)]]/SUM(AEEF[AEEF-UT])</f>
        <v>2.3166725080728729E-3</v>
      </c>
    </row>
    <row r="1637" spans="1:27" ht="14">
      <c r="A1637" s="86">
        <v>1</v>
      </c>
      <c r="B1637" s="86">
        <v>1</v>
      </c>
      <c r="C1637" s="63">
        <v>52</v>
      </c>
      <c r="D1637" s="63">
        <v>1636</v>
      </c>
      <c r="E1637" s="63" t="str">
        <f>VLOOKUP(CENSO[[#This Row],[NOME COMUM]],ESPECIES[],2,FALSE)</f>
        <v>Piptadenia suaveolens Miq.</v>
      </c>
      <c r="F1637" s="64" t="s">
        <v>22</v>
      </c>
      <c r="G1637" s="64">
        <v>150</v>
      </c>
      <c r="H1637" s="97">
        <f>CENSO[[#This Row],[CAP (cm)]]/PI()</f>
        <v>47.7464829275686</v>
      </c>
      <c r="I1637" s="64">
        <v>14</v>
      </c>
      <c r="J1637" s="96">
        <f>(PI()*(CENSO[[#This Row],[DAP (cm)]]^2))/40000</f>
        <v>0.17904931097838223</v>
      </c>
      <c r="K1637" s="96">
        <f>CENSO[[#This Row],[g (m²)]]*CENSO[[#This Row],[H (m)]]*0.7</f>
        <v>1.7546832475881458</v>
      </c>
      <c r="L1637" s="64">
        <v>1</v>
      </c>
      <c r="M1637" s="65">
        <v>366918.2</v>
      </c>
      <c r="N1637" s="87">
        <v>9707854.3000000007</v>
      </c>
      <c r="O1637" s="98" t="s">
        <v>1225</v>
      </c>
      <c r="P1637" s="87" t="str">
        <f>VLOOKUP(CENSO[[#This Row],[DAP (cm)]],CD[],2,TRUE)</f>
        <v>TORETE</v>
      </c>
      <c r="Q1637" s="87" t="str">
        <f>VLOOKUP(CENSO[[#This Row],[DAP (cm)]],DD[],2,TRUE)</f>
        <v>40├ 50</v>
      </c>
      <c r="R1637" s="87" t="str" cm="1">
        <f t="array" ref="R1637">INDEX(_xlfn.TEXTSPLIT(CENSO[[#This Row],[NOME CIENTIFICO]]," "),1)</f>
        <v>Piptadenia</v>
      </c>
      <c r="S1637" s="98" t="s">
        <v>1004</v>
      </c>
      <c r="T1637" s="87">
        <f>_xlfn.MINIFS(CENSO[DAP (cm)],CENSO[NOME CIENTIFICO],CENSO[[#This Row],[NOME CIENTIFICO]])</f>
        <v>39.788735772973837</v>
      </c>
      <c r="U16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37" s="87" t="str">
        <f>IF(CENSO[[#This Row],[DAP (cm)]]&lt;CENSO[[#This Row],[DMCE (cm)]],"DAP &lt; DMCE","DAP ≥ DMCE")</f>
        <v>DAP &lt; DMCE</v>
      </c>
      <c r="W1637" s="87" t="str">
        <f>IF(CENSO[[#This Row],[DAP (cm)]]&gt;200, "Superior", "Inferior")</f>
        <v>Inferior</v>
      </c>
      <c r="X1637" s="87" t="str">
        <f>VLOOKUP(CENSO[[#This Row],[NOME COMUM]],ESPECIES[],4,FALSE)</f>
        <v>Não</v>
      </c>
      <c r="Y1637" s="87" t="str">
        <f>IF(IFERROR(VLOOKUP(CENSO[[#This Row],[NOME COMUM]],COMERCIAIS[],2, FALSE), "Não") &lt;&gt; "Não", "Sim", "Não")</f>
        <v>Sim</v>
      </c>
      <c r="Z1637" s="133">
        <f>CENSO[[#This Row],[g (m²)]]/SUM(AEEF[AEEF-UT])</f>
        <v>3.1327213607870003E-4</v>
      </c>
      <c r="AA1637" s="133">
        <f>CENSO[[#This Row],[v (m³)]]/SUM(AEEF[AEEF-UT])</f>
        <v>3.07006693357126E-3</v>
      </c>
    </row>
    <row r="1638" spans="1:27" ht="14">
      <c r="A1638" s="86">
        <v>1</v>
      </c>
      <c r="B1638" s="86">
        <v>1</v>
      </c>
      <c r="C1638" s="63">
        <v>52</v>
      </c>
      <c r="D1638" s="63">
        <v>1637</v>
      </c>
      <c r="E1638" s="63" t="str">
        <f>VLOOKUP(CENSO[[#This Row],[NOME COMUM]],ESPECIES[],2,FALSE)</f>
        <v>Parkia pendula (Willd.) Benth. ex Walp.</v>
      </c>
      <c r="F1638" s="64" t="s">
        <v>24</v>
      </c>
      <c r="G1638" s="64">
        <v>285</v>
      </c>
      <c r="H1638" s="97">
        <f>CENSO[[#This Row],[CAP (cm)]]/PI()</f>
        <v>90.718317562380349</v>
      </c>
      <c r="I1638" s="64">
        <v>17</v>
      </c>
      <c r="J1638" s="96">
        <f>(PI()*(CENSO[[#This Row],[DAP (cm)]]^2))/40000</f>
        <v>0.64636801263195998</v>
      </c>
      <c r="K1638" s="96">
        <f>CENSO[[#This Row],[g (m²)]]*CENSO[[#This Row],[H (m)]]*0.7</f>
        <v>7.6917793503203233</v>
      </c>
      <c r="L1638" s="64">
        <v>1</v>
      </c>
      <c r="M1638" s="65">
        <v>366920.2</v>
      </c>
      <c r="N1638" s="87">
        <v>9707848.5999999903</v>
      </c>
      <c r="O1638" s="87" t="s">
        <v>1228</v>
      </c>
      <c r="P1638" s="87" t="str">
        <f>VLOOKUP(CENSO[[#This Row],[DAP (cm)]],CD[],2,TRUE)</f>
        <v>TORA</v>
      </c>
      <c r="Q1638" s="87" t="str">
        <f>VLOOKUP(CENSO[[#This Row],[DAP (cm)]],DD[],2,TRUE)</f>
        <v>90├ 100</v>
      </c>
      <c r="R1638" s="87" t="str" cm="1">
        <f t="array" ref="R1638">INDEX(_xlfn.TEXTSPLIT(CENSO[[#This Row],[NOME CIENTIFICO]]," "),1)</f>
        <v>Parkia</v>
      </c>
      <c r="S1638" s="98" t="s">
        <v>1004</v>
      </c>
      <c r="T1638" s="87">
        <f>_xlfn.MINIFS(CENSO[DAP (cm)],CENSO[NOME CIENTIFICO],CENSO[[#This Row],[NOME CIENTIFICO]])</f>
        <v>40.107045659157627</v>
      </c>
      <c r="U16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638" s="87" t="str">
        <f>IF(CENSO[[#This Row],[DAP (cm)]]&lt;CENSO[[#This Row],[DMCE (cm)]],"DAP &lt; DMCE","DAP ≥ DMCE")</f>
        <v>DAP ≥ DMCE</v>
      </c>
      <c r="W1638" s="87" t="str">
        <f>IF(CENSO[[#This Row],[DAP (cm)]]&gt;200, "Superior", "Inferior")</f>
        <v>Inferior</v>
      </c>
      <c r="X1638" s="87" t="str">
        <f>VLOOKUP(CENSO[[#This Row],[NOME COMUM]],ESPECIES[],4,FALSE)</f>
        <v>Não</v>
      </c>
      <c r="Y1638" s="87" t="str">
        <f>IF(IFERROR(VLOOKUP(CENSO[[#This Row],[NOME COMUM]],COMERCIAIS[],2, FALSE), "Não") &lt;&gt; "Não", "Sim", "Não")</f>
        <v>Sim</v>
      </c>
      <c r="Z1638" s="133">
        <f>CENSO[[#This Row],[g (m²)]]/SUM(AEEF[AEEF-UT])</f>
        <v>1.1309124112441073E-3</v>
      </c>
      <c r="AA1638" s="133">
        <f>CENSO[[#This Row],[v (m³)]]/SUM(AEEF[AEEF-UT])</f>
        <v>1.3457857693804877E-2</v>
      </c>
    </row>
    <row r="1639" spans="1:27" ht="14">
      <c r="A1639" s="86">
        <v>1</v>
      </c>
      <c r="B1639" s="86">
        <v>1</v>
      </c>
      <c r="C1639" s="63">
        <v>52</v>
      </c>
      <c r="D1639" s="63">
        <v>1638</v>
      </c>
      <c r="E1639" s="63" t="str">
        <f>VLOOKUP(CENSO[[#This Row],[NOME COMUM]],ESPECIES[],2,FALSE)</f>
        <v>Simarouba amara Aubl.</v>
      </c>
      <c r="F1639" s="64" t="s">
        <v>20</v>
      </c>
      <c r="G1639" s="64">
        <v>160</v>
      </c>
      <c r="H1639" s="97">
        <f>CENSO[[#This Row],[CAP (cm)]]/PI()</f>
        <v>50.929581789406512</v>
      </c>
      <c r="I1639" s="64">
        <v>14</v>
      </c>
      <c r="J1639" s="96">
        <f>(PI()*(CENSO[[#This Row],[DAP (cm)]]^2))/40000</f>
        <v>0.20371832715762608</v>
      </c>
      <c r="K1639" s="96">
        <f>CENSO[[#This Row],[g (m²)]]*CENSO[[#This Row],[H (m)]]*0.7</f>
        <v>1.9964396061447354</v>
      </c>
      <c r="L1639" s="64">
        <v>1</v>
      </c>
      <c r="M1639" s="65">
        <v>366933.9</v>
      </c>
      <c r="N1639" s="87">
        <v>9707833.6999999899</v>
      </c>
      <c r="O1639" s="98" t="s">
        <v>1225</v>
      </c>
      <c r="P1639" s="87" t="str">
        <f>VLOOKUP(CENSO[[#This Row],[DAP (cm)]],CD[],2,TRUE)</f>
        <v>TORA</v>
      </c>
      <c r="Q1639" s="87" t="str">
        <f>VLOOKUP(CENSO[[#This Row],[DAP (cm)]],DD[],2,TRUE)</f>
        <v>50├ 60</v>
      </c>
      <c r="R1639" s="87" t="str" cm="1">
        <f t="array" ref="R1639">INDEX(_xlfn.TEXTSPLIT(CENSO[[#This Row],[NOME CIENTIFICO]]," "),1)</f>
        <v>Simarouba</v>
      </c>
      <c r="S1639" s="98" t="s">
        <v>1004</v>
      </c>
      <c r="T1639" s="87">
        <f>_xlfn.MINIFS(CENSO[DAP (cm)],CENSO[NOME CIENTIFICO],CENSO[[#This Row],[NOME CIENTIFICO]])</f>
        <v>42.335214862444161</v>
      </c>
      <c r="U16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1639" s="87" t="str">
        <f>IF(CENSO[[#This Row],[DAP (cm)]]&lt;CENSO[[#This Row],[DMCE (cm)]],"DAP &lt; DMCE","DAP ≥ DMCE")</f>
        <v>DAP &lt; DMCE</v>
      </c>
      <c r="W1639" s="87" t="str">
        <f>IF(CENSO[[#This Row],[DAP (cm)]]&gt;200, "Superior", "Inferior")</f>
        <v>Inferior</v>
      </c>
      <c r="X1639" s="87" t="str">
        <f>VLOOKUP(CENSO[[#This Row],[NOME COMUM]],ESPECIES[],4,FALSE)</f>
        <v>Não</v>
      </c>
      <c r="Y1639" s="87" t="str">
        <f>IF(IFERROR(VLOOKUP(CENSO[[#This Row],[NOME COMUM]],COMERCIAIS[],2, FALSE), "Não") &lt;&gt; "Não", "Sim", "Não")</f>
        <v>Não</v>
      </c>
      <c r="Z1639" s="133">
        <f>CENSO[[#This Row],[g (m²)]]/SUM(AEEF[AEEF-UT])</f>
        <v>3.5643407482732108E-4</v>
      </c>
      <c r="AA1639" s="133">
        <f>CENSO[[#This Row],[v (m³)]]/SUM(AEEF[AEEF-UT])</f>
        <v>3.4930539333077461E-3</v>
      </c>
    </row>
    <row r="1640" spans="1:27" ht="14">
      <c r="A1640" s="86">
        <v>1</v>
      </c>
      <c r="B1640" s="86">
        <v>1</v>
      </c>
      <c r="C1640" s="63">
        <v>52</v>
      </c>
      <c r="D1640" s="63">
        <v>1639</v>
      </c>
      <c r="E1640" s="63" t="str">
        <f>VLOOKUP(CENSO[[#This Row],[NOME COMUM]],ESPECIES[],2,FALSE)</f>
        <v>Piptadenia suaveolens Miq.</v>
      </c>
      <c r="F1640" s="64" t="s">
        <v>22</v>
      </c>
      <c r="G1640" s="64">
        <v>187</v>
      </c>
      <c r="H1640" s="97">
        <f>CENSO[[#This Row],[CAP (cm)]]/PI()</f>
        <v>59.523948716368857</v>
      </c>
      <c r="I1640" s="64">
        <v>15</v>
      </c>
      <c r="J1640" s="96">
        <f>(PI()*(CENSO[[#This Row],[DAP (cm)]]^2))/40000</f>
        <v>0.27827446024902436</v>
      </c>
      <c r="K1640" s="96">
        <f>CENSO[[#This Row],[g (m²)]]*CENSO[[#This Row],[H (m)]]*0.7</f>
        <v>2.9218818326147558</v>
      </c>
      <c r="L1640" s="64">
        <v>1</v>
      </c>
      <c r="M1640" s="65">
        <v>366929</v>
      </c>
      <c r="N1640" s="87">
        <v>9707827.3000000007</v>
      </c>
      <c r="O1640" s="87" t="s">
        <v>1228</v>
      </c>
      <c r="P1640" s="87" t="str">
        <f>VLOOKUP(CENSO[[#This Row],[DAP (cm)]],CD[],2,TRUE)</f>
        <v>TORA</v>
      </c>
      <c r="Q1640" s="87" t="str">
        <f>VLOOKUP(CENSO[[#This Row],[DAP (cm)]],DD[],2,TRUE)</f>
        <v>50├ 60</v>
      </c>
      <c r="R1640" s="87" t="str" cm="1">
        <f t="array" ref="R1640">INDEX(_xlfn.TEXTSPLIT(CENSO[[#This Row],[NOME CIENTIFICO]]," "),1)</f>
        <v>Piptadenia</v>
      </c>
      <c r="S1640" s="98" t="s">
        <v>1004</v>
      </c>
      <c r="T1640" s="87">
        <f>_xlfn.MINIFS(CENSO[DAP (cm)],CENSO[NOME CIENTIFICO],CENSO[[#This Row],[NOME CIENTIFICO]])</f>
        <v>39.788735772973837</v>
      </c>
      <c r="U16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40" s="87" t="str">
        <f>IF(CENSO[[#This Row],[DAP (cm)]]&lt;CENSO[[#This Row],[DMCE (cm)]],"DAP &lt; DMCE","DAP ≥ DMCE")</f>
        <v>DAP ≥ DMCE</v>
      </c>
      <c r="W1640" s="87" t="str">
        <f>IF(CENSO[[#This Row],[DAP (cm)]]&gt;200, "Superior", "Inferior")</f>
        <v>Inferior</v>
      </c>
      <c r="X1640" s="87" t="str">
        <f>VLOOKUP(CENSO[[#This Row],[NOME COMUM]],ESPECIES[],4,FALSE)</f>
        <v>Não</v>
      </c>
      <c r="Y1640" s="87" t="str">
        <f>IF(IFERROR(VLOOKUP(CENSO[[#This Row],[NOME COMUM]],COMERCIAIS[],2, FALSE), "Não") &lt;&gt; "Não", "Sim", "Não")</f>
        <v>Sim</v>
      </c>
      <c r="Z1640" s="133">
        <f>CENSO[[#This Row],[g (m²)]]/SUM(AEEF[AEEF-UT])</f>
        <v>4.8688059229049158E-4</v>
      </c>
      <c r="AA1640" s="133">
        <f>CENSO[[#This Row],[v (m³)]]/SUM(AEEF[AEEF-UT])</f>
        <v>5.1122462190501617E-3</v>
      </c>
    </row>
    <row r="1641" spans="1:27" ht="14">
      <c r="A1641" s="86">
        <v>1</v>
      </c>
      <c r="B1641" s="86">
        <v>1</v>
      </c>
      <c r="C1641" s="63">
        <v>52</v>
      </c>
      <c r="D1641" s="63">
        <v>1640</v>
      </c>
      <c r="E1641" s="63" t="str">
        <f>VLOOKUP(CENSO[[#This Row],[NOME COMUM]],ESPECIES[],2,FALSE)</f>
        <v>Astronium lecointei Ducke</v>
      </c>
      <c r="F1641" s="64" t="s">
        <v>5</v>
      </c>
      <c r="G1641" s="64">
        <v>188</v>
      </c>
      <c r="H1641" s="97">
        <f>CENSO[[#This Row],[CAP (cm)]]/PI()</f>
        <v>59.842258602552647</v>
      </c>
      <c r="I1641" s="64">
        <v>18</v>
      </c>
      <c r="J1641" s="96">
        <f>(PI()*(CENSO[[#This Row],[DAP (cm)]]^2))/40000</f>
        <v>0.28125861543199743</v>
      </c>
      <c r="K1641" s="96">
        <f>CENSO[[#This Row],[g (m²)]]*CENSO[[#This Row],[H (m)]]*0.7</f>
        <v>3.5438585544431676</v>
      </c>
      <c r="L1641" s="64">
        <v>1</v>
      </c>
      <c r="M1641" s="65">
        <v>366931.299999999</v>
      </c>
      <c r="N1641" s="87">
        <v>9707825.3000000007</v>
      </c>
      <c r="O1641" s="87" t="s">
        <v>1228</v>
      </c>
      <c r="P1641" s="87" t="str">
        <f>VLOOKUP(CENSO[[#This Row],[DAP (cm)]],CD[],2,TRUE)</f>
        <v>TORA</v>
      </c>
      <c r="Q1641" s="87" t="str">
        <f>VLOOKUP(CENSO[[#This Row],[DAP (cm)]],DD[],2,TRUE)</f>
        <v>50├ 60</v>
      </c>
      <c r="R1641" s="87" t="str" cm="1">
        <f t="array" ref="R1641">INDEX(_xlfn.TEXTSPLIT(CENSO[[#This Row],[NOME CIENTIFICO]]," "),1)</f>
        <v>Astronium</v>
      </c>
      <c r="S1641" s="98" t="s">
        <v>1004</v>
      </c>
      <c r="T1641" s="87">
        <f>_xlfn.MINIFS(CENSO[DAP (cm)],CENSO[NOME CIENTIFICO],CENSO[[#This Row],[NOME CIENTIFICO]])</f>
        <v>40.107045659157627</v>
      </c>
      <c r="U16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641" s="87" t="str">
        <f>IF(CENSO[[#This Row],[DAP (cm)]]&lt;CENSO[[#This Row],[DMCE (cm)]],"DAP &lt; DMCE","DAP ≥ DMCE")</f>
        <v>DAP ≥ DMCE</v>
      </c>
      <c r="W1641" s="87" t="str">
        <f>IF(CENSO[[#This Row],[DAP (cm)]]&gt;200, "Superior", "Inferior")</f>
        <v>Inferior</v>
      </c>
      <c r="X1641" s="87" t="str">
        <f>VLOOKUP(CENSO[[#This Row],[NOME COMUM]],ESPECIES[],4,FALSE)</f>
        <v>Não</v>
      </c>
      <c r="Y1641" s="87" t="str">
        <f>IF(IFERROR(VLOOKUP(CENSO[[#This Row],[NOME COMUM]],COMERCIAIS[],2, FALSE), "Não") &lt;&gt; "Não", "Sim", "Não")</f>
        <v>Sim</v>
      </c>
      <c r="Z1641" s="133">
        <f>CENSO[[#This Row],[g (m²)]]/SUM(AEEF[AEEF-UT])</f>
        <v>4.9210179455847001E-4</v>
      </c>
      <c r="AA1641" s="133">
        <f>CENSO[[#This Row],[v (m³)]]/SUM(AEEF[AEEF-UT])</f>
        <v>6.2004826114367218E-3</v>
      </c>
    </row>
    <row r="1642" spans="1:27" ht="14">
      <c r="A1642" s="86">
        <v>1</v>
      </c>
      <c r="B1642" s="86">
        <v>1</v>
      </c>
      <c r="C1642" s="63">
        <v>52</v>
      </c>
      <c r="D1642" s="63">
        <v>1641</v>
      </c>
      <c r="E1642" s="63" t="str">
        <f>VLOOKUP(CENSO[[#This Row],[NOME COMUM]],ESPECIES[],2,FALSE)</f>
        <v>Tachigali myrmecophila Ducke</v>
      </c>
      <c r="F1642" s="64" t="s">
        <v>14</v>
      </c>
      <c r="G1642" s="64">
        <v>313</v>
      </c>
      <c r="H1642" s="97">
        <f>CENSO[[#This Row],[CAP (cm)]]/PI()</f>
        <v>99.630994375526484</v>
      </c>
      <c r="I1642" s="64">
        <v>17</v>
      </c>
      <c r="J1642" s="96">
        <f>(PI()*(CENSO[[#This Row],[DAP (cm)]]^2))/40000</f>
        <v>0.7796125309884947</v>
      </c>
      <c r="K1642" s="96">
        <f>CENSO[[#This Row],[g (m²)]]*CENSO[[#This Row],[H (m)]]*0.7</f>
        <v>9.2773891187630859</v>
      </c>
      <c r="L1642" s="64">
        <v>2</v>
      </c>
      <c r="M1642" s="65">
        <v>366935.799999999</v>
      </c>
      <c r="N1642" s="87">
        <v>9707828</v>
      </c>
      <c r="O1642" s="87" t="s">
        <v>1228</v>
      </c>
      <c r="P1642" s="87" t="str">
        <f>VLOOKUP(CENSO[[#This Row],[DAP (cm)]],CD[],2,TRUE)</f>
        <v>TORA</v>
      </c>
      <c r="Q1642" s="87" t="str">
        <f>VLOOKUP(CENSO[[#This Row],[DAP (cm)]],DD[],2,TRUE)</f>
        <v>90├ 100</v>
      </c>
      <c r="R1642" s="87" t="str" cm="1">
        <f t="array" ref="R1642">INDEX(_xlfn.TEXTSPLIT(CENSO[[#This Row],[NOME CIENTIFICO]]," "),1)</f>
        <v>Tachigali</v>
      </c>
      <c r="S1642" s="98" t="s">
        <v>1004</v>
      </c>
      <c r="T1642" s="87">
        <f>_xlfn.MINIFS(CENSO[DAP (cm)],CENSO[NOME CIENTIFICO],CENSO[[#This Row],[NOME CIENTIFICO]])</f>
        <v>39.152116000606256</v>
      </c>
      <c r="U16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42" s="87" t="str">
        <f>IF(CENSO[[#This Row],[DAP (cm)]]&lt;CENSO[[#This Row],[DMCE (cm)]],"DAP &lt; DMCE","DAP ≥ DMCE")</f>
        <v>DAP ≥ DMCE</v>
      </c>
      <c r="W1642" s="87" t="str">
        <f>IF(CENSO[[#This Row],[DAP (cm)]]&gt;200, "Superior", "Inferior")</f>
        <v>Inferior</v>
      </c>
      <c r="X1642" s="87" t="str">
        <f>VLOOKUP(CENSO[[#This Row],[NOME COMUM]],ESPECIES[],4,FALSE)</f>
        <v>Não</v>
      </c>
      <c r="Y1642" s="87" t="str">
        <f>IF(IFERROR(VLOOKUP(CENSO[[#This Row],[NOME COMUM]],COMERCIAIS[],2, FALSE), "Não") &lt;&gt; "Não", "Sim", "Não")</f>
        <v>Sim</v>
      </c>
      <c r="Z1642" s="133">
        <f>CENSO[[#This Row],[g (m²)]]/SUM(AEEF[AEEF-UT])</f>
        <v>1.3640425733108519E-3</v>
      </c>
      <c r="AA1642" s="133">
        <f>CENSO[[#This Row],[v (m³)]]/SUM(AEEF[AEEF-UT])</f>
        <v>1.6232106622399135E-2</v>
      </c>
    </row>
    <row r="1643" spans="1:27" ht="14">
      <c r="A1643" s="86">
        <v>1</v>
      </c>
      <c r="B1643" s="86">
        <v>1</v>
      </c>
      <c r="C1643" s="63">
        <v>52</v>
      </c>
      <c r="D1643" s="63">
        <v>1642</v>
      </c>
      <c r="E1643" s="63" t="str">
        <f>VLOOKUP(CENSO[[#This Row],[NOME COMUM]],ESPECIES[],2,FALSE)</f>
        <v>Apuleia leiocarpa (Vogel) J.F.Macbr.</v>
      </c>
      <c r="F1643" s="64" t="s">
        <v>51</v>
      </c>
      <c r="G1643" s="64">
        <v>370</v>
      </c>
      <c r="H1643" s="97">
        <f>CENSO[[#This Row],[CAP (cm)]]/PI()</f>
        <v>117.77465788800255</v>
      </c>
      <c r="I1643" s="64">
        <v>23</v>
      </c>
      <c r="J1643" s="96">
        <f>(PI()*(CENSO[[#This Row],[DAP (cm)]]^2))/40000</f>
        <v>1.0894155854640235</v>
      </c>
      <c r="K1643" s="96">
        <f>CENSO[[#This Row],[g (m²)]]*CENSO[[#This Row],[H (m)]]*0.7</f>
        <v>17.539590925970778</v>
      </c>
      <c r="L1643" s="64">
        <v>1</v>
      </c>
      <c r="M1643" s="65">
        <v>366966.9</v>
      </c>
      <c r="N1643" s="87">
        <v>9707810.9000000004</v>
      </c>
      <c r="O1643" s="87" t="s">
        <v>1228</v>
      </c>
      <c r="P1643" s="87" t="str">
        <f>VLOOKUP(CENSO[[#This Row],[DAP (cm)]],CD[],2,TRUE)</f>
        <v>TORA</v>
      </c>
      <c r="Q1643" s="87" t="str">
        <f>VLOOKUP(CENSO[[#This Row],[DAP (cm)]],DD[],2,TRUE)</f>
        <v>110├ 120</v>
      </c>
      <c r="R1643" s="87" t="str" cm="1">
        <f t="array" ref="R1643">INDEX(_xlfn.TEXTSPLIT(CENSO[[#This Row],[NOME CIENTIFICO]]," "),1)</f>
        <v>Apuleia</v>
      </c>
      <c r="S1643" s="98" t="s">
        <v>1004</v>
      </c>
      <c r="T1643" s="87">
        <f>_xlfn.MINIFS(CENSO[DAP (cm)],CENSO[NOME CIENTIFICO],CENSO[[#This Row],[NOME CIENTIFICO]])</f>
        <v>39.788735772973837</v>
      </c>
      <c r="U16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43" s="87" t="str">
        <f>IF(CENSO[[#This Row],[DAP (cm)]]&lt;CENSO[[#This Row],[DMCE (cm)]],"DAP &lt; DMCE","DAP ≥ DMCE")</f>
        <v>DAP ≥ DMCE</v>
      </c>
      <c r="W1643" s="87" t="str">
        <f>IF(CENSO[[#This Row],[DAP (cm)]]&gt;200, "Superior", "Inferior")</f>
        <v>Inferior</v>
      </c>
      <c r="X1643" s="87" t="str">
        <f>VLOOKUP(CENSO[[#This Row],[NOME COMUM]],ESPECIES[],4,FALSE)</f>
        <v>Não</v>
      </c>
      <c r="Y1643" s="87" t="str">
        <f>IF(IFERROR(VLOOKUP(CENSO[[#This Row],[NOME COMUM]],COMERCIAIS[],2, FALSE), "Não") &lt;&gt; "Não", "Sim", "Não")</f>
        <v>Sim</v>
      </c>
      <c r="Z1643" s="133">
        <f>CENSO[[#This Row],[g (m²)]]/SUM(AEEF[AEEF-UT])</f>
        <v>1.9060869079632905E-3</v>
      </c>
      <c r="AA1643" s="133">
        <f>CENSO[[#This Row],[v (m³)]]/SUM(AEEF[AEEF-UT])</f>
        <v>3.0687999218208976E-2</v>
      </c>
    </row>
    <row r="1644" spans="1:27" ht="14">
      <c r="A1644" s="86">
        <v>1</v>
      </c>
      <c r="B1644" s="86">
        <v>1</v>
      </c>
      <c r="C1644" s="63">
        <v>52</v>
      </c>
      <c r="D1644" s="63">
        <v>1643</v>
      </c>
      <c r="E1644" s="63" t="str">
        <f>VLOOKUP(CENSO[[#This Row],[NOME COMUM]],ESPECIES[],2,FALSE)</f>
        <v>Parkia multijuga Benth.</v>
      </c>
      <c r="F1644" s="64" t="s">
        <v>75</v>
      </c>
      <c r="G1644" s="64">
        <v>222</v>
      </c>
      <c r="H1644" s="97">
        <f>CENSO[[#This Row],[CAP (cm)]]/PI()</f>
        <v>70.664794732801525</v>
      </c>
      <c r="I1644" s="64">
        <v>20</v>
      </c>
      <c r="J1644" s="96">
        <f>(PI()*(CENSO[[#This Row],[DAP (cm)]]^2))/40000</f>
        <v>0.39218961076704845</v>
      </c>
      <c r="K1644" s="96">
        <f>CENSO[[#This Row],[g (m²)]]*CENSO[[#This Row],[H (m)]]*0.7</f>
        <v>5.4906545507386779</v>
      </c>
      <c r="L1644" s="64">
        <v>1</v>
      </c>
      <c r="M1644" s="65">
        <v>366980.2</v>
      </c>
      <c r="N1644" s="87">
        <v>9707815.1999999899</v>
      </c>
      <c r="O1644" s="87" t="s">
        <v>1227</v>
      </c>
      <c r="P1644" s="87" t="str">
        <f>VLOOKUP(CENSO[[#This Row],[DAP (cm)]],CD[],2,TRUE)</f>
        <v>TORA</v>
      </c>
      <c r="Q1644" s="87" t="str">
        <f>VLOOKUP(CENSO[[#This Row],[DAP (cm)]],DD[],2,TRUE)</f>
        <v>70├ 80</v>
      </c>
      <c r="R1644" s="87" t="str" cm="1">
        <f t="array" ref="R1644">INDEX(_xlfn.TEXTSPLIT(CENSO[[#This Row],[NOME CIENTIFICO]]," "),1)</f>
        <v>Parkia</v>
      </c>
      <c r="S1644" s="98" t="s">
        <v>1004</v>
      </c>
      <c r="T1644" s="87">
        <f>_xlfn.MINIFS(CENSO[DAP (cm)],CENSO[NOME CIENTIFICO],CENSO[[#This Row],[NOME CIENTIFICO]])</f>
        <v>39.788735772973837</v>
      </c>
      <c r="U16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44" s="87" t="str">
        <f>IF(CENSO[[#This Row],[DAP (cm)]]&lt;CENSO[[#This Row],[DMCE (cm)]],"DAP &lt; DMCE","DAP ≥ DMCE")</f>
        <v>DAP ≥ DMCE</v>
      </c>
      <c r="W1644" s="87" t="str">
        <f>IF(CENSO[[#This Row],[DAP (cm)]]&gt;200, "Superior", "Inferior")</f>
        <v>Inferior</v>
      </c>
      <c r="X1644" s="87" t="str">
        <f>VLOOKUP(CENSO[[#This Row],[NOME COMUM]],ESPECIES[],4,FALSE)</f>
        <v>Não</v>
      </c>
      <c r="Y1644" s="87" t="str">
        <f>IF(IFERROR(VLOOKUP(CENSO[[#This Row],[NOME COMUM]],COMERCIAIS[],2, FALSE), "Não") &lt;&gt; "Não", "Sim", "Não")</f>
        <v>Não</v>
      </c>
      <c r="Z1644" s="133">
        <f>CENSO[[#This Row],[g (m²)]]/SUM(AEEF[AEEF-UT])</f>
        <v>6.8619128686678451E-4</v>
      </c>
      <c r="AA1644" s="133">
        <f>CENSO[[#This Row],[v (m³)]]/SUM(AEEF[AEEF-UT])</f>
        <v>9.6066780161349827E-3</v>
      </c>
    </row>
    <row r="1645" spans="1:27" ht="14">
      <c r="A1645" s="86">
        <v>1</v>
      </c>
      <c r="B1645" s="86">
        <v>1</v>
      </c>
      <c r="C1645" s="63">
        <v>52</v>
      </c>
      <c r="D1645" s="63">
        <v>1644</v>
      </c>
      <c r="E1645" s="63" t="str">
        <f>VLOOKUP(CENSO[[#This Row],[NOME COMUM]],ESPECIES[],2,FALSE)</f>
        <v>Couratari guianensis Aubl.</v>
      </c>
      <c r="F1645" s="64" t="s">
        <v>6</v>
      </c>
      <c r="G1645" s="64">
        <v>213</v>
      </c>
      <c r="H1645" s="97">
        <f>CENSO[[#This Row],[CAP (cm)]]/PI()</f>
        <v>67.800005757147417</v>
      </c>
      <c r="I1645" s="64">
        <v>22</v>
      </c>
      <c r="J1645" s="96">
        <f>(PI()*(CENSO[[#This Row],[DAP (cm)]]^2))/40000</f>
        <v>0.36103503065681003</v>
      </c>
      <c r="K1645" s="96">
        <f>CENSO[[#This Row],[g (m²)]]*CENSO[[#This Row],[H (m)]]*0.7</f>
        <v>5.5599394721148743</v>
      </c>
      <c r="L1645" s="64">
        <v>1</v>
      </c>
      <c r="M1645" s="65">
        <v>366987.4</v>
      </c>
      <c r="N1645" s="87">
        <v>9707775.3000000007</v>
      </c>
      <c r="O1645" s="87" t="s">
        <v>1228</v>
      </c>
      <c r="P1645" s="87" t="str">
        <f>VLOOKUP(CENSO[[#This Row],[DAP (cm)]],CD[],2,TRUE)</f>
        <v>TORA</v>
      </c>
      <c r="Q1645" s="87" t="str">
        <f>VLOOKUP(CENSO[[#This Row],[DAP (cm)]],DD[],2,TRUE)</f>
        <v>60├ 70</v>
      </c>
      <c r="R1645" s="87" t="str" cm="1">
        <f t="array" ref="R1645">INDEX(_xlfn.TEXTSPLIT(CENSO[[#This Row],[NOME CIENTIFICO]]," "),1)</f>
        <v>Couratari</v>
      </c>
      <c r="S1645" s="98" t="s">
        <v>1004</v>
      </c>
      <c r="T1645" s="87">
        <f>_xlfn.MINIFS(CENSO[DAP (cm)],CENSO[NOME CIENTIFICO],CENSO[[#This Row],[NOME CIENTIFICO]])</f>
        <v>38.833806114422465</v>
      </c>
      <c r="U16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45" s="87" t="str">
        <f>IF(CENSO[[#This Row],[DAP (cm)]]&lt;CENSO[[#This Row],[DMCE (cm)]],"DAP &lt; DMCE","DAP ≥ DMCE")</f>
        <v>DAP ≥ DMCE</v>
      </c>
      <c r="W1645" s="87" t="str">
        <f>IF(CENSO[[#This Row],[DAP (cm)]]&gt;200, "Superior", "Inferior")</f>
        <v>Inferior</v>
      </c>
      <c r="X1645" s="87" t="str">
        <f>VLOOKUP(CENSO[[#This Row],[NOME COMUM]],ESPECIES[],4,FALSE)</f>
        <v>Não</v>
      </c>
      <c r="Y1645" s="87" t="str">
        <f>IF(IFERROR(VLOOKUP(CENSO[[#This Row],[NOME COMUM]],COMERCIAIS[],2, FALSE), "Não") &lt;&gt; "Não", "Sim", "Não")</f>
        <v>Sim</v>
      </c>
      <c r="Z1645" s="133">
        <f>CENSO[[#This Row],[g (m²)]]/SUM(AEEF[AEEF-UT])</f>
        <v>6.3168193518909092E-4</v>
      </c>
      <c r="AA1645" s="133">
        <f>CENSO[[#This Row],[v (m³)]]/SUM(AEEF[AEEF-UT])</f>
        <v>9.7279018019119992E-3</v>
      </c>
    </row>
    <row r="1646" spans="1:27" ht="14">
      <c r="A1646" s="86">
        <v>1</v>
      </c>
      <c r="B1646" s="86">
        <v>1</v>
      </c>
      <c r="C1646" s="63">
        <v>52</v>
      </c>
      <c r="D1646" s="63">
        <v>1645</v>
      </c>
      <c r="E1646" s="63" t="str">
        <f>VLOOKUP(CENSO[[#This Row],[NOME COMUM]],ESPECIES[],2,FALSE)</f>
        <v>Astronium lecointei Ducke</v>
      </c>
      <c r="F1646" s="64" t="s">
        <v>5</v>
      </c>
      <c r="G1646" s="64">
        <v>170</v>
      </c>
      <c r="H1646" s="97">
        <f>CENSO[[#This Row],[CAP (cm)]]/PI()</f>
        <v>54.112680651244418</v>
      </c>
      <c r="I1646" s="64">
        <v>19</v>
      </c>
      <c r="J1646" s="96">
        <f>(PI()*(CENSO[[#This Row],[DAP (cm)]]^2))/40000</f>
        <v>0.2299788927677888</v>
      </c>
      <c r="K1646" s="96">
        <f>CENSO[[#This Row],[g (m²)]]*CENSO[[#This Row],[H (m)]]*0.7</f>
        <v>3.0587192738115907</v>
      </c>
      <c r="L1646" s="64">
        <v>1</v>
      </c>
      <c r="M1646" s="65">
        <v>366999.59999999899</v>
      </c>
      <c r="N1646" s="87">
        <v>9707791.1999999899</v>
      </c>
      <c r="O1646" s="87" t="s">
        <v>1228</v>
      </c>
      <c r="P1646" s="87" t="str">
        <f>VLOOKUP(CENSO[[#This Row],[DAP (cm)]],CD[],2,TRUE)</f>
        <v>TORA</v>
      </c>
      <c r="Q1646" s="87" t="str">
        <f>VLOOKUP(CENSO[[#This Row],[DAP (cm)]],DD[],2,TRUE)</f>
        <v>50├ 60</v>
      </c>
      <c r="R1646" s="87" t="str" cm="1">
        <f t="array" ref="R1646">INDEX(_xlfn.TEXTSPLIT(CENSO[[#This Row],[NOME CIENTIFICO]]," "),1)</f>
        <v>Astronium</v>
      </c>
      <c r="S1646" s="98" t="s">
        <v>1004</v>
      </c>
      <c r="T1646" s="87">
        <f>_xlfn.MINIFS(CENSO[DAP (cm)],CENSO[NOME CIENTIFICO],CENSO[[#This Row],[NOME CIENTIFICO]])</f>
        <v>40.107045659157627</v>
      </c>
      <c r="U16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646" s="87" t="str">
        <f>IF(CENSO[[#This Row],[DAP (cm)]]&lt;CENSO[[#This Row],[DMCE (cm)]],"DAP &lt; DMCE","DAP ≥ DMCE")</f>
        <v>DAP ≥ DMCE</v>
      </c>
      <c r="W1646" s="87" t="str">
        <f>IF(CENSO[[#This Row],[DAP (cm)]]&gt;200, "Superior", "Inferior")</f>
        <v>Inferior</v>
      </c>
      <c r="X1646" s="87" t="str">
        <f>VLOOKUP(CENSO[[#This Row],[NOME COMUM]],ESPECIES[],4,FALSE)</f>
        <v>Não</v>
      </c>
      <c r="Y1646" s="87" t="str">
        <f>IF(IFERROR(VLOOKUP(CENSO[[#This Row],[NOME COMUM]],COMERCIAIS[],2, FALSE), "Não") &lt;&gt; "Não", "Sim", "Não")</f>
        <v>Sim</v>
      </c>
      <c r="Z1646" s="133">
        <f>CENSO[[#This Row],[g (m²)]]/SUM(AEEF[AEEF-UT])</f>
        <v>4.0238065478553035E-4</v>
      </c>
      <c r="AA1646" s="133">
        <f>CENSO[[#This Row],[v (m³)]]/SUM(AEEF[AEEF-UT])</f>
        <v>5.3516627086475531E-3</v>
      </c>
    </row>
    <row r="1647" spans="1:27" ht="14">
      <c r="A1647" s="86">
        <v>1</v>
      </c>
      <c r="B1647" s="86">
        <v>1</v>
      </c>
      <c r="C1647" s="63">
        <v>52</v>
      </c>
      <c r="D1647" s="63">
        <v>1646</v>
      </c>
      <c r="E1647" s="63" t="str">
        <f>VLOOKUP(CENSO[[#This Row],[NOME COMUM]],ESPECIES[],2,FALSE)</f>
        <v>Aspidosperma spruceanum Benth. ex Müll.Arg.</v>
      </c>
      <c r="F1647" s="64" t="s">
        <v>62</v>
      </c>
      <c r="G1647" s="64">
        <v>311</v>
      </c>
      <c r="H1647" s="97">
        <f>CENSO[[#This Row],[CAP (cm)]]/PI()</f>
        <v>98.994374603158903</v>
      </c>
      <c r="I1647" s="64">
        <v>20</v>
      </c>
      <c r="J1647" s="96">
        <f>(PI()*(CENSO[[#This Row],[DAP (cm)]]^2))/40000</f>
        <v>0.76968126253956048</v>
      </c>
      <c r="K1647" s="96">
        <f>CENSO[[#This Row],[g (m²)]]*CENSO[[#This Row],[H (m)]]*0.7</f>
        <v>10.775537675553846</v>
      </c>
      <c r="L1647" s="64">
        <v>1</v>
      </c>
      <c r="M1647" s="65">
        <v>367007.299999999</v>
      </c>
      <c r="N1647" s="87">
        <v>9707768.4000000004</v>
      </c>
      <c r="O1647" s="87" t="s">
        <v>1227</v>
      </c>
      <c r="P1647" s="87" t="str">
        <f>VLOOKUP(CENSO[[#This Row],[DAP (cm)]],CD[],2,TRUE)</f>
        <v>TORA</v>
      </c>
      <c r="Q1647" s="87" t="str">
        <f>VLOOKUP(CENSO[[#This Row],[DAP (cm)]],DD[],2,TRUE)</f>
        <v>90├ 100</v>
      </c>
      <c r="R1647" s="87" t="str" cm="1">
        <f t="array" ref="R1647">INDEX(_xlfn.TEXTSPLIT(CENSO[[#This Row],[NOME CIENTIFICO]]," "),1)</f>
        <v>Aspidosperma</v>
      </c>
      <c r="S1647" s="98" t="s">
        <v>1004</v>
      </c>
      <c r="T1647" s="87">
        <f>_xlfn.MINIFS(CENSO[DAP (cm)],CENSO[NOME CIENTIFICO],CENSO[[#This Row],[NOME CIENTIFICO]])</f>
        <v>41.38028520389279</v>
      </c>
      <c r="U16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647" s="87" t="str">
        <f>IF(CENSO[[#This Row],[DAP (cm)]]&lt;CENSO[[#This Row],[DMCE (cm)]],"DAP &lt; DMCE","DAP ≥ DMCE")</f>
        <v>DAP ≥ DMCE</v>
      </c>
      <c r="W1647" s="87" t="str">
        <f>IF(CENSO[[#This Row],[DAP (cm)]]&gt;200, "Superior", "Inferior")</f>
        <v>Inferior</v>
      </c>
      <c r="X1647" s="87" t="str">
        <f>VLOOKUP(CENSO[[#This Row],[NOME COMUM]],ESPECIES[],4,FALSE)</f>
        <v>Não</v>
      </c>
      <c r="Y1647" s="87" t="str">
        <f>IF(IFERROR(VLOOKUP(CENSO[[#This Row],[NOME COMUM]],COMERCIAIS[],2, FALSE), "Não") &lt;&gt; "Não", "Sim", "Não")</f>
        <v>Não</v>
      </c>
      <c r="Z1647" s="133">
        <f>CENSO[[#This Row],[g (m²)]]/SUM(AEEF[AEEF-UT])</f>
        <v>1.3466664121630201E-3</v>
      </c>
      <c r="AA1647" s="133">
        <f>CENSO[[#This Row],[v (m³)]]/SUM(AEEF[AEEF-UT])</f>
        <v>1.8853329770282277E-2</v>
      </c>
    </row>
    <row r="1648" spans="1:27" ht="14">
      <c r="A1648" s="86">
        <v>1</v>
      </c>
      <c r="B1648" s="86">
        <v>1</v>
      </c>
      <c r="C1648" s="63">
        <v>52</v>
      </c>
      <c r="D1648" s="63">
        <v>1647</v>
      </c>
      <c r="E1648" s="63" t="str">
        <f>VLOOKUP(CENSO[[#This Row],[NOME COMUM]],ESPECIES[],2,FALSE)</f>
        <v>Astronium lecointei Ducke</v>
      </c>
      <c r="F1648" s="64" t="s">
        <v>5</v>
      </c>
      <c r="G1648" s="64">
        <v>363</v>
      </c>
      <c r="H1648" s="97">
        <f>CENSO[[#This Row],[CAP (cm)]]/PI()</f>
        <v>115.54648868471602</v>
      </c>
      <c r="I1648" s="64">
        <v>18</v>
      </c>
      <c r="J1648" s="96">
        <f>(PI()*(CENSO[[#This Row],[DAP (cm)]]^2))/40000</f>
        <v>1.0485843848137979</v>
      </c>
      <c r="K1648" s="96">
        <f>CENSO[[#This Row],[g (m²)]]*CENSO[[#This Row],[H (m)]]*0.7</f>
        <v>13.212163248653853</v>
      </c>
      <c r="L1648" s="64">
        <v>2</v>
      </c>
      <c r="M1648" s="65">
        <v>367034.59999999899</v>
      </c>
      <c r="N1648" s="87">
        <v>9707733.4000000004</v>
      </c>
      <c r="O1648" s="87" t="s">
        <v>1228</v>
      </c>
      <c r="P1648" s="87" t="str">
        <f>VLOOKUP(CENSO[[#This Row],[DAP (cm)]],CD[],2,TRUE)</f>
        <v>TORA</v>
      </c>
      <c r="Q1648" s="87" t="str">
        <f>VLOOKUP(CENSO[[#This Row],[DAP (cm)]],DD[],2,TRUE)</f>
        <v>110├ 120</v>
      </c>
      <c r="R1648" s="87" t="str" cm="1">
        <f t="array" ref="R1648">INDEX(_xlfn.TEXTSPLIT(CENSO[[#This Row],[NOME CIENTIFICO]]," "),1)</f>
        <v>Astronium</v>
      </c>
      <c r="S1648" s="98" t="s">
        <v>1004</v>
      </c>
      <c r="T1648" s="87">
        <f>_xlfn.MINIFS(CENSO[DAP (cm)],CENSO[NOME CIENTIFICO],CENSO[[#This Row],[NOME CIENTIFICO]])</f>
        <v>40.107045659157627</v>
      </c>
      <c r="U16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648" s="87" t="str">
        <f>IF(CENSO[[#This Row],[DAP (cm)]]&lt;CENSO[[#This Row],[DMCE (cm)]],"DAP &lt; DMCE","DAP ≥ DMCE")</f>
        <v>DAP ≥ DMCE</v>
      </c>
      <c r="W1648" s="87" t="str">
        <f>IF(CENSO[[#This Row],[DAP (cm)]]&gt;200, "Superior", "Inferior")</f>
        <v>Inferior</v>
      </c>
      <c r="X1648" s="87" t="str">
        <f>VLOOKUP(CENSO[[#This Row],[NOME COMUM]],ESPECIES[],4,FALSE)</f>
        <v>Não</v>
      </c>
      <c r="Y1648" s="87" t="str">
        <f>IF(IFERROR(VLOOKUP(CENSO[[#This Row],[NOME COMUM]],COMERCIAIS[],2, FALSE), "Não") &lt;&gt; "Não", "Sim", "Não")</f>
        <v>Sim</v>
      </c>
      <c r="Z1648" s="133">
        <f>CENSO[[#This Row],[g (m²)]]/SUM(AEEF[AEEF-UT])</f>
        <v>1.8346469377312992E-3</v>
      </c>
      <c r="AA1648" s="133">
        <f>CENSO[[#This Row],[v (m³)]]/SUM(AEEF[AEEF-UT])</f>
        <v>2.3116551415414369E-2</v>
      </c>
    </row>
    <row r="1649" spans="1:27" ht="14">
      <c r="A1649" s="86">
        <v>1</v>
      </c>
      <c r="B1649" s="86">
        <v>1</v>
      </c>
      <c r="C1649" s="63">
        <v>52</v>
      </c>
      <c r="D1649" s="63">
        <v>1648</v>
      </c>
      <c r="E1649" s="63" t="str">
        <f>VLOOKUP(CENSO[[#This Row],[NOME COMUM]],ESPECIES[],2,FALSE)</f>
        <v>Apuleia leiocarpa (Vogel) J.F.Macbr.</v>
      </c>
      <c r="F1649" s="64" t="s">
        <v>51</v>
      </c>
      <c r="G1649" s="64">
        <v>383</v>
      </c>
      <c r="H1649" s="97">
        <f>CENSO[[#This Row],[CAP (cm)]]/PI()</f>
        <v>121.91268640839183</v>
      </c>
      <c r="I1649" s="64">
        <v>20</v>
      </c>
      <c r="J1649" s="96">
        <f>(PI()*(CENSO[[#This Row],[DAP (cm)]]^2))/40000</f>
        <v>1.1673139723603518</v>
      </c>
      <c r="K1649" s="96">
        <f>CENSO[[#This Row],[g (m²)]]*CENSO[[#This Row],[H (m)]]*0.7</f>
        <v>16.342395613044925</v>
      </c>
      <c r="L1649" s="64">
        <v>1</v>
      </c>
      <c r="M1649" s="65">
        <v>367051.7</v>
      </c>
      <c r="N1649" s="87">
        <v>9707740.4000000004</v>
      </c>
      <c r="O1649" s="87" t="s">
        <v>1228</v>
      </c>
      <c r="P1649" s="87" t="str">
        <f>VLOOKUP(CENSO[[#This Row],[DAP (cm)]],CD[],2,TRUE)</f>
        <v>TORA</v>
      </c>
      <c r="Q1649" s="87" t="str">
        <f>VLOOKUP(CENSO[[#This Row],[DAP (cm)]],DD[],2,TRUE)</f>
        <v>120├ 130</v>
      </c>
      <c r="R1649" s="87" t="str" cm="1">
        <f t="array" ref="R1649">INDEX(_xlfn.TEXTSPLIT(CENSO[[#This Row],[NOME CIENTIFICO]]," "),1)</f>
        <v>Apuleia</v>
      </c>
      <c r="S1649" s="98" t="s">
        <v>1004</v>
      </c>
      <c r="T1649" s="87">
        <f>_xlfn.MINIFS(CENSO[DAP (cm)],CENSO[NOME CIENTIFICO],CENSO[[#This Row],[NOME CIENTIFICO]])</f>
        <v>39.788735772973837</v>
      </c>
      <c r="U16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49" s="87" t="str">
        <f>IF(CENSO[[#This Row],[DAP (cm)]]&lt;CENSO[[#This Row],[DMCE (cm)]],"DAP &lt; DMCE","DAP ≥ DMCE")</f>
        <v>DAP ≥ DMCE</v>
      </c>
      <c r="W1649" s="87" t="str">
        <f>IF(CENSO[[#This Row],[DAP (cm)]]&gt;200, "Superior", "Inferior")</f>
        <v>Inferior</v>
      </c>
      <c r="X1649" s="87" t="str">
        <f>VLOOKUP(CENSO[[#This Row],[NOME COMUM]],ESPECIES[],4,FALSE)</f>
        <v>Não</v>
      </c>
      <c r="Y1649" s="87" t="str">
        <f>IF(IFERROR(VLOOKUP(CENSO[[#This Row],[NOME COMUM]],COMERCIAIS[],2, FALSE), "Não") &lt;&gt; "Não", "Sim", "Não")</f>
        <v>Sim</v>
      </c>
      <c r="Z1649" s="133">
        <f>CENSO[[#This Row],[g (m²)]]/SUM(AEEF[AEEF-UT])</f>
        <v>2.0423811719665974E-3</v>
      </c>
      <c r="AA1649" s="133">
        <f>CENSO[[#This Row],[v (m³)]]/SUM(AEEF[AEEF-UT])</f>
        <v>2.8593336407532359E-2</v>
      </c>
    </row>
    <row r="1650" spans="1:27" ht="14">
      <c r="A1650" s="86">
        <v>1</v>
      </c>
      <c r="B1650" s="86">
        <v>1</v>
      </c>
      <c r="C1650" s="63">
        <v>52</v>
      </c>
      <c r="D1650" s="63">
        <v>1649</v>
      </c>
      <c r="E1650" s="63" t="str">
        <f>VLOOKUP(CENSO[[#This Row],[NOME COMUM]],ESPECIES[],2,FALSE)</f>
        <v>Tachigali myrmecophila Ducke</v>
      </c>
      <c r="F1650" s="64" t="s">
        <v>14</v>
      </c>
      <c r="G1650" s="64">
        <v>187</v>
      </c>
      <c r="H1650" s="97">
        <f>CENSO[[#This Row],[CAP (cm)]]/PI()</f>
        <v>59.523948716368857</v>
      </c>
      <c r="I1650" s="64">
        <v>14</v>
      </c>
      <c r="J1650" s="96">
        <f>(PI()*(CENSO[[#This Row],[DAP (cm)]]^2))/40000</f>
        <v>0.27827446024902436</v>
      </c>
      <c r="K1650" s="96">
        <f>CENSO[[#This Row],[g (m²)]]*CENSO[[#This Row],[H (m)]]*0.7</f>
        <v>2.7270897104404384</v>
      </c>
      <c r="L1650" s="64">
        <v>2</v>
      </c>
      <c r="M1650" s="65">
        <v>367067.59999999899</v>
      </c>
      <c r="N1650" s="87">
        <v>9707739.8000000007</v>
      </c>
      <c r="O1650" s="87" t="s">
        <v>1228</v>
      </c>
      <c r="P1650" s="87" t="str">
        <f>VLOOKUP(CENSO[[#This Row],[DAP (cm)]],CD[],2,TRUE)</f>
        <v>TORA</v>
      </c>
      <c r="Q1650" s="87" t="str">
        <f>VLOOKUP(CENSO[[#This Row],[DAP (cm)]],DD[],2,TRUE)</f>
        <v>50├ 60</v>
      </c>
      <c r="R1650" s="87" t="str" cm="1">
        <f t="array" ref="R1650">INDEX(_xlfn.TEXTSPLIT(CENSO[[#This Row],[NOME CIENTIFICO]]," "),1)</f>
        <v>Tachigali</v>
      </c>
      <c r="S1650" s="98" t="s">
        <v>1004</v>
      </c>
      <c r="T1650" s="87">
        <f>_xlfn.MINIFS(CENSO[DAP (cm)],CENSO[NOME CIENTIFICO],CENSO[[#This Row],[NOME CIENTIFICO]])</f>
        <v>39.152116000606256</v>
      </c>
      <c r="U16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50" s="87" t="str">
        <f>IF(CENSO[[#This Row],[DAP (cm)]]&lt;CENSO[[#This Row],[DMCE (cm)]],"DAP &lt; DMCE","DAP ≥ DMCE")</f>
        <v>DAP ≥ DMCE</v>
      </c>
      <c r="W1650" s="87" t="str">
        <f>IF(CENSO[[#This Row],[DAP (cm)]]&gt;200, "Superior", "Inferior")</f>
        <v>Inferior</v>
      </c>
      <c r="X1650" s="87" t="str">
        <f>VLOOKUP(CENSO[[#This Row],[NOME COMUM]],ESPECIES[],4,FALSE)</f>
        <v>Não</v>
      </c>
      <c r="Y1650" s="87" t="str">
        <f>IF(IFERROR(VLOOKUP(CENSO[[#This Row],[NOME COMUM]],COMERCIAIS[],2, FALSE), "Não") &lt;&gt; "Não", "Sim", "Não")</f>
        <v>Sim</v>
      </c>
      <c r="Z1650" s="133">
        <f>CENSO[[#This Row],[g (m²)]]/SUM(AEEF[AEEF-UT])</f>
        <v>4.8688059229049158E-4</v>
      </c>
      <c r="AA1650" s="133">
        <f>CENSO[[#This Row],[v (m³)]]/SUM(AEEF[AEEF-UT])</f>
        <v>4.7714298044468171E-3</v>
      </c>
    </row>
    <row r="1651" spans="1:27" ht="14">
      <c r="A1651" s="86">
        <v>1</v>
      </c>
      <c r="B1651" s="86">
        <v>1</v>
      </c>
      <c r="C1651" s="63">
        <v>52</v>
      </c>
      <c r="D1651" s="63">
        <v>1650</v>
      </c>
      <c r="E1651" s="63" t="str">
        <f>VLOOKUP(CENSO[[#This Row],[NOME COMUM]],ESPECIES[],2,FALSE)</f>
        <v>Tachigali myrmecophila Ducke</v>
      </c>
      <c r="F1651" s="64" t="s">
        <v>14</v>
      </c>
      <c r="G1651" s="64">
        <v>170</v>
      </c>
      <c r="H1651" s="97">
        <f>CENSO[[#This Row],[CAP (cm)]]/PI()</f>
        <v>54.112680651244418</v>
      </c>
      <c r="I1651" s="64">
        <v>14</v>
      </c>
      <c r="J1651" s="96">
        <f>(PI()*(CENSO[[#This Row],[DAP (cm)]]^2))/40000</f>
        <v>0.2299788927677888</v>
      </c>
      <c r="K1651" s="96">
        <f>CENSO[[#This Row],[g (m²)]]*CENSO[[#This Row],[H (m)]]*0.7</f>
        <v>2.2537931491243302</v>
      </c>
      <c r="L1651" s="64">
        <v>1</v>
      </c>
      <c r="M1651" s="65">
        <v>367080.9</v>
      </c>
      <c r="N1651" s="87">
        <v>9707729.1999999899</v>
      </c>
      <c r="O1651" s="87" t="s">
        <v>1228</v>
      </c>
      <c r="P1651" s="87" t="str">
        <f>VLOOKUP(CENSO[[#This Row],[DAP (cm)]],CD[],2,TRUE)</f>
        <v>TORA</v>
      </c>
      <c r="Q1651" s="87" t="str">
        <f>VLOOKUP(CENSO[[#This Row],[DAP (cm)]],DD[],2,TRUE)</f>
        <v>50├ 60</v>
      </c>
      <c r="R1651" s="87" t="str" cm="1">
        <f t="array" ref="R1651">INDEX(_xlfn.TEXTSPLIT(CENSO[[#This Row],[NOME CIENTIFICO]]," "),1)</f>
        <v>Tachigali</v>
      </c>
      <c r="S1651" s="98" t="s">
        <v>1004</v>
      </c>
      <c r="T1651" s="87">
        <f>_xlfn.MINIFS(CENSO[DAP (cm)],CENSO[NOME CIENTIFICO],CENSO[[#This Row],[NOME CIENTIFICO]])</f>
        <v>39.152116000606256</v>
      </c>
      <c r="U16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51" s="87" t="str">
        <f>IF(CENSO[[#This Row],[DAP (cm)]]&lt;CENSO[[#This Row],[DMCE (cm)]],"DAP &lt; DMCE","DAP ≥ DMCE")</f>
        <v>DAP ≥ DMCE</v>
      </c>
      <c r="W1651" s="87" t="str">
        <f>IF(CENSO[[#This Row],[DAP (cm)]]&gt;200, "Superior", "Inferior")</f>
        <v>Inferior</v>
      </c>
      <c r="X1651" s="87" t="str">
        <f>VLOOKUP(CENSO[[#This Row],[NOME COMUM]],ESPECIES[],4,FALSE)</f>
        <v>Não</v>
      </c>
      <c r="Y1651" s="87" t="str">
        <f>IF(IFERROR(VLOOKUP(CENSO[[#This Row],[NOME COMUM]],COMERCIAIS[],2, FALSE), "Não") &lt;&gt; "Não", "Sim", "Não")</f>
        <v>Sim</v>
      </c>
      <c r="Z1651" s="133">
        <f>CENSO[[#This Row],[g (m²)]]/SUM(AEEF[AEEF-UT])</f>
        <v>4.0238065478553035E-4</v>
      </c>
      <c r="AA1651" s="133">
        <f>CENSO[[#This Row],[v (m³)]]/SUM(AEEF[AEEF-UT])</f>
        <v>3.9433304168981975E-3</v>
      </c>
    </row>
    <row r="1652" spans="1:27" ht="14">
      <c r="A1652" s="86">
        <v>1</v>
      </c>
      <c r="B1652" s="86">
        <v>1</v>
      </c>
      <c r="C1652" s="63">
        <v>52</v>
      </c>
      <c r="D1652" s="63">
        <v>1651</v>
      </c>
      <c r="E1652" s="63" t="str">
        <f>VLOOKUP(CENSO[[#This Row],[NOME COMUM]],ESPECIES[],2,FALSE)</f>
        <v>Couratari guianensis Aubl.</v>
      </c>
      <c r="F1652" s="64" t="s">
        <v>6</v>
      </c>
      <c r="G1652" s="64">
        <v>254</v>
      </c>
      <c r="H1652" s="97">
        <f>CENSO[[#This Row],[CAP (cm)]]/PI()</f>
        <v>80.850711090682836</v>
      </c>
      <c r="I1652" s="64">
        <v>22</v>
      </c>
      <c r="J1652" s="96">
        <f>(PI()*(CENSO[[#This Row],[DAP (cm)]]^2))/40000</f>
        <v>0.51340201542583597</v>
      </c>
      <c r="K1652" s="96">
        <f>CENSO[[#This Row],[g (m²)]]*CENSO[[#This Row],[H (m)]]*0.7</f>
        <v>7.9063910375578725</v>
      </c>
      <c r="L1652" s="64">
        <v>1</v>
      </c>
      <c r="M1652" s="65">
        <v>367084.59999999899</v>
      </c>
      <c r="N1652" s="87">
        <v>9707725.9000000004</v>
      </c>
      <c r="O1652" s="87" t="s">
        <v>1228</v>
      </c>
      <c r="P1652" s="87" t="str">
        <f>VLOOKUP(CENSO[[#This Row],[DAP (cm)]],CD[],2,TRUE)</f>
        <v>TORA</v>
      </c>
      <c r="Q1652" s="87" t="str">
        <f>VLOOKUP(CENSO[[#This Row],[DAP (cm)]],DD[],2,TRUE)</f>
        <v>80├ 90</v>
      </c>
      <c r="R1652" s="87" t="str" cm="1">
        <f t="array" ref="R1652">INDEX(_xlfn.TEXTSPLIT(CENSO[[#This Row],[NOME CIENTIFICO]]," "),1)</f>
        <v>Couratari</v>
      </c>
      <c r="S1652" s="98" t="s">
        <v>1004</v>
      </c>
      <c r="T1652" s="87">
        <f>_xlfn.MINIFS(CENSO[DAP (cm)],CENSO[NOME CIENTIFICO],CENSO[[#This Row],[NOME CIENTIFICO]])</f>
        <v>38.833806114422465</v>
      </c>
      <c r="U16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52" s="87" t="str">
        <f>IF(CENSO[[#This Row],[DAP (cm)]]&lt;CENSO[[#This Row],[DMCE (cm)]],"DAP &lt; DMCE","DAP ≥ DMCE")</f>
        <v>DAP ≥ DMCE</v>
      </c>
      <c r="W1652" s="87" t="str">
        <f>IF(CENSO[[#This Row],[DAP (cm)]]&gt;200, "Superior", "Inferior")</f>
        <v>Inferior</v>
      </c>
      <c r="X1652" s="87" t="str">
        <f>VLOOKUP(CENSO[[#This Row],[NOME COMUM]],ESPECIES[],4,FALSE)</f>
        <v>Não</v>
      </c>
      <c r="Y1652" s="87" t="str">
        <f>IF(IFERROR(VLOOKUP(CENSO[[#This Row],[NOME COMUM]],COMERCIAIS[],2, FALSE), "Não") &lt;&gt; "Não", "Sim", "Não")</f>
        <v>Sim</v>
      </c>
      <c r="Z1652" s="133">
        <f>CENSO[[#This Row],[g (m²)]]/SUM(AEEF[AEEF-UT])</f>
        <v>8.9826956138904055E-4</v>
      </c>
      <c r="AA1652" s="133">
        <f>CENSO[[#This Row],[v (m³)]]/SUM(AEEF[AEEF-UT])</f>
        <v>1.3833351245391222E-2</v>
      </c>
    </row>
    <row r="1653" spans="1:27" ht="14">
      <c r="A1653" s="86">
        <v>1</v>
      </c>
      <c r="B1653" s="86">
        <v>1</v>
      </c>
      <c r="C1653" s="63">
        <v>52</v>
      </c>
      <c r="D1653" s="63">
        <v>1652</v>
      </c>
      <c r="E1653" s="63" t="str">
        <f>VLOOKUP(CENSO[[#This Row],[NOME COMUM]],ESPECIES[],2,FALSE)</f>
        <v>Qualea dichotoma (Mart.) Warm. ex Wille</v>
      </c>
      <c r="F1653" s="64" t="s">
        <v>55</v>
      </c>
      <c r="G1653" s="64">
        <v>190</v>
      </c>
      <c r="H1653" s="97">
        <f>CENSO[[#This Row],[CAP (cm)]]/PI()</f>
        <v>60.478878374920228</v>
      </c>
      <c r="I1653" s="64">
        <v>15</v>
      </c>
      <c r="J1653" s="96">
        <f>(PI()*(CENSO[[#This Row],[DAP (cm)]]^2))/40000</f>
        <v>0.28727467228087106</v>
      </c>
      <c r="K1653" s="96">
        <f>CENSO[[#This Row],[g (m²)]]*CENSO[[#This Row],[H (m)]]*0.7</f>
        <v>3.016384058949146</v>
      </c>
      <c r="L1653" s="64">
        <v>1</v>
      </c>
      <c r="M1653" s="65">
        <v>367095.299999999</v>
      </c>
      <c r="N1653" s="87">
        <v>9707715.0999999903</v>
      </c>
      <c r="O1653" s="87" t="s">
        <v>1227</v>
      </c>
      <c r="P1653" s="87" t="str">
        <f>VLOOKUP(CENSO[[#This Row],[DAP (cm)]],CD[],2,TRUE)</f>
        <v>TORA</v>
      </c>
      <c r="Q1653" s="87" t="str">
        <f>VLOOKUP(CENSO[[#This Row],[DAP (cm)]],DD[],2,TRUE)</f>
        <v>60├ 70</v>
      </c>
      <c r="R1653" s="87" t="str" cm="1">
        <f t="array" ref="R1653">INDEX(_xlfn.TEXTSPLIT(CENSO[[#This Row],[NOME CIENTIFICO]]," "),1)</f>
        <v>Qualea</v>
      </c>
      <c r="S1653" s="98" t="s">
        <v>1004</v>
      </c>
      <c r="T1653" s="87">
        <f>_xlfn.MINIFS(CENSO[DAP (cm)],CENSO[NOME CIENTIFICO],CENSO[[#This Row],[NOME CIENTIFICO]])</f>
        <v>40.107045659157627</v>
      </c>
      <c r="U16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653" s="87" t="str">
        <f>IF(CENSO[[#This Row],[DAP (cm)]]&lt;CENSO[[#This Row],[DMCE (cm)]],"DAP &lt; DMCE","DAP ≥ DMCE")</f>
        <v>DAP ≥ DMCE</v>
      </c>
      <c r="W1653" s="87" t="str">
        <f>IF(CENSO[[#This Row],[DAP (cm)]]&gt;200, "Superior", "Inferior")</f>
        <v>Inferior</v>
      </c>
      <c r="X1653" s="87" t="str">
        <f>VLOOKUP(CENSO[[#This Row],[NOME COMUM]],ESPECIES[],4,FALSE)</f>
        <v>Não</v>
      </c>
      <c r="Y1653" s="87" t="str">
        <f>IF(IFERROR(VLOOKUP(CENSO[[#This Row],[NOME COMUM]],COMERCIAIS[],2, FALSE), "Não") &lt;&gt; "Não", "Sim", "Não")</f>
        <v>Não</v>
      </c>
      <c r="Z1653" s="133">
        <f>CENSO[[#This Row],[g (m²)]]/SUM(AEEF[AEEF-UT])</f>
        <v>5.0262773833071434E-4</v>
      </c>
      <c r="AA1653" s="133">
        <f>CENSO[[#This Row],[v (m³)]]/SUM(AEEF[AEEF-UT])</f>
        <v>5.2775912524724994E-3</v>
      </c>
    </row>
    <row r="1654" spans="1:27" ht="14">
      <c r="A1654" s="86">
        <v>1</v>
      </c>
      <c r="B1654" s="86">
        <v>1</v>
      </c>
      <c r="C1654" s="63">
        <v>52</v>
      </c>
      <c r="D1654" s="63">
        <v>1653</v>
      </c>
      <c r="E1654" s="63" t="str">
        <f>VLOOKUP(CENSO[[#This Row],[NOME COMUM]],ESPECIES[],2,FALSE)</f>
        <v>Piptadenia suaveolens Miq.</v>
      </c>
      <c r="F1654" s="64" t="s">
        <v>22</v>
      </c>
      <c r="G1654" s="64">
        <v>203</v>
      </c>
      <c r="H1654" s="97">
        <f>CENSO[[#This Row],[CAP (cm)]]/PI()</f>
        <v>64.616906895309512</v>
      </c>
      <c r="I1654" s="64">
        <v>13</v>
      </c>
      <c r="J1654" s="96">
        <f>(PI()*(CENSO[[#This Row],[DAP (cm)]]^2))/40000</f>
        <v>0.32793080249369577</v>
      </c>
      <c r="K1654" s="96">
        <f>CENSO[[#This Row],[g (m²)]]*CENSO[[#This Row],[H (m)]]*0.7</f>
        <v>2.9841703026926312</v>
      </c>
      <c r="L1654" s="64">
        <v>2</v>
      </c>
      <c r="M1654" s="65">
        <v>367096.59999999899</v>
      </c>
      <c r="N1654" s="87">
        <v>9707700.5</v>
      </c>
      <c r="O1654" s="87" t="s">
        <v>1228</v>
      </c>
      <c r="P1654" s="87" t="str">
        <f>VLOOKUP(CENSO[[#This Row],[DAP (cm)]],CD[],2,TRUE)</f>
        <v>TORA</v>
      </c>
      <c r="Q1654" s="87" t="str">
        <f>VLOOKUP(CENSO[[#This Row],[DAP (cm)]],DD[],2,TRUE)</f>
        <v>60├ 70</v>
      </c>
      <c r="R1654" s="87" t="str" cm="1">
        <f t="array" ref="R1654">INDEX(_xlfn.TEXTSPLIT(CENSO[[#This Row],[NOME CIENTIFICO]]," "),1)</f>
        <v>Piptadenia</v>
      </c>
      <c r="S1654" s="98" t="s">
        <v>1004</v>
      </c>
      <c r="T1654" s="87">
        <f>_xlfn.MINIFS(CENSO[DAP (cm)],CENSO[NOME CIENTIFICO],CENSO[[#This Row],[NOME CIENTIFICO]])</f>
        <v>39.788735772973837</v>
      </c>
      <c r="U16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54" s="87" t="str">
        <f>IF(CENSO[[#This Row],[DAP (cm)]]&lt;CENSO[[#This Row],[DMCE (cm)]],"DAP &lt; DMCE","DAP ≥ DMCE")</f>
        <v>DAP ≥ DMCE</v>
      </c>
      <c r="W1654" s="87" t="str">
        <f>IF(CENSO[[#This Row],[DAP (cm)]]&gt;200, "Superior", "Inferior")</f>
        <v>Inferior</v>
      </c>
      <c r="X1654" s="87" t="str">
        <f>VLOOKUP(CENSO[[#This Row],[NOME COMUM]],ESPECIES[],4,FALSE)</f>
        <v>Não</v>
      </c>
      <c r="Y1654" s="87" t="str">
        <f>IF(IFERROR(VLOOKUP(CENSO[[#This Row],[NOME COMUM]],COMERCIAIS[],2, FALSE), "Não") &lt;&gt; "Não", "Sim", "Não")</f>
        <v>Sim</v>
      </c>
      <c r="Z1654" s="133">
        <f>CENSO[[#This Row],[g (m²)]]/SUM(AEEF[AEEF-UT])</f>
        <v>5.7376139802965123E-4</v>
      </c>
      <c r="AA1654" s="133">
        <f>CENSO[[#This Row],[v (m³)]]/SUM(AEEF[AEEF-UT])</f>
        <v>5.2212287220698254E-3</v>
      </c>
    </row>
    <row r="1655" spans="1:27" ht="14">
      <c r="A1655" s="86">
        <v>1</v>
      </c>
      <c r="B1655" s="86">
        <v>1</v>
      </c>
      <c r="C1655" s="63">
        <v>52</v>
      </c>
      <c r="D1655" s="63">
        <v>1654</v>
      </c>
      <c r="E1655" s="63" t="str">
        <f>VLOOKUP(CENSO[[#This Row],[NOME COMUM]],ESPECIES[],2,FALSE)</f>
        <v>Tachigali myrmecophila Ducke</v>
      </c>
      <c r="F1655" s="64" t="s">
        <v>14</v>
      </c>
      <c r="G1655" s="64">
        <v>200</v>
      </c>
      <c r="H1655" s="97">
        <f>CENSO[[#This Row],[CAP (cm)]]/PI()</f>
        <v>63.661977236758133</v>
      </c>
      <c r="I1655" s="64">
        <v>14</v>
      </c>
      <c r="J1655" s="96">
        <f>(PI()*(CENSO[[#This Row],[DAP (cm)]]^2))/40000</f>
        <v>0.31830988618379064</v>
      </c>
      <c r="K1655" s="96">
        <f>CENSO[[#This Row],[g (m²)]]*CENSO[[#This Row],[H (m)]]*0.7</f>
        <v>3.1194368846011482</v>
      </c>
      <c r="L1655" s="64">
        <v>2</v>
      </c>
      <c r="M1655" s="65">
        <v>367157.9</v>
      </c>
      <c r="N1655" s="87">
        <v>9707625</v>
      </c>
      <c r="O1655" s="87" t="s">
        <v>1228</v>
      </c>
      <c r="P1655" s="87" t="str">
        <f>VLOOKUP(CENSO[[#This Row],[DAP (cm)]],CD[],2,TRUE)</f>
        <v>TORA</v>
      </c>
      <c r="Q1655" s="87" t="str">
        <f>VLOOKUP(CENSO[[#This Row],[DAP (cm)]],DD[],2,TRUE)</f>
        <v>60├ 70</v>
      </c>
      <c r="R1655" s="87" t="str" cm="1">
        <f t="array" ref="R1655">INDEX(_xlfn.TEXTSPLIT(CENSO[[#This Row],[NOME CIENTIFICO]]," "),1)</f>
        <v>Tachigali</v>
      </c>
      <c r="S1655" s="98" t="s">
        <v>1004</v>
      </c>
      <c r="T1655" s="87">
        <f>_xlfn.MINIFS(CENSO[DAP (cm)],CENSO[NOME CIENTIFICO],CENSO[[#This Row],[NOME CIENTIFICO]])</f>
        <v>39.152116000606256</v>
      </c>
      <c r="U16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55" s="87" t="str">
        <f>IF(CENSO[[#This Row],[DAP (cm)]]&lt;CENSO[[#This Row],[DMCE (cm)]],"DAP &lt; DMCE","DAP ≥ DMCE")</f>
        <v>DAP ≥ DMCE</v>
      </c>
      <c r="W1655" s="87" t="str">
        <f>IF(CENSO[[#This Row],[DAP (cm)]]&gt;200, "Superior", "Inferior")</f>
        <v>Inferior</v>
      </c>
      <c r="X1655" s="87" t="str">
        <f>VLOOKUP(CENSO[[#This Row],[NOME COMUM]],ESPECIES[],4,FALSE)</f>
        <v>Não</v>
      </c>
      <c r="Y1655" s="87" t="str">
        <f>IF(IFERROR(VLOOKUP(CENSO[[#This Row],[NOME COMUM]],COMERCIAIS[],2, FALSE), "Não") &lt;&gt; "Não", "Sim", "Não")</f>
        <v>Sim</v>
      </c>
      <c r="Z1655" s="133">
        <f>CENSO[[#This Row],[g (m²)]]/SUM(AEEF[AEEF-UT])</f>
        <v>5.5692824191768894E-4</v>
      </c>
      <c r="AA1655" s="133">
        <f>CENSO[[#This Row],[v (m³)]]/SUM(AEEF[AEEF-UT])</f>
        <v>5.4578967707933513E-3</v>
      </c>
    </row>
    <row r="1656" spans="1:27" ht="14">
      <c r="A1656" s="86">
        <v>1</v>
      </c>
      <c r="B1656" s="86">
        <v>1</v>
      </c>
      <c r="C1656" s="63">
        <v>52</v>
      </c>
      <c r="D1656" s="63">
        <v>1655</v>
      </c>
      <c r="E1656" s="63" t="str">
        <f>VLOOKUP(CENSO[[#This Row],[NOME COMUM]],ESPECIES[],2,FALSE)</f>
        <v>Tachigali myrmecophila Ducke</v>
      </c>
      <c r="F1656" s="64" t="s">
        <v>14</v>
      </c>
      <c r="G1656" s="64">
        <v>347</v>
      </c>
      <c r="H1656" s="97">
        <f>CENSO[[#This Row],[CAP (cm)]]/PI()</f>
        <v>110.45353050577536</v>
      </c>
      <c r="I1656" s="64">
        <v>17</v>
      </c>
      <c r="J1656" s="96">
        <f>(PI()*(CENSO[[#This Row],[DAP (cm)]]^2))/40000</f>
        <v>0.95818437713760118</v>
      </c>
      <c r="K1656" s="96">
        <f>CENSO[[#This Row],[g (m²)]]*CENSO[[#This Row],[H (m)]]*0.7</f>
        <v>11.402394087937452</v>
      </c>
      <c r="L1656" s="64">
        <v>1</v>
      </c>
      <c r="M1656" s="65">
        <v>367202.799999999</v>
      </c>
      <c r="N1656" s="87">
        <v>9707585.0999999903</v>
      </c>
      <c r="O1656" s="87" t="s">
        <v>1228</v>
      </c>
      <c r="P1656" s="87" t="str">
        <f>VLOOKUP(CENSO[[#This Row],[DAP (cm)]],CD[],2,TRUE)</f>
        <v>TORA</v>
      </c>
      <c r="Q1656" s="87" t="str">
        <f>VLOOKUP(CENSO[[#This Row],[DAP (cm)]],DD[],2,TRUE)</f>
        <v>110├ 120</v>
      </c>
      <c r="R1656" s="87" t="str" cm="1">
        <f t="array" ref="R1656">INDEX(_xlfn.TEXTSPLIT(CENSO[[#This Row],[NOME CIENTIFICO]]," "),1)</f>
        <v>Tachigali</v>
      </c>
      <c r="S1656" s="98" t="s">
        <v>1004</v>
      </c>
      <c r="T1656" s="87">
        <f>_xlfn.MINIFS(CENSO[DAP (cm)],CENSO[NOME CIENTIFICO],CENSO[[#This Row],[NOME CIENTIFICO]])</f>
        <v>39.152116000606256</v>
      </c>
      <c r="U16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56" s="87" t="str">
        <f>IF(CENSO[[#This Row],[DAP (cm)]]&lt;CENSO[[#This Row],[DMCE (cm)]],"DAP &lt; DMCE","DAP ≥ DMCE")</f>
        <v>DAP ≥ DMCE</v>
      </c>
      <c r="W1656" s="87" t="str">
        <f>IF(CENSO[[#This Row],[DAP (cm)]]&gt;200, "Superior", "Inferior")</f>
        <v>Inferior</v>
      </c>
      <c r="X1656" s="87" t="str">
        <f>VLOOKUP(CENSO[[#This Row],[NOME COMUM]],ESPECIES[],4,FALSE)</f>
        <v>Não</v>
      </c>
      <c r="Y1656" s="87" t="str">
        <f>IF(IFERROR(VLOOKUP(CENSO[[#This Row],[NOME COMUM]],COMERCIAIS[],2, FALSE), "Não") &lt;&gt; "Não", "Sim", "Não")</f>
        <v>Sim</v>
      </c>
      <c r="Z1656" s="133">
        <f>CENSO[[#This Row],[g (m²)]]/SUM(AEEF[AEEF-UT])</f>
        <v>1.6764793170266753E-3</v>
      </c>
      <c r="AA1656" s="133">
        <f>CENSO[[#This Row],[v (m³)]]/SUM(AEEF[AEEF-UT])</f>
        <v>1.9950103872617433E-2</v>
      </c>
    </row>
    <row r="1657" spans="1:27" ht="14">
      <c r="A1657" s="86">
        <v>1</v>
      </c>
      <c r="B1657" s="86">
        <v>1</v>
      </c>
      <c r="C1657" s="63">
        <v>52</v>
      </c>
      <c r="D1657" s="63">
        <v>1656</v>
      </c>
      <c r="E1657" s="63" t="str">
        <f>VLOOKUP(CENSO[[#This Row],[NOME COMUM]],ESPECIES[],2,FALSE)</f>
        <v>Couratari guianensis Aubl.</v>
      </c>
      <c r="F1657" s="64" t="s">
        <v>6</v>
      </c>
      <c r="G1657" s="64">
        <v>218</v>
      </c>
      <c r="H1657" s="97">
        <f>CENSO[[#This Row],[CAP (cm)]]/PI()</f>
        <v>69.391555188066363</v>
      </c>
      <c r="I1657" s="64">
        <v>20</v>
      </c>
      <c r="J1657" s="96">
        <f>(PI()*(CENSO[[#This Row],[DAP (cm)]]^2))/40000</f>
        <v>0.37818397577496166</v>
      </c>
      <c r="K1657" s="96">
        <f>CENSO[[#This Row],[g (m²)]]*CENSO[[#This Row],[H (m)]]*0.7</f>
        <v>5.2945756608494632</v>
      </c>
      <c r="L1657" s="64">
        <v>1</v>
      </c>
      <c r="M1657" s="65">
        <v>367266.59999999899</v>
      </c>
      <c r="N1657" s="87">
        <v>9707521.6999999899</v>
      </c>
      <c r="O1657" s="87" t="s">
        <v>1228</v>
      </c>
      <c r="P1657" s="87" t="str">
        <f>VLOOKUP(CENSO[[#This Row],[DAP (cm)]],CD[],2,TRUE)</f>
        <v>TORA</v>
      </c>
      <c r="Q1657" s="87" t="str">
        <f>VLOOKUP(CENSO[[#This Row],[DAP (cm)]],DD[],2,TRUE)</f>
        <v>60├ 70</v>
      </c>
      <c r="R1657" s="87" t="str" cm="1">
        <f t="array" ref="R1657">INDEX(_xlfn.TEXTSPLIT(CENSO[[#This Row],[NOME CIENTIFICO]]," "),1)</f>
        <v>Couratari</v>
      </c>
      <c r="S1657" s="98" t="s">
        <v>1004</v>
      </c>
      <c r="T1657" s="87">
        <f>_xlfn.MINIFS(CENSO[DAP (cm)],CENSO[NOME CIENTIFICO],CENSO[[#This Row],[NOME CIENTIFICO]])</f>
        <v>38.833806114422465</v>
      </c>
      <c r="U16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57" s="87" t="str">
        <f>IF(CENSO[[#This Row],[DAP (cm)]]&lt;CENSO[[#This Row],[DMCE (cm)]],"DAP &lt; DMCE","DAP ≥ DMCE")</f>
        <v>DAP ≥ DMCE</v>
      </c>
      <c r="W1657" s="87" t="str">
        <f>IF(CENSO[[#This Row],[DAP (cm)]]&gt;200, "Superior", "Inferior")</f>
        <v>Inferior</v>
      </c>
      <c r="X1657" s="87" t="str">
        <f>VLOOKUP(CENSO[[#This Row],[NOME COMUM]],ESPECIES[],4,FALSE)</f>
        <v>Não</v>
      </c>
      <c r="Y1657" s="87" t="str">
        <f>IF(IFERROR(VLOOKUP(CENSO[[#This Row],[NOME COMUM]],COMERCIAIS[],2, FALSE), "Não") &lt;&gt; "Não", "Sim", "Não")</f>
        <v>Sim</v>
      </c>
      <c r="Z1657" s="133">
        <f>CENSO[[#This Row],[g (m²)]]/SUM(AEEF[AEEF-UT])</f>
        <v>6.6168644422240624E-4</v>
      </c>
      <c r="AA1657" s="133">
        <f>CENSO[[#This Row],[v (m³)]]/SUM(AEEF[AEEF-UT])</f>
        <v>9.2636102191136875E-3</v>
      </c>
    </row>
    <row r="1658" spans="1:27" ht="14">
      <c r="A1658" s="86">
        <v>1</v>
      </c>
      <c r="B1658" s="86">
        <v>1</v>
      </c>
      <c r="C1658" s="63">
        <v>52</v>
      </c>
      <c r="D1658" s="63">
        <v>1657</v>
      </c>
      <c r="E1658" s="63" t="str">
        <f>VLOOKUP(CENSO[[#This Row],[NOME COMUM]],ESPECIES[],2,FALSE)</f>
        <v>Ocotea cymbarum Kunth</v>
      </c>
      <c r="F1658" s="64" t="s">
        <v>11</v>
      </c>
      <c r="G1658" s="64">
        <v>135</v>
      </c>
      <c r="H1658" s="97">
        <f>CENSO[[#This Row],[CAP (cm)]]/PI()</f>
        <v>42.971834634811742</v>
      </c>
      <c r="I1658" s="64">
        <v>15</v>
      </c>
      <c r="J1658" s="96">
        <f>(PI()*(CENSO[[#This Row],[DAP (cm)]]^2))/40000</f>
        <v>0.14502994189248961</v>
      </c>
      <c r="K1658" s="96">
        <f>CENSO[[#This Row],[g (m²)]]*CENSO[[#This Row],[H (m)]]*0.7</f>
        <v>1.5228143898711408</v>
      </c>
      <c r="L1658" s="64">
        <v>1</v>
      </c>
      <c r="M1658" s="65">
        <v>367272.09999999899</v>
      </c>
      <c r="N1658" s="87">
        <v>9707528.9000000004</v>
      </c>
      <c r="O1658" s="98" t="s">
        <v>1225</v>
      </c>
      <c r="P1658" s="87" t="str">
        <f>VLOOKUP(CENSO[[#This Row],[DAP (cm)]],CD[],2,TRUE)</f>
        <v>TORETE</v>
      </c>
      <c r="Q1658" s="87" t="str">
        <f>VLOOKUP(CENSO[[#This Row],[DAP (cm)]],DD[],2,TRUE)</f>
        <v>40├ 50</v>
      </c>
      <c r="R1658" s="87" t="str" cm="1">
        <f t="array" ref="R1658">INDEX(_xlfn.TEXTSPLIT(CENSO[[#This Row],[NOME CIENTIFICO]]," "),1)</f>
        <v>Ocotea</v>
      </c>
      <c r="S1658" s="98" t="s">
        <v>1004</v>
      </c>
      <c r="T1658" s="87">
        <f>_xlfn.MINIFS(CENSO[DAP (cm)],CENSO[NOME CIENTIFICO],CENSO[[#This Row],[NOME CIENTIFICO]])</f>
        <v>39.470425886790046</v>
      </c>
      <c r="U16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58" s="87" t="str">
        <f>IF(CENSO[[#This Row],[DAP (cm)]]&lt;CENSO[[#This Row],[DMCE (cm)]],"DAP &lt; DMCE","DAP ≥ DMCE")</f>
        <v>DAP &lt; DMCE</v>
      </c>
      <c r="W1658" s="87" t="str">
        <f>IF(CENSO[[#This Row],[DAP (cm)]]&gt;200, "Superior", "Inferior")</f>
        <v>Inferior</v>
      </c>
      <c r="X1658" s="87" t="str">
        <f>VLOOKUP(CENSO[[#This Row],[NOME COMUM]],ESPECIES[],4,FALSE)</f>
        <v>Não</v>
      </c>
      <c r="Y1658" s="87" t="str">
        <f>IF(IFERROR(VLOOKUP(CENSO[[#This Row],[NOME COMUM]],COMERCIAIS[],2, FALSE), "Não") &lt;&gt; "Não", "Sim", "Não")</f>
        <v>Sim</v>
      </c>
      <c r="Z1658" s="133">
        <f>CENSO[[#This Row],[g (m²)]]/SUM(AEEF[AEEF-UT])</f>
        <v>2.53750430223747E-4</v>
      </c>
      <c r="AA1658" s="133">
        <f>CENSO[[#This Row],[v (m³)]]/SUM(AEEF[AEEF-UT])</f>
        <v>2.6643795173493436E-3</v>
      </c>
    </row>
    <row r="1659" spans="1:27" ht="14">
      <c r="A1659" s="86">
        <v>1</v>
      </c>
      <c r="B1659" s="86">
        <v>1</v>
      </c>
      <c r="C1659" s="63">
        <v>52</v>
      </c>
      <c r="D1659" s="63">
        <v>1658</v>
      </c>
      <c r="E1659" s="63" t="str">
        <f>VLOOKUP(CENSO[[#This Row],[NOME COMUM]],ESPECIES[],2,FALSE)</f>
        <v>Brosimum parinarioides Ducke</v>
      </c>
      <c r="F1659" s="64" t="s">
        <v>54</v>
      </c>
      <c r="G1659" s="64">
        <v>208</v>
      </c>
      <c r="H1659" s="97">
        <f>CENSO[[#This Row],[CAP (cm)]]/PI()</f>
        <v>66.208456326228458</v>
      </c>
      <c r="I1659" s="64">
        <v>18</v>
      </c>
      <c r="J1659" s="96">
        <f>(PI()*(CENSO[[#This Row],[DAP (cm)]]^2))/40000</f>
        <v>0.34428397289638796</v>
      </c>
      <c r="K1659" s="96">
        <f>CENSO[[#This Row],[g (m²)]]*CENSO[[#This Row],[H (m)]]*0.7</f>
        <v>4.337978058494488</v>
      </c>
      <c r="L1659" s="64">
        <v>2</v>
      </c>
      <c r="M1659" s="65">
        <v>367273.9</v>
      </c>
      <c r="N1659" s="87">
        <v>9707531.3000000007</v>
      </c>
      <c r="O1659" s="87" t="s">
        <v>1227</v>
      </c>
      <c r="P1659" s="87" t="str">
        <f>VLOOKUP(CENSO[[#This Row],[DAP (cm)]],CD[],2,TRUE)</f>
        <v>TORA</v>
      </c>
      <c r="Q1659" s="87" t="str">
        <f>VLOOKUP(CENSO[[#This Row],[DAP (cm)]],DD[],2,TRUE)</f>
        <v>60├ 70</v>
      </c>
      <c r="R1659" s="87" t="str" cm="1">
        <f t="array" ref="R1659">INDEX(_xlfn.TEXTSPLIT(CENSO[[#This Row],[NOME CIENTIFICO]]," "),1)</f>
        <v>Brosimum</v>
      </c>
      <c r="S1659" s="98" t="s">
        <v>1004</v>
      </c>
      <c r="T1659" s="87">
        <f>_xlfn.MINIFS(CENSO[DAP (cm)],CENSO[NOME CIENTIFICO],CENSO[[#This Row],[NOME CIENTIFICO]])</f>
        <v>41.38028520389279</v>
      </c>
      <c r="U16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659" s="87" t="str">
        <f>IF(CENSO[[#This Row],[DAP (cm)]]&lt;CENSO[[#This Row],[DMCE (cm)]],"DAP &lt; DMCE","DAP ≥ DMCE")</f>
        <v>DAP ≥ DMCE</v>
      </c>
      <c r="W1659" s="87" t="str">
        <f>IF(CENSO[[#This Row],[DAP (cm)]]&gt;200, "Superior", "Inferior")</f>
        <v>Inferior</v>
      </c>
      <c r="X1659" s="87" t="str">
        <f>VLOOKUP(CENSO[[#This Row],[NOME COMUM]],ESPECIES[],4,FALSE)</f>
        <v>Não</v>
      </c>
      <c r="Y1659" s="87" t="str">
        <f>IF(IFERROR(VLOOKUP(CENSO[[#This Row],[NOME COMUM]],COMERCIAIS[],2, FALSE), "Não") &lt;&gt; "Não", "Sim", "Não")</f>
        <v>Não</v>
      </c>
      <c r="Z1659" s="133">
        <f>CENSO[[#This Row],[g (m²)]]/SUM(AEEF[AEEF-UT])</f>
        <v>6.023735864581724E-4</v>
      </c>
      <c r="AA1659" s="133">
        <f>CENSO[[#This Row],[v (m³)]]/SUM(AEEF[AEEF-UT])</f>
        <v>7.5899071893729712E-3</v>
      </c>
    </row>
    <row r="1660" spans="1:27" ht="14">
      <c r="A1660" s="86">
        <v>1</v>
      </c>
      <c r="B1660" s="86">
        <v>1</v>
      </c>
      <c r="C1660" s="63">
        <v>52</v>
      </c>
      <c r="D1660" s="63">
        <v>1659</v>
      </c>
      <c r="E1660" s="63" t="str">
        <f>VLOOKUP(CENSO[[#This Row],[NOME COMUM]],ESPECIES[],2,FALSE)</f>
        <v>Hymenaea courbaril L.</v>
      </c>
      <c r="F1660" s="64" t="s">
        <v>3</v>
      </c>
      <c r="G1660" s="64">
        <v>230</v>
      </c>
      <c r="H1660" s="97">
        <f>CENSO[[#This Row],[CAP (cm)]]/PI()</f>
        <v>73.211273822271863</v>
      </c>
      <c r="I1660" s="64">
        <v>22</v>
      </c>
      <c r="J1660" s="96">
        <f>(PI()*(CENSO[[#This Row],[DAP (cm)]]^2))/40000</f>
        <v>0.42096482447806327</v>
      </c>
      <c r="K1660" s="96">
        <f>CENSO[[#This Row],[g (m²)]]*CENSO[[#This Row],[H (m)]]*0.7</f>
        <v>6.4828582969621742</v>
      </c>
      <c r="L1660" s="64">
        <v>1</v>
      </c>
      <c r="M1660" s="65">
        <v>367279.9</v>
      </c>
      <c r="N1660" s="87">
        <v>9707525.9000000004</v>
      </c>
      <c r="O1660" s="87" t="s">
        <v>1228</v>
      </c>
      <c r="P1660" s="87" t="str">
        <f>VLOOKUP(CENSO[[#This Row],[DAP (cm)]],CD[],2,TRUE)</f>
        <v>TORA</v>
      </c>
      <c r="Q1660" s="87" t="str">
        <f>VLOOKUP(CENSO[[#This Row],[DAP (cm)]],DD[],2,TRUE)</f>
        <v>70├ 80</v>
      </c>
      <c r="R1660" s="87" t="str" cm="1">
        <f t="array" ref="R1660">INDEX(_xlfn.TEXTSPLIT(CENSO[[#This Row],[NOME CIENTIFICO]]," "),1)</f>
        <v>Hymenaea</v>
      </c>
      <c r="S1660" s="98" t="s">
        <v>1004</v>
      </c>
      <c r="T1660" s="87">
        <f>_xlfn.MINIFS(CENSO[DAP (cm)],CENSO[NOME CIENTIFICO],CENSO[[#This Row],[NOME CIENTIFICO]])</f>
        <v>41.38028520389279</v>
      </c>
      <c r="U16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660" s="87" t="str">
        <f>IF(CENSO[[#This Row],[DAP (cm)]]&lt;CENSO[[#This Row],[DMCE (cm)]],"DAP &lt; DMCE","DAP ≥ DMCE")</f>
        <v>DAP ≥ DMCE</v>
      </c>
      <c r="W1660" s="87" t="str">
        <f>IF(CENSO[[#This Row],[DAP (cm)]]&gt;200, "Superior", "Inferior")</f>
        <v>Inferior</v>
      </c>
      <c r="X1660" s="87" t="str">
        <f>VLOOKUP(CENSO[[#This Row],[NOME COMUM]],ESPECIES[],4,FALSE)</f>
        <v>Não</v>
      </c>
      <c r="Y1660" s="87" t="str">
        <f>IF(IFERROR(VLOOKUP(CENSO[[#This Row],[NOME COMUM]],COMERCIAIS[],2, FALSE), "Não") &lt;&gt; "Não", "Sim", "Não")</f>
        <v>Sim</v>
      </c>
      <c r="Z1660" s="133">
        <f>CENSO[[#This Row],[g (m²)]]/SUM(AEEF[AEEF-UT])</f>
        <v>7.3653759993614395E-4</v>
      </c>
      <c r="AA1660" s="133">
        <f>CENSO[[#This Row],[v (m³)]]/SUM(AEEF[AEEF-UT])</f>
        <v>1.1342679039016616E-2</v>
      </c>
    </row>
    <row r="1661" spans="1:27" ht="14">
      <c r="A1661" s="86">
        <v>1</v>
      </c>
      <c r="B1661" s="86">
        <v>1</v>
      </c>
      <c r="C1661" s="63">
        <v>52</v>
      </c>
      <c r="D1661" s="63">
        <v>1660</v>
      </c>
      <c r="E1661" s="63" t="str">
        <f>VLOOKUP(CENSO[[#This Row],[NOME COMUM]],ESPECIES[],2,FALSE)</f>
        <v>Swartzia ingaefolia Ducke</v>
      </c>
      <c r="F1661" s="64" t="s">
        <v>80</v>
      </c>
      <c r="G1661" s="64">
        <v>187</v>
      </c>
      <c r="H1661" s="97">
        <f>CENSO[[#This Row],[CAP (cm)]]/PI()</f>
        <v>59.523948716368857</v>
      </c>
      <c r="I1661" s="64">
        <v>16</v>
      </c>
      <c r="J1661" s="96">
        <f>(PI()*(CENSO[[#This Row],[DAP (cm)]]^2))/40000</f>
        <v>0.27827446024902436</v>
      </c>
      <c r="K1661" s="96">
        <f>CENSO[[#This Row],[g (m²)]]*CENSO[[#This Row],[H (m)]]*0.7</f>
        <v>3.1166739547890727</v>
      </c>
      <c r="L1661" s="64">
        <v>2</v>
      </c>
      <c r="M1661" s="65">
        <v>367278</v>
      </c>
      <c r="N1661" s="87">
        <v>9707516.9000000004</v>
      </c>
      <c r="O1661" s="87" t="s">
        <v>1227</v>
      </c>
      <c r="P1661" s="87" t="str">
        <f>VLOOKUP(CENSO[[#This Row],[DAP (cm)]],CD[],2,TRUE)</f>
        <v>TORA</v>
      </c>
      <c r="Q1661" s="87" t="str">
        <f>VLOOKUP(CENSO[[#This Row],[DAP (cm)]],DD[],2,TRUE)</f>
        <v>50├ 60</v>
      </c>
      <c r="R1661" s="87" t="str" cm="1">
        <f t="array" ref="R1661">INDEX(_xlfn.TEXTSPLIT(CENSO[[#This Row],[NOME CIENTIFICO]]," "),1)</f>
        <v>Swartzia</v>
      </c>
      <c r="S1661" s="98" t="s">
        <v>1004</v>
      </c>
      <c r="T1661" s="87">
        <f>_xlfn.MINIFS(CENSO[DAP (cm)],CENSO[NOME CIENTIFICO],CENSO[[#This Row],[NOME CIENTIFICO]])</f>
        <v>42.335214862444161</v>
      </c>
      <c r="U16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1661" s="87" t="str">
        <f>IF(CENSO[[#This Row],[DAP (cm)]]&lt;CENSO[[#This Row],[DMCE (cm)]],"DAP &lt; DMCE","DAP ≥ DMCE")</f>
        <v>DAP ≥ DMCE</v>
      </c>
      <c r="W1661" s="87" t="str">
        <f>IF(CENSO[[#This Row],[DAP (cm)]]&gt;200, "Superior", "Inferior")</f>
        <v>Inferior</v>
      </c>
      <c r="X1661" s="87" t="str">
        <f>VLOOKUP(CENSO[[#This Row],[NOME COMUM]],ESPECIES[],4,FALSE)</f>
        <v>Não</v>
      </c>
      <c r="Y1661" s="87" t="str">
        <f>IF(IFERROR(VLOOKUP(CENSO[[#This Row],[NOME COMUM]],COMERCIAIS[],2, FALSE), "Não") &lt;&gt; "Não", "Sim", "Não")</f>
        <v>Não</v>
      </c>
      <c r="Z1661" s="133">
        <f>CENSO[[#This Row],[g (m²)]]/SUM(AEEF[AEEF-UT])</f>
        <v>4.8688059229049158E-4</v>
      </c>
      <c r="AA1661" s="133">
        <f>CENSO[[#This Row],[v (m³)]]/SUM(AEEF[AEEF-UT])</f>
        <v>5.4530626336535054E-3</v>
      </c>
    </row>
    <row r="1662" spans="1:27" ht="14">
      <c r="A1662" s="86">
        <v>1</v>
      </c>
      <c r="B1662" s="86">
        <v>1</v>
      </c>
      <c r="C1662" s="63">
        <v>52</v>
      </c>
      <c r="D1662" s="63">
        <v>1661</v>
      </c>
      <c r="E1662" s="63" t="str">
        <f>VLOOKUP(CENSO[[#This Row],[NOME COMUM]],ESPECIES[],2,FALSE)</f>
        <v>Bertholletia excelsa Humb. &amp; Bonpl.</v>
      </c>
      <c r="F1662" s="64" t="s">
        <v>37</v>
      </c>
      <c r="G1662" s="64">
        <v>300</v>
      </c>
      <c r="H1662" s="97">
        <f>CENSO[[#This Row],[CAP (cm)]]/PI()</f>
        <v>95.4929658551372</v>
      </c>
      <c r="I1662" s="64">
        <v>18</v>
      </c>
      <c r="J1662" s="96">
        <f>(PI()*(CENSO[[#This Row],[DAP (cm)]]^2))/40000</f>
        <v>0.7161972439135289</v>
      </c>
      <c r="K1662" s="96">
        <f>CENSO[[#This Row],[g (m²)]]*CENSO[[#This Row],[H (m)]]*0.7</f>
        <v>9.0240852733104635</v>
      </c>
      <c r="L1662" s="64">
        <v>1</v>
      </c>
      <c r="M1662" s="65">
        <v>367283.299999999</v>
      </c>
      <c r="N1662" s="87">
        <v>9707518.9000000004</v>
      </c>
      <c r="O1662" s="87" t="s">
        <v>424</v>
      </c>
      <c r="P1662" s="87" t="str">
        <f>VLOOKUP(CENSO[[#This Row],[DAP (cm)]],CD[],2,TRUE)</f>
        <v>TORA</v>
      </c>
      <c r="Q1662" s="87" t="str">
        <f>VLOOKUP(CENSO[[#This Row],[DAP (cm)]],DD[],2,TRUE)</f>
        <v>90├ 100</v>
      </c>
      <c r="R1662" s="87" t="str" cm="1">
        <f t="array" ref="R1662">INDEX(_xlfn.TEXTSPLIT(CENSO[[#This Row],[NOME CIENTIFICO]]," "),1)</f>
        <v>Bertholletia</v>
      </c>
      <c r="S1662" s="98" t="s">
        <v>1004</v>
      </c>
      <c r="T1662" s="87">
        <f>_xlfn.MINIFS(CENSO[DAP (cm)],CENSO[NOME CIENTIFICO],CENSO[[#This Row],[NOME CIENTIFICO]])</f>
        <v>41.38028520389279</v>
      </c>
      <c r="U16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662" s="87" t="str">
        <f>IF(CENSO[[#This Row],[DAP (cm)]]&lt;CENSO[[#This Row],[DMCE (cm)]],"DAP &lt; DMCE","DAP ≥ DMCE")</f>
        <v>DAP ≥ DMCE</v>
      </c>
      <c r="W1662" s="87" t="str">
        <f>IF(CENSO[[#This Row],[DAP (cm)]]&gt;200, "Superior", "Inferior")</f>
        <v>Inferior</v>
      </c>
      <c r="X1662" s="87" t="str">
        <f>VLOOKUP(CENSO[[#This Row],[NOME COMUM]],ESPECIES[],4,FALSE)</f>
        <v>Protegida</v>
      </c>
      <c r="Y1662" s="87" t="str">
        <f>IF(IFERROR(VLOOKUP(CENSO[[#This Row],[NOME COMUM]],COMERCIAIS[],2, FALSE), "Não") &lt;&gt; "Não", "Sim", "Não")</f>
        <v>Não</v>
      </c>
      <c r="Z1662" s="133">
        <f>CENSO[[#This Row],[g (m²)]]/SUM(AEEF[AEEF-UT])</f>
        <v>1.2530885443148001E-3</v>
      </c>
      <c r="AA1662" s="133">
        <f>CENSO[[#This Row],[v (m³)]]/SUM(AEEF[AEEF-UT])</f>
        <v>1.578891565836648E-2</v>
      </c>
    </row>
    <row r="1663" spans="1:27" ht="14">
      <c r="A1663" s="86">
        <v>1</v>
      </c>
      <c r="B1663" s="86">
        <v>1</v>
      </c>
      <c r="C1663" s="63">
        <v>52</v>
      </c>
      <c r="D1663" s="63">
        <v>1662</v>
      </c>
      <c r="E1663" s="63" t="str">
        <f>VLOOKUP(CENSO[[#This Row],[NOME COMUM]],ESPECIES[],2,FALSE)</f>
        <v>Ormosia paraensis Ducke</v>
      </c>
      <c r="F1663" s="64" t="s">
        <v>99</v>
      </c>
      <c r="G1663" s="64">
        <v>140</v>
      </c>
      <c r="H1663" s="97">
        <f>CENSO[[#This Row],[CAP (cm)]]/PI()</f>
        <v>44.563384065730695</v>
      </c>
      <c r="I1663" s="64">
        <v>13</v>
      </c>
      <c r="J1663" s="96">
        <f>(PI()*(CENSO[[#This Row],[DAP (cm)]]^2))/40000</f>
        <v>0.15597184423005742</v>
      </c>
      <c r="K1663" s="96">
        <f>CENSO[[#This Row],[g (m²)]]*CENSO[[#This Row],[H (m)]]*0.7</f>
        <v>1.4193437824935224</v>
      </c>
      <c r="L1663" s="64">
        <v>1</v>
      </c>
      <c r="M1663" s="65">
        <v>367287.09999999899</v>
      </c>
      <c r="N1663" s="87">
        <v>9707515.5999999903</v>
      </c>
      <c r="O1663" s="98" t="s">
        <v>1225</v>
      </c>
      <c r="P1663" s="87" t="str">
        <f>VLOOKUP(CENSO[[#This Row],[DAP (cm)]],CD[],2,TRUE)</f>
        <v>TORETE</v>
      </c>
      <c r="Q1663" s="87" t="str">
        <f>VLOOKUP(CENSO[[#This Row],[DAP (cm)]],DD[],2,TRUE)</f>
        <v>40├ 50</v>
      </c>
      <c r="R1663" s="87" t="str" cm="1">
        <f t="array" ref="R1663">INDEX(_xlfn.TEXTSPLIT(CENSO[[#This Row],[NOME CIENTIFICO]]," "),1)</f>
        <v>Ormosia</v>
      </c>
      <c r="S1663" s="98" t="s">
        <v>1004</v>
      </c>
      <c r="T1663" s="87">
        <f>_xlfn.MINIFS(CENSO[DAP (cm)],CENSO[NOME CIENTIFICO],CENSO[[#This Row],[NOME CIENTIFICO]])</f>
        <v>44.563384065730695</v>
      </c>
      <c r="U16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54.563384065730695</v>
      </c>
      <c r="V1663" s="87" t="str">
        <f>IF(CENSO[[#This Row],[DAP (cm)]]&lt;CENSO[[#This Row],[DMCE (cm)]],"DAP &lt; DMCE","DAP ≥ DMCE")</f>
        <v>DAP &lt; DMCE</v>
      </c>
      <c r="W1663" s="87" t="str">
        <f>IF(CENSO[[#This Row],[DAP (cm)]]&gt;200, "Superior", "Inferior")</f>
        <v>Inferior</v>
      </c>
      <c r="X1663" s="87" t="str">
        <f>VLOOKUP(CENSO[[#This Row],[NOME COMUM]],ESPECIES[],4,FALSE)</f>
        <v>Não</v>
      </c>
      <c r="Y1663" s="87" t="str">
        <f>IF(IFERROR(VLOOKUP(CENSO[[#This Row],[NOME COMUM]],COMERCIAIS[],2, FALSE), "Não") &lt;&gt; "Não", "Sim", "Não")</f>
        <v>Não</v>
      </c>
      <c r="Z1663" s="133">
        <f>CENSO[[#This Row],[g (m²)]]/SUM(AEEF[AEEF-UT])</f>
        <v>2.7289483853966759E-4</v>
      </c>
      <c r="AA1663" s="133">
        <f>CENSO[[#This Row],[v (m³)]]/SUM(AEEF[AEEF-UT])</f>
        <v>2.4833430307109748E-3</v>
      </c>
    </row>
    <row r="1664" spans="1:27" ht="14">
      <c r="A1664" s="86">
        <v>1</v>
      </c>
      <c r="B1664" s="86">
        <v>1</v>
      </c>
      <c r="C1664" s="63">
        <v>52</v>
      </c>
      <c r="D1664" s="63">
        <v>1663</v>
      </c>
      <c r="E1664" s="63" t="str">
        <f>VLOOKUP(CENSO[[#This Row],[NOME COMUM]],ESPECIES[],2,FALSE)</f>
        <v>Didymopanax calvum Decne. &amp; Planch.</v>
      </c>
      <c r="F1664" s="64" t="s">
        <v>52</v>
      </c>
      <c r="G1664" s="64">
        <v>190</v>
      </c>
      <c r="H1664" s="97">
        <f>CENSO[[#This Row],[CAP (cm)]]/PI()</f>
        <v>60.478878374920228</v>
      </c>
      <c r="I1664" s="64">
        <v>17</v>
      </c>
      <c r="J1664" s="96">
        <f>(PI()*(CENSO[[#This Row],[DAP (cm)]]^2))/40000</f>
        <v>0.28727467228087106</v>
      </c>
      <c r="K1664" s="96">
        <f>CENSO[[#This Row],[g (m²)]]*CENSO[[#This Row],[H (m)]]*0.7</f>
        <v>3.4185686001423652</v>
      </c>
      <c r="L1664" s="64">
        <v>1</v>
      </c>
      <c r="M1664" s="65">
        <v>367286.5</v>
      </c>
      <c r="N1664" s="87">
        <v>9707506.6999999899</v>
      </c>
      <c r="O1664" s="87" t="s">
        <v>1227</v>
      </c>
      <c r="P1664" s="87" t="str">
        <f>VLOOKUP(CENSO[[#This Row],[DAP (cm)]],CD[],2,TRUE)</f>
        <v>TORA</v>
      </c>
      <c r="Q1664" s="87" t="str">
        <f>VLOOKUP(CENSO[[#This Row],[DAP (cm)]],DD[],2,TRUE)</f>
        <v>60├ 70</v>
      </c>
      <c r="R1664" s="87" t="str" cm="1">
        <f t="array" ref="R1664">INDEX(_xlfn.TEXTSPLIT(CENSO[[#This Row],[NOME CIENTIFICO]]," "),1)</f>
        <v>Didymopanax</v>
      </c>
      <c r="S1664" s="98" t="s">
        <v>1004</v>
      </c>
      <c r="T1664" s="87">
        <f>_xlfn.MINIFS(CENSO[DAP (cm)],CENSO[NOME CIENTIFICO],CENSO[[#This Row],[NOME CIENTIFICO]])</f>
        <v>46.791553269017228</v>
      </c>
      <c r="U16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56.791553269017228</v>
      </c>
      <c r="V1664" s="87" t="str">
        <f>IF(CENSO[[#This Row],[DAP (cm)]]&lt;CENSO[[#This Row],[DMCE (cm)]],"DAP &lt; DMCE","DAP ≥ DMCE")</f>
        <v>DAP ≥ DMCE</v>
      </c>
      <c r="W1664" s="87" t="str">
        <f>IF(CENSO[[#This Row],[DAP (cm)]]&gt;200, "Superior", "Inferior")</f>
        <v>Inferior</v>
      </c>
      <c r="X1664" s="87" t="str">
        <f>VLOOKUP(CENSO[[#This Row],[NOME COMUM]],ESPECIES[],4,FALSE)</f>
        <v>Não</v>
      </c>
      <c r="Y1664" s="87" t="str">
        <f>IF(IFERROR(VLOOKUP(CENSO[[#This Row],[NOME COMUM]],COMERCIAIS[],2, FALSE), "Não") &lt;&gt; "Não", "Sim", "Não")</f>
        <v>Não</v>
      </c>
      <c r="Z1664" s="133">
        <f>CENSO[[#This Row],[g (m²)]]/SUM(AEEF[AEEF-UT])</f>
        <v>5.0262773833071434E-4</v>
      </c>
      <c r="AA1664" s="133">
        <f>CENSO[[#This Row],[v (m³)]]/SUM(AEEF[AEEF-UT])</f>
        <v>5.9812700861354992E-3</v>
      </c>
    </row>
    <row r="1665" spans="1:27" ht="14">
      <c r="A1665" s="86">
        <v>1</v>
      </c>
      <c r="B1665" s="86">
        <v>1</v>
      </c>
      <c r="C1665" s="63">
        <v>52</v>
      </c>
      <c r="D1665" s="63">
        <v>1664</v>
      </c>
      <c r="E1665" s="63" t="str">
        <f>VLOOKUP(CENSO[[#This Row],[NOME COMUM]],ESPECIES[],2,FALSE)</f>
        <v>Parkia multijuga Benth.</v>
      </c>
      <c r="F1665" s="64" t="s">
        <v>75</v>
      </c>
      <c r="G1665" s="64">
        <v>143</v>
      </c>
      <c r="H1665" s="97">
        <f>CENSO[[#This Row],[CAP (cm)]]/PI()</f>
        <v>45.518313724282066</v>
      </c>
      <c r="I1665" s="64">
        <v>14</v>
      </c>
      <c r="J1665" s="96">
        <f>(PI()*(CENSO[[#This Row],[DAP (cm)]]^2))/40000</f>
        <v>0.1627279715643084</v>
      </c>
      <c r="K1665" s="96">
        <f>CENSO[[#This Row],[g (m²)]]*CENSO[[#This Row],[H (m)]]*0.7</f>
        <v>1.5947341213302222</v>
      </c>
      <c r="L1665" s="64">
        <v>1</v>
      </c>
      <c r="M1665" s="65">
        <v>367295.7</v>
      </c>
      <c r="N1665" s="87">
        <v>9707518.5999999903</v>
      </c>
      <c r="O1665" s="98" t="s">
        <v>1225</v>
      </c>
      <c r="P1665" s="87" t="str">
        <f>VLOOKUP(CENSO[[#This Row],[DAP (cm)]],CD[],2,TRUE)</f>
        <v>TORETE</v>
      </c>
      <c r="Q1665" s="87" t="str">
        <f>VLOOKUP(CENSO[[#This Row],[DAP (cm)]],DD[],2,TRUE)</f>
        <v>40├ 50</v>
      </c>
      <c r="R1665" s="87" t="str" cm="1">
        <f t="array" ref="R1665">INDEX(_xlfn.TEXTSPLIT(CENSO[[#This Row],[NOME CIENTIFICO]]," "),1)</f>
        <v>Parkia</v>
      </c>
      <c r="S1665" s="98" t="s">
        <v>1004</v>
      </c>
      <c r="T1665" s="87">
        <f>_xlfn.MINIFS(CENSO[DAP (cm)],CENSO[NOME CIENTIFICO],CENSO[[#This Row],[NOME CIENTIFICO]])</f>
        <v>39.788735772973837</v>
      </c>
      <c r="U16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65" s="87" t="str">
        <f>IF(CENSO[[#This Row],[DAP (cm)]]&lt;CENSO[[#This Row],[DMCE (cm)]],"DAP &lt; DMCE","DAP ≥ DMCE")</f>
        <v>DAP &lt; DMCE</v>
      </c>
      <c r="W1665" s="87" t="str">
        <f>IF(CENSO[[#This Row],[DAP (cm)]]&gt;200, "Superior", "Inferior")</f>
        <v>Inferior</v>
      </c>
      <c r="X1665" s="87" t="str">
        <f>VLOOKUP(CENSO[[#This Row],[NOME COMUM]],ESPECIES[],4,FALSE)</f>
        <v>Não</v>
      </c>
      <c r="Y1665" s="87" t="str">
        <f>IF(IFERROR(VLOOKUP(CENSO[[#This Row],[NOME COMUM]],COMERCIAIS[],2, FALSE), "Não") &lt;&gt; "Não", "Sim", "Não")</f>
        <v>Não</v>
      </c>
      <c r="Z1665" s="133">
        <f>CENSO[[#This Row],[g (m²)]]/SUM(AEEF[AEEF-UT])</f>
        <v>2.8471564047437059E-4</v>
      </c>
      <c r="AA1665" s="133">
        <f>CENSO[[#This Row],[v (m³)]]/SUM(AEEF[AEEF-UT])</f>
        <v>2.7902132766488316E-3</v>
      </c>
    </row>
    <row r="1666" spans="1:27" ht="14">
      <c r="A1666" s="86">
        <v>1</v>
      </c>
      <c r="B1666" s="86">
        <v>1</v>
      </c>
      <c r="C1666" s="63">
        <v>52</v>
      </c>
      <c r="D1666" s="63">
        <v>1665</v>
      </c>
      <c r="E1666" s="63" t="str">
        <f>VLOOKUP(CENSO[[#This Row],[NOME COMUM]],ESPECIES[],2,FALSE)</f>
        <v>Parkia multijuga Benth.</v>
      </c>
      <c r="F1666" s="64" t="s">
        <v>75</v>
      </c>
      <c r="G1666" s="64">
        <v>172</v>
      </c>
      <c r="H1666" s="97">
        <f>CENSO[[#This Row],[CAP (cm)]]/PI()</f>
        <v>54.749300423611999</v>
      </c>
      <c r="I1666" s="64">
        <v>19</v>
      </c>
      <c r="J1666" s="96">
        <f>(PI()*(CENSO[[#This Row],[DAP (cm)]]^2))/40000</f>
        <v>0.23542199182153159</v>
      </c>
      <c r="K1666" s="96">
        <f>CENSO[[#This Row],[g (m²)]]*CENSO[[#This Row],[H (m)]]*0.7</f>
        <v>3.1311124912263701</v>
      </c>
      <c r="L1666" s="64">
        <v>1</v>
      </c>
      <c r="M1666" s="65">
        <v>367299</v>
      </c>
      <c r="N1666" s="87">
        <v>9707519.6999999899</v>
      </c>
      <c r="O1666" s="87" t="s">
        <v>1227</v>
      </c>
      <c r="P1666" s="87" t="str">
        <f>VLOOKUP(CENSO[[#This Row],[DAP (cm)]],CD[],2,TRUE)</f>
        <v>TORA</v>
      </c>
      <c r="Q1666" s="87" t="str">
        <f>VLOOKUP(CENSO[[#This Row],[DAP (cm)]],DD[],2,TRUE)</f>
        <v>50├ 60</v>
      </c>
      <c r="R1666" s="87" t="str" cm="1">
        <f t="array" ref="R1666">INDEX(_xlfn.TEXTSPLIT(CENSO[[#This Row],[NOME CIENTIFICO]]," "),1)</f>
        <v>Parkia</v>
      </c>
      <c r="S1666" s="98" t="s">
        <v>1004</v>
      </c>
      <c r="T1666" s="87">
        <f>_xlfn.MINIFS(CENSO[DAP (cm)],CENSO[NOME CIENTIFICO],CENSO[[#This Row],[NOME CIENTIFICO]])</f>
        <v>39.788735772973837</v>
      </c>
      <c r="U16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66" s="87" t="str">
        <f>IF(CENSO[[#This Row],[DAP (cm)]]&lt;CENSO[[#This Row],[DMCE (cm)]],"DAP &lt; DMCE","DAP ≥ DMCE")</f>
        <v>DAP ≥ DMCE</v>
      </c>
      <c r="W1666" s="87" t="str">
        <f>IF(CENSO[[#This Row],[DAP (cm)]]&gt;200, "Superior", "Inferior")</f>
        <v>Inferior</v>
      </c>
      <c r="X1666" s="87" t="str">
        <f>VLOOKUP(CENSO[[#This Row],[NOME COMUM]],ESPECIES[],4,FALSE)</f>
        <v>Não</v>
      </c>
      <c r="Y1666" s="87" t="str">
        <f>IF(IFERROR(VLOOKUP(CENSO[[#This Row],[NOME COMUM]],COMERCIAIS[],2, FALSE), "Não") &lt;&gt; "Não", "Sim", "Não")</f>
        <v>Não</v>
      </c>
      <c r="Z1666" s="133">
        <f>CENSO[[#This Row],[g (m²)]]/SUM(AEEF[AEEF-UT])</f>
        <v>4.1190412772232278E-4</v>
      </c>
      <c r="AA1666" s="133">
        <f>CENSO[[#This Row],[v (m³)]]/SUM(AEEF[AEEF-UT])</f>
        <v>5.4783248987068933E-3</v>
      </c>
    </row>
    <row r="1667" spans="1:27" ht="14">
      <c r="A1667" s="86">
        <v>1</v>
      </c>
      <c r="B1667" s="86">
        <v>1</v>
      </c>
      <c r="C1667" s="63">
        <v>52</v>
      </c>
      <c r="D1667" s="63">
        <v>1666</v>
      </c>
      <c r="E1667" s="63" t="str">
        <f>VLOOKUP(CENSO[[#This Row],[NOME COMUM]],ESPECIES[],2,FALSE)</f>
        <v>Anacardium giganteum Hanck ex Engl.</v>
      </c>
      <c r="F1667" s="64" t="s">
        <v>47</v>
      </c>
      <c r="G1667" s="64">
        <v>193</v>
      </c>
      <c r="H1667" s="97">
        <f>CENSO[[#This Row],[CAP (cm)]]/PI()</f>
        <v>61.4338080334716</v>
      </c>
      <c r="I1667" s="64">
        <v>16</v>
      </c>
      <c r="J1667" s="96">
        <f>(PI()*(CENSO[[#This Row],[DAP (cm)]]^2))/40000</f>
        <v>0.29641812376150045</v>
      </c>
      <c r="K1667" s="96">
        <f>CENSO[[#This Row],[g (m²)]]*CENSO[[#This Row],[H (m)]]*0.7</f>
        <v>3.3198829861288051</v>
      </c>
      <c r="L1667" s="64">
        <v>1</v>
      </c>
      <c r="M1667" s="65">
        <v>367302.5</v>
      </c>
      <c r="N1667" s="87">
        <v>9707519.3000000007</v>
      </c>
      <c r="O1667" s="98" t="s">
        <v>1225</v>
      </c>
      <c r="P1667" s="87" t="str">
        <f>VLOOKUP(CENSO[[#This Row],[DAP (cm)]],CD[],2,TRUE)</f>
        <v>TORA</v>
      </c>
      <c r="Q1667" s="87" t="str">
        <f>VLOOKUP(CENSO[[#This Row],[DAP (cm)]],DD[],2,TRUE)</f>
        <v>60├ 70</v>
      </c>
      <c r="R1667" s="87" t="str" cm="1">
        <f t="array" ref="R1667">INDEX(_xlfn.TEXTSPLIT(CENSO[[#This Row],[NOME CIENTIFICO]]," "),1)</f>
        <v>Anacardium</v>
      </c>
      <c r="S1667" s="98" t="s">
        <v>1004</v>
      </c>
      <c r="T1667" s="87">
        <f>_xlfn.MINIFS(CENSO[DAP (cm)],CENSO[NOME CIENTIFICO],CENSO[[#This Row],[NOME CIENTIFICO]])</f>
        <v>57.295779513082323</v>
      </c>
      <c r="U16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67.295779513082323</v>
      </c>
      <c r="V1667" s="87" t="str">
        <f>IF(CENSO[[#This Row],[DAP (cm)]]&lt;CENSO[[#This Row],[DMCE (cm)]],"DAP &lt; DMCE","DAP ≥ DMCE")</f>
        <v>DAP &lt; DMCE</v>
      </c>
      <c r="W1667" s="87" t="str">
        <f>IF(CENSO[[#This Row],[DAP (cm)]]&gt;200, "Superior", "Inferior")</f>
        <v>Inferior</v>
      </c>
      <c r="X1667" s="87" t="str">
        <f>VLOOKUP(CENSO[[#This Row],[NOME COMUM]],ESPECIES[],4,FALSE)</f>
        <v>Não</v>
      </c>
      <c r="Y1667" s="87" t="str">
        <f>IF(IFERROR(VLOOKUP(CENSO[[#This Row],[NOME COMUM]],COMERCIAIS[],2, FALSE), "Não") &lt;&gt; "Não", "Sim", "Não")</f>
        <v>Não</v>
      </c>
      <c r="Z1667" s="133">
        <f>CENSO[[#This Row],[g (m²)]]/SUM(AEEF[AEEF-UT])</f>
        <v>5.1862550207979992E-4</v>
      </c>
      <c r="AA1667" s="133">
        <f>CENSO[[#This Row],[v (m³)]]/SUM(AEEF[AEEF-UT])</f>
        <v>5.8086056232937592E-3</v>
      </c>
    </row>
    <row r="1668" spans="1:27" ht="14">
      <c r="A1668" s="86">
        <v>1</v>
      </c>
      <c r="B1668" s="86">
        <v>1</v>
      </c>
      <c r="C1668" s="63">
        <v>52</v>
      </c>
      <c r="D1668" s="63">
        <v>1667</v>
      </c>
      <c r="E1668" s="63" t="str">
        <f>VLOOKUP(CENSO[[#This Row],[NOME COMUM]],ESPECIES[],2,FALSE)</f>
        <v>Ocotea cymbarum Kunth</v>
      </c>
      <c r="F1668" s="64" t="s">
        <v>11</v>
      </c>
      <c r="G1668" s="64">
        <v>139</v>
      </c>
      <c r="H1668" s="97">
        <f>CENSO[[#This Row],[CAP (cm)]]/PI()</f>
        <v>44.245074179546904</v>
      </c>
      <c r="I1668" s="64">
        <v>13</v>
      </c>
      <c r="J1668" s="96">
        <f>(PI()*(CENSO[[#This Row],[DAP (cm)]]^2))/40000</f>
        <v>0.15375163277392548</v>
      </c>
      <c r="K1668" s="96">
        <f>CENSO[[#This Row],[g (m²)]]*CENSO[[#This Row],[H (m)]]*0.7</f>
        <v>1.3991398582427219</v>
      </c>
      <c r="L1668" s="64">
        <v>1</v>
      </c>
      <c r="M1668" s="65">
        <v>367305.59999999899</v>
      </c>
      <c r="N1668" s="87">
        <v>9707523.3000000007</v>
      </c>
      <c r="O1668" s="98" t="s">
        <v>1225</v>
      </c>
      <c r="P1668" s="87" t="str">
        <f>VLOOKUP(CENSO[[#This Row],[DAP (cm)]],CD[],2,TRUE)</f>
        <v>TORETE</v>
      </c>
      <c r="Q1668" s="87" t="str">
        <f>VLOOKUP(CENSO[[#This Row],[DAP (cm)]],DD[],2,TRUE)</f>
        <v>40├ 50</v>
      </c>
      <c r="R1668" s="87" t="str" cm="1">
        <f t="array" ref="R1668">INDEX(_xlfn.TEXTSPLIT(CENSO[[#This Row],[NOME CIENTIFICO]]," "),1)</f>
        <v>Ocotea</v>
      </c>
      <c r="S1668" s="98" t="s">
        <v>1004</v>
      </c>
      <c r="T1668" s="87">
        <f>_xlfn.MINIFS(CENSO[DAP (cm)],CENSO[NOME CIENTIFICO],CENSO[[#This Row],[NOME CIENTIFICO]])</f>
        <v>39.470425886790046</v>
      </c>
      <c r="U16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68" s="87" t="str">
        <f>IF(CENSO[[#This Row],[DAP (cm)]]&lt;CENSO[[#This Row],[DMCE (cm)]],"DAP &lt; DMCE","DAP ≥ DMCE")</f>
        <v>DAP &lt; DMCE</v>
      </c>
      <c r="W1668" s="87" t="str">
        <f>IF(CENSO[[#This Row],[DAP (cm)]]&gt;200, "Superior", "Inferior")</f>
        <v>Inferior</v>
      </c>
      <c r="X1668" s="87" t="str">
        <f>VLOOKUP(CENSO[[#This Row],[NOME COMUM]],ESPECIES[],4,FALSE)</f>
        <v>Não</v>
      </c>
      <c r="Y1668" s="87" t="str">
        <f>IF(IFERROR(VLOOKUP(CENSO[[#This Row],[NOME COMUM]],COMERCIAIS[],2, FALSE), "Não") &lt;&gt; "Não", "Sim", "Não")</f>
        <v>Sim</v>
      </c>
      <c r="Z1668" s="133">
        <f>CENSO[[#This Row],[g (m²)]]/SUM(AEEF[AEEF-UT])</f>
        <v>2.6901026405229172E-4</v>
      </c>
      <c r="AA1668" s="133">
        <f>CENSO[[#This Row],[v (m³)]]/SUM(AEEF[AEEF-UT])</f>
        <v>2.4479934028758545E-3</v>
      </c>
    </row>
    <row r="1669" spans="1:27" ht="14">
      <c r="A1669" s="86">
        <v>1</v>
      </c>
      <c r="B1669" s="86">
        <v>1</v>
      </c>
      <c r="C1669" s="63">
        <v>52</v>
      </c>
      <c r="D1669" s="63">
        <v>1668</v>
      </c>
      <c r="E1669" s="63" t="str">
        <f>VLOOKUP(CENSO[[#This Row],[NOME COMUM]],ESPECIES[],2,FALSE)</f>
        <v>Piptadenia suaveolens Miq.</v>
      </c>
      <c r="F1669" s="64" t="s">
        <v>22</v>
      </c>
      <c r="G1669" s="64">
        <v>309</v>
      </c>
      <c r="H1669" s="97">
        <f>CENSO[[#This Row],[CAP (cm)]]/PI()</f>
        <v>98.357754830791322</v>
      </c>
      <c r="I1669" s="64">
        <v>17</v>
      </c>
      <c r="J1669" s="96">
        <f>(PI()*(CENSO[[#This Row],[DAP (cm)]]^2))/40000</f>
        <v>0.75981365606786289</v>
      </c>
      <c r="K1669" s="96">
        <f>CENSO[[#This Row],[g (m²)]]*CENSO[[#This Row],[H (m)]]*0.7</f>
        <v>9.0417825072075679</v>
      </c>
      <c r="L1669" s="64">
        <v>1</v>
      </c>
      <c r="M1669" s="65">
        <v>367296</v>
      </c>
      <c r="N1669" s="87">
        <v>9707507.5999999903</v>
      </c>
      <c r="O1669" s="87" t="s">
        <v>1228</v>
      </c>
      <c r="P1669" s="87" t="str">
        <f>VLOOKUP(CENSO[[#This Row],[DAP (cm)]],CD[],2,TRUE)</f>
        <v>TORA</v>
      </c>
      <c r="Q1669" s="87" t="str">
        <f>VLOOKUP(CENSO[[#This Row],[DAP (cm)]],DD[],2,TRUE)</f>
        <v>90├ 100</v>
      </c>
      <c r="R1669" s="87" t="str" cm="1">
        <f t="array" ref="R1669">INDEX(_xlfn.TEXTSPLIT(CENSO[[#This Row],[NOME CIENTIFICO]]," "),1)</f>
        <v>Piptadenia</v>
      </c>
      <c r="S1669" s="98" t="s">
        <v>1004</v>
      </c>
      <c r="T1669" s="87">
        <f>_xlfn.MINIFS(CENSO[DAP (cm)],CENSO[NOME CIENTIFICO],CENSO[[#This Row],[NOME CIENTIFICO]])</f>
        <v>39.788735772973837</v>
      </c>
      <c r="U16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69" s="87" t="str">
        <f>IF(CENSO[[#This Row],[DAP (cm)]]&lt;CENSO[[#This Row],[DMCE (cm)]],"DAP &lt; DMCE","DAP ≥ DMCE")</f>
        <v>DAP ≥ DMCE</v>
      </c>
      <c r="W1669" s="87" t="str">
        <f>IF(CENSO[[#This Row],[DAP (cm)]]&gt;200, "Superior", "Inferior")</f>
        <v>Inferior</v>
      </c>
      <c r="X1669" s="87" t="str">
        <f>VLOOKUP(CENSO[[#This Row],[NOME COMUM]],ESPECIES[],4,FALSE)</f>
        <v>Não</v>
      </c>
      <c r="Y1669" s="87" t="str">
        <f>IF(IFERROR(VLOOKUP(CENSO[[#This Row],[NOME COMUM]],COMERCIAIS[],2, FALSE), "Não") &lt;&gt; "Não", "Sim", "Não")</f>
        <v>Sim</v>
      </c>
      <c r="Z1669" s="133">
        <f>CENSO[[#This Row],[g (m²)]]/SUM(AEEF[AEEF-UT])</f>
        <v>1.3294016366635715E-3</v>
      </c>
      <c r="AA1669" s="133">
        <f>CENSO[[#This Row],[v (m³)]]/SUM(AEEF[AEEF-UT])</f>
        <v>1.5819879476296501E-2</v>
      </c>
    </row>
    <row r="1670" spans="1:27" ht="14">
      <c r="A1670" s="86">
        <v>1</v>
      </c>
      <c r="B1670" s="86">
        <v>1</v>
      </c>
      <c r="C1670" s="63">
        <v>52</v>
      </c>
      <c r="D1670" s="63">
        <v>1669</v>
      </c>
      <c r="E1670" s="63" t="str">
        <f>VLOOKUP(CENSO[[#This Row],[NOME COMUM]],ESPECIES[],2,FALSE)</f>
        <v>Piptadenia suaveolens Miq.</v>
      </c>
      <c r="F1670" s="64" t="s">
        <v>22</v>
      </c>
      <c r="G1670" s="64">
        <v>130</v>
      </c>
      <c r="H1670" s="97">
        <f>CENSO[[#This Row],[CAP (cm)]]/PI()</f>
        <v>41.38028520389279</v>
      </c>
      <c r="I1670" s="64">
        <v>13</v>
      </c>
      <c r="J1670" s="96">
        <f>(PI()*(CENSO[[#This Row],[DAP (cm)]]^2))/40000</f>
        <v>0.13448592691265157</v>
      </c>
      <c r="K1670" s="96">
        <f>CENSO[[#This Row],[g (m²)]]*CENSO[[#This Row],[H (m)]]*0.7</f>
        <v>1.2238219349051291</v>
      </c>
      <c r="L1670" s="64">
        <v>1</v>
      </c>
      <c r="M1670" s="65">
        <v>367307.59999999899</v>
      </c>
      <c r="N1670" s="87">
        <v>9707494.6999999899</v>
      </c>
      <c r="O1670" s="98" t="s">
        <v>1225</v>
      </c>
      <c r="P1670" s="87" t="str">
        <f>VLOOKUP(CENSO[[#This Row],[DAP (cm)]],CD[],2,TRUE)</f>
        <v>TORETE</v>
      </c>
      <c r="Q1670" s="87" t="str">
        <f>VLOOKUP(CENSO[[#This Row],[DAP (cm)]],DD[],2,TRUE)</f>
        <v>40├ 50</v>
      </c>
      <c r="R1670" s="87" t="str" cm="1">
        <f t="array" ref="R1670">INDEX(_xlfn.TEXTSPLIT(CENSO[[#This Row],[NOME CIENTIFICO]]," "),1)</f>
        <v>Piptadenia</v>
      </c>
      <c r="S1670" s="98" t="s">
        <v>1004</v>
      </c>
      <c r="T1670" s="87">
        <f>_xlfn.MINIFS(CENSO[DAP (cm)],CENSO[NOME CIENTIFICO],CENSO[[#This Row],[NOME CIENTIFICO]])</f>
        <v>39.788735772973837</v>
      </c>
      <c r="U16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70" s="87" t="str">
        <f>IF(CENSO[[#This Row],[DAP (cm)]]&lt;CENSO[[#This Row],[DMCE (cm)]],"DAP &lt; DMCE","DAP ≥ DMCE")</f>
        <v>DAP &lt; DMCE</v>
      </c>
      <c r="W1670" s="87" t="str">
        <f>IF(CENSO[[#This Row],[DAP (cm)]]&gt;200, "Superior", "Inferior")</f>
        <v>Inferior</v>
      </c>
      <c r="X1670" s="87" t="str">
        <f>VLOOKUP(CENSO[[#This Row],[NOME COMUM]],ESPECIES[],4,FALSE)</f>
        <v>Não</v>
      </c>
      <c r="Y1670" s="87" t="str">
        <f>IF(IFERROR(VLOOKUP(CENSO[[#This Row],[NOME COMUM]],COMERCIAIS[],2, FALSE), "Não") &lt;&gt; "Não", "Sim", "Não")</f>
        <v>Sim</v>
      </c>
      <c r="Z1670" s="133">
        <f>CENSO[[#This Row],[g (m²)]]/SUM(AEEF[AEEF-UT])</f>
        <v>2.3530218221022364E-4</v>
      </c>
      <c r="AA1670" s="133">
        <f>CENSO[[#This Row],[v (m³)]]/SUM(AEEF[AEEF-UT])</f>
        <v>2.1412498581130346E-3</v>
      </c>
    </row>
    <row r="1671" spans="1:27" ht="14">
      <c r="A1671" s="86">
        <v>1</v>
      </c>
      <c r="B1671" s="86">
        <v>1</v>
      </c>
      <c r="C1671" s="63">
        <v>52</v>
      </c>
      <c r="D1671" s="63">
        <v>1670</v>
      </c>
      <c r="E1671" s="63" t="str">
        <f>VLOOKUP(CENSO[[#This Row],[NOME COMUM]],ESPECIES[],2,FALSE)</f>
        <v>Lecythis pisonis Cambess.</v>
      </c>
      <c r="F1671" s="64" t="s">
        <v>9</v>
      </c>
      <c r="G1671" s="64">
        <v>143</v>
      </c>
      <c r="H1671" s="97">
        <f>CENSO[[#This Row],[CAP (cm)]]/PI()</f>
        <v>45.518313724282066</v>
      </c>
      <c r="I1671" s="64">
        <v>13</v>
      </c>
      <c r="J1671" s="96">
        <f>(PI()*(CENSO[[#This Row],[DAP (cm)]]^2))/40000</f>
        <v>0.1627279715643084</v>
      </c>
      <c r="K1671" s="96">
        <f>CENSO[[#This Row],[g (m²)]]*CENSO[[#This Row],[H (m)]]*0.7</f>
        <v>1.4808245412352063</v>
      </c>
      <c r="L1671" s="64">
        <v>1</v>
      </c>
      <c r="M1671" s="65">
        <v>367321.20953284</v>
      </c>
      <c r="N1671" s="87">
        <v>9707495.6484229192</v>
      </c>
      <c r="O1671" s="98" t="s">
        <v>1225</v>
      </c>
      <c r="P1671" s="87" t="str">
        <f>VLOOKUP(CENSO[[#This Row],[DAP (cm)]],CD[],2,TRUE)</f>
        <v>TORETE</v>
      </c>
      <c r="Q1671" s="87" t="str">
        <f>VLOOKUP(CENSO[[#This Row],[DAP (cm)]],DD[],2,TRUE)</f>
        <v>40├ 50</v>
      </c>
      <c r="R1671" s="87" t="str" cm="1">
        <f t="array" ref="R1671">INDEX(_xlfn.TEXTSPLIT(CENSO[[#This Row],[NOME CIENTIFICO]]," "),1)</f>
        <v>Lecythis</v>
      </c>
      <c r="S1671" s="98" t="s">
        <v>1004</v>
      </c>
      <c r="T1671" s="87">
        <f>_xlfn.MINIFS(CENSO[DAP (cm)],CENSO[NOME CIENTIFICO],CENSO[[#This Row],[NOME CIENTIFICO]])</f>
        <v>40.743665431525208</v>
      </c>
      <c r="U16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1671" s="87" t="str">
        <f>IF(CENSO[[#This Row],[DAP (cm)]]&lt;CENSO[[#This Row],[DMCE (cm)]],"DAP &lt; DMCE","DAP ≥ DMCE")</f>
        <v>DAP &lt; DMCE</v>
      </c>
      <c r="W1671" s="87" t="str">
        <f>IF(CENSO[[#This Row],[DAP (cm)]]&gt;200, "Superior", "Inferior")</f>
        <v>Inferior</v>
      </c>
      <c r="X1671" s="87" t="str">
        <f>VLOOKUP(CENSO[[#This Row],[NOME COMUM]],ESPECIES[],4,FALSE)</f>
        <v>Não</v>
      </c>
      <c r="Y1671" s="87" t="str">
        <f>IF(IFERROR(VLOOKUP(CENSO[[#This Row],[NOME COMUM]],COMERCIAIS[],2, FALSE), "Não") &lt;&gt; "Não", "Sim", "Não")</f>
        <v>Sim</v>
      </c>
      <c r="Z1671" s="133">
        <f>CENSO[[#This Row],[g (m²)]]/SUM(AEEF[AEEF-UT])</f>
        <v>2.8471564047437059E-4</v>
      </c>
      <c r="AA1671" s="133">
        <f>CENSO[[#This Row],[v (m³)]]/SUM(AEEF[AEEF-UT])</f>
        <v>2.5909123283167721E-3</v>
      </c>
    </row>
    <row r="1672" spans="1:27" ht="14">
      <c r="A1672" s="86">
        <v>1</v>
      </c>
      <c r="B1672" s="86">
        <v>1</v>
      </c>
      <c r="C1672" s="63">
        <v>53</v>
      </c>
      <c r="D1672" s="63">
        <v>1671</v>
      </c>
      <c r="E1672" s="63" t="str">
        <f>VLOOKUP(CENSO[[#This Row],[NOME COMUM]],ESPECIES[],2,FALSE)</f>
        <v>Cordia goeldiana Huber</v>
      </c>
      <c r="F1672" s="64" t="s">
        <v>27</v>
      </c>
      <c r="G1672" s="64">
        <v>305</v>
      </c>
      <c r="H1672" s="97">
        <f>CENSO[[#This Row],[CAP (cm)]]/PI()</f>
        <v>97.08451528605616</v>
      </c>
      <c r="I1672" s="64">
        <v>22</v>
      </c>
      <c r="J1672" s="96">
        <f>(PI()*(CENSO[[#This Row],[DAP (cm)]]^2))/40000</f>
        <v>0.74026942905617821</v>
      </c>
      <c r="K1672" s="96">
        <f>CENSO[[#This Row],[g (m²)]]*CENSO[[#This Row],[H (m)]]*0.7</f>
        <v>11.400149207465143</v>
      </c>
      <c r="L1672" s="64">
        <v>1</v>
      </c>
      <c r="M1672" s="65">
        <v>367250</v>
      </c>
      <c r="N1672" s="87">
        <v>9707507.9000000004</v>
      </c>
      <c r="O1672" s="87" t="s">
        <v>1228</v>
      </c>
      <c r="P1672" s="87" t="str">
        <f>VLOOKUP(CENSO[[#This Row],[DAP (cm)]],CD[],2,TRUE)</f>
        <v>TORA</v>
      </c>
      <c r="Q1672" s="87" t="str">
        <f>VLOOKUP(CENSO[[#This Row],[DAP (cm)]],DD[],2,TRUE)</f>
        <v>90├ 100</v>
      </c>
      <c r="R1672" s="87" t="str" cm="1">
        <f t="array" ref="R1672">INDEX(_xlfn.TEXTSPLIT(CENSO[[#This Row],[NOME CIENTIFICO]]," "),1)</f>
        <v>Cordia</v>
      </c>
      <c r="S1672" s="98" t="s">
        <v>1004</v>
      </c>
      <c r="T1672" s="87">
        <f>_xlfn.MINIFS(CENSO[DAP (cm)],CENSO[NOME CIENTIFICO],CENSO[[#This Row],[NOME CIENTIFICO]])</f>
        <v>40.425355545341418</v>
      </c>
      <c r="U16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1672" s="87" t="str">
        <f>IF(CENSO[[#This Row],[DAP (cm)]]&lt;CENSO[[#This Row],[DMCE (cm)]],"DAP &lt; DMCE","DAP ≥ DMCE")</f>
        <v>DAP ≥ DMCE</v>
      </c>
      <c r="W1672" s="87" t="str">
        <f>IF(CENSO[[#This Row],[DAP (cm)]]&gt;200, "Superior", "Inferior")</f>
        <v>Inferior</v>
      </c>
      <c r="X1672" s="87" t="str">
        <f>VLOOKUP(CENSO[[#This Row],[NOME COMUM]],ESPECIES[],4,FALSE)</f>
        <v>Não</v>
      </c>
      <c r="Y1672" s="87" t="str">
        <f>IF(IFERROR(VLOOKUP(CENSO[[#This Row],[NOME COMUM]],COMERCIAIS[],2, FALSE), "Não") &lt;&gt; "Não", "Sim", "Não")</f>
        <v>Sim</v>
      </c>
      <c r="Z1672" s="133">
        <f>CENSO[[#This Row],[g (m²)]]/SUM(AEEF[AEEF-UT])</f>
        <v>1.2952062426098256E-3</v>
      </c>
      <c r="AA1672" s="133">
        <f>CENSO[[#This Row],[v (m³)]]/SUM(AEEF[AEEF-UT])</f>
        <v>1.9946176136191311E-2</v>
      </c>
    </row>
    <row r="1673" spans="1:27" ht="14">
      <c r="A1673" s="86">
        <v>1</v>
      </c>
      <c r="B1673" s="86">
        <v>1</v>
      </c>
      <c r="C1673" s="63">
        <v>53</v>
      </c>
      <c r="D1673" s="63">
        <v>1672</v>
      </c>
      <c r="E1673" s="63" t="str">
        <f>VLOOKUP(CENSO[[#This Row],[NOME COMUM]],ESPECIES[],2,FALSE)</f>
        <v>Coutarea hexandra (Jacq.) K.Schum.</v>
      </c>
      <c r="F1673" s="64" t="s">
        <v>57</v>
      </c>
      <c r="G1673" s="64">
        <v>167</v>
      </c>
      <c r="H1673" s="97">
        <f>CENSO[[#This Row],[CAP (cm)]]/PI()</f>
        <v>53.157750992693046</v>
      </c>
      <c r="I1673" s="64">
        <v>13</v>
      </c>
      <c r="J1673" s="96">
        <f>(PI()*(CENSO[[#This Row],[DAP (cm)]]^2))/40000</f>
        <v>0.2219336103944935</v>
      </c>
      <c r="K1673" s="96">
        <f>CENSO[[#This Row],[g (m²)]]*CENSO[[#This Row],[H (m)]]*0.7</f>
        <v>2.0195958545898907</v>
      </c>
      <c r="L1673" s="64">
        <v>2</v>
      </c>
      <c r="M1673" s="65">
        <v>367247.09999999899</v>
      </c>
      <c r="N1673" s="87">
        <v>9707517.1999999899</v>
      </c>
      <c r="O1673" s="87" t="s">
        <v>1227</v>
      </c>
      <c r="P1673" s="87" t="str">
        <f>VLOOKUP(CENSO[[#This Row],[DAP (cm)]],CD[],2,TRUE)</f>
        <v>TORA</v>
      </c>
      <c r="Q1673" s="87" t="str">
        <f>VLOOKUP(CENSO[[#This Row],[DAP (cm)]],DD[],2,TRUE)</f>
        <v>50├ 60</v>
      </c>
      <c r="R1673" s="87" t="str" cm="1">
        <f t="array" ref="R1673">INDEX(_xlfn.TEXTSPLIT(CENSO[[#This Row],[NOME CIENTIFICO]]," "),1)</f>
        <v>Coutarea</v>
      </c>
      <c r="S1673" s="98" t="s">
        <v>1004</v>
      </c>
      <c r="T1673" s="87">
        <f>_xlfn.MINIFS(CENSO[DAP (cm)],CENSO[NOME CIENTIFICO],CENSO[[#This Row],[NOME CIENTIFICO]])</f>
        <v>40.425355545341418</v>
      </c>
      <c r="U16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1673" s="87" t="str">
        <f>IF(CENSO[[#This Row],[DAP (cm)]]&lt;CENSO[[#This Row],[DMCE (cm)]],"DAP &lt; DMCE","DAP ≥ DMCE")</f>
        <v>DAP ≥ DMCE</v>
      </c>
      <c r="W1673" s="87" t="str">
        <f>IF(CENSO[[#This Row],[DAP (cm)]]&gt;200, "Superior", "Inferior")</f>
        <v>Inferior</v>
      </c>
      <c r="X1673" s="87" t="str">
        <f>VLOOKUP(CENSO[[#This Row],[NOME COMUM]],ESPECIES[],4,FALSE)</f>
        <v>Não</v>
      </c>
      <c r="Y1673" s="87" t="str">
        <f>IF(IFERROR(VLOOKUP(CENSO[[#This Row],[NOME COMUM]],COMERCIAIS[],2, FALSE), "Não") &lt;&gt; "Não", "Sim", "Não")</f>
        <v>Não</v>
      </c>
      <c r="Z1673" s="133">
        <f>CENSO[[#This Row],[g (m²)]]/SUM(AEEF[AEEF-UT])</f>
        <v>3.8830429347106078E-4</v>
      </c>
      <c r="AA1673" s="133">
        <f>CENSO[[#This Row],[v (m³)]]/SUM(AEEF[AEEF-UT])</f>
        <v>3.5335690705866531E-3</v>
      </c>
    </row>
    <row r="1674" spans="1:27" ht="14">
      <c r="A1674" s="86">
        <v>1</v>
      </c>
      <c r="B1674" s="86">
        <v>1</v>
      </c>
      <c r="C1674" s="63">
        <v>53</v>
      </c>
      <c r="D1674" s="63">
        <v>1673</v>
      </c>
      <c r="E1674" s="63" t="str">
        <f>VLOOKUP(CENSO[[#This Row],[NOME COMUM]],ESPECIES[],2,FALSE)</f>
        <v>Tachigali myrmecophila Ducke</v>
      </c>
      <c r="F1674" s="64" t="s">
        <v>14</v>
      </c>
      <c r="G1674" s="64">
        <v>182</v>
      </c>
      <c r="H1674" s="97">
        <f>CENSO[[#This Row],[CAP (cm)]]/PI()</f>
        <v>57.932399285449904</v>
      </c>
      <c r="I1674" s="64">
        <v>15</v>
      </c>
      <c r="J1674" s="96">
        <f>(PI()*(CENSO[[#This Row],[DAP (cm)]]^2))/40000</f>
        <v>0.26359241674879702</v>
      </c>
      <c r="K1674" s="96">
        <f>CENSO[[#This Row],[g (m²)]]*CENSO[[#This Row],[H (m)]]*0.7</f>
        <v>2.7677203758623685</v>
      </c>
      <c r="L1674" s="64">
        <v>1</v>
      </c>
      <c r="M1674" s="65">
        <v>367236.4</v>
      </c>
      <c r="N1674" s="87">
        <v>9707529.4000000004</v>
      </c>
      <c r="O1674" s="87" t="s">
        <v>1228</v>
      </c>
      <c r="P1674" s="87" t="str">
        <f>VLOOKUP(CENSO[[#This Row],[DAP (cm)]],CD[],2,TRUE)</f>
        <v>TORA</v>
      </c>
      <c r="Q1674" s="87" t="str">
        <f>VLOOKUP(CENSO[[#This Row],[DAP (cm)]],DD[],2,TRUE)</f>
        <v>50├ 60</v>
      </c>
      <c r="R1674" s="87" t="str" cm="1">
        <f t="array" ref="R1674">INDEX(_xlfn.TEXTSPLIT(CENSO[[#This Row],[NOME CIENTIFICO]]," "),1)</f>
        <v>Tachigali</v>
      </c>
      <c r="S1674" s="98" t="s">
        <v>1004</v>
      </c>
      <c r="T1674" s="87">
        <f>_xlfn.MINIFS(CENSO[DAP (cm)],CENSO[NOME CIENTIFICO],CENSO[[#This Row],[NOME CIENTIFICO]])</f>
        <v>39.152116000606256</v>
      </c>
      <c r="U16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74" s="87" t="str">
        <f>IF(CENSO[[#This Row],[DAP (cm)]]&lt;CENSO[[#This Row],[DMCE (cm)]],"DAP &lt; DMCE","DAP ≥ DMCE")</f>
        <v>DAP ≥ DMCE</v>
      </c>
      <c r="W1674" s="87" t="str">
        <f>IF(CENSO[[#This Row],[DAP (cm)]]&gt;200, "Superior", "Inferior")</f>
        <v>Inferior</v>
      </c>
      <c r="X1674" s="87" t="str">
        <f>VLOOKUP(CENSO[[#This Row],[NOME COMUM]],ESPECIES[],4,FALSE)</f>
        <v>Não</v>
      </c>
      <c r="Y1674" s="87" t="str">
        <f>IF(IFERROR(VLOOKUP(CENSO[[#This Row],[NOME COMUM]],COMERCIAIS[],2, FALSE), "Não") &lt;&gt; "Não", "Sim", "Não")</f>
        <v>Sim</v>
      </c>
      <c r="Z1674" s="133">
        <f>CENSO[[#This Row],[g (m²)]]/SUM(AEEF[AEEF-UT])</f>
        <v>4.6119227713203821E-4</v>
      </c>
      <c r="AA1674" s="133">
        <f>CENSO[[#This Row],[v (m³)]]/SUM(AEEF[AEEF-UT])</f>
        <v>4.8425189098864011E-3</v>
      </c>
    </row>
    <row r="1675" spans="1:27" ht="14">
      <c r="A1675" s="86">
        <v>1</v>
      </c>
      <c r="B1675" s="86">
        <v>1</v>
      </c>
      <c r="C1675" s="63">
        <v>53</v>
      </c>
      <c r="D1675" s="63">
        <v>1674</v>
      </c>
      <c r="E1675" s="63" t="str">
        <f>VLOOKUP(CENSO[[#This Row],[NOME COMUM]],ESPECIES[],2,FALSE)</f>
        <v>Apuleia leiocarpa (Vogel) J.F.Macbr.</v>
      </c>
      <c r="F1675" s="64" t="s">
        <v>51</v>
      </c>
      <c r="G1675" s="64">
        <v>470</v>
      </c>
      <c r="H1675" s="97">
        <f>CENSO[[#This Row],[CAP (cm)]]/PI()</f>
        <v>149.60564650638162</v>
      </c>
      <c r="I1675" s="64">
        <v>23</v>
      </c>
      <c r="J1675" s="96">
        <f>(PI()*(CENSO[[#This Row],[DAP (cm)]]^2))/40000</f>
        <v>1.7578663464499842</v>
      </c>
      <c r="K1675" s="96">
        <f>CENSO[[#This Row],[g (m²)]]*CENSO[[#This Row],[H (m)]]*0.7</f>
        <v>28.30164817784474</v>
      </c>
      <c r="L1675" s="64">
        <v>1</v>
      </c>
      <c r="M1675" s="65">
        <v>367235.2</v>
      </c>
      <c r="N1675" s="87">
        <v>9707534.5</v>
      </c>
      <c r="O1675" s="87" t="s">
        <v>1228</v>
      </c>
      <c r="P1675" s="87" t="str">
        <f>VLOOKUP(CENSO[[#This Row],[DAP (cm)]],CD[],2,TRUE)</f>
        <v>TORA</v>
      </c>
      <c r="Q1675" s="87" t="str">
        <f>VLOOKUP(CENSO[[#This Row],[DAP (cm)]],DD[],2,TRUE)</f>
        <v>140├ 150</v>
      </c>
      <c r="R1675" s="87" t="str" cm="1">
        <f t="array" ref="R1675">INDEX(_xlfn.TEXTSPLIT(CENSO[[#This Row],[NOME CIENTIFICO]]," "),1)</f>
        <v>Apuleia</v>
      </c>
      <c r="S1675" s="98" t="s">
        <v>1004</v>
      </c>
      <c r="T1675" s="87">
        <f>_xlfn.MINIFS(CENSO[DAP (cm)],CENSO[NOME CIENTIFICO],CENSO[[#This Row],[NOME CIENTIFICO]])</f>
        <v>39.788735772973837</v>
      </c>
      <c r="U16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75" s="87" t="str">
        <f>IF(CENSO[[#This Row],[DAP (cm)]]&lt;CENSO[[#This Row],[DMCE (cm)]],"DAP &lt; DMCE","DAP ≥ DMCE")</f>
        <v>DAP ≥ DMCE</v>
      </c>
      <c r="W1675" s="87" t="str">
        <f>IF(CENSO[[#This Row],[DAP (cm)]]&gt;200, "Superior", "Inferior")</f>
        <v>Inferior</v>
      </c>
      <c r="X1675" s="87" t="str">
        <f>VLOOKUP(CENSO[[#This Row],[NOME COMUM]],ESPECIES[],4,FALSE)</f>
        <v>Não</v>
      </c>
      <c r="Y1675" s="87" t="str">
        <f>IF(IFERROR(VLOOKUP(CENSO[[#This Row],[NOME COMUM]],COMERCIAIS[],2, FALSE), "Não") &lt;&gt; "Não", "Sim", "Não")</f>
        <v>Sim</v>
      </c>
      <c r="Z1675" s="133">
        <f>CENSO[[#This Row],[g (m²)]]/SUM(AEEF[AEEF-UT])</f>
        <v>3.0756362159904379E-3</v>
      </c>
      <c r="AA1675" s="133">
        <f>CENSO[[#This Row],[v (m³)]]/SUM(AEEF[AEEF-UT])</f>
        <v>4.9517743077446039E-2</v>
      </c>
    </row>
    <row r="1676" spans="1:27" ht="14">
      <c r="A1676" s="86">
        <v>1</v>
      </c>
      <c r="B1676" s="86">
        <v>1</v>
      </c>
      <c r="C1676" s="63">
        <v>53</v>
      </c>
      <c r="D1676" s="63">
        <v>1675</v>
      </c>
      <c r="E1676" s="63" t="str">
        <f>VLOOKUP(CENSO[[#This Row],[NOME COMUM]],ESPECIES[],2,FALSE)</f>
        <v>Couratari guianensis Aubl.</v>
      </c>
      <c r="F1676" s="64" t="s">
        <v>6</v>
      </c>
      <c r="G1676" s="64">
        <v>187</v>
      </c>
      <c r="H1676" s="97">
        <f>CENSO[[#This Row],[CAP (cm)]]/PI()</f>
        <v>59.523948716368857</v>
      </c>
      <c r="I1676" s="64">
        <v>17</v>
      </c>
      <c r="J1676" s="96">
        <f>(PI()*(CENSO[[#This Row],[DAP (cm)]]^2))/40000</f>
        <v>0.27827446024902436</v>
      </c>
      <c r="K1676" s="96">
        <f>CENSO[[#This Row],[g (m²)]]*CENSO[[#This Row],[H (m)]]*0.7</f>
        <v>3.3114660769633897</v>
      </c>
      <c r="L1676" s="64">
        <v>1</v>
      </c>
      <c r="M1676" s="65">
        <v>367200.4</v>
      </c>
      <c r="N1676" s="87">
        <v>9707525.1999999899</v>
      </c>
      <c r="O1676" s="87" t="s">
        <v>1228</v>
      </c>
      <c r="P1676" s="87" t="str">
        <f>VLOOKUP(CENSO[[#This Row],[DAP (cm)]],CD[],2,TRUE)</f>
        <v>TORA</v>
      </c>
      <c r="Q1676" s="87" t="str">
        <f>VLOOKUP(CENSO[[#This Row],[DAP (cm)]],DD[],2,TRUE)</f>
        <v>50├ 60</v>
      </c>
      <c r="R1676" s="87" t="str" cm="1">
        <f t="array" ref="R1676">INDEX(_xlfn.TEXTSPLIT(CENSO[[#This Row],[NOME CIENTIFICO]]," "),1)</f>
        <v>Couratari</v>
      </c>
      <c r="S1676" s="98" t="s">
        <v>1004</v>
      </c>
      <c r="T1676" s="87">
        <f>_xlfn.MINIFS(CENSO[DAP (cm)],CENSO[NOME CIENTIFICO],CENSO[[#This Row],[NOME CIENTIFICO]])</f>
        <v>38.833806114422465</v>
      </c>
      <c r="U16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76" s="87" t="str">
        <f>IF(CENSO[[#This Row],[DAP (cm)]]&lt;CENSO[[#This Row],[DMCE (cm)]],"DAP &lt; DMCE","DAP ≥ DMCE")</f>
        <v>DAP ≥ DMCE</v>
      </c>
      <c r="W1676" s="87" t="str">
        <f>IF(CENSO[[#This Row],[DAP (cm)]]&gt;200, "Superior", "Inferior")</f>
        <v>Inferior</v>
      </c>
      <c r="X1676" s="87" t="str">
        <f>VLOOKUP(CENSO[[#This Row],[NOME COMUM]],ESPECIES[],4,FALSE)</f>
        <v>Não</v>
      </c>
      <c r="Y1676" s="87" t="str">
        <f>IF(IFERROR(VLOOKUP(CENSO[[#This Row],[NOME COMUM]],COMERCIAIS[],2, FALSE), "Não") &lt;&gt; "Não", "Sim", "Não")</f>
        <v>Sim</v>
      </c>
      <c r="Z1676" s="133">
        <f>CENSO[[#This Row],[g (m²)]]/SUM(AEEF[AEEF-UT])</f>
        <v>4.8688059229049158E-4</v>
      </c>
      <c r="AA1676" s="133">
        <f>CENSO[[#This Row],[v (m³)]]/SUM(AEEF[AEEF-UT])</f>
        <v>5.7938790482568499E-3</v>
      </c>
    </row>
    <row r="1677" spans="1:27" ht="14">
      <c r="A1677" s="86">
        <v>1</v>
      </c>
      <c r="B1677" s="86">
        <v>1</v>
      </c>
      <c r="C1677" s="63">
        <v>53</v>
      </c>
      <c r="D1677" s="63">
        <v>1676</v>
      </c>
      <c r="E1677" s="63" t="str">
        <f>VLOOKUP(CENSO[[#This Row],[NOME COMUM]],ESPECIES[],2,FALSE)</f>
        <v>Rauvolfia paraensis Ducke</v>
      </c>
      <c r="F1677" s="64" t="s">
        <v>78</v>
      </c>
      <c r="G1677" s="64">
        <v>160</v>
      </c>
      <c r="H1677" s="97">
        <f>CENSO[[#This Row],[CAP (cm)]]/PI()</f>
        <v>50.929581789406512</v>
      </c>
      <c r="I1677" s="64">
        <v>16</v>
      </c>
      <c r="J1677" s="96">
        <f>(PI()*(CENSO[[#This Row],[DAP (cm)]]^2))/40000</f>
        <v>0.20371832715762608</v>
      </c>
      <c r="K1677" s="96">
        <f>CENSO[[#This Row],[g (m²)]]*CENSO[[#This Row],[H (m)]]*0.7</f>
        <v>2.2816452641654119</v>
      </c>
      <c r="L1677" s="64">
        <v>2</v>
      </c>
      <c r="M1677" s="65">
        <v>367189.9</v>
      </c>
      <c r="N1677" s="87">
        <v>9707541.0999999903</v>
      </c>
      <c r="O1677" s="87" t="s">
        <v>1227</v>
      </c>
      <c r="P1677" s="87" t="str">
        <f>VLOOKUP(CENSO[[#This Row],[DAP (cm)]],CD[],2,TRUE)</f>
        <v>TORA</v>
      </c>
      <c r="Q1677" s="87" t="str">
        <f>VLOOKUP(CENSO[[#This Row],[DAP (cm)]],DD[],2,TRUE)</f>
        <v>50├ 60</v>
      </c>
      <c r="R1677" s="87" t="str" cm="1">
        <f t="array" ref="R1677">INDEX(_xlfn.TEXTSPLIT(CENSO[[#This Row],[NOME CIENTIFICO]]," "),1)</f>
        <v>Rauvolfia</v>
      </c>
      <c r="S1677" s="98" t="s">
        <v>1004</v>
      </c>
      <c r="T1677" s="87">
        <f>_xlfn.MINIFS(CENSO[DAP (cm)],CENSO[NOME CIENTIFICO],CENSO[[#This Row],[NOME CIENTIFICO]])</f>
        <v>40.743665431525208</v>
      </c>
      <c r="U16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1677" s="87" t="str">
        <f>IF(CENSO[[#This Row],[DAP (cm)]]&lt;CENSO[[#This Row],[DMCE (cm)]],"DAP &lt; DMCE","DAP ≥ DMCE")</f>
        <v>DAP ≥ DMCE</v>
      </c>
      <c r="W1677" s="87" t="str">
        <f>IF(CENSO[[#This Row],[DAP (cm)]]&gt;200, "Superior", "Inferior")</f>
        <v>Inferior</v>
      </c>
      <c r="X1677" s="87" t="str">
        <f>VLOOKUP(CENSO[[#This Row],[NOME COMUM]],ESPECIES[],4,FALSE)</f>
        <v>Não</v>
      </c>
      <c r="Y1677" s="87" t="str">
        <f>IF(IFERROR(VLOOKUP(CENSO[[#This Row],[NOME COMUM]],COMERCIAIS[],2, FALSE), "Não") &lt;&gt; "Não", "Sim", "Não")</f>
        <v>Não</v>
      </c>
      <c r="Z1677" s="133">
        <f>CENSO[[#This Row],[g (m²)]]/SUM(AEEF[AEEF-UT])</f>
        <v>3.5643407482732108E-4</v>
      </c>
      <c r="AA1677" s="133">
        <f>CENSO[[#This Row],[v (m³)]]/SUM(AEEF[AEEF-UT])</f>
        <v>3.9920616380659957E-3</v>
      </c>
    </row>
    <row r="1678" spans="1:27" ht="14">
      <c r="A1678" s="86">
        <v>1</v>
      </c>
      <c r="B1678" s="86">
        <v>1</v>
      </c>
      <c r="C1678" s="63">
        <v>53</v>
      </c>
      <c r="D1678" s="63">
        <v>1677</v>
      </c>
      <c r="E1678" s="63" t="str">
        <f>VLOOKUP(CENSO[[#This Row],[NOME COMUM]],ESPECIES[],2,FALSE)</f>
        <v>Couratari guianensis Aubl.</v>
      </c>
      <c r="F1678" s="64" t="s">
        <v>6</v>
      </c>
      <c r="G1678" s="64">
        <v>286</v>
      </c>
      <c r="H1678" s="97">
        <f>CENSO[[#This Row],[CAP (cm)]]/PI()</f>
        <v>91.036627448564133</v>
      </c>
      <c r="I1678" s="64">
        <v>22</v>
      </c>
      <c r="J1678" s="96">
        <f>(PI()*(CENSO[[#This Row],[DAP (cm)]]^2))/40000</f>
        <v>0.65091188625723362</v>
      </c>
      <c r="K1678" s="96">
        <f>CENSO[[#This Row],[g (m²)]]*CENSO[[#This Row],[H (m)]]*0.7</f>
        <v>10.024043048361397</v>
      </c>
      <c r="L1678" s="64">
        <v>1</v>
      </c>
      <c r="M1678" s="65">
        <v>367189.59999999899</v>
      </c>
      <c r="N1678" s="87">
        <v>9707552.1999999899</v>
      </c>
      <c r="O1678" s="87" t="s">
        <v>1228</v>
      </c>
      <c r="P1678" s="87" t="str">
        <f>VLOOKUP(CENSO[[#This Row],[DAP (cm)]],CD[],2,TRUE)</f>
        <v>TORA</v>
      </c>
      <c r="Q1678" s="87" t="str">
        <f>VLOOKUP(CENSO[[#This Row],[DAP (cm)]],DD[],2,TRUE)</f>
        <v>90├ 100</v>
      </c>
      <c r="R1678" s="87" t="str" cm="1">
        <f t="array" ref="R1678">INDEX(_xlfn.TEXTSPLIT(CENSO[[#This Row],[NOME CIENTIFICO]]," "),1)</f>
        <v>Couratari</v>
      </c>
      <c r="S1678" s="98" t="s">
        <v>1004</v>
      </c>
      <c r="T1678" s="87">
        <f>_xlfn.MINIFS(CENSO[DAP (cm)],CENSO[NOME CIENTIFICO],CENSO[[#This Row],[NOME CIENTIFICO]])</f>
        <v>38.833806114422465</v>
      </c>
      <c r="U16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78" s="87" t="str">
        <f>IF(CENSO[[#This Row],[DAP (cm)]]&lt;CENSO[[#This Row],[DMCE (cm)]],"DAP &lt; DMCE","DAP ≥ DMCE")</f>
        <v>DAP ≥ DMCE</v>
      </c>
      <c r="W1678" s="87" t="str">
        <f>IF(CENSO[[#This Row],[DAP (cm)]]&gt;200, "Superior", "Inferior")</f>
        <v>Inferior</v>
      </c>
      <c r="X1678" s="87" t="str">
        <f>VLOOKUP(CENSO[[#This Row],[NOME COMUM]],ESPECIES[],4,FALSE)</f>
        <v>Não</v>
      </c>
      <c r="Y1678" s="87" t="str">
        <f>IF(IFERROR(VLOOKUP(CENSO[[#This Row],[NOME COMUM]],COMERCIAIS[],2, FALSE), "Não") &lt;&gt; "Não", "Sim", "Não")</f>
        <v>Sim</v>
      </c>
      <c r="Z1678" s="133">
        <f>CENSO[[#This Row],[g (m²)]]/SUM(AEEF[AEEF-UT])</f>
        <v>1.1388625618974824E-3</v>
      </c>
      <c r="AA1678" s="133">
        <f>CENSO[[#This Row],[v (m³)]]/SUM(AEEF[AEEF-UT])</f>
        <v>1.7538483453221228E-2</v>
      </c>
    </row>
    <row r="1679" spans="1:27" ht="14">
      <c r="A1679" s="86">
        <v>1</v>
      </c>
      <c r="B1679" s="86">
        <v>1</v>
      </c>
      <c r="C1679" s="63">
        <v>53</v>
      </c>
      <c r="D1679" s="63">
        <v>1678</v>
      </c>
      <c r="E1679" s="63" t="str">
        <f>VLOOKUP(CENSO[[#This Row],[NOME COMUM]],ESPECIES[],2,FALSE)</f>
        <v>Cordia goeldiana Huber</v>
      </c>
      <c r="F1679" s="64" t="s">
        <v>27</v>
      </c>
      <c r="G1679" s="64">
        <v>242</v>
      </c>
      <c r="H1679" s="97">
        <f>CENSO[[#This Row],[CAP (cm)]]/PI()</f>
        <v>77.03099245647735</v>
      </c>
      <c r="I1679" s="64">
        <v>18</v>
      </c>
      <c r="J1679" s="96">
        <f>(PI()*(CENSO[[#This Row],[DAP (cm)]]^2))/40000</f>
        <v>0.466037504361688</v>
      </c>
      <c r="K1679" s="96">
        <f>CENSO[[#This Row],[g (m²)]]*CENSO[[#This Row],[H (m)]]*0.7</f>
        <v>5.8720725549572688</v>
      </c>
      <c r="L1679" s="64">
        <v>1</v>
      </c>
      <c r="M1679" s="65">
        <v>367188.59999999899</v>
      </c>
      <c r="N1679" s="87">
        <v>9707562.4000000004</v>
      </c>
      <c r="O1679" s="87" t="s">
        <v>1228</v>
      </c>
      <c r="P1679" s="87" t="str">
        <f>VLOOKUP(CENSO[[#This Row],[DAP (cm)]],CD[],2,TRUE)</f>
        <v>TORA</v>
      </c>
      <c r="Q1679" s="87" t="str">
        <f>VLOOKUP(CENSO[[#This Row],[DAP (cm)]],DD[],2,TRUE)</f>
        <v>70├ 80</v>
      </c>
      <c r="R1679" s="87" t="str" cm="1">
        <f t="array" ref="R1679">INDEX(_xlfn.TEXTSPLIT(CENSO[[#This Row],[NOME CIENTIFICO]]," "),1)</f>
        <v>Cordia</v>
      </c>
      <c r="S1679" s="98" t="s">
        <v>1004</v>
      </c>
      <c r="T1679" s="87">
        <f>_xlfn.MINIFS(CENSO[DAP (cm)],CENSO[NOME CIENTIFICO],CENSO[[#This Row],[NOME CIENTIFICO]])</f>
        <v>40.425355545341418</v>
      </c>
      <c r="U16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1679" s="87" t="str">
        <f>IF(CENSO[[#This Row],[DAP (cm)]]&lt;CENSO[[#This Row],[DMCE (cm)]],"DAP &lt; DMCE","DAP ≥ DMCE")</f>
        <v>DAP ≥ DMCE</v>
      </c>
      <c r="W1679" s="87" t="str">
        <f>IF(CENSO[[#This Row],[DAP (cm)]]&gt;200, "Superior", "Inferior")</f>
        <v>Inferior</v>
      </c>
      <c r="X1679" s="87" t="str">
        <f>VLOOKUP(CENSO[[#This Row],[NOME COMUM]],ESPECIES[],4,FALSE)</f>
        <v>Não</v>
      </c>
      <c r="Y1679" s="87" t="str">
        <f>IF(IFERROR(VLOOKUP(CENSO[[#This Row],[NOME COMUM]],COMERCIAIS[],2, FALSE), "Não") &lt;&gt; "Não", "Sim", "Não")</f>
        <v>Sim</v>
      </c>
      <c r="Z1679" s="133">
        <f>CENSO[[#This Row],[g (m²)]]/SUM(AEEF[AEEF-UT])</f>
        <v>8.1539863899168861E-4</v>
      </c>
      <c r="AA1679" s="133">
        <f>CENSO[[#This Row],[v (m³)]]/SUM(AEEF[AEEF-UT])</f>
        <v>1.0274022851295276E-2</v>
      </c>
    </row>
    <row r="1680" spans="1:27" ht="14">
      <c r="A1680" s="86">
        <v>1</v>
      </c>
      <c r="B1680" s="86">
        <v>1</v>
      </c>
      <c r="C1680" s="63">
        <v>53</v>
      </c>
      <c r="D1680" s="63">
        <v>1679</v>
      </c>
      <c r="E1680" s="63" t="str">
        <f>VLOOKUP(CENSO[[#This Row],[NOME COMUM]],ESPECIES[],2,FALSE)</f>
        <v>Piptadenia suaveolens Miq.</v>
      </c>
      <c r="F1680" s="64" t="s">
        <v>22</v>
      </c>
      <c r="G1680" s="64">
        <v>315</v>
      </c>
      <c r="H1680" s="97">
        <f>CENSO[[#This Row],[CAP (cm)]]/PI()</f>
        <v>100.26761414789407</v>
      </c>
      <c r="I1680" s="64">
        <v>19</v>
      </c>
      <c r="J1680" s="96">
        <f>(PI()*(CENSO[[#This Row],[DAP (cm)]]^2))/40000</f>
        <v>0.78960746141466576</v>
      </c>
      <c r="K1680" s="96">
        <f>CENSO[[#This Row],[g (m²)]]*CENSO[[#This Row],[H (m)]]*0.7</f>
        <v>10.501779236815054</v>
      </c>
      <c r="L1680" s="64">
        <v>1</v>
      </c>
      <c r="M1680" s="65">
        <v>367188</v>
      </c>
      <c r="N1680" s="87">
        <v>9707569.6999999899</v>
      </c>
      <c r="O1680" s="87" t="s">
        <v>1228</v>
      </c>
      <c r="P1680" s="87" t="str">
        <f>VLOOKUP(CENSO[[#This Row],[DAP (cm)]],CD[],2,TRUE)</f>
        <v>TORA</v>
      </c>
      <c r="Q1680" s="87" t="str">
        <f>VLOOKUP(CENSO[[#This Row],[DAP (cm)]],DD[],2,TRUE)</f>
        <v>100├ 110</v>
      </c>
      <c r="R1680" s="87" t="str" cm="1">
        <f t="array" ref="R1680">INDEX(_xlfn.TEXTSPLIT(CENSO[[#This Row],[NOME CIENTIFICO]]," "),1)</f>
        <v>Piptadenia</v>
      </c>
      <c r="S1680" s="98" t="s">
        <v>1004</v>
      </c>
      <c r="T1680" s="87">
        <f>_xlfn.MINIFS(CENSO[DAP (cm)],CENSO[NOME CIENTIFICO],CENSO[[#This Row],[NOME CIENTIFICO]])</f>
        <v>39.788735772973837</v>
      </c>
      <c r="U16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80" s="87" t="str">
        <f>IF(CENSO[[#This Row],[DAP (cm)]]&lt;CENSO[[#This Row],[DMCE (cm)]],"DAP &lt; DMCE","DAP ≥ DMCE")</f>
        <v>DAP ≥ DMCE</v>
      </c>
      <c r="W1680" s="87" t="str">
        <f>IF(CENSO[[#This Row],[DAP (cm)]]&gt;200, "Superior", "Inferior")</f>
        <v>Inferior</v>
      </c>
      <c r="X1680" s="87" t="str">
        <f>VLOOKUP(CENSO[[#This Row],[NOME COMUM]],ESPECIES[],4,FALSE)</f>
        <v>Não</v>
      </c>
      <c r="Y1680" s="87" t="str">
        <f>IF(IFERROR(VLOOKUP(CENSO[[#This Row],[NOME COMUM]],COMERCIAIS[],2, FALSE), "Não") &lt;&gt; "Não", "Sim", "Não")</f>
        <v>Sim</v>
      </c>
      <c r="Z1680" s="133">
        <f>CENSO[[#This Row],[g (m²)]]/SUM(AEEF[AEEF-UT])</f>
        <v>1.3815301201070673E-3</v>
      </c>
      <c r="AA1680" s="133">
        <f>CENSO[[#This Row],[v (m³)]]/SUM(AEEF[AEEF-UT])</f>
        <v>1.8374350597423993E-2</v>
      </c>
    </row>
    <row r="1681" spans="1:27" ht="14">
      <c r="A1681" s="86">
        <v>1</v>
      </c>
      <c r="B1681" s="86">
        <v>1</v>
      </c>
      <c r="C1681" s="63">
        <v>53</v>
      </c>
      <c r="D1681" s="63">
        <v>1680</v>
      </c>
      <c r="E1681" s="63" t="str">
        <f>VLOOKUP(CENSO[[#This Row],[NOME COMUM]],ESPECIES[],2,FALSE)</f>
        <v>Couratari guianensis Aubl.</v>
      </c>
      <c r="F1681" s="64" t="s">
        <v>6</v>
      </c>
      <c r="G1681" s="64">
        <v>300</v>
      </c>
      <c r="H1681" s="97">
        <f>CENSO[[#This Row],[CAP (cm)]]/PI()</f>
        <v>95.4929658551372</v>
      </c>
      <c r="I1681" s="64">
        <v>23</v>
      </c>
      <c r="J1681" s="96">
        <f>(PI()*(CENSO[[#This Row],[DAP (cm)]]^2))/40000</f>
        <v>0.7161972439135289</v>
      </c>
      <c r="K1681" s="96">
        <f>CENSO[[#This Row],[g (m²)]]*CENSO[[#This Row],[H (m)]]*0.7</f>
        <v>11.530775627007815</v>
      </c>
      <c r="L1681" s="64">
        <v>1</v>
      </c>
      <c r="M1681" s="65">
        <v>367125.9</v>
      </c>
      <c r="N1681" s="87">
        <v>9707608.6999999899</v>
      </c>
      <c r="O1681" s="87" t="s">
        <v>1228</v>
      </c>
      <c r="P1681" s="87" t="str">
        <f>VLOOKUP(CENSO[[#This Row],[DAP (cm)]],CD[],2,TRUE)</f>
        <v>TORA</v>
      </c>
      <c r="Q1681" s="87" t="str">
        <f>VLOOKUP(CENSO[[#This Row],[DAP (cm)]],DD[],2,TRUE)</f>
        <v>90├ 100</v>
      </c>
      <c r="R1681" s="87" t="str" cm="1">
        <f t="array" ref="R1681">INDEX(_xlfn.TEXTSPLIT(CENSO[[#This Row],[NOME CIENTIFICO]]," "),1)</f>
        <v>Couratari</v>
      </c>
      <c r="S1681" s="98" t="s">
        <v>1004</v>
      </c>
      <c r="T1681" s="87">
        <f>_xlfn.MINIFS(CENSO[DAP (cm)],CENSO[NOME CIENTIFICO],CENSO[[#This Row],[NOME CIENTIFICO]])</f>
        <v>38.833806114422465</v>
      </c>
      <c r="U16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81" s="87" t="str">
        <f>IF(CENSO[[#This Row],[DAP (cm)]]&lt;CENSO[[#This Row],[DMCE (cm)]],"DAP &lt; DMCE","DAP ≥ DMCE")</f>
        <v>DAP ≥ DMCE</v>
      </c>
      <c r="W1681" s="87" t="str">
        <f>IF(CENSO[[#This Row],[DAP (cm)]]&gt;200, "Superior", "Inferior")</f>
        <v>Inferior</v>
      </c>
      <c r="X1681" s="87" t="str">
        <f>VLOOKUP(CENSO[[#This Row],[NOME COMUM]],ESPECIES[],4,FALSE)</f>
        <v>Não</v>
      </c>
      <c r="Y1681" s="87" t="str">
        <f>IF(IFERROR(VLOOKUP(CENSO[[#This Row],[NOME COMUM]],COMERCIAIS[],2, FALSE), "Não") &lt;&gt; "Não", "Sim", "Não")</f>
        <v>Sim</v>
      </c>
      <c r="Z1681" s="133">
        <f>CENSO[[#This Row],[g (m²)]]/SUM(AEEF[AEEF-UT])</f>
        <v>1.2530885443148001E-3</v>
      </c>
      <c r="AA1681" s="133">
        <f>CENSO[[#This Row],[v (m³)]]/SUM(AEEF[AEEF-UT])</f>
        <v>2.017472556346828E-2</v>
      </c>
    </row>
    <row r="1682" spans="1:27" ht="14">
      <c r="A1682" s="86">
        <v>1</v>
      </c>
      <c r="B1682" s="86">
        <v>1</v>
      </c>
      <c r="C1682" s="63">
        <v>53</v>
      </c>
      <c r="D1682" s="63">
        <v>1681</v>
      </c>
      <c r="E1682" s="63" t="str">
        <f>VLOOKUP(CENSO[[#This Row],[NOME COMUM]],ESPECIES[],2,FALSE)</f>
        <v>Parahancornia amapa (Huber ) Ducke</v>
      </c>
      <c r="F1682" s="64" t="s">
        <v>15</v>
      </c>
      <c r="G1682" s="64">
        <v>380</v>
      </c>
      <c r="H1682" s="97">
        <f>CENSO[[#This Row],[CAP (cm)]]/PI()</f>
        <v>120.95775674984046</v>
      </c>
      <c r="I1682" s="64">
        <v>22</v>
      </c>
      <c r="J1682" s="96">
        <f>(PI()*(CENSO[[#This Row],[DAP (cm)]]^2))/40000</f>
        <v>1.1490986891234842</v>
      </c>
      <c r="K1682" s="96">
        <f>CENSO[[#This Row],[g (m²)]]*CENSO[[#This Row],[H (m)]]*0.7</f>
        <v>17.696119812501657</v>
      </c>
      <c r="L1682" s="64">
        <v>1</v>
      </c>
      <c r="M1682" s="65">
        <v>367129.7</v>
      </c>
      <c r="N1682" s="87">
        <v>9707634.9000000004</v>
      </c>
      <c r="O1682" s="87" t="s">
        <v>1227</v>
      </c>
      <c r="P1682" s="87" t="str">
        <f>VLOOKUP(CENSO[[#This Row],[DAP (cm)]],CD[],2,TRUE)</f>
        <v>TORA</v>
      </c>
      <c r="Q1682" s="87" t="str">
        <f>VLOOKUP(CENSO[[#This Row],[DAP (cm)]],DD[],2,TRUE)</f>
        <v>120├ 130</v>
      </c>
      <c r="R1682" s="87" t="str" cm="1">
        <f t="array" ref="R1682">INDEX(_xlfn.TEXTSPLIT(CENSO[[#This Row],[NOME CIENTIFICO]]," "),1)</f>
        <v>Parahancornia</v>
      </c>
      <c r="S1682" s="98" t="s">
        <v>1004</v>
      </c>
      <c r="T1682" s="87">
        <f>_xlfn.MINIFS(CENSO[DAP (cm)],CENSO[NOME CIENTIFICO],CENSO[[#This Row],[NOME CIENTIFICO]])</f>
        <v>39.788735772973837</v>
      </c>
      <c r="U16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82" s="87" t="str">
        <f>IF(CENSO[[#This Row],[DAP (cm)]]&lt;CENSO[[#This Row],[DMCE (cm)]],"DAP &lt; DMCE","DAP ≥ DMCE")</f>
        <v>DAP ≥ DMCE</v>
      </c>
      <c r="W1682" s="87" t="str">
        <f>IF(CENSO[[#This Row],[DAP (cm)]]&gt;200, "Superior", "Inferior")</f>
        <v>Inferior</v>
      </c>
      <c r="X1682" s="87" t="str">
        <f>VLOOKUP(CENSO[[#This Row],[NOME COMUM]],ESPECIES[],4,FALSE)</f>
        <v>Não</v>
      </c>
      <c r="Y1682" s="87" t="str">
        <f>IF(IFERROR(VLOOKUP(CENSO[[#This Row],[NOME COMUM]],COMERCIAIS[],2, FALSE), "Não") &lt;&gt; "Não", "Sim", "Não")</f>
        <v>Não</v>
      </c>
      <c r="Z1682" s="133">
        <f>CENSO[[#This Row],[g (m²)]]/SUM(AEEF[AEEF-UT])</f>
        <v>2.0105109533228574E-3</v>
      </c>
      <c r="AA1682" s="133">
        <f>CENSO[[#This Row],[v (m³)]]/SUM(AEEF[AEEF-UT])</f>
        <v>3.0961868681172001E-2</v>
      </c>
    </row>
    <row r="1683" spans="1:27" ht="14">
      <c r="A1683" s="86">
        <v>1</v>
      </c>
      <c r="B1683" s="86">
        <v>1</v>
      </c>
      <c r="C1683" s="63">
        <v>53</v>
      </c>
      <c r="D1683" s="63">
        <v>1682</v>
      </c>
      <c r="E1683" s="63" t="str">
        <f>VLOOKUP(CENSO[[#This Row],[NOME COMUM]],ESPECIES[],2,FALSE)</f>
        <v>Couratari guianensis Aubl.</v>
      </c>
      <c r="F1683" s="64" t="s">
        <v>6</v>
      </c>
      <c r="G1683" s="64">
        <v>192</v>
      </c>
      <c r="H1683" s="97">
        <f>CENSO[[#This Row],[CAP (cm)]]/PI()</f>
        <v>61.115498147287809</v>
      </c>
      <c r="I1683" s="64">
        <v>18</v>
      </c>
      <c r="J1683" s="96">
        <f>(PI()*(CENSO[[#This Row],[DAP (cm)]]^2))/40000</f>
        <v>0.29335439110698147</v>
      </c>
      <c r="K1683" s="96">
        <f>CENSO[[#This Row],[g (m²)]]*CENSO[[#This Row],[H (m)]]*0.7</f>
        <v>3.696265327947966</v>
      </c>
      <c r="L1683" s="64">
        <v>1</v>
      </c>
      <c r="M1683" s="65">
        <v>367110.299999999</v>
      </c>
      <c r="N1683" s="87">
        <v>9707629.4000000004</v>
      </c>
      <c r="O1683" s="87" t="s">
        <v>1228</v>
      </c>
      <c r="P1683" s="87" t="str">
        <f>VLOOKUP(CENSO[[#This Row],[DAP (cm)]],CD[],2,TRUE)</f>
        <v>TORA</v>
      </c>
      <c r="Q1683" s="87" t="str">
        <f>VLOOKUP(CENSO[[#This Row],[DAP (cm)]],DD[],2,TRUE)</f>
        <v>60├ 70</v>
      </c>
      <c r="R1683" s="87" t="str" cm="1">
        <f t="array" ref="R1683">INDEX(_xlfn.TEXTSPLIT(CENSO[[#This Row],[NOME CIENTIFICO]]," "),1)</f>
        <v>Couratari</v>
      </c>
      <c r="S1683" s="98" t="s">
        <v>1004</v>
      </c>
      <c r="T1683" s="87">
        <f>_xlfn.MINIFS(CENSO[DAP (cm)],CENSO[NOME CIENTIFICO],CENSO[[#This Row],[NOME CIENTIFICO]])</f>
        <v>38.833806114422465</v>
      </c>
      <c r="U16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83" s="87" t="str">
        <f>IF(CENSO[[#This Row],[DAP (cm)]]&lt;CENSO[[#This Row],[DMCE (cm)]],"DAP &lt; DMCE","DAP ≥ DMCE")</f>
        <v>DAP ≥ DMCE</v>
      </c>
      <c r="W1683" s="87" t="str">
        <f>IF(CENSO[[#This Row],[DAP (cm)]]&gt;200, "Superior", "Inferior")</f>
        <v>Inferior</v>
      </c>
      <c r="X1683" s="87" t="str">
        <f>VLOOKUP(CENSO[[#This Row],[NOME COMUM]],ESPECIES[],4,FALSE)</f>
        <v>Não</v>
      </c>
      <c r="Y1683" s="87" t="str">
        <f>IF(IFERROR(VLOOKUP(CENSO[[#This Row],[NOME COMUM]],COMERCIAIS[],2, FALSE), "Não") &lt;&gt; "Não", "Sim", "Não")</f>
        <v>Sim</v>
      </c>
      <c r="Z1683" s="133">
        <f>CENSO[[#This Row],[g (m²)]]/SUM(AEEF[AEEF-UT])</f>
        <v>5.1326506775134213E-4</v>
      </c>
      <c r="AA1683" s="133">
        <f>CENSO[[#This Row],[v (m³)]]/SUM(AEEF[AEEF-UT])</f>
        <v>6.4671398536669108E-3</v>
      </c>
    </row>
    <row r="1684" spans="1:27" ht="14">
      <c r="A1684" s="86">
        <v>1</v>
      </c>
      <c r="B1684" s="86">
        <v>1</v>
      </c>
      <c r="C1684" s="63">
        <v>53</v>
      </c>
      <c r="D1684" s="63">
        <v>1683</v>
      </c>
      <c r="E1684" s="63" t="str">
        <f>VLOOKUP(CENSO[[#This Row],[NOME COMUM]],ESPECIES[],2,FALSE)</f>
        <v>Astronium lecointei Ducke</v>
      </c>
      <c r="F1684" s="64" t="s">
        <v>5</v>
      </c>
      <c r="G1684" s="64">
        <v>370</v>
      </c>
      <c r="H1684" s="97">
        <f>CENSO[[#This Row],[CAP (cm)]]/PI()</f>
        <v>117.77465788800255</v>
      </c>
      <c r="I1684" s="64">
        <v>23</v>
      </c>
      <c r="J1684" s="96">
        <f>(PI()*(CENSO[[#This Row],[DAP (cm)]]^2))/40000</f>
        <v>1.0894155854640235</v>
      </c>
      <c r="K1684" s="96">
        <f>CENSO[[#This Row],[g (m²)]]*CENSO[[#This Row],[H (m)]]*0.7</f>
        <v>17.539590925970778</v>
      </c>
      <c r="L1684" s="64">
        <v>1</v>
      </c>
      <c r="M1684" s="65">
        <v>367114.59999999899</v>
      </c>
      <c r="N1684" s="87">
        <v>9707634.9000000004</v>
      </c>
      <c r="O1684" s="87" t="s">
        <v>1228</v>
      </c>
      <c r="P1684" s="87" t="str">
        <f>VLOOKUP(CENSO[[#This Row],[DAP (cm)]],CD[],2,TRUE)</f>
        <v>TORA</v>
      </c>
      <c r="Q1684" s="87" t="str">
        <f>VLOOKUP(CENSO[[#This Row],[DAP (cm)]],DD[],2,TRUE)</f>
        <v>110├ 120</v>
      </c>
      <c r="R1684" s="87" t="str" cm="1">
        <f t="array" ref="R1684">INDEX(_xlfn.TEXTSPLIT(CENSO[[#This Row],[NOME CIENTIFICO]]," "),1)</f>
        <v>Astronium</v>
      </c>
      <c r="S1684" s="98" t="s">
        <v>1004</v>
      </c>
      <c r="T1684" s="87">
        <f>_xlfn.MINIFS(CENSO[DAP (cm)],CENSO[NOME CIENTIFICO],CENSO[[#This Row],[NOME CIENTIFICO]])</f>
        <v>40.107045659157627</v>
      </c>
      <c r="U16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684" s="87" t="str">
        <f>IF(CENSO[[#This Row],[DAP (cm)]]&lt;CENSO[[#This Row],[DMCE (cm)]],"DAP &lt; DMCE","DAP ≥ DMCE")</f>
        <v>DAP ≥ DMCE</v>
      </c>
      <c r="W1684" s="87" t="str">
        <f>IF(CENSO[[#This Row],[DAP (cm)]]&gt;200, "Superior", "Inferior")</f>
        <v>Inferior</v>
      </c>
      <c r="X1684" s="87" t="str">
        <f>VLOOKUP(CENSO[[#This Row],[NOME COMUM]],ESPECIES[],4,FALSE)</f>
        <v>Não</v>
      </c>
      <c r="Y1684" s="87" t="str">
        <f>IF(IFERROR(VLOOKUP(CENSO[[#This Row],[NOME COMUM]],COMERCIAIS[],2, FALSE), "Não") &lt;&gt; "Não", "Sim", "Não")</f>
        <v>Sim</v>
      </c>
      <c r="Z1684" s="133">
        <f>CENSO[[#This Row],[g (m²)]]/SUM(AEEF[AEEF-UT])</f>
        <v>1.9060869079632905E-3</v>
      </c>
      <c r="AA1684" s="133">
        <f>CENSO[[#This Row],[v (m³)]]/SUM(AEEF[AEEF-UT])</f>
        <v>3.0687999218208976E-2</v>
      </c>
    </row>
    <row r="1685" spans="1:27" ht="14">
      <c r="A1685" s="86">
        <v>1</v>
      </c>
      <c r="B1685" s="86">
        <v>1</v>
      </c>
      <c r="C1685" s="63">
        <v>53</v>
      </c>
      <c r="D1685" s="63">
        <v>1684</v>
      </c>
      <c r="E1685" s="63" t="str">
        <f>VLOOKUP(CENSO[[#This Row],[NOME COMUM]],ESPECIES[],2,FALSE)</f>
        <v>Didymopanax calvum Decne. &amp; Planch.</v>
      </c>
      <c r="F1685" s="64" t="s">
        <v>52</v>
      </c>
      <c r="G1685" s="64">
        <v>176</v>
      </c>
      <c r="H1685" s="97">
        <f>CENSO[[#This Row],[CAP (cm)]]/PI()</f>
        <v>56.022539968347161</v>
      </c>
      <c r="I1685" s="64">
        <v>16</v>
      </c>
      <c r="J1685" s="96">
        <f>(PI()*(CENSO[[#This Row],[DAP (cm)]]^2))/40000</f>
        <v>0.24649917586072753</v>
      </c>
      <c r="K1685" s="96">
        <f>CENSO[[#This Row],[g (m²)]]*CENSO[[#This Row],[H (m)]]*0.7</f>
        <v>2.7607907696401481</v>
      </c>
      <c r="L1685" s="64">
        <v>1</v>
      </c>
      <c r="M1685" s="65">
        <v>367097.799999999</v>
      </c>
      <c r="N1685" s="87">
        <v>9707616.3000000007</v>
      </c>
      <c r="O1685" s="98" t="s">
        <v>1225</v>
      </c>
      <c r="P1685" s="87" t="str">
        <f>VLOOKUP(CENSO[[#This Row],[DAP (cm)]],CD[],2,TRUE)</f>
        <v>TORA</v>
      </c>
      <c r="Q1685" s="87" t="str">
        <f>VLOOKUP(CENSO[[#This Row],[DAP (cm)]],DD[],2,TRUE)</f>
        <v>50├ 60</v>
      </c>
      <c r="R1685" s="87" t="str" cm="1">
        <f t="array" ref="R1685">INDEX(_xlfn.TEXTSPLIT(CENSO[[#This Row],[NOME CIENTIFICO]]," "),1)</f>
        <v>Didymopanax</v>
      </c>
      <c r="S1685" s="98" t="s">
        <v>1004</v>
      </c>
      <c r="T1685" s="87">
        <f>_xlfn.MINIFS(CENSO[DAP (cm)],CENSO[NOME CIENTIFICO],CENSO[[#This Row],[NOME CIENTIFICO]])</f>
        <v>46.791553269017228</v>
      </c>
      <c r="U16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56.791553269017228</v>
      </c>
      <c r="V1685" s="87" t="str">
        <f>IF(CENSO[[#This Row],[DAP (cm)]]&lt;CENSO[[#This Row],[DMCE (cm)]],"DAP &lt; DMCE","DAP ≥ DMCE")</f>
        <v>DAP &lt; DMCE</v>
      </c>
      <c r="W1685" s="87" t="str">
        <f>IF(CENSO[[#This Row],[DAP (cm)]]&gt;200, "Superior", "Inferior")</f>
        <v>Inferior</v>
      </c>
      <c r="X1685" s="87" t="str">
        <f>VLOOKUP(CENSO[[#This Row],[NOME COMUM]],ESPECIES[],4,FALSE)</f>
        <v>Não</v>
      </c>
      <c r="Y1685" s="87" t="str">
        <f>IF(IFERROR(VLOOKUP(CENSO[[#This Row],[NOME COMUM]],COMERCIAIS[],2, FALSE), "Não") &lt;&gt; "Não", "Sim", "Não")</f>
        <v>Não</v>
      </c>
      <c r="Z1685" s="133">
        <f>CENSO[[#This Row],[g (m²)]]/SUM(AEEF[AEEF-UT])</f>
        <v>4.3128523054105841E-4</v>
      </c>
      <c r="AA1685" s="133">
        <f>CENSO[[#This Row],[v (m³)]]/SUM(AEEF[AEEF-UT])</f>
        <v>4.8303945820598543E-3</v>
      </c>
    </row>
    <row r="1686" spans="1:27" ht="14">
      <c r="A1686" s="86">
        <v>1</v>
      </c>
      <c r="B1686" s="86">
        <v>1</v>
      </c>
      <c r="C1686" s="63">
        <v>53</v>
      </c>
      <c r="D1686" s="63">
        <v>1685</v>
      </c>
      <c r="E1686" s="63" t="str">
        <f>VLOOKUP(CENSO[[#This Row],[NOME COMUM]],ESPECIES[],2,FALSE)</f>
        <v>Aspidosperma carapanauba Pichon.</v>
      </c>
      <c r="F1686" s="64" t="s">
        <v>68</v>
      </c>
      <c r="G1686" s="64">
        <v>148</v>
      </c>
      <c r="H1686" s="97">
        <f>CENSO[[#This Row],[CAP (cm)]]/PI()</f>
        <v>47.109863155201019</v>
      </c>
      <c r="I1686" s="64">
        <v>13</v>
      </c>
      <c r="J1686" s="96">
        <f>(PI()*(CENSO[[#This Row],[DAP (cm)]]^2))/40000</f>
        <v>0.17430649367424375</v>
      </c>
      <c r="K1686" s="96">
        <f>CENSO[[#This Row],[g (m²)]]*CENSO[[#This Row],[H (m)]]*0.7</f>
        <v>1.5861890924356179</v>
      </c>
      <c r="L1686" s="64">
        <v>3</v>
      </c>
      <c r="M1686" s="65">
        <v>367082.09999999899</v>
      </c>
      <c r="N1686" s="87">
        <v>9707637</v>
      </c>
      <c r="O1686" s="98" t="s">
        <v>1225</v>
      </c>
      <c r="P1686" s="87" t="str">
        <f>VLOOKUP(CENSO[[#This Row],[DAP (cm)]],CD[],2,TRUE)</f>
        <v>TORETE</v>
      </c>
      <c r="Q1686" s="87" t="str">
        <f>VLOOKUP(CENSO[[#This Row],[DAP (cm)]],DD[],2,TRUE)</f>
        <v>40├ 50</v>
      </c>
      <c r="R1686" s="87" t="str" cm="1">
        <f t="array" ref="R1686">INDEX(_xlfn.TEXTSPLIT(CENSO[[#This Row],[NOME CIENTIFICO]]," "),1)</f>
        <v>Aspidosperma</v>
      </c>
      <c r="S1686" s="98" t="s">
        <v>1004</v>
      </c>
      <c r="T1686" s="87">
        <f>_xlfn.MINIFS(CENSO[DAP (cm)],CENSO[NOME CIENTIFICO],CENSO[[#This Row],[NOME CIENTIFICO]])</f>
        <v>47.109863155201019</v>
      </c>
      <c r="U16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57.109863155201019</v>
      </c>
      <c r="V1686" s="87" t="str">
        <f>IF(CENSO[[#This Row],[DAP (cm)]]&lt;CENSO[[#This Row],[DMCE (cm)]],"DAP &lt; DMCE","DAP ≥ DMCE")</f>
        <v>DAP &lt; DMCE</v>
      </c>
      <c r="W1686" s="87" t="str">
        <f>IF(CENSO[[#This Row],[DAP (cm)]]&gt;200, "Superior", "Inferior")</f>
        <v>Inferior</v>
      </c>
      <c r="X1686" s="87" t="str">
        <f>VLOOKUP(CENSO[[#This Row],[NOME COMUM]],ESPECIES[],4,FALSE)</f>
        <v>Não</v>
      </c>
      <c r="Y1686" s="87" t="str">
        <f>IF(IFERROR(VLOOKUP(CENSO[[#This Row],[NOME COMUM]],COMERCIAIS[],2, FALSE), "Não") &lt;&gt; "Não", "Sim", "Não")</f>
        <v>Não</v>
      </c>
      <c r="Z1686" s="133">
        <f>CENSO[[#This Row],[g (m²)]]/SUM(AEEF[AEEF-UT])</f>
        <v>3.0497390527412649E-4</v>
      </c>
      <c r="AA1686" s="133">
        <f>CENSO[[#This Row],[v (m³)]]/SUM(AEEF[AEEF-UT])</f>
        <v>2.7752625379945505E-3</v>
      </c>
    </row>
    <row r="1687" spans="1:27" ht="14">
      <c r="A1687" s="86">
        <v>1</v>
      </c>
      <c r="B1687" s="86">
        <v>1</v>
      </c>
      <c r="C1687" s="63">
        <v>53</v>
      </c>
      <c r="D1687" s="63">
        <v>1686</v>
      </c>
      <c r="E1687" s="63" t="str">
        <f>VLOOKUP(CENSO[[#This Row],[NOME COMUM]],ESPECIES[],2,FALSE)</f>
        <v>Couratari guianensis Aubl.</v>
      </c>
      <c r="F1687" s="64" t="s">
        <v>6</v>
      </c>
      <c r="G1687" s="64">
        <v>300</v>
      </c>
      <c r="H1687" s="97">
        <f>CENSO[[#This Row],[CAP (cm)]]/PI()</f>
        <v>95.4929658551372</v>
      </c>
      <c r="I1687" s="64">
        <v>22</v>
      </c>
      <c r="J1687" s="96">
        <f>(PI()*(CENSO[[#This Row],[DAP (cm)]]^2))/40000</f>
        <v>0.7161972439135289</v>
      </c>
      <c r="K1687" s="96">
        <f>CENSO[[#This Row],[g (m²)]]*CENSO[[#This Row],[H (m)]]*0.7</f>
        <v>11.029437556268345</v>
      </c>
      <c r="L1687" s="64">
        <v>1</v>
      </c>
      <c r="M1687" s="65">
        <v>367081.09999999899</v>
      </c>
      <c r="N1687" s="87">
        <v>9707640.5</v>
      </c>
      <c r="O1687" s="87" t="s">
        <v>1228</v>
      </c>
      <c r="P1687" s="87" t="str">
        <f>VLOOKUP(CENSO[[#This Row],[DAP (cm)]],CD[],2,TRUE)</f>
        <v>TORA</v>
      </c>
      <c r="Q1687" s="87" t="str">
        <f>VLOOKUP(CENSO[[#This Row],[DAP (cm)]],DD[],2,TRUE)</f>
        <v>90├ 100</v>
      </c>
      <c r="R1687" s="87" t="str" cm="1">
        <f t="array" ref="R1687">INDEX(_xlfn.TEXTSPLIT(CENSO[[#This Row],[NOME CIENTIFICO]]," "),1)</f>
        <v>Couratari</v>
      </c>
      <c r="S1687" s="98" t="s">
        <v>1004</v>
      </c>
      <c r="T1687" s="87">
        <f>_xlfn.MINIFS(CENSO[DAP (cm)],CENSO[NOME CIENTIFICO],CENSO[[#This Row],[NOME CIENTIFICO]])</f>
        <v>38.833806114422465</v>
      </c>
      <c r="U16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87" s="87" t="str">
        <f>IF(CENSO[[#This Row],[DAP (cm)]]&lt;CENSO[[#This Row],[DMCE (cm)]],"DAP &lt; DMCE","DAP ≥ DMCE")</f>
        <v>DAP ≥ DMCE</v>
      </c>
      <c r="W1687" s="87" t="str">
        <f>IF(CENSO[[#This Row],[DAP (cm)]]&gt;200, "Superior", "Inferior")</f>
        <v>Inferior</v>
      </c>
      <c r="X1687" s="87" t="str">
        <f>VLOOKUP(CENSO[[#This Row],[NOME COMUM]],ESPECIES[],4,FALSE)</f>
        <v>Não</v>
      </c>
      <c r="Y1687" s="87" t="str">
        <f>IF(IFERROR(VLOOKUP(CENSO[[#This Row],[NOME COMUM]],COMERCIAIS[],2, FALSE), "Não") &lt;&gt; "Não", "Sim", "Não")</f>
        <v>Sim</v>
      </c>
      <c r="Z1687" s="133">
        <f>CENSO[[#This Row],[g (m²)]]/SUM(AEEF[AEEF-UT])</f>
        <v>1.2530885443148001E-3</v>
      </c>
      <c r="AA1687" s="133">
        <f>CENSO[[#This Row],[v (m³)]]/SUM(AEEF[AEEF-UT])</f>
        <v>1.929756358244792E-2</v>
      </c>
    </row>
    <row r="1688" spans="1:27" ht="14">
      <c r="A1688" s="86">
        <v>1</v>
      </c>
      <c r="B1688" s="86">
        <v>1</v>
      </c>
      <c r="C1688" s="63">
        <v>53</v>
      </c>
      <c r="D1688" s="63">
        <v>1687</v>
      </c>
      <c r="E1688" s="63" t="str">
        <f>VLOOKUP(CENSO[[#This Row],[NOME COMUM]],ESPECIES[],2,FALSE)</f>
        <v>Couratari guianensis Aubl.</v>
      </c>
      <c r="F1688" s="64" t="s">
        <v>6</v>
      </c>
      <c r="G1688" s="64">
        <v>250</v>
      </c>
      <c r="H1688" s="97">
        <f>CENSO[[#This Row],[CAP (cm)]]/PI()</f>
        <v>79.577471545947674</v>
      </c>
      <c r="I1688" s="64">
        <v>20</v>
      </c>
      <c r="J1688" s="96">
        <f>(PI()*(CENSO[[#This Row],[DAP (cm)]]^2))/40000</f>
        <v>0.49735919716217297</v>
      </c>
      <c r="K1688" s="96">
        <f>CENSO[[#This Row],[g (m²)]]*CENSO[[#This Row],[H (m)]]*0.7</f>
        <v>6.9630287602704213</v>
      </c>
      <c r="L1688" s="64">
        <v>1</v>
      </c>
      <c r="M1688" s="65">
        <v>367087.799999999</v>
      </c>
      <c r="N1688" s="87">
        <v>9707649.3000000007</v>
      </c>
      <c r="O1688" s="87" t="s">
        <v>1228</v>
      </c>
      <c r="P1688" s="87" t="str">
        <f>VLOOKUP(CENSO[[#This Row],[DAP (cm)]],CD[],2,TRUE)</f>
        <v>TORA</v>
      </c>
      <c r="Q1688" s="87" t="str">
        <f>VLOOKUP(CENSO[[#This Row],[DAP (cm)]],DD[],2,TRUE)</f>
        <v>70├ 80</v>
      </c>
      <c r="R1688" s="87" t="str" cm="1">
        <f t="array" ref="R1688">INDEX(_xlfn.TEXTSPLIT(CENSO[[#This Row],[NOME CIENTIFICO]]," "),1)</f>
        <v>Couratari</v>
      </c>
      <c r="S1688" s="98" t="s">
        <v>1004</v>
      </c>
      <c r="T1688" s="87">
        <f>_xlfn.MINIFS(CENSO[DAP (cm)],CENSO[NOME CIENTIFICO],CENSO[[#This Row],[NOME CIENTIFICO]])</f>
        <v>38.833806114422465</v>
      </c>
      <c r="U16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88" s="87" t="str">
        <f>IF(CENSO[[#This Row],[DAP (cm)]]&lt;CENSO[[#This Row],[DMCE (cm)]],"DAP &lt; DMCE","DAP ≥ DMCE")</f>
        <v>DAP ≥ DMCE</v>
      </c>
      <c r="W1688" s="87" t="str">
        <f>IF(CENSO[[#This Row],[DAP (cm)]]&gt;200, "Superior", "Inferior")</f>
        <v>Inferior</v>
      </c>
      <c r="X1688" s="87" t="str">
        <f>VLOOKUP(CENSO[[#This Row],[NOME COMUM]],ESPECIES[],4,FALSE)</f>
        <v>Não</v>
      </c>
      <c r="Y1688" s="87" t="str">
        <f>IF(IFERROR(VLOOKUP(CENSO[[#This Row],[NOME COMUM]],COMERCIAIS[],2, FALSE), "Não") &lt;&gt; "Não", "Sim", "Não")</f>
        <v>Sim</v>
      </c>
      <c r="Z1688" s="133">
        <f>CENSO[[#This Row],[g (m²)]]/SUM(AEEF[AEEF-UT])</f>
        <v>8.7020037799638919E-4</v>
      </c>
      <c r="AA1688" s="133">
        <f>CENSO[[#This Row],[v (m³)]]/SUM(AEEF[AEEF-UT])</f>
        <v>1.2182805291949447E-2</v>
      </c>
    </row>
    <row r="1689" spans="1:27" ht="14">
      <c r="A1689" s="86">
        <v>1</v>
      </c>
      <c r="B1689" s="86">
        <v>1</v>
      </c>
      <c r="C1689" s="63">
        <v>53</v>
      </c>
      <c r="D1689" s="63">
        <v>1688</v>
      </c>
      <c r="E1689" s="63" t="str">
        <f>VLOOKUP(CENSO[[#This Row],[NOME COMUM]],ESPECIES[],2,FALSE)</f>
        <v>Piptadenia suaveolens Miq.</v>
      </c>
      <c r="F1689" s="64" t="s">
        <v>22</v>
      </c>
      <c r="G1689" s="64">
        <v>207</v>
      </c>
      <c r="H1689" s="97">
        <f>CENSO[[#This Row],[CAP (cm)]]/PI()</f>
        <v>65.890146440044674</v>
      </c>
      <c r="I1689" s="64">
        <v>14</v>
      </c>
      <c r="J1689" s="96">
        <f>(PI()*(CENSO[[#This Row],[DAP (cm)]]^2))/40000</f>
        <v>0.34098150782723119</v>
      </c>
      <c r="K1689" s="96">
        <f>CENSO[[#This Row],[g (m²)]]*CENSO[[#This Row],[H (m)]]*0.7</f>
        <v>3.3416187767068655</v>
      </c>
      <c r="L1689" s="64">
        <v>1</v>
      </c>
      <c r="M1689" s="65">
        <v>367095.7</v>
      </c>
      <c r="N1689" s="87">
        <v>9707664.9000000004</v>
      </c>
      <c r="O1689" s="87" t="s">
        <v>1228</v>
      </c>
      <c r="P1689" s="87" t="str">
        <f>VLOOKUP(CENSO[[#This Row],[DAP (cm)]],CD[],2,TRUE)</f>
        <v>TORA</v>
      </c>
      <c r="Q1689" s="87" t="str">
        <f>VLOOKUP(CENSO[[#This Row],[DAP (cm)]],DD[],2,TRUE)</f>
        <v>60├ 70</v>
      </c>
      <c r="R1689" s="87" t="str" cm="1">
        <f t="array" ref="R1689">INDEX(_xlfn.TEXTSPLIT(CENSO[[#This Row],[NOME CIENTIFICO]]," "),1)</f>
        <v>Piptadenia</v>
      </c>
      <c r="S1689" s="98" t="s">
        <v>1004</v>
      </c>
      <c r="T1689" s="87">
        <f>_xlfn.MINIFS(CENSO[DAP (cm)],CENSO[NOME CIENTIFICO],CENSO[[#This Row],[NOME CIENTIFICO]])</f>
        <v>39.788735772973837</v>
      </c>
      <c r="U16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89" s="87" t="str">
        <f>IF(CENSO[[#This Row],[DAP (cm)]]&lt;CENSO[[#This Row],[DMCE (cm)]],"DAP &lt; DMCE","DAP ≥ DMCE")</f>
        <v>DAP ≥ DMCE</v>
      </c>
      <c r="W1689" s="87" t="str">
        <f>IF(CENSO[[#This Row],[DAP (cm)]]&gt;200, "Superior", "Inferior")</f>
        <v>Inferior</v>
      </c>
      <c r="X1689" s="87" t="str">
        <f>VLOOKUP(CENSO[[#This Row],[NOME COMUM]],ESPECIES[],4,FALSE)</f>
        <v>Não</v>
      </c>
      <c r="Y1689" s="87" t="str">
        <f>IF(IFERROR(VLOOKUP(CENSO[[#This Row],[NOME COMUM]],COMERCIAIS[],2, FALSE), "Não") &lt;&gt; "Não", "Sim", "Não")</f>
        <v>Sim</v>
      </c>
      <c r="Z1689" s="133">
        <f>CENSO[[#This Row],[g (m²)]]/SUM(AEEF[AEEF-UT])</f>
        <v>5.9659545594827642E-4</v>
      </c>
      <c r="AA1689" s="133">
        <f>CENSO[[#This Row],[v (m³)]]/SUM(AEEF[AEEF-UT])</f>
        <v>5.8466354682931094E-3</v>
      </c>
    </row>
    <row r="1690" spans="1:27" ht="14">
      <c r="A1690" s="86">
        <v>1</v>
      </c>
      <c r="B1690" s="86">
        <v>1</v>
      </c>
      <c r="C1690" s="63">
        <v>53</v>
      </c>
      <c r="D1690" s="63">
        <v>1689</v>
      </c>
      <c r="E1690" s="63" t="str">
        <f>VLOOKUP(CENSO[[#This Row],[NOME COMUM]],ESPECIES[],2,FALSE)</f>
        <v>Piptadenia suaveolens Miq.</v>
      </c>
      <c r="F1690" s="64" t="s">
        <v>22</v>
      </c>
      <c r="G1690" s="64">
        <v>186</v>
      </c>
      <c r="H1690" s="97">
        <f>CENSO[[#This Row],[CAP (cm)]]/PI()</f>
        <v>59.205638830185066</v>
      </c>
      <c r="I1690" s="64">
        <v>15</v>
      </c>
      <c r="J1690" s="96">
        <f>(PI()*(CENSO[[#This Row],[DAP (cm)]]^2))/40000</f>
        <v>0.27530622056036053</v>
      </c>
      <c r="K1690" s="96">
        <f>CENSO[[#This Row],[g (m²)]]*CENSO[[#This Row],[H (m)]]*0.7</f>
        <v>2.8907153158837851</v>
      </c>
      <c r="L1690" s="64">
        <v>1</v>
      </c>
      <c r="M1690" s="65">
        <v>367015.09999999899</v>
      </c>
      <c r="N1690" s="87">
        <v>9707740.1999999899</v>
      </c>
      <c r="O1690" s="87" t="s">
        <v>1228</v>
      </c>
      <c r="P1690" s="87" t="str">
        <f>VLOOKUP(CENSO[[#This Row],[DAP (cm)]],CD[],2,TRUE)</f>
        <v>TORA</v>
      </c>
      <c r="Q1690" s="87" t="str">
        <f>VLOOKUP(CENSO[[#This Row],[DAP (cm)]],DD[],2,TRUE)</f>
        <v>50├ 60</v>
      </c>
      <c r="R1690" s="87" t="str" cm="1">
        <f t="array" ref="R1690">INDEX(_xlfn.TEXTSPLIT(CENSO[[#This Row],[NOME CIENTIFICO]]," "),1)</f>
        <v>Piptadenia</v>
      </c>
      <c r="S1690" s="98" t="s">
        <v>1004</v>
      </c>
      <c r="T1690" s="87">
        <f>_xlfn.MINIFS(CENSO[DAP (cm)],CENSO[NOME CIENTIFICO],CENSO[[#This Row],[NOME CIENTIFICO]])</f>
        <v>39.788735772973837</v>
      </c>
      <c r="U16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90" s="87" t="str">
        <f>IF(CENSO[[#This Row],[DAP (cm)]]&lt;CENSO[[#This Row],[DMCE (cm)]],"DAP &lt; DMCE","DAP ≥ DMCE")</f>
        <v>DAP ≥ DMCE</v>
      </c>
      <c r="W1690" s="87" t="str">
        <f>IF(CENSO[[#This Row],[DAP (cm)]]&gt;200, "Superior", "Inferior")</f>
        <v>Inferior</v>
      </c>
      <c r="X1690" s="87" t="str">
        <f>VLOOKUP(CENSO[[#This Row],[NOME COMUM]],ESPECIES[],4,FALSE)</f>
        <v>Não</v>
      </c>
      <c r="Y1690" s="87" t="str">
        <f>IF(IFERROR(VLOOKUP(CENSO[[#This Row],[NOME COMUM]],COMERCIAIS[],2, FALSE), "Não") &lt;&gt; "Não", "Sim", "Não")</f>
        <v>Sim</v>
      </c>
      <c r="Z1690" s="133">
        <f>CENSO[[#This Row],[g (m²)]]/SUM(AEEF[AEEF-UT])</f>
        <v>4.8168723643460915E-4</v>
      </c>
      <c r="AA1690" s="133">
        <f>CENSO[[#This Row],[v (m³)]]/SUM(AEEF[AEEF-UT])</f>
        <v>5.0577159825633952E-3</v>
      </c>
    </row>
    <row r="1691" spans="1:27" ht="14">
      <c r="A1691" s="86">
        <v>1</v>
      </c>
      <c r="B1691" s="86">
        <v>1</v>
      </c>
      <c r="C1691" s="63">
        <v>53</v>
      </c>
      <c r="D1691" s="63">
        <v>1690</v>
      </c>
      <c r="E1691" s="63" t="str">
        <f>VLOOKUP(CENSO[[#This Row],[NOME COMUM]],ESPECIES[],2,FALSE)</f>
        <v>Astronium lecointei Ducke</v>
      </c>
      <c r="F1691" s="64" t="s">
        <v>5</v>
      </c>
      <c r="G1691" s="64">
        <v>325</v>
      </c>
      <c r="H1691" s="97">
        <f>CENSO[[#This Row],[CAP (cm)]]/PI()</f>
        <v>103.45071300973197</v>
      </c>
      <c r="I1691" s="64">
        <v>24</v>
      </c>
      <c r="J1691" s="96">
        <f>(PI()*(CENSO[[#This Row],[DAP (cm)]]^2))/40000</f>
        <v>0.84053704320407219</v>
      </c>
      <c r="K1691" s="96">
        <f>CENSO[[#This Row],[g (m²)]]*CENSO[[#This Row],[H (m)]]*0.7</f>
        <v>14.121022325828411</v>
      </c>
      <c r="L1691" s="64">
        <v>1</v>
      </c>
      <c r="M1691" s="65">
        <v>367013.59999999899</v>
      </c>
      <c r="N1691" s="87">
        <v>9707741.5999999903</v>
      </c>
      <c r="O1691" s="87" t="s">
        <v>1228</v>
      </c>
      <c r="P1691" s="87" t="str">
        <f>VLOOKUP(CENSO[[#This Row],[DAP (cm)]],CD[],2,TRUE)</f>
        <v>TORA</v>
      </c>
      <c r="Q1691" s="87" t="str">
        <f>VLOOKUP(CENSO[[#This Row],[DAP (cm)]],DD[],2,TRUE)</f>
        <v>100├ 110</v>
      </c>
      <c r="R1691" s="87" t="str" cm="1">
        <f t="array" ref="R1691">INDEX(_xlfn.TEXTSPLIT(CENSO[[#This Row],[NOME CIENTIFICO]]," "),1)</f>
        <v>Astronium</v>
      </c>
      <c r="S1691" s="98" t="s">
        <v>1004</v>
      </c>
      <c r="T1691" s="87">
        <f>_xlfn.MINIFS(CENSO[DAP (cm)],CENSO[NOME CIENTIFICO],CENSO[[#This Row],[NOME CIENTIFICO]])</f>
        <v>40.107045659157627</v>
      </c>
      <c r="U16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691" s="87" t="str">
        <f>IF(CENSO[[#This Row],[DAP (cm)]]&lt;CENSO[[#This Row],[DMCE (cm)]],"DAP &lt; DMCE","DAP ≥ DMCE")</f>
        <v>DAP ≥ DMCE</v>
      </c>
      <c r="W1691" s="87" t="str">
        <f>IF(CENSO[[#This Row],[DAP (cm)]]&gt;200, "Superior", "Inferior")</f>
        <v>Inferior</v>
      </c>
      <c r="X1691" s="87" t="str">
        <f>VLOOKUP(CENSO[[#This Row],[NOME COMUM]],ESPECIES[],4,FALSE)</f>
        <v>Não</v>
      </c>
      <c r="Y1691" s="87" t="str">
        <f>IF(IFERROR(VLOOKUP(CENSO[[#This Row],[NOME COMUM]],COMERCIAIS[],2, FALSE), "Não") &lt;&gt; "Não", "Sim", "Não")</f>
        <v>Sim</v>
      </c>
      <c r="Z1691" s="133">
        <f>CENSO[[#This Row],[g (m²)]]/SUM(AEEF[AEEF-UT])</f>
        <v>1.4706386388138974E-3</v>
      </c>
      <c r="AA1691" s="133">
        <f>CENSO[[#This Row],[v (m³)]]/SUM(AEEF[AEEF-UT])</f>
        <v>2.4706729132073474E-2</v>
      </c>
    </row>
    <row r="1692" spans="1:27" ht="14">
      <c r="A1692" s="86">
        <v>1</v>
      </c>
      <c r="B1692" s="86">
        <v>1</v>
      </c>
      <c r="C1692" s="63">
        <v>53</v>
      </c>
      <c r="D1692" s="63">
        <v>1691</v>
      </c>
      <c r="E1692" s="63" t="str">
        <f>VLOOKUP(CENSO[[#This Row],[NOME COMUM]],ESPECIES[],2,FALSE)</f>
        <v>Piptadenia suaveolens Miq.</v>
      </c>
      <c r="F1692" s="64" t="s">
        <v>22</v>
      </c>
      <c r="G1692" s="64">
        <v>320</v>
      </c>
      <c r="H1692" s="97">
        <f>CENSO[[#This Row],[CAP (cm)]]/PI()</f>
        <v>101.85916357881302</v>
      </c>
      <c r="I1692" s="64">
        <v>15</v>
      </c>
      <c r="J1692" s="96">
        <f>(PI()*(CENSO[[#This Row],[DAP (cm)]]^2))/40000</f>
        <v>0.81487330863050433</v>
      </c>
      <c r="K1692" s="96">
        <f>CENSO[[#This Row],[g (m²)]]*CENSO[[#This Row],[H (m)]]*0.7</f>
        <v>8.5561697406202946</v>
      </c>
      <c r="L1692" s="64">
        <v>2</v>
      </c>
      <c r="M1692" s="65">
        <v>367012.4</v>
      </c>
      <c r="N1692" s="87">
        <v>9707740</v>
      </c>
      <c r="O1692" s="87" t="s">
        <v>1228</v>
      </c>
      <c r="P1692" s="87" t="str">
        <f>VLOOKUP(CENSO[[#This Row],[DAP (cm)]],CD[],2,TRUE)</f>
        <v>TORA</v>
      </c>
      <c r="Q1692" s="87" t="str">
        <f>VLOOKUP(CENSO[[#This Row],[DAP (cm)]],DD[],2,TRUE)</f>
        <v>100├ 110</v>
      </c>
      <c r="R1692" s="87" t="str" cm="1">
        <f t="array" ref="R1692">INDEX(_xlfn.TEXTSPLIT(CENSO[[#This Row],[NOME CIENTIFICO]]," "),1)</f>
        <v>Piptadenia</v>
      </c>
      <c r="S1692" s="98" t="s">
        <v>1004</v>
      </c>
      <c r="T1692" s="87">
        <f>_xlfn.MINIFS(CENSO[DAP (cm)],CENSO[NOME CIENTIFICO],CENSO[[#This Row],[NOME CIENTIFICO]])</f>
        <v>39.788735772973837</v>
      </c>
      <c r="U16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92" s="87" t="str">
        <f>IF(CENSO[[#This Row],[DAP (cm)]]&lt;CENSO[[#This Row],[DMCE (cm)]],"DAP &lt; DMCE","DAP ≥ DMCE")</f>
        <v>DAP ≥ DMCE</v>
      </c>
      <c r="W1692" s="87" t="str">
        <f>IF(CENSO[[#This Row],[DAP (cm)]]&gt;200, "Superior", "Inferior")</f>
        <v>Inferior</v>
      </c>
      <c r="X1692" s="87" t="str">
        <f>VLOOKUP(CENSO[[#This Row],[NOME COMUM]],ESPECIES[],4,FALSE)</f>
        <v>Não</v>
      </c>
      <c r="Y1692" s="87" t="str">
        <f>IF(IFERROR(VLOOKUP(CENSO[[#This Row],[NOME COMUM]],COMERCIAIS[],2, FALSE), "Não") &lt;&gt; "Não", "Sim", "Não")</f>
        <v>Sim</v>
      </c>
      <c r="Z1692" s="133">
        <f>CENSO[[#This Row],[g (m²)]]/SUM(AEEF[AEEF-UT])</f>
        <v>1.4257362993092843E-3</v>
      </c>
      <c r="AA1692" s="133">
        <f>CENSO[[#This Row],[v (m³)]]/SUM(AEEF[AEEF-UT])</f>
        <v>1.4970231142747483E-2</v>
      </c>
    </row>
    <row r="1693" spans="1:27" ht="14">
      <c r="A1693" s="86">
        <v>1</v>
      </c>
      <c r="B1693" s="86">
        <v>1</v>
      </c>
      <c r="C1693" s="63">
        <v>53</v>
      </c>
      <c r="D1693" s="63">
        <v>1692</v>
      </c>
      <c r="E1693" s="63" t="str">
        <f>VLOOKUP(CENSO[[#This Row],[NOME COMUM]],ESPECIES[],2,FALSE)</f>
        <v>Piptadenia suaveolens Miq.</v>
      </c>
      <c r="F1693" s="64" t="s">
        <v>22</v>
      </c>
      <c r="G1693" s="64">
        <v>400</v>
      </c>
      <c r="H1693" s="97">
        <f>CENSO[[#This Row],[CAP (cm)]]/PI()</f>
        <v>127.32395447351627</v>
      </c>
      <c r="I1693" s="64">
        <v>19</v>
      </c>
      <c r="J1693" s="96">
        <f>(PI()*(CENSO[[#This Row],[DAP (cm)]]^2))/40000</f>
        <v>1.2732395447351625</v>
      </c>
      <c r="K1693" s="96">
        <f>CENSO[[#This Row],[g (m²)]]*CENSO[[#This Row],[H (m)]]*0.7</f>
        <v>16.93408594497766</v>
      </c>
      <c r="L1693" s="64">
        <v>1</v>
      </c>
      <c r="M1693" s="65">
        <v>366998.59999999899</v>
      </c>
      <c r="N1693" s="87">
        <v>9707754.9000000004</v>
      </c>
      <c r="O1693" s="87" t="s">
        <v>1228</v>
      </c>
      <c r="P1693" s="87" t="str">
        <f>VLOOKUP(CENSO[[#This Row],[DAP (cm)]],CD[],2,TRUE)</f>
        <v>TORA</v>
      </c>
      <c r="Q1693" s="87" t="str">
        <f>VLOOKUP(CENSO[[#This Row],[DAP (cm)]],DD[],2,TRUE)</f>
        <v>120├ 130</v>
      </c>
      <c r="R1693" s="87" t="str" cm="1">
        <f t="array" ref="R1693">INDEX(_xlfn.TEXTSPLIT(CENSO[[#This Row],[NOME CIENTIFICO]]," "),1)</f>
        <v>Piptadenia</v>
      </c>
      <c r="S1693" s="98" t="s">
        <v>1004</v>
      </c>
      <c r="T1693" s="87">
        <f>_xlfn.MINIFS(CENSO[DAP (cm)],CENSO[NOME CIENTIFICO],CENSO[[#This Row],[NOME CIENTIFICO]])</f>
        <v>39.788735772973837</v>
      </c>
      <c r="U16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93" s="87" t="str">
        <f>IF(CENSO[[#This Row],[DAP (cm)]]&lt;CENSO[[#This Row],[DMCE (cm)]],"DAP &lt; DMCE","DAP ≥ DMCE")</f>
        <v>DAP ≥ DMCE</v>
      </c>
      <c r="W1693" s="87" t="str">
        <f>IF(CENSO[[#This Row],[DAP (cm)]]&gt;200, "Superior", "Inferior")</f>
        <v>Inferior</v>
      </c>
      <c r="X1693" s="87" t="str">
        <f>VLOOKUP(CENSO[[#This Row],[NOME COMUM]],ESPECIES[],4,FALSE)</f>
        <v>Não</v>
      </c>
      <c r="Y1693" s="87" t="str">
        <f>IF(IFERROR(VLOOKUP(CENSO[[#This Row],[NOME COMUM]],COMERCIAIS[],2, FALSE), "Não") &lt;&gt; "Não", "Sim", "Não")</f>
        <v>Sim</v>
      </c>
      <c r="Z1693" s="133">
        <f>CENSO[[#This Row],[g (m²)]]/SUM(AEEF[AEEF-UT])</f>
        <v>2.2277129676707558E-3</v>
      </c>
      <c r="AA1693" s="133">
        <f>CENSO[[#This Row],[v (m³)]]/SUM(AEEF[AEEF-UT])</f>
        <v>2.962858247002105E-2</v>
      </c>
    </row>
    <row r="1694" spans="1:27" ht="14">
      <c r="A1694" s="86">
        <v>1</v>
      </c>
      <c r="B1694" s="86">
        <v>1</v>
      </c>
      <c r="C1694" s="63">
        <v>53</v>
      </c>
      <c r="D1694" s="63">
        <v>1693</v>
      </c>
      <c r="E1694" s="63" t="str">
        <f>VLOOKUP(CENSO[[#This Row],[NOME COMUM]],ESPECIES[],2,FALSE)</f>
        <v>Tachigali myrmecophila Ducke</v>
      </c>
      <c r="F1694" s="64" t="s">
        <v>14</v>
      </c>
      <c r="G1694" s="64">
        <v>340</v>
      </c>
      <c r="H1694" s="97">
        <f>CENSO[[#This Row],[CAP (cm)]]/PI()</f>
        <v>108.22536130248884</v>
      </c>
      <c r="I1694" s="64">
        <v>15</v>
      </c>
      <c r="J1694" s="96">
        <f>(PI()*(CENSO[[#This Row],[DAP (cm)]]^2))/40000</f>
        <v>0.91991557107115518</v>
      </c>
      <c r="K1694" s="96">
        <f>CENSO[[#This Row],[g (m²)]]*CENSO[[#This Row],[H (m)]]*0.7</f>
        <v>9.6591134962471301</v>
      </c>
      <c r="L1694" s="64">
        <v>1</v>
      </c>
      <c r="M1694" s="65">
        <v>366984.9</v>
      </c>
      <c r="N1694" s="87">
        <v>9707761.6999999899</v>
      </c>
      <c r="O1694" s="87" t="s">
        <v>1228</v>
      </c>
      <c r="P1694" s="87" t="str">
        <f>VLOOKUP(CENSO[[#This Row],[DAP (cm)]],CD[],2,TRUE)</f>
        <v>TORA</v>
      </c>
      <c r="Q1694" s="87" t="str">
        <f>VLOOKUP(CENSO[[#This Row],[DAP (cm)]],DD[],2,TRUE)</f>
        <v>100├ 110</v>
      </c>
      <c r="R1694" s="87" t="str" cm="1">
        <f t="array" ref="R1694">INDEX(_xlfn.TEXTSPLIT(CENSO[[#This Row],[NOME CIENTIFICO]]," "),1)</f>
        <v>Tachigali</v>
      </c>
      <c r="S1694" s="98" t="s">
        <v>1004</v>
      </c>
      <c r="T1694" s="87">
        <f>_xlfn.MINIFS(CENSO[DAP (cm)],CENSO[NOME CIENTIFICO],CENSO[[#This Row],[NOME CIENTIFICO]])</f>
        <v>39.152116000606256</v>
      </c>
      <c r="U16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94" s="87" t="str">
        <f>IF(CENSO[[#This Row],[DAP (cm)]]&lt;CENSO[[#This Row],[DMCE (cm)]],"DAP &lt; DMCE","DAP ≥ DMCE")</f>
        <v>DAP ≥ DMCE</v>
      </c>
      <c r="W1694" s="87" t="str">
        <f>IF(CENSO[[#This Row],[DAP (cm)]]&gt;200, "Superior", "Inferior")</f>
        <v>Inferior</v>
      </c>
      <c r="X1694" s="87" t="str">
        <f>VLOOKUP(CENSO[[#This Row],[NOME COMUM]],ESPECIES[],4,FALSE)</f>
        <v>Não</v>
      </c>
      <c r="Y1694" s="87" t="str">
        <f>IF(IFERROR(VLOOKUP(CENSO[[#This Row],[NOME COMUM]],COMERCIAIS[],2, FALSE), "Não") &lt;&gt; "Não", "Sim", "Não")</f>
        <v>Sim</v>
      </c>
      <c r="Z1694" s="133">
        <f>CENSO[[#This Row],[g (m²)]]/SUM(AEEF[AEEF-UT])</f>
        <v>1.6095226191421214E-3</v>
      </c>
      <c r="AA1694" s="133">
        <f>CENSO[[#This Row],[v (m³)]]/SUM(AEEF[AEEF-UT])</f>
        <v>1.6899987500992277E-2</v>
      </c>
    </row>
    <row r="1695" spans="1:27" ht="14">
      <c r="A1695" s="86">
        <v>1</v>
      </c>
      <c r="B1695" s="86">
        <v>1</v>
      </c>
      <c r="C1695" s="63">
        <v>53</v>
      </c>
      <c r="D1695" s="63">
        <v>1694</v>
      </c>
      <c r="E1695" s="63" t="str">
        <f>VLOOKUP(CENSO[[#This Row],[NOME COMUM]],ESPECIES[],2,FALSE)</f>
        <v>Couratari guianensis Aubl.</v>
      </c>
      <c r="F1695" s="64" t="s">
        <v>6</v>
      </c>
      <c r="G1695" s="64">
        <v>311</v>
      </c>
      <c r="H1695" s="97">
        <f>CENSO[[#This Row],[CAP (cm)]]/PI()</f>
        <v>98.994374603158903</v>
      </c>
      <c r="I1695" s="64">
        <v>24</v>
      </c>
      <c r="J1695" s="96">
        <f>(PI()*(CENSO[[#This Row],[DAP (cm)]]^2))/40000</f>
        <v>0.76968126253956048</v>
      </c>
      <c r="K1695" s="96">
        <f>CENSO[[#This Row],[g (m²)]]*CENSO[[#This Row],[H (m)]]*0.7</f>
        <v>12.930645210664615</v>
      </c>
      <c r="L1695" s="64">
        <v>1</v>
      </c>
      <c r="M1695" s="65">
        <v>366966.4</v>
      </c>
      <c r="N1695" s="87">
        <v>9707754</v>
      </c>
      <c r="O1695" s="87" t="s">
        <v>1228</v>
      </c>
      <c r="P1695" s="87" t="str">
        <f>VLOOKUP(CENSO[[#This Row],[DAP (cm)]],CD[],2,TRUE)</f>
        <v>TORA</v>
      </c>
      <c r="Q1695" s="87" t="str">
        <f>VLOOKUP(CENSO[[#This Row],[DAP (cm)]],DD[],2,TRUE)</f>
        <v>90├ 100</v>
      </c>
      <c r="R1695" s="87" t="str" cm="1">
        <f t="array" ref="R1695">INDEX(_xlfn.TEXTSPLIT(CENSO[[#This Row],[NOME CIENTIFICO]]," "),1)</f>
        <v>Couratari</v>
      </c>
      <c r="S1695" s="98" t="s">
        <v>1004</v>
      </c>
      <c r="T1695" s="87">
        <f>_xlfn.MINIFS(CENSO[DAP (cm)],CENSO[NOME CIENTIFICO],CENSO[[#This Row],[NOME CIENTIFICO]])</f>
        <v>38.833806114422465</v>
      </c>
      <c r="U16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95" s="87" t="str">
        <f>IF(CENSO[[#This Row],[DAP (cm)]]&lt;CENSO[[#This Row],[DMCE (cm)]],"DAP &lt; DMCE","DAP ≥ DMCE")</f>
        <v>DAP ≥ DMCE</v>
      </c>
      <c r="W1695" s="87" t="str">
        <f>IF(CENSO[[#This Row],[DAP (cm)]]&gt;200, "Superior", "Inferior")</f>
        <v>Inferior</v>
      </c>
      <c r="X1695" s="87" t="str">
        <f>VLOOKUP(CENSO[[#This Row],[NOME COMUM]],ESPECIES[],4,FALSE)</f>
        <v>Não</v>
      </c>
      <c r="Y1695" s="87" t="str">
        <f>IF(IFERROR(VLOOKUP(CENSO[[#This Row],[NOME COMUM]],COMERCIAIS[],2, FALSE), "Não") &lt;&gt; "Não", "Sim", "Não")</f>
        <v>Sim</v>
      </c>
      <c r="Z1695" s="133">
        <f>CENSO[[#This Row],[g (m²)]]/SUM(AEEF[AEEF-UT])</f>
        <v>1.3466664121630201E-3</v>
      </c>
      <c r="AA1695" s="133">
        <f>CENSO[[#This Row],[v (m³)]]/SUM(AEEF[AEEF-UT])</f>
        <v>2.2623995724338736E-2</v>
      </c>
    </row>
    <row r="1696" spans="1:27" ht="14">
      <c r="A1696" s="86">
        <v>1</v>
      </c>
      <c r="B1696" s="86">
        <v>1</v>
      </c>
      <c r="C1696" s="63">
        <v>53</v>
      </c>
      <c r="D1696" s="63">
        <v>1695</v>
      </c>
      <c r="E1696" s="63" t="str">
        <f>VLOOKUP(CENSO[[#This Row],[NOME COMUM]],ESPECIES[],2,FALSE)</f>
        <v>Couratari guianensis Aubl.</v>
      </c>
      <c r="F1696" s="64" t="s">
        <v>6</v>
      </c>
      <c r="G1696" s="64">
        <v>207</v>
      </c>
      <c r="H1696" s="97">
        <f>CENSO[[#This Row],[CAP (cm)]]/PI()</f>
        <v>65.890146440044674</v>
      </c>
      <c r="I1696" s="64">
        <v>17</v>
      </c>
      <c r="J1696" s="96">
        <f>(PI()*(CENSO[[#This Row],[DAP (cm)]]^2))/40000</f>
        <v>0.34098150782723119</v>
      </c>
      <c r="K1696" s="96">
        <f>CENSO[[#This Row],[g (m²)]]*CENSO[[#This Row],[H (m)]]*0.7</f>
        <v>4.0576799431440511</v>
      </c>
      <c r="L1696" s="64">
        <v>1</v>
      </c>
      <c r="M1696" s="65">
        <v>366958.09999999899</v>
      </c>
      <c r="N1696" s="87">
        <v>9707754.5999999903</v>
      </c>
      <c r="O1696" s="87" t="s">
        <v>1228</v>
      </c>
      <c r="P1696" s="87" t="str">
        <f>VLOOKUP(CENSO[[#This Row],[DAP (cm)]],CD[],2,TRUE)</f>
        <v>TORA</v>
      </c>
      <c r="Q1696" s="87" t="str">
        <f>VLOOKUP(CENSO[[#This Row],[DAP (cm)]],DD[],2,TRUE)</f>
        <v>60├ 70</v>
      </c>
      <c r="R1696" s="87" t="str" cm="1">
        <f t="array" ref="R1696">INDEX(_xlfn.TEXTSPLIT(CENSO[[#This Row],[NOME CIENTIFICO]]," "),1)</f>
        <v>Couratari</v>
      </c>
      <c r="S1696" s="98" t="s">
        <v>1004</v>
      </c>
      <c r="T1696" s="87">
        <f>_xlfn.MINIFS(CENSO[DAP (cm)],CENSO[NOME CIENTIFICO],CENSO[[#This Row],[NOME CIENTIFICO]])</f>
        <v>38.833806114422465</v>
      </c>
      <c r="U16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96" s="87" t="str">
        <f>IF(CENSO[[#This Row],[DAP (cm)]]&lt;CENSO[[#This Row],[DMCE (cm)]],"DAP &lt; DMCE","DAP ≥ DMCE")</f>
        <v>DAP ≥ DMCE</v>
      </c>
      <c r="W1696" s="87" t="str">
        <f>IF(CENSO[[#This Row],[DAP (cm)]]&gt;200, "Superior", "Inferior")</f>
        <v>Inferior</v>
      </c>
      <c r="X1696" s="87" t="str">
        <f>VLOOKUP(CENSO[[#This Row],[NOME COMUM]],ESPECIES[],4,FALSE)</f>
        <v>Não</v>
      </c>
      <c r="Y1696" s="87" t="str">
        <f>IF(IFERROR(VLOOKUP(CENSO[[#This Row],[NOME COMUM]],COMERCIAIS[],2, FALSE), "Não") &lt;&gt; "Não", "Sim", "Não")</f>
        <v>Sim</v>
      </c>
      <c r="Z1696" s="133">
        <f>CENSO[[#This Row],[g (m²)]]/SUM(AEEF[AEEF-UT])</f>
        <v>5.9659545594827642E-4</v>
      </c>
      <c r="AA1696" s="133">
        <f>CENSO[[#This Row],[v (m³)]]/SUM(AEEF[AEEF-UT])</f>
        <v>7.0994859257844899E-3</v>
      </c>
    </row>
    <row r="1697" spans="1:27" ht="14">
      <c r="A1697" s="86">
        <v>1</v>
      </c>
      <c r="B1697" s="86">
        <v>1</v>
      </c>
      <c r="C1697" s="63">
        <v>53</v>
      </c>
      <c r="D1697" s="63">
        <v>1696</v>
      </c>
      <c r="E1697" s="63" t="str">
        <f>VLOOKUP(CENSO[[#This Row],[NOME COMUM]],ESPECIES[],2,FALSE)</f>
        <v>Lecythis chartacea O.Berg</v>
      </c>
      <c r="F1697" s="64" t="s">
        <v>31</v>
      </c>
      <c r="G1697" s="64">
        <v>170</v>
      </c>
      <c r="H1697" s="97">
        <f>CENSO[[#This Row],[CAP (cm)]]/PI()</f>
        <v>54.112680651244418</v>
      </c>
      <c r="I1697" s="64">
        <v>17</v>
      </c>
      <c r="J1697" s="96">
        <f>(PI()*(CENSO[[#This Row],[DAP (cm)]]^2))/40000</f>
        <v>0.2299788927677888</v>
      </c>
      <c r="K1697" s="96">
        <f>CENSO[[#This Row],[g (m²)]]*CENSO[[#This Row],[H (m)]]*0.7</f>
        <v>2.7367488239366864</v>
      </c>
      <c r="L1697" s="64">
        <v>1</v>
      </c>
      <c r="M1697" s="65">
        <v>366856.2</v>
      </c>
      <c r="N1697" s="87">
        <v>9707864.5</v>
      </c>
      <c r="O1697" s="87" t="s">
        <v>1228</v>
      </c>
      <c r="P1697" s="87" t="str">
        <f>VLOOKUP(CENSO[[#This Row],[DAP (cm)]],CD[],2,TRUE)</f>
        <v>TORA</v>
      </c>
      <c r="Q1697" s="87" t="str">
        <f>VLOOKUP(CENSO[[#This Row],[DAP (cm)]],DD[],2,TRUE)</f>
        <v>50├ 60</v>
      </c>
      <c r="R1697" s="87" t="str" cm="1">
        <f t="array" ref="R1697">INDEX(_xlfn.TEXTSPLIT(CENSO[[#This Row],[NOME CIENTIFICO]]," "),1)</f>
        <v>Lecythis</v>
      </c>
      <c r="S1697" s="98" t="s">
        <v>1004</v>
      </c>
      <c r="T1697" s="87">
        <f>_xlfn.MINIFS(CENSO[DAP (cm)],CENSO[NOME CIENTIFICO],CENSO[[#This Row],[NOME CIENTIFICO]])</f>
        <v>38.833806114422465</v>
      </c>
      <c r="U16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97" s="87" t="str">
        <f>IF(CENSO[[#This Row],[DAP (cm)]]&lt;CENSO[[#This Row],[DMCE (cm)]],"DAP &lt; DMCE","DAP ≥ DMCE")</f>
        <v>DAP ≥ DMCE</v>
      </c>
      <c r="W1697" s="87" t="str">
        <f>IF(CENSO[[#This Row],[DAP (cm)]]&gt;200, "Superior", "Inferior")</f>
        <v>Inferior</v>
      </c>
      <c r="X1697" s="87" t="str">
        <f>VLOOKUP(CENSO[[#This Row],[NOME COMUM]],ESPECIES[],4,FALSE)</f>
        <v>Não</v>
      </c>
      <c r="Y1697" s="87" t="str">
        <f>IF(IFERROR(VLOOKUP(CENSO[[#This Row],[NOME COMUM]],COMERCIAIS[],2, FALSE), "Não") &lt;&gt; "Não", "Sim", "Não")</f>
        <v>Sim</v>
      </c>
      <c r="Z1697" s="133">
        <f>CENSO[[#This Row],[g (m²)]]/SUM(AEEF[AEEF-UT])</f>
        <v>4.0238065478553035E-4</v>
      </c>
      <c r="AA1697" s="133">
        <f>CENSO[[#This Row],[v (m³)]]/SUM(AEEF[AEEF-UT])</f>
        <v>4.7883297919478112E-3</v>
      </c>
    </row>
    <row r="1698" spans="1:27" ht="14">
      <c r="A1698" s="86">
        <v>1</v>
      </c>
      <c r="B1698" s="86">
        <v>1</v>
      </c>
      <c r="C1698" s="63">
        <v>53</v>
      </c>
      <c r="D1698" s="63">
        <v>1697</v>
      </c>
      <c r="E1698" s="63" t="str">
        <f>VLOOKUP(CENSO[[#This Row],[NOME COMUM]],ESPECIES[],2,FALSE)</f>
        <v>Tachigali myrmecophila Ducke</v>
      </c>
      <c r="F1698" s="64" t="s">
        <v>14</v>
      </c>
      <c r="G1698" s="64">
        <v>165</v>
      </c>
      <c r="H1698" s="97">
        <f>CENSO[[#This Row],[CAP (cm)]]/PI()</f>
        <v>52.521131220325465</v>
      </c>
      <c r="I1698" s="64">
        <v>14</v>
      </c>
      <c r="J1698" s="96">
        <f>(PI()*(CENSO[[#This Row],[DAP (cm)]]^2))/40000</f>
        <v>0.21664966628384255</v>
      </c>
      <c r="K1698" s="96">
        <f>CENSO[[#This Row],[g (m²)]]*CENSO[[#This Row],[H (m)]]*0.7</f>
        <v>2.1231667295816568</v>
      </c>
      <c r="L1698" s="64">
        <v>2</v>
      </c>
      <c r="M1698" s="65">
        <v>366833.59999999899</v>
      </c>
      <c r="N1698" s="87">
        <v>9707900.6999999899</v>
      </c>
      <c r="O1698" s="87" t="s">
        <v>1228</v>
      </c>
      <c r="P1698" s="87" t="str">
        <f>VLOOKUP(CENSO[[#This Row],[DAP (cm)]],CD[],2,TRUE)</f>
        <v>TORA</v>
      </c>
      <c r="Q1698" s="87" t="str">
        <f>VLOOKUP(CENSO[[#This Row],[DAP (cm)]],DD[],2,TRUE)</f>
        <v>50├ 60</v>
      </c>
      <c r="R1698" s="87" t="str" cm="1">
        <f t="array" ref="R1698">INDEX(_xlfn.TEXTSPLIT(CENSO[[#This Row],[NOME CIENTIFICO]]," "),1)</f>
        <v>Tachigali</v>
      </c>
      <c r="S1698" s="98" t="s">
        <v>1004</v>
      </c>
      <c r="T1698" s="87">
        <f>_xlfn.MINIFS(CENSO[DAP (cm)],CENSO[NOME CIENTIFICO],CENSO[[#This Row],[NOME CIENTIFICO]])</f>
        <v>39.152116000606256</v>
      </c>
      <c r="U16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98" s="87" t="str">
        <f>IF(CENSO[[#This Row],[DAP (cm)]]&lt;CENSO[[#This Row],[DMCE (cm)]],"DAP &lt; DMCE","DAP ≥ DMCE")</f>
        <v>DAP ≥ DMCE</v>
      </c>
      <c r="W1698" s="87" t="str">
        <f>IF(CENSO[[#This Row],[DAP (cm)]]&gt;200, "Superior", "Inferior")</f>
        <v>Inferior</v>
      </c>
      <c r="X1698" s="87" t="str">
        <f>VLOOKUP(CENSO[[#This Row],[NOME COMUM]],ESPECIES[],4,FALSE)</f>
        <v>Não</v>
      </c>
      <c r="Y1698" s="87" t="str">
        <f>IF(IFERROR(VLOOKUP(CENSO[[#This Row],[NOME COMUM]],COMERCIAIS[],2, FALSE), "Não") &lt;&gt; "Não", "Sim", "Não")</f>
        <v>Sim</v>
      </c>
      <c r="Z1698" s="133">
        <f>CENSO[[#This Row],[g (m²)]]/SUM(AEEF[AEEF-UT])</f>
        <v>3.7905928465522713E-4</v>
      </c>
      <c r="AA1698" s="133">
        <f>CENSO[[#This Row],[v (m³)]]/SUM(AEEF[AEEF-UT])</f>
        <v>3.7147809896212252E-3</v>
      </c>
    </row>
    <row r="1699" spans="1:27" ht="14">
      <c r="A1699" s="86">
        <v>1</v>
      </c>
      <c r="B1699" s="86">
        <v>1</v>
      </c>
      <c r="C1699" s="63">
        <v>53</v>
      </c>
      <c r="D1699" s="63">
        <v>1698</v>
      </c>
      <c r="E1699" s="63" t="str">
        <f>VLOOKUP(CENSO[[#This Row],[NOME COMUM]],ESPECIES[],2,FALSE)</f>
        <v>Piptadenia suaveolens Miq.</v>
      </c>
      <c r="F1699" s="64" t="s">
        <v>22</v>
      </c>
      <c r="G1699" s="64">
        <v>215</v>
      </c>
      <c r="H1699" s="97">
        <f>CENSO[[#This Row],[CAP (cm)]]/PI()</f>
        <v>68.436625529514998</v>
      </c>
      <c r="I1699" s="64">
        <v>14</v>
      </c>
      <c r="J1699" s="96">
        <f>(PI()*(CENSO[[#This Row],[DAP (cm)]]^2))/40000</f>
        <v>0.36784686222114316</v>
      </c>
      <c r="K1699" s="96">
        <f>CENSO[[#This Row],[g (m²)]]*CENSO[[#This Row],[H (m)]]*0.7</f>
        <v>3.604899249767203</v>
      </c>
      <c r="L1699" s="64">
        <v>2</v>
      </c>
      <c r="M1699" s="65">
        <v>366818.9</v>
      </c>
      <c r="N1699" s="87">
        <v>9707881.5</v>
      </c>
      <c r="O1699" s="87" t="s">
        <v>1228</v>
      </c>
      <c r="P1699" s="87" t="str">
        <f>VLOOKUP(CENSO[[#This Row],[DAP (cm)]],CD[],2,TRUE)</f>
        <v>TORA</v>
      </c>
      <c r="Q1699" s="87" t="str">
        <f>VLOOKUP(CENSO[[#This Row],[DAP (cm)]],DD[],2,TRUE)</f>
        <v>60├ 70</v>
      </c>
      <c r="R1699" s="87" t="str" cm="1">
        <f t="array" ref="R1699">INDEX(_xlfn.TEXTSPLIT(CENSO[[#This Row],[NOME CIENTIFICO]]," "),1)</f>
        <v>Piptadenia</v>
      </c>
      <c r="S1699" s="98" t="s">
        <v>1004</v>
      </c>
      <c r="T1699" s="87">
        <f>_xlfn.MINIFS(CENSO[DAP (cm)],CENSO[NOME CIENTIFICO],CENSO[[#This Row],[NOME CIENTIFICO]])</f>
        <v>39.788735772973837</v>
      </c>
      <c r="U16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699" s="87" t="str">
        <f>IF(CENSO[[#This Row],[DAP (cm)]]&lt;CENSO[[#This Row],[DMCE (cm)]],"DAP &lt; DMCE","DAP ≥ DMCE")</f>
        <v>DAP ≥ DMCE</v>
      </c>
      <c r="W1699" s="87" t="str">
        <f>IF(CENSO[[#This Row],[DAP (cm)]]&gt;200, "Superior", "Inferior")</f>
        <v>Inferior</v>
      </c>
      <c r="X1699" s="87" t="str">
        <f>VLOOKUP(CENSO[[#This Row],[NOME COMUM]],ESPECIES[],4,FALSE)</f>
        <v>Não</v>
      </c>
      <c r="Y1699" s="87" t="str">
        <f>IF(IFERROR(VLOOKUP(CENSO[[#This Row],[NOME COMUM]],COMERCIAIS[],2, FALSE), "Não") &lt;&gt; "Não", "Sim", "Não")</f>
        <v>Sim</v>
      </c>
      <c r="Z1699" s="133">
        <f>CENSO[[#This Row],[g (m²)]]/SUM(AEEF[AEEF-UT])</f>
        <v>6.436001995661295E-4</v>
      </c>
      <c r="AA1699" s="133">
        <f>CENSO[[#This Row],[v (m³)]]/SUM(AEEF[AEEF-UT])</f>
        <v>6.3072819557480689E-3</v>
      </c>
    </row>
    <row r="1700" spans="1:27" ht="14">
      <c r="A1700" s="86">
        <v>1</v>
      </c>
      <c r="B1700" s="86">
        <v>1</v>
      </c>
      <c r="C1700" s="63">
        <v>53</v>
      </c>
      <c r="D1700" s="63">
        <v>1699</v>
      </c>
      <c r="E1700" s="63" t="str">
        <f>VLOOKUP(CENSO[[#This Row],[NOME COMUM]],ESPECIES[],2,FALSE)</f>
        <v>Platymiscium duckei Huber</v>
      </c>
      <c r="F1700" s="64" t="s">
        <v>42</v>
      </c>
      <c r="G1700" s="64">
        <v>160</v>
      </c>
      <c r="H1700" s="97">
        <f>CENSO[[#This Row],[CAP (cm)]]/PI()</f>
        <v>50.929581789406512</v>
      </c>
      <c r="I1700" s="64">
        <v>16</v>
      </c>
      <c r="J1700" s="96">
        <f>(PI()*(CENSO[[#This Row],[DAP (cm)]]^2))/40000</f>
        <v>0.20371832715762608</v>
      </c>
      <c r="K1700" s="96">
        <f>CENSO[[#This Row],[g (m²)]]*CENSO[[#This Row],[H (m)]]*0.7</f>
        <v>2.2816452641654119</v>
      </c>
      <c r="L1700" s="64">
        <v>1</v>
      </c>
      <c r="M1700" s="65">
        <v>366810.2</v>
      </c>
      <c r="N1700" s="87">
        <v>9707878.5</v>
      </c>
      <c r="O1700" s="98" t="s">
        <v>1225</v>
      </c>
      <c r="P1700" s="87" t="str">
        <f>VLOOKUP(CENSO[[#This Row],[DAP (cm)]],CD[],2,TRUE)</f>
        <v>TORA</v>
      </c>
      <c r="Q1700" s="87" t="str">
        <f>VLOOKUP(CENSO[[#This Row],[DAP (cm)]],DD[],2,TRUE)</f>
        <v>50├ 60</v>
      </c>
      <c r="R1700" s="87" t="str" cm="1">
        <f t="array" ref="R1700">INDEX(_xlfn.TEXTSPLIT(CENSO[[#This Row],[NOME CIENTIFICO]]," "),1)</f>
        <v>Platymiscium</v>
      </c>
      <c r="S1700" s="98" t="s">
        <v>1004</v>
      </c>
      <c r="T1700" s="87">
        <f>_xlfn.MINIFS(CENSO[DAP (cm)],CENSO[NOME CIENTIFICO],CENSO[[#This Row],[NOME CIENTIFICO]])</f>
        <v>43.608454407179323</v>
      </c>
      <c r="U17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53.608454407179323</v>
      </c>
      <c r="V1700" s="87" t="str">
        <f>IF(CENSO[[#This Row],[DAP (cm)]]&lt;CENSO[[#This Row],[DMCE (cm)]],"DAP &lt; DMCE","DAP ≥ DMCE")</f>
        <v>DAP &lt; DMCE</v>
      </c>
      <c r="W1700" s="87" t="str">
        <f>IF(CENSO[[#This Row],[DAP (cm)]]&gt;200, "Superior", "Inferior")</f>
        <v>Inferior</v>
      </c>
      <c r="X1700" s="87" t="str">
        <f>VLOOKUP(CENSO[[#This Row],[NOME COMUM]],ESPECIES[],4,FALSE)</f>
        <v>Não</v>
      </c>
      <c r="Y1700" s="87" t="str">
        <f>IF(IFERROR(VLOOKUP(CENSO[[#This Row],[NOME COMUM]],COMERCIAIS[],2, FALSE), "Não") &lt;&gt; "Não", "Sim", "Não")</f>
        <v>Não</v>
      </c>
      <c r="Z1700" s="133">
        <f>CENSO[[#This Row],[g (m²)]]/SUM(AEEF[AEEF-UT])</f>
        <v>3.5643407482732108E-4</v>
      </c>
      <c r="AA1700" s="133">
        <f>CENSO[[#This Row],[v (m³)]]/SUM(AEEF[AEEF-UT])</f>
        <v>3.9920616380659957E-3</v>
      </c>
    </row>
    <row r="1701" spans="1:27" ht="14">
      <c r="A1701" s="86">
        <v>1</v>
      </c>
      <c r="B1701" s="86">
        <v>1</v>
      </c>
      <c r="C1701" s="63">
        <v>53</v>
      </c>
      <c r="D1701" s="63">
        <v>1700</v>
      </c>
      <c r="E1701" s="63" t="str">
        <f>VLOOKUP(CENSO[[#This Row],[NOME COMUM]],ESPECIES[],2,FALSE)</f>
        <v>Parkia multijuga Benth.</v>
      </c>
      <c r="F1701" s="64" t="s">
        <v>75</v>
      </c>
      <c r="G1701" s="64">
        <v>180</v>
      </c>
      <c r="H1701" s="97">
        <f>CENSO[[#This Row],[CAP (cm)]]/PI()</f>
        <v>57.295779513082323</v>
      </c>
      <c r="I1701" s="64">
        <v>17</v>
      </c>
      <c r="J1701" s="96">
        <f>(PI()*(CENSO[[#This Row],[DAP (cm)]]^2))/40000</f>
        <v>0.25783100780887047</v>
      </c>
      <c r="K1701" s="96">
        <f>CENSO[[#This Row],[g (m²)]]*CENSO[[#This Row],[H (m)]]*0.7</f>
        <v>3.0681889929255584</v>
      </c>
      <c r="L1701" s="64">
        <v>1</v>
      </c>
      <c r="M1701" s="65">
        <v>366805.9</v>
      </c>
      <c r="N1701" s="87">
        <v>9707902.4000000004</v>
      </c>
      <c r="O1701" s="87" t="s">
        <v>1227</v>
      </c>
      <c r="P1701" s="87" t="str">
        <f>VLOOKUP(CENSO[[#This Row],[DAP (cm)]],CD[],2,TRUE)</f>
        <v>TORA</v>
      </c>
      <c r="Q1701" s="87" t="str">
        <f>VLOOKUP(CENSO[[#This Row],[DAP (cm)]],DD[],2,TRUE)</f>
        <v>50├ 60</v>
      </c>
      <c r="R1701" s="87" t="str" cm="1">
        <f t="array" ref="R1701">INDEX(_xlfn.TEXTSPLIT(CENSO[[#This Row],[NOME CIENTIFICO]]," "),1)</f>
        <v>Parkia</v>
      </c>
      <c r="S1701" s="98" t="s">
        <v>1004</v>
      </c>
      <c r="T1701" s="87">
        <f>_xlfn.MINIFS(CENSO[DAP (cm)],CENSO[NOME CIENTIFICO],CENSO[[#This Row],[NOME CIENTIFICO]])</f>
        <v>39.788735772973837</v>
      </c>
      <c r="U17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01" s="87" t="str">
        <f>IF(CENSO[[#This Row],[DAP (cm)]]&lt;CENSO[[#This Row],[DMCE (cm)]],"DAP &lt; DMCE","DAP ≥ DMCE")</f>
        <v>DAP ≥ DMCE</v>
      </c>
      <c r="W1701" s="87" t="str">
        <f>IF(CENSO[[#This Row],[DAP (cm)]]&gt;200, "Superior", "Inferior")</f>
        <v>Inferior</v>
      </c>
      <c r="X1701" s="87" t="str">
        <f>VLOOKUP(CENSO[[#This Row],[NOME COMUM]],ESPECIES[],4,FALSE)</f>
        <v>Não</v>
      </c>
      <c r="Y1701" s="87" t="str">
        <f>IF(IFERROR(VLOOKUP(CENSO[[#This Row],[NOME COMUM]],COMERCIAIS[],2, FALSE), "Não") &lt;&gt; "Não", "Sim", "Não")</f>
        <v>Não</v>
      </c>
      <c r="Z1701" s="133">
        <f>CENSO[[#This Row],[g (m²)]]/SUM(AEEF[AEEF-UT])</f>
        <v>4.5111187595332813E-4</v>
      </c>
      <c r="AA1701" s="133">
        <f>CENSO[[#This Row],[v (m³)]]/SUM(AEEF[AEEF-UT])</f>
        <v>5.3682313238446041E-3</v>
      </c>
    </row>
    <row r="1702" spans="1:27" ht="14">
      <c r="A1702" s="86">
        <v>1</v>
      </c>
      <c r="B1702" s="86">
        <v>1</v>
      </c>
      <c r="C1702" s="63">
        <v>53</v>
      </c>
      <c r="D1702" s="63">
        <v>1701</v>
      </c>
      <c r="E1702" s="63" t="str">
        <f>VLOOKUP(CENSO[[#This Row],[NOME COMUM]],ESPECIES[],2,FALSE)</f>
        <v>Tachigali myrmecophila Ducke</v>
      </c>
      <c r="F1702" s="64" t="s">
        <v>14</v>
      </c>
      <c r="G1702" s="64">
        <v>168</v>
      </c>
      <c r="H1702" s="97">
        <f>CENSO[[#This Row],[CAP (cm)]]/PI()</f>
        <v>53.476060878876837</v>
      </c>
      <c r="I1702" s="64">
        <v>14</v>
      </c>
      <c r="J1702" s="96">
        <f>(PI()*(CENSO[[#This Row],[DAP (cm)]]^2))/40000</f>
        <v>0.22459945569128273</v>
      </c>
      <c r="K1702" s="96">
        <f>CENSO[[#This Row],[g (m²)]]*CENSO[[#This Row],[H (m)]]*0.7</f>
        <v>2.2010746657745708</v>
      </c>
      <c r="L1702" s="64">
        <v>2</v>
      </c>
      <c r="M1702" s="65">
        <v>366785.4</v>
      </c>
      <c r="N1702" s="87">
        <v>9707887.0999999903</v>
      </c>
      <c r="O1702" s="87" t="s">
        <v>1228</v>
      </c>
      <c r="P1702" s="87" t="str">
        <f>VLOOKUP(CENSO[[#This Row],[DAP (cm)]],CD[],2,TRUE)</f>
        <v>TORA</v>
      </c>
      <c r="Q1702" s="87" t="str">
        <f>VLOOKUP(CENSO[[#This Row],[DAP (cm)]],DD[],2,TRUE)</f>
        <v>50├ 60</v>
      </c>
      <c r="R1702" s="87" t="str" cm="1">
        <f t="array" ref="R1702">INDEX(_xlfn.TEXTSPLIT(CENSO[[#This Row],[NOME CIENTIFICO]]," "),1)</f>
        <v>Tachigali</v>
      </c>
      <c r="S1702" s="98" t="s">
        <v>1004</v>
      </c>
      <c r="T1702" s="87">
        <f>_xlfn.MINIFS(CENSO[DAP (cm)],CENSO[NOME CIENTIFICO],CENSO[[#This Row],[NOME CIENTIFICO]])</f>
        <v>39.152116000606256</v>
      </c>
      <c r="U17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02" s="87" t="str">
        <f>IF(CENSO[[#This Row],[DAP (cm)]]&lt;CENSO[[#This Row],[DMCE (cm)]],"DAP &lt; DMCE","DAP ≥ DMCE")</f>
        <v>DAP ≥ DMCE</v>
      </c>
      <c r="W1702" s="87" t="str">
        <f>IF(CENSO[[#This Row],[DAP (cm)]]&gt;200, "Superior", "Inferior")</f>
        <v>Inferior</v>
      </c>
      <c r="X1702" s="87" t="str">
        <f>VLOOKUP(CENSO[[#This Row],[NOME COMUM]],ESPECIES[],4,FALSE)</f>
        <v>Não</v>
      </c>
      <c r="Y1702" s="87" t="str">
        <f>IF(IFERROR(VLOOKUP(CENSO[[#This Row],[NOME COMUM]],COMERCIAIS[],2, FALSE), "Não") &lt;&gt; "Não", "Sim", "Não")</f>
        <v>Sim</v>
      </c>
      <c r="Z1702" s="133">
        <f>CENSO[[#This Row],[g (m²)]]/SUM(AEEF[AEEF-UT])</f>
        <v>3.9296856749712139E-4</v>
      </c>
      <c r="AA1702" s="133">
        <f>CENSO[[#This Row],[v (m³)]]/SUM(AEEF[AEEF-UT])</f>
        <v>3.8510919614717898E-3</v>
      </c>
    </row>
    <row r="1703" spans="1:27" ht="14">
      <c r="A1703" s="86">
        <v>1</v>
      </c>
      <c r="B1703" s="86">
        <v>1</v>
      </c>
      <c r="C1703" s="63">
        <v>53</v>
      </c>
      <c r="D1703" s="63">
        <v>1702</v>
      </c>
      <c r="E1703" s="63" t="str">
        <f>VLOOKUP(CENSO[[#This Row],[NOME COMUM]],ESPECIES[],2,FALSE)</f>
        <v>Piptadenia suaveolens Miq.</v>
      </c>
      <c r="F1703" s="64" t="s">
        <v>22</v>
      </c>
      <c r="G1703" s="64">
        <v>207</v>
      </c>
      <c r="H1703" s="97">
        <f>CENSO[[#This Row],[CAP (cm)]]/PI()</f>
        <v>65.890146440044674</v>
      </c>
      <c r="I1703" s="64">
        <v>15</v>
      </c>
      <c r="J1703" s="96">
        <f>(PI()*(CENSO[[#This Row],[DAP (cm)]]^2))/40000</f>
        <v>0.34098150782723119</v>
      </c>
      <c r="K1703" s="96">
        <f>CENSO[[#This Row],[g (m²)]]*CENSO[[#This Row],[H (m)]]*0.7</f>
        <v>3.5803058321859274</v>
      </c>
      <c r="L1703" s="64">
        <v>1</v>
      </c>
      <c r="M1703" s="65">
        <v>366752.2</v>
      </c>
      <c r="N1703" s="87">
        <v>9707926</v>
      </c>
      <c r="O1703" s="87" t="s">
        <v>1228</v>
      </c>
      <c r="P1703" s="87" t="str">
        <f>VLOOKUP(CENSO[[#This Row],[DAP (cm)]],CD[],2,TRUE)</f>
        <v>TORA</v>
      </c>
      <c r="Q1703" s="87" t="str">
        <f>VLOOKUP(CENSO[[#This Row],[DAP (cm)]],DD[],2,TRUE)</f>
        <v>60├ 70</v>
      </c>
      <c r="R1703" s="87" t="str" cm="1">
        <f t="array" ref="R1703">INDEX(_xlfn.TEXTSPLIT(CENSO[[#This Row],[NOME CIENTIFICO]]," "),1)</f>
        <v>Piptadenia</v>
      </c>
      <c r="S1703" s="98" t="s">
        <v>1004</v>
      </c>
      <c r="T1703" s="87">
        <f>_xlfn.MINIFS(CENSO[DAP (cm)],CENSO[NOME CIENTIFICO],CENSO[[#This Row],[NOME CIENTIFICO]])</f>
        <v>39.788735772973837</v>
      </c>
      <c r="U17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03" s="87" t="str">
        <f>IF(CENSO[[#This Row],[DAP (cm)]]&lt;CENSO[[#This Row],[DMCE (cm)]],"DAP &lt; DMCE","DAP ≥ DMCE")</f>
        <v>DAP ≥ DMCE</v>
      </c>
      <c r="W1703" s="87" t="str">
        <f>IF(CENSO[[#This Row],[DAP (cm)]]&gt;200, "Superior", "Inferior")</f>
        <v>Inferior</v>
      </c>
      <c r="X1703" s="87" t="str">
        <f>VLOOKUP(CENSO[[#This Row],[NOME COMUM]],ESPECIES[],4,FALSE)</f>
        <v>Não</v>
      </c>
      <c r="Y1703" s="87" t="str">
        <f>IF(IFERROR(VLOOKUP(CENSO[[#This Row],[NOME COMUM]],COMERCIAIS[],2, FALSE), "Não") &lt;&gt; "Não", "Sim", "Não")</f>
        <v>Sim</v>
      </c>
      <c r="Z1703" s="133">
        <f>CENSO[[#This Row],[g (m²)]]/SUM(AEEF[AEEF-UT])</f>
        <v>5.9659545594827642E-4</v>
      </c>
      <c r="AA1703" s="133">
        <f>CENSO[[#This Row],[v (m³)]]/SUM(AEEF[AEEF-UT])</f>
        <v>6.2642522874569026E-3</v>
      </c>
    </row>
    <row r="1704" spans="1:27" ht="14">
      <c r="A1704" s="86">
        <v>1</v>
      </c>
      <c r="B1704" s="86">
        <v>1</v>
      </c>
      <c r="C1704" s="63">
        <v>53</v>
      </c>
      <c r="D1704" s="63">
        <v>1703</v>
      </c>
      <c r="E1704" s="63" t="str">
        <f>VLOOKUP(CENSO[[#This Row],[NOME COMUM]],ESPECIES[],2,FALSE)</f>
        <v>Couratari guianensis Aubl.</v>
      </c>
      <c r="F1704" s="64" t="s">
        <v>6</v>
      </c>
      <c r="G1704" s="64">
        <v>163</v>
      </c>
      <c r="H1704" s="97">
        <f>CENSO[[#This Row],[CAP (cm)]]/PI()</f>
        <v>51.884511447957884</v>
      </c>
      <c r="I1704" s="64">
        <v>23</v>
      </c>
      <c r="J1704" s="96">
        <f>(PI()*(CENSO[[#This Row],[DAP (cm)]]^2))/40000</f>
        <v>0.21142938415042836</v>
      </c>
      <c r="K1704" s="96">
        <f>CENSO[[#This Row],[g (m²)]]*CENSO[[#This Row],[H (m)]]*0.7</f>
        <v>3.4040130848218966</v>
      </c>
      <c r="L1704" s="64">
        <v>1</v>
      </c>
      <c r="M1704" s="65">
        <v>366740.799999999</v>
      </c>
      <c r="N1704" s="87">
        <v>9707930.8000000007</v>
      </c>
      <c r="O1704" s="87" t="s">
        <v>1228</v>
      </c>
      <c r="P1704" s="87" t="str">
        <f>VLOOKUP(CENSO[[#This Row],[DAP (cm)]],CD[],2,TRUE)</f>
        <v>TORA</v>
      </c>
      <c r="Q1704" s="87" t="str">
        <f>VLOOKUP(CENSO[[#This Row],[DAP (cm)]],DD[],2,TRUE)</f>
        <v>50├ 60</v>
      </c>
      <c r="R1704" s="87" t="str" cm="1">
        <f t="array" ref="R1704">INDEX(_xlfn.TEXTSPLIT(CENSO[[#This Row],[NOME CIENTIFICO]]," "),1)</f>
        <v>Couratari</v>
      </c>
      <c r="S1704" s="98" t="s">
        <v>1004</v>
      </c>
      <c r="T1704" s="87">
        <f>_xlfn.MINIFS(CENSO[DAP (cm)],CENSO[NOME CIENTIFICO],CENSO[[#This Row],[NOME CIENTIFICO]])</f>
        <v>38.833806114422465</v>
      </c>
      <c r="U17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04" s="87" t="str">
        <f>IF(CENSO[[#This Row],[DAP (cm)]]&lt;CENSO[[#This Row],[DMCE (cm)]],"DAP &lt; DMCE","DAP ≥ DMCE")</f>
        <v>DAP ≥ DMCE</v>
      </c>
      <c r="W1704" s="87" t="str">
        <f>IF(CENSO[[#This Row],[DAP (cm)]]&gt;200, "Superior", "Inferior")</f>
        <v>Inferior</v>
      </c>
      <c r="X1704" s="87" t="str">
        <f>VLOOKUP(CENSO[[#This Row],[NOME COMUM]],ESPECIES[],4,FALSE)</f>
        <v>Não</v>
      </c>
      <c r="Y1704" s="87" t="str">
        <f>IF(IFERROR(VLOOKUP(CENSO[[#This Row],[NOME COMUM]],COMERCIAIS[],2, FALSE), "Não") &lt;&gt; "Não", "Sim", "Não")</f>
        <v>Sim</v>
      </c>
      <c r="Z1704" s="133">
        <f>CENSO[[#This Row],[g (m²)]]/SUM(AEEF[AEEF-UT])</f>
        <v>3.69925661487777E-4</v>
      </c>
      <c r="AA1704" s="133">
        <f>CENSO[[#This Row],[v (m³)]]/SUM(AEEF[AEEF-UT])</f>
        <v>5.9558031499532095E-3</v>
      </c>
    </row>
    <row r="1705" spans="1:27" ht="14">
      <c r="A1705" s="86">
        <v>1</v>
      </c>
      <c r="B1705" s="86">
        <v>1</v>
      </c>
      <c r="C1705" s="63">
        <v>53</v>
      </c>
      <c r="D1705" s="63">
        <v>1704</v>
      </c>
      <c r="E1705" s="63" t="str">
        <f>VLOOKUP(CENSO[[#This Row],[NOME COMUM]],ESPECIES[],2,FALSE)</f>
        <v>Piptadenia suaveolens Miq.</v>
      </c>
      <c r="F1705" s="64" t="s">
        <v>22</v>
      </c>
      <c r="G1705" s="64">
        <v>350</v>
      </c>
      <c r="H1705" s="97">
        <f>CENSO[[#This Row],[CAP (cm)]]/PI()</f>
        <v>111.40846016432674</v>
      </c>
      <c r="I1705" s="64">
        <v>15</v>
      </c>
      <c r="J1705" s="96">
        <f>(PI()*(CENSO[[#This Row],[DAP (cm)]]^2))/40000</f>
        <v>0.97482402643785904</v>
      </c>
      <c r="K1705" s="96">
        <f>CENSO[[#This Row],[g (m²)]]*CENSO[[#This Row],[H (m)]]*0.7</f>
        <v>10.235652277597518</v>
      </c>
      <c r="L1705" s="64">
        <v>2</v>
      </c>
      <c r="M1705" s="65">
        <v>366725.799999999</v>
      </c>
      <c r="N1705" s="87">
        <v>9707944.0999999903</v>
      </c>
      <c r="O1705" s="87" t="s">
        <v>1228</v>
      </c>
      <c r="P1705" s="87" t="str">
        <f>VLOOKUP(CENSO[[#This Row],[DAP (cm)]],CD[],2,TRUE)</f>
        <v>TORA</v>
      </c>
      <c r="Q1705" s="87" t="str">
        <f>VLOOKUP(CENSO[[#This Row],[DAP (cm)]],DD[],2,TRUE)</f>
        <v>110├ 120</v>
      </c>
      <c r="R1705" s="87" t="str" cm="1">
        <f t="array" ref="R1705">INDEX(_xlfn.TEXTSPLIT(CENSO[[#This Row],[NOME CIENTIFICO]]," "),1)</f>
        <v>Piptadenia</v>
      </c>
      <c r="S1705" s="98" t="s">
        <v>1004</v>
      </c>
      <c r="T1705" s="87">
        <f>_xlfn.MINIFS(CENSO[DAP (cm)],CENSO[NOME CIENTIFICO],CENSO[[#This Row],[NOME CIENTIFICO]])</f>
        <v>39.788735772973837</v>
      </c>
      <c r="U17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05" s="87" t="str">
        <f>IF(CENSO[[#This Row],[DAP (cm)]]&lt;CENSO[[#This Row],[DMCE (cm)]],"DAP &lt; DMCE","DAP ≥ DMCE")</f>
        <v>DAP ≥ DMCE</v>
      </c>
      <c r="W1705" s="87" t="str">
        <f>IF(CENSO[[#This Row],[DAP (cm)]]&gt;200, "Superior", "Inferior")</f>
        <v>Inferior</v>
      </c>
      <c r="X1705" s="87" t="str">
        <f>VLOOKUP(CENSO[[#This Row],[NOME COMUM]],ESPECIES[],4,FALSE)</f>
        <v>Não</v>
      </c>
      <c r="Y1705" s="87" t="str">
        <f>IF(IFERROR(VLOOKUP(CENSO[[#This Row],[NOME COMUM]],COMERCIAIS[],2, FALSE), "Não") &lt;&gt; "Não", "Sim", "Não")</f>
        <v>Sim</v>
      </c>
      <c r="Z1705" s="133">
        <f>CENSO[[#This Row],[g (m²)]]/SUM(AEEF[AEEF-UT])</f>
        <v>1.7055927408729228E-3</v>
      </c>
      <c r="AA1705" s="133">
        <f>CENSO[[#This Row],[v (m³)]]/SUM(AEEF[AEEF-UT])</f>
        <v>1.7908723779165685E-2</v>
      </c>
    </row>
    <row r="1706" spans="1:27" ht="14">
      <c r="A1706" s="86">
        <v>1</v>
      </c>
      <c r="B1706" s="86">
        <v>1</v>
      </c>
      <c r="C1706" s="63">
        <v>53</v>
      </c>
      <c r="D1706" s="63">
        <v>1705</v>
      </c>
      <c r="E1706" s="63" t="str">
        <f>VLOOKUP(CENSO[[#This Row],[NOME COMUM]],ESPECIES[],2,FALSE)</f>
        <v>Piptadenia suaveolens Miq.</v>
      </c>
      <c r="F1706" s="64" t="s">
        <v>22</v>
      </c>
      <c r="G1706" s="64">
        <v>309</v>
      </c>
      <c r="H1706" s="97">
        <f>CENSO[[#This Row],[CAP (cm)]]/PI()</f>
        <v>98.357754830791322</v>
      </c>
      <c r="I1706" s="64">
        <v>20</v>
      </c>
      <c r="J1706" s="96">
        <f>(PI()*(CENSO[[#This Row],[DAP (cm)]]^2))/40000</f>
        <v>0.75981365606786289</v>
      </c>
      <c r="K1706" s="96">
        <f>CENSO[[#This Row],[g (m²)]]*CENSO[[#This Row],[H (m)]]*0.7</f>
        <v>10.637391184950079</v>
      </c>
      <c r="L1706" s="64">
        <v>1</v>
      </c>
      <c r="M1706" s="65">
        <v>366746.7</v>
      </c>
      <c r="N1706" s="87">
        <v>9707984.5</v>
      </c>
      <c r="O1706" s="87" t="s">
        <v>1228</v>
      </c>
      <c r="P1706" s="87" t="str">
        <f>VLOOKUP(CENSO[[#This Row],[DAP (cm)]],CD[],2,TRUE)</f>
        <v>TORA</v>
      </c>
      <c r="Q1706" s="87" t="str">
        <f>VLOOKUP(CENSO[[#This Row],[DAP (cm)]],DD[],2,TRUE)</f>
        <v>90├ 100</v>
      </c>
      <c r="R1706" s="87" t="str" cm="1">
        <f t="array" ref="R1706">INDEX(_xlfn.TEXTSPLIT(CENSO[[#This Row],[NOME CIENTIFICO]]," "),1)</f>
        <v>Piptadenia</v>
      </c>
      <c r="S1706" s="98" t="s">
        <v>1004</v>
      </c>
      <c r="T1706" s="87">
        <f>_xlfn.MINIFS(CENSO[DAP (cm)],CENSO[NOME CIENTIFICO],CENSO[[#This Row],[NOME CIENTIFICO]])</f>
        <v>39.788735772973837</v>
      </c>
      <c r="U17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06" s="87" t="str">
        <f>IF(CENSO[[#This Row],[DAP (cm)]]&lt;CENSO[[#This Row],[DMCE (cm)]],"DAP &lt; DMCE","DAP ≥ DMCE")</f>
        <v>DAP ≥ DMCE</v>
      </c>
      <c r="W1706" s="87" t="str">
        <f>IF(CENSO[[#This Row],[DAP (cm)]]&gt;200, "Superior", "Inferior")</f>
        <v>Inferior</v>
      </c>
      <c r="X1706" s="87" t="str">
        <f>VLOOKUP(CENSO[[#This Row],[NOME COMUM]],ESPECIES[],4,FALSE)</f>
        <v>Não</v>
      </c>
      <c r="Y1706" s="87" t="str">
        <f>IF(IFERROR(VLOOKUP(CENSO[[#This Row],[NOME COMUM]],COMERCIAIS[],2, FALSE), "Não") &lt;&gt; "Não", "Sim", "Não")</f>
        <v>Sim</v>
      </c>
      <c r="Z1706" s="133">
        <f>CENSO[[#This Row],[g (m²)]]/SUM(AEEF[AEEF-UT])</f>
        <v>1.3294016366635715E-3</v>
      </c>
      <c r="AA1706" s="133">
        <f>CENSO[[#This Row],[v (m³)]]/SUM(AEEF[AEEF-UT])</f>
        <v>1.861162291329E-2</v>
      </c>
    </row>
    <row r="1707" spans="1:27" ht="14">
      <c r="A1707" s="86">
        <v>1</v>
      </c>
      <c r="B1707" s="86">
        <v>1</v>
      </c>
      <c r="C1707" s="63">
        <v>53</v>
      </c>
      <c r="D1707" s="63">
        <v>1706</v>
      </c>
      <c r="E1707" s="63" t="str">
        <f>VLOOKUP(CENSO[[#This Row],[NOME COMUM]],ESPECIES[],2,FALSE)</f>
        <v>Ocotea cymbarum Kunth</v>
      </c>
      <c r="F1707" s="64" t="s">
        <v>11</v>
      </c>
      <c r="G1707" s="64">
        <v>154</v>
      </c>
      <c r="H1707" s="97">
        <f>CENSO[[#This Row],[CAP (cm)]]/PI()</f>
        <v>49.019722472303762</v>
      </c>
      <c r="I1707" s="64">
        <v>14</v>
      </c>
      <c r="J1707" s="96">
        <f>(PI()*(CENSO[[#This Row],[DAP (cm)]]^2))/40000</f>
        <v>0.18872593151836947</v>
      </c>
      <c r="K1707" s="96">
        <f>CENSO[[#This Row],[g (m²)]]*CENSO[[#This Row],[H (m)]]*0.7</f>
        <v>1.8495141288800208</v>
      </c>
      <c r="L1707" s="64">
        <v>1</v>
      </c>
      <c r="M1707" s="65">
        <v>366743.59999999899</v>
      </c>
      <c r="N1707" s="87">
        <v>9707988.5999999903</v>
      </c>
      <c r="O1707" s="98" t="s">
        <v>1225</v>
      </c>
      <c r="P1707" s="87" t="str">
        <f>VLOOKUP(CENSO[[#This Row],[DAP (cm)]],CD[],2,TRUE)</f>
        <v>TORETE</v>
      </c>
      <c r="Q1707" s="87" t="str">
        <f>VLOOKUP(CENSO[[#This Row],[DAP (cm)]],DD[],2,TRUE)</f>
        <v>40├ 50</v>
      </c>
      <c r="R1707" s="87" t="str" cm="1">
        <f t="array" ref="R1707">INDEX(_xlfn.TEXTSPLIT(CENSO[[#This Row],[NOME CIENTIFICO]]," "),1)</f>
        <v>Ocotea</v>
      </c>
      <c r="S1707" s="98" t="s">
        <v>1004</v>
      </c>
      <c r="T1707" s="87">
        <f>_xlfn.MINIFS(CENSO[DAP (cm)],CENSO[NOME CIENTIFICO],CENSO[[#This Row],[NOME CIENTIFICO]])</f>
        <v>39.470425886790046</v>
      </c>
      <c r="U17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07" s="87" t="str">
        <f>IF(CENSO[[#This Row],[DAP (cm)]]&lt;CENSO[[#This Row],[DMCE (cm)]],"DAP &lt; DMCE","DAP ≥ DMCE")</f>
        <v>DAP &lt; DMCE</v>
      </c>
      <c r="W1707" s="87" t="str">
        <f>IF(CENSO[[#This Row],[DAP (cm)]]&gt;200, "Superior", "Inferior")</f>
        <v>Inferior</v>
      </c>
      <c r="X1707" s="87" t="str">
        <f>VLOOKUP(CENSO[[#This Row],[NOME COMUM]],ESPECIES[],4,FALSE)</f>
        <v>Não</v>
      </c>
      <c r="Y1707" s="87" t="str">
        <f>IF(IFERROR(VLOOKUP(CENSO[[#This Row],[NOME COMUM]],COMERCIAIS[],2, FALSE), "Não") &lt;&gt; "Não", "Sim", "Não")</f>
        <v>Sim</v>
      </c>
      <c r="Z1707" s="133">
        <f>CENSO[[#This Row],[g (m²)]]/SUM(AEEF[AEEF-UT])</f>
        <v>3.3020275463299778E-4</v>
      </c>
      <c r="AA1707" s="133">
        <f>CENSO[[#This Row],[v (m³)]]/SUM(AEEF[AEEF-UT])</f>
        <v>3.2359869954033784E-3</v>
      </c>
    </row>
    <row r="1708" spans="1:27" ht="14">
      <c r="A1708" s="86">
        <v>1</v>
      </c>
      <c r="B1708" s="86">
        <v>1</v>
      </c>
      <c r="C1708" s="63">
        <v>53</v>
      </c>
      <c r="D1708" s="63">
        <v>1707</v>
      </c>
      <c r="E1708" s="63" t="str">
        <f>VLOOKUP(CENSO[[#This Row],[NOME COMUM]],ESPECIES[],2,FALSE)</f>
        <v>Virola sebifera Aubl.</v>
      </c>
      <c r="F1708" s="64" t="s">
        <v>18</v>
      </c>
      <c r="G1708" s="64">
        <v>150</v>
      </c>
      <c r="H1708" s="97">
        <f>CENSO[[#This Row],[CAP (cm)]]/PI()</f>
        <v>47.7464829275686</v>
      </c>
      <c r="I1708" s="64">
        <v>13</v>
      </c>
      <c r="J1708" s="96">
        <f>(PI()*(CENSO[[#This Row],[DAP (cm)]]^2))/40000</f>
        <v>0.17904931097838223</v>
      </c>
      <c r="K1708" s="96">
        <f>CENSO[[#This Row],[g (m²)]]*CENSO[[#This Row],[H (m)]]*0.7</f>
        <v>1.6293487299032783</v>
      </c>
      <c r="L1708" s="64">
        <v>2</v>
      </c>
      <c r="M1708" s="65">
        <v>366732.799999999</v>
      </c>
      <c r="N1708" s="87">
        <v>9707994.1999999899</v>
      </c>
      <c r="O1708" s="98" t="s">
        <v>1225</v>
      </c>
      <c r="P1708" s="87" t="str">
        <f>VLOOKUP(CENSO[[#This Row],[DAP (cm)]],CD[],2,TRUE)</f>
        <v>TORETE</v>
      </c>
      <c r="Q1708" s="87" t="str">
        <f>VLOOKUP(CENSO[[#This Row],[DAP (cm)]],DD[],2,TRUE)</f>
        <v>40├ 50</v>
      </c>
      <c r="R1708" s="87" t="str" cm="1">
        <f t="array" ref="R1708">INDEX(_xlfn.TEXTSPLIT(CENSO[[#This Row],[NOME CIENTIFICO]]," "),1)</f>
        <v>Virola</v>
      </c>
      <c r="S1708" s="98" t="s">
        <v>1004</v>
      </c>
      <c r="T1708" s="87">
        <f>_xlfn.MINIFS(CENSO[DAP (cm)],CENSO[NOME CIENTIFICO],CENSO[[#This Row],[NOME CIENTIFICO]])</f>
        <v>38.197186342054884</v>
      </c>
      <c r="U17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08" s="87" t="str">
        <f>IF(CENSO[[#This Row],[DAP (cm)]]&lt;CENSO[[#This Row],[DMCE (cm)]],"DAP &lt; DMCE","DAP ≥ DMCE")</f>
        <v>DAP &lt; DMCE</v>
      </c>
      <c r="W1708" s="87" t="str">
        <f>IF(CENSO[[#This Row],[DAP (cm)]]&gt;200, "Superior", "Inferior")</f>
        <v>Inferior</v>
      </c>
      <c r="X1708" s="87" t="str">
        <f>VLOOKUP(CENSO[[#This Row],[NOME COMUM]],ESPECIES[],4,FALSE)</f>
        <v>Não</v>
      </c>
      <c r="Y1708" s="87" t="str">
        <f>IF(IFERROR(VLOOKUP(CENSO[[#This Row],[NOME COMUM]],COMERCIAIS[],2, FALSE), "Não") &lt;&gt; "Não", "Sim", "Não")</f>
        <v>Não</v>
      </c>
      <c r="Z1708" s="133">
        <f>CENSO[[#This Row],[g (m²)]]/SUM(AEEF[AEEF-UT])</f>
        <v>3.1327213607870003E-4</v>
      </c>
      <c r="AA1708" s="133">
        <f>CENSO[[#This Row],[v (m³)]]/SUM(AEEF[AEEF-UT])</f>
        <v>2.8507764383161704E-3</v>
      </c>
    </row>
    <row r="1709" spans="1:27" ht="14">
      <c r="A1709" s="86">
        <v>1</v>
      </c>
      <c r="B1709" s="86">
        <v>1</v>
      </c>
      <c r="C1709" s="63">
        <v>53</v>
      </c>
      <c r="D1709" s="63">
        <v>1708</v>
      </c>
      <c r="E1709" s="63" t="str">
        <f>VLOOKUP(CENSO[[#This Row],[NOME COMUM]],ESPECIES[],2,FALSE)</f>
        <v>Tetragastris panamensis (Engl.) Kuntze</v>
      </c>
      <c r="F1709" s="64" t="s">
        <v>26</v>
      </c>
      <c r="G1709" s="64">
        <v>145</v>
      </c>
      <c r="H1709" s="97">
        <f>CENSO[[#This Row],[CAP (cm)]]/PI()</f>
        <v>46.154933496649647</v>
      </c>
      <c r="I1709" s="64">
        <v>10</v>
      </c>
      <c r="J1709" s="96">
        <f>(PI()*(CENSO[[#This Row],[DAP (cm)]]^2))/40000</f>
        <v>0.16731163392535497</v>
      </c>
      <c r="K1709" s="96">
        <f>CENSO[[#This Row],[g (m²)]]*CENSO[[#This Row],[H (m)]]*0.7</f>
        <v>1.1711814374774847</v>
      </c>
      <c r="L1709" s="64">
        <v>2</v>
      </c>
      <c r="M1709" s="65">
        <v>366625.7</v>
      </c>
      <c r="N1709" s="87">
        <v>9708089.4000000004</v>
      </c>
      <c r="O1709" s="98" t="s">
        <v>1225</v>
      </c>
      <c r="P1709" s="87" t="str">
        <f>VLOOKUP(CENSO[[#This Row],[DAP (cm)]],CD[],2,TRUE)</f>
        <v>TORETE</v>
      </c>
      <c r="Q1709" s="87" t="str">
        <f>VLOOKUP(CENSO[[#This Row],[DAP (cm)]],DD[],2,TRUE)</f>
        <v>40├ 50</v>
      </c>
      <c r="R1709" s="87" t="str" cm="1">
        <f t="array" ref="R1709">INDEX(_xlfn.TEXTSPLIT(CENSO[[#This Row],[NOME CIENTIFICO]]," "),1)</f>
        <v>Tetragastris</v>
      </c>
      <c r="S1709" s="98" t="s">
        <v>1004</v>
      </c>
      <c r="T1709" s="87">
        <f>_xlfn.MINIFS(CENSO[DAP (cm)],CENSO[NOME CIENTIFICO],CENSO[[#This Row],[NOME CIENTIFICO]])</f>
        <v>44.563384065730695</v>
      </c>
      <c r="U17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54.563384065730695</v>
      </c>
      <c r="V1709" s="87" t="str">
        <f>IF(CENSO[[#This Row],[DAP (cm)]]&lt;CENSO[[#This Row],[DMCE (cm)]],"DAP &lt; DMCE","DAP ≥ DMCE")</f>
        <v>DAP &lt; DMCE</v>
      </c>
      <c r="W1709" s="87" t="str">
        <f>IF(CENSO[[#This Row],[DAP (cm)]]&gt;200, "Superior", "Inferior")</f>
        <v>Inferior</v>
      </c>
      <c r="X1709" s="87" t="str">
        <f>VLOOKUP(CENSO[[#This Row],[NOME COMUM]],ESPECIES[],4,FALSE)</f>
        <v>Não</v>
      </c>
      <c r="Y1709" s="87" t="str">
        <f>IF(IFERROR(VLOOKUP(CENSO[[#This Row],[NOME COMUM]],COMERCIAIS[],2, FALSE), "Não") &lt;&gt; "Não", "Sim", "Não")</f>
        <v>Não</v>
      </c>
      <c r="Z1709" s="133">
        <f>CENSO[[#This Row],[g (m²)]]/SUM(AEEF[AEEF-UT])</f>
        <v>2.927354071579853E-4</v>
      </c>
      <c r="AA1709" s="133">
        <f>CENSO[[#This Row],[v (m³)]]/SUM(AEEF[AEEF-UT])</f>
        <v>2.049147850105897E-3</v>
      </c>
    </row>
    <row r="1710" spans="1:27" ht="14">
      <c r="A1710" s="86">
        <v>1</v>
      </c>
      <c r="B1710" s="86">
        <v>1</v>
      </c>
      <c r="C1710" s="63">
        <v>53</v>
      </c>
      <c r="D1710" s="63">
        <v>1709</v>
      </c>
      <c r="E1710" s="63" t="str">
        <f>VLOOKUP(CENSO[[#This Row],[NOME COMUM]],ESPECIES[],2,FALSE)</f>
        <v>Couratari guianensis Aubl.</v>
      </c>
      <c r="F1710" s="64" t="s">
        <v>6</v>
      </c>
      <c r="G1710" s="64">
        <v>320</v>
      </c>
      <c r="H1710" s="97">
        <f>CENSO[[#This Row],[CAP (cm)]]/PI()</f>
        <v>101.85916357881302</v>
      </c>
      <c r="I1710" s="64">
        <v>23</v>
      </c>
      <c r="J1710" s="96">
        <f>(PI()*(CENSO[[#This Row],[DAP (cm)]]^2))/40000</f>
        <v>0.81487330863050433</v>
      </c>
      <c r="K1710" s="96">
        <f>CENSO[[#This Row],[g (m²)]]*CENSO[[#This Row],[H (m)]]*0.7</f>
        <v>13.119460268951117</v>
      </c>
      <c r="L1710" s="64">
        <v>1</v>
      </c>
      <c r="M1710" s="65">
        <v>366598.2</v>
      </c>
      <c r="N1710" s="87">
        <v>9708119.1999999899</v>
      </c>
      <c r="O1710" s="87" t="s">
        <v>1228</v>
      </c>
      <c r="P1710" s="87" t="str">
        <f>VLOOKUP(CENSO[[#This Row],[DAP (cm)]],CD[],2,TRUE)</f>
        <v>TORA</v>
      </c>
      <c r="Q1710" s="87" t="str">
        <f>VLOOKUP(CENSO[[#This Row],[DAP (cm)]],DD[],2,TRUE)</f>
        <v>100├ 110</v>
      </c>
      <c r="R1710" s="87" t="str" cm="1">
        <f t="array" ref="R1710">INDEX(_xlfn.TEXTSPLIT(CENSO[[#This Row],[NOME CIENTIFICO]]," "),1)</f>
        <v>Couratari</v>
      </c>
      <c r="S1710" s="98" t="s">
        <v>1004</v>
      </c>
      <c r="T1710" s="87">
        <f>_xlfn.MINIFS(CENSO[DAP (cm)],CENSO[NOME CIENTIFICO],CENSO[[#This Row],[NOME CIENTIFICO]])</f>
        <v>38.833806114422465</v>
      </c>
      <c r="U17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10" s="87" t="str">
        <f>IF(CENSO[[#This Row],[DAP (cm)]]&lt;CENSO[[#This Row],[DMCE (cm)]],"DAP &lt; DMCE","DAP ≥ DMCE")</f>
        <v>DAP ≥ DMCE</v>
      </c>
      <c r="W1710" s="87" t="str">
        <f>IF(CENSO[[#This Row],[DAP (cm)]]&gt;200, "Superior", "Inferior")</f>
        <v>Inferior</v>
      </c>
      <c r="X1710" s="87" t="str">
        <f>VLOOKUP(CENSO[[#This Row],[NOME COMUM]],ESPECIES[],4,FALSE)</f>
        <v>Não</v>
      </c>
      <c r="Y1710" s="87" t="str">
        <f>IF(IFERROR(VLOOKUP(CENSO[[#This Row],[NOME COMUM]],COMERCIAIS[],2, FALSE), "Não") &lt;&gt; "Não", "Sim", "Não")</f>
        <v>Sim</v>
      </c>
      <c r="Z1710" s="133">
        <f>CENSO[[#This Row],[g (m²)]]/SUM(AEEF[AEEF-UT])</f>
        <v>1.4257362993092843E-3</v>
      </c>
      <c r="AA1710" s="133">
        <f>CENSO[[#This Row],[v (m³)]]/SUM(AEEF[AEEF-UT])</f>
        <v>2.2954354418879473E-2</v>
      </c>
    </row>
    <row r="1711" spans="1:27" ht="14">
      <c r="A1711" s="86">
        <v>1</v>
      </c>
      <c r="B1711" s="86">
        <v>1</v>
      </c>
      <c r="C1711" s="63">
        <v>53</v>
      </c>
      <c r="D1711" s="63">
        <v>1710</v>
      </c>
      <c r="E1711" s="63" t="str">
        <f>VLOOKUP(CENSO[[#This Row],[NOME COMUM]],ESPECIES[],2,FALSE)</f>
        <v>Bertholletia excelsa Humb. &amp; Bonpl.</v>
      </c>
      <c r="F1711" s="64" t="s">
        <v>37</v>
      </c>
      <c r="G1711" s="64">
        <v>510</v>
      </c>
      <c r="H1711" s="97">
        <f>CENSO[[#This Row],[CAP (cm)]]/PI()</f>
        <v>162.33804195373324</v>
      </c>
      <c r="I1711" s="64">
        <v>23</v>
      </c>
      <c r="J1711" s="96">
        <f>(PI()*(CENSO[[#This Row],[DAP (cm)]]^2))/40000</f>
        <v>2.0698100349100987</v>
      </c>
      <c r="K1711" s="96">
        <f>CENSO[[#This Row],[g (m²)]]*CENSO[[#This Row],[H (m)]]*0.7</f>
        <v>33.323941562052589</v>
      </c>
      <c r="L1711" s="64">
        <v>1</v>
      </c>
      <c r="M1711" s="65">
        <v>366515.799999999</v>
      </c>
      <c r="N1711" s="87">
        <v>9708192.4000000004</v>
      </c>
      <c r="O1711" s="87" t="s">
        <v>424</v>
      </c>
      <c r="P1711" s="87" t="str">
        <f>VLOOKUP(CENSO[[#This Row],[DAP (cm)]],CD[],2,TRUE)</f>
        <v>TORA</v>
      </c>
      <c r="Q1711" s="87" t="str">
        <f>VLOOKUP(CENSO[[#This Row],[DAP (cm)]],DD[],2,TRUE)</f>
        <v>160├ 170</v>
      </c>
      <c r="R1711" s="87" t="str" cm="1">
        <f t="array" ref="R1711">INDEX(_xlfn.TEXTSPLIT(CENSO[[#This Row],[NOME CIENTIFICO]]," "),1)</f>
        <v>Bertholletia</v>
      </c>
      <c r="S1711" s="98" t="s">
        <v>1004</v>
      </c>
      <c r="T1711" s="87">
        <f>_xlfn.MINIFS(CENSO[DAP (cm)],CENSO[NOME CIENTIFICO],CENSO[[#This Row],[NOME CIENTIFICO]])</f>
        <v>41.38028520389279</v>
      </c>
      <c r="U17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711" s="87" t="str">
        <f>IF(CENSO[[#This Row],[DAP (cm)]]&lt;CENSO[[#This Row],[DMCE (cm)]],"DAP &lt; DMCE","DAP ≥ DMCE")</f>
        <v>DAP ≥ DMCE</v>
      </c>
      <c r="W1711" s="87" t="str">
        <f>IF(CENSO[[#This Row],[DAP (cm)]]&gt;200, "Superior", "Inferior")</f>
        <v>Inferior</v>
      </c>
      <c r="X1711" s="87" t="str">
        <f>VLOOKUP(CENSO[[#This Row],[NOME COMUM]],ESPECIES[],4,FALSE)</f>
        <v>Protegida</v>
      </c>
      <c r="Y1711" s="87" t="str">
        <f>IF(IFERROR(VLOOKUP(CENSO[[#This Row],[NOME COMUM]],COMERCIAIS[],2, FALSE), "Não") &lt;&gt; "Não", "Sim", "Não")</f>
        <v>Não</v>
      </c>
      <c r="Z1711" s="133">
        <f>CENSO[[#This Row],[g (m²)]]/SUM(AEEF[AEEF-UT])</f>
        <v>3.6214258930697728E-3</v>
      </c>
      <c r="AA1711" s="133">
        <f>CENSO[[#This Row],[v (m³)]]/SUM(AEEF[AEEF-UT])</f>
        <v>5.8304956878423339E-2</v>
      </c>
    </row>
    <row r="1712" spans="1:27" ht="14">
      <c r="A1712" s="86">
        <v>1</v>
      </c>
      <c r="B1712" s="86">
        <v>1</v>
      </c>
      <c r="C1712" s="63">
        <v>53</v>
      </c>
      <c r="D1712" s="63">
        <v>1711</v>
      </c>
      <c r="E1712" s="63" t="str">
        <f>VLOOKUP(CENSO[[#This Row],[NOME COMUM]],ESPECIES[],2,FALSE)</f>
        <v>Lecythis chartacea O.Berg</v>
      </c>
      <c r="F1712" s="64" t="s">
        <v>31</v>
      </c>
      <c r="G1712" s="64">
        <v>214</v>
      </c>
      <c r="H1712" s="97">
        <f>CENSO[[#This Row],[CAP (cm)]]/PI()</f>
        <v>68.118315643331201</v>
      </c>
      <c r="I1712" s="64">
        <v>20</v>
      </c>
      <c r="J1712" s="96">
        <f>(PI()*(CENSO[[#This Row],[DAP (cm)]]^2))/40000</f>
        <v>0.36443298869182189</v>
      </c>
      <c r="K1712" s="96">
        <f>CENSO[[#This Row],[g (m²)]]*CENSO[[#This Row],[H (m)]]*0.7</f>
        <v>5.1020618416855061</v>
      </c>
      <c r="L1712" s="64">
        <v>1</v>
      </c>
      <c r="M1712" s="65">
        <v>366502.299999999</v>
      </c>
      <c r="N1712" s="87">
        <v>9708174.8000000007</v>
      </c>
      <c r="O1712" s="87" t="s">
        <v>1228</v>
      </c>
      <c r="P1712" s="87" t="str">
        <f>VLOOKUP(CENSO[[#This Row],[DAP (cm)]],CD[],2,TRUE)</f>
        <v>TORA</v>
      </c>
      <c r="Q1712" s="87" t="str">
        <f>VLOOKUP(CENSO[[#This Row],[DAP (cm)]],DD[],2,TRUE)</f>
        <v>60├ 70</v>
      </c>
      <c r="R1712" s="87" t="str" cm="1">
        <f t="array" ref="R1712">INDEX(_xlfn.TEXTSPLIT(CENSO[[#This Row],[NOME CIENTIFICO]]," "),1)</f>
        <v>Lecythis</v>
      </c>
      <c r="S1712" s="98" t="s">
        <v>1004</v>
      </c>
      <c r="T1712" s="87">
        <f>_xlfn.MINIFS(CENSO[DAP (cm)],CENSO[NOME CIENTIFICO],CENSO[[#This Row],[NOME CIENTIFICO]])</f>
        <v>38.833806114422465</v>
      </c>
      <c r="U17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12" s="87" t="str">
        <f>IF(CENSO[[#This Row],[DAP (cm)]]&lt;CENSO[[#This Row],[DMCE (cm)]],"DAP &lt; DMCE","DAP ≥ DMCE")</f>
        <v>DAP ≥ DMCE</v>
      </c>
      <c r="W1712" s="87" t="str">
        <f>IF(CENSO[[#This Row],[DAP (cm)]]&gt;200, "Superior", "Inferior")</f>
        <v>Inferior</v>
      </c>
      <c r="X1712" s="87" t="str">
        <f>VLOOKUP(CENSO[[#This Row],[NOME COMUM]],ESPECIES[],4,FALSE)</f>
        <v>Não</v>
      </c>
      <c r="Y1712" s="87" t="str">
        <f>IF(IFERROR(VLOOKUP(CENSO[[#This Row],[NOME COMUM]],COMERCIAIS[],2, FALSE), "Não") &lt;&gt; "Não", "Sim", "Não")</f>
        <v>Sim</v>
      </c>
      <c r="Z1712" s="133">
        <f>CENSO[[#This Row],[g (m²)]]/SUM(AEEF[AEEF-UT])</f>
        <v>6.3762714417156204E-4</v>
      </c>
      <c r="AA1712" s="133">
        <f>CENSO[[#This Row],[v (m³)]]/SUM(AEEF[AEEF-UT])</f>
        <v>8.926780018401869E-3</v>
      </c>
    </row>
    <row r="1713" spans="1:27" ht="14">
      <c r="A1713" s="86">
        <v>1</v>
      </c>
      <c r="B1713" s="86">
        <v>1</v>
      </c>
      <c r="C1713" s="63">
        <v>53</v>
      </c>
      <c r="D1713" s="63">
        <v>1712</v>
      </c>
      <c r="E1713" s="63" t="str">
        <f>VLOOKUP(CENSO[[#This Row],[NOME COMUM]],ESPECIES[],2,FALSE)</f>
        <v>Tachigali myrmecophila Ducke</v>
      </c>
      <c r="F1713" s="64" t="s">
        <v>14</v>
      </c>
      <c r="G1713" s="64">
        <v>164</v>
      </c>
      <c r="H1713" s="97">
        <f>CENSO[[#This Row],[CAP (cm)]]/PI()</f>
        <v>52.202821334141674</v>
      </c>
      <c r="I1713" s="64">
        <v>13</v>
      </c>
      <c r="J1713" s="96">
        <f>(PI()*(CENSO[[#This Row],[DAP (cm)]]^2))/40000</f>
        <v>0.21403156746998089</v>
      </c>
      <c r="K1713" s="96">
        <f>CENSO[[#This Row],[g (m²)]]*CENSO[[#This Row],[H (m)]]*0.7</f>
        <v>1.9476872639768259</v>
      </c>
      <c r="L1713" s="64">
        <v>1</v>
      </c>
      <c r="M1713" s="65">
        <v>366483.299999999</v>
      </c>
      <c r="N1713" s="87">
        <v>9708162.4000000004</v>
      </c>
      <c r="O1713" s="87" t="s">
        <v>1228</v>
      </c>
      <c r="P1713" s="87" t="str">
        <f>VLOOKUP(CENSO[[#This Row],[DAP (cm)]],CD[],2,TRUE)</f>
        <v>TORA</v>
      </c>
      <c r="Q1713" s="87" t="str">
        <f>VLOOKUP(CENSO[[#This Row],[DAP (cm)]],DD[],2,TRUE)</f>
        <v>50├ 60</v>
      </c>
      <c r="R1713" s="87" t="str" cm="1">
        <f t="array" ref="R1713">INDEX(_xlfn.TEXTSPLIT(CENSO[[#This Row],[NOME CIENTIFICO]]," "),1)</f>
        <v>Tachigali</v>
      </c>
      <c r="S1713" s="98" t="s">
        <v>1004</v>
      </c>
      <c r="T1713" s="87">
        <f>_xlfn.MINIFS(CENSO[DAP (cm)],CENSO[NOME CIENTIFICO],CENSO[[#This Row],[NOME CIENTIFICO]])</f>
        <v>39.152116000606256</v>
      </c>
      <c r="U17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13" s="87" t="str">
        <f>IF(CENSO[[#This Row],[DAP (cm)]]&lt;CENSO[[#This Row],[DMCE (cm)]],"DAP &lt; DMCE","DAP ≥ DMCE")</f>
        <v>DAP ≥ DMCE</v>
      </c>
      <c r="W1713" s="87" t="str">
        <f>IF(CENSO[[#This Row],[DAP (cm)]]&gt;200, "Superior", "Inferior")</f>
        <v>Inferior</v>
      </c>
      <c r="X1713" s="87" t="str">
        <f>VLOOKUP(CENSO[[#This Row],[NOME COMUM]],ESPECIES[],4,FALSE)</f>
        <v>Não</v>
      </c>
      <c r="Y1713" s="87" t="str">
        <f>IF(IFERROR(VLOOKUP(CENSO[[#This Row],[NOME COMUM]],COMERCIAIS[],2, FALSE), "Não") &lt;&gt; "Não", "Sim", "Não")</f>
        <v>Sim</v>
      </c>
      <c r="Z1713" s="133">
        <f>CENSO[[#This Row],[g (m²)]]/SUM(AEEF[AEEF-UT])</f>
        <v>3.744785498654542E-4</v>
      </c>
      <c r="AA1713" s="133">
        <f>CENSO[[#This Row],[v (m³)]]/SUM(AEEF[AEEF-UT])</f>
        <v>3.4077548037756327E-3</v>
      </c>
    </row>
    <row r="1714" spans="1:27" ht="14">
      <c r="A1714" s="86">
        <v>1</v>
      </c>
      <c r="B1714" s="86">
        <v>1</v>
      </c>
      <c r="C1714" s="63">
        <v>53</v>
      </c>
      <c r="D1714" s="63">
        <v>1713</v>
      </c>
      <c r="E1714" s="63" t="str">
        <f>VLOOKUP(CENSO[[#This Row],[NOME COMUM]],ESPECIES[],2,FALSE)</f>
        <v>Bowdichia nitida Spruce</v>
      </c>
      <c r="F1714" s="64" t="s">
        <v>23</v>
      </c>
      <c r="G1714" s="64">
        <v>168</v>
      </c>
      <c r="H1714" s="97">
        <f>CENSO[[#This Row],[CAP (cm)]]/PI()</f>
        <v>53.476060878876837</v>
      </c>
      <c r="I1714" s="64">
        <v>15</v>
      </c>
      <c r="J1714" s="96">
        <f>(PI()*(CENSO[[#This Row],[DAP (cm)]]^2))/40000</f>
        <v>0.22459945569128273</v>
      </c>
      <c r="K1714" s="96">
        <f>CENSO[[#This Row],[g (m²)]]*CENSO[[#This Row],[H (m)]]*0.7</f>
        <v>2.3582942847584683</v>
      </c>
      <c r="L1714" s="64">
        <v>1</v>
      </c>
      <c r="M1714" s="65">
        <v>366465.59999999899</v>
      </c>
      <c r="N1714" s="87">
        <v>9708200.8000000007</v>
      </c>
      <c r="O1714" s="98" t="s">
        <v>1225</v>
      </c>
      <c r="P1714" s="87" t="str">
        <f>VLOOKUP(CENSO[[#This Row],[DAP (cm)]],CD[],2,TRUE)</f>
        <v>TORA</v>
      </c>
      <c r="Q1714" s="87" t="str">
        <f>VLOOKUP(CENSO[[#This Row],[DAP (cm)]],DD[],2,TRUE)</f>
        <v>50├ 60</v>
      </c>
      <c r="R1714" s="87" t="str" cm="1">
        <f t="array" ref="R1714">INDEX(_xlfn.TEXTSPLIT(CENSO[[#This Row],[NOME CIENTIFICO]]," "),1)</f>
        <v>Bowdichia</v>
      </c>
      <c r="S1714" s="98" t="s">
        <v>1004</v>
      </c>
      <c r="T1714" s="87">
        <f>_xlfn.MINIFS(CENSO[DAP (cm)],CENSO[NOME CIENTIFICO],CENSO[[#This Row],[NOME CIENTIFICO]])</f>
        <v>48.383102699936181</v>
      </c>
      <c r="U17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58.383102699936181</v>
      </c>
      <c r="V1714" s="87" t="str">
        <f>IF(CENSO[[#This Row],[DAP (cm)]]&lt;CENSO[[#This Row],[DMCE (cm)]],"DAP &lt; DMCE","DAP ≥ DMCE")</f>
        <v>DAP &lt; DMCE</v>
      </c>
      <c r="W1714" s="87" t="str">
        <f>IF(CENSO[[#This Row],[DAP (cm)]]&gt;200, "Superior", "Inferior")</f>
        <v>Inferior</v>
      </c>
      <c r="X1714" s="87" t="str">
        <f>VLOOKUP(CENSO[[#This Row],[NOME COMUM]],ESPECIES[],4,FALSE)</f>
        <v>Não</v>
      </c>
      <c r="Y1714" s="87" t="str">
        <f>IF(IFERROR(VLOOKUP(CENSO[[#This Row],[NOME COMUM]],COMERCIAIS[],2, FALSE), "Não") &lt;&gt; "Não", "Sim", "Não")</f>
        <v>Não</v>
      </c>
      <c r="Z1714" s="133">
        <f>CENSO[[#This Row],[g (m²)]]/SUM(AEEF[AEEF-UT])</f>
        <v>3.9296856749712139E-4</v>
      </c>
      <c r="AA1714" s="133">
        <f>CENSO[[#This Row],[v (m³)]]/SUM(AEEF[AEEF-UT])</f>
        <v>4.1261699587197744E-3</v>
      </c>
    </row>
    <row r="1715" spans="1:27" ht="14">
      <c r="A1715" s="86">
        <v>1</v>
      </c>
      <c r="B1715" s="86">
        <v>1</v>
      </c>
      <c r="C1715" s="63">
        <v>53</v>
      </c>
      <c r="D1715" s="63">
        <v>1714</v>
      </c>
      <c r="E1715" s="63" t="str">
        <f>VLOOKUP(CENSO[[#This Row],[NOME COMUM]],ESPECIES[],2,FALSE)</f>
        <v>Apuleia leiocarpa (Vogel) J.F.Macbr.</v>
      </c>
      <c r="F1715" s="64" t="s">
        <v>51</v>
      </c>
      <c r="G1715" s="64">
        <v>176</v>
      </c>
      <c r="H1715" s="97">
        <f>CENSO[[#This Row],[CAP (cm)]]/PI()</f>
        <v>56.022539968347161</v>
      </c>
      <c r="I1715" s="64">
        <v>14</v>
      </c>
      <c r="J1715" s="96">
        <f>(PI()*(CENSO[[#This Row],[DAP (cm)]]^2))/40000</f>
        <v>0.24649917586072753</v>
      </c>
      <c r="K1715" s="96">
        <f>CENSO[[#This Row],[g (m²)]]*CENSO[[#This Row],[H (m)]]*0.7</f>
        <v>2.4156919234351295</v>
      </c>
      <c r="L1715" s="64">
        <v>1</v>
      </c>
      <c r="M1715" s="65">
        <v>366463.7</v>
      </c>
      <c r="N1715" s="87">
        <v>9708206.5</v>
      </c>
      <c r="O1715" s="87" t="s">
        <v>1228</v>
      </c>
      <c r="P1715" s="87" t="str">
        <f>VLOOKUP(CENSO[[#This Row],[DAP (cm)]],CD[],2,TRUE)</f>
        <v>TORA</v>
      </c>
      <c r="Q1715" s="87" t="str">
        <f>VLOOKUP(CENSO[[#This Row],[DAP (cm)]],DD[],2,TRUE)</f>
        <v>50├ 60</v>
      </c>
      <c r="R1715" s="87" t="str" cm="1">
        <f t="array" ref="R1715">INDEX(_xlfn.TEXTSPLIT(CENSO[[#This Row],[NOME CIENTIFICO]]," "),1)</f>
        <v>Apuleia</v>
      </c>
      <c r="S1715" s="98" t="s">
        <v>1004</v>
      </c>
      <c r="T1715" s="87">
        <f>_xlfn.MINIFS(CENSO[DAP (cm)],CENSO[NOME CIENTIFICO],CENSO[[#This Row],[NOME CIENTIFICO]])</f>
        <v>39.788735772973837</v>
      </c>
      <c r="U17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15" s="87" t="str">
        <f>IF(CENSO[[#This Row],[DAP (cm)]]&lt;CENSO[[#This Row],[DMCE (cm)]],"DAP &lt; DMCE","DAP ≥ DMCE")</f>
        <v>DAP ≥ DMCE</v>
      </c>
      <c r="W1715" s="87" t="str">
        <f>IF(CENSO[[#This Row],[DAP (cm)]]&gt;200, "Superior", "Inferior")</f>
        <v>Inferior</v>
      </c>
      <c r="X1715" s="87" t="str">
        <f>VLOOKUP(CENSO[[#This Row],[NOME COMUM]],ESPECIES[],4,FALSE)</f>
        <v>Não</v>
      </c>
      <c r="Y1715" s="87" t="str">
        <f>IF(IFERROR(VLOOKUP(CENSO[[#This Row],[NOME COMUM]],COMERCIAIS[],2, FALSE), "Não") &lt;&gt; "Não", "Sim", "Não")</f>
        <v>Sim</v>
      </c>
      <c r="Z1715" s="133">
        <f>CENSO[[#This Row],[g (m²)]]/SUM(AEEF[AEEF-UT])</f>
        <v>4.3128523054105841E-4</v>
      </c>
      <c r="AA1715" s="133">
        <f>CENSO[[#This Row],[v (m³)]]/SUM(AEEF[AEEF-UT])</f>
        <v>4.2265952593023718E-3</v>
      </c>
    </row>
    <row r="1716" spans="1:27" ht="14">
      <c r="A1716" s="86">
        <v>1</v>
      </c>
      <c r="B1716" s="86">
        <v>1</v>
      </c>
      <c r="C1716" s="63">
        <v>53</v>
      </c>
      <c r="D1716" s="63">
        <v>1715</v>
      </c>
      <c r="E1716" s="63" t="str">
        <f>VLOOKUP(CENSO[[#This Row],[NOME COMUM]],ESPECIES[],2,FALSE)</f>
        <v>Apuleia leiocarpa (Vogel) J.F.Macbr.</v>
      </c>
      <c r="F1716" s="64" t="s">
        <v>51</v>
      </c>
      <c r="G1716" s="64">
        <v>409</v>
      </c>
      <c r="H1716" s="97">
        <f>CENSO[[#This Row],[CAP (cm)]]/PI()</f>
        <v>130.1887434491704</v>
      </c>
      <c r="I1716" s="64">
        <v>23</v>
      </c>
      <c r="J1716" s="96">
        <f>(PI()*(CENSO[[#This Row],[DAP (cm)]]^2))/40000</f>
        <v>1.3311799017677677</v>
      </c>
      <c r="K1716" s="96">
        <f>CENSO[[#This Row],[g (m²)]]*CENSO[[#This Row],[H (m)]]*0.7</f>
        <v>21.431996418461058</v>
      </c>
      <c r="L1716" s="64">
        <v>1</v>
      </c>
      <c r="M1716" s="65">
        <v>366451.799999999</v>
      </c>
      <c r="N1716" s="87">
        <v>9708223.8000000007</v>
      </c>
      <c r="O1716" s="87" t="s">
        <v>1228</v>
      </c>
      <c r="P1716" s="87" t="str">
        <f>VLOOKUP(CENSO[[#This Row],[DAP (cm)]],CD[],2,TRUE)</f>
        <v>TORA</v>
      </c>
      <c r="Q1716" s="87" t="str">
        <f>VLOOKUP(CENSO[[#This Row],[DAP (cm)]],DD[],2,TRUE)</f>
        <v>130├ 140</v>
      </c>
      <c r="R1716" s="87" t="str" cm="1">
        <f t="array" ref="R1716">INDEX(_xlfn.TEXTSPLIT(CENSO[[#This Row],[NOME CIENTIFICO]]," "),1)</f>
        <v>Apuleia</v>
      </c>
      <c r="S1716" s="98" t="s">
        <v>1004</v>
      </c>
      <c r="T1716" s="87">
        <f>_xlfn.MINIFS(CENSO[DAP (cm)],CENSO[NOME CIENTIFICO],CENSO[[#This Row],[NOME CIENTIFICO]])</f>
        <v>39.788735772973837</v>
      </c>
      <c r="U17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16" s="87" t="str">
        <f>IF(CENSO[[#This Row],[DAP (cm)]]&lt;CENSO[[#This Row],[DMCE (cm)]],"DAP &lt; DMCE","DAP ≥ DMCE")</f>
        <v>DAP ≥ DMCE</v>
      </c>
      <c r="W1716" s="87" t="str">
        <f>IF(CENSO[[#This Row],[DAP (cm)]]&gt;200, "Superior", "Inferior")</f>
        <v>Inferior</v>
      </c>
      <c r="X1716" s="87" t="str">
        <f>VLOOKUP(CENSO[[#This Row],[NOME COMUM]],ESPECIES[],4,FALSE)</f>
        <v>Não</v>
      </c>
      <c r="Y1716" s="87" t="str">
        <f>IF(IFERROR(VLOOKUP(CENSO[[#This Row],[NOME COMUM]],COMERCIAIS[],2, FALSE), "Não") &lt;&gt; "Não", "Sim", "Não")</f>
        <v>Sim</v>
      </c>
      <c r="Z1716" s="133">
        <f>CENSO[[#This Row],[g (m²)]]/SUM(AEEF[AEEF-UT])</f>
        <v>2.3290878309058243E-3</v>
      </c>
      <c r="AA1716" s="133">
        <f>CENSO[[#This Row],[v (m³)]]/SUM(AEEF[AEEF-UT])</f>
        <v>3.7498314077583764E-2</v>
      </c>
    </row>
    <row r="1717" spans="1:27" ht="14">
      <c r="A1717" s="86">
        <v>1</v>
      </c>
      <c r="B1717" s="86">
        <v>1</v>
      </c>
      <c r="C1717" s="63">
        <v>53</v>
      </c>
      <c r="D1717" s="63">
        <v>1716</v>
      </c>
      <c r="E1717" s="63" t="str">
        <f>VLOOKUP(CENSO[[#This Row],[NOME COMUM]],ESPECIES[],2,FALSE)</f>
        <v>Bertholletia excelsa Humb. &amp; Bonpl.</v>
      </c>
      <c r="F1717" s="64" t="s">
        <v>37</v>
      </c>
      <c r="G1717" s="64">
        <v>320</v>
      </c>
      <c r="H1717" s="97">
        <f>CENSO[[#This Row],[CAP (cm)]]/PI()</f>
        <v>101.85916357881302</v>
      </c>
      <c r="I1717" s="64">
        <v>20</v>
      </c>
      <c r="J1717" s="96">
        <f>(PI()*(CENSO[[#This Row],[DAP (cm)]]^2))/40000</f>
        <v>0.81487330863050433</v>
      </c>
      <c r="K1717" s="96">
        <f>CENSO[[#This Row],[g (m²)]]*CENSO[[#This Row],[H (m)]]*0.7</f>
        <v>11.40822632082706</v>
      </c>
      <c r="L1717" s="64">
        <v>2</v>
      </c>
      <c r="M1717" s="65">
        <v>366448.4</v>
      </c>
      <c r="N1717" s="87">
        <v>9708252.3000000007</v>
      </c>
      <c r="O1717" s="87" t="s">
        <v>424</v>
      </c>
      <c r="P1717" s="87" t="str">
        <f>VLOOKUP(CENSO[[#This Row],[DAP (cm)]],CD[],2,TRUE)</f>
        <v>TORA</v>
      </c>
      <c r="Q1717" s="87" t="str">
        <f>VLOOKUP(CENSO[[#This Row],[DAP (cm)]],DD[],2,TRUE)</f>
        <v>100├ 110</v>
      </c>
      <c r="R1717" s="87" t="str" cm="1">
        <f t="array" ref="R1717">INDEX(_xlfn.TEXTSPLIT(CENSO[[#This Row],[NOME CIENTIFICO]]," "),1)</f>
        <v>Bertholletia</v>
      </c>
      <c r="S1717" s="98" t="s">
        <v>1004</v>
      </c>
      <c r="T1717" s="87">
        <f>_xlfn.MINIFS(CENSO[DAP (cm)],CENSO[NOME CIENTIFICO],CENSO[[#This Row],[NOME CIENTIFICO]])</f>
        <v>41.38028520389279</v>
      </c>
      <c r="U17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717" s="87" t="str">
        <f>IF(CENSO[[#This Row],[DAP (cm)]]&lt;CENSO[[#This Row],[DMCE (cm)]],"DAP &lt; DMCE","DAP ≥ DMCE")</f>
        <v>DAP ≥ DMCE</v>
      </c>
      <c r="W1717" s="87" t="str">
        <f>IF(CENSO[[#This Row],[DAP (cm)]]&gt;200, "Superior", "Inferior")</f>
        <v>Inferior</v>
      </c>
      <c r="X1717" s="87" t="str">
        <f>VLOOKUP(CENSO[[#This Row],[NOME COMUM]],ESPECIES[],4,FALSE)</f>
        <v>Protegida</v>
      </c>
      <c r="Y1717" s="87" t="str">
        <f>IF(IFERROR(VLOOKUP(CENSO[[#This Row],[NOME COMUM]],COMERCIAIS[],2, FALSE), "Não") &lt;&gt; "Não", "Sim", "Não")</f>
        <v>Não</v>
      </c>
      <c r="Z1717" s="133">
        <f>CENSO[[#This Row],[g (m²)]]/SUM(AEEF[AEEF-UT])</f>
        <v>1.4257362993092843E-3</v>
      </c>
      <c r="AA1717" s="133">
        <f>CENSO[[#This Row],[v (m³)]]/SUM(AEEF[AEEF-UT])</f>
        <v>1.9960308190329977E-2</v>
      </c>
    </row>
    <row r="1718" spans="1:27" ht="14">
      <c r="A1718" s="86">
        <v>1</v>
      </c>
      <c r="B1718" s="86">
        <v>1</v>
      </c>
      <c r="C1718" s="63">
        <v>54</v>
      </c>
      <c r="D1718" s="63">
        <v>1717</v>
      </c>
      <c r="E1718" s="63" t="str">
        <f>VLOOKUP(CENSO[[#This Row],[NOME COMUM]],ESPECIES[],2,FALSE)</f>
        <v>Swartzia ingaefolia Ducke</v>
      </c>
      <c r="F1718" s="64" t="s">
        <v>80</v>
      </c>
      <c r="G1718" s="64">
        <v>173</v>
      </c>
      <c r="H1718" s="97">
        <f>CENSO[[#This Row],[CAP (cm)]]/PI()</f>
        <v>55.067610309795789</v>
      </c>
      <c r="I1718" s="64">
        <v>14</v>
      </c>
      <c r="J1718" s="96">
        <f>(PI()*(CENSO[[#This Row],[DAP (cm)]]^2))/40000</f>
        <v>0.23816741458986682</v>
      </c>
      <c r="K1718" s="96">
        <f>CENSO[[#This Row],[g (m²)]]*CENSO[[#This Row],[H (m)]]*0.7</f>
        <v>2.3340406629806947</v>
      </c>
      <c r="L1718" s="64">
        <v>1</v>
      </c>
      <c r="M1718" s="65">
        <v>366423.09999999899</v>
      </c>
      <c r="N1718" s="87">
        <v>9708206.3000000007</v>
      </c>
      <c r="O1718" s="87" t="s">
        <v>1227</v>
      </c>
      <c r="P1718" s="87" t="str">
        <f>VLOOKUP(CENSO[[#This Row],[DAP (cm)]],CD[],2,TRUE)</f>
        <v>TORA</v>
      </c>
      <c r="Q1718" s="87" t="str">
        <f>VLOOKUP(CENSO[[#This Row],[DAP (cm)]],DD[],2,TRUE)</f>
        <v>50├ 60</v>
      </c>
      <c r="R1718" s="87" t="str" cm="1">
        <f t="array" ref="R1718">INDEX(_xlfn.TEXTSPLIT(CENSO[[#This Row],[NOME CIENTIFICO]]," "),1)</f>
        <v>Swartzia</v>
      </c>
      <c r="S1718" s="98" t="s">
        <v>1004</v>
      </c>
      <c r="T1718" s="87">
        <f>_xlfn.MINIFS(CENSO[DAP (cm)],CENSO[NOME CIENTIFICO],CENSO[[#This Row],[NOME CIENTIFICO]])</f>
        <v>42.335214862444161</v>
      </c>
      <c r="U17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1718" s="87" t="str">
        <f>IF(CENSO[[#This Row],[DAP (cm)]]&lt;CENSO[[#This Row],[DMCE (cm)]],"DAP &lt; DMCE","DAP ≥ DMCE")</f>
        <v>DAP ≥ DMCE</v>
      </c>
      <c r="W1718" s="87" t="str">
        <f>IF(CENSO[[#This Row],[DAP (cm)]]&gt;200, "Superior", "Inferior")</f>
        <v>Inferior</v>
      </c>
      <c r="X1718" s="87" t="str">
        <f>VLOOKUP(CENSO[[#This Row],[NOME COMUM]],ESPECIES[],4,FALSE)</f>
        <v>Não</v>
      </c>
      <c r="Y1718" s="87" t="str">
        <f>IF(IFERROR(VLOOKUP(CENSO[[#This Row],[NOME COMUM]],COMERCIAIS[],2, FALSE), "Não") &lt;&gt; "Não", "Sim", "Não")</f>
        <v>Não</v>
      </c>
      <c r="Z1718" s="133">
        <f>CENSO[[#This Row],[g (m²)]]/SUM(AEEF[AEEF-UT])</f>
        <v>4.1670763380886292E-4</v>
      </c>
      <c r="AA1718" s="133">
        <f>CENSO[[#This Row],[v (m³)]]/SUM(AEEF[AEEF-UT])</f>
        <v>4.0837348113268567E-3</v>
      </c>
    </row>
    <row r="1719" spans="1:27" ht="14">
      <c r="A1719" s="86">
        <v>1</v>
      </c>
      <c r="B1719" s="86">
        <v>1</v>
      </c>
      <c r="C1719" s="63">
        <v>54</v>
      </c>
      <c r="D1719" s="63">
        <v>1718</v>
      </c>
      <c r="E1719" s="63" t="str">
        <f>VLOOKUP(CENSO[[#This Row],[NOME COMUM]],ESPECIES[],2,FALSE)</f>
        <v>Cordia umbraculifera DC.</v>
      </c>
      <c r="F1719" s="64" t="s">
        <v>92</v>
      </c>
      <c r="G1719" s="64">
        <v>163</v>
      </c>
      <c r="H1719" s="97">
        <f>CENSO[[#This Row],[CAP (cm)]]/PI()</f>
        <v>51.884511447957884</v>
      </c>
      <c r="I1719" s="64">
        <v>13</v>
      </c>
      <c r="J1719" s="96">
        <f>(PI()*(CENSO[[#This Row],[DAP (cm)]]^2))/40000</f>
        <v>0.21142938415042836</v>
      </c>
      <c r="K1719" s="96">
        <f>CENSO[[#This Row],[g (m²)]]*CENSO[[#This Row],[H (m)]]*0.7</f>
        <v>1.9240073957688979</v>
      </c>
      <c r="L1719" s="64">
        <v>2</v>
      </c>
      <c r="M1719" s="65">
        <v>366416.4</v>
      </c>
      <c r="N1719" s="87">
        <v>9708197.5999999903</v>
      </c>
      <c r="O1719" s="98" t="s">
        <v>1225</v>
      </c>
      <c r="P1719" s="87" t="str">
        <f>VLOOKUP(CENSO[[#This Row],[DAP (cm)]],CD[],2,TRUE)</f>
        <v>TORA</v>
      </c>
      <c r="Q1719" s="87" t="str">
        <f>VLOOKUP(CENSO[[#This Row],[DAP (cm)]],DD[],2,TRUE)</f>
        <v>50├ 60</v>
      </c>
      <c r="R1719" s="87" t="str" cm="1">
        <f t="array" ref="R1719">INDEX(_xlfn.TEXTSPLIT(CENSO[[#This Row],[NOME CIENTIFICO]]," "),1)</f>
        <v>Cordia</v>
      </c>
      <c r="S1719" s="98" t="s">
        <v>1004</v>
      </c>
      <c r="T1719" s="87">
        <f>_xlfn.MINIFS(CENSO[DAP (cm)],CENSO[NOME CIENTIFICO],CENSO[[#This Row],[NOME CIENTIFICO]])</f>
        <v>42.335214862444161</v>
      </c>
      <c r="U17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1719" s="87" t="str">
        <f>IF(CENSO[[#This Row],[DAP (cm)]]&lt;CENSO[[#This Row],[DMCE (cm)]],"DAP &lt; DMCE","DAP ≥ DMCE")</f>
        <v>DAP &lt; DMCE</v>
      </c>
      <c r="W1719" s="87" t="str">
        <f>IF(CENSO[[#This Row],[DAP (cm)]]&gt;200, "Superior", "Inferior")</f>
        <v>Inferior</v>
      </c>
      <c r="X1719" s="87" t="str">
        <f>VLOOKUP(CENSO[[#This Row],[NOME COMUM]],ESPECIES[],4,FALSE)</f>
        <v>Não</v>
      </c>
      <c r="Y1719" s="87" t="str">
        <f>IF(IFERROR(VLOOKUP(CENSO[[#This Row],[NOME COMUM]],COMERCIAIS[],2, FALSE), "Não") &lt;&gt; "Não", "Sim", "Não")</f>
        <v>Não</v>
      </c>
      <c r="Z1719" s="133">
        <f>CENSO[[#This Row],[g (m²)]]/SUM(AEEF[AEEF-UT])</f>
        <v>3.69925661487777E-4</v>
      </c>
      <c r="AA1719" s="133">
        <f>CENSO[[#This Row],[v (m³)]]/SUM(AEEF[AEEF-UT])</f>
        <v>3.3663235195387701E-3</v>
      </c>
    </row>
    <row r="1720" spans="1:27" ht="14">
      <c r="A1720" s="86">
        <v>1</v>
      </c>
      <c r="B1720" s="86">
        <v>1</v>
      </c>
      <c r="C1720" s="63">
        <v>54</v>
      </c>
      <c r="D1720" s="63">
        <v>1719</v>
      </c>
      <c r="E1720" s="63" t="str">
        <f>VLOOKUP(CENSO[[#This Row],[NOME COMUM]],ESPECIES[],2,FALSE)</f>
        <v>Couratari guianensis Aubl.</v>
      </c>
      <c r="F1720" s="64" t="s">
        <v>6</v>
      </c>
      <c r="G1720" s="64">
        <v>153</v>
      </c>
      <c r="H1720" s="97">
        <f>CENSO[[#This Row],[CAP (cm)]]/PI()</f>
        <v>48.701412586119972</v>
      </c>
      <c r="I1720" s="64">
        <v>14</v>
      </c>
      <c r="J1720" s="96">
        <f>(PI()*(CENSO[[#This Row],[DAP (cm)]]^2))/40000</f>
        <v>0.18628290314190887</v>
      </c>
      <c r="K1720" s="96">
        <f>CENSO[[#This Row],[g (m²)]]*CENSO[[#This Row],[H (m)]]*0.7</f>
        <v>1.8255724507907067</v>
      </c>
      <c r="L1720" s="64">
        <v>1</v>
      </c>
      <c r="M1720" s="65">
        <v>366406.59999999899</v>
      </c>
      <c r="N1720" s="87">
        <v>9708184.8000000007</v>
      </c>
      <c r="O1720" s="98" t="s">
        <v>1225</v>
      </c>
      <c r="P1720" s="87" t="str">
        <f>VLOOKUP(CENSO[[#This Row],[DAP (cm)]],CD[],2,TRUE)</f>
        <v>TORETE</v>
      </c>
      <c r="Q1720" s="87" t="str">
        <f>VLOOKUP(CENSO[[#This Row],[DAP (cm)]],DD[],2,TRUE)</f>
        <v>40├ 50</v>
      </c>
      <c r="R1720" s="87" t="str" cm="1">
        <f t="array" ref="R1720">INDEX(_xlfn.TEXTSPLIT(CENSO[[#This Row],[NOME CIENTIFICO]]," "),1)</f>
        <v>Couratari</v>
      </c>
      <c r="S1720" s="98" t="s">
        <v>1004</v>
      </c>
      <c r="T1720" s="87">
        <f>_xlfn.MINIFS(CENSO[DAP (cm)],CENSO[NOME CIENTIFICO],CENSO[[#This Row],[NOME CIENTIFICO]])</f>
        <v>38.833806114422465</v>
      </c>
      <c r="U17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20" s="87" t="str">
        <f>IF(CENSO[[#This Row],[DAP (cm)]]&lt;CENSO[[#This Row],[DMCE (cm)]],"DAP &lt; DMCE","DAP ≥ DMCE")</f>
        <v>DAP &lt; DMCE</v>
      </c>
      <c r="W1720" s="87" t="str">
        <f>IF(CENSO[[#This Row],[DAP (cm)]]&gt;200, "Superior", "Inferior")</f>
        <v>Inferior</v>
      </c>
      <c r="X1720" s="87" t="str">
        <f>VLOOKUP(CENSO[[#This Row],[NOME COMUM]],ESPECIES[],4,FALSE)</f>
        <v>Não</v>
      </c>
      <c r="Y1720" s="87" t="str">
        <f>IF(IFERROR(VLOOKUP(CENSO[[#This Row],[NOME COMUM]],COMERCIAIS[],2, FALSE), "Não") &lt;&gt; "Não", "Sim", "Não")</f>
        <v>Sim</v>
      </c>
      <c r="Z1720" s="133">
        <f>CENSO[[#This Row],[g (m²)]]/SUM(AEEF[AEEF-UT])</f>
        <v>3.2592833037627952E-4</v>
      </c>
      <c r="AA1720" s="133">
        <f>CENSO[[#This Row],[v (m³)]]/SUM(AEEF[AEEF-UT])</f>
        <v>3.194097637687539E-3</v>
      </c>
    </row>
    <row r="1721" spans="1:27" ht="14">
      <c r="A1721" s="86">
        <v>1</v>
      </c>
      <c r="B1721" s="86">
        <v>1</v>
      </c>
      <c r="C1721" s="63">
        <v>54</v>
      </c>
      <c r="D1721" s="63">
        <v>1720</v>
      </c>
      <c r="E1721" s="63" t="str">
        <f>VLOOKUP(CENSO[[#This Row],[NOME COMUM]],ESPECIES[],2,FALSE)</f>
        <v>Piptadenia suaveolens Miq.</v>
      </c>
      <c r="F1721" s="64" t="s">
        <v>22</v>
      </c>
      <c r="G1721" s="64">
        <v>348</v>
      </c>
      <c r="H1721" s="97">
        <f>CENSO[[#This Row],[CAP (cm)]]/PI()</f>
        <v>110.77184039195916</v>
      </c>
      <c r="I1721" s="64">
        <v>15</v>
      </c>
      <c r="J1721" s="96">
        <f>(PI()*(CENSO[[#This Row],[DAP (cm)]]^2))/40000</f>
        <v>0.96371501141004479</v>
      </c>
      <c r="K1721" s="96">
        <f>CENSO[[#This Row],[g (m²)]]*CENSO[[#This Row],[H (m)]]*0.7</f>
        <v>10.119007619805469</v>
      </c>
      <c r="L1721" s="64">
        <v>2</v>
      </c>
      <c r="M1721" s="65">
        <v>366404.59999999899</v>
      </c>
      <c r="N1721" s="87">
        <v>9708177.1999999899</v>
      </c>
      <c r="O1721" s="87" t="s">
        <v>1228</v>
      </c>
      <c r="P1721" s="87" t="str">
        <f>VLOOKUP(CENSO[[#This Row],[DAP (cm)]],CD[],2,TRUE)</f>
        <v>TORA</v>
      </c>
      <c r="Q1721" s="87" t="str">
        <f>VLOOKUP(CENSO[[#This Row],[DAP (cm)]],DD[],2,TRUE)</f>
        <v>110├ 120</v>
      </c>
      <c r="R1721" s="87" t="str" cm="1">
        <f t="array" ref="R1721">INDEX(_xlfn.TEXTSPLIT(CENSO[[#This Row],[NOME CIENTIFICO]]," "),1)</f>
        <v>Piptadenia</v>
      </c>
      <c r="S1721" s="98" t="s">
        <v>1004</v>
      </c>
      <c r="T1721" s="87">
        <f>_xlfn.MINIFS(CENSO[DAP (cm)],CENSO[NOME CIENTIFICO],CENSO[[#This Row],[NOME CIENTIFICO]])</f>
        <v>39.788735772973837</v>
      </c>
      <c r="U17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21" s="87" t="str">
        <f>IF(CENSO[[#This Row],[DAP (cm)]]&lt;CENSO[[#This Row],[DMCE (cm)]],"DAP &lt; DMCE","DAP ≥ DMCE")</f>
        <v>DAP ≥ DMCE</v>
      </c>
      <c r="W1721" s="87" t="str">
        <f>IF(CENSO[[#This Row],[DAP (cm)]]&gt;200, "Superior", "Inferior")</f>
        <v>Inferior</v>
      </c>
      <c r="X1721" s="87" t="str">
        <f>VLOOKUP(CENSO[[#This Row],[NOME COMUM]],ESPECIES[],4,FALSE)</f>
        <v>Não</v>
      </c>
      <c r="Y1721" s="87" t="str">
        <f>IF(IFERROR(VLOOKUP(CENSO[[#This Row],[NOME COMUM]],COMERCIAIS[],2, FALSE), "Não") &lt;&gt; "Não", "Sim", "Não")</f>
        <v>Sim</v>
      </c>
      <c r="Z1721" s="133">
        <f>CENSO[[#This Row],[g (m²)]]/SUM(AEEF[AEEF-UT])</f>
        <v>1.6861559452299956E-3</v>
      </c>
      <c r="AA1721" s="133">
        <f>CENSO[[#This Row],[v (m³)]]/SUM(AEEF[AEEF-UT])</f>
        <v>1.7704637424914949E-2</v>
      </c>
    </row>
    <row r="1722" spans="1:27" ht="14">
      <c r="A1722" s="86">
        <v>1</v>
      </c>
      <c r="B1722" s="86">
        <v>1</v>
      </c>
      <c r="C1722" s="63">
        <v>54</v>
      </c>
      <c r="D1722" s="63">
        <v>1721</v>
      </c>
      <c r="E1722" s="63" t="str">
        <f>VLOOKUP(CENSO[[#This Row],[NOME COMUM]],ESPECIES[],2,FALSE)</f>
        <v>Apuleia leiocarpa (Vogel) J.F.Macbr.</v>
      </c>
      <c r="F1722" s="64" t="s">
        <v>51</v>
      </c>
      <c r="G1722" s="64">
        <v>340</v>
      </c>
      <c r="H1722" s="97">
        <f>CENSO[[#This Row],[CAP (cm)]]/PI()</f>
        <v>108.22536130248884</v>
      </c>
      <c r="I1722" s="64">
        <v>20</v>
      </c>
      <c r="J1722" s="96">
        <f>(PI()*(CENSO[[#This Row],[DAP (cm)]]^2))/40000</f>
        <v>0.91991557107115518</v>
      </c>
      <c r="K1722" s="96">
        <f>CENSO[[#This Row],[g (m²)]]*CENSO[[#This Row],[H (m)]]*0.7</f>
        <v>12.878817994996171</v>
      </c>
      <c r="L1722" s="64">
        <v>1</v>
      </c>
      <c r="M1722" s="65">
        <v>366417.5</v>
      </c>
      <c r="N1722" s="87">
        <v>9708185.9000000004</v>
      </c>
      <c r="O1722" s="87" t="s">
        <v>1228</v>
      </c>
      <c r="P1722" s="87" t="str">
        <f>VLOOKUP(CENSO[[#This Row],[DAP (cm)]],CD[],2,TRUE)</f>
        <v>TORA</v>
      </c>
      <c r="Q1722" s="87" t="str">
        <f>VLOOKUP(CENSO[[#This Row],[DAP (cm)]],DD[],2,TRUE)</f>
        <v>100├ 110</v>
      </c>
      <c r="R1722" s="87" t="str" cm="1">
        <f t="array" ref="R1722">INDEX(_xlfn.TEXTSPLIT(CENSO[[#This Row],[NOME CIENTIFICO]]," "),1)</f>
        <v>Apuleia</v>
      </c>
      <c r="S1722" s="98" t="s">
        <v>1004</v>
      </c>
      <c r="T1722" s="87">
        <f>_xlfn.MINIFS(CENSO[DAP (cm)],CENSO[NOME CIENTIFICO],CENSO[[#This Row],[NOME CIENTIFICO]])</f>
        <v>39.788735772973837</v>
      </c>
      <c r="U17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22" s="87" t="str">
        <f>IF(CENSO[[#This Row],[DAP (cm)]]&lt;CENSO[[#This Row],[DMCE (cm)]],"DAP &lt; DMCE","DAP ≥ DMCE")</f>
        <v>DAP ≥ DMCE</v>
      </c>
      <c r="W1722" s="87" t="str">
        <f>IF(CENSO[[#This Row],[DAP (cm)]]&gt;200, "Superior", "Inferior")</f>
        <v>Inferior</v>
      </c>
      <c r="X1722" s="87" t="str">
        <f>VLOOKUP(CENSO[[#This Row],[NOME COMUM]],ESPECIES[],4,FALSE)</f>
        <v>Não</v>
      </c>
      <c r="Y1722" s="87" t="str">
        <f>IF(IFERROR(VLOOKUP(CENSO[[#This Row],[NOME COMUM]],COMERCIAIS[],2, FALSE), "Não") &lt;&gt; "Não", "Sim", "Não")</f>
        <v>Sim</v>
      </c>
      <c r="Z1722" s="133">
        <f>CENSO[[#This Row],[g (m²)]]/SUM(AEEF[AEEF-UT])</f>
        <v>1.6095226191421214E-3</v>
      </c>
      <c r="AA1722" s="133">
        <f>CENSO[[#This Row],[v (m³)]]/SUM(AEEF[AEEF-UT])</f>
        <v>2.2533316667989696E-2</v>
      </c>
    </row>
    <row r="1723" spans="1:27" ht="14">
      <c r="A1723" s="86">
        <v>1</v>
      </c>
      <c r="B1723" s="86">
        <v>1</v>
      </c>
      <c r="C1723" s="63">
        <v>54</v>
      </c>
      <c r="D1723" s="63">
        <v>1722</v>
      </c>
      <c r="E1723" s="63" t="str">
        <f>VLOOKUP(CENSO[[#This Row],[NOME COMUM]],ESPECIES[],2,FALSE)</f>
        <v>Sterculia apeibophylla Ducke</v>
      </c>
      <c r="F1723" s="64" t="s">
        <v>25</v>
      </c>
      <c r="G1723" s="64">
        <v>175</v>
      </c>
      <c r="H1723" s="97">
        <f>CENSO[[#This Row],[CAP (cm)]]/PI()</f>
        <v>55.70423008216337</v>
      </c>
      <c r="I1723" s="64">
        <v>16</v>
      </c>
      <c r="J1723" s="96">
        <f>(PI()*(CENSO[[#This Row],[DAP (cm)]]^2))/40000</f>
        <v>0.24370600660946476</v>
      </c>
      <c r="K1723" s="96">
        <f>CENSO[[#This Row],[g (m²)]]*CENSO[[#This Row],[H (m)]]*0.7</f>
        <v>2.7295072740260053</v>
      </c>
      <c r="L1723" s="64">
        <v>1</v>
      </c>
      <c r="M1723" s="65">
        <v>366416.9</v>
      </c>
      <c r="N1723" s="87">
        <v>9708177</v>
      </c>
      <c r="O1723" s="87" t="s">
        <v>1227</v>
      </c>
      <c r="P1723" s="87" t="str">
        <f>VLOOKUP(CENSO[[#This Row],[DAP (cm)]],CD[],2,TRUE)</f>
        <v>TORA</v>
      </c>
      <c r="Q1723" s="87" t="str">
        <f>VLOOKUP(CENSO[[#This Row],[DAP (cm)]],DD[],2,TRUE)</f>
        <v>50├ 60</v>
      </c>
      <c r="R1723" s="87" t="str" cm="1">
        <f t="array" ref="R1723">INDEX(_xlfn.TEXTSPLIT(CENSO[[#This Row],[NOME CIENTIFICO]]," "),1)</f>
        <v>Sterculia</v>
      </c>
      <c r="S1723" s="98" t="s">
        <v>1004</v>
      </c>
      <c r="T1723" s="87">
        <f>_xlfn.MINIFS(CENSO[DAP (cm)],CENSO[NOME CIENTIFICO],CENSO[[#This Row],[NOME CIENTIFICO]])</f>
        <v>38.833806114422465</v>
      </c>
      <c r="U17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23" s="87" t="str">
        <f>IF(CENSO[[#This Row],[DAP (cm)]]&lt;CENSO[[#This Row],[DMCE (cm)]],"DAP &lt; DMCE","DAP ≥ DMCE")</f>
        <v>DAP ≥ DMCE</v>
      </c>
      <c r="W1723" s="87" t="str">
        <f>IF(CENSO[[#This Row],[DAP (cm)]]&gt;200, "Superior", "Inferior")</f>
        <v>Inferior</v>
      </c>
      <c r="X1723" s="87" t="str">
        <f>VLOOKUP(CENSO[[#This Row],[NOME COMUM]],ESPECIES[],4,FALSE)</f>
        <v>Não</v>
      </c>
      <c r="Y1723" s="87" t="str">
        <f>IF(IFERROR(VLOOKUP(CENSO[[#This Row],[NOME COMUM]],COMERCIAIS[],2, FALSE), "Não") &lt;&gt; "Não", "Sim", "Não")</f>
        <v>Não</v>
      </c>
      <c r="Z1723" s="133">
        <f>CENSO[[#This Row],[g (m²)]]/SUM(AEEF[AEEF-UT])</f>
        <v>4.2639818521823071E-4</v>
      </c>
      <c r="AA1723" s="133">
        <f>CENSO[[#This Row],[v (m³)]]/SUM(AEEF[AEEF-UT])</f>
        <v>4.7756596744441835E-3</v>
      </c>
    </row>
    <row r="1724" spans="1:27" ht="14">
      <c r="A1724" s="86">
        <v>1</v>
      </c>
      <c r="B1724" s="86">
        <v>1</v>
      </c>
      <c r="C1724" s="63">
        <v>54</v>
      </c>
      <c r="D1724" s="63">
        <v>1723</v>
      </c>
      <c r="E1724" s="63" t="str">
        <f>VLOOKUP(CENSO[[#This Row],[NOME COMUM]],ESPECIES[],2,FALSE)</f>
        <v>Parkia multijuga Benth.</v>
      </c>
      <c r="F1724" s="64" t="s">
        <v>75</v>
      </c>
      <c r="G1724" s="64">
        <v>200</v>
      </c>
      <c r="H1724" s="97">
        <f>CENSO[[#This Row],[CAP (cm)]]/PI()</f>
        <v>63.661977236758133</v>
      </c>
      <c r="I1724" s="64">
        <v>18</v>
      </c>
      <c r="J1724" s="96">
        <f>(PI()*(CENSO[[#This Row],[DAP (cm)]]^2))/40000</f>
        <v>0.31830988618379064</v>
      </c>
      <c r="K1724" s="96">
        <f>CENSO[[#This Row],[g (m²)]]*CENSO[[#This Row],[H (m)]]*0.7</f>
        <v>4.0107045659157619</v>
      </c>
      <c r="L1724" s="64">
        <v>1</v>
      </c>
      <c r="M1724" s="65">
        <v>366432.4</v>
      </c>
      <c r="N1724" s="87">
        <v>9708155.1999999899</v>
      </c>
      <c r="O1724" s="87" t="s">
        <v>1227</v>
      </c>
      <c r="P1724" s="87" t="str">
        <f>VLOOKUP(CENSO[[#This Row],[DAP (cm)]],CD[],2,TRUE)</f>
        <v>TORA</v>
      </c>
      <c r="Q1724" s="87" t="str">
        <f>VLOOKUP(CENSO[[#This Row],[DAP (cm)]],DD[],2,TRUE)</f>
        <v>60├ 70</v>
      </c>
      <c r="R1724" s="87" t="str" cm="1">
        <f t="array" ref="R1724">INDEX(_xlfn.TEXTSPLIT(CENSO[[#This Row],[NOME CIENTIFICO]]," "),1)</f>
        <v>Parkia</v>
      </c>
      <c r="S1724" s="98" t="s">
        <v>1004</v>
      </c>
      <c r="T1724" s="87">
        <f>_xlfn.MINIFS(CENSO[DAP (cm)],CENSO[NOME CIENTIFICO],CENSO[[#This Row],[NOME CIENTIFICO]])</f>
        <v>39.788735772973837</v>
      </c>
      <c r="U17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24" s="87" t="str">
        <f>IF(CENSO[[#This Row],[DAP (cm)]]&lt;CENSO[[#This Row],[DMCE (cm)]],"DAP &lt; DMCE","DAP ≥ DMCE")</f>
        <v>DAP ≥ DMCE</v>
      </c>
      <c r="W1724" s="87" t="str">
        <f>IF(CENSO[[#This Row],[DAP (cm)]]&gt;200, "Superior", "Inferior")</f>
        <v>Inferior</v>
      </c>
      <c r="X1724" s="87" t="str">
        <f>VLOOKUP(CENSO[[#This Row],[NOME COMUM]],ESPECIES[],4,FALSE)</f>
        <v>Não</v>
      </c>
      <c r="Y1724" s="87" t="str">
        <f>IF(IFERROR(VLOOKUP(CENSO[[#This Row],[NOME COMUM]],COMERCIAIS[],2, FALSE), "Não") &lt;&gt; "Não", "Sim", "Não")</f>
        <v>Não</v>
      </c>
      <c r="Z1724" s="133">
        <f>CENSO[[#This Row],[g (m²)]]/SUM(AEEF[AEEF-UT])</f>
        <v>5.5692824191768894E-4</v>
      </c>
      <c r="AA1724" s="133">
        <f>CENSO[[#This Row],[v (m³)]]/SUM(AEEF[AEEF-UT])</f>
        <v>7.0172958481628809E-3</v>
      </c>
    </row>
    <row r="1725" spans="1:27" ht="14">
      <c r="A1725" s="86">
        <v>1</v>
      </c>
      <c r="B1725" s="86">
        <v>1</v>
      </c>
      <c r="C1725" s="63">
        <v>54</v>
      </c>
      <c r="D1725" s="63">
        <v>1724</v>
      </c>
      <c r="E1725" s="63" t="str">
        <f>VLOOKUP(CENSO[[#This Row],[NOME COMUM]],ESPECIES[],2,FALSE)</f>
        <v>Parkia pendula (Willd.) Benth. ex Walp.</v>
      </c>
      <c r="F1725" s="64" t="s">
        <v>24</v>
      </c>
      <c r="G1725" s="64">
        <v>233</v>
      </c>
      <c r="H1725" s="97">
        <f>CENSO[[#This Row],[CAP (cm)]]/PI()</f>
        <v>74.166203480823228</v>
      </c>
      <c r="I1725" s="64">
        <v>18</v>
      </c>
      <c r="J1725" s="96">
        <f>(PI()*(CENSO[[#This Row],[DAP (cm)]]^2))/40000</f>
        <v>0.43201813527579536</v>
      </c>
      <c r="K1725" s="96">
        <f>CENSO[[#This Row],[g (m²)]]*CENSO[[#This Row],[H (m)]]*0.7</f>
        <v>5.4434285044750208</v>
      </c>
      <c r="L1725" s="64">
        <v>2</v>
      </c>
      <c r="M1725" s="65">
        <v>366428.2</v>
      </c>
      <c r="N1725" s="87">
        <v>9708149.6999999899</v>
      </c>
      <c r="O1725" s="87" t="s">
        <v>1228</v>
      </c>
      <c r="P1725" s="87" t="str">
        <f>VLOOKUP(CENSO[[#This Row],[DAP (cm)]],CD[],2,TRUE)</f>
        <v>TORA</v>
      </c>
      <c r="Q1725" s="87" t="str">
        <f>VLOOKUP(CENSO[[#This Row],[DAP (cm)]],DD[],2,TRUE)</f>
        <v>70├ 80</v>
      </c>
      <c r="R1725" s="87" t="str" cm="1">
        <f t="array" ref="R1725">INDEX(_xlfn.TEXTSPLIT(CENSO[[#This Row],[NOME CIENTIFICO]]," "),1)</f>
        <v>Parkia</v>
      </c>
      <c r="S1725" s="98" t="s">
        <v>1004</v>
      </c>
      <c r="T1725" s="87">
        <f>_xlfn.MINIFS(CENSO[DAP (cm)],CENSO[NOME CIENTIFICO],CENSO[[#This Row],[NOME CIENTIFICO]])</f>
        <v>40.107045659157627</v>
      </c>
      <c r="U17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725" s="87" t="str">
        <f>IF(CENSO[[#This Row],[DAP (cm)]]&lt;CENSO[[#This Row],[DMCE (cm)]],"DAP &lt; DMCE","DAP ≥ DMCE")</f>
        <v>DAP ≥ DMCE</v>
      </c>
      <c r="W1725" s="87" t="str">
        <f>IF(CENSO[[#This Row],[DAP (cm)]]&gt;200, "Superior", "Inferior")</f>
        <v>Inferior</v>
      </c>
      <c r="X1725" s="87" t="str">
        <f>VLOOKUP(CENSO[[#This Row],[NOME COMUM]],ESPECIES[],4,FALSE)</f>
        <v>Não</v>
      </c>
      <c r="Y1725" s="87" t="str">
        <f>IF(IFERROR(VLOOKUP(CENSO[[#This Row],[NOME COMUM]],COMERCIAIS[],2, FALSE), "Não") &lt;&gt; "Não", "Sim", "Não")</f>
        <v>Sim</v>
      </c>
      <c r="Z1725" s="133">
        <f>CENSO[[#This Row],[g (m²)]]/SUM(AEEF[AEEF-UT])</f>
        <v>7.5587693313673558E-4</v>
      </c>
      <c r="AA1725" s="133">
        <f>CENSO[[#This Row],[v (m³)]]/SUM(AEEF[AEEF-UT])</f>
        <v>9.5240493575228669E-3</v>
      </c>
    </row>
    <row r="1726" spans="1:27" ht="14">
      <c r="A1726" s="86">
        <v>1</v>
      </c>
      <c r="B1726" s="86">
        <v>1</v>
      </c>
      <c r="C1726" s="63">
        <v>54</v>
      </c>
      <c r="D1726" s="63">
        <v>1725</v>
      </c>
      <c r="E1726" s="63" t="str">
        <f>VLOOKUP(CENSO[[#This Row],[NOME COMUM]],ESPECIES[],2,FALSE)</f>
        <v>Goupia glabra Aubl.</v>
      </c>
      <c r="F1726" s="64" t="s">
        <v>34</v>
      </c>
      <c r="G1726" s="64">
        <v>287</v>
      </c>
      <c r="H1726" s="97">
        <f>CENSO[[#This Row],[CAP (cm)]]/PI()</f>
        <v>91.35493733474793</v>
      </c>
      <c r="I1726" s="64">
        <v>13</v>
      </c>
      <c r="J1726" s="96">
        <f>(PI()*(CENSO[[#This Row],[DAP (cm)]]^2))/40000</f>
        <v>0.65547167537681639</v>
      </c>
      <c r="K1726" s="96">
        <f>CENSO[[#This Row],[g (m²)]]*CENSO[[#This Row],[H (m)]]*0.7</f>
        <v>5.9647922459290292</v>
      </c>
      <c r="L1726" s="64">
        <v>2</v>
      </c>
      <c r="M1726" s="65">
        <v>366434.4</v>
      </c>
      <c r="N1726" s="87">
        <v>9708141.4000000004</v>
      </c>
      <c r="O1726" s="87" t="s">
        <v>1227</v>
      </c>
      <c r="P1726" s="87" t="str">
        <f>VLOOKUP(CENSO[[#This Row],[DAP (cm)]],CD[],2,TRUE)</f>
        <v>TORA</v>
      </c>
      <c r="Q1726" s="87" t="str">
        <f>VLOOKUP(CENSO[[#This Row],[DAP (cm)]],DD[],2,TRUE)</f>
        <v>90├ 100</v>
      </c>
      <c r="R1726" s="87" t="str" cm="1">
        <f t="array" ref="R1726">INDEX(_xlfn.TEXTSPLIT(CENSO[[#This Row],[NOME CIENTIFICO]]," "),1)</f>
        <v>Goupia</v>
      </c>
      <c r="S1726" s="98" t="s">
        <v>1004</v>
      </c>
      <c r="T1726" s="87">
        <f>_xlfn.MINIFS(CENSO[DAP (cm)],CENSO[NOME CIENTIFICO],CENSO[[#This Row],[NOME CIENTIFICO]])</f>
        <v>40.107045659157627</v>
      </c>
      <c r="U17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726" s="87" t="str">
        <f>IF(CENSO[[#This Row],[DAP (cm)]]&lt;CENSO[[#This Row],[DMCE (cm)]],"DAP &lt; DMCE","DAP ≥ DMCE")</f>
        <v>DAP ≥ DMCE</v>
      </c>
      <c r="W1726" s="87" t="str">
        <f>IF(CENSO[[#This Row],[DAP (cm)]]&gt;200, "Superior", "Inferior")</f>
        <v>Inferior</v>
      </c>
      <c r="X1726" s="87" t="str">
        <f>VLOOKUP(CENSO[[#This Row],[NOME COMUM]],ESPECIES[],4,FALSE)</f>
        <v>Não</v>
      </c>
      <c r="Y1726" s="87" t="str">
        <f>IF(IFERROR(VLOOKUP(CENSO[[#This Row],[NOME COMUM]],COMERCIAIS[],2, FALSE), "Não") &lt;&gt; "Não", "Sim", "Não")</f>
        <v>Sim</v>
      </c>
      <c r="Z1726" s="133">
        <f>CENSO[[#This Row],[g (m²)]]/SUM(AEEF[AEEF-UT])</f>
        <v>1.1468405589629533E-3</v>
      </c>
      <c r="AA1726" s="133">
        <f>CENSO[[#This Row],[v (m³)]]/SUM(AEEF[AEEF-UT])</f>
        <v>1.0436249086562875E-2</v>
      </c>
    </row>
    <row r="1727" spans="1:27" ht="14">
      <c r="A1727" s="86">
        <v>1</v>
      </c>
      <c r="B1727" s="86">
        <v>1</v>
      </c>
      <c r="C1727" s="63">
        <v>54</v>
      </c>
      <c r="D1727" s="63">
        <v>1726</v>
      </c>
      <c r="E1727" s="63" t="str">
        <f>VLOOKUP(CENSO[[#This Row],[NOME COMUM]],ESPECIES[],2,FALSE)</f>
        <v>Piptadenia suaveolens Miq.</v>
      </c>
      <c r="F1727" s="64" t="s">
        <v>22</v>
      </c>
      <c r="G1727" s="64">
        <v>300</v>
      </c>
      <c r="H1727" s="97">
        <f>CENSO[[#This Row],[CAP (cm)]]/PI()</f>
        <v>95.4929658551372</v>
      </c>
      <c r="I1727" s="64">
        <v>20</v>
      </c>
      <c r="J1727" s="96">
        <f>(PI()*(CENSO[[#This Row],[DAP (cm)]]^2))/40000</f>
        <v>0.7161972439135289</v>
      </c>
      <c r="K1727" s="96">
        <f>CENSO[[#This Row],[g (m²)]]*CENSO[[#This Row],[H (m)]]*0.7</f>
        <v>10.026761414789403</v>
      </c>
      <c r="L1727" s="64">
        <v>1</v>
      </c>
      <c r="M1727" s="65">
        <v>366461.4</v>
      </c>
      <c r="N1727" s="87">
        <v>9708120</v>
      </c>
      <c r="O1727" s="87" t="s">
        <v>1228</v>
      </c>
      <c r="P1727" s="87" t="str">
        <f>VLOOKUP(CENSO[[#This Row],[DAP (cm)]],CD[],2,TRUE)</f>
        <v>TORA</v>
      </c>
      <c r="Q1727" s="87" t="str">
        <f>VLOOKUP(CENSO[[#This Row],[DAP (cm)]],DD[],2,TRUE)</f>
        <v>90├ 100</v>
      </c>
      <c r="R1727" s="87" t="str" cm="1">
        <f t="array" ref="R1727">INDEX(_xlfn.TEXTSPLIT(CENSO[[#This Row],[NOME CIENTIFICO]]," "),1)</f>
        <v>Piptadenia</v>
      </c>
      <c r="S1727" s="98" t="s">
        <v>1004</v>
      </c>
      <c r="T1727" s="87">
        <f>_xlfn.MINIFS(CENSO[DAP (cm)],CENSO[NOME CIENTIFICO],CENSO[[#This Row],[NOME CIENTIFICO]])</f>
        <v>39.788735772973837</v>
      </c>
      <c r="U17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27" s="87" t="str">
        <f>IF(CENSO[[#This Row],[DAP (cm)]]&lt;CENSO[[#This Row],[DMCE (cm)]],"DAP &lt; DMCE","DAP ≥ DMCE")</f>
        <v>DAP ≥ DMCE</v>
      </c>
      <c r="W1727" s="87" t="str">
        <f>IF(CENSO[[#This Row],[DAP (cm)]]&gt;200, "Superior", "Inferior")</f>
        <v>Inferior</v>
      </c>
      <c r="X1727" s="87" t="str">
        <f>VLOOKUP(CENSO[[#This Row],[NOME COMUM]],ESPECIES[],4,FALSE)</f>
        <v>Não</v>
      </c>
      <c r="Y1727" s="87" t="str">
        <f>IF(IFERROR(VLOOKUP(CENSO[[#This Row],[NOME COMUM]],COMERCIAIS[],2, FALSE), "Não") &lt;&gt; "Não", "Sim", "Não")</f>
        <v>Sim</v>
      </c>
      <c r="Z1727" s="133">
        <f>CENSO[[#This Row],[g (m²)]]/SUM(AEEF[AEEF-UT])</f>
        <v>1.2530885443148001E-3</v>
      </c>
      <c r="AA1727" s="133">
        <f>CENSO[[#This Row],[v (m³)]]/SUM(AEEF[AEEF-UT])</f>
        <v>1.75432396204072E-2</v>
      </c>
    </row>
    <row r="1728" spans="1:27" ht="14">
      <c r="A1728" s="86">
        <v>1</v>
      </c>
      <c r="B1728" s="86">
        <v>1</v>
      </c>
      <c r="C1728" s="63">
        <v>54</v>
      </c>
      <c r="D1728" s="63">
        <v>1727</v>
      </c>
      <c r="E1728" s="63" t="str">
        <f>VLOOKUP(CENSO[[#This Row],[NOME COMUM]],ESPECIES[],2,FALSE)</f>
        <v>Platymiscium duckei Huber</v>
      </c>
      <c r="F1728" s="64" t="s">
        <v>42</v>
      </c>
      <c r="G1728" s="64">
        <v>152</v>
      </c>
      <c r="H1728" s="97">
        <f>CENSO[[#This Row],[CAP (cm)]]/PI()</f>
        <v>48.383102699936181</v>
      </c>
      <c r="I1728" s="64">
        <v>18</v>
      </c>
      <c r="J1728" s="96">
        <f>(PI()*(CENSO[[#This Row],[DAP (cm)]]^2))/40000</f>
        <v>0.18385579025975748</v>
      </c>
      <c r="K1728" s="96">
        <f>CENSO[[#This Row],[g (m²)]]*CENSO[[#This Row],[H (m)]]*0.7</f>
        <v>2.3165829572729444</v>
      </c>
      <c r="L1728" s="64">
        <v>1</v>
      </c>
      <c r="M1728" s="65">
        <v>366481.799999999</v>
      </c>
      <c r="N1728" s="87">
        <v>9708122</v>
      </c>
      <c r="O1728" s="98" t="s">
        <v>1225</v>
      </c>
      <c r="P1728" s="87" t="str">
        <f>VLOOKUP(CENSO[[#This Row],[DAP (cm)]],CD[],2,TRUE)</f>
        <v>TORETE</v>
      </c>
      <c r="Q1728" s="87" t="str">
        <f>VLOOKUP(CENSO[[#This Row],[DAP (cm)]],DD[],2,TRUE)</f>
        <v>40├ 50</v>
      </c>
      <c r="R1728" s="87" t="str" cm="1">
        <f t="array" ref="R1728">INDEX(_xlfn.TEXTSPLIT(CENSO[[#This Row],[NOME CIENTIFICO]]," "),1)</f>
        <v>Platymiscium</v>
      </c>
      <c r="S1728" s="98" t="s">
        <v>1004</v>
      </c>
      <c r="T1728" s="87">
        <f>_xlfn.MINIFS(CENSO[DAP (cm)],CENSO[NOME CIENTIFICO],CENSO[[#This Row],[NOME CIENTIFICO]])</f>
        <v>43.608454407179323</v>
      </c>
      <c r="U17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53.608454407179323</v>
      </c>
      <c r="V1728" s="87" t="str">
        <f>IF(CENSO[[#This Row],[DAP (cm)]]&lt;CENSO[[#This Row],[DMCE (cm)]],"DAP &lt; DMCE","DAP ≥ DMCE")</f>
        <v>DAP &lt; DMCE</v>
      </c>
      <c r="W1728" s="87" t="str">
        <f>IF(CENSO[[#This Row],[DAP (cm)]]&gt;200, "Superior", "Inferior")</f>
        <v>Inferior</v>
      </c>
      <c r="X1728" s="87" t="str">
        <f>VLOOKUP(CENSO[[#This Row],[NOME COMUM]],ESPECIES[],4,FALSE)</f>
        <v>Não</v>
      </c>
      <c r="Y1728" s="87" t="str">
        <f>IF(IFERROR(VLOOKUP(CENSO[[#This Row],[NOME COMUM]],COMERCIAIS[],2, FALSE), "Não") &lt;&gt; "Não", "Sim", "Não")</f>
        <v>Não</v>
      </c>
      <c r="Z1728" s="133">
        <f>CENSO[[#This Row],[g (m²)]]/SUM(AEEF[AEEF-UT])</f>
        <v>3.2168175253165715E-4</v>
      </c>
      <c r="AA1728" s="133">
        <f>CENSO[[#This Row],[v (m³)]]/SUM(AEEF[AEEF-UT])</f>
        <v>4.05319008189888E-3</v>
      </c>
    </row>
    <row r="1729" spans="1:27" ht="14">
      <c r="A1729" s="86">
        <v>1</v>
      </c>
      <c r="B1729" s="86">
        <v>1</v>
      </c>
      <c r="C1729" s="63">
        <v>54</v>
      </c>
      <c r="D1729" s="63">
        <v>1728</v>
      </c>
      <c r="E1729" s="63" t="str">
        <f>VLOOKUP(CENSO[[#This Row],[NOME COMUM]],ESPECIES[],2,FALSE)</f>
        <v>Tachigali myrmecophila Ducke</v>
      </c>
      <c r="F1729" s="64" t="s">
        <v>14</v>
      </c>
      <c r="G1729" s="64">
        <v>175</v>
      </c>
      <c r="H1729" s="97">
        <f>CENSO[[#This Row],[CAP (cm)]]/PI()</f>
        <v>55.70423008216337</v>
      </c>
      <c r="I1729" s="64">
        <v>18</v>
      </c>
      <c r="J1729" s="96">
        <f>(PI()*(CENSO[[#This Row],[DAP (cm)]]^2))/40000</f>
        <v>0.24370600660946476</v>
      </c>
      <c r="K1729" s="96">
        <f>CENSO[[#This Row],[g (m²)]]*CENSO[[#This Row],[H (m)]]*0.7</f>
        <v>3.0706956832792556</v>
      </c>
      <c r="L1729" s="64">
        <v>1</v>
      </c>
      <c r="M1729" s="65">
        <v>366482.5</v>
      </c>
      <c r="N1729" s="87">
        <v>9708114.6999999899</v>
      </c>
      <c r="O1729" s="87" t="s">
        <v>1228</v>
      </c>
      <c r="P1729" s="87" t="str">
        <f>VLOOKUP(CENSO[[#This Row],[DAP (cm)]],CD[],2,TRUE)</f>
        <v>TORA</v>
      </c>
      <c r="Q1729" s="87" t="str">
        <f>VLOOKUP(CENSO[[#This Row],[DAP (cm)]],DD[],2,TRUE)</f>
        <v>50├ 60</v>
      </c>
      <c r="R1729" s="87" t="str" cm="1">
        <f t="array" ref="R1729">INDEX(_xlfn.TEXTSPLIT(CENSO[[#This Row],[NOME CIENTIFICO]]," "),1)</f>
        <v>Tachigali</v>
      </c>
      <c r="S1729" s="98" t="s">
        <v>1004</v>
      </c>
      <c r="T1729" s="87">
        <f>_xlfn.MINIFS(CENSO[DAP (cm)],CENSO[NOME CIENTIFICO],CENSO[[#This Row],[NOME CIENTIFICO]])</f>
        <v>39.152116000606256</v>
      </c>
      <c r="U17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29" s="87" t="str">
        <f>IF(CENSO[[#This Row],[DAP (cm)]]&lt;CENSO[[#This Row],[DMCE (cm)]],"DAP &lt; DMCE","DAP ≥ DMCE")</f>
        <v>DAP ≥ DMCE</v>
      </c>
      <c r="W1729" s="87" t="str">
        <f>IF(CENSO[[#This Row],[DAP (cm)]]&gt;200, "Superior", "Inferior")</f>
        <v>Inferior</v>
      </c>
      <c r="X1729" s="87" t="str">
        <f>VLOOKUP(CENSO[[#This Row],[NOME COMUM]],ESPECIES[],4,FALSE)</f>
        <v>Não</v>
      </c>
      <c r="Y1729" s="87" t="str">
        <f>IF(IFERROR(VLOOKUP(CENSO[[#This Row],[NOME COMUM]],COMERCIAIS[],2, FALSE), "Não") &lt;&gt; "Não", "Sim", "Não")</f>
        <v>Sim</v>
      </c>
      <c r="Z1729" s="133">
        <f>CENSO[[#This Row],[g (m²)]]/SUM(AEEF[AEEF-UT])</f>
        <v>4.2639818521823071E-4</v>
      </c>
      <c r="AA1729" s="133">
        <f>CENSO[[#This Row],[v (m³)]]/SUM(AEEF[AEEF-UT])</f>
        <v>5.3726171337497063E-3</v>
      </c>
    </row>
    <row r="1730" spans="1:27" ht="14">
      <c r="A1730" s="86">
        <v>1</v>
      </c>
      <c r="B1730" s="86">
        <v>1</v>
      </c>
      <c r="C1730" s="63">
        <v>54</v>
      </c>
      <c r="D1730" s="63">
        <v>1729</v>
      </c>
      <c r="E1730" s="63" t="str">
        <f>VLOOKUP(CENSO[[#This Row],[NOME COMUM]],ESPECIES[],2,FALSE)</f>
        <v>Piptadenia suaveolens Miq.</v>
      </c>
      <c r="F1730" s="64" t="s">
        <v>22</v>
      </c>
      <c r="G1730" s="64">
        <v>170</v>
      </c>
      <c r="H1730" s="97">
        <f>CENSO[[#This Row],[CAP (cm)]]/PI()</f>
        <v>54.112680651244418</v>
      </c>
      <c r="I1730" s="64">
        <v>12</v>
      </c>
      <c r="J1730" s="96">
        <f>(PI()*(CENSO[[#This Row],[DAP (cm)]]^2))/40000</f>
        <v>0.2299788927677888</v>
      </c>
      <c r="K1730" s="96">
        <f>CENSO[[#This Row],[g (m²)]]*CENSO[[#This Row],[H (m)]]*0.7</f>
        <v>1.9318226992494256</v>
      </c>
      <c r="L1730" s="64">
        <v>1</v>
      </c>
      <c r="M1730" s="65">
        <v>366587</v>
      </c>
      <c r="N1730" s="87">
        <v>9708032.5999999903</v>
      </c>
      <c r="O1730" s="87" t="s">
        <v>1228</v>
      </c>
      <c r="P1730" s="87" t="str">
        <f>VLOOKUP(CENSO[[#This Row],[DAP (cm)]],CD[],2,TRUE)</f>
        <v>TORA</v>
      </c>
      <c r="Q1730" s="87" t="str">
        <f>VLOOKUP(CENSO[[#This Row],[DAP (cm)]],DD[],2,TRUE)</f>
        <v>50├ 60</v>
      </c>
      <c r="R1730" s="87" t="str" cm="1">
        <f t="array" ref="R1730">INDEX(_xlfn.TEXTSPLIT(CENSO[[#This Row],[NOME CIENTIFICO]]," "),1)</f>
        <v>Piptadenia</v>
      </c>
      <c r="S1730" s="98" t="s">
        <v>1004</v>
      </c>
      <c r="T1730" s="87">
        <f>_xlfn.MINIFS(CENSO[DAP (cm)],CENSO[NOME CIENTIFICO],CENSO[[#This Row],[NOME CIENTIFICO]])</f>
        <v>39.788735772973837</v>
      </c>
      <c r="U17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30" s="87" t="str">
        <f>IF(CENSO[[#This Row],[DAP (cm)]]&lt;CENSO[[#This Row],[DMCE (cm)]],"DAP &lt; DMCE","DAP ≥ DMCE")</f>
        <v>DAP ≥ DMCE</v>
      </c>
      <c r="W1730" s="87" t="str">
        <f>IF(CENSO[[#This Row],[DAP (cm)]]&gt;200, "Superior", "Inferior")</f>
        <v>Inferior</v>
      </c>
      <c r="X1730" s="87" t="str">
        <f>VLOOKUP(CENSO[[#This Row],[NOME COMUM]],ESPECIES[],4,FALSE)</f>
        <v>Não</v>
      </c>
      <c r="Y1730" s="87" t="str">
        <f>IF(IFERROR(VLOOKUP(CENSO[[#This Row],[NOME COMUM]],COMERCIAIS[],2, FALSE), "Não") &lt;&gt; "Não", "Sim", "Não")</f>
        <v>Sim</v>
      </c>
      <c r="Z1730" s="133">
        <f>CENSO[[#This Row],[g (m²)]]/SUM(AEEF[AEEF-UT])</f>
        <v>4.0238065478553035E-4</v>
      </c>
      <c r="AA1730" s="133">
        <f>CENSO[[#This Row],[v (m³)]]/SUM(AEEF[AEEF-UT])</f>
        <v>3.3799975001984547E-3</v>
      </c>
    </row>
    <row r="1731" spans="1:27" ht="14">
      <c r="A1731" s="86">
        <v>1</v>
      </c>
      <c r="B1731" s="86">
        <v>1</v>
      </c>
      <c r="C1731" s="63">
        <v>54</v>
      </c>
      <c r="D1731" s="63">
        <v>1730</v>
      </c>
      <c r="E1731" s="63" t="str">
        <f>VLOOKUP(CENSO[[#This Row],[NOME COMUM]],ESPECIES[],2,FALSE)</f>
        <v>Dipteryx odorata (Aubl.) Willd.</v>
      </c>
      <c r="F1731" s="64" t="s">
        <v>4</v>
      </c>
      <c r="G1731" s="64">
        <v>228</v>
      </c>
      <c r="H1731" s="97">
        <f>CENSO[[#This Row],[CAP (cm)]]/PI()</f>
        <v>72.574654049904282</v>
      </c>
      <c r="I1731" s="64">
        <v>18</v>
      </c>
      <c r="J1731" s="96">
        <f>(PI()*(CENSO[[#This Row],[DAP (cm)]]^2))/40000</f>
        <v>0.41367552808445446</v>
      </c>
      <c r="K1731" s="96">
        <f>CENSO[[#This Row],[g (m²)]]*CENSO[[#This Row],[H (m)]]*0.7</f>
        <v>5.2123116538641261</v>
      </c>
      <c r="L1731" s="64">
        <v>1</v>
      </c>
      <c r="M1731" s="65">
        <v>366609.799999999</v>
      </c>
      <c r="N1731" s="87">
        <v>9707995</v>
      </c>
      <c r="O1731" s="98" t="s">
        <v>1225</v>
      </c>
      <c r="P1731" s="87" t="str">
        <f>VLOOKUP(CENSO[[#This Row],[DAP (cm)]],CD[],2,TRUE)</f>
        <v>TORA</v>
      </c>
      <c r="Q1731" s="87" t="str">
        <f>VLOOKUP(CENSO[[#This Row],[DAP (cm)]],DD[],2,TRUE)</f>
        <v>70├ 80</v>
      </c>
      <c r="R1731" s="87" t="str" cm="1">
        <f t="array" ref="R1731">INDEX(_xlfn.TEXTSPLIT(CENSO[[#This Row],[NOME CIENTIFICO]]," "),1)</f>
        <v>Dipteryx</v>
      </c>
      <c r="S1731" s="98" t="s">
        <v>1004</v>
      </c>
      <c r="T1731" s="87">
        <f>_xlfn.MINIFS(CENSO[DAP (cm)],CENSO[NOME CIENTIFICO],CENSO[[#This Row],[NOME CIENTIFICO]])</f>
        <v>39.152116000606256</v>
      </c>
      <c r="U17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80</v>
      </c>
      <c r="V1731" s="87" t="str">
        <f>IF(CENSO[[#This Row],[DAP (cm)]]&lt;CENSO[[#This Row],[DMCE (cm)]],"DAP &lt; DMCE","DAP ≥ DMCE")</f>
        <v>DAP &lt; DMCE</v>
      </c>
      <c r="W1731" s="87" t="str">
        <f>IF(CENSO[[#This Row],[DAP (cm)]]&gt;200, "Superior", "Inferior")</f>
        <v>Inferior</v>
      </c>
      <c r="X1731" s="87" t="str">
        <f>VLOOKUP(CENSO[[#This Row],[NOME COMUM]],ESPECIES[],4,FALSE)</f>
        <v>Vulneravel</v>
      </c>
      <c r="Y1731" s="87" t="str">
        <f>IF(IFERROR(VLOOKUP(CENSO[[#This Row],[NOME COMUM]],COMERCIAIS[],2, FALSE), "Não") &lt;&gt; "Não", "Sim", "Não")</f>
        <v>Sim</v>
      </c>
      <c r="Z1731" s="133">
        <f>CENSO[[#This Row],[g (m²)]]/SUM(AEEF[AEEF-UT])</f>
        <v>7.2378394319622878E-4</v>
      </c>
      <c r="AA1731" s="133">
        <f>CENSO[[#This Row],[v (m³)]]/SUM(AEEF[AEEF-UT])</f>
        <v>9.1196776842724821E-3</v>
      </c>
    </row>
    <row r="1732" spans="1:27" ht="14">
      <c r="A1732" s="86">
        <v>1</v>
      </c>
      <c r="B1732" s="86">
        <v>1</v>
      </c>
      <c r="C1732" s="63">
        <v>54</v>
      </c>
      <c r="D1732" s="63">
        <v>1731</v>
      </c>
      <c r="E1732" s="63" t="str">
        <f>VLOOKUP(CENSO[[#This Row],[NOME COMUM]],ESPECIES[],2,FALSE)</f>
        <v>Bertholletia excelsa Humb. &amp; Bonpl.</v>
      </c>
      <c r="F1732" s="64" t="s">
        <v>37</v>
      </c>
      <c r="G1732" s="64">
        <v>350</v>
      </c>
      <c r="H1732" s="97">
        <f>CENSO[[#This Row],[CAP (cm)]]/PI()</f>
        <v>111.40846016432674</v>
      </c>
      <c r="I1732" s="64">
        <v>23</v>
      </c>
      <c r="J1732" s="96">
        <f>(PI()*(CENSO[[#This Row],[DAP (cm)]]^2))/40000</f>
        <v>0.97482402643785904</v>
      </c>
      <c r="K1732" s="96">
        <f>CENSO[[#This Row],[g (m²)]]*CENSO[[#This Row],[H (m)]]*0.7</f>
        <v>15.694666825649529</v>
      </c>
      <c r="L1732" s="64">
        <v>1</v>
      </c>
      <c r="M1732" s="65">
        <v>366696.59999999899</v>
      </c>
      <c r="N1732" s="87">
        <v>9707917.8000000007</v>
      </c>
      <c r="O1732" s="87" t="s">
        <v>424</v>
      </c>
      <c r="P1732" s="87" t="str">
        <f>VLOOKUP(CENSO[[#This Row],[DAP (cm)]],CD[],2,TRUE)</f>
        <v>TORA</v>
      </c>
      <c r="Q1732" s="87" t="str">
        <f>VLOOKUP(CENSO[[#This Row],[DAP (cm)]],DD[],2,TRUE)</f>
        <v>110├ 120</v>
      </c>
      <c r="R1732" s="87" t="str" cm="1">
        <f t="array" ref="R1732">INDEX(_xlfn.TEXTSPLIT(CENSO[[#This Row],[NOME CIENTIFICO]]," "),1)</f>
        <v>Bertholletia</v>
      </c>
      <c r="S1732" s="98" t="s">
        <v>1004</v>
      </c>
      <c r="T1732" s="87">
        <f>_xlfn.MINIFS(CENSO[DAP (cm)],CENSO[NOME CIENTIFICO],CENSO[[#This Row],[NOME CIENTIFICO]])</f>
        <v>41.38028520389279</v>
      </c>
      <c r="U17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732" s="87" t="str">
        <f>IF(CENSO[[#This Row],[DAP (cm)]]&lt;CENSO[[#This Row],[DMCE (cm)]],"DAP &lt; DMCE","DAP ≥ DMCE")</f>
        <v>DAP ≥ DMCE</v>
      </c>
      <c r="W1732" s="87" t="str">
        <f>IF(CENSO[[#This Row],[DAP (cm)]]&gt;200, "Superior", "Inferior")</f>
        <v>Inferior</v>
      </c>
      <c r="X1732" s="87" t="str">
        <f>VLOOKUP(CENSO[[#This Row],[NOME COMUM]],ESPECIES[],4,FALSE)</f>
        <v>Protegida</v>
      </c>
      <c r="Y1732" s="87" t="str">
        <f>IF(IFERROR(VLOOKUP(CENSO[[#This Row],[NOME COMUM]],COMERCIAIS[],2, FALSE), "Não") &lt;&gt; "Não", "Sim", "Não")</f>
        <v>Não</v>
      </c>
      <c r="Z1732" s="133">
        <f>CENSO[[#This Row],[g (m²)]]/SUM(AEEF[AEEF-UT])</f>
        <v>1.7055927408729228E-3</v>
      </c>
      <c r="AA1732" s="133">
        <f>CENSO[[#This Row],[v (m³)]]/SUM(AEEF[AEEF-UT])</f>
        <v>2.7460043128054053E-2</v>
      </c>
    </row>
    <row r="1733" spans="1:27" ht="14">
      <c r="A1733" s="86">
        <v>1</v>
      </c>
      <c r="B1733" s="86">
        <v>1</v>
      </c>
      <c r="C1733" s="63">
        <v>54</v>
      </c>
      <c r="D1733" s="63">
        <v>1732</v>
      </c>
      <c r="E1733" s="63" t="str">
        <f>VLOOKUP(CENSO[[#This Row],[NOME COMUM]],ESPECIES[],2,FALSE)</f>
        <v>Dipteryx odorata (Aubl.) Willd.</v>
      </c>
      <c r="F1733" s="64" t="s">
        <v>4</v>
      </c>
      <c r="G1733" s="64">
        <v>229</v>
      </c>
      <c r="H1733" s="97">
        <f>CENSO[[#This Row],[CAP (cm)]]/PI()</f>
        <v>72.892963936088066</v>
      </c>
      <c r="I1733" s="64">
        <v>16</v>
      </c>
      <c r="J1733" s="96">
        <f>(PI()*(CENSO[[#This Row],[DAP (cm)]]^2))/40000</f>
        <v>0.41731221853410416</v>
      </c>
      <c r="K1733" s="96">
        <f>CENSO[[#This Row],[g (m²)]]*CENSO[[#This Row],[H (m)]]*0.7</f>
        <v>4.6738968475819664</v>
      </c>
      <c r="L1733" s="64">
        <v>1</v>
      </c>
      <c r="M1733" s="65">
        <v>366699.7</v>
      </c>
      <c r="N1733" s="87">
        <v>9707921.6999999899</v>
      </c>
      <c r="O1733" s="98" t="s">
        <v>1225</v>
      </c>
      <c r="P1733" s="87" t="str">
        <f>VLOOKUP(CENSO[[#This Row],[DAP (cm)]],CD[],2,TRUE)</f>
        <v>TORA</v>
      </c>
      <c r="Q1733" s="87" t="str">
        <f>VLOOKUP(CENSO[[#This Row],[DAP (cm)]],DD[],2,TRUE)</f>
        <v>70├ 80</v>
      </c>
      <c r="R1733" s="87" t="str" cm="1">
        <f t="array" ref="R1733">INDEX(_xlfn.TEXTSPLIT(CENSO[[#This Row],[NOME CIENTIFICO]]," "),1)</f>
        <v>Dipteryx</v>
      </c>
      <c r="S1733" s="98" t="s">
        <v>1004</v>
      </c>
      <c r="T1733" s="87">
        <f>_xlfn.MINIFS(CENSO[DAP (cm)],CENSO[NOME CIENTIFICO],CENSO[[#This Row],[NOME CIENTIFICO]])</f>
        <v>39.152116000606256</v>
      </c>
      <c r="U17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80</v>
      </c>
      <c r="V1733" s="87" t="str">
        <f>IF(CENSO[[#This Row],[DAP (cm)]]&lt;CENSO[[#This Row],[DMCE (cm)]],"DAP &lt; DMCE","DAP ≥ DMCE")</f>
        <v>DAP &lt; DMCE</v>
      </c>
      <c r="W1733" s="87" t="str">
        <f>IF(CENSO[[#This Row],[DAP (cm)]]&gt;200, "Superior", "Inferior")</f>
        <v>Inferior</v>
      </c>
      <c r="X1733" s="87" t="str">
        <f>VLOOKUP(CENSO[[#This Row],[NOME COMUM]],ESPECIES[],4,FALSE)</f>
        <v>Vulneravel</v>
      </c>
      <c r="Y1733" s="87" t="str">
        <f>IF(IFERROR(VLOOKUP(CENSO[[#This Row],[NOME COMUM]],COMERCIAIS[],2, FALSE), "Não") &lt;&gt; "Não", "Sim", "Não")</f>
        <v>Sim</v>
      </c>
      <c r="Z1733" s="133">
        <f>CENSO[[#This Row],[g (m²)]]/SUM(AEEF[AEEF-UT])</f>
        <v>7.301468483601382E-4</v>
      </c>
      <c r="AA1733" s="133">
        <f>CENSO[[#This Row],[v (m³)]]/SUM(AEEF[AEEF-UT])</f>
        <v>8.1776447016335477E-3</v>
      </c>
    </row>
    <row r="1734" spans="1:27" ht="14">
      <c r="A1734" s="86">
        <v>1</v>
      </c>
      <c r="B1734" s="86">
        <v>1</v>
      </c>
      <c r="C1734" s="63">
        <v>54</v>
      </c>
      <c r="D1734" s="63">
        <v>1733</v>
      </c>
      <c r="E1734" s="63" t="str">
        <f>VLOOKUP(CENSO[[#This Row],[NOME COMUM]],ESPECIES[],2,FALSE)</f>
        <v>Piptadenia suaveolens Miq.</v>
      </c>
      <c r="F1734" s="64" t="s">
        <v>22</v>
      </c>
      <c r="G1734" s="64">
        <v>320</v>
      </c>
      <c r="H1734" s="97">
        <f>CENSO[[#This Row],[CAP (cm)]]/PI()</f>
        <v>101.85916357881302</v>
      </c>
      <c r="I1734" s="64">
        <v>13</v>
      </c>
      <c r="J1734" s="96">
        <f>(PI()*(CENSO[[#This Row],[DAP (cm)]]^2))/40000</f>
        <v>0.81487330863050433</v>
      </c>
      <c r="K1734" s="96">
        <f>CENSO[[#This Row],[g (m²)]]*CENSO[[#This Row],[H (m)]]*0.7</f>
        <v>7.4153471085375893</v>
      </c>
      <c r="L1734" s="64">
        <v>2</v>
      </c>
      <c r="M1734" s="65">
        <v>366720.9</v>
      </c>
      <c r="N1734" s="87">
        <v>9707900.1999999899</v>
      </c>
      <c r="O1734" s="87" t="s">
        <v>1228</v>
      </c>
      <c r="P1734" s="87" t="str">
        <f>VLOOKUP(CENSO[[#This Row],[DAP (cm)]],CD[],2,TRUE)</f>
        <v>TORA</v>
      </c>
      <c r="Q1734" s="87" t="str">
        <f>VLOOKUP(CENSO[[#This Row],[DAP (cm)]],DD[],2,TRUE)</f>
        <v>100├ 110</v>
      </c>
      <c r="R1734" s="87" t="str" cm="1">
        <f t="array" ref="R1734">INDEX(_xlfn.TEXTSPLIT(CENSO[[#This Row],[NOME CIENTIFICO]]," "),1)</f>
        <v>Piptadenia</v>
      </c>
      <c r="S1734" s="98" t="s">
        <v>1004</v>
      </c>
      <c r="T1734" s="87">
        <f>_xlfn.MINIFS(CENSO[DAP (cm)],CENSO[NOME CIENTIFICO],CENSO[[#This Row],[NOME CIENTIFICO]])</f>
        <v>39.788735772973837</v>
      </c>
      <c r="U17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34" s="87" t="str">
        <f>IF(CENSO[[#This Row],[DAP (cm)]]&lt;CENSO[[#This Row],[DMCE (cm)]],"DAP &lt; DMCE","DAP ≥ DMCE")</f>
        <v>DAP ≥ DMCE</v>
      </c>
      <c r="W1734" s="87" t="str">
        <f>IF(CENSO[[#This Row],[DAP (cm)]]&gt;200, "Superior", "Inferior")</f>
        <v>Inferior</v>
      </c>
      <c r="X1734" s="87" t="str">
        <f>VLOOKUP(CENSO[[#This Row],[NOME COMUM]],ESPECIES[],4,FALSE)</f>
        <v>Não</v>
      </c>
      <c r="Y1734" s="87" t="str">
        <f>IF(IFERROR(VLOOKUP(CENSO[[#This Row],[NOME COMUM]],COMERCIAIS[],2, FALSE), "Não") &lt;&gt; "Não", "Sim", "Não")</f>
        <v>Sim</v>
      </c>
      <c r="Z1734" s="133">
        <f>CENSO[[#This Row],[g (m²)]]/SUM(AEEF[AEEF-UT])</f>
        <v>1.4257362993092843E-3</v>
      </c>
      <c r="AA1734" s="133">
        <f>CENSO[[#This Row],[v (m³)]]/SUM(AEEF[AEEF-UT])</f>
        <v>1.2974200323714486E-2</v>
      </c>
    </row>
    <row r="1735" spans="1:27" ht="14">
      <c r="A1735" s="86">
        <v>1</v>
      </c>
      <c r="B1735" s="86">
        <v>1</v>
      </c>
      <c r="C1735" s="63">
        <v>54</v>
      </c>
      <c r="D1735" s="63">
        <v>1734</v>
      </c>
      <c r="E1735" s="63" t="str">
        <f>VLOOKUP(CENSO[[#This Row],[NOME COMUM]],ESPECIES[],2,FALSE)</f>
        <v>Hymenaea courbaril L.</v>
      </c>
      <c r="F1735" s="64" t="s">
        <v>3</v>
      </c>
      <c r="G1735" s="64">
        <v>225</v>
      </c>
      <c r="H1735" s="97">
        <f>CENSO[[#This Row],[CAP (cm)]]/PI()</f>
        <v>71.619724391352904</v>
      </c>
      <c r="I1735" s="64">
        <v>23</v>
      </c>
      <c r="J1735" s="96">
        <f>(PI()*(CENSO[[#This Row],[DAP (cm)]]^2))/40000</f>
        <v>0.4028609497013601</v>
      </c>
      <c r="K1735" s="96">
        <f>CENSO[[#This Row],[g (m²)]]*CENSO[[#This Row],[H (m)]]*0.7</f>
        <v>6.4860612901918966</v>
      </c>
      <c r="L1735" s="64">
        <v>1</v>
      </c>
      <c r="M1735" s="65">
        <v>366728.4</v>
      </c>
      <c r="N1735" s="87">
        <v>9707893.5</v>
      </c>
      <c r="O1735" s="87" t="s">
        <v>1228</v>
      </c>
      <c r="P1735" s="87" t="str">
        <f>VLOOKUP(CENSO[[#This Row],[DAP (cm)]],CD[],2,TRUE)</f>
        <v>TORA</v>
      </c>
      <c r="Q1735" s="87" t="str">
        <f>VLOOKUP(CENSO[[#This Row],[DAP (cm)]],DD[],2,TRUE)</f>
        <v>70├ 80</v>
      </c>
      <c r="R1735" s="87" t="str" cm="1">
        <f t="array" ref="R1735">INDEX(_xlfn.TEXTSPLIT(CENSO[[#This Row],[NOME CIENTIFICO]]," "),1)</f>
        <v>Hymenaea</v>
      </c>
      <c r="S1735" s="98" t="s">
        <v>1004</v>
      </c>
      <c r="T1735" s="87">
        <f>_xlfn.MINIFS(CENSO[DAP (cm)],CENSO[NOME CIENTIFICO],CENSO[[#This Row],[NOME CIENTIFICO]])</f>
        <v>41.38028520389279</v>
      </c>
      <c r="U17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735" s="87" t="str">
        <f>IF(CENSO[[#This Row],[DAP (cm)]]&lt;CENSO[[#This Row],[DMCE (cm)]],"DAP &lt; DMCE","DAP ≥ DMCE")</f>
        <v>DAP ≥ DMCE</v>
      </c>
      <c r="W1735" s="87" t="str">
        <f>IF(CENSO[[#This Row],[DAP (cm)]]&gt;200, "Superior", "Inferior")</f>
        <v>Inferior</v>
      </c>
      <c r="X1735" s="87" t="str">
        <f>VLOOKUP(CENSO[[#This Row],[NOME COMUM]],ESPECIES[],4,FALSE)</f>
        <v>Não</v>
      </c>
      <c r="Y1735" s="87" t="str">
        <f>IF(IFERROR(VLOOKUP(CENSO[[#This Row],[NOME COMUM]],COMERCIAIS[],2, FALSE), "Não") &lt;&gt; "Não", "Sim", "Não")</f>
        <v>Sim</v>
      </c>
      <c r="Z1735" s="133">
        <f>CENSO[[#This Row],[g (m²)]]/SUM(AEEF[AEEF-UT])</f>
        <v>7.0486230617707523E-4</v>
      </c>
      <c r="AA1735" s="133">
        <f>CENSO[[#This Row],[v (m³)]]/SUM(AEEF[AEEF-UT])</f>
        <v>1.1348283129450909E-2</v>
      </c>
    </row>
    <row r="1736" spans="1:27" ht="14">
      <c r="A1736" s="86">
        <v>1</v>
      </c>
      <c r="B1736" s="86">
        <v>1</v>
      </c>
      <c r="C1736" s="63">
        <v>54</v>
      </c>
      <c r="D1736" s="63">
        <v>1735</v>
      </c>
      <c r="E1736" s="63" t="str">
        <f>VLOOKUP(CENSO[[#This Row],[NOME COMUM]],ESPECIES[],2,FALSE)</f>
        <v>Tachigali myrmecophila Ducke</v>
      </c>
      <c r="F1736" s="64" t="s">
        <v>14</v>
      </c>
      <c r="G1736" s="64">
        <v>160</v>
      </c>
      <c r="H1736" s="97">
        <f>CENSO[[#This Row],[CAP (cm)]]/PI()</f>
        <v>50.929581789406512</v>
      </c>
      <c r="I1736" s="64">
        <v>13</v>
      </c>
      <c r="J1736" s="96">
        <f>(PI()*(CENSO[[#This Row],[DAP (cm)]]^2))/40000</f>
        <v>0.20371832715762608</v>
      </c>
      <c r="K1736" s="96">
        <f>CENSO[[#This Row],[g (m²)]]*CENSO[[#This Row],[H (m)]]*0.7</f>
        <v>1.8538367771343973</v>
      </c>
      <c r="L1736" s="64">
        <v>1</v>
      </c>
      <c r="M1736" s="65">
        <v>366730.9</v>
      </c>
      <c r="N1736" s="87">
        <v>9707872.5999999903</v>
      </c>
      <c r="O1736" s="87" t="s">
        <v>1228</v>
      </c>
      <c r="P1736" s="87" t="str">
        <f>VLOOKUP(CENSO[[#This Row],[DAP (cm)]],CD[],2,TRUE)</f>
        <v>TORA</v>
      </c>
      <c r="Q1736" s="87" t="str">
        <f>VLOOKUP(CENSO[[#This Row],[DAP (cm)]],DD[],2,TRUE)</f>
        <v>50├ 60</v>
      </c>
      <c r="R1736" s="87" t="str" cm="1">
        <f t="array" ref="R1736">INDEX(_xlfn.TEXTSPLIT(CENSO[[#This Row],[NOME CIENTIFICO]]," "),1)</f>
        <v>Tachigali</v>
      </c>
      <c r="S1736" s="98" t="s">
        <v>1004</v>
      </c>
      <c r="T1736" s="87">
        <f>_xlfn.MINIFS(CENSO[DAP (cm)],CENSO[NOME CIENTIFICO],CENSO[[#This Row],[NOME CIENTIFICO]])</f>
        <v>39.152116000606256</v>
      </c>
      <c r="U17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36" s="87" t="str">
        <f>IF(CENSO[[#This Row],[DAP (cm)]]&lt;CENSO[[#This Row],[DMCE (cm)]],"DAP &lt; DMCE","DAP ≥ DMCE")</f>
        <v>DAP ≥ DMCE</v>
      </c>
      <c r="W1736" s="87" t="str">
        <f>IF(CENSO[[#This Row],[DAP (cm)]]&gt;200, "Superior", "Inferior")</f>
        <v>Inferior</v>
      </c>
      <c r="X1736" s="87" t="str">
        <f>VLOOKUP(CENSO[[#This Row],[NOME COMUM]],ESPECIES[],4,FALSE)</f>
        <v>Não</v>
      </c>
      <c r="Y1736" s="87" t="str">
        <f>IF(IFERROR(VLOOKUP(CENSO[[#This Row],[NOME COMUM]],COMERCIAIS[],2, FALSE), "Não") &lt;&gt; "Não", "Sim", "Não")</f>
        <v>Sim</v>
      </c>
      <c r="Z1736" s="133">
        <f>CENSO[[#This Row],[g (m²)]]/SUM(AEEF[AEEF-UT])</f>
        <v>3.5643407482732108E-4</v>
      </c>
      <c r="AA1736" s="133">
        <f>CENSO[[#This Row],[v (m³)]]/SUM(AEEF[AEEF-UT])</f>
        <v>3.2435500809286214E-3</v>
      </c>
    </row>
    <row r="1737" spans="1:27" ht="14">
      <c r="A1737" s="86">
        <v>1</v>
      </c>
      <c r="B1737" s="86">
        <v>1</v>
      </c>
      <c r="C1737" s="63">
        <v>54</v>
      </c>
      <c r="D1737" s="63">
        <v>1736</v>
      </c>
      <c r="E1737" s="63" t="str">
        <f>VLOOKUP(CENSO[[#This Row],[NOME COMUM]],ESPECIES[],2,FALSE)</f>
        <v>Couratari guianensis Aubl.</v>
      </c>
      <c r="F1737" s="64" t="s">
        <v>6</v>
      </c>
      <c r="G1737" s="64">
        <v>176</v>
      </c>
      <c r="H1737" s="97">
        <f>CENSO[[#This Row],[CAP (cm)]]/PI()</f>
        <v>56.022539968347161</v>
      </c>
      <c r="I1737" s="64">
        <v>15</v>
      </c>
      <c r="J1737" s="96">
        <f>(PI()*(CENSO[[#This Row],[DAP (cm)]]^2))/40000</f>
        <v>0.24649917586072753</v>
      </c>
      <c r="K1737" s="96">
        <f>CENSO[[#This Row],[g (m²)]]*CENSO[[#This Row],[H (m)]]*0.7</f>
        <v>2.588241346537639</v>
      </c>
      <c r="L1737" s="64">
        <v>1</v>
      </c>
      <c r="M1737" s="65">
        <v>366770.09999999899</v>
      </c>
      <c r="N1737" s="87">
        <v>9707842.5</v>
      </c>
      <c r="O1737" s="87" t="s">
        <v>1228</v>
      </c>
      <c r="P1737" s="87" t="str">
        <f>VLOOKUP(CENSO[[#This Row],[DAP (cm)]],CD[],2,TRUE)</f>
        <v>TORA</v>
      </c>
      <c r="Q1737" s="87" t="str">
        <f>VLOOKUP(CENSO[[#This Row],[DAP (cm)]],DD[],2,TRUE)</f>
        <v>50├ 60</v>
      </c>
      <c r="R1737" s="87" t="str" cm="1">
        <f t="array" ref="R1737">INDEX(_xlfn.TEXTSPLIT(CENSO[[#This Row],[NOME CIENTIFICO]]," "),1)</f>
        <v>Couratari</v>
      </c>
      <c r="S1737" s="98" t="s">
        <v>1004</v>
      </c>
      <c r="T1737" s="87">
        <f>_xlfn.MINIFS(CENSO[DAP (cm)],CENSO[NOME CIENTIFICO],CENSO[[#This Row],[NOME CIENTIFICO]])</f>
        <v>38.833806114422465</v>
      </c>
      <c r="U17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37" s="87" t="str">
        <f>IF(CENSO[[#This Row],[DAP (cm)]]&lt;CENSO[[#This Row],[DMCE (cm)]],"DAP &lt; DMCE","DAP ≥ DMCE")</f>
        <v>DAP ≥ DMCE</v>
      </c>
      <c r="W1737" s="87" t="str">
        <f>IF(CENSO[[#This Row],[DAP (cm)]]&gt;200, "Superior", "Inferior")</f>
        <v>Inferior</v>
      </c>
      <c r="X1737" s="87" t="str">
        <f>VLOOKUP(CENSO[[#This Row],[NOME COMUM]],ESPECIES[],4,FALSE)</f>
        <v>Não</v>
      </c>
      <c r="Y1737" s="87" t="str">
        <f>IF(IFERROR(VLOOKUP(CENSO[[#This Row],[NOME COMUM]],COMERCIAIS[],2, FALSE), "Não") &lt;&gt; "Não", "Sim", "Não")</f>
        <v>Sim</v>
      </c>
      <c r="Z1737" s="133">
        <f>CENSO[[#This Row],[g (m²)]]/SUM(AEEF[AEEF-UT])</f>
        <v>4.3128523054105841E-4</v>
      </c>
      <c r="AA1737" s="133">
        <f>CENSO[[#This Row],[v (m³)]]/SUM(AEEF[AEEF-UT])</f>
        <v>4.528494920681113E-3</v>
      </c>
    </row>
    <row r="1738" spans="1:27" ht="14">
      <c r="A1738" s="86">
        <v>1</v>
      </c>
      <c r="B1738" s="86">
        <v>1</v>
      </c>
      <c r="C1738" s="63">
        <v>54</v>
      </c>
      <c r="D1738" s="63">
        <v>1737</v>
      </c>
      <c r="E1738" s="63" t="str">
        <f>VLOOKUP(CENSO[[#This Row],[NOME COMUM]],ESPECIES[],2,FALSE)</f>
        <v>Couratari guianensis Aubl.</v>
      </c>
      <c r="F1738" s="64" t="s">
        <v>6</v>
      </c>
      <c r="G1738" s="64">
        <v>243</v>
      </c>
      <c r="H1738" s="97">
        <f>CENSO[[#This Row],[CAP (cm)]]/PI()</f>
        <v>77.349302342661133</v>
      </c>
      <c r="I1738" s="64">
        <v>22</v>
      </c>
      <c r="J1738" s="96">
        <f>(PI()*(CENSO[[#This Row],[DAP (cm)]]^2))/40000</f>
        <v>0.46989701173166643</v>
      </c>
      <c r="K1738" s="96">
        <f>CENSO[[#This Row],[g (m²)]]*CENSO[[#This Row],[H (m)]]*0.7</f>
        <v>7.2364139806676624</v>
      </c>
      <c r="L1738" s="64">
        <v>1</v>
      </c>
      <c r="M1738" s="65">
        <v>366783.4</v>
      </c>
      <c r="N1738" s="87">
        <v>9707833.9000000004</v>
      </c>
      <c r="O1738" s="87" t="s">
        <v>1228</v>
      </c>
      <c r="P1738" s="87" t="str">
        <f>VLOOKUP(CENSO[[#This Row],[DAP (cm)]],CD[],2,TRUE)</f>
        <v>TORA</v>
      </c>
      <c r="Q1738" s="87" t="str">
        <f>VLOOKUP(CENSO[[#This Row],[DAP (cm)]],DD[],2,TRUE)</f>
        <v>70├ 80</v>
      </c>
      <c r="R1738" s="87" t="str" cm="1">
        <f t="array" ref="R1738">INDEX(_xlfn.TEXTSPLIT(CENSO[[#This Row],[NOME CIENTIFICO]]," "),1)</f>
        <v>Couratari</v>
      </c>
      <c r="S1738" s="98" t="s">
        <v>1004</v>
      </c>
      <c r="T1738" s="87">
        <f>_xlfn.MINIFS(CENSO[DAP (cm)],CENSO[NOME CIENTIFICO],CENSO[[#This Row],[NOME CIENTIFICO]])</f>
        <v>38.833806114422465</v>
      </c>
      <c r="U17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38" s="87" t="str">
        <f>IF(CENSO[[#This Row],[DAP (cm)]]&lt;CENSO[[#This Row],[DMCE (cm)]],"DAP &lt; DMCE","DAP ≥ DMCE")</f>
        <v>DAP ≥ DMCE</v>
      </c>
      <c r="W1738" s="87" t="str">
        <f>IF(CENSO[[#This Row],[DAP (cm)]]&gt;200, "Superior", "Inferior")</f>
        <v>Inferior</v>
      </c>
      <c r="X1738" s="87" t="str">
        <f>VLOOKUP(CENSO[[#This Row],[NOME COMUM]],ESPECIES[],4,FALSE)</f>
        <v>Não</v>
      </c>
      <c r="Y1738" s="87" t="str">
        <f>IF(IFERROR(VLOOKUP(CENSO[[#This Row],[NOME COMUM]],COMERCIAIS[],2, FALSE), "Não") &lt;&gt; "Não", "Sim", "Não")</f>
        <v>Sim</v>
      </c>
      <c r="Z1738" s="133">
        <f>CENSO[[#This Row],[g (m²)]]/SUM(AEEF[AEEF-UT])</f>
        <v>8.2215139392494054E-4</v>
      </c>
      <c r="AA1738" s="133">
        <f>CENSO[[#This Row],[v (m³)]]/SUM(AEEF[AEEF-UT])</f>
        <v>1.2661131466444084E-2</v>
      </c>
    </row>
    <row r="1739" spans="1:27" ht="14">
      <c r="A1739" s="86">
        <v>1</v>
      </c>
      <c r="B1739" s="86">
        <v>1</v>
      </c>
      <c r="C1739" s="63">
        <v>54</v>
      </c>
      <c r="D1739" s="63">
        <v>1738</v>
      </c>
      <c r="E1739" s="63" t="str">
        <f>VLOOKUP(CENSO[[#This Row],[NOME COMUM]],ESPECIES[],2,FALSE)</f>
        <v>Couratari guianensis Aubl.</v>
      </c>
      <c r="F1739" s="64" t="s">
        <v>6</v>
      </c>
      <c r="G1739" s="64">
        <v>240</v>
      </c>
      <c r="H1739" s="97">
        <f>CENSO[[#This Row],[CAP (cm)]]/PI()</f>
        <v>76.394372684109769</v>
      </c>
      <c r="I1739" s="64">
        <v>20</v>
      </c>
      <c r="J1739" s="96">
        <f>(PI()*(CENSO[[#This Row],[DAP (cm)]]^2))/40000</f>
        <v>0.45836623610465865</v>
      </c>
      <c r="K1739" s="96">
        <f>CENSO[[#This Row],[g (m²)]]*CENSO[[#This Row],[H (m)]]*0.7</f>
        <v>6.4171273054652209</v>
      </c>
      <c r="L1739" s="64">
        <v>1</v>
      </c>
      <c r="M1739" s="65">
        <v>366865.299999999</v>
      </c>
      <c r="N1739" s="87">
        <v>9707781.3000000007</v>
      </c>
      <c r="O1739" s="87" t="s">
        <v>1228</v>
      </c>
      <c r="P1739" s="87" t="str">
        <f>VLOOKUP(CENSO[[#This Row],[DAP (cm)]],CD[],2,TRUE)</f>
        <v>TORA</v>
      </c>
      <c r="Q1739" s="87" t="str">
        <f>VLOOKUP(CENSO[[#This Row],[DAP (cm)]],DD[],2,TRUE)</f>
        <v>70├ 80</v>
      </c>
      <c r="R1739" s="87" t="str" cm="1">
        <f t="array" ref="R1739">INDEX(_xlfn.TEXTSPLIT(CENSO[[#This Row],[NOME CIENTIFICO]]," "),1)</f>
        <v>Couratari</v>
      </c>
      <c r="S1739" s="98" t="s">
        <v>1004</v>
      </c>
      <c r="T1739" s="87">
        <f>_xlfn.MINIFS(CENSO[DAP (cm)],CENSO[NOME CIENTIFICO],CENSO[[#This Row],[NOME CIENTIFICO]])</f>
        <v>38.833806114422465</v>
      </c>
      <c r="U17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39" s="87" t="str">
        <f>IF(CENSO[[#This Row],[DAP (cm)]]&lt;CENSO[[#This Row],[DMCE (cm)]],"DAP &lt; DMCE","DAP ≥ DMCE")</f>
        <v>DAP ≥ DMCE</v>
      </c>
      <c r="W1739" s="87" t="str">
        <f>IF(CENSO[[#This Row],[DAP (cm)]]&gt;200, "Superior", "Inferior")</f>
        <v>Inferior</v>
      </c>
      <c r="X1739" s="87" t="str">
        <f>VLOOKUP(CENSO[[#This Row],[NOME COMUM]],ESPECIES[],4,FALSE)</f>
        <v>Não</v>
      </c>
      <c r="Y1739" s="87" t="str">
        <f>IF(IFERROR(VLOOKUP(CENSO[[#This Row],[NOME COMUM]],COMERCIAIS[],2, FALSE), "Não") &lt;&gt; "Não", "Sim", "Não")</f>
        <v>Sim</v>
      </c>
      <c r="Z1739" s="133">
        <f>CENSO[[#This Row],[g (m²)]]/SUM(AEEF[AEEF-UT])</f>
        <v>8.0197666836147232E-4</v>
      </c>
      <c r="AA1739" s="133">
        <f>CENSO[[#This Row],[v (m³)]]/SUM(AEEF[AEEF-UT])</f>
        <v>1.1227673357060612E-2</v>
      </c>
    </row>
    <row r="1740" spans="1:27" ht="14">
      <c r="A1740" s="86">
        <v>1</v>
      </c>
      <c r="B1740" s="86">
        <v>1</v>
      </c>
      <c r="C1740" s="63">
        <v>54</v>
      </c>
      <c r="D1740" s="63">
        <v>1739</v>
      </c>
      <c r="E1740" s="63" t="str">
        <f>VLOOKUP(CENSO[[#This Row],[NOME COMUM]],ESPECIES[],2,FALSE)</f>
        <v>Tachigali myrmecophila Ducke</v>
      </c>
      <c r="F1740" s="64" t="s">
        <v>14</v>
      </c>
      <c r="G1740" s="64">
        <v>267</v>
      </c>
      <c r="H1740" s="97">
        <f>CENSO[[#This Row],[CAP (cm)]]/PI()</f>
        <v>84.988739611072106</v>
      </c>
      <c r="I1740" s="64">
        <v>15</v>
      </c>
      <c r="J1740" s="96">
        <f>(PI()*(CENSO[[#This Row],[DAP (cm)]]^2))/40000</f>
        <v>0.56729983690390628</v>
      </c>
      <c r="K1740" s="96">
        <f>CENSO[[#This Row],[g (m²)]]*CENSO[[#This Row],[H (m)]]*0.7</f>
        <v>5.9566482874910154</v>
      </c>
      <c r="L1740" s="64">
        <v>1</v>
      </c>
      <c r="M1740" s="65">
        <v>366854.9</v>
      </c>
      <c r="N1740" s="87">
        <v>9707767.8000000007</v>
      </c>
      <c r="O1740" s="87" t="s">
        <v>1228</v>
      </c>
      <c r="P1740" s="87" t="str">
        <f>VLOOKUP(CENSO[[#This Row],[DAP (cm)]],CD[],2,TRUE)</f>
        <v>TORA</v>
      </c>
      <c r="Q1740" s="87" t="str">
        <f>VLOOKUP(CENSO[[#This Row],[DAP (cm)]],DD[],2,TRUE)</f>
        <v>80├ 90</v>
      </c>
      <c r="R1740" s="87" t="str" cm="1">
        <f t="array" ref="R1740">INDEX(_xlfn.TEXTSPLIT(CENSO[[#This Row],[NOME CIENTIFICO]]," "),1)</f>
        <v>Tachigali</v>
      </c>
      <c r="S1740" s="98" t="s">
        <v>1004</v>
      </c>
      <c r="T1740" s="87">
        <f>_xlfn.MINIFS(CENSO[DAP (cm)],CENSO[NOME CIENTIFICO],CENSO[[#This Row],[NOME CIENTIFICO]])</f>
        <v>39.152116000606256</v>
      </c>
      <c r="U17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40" s="87" t="str">
        <f>IF(CENSO[[#This Row],[DAP (cm)]]&lt;CENSO[[#This Row],[DMCE (cm)]],"DAP &lt; DMCE","DAP ≥ DMCE")</f>
        <v>DAP ≥ DMCE</v>
      </c>
      <c r="W1740" s="87" t="str">
        <f>IF(CENSO[[#This Row],[DAP (cm)]]&gt;200, "Superior", "Inferior")</f>
        <v>Inferior</v>
      </c>
      <c r="X1740" s="87" t="str">
        <f>VLOOKUP(CENSO[[#This Row],[NOME COMUM]],ESPECIES[],4,FALSE)</f>
        <v>Não</v>
      </c>
      <c r="Y1740" s="87" t="str">
        <f>IF(IFERROR(VLOOKUP(CENSO[[#This Row],[NOME COMUM]],COMERCIAIS[],2, FALSE), "Não") &lt;&gt; "Não", "Sim", "Não")</f>
        <v>Sim</v>
      </c>
      <c r="Z1740" s="133">
        <f>CENSO[[#This Row],[g (m²)]]/SUM(AEEF[AEEF-UT])</f>
        <v>9.9257143595175325E-4</v>
      </c>
      <c r="AA1740" s="133">
        <f>CENSO[[#This Row],[v (m³)]]/SUM(AEEF[AEEF-UT])</f>
        <v>1.0422000077493408E-2</v>
      </c>
    </row>
    <row r="1741" spans="1:27" ht="14">
      <c r="A1741" s="86">
        <v>1</v>
      </c>
      <c r="B1741" s="86">
        <v>1</v>
      </c>
      <c r="C1741" s="63">
        <v>54</v>
      </c>
      <c r="D1741" s="63">
        <v>1740</v>
      </c>
      <c r="E1741" s="63" t="str">
        <f>VLOOKUP(CENSO[[#This Row],[NOME COMUM]],ESPECIES[],2,FALSE)</f>
        <v>Astronium lecointei Ducke</v>
      </c>
      <c r="F1741" s="64" t="s">
        <v>5</v>
      </c>
      <c r="G1741" s="64">
        <v>310</v>
      </c>
      <c r="H1741" s="97">
        <f>CENSO[[#This Row],[CAP (cm)]]/PI()</f>
        <v>98.676064716975105</v>
      </c>
      <c r="I1741" s="64">
        <v>24</v>
      </c>
      <c r="J1741" s="96">
        <f>(PI()*(CENSO[[#This Row],[DAP (cm)]]^2))/40000</f>
        <v>0.7647395015565569</v>
      </c>
      <c r="K1741" s="96">
        <f>CENSO[[#This Row],[g (m²)]]*CENSO[[#This Row],[H (m)]]*0.7</f>
        <v>12.847623626150156</v>
      </c>
      <c r="L1741" s="64">
        <v>1</v>
      </c>
      <c r="M1741" s="65">
        <v>366858.7</v>
      </c>
      <c r="N1741" s="87">
        <v>9707758.0999999903</v>
      </c>
      <c r="O1741" s="87" t="s">
        <v>1228</v>
      </c>
      <c r="P1741" s="87" t="str">
        <f>VLOOKUP(CENSO[[#This Row],[DAP (cm)]],CD[],2,TRUE)</f>
        <v>TORA</v>
      </c>
      <c r="Q1741" s="87" t="str">
        <f>VLOOKUP(CENSO[[#This Row],[DAP (cm)]],DD[],2,TRUE)</f>
        <v>90├ 100</v>
      </c>
      <c r="R1741" s="87" t="str" cm="1">
        <f t="array" ref="R1741">INDEX(_xlfn.TEXTSPLIT(CENSO[[#This Row],[NOME CIENTIFICO]]," "),1)</f>
        <v>Astronium</v>
      </c>
      <c r="S1741" s="98" t="s">
        <v>1004</v>
      </c>
      <c r="T1741" s="87">
        <f>_xlfn.MINIFS(CENSO[DAP (cm)],CENSO[NOME CIENTIFICO],CENSO[[#This Row],[NOME CIENTIFICO]])</f>
        <v>40.107045659157627</v>
      </c>
      <c r="U17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741" s="87" t="str">
        <f>IF(CENSO[[#This Row],[DAP (cm)]]&lt;CENSO[[#This Row],[DMCE (cm)]],"DAP &lt; DMCE","DAP ≥ DMCE")</f>
        <v>DAP ≥ DMCE</v>
      </c>
      <c r="W1741" s="87" t="str">
        <f>IF(CENSO[[#This Row],[DAP (cm)]]&gt;200, "Superior", "Inferior")</f>
        <v>Inferior</v>
      </c>
      <c r="X1741" s="87" t="str">
        <f>VLOOKUP(CENSO[[#This Row],[NOME COMUM]],ESPECIES[],4,FALSE)</f>
        <v>Não</v>
      </c>
      <c r="Y1741" s="87" t="str">
        <f>IF(IFERROR(VLOOKUP(CENSO[[#This Row],[NOME COMUM]],COMERCIAIS[],2, FALSE), "Não") &lt;&gt; "Não", "Sim", "Não")</f>
        <v>Sim</v>
      </c>
      <c r="Z1741" s="133">
        <f>CENSO[[#This Row],[g (m²)]]/SUM(AEEF[AEEF-UT])</f>
        <v>1.3380201012072475E-3</v>
      </c>
      <c r="AA1741" s="133">
        <f>CENSO[[#This Row],[v (m³)]]/SUM(AEEF[AEEF-UT])</f>
        <v>2.2478737700281758E-2</v>
      </c>
    </row>
    <row r="1742" spans="1:27" ht="14">
      <c r="A1742" s="86">
        <v>1</v>
      </c>
      <c r="B1742" s="86">
        <v>1</v>
      </c>
      <c r="C1742" s="63">
        <v>54</v>
      </c>
      <c r="D1742" s="63">
        <v>1741</v>
      </c>
      <c r="E1742" s="63" t="str">
        <f>VLOOKUP(CENSO[[#This Row],[NOME COMUM]],ESPECIES[],2,FALSE)</f>
        <v>Parahancornia amapa (Huber ) Ducke</v>
      </c>
      <c r="F1742" s="64" t="s">
        <v>15</v>
      </c>
      <c r="G1742" s="64">
        <v>346</v>
      </c>
      <c r="H1742" s="97">
        <f>CENSO[[#This Row],[CAP (cm)]]/PI()</f>
        <v>110.13522061959158</v>
      </c>
      <c r="I1742" s="64">
        <v>17</v>
      </c>
      <c r="J1742" s="96">
        <f>(PI()*(CENSO[[#This Row],[DAP (cm)]]^2))/40000</f>
        <v>0.95266965835946726</v>
      </c>
      <c r="K1742" s="96">
        <f>CENSO[[#This Row],[g (m²)]]*CENSO[[#This Row],[H (m)]]*0.7</f>
        <v>11.336768934477659</v>
      </c>
      <c r="L1742" s="64">
        <v>1</v>
      </c>
      <c r="M1742" s="65">
        <v>366870.2</v>
      </c>
      <c r="N1742" s="87">
        <v>9707750.0999999903</v>
      </c>
      <c r="O1742" s="87" t="s">
        <v>1227</v>
      </c>
      <c r="P1742" s="87" t="str">
        <f>VLOOKUP(CENSO[[#This Row],[DAP (cm)]],CD[],2,TRUE)</f>
        <v>TORA</v>
      </c>
      <c r="Q1742" s="87" t="str">
        <f>VLOOKUP(CENSO[[#This Row],[DAP (cm)]],DD[],2,TRUE)</f>
        <v>110├ 120</v>
      </c>
      <c r="R1742" s="87" t="str" cm="1">
        <f t="array" ref="R1742">INDEX(_xlfn.TEXTSPLIT(CENSO[[#This Row],[NOME CIENTIFICO]]," "),1)</f>
        <v>Parahancornia</v>
      </c>
      <c r="S1742" s="98" t="s">
        <v>1004</v>
      </c>
      <c r="T1742" s="87">
        <f>_xlfn.MINIFS(CENSO[DAP (cm)],CENSO[NOME CIENTIFICO],CENSO[[#This Row],[NOME CIENTIFICO]])</f>
        <v>39.788735772973837</v>
      </c>
      <c r="U17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42" s="87" t="str">
        <f>IF(CENSO[[#This Row],[DAP (cm)]]&lt;CENSO[[#This Row],[DMCE (cm)]],"DAP &lt; DMCE","DAP ≥ DMCE")</f>
        <v>DAP ≥ DMCE</v>
      </c>
      <c r="W1742" s="87" t="str">
        <f>IF(CENSO[[#This Row],[DAP (cm)]]&gt;200, "Superior", "Inferior")</f>
        <v>Inferior</v>
      </c>
      <c r="X1742" s="87" t="str">
        <f>VLOOKUP(CENSO[[#This Row],[NOME COMUM]],ESPECIES[],4,FALSE)</f>
        <v>Não</v>
      </c>
      <c r="Y1742" s="87" t="str">
        <f>IF(IFERROR(VLOOKUP(CENSO[[#This Row],[NOME COMUM]],COMERCIAIS[],2, FALSE), "Não") &lt;&gt; "Não", "Sim", "Não")</f>
        <v>Não</v>
      </c>
      <c r="Z1742" s="133">
        <f>CENSO[[#This Row],[g (m²)]]/SUM(AEEF[AEEF-UT])</f>
        <v>1.6668305352354517E-3</v>
      </c>
      <c r="AA1742" s="133">
        <f>CENSO[[#This Row],[v (m³)]]/SUM(AEEF[AEEF-UT])</f>
        <v>1.9835283369301872E-2</v>
      </c>
    </row>
    <row r="1743" spans="1:27" ht="14">
      <c r="A1743" s="86">
        <v>1</v>
      </c>
      <c r="B1743" s="86">
        <v>1</v>
      </c>
      <c r="C1743" s="63">
        <v>54</v>
      </c>
      <c r="D1743" s="63">
        <v>1742</v>
      </c>
      <c r="E1743" s="63" t="str">
        <f>VLOOKUP(CENSO[[#This Row],[NOME COMUM]],ESPECIES[],2,FALSE)</f>
        <v>Qualea dichotoma (Mart.) Warm. ex Wille</v>
      </c>
      <c r="F1743" s="64" t="s">
        <v>55</v>
      </c>
      <c r="G1743" s="64">
        <v>190</v>
      </c>
      <c r="H1743" s="97">
        <f>CENSO[[#This Row],[CAP (cm)]]/PI()</f>
        <v>60.478878374920228</v>
      </c>
      <c r="I1743" s="64">
        <v>15</v>
      </c>
      <c r="J1743" s="96">
        <f>(PI()*(CENSO[[#This Row],[DAP (cm)]]^2))/40000</f>
        <v>0.28727467228087106</v>
      </c>
      <c r="K1743" s="96">
        <f>CENSO[[#This Row],[g (m²)]]*CENSO[[#This Row],[H (m)]]*0.7</f>
        <v>3.016384058949146</v>
      </c>
      <c r="L1743" s="64">
        <v>1</v>
      </c>
      <c r="M1743" s="65">
        <v>366894.7</v>
      </c>
      <c r="N1743" s="87">
        <v>9707760.5999999903</v>
      </c>
      <c r="O1743" s="87" t="s">
        <v>1227</v>
      </c>
      <c r="P1743" s="87" t="str">
        <f>VLOOKUP(CENSO[[#This Row],[DAP (cm)]],CD[],2,TRUE)</f>
        <v>TORA</v>
      </c>
      <c r="Q1743" s="87" t="str">
        <f>VLOOKUP(CENSO[[#This Row],[DAP (cm)]],DD[],2,TRUE)</f>
        <v>60├ 70</v>
      </c>
      <c r="R1743" s="87" t="str" cm="1">
        <f t="array" ref="R1743">INDEX(_xlfn.TEXTSPLIT(CENSO[[#This Row],[NOME CIENTIFICO]]," "),1)</f>
        <v>Qualea</v>
      </c>
      <c r="S1743" s="98" t="s">
        <v>1004</v>
      </c>
      <c r="T1743" s="87">
        <f>_xlfn.MINIFS(CENSO[DAP (cm)],CENSO[NOME CIENTIFICO],CENSO[[#This Row],[NOME CIENTIFICO]])</f>
        <v>40.107045659157627</v>
      </c>
      <c r="U17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743" s="87" t="str">
        <f>IF(CENSO[[#This Row],[DAP (cm)]]&lt;CENSO[[#This Row],[DMCE (cm)]],"DAP &lt; DMCE","DAP ≥ DMCE")</f>
        <v>DAP ≥ DMCE</v>
      </c>
      <c r="W1743" s="87" t="str">
        <f>IF(CENSO[[#This Row],[DAP (cm)]]&gt;200, "Superior", "Inferior")</f>
        <v>Inferior</v>
      </c>
      <c r="X1743" s="87" t="str">
        <f>VLOOKUP(CENSO[[#This Row],[NOME COMUM]],ESPECIES[],4,FALSE)</f>
        <v>Não</v>
      </c>
      <c r="Y1743" s="87" t="str">
        <f>IF(IFERROR(VLOOKUP(CENSO[[#This Row],[NOME COMUM]],COMERCIAIS[],2, FALSE), "Não") &lt;&gt; "Não", "Sim", "Não")</f>
        <v>Não</v>
      </c>
      <c r="Z1743" s="133">
        <f>CENSO[[#This Row],[g (m²)]]/SUM(AEEF[AEEF-UT])</f>
        <v>5.0262773833071434E-4</v>
      </c>
      <c r="AA1743" s="133">
        <f>CENSO[[#This Row],[v (m³)]]/SUM(AEEF[AEEF-UT])</f>
        <v>5.2775912524724994E-3</v>
      </c>
    </row>
    <row r="1744" spans="1:27" ht="14">
      <c r="A1744" s="86">
        <v>1</v>
      </c>
      <c r="B1744" s="86">
        <v>1</v>
      </c>
      <c r="C1744" s="63">
        <v>54</v>
      </c>
      <c r="D1744" s="63">
        <v>1743</v>
      </c>
      <c r="E1744" s="63" t="str">
        <f>VLOOKUP(CENSO[[#This Row],[NOME COMUM]],ESPECIES[],2,FALSE)</f>
        <v>Enterolobium contortisiliquum (Vell.) Morong</v>
      </c>
      <c r="F1744" s="64" t="s">
        <v>45</v>
      </c>
      <c r="G1744" s="64">
        <v>411</v>
      </c>
      <c r="H1744" s="97">
        <f>CENSO[[#This Row],[CAP (cm)]]/PI()</f>
        <v>130.82536322153797</v>
      </c>
      <c r="I1744" s="64">
        <v>22</v>
      </c>
      <c r="J1744" s="96">
        <f>(PI()*(CENSO[[#This Row],[DAP (cm)]]^2))/40000</f>
        <v>1.3442306071013026</v>
      </c>
      <c r="K1744" s="96">
        <f>CENSO[[#This Row],[g (m²)]]*CENSO[[#This Row],[H (m)]]*0.7</f>
        <v>20.70115134936006</v>
      </c>
      <c r="L1744" s="64">
        <v>1</v>
      </c>
      <c r="M1744" s="65">
        <v>366888.59999999899</v>
      </c>
      <c r="N1744" s="87">
        <v>9707729.6999999899</v>
      </c>
      <c r="O1744" s="87" t="s">
        <v>1228</v>
      </c>
      <c r="P1744" s="87" t="str">
        <f>VLOOKUP(CENSO[[#This Row],[DAP (cm)]],CD[],2,TRUE)</f>
        <v>TORA</v>
      </c>
      <c r="Q1744" s="87" t="str">
        <f>VLOOKUP(CENSO[[#This Row],[DAP (cm)]],DD[],2,TRUE)</f>
        <v>130├ 140</v>
      </c>
      <c r="R1744" s="87" t="str" cm="1">
        <f t="array" ref="R1744">INDEX(_xlfn.TEXTSPLIT(CENSO[[#This Row],[NOME CIENTIFICO]]," "),1)</f>
        <v>Enterolobium</v>
      </c>
      <c r="S1744" s="98" t="s">
        <v>1004</v>
      </c>
      <c r="T1744" s="87">
        <f>_xlfn.MINIFS(CENSO[DAP (cm)],CENSO[NOME CIENTIFICO],CENSO[[#This Row],[NOME CIENTIFICO]])</f>
        <v>42.971834634811742</v>
      </c>
      <c r="U17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1744" s="87" t="str">
        <f>IF(CENSO[[#This Row],[DAP (cm)]]&lt;CENSO[[#This Row],[DMCE (cm)]],"DAP &lt; DMCE","DAP ≥ DMCE")</f>
        <v>DAP ≥ DMCE</v>
      </c>
      <c r="W1744" s="87" t="str">
        <f>IF(CENSO[[#This Row],[DAP (cm)]]&gt;200, "Superior", "Inferior")</f>
        <v>Inferior</v>
      </c>
      <c r="X1744" s="87" t="str">
        <f>VLOOKUP(CENSO[[#This Row],[NOME COMUM]],ESPECIES[],4,FALSE)</f>
        <v>Não</v>
      </c>
      <c r="Y1744" s="87" t="str">
        <f>IF(IFERROR(VLOOKUP(CENSO[[#This Row],[NOME COMUM]],COMERCIAIS[],2, FALSE), "Não") &lt;&gt; "Não", "Sim", "Não")</f>
        <v>Sim</v>
      </c>
      <c r="Z1744" s="133">
        <f>CENSO[[#This Row],[g (m²)]]/SUM(AEEF[AEEF-UT])</f>
        <v>2.3519218888244488E-3</v>
      </c>
      <c r="AA1744" s="133">
        <f>CENSO[[#This Row],[v (m³)]]/SUM(AEEF[AEEF-UT])</f>
        <v>3.6219597087896509E-2</v>
      </c>
    </row>
    <row r="1745" spans="1:27" ht="14">
      <c r="A1745" s="86">
        <v>1</v>
      </c>
      <c r="B1745" s="86">
        <v>1</v>
      </c>
      <c r="C1745" s="63">
        <v>54</v>
      </c>
      <c r="D1745" s="63">
        <v>1744</v>
      </c>
      <c r="E1745" s="63" t="str">
        <f>VLOOKUP(CENSO[[#This Row],[NOME COMUM]],ESPECIES[],2,FALSE)</f>
        <v>Astronium lecointei Ducke</v>
      </c>
      <c r="F1745" s="64" t="s">
        <v>5</v>
      </c>
      <c r="G1745" s="64">
        <v>300</v>
      </c>
      <c r="H1745" s="97">
        <f>CENSO[[#This Row],[CAP (cm)]]/PI()</f>
        <v>95.4929658551372</v>
      </c>
      <c r="I1745" s="64">
        <v>25</v>
      </c>
      <c r="J1745" s="96">
        <f>(PI()*(CENSO[[#This Row],[DAP (cm)]]^2))/40000</f>
        <v>0.7161972439135289</v>
      </c>
      <c r="K1745" s="96">
        <f>CENSO[[#This Row],[g (m²)]]*CENSO[[#This Row],[H (m)]]*0.7</f>
        <v>12.533451768486755</v>
      </c>
      <c r="L1745" s="64">
        <v>1</v>
      </c>
      <c r="M1745" s="65">
        <v>366931.4</v>
      </c>
      <c r="N1745" s="87">
        <v>9707728</v>
      </c>
      <c r="O1745" s="87" t="s">
        <v>1228</v>
      </c>
      <c r="P1745" s="87" t="str">
        <f>VLOOKUP(CENSO[[#This Row],[DAP (cm)]],CD[],2,TRUE)</f>
        <v>TORA</v>
      </c>
      <c r="Q1745" s="87" t="str">
        <f>VLOOKUP(CENSO[[#This Row],[DAP (cm)]],DD[],2,TRUE)</f>
        <v>90├ 100</v>
      </c>
      <c r="R1745" s="87" t="str" cm="1">
        <f t="array" ref="R1745">INDEX(_xlfn.TEXTSPLIT(CENSO[[#This Row],[NOME CIENTIFICO]]," "),1)</f>
        <v>Astronium</v>
      </c>
      <c r="S1745" s="98" t="s">
        <v>1004</v>
      </c>
      <c r="T1745" s="87">
        <f>_xlfn.MINIFS(CENSO[DAP (cm)],CENSO[NOME CIENTIFICO],CENSO[[#This Row],[NOME CIENTIFICO]])</f>
        <v>40.107045659157627</v>
      </c>
      <c r="U17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745" s="87" t="str">
        <f>IF(CENSO[[#This Row],[DAP (cm)]]&lt;CENSO[[#This Row],[DMCE (cm)]],"DAP &lt; DMCE","DAP ≥ DMCE")</f>
        <v>DAP ≥ DMCE</v>
      </c>
      <c r="W1745" s="87" t="str">
        <f>IF(CENSO[[#This Row],[DAP (cm)]]&gt;200, "Superior", "Inferior")</f>
        <v>Inferior</v>
      </c>
      <c r="X1745" s="87" t="str">
        <f>VLOOKUP(CENSO[[#This Row],[NOME COMUM]],ESPECIES[],4,FALSE)</f>
        <v>Não</v>
      </c>
      <c r="Y1745" s="87" t="str">
        <f>IF(IFERROR(VLOOKUP(CENSO[[#This Row],[NOME COMUM]],COMERCIAIS[],2, FALSE), "Não") &lt;&gt; "Não", "Sim", "Não")</f>
        <v>Sim</v>
      </c>
      <c r="Z1745" s="133">
        <f>CENSO[[#This Row],[g (m²)]]/SUM(AEEF[AEEF-UT])</f>
        <v>1.2530885443148001E-3</v>
      </c>
      <c r="AA1745" s="133">
        <f>CENSO[[#This Row],[v (m³)]]/SUM(AEEF[AEEF-UT])</f>
        <v>2.1929049525509E-2</v>
      </c>
    </row>
    <row r="1746" spans="1:27" ht="14">
      <c r="A1746" s="86">
        <v>1</v>
      </c>
      <c r="B1746" s="86">
        <v>1</v>
      </c>
      <c r="C1746" s="63">
        <v>54</v>
      </c>
      <c r="D1746" s="63">
        <v>1745</v>
      </c>
      <c r="E1746" s="63" t="str">
        <f>VLOOKUP(CENSO[[#This Row],[NOME COMUM]],ESPECIES[],2,FALSE)</f>
        <v>Dipteryx odorata (Aubl.) Willd.</v>
      </c>
      <c r="F1746" s="64" t="s">
        <v>4</v>
      </c>
      <c r="G1746" s="64">
        <v>220</v>
      </c>
      <c r="H1746" s="97">
        <f>CENSO[[#This Row],[CAP (cm)]]/PI()</f>
        <v>70.028174960433944</v>
      </c>
      <c r="I1746" s="64">
        <v>18</v>
      </c>
      <c r="J1746" s="96">
        <f>(PI()*(CENSO[[#This Row],[DAP (cm)]]^2))/40000</f>
        <v>0.3851549622823866</v>
      </c>
      <c r="K1746" s="96">
        <f>CENSO[[#This Row],[g (m²)]]*CENSO[[#This Row],[H (m)]]*0.7</f>
        <v>4.8529525247580709</v>
      </c>
      <c r="L1746" s="64">
        <v>1</v>
      </c>
      <c r="M1746" s="65">
        <v>366992.59999999899</v>
      </c>
      <c r="N1746" s="87">
        <v>9707638.6999999899</v>
      </c>
      <c r="O1746" s="98" t="s">
        <v>1225</v>
      </c>
      <c r="P1746" s="87" t="str">
        <f>VLOOKUP(CENSO[[#This Row],[DAP (cm)]],CD[],2,TRUE)</f>
        <v>TORA</v>
      </c>
      <c r="Q1746" s="87" t="str">
        <f>VLOOKUP(CENSO[[#This Row],[DAP (cm)]],DD[],2,TRUE)</f>
        <v>70├ 80</v>
      </c>
      <c r="R1746" s="87" t="str" cm="1">
        <f t="array" ref="R1746">INDEX(_xlfn.TEXTSPLIT(CENSO[[#This Row],[NOME CIENTIFICO]]," "),1)</f>
        <v>Dipteryx</v>
      </c>
      <c r="S1746" s="98" t="s">
        <v>1004</v>
      </c>
      <c r="T1746" s="87">
        <f>_xlfn.MINIFS(CENSO[DAP (cm)],CENSO[NOME CIENTIFICO],CENSO[[#This Row],[NOME CIENTIFICO]])</f>
        <v>39.152116000606256</v>
      </c>
      <c r="U17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80</v>
      </c>
      <c r="V1746" s="87" t="str">
        <f>IF(CENSO[[#This Row],[DAP (cm)]]&lt;CENSO[[#This Row],[DMCE (cm)]],"DAP &lt; DMCE","DAP ≥ DMCE")</f>
        <v>DAP &lt; DMCE</v>
      </c>
      <c r="W1746" s="87" t="str">
        <f>IF(CENSO[[#This Row],[DAP (cm)]]&gt;200, "Superior", "Inferior")</f>
        <v>Inferior</v>
      </c>
      <c r="X1746" s="87" t="str">
        <f>VLOOKUP(CENSO[[#This Row],[NOME COMUM]],ESPECIES[],4,FALSE)</f>
        <v>Vulneravel</v>
      </c>
      <c r="Y1746" s="87" t="str">
        <f>IF(IFERROR(VLOOKUP(CENSO[[#This Row],[NOME COMUM]],COMERCIAIS[],2, FALSE), "Não") &lt;&gt; "Não", "Sim", "Não")</f>
        <v>Sim</v>
      </c>
      <c r="Z1746" s="133">
        <f>CENSO[[#This Row],[g (m²)]]/SUM(AEEF[AEEF-UT])</f>
        <v>6.7388317272040353E-4</v>
      </c>
      <c r="AA1746" s="133">
        <f>CENSO[[#This Row],[v (m³)]]/SUM(AEEF[AEEF-UT])</f>
        <v>8.490927976277084E-3</v>
      </c>
    </row>
    <row r="1747" spans="1:27" ht="14">
      <c r="A1747" s="86">
        <v>1</v>
      </c>
      <c r="B1747" s="86">
        <v>1</v>
      </c>
      <c r="C1747" s="63">
        <v>54</v>
      </c>
      <c r="D1747" s="63">
        <v>1746</v>
      </c>
      <c r="E1747" s="63" t="str">
        <f>VLOOKUP(CENSO[[#This Row],[NOME COMUM]],ESPECIES[],2,FALSE)</f>
        <v>Piptadenia suaveolens Miq.</v>
      </c>
      <c r="F1747" s="64" t="s">
        <v>22</v>
      </c>
      <c r="G1747" s="64">
        <v>153</v>
      </c>
      <c r="H1747" s="97">
        <f>CENSO[[#This Row],[CAP (cm)]]/PI()</f>
        <v>48.701412586119972</v>
      </c>
      <c r="I1747" s="64">
        <v>13</v>
      </c>
      <c r="J1747" s="96">
        <f>(PI()*(CENSO[[#This Row],[DAP (cm)]]^2))/40000</f>
        <v>0.18628290314190887</v>
      </c>
      <c r="K1747" s="96">
        <f>CENSO[[#This Row],[g (m²)]]*CENSO[[#This Row],[H (m)]]*0.7</f>
        <v>1.6951744185913709</v>
      </c>
      <c r="L1747" s="64">
        <v>1</v>
      </c>
      <c r="M1747" s="65">
        <v>366998.799999999</v>
      </c>
      <c r="N1747" s="87">
        <v>9707638.5999999903</v>
      </c>
      <c r="O1747" s="98" t="s">
        <v>1225</v>
      </c>
      <c r="P1747" s="87" t="str">
        <f>VLOOKUP(CENSO[[#This Row],[DAP (cm)]],CD[],2,TRUE)</f>
        <v>TORETE</v>
      </c>
      <c r="Q1747" s="87" t="str">
        <f>VLOOKUP(CENSO[[#This Row],[DAP (cm)]],DD[],2,TRUE)</f>
        <v>40├ 50</v>
      </c>
      <c r="R1747" s="87" t="str" cm="1">
        <f t="array" ref="R1747">INDEX(_xlfn.TEXTSPLIT(CENSO[[#This Row],[NOME CIENTIFICO]]," "),1)</f>
        <v>Piptadenia</v>
      </c>
      <c r="S1747" s="98" t="s">
        <v>1004</v>
      </c>
      <c r="T1747" s="87">
        <f>_xlfn.MINIFS(CENSO[DAP (cm)],CENSO[NOME CIENTIFICO],CENSO[[#This Row],[NOME CIENTIFICO]])</f>
        <v>39.788735772973837</v>
      </c>
      <c r="U17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47" s="87" t="str">
        <f>IF(CENSO[[#This Row],[DAP (cm)]]&lt;CENSO[[#This Row],[DMCE (cm)]],"DAP &lt; DMCE","DAP ≥ DMCE")</f>
        <v>DAP &lt; DMCE</v>
      </c>
      <c r="W1747" s="87" t="str">
        <f>IF(CENSO[[#This Row],[DAP (cm)]]&gt;200, "Superior", "Inferior")</f>
        <v>Inferior</v>
      </c>
      <c r="X1747" s="87" t="str">
        <f>VLOOKUP(CENSO[[#This Row],[NOME COMUM]],ESPECIES[],4,FALSE)</f>
        <v>Não</v>
      </c>
      <c r="Y1747" s="87" t="str">
        <f>IF(IFERROR(VLOOKUP(CENSO[[#This Row],[NOME COMUM]],COMERCIAIS[],2, FALSE), "Não") &lt;&gt; "Não", "Sim", "Não")</f>
        <v>Sim</v>
      </c>
      <c r="Z1747" s="133">
        <f>CENSO[[#This Row],[g (m²)]]/SUM(AEEF[AEEF-UT])</f>
        <v>3.2592833037627952E-4</v>
      </c>
      <c r="AA1747" s="133">
        <f>CENSO[[#This Row],[v (m³)]]/SUM(AEEF[AEEF-UT])</f>
        <v>2.9659478064241436E-3</v>
      </c>
    </row>
    <row r="1748" spans="1:27" ht="14">
      <c r="A1748" s="86">
        <v>1</v>
      </c>
      <c r="B1748" s="86">
        <v>1</v>
      </c>
      <c r="C1748" s="63">
        <v>54</v>
      </c>
      <c r="D1748" s="63">
        <v>1747</v>
      </c>
      <c r="E1748" s="63" t="str">
        <f>VLOOKUP(CENSO[[#This Row],[NOME COMUM]],ESPECIES[],2,FALSE)</f>
        <v>Couratari guianensis Aubl.</v>
      </c>
      <c r="F1748" s="64" t="s">
        <v>6</v>
      </c>
      <c r="G1748" s="64">
        <v>243</v>
      </c>
      <c r="H1748" s="97">
        <f>CENSO[[#This Row],[CAP (cm)]]/PI()</f>
        <v>77.349302342661133</v>
      </c>
      <c r="I1748" s="64">
        <v>23</v>
      </c>
      <c r="J1748" s="96">
        <f>(PI()*(CENSO[[#This Row],[DAP (cm)]]^2))/40000</f>
        <v>0.46989701173166643</v>
      </c>
      <c r="K1748" s="96">
        <f>CENSO[[#This Row],[g (m²)]]*CENSO[[#This Row],[H (m)]]*0.7</f>
        <v>7.5653418888798285</v>
      </c>
      <c r="L1748" s="64">
        <v>1</v>
      </c>
      <c r="M1748" s="65">
        <v>367012</v>
      </c>
      <c r="N1748" s="87">
        <v>9707644.3000000007</v>
      </c>
      <c r="O1748" s="87" t="s">
        <v>1228</v>
      </c>
      <c r="P1748" s="87" t="str">
        <f>VLOOKUP(CENSO[[#This Row],[DAP (cm)]],CD[],2,TRUE)</f>
        <v>TORA</v>
      </c>
      <c r="Q1748" s="87" t="str">
        <f>VLOOKUP(CENSO[[#This Row],[DAP (cm)]],DD[],2,TRUE)</f>
        <v>70├ 80</v>
      </c>
      <c r="R1748" s="87" t="str" cm="1">
        <f t="array" ref="R1748">INDEX(_xlfn.TEXTSPLIT(CENSO[[#This Row],[NOME CIENTIFICO]]," "),1)</f>
        <v>Couratari</v>
      </c>
      <c r="S1748" s="98" t="s">
        <v>1004</v>
      </c>
      <c r="T1748" s="87">
        <f>_xlfn.MINIFS(CENSO[DAP (cm)],CENSO[NOME CIENTIFICO],CENSO[[#This Row],[NOME CIENTIFICO]])</f>
        <v>38.833806114422465</v>
      </c>
      <c r="U17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48" s="87" t="str">
        <f>IF(CENSO[[#This Row],[DAP (cm)]]&lt;CENSO[[#This Row],[DMCE (cm)]],"DAP &lt; DMCE","DAP ≥ DMCE")</f>
        <v>DAP ≥ DMCE</v>
      </c>
      <c r="W1748" s="87" t="str">
        <f>IF(CENSO[[#This Row],[DAP (cm)]]&gt;200, "Superior", "Inferior")</f>
        <v>Inferior</v>
      </c>
      <c r="X1748" s="87" t="str">
        <f>VLOOKUP(CENSO[[#This Row],[NOME COMUM]],ESPECIES[],4,FALSE)</f>
        <v>Não</v>
      </c>
      <c r="Y1748" s="87" t="str">
        <f>IF(IFERROR(VLOOKUP(CENSO[[#This Row],[NOME COMUM]],COMERCIAIS[],2, FALSE), "Não") &lt;&gt; "Não", "Sim", "Não")</f>
        <v>Sim</v>
      </c>
      <c r="Z1748" s="133">
        <f>CENSO[[#This Row],[g (m²)]]/SUM(AEEF[AEEF-UT])</f>
        <v>8.2215139392494054E-4</v>
      </c>
      <c r="AA1748" s="133">
        <f>CENSO[[#This Row],[v (m³)]]/SUM(AEEF[AEEF-UT])</f>
        <v>1.3236637442191541E-2</v>
      </c>
    </row>
    <row r="1749" spans="1:27" ht="14">
      <c r="A1749" s="86">
        <v>1</v>
      </c>
      <c r="B1749" s="86">
        <v>1</v>
      </c>
      <c r="C1749" s="63">
        <v>54</v>
      </c>
      <c r="D1749" s="63">
        <v>1748</v>
      </c>
      <c r="E1749" s="63" t="str">
        <f>VLOOKUP(CENSO[[#This Row],[NOME COMUM]],ESPECIES[],2,FALSE)</f>
        <v>Tachigali myrmecophila Ducke</v>
      </c>
      <c r="F1749" s="64" t="s">
        <v>14</v>
      </c>
      <c r="G1749" s="64">
        <v>225</v>
      </c>
      <c r="H1749" s="97">
        <f>CENSO[[#This Row],[CAP (cm)]]/PI()</f>
        <v>71.619724391352904</v>
      </c>
      <c r="I1749" s="64">
        <v>16</v>
      </c>
      <c r="J1749" s="96">
        <f>(PI()*(CENSO[[#This Row],[DAP (cm)]]^2))/40000</f>
        <v>0.4028609497013601</v>
      </c>
      <c r="K1749" s="96">
        <f>CENSO[[#This Row],[g (m²)]]*CENSO[[#This Row],[H (m)]]*0.7</f>
        <v>4.5120426366552326</v>
      </c>
      <c r="L1749" s="64">
        <v>1</v>
      </c>
      <c r="M1749" s="65">
        <v>367000.799999999</v>
      </c>
      <c r="N1749" s="87">
        <v>9707624.6999999899</v>
      </c>
      <c r="O1749" s="87" t="s">
        <v>1228</v>
      </c>
      <c r="P1749" s="87" t="str">
        <f>VLOOKUP(CENSO[[#This Row],[DAP (cm)]],CD[],2,TRUE)</f>
        <v>TORA</v>
      </c>
      <c r="Q1749" s="87" t="str">
        <f>VLOOKUP(CENSO[[#This Row],[DAP (cm)]],DD[],2,TRUE)</f>
        <v>70├ 80</v>
      </c>
      <c r="R1749" s="87" t="str" cm="1">
        <f t="array" ref="R1749">INDEX(_xlfn.TEXTSPLIT(CENSO[[#This Row],[NOME CIENTIFICO]]," "),1)</f>
        <v>Tachigali</v>
      </c>
      <c r="S1749" s="98" t="s">
        <v>1004</v>
      </c>
      <c r="T1749" s="87">
        <f>_xlfn.MINIFS(CENSO[DAP (cm)],CENSO[NOME CIENTIFICO],CENSO[[#This Row],[NOME CIENTIFICO]])</f>
        <v>39.152116000606256</v>
      </c>
      <c r="U17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49" s="87" t="str">
        <f>IF(CENSO[[#This Row],[DAP (cm)]]&lt;CENSO[[#This Row],[DMCE (cm)]],"DAP &lt; DMCE","DAP ≥ DMCE")</f>
        <v>DAP ≥ DMCE</v>
      </c>
      <c r="W1749" s="87" t="str">
        <f>IF(CENSO[[#This Row],[DAP (cm)]]&gt;200, "Superior", "Inferior")</f>
        <v>Inferior</v>
      </c>
      <c r="X1749" s="87" t="str">
        <f>VLOOKUP(CENSO[[#This Row],[NOME COMUM]],ESPECIES[],4,FALSE)</f>
        <v>Não</v>
      </c>
      <c r="Y1749" s="87" t="str">
        <f>IF(IFERROR(VLOOKUP(CENSO[[#This Row],[NOME COMUM]],COMERCIAIS[],2, FALSE), "Não") &lt;&gt; "Não", "Sim", "Não")</f>
        <v>Sim</v>
      </c>
      <c r="Z1749" s="133">
        <f>CENSO[[#This Row],[g (m²)]]/SUM(AEEF[AEEF-UT])</f>
        <v>7.0486230617707523E-4</v>
      </c>
      <c r="AA1749" s="133">
        <f>CENSO[[#This Row],[v (m³)]]/SUM(AEEF[AEEF-UT])</f>
        <v>7.8944578291832417E-3</v>
      </c>
    </row>
    <row r="1750" spans="1:27" ht="14">
      <c r="A1750" s="86">
        <v>1</v>
      </c>
      <c r="B1750" s="86">
        <v>1</v>
      </c>
      <c r="C1750" s="63">
        <v>54</v>
      </c>
      <c r="D1750" s="63">
        <v>1749</v>
      </c>
      <c r="E1750" s="63" t="str">
        <f>VLOOKUP(CENSO[[#This Row],[NOME COMUM]],ESPECIES[],2,FALSE)</f>
        <v>Cedrelinga catenaeformis Ducke</v>
      </c>
      <c r="F1750" s="64" t="s">
        <v>71</v>
      </c>
      <c r="G1750" s="64">
        <v>222</v>
      </c>
      <c r="H1750" s="97">
        <f>CENSO[[#This Row],[CAP (cm)]]/PI()</f>
        <v>70.664794732801525</v>
      </c>
      <c r="I1750" s="64">
        <v>17</v>
      </c>
      <c r="J1750" s="96">
        <f>(PI()*(CENSO[[#This Row],[DAP (cm)]]^2))/40000</f>
        <v>0.39218961076704845</v>
      </c>
      <c r="K1750" s="96">
        <f>CENSO[[#This Row],[g (m²)]]*CENSO[[#This Row],[H (m)]]*0.7</f>
        <v>4.6670563681278763</v>
      </c>
      <c r="L1750" s="64">
        <v>2</v>
      </c>
      <c r="M1750" s="65">
        <v>367014.9</v>
      </c>
      <c r="N1750" s="87">
        <v>9707612.4000000004</v>
      </c>
      <c r="O1750" s="87" t="s">
        <v>1228</v>
      </c>
      <c r="P1750" s="87" t="str">
        <f>VLOOKUP(CENSO[[#This Row],[DAP (cm)]],CD[],2,TRUE)</f>
        <v>TORA</v>
      </c>
      <c r="Q1750" s="87" t="str">
        <f>VLOOKUP(CENSO[[#This Row],[DAP (cm)]],DD[],2,TRUE)</f>
        <v>70├ 80</v>
      </c>
      <c r="R1750" s="87" t="str" cm="1">
        <f t="array" ref="R1750">INDEX(_xlfn.TEXTSPLIT(CENSO[[#This Row],[NOME CIENTIFICO]]," "),1)</f>
        <v>Cedrelinga</v>
      </c>
      <c r="S1750" s="98" t="s">
        <v>1004</v>
      </c>
      <c r="T1750" s="87">
        <f>_xlfn.MINIFS(CENSO[DAP (cm)],CENSO[NOME CIENTIFICO],CENSO[[#This Row],[NOME CIENTIFICO]])</f>
        <v>38.515496228238675</v>
      </c>
      <c r="U17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50" s="87" t="str">
        <f>IF(CENSO[[#This Row],[DAP (cm)]]&lt;CENSO[[#This Row],[DMCE (cm)]],"DAP &lt; DMCE","DAP ≥ DMCE")</f>
        <v>DAP ≥ DMCE</v>
      </c>
      <c r="W1750" s="87" t="str">
        <f>IF(CENSO[[#This Row],[DAP (cm)]]&gt;200, "Superior", "Inferior")</f>
        <v>Inferior</v>
      </c>
      <c r="X1750" s="87" t="str">
        <f>VLOOKUP(CENSO[[#This Row],[NOME COMUM]],ESPECIES[],4,FALSE)</f>
        <v>Não</v>
      </c>
      <c r="Y1750" s="87" t="str">
        <f>IF(IFERROR(VLOOKUP(CENSO[[#This Row],[NOME COMUM]],COMERCIAIS[],2, FALSE), "Não") &lt;&gt; "Não", "Sim", "Não")</f>
        <v>Sim</v>
      </c>
      <c r="Z1750" s="133">
        <f>CENSO[[#This Row],[g (m²)]]/SUM(AEEF[AEEF-UT])</f>
        <v>6.8619128686678451E-4</v>
      </c>
      <c r="AA1750" s="133">
        <f>CENSO[[#This Row],[v (m³)]]/SUM(AEEF[AEEF-UT])</f>
        <v>8.1656763137147367E-3</v>
      </c>
    </row>
    <row r="1751" spans="1:27" ht="14">
      <c r="A1751" s="86">
        <v>1</v>
      </c>
      <c r="B1751" s="86">
        <v>1</v>
      </c>
      <c r="C1751" s="63">
        <v>54</v>
      </c>
      <c r="D1751" s="63">
        <v>1750</v>
      </c>
      <c r="E1751" s="63" t="str">
        <f>VLOOKUP(CENSO[[#This Row],[NOME COMUM]],ESPECIES[],2,FALSE)</f>
        <v>Qualea dichotoma (Mart.) Warm. ex Wille</v>
      </c>
      <c r="F1751" s="64" t="s">
        <v>55</v>
      </c>
      <c r="G1751" s="64">
        <v>218</v>
      </c>
      <c r="H1751" s="97">
        <f>CENSO[[#This Row],[CAP (cm)]]/PI()</f>
        <v>69.391555188066363</v>
      </c>
      <c r="I1751" s="64">
        <v>17</v>
      </c>
      <c r="J1751" s="96">
        <f>(PI()*(CENSO[[#This Row],[DAP (cm)]]^2))/40000</f>
        <v>0.37818397577496166</v>
      </c>
      <c r="K1751" s="96">
        <f>CENSO[[#This Row],[g (m²)]]*CENSO[[#This Row],[H (m)]]*0.7</f>
        <v>4.500389311722043</v>
      </c>
      <c r="L1751" s="64">
        <v>1</v>
      </c>
      <c r="M1751" s="65">
        <v>367020.2</v>
      </c>
      <c r="N1751" s="87">
        <v>9707607.6999999899</v>
      </c>
      <c r="O1751" s="87" t="s">
        <v>1227</v>
      </c>
      <c r="P1751" s="87" t="str">
        <f>VLOOKUP(CENSO[[#This Row],[DAP (cm)]],CD[],2,TRUE)</f>
        <v>TORA</v>
      </c>
      <c r="Q1751" s="87" t="str">
        <f>VLOOKUP(CENSO[[#This Row],[DAP (cm)]],DD[],2,TRUE)</f>
        <v>60├ 70</v>
      </c>
      <c r="R1751" s="87" t="str" cm="1">
        <f t="array" ref="R1751">INDEX(_xlfn.TEXTSPLIT(CENSO[[#This Row],[NOME CIENTIFICO]]," "),1)</f>
        <v>Qualea</v>
      </c>
      <c r="S1751" s="98" t="s">
        <v>1004</v>
      </c>
      <c r="T1751" s="87">
        <f>_xlfn.MINIFS(CENSO[DAP (cm)],CENSO[NOME CIENTIFICO],CENSO[[#This Row],[NOME CIENTIFICO]])</f>
        <v>40.107045659157627</v>
      </c>
      <c r="U17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751" s="87" t="str">
        <f>IF(CENSO[[#This Row],[DAP (cm)]]&lt;CENSO[[#This Row],[DMCE (cm)]],"DAP &lt; DMCE","DAP ≥ DMCE")</f>
        <v>DAP ≥ DMCE</v>
      </c>
      <c r="W1751" s="87" t="str">
        <f>IF(CENSO[[#This Row],[DAP (cm)]]&gt;200, "Superior", "Inferior")</f>
        <v>Inferior</v>
      </c>
      <c r="X1751" s="87" t="str">
        <f>VLOOKUP(CENSO[[#This Row],[NOME COMUM]],ESPECIES[],4,FALSE)</f>
        <v>Não</v>
      </c>
      <c r="Y1751" s="87" t="str">
        <f>IF(IFERROR(VLOOKUP(CENSO[[#This Row],[NOME COMUM]],COMERCIAIS[],2, FALSE), "Não") &lt;&gt; "Não", "Sim", "Não")</f>
        <v>Não</v>
      </c>
      <c r="Z1751" s="133">
        <f>CENSO[[#This Row],[g (m²)]]/SUM(AEEF[AEEF-UT])</f>
        <v>6.6168644422240624E-4</v>
      </c>
      <c r="AA1751" s="133">
        <f>CENSO[[#This Row],[v (m³)]]/SUM(AEEF[AEEF-UT])</f>
        <v>7.8740686862466339E-3</v>
      </c>
    </row>
    <row r="1752" spans="1:27" ht="14">
      <c r="A1752" s="86">
        <v>1</v>
      </c>
      <c r="B1752" s="86">
        <v>1</v>
      </c>
      <c r="C1752" s="63">
        <v>54</v>
      </c>
      <c r="D1752" s="63">
        <v>1751</v>
      </c>
      <c r="E1752" s="63" t="str">
        <f>VLOOKUP(CENSO[[#This Row],[NOME COMUM]],ESPECIES[],2,FALSE)</f>
        <v>Platymiscium duckei Huber</v>
      </c>
      <c r="F1752" s="64" t="s">
        <v>42</v>
      </c>
      <c r="G1752" s="64">
        <v>210</v>
      </c>
      <c r="H1752" s="97">
        <f>CENSO[[#This Row],[CAP (cm)]]/PI()</f>
        <v>66.845076098596039</v>
      </c>
      <c r="I1752" s="64">
        <v>19</v>
      </c>
      <c r="J1752" s="96">
        <f>(PI()*(CENSO[[#This Row],[DAP (cm)]]^2))/40000</f>
        <v>0.35093664951762915</v>
      </c>
      <c r="K1752" s="96">
        <f>CENSO[[#This Row],[g (m²)]]*CENSO[[#This Row],[H (m)]]*0.7</f>
        <v>4.6674574385844672</v>
      </c>
      <c r="L1752" s="64">
        <v>1</v>
      </c>
      <c r="M1752" s="65">
        <v>367107.09999999899</v>
      </c>
      <c r="N1752" s="87">
        <v>9707530.3000000007</v>
      </c>
      <c r="O1752" s="87" t="s">
        <v>1227</v>
      </c>
      <c r="P1752" s="87" t="str">
        <f>VLOOKUP(CENSO[[#This Row],[DAP (cm)]],CD[],2,TRUE)</f>
        <v>TORA</v>
      </c>
      <c r="Q1752" s="87" t="str">
        <f>VLOOKUP(CENSO[[#This Row],[DAP (cm)]],DD[],2,TRUE)</f>
        <v>60├ 70</v>
      </c>
      <c r="R1752" s="87" t="str" cm="1">
        <f t="array" ref="R1752">INDEX(_xlfn.TEXTSPLIT(CENSO[[#This Row],[NOME CIENTIFICO]]," "),1)</f>
        <v>Platymiscium</v>
      </c>
      <c r="S1752" s="98" t="s">
        <v>1004</v>
      </c>
      <c r="T1752" s="87">
        <f>_xlfn.MINIFS(CENSO[DAP (cm)],CENSO[NOME CIENTIFICO],CENSO[[#This Row],[NOME CIENTIFICO]])</f>
        <v>43.608454407179323</v>
      </c>
      <c r="U17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53.608454407179323</v>
      </c>
      <c r="V1752" s="87" t="str">
        <f>IF(CENSO[[#This Row],[DAP (cm)]]&lt;CENSO[[#This Row],[DMCE (cm)]],"DAP &lt; DMCE","DAP ≥ DMCE")</f>
        <v>DAP ≥ DMCE</v>
      </c>
      <c r="W1752" s="87" t="str">
        <f>IF(CENSO[[#This Row],[DAP (cm)]]&gt;200, "Superior", "Inferior")</f>
        <v>Inferior</v>
      </c>
      <c r="X1752" s="87" t="str">
        <f>VLOOKUP(CENSO[[#This Row],[NOME COMUM]],ESPECIES[],4,FALSE)</f>
        <v>Não</v>
      </c>
      <c r="Y1752" s="87" t="str">
        <f>IF(IFERROR(VLOOKUP(CENSO[[#This Row],[NOME COMUM]],COMERCIAIS[],2, FALSE), "Não") &lt;&gt; "Não", "Sim", "Não")</f>
        <v>Não</v>
      </c>
      <c r="Z1752" s="133">
        <f>CENSO[[#This Row],[g (m²)]]/SUM(AEEF[AEEF-UT])</f>
        <v>6.1401338671425204E-4</v>
      </c>
      <c r="AA1752" s="133">
        <f>CENSO[[#This Row],[v (m³)]]/SUM(AEEF[AEEF-UT])</f>
        <v>8.1663780432995516E-3</v>
      </c>
    </row>
    <row r="1753" spans="1:27" ht="14">
      <c r="A1753" s="86">
        <v>1</v>
      </c>
      <c r="B1753" s="86">
        <v>1</v>
      </c>
      <c r="C1753" s="63">
        <v>54</v>
      </c>
      <c r="D1753" s="63">
        <v>1752</v>
      </c>
      <c r="E1753" s="63" t="str">
        <f>VLOOKUP(CENSO[[#This Row],[NOME COMUM]],ESPECIES[],2,FALSE)</f>
        <v>Hymenaea courbaril L.</v>
      </c>
      <c r="F1753" s="64" t="s">
        <v>3</v>
      </c>
      <c r="G1753" s="64">
        <v>280</v>
      </c>
      <c r="H1753" s="97">
        <f>CENSO[[#This Row],[CAP (cm)]]/PI()</f>
        <v>89.12676813146139</v>
      </c>
      <c r="I1753" s="64">
        <v>23</v>
      </c>
      <c r="J1753" s="96">
        <f>(PI()*(CENSO[[#This Row],[DAP (cm)]]^2))/40000</f>
        <v>0.62388737692022966</v>
      </c>
      <c r="K1753" s="96">
        <f>CENSO[[#This Row],[g (m²)]]*CENSO[[#This Row],[H (m)]]*0.7</f>
        <v>10.044586768415698</v>
      </c>
      <c r="L1753" s="64">
        <v>1</v>
      </c>
      <c r="M1753" s="65">
        <v>367114.5</v>
      </c>
      <c r="N1753" s="87">
        <v>9707539.8000000007</v>
      </c>
      <c r="O1753" s="87" t="s">
        <v>1228</v>
      </c>
      <c r="P1753" s="87" t="str">
        <f>VLOOKUP(CENSO[[#This Row],[DAP (cm)]],CD[],2,TRUE)</f>
        <v>TORA</v>
      </c>
      <c r="Q1753" s="87" t="str">
        <f>VLOOKUP(CENSO[[#This Row],[DAP (cm)]],DD[],2,TRUE)</f>
        <v>80├ 90</v>
      </c>
      <c r="R1753" s="87" t="str" cm="1">
        <f t="array" ref="R1753">INDEX(_xlfn.TEXTSPLIT(CENSO[[#This Row],[NOME CIENTIFICO]]," "),1)</f>
        <v>Hymenaea</v>
      </c>
      <c r="S1753" s="98" t="s">
        <v>1004</v>
      </c>
      <c r="T1753" s="87">
        <f>_xlfn.MINIFS(CENSO[DAP (cm)],CENSO[NOME CIENTIFICO],CENSO[[#This Row],[NOME CIENTIFICO]])</f>
        <v>41.38028520389279</v>
      </c>
      <c r="U17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753" s="87" t="str">
        <f>IF(CENSO[[#This Row],[DAP (cm)]]&lt;CENSO[[#This Row],[DMCE (cm)]],"DAP &lt; DMCE","DAP ≥ DMCE")</f>
        <v>DAP ≥ DMCE</v>
      </c>
      <c r="W1753" s="87" t="str">
        <f>IF(CENSO[[#This Row],[DAP (cm)]]&gt;200, "Superior", "Inferior")</f>
        <v>Inferior</v>
      </c>
      <c r="X1753" s="87" t="str">
        <f>VLOOKUP(CENSO[[#This Row],[NOME COMUM]],ESPECIES[],4,FALSE)</f>
        <v>Não</v>
      </c>
      <c r="Y1753" s="87" t="str">
        <f>IF(IFERROR(VLOOKUP(CENSO[[#This Row],[NOME COMUM]],COMERCIAIS[],2, FALSE), "Não") &lt;&gt; "Não", "Sim", "Não")</f>
        <v>Sim</v>
      </c>
      <c r="Z1753" s="133">
        <f>CENSO[[#This Row],[g (m²)]]/SUM(AEEF[AEEF-UT])</f>
        <v>1.0915793541586703E-3</v>
      </c>
      <c r="AA1753" s="133">
        <f>CENSO[[#This Row],[v (m³)]]/SUM(AEEF[AEEF-UT])</f>
        <v>1.7574427601954594E-2</v>
      </c>
    </row>
    <row r="1754" spans="1:27" ht="14">
      <c r="A1754" s="86">
        <v>1</v>
      </c>
      <c r="B1754" s="86">
        <v>1</v>
      </c>
      <c r="C1754" s="63">
        <v>54</v>
      </c>
      <c r="D1754" s="63">
        <v>1753</v>
      </c>
      <c r="E1754" s="63" t="str">
        <f>VLOOKUP(CENSO[[#This Row],[NOME COMUM]],ESPECIES[],2,FALSE)</f>
        <v>Couratari guianensis Aubl.</v>
      </c>
      <c r="F1754" s="64" t="s">
        <v>6</v>
      </c>
      <c r="G1754" s="64">
        <v>125</v>
      </c>
      <c r="H1754" s="97">
        <f>CENSO[[#This Row],[CAP (cm)]]/PI()</f>
        <v>39.788735772973837</v>
      </c>
      <c r="I1754" s="64">
        <v>14</v>
      </c>
      <c r="J1754" s="96">
        <f>(PI()*(CENSO[[#This Row],[DAP (cm)]]^2))/40000</f>
        <v>0.12433979929054324</v>
      </c>
      <c r="K1754" s="96">
        <f>CENSO[[#This Row],[g (m²)]]*CENSO[[#This Row],[H (m)]]*0.7</f>
        <v>1.2185300330473237</v>
      </c>
      <c r="L1754" s="64">
        <v>1</v>
      </c>
      <c r="M1754" s="65">
        <v>367123.5</v>
      </c>
      <c r="N1754" s="87">
        <v>9707538.5</v>
      </c>
      <c r="O1754" s="98" t="s">
        <v>1225</v>
      </c>
      <c r="P1754" s="87" t="str">
        <f>VLOOKUP(CENSO[[#This Row],[DAP (cm)]],CD[],2,TRUE)</f>
        <v>TORETE</v>
      </c>
      <c r="Q1754" s="87" t="str">
        <f>VLOOKUP(CENSO[[#This Row],[DAP (cm)]],DD[],2,TRUE)</f>
        <v>30├ 40</v>
      </c>
      <c r="R1754" s="87" t="str" cm="1">
        <f t="array" ref="R1754">INDEX(_xlfn.TEXTSPLIT(CENSO[[#This Row],[NOME CIENTIFICO]]," "),1)</f>
        <v>Couratari</v>
      </c>
      <c r="S1754" s="98" t="s">
        <v>1004</v>
      </c>
      <c r="T1754" s="87">
        <f>_xlfn.MINIFS(CENSO[DAP (cm)],CENSO[NOME CIENTIFICO],CENSO[[#This Row],[NOME CIENTIFICO]])</f>
        <v>38.833806114422465</v>
      </c>
      <c r="U17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54" s="87" t="str">
        <f>IF(CENSO[[#This Row],[DAP (cm)]]&lt;CENSO[[#This Row],[DMCE (cm)]],"DAP &lt; DMCE","DAP ≥ DMCE")</f>
        <v>DAP &lt; DMCE</v>
      </c>
      <c r="W1754" s="87" t="str">
        <f>IF(CENSO[[#This Row],[DAP (cm)]]&gt;200, "Superior", "Inferior")</f>
        <v>Inferior</v>
      </c>
      <c r="X1754" s="87" t="str">
        <f>VLOOKUP(CENSO[[#This Row],[NOME COMUM]],ESPECIES[],4,FALSE)</f>
        <v>Não</v>
      </c>
      <c r="Y1754" s="87" t="str">
        <f>IF(IFERROR(VLOOKUP(CENSO[[#This Row],[NOME COMUM]],COMERCIAIS[],2, FALSE), "Não") &lt;&gt; "Não", "Sim", "Não")</f>
        <v>Sim</v>
      </c>
      <c r="Z1754" s="133">
        <f>CENSO[[#This Row],[g (m²)]]/SUM(AEEF[AEEF-UT])</f>
        <v>2.175500944990973E-4</v>
      </c>
      <c r="AA1754" s="133">
        <f>CENSO[[#This Row],[v (m³)]]/SUM(AEEF[AEEF-UT])</f>
        <v>2.1319909260911533E-3</v>
      </c>
    </row>
    <row r="1755" spans="1:27" ht="14">
      <c r="A1755" s="86">
        <v>1</v>
      </c>
      <c r="B1755" s="86">
        <v>1</v>
      </c>
      <c r="C1755" s="63">
        <v>54</v>
      </c>
      <c r="D1755" s="63">
        <v>1754</v>
      </c>
      <c r="E1755" s="63" t="str">
        <f>VLOOKUP(CENSO[[#This Row],[NOME COMUM]],ESPECIES[],2,FALSE)</f>
        <v>Piptadenia suaveolens Miq.</v>
      </c>
      <c r="F1755" s="64" t="s">
        <v>22</v>
      </c>
      <c r="G1755" s="64">
        <v>223</v>
      </c>
      <c r="H1755" s="97">
        <f>CENSO[[#This Row],[CAP (cm)]]/PI()</f>
        <v>70.983104618985323</v>
      </c>
      <c r="I1755" s="64">
        <v>13</v>
      </c>
      <c r="J1755" s="96">
        <f>(PI()*(CENSO[[#This Row],[DAP (cm)]]^2))/40000</f>
        <v>0.39573080825084317</v>
      </c>
      <c r="K1755" s="96">
        <f>CENSO[[#This Row],[g (m²)]]*CENSO[[#This Row],[H (m)]]*0.7</f>
        <v>3.6011503550826727</v>
      </c>
      <c r="L1755" s="64">
        <v>1</v>
      </c>
      <c r="M1755" s="65">
        <v>367127.799999999</v>
      </c>
      <c r="N1755" s="87">
        <v>9707544.0999999903</v>
      </c>
      <c r="O1755" s="87" t="s">
        <v>1228</v>
      </c>
      <c r="P1755" s="87" t="str">
        <f>VLOOKUP(CENSO[[#This Row],[DAP (cm)]],CD[],2,TRUE)</f>
        <v>TORA</v>
      </c>
      <c r="Q1755" s="87" t="str">
        <f>VLOOKUP(CENSO[[#This Row],[DAP (cm)]],DD[],2,TRUE)</f>
        <v>70├ 80</v>
      </c>
      <c r="R1755" s="87" t="str" cm="1">
        <f t="array" ref="R1755">INDEX(_xlfn.TEXTSPLIT(CENSO[[#This Row],[NOME CIENTIFICO]]," "),1)</f>
        <v>Piptadenia</v>
      </c>
      <c r="S1755" s="98" t="s">
        <v>1004</v>
      </c>
      <c r="T1755" s="87">
        <f>_xlfn.MINIFS(CENSO[DAP (cm)],CENSO[NOME CIENTIFICO],CENSO[[#This Row],[NOME CIENTIFICO]])</f>
        <v>39.788735772973837</v>
      </c>
      <c r="U17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55" s="87" t="str">
        <f>IF(CENSO[[#This Row],[DAP (cm)]]&lt;CENSO[[#This Row],[DMCE (cm)]],"DAP &lt; DMCE","DAP ≥ DMCE")</f>
        <v>DAP ≥ DMCE</v>
      </c>
      <c r="W1755" s="87" t="str">
        <f>IF(CENSO[[#This Row],[DAP (cm)]]&gt;200, "Superior", "Inferior")</f>
        <v>Inferior</v>
      </c>
      <c r="X1755" s="87" t="str">
        <f>VLOOKUP(CENSO[[#This Row],[NOME COMUM]],ESPECIES[],4,FALSE)</f>
        <v>Não</v>
      </c>
      <c r="Y1755" s="87" t="str">
        <f>IF(IFERROR(VLOOKUP(CENSO[[#This Row],[NOME COMUM]],COMERCIAIS[],2, FALSE), "Não") &lt;&gt; "Não", "Sim", "Não")</f>
        <v>Sim</v>
      </c>
      <c r="Z1755" s="133">
        <f>CENSO[[#This Row],[g (m²)]]/SUM(AEEF[AEEF-UT])</f>
        <v>6.9238711355811889E-4</v>
      </c>
      <c r="AA1755" s="133">
        <f>CENSO[[#This Row],[v (m³)]]/SUM(AEEF[AEEF-UT])</f>
        <v>6.3007227333788818E-3</v>
      </c>
    </row>
    <row r="1756" spans="1:27" ht="14">
      <c r="A1756" s="86">
        <v>1</v>
      </c>
      <c r="B1756" s="86">
        <v>1</v>
      </c>
      <c r="C1756" s="63">
        <v>54</v>
      </c>
      <c r="D1756" s="63">
        <v>1755</v>
      </c>
      <c r="E1756" s="63" t="str">
        <f>VLOOKUP(CENSO[[#This Row],[NOME COMUM]],ESPECIES[],2,FALSE)</f>
        <v>Tachigali myrmecophila Ducke</v>
      </c>
      <c r="F1756" s="64" t="s">
        <v>14</v>
      </c>
      <c r="G1756" s="64">
        <v>157</v>
      </c>
      <c r="H1756" s="97">
        <f>CENSO[[#This Row],[CAP (cm)]]/PI()</f>
        <v>49.974652130855141</v>
      </c>
      <c r="I1756" s="64">
        <v>14</v>
      </c>
      <c r="J1756" s="96">
        <f>(PI()*(CENSO[[#This Row],[DAP (cm)]]^2))/40000</f>
        <v>0.19615050961360647</v>
      </c>
      <c r="K1756" s="96">
        <f>CENSO[[#This Row],[g (m²)]]*CENSO[[#This Row],[H (m)]]*0.7</f>
        <v>1.9222749942133432</v>
      </c>
      <c r="L1756" s="64">
        <v>1</v>
      </c>
      <c r="M1756" s="65">
        <v>367215.2</v>
      </c>
      <c r="N1756" s="87">
        <v>9707461</v>
      </c>
      <c r="O1756" s="98" t="s">
        <v>1225</v>
      </c>
      <c r="P1756" s="87" t="str">
        <f>VLOOKUP(CENSO[[#This Row],[DAP (cm)]],CD[],2,TRUE)</f>
        <v>TORETE</v>
      </c>
      <c r="Q1756" s="87" t="str">
        <f>VLOOKUP(CENSO[[#This Row],[DAP (cm)]],DD[],2,TRUE)</f>
        <v>40├ 50</v>
      </c>
      <c r="R1756" s="87" t="str" cm="1">
        <f t="array" ref="R1756">INDEX(_xlfn.TEXTSPLIT(CENSO[[#This Row],[NOME CIENTIFICO]]," "),1)</f>
        <v>Tachigali</v>
      </c>
      <c r="S1756" s="98" t="s">
        <v>1004</v>
      </c>
      <c r="T1756" s="87">
        <f>_xlfn.MINIFS(CENSO[DAP (cm)],CENSO[NOME CIENTIFICO],CENSO[[#This Row],[NOME CIENTIFICO]])</f>
        <v>39.152116000606256</v>
      </c>
      <c r="U17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56" s="87" t="str">
        <f>IF(CENSO[[#This Row],[DAP (cm)]]&lt;CENSO[[#This Row],[DMCE (cm)]],"DAP &lt; DMCE","DAP ≥ DMCE")</f>
        <v>DAP &lt; DMCE</v>
      </c>
      <c r="W1756" s="87" t="str">
        <f>IF(CENSO[[#This Row],[DAP (cm)]]&gt;200, "Superior", "Inferior")</f>
        <v>Inferior</v>
      </c>
      <c r="X1756" s="87" t="str">
        <f>VLOOKUP(CENSO[[#This Row],[NOME COMUM]],ESPECIES[],4,FALSE)</f>
        <v>Não</v>
      </c>
      <c r="Y1756" s="87" t="str">
        <f>IF(IFERROR(VLOOKUP(CENSO[[#This Row],[NOME COMUM]],COMERCIAIS[],2, FALSE), "Não") &lt;&gt; "Não", "Sim", "Não")</f>
        <v>Sim</v>
      </c>
      <c r="Z1756" s="133">
        <f>CENSO[[#This Row],[g (m²)]]/SUM(AEEF[AEEF-UT])</f>
        <v>3.4319310587572804E-4</v>
      </c>
      <c r="AA1756" s="133">
        <f>CENSO[[#This Row],[v (m³)]]/SUM(AEEF[AEEF-UT])</f>
        <v>3.3632924375821345E-3</v>
      </c>
    </row>
    <row r="1757" spans="1:27" ht="14">
      <c r="A1757" s="86">
        <v>1</v>
      </c>
      <c r="B1757" s="86">
        <v>1</v>
      </c>
      <c r="C1757" s="63">
        <v>54</v>
      </c>
      <c r="D1757" s="63">
        <v>1756</v>
      </c>
      <c r="E1757" s="63" t="str">
        <f>VLOOKUP(CENSO[[#This Row],[NOME COMUM]],ESPECIES[],2,FALSE)</f>
        <v>Piptadenia suaveolens Miq.</v>
      </c>
      <c r="F1757" s="64" t="s">
        <v>22</v>
      </c>
      <c r="G1757" s="64">
        <v>410</v>
      </c>
      <c r="H1757" s="97">
        <f>CENSO[[#This Row],[CAP (cm)]]/PI()</f>
        <v>130.50705333535419</v>
      </c>
      <c r="I1757" s="64">
        <v>22</v>
      </c>
      <c r="J1757" s="96">
        <f>(PI()*(CENSO[[#This Row],[DAP (cm)]]^2))/40000</f>
        <v>1.3376972966873806</v>
      </c>
      <c r="K1757" s="96">
        <f>CENSO[[#This Row],[g (m²)]]*CENSO[[#This Row],[H (m)]]*0.7</f>
        <v>20.60053836898566</v>
      </c>
      <c r="L1757" s="64">
        <v>1</v>
      </c>
      <c r="M1757" s="65">
        <v>367227.2</v>
      </c>
      <c r="N1757" s="87">
        <v>9707450.4000000004</v>
      </c>
      <c r="O1757" s="87" t="s">
        <v>1228</v>
      </c>
      <c r="P1757" s="87" t="str">
        <f>VLOOKUP(CENSO[[#This Row],[DAP (cm)]],CD[],2,TRUE)</f>
        <v>TORA</v>
      </c>
      <c r="Q1757" s="87" t="str">
        <f>VLOOKUP(CENSO[[#This Row],[DAP (cm)]],DD[],2,TRUE)</f>
        <v>130├ 140</v>
      </c>
      <c r="R1757" s="87" t="str" cm="1">
        <f t="array" ref="R1757">INDEX(_xlfn.TEXTSPLIT(CENSO[[#This Row],[NOME CIENTIFICO]]," "),1)</f>
        <v>Piptadenia</v>
      </c>
      <c r="S1757" s="98" t="s">
        <v>1004</v>
      </c>
      <c r="T1757" s="87">
        <f>_xlfn.MINIFS(CENSO[DAP (cm)],CENSO[NOME CIENTIFICO],CENSO[[#This Row],[NOME CIENTIFICO]])</f>
        <v>39.788735772973837</v>
      </c>
      <c r="U17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57" s="87" t="str">
        <f>IF(CENSO[[#This Row],[DAP (cm)]]&lt;CENSO[[#This Row],[DMCE (cm)]],"DAP &lt; DMCE","DAP ≥ DMCE")</f>
        <v>DAP ≥ DMCE</v>
      </c>
      <c r="W1757" s="87" t="str">
        <f>IF(CENSO[[#This Row],[DAP (cm)]]&gt;200, "Superior", "Inferior")</f>
        <v>Inferior</v>
      </c>
      <c r="X1757" s="87" t="str">
        <f>VLOOKUP(CENSO[[#This Row],[NOME COMUM]],ESPECIES[],4,FALSE)</f>
        <v>Não</v>
      </c>
      <c r="Y1757" s="87" t="str">
        <f>IF(IFERROR(VLOOKUP(CENSO[[#This Row],[NOME COMUM]],COMERCIAIS[],2, FALSE), "Não") &lt;&gt; "Não", "Sim", "Não")</f>
        <v>Sim</v>
      </c>
      <c r="Z1757" s="133">
        <f>CENSO[[#This Row],[g (m²)]]/SUM(AEEF[AEEF-UT])</f>
        <v>2.3404909366590886E-3</v>
      </c>
      <c r="AA1757" s="133">
        <f>CENSO[[#This Row],[v (m³)]]/SUM(AEEF[AEEF-UT])</f>
        <v>3.604356042454996E-2</v>
      </c>
    </row>
    <row r="1758" spans="1:27" ht="14">
      <c r="A1758" s="86">
        <v>1</v>
      </c>
      <c r="B1758" s="86">
        <v>1</v>
      </c>
      <c r="C1758" s="63">
        <v>54</v>
      </c>
      <c r="D1758" s="63">
        <v>1757</v>
      </c>
      <c r="E1758" s="63" t="str">
        <f>VLOOKUP(CENSO[[#This Row],[NOME COMUM]],ESPECIES[],2,FALSE)</f>
        <v>Couratari guianensis Aubl.</v>
      </c>
      <c r="F1758" s="64" t="s">
        <v>6</v>
      </c>
      <c r="G1758" s="64">
        <v>170</v>
      </c>
      <c r="H1758" s="97">
        <f>CENSO[[#This Row],[CAP (cm)]]/PI()</f>
        <v>54.112680651244418</v>
      </c>
      <c r="I1758" s="64">
        <v>17</v>
      </c>
      <c r="J1758" s="96">
        <f>(PI()*(CENSO[[#This Row],[DAP (cm)]]^2))/40000</f>
        <v>0.2299788927677888</v>
      </c>
      <c r="K1758" s="96">
        <f>CENSO[[#This Row],[g (m²)]]*CENSO[[#This Row],[H (m)]]*0.7</f>
        <v>2.7367488239366864</v>
      </c>
      <c r="L1758" s="64">
        <v>1</v>
      </c>
      <c r="M1758" s="65">
        <v>367227.5</v>
      </c>
      <c r="N1758" s="87">
        <v>9707447.4000000004</v>
      </c>
      <c r="O1758" s="87" t="s">
        <v>1228</v>
      </c>
      <c r="P1758" s="87" t="str">
        <f>VLOOKUP(CENSO[[#This Row],[DAP (cm)]],CD[],2,TRUE)</f>
        <v>TORA</v>
      </c>
      <c r="Q1758" s="87" t="str">
        <f>VLOOKUP(CENSO[[#This Row],[DAP (cm)]],DD[],2,TRUE)</f>
        <v>50├ 60</v>
      </c>
      <c r="R1758" s="87" t="str" cm="1">
        <f t="array" ref="R1758">INDEX(_xlfn.TEXTSPLIT(CENSO[[#This Row],[NOME CIENTIFICO]]," "),1)</f>
        <v>Couratari</v>
      </c>
      <c r="S1758" s="98" t="s">
        <v>1004</v>
      </c>
      <c r="T1758" s="87">
        <f>_xlfn.MINIFS(CENSO[DAP (cm)],CENSO[NOME CIENTIFICO],CENSO[[#This Row],[NOME CIENTIFICO]])</f>
        <v>38.833806114422465</v>
      </c>
      <c r="U17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58" s="87" t="str">
        <f>IF(CENSO[[#This Row],[DAP (cm)]]&lt;CENSO[[#This Row],[DMCE (cm)]],"DAP &lt; DMCE","DAP ≥ DMCE")</f>
        <v>DAP ≥ DMCE</v>
      </c>
      <c r="W1758" s="87" t="str">
        <f>IF(CENSO[[#This Row],[DAP (cm)]]&gt;200, "Superior", "Inferior")</f>
        <v>Inferior</v>
      </c>
      <c r="X1758" s="87" t="str">
        <f>VLOOKUP(CENSO[[#This Row],[NOME COMUM]],ESPECIES[],4,FALSE)</f>
        <v>Não</v>
      </c>
      <c r="Y1758" s="87" t="str">
        <f>IF(IFERROR(VLOOKUP(CENSO[[#This Row],[NOME COMUM]],COMERCIAIS[],2, FALSE), "Não") &lt;&gt; "Não", "Sim", "Não")</f>
        <v>Sim</v>
      </c>
      <c r="Z1758" s="133">
        <f>CENSO[[#This Row],[g (m²)]]/SUM(AEEF[AEEF-UT])</f>
        <v>4.0238065478553035E-4</v>
      </c>
      <c r="AA1758" s="133">
        <f>CENSO[[#This Row],[v (m³)]]/SUM(AEEF[AEEF-UT])</f>
        <v>4.7883297919478112E-3</v>
      </c>
    </row>
    <row r="1759" spans="1:27" ht="14">
      <c r="A1759" s="86">
        <v>1</v>
      </c>
      <c r="B1759" s="86">
        <v>1</v>
      </c>
      <c r="C1759" s="63">
        <v>54</v>
      </c>
      <c r="D1759" s="63">
        <v>1758</v>
      </c>
      <c r="E1759" s="63" t="str">
        <f>VLOOKUP(CENSO[[#This Row],[NOME COMUM]],ESPECIES[],2,FALSE)</f>
        <v>Apuleia leiocarpa (Vogel) J.F.Macbr.</v>
      </c>
      <c r="F1759" s="64" t="s">
        <v>51</v>
      </c>
      <c r="G1759" s="64">
        <v>330</v>
      </c>
      <c r="H1759" s="97">
        <f>CENSO[[#This Row],[CAP (cm)]]/PI()</f>
        <v>105.04226244065093</v>
      </c>
      <c r="I1759" s="64">
        <v>23</v>
      </c>
      <c r="J1759" s="96">
        <f>(PI()*(CENSO[[#This Row],[DAP (cm)]]^2))/40000</f>
        <v>0.86659866513537021</v>
      </c>
      <c r="K1759" s="96">
        <f>CENSO[[#This Row],[g (m²)]]*CENSO[[#This Row],[H (m)]]*0.7</f>
        <v>13.952238508679461</v>
      </c>
      <c r="L1759" s="64">
        <v>1</v>
      </c>
      <c r="M1759" s="65">
        <v>367218.299999999</v>
      </c>
      <c r="N1759" s="87">
        <v>9707435.5</v>
      </c>
      <c r="O1759" s="87" t="s">
        <v>1228</v>
      </c>
      <c r="P1759" s="87" t="str">
        <f>VLOOKUP(CENSO[[#This Row],[DAP (cm)]],CD[],2,TRUE)</f>
        <v>TORA</v>
      </c>
      <c r="Q1759" s="87" t="str">
        <f>VLOOKUP(CENSO[[#This Row],[DAP (cm)]],DD[],2,TRUE)</f>
        <v>100├ 110</v>
      </c>
      <c r="R1759" s="87" t="str" cm="1">
        <f t="array" ref="R1759">INDEX(_xlfn.TEXTSPLIT(CENSO[[#This Row],[NOME CIENTIFICO]]," "),1)</f>
        <v>Apuleia</v>
      </c>
      <c r="S1759" s="98" t="s">
        <v>1004</v>
      </c>
      <c r="T1759" s="87">
        <f>_xlfn.MINIFS(CENSO[DAP (cm)],CENSO[NOME CIENTIFICO],CENSO[[#This Row],[NOME CIENTIFICO]])</f>
        <v>39.788735772973837</v>
      </c>
      <c r="U17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59" s="87" t="str">
        <f>IF(CENSO[[#This Row],[DAP (cm)]]&lt;CENSO[[#This Row],[DMCE (cm)]],"DAP &lt; DMCE","DAP ≥ DMCE")</f>
        <v>DAP ≥ DMCE</v>
      </c>
      <c r="W1759" s="87" t="str">
        <f>IF(CENSO[[#This Row],[DAP (cm)]]&gt;200, "Superior", "Inferior")</f>
        <v>Inferior</v>
      </c>
      <c r="X1759" s="87" t="str">
        <f>VLOOKUP(CENSO[[#This Row],[NOME COMUM]],ESPECIES[],4,FALSE)</f>
        <v>Não</v>
      </c>
      <c r="Y1759" s="87" t="str">
        <f>IF(IFERROR(VLOOKUP(CENSO[[#This Row],[NOME COMUM]],COMERCIAIS[],2, FALSE), "Não") &lt;&gt; "Não", "Sim", "Não")</f>
        <v>Sim</v>
      </c>
      <c r="Z1759" s="133">
        <f>CENSO[[#This Row],[g (m²)]]/SUM(AEEF[AEEF-UT])</f>
        <v>1.5162371386209085E-3</v>
      </c>
      <c r="AA1759" s="133">
        <f>CENSO[[#This Row],[v (m³)]]/SUM(AEEF[AEEF-UT])</f>
        <v>2.4411417931796627E-2</v>
      </c>
    </row>
    <row r="1760" spans="1:27" ht="14">
      <c r="A1760" s="86">
        <v>1</v>
      </c>
      <c r="B1760" s="86">
        <v>1</v>
      </c>
      <c r="C1760" s="63">
        <v>54</v>
      </c>
      <c r="D1760" s="63">
        <v>1759</v>
      </c>
      <c r="E1760" s="63" t="str">
        <f>VLOOKUP(CENSO[[#This Row],[NOME COMUM]],ESPECIES[],2,FALSE)</f>
        <v>Couratari guianensis Aubl.</v>
      </c>
      <c r="F1760" s="64" t="s">
        <v>6</v>
      </c>
      <c r="G1760" s="64">
        <v>178</v>
      </c>
      <c r="H1760" s="97">
        <f>CENSO[[#This Row],[CAP (cm)]]/PI()</f>
        <v>56.659159740714742</v>
      </c>
      <c r="I1760" s="64">
        <v>16</v>
      </c>
      <c r="J1760" s="96">
        <f>(PI()*(CENSO[[#This Row],[DAP (cm)]]^2))/40000</f>
        <v>0.2521332608461806</v>
      </c>
      <c r="K1760" s="96">
        <f>CENSO[[#This Row],[g (m²)]]*CENSO[[#This Row],[H (m)]]*0.7</f>
        <v>2.8238925214772226</v>
      </c>
      <c r="L1760" s="64">
        <v>1</v>
      </c>
      <c r="M1760" s="65">
        <v>367222.09999999899</v>
      </c>
      <c r="N1760" s="87">
        <v>9707432.0999999903</v>
      </c>
      <c r="O1760" s="87" t="s">
        <v>1228</v>
      </c>
      <c r="P1760" s="87" t="str">
        <f>VLOOKUP(CENSO[[#This Row],[DAP (cm)]],CD[],2,TRUE)</f>
        <v>TORA</v>
      </c>
      <c r="Q1760" s="87" t="str">
        <f>VLOOKUP(CENSO[[#This Row],[DAP (cm)]],DD[],2,TRUE)</f>
        <v>50├ 60</v>
      </c>
      <c r="R1760" s="87" t="str" cm="1">
        <f t="array" ref="R1760">INDEX(_xlfn.TEXTSPLIT(CENSO[[#This Row],[NOME CIENTIFICO]]," "),1)</f>
        <v>Couratari</v>
      </c>
      <c r="S1760" s="98" t="s">
        <v>1004</v>
      </c>
      <c r="T1760" s="87">
        <f>_xlfn.MINIFS(CENSO[DAP (cm)],CENSO[NOME CIENTIFICO],CENSO[[#This Row],[NOME CIENTIFICO]])</f>
        <v>38.833806114422465</v>
      </c>
      <c r="U17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60" s="87" t="str">
        <f>IF(CENSO[[#This Row],[DAP (cm)]]&lt;CENSO[[#This Row],[DMCE (cm)]],"DAP &lt; DMCE","DAP ≥ DMCE")</f>
        <v>DAP ≥ DMCE</v>
      </c>
      <c r="W1760" s="87" t="str">
        <f>IF(CENSO[[#This Row],[DAP (cm)]]&gt;200, "Superior", "Inferior")</f>
        <v>Inferior</v>
      </c>
      <c r="X1760" s="87" t="str">
        <f>VLOOKUP(CENSO[[#This Row],[NOME COMUM]],ESPECIES[],4,FALSE)</f>
        <v>Não</v>
      </c>
      <c r="Y1760" s="87" t="str">
        <f>IF(IFERROR(VLOOKUP(CENSO[[#This Row],[NOME COMUM]],COMERCIAIS[],2, FALSE), "Não") &lt;&gt; "Não", "Sim", "Não")</f>
        <v>Sim</v>
      </c>
      <c r="Z1760" s="133">
        <f>CENSO[[#This Row],[g (m²)]]/SUM(AEEF[AEEF-UT])</f>
        <v>4.4114286042300146E-4</v>
      </c>
      <c r="AA1760" s="133">
        <f>CENSO[[#This Row],[v (m³)]]/SUM(AEEF[AEEF-UT])</f>
        <v>4.940800036737616E-3</v>
      </c>
    </row>
    <row r="1761" spans="1:27" ht="14">
      <c r="A1761" s="86">
        <v>1</v>
      </c>
      <c r="B1761" s="86">
        <v>1</v>
      </c>
      <c r="C1761" s="63">
        <v>55</v>
      </c>
      <c r="D1761" s="63">
        <v>1760</v>
      </c>
      <c r="E1761" s="63" t="str">
        <f>VLOOKUP(CENSO[[#This Row],[NOME COMUM]],ESPECIES[],2,FALSE)</f>
        <v>Astronium lecointei Ducke</v>
      </c>
      <c r="F1761" s="64" t="s">
        <v>5</v>
      </c>
      <c r="G1761" s="64">
        <v>160</v>
      </c>
      <c r="H1761" s="97">
        <f>CENSO[[#This Row],[CAP (cm)]]/PI()</f>
        <v>50.929581789406512</v>
      </c>
      <c r="I1761" s="64">
        <v>15</v>
      </c>
      <c r="J1761" s="96">
        <f>(PI()*(CENSO[[#This Row],[DAP (cm)]]^2))/40000</f>
        <v>0.20371832715762608</v>
      </c>
      <c r="K1761" s="96">
        <f>CENSO[[#This Row],[g (m²)]]*CENSO[[#This Row],[H (m)]]*0.7</f>
        <v>2.1390424351550736</v>
      </c>
      <c r="L1761" s="64">
        <v>1</v>
      </c>
      <c r="M1761" s="65">
        <v>367234.426199565</v>
      </c>
      <c r="N1761" s="87">
        <v>9707385.9639322497</v>
      </c>
      <c r="O1761" s="87" t="s">
        <v>1228</v>
      </c>
      <c r="P1761" s="87" t="str">
        <f>VLOOKUP(CENSO[[#This Row],[DAP (cm)]],CD[],2,TRUE)</f>
        <v>TORA</v>
      </c>
      <c r="Q1761" s="87" t="str">
        <f>VLOOKUP(CENSO[[#This Row],[DAP (cm)]],DD[],2,TRUE)</f>
        <v>50├ 60</v>
      </c>
      <c r="R1761" s="87" t="str" cm="1">
        <f t="array" ref="R1761">INDEX(_xlfn.TEXTSPLIT(CENSO[[#This Row],[NOME CIENTIFICO]]," "),1)</f>
        <v>Astronium</v>
      </c>
      <c r="S1761" s="98" t="s">
        <v>1004</v>
      </c>
      <c r="T1761" s="87">
        <f>_xlfn.MINIFS(CENSO[DAP (cm)],CENSO[NOME CIENTIFICO],CENSO[[#This Row],[NOME CIENTIFICO]])</f>
        <v>40.107045659157627</v>
      </c>
      <c r="U17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761" s="87" t="str">
        <f>IF(CENSO[[#This Row],[DAP (cm)]]&lt;CENSO[[#This Row],[DMCE (cm)]],"DAP &lt; DMCE","DAP ≥ DMCE")</f>
        <v>DAP ≥ DMCE</v>
      </c>
      <c r="W1761" s="87" t="str">
        <f>IF(CENSO[[#This Row],[DAP (cm)]]&gt;200, "Superior", "Inferior")</f>
        <v>Inferior</v>
      </c>
      <c r="X1761" s="87" t="str">
        <f>VLOOKUP(CENSO[[#This Row],[NOME COMUM]],ESPECIES[],4,FALSE)</f>
        <v>Não</v>
      </c>
      <c r="Y1761" s="87" t="str">
        <f>IF(IFERROR(VLOOKUP(CENSO[[#This Row],[NOME COMUM]],COMERCIAIS[],2, FALSE), "Não") &lt;&gt; "Não", "Sim", "Não")</f>
        <v>Sim</v>
      </c>
      <c r="Z1761" s="133">
        <f>CENSO[[#This Row],[g (m²)]]/SUM(AEEF[AEEF-UT])</f>
        <v>3.5643407482732108E-4</v>
      </c>
      <c r="AA1761" s="133">
        <f>CENSO[[#This Row],[v (m³)]]/SUM(AEEF[AEEF-UT])</f>
        <v>3.7425577856868707E-3</v>
      </c>
    </row>
    <row r="1762" spans="1:27" ht="14">
      <c r="A1762" s="86">
        <v>1</v>
      </c>
      <c r="B1762" s="86">
        <v>1</v>
      </c>
      <c r="C1762" s="63">
        <v>55</v>
      </c>
      <c r="D1762" s="63">
        <v>1761</v>
      </c>
      <c r="E1762" s="63" t="str">
        <f>VLOOKUP(CENSO[[#This Row],[NOME COMUM]],ESPECIES[],2,FALSE)</f>
        <v>Mezilaurus Itauba (Meisn.) Taub. ex Mez</v>
      </c>
      <c r="F1762" s="64" t="s">
        <v>8</v>
      </c>
      <c r="G1762" s="64">
        <v>220</v>
      </c>
      <c r="H1762" s="97">
        <f>CENSO[[#This Row],[CAP (cm)]]/PI()</f>
        <v>70.028174960433944</v>
      </c>
      <c r="I1762" s="64">
        <v>20</v>
      </c>
      <c r="J1762" s="96">
        <f>(PI()*(CENSO[[#This Row],[DAP (cm)]]^2))/40000</f>
        <v>0.3851549622823866</v>
      </c>
      <c r="K1762" s="96">
        <f>CENSO[[#This Row],[g (m²)]]*CENSO[[#This Row],[H (m)]]*0.7</f>
        <v>5.3921694719534123</v>
      </c>
      <c r="L1762" s="64">
        <v>1</v>
      </c>
      <c r="M1762" s="65">
        <v>367197</v>
      </c>
      <c r="N1762" s="87">
        <v>9707437.9000000004</v>
      </c>
      <c r="O1762" s="87" t="s">
        <v>1227</v>
      </c>
      <c r="P1762" s="87" t="str">
        <f>VLOOKUP(CENSO[[#This Row],[DAP (cm)]],CD[],2,TRUE)</f>
        <v>TORA</v>
      </c>
      <c r="Q1762" s="87" t="str">
        <f>VLOOKUP(CENSO[[#This Row],[DAP (cm)]],DD[],2,TRUE)</f>
        <v>70├ 80</v>
      </c>
      <c r="R1762" s="87" t="str" cm="1">
        <f t="array" ref="R1762">INDEX(_xlfn.TEXTSPLIT(CENSO[[#This Row],[NOME CIENTIFICO]]," "),1)</f>
        <v>Mezilaurus</v>
      </c>
      <c r="S1762" s="98" t="s">
        <v>1004</v>
      </c>
      <c r="T1762" s="87">
        <f>_xlfn.MINIFS(CENSO[DAP (cm)],CENSO[NOME CIENTIFICO],CENSO[[#This Row],[NOME CIENTIFICO]])</f>
        <v>41.38028520389279</v>
      </c>
      <c r="U17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762" s="87" t="str">
        <f>IF(CENSO[[#This Row],[DAP (cm)]]&lt;CENSO[[#This Row],[DMCE (cm)]],"DAP &lt; DMCE","DAP ≥ DMCE")</f>
        <v>DAP ≥ DMCE</v>
      </c>
      <c r="W1762" s="87" t="str">
        <f>IF(CENSO[[#This Row],[DAP (cm)]]&gt;200, "Superior", "Inferior")</f>
        <v>Inferior</v>
      </c>
      <c r="X1762" s="87" t="str">
        <f>VLOOKUP(CENSO[[#This Row],[NOME COMUM]],ESPECIES[],4,FALSE)</f>
        <v>Não</v>
      </c>
      <c r="Y1762" s="87" t="str">
        <f>IF(IFERROR(VLOOKUP(CENSO[[#This Row],[NOME COMUM]],COMERCIAIS[],2, FALSE), "Não") &lt;&gt; "Não", "Sim", "Não")</f>
        <v>Não</v>
      </c>
      <c r="Z1762" s="133">
        <f>CENSO[[#This Row],[g (m²)]]/SUM(AEEF[AEEF-UT])</f>
        <v>6.7388317272040353E-4</v>
      </c>
      <c r="AA1762" s="133">
        <f>CENSO[[#This Row],[v (m³)]]/SUM(AEEF[AEEF-UT])</f>
        <v>9.4343644180856483E-3</v>
      </c>
    </row>
    <row r="1763" spans="1:27" ht="14">
      <c r="A1763" s="86">
        <v>1</v>
      </c>
      <c r="B1763" s="86">
        <v>1</v>
      </c>
      <c r="C1763" s="63">
        <v>55</v>
      </c>
      <c r="D1763" s="63">
        <v>1762</v>
      </c>
      <c r="E1763" s="63" t="str">
        <f>VLOOKUP(CENSO[[#This Row],[NOME COMUM]],ESPECIES[],2,FALSE)</f>
        <v>Ceiba pentandra (L.) Gaertn.</v>
      </c>
      <c r="F1763" s="64" t="s">
        <v>28</v>
      </c>
      <c r="G1763" s="64">
        <v>300</v>
      </c>
      <c r="H1763" s="97">
        <f>CENSO[[#This Row],[CAP (cm)]]/PI()</f>
        <v>95.4929658551372</v>
      </c>
      <c r="I1763" s="64">
        <v>22</v>
      </c>
      <c r="J1763" s="96">
        <f>(PI()*(CENSO[[#This Row],[DAP (cm)]]^2))/40000</f>
        <v>0.7161972439135289</v>
      </c>
      <c r="K1763" s="96">
        <f>CENSO[[#This Row],[g (m²)]]*CENSO[[#This Row],[H (m)]]*0.7</f>
        <v>11.029437556268345</v>
      </c>
      <c r="L1763" s="64">
        <v>2</v>
      </c>
      <c r="M1763" s="65">
        <v>367191.09999999899</v>
      </c>
      <c r="N1763" s="87">
        <v>9707441.8000000007</v>
      </c>
      <c r="O1763" s="98" t="s">
        <v>1225</v>
      </c>
      <c r="P1763" s="87" t="str">
        <f>VLOOKUP(CENSO[[#This Row],[DAP (cm)]],CD[],2,TRUE)</f>
        <v>TORA</v>
      </c>
      <c r="Q1763" s="87" t="str">
        <f>VLOOKUP(CENSO[[#This Row],[DAP (cm)]],DD[],2,TRUE)</f>
        <v>90├ 100</v>
      </c>
      <c r="R1763" s="87" t="str" cm="1">
        <f t="array" ref="R1763">INDEX(_xlfn.TEXTSPLIT(CENSO[[#This Row],[NOME CIENTIFICO]]," "),1)</f>
        <v>Ceiba</v>
      </c>
      <c r="S1763" s="98" t="s">
        <v>1004</v>
      </c>
      <c r="T1763" s="87">
        <f>_xlfn.MINIFS(CENSO[DAP (cm)],CENSO[NOME CIENTIFICO],CENSO[[#This Row],[NOME CIENTIFICO]])</f>
        <v>95.4929658551372</v>
      </c>
      <c r="U17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105.4929658551372</v>
      </c>
      <c r="V1763" s="87" t="str">
        <f>IF(CENSO[[#This Row],[DAP (cm)]]&lt;CENSO[[#This Row],[DMCE (cm)]],"DAP &lt; DMCE","DAP ≥ DMCE")</f>
        <v>DAP &lt; DMCE</v>
      </c>
      <c r="W1763" s="87" t="str">
        <f>IF(CENSO[[#This Row],[DAP (cm)]]&gt;200, "Superior", "Inferior")</f>
        <v>Inferior</v>
      </c>
      <c r="X1763" s="87" t="str">
        <f>VLOOKUP(CENSO[[#This Row],[NOME COMUM]],ESPECIES[],4,FALSE)</f>
        <v>Não</v>
      </c>
      <c r="Y1763" s="87" t="str">
        <f>IF(IFERROR(VLOOKUP(CENSO[[#This Row],[NOME COMUM]],COMERCIAIS[],2, FALSE), "Não") &lt;&gt; "Não", "Sim", "Não")</f>
        <v>Não</v>
      </c>
      <c r="Z1763" s="133">
        <f>CENSO[[#This Row],[g (m²)]]/SUM(AEEF[AEEF-UT])</f>
        <v>1.2530885443148001E-3</v>
      </c>
      <c r="AA1763" s="133">
        <f>CENSO[[#This Row],[v (m³)]]/SUM(AEEF[AEEF-UT])</f>
        <v>1.929756358244792E-2</v>
      </c>
    </row>
    <row r="1764" spans="1:27" ht="14">
      <c r="A1764" s="86">
        <v>1</v>
      </c>
      <c r="B1764" s="86">
        <v>1</v>
      </c>
      <c r="C1764" s="63">
        <v>55</v>
      </c>
      <c r="D1764" s="63">
        <v>1763</v>
      </c>
      <c r="E1764" s="63" t="str">
        <f>VLOOKUP(CENSO[[#This Row],[NOME COMUM]],ESPECIES[],2,FALSE)</f>
        <v>Parkia pendula (Willd.) Benth. ex Walp.</v>
      </c>
      <c r="F1764" s="64" t="s">
        <v>24</v>
      </c>
      <c r="G1764" s="64">
        <v>225</v>
      </c>
      <c r="H1764" s="97">
        <f>CENSO[[#This Row],[CAP (cm)]]/PI()</f>
        <v>71.619724391352904</v>
      </c>
      <c r="I1764" s="64">
        <v>14</v>
      </c>
      <c r="J1764" s="96">
        <f>(PI()*(CENSO[[#This Row],[DAP (cm)]]^2))/40000</f>
        <v>0.4028609497013601</v>
      </c>
      <c r="K1764" s="96">
        <f>CENSO[[#This Row],[g (m²)]]*CENSO[[#This Row],[H (m)]]*0.7</f>
        <v>3.9480373070733288</v>
      </c>
      <c r="L1764" s="64">
        <v>1</v>
      </c>
      <c r="M1764" s="65">
        <v>367178</v>
      </c>
      <c r="N1764" s="87">
        <v>9707442.6999999899</v>
      </c>
      <c r="O1764" s="87" t="s">
        <v>1228</v>
      </c>
      <c r="P1764" s="87" t="str">
        <f>VLOOKUP(CENSO[[#This Row],[DAP (cm)]],CD[],2,TRUE)</f>
        <v>TORA</v>
      </c>
      <c r="Q1764" s="87" t="str">
        <f>VLOOKUP(CENSO[[#This Row],[DAP (cm)]],DD[],2,TRUE)</f>
        <v>70├ 80</v>
      </c>
      <c r="R1764" s="87" t="str" cm="1">
        <f t="array" ref="R1764">INDEX(_xlfn.TEXTSPLIT(CENSO[[#This Row],[NOME CIENTIFICO]]," "),1)</f>
        <v>Parkia</v>
      </c>
      <c r="S1764" s="98" t="s">
        <v>1004</v>
      </c>
      <c r="T1764" s="87">
        <f>_xlfn.MINIFS(CENSO[DAP (cm)],CENSO[NOME CIENTIFICO],CENSO[[#This Row],[NOME CIENTIFICO]])</f>
        <v>40.107045659157627</v>
      </c>
      <c r="U17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764" s="87" t="str">
        <f>IF(CENSO[[#This Row],[DAP (cm)]]&lt;CENSO[[#This Row],[DMCE (cm)]],"DAP &lt; DMCE","DAP ≥ DMCE")</f>
        <v>DAP ≥ DMCE</v>
      </c>
      <c r="W1764" s="87" t="str">
        <f>IF(CENSO[[#This Row],[DAP (cm)]]&gt;200, "Superior", "Inferior")</f>
        <v>Inferior</v>
      </c>
      <c r="X1764" s="87" t="str">
        <f>VLOOKUP(CENSO[[#This Row],[NOME COMUM]],ESPECIES[],4,FALSE)</f>
        <v>Não</v>
      </c>
      <c r="Y1764" s="87" t="str">
        <f>IF(IFERROR(VLOOKUP(CENSO[[#This Row],[NOME COMUM]],COMERCIAIS[],2, FALSE), "Não") &lt;&gt; "Não", "Sim", "Não")</f>
        <v>Sim</v>
      </c>
      <c r="Z1764" s="133">
        <f>CENSO[[#This Row],[g (m²)]]/SUM(AEEF[AEEF-UT])</f>
        <v>7.0486230617707523E-4</v>
      </c>
      <c r="AA1764" s="133">
        <f>CENSO[[#This Row],[v (m³)]]/SUM(AEEF[AEEF-UT])</f>
        <v>6.9076506005353363E-3</v>
      </c>
    </row>
    <row r="1765" spans="1:27" ht="14">
      <c r="A1765" s="86">
        <v>1</v>
      </c>
      <c r="B1765" s="86">
        <v>1</v>
      </c>
      <c r="C1765" s="63">
        <v>55</v>
      </c>
      <c r="D1765" s="63">
        <v>1764</v>
      </c>
      <c r="E1765" s="63" t="str">
        <f>VLOOKUP(CENSO[[#This Row],[NOME COMUM]],ESPECIES[],2,FALSE)</f>
        <v>Parkia multijuga Benth.</v>
      </c>
      <c r="F1765" s="64" t="s">
        <v>75</v>
      </c>
      <c r="G1765" s="64">
        <v>183</v>
      </c>
      <c r="H1765" s="97">
        <f>CENSO[[#This Row],[CAP (cm)]]/PI()</f>
        <v>58.250709171633694</v>
      </c>
      <c r="I1765" s="64">
        <v>18</v>
      </c>
      <c r="J1765" s="96">
        <f>(PI()*(CENSO[[#This Row],[DAP (cm)]]^2))/40000</f>
        <v>0.26649699446022412</v>
      </c>
      <c r="K1765" s="96">
        <f>CENSO[[#This Row],[g (m²)]]*CENSO[[#This Row],[H (m)]]*0.7</f>
        <v>3.3578621301988236</v>
      </c>
      <c r="L1765" s="64">
        <v>1</v>
      </c>
      <c r="M1765" s="65">
        <v>367078.5</v>
      </c>
      <c r="N1765" s="87">
        <v>9707522.1999999899</v>
      </c>
      <c r="O1765" s="87" t="s">
        <v>1227</v>
      </c>
      <c r="P1765" s="87" t="str">
        <f>VLOOKUP(CENSO[[#This Row],[DAP (cm)]],CD[],2,TRUE)</f>
        <v>TORA</v>
      </c>
      <c r="Q1765" s="87" t="str">
        <f>VLOOKUP(CENSO[[#This Row],[DAP (cm)]],DD[],2,TRUE)</f>
        <v>50├ 60</v>
      </c>
      <c r="R1765" s="87" t="str" cm="1">
        <f t="array" ref="R1765">INDEX(_xlfn.TEXTSPLIT(CENSO[[#This Row],[NOME CIENTIFICO]]," "),1)</f>
        <v>Parkia</v>
      </c>
      <c r="S1765" s="98" t="s">
        <v>1004</v>
      </c>
      <c r="T1765" s="87">
        <f>_xlfn.MINIFS(CENSO[DAP (cm)],CENSO[NOME CIENTIFICO],CENSO[[#This Row],[NOME CIENTIFICO]])</f>
        <v>39.788735772973837</v>
      </c>
      <c r="U17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65" s="87" t="str">
        <f>IF(CENSO[[#This Row],[DAP (cm)]]&lt;CENSO[[#This Row],[DMCE (cm)]],"DAP &lt; DMCE","DAP ≥ DMCE")</f>
        <v>DAP ≥ DMCE</v>
      </c>
      <c r="W1765" s="87" t="str">
        <f>IF(CENSO[[#This Row],[DAP (cm)]]&gt;200, "Superior", "Inferior")</f>
        <v>Inferior</v>
      </c>
      <c r="X1765" s="87" t="str">
        <f>VLOOKUP(CENSO[[#This Row],[NOME COMUM]],ESPECIES[],4,FALSE)</f>
        <v>Não</v>
      </c>
      <c r="Y1765" s="87" t="str">
        <f>IF(IFERROR(VLOOKUP(CENSO[[#This Row],[NOME COMUM]],COMERCIAIS[],2, FALSE), "Não") &lt;&gt; "Não", "Sim", "Não")</f>
        <v>Não</v>
      </c>
      <c r="Z1765" s="133">
        <f>CENSO[[#This Row],[g (m²)]]/SUM(AEEF[AEEF-UT])</f>
        <v>4.6627424733953712E-4</v>
      </c>
      <c r="AA1765" s="133">
        <f>CENSO[[#This Row],[v (m³)]]/SUM(AEEF[AEEF-UT])</f>
        <v>5.8750555164781672E-3</v>
      </c>
    </row>
    <row r="1766" spans="1:27" ht="14">
      <c r="A1766" s="86">
        <v>1</v>
      </c>
      <c r="B1766" s="86">
        <v>1</v>
      </c>
      <c r="C1766" s="63">
        <v>55</v>
      </c>
      <c r="D1766" s="63">
        <v>1765</v>
      </c>
      <c r="E1766" s="63" t="str">
        <f>VLOOKUP(CENSO[[#This Row],[NOME COMUM]],ESPECIES[],2,FALSE)</f>
        <v>Copaifera guianensis Desf.</v>
      </c>
      <c r="F1766" s="64" t="s">
        <v>7</v>
      </c>
      <c r="G1766" s="64">
        <v>227</v>
      </c>
      <c r="H1766" s="97">
        <f>CENSO[[#This Row],[CAP (cm)]]/PI()</f>
        <v>72.256344163720485</v>
      </c>
      <c r="I1766" s="64">
        <v>18</v>
      </c>
      <c r="J1766" s="96">
        <f>(PI()*(CENSO[[#This Row],[DAP (cm)]]^2))/40000</f>
        <v>0.41005475312911377</v>
      </c>
      <c r="K1766" s="96">
        <f>CENSO[[#This Row],[g (m²)]]*CENSO[[#This Row],[H (m)]]*0.7</f>
        <v>5.1666898894268334</v>
      </c>
      <c r="L1766" s="64">
        <v>1</v>
      </c>
      <c r="M1766" s="65">
        <v>367022.799999999</v>
      </c>
      <c r="N1766" s="87">
        <v>9707551.5</v>
      </c>
      <c r="O1766" s="87" t="s">
        <v>1227</v>
      </c>
      <c r="P1766" s="87" t="str">
        <f>VLOOKUP(CENSO[[#This Row],[DAP (cm)]],CD[],2,TRUE)</f>
        <v>TORA</v>
      </c>
      <c r="Q1766" s="87" t="str">
        <f>VLOOKUP(CENSO[[#This Row],[DAP (cm)]],DD[],2,TRUE)</f>
        <v>70├ 80</v>
      </c>
      <c r="R1766" s="87" t="str" cm="1">
        <f t="array" ref="R1766">INDEX(_xlfn.TEXTSPLIT(CENSO[[#This Row],[NOME CIENTIFICO]]," "),1)</f>
        <v>Copaifera</v>
      </c>
      <c r="S1766" s="98" t="s">
        <v>1004</v>
      </c>
      <c r="T1766" s="87">
        <f>_xlfn.MINIFS(CENSO[DAP (cm)],CENSO[NOME CIENTIFICO],CENSO[[#This Row],[NOME CIENTIFICO]])</f>
        <v>51.884511447957884</v>
      </c>
      <c r="U17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61.884511447957884</v>
      </c>
      <c r="V1766" s="87" t="str">
        <f>IF(CENSO[[#This Row],[DAP (cm)]]&lt;CENSO[[#This Row],[DMCE (cm)]],"DAP &lt; DMCE","DAP ≥ DMCE")</f>
        <v>DAP ≥ DMCE</v>
      </c>
      <c r="W1766" s="87" t="str">
        <f>IF(CENSO[[#This Row],[DAP (cm)]]&gt;200, "Superior", "Inferior")</f>
        <v>Inferior</v>
      </c>
      <c r="X1766" s="87" t="str">
        <f>VLOOKUP(CENSO[[#This Row],[NOME COMUM]],ESPECIES[],4,FALSE)</f>
        <v>Não</v>
      </c>
      <c r="Y1766" s="87" t="str">
        <f>IF(IFERROR(VLOOKUP(CENSO[[#This Row],[NOME COMUM]],COMERCIAIS[],2, FALSE), "Não") &lt;&gt; "Não", "Sim", "Não")</f>
        <v>Não</v>
      </c>
      <c r="Z1766" s="133">
        <f>CENSO[[#This Row],[g (m²)]]/SUM(AEEF[AEEF-UT])</f>
        <v>7.1744888444441493E-4</v>
      </c>
      <c r="AA1766" s="133">
        <f>CENSO[[#This Row],[v (m³)]]/SUM(AEEF[AEEF-UT])</f>
        <v>9.0398559439996279E-3</v>
      </c>
    </row>
    <row r="1767" spans="1:27" ht="14">
      <c r="A1767" s="86">
        <v>1</v>
      </c>
      <c r="B1767" s="86">
        <v>1</v>
      </c>
      <c r="C1767" s="63">
        <v>55</v>
      </c>
      <c r="D1767" s="63">
        <v>1766</v>
      </c>
      <c r="E1767" s="63" t="str">
        <f>VLOOKUP(CENSO[[#This Row],[NOME COMUM]],ESPECIES[],2,FALSE)</f>
        <v>Tachigali myrmecophila Ducke</v>
      </c>
      <c r="F1767" s="64" t="s">
        <v>14</v>
      </c>
      <c r="G1767" s="64">
        <v>150</v>
      </c>
      <c r="H1767" s="97">
        <f>CENSO[[#This Row],[CAP (cm)]]/PI()</f>
        <v>47.7464829275686</v>
      </c>
      <c r="I1767" s="64">
        <v>14</v>
      </c>
      <c r="J1767" s="96">
        <f>(PI()*(CENSO[[#This Row],[DAP (cm)]]^2))/40000</f>
        <v>0.17904931097838223</v>
      </c>
      <c r="K1767" s="96">
        <f>CENSO[[#This Row],[g (m²)]]*CENSO[[#This Row],[H (m)]]*0.7</f>
        <v>1.7546832475881458</v>
      </c>
      <c r="L1767" s="64">
        <v>1</v>
      </c>
      <c r="M1767" s="65">
        <v>367023.2</v>
      </c>
      <c r="N1767" s="87">
        <v>9707561.8000000007</v>
      </c>
      <c r="O1767" s="98" t="s">
        <v>1225</v>
      </c>
      <c r="P1767" s="87" t="str">
        <f>VLOOKUP(CENSO[[#This Row],[DAP (cm)]],CD[],2,TRUE)</f>
        <v>TORETE</v>
      </c>
      <c r="Q1767" s="87" t="str">
        <f>VLOOKUP(CENSO[[#This Row],[DAP (cm)]],DD[],2,TRUE)</f>
        <v>40├ 50</v>
      </c>
      <c r="R1767" s="87" t="str" cm="1">
        <f t="array" ref="R1767">INDEX(_xlfn.TEXTSPLIT(CENSO[[#This Row],[NOME CIENTIFICO]]," "),1)</f>
        <v>Tachigali</v>
      </c>
      <c r="S1767" s="98" t="s">
        <v>1004</v>
      </c>
      <c r="T1767" s="87">
        <f>_xlfn.MINIFS(CENSO[DAP (cm)],CENSO[NOME CIENTIFICO],CENSO[[#This Row],[NOME CIENTIFICO]])</f>
        <v>39.152116000606256</v>
      </c>
      <c r="U17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67" s="87" t="str">
        <f>IF(CENSO[[#This Row],[DAP (cm)]]&lt;CENSO[[#This Row],[DMCE (cm)]],"DAP &lt; DMCE","DAP ≥ DMCE")</f>
        <v>DAP &lt; DMCE</v>
      </c>
      <c r="W1767" s="87" t="str">
        <f>IF(CENSO[[#This Row],[DAP (cm)]]&gt;200, "Superior", "Inferior")</f>
        <v>Inferior</v>
      </c>
      <c r="X1767" s="87" t="str">
        <f>VLOOKUP(CENSO[[#This Row],[NOME COMUM]],ESPECIES[],4,FALSE)</f>
        <v>Não</v>
      </c>
      <c r="Y1767" s="87" t="str">
        <f>IF(IFERROR(VLOOKUP(CENSO[[#This Row],[NOME COMUM]],COMERCIAIS[],2, FALSE), "Não") &lt;&gt; "Não", "Sim", "Não")</f>
        <v>Sim</v>
      </c>
      <c r="Z1767" s="133">
        <f>CENSO[[#This Row],[g (m²)]]/SUM(AEEF[AEEF-UT])</f>
        <v>3.1327213607870003E-4</v>
      </c>
      <c r="AA1767" s="133">
        <f>CENSO[[#This Row],[v (m³)]]/SUM(AEEF[AEEF-UT])</f>
        <v>3.07006693357126E-3</v>
      </c>
    </row>
    <row r="1768" spans="1:27" ht="14">
      <c r="A1768" s="86">
        <v>1</v>
      </c>
      <c r="B1768" s="86">
        <v>1</v>
      </c>
      <c r="C1768" s="63">
        <v>55</v>
      </c>
      <c r="D1768" s="63">
        <v>1767</v>
      </c>
      <c r="E1768" s="63" t="str">
        <f>VLOOKUP(CENSO[[#This Row],[NOME COMUM]],ESPECIES[],2,FALSE)</f>
        <v>Buchenavia capitata (Vahl) Eichler</v>
      </c>
      <c r="F1768" s="64" t="s">
        <v>10</v>
      </c>
      <c r="G1768" s="64">
        <v>245</v>
      </c>
      <c r="H1768" s="97">
        <f>CENSO[[#This Row],[CAP (cm)]]/PI()</f>
        <v>77.985922115028714</v>
      </c>
      <c r="I1768" s="64">
        <v>25</v>
      </c>
      <c r="J1768" s="96">
        <f>(PI()*(CENSO[[#This Row],[DAP (cm)]]^2))/40000</f>
        <v>0.47766377295455087</v>
      </c>
      <c r="K1768" s="96">
        <f>CENSO[[#This Row],[g (m²)]]*CENSO[[#This Row],[H (m)]]*0.7</f>
        <v>8.3591160267046405</v>
      </c>
      <c r="L1768" s="64">
        <v>1</v>
      </c>
      <c r="M1768" s="65">
        <v>366987.59999999899</v>
      </c>
      <c r="N1768" s="87">
        <v>9707576.0999999903</v>
      </c>
      <c r="O1768" s="87" t="s">
        <v>1227</v>
      </c>
      <c r="P1768" s="87" t="str">
        <f>VLOOKUP(CENSO[[#This Row],[DAP (cm)]],CD[],2,TRUE)</f>
        <v>TORA</v>
      </c>
      <c r="Q1768" s="87" t="str">
        <f>VLOOKUP(CENSO[[#This Row],[DAP (cm)]],DD[],2,TRUE)</f>
        <v>70├ 80</v>
      </c>
      <c r="R1768" s="87" t="str" cm="1">
        <f t="array" ref="R1768">INDEX(_xlfn.TEXTSPLIT(CENSO[[#This Row],[NOME CIENTIFICO]]," "),1)</f>
        <v>Buchenavia</v>
      </c>
      <c r="S1768" s="98" t="s">
        <v>1004</v>
      </c>
      <c r="T1768" s="87">
        <f>_xlfn.MINIFS(CENSO[DAP (cm)],CENSO[NOME CIENTIFICO],CENSO[[#This Row],[NOME CIENTIFICO]])</f>
        <v>41.38028520389279</v>
      </c>
      <c r="U17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768" s="87" t="str">
        <f>IF(CENSO[[#This Row],[DAP (cm)]]&lt;CENSO[[#This Row],[DMCE (cm)]],"DAP &lt; DMCE","DAP ≥ DMCE")</f>
        <v>DAP ≥ DMCE</v>
      </c>
      <c r="W1768" s="87" t="str">
        <f>IF(CENSO[[#This Row],[DAP (cm)]]&gt;200, "Superior", "Inferior")</f>
        <v>Inferior</v>
      </c>
      <c r="X1768" s="87" t="str">
        <f>VLOOKUP(CENSO[[#This Row],[NOME COMUM]],ESPECIES[],4,FALSE)</f>
        <v>Não</v>
      </c>
      <c r="Y1768" s="87" t="str">
        <f>IF(IFERROR(VLOOKUP(CENSO[[#This Row],[NOME COMUM]],COMERCIAIS[],2, FALSE), "Não") &lt;&gt; "Não", "Sim", "Não")</f>
        <v>Não</v>
      </c>
      <c r="Z1768" s="133">
        <f>CENSO[[#This Row],[g (m²)]]/SUM(AEEF[AEEF-UT])</f>
        <v>8.3574044302773209E-4</v>
      </c>
      <c r="AA1768" s="133">
        <f>CENSO[[#This Row],[v (m³)]]/SUM(AEEF[AEEF-UT])</f>
        <v>1.4625457752985311E-2</v>
      </c>
    </row>
    <row r="1769" spans="1:27" ht="14">
      <c r="A1769" s="86">
        <v>1</v>
      </c>
      <c r="B1769" s="86">
        <v>1</v>
      </c>
      <c r="C1769" s="63">
        <v>55</v>
      </c>
      <c r="D1769" s="63">
        <v>1768</v>
      </c>
      <c r="E1769" s="63" t="str">
        <f>VLOOKUP(CENSO[[#This Row],[NOME COMUM]],ESPECIES[],2,FALSE)</f>
        <v>Tachigali myrmecophila Ducke</v>
      </c>
      <c r="F1769" s="64" t="s">
        <v>14</v>
      </c>
      <c r="G1769" s="64">
        <v>200</v>
      </c>
      <c r="H1769" s="97">
        <f>CENSO[[#This Row],[CAP (cm)]]/PI()</f>
        <v>63.661977236758133</v>
      </c>
      <c r="I1769" s="64">
        <v>15</v>
      </c>
      <c r="J1769" s="96">
        <f>(PI()*(CENSO[[#This Row],[DAP (cm)]]^2))/40000</f>
        <v>0.31830988618379064</v>
      </c>
      <c r="K1769" s="96">
        <f>CENSO[[#This Row],[g (m²)]]*CENSO[[#This Row],[H (m)]]*0.7</f>
        <v>3.3422538049298014</v>
      </c>
      <c r="L1769" s="64">
        <v>1</v>
      </c>
      <c r="M1769" s="65">
        <v>366969.09999999899</v>
      </c>
      <c r="N1769" s="87">
        <v>9707589.8000000007</v>
      </c>
      <c r="O1769" s="87" t="s">
        <v>1228</v>
      </c>
      <c r="P1769" s="87" t="str">
        <f>VLOOKUP(CENSO[[#This Row],[DAP (cm)]],CD[],2,TRUE)</f>
        <v>TORA</v>
      </c>
      <c r="Q1769" s="87" t="str">
        <f>VLOOKUP(CENSO[[#This Row],[DAP (cm)]],DD[],2,TRUE)</f>
        <v>60├ 70</v>
      </c>
      <c r="R1769" s="87" t="str" cm="1">
        <f t="array" ref="R1769">INDEX(_xlfn.TEXTSPLIT(CENSO[[#This Row],[NOME CIENTIFICO]]," "),1)</f>
        <v>Tachigali</v>
      </c>
      <c r="S1769" s="98" t="s">
        <v>1004</v>
      </c>
      <c r="T1769" s="87">
        <f>_xlfn.MINIFS(CENSO[DAP (cm)],CENSO[NOME CIENTIFICO],CENSO[[#This Row],[NOME CIENTIFICO]])</f>
        <v>39.152116000606256</v>
      </c>
      <c r="U17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69" s="87" t="str">
        <f>IF(CENSO[[#This Row],[DAP (cm)]]&lt;CENSO[[#This Row],[DMCE (cm)]],"DAP &lt; DMCE","DAP ≥ DMCE")</f>
        <v>DAP ≥ DMCE</v>
      </c>
      <c r="W1769" s="87" t="str">
        <f>IF(CENSO[[#This Row],[DAP (cm)]]&gt;200, "Superior", "Inferior")</f>
        <v>Inferior</v>
      </c>
      <c r="X1769" s="87" t="str">
        <f>VLOOKUP(CENSO[[#This Row],[NOME COMUM]],ESPECIES[],4,FALSE)</f>
        <v>Não</v>
      </c>
      <c r="Y1769" s="87" t="str">
        <f>IF(IFERROR(VLOOKUP(CENSO[[#This Row],[NOME COMUM]],COMERCIAIS[],2, FALSE), "Não") &lt;&gt; "Não", "Sim", "Não")</f>
        <v>Sim</v>
      </c>
      <c r="Z1769" s="133">
        <f>CENSO[[#This Row],[g (m²)]]/SUM(AEEF[AEEF-UT])</f>
        <v>5.5692824191768894E-4</v>
      </c>
      <c r="AA1769" s="133">
        <f>CENSO[[#This Row],[v (m³)]]/SUM(AEEF[AEEF-UT])</f>
        <v>5.847746540135733E-3</v>
      </c>
    </row>
    <row r="1770" spans="1:27" ht="14">
      <c r="A1770" s="86">
        <v>1</v>
      </c>
      <c r="B1770" s="86">
        <v>1</v>
      </c>
      <c r="C1770" s="63">
        <v>55</v>
      </c>
      <c r="D1770" s="63">
        <v>1769</v>
      </c>
      <c r="E1770" s="63" t="str">
        <f>VLOOKUP(CENSO[[#This Row],[NOME COMUM]],ESPECIES[],2,FALSE)</f>
        <v>Piptadenia suaveolens Miq.</v>
      </c>
      <c r="F1770" s="64" t="s">
        <v>22</v>
      </c>
      <c r="G1770" s="64">
        <v>286</v>
      </c>
      <c r="H1770" s="97">
        <f>CENSO[[#This Row],[CAP (cm)]]/PI()</f>
        <v>91.036627448564133</v>
      </c>
      <c r="I1770" s="64">
        <v>16</v>
      </c>
      <c r="J1770" s="96">
        <f>(PI()*(CENSO[[#This Row],[DAP (cm)]]^2))/40000</f>
        <v>0.65091188625723362</v>
      </c>
      <c r="K1770" s="96">
        <f>CENSO[[#This Row],[g (m²)]]*CENSO[[#This Row],[H (m)]]*0.7</f>
        <v>7.2902131260810163</v>
      </c>
      <c r="L1770" s="64">
        <v>1</v>
      </c>
      <c r="M1770" s="65">
        <v>366965.4</v>
      </c>
      <c r="N1770" s="87">
        <v>9707593.0999999903</v>
      </c>
      <c r="O1770" s="87" t="s">
        <v>1228</v>
      </c>
      <c r="P1770" s="87" t="str">
        <f>VLOOKUP(CENSO[[#This Row],[DAP (cm)]],CD[],2,TRUE)</f>
        <v>TORA</v>
      </c>
      <c r="Q1770" s="87" t="str">
        <f>VLOOKUP(CENSO[[#This Row],[DAP (cm)]],DD[],2,TRUE)</f>
        <v>90├ 100</v>
      </c>
      <c r="R1770" s="87" t="str" cm="1">
        <f t="array" ref="R1770">INDEX(_xlfn.TEXTSPLIT(CENSO[[#This Row],[NOME CIENTIFICO]]," "),1)</f>
        <v>Piptadenia</v>
      </c>
      <c r="S1770" s="98" t="s">
        <v>1004</v>
      </c>
      <c r="T1770" s="87">
        <f>_xlfn.MINIFS(CENSO[DAP (cm)],CENSO[NOME CIENTIFICO],CENSO[[#This Row],[NOME CIENTIFICO]])</f>
        <v>39.788735772973837</v>
      </c>
      <c r="U17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70" s="87" t="str">
        <f>IF(CENSO[[#This Row],[DAP (cm)]]&lt;CENSO[[#This Row],[DMCE (cm)]],"DAP &lt; DMCE","DAP ≥ DMCE")</f>
        <v>DAP ≥ DMCE</v>
      </c>
      <c r="W1770" s="87" t="str">
        <f>IF(CENSO[[#This Row],[DAP (cm)]]&gt;200, "Superior", "Inferior")</f>
        <v>Inferior</v>
      </c>
      <c r="X1770" s="87" t="str">
        <f>VLOOKUP(CENSO[[#This Row],[NOME COMUM]],ESPECIES[],4,FALSE)</f>
        <v>Não</v>
      </c>
      <c r="Y1770" s="87" t="str">
        <f>IF(IFERROR(VLOOKUP(CENSO[[#This Row],[NOME COMUM]],COMERCIAIS[],2, FALSE), "Não") &lt;&gt; "Não", "Sim", "Não")</f>
        <v>Sim</v>
      </c>
      <c r="Z1770" s="133">
        <f>CENSO[[#This Row],[g (m²)]]/SUM(AEEF[AEEF-UT])</f>
        <v>1.1388625618974824E-3</v>
      </c>
      <c r="AA1770" s="133">
        <f>CENSO[[#This Row],[v (m³)]]/SUM(AEEF[AEEF-UT])</f>
        <v>1.2755260693251802E-2</v>
      </c>
    </row>
    <row r="1771" spans="1:27" ht="14">
      <c r="A1771" s="86">
        <v>1</v>
      </c>
      <c r="B1771" s="86">
        <v>1</v>
      </c>
      <c r="C1771" s="63">
        <v>55</v>
      </c>
      <c r="D1771" s="63">
        <v>1770</v>
      </c>
      <c r="E1771" s="63" t="str">
        <f>VLOOKUP(CENSO[[#This Row],[NOME COMUM]],ESPECIES[],2,FALSE)</f>
        <v>Pouteria sp.</v>
      </c>
      <c r="F1771" s="64" t="s">
        <v>83</v>
      </c>
      <c r="G1771" s="64">
        <v>158</v>
      </c>
      <c r="H1771" s="97">
        <f>CENSO[[#This Row],[CAP (cm)]]/PI()</f>
        <v>50.292962017038931</v>
      </c>
      <c r="I1771" s="64">
        <v>14</v>
      </c>
      <c r="J1771" s="96">
        <f>(PI()*(CENSO[[#This Row],[DAP (cm)]]^2))/40000</f>
        <v>0.19865719996730383</v>
      </c>
      <c r="K1771" s="96">
        <f>CENSO[[#This Row],[g (m²)]]*CENSO[[#This Row],[H (m)]]*0.7</f>
        <v>1.9468405596795773</v>
      </c>
      <c r="L1771" s="64">
        <v>1</v>
      </c>
      <c r="M1771" s="65">
        <v>366960.2</v>
      </c>
      <c r="N1771" s="87">
        <v>9707597.8000000007</v>
      </c>
      <c r="O1771" s="87" t="s">
        <v>1227</v>
      </c>
      <c r="P1771" s="87" t="str">
        <f>VLOOKUP(CENSO[[#This Row],[DAP (cm)]],CD[],2,TRUE)</f>
        <v>TORA</v>
      </c>
      <c r="Q1771" s="87" t="str">
        <f>VLOOKUP(CENSO[[#This Row],[DAP (cm)]],DD[],2,TRUE)</f>
        <v>50├ 60</v>
      </c>
      <c r="R1771" s="87" t="str" cm="1">
        <f t="array" ref="R1771">INDEX(_xlfn.TEXTSPLIT(CENSO[[#This Row],[NOME CIENTIFICO]]," "),1)</f>
        <v>Pouteria</v>
      </c>
      <c r="S1771" s="98" t="s">
        <v>1004</v>
      </c>
      <c r="T1771" s="87">
        <f>_xlfn.MINIFS(CENSO[DAP (cm)],CENSO[NOME CIENTIFICO],CENSO[[#This Row],[NOME CIENTIFICO]])</f>
        <v>39.788735772973837</v>
      </c>
      <c r="U17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71" s="87" t="str">
        <f>IF(CENSO[[#This Row],[DAP (cm)]]&lt;CENSO[[#This Row],[DMCE (cm)]],"DAP &lt; DMCE","DAP ≥ DMCE")</f>
        <v>DAP ≥ DMCE</v>
      </c>
      <c r="W1771" s="87" t="str">
        <f>IF(CENSO[[#This Row],[DAP (cm)]]&gt;200, "Superior", "Inferior")</f>
        <v>Inferior</v>
      </c>
      <c r="X1771" s="87" t="str">
        <f>VLOOKUP(CENSO[[#This Row],[NOME COMUM]],ESPECIES[],4,FALSE)</f>
        <v>Não</v>
      </c>
      <c r="Y1771" s="87" t="str">
        <f>IF(IFERROR(VLOOKUP(CENSO[[#This Row],[NOME COMUM]],COMERCIAIS[],2, FALSE), "Não") &lt;&gt; "Não", "Sim", "Não")</f>
        <v>Não</v>
      </c>
      <c r="Z1771" s="133">
        <f>CENSO[[#This Row],[g (m²)]]/SUM(AEEF[AEEF-UT])</f>
        <v>3.4757891578082983E-4</v>
      </c>
      <c r="AA1771" s="133">
        <f>CENSO[[#This Row],[v (m³)]]/SUM(AEEF[AEEF-UT])</f>
        <v>3.4062733746521318E-3</v>
      </c>
    </row>
    <row r="1772" spans="1:27" ht="14">
      <c r="A1772" s="86">
        <v>1</v>
      </c>
      <c r="B1772" s="86">
        <v>1</v>
      </c>
      <c r="C1772" s="63">
        <v>55</v>
      </c>
      <c r="D1772" s="63">
        <v>1771</v>
      </c>
      <c r="E1772" s="63" t="str">
        <f>VLOOKUP(CENSO[[#This Row],[NOME COMUM]],ESPECIES[],2,FALSE)</f>
        <v>Piptadenia suaveolens Miq.</v>
      </c>
      <c r="F1772" s="64" t="s">
        <v>22</v>
      </c>
      <c r="G1772" s="64">
        <v>144</v>
      </c>
      <c r="H1772" s="97">
        <f>CENSO[[#This Row],[CAP (cm)]]/PI()</f>
        <v>45.836623610465857</v>
      </c>
      <c r="I1772" s="64">
        <v>13</v>
      </c>
      <c r="J1772" s="96">
        <f>(PI()*(CENSO[[#This Row],[DAP (cm)]]^2))/40000</f>
        <v>0.16501184499767707</v>
      </c>
      <c r="K1772" s="96">
        <f>CENSO[[#This Row],[g (m²)]]*CENSO[[#This Row],[H (m)]]*0.7</f>
        <v>1.5016077894788611</v>
      </c>
      <c r="L1772" s="64">
        <v>1</v>
      </c>
      <c r="M1772" s="65">
        <v>366950.799999999</v>
      </c>
      <c r="N1772" s="87">
        <v>9707610.0999999903</v>
      </c>
      <c r="O1772" s="98" t="s">
        <v>1225</v>
      </c>
      <c r="P1772" s="87" t="str">
        <f>VLOOKUP(CENSO[[#This Row],[DAP (cm)]],CD[],2,TRUE)</f>
        <v>TORETE</v>
      </c>
      <c r="Q1772" s="87" t="str">
        <f>VLOOKUP(CENSO[[#This Row],[DAP (cm)]],DD[],2,TRUE)</f>
        <v>40├ 50</v>
      </c>
      <c r="R1772" s="87" t="str" cm="1">
        <f t="array" ref="R1772">INDEX(_xlfn.TEXTSPLIT(CENSO[[#This Row],[NOME CIENTIFICO]]," "),1)</f>
        <v>Piptadenia</v>
      </c>
      <c r="S1772" s="98" t="s">
        <v>1004</v>
      </c>
      <c r="T1772" s="87">
        <f>_xlfn.MINIFS(CENSO[DAP (cm)],CENSO[NOME CIENTIFICO],CENSO[[#This Row],[NOME CIENTIFICO]])</f>
        <v>39.788735772973837</v>
      </c>
      <c r="U17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72" s="87" t="str">
        <f>IF(CENSO[[#This Row],[DAP (cm)]]&lt;CENSO[[#This Row],[DMCE (cm)]],"DAP &lt; DMCE","DAP ≥ DMCE")</f>
        <v>DAP &lt; DMCE</v>
      </c>
      <c r="W1772" s="87" t="str">
        <f>IF(CENSO[[#This Row],[DAP (cm)]]&gt;200, "Superior", "Inferior")</f>
        <v>Inferior</v>
      </c>
      <c r="X1772" s="87" t="str">
        <f>VLOOKUP(CENSO[[#This Row],[NOME COMUM]],ESPECIES[],4,FALSE)</f>
        <v>Não</v>
      </c>
      <c r="Y1772" s="87" t="str">
        <f>IF(IFERROR(VLOOKUP(CENSO[[#This Row],[NOME COMUM]],COMERCIAIS[],2, FALSE), "Não") &lt;&gt; "Não", "Sim", "Não")</f>
        <v>Sim</v>
      </c>
      <c r="Z1772" s="133">
        <f>CENSO[[#This Row],[g (m²)]]/SUM(AEEF[AEEF-UT])</f>
        <v>2.8871160061012997E-4</v>
      </c>
      <c r="AA1772" s="133">
        <f>CENSO[[#This Row],[v (m³)]]/SUM(AEEF[AEEF-UT])</f>
        <v>2.627275565552182E-3</v>
      </c>
    </row>
    <row r="1773" spans="1:27" ht="14">
      <c r="A1773" s="86">
        <v>1</v>
      </c>
      <c r="B1773" s="86">
        <v>1</v>
      </c>
      <c r="C1773" s="63">
        <v>55</v>
      </c>
      <c r="D1773" s="63">
        <v>1772</v>
      </c>
      <c r="E1773" s="63" t="str">
        <f>VLOOKUP(CENSO[[#This Row],[NOME COMUM]],ESPECIES[],2,FALSE)</f>
        <v>Astronium lecointei Ducke</v>
      </c>
      <c r="F1773" s="64" t="s">
        <v>5</v>
      </c>
      <c r="G1773" s="64">
        <v>222</v>
      </c>
      <c r="H1773" s="97">
        <f>CENSO[[#This Row],[CAP (cm)]]/PI()</f>
        <v>70.664794732801525</v>
      </c>
      <c r="I1773" s="64">
        <v>23</v>
      </c>
      <c r="J1773" s="96">
        <f>(PI()*(CENSO[[#This Row],[DAP (cm)]]^2))/40000</f>
        <v>0.39218961076704845</v>
      </c>
      <c r="K1773" s="96">
        <f>CENSO[[#This Row],[g (m²)]]*CENSO[[#This Row],[H (m)]]*0.7</f>
        <v>6.3142527333494796</v>
      </c>
      <c r="L1773" s="64">
        <v>1</v>
      </c>
      <c r="M1773" s="65">
        <v>366873.09999999899</v>
      </c>
      <c r="N1773" s="87">
        <v>9707705.9000000004</v>
      </c>
      <c r="O1773" s="87" t="s">
        <v>1228</v>
      </c>
      <c r="P1773" s="87" t="str">
        <f>VLOOKUP(CENSO[[#This Row],[DAP (cm)]],CD[],2,TRUE)</f>
        <v>TORA</v>
      </c>
      <c r="Q1773" s="87" t="str">
        <f>VLOOKUP(CENSO[[#This Row],[DAP (cm)]],DD[],2,TRUE)</f>
        <v>70├ 80</v>
      </c>
      <c r="R1773" s="87" t="str" cm="1">
        <f t="array" ref="R1773">INDEX(_xlfn.TEXTSPLIT(CENSO[[#This Row],[NOME CIENTIFICO]]," "),1)</f>
        <v>Astronium</v>
      </c>
      <c r="S1773" s="98" t="s">
        <v>1004</v>
      </c>
      <c r="T1773" s="87">
        <f>_xlfn.MINIFS(CENSO[DAP (cm)],CENSO[NOME CIENTIFICO],CENSO[[#This Row],[NOME CIENTIFICO]])</f>
        <v>40.107045659157627</v>
      </c>
      <c r="U17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773" s="87" t="str">
        <f>IF(CENSO[[#This Row],[DAP (cm)]]&lt;CENSO[[#This Row],[DMCE (cm)]],"DAP &lt; DMCE","DAP ≥ DMCE")</f>
        <v>DAP ≥ DMCE</v>
      </c>
      <c r="W1773" s="87" t="str">
        <f>IF(CENSO[[#This Row],[DAP (cm)]]&gt;200, "Superior", "Inferior")</f>
        <v>Inferior</v>
      </c>
      <c r="X1773" s="87" t="str">
        <f>VLOOKUP(CENSO[[#This Row],[NOME COMUM]],ESPECIES[],4,FALSE)</f>
        <v>Não</v>
      </c>
      <c r="Y1773" s="87" t="str">
        <f>IF(IFERROR(VLOOKUP(CENSO[[#This Row],[NOME COMUM]],COMERCIAIS[],2, FALSE), "Não") &lt;&gt; "Não", "Sim", "Não")</f>
        <v>Sim</v>
      </c>
      <c r="Z1773" s="133">
        <f>CENSO[[#This Row],[g (m²)]]/SUM(AEEF[AEEF-UT])</f>
        <v>6.8619128686678451E-4</v>
      </c>
      <c r="AA1773" s="133">
        <f>CENSO[[#This Row],[v (m³)]]/SUM(AEEF[AEEF-UT])</f>
        <v>1.104767971855523E-2</v>
      </c>
    </row>
    <row r="1774" spans="1:27" ht="14">
      <c r="A1774" s="86">
        <v>1</v>
      </c>
      <c r="B1774" s="86">
        <v>1</v>
      </c>
      <c r="C1774" s="63">
        <v>55</v>
      </c>
      <c r="D1774" s="63">
        <v>1773</v>
      </c>
      <c r="E1774" s="63" t="str">
        <f>VLOOKUP(CENSO[[#This Row],[NOME COMUM]],ESPECIES[],2,FALSE)</f>
        <v>Piptadenia suaveolens Miq.</v>
      </c>
      <c r="F1774" s="64" t="s">
        <v>22</v>
      </c>
      <c r="G1774" s="64">
        <v>157</v>
      </c>
      <c r="H1774" s="97">
        <f>CENSO[[#This Row],[CAP (cm)]]/PI()</f>
        <v>49.974652130855141</v>
      </c>
      <c r="I1774" s="64">
        <v>14</v>
      </c>
      <c r="J1774" s="96">
        <f>(PI()*(CENSO[[#This Row],[DAP (cm)]]^2))/40000</f>
        <v>0.19615050961360647</v>
      </c>
      <c r="K1774" s="96">
        <f>CENSO[[#This Row],[g (m²)]]*CENSO[[#This Row],[H (m)]]*0.7</f>
        <v>1.9222749942133432</v>
      </c>
      <c r="L1774" s="64">
        <v>1</v>
      </c>
      <c r="M1774" s="65">
        <v>366864.7</v>
      </c>
      <c r="N1774" s="87">
        <v>9707722.8000000007</v>
      </c>
      <c r="O1774" s="98" t="s">
        <v>1225</v>
      </c>
      <c r="P1774" s="87" t="str">
        <f>VLOOKUP(CENSO[[#This Row],[DAP (cm)]],CD[],2,TRUE)</f>
        <v>TORETE</v>
      </c>
      <c r="Q1774" s="87" t="str">
        <f>VLOOKUP(CENSO[[#This Row],[DAP (cm)]],DD[],2,TRUE)</f>
        <v>40├ 50</v>
      </c>
      <c r="R1774" s="87" t="str" cm="1">
        <f t="array" ref="R1774">INDEX(_xlfn.TEXTSPLIT(CENSO[[#This Row],[NOME CIENTIFICO]]," "),1)</f>
        <v>Piptadenia</v>
      </c>
      <c r="S1774" s="98" t="s">
        <v>1004</v>
      </c>
      <c r="T1774" s="87">
        <f>_xlfn.MINIFS(CENSO[DAP (cm)],CENSO[NOME CIENTIFICO],CENSO[[#This Row],[NOME CIENTIFICO]])</f>
        <v>39.788735772973837</v>
      </c>
      <c r="U17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74" s="87" t="str">
        <f>IF(CENSO[[#This Row],[DAP (cm)]]&lt;CENSO[[#This Row],[DMCE (cm)]],"DAP &lt; DMCE","DAP ≥ DMCE")</f>
        <v>DAP &lt; DMCE</v>
      </c>
      <c r="W1774" s="87" t="str">
        <f>IF(CENSO[[#This Row],[DAP (cm)]]&gt;200, "Superior", "Inferior")</f>
        <v>Inferior</v>
      </c>
      <c r="X1774" s="87" t="str">
        <f>VLOOKUP(CENSO[[#This Row],[NOME COMUM]],ESPECIES[],4,FALSE)</f>
        <v>Não</v>
      </c>
      <c r="Y1774" s="87" t="str">
        <f>IF(IFERROR(VLOOKUP(CENSO[[#This Row],[NOME COMUM]],COMERCIAIS[],2, FALSE), "Não") &lt;&gt; "Não", "Sim", "Não")</f>
        <v>Sim</v>
      </c>
      <c r="Z1774" s="133">
        <f>CENSO[[#This Row],[g (m²)]]/SUM(AEEF[AEEF-UT])</f>
        <v>3.4319310587572804E-4</v>
      </c>
      <c r="AA1774" s="133">
        <f>CENSO[[#This Row],[v (m³)]]/SUM(AEEF[AEEF-UT])</f>
        <v>3.3632924375821345E-3</v>
      </c>
    </row>
    <row r="1775" spans="1:27" ht="14">
      <c r="A1775" s="86">
        <v>1</v>
      </c>
      <c r="B1775" s="86">
        <v>1</v>
      </c>
      <c r="C1775" s="63">
        <v>55</v>
      </c>
      <c r="D1775" s="63">
        <v>1774</v>
      </c>
      <c r="E1775" s="63" t="str">
        <f>VLOOKUP(CENSO[[#This Row],[NOME COMUM]],ESPECIES[],2,FALSE)</f>
        <v>Couratari guianensis Aubl.</v>
      </c>
      <c r="F1775" s="64" t="s">
        <v>6</v>
      </c>
      <c r="G1775" s="64">
        <v>393</v>
      </c>
      <c r="H1775" s="97">
        <f>CENSO[[#This Row],[CAP (cm)]]/PI()</f>
        <v>125.09578527022974</v>
      </c>
      <c r="I1775" s="64">
        <v>24</v>
      </c>
      <c r="J1775" s="96">
        <f>(PI()*(CENSO[[#This Row],[DAP (cm)]]^2))/40000</f>
        <v>1.229066090280007</v>
      </c>
      <c r="K1775" s="96">
        <f>CENSO[[#This Row],[g (m²)]]*CENSO[[#This Row],[H (m)]]*0.7</f>
        <v>20.648310316704116</v>
      </c>
      <c r="L1775" s="64">
        <v>1</v>
      </c>
      <c r="M1775" s="65">
        <v>366867.299999999</v>
      </c>
      <c r="N1775" s="87">
        <v>9707731.1999999899</v>
      </c>
      <c r="O1775" s="87" t="s">
        <v>1228</v>
      </c>
      <c r="P1775" s="87" t="str">
        <f>VLOOKUP(CENSO[[#This Row],[DAP (cm)]],CD[],2,TRUE)</f>
        <v>TORA</v>
      </c>
      <c r="Q1775" s="87" t="str">
        <f>VLOOKUP(CENSO[[#This Row],[DAP (cm)]],DD[],2,TRUE)</f>
        <v>120├ 130</v>
      </c>
      <c r="R1775" s="87" t="str" cm="1">
        <f t="array" ref="R1775">INDEX(_xlfn.TEXTSPLIT(CENSO[[#This Row],[NOME CIENTIFICO]]," "),1)</f>
        <v>Couratari</v>
      </c>
      <c r="S1775" s="98" t="s">
        <v>1004</v>
      </c>
      <c r="T1775" s="87">
        <f>_xlfn.MINIFS(CENSO[DAP (cm)],CENSO[NOME CIENTIFICO],CENSO[[#This Row],[NOME CIENTIFICO]])</f>
        <v>38.833806114422465</v>
      </c>
      <c r="U17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75" s="87" t="str">
        <f>IF(CENSO[[#This Row],[DAP (cm)]]&lt;CENSO[[#This Row],[DMCE (cm)]],"DAP &lt; DMCE","DAP ≥ DMCE")</f>
        <v>DAP ≥ DMCE</v>
      </c>
      <c r="W1775" s="87" t="str">
        <f>IF(CENSO[[#This Row],[DAP (cm)]]&gt;200, "Superior", "Inferior")</f>
        <v>Inferior</v>
      </c>
      <c r="X1775" s="87" t="str">
        <f>VLOOKUP(CENSO[[#This Row],[NOME COMUM]],ESPECIES[],4,FALSE)</f>
        <v>Não</v>
      </c>
      <c r="Y1775" s="87" t="str">
        <f>IF(IFERROR(VLOOKUP(CENSO[[#This Row],[NOME COMUM]],COMERCIAIS[],2, FALSE), "Não") &lt;&gt; "Não", "Sim", "Não")</f>
        <v>Sim</v>
      </c>
      <c r="Z1775" s="133">
        <f>CENSO[[#This Row],[g (m²)]]/SUM(AEEF[AEEF-UT])</f>
        <v>2.1504252508986283E-3</v>
      </c>
      <c r="AA1775" s="133">
        <f>CENSO[[#This Row],[v (m³)]]/SUM(AEEF[AEEF-UT])</f>
        <v>3.6127144215096954E-2</v>
      </c>
    </row>
    <row r="1776" spans="1:27" ht="14">
      <c r="A1776" s="86">
        <v>1</v>
      </c>
      <c r="B1776" s="86">
        <v>1</v>
      </c>
      <c r="C1776" s="63">
        <v>55</v>
      </c>
      <c r="D1776" s="63">
        <v>1775</v>
      </c>
      <c r="E1776" s="63" t="str">
        <f>VLOOKUP(CENSO[[#This Row],[NOME COMUM]],ESPECIES[],2,FALSE)</f>
        <v>Caesalpinia paraensis Ducke</v>
      </c>
      <c r="F1776" s="64" t="s">
        <v>56</v>
      </c>
      <c r="G1776" s="64">
        <v>195</v>
      </c>
      <c r="H1776" s="97">
        <f>CENSO[[#This Row],[CAP (cm)]]/PI()</f>
        <v>62.070427805839181</v>
      </c>
      <c r="I1776" s="64">
        <v>14</v>
      </c>
      <c r="J1776" s="96">
        <f>(PI()*(CENSO[[#This Row],[DAP (cm)]]^2))/40000</f>
        <v>0.30259333555346601</v>
      </c>
      <c r="K1776" s="96">
        <f>CENSO[[#This Row],[g (m²)]]*CENSO[[#This Row],[H (m)]]*0.7</f>
        <v>2.9654146884239672</v>
      </c>
      <c r="L1776" s="64">
        <v>2</v>
      </c>
      <c r="M1776" s="65">
        <v>366865.799999999</v>
      </c>
      <c r="N1776" s="87">
        <v>9707732.5</v>
      </c>
      <c r="O1776" s="87" t="s">
        <v>1227</v>
      </c>
      <c r="P1776" s="87" t="str">
        <f>VLOOKUP(CENSO[[#This Row],[DAP (cm)]],CD[],2,TRUE)</f>
        <v>TORA</v>
      </c>
      <c r="Q1776" s="87" t="str">
        <f>VLOOKUP(CENSO[[#This Row],[DAP (cm)]],DD[],2,TRUE)</f>
        <v>60├ 70</v>
      </c>
      <c r="R1776" s="87" t="str" cm="1">
        <f t="array" ref="R1776">INDEX(_xlfn.TEXTSPLIT(CENSO[[#This Row],[NOME CIENTIFICO]]," "),1)</f>
        <v>Caesalpinia</v>
      </c>
      <c r="S1776" s="98" t="s">
        <v>1004</v>
      </c>
      <c r="T1776" s="87">
        <f>_xlfn.MINIFS(CENSO[DAP (cm)],CENSO[NOME CIENTIFICO],CENSO[[#This Row],[NOME CIENTIFICO]])</f>
        <v>43.926764293363114</v>
      </c>
      <c r="U17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1776" s="87" t="str">
        <f>IF(CENSO[[#This Row],[DAP (cm)]]&lt;CENSO[[#This Row],[DMCE (cm)]],"DAP &lt; DMCE","DAP ≥ DMCE")</f>
        <v>DAP ≥ DMCE</v>
      </c>
      <c r="W1776" s="87" t="str">
        <f>IF(CENSO[[#This Row],[DAP (cm)]]&gt;200, "Superior", "Inferior")</f>
        <v>Inferior</v>
      </c>
      <c r="X1776" s="87" t="str">
        <f>VLOOKUP(CENSO[[#This Row],[NOME COMUM]],ESPECIES[],4,FALSE)</f>
        <v>Não</v>
      </c>
      <c r="Y1776" s="87" t="str">
        <f>IF(IFERROR(VLOOKUP(CENSO[[#This Row],[NOME COMUM]],COMERCIAIS[],2, FALSE), "Não") &lt;&gt; "Não", "Sim", "Não")</f>
        <v>Não</v>
      </c>
      <c r="Z1776" s="133">
        <f>CENSO[[#This Row],[g (m²)]]/SUM(AEEF[AEEF-UT])</f>
        <v>5.2942990997300308E-4</v>
      </c>
      <c r="AA1776" s="133">
        <f>CENSO[[#This Row],[v (m³)]]/SUM(AEEF[AEEF-UT])</f>
        <v>5.188413117735431E-3</v>
      </c>
    </row>
    <row r="1777" spans="1:27" ht="14">
      <c r="A1777" s="86">
        <v>1</v>
      </c>
      <c r="B1777" s="86">
        <v>1</v>
      </c>
      <c r="C1777" s="63">
        <v>55</v>
      </c>
      <c r="D1777" s="63">
        <v>1776</v>
      </c>
      <c r="E1777" s="63" t="str">
        <f>VLOOKUP(CENSO[[#This Row],[NOME COMUM]],ESPECIES[],2,FALSE)</f>
        <v>Bertholletia excelsa Humb. &amp; Bonpl.</v>
      </c>
      <c r="F1777" s="64" t="s">
        <v>37</v>
      </c>
      <c r="G1777" s="64">
        <v>197</v>
      </c>
      <c r="H1777" s="97">
        <f>CENSO[[#This Row],[CAP (cm)]]/PI()</f>
        <v>62.707047578206762</v>
      </c>
      <c r="I1777" s="64">
        <v>18</v>
      </c>
      <c r="J1777" s="96">
        <f>(PI()*(CENSO[[#This Row],[DAP (cm)]]^2))/40000</f>
        <v>0.30883220932266825</v>
      </c>
      <c r="K1777" s="96">
        <f>CENSO[[#This Row],[g (m²)]]*CENSO[[#This Row],[H (m)]]*0.7</f>
        <v>3.8912858374656198</v>
      </c>
      <c r="L1777" s="64">
        <v>1</v>
      </c>
      <c r="M1777" s="65">
        <v>366813.5</v>
      </c>
      <c r="N1777" s="87">
        <v>9707792.4000000004</v>
      </c>
      <c r="O1777" s="87" t="s">
        <v>424</v>
      </c>
      <c r="P1777" s="87" t="str">
        <f>VLOOKUP(CENSO[[#This Row],[DAP (cm)]],CD[],2,TRUE)</f>
        <v>TORA</v>
      </c>
      <c r="Q1777" s="87" t="str">
        <f>VLOOKUP(CENSO[[#This Row],[DAP (cm)]],DD[],2,TRUE)</f>
        <v>60├ 70</v>
      </c>
      <c r="R1777" s="87" t="str" cm="1">
        <f t="array" ref="R1777">INDEX(_xlfn.TEXTSPLIT(CENSO[[#This Row],[NOME CIENTIFICO]]," "),1)</f>
        <v>Bertholletia</v>
      </c>
      <c r="S1777" s="98" t="s">
        <v>1004</v>
      </c>
      <c r="T1777" s="87">
        <f>_xlfn.MINIFS(CENSO[DAP (cm)],CENSO[NOME CIENTIFICO],CENSO[[#This Row],[NOME CIENTIFICO]])</f>
        <v>41.38028520389279</v>
      </c>
      <c r="U17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777" s="87" t="str">
        <f>IF(CENSO[[#This Row],[DAP (cm)]]&lt;CENSO[[#This Row],[DMCE (cm)]],"DAP &lt; DMCE","DAP ≥ DMCE")</f>
        <v>DAP ≥ DMCE</v>
      </c>
      <c r="W1777" s="87" t="str">
        <f>IF(CENSO[[#This Row],[DAP (cm)]]&gt;200, "Superior", "Inferior")</f>
        <v>Inferior</v>
      </c>
      <c r="X1777" s="87" t="str">
        <f>VLOOKUP(CENSO[[#This Row],[NOME COMUM]],ESPECIES[],4,FALSE)</f>
        <v>Protegida</v>
      </c>
      <c r="Y1777" s="87" t="str">
        <f>IF(IFERROR(VLOOKUP(CENSO[[#This Row],[NOME COMUM]],COMERCIAIS[],2, FALSE), "Não") &lt;&gt; "Não", "Sim", "Não")</f>
        <v>Não</v>
      </c>
      <c r="Z1777" s="133">
        <f>CENSO[[#This Row],[g (m²)]]/SUM(AEEF[AEEF-UT])</f>
        <v>5.403457035145897E-4</v>
      </c>
      <c r="AA1777" s="133">
        <f>CENSO[[#This Row],[v (m³)]]/SUM(AEEF[AEEF-UT])</f>
        <v>6.8083558642838306E-3</v>
      </c>
    </row>
    <row r="1778" spans="1:27" ht="14">
      <c r="A1778" s="86">
        <v>1</v>
      </c>
      <c r="B1778" s="86">
        <v>1</v>
      </c>
      <c r="C1778" s="63">
        <v>55</v>
      </c>
      <c r="D1778" s="63">
        <v>1777</v>
      </c>
      <c r="E1778" s="63" t="str">
        <f>VLOOKUP(CENSO[[#This Row],[NOME COMUM]],ESPECIES[],2,FALSE)</f>
        <v>Simarouba amara Aubl.</v>
      </c>
      <c r="F1778" s="64" t="s">
        <v>20</v>
      </c>
      <c r="G1778" s="64">
        <v>290</v>
      </c>
      <c r="H1778" s="97">
        <f>CENSO[[#This Row],[CAP (cm)]]/PI()</f>
        <v>92.309866993299295</v>
      </c>
      <c r="I1778" s="64">
        <v>20</v>
      </c>
      <c r="J1778" s="96">
        <f>(PI()*(CENSO[[#This Row],[DAP (cm)]]^2))/40000</f>
        <v>0.6692465357014199</v>
      </c>
      <c r="K1778" s="96">
        <f>CENSO[[#This Row],[g (m²)]]*CENSO[[#This Row],[H (m)]]*0.7</f>
        <v>9.3694514998198777</v>
      </c>
      <c r="L1778" s="64">
        <v>1</v>
      </c>
      <c r="M1778" s="65">
        <v>366774.2</v>
      </c>
      <c r="N1778" s="87">
        <v>9707823.3000000007</v>
      </c>
      <c r="O1778" s="87" t="s">
        <v>1227</v>
      </c>
      <c r="P1778" s="87" t="str">
        <f>VLOOKUP(CENSO[[#This Row],[DAP (cm)]],CD[],2,TRUE)</f>
        <v>TORA</v>
      </c>
      <c r="Q1778" s="87" t="str">
        <f>VLOOKUP(CENSO[[#This Row],[DAP (cm)]],DD[],2,TRUE)</f>
        <v>90├ 100</v>
      </c>
      <c r="R1778" s="87" t="str" cm="1">
        <f t="array" ref="R1778">INDEX(_xlfn.TEXTSPLIT(CENSO[[#This Row],[NOME CIENTIFICO]]," "),1)</f>
        <v>Simarouba</v>
      </c>
      <c r="S1778" s="98" t="s">
        <v>1004</v>
      </c>
      <c r="T1778" s="87">
        <f>_xlfn.MINIFS(CENSO[DAP (cm)],CENSO[NOME CIENTIFICO],CENSO[[#This Row],[NOME CIENTIFICO]])</f>
        <v>42.335214862444161</v>
      </c>
      <c r="U17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1778" s="87" t="str">
        <f>IF(CENSO[[#This Row],[DAP (cm)]]&lt;CENSO[[#This Row],[DMCE (cm)]],"DAP &lt; DMCE","DAP ≥ DMCE")</f>
        <v>DAP ≥ DMCE</v>
      </c>
      <c r="W1778" s="87" t="str">
        <f>IF(CENSO[[#This Row],[DAP (cm)]]&gt;200, "Superior", "Inferior")</f>
        <v>Inferior</v>
      </c>
      <c r="X1778" s="87" t="str">
        <f>VLOOKUP(CENSO[[#This Row],[NOME COMUM]],ESPECIES[],4,FALSE)</f>
        <v>Não</v>
      </c>
      <c r="Y1778" s="87" t="str">
        <f>IF(IFERROR(VLOOKUP(CENSO[[#This Row],[NOME COMUM]],COMERCIAIS[],2, FALSE), "Não") &lt;&gt; "Não", "Sim", "Não")</f>
        <v>Não</v>
      </c>
      <c r="Z1778" s="133">
        <f>CENSO[[#This Row],[g (m²)]]/SUM(AEEF[AEEF-UT])</f>
        <v>1.1709416286319412E-3</v>
      </c>
      <c r="AA1778" s="133">
        <f>CENSO[[#This Row],[v (m³)]]/SUM(AEEF[AEEF-UT])</f>
        <v>1.6393182800847176E-2</v>
      </c>
    </row>
    <row r="1779" spans="1:27" ht="14">
      <c r="A1779" s="86">
        <v>1</v>
      </c>
      <c r="B1779" s="86">
        <v>1</v>
      </c>
      <c r="C1779" s="63">
        <v>55</v>
      </c>
      <c r="D1779" s="63">
        <v>1778</v>
      </c>
      <c r="E1779" s="63" t="str">
        <f>VLOOKUP(CENSO[[#This Row],[NOME COMUM]],ESPECIES[],2,FALSE)</f>
        <v>Tachigali myrmecophila Ducke</v>
      </c>
      <c r="F1779" s="64" t="s">
        <v>14</v>
      </c>
      <c r="G1779" s="64">
        <v>155</v>
      </c>
      <c r="H1779" s="97">
        <f>CENSO[[#This Row],[CAP (cm)]]/PI()</f>
        <v>49.338032358487553</v>
      </c>
      <c r="I1779" s="64">
        <v>14</v>
      </c>
      <c r="J1779" s="96">
        <f>(PI()*(CENSO[[#This Row],[DAP (cm)]]^2))/40000</f>
        <v>0.19118487538913922</v>
      </c>
      <c r="K1779" s="96">
        <f>CENSO[[#This Row],[g (m²)]]*CENSO[[#This Row],[H (m)]]*0.7</f>
        <v>1.8736117788135642</v>
      </c>
      <c r="L1779" s="64">
        <v>1</v>
      </c>
      <c r="M1779" s="65">
        <v>366768.09999999899</v>
      </c>
      <c r="N1779" s="87">
        <v>9707815.3000000007</v>
      </c>
      <c r="O1779" s="98" t="s">
        <v>1225</v>
      </c>
      <c r="P1779" s="87" t="str">
        <f>VLOOKUP(CENSO[[#This Row],[DAP (cm)]],CD[],2,TRUE)</f>
        <v>TORETE</v>
      </c>
      <c r="Q1779" s="87" t="str">
        <f>VLOOKUP(CENSO[[#This Row],[DAP (cm)]],DD[],2,TRUE)</f>
        <v>40├ 50</v>
      </c>
      <c r="R1779" s="87" t="str" cm="1">
        <f t="array" ref="R1779">INDEX(_xlfn.TEXTSPLIT(CENSO[[#This Row],[NOME CIENTIFICO]]," "),1)</f>
        <v>Tachigali</v>
      </c>
      <c r="S1779" s="98" t="s">
        <v>1004</v>
      </c>
      <c r="T1779" s="87">
        <f>_xlfn.MINIFS(CENSO[DAP (cm)],CENSO[NOME CIENTIFICO],CENSO[[#This Row],[NOME CIENTIFICO]])</f>
        <v>39.152116000606256</v>
      </c>
      <c r="U17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79" s="87" t="str">
        <f>IF(CENSO[[#This Row],[DAP (cm)]]&lt;CENSO[[#This Row],[DMCE (cm)]],"DAP &lt; DMCE","DAP ≥ DMCE")</f>
        <v>DAP &lt; DMCE</v>
      </c>
      <c r="W1779" s="87" t="str">
        <f>IF(CENSO[[#This Row],[DAP (cm)]]&gt;200, "Superior", "Inferior")</f>
        <v>Inferior</v>
      </c>
      <c r="X1779" s="87" t="str">
        <f>VLOOKUP(CENSO[[#This Row],[NOME COMUM]],ESPECIES[],4,FALSE)</f>
        <v>Não</v>
      </c>
      <c r="Y1779" s="87" t="str">
        <f>IF(IFERROR(VLOOKUP(CENSO[[#This Row],[NOME COMUM]],COMERCIAIS[],2, FALSE), "Não") &lt;&gt; "Não", "Sim", "Não")</f>
        <v>Sim</v>
      </c>
      <c r="Z1779" s="133">
        <f>CENSO[[#This Row],[g (m²)]]/SUM(AEEF[AEEF-UT])</f>
        <v>3.3450502530181188E-4</v>
      </c>
      <c r="AA1779" s="133">
        <f>CENSO[[#This Row],[v (m³)]]/SUM(AEEF[AEEF-UT])</f>
        <v>3.2781492479577561E-3</v>
      </c>
    </row>
    <row r="1780" spans="1:27" ht="14">
      <c r="A1780" s="86">
        <v>1</v>
      </c>
      <c r="B1780" s="86">
        <v>1</v>
      </c>
      <c r="C1780" s="63">
        <v>55</v>
      </c>
      <c r="D1780" s="63">
        <v>1779</v>
      </c>
      <c r="E1780" s="63" t="str">
        <f>VLOOKUP(CENSO[[#This Row],[NOME COMUM]],ESPECIES[],2,FALSE)</f>
        <v>Piptadenia suaveolens Miq.</v>
      </c>
      <c r="F1780" s="64" t="s">
        <v>22</v>
      </c>
      <c r="G1780" s="64">
        <v>304</v>
      </c>
      <c r="H1780" s="97">
        <f>CENSO[[#This Row],[CAP (cm)]]/PI()</f>
        <v>96.766205399872362</v>
      </c>
      <c r="I1780" s="64">
        <v>16</v>
      </c>
      <c r="J1780" s="96">
        <f>(PI()*(CENSO[[#This Row],[DAP (cm)]]^2))/40000</f>
        <v>0.73542316103902994</v>
      </c>
      <c r="K1780" s="96">
        <f>CENSO[[#This Row],[g (m²)]]*CENSO[[#This Row],[H (m)]]*0.7</f>
        <v>8.2367394036371344</v>
      </c>
      <c r="L1780" s="64">
        <v>1</v>
      </c>
      <c r="M1780" s="65">
        <v>366707.799999999</v>
      </c>
      <c r="N1780" s="87">
        <v>9707822</v>
      </c>
      <c r="O1780" s="87" t="s">
        <v>1228</v>
      </c>
      <c r="P1780" s="87" t="str">
        <f>VLOOKUP(CENSO[[#This Row],[DAP (cm)]],CD[],2,TRUE)</f>
        <v>TORA</v>
      </c>
      <c r="Q1780" s="87" t="str">
        <f>VLOOKUP(CENSO[[#This Row],[DAP (cm)]],DD[],2,TRUE)</f>
        <v>90├ 100</v>
      </c>
      <c r="R1780" s="87" t="str" cm="1">
        <f t="array" ref="R1780">INDEX(_xlfn.TEXTSPLIT(CENSO[[#This Row],[NOME CIENTIFICO]]," "),1)</f>
        <v>Piptadenia</v>
      </c>
      <c r="S1780" s="98" t="s">
        <v>1004</v>
      </c>
      <c r="T1780" s="87">
        <f>_xlfn.MINIFS(CENSO[DAP (cm)],CENSO[NOME CIENTIFICO],CENSO[[#This Row],[NOME CIENTIFICO]])</f>
        <v>39.788735772973837</v>
      </c>
      <c r="U17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80" s="87" t="str">
        <f>IF(CENSO[[#This Row],[DAP (cm)]]&lt;CENSO[[#This Row],[DMCE (cm)]],"DAP &lt; DMCE","DAP ≥ DMCE")</f>
        <v>DAP ≥ DMCE</v>
      </c>
      <c r="W1780" s="87" t="str">
        <f>IF(CENSO[[#This Row],[DAP (cm)]]&gt;200, "Superior", "Inferior")</f>
        <v>Inferior</v>
      </c>
      <c r="X1780" s="87" t="str">
        <f>VLOOKUP(CENSO[[#This Row],[NOME COMUM]],ESPECIES[],4,FALSE)</f>
        <v>Não</v>
      </c>
      <c r="Y1780" s="87" t="str">
        <f>IF(IFERROR(VLOOKUP(CENSO[[#This Row],[NOME COMUM]],COMERCIAIS[],2, FALSE), "Não") &lt;&gt; "Não", "Sim", "Não")</f>
        <v>Sim</v>
      </c>
      <c r="Z1780" s="133">
        <f>CENSO[[#This Row],[g (m²)]]/SUM(AEEF[AEEF-UT])</f>
        <v>1.2867270101266286E-3</v>
      </c>
      <c r="AA1780" s="133">
        <f>CENSO[[#This Row],[v (m³)]]/SUM(AEEF[AEEF-UT])</f>
        <v>1.4411342513418239E-2</v>
      </c>
    </row>
    <row r="1781" spans="1:27" ht="14">
      <c r="A1781" s="86">
        <v>1</v>
      </c>
      <c r="B1781" s="86">
        <v>1</v>
      </c>
      <c r="C1781" s="63">
        <v>55</v>
      </c>
      <c r="D1781" s="63">
        <v>1780</v>
      </c>
      <c r="E1781" s="63" t="str">
        <f>VLOOKUP(CENSO[[#This Row],[NOME COMUM]],ESPECIES[],2,FALSE)</f>
        <v>Astronium lecointei Ducke</v>
      </c>
      <c r="F1781" s="64" t="s">
        <v>5</v>
      </c>
      <c r="G1781" s="64">
        <v>208</v>
      </c>
      <c r="H1781" s="97">
        <f>CENSO[[#This Row],[CAP (cm)]]/PI()</f>
        <v>66.208456326228458</v>
      </c>
      <c r="I1781" s="64">
        <v>25</v>
      </c>
      <c r="J1781" s="96">
        <f>(PI()*(CENSO[[#This Row],[DAP (cm)]]^2))/40000</f>
        <v>0.34428397289638796</v>
      </c>
      <c r="K1781" s="96">
        <f>CENSO[[#This Row],[g (m²)]]*CENSO[[#This Row],[H (m)]]*0.7</f>
        <v>6.0249695256867888</v>
      </c>
      <c r="L1781" s="64">
        <v>1</v>
      </c>
      <c r="M1781" s="65">
        <v>366688.59999999899</v>
      </c>
      <c r="N1781" s="87">
        <v>9707843</v>
      </c>
      <c r="O1781" s="87" t="s">
        <v>1228</v>
      </c>
      <c r="P1781" s="87" t="str">
        <f>VLOOKUP(CENSO[[#This Row],[DAP (cm)]],CD[],2,TRUE)</f>
        <v>TORA</v>
      </c>
      <c r="Q1781" s="87" t="str">
        <f>VLOOKUP(CENSO[[#This Row],[DAP (cm)]],DD[],2,TRUE)</f>
        <v>60├ 70</v>
      </c>
      <c r="R1781" s="87" t="str" cm="1">
        <f t="array" ref="R1781">INDEX(_xlfn.TEXTSPLIT(CENSO[[#This Row],[NOME CIENTIFICO]]," "),1)</f>
        <v>Astronium</v>
      </c>
      <c r="S1781" s="98" t="s">
        <v>1004</v>
      </c>
      <c r="T1781" s="87">
        <f>_xlfn.MINIFS(CENSO[DAP (cm)],CENSO[NOME CIENTIFICO],CENSO[[#This Row],[NOME CIENTIFICO]])</f>
        <v>40.107045659157627</v>
      </c>
      <c r="U17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781" s="87" t="str">
        <f>IF(CENSO[[#This Row],[DAP (cm)]]&lt;CENSO[[#This Row],[DMCE (cm)]],"DAP &lt; DMCE","DAP ≥ DMCE")</f>
        <v>DAP ≥ DMCE</v>
      </c>
      <c r="W1781" s="87" t="str">
        <f>IF(CENSO[[#This Row],[DAP (cm)]]&gt;200, "Superior", "Inferior")</f>
        <v>Inferior</v>
      </c>
      <c r="X1781" s="87" t="str">
        <f>VLOOKUP(CENSO[[#This Row],[NOME COMUM]],ESPECIES[],4,FALSE)</f>
        <v>Não</v>
      </c>
      <c r="Y1781" s="87" t="str">
        <f>IF(IFERROR(VLOOKUP(CENSO[[#This Row],[NOME COMUM]],COMERCIAIS[],2, FALSE), "Não") &lt;&gt; "Não", "Sim", "Não")</f>
        <v>Sim</v>
      </c>
      <c r="Z1781" s="133">
        <f>CENSO[[#This Row],[g (m²)]]/SUM(AEEF[AEEF-UT])</f>
        <v>6.023735864581724E-4</v>
      </c>
      <c r="AA1781" s="133">
        <f>CENSO[[#This Row],[v (m³)]]/SUM(AEEF[AEEF-UT])</f>
        <v>1.0541537763018015E-2</v>
      </c>
    </row>
    <row r="1782" spans="1:27" ht="14">
      <c r="A1782" s="86">
        <v>1</v>
      </c>
      <c r="B1782" s="86">
        <v>1</v>
      </c>
      <c r="C1782" s="63">
        <v>55</v>
      </c>
      <c r="D1782" s="63">
        <v>1781</v>
      </c>
      <c r="E1782" s="63" t="str">
        <f>VLOOKUP(CENSO[[#This Row],[NOME COMUM]],ESPECIES[],2,FALSE)</f>
        <v>Piptadenia suaveolens Miq.</v>
      </c>
      <c r="F1782" s="64" t="s">
        <v>22</v>
      </c>
      <c r="G1782" s="64">
        <v>422</v>
      </c>
      <c r="H1782" s="97">
        <f>CENSO[[#This Row],[CAP (cm)]]/PI()</f>
        <v>134.32677196955967</v>
      </c>
      <c r="I1782" s="64">
        <v>22</v>
      </c>
      <c r="J1782" s="96">
        <f>(PI()*(CENSO[[#This Row],[DAP (cm)]]^2))/40000</f>
        <v>1.4171474442788545</v>
      </c>
      <c r="K1782" s="96">
        <f>CENSO[[#This Row],[g (m²)]]*CENSO[[#This Row],[H (m)]]*0.7</f>
        <v>21.824070641894359</v>
      </c>
      <c r="L1782" s="64">
        <v>2</v>
      </c>
      <c r="M1782" s="65">
        <v>366692.9</v>
      </c>
      <c r="N1782" s="87">
        <v>9707848.5999999903</v>
      </c>
      <c r="O1782" s="87" t="s">
        <v>1228</v>
      </c>
      <c r="P1782" s="87" t="str">
        <f>VLOOKUP(CENSO[[#This Row],[DAP (cm)]],CD[],2,TRUE)</f>
        <v>TORA</v>
      </c>
      <c r="Q1782" s="87" t="str">
        <f>VLOOKUP(CENSO[[#This Row],[DAP (cm)]],DD[],2,TRUE)</f>
        <v>130├ 140</v>
      </c>
      <c r="R1782" s="87" t="str" cm="1">
        <f t="array" ref="R1782">INDEX(_xlfn.TEXTSPLIT(CENSO[[#This Row],[NOME CIENTIFICO]]," "),1)</f>
        <v>Piptadenia</v>
      </c>
      <c r="S1782" s="98" t="s">
        <v>1004</v>
      </c>
      <c r="T1782" s="87">
        <f>_xlfn.MINIFS(CENSO[DAP (cm)],CENSO[NOME CIENTIFICO],CENSO[[#This Row],[NOME CIENTIFICO]])</f>
        <v>39.788735772973837</v>
      </c>
      <c r="U17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82" s="87" t="str">
        <f>IF(CENSO[[#This Row],[DAP (cm)]]&lt;CENSO[[#This Row],[DMCE (cm)]],"DAP &lt; DMCE","DAP ≥ DMCE")</f>
        <v>DAP ≥ DMCE</v>
      </c>
      <c r="W1782" s="87" t="str">
        <f>IF(CENSO[[#This Row],[DAP (cm)]]&gt;200, "Superior", "Inferior")</f>
        <v>Inferior</v>
      </c>
      <c r="X1782" s="87" t="str">
        <f>VLOOKUP(CENSO[[#This Row],[NOME COMUM]],ESPECIES[],4,FALSE)</f>
        <v>Não</v>
      </c>
      <c r="Y1782" s="87" t="str">
        <f>IF(IFERROR(VLOOKUP(CENSO[[#This Row],[NOME COMUM]],COMERCIAIS[],2, FALSE), "Não") &lt;&gt; "Não", "Sim", "Não")</f>
        <v>Sim</v>
      </c>
      <c r="Z1782" s="133">
        <f>CENSO[[#This Row],[g (m²)]]/SUM(AEEF[AEEF-UT])</f>
        <v>2.4795002258417432E-3</v>
      </c>
      <c r="AA1782" s="133">
        <f>CENSO[[#This Row],[v (m³)]]/SUM(AEEF[AEEF-UT])</f>
        <v>3.8184303477962846E-2</v>
      </c>
    </row>
    <row r="1783" spans="1:27" ht="14">
      <c r="A1783" s="86">
        <v>1</v>
      </c>
      <c r="B1783" s="86">
        <v>1</v>
      </c>
      <c r="C1783" s="63">
        <v>55</v>
      </c>
      <c r="D1783" s="63">
        <v>1782</v>
      </c>
      <c r="E1783" s="63" t="str">
        <f>VLOOKUP(CENSO[[#This Row],[NOME COMUM]],ESPECIES[],2,FALSE)</f>
        <v>Goupia glabra Aubl.</v>
      </c>
      <c r="F1783" s="64" t="s">
        <v>34</v>
      </c>
      <c r="G1783" s="64">
        <v>230</v>
      </c>
      <c r="H1783" s="97">
        <f>CENSO[[#This Row],[CAP (cm)]]/PI()</f>
        <v>73.211273822271863</v>
      </c>
      <c r="I1783" s="64">
        <v>20</v>
      </c>
      <c r="J1783" s="96">
        <f>(PI()*(CENSO[[#This Row],[DAP (cm)]]^2))/40000</f>
        <v>0.42096482447806327</v>
      </c>
      <c r="K1783" s="96">
        <f>CENSO[[#This Row],[g (m²)]]*CENSO[[#This Row],[H (m)]]*0.7</f>
        <v>5.8935075426928858</v>
      </c>
      <c r="L1783" s="64">
        <v>1</v>
      </c>
      <c r="M1783" s="65">
        <v>366651.299999999</v>
      </c>
      <c r="N1783" s="87">
        <v>9707889.5999999903</v>
      </c>
      <c r="O1783" s="87" t="s">
        <v>1227</v>
      </c>
      <c r="P1783" s="87" t="str">
        <f>VLOOKUP(CENSO[[#This Row],[DAP (cm)]],CD[],2,TRUE)</f>
        <v>TORA</v>
      </c>
      <c r="Q1783" s="87" t="str">
        <f>VLOOKUP(CENSO[[#This Row],[DAP (cm)]],DD[],2,TRUE)</f>
        <v>70├ 80</v>
      </c>
      <c r="R1783" s="87" t="str" cm="1">
        <f t="array" ref="R1783">INDEX(_xlfn.TEXTSPLIT(CENSO[[#This Row],[NOME CIENTIFICO]]," "),1)</f>
        <v>Goupia</v>
      </c>
      <c r="S1783" s="98" t="s">
        <v>1004</v>
      </c>
      <c r="T1783" s="87">
        <f>_xlfn.MINIFS(CENSO[DAP (cm)],CENSO[NOME CIENTIFICO],CENSO[[#This Row],[NOME CIENTIFICO]])</f>
        <v>40.107045659157627</v>
      </c>
      <c r="U17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783" s="87" t="str">
        <f>IF(CENSO[[#This Row],[DAP (cm)]]&lt;CENSO[[#This Row],[DMCE (cm)]],"DAP &lt; DMCE","DAP ≥ DMCE")</f>
        <v>DAP ≥ DMCE</v>
      </c>
      <c r="W1783" s="87" t="str">
        <f>IF(CENSO[[#This Row],[DAP (cm)]]&gt;200, "Superior", "Inferior")</f>
        <v>Inferior</v>
      </c>
      <c r="X1783" s="87" t="str">
        <f>VLOOKUP(CENSO[[#This Row],[NOME COMUM]],ESPECIES[],4,FALSE)</f>
        <v>Não</v>
      </c>
      <c r="Y1783" s="87" t="str">
        <f>IF(IFERROR(VLOOKUP(CENSO[[#This Row],[NOME COMUM]],COMERCIAIS[],2, FALSE), "Não") &lt;&gt; "Não", "Sim", "Não")</f>
        <v>Sim</v>
      </c>
      <c r="Z1783" s="133">
        <f>CENSO[[#This Row],[g (m²)]]/SUM(AEEF[AEEF-UT])</f>
        <v>7.3653759993614395E-4</v>
      </c>
      <c r="AA1783" s="133">
        <f>CENSO[[#This Row],[v (m³)]]/SUM(AEEF[AEEF-UT])</f>
        <v>1.0311526399106015E-2</v>
      </c>
    </row>
    <row r="1784" spans="1:27" ht="14">
      <c r="A1784" s="86">
        <v>1</v>
      </c>
      <c r="B1784" s="86">
        <v>1</v>
      </c>
      <c r="C1784" s="63">
        <v>55</v>
      </c>
      <c r="D1784" s="63">
        <v>1783</v>
      </c>
      <c r="E1784" s="63" t="str">
        <f>VLOOKUP(CENSO[[#This Row],[NOME COMUM]],ESPECIES[],2,FALSE)</f>
        <v>Parahancornia amapa (Huber ) Ducke</v>
      </c>
      <c r="F1784" s="64" t="s">
        <v>15</v>
      </c>
      <c r="G1784" s="64">
        <v>415</v>
      </c>
      <c r="H1784" s="97">
        <f>CENSO[[#This Row],[CAP (cm)]]/PI()</f>
        <v>132.09860276627313</v>
      </c>
      <c r="I1784" s="64">
        <v>22</v>
      </c>
      <c r="J1784" s="96">
        <f>(PI()*(CENSO[[#This Row],[DAP (cm)]]^2))/40000</f>
        <v>1.3705230037000837</v>
      </c>
      <c r="K1784" s="96">
        <f>CENSO[[#This Row],[g (m²)]]*CENSO[[#This Row],[H (m)]]*0.7</f>
        <v>21.106054256981288</v>
      </c>
      <c r="L1784" s="64">
        <v>1</v>
      </c>
      <c r="M1784" s="65">
        <v>366603.799999999</v>
      </c>
      <c r="N1784" s="87">
        <v>9707934.4000000004</v>
      </c>
      <c r="O1784" s="87" t="s">
        <v>1227</v>
      </c>
      <c r="P1784" s="87" t="str">
        <f>VLOOKUP(CENSO[[#This Row],[DAP (cm)]],CD[],2,TRUE)</f>
        <v>TORA</v>
      </c>
      <c r="Q1784" s="87" t="str">
        <f>VLOOKUP(CENSO[[#This Row],[DAP (cm)]],DD[],2,TRUE)</f>
        <v>130├ 140</v>
      </c>
      <c r="R1784" s="87" t="str" cm="1">
        <f t="array" ref="R1784">INDEX(_xlfn.TEXTSPLIT(CENSO[[#This Row],[NOME CIENTIFICO]]," "),1)</f>
        <v>Parahancornia</v>
      </c>
      <c r="S1784" s="98" t="s">
        <v>1004</v>
      </c>
      <c r="T1784" s="87">
        <f>_xlfn.MINIFS(CENSO[DAP (cm)],CENSO[NOME CIENTIFICO],CENSO[[#This Row],[NOME CIENTIFICO]])</f>
        <v>39.788735772973837</v>
      </c>
      <c r="U17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84" s="87" t="str">
        <f>IF(CENSO[[#This Row],[DAP (cm)]]&lt;CENSO[[#This Row],[DMCE (cm)]],"DAP &lt; DMCE","DAP ≥ DMCE")</f>
        <v>DAP ≥ DMCE</v>
      </c>
      <c r="W1784" s="87" t="str">
        <f>IF(CENSO[[#This Row],[DAP (cm)]]&gt;200, "Superior", "Inferior")</f>
        <v>Inferior</v>
      </c>
      <c r="X1784" s="87" t="str">
        <f>VLOOKUP(CENSO[[#This Row],[NOME COMUM]],ESPECIES[],4,FALSE)</f>
        <v>Não</v>
      </c>
      <c r="Y1784" s="87" t="str">
        <f>IF(IFERROR(VLOOKUP(CENSO[[#This Row],[NOME COMUM]],COMERCIAIS[],2, FALSE), "Não") &lt;&gt; "Não", "Sim", "Não")</f>
        <v>Não</v>
      </c>
      <c r="Z1784" s="133">
        <f>CENSO[[#This Row],[g (m²)]]/SUM(AEEF[AEEF-UT])</f>
        <v>2.3979241616068499E-3</v>
      </c>
      <c r="AA1784" s="133">
        <f>CENSO[[#This Row],[v (m³)]]/SUM(AEEF[AEEF-UT])</f>
        <v>3.6928032088745483E-2</v>
      </c>
    </row>
    <row r="1785" spans="1:27" ht="14">
      <c r="A1785" s="86">
        <v>1</v>
      </c>
      <c r="B1785" s="86">
        <v>1</v>
      </c>
      <c r="C1785" s="63">
        <v>55</v>
      </c>
      <c r="D1785" s="63">
        <v>1784</v>
      </c>
      <c r="E1785" s="63" t="str">
        <f>VLOOKUP(CENSO[[#This Row],[NOME COMUM]],ESPECIES[],2,FALSE)</f>
        <v>Trattinnickia lawrencei Standl. ex Sw.</v>
      </c>
      <c r="F1785" s="64" t="s">
        <v>60</v>
      </c>
      <c r="G1785" s="64">
        <v>350</v>
      </c>
      <c r="H1785" s="97">
        <f>CENSO[[#This Row],[CAP (cm)]]/PI()</f>
        <v>111.40846016432674</v>
      </c>
      <c r="I1785" s="64">
        <v>22</v>
      </c>
      <c r="J1785" s="96">
        <f>(PI()*(CENSO[[#This Row],[DAP (cm)]]^2))/40000</f>
        <v>0.97482402643785904</v>
      </c>
      <c r="K1785" s="96">
        <f>CENSO[[#This Row],[g (m²)]]*CENSO[[#This Row],[H (m)]]*0.7</f>
        <v>15.012290007143028</v>
      </c>
      <c r="L1785" s="64">
        <v>1</v>
      </c>
      <c r="M1785" s="65">
        <v>366587.9</v>
      </c>
      <c r="N1785" s="87">
        <v>9707958</v>
      </c>
      <c r="O1785" s="87" t="s">
        <v>1227</v>
      </c>
      <c r="P1785" s="87" t="str">
        <f>VLOOKUP(CENSO[[#This Row],[DAP (cm)]],CD[],2,TRUE)</f>
        <v>TORA</v>
      </c>
      <c r="Q1785" s="87" t="str">
        <f>VLOOKUP(CENSO[[#This Row],[DAP (cm)]],DD[],2,TRUE)</f>
        <v>110├ 120</v>
      </c>
      <c r="R1785" s="87" t="str" cm="1">
        <f t="array" ref="R1785">INDEX(_xlfn.TEXTSPLIT(CENSO[[#This Row],[NOME CIENTIFICO]]," "),1)</f>
        <v>Trattinnickia</v>
      </c>
      <c r="S1785" s="98" t="s">
        <v>1004</v>
      </c>
      <c r="T1785" s="87">
        <f>_xlfn.MINIFS(CENSO[DAP (cm)],CENSO[NOME CIENTIFICO],CENSO[[#This Row],[NOME CIENTIFICO]])</f>
        <v>47.7464829275686</v>
      </c>
      <c r="U17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57.7464829275686</v>
      </c>
      <c r="V1785" s="87" t="str">
        <f>IF(CENSO[[#This Row],[DAP (cm)]]&lt;CENSO[[#This Row],[DMCE (cm)]],"DAP &lt; DMCE","DAP ≥ DMCE")</f>
        <v>DAP ≥ DMCE</v>
      </c>
      <c r="W1785" s="87" t="str">
        <f>IF(CENSO[[#This Row],[DAP (cm)]]&gt;200, "Superior", "Inferior")</f>
        <v>Inferior</v>
      </c>
      <c r="X1785" s="87" t="str">
        <f>VLOOKUP(CENSO[[#This Row],[NOME COMUM]],ESPECIES[],4,FALSE)</f>
        <v>Não</v>
      </c>
      <c r="Y1785" s="87" t="str">
        <f>IF(IFERROR(VLOOKUP(CENSO[[#This Row],[NOME COMUM]],COMERCIAIS[],2, FALSE), "Não") &lt;&gt; "Não", "Sim", "Não")</f>
        <v>Não</v>
      </c>
      <c r="Z1785" s="133">
        <f>CENSO[[#This Row],[g (m²)]]/SUM(AEEF[AEEF-UT])</f>
        <v>1.7055927408729228E-3</v>
      </c>
      <c r="AA1785" s="133">
        <f>CENSO[[#This Row],[v (m³)]]/SUM(AEEF[AEEF-UT])</f>
        <v>2.6266128209443008E-2</v>
      </c>
    </row>
    <row r="1786" spans="1:27" ht="14">
      <c r="A1786" s="86">
        <v>1</v>
      </c>
      <c r="B1786" s="86">
        <v>1</v>
      </c>
      <c r="C1786" s="63">
        <v>55</v>
      </c>
      <c r="D1786" s="63">
        <v>1785</v>
      </c>
      <c r="E1786" s="63" t="str">
        <f>VLOOKUP(CENSO[[#This Row],[NOME COMUM]],ESPECIES[],2,FALSE)</f>
        <v>Parkia multijuga Benth.</v>
      </c>
      <c r="F1786" s="64" t="s">
        <v>75</v>
      </c>
      <c r="G1786" s="64">
        <v>148</v>
      </c>
      <c r="H1786" s="97">
        <f>CENSO[[#This Row],[CAP (cm)]]/PI()</f>
        <v>47.109863155201019</v>
      </c>
      <c r="I1786" s="64">
        <v>15</v>
      </c>
      <c r="J1786" s="96">
        <f>(PI()*(CENSO[[#This Row],[DAP (cm)]]^2))/40000</f>
        <v>0.17430649367424375</v>
      </c>
      <c r="K1786" s="96">
        <f>CENSO[[#This Row],[g (m²)]]*CENSO[[#This Row],[H (m)]]*0.7</f>
        <v>1.8302181835795592</v>
      </c>
      <c r="L1786" s="64">
        <v>1</v>
      </c>
      <c r="M1786" s="65">
        <v>366580.7</v>
      </c>
      <c r="N1786" s="87">
        <v>9707961.6999999899</v>
      </c>
      <c r="O1786" s="98" t="s">
        <v>1225</v>
      </c>
      <c r="P1786" s="87" t="str">
        <f>VLOOKUP(CENSO[[#This Row],[DAP (cm)]],CD[],2,TRUE)</f>
        <v>TORETE</v>
      </c>
      <c r="Q1786" s="87" t="str">
        <f>VLOOKUP(CENSO[[#This Row],[DAP (cm)]],DD[],2,TRUE)</f>
        <v>40├ 50</v>
      </c>
      <c r="R1786" s="87" t="str" cm="1">
        <f t="array" ref="R1786">INDEX(_xlfn.TEXTSPLIT(CENSO[[#This Row],[NOME CIENTIFICO]]," "),1)</f>
        <v>Parkia</v>
      </c>
      <c r="S1786" s="98" t="s">
        <v>1004</v>
      </c>
      <c r="T1786" s="87">
        <f>_xlfn.MINIFS(CENSO[DAP (cm)],CENSO[NOME CIENTIFICO],CENSO[[#This Row],[NOME CIENTIFICO]])</f>
        <v>39.788735772973837</v>
      </c>
      <c r="U17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86" s="87" t="str">
        <f>IF(CENSO[[#This Row],[DAP (cm)]]&lt;CENSO[[#This Row],[DMCE (cm)]],"DAP &lt; DMCE","DAP ≥ DMCE")</f>
        <v>DAP &lt; DMCE</v>
      </c>
      <c r="W1786" s="87" t="str">
        <f>IF(CENSO[[#This Row],[DAP (cm)]]&gt;200, "Superior", "Inferior")</f>
        <v>Inferior</v>
      </c>
      <c r="X1786" s="87" t="str">
        <f>VLOOKUP(CENSO[[#This Row],[NOME COMUM]],ESPECIES[],4,FALSE)</f>
        <v>Não</v>
      </c>
      <c r="Y1786" s="87" t="str">
        <f>IF(IFERROR(VLOOKUP(CENSO[[#This Row],[NOME COMUM]],COMERCIAIS[],2, FALSE), "Não") &lt;&gt; "Não", "Sim", "Não")</f>
        <v>Não</v>
      </c>
      <c r="Z1786" s="133">
        <f>CENSO[[#This Row],[g (m²)]]/SUM(AEEF[AEEF-UT])</f>
        <v>3.0497390527412649E-4</v>
      </c>
      <c r="AA1786" s="133">
        <f>CENSO[[#This Row],[v (m³)]]/SUM(AEEF[AEEF-UT])</f>
        <v>3.2022260053783274E-3</v>
      </c>
    </row>
    <row r="1787" spans="1:27" ht="14">
      <c r="A1787" s="86">
        <v>1</v>
      </c>
      <c r="B1787" s="86">
        <v>1</v>
      </c>
      <c r="C1787" s="63">
        <v>55</v>
      </c>
      <c r="D1787" s="63">
        <v>1786</v>
      </c>
      <c r="E1787" s="63" t="str">
        <f>VLOOKUP(CENSO[[#This Row],[NOME COMUM]],ESPECIES[],2,FALSE)</f>
        <v>Tachigali myrmecophila Ducke</v>
      </c>
      <c r="F1787" s="64" t="s">
        <v>14</v>
      </c>
      <c r="G1787" s="64">
        <v>174</v>
      </c>
      <c r="H1787" s="97">
        <f>CENSO[[#This Row],[CAP (cm)]]/PI()</f>
        <v>55.38592019597958</v>
      </c>
      <c r="I1787" s="64">
        <v>15</v>
      </c>
      <c r="J1787" s="96">
        <f>(PI()*(CENSO[[#This Row],[DAP (cm)]]^2))/40000</f>
        <v>0.2409287528525112</v>
      </c>
      <c r="K1787" s="96">
        <f>CENSO[[#This Row],[g (m²)]]*CENSO[[#This Row],[H (m)]]*0.7</f>
        <v>2.5297519049513673</v>
      </c>
      <c r="L1787" s="64">
        <v>2</v>
      </c>
      <c r="M1787" s="65">
        <v>366570.2</v>
      </c>
      <c r="N1787" s="87">
        <v>9707971</v>
      </c>
      <c r="O1787" s="87" t="s">
        <v>1228</v>
      </c>
      <c r="P1787" s="87" t="str">
        <f>VLOOKUP(CENSO[[#This Row],[DAP (cm)]],CD[],2,TRUE)</f>
        <v>TORA</v>
      </c>
      <c r="Q1787" s="87" t="str">
        <f>VLOOKUP(CENSO[[#This Row],[DAP (cm)]],DD[],2,TRUE)</f>
        <v>50├ 60</v>
      </c>
      <c r="R1787" s="87" t="str" cm="1">
        <f t="array" ref="R1787">INDEX(_xlfn.TEXTSPLIT(CENSO[[#This Row],[NOME CIENTIFICO]]," "),1)</f>
        <v>Tachigali</v>
      </c>
      <c r="S1787" s="98" t="s">
        <v>1004</v>
      </c>
      <c r="T1787" s="87">
        <f>_xlfn.MINIFS(CENSO[DAP (cm)],CENSO[NOME CIENTIFICO],CENSO[[#This Row],[NOME CIENTIFICO]])</f>
        <v>39.152116000606256</v>
      </c>
      <c r="U17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87" s="87" t="str">
        <f>IF(CENSO[[#This Row],[DAP (cm)]]&lt;CENSO[[#This Row],[DMCE (cm)]],"DAP &lt; DMCE","DAP ≥ DMCE")</f>
        <v>DAP ≥ DMCE</v>
      </c>
      <c r="W1787" s="87" t="str">
        <f>IF(CENSO[[#This Row],[DAP (cm)]]&gt;200, "Superior", "Inferior")</f>
        <v>Inferior</v>
      </c>
      <c r="X1787" s="87" t="str">
        <f>VLOOKUP(CENSO[[#This Row],[NOME COMUM]],ESPECIES[],4,FALSE)</f>
        <v>Não</v>
      </c>
      <c r="Y1787" s="87" t="str">
        <f>IF(IFERROR(VLOOKUP(CENSO[[#This Row],[NOME COMUM]],COMERCIAIS[],2, FALSE), "Não") &lt;&gt; "Não", "Sim", "Não")</f>
        <v>Sim</v>
      </c>
      <c r="Z1787" s="133">
        <f>CENSO[[#This Row],[g (m²)]]/SUM(AEEF[AEEF-UT])</f>
        <v>4.2153898630749889E-4</v>
      </c>
      <c r="AA1787" s="133">
        <f>CENSO[[#This Row],[v (m³)]]/SUM(AEEF[AEEF-UT])</f>
        <v>4.4261593562287373E-3</v>
      </c>
    </row>
    <row r="1788" spans="1:27" ht="14">
      <c r="A1788" s="86">
        <v>1</v>
      </c>
      <c r="B1788" s="86">
        <v>1</v>
      </c>
      <c r="C1788" s="63">
        <v>55</v>
      </c>
      <c r="D1788" s="63">
        <v>1787</v>
      </c>
      <c r="E1788" s="63" t="str">
        <f>VLOOKUP(CENSO[[#This Row],[NOME COMUM]],ESPECIES[],2,FALSE)</f>
        <v>Tachigali myrmecophila Ducke</v>
      </c>
      <c r="F1788" s="64" t="s">
        <v>14</v>
      </c>
      <c r="G1788" s="64">
        <v>237</v>
      </c>
      <c r="H1788" s="97">
        <f>CENSO[[#This Row],[CAP (cm)]]/PI()</f>
        <v>75.43944302555839</v>
      </c>
      <c r="I1788" s="64">
        <v>16</v>
      </c>
      <c r="J1788" s="96">
        <f>(PI()*(CENSO[[#This Row],[DAP (cm)]]^2))/40000</f>
        <v>0.44697869992643346</v>
      </c>
      <c r="K1788" s="96">
        <f>CENSO[[#This Row],[g (m²)]]*CENSO[[#This Row],[H (m)]]*0.7</f>
        <v>5.0061614391760543</v>
      </c>
      <c r="L1788" s="64">
        <v>1</v>
      </c>
      <c r="M1788" s="65">
        <v>366565.299999999</v>
      </c>
      <c r="N1788" s="87">
        <v>9707964.5999999903</v>
      </c>
      <c r="O1788" s="87" t="s">
        <v>1228</v>
      </c>
      <c r="P1788" s="87" t="str">
        <f>VLOOKUP(CENSO[[#This Row],[DAP (cm)]],CD[],2,TRUE)</f>
        <v>TORA</v>
      </c>
      <c r="Q1788" s="87" t="str">
        <f>VLOOKUP(CENSO[[#This Row],[DAP (cm)]],DD[],2,TRUE)</f>
        <v>70├ 80</v>
      </c>
      <c r="R1788" s="87" t="str" cm="1">
        <f t="array" ref="R1788">INDEX(_xlfn.TEXTSPLIT(CENSO[[#This Row],[NOME CIENTIFICO]]," "),1)</f>
        <v>Tachigali</v>
      </c>
      <c r="S1788" s="98" t="s">
        <v>1004</v>
      </c>
      <c r="T1788" s="87">
        <f>_xlfn.MINIFS(CENSO[DAP (cm)],CENSO[NOME CIENTIFICO],CENSO[[#This Row],[NOME CIENTIFICO]])</f>
        <v>39.152116000606256</v>
      </c>
      <c r="U17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88" s="87" t="str">
        <f>IF(CENSO[[#This Row],[DAP (cm)]]&lt;CENSO[[#This Row],[DMCE (cm)]],"DAP &lt; DMCE","DAP ≥ DMCE")</f>
        <v>DAP ≥ DMCE</v>
      </c>
      <c r="W1788" s="87" t="str">
        <f>IF(CENSO[[#This Row],[DAP (cm)]]&gt;200, "Superior", "Inferior")</f>
        <v>Inferior</v>
      </c>
      <c r="X1788" s="87" t="str">
        <f>VLOOKUP(CENSO[[#This Row],[NOME COMUM]],ESPECIES[],4,FALSE)</f>
        <v>Não</v>
      </c>
      <c r="Y1788" s="87" t="str">
        <f>IF(IFERROR(VLOOKUP(CENSO[[#This Row],[NOME COMUM]],COMERCIAIS[],2, FALSE), "Não") &lt;&gt; "Não", "Sim", "Não")</f>
        <v>Sim</v>
      </c>
      <c r="Z1788" s="133">
        <f>CENSO[[#This Row],[g (m²)]]/SUM(AEEF[AEEF-UT])</f>
        <v>7.8205256050686682E-4</v>
      </c>
      <c r="AA1788" s="133">
        <f>CENSO[[#This Row],[v (m³)]]/SUM(AEEF[AEEF-UT])</f>
        <v>8.7589886776769082E-3</v>
      </c>
    </row>
    <row r="1789" spans="1:27" ht="14">
      <c r="A1789" s="86">
        <v>1</v>
      </c>
      <c r="B1789" s="86">
        <v>1</v>
      </c>
      <c r="C1789" s="63">
        <v>55</v>
      </c>
      <c r="D1789" s="63">
        <v>1788</v>
      </c>
      <c r="E1789" s="63" t="str">
        <f>VLOOKUP(CENSO[[#This Row],[NOME COMUM]],ESPECIES[],2,FALSE)</f>
        <v>Enterolobium contortisiliquum (Vell.) Morong</v>
      </c>
      <c r="F1789" s="64" t="s">
        <v>45</v>
      </c>
      <c r="G1789" s="64">
        <v>411</v>
      </c>
      <c r="H1789" s="97">
        <f>CENSO[[#This Row],[CAP (cm)]]/PI()</f>
        <v>130.82536322153797</v>
      </c>
      <c r="I1789" s="64">
        <v>18</v>
      </c>
      <c r="J1789" s="96">
        <f>(PI()*(CENSO[[#This Row],[DAP (cm)]]^2))/40000</f>
        <v>1.3442306071013026</v>
      </c>
      <c r="K1789" s="96">
        <f>CENSO[[#This Row],[g (m²)]]*CENSO[[#This Row],[H (m)]]*0.7</f>
        <v>16.937305649476411</v>
      </c>
      <c r="L1789" s="64">
        <v>1</v>
      </c>
      <c r="M1789" s="65">
        <v>366549.2</v>
      </c>
      <c r="N1789" s="87">
        <v>9707989.6999999899</v>
      </c>
      <c r="O1789" s="87" t="s">
        <v>1228</v>
      </c>
      <c r="P1789" s="87" t="str">
        <f>VLOOKUP(CENSO[[#This Row],[DAP (cm)]],CD[],2,TRUE)</f>
        <v>TORA</v>
      </c>
      <c r="Q1789" s="87" t="str">
        <f>VLOOKUP(CENSO[[#This Row],[DAP (cm)]],DD[],2,TRUE)</f>
        <v>130├ 140</v>
      </c>
      <c r="R1789" s="87" t="str" cm="1">
        <f t="array" ref="R1789">INDEX(_xlfn.TEXTSPLIT(CENSO[[#This Row],[NOME CIENTIFICO]]," "),1)</f>
        <v>Enterolobium</v>
      </c>
      <c r="S1789" s="98" t="s">
        <v>1004</v>
      </c>
      <c r="T1789" s="87">
        <f>_xlfn.MINIFS(CENSO[DAP (cm)],CENSO[NOME CIENTIFICO],CENSO[[#This Row],[NOME CIENTIFICO]])</f>
        <v>42.971834634811742</v>
      </c>
      <c r="U17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1789" s="87" t="str">
        <f>IF(CENSO[[#This Row],[DAP (cm)]]&lt;CENSO[[#This Row],[DMCE (cm)]],"DAP &lt; DMCE","DAP ≥ DMCE")</f>
        <v>DAP ≥ DMCE</v>
      </c>
      <c r="W1789" s="87" t="str">
        <f>IF(CENSO[[#This Row],[DAP (cm)]]&gt;200, "Superior", "Inferior")</f>
        <v>Inferior</v>
      </c>
      <c r="X1789" s="87" t="str">
        <f>VLOOKUP(CENSO[[#This Row],[NOME COMUM]],ESPECIES[],4,FALSE)</f>
        <v>Não</v>
      </c>
      <c r="Y1789" s="87" t="str">
        <f>IF(IFERROR(VLOOKUP(CENSO[[#This Row],[NOME COMUM]],COMERCIAIS[],2, FALSE), "Não") &lt;&gt; "Não", "Sim", "Não")</f>
        <v>Sim</v>
      </c>
      <c r="Z1789" s="133">
        <f>CENSO[[#This Row],[g (m²)]]/SUM(AEEF[AEEF-UT])</f>
        <v>2.3519218888244488E-3</v>
      </c>
      <c r="AA1789" s="133">
        <f>CENSO[[#This Row],[v (m³)]]/SUM(AEEF[AEEF-UT])</f>
        <v>2.9634215799188048E-2</v>
      </c>
    </row>
    <row r="1790" spans="1:27" ht="14">
      <c r="A1790" s="86">
        <v>1</v>
      </c>
      <c r="B1790" s="86">
        <v>1</v>
      </c>
      <c r="C1790" s="63">
        <v>55</v>
      </c>
      <c r="D1790" s="63">
        <v>1789</v>
      </c>
      <c r="E1790" s="63" t="str">
        <f>VLOOKUP(CENSO[[#This Row],[NOME COMUM]],ESPECIES[],2,FALSE)</f>
        <v>Hymenolobium petraeum Ducke</v>
      </c>
      <c r="F1790" s="64" t="s">
        <v>40</v>
      </c>
      <c r="G1790" s="64">
        <v>437</v>
      </c>
      <c r="H1790" s="97">
        <f>CENSO[[#This Row],[CAP (cm)]]/PI()</f>
        <v>139.10142026231654</v>
      </c>
      <c r="I1790" s="64">
        <v>25</v>
      </c>
      <c r="J1790" s="96">
        <f>(PI()*(CENSO[[#This Row],[DAP (cm)]]^2))/40000</f>
        <v>1.5196830163658084</v>
      </c>
      <c r="K1790" s="96">
        <f>CENSO[[#This Row],[g (m²)]]*CENSO[[#This Row],[H (m)]]*0.7</f>
        <v>26.594452786401643</v>
      </c>
      <c r="L1790" s="64">
        <v>1</v>
      </c>
      <c r="M1790" s="65">
        <v>366550</v>
      </c>
      <c r="N1790" s="87">
        <v>9707995.5999999903</v>
      </c>
      <c r="O1790" s="87" t="s">
        <v>1228</v>
      </c>
      <c r="P1790" s="87" t="str">
        <f>VLOOKUP(CENSO[[#This Row],[DAP (cm)]],CD[],2,TRUE)</f>
        <v>TORA</v>
      </c>
      <c r="Q1790" s="87" t="str">
        <f>VLOOKUP(CENSO[[#This Row],[DAP (cm)]],DD[],2,TRUE)</f>
        <v>130├ 140</v>
      </c>
      <c r="R1790" s="87" t="str" cm="1">
        <f t="array" ref="R1790">INDEX(_xlfn.TEXTSPLIT(CENSO[[#This Row],[NOME CIENTIFICO]]," "),1)</f>
        <v>Hymenolobium</v>
      </c>
      <c r="S1790" s="98" t="s">
        <v>1004</v>
      </c>
      <c r="T1790" s="87">
        <f>_xlfn.MINIFS(CENSO[DAP (cm)],CENSO[NOME CIENTIFICO],CENSO[[#This Row],[NOME CIENTIFICO]])</f>
        <v>41.38028520389279</v>
      </c>
      <c r="U17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790" s="87" t="str">
        <f>IF(CENSO[[#This Row],[DAP (cm)]]&lt;CENSO[[#This Row],[DMCE (cm)]],"DAP &lt; DMCE","DAP ≥ DMCE")</f>
        <v>DAP ≥ DMCE</v>
      </c>
      <c r="W1790" s="87" t="str">
        <f>IF(CENSO[[#This Row],[DAP (cm)]]&gt;200, "Superior", "Inferior")</f>
        <v>Inferior</v>
      </c>
      <c r="X1790" s="87" t="str">
        <f>VLOOKUP(CENSO[[#This Row],[NOME COMUM]],ESPECIES[],4,FALSE)</f>
        <v>Não</v>
      </c>
      <c r="Y1790" s="87" t="str">
        <f>IF(IFERROR(VLOOKUP(CENSO[[#This Row],[NOME COMUM]],COMERCIAIS[],2, FALSE), "Não") &lt;&gt; "Não", "Sim", "Não")</f>
        <v>Sim</v>
      </c>
      <c r="Z1790" s="133">
        <f>CENSO[[#This Row],[g (m²)]]/SUM(AEEF[AEEF-UT])</f>
        <v>2.6589007357694793E-3</v>
      </c>
      <c r="AA1790" s="133">
        <f>CENSO[[#This Row],[v (m³)]]/SUM(AEEF[AEEF-UT])</f>
        <v>4.6530762875965886E-2</v>
      </c>
    </row>
    <row r="1791" spans="1:27" ht="14">
      <c r="A1791" s="86">
        <v>1</v>
      </c>
      <c r="B1791" s="86">
        <v>1</v>
      </c>
      <c r="C1791" s="63">
        <v>55</v>
      </c>
      <c r="D1791" s="63">
        <v>1790</v>
      </c>
      <c r="E1791" s="63" t="str">
        <f>VLOOKUP(CENSO[[#This Row],[NOME COMUM]],ESPECIES[],2,FALSE)</f>
        <v>Couratari guianensis Aubl.</v>
      </c>
      <c r="F1791" s="64" t="s">
        <v>6</v>
      </c>
      <c r="G1791" s="64">
        <v>186</v>
      </c>
      <c r="H1791" s="97">
        <f>CENSO[[#This Row],[CAP (cm)]]/PI()</f>
        <v>59.205638830185066</v>
      </c>
      <c r="I1791" s="64">
        <v>22</v>
      </c>
      <c r="J1791" s="96">
        <f>(PI()*(CENSO[[#This Row],[DAP (cm)]]^2))/40000</f>
        <v>0.27530622056036053</v>
      </c>
      <c r="K1791" s="96">
        <f>CENSO[[#This Row],[g (m²)]]*CENSO[[#This Row],[H (m)]]*0.7</f>
        <v>4.239715796629552</v>
      </c>
      <c r="L1791" s="64">
        <v>1</v>
      </c>
      <c r="M1791" s="65">
        <v>366539.2</v>
      </c>
      <c r="N1791" s="87">
        <v>9708001.1999999899</v>
      </c>
      <c r="O1791" s="87" t="s">
        <v>1228</v>
      </c>
      <c r="P1791" s="87" t="str">
        <f>VLOOKUP(CENSO[[#This Row],[DAP (cm)]],CD[],2,TRUE)</f>
        <v>TORA</v>
      </c>
      <c r="Q1791" s="87" t="str">
        <f>VLOOKUP(CENSO[[#This Row],[DAP (cm)]],DD[],2,TRUE)</f>
        <v>50├ 60</v>
      </c>
      <c r="R1791" s="87" t="str" cm="1">
        <f t="array" ref="R1791">INDEX(_xlfn.TEXTSPLIT(CENSO[[#This Row],[NOME CIENTIFICO]]," "),1)</f>
        <v>Couratari</v>
      </c>
      <c r="S1791" s="98" t="s">
        <v>1004</v>
      </c>
      <c r="T1791" s="87">
        <f>_xlfn.MINIFS(CENSO[DAP (cm)],CENSO[NOME CIENTIFICO],CENSO[[#This Row],[NOME CIENTIFICO]])</f>
        <v>38.833806114422465</v>
      </c>
      <c r="U17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91" s="87" t="str">
        <f>IF(CENSO[[#This Row],[DAP (cm)]]&lt;CENSO[[#This Row],[DMCE (cm)]],"DAP &lt; DMCE","DAP ≥ DMCE")</f>
        <v>DAP ≥ DMCE</v>
      </c>
      <c r="W1791" s="87" t="str">
        <f>IF(CENSO[[#This Row],[DAP (cm)]]&gt;200, "Superior", "Inferior")</f>
        <v>Inferior</v>
      </c>
      <c r="X1791" s="87" t="str">
        <f>VLOOKUP(CENSO[[#This Row],[NOME COMUM]],ESPECIES[],4,FALSE)</f>
        <v>Não</v>
      </c>
      <c r="Y1791" s="87" t="str">
        <f>IF(IFERROR(VLOOKUP(CENSO[[#This Row],[NOME COMUM]],COMERCIAIS[],2, FALSE), "Não") &lt;&gt; "Não", "Sim", "Não")</f>
        <v>Sim</v>
      </c>
      <c r="Z1791" s="133">
        <f>CENSO[[#This Row],[g (m²)]]/SUM(AEEF[AEEF-UT])</f>
        <v>4.8168723643460915E-4</v>
      </c>
      <c r="AA1791" s="133">
        <f>CENSO[[#This Row],[v (m³)]]/SUM(AEEF[AEEF-UT])</f>
        <v>7.4179834410929811E-3</v>
      </c>
    </row>
    <row r="1792" spans="1:27" ht="14">
      <c r="A1792" s="86">
        <v>1</v>
      </c>
      <c r="B1792" s="86">
        <v>1</v>
      </c>
      <c r="C1792" s="63">
        <v>55</v>
      </c>
      <c r="D1792" s="63">
        <v>1791</v>
      </c>
      <c r="E1792" s="63" t="str">
        <f>VLOOKUP(CENSO[[#This Row],[NOME COMUM]],ESPECIES[],2,FALSE)</f>
        <v>Tetragastris panamensis (Engl.) Kuntze</v>
      </c>
      <c r="F1792" s="64" t="s">
        <v>26</v>
      </c>
      <c r="G1792" s="64">
        <v>200</v>
      </c>
      <c r="H1792" s="97">
        <f>CENSO[[#This Row],[CAP (cm)]]/PI()</f>
        <v>63.661977236758133</v>
      </c>
      <c r="I1792" s="64">
        <v>13</v>
      </c>
      <c r="J1792" s="96">
        <f>(PI()*(CENSO[[#This Row],[DAP (cm)]]^2))/40000</f>
        <v>0.31830988618379064</v>
      </c>
      <c r="K1792" s="96">
        <f>CENSO[[#This Row],[g (m²)]]*CENSO[[#This Row],[H (m)]]*0.7</f>
        <v>2.896619964272495</v>
      </c>
      <c r="L1792" s="64">
        <v>2</v>
      </c>
      <c r="M1792" s="65">
        <v>366504.299999999</v>
      </c>
      <c r="N1792" s="87">
        <v>9708011.8000000007</v>
      </c>
      <c r="O1792" s="87" t="s">
        <v>1227</v>
      </c>
      <c r="P1792" s="87" t="str">
        <f>VLOOKUP(CENSO[[#This Row],[DAP (cm)]],CD[],2,TRUE)</f>
        <v>TORA</v>
      </c>
      <c r="Q1792" s="87" t="str">
        <f>VLOOKUP(CENSO[[#This Row],[DAP (cm)]],DD[],2,TRUE)</f>
        <v>60├ 70</v>
      </c>
      <c r="R1792" s="87" t="str" cm="1">
        <f t="array" ref="R1792">INDEX(_xlfn.TEXTSPLIT(CENSO[[#This Row],[NOME CIENTIFICO]]," "),1)</f>
        <v>Tetragastris</v>
      </c>
      <c r="S1792" s="98" t="s">
        <v>1004</v>
      </c>
      <c r="T1792" s="87">
        <f>_xlfn.MINIFS(CENSO[DAP (cm)],CENSO[NOME CIENTIFICO],CENSO[[#This Row],[NOME CIENTIFICO]])</f>
        <v>44.563384065730695</v>
      </c>
      <c r="U17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54.563384065730695</v>
      </c>
      <c r="V1792" s="87" t="str">
        <f>IF(CENSO[[#This Row],[DAP (cm)]]&lt;CENSO[[#This Row],[DMCE (cm)]],"DAP &lt; DMCE","DAP ≥ DMCE")</f>
        <v>DAP ≥ DMCE</v>
      </c>
      <c r="W1792" s="87" t="str">
        <f>IF(CENSO[[#This Row],[DAP (cm)]]&gt;200, "Superior", "Inferior")</f>
        <v>Inferior</v>
      </c>
      <c r="X1792" s="87" t="str">
        <f>VLOOKUP(CENSO[[#This Row],[NOME COMUM]],ESPECIES[],4,FALSE)</f>
        <v>Não</v>
      </c>
      <c r="Y1792" s="87" t="str">
        <f>IF(IFERROR(VLOOKUP(CENSO[[#This Row],[NOME COMUM]],COMERCIAIS[],2, FALSE), "Não") &lt;&gt; "Não", "Sim", "Não")</f>
        <v>Não</v>
      </c>
      <c r="Z1792" s="133">
        <f>CENSO[[#This Row],[g (m²)]]/SUM(AEEF[AEEF-UT])</f>
        <v>5.5692824191768894E-4</v>
      </c>
      <c r="AA1792" s="133">
        <f>CENSO[[#This Row],[v (m³)]]/SUM(AEEF[AEEF-UT])</f>
        <v>5.0680470014509696E-3</v>
      </c>
    </row>
    <row r="1793" spans="1:27" ht="14">
      <c r="A1793" s="86">
        <v>1</v>
      </c>
      <c r="B1793" s="86">
        <v>1</v>
      </c>
      <c r="C1793" s="63">
        <v>55</v>
      </c>
      <c r="D1793" s="63">
        <v>1792</v>
      </c>
      <c r="E1793" s="63" t="str">
        <f>VLOOKUP(CENSO[[#This Row],[NOME COMUM]],ESPECIES[],2,FALSE)</f>
        <v>Piptadenia suaveolens Miq.</v>
      </c>
      <c r="F1793" s="64" t="s">
        <v>22</v>
      </c>
      <c r="G1793" s="64">
        <v>308</v>
      </c>
      <c r="H1793" s="97">
        <f>CENSO[[#This Row],[CAP (cm)]]/PI()</f>
        <v>98.039444944607524</v>
      </c>
      <c r="I1793" s="64">
        <v>17</v>
      </c>
      <c r="J1793" s="96">
        <f>(PI()*(CENSO[[#This Row],[DAP (cm)]]^2))/40000</f>
        <v>0.75490372607347789</v>
      </c>
      <c r="K1793" s="96">
        <f>CENSO[[#This Row],[g (m²)]]*CENSO[[#This Row],[H (m)]]*0.7</f>
        <v>8.9833543402743867</v>
      </c>
      <c r="L1793" s="64">
        <v>1</v>
      </c>
      <c r="M1793" s="65">
        <v>366502.5</v>
      </c>
      <c r="N1793" s="87">
        <v>9708009.4000000004</v>
      </c>
      <c r="O1793" s="87" t="s">
        <v>1228</v>
      </c>
      <c r="P1793" s="87" t="str">
        <f>VLOOKUP(CENSO[[#This Row],[DAP (cm)]],CD[],2,TRUE)</f>
        <v>TORA</v>
      </c>
      <c r="Q1793" s="87" t="str">
        <f>VLOOKUP(CENSO[[#This Row],[DAP (cm)]],DD[],2,TRUE)</f>
        <v>90├ 100</v>
      </c>
      <c r="R1793" s="87" t="str" cm="1">
        <f t="array" ref="R1793">INDEX(_xlfn.TEXTSPLIT(CENSO[[#This Row],[NOME CIENTIFICO]]," "),1)</f>
        <v>Piptadenia</v>
      </c>
      <c r="S1793" s="98" t="s">
        <v>1004</v>
      </c>
      <c r="T1793" s="87">
        <f>_xlfn.MINIFS(CENSO[DAP (cm)],CENSO[NOME CIENTIFICO],CENSO[[#This Row],[NOME CIENTIFICO]])</f>
        <v>39.788735772973837</v>
      </c>
      <c r="U17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93" s="87" t="str">
        <f>IF(CENSO[[#This Row],[DAP (cm)]]&lt;CENSO[[#This Row],[DMCE (cm)]],"DAP &lt; DMCE","DAP ≥ DMCE")</f>
        <v>DAP ≥ DMCE</v>
      </c>
      <c r="W1793" s="87" t="str">
        <f>IF(CENSO[[#This Row],[DAP (cm)]]&gt;200, "Superior", "Inferior")</f>
        <v>Inferior</v>
      </c>
      <c r="X1793" s="87" t="str">
        <f>VLOOKUP(CENSO[[#This Row],[NOME COMUM]],ESPECIES[],4,FALSE)</f>
        <v>Não</v>
      </c>
      <c r="Y1793" s="87" t="str">
        <f>IF(IFERROR(VLOOKUP(CENSO[[#This Row],[NOME COMUM]],COMERCIAIS[],2, FALSE), "Não") &lt;&gt; "Não", "Sim", "Não")</f>
        <v>Sim</v>
      </c>
      <c r="Z1793" s="133">
        <f>CENSO[[#This Row],[g (m²)]]/SUM(AEEF[AEEF-UT])</f>
        <v>1.3208110185319911E-3</v>
      </c>
      <c r="AA1793" s="133">
        <f>CENSO[[#This Row],[v (m³)]]/SUM(AEEF[AEEF-UT])</f>
        <v>1.5717651120530696E-2</v>
      </c>
    </row>
    <row r="1794" spans="1:27" ht="14">
      <c r="A1794" s="86">
        <v>1</v>
      </c>
      <c r="B1794" s="86">
        <v>1</v>
      </c>
      <c r="C1794" s="63">
        <v>55</v>
      </c>
      <c r="D1794" s="63">
        <v>1793</v>
      </c>
      <c r="E1794" s="63" t="str">
        <f>VLOOKUP(CENSO[[#This Row],[NOME COMUM]],ESPECIES[],2,FALSE)</f>
        <v>Piptadenia suaveolens Miq.</v>
      </c>
      <c r="F1794" s="64" t="s">
        <v>22</v>
      </c>
      <c r="G1794" s="64">
        <v>186</v>
      </c>
      <c r="H1794" s="97">
        <f>CENSO[[#This Row],[CAP (cm)]]/PI()</f>
        <v>59.205638830185066</v>
      </c>
      <c r="I1794" s="64">
        <v>14</v>
      </c>
      <c r="J1794" s="96">
        <f>(PI()*(CENSO[[#This Row],[DAP (cm)]]^2))/40000</f>
        <v>0.27530622056036053</v>
      </c>
      <c r="K1794" s="96">
        <f>CENSO[[#This Row],[g (m²)]]*CENSO[[#This Row],[H (m)]]*0.7</f>
        <v>2.698000961491533</v>
      </c>
      <c r="L1794" s="64">
        <v>1</v>
      </c>
      <c r="M1794" s="65">
        <v>366497.4</v>
      </c>
      <c r="N1794" s="87">
        <v>9708015.5999999903</v>
      </c>
      <c r="O1794" s="87" t="s">
        <v>1228</v>
      </c>
      <c r="P1794" s="87" t="str">
        <f>VLOOKUP(CENSO[[#This Row],[DAP (cm)]],CD[],2,TRUE)</f>
        <v>TORA</v>
      </c>
      <c r="Q1794" s="87" t="str">
        <f>VLOOKUP(CENSO[[#This Row],[DAP (cm)]],DD[],2,TRUE)</f>
        <v>50├ 60</v>
      </c>
      <c r="R1794" s="87" t="str" cm="1">
        <f t="array" ref="R1794">INDEX(_xlfn.TEXTSPLIT(CENSO[[#This Row],[NOME CIENTIFICO]]," "),1)</f>
        <v>Piptadenia</v>
      </c>
      <c r="S1794" s="98" t="s">
        <v>1004</v>
      </c>
      <c r="T1794" s="87">
        <f>_xlfn.MINIFS(CENSO[DAP (cm)],CENSO[NOME CIENTIFICO],CENSO[[#This Row],[NOME CIENTIFICO]])</f>
        <v>39.788735772973837</v>
      </c>
      <c r="U17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94" s="87" t="str">
        <f>IF(CENSO[[#This Row],[DAP (cm)]]&lt;CENSO[[#This Row],[DMCE (cm)]],"DAP &lt; DMCE","DAP ≥ DMCE")</f>
        <v>DAP ≥ DMCE</v>
      </c>
      <c r="W1794" s="87" t="str">
        <f>IF(CENSO[[#This Row],[DAP (cm)]]&gt;200, "Superior", "Inferior")</f>
        <v>Inferior</v>
      </c>
      <c r="X1794" s="87" t="str">
        <f>VLOOKUP(CENSO[[#This Row],[NOME COMUM]],ESPECIES[],4,FALSE)</f>
        <v>Não</v>
      </c>
      <c r="Y1794" s="87" t="str">
        <f>IF(IFERROR(VLOOKUP(CENSO[[#This Row],[NOME COMUM]],COMERCIAIS[],2, FALSE), "Não") &lt;&gt; "Não", "Sim", "Não")</f>
        <v>Sim</v>
      </c>
      <c r="Z1794" s="133">
        <f>CENSO[[#This Row],[g (m²)]]/SUM(AEEF[AEEF-UT])</f>
        <v>4.8168723643460915E-4</v>
      </c>
      <c r="AA1794" s="133">
        <f>CENSO[[#This Row],[v (m³)]]/SUM(AEEF[AEEF-UT])</f>
        <v>4.7205349170591701E-3</v>
      </c>
    </row>
    <row r="1795" spans="1:27" ht="14">
      <c r="A1795" s="86">
        <v>1</v>
      </c>
      <c r="B1795" s="86">
        <v>1</v>
      </c>
      <c r="C1795" s="63">
        <v>55</v>
      </c>
      <c r="D1795" s="63">
        <v>1794</v>
      </c>
      <c r="E1795" s="63" t="str">
        <f>VLOOKUP(CENSO[[#This Row],[NOME COMUM]],ESPECIES[],2,FALSE)</f>
        <v>Tachigali myrmecophila Ducke</v>
      </c>
      <c r="F1795" s="64" t="s">
        <v>14</v>
      </c>
      <c r="G1795" s="64">
        <v>226</v>
      </c>
      <c r="H1795" s="97">
        <f>CENSO[[#This Row],[CAP (cm)]]/PI()</f>
        <v>71.938034277536701</v>
      </c>
      <c r="I1795" s="64">
        <v>19</v>
      </c>
      <c r="J1795" s="96">
        <f>(PI()*(CENSO[[#This Row],[DAP (cm)]]^2))/40000</f>
        <v>0.40644989366808243</v>
      </c>
      <c r="K1795" s="96">
        <f>CENSO[[#This Row],[g (m²)]]*CENSO[[#This Row],[H (m)]]*0.7</f>
        <v>5.4057835857854961</v>
      </c>
      <c r="L1795" s="64">
        <v>1</v>
      </c>
      <c r="M1795" s="65">
        <v>366498.2</v>
      </c>
      <c r="N1795" s="87">
        <v>9708021.5999999903</v>
      </c>
      <c r="O1795" s="87" t="s">
        <v>1228</v>
      </c>
      <c r="P1795" s="87" t="str">
        <f>VLOOKUP(CENSO[[#This Row],[DAP (cm)]],CD[],2,TRUE)</f>
        <v>TORA</v>
      </c>
      <c r="Q1795" s="87" t="str">
        <f>VLOOKUP(CENSO[[#This Row],[DAP (cm)]],DD[],2,TRUE)</f>
        <v>70├ 80</v>
      </c>
      <c r="R1795" s="87" t="str" cm="1">
        <f t="array" ref="R1795">INDEX(_xlfn.TEXTSPLIT(CENSO[[#This Row],[NOME CIENTIFICO]]," "),1)</f>
        <v>Tachigali</v>
      </c>
      <c r="S1795" s="98" t="s">
        <v>1004</v>
      </c>
      <c r="T1795" s="87">
        <f>_xlfn.MINIFS(CENSO[DAP (cm)],CENSO[NOME CIENTIFICO],CENSO[[#This Row],[NOME CIENTIFICO]])</f>
        <v>39.152116000606256</v>
      </c>
      <c r="U17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95" s="87" t="str">
        <f>IF(CENSO[[#This Row],[DAP (cm)]]&lt;CENSO[[#This Row],[DMCE (cm)]],"DAP &lt; DMCE","DAP ≥ DMCE")</f>
        <v>DAP ≥ DMCE</v>
      </c>
      <c r="W1795" s="87" t="str">
        <f>IF(CENSO[[#This Row],[DAP (cm)]]&gt;200, "Superior", "Inferior")</f>
        <v>Inferior</v>
      </c>
      <c r="X1795" s="87" t="str">
        <f>VLOOKUP(CENSO[[#This Row],[NOME COMUM]],ESPECIES[],4,FALSE)</f>
        <v>Não</v>
      </c>
      <c r="Y1795" s="87" t="str">
        <f>IF(IFERROR(VLOOKUP(CENSO[[#This Row],[NOME COMUM]],COMERCIAIS[],2, FALSE), "Não") &lt;&gt; "Não", "Sim", "Não")</f>
        <v>Sim</v>
      </c>
      <c r="Z1795" s="133">
        <f>CENSO[[#This Row],[g (m²)]]/SUM(AEEF[AEEF-UT])</f>
        <v>7.111416721046973E-4</v>
      </c>
      <c r="AA1795" s="133">
        <f>CENSO[[#This Row],[v (m³)]]/SUM(AEEF[AEEF-UT])</f>
        <v>9.4581842389924731E-3</v>
      </c>
    </row>
    <row r="1796" spans="1:27" ht="14">
      <c r="A1796" s="86">
        <v>1</v>
      </c>
      <c r="B1796" s="86">
        <v>1</v>
      </c>
      <c r="C1796" s="63">
        <v>55</v>
      </c>
      <c r="D1796" s="63">
        <v>1795</v>
      </c>
      <c r="E1796" s="63" t="str">
        <f>VLOOKUP(CENSO[[#This Row],[NOME COMUM]],ESPECIES[],2,FALSE)</f>
        <v>Lecythis pisonis Cambess.</v>
      </c>
      <c r="F1796" s="64" t="s">
        <v>9</v>
      </c>
      <c r="G1796" s="64">
        <v>143</v>
      </c>
      <c r="H1796" s="97">
        <f>CENSO[[#This Row],[CAP (cm)]]/PI()</f>
        <v>45.518313724282066</v>
      </c>
      <c r="I1796" s="64">
        <v>13</v>
      </c>
      <c r="J1796" s="96">
        <f>(PI()*(CENSO[[#This Row],[DAP (cm)]]^2))/40000</f>
        <v>0.1627279715643084</v>
      </c>
      <c r="K1796" s="96">
        <f>CENSO[[#This Row],[g (m²)]]*CENSO[[#This Row],[H (m)]]*0.7</f>
        <v>1.4808245412352063</v>
      </c>
      <c r="L1796" s="64">
        <v>1</v>
      </c>
      <c r="M1796" s="65">
        <v>366486.299999999</v>
      </c>
      <c r="N1796" s="87">
        <v>9708038.9000000004</v>
      </c>
      <c r="O1796" s="98" t="s">
        <v>1225</v>
      </c>
      <c r="P1796" s="87" t="str">
        <f>VLOOKUP(CENSO[[#This Row],[DAP (cm)]],CD[],2,TRUE)</f>
        <v>TORETE</v>
      </c>
      <c r="Q1796" s="87" t="str">
        <f>VLOOKUP(CENSO[[#This Row],[DAP (cm)]],DD[],2,TRUE)</f>
        <v>40├ 50</v>
      </c>
      <c r="R1796" s="87" t="str" cm="1">
        <f t="array" ref="R1796">INDEX(_xlfn.TEXTSPLIT(CENSO[[#This Row],[NOME CIENTIFICO]]," "),1)</f>
        <v>Lecythis</v>
      </c>
      <c r="S1796" s="98" t="s">
        <v>1004</v>
      </c>
      <c r="T1796" s="87">
        <f>_xlfn.MINIFS(CENSO[DAP (cm)],CENSO[NOME CIENTIFICO],CENSO[[#This Row],[NOME CIENTIFICO]])</f>
        <v>40.743665431525208</v>
      </c>
      <c r="U17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1796" s="87" t="str">
        <f>IF(CENSO[[#This Row],[DAP (cm)]]&lt;CENSO[[#This Row],[DMCE (cm)]],"DAP &lt; DMCE","DAP ≥ DMCE")</f>
        <v>DAP &lt; DMCE</v>
      </c>
      <c r="W1796" s="87" t="str">
        <f>IF(CENSO[[#This Row],[DAP (cm)]]&gt;200, "Superior", "Inferior")</f>
        <v>Inferior</v>
      </c>
      <c r="X1796" s="87" t="str">
        <f>VLOOKUP(CENSO[[#This Row],[NOME COMUM]],ESPECIES[],4,FALSE)</f>
        <v>Não</v>
      </c>
      <c r="Y1796" s="87" t="str">
        <f>IF(IFERROR(VLOOKUP(CENSO[[#This Row],[NOME COMUM]],COMERCIAIS[],2, FALSE), "Não") &lt;&gt; "Não", "Sim", "Não")</f>
        <v>Sim</v>
      </c>
      <c r="Z1796" s="133">
        <f>CENSO[[#This Row],[g (m²)]]/SUM(AEEF[AEEF-UT])</f>
        <v>2.8471564047437059E-4</v>
      </c>
      <c r="AA1796" s="133">
        <f>CENSO[[#This Row],[v (m³)]]/SUM(AEEF[AEEF-UT])</f>
        <v>2.5909123283167721E-3</v>
      </c>
    </row>
    <row r="1797" spans="1:27" ht="14">
      <c r="A1797" s="86">
        <v>1</v>
      </c>
      <c r="B1797" s="86">
        <v>1</v>
      </c>
      <c r="C1797" s="63">
        <v>55</v>
      </c>
      <c r="D1797" s="63">
        <v>1796</v>
      </c>
      <c r="E1797" s="63" t="str">
        <f>VLOOKUP(CENSO[[#This Row],[NOME COMUM]],ESPECIES[],2,FALSE)</f>
        <v>Hymenaea courbaril L.</v>
      </c>
      <c r="F1797" s="64" t="s">
        <v>3</v>
      </c>
      <c r="G1797" s="64">
        <v>220</v>
      </c>
      <c r="H1797" s="97">
        <f>CENSO[[#This Row],[CAP (cm)]]/PI()</f>
        <v>70.028174960433944</v>
      </c>
      <c r="I1797" s="64">
        <v>22</v>
      </c>
      <c r="J1797" s="96">
        <f>(PI()*(CENSO[[#This Row],[DAP (cm)]]^2))/40000</f>
        <v>0.3851549622823866</v>
      </c>
      <c r="K1797" s="96">
        <f>CENSO[[#This Row],[g (m²)]]*CENSO[[#This Row],[H (m)]]*0.7</f>
        <v>5.9313864191487538</v>
      </c>
      <c r="L1797" s="64">
        <v>1</v>
      </c>
      <c r="M1797" s="65">
        <v>366501.59999999899</v>
      </c>
      <c r="N1797" s="87">
        <v>9708058.8000000007</v>
      </c>
      <c r="O1797" s="87" t="s">
        <v>1228</v>
      </c>
      <c r="P1797" s="87" t="str">
        <f>VLOOKUP(CENSO[[#This Row],[DAP (cm)]],CD[],2,TRUE)</f>
        <v>TORA</v>
      </c>
      <c r="Q1797" s="87" t="str">
        <f>VLOOKUP(CENSO[[#This Row],[DAP (cm)]],DD[],2,TRUE)</f>
        <v>70├ 80</v>
      </c>
      <c r="R1797" s="87" t="str" cm="1">
        <f t="array" ref="R1797">INDEX(_xlfn.TEXTSPLIT(CENSO[[#This Row],[NOME CIENTIFICO]]," "),1)</f>
        <v>Hymenaea</v>
      </c>
      <c r="S1797" s="98" t="s">
        <v>1004</v>
      </c>
      <c r="T1797" s="87">
        <f>_xlfn.MINIFS(CENSO[DAP (cm)],CENSO[NOME CIENTIFICO],CENSO[[#This Row],[NOME CIENTIFICO]])</f>
        <v>41.38028520389279</v>
      </c>
      <c r="U17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797" s="87" t="str">
        <f>IF(CENSO[[#This Row],[DAP (cm)]]&lt;CENSO[[#This Row],[DMCE (cm)]],"DAP &lt; DMCE","DAP ≥ DMCE")</f>
        <v>DAP ≥ DMCE</v>
      </c>
      <c r="W1797" s="87" t="str">
        <f>IF(CENSO[[#This Row],[DAP (cm)]]&gt;200, "Superior", "Inferior")</f>
        <v>Inferior</v>
      </c>
      <c r="X1797" s="87" t="str">
        <f>VLOOKUP(CENSO[[#This Row],[NOME COMUM]],ESPECIES[],4,FALSE)</f>
        <v>Não</v>
      </c>
      <c r="Y1797" s="87" t="str">
        <f>IF(IFERROR(VLOOKUP(CENSO[[#This Row],[NOME COMUM]],COMERCIAIS[],2, FALSE), "Não") &lt;&gt; "Não", "Sim", "Não")</f>
        <v>Sim</v>
      </c>
      <c r="Z1797" s="133">
        <f>CENSO[[#This Row],[g (m²)]]/SUM(AEEF[AEEF-UT])</f>
        <v>6.7388317272040353E-4</v>
      </c>
      <c r="AA1797" s="133">
        <f>CENSO[[#This Row],[v (m³)]]/SUM(AEEF[AEEF-UT])</f>
        <v>1.0377800859894214E-2</v>
      </c>
    </row>
    <row r="1798" spans="1:27" ht="14">
      <c r="A1798" s="86">
        <v>1</v>
      </c>
      <c r="B1798" s="86">
        <v>1</v>
      </c>
      <c r="C1798" s="63">
        <v>55</v>
      </c>
      <c r="D1798" s="63">
        <v>1797</v>
      </c>
      <c r="E1798" s="63" t="str">
        <f>VLOOKUP(CENSO[[#This Row],[NOME COMUM]],ESPECIES[],2,FALSE)</f>
        <v>Piptadenia suaveolens Miq.</v>
      </c>
      <c r="F1798" s="64" t="s">
        <v>22</v>
      </c>
      <c r="G1798" s="64">
        <v>246</v>
      </c>
      <c r="H1798" s="97">
        <f>CENSO[[#This Row],[CAP (cm)]]/PI()</f>
        <v>78.304232001212512</v>
      </c>
      <c r="I1798" s="64">
        <v>18</v>
      </c>
      <c r="J1798" s="96">
        <f>(PI()*(CENSO[[#This Row],[DAP (cm)]]^2))/40000</f>
        <v>0.48157102680745695</v>
      </c>
      <c r="K1798" s="96">
        <f>CENSO[[#This Row],[g (m²)]]*CENSO[[#This Row],[H (m)]]*0.7</f>
        <v>6.0677949377739573</v>
      </c>
      <c r="L1798" s="64">
        <v>1</v>
      </c>
      <c r="M1798" s="65">
        <v>366379.09999999899</v>
      </c>
      <c r="N1798" s="87">
        <v>9708178.3000000007</v>
      </c>
      <c r="O1798" s="87" t="s">
        <v>1228</v>
      </c>
      <c r="P1798" s="87" t="str">
        <f>VLOOKUP(CENSO[[#This Row],[DAP (cm)]],CD[],2,TRUE)</f>
        <v>TORA</v>
      </c>
      <c r="Q1798" s="87" t="str">
        <f>VLOOKUP(CENSO[[#This Row],[DAP (cm)]],DD[],2,TRUE)</f>
        <v>70├ 80</v>
      </c>
      <c r="R1798" s="87" t="str" cm="1">
        <f t="array" ref="R1798">INDEX(_xlfn.TEXTSPLIT(CENSO[[#This Row],[NOME CIENTIFICO]]," "),1)</f>
        <v>Piptadenia</v>
      </c>
      <c r="S1798" s="98" t="s">
        <v>1004</v>
      </c>
      <c r="T1798" s="87">
        <f>_xlfn.MINIFS(CENSO[DAP (cm)],CENSO[NOME CIENTIFICO],CENSO[[#This Row],[NOME CIENTIFICO]])</f>
        <v>39.788735772973837</v>
      </c>
      <c r="U17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798" s="87" t="str">
        <f>IF(CENSO[[#This Row],[DAP (cm)]]&lt;CENSO[[#This Row],[DMCE (cm)]],"DAP &lt; DMCE","DAP ≥ DMCE")</f>
        <v>DAP ≥ DMCE</v>
      </c>
      <c r="W1798" s="87" t="str">
        <f>IF(CENSO[[#This Row],[DAP (cm)]]&gt;200, "Superior", "Inferior")</f>
        <v>Inferior</v>
      </c>
      <c r="X1798" s="87" t="str">
        <f>VLOOKUP(CENSO[[#This Row],[NOME COMUM]],ESPECIES[],4,FALSE)</f>
        <v>Não</v>
      </c>
      <c r="Y1798" s="87" t="str">
        <f>IF(IFERROR(VLOOKUP(CENSO[[#This Row],[NOME COMUM]],COMERCIAIS[],2, FALSE), "Não") &lt;&gt; "Não", "Sim", "Não")</f>
        <v>Sim</v>
      </c>
      <c r="Z1798" s="133">
        <f>CENSO[[#This Row],[g (m²)]]/SUM(AEEF[AEEF-UT])</f>
        <v>8.4257673719727181E-4</v>
      </c>
      <c r="AA1798" s="133">
        <f>CENSO[[#This Row],[v (m³)]]/SUM(AEEF[AEEF-UT])</f>
        <v>1.0616466888685623E-2</v>
      </c>
    </row>
    <row r="1799" spans="1:27" ht="14">
      <c r="A1799" s="86">
        <v>1</v>
      </c>
      <c r="B1799" s="86">
        <v>1</v>
      </c>
      <c r="C1799" s="63">
        <v>55</v>
      </c>
      <c r="D1799" s="63">
        <v>1798</v>
      </c>
      <c r="E1799" s="63" t="str">
        <f>VLOOKUP(CENSO[[#This Row],[NOME COMUM]],ESPECIES[],2,FALSE)</f>
        <v>Astronium lecointei Ducke</v>
      </c>
      <c r="F1799" s="64" t="s">
        <v>5</v>
      </c>
      <c r="G1799" s="64">
        <v>275</v>
      </c>
      <c r="H1799" s="97">
        <f>CENSO[[#This Row],[CAP (cm)]]/PI()</f>
        <v>87.535218700542444</v>
      </c>
      <c r="I1799" s="64">
        <v>23</v>
      </c>
      <c r="J1799" s="96">
        <f>(PI()*(CENSO[[#This Row],[DAP (cm)]]^2))/40000</f>
        <v>0.60180462856622929</v>
      </c>
      <c r="K1799" s="96">
        <f>CENSO[[#This Row],[g (m²)]]*CENSO[[#This Row],[H (m)]]*0.7</f>
        <v>9.6890545199162901</v>
      </c>
      <c r="L1799" s="64">
        <v>1</v>
      </c>
      <c r="M1799" s="65">
        <v>366333.5</v>
      </c>
      <c r="N1799" s="87">
        <v>9708171.6999999899</v>
      </c>
      <c r="O1799" s="87" t="s">
        <v>1228</v>
      </c>
      <c r="P1799" s="87" t="str">
        <f>VLOOKUP(CENSO[[#This Row],[DAP (cm)]],CD[],2,TRUE)</f>
        <v>TORA</v>
      </c>
      <c r="Q1799" s="87" t="str">
        <f>VLOOKUP(CENSO[[#This Row],[DAP (cm)]],DD[],2,TRUE)</f>
        <v>80├ 90</v>
      </c>
      <c r="R1799" s="87" t="str" cm="1">
        <f t="array" ref="R1799">INDEX(_xlfn.TEXTSPLIT(CENSO[[#This Row],[NOME CIENTIFICO]]," "),1)</f>
        <v>Astronium</v>
      </c>
      <c r="S1799" s="98" t="s">
        <v>1004</v>
      </c>
      <c r="T1799" s="87">
        <f>_xlfn.MINIFS(CENSO[DAP (cm)],CENSO[NOME CIENTIFICO],CENSO[[#This Row],[NOME CIENTIFICO]])</f>
        <v>40.107045659157627</v>
      </c>
      <c r="U17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799" s="87" t="str">
        <f>IF(CENSO[[#This Row],[DAP (cm)]]&lt;CENSO[[#This Row],[DMCE (cm)]],"DAP &lt; DMCE","DAP ≥ DMCE")</f>
        <v>DAP ≥ DMCE</v>
      </c>
      <c r="W1799" s="87" t="str">
        <f>IF(CENSO[[#This Row],[DAP (cm)]]&gt;200, "Superior", "Inferior")</f>
        <v>Inferior</v>
      </c>
      <c r="X1799" s="87" t="str">
        <f>VLOOKUP(CENSO[[#This Row],[NOME COMUM]],ESPECIES[],4,FALSE)</f>
        <v>Não</v>
      </c>
      <c r="Y1799" s="87" t="str">
        <f>IF(IFERROR(VLOOKUP(CENSO[[#This Row],[NOME COMUM]],COMERCIAIS[],2, FALSE), "Não") &lt;&gt; "Não", "Sim", "Não")</f>
        <v>Sim</v>
      </c>
      <c r="Z1799" s="133">
        <f>CENSO[[#This Row],[g (m²)]]/SUM(AEEF[AEEF-UT])</f>
        <v>1.0529424573756309E-3</v>
      </c>
      <c r="AA1799" s="133">
        <f>CENSO[[#This Row],[v (m³)]]/SUM(AEEF[AEEF-UT])</f>
        <v>1.6952373563747656E-2</v>
      </c>
    </row>
    <row r="1800" spans="1:27" ht="14">
      <c r="A1800" s="86">
        <v>1</v>
      </c>
      <c r="B1800" s="86">
        <v>1</v>
      </c>
      <c r="C1800" s="63">
        <v>55</v>
      </c>
      <c r="D1800" s="63">
        <v>1799</v>
      </c>
      <c r="E1800" s="63" t="str">
        <f>VLOOKUP(CENSO[[#This Row],[NOME COMUM]],ESPECIES[],2,FALSE)</f>
        <v>Parkia pendula (Willd.) Benth. ex Walp.</v>
      </c>
      <c r="F1800" s="64" t="s">
        <v>24</v>
      </c>
      <c r="G1800" s="64">
        <v>185</v>
      </c>
      <c r="H1800" s="97">
        <f>CENSO[[#This Row],[CAP (cm)]]/PI()</f>
        <v>58.887328944001275</v>
      </c>
      <c r="I1800" s="64">
        <v>15</v>
      </c>
      <c r="J1800" s="96">
        <f>(PI()*(CENSO[[#This Row],[DAP (cm)]]^2))/40000</f>
        <v>0.27235389636600588</v>
      </c>
      <c r="K1800" s="96">
        <f>CENSO[[#This Row],[g (m²)]]*CENSO[[#This Row],[H (m)]]*0.7</f>
        <v>2.8597159118430615</v>
      </c>
      <c r="L1800" s="64">
        <v>1</v>
      </c>
      <c r="M1800" s="65">
        <v>366325.5</v>
      </c>
      <c r="N1800" s="87">
        <v>9708169.5</v>
      </c>
      <c r="O1800" s="87" t="s">
        <v>1228</v>
      </c>
      <c r="P1800" s="87" t="str">
        <f>VLOOKUP(CENSO[[#This Row],[DAP (cm)]],CD[],2,TRUE)</f>
        <v>TORA</v>
      </c>
      <c r="Q1800" s="87" t="str">
        <f>VLOOKUP(CENSO[[#This Row],[DAP (cm)]],DD[],2,TRUE)</f>
        <v>50├ 60</v>
      </c>
      <c r="R1800" s="87" t="str" cm="1">
        <f t="array" ref="R1800">INDEX(_xlfn.TEXTSPLIT(CENSO[[#This Row],[NOME CIENTIFICO]]," "),1)</f>
        <v>Parkia</v>
      </c>
      <c r="S1800" s="98" t="s">
        <v>1004</v>
      </c>
      <c r="T1800" s="87">
        <f>_xlfn.MINIFS(CENSO[DAP (cm)],CENSO[NOME CIENTIFICO],CENSO[[#This Row],[NOME CIENTIFICO]])</f>
        <v>40.107045659157627</v>
      </c>
      <c r="U18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800" s="87" t="str">
        <f>IF(CENSO[[#This Row],[DAP (cm)]]&lt;CENSO[[#This Row],[DMCE (cm)]],"DAP &lt; DMCE","DAP ≥ DMCE")</f>
        <v>DAP ≥ DMCE</v>
      </c>
      <c r="W1800" s="87" t="str">
        <f>IF(CENSO[[#This Row],[DAP (cm)]]&gt;200, "Superior", "Inferior")</f>
        <v>Inferior</v>
      </c>
      <c r="X1800" s="87" t="str">
        <f>VLOOKUP(CENSO[[#This Row],[NOME COMUM]],ESPECIES[],4,FALSE)</f>
        <v>Não</v>
      </c>
      <c r="Y1800" s="87" t="str">
        <f>IF(IFERROR(VLOOKUP(CENSO[[#This Row],[NOME COMUM]],COMERCIAIS[],2, FALSE), "Não") &lt;&gt; "Não", "Sim", "Não")</f>
        <v>Sim</v>
      </c>
      <c r="Z1800" s="133">
        <f>CENSO[[#This Row],[g (m²)]]/SUM(AEEF[AEEF-UT])</f>
        <v>4.7652172699082262E-4</v>
      </c>
      <c r="AA1800" s="133">
        <f>CENSO[[#This Row],[v (m³)]]/SUM(AEEF[AEEF-UT])</f>
        <v>5.0034781334036375E-3</v>
      </c>
    </row>
    <row r="1801" spans="1:27" ht="14">
      <c r="A1801" s="86">
        <v>1</v>
      </c>
      <c r="B1801" s="86">
        <v>1</v>
      </c>
      <c r="C1801" s="63">
        <v>56</v>
      </c>
      <c r="D1801" s="63">
        <v>1800</v>
      </c>
      <c r="E1801" s="63" t="str">
        <f>VLOOKUP(CENSO[[#This Row],[NOME COMUM]],ESPECIES[],2,FALSE)</f>
        <v>Astronium lecointei Ducke</v>
      </c>
      <c r="F1801" s="64" t="s">
        <v>5</v>
      </c>
      <c r="G1801" s="64">
        <v>240</v>
      </c>
      <c r="H1801" s="97">
        <f>CENSO[[#This Row],[CAP (cm)]]/PI()</f>
        <v>76.394372684109769</v>
      </c>
      <c r="I1801" s="64">
        <v>23</v>
      </c>
      <c r="J1801" s="96">
        <f>(PI()*(CENSO[[#This Row],[DAP (cm)]]^2))/40000</f>
        <v>0.45836623610465865</v>
      </c>
      <c r="K1801" s="96">
        <f>CENSO[[#This Row],[g (m²)]]*CENSO[[#This Row],[H (m)]]*0.7</f>
        <v>7.3796964012850044</v>
      </c>
      <c r="L1801" s="64">
        <v>1</v>
      </c>
      <c r="M1801" s="65">
        <v>366324.7</v>
      </c>
      <c r="N1801" s="87">
        <v>9708159.5999999903</v>
      </c>
      <c r="O1801" s="87" t="s">
        <v>1228</v>
      </c>
      <c r="P1801" s="87" t="str">
        <f>VLOOKUP(CENSO[[#This Row],[DAP (cm)]],CD[],2,TRUE)</f>
        <v>TORA</v>
      </c>
      <c r="Q1801" s="87" t="str">
        <f>VLOOKUP(CENSO[[#This Row],[DAP (cm)]],DD[],2,TRUE)</f>
        <v>70├ 80</v>
      </c>
      <c r="R1801" s="87" t="str" cm="1">
        <f t="array" ref="R1801">INDEX(_xlfn.TEXTSPLIT(CENSO[[#This Row],[NOME CIENTIFICO]]," "),1)</f>
        <v>Astronium</v>
      </c>
      <c r="S1801" s="98" t="s">
        <v>1004</v>
      </c>
      <c r="T1801" s="87">
        <f>_xlfn.MINIFS(CENSO[DAP (cm)],CENSO[NOME CIENTIFICO],CENSO[[#This Row],[NOME CIENTIFICO]])</f>
        <v>40.107045659157627</v>
      </c>
      <c r="U18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801" s="87" t="str">
        <f>IF(CENSO[[#This Row],[DAP (cm)]]&lt;CENSO[[#This Row],[DMCE (cm)]],"DAP &lt; DMCE","DAP ≥ DMCE")</f>
        <v>DAP ≥ DMCE</v>
      </c>
      <c r="W1801" s="87" t="str">
        <f>IF(CENSO[[#This Row],[DAP (cm)]]&gt;200, "Superior", "Inferior")</f>
        <v>Inferior</v>
      </c>
      <c r="X1801" s="87" t="str">
        <f>VLOOKUP(CENSO[[#This Row],[NOME COMUM]],ESPECIES[],4,FALSE)</f>
        <v>Não</v>
      </c>
      <c r="Y1801" s="87" t="str">
        <f>IF(IFERROR(VLOOKUP(CENSO[[#This Row],[NOME COMUM]],COMERCIAIS[],2, FALSE), "Não") &lt;&gt; "Não", "Sim", "Não")</f>
        <v>Sim</v>
      </c>
      <c r="Z1801" s="133">
        <f>CENSO[[#This Row],[g (m²)]]/SUM(AEEF[AEEF-UT])</f>
        <v>8.0197666836147232E-4</v>
      </c>
      <c r="AA1801" s="133">
        <f>CENSO[[#This Row],[v (m³)]]/SUM(AEEF[AEEF-UT])</f>
        <v>1.2911824360619705E-2</v>
      </c>
    </row>
    <row r="1802" spans="1:27" ht="14">
      <c r="A1802" s="86">
        <v>1</v>
      </c>
      <c r="B1802" s="86">
        <v>1</v>
      </c>
      <c r="C1802" s="63">
        <v>56</v>
      </c>
      <c r="D1802" s="63">
        <v>1801</v>
      </c>
      <c r="E1802" s="63" t="str">
        <f>VLOOKUP(CENSO[[#This Row],[NOME COMUM]],ESPECIES[],2,FALSE)</f>
        <v>Couratari guianensis Aubl.</v>
      </c>
      <c r="F1802" s="64" t="s">
        <v>6</v>
      </c>
      <c r="G1802" s="64">
        <v>162</v>
      </c>
      <c r="H1802" s="97">
        <f>CENSO[[#This Row],[CAP (cm)]]/PI()</f>
        <v>51.566201561774093</v>
      </c>
      <c r="I1802" s="64">
        <v>18</v>
      </c>
      <c r="J1802" s="96">
        <f>(PI()*(CENSO[[#This Row],[DAP (cm)]]^2))/40000</f>
        <v>0.20884311632518512</v>
      </c>
      <c r="K1802" s="96">
        <f>CENSO[[#This Row],[g (m²)]]*CENSO[[#This Row],[H (m)]]*0.7</f>
        <v>2.6314232656973324</v>
      </c>
      <c r="L1802" s="64">
        <v>1</v>
      </c>
      <c r="M1802" s="65">
        <v>366336</v>
      </c>
      <c r="N1802" s="87">
        <v>9708149.5999999903</v>
      </c>
      <c r="O1802" s="87" t="s">
        <v>1228</v>
      </c>
      <c r="P1802" s="87" t="str">
        <f>VLOOKUP(CENSO[[#This Row],[DAP (cm)]],CD[],2,TRUE)</f>
        <v>TORA</v>
      </c>
      <c r="Q1802" s="87" t="str">
        <f>VLOOKUP(CENSO[[#This Row],[DAP (cm)]],DD[],2,TRUE)</f>
        <v>50├ 60</v>
      </c>
      <c r="R1802" s="87" t="str" cm="1">
        <f t="array" ref="R1802">INDEX(_xlfn.TEXTSPLIT(CENSO[[#This Row],[NOME CIENTIFICO]]," "),1)</f>
        <v>Couratari</v>
      </c>
      <c r="S1802" s="98" t="s">
        <v>1004</v>
      </c>
      <c r="T1802" s="87">
        <f>_xlfn.MINIFS(CENSO[DAP (cm)],CENSO[NOME CIENTIFICO],CENSO[[#This Row],[NOME CIENTIFICO]])</f>
        <v>38.833806114422465</v>
      </c>
      <c r="U18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02" s="87" t="str">
        <f>IF(CENSO[[#This Row],[DAP (cm)]]&lt;CENSO[[#This Row],[DMCE (cm)]],"DAP &lt; DMCE","DAP ≥ DMCE")</f>
        <v>DAP ≥ DMCE</v>
      </c>
      <c r="W1802" s="87" t="str">
        <f>IF(CENSO[[#This Row],[DAP (cm)]]&gt;200, "Superior", "Inferior")</f>
        <v>Inferior</v>
      </c>
      <c r="X1802" s="87" t="str">
        <f>VLOOKUP(CENSO[[#This Row],[NOME COMUM]],ESPECIES[],4,FALSE)</f>
        <v>Não</v>
      </c>
      <c r="Y1802" s="87" t="str">
        <f>IF(IFERROR(VLOOKUP(CENSO[[#This Row],[NOME COMUM]],COMERCIAIS[],2, FALSE), "Não") &lt;&gt; "Não", "Sim", "Não")</f>
        <v>Sim</v>
      </c>
      <c r="Z1802" s="133">
        <f>CENSO[[#This Row],[g (m²)]]/SUM(AEEF[AEEF-UT])</f>
        <v>3.6540061952219585E-4</v>
      </c>
      <c r="AA1802" s="133">
        <f>CENSO[[#This Row],[v (m³)]]/SUM(AEEF[AEEF-UT])</f>
        <v>4.6040478059796676E-3</v>
      </c>
    </row>
    <row r="1803" spans="1:27" ht="14">
      <c r="A1803" s="86">
        <v>1</v>
      </c>
      <c r="B1803" s="86">
        <v>1</v>
      </c>
      <c r="C1803" s="63">
        <v>56</v>
      </c>
      <c r="D1803" s="63">
        <v>1802</v>
      </c>
      <c r="E1803" s="63" t="str">
        <f>VLOOKUP(CENSO[[#This Row],[NOME COMUM]],ESPECIES[],2,FALSE)</f>
        <v>Piptadenia suaveolens Miq.</v>
      </c>
      <c r="F1803" s="64" t="s">
        <v>22</v>
      </c>
      <c r="G1803" s="64">
        <v>253</v>
      </c>
      <c r="H1803" s="97">
        <f>CENSO[[#This Row],[CAP (cm)]]/PI()</f>
        <v>80.532401204499038</v>
      </c>
      <c r="I1803" s="64">
        <v>15</v>
      </c>
      <c r="J1803" s="96">
        <f>(PI()*(CENSO[[#This Row],[DAP (cm)]]^2))/40000</f>
        <v>0.50936743761845638</v>
      </c>
      <c r="K1803" s="96">
        <f>CENSO[[#This Row],[g (m²)]]*CENSO[[#This Row],[H (m)]]*0.7</f>
        <v>5.3483580949937917</v>
      </c>
      <c r="L1803" s="64">
        <v>1</v>
      </c>
      <c r="M1803" s="65">
        <v>366335.9</v>
      </c>
      <c r="N1803" s="87">
        <v>9708136.3000000007</v>
      </c>
      <c r="O1803" s="87" t="s">
        <v>1228</v>
      </c>
      <c r="P1803" s="87" t="str">
        <f>VLOOKUP(CENSO[[#This Row],[DAP (cm)]],CD[],2,TRUE)</f>
        <v>TORA</v>
      </c>
      <c r="Q1803" s="87" t="str">
        <f>VLOOKUP(CENSO[[#This Row],[DAP (cm)]],DD[],2,TRUE)</f>
        <v>80├ 90</v>
      </c>
      <c r="R1803" s="87" t="str" cm="1">
        <f t="array" ref="R1803">INDEX(_xlfn.TEXTSPLIT(CENSO[[#This Row],[NOME CIENTIFICO]]," "),1)</f>
        <v>Piptadenia</v>
      </c>
      <c r="S1803" s="98" t="s">
        <v>1004</v>
      </c>
      <c r="T1803" s="87">
        <f>_xlfn.MINIFS(CENSO[DAP (cm)],CENSO[NOME CIENTIFICO],CENSO[[#This Row],[NOME CIENTIFICO]])</f>
        <v>39.788735772973837</v>
      </c>
      <c r="U18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03" s="87" t="str">
        <f>IF(CENSO[[#This Row],[DAP (cm)]]&lt;CENSO[[#This Row],[DMCE (cm)]],"DAP &lt; DMCE","DAP ≥ DMCE")</f>
        <v>DAP ≥ DMCE</v>
      </c>
      <c r="W1803" s="87" t="str">
        <f>IF(CENSO[[#This Row],[DAP (cm)]]&gt;200, "Superior", "Inferior")</f>
        <v>Inferior</v>
      </c>
      <c r="X1803" s="87" t="str">
        <f>VLOOKUP(CENSO[[#This Row],[NOME COMUM]],ESPECIES[],4,FALSE)</f>
        <v>Não</v>
      </c>
      <c r="Y1803" s="87" t="str">
        <f>IF(IFERROR(VLOOKUP(CENSO[[#This Row],[NOME COMUM]],COMERCIAIS[],2, FALSE), "Não") &lt;&gt; "Não", "Sim", "Não")</f>
        <v>Sim</v>
      </c>
      <c r="Z1803" s="133">
        <f>CENSO[[#This Row],[g (m²)]]/SUM(AEEF[AEEF-UT])</f>
        <v>8.9121049592273379E-4</v>
      </c>
      <c r="AA1803" s="133">
        <f>CENSO[[#This Row],[v (m³)]]/SUM(AEEF[AEEF-UT])</f>
        <v>9.3577102071887037E-3</v>
      </c>
    </row>
    <row r="1804" spans="1:27" ht="14">
      <c r="A1804" s="86">
        <v>1</v>
      </c>
      <c r="B1804" s="86">
        <v>1</v>
      </c>
      <c r="C1804" s="63">
        <v>56</v>
      </c>
      <c r="D1804" s="63">
        <v>1803</v>
      </c>
      <c r="E1804" s="63" t="str">
        <f>VLOOKUP(CENSO[[#This Row],[NOME COMUM]],ESPECIES[],2,FALSE)</f>
        <v>Tachigali myrmecophila Ducke</v>
      </c>
      <c r="F1804" s="64" t="s">
        <v>14</v>
      </c>
      <c r="G1804" s="64">
        <v>327</v>
      </c>
      <c r="H1804" s="97">
        <f>CENSO[[#This Row],[CAP (cm)]]/PI()</f>
        <v>104.08733278209955</v>
      </c>
      <c r="I1804" s="64">
        <v>17</v>
      </c>
      <c r="J1804" s="96">
        <f>(PI()*(CENSO[[#This Row],[DAP (cm)]]^2))/40000</f>
        <v>0.85091394549366373</v>
      </c>
      <c r="K1804" s="96">
        <f>CENSO[[#This Row],[g (m²)]]*CENSO[[#This Row],[H (m)]]*0.7</f>
        <v>10.125875951374598</v>
      </c>
      <c r="L1804" s="64">
        <v>1</v>
      </c>
      <c r="M1804" s="65">
        <v>366320.799999999</v>
      </c>
      <c r="N1804" s="87">
        <v>9708113.4000000004</v>
      </c>
      <c r="O1804" s="87" t="s">
        <v>1228</v>
      </c>
      <c r="P1804" s="87" t="str">
        <f>VLOOKUP(CENSO[[#This Row],[DAP (cm)]],CD[],2,TRUE)</f>
        <v>TORA</v>
      </c>
      <c r="Q1804" s="87" t="str">
        <f>VLOOKUP(CENSO[[#This Row],[DAP (cm)]],DD[],2,TRUE)</f>
        <v>100├ 110</v>
      </c>
      <c r="R1804" s="87" t="str" cm="1">
        <f t="array" ref="R1804">INDEX(_xlfn.TEXTSPLIT(CENSO[[#This Row],[NOME CIENTIFICO]]," "),1)</f>
        <v>Tachigali</v>
      </c>
      <c r="S1804" s="98" t="s">
        <v>1004</v>
      </c>
      <c r="T1804" s="87">
        <f>_xlfn.MINIFS(CENSO[DAP (cm)],CENSO[NOME CIENTIFICO],CENSO[[#This Row],[NOME CIENTIFICO]])</f>
        <v>39.152116000606256</v>
      </c>
      <c r="U18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04" s="87" t="str">
        <f>IF(CENSO[[#This Row],[DAP (cm)]]&lt;CENSO[[#This Row],[DMCE (cm)]],"DAP &lt; DMCE","DAP ≥ DMCE")</f>
        <v>DAP ≥ DMCE</v>
      </c>
      <c r="W1804" s="87" t="str">
        <f>IF(CENSO[[#This Row],[DAP (cm)]]&gt;200, "Superior", "Inferior")</f>
        <v>Inferior</v>
      </c>
      <c r="X1804" s="87" t="str">
        <f>VLOOKUP(CENSO[[#This Row],[NOME COMUM]],ESPECIES[],4,FALSE)</f>
        <v>Não</v>
      </c>
      <c r="Y1804" s="87" t="str">
        <f>IF(IFERROR(VLOOKUP(CENSO[[#This Row],[NOME COMUM]],COMERCIAIS[],2, FALSE), "Não") &lt;&gt; "Não", "Sim", "Não")</f>
        <v>Sim</v>
      </c>
      <c r="Z1804" s="133">
        <f>CENSO[[#This Row],[g (m²)]]/SUM(AEEF[AEEF-UT])</f>
        <v>1.488794499500414E-3</v>
      </c>
      <c r="AA1804" s="133">
        <f>CENSO[[#This Row],[v (m³)]]/SUM(AEEF[AEEF-UT])</f>
        <v>1.7716654544054924E-2</v>
      </c>
    </row>
    <row r="1805" spans="1:27" ht="14">
      <c r="A1805" s="86">
        <v>1</v>
      </c>
      <c r="B1805" s="86">
        <v>1</v>
      </c>
      <c r="C1805" s="63">
        <v>56</v>
      </c>
      <c r="D1805" s="63">
        <v>1804</v>
      </c>
      <c r="E1805" s="63" t="str">
        <f>VLOOKUP(CENSO[[#This Row],[NOME COMUM]],ESPECIES[],2,FALSE)</f>
        <v>Piptadenia suaveolens Miq.</v>
      </c>
      <c r="F1805" s="64" t="s">
        <v>22</v>
      </c>
      <c r="G1805" s="64">
        <v>172</v>
      </c>
      <c r="H1805" s="97">
        <f>CENSO[[#This Row],[CAP (cm)]]/PI()</f>
        <v>54.749300423611999</v>
      </c>
      <c r="I1805" s="64">
        <v>15</v>
      </c>
      <c r="J1805" s="96">
        <f>(PI()*(CENSO[[#This Row],[DAP (cm)]]^2))/40000</f>
        <v>0.23542199182153159</v>
      </c>
      <c r="K1805" s="96">
        <f>CENSO[[#This Row],[g (m²)]]*CENSO[[#This Row],[H (m)]]*0.7</f>
        <v>2.4719309141260815</v>
      </c>
      <c r="L1805" s="64">
        <v>1</v>
      </c>
      <c r="M1805" s="65">
        <v>366351</v>
      </c>
      <c r="N1805" s="87">
        <v>9708106.6999999899</v>
      </c>
      <c r="O1805" s="87" t="s">
        <v>1228</v>
      </c>
      <c r="P1805" s="87" t="str">
        <f>VLOOKUP(CENSO[[#This Row],[DAP (cm)]],CD[],2,TRUE)</f>
        <v>TORA</v>
      </c>
      <c r="Q1805" s="87" t="str">
        <f>VLOOKUP(CENSO[[#This Row],[DAP (cm)]],DD[],2,TRUE)</f>
        <v>50├ 60</v>
      </c>
      <c r="R1805" s="87" t="str" cm="1">
        <f t="array" ref="R1805">INDEX(_xlfn.TEXTSPLIT(CENSO[[#This Row],[NOME CIENTIFICO]]," "),1)</f>
        <v>Piptadenia</v>
      </c>
      <c r="S1805" s="98" t="s">
        <v>1004</v>
      </c>
      <c r="T1805" s="87">
        <f>_xlfn.MINIFS(CENSO[DAP (cm)],CENSO[NOME CIENTIFICO],CENSO[[#This Row],[NOME CIENTIFICO]])</f>
        <v>39.788735772973837</v>
      </c>
      <c r="U18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05" s="87" t="str">
        <f>IF(CENSO[[#This Row],[DAP (cm)]]&lt;CENSO[[#This Row],[DMCE (cm)]],"DAP &lt; DMCE","DAP ≥ DMCE")</f>
        <v>DAP ≥ DMCE</v>
      </c>
      <c r="W1805" s="87" t="str">
        <f>IF(CENSO[[#This Row],[DAP (cm)]]&gt;200, "Superior", "Inferior")</f>
        <v>Inferior</v>
      </c>
      <c r="X1805" s="87" t="str">
        <f>VLOOKUP(CENSO[[#This Row],[NOME COMUM]],ESPECIES[],4,FALSE)</f>
        <v>Não</v>
      </c>
      <c r="Y1805" s="87" t="str">
        <f>IF(IFERROR(VLOOKUP(CENSO[[#This Row],[NOME COMUM]],COMERCIAIS[],2, FALSE), "Não") &lt;&gt; "Não", "Sim", "Não")</f>
        <v>Sim</v>
      </c>
      <c r="Z1805" s="133">
        <f>CENSO[[#This Row],[g (m²)]]/SUM(AEEF[AEEF-UT])</f>
        <v>4.1190412772232278E-4</v>
      </c>
      <c r="AA1805" s="133">
        <f>CENSO[[#This Row],[v (m³)]]/SUM(AEEF[AEEF-UT])</f>
        <v>4.3249933410843891E-3</v>
      </c>
    </row>
    <row r="1806" spans="1:27" ht="14">
      <c r="A1806" s="86">
        <v>1</v>
      </c>
      <c r="B1806" s="86">
        <v>1</v>
      </c>
      <c r="C1806" s="63">
        <v>56</v>
      </c>
      <c r="D1806" s="63">
        <v>1805</v>
      </c>
      <c r="E1806" s="63" t="str">
        <f>VLOOKUP(CENSO[[#This Row],[NOME COMUM]],ESPECIES[],2,FALSE)</f>
        <v>Didymopanax calvum Decne. &amp; Planch.</v>
      </c>
      <c r="F1806" s="64" t="s">
        <v>52</v>
      </c>
      <c r="G1806" s="64">
        <v>296</v>
      </c>
      <c r="H1806" s="97">
        <f>CENSO[[#This Row],[CAP (cm)]]/PI()</f>
        <v>94.219726310402038</v>
      </c>
      <c r="I1806" s="64">
        <v>18</v>
      </c>
      <c r="J1806" s="96">
        <f>(PI()*(CENSO[[#This Row],[DAP (cm)]]^2))/40000</f>
        <v>0.697225974696975</v>
      </c>
      <c r="K1806" s="96">
        <f>CENSO[[#This Row],[g (m²)]]*CENSO[[#This Row],[H (m)]]*0.7</f>
        <v>8.7850472811818854</v>
      </c>
      <c r="L1806" s="64">
        <v>1</v>
      </c>
      <c r="M1806" s="65">
        <v>366366.299999999</v>
      </c>
      <c r="N1806" s="87">
        <v>9708111.9000000004</v>
      </c>
      <c r="O1806" s="87" t="s">
        <v>1227</v>
      </c>
      <c r="P1806" s="87" t="str">
        <f>VLOOKUP(CENSO[[#This Row],[DAP (cm)]],CD[],2,TRUE)</f>
        <v>TORA</v>
      </c>
      <c r="Q1806" s="87" t="str">
        <f>VLOOKUP(CENSO[[#This Row],[DAP (cm)]],DD[],2,TRUE)</f>
        <v>90├ 100</v>
      </c>
      <c r="R1806" s="87" t="str" cm="1">
        <f t="array" ref="R1806">INDEX(_xlfn.TEXTSPLIT(CENSO[[#This Row],[NOME CIENTIFICO]]," "),1)</f>
        <v>Didymopanax</v>
      </c>
      <c r="S1806" s="98" t="s">
        <v>1004</v>
      </c>
      <c r="T1806" s="87">
        <f>_xlfn.MINIFS(CENSO[DAP (cm)],CENSO[NOME CIENTIFICO],CENSO[[#This Row],[NOME CIENTIFICO]])</f>
        <v>46.791553269017228</v>
      </c>
      <c r="U18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56.791553269017228</v>
      </c>
      <c r="V1806" s="87" t="str">
        <f>IF(CENSO[[#This Row],[DAP (cm)]]&lt;CENSO[[#This Row],[DMCE (cm)]],"DAP &lt; DMCE","DAP ≥ DMCE")</f>
        <v>DAP ≥ DMCE</v>
      </c>
      <c r="W1806" s="87" t="str">
        <f>IF(CENSO[[#This Row],[DAP (cm)]]&gt;200, "Superior", "Inferior")</f>
        <v>Inferior</v>
      </c>
      <c r="X1806" s="87" t="str">
        <f>VLOOKUP(CENSO[[#This Row],[NOME COMUM]],ESPECIES[],4,FALSE)</f>
        <v>Não</v>
      </c>
      <c r="Y1806" s="87" t="str">
        <f>IF(IFERROR(VLOOKUP(CENSO[[#This Row],[NOME COMUM]],COMERCIAIS[],2, FALSE), "Não") &lt;&gt; "Não", "Sim", "Não")</f>
        <v>Não</v>
      </c>
      <c r="Z1806" s="133">
        <f>CENSO[[#This Row],[g (m²)]]/SUM(AEEF[AEEF-UT])</f>
        <v>1.219895621096506E-3</v>
      </c>
      <c r="AA1806" s="133">
        <f>CENSO[[#This Row],[v (m³)]]/SUM(AEEF[AEEF-UT])</f>
        <v>1.5370684825815974E-2</v>
      </c>
    </row>
    <row r="1807" spans="1:27" ht="14">
      <c r="A1807" s="86">
        <v>1</v>
      </c>
      <c r="B1807" s="86">
        <v>1</v>
      </c>
      <c r="C1807" s="63">
        <v>56</v>
      </c>
      <c r="D1807" s="63">
        <v>1806</v>
      </c>
      <c r="E1807" s="63" t="str">
        <f>VLOOKUP(CENSO[[#This Row],[NOME COMUM]],ESPECIES[],2,FALSE)</f>
        <v>Astronium lecointei Ducke</v>
      </c>
      <c r="F1807" s="64" t="s">
        <v>5</v>
      </c>
      <c r="G1807" s="64">
        <v>207</v>
      </c>
      <c r="H1807" s="97">
        <f>CENSO[[#This Row],[CAP (cm)]]/PI()</f>
        <v>65.890146440044674</v>
      </c>
      <c r="I1807" s="64">
        <v>20</v>
      </c>
      <c r="J1807" s="96">
        <f>(PI()*(CENSO[[#This Row],[DAP (cm)]]^2))/40000</f>
        <v>0.34098150782723119</v>
      </c>
      <c r="K1807" s="96">
        <f>CENSO[[#This Row],[g (m²)]]*CENSO[[#This Row],[H (m)]]*0.7</f>
        <v>4.7737411095812359</v>
      </c>
      <c r="L1807" s="64">
        <v>1</v>
      </c>
      <c r="M1807" s="65">
        <v>366419</v>
      </c>
      <c r="N1807" s="87">
        <v>9708023.5999999903</v>
      </c>
      <c r="O1807" s="87" t="s">
        <v>1228</v>
      </c>
      <c r="P1807" s="87" t="str">
        <f>VLOOKUP(CENSO[[#This Row],[DAP (cm)]],CD[],2,TRUE)</f>
        <v>TORA</v>
      </c>
      <c r="Q1807" s="87" t="str">
        <f>VLOOKUP(CENSO[[#This Row],[DAP (cm)]],DD[],2,TRUE)</f>
        <v>60├ 70</v>
      </c>
      <c r="R1807" s="87" t="str" cm="1">
        <f t="array" ref="R1807">INDEX(_xlfn.TEXTSPLIT(CENSO[[#This Row],[NOME CIENTIFICO]]," "),1)</f>
        <v>Astronium</v>
      </c>
      <c r="S1807" s="98" t="s">
        <v>1004</v>
      </c>
      <c r="T1807" s="87">
        <f>_xlfn.MINIFS(CENSO[DAP (cm)],CENSO[NOME CIENTIFICO],CENSO[[#This Row],[NOME CIENTIFICO]])</f>
        <v>40.107045659157627</v>
      </c>
      <c r="U18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807" s="87" t="str">
        <f>IF(CENSO[[#This Row],[DAP (cm)]]&lt;CENSO[[#This Row],[DMCE (cm)]],"DAP &lt; DMCE","DAP ≥ DMCE")</f>
        <v>DAP ≥ DMCE</v>
      </c>
      <c r="W1807" s="87" t="str">
        <f>IF(CENSO[[#This Row],[DAP (cm)]]&gt;200, "Superior", "Inferior")</f>
        <v>Inferior</v>
      </c>
      <c r="X1807" s="87" t="str">
        <f>VLOOKUP(CENSO[[#This Row],[NOME COMUM]],ESPECIES[],4,FALSE)</f>
        <v>Não</v>
      </c>
      <c r="Y1807" s="87" t="str">
        <f>IF(IFERROR(VLOOKUP(CENSO[[#This Row],[NOME COMUM]],COMERCIAIS[],2, FALSE), "Não") &lt;&gt; "Não", "Sim", "Não")</f>
        <v>Sim</v>
      </c>
      <c r="Z1807" s="133">
        <f>CENSO[[#This Row],[g (m²)]]/SUM(AEEF[AEEF-UT])</f>
        <v>5.9659545594827642E-4</v>
      </c>
      <c r="AA1807" s="133">
        <f>CENSO[[#This Row],[v (m³)]]/SUM(AEEF[AEEF-UT])</f>
        <v>8.3523363832758695E-3</v>
      </c>
    </row>
    <row r="1808" spans="1:27" ht="14">
      <c r="A1808" s="86">
        <v>1</v>
      </c>
      <c r="B1808" s="86">
        <v>1</v>
      </c>
      <c r="C1808" s="63">
        <v>56</v>
      </c>
      <c r="D1808" s="63">
        <v>1807</v>
      </c>
      <c r="E1808" s="63" t="str">
        <f>VLOOKUP(CENSO[[#This Row],[NOME COMUM]],ESPECIES[],2,FALSE)</f>
        <v>Buchenavia capitata (Vahl) Eichler</v>
      </c>
      <c r="F1808" s="64" t="s">
        <v>10</v>
      </c>
      <c r="G1808" s="64">
        <v>187</v>
      </c>
      <c r="H1808" s="97">
        <f>CENSO[[#This Row],[CAP (cm)]]/PI()</f>
        <v>59.523948716368857</v>
      </c>
      <c r="I1808" s="64">
        <v>20</v>
      </c>
      <c r="J1808" s="96">
        <f>(PI()*(CENSO[[#This Row],[DAP (cm)]]^2))/40000</f>
        <v>0.27827446024902436</v>
      </c>
      <c r="K1808" s="96">
        <f>CENSO[[#This Row],[g (m²)]]*CENSO[[#This Row],[H (m)]]*0.7</f>
        <v>3.8958424434863406</v>
      </c>
      <c r="L1808" s="64">
        <v>1</v>
      </c>
      <c r="M1808" s="65">
        <v>366413.4</v>
      </c>
      <c r="N1808" s="87">
        <v>9708054.0999999903</v>
      </c>
      <c r="O1808" s="87" t="s">
        <v>1227</v>
      </c>
      <c r="P1808" s="87" t="str">
        <f>VLOOKUP(CENSO[[#This Row],[DAP (cm)]],CD[],2,TRUE)</f>
        <v>TORA</v>
      </c>
      <c r="Q1808" s="87" t="str">
        <f>VLOOKUP(CENSO[[#This Row],[DAP (cm)]],DD[],2,TRUE)</f>
        <v>50├ 60</v>
      </c>
      <c r="R1808" s="87" t="str" cm="1">
        <f t="array" ref="R1808">INDEX(_xlfn.TEXTSPLIT(CENSO[[#This Row],[NOME CIENTIFICO]]," "),1)</f>
        <v>Buchenavia</v>
      </c>
      <c r="S1808" s="98" t="s">
        <v>1004</v>
      </c>
      <c r="T1808" s="87">
        <f>_xlfn.MINIFS(CENSO[DAP (cm)],CENSO[NOME CIENTIFICO],CENSO[[#This Row],[NOME CIENTIFICO]])</f>
        <v>41.38028520389279</v>
      </c>
      <c r="U18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808" s="87" t="str">
        <f>IF(CENSO[[#This Row],[DAP (cm)]]&lt;CENSO[[#This Row],[DMCE (cm)]],"DAP &lt; DMCE","DAP ≥ DMCE")</f>
        <v>DAP ≥ DMCE</v>
      </c>
      <c r="W1808" s="87" t="str">
        <f>IF(CENSO[[#This Row],[DAP (cm)]]&gt;200, "Superior", "Inferior")</f>
        <v>Inferior</v>
      </c>
      <c r="X1808" s="87" t="str">
        <f>VLOOKUP(CENSO[[#This Row],[NOME COMUM]],ESPECIES[],4,FALSE)</f>
        <v>Não</v>
      </c>
      <c r="Y1808" s="87" t="str">
        <f>IF(IFERROR(VLOOKUP(CENSO[[#This Row],[NOME COMUM]],COMERCIAIS[],2, FALSE), "Não") &lt;&gt; "Não", "Sim", "Não")</f>
        <v>Não</v>
      </c>
      <c r="Z1808" s="133">
        <f>CENSO[[#This Row],[g (m²)]]/SUM(AEEF[AEEF-UT])</f>
        <v>4.8688059229049158E-4</v>
      </c>
      <c r="AA1808" s="133">
        <f>CENSO[[#This Row],[v (m³)]]/SUM(AEEF[AEEF-UT])</f>
        <v>6.8163282920668819E-3</v>
      </c>
    </row>
    <row r="1809" spans="1:27" ht="14">
      <c r="A1809" s="86">
        <v>1</v>
      </c>
      <c r="B1809" s="86">
        <v>1</v>
      </c>
      <c r="C1809" s="63">
        <v>56</v>
      </c>
      <c r="D1809" s="63">
        <v>1808</v>
      </c>
      <c r="E1809" s="63" t="str">
        <f>VLOOKUP(CENSO[[#This Row],[NOME COMUM]],ESPECIES[],2,FALSE)</f>
        <v>Hymenolobium petraeum Ducke</v>
      </c>
      <c r="F1809" s="64" t="s">
        <v>40</v>
      </c>
      <c r="G1809" s="64">
        <v>493</v>
      </c>
      <c r="H1809" s="97">
        <f>CENSO[[#This Row],[CAP (cm)]]/PI()</f>
        <v>156.92677388860881</v>
      </c>
      <c r="I1809" s="64">
        <v>22</v>
      </c>
      <c r="J1809" s="96">
        <f>(PI()*(CENSO[[#This Row],[DAP (cm)]]^2))/40000</f>
        <v>1.9341224881771035</v>
      </c>
      <c r="K1809" s="96">
        <f>CENSO[[#This Row],[g (m²)]]*CENSO[[#This Row],[H (m)]]*0.7</f>
        <v>29.785486317927393</v>
      </c>
      <c r="L1809" s="64">
        <v>1</v>
      </c>
      <c r="M1809" s="65">
        <v>366466.59999999899</v>
      </c>
      <c r="N1809" s="87">
        <v>9707989.5999999903</v>
      </c>
      <c r="O1809" s="87" t="s">
        <v>1228</v>
      </c>
      <c r="P1809" s="87" t="str">
        <f>VLOOKUP(CENSO[[#This Row],[DAP (cm)]],CD[],2,TRUE)</f>
        <v>TORA</v>
      </c>
      <c r="Q1809" s="87" t="str">
        <f>VLOOKUP(CENSO[[#This Row],[DAP (cm)]],DD[],2,TRUE)</f>
        <v>150├ 160</v>
      </c>
      <c r="R1809" s="87" t="str" cm="1">
        <f t="array" ref="R1809">INDEX(_xlfn.TEXTSPLIT(CENSO[[#This Row],[NOME CIENTIFICO]]," "),1)</f>
        <v>Hymenolobium</v>
      </c>
      <c r="S1809" s="98" t="s">
        <v>1004</v>
      </c>
      <c r="T1809" s="87">
        <f>_xlfn.MINIFS(CENSO[DAP (cm)],CENSO[NOME CIENTIFICO],CENSO[[#This Row],[NOME CIENTIFICO]])</f>
        <v>41.38028520389279</v>
      </c>
      <c r="U18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809" s="87" t="str">
        <f>IF(CENSO[[#This Row],[DAP (cm)]]&lt;CENSO[[#This Row],[DMCE (cm)]],"DAP &lt; DMCE","DAP ≥ DMCE")</f>
        <v>DAP ≥ DMCE</v>
      </c>
      <c r="W1809" s="87" t="str">
        <f>IF(CENSO[[#This Row],[DAP (cm)]]&gt;200, "Superior", "Inferior")</f>
        <v>Inferior</v>
      </c>
      <c r="X1809" s="87" t="str">
        <f>VLOOKUP(CENSO[[#This Row],[NOME COMUM]],ESPECIES[],4,FALSE)</f>
        <v>Não</v>
      </c>
      <c r="Y1809" s="87" t="str">
        <f>IF(IFERROR(VLOOKUP(CENSO[[#This Row],[NOME COMUM]],COMERCIAIS[],2, FALSE), "Não") &lt;&gt; "Não", "Sim", "Não")</f>
        <v>Sim</v>
      </c>
      <c r="Z1809" s="133">
        <f>CENSO[[#This Row],[g (m²)]]/SUM(AEEF[AEEF-UT])</f>
        <v>3.3840213067463099E-3</v>
      </c>
      <c r="AA1809" s="133">
        <f>CENSO[[#This Row],[v (m³)]]/SUM(AEEF[AEEF-UT])</f>
        <v>5.211392812389317E-2</v>
      </c>
    </row>
    <row r="1810" spans="1:27" ht="14">
      <c r="A1810" s="86">
        <v>1</v>
      </c>
      <c r="B1810" s="86">
        <v>1</v>
      </c>
      <c r="C1810" s="63">
        <v>56</v>
      </c>
      <c r="D1810" s="63">
        <v>1809</v>
      </c>
      <c r="E1810" s="63" t="str">
        <f>VLOOKUP(CENSO[[#This Row],[NOME COMUM]],ESPECIES[],2,FALSE)</f>
        <v>Lecythis pisonis Cambess.</v>
      </c>
      <c r="F1810" s="64" t="s">
        <v>9</v>
      </c>
      <c r="G1810" s="64">
        <v>340</v>
      </c>
      <c r="H1810" s="97">
        <f>CENSO[[#This Row],[CAP (cm)]]/PI()</f>
        <v>108.22536130248884</v>
      </c>
      <c r="I1810" s="64">
        <v>18</v>
      </c>
      <c r="J1810" s="96">
        <f>(PI()*(CENSO[[#This Row],[DAP (cm)]]^2))/40000</f>
        <v>0.91991557107115518</v>
      </c>
      <c r="K1810" s="96">
        <f>CENSO[[#This Row],[g (m²)]]*CENSO[[#This Row],[H (m)]]*0.7</f>
        <v>11.590936195496555</v>
      </c>
      <c r="L1810" s="64">
        <v>2</v>
      </c>
      <c r="M1810" s="65">
        <v>366469.299999999</v>
      </c>
      <c r="N1810" s="87">
        <v>9707989.8000000007</v>
      </c>
      <c r="O1810" s="87" t="s">
        <v>1228</v>
      </c>
      <c r="P1810" s="87" t="str">
        <f>VLOOKUP(CENSO[[#This Row],[DAP (cm)]],CD[],2,TRUE)</f>
        <v>TORA</v>
      </c>
      <c r="Q1810" s="87" t="str">
        <f>VLOOKUP(CENSO[[#This Row],[DAP (cm)]],DD[],2,TRUE)</f>
        <v>100├ 110</v>
      </c>
      <c r="R1810" s="87" t="str" cm="1">
        <f t="array" ref="R1810">INDEX(_xlfn.TEXTSPLIT(CENSO[[#This Row],[NOME CIENTIFICO]]," "),1)</f>
        <v>Lecythis</v>
      </c>
      <c r="S1810" s="98" t="s">
        <v>1004</v>
      </c>
      <c r="T1810" s="87">
        <f>_xlfn.MINIFS(CENSO[DAP (cm)],CENSO[NOME CIENTIFICO],CENSO[[#This Row],[NOME CIENTIFICO]])</f>
        <v>40.743665431525208</v>
      </c>
      <c r="U18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1810" s="87" t="str">
        <f>IF(CENSO[[#This Row],[DAP (cm)]]&lt;CENSO[[#This Row],[DMCE (cm)]],"DAP &lt; DMCE","DAP ≥ DMCE")</f>
        <v>DAP ≥ DMCE</v>
      </c>
      <c r="W1810" s="87" t="str">
        <f>IF(CENSO[[#This Row],[DAP (cm)]]&gt;200, "Superior", "Inferior")</f>
        <v>Inferior</v>
      </c>
      <c r="X1810" s="87" t="str">
        <f>VLOOKUP(CENSO[[#This Row],[NOME COMUM]],ESPECIES[],4,FALSE)</f>
        <v>Não</v>
      </c>
      <c r="Y1810" s="87" t="str">
        <f>IF(IFERROR(VLOOKUP(CENSO[[#This Row],[NOME COMUM]],COMERCIAIS[],2, FALSE), "Não") &lt;&gt; "Não", "Sim", "Não")</f>
        <v>Sim</v>
      </c>
      <c r="Z1810" s="133">
        <f>CENSO[[#This Row],[g (m²)]]/SUM(AEEF[AEEF-UT])</f>
        <v>1.6095226191421214E-3</v>
      </c>
      <c r="AA1810" s="133">
        <f>CENSO[[#This Row],[v (m³)]]/SUM(AEEF[AEEF-UT])</f>
        <v>2.0279985001190732E-2</v>
      </c>
    </row>
    <row r="1811" spans="1:27" ht="14">
      <c r="A1811" s="86">
        <v>1</v>
      </c>
      <c r="B1811" s="86">
        <v>1</v>
      </c>
      <c r="C1811" s="63">
        <v>56</v>
      </c>
      <c r="D1811" s="63">
        <v>1810</v>
      </c>
      <c r="E1811" s="63" t="str">
        <f>VLOOKUP(CENSO[[#This Row],[NOME COMUM]],ESPECIES[],2,FALSE)</f>
        <v>Piptadenia suaveolens Miq.</v>
      </c>
      <c r="F1811" s="64" t="s">
        <v>22</v>
      </c>
      <c r="G1811" s="64">
        <v>253</v>
      </c>
      <c r="H1811" s="97">
        <f>CENSO[[#This Row],[CAP (cm)]]/PI()</f>
        <v>80.532401204499038</v>
      </c>
      <c r="I1811" s="64">
        <v>20</v>
      </c>
      <c r="J1811" s="96">
        <f>(PI()*(CENSO[[#This Row],[DAP (cm)]]^2))/40000</f>
        <v>0.50936743761845638</v>
      </c>
      <c r="K1811" s="96">
        <f>CENSO[[#This Row],[g (m²)]]*CENSO[[#This Row],[H (m)]]*0.7</f>
        <v>7.1311441266583886</v>
      </c>
      <c r="L1811" s="64">
        <v>1</v>
      </c>
      <c r="M1811" s="65">
        <v>366493.799999999</v>
      </c>
      <c r="N1811" s="87">
        <v>9707992.1999999899</v>
      </c>
      <c r="O1811" s="87" t="s">
        <v>1228</v>
      </c>
      <c r="P1811" s="87" t="str">
        <f>VLOOKUP(CENSO[[#This Row],[DAP (cm)]],CD[],2,TRUE)</f>
        <v>TORA</v>
      </c>
      <c r="Q1811" s="87" t="str">
        <f>VLOOKUP(CENSO[[#This Row],[DAP (cm)]],DD[],2,TRUE)</f>
        <v>80├ 90</v>
      </c>
      <c r="R1811" s="87" t="str" cm="1">
        <f t="array" ref="R1811">INDEX(_xlfn.TEXTSPLIT(CENSO[[#This Row],[NOME CIENTIFICO]]," "),1)</f>
        <v>Piptadenia</v>
      </c>
      <c r="S1811" s="98" t="s">
        <v>1004</v>
      </c>
      <c r="T1811" s="87">
        <f>_xlfn.MINIFS(CENSO[DAP (cm)],CENSO[NOME CIENTIFICO],CENSO[[#This Row],[NOME CIENTIFICO]])</f>
        <v>39.788735772973837</v>
      </c>
      <c r="U18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11" s="87" t="str">
        <f>IF(CENSO[[#This Row],[DAP (cm)]]&lt;CENSO[[#This Row],[DMCE (cm)]],"DAP &lt; DMCE","DAP ≥ DMCE")</f>
        <v>DAP ≥ DMCE</v>
      </c>
      <c r="W1811" s="87" t="str">
        <f>IF(CENSO[[#This Row],[DAP (cm)]]&gt;200, "Superior", "Inferior")</f>
        <v>Inferior</v>
      </c>
      <c r="X1811" s="87" t="str">
        <f>VLOOKUP(CENSO[[#This Row],[NOME COMUM]],ESPECIES[],4,FALSE)</f>
        <v>Não</v>
      </c>
      <c r="Y1811" s="87" t="str">
        <f>IF(IFERROR(VLOOKUP(CENSO[[#This Row],[NOME COMUM]],COMERCIAIS[],2, FALSE), "Não") &lt;&gt; "Não", "Sim", "Não")</f>
        <v>Sim</v>
      </c>
      <c r="Z1811" s="133">
        <f>CENSO[[#This Row],[g (m²)]]/SUM(AEEF[AEEF-UT])</f>
        <v>8.9121049592273379E-4</v>
      </c>
      <c r="AA1811" s="133">
        <f>CENSO[[#This Row],[v (m³)]]/SUM(AEEF[AEEF-UT])</f>
        <v>1.2476946942918272E-2</v>
      </c>
    </row>
    <row r="1812" spans="1:27" ht="14">
      <c r="A1812" s="86">
        <v>1</v>
      </c>
      <c r="B1812" s="86">
        <v>1</v>
      </c>
      <c r="C1812" s="63">
        <v>56</v>
      </c>
      <c r="D1812" s="63">
        <v>1811</v>
      </c>
      <c r="E1812" s="63" t="str">
        <f>VLOOKUP(CENSO[[#This Row],[NOME COMUM]],ESPECIES[],2,FALSE)</f>
        <v>Couratari guianensis Aubl.</v>
      </c>
      <c r="F1812" s="64" t="s">
        <v>6</v>
      </c>
      <c r="G1812" s="64">
        <v>300</v>
      </c>
      <c r="H1812" s="97">
        <f>CENSO[[#This Row],[CAP (cm)]]/PI()</f>
        <v>95.4929658551372</v>
      </c>
      <c r="I1812" s="64">
        <v>23</v>
      </c>
      <c r="J1812" s="96">
        <f>(PI()*(CENSO[[#This Row],[DAP (cm)]]^2))/40000</f>
        <v>0.7161972439135289</v>
      </c>
      <c r="K1812" s="96">
        <f>CENSO[[#This Row],[g (m²)]]*CENSO[[#This Row],[H (m)]]*0.7</f>
        <v>11.530775627007815</v>
      </c>
      <c r="L1812" s="64">
        <v>1</v>
      </c>
      <c r="M1812" s="65">
        <v>366507.4</v>
      </c>
      <c r="N1812" s="87">
        <v>9707993.5</v>
      </c>
      <c r="O1812" s="87" t="s">
        <v>1228</v>
      </c>
      <c r="P1812" s="87" t="str">
        <f>VLOOKUP(CENSO[[#This Row],[DAP (cm)]],CD[],2,TRUE)</f>
        <v>TORA</v>
      </c>
      <c r="Q1812" s="87" t="str">
        <f>VLOOKUP(CENSO[[#This Row],[DAP (cm)]],DD[],2,TRUE)</f>
        <v>90├ 100</v>
      </c>
      <c r="R1812" s="87" t="str" cm="1">
        <f t="array" ref="R1812">INDEX(_xlfn.TEXTSPLIT(CENSO[[#This Row],[NOME CIENTIFICO]]," "),1)</f>
        <v>Couratari</v>
      </c>
      <c r="S1812" s="98" t="s">
        <v>1004</v>
      </c>
      <c r="T1812" s="87">
        <f>_xlfn.MINIFS(CENSO[DAP (cm)],CENSO[NOME CIENTIFICO],CENSO[[#This Row],[NOME CIENTIFICO]])</f>
        <v>38.833806114422465</v>
      </c>
      <c r="U18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12" s="87" t="str">
        <f>IF(CENSO[[#This Row],[DAP (cm)]]&lt;CENSO[[#This Row],[DMCE (cm)]],"DAP &lt; DMCE","DAP ≥ DMCE")</f>
        <v>DAP ≥ DMCE</v>
      </c>
      <c r="W1812" s="87" t="str">
        <f>IF(CENSO[[#This Row],[DAP (cm)]]&gt;200, "Superior", "Inferior")</f>
        <v>Inferior</v>
      </c>
      <c r="X1812" s="87" t="str">
        <f>VLOOKUP(CENSO[[#This Row],[NOME COMUM]],ESPECIES[],4,FALSE)</f>
        <v>Não</v>
      </c>
      <c r="Y1812" s="87" t="str">
        <f>IF(IFERROR(VLOOKUP(CENSO[[#This Row],[NOME COMUM]],COMERCIAIS[],2, FALSE), "Não") &lt;&gt; "Não", "Sim", "Não")</f>
        <v>Sim</v>
      </c>
      <c r="Z1812" s="133">
        <f>CENSO[[#This Row],[g (m²)]]/SUM(AEEF[AEEF-UT])</f>
        <v>1.2530885443148001E-3</v>
      </c>
      <c r="AA1812" s="133">
        <f>CENSO[[#This Row],[v (m³)]]/SUM(AEEF[AEEF-UT])</f>
        <v>2.017472556346828E-2</v>
      </c>
    </row>
    <row r="1813" spans="1:27" ht="14">
      <c r="A1813" s="86">
        <v>1</v>
      </c>
      <c r="B1813" s="86">
        <v>1</v>
      </c>
      <c r="C1813" s="63">
        <v>56</v>
      </c>
      <c r="D1813" s="63">
        <v>1812</v>
      </c>
      <c r="E1813" s="63" t="str">
        <f>VLOOKUP(CENSO[[#This Row],[NOME COMUM]],ESPECIES[],2,FALSE)</f>
        <v>Lecythis chartacea O.Berg</v>
      </c>
      <c r="F1813" s="64" t="s">
        <v>31</v>
      </c>
      <c r="G1813" s="64">
        <v>178</v>
      </c>
      <c r="H1813" s="97">
        <f>CENSO[[#This Row],[CAP (cm)]]/PI()</f>
        <v>56.659159740714742</v>
      </c>
      <c r="I1813" s="64">
        <v>15</v>
      </c>
      <c r="J1813" s="96">
        <f>(PI()*(CENSO[[#This Row],[DAP (cm)]]^2))/40000</f>
        <v>0.2521332608461806</v>
      </c>
      <c r="K1813" s="96">
        <f>CENSO[[#This Row],[g (m²)]]*CENSO[[#This Row],[H (m)]]*0.7</f>
        <v>2.6473992388848959</v>
      </c>
      <c r="L1813" s="64">
        <v>2</v>
      </c>
      <c r="M1813" s="65">
        <v>366520.299999999</v>
      </c>
      <c r="N1813" s="87">
        <v>9707944.5999999903</v>
      </c>
      <c r="O1813" s="87" t="s">
        <v>1228</v>
      </c>
      <c r="P1813" s="87" t="str">
        <f>VLOOKUP(CENSO[[#This Row],[DAP (cm)]],CD[],2,TRUE)</f>
        <v>TORA</v>
      </c>
      <c r="Q1813" s="87" t="str">
        <f>VLOOKUP(CENSO[[#This Row],[DAP (cm)]],DD[],2,TRUE)</f>
        <v>50├ 60</v>
      </c>
      <c r="R1813" s="87" t="str" cm="1">
        <f t="array" ref="R1813">INDEX(_xlfn.TEXTSPLIT(CENSO[[#This Row],[NOME CIENTIFICO]]," "),1)</f>
        <v>Lecythis</v>
      </c>
      <c r="S1813" s="98" t="s">
        <v>1004</v>
      </c>
      <c r="T1813" s="87">
        <f>_xlfn.MINIFS(CENSO[DAP (cm)],CENSO[NOME CIENTIFICO],CENSO[[#This Row],[NOME CIENTIFICO]])</f>
        <v>38.833806114422465</v>
      </c>
      <c r="U18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13" s="87" t="str">
        <f>IF(CENSO[[#This Row],[DAP (cm)]]&lt;CENSO[[#This Row],[DMCE (cm)]],"DAP &lt; DMCE","DAP ≥ DMCE")</f>
        <v>DAP ≥ DMCE</v>
      </c>
      <c r="W1813" s="87" t="str">
        <f>IF(CENSO[[#This Row],[DAP (cm)]]&gt;200, "Superior", "Inferior")</f>
        <v>Inferior</v>
      </c>
      <c r="X1813" s="87" t="str">
        <f>VLOOKUP(CENSO[[#This Row],[NOME COMUM]],ESPECIES[],4,FALSE)</f>
        <v>Não</v>
      </c>
      <c r="Y1813" s="87" t="str">
        <f>IF(IFERROR(VLOOKUP(CENSO[[#This Row],[NOME COMUM]],COMERCIAIS[],2, FALSE), "Não") &lt;&gt; "Não", "Sim", "Não")</f>
        <v>Sim</v>
      </c>
      <c r="Z1813" s="133">
        <f>CENSO[[#This Row],[g (m²)]]/SUM(AEEF[AEEF-UT])</f>
        <v>4.4114286042300146E-4</v>
      </c>
      <c r="AA1813" s="133">
        <f>CENSO[[#This Row],[v (m³)]]/SUM(AEEF[AEEF-UT])</f>
        <v>4.6320000344415146E-3</v>
      </c>
    </row>
    <row r="1814" spans="1:27" ht="14">
      <c r="A1814" s="86">
        <v>1</v>
      </c>
      <c r="B1814" s="86">
        <v>1</v>
      </c>
      <c r="C1814" s="63">
        <v>56</v>
      </c>
      <c r="D1814" s="63">
        <v>1813</v>
      </c>
      <c r="E1814" s="63" t="str">
        <f>VLOOKUP(CENSO[[#This Row],[NOME COMUM]],ESPECIES[],2,FALSE)</f>
        <v>Couratari guianensis Aubl.</v>
      </c>
      <c r="F1814" s="64" t="s">
        <v>6</v>
      </c>
      <c r="G1814" s="64">
        <v>265</v>
      </c>
      <c r="H1814" s="97">
        <f>CENSO[[#This Row],[CAP (cm)]]/PI()</f>
        <v>84.352119838704525</v>
      </c>
      <c r="I1814" s="64">
        <v>20</v>
      </c>
      <c r="J1814" s="96">
        <f>(PI()*(CENSO[[#This Row],[DAP (cm)]]^2))/40000</f>
        <v>0.55883279393141738</v>
      </c>
      <c r="K1814" s="96">
        <f>CENSO[[#This Row],[g (m²)]]*CENSO[[#This Row],[H (m)]]*0.7</f>
        <v>7.8236591150398427</v>
      </c>
      <c r="L1814" s="64">
        <v>1</v>
      </c>
      <c r="M1814" s="65">
        <v>366517.2</v>
      </c>
      <c r="N1814" s="87">
        <v>9707940.5999999903</v>
      </c>
      <c r="O1814" s="87" t="s">
        <v>1228</v>
      </c>
      <c r="P1814" s="87" t="str">
        <f>VLOOKUP(CENSO[[#This Row],[DAP (cm)]],CD[],2,TRUE)</f>
        <v>TORA</v>
      </c>
      <c r="Q1814" s="87" t="str">
        <f>VLOOKUP(CENSO[[#This Row],[DAP (cm)]],DD[],2,TRUE)</f>
        <v>80├ 90</v>
      </c>
      <c r="R1814" s="87" t="str" cm="1">
        <f t="array" ref="R1814">INDEX(_xlfn.TEXTSPLIT(CENSO[[#This Row],[NOME CIENTIFICO]]," "),1)</f>
        <v>Couratari</v>
      </c>
      <c r="S1814" s="98" t="s">
        <v>1004</v>
      </c>
      <c r="T1814" s="87">
        <f>_xlfn.MINIFS(CENSO[DAP (cm)],CENSO[NOME CIENTIFICO],CENSO[[#This Row],[NOME CIENTIFICO]])</f>
        <v>38.833806114422465</v>
      </c>
      <c r="U18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14" s="87" t="str">
        <f>IF(CENSO[[#This Row],[DAP (cm)]]&lt;CENSO[[#This Row],[DMCE (cm)]],"DAP &lt; DMCE","DAP ≥ DMCE")</f>
        <v>DAP ≥ DMCE</v>
      </c>
      <c r="W1814" s="87" t="str">
        <f>IF(CENSO[[#This Row],[DAP (cm)]]&gt;200, "Superior", "Inferior")</f>
        <v>Inferior</v>
      </c>
      <c r="X1814" s="87" t="str">
        <f>VLOOKUP(CENSO[[#This Row],[NOME COMUM]],ESPECIES[],4,FALSE)</f>
        <v>Não</v>
      </c>
      <c r="Y1814" s="87" t="str">
        <f>IF(IFERROR(VLOOKUP(CENSO[[#This Row],[NOME COMUM]],COMERCIAIS[],2, FALSE), "Não") &lt;&gt; "Não", "Sim", "Não")</f>
        <v>Sim</v>
      </c>
      <c r="Z1814" s="133">
        <f>CENSO[[#This Row],[g (m²)]]/SUM(AEEF[AEEF-UT])</f>
        <v>9.777571447167426E-4</v>
      </c>
      <c r="AA1814" s="133">
        <f>CENSO[[#This Row],[v (m³)]]/SUM(AEEF[AEEF-UT])</f>
        <v>1.3688600026034396E-2</v>
      </c>
    </row>
    <row r="1815" spans="1:27" ht="14">
      <c r="A1815" s="86">
        <v>1</v>
      </c>
      <c r="B1815" s="86">
        <v>1</v>
      </c>
      <c r="C1815" s="63">
        <v>56</v>
      </c>
      <c r="D1815" s="63">
        <v>1814</v>
      </c>
      <c r="E1815" s="63" t="str">
        <f>VLOOKUP(CENSO[[#This Row],[NOME COMUM]],ESPECIES[],2,FALSE)</f>
        <v>Buchenavia capitata (Vahl) Eichler</v>
      </c>
      <c r="F1815" s="64" t="s">
        <v>10</v>
      </c>
      <c r="G1815" s="64">
        <v>140</v>
      </c>
      <c r="H1815" s="97">
        <f>CENSO[[#This Row],[CAP (cm)]]/PI()</f>
        <v>44.563384065730695</v>
      </c>
      <c r="I1815" s="64">
        <v>20</v>
      </c>
      <c r="J1815" s="96">
        <f>(PI()*(CENSO[[#This Row],[DAP (cm)]]^2))/40000</f>
        <v>0.15597184423005742</v>
      </c>
      <c r="K1815" s="96">
        <f>CENSO[[#This Row],[g (m²)]]*CENSO[[#This Row],[H (m)]]*0.7</f>
        <v>2.1836058192208037</v>
      </c>
      <c r="L1815" s="64">
        <v>1</v>
      </c>
      <c r="M1815" s="65">
        <v>366512.299999999</v>
      </c>
      <c r="N1815" s="87">
        <v>9707934.1999999899</v>
      </c>
      <c r="O1815" s="98" t="s">
        <v>1225</v>
      </c>
      <c r="P1815" s="87" t="str">
        <f>VLOOKUP(CENSO[[#This Row],[DAP (cm)]],CD[],2,TRUE)</f>
        <v>TORETE</v>
      </c>
      <c r="Q1815" s="87" t="str">
        <f>VLOOKUP(CENSO[[#This Row],[DAP (cm)]],DD[],2,TRUE)</f>
        <v>40├ 50</v>
      </c>
      <c r="R1815" s="87" t="str" cm="1">
        <f t="array" ref="R1815">INDEX(_xlfn.TEXTSPLIT(CENSO[[#This Row],[NOME CIENTIFICO]]," "),1)</f>
        <v>Buchenavia</v>
      </c>
      <c r="S1815" s="98" t="s">
        <v>1004</v>
      </c>
      <c r="T1815" s="87">
        <f>_xlfn.MINIFS(CENSO[DAP (cm)],CENSO[NOME CIENTIFICO],CENSO[[#This Row],[NOME CIENTIFICO]])</f>
        <v>41.38028520389279</v>
      </c>
      <c r="U18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815" s="87" t="str">
        <f>IF(CENSO[[#This Row],[DAP (cm)]]&lt;CENSO[[#This Row],[DMCE (cm)]],"DAP &lt; DMCE","DAP ≥ DMCE")</f>
        <v>DAP &lt; DMCE</v>
      </c>
      <c r="W1815" s="87" t="str">
        <f>IF(CENSO[[#This Row],[DAP (cm)]]&gt;200, "Superior", "Inferior")</f>
        <v>Inferior</v>
      </c>
      <c r="X1815" s="87" t="str">
        <f>VLOOKUP(CENSO[[#This Row],[NOME COMUM]],ESPECIES[],4,FALSE)</f>
        <v>Não</v>
      </c>
      <c r="Y1815" s="87" t="str">
        <f>IF(IFERROR(VLOOKUP(CENSO[[#This Row],[NOME COMUM]],COMERCIAIS[],2, FALSE), "Não") &lt;&gt; "Não", "Sim", "Não")</f>
        <v>Não</v>
      </c>
      <c r="Z1815" s="133">
        <f>CENSO[[#This Row],[g (m²)]]/SUM(AEEF[AEEF-UT])</f>
        <v>2.7289483853966759E-4</v>
      </c>
      <c r="AA1815" s="133">
        <f>CENSO[[#This Row],[v (m³)]]/SUM(AEEF[AEEF-UT])</f>
        <v>3.820527739555346E-3</v>
      </c>
    </row>
    <row r="1816" spans="1:27" ht="14">
      <c r="A1816" s="86">
        <v>1</v>
      </c>
      <c r="B1816" s="86">
        <v>1</v>
      </c>
      <c r="C1816" s="63">
        <v>56</v>
      </c>
      <c r="D1816" s="63">
        <v>1815</v>
      </c>
      <c r="E1816" s="63" t="str">
        <f>VLOOKUP(CENSO[[#This Row],[NOME COMUM]],ESPECIES[],2,FALSE)</f>
        <v>Dipteryx odorata (Aubl.) Willd.</v>
      </c>
      <c r="F1816" s="64" t="s">
        <v>4</v>
      </c>
      <c r="G1816" s="64">
        <v>183</v>
      </c>
      <c r="H1816" s="97">
        <f>CENSO[[#This Row],[CAP (cm)]]/PI()</f>
        <v>58.250709171633694</v>
      </c>
      <c r="I1816" s="64">
        <v>15</v>
      </c>
      <c r="J1816" s="96">
        <f>(PI()*(CENSO[[#This Row],[DAP (cm)]]^2))/40000</f>
        <v>0.26649699446022412</v>
      </c>
      <c r="K1816" s="96">
        <f>CENSO[[#This Row],[g (m²)]]*CENSO[[#This Row],[H (m)]]*0.7</f>
        <v>2.7982184418323532</v>
      </c>
      <c r="L1816" s="64">
        <v>1</v>
      </c>
      <c r="M1816" s="65">
        <v>366580.2</v>
      </c>
      <c r="N1816" s="87">
        <v>9707888.3000000007</v>
      </c>
      <c r="O1816" s="98" t="s">
        <v>1225</v>
      </c>
      <c r="P1816" s="87" t="str">
        <f>VLOOKUP(CENSO[[#This Row],[DAP (cm)]],CD[],2,TRUE)</f>
        <v>TORA</v>
      </c>
      <c r="Q1816" s="87" t="str">
        <f>VLOOKUP(CENSO[[#This Row],[DAP (cm)]],DD[],2,TRUE)</f>
        <v>50├ 60</v>
      </c>
      <c r="R1816" s="87" t="str" cm="1">
        <f t="array" ref="R1816">INDEX(_xlfn.TEXTSPLIT(CENSO[[#This Row],[NOME CIENTIFICO]]," "),1)</f>
        <v>Dipteryx</v>
      </c>
      <c r="S1816" s="98" t="s">
        <v>1004</v>
      </c>
      <c r="T1816" s="87">
        <f>_xlfn.MINIFS(CENSO[DAP (cm)],CENSO[NOME CIENTIFICO],CENSO[[#This Row],[NOME CIENTIFICO]])</f>
        <v>39.152116000606256</v>
      </c>
      <c r="U18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80</v>
      </c>
      <c r="V1816" s="87" t="str">
        <f>IF(CENSO[[#This Row],[DAP (cm)]]&lt;CENSO[[#This Row],[DMCE (cm)]],"DAP &lt; DMCE","DAP ≥ DMCE")</f>
        <v>DAP &lt; DMCE</v>
      </c>
      <c r="W1816" s="87" t="str">
        <f>IF(CENSO[[#This Row],[DAP (cm)]]&gt;200, "Superior", "Inferior")</f>
        <v>Inferior</v>
      </c>
      <c r="X1816" s="87" t="str">
        <f>VLOOKUP(CENSO[[#This Row],[NOME COMUM]],ESPECIES[],4,FALSE)</f>
        <v>Vulneravel</v>
      </c>
      <c r="Y1816" s="87" t="str">
        <f>IF(IFERROR(VLOOKUP(CENSO[[#This Row],[NOME COMUM]],COMERCIAIS[],2, FALSE), "Não") &lt;&gt; "Não", "Sim", "Não")</f>
        <v>Sim</v>
      </c>
      <c r="Z1816" s="133">
        <f>CENSO[[#This Row],[g (m²)]]/SUM(AEEF[AEEF-UT])</f>
        <v>4.6627424733953712E-4</v>
      </c>
      <c r="AA1816" s="133">
        <f>CENSO[[#This Row],[v (m³)]]/SUM(AEEF[AEEF-UT])</f>
        <v>4.8958795970651401E-3</v>
      </c>
    </row>
    <row r="1817" spans="1:27" ht="14">
      <c r="A1817" s="86">
        <v>1</v>
      </c>
      <c r="B1817" s="86">
        <v>1</v>
      </c>
      <c r="C1817" s="63">
        <v>56</v>
      </c>
      <c r="D1817" s="63">
        <v>1816</v>
      </c>
      <c r="E1817" s="63" t="str">
        <f>VLOOKUP(CENSO[[#This Row],[NOME COMUM]],ESPECIES[],2,FALSE)</f>
        <v>Tachigali myrmecophila Ducke</v>
      </c>
      <c r="F1817" s="64" t="s">
        <v>14</v>
      </c>
      <c r="G1817" s="64">
        <v>223</v>
      </c>
      <c r="H1817" s="97">
        <f>CENSO[[#This Row],[CAP (cm)]]/PI()</f>
        <v>70.983104618985323</v>
      </c>
      <c r="I1817" s="64">
        <v>17</v>
      </c>
      <c r="J1817" s="96">
        <f>(PI()*(CENSO[[#This Row],[DAP (cm)]]^2))/40000</f>
        <v>0.39573080825084317</v>
      </c>
      <c r="K1817" s="96">
        <f>CENSO[[#This Row],[g (m²)]]*CENSO[[#This Row],[H (m)]]*0.7</f>
        <v>4.7091966181850333</v>
      </c>
      <c r="L1817" s="64">
        <v>1</v>
      </c>
      <c r="M1817" s="65">
        <v>366687.9</v>
      </c>
      <c r="N1817" s="87">
        <v>9707791.4000000004</v>
      </c>
      <c r="O1817" s="87" t="s">
        <v>1228</v>
      </c>
      <c r="P1817" s="87" t="str">
        <f>VLOOKUP(CENSO[[#This Row],[DAP (cm)]],CD[],2,TRUE)</f>
        <v>TORA</v>
      </c>
      <c r="Q1817" s="87" t="str">
        <f>VLOOKUP(CENSO[[#This Row],[DAP (cm)]],DD[],2,TRUE)</f>
        <v>70├ 80</v>
      </c>
      <c r="R1817" s="87" t="str" cm="1">
        <f t="array" ref="R1817">INDEX(_xlfn.TEXTSPLIT(CENSO[[#This Row],[NOME CIENTIFICO]]," "),1)</f>
        <v>Tachigali</v>
      </c>
      <c r="S1817" s="98" t="s">
        <v>1004</v>
      </c>
      <c r="T1817" s="87">
        <f>_xlfn.MINIFS(CENSO[DAP (cm)],CENSO[NOME CIENTIFICO],CENSO[[#This Row],[NOME CIENTIFICO]])</f>
        <v>39.152116000606256</v>
      </c>
      <c r="U18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17" s="87" t="str">
        <f>IF(CENSO[[#This Row],[DAP (cm)]]&lt;CENSO[[#This Row],[DMCE (cm)]],"DAP &lt; DMCE","DAP ≥ DMCE")</f>
        <v>DAP ≥ DMCE</v>
      </c>
      <c r="W1817" s="87" t="str">
        <f>IF(CENSO[[#This Row],[DAP (cm)]]&gt;200, "Superior", "Inferior")</f>
        <v>Inferior</v>
      </c>
      <c r="X1817" s="87" t="str">
        <f>VLOOKUP(CENSO[[#This Row],[NOME COMUM]],ESPECIES[],4,FALSE)</f>
        <v>Não</v>
      </c>
      <c r="Y1817" s="87" t="str">
        <f>IF(IFERROR(VLOOKUP(CENSO[[#This Row],[NOME COMUM]],COMERCIAIS[],2, FALSE), "Não") &lt;&gt; "Não", "Sim", "Não")</f>
        <v>Sim</v>
      </c>
      <c r="Z1817" s="133">
        <f>CENSO[[#This Row],[g (m²)]]/SUM(AEEF[AEEF-UT])</f>
        <v>6.9238711355811889E-4</v>
      </c>
      <c r="AA1817" s="133">
        <f>CENSO[[#This Row],[v (m³)]]/SUM(AEEF[AEEF-UT])</f>
        <v>8.2394066513416155E-3</v>
      </c>
    </row>
    <row r="1818" spans="1:27" ht="14">
      <c r="A1818" s="86">
        <v>1</v>
      </c>
      <c r="B1818" s="86">
        <v>1</v>
      </c>
      <c r="C1818" s="63">
        <v>56</v>
      </c>
      <c r="D1818" s="63">
        <v>1817</v>
      </c>
      <c r="E1818" s="63" t="str">
        <f>VLOOKUP(CENSO[[#This Row],[NOME COMUM]],ESPECIES[],2,FALSE)</f>
        <v>Hymenaea courbaril L.</v>
      </c>
      <c r="F1818" s="64" t="s">
        <v>3</v>
      </c>
      <c r="G1818" s="64">
        <v>212</v>
      </c>
      <c r="H1818" s="97">
        <f>CENSO[[#This Row],[CAP (cm)]]/PI()</f>
        <v>67.48169587096362</v>
      </c>
      <c r="I1818" s="64">
        <v>23</v>
      </c>
      <c r="J1818" s="96">
        <f>(PI()*(CENSO[[#This Row],[DAP (cm)]]^2))/40000</f>
        <v>0.35765298811610713</v>
      </c>
      <c r="K1818" s="96">
        <f>CENSO[[#This Row],[g (m²)]]*CENSO[[#This Row],[H (m)]]*0.7</f>
        <v>5.7582131086693247</v>
      </c>
      <c r="L1818" s="64">
        <v>1</v>
      </c>
      <c r="M1818" s="65">
        <v>366696.4</v>
      </c>
      <c r="N1818" s="87">
        <v>9707802.5999999903</v>
      </c>
      <c r="O1818" s="87" t="s">
        <v>1228</v>
      </c>
      <c r="P1818" s="87" t="str">
        <f>VLOOKUP(CENSO[[#This Row],[DAP (cm)]],CD[],2,TRUE)</f>
        <v>TORA</v>
      </c>
      <c r="Q1818" s="87" t="str">
        <f>VLOOKUP(CENSO[[#This Row],[DAP (cm)]],DD[],2,TRUE)</f>
        <v>60├ 70</v>
      </c>
      <c r="R1818" s="87" t="str" cm="1">
        <f t="array" ref="R1818">INDEX(_xlfn.TEXTSPLIT(CENSO[[#This Row],[NOME CIENTIFICO]]," "),1)</f>
        <v>Hymenaea</v>
      </c>
      <c r="S1818" s="98" t="s">
        <v>1004</v>
      </c>
      <c r="T1818" s="87">
        <f>_xlfn.MINIFS(CENSO[DAP (cm)],CENSO[NOME CIENTIFICO],CENSO[[#This Row],[NOME CIENTIFICO]])</f>
        <v>41.38028520389279</v>
      </c>
      <c r="U18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818" s="87" t="str">
        <f>IF(CENSO[[#This Row],[DAP (cm)]]&lt;CENSO[[#This Row],[DMCE (cm)]],"DAP &lt; DMCE","DAP ≥ DMCE")</f>
        <v>DAP ≥ DMCE</v>
      </c>
      <c r="W1818" s="87" t="str">
        <f>IF(CENSO[[#This Row],[DAP (cm)]]&gt;200, "Superior", "Inferior")</f>
        <v>Inferior</v>
      </c>
      <c r="X1818" s="87" t="str">
        <f>VLOOKUP(CENSO[[#This Row],[NOME COMUM]],ESPECIES[],4,FALSE)</f>
        <v>Não</v>
      </c>
      <c r="Y1818" s="87" t="str">
        <f>IF(IFERROR(VLOOKUP(CENSO[[#This Row],[NOME COMUM]],COMERCIAIS[],2, FALSE), "Não") &lt;&gt; "Não", "Sim", "Não")</f>
        <v>Sim</v>
      </c>
      <c r="Z1818" s="133">
        <f>CENSO[[#This Row],[g (m²)]]/SUM(AEEF[AEEF-UT])</f>
        <v>6.2576457261871526E-4</v>
      </c>
      <c r="AA1818" s="133">
        <f>CENSO[[#This Row],[v (m³)]]/SUM(AEEF[AEEF-UT])</f>
        <v>1.0074809619161315E-2</v>
      </c>
    </row>
    <row r="1819" spans="1:27" ht="14">
      <c r="A1819" s="86">
        <v>1</v>
      </c>
      <c r="B1819" s="86">
        <v>1</v>
      </c>
      <c r="C1819" s="63">
        <v>56</v>
      </c>
      <c r="D1819" s="63">
        <v>1818</v>
      </c>
      <c r="E1819" s="63" t="str">
        <f>VLOOKUP(CENSO[[#This Row],[NOME COMUM]],ESPECIES[],2,FALSE)</f>
        <v>Astronium lecointei Ducke</v>
      </c>
      <c r="F1819" s="64" t="s">
        <v>5</v>
      </c>
      <c r="G1819" s="64">
        <v>253</v>
      </c>
      <c r="H1819" s="97">
        <f>CENSO[[#This Row],[CAP (cm)]]/PI()</f>
        <v>80.532401204499038</v>
      </c>
      <c r="I1819" s="64">
        <v>24</v>
      </c>
      <c r="J1819" s="96">
        <f>(PI()*(CENSO[[#This Row],[DAP (cm)]]^2))/40000</f>
        <v>0.50936743761845638</v>
      </c>
      <c r="K1819" s="96">
        <f>CENSO[[#This Row],[g (m²)]]*CENSO[[#This Row],[H (m)]]*0.7</f>
        <v>8.5573729519900663</v>
      </c>
      <c r="L1819" s="64">
        <v>1</v>
      </c>
      <c r="M1819" s="65">
        <v>366704.9</v>
      </c>
      <c r="N1819" s="87">
        <v>9707785.6999999899</v>
      </c>
      <c r="O1819" s="87" t="s">
        <v>1228</v>
      </c>
      <c r="P1819" s="87" t="str">
        <f>VLOOKUP(CENSO[[#This Row],[DAP (cm)]],CD[],2,TRUE)</f>
        <v>TORA</v>
      </c>
      <c r="Q1819" s="87" t="str">
        <f>VLOOKUP(CENSO[[#This Row],[DAP (cm)]],DD[],2,TRUE)</f>
        <v>80├ 90</v>
      </c>
      <c r="R1819" s="87" t="str" cm="1">
        <f t="array" ref="R1819">INDEX(_xlfn.TEXTSPLIT(CENSO[[#This Row],[NOME CIENTIFICO]]," "),1)</f>
        <v>Astronium</v>
      </c>
      <c r="S1819" s="98" t="s">
        <v>1004</v>
      </c>
      <c r="T1819" s="87">
        <f>_xlfn.MINIFS(CENSO[DAP (cm)],CENSO[NOME CIENTIFICO],CENSO[[#This Row],[NOME CIENTIFICO]])</f>
        <v>40.107045659157627</v>
      </c>
      <c r="U18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819" s="87" t="str">
        <f>IF(CENSO[[#This Row],[DAP (cm)]]&lt;CENSO[[#This Row],[DMCE (cm)]],"DAP &lt; DMCE","DAP ≥ DMCE")</f>
        <v>DAP ≥ DMCE</v>
      </c>
      <c r="W1819" s="87" t="str">
        <f>IF(CENSO[[#This Row],[DAP (cm)]]&gt;200, "Superior", "Inferior")</f>
        <v>Inferior</v>
      </c>
      <c r="X1819" s="87" t="str">
        <f>VLOOKUP(CENSO[[#This Row],[NOME COMUM]],ESPECIES[],4,FALSE)</f>
        <v>Não</v>
      </c>
      <c r="Y1819" s="87" t="str">
        <f>IF(IFERROR(VLOOKUP(CENSO[[#This Row],[NOME COMUM]],COMERCIAIS[],2, FALSE), "Não") &lt;&gt; "Não", "Sim", "Não")</f>
        <v>Sim</v>
      </c>
      <c r="Z1819" s="133">
        <f>CENSO[[#This Row],[g (m²)]]/SUM(AEEF[AEEF-UT])</f>
        <v>8.9121049592273379E-4</v>
      </c>
      <c r="AA1819" s="133">
        <f>CENSO[[#This Row],[v (m³)]]/SUM(AEEF[AEEF-UT])</f>
        <v>1.4972336331501926E-2</v>
      </c>
    </row>
    <row r="1820" spans="1:27" ht="14">
      <c r="A1820" s="86">
        <v>1</v>
      </c>
      <c r="B1820" s="86">
        <v>1</v>
      </c>
      <c r="C1820" s="63">
        <v>56</v>
      </c>
      <c r="D1820" s="63">
        <v>1819</v>
      </c>
      <c r="E1820" s="63" t="str">
        <f>VLOOKUP(CENSO[[#This Row],[NOME COMUM]],ESPECIES[],2,FALSE)</f>
        <v>Lecythis chartacea O.Berg</v>
      </c>
      <c r="F1820" s="64" t="s">
        <v>31</v>
      </c>
      <c r="G1820" s="64">
        <v>280</v>
      </c>
      <c r="H1820" s="97">
        <f>CENSO[[#This Row],[CAP (cm)]]/PI()</f>
        <v>89.12676813146139</v>
      </c>
      <c r="I1820" s="64">
        <v>22</v>
      </c>
      <c r="J1820" s="96">
        <f>(PI()*(CENSO[[#This Row],[DAP (cm)]]^2))/40000</f>
        <v>0.62388737692022966</v>
      </c>
      <c r="K1820" s="96">
        <f>CENSO[[#This Row],[g (m²)]]*CENSO[[#This Row],[H (m)]]*0.7</f>
        <v>9.6078656045715363</v>
      </c>
      <c r="L1820" s="64">
        <v>1</v>
      </c>
      <c r="M1820" s="65">
        <v>366713.4</v>
      </c>
      <c r="N1820" s="87">
        <v>9707775.4000000004</v>
      </c>
      <c r="O1820" s="87" t="s">
        <v>1228</v>
      </c>
      <c r="P1820" s="87" t="str">
        <f>VLOOKUP(CENSO[[#This Row],[DAP (cm)]],CD[],2,TRUE)</f>
        <v>TORA</v>
      </c>
      <c r="Q1820" s="87" t="str">
        <f>VLOOKUP(CENSO[[#This Row],[DAP (cm)]],DD[],2,TRUE)</f>
        <v>80├ 90</v>
      </c>
      <c r="R1820" s="87" t="str" cm="1">
        <f t="array" ref="R1820">INDEX(_xlfn.TEXTSPLIT(CENSO[[#This Row],[NOME CIENTIFICO]]," "),1)</f>
        <v>Lecythis</v>
      </c>
      <c r="S1820" s="98" t="s">
        <v>1004</v>
      </c>
      <c r="T1820" s="87">
        <f>_xlfn.MINIFS(CENSO[DAP (cm)],CENSO[NOME CIENTIFICO],CENSO[[#This Row],[NOME CIENTIFICO]])</f>
        <v>38.833806114422465</v>
      </c>
      <c r="U18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20" s="87" t="str">
        <f>IF(CENSO[[#This Row],[DAP (cm)]]&lt;CENSO[[#This Row],[DMCE (cm)]],"DAP &lt; DMCE","DAP ≥ DMCE")</f>
        <v>DAP ≥ DMCE</v>
      </c>
      <c r="W1820" s="87" t="str">
        <f>IF(CENSO[[#This Row],[DAP (cm)]]&gt;200, "Superior", "Inferior")</f>
        <v>Inferior</v>
      </c>
      <c r="X1820" s="87" t="str">
        <f>VLOOKUP(CENSO[[#This Row],[NOME COMUM]],ESPECIES[],4,FALSE)</f>
        <v>Não</v>
      </c>
      <c r="Y1820" s="87" t="str">
        <f>IF(IFERROR(VLOOKUP(CENSO[[#This Row],[NOME COMUM]],COMERCIAIS[],2, FALSE), "Não") &lt;&gt; "Não", "Sim", "Não")</f>
        <v>Sim</v>
      </c>
      <c r="Z1820" s="133">
        <f>CENSO[[#This Row],[g (m²)]]/SUM(AEEF[AEEF-UT])</f>
        <v>1.0915793541586703E-3</v>
      </c>
      <c r="AA1820" s="133">
        <f>CENSO[[#This Row],[v (m³)]]/SUM(AEEF[AEEF-UT])</f>
        <v>1.6810322054043522E-2</v>
      </c>
    </row>
    <row r="1821" spans="1:27" ht="14">
      <c r="A1821" s="86">
        <v>1</v>
      </c>
      <c r="B1821" s="86">
        <v>1</v>
      </c>
      <c r="C1821" s="63">
        <v>56</v>
      </c>
      <c r="D1821" s="63">
        <v>1820</v>
      </c>
      <c r="E1821" s="63" t="str">
        <f>VLOOKUP(CENSO[[#This Row],[NOME COMUM]],ESPECIES[],2,FALSE)</f>
        <v>Astronium lecointei Ducke</v>
      </c>
      <c r="F1821" s="64" t="s">
        <v>5</v>
      </c>
      <c r="G1821" s="64">
        <v>310</v>
      </c>
      <c r="H1821" s="97">
        <f>CENSO[[#This Row],[CAP (cm)]]/PI()</f>
        <v>98.676064716975105</v>
      </c>
      <c r="I1821" s="64">
        <v>24</v>
      </c>
      <c r="J1821" s="96">
        <f>(PI()*(CENSO[[#This Row],[DAP (cm)]]^2))/40000</f>
        <v>0.7647395015565569</v>
      </c>
      <c r="K1821" s="96">
        <f>CENSO[[#This Row],[g (m²)]]*CENSO[[#This Row],[H (m)]]*0.7</f>
        <v>12.847623626150156</v>
      </c>
      <c r="L1821" s="64">
        <v>1</v>
      </c>
      <c r="M1821" s="65">
        <v>366735.299999999</v>
      </c>
      <c r="N1821" s="87">
        <v>9707733</v>
      </c>
      <c r="O1821" s="87" t="s">
        <v>1228</v>
      </c>
      <c r="P1821" s="87" t="str">
        <f>VLOOKUP(CENSO[[#This Row],[DAP (cm)]],CD[],2,TRUE)</f>
        <v>TORA</v>
      </c>
      <c r="Q1821" s="87" t="str">
        <f>VLOOKUP(CENSO[[#This Row],[DAP (cm)]],DD[],2,TRUE)</f>
        <v>90├ 100</v>
      </c>
      <c r="R1821" s="87" t="str" cm="1">
        <f t="array" ref="R1821">INDEX(_xlfn.TEXTSPLIT(CENSO[[#This Row],[NOME CIENTIFICO]]," "),1)</f>
        <v>Astronium</v>
      </c>
      <c r="S1821" s="98" t="s">
        <v>1004</v>
      </c>
      <c r="T1821" s="87">
        <f>_xlfn.MINIFS(CENSO[DAP (cm)],CENSO[NOME CIENTIFICO],CENSO[[#This Row],[NOME CIENTIFICO]])</f>
        <v>40.107045659157627</v>
      </c>
      <c r="U18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821" s="87" t="str">
        <f>IF(CENSO[[#This Row],[DAP (cm)]]&lt;CENSO[[#This Row],[DMCE (cm)]],"DAP &lt; DMCE","DAP ≥ DMCE")</f>
        <v>DAP ≥ DMCE</v>
      </c>
      <c r="W1821" s="87" t="str">
        <f>IF(CENSO[[#This Row],[DAP (cm)]]&gt;200, "Superior", "Inferior")</f>
        <v>Inferior</v>
      </c>
      <c r="X1821" s="87" t="str">
        <f>VLOOKUP(CENSO[[#This Row],[NOME COMUM]],ESPECIES[],4,FALSE)</f>
        <v>Não</v>
      </c>
      <c r="Y1821" s="87" t="str">
        <f>IF(IFERROR(VLOOKUP(CENSO[[#This Row],[NOME COMUM]],COMERCIAIS[],2, FALSE), "Não") &lt;&gt; "Não", "Sim", "Não")</f>
        <v>Sim</v>
      </c>
      <c r="Z1821" s="133">
        <f>CENSO[[#This Row],[g (m²)]]/SUM(AEEF[AEEF-UT])</f>
        <v>1.3380201012072475E-3</v>
      </c>
      <c r="AA1821" s="133">
        <f>CENSO[[#This Row],[v (m³)]]/SUM(AEEF[AEEF-UT])</f>
        <v>2.2478737700281758E-2</v>
      </c>
    </row>
    <row r="1822" spans="1:27" ht="14">
      <c r="A1822" s="86">
        <v>1</v>
      </c>
      <c r="B1822" s="86">
        <v>1</v>
      </c>
      <c r="C1822" s="63">
        <v>56</v>
      </c>
      <c r="D1822" s="63">
        <v>1821</v>
      </c>
      <c r="E1822" s="63" t="str">
        <f>VLOOKUP(CENSO[[#This Row],[NOME COMUM]],ESPECIES[],2,FALSE)</f>
        <v>Astronium lecointei Ducke</v>
      </c>
      <c r="F1822" s="64" t="s">
        <v>5</v>
      </c>
      <c r="G1822" s="64">
        <v>312</v>
      </c>
      <c r="H1822" s="97">
        <f>CENSO[[#This Row],[CAP (cm)]]/PI()</f>
        <v>99.312684489342686</v>
      </c>
      <c r="I1822" s="64">
        <v>25</v>
      </c>
      <c r="J1822" s="96">
        <f>(PI()*(CENSO[[#This Row],[DAP (cm)]]^2))/40000</f>
        <v>0.77463893901687286</v>
      </c>
      <c r="K1822" s="96">
        <f>CENSO[[#This Row],[g (m²)]]*CENSO[[#This Row],[H (m)]]*0.7</f>
        <v>13.556181432795274</v>
      </c>
      <c r="L1822" s="64">
        <v>1</v>
      </c>
      <c r="M1822" s="65">
        <v>366774.59999999899</v>
      </c>
      <c r="N1822" s="87">
        <v>9707702.0999999903</v>
      </c>
      <c r="O1822" s="87" t="s">
        <v>1228</v>
      </c>
      <c r="P1822" s="87" t="str">
        <f>VLOOKUP(CENSO[[#This Row],[DAP (cm)]],CD[],2,TRUE)</f>
        <v>TORA</v>
      </c>
      <c r="Q1822" s="87" t="str">
        <f>VLOOKUP(CENSO[[#This Row],[DAP (cm)]],DD[],2,TRUE)</f>
        <v>90├ 100</v>
      </c>
      <c r="R1822" s="87" t="str" cm="1">
        <f t="array" ref="R1822">INDEX(_xlfn.TEXTSPLIT(CENSO[[#This Row],[NOME CIENTIFICO]]," "),1)</f>
        <v>Astronium</v>
      </c>
      <c r="S1822" s="98" t="s">
        <v>1004</v>
      </c>
      <c r="T1822" s="87">
        <f>_xlfn.MINIFS(CENSO[DAP (cm)],CENSO[NOME CIENTIFICO],CENSO[[#This Row],[NOME CIENTIFICO]])</f>
        <v>40.107045659157627</v>
      </c>
      <c r="U18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822" s="87" t="str">
        <f>IF(CENSO[[#This Row],[DAP (cm)]]&lt;CENSO[[#This Row],[DMCE (cm)]],"DAP &lt; DMCE","DAP ≥ DMCE")</f>
        <v>DAP ≥ DMCE</v>
      </c>
      <c r="W1822" s="87" t="str">
        <f>IF(CENSO[[#This Row],[DAP (cm)]]&gt;200, "Superior", "Inferior")</f>
        <v>Inferior</v>
      </c>
      <c r="X1822" s="87" t="str">
        <f>VLOOKUP(CENSO[[#This Row],[NOME COMUM]],ESPECIES[],4,FALSE)</f>
        <v>Não</v>
      </c>
      <c r="Y1822" s="87" t="str">
        <f>IF(IFERROR(VLOOKUP(CENSO[[#This Row],[NOME COMUM]],COMERCIAIS[],2, FALSE), "Não") &lt;&gt; "Não", "Sim", "Não")</f>
        <v>Sim</v>
      </c>
      <c r="Z1822" s="133">
        <f>CENSO[[#This Row],[g (m²)]]/SUM(AEEF[AEEF-UT])</f>
        <v>1.3553405695308877E-3</v>
      </c>
      <c r="AA1822" s="133">
        <f>CENSO[[#This Row],[v (m³)]]/SUM(AEEF[AEEF-UT])</f>
        <v>2.3718459966790534E-2</v>
      </c>
    </row>
    <row r="1823" spans="1:27" ht="14">
      <c r="A1823" s="86">
        <v>1</v>
      </c>
      <c r="B1823" s="86">
        <v>1</v>
      </c>
      <c r="C1823" s="63">
        <v>56</v>
      </c>
      <c r="D1823" s="63">
        <v>1822</v>
      </c>
      <c r="E1823" s="63" t="str">
        <f>VLOOKUP(CENSO[[#This Row],[NOME COMUM]],ESPECIES[],2,FALSE)</f>
        <v>Astronium lecointei Ducke</v>
      </c>
      <c r="F1823" s="64" t="s">
        <v>5</v>
      </c>
      <c r="G1823" s="64">
        <v>223</v>
      </c>
      <c r="H1823" s="97">
        <f>CENSO[[#This Row],[CAP (cm)]]/PI()</f>
        <v>70.983104618985323</v>
      </c>
      <c r="I1823" s="64">
        <v>20</v>
      </c>
      <c r="J1823" s="96">
        <f>(PI()*(CENSO[[#This Row],[DAP (cm)]]^2))/40000</f>
        <v>0.39573080825084317</v>
      </c>
      <c r="K1823" s="96">
        <f>CENSO[[#This Row],[g (m²)]]*CENSO[[#This Row],[H (m)]]*0.7</f>
        <v>5.5402313155118037</v>
      </c>
      <c r="L1823" s="64">
        <v>2</v>
      </c>
      <c r="M1823" s="65">
        <v>366781.9</v>
      </c>
      <c r="N1823" s="87">
        <v>9707711.6999999899</v>
      </c>
      <c r="O1823" s="87" t="s">
        <v>1228</v>
      </c>
      <c r="P1823" s="87" t="str">
        <f>VLOOKUP(CENSO[[#This Row],[DAP (cm)]],CD[],2,TRUE)</f>
        <v>TORA</v>
      </c>
      <c r="Q1823" s="87" t="str">
        <f>VLOOKUP(CENSO[[#This Row],[DAP (cm)]],DD[],2,TRUE)</f>
        <v>70├ 80</v>
      </c>
      <c r="R1823" s="87" t="str" cm="1">
        <f t="array" ref="R1823">INDEX(_xlfn.TEXTSPLIT(CENSO[[#This Row],[NOME CIENTIFICO]]," "),1)</f>
        <v>Astronium</v>
      </c>
      <c r="S1823" s="98" t="s">
        <v>1004</v>
      </c>
      <c r="T1823" s="87">
        <f>_xlfn.MINIFS(CENSO[DAP (cm)],CENSO[NOME CIENTIFICO],CENSO[[#This Row],[NOME CIENTIFICO]])</f>
        <v>40.107045659157627</v>
      </c>
      <c r="U18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823" s="87" t="str">
        <f>IF(CENSO[[#This Row],[DAP (cm)]]&lt;CENSO[[#This Row],[DMCE (cm)]],"DAP &lt; DMCE","DAP ≥ DMCE")</f>
        <v>DAP ≥ DMCE</v>
      </c>
      <c r="W1823" s="87" t="str">
        <f>IF(CENSO[[#This Row],[DAP (cm)]]&gt;200, "Superior", "Inferior")</f>
        <v>Inferior</v>
      </c>
      <c r="X1823" s="87" t="str">
        <f>VLOOKUP(CENSO[[#This Row],[NOME COMUM]],ESPECIES[],4,FALSE)</f>
        <v>Não</v>
      </c>
      <c r="Y1823" s="87" t="str">
        <f>IF(IFERROR(VLOOKUP(CENSO[[#This Row],[NOME COMUM]],COMERCIAIS[],2, FALSE), "Não") &lt;&gt; "Não", "Sim", "Não")</f>
        <v>Sim</v>
      </c>
      <c r="Z1823" s="133">
        <f>CENSO[[#This Row],[g (m²)]]/SUM(AEEF[AEEF-UT])</f>
        <v>6.9238711355811889E-4</v>
      </c>
      <c r="AA1823" s="133">
        <f>CENSO[[#This Row],[v (m³)]]/SUM(AEEF[AEEF-UT])</f>
        <v>9.6934195898136632E-3</v>
      </c>
    </row>
    <row r="1824" spans="1:27" ht="14">
      <c r="A1824" s="86">
        <v>1</v>
      </c>
      <c r="B1824" s="86">
        <v>1</v>
      </c>
      <c r="C1824" s="63">
        <v>56</v>
      </c>
      <c r="D1824" s="63">
        <v>1823</v>
      </c>
      <c r="E1824" s="63" t="str">
        <f>VLOOKUP(CENSO[[#This Row],[NOME COMUM]],ESPECIES[],2,FALSE)</f>
        <v>Couratari guianensis Aubl.</v>
      </c>
      <c r="F1824" s="64" t="s">
        <v>6</v>
      </c>
      <c r="G1824" s="64">
        <v>343</v>
      </c>
      <c r="H1824" s="97">
        <f>CENSO[[#This Row],[CAP (cm)]]/PI()</f>
        <v>109.1802909610402</v>
      </c>
      <c r="I1824" s="64">
        <v>23</v>
      </c>
      <c r="J1824" s="96">
        <f>(PI()*(CENSO[[#This Row],[DAP (cm)]]^2))/40000</f>
        <v>0.9362209949909196</v>
      </c>
      <c r="K1824" s="96">
        <f>CENSO[[#This Row],[g (m²)]]*CENSO[[#This Row],[H (m)]]*0.7</f>
        <v>15.073158019353803</v>
      </c>
      <c r="L1824" s="64">
        <v>1</v>
      </c>
      <c r="M1824" s="65">
        <v>366797.2</v>
      </c>
      <c r="N1824" s="87">
        <v>9707731.5999999903</v>
      </c>
      <c r="O1824" s="87" t="s">
        <v>1228</v>
      </c>
      <c r="P1824" s="87" t="str">
        <f>VLOOKUP(CENSO[[#This Row],[DAP (cm)]],CD[],2,TRUE)</f>
        <v>TORA</v>
      </c>
      <c r="Q1824" s="87" t="str">
        <f>VLOOKUP(CENSO[[#This Row],[DAP (cm)]],DD[],2,TRUE)</f>
        <v>100├ 110</v>
      </c>
      <c r="R1824" s="87" t="str" cm="1">
        <f t="array" ref="R1824">INDEX(_xlfn.TEXTSPLIT(CENSO[[#This Row],[NOME CIENTIFICO]]," "),1)</f>
        <v>Couratari</v>
      </c>
      <c r="S1824" s="98" t="s">
        <v>1004</v>
      </c>
      <c r="T1824" s="87">
        <f>_xlfn.MINIFS(CENSO[DAP (cm)],CENSO[NOME CIENTIFICO],CENSO[[#This Row],[NOME CIENTIFICO]])</f>
        <v>38.833806114422465</v>
      </c>
      <c r="U18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24" s="87" t="str">
        <f>IF(CENSO[[#This Row],[DAP (cm)]]&lt;CENSO[[#This Row],[DMCE (cm)]],"DAP &lt; DMCE","DAP ≥ DMCE")</f>
        <v>DAP ≥ DMCE</v>
      </c>
      <c r="W1824" s="87" t="str">
        <f>IF(CENSO[[#This Row],[DAP (cm)]]&gt;200, "Superior", "Inferior")</f>
        <v>Inferior</v>
      </c>
      <c r="X1824" s="87" t="str">
        <f>VLOOKUP(CENSO[[#This Row],[NOME COMUM]],ESPECIES[],4,FALSE)</f>
        <v>Não</v>
      </c>
      <c r="Y1824" s="87" t="str">
        <f>IF(IFERROR(VLOOKUP(CENSO[[#This Row],[NOME COMUM]],COMERCIAIS[],2, FALSE), "Não") &lt;&gt; "Não", "Sim", "Não")</f>
        <v>Sim</v>
      </c>
      <c r="Z1824" s="133">
        <f>CENSO[[#This Row],[g (m²)]]/SUM(AEEF[AEEF-UT])</f>
        <v>1.6380512683343547E-3</v>
      </c>
      <c r="AA1824" s="133">
        <f>CENSO[[#This Row],[v (m³)]]/SUM(AEEF[AEEF-UT])</f>
        <v>2.6372625420183107E-2</v>
      </c>
    </row>
    <row r="1825" spans="1:27" ht="14">
      <c r="A1825" s="86">
        <v>1</v>
      </c>
      <c r="B1825" s="86">
        <v>1</v>
      </c>
      <c r="C1825" s="63">
        <v>56</v>
      </c>
      <c r="D1825" s="63">
        <v>1824</v>
      </c>
      <c r="E1825" s="63" t="str">
        <f>VLOOKUP(CENSO[[#This Row],[NOME COMUM]],ESPECIES[],2,FALSE)</f>
        <v>Astronium lecointei Ducke</v>
      </c>
      <c r="F1825" s="64" t="s">
        <v>5</v>
      </c>
      <c r="G1825" s="64">
        <v>277</v>
      </c>
      <c r="H1825" s="97">
        <f>CENSO[[#This Row],[CAP (cm)]]/PI()</f>
        <v>88.171838472910025</v>
      </c>
      <c r="I1825" s="64">
        <v>25</v>
      </c>
      <c r="J1825" s="96">
        <f>(PI()*(CENSO[[#This Row],[DAP (cm)]]^2))/40000</f>
        <v>0.61058998142490195</v>
      </c>
      <c r="K1825" s="96">
        <f>CENSO[[#This Row],[g (m²)]]*CENSO[[#This Row],[H (m)]]*0.7</f>
        <v>10.685324674935783</v>
      </c>
      <c r="L1825" s="64">
        <v>1</v>
      </c>
      <c r="M1825" s="65">
        <v>366811.7</v>
      </c>
      <c r="N1825" s="87">
        <v>9707721.5999999903</v>
      </c>
      <c r="O1825" s="87" t="s">
        <v>1228</v>
      </c>
      <c r="P1825" s="87" t="str">
        <f>VLOOKUP(CENSO[[#This Row],[DAP (cm)]],CD[],2,TRUE)</f>
        <v>TORA</v>
      </c>
      <c r="Q1825" s="87" t="str">
        <f>VLOOKUP(CENSO[[#This Row],[DAP (cm)]],DD[],2,TRUE)</f>
        <v>80├ 90</v>
      </c>
      <c r="R1825" s="87" t="str" cm="1">
        <f t="array" ref="R1825">INDEX(_xlfn.TEXTSPLIT(CENSO[[#This Row],[NOME CIENTIFICO]]," "),1)</f>
        <v>Astronium</v>
      </c>
      <c r="S1825" s="98" t="s">
        <v>1004</v>
      </c>
      <c r="T1825" s="87">
        <f>_xlfn.MINIFS(CENSO[DAP (cm)],CENSO[NOME CIENTIFICO],CENSO[[#This Row],[NOME CIENTIFICO]])</f>
        <v>40.107045659157627</v>
      </c>
      <c r="U18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825" s="87" t="str">
        <f>IF(CENSO[[#This Row],[DAP (cm)]]&lt;CENSO[[#This Row],[DMCE (cm)]],"DAP &lt; DMCE","DAP ≥ DMCE")</f>
        <v>DAP ≥ DMCE</v>
      </c>
      <c r="W1825" s="87" t="str">
        <f>IF(CENSO[[#This Row],[DAP (cm)]]&gt;200, "Superior", "Inferior")</f>
        <v>Inferior</v>
      </c>
      <c r="X1825" s="87" t="str">
        <f>VLOOKUP(CENSO[[#This Row],[NOME COMUM]],ESPECIES[],4,FALSE)</f>
        <v>Não</v>
      </c>
      <c r="Y1825" s="87" t="str">
        <f>IF(IFERROR(VLOOKUP(CENSO[[#This Row],[NOME COMUM]],COMERCIAIS[],2, FALSE), "Não") &lt;&gt; "Não", "Sim", "Não")</f>
        <v>Sim</v>
      </c>
      <c r="Z1825" s="133">
        <f>CENSO[[#This Row],[g (m²)]]/SUM(AEEF[AEEF-UT])</f>
        <v>1.0683136768525592E-3</v>
      </c>
      <c r="AA1825" s="133">
        <f>CENSO[[#This Row],[v (m³)]]/SUM(AEEF[AEEF-UT])</f>
        <v>1.8695489344919783E-2</v>
      </c>
    </row>
    <row r="1826" spans="1:27" ht="14">
      <c r="A1826" s="86">
        <v>1</v>
      </c>
      <c r="B1826" s="86">
        <v>1</v>
      </c>
      <c r="C1826" s="63">
        <v>56</v>
      </c>
      <c r="D1826" s="63">
        <v>1825</v>
      </c>
      <c r="E1826" s="63" t="str">
        <f>VLOOKUP(CENSO[[#This Row],[NOME COMUM]],ESPECIES[],2,FALSE)</f>
        <v>Piptadenia suaveolens Miq.</v>
      </c>
      <c r="F1826" s="64" t="s">
        <v>22</v>
      </c>
      <c r="G1826" s="64">
        <v>340</v>
      </c>
      <c r="H1826" s="97">
        <f>CENSO[[#This Row],[CAP (cm)]]/PI()</f>
        <v>108.22536130248884</v>
      </c>
      <c r="I1826" s="64">
        <v>15</v>
      </c>
      <c r="J1826" s="96">
        <f>(PI()*(CENSO[[#This Row],[DAP (cm)]]^2))/40000</f>
        <v>0.91991557107115518</v>
      </c>
      <c r="K1826" s="96">
        <f>CENSO[[#This Row],[g (m²)]]*CENSO[[#This Row],[H (m)]]*0.7</f>
        <v>9.6591134962471301</v>
      </c>
      <c r="L1826" s="64">
        <v>2</v>
      </c>
      <c r="M1826" s="65">
        <v>366945.4</v>
      </c>
      <c r="N1826" s="87">
        <v>9707573.8000000007</v>
      </c>
      <c r="O1826" s="87" t="s">
        <v>1228</v>
      </c>
      <c r="P1826" s="87" t="str">
        <f>VLOOKUP(CENSO[[#This Row],[DAP (cm)]],CD[],2,TRUE)</f>
        <v>TORA</v>
      </c>
      <c r="Q1826" s="87" t="str">
        <f>VLOOKUP(CENSO[[#This Row],[DAP (cm)]],DD[],2,TRUE)</f>
        <v>100├ 110</v>
      </c>
      <c r="R1826" s="87" t="str" cm="1">
        <f t="array" ref="R1826">INDEX(_xlfn.TEXTSPLIT(CENSO[[#This Row],[NOME CIENTIFICO]]," "),1)</f>
        <v>Piptadenia</v>
      </c>
      <c r="S1826" s="98" t="s">
        <v>1004</v>
      </c>
      <c r="T1826" s="87">
        <f>_xlfn.MINIFS(CENSO[DAP (cm)],CENSO[NOME CIENTIFICO],CENSO[[#This Row],[NOME CIENTIFICO]])</f>
        <v>39.788735772973837</v>
      </c>
      <c r="U18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26" s="87" t="str">
        <f>IF(CENSO[[#This Row],[DAP (cm)]]&lt;CENSO[[#This Row],[DMCE (cm)]],"DAP &lt; DMCE","DAP ≥ DMCE")</f>
        <v>DAP ≥ DMCE</v>
      </c>
      <c r="W1826" s="87" t="str">
        <f>IF(CENSO[[#This Row],[DAP (cm)]]&gt;200, "Superior", "Inferior")</f>
        <v>Inferior</v>
      </c>
      <c r="X1826" s="87" t="str">
        <f>VLOOKUP(CENSO[[#This Row],[NOME COMUM]],ESPECIES[],4,FALSE)</f>
        <v>Não</v>
      </c>
      <c r="Y1826" s="87" t="str">
        <f>IF(IFERROR(VLOOKUP(CENSO[[#This Row],[NOME COMUM]],COMERCIAIS[],2, FALSE), "Não") &lt;&gt; "Não", "Sim", "Não")</f>
        <v>Sim</v>
      </c>
      <c r="Z1826" s="133">
        <f>CENSO[[#This Row],[g (m²)]]/SUM(AEEF[AEEF-UT])</f>
        <v>1.6095226191421214E-3</v>
      </c>
      <c r="AA1826" s="133">
        <f>CENSO[[#This Row],[v (m³)]]/SUM(AEEF[AEEF-UT])</f>
        <v>1.6899987500992277E-2</v>
      </c>
    </row>
    <row r="1827" spans="1:27" ht="14">
      <c r="A1827" s="86">
        <v>1</v>
      </c>
      <c r="B1827" s="86">
        <v>1</v>
      </c>
      <c r="C1827" s="63">
        <v>56</v>
      </c>
      <c r="D1827" s="63">
        <v>1826</v>
      </c>
      <c r="E1827" s="63" t="str">
        <f>VLOOKUP(CENSO[[#This Row],[NOME COMUM]],ESPECIES[],2,FALSE)</f>
        <v>Cedrelinga catenaeformis Ducke</v>
      </c>
      <c r="F1827" s="64" t="s">
        <v>71</v>
      </c>
      <c r="G1827" s="64">
        <v>205</v>
      </c>
      <c r="H1827" s="97">
        <f>CENSO[[#This Row],[CAP (cm)]]/PI()</f>
        <v>65.253526667677093</v>
      </c>
      <c r="I1827" s="64">
        <v>16</v>
      </c>
      <c r="J1827" s="96">
        <f>(PI()*(CENSO[[#This Row],[DAP (cm)]]^2))/40000</f>
        <v>0.33442432417184514</v>
      </c>
      <c r="K1827" s="96">
        <f>CENSO[[#This Row],[g (m²)]]*CENSO[[#This Row],[H (m)]]*0.7</f>
        <v>3.7455524307246653</v>
      </c>
      <c r="L1827" s="64">
        <v>1</v>
      </c>
      <c r="M1827" s="65">
        <v>366958.5</v>
      </c>
      <c r="N1827" s="87">
        <v>9707566.1999999899</v>
      </c>
      <c r="O1827" s="87" t="s">
        <v>1228</v>
      </c>
      <c r="P1827" s="87" t="str">
        <f>VLOOKUP(CENSO[[#This Row],[DAP (cm)]],CD[],2,TRUE)</f>
        <v>TORA</v>
      </c>
      <c r="Q1827" s="87" t="str">
        <f>VLOOKUP(CENSO[[#This Row],[DAP (cm)]],DD[],2,TRUE)</f>
        <v>60├ 70</v>
      </c>
      <c r="R1827" s="87" t="str" cm="1">
        <f t="array" ref="R1827">INDEX(_xlfn.TEXTSPLIT(CENSO[[#This Row],[NOME CIENTIFICO]]," "),1)</f>
        <v>Cedrelinga</v>
      </c>
      <c r="S1827" s="98" t="s">
        <v>1004</v>
      </c>
      <c r="T1827" s="87">
        <f>_xlfn.MINIFS(CENSO[DAP (cm)],CENSO[NOME CIENTIFICO],CENSO[[#This Row],[NOME CIENTIFICO]])</f>
        <v>38.515496228238675</v>
      </c>
      <c r="U18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27" s="87" t="str">
        <f>IF(CENSO[[#This Row],[DAP (cm)]]&lt;CENSO[[#This Row],[DMCE (cm)]],"DAP &lt; DMCE","DAP ≥ DMCE")</f>
        <v>DAP ≥ DMCE</v>
      </c>
      <c r="W1827" s="87" t="str">
        <f>IF(CENSO[[#This Row],[DAP (cm)]]&gt;200, "Superior", "Inferior")</f>
        <v>Inferior</v>
      </c>
      <c r="X1827" s="87" t="str">
        <f>VLOOKUP(CENSO[[#This Row],[NOME COMUM]],ESPECIES[],4,FALSE)</f>
        <v>Não</v>
      </c>
      <c r="Y1827" s="87" t="str">
        <f>IF(IFERROR(VLOOKUP(CENSO[[#This Row],[NOME COMUM]],COMERCIAIS[],2, FALSE), "Não") &lt;&gt; "Não", "Sim", "Não")</f>
        <v>Sim</v>
      </c>
      <c r="Z1827" s="133">
        <f>CENSO[[#This Row],[g (m²)]]/SUM(AEEF[AEEF-UT])</f>
        <v>5.8512273416477215E-4</v>
      </c>
      <c r="AA1827" s="133">
        <f>CENSO[[#This Row],[v (m³)]]/SUM(AEEF[AEEF-UT])</f>
        <v>6.5533746226454472E-3</v>
      </c>
    </row>
    <row r="1828" spans="1:27" ht="14">
      <c r="A1828" s="86">
        <v>1</v>
      </c>
      <c r="B1828" s="86">
        <v>1</v>
      </c>
      <c r="C1828" s="63">
        <v>56</v>
      </c>
      <c r="D1828" s="63">
        <v>1827</v>
      </c>
      <c r="E1828" s="63" t="str">
        <f>VLOOKUP(CENSO[[#This Row],[NOME COMUM]],ESPECIES[],2,FALSE)</f>
        <v>Lecythis chartacea O.Berg</v>
      </c>
      <c r="F1828" s="64" t="s">
        <v>31</v>
      </c>
      <c r="G1828" s="64">
        <v>188</v>
      </c>
      <c r="H1828" s="97">
        <f>CENSO[[#This Row],[CAP (cm)]]/PI()</f>
        <v>59.842258602552647</v>
      </c>
      <c r="I1828" s="64">
        <v>17</v>
      </c>
      <c r="J1828" s="96">
        <f>(PI()*(CENSO[[#This Row],[DAP (cm)]]^2))/40000</f>
        <v>0.28125861543199743</v>
      </c>
      <c r="K1828" s="96">
        <f>CENSO[[#This Row],[g (m²)]]*CENSO[[#This Row],[H (m)]]*0.7</f>
        <v>3.3469775236407688</v>
      </c>
      <c r="L1828" s="64">
        <v>1</v>
      </c>
      <c r="M1828" s="65">
        <v>366956.9</v>
      </c>
      <c r="N1828" s="87">
        <v>9707531.4000000004</v>
      </c>
      <c r="O1828" s="87" t="s">
        <v>1228</v>
      </c>
      <c r="P1828" s="87" t="str">
        <f>VLOOKUP(CENSO[[#This Row],[DAP (cm)]],CD[],2,TRUE)</f>
        <v>TORA</v>
      </c>
      <c r="Q1828" s="87" t="str">
        <f>VLOOKUP(CENSO[[#This Row],[DAP (cm)]],DD[],2,TRUE)</f>
        <v>50├ 60</v>
      </c>
      <c r="R1828" s="87" t="str" cm="1">
        <f t="array" ref="R1828">INDEX(_xlfn.TEXTSPLIT(CENSO[[#This Row],[NOME CIENTIFICO]]," "),1)</f>
        <v>Lecythis</v>
      </c>
      <c r="S1828" s="98" t="s">
        <v>1004</v>
      </c>
      <c r="T1828" s="87">
        <f>_xlfn.MINIFS(CENSO[DAP (cm)],CENSO[NOME CIENTIFICO],CENSO[[#This Row],[NOME CIENTIFICO]])</f>
        <v>38.833806114422465</v>
      </c>
      <c r="U18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28" s="87" t="str">
        <f>IF(CENSO[[#This Row],[DAP (cm)]]&lt;CENSO[[#This Row],[DMCE (cm)]],"DAP &lt; DMCE","DAP ≥ DMCE")</f>
        <v>DAP ≥ DMCE</v>
      </c>
      <c r="W1828" s="87" t="str">
        <f>IF(CENSO[[#This Row],[DAP (cm)]]&gt;200, "Superior", "Inferior")</f>
        <v>Inferior</v>
      </c>
      <c r="X1828" s="87" t="str">
        <f>VLOOKUP(CENSO[[#This Row],[NOME COMUM]],ESPECIES[],4,FALSE)</f>
        <v>Não</v>
      </c>
      <c r="Y1828" s="87" t="str">
        <f>IF(IFERROR(VLOOKUP(CENSO[[#This Row],[NOME COMUM]],COMERCIAIS[],2, FALSE), "Não") &lt;&gt; "Não", "Sim", "Não")</f>
        <v>Sim</v>
      </c>
      <c r="Z1828" s="133">
        <f>CENSO[[#This Row],[g (m²)]]/SUM(AEEF[AEEF-UT])</f>
        <v>4.9210179455847001E-4</v>
      </c>
      <c r="AA1828" s="133">
        <f>CENSO[[#This Row],[v (m³)]]/SUM(AEEF[AEEF-UT])</f>
        <v>5.8560113552457915E-3</v>
      </c>
    </row>
    <row r="1829" spans="1:27" ht="14">
      <c r="A1829" s="86">
        <v>1</v>
      </c>
      <c r="B1829" s="86">
        <v>1</v>
      </c>
      <c r="C1829" s="63">
        <v>56</v>
      </c>
      <c r="D1829" s="63">
        <v>1828</v>
      </c>
      <c r="E1829" s="63" t="str">
        <f>VLOOKUP(CENSO[[#This Row],[NOME COMUM]],ESPECIES[],2,FALSE)</f>
        <v>Didymopanax calvum Decne. &amp; Planch.</v>
      </c>
      <c r="F1829" s="64" t="s">
        <v>52</v>
      </c>
      <c r="G1829" s="64">
        <v>190</v>
      </c>
      <c r="H1829" s="97">
        <f>CENSO[[#This Row],[CAP (cm)]]/PI()</f>
        <v>60.478878374920228</v>
      </c>
      <c r="I1829" s="64">
        <v>17</v>
      </c>
      <c r="J1829" s="96">
        <f>(PI()*(CENSO[[#This Row],[DAP (cm)]]^2))/40000</f>
        <v>0.28727467228087106</v>
      </c>
      <c r="K1829" s="96">
        <f>CENSO[[#This Row],[g (m²)]]*CENSO[[#This Row],[H (m)]]*0.7</f>
        <v>3.4185686001423652</v>
      </c>
      <c r="L1829" s="64">
        <v>1</v>
      </c>
      <c r="M1829" s="65">
        <v>366980.7</v>
      </c>
      <c r="N1829" s="87">
        <v>9707526.3000000007</v>
      </c>
      <c r="O1829" s="87" t="s">
        <v>1227</v>
      </c>
      <c r="P1829" s="87" t="str">
        <f>VLOOKUP(CENSO[[#This Row],[DAP (cm)]],CD[],2,TRUE)</f>
        <v>TORA</v>
      </c>
      <c r="Q1829" s="87" t="str">
        <f>VLOOKUP(CENSO[[#This Row],[DAP (cm)]],DD[],2,TRUE)</f>
        <v>60├ 70</v>
      </c>
      <c r="R1829" s="87" t="str" cm="1">
        <f t="array" ref="R1829">INDEX(_xlfn.TEXTSPLIT(CENSO[[#This Row],[NOME CIENTIFICO]]," "),1)</f>
        <v>Didymopanax</v>
      </c>
      <c r="S1829" s="98" t="s">
        <v>1004</v>
      </c>
      <c r="T1829" s="87">
        <f>_xlfn.MINIFS(CENSO[DAP (cm)],CENSO[NOME CIENTIFICO],CENSO[[#This Row],[NOME CIENTIFICO]])</f>
        <v>46.791553269017228</v>
      </c>
      <c r="U18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56.791553269017228</v>
      </c>
      <c r="V1829" s="87" t="str">
        <f>IF(CENSO[[#This Row],[DAP (cm)]]&lt;CENSO[[#This Row],[DMCE (cm)]],"DAP &lt; DMCE","DAP ≥ DMCE")</f>
        <v>DAP ≥ DMCE</v>
      </c>
      <c r="W1829" s="87" t="str">
        <f>IF(CENSO[[#This Row],[DAP (cm)]]&gt;200, "Superior", "Inferior")</f>
        <v>Inferior</v>
      </c>
      <c r="X1829" s="87" t="str">
        <f>VLOOKUP(CENSO[[#This Row],[NOME COMUM]],ESPECIES[],4,FALSE)</f>
        <v>Não</v>
      </c>
      <c r="Y1829" s="87" t="str">
        <f>IF(IFERROR(VLOOKUP(CENSO[[#This Row],[NOME COMUM]],COMERCIAIS[],2, FALSE), "Não") &lt;&gt; "Não", "Sim", "Não")</f>
        <v>Não</v>
      </c>
      <c r="Z1829" s="133">
        <f>CENSO[[#This Row],[g (m²)]]/SUM(AEEF[AEEF-UT])</f>
        <v>5.0262773833071434E-4</v>
      </c>
      <c r="AA1829" s="133">
        <f>CENSO[[#This Row],[v (m³)]]/SUM(AEEF[AEEF-UT])</f>
        <v>5.9812700861354992E-3</v>
      </c>
    </row>
    <row r="1830" spans="1:27" ht="14">
      <c r="A1830" s="86">
        <v>1</v>
      </c>
      <c r="B1830" s="86">
        <v>1</v>
      </c>
      <c r="C1830" s="63">
        <v>56</v>
      </c>
      <c r="D1830" s="63">
        <v>1829</v>
      </c>
      <c r="E1830" s="63" t="str">
        <f>VLOOKUP(CENSO[[#This Row],[NOME COMUM]],ESPECIES[],2,FALSE)</f>
        <v>Couratari guianensis Aubl.</v>
      </c>
      <c r="F1830" s="64" t="s">
        <v>6</v>
      </c>
      <c r="G1830" s="64">
        <v>135</v>
      </c>
      <c r="H1830" s="97">
        <f>CENSO[[#This Row],[CAP (cm)]]/PI()</f>
        <v>42.971834634811742</v>
      </c>
      <c r="I1830" s="64">
        <v>14</v>
      </c>
      <c r="J1830" s="96">
        <f>(PI()*(CENSO[[#This Row],[DAP (cm)]]^2))/40000</f>
        <v>0.14502994189248961</v>
      </c>
      <c r="K1830" s="96">
        <f>CENSO[[#This Row],[g (m²)]]*CENSO[[#This Row],[H (m)]]*0.7</f>
        <v>1.421293430546398</v>
      </c>
      <c r="L1830" s="64">
        <v>1</v>
      </c>
      <c r="M1830" s="65">
        <v>366985.59999999899</v>
      </c>
      <c r="N1830" s="87">
        <v>9707532.6999999899</v>
      </c>
      <c r="O1830" s="98" t="s">
        <v>1225</v>
      </c>
      <c r="P1830" s="87" t="str">
        <f>VLOOKUP(CENSO[[#This Row],[DAP (cm)]],CD[],2,TRUE)</f>
        <v>TORETE</v>
      </c>
      <c r="Q1830" s="87" t="str">
        <f>VLOOKUP(CENSO[[#This Row],[DAP (cm)]],DD[],2,TRUE)</f>
        <v>40├ 50</v>
      </c>
      <c r="R1830" s="87" t="str" cm="1">
        <f t="array" ref="R1830">INDEX(_xlfn.TEXTSPLIT(CENSO[[#This Row],[NOME CIENTIFICO]]," "),1)</f>
        <v>Couratari</v>
      </c>
      <c r="S1830" s="98" t="s">
        <v>1004</v>
      </c>
      <c r="T1830" s="87">
        <f>_xlfn.MINIFS(CENSO[DAP (cm)],CENSO[NOME CIENTIFICO],CENSO[[#This Row],[NOME CIENTIFICO]])</f>
        <v>38.833806114422465</v>
      </c>
      <c r="U18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30" s="87" t="str">
        <f>IF(CENSO[[#This Row],[DAP (cm)]]&lt;CENSO[[#This Row],[DMCE (cm)]],"DAP &lt; DMCE","DAP ≥ DMCE")</f>
        <v>DAP &lt; DMCE</v>
      </c>
      <c r="W1830" s="87" t="str">
        <f>IF(CENSO[[#This Row],[DAP (cm)]]&gt;200, "Superior", "Inferior")</f>
        <v>Inferior</v>
      </c>
      <c r="X1830" s="87" t="str">
        <f>VLOOKUP(CENSO[[#This Row],[NOME COMUM]],ESPECIES[],4,FALSE)</f>
        <v>Não</v>
      </c>
      <c r="Y1830" s="87" t="str">
        <f>IF(IFERROR(VLOOKUP(CENSO[[#This Row],[NOME COMUM]],COMERCIAIS[],2, FALSE), "Não") &lt;&gt; "Não", "Sim", "Não")</f>
        <v>Sim</v>
      </c>
      <c r="Z1830" s="133">
        <f>CENSO[[#This Row],[g (m²)]]/SUM(AEEF[AEEF-UT])</f>
        <v>2.53750430223747E-4</v>
      </c>
      <c r="AA1830" s="133">
        <f>CENSO[[#This Row],[v (m³)]]/SUM(AEEF[AEEF-UT])</f>
        <v>2.4867542161927207E-3</v>
      </c>
    </row>
    <row r="1831" spans="1:27" ht="14">
      <c r="A1831" s="86">
        <v>1</v>
      </c>
      <c r="B1831" s="86">
        <v>1</v>
      </c>
      <c r="C1831" s="63">
        <v>56</v>
      </c>
      <c r="D1831" s="63">
        <v>1830</v>
      </c>
      <c r="E1831" s="63" t="str">
        <f>VLOOKUP(CENSO[[#This Row],[NOME COMUM]],ESPECIES[],2,FALSE)</f>
        <v>Couratari guianensis Aubl.</v>
      </c>
      <c r="F1831" s="64" t="s">
        <v>6</v>
      </c>
      <c r="G1831" s="64">
        <v>170</v>
      </c>
      <c r="H1831" s="97">
        <f>CENSO[[#This Row],[CAP (cm)]]/PI()</f>
        <v>54.112680651244418</v>
      </c>
      <c r="I1831" s="64">
        <v>18</v>
      </c>
      <c r="J1831" s="96">
        <f>(PI()*(CENSO[[#This Row],[DAP (cm)]]^2))/40000</f>
        <v>0.2299788927677888</v>
      </c>
      <c r="K1831" s="96">
        <f>CENSO[[#This Row],[g (m²)]]*CENSO[[#This Row],[H (m)]]*0.7</f>
        <v>2.8977340488741388</v>
      </c>
      <c r="L1831" s="64">
        <v>1</v>
      </c>
      <c r="M1831" s="65">
        <v>367009</v>
      </c>
      <c r="N1831" s="87">
        <v>9707517.3000000007</v>
      </c>
      <c r="O1831" s="87" t="s">
        <v>1228</v>
      </c>
      <c r="P1831" s="87" t="str">
        <f>VLOOKUP(CENSO[[#This Row],[DAP (cm)]],CD[],2,TRUE)</f>
        <v>TORA</v>
      </c>
      <c r="Q1831" s="87" t="str">
        <f>VLOOKUP(CENSO[[#This Row],[DAP (cm)]],DD[],2,TRUE)</f>
        <v>50├ 60</v>
      </c>
      <c r="R1831" s="87" t="str" cm="1">
        <f t="array" ref="R1831">INDEX(_xlfn.TEXTSPLIT(CENSO[[#This Row],[NOME CIENTIFICO]]," "),1)</f>
        <v>Couratari</v>
      </c>
      <c r="S1831" s="98" t="s">
        <v>1004</v>
      </c>
      <c r="T1831" s="87">
        <f>_xlfn.MINIFS(CENSO[DAP (cm)],CENSO[NOME CIENTIFICO],CENSO[[#This Row],[NOME CIENTIFICO]])</f>
        <v>38.833806114422465</v>
      </c>
      <c r="U18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31" s="87" t="str">
        <f>IF(CENSO[[#This Row],[DAP (cm)]]&lt;CENSO[[#This Row],[DMCE (cm)]],"DAP &lt; DMCE","DAP ≥ DMCE")</f>
        <v>DAP ≥ DMCE</v>
      </c>
      <c r="W1831" s="87" t="str">
        <f>IF(CENSO[[#This Row],[DAP (cm)]]&gt;200, "Superior", "Inferior")</f>
        <v>Inferior</v>
      </c>
      <c r="X1831" s="87" t="str">
        <f>VLOOKUP(CENSO[[#This Row],[NOME COMUM]],ESPECIES[],4,FALSE)</f>
        <v>Não</v>
      </c>
      <c r="Y1831" s="87" t="str">
        <f>IF(IFERROR(VLOOKUP(CENSO[[#This Row],[NOME COMUM]],COMERCIAIS[],2, FALSE), "Não") &lt;&gt; "Não", "Sim", "Não")</f>
        <v>Sim</v>
      </c>
      <c r="Z1831" s="133">
        <f>CENSO[[#This Row],[g (m²)]]/SUM(AEEF[AEEF-UT])</f>
        <v>4.0238065478553035E-4</v>
      </c>
      <c r="AA1831" s="133">
        <f>CENSO[[#This Row],[v (m³)]]/SUM(AEEF[AEEF-UT])</f>
        <v>5.069996250297683E-3</v>
      </c>
    </row>
    <row r="1832" spans="1:27" ht="14">
      <c r="A1832" s="86">
        <v>1</v>
      </c>
      <c r="B1832" s="86">
        <v>1</v>
      </c>
      <c r="C1832" s="63">
        <v>56</v>
      </c>
      <c r="D1832" s="63">
        <v>1831</v>
      </c>
      <c r="E1832" s="63" t="str">
        <f>VLOOKUP(CENSO[[#This Row],[NOME COMUM]],ESPECIES[],2,FALSE)</f>
        <v>Astronium lecointei Ducke</v>
      </c>
      <c r="F1832" s="64" t="s">
        <v>5</v>
      </c>
      <c r="G1832" s="64">
        <v>192</v>
      </c>
      <c r="H1832" s="97">
        <f>CENSO[[#This Row],[CAP (cm)]]/PI()</f>
        <v>61.115498147287809</v>
      </c>
      <c r="I1832" s="64">
        <v>20</v>
      </c>
      <c r="J1832" s="96">
        <f>(PI()*(CENSO[[#This Row],[DAP (cm)]]^2))/40000</f>
        <v>0.29335439110698147</v>
      </c>
      <c r="K1832" s="96">
        <f>CENSO[[#This Row],[g (m²)]]*CENSO[[#This Row],[H (m)]]*0.7</f>
        <v>4.1069614754977399</v>
      </c>
      <c r="L1832" s="64">
        <v>1</v>
      </c>
      <c r="M1832" s="65">
        <v>367077.09999999899</v>
      </c>
      <c r="N1832" s="87">
        <v>9707424.5</v>
      </c>
      <c r="O1832" s="87" t="s">
        <v>1228</v>
      </c>
      <c r="P1832" s="87" t="str">
        <f>VLOOKUP(CENSO[[#This Row],[DAP (cm)]],CD[],2,TRUE)</f>
        <v>TORA</v>
      </c>
      <c r="Q1832" s="87" t="str">
        <f>VLOOKUP(CENSO[[#This Row],[DAP (cm)]],DD[],2,TRUE)</f>
        <v>60├ 70</v>
      </c>
      <c r="R1832" s="87" t="str" cm="1">
        <f t="array" ref="R1832">INDEX(_xlfn.TEXTSPLIT(CENSO[[#This Row],[NOME CIENTIFICO]]," "),1)</f>
        <v>Astronium</v>
      </c>
      <c r="S1832" s="98" t="s">
        <v>1004</v>
      </c>
      <c r="T1832" s="87">
        <f>_xlfn.MINIFS(CENSO[DAP (cm)],CENSO[NOME CIENTIFICO],CENSO[[#This Row],[NOME CIENTIFICO]])</f>
        <v>40.107045659157627</v>
      </c>
      <c r="U18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832" s="87" t="str">
        <f>IF(CENSO[[#This Row],[DAP (cm)]]&lt;CENSO[[#This Row],[DMCE (cm)]],"DAP &lt; DMCE","DAP ≥ DMCE")</f>
        <v>DAP ≥ DMCE</v>
      </c>
      <c r="W1832" s="87" t="str">
        <f>IF(CENSO[[#This Row],[DAP (cm)]]&gt;200, "Superior", "Inferior")</f>
        <v>Inferior</v>
      </c>
      <c r="X1832" s="87" t="str">
        <f>VLOOKUP(CENSO[[#This Row],[NOME COMUM]],ESPECIES[],4,FALSE)</f>
        <v>Não</v>
      </c>
      <c r="Y1832" s="87" t="str">
        <f>IF(IFERROR(VLOOKUP(CENSO[[#This Row],[NOME COMUM]],COMERCIAIS[],2, FALSE), "Não") &lt;&gt; "Não", "Sim", "Não")</f>
        <v>Sim</v>
      </c>
      <c r="Z1832" s="133">
        <f>CENSO[[#This Row],[g (m²)]]/SUM(AEEF[AEEF-UT])</f>
        <v>5.1326506775134213E-4</v>
      </c>
      <c r="AA1832" s="133">
        <f>CENSO[[#This Row],[v (m³)]]/SUM(AEEF[AEEF-UT])</f>
        <v>7.1857109485187892E-3</v>
      </c>
    </row>
    <row r="1833" spans="1:27" ht="14">
      <c r="A1833" s="86">
        <v>1</v>
      </c>
      <c r="B1833" s="86">
        <v>1</v>
      </c>
      <c r="C1833" s="63">
        <v>56</v>
      </c>
      <c r="D1833" s="63">
        <v>1832</v>
      </c>
      <c r="E1833" s="63" t="str">
        <f>VLOOKUP(CENSO[[#This Row],[NOME COMUM]],ESPECIES[],2,FALSE)</f>
        <v>Simarouba amara Aubl.</v>
      </c>
      <c r="F1833" s="64" t="s">
        <v>20</v>
      </c>
      <c r="G1833" s="64">
        <v>140</v>
      </c>
      <c r="H1833" s="97">
        <f>CENSO[[#This Row],[CAP (cm)]]/PI()</f>
        <v>44.563384065730695</v>
      </c>
      <c r="I1833" s="64">
        <v>13</v>
      </c>
      <c r="J1833" s="96">
        <f>(PI()*(CENSO[[#This Row],[DAP (cm)]]^2))/40000</f>
        <v>0.15597184423005742</v>
      </c>
      <c r="K1833" s="96">
        <f>CENSO[[#This Row],[g (m²)]]*CENSO[[#This Row],[H (m)]]*0.7</f>
        <v>1.4193437824935224</v>
      </c>
      <c r="L1833" s="64">
        <v>1</v>
      </c>
      <c r="M1833" s="65">
        <v>367136.799999999</v>
      </c>
      <c r="N1833" s="87">
        <v>9707374.5</v>
      </c>
      <c r="O1833" s="98" t="s">
        <v>1225</v>
      </c>
      <c r="P1833" s="87" t="str">
        <f>VLOOKUP(CENSO[[#This Row],[DAP (cm)]],CD[],2,TRUE)</f>
        <v>TORETE</v>
      </c>
      <c r="Q1833" s="87" t="str">
        <f>VLOOKUP(CENSO[[#This Row],[DAP (cm)]],DD[],2,TRUE)</f>
        <v>40├ 50</v>
      </c>
      <c r="R1833" s="87" t="str" cm="1">
        <f t="array" ref="R1833">INDEX(_xlfn.TEXTSPLIT(CENSO[[#This Row],[NOME CIENTIFICO]]," "),1)</f>
        <v>Simarouba</v>
      </c>
      <c r="S1833" s="98" t="s">
        <v>1004</v>
      </c>
      <c r="T1833" s="87">
        <f>_xlfn.MINIFS(CENSO[DAP (cm)],CENSO[NOME CIENTIFICO],CENSO[[#This Row],[NOME CIENTIFICO]])</f>
        <v>42.335214862444161</v>
      </c>
      <c r="U18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1833" s="87" t="str">
        <f>IF(CENSO[[#This Row],[DAP (cm)]]&lt;CENSO[[#This Row],[DMCE (cm)]],"DAP &lt; DMCE","DAP ≥ DMCE")</f>
        <v>DAP &lt; DMCE</v>
      </c>
      <c r="W1833" s="87" t="str">
        <f>IF(CENSO[[#This Row],[DAP (cm)]]&gt;200, "Superior", "Inferior")</f>
        <v>Inferior</v>
      </c>
      <c r="X1833" s="87" t="str">
        <f>VLOOKUP(CENSO[[#This Row],[NOME COMUM]],ESPECIES[],4,FALSE)</f>
        <v>Não</v>
      </c>
      <c r="Y1833" s="87" t="str">
        <f>IF(IFERROR(VLOOKUP(CENSO[[#This Row],[NOME COMUM]],COMERCIAIS[],2, FALSE), "Não") &lt;&gt; "Não", "Sim", "Não")</f>
        <v>Não</v>
      </c>
      <c r="Z1833" s="133">
        <f>CENSO[[#This Row],[g (m²)]]/SUM(AEEF[AEEF-UT])</f>
        <v>2.7289483853966759E-4</v>
      </c>
      <c r="AA1833" s="133">
        <f>CENSO[[#This Row],[v (m³)]]/SUM(AEEF[AEEF-UT])</f>
        <v>2.4833430307109748E-3</v>
      </c>
    </row>
    <row r="1834" spans="1:27" ht="14">
      <c r="A1834" s="86">
        <v>1</v>
      </c>
      <c r="B1834" s="86">
        <v>1</v>
      </c>
      <c r="C1834" s="63">
        <v>57</v>
      </c>
      <c r="D1834" s="63">
        <v>1833</v>
      </c>
      <c r="E1834" s="63" t="str">
        <f>VLOOKUP(CENSO[[#This Row],[NOME COMUM]],ESPECIES[],2,FALSE)</f>
        <v>Caesalpinia paraensis Ducke</v>
      </c>
      <c r="F1834" s="64" t="s">
        <v>56</v>
      </c>
      <c r="G1834" s="64">
        <v>172</v>
      </c>
      <c r="H1834" s="97">
        <f>CENSO[[#This Row],[CAP (cm)]]/PI()</f>
        <v>54.749300423611999</v>
      </c>
      <c r="I1834" s="64">
        <v>14</v>
      </c>
      <c r="J1834" s="96">
        <f>(PI()*(CENSO[[#This Row],[DAP (cm)]]^2))/40000</f>
        <v>0.23542199182153159</v>
      </c>
      <c r="K1834" s="96">
        <f>CENSO[[#This Row],[g (m²)]]*CENSO[[#This Row],[H (m)]]*0.7</f>
        <v>2.3071355198510095</v>
      </c>
      <c r="L1834" s="64">
        <v>2</v>
      </c>
      <c r="M1834" s="65">
        <v>367138.00027370302</v>
      </c>
      <c r="N1834" s="87">
        <v>9707323.2870804407</v>
      </c>
      <c r="O1834" s="87" t="s">
        <v>1227</v>
      </c>
      <c r="P1834" s="87" t="str">
        <f>VLOOKUP(CENSO[[#This Row],[DAP (cm)]],CD[],2,TRUE)</f>
        <v>TORA</v>
      </c>
      <c r="Q1834" s="87" t="str">
        <f>VLOOKUP(CENSO[[#This Row],[DAP (cm)]],DD[],2,TRUE)</f>
        <v>50├ 60</v>
      </c>
      <c r="R1834" s="87" t="str" cm="1">
        <f t="array" ref="R1834">INDEX(_xlfn.TEXTSPLIT(CENSO[[#This Row],[NOME CIENTIFICO]]," "),1)</f>
        <v>Caesalpinia</v>
      </c>
      <c r="S1834" s="98" t="s">
        <v>1004</v>
      </c>
      <c r="T1834" s="87">
        <f>_xlfn.MINIFS(CENSO[DAP (cm)],CENSO[NOME CIENTIFICO],CENSO[[#This Row],[NOME CIENTIFICO]])</f>
        <v>43.926764293363114</v>
      </c>
      <c r="U18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1834" s="87" t="str">
        <f>IF(CENSO[[#This Row],[DAP (cm)]]&lt;CENSO[[#This Row],[DMCE (cm)]],"DAP &lt; DMCE","DAP ≥ DMCE")</f>
        <v>DAP ≥ DMCE</v>
      </c>
      <c r="W1834" s="87" t="str">
        <f>IF(CENSO[[#This Row],[DAP (cm)]]&gt;200, "Superior", "Inferior")</f>
        <v>Inferior</v>
      </c>
      <c r="X1834" s="87" t="str">
        <f>VLOOKUP(CENSO[[#This Row],[NOME COMUM]],ESPECIES[],4,FALSE)</f>
        <v>Não</v>
      </c>
      <c r="Y1834" s="87" t="str">
        <f>IF(IFERROR(VLOOKUP(CENSO[[#This Row],[NOME COMUM]],COMERCIAIS[],2, FALSE), "Não") &lt;&gt; "Não", "Sim", "Não")</f>
        <v>Não</v>
      </c>
      <c r="Z1834" s="133">
        <f>CENSO[[#This Row],[g (m²)]]/SUM(AEEF[AEEF-UT])</f>
        <v>4.1190412772232278E-4</v>
      </c>
      <c r="AA1834" s="133">
        <f>CENSO[[#This Row],[v (m³)]]/SUM(AEEF[AEEF-UT])</f>
        <v>4.036660451678763E-3</v>
      </c>
    </row>
    <row r="1835" spans="1:27" ht="14">
      <c r="A1835" s="86">
        <v>1</v>
      </c>
      <c r="B1835" s="86">
        <v>1</v>
      </c>
      <c r="C1835" s="63">
        <v>57</v>
      </c>
      <c r="D1835" s="63">
        <v>1834</v>
      </c>
      <c r="E1835" s="63" t="str">
        <f>VLOOKUP(CENSO[[#This Row],[NOME COMUM]],ESPECIES[],2,FALSE)</f>
        <v>Couratari guianensis Aubl.</v>
      </c>
      <c r="F1835" s="64" t="s">
        <v>6</v>
      </c>
      <c r="G1835" s="64">
        <v>300</v>
      </c>
      <c r="H1835" s="97">
        <f>CENSO[[#This Row],[CAP (cm)]]/PI()</f>
        <v>95.4929658551372</v>
      </c>
      <c r="I1835" s="64">
        <v>23</v>
      </c>
      <c r="J1835" s="96">
        <f>(PI()*(CENSO[[#This Row],[DAP (cm)]]^2))/40000</f>
        <v>0.7161972439135289</v>
      </c>
      <c r="K1835" s="96">
        <f>CENSO[[#This Row],[g (m²)]]*CENSO[[#This Row],[H (m)]]*0.7</f>
        <v>11.530775627007815</v>
      </c>
      <c r="L1835" s="64">
        <v>1</v>
      </c>
      <c r="M1835" s="65">
        <v>367102.2</v>
      </c>
      <c r="N1835" s="87">
        <v>9707364.3000000007</v>
      </c>
      <c r="O1835" s="87" t="s">
        <v>1228</v>
      </c>
      <c r="P1835" s="87" t="str">
        <f>VLOOKUP(CENSO[[#This Row],[DAP (cm)]],CD[],2,TRUE)</f>
        <v>TORA</v>
      </c>
      <c r="Q1835" s="87" t="str">
        <f>VLOOKUP(CENSO[[#This Row],[DAP (cm)]],DD[],2,TRUE)</f>
        <v>90├ 100</v>
      </c>
      <c r="R1835" s="87" t="str" cm="1">
        <f t="array" ref="R1835">INDEX(_xlfn.TEXTSPLIT(CENSO[[#This Row],[NOME CIENTIFICO]]," "),1)</f>
        <v>Couratari</v>
      </c>
      <c r="S1835" s="98" t="s">
        <v>1004</v>
      </c>
      <c r="T1835" s="87">
        <f>_xlfn.MINIFS(CENSO[DAP (cm)],CENSO[NOME CIENTIFICO],CENSO[[#This Row],[NOME CIENTIFICO]])</f>
        <v>38.833806114422465</v>
      </c>
      <c r="U18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35" s="87" t="str">
        <f>IF(CENSO[[#This Row],[DAP (cm)]]&lt;CENSO[[#This Row],[DMCE (cm)]],"DAP &lt; DMCE","DAP ≥ DMCE")</f>
        <v>DAP ≥ DMCE</v>
      </c>
      <c r="W1835" s="87" t="str">
        <f>IF(CENSO[[#This Row],[DAP (cm)]]&gt;200, "Superior", "Inferior")</f>
        <v>Inferior</v>
      </c>
      <c r="X1835" s="87" t="str">
        <f>VLOOKUP(CENSO[[#This Row],[NOME COMUM]],ESPECIES[],4,FALSE)</f>
        <v>Não</v>
      </c>
      <c r="Y1835" s="87" t="str">
        <f>IF(IFERROR(VLOOKUP(CENSO[[#This Row],[NOME COMUM]],COMERCIAIS[],2, FALSE), "Não") &lt;&gt; "Não", "Sim", "Não")</f>
        <v>Sim</v>
      </c>
      <c r="Z1835" s="133">
        <f>CENSO[[#This Row],[g (m²)]]/SUM(AEEF[AEEF-UT])</f>
        <v>1.2530885443148001E-3</v>
      </c>
      <c r="AA1835" s="133">
        <f>CENSO[[#This Row],[v (m³)]]/SUM(AEEF[AEEF-UT])</f>
        <v>2.017472556346828E-2</v>
      </c>
    </row>
    <row r="1836" spans="1:27" ht="14">
      <c r="A1836" s="86">
        <v>1</v>
      </c>
      <c r="B1836" s="86">
        <v>1</v>
      </c>
      <c r="C1836" s="63">
        <v>57</v>
      </c>
      <c r="D1836" s="63">
        <v>1835</v>
      </c>
      <c r="E1836" s="63" t="str">
        <f>VLOOKUP(CENSO[[#This Row],[NOME COMUM]],ESPECIES[],2,FALSE)</f>
        <v>Ceiba pentandra (L.) Gaertn.</v>
      </c>
      <c r="F1836" s="64" t="s">
        <v>28</v>
      </c>
      <c r="G1836" s="64">
        <v>500</v>
      </c>
      <c r="H1836" s="97">
        <f>CENSO[[#This Row],[CAP (cm)]]/PI()</f>
        <v>159.15494309189535</v>
      </c>
      <c r="I1836" s="64">
        <v>21</v>
      </c>
      <c r="J1836" s="96">
        <f>(PI()*(CENSO[[#This Row],[DAP (cm)]]^2))/40000</f>
        <v>1.9894367886486919</v>
      </c>
      <c r="K1836" s="96">
        <f>CENSO[[#This Row],[g (m²)]]*CENSO[[#This Row],[H (m)]]*0.7</f>
        <v>29.24472079313577</v>
      </c>
      <c r="L1836" s="64">
        <v>1</v>
      </c>
      <c r="M1836" s="65">
        <v>367100.9</v>
      </c>
      <c r="N1836" s="87">
        <v>9707392.1999999899</v>
      </c>
      <c r="O1836" s="87" t="s">
        <v>1227</v>
      </c>
      <c r="P1836" s="87" t="str">
        <f>VLOOKUP(CENSO[[#This Row],[DAP (cm)]],CD[],2,TRUE)</f>
        <v>TORA</v>
      </c>
      <c r="Q1836" s="87" t="str">
        <f>VLOOKUP(CENSO[[#This Row],[DAP (cm)]],DD[],2,TRUE)</f>
        <v>150├ 160</v>
      </c>
      <c r="R1836" s="87" t="str" cm="1">
        <f t="array" ref="R1836">INDEX(_xlfn.TEXTSPLIT(CENSO[[#This Row],[NOME CIENTIFICO]]," "),1)</f>
        <v>Ceiba</v>
      </c>
      <c r="S1836" s="98" t="s">
        <v>1004</v>
      </c>
      <c r="T1836" s="87">
        <f>_xlfn.MINIFS(CENSO[DAP (cm)],CENSO[NOME CIENTIFICO],CENSO[[#This Row],[NOME CIENTIFICO]])</f>
        <v>95.4929658551372</v>
      </c>
      <c r="U18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105.4929658551372</v>
      </c>
      <c r="V1836" s="87" t="str">
        <f>IF(CENSO[[#This Row],[DAP (cm)]]&lt;CENSO[[#This Row],[DMCE (cm)]],"DAP &lt; DMCE","DAP ≥ DMCE")</f>
        <v>DAP ≥ DMCE</v>
      </c>
      <c r="W1836" s="87" t="str">
        <f>IF(CENSO[[#This Row],[DAP (cm)]]&gt;200, "Superior", "Inferior")</f>
        <v>Inferior</v>
      </c>
      <c r="X1836" s="87" t="str">
        <f>VLOOKUP(CENSO[[#This Row],[NOME COMUM]],ESPECIES[],4,FALSE)</f>
        <v>Não</v>
      </c>
      <c r="Y1836" s="87" t="str">
        <f>IF(IFERROR(VLOOKUP(CENSO[[#This Row],[NOME COMUM]],COMERCIAIS[],2, FALSE), "Não") &lt;&gt; "Não", "Sim", "Não")</f>
        <v>Não</v>
      </c>
      <c r="Z1836" s="133">
        <f>CENSO[[#This Row],[g (m²)]]/SUM(AEEF[AEEF-UT])</f>
        <v>3.4808015119855568E-3</v>
      </c>
      <c r="AA1836" s="133">
        <f>CENSO[[#This Row],[v (m³)]]/SUM(AEEF[AEEF-UT])</f>
        <v>5.1167782226187682E-2</v>
      </c>
    </row>
    <row r="1837" spans="1:27" ht="14">
      <c r="A1837" s="86">
        <v>1</v>
      </c>
      <c r="B1837" s="86">
        <v>1</v>
      </c>
      <c r="C1837" s="63">
        <v>57</v>
      </c>
      <c r="D1837" s="63">
        <v>1836</v>
      </c>
      <c r="E1837" s="63" t="str">
        <f>VLOOKUP(CENSO[[#This Row],[NOME COMUM]],ESPECIES[],2,FALSE)</f>
        <v>Qualea dichotoma (Mart.) Warm. ex Wille</v>
      </c>
      <c r="F1837" s="64" t="s">
        <v>55</v>
      </c>
      <c r="G1837" s="64">
        <v>173</v>
      </c>
      <c r="H1837" s="97">
        <f>CENSO[[#This Row],[CAP (cm)]]/PI()</f>
        <v>55.067610309795789</v>
      </c>
      <c r="I1837" s="64">
        <v>20</v>
      </c>
      <c r="J1837" s="96">
        <f>(PI()*(CENSO[[#This Row],[DAP (cm)]]^2))/40000</f>
        <v>0.23816741458986682</v>
      </c>
      <c r="K1837" s="96">
        <f>CENSO[[#This Row],[g (m²)]]*CENSO[[#This Row],[H (m)]]*0.7</f>
        <v>3.3343438042581353</v>
      </c>
      <c r="L1837" s="64">
        <v>1</v>
      </c>
      <c r="M1837" s="65">
        <v>367081.09999999899</v>
      </c>
      <c r="N1837" s="87">
        <v>9707369.5999999903</v>
      </c>
      <c r="O1837" s="87" t="s">
        <v>1227</v>
      </c>
      <c r="P1837" s="87" t="str">
        <f>VLOOKUP(CENSO[[#This Row],[DAP (cm)]],CD[],2,TRUE)</f>
        <v>TORA</v>
      </c>
      <c r="Q1837" s="87" t="str">
        <f>VLOOKUP(CENSO[[#This Row],[DAP (cm)]],DD[],2,TRUE)</f>
        <v>50├ 60</v>
      </c>
      <c r="R1837" s="87" t="str" cm="1">
        <f t="array" ref="R1837">INDEX(_xlfn.TEXTSPLIT(CENSO[[#This Row],[NOME CIENTIFICO]]," "),1)</f>
        <v>Qualea</v>
      </c>
      <c r="S1837" s="98" t="s">
        <v>1004</v>
      </c>
      <c r="T1837" s="87">
        <f>_xlfn.MINIFS(CENSO[DAP (cm)],CENSO[NOME CIENTIFICO],CENSO[[#This Row],[NOME CIENTIFICO]])</f>
        <v>40.107045659157627</v>
      </c>
      <c r="U18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837" s="87" t="str">
        <f>IF(CENSO[[#This Row],[DAP (cm)]]&lt;CENSO[[#This Row],[DMCE (cm)]],"DAP &lt; DMCE","DAP ≥ DMCE")</f>
        <v>DAP ≥ DMCE</v>
      </c>
      <c r="W1837" s="87" t="str">
        <f>IF(CENSO[[#This Row],[DAP (cm)]]&gt;200, "Superior", "Inferior")</f>
        <v>Inferior</v>
      </c>
      <c r="X1837" s="87" t="str">
        <f>VLOOKUP(CENSO[[#This Row],[NOME COMUM]],ESPECIES[],4,FALSE)</f>
        <v>Não</v>
      </c>
      <c r="Y1837" s="87" t="str">
        <f>IF(IFERROR(VLOOKUP(CENSO[[#This Row],[NOME COMUM]],COMERCIAIS[],2, FALSE), "Não") &lt;&gt; "Não", "Sim", "Não")</f>
        <v>Não</v>
      </c>
      <c r="Z1837" s="133">
        <f>CENSO[[#This Row],[g (m²)]]/SUM(AEEF[AEEF-UT])</f>
        <v>4.1670763380886292E-4</v>
      </c>
      <c r="AA1837" s="133">
        <f>CENSO[[#This Row],[v (m³)]]/SUM(AEEF[AEEF-UT])</f>
        <v>5.8339068733240804E-3</v>
      </c>
    </row>
    <row r="1838" spans="1:27" ht="14">
      <c r="A1838" s="86">
        <v>1</v>
      </c>
      <c r="B1838" s="86">
        <v>1</v>
      </c>
      <c r="C1838" s="63">
        <v>57</v>
      </c>
      <c r="D1838" s="63">
        <v>1837</v>
      </c>
      <c r="E1838" s="63" t="str">
        <f>VLOOKUP(CENSO[[#This Row],[NOME COMUM]],ESPECIES[],2,FALSE)</f>
        <v>Couratari guianensis Aubl.</v>
      </c>
      <c r="F1838" s="64" t="s">
        <v>6</v>
      </c>
      <c r="G1838" s="64">
        <v>130</v>
      </c>
      <c r="H1838" s="97">
        <f>CENSO[[#This Row],[CAP (cm)]]/PI()</f>
        <v>41.38028520389279</v>
      </c>
      <c r="I1838" s="64">
        <v>19</v>
      </c>
      <c r="J1838" s="96">
        <f>(PI()*(CENSO[[#This Row],[DAP (cm)]]^2))/40000</f>
        <v>0.13448592691265157</v>
      </c>
      <c r="K1838" s="96">
        <f>CENSO[[#This Row],[g (m²)]]*CENSO[[#This Row],[H (m)]]*0.7</f>
        <v>1.7886628279382657</v>
      </c>
      <c r="L1838" s="64">
        <v>1</v>
      </c>
      <c r="M1838" s="65">
        <v>367080.4</v>
      </c>
      <c r="N1838" s="87">
        <v>9707370.3000000007</v>
      </c>
      <c r="O1838" s="98" t="s">
        <v>1225</v>
      </c>
      <c r="P1838" s="87" t="str">
        <f>VLOOKUP(CENSO[[#This Row],[DAP (cm)]],CD[],2,TRUE)</f>
        <v>TORETE</v>
      </c>
      <c r="Q1838" s="87" t="str">
        <f>VLOOKUP(CENSO[[#This Row],[DAP (cm)]],DD[],2,TRUE)</f>
        <v>40├ 50</v>
      </c>
      <c r="R1838" s="87" t="str" cm="1">
        <f t="array" ref="R1838">INDEX(_xlfn.TEXTSPLIT(CENSO[[#This Row],[NOME CIENTIFICO]]," "),1)</f>
        <v>Couratari</v>
      </c>
      <c r="S1838" s="98" t="s">
        <v>1004</v>
      </c>
      <c r="T1838" s="87">
        <f>_xlfn.MINIFS(CENSO[DAP (cm)],CENSO[NOME CIENTIFICO],CENSO[[#This Row],[NOME CIENTIFICO]])</f>
        <v>38.833806114422465</v>
      </c>
      <c r="U18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38" s="87" t="str">
        <f>IF(CENSO[[#This Row],[DAP (cm)]]&lt;CENSO[[#This Row],[DMCE (cm)]],"DAP &lt; DMCE","DAP ≥ DMCE")</f>
        <v>DAP &lt; DMCE</v>
      </c>
      <c r="W1838" s="87" t="str">
        <f>IF(CENSO[[#This Row],[DAP (cm)]]&gt;200, "Superior", "Inferior")</f>
        <v>Inferior</v>
      </c>
      <c r="X1838" s="87" t="str">
        <f>VLOOKUP(CENSO[[#This Row],[NOME COMUM]],ESPECIES[],4,FALSE)</f>
        <v>Não</v>
      </c>
      <c r="Y1838" s="87" t="str">
        <f>IF(IFERROR(VLOOKUP(CENSO[[#This Row],[NOME COMUM]],COMERCIAIS[],2, FALSE), "Não") &lt;&gt; "Não", "Sim", "Não")</f>
        <v>Sim</v>
      </c>
      <c r="Z1838" s="133">
        <f>CENSO[[#This Row],[g (m²)]]/SUM(AEEF[AEEF-UT])</f>
        <v>2.3530218221022364E-4</v>
      </c>
      <c r="AA1838" s="133">
        <f>CENSO[[#This Row],[v (m³)]]/SUM(AEEF[AEEF-UT])</f>
        <v>3.1295190233959738E-3</v>
      </c>
    </row>
    <row r="1839" spans="1:27" ht="14">
      <c r="A1839" s="86">
        <v>1</v>
      </c>
      <c r="B1839" s="86">
        <v>1</v>
      </c>
      <c r="C1839" s="63">
        <v>57</v>
      </c>
      <c r="D1839" s="63">
        <v>1838</v>
      </c>
      <c r="E1839" s="63" t="str">
        <f>VLOOKUP(CENSO[[#This Row],[NOME COMUM]],ESPECIES[],2,FALSE)</f>
        <v>Hymenaea courbaril L.</v>
      </c>
      <c r="F1839" s="64" t="s">
        <v>3</v>
      </c>
      <c r="G1839" s="64">
        <v>281</v>
      </c>
      <c r="H1839" s="97">
        <f>CENSO[[#This Row],[CAP (cm)]]/PI()</f>
        <v>89.445078017645187</v>
      </c>
      <c r="I1839" s="64">
        <v>25</v>
      </c>
      <c r="J1839" s="96">
        <f>(PI()*(CENSO[[#This Row],[DAP (cm)]]^2))/40000</f>
        <v>0.62835167307395745</v>
      </c>
      <c r="K1839" s="96">
        <f>CENSO[[#This Row],[g (m²)]]*CENSO[[#This Row],[H (m)]]*0.7</f>
        <v>10.996154278794254</v>
      </c>
      <c r="L1839" s="64">
        <v>1</v>
      </c>
      <c r="M1839" s="65">
        <v>367077</v>
      </c>
      <c r="N1839" s="87">
        <v>9707369.1999999899</v>
      </c>
      <c r="O1839" s="87" t="s">
        <v>1228</v>
      </c>
      <c r="P1839" s="87" t="str">
        <f>VLOOKUP(CENSO[[#This Row],[DAP (cm)]],CD[],2,TRUE)</f>
        <v>TORA</v>
      </c>
      <c r="Q1839" s="87" t="str">
        <f>VLOOKUP(CENSO[[#This Row],[DAP (cm)]],DD[],2,TRUE)</f>
        <v>80├ 90</v>
      </c>
      <c r="R1839" s="87" t="str" cm="1">
        <f t="array" ref="R1839">INDEX(_xlfn.TEXTSPLIT(CENSO[[#This Row],[NOME CIENTIFICO]]," "),1)</f>
        <v>Hymenaea</v>
      </c>
      <c r="S1839" s="98" t="s">
        <v>1004</v>
      </c>
      <c r="T1839" s="87">
        <f>_xlfn.MINIFS(CENSO[DAP (cm)],CENSO[NOME CIENTIFICO],CENSO[[#This Row],[NOME CIENTIFICO]])</f>
        <v>41.38028520389279</v>
      </c>
      <c r="U18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839" s="87" t="str">
        <f>IF(CENSO[[#This Row],[DAP (cm)]]&lt;CENSO[[#This Row],[DMCE (cm)]],"DAP &lt; DMCE","DAP ≥ DMCE")</f>
        <v>DAP ≥ DMCE</v>
      </c>
      <c r="W1839" s="87" t="str">
        <f>IF(CENSO[[#This Row],[DAP (cm)]]&gt;200, "Superior", "Inferior")</f>
        <v>Inferior</v>
      </c>
      <c r="X1839" s="87" t="str">
        <f>VLOOKUP(CENSO[[#This Row],[NOME COMUM]],ESPECIES[],4,FALSE)</f>
        <v>Não</v>
      </c>
      <c r="Y1839" s="87" t="str">
        <f>IF(IFERROR(VLOOKUP(CENSO[[#This Row],[NOME COMUM]],COMERCIAIS[],2, FALSE), "Não") &lt;&gt; "Não", "Sim", "Não")</f>
        <v>Sim</v>
      </c>
      <c r="Z1839" s="133">
        <f>CENSO[[#This Row],[g (m²)]]/SUM(AEEF[AEEF-UT])</f>
        <v>1.0993902727515661E-3</v>
      </c>
      <c r="AA1839" s="133">
        <f>CENSO[[#This Row],[v (m³)]]/SUM(AEEF[AEEF-UT])</f>
        <v>1.9239329773152406E-2</v>
      </c>
    </row>
    <row r="1840" spans="1:27" ht="14">
      <c r="A1840" s="86">
        <v>1</v>
      </c>
      <c r="B1840" s="86">
        <v>1</v>
      </c>
      <c r="C1840" s="63">
        <v>57</v>
      </c>
      <c r="D1840" s="63">
        <v>1839</v>
      </c>
      <c r="E1840" s="63" t="str">
        <f>VLOOKUP(CENSO[[#This Row],[NOME COMUM]],ESPECIES[],2,FALSE)</f>
        <v>Astronium lecointei Ducke</v>
      </c>
      <c r="F1840" s="64" t="s">
        <v>5</v>
      </c>
      <c r="G1840" s="64">
        <v>237</v>
      </c>
      <c r="H1840" s="97">
        <f>CENSO[[#This Row],[CAP (cm)]]/PI()</f>
        <v>75.43944302555839</v>
      </c>
      <c r="I1840" s="64">
        <v>24</v>
      </c>
      <c r="J1840" s="96">
        <f>(PI()*(CENSO[[#This Row],[DAP (cm)]]^2))/40000</f>
        <v>0.44697869992643346</v>
      </c>
      <c r="K1840" s="96">
        <f>CENSO[[#This Row],[g (m²)]]*CENSO[[#This Row],[H (m)]]*0.7</f>
        <v>7.5092421587640823</v>
      </c>
      <c r="L1840" s="64">
        <v>1</v>
      </c>
      <c r="M1840" s="65">
        <v>367043</v>
      </c>
      <c r="N1840" s="87">
        <v>9707402.0999999903</v>
      </c>
      <c r="O1840" s="87" t="s">
        <v>1228</v>
      </c>
      <c r="P1840" s="87" t="str">
        <f>VLOOKUP(CENSO[[#This Row],[DAP (cm)]],CD[],2,TRUE)</f>
        <v>TORA</v>
      </c>
      <c r="Q1840" s="87" t="str">
        <f>VLOOKUP(CENSO[[#This Row],[DAP (cm)]],DD[],2,TRUE)</f>
        <v>70├ 80</v>
      </c>
      <c r="R1840" s="87" t="str" cm="1">
        <f t="array" ref="R1840">INDEX(_xlfn.TEXTSPLIT(CENSO[[#This Row],[NOME CIENTIFICO]]," "),1)</f>
        <v>Astronium</v>
      </c>
      <c r="S1840" s="98" t="s">
        <v>1004</v>
      </c>
      <c r="T1840" s="87">
        <f>_xlfn.MINIFS(CENSO[DAP (cm)],CENSO[NOME CIENTIFICO],CENSO[[#This Row],[NOME CIENTIFICO]])</f>
        <v>40.107045659157627</v>
      </c>
      <c r="U18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840" s="87" t="str">
        <f>IF(CENSO[[#This Row],[DAP (cm)]]&lt;CENSO[[#This Row],[DMCE (cm)]],"DAP &lt; DMCE","DAP ≥ DMCE")</f>
        <v>DAP ≥ DMCE</v>
      </c>
      <c r="W1840" s="87" t="str">
        <f>IF(CENSO[[#This Row],[DAP (cm)]]&gt;200, "Superior", "Inferior")</f>
        <v>Inferior</v>
      </c>
      <c r="X1840" s="87" t="str">
        <f>VLOOKUP(CENSO[[#This Row],[NOME COMUM]],ESPECIES[],4,FALSE)</f>
        <v>Não</v>
      </c>
      <c r="Y1840" s="87" t="str">
        <f>IF(IFERROR(VLOOKUP(CENSO[[#This Row],[NOME COMUM]],COMERCIAIS[],2, FALSE), "Não") &lt;&gt; "Não", "Sim", "Não")</f>
        <v>Sim</v>
      </c>
      <c r="Z1840" s="133">
        <f>CENSO[[#This Row],[g (m²)]]/SUM(AEEF[AEEF-UT])</f>
        <v>7.8205256050686682E-4</v>
      </c>
      <c r="AA1840" s="133">
        <f>CENSO[[#This Row],[v (m³)]]/SUM(AEEF[AEEF-UT])</f>
        <v>1.3138483016515363E-2</v>
      </c>
    </row>
    <row r="1841" spans="1:27" ht="14">
      <c r="A1841" s="86">
        <v>1</v>
      </c>
      <c r="B1841" s="86">
        <v>1</v>
      </c>
      <c r="C1841" s="63">
        <v>57</v>
      </c>
      <c r="D1841" s="63">
        <v>1840</v>
      </c>
      <c r="E1841" s="63" t="str">
        <f>VLOOKUP(CENSO[[#This Row],[NOME COMUM]],ESPECIES[],2,FALSE)</f>
        <v>Astronium lecointei Ducke</v>
      </c>
      <c r="F1841" s="64" t="s">
        <v>5</v>
      </c>
      <c r="G1841" s="64">
        <v>239</v>
      </c>
      <c r="H1841" s="97">
        <f>CENSO[[#This Row],[CAP (cm)]]/PI()</f>
        <v>76.076062797925971</v>
      </c>
      <c r="I1841" s="64">
        <v>25</v>
      </c>
      <c r="J1841" s="96">
        <f>(PI()*(CENSO[[#This Row],[DAP (cm)]]^2))/40000</f>
        <v>0.45455447521760761</v>
      </c>
      <c r="K1841" s="96">
        <f>CENSO[[#This Row],[g (m²)]]*CENSO[[#This Row],[H (m)]]*0.7</f>
        <v>7.9547033163081329</v>
      </c>
      <c r="L1841" s="64">
        <v>1</v>
      </c>
      <c r="M1841" s="65">
        <v>367053.4</v>
      </c>
      <c r="N1841" s="87">
        <v>9707415.5999999903</v>
      </c>
      <c r="O1841" s="87" t="s">
        <v>1228</v>
      </c>
      <c r="P1841" s="87" t="str">
        <f>VLOOKUP(CENSO[[#This Row],[DAP (cm)]],CD[],2,TRUE)</f>
        <v>TORA</v>
      </c>
      <c r="Q1841" s="87" t="str">
        <f>VLOOKUP(CENSO[[#This Row],[DAP (cm)]],DD[],2,TRUE)</f>
        <v>70├ 80</v>
      </c>
      <c r="R1841" s="87" t="str" cm="1">
        <f t="array" ref="R1841">INDEX(_xlfn.TEXTSPLIT(CENSO[[#This Row],[NOME CIENTIFICO]]," "),1)</f>
        <v>Astronium</v>
      </c>
      <c r="S1841" s="98" t="s">
        <v>1004</v>
      </c>
      <c r="T1841" s="87">
        <f>_xlfn.MINIFS(CENSO[DAP (cm)],CENSO[NOME CIENTIFICO],CENSO[[#This Row],[NOME CIENTIFICO]])</f>
        <v>40.107045659157627</v>
      </c>
      <c r="U18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841" s="87" t="str">
        <f>IF(CENSO[[#This Row],[DAP (cm)]]&lt;CENSO[[#This Row],[DMCE (cm)]],"DAP &lt; DMCE","DAP ≥ DMCE")</f>
        <v>DAP ≥ DMCE</v>
      </c>
      <c r="W1841" s="87" t="str">
        <f>IF(CENSO[[#This Row],[DAP (cm)]]&gt;200, "Superior", "Inferior")</f>
        <v>Inferior</v>
      </c>
      <c r="X1841" s="87" t="str">
        <f>VLOOKUP(CENSO[[#This Row],[NOME COMUM]],ESPECIES[],4,FALSE)</f>
        <v>Não</v>
      </c>
      <c r="Y1841" s="87" t="str">
        <f>IF(IFERROR(VLOOKUP(CENSO[[#This Row],[NOME COMUM]],COMERCIAIS[],2, FALSE), "Não") &lt;&gt; "Não", "Sim", "Não")</f>
        <v>Sim</v>
      </c>
      <c r="Z1841" s="133">
        <f>CENSO[[#This Row],[g (m²)]]/SUM(AEEF[AEEF-UT])</f>
        <v>7.9530745266450775E-4</v>
      </c>
      <c r="AA1841" s="133">
        <f>CENSO[[#This Row],[v (m³)]]/SUM(AEEF[AEEF-UT])</f>
        <v>1.3917880421628885E-2</v>
      </c>
    </row>
    <row r="1842" spans="1:27" ht="14">
      <c r="A1842" s="86">
        <v>1</v>
      </c>
      <c r="B1842" s="86">
        <v>1</v>
      </c>
      <c r="C1842" s="63">
        <v>57</v>
      </c>
      <c r="D1842" s="63">
        <v>1841</v>
      </c>
      <c r="E1842" s="63" t="str">
        <f>VLOOKUP(CENSO[[#This Row],[NOME COMUM]],ESPECIES[],2,FALSE)</f>
        <v>Apuleia leiocarpa (Vogel) J.F.Macbr.</v>
      </c>
      <c r="F1842" s="64" t="s">
        <v>51</v>
      </c>
      <c r="G1842" s="64">
        <v>300</v>
      </c>
      <c r="H1842" s="97">
        <f>CENSO[[#This Row],[CAP (cm)]]/PI()</f>
        <v>95.4929658551372</v>
      </c>
      <c r="I1842" s="64">
        <v>20</v>
      </c>
      <c r="J1842" s="96">
        <f>(PI()*(CENSO[[#This Row],[DAP (cm)]]^2))/40000</f>
        <v>0.7161972439135289</v>
      </c>
      <c r="K1842" s="96">
        <f>CENSO[[#This Row],[g (m²)]]*CENSO[[#This Row],[H (m)]]*0.7</f>
        <v>10.026761414789403</v>
      </c>
      <c r="L1842" s="64">
        <v>1</v>
      </c>
      <c r="M1842" s="65">
        <v>367033.9</v>
      </c>
      <c r="N1842" s="87">
        <v>9707404.9000000004</v>
      </c>
      <c r="O1842" s="87" t="s">
        <v>1228</v>
      </c>
      <c r="P1842" s="87" t="str">
        <f>VLOOKUP(CENSO[[#This Row],[DAP (cm)]],CD[],2,TRUE)</f>
        <v>TORA</v>
      </c>
      <c r="Q1842" s="87" t="str">
        <f>VLOOKUP(CENSO[[#This Row],[DAP (cm)]],DD[],2,TRUE)</f>
        <v>90├ 100</v>
      </c>
      <c r="R1842" s="87" t="str" cm="1">
        <f t="array" ref="R1842">INDEX(_xlfn.TEXTSPLIT(CENSO[[#This Row],[NOME CIENTIFICO]]," "),1)</f>
        <v>Apuleia</v>
      </c>
      <c r="S1842" s="98" t="s">
        <v>1004</v>
      </c>
      <c r="T1842" s="87">
        <f>_xlfn.MINIFS(CENSO[DAP (cm)],CENSO[NOME CIENTIFICO],CENSO[[#This Row],[NOME CIENTIFICO]])</f>
        <v>39.788735772973837</v>
      </c>
      <c r="U18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42" s="87" t="str">
        <f>IF(CENSO[[#This Row],[DAP (cm)]]&lt;CENSO[[#This Row],[DMCE (cm)]],"DAP &lt; DMCE","DAP ≥ DMCE")</f>
        <v>DAP ≥ DMCE</v>
      </c>
      <c r="W1842" s="87" t="str">
        <f>IF(CENSO[[#This Row],[DAP (cm)]]&gt;200, "Superior", "Inferior")</f>
        <v>Inferior</v>
      </c>
      <c r="X1842" s="87" t="str">
        <f>VLOOKUP(CENSO[[#This Row],[NOME COMUM]],ESPECIES[],4,FALSE)</f>
        <v>Não</v>
      </c>
      <c r="Y1842" s="87" t="str">
        <f>IF(IFERROR(VLOOKUP(CENSO[[#This Row],[NOME COMUM]],COMERCIAIS[],2, FALSE), "Não") &lt;&gt; "Não", "Sim", "Não")</f>
        <v>Sim</v>
      </c>
      <c r="Z1842" s="133">
        <f>CENSO[[#This Row],[g (m²)]]/SUM(AEEF[AEEF-UT])</f>
        <v>1.2530885443148001E-3</v>
      </c>
      <c r="AA1842" s="133">
        <f>CENSO[[#This Row],[v (m³)]]/SUM(AEEF[AEEF-UT])</f>
        <v>1.75432396204072E-2</v>
      </c>
    </row>
    <row r="1843" spans="1:27" ht="14">
      <c r="A1843" s="86">
        <v>1</v>
      </c>
      <c r="B1843" s="86">
        <v>1</v>
      </c>
      <c r="C1843" s="63">
        <v>57</v>
      </c>
      <c r="D1843" s="63">
        <v>1842</v>
      </c>
      <c r="E1843" s="63" t="str">
        <f>VLOOKUP(CENSO[[#This Row],[NOME COMUM]],ESPECIES[],2,FALSE)</f>
        <v>Lecythis chartacea O.Berg</v>
      </c>
      <c r="F1843" s="64" t="s">
        <v>31</v>
      </c>
      <c r="G1843" s="64">
        <v>140</v>
      </c>
      <c r="H1843" s="97">
        <f>CENSO[[#This Row],[CAP (cm)]]/PI()</f>
        <v>44.563384065730695</v>
      </c>
      <c r="I1843" s="64">
        <v>21</v>
      </c>
      <c r="J1843" s="96">
        <f>(PI()*(CENSO[[#This Row],[DAP (cm)]]^2))/40000</f>
        <v>0.15597184423005742</v>
      </c>
      <c r="K1843" s="96">
        <f>CENSO[[#This Row],[g (m²)]]*CENSO[[#This Row],[H (m)]]*0.7</f>
        <v>2.2927861101818436</v>
      </c>
      <c r="L1843" s="64">
        <v>1</v>
      </c>
      <c r="M1843" s="65">
        <v>367001.9</v>
      </c>
      <c r="N1843" s="87">
        <v>9707430.5999999903</v>
      </c>
      <c r="O1843" s="98" t="s">
        <v>1225</v>
      </c>
      <c r="P1843" s="87" t="str">
        <f>VLOOKUP(CENSO[[#This Row],[DAP (cm)]],CD[],2,TRUE)</f>
        <v>TORETE</v>
      </c>
      <c r="Q1843" s="87" t="str">
        <f>VLOOKUP(CENSO[[#This Row],[DAP (cm)]],DD[],2,TRUE)</f>
        <v>40├ 50</v>
      </c>
      <c r="R1843" s="87" t="str" cm="1">
        <f t="array" ref="R1843">INDEX(_xlfn.TEXTSPLIT(CENSO[[#This Row],[NOME CIENTIFICO]]," "),1)</f>
        <v>Lecythis</v>
      </c>
      <c r="S1843" s="98" t="s">
        <v>1004</v>
      </c>
      <c r="T1843" s="87">
        <f>_xlfn.MINIFS(CENSO[DAP (cm)],CENSO[NOME CIENTIFICO],CENSO[[#This Row],[NOME CIENTIFICO]])</f>
        <v>38.833806114422465</v>
      </c>
      <c r="U18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43" s="87" t="str">
        <f>IF(CENSO[[#This Row],[DAP (cm)]]&lt;CENSO[[#This Row],[DMCE (cm)]],"DAP &lt; DMCE","DAP ≥ DMCE")</f>
        <v>DAP &lt; DMCE</v>
      </c>
      <c r="W1843" s="87" t="str">
        <f>IF(CENSO[[#This Row],[DAP (cm)]]&gt;200, "Superior", "Inferior")</f>
        <v>Inferior</v>
      </c>
      <c r="X1843" s="87" t="str">
        <f>VLOOKUP(CENSO[[#This Row],[NOME COMUM]],ESPECIES[],4,FALSE)</f>
        <v>Não</v>
      </c>
      <c r="Y1843" s="87" t="str">
        <f>IF(IFERROR(VLOOKUP(CENSO[[#This Row],[NOME COMUM]],COMERCIAIS[],2, FALSE), "Não") &lt;&gt; "Não", "Sim", "Não")</f>
        <v>Sim</v>
      </c>
      <c r="Z1843" s="133">
        <f>CENSO[[#This Row],[g (m²)]]/SUM(AEEF[AEEF-UT])</f>
        <v>2.7289483853966759E-4</v>
      </c>
      <c r="AA1843" s="133">
        <f>CENSO[[#This Row],[v (m³)]]/SUM(AEEF[AEEF-UT])</f>
        <v>4.0115541265331126E-3</v>
      </c>
    </row>
    <row r="1844" spans="1:27" ht="14">
      <c r="A1844" s="86">
        <v>1</v>
      </c>
      <c r="B1844" s="86">
        <v>1</v>
      </c>
      <c r="C1844" s="63">
        <v>57</v>
      </c>
      <c r="D1844" s="63">
        <v>1843</v>
      </c>
      <c r="E1844" s="63" t="str">
        <f>VLOOKUP(CENSO[[#This Row],[NOME COMUM]],ESPECIES[],2,FALSE)</f>
        <v>Couratari guianensis Aubl.</v>
      </c>
      <c r="F1844" s="64" t="s">
        <v>6</v>
      </c>
      <c r="G1844" s="64">
        <v>307</v>
      </c>
      <c r="H1844" s="97">
        <f>CENSO[[#This Row],[CAP (cm)]]/PI()</f>
        <v>97.721135058423741</v>
      </c>
      <c r="I1844" s="64">
        <v>27</v>
      </c>
      <c r="J1844" s="96">
        <f>(PI()*(CENSO[[#This Row],[DAP (cm)]]^2))/40000</f>
        <v>0.75000971157340224</v>
      </c>
      <c r="K1844" s="96">
        <f>CENSO[[#This Row],[g (m²)]]*CENSO[[#This Row],[H (m)]]*0.7</f>
        <v>14.175183548737301</v>
      </c>
      <c r="L1844" s="64">
        <v>1</v>
      </c>
      <c r="M1844" s="65">
        <v>367005.5</v>
      </c>
      <c r="N1844" s="87">
        <v>9707443.5</v>
      </c>
      <c r="O1844" s="87" t="s">
        <v>1228</v>
      </c>
      <c r="P1844" s="87" t="str">
        <f>VLOOKUP(CENSO[[#This Row],[DAP (cm)]],CD[],2,TRUE)</f>
        <v>TORA</v>
      </c>
      <c r="Q1844" s="87" t="str">
        <f>VLOOKUP(CENSO[[#This Row],[DAP (cm)]],DD[],2,TRUE)</f>
        <v>90├ 100</v>
      </c>
      <c r="R1844" s="87" t="str" cm="1">
        <f t="array" ref="R1844">INDEX(_xlfn.TEXTSPLIT(CENSO[[#This Row],[NOME CIENTIFICO]]," "),1)</f>
        <v>Couratari</v>
      </c>
      <c r="S1844" s="98" t="s">
        <v>1004</v>
      </c>
      <c r="T1844" s="87">
        <f>_xlfn.MINIFS(CENSO[DAP (cm)],CENSO[NOME CIENTIFICO],CENSO[[#This Row],[NOME CIENTIFICO]])</f>
        <v>38.833806114422465</v>
      </c>
      <c r="U18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44" s="87" t="str">
        <f>IF(CENSO[[#This Row],[DAP (cm)]]&lt;CENSO[[#This Row],[DMCE (cm)]],"DAP &lt; DMCE","DAP ≥ DMCE")</f>
        <v>DAP ≥ DMCE</v>
      </c>
      <c r="W1844" s="87" t="str">
        <f>IF(CENSO[[#This Row],[DAP (cm)]]&gt;200, "Superior", "Inferior")</f>
        <v>Inferior</v>
      </c>
      <c r="X1844" s="87" t="str">
        <f>VLOOKUP(CENSO[[#This Row],[NOME COMUM]],ESPECIES[],4,FALSE)</f>
        <v>Não</v>
      </c>
      <c r="Y1844" s="87" t="str">
        <f>IF(IFERROR(VLOOKUP(CENSO[[#This Row],[NOME COMUM]],COMERCIAIS[],2, FALSE), "Não") &lt;&gt; "Não", "Sim", "Não")</f>
        <v>Sim</v>
      </c>
      <c r="Z1844" s="133">
        <f>CENSO[[#This Row],[g (m²)]]/SUM(AEEF[AEEF-UT])</f>
        <v>1.3122482468125069E-3</v>
      </c>
      <c r="AA1844" s="133">
        <f>CENSO[[#This Row],[v (m³)]]/SUM(AEEF[AEEF-UT])</f>
        <v>2.480149186475638E-2</v>
      </c>
    </row>
    <row r="1845" spans="1:27" ht="14">
      <c r="A1845" s="86">
        <v>1</v>
      </c>
      <c r="B1845" s="86">
        <v>1</v>
      </c>
      <c r="C1845" s="63">
        <v>57</v>
      </c>
      <c r="D1845" s="63">
        <v>1844</v>
      </c>
      <c r="E1845" s="63" t="str">
        <f>VLOOKUP(CENSO[[#This Row],[NOME COMUM]],ESPECIES[],2,FALSE)</f>
        <v>Ocotea cymbarum Kunth</v>
      </c>
      <c r="F1845" s="64" t="s">
        <v>11</v>
      </c>
      <c r="G1845" s="64">
        <v>179</v>
      </c>
      <c r="H1845" s="97">
        <f>CENSO[[#This Row],[CAP (cm)]]/PI()</f>
        <v>56.977469626898532</v>
      </c>
      <c r="I1845" s="64">
        <v>22</v>
      </c>
      <c r="J1845" s="96">
        <f>(PI()*(CENSO[[#This Row],[DAP (cm)]]^2))/40000</f>
        <v>0.25497417658037091</v>
      </c>
      <c r="K1845" s="96">
        <f>CENSO[[#This Row],[g (m²)]]*CENSO[[#This Row],[H (m)]]*0.7</f>
        <v>3.9266023193377118</v>
      </c>
      <c r="L1845" s="64">
        <v>1</v>
      </c>
      <c r="M1845" s="65">
        <v>367004.799999999</v>
      </c>
      <c r="N1845" s="87">
        <v>9707450.8000000007</v>
      </c>
      <c r="O1845" s="87" t="s">
        <v>1228</v>
      </c>
      <c r="P1845" s="87" t="str">
        <f>VLOOKUP(CENSO[[#This Row],[DAP (cm)]],CD[],2,TRUE)</f>
        <v>TORA</v>
      </c>
      <c r="Q1845" s="87" t="str">
        <f>VLOOKUP(CENSO[[#This Row],[DAP (cm)]],DD[],2,TRUE)</f>
        <v>50├ 60</v>
      </c>
      <c r="R1845" s="87" t="str" cm="1">
        <f t="array" ref="R1845">INDEX(_xlfn.TEXTSPLIT(CENSO[[#This Row],[NOME CIENTIFICO]]," "),1)</f>
        <v>Ocotea</v>
      </c>
      <c r="S1845" s="98" t="s">
        <v>1004</v>
      </c>
      <c r="T1845" s="87">
        <f>_xlfn.MINIFS(CENSO[DAP (cm)],CENSO[NOME CIENTIFICO],CENSO[[#This Row],[NOME CIENTIFICO]])</f>
        <v>39.470425886790046</v>
      </c>
      <c r="U18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45" s="87" t="str">
        <f>IF(CENSO[[#This Row],[DAP (cm)]]&lt;CENSO[[#This Row],[DMCE (cm)]],"DAP &lt; DMCE","DAP ≥ DMCE")</f>
        <v>DAP ≥ DMCE</v>
      </c>
      <c r="W1845" s="87" t="str">
        <f>IF(CENSO[[#This Row],[DAP (cm)]]&gt;200, "Superior", "Inferior")</f>
        <v>Inferior</v>
      </c>
      <c r="X1845" s="87" t="str">
        <f>VLOOKUP(CENSO[[#This Row],[NOME COMUM]],ESPECIES[],4,FALSE)</f>
        <v>Não</v>
      </c>
      <c r="Y1845" s="87" t="str">
        <f>IF(IFERROR(VLOOKUP(CENSO[[#This Row],[NOME COMUM]],COMERCIAIS[],2, FALSE), "Não") &lt;&gt; "Não", "Sim", "Não")</f>
        <v>Sim</v>
      </c>
      <c r="Z1845" s="133">
        <f>CENSO[[#This Row],[g (m²)]]/SUM(AEEF[AEEF-UT])</f>
        <v>4.4611344498211684E-4</v>
      </c>
      <c r="AA1845" s="133">
        <f>CENSO[[#This Row],[v (m³)]]/SUM(AEEF[AEEF-UT])</f>
        <v>6.8701470527245982E-3</v>
      </c>
    </row>
    <row r="1846" spans="1:27" ht="14">
      <c r="A1846" s="86">
        <v>1</v>
      </c>
      <c r="B1846" s="86">
        <v>1</v>
      </c>
      <c r="C1846" s="63">
        <v>57</v>
      </c>
      <c r="D1846" s="63">
        <v>1845</v>
      </c>
      <c r="E1846" s="63" t="str">
        <f>VLOOKUP(CENSO[[#This Row],[NOME COMUM]],ESPECIES[],2,FALSE)</f>
        <v>Couratari guianensis Aubl.</v>
      </c>
      <c r="F1846" s="64" t="s">
        <v>6</v>
      </c>
      <c r="G1846" s="64">
        <v>195</v>
      </c>
      <c r="H1846" s="97">
        <f>CENSO[[#This Row],[CAP (cm)]]/PI()</f>
        <v>62.070427805839181</v>
      </c>
      <c r="I1846" s="64">
        <v>21</v>
      </c>
      <c r="J1846" s="96">
        <f>(PI()*(CENSO[[#This Row],[DAP (cm)]]^2))/40000</f>
        <v>0.30259333555346601</v>
      </c>
      <c r="K1846" s="96">
        <f>CENSO[[#This Row],[g (m²)]]*CENSO[[#This Row],[H (m)]]*0.7</f>
        <v>4.4481220326359496</v>
      </c>
      <c r="L1846" s="64">
        <v>1</v>
      </c>
      <c r="M1846" s="65">
        <v>367018.799999999</v>
      </c>
      <c r="N1846" s="87">
        <v>9707467.5</v>
      </c>
      <c r="O1846" s="87" t="s">
        <v>1228</v>
      </c>
      <c r="P1846" s="87" t="str">
        <f>VLOOKUP(CENSO[[#This Row],[DAP (cm)]],CD[],2,TRUE)</f>
        <v>TORA</v>
      </c>
      <c r="Q1846" s="87" t="str">
        <f>VLOOKUP(CENSO[[#This Row],[DAP (cm)]],DD[],2,TRUE)</f>
        <v>60├ 70</v>
      </c>
      <c r="R1846" s="87" t="str" cm="1">
        <f t="array" ref="R1846">INDEX(_xlfn.TEXTSPLIT(CENSO[[#This Row],[NOME CIENTIFICO]]," "),1)</f>
        <v>Couratari</v>
      </c>
      <c r="S1846" s="98" t="s">
        <v>1004</v>
      </c>
      <c r="T1846" s="87">
        <f>_xlfn.MINIFS(CENSO[DAP (cm)],CENSO[NOME CIENTIFICO],CENSO[[#This Row],[NOME CIENTIFICO]])</f>
        <v>38.833806114422465</v>
      </c>
      <c r="U18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46" s="87" t="str">
        <f>IF(CENSO[[#This Row],[DAP (cm)]]&lt;CENSO[[#This Row],[DMCE (cm)]],"DAP &lt; DMCE","DAP ≥ DMCE")</f>
        <v>DAP ≥ DMCE</v>
      </c>
      <c r="W1846" s="87" t="str">
        <f>IF(CENSO[[#This Row],[DAP (cm)]]&gt;200, "Superior", "Inferior")</f>
        <v>Inferior</v>
      </c>
      <c r="X1846" s="87" t="str">
        <f>VLOOKUP(CENSO[[#This Row],[NOME COMUM]],ESPECIES[],4,FALSE)</f>
        <v>Não</v>
      </c>
      <c r="Y1846" s="87" t="str">
        <f>IF(IFERROR(VLOOKUP(CENSO[[#This Row],[NOME COMUM]],COMERCIAIS[],2, FALSE), "Não") &lt;&gt; "Não", "Sim", "Não")</f>
        <v>Sim</v>
      </c>
      <c r="Z1846" s="133">
        <f>CENSO[[#This Row],[g (m²)]]/SUM(AEEF[AEEF-UT])</f>
        <v>5.2942990997300308E-4</v>
      </c>
      <c r="AA1846" s="133">
        <f>CENSO[[#This Row],[v (m³)]]/SUM(AEEF[AEEF-UT])</f>
        <v>7.7826196766031443E-3</v>
      </c>
    </row>
    <row r="1847" spans="1:27" ht="14">
      <c r="A1847" s="86">
        <v>1</v>
      </c>
      <c r="B1847" s="86">
        <v>1</v>
      </c>
      <c r="C1847" s="63">
        <v>57</v>
      </c>
      <c r="D1847" s="63">
        <v>1846</v>
      </c>
      <c r="E1847" s="63" t="str">
        <f>VLOOKUP(CENSO[[#This Row],[NOME COMUM]],ESPECIES[],2,FALSE)</f>
        <v>Swartzia ingaefolia Ducke</v>
      </c>
      <c r="F1847" s="64" t="s">
        <v>80</v>
      </c>
      <c r="G1847" s="64">
        <v>201</v>
      </c>
      <c r="H1847" s="97">
        <f>CENSO[[#This Row],[CAP (cm)]]/PI()</f>
        <v>63.980287122941931</v>
      </c>
      <c r="I1847" s="64">
        <v>20</v>
      </c>
      <c r="J1847" s="96">
        <f>(PI()*(CENSO[[#This Row],[DAP (cm)]]^2))/40000</f>
        <v>0.32150094279278324</v>
      </c>
      <c r="K1847" s="96">
        <f>CENSO[[#This Row],[g (m²)]]*CENSO[[#This Row],[H (m)]]*0.7</f>
        <v>4.5010131990989652</v>
      </c>
      <c r="L1847" s="64">
        <v>1</v>
      </c>
      <c r="M1847" s="65">
        <v>367003.799999999</v>
      </c>
      <c r="N1847" s="87">
        <v>9707480.8000000007</v>
      </c>
      <c r="O1847" s="87" t="s">
        <v>1227</v>
      </c>
      <c r="P1847" s="87" t="str">
        <f>VLOOKUP(CENSO[[#This Row],[DAP (cm)]],CD[],2,TRUE)</f>
        <v>TORA</v>
      </c>
      <c r="Q1847" s="87" t="str">
        <f>VLOOKUP(CENSO[[#This Row],[DAP (cm)]],DD[],2,TRUE)</f>
        <v>60├ 70</v>
      </c>
      <c r="R1847" s="87" t="str" cm="1">
        <f t="array" ref="R1847">INDEX(_xlfn.TEXTSPLIT(CENSO[[#This Row],[NOME CIENTIFICO]]," "),1)</f>
        <v>Swartzia</v>
      </c>
      <c r="S1847" s="98" t="s">
        <v>1004</v>
      </c>
      <c r="T1847" s="87">
        <f>_xlfn.MINIFS(CENSO[DAP (cm)],CENSO[NOME CIENTIFICO],CENSO[[#This Row],[NOME CIENTIFICO]])</f>
        <v>42.335214862444161</v>
      </c>
      <c r="U18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1847" s="87" t="str">
        <f>IF(CENSO[[#This Row],[DAP (cm)]]&lt;CENSO[[#This Row],[DMCE (cm)]],"DAP &lt; DMCE","DAP ≥ DMCE")</f>
        <v>DAP ≥ DMCE</v>
      </c>
      <c r="W1847" s="87" t="str">
        <f>IF(CENSO[[#This Row],[DAP (cm)]]&gt;200, "Superior", "Inferior")</f>
        <v>Inferior</v>
      </c>
      <c r="X1847" s="87" t="str">
        <f>VLOOKUP(CENSO[[#This Row],[NOME COMUM]],ESPECIES[],4,FALSE)</f>
        <v>Não</v>
      </c>
      <c r="Y1847" s="87" t="str">
        <f>IF(IFERROR(VLOOKUP(CENSO[[#This Row],[NOME COMUM]],COMERCIAIS[],2, FALSE), "Não") &lt;&gt; "Não", "Sim", "Não")</f>
        <v>Não</v>
      </c>
      <c r="Z1847" s="133">
        <f>CENSO[[#This Row],[g (m²)]]/SUM(AEEF[AEEF-UT])</f>
        <v>5.6251144754291399E-4</v>
      </c>
      <c r="AA1847" s="133">
        <f>CENSO[[#This Row],[v (m³)]]/SUM(AEEF[AEEF-UT])</f>
        <v>7.8751602656007957E-3</v>
      </c>
    </row>
    <row r="1848" spans="1:27" ht="14">
      <c r="A1848" s="86">
        <v>1</v>
      </c>
      <c r="B1848" s="86">
        <v>1</v>
      </c>
      <c r="C1848" s="63">
        <v>57</v>
      </c>
      <c r="D1848" s="63">
        <v>1847</v>
      </c>
      <c r="E1848" s="63" t="str">
        <f>VLOOKUP(CENSO[[#This Row],[NOME COMUM]],ESPECIES[],2,FALSE)</f>
        <v>Swartzia ingaefolia Ducke</v>
      </c>
      <c r="F1848" s="64" t="s">
        <v>80</v>
      </c>
      <c r="G1848" s="64">
        <v>182</v>
      </c>
      <c r="H1848" s="97">
        <f>CENSO[[#This Row],[CAP (cm)]]/PI()</f>
        <v>57.932399285449904</v>
      </c>
      <c r="I1848" s="64">
        <v>16</v>
      </c>
      <c r="J1848" s="96">
        <f>(PI()*(CENSO[[#This Row],[DAP (cm)]]^2))/40000</f>
        <v>0.26359241674879702</v>
      </c>
      <c r="K1848" s="96">
        <f>CENSO[[#This Row],[g (m²)]]*CENSO[[#This Row],[H (m)]]*0.7</f>
        <v>2.9522350675865265</v>
      </c>
      <c r="L1848" s="64">
        <v>1</v>
      </c>
      <c r="M1848" s="65">
        <v>366972.799999999</v>
      </c>
      <c r="N1848" s="87">
        <v>9707492.6999999899</v>
      </c>
      <c r="O1848" s="87" t="s">
        <v>1227</v>
      </c>
      <c r="P1848" s="87" t="str">
        <f>VLOOKUP(CENSO[[#This Row],[DAP (cm)]],CD[],2,TRUE)</f>
        <v>TORA</v>
      </c>
      <c r="Q1848" s="87" t="str">
        <f>VLOOKUP(CENSO[[#This Row],[DAP (cm)]],DD[],2,TRUE)</f>
        <v>50├ 60</v>
      </c>
      <c r="R1848" s="87" t="str" cm="1">
        <f t="array" ref="R1848">INDEX(_xlfn.TEXTSPLIT(CENSO[[#This Row],[NOME CIENTIFICO]]," "),1)</f>
        <v>Swartzia</v>
      </c>
      <c r="S1848" s="98" t="s">
        <v>1004</v>
      </c>
      <c r="T1848" s="87">
        <f>_xlfn.MINIFS(CENSO[DAP (cm)],CENSO[NOME CIENTIFICO],CENSO[[#This Row],[NOME CIENTIFICO]])</f>
        <v>42.335214862444161</v>
      </c>
      <c r="U18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1848" s="87" t="str">
        <f>IF(CENSO[[#This Row],[DAP (cm)]]&lt;CENSO[[#This Row],[DMCE (cm)]],"DAP &lt; DMCE","DAP ≥ DMCE")</f>
        <v>DAP ≥ DMCE</v>
      </c>
      <c r="W1848" s="87" t="str">
        <f>IF(CENSO[[#This Row],[DAP (cm)]]&gt;200, "Superior", "Inferior")</f>
        <v>Inferior</v>
      </c>
      <c r="X1848" s="87" t="str">
        <f>VLOOKUP(CENSO[[#This Row],[NOME COMUM]],ESPECIES[],4,FALSE)</f>
        <v>Não</v>
      </c>
      <c r="Y1848" s="87" t="str">
        <f>IF(IFERROR(VLOOKUP(CENSO[[#This Row],[NOME COMUM]],COMERCIAIS[],2, FALSE), "Não") &lt;&gt; "Não", "Sim", "Não")</f>
        <v>Não</v>
      </c>
      <c r="Z1848" s="133">
        <f>CENSO[[#This Row],[g (m²)]]/SUM(AEEF[AEEF-UT])</f>
        <v>4.6119227713203821E-4</v>
      </c>
      <c r="AA1848" s="133">
        <f>CENSO[[#This Row],[v (m³)]]/SUM(AEEF[AEEF-UT])</f>
        <v>5.1653535038788277E-3</v>
      </c>
    </row>
    <row r="1849" spans="1:27" ht="14">
      <c r="A1849" s="86">
        <v>1</v>
      </c>
      <c r="B1849" s="86">
        <v>1</v>
      </c>
      <c r="C1849" s="63">
        <v>57</v>
      </c>
      <c r="D1849" s="63">
        <v>1848</v>
      </c>
      <c r="E1849" s="63" t="str">
        <f>VLOOKUP(CENSO[[#This Row],[NOME COMUM]],ESPECIES[],2,FALSE)</f>
        <v>Couratari guianensis Aubl.</v>
      </c>
      <c r="F1849" s="64" t="s">
        <v>6</v>
      </c>
      <c r="G1849" s="64">
        <v>213</v>
      </c>
      <c r="H1849" s="97">
        <f>CENSO[[#This Row],[CAP (cm)]]/PI()</f>
        <v>67.800005757147417</v>
      </c>
      <c r="I1849" s="64">
        <v>23</v>
      </c>
      <c r="J1849" s="96">
        <f>(PI()*(CENSO[[#This Row],[DAP (cm)]]^2))/40000</f>
        <v>0.36103503065681003</v>
      </c>
      <c r="K1849" s="96">
        <f>CENSO[[#This Row],[g (m²)]]*CENSO[[#This Row],[H (m)]]*0.7</f>
        <v>5.8126639935746418</v>
      </c>
      <c r="L1849" s="64">
        <v>1</v>
      </c>
      <c r="M1849" s="65">
        <v>366909.09999999899</v>
      </c>
      <c r="N1849" s="87">
        <v>9707566.5</v>
      </c>
      <c r="O1849" s="87" t="s">
        <v>1228</v>
      </c>
      <c r="P1849" s="87" t="str">
        <f>VLOOKUP(CENSO[[#This Row],[DAP (cm)]],CD[],2,TRUE)</f>
        <v>TORA</v>
      </c>
      <c r="Q1849" s="87" t="str">
        <f>VLOOKUP(CENSO[[#This Row],[DAP (cm)]],DD[],2,TRUE)</f>
        <v>60├ 70</v>
      </c>
      <c r="R1849" s="87" t="str" cm="1">
        <f t="array" ref="R1849">INDEX(_xlfn.TEXTSPLIT(CENSO[[#This Row],[NOME CIENTIFICO]]," "),1)</f>
        <v>Couratari</v>
      </c>
      <c r="S1849" s="98" t="s">
        <v>1004</v>
      </c>
      <c r="T1849" s="87">
        <f>_xlfn.MINIFS(CENSO[DAP (cm)],CENSO[NOME CIENTIFICO],CENSO[[#This Row],[NOME CIENTIFICO]])</f>
        <v>38.833806114422465</v>
      </c>
      <c r="U18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49" s="87" t="str">
        <f>IF(CENSO[[#This Row],[DAP (cm)]]&lt;CENSO[[#This Row],[DMCE (cm)]],"DAP &lt; DMCE","DAP ≥ DMCE")</f>
        <v>DAP ≥ DMCE</v>
      </c>
      <c r="W1849" s="87" t="str">
        <f>IF(CENSO[[#This Row],[DAP (cm)]]&gt;200, "Superior", "Inferior")</f>
        <v>Inferior</v>
      </c>
      <c r="X1849" s="87" t="str">
        <f>VLOOKUP(CENSO[[#This Row],[NOME COMUM]],ESPECIES[],4,FALSE)</f>
        <v>Não</v>
      </c>
      <c r="Y1849" s="87" t="str">
        <f>IF(IFERROR(VLOOKUP(CENSO[[#This Row],[NOME COMUM]],COMERCIAIS[],2, FALSE), "Não") &lt;&gt; "Não", "Sim", "Não")</f>
        <v>Sim</v>
      </c>
      <c r="Z1849" s="133">
        <f>CENSO[[#This Row],[g (m²)]]/SUM(AEEF[AEEF-UT])</f>
        <v>6.3168193518909092E-4</v>
      </c>
      <c r="AA1849" s="133">
        <f>CENSO[[#This Row],[v (m³)]]/SUM(AEEF[AEEF-UT])</f>
        <v>1.0170079156544365E-2</v>
      </c>
    </row>
    <row r="1850" spans="1:27" ht="14">
      <c r="A1850" s="86">
        <v>1</v>
      </c>
      <c r="B1850" s="86">
        <v>1</v>
      </c>
      <c r="C1850" s="63">
        <v>57</v>
      </c>
      <c r="D1850" s="63">
        <v>1849</v>
      </c>
      <c r="E1850" s="63" t="str">
        <f>VLOOKUP(CENSO[[#This Row],[NOME COMUM]],ESPECIES[],2,FALSE)</f>
        <v>Bertholletia excelsa Humb. &amp; Bonpl.</v>
      </c>
      <c r="F1850" s="64" t="s">
        <v>37</v>
      </c>
      <c r="G1850" s="64">
        <v>305</v>
      </c>
      <c r="H1850" s="97">
        <f>CENSO[[#This Row],[CAP (cm)]]/PI()</f>
        <v>97.08451528605616</v>
      </c>
      <c r="I1850" s="64">
        <v>20</v>
      </c>
      <c r="J1850" s="96">
        <f>(PI()*(CENSO[[#This Row],[DAP (cm)]]^2))/40000</f>
        <v>0.74026942905617821</v>
      </c>
      <c r="K1850" s="96">
        <f>CENSO[[#This Row],[g (m²)]]*CENSO[[#This Row],[H (m)]]*0.7</f>
        <v>10.363772006786494</v>
      </c>
      <c r="L1850" s="64">
        <v>1</v>
      </c>
      <c r="M1850" s="65">
        <v>366893.4</v>
      </c>
      <c r="N1850" s="87">
        <v>9707548.4000000004</v>
      </c>
      <c r="O1850" s="87" t="s">
        <v>424</v>
      </c>
      <c r="P1850" s="87" t="str">
        <f>VLOOKUP(CENSO[[#This Row],[DAP (cm)]],CD[],2,TRUE)</f>
        <v>TORA</v>
      </c>
      <c r="Q1850" s="87" t="str">
        <f>VLOOKUP(CENSO[[#This Row],[DAP (cm)]],DD[],2,TRUE)</f>
        <v>90├ 100</v>
      </c>
      <c r="R1850" s="87" t="str" cm="1">
        <f t="array" ref="R1850">INDEX(_xlfn.TEXTSPLIT(CENSO[[#This Row],[NOME CIENTIFICO]]," "),1)</f>
        <v>Bertholletia</v>
      </c>
      <c r="S1850" s="98" t="s">
        <v>1004</v>
      </c>
      <c r="T1850" s="87">
        <f>_xlfn.MINIFS(CENSO[DAP (cm)],CENSO[NOME CIENTIFICO],CENSO[[#This Row],[NOME CIENTIFICO]])</f>
        <v>41.38028520389279</v>
      </c>
      <c r="U18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850" s="87" t="str">
        <f>IF(CENSO[[#This Row],[DAP (cm)]]&lt;CENSO[[#This Row],[DMCE (cm)]],"DAP &lt; DMCE","DAP ≥ DMCE")</f>
        <v>DAP ≥ DMCE</v>
      </c>
      <c r="W1850" s="87" t="str">
        <f>IF(CENSO[[#This Row],[DAP (cm)]]&gt;200, "Superior", "Inferior")</f>
        <v>Inferior</v>
      </c>
      <c r="X1850" s="87" t="str">
        <f>VLOOKUP(CENSO[[#This Row],[NOME COMUM]],ESPECIES[],4,FALSE)</f>
        <v>Protegida</v>
      </c>
      <c r="Y1850" s="87" t="str">
        <f>IF(IFERROR(VLOOKUP(CENSO[[#This Row],[NOME COMUM]],COMERCIAIS[],2, FALSE), "Não") &lt;&gt; "Não", "Sim", "Não")</f>
        <v>Não</v>
      </c>
      <c r="Z1850" s="133">
        <f>CENSO[[#This Row],[g (m²)]]/SUM(AEEF[AEEF-UT])</f>
        <v>1.2952062426098256E-3</v>
      </c>
      <c r="AA1850" s="133">
        <f>CENSO[[#This Row],[v (m³)]]/SUM(AEEF[AEEF-UT])</f>
        <v>1.8132887396537557E-2</v>
      </c>
    </row>
    <row r="1851" spans="1:27" ht="14">
      <c r="A1851" s="86">
        <v>1</v>
      </c>
      <c r="B1851" s="86">
        <v>1</v>
      </c>
      <c r="C1851" s="63">
        <v>57</v>
      </c>
      <c r="D1851" s="63">
        <v>1850</v>
      </c>
      <c r="E1851" s="63" t="str">
        <f>VLOOKUP(CENSO[[#This Row],[NOME COMUM]],ESPECIES[],2,FALSE)</f>
        <v>Hymenaea courbaril L.</v>
      </c>
      <c r="F1851" s="64" t="s">
        <v>3</v>
      </c>
      <c r="G1851" s="64">
        <v>299</v>
      </c>
      <c r="H1851" s="97">
        <f>CENSO[[#This Row],[CAP (cm)]]/PI()</f>
        <v>95.174655968953417</v>
      </c>
      <c r="I1851" s="64">
        <v>21</v>
      </c>
      <c r="J1851" s="96">
        <f>(PI()*(CENSO[[#This Row],[DAP (cm)]]^2))/40000</f>
        <v>0.71143055336792682</v>
      </c>
      <c r="K1851" s="96">
        <f>CENSO[[#This Row],[g (m²)]]*CENSO[[#This Row],[H (m)]]*0.7</f>
        <v>10.458029134508523</v>
      </c>
      <c r="L1851" s="64">
        <v>1</v>
      </c>
      <c r="M1851" s="65">
        <v>366882.2</v>
      </c>
      <c r="N1851" s="87">
        <v>9707535.5999999903</v>
      </c>
      <c r="O1851" s="87" t="s">
        <v>1228</v>
      </c>
      <c r="P1851" s="87" t="str">
        <f>VLOOKUP(CENSO[[#This Row],[DAP (cm)]],CD[],2,TRUE)</f>
        <v>TORA</v>
      </c>
      <c r="Q1851" s="87" t="str">
        <f>VLOOKUP(CENSO[[#This Row],[DAP (cm)]],DD[],2,TRUE)</f>
        <v>90├ 100</v>
      </c>
      <c r="R1851" s="87" t="str" cm="1">
        <f t="array" ref="R1851">INDEX(_xlfn.TEXTSPLIT(CENSO[[#This Row],[NOME CIENTIFICO]]," "),1)</f>
        <v>Hymenaea</v>
      </c>
      <c r="S1851" s="98" t="s">
        <v>1004</v>
      </c>
      <c r="T1851" s="87">
        <f>_xlfn.MINIFS(CENSO[DAP (cm)],CENSO[NOME CIENTIFICO],CENSO[[#This Row],[NOME CIENTIFICO]])</f>
        <v>41.38028520389279</v>
      </c>
      <c r="U18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851" s="87" t="str">
        <f>IF(CENSO[[#This Row],[DAP (cm)]]&lt;CENSO[[#This Row],[DMCE (cm)]],"DAP &lt; DMCE","DAP ≥ DMCE")</f>
        <v>DAP ≥ DMCE</v>
      </c>
      <c r="W1851" s="87" t="str">
        <f>IF(CENSO[[#This Row],[DAP (cm)]]&gt;200, "Superior", "Inferior")</f>
        <v>Inferior</v>
      </c>
      <c r="X1851" s="87" t="str">
        <f>VLOOKUP(CENSO[[#This Row],[NOME COMUM]],ESPECIES[],4,FALSE)</f>
        <v>Não</v>
      </c>
      <c r="Y1851" s="87" t="str">
        <f>IF(IFERROR(VLOOKUP(CENSO[[#This Row],[NOME COMUM]],COMERCIAIS[],2, FALSE), "Não") &lt;&gt; "Não", "Sim", "Não")</f>
        <v>Sim</v>
      </c>
      <c r="Z1851" s="133">
        <f>CENSO[[#This Row],[g (m²)]]/SUM(AEEF[AEEF-UT])</f>
        <v>1.244748543892083E-3</v>
      </c>
      <c r="AA1851" s="133">
        <f>CENSO[[#This Row],[v (m³)]]/SUM(AEEF[AEEF-UT])</f>
        <v>1.8297803595213619E-2</v>
      </c>
    </row>
    <row r="1852" spans="1:27" ht="14">
      <c r="A1852" s="86">
        <v>1</v>
      </c>
      <c r="B1852" s="86">
        <v>1</v>
      </c>
      <c r="C1852" s="63">
        <v>57</v>
      </c>
      <c r="D1852" s="63">
        <v>1851</v>
      </c>
      <c r="E1852" s="63" t="str">
        <f>VLOOKUP(CENSO[[#This Row],[NOME COMUM]],ESPECIES[],2,FALSE)</f>
        <v>Bertholletia excelsa Humb. &amp; Bonpl.</v>
      </c>
      <c r="F1852" s="64" t="s">
        <v>37</v>
      </c>
      <c r="G1852" s="64">
        <v>250</v>
      </c>
      <c r="H1852" s="97">
        <f>CENSO[[#This Row],[CAP (cm)]]/PI()</f>
        <v>79.577471545947674</v>
      </c>
      <c r="I1852" s="64">
        <v>23</v>
      </c>
      <c r="J1852" s="96">
        <f>(PI()*(CENSO[[#This Row],[DAP (cm)]]^2))/40000</f>
        <v>0.49735919716217297</v>
      </c>
      <c r="K1852" s="96">
        <f>CENSO[[#This Row],[g (m²)]]*CENSO[[#This Row],[H (m)]]*0.7</f>
        <v>8.0074830743109846</v>
      </c>
      <c r="L1852" s="64">
        <v>1</v>
      </c>
      <c r="M1852" s="65">
        <v>366857.5</v>
      </c>
      <c r="N1852" s="87">
        <v>9707557.5</v>
      </c>
      <c r="O1852" s="87" t="s">
        <v>424</v>
      </c>
      <c r="P1852" s="87" t="str">
        <f>VLOOKUP(CENSO[[#This Row],[DAP (cm)]],CD[],2,TRUE)</f>
        <v>TORA</v>
      </c>
      <c r="Q1852" s="87" t="str">
        <f>VLOOKUP(CENSO[[#This Row],[DAP (cm)]],DD[],2,TRUE)</f>
        <v>70├ 80</v>
      </c>
      <c r="R1852" s="87" t="str" cm="1">
        <f t="array" ref="R1852">INDEX(_xlfn.TEXTSPLIT(CENSO[[#This Row],[NOME CIENTIFICO]]," "),1)</f>
        <v>Bertholletia</v>
      </c>
      <c r="S1852" s="98" t="s">
        <v>1004</v>
      </c>
      <c r="T1852" s="87">
        <f>_xlfn.MINIFS(CENSO[DAP (cm)],CENSO[NOME CIENTIFICO],CENSO[[#This Row],[NOME CIENTIFICO]])</f>
        <v>41.38028520389279</v>
      </c>
      <c r="U18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852" s="87" t="str">
        <f>IF(CENSO[[#This Row],[DAP (cm)]]&lt;CENSO[[#This Row],[DMCE (cm)]],"DAP &lt; DMCE","DAP ≥ DMCE")</f>
        <v>DAP ≥ DMCE</v>
      </c>
      <c r="W1852" s="87" t="str">
        <f>IF(CENSO[[#This Row],[DAP (cm)]]&gt;200, "Superior", "Inferior")</f>
        <v>Inferior</v>
      </c>
      <c r="X1852" s="87" t="str">
        <f>VLOOKUP(CENSO[[#This Row],[NOME COMUM]],ESPECIES[],4,FALSE)</f>
        <v>Protegida</v>
      </c>
      <c r="Y1852" s="87" t="str">
        <f>IF(IFERROR(VLOOKUP(CENSO[[#This Row],[NOME COMUM]],COMERCIAIS[],2, FALSE), "Não") &lt;&gt; "Não", "Sim", "Não")</f>
        <v>Não</v>
      </c>
      <c r="Z1852" s="133">
        <f>CENSO[[#This Row],[g (m²)]]/SUM(AEEF[AEEF-UT])</f>
        <v>8.7020037799638919E-4</v>
      </c>
      <c r="AA1852" s="133">
        <f>CENSO[[#This Row],[v (m³)]]/SUM(AEEF[AEEF-UT])</f>
        <v>1.4010226085741866E-2</v>
      </c>
    </row>
    <row r="1853" spans="1:27" ht="14">
      <c r="A1853" s="86">
        <v>1</v>
      </c>
      <c r="B1853" s="86">
        <v>1</v>
      </c>
      <c r="C1853" s="63">
        <v>57</v>
      </c>
      <c r="D1853" s="63">
        <v>1852</v>
      </c>
      <c r="E1853" s="63" t="str">
        <f>VLOOKUP(CENSO[[#This Row],[NOME COMUM]],ESPECIES[],2,FALSE)</f>
        <v>Cordia alliodora (Ruiz &amp; Pav.) Oken</v>
      </c>
      <c r="F1853" s="64" t="s">
        <v>100</v>
      </c>
      <c r="G1853" s="64">
        <v>180</v>
      </c>
      <c r="H1853" s="97">
        <f>CENSO[[#This Row],[CAP (cm)]]/PI()</f>
        <v>57.295779513082323</v>
      </c>
      <c r="I1853" s="64">
        <v>13</v>
      </c>
      <c r="J1853" s="96">
        <f>(PI()*(CENSO[[#This Row],[DAP (cm)]]^2))/40000</f>
        <v>0.25783100780887047</v>
      </c>
      <c r="K1853" s="96">
        <f>CENSO[[#This Row],[g (m²)]]*CENSO[[#This Row],[H (m)]]*0.7</f>
        <v>2.346262171060721</v>
      </c>
      <c r="L1853" s="64">
        <v>2</v>
      </c>
      <c r="M1853" s="65">
        <v>366822</v>
      </c>
      <c r="N1853" s="87">
        <v>9707591.6999999899</v>
      </c>
      <c r="O1853" s="87" t="s">
        <v>1227</v>
      </c>
      <c r="P1853" s="87" t="str">
        <f>VLOOKUP(CENSO[[#This Row],[DAP (cm)]],CD[],2,TRUE)</f>
        <v>TORA</v>
      </c>
      <c r="Q1853" s="87" t="str">
        <f>VLOOKUP(CENSO[[#This Row],[DAP (cm)]],DD[],2,TRUE)</f>
        <v>50├ 60</v>
      </c>
      <c r="R1853" s="87" t="str" cm="1">
        <f t="array" ref="R1853">INDEX(_xlfn.TEXTSPLIT(CENSO[[#This Row],[NOME CIENTIFICO]]," "),1)</f>
        <v>Cordia</v>
      </c>
      <c r="S1853" s="98" t="s">
        <v>1004</v>
      </c>
      <c r="T1853" s="87">
        <f>_xlfn.MINIFS(CENSO[DAP (cm)],CENSO[NOME CIENTIFICO],CENSO[[#This Row],[NOME CIENTIFICO]])</f>
        <v>44.563384065730695</v>
      </c>
      <c r="U18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54.563384065730695</v>
      </c>
      <c r="V1853" s="87" t="str">
        <f>IF(CENSO[[#This Row],[DAP (cm)]]&lt;CENSO[[#This Row],[DMCE (cm)]],"DAP &lt; DMCE","DAP ≥ DMCE")</f>
        <v>DAP ≥ DMCE</v>
      </c>
      <c r="W1853" s="87" t="str">
        <f>IF(CENSO[[#This Row],[DAP (cm)]]&gt;200, "Superior", "Inferior")</f>
        <v>Inferior</v>
      </c>
      <c r="X1853" s="87" t="str">
        <f>VLOOKUP(CENSO[[#This Row],[NOME COMUM]],ESPECIES[],4,FALSE)</f>
        <v>Não</v>
      </c>
      <c r="Y1853" s="87" t="str">
        <f>IF(IFERROR(VLOOKUP(CENSO[[#This Row],[NOME COMUM]],COMERCIAIS[],2, FALSE), "Não") &lt;&gt; "Não", "Sim", "Não")</f>
        <v>Não</v>
      </c>
      <c r="Z1853" s="133">
        <f>CENSO[[#This Row],[g (m²)]]/SUM(AEEF[AEEF-UT])</f>
        <v>4.5111187595332813E-4</v>
      </c>
      <c r="AA1853" s="133">
        <f>CENSO[[#This Row],[v (m³)]]/SUM(AEEF[AEEF-UT])</f>
        <v>4.1051180711752858E-3</v>
      </c>
    </row>
    <row r="1854" spans="1:27" ht="14">
      <c r="A1854" s="86">
        <v>1</v>
      </c>
      <c r="B1854" s="86">
        <v>1</v>
      </c>
      <c r="C1854" s="63">
        <v>57</v>
      </c>
      <c r="D1854" s="63">
        <v>1853</v>
      </c>
      <c r="E1854" s="63" t="str">
        <f>VLOOKUP(CENSO[[#This Row],[NOME COMUM]],ESPECIES[],2,FALSE)</f>
        <v>Piptadenia suaveolens Miq.</v>
      </c>
      <c r="F1854" s="64" t="s">
        <v>22</v>
      </c>
      <c r="G1854" s="64">
        <v>160</v>
      </c>
      <c r="H1854" s="97">
        <f>CENSO[[#This Row],[CAP (cm)]]/PI()</f>
        <v>50.929581789406512</v>
      </c>
      <c r="I1854" s="64">
        <v>16</v>
      </c>
      <c r="J1854" s="96">
        <f>(PI()*(CENSO[[#This Row],[DAP (cm)]]^2))/40000</f>
        <v>0.20371832715762608</v>
      </c>
      <c r="K1854" s="96">
        <f>CENSO[[#This Row],[g (m²)]]*CENSO[[#This Row],[H (m)]]*0.7</f>
        <v>2.2816452641654119</v>
      </c>
      <c r="L1854" s="64">
        <v>1</v>
      </c>
      <c r="M1854" s="65">
        <v>366833</v>
      </c>
      <c r="N1854" s="87">
        <v>9707620.8000000007</v>
      </c>
      <c r="O1854" s="87" t="s">
        <v>1228</v>
      </c>
      <c r="P1854" s="87" t="str">
        <f>VLOOKUP(CENSO[[#This Row],[DAP (cm)]],CD[],2,TRUE)</f>
        <v>TORA</v>
      </c>
      <c r="Q1854" s="87" t="str">
        <f>VLOOKUP(CENSO[[#This Row],[DAP (cm)]],DD[],2,TRUE)</f>
        <v>50├ 60</v>
      </c>
      <c r="R1854" s="87" t="str" cm="1">
        <f t="array" ref="R1854">INDEX(_xlfn.TEXTSPLIT(CENSO[[#This Row],[NOME CIENTIFICO]]," "),1)</f>
        <v>Piptadenia</v>
      </c>
      <c r="S1854" s="98" t="s">
        <v>1004</v>
      </c>
      <c r="T1854" s="87">
        <f>_xlfn.MINIFS(CENSO[DAP (cm)],CENSO[NOME CIENTIFICO],CENSO[[#This Row],[NOME CIENTIFICO]])</f>
        <v>39.788735772973837</v>
      </c>
      <c r="U18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54" s="87" t="str">
        <f>IF(CENSO[[#This Row],[DAP (cm)]]&lt;CENSO[[#This Row],[DMCE (cm)]],"DAP &lt; DMCE","DAP ≥ DMCE")</f>
        <v>DAP ≥ DMCE</v>
      </c>
      <c r="W1854" s="87" t="str">
        <f>IF(CENSO[[#This Row],[DAP (cm)]]&gt;200, "Superior", "Inferior")</f>
        <v>Inferior</v>
      </c>
      <c r="X1854" s="87" t="str">
        <f>VLOOKUP(CENSO[[#This Row],[NOME COMUM]],ESPECIES[],4,FALSE)</f>
        <v>Não</v>
      </c>
      <c r="Y1854" s="87" t="str">
        <f>IF(IFERROR(VLOOKUP(CENSO[[#This Row],[NOME COMUM]],COMERCIAIS[],2, FALSE), "Não") &lt;&gt; "Não", "Sim", "Não")</f>
        <v>Sim</v>
      </c>
      <c r="Z1854" s="133">
        <f>CENSO[[#This Row],[g (m²)]]/SUM(AEEF[AEEF-UT])</f>
        <v>3.5643407482732108E-4</v>
      </c>
      <c r="AA1854" s="133">
        <f>CENSO[[#This Row],[v (m³)]]/SUM(AEEF[AEEF-UT])</f>
        <v>3.9920616380659957E-3</v>
      </c>
    </row>
    <row r="1855" spans="1:27" ht="14">
      <c r="A1855" s="86">
        <v>1</v>
      </c>
      <c r="B1855" s="86">
        <v>1</v>
      </c>
      <c r="C1855" s="63">
        <v>57</v>
      </c>
      <c r="D1855" s="63">
        <v>1854</v>
      </c>
      <c r="E1855" s="63" t="str">
        <f>VLOOKUP(CENSO[[#This Row],[NOME COMUM]],ESPECIES[],2,FALSE)</f>
        <v>Couratari guianensis Aubl.</v>
      </c>
      <c r="F1855" s="64" t="s">
        <v>6</v>
      </c>
      <c r="G1855" s="64">
        <v>355</v>
      </c>
      <c r="H1855" s="97">
        <f>CENSO[[#This Row],[CAP (cm)]]/PI()</f>
        <v>113.00000959524569</v>
      </c>
      <c r="I1855" s="64">
        <v>22</v>
      </c>
      <c r="J1855" s="96">
        <f>(PI()*(CENSO[[#This Row],[DAP (cm)]]^2))/40000</f>
        <v>1.0028750851578057</v>
      </c>
      <c r="K1855" s="96">
        <f>CENSO[[#This Row],[g (m²)]]*CENSO[[#This Row],[H (m)]]*0.7</f>
        <v>15.444276311430206</v>
      </c>
      <c r="L1855" s="64">
        <v>1</v>
      </c>
      <c r="M1855" s="65">
        <v>366836.7</v>
      </c>
      <c r="N1855" s="87">
        <v>9707625.5999999903</v>
      </c>
      <c r="O1855" s="87" t="s">
        <v>1228</v>
      </c>
      <c r="P1855" s="87" t="str">
        <f>VLOOKUP(CENSO[[#This Row],[DAP (cm)]],CD[],2,TRUE)</f>
        <v>TORA</v>
      </c>
      <c r="Q1855" s="87" t="str">
        <f>VLOOKUP(CENSO[[#This Row],[DAP (cm)]],DD[],2,TRUE)</f>
        <v>110├ 120</v>
      </c>
      <c r="R1855" s="87" t="str" cm="1">
        <f t="array" ref="R1855">INDEX(_xlfn.TEXTSPLIT(CENSO[[#This Row],[NOME CIENTIFICO]]," "),1)</f>
        <v>Couratari</v>
      </c>
      <c r="S1855" s="98" t="s">
        <v>1004</v>
      </c>
      <c r="T1855" s="87">
        <f>_xlfn.MINIFS(CENSO[DAP (cm)],CENSO[NOME CIENTIFICO],CENSO[[#This Row],[NOME CIENTIFICO]])</f>
        <v>38.833806114422465</v>
      </c>
      <c r="U18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55" s="87" t="str">
        <f>IF(CENSO[[#This Row],[DAP (cm)]]&lt;CENSO[[#This Row],[DMCE (cm)]],"DAP &lt; DMCE","DAP ≥ DMCE")</f>
        <v>DAP ≥ DMCE</v>
      </c>
      <c r="W1855" s="87" t="str">
        <f>IF(CENSO[[#This Row],[DAP (cm)]]&gt;200, "Superior", "Inferior")</f>
        <v>Inferior</v>
      </c>
      <c r="X1855" s="87" t="str">
        <f>VLOOKUP(CENSO[[#This Row],[NOME COMUM]],ESPECIES[],4,FALSE)</f>
        <v>Não</v>
      </c>
      <c r="Y1855" s="87" t="str">
        <f>IF(IFERROR(VLOOKUP(CENSO[[#This Row],[NOME COMUM]],COMERCIAIS[],2, FALSE), "Não") &lt;&gt; "Não", "Sim", "Não")</f>
        <v>Sim</v>
      </c>
      <c r="Z1855" s="133">
        <f>CENSO[[#This Row],[g (m²)]]/SUM(AEEF[AEEF-UT])</f>
        <v>1.7546720421919193E-3</v>
      </c>
      <c r="AA1855" s="133">
        <f>CENSO[[#This Row],[v (m³)]]/SUM(AEEF[AEEF-UT])</f>
        <v>2.7021949449755556E-2</v>
      </c>
    </row>
    <row r="1856" spans="1:27" ht="14">
      <c r="A1856" s="86">
        <v>1</v>
      </c>
      <c r="B1856" s="86">
        <v>1</v>
      </c>
      <c r="C1856" s="63">
        <v>57</v>
      </c>
      <c r="D1856" s="63">
        <v>1855</v>
      </c>
      <c r="E1856" s="63" t="str">
        <f>VLOOKUP(CENSO[[#This Row],[NOME COMUM]],ESPECIES[],2,FALSE)</f>
        <v>Astronium lecointei Ducke</v>
      </c>
      <c r="F1856" s="64" t="s">
        <v>5</v>
      </c>
      <c r="G1856" s="64">
        <v>324</v>
      </c>
      <c r="H1856" s="97">
        <f>CENSO[[#This Row],[CAP (cm)]]/PI()</f>
        <v>103.13240312354819</v>
      </c>
      <c r="I1856" s="64">
        <v>24</v>
      </c>
      <c r="J1856" s="96">
        <f>(PI()*(CENSO[[#This Row],[DAP (cm)]]^2))/40000</f>
        <v>0.8353724653007405</v>
      </c>
      <c r="K1856" s="96">
        <f>CENSO[[#This Row],[g (m²)]]*CENSO[[#This Row],[H (m)]]*0.7</f>
        <v>14.034257417052439</v>
      </c>
      <c r="L1856" s="64">
        <v>1</v>
      </c>
      <c r="M1856" s="65">
        <v>366824.09999999899</v>
      </c>
      <c r="N1856" s="87">
        <v>9707628.8000000007</v>
      </c>
      <c r="O1856" s="87" t="s">
        <v>1228</v>
      </c>
      <c r="P1856" s="87" t="str">
        <f>VLOOKUP(CENSO[[#This Row],[DAP (cm)]],CD[],2,TRUE)</f>
        <v>TORA</v>
      </c>
      <c r="Q1856" s="87" t="str">
        <f>VLOOKUP(CENSO[[#This Row],[DAP (cm)]],DD[],2,TRUE)</f>
        <v>100├ 110</v>
      </c>
      <c r="R1856" s="87" t="str" cm="1">
        <f t="array" ref="R1856">INDEX(_xlfn.TEXTSPLIT(CENSO[[#This Row],[NOME CIENTIFICO]]," "),1)</f>
        <v>Astronium</v>
      </c>
      <c r="S1856" s="98" t="s">
        <v>1004</v>
      </c>
      <c r="T1856" s="87">
        <f>_xlfn.MINIFS(CENSO[DAP (cm)],CENSO[NOME CIENTIFICO],CENSO[[#This Row],[NOME CIENTIFICO]])</f>
        <v>40.107045659157627</v>
      </c>
      <c r="U18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856" s="87" t="str">
        <f>IF(CENSO[[#This Row],[DAP (cm)]]&lt;CENSO[[#This Row],[DMCE (cm)]],"DAP &lt; DMCE","DAP ≥ DMCE")</f>
        <v>DAP ≥ DMCE</v>
      </c>
      <c r="W1856" s="87" t="str">
        <f>IF(CENSO[[#This Row],[DAP (cm)]]&gt;200, "Superior", "Inferior")</f>
        <v>Inferior</v>
      </c>
      <c r="X1856" s="87" t="str">
        <f>VLOOKUP(CENSO[[#This Row],[NOME COMUM]],ESPECIES[],4,FALSE)</f>
        <v>Não</v>
      </c>
      <c r="Y1856" s="87" t="str">
        <f>IF(IFERROR(VLOOKUP(CENSO[[#This Row],[NOME COMUM]],COMERCIAIS[],2, FALSE), "Não") &lt;&gt; "Não", "Sim", "Não")</f>
        <v>Sim</v>
      </c>
      <c r="Z1856" s="133">
        <f>CENSO[[#This Row],[g (m²)]]/SUM(AEEF[AEEF-UT])</f>
        <v>1.4616024780887834E-3</v>
      </c>
      <c r="AA1856" s="133">
        <f>CENSO[[#This Row],[v (m³)]]/SUM(AEEF[AEEF-UT])</f>
        <v>2.455492163189156E-2</v>
      </c>
    </row>
    <row r="1857" spans="1:27" ht="14">
      <c r="A1857" s="86">
        <v>1</v>
      </c>
      <c r="B1857" s="86">
        <v>1</v>
      </c>
      <c r="C1857" s="63">
        <v>57</v>
      </c>
      <c r="D1857" s="63">
        <v>1856</v>
      </c>
      <c r="E1857" s="63" t="str">
        <f>VLOOKUP(CENSO[[#This Row],[NOME COMUM]],ESPECIES[],2,FALSE)</f>
        <v>Tachigali myrmecophila Ducke</v>
      </c>
      <c r="F1857" s="64" t="s">
        <v>14</v>
      </c>
      <c r="G1857" s="64">
        <v>181</v>
      </c>
      <c r="H1857" s="97">
        <f>CENSO[[#This Row],[CAP (cm)]]/PI()</f>
        <v>57.614089399266113</v>
      </c>
      <c r="I1857" s="64">
        <v>16</v>
      </c>
      <c r="J1857" s="96">
        <f>(PI()*(CENSO[[#This Row],[DAP (cm)]]^2))/40000</f>
        <v>0.26070375453167915</v>
      </c>
      <c r="K1857" s="96">
        <f>CENSO[[#This Row],[g (m²)]]*CENSO[[#This Row],[H (m)]]*0.7</f>
        <v>2.9198820507548064</v>
      </c>
      <c r="L1857" s="64">
        <v>1</v>
      </c>
      <c r="M1857" s="65">
        <v>366821.4</v>
      </c>
      <c r="N1857" s="87">
        <v>9707635.1999999899</v>
      </c>
      <c r="O1857" s="87" t="s">
        <v>1228</v>
      </c>
      <c r="P1857" s="87" t="str">
        <f>VLOOKUP(CENSO[[#This Row],[DAP (cm)]],CD[],2,TRUE)</f>
        <v>TORA</v>
      </c>
      <c r="Q1857" s="87" t="str">
        <f>VLOOKUP(CENSO[[#This Row],[DAP (cm)]],DD[],2,TRUE)</f>
        <v>50├ 60</v>
      </c>
      <c r="R1857" s="87" t="str" cm="1">
        <f t="array" ref="R1857">INDEX(_xlfn.TEXTSPLIT(CENSO[[#This Row],[NOME CIENTIFICO]]," "),1)</f>
        <v>Tachigali</v>
      </c>
      <c r="S1857" s="98" t="s">
        <v>1004</v>
      </c>
      <c r="T1857" s="87">
        <f>_xlfn.MINIFS(CENSO[DAP (cm)],CENSO[NOME CIENTIFICO],CENSO[[#This Row],[NOME CIENTIFICO]])</f>
        <v>39.152116000606256</v>
      </c>
      <c r="U18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57" s="87" t="str">
        <f>IF(CENSO[[#This Row],[DAP (cm)]]&lt;CENSO[[#This Row],[DMCE (cm)]],"DAP &lt; DMCE","DAP ≥ DMCE")</f>
        <v>DAP ≥ DMCE</v>
      </c>
      <c r="W1857" s="87" t="str">
        <f>IF(CENSO[[#This Row],[DAP (cm)]]&gt;200, "Superior", "Inferior")</f>
        <v>Inferior</v>
      </c>
      <c r="X1857" s="87" t="str">
        <f>VLOOKUP(CENSO[[#This Row],[NOME COMUM]],ESPECIES[],4,FALSE)</f>
        <v>Não</v>
      </c>
      <c r="Y1857" s="87" t="str">
        <f>IF(IFERROR(VLOOKUP(CENSO[[#This Row],[NOME COMUM]],COMERCIAIS[],2, FALSE), "Não") &lt;&gt; "Não", "Sim", "Não")</f>
        <v>Sim</v>
      </c>
      <c r="Z1857" s="133">
        <f>CENSO[[#This Row],[g (m²)]]/SUM(AEEF[AEEF-UT])</f>
        <v>4.5613815333663525E-4</v>
      </c>
      <c r="AA1857" s="133">
        <f>CENSO[[#This Row],[v (m³)]]/SUM(AEEF[AEEF-UT])</f>
        <v>5.1087473173703143E-3</v>
      </c>
    </row>
    <row r="1858" spans="1:27" ht="14">
      <c r="A1858" s="86">
        <v>1</v>
      </c>
      <c r="B1858" s="86">
        <v>1</v>
      </c>
      <c r="C1858" s="63">
        <v>57</v>
      </c>
      <c r="D1858" s="63">
        <v>1857</v>
      </c>
      <c r="E1858" s="63" t="str">
        <f>VLOOKUP(CENSO[[#This Row],[NOME COMUM]],ESPECIES[],2,FALSE)</f>
        <v>Astronium lecointei Ducke</v>
      </c>
      <c r="F1858" s="64" t="s">
        <v>5</v>
      </c>
      <c r="G1858" s="64">
        <v>461</v>
      </c>
      <c r="H1858" s="97">
        <f>CENSO[[#This Row],[CAP (cm)]]/PI()</f>
        <v>146.74085753072751</v>
      </c>
      <c r="I1858" s="64">
        <v>23</v>
      </c>
      <c r="J1858" s="96">
        <f>(PI()*(CENSO[[#This Row],[DAP (cm)]]^2))/40000</f>
        <v>1.6911883830416348</v>
      </c>
      <c r="K1858" s="96">
        <f>CENSO[[#This Row],[g (m²)]]*CENSO[[#This Row],[H (m)]]*0.7</f>
        <v>27.228132966970318</v>
      </c>
      <c r="L1858" s="64">
        <v>1</v>
      </c>
      <c r="M1858" s="65">
        <v>366785.9</v>
      </c>
      <c r="N1858" s="87">
        <v>9707669.4000000004</v>
      </c>
      <c r="O1858" s="87" t="s">
        <v>1228</v>
      </c>
      <c r="P1858" s="87" t="str">
        <f>VLOOKUP(CENSO[[#This Row],[DAP (cm)]],CD[],2,TRUE)</f>
        <v>TORA</v>
      </c>
      <c r="Q1858" s="87" t="str">
        <f>VLOOKUP(CENSO[[#This Row],[DAP (cm)]],DD[],2,TRUE)</f>
        <v>140├ 150</v>
      </c>
      <c r="R1858" s="87" t="str" cm="1">
        <f t="array" ref="R1858">INDEX(_xlfn.TEXTSPLIT(CENSO[[#This Row],[NOME CIENTIFICO]]," "),1)</f>
        <v>Astronium</v>
      </c>
      <c r="S1858" s="98" t="s">
        <v>1004</v>
      </c>
      <c r="T1858" s="87">
        <f>_xlfn.MINIFS(CENSO[DAP (cm)],CENSO[NOME CIENTIFICO],CENSO[[#This Row],[NOME CIENTIFICO]])</f>
        <v>40.107045659157627</v>
      </c>
      <c r="U18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858" s="87" t="str">
        <f>IF(CENSO[[#This Row],[DAP (cm)]]&lt;CENSO[[#This Row],[DMCE (cm)]],"DAP &lt; DMCE","DAP ≥ DMCE")</f>
        <v>DAP ≥ DMCE</v>
      </c>
      <c r="W1858" s="87" t="str">
        <f>IF(CENSO[[#This Row],[DAP (cm)]]&gt;200, "Superior", "Inferior")</f>
        <v>Inferior</v>
      </c>
      <c r="X1858" s="87" t="str">
        <f>VLOOKUP(CENSO[[#This Row],[NOME COMUM]],ESPECIES[],4,FALSE)</f>
        <v>Não</v>
      </c>
      <c r="Y1858" s="87" t="str">
        <f>IF(IFERROR(VLOOKUP(CENSO[[#This Row],[NOME COMUM]],COMERCIAIS[],2, FALSE), "Não") &lt;&gt; "Não", "Sim", "Não")</f>
        <v>Sim</v>
      </c>
      <c r="Z1858" s="133">
        <f>CENSO[[#This Row],[g (m²)]]/SUM(AEEF[AEEF-UT])</f>
        <v>2.9589736725147303E-3</v>
      </c>
      <c r="AA1858" s="133">
        <f>CENSO[[#This Row],[v (m³)]]/SUM(AEEF[AEEF-UT])</f>
        <v>4.7639476127487153E-2</v>
      </c>
    </row>
    <row r="1859" spans="1:27" ht="14">
      <c r="A1859" s="86">
        <v>1</v>
      </c>
      <c r="B1859" s="86">
        <v>1</v>
      </c>
      <c r="C1859" s="63">
        <v>57</v>
      </c>
      <c r="D1859" s="63">
        <v>1858</v>
      </c>
      <c r="E1859" s="63" t="str">
        <f>VLOOKUP(CENSO[[#This Row],[NOME COMUM]],ESPECIES[],2,FALSE)</f>
        <v>Couratari guianensis Aubl.</v>
      </c>
      <c r="F1859" s="64" t="s">
        <v>6</v>
      </c>
      <c r="G1859" s="64">
        <v>205</v>
      </c>
      <c r="H1859" s="97">
        <f>CENSO[[#This Row],[CAP (cm)]]/PI()</f>
        <v>65.253526667677093</v>
      </c>
      <c r="I1859" s="64">
        <v>22</v>
      </c>
      <c r="J1859" s="96">
        <f>(PI()*(CENSO[[#This Row],[DAP (cm)]]^2))/40000</f>
        <v>0.33442432417184514</v>
      </c>
      <c r="K1859" s="96">
        <f>CENSO[[#This Row],[g (m²)]]*CENSO[[#This Row],[H (m)]]*0.7</f>
        <v>5.150134592246415</v>
      </c>
      <c r="L1859" s="64">
        <v>1</v>
      </c>
      <c r="M1859" s="65">
        <v>366785.299999999</v>
      </c>
      <c r="N1859" s="87">
        <v>9707668.5999999903</v>
      </c>
      <c r="O1859" s="87" t="s">
        <v>1228</v>
      </c>
      <c r="P1859" s="87" t="str">
        <f>VLOOKUP(CENSO[[#This Row],[DAP (cm)]],CD[],2,TRUE)</f>
        <v>TORA</v>
      </c>
      <c r="Q1859" s="87" t="str">
        <f>VLOOKUP(CENSO[[#This Row],[DAP (cm)]],DD[],2,TRUE)</f>
        <v>60├ 70</v>
      </c>
      <c r="R1859" s="87" t="str" cm="1">
        <f t="array" ref="R1859">INDEX(_xlfn.TEXTSPLIT(CENSO[[#This Row],[NOME CIENTIFICO]]," "),1)</f>
        <v>Couratari</v>
      </c>
      <c r="S1859" s="98" t="s">
        <v>1004</v>
      </c>
      <c r="T1859" s="87">
        <f>_xlfn.MINIFS(CENSO[DAP (cm)],CENSO[NOME CIENTIFICO],CENSO[[#This Row],[NOME CIENTIFICO]])</f>
        <v>38.833806114422465</v>
      </c>
      <c r="U18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59" s="87" t="str">
        <f>IF(CENSO[[#This Row],[DAP (cm)]]&lt;CENSO[[#This Row],[DMCE (cm)]],"DAP &lt; DMCE","DAP ≥ DMCE")</f>
        <v>DAP ≥ DMCE</v>
      </c>
      <c r="W1859" s="87" t="str">
        <f>IF(CENSO[[#This Row],[DAP (cm)]]&gt;200, "Superior", "Inferior")</f>
        <v>Inferior</v>
      </c>
      <c r="X1859" s="87" t="str">
        <f>VLOOKUP(CENSO[[#This Row],[NOME COMUM]],ESPECIES[],4,FALSE)</f>
        <v>Não</v>
      </c>
      <c r="Y1859" s="87" t="str">
        <f>IF(IFERROR(VLOOKUP(CENSO[[#This Row],[NOME COMUM]],COMERCIAIS[],2, FALSE), "Não") &lt;&gt; "Não", "Sim", "Não")</f>
        <v>Sim</v>
      </c>
      <c r="Z1859" s="133">
        <f>CENSO[[#This Row],[g (m²)]]/SUM(AEEF[AEEF-UT])</f>
        <v>5.8512273416477215E-4</v>
      </c>
      <c r="AA1859" s="133">
        <f>CENSO[[#This Row],[v (m³)]]/SUM(AEEF[AEEF-UT])</f>
        <v>9.01089010613749E-3</v>
      </c>
    </row>
    <row r="1860" spans="1:27" ht="14">
      <c r="A1860" s="86">
        <v>1</v>
      </c>
      <c r="B1860" s="86">
        <v>1</v>
      </c>
      <c r="C1860" s="63">
        <v>57</v>
      </c>
      <c r="D1860" s="63">
        <v>1859</v>
      </c>
      <c r="E1860" s="63" t="str">
        <f>VLOOKUP(CENSO[[#This Row],[NOME COMUM]],ESPECIES[],2,FALSE)</f>
        <v>Copaifera guianensis Desf.</v>
      </c>
      <c r="F1860" s="64" t="s">
        <v>7</v>
      </c>
      <c r="G1860" s="64">
        <v>213</v>
      </c>
      <c r="H1860" s="97">
        <f>CENSO[[#This Row],[CAP (cm)]]/PI()</f>
        <v>67.800005757147417</v>
      </c>
      <c r="I1860" s="64">
        <v>20</v>
      </c>
      <c r="J1860" s="96">
        <f>(PI()*(CENSO[[#This Row],[DAP (cm)]]^2))/40000</f>
        <v>0.36103503065681003</v>
      </c>
      <c r="K1860" s="96">
        <f>CENSO[[#This Row],[g (m²)]]*CENSO[[#This Row],[H (m)]]*0.7</f>
        <v>5.0544904291953401</v>
      </c>
      <c r="L1860" s="64">
        <v>1</v>
      </c>
      <c r="M1860" s="65">
        <v>366786.299999999</v>
      </c>
      <c r="N1860" s="87">
        <v>9707673.0999999903</v>
      </c>
      <c r="O1860" s="87" t="s">
        <v>1227</v>
      </c>
      <c r="P1860" s="87" t="str">
        <f>VLOOKUP(CENSO[[#This Row],[DAP (cm)]],CD[],2,TRUE)</f>
        <v>TORA</v>
      </c>
      <c r="Q1860" s="87" t="str">
        <f>VLOOKUP(CENSO[[#This Row],[DAP (cm)]],DD[],2,TRUE)</f>
        <v>60├ 70</v>
      </c>
      <c r="R1860" s="87" t="str" cm="1">
        <f t="array" ref="R1860">INDEX(_xlfn.TEXTSPLIT(CENSO[[#This Row],[NOME CIENTIFICO]]," "),1)</f>
        <v>Copaifera</v>
      </c>
      <c r="S1860" s="98" t="s">
        <v>1004</v>
      </c>
      <c r="T1860" s="87">
        <f>_xlfn.MINIFS(CENSO[DAP (cm)],CENSO[NOME CIENTIFICO],CENSO[[#This Row],[NOME CIENTIFICO]])</f>
        <v>51.884511447957884</v>
      </c>
      <c r="U18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61.884511447957884</v>
      </c>
      <c r="V1860" s="87" t="str">
        <f>IF(CENSO[[#This Row],[DAP (cm)]]&lt;CENSO[[#This Row],[DMCE (cm)]],"DAP &lt; DMCE","DAP ≥ DMCE")</f>
        <v>DAP ≥ DMCE</v>
      </c>
      <c r="W1860" s="87" t="str">
        <f>IF(CENSO[[#This Row],[DAP (cm)]]&gt;200, "Superior", "Inferior")</f>
        <v>Inferior</v>
      </c>
      <c r="X1860" s="87" t="str">
        <f>VLOOKUP(CENSO[[#This Row],[NOME COMUM]],ESPECIES[],4,FALSE)</f>
        <v>Não</v>
      </c>
      <c r="Y1860" s="87" t="str">
        <f>IF(IFERROR(VLOOKUP(CENSO[[#This Row],[NOME COMUM]],COMERCIAIS[],2, FALSE), "Não") &lt;&gt; "Não", "Sim", "Não")</f>
        <v>Não</v>
      </c>
      <c r="Z1860" s="133">
        <f>CENSO[[#This Row],[g (m²)]]/SUM(AEEF[AEEF-UT])</f>
        <v>6.3168193518909092E-4</v>
      </c>
      <c r="AA1860" s="133">
        <f>CENSO[[#This Row],[v (m³)]]/SUM(AEEF[AEEF-UT])</f>
        <v>8.843547092647272E-3</v>
      </c>
    </row>
    <row r="1861" spans="1:27" ht="14">
      <c r="A1861" s="86">
        <v>1</v>
      </c>
      <c r="B1861" s="86">
        <v>1</v>
      </c>
      <c r="C1861" s="63">
        <v>57</v>
      </c>
      <c r="D1861" s="63">
        <v>1860</v>
      </c>
      <c r="E1861" s="63" t="str">
        <f>VLOOKUP(CENSO[[#This Row],[NOME COMUM]],ESPECIES[],2,FALSE)</f>
        <v>Astronium lecointei Ducke</v>
      </c>
      <c r="F1861" s="64" t="s">
        <v>5</v>
      </c>
      <c r="G1861" s="64">
        <v>300</v>
      </c>
      <c r="H1861" s="97">
        <f>CENSO[[#This Row],[CAP (cm)]]/PI()</f>
        <v>95.4929658551372</v>
      </c>
      <c r="I1861" s="64">
        <v>24</v>
      </c>
      <c r="J1861" s="96">
        <f>(PI()*(CENSO[[#This Row],[DAP (cm)]]^2))/40000</f>
        <v>0.7161972439135289</v>
      </c>
      <c r="K1861" s="96">
        <f>CENSO[[#This Row],[g (m²)]]*CENSO[[#This Row],[H (m)]]*0.7</f>
        <v>12.032113697747286</v>
      </c>
      <c r="L1861" s="64">
        <v>1</v>
      </c>
      <c r="M1861" s="65">
        <v>366888.4</v>
      </c>
      <c r="N1861" s="87">
        <v>9707528.8000000007</v>
      </c>
      <c r="O1861" s="87" t="s">
        <v>1228</v>
      </c>
      <c r="P1861" s="87" t="str">
        <f>VLOOKUP(CENSO[[#This Row],[DAP (cm)]],CD[],2,TRUE)</f>
        <v>TORA</v>
      </c>
      <c r="Q1861" s="87" t="str">
        <f>VLOOKUP(CENSO[[#This Row],[DAP (cm)]],DD[],2,TRUE)</f>
        <v>90├ 100</v>
      </c>
      <c r="R1861" s="87" t="str" cm="1">
        <f t="array" ref="R1861">INDEX(_xlfn.TEXTSPLIT(CENSO[[#This Row],[NOME CIENTIFICO]]," "),1)</f>
        <v>Astronium</v>
      </c>
      <c r="S1861" s="98" t="s">
        <v>1004</v>
      </c>
      <c r="T1861" s="87">
        <f>_xlfn.MINIFS(CENSO[DAP (cm)],CENSO[NOME CIENTIFICO],CENSO[[#This Row],[NOME CIENTIFICO]])</f>
        <v>40.107045659157627</v>
      </c>
      <c r="U18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861" s="87" t="str">
        <f>IF(CENSO[[#This Row],[DAP (cm)]]&lt;CENSO[[#This Row],[DMCE (cm)]],"DAP &lt; DMCE","DAP ≥ DMCE")</f>
        <v>DAP ≥ DMCE</v>
      </c>
      <c r="W1861" s="87" t="str">
        <f>IF(CENSO[[#This Row],[DAP (cm)]]&gt;200, "Superior", "Inferior")</f>
        <v>Inferior</v>
      </c>
      <c r="X1861" s="87" t="str">
        <f>VLOOKUP(CENSO[[#This Row],[NOME COMUM]],ESPECIES[],4,FALSE)</f>
        <v>Não</v>
      </c>
      <c r="Y1861" s="87" t="str">
        <f>IF(IFERROR(VLOOKUP(CENSO[[#This Row],[NOME COMUM]],COMERCIAIS[],2, FALSE), "Não") &lt;&gt; "Não", "Sim", "Não")</f>
        <v>Sim</v>
      </c>
      <c r="Z1861" s="133">
        <f>CENSO[[#This Row],[g (m²)]]/SUM(AEEF[AEEF-UT])</f>
        <v>1.2530885443148001E-3</v>
      </c>
      <c r="AA1861" s="133">
        <f>CENSO[[#This Row],[v (m³)]]/SUM(AEEF[AEEF-UT])</f>
        <v>2.1051887544488643E-2</v>
      </c>
    </row>
    <row r="1862" spans="1:27" ht="14">
      <c r="A1862" s="86">
        <v>1</v>
      </c>
      <c r="B1862" s="86">
        <v>1</v>
      </c>
      <c r="C1862" s="63">
        <v>57</v>
      </c>
      <c r="D1862" s="63">
        <v>1861</v>
      </c>
      <c r="E1862" s="63" t="str">
        <f>VLOOKUP(CENSO[[#This Row],[NOME COMUM]],ESPECIES[],2,FALSE)</f>
        <v>Astronium lecointei Ducke</v>
      </c>
      <c r="F1862" s="64" t="s">
        <v>5</v>
      </c>
      <c r="G1862" s="64">
        <v>386</v>
      </c>
      <c r="H1862" s="97">
        <f>CENSO[[#This Row],[CAP (cm)]]/PI()</f>
        <v>122.8676160669432</v>
      </c>
      <c r="I1862" s="64">
        <v>25</v>
      </c>
      <c r="J1862" s="96">
        <f>(PI()*(CENSO[[#This Row],[DAP (cm)]]^2))/40000</f>
        <v>1.1856724950460018</v>
      </c>
      <c r="K1862" s="96">
        <f>CENSO[[#This Row],[g (m²)]]*CENSO[[#This Row],[H (m)]]*0.7</f>
        <v>20.749268663305031</v>
      </c>
      <c r="L1862" s="64">
        <v>1</v>
      </c>
      <c r="M1862" s="65">
        <v>366748</v>
      </c>
      <c r="N1862" s="87">
        <v>9707679</v>
      </c>
      <c r="O1862" s="87" t="s">
        <v>1228</v>
      </c>
      <c r="P1862" s="87" t="str">
        <f>VLOOKUP(CENSO[[#This Row],[DAP (cm)]],CD[],2,TRUE)</f>
        <v>TORA</v>
      </c>
      <c r="Q1862" s="87" t="str">
        <f>VLOOKUP(CENSO[[#This Row],[DAP (cm)]],DD[],2,TRUE)</f>
        <v>120├ 130</v>
      </c>
      <c r="R1862" s="87" t="str" cm="1">
        <f t="array" ref="R1862">INDEX(_xlfn.TEXTSPLIT(CENSO[[#This Row],[NOME CIENTIFICO]]," "),1)</f>
        <v>Astronium</v>
      </c>
      <c r="S1862" s="98" t="s">
        <v>1004</v>
      </c>
      <c r="T1862" s="87">
        <f>_xlfn.MINIFS(CENSO[DAP (cm)],CENSO[NOME CIENTIFICO],CENSO[[#This Row],[NOME CIENTIFICO]])</f>
        <v>40.107045659157627</v>
      </c>
      <c r="U18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862" s="87" t="str">
        <f>IF(CENSO[[#This Row],[DAP (cm)]]&lt;CENSO[[#This Row],[DMCE (cm)]],"DAP &lt; DMCE","DAP ≥ DMCE")</f>
        <v>DAP ≥ DMCE</v>
      </c>
      <c r="W1862" s="87" t="str">
        <f>IF(CENSO[[#This Row],[DAP (cm)]]&gt;200, "Superior", "Inferior")</f>
        <v>Inferior</v>
      </c>
      <c r="X1862" s="87" t="str">
        <f>VLOOKUP(CENSO[[#This Row],[NOME COMUM]],ESPECIES[],4,FALSE)</f>
        <v>Não</v>
      </c>
      <c r="Y1862" s="87" t="str">
        <f>IF(IFERROR(VLOOKUP(CENSO[[#This Row],[NOME COMUM]],COMERCIAIS[],2, FALSE), "Não") &lt;&gt; "Não", "Sim", "Não")</f>
        <v>Sim</v>
      </c>
      <c r="Z1862" s="133">
        <f>CENSO[[#This Row],[g (m²)]]/SUM(AEEF[AEEF-UT])</f>
        <v>2.0745020083191997E-3</v>
      </c>
      <c r="AA1862" s="133">
        <f>CENSO[[#This Row],[v (m³)]]/SUM(AEEF[AEEF-UT])</f>
        <v>3.6303785145585993E-2</v>
      </c>
    </row>
    <row r="1863" spans="1:27" ht="14">
      <c r="A1863" s="86">
        <v>1</v>
      </c>
      <c r="B1863" s="86">
        <v>1</v>
      </c>
      <c r="C1863" s="63">
        <v>57</v>
      </c>
      <c r="D1863" s="63">
        <v>1862</v>
      </c>
      <c r="E1863" s="63" t="str">
        <f>VLOOKUP(CENSO[[#This Row],[NOME COMUM]],ESPECIES[],2,FALSE)</f>
        <v>Licania octandra</v>
      </c>
      <c r="F1863" s="64" t="s">
        <v>21</v>
      </c>
      <c r="G1863" s="64">
        <v>183</v>
      </c>
      <c r="H1863" s="97">
        <f>CENSO[[#This Row],[CAP (cm)]]/PI()</f>
        <v>58.250709171633694</v>
      </c>
      <c r="I1863" s="64">
        <v>20</v>
      </c>
      <c r="J1863" s="96">
        <f>(PI()*(CENSO[[#This Row],[DAP (cm)]]^2))/40000</f>
        <v>0.26649699446022412</v>
      </c>
      <c r="K1863" s="96">
        <f>CENSO[[#This Row],[g (m²)]]*CENSO[[#This Row],[H (m)]]*0.7</f>
        <v>3.7309579224431371</v>
      </c>
      <c r="L1863" s="64">
        <v>2</v>
      </c>
      <c r="M1863" s="65">
        <v>366732.5</v>
      </c>
      <c r="N1863" s="87">
        <v>9707690</v>
      </c>
      <c r="O1863" s="87" t="s">
        <v>1227</v>
      </c>
      <c r="P1863" s="87" t="str">
        <f>VLOOKUP(CENSO[[#This Row],[DAP (cm)]],CD[],2,TRUE)</f>
        <v>TORA</v>
      </c>
      <c r="Q1863" s="87" t="str">
        <f>VLOOKUP(CENSO[[#This Row],[DAP (cm)]],DD[],2,TRUE)</f>
        <v>50├ 60</v>
      </c>
      <c r="R1863" s="87" t="str" cm="1">
        <f t="array" ref="R1863">INDEX(_xlfn.TEXTSPLIT(CENSO[[#This Row],[NOME CIENTIFICO]]," "),1)</f>
        <v>Licania</v>
      </c>
      <c r="S1863" s="98" t="s">
        <v>1004</v>
      </c>
      <c r="T1863" s="87">
        <f>_xlfn.MINIFS(CENSO[DAP (cm)],CENSO[NOME CIENTIFICO],CENSO[[#This Row],[NOME CIENTIFICO]])</f>
        <v>41.38028520389279</v>
      </c>
      <c r="U18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863" s="87" t="str">
        <f>IF(CENSO[[#This Row],[DAP (cm)]]&lt;CENSO[[#This Row],[DMCE (cm)]],"DAP &lt; DMCE","DAP ≥ DMCE")</f>
        <v>DAP ≥ DMCE</v>
      </c>
      <c r="W1863" s="87" t="str">
        <f>IF(CENSO[[#This Row],[DAP (cm)]]&gt;200, "Superior", "Inferior")</f>
        <v>Inferior</v>
      </c>
      <c r="X1863" s="87" t="str">
        <f>VLOOKUP(CENSO[[#This Row],[NOME COMUM]],ESPECIES[],4,FALSE)</f>
        <v>Não</v>
      </c>
      <c r="Y1863" s="87" t="str">
        <f>IF(IFERROR(VLOOKUP(CENSO[[#This Row],[NOME COMUM]],COMERCIAIS[],2, FALSE), "Não") &lt;&gt; "Não", "Sim", "Não")</f>
        <v>Não</v>
      </c>
      <c r="Z1863" s="133">
        <f>CENSO[[#This Row],[g (m²)]]/SUM(AEEF[AEEF-UT])</f>
        <v>4.6627424733953712E-4</v>
      </c>
      <c r="AA1863" s="133">
        <f>CENSO[[#This Row],[v (m³)]]/SUM(AEEF[AEEF-UT])</f>
        <v>6.5278394627535192E-3</v>
      </c>
    </row>
    <row r="1864" spans="1:27" ht="14">
      <c r="A1864" s="86">
        <v>1</v>
      </c>
      <c r="B1864" s="86">
        <v>1</v>
      </c>
      <c r="C1864" s="63">
        <v>57</v>
      </c>
      <c r="D1864" s="63">
        <v>1863</v>
      </c>
      <c r="E1864" s="63" t="str">
        <f>VLOOKUP(CENSO[[#This Row],[NOME COMUM]],ESPECIES[],2,FALSE)</f>
        <v>Buchenavia capitata (Vahl) Eichler</v>
      </c>
      <c r="F1864" s="64" t="s">
        <v>10</v>
      </c>
      <c r="G1864" s="64">
        <v>300</v>
      </c>
      <c r="H1864" s="97">
        <f>CENSO[[#This Row],[CAP (cm)]]/PI()</f>
        <v>95.4929658551372</v>
      </c>
      <c r="I1864" s="64">
        <v>20</v>
      </c>
      <c r="J1864" s="96">
        <f>(PI()*(CENSO[[#This Row],[DAP (cm)]]^2))/40000</f>
        <v>0.7161972439135289</v>
      </c>
      <c r="K1864" s="96">
        <f>CENSO[[#This Row],[g (m²)]]*CENSO[[#This Row],[H (m)]]*0.7</f>
        <v>10.026761414789403</v>
      </c>
      <c r="L1864" s="64">
        <v>1</v>
      </c>
      <c r="M1864" s="65">
        <v>366701</v>
      </c>
      <c r="N1864" s="87">
        <v>9707757.1999999899</v>
      </c>
      <c r="O1864" s="87" t="s">
        <v>1227</v>
      </c>
      <c r="P1864" s="87" t="str">
        <f>VLOOKUP(CENSO[[#This Row],[DAP (cm)]],CD[],2,TRUE)</f>
        <v>TORA</v>
      </c>
      <c r="Q1864" s="87" t="str">
        <f>VLOOKUP(CENSO[[#This Row],[DAP (cm)]],DD[],2,TRUE)</f>
        <v>90├ 100</v>
      </c>
      <c r="R1864" s="87" t="str" cm="1">
        <f t="array" ref="R1864">INDEX(_xlfn.TEXTSPLIT(CENSO[[#This Row],[NOME CIENTIFICO]]," "),1)</f>
        <v>Buchenavia</v>
      </c>
      <c r="S1864" s="98" t="s">
        <v>1004</v>
      </c>
      <c r="T1864" s="87">
        <f>_xlfn.MINIFS(CENSO[DAP (cm)],CENSO[NOME CIENTIFICO],CENSO[[#This Row],[NOME CIENTIFICO]])</f>
        <v>41.38028520389279</v>
      </c>
      <c r="U18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864" s="87" t="str">
        <f>IF(CENSO[[#This Row],[DAP (cm)]]&lt;CENSO[[#This Row],[DMCE (cm)]],"DAP &lt; DMCE","DAP ≥ DMCE")</f>
        <v>DAP ≥ DMCE</v>
      </c>
      <c r="W1864" s="87" t="str">
        <f>IF(CENSO[[#This Row],[DAP (cm)]]&gt;200, "Superior", "Inferior")</f>
        <v>Inferior</v>
      </c>
      <c r="X1864" s="87" t="str">
        <f>VLOOKUP(CENSO[[#This Row],[NOME COMUM]],ESPECIES[],4,FALSE)</f>
        <v>Não</v>
      </c>
      <c r="Y1864" s="87" t="str">
        <f>IF(IFERROR(VLOOKUP(CENSO[[#This Row],[NOME COMUM]],COMERCIAIS[],2, FALSE), "Não") &lt;&gt; "Não", "Sim", "Não")</f>
        <v>Não</v>
      </c>
      <c r="Z1864" s="133">
        <f>CENSO[[#This Row],[g (m²)]]/SUM(AEEF[AEEF-UT])</f>
        <v>1.2530885443148001E-3</v>
      </c>
      <c r="AA1864" s="133">
        <f>CENSO[[#This Row],[v (m³)]]/SUM(AEEF[AEEF-UT])</f>
        <v>1.75432396204072E-2</v>
      </c>
    </row>
    <row r="1865" spans="1:27" ht="14">
      <c r="A1865" s="86">
        <v>1</v>
      </c>
      <c r="B1865" s="86">
        <v>1</v>
      </c>
      <c r="C1865" s="63">
        <v>57</v>
      </c>
      <c r="D1865" s="63">
        <v>1864</v>
      </c>
      <c r="E1865" s="63" t="str">
        <f>VLOOKUP(CENSO[[#This Row],[NOME COMUM]],ESPECIES[],2,FALSE)</f>
        <v>Astronium lecointei Ducke</v>
      </c>
      <c r="F1865" s="64" t="s">
        <v>5</v>
      </c>
      <c r="G1865" s="64">
        <v>190</v>
      </c>
      <c r="H1865" s="97">
        <f>CENSO[[#This Row],[CAP (cm)]]/PI()</f>
        <v>60.478878374920228</v>
      </c>
      <c r="I1865" s="64">
        <v>21</v>
      </c>
      <c r="J1865" s="96">
        <f>(PI()*(CENSO[[#This Row],[DAP (cm)]]^2))/40000</f>
        <v>0.28727467228087106</v>
      </c>
      <c r="K1865" s="96">
        <f>CENSO[[#This Row],[g (m²)]]*CENSO[[#This Row],[H (m)]]*0.7</f>
        <v>4.2229376825288041</v>
      </c>
      <c r="L1865" s="64">
        <v>1</v>
      </c>
      <c r="M1865" s="65">
        <v>366623.9</v>
      </c>
      <c r="N1865" s="87">
        <v>9707822.6999999899</v>
      </c>
      <c r="O1865" s="87" t="s">
        <v>1228</v>
      </c>
      <c r="P1865" s="87" t="str">
        <f>VLOOKUP(CENSO[[#This Row],[DAP (cm)]],CD[],2,TRUE)</f>
        <v>TORA</v>
      </c>
      <c r="Q1865" s="87" t="str">
        <f>VLOOKUP(CENSO[[#This Row],[DAP (cm)]],DD[],2,TRUE)</f>
        <v>60├ 70</v>
      </c>
      <c r="R1865" s="87" t="str" cm="1">
        <f t="array" ref="R1865">INDEX(_xlfn.TEXTSPLIT(CENSO[[#This Row],[NOME CIENTIFICO]]," "),1)</f>
        <v>Astronium</v>
      </c>
      <c r="S1865" s="98" t="s">
        <v>1004</v>
      </c>
      <c r="T1865" s="87">
        <f>_xlfn.MINIFS(CENSO[DAP (cm)],CENSO[NOME CIENTIFICO],CENSO[[#This Row],[NOME CIENTIFICO]])</f>
        <v>40.107045659157627</v>
      </c>
      <c r="U18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865" s="87" t="str">
        <f>IF(CENSO[[#This Row],[DAP (cm)]]&lt;CENSO[[#This Row],[DMCE (cm)]],"DAP &lt; DMCE","DAP ≥ DMCE")</f>
        <v>DAP ≥ DMCE</v>
      </c>
      <c r="W1865" s="87" t="str">
        <f>IF(CENSO[[#This Row],[DAP (cm)]]&gt;200, "Superior", "Inferior")</f>
        <v>Inferior</v>
      </c>
      <c r="X1865" s="87" t="str">
        <f>VLOOKUP(CENSO[[#This Row],[NOME COMUM]],ESPECIES[],4,FALSE)</f>
        <v>Não</v>
      </c>
      <c r="Y1865" s="87" t="str">
        <f>IF(IFERROR(VLOOKUP(CENSO[[#This Row],[NOME COMUM]],COMERCIAIS[],2, FALSE), "Não") &lt;&gt; "Não", "Sim", "Não")</f>
        <v>Sim</v>
      </c>
      <c r="Z1865" s="133">
        <f>CENSO[[#This Row],[g (m²)]]/SUM(AEEF[AEEF-UT])</f>
        <v>5.0262773833071434E-4</v>
      </c>
      <c r="AA1865" s="133">
        <f>CENSO[[#This Row],[v (m³)]]/SUM(AEEF[AEEF-UT])</f>
        <v>7.388627753461499E-3</v>
      </c>
    </row>
    <row r="1866" spans="1:27" ht="14">
      <c r="A1866" s="86">
        <v>1</v>
      </c>
      <c r="B1866" s="86">
        <v>1</v>
      </c>
      <c r="C1866" s="63">
        <v>57</v>
      </c>
      <c r="D1866" s="63">
        <v>1865</v>
      </c>
      <c r="E1866" s="63" t="str">
        <f>VLOOKUP(CENSO[[#This Row],[NOME COMUM]],ESPECIES[],2,FALSE)</f>
        <v>Piptadenia suaveolens Miq.</v>
      </c>
      <c r="F1866" s="64" t="s">
        <v>22</v>
      </c>
      <c r="G1866" s="64">
        <v>200</v>
      </c>
      <c r="H1866" s="97">
        <f>CENSO[[#This Row],[CAP (cm)]]/PI()</f>
        <v>63.661977236758133</v>
      </c>
      <c r="I1866" s="64">
        <v>16</v>
      </c>
      <c r="J1866" s="96">
        <f>(PI()*(CENSO[[#This Row],[DAP (cm)]]^2))/40000</f>
        <v>0.31830988618379064</v>
      </c>
      <c r="K1866" s="96">
        <f>CENSO[[#This Row],[g (m²)]]*CENSO[[#This Row],[H (m)]]*0.7</f>
        <v>3.565070725258455</v>
      </c>
      <c r="L1866" s="64">
        <v>1</v>
      </c>
      <c r="M1866" s="65">
        <v>366616.4</v>
      </c>
      <c r="N1866" s="87">
        <v>9707822.6999999899</v>
      </c>
      <c r="O1866" s="87" t="s">
        <v>1228</v>
      </c>
      <c r="P1866" s="87" t="str">
        <f>VLOOKUP(CENSO[[#This Row],[DAP (cm)]],CD[],2,TRUE)</f>
        <v>TORA</v>
      </c>
      <c r="Q1866" s="87" t="str">
        <f>VLOOKUP(CENSO[[#This Row],[DAP (cm)]],DD[],2,TRUE)</f>
        <v>60├ 70</v>
      </c>
      <c r="R1866" s="87" t="str" cm="1">
        <f t="array" ref="R1866">INDEX(_xlfn.TEXTSPLIT(CENSO[[#This Row],[NOME CIENTIFICO]]," "),1)</f>
        <v>Piptadenia</v>
      </c>
      <c r="S1866" s="98" t="s">
        <v>1004</v>
      </c>
      <c r="T1866" s="87">
        <f>_xlfn.MINIFS(CENSO[DAP (cm)],CENSO[NOME CIENTIFICO],CENSO[[#This Row],[NOME CIENTIFICO]])</f>
        <v>39.788735772973837</v>
      </c>
      <c r="U18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66" s="87" t="str">
        <f>IF(CENSO[[#This Row],[DAP (cm)]]&lt;CENSO[[#This Row],[DMCE (cm)]],"DAP &lt; DMCE","DAP ≥ DMCE")</f>
        <v>DAP ≥ DMCE</v>
      </c>
      <c r="W1866" s="87" t="str">
        <f>IF(CENSO[[#This Row],[DAP (cm)]]&gt;200, "Superior", "Inferior")</f>
        <v>Inferior</v>
      </c>
      <c r="X1866" s="87" t="str">
        <f>VLOOKUP(CENSO[[#This Row],[NOME COMUM]],ESPECIES[],4,FALSE)</f>
        <v>Não</v>
      </c>
      <c r="Y1866" s="87" t="str">
        <f>IF(IFERROR(VLOOKUP(CENSO[[#This Row],[NOME COMUM]],COMERCIAIS[],2, FALSE), "Não") &lt;&gt; "Não", "Sim", "Não")</f>
        <v>Sim</v>
      </c>
      <c r="Z1866" s="133">
        <f>CENSO[[#This Row],[g (m²)]]/SUM(AEEF[AEEF-UT])</f>
        <v>5.5692824191768894E-4</v>
      </c>
      <c r="AA1866" s="133">
        <f>CENSO[[#This Row],[v (m³)]]/SUM(AEEF[AEEF-UT])</f>
        <v>6.2375963094781156E-3</v>
      </c>
    </row>
    <row r="1867" spans="1:27" ht="14">
      <c r="A1867" s="86">
        <v>1</v>
      </c>
      <c r="B1867" s="86">
        <v>1</v>
      </c>
      <c r="C1867" s="63">
        <v>57</v>
      </c>
      <c r="D1867" s="63">
        <v>1866</v>
      </c>
      <c r="E1867" s="63" t="str">
        <f>VLOOKUP(CENSO[[#This Row],[NOME COMUM]],ESPECIES[],2,FALSE)</f>
        <v>Buchenavia capitata (Vahl) Eichler</v>
      </c>
      <c r="F1867" s="64" t="s">
        <v>10</v>
      </c>
      <c r="G1867" s="64">
        <v>138</v>
      </c>
      <c r="H1867" s="97">
        <f>CENSO[[#This Row],[CAP (cm)]]/PI()</f>
        <v>43.926764293363114</v>
      </c>
      <c r="I1867" s="64">
        <v>21</v>
      </c>
      <c r="J1867" s="96">
        <f>(PI()*(CENSO[[#This Row],[DAP (cm)]]^2))/40000</f>
        <v>0.15154733681210272</v>
      </c>
      <c r="K1867" s="96">
        <f>CENSO[[#This Row],[g (m²)]]*CENSO[[#This Row],[H (m)]]*0.7</f>
        <v>2.22774585113791</v>
      </c>
      <c r="L1867" s="64">
        <v>1</v>
      </c>
      <c r="M1867" s="65">
        <v>366588.799999999</v>
      </c>
      <c r="N1867" s="87">
        <v>9707794.9000000004</v>
      </c>
      <c r="O1867" s="98" t="s">
        <v>1225</v>
      </c>
      <c r="P1867" s="87" t="str">
        <f>VLOOKUP(CENSO[[#This Row],[DAP (cm)]],CD[],2,TRUE)</f>
        <v>TORETE</v>
      </c>
      <c r="Q1867" s="87" t="str">
        <f>VLOOKUP(CENSO[[#This Row],[DAP (cm)]],DD[],2,TRUE)</f>
        <v>40├ 50</v>
      </c>
      <c r="R1867" s="87" t="str" cm="1">
        <f t="array" ref="R1867">INDEX(_xlfn.TEXTSPLIT(CENSO[[#This Row],[NOME CIENTIFICO]]," "),1)</f>
        <v>Buchenavia</v>
      </c>
      <c r="S1867" s="98" t="s">
        <v>1004</v>
      </c>
      <c r="T1867" s="87">
        <f>_xlfn.MINIFS(CENSO[DAP (cm)],CENSO[NOME CIENTIFICO],CENSO[[#This Row],[NOME CIENTIFICO]])</f>
        <v>41.38028520389279</v>
      </c>
      <c r="U18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867" s="87" t="str">
        <f>IF(CENSO[[#This Row],[DAP (cm)]]&lt;CENSO[[#This Row],[DMCE (cm)]],"DAP &lt; DMCE","DAP ≥ DMCE")</f>
        <v>DAP &lt; DMCE</v>
      </c>
      <c r="W1867" s="87" t="str">
        <f>IF(CENSO[[#This Row],[DAP (cm)]]&gt;200, "Superior", "Inferior")</f>
        <v>Inferior</v>
      </c>
      <c r="X1867" s="87" t="str">
        <f>VLOOKUP(CENSO[[#This Row],[NOME COMUM]],ESPECIES[],4,FALSE)</f>
        <v>Não</v>
      </c>
      <c r="Y1867" s="87" t="str">
        <f>IF(IFERROR(VLOOKUP(CENSO[[#This Row],[NOME COMUM]],COMERCIAIS[],2, FALSE), "Não") &lt;&gt; "Não", "Sim", "Não")</f>
        <v>Não</v>
      </c>
      <c r="Z1867" s="133">
        <f>CENSO[[#This Row],[g (m²)]]/SUM(AEEF[AEEF-UT])</f>
        <v>2.651535359770117E-4</v>
      </c>
      <c r="AA1867" s="133">
        <f>CENSO[[#This Row],[v (m³)]]/SUM(AEEF[AEEF-UT])</f>
        <v>3.8977569788620722E-3</v>
      </c>
    </row>
    <row r="1868" spans="1:27" ht="14">
      <c r="A1868" s="86">
        <v>1</v>
      </c>
      <c r="B1868" s="86">
        <v>1</v>
      </c>
      <c r="C1868" s="63">
        <v>57</v>
      </c>
      <c r="D1868" s="63">
        <v>1867</v>
      </c>
      <c r="E1868" s="63" t="str">
        <f>VLOOKUP(CENSO[[#This Row],[NOME COMUM]],ESPECIES[],2,FALSE)</f>
        <v>Couratari guianensis Aubl.</v>
      </c>
      <c r="F1868" s="64" t="s">
        <v>6</v>
      </c>
      <c r="G1868" s="64">
        <v>136</v>
      </c>
      <c r="H1868" s="97">
        <f>CENSO[[#This Row],[CAP (cm)]]/PI()</f>
        <v>43.290144520995533</v>
      </c>
      <c r="I1868" s="64">
        <v>21</v>
      </c>
      <c r="J1868" s="96">
        <f>(PI()*(CENSO[[#This Row],[DAP (cm)]]^2))/40000</f>
        <v>0.14718649137138479</v>
      </c>
      <c r="K1868" s="96">
        <f>CENSO[[#This Row],[g (m²)]]*CENSO[[#This Row],[H (m)]]*0.7</f>
        <v>2.1636414231593561</v>
      </c>
      <c r="L1868" s="64">
        <v>1</v>
      </c>
      <c r="M1868" s="65">
        <v>366511.4</v>
      </c>
      <c r="N1868" s="87">
        <v>9707867.8000000007</v>
      </c>
      <c r="O1868" s="98" t="s">
        <v>1225</v>
      </c>
      <c r="P1868" s="87" t="str">
        <f>VLOOKUP(CENSO[[#This Row],[DAP (cm)]],CD[],2,TRUE)</f>
        <v>TORETE</v>
      </c>
      <c r="Q1868" s="87" t="str">
        <f>VLOOKUP(CENSO[[#This Row],[DAP (cm)]],DD[],2,TRUE)</f>
        <v>40├ 50</v>
      </c>
      <c r="R1868" s="87" t="str" cm="1">
        <f t="array" ref="R1868">INDEX(_xlfn.TEXTSPLIT(CENSO[[#This Row],[NOME CIENTIFICO]]," "),1)</f>
        <v>Couratari</v>
      </c>
      <c r="S1868" s="98" t="s">
        <v>1004</v>
      </c>
      <c r="T1868" s="87">
        <f>_xlfn.MINIFS(CENSO[DAP (cm)],CENSO[NOME CIENTIFICO],CENSO[[#This Row],[NOME CIENTIFICO]])</f>
        <v>38.833806114422465</v>
      </c>
      <c r="U18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68" s="87" t="str">
        <f>IF(CENSO[[#This Row],[DAP (cm)]]&lt;CENSO[[#This Row],[DMCE (cm)]],"DAP &lt; DMCE","DAP ≥ DMCE")</f>
        <v>DAP &lt; DMCE</v>
      </c>
      <c r="W1868" s="87" t="str">
        <f>IF(CENSO[[#This Row],[DAP (cm)]]&gt;200, "Superior", "Inferior")</f>
        <v>Inferior</v>
      </c>
      <c r="X1868" s="87" t="str">
        <f>VLOOKUP(CENSO[[#This Row],[NOME COMUM]],ESPECIES[],4,FALSE)</f>
        <v>Não</v>
      </c>
      <c r="Y1868" s="87" t="str">
        <f>IF(IFERROR(VLOOKUP(CENSO[[#This Row],[NOME COMUM]],COMERCIAIS[],2, FALSE), "Não") &lt;&gt; "Não", "Sim", "Não")</f>
        <v>Sim</v>
      </c>
      <c r="Z1868" s="133">
        <f>CENSO[[#This Row],[g (m²)]]/SUM(AEEF[AEEF-UT])</f>
        <v>2.5752361906273934E-4</v>
      </c>
      <c r="AA1868" s="133">
        <f>CENSO[[#This Row],[v (m³)]]/SUM(AEEF[AEEF-UT])</f>
        <v>3.7855972002222684E-3</v>
      </c>
    </row>
    <row r="1869" spans="1:27" ht="14">
      <c r="A1869" s="86">
        <v>1</v>
      </c>
      <c r="B1869" s="86">
        <v>1</v>
      </c>
      <c r="C1869" s="63">
        <v>57</v>
      </c>
      <c r="D1869" s="63">
        <v>1868</v>
      </c>
      <c r="E1869" s="63" t="str">
        <f>VLOOKUP(CENSO[[#This Row],[NOME COMUM]],ESPECIES[],2,FALSE)</f>
        <v>Piptadenia suaveolens Miq.</v>
      </c>
      <c r="F1869" s="64" t="s">
        <v>22</v>
      </c>
      <c r="G1869" s="64">
        <v>314</v>
      </c>
      <c r="H1869" s="97">
        <f>CENSO[[#This Row],[CAP (cm)]]/PI()</f>
        <v>99.949304261710282</v>
      </c>
      <c r="I1869" s="64">
        <v>15</v>
      </c>
      <c r="J1869" s="96">
        <f>(PI()*(CENSO[[#This Row],[DAP (cm)]]^2))/40000</f>
        <v>0.78460203845442589</v>
      </c>
      <c r="K1869" s="96">
        <f>CENSO[[#This Row],[g (m²)]]*CENSO[[#This Row],[H (m)]]*0.7</f>
        <v>8.2383214037714705</v>
      </c>
      <c r="L1869" s="64">
        <v>1</v>
      </c>
      <c r="M1869" s="65">
        <v>366484.09999999899</v>
      </c>
      <c r="N1869" s="87">
        <v>9707891.3000000007</v>
      </c>
      <c r="O1869" s="87" t="s">
        <v>1228</v>
      </c>
      <c r="P1869" s="87" t="str">
        <f>VLOOKUP(CENSO[[#This Row],[DAP (cm)]],CD[],2,TRUE)</f>
        <v>TORA</v>
      </c>
      <c r="Q1869" s="87" t="str">
        <f>VLOOKUP(CENSO[[#This Row],[DAP (cm)]],DD[],2,TRUE)</f>
        <v>90├ 100</v>
      </c>
      <c r="R1869" s="87" t="str" cm="1">
        <f t="array" ref="R1869">INDEX(_xlfn.TEXTSPLIT(CENSO[[#This Row],[NOME CIENTIFICO]]," "),1)</f>
        <v>Piptadenia</v>
      </c>
      <c r="S1869" s="98" t="s">
        <v>1004</v>
      </c>
      <c r="T1869" s="87">
        <f>_xlfn.MINIFS(CENSO[DAP (cm)],CENSO[NOME CIENTIFICO],CENSO[[#This Row],[NOME CIENTIFICO]])</f>
        <v>39.788735772973837</v>
      </c>
      <c r="U18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69" s="87" t="str">
        <f>IF(CENSO[[#This Row],[DAP (cm)]]&lt;CENSO[[#This Row],[DMCE (cm)]],"DAP &lt; DMCE","DAP ≥ DMCE")</f>
        <v>DAP ≥ DMCE</v>
      </c>
      <c r="W1869" s="87" t="str">
        <f>IF(CENSO[[#This Row],[DAP (cm)]]&gt;200, "Superior", "Inferior")</f>
        <v>Inferior</v>
      </c>
      <c r="X1869" s="87" t="str">
        <f>VLOOKUP(CENSO[[#This Row],[NOME COMUM]],ESPECIES[],4,FALSE)</f>
        <v>Não</v>
      </c>
      <c r="Y1869" s="87" t="str">
        <f>IF(IFERROR(VLOOKUP(CENSO[[#This Row],[NOME COMUM]],COMERCIAIS[],2, FALSE), "Não") &lt;&gt; "Não", "Sim", "Não")</f>
        <v>Sim</v>
      </c>
      <c r="Z1869" s="133">
        <f>CENSO[[#This Row],[g (m²)]]/SUM(AEEF[AEEF-UT])</f>
        <v>1.3727724235029122E-3</v>
      </c>
      <c r="AA1869" s="133">
        <f>CENSO[[#This Row],[v (m³)]]/SUM(AEEF[AEEF-UT])</f>
        <v>1.4414110446780575E-2</v>
      </c>
    </row>
    <row r="1870" spans="1:27" ht="14">
      <c r="A1870" s="86">
        <v>1</v>
      </c>
      <c r="B1870" s="86">
        <v>1</v>
      </c>
      <c r="C1870" s="63">
        <v>57</v>
      </c>
      <c r="D1870" s="63">
        <v>1869</v>
      </c>
      <c r="E1870" s="63" t="str">
        <f>VLOOKUP(CENSO[[#This Row],[NOME COMUM]],ESPECIES[],2,FALSE)</f>
        <v>Platymiscium duckei Huber</v>
      </c>
      <c r="F1870" s="64" t="s">
        <v>42</v>
      </c>
      <c r="G1870" s="64">
        <v>180</v>
      </c>
      <c r="H1870" s="97">
        <f>CENSO[[#This Row],[CAP (cm)]]/PI()</f>
        <v>57.295779513082323</v>
      </c>
      <c r="I1870" s="64">
        <v>18</v>
      </c>
      <c r="J1870" s="96">
        <f>(PI()*(CENSO[[#This Row],[DAP (cm)]]^2))/40000</f>
        <v>0.25783100780887047</v>
      </c>
      <c r="K1870" s="96">
        <f>CENSO[[#This Row],[g (m²)]]*CENSO[[#This Row],[H (m)]]*0.7</f>
        <v>3.2486706983917677</v>
      </c>
      <c r="L1870" s="64">
        <v>1</v>
      </c>
      <c r="M1870" s="65">
        <v>366480.7</v>
      </c>
      <c r="N1870" s="87">
        <v>9707898.3000000007</v>
      </c>
      <c r="O1870" s="87" t="s">
        <v>1227</v>
      </c>
      <c r="P1870" s="87" t="str">
        <f>VLOOKUP(CENSO[[#This Row],[DAP (cm)]],CD[],2,TRUE)</f>
        <v>TORA</v>
      </c>
      <c r="Q1870" s="87" t="str">
        <f>VLOOKUP(CENSO[[#This Row],[DAP (cm)]],DD[],2,TRUE)</f>
        <v>50├ 60</v>
      </c>
      <c r="R1870" s="87" t="str" cm="1">
        <f t="array" ref="R1870">INDEX(_xlfn.TEXTSPLIT(CENSO[[#This Row],[NOME CIENTIFICO]]," "),1)</f>
        <v>Platymiscium</v>
      </c>
      <c r="S1870" s="98" t="s">
        <v>1004</v>
      </c>
      <c r="T1870" s="87">
        <f>_xlfn.MINIFS(CENSO[DAP (cm)],CENSO[NOME CIENTIFICO],CENSO[[#This Row],[NOME CIENTIFICO]])</f>
        <v>43.608454407179323</v>
      </c>
      <c r="U18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53.608454407179323</v>
      </c>
      <c r="V1870" s="87" t="str">
        <f>IF(CENSO[[#This Row],[DAP (cm)]]&lt;CENSO[[#This Row],[DMCE (cm)]],"DAP &lt; DMCE","DAP ≥ DMCE")</f>
        <v>DAP ≥ DMCE</v>
      </c>
      <c r="W1870" s="87" t="str">
        <f>IF(CENSO[[#This Row],[DAP (cm)]]&gt;200, "Superior", "Inferior")</f>
        <v>Inferior</v>
      </c>
      <c r="X1870" s="87" t="str">
        <f>VLOOKUP(CENSO[[#This Row],[NOME COMUM]],ESPECIES[],4,FALSE)</f>
        <v>Não</v>
      </c>
      <c r="Y1870" s="87" t="str">
        <f>IF(IFERROR(VLOOKUP(CENSO[[#This Row],[NOME COMUM]],COMERCIAIS[],2, FALSE), "Não") &lt;&gt; "Não", "Sim", "Não")</f>
        <v>Não</v>
      </c>
      <c r="Z1870" s="133">
        <f>CENSO[[#This Row],[g (m²)]]/SUM(AEEF[AEEF-UT])</f>
        <v>4.5111187595332813E-4</v>
      </c>
      <c r="AA1870" s="133">
        <f>CENSO[[#This Row],[v (m³)]]/SUM(AEEF[AEEF-UT])</f>
        <v>5.6840096370119339E-3</v>
      </c>
    </row>
    <row r="1871" spans="1:27" ht="14">
      <c r="A1871" s="86">
        <v>1</v>
      </c>
      <c r="B1871" s="86">
        <v>1</v>
      </c>
      <c r="C1871" s="63">
        <v>57</v>
      </c>
      <c r="D1871" s="63">
        <v>1870</v>
      </c>
      <c r="E1871" s="63" t="str">
        <f>VLOOKUP(CENSO[[#This Row],[NOME COMUM]],ESPECIES[],2,FALSE)</f>
        <v>Parkia multijuga Benth.</v>
      </c>
      <c r="F1871" s="64" t="s">
        <v>75</v>
      </c>
      <c r="G1871" s="64">
        <v>190</v>
      </c>
      <c r="H1871" s="97">
        <f>CENSO[[#This Row],[CAP (cm)]]/PI()</f>
        <v>60.478878374920228</v>
      </c>
      <c r="I1871" s="64">
        <v>20</v>
      </c>
      <c r="J1871" s="96">
        <f>(PI()*(CENSO[[#This Row],[DAP (cm)]]^2))/40000</f>
        <v>0.28727467228087106</v>
      </c>
      <c r="K1871" s="96">
        <f>CENSO[[#This Row],[g (m²)]]*CENSO[[#This Row],[H (m)]]*0.7</f>
        <v>4.021845411932194</v>
      </c>
      <c r="L1871" s="64">
        <v>1</v>
      </c>
      <c r="M1871" s="65">
        <v>366467.299999999</v>
      </c>
      <c r="N1871" s="87">
        <v>9707908.8000000007</v>
      </c>
      <c r="O1871" s="87" t="s">
        <v>1227</v>
      </c>
      <c r="P1871" s="87" t="str">
        <f>VLOOKUP(CENSO[[#This Row],[DAP (cm)]],CD[],2,TRUE)</f>
        <v>TORA</v>
      </c>
      <c r="Q1871" s="87" t="str">
        <f>VLOOKUP(CENSO[[#This Row],[DAP (cm)]],DD[],2,TRUE)</f>
        <v>60├ 70</v>
      </c>
      <c r="R1871" s="87" t="str" cm="1">
        <f t="array" ref="R1871">INDEX(_xlfn.TEXTSPLIT(CENSO[[#This Row],[NOME CIENTIFICO]]," "),1)</f>
        <v>Parkia</v>
      </c>
      <c r="S1871" s="98" t="s">
        <v>1004</v>
      </c>
      <c r="T1871" s="87">
        <f>_xlfn.MINIFS(CENSO[DAP (cm)],CENSO[NOME CIENTIFICO],CENSO[[#This Row],[NOME CIENTIFICO]])</f>
        <v>39.788735772973837</v>
      </c>
      <c r="U18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71" s="87" t="str">
        <f>IF(CENSO[[#This Row],[DAP (cm)]]&lt;CENSO[[#This Row],[DMCE (cm)]],"DAP &lt; DMCE","DAP ≥ DMCE")</f>
        <v>DAP ≥ DMCE</v>
      </c>
      <c r="W1871" s="87" t="str">
        <f>IF(CENSO[[#This Row],[DAP (cm)]]&gt;200, "Superior", "Inferior")</f>
        <v>Inferior</v>
      </c>
      <c r="X1871" s="87" t="str">
        <f>VLOOKUP(CENSO[[#This Row],[NOME COMUM]],ESPECIES[],4,FALSE)</f>
        <v>Não</v>
      </c>
      <c r="Y1871" s="87" t="str">
        <f>IF(IFERROR(VLOOKUP(CENSO[[#This Row],[NOME COMUM]],COMERCIAIS[],2, FALSE), "Não") &lt;&gt; "Não", "Sim", "Não")</f>
        <v>Não</v>
      </c>
      <c r="Z1871" s="133">
        <f>CENSO[[#This Row],[g (m²)]]/SUM(AEEF[AEEF-UT])</f>
        <v>5.0262773833071434E-4</v>
      </c>
      <c r="AA1871" s="133">
        <f>CENSO[[#This Row],[v (m³)]]/SUM(AEEF[AEEF-UT])</f>
        <v>7.0367883366299986E-3</v>
      </c>
    </row>
    <row r="1872" spans="1:27" ht="14">
      <c r="A1872" s="86">
        <v>1</v>
      </c>
      <c r="B1872" s="86">
        <v>1</v>
      </c>
      <c r="C1872" s="63">
        <v>57</v>
      </c>
      <c r="D1872" s="63">
        <v>1871</v>
      </c>
      <c r="E1872" s="63" t="str">
        <f>VLOOKUP(CENSO[[#This Row],[NOME COMUM]],ESPECIES[],2,FALSE)</f>
        <v>Apuleia leiocarpa (Vogel) J.F.Macbr.</v>
      </c>
      <c r="F1872" s="64" t="s">
        <v>51</v>
      </c>
      <c r="G1872" s="64">
        <v>289</v>
      </c>
      <c r="H1872" s="97">
        <f>CENSO[[#This Row],[CAP (cm)]]/PI()</f>
        <v>91.991557107115511</v>
      </c>
      <c r="I1872" s="64">
        <v>22</v>
      </c>
      <c r="J1872" s="96">
        <f>(PI()*(CENSO[[#This Row],[DAP (cm)]]^2))/40000</f>
        <v>0.66463900009890953</v>
      </c>
      <c r="K1872" s="96">
        <f>CENSO[[#This Row],[g (m²)]]*CENSO[[#This Row],[H (m)]]*0.7</f>
        <v>10.235440601523207</v>
      </c>
      <c r="L1872" s="64">
        <v>1</v>
      </c>
      <c r="M1872" s="65">
        <v>366441.4</v>
      </c>
      <c r="N1872" s="87">
        <v>9707929.1999999899</v>
      </c>
      <c r="O1872" s="87" t="s">
        <v>1228</v>
      </c>
      <c r="P1872" s="87" t="str">
        <f>VLOOKUP(CENSO[[#This Row],[DAP (cm)]],CD[],2,TRUE)</f>
        <v>TORA</v>
      </c>
      <c r="Q1872" s="87" t="str">
        <f>VLOOKUP(CENSO[[#This Row],[DAP (cm)]],DD[],2,TRUE)</f>
        <v>90├ 100</v>
      </c>
      <c r="R1872" s="87" t="str" cm="1">
        <f t="array" ref="R1872">INDEX(_xlfn.TEXTSPLIT(CENSO[[#This Row],[NOME CIENTIFICO]]," "),1)</f>
        <v>Apuleia</v>
      </c>
      <c r="S1872" s="98" t="s">
        <v>1004</v>
      </c>
      <c r="T1872" s="87">
        <f>_xlfn.MINIFS(CENSO[DAP (cm)],CENSO[NOME CIENTIFICO],CENSO[[#This Row],[NOME CIENTIFICO]])</f>
        <v>39.788735772973837</v>
      </c>
      <c r="U18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72" s="87" t="str">
        <f>IF(CENSO[[#This Row],[DAP (cm)]]&lt;CENSO[[#This Row],[DMCE (cm)]],"DAP &lt; DMCE","DAP ≥ DMCE")</f>
        <v>DAP ≥ DMCE</v>
      </c>
      <c r="W1872" s="87" t="str">
        <f>IF(CENSO[[#This Row],[DAP (cm)]]&gt;200, "Superior", "Inferior")</f>
        <v>Inferior</v>
      </c>
      <c r="X1872" s="87" t="str">
        <f>VLOOKUP(CENSO[[#This Row],[NOME COMUM]],ESPECIES[],4,FALSE)</f>
        <v>Não</v>
      </c>
      <c r="Y1872" s="87" t="str">
        <f>IF(IFERROR(VLOOKUP(CENSO[[#This Row],[NOME COMUM]],COMERCIAIS[],2, FALSE), "Não") &lt;&gt; "Não", "Sim", "Não")</f>
        <v>Sim</v>
      </c>
      <c r="Z1872" s="133">
        <f>CENSO[[#This Row],[g (m²)]]/SUM(AEEF[AEEF-UT])</f>
        <v>1.1628800923301826E-3</v>
      </c>
      <c r="AA1872" s="133">
        <f>CENSO[[#This Row],[v (m³)]]/SUM(AEEF[AEEF-UT])</f>
        <v>1.7908353421884814E-2</v>
      </c>
    </row>
    <row r="1873" spans="1:27" ht="14">
      <c r="A1873" s="86">
        <v>1</v>
      </c>
      <c r="B1873" s="86">
        <v>1</v>
      </c>
      <c r="C1873" s="63">
        <v>57</v>
      </c>
      <c r="D1873" s="63">
        <v>1872</v>
      </c>
      <c r="E1873" s="63" t="str">
        <f>VLOOKUP(CENSO[[#This Row],[NOME COMUM]],ESPECIES[],2,FALSE)</f>
        <v>Tachigali myrmecophila Ducke</v>
      </c>
      <c r="F1873" s="64" t="s">
        <v>14</v>
      </c>
      <c r="G1873" s="64">
        <v>172</v>
      </c>
      <c r="H1873" s="97">
        <f>CENSO[[#This Row],[CAP (cm)]]/PI()</f>
        <v>54.749300423611999</v>
      </c>
      <c r="I1873" s="64">
        <v>16</v>
      </c>
      <c r="J1873" s="96">
        <f>(PI()*(CENSO[[#This Row],[DAP (cm)]]^2))/40000</f>
        <v>0.23542199182153159</v>
      </c>
      <c r="K1873" s="96">
        <f>CENSO[[#This Row],[g (m²)]]*CENSO[[#This Row],[H (m)]]*0.7</f>
        <v>2.6367263084011539</v>
      </c>
      <c r="L1873" s="64">
        <v>1</v>
      </c>
      <c r="M1873" s="65">
        <v>366407.5</v>
      </c>
      <c r="N1873" s="87">
        <v>9707970.6999999899</v>
      </c>
      <c r="O1873" s="87" t="s">
        <v>1228</v>
      </c>
      <c r="P1873" s="87" t="str">
        <f>VLOOKUP(CENSO[[#This Row],[DAP (cm)]],CD[],2,TRUE)</f>
        <v>TORA</v>
      </c>
      <c r="Q1873" s="87" t="str">
        <f>VLOOKUP(CENSO[[#This Row],[DAP (cm)]],DD[],2,TRUE)</f>
        <v>50├ 60</v>
      </c>
      <c r="R1873" s="87" t="str" cm="1">
        <f t="array" ref="R1873">INDEX(_xlfn.TEXTSPLIT(CENSO[[#This Row],[NOME CIENTIFICO]]," "),1)</f>
        <v>Tachigali</v>
      </c>
      <c r="S1873" s="98" t="s">
        <v>1004</v>
      </c>
      <c r="T1873" s="87">
        <f>_xlfn.MINIFS(CENSO[DAP (cm)],CENSO[NOME CIENTIFICO],CENSO[[#This Row],[NOME CIENTIFICO]])</f>
        <v>39.152116000606256</v>
      </c>
      <c r="U18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73" s="87" t="str">
        <f>IF(CENSO[[#This Row],[DAP (cm)]]&lt;CENSO[[#This Row],[DMCE (cm)]],"DAP &lt; DMCE","DAP ≥ DMCE")</f>
        <v>DAP ≥ DMCE</v>
      </c>
      <c r="W1873" s="87" t="str">
        <f>IF(CENSO[[#This Row],[DAP (cm)]]&gt;200, "Superior", "Inferior")</f>
        <v>Inferior</v>
      </c>
      <c r="X1873" s="87" t="str">
        <f>VLOOKUP(CENSO[[#This Row],[NOME COMUM]],ESPECIES[],4,FALSE)</f>
        <v>Não</v>
      </c>
      <c r="Y1873" s="87" t="str">
        <f>IF(IFERROR(VLOOKUP(CENSO[[#This Row],[NOME COMUM]],COMERCIAIS[],2, FALSE), "Não") &lt;&gt; "Não", "Sim", "Não")</f>
        <v>Sim</v>
      </c>
      <c r="Z1873" s="133">
        <f>CENSO[[#This Row],[g (m²)]]/SUM(AEEF[AEEF-UT])</f>
        <v>4.1190412772232278E-4</v>
      </c>
      <c r="AA1873" s="133">
        <f>CENSO[[#This Row],[v (m³)]]/SUM(AEEF[AEEF-UT])</f>
        <v>4.6133262304900152E-3</v>
      </c>
    </row>
    <row r="1874" spans="1:27" ht="14">
      <c r="A1874" s="86">
        <v>1</v>
      </c>
      <c r="B1874" s="86">
        <v>1</v>
      </c>
      <c r="C1874" s="63">
        <v>57</v>
      </c>
      <c r="D1874" s="63">
        <v>1873</v>
      </c>
      <c r="E1874" s="63" t="str">
        <f>VLOOKUP(CENSO[[#This Row],[NOME COMUM]],ESPECIES[],2,FALSE)</f>
        <v>Piptadenia suaveolens Miq.</v>
      </c>
      <c r="F1874" s="64" t="s">
        <v>22</v>
      </c>
      <c r="G1874" s="64">
        <v>127</v>
      </c>
      <c r="H1874" s="97">
        <f>CENSO[[#This Row],[CAP (cm)]]/PI()</f>
        <v>40.425355545341418</v>
      </c>
      <c r="I1874" s="64">
        <v>15</v>
      </c>
      <c r="J1874" s="96">
        <f>(PI()*(CENSO[[#This Row],[DAP (cm)]]^2))/40000</f>
        <v>0.12835050385645899</v>
      </c>
      <c r="K1874" s="96">
        <f>CENSO[[#This Row],[g (m²)]]*CENSO[[#This Row],[H (m)]]*0.7</f>
        <v>1.3476802904928193</v>
      </c>
      <c r="L1874" s="64">
        <v>1</v>
      </c>
      <c r="M1874" s="65">
        <v>366417.7</v>
      </c>
      <c r="N1874" s="87">
        <v>9707987.1999999899</v>
      </c>
      <c r="O1874" s="98" t="s">
        <v>1225</v>
      </c>
      <c r="P1874" s="87" t="str">
        <f>VLOOKUP(CENSO[[#This Row],[DAP (cm)]],CD[],2,TRUE)</f>
        <v>TORETE</v>
      </c>
      <c r="Q1874" s="87" t="str">
        <f>VLOOKUP(CENSO[[#This Row],[DAP (cm)]],DD[],2,TRUE)</f>
        <v>40├ 50</v>
      </c>
      <c r="R1874" s="87" t="str" cm="1">
        <f t="array" ref="R1874">INDEX(_xlfn.TEXTSPLIT(CENSO[[#This Row],[NOME CIENTIFICO]]," "),1)</f>
        <v>Piptadenia</v>
      </c>
      <c r="S1874" s="98" t="s">
        <v>1004</v>
      </c>
      <c r="T1874" s="87">
        <f>_xlfn.MINIFS(CENSO[DAP (cm)],CENSO[NOME CIENTIFICO],CENSO[[#This Row],[NOME CIENTIFICO]])</f>
        <v>39.788735772973837</v>
      </c>
      <c r="U18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74" s="87" t="str">
        <f>IF(CENSO[[#This Row],[DAP (cm)]]&lt;CENSO[[#This Row],[DMCE (cm)]],"DAP &lt; DMCE","DAP ≥ DMCE")</f>
        <v>DAP &lt; DMCE</v>
      </c>
      <c r="W1874" s="87" t="str">
        <f>IF(CENSO[[#This Row],[DAP (cm)]]&gt;200, "Superior", "Inferior")</f>
        <v>Inferior</v>
      </c>
      <c r="X1874" s="87" t="str">
        <f>VLOOKUP(CENSO[[#This Row],[NOME COMUM]],ESPECIES[],4,FALSE)</f>
        <v>Não</v>
      </c>
      <c r="Y1874" s="87" t="str">
        <f>IF(IFERROR(VLOOKUP(CENSO[[#This Row],[NOME COMUM]],COMERCIAIS[],2, FALSE), "Não") &lt;&gt; "Não", "Sim", "Não")</f>
        <v>Sim</v>
      </c>
      <c r="Z1874" s="133">
        <f>CENSO[[#This Row],[g (m²)]]/SUM(AEEF[AEEF-UT])</f>
        <v>2.2456739034726014E-4</v>
      </c>
      <c r="AA1874" s="133">
        <f>CENSO[[#This Row],[v (m³)]]/SUM(AEEF[AEEF-UT])</f>
        <v>2.3579575986462315E-3</v>
      </c>
    </row>
    <row r="1875" spans="1:27" ht="14">
      <c r="A1875" s="86">
        <v>1</v>
      </c>
      <c r="B1875" s="86">
        <v>1</v>
      </c>
      <c r="C1875" s="63">
        <v>57</v>
      </c>
      <c r="D1875" s="63">
        <v>1874</v>
      </c>
      <c r="E1875" s="63" t="str">
        <f>VLOOKUP(CENSO[[#This Row],[NOME COMUM]],ESPECIES[],2,FALSE)</f>
        <v>Enterolobium contortisiliquum (Vell.) Morong</v>
      </c>
      <c r="F1875" s="64" t="s">
        <v>45</v>
      </c>
      <c r="G1875" s="64">
        <v>230</v>
      </c>
      <c r="H1875" s="97">
        <f>CENSO[[#This Row],[CAP (cm)]]/PI()</f>
        <v>73.211273822271863</v>
      </c>
      <c r="I1875" s="64">
        <v>20</v>
      </c>
      <c r="J1875" s="96">
        <f>(PI()*(CENSO[[#This Row],[DAP (cm)]]^2))/40000</f>
        <v>0.42096482447806327</v>
      </c>
      <c r="K1875" s="96">
        <f>CENSO[[#This Row],[g (m²)]]*CENSO[[#This Row],[H (m)]]*0.7</f>
        <v>5.8935075426928858</v>
      </c>
      <c r="L1875" s="64">
        <v>1</v>
      </c>
      <c r="M1875" s="65">
        <v>366414.09999999899</v>
      </c>
      <c r="N1875" s="87">
        <v>9707995.6999999899</v>
      </c>
      <c r="O1875" s="87" t="s">
        <v>1228</v>
      </c>
      <c r="P1875" s="87" t="str">
        <f>VLOOKUP(CENSO[[#This Row],[DAP (cm)]],CD[],2,TRUE)</f>
        <v>TORA</v>
      </c>
      <c r="Q1875" s="87" t="str">
        <f>VLOOKUP(CENSO[[#This Row],[DAP (cm)]],DD[],2,TRUE)</f>
        <v>70├ 80</v>
      </c>
      <c r="R1875" s="87" t="str" cm="1">
        <f t="array" ref="R1875">INDEX(_xlfn.TEXTSPLIT(CENSO[[#This Row],[NOME CIENTIFICO]]," "),1)</f>
        <v>Enterolobium</v>
      </c>
      <c r="S1875" s="98" t="s">
        <v>1004</v>
      </c>
      <c r="T1875" s="87">
        <f>_xlfn.MINIFS(CENSO[DAP (cm)],CENSO[NOME CIENTIFICO],CENSO[[#This Row],[NOME CIENTIFICO]])</f>
        <v>42.971834634811742</v>
      </c>
      <c r="U18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1875" s="87" t="str">
        <f>IF(CENSO[[#This Row],[DAP (cm)]]&lt;CENSO[[#This Row],[DMCE (cm)]],"DAP &lt; DMCE","DAP ≥ DMCE")</f>
        <v>DAP ≥ DMCE</v>
      </c>
      <c r="W1875" s="87" t="str">
        <f>IF(CENSO[[#This Row],[DAP (cm)]]&gt;200, "Superior", "Inferior")</f>
        <v>Inferior</v>
      </c>
      <c r="X1875" s="87" t="str">
        <f>VLOOKUP(CENSO[[#This Row],[NOME COMUM]],ESPECIES[],4,FALSE)</f>
        <v>Não</v>
      </c>
      <c r="Y1875" s="87" t="str">
        <f>IF(IFERROR(VLOOKUP(CENSO[[#This Row],[NOME COMUM]],COMERCIAIS[],2, FALSE), "Não") &lt;&gt; "Não", "Sim", "Não")</f>
        <v>Sim</v>
      </c>
      <c r="Z1875" s="133">
        <f>CENSO[[#This Row],[g (m²)]]/SUM(AEEF[AEEF-UT])</f>
        <v>7.3653759993614395E-4</v>
      </c>
      <c r="AA1875" s="133">
        <f>CENSO[[#This Row],[v (m³)]]/SUM(AEEF[AEEF-UT])</f>
        <v>1.0311526399106015E-2</v>
      </c>
    </row>
    <row r="1876" spans="1:27" ht="14">
      <c r="A1876" s="86">
        <v>1</v>
      </c>
      <c r="B1876" s="86">
        <v>1</v>
      </c>
      <c r="C1876" s="63">
        <v>57</v>
      </c>
      <c r="D1876" s="63">
        <v>1875</v>
      </c>
      <c r="E1876" s="63" t="str">
        <f>VLOOKUP(CENSO[[#This Row],[NOME COMUM]],ESPECIES[],2,FALSE)</f>
        <v>Lecythis pisonis Cambess.</v>
      </c>
      <c r="F1876" s="64" t="s">
        <v>9</v>
      </c>
      <c r="G1876" s="64">
        <v>203</v>
      </c>
      <c r="H1876" s="97">
        <f>CENSO[[#This Row],[CAP (cm)]]/PI()</f>
        <v>64.616906895309512</v>
      </c>
      <c r="I1876" s="64">
        <v>20</v>
      </c>
      <c r="J1876" s="96">
        <f>(PI()*(CENSO[[#This Row],[DAP (cm)]]^2))/40000</f>
        <v>0.32793080249369577</v>
      </c>
      <c r="K1876" s="96">
        <f>CENSO[[#This Row],[g (m²)]]*CENSO[[#This Row],[H (m)]]*0.7</f>
        <v>4.5910312349117408</v>
      </c>
      <c r="L1876" s="64">
        <v>1</v>
      </c>
      <c r="M1876" s="65">
        <v>366388</v>
      </c>
      <c r="N1876" s="87">
        <v>9708025.5999999903</v>
      </c>
      <c r="O1876" s="87" t="s">
        <v>1228</v>
      </c>
      <c r="P1876" s="87" t="str">
        <f>VLOOKUP(CENSO[[#This Row],[DAP (cm)]],CD[],2,TRUE)</f>
        <v>TORA</v>
      </c>
      <c r="Q1876" s="87" t="str">
        <f>VLOOKUP(CENSO[[#This Row],[DAP (cm)]],DD[],2,TRUE)</f>
        <v>60├ 70</v>
      </c>
      <c r="R1876" s="87" t="str" cm="1">
        <f t="array" ref="R1876">INDEX(_xlfn.TEXTSPLIT(CENSO[[#This Row],[NOME CIENTIFICO]]," "),1)</f>
        <v>Lecythis</v>
      </c>
      <c r="S1876" s="98" t="s">
        <v>1004</v>
      </c>
      <c r="T1876" s="87">
        <f>_xlfn.MINIFS(CENSO[DAP (cm)],CENSO[NOME CIENTIFICO],CENSO[[#This Row],[NOME CIENTIFICO]])</f>
        <v>40.743665431525208</v>
      </c>
      <c r="U18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1876" s="87" t="str">
        <f>IF(CENSO[[#This Row],[DAP (cm)]]&lt;CENSO[[#This Row],[DMCE (cm)]],"DAP &lt; DMCE","DAP ≥ DMCE")</f>
        <v>DAP ≥ DMCE</v>
      </c>
      <c r="W1876" s="87" t="str">
        <f>IF(CENSO[[#This Row],[DAP (cm)]]&gt;200, "Superior", "Inferior")</f>
        <v>Inferior</v>
      </c>
      <c r="X1876" s="87" t="str">
        <f>VLOOKUP(CENSO[[#This Row],[NOME COMUM]],ESPECIES[],4,FALSE)</f>
        <v>Não</v>
      </c>
      <c r="Y1876" s="87" t="str">
        <f>IF(IFERROR(VLOOKUP(CENSO[[#This Row],[NOME COMUM]],COMERCIAIS[],2, FALSE), "Não") &lt;&gt; "Não", "Sim", "Não")</f>
        <v>Sim</v>
      </c>
      <c r="Z1876" s="133">
        <f>CENSO[[#This Row],[g (m²)]]/SUM(AEEF[AEEF-UT])</f>
        <v>5.7376139802965123E-4</v>
      </c>
      <c r="AA1876" s="133">
        <f>CENSO[[#This Row],[v (m³)]]/SUM(AEEF[AEEF-UT])</f>
        <v>8.0326595724151163E-3</v>
      </c>
    </row>
    <row r="1877" spans="1:27" ht="14">
      <c r="A1877" s="86">
        <v>1</v>
      </c>
      <c r="B1877" s="86">
        <v>1</v>
      </c>
      <c r="C1877" s="63">
        <v>57</v>
      </c>
      <c r="D1877" s="63">
        <v>1876</v>
      </c>
      <c r="E1877" s="63" t="str">
        <f>VLOOKUP(CENSO[[#This Row],[NOME COMUM]],ESPECIES[],2,FALSE)</f>
        <v>Piptadenia suaveolens Miq.</v>
      </c>
      <c r="F1877" s="64" t="s">
        <v>22</v>
      </c>
      <c r="G1877" s="64">
        <v>181</v>
      </c>
      <c r="H1877" s="97">
        <f>CENSO[[#This Row],[CAP (cm)]]/PI()</f>
        <v>57.614089399266113</v>
      </c>
      <c r="I1877" s="64">
        <v>17</v>
      </c>
      <c r="J1877" s="96">
        <f>(PI()*(CENSO[[#This Row],[DAP (cm)]]^2))/40000</f>
        <v>0.26070375453167915</v>
      </c>
      <c r="K1877" s="96">
        <f>CENSO[[#This Row],[g (m²)]]*CENSO[[#This Row],[H (m)]]*0.7</f>
        <v>3.1023746789269819</v>
      </c>
      <c r="L1877" s="64">
        <v>1</v>
      </c>
      <c r="M1877" s="65">
        <v>366387.20000000001</v>
      </c>
      <c r="N1877" s="87">
        <v>9708026.3000000007</v>
      </c>
      <c r="O1877" s="87" t="s">
        <v>1228</v>
      </c>
      <c r="P1877" s="87" t="str">
        <f>VLOOKUP(CENSO[[#This Row],[DAP (cm)]],CD[],2,TRUE)</f>
        <v>TORA</v>
      </c>
      <c r="Q1877" s="87" t="str">
        <f>VLOOKUP(CENSO[[#This Row],[DAP (cm)]],DD[],2,TRUE)</f>
        <v>50├ 60</v>
      </c>
      <c r="R1877" s="87" t="str" cm="1">
        <f t="array" ref="R1877">INDEX(_xlfn.TEXTSPLIT(CENSO[[#This Row],[NOME CIENTIFICO]]," "),1)</f>
        <v>Piptadenia</v>
      </c>
      <c r="S1877" s="98" t="s">
        <v>1004</v>
      </c>
      <c r="T1877" s="87">
        <f>_xlfn.MINIFS(CENSO[DAP (cm)],CENSO[NOME CIENTIFICO],CENSO[[#This Row],[NOME CIENTIFICO]])</f>
        <v>39.788735772973837</v>
      </c>
      <c r="U18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77" s="87" t="str">
        <f>IF(CENSO[[#This Row],[DAP (cm)]]&lt;CENSO[[#This Row],[DMCE (cm)]],"DAP &lt; DMCE","DAP ≥ DMCE")</f>
        <v>DAP ≥ DMCE</v>
      </c>
      <c r="W1877" s="87" t="str">
        <f>IF(CENSO[[#This Row],[DAP (cm)]]&gt;200, "Superior", "Inferior")</f>
        <v>Inferior</v>
      </c>
      <c r="X1877" s="87" t="str">
        <f>VLOOKUP(CENSO[[#This Row],[NOME COMUM]],ESPECIES[],4,FALSE)</f>
        <v>Não</v>
      </c>
      <c r="Y1877" s="87" t="str">
        <f>IF(IFERROR(VLOOKUP(CENSO[[#This Row],[NOME COMUM]],COMERCIAIS[],2, FALSE), "Não") &lt;&gt; "Não", "Sim", "Não")</f>
        <v>Sim</v>
      </c>
      <c r="Z1877" s="133">
        <f>CENSO[[#This Row],[g (m²)]]/SUM(AEEF[AEEF-UT])</f>
        <v>4.5613815333663525E-4</v>
      </c>
      <c r="AA1877" s="133">
        <f>CENSO[[#This Row],[v (m³)]]/SUM(AEEF[AEEF-UT])</f>
        <v>5.4280440247059594E-3</v>
      </c>
    </row>
    <row r="1878" spans="1:27" ht="14">
      <c r="A1878" s="86">
        <v>1</v>
      </c>
      <c r="B1878" s="86">
        <v>1</v>
      </c>
      <c r="C1878" s="63">
        <v>57</v>
      </c>
      <c r="D1878" s="63">
        <v>1877</v>
      </c>
      <c r="E1878" s="63" t="str">
        <f>VLOOKUP(CENSO[[#This Row],[NOME COMUM]],ESPECIES[],2,FALSE)</f>
        <v>Tetragastris panamensis (Engl.) Kuntze</v>
      </c>
      <c r="F1878" s="64" t="s">
        <v>26</v>
      </c>
      <c r="G1878" s="64">
        <v>170</v>
      </c>
      <c r="H1878" s="97">
        <f>CENSO[[#This Row],[CAP (cm)]]/PI()</f>
        <v>54.112680651244418</v>
      </c>
      <c r="I1878" s="64">
        <v>19</v>
      </c>
      <c r="J1878" s="96">
        <f>(PI()*(CENSO[[#This Row],[DAP (cm)]]^2))/40000</f>
        <v>0.2299788927677888</v>
      </c>
      <c r="K1878" s="96">
        <f>CENSO[[#This Row],[g (m²)]]*CENSO[[#This Row],[H (m)]]*0.7</f>
        <v>3.0587192738115907</v>
      </c>
      <c r="L1878" s="64">
        <v>2</v>
      </c>
      <c r="M1878" s="65">
        <v>366306.4</v>
      </c>
      <c r="N1878" s="87">
        <v>9708104.8000000007</v>
      </c>
      <c r="O1878" s="98" t="s">
        <v>1225</v>
      </c>
      <c r="P1878" s="87" t="str">
        <f>VLOOKUP(CENSO[[#This Row],[DAP (cm)]],CD[],2,TRUE)</f>
        <v>TORA</v>
      </c>
      <c r="Q1878" s="87" t="str">
        <f>VLOOKUP(CENSO[[#This Row],[DAP (cm)]],DD[],2,TRUE)</f>
        <v>50├ 60</v>
      </c>
      <c r="R1878" s="87" t="str" cm="1">
        <f t="array" ref="R1878">INDEX(_xlfn.TEXTSPLIT(CENSO[[#This Row],[NOME CIENTIFICO]]," "),1)</f>
        <v>Tetragastris</v>
      </c>
      <c r="S1878" s="98" t="s">
        <v>1004</v>
      </c>
      <c r="T1878" s="87">
        <f>_xlfn.MINIFS(CENSO[DAP (cm)],CENSO[NOME CIENTIFICO],CENSO[[#This Row],[NOME CIENTIFICO]])</f>
        <v>44.563384065730695</v>
      </c>
      <c r="U18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54.563384065730695</v>
      </c>
      <c r="V1878" s="87" t="str">
        <f>IF(CENSO[[#This Row],[DAP (cm)]]&lt;CENSO[[#This Row],[DMCE (cm)]],"DAP &lt; DMCE","DAP ≥ DMCE")</f>
        <v>DAP &lt; DMCE</v>
      </c>
      <c r="W1878" s="87" t="str">
        <f>IF(CENSO[[#This Row],[DAP (cm)]]&gt;200, "Superior", "Inferior")</f>
        <v>Inferior</v>
      </c>
      <c r="X1878" s="87" t="str">
        <f>VLOOKUP(CENSO[[#This Row],[NOME COMUM]],ESPECIES[],4,FALSE)</f>
        <v>Não</v>
      </c>
      <c r="Y1878" s="87" t="str">
        <f>IF(IFERROR(VLOOKUP(CENSO[[#This Row],[NOME COMUM]],COMERCIAIS[],2, FALSE), "Não") &lt;&gt; "Não", "Sim", "Não")</f>
        <v>Não</v>
      </c>
      <c r="Z1878" s="133">
        <f>CENSO[[#This Row],[g (m²)]]/SUM(AEEF[AEEF-UT])</f>
        <v>4.0238065478553035E-4</v>
      </c>
      <c r="AA1878" s="133">
        <f>CENSO[[#This Row],[v (m³)]]/SUM(AEEF[AEEF-UT])</f>
        <v>5.3516627086475531E-3</v>
      </c>
    </row>
    <row r="1879" spans="1:27" ht="14">
      <c r="A1879" s="86">
        <v>1</v>
      </c>
      <c r="B1879" s="86">
        <v>1</v>
      </c>
      <c r="C1879" s="63">
        <v>57</v>
      </c>
      <c r="D1879" s="63">
        <v>1878</v>
      </c>
      <c r="E1879" s="63" t="str">
        <f>VLOOKUP(CENSO[[#This Row],[NOME COMUM]],ESPECIES[],2,FALSE)</f>
        <v>Tetragastris panamensis (Engl.) Kuntze</v>
      </c>
      <c r="F1879" s="64" t="s">
        <v>26</v>
      </c>
      <c r="G1879" s="64">
        <v>173</v>
      </c>
      <c r="H1879" s="97">
        <f>CENSO[[#This Row],[CAP (cm)]]/PI()</f>
        <v>55.067610309795789</v>
      </c>
      <c r="I1879" s="64">
        <v>15</v>
      </c>
      <c r="J1879" s="96">
        <f>(PI()*(CENSO[[#This Row],[DAP (cm)]]^2))/40000</f>
        <v>0.23816741458986682</v>
      </c>
      <c r="K1879" s="96">
        <f>CENSO[[#This Row],[g (m²)]]*CENSO[[#This Row],[H (m)]]*0.7</f>
        <v>2.5007578531936017</v>
      </c>
      <c r="L1879" s="64">
        <v>1</v>
      </c>
      <c r="M1879" s="65">
        <v>366278.09999999899</v>
      </c>
      <c r="N1879" s="87">
        <v>9708128.5999999903</v>
      </c>
      <c r="O1879" s="87" t="s">
        <v>1227</v>
      </c>
      <c r="P1879" s="87" t="str">
        <f>VLOOKUP(CENSO[[#This Row],[DAP (cm)]],CD[],2,TRUE)</f>
        <v>TORA</v>
      </c>
      <c r="Q1879" s="87" t="str">
        <f>VLOOKUP(CENSO[[#This Row],[DAP (cm)]],DD[],2,TRUE)</f>
        <v>50├ 60</v>
      </c>
      <c r="R1879" s="87" t="str" cm="1">
        <f t="array" ref="R1879">INDEX(_xlfn.TEXTSPLIT(CENSO[[#This Row],[NOME CIENTIFICO]]," "),1)</f>
        <v>Tetragastris</v>
      </c>
      <c r="S1879" s="98" t="s">
        <v>1004</v>
      </c>
      <c r="T1879" s="87">
        <f>_xlfn.MINIFS(CENSO[DAP (cm)],CENSO[NOME CIENTIFICO],CENSO[[#This Row],[NOME CIENTIFICO]])</f>
        <v>44.563384065730695</v>
      </c>
      <c r="U18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54.563384065730695</v>
      </c>
      <c r="V1879" s="87" t="str">
        <f>IF(CENSO[[#This Row],[DAP (cm)]]&lt;CENSO[[#This Row],[DMCE (cm)]],"DAP &lt; DMCE","DAP ≥ DMCE")</f>
        <v>DAP ≥ DMCE</v>
      </c>
      <c r="W1879" s="87" t="str">
        <f>IF(CENSO[[#This Row],[DAP (cm)]]&gt;200, "Superior", "Inferior")</f>
        <v>Inferior</v>
      </c>
      <c r="X1879" s="87" t="str">
        <f>VLOOKUP(CENSO[[#This Row],[NOME COMUM]],ESPECIES[],4,FALSE)</f>
        <v>Não</v>
      </c>
      <c r="Y1879" s="87" t="str">
        <f>IF(IFERROR(VLOOKUP(CENSO[[#This Row],[NOME COMUM]],COMERCIAIS[],2, FALSE), "Não") &lt;&gt; "Não", "Sim", "Não")</f>
        <v>Não</v>
      </c>
      <c r="Z1879" s="133">
        <f>CENSO[[#This Row],[g (m²)]]/SUM(AEEF[AEEF-UT])</f>
        <v>4.1670763380886292E-4</v>
      </c>
      <c r="AA1879" s="133">
        <f>CENSO[[#This Row],[v (m³)]]/SUM(AEEF[AEEF-UT])</f>
        <v>4.3754301549930605E-3</v>
      </c>
    </row>
    <row r="1880" spans="1:27" ht="14">
      <c r="A1880" s="86">
        <v>1</v>
      </c>
      <c r="B1880" s="86">
        <v>1</v>
      </c>
      <c r="C1880" s="63">
        <v>57</v>
      </c>
      <c r="D1880" s="63">
        <v>1879</v>
      </c>
      <c r="E1880" s="63" t="str">
        <f>VLOOKUP(CENSO[[#This Row],[NOME COMUM]],ESPECIES[],2,FALSE)</f>
        <v>Tetragastris panamensis (Engl.) Kuntze</v>
      </c>
      <c r="F1880" s="64" t="s">
        <v>26</v>
      </c>
      <c r="G1880" s="64">
        <v>180</v>
      </c>
      <c r="H1880" s="97">
        <f>CENSO[[#This Row],[CAP (cm)]]/PI()</f>
        <v>57.295779513082323</v>
      </c>
      <c r="I1880" s="64">
        <v>15</v>
      </c>
      <c r="J1880" s="96">
        <f>(PI()*(CENSO[[#This Row],[DAP (cm)]]^2))/40000</f>
        <v>0.25783100780887047</v>
      </c>
      <c r="K1880" s="96">
        <f>CENSO[[#This Row],[g (m²)]]*CENSO[[#This Row],[H (m)]]*0.7</f>
        <v>2.7072255819931397</v>
      </c>
      <c r="L1880" s="64">
        <v>2</v>
      </c>
      <c r="M1880" s="65">
        <v>366269.799999999</v>
      </c>
      <c r="N1880" s="87">
        <v>9708136</v>
      </c>
      <c r="O1880" s="87" t="s">
        <v>1227</v>
      </c>
      <c r="P1880" s="87" t="str">
        <f>VLOOKUP(CENSO[[#This Row],[DAP (cm)]],CD[],2,TRUE)</f>
        <v>TORA</v>
      </c>
      <c r="Q1880" s="87" t="str">
        <f>VLOOKUP(CENSO[[#This Row],[DAP (cm)]],DD[],2,TRUE)</f>
        <v>50├ 60</v>
      </c>
      <c r="R1880" s="87" t="str" cm="1">
        <f t="array" ref="R1880">INDEX(_xlfn.TEXTSPLIT(CENSO[[#This Row],[NOME CIENTIFICO]]," "),1)</f>
        <v>Tetragastris</v>
      </c>
      <c r="S1880" s="98" t="s">
        <v>1004</v>
      </c>
      <c r="T1880" s="87">
        <f>_xlfn.MINIFS(CENSO[DAP (cm)],CENSO[NOME CIENTIFICO],CENSO[[#This Row],[NOME CIENTIFICO]])</f>
        <v>44.563384065730695</v>
      </c>
      <c r="U18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54.563384065730695</v>
      </c>
      <c r="V1880" s="87" t="str">
        <f>IF(CENSO[[#This Row],[DAP (cm)]]&lt;CENSO[[#This Row],[DMCE (cm)]],"DAP &lt; DMCE","DAP ≥ DMCE")</f>
        <v>DAP ≥ DMCE</v>
      </c>
      <c r="W1880" s="87" t="str">
        <f>IF(CENSO[[#This Row],[DAP (cm)]]&gt;200, "Superior", "Inferior")</f>
        <v>Inferior</v>
      </c>
      <c r="X1880" s="87" t="str">
        <f>VLOOKUP(CENSO[[#This Row],[NOME COMUM]],ESPECIES[],4,FALSE)</f>
        <v>Não</v>
      </c>
      <c r="Y1880" s="87" t="str">
        <f>IF(IFERROR(VLOOKUP(CENSO[[#This Row],[NOME COMUM]],COMERCIAIS[],2, FALSE), "Não") &lt;&gt; "Não", "Sim", "Não")</f>
        <v>Não</v>
      </c>
      <c r="Z1880" s="133">
        <f>CENSO[[#This Row],[g (m²)]]/SUM(AEEF[AEEF-UT])</f>
        <v>4.5111187595332813E-4</v>
      </c>
      <c r="AA1880" s="133">
        <f>CENSO[[#This Row],[v (m³)]]/SUM(AEEF[AEEF-UT])</f>
        <v>4.7366746975099454E-3</v>
      </c>
    </row>
    <row r="1881" spans="1:27" ht="14">
      <c r="A1881" s="86">
        <v>1</v>
      </c>
      <c r="B1881" s="86">
        <v>1</v>
      </c>
      <c r="C1881" s="63">
        <v>57</v>
      </c>
      <c r="D1881" s="63">
        <v>1880</v>
      </c>
      <c r="E1881" s="63" t="str">
        <f>VLOOKUP(CENSO[[#This Row],[NOME COMUM]],ESPECIES[],2,FALSE)</f>
        <v>Copaifera guianensis Desf.</v>
      </c>
      <c r="F1881" s="64" t="s">
        <v>7</v>
      </c>
      <c r="G1881" s="64">
        <v>171</v>
      </c>
      <c r="H1881" s="97">
        <f>CENSO[[#This Row],[CAP (cm)]]/PI()</f>
        <v>54.430990537428208</v>
      </c>
      <c r="I1881" s="64">
        <v>20</v>
      </c>
      <c r="J1881" s="96">
        <f>(PI()*(CENSO[[#This Row],[DAP (cm)]]^2))/40000</f>
        <v>0.2326924845475056</v>
      </c>
      <c r="K1881" s="96">
        <f>CENSO[[#This Row],[g (m²)]]*CENSO[[#This Row],[H (m)]]*0.7</f>
        <v>3.2576947836650785</v>
      </c>
      <c r="L1881" s="64">
        <v>1</v>
      </c>
      <c r="M1881" s="65">
        <v>366279</v>
      </c>
      <c r="N1881" s="87">
        <v>9708135.5999999903</v>
      </c>
      <c r="O1881" s="98" t="s">
        <v>1225</v>
      </c>
      <c r="P1881" s="87" t="str">
        <f>VLOOKUP(CENSO[[#This Row],[DAP (cm)]],CD[],2,TRUE)</f>
        <v>TORA</v>
      </c>
      <c r="Q1881" s="87" t="str">
        <f>VLOOKUP(CENSO[[#This Row],[DAP (cm)]],DD[],2,TRUE)</f>
        <v>50├ 60</v>
      </c>
      <c r="R1881" s="87" t="str" cm="1">
        <f t="array" ref="R1881">INDEX(_xlfn.TEXTSPLIT(CENSO[[#This Row],[NOME CIENTIFICO]]," "),1)</f>
        <v>Copaifera</v>
      </c>
      <c r="S1881" s="98" t="s">
        <v>1004</v>
      </c>
      <c r="T1881" s="87">
        <f>_xlfn.MINIFS(CENSO[DAP (cm)],CENSO[NOME CIENTIFICO],CENSO[[#This Row],[NOME CIENTIFICO]])</f>
        <v>51.884511447957884</v>
      </c>
      <c r="U18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61.884511447957884</v>
      </c>
      <c r="V1881" s="87" t="str">
        <f>IF(CENSO[[#This Row],[DAP (cm)]]&lt;CENSO[[#This Row],[DMCE (cm)]],"DAP &lt; DMCE","DAP ≥ DMCE")</f>
        <v>DAP &lt; DMCE</v>
      </c>
      <c r="W1881" s="87" t="str">
        <f>IF(CENSO[[#This Row],[DAP (cm)]]&gt;200, "Superior", "Inferior")</f>
        <v>Inferior</v>
      </c>
      <c r="X1881" s="87" t="str">
        <f>VLOOKUP(CENSO[[#This Row],[NOME COMUM]],ESPECIES[],4,FALSE)</f>
        <v>Não</v>
      </c>
      <c r="Y1881" s="87" t="str">
        <f>IF(IFERROR(VLOOKUP(CENSO[[#This Row],[NOME COMUM]],COMERCIAIS[],2, FALSE), "Não") &lt;&gt; "Não", "Sim", "Não")</f>
        <v>Não</v>
      </c>
      <c r="Z1881" s="133">
        <f>CENSO[[#This Row],[g (m²)]]/SUM(AEEF[AEEF-UT])</f>
        <v>4.0712846804787865E-4</v>
      </c>
      <c r="AA1881" s="133">
        <f>CENSO[[#This Row],[v (m³)]]/SUM(AEEF[AEEF-UT])</f>
        <v>5.6997985526703009E-3</v>
      </c>
    </row>
    <row r="1882" spans="1:27" ht="14">
      <c r="A1882" s="86">
        <v>1</v>
      </c>
      <c r="B1882" s="86">
        <v>1</v>
      </c>
      <c r="C1882" s="63">
        <v>57</v>
      </c>
      <c r="D1882" s="63">
        <v>1881</v>
      </c>
      <c r="E1882" s="63" t="str">
        <f>VLOOKUP(CENSO[[#This Row],[NOME COMUM]],ESPECIES[],2,FALSE)</f>
        <v>Tetragastris panamensis (Engl.) Kuntze</v>
      </c>
      <c r="F1882" s="64" t="s">
        <v>26</v>
      </c>
      <c r="G1882" s="64">
        <v>200</v>
      </c>
      <c r="H1882" s="97">
        <f>CENSO[[#This Row],[CAP (cm)]]/PI()</f>
        <v>63.661977236758133</v>
      </c>
      <c r="I1882" s="64">
        <v>10</v>
      </c>
      <c r="J1882" s="96">
        <f>(PI()*(CENSO[[#This Row],[DAP (cm)]]^2))/40000</f>
        <v>0.31830988618379064</v>
      </c>
      <c r="K1882" s="96">
        <f>CENSO[[#This Row],[g (m²)]]*CENSO[[#This Row],[H (m)]]*0.7</f>
        <v>2.2281692032865341</v>
      </c>
      <c r="L1882" s="64">
        <v>3</v>
      </c>
      <c r="M1882" s="65">
        <v>366276.4</v>
      </c>
      <c r="N1882" s="87">
        <v>9708133.9000000004</v>
      </c>
      <c r="O1882" s="87" t="s">
        <v>1226</v>
      </c>
      <c r="P1882" s="87" t="str">
        <f>VLOOKUP(CENSO[[#This Row],[DAP (cm)]],CD[],2,TRUE)</f>
        <v>TORA</v>
      </c>
      <c r="Q1882" s="87" t="str">
        <f>VLOOKUP(CENSO[[#This Row],[DAP (cm)]],DD[],2,TRUE)</f>
        <v>60├ 70</v>
      </c>
      <c r="R1882" s="87" t="str" cm="1">
        <f t="array" ref="R1882">INDEX(_xlfn.TEXTSPLIT(CENSO[[#This Row],[NOME CIENTIFICO]]," "),1)</f>
        <v>Tetragastris</v>
      </c>
      <c r="S1882" s="98" t="s">
        <v>1004</v>
      </c>
      <c r="T1882" s="87">
        <f>_xlfn.MINIFS(CENSO[DAP (cm)],CENSO[NOME CIENTIFICO],CENSO[[#This Row],[NOME CIENTIFICO]])</f>
        <v>44.563384065730695</v>
      </c>
      <c r="U18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54.563384065730695</v>
      </c>
      <c r="V1882" s="87" t="str">
        <f>IF(CENSO[[#This Row],[DAP (cm)]]&lt;CENSO[[#This Row],[DMCE (cm)]],"DAP &lt; DMCE","DAP ≥ DMCE")</f>
        <v>DAP ≥ DMCE</v>
      </c>
      <c r="W1882" s="87" t="str">
        <f>IF(CENSO[[#This Row],[DAP (cm)]]&gt;200, "Superior", "Inferior")</f>
        <v>Inferior</v>
      </c>
      <c r="X1882" s="87" t="str">
        <f>VLOOKUP(CENSO[[#This Row],[NOME COMUM]],ESPECIES[],4,FALSE)</f>
        <v>Não</v>
      </c>
      <c r="Y1882" s="87" t="str">
        <f>IF(IFERROR(VLOOKUP(CENSO[[#This Row],[NOME COMUM]],COMERCIAIS[],2, FALSE), "Não") &lt;&gt; "Não", "Sim", "Não")</f>
        <v>Não</v>
      </c>
      <c r="Z1882" s="133">
        <f>CENSO[[#This Row],[g (m²)]]/SUM(AEEF[AEEF-UT])</f>
        <v>5.5692824191768894E-4</v>
      </c>
      <c r="AA1882" s="133">
        <f>CENSO[[#This Row],[v (m³)]]/SUM(AEEF[AEEF-UT])</f>
        <v>3.8984976934238222E-3</v>
      </c>
    </row>
    <row r="1883" spans="1:27" ht="14">
      <c r="A1883" s="86">
        <v>1</v>
      </c>
      <c r="B1883" s="86">
        <v>1</v>
      </c>
      <c r="C1883" s="63">
        <v>57</v>
      </c>
      <c r="D1883" s="63">
        <v>1882</v>
      </c>
      <c r="E1883" s="63" t="str">
        <f>VLOOKUP(CENSO[[#This Row],[NOME COMUM]],ESPECIES[],2,FALSE)</f>
        <v>Cordia umbraculifera DC.</v>
      </c>
      <c r="F1883" s="64" t="s">
        <v>92</v>
      </c>
      <c r="G1883" s="64">
        <v>193</v>
      </c>
      <c r="H1883" s="97">
        <f>CENSO[[#This Row],[CAP (cm)]]/PI()</f>
        <v>61.4338080334716</v>
      </c>
      <c r="I1883" s="64">
        <v>15</v>
      </c>
      <c r="J1883" s="96">
        <f>(PI()*(CENSO[[#This Row],[DAP (cm)]]^2))/40000</f>
        <v>0.29641812376150045</v>
      </c>
      <c r="K1883" s="96">
        <f>CENSO[[#This Row],[g (m²)]]*CENSO[[#This Row],[H (m)]]*0.7</f>
        <v>3.1123902994957544</v>
      </c>
      <c r="L1883" s="64">
        <v>2</v>
      </c>
      <c r="M1883" s="65">
        <v>366274</v>
      </c>
      <c r="N1883" s="87">
        <v>9708137.3000000007</v>
      </c>
      <c r="O1883" s="87" t="s">
        <v>1227</v>
      </c>
      <c r="P1883" s="87" t="str">
        <f>VLOOKUP(CENSO[[#This Row],[DAP (cm)]],CD[],2,TRUE)</f>
        <v>TORA</v>
      </c>
      <c r="Q1883" s="87" t="str">
        <f>VLOOKUP(CENSO[[#This Row],[DAP (cm)]],DD[],2,TRUE)</f>
        <v>60├ 70</v>
      </c>
      <c r="R1883" s="87" t="str" cm="1">
        <f t="array" ref="R1883">INDEX(_xlfn.TEXTSPLIT(CENSO[[#This Row],[NOME CIENTIFICO]]," "),1)</f>
        <v>Cordia</v>
      </c>
      <c r="S1883" s="98" t="s">
        <v>1004</v>
      </c>
      <c r="T1883" s="87">
        <f>_xlfn.MINIFS(CENSO[DAP (cm)],CENSO[NOME CIENTIFICO],CENSO[[#This Row],[NOME CIENTIFICO]])</f>
        <v>42.335214862444161</v>
      </c>
      <c r="U18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1883" s="87" t="str">
        <f>IF(CENSO[[#This Row],[DAP (cm)]]&lt;CENSO[[#This Row],[DMCE (cm)]],"DAP &lt; DMCE","DAP ≥ DMCE")</f>
        <v>DAP ≥ DMCE</v>
      </c>
      <c r="W1883" s="87" t="str">
        <f>IF(CENSO[[#This Row],[DAP (cm)]]&gt;200, "Superior", "Inferior")</f>
        <v>Inferior</v>
      </c>
      <c r="X1883" s="87" t="str">
        <f>VLOOKUP(CENSO[[#This Row],[NOME COMUM]],ESPECIES[],4,FALSE)</f>
        <v>Não</v>
      </c>
      <c r="Y1883" s="87" t="str">
        <f>IF(IFERROR(VLOOKUP(CENSO[[#This Row],[NOME COMUM]],COMERCIAIS[],2, FALSE), "Não") &lt;&gt; "Não", "Sim", "Não")</f>
        <v>Não</v>
      </c>
      <c r="Z1883" s="133">
        <f>CENSO[[#This Row],[g (m²)]]/SUM(AEEF[AEEF-UT])</f>
        <v>5.1862550207979992E-4</v>
      </c>
      <c r="AA1883" s="133">
        <f>CENSO[[#This Row],[v (m³)]]/SUM(AEEF[AEEF-UT])</f>
        <v>5.4455677718378984E-3</v>
      </c>
    </row>
    <row r="1884" spans="1:27" ht="14">
      <c r="A1884" s="86">
        <v>1</v>
      </c>
      <c r="B1884" s="86">
        <v>1</v>
      </c>
      <c r="C1884" s="63">
        <v>57</v>
      </c>
      <c r="D1884" s="63">
        <v>1883</v>
      </c>
      <c r="E1884" s="63" t="str">
        <f>VLOOKUP(CENSO[[#This Row],[NOME COMUM]],ESPECIES[],2,FALSE)</f>
        <v>Astronium lecointei Ducke</v>
      </c>
      <c r="F1884" s="64" t="s">
        <v>5</v>
      </c>
      <c r="G1884" s="64">
        <v>360</v>
      </c>
      <c r="H1884" s="97">
        <f>CENSO[[#This Row],[CAP (cm)]]/PI()</f>
        <v>114.59155902616465</v>
      </c>
      <c r="I1884" s="64">
        <v>22</v>
      </c>
      <c r="J1884" s="96">
        <f>(PI()*(CENSO[[#This Row],[DAP (cm)]]^2))/40000</f>
        <v>1.0313240312354819</v>
      </c>
      <c r="K1884" s="96">
        <f>CENSO[[#This Row],[g (m²)]]*CENSO[[#This Row],[H (m)]]*0.7</f>
        <v>15.88239008102642</v>
      </c>
      <c r="L1884" s="64">
        <v>1</v>
      </c>
      <c r="M1884" s="65">
        <v>366273</v>
      </c>
      <c r="N1884" s="87">
        <v>9708140.9000000004</v>
      </c>
      <c r="O1884" s="87" t="s">
        <v>1228</v>
      </c>
      <c r="P1884" s="87" t="str">
        <f>VLOOKUP(CENSO[[#This Row],[DAP (cm)]],CD[],2,TRUE)</f>
        <v>TORA</v>
      </c>
      <c r="Q1884" s="87" t="str">
        <f>VLOOKUP(CENSO[[#This Row],[DAP (cm)]],DD[],2,TRUE)</f>
        <v>110├ 120</v>
      </c>
      <c r="R1884" s="87" t="str" cm="1">
        <f t="array" ref="R1884">INDEX(_xlfn.TEXTSPLIT(CENSO[[#This Row],[NOME CIENTIFICO]]," "),1)</f>
        <v>Astronium</v>
      </c>
      <c r="S1884" s="98" t="s">
        <v>1004</v>
      </c>
      <c r="T1884" s="87">
        <f>_xlfn.MINIFS(CENSO[DAP (cm)],CENSO[NOME CIENTIFICO],CENSO[[#This Row],[NOME CIENTIFICO]])</f>
        <v>40.107045659157627</v>
      </c>
      <c r="U18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884" s="87" t="str">
        <f>IF(CENSO[[#This Row],[DAP (cm)]]&lt;CENSO[[#This Row],[DMCE (cm)]],"DAP &lt; DMCE","DAP ≥ DMCE")</f>
        <v>DAP ≥ DMCE</v>
      </c>
      <c r="W1884" s="87" t="str">
        <f>IF(CENSO[[#This Row],[DAP (cm)]]&gt;200, "Superior", "Inferior")</f>
        <v>Inferior</v>
      </c>
      <c r="X1884" s="87" t="str">
        <f>VLOOKUP(CENSO[[#This Row],[NOME COMUM]],ESPECIES[],4,FALSE)</f>
        <v>Não</v>
      </c>
      <c r="Y1884" s="87" t="str">
        <f>IF(IFERROR(VLOOKUP(CENSO[[#This Row],[NOME COMUM]],COMERCIAIS[],2, FALSE), "Não") &lt;&gt; "Não", "Sim", "Não")</f>
        <v>Sim</v>
      </c>
      <c r="Z1884" s="133">
        <f>CENSO[[#This Row],[g (m²)]]/SUM(AEEF[AEEF-UT])</f>
        <v>1.8044475038133125E-3</v>
      </c>
      <c r="AA1884" s="133">
        <f>CENSO[[#This Row],[v (m³)]]/SUM(AEEF[AEEF-UT])</f>
        <v>2.7788491558725013E-2</v>
      </c>
    </row>
    <row r="1885" spans="1:27" ht="14">
      <c r="A1885" s="86">
        <v>1</v>
      </c>
      <c r="B1885" s="86">
        <v>1</v>
      </c>
      <c r="C1885" s="63">
        <v>57</v>
      </c>
      <c r="D1885" s="63">
        <v>1884</v>
      </c>
      <c r="E1885" s="63" t="str">
        <f>VLOOKUP(CENSO[[#This Row],[NOME COMUM]],ESPECIES[],2,FALSE)</f>
        <v>Tetragastris panamensis (Engl.) Kuntze</v>
      </c>
      <c r="F1885" s="64" t="s">
        <v>26</v>
      </c>
      <c r="G1885" s="64">
        <v>159</v>
      </c>
      <c r="H1885" s="97">
        <f>CENSO[[#This Row],[CAP (cm)]]/PI()</f>
        <v>50.611271903222722</v>
      </c>
      <c r="I1885" s="64">
        <v>12</v>
      </c>
      <c r="J1885" s="96">
        <f>(PI()*(CENSO[[#This Row],[DAP (cm)]]^2))/40000</f>
        <v>0.20117980581531036</v>
      </c>
      <c r="K1885" s="96">
        <f>CENSO[[#This Row],[g (m²)]]*CENSO[[#This Row],[H (m)]]*0.7</f>
        <v>1.689910368848607</v>
      </c>
      <c r="L1885" s="64">
        <v>1</v>
      </c>
      <c r="M1885" s="65">
        <v>366255.2</v>
      </c>
      <c r="N1885" s="87">
        <v>9708125.9000000004</v>
      </c>
      <c r="O1885" s="98" t="s">
        <v>1225</v>
      </c>
      <c r="P1885" s="87" t="str">
        <f>VLOOKUP(CENSO[[#This Row],[DAP (cm)]],CD[],2,TRUE)</f>
        <v>TORA</v>
      </c>
      <c r="Q1885" s="87" t="str">
        <f>VLOOKUP(CENSO[[#This Row],[DAP (cm)]],DD[],2,TRUE)</f>
        <v>50├ 60</v>
      </c>
      <c r="R1885" s="87" t="str" cm="1">
        <f t="array" ref="R1885">INDEX(_xlfn.TEXTSPLIT(CENSO[[#This Row],[NOME CIENTIFICO]]," "),1)</f>
        <v>Tetragastris</v>
      </c>
      <c r="S1885" s="98" t="s">
        <v>1004</v>
      </c>
      <c r="T1885" s="87">
        <f>_xlfn.MINIFS(CENSO[DAP (cm)],CENSO[NOME CIENTIFICO],CENSO[[#This Row],[NOME CIENTIFICO]])</f>
        <v>44.563384065730695</v>
      </c>
      <c r="U18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54.563384065730695</v>
      </c>
      <c r="V1885" s="87" t="str">
        <f>IF(CENSO[[#This Row],[DAP (cm)]]&lt;CENSO[[#This Row],[DMCE (cm)]],"DAP &lt; DMCE","DAP ≥ DMCE")</f>
        <v>DAP &lt; DMCE</v>
      </c>
      <c r="W1885" s="87" t="str">
        <f>IF(CENSO[[#This Row],[DAP (cm)]]&gt;200, "Superior", "Inferior")</f>
        <v>Inferior</v>
      </c>
      <c r="X1885" s="87" t="str">
        <f>VLOOKUP(CENSO[[#This Row],[NOME COMUM]],ESPECIES[],4,FALSE)</f>
        <v>Não</v>
      </c>
      <c r="Y1885" s="87" t="str">
        <f>IF(IFERROR(VLOOKUP(CENSO[[#This Row],[NOME COMUM]],COMERCIAIS[],2, FALSE), "Não") &lt;&gt; "Não", "Sim", "Não")</f>
        <v>Não</v>
      </c>
      <c r="Z1885" s="133">
        <f>CENSO[[#This Row],[g (m²)]]/SUM(AEEF[AEEF-UT])</f>
        <v>3.5199257209802751E-4</v>
      </c>
      <c r="AA1885" s="133">
        <f>CENSO[[#This Row],[v (m³)]]/SUM(AEEF[AEEF-UT])</f>
        <v>2.9567376056234308E-3</v>
      </c>
    </row>
    <row r="1886" spans="1:27" ht="14">
      <c r="A1886" s="86">
        <v>1</v>
      </c>
      <c r="B1886" s="86">
        <v>1</v>
      </c>
      <c r="C1886" s="63">
        <v>57</v>
      </c>
      <c r="D1886" s="63">
        <v>1885</v>
      </c>
      <c r="E1886" s="63" t="str">
        <f>VLOOKUP(CENSO[[#This Row],[NOME COMUM]],ESPECIES[],2,FALSE)</f>
        <v>Lecythis chartacea O.Berg</v>
      </c>
      <c r="F1886" s="64" t="s">
        <v>31</v>
      </c>
      <c r="G1886" s="64">
        <v>290</v>
      </c>
      <c r="H1886" s="97">
        <f>CENSO[[#This Row],[CAP (cm)]]/PI()</f>
        <v>92.309866993299295</v>
      </c>
      <c r="I1886" s="64">
        <v>23</v>
      </c>
      <c r="J1886" s="96">
        <f>(PI()*(CENSO[[#This Row],[DAP (cm)]]^2))/40000</f>
        <v>0.6692465357014199</v>
      </c>
      <c r="K1886" s="96">
        <f>CENSO[[#This Row],[g (m²)]]*CENSO[[#This Row],[H (m)]]*0.7</f>
        <v>10.774869224792859</v>
      </c>
      <c r="L1886" s="64">
        <v>1</v>
      </c>
      <c r="M1886" s="65">
        <v>366242.2</v>
      </c>
      <c r="N1886" s="87">
        <v>9708118.6999999899</v>
      </c>
      <c r="O1886" s="87" t="s">
        <v>1228</v>
      </c>
      <c r="P1886" s="87" t="str">
        <f>VLOOKUP(CENSO[[#This Row],[DAP (cm)]],CD[],2,TRUE)</f>
        <v>TORA</v>
      </c>
      <c r="Q1886" s="87" t="str">
        <f>VLOOKUP(CENSO[[#This Row],[DAP (cm)]],DD[],2,TRUE)</f>
        <v>90├ 100</v>
      </c>
      <c r="R1886" s="87" t="str" cm="1">
        <f t="array" ref="R1886">INDEX(_xlfn.TEXTSPLIT(CENSO[[#This Row],[NOME CIENTIFICO]]," "),1)</f>
        <v>Lecythis</v>
      </c>
      <c r="S1886" s="98" t="s">
        <v>1004</v>
      </c>
      <c r="T1886" s="87">
        <f>_xlfn.MINIFS(CENSO[DAP (cm)],CENSO[NOME CIENTIFICO],CENSO[[#This Row],[NOME CIENTIFICO]])</f>
        <v>38.833806114422465</v>
      </c>
      <c r="U18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86" s="87" t="str">
        <f>IF(CENSO[[#This Row],[DAP (cm)]]&lt;CENSO[[#This Row],[DMCE (cm)]],"DAP &lt; DMCE","DAP ≥ DMCE")</f>
        <v>DAP ≥ DMCE</v>
      </c>
      <c r="W1886" s="87" t="str">
        <f>IF(CENSO[[#This Row],[DAP (cm)]]&gt;200, "Superior", "Inferior")</f>
        <v>Inferior</v>
      </c>
      <c r="X1886" s="87" t="str">
        <f>VLOOKUP(CENSO[[#This Row],[NOME COMUM]],ESPECIES[],4,FALSE)</f>
        <v>Não</v>
      </c>
      <c r="Y1886" s="87" t="str">
        <f>IF(IFERROR(VLOOKUP(CENSO[[#This Row],[NOME COMUM]],COMERCIAIS[],2, FALSE), "Não") &lt;&gt; "Não", "Sim", "Não")</f>
        <v>Sim</v>
      </c>
      <c r="Z1886" s="133">
        <f>CENSO[[#This Row],[g (m²)]]/SUM(AEEF[AEEF-UT])</f>
        <v>1.1709416286319412E-3</v>
      </c>
      <c r="AA1886" s="133">
        <f>CENSO[[#This Row],[v (m³)]]/SUM(AEEF[AEEF-UT])</f>
        <v>1.8852160220974249E-2</v>
      </c>
    </row>
    <row r="1887" spans="1:27" ht="14">
      <c r="A1887" s="86">
        <v>1</v>
      </c>
      <c r="B1887" s="86">
        <v>1</v>
      </c>
      <c r="C1887" s="63">
        <v>57</v>
      </c>
      <c r="D1887" s="63">
        <v>1886</v>
      </c>
      <c r="E1887" s="63" t="str">
        <f>VLOOKUP(CENSO[[#This Row],[NOME COMUM]],ESPECIES[],2,FALSE)</f>
        <v>Ormosia paraensis Ducke</v>
      </c>
      <c r="F1887" s="64" t="s">
        <v>99</v>
      </c>
      <c r="G1887" s="64">
        <v>180</v>
      </c>
      <c r="H1887" s="97">
        <f>CENSO[[#This Row],[CAP (cm)]]/PI()</f>
        <v>57.295779513082323</v>
      </c>
      <c r="I1887" s="64">
        <v>20</v>
      </c>
      <c r="J1887" s="96">
        <f>(PI()*(CENSO[[#This Row],[DAP (cm)]]^2))/40000</f>
        <v>0.25783100780887047</v>
      </c>
      <c r="K1887" s="96">
        <f>CENSO[[#This Row],[g (m²)]]*CENSO[[#This Row],[H (m)]]*0.7</f>
        <v>3.6096341093241859</v>
      </c>
      <c r="L1887" s="64">
        <v>2</v>
      </c>
      <c r="M1887" s="65">
        <v>366245.59999999899</v>
      </c>
      <c r="N1887" s="87">
        <v>9708126.4000000004</v>
      </c>
      <c r="O1887" s="87" t="s">
        <v>1227</v>
      </c>
      <c r="P1887" s="87" t="str">
        <f>VLOOKUP(CENSO[[#This Row],[DAP (cm)]],CD[],2,TRUE)</f>
        <v>TORA</v>
      </c>
      <c r="Q1887" s="87" t="str">
        <f>VLOOKUP(CENSO[[#This Row],[DAP (cm)]],DD[],2,TRUE)</f>
        <v>50├ 60</v>
      </c>
      <c r="R1887" s="87" t="str" cm="1">
        <f t="array" ref="R1887">INDEX(_xlfn.TEXTSPLIT(CENSO[[#This Row],[NOME CIENTIFICO]]," "),1)</f>
        <v>Ormosia</v>
      </c>
      <c r="S1887" s="98" t="s">
        <v>1004</v>
      </c>
      <c r="T1887" s="87">
        <f>_xlfn.MINIFS(CENSO[DAP (cm)],CENSO[NOME CIENTIFICO],CENSO[[#This Row],[NOME CIENTIFICO]])</f>
        <v>44.563384065730695</v>
      </c>
      <c r="U18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54.563384065730695</v>
      </c>
      <c r="V1887" s="87" t="str">
        <f>IF(CENSO[[#This Row],[DAP (cm)]]&lt;CENSO[[#This Row],[DMCE (cm)]],"DAP &lt; DMCE","DAP ≥ DMCE")</f>
        <v>DAP ≥ DMCE</v>
      </c>
      <c r="W1887" s="87" t="str">
        <f>IF(CENSO[[#This Row],[DAP (cm)]]&gt;200, "Superior", "Inferior")</f>
        <v>Inferior</v>
      </c>
      <c r="X1887" s="87" t="str">
        <f>VLOOKUP(CENSO[[#This Row],[NOME COMUM]],ESPECIES[],4,FALSE)</f>
        <v>Não</v>
      </c>
      <c r="Y1887" s="87" t="str">
        <f>IF(IFERROR(VLOOKUP(CENSO[[#This Row],[NOME COMUM]],COMERCIAIS[],2, FALSE), "Não") &lt;&gt; "Não", "Sim", "Não")</f>
        <v>Não</v>
      </c>
      <c r="Z1887" s="133">
        <f>CENSO[[#This Row],[g (m²)]]/SUM(AEEF[AEEF-UT])</f>
        <v>4.5111187595332813E-4</v>
      </c>
      <c r="AA1887" s="133">
        <f>CENSO[[#This Row],[v (m³)]]/SUM(AEEF[AEEF-UT])</f>
        <v>6.3155662633465927E-3</v>
      </c>
    </row>
    <row r="1888" spans="1:27" ht="14">
      <c r="A1888" s="86">
        <v>1</v>
      </c>
      <c r="B1888" s="86">
        <v>1</v>
      </c>
      <c r="C1888" s="63">
        <v>57</v>
      </c>
      <c r="D1888" s="63">
        <v>1887</v>
      </c>
      <c r="E1888" s="63" t="str">
        <f>VLOOKUP(CENSO[[#This Row],[NOME COMUM]],ESPECIES[],2,FALSE)</f>
        <v>Piptadenia suaveolens Miq.</v>
      </c>
      <c r="F1888" s="64" t="s">
        <v>22</v>
      </c>
      <c r="G1888" s="64">
        <v>203</v>
      </c>
      <c r="H1888" s="97">
        <f>CENSO[[#This Row],[CAP (cm)]]/PI()</f>
        <v>64.616906895309512</v>
      </c>
      <c r="I1888" s="64">
        <v>17</v>
      </c>
      <c r="J1888" s="96">
        <f>(PI()*(CENSO[[#This Row],[DAP (cm)]]^2))/40000</f>
        <v>0.32793080249369577</v>
      </c>
      <c r="K1888" s="96">
        <f>CENSO[[#This Row],[g (m²)]]*CENSO[[#This Row],[H (m)]]*0.7</f>
        <v>3.9023765496749796</v>
      </c>
      <c r="L1888" s="64">
        <v>1</v>
      </c>
      <c r="M1888" s="65">
        <v>366237.5</v>
      </c>
      <c r="N1888" s="87">
        <v>9708117.5</v>
      </c>
      <c r="O1888" s="87" t="s">
        <v>1228</v>
      </c>
      <c r="P1888" s="87" t="str">
        <f>VLOOKUP(CENSO[[#This Row],[DAP (cm)]],CD[],2,TRUE)</f>
        <v>TORA</v>
      </c>
      <c r="Q1888" s="87" t="str">
        <f>VLOOKUP(CENSO[[#This Row],[DAP (cm)]],DD[],2,TRUE)</f>
        <v>60├ 70</v>
      </c>
      <c r="R1888" s="87" t="str" cm="1">
        <f t="array" ref="R1888">INDEX(_xlfn.TEXTSPLIT(CENSO[[#This Row],[NOME CIENTIFICO]]," "),1)</f>
        <v>Piptadenia</v>
      </c>
      <c r="S1888" s="98" t="s">
        <v>1004</v>
      </c>
      <c r="T1888" s="87">
        <f>_xlfn.MINIFS(CENSO[DAP (cm)],CENSO[NOME CIENTIFICO],CENSO[[#This Row],[NOME CIENTIFICO]])</f>
        <v>39.788735772973837</v>
      </c>
      <c r="U18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88" s="87" t="str">
        <f>IF(CENSO[[#This Row],[DAP (cm)]]&lt;CENSO[[#This Row],[DMCE (cm)]],"DAP &lt; DMCE","DAP ≥ DMCE")</f>
        <v>DAP ≥ DMCE</v>
      </c>
      <c r="W1888" s="87" t="str">
        <f>IF(CENSO[[#This Row],[DAP (cm)]]&gt;200, "Superior", "Inferior")</f>
        <v>Inferior</v>
      </c>
      <c r="X1888" s="87" t="str">
        <f>VLOOKUP(CENSO[[#This Row],[NOME COMUM]],ESPECIES[],4,FALSE)</f>
        <v>Não</v>
      </c>
      <c r="Y1888" s="87" t="str">
        <f>IF(IFERROR(VLOOKUP(CENSO[[#This Row],[NOME COMUM]],COMERCIAIS[],2, FALSE), "Não") &lt;&gt; "Não", "Sim", "Não")</f>
        <v>Sim</v>
      </c>
      <c r="Z1888" s="133">
        <f>CENSO[[#This Row],[g (m²)]]/SUM(AEEF[AEEF-UT])</f>
        <v>5.7376139802965123E-4</v>
      </c>
      <c r="AA1888" s="133">
        <f>CENSO[[#This Row],[v (m³)]]/SUM(AEEF[AEEF-UT])</f>
        <v>6.8277606365528491E-3</v>
      </c>
    </row>
    <row r="1889" spans="1:27" ht="14">
      <c r="A1889" s="86">
        <v>1</v>
      </c>
      <c r="B1889" s="86">
        <v>1</v>
      </c>
      <c r="C1889" s="63">
        <v>57</v>
      </c>
      <c r="D1889" s="63">
        <v>1888</v>
      </c>
      <c r="E1889" s="63" t="str">
        <f>VLOOKUP(CENSO[[#This Row],[NOME COMUM]],ESPECIES[],2,FALSE)</f>
        <v>Parkia multijuga Benth.</v>
      </c>
      <c r="F1889" s="64" t="s">
        <v>75</v>
      </c>
      <c r="G1889" s="64">
        <v>176</v>
      </c>
      <c r="H1889" s="97">
        <f>CENSO[[#This Row],[CAP (cm)]]/PI()</f>
        <v>56.022539968347161</v>
      </c>
      <c r="I1889" s="64">
        <v>19</v>
      </c>
      <c r="J1889" s="96">
        <f>(PI()*(CENSO[[#This Row],[DAP (cm)]]^2))/40000</f>
        <v>0.24649917586072753</v>
      </c>
      <c r="K1889" s="96">
        <f>CENSO[[#This Row],[g (m²)]]*CENSO[[#This Row],[H (m)]]*0.7</f>
        <v>3.2784390389476763</v>
      </c>
      <c r="L1889" s="64">
        <v>1</v>
      </c>
      <c r="M1889" s="65">
        <v>366232.799999999</v>
      </c>
      <c r="N1889" s="87">
        <v>9708123</v>
      </c>
      <c r="O1889" s="87" t="s">
        <v>1227</v>
      </c>
      <c r="P1889" s="87" t="str">
        <f>VLOOKUP(CENSO[[#This Row],[DAP (cm)]],CD[],2,TRUE)</f>
        <v>TORA</v>
      </c>
      <c r="Q1889" s="87" t="str">
        <f>VLOOKUP(CENSO[[#This Row],[DAP (cm)]],DD[],2,TRUE)</f>
        <v>50├ 60</v>
      </c>
      <c r="R1889" s="87" t="str" cm="1">
        <f t="array" ref="R1889">INDEX(_xlfn.TEXTSPLIT(CENSO[[#This Row],[NOME CIENTIFICO]]," "),1)</f>
        <v>Parkia</v>
      </c>
      <c r="S1889" s="98" t="s">
        <v>1004</v>
      </c>
      <c r="T1889" s="87">
        <f>_xlfn.MINIFS(CENSO[DAP (cm)],CENSO[NOME CIENTIFICO],CENSO[[#This Row],[NOME CIENTIFICO]])</f>
        <v>39.788735772973837</v>
      </c>
      <c r="U18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89" s="87" t="str">
        <f>IF(CENSO[[#This Row],[DAP (cm)]]&lt;CENSO[[#This Row],[DMCE (cm)]],"DAP &lt; DMCE","DAP ≥ DMCE")</f>
        <v>DAP ≥ DMCE</v>
      </c>
      <c r="W1889" s="87" t="str">
        <f>IF(CENSO[[#This Row],[DAP (cm)]]&gt;200, "Superior", "Inferior")</f>
        <v>Inferior</v>
      </c>
      <c r="X1889" s="87" t="str">
        <f>VLOOKUP(CENSO[[#This Row],[NOME COMUM]],ESPECIES[],4,FALSE)</f>
        <v>Não</v>
      </c>
      <c r="Y1889" s="87" t="str">
        <f>IF(IFERROR(VLOOKUP(CENSO[[#This Row],[NOME COMUM]],COMERCIAIS[],2, FALSE), "Não") &lt;&gt; "Não", "Sim", "Não")</f>
        <v>Não</v>
      </c>
      <c r="Z1889" s="133">
        <f>CENSO[[#This Row],[g (m²)]]/SUM(AEEF[AEEF-UT])</f>
        <v>4.3128523054105841E-4</v>
      </c>
      <c r="AA1889" s="133">
        <f>CENSO[[#This Row],[v (m³)]]/SUM(AEEF[AEEF-UT])</f>
        <v>5.7360935661960773E-3</v>
      </c>
    </row>
    <row r="1890" spans="1:27" ht="14">
      <c r="A1890" s="86">
        <v>1</v>
      </c>
      <c r="B1890" s="86">
        <v>1</v>
      </c>
      <c r="C1890" s="63">
        <v>57</v>
      </c>
      <c r="D1890" s="63">
        <v>1889</v>
      </c>
      <c r="E1890" s="63" t="str">
        <f>VLOOKUP(CENSO[[#This Row],[NOME COMUM]],ESPECIES[],2,FALSE)</f>
        <v>Tachigali myrmecophila Ducke</v>
      </c>
      <c r="F1890" s="64" t="s">
        <v>14</v>
      </c>
      <c r="G1890" s="64">
        <v>250</v>
      </c>
      <c r="H1890" s="97">
        <f>CENSO[[#This Row],[CAP (cm)]]/PI()</f>
        <v>79.577471545947674</v>
      </c>
      <c r="I1890" s="64">
        <v>19</v>
      </c>
      <c r="J1890" s="96">
        <f>(PI()*(CENSO[[#This Row],[DAP (cm)]]^2))/40000</f>
        <v>0.49735919716217297</v>
      </c>
      <c r="K1890" s="96">
        <f>CENSO[[#This Row],[g (m²)]]*CENSO[[#This Row],[H (m)]]*0.7</f>
        <v>6.6148773222569002</v>
      </c>
      <c r="L1890" s="64">
        <v>1</v>
      </c>
      <c r="M1890" s="65">
        <v>366244.9</v>
      </c>
      <c r="N1890" s="87">
        <v>9708148.5</v>
      </c>
      <c r="O1890" s="87" t="s">
        <v>1228</v>
      </c>
      <c r="P1890" s="87" t="str">
        <f>VLOOKUP(CENSO[[#This Row],[DAP (cm)]],CD[],2,TRUE)</f>
        <v>TORA</v>
      </c>
      <c r="Q1890" s="87" t="str">
        <f>VLOOKUP(CENSO[[#This Row],[DAP (cm)]],DD[],2,TRUE)</f>
        <v>70├ 80</v>
      </c>
      <c r="R1890" s="87" t="str" cm="1">
        <f t="array" ref="R1890">INDEX(_xlfn.TEXTSPLIT(CENSO[[#This Row],[NOME CIENTIFICO]]," "),1)</f>
        <v>Tachigali</v>
      </c>
      <c r="S1890" s="98" t="s">
        <v>1004</v>
      </c>
      <c r="T1890" s="87">
        <f>_xlfn.MINIFS(CENSO[DAP (cm)],CENSO[NOME CIENTIFICO],CENSO[[#This Row],[NOME CIENTIFICO]])</f>
        <v>39.152116000606256</v>
      </c>
      <c r="U18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90" s="87" t="str">
        <f>IF(CENSO[[#This Row],[DAP (cm)]]&lt;CENSO[[#This Row],[DMCE (cm)]],"DAP &lt; DMCE","DAP ≥ DMCE")</f>
        <v>DAP ≥ DMCE</v>
      </c>
      <c r="W1890" s="87" t="str">
        <f>IF(CENSO[[#This Row],[DAP (cm)]]&gt;200, "Superior", "Inferior")</f>
        <v>Inferior</v>
      </c>
      <c r="X1890" s="87" t="str">
        <f>VLOOKUP(CENSO[[#This Row],[NOME COMUM]],ESPECIES[],4,FALSE)</f>
        <v>Não</v>
      </c>
      <c r="Y1890" s="87" t="str">
        <f>IF(IFERROR(VLOOKUP(CENSO[[#This Row],[NOME COMUM]],COMERCIAIS[],2, FALSE), "Não") &lt;&gt; "Não", "Sim", "Não")</f>
        <v>Sim</v>
      </c>
      <c r="Z1890" s="133">
        <f>CENSO[[#This Row],[g (m²)]]/SUM(AEEF[AEEF-UT])</f>
        <v>8.7020037799638919E-4</v>
      </c>
      <c r="AA1890" s="133">
        <f>CENSO[[#This Row],[v (m³)]]/SUM(AEEF[AEEF-UT])</f>
        <v>1.1573665027351975E-2</v>
      </c>
    </row>
    <row r="1891" spans="1:27" ht="14">
      <c r="A1891" s="86">
        <v>1</v>
      </c>
      <c r="B1891" s="86">
        <v>1</v>
      </c>
      <c r="C1891" s="63">
        <v>57</v>
      </c>
      <c r="D1891" s="63">
        <v>1890</v>
      </c>
      <c r="E1891" s="63" t="str">
        <f>VLOOKUP(CENSO[[#This Row],[NOME COMUM]],ESPECIES[],2,FALSE)</f>
        <v>Lecythis chartacea O.Berg</v>
      </c>
      <c r="F1891" s="64" t="s">
        <v>31</v>
      </c>
      <c r="G1891" s="64">
        <v>189</v>
      </c>
      <c r="H1891" s="97">
        <f>CENSO[[#This Row],[CAP (cm)]]/PI()</f>
        <v>60.160568488736438</v>
      </c>
      <c r="I1891" s="64">
        <v>21</v>
      </c>
      <c r="J1891" s="96">
        <f>(PI()*(CENSO[[#This Row],[DAP (cm)]]^2))/40000</f>
        <v>0.28425868610927968</v>
      </c>
      <c r="K1891" s="96">
        <f>CENSO[[#This Row],[g (m²)]]*CENSO[[#This Row],[H (m)]]*0.7</f>
        <v>4.1786026858064105</v>
      </c>
      <c r="L1891" s="64">
        <v>1</v>
      </c>
      <c r="M1891" s="65">
        <v>366225.2</v>
      </c>
      <c r="N1891" s="87">
        <v>9708131.0999999903</v>
      </c>
      <c r="O1891" s="87" t="s">
        <v>1228</v>
      </c>
      <c r="P1891" s="87" t="str">
        <f>VLOOKUP(CENSO[[#This Row],[DAP (cm)]],CD[],2,TRUE)</f>
        <v>TORA</v>
      </c>
      <c r="Q1891" s="87" t="str">
        <f>VLOOKUP(CENSO[[#This Row],[DAP (cm)]],DD[],2,TRUE)</f>
        <v>60├ 70</v>
      </c>
      <c r="R1891" s="87" t="str" cm="1">
        <f t="array" ref="R1891">INDEX(_xlfn.TEXTSPLIT(CENSO[[#This Row],[NOME CIENTIFICO]]," "),1)</f>
        <v>Lecythis</v>
      </c>
      <c r="S1891" s="98" t="s">
        <v>1004</v>
      </c>
      <c r="T1891" s="87">
        <f>_xlfn.MINIFS(CENSO[DAP (cm)],CENSO[NOME CIENTIFICO],CENSO[[#This Row],[NOME CIENTIFICO]])</f>
        <v>38.833806114422465</v>
      </c>
      <c r="U18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91" s="87" t="str">
        <f>IF(CENSO[[#This Row],[DAP (cm)]]&lt;CENSO[[#This Row],[DMCE (cm)]],"DAP &lt; DMCE","DAP ≥ DMCE")</f>
        <v>DAP ≥ DMCE</v>
      </c>
      <c r="W1891" s="87" t="str">
        <f>IF(CENSO[[#This Row],[DAP (cm)]]&gt;200, "Superior", "Inferior")</f>
        <v>Inferior</v>
      </c>
      <c r="X1891" s="87" t="str">
        <f>VLOOKUP(CENSO[[#This Row],[NOME COMUM]],ESPECIES[],4,FALSE)</f>
        <v>Não</v>
      </c>
      <c r="Y1891" s="87" t="str">
        <f>IF(IFERROR(VLOOKUP(CENSO[[#This Row],[NOME COMUM]],COMERCIAIS[],2, FALSE), "Não") &lt;&gt; "Não", "Sim", "Não")</f>
        <v>Sim</v>
      </c>
      <c r="Z1891" s="133">
        <f>CENSO[[#This Row],[g (m²)]]/SUM(AEEF[AEEF-UT])</f>
        <v>4.9735084323854423E-4</v>
      </c>
      <c r="AA1891" s="133">
        <f>CENSO[[#This Row],[v (m³)]]/SUM(AEEF[AEEF-UT])</f>
        <v>7.3110573956065988E-3</v>
      </c>
    </row>
    <row r="1892" spans="1:27" ht="14">
      <c r="A1892" s="86">
        <v>1</v>
      </c>
      <c r="B1892" s="86">
        <v>1</v>
      </c>
      <c r="C1892" s="63">
        <v>57</v>
      </c>
      <c r="D1892" s="63">
        <v>1891</v>
      </c>
      <c r="E1892" s="63" t="str">
        <f>VLOOKUP(CENSO[[#This Row],[NOME COMUM]],ESPECIES[],2,FALSE)</f>
        <v>Piptadenia suaveolens Miq.</v>
      </c>
      <c r="F1892" s="64" t="s">
        <v>22</v>
      </c>
      <c r="G1892" s="64">
        <v>190</v>
      </c>
      <c r="H1892" s="97">
        <f>CENSO[[#This Row],[CAP (cm)]]/PI()</f>
        <v>60.478878374920228</v>
      </c>
      <c r="I1892" s="64">
        <v>12</v>
      </c>
      <c r="J1892" s="96">
        <f>(PI()*(CENSO[[#This Row],[DAP (cm)]]^2))/40000</f>
        <v>0.28727467228087106</v>
      </c>
      <c r="K1892" s="96">
        <f>CENSO[[#This Row],[g (m²)]]*CENSO[[#This Row],[H (m)]]*0.7</f>
        <v>2.4131072471593167</v>
      </c>
      <c r="L1892" s="64">
        <v>2</v>
      </c>
      <c r="M1892" s="65">
        <v>366238</v>
      </c>
      <c r="N1892" s="87">
        <v>9708156</v>
      </c>
      <c r="O1892" s="87" t="s">
        <v>1228</v>
      </c>
      <c r="P1892" s="87" t="str">
        <f>VLOOKUP(CENSO[[#This Row],[DAP (cm)]],CD[],2,TRUE)</f>
        <v>TORA</v>
      </c>
      <c r="Q1892" s="87" t="str">
        <f>VLOOKUP(CENSO[[#This Row],[DAP (cm)]],DD[],2,TRUE)</f>
        <v>60├ 70</v>
      </c>
      <c r="R1892" s="87" t="str" cm="1">
        <f t="array" ref="R1892">INDEX(_xlfn.TEXTSPLIT(CENSO[[#This Row],[NOME CIENTIFICO]]," "),1)</f>
        <v>Piptadenia</v>
      </c>
      <c r="S1892" s="98" t="s">
        <v>1004</v>
      </c>
      <c r="T1892" s="87">
        <f>_xlfn.MINIFS(CENSO[DAP (cm)],CENSO[NOME CIENTIFICO],CENSO[[#This Row],[NOME CIENTIFICO]])</f>
        <v>39.788735772973837</v>
      </c>
      <c r="U18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92" s="87" t="str">
        <f>IF(CENSO[[#This Row],[DAP (cm)]]&lt;CENSO[[#This Row],[DMCE (cm)]],"DAP &lt; DMCE","DAP ≥ DMCE")</f>
        <v>DAP ≥ DMCE</v>
      </c>
      <c r="W1892" s="87" t="str">
        <f>IF(CENSO[[#This Row],[DAP (cm)]]&gt;200, "Superior", "Inferior")</f>
        <v>Inferior</v>
      </c>
      <c r="X1892" s="87" t="str">
        <f>VLOOKUP(CENSO[[#This Row],[NOME COMUM]],ESPECIES[],4,FALSE)</f>
        <v>Não</v>
      </c>
      <c r="Y1892" s="87" t="str">
        <f>IF(IFERROR(VLOOKUP(CENSO[[#This Row],[NOME COMUM]],COMERCIAIS[],2, FALSE), "Não") &lt;&gt; "Não", "Sim", "Não")</f>
        <v>Sim</v>
      </c>
      <c r="Z1892" s="133">
        <f>CENSO[[#This Row],[g (m²)]]/SUM(AEEF[AEEF-UT])</f>
        <v>5.0262773833071434E-4</v>
      </c>
      <c r="AA1892" s="133">
        <f>CENSO[[#This Row],[v (m³)]]/SUM(AEEF[AEEF-UT])</f>
        <v>4.222073001978E-3</v>
      </c>
    </row>
    <row r="1893" spans="1:27" ht="14">
      <c r="A1893" s="86">
        <v>1</v>
      </c>
      <c r="B1893" s="86">
        <v>1</v>
      </c>
      <c r="C1893" s="63">
        <v>57</v>
      </c>
      <c r="D1893" s="63">
        <v>1892</v>
      </c>
      <c r="E1893" s="63" t="str">
        <f>VLOOKUP(CENSO[[#This Row],[NOME COMUM]],ESPECIES[],2,FALSE)</f>
        <v>Parkia multijuga Benth.</v>
      </c>
      <c r="F1893" s="64" t="s">
        <v>75</v>
      </c>
      <c r="G1893" s="64">
        <v>191</v>
      </c>
      <c r="H1893" s="97">
        <f>CENSO[[#This Row],[CAP (cm)]]/PI()</f>
        <v>60.797188261104019</v>
      </c>
      <c r="I1893" s="64">
        <v>21</v>
      </c>
      <c r="J1893" s="96">
        <f>(PI()*(CENSO[[#This Row],[DAP (cm)]]^2))/40000</f>
        <v>0.29030657394677167</v>
      </c>
      <c r="K1893" s="96">
        <f>CENSO[[#This Row],[g (m²)]]*CENSO[[#This Row],[H (m)]]*0.7</f>
        <v>4.2675066370175436</v>
      </c>
      <c r="L1893" s="64">
        <v>1</v>
      </c>
      <c r="M1893" s="65">
        <v>366243.4</v>
      </c>
      <c r="N1893" s="87">
        <v>9708161.5</v>
      </c>
      <c r="O1893" s="87" t="s">
        <v>1227</v>
      </c>
      <c r="P1893" s="87" t="str">
        <f>VLOOKUP(CENSO[[#This Row],[DAP (cm)]],CD[],2,TRUE)</f>
        <v>TORA</v>
      </c>
      <c r="Q1893" s="87" t="str">
        <f>VLOOKUP(CENSO[[#This Row],[DAP (cm)]],DD[],2,TRUE)</f>
        <v>60├ 70</v>
      </c>
      <c r="R1893" s="87" t="str" cm="1">
        <f t="array" ref="R1893">INDEX(_xlfn.TEXTSPLIT(CENSO[[#This Row],[NOME CIENTIFICO]]," "),1)</f>
        <v>Parkia</v>
      </c>
      <c r="S1893" s="98" t="s">
        <v>1004</v>
      </c>
      <c r="T1893" s="87">
        <f>_xlfn.MINIFS(CENSO[DAP (cm)],CENSO[NOME CIENTIFICO],CENSO[[#This Row],[NOME CIENTIFICO]])</f>
        <v>39.788735772973837</v>
      </c>
      <c r="U18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93" s="87" t="str">
        <f>IF(CENSO[[#This Row],[DAP (cm)]]&lt;CENSO[[#This Row],[DMCE (cm)]],"DAP &lt; DMCE","DAP ≥ DMCE")</f>
        <v>DAP ≥ DMCE</v>
      </c>
      <c r="W1893" s="87" t="str">
        <f>IF(CENSO[[#This Row],[DAP (cm)]]&gt;200, "Superior", "Inferior")</f>
        <v>Inferior</v>
      </c>
      <c r="X1893" s="87" t="str">
        <f>VLOOKUP(CENSO[[#This Row],[NOME COMUM]],ESPECIES[],4,FALSE)</f>
        <v>Não</v>
      </c>
      <c r="Y1893" s="87" t="str">
        <f>IF(IFERROR(VLOOKUP(CENSO[[#This Row],[NOME COMUM]],COMERCIAIS[],2, FALSE), "Não") &lt;&gt; "Não", "Sim", "Não")</f>
        <v>Não</v>
      </c>
      <c r="Z1893" s="133">
        <f>CENSO[[#This Row],[g (m²)]]/SUM(AEEF[AEEF-UT])</f>
        <v>5.0793247983498034E-4</v>
      </c>
      <c r="AA1893" s="133">
        <f>CENSO[[#This Row],[v (m³)]]/SUM(AEEF[AEEF-UT])</f>
        <v>7.4666074535742104E-3</v>
      </c>
    </row>
    <row r="1894" spans="1:27" ht="14">
      <c r="A1894" s="86">
        <v>1</v>
      </c>
      <c r="B1894" s="86">
        <v>1</v>
      </c>
      <c r="C1894" s="63">
        <v>58</v>
      </c>
      <c r="D1894" s="63">
        <v>1893</v>
      </c>
      <c r="E1894" s="63" t="str">
        <f>VLOOKUP(CENSO[[#This Row],[NOME COMUM]],ESPECIES[],2,FALSE)</f>
        <v>Protium spruceanum Engl.</v>
      </c>
      <c r="F1894" s="64" t="s">
        <v>46</v>
      </c>
      <c r="G1894" s="64">
        <v>160</v>
      </c>
      <c r="H1894" s="97">
        <f>CENSO[[#This Row],[CAP (cm)]]/PI()</f>
        <v>50.929581789406512</v>
      </c>
      <c r="I1894" s="64">
        <v>12</v>
      </c>
      <c r="J1894" s="96">
        <f>(PI()*(CENSO[[#This Row],[DAP (cm)]]^2))/40000</f>
        <v>0.20371832715762608</v>
      </c>
      <c r="K1894" s="96">
        <f>CENSO[[#This Row],[g (m²)]]*CENSO[[#This Row],[H (m)]]*0.7</f>
        <v>1.711233948124059</v>
      </c>
      <c r="L1894" s="64">
        <v>2</v>
      </c>
      <c r="M1894" s="65">
        <v>366328.9</v>
      </c>
      <c r="N1894" s="87">
        <v>9708022.6999999899</v>
      </c>
      <c r="O1894" s="87" t="s">
        <v>1227</v>
      </c>
      <c r="P1894" s="87" t="str">
        <f>VLOOKUP(CENSO[[#This Row],[DAP (cm)]],CD[],2,TRUE)</f>
        <v>TORA</v>
      </c>
      <c r="Q1894" s="87" t="str">
        <f>VLOOKUP(CENSO[[#This Row],[DAP (cm)]],DD[],2,TRUE)</f>
        <v>50├ 60</v>
      </c>
      <c r="R1894" s="87" t="str" cm="1">
        <f t="array" ref="R1894">INDEX(_xlfn.TEXTSPLIT(CENSO[[#This Row],[NOME CIENTIFICO]]," "),1)</f>
        <v>Protium</v>
      </c>
      <c r="S1894" s="98" t="s">
        <v>1004</v>
      </c>
      <c r="T1894" s="87">
        <f>_xlfn.MINIFS(CENSO[DAP (cm)],CENSO[NOME CIENTIFICO],CENSO[[#This Row],[NOME CIENTIFICO]])</f>
        <v>39.788735772973837</v>
      </c>
      <c r="U18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94" s="87" t="str">
        <f>IF(CENSO[[#This Row],[DAP (cm)]]&lt;CENSO[[#This Row],[DMCE (cm)]],"DAP &lt; DMCE","DAP ≥ DMCE")</f>
        <v>DAP ≥ DMCE</v>
      </c>
      <c r="W1894" s="87" t="str">
        <f>IF(CENSO[[#This Row],[DAP (cm)]]&gt;200, "Superior", "Inferior")</f>
        <v>Inferior</v>
      </c>
      <c r="X1894" s="87" t="str">
        <f>VLOOKUP(CENSO[[#This Row],[NOME COMUM]],ESPECIES[],4,FALSE)</f>
        <v>Não</v>
      </c>
      <c r="Y1894" s="87" t="str">
        <f>IF(IFERROR(VLOOKUP(CENSO[[#This Row],[NOME COMUM]],COMERCIAIS[],2, FALSE), "Não") &lt;&gt; "Não", "Sim", "Não")</f>
        <v>Não</v>
      </c>
      <c r="Z1894" s="133">
        <f>CENSO[[#This Row],[g (m²)]]/SUM(AEEF[AEEF-UT])</f>
        <v>3.5643407482732108E-4</v>
      </c>
      <c r="AA1894" s="133">
        <f>CENSO[[#This Row],[v (m³)]]/SUM(AEEF[AEEF-UT])</f>
        <v>2.9940462285494968E-3</v>
      </c>
    </row>
    <row r="1895" spans="1:27" ht="14">
      <c r="A1895" s="86">
        <v>1</v>
      </c>
      <c r="B1895" s="86">
        <v>1</v>
      </c>
      <c r="C1895" s="63">
        <v>58</v>
      </c>
      <c r="D1895" s="63">
        <v>1894</v>
      </c>
      <c r="E1895" s="63" t="str">
        <f>VLOOKUP(CENSO[[#This Row],[NOME COMUM]],ESPECIES[],2,FALSE)</f>
        <v>Parkia paraensis Ducke</v>
      </c>
      <c r="F1895" s="64" t="s">
        <v>67</v>
      </c>
      <c r="G1895" s="64">
        <v>170</v>
      </c>
      <c r="H1895" s="97">
        <f>CENSO[[#This Row],[CAP (cm)]]/PI()</f>
        <v>54.112680651244418</v>
      </c>
      <c r="I1895" s="64">
        <v>16</v>
      </c>
      <c r="J1895" s="96">
        <f>(PI()*(CENSO[[#This Row],[DAP (cm)]]^2))/40000</f>
        <v>0.2299788927677888</v>
      </c>
      <c r="K1895" s="96">
        <f>CENSO[[#This Row],[g (m²)]]*CENSO[[#This Row],[H (m)]]*0.7</f>
        <v>2.5757635989992345</v>
      </c>
      <c r="L1895" s="64">
        <v>2</v>
      </c>
      <c r="M1895" s="65">
        <v>366196.299999999</v>
      </c>
      <c r="N1895" s="87">
        <v>9708135.6999999899</v>
      </c>
      <c r="O1895" s="98" t="s">
        <v>1225</v>
      </c>
      <c r="P1895" s="87" t="str">
        <f>VLOOKUP(CENSO[[#This Row],[DAP (cm)]],CD[],2,TRUE)</f>
        <v>TORA</v>
      </c>
      <c r="Q1895" s="87" t="str">
        <f>VLOOKUP(CENSO[[#This Row],[DAP (cm)]],DD[],2,TRUE)</f>
        <v>50├ 60</v>
      </c>
      <c r="R1895" s="87" t="str" cm="1">
        <f t="array" ref="R1895">INDEX(_xlfn.TEXTSPLIT(CENSO[[#This Row],[NOME CIENTIFICO]]," "),1)</f>
        <v>Parkia</v>
      </c>
      <c r="S1895" s="98" t="s">
        <v>1004</v>
      </c>
      <c r="T1895" s="87">
        <f>_xlfn.MINIFS(CENSO[DAP (cm)],CENSO[NOME CIENTIFICO],CENSO[[#This Row],[NOME CIENTIFICO]])</f>
        <v>54.112680651244418</v>
      </c>
      <c r="U18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64.112680651244418</v>
      </c>
      <c r="V1895" s="87" t="str">
        <f>IF(CENSO[[#This Row],[DAP (cm)]]&lt;CENSO[[#This Row],[DMCE (cm)]],"DAP &lt; DMCE","DAP ≥ DMCE")</f>
        <v>DAP &lt; DMCE</v>
      </c>
      <c r="W1895" s="87" t="str">
        <f>IF(CENSO[[#This Row],[DAP (cm)]]&gt;200, "Superior", "Inferior")</f>
        <v>Inferior</v>
      </c>
      <c r="X1895" s="87" t="str">
        <f>VLOOKUP(CENSO[[#This Row],[NOME COMUM]],ESPECIES[],4,FALSE)</f>
        <v>Não</v>
      </c>
      <c r="Y1895" s="87" t="str">
        <f>IF(IFERROR(VLOOKUP(CENSO[[#This Row],[NOME COMUM]],COMERCIAIS[],2, FALSE), "Não") &lt;&gt; "Não", "Sim", "Não")</f>
        <v>Não</v>
      </c>
      <c r="Z1895" s="133">
        <f>CENSO[[#This Row],[g (m²)]]/SUM(AEEF[AEEF-UT])</f>
        <v>4.0238065478553035E-4</v>
      </c>
      <c r="AA1895" s="133">
        <f>CENSO[[#This Row],[v (m³)]]/SUM(AEEF[AEEF-UT])</f>
        <v>4.5066633335979402E-3</v>
      </c>
    </row>
    <row r="1896" spans="1:27" ht="14">
      <c r="A1896" s="86">
        <v>1</v>
      </c>
      <c r="B1896" s="86">
        <v>1</v>
      </c>
      <c r="C1896" s="63">
        <v>58</v>
      </c>
      <c r="D1896" s="63">
        <v>1895</v>
      </c>
      <c r="E1896" s="63" t="str">
        <f>VLOOKUP(CENSO[[#This Row],[NOME COMUM]],ESPECIES[],2,FALSE)</f>
        <v>Lecythis pisonis Cambess.</v>
      </c>
      <c r="F1896" s="64" t="s">
        <v>9</v>
      </c>
      <c r="G1896" s="64">
        <v>221</v>
      </c>
      <c r="H1896" s="97">
        <f>CENSO[[#This Row],[CAP (cm)]]/PI()</f>
        <v>70.346484846617741</v>
      </c>
      <c r="I1896" s="64">
        <v>21</v>
      </c>
      <c r="J1896" s="96">
        <f>(PI()*(CENSO[[#This Row],[DAP (cm)]]^2))/40000</f>
        <v>0.38866432877756302</v>
      </c>
      <c r="K1896" s="96">
        <f>CENSO[[#This Row],[g (m²)]]*CENSO[[#This Row],[H (m)]]*0.7</f>
        <v>5.7133656330301754</v>
      </c>
      <c r="L1896" s="64">
        <v>1</v>
      </c>
      <c r="M1896" s="65">
        <v>366196.299999999</v>
      </c>
      <c r="N1896" s="87">
        <v>9708127.5</v>
      </c>
      <c r="O1896" s="87" t="s">
        <v>1228</v>
      </c>
      <c r="P1896" s="87" t="str">
        <f>VLOOKUP(CENSO[[#This Row],[DAP (cm)]],CD[],2,TRUE)</f>
        <v>TORA</v>
      </c>
      <c r="Q1896" s="87" t="str">
        <f>VLOOKUP(CENSO[[#This Row],[DAP (cm)]],DD[],2,TRUE)</f>
        <v>70├ 80</v>
      </c>
      <c r="R1896" s="87" t="str" cm="1">
        <f t="array" ref="R1896">INDEX(_xlfn.TEXTSPLIT(CENSO[[#This Row],[NOME CIENTIFICO]]," "),1)</f>
        <v>Lecythis</v>
      </c>
      <c r="S1896" s="98" t="s">
        <v>1004</v>
      </c>
      <c r="T1896" s="87">
        <f>_xlfn.MINIFS(CENSO[DAP (cm)],CENSO[NOME CIENTIFICO],CENSO[[#This Row],[NOME CIENTIFICO]])</f>
        <v>40.743665431525208</v>
      </c>
      <c r="U18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1896" s="87" t="str">
        <f>IF(CENSO[[#This Row],[DAP (cm)]]&lt;CENSO[[#This Row],[DMCE (cm)]],"DAP &lt; DMCE","DAP ≥ DMCE")</f>
        <v>DAP ≥ DMCE</v>
      </c>
      <c r="W1896" s="87" t="str">
        <f>IF(CENSO[[#This Row],[DAP (cm)]]&gt;200, "Superior", "Inferior")</f>
        <v>Inferior</v>
      </c>
      <c r="X1896" s="87" t="str">
        <f>VLOOKUP(CENSO[[#This Row],[NOME COMUM]],ESPECIES[],4,FALSE)</f>
        <v>Não</v>
      </c>
      <c r="Y1896" s="87" t="str">
        <f>IF(IFERROR(VLOOKUP(CENSO[[#This Row],[NOME COMUM]],COMERCIAIS[],2, FALSE), "Não") &lt;&gt; "Não", "Sim", "Não")</f>
        <v>Sim</v>
      </c>
      <c r="Z1896" s="133">
        <f>CENSO[[#This Row],[g (m²)]]/SUM(AEEF[AEEF-UT])</f>
        <v>6.8002330658754623E-4</v>
      </c>
      <c r="AA1896" s="133">
        <f>CENSO[[#This Row],[v (m³)]]/SUM(AEEF[AEEF-UT])</f>
        <v>9.996342606836928E-3</v>
      </c>
    </row>
    <row r="1897" spans="1:27" ht="14">
      <c r="A1897" s="86">
        <v>1</v>
      </c>
      <c r="B1897" s="86">
        <v>1</v>
      </c>
      <c r="C1897" s="63">
        <v>58</v>
      </c>
      <c r="D1897" s="63">
        <v>1896</v>
      </c>
      <c r="E1897" s="63" t="str">
        <f>VLOOKUP(CENSO[[#This Row],[NOME COMUM]],ESPECIES[],2,FALSE)</f>
        <v>Tachigali myrmecophila Ducke</v>
      </c>
      <c r="F1897" s="64" t="s">
        <v>14</v>
      </c>
      <c r="G1897" s="64">
        <v>258</v>
      </c>
      <c r="H1897" s="97">
        <f>CENSO[[#This Row],[CAP (cm)]]/PI()</f>
        <v>82.123950635417998</v>
      </c>
      <c r="I1897" s="64">
        <v>17</v>
      </c>
      <c r="J1897" s="96">
        <f>(PI()*(CENSO[[#This Row],[DAP (cm)]]^2))/40000</f>
        <v>0.52969948159844604</v>
      </c>
      <c r="K1897" s="96">
        <f>CENSO[[#This Row],[g (m²)]]*CENSO[[#This Row],[H (m)]]*0.7</f>
        <v>6.3034238310215072</v>
      </c>
      <c r="L1897" s="64">
        <v>1</v>
      </c>
      <c r="M1897" s="65">
        <v>366172.59999999899</v>
      </c>
      <c r="N1897" s="87">
        <v>9708112.9000000004</v>
      </c>
      <c r="O1897" s="87" t="s">
        <v>1228</v>
      </c>
      <c r="P1897" s="87" t="str">
        <f>VLOOKUP(CENSO[[#This Row],[DAP (cm)]],CD[],2,TRUE)</f>
        <v>TORA</v>
      </c>
      <c r="Q1897" s="87" t="str">
        <f>VLOOKUP(CENSO[[#This Row],[DAP (cm)]],DD[],2,TRUE)</f>
        <v>80├ 90</v>
      </c>
      <c r="R1897" s="87" t="str" cm="1">
        <f t="array" ref="R1897">INDEX(_xlfn.TEXTSPLIT(CENSO[[#This Row],[NOME CIENTIFICO]]," "),1)</f>
        <v>Tachigali</v>
      </c>
      <c r="S1897" s="98" t="s">
        <v>1004</v>
      </c>
      <c r="T1897" s="87">
        <f>_xlfn.MINIFS(CENSO[DAP (cm)],CENSO[NOME CIENTIFICO],CENSO[[#This Row],[NOME CIENTIFICO]])</f>
        <v>39.152116000606256</v>
      </c>
      <c r="U18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97" s="87" t="str">
        <f>IF(CENSO[[#This Row],[DAP (cm)]]&lt;CENSO[[#This Row],[DMCE (cm)]],"DAP &lt; DMCE","DAP ≥ DMCE")</f>
        <v>DAP ≥ DMCE</v>
      </c>
      <c r="W1897" s="87" t="str">
        <f>IF(CENSO[[#This Row],[DAP (cm)]]&gt;200, "Superior", "Inferior")</f>
        <v>Inferior</v>
      </c>
      <c r="X1897" s="87" t="str">
        <f>VLOOKUP(CENSO[[#This Row],[NOME COMUM]],ESPECIES[],4,FALSE)</f>
        <v>Não</v>
      </c>
      <c r="Y1897" s="87" t="str">
        <f>IF(IFERROR(VLOOKUP(CENSO[[#This Row],[NOME COMUM]],COMERCIAIS[],2, FALSE), "Não") &lt;&gt; "Não", "Sim", "Não")</f>
        <v>Sim</v>
      </c>
      <c r="Z1897" s="133">
        <f>CENSO[[#This Row],[g (m²)]]/SUM(AEEF[AEEF-UT])</f>
        <v>9.267842873752262E-4</v>
      </c>
      <c r="AA1897" s="133">
        <f>CENSO[[#This Row],[v (m³)]]/SUM(AEEF[AEEF-UT])</f>
        <v>1.1028733019765192E-2</v>
      </c>
    </row>
    <row r="1898" spans="1:27" ht="14">
      <c r="A1898" s="86">
        <v>1</v>
      </c>
      <c r="B1898" s="86">
        <v>1</v>
      </c>
      <c r="C1898" s="63">
        <v>58</v>
      </c>
      <c r="D1898" s="63">
        <v>1897</v>
      </c>
      <c r="E1898" s="63" t="str">
        <f>VLOOKUP(CENSO[[#This Row],[NOME COMUM]],ESPECIES[],2,FALSE)</f>
        <v>Lecythis chartacea O.Berg</v>
      </c>
      <c r="F1898" s="64" t="s">
        <v>31</v>
      </c>
      <c r="G1898" s="64">
        <v>141</v>
      </c>
      <c r="H1898" s="97">
        <f>CENSO[[#This Row],[CAP (cm)]]/PI()</f>
        <v>44.881693951914485</v>
      </c>
      <c r="I1898" s="64">
        <v>21</v>
      </c>
      <c r="J1898" s="96">
        <f>(PI()*(CENSO[[#This Row],[DAP (cm)]]^2))/40000</f>
        <v>0.15820797118049854</v>
      </c>
      <c r="K1898" s="96">
        <f>CENSO[[#This Row],[g (m²)]]*CENSO[[#This Row],[H (m)]]*0.7</f>
        <v>2.325657176353328</v>
      </c>
      <c r="L1898" s="64">
        <v>1</v>
      </c>
      <c r="M1898" s="65">
        <v>366174.09999999899</v>
      </c>
      <c r="N1898" s="87">
        <v>9708104.9000000004</v>
      </c>
      <c r="O1898" s="98" t="s">
        <v>1225</v>
      </c>
      <c r="P1898" s="87" t="str">
        <f>VLOOKUP(CENSO[[#This Row],[DAP (cm)]],CD[],2,TRUE)</f>
        <v>TORETE</v>
      </c>
      <c r="Q1898" s="87" t="str">
        <f>VLOOKUP(CENSO[[#This Row],[DAP (cm)]],DD[],2,TRUE)</f>
        <v>40├ 50</v>
      </c>
      <c r="R1898" s="87" t="str" cm="1">
        <f t="array" ref="R1898">INDEX(_xlfn.TEXTSPLIT(CENSO[[#This Row],[NOME CIENTIFICO]]," "),1)</f>
        <v>Lecythis</v>
      </c>
      <c r="S1898" s="98" t="s">
        <v>1004</v>
      </c>
      <c r="T1898" s="87">
        <f>_xlfn.MINIFS(CENSO[DAP (cm)],CENSO[NOME CIENTIFICO],CENSO[[#This Row],[NOME CIENTIFICO]])</f>
        <v>38.833806114422465</v>
      </c>
      <c r="U18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898" s="87" t="str">
        <f>IF(CENSO[[#This Row],[DAP (cm)]]&lt;CENSO[[#This Row],[DMCE (cm)]],"DAP &lt; DMCE","DAP ≥ DMCE")</f>
        <v>DAP &lt; DMCE</v>
      </c>
      <c r="W1898" s="87" t="str">
        <f>IF(CENSO[[#This Row],[DAP (cm)]]&gt;200, "Superior", "Inferior")</f>
        <v>Inferior</v>
      </c>
      <c r="X1898" s="87" t="str">
        <f>VLOOKUP(CENSO[[#This Row],[NOME COMUM]],ESPECIES[],4,FALSE)</f>
        <v>Não</v>
      </c>
      <c r="Y1898" s="87" t="str">
        <f>IF(IFERROR(VLOOKUP(CENSO[[#This Row],[NOME COMUM]],COMERCIAIS[],2, FALSE), "Não") &lt;&gt; "Não", "Sim", "Não")</f>
        <v>Sim</v>
      </c>
      <c r="Z1898" s="133">
        <f>CENSO[[#This Row],[g (m²)]]/SUM(AEEF[AEEF-UT])</f>
        <v>2.7680725943913934E-4</v>
      </c>
      <c r="AA1898" s="133">
        <f>CENSO[[#This Row],[v (m³)]]/SUM(AEEF[AEEF-UT])</f>
        <v>4.0690667137553479E-3</v>
      </c>
    </row>
    <row r="1899" spans="1:27" ht="14">
      <c r="A1899" s="86">
        <v>1</v>
      </c>
      <c r="B1899" s="86">
        <v>1</v>
      </c>
      <c r="C1899" s="63">
        <v>58</v>
      </c>
      <c r="D1899" s="63">
        <v>1898</v>
      </c>
      <c r="E1899" s="63" t="str">
        <f>VLOOKUP(CENSO[[#This Row],[NOME COMUM]],ESPECIES[],2,FALSE)</f>
        <v>Tetragastris panamensis (Engl.) Kuntze</v>
      </c>
      <c r="F1899" s="64" t="s">
        <v>26</v>
      </c>
      <c r="G1899" s="64">
        <v>177</v>
      </c>
      <c r="H1899" s="97">
        <f>CENSO[[#This Row],[CAP (cm)]]/PI()</f>
        <v>56.340849854530951</v>
      </c>
      <c r="I1899" s="64">
        <v>10</v>
      </c>
      <c r="J1899" s="96">
        <f>(PI()*(CENSO[[#This Row],[DAP (cm)]]^2))/40000</f>
        <v>0.24930826060629949</v>
      </c>
      <c r="K1899" s="96">
        <f>CENSO[[#This Row],[g (m²)]]*CENSO[[#This Row],[H (m)]]*0.7</f>
        <v>1.7451578242440962</v>
      </c>
      <c r="L1899" s="64">
        <v>1</v>
      </c>
      <c r="M1899" s="65">
        <v>366178.9</v>
      </c>
      <c r="N1899" s="87">
        <v>9708104.5999999903</v>
      </c>
      <c r="O1899" s="87" t="s">
        <v>1227</v>
      </c>
      <c r="P1899" s="87" t="str">
        <f>VLOOKUP(CENSO[[#This Row],[DAP (cm)]],CD[],2,TRUE)</f>
        <v>TORA</v>
      </c>
      <c r="Q1899" s="87" t="str">
        <f>VLOOKUP(CENSO[[#This Row],[DAP (cm)]],DD[],2,TRUE)</f>
        <v>50├ 60</v>
      </c>
      <c r="R1899" s="87" t="str" cm="1">
        <f t="array" ref="R1899">INDEX(_xlfn.TEXTSPLIT(CENSO[[#This Row],[NOME CIENTIFICO]]," "),1)</f>
        <v>Tetragastris</v>
      </c>
      <c r="S1899" s="98" t="s">
        <v>1004</v>
      </c>
      <c r="T1899" s="87">
        <f>_xlfn.MINIFS(CENSO[DAP (cm)],CENSO[NOME CIENTIFICO],CENSO[[#This Row],[NOME CIENTIFICO]])</f>
        <v>44.563384065730695</v>
      </c>
      <c r="U18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54.563384065730695</v>
      </c>
      <c r="V1899" s="87" t="str">
        <f>IF(CENSO[[#This Row],[DAP (cm)]]&lt;CENSO[[#This Row],[DMCE (cm)]],"DAP &lt; DMCE","DAP ≥ DMCE")</f>
        <v>DAP ≥ DMCE</v>
      </c>
      <c r="W1899" s="87" t="str">
        <f>IF(CENSO[[#This Row],[DAP (cm)]]&gt;200, "Superior", "Inferior")</f>
        <v>Inferior</v>
      </c>
      <c r="X1899" s="87" t="str">
        <f>VLOOKUP(CENSO[[#This Row],[NOME COMUM]],ESPECIES[],4,FALSE)</f>
        <v>Não</v>
      </c>
      <c r="Y1899" s="87" t="str">
        <f>IF(IFERROR(VLOOKUP(CENSO[[#This Row],[NOME COMUM]],COMERCIAIS[],2, FALSE), "Não") &lt;&gt; "Não", "Sim", "Não")</f>
        <v>Não</v>
      </c>
      <c r="Z1899" s="133">
        <f>CENSO[[#This Row],[g (m²)]]/SUM(AEEF[AEEF-UT])</f>
        <v>4.3620012227598201E-4</v>
      </c>
      <c r="AA1899" s="133">
        <f>CENSO[[#This Row],[v (m³)]]/SUM(AEEF[AEEF-UT])</f>
        <v>3.0534008559318739E-3</v>
      </c>
    </row>
    <row r="1900" spans="1:27" ht="14">
      <c r="A1900" s="86">
        <v>1</v>
      </c>
      <c r="B1900" s="86">
        <v>1</v>
      </c>
      <c r="C1900" s="63">
        <v>58</v>
      </c>
      <c r="D1900" s="63">
        <v>1899</v>
      </c>
      <c r="E1900" s="63" t="str">
        <f>VLOOKUP(CENSO[[#This Row],[NOME COMUM]],ESPECIES[],2,FALSE)</f>
        <v>Didymopanax calvum Decne. &amp; Planch.</v>
      </c>
      <c r="F1900" s="64" t="s">
        <v>52</v>
      </c>
      <c r="G1900" s="64">
        <v>214</v>
      </c>
      <c r="H1900" s="97">
        <f>CENSO[[#This Row],[CAP (cm)]]/PI()</f>
        <v>68.118315643331201</v>
      </c>
      <c r="I1900" s="64">
        <v>21</v>
      </c>
      <c r="J1900" s="96">
        <f>(PI()*(CENSO[[#This Row],[DAP (cm)]]^2))/40000</f>
        <v>0.36443298869182189</v>
      </c>
      <c r="K1900" s="96">
        <f>CENSO[[#This Row],[g (m²)]]*CENSO[[#This Row],[H (m)]]*0.7</f>
        <v>5.3571649337697815</v>
      </c>
      <c r="L1900" s="64">
        <v>1</v>
      </c>
      <c r="M1900" s="65">
        <v>366208.59999999899</v>
      </c>
      <c r="N1900" s="87">
        <v>9708097.4000000004</v>
      </c>
      <c r="O1900" s="87" t="s">
        <v>1227</v>
      </c>
      <c r="P1900" s="87" t="str">
        <f>VLOOKUP(CENSO[[#This Row],[DAP (cm)]],CD[],2,TRUE)</f>
        <v>TORA</v>
      </c>
      <c r="Q1900" s="87" t="str">
        <f>VLOOKUP(CENSO[[#This Row],[DAP (cm)]],DD[],2,TRUE)</f>
        <v>60├ 70</v>
      </c>
      <c r="R1900" s="87" t="str" cm="1">
        <f t="array" ref="R1900">INDEX(_xlfn.TEXTSPLIT(CENSO[[#This Row],[NOME CIENTIFICO]]," "),1)</f>
        <v>Didymopanax</v>
      </c>
      <c r="S1900" s="98" t="s">
        <v>1004</v>
      </c>
      <c r="T1900" s="87">
        <f>_xlfn.MINIFS(CENSO[DAP (cm)],CENSO[NOME CIENTIFICO],CENSO[[#This Row],[NOME CIENTIFICO]])</f>
        <v>46.791553269017228</v>
      </c>
      <c r="U19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56.791553269017228</v>
      </c>
      <c r="V1900" s="87" t="str">
        <f>IF(CENSO[[#This Row],[DAP (cm)]]&lt;CENSO[[#This Row],[DMCE (cm)]],"DAP &lt; DMCE","DAP ≥ DMCE")</f>
        <v>DAP ≥ DMCE</v>
      </c>
      <c r="W1900" s="87" t="str">
        <f>IF(CENSO[[#This Row],[DAP (cm)]]&gt;200, "Superior", "Inferior")</f>
        <v>Inferior</v>
      </c>
      <c r="X1900" s="87" t="str">
        <f>VLOOKUP(CENSO[[#This Row],[NOME COMUM]],ESPECIES[],4,FALSE)</f>
        <v>Não</v>
      </c>
      <c r="Y1900" s="87" t="str">
        <f>IF(IFERROR(VLOOKUP(CENSO[[#This Row],[NOME COMUM]],COMERCIAIS[],2, FALSE), "Não") &lt;&gt; "Não", "Sim", "Não")</f>
        <v>Não</v>
      </c>
      <c r="Z1900" s="133">
        <f>CENSO[[#This Row],[g (m²)]]/SUM(AEEF[AEEF-UT])</f>
        <v>6.3762714417156204E-4</v>
      </c>
      <c r="AA1900" s="133">
        <f>CENSO[[#This Row],[v (m³)]]/SUM(AEEF[AEEF-UT])</f>
        <v>9.3731190193219616E-3</v>
      </c>
    </row>
    <row r="1901" spans="1:27" ht="14">
      <c r="A1901" s="86">
        <v>1</v>
      </c>
      <c r="B1901" s="86">
        <v>1</v>
      </c>
      <c r="C1901" s="63">
        <v>58</v>
      </c>
      <c r="D1901" s="63">
        <v>1900</v>
      </c>
      <c r="E1901" s="63" t="str">
        <f>VLOOKUP(CENSO[[#This Row],[NOME COMUM]],ESPECIES[],2,FALSE)</f>
        <v>Swartzia ingaefolia Ducke</v>
      </c>
      <c r="F1901" s="64" t="s">
        <v>80</v>
      </c>
      <c r="G1901" s="64">
        <v>160</v>
      </c>
      <c r="H1901" s="97">
        <f>CENSO[[#This Row],[CAP (cm)]]/PI()</f>
        <v>50.929581789406512</v>
      </c>
      <c r="I1901" s="64">
        <v>19</v>
      </c>
      <c r="J1901" s="96">
        <f>(PI()*(CENSO[[#This Row],[DAP (cm)]]^2))/40000</f>
        <v>0.20371832715762608</v>
      </c>
      <c r="K1901" s="96">
        <f>CENSO[[#This Row],[g (m²)]]*CENSO[[#This Row],[H (m)]]*0.7</f>
        <v>2.7094537511964267</v>
      </c>
      <c r="L1901" s="64">
        <v>1</v>
      </c>
      <c r="M1901" s="65">
        <v>366222.7</v>
      </c>
      <c r="N1901" s="87">
        <v>9708115.6999999899</v>
      </c>
      <c r="O1901" s="98" t="s">
        <v>1225</v>
      </c>
      <c r="P1901" s="87" t="str">
        <f>VLOOKUP(CENSO[[#This Row],[DAP (cm)]],CD[],2,TRUE)</f>
        <v>TORA</v>
      </c>
      <c r="Q1901" s="87" t="str">
        <f>VLOOKUP(CENSO[[#This Row],[DAP (cm)]],DD[],2,TRUE)</f>
        <v>50├ 60</v>
      </c>
      <c r="R1901" s="87" t="str" cm="1">
        <f t="array" ref="R1901">INDEX(_xlfn.TEXTSPLIT(CENSO[[#This Row],[NOME CIENTIFICO]]," "),1)</f>
        <v>Swartzia</v>
      </c>
      <c r="S1901" s="98" t="s">
        <v>1004</v>
      </c>
      <c r="T1901" s="87">
        <f>_xlfn.MINIFS(CENSO[DAP (cm)],CENSO[NOME CIENTIFICO],CENSO[[#This Row],[NOME CIENTIFICO]])</f>
        <v>42.335214862444161</v>
      </c>
      <c r="U19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1901" s="87" t="str">
        <f>IF(CENSO[[#This Row],[DAP (cm)]]&lt;CENSO[[#This Row],[DMCE (cm)]],"DAP &lt; DMCE","DAP ≥ DMCE")</f>
        <v>DAP &lt; DMCE</v>
      </c>
      <c r="W1901" s="87" t="str">
        <f>IF(CENSO[[#This Row],[DAP (cm)]]&gt;200, "Superior", "Inferior")</f>
        <v>Inferior</v>
      </c>
      <c r="X1901" s="87" t="str">
        <f>VLOOKUP(CENSO[[#This Row],[NOME COMUM]],ESPECIES[],4,FALSE)</f>
        <v>Não</v>
      </c>
      <c r="Y1901" s="87" t="str">
        <f>IF(IFERROR(VLOOKUP(CENSO[[#This Row],[NOME COMUM]],COMERCIAIS[],2, FALSE), "Não") &lt;&gt; "Não", "Sim", "Não")</f>
        <v>Não</v>
      </c>
      <c r="Z1901" s="133">
        <f>CENSO[[#This Row],[g (m²)]]/SUM(AEEF[AEEF-UT])</f>
        <v>3.5643407482732108E-4</v>
      </c>
      <c r="AA1901" s="133">
        <f>CENSO[[#This Row],[v (m³)]]/SUM(AEEF[AEEF-UT])</f>
        <v>4.7405731952033696E-3</v>
      </c>
    </row>
    <row r="1902" spans="1:27" ht="14">
      <c r="A1902" s="86">
        <v>1</v>
      </c>
      <c r="B1902" s="86">
        <v>1</v>
      </c>
      <c r="C1902" s="63">
        <v>58</v>
      </c>
      <c r="D1902" s="63">
        <v>1901</v>
      </c>
      <c r="E1902" s="63" t="str">
        <f>VLOOKUP(CENSO[[#This Row],[NOME COMUM]],ESPECIES[],2,FALSE)</f>
        <v>Astronium lecointei Ducke</v>
      </c>
      <c r="F1902" s="64" t="s">
        <v>5</v>
      </c>
      <c r="G1902" s="64">
        <v>373</v>
      </c>
      <c r="H1902" s="97">
        <f>CENSO[[#This Row],[CAP (cm)]]/PI()</f>
        <v>118.72958754655393</v>
      </c>
      <c r="I1902" s="64">
        <v>20</v>
      </c>
      <c r="J1902" s="96">
        <f>(PI()*(CENSO[[#This Row],[DAP (cm)]]^2))/40000</f>
        <v>1.1071534038716153</v>
      </c>
      <c r="K1902" s="96">
        <f>CENSO[[#This Row],[g (m²)]]*CENSO[[#This Row],[H (m)]]*0.7</f>
        <v>15.500147654202614</v>
      </c>
      <c r="L1902" s="64">
        <v>1</v>
      </c>
      <c r="M1902" s="65">
        <v>366223.799999999</v>
      </c>
      <c r="N1902" s="87">
        <v>9708110.5999999903</v>
      </c>
      <c r="O1902" s="87" t="s">
        <v>1228</v>
      </c>
      <c r="P1902" s="87" t="str">
        <f>VLOOKUP(CENSO[[#This Row],[DAP (cm)]],CD[],2,TRUE)</f>
        <v>TORA</v>
      </c>
      <c r="Q1902" s="87" t="str">
        <f>VLOOKUP(CENSO[[#This Row],[DAP (cm)]],DD[],2,TRUE)</f>
        <v>110├ 120</v>
      </c>
      <c r="R1902" s="87" t="str" cm="1">
        <f t="array" ref="R1902">INDEX(_xlfn.TEXTSPLIT(CENSO[[#This Row],[NOME CIENTIFICO]]," "),1)</f>
        <v>Astronium</v>
      </c>
      <c r="S1902" s="98" t="s">
        <v>1004</v>
      </c>
      <c r="T1902" s="87">
        <f>_xlfn.MINIFS(CENSO[DAP (cm)],CENSO[NOME CIENTIFICO],CENSO[[#This Row],[NOME CIENTIFICO]])</f>
        <v>40.107045659157627</v>
      </c>
      <c r="U19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902" s="87" t="str">
        <f>IF(CENSO[[#This Row],[DAP (cm)]]&lt;CENSO[[#This Row],[DMCE (cm)]],"DAP &lt; DMCE","DAP ≥ DMCE")</f>
        <v>DAP ≥ DMCE</v>
      </c>
      <c r="W1902" s="87" t="str">
        <f>IF(CENSO[[#This Row],[DAP (cm)]]&gt;200, "Superior", "Inferior")</f>
        <v>Inferior</v>
      </c>
      <c r="X1902" s="87" t="str">
        <f>VLOOKUP(CENSO[[#This Row],[NOME COMUM]],ESPECIES[],4,FALSE)</f>
        <v>Não</v>
      </c>
      <c r="Y1902" s="87" t="str">
        <f>IF(IFERROR(VLOOKUP(CENSO[[#This Row],[NOME COMUM]],COMERCIAIS[],2, FALSE), "Não") &lt;&gt; "Não", "Sim", "Não")</f>
        <v>Sim</v>
      </c>
      <c r="Z1902" s="133">
        <f>CENSO[[#This Row],[g (m²)]]/SUM(AEEF[AEEF-UT])</f>
        <v>1.937121734244154E-3</v>
      </c>
      <c r="AA1902" s="133">
        <f>CENSO[[#This Row],[v (m³)]]/SUM(AEEF[AEEF-UT])</f>
        <v>2.7119704279418153E-2</v>
      </c>
    </row>
    <row r="1903" spans="1:27" ht="14">
      <c r="A1903" s="86">
        <v>1</v>
      </c>
      <c r="B1903" s="86">
        <v>1</v>
      </c>
      <c r="C1903" s="63">
        <v>58</v>
      </c>
      <c r="D1903" s="63">
        <v>1902</v>
      </c>
      <c r="E1903" s="63" t="str">
        <f>VLOOKUP(CENSO[[#This Row],[NOME COMUM]],ESPECIES[],2,FALSE)</f>
        <v>Swartzia ingaefolia Ducke</v>
      </c>
      <c r="F1903" s="64" t="s">
        <v>80</v>
      </c>
      <c r="G1903" s="64">
        <v>190</v>
      </c>
      <c r="H1903" s="97">
        <f>CENSO[[#This Row],[CAP (cm)]]/PI()</f>
        <v>60.478878374920228</v>
      </c>
      <c r="I1903" s="64">
        <v>16</v>
      </c>
      <c r="J1903" s="96">
        <f>(PI()*(CENSO[[#This Row],[DAP (cm)]]^2))/40000</f>
        <v>0.28727467228087106</v>
      </c>
      <c r="K1903" s="96">
        <f>CENSO[[#This Row],[g (m²)]]*CENSO[[#This Row],[H (m)]]*0.7</f>
        <v>3.2174763295457556</v>
      </c>
      <c r="L1903" s="64">
        <v>2</v>
      </c>
      <c r="M1903" s="65">
        <v>366231.2</v>
      </c>
      <c r="N1903" s="87">
        <v>9708112.0999999903</v>
      </c>
      <c r="O1903" s="87" t="s">
        <v>1227</v>
      </c>
      <c r="P1903" s="87" t="str">
        <f>VLOOKUP(CENSO[[#This Row],[DAP (cm)]],CD[],2,TRUE)</f>
        <v>TORA</v>
      </c>
      <c r="Q1903" s="87" t="str">
        <f>VLOOKUP(CENSO[[#This Row],[DAP (cm)]],DD[],2,TRUE)</f>
        <v>60├ 70</v>
      </c>
      <c r="R1903" s="87" t="str" cm="1">
        <f t="array" ref="R1903">INDEX(_xlfn.TEXTSPLIT(CENSO[[#This Row],[NOME CIENTIFICO]]," "),1)</f>
        <v>Swartzia</v>
      </c>
      <c r="S1903" s="98" t="s">
        <v>1004</v>
      </c>
      <c r="T1903" s="87">
        <f>_xlfn.MINIFS(CENSO[DAP (cm)],CENSO[NOME CIENTIFICO],CENSO[[#This Row],[NOME CIENTIFICO]])</f>
        <v>42.335214862444161</v>
      </c>
      <c r="U19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1903" s="87" t="str">
        <f>IF(CENSO[[#This Row],[DAP (cm)]]&lt;CENSO[[#This Row],[DMCE (cm)]],"DAP &lt; DMCE","DAP ≥ DMCE")</f>
        <v>DAP ≥ DMCE</v>
      </c>
      <c r="W1903" s="87" t="str">
        <f>IF(CENSO[[#This Row],[DAP (cm)]]&gt;200, "Superior", "Inferior")</f>
        <v>Inferior</v>
      </c>
      <c r="X1903" s="87" t="str">
        <f>VLOOKUP(CENSO[[#This Row],[NOME COMUM]],ESPECIES[],4,FALSE)</f>
        <v>Não</v>
      </c>
      <c r="Y1903" s="87" t="str">
        <f>IF(IFERROR(VLOOKUP(CENSO[[#This Row],[NOME COMUM]],COMERCIAIS[],2, FALSE), "Não") &lt;&gt; "Não", "Sim", "Não")</f>
        <v>Não</v>
      </c>
      <c r="Z1903" s="133">
        <f>CENSO[[#This Row],[g (m²)]]/SUM(AEEF[AEEF-UT])</f>
        <v>5.0262773833071434E-4</v>
      </c>
      <c r="AA1903" s="133">
        <f>CENSO[[#This Row],[v (m³)]]/SUM(AEEF[AEEF-UT])</f>
        <v>5.6294306693039997E-3</v>
      </c>
    </row>
    <row r="1904" spans="1:27" ht="14">
      <c r="A1904" s="86">
        <v>1</v>
      </c>
      <c r="B1904" s="86">
        <v>1</v>
      </c>
      <c r="C1904" s="63">
        <v>58</v>
      </c>
      <c r="D1904" s="63">
        <v>1903</v>
      </c>
      <c r="E1904" s="63" t="str">
        <f>VLOOKUP(CENSO[[#This Row],[NOME COMUM]],ESPECIES[],2,FALSE)</f>
        <v>Apuleia leiocarpa (Vogel) J.F.Macbr.</v>
      </c>
      <c r="F1904" s="64" t="s">
        <v>51</v>
      </c>
      <c r="G1904" s="64">
        <v>205</v>
      </c>
      <c r="H1904" s="97">
        <f>CENSO[[#This Row],[CAP (cm)]]/PI()</f>
        <v>65.253526667677093</v>
      </c>
      <c r="I1904" s="64">
        <v>18</v>
      </c>
      <c r="J1904" s="96">
        <f>(PI()*(CENSO[[#This Row],[DAP (cm)]]^2))/40000</f>
        <v>0.33442432417184514</v>
      </c>
      <c r="K1904" s="96">
        <f>CENSO[[#This Row],[g (m²)]]*CENSO[[#This Row],[H (m)]]*0.7</f>
        <v>4.2137464845652488</v>
      </c>
      <c r="L1904" s="64">
        <v>1</v>
      </c>
      <c r="M1904" s="65">
        <v>366259.9</v>
      </c>
      <c r="N1904" s="87">
        <v>9708088.0999999903</v>
      </c>
      <c r="O1904" s="87" t="s">
        <v>1228</v>
      </c>
      <c r="P1904" s="87" t="str">
        <f>VLOOKUP(CENSO[[#This Row],[DAP (cm)]],CD[],2,TRUE)</f>
        <v>TORA</v>
      </c>
      <c r="Q1904" s="87" t="str">
        <f>VLOOKUP(CENSO[[#This Row],[DAP (cm)]],DD[],2,TRUE)</f>
        <v>60├ 70</v>
      </c>
      <c r="R1904" s="87" t="str" cm="1">
        <f t="array" ref="R1904">INDEX(_xlfn.TEXTSPLIT(CENSO[[#This Row],[NOME CIENTIFICO]]," "),1)</f>
        <v>Apuleia</v>
      </c>
      <c r="S1904" s="98" t="s">
        <v>1004</v>
      </c>
      <c r="T1904" s="87">
        <f>_xlfn.MINIFS(CENSO[DAP (cm)],CENSO[NOME CIENTIFICO],CENSO[[#This Row],[NOME CIENTIFICO]])</f>
        <v>39.788735772973837</v>
      </c>
      <c r="U19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04" s="87" t="str">
        <f>IF(CENSO[[#This Row],[DAP (cm)]]&lt;CENSO[[#This Row],[DMCE (cm)]],"DAP &lt; DMCE","DAP ≥ DMCE")</f>
        <v>DAP ≥ DMCE</v>
      </c>
      <c r="W1904" s="87" t="str">
        <f>IF(CENSO[[#This Row],[DAP (cm)]]&gt;200, "Superior", "Inferior")</f>
        <v>Inferior</v>
      </c>
      <c r="X1904" s="87" t="str">
        <f>VLOOKUP(CENSO[[#This Row],[NOME COMUM]],ESPECIES[],4,FALSE)</f>
        <v>Não</v>
      </c>
      <c r="Y1904" s="87" t="str">
        <f>IF(IFERROR(VLOOKUP(CENSO[[#This Row],[NOME COMUM]],COMERCIAIS[],2, FALSE), "Não") &lt;&gt; "Não", "Sim", "Não")</f>
        <v>Sim</v>
      </c>
      <c r="Z1904" s="133">
        <f>CENSO[[#This Row],[g (m²)]]/SUM(AEEF[AEEF-UT])</f>
        <v>5.8512273416477215E-4</v>
      </c>
      <c r="AA1904" s="133">
        <f>CENSO[[#This Row],[v (m³)]]/SUM(AEEF[AEEF-UT])</f>
        <v>7.3725464504761293E-3</v>
      </c>
    </row>
    <row r="1905" spans="1:27" ht="14">
      <c r="A1905" s="86">
        <v>1</v>
      </c>
      <c r="B1905" s="86">
        <v>1</v>
      </c>
      <c r="C1905" s="63">
        <v>58</v>
      </c>
      <c r="D1905" s="63">
        <v>1904</v>
      </c>
      <c r="E1905" s="63" t="str">
        <f>VLOOKUP(CENSO[[#This Row],[NOME COMUM]],ESPECIES[],2,FALSE)</f>
        <v>Enterolobium contortisiliquum (Vell.) Morong</v>
      </c>
      <c r="F1905" s="64" t="s">
        <v>45</v>
      </c>
      <c r="G1905" s="64">
        <v>469</v>
      </c>
      <c r="H1905" s="97">
        <f>CENSO[[#This Row],[CAP (cm)]]/PI()</f>
        <v>149.28733662019783</v>
      </c>
      <c r="I1905" s="64">
        <v>20</v>
      </c>
      <c r="J1905" s="96">
        <f>(PI()*(CENSO[[#This Row],[DAP (cm)]]^2))/40000</f>
        <v>1.7503940218718195</v>
      </c>
      <c r="K1905" s="96">
        <f>CENSO[[#This Row],[g (m²)]]*CENSO[[#This Row],[H (m)]]*0.7</f>
        <v>24.505516306205472</v>
      </c>
      <c r="L1905" s="64">
        <v>1</v>
      </c>
      <c r="M1905" s="65">
        <v>366322.5</v>
      </c>
      <c r="N1905" s="87">
        <v>9708017.5999999903</v>
      </c>
      <c r="O1905" s="87" t="s">
        <v>1228</v>
      </c>
      <c r="P1905" s="87" t="str">
        <f>VLOOKUP(CENSO[[#This Row],[DAP (cm)]],CD[],2,TRUE)</f>
        <v>TORA</v>
      </c>
      <c r="Q1905" s="87" t="str">
        <f>VLOOKUP(CENSO[[#This Row],[DAP (cm)]],DD[],2,TRUE)</f>
        <v>140├ 150</v>
      </c>
      <c r="R1905" s="87" t="str" cm="1">
        <f t="array" ref="R1905">INDEX(_xlfn.TEXTSPLIT(CENSO[[#This Row],[NOME CIENTIFICO]]," "),1)</f>
        <v>Enterolobium</v>
      </c>
      <c r="S1905" s="98" t="s">
        <v>1004</v>
      </c>
      <c r="T1905" s="87">
        <f>_xlfn.MINIFS(CENSO[DAP (cm)],CENSO[NOME CIENTIFICO],CENSO[[#This Row],[NOME CIENTIFICO]])</f>
        <v>42.971834634811742</v>
      </c>
      <c r="U19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1905" s="87" t="str">
        <f>IF(CENSO[[#This Row],[DAP (cm)]]&lt;CENSO[[#This Row],[DMCE (cm)]],"DAP &lt; DMCE","DAP ≥ DMCE")</f>
        <v>DAP ≥ DMCE</v>
      </c>
      <c r="W1905" s="87" t="str">
        <f>IF(CENSO[[#This Row],[DAP (cm)]]&gt;200, "Superior", "Inferior")</f>
        <v>Inferior</v>
      </c>
      <c r="X1905" s="87" t="str">
        <f>VLOOKUP(CENSO[[#This Row],[NOME COMUM]],ESPECIES[],4,FALSE)</f>
        <v>Não</v>
      </c>
      <c r="Y1905" s="87" t="str">
        <f>IF(IFERROR(VLOOKUP(CENSO[[#This Row],[NOME COMUM]],COMERCIAIS[],2, FALSE), "Não") &lt;&gt; "Não", "Sim", "Não")</f>
        <v>Sim</v>
      </c>
      <c r="Z1905" s="133">
        <f>CENSO[[#This Row],[g (m²)]]/SUM(AEEF[AEEF-UT])</f>
        <v>3.0625623255114199E-3</v>
      </c>
      <c r="AA1905" s="133">
        <f>CENSO[[#This Row],[v (m³)]]/SUM(AEEF[AEEF-UT])</f>
        <v>4.2875872557159876E-2</v>
      </c>
    </row>
    <row r="1906" spans="1:27" ht="14">
      <c r="A1906" s="86">
        <v>1</v>
      </c>
      <c r="B1906" s="86">
        <v>1</v>
      </c>
      <c r="C1906" s="63">
        <v>58</v>
      </c>
      <c r="D1906" s="63">
        <v>1905</v>
      </c>
      <c r="E1906" s="63" t="str">
        <f>VLOOKUP(CENSO[[#This Row],[NOME COMUM]],ESPECIES[],2,FALSE)</f>
        <v>Tetragastris panamensis (Engl.) Kuntze</v>
      </c>
      <c r="F1906" s="64" t="s">
        <v>26</v>
      </c>
      <c r="G1906" s="64">
        <v>200</v>
      </c>
      <c r="H1906" s="97">
        <f>CENSO[[#This Row],[CAP (cm)]]/PI()</f>
        <v>63.661977236758133</v>
      </c>
      <c r="I1906" s="64">
        <v>15</v>
      </c>
      <c r="J1906" s="96">
        <f>(PI()*(CENSO[[#This Row],[DAP (cm)]]^2))/40000</f>
        <v>0.31830988618379064</v>
      </c>
      <c r="K1906" s="96">
        <f>CENSO[[#This Row],[g (m²)]]*CENSO[[#This Row],[H (m)]]*0.7</f>
        <v>3.3422538049298014</v>
      </c>
      <c r="L1906" s="64">
        <v>1</v>
      </c>
      <c r="M1906" s="65">
        <v>366320</v>
      </c>
      <c r="N1906" s="87">
        <v>9708014.4000000004</v>
      </c>
      <c r="O1906" s="87" t="s">
        <v>1227</v>
      </c>
      <c r="P1906" s="87" t="str">
        <f>VLOOKUP(CENSO[[#This Row],[DAP (cm)]],CD[],2,TRUE)</f>
        <v>TORA</v>
      </c>
      <c r="Q1906" s="87" t="str">
        <f>VLOOKUP(CENSO[[#This Row],[DAP (cm)]],DD[],2,TRUE)</f>
        <v>60├ 70</v>
      </c>
      <c r="R1906" s="87" t="str" cm="1">
        <f t="array" ref="R1906">INDEX(_xlfn.TEXTSPLIT(CENSO[[#This Row],[NOME CIENTIFICO]]," "),1)</f>
        <v>Tetragastris</v>
      </c>
      <c r="S1906" s="98" t="s">
        <v>1004</v>
      </c>
      <c r="T1906" s="87">
        <f>_xlfn.MINIFS(CENSO[DAP (cm)],CENSO[NOME CIENTIFICO],CENSO[[#This Row],[NOME CIENTIFICO]])</f>
        <v>44.563384065730695</v>
      </c>
      <c r="U19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54.563384065730695</v>
      </c>
      <c r="V1906" s="87" t="str">
        <f>IF(CENSO[[#This Row],[DAP (cm)]]&lt;CENSO[[#This Row],[DMCE (cm)]],"DAP &lt; DMCE","DAP ≥ DMCE")</f>
        <v>DAP ≥ DMCE</v>
      </c>
      <c r="W1906" s="87" t="str">
        <f>IF(CENSO[[#This Row],[DAP (cm)]]&gt;200, "Superior", "Inferior")</f>
        <v>Inferior</v>
      </c>
      <c r="X1906" s="87" t="str">
        <f>VLOOKUP(CENSO[[#This Row],[NOME COMUM]],ESPECIES[],4,FALSE)</f>
        <v>Não</v>
      </c>
      <c r="Y1906" s="87" t="str">
        <f>IF(IFERROR(VLOOKUP(CENSO[[#This Row],[NOME COMUM]],COMERCIAIS[],2, FALSE), "Não") &lt;&gt; "Não", "Sim", "Não")</f>
        <v>Não</v>
      </c>
      <c r="Z1906" s="133">
        <f>CENSO[[#This Row],[g (m²)]]/SUM(AEEF[AEEF-UT])</f>
        <v>5.5692824191768894E-4</v>
      </c>
      <c r="AA1906" s="133">
        <f>CENSO[[#This Row],[v (m³)]]/SUM(AEEF[AEEF-UT])</f>
        <v>5.847746540135733E-3</v>
      </c>
    </row>
    <row r="1907" spans="1:27" ht="14">
      <c r="A1907" s="86">
        <v>1</v>
      </c>
      <c r="B1907" s="86">
        <v>1</v>
      </c>
      <c r="C1907" s="63">
        <v>58</v>
      </c>
      <c r="D1907" s="63">
        <v>1906</v>
      </c>
      <c r="E1907" s="63" t="str">
        <f>VLOOKUP(CENSO[[#This Row],[NOME COMUM]],ESPECIES[],2,FALSE)</f>
        <v>Tetragastris panamensis (Engl.) Kuntze</v>
      </c>
      <c r="F1907" s="64" t="s">
        <v>26</v>
      </c>
      <c r="G1907" s="64">
        <v>221</v>
      </c>
      <c r="H1907" s="97">
        <f>CENSO[[#This Row],[CAP (cm)]]/PI()</f>
        <v>70.346484846617741</v>
      </c>
      <c r="I1907" s="64">
        <v>12</v>
      </c>
      <c r="J1907" s="96">
        <f>(PI()*(CENSO[[#This Row],[DAP (cm)]]^2))/40000</f>
        <v>0.38866432877756302</v>
      </c>
      <c r="K1907" s="96">
        <f>CENSO[[#This Row],[g (m²)]]*CENSO[[#This Row],[H (m)]]*0.7</f>
        <v>3.2647803617315292</v>
      </c>
      <c r="L1907" s="64">
        <v>1</v>
      </c>
      <c r="M1907" s="65">
        <v>366305.4</v>
      </c>
      <c r="N1907" s="87">
        <v>9707995.3000000007</v>
      </c>
      <c r="O1907" s="87" t="s">
        <v>1227</v>
      </c>
      <c r="P1907" s="87" t="str">
        <f>VLOOKUP(CENSO[[#This Row],[DAP (cm)]],CD[],2,TRUE)</f>
        <v>TORA</v>
      </c>
      <c r="Q1907" s="87" t="str">
        <f>VLOOKUP(CENSO[[#This Row],[DAP (cm)]],DD[],2,TRUE)</f>
        <v>70├ 80</v>
      </c>
      <c r="R1907" s="87" t="str" cm="1">
        <f t="array" ref="R1907">INDEX(_xlfn.TEXTSPLIT(CENSO[[#This Row],[NOME CIENTIFICO]]," "),1)</f>
        <v>Tetragastris</v>
      </c>
      <c r="S1907" s="98" t="s">
        <v>1004</v>
      </c>
      <c r="T1907" s="87">
        <f>_xlfn.MINIFS(CENSO[DAP (cm)],CENSO[NOME CIENTIFICO],CENSO[[#This Row],[NOME CIENTIFICO]])</f>
        <v>44.563384065730695</v>
      </c>
      <c r="U19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54.563384065730695</v>
      </c>
      <c r="V1907" s="87" t="str">
        <f>IF(CENSO[[#This Row],[DAP (cm)]]&lt;CENSO[[#This Row],[DMCE (cm)]],"DAP &lt; DMCE","DAP ≥ DMCE")</f>
        <v>DAP ≥ DMCE</v>
      </c>
      <c r="W1907" s="87" t="str">
        <f>IF(CENSO[[#This Row],[DAP (cm)]]&gt;200, "Superior", "Inferior")</f>
        <v>Inferior</v>
      </c>
      <c r="X1907" s="87" t="str">
        <f>VLOOKUP(CENSO[[#This Row],[NOME COMUM]],ESPECIES[],4,FALSE)</f>
        <v>Não</v>
      </c>
      <c r="Y1907" s="87" t="str">
        <f>IF(IFERROR(VLOOKUP(CENSO[[#This Row],[NOME COMUM]],COMERCIAIS[],2, FALSE), "Não") &lt;&gt; "Não", "Sim", "Não")</f>
        <v>Não</v>
      </c>
      <c r="Z1907" s="133">
        <f>CENSO[[#This Row],[g (m²)]]/SUM(AEEF[AEEF-UT])</f>
        <v>6.8002330658754623E-4</v>
      </c>
      <c r="AA1907" s="133">
        <f>CENSO[[#This Row],[v (m³)]]/SUM(AEEF[AEEF-UT])</f>
        <v>5.7121957753353885E-3</v>
      </c>
    </row>
    <row r="1908" spans="1:27" ht="14">
      <c r="A1908" s="86">
        <v>1</v>
      </c>
      <c r="B1908" s="86">
        <v>1</v>
      </c>
      <c r="C1908" s="63">
        <v>58</v>
      </c>
      <c r="D1908" s="63">
        <v>1907</v>
      </c>
      <c r="E1908" s="63" t="str">
        <f>VLOOKUP(CENSO[[#This Row],[NOME COMUM]],ESPECIES[],2,FALSE)</f>
        <v>Piptadenia suaveolens Miq.</v>
      </c>
      <c r="F1908" s="64" t="s">
        <v>22</v>
      </c>
      <c r="G1908" s="64">
        <v>259</v>
      </c>
      <c r="H1908" s="97">
        <f>CENSO[[#This Row],[CAP (cm)]]/PI()</f>
        <v>82.442260521601781</v>
      </c>
      <c r="I1908" s="64">
        <v>19</v>
      </c>
      <c r="J1908" s="96">
        <f>(PI()*(CENSO[[#This Row],[DAP (cm)]]^2))/40000</f>
        <v>0.53381363687737149</v>
      </c>
      <c r="K1908" s="96">
        <f>CENSO[[#This Row],[g (m²)]]*CENSO[[#This Row],[H (m)]]*0.7</f>
        <v>7.0997213704690401</v>
      </c>
      <c r="L1908" s="64">
        <v>2</v>
      </c>
      <c r="M1908" s="65">
        <v>366307.9</v>
      </c>
      <c r="N1908" s="87">
        <v>9707990.4000000004</v>
      </c>
      <c r="O1908" s="87" t="s">
        <v>1228</v>
      </c>
      <c r="P1908" s="87" t="str">
        <f>VLOOKUP(CENSO[[#This Row],[DAP (cm)]],CD[],2,TRUE)</f>
        <v>TORA</v>
      </c>
      <c r="Q1908" s="87" t="str">
        <f>VLOOKUP(CENSO[[#This Row],[DAP (cm)]],DD[],2,TRUE)</f>
        <v>80├ 90</v>
      </c>
      <c r="R1908" s="87" t="str" cm="1">
        <f t="array" ref="R1908">INDEX(_xlfn.TEXTSPLIT(CENSO[[#This Row],[NOME CIENTIFICO]]," "),1)</f>
        <v>Piptadenia</v>
      </c>
      <c r="S1908" s="98" t="s">
        <v>1004</v>
      </c>
      <c r="T1908" s="87">
        <f>_xlfn.MINIFS(CENSO[DAP (cm)],CENSO[NOME CIENTIFICO],CENSO[[#This Row],[NOME CIENTIFICO]])</f>
        <v>39.788735772973837</v>
      </c>
      <c r="U19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08" s="87" t="str">
        <f>IF(CENSO[[#This Row],[DAP (cm)]]&lt;CENSO[[#This Row],[DMCE (cm)]],"DAP &lt; DMCE","DAP ≥ DMCE")</f>
        <v>DAP ≥ DMCE</v>
      </c>
      <c r="W1908" s="87" t="str">
        <f>IF(CENSO[[#This Row],[DAP (cm)]]&gt;200, "Superior", "Inferior")</f>
        <v>Inferior</v>
      </c>
      <c r="X1908" s="87" t="str">
        <f>VLOOKUP(CENSO[[#This Row],[NOME COMUM]],ESPECIES[],4,FALSE)</f>
        <v>Não</v>
      </c>
      <c r="Y1908" s="87" t="str">
        <f>IF(IFERROR(VLOOKUP(CENSO[[#This Row],[NOME COMUM]],COMERCIAIS[],2, FALSE), "Não") &lt;&gt; "Não", "Sim", "Não")</f>
        <v>Sim</v>
      </c>
      <c r="Z1908" s="133">
        <f>CENSO[[#This Row],[g (m²)]]/SUM(AEEF[AEEF-UT])</f>
        <v>9.3398258490201233E-4</v>
      </c>
      <c r="AA1908" s="133">
        <f>CENSO[[#This Row],[v (m³)]]/SUM(AEEF[AEEF-UT])</f>
        <v>1.2421968379196763E-2</v>
      </c>
    </row>
    <row r="1909" spans="1:27" ht="14">
      <c r="A1909" s="86">
        <v>1</v>
      </c>
      <c r="B1909" s="86">
        <v>1</v>
      </c>
      <c r="C1909" s="63">
        <v>58</v>
      </c>
      <c r="D1909" s="63">
        <v>1908</v>
      </c>
      <c r="E1909" s="63" t="str">
        <f>VLOOKUP(CENSO[[#This Row],[NOME COMUM]],ESPECIES[],2,FALSE)</f>
        <v>Tetragastris panamensis (Engl.) Kuntze</v>
      </c>
      <c r="F1909" s="64" t="s">
        <v>26</v>
      </c>
      <c r="G1909" s="64">
        <v>235</v>
      </c>
      <c r="H1909" s="97">
        <f>CENSO[[#This Row],[CAP (cm)]]/PI()</f>
        <v>74.802823253190809</v>
      </c>
      <c r="I1909" s="64">
        <v>18</v>
      </c>
      <c r="J1909" s="96">
        <f>(PI()*(CENSO[[#This Row],[DAP (cm)]]^2))/40000</f>
        <v>0.43946658661249605</v>
      </c>
      <c r="K1909" s="96">
        <f>CENSO[[#This Row],[g (m²)]]*CENSO[[#This Row],[H (m)]]*0.7</f>
        <v>5.5372789913174492</v>
      </c>
      <c r="L1909" s="64">
        <v>1</v>
      </c>
      <c r="M1909" s="65">
        <v>366311.7</v>
      </c>
      <c r="N1909" s="87">
        <v>9707993.6999999899</v>
      </c>
      <c r="O1909" s="87" t="s">
        <v>1227</v>
      </c>
      <c r="P1909" s="87" t="str">
        <f>VLOOKUP(CENSO[[#This Row],[DAP (cm)]],CD[],2,TRUE)</f>
        <v>TORA</v>
      </c>
      <c r="Q1909" s="87" t="str">
        <f>VLOOKUP(CENSO[[#This Row],[DAP (cm)]],DD[],2,TRUE)</f>
        <v>70├ 80</v>
      </c>
      <c r="R1909" s="87" t="str" cm="1">
        <f t="array" ref="R1909">INDEX(_xlfn.TEXTSPLIT(CENSO[[#This Row],[NOME CIENTIFICO]]," "),1)</f>
        <v>Tetragastris</v>
      </c>
      <c r="S1909" s="98" t="s">
        <v>1004</v>
      </c>
      <c r="T1909" s="87">
        <f>_xlfn.MINIFS(CENSO[DAP (cm)],CENSO[NOME CIENTIFICO],CENSO[[#This Row],[NOME CIENTIFICO]])</f>
        <v>44.563384065730695</v>
      </c>
      <c r="U19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54.563384065730695</v>
      </c>
      <c r="V1909" s="87" t="str">
        <f>IF(CENSO[[#This Row],[DAP (cm)]]&lt;CENSO[[#This Row],[DMCE (cm)]],"DAP &lt; DMCE","DAP ≥ DMCE")</f>
        <v>DAP ≥ DMCE</v>
      </c>
      <c r="W1909" s="87" t="str">
        <f>IF(CENSO[[#This Row],[DAP (cm)]]&gt;200, "Superior", "Inferior")</f>
        <v>Inferior</v>
      </c>
      <c r="X1909" s="87" t="str">
        <f>VLOOKUP(CENSO[[#This Row],[NOME COMUM]],ESPECIES[],4,FALSE)</f>
        <v>Não</v>
      </c>
      <c r="Y1909" s="87" t="str">
        <f>IF(IFERROR(VLOOKUP(CENSO[[#This Row],[NOME COMUM]],COMERCIAIS[],2, FALSE), "Não") &lt;&gt; "Não", "Sim", "Não")</f>
        <v>Não</v>
      </c>
      <c r="Z1909" s="133">
        <f>CENSO[[#This Row],[g (m²)]]/SUM(AEEF[AEEF-UT])</f>
        <v>7.6890905399760946E-4</v>
      </c>
      <c r="AA1909" s="133">
        <f>CENSO[[#This Row],[v (m³)]]/SUM(AEEF[AEEF-UT])</f>
        <v>9.6882540803698777E-3</v>
      </c>
    </row>
    <row r="1910" spans="1:27" ht="14">
      <c r="A1910" s="86">
        <v>1</v>
      </c>
      <c r="B1910" s="86">
        <v>1</v>
      </c>
      <c r="C1910" s="63">
        <v>58</v>
      </c>
      <c r="D1910" s="63">
        <v>1909</v>
      </c>
      <c r="E1910" s="63" t="str">
        <f>VLOOKUP(CENSO[[#This Row],[NOME COMUM]],ESPECIES[],2,FALSE)</f>
        <v>Tetragastris panamensis (Engl.) Kuntze</v>
      </c>
      <c r="F1910" s="64" t="s">
        <v>26</v>
      </c>
      <c r="G1910" s="64">
        <v>140</v>
      </c>
      <c r="H1910" s="97">
        <f>CENSO[[#This Row],[CAP (cm)]]/PI()</f>
        <v>44.563384065730695</v>
      </c>
      <c r="I1910" s="64">
        <v>16</v>
      </c>
      <c r="J1910" s="96">
        <f>(PI()*(CENSO[[#This Row],[DAP (cm)]]^2))/40000</f>
        <v>0.15597184423005742</v>
      </c>
      <c r="K1910" s="96">
        <f>CENSO[[#This Row],[g (m²)]]*CENSO[[#This Row],[H (m)]]*0.7</f>
        <v>1.7468846553766431</v>
      </c>
      <c r="L1910" s="64">
        <v>1</v>
      </c>
      <c r="M1910" s="65">
        <v>366346</v>
      </c>
      <c r="N1910" s="87">
        <v>9707949.8000000007</v>
      </c>
      <c r="O1910" s="98" t="s">
        <v>1225</v>
      </c>
      <c r="P1910" s="87" t="str">
        <f>VLOOKUP(CENSO[[#This Row],[DAP (cm)]],CD[],2,TRUE)</f>
        <v>TORETE</v>
      </c>
      <c r="Q1910" s="87" t="str">
        <f>VLOOKUP(CENSO[[#This Row],[DAP (cm)]],DD[],2,TRUE)</f>
        <v>40├ 50</v>
      </c>
      <c r="R1910" s="87" t="str" cm="1">
        <f t="array" ref="R1910">INDEX(_xlfn.TEXTSPLIT(CENSO[[#This Row],[NOME CIENTIFICO]]," "),1)</f>
        <v>Tetragastris</v>
      </c>
      <c r="S1910" s="98" t="s">
        <v>1004</v>
      </c>
      <c r="T1910" s="87">
        <f>_xlfn.MINIFS(CENSO[DAP (cm)],CENSO[NOME CIENTIFICO],CENSO[[#This Row],[NOME CIENTIFICO]])</f>
        <v>44.563384065730695</v>
      </c>
      <c r="U19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54.563384065730695</v>
      </c>
      <c r="V1910" s="87" t="str">
        <f>IF(CENSO[[#This Row],[DAP (cm)]]&lt;CENSO[[#This Row],[DMCE (cm)]],"DAP &lt; DMCE","DAP ≥ DMCE")</f>
        <v>DAP &lt; DMCE</v>
      </c>
      <c r="W1910" s="87" t="str">
        <f>IF(CENSO[[#This Row],[DAP (cm)]]&gt;200, "Superior", "Inferior")</f>
        <v>Inferior</v>
      </c>
      <c r="X1910" s="87" t="str">
        <f>VLOOKUP(CENSO[[#This Row],[NOME COMUM]],ESPECIES[],4,FALSE)</f>
        <v>Não</v>
      </c>
      <c r="Y1910" s="87" t="str">
        <f>IF(IFERROR(VLOOKUP(CENSO[[#This Row],[NOME COMUM]],COMERCIAIS[],2, FALSE), "Não") &lt;&gt; "Não", "Sim", "Não")</f>
        <v>Não</v>
      </c>
      <c r="Z1910" s="133">
        <f>CENSO[[#This Row],[g (m²)]]/SUM(AEEF[AEEF-UT])</f>
        <v>2.7289483853966759E-4</v>
      </c>
      <c r="AA1910" s="133">
        <f>CENSO[[#This Row],[v (m³)]]/SUM(AEEF[AEEF-UT])</f>
        <v>3.0564221916442769E-3</v>
      </c>
    </row>
    <row r="1911" spans="1:27" ht="14">
      <c r="A1911" s="86">
        <v>1</v>
      </c>
      <c r="B1911" s="86">
        <v>1</v>
      </c>
      <c r="C1911" s="63">
        <v>58</v>
      </c>
      <c r="D1911" s="63">
        <v>1910</v>
      </c>
      <c r="E1911" s="63" t="str">
        <f>VLOOKUP(CENSO[[#This Row],[NOME COMUM]],ESPECIES[],2,FALSE)</f>
        <v>Tachigali myrmecophila Ducke</v>
      </c>
      <c r="F1911" s="64" t="s">
        <v>14</v>
      </c>
      <c r="G1911" s="64">
        <v>219</v>
      </c>
      <c r="H1911" s="97">
        <f>CENSO[[#This Row],[CAP (cm)]]/PI()</f>
        <v>69.70986507425016</v>
      </c>
      <c r="I1911" s="64">
        <v>17</v>
      </c>
      <c r="J1911" s="96">
        <f>(PI()*(CENSO[[#This Row],[DAP (cm)]]^2))/40000</f>
        <v>0.38166151128151965</v>
      </c>
      <c r="K1911" s="96">
        <f>CENSO[[#This Row],[g (m²)]]*CENSO[[#This Row],[H (m)]]*0.7</f>
        <v>4.5417719842500839</v>
      </c>
      <c r="L1911" s="64">
        <v>1</v>
      </c>
      <c r="M1911" s="65">
        <v>366346</v>
      </c>
      <c r="N1911" s="87">
        <v>9707949.8000000007</v>
      </c>
      <c r="O1911" s="87" t="s">
        <v>1228</v>
      </c>
      <c r="P1911" s="87" t="str">
        <f>VLOOKUP(CENSO[[#This Row],[DAP (cm)]],CD[],2,TRUE)</f>
        <v>TORA</v>
      </c>
      <c r="Q1911" s="87" t="str">
        <f>VLOOKUP(CENSO[[#This Row],[DAP (cm)]],DD[],2,TRUE)</f>
        <v>60├ 70</v>
      </c>
      <c r="R1911" s="87" t="str" cm="1">
        <f t="array" ref="R1911">INDEX(_xlfn.TEXTSPLIT(CENSO[[#This Row],[NOME CIENTIFICO]]," "),1)</f>
        <v>Tachigali</v>
      </c>
      <c r="S1911" s="98" t="s">
        <v>1004</v>
      </c>
      <c r="T1911" s="87">
        <f>_xlfn.MINIFS(CENSO[DAP (cm)],CENSO[NOME CIENTIFICO],CENSO[[#This Row],[NOME CIENTIFICO]])</f>
        <v>39.152116000606256</v>
      </c>
      <c r="U19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11" s="87" t="str">
        <f>IF(CENSO[[#This Row],[DAP (cm)]]&lt;CENSO[[#This Row],[DMCE (cm)]],"DAP &lt; DMCE","DAP ≥ DMCE")</f>
        <v>DAP ≥ DMCE</v>
      </c>
      <c r="W1911" s="87" t="str">
        <f>IF(CENSO[[#This Row],[DAP (cm)]]&gt;200, "Superior", "Inferior")</f>
        <v>Inferior</v>
      </c>
      <c r="X1911" s="87" t="str">
        <f>VLOOKUP(CENSO[[#This Row],[NOME COMUM]],ESPECIES[],4,FALSE)</f>
        <v>Não</v>
      </c>
      <c r="Y1911" s="87" t="str">
        <f>IF(IFERROR(VLOOKUP(CENSO[[#This Row],[NOME COMUM]],COMERCIAIS[],2, FALSE), "Não") &lt;&gt; "Não", "Sim", "Não")</f>
        <v>Sim</v>
      </c>
      <c r="Z1911" s="133">
        <f>CENSO[[#This Row],[g (m²)]]/SUM(AEEF[AEEF-UT])</f>
        <v>6.6777088526535715E-4</v>
      </c>
      <c r="AA1911" s="133">
        <f>CENSO[[#This Row],[v (m³)]]/SUM(AEEF[AEEF-UT])</f>
        <v>7.9464735346577494E-3</v>
      </c>
    </row>
    <row r="1912" spans="1:27" ht="14">
      <c r="A1912" s="86">
        <v>1</v>
      </c>
      <c r="B1912" s="86">
        <v>1</v>
      </c>
      <c r="C1912" s="63">
        <v>58</v>
      </c>
      <c r="D1912" s="63">
        <v>1911</v>
      </c>
      <c r="E1912" s="63" t="str">
        <f>VLOOKUP(CENSO[[#This Row],[NOME COMUM]],ESPECIES[],2,FALSE)</f>
        <v>Tachigali myrmecophila Ducke</v>
      </c>
      <c r="F1912" s="64" t="s">
        <v>14</v>
      </c>
      <c r="G1912" s="64">
        <v>213</v>
      </c>
      <c r="H1912" s="97">
        <f>CENSO[[#This Row],[CAP (cm)]]/PI()</f>
        <v>67.800005757147417</v>
      </c>
      <c r="I1912" s="64">
        <v>20</v>
      </c>
      <c r="J1912" s="96">
        <f>(PI()*(CENSO[[#This Row],[DAP (cm)]]^2))/40000</f>
        <v>0.36103503065681003</v>
      </c>
      <c r="K1912" s="96">
        <f>CENSO[[#This Row],[g (m²)]]*CENSO[[#This Row],[H (m)]]*0.7</f>
        <v>5.0544904291953401</v>
      </c>
      <c r="L1912" s="64">
        <v>1</v>
      </c>
      <c r="M1912" s="65">
        <v>366355.9</v>
      </c>
      <c r="N1912" s="87">
        <v>9707954.4000000004</v>
      </c>
      <c r="O1912" s="87" t="s">
        <v>1228</v>
      </c>
      <c r="P1912" s="87" t="str">
        <f>VLOOKUP(CENSO[[#This Row],[DAP (cm)]],CD[],2,TRUE)</f>
        <v>TORA</v>
      </c>
      <c r="Q1912" s="87" t="str">
        <f>VLOOKUP(CENSO[[#This Row],[DAP (cm)]],DD[],2,TRUE)</f>
        <v>60├ 70</v>
      </c>
      <c r="R1912" s="87" t="str" cm="1">
        <f t="array" ref="R1912">INDEX(_xlfn.TEXTSPLIT(CENSO[[#This Row],[NOME CIENTIFICO]]," "),1)</f>
        <v>Tachigali</v>
      </c>
      <c r="S1912" s="98" t="s">
        <v>1004</v>
      </c>
      <c r="T1912" s="87">
        <f>_xlfn.MINIFS(CENSO[DAP (cm)],CENSO[NOME CIENTIFICO],CENSO[[#This Row],[NOME CIENTIFICO]])</f>
        <v>39.152116000606256</v>
      </c>
      <c r="U19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12" s="87" t="str">
        <f>IF(CENSO[[#This Row],[DAP (cm)]]&lt;CENSO[[#This Row],[DMCE (cm)]],"DAP &lt; DMCE","DAP ≥ DMCE")</f>
        <v>DAP ≥ DMCE</v>
      </c>
      <c r="W1912" s="87" t="str">
        <f>IF(CENSO[[#This Row],[DAP (cm)]]&gt;200, "Superior", "Inferior")</f>
        <v>Inferior</v>
      </c>
      <c r="X1912" s="87" t="str">
        <f>VLOOKUP(CENSO[[#This Row],[NOME COMUM]],ESPECIES[],4,FALSE)</f>
        <v>Não</v>
      </c>
      <c r="Y1912" s="87" t="str">
        <f>IF(IFERROR(VLOOKUP(CENSO[[#This Row],[NOME COMUM]],COMERCIAIS[],2, FALSE), "Não") &lt;&gt; "Não", "Sim", "Não")</f>
        <v>Sim</v>
      </c>
      <c r="Z1912" s="133">
        <f>CENSO[[#This Row],[g (m²)]]/SUM(AEEF[AEEF-UT])</f>
        <v>6.3168193518909092E-4</v>
      </c>
      <c r="AA1912" s="133">
        <f>CENSO[[#This Row],[v (m³)]]/SUM(AEEF[AEEF-UT])</f>
        <v>8.843547092647272E-3</v>
      </c>
    </row>
    <row r="1913" spans="1:27" ht="14">
      <c r="A1913" s="86">
        <v>1</v>
      </c>
      <c r="B1913" s="86">
        <v>1</v>
      </c>
      <c r="C1913" s="63">
        <v>58</v>
      </c>
      <c r="D1913" s="63">
        <v>1912</v>
      </c>
      <c r="E1913" s="63" t="str">
        <f>VLOOKUP(CENSO[[#This Row],[NOME COMUM]],ESPECIES[],2,FALSE)</f>
        <v>Tachigali myrmecophila Ducke</v>
      </c>
      <c r="F1913" s="64" t="s">
        <v>14</v>
      </c>
      <c r="G1913" s="64">
        <v>250</v>
      </c>
      <c r="H1913" s="97">
        <f>CENSO[[#This Row],[CAP (cm)]]/PI()</f>
        <v>79.577471545947674</v>
      </c>
      <c r="I1913" s="64">
        <v>19</v>
      </c>
      <c r="J1913" s="96">
        <f>(PI()*(CENSO[[#This Row],[DAP (cm)]]^2))/40000</f>
        <v>0.49735919716217297</v>
      </c>
      <c r="K1913" s="96">
        <f>CENSO[[#This Row],[g (m²)]]*CENSO[[#This Row],[H (m)]]*0.7</f>
        <v>6.6148773222569002</v>
      </c>
      <c r="L1913" s="64">
        <v>1</v>
      </c>
      <c r="M1913" s="65">
        <v>366357.7</v>
      </c>
      <c r="N1913" s="87">
        <v>9707956.8000000007</v>
      </c>
      <c r="O1913" s="87" t="s">
        <v>1228</v>
      </c>
      <c r="P1913" s="87" t="str">
        <f>VLOOKUP(CENSO[[#This Row],[DAP (cm)]],CD[],2,TRUE)</f>
        <v>TORA</v>
      </c>
      <c r="Q1913" s="87" t="str">
        <f>VLOOKUP(CENSO[[#This Row],[DAP (cm)]],DD[],2,TRUE)</f>
        <v>70├ 80</v>
      </c>
      <c r="R1913" s="87" t="str" cm="1">
        <f t="array" ref="R1913">INDEX(_xlfn.TEXTSPLIT(CENSO[[#This Row],[NOME CIENTIFICO]]," "),1)</f>
        <v>Tachigali</v>
      </c>
      <c r="S1913" s="98" t="s">
        <v>1004</v>
      </c>
      <c r="T1913" s="87">
        <f>_xlfn.MINIFS(CENSO[DAP (cm)],CENSO[NOME CIENTIFICO],CENSO[[#This Row],[NOME CIENTIFICO]])</f>
        <v>39.152116000606256</v>
      </c>
      <c r="U19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13" s="87" t="str">
        <f>IF(CENSO[[#This Row],[DAP (cm)]]&lt;CENSO[[#This Row],[DMCE (cm)]],"DAP &lt; DMCE","DAP ≥ DMCE")</f>
        <v>DAP ≥ DMCE</v>
      </c>
      <c r="W1913" s="87" t="str">
        <f>IF(CENSO[[#This Row],[DAP (cm)]]&gt;200, "Superior", "Inferior")</f>
        <v>Inferior</v>
      </c>
      <c r="X1913" s="87" t="str">
        <f>VLOOKUP(CENSO[[#This Row],[NOME COMUM]],ESPECIES[],4,FALSE)</f>
        <v>Não</v>
      </c>
      <c r="Y1913" s="87" t="str">
        <f>IF(IFERROR(VLOOKUP(CENSO[[#This Row],[NOME COMUM]],COMERCIAIS[],2, FALSE), "Não") &lt;&gt; "Não", "Sim", "Não")</f>
        <v>Sim</v>
      </c>
      <c r="Z1913" s="133">
        <f>CENSO[[#This Row],[g (m²)]]/SUM(AEEF[AEEF-UT])</f>
        <v>8.7020037799638919E-4</v>
      </c>
      <c r="AA1913" s="133">
        <f>CENSO[[#This Row],[v (m³)]]/SUM(AEEF[AEEF-UT])</f>
        <v>1.1573665027351975E-2</v>
      </c>
    </row>
    <row r="1914" spans="1:27" ht="14">
      <c r="A1914" s="86">
        <v>1</v>
      </c>
      <c r="B1914" s="86">
        <v>1</v>
      </c>
      <c r="C1914" s="63">
        <v>58</v>
      </c>
      <c r="D1914" s="63">
        <v>1913</v>
      </c>
      <c r="E1914" s="63" t="str">
        <f>VLOOKUP(CENSO[[#This Row],[NOME COMUM]],ESPECIES[],2,FALSE)</f>
        <v>Sterculia apeibophylla Ducke</v>
      </c>
      <c r="F1914" s="64" t="s">
        <v>25</v>
      </c>
      <c r="G1914" s="64">
        <v>190</v>
      </c>
      <c r="H1914" s="97">
        <f>CENSO[[#This Row],[CAP (cm)]]/PI()</f>
        <v>60.478878374920228</v>
      </c>
      <c r="I1914" s="64">
        <v>20</v>
      </c>
      <c r="J1914" s="96">
        <f>(PI()*(CENSO[[#This Row],[DAP (cm)]]^2))/40000</f>
        <v>0.28727467228087106</v>
      </c>
      <c r="K1914" s="96">
        <f>CENSO[[#This Row],[g (m²)]]*CENSO[[#This Row],[H (m)]]*0.7</f>
        <v>4.021845411932194</v>
      </c>
      <c r="L1914" s="64">
        <v>1</v>
      </c>
      <c r="M1914" s="65">
        <v>366355.299999999</v>
      </c>
      <c r="N1914" s="87">
        <v>9707945.5</v>
      </c>
      <c r="O1914" s="87" t="s">
        <v>1227</v>
      </c>
      <c r="P1914" s="87" t="str">
        <f>VLOOKUP(CENSO[[#This Row],[DAP (cm)]],CD[],2,TRUE)</f>
        <v>TORA</v>
      </c>
      <c r="Q1914" s="87" t="str">
        <f>VLOOKUP(CENSO[[#This Row],[DAP (cm)]],DD[],2,TRUE)</f>
        <v>60├ 70</v>
      </c>
      <c r="R1914" s="87" t="str" cm="1">
        <f t="array" ref="R1914">INDEX(_xlfn.TEXTSPLIT(CENSO[[#This Row],[NOME CIENTIFICO]]," "),1)</f>
        <v>Sterculia</v>
      </c>
      <c r="S1914" s="98" t="s">
        <v>1004</v>
      </c>
      <c r="T1914" s="87">
        <f>_xlfn.MINIFS(CENSO[DAP (cm)],CENSO[NOME CIENTIFICO],CENSO[[#This Row],[NOME CIENTIFICO]])</f>
        <v>38.833806114422465</v>
      </c>
      <c r="U19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14" s="87" t="str">
        <f>IF(CENSO[[#This Row],[DAP (cm)]]&lt;CENSO[[#This Row],[DMCE (cm)]],"DAP &lt; DMCE","DAP ≥ DMCE")</f>
        <v>DAP ≥ DMCE</v>
      </c>
      <c r="W1914" s="87" t="str">
        <f>IF(CENSO[[#This Row],[DAP (cm)]]&gt;200, "Superior", "Inferior")</f>
        <v>Inferior</v>
      </c>
      <c r="X1914" s="87" t="str">
        <f>VLOOKUP(CENSO[[#This Row],[NOME COMUM]],ESPECIES[],4,FALSE)</f>
        <v>Não</v>
      </c>
      <c r="Y1914" s="87" t="str">
        <f>IF(IFERROR(VLOOKUP(CENSO[[#This Row],[NOME COMUM]],COMERCIAIS[],2, FALSE), "Não") &lt;&gt; "Não", "Sim", "Não")</f>
        <v>Não</v>
      </c>
      <c r="Z1914" s="133">
        <f>CENSO[[#This Row],[g (m²)]]/SUM(AEEF[AEEF-UT])</f>
        <v>5.0262773833071434E-4</v>
      </c>
      <c r="AA1914" s="133">
        <f>CENSO[[#This Row],[v (m³)]]/SUM(AEEF[AEEF-UT])</f>
        <v>7.0367883366299986E-3</v>
      </c>
    </row>
    <row r="1915" spans="1:27" ht="14">
      <c r="A1915" s="86">
        <v>1</v>
      </c>
      <c r="B1915" s="86">
        <v>1</v>
      </c>
      <c r="C1915" s="63">
        <v>58</v>
      </c>
      <c r="D1915" s="63">
        <v>1914</v>
      </c>
      <c r="E1915" s="63" t="str">
        <f>VLOOKUP(CENSO[[#This Row],[NOME COMUM]],ESPECIES[],2,FALSE)</f>
        <v>Didymopanax calvum Decne. &amp; Planch.</v>
      </c>
      <c r="F1915" s="64" t="s">
        <v>52</v>
      </c>
      <c r="G1915" s="64">
        <v>213</v>
      </c>
      <c r="H1915" s="97">
        <f>CENSO[[#This Row],[CAP (cm)]]/PI()</f>
        <v>67.800005757147417</v>
      </c>
      <c r="I1915" s="64">
        <v>20</v>
      </c>
      <c r="J1915" s="96">
        <f>(PI()*(CENSO[[#This Row],[DAP (cm)]]^2))/40000</f>
        <v>0.36103503065681003</v>
      </c>
      <c r="K1915" s="96">
        <f>CENSO[[#This Row],[g (m²)]]*CENSO[[#This Row],[H (m)]]*0.7</f>
        <v>5.0544904291953401</v>
      </c>
      <c r="L1915" s="64">
        <v>1</v>
      </c>
      <c r="M1915" s="65">
        <v>366450</v>
      </c>
      <c r="N1915" s="87">
        <v>9707858.8000000007</v>
      </c>
      <c r="O1915" s="87" t="s">
        <v>1227</v>
      </c>
      <c r="P1915" s="87" t="str">
        <f>VLOOKUP(CENSO[[#This Row],[DAP (cm)]],CD[],2,TRUE)</f>
        <v>TORA</v>
      </c>
      <c r="Q1915" s="87" t="str">
        <f>VLOOKUP(CENSO[[#This Row],[DAP (cm)]],DD[],2,TRUE)</f>
        <v>60├ 70</v>
      </c>
      <c r="R1915" s="87" t="str" cm="1">
        <f t="array" ref="R1915">INDEX(_xlfn.TEXTSPLIT(CENSO[[#This Row],[NOME CIENTIFICO]]," "),1)</f>
        <v>Didymopanax</v>
      </c>
      <c r="S1915" s="98" t="s">
        <v>1004</v>
      </c>
      <c r="T1915" s="87">
        <f>_xlfn.MINIFS(CENSO[DAP (cm)],CENSO[NOME CIENTIFICO],CENSO[[#This Row],[NOME CIENTIFICO]])</f>
        <v>46.791553269017228</v>
      </c>
      <c r="U19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56.791553269017228</v>
      </c>
      <c r="V1915" s="87" t="str">
        <f>IF(CENSO[[#This Row],[DAP (cm)]]&lt;CENSO[[#This Row],[DMCE (cm)]],"DAP &lt; DMCE","DAP ≥ DMCE")</f>
        <v>DAP ≥ DMCE</v>
      </c>
      <c r="W1915" s="87" t="str">
        <f>IF(CENSO[[#This Row],[DAP (cm)]]&gt;200, "Superior", "Inferior")</f>
        <v>Inferior</v>
      </c>
      <c r="X1915" s="87" t="str">
        <f>VLOOKUP(CENSO[[#This Row],[NOME COMUM]],ESPECIES[],4,FALSE)</f>
        <v>Não</v>
      </c>
      <c r="Y1915" s="87" t="str">
        <f>IF(IFERROR(VLOOKUP(CENSO[[#This Row],[NOME COMUM]],COMERCIAIS[],2, FALSE), "Não") &lt;&gt; "Não", "Sim", "Não")</f>
        <v>Não</v>
      </c>
      <c r="Z1915" s="133">
        <f>CENSO[[#This Row],[g (m²)]]/SUM(AEEF[AEEF-UT])</f>
        <v>6.3168193518909092E-4</v>
      </c>
      <c r="AA1915" s="133">
        <f>CENSO[[#This Row],[v (m³)]]/SUM(AEEF[AEEF-UT])</f>
        <v>8.843547092647272E-3</v>
      </c>
    </row>
    <row r="1916" spans="1:27" ht="14">
      <c r="A1916" s="86">
        <v>1</v>
      </c>
      <c r="B1916" s="86">
        <v>1</v>
      </c>
      <c r="C1916" s="63">
        <v>58</v>
      </c>
      <c r="D1916" s="63">
        <v>1915</v>
      </c>
      <c r="E1916" s="63" t="str">
        <f>VLOOKUP(CENSO[[#This Row],[NOME COMUM]],ESPECIES[],2,FALSE)</f>
        <v>Tachigali myrmecophila Ducke</v>
      </c>
      <c r="F1916" s="64" t="s">
        <v>14</v>
      </c>
      <c r="G1916" s="64">
        <v>205</v>
      </c>
      <c r="H1916" s="97">
        <f>CENSO[[#This Row],[CAP (cm)]]/PI()</f>
        <v>65.253526667677093</v>
      </c>
      <c r="I1916" s="64">
        <v>18</v>
      </c>
      <c r="J1916" s="96">
        <f>(PI()*(CENSO[[#This Row],[DAP (cm)]]^2))/40000</f>
        <v>0.33442432417184514</v>
      </c>
      <c r="K1916" s="96">
        <f>CENSO[[#This Row],[g (m²)]]*CENSO[[#This Row],[H (m)]]*0.7</f>
        <v>4.2137464845652488</v>
      </c>
      <c r="L1916" s="64">
        <v>1</v>
      </c>
      <c r="M1916" s="65">
        <v>366461.59999999899</v>
      </c>
      <c r="N1916" s="87">
        <v>9707873.9000000004</v>
      </c>
      <c r="O1916" s="87" t="s">
        <v>1228</v>
      </c>
      <c r="P1916" s="87" t="str">
        <f>VLOOKUP(CENSO[[#This Row],[DAP (cm)]],CD[],2,TRUE)</f>
        <v>TORA</v>
      </c>
      <c r="Q1916" s="87" t="str">
        <f>VLOOKUP(CENSO[[#This Row],[DAP (cm)]],DD[],2,TRUE)</f>
        <v>60├ 70</v>
      </c>
      <c r="R1916" s="87" t="str" cm="1">
        <f t="array" ref="R1916">INDEX(_xlfn.TEXTSPLIT(CENSO[[#This Row],[NOME CIENTIFICO]]," "),1)</f>
        <v>Tachigali</v>
      </c>
      <c r="S1916" s="98" t="s">
        <v>1004</v>
      </c>
      <c r="T1916" s="87">
        <f>_xlfn.MINIFS(CENSO[DAP (cm)],CENSO[NOME CIENTIFICO],CENSO[[#This Row],[NOME CIENTIFICO]])</f>
        <v>39.152116000606256</v>
      </c>
      <c r="U19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16" s="87" t="str">
        <f>IF(CENSO[[#This Row],[DAP (cm)]]&lt;CENSO[[#This Row],[DMCE (cm)]],"DAP &lt; DMCE","DAP ≥ DMCE")</f>
        <v>DAP ≥ DMCE</v>
      </c>
      <c r="W1916" s="87" t="str">
        <f>IF(CENSO[[#This Row],[DAP (cm)]]&gt;200, "Superior", "Inferior")</f>
        <v>Inferior</v>
      </c>
      <c r="X1916" s="87" t="str">
        <f>VLOOKUP(CENSO[[#This Row],[NOME COMUM]],ESPECIES[],4,FALSE)</f>
        <v>Não</v>
      </c>
      <c r="Y1916" s="87" t="str">
        <f>IF(IFERROR(VLOOKUP(CENSO[[#This Row],[NOME COMUM]],COMERCIAIS[],2, FALSE), "Não") &lt;&gt; "Não", "Sim", "Não")</f>
        <v>Sim</v>
      </c>
      <c r="Z1916" s="133">
        <f>CENSO[[#This Row],[g (m²)]]/SUM(AEEF[AEEF-UT])</f>
        <v>5.8512273416477215E-4</v>
      </c>
      <c r="AA1916" s="133">
        <f>CENSO[[#This Row],[v (m³)]]/SUM(AEEF[AEEF-UT])</f>
        <v>7.3725464504761293E-3</v>
      </c>
    </row>
    <row r="1917" spans="1:27" ht="14">
      <c r="A1917" s="86">
        <v>1</v>
      </c>
      <c r="B1917" s="86">
        <v>1</v>
      </c>
      <c r="C1917" s="63">
        <v>58</v>
      </c>
      <c r="D1917" s="63">
        <v>1916</v>
      </c>
      <c r="E1917" s="63" t="str">
        <f>VLOOKUP(CENSO[[#This Row],[NOME COMUM]],ESPECIES[],2,FALSE)</f>
        <v>Tachigali myrmecophila Ducke</v>
      </c>
      <c r="F1917" s="64" t="s">
        <v>14</v>
      </c>
      <c r="G1917" s="64">
        <v>190</v>
      </c>
      <c r="H1917" s="97">
        <f>CENSO[[#This Row],[CAP (cm)]]/PI()</f>
        <v>60.478878374920228</v>
      </c>
      <c r="I1917" s="64">
        <v>16</v>
      </c>
      <c r="J1917" s="96">
        <f>(PI()*(CENSO[[#This Row],[DAP (cm)]]^2))/40000</f>
        <v>0.28727467228087106</v>
      </c>
      <c r="K1917" s="96">
        <f>CENSO[[#This Row],[g (m²)]]*CENSO[[#This Row],[H (m)]]*0.7</f>
        <v>3.2174763295457556</v>
      </c>
      <c r="L1917" s="64">
        <v>1</v>
      </c>
      <c r="M1917" s="65">
        <v>366457.9</v>
      </c>
      <c r="N1917" s="87">
        <v>9707869.0999999903</v>
      </c>
      <c r="O1917" s="87" t="s">
        <v>1228</v>
      </c>
      <c r="P1917" s="87" t="str">
        <f>VLOOKUP(CENSO[[#This Row],[DAP (cm)]],CD[],2,TRUE)</f>
        <v>TORA</v>
      </c>
      <c r="Q1917" s="87" t="str">
        <f>VLOOKUP(CENSO[[#This Row],[DAP (cm)]],DD[],2,TRUE)</f>
        <v>60├ 70</v>
      </c>
      <c r="R1917" s="87" t="str" cm="1">
        <f t="array" ref="R1917">INDEX(_xlfn.TEXTSPLIT(CENSO[[#This Row],[NOME CIENTIFICO]]," "),1)</f>
        <v>Tachigali</v>
      </c>
      <c r="S1917" s="98" t="s">
        <v>1004</v>
      </c>
      <c r="T1917" s="87">
        <f>_xlfn.MINIFS(CENSO[DAP (cm)],CENSO[NOME CIENTIFICO],CENSO[[#This Row],[NOME CIENTIFICO]])</f>
        <v>39.152116000606256</v>
      </c>
      <c r="U19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17" s="87" t="str">
        <f>IF(CENSO[[#This Row],[DAP (cm)]]&lt;CENSO[[#This Row],[DMCE (cm)]],"DAP &lt; DMCE","DAP ≥ DMCE")</f>
        <v>DAP ≥ DMCE</v>
      </c>
      <c r="W1917" s="87" t="str">
        <f>IF(CENSO[[#This Row],[DAP (cm)]]&gt;200, "Superior", "Inferior")</f>
        <v>Inferior</v>
      </c>
      <c r="X1917" s="87" t="str">
        <f>VLOOKUP(CENSO[[#This Row],[NOME COMUM]],ESPECIES[],4,FALSE)</f>
        <v>Não</v>
      </c>
      <c r="Y1917" s="87" t="str">
        <f>IF(IFERROR(VLOOKUP(CENSO[[#This Row],[NOME COMUM]],COMERCIAIS[],2, FALSE), "Não") &lt;&gt; "Não", "Sim", "Não")</f>
        <v>Sim</v>
      </c>
      <c r="Z1917" s="133">
        <f>CENSO[[#This Row],[g (m²)]]/SUM(AEEF[AEEF-UT])</f>
        <v>5.0262773833071434E-4</v>
      </c>
      <c r="AA1917" s="133">
        <f>CENSO[[#This Row],[v (m³)]]/SUM(AEEF[AEEF-UT])</f>
        <v>5.6294306693039997E-3</v>
      </c>
    </row>
    <row r="1918" spans="1:27" ht="14">
      <c r="A1918" s="86">
        <v>1</v>
      </c>
      <c r="B1918" s="86">
        <v>1</v>
      </c>
      <c r="C1918" s="63">
        <v>58</v>
      </c>
      <c r="D1918" s="63">
        <v>1917</v>
      </c>
      <c r="E1918" s="63" t="str">
        <f>VLOOKUP(CENSO[[#This Row],[NOME COMUM]],ESPECIES[],2,FALSE)</f>
        <v>Brosimum parinarioides Ducke</v>
      </c>
      <c r="F1918" s="64" t="s">
        <v>54</v>
      </c>
      <c r="G1918" s="64">
        <v>180</v>
      </c>
      <c r="H1918" s="97">
        <f>CENSO[[#This Row],[CAP (cm)]]/PI()</f>
        <v>57.295779513082323</v>
      </c>
      <c r="I1918" s="64">
        <v>18</v>
      </c>
      <c r="J1918" s="96">
        <f>(PI()*(CENSO[[#This Row],[DAP (cm)]]^2))/40000</f>
        <v>0.25783100780887047</v>
      </c>
      <c r="K1918" s="96">
        <f>CENSO[[#This Row],[g (m²)]]*CENSO[[#This Row],[H (m)]]*0.7</f>
        <v>3.2486706983917677</v>
      </c>
      <c r="L1918" s="64">
        <v>1</v>
      </c>
      <c r="M1918" s="65">
        <v>366458.5</v>
      </c>
      <c r="N1918" s="87">
        <v>9707869.9000000004</v>
      </c>
      <c r="O1918" s="87" t="s">
        <v>1227</v>
      </c>
      <c r="P1918" s="87" t="str">
        <f>VLOOKUP(CENSO[[#This Row],[DAP (cm)]],CD[],2,TRUE)</f>
        <v>TORA</v>
      </c>
      <c r="Q1918" s="87" t="str">
        <f>VLOOKUP(CENSO[[#This Row],[DAP (cm)]],DD[],2,TRUE)</f>
        <v>50├ 60</v>
      </c>
      <c r="R1918" s="87" t="str" cm="1">
        <f t="array" ref="R1918">INDEX(_xlfn.TEXTSPLIT(CENSO[[#This Row],[NOME CIENTIFICO]]," "),1)</f>
        <v>Brosimum</v>
      </c>
      <c r="S1918" s="98" t="s">
        <v>1004</v>
      </c>
      <c r="T1918" s="87">
        <f>_xlfn.MINIFS(CENSO[DAP (cm)],CENSO[NOME CIENTIFICO],CENSO[[#This Row],[NOME CIENTIFICO]])</f>
        <v>41.38028520389279</v>
      </c>
      <c r="U19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918" s="87" t="str">
        <f>IF(CENSO[[#This Row],[DAP (cm)]]&lt;CENSO[[#This Row],[DMCE (cm)]],"DAP &lt; DMCE","DAP ≥ DMCE")</f>
        <v>DAP ≥ DMCE</v>
      </c>
      <c r="W1918" s="87" t="str">
        <f>IF(CENSO[[#This Row],[DAP (cm)]]&gt;200, "Superior", "Inferior")</f>
        <v>Inferior</v>
      </c>
      <c r="X1918" s="87" t="str">
        <f>VLOOKUP(CENSO[[#This Row],[NOME COMUM]],ESPECIES[],4,FALSE)</f>
        <v>Não</v>
      </c>
      <c r="Y1918" s="87" t="str">
        <f>IF(IFERROR(VLOOKUP(CENSO[[#This Row],[NOME COMUM]],COMERCIAIS[],2, FALSE), "Não") &lt;&gt; "Não", "Sim", "Não")</f>
        <v>Não</v>
      </c>
      <c r="Z1918" s="133">
        <f>CENSO[[#This Row],[g (m²)]]/SUM(AEEF[AEEF-UT])</f>
        <v>4.5111187595332813E-4</v>
      </c>
      <c r="AA1918" s="133">
        <f>CENSO[[#This Row],[v (m³)]]/SUM(AEEF[AEEF-UT])</f>
        <v>5.6840096370119339E-3</v>
      </c>
    </row>
    <row r="1919" spans="1:27" ht="14">
      <c r="A1919" s="86">
        <v>1</v>
      </c>
      <c r="B1919" s="86">
        <v>1</v>
      </c>
      <c r="C1919" s="63">
        <v>58</v>
      </c>
      <c r="D1919" s="63">
        <v>1918</v>
      </c>
      <c r="E1919" s="63" t="str">
        <f>VLOOKUP(CENSO[[#This Row],[NOME COMUM]],ESPECIES[],2,FALSE)</f>
        <v>Tachigali myrmecophila Ducke</v>
      </c>
      <c r="F1919" s="64" t="s">
        <v>14</v>
      </c>
      <c r="G1919" s="64">
        <v>203</v>
      </c>
      <c r="H1919" s="97">
        <f>CENSO[[#This Row],[CAP (cm)]]/PI()</f>
        <v>64.616906895309512</v>
      </c>
      <c r="I1919" s="64">
        <v>15</v>
      </c>
      <c r="J1919" s="96">
        <f>(PI()*(CENSO[[#This Row],[DAP (cm)]]^2))/40000</f>
        <v>0.32793080249369577</v>
      </c>
      <c r="K1919" s="96">
        <f>CENSO[[#This Row],[g (m²)]]*CENSO[[#This Row],[H (m)]]*0.7</f>
        <v>3.4432734261838056</v>
      </c>
      <c r="L1919" s="64">
        <v>1</v>
      </c>
      <c r="M1919" s="65">
        <v>366463.09999999899</v>
      </c>
      <c r="N1919" s="87">
        <v>9707872.5999999903</v>
      </c>
      <c r="O1919" s="87" t="s">
        <v>1228</v>
      </c>
      <c r="P1919" s="87" t="str">
        <f>VLOOKUP(CENSO[[#This Row],[DAP (cm)]],CD[],2,TRUE)</f>
        <v>TORA</v>
      </c>
      <c r="Q1919" s="87" t="str">
        <f>VLOOKUP(CENSO[[#This Row],[DAP (cm)]],DD[],2,TRUE)</f>
        <v>60├ 70</v>
      </c>
      <c r="R1919" s="87" t="str" cm="1">
        <f t="array" ref="R1919">INDEX(_xlfn.TEXTSPLIT(CENSO[[#This Row],[NOME CIENTIFICO]]," "),1)</f>
        <v>Tachigali</v>
      </c>
      <c r="S1919" s="98" t="s">
        <v>1004</v>
      </c>
      <c r="T1919" s="87">
        <f>_xlfn.MINIFS(CENSO[DAP (cm)],CENSO[NOME CIENTIFICO],CENSO[[#This Row],[NOME CIENTIFICO]])</f>
        <v>39.152116000606256</v>
      </c>
      <c r="U19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19" s="87" t="str">
        <f>IF(CENSO[[#This Row],[DAP (cm)]]&lt;CENSO[[#This Row],[DMCE (cm)]],"DAP &lt; DMCE","DAP ≥ DMCE")</f>
        <v>DAP ≥ DMCE</v>
      </c>
      <c r="W1919" s="87" t="str">
        <f>IF(CENSO[[#This Row],[DAP (cm)]]&gt;200, "Superior", "Inferior")</f>
        <v>Inferior</v>
      </c>
      <c r="X1919" s="87" t="str">
        <f>VLOOKUP(CENSO[[#This Row],[NOME COMUM]],ESPECIES[],4,FALSE)</f>
        <v>Não</v>
      </c>
      <c r="Y1919" s="87" t="str">
        <f>IF(IFERROR(VLOOKUP(CENSO[[#This Row],[NOME COMUM]],COMERCIAIS[],2, FALSE), "Não") &lt;&gt; "Não", "Sim", "Não")</f>
        <v>Sim</v>
      </c>
      <c r="Z1919" s="133">
        <f>CENSO[[#This Row],[g (m²)]]/SUM(AEEF[AEEF-UT])</f>
        <v>5.7376139802965123E-4</v>
      </c>
      <c r="AA1919" s="133">
        <f>CENSO[[#This Row],[v (m³)]]/SUM(AEEF[AEEF-UT])</f>
        <v>6.0244946793113372E-3</v>
      </c>
    </row>
    <row r="1920" spans="1:27" ht="14">
      <c r="A1920" s="86">
        <v>1</v>
      </c>
      <c r="B1920" s="86">
        <v>1</v>
      </c>
      <c r="C1920" s="63">
        <v>58</v>
      </c>
      <c r="D1920" s="63">
        <v>1919</v>
      </c>
      <c r="E1920" s="63" t="str">
        <f>VLOOKUP(CENSO[[#This Row],[NOME COMUM]],ESPECIES[],2,FALSE)</f>
        <v>Tachigali myrmecophila Ducke</v>
      </c>
      <c r="F1920" s="64" t="s">
        <v>14</v>
      </c>
      <c r="G1920" s="64">
        <v>206</v>
      </c>
      <c r="H1920" s="97">
        <f>CENSO[[#This Row],[CAP (cm)]]/PI()</f>
        <v>65.571836553860877</v>
      </c>
      <c r="I1920" s="64">
        <v>17</v>
      </c>
      <c r="J1920" s="96">
        <f>(PI()*(CENSO[[#This Row],[DAP (cm)]]^2))/40000</f>
        <v>0.33769495825238349</v>
      </c>
      <c r="K1920" s="96">
        <f>CENSO[[#This Row],[g (m²)]]*CENSO[[#This Row],[H (m)]]*0.7</f>
        <v>4.0185700032033633</v>
      </c>
      <c r="L1920" s="64">
        <v>1</v>
      </c>
      <c r="M1920" s="65">
        <v>366450.9</v>
      </c>
      <c r="N1920" s="87">
        <v>9707856.5999999903</v>
      </c>
      <c r="O1920" s="87" t="s">
        <v>1228</v>
      </c>
      <c r="P1920" s="87" t="str">
        <f>VLOOKUP(CENSO[[#This Row],[DAP (cm)]],CD[],2,TRUE)</f>
        <v>TORA</v>
      </c>
      <c r="Q1920" s="87" t="str">
        <f>VLOOKUP(CENSO[[#This Row],[DAP (cm)]],DD[],2,TRUE)</f>
        <v>60├ 70</v>
      </c>
      <c r="R1920" s="87" t="str" cm="1">
        <f t="array" ref="R1920">INDEX(_xlfn.TEXTSPLIT(CENSO[[#This Row],[NOME CIENTIFICO]]," "),1)</f>
        <v>Tachigali</v>
      </c>
      <c r="S1920" s="98" t="s">
        <v>1004</v>
      </c>
      <c r="T1920" s="87">
        <f>_xlfn.MINIFS(CENSO[DAP (cm)],CENSO[NOME CIENTIFICO],CENSO[[#This Row],[NOME CIENTIFICO]])</f>
        <v>39.152116000606256</v>
      </c>
      <c r="U19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20" s="87" t="str">
        <f>IF(CENSO[[#This Row],[DAP (cm)]]&lt;CENSO[[#This Row],[DMCE (cm)]],"DAP &lt; DMCE","DAP ≥ DMCE")</f>
        <v>DAP ≥ DMCE</v>
      </c>
      <c r="W1920" s="87" t="str">
        <f>IF(CENSO[[#This Row],[DAP (cm)]]&gt;200, "Superior", "Inferior")</f>
        <v>Inferior</v>
      </c>
      <c r="X1920" s="87" t="str">
        <f>VLOOKUP(CENSO[[#This Row],[NOME COMUM]],ESPECIES[],4,FALSE)</f>
        <v>Não</v>
      </c>
      <c r="Y1920" s="87" t="str">
        <f>IF(IFERROR(VLOOKUP(CENSO[[#This Row],[NOME COMUM]],COMERCIAIS[],2, FALSE), "Não") &lt;&gt; "Não", "Sim", "Não")</f>
        <v>Sim</v>
      </c>
      <c r="Z1920" s="133">
        <f>CENSO[[#This Row],[g (m²)]]/SUM(AEEF[AEEF-UT])</f>
        <v>5.9084517185047623E-4</v>
      </c>
      <c r="AA1920" s="133">
        <f>CENSO[[#This Row],[v (m³)]]/SUM(AEEF[AEEF-UT])</f>
        <v>7.0310575450206669E-3</v>
      </c>
    </row>
    <row r="1921" spans="1:27" ht="14">
      <c r="A1921" s="86">
        <v>1</v>
      </c>
      <c r="B1921" s="86">
        <v>1</v>
      </c>
      <c r="C1921" s="63">
        <v>58</v>
      </c>
      <c r="D1921" s="63">
        <v>1920</v>
      </c>
      <c r="E1921" s="63" t="str">
        <f>VLOOKUP(CENSO[[#This Row],[NOME COMUM]],ESPECIES[],2,FALSE)</f>
        <v>Qualea dichotoma (Mart.) Warm. ex Wille</v>
      </c>
      <c r="F1921" s="64" t="s">
        <v>55</v>
      </c>
      <c r="G1921" s="64">
        <v>207</v>
      </c>
      <c r="H1921" s="97">
        <f>CENSO[[#This Row],[CAP (cm)]]/PI()</f>
        <v>65.890146440044674</v>
      </c>
      <c r="I1921" s="64">
        <v>18</v>
      </c>
      <c r="J1921" s="96">
        <f>(PI()*(CENSO[[#This Row],[DAP (cm)]]^2))/40000</f>
        <v>0.34098150782723119</v>
      </c>
      <c r="K1921" s="96">
        <f>CENSO[[#This Row],[g (m²)]]*CENSO[[#This Row],[H (m)]]*0.7</f>
        <v>4.296366998623113</v>
      </c>
      <c r="L1921" s="64">
        <v>1</v>
      </c>
      <c r="M1921" s="65">
        <v>366450.9</v>
      </c>
      <c r="N1921" s="87">
        <v>9707856.5999999903</v>
      </c>
      <c r="O1921" s="87" t="s">
        <v>1227</v>
      </c>
      <c r="P1921" s="87" t="str">
        <f>VLOOKUP(CENSO[[#This Row],[DAP (cm)]],CD[],2,TRUE)</f>
        <v>TORA</v>
      </c>
      <c r="Q1921" s="87" t="str">
        <f>VLOOKUP(CENSO[[#This Row],[DAP (cm)]],DD[],2,TRUE)</f>
        <v>60├ 70</v>
      </c>
      <c r="R1921" s="87" t="str" cm="1">
        <f t="array" ref="R1921">INDEX(_xlfn.TEXTSPLIT(CENSO[[#This Row],[NOME CIENTIFICO]]," "),1)</f>
        <v>Qualea</v>
      </c>
      <c r="S1921" s="98" t="s">
        <v>1004</v>
      </c>
      <c r="T1921" s="87">
        <f>_xlfn.MINIFS(CENSO[DAP (cm)],CENSO[NOME CIENTIFICO],CENSO[[#This Row],[NOME CIENTIFICO]])</f>
        <v>40.107045659157627</v>
      </c>
      <c r="U19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921" s="87" t="str">
        <f>IF(CENSO[[#This Row],[DAP (cm)]]&lt;CENSO[[#This Row],[DMCE (cm)]],"DAP &lt; DMCE","DAP ≥ DMCE")</f>
        <v>DAP ≥ DMCE</v>
      </c>
      <c r="W1921" s="87" t="str">
        <f>IF(CENSO[[#This Row],[DAP (cm)]]&gt;200, "Superior", "Inferior")</f>
        <v>Inferior</v>
      </c>
      <c r="X1921" s="87" t="str">
        <f>VLOOKUP(CENSO[[#This Row],[NOME COMUM]],ESPECIES[],4,FALSE)</f>
        <v>Não</v>
      </c>
      <c r="Y1921" s="87" t="str">
        <f>IF(IFERROR(VLOOKUP(CENSO[[#This Row],[NOME COMUM]],COMERCIAIS[],2, FALSE), "Não") &lt;&gt; "Não", "Sim", "Não")</f>
        <v>Não</v>
      </c>
      <c r="Z1921" s="133">
        <f>CENSO[[#This Row],[g (m²)]]/SUM(AEEF[AEEF-UT])</f>
        <v>5.9659545594827642E-4</v>
      </c>
      <c r="AA1921" s="133">
        <f>CENSO[[#This Row],[v (m³)]]/SUM(AEEF[AEEF-UT])</f>
        <v>7.5171027449482831E-3</v>
      </c>
    </row>
    <row r="1922" spans="1:27" ht="14">
      <c r="A1922" s="86">
        <v>1</v>
      </c>
      <c r="B1922" s="86">
        <v>1</v>
      </c>
      <c r="C1922" s="63">
        <v>58</v>
      </c>
      <c r="D1922" s="63">
        <v>1921</v>
      </c>
      <c r="E1922" s="63" t="str">
        <f>VLOOKUP(CENSO[[#This Row],[NOME COMUM]],ESPECIES[],2,FALSE)</f>
        <v>Piptadenia suaveolens Miq.</v>
      </c>
      <c r="F1922" s="64" t="s">
        <v>22</v>
      </c>
      <c r="G1922" s="64">
        <v>211</v>
      </c>
      <c r="H1922" s="97">
        <f>CENSO[[#This Row],[CAP (cm)]]/PI()</f>
        <v>67.163385984779836</v>
      </c>
      <c r="I1922" s="64">
        <v>17</v>
      </c>
      <c r="J1922" s="96">
        <f>(PI()*(CENSO[[#This Row],[DAP (cm)]]^2))/40000</f>
        <v>0.35428686106971363</v>
      </c>
      <c r="K1922" s="96">
        <f>CENSO[[#This Row],[g (m²)]]*CENSO[[#This Row],[H (m)]]*0.7</f>
        <v>4.2160136467295919</v>
      </c>
      <c r="L1922" s="64">
        <v>1</v>
      </c>
      <c r="M1922" s="65">
        <v>366457.59999999899</v>
      </c>
      <c r="N1922" s="87">
        <v>9707865.4000000004</v>
      </c>
      <c r="O1922" s="87" t="s">
        <v>1228</v>
      </c>
      <c r="P1922" s="87" t="str">
        <f>VLOOKUP(CENSO[[#This Row],[DAP (cm)]],CD[],2,TRUE)</f>
        <v>TORA</v>
      </c>
      <c r="Q1922" s="87" t="str">
        <f>VLOOKUP(CENSO[[#This Row],[DAP (cm)]],DD[],2,TRUE)</f>
        <v>60├ 70</v>
      </c>
      <c r="R1922" s="87" t="str" cm="1">
        <f t="array" ref="R1922">INDEX(_xlfn.TEXTSPLIT(CENSO[[#This Row],[NOME CIENTIFICO]]," "),1)</f>
        <v>Piptadenia</v>
      </c>
      <c r="S1922" s="98" t="s">
        <v>1004</v>
      </c>
      <c r="T1922" s="87">
        <f>_xlfn.MINIFS(CENSO[DAP (cm)],CENSO[NOME CIENTIFICO],CENSO[[#This Row],[NOME CIENTIFICO]])</f>
        <v>39.788735772973837</v>
      </c>
      <c r="U19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22" s="87" t="str">
        <f>IF(CENSO[[#This Row],[DAP (cm)]]&lt;CENSO[[#This Row],[DMCE (cm)]],"DAP &lt; DMCE","DAP ≥ DMCE")</f>
        <v>DAP ≥ DMCE</v>
      </c>
      <c r="W1922" s="87" t="str">
        <f>IF(CENSO[[#This Row],[DAP (cm)]]&gt;200, "Superior", "Inferior")</f>
        <v>Inferior</v>
      </c>
      <c r="X1922" s="87" t="str">
        <f>VLOOKUP(CENSO[[#This Row],[NOME COMUM]],ESPECIES[],4,FALSE)</f>
        <v>Não</v>
      </c>
      <c r="Y1922" s="87" t="str">
        <f>IF(IFERROR(VLOOKUP(CENSO[[#This Row],[NOME COMUM]],COMERCIAIS[],2, FALSE), "Não") &lt;&gt; "Não", "Sim", "Não")</f>
        <v>Sim</v>
      </c>
      <c r="Z1922" s="133">
        <f>CENSO[[#This Row],[g (m²)]]/SUM(AEEF[AEEF-UT])</f>
        <v>6.1987505646043581E-4</v>
      </c>
      <c r="AA1922" s="133">
        <f>CENSO[[#This Row],[v (m³)]]/SUM(AEEF[AEEF-UT])</f>
        <v>7.3765131718791857E-3</v>
      </c>
    </row>
    <row r="1923" spans="1:27" ht="14">
      <c r="A1923" s="86">
        <v>1</v>
      </c>
      <c r="B1923" s="86">
        <v>1</v>
      </c>
      <c r="C1923" s="63">
        <v>58</v>
      </c>
      <c r="D1923" s="63">
        <v>1922</v>
      </c>
      <c r="E1923" s="63" t="str">
        <f>VLOOKUP(CENSO[[#This Row],[NOME COMUM]],ESPECIES[],2,FALSE)</f>
        <v>Tachigali myrmecophila Ducke</v>
      </c>
      <c r="F1923" s="64" t="s">
        <v>14</v>
      </c>
      <c r="G1923" s="64">
        <v>180</v>
      </c>
      <c r="H1923" s="97">
        <f>CENSO[[#This Row],[CAP (cm)]]/PI()</f>
        <v>57.295779513082323</v>
      </c>
      <c r="I1923" s="64">
        <v>12</v>
      </c>
      <c r="J1923" s="96">
        <f>(PI()*(CENSO[[#This Row],[DAP (cm)]]^2))/40000</f>
        <v>0.25783100780887047</v>
      </c>
      <c r="K1923" s="96">
        <f>CENSO[[#This Row],[g (m²)]]*CENSO[[#This Row],[H (m)]]*0.7</f>
        <v>2.1657804655945117</v>
      </c>
      <c r="L1923" s="64">
        <v>1</v>
      </c>
      <c r="M1923" s="65">
        <v>366452.2</v>
      </c>
      <c r="N1923" s="87">
        <v>9707856.8000000007</v>
      </c>
      <c r="O1923" s="87" t="s">
        <v>1228</v>
      </c>
      <c r="P1923" s="87" t="str">
        <f>VLOOKUP(CENSO[[#This Row],[DAP (cm)]],CD[],2,TRUE)</f>
        <v>TORA</v>
      </c>
      <c r="Q1923" s="87" t="str">
        <f>VLOOKUP(CENSO[[#This Row],[DAP (cm)]],DD[],2,TRUE)</f>
        <v>50├ 60</v>
      </c>
      <c r="R1923" s="87" t="str" cm="1">
        <f t="array" ref="R1923">INDEX(_xlfn.TEXTSPLIT(CENSO[[#This Row],[NOME CIENTIFICO]]," "),1)</f>
        <v>Tachigali</v>
      </c>
      <c r="S1923" s="98" t="s">
        <v>1004</v>
      </c>
      <c r="T1923" s="87">
        <f>_xlfn.MINIFS(CENSO[DAP (cm)],CENSO[NOME CIENTIFICO],CENSO[[#This Row],[NOME CIENTIFICO]])</f>
        <v>39.152116000606256</v>
      </c>
      <c r="U19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23" s="87" t="str">
        <f>IF(CENSO[[#This Row],[DAP (cm)]]&lt;CENSO[[#This Row],[DMCE (cm)]],"DAP &lt; DMCE","DAP ≥ DMCE")</f>
        <v>DAP ≥ DMCE</v>
      </c>
      <c r="W1923" s="87" t="str">
        <f>IF(CENSO[[#This Row],[DAP (cm)]]&gt;200, "Superior", "Inferior")</f>
        <v>Inferior</v>
      </c>
      <c r="X1923" s="87" t="str">
        <f>VLOOKUP(CENSO[[#This Row],[NOME COMUM]],ESPECIES[],4,FALSE)</f>
        <v>Não</v>
      </c>
      <c r="Y1923" s="87" t="str">
        <f>IF(IFERROR(VLOOKUP(CENSO[[#This Row],[NOME COMUM]],COMERCIAIS[],2, FALSE), "Não") &lt;&gt; "Não", "Sim", "Não")</f>
        <v>Sim</v>
      </c>
      <c r="Z1923" s="133">
        <f>CENSO[[#This Row],[g (m²)]]/SUM(AEEF[AEEF-UT])</f>
        <v>4.5111187595332813E-4</v>
      </c>
      <c r="AA1923" s="133">
        <f>CENSO[[#This Row],[v (m³)]]/SUM(AEEF[AEEF-UT])</f>
        <v>3.789339758007956E-3</v>
      </c>
    </row>
    <row r="1924" spans="1:27" ht="14">
      <c r="A1924" s="86">
        <v>1</v>
      </c>
      <c r="B1924" s="86">
        <v>1</v>
      </c>
      <c r="C1924" s="63">
        <v>58</v>
      </c>
      <c r="D1924" s="63">
        <v>1923</v>
      </c>
      <c r="E1924" s="63" t="str">
        <f>VLOOKUP(CENSO[[#This Row],[NOME COMUM]],ESPECIES[],2,FALSE)</f>
        <v>Piptadenia suaveolens Miq.</v>
      </c>
      <c r="F1924" s="64" t="s">
        <v>22</v>
      </c>
      <c r="G1924" s="64">
        <v>190</v>
      </c>
      <c r="H1924" s="97">
        <f>CENSO[[#This Row],[CAP (cm)]]/PI()</f>
        <v>60.478878374920228</v>
      </c>
      <c r="I1924" s="64">
        <v>18</v>
      </c>
      <c r="J1924" s="96">
        <f>(PI()*(CENSO[[#This Row],[DAP (cm)]]^2))/40000</f>
        <v>0.28727467228087106</v>
      </c>
      <c r="K1924" s="96">
        <f>CENSO[[#This Row],[g (m²)]]*CENSO[[#This Row],[H (m)]]*0.7</f>
        <v>3.6196608707389748</v>
      </c>
      <c r="L1924" s="64">
        <v>2</v>
      </c>
      <c r="M1924" s="65">
        <v>366462</v>
      </c>
      <c r="N1924" s="87">
        <v>9707869.5</v>
      </c>
      <c r="O1924" s="87" t="s">
        <v>1228</v>
      </c>
      <c r="P1924" s="87" t="str">
        <f>VLOOKUP(CENSO[[#This Row],[DAP (cm)]],CD[],2,TRUE)</f>
        <v>TORA</v>
      </c>
      <c r="Q1924" s="87" t="str">
        <f>VLOOKUP(CENSO[[#This Row],[DAP (cm)]],DD[],2,TRUE)</f>
        <v>60├ 70</v>
      </c>
      <c r="R1924" s="87" t="str" cm="1">
        <f t="array" ref="R1924">INDEX(_xlfn.TEXTSPLIT(CENSO[[#This Row],[NOME CIENTIFICO]]," "),1)</f>
        <v>Piptadenia</v>
      </c>
      <c r="S1924" s="98" t="s">
        <v>1004</v>
      </c>
      <c r="T1924" s="87">
        <f>_xlfn.MINIFS(CENSO[DAP (cm)],CENSO[NOME CIENTIFICO],CENSO[[#This Row],[NOME CIENTIFICO]])</f>
        <v>39.788735772973837</v>
      </c>
      <c r="U19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24" s="87" t="str">
        <f>IF(CENSO[[#This Row],[DAP (cm)]]&lt;CENSO[[#This Row],[DMCE (cm)]],"DAP &lt; DMCE","DAP ≥ DMCE")</f>
        <v>DAP ≥ DMCE</v>
      </c>
      <c r="W1924" s="87" t="str">
        <f>IF(CENSO[[#This Row],[DAP (cm)]]&gt;200, "Superior", "Inferior")</f>
        <v>Inferior</v>
      </c>
      <c r="X1924" s="87" t="str">
        <f>VLOOKUP(CENSO[[#This Row],[NOME COMUM]],ESPECIES[],4,FALSE)</f>
        <v>Não</v>
      </c>
      <c r="Y1924" s="87" t="str">
        <f>IF(IFERROR(VLOOKUP(CENSO[[#This Row],[NOME COMUM]],COMERCIAIS[],2, FALSE), "Não") &lt;&gt; "Não", "Sim", "Não")</f>
        <v>Sim</v>
      </c>
      <c r="Z1924" s="133">
        <f>CENSO[[#This Row],[g (m²)]]/SUM(AEEF[AEEF-UT])</f>
        <v>5.0262773833071434E-4</v>
      </c>
      <c r="AA1924" s="133">
        <f>CENSO[[#This Row],[v (m³)]]/SUM(AEEF[AEEF-UT])</f>
        <v>6.3331095029669987E-3</v>
      </c>
    </row>
    <row r="1925" spans="1:27" ht="14">
      <c r="A1925" s="86">
        <v>1</v>
      </c>
      <c r="B1925" s="86">
        <v>1</v>
      </c>
      <c r="C1925" s="63">
        <v>58</v>
      </c>
      <c r="D1925" s="63">
        <v>1924</v>
      </c>
      <c r="E1925" s="63" t="str">
        <f>VLOOKUP(CENSO[[#This Row],[NOME COMUM]],ESPECIES[],2,FALSE)</f>
        <v>Couratari guianensis Aubl.</v>
      </c>
      <c r="F1925" s="64" t="s">
        <v>6</v>
      </c>
      <c r="G1925" s="64">
        <v>260</v>
      </c>
      <c r="H1925" s="97">
        <f>CENSO[[#This Row],[CAP (cm)]]/PI()</f>
        <v>82.760570407785579</v>
      </c>
      <c r="I1925" s="64">
        <v>21</v>
      </c>
      <c r="J1925" s="96">
        <f>(PI()*(CENSO[[#This Row],[DAP (cm)]]^2))/40000</f>
        <v>0.53794370765060628</v>
      </c>
      <c r="K1925" s="96">
        <f>CENSO[[#This Row],[g (m²)]]*CENSO[[#This Row],[H (m)]]*0.7</f>
        <v>7.9077725024639109</v>
      </c>
      <c r="L1925" s="64">
        <v>1</v>
      </c>
      <c r="M1925" s="65">
        <v>366463.799999999</v>
      </c>
      <c r="N1925" s="87">
        <v>9707871.9000000004</v>
      </c>
      <c r="O1925" s="87" t="s">
        <v>1228</v>
      </c>
      <c r="P1925" s="87" t="str">
        <f>VLOOKUP(CENSO[[#This Row],[DAP (cm)]],CD[],2,TRUE)</f>
        <v>TORA</v>
      </c>
      <c r="Q1925" s="87" t="str">
        <f>VLOOKUP(CENSO[[#This Row],[DAP (cm)]],DD[],2,TRUE)</f>
        <v>80├ 90</v>
      </c>
      <c r="R1925" s="87" t="str" cm="1">
        <f t="array" ref="R1925">INDEX(_xlfn.TEXTSPLIT(CENSO[[#This Row],[NOME CIENTIFICO]]," "),1)</f>
        <v>Couratari</v>
      </c>
      <c r="S1925" s="98" t="s">
        <v>1004</v>
      </c>
      <c r="T1925" s="87">
        <f>_xlfn.MINIFS(CENSO[DAP (cm)],CENSO[NOME CIENTIFICO],CENSO[[#This Row],[NOME CIENTIFICO]])</f>
        <v>38.833806114422465</v>
      </c>
      <c r="U19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25" s="87" t="str">
        <f>IF(CENSO[[#This Row],[DAP (cm)]]&lt;CENSO[[#This Row],[DMCE (cm)]],"DAP &lt; DMCE","DAP ≥ DMCE")</f>
        <v>DAP ≥ DMCE</v>
      </c>
      <c r="W1925" s="87" t="str">
        <f>IF(CENSO[[#This Row],[DAP (cm)]]&gt;200, "Superior", "Inferior")</f>
        <v>Inferior</v>
      </c>
      <c r="X1925" s="87" t="str">
        <f>VLOOKUP(CENSO[[#This Row],[NOME COMUM]],ESPECIES[],4,FALSE)</f>
        <v>Não</v>
      </c>
      <c r="Y1925" s="87" t="str">
        <f>IF(IFERROR(VLOOKUP(CENSO[[#This Row],[NOME COMUM]],COMERCIAIS[],2, FALSE), "Não") &lt;&gt; "Não", "Sim", "Não")</f>
        <v>Sim</v>
      </c>
      <c r="Z1925" s="133">
        <f>CENSO[[#This Row],[g (m²)]]/SUM(AEEF[AEEF-UT])</f>
        <v>9.4120872884089456E-4</v>
      </c>
      <c r="AA1925" s="133">
        <f>CENSO[[#This Row],[v (m³)]]/SUM(AEEF[AEEF-UT])</f>
        <v>1.3835768313961147E-2</v>
      </c>
    </row>
    <row r="1926" spans="1:27" ht="14">
      <c r="A1926" s="86">
        <v>1</v>
      </c>
      <c r="B1926" s="86">
        <v>1</v>
      </c>
      <c r="C1926" s="63">
        <v>58</v>
      </c>
      <c r="D1926" s="63">
        <v>1925</v>
      </c>
      <c r="E1926" s="63" t="str">
        <f>VLOOKUP(CENSO[[#This Row],[NOME COMUM]],ESPECIES[],2,FALSE)</f>
        <v>Simarouba amara Aubl.</v>
      </c>
      <c r="F1926" s="64" t="s">
        <v>20</v>
      </c>
      <c r="G1926" s="64">
        <v>180</v>
      </c>
      <c r="H1926" s="97">
        <f>CENSO[[#This Row],[CAP (cm)]]/PI()</f>
        <v>57.295779513082323</v>
      </c>
      <c r="I1926" s="64">
        <v>19</v>
      </c>
      <c r="J1926" s="96">
        <f>(PI()*(CENSO[[#This Row],[DAP (cm)]]^2))/40000</f>
        <v>0.25783100780887047</v>
      </c>
      <c r="K1926" s="96">
        <f>CENSO[[#This Row],[g (m²)]]*CENSO[[#This Row],[H (m)]]*0.7</f>
        <v>3.429152403857977</v>
      </c>
      <c r="L1926" s="64">
        <v>1</v>
      </c>
      <c r="M1926" s="65">
        <v>366464.59999999899</v>
      </c>
      <c r="N1926" s="87">
        <v>9707871.3000000007</v>
      </c>
      <c r="O1926" s="87" t="s">
        <v>1227</v>
      </c>
      <c r="P1926" s="87" t="str">
        <f>VLOOKUP(CENSO[[#This Row],[DAP (cm)]],CD[],2,TRUE)</f>
        <v>TORA</v>
      </c>
      <c r="Q1926" s="87" t="str">
        <f>VLOOKUP(CENSO[[#This Row],[DAP (cm)]],DD[],2,TRUE)</f>
        <v>50├ 60</v>
      </c>
      <c r="R1926" s="87" t="str" cm="1">
        <f t="array" ref="R1926">INDEX(_xlfn.TEXTSPLIT(CENSO[[#This Row],[NOME CIENTIFICO]]," "),1)</f>
        <v>Simarouba</v>
      </c>
      <c r="S1926" s="98" t="s">
        <v>1004</v>
      </c>
      <c r="T1926" s="87">
        <f>_xlfn.MINIFS(CENSO[DAP (cm)],CENSO[NOME CIENTIFICO],CENSO[[#This Row],[NOME CIENTIFICO]])</f>
        <v>42.335214862444161</v>
      </c>
      <c r="U19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1926" s="87" t="str">
        <f>IF(CENSO[[#This Row],[DAP (cm)]]&lt;CENSO[[#This Row],[DMCE (cm)]],"DAP &lt; DMCE","DAP ≥ DMCE")</f>
        <v>DAP ≥ DMCE</v>
      </c>
      <c r="W1926" s="87" t="str">
        <f>IF(CENSO[[#This Row],[DAP (cm)]]&gt;200, "Superior", "Inferior")</f>
        <v>Inferior</v>
      </c>
      <c r="X1926" s="87" t="str">
        <f>VLOOKUP(CENSO[[#This Row],[NOME COMUM]],ESPECIES[],4,FALSE)</f>
        <v>Não</v>
      </c>
      <c r="Y1926" s="87" t="str">
        <f>IF(IFERROR(VLOOKUP(CENSO[[#This Row],[NOME COMUM]],COMERCIAIS[],2, FALSE), "Não") &lt;&gt; "Não", "Sim", "Não")</f>
        <v>Não</v>
      </c>
      <c r="Z1926" s="133">
        <f>CENSO[[#This Row],[g (m²)]]/SUM(AEEF[AEEF-UT])</f>
        <v>4.5111187595332813E-4</v>
      </c>
      <c r="AA1926" s="133">
        <f>CENSO[[#This Row],[v (m³)]]/SUM(AEEF[AEEF-UT])</f>
        <v>5.9997879501792637E-3</v>
      </c>
    </row>
    <row r="1927" spans="1:27" ht="14">
      <c r="A1927" s="86">
        <v>1</v>
      </c>
      <c r="B1927" s="86">
        <v>1</v>
      </c>
      <c r="C1927" s="63">
        <v>58</v>
      </c>
      <c r="D1927" s="63">
        <v>1926</v>
      </c>
      <c r="E1927" s="63" t="str">
        <f>VLOOKUP(CENSO[[#This Row],[NOME COMUM]],ESPECIES[],2,FALSE)</f>
        <v>Piptadenia suaveolens Miq.</v>
      </c>
      <c r="F1927" s="64" t="s">
        <v>22</v>
      </c>
      <c r="G1927" s="64">
        <v>304</v>
      </c>
      <c r="H1927" s="97">
        <f>CENSO[[#This Row],[CAP (cm)]]/PI()</f>
        <v>96.766205399872362</v>
      </c>
      <c r="I1927" s="64">
        <v>17</v>
      </c>
      <c r="J1927" s="96">
        <f>(PI()*(CENSO[[#This Row],[DAP (cm)]]^2))/40000</f>
        <v>0.73542316103902994</v>
      </c>
      <c r="K1927" s="96">
        <f>CENSO[[#This Row],[g (m²)]]*CENSO[[#This Row],[H (m)]]*0.7</f>
        <v>8.7515356163644551</v>
      </c>
      <c r="L1927" s="64">
        <v>1</v>
      </c>
      <c r="M1927" s="65">
        <v>366477.799999999</v>
      </c>
      <c r="N1927" s="87">
        <v>9707891.4000000004</v>
      </c>
      <c r="O1927" s="87" t="s">
        <v>1228</v>
      </c>
      <c r="P1927" s="87" t="str">
        <f>VLOOKUP(CENSO[[#This Row],[DAP (cm)]],CD[],2,TRUE)</f>
        <v>TORA</v>
      </c>
      <c r="Q1927" s="87" t="str">
        <f>VLOOKUP(CENSO[[#This Row],[DAP (cm)]],DD[],2,TRUE)</f>
        <v>90├ 100</v>
      </c>
      <c r="R1927" s="87" t="str" cm="1">
        <f t="array" ref="R1927">INDEX(_xlfn.TEXTSPLIT(CENSO[[#This Row],[NOME CIENTIFICO]]," "),1)</f>
        <v>Piptadenia</v>
      </c>
      <c r="S1927" s="98" t="s">
        <v>1004</v>
      </c>
      <c r="T1927" s="87">
        <f>_xlfn.MINIFS(CENSO[DAP (cm)],CENSO[NOME CIENTIFICO],CENSO[[#This Row],[NOME CIENTIFICO]])</f>
        <v>39.788735772973837</v>
      </c>
      <c r="U19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27" s="87" t="str">
        <f>IF(CENSO[[#This Row],[DAP (cm)]]&lt;CENSO[[#This Row],[DMCE (cm)]],"DAP &lt; DMCE","DAP ≥ DMCE")</f>
        <v>DAP ≥ DMCE</v>
      </c>
      <c r="W1927" s="87" t="str">
        <f>IF(CENSO[[#This Row],[DAP (cm)]]&gt;200, "Superior", "Inferior")</f>
        <v>Inferior</v>
      </c>
      <c r="X1927" s="87" t="str">
        <f>VLOOKUP(CENSO[[#This Row],[NOME COMUM]],ESPECIES[],4,FALSE)</f>
        <v>Não</v>
      </c>
      <c r="Y1927" s="87" t="str">
        <f>IF(IFERROR(VLOOKUP(CENSO[[#This Row],[NOME COMUM]],COMERCIAIS[],2, FALSE), "Não") &lt;&gt; "Não", "Sim", "Não")</f>
        <v>Sim</v>
      </c>
      <c r="Z1927" s="133">
        <f>CENSO[[#This Row],[g (m²)]]/SUM(AEEF[AEEF-UT])</f>
        <v>1.2867270101266286E-3</v>
      </c>
      <c r="AA1927" s="133">
        <f>CENSO[[#This Row],[v (m³)]]/SUM(AEEF[AEEF-UT])</f>
        <v>1.5312051420506879E-2</v>
      </c>
    </row>
    <row r="1928" spans="1:27" ht="14">
      <c r="A1928" s="86">
        <v>1</v>
      </c>
      <c r="B1928" s="86">
        <v>1</v>
      </c>
      <c r="C1928" s="63">
        <v>58</v>
      </c>
      <c r="D1928" s="63">
        <v>1927</v>
      </c>
      <c r="E1928" s="63" t="str">
        <f>VLOOKUP(CENSO[[#This Row],[NOME COMUM]],ESPECIES[],2,FALSE)</f>
        <v>Piptadenia suaveolens Miq.</v>
      </c>
      <c r="F1928" s="64" t="s">
        <v>22</v>
      </c>
      <c r="G1928" s="64">
        <v>192</v>
      </c>
      <c r="H1928" s="97">
        <f>CENSO[[#This Row],[CAP (cm)]]/PI()</f>
        <v>61.115498147287809</v>
      </c>
      <c r="I1928" s="64">
        <v>18</v>
      </c>
      <c r="J1928" s="96">
        <f>(PI()*(CENSO[[#This Row],[DAP (cm)]]^2))/40000</f>
        <v>0.29335439110698147</v>
      </c>
      <c r="K1928" s="96">
        <f>CENSO[[#This Row],[g (m²)]]*CENSO[[#This Row],[H (m)]]*0.7</f>
        <v>3.696265327947966</v>
      </c>
      <c r="L1928" s="64">
        <v>1</v>
      </c>
      <c r="M1928" s="65">
        <v>366472.4</v>
      </c>
      <c r="N1928" s="87">
        <v>9707892.3000000007</v>
      </c>
      <c r="O1928" s="87" t="s">
        <v>1228</v>
      </c>
      <c r="P1928" s="87" t="str">
        <f>VLOOKUP(CENSO[[#This Row],[DAP (cm)]],CD[],2,TRUE)</f>
        <v>TORA</v>
      </c>
      <c r="Q1928" s="87" t="str">
        <f>VLOOKUP(CENSO[[#This Row],[DAP (cm)]],DD[],2,TRUE)</f>
        <v>60├ 70</v>
      </c>
      <c r="R1928" s="87" t="str" cm="1">
        <f t="array" ref="R1928">INDEX(_xlfn.TEXTSPLIT(CENSO[[#This Row],[NOME CIENTIFICO]]," "),1)</f>
        <v>Piptadenia</v>
      </c>
      <c r="S1928" s="98" t="s">
        <v>1004</v>
      </c>
      <c r="T1928" s="87">
        <f>_xlfn.MINIFS(CENSO[DAP (cm)],CENSO[NOME CIENTIFICO],CENSO[[#This Row],[NOME CIENTIFICO]])</f>
        <v>39.788735772973837</v>
      </c>
      <c r="U19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28" s="87" t="str">
        <f>IF(CENSO[[#This Row],[DAP (cm)]]&lt;CENSO[[#This Row],[DMCE (cm)]],"DAP &lt; DMCE","DAP ≥ DMCE")</f>
        <v>DAP ≥ DMCE</v>
      </c>
      <c r="W1928" s="87" t="str">
        <f>IF(CENSO[[#This Row],[DAP (cm)]]&gt;200, "Superior", "Inferior")</f>
        <v>Inferior</v>
      </c>
      <c r="X1928" s="87" t="str">
        <f>VLOOKUP(CENSO[[#This Row],[NOME COMUM]],ESPECIES[],4,FALSE)</f>
        <v>Não</v>
      </c>
      <c r="Y1928" s="87" t="str">
        <f>IF(IFERROR(VLOOKUP(CENSO[[#This Row],[NOME COMUM]],COMERCIAIS[],2, FALSE), "Não") &lt;&gt; "Não", "Sim", "Não")</f>
        <v>Sim</v>
      </c>
      <c r="Z1928" s="133">
        <f>CENSO[[#This Row],[g (m²)]]/SUM(AEEF[AEEF-UT])</f>
        <v>5.1326506775134213E-4</v>
      </c>
      <c r="AA1928" s="133">
        <f>CENSO[[#This Row],[v (m³)]]/SUM(AEEF[AEEF-UT])</f>
        <v>6.4671398536669108E-3</v>
      </c>
    </row>
    <row r="1929" spans="1:27" ht="14">
      <c r="A1929" s="86">
        <v>1</v>
      </c>
      <c r="B1929" s="86">
        <v>1</v>
      </c>
      <c r="C1929" s="63">
        <v>58</v>
      </c>
      <c r="D1929" s="63">
        <v>1928</v>
      </c>
      <c r="E1929" s="63" t="str">
        <f>VLOOKUP(CENSO[[#This Row],[NOME COMUM]],ESPECIES[],2,FALSE)</f>
        <v>Tetragastris panamensis (Engl.) Kuntze</v>
      </c>
      <c r="F1929" s="64" t="s">
        <v>26</v>
      </c>
      <c r="G1929" s="64">
        <v>160</v>
      </c>
      <c r="H1929" s="97">
        <f>CENSO[[#This Row],[CAP (cm)]]/PI()</f>
        <v>50.929581789406512</v>
      </c>
      <c r="I1929" s="64">
        <v>12</v>
      </c>
      <c r="J1929" s="96">
        <f>(PI()*(CENSO[[#This Row],[DAP (cm)]]^2))/40000</f>
        <v>0.20371832715762608</v>
      </c>
      <c r="K1929" s="96">
        <f>CENSO[[#This Row],[g (m²)]]*CENSO[[#This Row],[H (m)]]*0.7</f>
        <v>1.711233948124059</v>
      </c>
      <c r="L1929" s="64">
        <v>1</v>
      </c>
      <c r="M1929" s="65">
        <v>366473.59999999899</v>
      </c>
      <c r="N1929" s="87">
        <v>9707893.9000000004</v>
      </c>
      <c r="O1929" s="98" t="s">
        <v>1225</v>
      </c>
      <c r="P1929" s="87" t="str">
        <f>VLOOKUP(CENSO[[#This Row],[DAP (cm)]],CD[],2,TRUE)</f>
        <v>TORA</v>
      </c>
      <c r="Q1929" s="87" t="str">
        <f>VLOOKUP(CENSO[[#This Row],[DAP (cm)]],DD[],2,TRUE)</f>
        <v>50├ 60</v>
      </c>
      <c r="R1929" s="87" t="str" cm="1">
        <f t="array" ref="R1929">INDEX(_xlfn.TEXTSPLIT(CENSO[[#This Row],[NOME CIENTIFICO]]," "),1)</f>
        <v>Tetragastris</v>
      </c>
      <c r="S1929" s="98" t="s">
        <v>1004</v>
      </c>
      <c r="T1929" s="87">
        <f>_xlfn.MINIFS(CENSO[DAP (cm)],CENSO[NOME CIENTIFICO],CENSO[[#This Row],[NOME CIENTIFICO]])</f>
        <v>44.563384065730695</v>
      </c>
      <c r="U19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54.563384065730695</v>
      </c>
      <c r="V1929" s="87" t="str">
        <f>IF(CENSO[[#This Row],[DAP (cm)]]&lt;CENSO[[#This Row],[DMCE (cm)]],"DAP &lt; DMCE","DAP ≥ DMCE")</f>
        <v>DAP &lt; DMCE</v>
      </c>
      <c r="W1929" s="87" t="str">
        <f>IF(CENSO[[#This Row],[DAP (cm)]]&gt;200, "Superior", "Inferior")</f>
        <v>Inferior</v>
      </c>
      <c r="X1929" s="87" t="str">
        <f>VLOOKUP(CENSO[[#This Row],[NOME COMUM]],ESPECIES[],4,FALSE)</f>
        <v>Não</v>
      </c>
      <c r="Y1929" s="87" t="str">
        <f>IF(IFERROR(VLOOKUP(CENSO[[#This Row],[NOME COMUM]],COMERCIAIS[],2, FALSE), "Não") &lt;&gt; "Não", "Sim", "Não")</f>
        <v>Não</v>
      </c>
      <c r="Z1929" s="133">
        <f>CENSO[[#This Row],[g (m²)]]/SUM(AEEF[AEEF-UT])</f>
        <v>3.5643407482732108E-4</v>
      </c>
      <c r="AA1929" s="133">
        <f>CENSO[[#This Row],[v (m³)]]/SUM(AEEF[AEEF-UT])</f>
        <v>2.9940462285494968E-3</v>
      </c>
    </row>
    <row r="1930" spans="1:27" ht="14">
      <c r="A1930" s="86">
        <v>1</v>
      </c>
      <c r="B1930" s="86">
        <v>1</v>
      </c>
      <c r="C1930" s="63">
        <v>58</v>
      </c>
      <c r="D1930" s="63">
        <v>1929</v>
      </c>
      <c r="E1930" s="63" t="str">
        <f>VLOOKUP(CENSO[[#This Row],[NOME COMUM]],ESPECIES[],2,FALSE)</f>
        <v>Tachigali myrmecophila Ducke</v>
      </c>
      <c r="F1930" s="64" t="s">
        <v>14</v>
      </c>
      <c r="G1930" s="64">
        <v>330</v>
      </c>
      <c r="H1930" s="97">
        <f>CENSO[[#This Row],[CAP (cm)]]/PI()</f>
        <v>105.04226244065093</v>
      </c>
      <c r="I1930" s="64">
        <v>20</v>
      </c>
      <c r="J1930" s="96">
        <f>(PI()*(CENSO[[#This Row],[DAP (cm)]]^2))/40000</f>
        <v>0.86659866513537021</v>
      </c>
      <c r="K1930" s="96">
        <f>CENSO[[#This Row],[g (m²)]]*CENSO[[#This Row],[H (m)]]*0.7</f>
        <v>12.132381311895182</v>
      </c>
      <c r="L1930" s="64">
        <v>1</v>
      </c>
      <c r="M1930" s="65">
        <v>366477.5</v>
      </c>
      <c r="N1930" s="87">
        <v>9707881.8000000007</v>
      </c>
      <c r="O1930" s="87" t="s">
        <v>1228</v>
      </c>
      <c r="P1930" s="87" t="str">
        <f>VLOOKUP(CENSO[[#This Row],[DAP (cm)]],CD[],2,TRUE)</f>
        <v>TORA</v>
      </c>
      <c r="Q1930" s="87" t="str">
        <f>VLOOKUP(CENSO[[#This Row],[DAP (cm)]],DD[],2,TRUE)</f>
        <v>100├ 110</v>
      </c>
      <c r="R1930" s="87" t="str" cm="1">
        <f t="array" ref="R1930">INDEX(_xlfn.TEXTSPLIT(CENSO[[#This Row],[NOME CIENTIFICO]]," "),1)</f>
        <v>Tachigali</v>
      </c>
      <c r="S1930" s="98" t="s">
        <v>1004</v>
      </c>
      <c r="T1930" s="87">
        <f>_xlfn.MINIFS(CENSO[DAP (cm)],CENSO[NOME CIENTIFICO],CENSO[[#This Row],[NOME CIENTIFICO]])</f>
        <v>39.152116000606256</v>
      </c>
      <c r="U19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30" s="87" t="str">
        <f>IF(CENSO[[#This Row],[DAP (cm)]]&lt;CENSO[[#This Row],[DMCE (cm)]],"DAP &lt; DMCE","DAP ≥ DMCE")</f>
        <v>DAP ≥ DMCE</v>
      </c>
      <c r="W1930" s="87" t="str">
        <f>IF(CENSO[[#This Row],[DAP (cm)]]&gt;200, "Superior", "Inferior")</f>
        <v>Inferior</v>
      </c>
      <c r="X1930" s="87" t="str">
        <f>VLOOKUP(CENSO[[#This Row],[NOME COMUM]],ESPECIES[],4,FALSE)</f>
        <v>Não</v>
      </c>
      <c r="Y1930" s="87" t="str">
        <f>IF(IFERROR(VLOOKUP(CENSO[[#This Row],[NOME COMUM]],COMERCIAIS[],2, FALSE), "Não") &lt;&gt; "Não", "Sim", "Não")</f>
        <v>Sim</v>
      </c>
      <c r="Z1930" s="133">
        <f>CENSO[[#This Row],[g (m²)]]/SUM(AEEF[AEEF-UT])</f>
        <v>1.5162371386209085E-3</v>
      </c>
      <c r="AA1930" s="133">
        <f>CENSO[[#This Row],[v (m³)]]/SUM(AEEF[AEEF-UT])</f>
        <v>2.122731994069272E-2</v>
      </c>
    </row>
    <row r="1931" spans="1:27" ht="14">
      <c r="A1931" s="86">
        <v>1</v>
      </c>
      <c r="B1931" s="86">
        <v>1</v>
      </c>
      <c r="C1931" s="63">
        <v>58</v>
      </c>
      <c r="D1931" s="63">
        <v>1930</v>
      </c>
      <c r="E1931" s="63" t="str">
        <f>VLOOKUP(CENSO[[#This Row],[NOME COMUM]],ESPECIES[],2,FALSE)</f>
        <v>Platymiscium duckei Huber</v>
      </c>
      <c r="F1931" s="64" t="s">
        <v>42</v>
      </c>
      <c r="G1931" s="64">
        <v>187</v>
      </c>
      <c r="H1931" s="97">
        <f>CENSO[[#This Row],[CAP (cm)]]/PI()</f>
        <v>59.523948716368857</v>
      </c>
      <c r="I1931" s="64">
        <v>20</v>
      </c>
      <c r="J1931" s="96">
        <f>(PI()*(CENSO[[#This Row],[DAP (cm)]]^2))/40000</f>
        <v>0.27827446024902436</v>
      </c>
      <c r="K1931" s="96">
        <f>CENSO[[#This Row],[g (m²)]]*CENSO[[#This Row],[H (m)]]*0.7</f>
        <v>3.8958424434863406</v>
      </c>
      <c r="L1931" s="64">
        <v>1</v>
      </c>
      <c r="M1931" s="65">
        <v>366467.7</v>
      </c>
      <c r="N1931" s="87">
        <v>9707845.6999999899</v>
      </c>
      <c r="O1931" s="87" t="s">
        <v>1227</v>
      </c>
      <c r="P1931" s="87" t="str">
        <f>VLOOKUP(CENSO[[#This Row],[DAP (cm)]],CD[],2,TRUE)</f>
        <v>TORA</v>
      </c>
      <c r="Q1931" s="87" t="str">
        <f>VLOOKUP(CENSO[[#This Row],[DAP (cm)]],DD[],2,TRUE)</f>
        <v>50├ 60</v>
      </c>
      <c r="R1931" s="87" t="str" cm="1">
        <f t="array" ref="R1931">INDEX(_xlfn.TEXTSPLIT(CENSO[[#This Row],[NOME CIENTIFICO]]," "),1)</f>
        <v>Platymiscium</v>
      </c>
      <c r="S1931" s="98" t="s">
        <v>1004</v>
      </c>
      <c r="T1931" s="87">
        <f>_xlfn.MINIFS(CENSO[DAP (cm)],CENSO[NOME CIENTIFICO],CENSO[[#This Row],[NOME CIENTIFICO]])</f>
        <v>43.608454407179323</v>
      </c>
      <c r="U19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53.608454407179323</v>
      </c>
      <c r="V1931" s="87" t="str">
        <f>IF(CENSO[[#This Row],[DAP (cm)]]&lt;CENSO[[#This Row],[DMCE (cm)]],"DAP &lt; DMCE","DAP ≥ DMCE")</f>
        <v>DAP ≥ DMCE</v>
      </c>
      <c r="W1931" s="87" t="str">
        <f>IF(CENSO[[#This Row],[DAP (cm)]]&gt;200, "Superior", "Inferior")</f>
        <v>Inferior</v>
      </c>
      <c r="X1931" s="87" t="str">
        <f>VLOOKUP(CENSO[[#This Row],[NOME COMUM]],ESPECIES[],4,FALSE)</f>
        <v>Não</v>
      </c>
      <c r="Y1931" s="87" t="str">
        <f>IF(IFERROR(VLOOKUP(CENSO[[#This Row],[NOME COMUM]],COMERCIAIS[],2, FALSE), "Não") &lt;&gt; "Não", "Sim", "Não")</f>
        <v>Não</v>
      </c>
      <c r="Z1931" s="133">
        <f>CENSO[[#This Row],[g (m²)]]/SUM(AEEF[AEEF-UT])</f>
        <v>4.8688059229049158E-4</v>
      </c>
      <c r="AA1931" s="133">
        <f>CENSO[[#This Row],[v (m³)]]/SUM(AEEF[AEEF-UT])</f>
        <v>6.8163282920668819E-3</v>
      </c>
    </row>
    <row r="1932" spans="1:27" ht="14">
      <c r="A1932" s="86">
        <v>1</v>
      </c>
      <c r="B1932" s="86">
        <v>1</v>
      </c>
      <c r="C1932" s="63">
        <v>58</v>
      </c>
      <c r="D1932" s="63">
        <v>1931</v>
      </c>
      <c r="E1932" s="63" t="str">
        <f>VLOOKUP(CENSO[[#This Row],[NOME COMUM]],ESPECIES[],2,FALSE)</f>
        <v>Couratari guianensis Aubl.</v>
      </c>
      <c r="F1932" s="64" t="s">
        <v>6</v>
      </c>
      <c r="G1932" s="64">
        <v>271</v>
      </c>
      <c r="H1932" s="97">
        <f>CENSO[[#This Row],[CAP (cm)]]/PI()</f>
        <v>86.261979155807282</v>
      </c>
      <c r="I1932" s="64">
        <v>21</v>
      </c>
      <c r="J1932" s="96">
        <f>(PI()*(CENSO[[#This Row],[DAP (cm)]]^2))/40000</f>
        <v>0.58442490878059439</v>
      </c>
      <c r="K1932" s="96">
        <f>CENSO[[#This Row],[g (m²)]]*CENSO[[#This Row],[H (m)]]*0.7</f>
        <v>8.5910461590747378</v>
      </c>
      <c r="L1932" s="64">
        <v>1</v>
      </c>
      <c r="M1932" s="65">
        <v>366466.5</v>
      </c>
      <c r="N1932" s="87">
        <v>9707844.0999999903</v>
      </c>
      <c r="O1932" s="87" t="s">
        <v>1228</v>
      </c>
      <c r="P1932" s="87" t="str">
        <f>VLOOKUP(CENSO[[#This Row],[DAP (cm)]],CD[],2,TRUE)</f>
        <v>TORA</v>
      </c>
      <c r="Q1932" s="87" t="str">
        <f>VLOOKUP(CENSO[[#This Row],[DAP (cm)]],DD[],2,TRUE)</f>
        <v>80├ 90</v>
      </c>
      <c r="R1932" s="87" t="str" cm="1">
        <f t="array" ref="R1932">INDEX(_xlfn.TEXTSPLIT(CENSO[[#This Row],[NOME CIENTIFICO]]," "),1)</f>
        <v>Couratari</v>
      </c>
      <c r="S1932" s="98" t="s">
        <v>1004</v>
      </c>
      <c r="T1932" s="87">
        <f>_xlfn.MINIFS(CENSO[DAP (cm)],CENSO[NOME CIENTIFICO],CENSO[[#This Row],[NOME CIENTIFICO]])</f>
        <v>38.833806114422465</v>
      </c>
      <c r="U19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32" s="87" t="str">
        <f>IF(CENSO[[#This Row],[DAP (cm)]]&lt;CENSO[[#This Row],[DMCE (cm)]],"DAP &lt; DMCE","DAP ≥ DMCE")</f>
        <v>DAP ≥ DMCE</v>
      </c>
      <c r="W1932" s="87" t="str">
        <f>IF(CENSO[[#This Row],[DAP (cm)]]&gt;200, "Superior", "Inferior")</f>
        <v>Inferior</v>
      </c>
      <c r="X1932" s="87" t="str">
        <f>VLOOKUP(CENSO[[#This Row],[NOME COMUM]],ESPECIES[],4,FALSE)</f>
        <v>Não</v>
      </c>
      <c r="Y1932" s="87" t="str">
        <f>IF(IFERROR(VLOOKUP(CENSO[[#This Row],[NOME COMUM]],COMERCIAIS[],2, FALSE), "Não") &lt;&gt; "Não", "Sim", "Não")</f>
        <v>Sim</v>
      </c>
      <c r="Z1932" s="133">
        <f>CENSO[[#This Row],[g (m²)]]/SUM(AEEF[AEEF-UT])</f>
        <v>1.0225341753669253E-3</v>
      </c>
      <c r="AA1932" s="133">
        <f>CENSO[[#This Row],[v (m³)]]/SUM(AEEF[AEEF-UT])</f>
        <v>1.50312523778938E-2</v>
      </c>
    </row>
    <row r="1933" spans="1:27" ht="14">
      <c r="A1933" s="86">
        <v>1</v>
      </c>
      <c r="B1933" s="86">
        <v>1</v>
      </c>
      <c r="C1933" s="63">
        <v>58</v>
      </c>
      <c r="D1933" s="63">
        <v>1932</v>
      </c>
      <c r="E1933" s="63" t="str">
        <f>VLOOKUP(CENSO[[#This Row],[NOME COMUM]],ESPECIES[],2,FALSE)</f>
        <v>Virola sebifera Aubl.</v>
      </c>
      <c r="F1933" s="64" t="s">
        <v>18</v>
      </c>
      <c r="G1933" s="64">
        <v>183</v>
      </c>
      <c r="H1933" s="97">
        <f>CENSO[[#This Row],[CAP (cm)]]/PI()</f>
        <v>58.250709171633694</v>
      </c>
      <c r="I1933" s="64">
        <v>20</v>
      </c>
      <c r="J1933" s="96">
        <f>(PI()*(CENSO[[#This Row],[DAP (cm)]]^2))/40000</f>
        <v>0.26649699446022412</v>
      </c>
      <c r="K1933" s="96">
        <f>CENSO[[#This Row],[g (m²)]]*CENSO[[#This Row],[H (m)]]*0.7</f>
        <v>3.7309579224431371</v>
      </c>
      <c r="L1933" s="64">
        <v>1</v>
      </c>
      <c r="M1933" s="65">
        <v>366470.799999999</v>
      </c>
      <c r="N1933" s="87">
        <v>9707841.5999999903</v>
      </c>
      <c r="O1933" s="87" t="s">
        <v>1227</v>
      </c>
      <c r="P1933" s="87" t="str">
        <f>VLOOKUP(CENSO[[#This Row],[DAP (cm)]],CD[],2,TRUE)</f>
        <v>TORA</v>
      </c>
      <c r="Q1933" s="87" t="str">
        <f>VLOOKUP(CENSO[[#This Row],[DAP (cm)]],DD[],2,TRUE)</f>
        <v>50├ 60</v>
      </c>
      <c r="R1933" s="87" t="str" cm="1">
        <f t="array" ref="R1933">INDEX(_xlfn.TEXTSPLIT(CENSO[[#This Row],[NOME CIENTIFICO]]," "),1)</f>
        <v>Virola</v>
      </c>
      <c r="S1933" s="98" t="s">
        <v>1004</v>
      </c>
      <c r="T1933" s="87">
        <f>_xlfn.MINIFS(CENSO[DAP (cm)],CENSO[NOME CIENTIFICO],CENSO[[#This Row],[NOME CIENTIFICO]])</f>
        <v>38.197186342054884</v>
      </c>
      <c r="U19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33" s="87" t="str">
        <f>IF(CENSO[[#This Row],[DAP (cm)]]&lt;CENSO[[#This Row],[DMCE (cm)]],"DAP &lt; DMCE","DAP ≥ DMCE")</f>
        <v>DAP ≥ DMCE</v>
      </c>
      <c r="W1933" s="87" t="str">
        <f>IF(CENSO[[#This Row],[DAP (cm)]]&gt;200, "Superior", "Inferior")</f>
        <v>Inferior</v>
      </c>
      <c r="X1933" s="87" t="str">
        <f>VLOOKUP(CENSO[[#This Row],[NOME COMUM]],ESPECIES[],4,FALSE)</f>
        <v>Não</v>
      </c>
      <c r="Y1933" s="87" t="str">
        <f>IF(IFERROR(VLOOKUP(CENSO[[#This Row],[NOME COMUM]],COMERCIAIS[],2, FALSE), "Não") &lt;&gt; "Não", "Sim", "Não")</f>
        <v>Não</v>
      </c>
      <c r="Z1933" s="133">
        <f>CENSO[[#This Row],[g (m²)]]/SUM(AEEF[AEEF-UT])</f>
        <v>4.6627424733953712E-4</v>
      </c>
      <c r="AA1933" s="133">
        <f>CENSO[[#This Row],[v (m³)]]/SUM(AEEF[AEEF-UT])</f>
        <v>6.5278394627535192E-3</v>
      </c>
    </row>
    <row r="1934" spans="1:27" ht="14">
      <c r="A1934" s="86">
        <v>1</v>
      </c>
      <c r="B1934" s="86">
        <v>1</v>
      </c>
      <c r="C1934" s="63">
        <v>58</v>
      </c>
      <c r="D1934" s="63">
        <v>1933</v>
      </c>
      <c r="E1934" s="63" t="str">
        <f>VLOOKUP(CENSO[[#This Row],[NOME COMUM]],ESPECIES[],2,FALSE)</f>
        <v>Simarouba amara Aubl.</v>
      </c>
      <c r="F1934" s="64" t="s">
        <v>20</v>
      </c>
      <c r="G1934" s="64">
        <v>165</v>
      </c>
      <c r="H1934" s="97">
        <f>CENSO[[#This Row],[CAP (cm)]]/PI()</f>
        <v>52.521131220325465</v>
      </c>
      <c r="I1934" s="64">
        <v>13</v>
      </c>
      <c r="J1934" s="96">
        <f>(PI()*(CENSO[[#This Row],[DAP (cm)]]^2))/40000</f>
        <v>0.21664966628384255</v>
      </c>
      <c r="K1934" s="96">
        <f>CENSO[[#This Row],[g (m²)]]*CENSO[[#This Row],[H (m)]]*0.7</f>
        <v>1.9715119631829672</v>
      </c>
      <c r="L1934" s="64">
        <v>1</v>
      </c>
      <c r="M1934" s="65">
        <v>366542</v>
      </c>
      <c r="N1934" s="87">
        <v>9707778.4000000004</v>
      </c>
      <c r="O1934" s="87" t="s">
        <v>1227</v>
      </c>
      <c r="P1934" s="87" t="str">
        <f>VLOOKUP(CENSO[[#This Row],[DAP (cm)]],CD[],2,TRUE)</f>
        <v>TORA</v>
      </c>
      <c r="Q1934" s="87" t="str">
        <f>VLOOKUP(CENSO[[#This Row],[DAP (cm)]],DD[],2,TRUE)</f>
        <v>50├ 60</v>
      </c>
      <c r="R1934" s="87" t="str" cm="1">
        <f t="array" ref="R1934">INDEX(_xlfn.TEXTSPLIT(CENSO[[#This Row],[NOME CIENTIFICO]]," "),1)</f>
        <v>Simarouba</v>
      </c>
      <c r="S1934" s="98" t="s">
        <v>1004</v>
      </c>
      <c r="T1934" s="87">
        <f>_xlfn.MINIFS(CENSO[DAP (cm)],CENSO[NOME CIENTIFICO],CENSO[[#This Row],[NOME CIENTIFICO]])</f>
        <v>42.335214862444161</v>
      </c>
      <c r="U19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1934" s="87" t="str">
        <f>IF(CENSO[[#This Row],[DAP (cm)]]&lt;CENSO[[#This Row],[DMCE (cm)]],"DAP &lt; DMCE","DAP ≥ DMCE")</f>
        <v>DAP ≥ DMCE</v>
      </c>
      <c r="W1934" s="87" t="str">
        <f>IF(CENSO[[#This Row],[DAP (cm)]]&gt;200, "Superior", "Inferior")</f>
        <v>Inferior</v>
      </c>
      <c r="X1934" s="87" t="str">
        <f>VLOOKUP(CENSO[[#This Row],[NOME COMUM]],ESPECIES[],4,FALSE)</f>
        <v>Não</v>
      </c>
      <c r="Y1934" s="87" t="str">
        <f>IF(IFERROR(VLOOKUP(CENSO[[#This Row],[NOME COMUM]],COMERCIAIS[],2, FALSE), "Não") &lt;&gt; "Não", "Sim", "Não")</f>
        <v>Não</v>
      </c>
      <c r="Z1934" s="133">
        <f>CENSO[[#This Row],[g (m²)]]/SUM(AEEF[AEEF-UT])</f>
        <v>3.7905928465522713E-4</v>
      </c>
      <c r="AA1934" s="133">
        <f>CENSO[[#This Row],[v (m³)]]/SUM(AEEF[AEEF-UT])</f>
        <v>3.4494394903625668E-3</v>
      </c>
    </row>
    <row r="1935" spans="1:27" ht="14">
      <c r="A1935" s="86">
        <v>1</v>
      </c>
      <c r="B1935" s="86">
        <v>1</v>
      </c>
      <c r="C1935" s="63">
        <v>58</v>
      </c>
      <c r="D1935" s="63">
        <v>1934</v>
      </c>
      <c r="E1935" s="63" t="str">
        <f>VLOOKUP(CENSO[[#This Row],[NOME COMUM]],ESPECIES[],2,FALSE)</f>
        <v>Virola sebifera Aubl.</v>
      </c>
      <c r="F1935" s="64" t="s">
        <v>18</v>
      </c>
      <c r="G1935" s="64">
        <v>170</v>
      </c>
      <c r="H1935" s="97">
        <f>CENSO[[#This Row],[CAP (cm)]]/PI()</f>
        <v>54.112680651244418</v>
      </c>
      <c r="I1935" s="64">
        <v>18</v>
      </c>
      <c r="J1935" s="96">
        <f>(PI()*(CENSO[[#This Row],[DAP (cm)]]^2))/40000</f>
        <v>0.2299788927677888</v>
      </c>
      <c r="K1935" s="96">
        <f>CENSO[[#This Row],[g (m²)]]*CENSO[[#This Row],[H (m)]]*0.7</f>
        <v>2.8977340488741388</v>
      </c>
      <c r="L1935" s="64">
        <v>1</v>
      </c>
      <c r="M1935" s="65">
        <v>366543.5</v>
      </c>
      <c r="N1935" s="87">
        <v>9707777.0999999903</v>
      </c>
      <c r="O1935" s="87" t="s">
        <v>1227</v>
      </c>
      <c r="P1935" s="87" t="str">
        <f>VLOOKUP(CENSO[[#This Row],[DAP (cm)]],CD[],2,TRUE)</f>
        <v>TORA</v>
      </c>
      <c r="Q1935" s="87" t="str">
        <f>VLOOKUP(CENSO[[#This Row],[DAP (cm)]],DD[],2,TRUE)</f>
        <v>50├ 60</v>
      </c>
      <c r="R1935" s="87" t="str" cm="1">
        <f t="array" ref="R1935">INDEX(_xlfn.TEXTSPLIT(CENSO[[#This Row],[NOME CIENTIFICO]]," "),1)</f>
        <v>Virola</v>
      </c>
      <c r="S1935" s="98" t="s">
        <v>1004</v>
      </c>
      <c r="T1935" s="87">
        <f>_xlfn.MINIFS(CENSO[DAP (cm)],CENSO[NOME CIENTIFICO],CENSO[[#This Row],[NOME CIENTIFICO]])</f>
        <v>38.197186342054884</v>
      </c>
      <c r="U19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35" s="87" t="str">
        <f>IF(CENSO[[#This Row],[DAP (cm)]]&lt;CENSO[[#This Row],[DMCE (cm)]],"DAP &lt; DMCE","DAP ≥ DMCE")</f>
        <v>DAP ≥ DMCE</v>
      </c>
      <c r="W1935" s="87" t="str">
        <f>IF(CENSO[[#This Row],[DAP (cm)]]&gt;200, "Superior", "Inferior")</f>
        <v>Inferior</v>
      </c>
      <c r="X1935" s="87" t="str">
        <f>VLOOKUP(CENSO[[#This Row],[NOME COMUM]],ESPECIES[],4,FALSE)</f>
        <v>Não</v>
      </c>
      <c r="Y1935" s="87" t="str">
        <f>IF(IFERROR(VLOOKUP(CENSO[[#This Row],[NOME COMUM]],COMERCIAIS[],2, FALSE), "Não") &lt;&gt; "Não", "Sim", "Não")</f>
        <v>Não</v>
      </c>
      <c r="Z1935" s="133">
        <f>CENSO[[#This Row],[g (m²)]]/SUM(AEEF[AEEF-UT])</f>
        <v>4.0238065478553035E-4</v>
      </c>
      <c r="AA1935" s="133">
        <f>CENSO[[#This Row],[v (m³)]]/SUM(AEEF[AEEF-UT])</f>
        <v>5.069996250297683E-3</v>
      </c>
    </row>
    <row r="1936" spans="1:27" ht="14">
      <c r="A1936" s="86">
        <v>1</v>
      </c>
      <c r="B1936" s="86">
        <v>1</v>
      </c>
      <c r="C1936" s="63">
        <v>58</v>
      </c>
      <c r="D1936" s="63">
        <v>1935</v>
      </c>
      <c r="E1936" s="63" t="str">
        <f>VLOOKUP(CENSO[[#This Row],[NOME COMUM]],ESPECIES[],2,FALSE)</f>
        <v>Virola sebifera Aubl.</v>
      </c>
      <c r="F1936" s="64" t="s">
        <v>18</v>
      </c>
      <c r="G1936" s="64">
        <v>130</v>
      </c>
      <c r="H1936" s="97">
        <f>CENSO[[#This Row],[CAP (cm)]]/PI()</f>
        <v>41.38028520389279</v>
      </c>
      <c r="I1936" s="64">
        <v>20</v>
      </c>
      <c r="J1936" s="96">
        <f>(PI()*(CENSO[[#This Row],[DAP (cm)]]^2))/40000</f>
        <v>0.13448592691265157</v>
      </c>
      <c r="K1936" s="96">
        <f>CENSO[[#This Row],[g (m²)]]*CENSO[[#This Row],[H (m)]]*0.7</f>
        <v>1.8828029767771219</v>
      </c>
      <c r="L1936" s="64">
        <v>1</v>
      </c>
      <c r="M1936" s="65">
        <v>366563.2</v>
      </c>
      <c r="N1936" s="87">
        <v>9707756.8000000007</v>
      </c>
      <c r="O1936" s="98" t="s">
        <v>1225</v>
      </c>
      <c r="P1936" s="87" t="str">
        <f>VLOOKUP(CENSO[[#This Row],[DAP (cm)]],CD[],2,TRUE)</f>
        <v>TORETE</v>
      </c>
      <c r="Q1936" s="87" t="str">
        <f>VLOOKUP(CENSO[[#This Row],[DAP (cm)]],DD[],2,TRUE)</f>
        <v>40├ 50</v>
      </c>
      <c r="R1936" s="87" t="str" cm="1">
        <f t="array" ref="R1936">INDEX(_xlfn.TEXTSPLIT(CENSO[[#This Row],[NOME CIENTIFICO]]," "),1)</f>
        <v>Virola</v>
      </c>
      <c r="S1936" s="98" t="s">
        <v>1004</v>
      </c>
      <c r="T1936" s="87">
        <f>_xlfn.MINIFS(CENSO[DAP (cm)],CENSO[NOME CIENTIFICO],CENSO[[#This Row],[NOME CIENTIFICO]])</f>
        <v>38.197186342054884</v>
      </c>
      <c r="U19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36" s="87" t="str">
        <f>IF(CENSO[[#This Row],[DAP (cm)]]&lt;CENSO[[#This Row],[DMCE (cm)]],"DAP &lt; DMCE","DAP ≥ DMCE")</f>
        <v>DAP &lt; DMCE</v>
      </c>
      <c r="W1936" s="87" t="str">
        <f>IF(CENSO[[#This Row],[DAP (cm)]]&gt;200, "Superior", "Inferior")</f>
        <v>Inferior</v>
      </c>
      <c r="X1936" s="87" t="str">
        <f>VLOOKUP(CENSO[[#This Row],[NOME COMUM]],ESPECIES[],4,FALSE)</f>
        <v>Não</v>
      </c>
      <c r="Y1936" s="87" t="str">
        <f>IF(IFERROR(VLOOKUP(CENSO[[#This Row],[NOME COMUM]],COMERCIAIS[],2, FALSE), "Não") &lt;&gt; "Não", "Sim", "Não")</f>
        <v>Não</v>
      </c>
      <c r="Z1936" s="133">
        <f>CENSO[[#This Row],[g (m²)]]/SUM(AEEF[AEEF-UT])</f>
        <v>2.3530218221022364E-4</v>
      </c>
      <c r="AA1936" s="133">
        <f>CENSO[[#This Row],[v (m³)]]/SUM(AEEF[AEEF-UT])</f>
        <v>3.2942305509431305E-3</v>
      </c>
    </row>
    <row r="1937" spans="1:27" ht="14">
      <c r="A1937" s="86">
        <v>1</v>
      </c>
      <c r="B1937" s="86">
        <v>1</v>
      </c>
      <c r="C1937" s="63">
        <v>58</v>
      </c>
      <c r="D1937" s="63">
        <v>1936</v>
      </c>
      <c r="E1937" s="63" t="str">
        <f>VLOOKUP(CENSO[[#This Row],[NOME COMUM]],ESPECIES[],2,FALSE)</f>
        <v>Schefflera morototoni (Aubl.) Decne. &amp; Planch.</v>
      </c>
      <c r="F1937" s="64" t="s">
        <v>12</v>
      </c>
      <c r="G1937" s="64">
        <v>190</v>
      </c>
      <c r="H1937" s="97">
        <f>CENSO[[#This Row],[CAP (cm)]]/PI()</f>
        <v>60.478878374920228</v>
      </c>
      <c r="I1937" s="64">
        <v>20</v>
      </c>
      <c r="J1937" s="96">
        <f>(PI()*(CENSO[[#This Row],[DAP (cm)]]^2))/40000</f>
        <v>0.28727467228087106</v>
      </c>
      <c r="K1937" s="96">
        <f>CENSO[[#This Row],[g (m²)]]*CENSO[[#This Row],[H (m)]]*0.7</f>
        <v>4.021845411932194</v>
      </c>
      <c r="L1937" s="64">
        <v>2</v>
      </c>
      <c r="M1937" s="65">
        <v>366685.299999999</v>
      </c>
      <c r="N1937" s="87">
        <v>9707669.8000000007</v>
      </c>
      <c r="O1937" s="87" t="s">
        <v>1227</v>
      </c>
      <c r="P1937" s="87" t="str">
        <f>VLOOKUP(CENSO[[#This Row],[DAP (cm)]],CD[],2,TRUE)</f>
        <v>TORA</v>
      </c>
      <c r="Q1937" s="87" t="str">
        <f>VLOOKUP(CENSO[[#This Row],[DAP (cm)]],DD[],2,TRUE)</f>
        <v>60├ 70</v>
      </c>
      <c r="R1937" s="87" t="str" cm="1">
        <f t="array" ref="R1937">INDEX(_xlfn.TEXTSPLIT(CENSO[[#This Row],[NOME CIENTIFICO]]," "),1)</f>
        <v>Schefflera</v>
      </c>
      <c r="S1937" s="98" t="s">
        <v>1004</v>
      </c>
      <c r="T1937" s="87">
        <f>_xlfn.MINIFS(CENSO[DAP (cm)],CENSO[NOME CIENTIFICO],CENSO[[#This Row],[NOME CIENTIFICO]])</f>
        <v>40.425355545341418</v>
      </c>
      <c r="U19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1937" s="87" t="str">
        <f>IF(CENSO[[#This Row],[DAP (cm)]]&lt;CENSO[[#This Row],[DMCE (cm)]],"DAP &lt; DMCE","DAP ≥ DMCE")</f>
        <v>DAP ≥ DMCE</v>
      </c>
      <c r="W1937" s="87" t="str">
        <f>IF(CENSO[[#This Row],[DAP (cm)]]&gt;200, "Superior", "Inferior")</f>
        <v>Inferior</v>
      </c>
      <c r="X1937" s="87" t="str">
        <f>VLOOKUP(CENSO[[#This Row],[NOME COMUM]],ESPECIES[],4,FALSE)</f>
        <v>Não</v>
      </c>
      <c r="Y1937" s="87" t="str">
        <f>IF(IFERROR(VLOOKUP(CENSO[[#This Row],[NOME COMUM]],COMERCIAIS[],2, FALSE), "Não") &lt;&gt; "Não", "Sim", "Não")</f>
        <v>Não</v>
      </c>
      <c r="Z1937" s="133">
        <f>CENSO[[#This Row],[g (m²)]]/SUM(AEEF[AEEF-UT])</f>
        <v>5.0262773833071434E-4</v>
      </c>
      <c r="AA1937" s="133">
        <f>CENSO[[#This Row],[v (m³)]]/SUM(AEEF[AEEF-UT])</f>
        <v>7.0367883366299986E-3</v>
      </c>
    </row>
    <row r="1938" spans="1:27" ht="14">
      <c r="A1938" s="86">
        <v>1</v>
      </c>
      <c r="B1938" s="86">
        <v>1</v>
      </c>
      <c r="C1938" s="63">
        <v>58</v>
      </c>
      <c r="D1938" s="63">
        <v>1937</v>
      </c>
      <c r="E1938" s="63" t="str">
        <f>VLOOKUP(CENSO[[#This Row],[NOME COMUM]],ESPECIES[],2,FALSE)</f>
        <v>Couratari guianensis Aubl.</v>
      </c>
      <c r="F1938" s="64" t="s">
        <v>6</v>
      </c>
      <c r="G1938" s="64">
        <v>126</v>
      </c>
      <c r="H1938" s="97">
        <f>CENSO[[#This Row],[CAP (cm)]]/PI()</f>
        <v>40.107045659157627</v>
      </c>
      <c r="I1938" s="64">
        <v>19</v>
      </c>
      <c r="J1938" s="96">
        <f>(PI()*(CENSO[[#This Row],[DAP (cm)]]^2))/40000</f>
        <v>0.12633719382634653</v>
      </c>
      <c r="K1938" s="96">
        <f>CENSO[[#This Row],[g (m²)]]*CENSO[[#This Row],[H (m)]]*0.7</f>
        <v>1.680284677890409</v>
      </c>
      <c r="L1938" s="64">
        <v>1</v>
      </c>
      <c r="M1938" s="65">
        <v>366695.7</v>
      </c>
      <c r="N1938" s="87">
        <v>9707683.3000000007</v>
      </c>
      <c r="O1938" s="98" t="s">
        <v>1225</v>
      </c>
      <c r="P1938" s="87" t="str">
        <f>VLOOKUP(CENSO[[#This Row],[DAP (cm)]],CD[],2,TRUE)</f>
        <v>TORETE</v>
      </c>
      <c r="Q1938" s="87" t="str">
        <f>VLOOKUP(CENSO[[#This Row],[DAP (cm)]],DD[],2,TRUE)</f>
        <v>40├ 50</v>
      </c>
      <c r="R1938" s="87" t="str" cm="1">
        <f t="array" ref="R1938">INDEX(_xlfn.TEXTSPLIT(CENSO[[#This Row],[NOME CIENTIFICO]]," "),1)</f>
        <v>Couratari</v>
      </c>
      <c r="S1938" s="98" t="s">
        <v>1004</v>
      </c>
      <c r="T1938" s="87">
        <f>_xlfn.MINIFS(CENSO[DAP (cm)],CENSO[NOME CIENTIFICO],CENSO[[#This Row],[NOME CIENTIFICO]])</f>
        <v>38.833806114422465</v>
      </c>
      <c r="U19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38" s="87" t="str">
        <f>IF(CENSO[[#This Row],[DAP (cm)]]&lt;CENSO[[#This Row],[DMCE (cm)]],"DAP &lt; DMCE","DAP ≥ DMCE")</f>
        <v>DAP &lt; DMCE</v>
      </c>
      <c r="W1938" s="87" t="str">
        <f>IF(CENSO[[#This Row],[DAP (cm)]]&gt;200, "Superior", "Inferior")</f>
        <v>Inferior</v>
      </c>
      <c r="X1938" s="87" t="str">
        <f>VLOOKUP(CENSO[[#This Row],[NOME COMUM]],ESPECIES[],4,FALSE)</f>
        <v>Não</v>
      </c>
      <c r="Y1938" s="87" t="str">
        <f>IF(IFERROR(VLOOKUP(CENSO[[#This Row],[NOME COMUM]],COMERCIAIS[],2, FALSE), "Não") &lt;&gt; "Não", "Sim", "Não")</f>
        <v>Sim</v>
      </c>
      <c r="Z1938" s="133">
        <f>CENSO[[#This Row],[g (m²)]]/SUM(AEEF[AEEF-UT])</f>
        <v>2.2104481921713078E-4</v>
      </c>
      <c r="AA1938" s="133">
        <f>CENSO[[#This Row],[v (m³)]]/SUM(AEEF[AEEF-UT])</f>
        <v>2.9398960955878397E-3</v>
      </c>
    </row>
    <row r="1939" spans="1:27" ht="14">
      <c r="A1939" s="86">
        <v>1</v>
      </c>
      <c r="B1939" s="86">
        <v>1</v>
      </c>
      <c r="C1939" s="63">
        <v>58</v>
      </c>
      <c r="D1939" s="63">
        <v>1938</v>
      </c>
      <c r="E1939" s="63" t="str">
        <f>VLOOKUP(CENSO[[#This Row],[NOME COMUM]],ESPECIES[],2,FALSE)</f>
        <v>Lecythis chartacea O.Berg</v>
      </c>
      <c r="F1939" s="64" t="s">
        <v>31</v>
      </c>
      <c r="G1939" s="64">
        <v>187</v>
      </c>
      <c r="H1939" s="97">
        <f>CENSO[[#This Row],[CAP (cm)]]/PI()</f>
        <v>59.523948716368857</v>
      </c>
      <c r="I1939" s="64">
        <v>20</v>
      </c>
      <c r="J1939" s="96">
        <f>(PI()*(CENSO[[#This Row],[DAP (cm)]]^2))/40000</f>
        <v>0.27827446024902436</v>
      </c>
      <c r="K1939" s="96">
        <f>CENSO[[#This Row],[g (m²)]]*CENSO[[#This Row],[H (m)]]*0.7</f>
        <v>3.8958424434863406</v>
      </c>
      <c r="L1939" s="64">
        <v>1</v>
      </c>
      <c r="M1939" s="65">
        <v>366694.59999999899</v>
      </c>
      <c r="N1939" s="87">
        <v>9707691.4000000004</v>
      </c>
      <c r="O1939" s="87" t="s">
        <v>1228</v>
      </c>
      <c r="P1939" s="87" t="str">
        <f>VLOOKUP(CENSO[[#This Row],[DAP (cm)]],CD[],2,TRUE)</f>
        <v>TORA</v>
      </c>
      <c r="Q1939" s="87" t="str">
        <f>VLOOKUP(CENSO[[#This Row],[DAP (cm)]],DD[],2,TRUE)</f>
        <v>50├ 60</v>
      </c>
      <c r="R1939" s="87" t="str" cm="1">
        <f t="array" ref="R1939">INDEX(_xlfn.TEXTSPLIT(CENSO[[#This Row],[NOME CIENTIFICO]]," "),1)</f>
        <v>Lecythis</v>
      </c>
      <c r="S1939" s="98" t="s">
        <v>1004</v>
      </c>
      <c r="T1939" s="87">
        <f>_xlfn.MINIFS(CENSO[DAP (cm)],CENSO[NOME CIENTIFICO],CENSO[[#This Row],[NOME CIENTIFICO]])</f>
        <v>38.833806114422465</v>
      </c>
      <c r="U19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39" s="87" t="str">
        <f>IF(CENSO[[#This Row],[DAP (cm)]]&lt;CENSO[[#This Row],[DMCE (cm)]],"DAP &lt; DMCE","DAP ≥ DMCE")</f>
        <v>DAP ≥ DMCE</v>
      </c>
      <c r="W1939" s="87" t="str">
        <f>IF(CENSO[[#This Row],[DAP (cm)]]&gt;200, "Superior", "Inferior")</f>
        <v>Inferior</v>
      </c>
      <c r="X1939" s="87" t="str">
        <f>VLOOKUP(CENSO[[#This Row],[NOME COMUM]],ESPECIES[],4,FALSE)</f>
        <v>Não</v>
      </c>
      <c r="Y1939" s="87" t="str">
        <f>IF(IFERROR(VLOOKUP(CENSO[[#This Row],[NOME COMUM]],COMERCIAIS[],2, FALSE), "Não") &lt;&gt; "Não", "Sim", "Não")</f>
        <v>Sim</v>
      </c>
      <c r="Z1939" s="133">
        <f>CENSO[[#This Row],[g (m²)]]/SUM(AEEF[AEEF-UT])</f>
        <v>4.8688059229049158E-4</v>
      </c>
      <c r="AA1939" s="133">
        <f>CENSO[[#This Row],[v (m³)]]/SUM(AEEF[AEEF-UT])</f>
        <v>6.8163282920668819E-3</v>
      </c>
    </row>
    <row r="1940" spans="1:27" ht="14">
      <c r="A1940" s="86">
        <v>1</v>
      </c>
      <c r="B1940" s="86">
        <v>1</v>
      </c>
      <c r="C1940" s="63">
        <v>58</v>
      </c>
      <c r="D1940" s="63">
        <v>1939</v>
      </c>
      <c r="E1940" s="63" t="str">
        <f>VLOOKUP(CENSO[[#This Row],[NOME COMUM]],ESPECIES[],2,FALSE)</f>
        <v>Tachigali myrmecophila Ducke</v>
      </c>
      <c r="F1940" s="64" t="s">
        <v>14</v>
      </c>
      <c r="G1940" s="64">
        <v>190</v>
      </c>
      <c r="H1940" s="97">
        <f>CENSO[[#This Row],[CAP (cm)]]/PI()</f>
        <v>60.478878374920228</v>
      </c>
      <c r="I1940" s="64">
        <v>16</v>
      </c>
      <c r="J1940" s="96">
        <f>(PI()*(CENSO[[#This Row],[DAP (cm)]]^2))/40000</f>
        <v>0.28727467228087106</v>
      </c>
      <c r="K1940" s="96">
        <f>CENSO[[#This Row],[g (m²)]]*CENSO[[#This Row],[H (m)]]*0.7</f>
        <v>3.2174763295457556</v>
      </c>
      <c r="L1940" s="64">
        <v>1</v>
      </c>
      <c r="M1940" s="65">
        <v>366772.9</v>
      </c>
      <c r="N1940" s="87">
        <v>9707624.5</v>
      </c>
      <c r="O1940" s="87" t="s">
        <v>1228</v>
      </c>
      <c r="P1940" s="87" t="str">
        <f>VLOOKUP(CENSO[[#This Row],[DAP (cm)]],CD[],2,TRUE)</f>
        <v>TORA</v>
      </c>
      <c r="Q1940" s="87" t="str">
        <f>VLOOKUP(CENSO[[#This Row],[DAP (cm)]],DD[],2,TRUE)</f>
        <v>60├ 70</v>
      </c>
      <c r="R1940" s="87" t="str" cm="1">
        <f t="array" ref="R1940">INDEX(_xlfn.TEXTSPLIT(CENSO[[#This Row],[NOME CIENTIFICO]]," "),1)</f>
        <v>Tachigali</v>
      </c>
      <c r="S1940" s="98" t="s">
        <v>1004</v>
      </c>
      <c r="T1940" s="87">
        <f>_xlfn.MINIFS(CENSO[DAP (cm)],CENSO[NOME CIENTIFICO],CENSO[[#This Row],[NOME CIENTIFICO]])</f>
        <v>39.152116000606256</v>
      </c>
      <c r="U19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40" s="87" t="str">
        <f>IF(CENSO[[#This Row],[DAP (cm)]]&lt;CENSO[[#This Row],[DMCE (cm)]],"DAP &lt; DMCE","DAP ≥ DMCE")</f>
        <v>DAP ≥ DMCE</v>
      </c>
      <c r="W1940" s="87" t="str">
        <f>IF(CENSO[[#This Row],[DAP (cm)]]&gt;200, "Superior", "Inferior")</f>
        <v>Inferior</v>
      </c>
      <c r="X1940" s="87" t="str">
        <f>VLOOKUP(CENSO[[#This Row],[NOME COMUM]],ESPECIES[],4,FALSE)</f>
        <v>Não</v>
      </c>
      <c r="Y1940" s="87" t="str">
        <f>IF(IFERROR(VLOOKUP(CENSO[[#This Row],[NOME COMUM]],COMERCIAIS[],2, FALSE), "Não") &lt;&gt; "Não", "Sim", "Não")</f>
        <v>Sim</v>
      </c>
      <c r="Z1940" s="133">
        <f>CENSO[[#This Row],[g (m²)]]/SUM(AEEF[AEEF-UT])</f>
        <v>5.0262773833071434E-4</v>
      </c>
      <c r="AA1940" s="133">
        <f>CENSO[[#This Row],[v (m³)]]/SUM(AEEF[AEEF-UT])</f>
        <v>5.6294306693039997E-3</v>
      </c>
    </row>
    <row r="1941" spans="1:27" ht="14">
      <c r="A1941" s="86">
        <v>1</v>
      </c>
      <c r="B1941" s="86">
        <v>1</v>
      </c>
      <c r="C1941" s="63">
        <v>58</v>
      </c>
      <c r="D1941" s="63">
        <v>1940</v>
      </c>
      <c r="E1941" s="63" t="str">
        <f>VLOOKUP(CENSO[[#This Row],[NOME COMUM]],ESPECIES[],2,FALSE)</f>
        <v>Dipteryx odorata (Aubl.) Willd.</v>
      </c>
      <c r="F1941" s="64" t="s">
        <v>4</v>
      </c>
      <c r="G1941" s="64">
        <v>198</v>
      </c>
      <c r="H1941" s="97">
        <f>CENSO[[#This Row],[CAP (cm)]]/PI()</f>
        <v>63.025357464390552</v>
      </c>
      <c r="I1941" s="64">
        <v>17</v>
      </c>
      <c r="J1941" s="96">
        <f>(PI()*(CENSO[[#This Row],[DAP (cm)]]^2))/40000</f>
        <v>0.3119755194487332</v>
      </c>
      <c r="K1941" s="96">
        <f>CENSO[[#This Row],[g (m²)]]*CENSO[[#This Row],[H (m)]]*0.7</f>
        <v>3.7125086814399246</v>
      </c>
      <c r="L1941" s="64">
        <v>1</v>
      </c>
      <c r="M1941" s="65">
        <v>366823.9</v>
      </c>
      <c r="N1941" s="87">
        <v>9707563.6999999899</v>
      </c>
      <c r="O1941" s="98" t="s">
        <v>1225</v>
      </c>
      <c r="P1941" s="87" t="str">
        <f>VLOOKUP(CENSO[[#This Row],[DAP (cm)]],CD[],2,TRUE)</f>
        <v>TORA</v>
      </c>
      <c r="Q1941" s="87" t="str">
        <f>VLOOKUP(CENSO[[#This Row],[DAP (cm)]],DD[],2,TRUE)</f>
        <v>60├ 70</v>
      </c>
      <c r="R1941" s="87" t="str" cm="1">
        <f t="array" ref="R1941">INDEX(_xlfn.TEXTSPLIT(CENSO[[#This Row],[NOME CIENTIFICO]]," "),1)</f>
        <v>Dipteryx</v>
      </c>
      <c r="S1941" s="98" t="s">
        <v>1004</v>
      </c>
      <c r="T1941" s="87">
        <f>_xlfn.MINIFS(CENSO[DAP (cm)],CENSO[NOME CIENTIFICO],CENSO[[#This Row],[NOME CIENTIFICO]])</f>
        <v>39.152116000606256</v>
      </c>
      <c r="U19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80</v>
      </c>
      <c r="V1941" s="87" t="str">
        <f>IF(CENSO[[#This Row],[DAP (cm)]]&lt;CENSO[[#This Row],[DMCE (cm)]],"DAP &lt; DMCE","DAP ≥ DMCE")</f>
        <v>DAP &lt; DMCE</v>
      </c>
      <c r="W1941" s="87" t="str">
        <f>IF(CENSO[[#This Row],[DAP (cm)]]&gt;200, "Superior", "Inferior")</f>
        <v>Inferior</v>
      </c>
      <c r="X1941" s="87" t="str">
        <f>VLOOKUP(CENSO[[#This Row],[NOME COMUM]],ESPECIES[],4,FALSE)</f>
        <v>Vulneravel</v>
      </c>
      <c r="Y1941" s="87" t="str">
        <f>IF(IFERROR(VLOOKUP(CENSO[[#This Row],[NOME COMUM]],COMERCIAIS[],2, FALSE), "Não") &lt;&gt; "Não", "Sim", "Não")</f>
        <v>Sim</v>
      </c>
      <c r="Z1941" s="133">
        <f>CENSO[[#This Row],[g (m²)]]/SUM(AEEF[AEEF-UT])</f>
        <v>5.4584536990352696E-4</v>
      </c>
      <c r="AA1941" s="133">
        <f>CENSO[[#This Row],[v (m³)]]/SUM(AEEF[AEEF-UT])</f>
        <v>6.4955599018519695E-3</v>
      </c>
    </row>
    <row r="1942" spans="1:27" ht="14">
      <c r="A1942" s="86">
        <v>1</v>
      </c>
      <c r="B1942" s="86">
        <v>1</v>
      </c>
      <c r="C1942" s="63">
        <v>58</v>
      </c>
      <c r="D1942" s="63">
        <v>1941</v>
      </c>
      <c r="E1942" s="63" t="str">
        <f>VLOOKUP(CENSO[[#This Row],[NOME COMUM]],ESPECIES[],2,FALSE)</f>
        <v>Swartzia ingaefolia Ducke</v>
      </c>
      <c r="F1942" s="64" t="s">
        <v>80</v>
      </c>
      <c r="G1942" s="64">
        <v>175</v>
      </c>
      <c r="H1942" s="97">
        <f>CENSO[[#This Row],[CAP (cm)]]/PI()</f>
        <v>55.70423008216337</v>
      </c>
      <c r="I1942" s="64">
        <v>17</v>
      </c>
      <c r="J1942" s="96">
        <f>(PI()*(CENSO[[#This Row],[DAP (cm)]]^2))/40000</f>
        <v>0.24370600660946476</v>
      </c>
      <c r="K1942" s="96">
        <f>CENSO[[#This Row],[g (m²)]]*CENSO[[#This Row],[H (m)]]*0.7</f>
        <v>2.9001014786526307</v>
      </c>
      <c r="L1942" s="64">
        <v>1</v>
      </c>
      <c r="M1942" s="65">
        <v>366844.4</v>
      </c>
      <c r="N1942" s="87">
        <v>9707557.5999999903</v>
      </c>
      <c r="O1942" s="87" t="s">
        <v>1227</v>
      </c>
      <c r="P1942" s="87" t="str">
        <f>VLOOKUP(CENSO[[#This Row],[DAP (cm)]],CD[],2,TRUE)</f>
        <v>TORA</v>
      </c>
      <c r="Q1942" s="87" t="str">
        <f>VLOOKUP(CENSO[[#This Row],[DAP (cm)]],DD[],2,TRUE)</f>
        <v>50├ 60</v>
      </c>
      <c r="R1942" s="87" t="str" cm="1">
        <f t="array" ref="R1942">INDEX(_xlfn.TEXTSPLIT(CENSO[[#This Row],[NOME CIENTIFICO]]," "),1)</f>
        <v>Swartzia</v>
      </c>
      <c r="S1942" s="98" t="s">
        <v>1004</v>
      </c>
      <c r="T1942" s="87">
        <f>_xlfn.MINIFS(CENSO[DAP (cm)],CENSO[NOME CIENTIFICO],CENSO[[#This Row],[NOME CIENTIFICO]])</f>
        <v>42.335214862444161</v>
      </c>
      <c r="U19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1942" s="87" t="str">
        <f>IF(CENSO[[#This Row],[DAP (cm)]]&lt;CENSO[[#This Row],[DMCE (cm)]],"DAP &lt; DMCE","DAP ≥ DMCE")</f>
        <v>DAP ≥ DMCE</v>
      </c>
      <c r="W1942" s="87" t="str">
        <f>IF(CENSO[[#This Row],[DAP (cm)]]&gt;200, "Superior", "Inferior")</f>
        <v>Inferior</v>
      </c>
      <c r="X1942" s="87" t="str">
        <f>VLOOKUP(CENSO[[#This Row],[NOME COMUM]],ESPECIES[],4,FALSE)</f>
        <v>Não</v>
      </c>
      <c r="Y1942" s="87" t="str">
        <f>IF(IFERROR(VLOOKUP(CENSO[[#This Row],[NOME COMUM]],COMERCIAIS[],2, FALSE), "Não") &lt;&gt; "Não", "Sim", "Não")</f>
        <v>Não</v>
      </c>
      <c r="Z1942" s="133">
        <f>CENSO[[#This Row],[g (m²)]]/SUM(AEEF[AEEF-UT])</f>
        <v>4.2639818521823071E-4</v>
      </c>
      <c r="AA1942" s="133">
        <f>CENSO[[#This Row],[v (m³)]]/SUM(AEEF[AEEF-UT])</f>
        <v>5.0741384040969457E-3</v>
      </c>
    </row>
    <row r="1943" spans="1:27" ht="14">
      <c r="A1943" s="86">
        <v>1</v>
      </c>
      <c r="B1943" s="86">
        <v>1</v>
      </c>
      <c r="C1943" s="63">
        <v>58</v>
      </c>
      <c r="D1943" s="63">
        <v>1942</v>
      </c>
      <c r="E1943" s="63" t="str">
        <f>VLOOKUP(CENSO[[#This Row],[NOME COMUM]],ESPECIES[],2,FALSE)</f>
        <v>Schefflera morototoni (Aubl.) Decne. &amp; Planch.</v>
      </c>
      <c r="F1943" s="64" t="s">
        <v>12</v>
      </c>
      <c r="G1943" s="64">
        <v>179</v>
      </c>
      <c r="H1943" s="97">
        <f>CENSO[[#This Row],[CAP (cm)]]/PI()</f>
        <v>56.977469626898532</v>
      </c>
      <c r="I1943" s="64">
        <v>20</v>
      </c>
      <c r="J1943" s="96">
        <f>(PI()*(CENSO[[#This Row],[DAP (cm)]]^2))/40000</f>
        <v>0.25497417658037091</v>
      </c>
      <c r="K1943" s="96">
        <f>CENSO[[#This Row],[g (m²)]]*CENSO[[#This Row],[H (m)]]*0.7</f>
        <v>3.569638472125193</v>
      </c>
      <c r="L1943" s="64">
        <v>2</v>
      </c>
      <c r="M1943" s="65">
        <v>366912.09999999899</v>
      </c>
      <c r="N1943" s="87">
        <v>9707484.8000000007</v>
      </c>
      <c r="O1943" s="87" t="s">
        <v>1227</v>
      </c>
      <c r="P1943" s="87" t="str">
        <f>VLOOKUP(CENSO[[#This Row],[DAP (cm)]],CD[],2,TRUE)</f>
        <v>TORA</v>
      </c>
      <c r="Q1943" s="87" t="str">
        <f>VLOOKUP(CENSO[[#This Row],[DAP (cm)]],DD[],2,TRUE)</f>
        <v>50├ 60</v>
      </c>
      <c r="R1943" s="87" t="str" cm="1">
        <f t="array" ref="R1943">INDEX(_xlfn.TEXTSPLIT(CENSO[[#This Row],[NOME CIENTIFICO]]," "),1)</f>
        <v>Schefflera</v>
      </c>
      <c r="S1943" s="98" t="s">
        <v>1004</v>
      </c>
      <c r="T1943" s="87">
        <f>_xlfn.MINIFS(CENSO[DAP (cm)],CENSO[NOME CIENTIFICO],CENSO[[#This Row],[NOME CIENTIFICO]])</f>
        <v>40.425355545341418</v>
      </c>
      <c r="U19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1943" s="87" t="str">
        <f>IF(CENSO[[#This Row],[DAP (cm)]]&lt;CENSO[[#This Row],[DMCE (cm)]],"DAP &lt; DMCE","DAP ≥ DMCE")</f>
        <v>DAP ≥ DMCE</v>
      </c>
      <c r="W1943" s="87" t="str">
        <f>IF(CENSO[[#This Row],[DAP (cm)]]&gt;200, "Superior", "Inferior")</f>
        <v>Inferior</v>
      </c>
      <c r="X1943" s="87" t="str">
        <f>VLOOKUP(CENSO[[#This Row],[NOME COMUM]],ESPECIES[],4,FALSE)</f>
        <v>Não</v>
      </c>
      <c r="Y1943" s="87" t="str">
        <f>IF(IFERROR(VLOOKUP(CENSO[[#This Row],[NOME COMUM]],COMERCIAIS[],2, FALSE), "Não") &lt;&gt; "Não", "Sim", "Não")</f>
        <v>Não</v>
      </c>
      <c r="Z1943" s="133">
        <f>CENSO[[#This Row],[g (m²)]]/SUM(AEEF[AEEF-UT])</f>
        <v>4.4611344498211684E-4</v>
      </c>
      <c r="AA1943" s="133">
        <f>CENSO[[#This Row],[v (m³)]]/SUM(AEEF[AEEF-UT])</f>
        <v>6.2455882297496358E-3</v>
      </c>
    </row>
    <row r="1944" spans="1:27" ht="14">
      <c r="A1944" s="86">
        <v>1</v>
      </c>
      <c r="B1944" s="86">
        <v>1</v>
      </c>
      <c r="C1944" s="63">
        <v>58</v>
      </c>
      <c r="D1944" s="63">
        <v>1943</v>
      </c>
      <c r="E1944" s="63" t="str">
        <f>VLOOKUP(CENSO[[#This Row],[NOME COMUM]],ESPECIES[],2,FALSE)</f>
        <v>Bertholletia excelsa Humb. &amp; Bonpl.</v>
      </c>
      <c r="F1944" s="64" t="s">
        <v>37</v>
      </c>
      <c r="G1944" s="64">
        <v>450</v>
      </c>
      <c r="H1944" s="97">
        <f>CENSO[[#This Row],[CAP (cm)]]/PI()</f>
        <v>143.23944878270581</v>
      </c>
      <c r="I1944" s="64">
        <v>23</v>
      </c>
      <c r="J1944" s="96">
        <f>(PI()*(CENSO[[#This Row],[DAP (cm)]]^2))/40000</f>
        <v>1.6114437988054404</v>
      </c>
      <c r="K1944" s="96">
        <f>CENSO[[#This Row],[g (m²)]]*CENSO[[#This Row],[H (m)]]*0.7</f>
        <v>25.944245160767586</v>
      </c>
      <c r="L1944" s="64">
        <v>1</v>
      </c>
      <c r="M1944" s="65">
        <v>366944.7</v>
      </c>
      <c r="N1944" s="87">
        <v>9707459.9000000004</v>
      </c>
      <c r="O1944" s="87" t="s">
        <v>424</v>
      </c>
      <c r="P1944" s="87" t="str">
        <f>VLOOKUP(CENSO[[#This Row],[DAP (cm)]],CD[],2,TRUE)</f>
        <v>TORA</v>
      </c>
      <c r="Q1944" s="87" t="str">
        <f>VLOOKUP(CENSO[[#This Row],[DAP (cm)]],DD[],2,TRUE)</f>
        <v>140├ 150</v>
      </c>
      <c r="R1944" s="87" t="str" cm="1">
        <f t="array" ref="R1944">INDEX(_xlfn.TEXTSPLIT(CENSO[[#This Row],[NOME CIENTIFICO]]," "),1)</f>
        <v>Bertholletia</v>
      </c>
      <c r="S1944" s="98" t="s">
        <v>1004</v>
      </c>
      <c r="T1944" s="87">
        <f>_xlfn.MINIFS(CENSO[DAP (cm)],CENSO[NOME CIENTIFICO],CENSO[[#This Row],[NOME CIENTIFICO]])</f>
        <v>41.38028520389279</v>
      </c>
      <c r="U19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944" s="87" t="str">
        <f>IF(CENSO[[#This Row],[DAP (cm)]]&lt;CENSO[[#This Row],[DMCE (cm)]],"DAP &lt; DMCE","DAP ≥ DMCE")</f>
        <v>DAP ≥ DMCE</v>
      </c>
      <c r="W1944" s="87" t="str">
        <f>IF(CENSO[[#This Row],[DAP (cm)]]&gt;200, "Superior", "Inferior")</f>
        <v>Inferior</v>
      </c>
      <c r="X1944" s="87" t="str">
        <f>VLOOKUP(CENSO[[#This Row],[NOME COMUM]],ESPECIES[],4,FALSE)</f>
        <v>Protegida</v>
      </c>
      <c r="Y1944" s="87" t="str">
        <f>IF(IFERROR(VLOOKUP(CENSO[[#This Row],[NOME COMUM]],COMERCIAIS[],2, FALSE), "Não") &lt;&gt; "Não", "Sim", "Não")</f>
        <v>Não</v>
      </c>
      <c r="Z1944" s="133">
        <f>CENSO[[#This Row],[g (m²)]]/SUM(AEEF[AEEF-UT])</f>
        <v>2.8194492247083009E-3</v>
      </c>
      <c r="AA1944" s="133">
        <f>CENSO[[#This Row],[v (m³)]]/SUM(AEEF[AEEF-UT])</f>
        <v>4.5393132517803636E-2</v>
      </c>
    </row>
    <row r="1945" spans="1:27" ht="14">
      <c r="A1945" s="86">
        <v>1</v>
      </c>
      <c r="B1945" s="86">
        <v>1</v>
      </c>
      <c r="C1945" s="63">
        <v>58</v>
      </c>
      <c r="D1945" s="63">
        <v>1944</v>
      </c>
      <c r="E1945" s="63" t="str">
        <f>VLOOKUP(CENSO[[#This Row],[NOME COMUM]],ESPECIES[],2,FALSE)</f>
        <v>Sterculia apeibophylla Ducke</v>
      </c>
      <c r="F1945" s="64" t="s">
        <v>25</v>
      </c>
      <c r="G1945" s="64">
        <v>201</v>
      </c>
      <c r="H1945" s="97">
        <f>CENSO[[#This Row],[CAP (cm)]]/PI()</f>
        <v>63.980287122941931</v>
      </c>
      <c r="I1945" s="64">
        <v>20</v>
      </c>
      <c r="J1945" s="96">
        <f>(PI()*(CENSO[[#This Row],[DAP (cm)]]^2))/40000</f>
        <v>0.32150094279278324</v>
      </c>
      <c r="K1945" s="96">
        <f>CENSO[[#This Row],[g (m²)]]*CENSO[[#This Row],[H (m)]]*0.7</f>
        <v>4.5010131990989652</v>
      </c>
      <c r="L1945" s="64">
        <v>1</v>
      </c>
      <c r="M1945" s="65">
        <v>366979.09999999899</v>
      </c>
      <c r="N1945" s="87">
        <v>9707414.0999999903</v>
      </c>
      <c r="O1945" s="87" t="s">
        <v>1227</v>
      </c>
      <c r="P1945" s="87" t="str">
        <f>VLOOKUP(CENSO[[#This Row],[DAP (cm)]],CD[],2,TRUE)</f>
        <v>TORA</v>
      </c>
      <c r="Q1945" s="87" t="str">
        <f>VLOOKUP(CENSO[[#This Row],[DAP (cm)]],DD[],2,TRUE)</f>
        <v>60├ 70</v>
      </c>
      <c r="R1945" s="87" t="str" cm="1">
        <f t="array" ref="R1945">INDEX(_xlfn.TEXTSPLIT(CENSO[[#This Row],[NOME CIENTIFICO]]," "),1)</f>
        <v>Sterculia</v>
      </c>
      <c r="S1945" s="98" t="s">
        <v>1004</v>
      </c>
      <c r="T1945" s="87">
        <f>_xlfn.MINIFS(CENSO[DAP (cm)],CENSO[NOME CIENTIFICO],CENSO[[#This Row],[NOME CIENTIFICO]])</f>
        <v>38.833806114422465</v>
      </c>
      <c r="U19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45" s="87" t="str">
        <f>IF(CENSO[[#This Row],[DAP (cm)]]&lt;CENSO[[#This Row],[DMCE (cm)]],"DAP &lt; DMCE","DAP ≥ DMCE")</f>
        <v>DAP ≥ DMCE</v>
      </c>
      <c r="W1945" s="87" t="str">
        <f>IF(CENSO[[#This Row],[DAP (cm)]]&gt;200, "Superior", "Inferior")</f>
        <v>Inferior</v>
      </c>
      <c r="X1945" s="87" t="str">
        <f>VLOOKUP(CENSO[[#This Row],[NOME COMUM]],ESPECIES[],4,FALSE)</f>
        <v>Não</v>
      </c>
      <c r="Y1945" s="87" t="str">
        <f>IF(IFERROR(VLOOKUP(CENSO[[#This Row],[NOME COMUM]],COMERCIAIS[],2, FALSE), "Não") &lt;&gt; "Não", "Sim", "Não")</f>
        <v>Não</v>
      </c>
      <c r="Z1945" s="133">
        <f>CENSO[[#This Row],[g (m²)]]/SUM(AEEF[AEEF-UT])</f>
        <v>5.6251144754291399E-4</v>
      </c>
      <c r="AA1945" s="133">
        <f>CENSO[[#This Row],[v (m³)]]/SUM(AEEF[AEEF-UT])</f>
        <v>7.8751602656007957E-3</v>
      </c>
    </row>
    <row r="1946" spans="1:27" ht="14">
      <c r="A1946" s="86">
        <v>1</v>
      </c>
      <c r="B1946" s="86">
        <v>1</v>
      </c>
      <c r="C1946" s="63">
        <v>58</v>
      </c>
      <c r="D1946" s="63">
        <v>1945</v>
      </c>
      <c r="E1946" s="63" t="str">
        <f>VLOOKUP(CENSO[[#This Row],[NOME COMUM]],ESPECIES[],2,FALSE)</f>
        <v>Couratari guianensis Aubl.</v>
      </c>
      <c r="F1946" s="64" t="s">
        <v>6</v>
      </c>
      <c r="G1946" s="64">
        <v>196</v>
      </c>
      <c r="H1946" s="97">
        <f>CENSO[[#This Row],[CAP (cm)]]/PI()</f>
        <v>62.388737692022971</v>
      </c>
      <c r="I1946" s="64">
        <v>21</v>
      </c>
      <c r="J1946" s="96">
        <f>(PI()*(CENSO[[#This Row],[DAP (cm)]]^2))/40000</f>
        <v>0.30570481469091254</v>
      </c>
      <c r="K1946" s="96">
        <f>CENSO[[#This Row],[g (m²)]]*CENSO[[#This Row],[H (m)]]*0.7</f>
        <v>4.4938607759564135</v>
      </c>
      <c r="L1946" s="64">
        <v>1</v>
      </c>
      <c r="M1946" s="65">
        <v>367000.59999999899</v>
      </c>
      <c r="N1946" s="87">
        <v>9707374.9000000004</v>
      </c>
      <c r="O1946" s="87" t="s">
        <v>1228</v>
      </c>
      <c r="P1946" s="87" t="str">
        <f>VLOOKUP(CENSO[[#This Row],[DAP (cm)]],CD[],2,TRUE)</f>
        <v>TORA</v>
      </c>
      <c r="Q1946" s="87" t="str">
        <f>VLOOKUP(CENSO[[#This Row],[DAP (cm)]],DD[],2,TRUE)</f>
        <v>60├ 70</v>
      </c>
      <c r="R1946" s="87" t="str" cm="1">
        <f t="array" ref="R1946">INDEX(_xlfn.TEXTSPLIT(CENSO[[#This Row],[NOME CIENTIFICO]]," "),1)</f>
        <v>Couratari</v>
      </c>
      <c r="S1946" s="98" t="s">
        <v>1004</v>
      </c>
      <c r="T1946" s="87">
        <f>_xlfn.MINIFS(CENSO[DAP (cm)],CENSO[NOME CIENTIFICO],CENSO[[#This Row],[NOME CIENTIFICO]])</f>
        <v>38.833806114422465</v>
      </c>
      <c r="U19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46" s="87" t="str">
        <f>IF(CENSO[[#This Row],[DAP (cm)]]&lt;CENSO[[#This Row],[DMCE (cm)]],"DAP &lt; DMCE","DAP ≥ DMCE")</f>
        <v>DAP ≥ DMCE</v>
      </c>
      <c r="W1946" s="87" t="str">
        <f>IF(CENSO[[#This Row],[DAP (cm)]]&gt;200, "Superior", "Inferior")</f>
        <v>Inferior</v>
      </c>
      <c r="X1946" s="87" t="str">
        <f>VLOOKUP(CENSO[[#This Row],[NOME COMUM]],ESPECIES[],4,FALSE)</f>
        <v>Não</v>
      </c>
      <c r="Y1946" s="87" t="str">
        <f>IF(IFERROR(VLOOKUP(CENSO[[#This Row],[NOME COMUM]],COMERCIAIS[],2, FALSE), "Não") &lt;&gt; "Não", "Sim", "Não")</f>
        <v>Sim</v>
      </c>
      <c r="Z1946" s="133">
        <f>CENSO[[#This Row],[g (m²)]]/SUM(AEEF[AEEF-UT])</f>
        <v>5.3487388353774844E-4</v>
      </c>
      <c r="AA1946" s="133">
        <f>CENSO[[#This Row],[v (m³)]]/SUM(AEEF[AEEF-UT])</f>
        <v>7.8626460880049012E-3</v>
      </c>
    </row>
    <row r="1947" spans="1:27" ht="14">
      <c r="A1947" s="86">
        <v>1</v>
      </c>
      <c r="B1947" s="86">
        <v>1</v>
      </c>
      <c r="C1947" s="63">
        <v>58</v>
      </c>
      <c r="D1947" s="63">
        <v>1946</v>
      </c>
      <c r="E1947" s="63" t="str">
        <f>VLOOKUP(CENSO[[#This Row],[NOME COMUM]],ESPECIES[],2,FALSE)</f>
        <v>Couratari guianensis Aubl.</v>
      </c>
      <c r="F1947" s="64" t="s">
        <v>6</v>
      </c>
      <c r="G1947" s="64">
        <v>199</v>
      </c>
      <c r="H1947" s="97">
        <f>CENSO[[#This Row],[CAP (cm)]]/PI()</f>
        <v>63.343667350574343</v>
      </c>
      <c r="I1947" s="64">
        <v>20</v>
      </c>
      <c r="J1947" s="96">
        <f>(PI()*(CENSO[[#This Row],[DAP (cm)]]^2))/40000</f>
        <v>0.31513474506910732</v>
      </c>
      <c r="K1947" s="96">
        <f>CENSO[[#This Row],[g (m²)]]*CENSO[[#This Row],[H (m)]]*0.7</f>
        <v>4.4118864309675025</v>
      </c>
      <c r="L1947" s="64">
        <v>1</v>
      </c>
      <c r="M1947" s="65">
        <v>367000.9</v>
      </c>
      <c r="N1947" s="87">
        <v>9707372</v>
      </c>
      <c r="O1947" s="87" t="s">
        <v>1228</v>
      </c>
      <c r="P1947" s="87" t="str">
        <f>VLOOKUP(CENSO[[#This Row],[DAP (cm)]],CD[],2,TRUE)</f>
        <v>TORA</v>
      </c>
      <c r="Q1947" s="87" t="str">
        <f>VLOOKUP(CENSO[[#This Row],[DAP (cm)]],DD[],2,TRUE)</f>
        <v>60├ 70</v>
      </c>
      <c r="R1947" s="87" t="str" cm="1">
        <f t="array" ref="R1947">INDEX(_xlfn.TEXTSPLIT(CENSO[[#This Row],[NOME CIENTIFICO]]," "),1)</f>
        <v>Couratari</v>
      </c>
      <c r="S1947" s="98" t="s">
        <v>1004</v>
      </c>
      <c r="T1947" s="87">
        <f>_xlfn.MINIFS(CENSO[DAP (cm)],CENSO[NOME CIENTIFICO],CENSO[[#This Row],[NOME CIENTIFICO]])</f>
        <v>38.833806114422465</v>
      </c>
      <c r="U19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47" s="87" t="str">
        <f>IF(CENSO[[#This Row],[DAP (cm)]]&lt;CENSO[[#This Row],[DMCE (cm)]],"DAP &lt; DMCE","DAP ≥ DMCE")</f>
        <v>DAP ≥ DMCE</v>
      </c>
      <c r="W1947" s="87" t="str">
        <f>IF(CENSO[[#This Row],[DAP (cm)]]&gt;200, "Superior", "Inferior")</f>
        <v>Inferior</v>
      </c>
      <c r="X1947" s="87" t="str">
        <f>VLOOKUP(CENSO[[#This Row],[NOME COMUM]],ESPECIES[],4,FALSE)</f>
        <v>Não</v>
      </c>
      <c r="Y1947" s="87" t="str">
        <f>IF(IFERROR(VLOOKUP(CENSO[[#This Row],[NOME COMUM]],COMERCIAIS[],2, FALSE), "Não") &lt;&gt; "Não", "Sim", "Não")</f>
        <v>Sim</v>
      </c>
      <c r="Z1947" s="133">
        <f>CENSO[[#This Row],[g (m²)]]/SUM(AEEF[AEEF-UT])</f>
        <v>5.5137288270456E-4</v>
      </c>
      <c r="AA1947" s="133">
        <f>CENSO[[#This Row],[v (m³)]]/SUM(AEEF[AEEF-UT])</f>
        <v>7.7192203578638399E-3</v>
      </c>
    </row>
    <row r="1948" spans="1:27" ht="14">
      <c r="A1948" s="86">
        <v>1</v>
      </c>
      <c r="B1948" s="86">
        <v>1</v>
      </c>
      <c r="C1948" s="63">
        <v>58</v>
      </c>
      <c r="D1948" s="63">
        <v>1947</v>
      </c>
      <c r="E1948" s="63" t="str">
        <f>VLOOKUP(CENSO[[#This Row],[NOME COMUM]],ESPECIES[],2,FALSE)</f>
        <v>Tachigali myrmecophila Ducke</v>
      </c>
      <c r="F1948" s="64" t="s">
        <v>14</v>
      </c>
      <c r="G1948" s="64">
        <v>295</v>
      </c>
      <c r="H1948" s="97">
        <f>CENSO[[#This Row],[CAP (cm)]]/PI()</f>
        <v>93.901416424218255</v>
      </c>
      <c r="I1948" s="64">
        <v>21</v>
      </c>
      <c r="J1948" s="96">
        <f>(PI()*(CENSO[[#This Row],[DAP (cm)]]^2))/40000</f>
        <v>0.69252294612860965</v>
      </c>
      <c r="K1948" s="96">
        <f>CENSO[[#This Row],[g (m²)]]*CENSO[[#This Row],[H (m)]]*0.7</f>
        <v>10.180087308090561</v>
      </c>
      <c r="L1948" s="64">
        <v>1</v>
      </c>
      <c r="M1948" s="65">
        <v>367021.7</v>
      </c>
      <c r="N1948" s="87">
        <v>9707389.1999999899</v>
      </c>
      <c r="O1948" s="87" t="s">
        <v>1228</v>
      </c>
      <c r="P1948" s="87" t="str">
        <f>VLOOKUP(CENSO[[#This Row],[DAP (cm)]],CD[],2,TRUE)</f>
        <v>TORA</v>
      </c>
      <c r="Q1948" s="87" t="str">
        <f>VLOOKUP(CENSO[[#This Row],[DAP (cm)]],DD[],2,TRUE)</f>
        <v>90├ 100</v>
      </c>
      <c r="R1948" s="87" t="str" cm="1">
        <f t="array" ref="R1948">INDEX(_xlfn.TEXTSPLIT(CENSO[[#This Row],[NOME CIENTIFICO]]," "),1)</f>
        <v>Tachigali</v>
      </c>
      <c r="S1948" s="98" t="s">
        <v>1004</v>
      </c>
      <c r="T1948" s="87">
        <f>_xlfn.MINIFS(CENSO[DAP (cm)],CENSO[NOME CIENTIFICO],CENSO[[#This Row],[NOME CIENTIFICO]])</f>
        <v>39.152116000606256</v>
      </c>
      <c r="U19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48" s="87" t="str">
        <f>IF(CENSO[[#This Row],[DAP (cm)]]&lt;CENSO[[#This Row],[DMCE (cm)]],"DAP &lt; DMCE","DAP ≥ DMCE")</f>
        <v>DAP ≥ DMCE</v>
      </c>
      <c r="W1948" s="87" t="str">
        <f>IF(CENSO[[#This Row],[DAP (cm)]]&gt;200, "Superior", "Inferior")</f>
        <v>Inferior</v>
      </c>
      <c r="X1948" s="87" t="str">
        <f>VLOOKUP(CENSO[[#This Row],[NOME COMUM]],ESPECIES[],4,FALSE)</f>
        <v>Não</v>
      </c>
      <c r="Y1948" s="87" t="str">
        <f>IF(IFERROR(VLOOKUP(CENSO[[#This Row],[NOME COMUM]],COMERCIAIS[],2, FALSE), "Não") &lt;&gt; "Não", "Sim", "Não")</f>
        <v>Sim</v>
      </c>
      <c r="Z1948" s="133">
        <f>CENSO[[#This Row],[g (m²)]]/SUM(AEEF[AEEF-UT])</f>
        <v>1.2116670063221722E-3</v>
      </c>
      <c r="AA1948" s="133">
        <f>CENSO[[#This Row],[v (m³)]]/SUM(AEEF[AEEF-UT])</f>
        <v>1.781150499293593E-2</v>
      </c>
    </row>
    <row r="1949" spans="1:27" ht="14">
      <c r="A1949" s="86">
        <v>1</v>
      </c>
      <c r="B1949" s="86">
        <v>1</v>
      </c>
      <c r="C1949" s="63">
        <v>58</v>
      </c>
      <c r="D1949" s="63">
        <v>1948</v>
      </c>
      <c r="E1949" s="63" t="str">
        <f>VLOOKUP(CENSO[[#This Row],[NOME COMUM]],ESPECIES[],2,FALSE)</f>
        <v>Goupia glabra Aubl.</v>
      </c>
      <c r="F1949" s="64" t="s">
        <v>34</v>
      </c>
      <c r="G1949" s="64">
        <v>152</v>
      </c>
      <c r="H1949" s="97">
        <f>CENSO[[#This Row],[CAP (cm)]]/PI()</f>
        <v>48.383102699936181</v>
      </c>
      <c r="I1949" s="64">
        <v>13</v>
      </c>
      <c r="J1949" s="96">
        <f>(PI()*(CENSO[[#This Row],[DAP (cm)]]^2))/40000</f>
        <v>0.18385579025975748</v>
      </c>
      <c r="K1949" s="96">
        <f>CENSO[[#This Row],[g (m²)]]*CENSO[[#This Row],[H (m)]]*0.7</f>
        <v>1.6730876913637929</v>
      </c>
      <c r="L1949" s="64">
        <v>1</v>
      </c>
      <c r="M1949" s="65">
        <v>367022.299999999</v>
      </c>
      <c r="N1949" s="87">
        <v>9707390</v>
      </c>
      <c r="O1949" s="98" t="s">
        <v>1225</v>
      </c>
      <c r="P1949" s="87" t="str">
        <f>VLOOKUP(CENSO[[#This Row],[DAP (cm)]],CD[],2,TRUE)</f>
        <v>TORETE</v>
      </c>
      <c r="Q1949" s="87" t="str">
        <f>VLOOKUP(CENSO[[#This Row],[DAP (cm)]],DD[],2,TRUE)</f>
        <v>40├ 50</v>
      </c>
      <c r="R1949" s="87" t="str" cm="1">
        <f t="array" ref="R1949">INDEX(_xlfn.TEXTSPLIT(CENSO[[#This Row],[NOME CIENTIFICO]]," "),1)</f>
        <v>Goupia</v>
      </c>
      <c r="S1949" s="98" t="s">
        <v>1004</v>
      </c>
      <c r="T1949" s="87">
        <f>_xlfn.MINIFS(CENSO[DAP (cm)],CENSO[NOME CIENTIFICO],CENSO[[#This Row],[NOME CIENTIFICO]])</f>
        <v>40.107045659157627</v>
      </c>
      <c r="U19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949" s="87" t="str">
        <f>IF(CENSO[[#This Row],[DAP (cm)]]&lt;CENSO[[#This Row],[DMCE (cm)]],"DAP &lt; DMCE","DAP ≥ DMCE")</f>
        <v>DAP &lt; DMCE</v>
      </c>
      <c r="W1949" s="87" t="str">
        <f>IF(CENSO[[#This Row],[DAP (cm)]]&gt;200, "Superior", "Inferior")</f>
        <v>Inferior</v>
      </c>
      <c r="X1949" s="87" t="str">
        <f>VLOOKUP(CENSO[[#This Row],[NOME COMUM]],ESPECIES[],4,FALSE)</f>
        <v>Não</v>
      </c>
      <c r="Y1949" s="87" t="str">
        <f>IF(IFERROR(VLOOKUP(CENSO[[#This Row],[NOME COMUM]],COMERCIAIS[],2, FALSE), "Não") &lt;&gt; "Não", "Sim", "Não")</f>
        <v>Sim</v>
      </c>
      <c r="Z1949" s="133">
        <f>CENSO[[#This Row],[g (m²)]]/SUM(AEEF[AEEF-UT])</f>
        <v>3.2168175253165715E-4</v>
      </c>
      <c r="AA1949" s="133">
        <f>CENSO[[#This Row],[v (m³)]]/SUM(AEEF[AEEF-UT])</f>
        <v>2.9273039480380799E-3</v>
      </c>
    </row>
    <row r="1950" spans="1:27" ht="14">
      <c r="A1950" s="86">
        <v>1</v>
      </c>
      <c r="B1950" s="86">
        <v>1</v>
      </c>
      <c r="C1950" s="63">
        <v>58</v>
      </c>
      <c r="D1950" s="63">
        <v>1949</v>
      </c>
      <c r="E1950" s="63" t="str">
        <f>VLOOKUP(CENSO[[#This Row],[NOME COMUM]],ESPECIES[],2,FALSE)</f>
        <v>Parahancornia amapa (Huber ) Ducke</v>
      </c>
      <c r="F1950" s="64" t="s">
        <v>15</v>
      </c>
      <c r="G1950" s="64">
        <v>239</v>
      </c>
      <c r="H1950" s="97">
        <f>CENSO[[#This Row],[CAP (cm)]]/PI()</f>
        <v>76.076062797925971</v>
      </c>
      <c r="I1950" s="64">
        <v>20</v>
      </c>
      <c r="J1950" s="96">
        <f>(PI()*(CENSO[[#This Row],[DAP (cm)]]^2))/40000</f>
        <v>0.45455447521760761</v>
      </c>
      <c r="K1950" s="96">
        <f>CENSO[[#This Row],[g (m²)]]*CENSO[[#This Row],[H (m)]]*0.7</f>
        <v>6.3637626530465052</v>
      </c>
      <c r="L1950" s="64">
        <v>1</v>
      </c>
      <c r="M1950" s="65">
        <v>367025.5</v>
      </c>
      <c r="N1950" s="87">
        <v>9707385.8000000007</v>
      </c>
      <c r="O1950" s="87" t="s">
        <v>1227</v>
      </c>
      <c r="P1950" s="87" t="str">
        <f>VLOOKUP(CENSO[[#This Row],[DAP (cm)]],CD[],2,TRUE)</f>
        <v>TORA</v>
      </c>
      <c r="Q1950" s="87" t="str">
        <f>VLOOKUP(CENSO[[#This Row],[DAP (cm)]],DD[],2,TRUE)</f>
        <v>70├ 80</v>
      </c>
      <c r="R1950" s="87" t="str" cm="1">
        <f t="array" ref="R1950">INDEX(_xlfn.TEXTSPLIT(CENSO[[#This Row],[NOME CIENTIFICO]]," "),1)</f>
        <v>Parahancornia</v>
      </c>
      <c r="S1950" s="98" t="s">
        <v>1004</v>
      </c>
      <c r="T1950" s="87">
        <f>_xlfn.MINIFS(CENSO[DAP (cm)],CENSO[NOME CIENTIFICO],CENSO[[#This Row],[NOME CIENTIFICO]])</f>
        <v>39.788735772973837</v>
      </c>
      <c r="U19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50" s="87" t="str">
        <f>IF(CENSO[[#This Row],[DAP (cm)]]&lt;CENSO[[#This Row],[DMCE (cm)]],"DAP &lt; DMCE","DAP ≥ DMCE")</f>
        <v>DAP ≥ DMCE</v>
      </c>
      <c r="W1950" s="87" t="str">
        <f>IF(CENSO[[#This Row],[DAP (cm)]]&gt;200, "Superior", "Inferior")</f>
        <v>Inferior</v>
      </c>
      <c r="X1950" s="87" t="str">
        <f>VLOOKUP(CENSO[[#This Row],[NOME COMUM]],ESPECIES[],4,FALSE)</f>
        <v>Não</v>
      </c>
      <c r="Y1950" s="87" t="str">
        <f>IF(IFERROR(VLOOKUP(CENSO[[#This Row],[NOME COMUM]],COMERCIAIS[],2, FALSE), "Não") &lt;&gt; "Não", "Sim", "Não")</f>
        <v>Não</v>
      </c>
      <c r="Z1950" s="133">
        <f>CENSO[[#This Row],[g (m²)]]/SUM(AEEF[AEEF-UT])</f>
        <v>7.9530745266450775E-4</v>
      </c>
      <c r="AA1950" s="133">
        <f>CENSO[[#This Row],[v (m³)]]/SUM(AEEF[AEEF-UT])</f>
        <v>1.1134304337303107E-2</v>
      </c>
    </row>
    <row r="1951" spans="1:27" ht="14">
      <c r="A1951" s="86">
        <v>1</v>
      </c>
      <c r="B1951" s="86">
        <v>1</v>
      </c>
      <c r="C1951" s="63">
        <v>59</v>
      </c>
      <c r="D1951" s="63">
        <v>1950</v>
      </c>
      <c r="E1951" s="63" t="str">
        <f>VLOOKUP(CENSO[[#This Row],[NOME COMUM]],ESPECIES[],2,FALSE)</f>
        <v>Tachigali myrmecophila Ducke</v>
      </c>
      <c r="F1951" s="64" t="s">
        <v>14</v>
      </c>
      <c r="G1951" s="64">
        <v>185</v>
      </c>
      <c r="H1951" s="97">
        <f>CENSO[[#This Row],[CAP (cm)]]/PI()</f>
        <v>58.887328944001275</v>
      </c>
      <c r="I1951" s="64">
        <v>15</v>
      </c>
      <c r="J1951" s="96">
        <f>(PI()*(CENSO[[#This Row],[DAP (cm)]]^2))/40000</f>
        <v>0.27235389636600588</v>
      </c>
      <c r="K1951" s="96">
        <f>CENSO[[#This Row],[g (m²)]]*CENSO[[#This Row],[H (m)]]*0.7</f>
        <v>2.8597159118430615</v>
      </c>
      <c r="L1951" s="64">
        <v>1</v>
      </c>
      <c r="M1951" s="65">
        <v>367088.58198669902</v>
      </c>
      <c r="N1951" s="87">
        <v>9707250.9676360395</v>
      </c>
      <c r="O1951" s="87" t="s">
        <v>1228</v>
      </c>
      <c r="P1951" s="87" t="str">
        <f>VLOOKUP(CENSO[[#This Row],[DAP (cm)]],CD[],2,TRUE)</f>
        <v>TORA</v>
      </c>
      <c r="Q1951" s="87" t="str">
        <f>VLOOKUP(CENSO[[#This Row],[DAP (cm)]],DD[],2,TRUE)</f>
        <v>50├ 60</v>
      </c>
      <c r="R1951" s="87" t="str" cm="1">
        <f t="array" ref="R1951">INDEX(_xlfn.TEXTSPLIT(CENSO[[#This Row],[NOME CIENTIFICO]]," "),1)</f>
        <v>Tachigali</v>
      </c>
      <c r="S1951" s="98" t="s">
        <v>1004</v>
      </c>
      <c r="T1951" s="87">
        <f>_xlfn.MINIFS(CENSO[DAP (cm)],CENSO[NOME CIENTIFICO],CENSO[[#This Row],[NOME CIENTIFICO]])</f>
        <v>39.152116000606256</v>
      </c>
      <c r="U19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51" s="87" t="str">
        <f>IF(CENSO[[#This Row],[DAP (cm)]]&lt;CENSO[[#This Row],[DMCE (cm)]],"DAP &lt; DMCE","DAP ≥ DMCE")</f>
        <v>DAP ≥ DMCE</v>
      </c>
      <c r="W1951" s="87" t="str">
        <f>IF(CENSO[[#This Row],[DAP (cm)]]&gt;200, "Superior", "Inferior")</f>
        <v>Inferior</v>
      </c>
      <c r="X1951" s="87" t="str">
        <f>VLOOKUP(CENSO[[#This Row],[NOME COMUM]],ESPECIES[],4,FALSE)</f>
        <v>Não</v>
      </c>
      <c r="Y1951" s="87" t="str">
        <f>IF(IFERROR(VLOOKUP(CENSO[[#This Row],[NOME COMUM]],COMERCIAIS[],2, FALSE), "Não") &lt;&gt; "Não", "Sim", "Não")</f>
        <v>Sim</v>
      </c>
      <c r="Z1951" s="133">
        <f>CENSO[[#This Row],[g (m²)]]/SUM(AEEF[AEEF-UT])</f>
        <v>4.7652172699082262E-4</v>
      </c>
      <c r="AA1951" s="133">
        <f>CENSO[[#This Row],[v (m³)]]/SUM(AEEF[AEEF-UT])</f>
        <v>5.0034781334036375E-3</v>
      </c>
    </row>
    <row r="1952" spans="1:27" ht="14">
      <c r="A1952" s="86">
        <v>1</v>
      </c>
      <c r="B1952" s="86">
        <v>1</v>
      </c>
      <c r="C1952" s="63">
        <v>59</v>
      </c>
      <c r="D1952" s="63">
        <v>1951</v>
      </c>
      <c r="E1952" s="63" t="str">
        <f>VLOOKUP(CENSO[[#This Row],[NOME COMUM]],ESPECIES[],2,FALSE)</f>
        <v>Aspidosperma spruceanum Benth. ex Müll.Arg.</v>
      </c>
      <c r="F1952" s="64" t="s">
        <v>62</v>
      </c>
      <c r="G1952" s="64">
        <v>170</v>
      </c>
      <c r="H1952" s="97">
        <f>CENSO[[#This Row],[CAP (cm)]]/PI()</f>
        <v>54.112680651244418</v>
      </c>
      <c r="I1952" s="64">
        <v>17</v>
      </c>
      <c r="J1952" s="96">
        <f>(PI()*(CENSO[[#This Row],[DAP (cm)]]^2))/40000</f>
        <v>0.2299788927677888</v>
      </c>
      <c r="K1952" s="96">
        <f>CENSO[[#This Row],[g (m²)]]*CENSO[[#This Row],[H (m)]]*0.7</f>
        <v>2.7367488239366864</v>
      </c>
      <c r="L1952" s="64">
        <v>1</v>
      </c>
      <c r="M1952" s="65">
        <v>367024.4</v>
      </c>
      <c r="N1952" s="87">
        <v>9707279.1999999899</v>
      </c>
      <c r="O1952" s="87" t="s">
        <v>1227</v>
      </c>
      <c r="P1952" s="87" t="str">
        <f>VLOOKUP(CENSO[[#This Row],[DAP (cm)]],CD[],2,TRUE)</f>
        <v>TORA</v>
      </c>
      <c r="Q1952" s="87" t="str">
        <f>VLOOKUP(CENSO[[#This Row],[DAP (cm)]],DD[],2,TRUE)</f>
        <v>50├ 60</v>
      </c>
      <c r="R1952" s="87" t="str" cm="1">
        <f t="array" ref="R1952">INDEX(_xlfn.TEXTSPLIT(CENSO[[#This Row],[NOME CIENTIFICO]]," "),1)</f>
        <v>Aspidosperma</v>
      </c>
      <c r="S1952" s="98" t="s">
        <v>1004</v>
      </c>
      <c r="T1952" s="87">
        <f>_xlfn.MINIFS(CENSO[DAP (cm)],CENSO[NOME CIENTIFICO],CENSO[[#This Row],[NOME CIENTIFICO]])</f>
        <v>41.38028520389279</v>
      </c>
      <c r="U19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952" s="87" t="str">
        <f>IF(CENSO[[#This Row],[DAP (cm)]]&lt;CENSO[[#This Row],[DMCE (cm)]],"DAP &lt; DMCE","DAP ≥ DMCE")</f>
        <v>DAP ≥ DMCE</v>
      </c>
      <c r="W1952" s="87" t="str">
        <f>IF(CENSO[[#This Row],[DAP (cm)]]&gt;200, "Superior", "Inferior")</f>
        <v>Inferior</v>
      </c>
      <c r="X1952" s="87" t="str">
        <f>VLOOKUP(CENSO[[#This Row],[NOME COMUM]],ESPECIES[],4,FALSE)</f>
        <v>Não</v>
      </c>
      <c r="Y1952" s="87" t="str">
        <f>IF(IFERROR(VLOOKUP(CENSO[[#This Row],[NOME COMUM]],COMERCIAIS[],2, FALSE), "Não") &lt;&gt; "Não", "Sim", "Não")</f>
        <v>Não</v>
      </c>
      <c r="Z1952" s="133">
        <f>CENSO[[#This Row],[g (m²)]]/SUM(AEEF[AEEF-UT])</f>
        <v>4.0238065478553035E-4</v>
      </c>
      <c r="AA1952" s="133">
        <f>CENSO[[#This Row],[v (m³)]]/SUM(AEEF[AEEF-UT])</f>
        <v>4.7883297919478112E-3</v>
      </c>
    </row>
    <row r="1953" spans="1:27" ht="14">
      <c r="A1953" s="86">
        <v>1</v>
      </c>
      <c r="B1953" s="86">
        <v>1</v>
      </c>
      <c r="C1953" s="63">
        <v>59</v>
      </c>
      <c r="D1953" s="63">
        <v>1952</v>
      </c>
      <c r="E1953" s="63" t="str">
        <f>VLOOKUP(CENSO[[#This Row],[NOME COMUM]],ESPECIES[],2,FALSE)</f>
        <v>Tachigali myrmecophila Ducke</v>
      </c>
      <c r="F1953" s="64" t="s">
        <v>14</v>
      </c>
      <c r="G1953" s="64">
        <v>213</v>
      </c>
      <c r="H1953" s="97">
        <f>CENSO[[#This Row],[CAP (cm)]]/PI()</f>
        <v>67.800005757147417</v>
      </c>
      <c r="I1953" s="64">
        <v>17</v>
      </c>
      <c r="J1953" s="96">
        <f>(PI()*(CENSO[[#This Row],[DAP (cm)]]^2))/40000</f>
        <v>0.36103503065681003</v>
      </c>
      <c r="K1953" s="96">
        <f>CENSO[[#This Row],[g (m²)]]*CENSO[[#This Row],[H (m)]]*0.7</f>
        <v>4.2963168648160392</v>
      </c>
      <c r="L1953" s="64">
        <v>1</v>
      </c>
      <c r="M1953" s="65">
        <v>367022.5</v>
      </c>
      <c r="N1953" s="87">
        <v>9707276.8000000007</v>
      </c>
      <c r="O1953" s="87" t="s">
        <v>1228</v>
      </c>
      <c r="P1953" s="87" t="str">
        <f>VLOOKUP(CENSO[[#This Row],[DAP (cm)]],CD[],2,TRUE)</f>
        <v>TORA</v>
      </c>
      <c r="Q1953" s="87" t="str">
        <f>VLOOKUP(CENSO[[#This Row],[DAP (cm)]],DD[],2,TRUE)</f>
        <v>60├ 70</v>
      </c>
      <c r="R1953" s="87" t="str" cm="1">
        <f t="array" ref="R1953">INDEX(_xlfn.TEXTSPLIT(CENSO[[#This Row],[NOME CIENTIFICO]]," "),1)</f>
        <v>Tachigali</v>
      </c>
      <c r="S1953" s="98" t="s">
        <v>1004</v>
      </c>
      <c r="T1953" s="87">
        <f>_xlfn.MINIFS(CENSO[DAP (cm)],CENSO[NOME CIENTIFICO],CENSO[[#This Row],[NOME CIENTIFICO]])</f>
        <v>39.152116000606256</v>
      </c>
      <c r="U19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53" s="87" t="str">
        <f>IF(CENSO[[#This Row],[DAP (cm)]]&lt;CENSO[[#This Row],[DMCE (cm)]],"DAP &lt; DMCE","DAP ≥ DMCE")</f>
        <v>DAP ≥ DMCE</v>
      </c>
      <c r="W1953" s="87" t="str">
        <f>IF(CENSO[[#This Row],[DAP (cm)]]&gt;200, "Superior", "Inferior")</f>
        <v>Inferior</v>
      </c>
      <c r="X1953" s="87" t="str">
        <f>VLOOKUP(CENSO[[#This Row],[NOME COMUM]],ESPECIES[],4,FALSE)</f>
        <v>Não</v>
      </c>
      <c r="Y1953" s="87" t="str">
        <f>IF(IFERROR(VLOOKUP(CENSO[[#This Row],[NOME COMUM]],COMERCIAIS[],2, FALSE), "Não") &lt;&gt; "Não", "Sim", "Não")</f>
        <v>Sim</v>
      </c>
      <c r="Z1953" s="133">
        <f>CENSO[[#This Row],[g (m²)]]/SUM(AEEF[AEEF-UT])</f>
        <v>6.3168193518909092E-4</v>
      </c>
      <c r="AA1953" s="133">
        <f>CENSO[[#This Row],[v (m³)]]/SUM(AEEF[AEEF-UT])</f>
        <v>7.5170150287501821E-3</v>
      </c>
    </row>
    <row r="1954" spans="1:27" ht="14">
      <c r="A1954" s="86">
        <v>1</v>
      </c>
      <c r="B1954" s="86">
        <v>1</v>
      </c>
      <c r="C1954" s="63">
        <v>59</v>
      </c>
      <c r="D1954" s="63">
        <v>1953</v>
      </c>
      <c r="E1954" s="63" t="str">
        <f>VLOOKUP(CENSO[[#This Row],[NOME COMUM]],ESPECIES[],2,FALSE)</f>
        <v>Buchenavia capitata (Vahl) Eichler</v>
      </c>
      <c r="F1954" s="64" t="s">
        <v>10</v>
      </c>
      <c r="G1954" s="64">
        <v>171</v>
      </c>
      <c r="H1954" s="97">
        <f>CENSO[[#This Row],[CAP (cm)]]/PI()</f>
        <v>54.430990537428208</v>
      </c>
      <c r="I1954" s="64">
        <v>20</v>
      </c>
      <c r="J1954" s="96">
        <f>(PI()*(CENSO[[#This Row],[DAP (cm)]]^2))/40000</f>
        <v>0.2326924845475056</v>
      </c>
      <c r="K1954" s="96">
        <f>CENSO[[#This Row],[g (m²)]]*CENSO[[#This Row],[H (m)]]*0.7</f>
        <v>3.2576947836650785</v>
      </c>
      <c r="L1954" s="64">
        <v>1</v>
      </c>
      <c r="M1954" s="65">
        <v>367023.59999999899</v>
      </c>
      <c r="N1954" s="87">
        <v>9707279.8000000007</v>
      </c>
      <c r="O1954" s="87" t="s">
        <v>1227</v>
      </c>
      <c r="P1954" s="87" t="str">
        <f>VLOOKUP(CENSO[[#This Row],[DAP (cm)]],CD[],2,TRUE)</f>
        <v>TORA</v>
      </c>
      <c r="Q1954" s="87" t="str">
        <f>VLOOKUP(CENSO[[#This Row],[DAP (cm)]],DD[],2,TRUE)</f>
        <v>50├ 60</v>
      </c>
      <c r="R1954" s="87" t="str" cm="1">
        <f t="array" ref="R1954">INDEX(_xlfn.TEXTSPLIT(CENSO[[#This Row],[NOME CIENTIFICO]]," "),1)</f>
        <v>Buchenavia</v>
      </c>
      <c r="S1954" s="98" t="s">
        <v>1004</v>
      </c>
      <c r="T1954" s="87">
        <f>_xlfn.MINIFS(CENSO[DAP (cm)],CENSO[NOME CIENTIFICO],CENSO[[#This Row],[NOME CIENTIFICO]])</f>
        <v>41.38028520389279</v>
      </c>
      <c r="U19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954" s="87" t="str">
        <f>IF(CENSO[[#This Row],[DAP (cm)]]&lt;CENSO[[#This Row],[DMCE (cm)]],"DAP &lt; DMCE","DAP ≥ DMCE")</f>
        <v>DAP ≥ DMCE</v>
      </c>
      <c r="W1954" s="87" t="str">
        <f>IF(CENSO[[#This Row],[DAP (cm)]]&gt;200, "Superior", "Inferior")</f>
        <v>Inferior</v>
      </c>
      <c r="X1954" s="87" t="str">
        <f>VLOOKUP(CENSO[[#This Row],[NOME COMUM]],ESPECIES[],4,FALSE)</f>
        <v>Não</v>
      </c>
      <c r="Y1954" s="87" t="str">
        <f>IF(IFERROR(VLOOKUP(CENSO[[#This Row],[NOME COMUM]],COMERCIAIS[],2, FALSE), "Não") &lt;&gt; "Não", "Sim", "Não")</f>
        <v>Não</v>
      </c>
      <c r="Z1954" s="133">
        <f>CENSO[[#This Row],[g (m²)]]/SUM(AEEF[AEEF-UT])</f>
        <v>4.0712846804787865E-4</v>
      </c>
      <c r="AA1954" s="133">
        <f>CENSO[[#This Row],[v (m³)]]/SUM(AEEF[AEEF-UT])</f>
        <v>5.6997985526703009E-3</v>
      </c>
    </row>
    <row r="1955" spans="1:27" ht="14">
      <c r="A1955" s="86">
        <v>1</v>
      </c>
      <c r="B1955" s="86">
        <v>1</v>
      </c>
      <c r="C1955" s="63">
        <v>59</v>
      </c>
      <c r="D1955" s="63">
        <v>1954</v>
      </c>
      <c r="E1955" s="63" t="str">
        <f>VLOOKUP(CENSO[[#This Row],[NOME COMUM]],ESPECIES[],2,FALSE)</f>
        <v>Piptadenia suaveolens Miq.</v>
      </c>
      <c r="F1955" s="64" t="s">
        <v>22</v>
      </c>
      <c r="G1955" s="64">
        <v>186</v>
      </c>
      <c r="H1955" s="97">
        <f>CENSO[[#This Row],[CAP (cm)]]/PI()</f>
        <v>59.205638830185066</v>
      </c>
      <c r="I1955" s="64">
        <v>16</v>
      </c>
      <c r="J1955" s="96">
        <f>(PI()*(CENSO[[#This Row],[DAP (cm)]]^2))/40000</f>
        <v>0.27530622056036053</v>
      </c>
      <c r="K1955" s="96">
        <f>CENSO[[#This Row],[g (m²)]]*CENSO[[#This Row],[H (m)]]*0.7</f>
        <v>3.0834296702760375</v>
      </c>
      <c r="L1955" s="64">
        <v>1</v>
      </c>
      <c r="M1955" s="65">
        <v>367023.7</v>
      </c>
      <c r="N1955" s="87">
        <v>9707286.5</v>
      </c>
      <c r="O1955" s="87" t="s">
        <v>1228</v>
      </c>
      <c r="P1955" s="87" t="str">
        <f>VLOOKUP(CENSO[[#This Row],[DAP (cm)]],CD[],2,TRUE)</f>
        <v>TORA</v>
      </c>
      <c r="Q1955" s="87" t="str">
        <f>VLOOKUP(CENSO[[#This Row],[DAP (cm)]],DD[],2,TRUE)</f>
        <v>50├ 60</v>
      </c>
      <c r="R1955" s="87" t="str" cm="1">
        <f t="array" ref="R1955">INDEX(_xlfn.TEXTSPLIT(CENSO[[#This Row],[NOME CIENTIFICO]]," "),1)</f>
        <v>Piptadenia</v>
      </c>
      <c r="S1955" s="98" t="s">
        <v>1004</v>
      </c>
      <c r="T1955" s="87">
        <f>_xlfn.MINIFS(CENSO[DAP (cm)],CENSO[NOME CIENTIFICO],CENSO[[#This Row],[NOME CIENTIFICO]])</f>
        <v>39.788735772973837</v>
      </c>
      <c r="U19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55" s="87" t="str">
        <f>IF(CENSO[[#This Row],[DAP (cm)]]&lt;CENSO[[#This Row],[DMCE (cm)]],"DAP &lt; DMCE","DAP ≥ DMCE")</f>
        <v>DAP ≥ DMCE</v>
      </c>
      <c r="W1955" s="87" t="str">
        <f>IF(CENSO[[#This Row],[DAP (cm)]]&gt;200, "Superior", "Inferior")</f>
        <v>Inferior</v>
      </c>
      <c r="X1955" s="87" t="str">
        <f>VLOOKUP(CENSO[[#This Row],[NOME COMUM]],ESPECIES[],4,FALSE)</f>
        <v>Não</v>
      </c>
      <c r="Y1955" s="87" t="str">
        <f>IF(IFERROR(VLOOKUP(CENSO[[#This Row],[NOME COMUM]],COMERCIAIS[],2, FALSE), "Não") &lt;&gt; "Não", "Sim", "Não")</f>
        <v>Sim</v>
      </c>
      <c r="Z1955" s="133">
        <f>CENSO[[#This Row],[g (m²)]]/SUM(AEEF[AEEF-UT])</f>
        <v>4.8168723643460915E-4</v>
      </c>
      <c r="AA1955" s="133">
        <f>CENSO[[#This Row],[v (m³)]]/SUM(AEEF[AEEF-UT])</f>
        <v>5.394897048067622E-3</v>
      </c>
    </row>
    <row r="1956" spans="1:27" ht="14">
      <c r="A1956" s="86">
        <v>1</v>
      </c>
      <c r="B1956" s="86">
        <v>1</v>
      </c>
      <c r="C1956" s="63">
        <v>59</v>
      </c>
      <c r="D1956" s="63">
        <v>1955</v>
      </c>
      <c r="E1956" s="63" t="str">
        <f>VLOOKUP(CENSO[[#This Row],[NOME COMUM]],ESPECIES[],2,FALSE)</f>
        <v>Piptadenia suaveolens Miq.</v>
      </c>
      <c r="F1956" s="64" t="s">
        <v>22</v>
      </c>
      <c r="G1956" s="64">
        <v>173</v>
      </c>
      <c r="H1956" s="97">
        <f>CENSO[[#This Row],[CAP (cm)]]/PI()</f>
        <v>55.067610309795789</v>
      </c>
      <c r="I1956" s="64">
        <v>14</v>
      </c>
      <c r="J1956" s="96">
        <f>(PI()*(CENSO[[#This Row],[DAP (cm)]]^2))/40000</f>
        <v>0.23816741458986682</v>
      </c>
      <c r="K1956" s="96">
        <f>CENSO[[#This Row],[g (m²)]]*CENSO[[#This Row],[H (m)]]*0.7</f>
        <v>2.3340406629806947</v>
      </c>
      <c r="L1956" s="64">
        <v>2</v>
      </c>
      <c r="M1956" s="65">
        <v>367025.4</v>
      </c>
      <c r="N1956" s="87">
        <v>9707290.4000000004</v>
      </c>
      <c r="O1956" s="87" t="s">
        <v>1228</v>
      </c>
      <c r="P1956" s="87" t="str">
        <f>VLOOKUP(CENSO[[#This Row],[DAP (cm)]],CD[],2,TRUE)</f>
        <v>TORA</v>
      </c>
      <c r="Q1956" s="87" t="str">
        <f>VLOOKUP(CENSO[[#This Row],[DAP (cm)]],DD[],2,TRUE)</f>
        <v>50├ 60</v>
      </c>
      <c r="R1956" s="87" t="str" cm="1">
        <f t="array" ref="R1956">INDEX(_xlfn.TEXTSPLIT(CENSO[[#This Row],[NOME CIENTIFICO]]," "),1)</f>
        <v>Piptadenia</v>
      </c>
      <c r="S1956" s="98" t="s">
        <v>1004</v>
      </c>
      <c r="T1956" s="87">
        <f>_xlfn.MINIFS(CENSO[DAP (cm)],CENSO[NOME CIENTIFICO],CENSO[[#This Row],[NOME CIENTIFICO]])</f>
        <v>39.788735772973837</v>
      </c>
      <c r="U19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56" s="87" t="str">
        <f>IF(CENSO[[#This Row],[DAP (cm)]]&lt;CENSO[[#This Row],[DMCE (cm)]],"DAP &lt; DMCE","DAP ≥ DMCE")</f>
        <v>DAP ≥ DMCE</v>
      </c>
      <c r="W1956" s="87" t="str">
        <f>IF(CENSO[[#This Row],[DAP (cm)]]&gt;200, "Superior", "Inferior")</f>
        <v>Inferior</v>
      </c>
      <c r="X1956" s="87" t="str">
        <f>VLOOKUP(CENSO[[#This Row],[NOME COMUM]],ESPECIES[],4,FALSE)</f>
        <v>Não</v>
      </c>
      <c r="Y1956" s="87" t="str">
        <f>IF(IFERROR(VLOOKUP(CENSO[[#This Row],[NOME COMUM]],COMERCIAIS[],2, FALSE), "Não") &lt;&gt; "Não", "Sim", "Não")</f>
        <v>Sim</v>
      </c>
      <c r="Z1956" s="133">
        <f>CENSO[[#This Row],[g (m²)]]/SUM(AEEF[AEEF-UT])</f>
        <v>4.1670763380886292E-4</v>
      </c>
      <c r="AA1956" s="133">
        <f>CENSO[[#This Row],[v (m³)]]/SUM(AEEF[AEEF-UT])</f>
        <v>4.0837348113268567E-3</v>
      </c>
    </row>
    <row r="1957" spans="1:27" ht="14">
      <c r="A1957" s="86">
        <v>1</v>
      </c>
      <c r="B1957" s="86">
        <v>1</v>
      </c>
      <c r="C1957" s="63">
        <v>59</v>
      </c>
      <c r="D1957" s="63">
        <v>1956</v>
      </c>
      <c r="E1957" s="63" t="str">
        <f>VLOOKUP(CENSO[[#This Row],[NOME COMUM]],ESPECIES[],2,FALSE)</f>
        <v>Cordia umbraculifera DC.</v>
      </c>
      <c r="F1957" s="64" t="s">
        <v>92</v>
      </c>
      <c r="G1957" s="64">
        <v>190</v>
      </c>
      <c r="H1957" s="97">
        <f>CENSO[[#This Row],[CAP (cm)]]/PI()</f>
        <v>60.478878374920228</v>
      </c>
      <c r="I1957" s="64">
        <v>18</v>
      </c>
      <c r="J1957" s="96">
        <f>(PI()*(CENSO[[#This Row],[DAP (cm)]]^2))/40000</f>
        <v>0.28727467228087106</v>
      </c>
      <c r="K1957" s="96">
        <f>CENSO[[#This Row],[g (m²)]]*CENSO[[#This Row],[H (m)]]*0.7</f>
        <v>3.6196608707389748</v>
      </c>
      <c r="L1957" s="64">
        <v>1</v>
      </c>
      <c r="M1957" s="65">
        <v>367034</v>
      </c>
      <c r="N1957" s="87">
        <v>9707308.1999999899</v>
      </c>
      <c r="O1957" s="87" t="s">
        <v>1227</v>
      </c>
      <c r="P1957" s="87" t="str">
        <f>VLOOKUP(CENSO[[#This Row],[DAP (cm)]],CD[],2,TRUE)</f>
        <v>TORA</v>
      </c>
      <c r="Q1957" s="87" t="str">
        <f>VLOOKUP(CENSO[[#This Row],[DAP (cm)]],DD[],2,TRUE)</f>
        <v>60├ 70</v>
      </c>
      <c r="R1957" s="87" t="str" cm="1">
        <f t="array" ref="R1957">INDEX(_xlfn.TEXTSPLIT(CENSO[[#This Row],[NOME CIENTIFICO]]," "),1)</f>
        <v>Cordia</v>
      </c>
      <c r="S1957" s="98" t="s">
        <v>1004</v>
      </c>
      <c r="T1957" s="87">
        <f>_xlfn.MINIFS(CENSO[DAP (cm)],CENSO[NOME CIENTIFICO],CENSO[[#This Row],[NOME CIENTIFICO]])</f>
        <v>42.335214862444161</v>
      </c>
      <c r="U19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1957" s="87" t="str">
        <f>IF(CENSO[[#This Row],[DAP (cm)]]&lt;CENSO[[#This Row],[DMCE (cm)]],"DAP &lt; DMCE","DAP ≥ DMCE")</f>
        <v>DAP ≥ DMCE</v>
      </c>
      <c r="W1957" s="87" t="str">
        <f>IF(CENSO[[#This Row],[DAP (cm)]]&gt;200, "Superior", "Inferior")</f>
        <v>Inferior</v>
      </c>
      <c r="X1957" s="87" t="str">
        <f>VLOOKUP(CENSO[[#This Row],[NOME COMUM]],ESPECIES[],4,FALSE)</f>
        <v>Não</v>
      </c>
      <c r="Y1957" s="87" t="str">
        <f>IF(IFERROR(VLOOKUP(CENSO[[#This Row],[NOME COMUM]],COMERCIAIS[],2, FALSE), "Não") &lt;&gt; "Não", "Sim", "Não")</f>
        <v>Não</v>
      </c>
      <c r="Z1957" s="133">
        <f>CENSO[[#This Row],[g (m²)]]/SUM(AEEF[AEEF-UT])</f>
        <v>5.0262773833071434E-4</v>
      </c>
      <c r="AA1957" s="133">
        <f>CENSO[[#This Row],[v (m³)]]/SUM(AEEF[AEEF-UT])</f>
        <v>6.3331095029669987E-3</v>
      </c>
    </row>
    <row r="1958" spans="1:27" ht="14">
      <c r="A1958" s="86">
        <v>1</v>
      </c>
      <c r="B1958" s="86">
        <v>1</v>
      </c>
      <c r="C1958" s="63">
        <v>59</v>
      </c>
      <c r="D1958" s="63">
        <v>1957</v>
      </c>
      <c r="E1958" s="63" t="str">
        <f>VLOOKUP(CENSO[[#This Row],[NOME COMUM]],ESPECIES[],2,FALSE)</f>
        <v>Tachigali myrmecophila Ducke</v>
      </c>
      <c r="F1958" s="64" t="s">
        <v>14</v>
      </c>
      <c r="G1958" s="64">
        <v>240</v>
      </c>
      <c r="H1958" s="97">
        <f>CENSO[[#This Row],[CAP (cm)]]/PI()</f>
        <v>76.394372684109769</v>
      </c>
      <c r="I1958" s="64">
        <v>17</v>
      </c>
      <c r="J1958" s="96">
        <f>(PI()*(CENSO[[#This Row],[DAP (cm)]]^2))/40000</f>
        <v>0.45836623610465865</v>
      </c>
      <c r="K1958" s="96">
        <f>CENSO[[#This Row],[g (m²)]]*CENSO[[#This Row],[H (m)]]*0.7</f>
        <v>5.4545582096454375</v>
      </c>
      <c r="L1958" s="64">
        <v>2</v>
      </c>
      <c r="M1958" s="65">
        <v>367014.2</v>
      </c>
      <c r="N1958" s="87">
        <v>9707335.0999999903</v>
      </c>
      <c r="O1958" s="87" t="s">
        <v>1228</v>
      </c>
      <c r="P1958" s="87" t="str">
        <f>VLOOKUP(CENSO[[#This Row],[DAP (cm)]],CD[],2,TRUE)</f>
        <v>TORA</v>
      </c>
      <c r="Q1958" s="87" t="str">
        <f>VLOOKUP(CENSO[[#This Row],[DAP (cm)]],DD[],2,TRUE)</f>
        <v>70├ 80</v>
      </c>
      <c r="R1958" s="87" t="str" cm="1">
        <f t="array" ref="R1958">INDEX(_xlfn.TEXTSPLIT(CENSO[[#This Row],[NOME CIENTIFICO]]," "),1)</f>
        <v>Tachigali</v>
      </c>
      <c r="S1958" s="98" t="s">
        <v>1004</v>
      </c>
      <c r="T1958" s="87">
        <f>_xlfn.MINIFS(CENSO[DAP (cm)],CENSO[NOME CIENTIFICO],CENSO[[#This Row],[NOME CIENTIFICO]])</f>
        <v>39.152116000606256</v>
      </c>
      <c r="U19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58" s="87" t="str">
        <f>IF(CENSO[[#This Row],[DAP (cm)]]&lt;CENSO[[#This Row],[DMCE (cm)]],"DAP &lt; DMCE","DAP ≥ DMCE")</f>
        <v>DAP ≥ DMCE</v>
      </c>
      <c r="W1958" s="87" t="str">
        <f>IF(CENSO[[#This Row],[DAP (cm)]]&gt;200, "Superior", "Inferior")</f>
        <v>Inferior</v>
      </c>
      <c r="X1958" s="87" t="str">
        <f>VLOOKUP(CENSO[[#This Row],[NOME COMUM]],ESPECIES[],4,FALSE)</f>
        <v>Não</v>
      </c>
      <c r="Y1958" s="87" t="str">
        <f>IF(IFERROR(VLOOKUP(CENSO[[#This Row],[NOME COMUM]],COMERCIAIS[],2, FALSE), "Não") &lt;&gt; "Não", "Sim", "Não")</f>
        <v>Sim</v>
      </c>
      <c r="Z1958" s="133">
        <f>CENSO[[#This Row],[g (m²)]]/SUM(AEEF[AEEF-UT])</f>
        <v>8.0197666836147232E-4</v>
      </c>
      <c r="AA1958" s="133">
        <f>CENSO[[#This Row],[v (m³)]]/SUM(AEEF[AEEF-UT])</f>
        <v>9.5435223535015202E-3</v>
      </c>
    </row>
    <row r="1959" spans="1:27" ht="14">
      <c r="A1959" s="86">
        <v>1</v>
      </c>
      <c r="B1959" s="86">
        <v>1</v>
      </c>
      <c r="C1959" s="63">
        <v>59</v>
      </c>
      <c r="D1959" s="63">
        <v>1958</v>
      </c>
      <c r="E1959" s="63" t="str">
        <f>VLOOKUP(CENSO[[#This Row],[NOME COMUM]],ESPECIES[],2,FALSE)</f>
        <v>Couratari guianensis Aubl.</v>
      </c>
      <c r="F1959" s="64" t="s">
        <v>6</v>
      </c>
      <c r="G1959" s="64">
        <v>196</v>
      </c>
      <c r="H1959" s="97">
        <f>CENSO[[#This Row],[CAP (cm)]]/PI()</f>
        <v>62.388737692022971</v>
      </c>
      <c r="I1959" s="64">
        <v>20</v>
      </c>
      <c r="J1959" s="96">
        <f>(PI()*(CENSO[[#This Row],[DAP (cm)]]^2))/40000</f>
        <v>0.30570481469091254</v>
      </c>
      <c r="K1959" s="96">
        <f>CENSO[[#This Row],[g (m²)]]*CENSO[[#This Row],[H (m)]]*0.7</f>
        <v>4.2798674056727748</v>
      </c>
      <c r="L1959" s="64">
        <v>2</v>
      </c>
      <c r="M1959" s="65">
        <v>366968.9</v>
      </c>
      <c r="N1959" s="87">
        <v>9707379.4000000004</v>
      </c>
      <c r="O1959" s="87" t="s">
        <v>1228</v>
      </c>
      <c r="P1959" s="87" t="str">
        <f>VLOOKUP(CENSO[[#This Row],[DAP (cm)]],CD[],2,TRUE)</f>
        <v>TORA</v>
      </c>
      <c r="Q1959" s="87" t="str">
        <f>VLOOKUP(CENSO[[#This Row],[DAP (cm)]],DD[],2,TRUE)</f>
        <v>60├ 70</v>
      </c>
      <c r="R1959" s="87" t="str" cm="1">
        <f t="array" ref="R1959">INDEX(_xlfn.TEXTSPLIT(CENSO[[#This Row],[NOME CIENTIFICO]]," "),1)</f>
        <v>Couratari</v>
      </c>
      <c r="S1959" s="98" t="s">
        <v>1004</v>
      </c>
      <c r="T1959" s="87">
        <f>_xlfn.MINIFS(CENSO[DAP (cm)],CENSO[NOME CIENTIFICO],CENSO[[#This Row],[NOME CIENTIFICO]])</f>
        <v>38.833806114422465</v>
      </c>
      <c r="U19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59" s="87" t="str">
        <f>IF(CENSO[[#This Row],[DAP (cm)]]&lt;CENSO[[#This Row],[DMCE (cm)]],"DAP &lt; DMCE","DAP ≥ DMCE")</f>
        <v>DAP ≥ DMCE</v>
      </c>
      <c r="W1959" s="87" t="str">
        <f>IF(CENSO[[#This Row],[DAP (cm)]]&gt;200, "Superior", "Inferior")</f>
        <v>Inferior</v>
      </c>
      <c r="X1959" s="87" t="str">
        <f>VLOOKUP(CENSO[[#This Row],[NOME COMUM]],ESPECIES[],4,FALSE)</f>
        <v>Não</v>
      </c>
      <c r="Y1959" s="87" t="str">
        <f>IF(IFERROR(VLOOKUP(CENSO[[#This Row],[NOME COMUM]],COMERCIAIS[],2, FALSE), "Não") &lt;&gt; "Não", "Sim", "Não")</f>
        <v>Sim</v>
      </c>
      <c r="Z1959" s="133">
        <f>CENSO[[#This Row],[g (m²)]]/SUM(AEEF[AEEF-UT])</f>
        <v>5.3487388353774844E-4</v>
      </c>
      <c r="AA1959" s="133">
        <f>CENSO[[#This Row],[v (m³)]]/SUM(AEEF[AEEF-UT])</f>
        <v>7.4882343695284771E-3</v>
      </c>
    </row>
    <row r="1960" spans="1:27" ht="14">
      <c r="A1960" s="86">
        <v>1</v>
      </c>
      <c r="B1960" s="86">
        <v>1</v>
      </c>
      <c r="C1960" s="63">
        <v>59</v>
      </c>
      <c r="D1960" s="63">
        <v>1959</v>
      </c>
      <c r="E1960" s="63" t="str">
        <f>VLOOKUP(CENSO[[#This Row],[NOME COMUM]],ESPECIES[],2,FALSE)</f>
        <v>Apuleia leiocarpa (Vogel) J.F.Macbr.</v>
      </c>
      <c r="F1960" s="64" t="s">
        <v>51</v>
      </c>
      <c r="G1960" s="64">
        <v>430</v>
      </c>
      <c r="H1960" s="97">
        <f>CENSO[[#This Row],[CAP (cm)]]/PI()</f>
        <v>136.87325105903</v>
      </c>
      <c r="I1960" s="64">
        <v>20</v>
      </c>
      <c r="J1960" s="96">
        <f>(PI()*(CENSO[[#This Row],[DAP (cm)]]^2))/40000</f>
        <v>1.4713874488845726</v>
      </c>
      <c r="K1960" s="96">
        <f>CENSO[[#This Row],[g (m²)]]*CENSO[[#This Row],[H (m)]]*0.7</f>
        <v>20.599424284384014</v>
      </c>
      <c r="L1960" s="64">
        <v>1</v>
      </c>
      <c r="M1960" s="65">
        <v>366961.5</v>
      </c>
      <c r="N1960" s="87">
        <v>9707384.5999999903</v>
      </c>
      <c r="O1960" s="87" t="s">
        <v>1228</v>
      </c>
      <c r="P1960" s="87" t="str">
        <f>VLOOKUP(CENSO[[#This Row],[DAP (cm)]],CD[],2,TRUE)</f>
        <v>TORA</v>
      </c>
      <c r="Q1960" s="87" t="str">
        <f>VLOOKUP(CENSO[[#This Row],[DAP (cm)]],DD[],2,TRUE)</f>
        <v>130├ 140</v>
      </c>
      <c r="R1960" s="87" t="str" cm="1">
        <f t="array" ref="R1960">INDEX(_xlfn.TEXTSPLIT(CENSO[[#This Row],[NOME CIENTIFICO]]," "),1)</f>
        <v>Apuleia</v>
      </c>
      <c r="S1960" s="98" t="s">
        <v>1004</v>
      </c>
      <c r="T1960" s="87">
        <f>_xlfn.MINIFS(CENSO[DAP (cm)],CENSO[NOME CIENTIFICO],CENSO[[#This Row],[NOME CIENTIFICO]])</f>
        <v>39.788735772973837</v>
      </c>
      <c r="U19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60" s="87" t="str">
        <f>IF(CENSO[[#This Row],[DAP (cm)]]&lt;CENSO[[#This Row],[DMCE (cm)]],"DAP &lt; DMCE","DAP ≥ DMCE")</f>
        <v>DAP ≥ DMCE</v>
      </c>
      <c r="W1960" s="87" t="str">
        <f>IF(CENSO[[#This Row],[DAP (cm)]]&gt;200, "Superior", "Inferior")</f>
        <v>Inferior</v>
      </c>
      <c r="X1960" s="87" t="str">
        <f>VLOOKUP(CENSO[[#This Row],[NOME COMUM]],ESPECIES[],4,FALSE)</f>
        <v>Não</v>
      </c>
      <c r="Y1960" s="87" t="str">
        <f>IF(IFERROR(VLOOKUP(CENSO[[#This Row],[NOME COMUM]],COMERCIAIS[],2, FALSE), "Não") &lt;&gt; "Não", "Sim", "Não")</f>
        <v>Sim</v>
      </c>
      <c r="Z1960" s="133">
        <f>CENSO[[#This Row],[g (m²)]]/SUM(AEEF[AEEF-UT])</f>
        <v>2.574400798264518E-3</v>
      </c>
      <c r="AA1960" s="133">
        <f>CENSO[[#This Row],[v (m³)]]/SUM(AEEF[AEEF-UT])</f>
        <v>3.6041611175703245E-2</v>
      </c>
    </row>
    <row r="1961" spans="1:27" ht="14">
      <c r="A1961" s="86">
        <v>1</v>
      </c>
      <c r="B1961" s="86">
        <v>1</v>
      </c>
      <c r="C1961" s="63">
        <v>59</v>
      </c>
      <c r="D1961" s="63">
        <v>1960</v>
      </c>
      <c r="E1961" s="63" t="str">
        <f>VLOOKUP(CENSO[[#This Row],[NOME COMUM]],ESPECIES[],2,FALSE)</f>
        <v>Tachigali myrmecophila Ducke</v>
      </c>
      <c r="F1961" s="64" t="s">
        <v>14</v>
      </c>
      <c r="G1961" s="64">
        <v>170</v>
      </c>
      <c r="H1961" s="97">
        <f>CENSO[[#This Row],[CAP (cm)]]/PI()</f>
        <v>54.112680651244418</v>
      </c>
      <c r="I1961" s="64">
        <v>14</v>
      </c>
      <c r="J1961" s="96">
        <f>(PI()*(CENSO[[#This Row],[DAP (cm)]]^2))/40000</f>
        <v>0.2299788927677888</v>
      </c>
      <c r="K1961" s="96">
        <f>CENSO[[#This Row],[g (m²)]]*CENSO[[#This Row],[H (m)]]*0.7</f>
        <v>2.2537931491243302</v>
      </c>
      <c r="L1961" s="64">
        <v>1</v>
      </c>
      <c r="M1961" s="65">
        <v>366880.2</v>
      </c>
      <c r="N1961" s="87">
        <v>9707458</v>
      </c>
      <c r="O1961" s="87" t="s">
        <v>1228</v>
      </c>
      <c r="P1961" s="87" t="str">
        <f>VLOOKUP(CENSO[[#This Row],[DAP (cm)]],CD[],2,TRUE)</f>
        <v>TORA</v>
      </c>
      <c r="Q1961" s="87" t="str">
        <f>VLOOKUP(CENSO[[#This Row],[DAP (cm)]],DD[],2,TRUE)</f>
        <v>50├ 60</v>
      </c>
      <c r="R1961" s="87" t="str" cm="1">
        <f t="array" ref="R1961">INDEX(_xlfn.TEXTSPLIT(CENSO[[#This Row],[NOME CIENTIFICO]]," "),1)</f>
        <v>Tachigali</v>
      </c>
      <c r="S1961" s="98" t="s">
        <v>1004</v>
      </c>
      <c r="T1961" s="87">
        <f>_xlfn.MINIFS(CENSO[DAP (cm)],CENSO[NOME CIENTIFICO],CENSO[[#This Row],[NOME CIENTIFICO]])</f>
        <v>39.152116000606256</v>
      </c>
      <c r="U19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61" s="87" t="str">
        <f>IF(CENSO[[#This Row],[DAP (cm)]]&lt;CENSO[[#This Row],[DMCE (cm)]],"DAP &lt; DMCE","DAP ≥ DMCE")</f>
        <v>DAP ≥ DMCE</v>
      </c>
      <c r="W1961" s="87" t="str">
        <f>IF(CENSO[[#This Row],[DAP (cm)]]&gt;200, "Superior", "Inferior")</f>
        <v>Inferior</v>
      </c>
      <c r="X1961" s="87" t="str">
        <f>VLOOKUP(CENSO[[#This Row],[NOME COMUM]],ESPECIES[],4,FALSE)</f>
        <v>Não</v>
      </c>
      <c r="Y1961" s="87" t="str">
        <f>IF(IFERROR(VLOOKUP(CENSO[[#This Row],[NOME COMUM]],COMERCIAIS[],2, FALSE), "Não") &lt;&gt; "Não", "Sim", "Não")</f>
        <v>Sim</v>
      </c>
      <c r="Z1961" s="133">
        <f>CENSO[[#This Row],[g (m²)]]/SUM(AEEF[AEEF-UT])</f>
        <v>4.0238065478553035E-4</v>
      </c>
      <c r="AA1961" s="133">
        <f>CENSO[[#This Row],[v (m³)]]/SUM(AEEF[AEEF-UT])</f>
        <v>3.9433304168981975E-3</v>
      </c>
    </row>
    <row r="1962" spans="1:27" ht="14">
      <c r="A1962" s="86">
        <v>1</v>
      </c>
      <c r="B1962" s="86">
        <v>1</v>
      </c>
      <c r="C1962" s="63">
        <v>59</v>
      </c>
      <c r="D1962" s="63">
        <v>1961</v>
      </c>
      <c r="E1962" s="63" t="str">
        <f>VLOOKUP(CENSO[[#This Row],[NOME COMUM]],ESPECIES[],2,FALSE)</f>
        <v>Astronium lecointei Ducke</v>
      </c>
      <c r="F1962" s="64" t="s">
        <v>5</v>
      </c>
      <c r="G1962" s="64">
        <v>213</v>
      </c>
      <c r="H1962" s="97">
        <f>CENSO[[#This Row],[CAP (cm)]]/PI()</f>
        <v>67.800005757147417</v>
      </c>
      <c r="I1962" s="64">
        <v>24</v>
      </c>
      <c r="J1962" s="96">
        <f>(PI()*(CENSO[[#This Row],[DAP (cm)]]^2))/40000</f>
        <v>0.36103503065681003</v>
      </c>
      <c r="K1962" s="96">
        <f>CENSO[[#This Row],[g (m²)]]*CENSO[[#This Row],[H (m)]]*0.7</f>
        <v>6.0653885150344085</v>
      </c>
      <c r="L1962" s="64">
        <v>1</v>
      </c>
      <c r="M1962" s="65">
        <v>366772.7</v>
      </c>
      <c r="N1962" s="87">
        <v>9707532.3000000007</v>
      </c>
      <c r="O1962" s="87" t="s">
        <v>1228</v>
      </c>
      <c r="P1962" s="87" t="str">
        <f>VLOOKUP(CENSO[[#This Row],[DAP (cm)]],CD[],2,TRUE)</f>
        <v>TORA</v>
      </c>
      <c r="Q1962" s="87" t="str">
        <f>VLOOKUP(CENSO[[#This Row],[DAP (cm)]],DD[],2,TRUE)</f>
        <v>60├ 70</v>
      </c>
      <c r="R1962" s="87" t="str" cm="1">
        <f t="array" ref="R1962">INDEX(_xlfn.TEXTSPLIT(CENSO[[#This Row],[NOME CIENTIFICO]]," "),1)</f>
        <v>Astronium</v>
      </c>
      <c r="S1962" s="98" t="s">
        <v>1004</v>
      </c>
      <c r="T1962" s="87">
        <f>_xlfn.MINIFS(CENSO[DAP (cm)],CENSO[NOME CIENTIFICO],CENSO[[#This Row],[NOME CIENTIFICO]])</f>
        <v>40.107045659157627</v>
      </c>
      <c r="U19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962" s="87" t="str">
        <f>IF(CENSO[[#This Row],[DAP (cm)]]&lt;CENSO[[#This Row],[DMCE (cm)]],"DAP &lt; DMCE","DAP ≥ DMCE")</f>
        <v>DAP ≥ DMCE</v>
      </c>
      <c r="W1962" s="87" t="str">
        <f>IF(CENSO[[#This Row],[DAP (cm)]]&gt;200, "Superior", "Inferior")</f>
        <v>Inferior</v>
      </c>
      <c r="X1962" s="87" t="str">
        <f>VLOOKUP(CENSO[[#This Row],[NOME COMUM]],ESPECIES[],4,FALSE)</f>
        <v>Não</v>
      </c>
      <c r="Y1962" s="87" t="str">
        <f>IF(IFERROR(VLOOKUP(CENSO[[#This Row],[NOME COMUM]],COMERCIAIS[],2, FALSE), "Não") &lt;&gt; "Não", "Sim", "Não")</f>
        <v>Sim</v>
      </c>
      <c r="Z1962" s="133">
        <f>CENSO[[#This Row],[g (m²)]]/SUM(AEEF[AEEF-UT])</f>
        <v>6.3168193518909092E-4</v>
      </c>
      <c r="AA1962" s="133">
        <f>CENSO[[#This Row],[v (m³)]]/SUM(AEEF[AEEF-UT])</f>
        <v>1.0612256511176726E-2</v>
      </c>
    </row>
    <row r="1963" spans="1:27" ht="14">
      <c r="A1963" s="86">
        <v>1</v>
      </c>
      <c r="B1963" s="86">
        <v>1</v>
      </c>
      <c r="C1963" s="63">
        <v>59</v>
      </c>
      <c r="D1963" s="63">
        <v>1962</v>
      </c>
      <c r="E1963" s="63" t="str">
        <f>VLOOKUP(CENSO[[#This Row],[NOME COMUM]],ESPECIES[],2,FALSE)</f>
        <v>Anacardium giganteum Hanck ex Engl.</v>
      </c>
      <c r="F1963" s="64" t="s">
        <v>47</v>
      </c>
      <c r="G1963" s="64">
        <v>234</v>
      </c>
      <c r="H1963" s="97">
        <f>CENSO[[#This Row],[CAP (cm)]]/PI()</f>
        <v>74.484513367007025</v>
      </c>
      <c r="I1963" s="64">
        <v>19</v>
      </c>
      <c r="J1963" s="96">
        <f>(PI()*(CENSO[[#This Row],[DAP (cm)]]^2))/40000</f>
        <v>0.43573440319699114</v>
      </c>
      <c r="K1963" s="96">
        <f>CENSO[[#This Row],[g (m²)]]*CENSO[[#This Row],[H (m)]]*0.7</f>
        <v>5.7952675625199825</v>
      </c>
      <c r="L1963" s="64">
        <v>1</v>
      </c>
      <c r="M1963" s="65">
        <v>366721</v>
      </c>
      <c r="N1963" s="87">
        <v>9707556.8000000007</v>
      </c>
      <c r="O1963" s="87" t="s">
        <v>1227</v>
      </c>
      <c r="P1963" s="87" t="str">
        <f>VLOOKUP(CENSO[[#This Row],[DAP (cm)]],CD[],2,TRUE)</f>
        <v>TORA</v>
      </c>
      <c r="Q1963" s="87" t="str">
        <f>VLOOKUP(CENSO[[#This Row],[DAP (cm)]],DD[],2,TRUE)</f>
        <v>70├ 80</v>
      </c>
      <c r="R1963" s="87" t="str" cm="1">
        <f t="array" ref="R1963">INDEX(_xlfn.TEXTSPLIT(CENSO[[#This Row],[NOME CIENTIFICO]]," "),1)</f>
        <v>Anacardium</v>
      </c>
      <c r="S1963" s="98" t="s">
        <v>1004</v>
      </c>
      <c r="T1963" s="87">
        <f>_xlfn.MINIFS(CENSO[DAP (cm)],CENSO[NOME CIENTIFICO],CENSO[[#This Row],[NOME CIENTIFICO]])</f>
        <v>57.295779513082323</v>
      </c>
      <c r="U19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67.295779513082323</v>
      </c>
      <c r="V1963" s="87" t="str">
        <f>IF(CENSO[[#This Row],[DAP (cm)]]&lt;CENSO[[#This Row],[DMCE (cm)]],"DAP &lt; DMCE","DAP ≥ DMCE")</f>
        <v>DAP ≥ DMCE</v>
      </c>
      <c r="W1963" s="87" t="str">
        <f>IF(CENSO[[#This Row],[DAP (cm)]]&gt;200, "Superior", "Inferior")</f>
        <v>Inferior</v>
      </c>
      <c r="X1963" s="87" t="str">
        <f>VLOOKUP(CENSO[[#This Row],[NOME COMUM]],ESPECIES[],4,FALSE)</f>
        <v>Não</v>
      </c>
      <c r="Y1963" s="87" t="str">
        <f>IF(IFERROR(VLOOKUP(CENSO[[#This Row],[NOME COMUM]],COMERCIAIS[],2, FALSE), "Não") &lt;&gt; "Não", "Sim", "Não")</f>
        <v>Não</v>
      </c>
      <c r="Z1963" s="133">
        <f>CENSO[[#This Row],[g (m²)]]/SUM(AEEF[AEEF-UT])</f>
        <v>7.6237907036112468E-4</v>
      </c>
      <c r="AA1963" s="133">
        <f>CENSO[[#This Row],[v (m³)]]/SUM(AEEF[AEEF-UT])</f>
        <v>1.0139641635802958E-2</v>
      </c>
    </row>
    <row r="1964" spans="1:27" ht="14">
      <c r="A1964" s="86">
        <v>1</v>
      </c>
      <c r="B1964" s="86">
        <v>1</v>
      </c>
      <c r="C1964" s="63">
        <v>59</v>
      </c>
      <c r="D1964" s="63">
        <v>1963</v>
      </c>
      <c r="E1964" s="63" t="str">
        <f>VLOOKUP(CENSO[[#This Row],[NOME COMUM]],ESPECIES[],2,FALSE)</f>
        <v>Apuleia leiocarpa (Vogel) J.F.Macbr.</v>
      </c>
      <c r="F1964" s="64" t="s">
        <v>51</v>
      </c>
      <c r="G1964" s="64">
        <v>400</v>
      </c>
      <c r="H1964" s="97">
        <f>CENSO[[#This Row],[CAP (cm)]]/PI()</f>
        <v>127.32395447351627</v>
      </c>
      <c r="I1964" s="64">
        <v>21</v>
      </c>
      <c r="J1964" s="96">
        <f>(PI()*(CENSO[[#This Row],[DAP (cm)]]^2))/40000</f>
        <v>1.2732395447351625</v>
      </c>
      <c r="K1964" s="96">
        <f>CENSO[[#This Row],[g (m²)]]*CENSO[[#This Row],[H (m)]]*0.7</f>
        <v>18.716621307606889</v>
      </c>
      <c r="L1964" s="64">
        <v>1</v>
      </c>
      <c r="M1964" s="65">
        <v>366723.4</v>
      </c>
      <c r="N1964" s="87">
        <v>9707560</v>
      </c>
      <c r="O1964" s="87" t="s">
        <v>1228</v>
      </c>
      <c r="P1964" s="87" t="str">
        <f>VLOOKUP(CENSO[[#This Row],[DAP (cm)]],CD[],2,TRUE)</f>
        <v>TORA</v>
      </c>
      <c r="Q1964" s="87" t="str">
        <f>VLOOKUP(CENSO[[#This Row],[DAP (cm)]],DD[],2,TRUE)</f>
        <v>120├ 130</v>
      </c>
      <c r="R1964" s="87" t="str" cm="1">
        <f t="array" ref="R1964">INDEX(_xlfn.TEXTSPLIT(CENSO[[#This Row],[NOME CIENTIFICO]]," "),1)</f>
        <v>Apuleia</v>
      </c>
      <c r="S1964" s="98" t="s">
        <v>1004</v>
      </c>
      <c r="T1964" s="87">
        <f>_xlfn.MINIFS(CENSO[DAP (cm)],CENSO[NOME CIENTIFICO],CENSO[[#This Row],[NOME CIENTIFICO]])</f>
        <v>39.788735772973837</v>
      </c>
      <c r="U19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64" s="87" t="str">
        <f>IF(CENSO[[#This Row],[DAP (cm)]]&lt;CENSO[[#This Row],[DMCE (cm)]],"DAP &lt; DMCE","DAP ≥ DMCE")</f>
        <v>DAP ≥ DMCE</v>
      </c>
      <c r="W1964" s="87" t="str">
        <f>IF(CENSO[[#This Row],[DAP (cm)]]&gt;200, "Superior", "Inferior")</f>
        <v>Inferior</v>
      </c>
      <c r="X1964" s="87" t="str">
        <f>VLOOKUP(CENSO[[#This Row],[NOME COMUM]],ESPECIES[],4,FALSE)</f>
        <v>Não</v>
      </c>
      <c r="Y1964" s="87" t="str">
        <f>IF(IFERROR(VLOOKUP(CENSO[[#This Row],[NOME COMUM]],COMERCIAIS[],2, FALSE), "Não") &lt;&gt; "Não", "Sim", "Não")</f>
        <v>Sim</v>
      </c>
      <c r="Z1964" s="133">
        <f>CENSO[[#This Row],[g (m²)]]/SUM(AEEF[AEEF-UT])</f>
        <v>2.2277129676707558E-3</v>
      </c>
      <c r="AA1964" s="133">
        <f>CENSO[[#This Row],[v (m³)]]/SUM(AEEF[AEEF-UT])</f>
        <v>3.2747380624760111E-2</v>
      </c>
    </row>
    <row r="1965" spans="1:27" ht="14">
      <c r="A1965" s="86">
        <v>1</v>
      </c>
      <c r="B1965" s="86">
        <v>1</v>
      </c>
      <c r="C1965" s="63">
        <v>59</v>
      </c>
      <c r="D1965" s="63">
        <v>1964</v>
      </c>
      <c r="E1965" s="63" t="str">
        <f>VLOOKUP(CENSO[[#This Row],[NOME COMUM]],ESPECIES[],2,FALSE)</f>
        <v>Piptadenia suaveolens Miq.</v>
      </c>
      <c r="F1965" s="64" t="s">
        <v>22</v>
      </c>
      <c r="G1965" s="64">
        <v>210</v>
      </c>
      <c r="H1965" s="97">
        <f>CENSO[[#This Row],[CAP (cm)]]/PI()</f>
        <v>66.845076098596039</v>
      </c>
      <c r="I1965" s="64">
        <v>14</v>
      </c>
      <c r="J1965" s="96">
        <f>(PI()*(CENSO[[#This Row],[DAP (cm)]]^2))/40000</f>
        <v>0.35093664951762915</v>
      </c>
      <c r="K1965" s="96">
        <f>CENSO[[#This Row],[g (m²)]]*CENSO[[#This Row],[H (m)]]*0.7</f>
        <v>3.4391791652727659</v>
      </c>
      <c r="L1965" s="64">
        <v>1</v>
      </c>
      <c r="M1965" s="65">
        <v>366732.59999999899</v>
      </c>
      <c r="N1965" s="87">
        <v>9707571.9000000004</v>
      </c>
      <c r="O1965" s="87" t="s">
        <v>1228</v>
      </c>
      <c r="P1965" s="87" t="str">
        <f>VLOOKUP(CENSO[[#This Row],[DAP (cm)]],CD[],2,TRUE)</f>
        <v>TORA</v>
      </c>
      <c r="Q1965" s="87" t="str">
        <f>VLOOKUP(CENSO[[#This Row],[DAP (cm)]],DD[],2,TRUE)</f>
        <v>60├ 70</v>
      </c>
      <c r="R1965" s="87" t="str" cm="1">
        <f t="array" ref="R1965">INDEX(_xlfn.TEXTSPLIT(CENSO[[#This Row],[NOME CIENTIFICO]]," "),1)</f>
        <v>Piptadenia</v>
      </c>
      <c r="S1965" s="98" t="s">
        <v>1004</v>
      </c>
      <c r="T1965" s="87">
        <f>_xlfn.MINIFS(CENSO[DAP (cm)],CENSO[NOME CIENTIFICO],CENSO[[#This Row],[NOME CIENTIFICO]])</f>
        <v>39.788735772973837</v>
      </c>
      <c r="U19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65" s="87" t="str">
        <f>IF(CENSO[[#This Row],[DAP (cm)]]&lt;CENSO[[#This Row],[DMCE (cm)]],"DAP &lt; DMCE","DAP ≥ DMCE")</f>
        <v>DAP ≥ DMCE</v>
      </c>
      <c r="W1965" s="87" t="str">
        <f>IF(CENSO[[#This Row],[DAP (cm)]]&gt;200, "Superior", "Inferior")</f>
        <v>Inferior</v>
      </c>
      <c r="X1965" s="87" t="str">
        <f>VLOOKUP(CENSO[[#This Row],[NOME COMUM]],ESPECIES[],4,FALSE)</f>
        <v>Não</v>
      </c>
      <c r="Y1965" s="87" t="str">
        <f>IF(IFERROR(VLOOKUP(CENSO[[#This Row],[NOME COMUM]],COMERCIAIS[],2, FALSE), "Não") &lt;&gt; "Não", "Sim", "Não")</f>
        <v>Sim</v>
      </c>
      <c r="Z1965" s="133">
        <f>CENSO[[#This Row],[g (m²)]]/SUM(AEEF[AEEF-UT])</f>
        <v>6.1401338671425204E-4</v>
      </c>
      <c r="AA1965" s="133">
        <f>CENSO[[#This Row],[v (m³)]]/SUM(AEEF[AEEF-UT])</f>
        <v>6.0173311897996698E-3</v>
      </c>
    </row>
    <row r="1966" spans="1:27" ht="14">
      <c r="A1966" s="86">
        <v>1</v>
      </c>
      <c r="B1966" s="86">
        <v>1</v>
      </c>
      <c r="C1966" s="63">
        <v>59</v>
      </c>
      <c r="D1966" s="63">
        <v>1965</v>
      </c>
      <c r="E1966" s="63" t="str">
        <f>VLOOKUP(CENSO[[#This Row],[NOME COMUM]],ESPECIES[],2,FALSE)</f>
        <v>Tachigali myrmecophila Ducke</v>
      </c>
      <c r="F1966" s="64" t="s">
        <v>14</v>
      </c>
      <c r="G1966" s="64">
        <v>210</v>
      </c>
      <c r="H1966" s="97">
        <f>CENSO[[#This Row],[CAP (cm)]]/PI()</f>
        <v>66.845076098596039</v>
      </c>
      <c r="I1966" s="64">
        <v>12</v>
      </c>
      <c r="J1966" s="96">
        <f>(PI()*(CENSO[[#This Row],[DAP (cm)]]^2))/40000</f>
        <v>0.35093664951762915</v>
      </c>
      <c r="K1966" s="96">
        <f>CENSO[[#This Row],[g (m²)]]*CENSO[[#This Row],[H (m)]]*0.7</f>
        <v>2.9478678559480849</v>
      </c>
      <c r="L1966" s="64">
        <v>1</v>
      </c>
      <c r="M1966" s="65">
        <v>366713.7</v>
      </c>
      <c r="N1966" s="87">
        <v>9707568.5999999903</v>
      </c>
      <c r="O1966" s="87" t="s">
        <v>1228</v>
      </c>
      <c r="P1966" s="87" t="str">
        <f>VLOOKUP(CENSO[[#This Row],[DAP (cm)]],CD[],2,TRUE)</f>
        <v>TORA</v>
      </c>
      <c r="Q1966" s="87" t="str">
        <f>VLOOKUP(CENSO[[#This Row],[DAP (cm)]],DD[],2,TRUE)</f>
        <v>60├ 70</v>
      </c>
      <c r="R1966" s="87" t="str" cm="1">
        <f t="array" ref="R1966">INDEX(_xlfn.TEXTSPLIT(CENSO[[#This Row],[NOME CIENTIFICO]]," "),1)</f>
        <v>Tachigali</v>
      </c>
      <c r="S1966" s="98" t="s">
        <v>1004</v>
      </c>
      <c r="T1966" s="87">
        <f>_xlfn.MINIFS(CENSO[DAP (cm)],CENSO[NOME CIENTIFICO],CENSO[[#This Row],[NOME CIENTIFICO]])</f>
        <v>39.152116000606256</v>
      </c>
      <c r="U19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66" s="87" t="str">
        <f>IF(CENSO[[#This Row],[DAP (cm)]]&lt;CENSO[[#This Row],[DMCE (cm)]],"DAP &lt; DMCE","DAP ≥ DMCE")</f>
        <v>DAP ≥ DMCE</v>
      </c>
      <c r="W1966" s="87" t="str">
        <f>IF(CENSO[[#This Row],[DAP (cm)]]&gt;200, "Superior", "Inferior")</f>
        <v>Inferior</v>
      </c>
      <c r="X1966" s="87" t="str">
        <f>VLOOKUP(CENSO[[#This Row],[NOME COMUM]],ESPECIES[],4,FALSE)</f>
        <v>Não</v>
      </c>
      <c r="Y1966" s="87" t="str">
        <f>IF(IFERROR(VLOOKUP(CENSO[[#This Row],[NOME COMUM]],COMERCIAIS[],2, FALSE), "Não") &lt;&gt; "Não", "Sim", "Não")</f>
        <v>Sim</v>
      </c>
      <c r="Z1966" s="133">
        <f>CENSO[[#This Row],[g (m²)]]/SUM(AEEF[AEEF-UT])</f>
        <v>6.1401338671425204E-4</v>
      </c>
      <c r="AA1966" s="133">
        <f>CENSO[[#This Row],[v (m³)]]/SUM(AEEF[AEEF-UT])</f>
        <v>5.1577124483997167E-3</v>
      </c>
    </row>
    <row r="1967" spans="1:27" ht="14">
      <c r="A1967" s="86">
        <v>1</v>
      </c>
      <c r="B1967" s="86">
        <v>1</v>
      </c>
      <c r="C1967" s="63">
        <v>59</v>
      </c>
      <c r="D1967" s="63">
        <v>1966</v>
      </c>
      <c r="E1967" s="63" t="str">
        <f>VLOOKUP(CENSO[[#This Row],[NOME COMUM]],ESPECIES[],2,FALSE)</f>
        <v>Tachigali myrmecophila Ducke</v>
      </c>
      <c r="F1967" s="64" t="s">
        <v>14</v>
      </c>
      <c r="G1967" s="64">
        <v>196</v>
      </c>
      <c r="H1967" s="97">
        <f>CENSO[[#This Row],[CAP (cm)]]/PI()</f>
        <v>62.388737692022971</v>
      </c>
      <c r="I1967" s="64">
        <v>17</v>
      </c>
      <c r="J1967" s="96">
        <f>(PI()*(CENSO[[#This Row],[DAP (cm)]]^2))/40000</f>
        <v>0.30570481469091254</v>
      </c>
      <c r="K1967" s="96">
        <f>CENSO[[#This Row],[g (m²)]]*CENSO[[#This Row],[H (m)]]*0.7</f>
        <v>3.637887294821859</v>
      </c>
      <c r="L1967" s="64">
        <v>1</v>
      </c>
      <c r="M1967" s="65">
        <v>366706.299999999</v>
      </c>
      <c r="N1967" s="87">
        <v>9707559</v>
      </c>
      <c r="O1967" s="87" t="s">
        <v>1228</v>
      </c>
      <c r="P1967" s="87" t="str">
        <f>VLOOKUP(CENSO[[#This Row],[DAP (cm)]],CD[],2,TRUE)</f>
        <v>TORA</v>
      </c>
      <c r="Q1967" s="87" t="str">
        <f>VLOOKUP(CENSO[[#This Row],[DAP (cm)]],DD[],2,TRUE)</f>
        <v>60├ 70</v>
      </c>
      <c r="R1967" s="87" t="str" cm="1">
        <f t="array" ref="R1967">INDEX(_xlfn.TEXTSPLIT(CENSO[[#This Row],[NOME CIENTIFICO]]," "),1)</f>
        <v>Tachigali</v>
      </c>
      <c r="S1967" s="98" t="s">
        <v>1004</v>
      </c>
      <c r="T1967" s="87">
        <f>_xlfn.MINIFS(CENSO[DAP (cm)],CENSO[NOME CIENTIFICO],CENSO[[#This Row],[NOME CIENTIFICO]])</f>
        <v>39.152116000606256</v>
      </c>
      <c r="U19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67" s="87" t="str">
        <f>IF(CENSO[[#This Row],[DAP (cm)]]&lt;CENSO[[#This Row],[DMCE (cm)]],"DAP &lt; DMCE","DAP ≥ DMCE")</f>
        <v>DAP ≥ DMCE</v>
      </c>
      <c r="W1967" s="87" t="str">
        <f>IF(CENSO[[#This Row],[DAP (cm)]]&gt;200, "Superior", "Inferior")</f>
        <v>Inferior</v>
      </c>
      <c r="X1967" s="87" t="str">
        <f>VLOOKUP(CENSO[[#This Row],[NOME COMUM]],ESPECIES[],4,FALSE)</f>
        <v>Não</v>
      </c>
      <c r="Y1967" s="87" t="str">
        <f>IF(IFERROR(VLOOKUP(CENSO[[#This Row],[NOME COMUM]],COMERCIAIS[],2, FALSE), "Não") &lt;&gt; "Não", "Sim", "Não")</f>
        <v>Sim</v>
      </c>
      <c r="Z1967" s="133">
        <f>CENSO[[#This Row],[g (m²)]]/SUM(AEEF[AEEF-UT])</f>
        <v>5.3487388353774844E-4</v>
      </c>
      <c r="AA1967" s="133">
        <f>CENSO[[#This Row],[v (m³)]]/SUM(AEEF[AEEF-UT])</f>
        <v>6.3649992140992068E-3</v>
      </c>
    </row>
    <row r="1968" spans="1:27" ht="14">
      <c r="A1968" s="86">
        <v>1</v>
      </c>
      <c r="B1968" s="86">
        <v>1</v>
      </c>
      <c r="C1968" s="63">
        <v>59</v>
      </c>
      <c r="D1968" s="63">
        <v>1967</v>
      </c>
      <c r="E1968" s="63" t="str">
        <f>VLOOKUP(CENSO[[#This Row],[NOME COMUM]],ESPECIES[],2,FALSE)</f>
        <v>Couratari guianensis Aubl.</v>
      </c>
      <c r="F1968" s="64" t="s">
        <v>6</v>
      </c>
      <c r="G1968" s="64">
        <v>185</v>
      </c>
      <c r="H1968" s="97">
        <f>CENSO[[#This Row],[CAP (cm)]]/PI()</f>
        <v>58.887328944001275</v>
      </c>
      <c r="I1968" s="64">
        <v>23</v>
      </c>
      <c r="J1968" s="96">
        <f>(PI()*(CENSO[[#This Row],[DAP (cm)]]^2))/40000</f>
        <v>0.27235389636600588</v>
      </c>
      <c r="K1968" s="96">
        <f>CENSO[[#This Row],[g (m²)]]*CENSO[[#This Row],[H (m)]]*0.7</f>
        <v>4.3848977314926945</v>
      </c>
      <c r="L1968" s="64">
        <v>1</v>
      </c>
      <c r="M1968" s="65">
        <v>366666.7</v>
      </c>
      <c r="N1968" s="87">
        <v>9707594.3000000007</v>
      </c>
      <c r="O1968" s="87" t="s">
        <v>1228</v>
      </c>
      <c r="P1968" s="87" t="str">
        <f>VLOOKUP(CENSO[[#This Row],[DAP (cm)]],CD[],2,TRUE)</f>
        <v>TORA</v>
      </c>
      <c r="Q1968" s="87" t="str">
        <f>VLOOKUP(CENSO[[#This Row],[DAP (cm)]],DD[],2,TRUE)</f>
        <v>50├ 60</v>
      </c>
      <c r="R1968" s="87" t="str" cm="1">
        <f t="array" ref="R1968">INDEX(_xlfn.TEXTSPLIT(CENSO[[#This Row],[NOME CIENTIFICO]]," "),1)</f>
        <v>Couratari</v>
      </c>
      <c r="S1968" s="98" t="s">
        <v>1004</v>
      </c>
      <c r="T1968" s="87">
        <f>_xlfn.MINIFS(CENSO[DAP (cm)],CENSO[NOME CIENTIFICO],CENSO[[#This Row],[NOME CIENTIFICO]])</f>
        <v>38.833806114422465</v>
      </c>
      <c r="U19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68" s="87" t="str">
        <f>IF(CENSO[[#This Row],[DAP (cm)]]&lt;CENSO[[#This Row],[DMCE (cm)]],"DAP &lt; DMCE","DAP ≥ DMCE")</f>
        <v>DAP ≥ DMCE</v>
      </c>
      <c r="W1968" s="87" t="str">
        <f>IF(CENSO[[#This Row],[DAP (cm)]]&gt;200, "Superior", "Inferior")</f>
        <v>Inferior</v>
      </c>
      <c r="X1968" s="87" t="str">
        <f>VLOOKUP(CENSO[[#This Row],[NOME COMUM]],ESPECIES[],4,FALSE)</f>
        <v>Não</v>
      </c>
      <c r="Y1968" s="87" t="str">
        <f>IF(IFERROR(VLOOKUP(CENSO[[#This Row],[NOME COMUM]],COMERCIAIS[],2, FALSE), "Não") &lt;&gt; "Não", "Sim", "Não")</f>
        <v>Sim</v>
      </c>
      <c r="Z1968" s="133">
        <f>CENSO[[#This Row],[g (m²)]]/SUM(AEEF[AEEF-UT])</f>
        <v>4.7652172699082262E-4</v>
      </c>
      <c r="AA1968" s="133">
        <f>CENSO[[#This Row],[v (m³)]]/SUM(AEEF[AEEF-UT])</f>
        <v>7.6719998045522439E-3</v>
      </c>
    </row>
    <row r="1969" spans="1:27" ht="14">
      <c r="A1969" s="86">
        <v>1</v>
      </c>
      <c r="B1969" s="86">
        <v>1</v>
      </c>
      <c r="C1969" s="63">
        <v>59</v>
      </c>
      <c r="D1969" s="63">
        <v>1968</v>
      </c>
      <c r="E1969" s="63" t="str">
        <f>VLOOKUP(CENSO[[#This Row],[NOME COMUM]],ESPECIES[],2,FALSE)</f>
        <v>Lecythis chartacea O.Berg</v>
      </c>
      <c r="F1969" s="64" t="s">
        <v>31</v>
      </c>
      <c r="G1969" s="64">
        <v>183</v>
      </c>
      <c r="H1969" s="97">
        <f>CENSO[[#This Row],[CAP (cm)]]/PI()</f>
        <v>58.250709171633694</v>
      </c>
      <c r="I1969" s="64">
        <v>20</v>
      </c>
      <c r="J1969" s="96">
        <f>(PI()*(CENSO[[#This Row],[DAP (cm)]]^2))/40000</f>
        <v>0.26649699446022412</v>
      </c>
      <c r="K1969" s="96">
        <f>CENSO[[#This Row],[g (m²)]]*CENSO[[#This Row],[H (m)]]*0.7</f>
        <v>3.7309579224431371</v>
      </c>
      <c r="L1969" s="64">
        <v>1</v>
      </c>
      <c r="M1969" s="65">
        <v>366678.299999999</v>
      </c>
      <c r="N1969" s="87">
        <v>9707609.5</v>
      </c>
      <c r="O1969" s="87" t="s">
        <v>1228</v>
      </c>
      <c r="P1969" s="87" t="str">
        <f>VLOOKUP(CENSO[[#This Row],[DAP (cm)]],CD[],2,TRUE)</f>
        <v>TORA</v>
      </c>
      <c r="Q1969" s="87" t="str">
        <f>VLOOKUP(CENSO[[#This Row],[DAP (cm)]],DD[],2,TRUE)</f>
        <v>50├ 60</v>
      </c>
      <c r="R1969" s="87" t="str" cm="1">
        <f t="array" ref="R1969">INDEX(_xlfn.TEXTSPLIT(CENSO[[#This Row],[NOME CIENTIFICO]]," "),1)</f>
        <v>Lecythis</v>
      </c>
      <c r="S1969" s="98" t="s">
        <v>1004</v>
      </c>
      <c r="T1969" s="87">
        <f>_xlfn.MINIFS(CENSO[DAP (cm)],CENSO[NOME CIENTIFICO],CENSO[[#This Row],[NOME CIENTIFICO]])</f>
        <v>38.833806114422465</v>
      </c>
      <c r="U19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69" s="87" t="str">
        <f>IF(CENSO[[#This Row],[DAP (cm)]]&lt;CENSO[[#This Row],[DMCE (cm)]],"DAP &lt; DMCE","DAP ≥ DMCE")</f>
        <v>DAP ≥ DMCE</v>
      </c>
      <c r="W1969" s="87" t="str">
        <f>IF(CENSO[[#This Row],[DAP (cm)]]&gt;200, "Superior", "Inferior")</f>
        <v>Inferior</v>
      </c>
      <c r="X1969" s="87" t="str">
        <f>VLOOKUP(CENSO[[#This Row],[NOME COMUM]],ESPECIES[],4,FALSE)</f>
        <v>Não</v>
      </c>
      <c r="Y1969" s="87" t="str">
        <f>IF(IFERROR(VLOOKUP(CENSO[[#This Row],[NOME COMUM]],COMERCIAIS[],2, FALSE), "Não") &lt;&gt; "Não", "Sim", "Não")</f>
        <v>Sim</v>
      </c>
      <c r="Z1969" s="133">
        <f>CENSO[[#This Row],[g (m²)]]/SUM(AEEF[AEEF-UT])</f>
        <v>4.6627424733953712E-4</v>
      </c>
      <c r="AA1969" s="133">
        <f>CENSO[[#This Row],[v (m³)]]/SUM(AEEF[AEEF-UT])</f>
        <v>6.5278394627535192E-3</v>
      </c>
    </row>
    <row r="1970" spans="1:27" ht="14">
      <c r="A1970" s="86">
        <v>1</v>
      </c>
      <c r="B1970" s="86">
        <v>1</v>
      </c>
      <c r="C1970" s="63">
        <v>59</v>
      </c>
      <c r="D1970" s="63">
        <v>1969</v>
      </c>
      <c r="E1970" s="63" t="str">
        <f>VLOOKUP(CENSO[[#This Row],[NOME COMUM]],ESPECIES[],2,FALSE)</f>
        <v>Couratari guianensis Aubl.</v>
      </c>
      <c r="F1970" s="64" t="s">
        <v>6</v>
      </c>
      <c r="G1970" s="64">
        <v>197</v>
      </c>
      <c r="H1970" s="97">
        <f>CENSO[[#This Row],[CAP (cm)]]/PI()</f>
        <v>62.707047578206762</v>
      </c>
      <c r="I1970" s="64">
        <v>23</v>
      </c>
      <c r="J1970" s="96">
        <f>(PI()*(CENSO[[#This Row],[DAP (cm)]]^2))/40000</f>
        <v>0.30883220932266825</v>
      </c>
      <c r="K1970" s="96">
        <f>CENSO[[#This Row],[g (m²)]]*CENSO[[#This Row],[H (m)]]*0.7</f>
        <v>4.9721985700949585</v>
      </c>
      <c r="L1970" s="64">
        <v>1</v>
      </c>
      <c r="M1970" s="65">
        <v>366641.2</v>
      </c>
      <c r="N1970" s="87">
        <v>9707616.9000000004</v>
      </c>
      <c r="O1970" s="87" t="s">
        <v>1228</v>
      </c>
      <c r="P1970" s="87" t="str">
        <f>VLOOKUP(CENSO[[#This Row],[DAP (cm)]],CD[],2,TRUE)</f>
        <v>TORA</v>
      </c>
      <c r="Q1970" s="87" t="str">
        <f>VLOOKUP(CENSO[[#This Row],[DAP (cm)]],DD[],2,TRUE)</f>
        <v>60├ 70</v>
      </c>
      <c r="R1970" s="87" t="str" cm="1">
        <f t="array" ref="R1970">INDEX(_xlfn.TEXTSPLIT(CENSO[[#This Row],[NOME CIENTIFICO]]," "),1)</f>
        <v>Couratari</v>
      </c>
      <c r="S1970" s="98" t="s">
        <v>1004</v>
      </c>
      <c r="T1970" s="87">
        <f>_xlfn.MINIFS(CENSO[DAP (cm)],CENSO[NOME CIENTIFICO],CENSO[[#This Row],[NOME CIENTIFICO]])</f>
        <v>38.833806114422465</v>
      </c>
      <c r="U19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70" s="87" t="str">
        <f>IF(CENSO[[#This Row],[DAP (cm)]]&lt;CENSO[[#This Row],[DMCE (cm)]],"DAP &lt; DMCE","DAP ≥ DMCE")</f>
        <v>DAP ≥ DMCE</v>
      </c>
      <c r="W1970" s="87" t="str">
        <f>IF(CENSO[[#This Row],[DAP (cm)]]&gt;200, "Superior", "Inferior")</f>
        <v>Inferior</v>
      </c>
      <c r="X1970" s="87" t="str">
        <f>VLOOKUP(CENSO[[#This Row],[NOME COMUM]],ESPECIES[],4,FALSE)</f>
        <v>Não</v>
      </c>
      <c r="Y1970" s="87" t="str">
        <f>IF(IFERROR(VLOOKUP(CENSO[[#This Row],[NOME COMUM]],COMERCIAIS[],2, FALSE), "Não") &lt;&gt; "Não", "Sim", "Não")</f>
        <v>Sim</v>
      </c>
      <c r="Z1970" s="133">
        <f>CENSO[[#This Row],[g (m²)]]/SUM(AEEF[AEEF-UT])</f>
        <v>5.403457035145897E-4</v>
      </c>
      <c r="AA1970" s="133">
        <f>CENSO[[#This Row],[v (m³)]]/SUM(AEEF[AEEF-UT])</f>
        <v>8.6995658265848937E-3</v>
      </c>
    </row>
    <row r="1971" spans="1:27" ht="14">
      <c r="A1971" s="86">
        <v>1</v>
      </c>
      <c r="B1971" s="86">
        <v>1</v>
      </c>
      <c r="C1971" s="63">
        <v>59</v>
      </c>
      <c r="D1971" s="63">
        <v>1970</v>
      </c>
      <c r="E1971" s="63" t="str">
        <f>VLOOKUP(CENSO[[#This Row],[NOME COMUM]],ESPECIES[],2,FALSE)</f>
        <v>Pouteria sp.</v>
      </c>
      <c r="F1971" s="64" t="s">
        <v>83</v>
      </c>
      <c r="G1971" s="64">
        <v>160</v>
      </c>
      <c r="H1971" s="97">
        <f>CENSO[[#This Row],[CAP (cm)]]/PI()</f>
        <v>50.929581789406512</v>
      </c>
      <c r="I1971" s="64">
        <v>20</v>
      </c>
      <c r="J1971" s="96">
        <f>(PI()*(CENSO[[#This Row],[DAP (cm)]]^2))/40000</f>
        <v>0.20371832715762608</v>
      </c>
      <c r="K1971" s="96">
        <f>CENSO[[#This Row],[g (m²)]]*CENSO[[#This Row],[H (m)]]*0.7</f>
        <v>2.852056580206765</v>
      </c>
      <c r="L1971" s="64">
        <v>1</v>
      </c>
      <c r="M1971" s="65">
        <v>366640</v>
      </c>
      <c r="N1971" s="87">
        <v>9707615.3000000007</v>
      </c>
      <c r="O1971" s="87" t="s">
        <v>1227</v>
      </c>
      <c r="P1971" s="87" t="str">
        <f>VLOOKUP(CENSO[[#This Row],[DAP (cm)]],CD[],2,TRUE)</f>
        <v>TORA</v>
      </c>
      <c r="Q1971" s="87" t="str">
        <f>VLOOKUP(CENSO[[#This Row],[DAP (cm)]],DD[],2,TRUE)</f>
        <v>50├ 60</v>
      </c>
      <c r="R1971" s="87" t="str" cm="1">
        <f t="array" ref="R1971">INDEX(_xlfn.TEXTSPLIT(CENSO[[#This Row],[NOME CIENTIFICO]]," "),1)</f>
        <v>Pouteria</v>
      </c>
      <c r="S1971" s="98" t="s">
        <v>1004</v>
      </c>
      <c r="T1971" s="87">
        <f>_xlfn.MINIFS(CENSO[DAP (cm)],CENSO[NOME CIENTIFICO],CENSO[[#This Row],[NOME CIENTIFICO]])</f>
        <v>39.788735772973837</v>
      </c>
      <c r="U19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71" s="87" t="str">
        <f>IF(CENSO[[#This Row],[DAP (cm)]]&lt;CENSO[[#This Row],[DMCE (cm)]],"DAP &lt; DMCE","DAP ≥ DMCE")</f>
        <v>DAP ≥ DMCE</v>
      </c>
      <c r="W1971" s="87" t="str">
        <f>IF(CENSO[[#This Row],[DAP (cm)]]&gt;200, "Superior", "Inferior")</f>
        <v>Inferior</v>
      </c>
      <c r="X1971" s="87" t="str">
        <f>VLOOKUP(CENSO[[#This Row],[NOME COMUM]],ESPECIES[],4,FALSE)</f>
        <v>Não</v>
      </c>
      <c r="Y1971" s="87" t="str">
        <f>IF(IFERROR(VLOOKUP(CENSO[[#This Row],[NOME COMUM]],COMERCIAIS[],2, FALSE), "Não") &lt;&gt; "Não", "Sim", "Não")</f>
        <v>Não</v>
      </c>
      <c r="Z1971" s="133">
        <f>CENSO[[#This Row],[g (m²)]]/SUM(AEEF[AEEF-UT])</f>
        <v>3.5643407482732108E-4</v>
      </c>
      <c r="AA1971" s="133">
        <f>CENSO[[#This Row],[v (m³)]]/SUM(AEEF[AEEF-UT])</f>
        <v>4.9900770475824942E-3</v>
      </c>
    </row>
    <row r="1972" spans="1:27" ht="14">
      <c r="A1972" s="86">
        <v>1</v>
      </c>
      <c r="B1972" s="86">
        <v>1</v>
      </c>
      <c r="C1972" s="63">
        <v>59</v>
      </c>
      <c r="D1972" s="63">
        <v>1971</v>
      </c>
      <c r="E1972" s="63" t="str">
        <f>VLOOKUP(CENSO[[#This Row],[NOME COMUM]],ESPECIES[],2,FALSE)</f>
        <v>Astronium lecointei Ducke</v>
      </c>
      <c r="F1972" s="64" t="s">
        <v>5</v>
      </c>
      <c r="G1972" s="64">
        <v>190</v>
      </c>
      <c r="H1972" s="97">
        <f>CENSO[[#This Row],[CAP (cm)]]/PI()</f>
        <v>60.478878374920228</v>
      </c>
      <c r="I1972" s="64">
        <v>19</v>
      </c>
      <c r="J1972" s="96">
        <f>(PI()*(CENSO[[#This Row],[DAP (cm)]]^2))/40000</f>
        <v>0.28727467228087106</v>
      </c>
      <c r="K1972" s="96">
        <f>CENSO[[#This Row],[g (m²)]]*CENSO[[#This Row],[H (m)]]*0.7</f>
        <v>3.8207531413355849</v>
      </c>
      <c r="L1972" s="64">
        <v>1</v>
      </c>
      <c r="M1972" s="65">
        <v>366599</v>
      </c>
      <c r="N1972" s="87">
        <v>9707656.5</v>
      </c>
      <c r="O1972" s="87" t="s">
        <v>1228</v>
      </c>
      <c r="P1972" s="87" t="str">
        <f>VLOOKUP(CENSO[[#This Row],[DAP (cm)]],CD[],2,TRUE)</f>
        <v>TORA</v>
      </c>
      <c r="Q1972" s="87" t="str">
        <f>VLOOKUP(CENSO[[#This Row],[DAP (cm)]],DD[],2,TRUE)</f>
        <v>60├ 70</v>
      </c>
      <c r="R1972" s="87" t="str" cm="1">
        <f t="array" ref="R1972">INDEX(_xlfn.TEXTSPLIT(CENSO[[#This Row],[NOME CIENTIFICO]]," "),1)</f>
        <v>Astronium</v>
      </c>
      <c r="S1972" s="98" t="s">
        <v>1004</v>
      </c>
      <c r="T1972" s="87">
        <f>_xlfn.MINIFS(CENSO[DAP (cm)],CENSO[NOME CIENTIFICO],CENSO[[#This Row],[NOME CIENTIFICO]])</f>
        <v>40.107045659157627</v>
      </c>
      <c r="U19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972" s="87" t="str">
        <f>IF(CENSO[[#This Row],[DAP (cm)]]&lt;CENSO[[#This Row],[DMCE (cm)]],"DAP &lt; DMCE","DAP ≥ DMCE")</f>
        <v>DAP ≥ DMCE</v>
      </c>
      <c r="W1972" s="87" t="str">
        <f>IF(CENSO[[#This Row],[DAP (cm)]]&gt;200, "Superior", "Inferior")</f>
        <v>Inferior</v>
      </c>
      <c r="X1972" s="87" t="str">
        <f>VLOOKUP(CENSO[[#This Row],[NOME COMUM]],ESPECIES[],4,FALSE)</f>
        <v>Não</v>
      </c>
      <c r="Y1972" s="87" t="str">
        <f>IF(IFERROR(VLOOKUP(CENSO[[#This Row],[NOME COMUM]],COMERCIAIS[],2, FALSE), "Não") &lt;&gt; "Não", "Sim", "Não")</f>
        <v>Sim</v>
      </c>
      <c r="Z1972" s="133">
        <f>CENSO[[#This Row],[g (m²)]]/SUM(AEEF[AEEF-UT])</f>
        <v>5.0262773833071434E-4</v>
      </c>
      <c r="AA1972" s="133">
        <f>CENSO[[#This Row],[v (m³)]]/SUM(AEEF[AEEF-UT])</f>
        <v>6.6849489197985E-3</v>
      </c>
    </row>
    <row r="1973" spans="1:27" ht="14">
      <c r="A1973" s="86">
        <v>1</v>
      </c>
      <c r="B1973" s="86">
        <v>1</v>
      </c>
      <c r="C1973" s="63">
        <v>59</v>
      </c>
      <c r="D1973" s="63">
        <v>1972</v>
      </c>
      <c r="E1973" s="63" t="str">
        <f>VLOOKUP(CENSO[[#This Row],[NOME COMUM]],ESPECIES[],2,FALSE)</f>
        <v>Cordia umbraculifera DC.</v>
      </c>
      <c r="F1973" s="64" t="s">
        <v>92</v>
      </c>
      <c r="G1973" s="64">
        <v>203</v>
      </c>
      <c r="H1973" s="97">
        <f>CENSO[[#This Row],[CAP (cm)]]/PI()</f>
        <v>64.616906895309512</v>
      </c>
      <c r="I1973" s="64">
        <v>21</v>
      </c>
      <c r="J1973" s="96">
        <f>(PI()*(CENSO[[#This Row],[DAP (cm)]]^2))/40000</f>
        <v>0.32793080249369577</v>
      </c>
      <c r="K1973" s="96">
        <f>CENSO[[#This Row],[g (m²)]]*CENSO[[#This Row],[H (m)]]*0.7</f>
        <v>4.8205827966573276</v>
      </c>
      <c r="L1973" s="64">
        <v>1</v>
      </c>
      <c r="M1973" s="65">
        <v>366567.5</v>
      </c>
      <c r="N1973" s="87">
        <v>9707685.0999999903</v>
      </c>
      <c r="O1973" s="87" t="s">
        <v>1227</v>
      </c>
      <c r="P1973" s="87" t="str">
        <f>VLOOKUP(CENSO[[#This Row],[DAP (cm)]],CD[],2,TRUE)</f>
        <v>TORA</v>
      </c>
      <c r="Q1973" s="87" t="str">
        <f>VLOOKUP(CENSO[[#This Row],[DAP (cm)]],DD[],2,TRUE)</f>
        <v>60├ 70</v>
      </c>
      <c r="R1973" s="87" t="str" cm="1">
        <f t="array" ref="R1973">INDEX(_xlfn.TEXTSPLIT(CENSO[[#This Row],[NOME CIENTIFICO]]," "),1)</f>
        <v>Cordia</v>
      </c>
      <c r="S1973" s="98" t="s">
        <v>1004</v>
      </c>
      <c r="T1973" s="87">
        <f>_xlfn.MINIFS(CENSO[DAP (cm)],CENSO[NOME CIENTIFICO],CENSO[[#This Row],[NOME CIENTIFICO]])</f>
        <v>42.335214862444161</v>
      </c>
      <c r="U19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1973" s="87" t="str">
        <f>IF(CENSO[[#This Row],[DAP (cm)]]&lt;CENSO[[#This Row],[DMCE (cm)]],"DAP &lt; DMCE","DAP ≥ DMCE")</f>
        <v>DAP ≥ DMCE</v>
      </c>
      <c r="W1973" s="87" t="str">
        <f>IF(CENSO[[#This Row],[DAP (cm)]]&gt;200, "Superior", "Inferior")</f>
        <v>Inferior</v>
      </c>
      <c r="X1973" s="87" t="str">
        <f>VLOOKUP(CENSO[[#This Row],[NOME COMUM]],ESPECIES[],4,FALSE)</f>
        <v>Não</v>
      </c>
      <c r="Y1973" s="87" t="str">
        <f>IF(IFERROR(VLOOKUP(CENSO[[#This Row],[NOME COMUM]],COMERCIAIS[],2, FALSE), "Não") &lt;&gt; "Não", "Sim", "Não")</f>
        <v>Não</v>
      </c>
      <c r="Z1973" s="133">
        <f>CENSO[[#This Row],[g (m²)]]/SUM(AEEF[AEEF-UT])</f>
        <v>5.7376139802965123E-4</v>
      </c>
      <c r="AA1973" s="133">
        <f>CENSO[[#This Row],[v (m³)]]/SUM(AEEF[AEEF-UT])</f>
        <v>8.4342925510358727E-3</v>
      </c>
    </row>
    <row r="1974" spans="1:27" ht="14">
      <c r="A1974" s="86">
        <v>1</v>
      </c>
      <c r="B1974" s="86">
        <v>1</v>
      </c>
      <c r="C1974" s="63">
        <v>59</v>
      </c>
      <c r="D1974" s="63">
        <v>1973</v>
      </c>
      <c r="E1974" s="63" t="str">
        <f>VLOOKUP(CENSO[[#This Row],[NOME COMUM]],ESPECIES[],2,FALSE)</f>
        <v>Piptadenia suaveolens Miq.</v>
      </c>
      <c r="F1974" s="64" t="s">
        <v>22</v>
      </c>
      <c r="G1974" s="64">
        <v>160</v>
      </c>
      <c r="H1974" s="97">
        <f>CENSO[[#This Row],[CAP (cm)]]/PI()</f>
        <v>50.929581789406512</v>
      </c>
      <c r="I1974" s="64">
        <v>14</v>
      </c>
      <c r="J1974" s="96">
        <f>(PI()*(CENSO[[#This Row],[DAP (cm)]]^2))/40000</f>
        <v>0.20371832715762608</v>
      </c>
      <c r="K1974" s="96">
        <f>CENSO[[#This Row],[g (m²)]]*CENSO[[#This Row],[H (m)]]*0.7</f>
        <v>1.9964396061447354</v>
      </c>
      <c r="L1974" s="64">
        <v>1</v>
      </c>
      <c r="M1974" s="65">
        <v>366539</v>
      </c>
      <c r="N1974" s="87">
        <v>9707718.5</v>
      </c>
      <c r="O1974" s="87" t="s">
        <v>1228</v>
      </c>
      <c r="P1974" s="87" t="str">
        <f>VLOOKUP(CENSO[[#This Row],[DAP (cm)]],CD[],2,TRUE)</f>
        <v>TORA</v>
      </c>
      <c r="Q1974" s="87" t="str">
        <f>VLOOKUP(CENSO[[#This Row],[DAP (cm)]],DD[],2,TRUE)</f>
        <v>50├ 60</v>
      </c>
      <c r="R1974" s="87" t="str" cm="1">
        <f t="array" ref="R1974">INDEX(_xlfn.TEXTSPLIT(CENSO[[#This Row],[NOME CIENTIFICO]]," "),1)</f>
        <v>Piptadenia</v>
      </c>
      <c r="S1974" s="98" t="s">
        <v>1004</v>
      </c>
      <c r="T1974" s="87">
        <f>_xlfn.MINIFS(CENSO[DAP (cm)],CENSO[NOME CIENTIFICO],CENSO[[#This Row],[NOME CIENTIFICO]])</f>
        <v>39.788735772973837</v>
      </c>
      <c r="U19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74" s="87" t="str">
        <f>IF(CENSO[[#This Row],[DAP (cm)]]&lt;CENSO[[#This Row],[DMCE (cm)]],"DAP &lt; DMCE","DAP ≥ DMCE")</f>
        <v>DAP ≥ DMCE</v>
      </c>
      <c r="W1974" s="87" t="str">
        <f>IF(CENSO[[#This Row],[DAP (cm)]]&gt;200, "Superior", "Inferior")</f>
        <v>Inferior</v>
      </c>
      <c r="X1974" s="87" t="str">
        <f>VLOOKUP(CENSO[[#This Row],[NOME COMUM]],ESPECIES[],4,FALSE)</f>
        <v>Não</v>
      </c>
      <c r="Y1974" s="87" t="str">
        <f>IF(IFERROR(VLOOKUP(CENSO[[#This Row],[NOME COMUM]],COMERCIAIS[],2, FALSE), "Não") &lt;&gt; "Não", "Sim", "Não")</f>
        <v>Sim</v>
      </c>
      <c r="Z1974" s="133">
        <f>CENSO[[#This Row],[g (m²)]]/SUM(AEEF[AEEF-UT])</f>
        <v>3.5643407482732108E-4</v>
      </c>
      <c r="AA1974" s="133">
        <f>CENSO[[#This Row],[v (m³)]]/SUM(AEEF[AEEF-UT])</f>
        <v>3.4930539333077461E-3</v>
      </c>
    </row>
    <row r="1975" spans="1:27" ht="14">
      <c r="A1975" s="86">
        <v>1</v>
      </c>
      <c r="B1975" s="86">
        <v>1</v>
      </c>
      <c r="C1975" s="63">
        <v>59</v>
      </c>
      <c r="D1975" s="63">
        <v>1974</v>
      </c>
      <c r="E1975" s="63" t="str">
        <f>VLOOKUP(CENSO[[#This Row],[NOME COMUM]],ESPECIES[],2,FALSE)</f>
        <v>Parkia pendula (Willd.) Benth. ex Walp.</v>
      </c>
      <c r="F1975" s="64" t="s">
        <v>24</v>
      </c>
      <c r="G1975" s="64">
        <v>290</v>
      </c>
      <c r="H1975" s="97">
        <f>CENSO[[#This Row],[CAP (cm)]]/PI()</f>
        <v>92.309866993299295</v>
      </c>
      <c r="I1975" s="64">
        <v>20</v>
      </c>
      <c r="J1975" s="96">
        <f>(PI()*(CENSO[[#This Row],[DAP (cm)]]^2))/40000</f>
        <v>0.6692465357014199</v>
      </c>
      <c r="K1975" s="96">
        <f>CENSO[[#This Row],[g (m²)]]*CENSO[[#This Row],[H (m)]]*0.7</f>
        <v>9.3694514998198777</v>
      </c>
      <c r="L1975" s="64">
        <v>1</v>
      </c>
      <c r="M1975" s="65">
        <v>366540.799999999</v>
      </c>
      <c r="N1975" s="87">
        <v>9707720.8000000007</v>
      </c>
      <c r="O1975" s="87" t="s">
        <v>1228</v>
      </c>
      <c r="P1975" s="87" t="str">
        <f>VLOOKUP(CENSO[[#This Row],[DAP (cm)]],CD[],2,TRUE)</f>
        <v>TORA</v>
      </c>
      <c r="Q1975" s="87" t="str">
        <f>VLOOKUP(CENSO[[#This Row],[DAP (cm)]],DD[],2,TRUE)</f>
        <v>90├ 100</v>
      </c>
      <c r="R1975" s="87" t="str" cm="1">
        <f t="array" ref="R1975">INDEX(_xlfn.TEXTSPLIT(CENSO[[#This Row],[NOME CIENTIFICO]]," "),1)</f>
        <v>Parkia</v>
      </c>
      <c r="S1975" s="98" t="s">
        <v>1004</v>
      </c>
      <c r="T1975" s="87">
        <f>_xlfn.MINIFS(CENSO[DAP (cm)],CENSO[NOME CIENTIFICO],CENSO[[#This Row],[NOME CIENTIFICO]])</f>
        <v>40.107045659157627</v>
      </c>
      <c r="U19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1975" s="87" t="str">
        <f>IF(CENSO[[#This Row],[DAP (cm)]]&lt;CENSO[[#This Row],[DMCE (cm)]],"DAP &lt; DMCE","DAP ≥ DMCE")</f>
        <v>DAP ≥ DMCE</v>
      </c>
      <c r="W1975" s="87" t="str">
        <f>IF(CENSO[[#This Row],[DAP (cm)]]&gt;200, "Superior", "Inferior")</f>
        <v>Inferior</v>
      </c>
      <c r="X1975" s="87" t="str">
        <f>VLOOKUP(CENSO[[#This Row],[NOME COMUM]],ESPECIES[],4,FALSE)</f>
        <v>Não</v>
      </c>
      <c r="Y1975" s="87" t="str">
        <f>IF(IFERROR(VLOOKUP(CENSO[[#This Row],[NOME COMUM]],COMERCIAIS[],2, FALSE), "Não") &lt;&gt; "Não", "Sim", "Não")</f>
        <v>Sim</v>
      </c>
      <c r="Z1975" s="133">
        <f>CENSO[[#This Row],[g (m²)]]/SUM(AEEF[AEEF-UT])</f>
        <v>1.1709416286319412E-3</v>
      </c>
      <c r="AA1975" s="133">
        <f>CENSO[[#This Row],[v (m³)]]/SUM(AEEF[AEEF-UT])</f>
        <v>1.6393182800847176E-2</v>
      </c>
    </row>
    <row r="1976" spans="1:27" ht="14">
      <c r="A1976" s="86">
        <v>1</v>
      </c>
      <c r="B1976" s="86">
        <v>1</v>
      </c>
      <c r="C1976" s="63">
        <v>59</v>
      </c>
      <c r="D1976" s="63">
        <v>1975</v>
      </c>
      <c r="E1976" s="63" t="str">
        <f>VLOOKUP(CENSO[[#This Row],[NOME COMUM]],ESPECIES[],2,FALSE)</f>
        <v>Tachigali myrmecophila Ducke</v>
      </c>
      <c r="F1976" s="64" t="s">
        <v>14</v>
      </c>
      <c r="G1976" s="64">
        <v>178</v>
      </c>
      <c r="H1976" s="97">
        <f>CENSO[[#This Row],[CAP (cm)]]/PI()</f>
        <v>56.659159740714742</v>
      </c>
      <c r="I1976" s="64">
        <v>16</v>
      </c>
      <c r="J1976" s="96">
        <f>(PI()*(CENSO[[#This Row],[DAP (cm)]]^2))/40000</f>
        <v>0.2521332608461806</v>
      </c>
      <c r="K1976" s="96">
        <f>CENSO[[#This Row],[g (m²)]]*CENSO[[#This Row],[H (m)]]*0.7</f>
        <v>2.8238925214772226</v>
      </c>
      <c r="L1976" s="64">
        <v>1</v>
      </c>
      <c r="M1976" s="65">
        <v>366536.9</v>
      </c>
      <c r="N1976" s="87">
        <v>9707719</v>
      </c>
      <c r="O1976" s="87" t="s">
        <v>1228</v>
      </c>
      <c r="P1976" s="87" t="str">
        <f>VLOOKUP(CENSO[[#This Row],[DAP (cm)]],CD[],2,TRUE)</f>
        <v>TORA</v>
      </c>
      <c r="Q1976" s="87" t="str">
        <f>VLOOKUP(CENSO[[#This Row],[DAP (cm)]],DD[],2,TRUE)</f>
        <v>50├ 60</v>
      </c>
      <c r="R1976" s="87" t="str" cm="1">
        <f t="array" ref="R1976">INDEX(_xlfn.TEXTSPLIT(CENSO[[#This Row],[NOME CIENTIFICO]]," "),1)</f>
        <v>Tachigali</v>
      </c>
      <c r="S1976" s="98" t="s">
        <v>1004</v>
      </c>
      <c r="T1976" s="87">
        <f>_xlfn.MINIFS(CENSO[DAP (cm)],CENSO[NOME CIENTIFICO],CENSO[[#This Row],[NOME CIENTIFICO]])</f>
        <v>39.152116000606256</v>
      </c>
      <c r="U19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76" s="87" t="str">
        <f>IF(CENSO[[#This Row],[DAP (cm)]]&lt;CENSO[[#This Row],[DMCE (cm)]],"DAP &lt; DMCE","DAP ≥ DMCE")</f>
        <v>DAP ≥ DMCE</v>
      </c>
      <c r="W1976" s="87" t="str">
        <f>IF(CENSO[[#This Row],[DAP (cm)]]&gt;200, "Superior", "Inferior")</f>
        <v>Inferior</v>
      </c>
      <c r="X1976" s="87" t="str">
        <f>VLOOKUP(CENSO[[#This Row],[NOME COMUM]],ESPECIES[],4,FALSE)</f>
        <v>Não</v>
      </c>
      <c r="Y1976" s="87" t="str">
        <f>IF(IFERROR(VLOOKUP(CENSO[[#This Row],[NOME COMUM]],COMERCIAIS[],2, FALSE), "Não") &lt;&gt; "Não", "Sim", "Não")</f>
        <v>Sim</v>
      </c>
      <c r="Z1976" s="133">
        <f>CENSO[[#This Row],[g (m²)]]/SUM(AEEF[AEEF-UT])</f>
        <v>4.4114286042300146E-4</v>
      </c>
      <c r="AA1976" s="133">
        <f>CENSO[[#This Row],[v (m³)]]/SUM(AEEF[AEEF-UT])</f>
        <v>4.940800036737616E-3</v>
      </c>
    </row>
    <row r="1977" spans="1:27" ht="14">
      <c r="A1977" s="86">
        <v>1</v>
      </c>
      <c r="B1977" s="86">
        <v>1</v>
      </c>
      <c r="C1977" s="63">
        <v>59</v>
      </c>
      <c r="D1977" s="63">
        <v>1976</v>
      </c>
      <c r="E1977" s="63" t="str">
        <f>VLOOKUP(CENSO[[#This Row],[NOME COMUM]],ESPECIES[],2,FALSE)</f>
        <v>Caesalpinia paraensis Ducke</v>
      </c>
      <c r="F1977" s="64" t="s">
        <v>56</v>
      </c>
      <c r="G1977" s="64">
        <v>160</v>
      </c>
      <c r="H1977" s="97">
        <f>CENSO[[#This Row],[CAP (cm)]]/PI()</f>
        <v>50.929581789406512</v>
      </c>
      <c r="I1977" s="64">
        <v>14</v>
      </c>
      <c r="J1977" s="96">
        <f>(PI()*(CENSO[[#This Row],[DAP (cm)]]^2))/40000</f>
        <v>0.20371832715762608</v>
      </c>
      <c r="K1977" s="96">
        <f>CENSO[[#This Row],[g (m²)]]*CENSO[[#This Row],[H (m)]]*0.7</f>
        <v>1.9964396061447354</v>
      </c>
      <c r="L1977" s="64">
        <v>2</v>
      </c>
      <c r="M1977" s="65">
        <v>366531.299999999</v>
      </c>
      <c r="N1977" s="87">
        <v>9707719.9000000004</v>
      </c>
      <c r="O1977" s="98" t="s">
        <v>1225</v>
      </c>
      <c r="P1977" s="87" t="str">
        <f>VLOOKUP(CENSO[[#This Row],[DAP (cm)]],CD[],2,TRUE)</f>
        <v>TORA</v>
      </c>
      <c r="Q1977" s="87" t="str">
        <f>VLOOKUP(CENSO[[#This Row],[DAP (cm)]],DD[],2,TRUE)</f>
        <v>50├ 60</v>
      </c>
      <c r="R1977" s="87" t="str" cm="1">
        <f t="array" ref="R1977">INDEX(_xlfn.TEXTSPLIT(CENSO[[#This Row],[NOME CIENTIFICO]]," "),1)</f>
        <v>Caesalpinia</v>
      </c>
      <c r="S1977" s="98" t="s">
        <v>1004</v>
      </c>
      <c r="T1977" s="87">
        <f>_xlfn.MINIFS(CENSO[DAP (cm)],CENSO[NOME CIENTIFICO],CENSO[[#This Row],[NOME CIENTIFICO]])</f>
        <v>43.926764293363114</v>
      </c>
      <c r="U19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1977" s="87" t="str">
        <f>IF(CENSO[[#This Row],[DAP (cm)]]&lt;CENSO[[#This Row],[DMCE (cm)]],"DAP &lt; DMCE","DAP ≥ DMCE")</f>
        <v>DAP &lt; DMCE</v>
      </c>
      <c r="W1977" s="87" t="str">
        <f>IF(CENSO[[#This Row],[DAP (cm)]]&gt;200, "Superior", "Inferior")</f>
        <v>Inferior</v>
      </c>
      <c r="X1977" s="87" t="str">
        <f>VLOOKUP(CENSO[[#This Row],[NOME COMUM]],ESPECIES[],4,FALSE)</f>
        <v>Não</v>
      </c>
      <c r="Y1977" s="87" t="str">
        <f>IF(IFERROR(VLOOKUP(CENSO[[#This Row],[NOME COMUM]],COMERCIAIS[],2, FALSE), "Não") &lt;&gt; "Não", "Sim", "Não")</f>
        <v>Não</v>
      </c>
      <c r="Z1977" s="133">
        <f>CENSO[[#This Row],[g (m²)]]/SUM(AEEF[AEEF-UT])</f>
        <v>3.5643407482732108E-4</v>
      </c>
      <c r="AA1977" s="133">
        <f>CENSO[[#This Row],[v (m³)]]/SUM(AEEF[AEEF-UT])</f>
        <v>3.4930539333077461E-3</v>
      </c>
    </row>
    <row r="1978" spans="1:27" ht="14">
      <c r="A1978" s="86">
        <v>1</v>
      </c>
      <c r="B1978" s="86">
        <v>1</v>
      </c>
      <c r="C1978" s="63">
        <v>59</v>
      </c>
      <c r="D1978" s="63">
        <v>1977</v>
      </c>
      <c r="E1978" s="63" t="str">
        <f>VLOOKUP(CENSO[[#This Row],[NOME COMUM]],ESPECIES[],2,FALSE)</f>
        <v>Ocotea cymbarum Kunth</v>
      </c>
      <c r="F1978" s="64" t="s">
        <v>11</v>
      </c>
      <c r="G1978" s="64">
        <v>162</v>
      </c>
      <c r="H1978" s="97">
        <f>CENSO[[#This Row],[CAP (cm)]]/PI()</f>
        <v>51.566201561774093</v>
      </c>
      <c r="I1978" s="64">
        <v>14</v>
      </c>
      <c r="J1978" s="96">
        <f>(PI()*(CENSO[[#This Row],[DAP (cm)]]^2))/40000</f>
        <v>0.20884311632518512</v>
      </c>
      <c r="K1978" s="96">
        <f>CENSO[[#This Row],[g (m²)]]*CENSO[[#This Row],[H (m)]]*0.7</f>
        <v>2.0466625399868139</v>
      </c>
      <c r="L1978" s="64">
        <v>1</v>
      </c>
      <c r="M1978" s="65">
        <v>366500.2</v>
      </c>
      <c r="N1978" s="87">
        <v>9707751.5999999903</v>
      </c>
      <c r="O1978" s="87" t="s">
        <v>1228</v>
      </c>
      <c r="P1978" s="87" t="str">
        <f>VLOOKUP(CENSO[[#This Row],[DAP (cm)]],CD[],2,TRUE)</f>
        <v>TORA</v>
      </c>
      <c r="Q1978" s="87" t="str">
        <f>VLOOKUP(CENSO[[#This Row],[DAP (cm)]],DD[],2,TRUE)</f>
        <v>50├ 60</v>
      </c>
      <c r="R1978" s="87" t="str" cm="1">
        <f t="array" ref="R1978">INDEX(_xlfn.TEXTSPLIT(CENSO[[#This Row],[NOME CIENTIFICO]]," "),1)</f>
        <v>Ocotea</v>
      </c>
      <c r="S1978" s="98" t="s">
        <v>1004</v>
      </c>
      <c r="T1978" s="87">
        <f>_xlfn.MINIFS(CENSO[DAP (cm)],CENSO[NOME CIENTIFICO],CENSO[[#This Row],[NOME CIENTIFICO]])</f>
        <v>39.470425886790046</v>
      </c>
      <c r="U19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78" s="87" t="str">
        <f>IF(CENSO[[#This Row],[DAP (cm)]]&lt;CENSO[[#This Row],[DMCE (cm)]],"DAP &lt; DMCE","DAP ≥ DMCE")</f>
        <v>DAP ≥ DMCE</v>
      </c>
      <c r="W1978" s="87" t="str">
        <f>IF(CENSO[[#This Row],[DAP (cm)]]&gt;200, "Superior", "Inferior")</f>
        <v>Inferior</v>
      </c>
      <c r="X1978" s="87" t="str">
        <f>VLOOKUP(CENSO[[#This Row],[NOME COMUM]],ESPECIES[],4,FALSE)</f>
        <v>Não</v>
      </c>
      <c r="Y1978" s="87" t="str">
        <f>IF(IFERROR(VLOOKUP(CENSO[[#This Row],[NOME COMUM]],COMERCIAIS[],2, FALSE), "Não") &lt;&gt; "Não", "Sim", "Não")</f>
        <v>Sim</v>
      </c>
      <c r="Z1978" s="133">
        <f>CENSO[[#This Row],[g (m²)]]/SUM(AEEF[AEEF-UT])</f>
        <v>3.6540061952219585E-4</v>
      </c>
      <c r="AA1978" s="133">
        <f>CENSO[[#This Row],[v (m³)]]/SUM(AEEF[AEEF-UT])</f>
        <v>3.5809260713175191E-3</v>
      </c>
    </row>
    <row r="1979" spans="1:27" ht="14">
      <c r="A1979" s="86">
        <v>1</v>
      </c>
      <c r="B1979" s="86">
        <v>1</v>
      </c>
      <c r="C1979" s="63">
        <v>59</v>
      </c>
      <c r="D1979" s="63">
        <v>1978</v>
      </c>
      <c r="E1979" s="63" t="str">
        <f>VLOOKUP(CENSO[[#This Row],[NOME COMUM]],ESPECIES[],2,FALSE)</f>
        <v>Couratari guianensis Aubl.</v>
      </c>
      <c r="F1979" s="64" t="s">
        <v>6</v>
      </c>
      <c r="G1979" s="64">
        <v>143</v>
      </c>
      <c r="H1979" s="97">
        <f>CENSO[[#This Row],[CAP (cm)]]/PI()</f>
        <v>45.518313724282066</v>
      </c>
      <c r="I1979" s="64">
        <v>21</v>
      </c>
      <c r="J1979" s="96">
        <f>(PI()*(CENSO[[#This Row],[DAP (cm)]]^2))/40000</f>
        <v>0.1627279715643084</v>
      </c>
      <c r="K1979" s="96">
        <f>CENSO[[#This Row],[g (m²)]]*CENSO[[#This Row],[H (m)]]*0.7</f>
        <v>2.3921011819953333</v>
      </c>
      <c r="L1979" s="64">
        <v>2</v>
      </c>
      <c r="M1979" s="65">
        <v>366498.09999999899</v>
      </c>
      <c r="N1979" s="87">
        <v>9707758.8000000007</v>
      </c>
      <c r="O1979" s="98" t="s">
        <v>1225</v>
      </c>
      <c r="P1979" s="87" t="str">
        <f>VLOOKUP(CENSO[[#This Row],[DAP (cm)]],CD[],2,TRUE)</f>
        <v>TORETE</v>
      </c>
      <c r="Q1979" s="87" t="str">
        <f>VLOOKUP(CENSO[[#This Row],[DAP (cm)]],DD[],2,TRUE)</f>
        <v>40├ 50</v>
      </c>
      <c r="R1979" s="87" t="str" cm="1">
        <f t="array" ref="R1979">INDEX(_xlfn.TEXTSPLIT(CENSO[[#This Row],[NOME CIENTIFICO]]," "),1)</f>
        <v>Couratari</v>
      </c>
      <c r="S1979" s="98" t="s">
        <v>1004</v>
      </c>
      <c r="T1979" s="87">
        <f>_xlfn.MINIFS(CENSO[DAP (cm)],CENSO[NOME CIENTIFICO],CENSO[[#This Row],[NOME CIENTIFICO]])</f>
        <v>38.833806114422465</v>
      </c>
      <c r="U19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79" s="87" t="str">
        <f>IF(CENSO[[#This Row],[DAP (cm)]]&lt;CENSO[[#This Row],[DMCE (cm)]],"DAP &lt; DMCE","DAP ≥ DMCE")</f>
        <v>DAP &lt; DMCE</v>
      </c>
      <c r="W1979" s="87" t="str">
        <f>IF(CENSO[[#This Row],[DAP (cm)]]&gt;200, "Superior", "Inferior")</f>
        <v>Inferior</v>
      </c>
      <c r="X1979" s="87" t="str">
        <f>VLOOKUP(CENSO[[#This Row],[NOME COMUM]],ESPECIES[],4,FALSE)</f>
        <v>Não</v>
      </c>
      <c r="Y1979" s="87" t="str">
        <f>IF(IFERROR(VLOOKUP(CENSO[[#This Row],[NOME COMUM]],COMERCIAIS[],2, FALSE), "Não") &lt;&gt; "Não", "Sim", "Não")</f>
        <v>Sim</v>
      </c>
      <c r="Z1979" s="133">
        <f>CENSO[[#This Row],[g (m²)]]/SUM(AEEF[AEEF-UT])</f>
        <v>2.8471564047437059E-4</v>
      </c>
      <c r="AA1979" s="133">
        <f>CENSO[[#This Row],[v (m³)]]/SUM(AEEF[AEEF-UT])</f>
        <v>4.1853199149732472E-3</v>
      </c>
    </row>
    <row r="1980" spans="1:27" ht="14">
      <c r="A1980" s="86">
        <v>1</v>
      </c>
      <c r="B1980" s="86">
        <v>1</v>
      </c>
      <c r="C1980" s="63">
        <v>59</v>
      </c>
      <c r="D1980" s="63">
        <v>1979</v>
      </c>
      <c r="E1980" s="63" t="str">
        <f>VLOOKUP(CENSO[[#This Row],[NOME COMUM]],ESPECIES[],2,FALSE)</f>
        <v>Parkia multijuga Benth.</v>
      </c>
      <c r="F1980" s="64" t="s">
        <v>75</v>
      </c>
      <c r="G1980" s="64">
        <v>230</v>
      </c>
      <c r="H1980" s="97">
        <f>CENSO[[#This Row],[CAP (cm)]]/PI()</f>
        <v>73.211273822271863</v>
      </c>
      <c r="I1980" s="64">
        <v>20</v>
      </c>
      <c r="J1980" s="96">
        <f>(PI()*(CENSO[[#This Row],[DAP (cm)]]^2))/40000</f>
        <v>0.42096482447806327</v>
      </c>
      <c r="K1980" s="96">
        <f>CENSO[[#This Row],[g (m²)]]*CENSO[[#This Row],[H (m)]]*0.7</f>
        <v>5.8935075426928858</v>
      </c>
      <c r="L1980" s="64">
        <v>1</v>
      </c>
      <c r="M1980" s="65">
        <v>366487.9</v>
      </c>
      <c r="N1980" s="87">
        <v>9707809.5</v>
      </c>
      <c r="O1980" s="87" t="s">
        <v>1227</v>
      </c>
      <c r="P1980" s="87" t="str">
        <f>VLOOKUP(CENSO[[#This Row],[DAP (cm)]],CD[],2,TRUE)</f>
        <v>TORA</v>
      </c>
      <c r="Q1980" s="87" t="str">
        <f>VLOOKUP(CENSO[[#This Row],[DAP (cm)]],DD[],2,TRUE)</f>
        <v>70├ 80</v>
      </c>
      <c r="R1980" s="87" t="str" cm="1">
        <f t="array" ref="R1980">INDEX(_xlfn.TEXTSPLIT(CENSO[[#This Row],[NOME CIENTIFICO]]," "),1)</f>
        <v>Parkia</v>
      </c>
      <c r="S1980" s="98" t="s">
        <v>1004</v>
      </c>
      <c r="T1980" s="87">
        <f>_xlfn.MINIFS(CENSO[DAP (cm)],CENSO[NOME CIENTIFICO],CENSO[[#This Row],[NOME CIENTIFICO]])</f>
        <v>39.788735772973837</v>
      </c>
      <c r="U19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80" s="87" t="str">
        <f>IF(CENSO[[#This Row],[DAP (cm)]]&lt;CENSO[[#This Row],[DMCE (cm)]],"DAP &lt; DMCE","DAP ≥ DMCE")</f>
        <v>DAP ≥ DMCE</v>
      </c>
      <c r="W1980" s="87" t="str">
        <f>IF(CENSO[[#This Row],[DAP (cm)]]&gt;200, "Superior", "Inferior")</f>
        <v>Inferior</v>
      </c>
      <c r="X1980" s="87" t="str">
        <f>VLOOKUP(CENSO[[#This Row],[NOME COMUM]],ESPECIES[],4,FALSE)</f>
        <v>Não</v>
      </c>
      <c r="Y1980" s="87" t="str">
        <f>IF(IFERROR(VLOOKUP(CENSO[[#This Row],[NOME COMUM]],COMERCIAIS[],2, FALSE), "Não") &lt;&gt; "Não", "Sim", "Não")</f>
        <v>Não</v>
      </c>
      <c r="Z1980" s="133">
        <f>CENSO[[#This Row],[g (m²)]]/SUM(AEEF[AEEF-UT])</f>
        <v>7.3653759993614395E-4</v>
      </c>
      <c r="AA1980" s="133">
        <f>CENSO[[#This Row],[v (m³)]]/SUM(AEEF[AEEF-UT])</f>
        <v>1.0311526399106015E-2</v>
      </c>
    </row>
    <row r="1981" spans="1:27" ht="14">
      <c r="A1981" s="86">
        <v>1</v>
      </c>
      <c r="B1981" s="86">
        <v>1</v>
      </c>
      <c r="C1981" s="63">
        <v>59</v>
      </c>
      <c r="D1981" s="63">
        <v>1980</v>
      </c>
      <c r="E1981" s="63" t="str">
        <f>VLOOKUP(CENSO[[#This Row],[NOME COMUM]],ESPECIES[],2,FALSE)</f>
        <v>Sterculia apeibophylla Ducke</v>
      </c>
      <c r="F1981" s="64" t="s">
        <v>25</v>
      </c>
      <c r="G1981" s="64">
        <v>189</v>
      </c>
      <c r="H1981" s="97">
        <f>CENSO[[#This Row],[CAP (cm)]]/PI()</f>
        <v>60.160568488736438</v>
      </c>
      <c r="I1981" s="64">
        <v>17</v>
      </c>
      <c r="J1981" s="96">
        <f>(PI()*(CENSO[[#This Row],[DAP (cm)]]^2))/40000</f>
        <v>0.28425868610927968</v>
      </c>
      <c r="K1981" s="96">
        <f>CENSO[[#This Row],[g (m²)]]*CENSO[[#This Row],[H (m)]]*0.7</f>
        <v>3.3826783647004284</v>
      </c>
      <c r="L1981" s="64">
        <v>1</v>
      </c>
      <c r="M1981" s="65">
        <v>366488.4</v>
      </c>
      <c r="N1981" s="87">
        <v>9707811.6999999899</v>
      </c>
      <c r="O1981" s="87" t="s">
        <v>1227</v>
      </c>
      <c r="P1981" s="87" t="str">
        <f>VLOOKUP(CENSO[[#This Row],[DAP (cm)]],CD[],2,TRUE)</f>
        <v>TORA</v>
      </c>
      <c r="Q1981" s="87" t="str">
        <f>VLOOKUP(CENSO[[#This Row],[DAP (cm)]],DD[],2,TRUE)</f>
        <v>60├ 70</v>
      </c>
      <c r="R1981" s="87" t="str" cm="1">
        <f t="array" ref="R1981">INDEX(_xlfn.TEXTSPLIT(CENSO[[#This Row],[NOME CIENTIFICO]]," "),1)</f>
        <v>Sterculia</v>
      </c>
      <c r="S1981" s="98" t="s">
        <v>1004</v>
      </c>
      <c r="T1981" s="87">
        <f>_xlfn.MINIFS(CENSO[DAP (cm)],CENSO[NOME CIENTIFICO],CENSO[[#This Row],[NOME CIENTIFICO]])</f>
        <v>38.833806114422465</v>
      </c>
      <c r="U19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81" s="87" t="str">
        <f>IF(CENSO[[#This Row],[DAP (cm)]]&lt;CENSO[[#This Row],[DMCE (cm)]],"DAP &lt; DMCE","DAP ≥ DMCE")</f>
        <v>DAP ≥ DMCE</v>
      </c>
      <c r="W1981" s="87" t="str">
        <f>IF(CENSO[[#This Row],[DAP (cm)]]&gt;200, "Superior", "Inferior")</f>
        <v>Inferior</v>
      </c>
      <c r="X1981" s="87" t="str">
        <f>VLOOKUP(CENSO[[#This Row],[NOME COMUM]],ESPECIES[],4,FALSE)</f>
        <v>Não</v>
      </c>
      <c r="Y1981" s="87" t="str">
        <f>IF(IFERROR(VLOOKUP(CENSO[[#This Row],[NOME COMUM]],COMERCIAIS[],2, FALSE), "Não") &lt;&gt; "Não", "Sim", "Não")</f>
        <v>Não</v>
      </c>
      <c r="Z1981" s="133">
        <f>CENSO[[#This Row],[g (m²)]]/SUM(AEEF[AEEF-UT])</f>
        <v>4.9735084323854423E-4</v>
      </c>
      <c r="AA1981" s="133">
        <f>CENSO[[#This Row],[v (m³)]]/SUM(AEEF[AEEF-UT])</f>
        <v>5.9184750345386769E-3</v>
      </c>
    </row>
    <row r="1982" spans="1:27" ht="14">
      <c r="A1982" s="86">
        <v>1</v>
      </c>
      <c r="B1982" s="86">
        <v>1</v>
      </c>
      <c r="C1982" s="63">
        <v>59</v>
      </c>
      <c r="D1982" s="63">
        <v>1981</v>
      </c>
      <c r="E1982" s="63" t="str">
        <f>VLOOKUP(CENSO[[#This Row],[NOME COMUM]],ESPECIES[],2,FALSE)</f>
        <v>Piptadenia suaveolens Miq.</v>
      </c>
      <c r="F1982" s="64" t="s">
        <v>22</v>
      </c>
      <c r="G1982" s="64">
        <v>215</v>
      </c>
      <c r="H1982" s="97">
        <f>CENSO[[#This Row],[CAP (cm)]]/PI()</f>
        <v>68.436625529514998</v>
      </c>
      <c r="I1982" s="64">
        <v>13</v>
      </c>
      <c r="J1982" s="96">
        <f>(PI()*(CENSO[[#This Row],[DAP (cm)]]^2))/40000</f>
        <v>0.36784686222114316</v>
      </c>
      <c r="K1982" s="96">
        <f>CENSO[[#This Row],[g (m²)]]*CENSO[[#This Row],[H (m)]]*0.7</f>
        <v>3.3474064462124025</v>
      </c>
      <c r="L1982" s="64">
        <v>1</v>
      </c>
      <c r="M1982" s="65">
        <v>366439.09999999899</v>
      </c>
      <c r="N1982" s="87">
        <v>9707846.0999999903</v>
      </c>
      <c r="O1982" s="87" t="s">
        <v>1228</v>
      </c>
      <c r="P1982" s="87" t="str">
        <f>VLOOKUP(CENSO[[#This Row],[DAP (cm)]],CD[],2,TRUE)</f>
        <v>TORA</v>
      </c>
      <c r="Q1982" s="87" t="str">
        <f>VLOOKUP(CENSO[[#This Row],[DAP (cm)]],DD[],2,TRUE)</f>
        <v>60├ 70</v>
      </c>
      <c r="R1982" s="87" t="str" cm="1">
        <f t="array" ref="R1982">INDEX(_xlfn.TEXTSPLIT(CENSO[[#This Row],[NOME CIENTIFICO]]," "),1)</f>
        <v>Piptadenia</v>
      </c>
      <c r="S1982" s="98" t="s">
        <v>1004</v>
      </c>
      <c r="T1982" s="87">
        <f>_xlfn.MINIFS(CENSO[DAP (cm)],CENSO[NOME CIENTIFICO],CENSO[[#This Row],[NOME CIENTIFICO]])</f>
        <v>39.788735772973837</v>
      </c>
      <c r="U19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82" s="87" t="str">
        <f>IF(CENSO[[#This Row],[DAP (cm)]]&lt;CENSO[[#This Row],[DMCE (cm)]],"DAP &lt; DMCE","DAP ≥ DMCE")</f>
        <v>DAP ≥ DMCE</v>
      </c>
      <c r="W1982" s="87" t="str">
        <f>IF(CENSO[[#This Row],[DAP (cm)]]&gt;200, "Superior", "Inferior")</f>
        <v>Inferior</v>
      </c>
      <c r="X1982" s="87" t="str">
        <f>VLOOKUP(CENSO[[#This Row],[NOME COMUM]],ESPECIES[],4,FALSE)</f>
        <v>Não</v>
      </c>
      <c r="Y1982" s="87" t="str">
        <f>IF(IFERROR(VLOOKUP(CENSO[[#This Row],[NOME COMUM]],COMERCIAIS[],2, FALSE), "Não") &lt;&gt; "Não", "Sim", "Não")</f>
        <v>Sim</v>
      </c>
      <c r="Z1982" s="133">
        <f>CENSO[[#This Row],[g (m²)]]/SUM(AEEF[AEEF-UT])</f>
        <v>6.436001995661295E-4</v>
      </c>
      <c r="AA1982" s="133">
        <f>CENSO[[#This Row],[v (m³)]]/SUM(AEEF[AEEF-UT])</f>
        <v>5.8567618160517776E-3</v>
      </c>
    </row>
    <row r="1983" spans="1:27" ht="14">
      <c r="A1983" s="86">
        <v>1</v>
      </c>
      <c r="B1983" s="86">
        <v>1</v>
      </c>
      <c r="C1983" s="63">
        <v>59</v>
      </c>
      <c r="D1983" s="63">
        <v>1982</v>
      </c>
      <c r="E1983" s="63" t="str">
        <f>VLOOKUP(CENSO[[#This Row],[NOME COMUM]],ESPECIES[],2,FALSE)</f>
        <v>Piptadenia suaveolens Miq.</v>
      </c>
      <c r="F1983" s="64" t="s">
        <v>22</v>
      </c>
      <c r="G1983" s="64">
        <v>250</v>
      </c>
      <c r="H1983" s="97">
        <f>CENSO[[#This Row],[CAP (cm)]]/PI()</f>
        <v>79.577471545947674</v>
      </c>
      <c r="I1983" s="64">
        <v>12</v>
      </c>
      <c r="J1983" s="96">
        <f>(PI()*(CENSO[[#This Row],[DAP (cm)]]^2))/40000</f>
        <v>0.49735919716217297</v>
      </c>
      <c r="K1983" s="96">
        <f>CENSO[[#This Row],[g (m²)]]*CENSO[[#This Row],[H (m)]]*0.7</f>
        <v>4.1778172561622533</v>
      </c>
      <c r="L1983" s="64">
        <v>1</v>
      </c>
      <c r="M1983" s="65">
        <v>366425.4</v>
      </c>
      <c r="N1983" s="87">
        <v>9707846.1999999899</v>
      </c>
      <c r="O1983" s="87" t="s">
        <v>1228</v>
      </c>
      <c r="P1983" s="87" t="str">
        <f>VLOOKUP(CENSO[[#This Row],[DAP (cm)]],CD[],2,TRUE)</f>
        <v>TORA</v>
      </c>
      <c r="Q1983" s="87" t="str">
        <f>VLOOKUP(CENSO[[#This Row],[DAP (cm)]],DD[],2,TRUE)</f>
        <v>70├ 80</v>
      </c>
      <c r="R1983" s="87" t="str" cm="1">
        <f t="array" ref="R1983">INDEX(_xlfn.TEXTSPLIT(CENSO[[#This Row],[NOME CIENTIFICO]]," "),1)</f>
        <v>Piptadenia</v>
      </c>
      <c r="S1983" s="98" t="s">
        <v>1004</v>
      </c>
      <c r="T1983" s="87">
        <f>_xlfn.MINIFS(CENSO[DAP (cm)],CENSO[NOME CIENTIFICO],CENSO[[#This Row],[NOME CIENTIFICO]])</f>
        <v>39.788735772973837</v>
      </c>
      <c r="U19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83" s="87" t="str">
        <f>IF(CENSO[[#This Row],[DAP (cm)]]&lt;CENSO[[#This Row],[DMCE (cm)]],"DAP &lt; DMCE","DAP ≥ DMCE")</f>
        <v>DAP ≥ DMCE</v>
      </c>
      <c r="W1983" s="87" t="str">
        <f>IF(CENSO[[#This Row],[DAP (cm)]]&gt;200, "Superior", "Inferior")</f>
        <v>Inferior</v>
      </c>
      <c r="X1983" s="87" t="str">
        <f>VLOOKUP(CENSO[[#This Row],[NOME COMUM]],ESPECIES[],4,FALSE)</f>
        <v>Não</v>
      </c>
      <c r="Y1983" s="87" t="str">
        <f>IF(IFERROR(VLOOKUP(CENSO[[#This Row],[NOME COMUM]],COMERCIAIS[],2, FALSE), "Não") &lt;&gt; "Não", "Sim", "Não")</f>
        <v>Sim</v>
      </c>
      <c r="Z1983" s="133">
        <f>CENSO[[#This Row],[g (m²)]]/SUM(AEEF[AEEF-UT])</f>
        <v>8.7020037799638919E-4</v>
      </c>
      <c r="AA1983" s="133">
        <f>CENSO[[#This Row],[v (m³)]]/SUM(AEEF[AEEF-UT])</f>
        <v>7.3096831751696695E-3</v>
      </c>
    </row>
    <row r="1984" spans="1:27" ht="14">
      <c r="A1984" s="86">
        <v>1</v>
      </c>
      <c r="B1984" s="86">
        <v>1</v>
      </c>
      <c r="C1984" s="63">
        <v>59</v>
      </c>
      <c r="D1984" s="63">
        <v>1983</v>
      </c>
      <c r="E1984" s="63" t="str">
        <f>VLOOKUP(CENSO[[#This Row],[NOME COMUM]],ESPECIES[],2,FALSE)</f>
        <v>Caryocar villosum (Aubl.) Pers.</v>
      </c>
      <c r="F1984" s="64" t="s">
        <v>33</v>
      </c>
      <c r="G1984" s="64">
        <v>180</v>
      </c>
      <c r="H1984" s="97">
        <f>CENSO[[#This Row],[CAP (cm)]]/PI()</f>
        <v>57.295779513082323</v>
      </c>
      <c r="I1984" s="64">
        <v>15</v>
      </c>
      <c r="J1984" s="96">
        <f>(PI()*(CENSO[[#This Row],[DAP (cm)]]^2))/40000</f>
        <v>0.25783100780887047</v>
      </c>
      <c r="K1984" s="96">
        <f>CENSO[[#This Row],[g (m²)]]*CENSO[[#This Row],[H (m)]]*0.7</f>
        <v>2.7072255819931397</v>
      </c>
      <c r="L1984" s="64">
        <v>1</v>
      </c>
      <c r="M1984" s="65">
        <v>366727.5</v>
      </c>
      <c r="N1984" s="87">
        <v>9707589.9000000004</v>
      </c>
      <c r="O1984" s="87" t="s">
        <v>1227</v>
      </c>
      <c r="P1984" s="87" t="str">
        <f>VLOOKUP(CENSO[[#This Row],[DAP (cm)]],CD[],2,TRUE)</f>
        <v>TORA</v>
      </c>
      <c r="Q1984" s="87" t="str">
        <f>VLOOKUP(CENSO[[#This Row],[DAP (cm)]],DD[],2,TRUE)</f>
        <v>50├ 60</v>
      </c>
      <c r="R1984" s="87" t="str" cm="1">
        <f t="array" ref="R1984">INDEX(_xlfn.TEXTSPLIT(CENSO[[#This Row],[NOME CIENTIFICO]]," "),1)</f>
        <v>Caryocar</v>
      </c>
      <c r="S1984" s="98" t="s">
        <v>1004</v>
      </c>
      <c r="T1984" s="87">
        <f>_xlfn.MINIFS(CENSO[DAP (cm)],CENSO[NOME CIENTIFICO],CENSO[[#This Row],[NOME CIENTIFICO]])</f>
        <v>41.38028520389279</v>
      </c>
      <c r="U19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984" s="87" t="str">
        <f>IF(CENSO[[#This Row],[DAP (cm)]]&lt;CENSO[[#This Row],[DMCE (cm)]],"DAP &lt; DMCE","DAP ≥ DMCE")</f>
        <v>DAP ≥ DMCE</v>
      </c>
      <c r="W1984" s="87" t="str">
        <f>IF(CENSO[[#This Row],[DAP (cm)]]&gt;200, "Superior", "Inferior")</f>
        <v>Inferior</v>
      </c>
      <c r="X1984" s="87" t="str">
        <f>VLOOKUP(CENSO[[#This Row],[NOME COMUM]],ESPECIES[],4,FALSE)</f>
        <v>Não</v>
      </c>
      <c r="Y1984" s="87" t="str">
        <f>IF(IFERROR(VLOOKUP(CENSO[[#This Row],[NOME COMUM]],COMERCIAIS[],2, FALSE), "Não") &lt;&gt; "Não", "Sim", "Não")</f>
        <v>Sim</v>
      </c>
      <c r="Z1984" s="133">
        <f>CENSO[[#This Row],[g (m²)]]/SUM(AEEF[AEEF-UT])</f>
        <v>4.5111187595332813E-4</v>
      </c>
      <c r="AA1984" s="133">
        <f>CENSO[[#This Row],[v (m³)]]/SUM(AEEF[AEEF-UT])</f>
        <v>4.7366746975099454E-3</v>
      </c>
    </row>
    <row r="1985" spans="1:27" ht="14">
      <c r="A1985" s="86">
        <v>1</v>
      </c>
      <c r="B1985" s="86">
        <v>1</v>
      </c>
      <c r="C1985" s="63">
        <v>59</v>
      </c>
      <c r="D1985" s="63">
        <v>1984</v>
      </c>
      <c r="E1985" s="63" t="str">
        <f>VLOOKUP(CENSO[[#This Row],[NOME COMUM]],ESPECIES[],2,FALSE)</f>
        <v>Tetragastris panamensis (Engl.) Kuntze</v>
      </c>
      <c r="F1985" s="64" t="s">
        <v>26</v>
      </c>
      <c r="G1985" s="64">
        <v>183</v>
      </c>
      <c r="H1985" s="97">
        <f>CENSO[[#This Row],[CAP (cm)]]/PI()</f>
        <v>58.250709171633694</v>
      </c>
      <c r="I1985" s="64">
        <v>10</v>
      </c>
      <c r="J1985" s="96">
        <f>(PI()*(CENSO[[#This Row],[DAP (cm)]]^2))/40000</f>
        <v>0.26649699446022412</v>
      </c>
      <c r="K1985" s="96">
        <f>CENSO[[#This Row],[g (m²)]]*CENSO[[#This Row],[H (m)]]*0.7</f>
        <v>1.8654789612215685</v>
      </c>
      <c r="L1985" s="64">
        <v>1</v>
      </c>
      <c r="M1985" s="65">
        <v>366404.799999999</v>
      </c>
      <c r="N1985" s="87">
        <v>9707883.3000000007</v>
      </c>
      <c r="O1985" s="87" t="s">
        <v>1227</v>
      </c>
      <c r="P1985" s="87" t="str">
        <f>VLOOKUP(CENSO[[#This Row],[DAP (cm)]],CD[],2,TRUE)</f>
        <v>TORA</v>
      </c>
      <c r="Q1985" s="87" t="str">
        <f>VLOOKUP(CENSO[[#This Row],[DAP (cm)]],DD[],2,TRUE)</f>
        <v>50├ 60</v>
      </c>
      <c r="R1985" s="87" t="str" cm="1">
        <f t="array" ref="R1985">INDEX(_xlfn.TEXTSPLIT(CENSO[[#This Row],[NOME CIENTIFICO]]," "),1)</f>
        <v>Tetragastris</v>
      </c>
      <c r="S1985" s="98" t="s">
        <v>1004</v>
      </c>
      <c r="T1985" s="87">
        <f>_xlfn.MINIFS(CENSO[DAP (cm)],CENSO[NOME CIENTIFICO],CENSO[[#This Row],[NOME CIENTIFICO]])</f>
        <v>44.563384065730695</v>
      </c>
      <c r="U19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54.563384065730695</v>
      </c>
      <c r="V1985" s="87" t="str">
        <f>IF(CENSO[[#This Row],[DAP (cm)]]&lt;CENSO[[#This Row],[DMCE (cm)]],"DAP &lt; DMCE","DAP ≥ DMCE")</f>
        <v>DAP ≥ DMCE</v>
      </c>
      <c r="W1985" s="87" t="str">
        <f>IF(CENSO[[#This Row],[DAP (cm)]]&gt;200, "Superior", "Inferior")</f>
        <v>Inferior</v>
      </c>
      <c r="X1985" s="87" t="str">
        <f>VLOOKUP(CENSO[[#This Row],[NOME COMUM]],ESPECIES[],4,FALSE)</f>
        <v>Não</v>
      </c>
      <c r="Y1985" s="87" t="str">
        <f>IF(IFERROR(VLOOKUP(CENSO[[#This Row],[NOME COMUM]],COMERCIAIS[],2, FALSE), "Não") &lt;&gt; "Não", "Sim", "Não")</f>
        <v>Não</v>
      </c>
      <c r="Z1985" s="133">
        <f>CENSO[[#This Row],[g (m²)]]/SUM(AEEF[AEEF-UT])</f>
        <v>4.6627424733953712E-4</v>
      </c>
      <c r="AA1985" s="133">
        <f>CENSO[[#This Row],[v (m³)]]/SUM(AEEF[AEEF-UT])</f>
        <v>3.2639197313767596E-3</v>
      </c>
    </row>
    <row r="1986" spans="1:27" ht="14">
      <c r="A1986" s="86">
        <v>1</v>
      </c>
      <c r="B1986" s="86">
        <v>1</v>
      </c>
      <c r="C1986" s="63">
        <v>59</v>
      </c>
      <c r="D1986" s="63">
        <v>1985</v>
      </c>
      <c r="E1986" s="63" t="str">
        <f>VLOOKUP(CENSO[[#This Row],[NOME COMUM]],ESPECIES[],2,FALSE)</f>
        <v>Tachigali myrmecophila Ducke</v>
      </c>
      <c r="F1986" s="64" t="s">
        <v>14</v>
      </c>
      <c r="G1986" s="64">
        <v>192</v>
      </c>
      <c r="H1986" s="97">
        <f>CENSO[[#This Row],[CAP (cm)]]/PI()</f>
        <v>61.115498147287809</v>
      </c>
      <c r="I1986" s="64">
        <v>15</v>
      </c>
      <c r="J1986" s="96">
        <f>(PI()*(CENSO[[#This Row],[DAP (cm)]]^2))/40000</f>
        <v>0.29335439110698147</v>
      </c>
      <c r="K1986" s="96">
        <f>CENSO[[#This Row],[g (m²)]]*CENSO[[#This Row],[H (m)]]*0.7</f>
        <v>3.0802211066233052</v>
      </c>
      <c r="L1986" s="64">
        <v>1</v>
      </c>
      <c r="M1986" s="65">
        <v>366398.59999999899</v>
      </c>
      <c r="N1986" s="87">
        <v>9707883.4000000004</v>
      </c>
      <c r="O1986" s="87" t="s">
        <v>1228</v>
      </c>
      <c r="P1986" s="87" t="str">
        <f>VLOOKUP(CENSO[[#This Row],[DAP (cm)]],CD[],2,TRUE)</f>
        <v>TORA</v>
      </c>
      <c r="Q1986" s="87" t="str">
        <f>VLOOKUP(CENSO[[#This Row],[DAP (cm)]],DD[],2,TRUE)</f>
        <v>60├ 70</v>
      </c>
      <c r="R1986" s="87" t="str" cm="1">
        <f t="array" ref="R1986">INDEX(_xlfn.TEXTSPLIT(CENSO[[#This Row],[NOME CIENTIFICO]]," "),1)</f>
        <v>Tachigali</v>
      </c>
      <c r="S1986" s="98" t="s">
        <v>1004</v>
      </c>
      <c r="T1986" s="87">
        <f>_xlfn.MINIFS(CENSO[DAP (cm)],CENSO[NOME CIENTIFICO],CENSO[[#This Row],[NOME CIENTIFICO]])</f>
        <v>39.152116000606256</v>
      </c>
      <c r="U19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86" s="87" t="str">
        <f>IF(CENSO[[#This Row],[DAP (cm)]]&lt;CENSO[[#This Row],[DMCE (cm)]],"DAP &lt; DMCE","DAP ≥ DMCE")</f>
        <v>DAP ≥ DMCE</v>
      </c>
      <c r="W1986" s="87" t="str">
        <f>IF(CENSO[[#This Row],[DAP (cm)]]&gt;200, "Superior", "Inferior")</f>
        <v>Inferior</v>
      </c>
      <c r="X1986" s="87" t="str">
        <f>VLOOKUP(CENSO[[#This Row],[NOME COMUM]],ESPECIES[],4,FALSE)</f>
        <v>Não</v>
      </c>
      <c r="Y1986" s="87" t="str">
        <f>IF(IFERROR(VLOOKUP(CENSO[[#This Row],[NOME COMUM]],COMERCIAIS[],2, FALSE), "Não") &lt;&gt; "Não", "Sim", "Não")</f>
        <v>Sim</v>
      </c>
      <c r="Z1986" s="133">
        <f>CENSO[[#This Row],[g (m²)]]/SUM(AEEF[AEEF-UT])</f>
        <v>5.1326506775134213E-4</v>
      </c>
      <c r="AA1986" s="133">
        <f>CENSO[[#This Row],[v (m³)]]/SUM(AEEF[AEEF-UT])</f>
        <v>5.3892832113890919E-3</v>
      </c>
    </row>
    <row r="1987" spans="1:27" ht="14">
      <c r="A1987" s="86">
        <v>1</v>
      </c>
      <c r="B1987" s="86">
        <v>1</v>
      </c>
      <c r="C1987" s="63">
        <v>59</v>
      </c>
      <c r="D1987" s="63">
        <v>1986</v>
      </c>
      <c r="E1987" s="63" t="str">
        <f>VLOOKUP(CENSO[[#This Row],[NOME COMUM]],ESPECIES[],2,FALSE)</f>
        <v>Virola sebifera Aubl.</v>
      </c>
      <c r="F1987" s="64" t="s">
        <v>18</v>
      </c>
      <c r="G1987" s="64">
        <v>187</v>
      </c>
      <c r="H1987" s="97">
        <f>CENSO[[#This Row],[CAP (cm)]]/PI()</f>
        <v>59.523948716368857</v>
      </c>
      <c r="I1987" s="64">
        <v>19</v>
      </c>
      <c r="J1987" s="96">
        <f>(PI()*(CENSO[[#This Row],[DAP (cm)]]^2))/40000</f>
        <v>0.27827446024902436</v>
      </c>
      <c r="K1987" s="96">
        <f>CENSO[[#This Row],[g (m²)]]*CENSO[[#This Row],[H (m)]]*0.7</f>
        <v>3.7010503213120236</v>
      </c>
      <c r="L1987" s="64">
        <v>1</v>
      </c>
      <c r="M1987" s="65">
        <v>366387.5</v>
      </c>
      <c r="N1987" s="87">
        <v>9707892</v>
      </c>
      <c r="O1987" s="87" t="s">
        <v>1227</v>
      </c>
      <c r="P1987" s="87" t="str">
        <f>VLOOKUP(CENSO[[#This Row],[DAP (cm)]],CD[],2,TRUE)</f>
        <v>TORA</v>
      </c>
      <c r="Q1987" s="87" t="str">
        <f>VLOOKUP(CENSO[[#This Row],[DAP (cm)]],DD[],2,TRUE)</f>
        <v>50├ 60</v>
      </c>
      <c r="R1987" s="87" t="str" cm="1">
        <f t="array" ref="R1987">INDEX(_xlfn.TEXTSPLIT(CENSO[[#This Row],[NOME CIENTIFICO]]," "),1)</f>
        <v>Virola</v>
      </c>
      <c r="S1987" s="98" t="s">
        <v>1004</v>
      </c>
      <c r="T1987" s="87">
        <f>_xlfn.MINIFS(CENSO[DAP (cm)],CENSO[NOME CIENTIFICO],CENSO[[#This Row],[NOME CIENTIFICO]])</f>
        <v>38.197186342054884</v>
      </c>
      <c r="U19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87" s="87" t="str">
        <f>IF(CENSO[[#This Row],[DAP (cm)]]&lt;CENSO[[#This Row],[DMCE (cm)]],"DAP &lt; DMCE","DAP ≥ DMCE")</f>
        <v>DAP ≥ DMCE</v>
      </c>
      <c r="W1987" s="87" t="str">
        <f>IF(CENSO[[#This Row],[DAP (cm)]]&gt;200, "Superior", "Inferior")</f>
        <v>Inferior</v>
      </c>
      <c r="X1987" s="87" t="str">
        <f>VLOOKUP(CENSO[[#This Row],[NOME COMUM]],ESPECIES[],4,FALSE)</f>
        <v>Não</v>
      </c>
      <c r="Y1987" s="87" t="str">
        <f>IF(IFERROR(VLOOKUP(CENSO[[#This Row],[NOME COMUM]],COMERCIAIS[],2, FALSE), "Não") &lt;&gt; "Não", "Sim", "Não")</f>
        <v>Não</v>
      </c>
      <c r="Z1987" s="133">
        <f>CENSO[[#This Row],[g (m²)]]/SUM(AEEF[AEEF-UT])</f>
        <v>4.8688059229049158E-4</v>
      </c>
      <c r="AA1987" s="133">
        <f>CENSO[[#This Row],[v (m³)]]/SUM(AEEF[AEEF-UT])</f>
        <v>6.4755118774635374E-3</v>
      </c>
    </row>
    <row r="1988" spans="1:27" ht="14">
      <c r="A1988" s="86">
        <v>1</v>
      </c>
      <c r="B1988" s="86">
        <v>1</v>
      </c>
      <c r="C1988" s="63">
        <v>59</v>
      </c>
      <c r="D1988" s="63">
        <v>1987</v>
      </c>
      <c r="E1988" s="63" t="str">
        <f>VLOOKUP(CENSO[[#This Row],[NOME COMUM]],ESPECIES[],2,FALSE)</f>
        <v>Tetragastris panamensis (Engl.) Kuntze</v>
      </c>
      <c r="F1988" s="64" t="s">
        <v>26</v>
      </c>
      <c r="G1988" s="64">
        <v>184</v>
      </c>
      <c r="H1988" s="97">
        <f>CENSO[[#This Row],[CAP (cm)]]/PI()</f>
        <v>58.569019057817485</v>
      </c>
      <c r="I1988" s="64">
        <v>12</v>
      </c>
      <c r="J1988" s="96">
        <f>(PI()*(CENSO[[#This Row],[DAP (cm)]]^2))/40000</f>
        <v>0.26941748766596041</v>
      </c>
      <c r="K1988" s="96">
        <f>CENSO[[#This Row],[g (m²)]]*CENSO[[#This Row],[H (m)]]*0.7</f>
        <v>2.2631068963940675</v>
      </c>
      <c r="L1988" s="64">
        <v>2</v>
      </c>
      <c r="M1988" s="65">
        <v>366363</v>
      </c>
      <c r="N1988" s="87">
        <v>9707911</v>
      </c>
      <c r="O1988" s="87" t="s">
        <v>1227</v>
      </c>
      <c r="P1988" s="87" t="str">
        <f>VLOOKUP(CENSO[[#This Row],[DAP (cm)]],CD[],2,TRUE)</f>
        <v>TORA</v>
      </c>
      <c r="Q1988" s="87" t="str">
        <f>VLOOKUP(CENSO[[#This Row],[DAP (cm)]],DD[],2,TRUE)</f>
        <v>50├ 60</v>
      </c>
      <c r="R1988" s="87" t="str" cm="1">
        <f t="array" ref="R1988">INDEX(_xlfn.TEXTSPLIT(CENSO[[#This Row],[NOME CIENTIFICO]]," "),1)</f>
        <v>Tetragastris</v>
      </c>
      <c r="S1988" s="98" t="s">
        <v>1004</v>
      </c>
      <c r="T1988" s="87">
        <f>_xlfn.MINIFS(CENSO[DAP (cm)],CENSO[NOME CIENTIFICO],CENSO[[#This Row],[NOME CIENTIFICO]])</f>
        <v>44.563384065730695</v>
      </c>
      <c r="U19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54.563384065730695</v>
      </c>
      <c r="V1988" s="87" t="str">
        <f>IF(CENSO[[#This Row],[DAP (cm)]]&lt;CENSO[[#This Row],[DMCE (cm)]],"DAP &lt; DMCE","DAP ≥ DMCE")</f>
        <v>DAP ≥ DMCE</v>
      </c>
      <c r="W1988" s="87" t="str">
        <f>IF(CENSO[[#This Row],[DAP (cm)]]&gt;200, "Superior", "Inferior")</f>
        <v>Inferior</v>
      </c>
      <c r="X1988" s="87" t="str">
        <f>VLOOKUP(CENSO[[#This Row],[NOME COMUM]],ESPECIES[],4,FALSE)</f>
        <v>Não</v>
      </c>
      <c r="Y1988" s="87" t="str">
        <f>IF(IFERROR(VLOOKUP(CENSO[[#This Row],[NOME COMUM]],COMERCIAIS[],2, FALSE), "Não") &lt;&gt; "Não", "Sim", "Não")</f>
        <v>Não</v>
      </c>
      <c r="Z1988" s="133">
        <f>CENSO[[#This Row],[g (m²)]]/SUM(AEEF[AEEF-UT])</f>
        <v>4.7138406395913198E-4</v>
      </c>
      <c r="AA1988" s="133">
        <f>CENSO[[#This Row],[v (m³)]]/SUM(AEEF[AEEF-UT])</f>
        <v>3.9596261372567085E-3</v>
      </c>
    </row>
    <row r="1989" spans="1:27" ht="14">
      <c r="A1989" s="86">
        <v>1</v>
      </c>
      <c r="B1989" s="86">
        <v>1</v>
      </c>
      <c r="C1989" s="63">
        <v>59</v>
      </c>
      <c r="D1989" s="63">
        <v>1988</v>
      </c>
      <c r="E1989" s="63" t="str">
        <f>VLOOKUP(CENSO[[#This Row],[NOME COMUM]],ESPECIES[],2,FALSE)</f>
        <v>Piptadenia suaveolens Miq.</v>
      </c>
      <c r="F1989" s="64" t="s">
        <v>22</v>
      </c>
      <c r="G1989" s="64">
        <v>200</v>
      </c>
      <c r="H1989" s="97">
        <f>CENSO[[#This Row],[CAP (cm)]]/PI()</f>
        <v>63.661977236758133</v>
      </c>
      <c r="I1989" s="64">
        <v>18</v>
      </c>
      <c r="J1989" s="96">
        <f>(PI()*(CENSO[[#This Row],[DAP (cm)]]^2))/40000</f>
        <v>0.31830988618379064</v>
      </c>
      <c r="K1989" s="96">
        <f>CENSO[[#This Row],[g (m²)]]*CENSO[[#This Row],[H (m)]]*0.7</f>
        <v>4.0107045659157619</v>
      </c>
      <c r="L1989" s="64">
        <v>1</v>
      </c>
      <c r="M1989" s="65">
        <v>366351.299999999</v>
      </c>
      <c r="N1989" s="87">
        <v>9707912.0999999903</v>
      </c>
      <c r="O1989" s="87" t="s">
        <v>1228</v>
      </c>
      <c r="P1989" s="87" t="str">
        <f>VLOOKUP(CENSO[[#This Row],[DAP (cm)]],CD[],2,TRUE)</f>
        <v>TORA</v>
      </c>
      <c r="Q1989" s="87" t="str">
        <f>VLOOKUP(CENSO[[#This Row],[DAP (cm)]],DD[],2,TRUE)</f>
        <v>60├ 70</v>
      </c>
      <c r="R1989" s="87" t="str" cm="1">
        <f t="array" ref="R1989">INDEX(_xlfn.TEXTSPLIT(CENSO[[#This Row],[NOME CIENTIFICO]]," "),1)</f>
        <v>Piptadenia</v>
      </c>
      <c r="S1989" s="98" t="s">
        <v>1004</v>
      </c>
      <c r="T1989" s="87">
        <f>_xlfn.MINIFS(CENSO[DAP (cm)],CENSO[NOME CIENTIFICO],CENSO[[#This Row],[NOME CIENTIFICO]])</f>
        <v>39.788735772973837</v>
      </c>
      <c r="U19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89" s="87" t="str">
        <f>IF(CENSO[[#This Row],[DAP (cm)]]&lt;CENSO[[#This Row],[DMCE (cm)]],"DAP &lt; DMCE","DAP ≥ DMCE")</f>
        <v>DAP ≥ DMCE</v>
      </c>
      <c r="W1989" s="87" t="str">
        <f>IF(CENSO[[#This Row],[DAP (cm)]]&gt;200, "Superior", "Inferior")</f>
        <v>Inferior</v>
      </c>
      <c r="X1989" s="87" t="str">
        <f>VLOOKUP(CENSO[[#This Row],[NOME COMUM]],ESPECIES[],4,FALSE)</f>
        <v>Não</v>
      </c>
      <c r="Y1989" s="87" t="str">
        <f>IF(IFERROR(VLOOKUP(CENSO[[#This Row],[NOME COMUM]],COMERCIAIS[],2, FALSE), "Não") &lt;&gt; "Não", "Sim", "Não")</f>
        <v>Sim</v>
      </c>
      <c r="Z1989" s="133">
        <f>CENSO[[#This Row],[g (m²)]]/SUM(AEEF[AEEF-UT])</f>
        <v>5.5692824191768894E-4</v>
      </c>
      <c r="AA1989" s="133">
        <f>CENSO[[#This Row],[v (m³)]]/SUM(AEEF[AEEF-UT])</f>
        <v>7.0172958481628809E-3</v>
      </c>
    </row>
    <row r="1990" spans="1:27" ht="14">
      <c r="A1990" s="86">
        <v>1</v>
      </c>
      <c r="B1990" s="86">
        <v>1</v>
      </c>
      <c r="C1990" s="63">
        <v>59</v>
      </c>
      <c r="D1990" s="63">
        <v>1989</v>
      </c>
      <c r="E1990" s="63" t="str">
        <f>VLOOKUP(CENSO[[#This Row],[NOME COMUM]],ESPECIES[],2,FALSE)</f>
        <v>Euxylophora paraensis Huber</v>
      </c>
      <c r="F1990" s="64" t="s">
        <v>59</v>
      </c>
      <c r="G1990" s="64">
        <v>161</v>
      </c>
      <c r="H1990" s="97">
        <f>CENSO[[#This Row],[CAP (cm)]]/PI()</f>
        <v>51.247891675590303</v>
      </c>
      <c r="I1990" s="64">
        <v>17</v>
      </c>
      <c r="J1990" s="96">
        <f>(PI()*(CENSO[[#This Row],[DAP (cm)]]^2))/40000</f>
        <v>0.20627276399425096</v>
      </c>
      <c r="K1990" s="96">
        <f>CENSO[[#This Row],[g (m²)]]*CENSO[[#This Row],[H (m)]]*0.7</f>
        <v>2.4546458915315861</v>
      </c>
      <c r="L1990" s="64">
        <v>1</v>
      </c>
      <c r="M1990" s="65">
        <v>366347.799999999</v>
      </c>
      <c r="N1990" s="87">
        <v>9707912.5</v>
      </c>
      <c r="O1990" s="87" t="s">
        <v>424</v>
      </c>
      <c r="P1990" s="87" t="str">
        <f>VLOOKUP(CENSO[[#This Row],[DAP (cm)]],CD[],2,TRUE)</f>
        <v>TORA</v>
      </c>
      <c r="Q1990" s="87" t="str">
        <f>VLOOKUP(CENSO[[#This Row],[DAP (cm)]],DD[],2,TRUE)</f>
        <v>50├ 60</v>
      </c>
      <c r="R1990" s="87" t="str" cm="1">
        <f t="array" ref="R1990">INDEX(_xlfn.TEXTSPLIT(CENSO[[#This Row],[NOME CIENTIFICO]]," "),1)</f>
        <v>Euxylophora</v>
      </c>
      <c r="S1990" s="98" t="s">
        <v>1004</v>
      </c>
      <c r="T1990" s="87">
        <f>_xlfn.MINIFS(CENSO[DAP (cm)],CENSO[NOME CIENTIFICO],CENSO[[#This Row],[NOME CIENTIFICO]])</f>
        <v>51.247891675590303</v>
      </c>
      <c r="U19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61.247891675590303</v>
      </c>
      <c r="V1990" s="87" t="str">
        <f>IF(CENSO[[#This Row],[DAP (cm)]]&lt;CENSO[[#This Row],[DMCE (cm)]],"DAP &lt; DMCE","DAP ≥ DMCE")</f>
        <v>DAP &lt; DMCE</v>
      </c>
      <c r="W1990" s="87" t="str">
        <f>IF(CENSO[[#This Row],[DAP (cm)]]&gt;200, "Superior", "Inferior")</f>
        <v>Inferior</v>
      </c>
      <c r="X1990" s="87" t="str">
        <f>VLOOKUP(CENSO[[#This Row],[NOME COMUM]],ESPECIES[],4,FALSE)</f>
        <v>Protegida</v>
      </c>
      <c r="Y1990" s="87" t="str">
        <f>IF(IFERROR(VLOOKUP(CENSO[[#This Row],[NOME COMUM]],COMERCIAIS[],2, FALSE), "Não") &lt;&gt; "Não", "Sim", "Não")</f>
        <v>Não</v>
      </c>
      <c r="Z1990" s="133">
        <f>CENSO[[#This Row],[g (m²)]]/SUM(AEEF[AEEF-UT])</f>
        <v>3.6090342396871044E-4</v>
      </c>
      <c r="AA1990" s="133">
        <f>CENSO[[#This Row],[v (m³)]]/SUM(AEEF[AEEF-UT])</f>
        <v>4.2947507452276538E-3</v>
      </c>
    </row>
    <row r="1991" spans="1:27" ht="14">
      <c r="A1991" s="86">
        <v>1</v>
      </c>
      <c r="B1991" s="86">
        <v>1</v>
      </c>
      <c r="C1991" s="63">
        <v>59</v>
      </c>
      <c r="D1991" s="63">
        <v>1990</v>
      </c>
      <c r="E1991" s="63" t="str">
        <f>VLOOKUP(CENSO[[#This Row],[NOME COMUM]],ESPECIES[],2,FALSE)</f>
        <v>Piptadenia suaveolens Miq.</v>
      </c>
      <c r="F1991" s="64" t="s">
        <v>22</v>
      </c>
      <c r="G1991" s="64">
        <v>400</v>
      </c>
      <c r="H1991" s="97">
        <f>CENSO[[#This Row],[CAP (cm)]]/PI()</f>
        <v>127.32395447351627</v>
      </c>
      <c r="I1991" s="64">
        <v>17</v>
      </c>
      <c r="J1991" s="96">
        <f>(PI()*(CENSO[[#This Row],[DAP (cm)]]^2))/40000</f>
        <v>1.2732395447351625</v>
      </c>
      <c r="K1991" s="96">
        <f>CENSO[[#This Row],[g (m²)]]*CENSO[[#This Row],[H (m)]]*0.7</f>
        <v>15.151550582348433</v>
      </c>
      <c r="L1991" s="64">
        <v>1</v>
      </c>
      <c r="M1991" s="65">
        <v>366341.799999999</v>
      </c>
      <c r="N1991" s="87">
        <v>9707932.5999999903</v>
      </c>
      <c r="O1991" s="87" t="s">
        <v>1228</v>
      </c>
      <c r="P1991" s="87" t="str">
        <f>VLOOKUP(CENSO[[#This Row],[DAP (cm)]],CD[],2,TRUE)</f>
        <v>TORA</v>
      </c>
      <c r="Q1991" s="87" t="str">
        <f>VLOOKUP(CENSO[[#This Row],[DAP (cm)]],DD[],2,TRUE)</f>
        <v>120├ 130</v>
      </c>
      <c r="R1991" s="87" t="str" cm="1">
        <f t="array" ref="R1991">INDEX(_xlfn.TEXTSPLIT(CENSO[[#This Row],[NOME CIENTIFICO]]," "),1)</f>
        <v>Piptadenia</v>
      </c>
      <c r="S1991" s="98" t="s">
        <v>1004</v>
      </c>
      <c r="T1991" s="87">
        <f>_xlfn.MINIFS(CENSO[DAP (cm)],CENSO[NOME CIENTIFICO],CENSO[[#This Row],[NOME CIENTIFICO]])</f>
        <v>39.788735772973837</v>
      </c>
      <c r="U19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91" s="87" t="str">
        <f>IF(CENSO[[#This Row],[DAP (cm)]]&lt;CENSO[[#This Row],[DMCE (cm)]],"DAP &lt; DMCE","DAP ≥ DMCE")</f>
        <v>DAP ≥ DMCE</v>
      </c>
      <c r="W1991" s="87" t="str">
        <f>IF(CENSO[[#This Row],[DAP (cm)]]&gt;200, "Superior", "Inferior")</f>
        <v>Inferior</v>
      </c>
      <c r="X1991" s="87" t="str">
        <f>VLOOKUP(CENSO[[#This Row],[NOME COMUM]],ESPECIES[],4,FALSE)</f>
        <v>Não</v>
      </c>
      <c r="Y1991" s="87" t="str">
        <f>IF(IFERROR(VLOOKUP(CENSO[[#This Row],[NOME COMUM]],COMERCIAIS[],2, FALSE), "Não") &lt;&gt; "Não", "Sim", "Não")</f>
        <v>Sim</v>
      </c>
      <c r="Z1991" s="133">
        <f>CENSO[[#This Row],[g (m²)]]/SUM(AEEF[AEEF-UT])</f>
        <v>2.2277129676707558E-3</v>
      </c>
      <c r="AA1991" s="133">
        <f>CENSO[[#This Row],[v (m³)]]/SUM(AEEF[AEEF-UT])</f>
        <v>2.6509784315281993E-2</v>
      </c>
    </row>
    <row r="1992" spans="1:27" ht="14">
      <c r="A1992" s="86">
        <v>1</v>
      </c>
      <c r="B1992" s="86">
        <v>1</v>
      </c>
      <c r="C1992" s="63">
        <v>59</v>
      </c>
      <c r="D1992" s="63">
        <v>1991</v>
      </c>
      <c r="E1992" s="63" t="str">
        <f>VLOOKUP(CENSO[[#This Row],[NOME COMUM]],ESPECIES[],2,FALSE)</f>
        <v>Couratari guianensis Aubl.</v>
      </c>
      <c r="F1992" s="64" t="s">
        <v>6</v>
      </c>
      <c r="G1992" s="64">
        <v>180</v>
      </c>
      <c r="H1992" s="97">
        <f>CENSO[[#This Row],[CAP (cm)]]/PI()</f>
        <v>57.295779513082323</v>
      </c>
      <c r="I1992" s="64">
        <v>20</v>
      </c>
      <c r="J1992" s="96">
        <f>(PI()*(CENSO[[#This Row],[DAP (cm)]]^2))/40000</f>
        <v>0.25783100780887047</v>
      </c>
      <c r="K1992" s="96">
        <f>CENSO[[#This Row],[g (m²)]]*CENSO[[#This Row],[H (m)]]*0.7</f>
        <v>3.6096341093241859</v>
      </c>
      <c r="L1992" s="64">
        <v>1</v>
      </c>
      <c r="M1992" s="65">
        <v>366331.299999999</v>
      </c>
      <c r="N1992" s="87">
        <v>9707941.9000000004</v>
      </c>
      <c r="O1992" s="87" t="s">
        <v>1228</v>
      </c>
      <c r="P1992" s="87" t="str">
        <f>VLOOKUP(CENSO[[#This Row],[DAP (cm)]],CD[],2,TRUE)</f>
        <v>TORA</v>
      </c>
      <c r="Q1992" s="87" t="str">
        <f>VLOOKUP(CENSO[[#This Row],[DAP (cm)]],DD[],2,TRUE)</f>
        <v>50├ 60</v>
      </c>
      <c r="R1992" s="87" t="str" cm="1">
        <f t="array" ref="R1992">INDEX(_xlfn.TEXTSPLIT(CENSO[[#This Row],[NOME CIENTIFICO]]," "),1)</f>
        <v>Couratari</v>
      </c>
      <c r="S1992" s="98" t="s">
        <v>1004</v>
      </c>
      <c r="T1992" s="87">
        <f>_xlfn.MINIFS(CENSO[DAP (cm)],CENSO[NOME CIENTIFICO],CENSO[[#This Row],[NOME CIENTIFICO]])</f>
        <v>38.833806114422465</v>
      </c>
      <c r="U19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92" s="87" t="str">
        <f>IF(CENSO[[#This Row],[DAP (cm)]]&lt;CENSO[[#This Row],[DMCE (cm)]],"DAP &lt; DMCE","DAP ≥ DMCE")</f>
        <v>DAP ≥ DMCE</v>
      </c>
      <c r="W1992" s="87" t="str">
        <f>IF(CENSO[[#This Row],[DAP (cm)]]&gt;200, "Superior", "Inferior")</f>
        <v>Inferior</v>
      </c>
      <c r="X1992" s="87" t="str">
        <f>VLOOKUP(CENSO[[#This Row],[NOME COMUM]],ESPECIES[],4,FALSE)</f>
        <v>Não</v>
      </c>
      <c r="Y1992" s="87" t="str">
        <f>IF(IFERROR(VLOOKUP(CENSO[[#This Row],[NOME COMUM]],COMERCIAIS[],2, FALSE), "Não") &lt;&gt; "Não", "Sim", "Não")</f>
        <v>Sim</v>
      </c>
      <c r="Z1992" s="133">
        <f>CENSO[[#This Row],[g (m²)]]/SUM(AEEF[AEEF-UT])</f>
        <v>4.5111187595332813E-4</v>
      </c>
      <c r="AA1992" s="133">
        <f>CENSO[[#This Row],[v (m³)]]/SUM(AEEF[AEEF-UT])</f>
        <v>6.3155662633465927E-3</v>
      </c>
    </row>
    <row r="1993" spans="1:27" ht="14">
      <c r="A1993" s="86">
        <v>1</v>
      </c>
      <c r="B1993" s="86">
        <v>1</v>
      </c>
      <c r="C1993" s="63">
        <v>59</v>
      </c>
      <c r="D1993" s="63">
        <v>1992</v>
      </c>
      <c r="E1993" s="63" t="str">
        <f>VLOOKUP(CENSO[[#This Row],[NOME COMUM]],ESPECIES[],2,FALSE)</f>
        <v>Couratari guianensis Aubl.</v>
      </c>
      <c r="F1993" s="64" t="s">
        <v>6</v>
      </c>
      <c r="G1993" s="64">
        <v>165</v>
      </c>
      <c r="H1993" s="97">
        <f>CENSO[[#This Row],[CAP (cm)]]/PI()</f>
        <v>52.521131220325465</v>
      </c>
      <c r="I1993" s="64">
        <v>21</v>
      </c>
      <c r="J1993" s="96">
        <f>(PI()*(CENSO[[#This Row],[DAP (cm)]]^2))/40000</f>
        <v>0.21664966628384255</v>
      </c>
      <c r="K1993" s="96">
        <f>CENSO[[#This Row],[g (m²)]]*CENSO[[#This Row],[H (m)]]*0.7</f>
        <v>3.1847500943724851</v>
      </c>
      <c r="L1993" s="64">
        <v>1</v>
      </c>
      <c r="M1993" s="65">
        <v>366332.7</v>
      </c>
      <c r="N1993" s="87">
        <v>9707942</v>
      </c>
      <c r="O1993" s="87" t="s">
        <v>1228</v>
      </c>
      <c r="P1993" s="87" t="str">
        <f>VLOOKUP(CENSO[[#This Row],[DAP (cm)]],CD[],2,TRUE)</f>
        <v>TORA</v>
      </c>
      <c r="Q1993" s="87" t="str">
        <f>VLOOKUP(CENSO[[#This Row],[DAP (cm)]],DD[],2,TRUE)</f>
        <v>50├ 60</v>
      </c>
      <c r="R1993" s="87" t="str" cm="1">
        <f t="array" ref="R1993">INDEX(_xlfn.TEXTSPLIT(CENSO[[#This Row],[NOME CIENTIFICO]]," "),1)</f>
        <v>Couratari</v>
      </c>
      <c r="S1993" s="98" t="s">
        <v>1004</v>
      </c>
      <c r="T1993" s="87">
        <f>_xlfn.MINIFS(CENSO[DAP (cm)],CENSO[NOME CIENTIFICO],CENSO[[#This Row],[NOME CIENTIFICO]])</f>
        <v>38.833806114422465</v>
      </c>
      <c r="U19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93" s="87" t="str">
        <f>IF(CENSO[[#This Row],[DAP (cm)]]&lt;CENSO[[#This Row],[DMCE (cm)]],"DAP &lt; DMCE","DAP ≥ DMCE")</f>
        <v>DAP ≥ DMCE</v>
      </c>
      <c r="W1993" s="87" t="str">
        <f>IF(CENSO[[#This Row],[DAP (cm)]]&gt;200, "Superior", "Inferior")</f>
        <v>Inferior</v>
      </c>
      <c r="X1993" s="87" t="str">
        <f>VLOOKUP(CENSO[[#This Row],[NOME COMUM]],ESPECIES[],4,FALSE)</f>
        <v>Não</v>
      </c>
      <c r="Y1993" s="87" t="str">
        <f>IF(IFERROR(VLOOKUP(CENSO[[#This Row],[NOME COMUM]],COMERCIAIS[],2, FALSE), "Não") &lt;&gt; "Não", "Sim", "Não")</f>
        <v>Sim</v>
      </c>
      <c r="Z1993" s="133">
        <f>CENSO[[#This Row],[g (m²)]]/SUM(AEEF[AEEF-UT])</f>
        <v>3.7905928465522713E-4</v>
      </c>
      <c r="AA1993" s="133">
        <f>CENSO[[#This Row],[v (m³)]]/SUM(AEEF[AEEF-UT])</f>
        <v>5.5721714844318383E-3</v>
      </c>
    </row>
    <row r="1994" spans="1:27" ht="14">
      <c r="A1994" s="86">
        <v>1</v>
      </c>
      <c r="B1994" s="86">
        <v>1</v>
      </c>
      <c r="C1994" s="63">
        <v>59</v>
      </c>
      <c r="D1994" s="63">
        <v>1993</v>
      </c>
      <c r="E1994" s="63" t="str">
        <f>VLOOKUP(CENSO[[#This Row],[NOME COMUM]],ESPECIES[],2,FALSE)</f>
        <v>Tachigali myrmecophila Ducke</v>
      </c>
      <c r="F1994" s="64" t="s">
        <v>14</v>
      </c>
      <c r="G1994" s="64">
        <v>198</v>
      </c>
      <c r="H1994" s="97">
        <f>CENSO[[#This Row],[CAP (cm)]]/PI()</f>
        <v>63.025357464390552</v>
      </c>
      <c r="I1994" s="64">
        <v>17</v>
      </c>
      <c r="J1994" s="96">
        <f>(PI()*(CENSO[[#This Row],[DAP (cm)]]^2))/40000</f>
        <v>0.3119755194487332</v>
      </c>
      <c r="K1994" s="96">
        <f>CENSO[[#This Row],[g (m²)]]*CENSO[[#This Row],[H (m)]]*0.7</f>
        <v>3.7125086814399246</v>
      </c>
      <c r="L1994" s="64">
        <v>1</v>
      </c>
      <c r="M1994" s="65">
        <v>366321.09999999899</v>
      </c>
      <c r="N1994" s="87">
        <v>9707948.3000000007</v>
      </c>
      <c r="O1994" s="87" t="s">
        <v>1228</v>
      </c>
      <c r="P1994" s="87" t="str">
        <f>VLOOKUP(CENSO[[#This Row],[DAP (cm)]],CD[],2,TRUE)</f>
        <v>TORA</v>
      </c>
      <c r="Q1994" s="87" t="str">
        <f>VLOOKUP(CENSO[[#This Row],[DAP (cm)]],DD[],2,TRUE)</f>
        <v>60├ 70</v>
      </c>
      <c r="R1994" s="87" t="str" cm="1">
        <f t="array" ref="R1994">INDEX(_xlfn.TEXTSPLIT(CENSO[[#This Row],[NOME CIENTIFICO]]," "),1)</f>
        <v>Tachigali</v>
      </c>
      <c r="S1994" s="98" t="s">
        <v>1004</v>
      </c>
      <c r="T1994" s="87">
        <f>_xlfn.MINIFS(CENSO[DAP (cm)],CENSO[NOME CIENTIFICO],CENSO[[#This Row],[NOME CIENTIFICO]])</f>
        <v>39.152116000606256</v>
      </c>
      <c r="U19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94" s="87" t="str">
        <f>IF(CENSO[[#This Row],[DAP (cm)]]&lt;CENSO[[#This Row],[DMCE (cm)]],"DAP &lt; DMCE","DAP ≥ DMCE")</f>
        <v>DAP ≥ DMCE</v>
      </c>
      <c r="W1994" s="87" t="str">
        <f>IF(CENSO[[#This Row],[DAP (cm)]]&gt;200, "Superior", "Inferior")</f>
        <v>Inferior</v>
      </c>
      <c r="X1994" s="87" t="str">
        <f>VLOOKUP(CENSO[[#This Row],[NOME COMUM]],ESPECIES[],4,FALSE)</f>
        <v>Não</v>
      </c>
      <c r="Y1994" s="87" t="str">
        <f>IF(IFERROR(VLOOKUP(CENSO[[#This Row],[NOME COMUM]],COMERCIAIS[],2, FALSE), "Não") &lt;&gt; "Não", "Sim", "Não")</f>
        <v>Sim</v>
      </c>
      <c r="Z1994" s="133">
        <f>CENSO[[#This Row],[g (m²)]]/SUM(AEEF[AEEF-UT])</f>
        <v>5.4584536990352696E-4</v>
      </c>
      <c r="AA1994" s="133">
        <f>CENSO[[#This Row],[v (m³)]]/SUM(AEEF[AEEF-UT])</f>
        <v>6.4955599018519695E-3</v>
      </c>
    </row>
    <row r="1995" spans="1:27" ht="14">
      <c r="A1995" s="86">
        <v>1</v>
      </c>
      <c r="B1995" s="86">
        <v>1</v>
      </c>
      <c r="C1995" s="63">
        <v>59</v>
      </c>
      <c r="D1995" s="63">
        <v>1994</v>
      </c>
      <c r="E1995" s="63" t="str">
        <f>VLOOKUP(CENSO[[#This Row],[NOME COMUM]],ESPECIES[],2,FALSE)</f>
        <v>Tetragastris panamensis (Engl.) Kuntze</v>
      </c>
      <c r="F1995" s="64" t="s">
        <v>26</v>
      </c>
      <c r="G1995" s="64">
        <v>185</v>
      </c>
      <c r="H1995" s="97">
        <f>CENSO[[#This Row],[CAP (cm)]]/PI()</f>
        <v>58.887328944001275</v>
      </c>
      <c r="I1995" s="64">
        <v>12</v>
      </c>
      <c r="J1995" s="96">
        <f>(PI()*(CENSO[[#This Row],[DAP (cm)]]^2))/40000</f>
        <v>0.27235389636600588</v>
      </c>
      <c r="K1995" s="96">
        <f>CENSO[[#This Row],[g (m²)]]*CENSO[[#This Row],[H (m)]]*0.7</f>
        <v>2.2877727294744492</v>
      </c>
      <c r="L1995" s="64">
        <v>1</v>
      </c>
      <c r="M1995" s="65">
        <v>366313.09999999899</v>
      </c>
      <c r="N1995" s="87">
        <v>9707937.9000000004</v>
      </c>
      <c r="O1995" s="87" t="s">
        <v>1227</v>
      </c>
      <c r="P1995" s="87" t="str">
        <f>VLOOKUP(CENSO[[#This Row],[DAP (cm)]],CD[],2,TRUE)</f>
        <v>TORA</v>
      </c>
      <c r="Q1995" s="87" t="str">
        <f>VLOOKUP(CENSO[[#This Row],[DAP (cm)]],DD[],2,TRUE)</f>
        <v>50├ 60</v>
      </c>
      <c r="R1995" s="87" t="str" cm="1">
        <f t="array" ref="R1995">INDEX(_xlfn.TEXTSPLIT(CENSO[[#This Row],[NOME CIENTIFICO]]," "),1)</f>
        <v>Tetragastris</v>
      </c>
      <c r="S1995" s="98" t="s">
        <v>1004</v>
      </c>
      <c r="T1995" s="87">
        <f>_xlfn.MINIFS(CENSO[DAP (cm)],CENSO[NOME CIENTIFICO],CENSO[[#This Row],[NOME CIENTIFICO]])</f>
        <v>44.563384065730695</v>
      </c>
      <c r="U19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54.563384065730695</v>
      </c>
      <c r="V1995" s="87" t="str">
        <f>IF(CENSO[[#This Row],[DAP (cm)]]&lt;CENSO[[#This Row],[DMCE (cm)]],"DAP &lt; DMCE","DAP ≥ DMCE")</f>
        <v>DAP ≥ DMCE</v>
      </c>
      <c r="W1995" s="87" t="str">
        <f>IF(CENSO[[#This Row],[DAP (cm)]]&gt;200, "Superior", "Inferior")</f>
        <v>Inferior</v>
      </c>
      <c r="X1995" s="87" t="str">
        <f>VLOOKUP(CENSO[[#This Row],[NOME COMUM]],ESPECIES[],4,FALSE)</f>
        <v>Não</v>
      </c>
      <c r="Y1995" s="87" t="str">
        <f>IF(IFERROR(VLOOKUP(CENSO[[#This Row],[NOME COMUM]],COMERCIAIS[],2, FALSE), "Não") &lt;&gt; "Não", "Sim", "Não")</f>
        <v>Não</v>
      </c>
      <c r="Z1995" s="133">
        <f>CENSO[[#This Row],[g (m²)]]/SUM(AEEF[AEEF-UT])</f>
        <v>4.7652172699082262E-4</v>
      </c>
      <c r="AA1995" s="133">
        <f>CENSO[[#This Row],[v (m³)]]/SUM(AEEF[AEEF-UT])</f>
        <v>4.00278250672291E-3</v>
      </c>
    </row>
    <row r="1996" spans="1:27" ht="14">
      <c r="A1996" s="86">
        <v>1</v>
      </c>
      <c r="B1996" s="86">
        <v>1</v>
      </c>
      <c r="C1996" s="63">
        <v>59</v>
      </c>
      <c r="D1996" s="63">
        <v>1995</v>
      </c>
      <c r="E1996" s="63" t="str">
        <f>VLOOKUP(CENSO[[#This Row],[NOME COMUM]],ESPECIES[],2,FALSE)</f>
        <v>Bertholletia excelsa Humb. &amp; Bonpl.</v>
      </c>
      <c r="F1996" s="64" t="s">
        <v>37</v>
      </c>
      <c r="G1996" s="64">
        <v>190</v>
      </c>
      <c r="H1996" s="97">
        <f>CENSO[[#This Row],[CAP (cm)]]/PI()</f>
        <v>60.478878374920228</v>
      </c>
      <c r="I1996" s="64">
        <v>24</v>
      </c>
      <c r="J1996" s="96">
        <f>(PI()*(CENSO[[#This Row],[DAP (cm)]]^2))/40000</f>
        <v>0.28727467228087106</v>
      </c>
      <c r="K1996" s="96">
        <f>CENSO[[#This Row],[g (m²)]]*CENSO[[#This Row],[H (m)]]*0.7</f>
        <v>4.8262144943186334</v>
      </c>
      <c r="L1996" s="64">
        <v>1</v>
      </c>
      <c r="M1996" s="65">
        <v>366333.799999999</v>
      </c>
      <c r="N1996" s="87">
        <v>9707951.6999999899</v>
      </c>
      <c r="O1996" s="87" t="s">
        <v>424</v>
      </c>
      <c r="P1996" s="87" t="str">
        <f>VLOOKUP(CENSO[[#This Row],[DAP (cm)]],CD[],2,TRUE)</f>
        <v>TORA</v>
      </c>
      <c r="Q1996" s="87" t="str">
        <f>VLOOKUP(CENSO[[#This Row],[DAP (cm)]],DD[],2,TRUE)</f>
        <v>60├ 70</v>
      </c>
      <c r="R1996" s="87" t="str" cm="1">
        <f t="array" ref="R1996">INDEX(_xlfn.TEXTSPLIT(CENSO[[#This Row],[NOME CIENTIFICO]]," "),1)</f>
        <v>Bertholletia</v>
      </c>
      <c r="S1996" s="98" t="s">
        <v>1004</v>
      </c>
      <c r="T1996" s="87">
        <f>_xlfn.MINIFS(CENSO[DAP (cm)],CENSO[NOME CIENTIFICO],CENSO[[#This Row],[NOME CIENTIFICO]])</f>
        <v>41.38028520389279</v>
      </c>
      <c r="U19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996" s="87" t="str">
        <f>IF(CENSO[[#This Row],[DAP (cm)]]&lt;CENSO[[#This Row],[DMCE (cm)]],"DAP &lt; DMCE","DAP ≥ DMCE")</f>
        <v>DAP ≥ DMCE</v>
      </c>
      <c r="W1996" s="87" t="str">
        <f>IF(CENSO[[#This Row],[DAP (cm)]]&gt;200, "Superior", "Inferior")</f>
        <v>Inferior</v>
      </c>
      <c r="X1996" s="87" t="str">
        <f>VLOOKUP(CENSO[[#This Row],[NOME COMUM]],ESPECIES[],4,FALSE)</f>
        <v>Protegida</v>
      </c>
      <c r="Y1996" s="87" t="str">
        <f>IF(IFERROR(VLOOKUP(CENSO[[#This Row],[NOME COMUM]],COMERCIAIS[],2, FALSE), "Não") &lt;&gt; "Não", "Sim", "Não")</f>
        <v>Não</v>
      </c>
      <c r="Z1996" s="133">
        <f>CENSO[[#This Row],[g (m²)]]/SUM(AEEF[AEEF-UT])</f>
        <v>5.0262773833071434E-4</v>
      </c>
      <c r="AA1996" s="133">
        <f>CENSO[[#This Row],[v (m³)]]/SUM(AEEF[AEEF-UT])</f>
        <v>8.4441460039560001E-3</v>
      </c>
    </row>
    <row r="1997" spans="1:27" ht="14">
      <c r="A1997" s="86">
        <v>1</v>
      </c>
      <c r="B1997" s="86">
        <v>1</v>
      </c>
      <c r="C1997" s="63">
        <v>59</v>
      </c>
      <c r="D1997" s="63">
        <v>1996</v>
      </c>
      <c r="E1997" s="63" t="str">
        <f>VLOOKUP(CENSO[[#This Row],[NOME COMUM]],ESPECIES[],2,FALSE)</f>
        <v>Tachigali myrmecophila Ducke</v>
      </c>
      <c r="F1997" s="64" t="s">
        <v>14</v>
      </c>
      <c r="G1997" s="64">
        <v>300</v>
      </c>
      <c r="H1997" s="97">
        <f>CENSO[[#This Row],[CAP (cm)]]/PI()</f>
        <v>95.4929658551372</v>
      </c>
      <c r="I1997" s="64">
        <v>21</v>
      </c>
      <c r="J1997" s="96">
        <f>(PI()*(CENSO[[#This Row],[DAP (cm)]]^2))/40000</f>
        <v>0.7161972439135289</v>
      </c>
      <c r="K1997" s="96">
        <f>CENSO[[#This Row],[g (m²)]]*CENSO[[#This Row],[H (m)]]*0.7</f>
        <v>10.528099485528875</v>
      </c>
      <c r="L1997" s="64">
        <v>1</v>
      </c>
      <c r="M1997" s="65">
        <v>366264.299999999</v>
      </c>
      <c r="N1997" s="87">
        <v>9708012.0999999903</v>
      </c>
      <c r="O1997" s="87" t="s">
        <v>1228</v>
      </c>
      <c r="P1997" s="87" t="str">
        <f>VLOOKUP(CENSO[[#This Row],[DAP (cm)]],CD[],2,TRUE)</f>
        <v>TORA</v>
      </c>
      <c r="Q1997" s="87" t="str">
        <f>VLOOKUP(CENSO[[#This Row],[DAP (cm)]],DD[],2,TRUE)</f>
        <v>90├ 100</v>
      </c>
      <c r="R1997" s="87" t="str" cm="1">
        <f t="array" ref="R1997">INDEX(_xlfn.TEXTSPLIT(CENSO[[#This Row],[NOME CIENTIFICO]]," "),1)</f>
        <v>Tachigali</v>
      </c>
      <c r="S1997" s="98" t="s">
        <v>1004</v>
      </c>
      <c r="T1997" s="87">
        <f>_xlfn.MINIFS(CENSO[DAP (cm)],CENSO[NOME CIENTIFICO],CENSO[[#This Row],[NOME CIENTIFICO]])</f>
        <v>39.152116000606256</v>
      </c>
      <c r="U19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97" s="87" t="str">
        <f>IF(CENSO[[#This Row],[DAP (cm)]]&lt;CENSO[[#This Row],[DMCE (cm)]],"DAP &lt; DMCE","DAP ≥ DMCE")</f>
        <v>DAP ≥ DMCE</v>
      </c>
      <c r="W1997" s="87" t="str">
        <f>IF(CENSO[[#This Row],[DAP (cm)]]&gt;200, "Superior", "Inferior")</f>
        <v>Inferior</v>
      </c>
      <c r="X1997" s="87" t="str">
        <f>VLOOKUP(CENSO[[#This Row],[NOME COMUM]],ESPECIES[],4,FALSE)</f>
        <v>Não</v>
      </c>
      <c r="Y1997" s="87" t="str">
        <f>IF(IFERROR(VLOOKUP(CENSO[[#This Row],[NOME COMUM]],COMERCIAIS[],2, FALSE), "Não") &lt;&gt; "Não", "Sim", "Não")</f>
        <v>Sim</v>
      </c>
      <c r="Z1997" s="133">
        <f>CENSO[[#This Row],[g (m²)]]/SUM(AEEF[AEEF-UT])</f>
        <v>1.2530885443148001E-3</v>
      </c>
      <c r="AA1997" s="133">
        <f>CENSO[[#This Row],[v (m³)]]/SUM(AEEF[AEEF-UT])</f>
        <v>1.842040160142756E-2</v>
      </c>
    </row>
    <row r="1998" spans="1:27" ht="14">
      <c r="A1998" s="86">
        <v>1</v>
      </c>
      <c r="B1998" s="86">
        <v>1</v>
      </c>
      <c r="C1998" s="63">
        <v>59</v>
      </c>
      <c r="D1998" s="63">
        <v>1997</v>
      </c>
      <c r="E1998" s="63" t="str">
        <f>VLOOKUP(CENSO[[#This Row],[NOME COMUM]],ESPECIES[],2,FALSE)</f>
        <v>Buchenavia capitata (Vahl) Eichler</v>
      </c>
      <c r="F1998" s="64" t="s">
        <v>10</v>
      </c>
      <c r="G1998" s="64">
        <v>309</v>
      </c>
      <c r="H1998" s="97">
        <f>CENSO[[#This Row],[CAP (cm)]]/PI()</f>
        <v>98.357754830791322</v>
      </c>
      <c r="I1998" s="64">
        <v>24</v>
      </c>
      <c r="J1998" s="96">
        <f>(PI()*(CENSO[[#This Row],[DAP (cm)]]^2))/40000</f>
        <v>0.75981365606786289</v>
      </c>
      <c r="K1998" s="96">
        <f>CENSO[[#This Row],[g (m²)]]*CENSO[[#This Row],[H (m)]]*0.7</f>
        <v>12.764869421940094</v>
      </c>
      <c r="L1998" s="64">
        <v>1</v>
      </c>
      <c r="M1998" s="65">
        <v>366258.7</v>
      </c>
      <c r="N1998" s="87">
        <v>9708006.4000000004</v>
      </c>
      <c r="O1998" s="87" t="s">
        <v>1227</v>
      </c>
      <c r="P1998" s="87" t="str">
        <f>VLOOKUP(CENSO[[#This Row],[DAP (cm)]],CD[],2,TRUE)</f>
        <v>TORA</v>
      </c>
      <c r="Q1998" s="87" t="str">
        <f>VLOOKUP(CENSO[[#This Row],[DAP (cm)]],DD[],2,TRUE)</f>
        <v>90├ 100</v>
      </c>
      <c r="R1998" s="87" t="str" cm="1">
        <f t="array" ref="R1998">INDEX(_xlfn.TEXTSPLIT(CENSO[[#This Row],[NOME CIENTIFICO]]," "),1)</f>
        <v>Buchenavia</v>
      </c>
      <c r="S1998" s="98" t="s">
        <v>1004</v>
      </c>
      <c r="T1998" s="87">
        <f>_xlfn.MINIFS(CENSO[DAP (cm)],CENSO[NOME CIENTIFICO],CENSO[[#This Row],[NOME CIENTIFICO]])</f>
        <v>41.38028520389279</v>
      </c>
      <c r="U19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1998" s="87" t="str">
        <f>IF(CENSO[[#This Row],[DAP (cm)]]&lt;CENSO[[#This Row],[DMCE (cm)]],"DAP &lt; DMCE","DAP ≥ DMCE")</f>
        <v>DAP ≥ DMCE</v>
      </c>
      <c r="W1998" s="87" t="str">
        <f>IF(CENSO[[#This Row],[DAP (cm)]]&gt;200, "Superior", "Inferior")</f>
        <v>Inferior</v>
      </c>
      <c r="X1998" s="87" t="str">
        <f>VLOOKUP(CENSO[[#This Row],[NOME COMUM]],ESPECIES[],4,FALSE)</f>
        <v>Não</v>
      </c>
      <c r="Y1998" s="87" t="str">
        <f>IF(IFERROR(VLOOKUP(CENSO[[#This Row],[NOME COMUM]],COMERCIAIS[],2, FALSE), "Não") &lt;&gt; "Não", "Sim", "Não")</f>
        <v>Não</v>
      </c>
      <c r="Z1998" s="133">
        <f>CENSO[[#This Row],[g (m²)]]/SUM(AEEF[AEEF-UT])</f>
        <v>1.3294016366635715E-3</v>
      </c>
      <c r="AA1998" s="133">
        <f>CENSO[[#This Row],[v (m³)]]/SUM(AEEF[AEEF-UT])</f>
        <v>2.2333947495947998E-2</v>
      </c>
    </row>
    <row r="1999" spans="1:27" ht="14">
      <c r="A1999" s="86">
        <v>1</v>
      </c>
      <c r="B1999" s="86">
        <v>1</v>
      </c>
      <c r="C1999" s="63">
        <v>59</v>
      </c>
      <c r="D1999" s="63">
        <v>1998</v>
      </c>
      <c r="E1999" s="63" t="str">
        <f>VLOOKUP(CENSO[[#This Row],[NOME COMUM]],ESPECIES[],2,FALSE)</f>
        <v>Piptadenia suaveolens Miq.</v>
      </c>
      <c r="F1999" s="64" t="s">
        <v>22</v>
      </c>
      <c r="G1999" s="64">
        <v>193</v>
      </c>
      <c r="H1999" s="97">
        <f>CENSO[[#This Row],[CAP (cm)]]/PI()</f>
        <v>61.4338080334716</v>
      </c>
      <c r="I1999" s="64">
        <v>16</v>
      </c>
      <c r="J1999" s="96">
        <f>(PI()*(CENSO[[#This Row],[DAP (cm)]]^2))/40000</f>
        <v>0.29641812376150045</v>
      </c>
      <c r="K1999" s="96">
        <f>CENSO[[#This Row],[g (m²)]]*CENSO[[#This Row],[H (m)]]*0.7</f>
        <v>3.3198829861288051</v>
      </c>
      <c r="L1999" s="64">
        <v>1</v>
      </c>
      <c r="M1999" s="65">
        <v>366236.2</v>
      </c>
      <c r="N1999" s="87">
        <v>9707987.5999999903</v>
      </c>
      <c r="O1999" s="87" t="s">
        <v>1228</v>
      </c>
      <c r="P1999" s="87" t="str">
        <f>VLOOKUP(CENSO[[#This Row],[DAP (cm)]],CD[],2,TRUE)</f>
        <v>TORA</v>
      </c>
      <c r="Q1999" s="87" t="str">
        <f>VLOOKUP(CENSO[[#This Row],[DAP (cm)]],DD[],2,TRUE)</f>
        <v>60├ 70</v>
      </c>
      <c r="R1999" s="87" t="str" cm="1">
        <f t="array" ref="R1999">INDEX(_xlfn.TEXTSPLIT(CENSO[[#This Row],[NOME CIENTIFICO]]," "),1)</f>
        <v>Piptadenia</v>
      </c>
      <c r="S1999" s="98" t="s">
        <v>1004</v>
      </c>
      <c r="T1999" s="87">
        <f>_xlfn.MINIFS(CENSO[DAP (cm)],CENSO[NOME CIENTIFICO],CENSO[[#This Row],[NOME CIENTIFICO]])</f>
        <v>39.788735772973837</v>
      </c>
      <c r="U19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1999" s="87" t="str">
        <f>IF(CENSO[[#This Row],[DAP (cm)]]&lt;CENSO[[#This Row],[DMCE (cm)]],"DAP &lt; DMCE","DAP ≥ DMCE")</f>
        <v>DAP ≥ DMCE</v>
      </c>
      <c r="W1999" s="87" t="str">
        <f>IF(CENSO[[#This Row],[DAP (cm)]]&gt;200, "Superior", "Inferior")</f>
        <v>Inferior</v>
      </c>
      <c r="X1999" s="87" t="str">
        <f>VLOOKUP(CENSO[[#This Row],[NOME COMUM]],ESPECIES[],4,FALSE)</f>
        <v>Não</v>
      </c>
      <c r="Y1999" s="87" t="str">
        <f>IF(IFERROR(VLOOKUP(CENSO[[#This Row],[NOME COMUM]],COMERCIAIS[],2, FALSE), "Não") &lt;&gt; "Não", "Sim", "Não")</f>
        <v>Sim</v>
      </c>
      <c r="Z1999" s="133">
        <f>CENSO[[#This Row],[g (m²)]]/SUM(AEEF[AEEF-UT])</f>
        <v>5.1862550207979992E-4</v>
      </c>
      <c r="AA1999" s="133">
        <f>CENSO[[#This Row],[v (m³)]]/SUM(AEEF[AEEF-UT])</f>
        <v>5.8086056232937592E-3</v>
      </c>
    </row>
    <row r="2000" spans="1:27" ht="14">
      <c r="A2000" s="86">
        <v>1</v>
      </c>
      <c r="B2000" s="86">
        <v>1</v>
      </c>
      <c r="C2000" s="63">
        <v>59</v>
      </c>
      <c r="D2000" s="63">
        <v>1999</v>
      </c>
      <c r="E2000" s="63" t="str">
        <f>VLOOKUP(CENSO[[#This Row],[NOME COMUM]],ESPECIES[],2,FALSE)</f>
        <v>Apuleia leiocarpa (Vogel) J.F.Macbr.</v>
      </c>
      <c r="F2000" s="64" t="s">
        <v>51</v>
      </c>
      <c r="G2000" s="64">
        <v>196</v>
      </c>
      <c r="H2000" s="97">
        <f>CENSO[[#This Row],[CAP (cm)]]/PI()</f>
        <v>62.388737692022971</v>
      </c>
      <c r="I2000" s="64">
        <v>21</v>
      </c>
      <c r="J2000" s="96">
        <f>(PI()*(CENSO[[#This Row],[DAP (cm)]]^2))/40000</f>
        <v>0.30570481469091254</v>
      </c>
      <c r="K2000" s="96">
        <f>CENSO[[#This Row],[g (m²)]]*CENSO[[#This Row],[H (m)]]*0.7</f>
        <v>4.4938607759564135</v>
      </c>
      <c r="L2000" s="64">
        <v>1</v>
      </c>
      <c r="M2000" s="65">
        <v>366224</v>
      </c>
      <c r="N2000" s="87">
        <v>9707993</v>
      </c>
      <c r="O2000" s="87" t="s">
        <v>1228</v>
      </c>
      <c r="P2000" s="87" t="str">
        <f>VLOOKUP(CENSO[[#This Row],[DAP (cm)]],CD[],2,TRUE)</f>
        <v>TORA</v>
      </c>
      <c r="Q2000" s="87" t="str">
        <f>VLOOKUP(CENSO[[#This Row],[DAP (cm)]],DD[],2,TRUE)</f>
        <v>60├ 70</v>
      </c>
      <c r="R2000" s="87" t="str" cm="1">
        <f t="array" ref="R2000">INDEX(_xlfn.TEXTSPLIT(CENSO[[#This Row],[NOME CIENTIFICO]]," "),1)</f>
        <v>Apuleia</v>
      </c>
      <c r="S2000" s="98" t="s">
        <v>1004</v>
      </c>
      <c r="T2000" s="87">
        <f>_xlfn.MINIFS(CENSO[DAP (cm)],CENSO[NOME CIENTIFICO],CENSO[[#This Row],[NOME CIENTIFICO]])</f>
        <v>39.788735772973837</v>
      </c>
      <c r="U20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00" s="87" t="str">
        <f>IF(CENSO[[#This Row],[DAP (cm)]]&lt;CENSO[[#This Row],[DMCE (cm)]],"DAP &lt; DMCE","DAP ≥ DMCE")</f>
        <v>DAP ≥ DMCE</v>
      </c>
      <c r="W2000" s="87" t="str">
        <f>IF(CENSO[[#This Row],[DAP (cm)]]&gt;200, "Superior", "Inferior")</f>
        <v>Inferior</v>
      </c>
      <c r="X2000" s="87" t="str">
        <f>VLOOKUP(CENSO[[#This Row],[NOME COMUM]],ESPECIES[],4,FALSE)</f>
        <v>Não</v>
      </c>
      <c r="Y2000" s="87" t="str">
        <f>IF(IFERROR(VLOOKUP(CENSO[[#This Row],[NOME COMUM]],COMERCIAIS[],2, FALSE), "Não") &lt;&gt; "Não", "Sim", "Não")</f>
        <v>Sim</v>
      </c>
      <c r="Z2000" s="133">
        <f>CENSO[[#This Row],[g (m²)]]/SUM(AEEF[AEEF-UT])</f>
        <v>5.3487388353774844E-4</v>
      </c>
      <c r="AA2000" s="133">
        <f>CENSO[[#This Row],[v (m³)]]/SUM(AEEF[AEEF-UT])</f>
        <v>7.8626460880049012E-3</v>
      </c>
    </row>
    <row r="2001" spans="1:27" ht="14">
      <c r="A2001" s="86">
        <v>1</v>
      </c>
      <c r="B2001" s="86">
        <v>1</v>
      </c>
      <c r="C2001" s="63">
        <v>59</v>
      </c>
      <c r="D2001" s="63">
        <v>2000</v>
      </c>
      <c r="E2001" s="63" t="str">
        <f>VLOOKUP(CENSO[[#This Row],[NOME COMUM]],ESPECIES[],2,FALSE)</f>
        <v>Couratari guianensis Aubl.</v>
      </c>
      <c r="F2001" s="64" t="s">
        <v>6</v>
      </c>
      <c r="G2001" s="64">
        <v>207</v>
      </c>
      <c r="H2001" s="97">
        <f>CENSO[[#This Row],[CAP (cm)]]/PI()</f>
        <v>65.890146440044674</v>
      </c>
      <c r="I2001" s="64">
        <v>23</v>
      </c>
      <c r="J2001" s="96">
        <f>(PI()*(CENSO[[#This Row],[DAP (cm)]]^2))/40000</f>
        <v>0.34098150782723119</v>
      </c>
      <c r="K2001" s="96">
        <f>CENSO[[#This Row],[g (m²)]]*CENSO[[#This Row],[H (m)]]*0.7</f>
        <v>5.4898022760184215</v>
      </c>
      <c r="L2001" s="64">
        <v>1</v>
      </c>
      <c r="M2001" s="65">
        <v>366226.299999999</v>
      </c>
      <c r="N2001" s="87">
        <v>9707991</v>
      </c>
      <c r="O2001" s="87" t="s">
        <v>1228</v>
      </c>
      <c r="P2001" s="87" t="str">
        <f>VLOOKUP(CENSO[[#This Row],[DAP (cm)]],CD[],2,TRUE)</f>
        <v>TORA</v>
      </c>
      <c r="Q2001" s="87" t="str">
        <f>VLOOKUP(CENSO[[#This Row],[DAP (cm)]],DD[],2,TRUE)</f>
        <v>60├ 70</v>
      </c>
      <c r="R2001" s="87" t="str" cm="1">
        <f t="array" ref="R2001">INDEX(_xlfn.TEXTSPLIT(CENSO[[#This Row],[NOME CIENTIFICO]]," "),1)</f>
        <v>Couratari</v>
      </c>
      <c r="S2001" s="98" t="s">
        <v>1004</v>
      </c>
      <c r="T2001" s="87">
        <f>_xlfn.MINIFS(CENSO[DAP (cm)],CENSO[NOME CIENTIFICO],CENSO[[#This Row],[NOME CIENTIFICO]])</f>
        <v>38.833806114422465</v>
      </c>
      <c r="U20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01" s="87" t="str">
        <f>IF(CENSO[[#This Row],[DAP (cm)]]&lt;CENSO[[#This Row],[DMCE (cm)]],"DAP &lt; DMCE","DAP ≥ DMCE")</f>
        <v>DAP ≥ DMCE</v>
      </c>
      <c r="W2001" s="87" t="str">
        <f>IF(CENSO[[#This Row],[DAP (cm)]]&gt;200, "Superior", "Inferior")</f>
        <v>Inferior</v>
      </c>
      <c r="X2001" s="87" t="str">
        <f>VLOOKUP(CENSO[[#This Row],[NOME COMUM]],ESPECIES[],4,FALSE)</f>
        <v>Não</v>
      </c>
      <c r="Y2001" s="87" t="str">
        <f>IF(IFERROR(VLOOKUP(CENSO[[#This Row],[NOME COMUM]],COMERCIAIS[],2, FALSE), "Não") &lt;&gt; "Não", "Sim", "Não")</f>
        <v>Sim</v>
      </c>
      <c r="Z2001" s="133">
        <f>CENSO[[#This Row],[g (m²)]]/SUM(AEEF[AEEF-UT])</f>
        <v>5.9659545594827642E-4</v>
      </c>
      <c r="AA2001" s="133">
        <f>CENSO[[#This Row],[v (m³)]]/SUM(AEEF[AEEF-UT])</f>
        <v>9.6051868407672492E-3</v>
      </c>
    </row>
    <row r="2002" spans="1:27" ht="14">
      <c r="A2002" s="86">
        <v>1</v>
      </c>
      <c r="B2002" s="86">
        <v>1</v>
      </c>
      <c r="C2002" s="63">
        <v>59</v>
      </c>
      <c r="D2002" s="63">
        <v>2001</v>
      </c>
      <c r="E2002" s="63" t="str">
        <f>VLOOKUP(CENSO[[#This Row],[NOME COMUM]],ESPECIES[],2,FALSE)</f>
        <v>Pouteria sp.</v>
      </c>
      <c r="F2002" s="64" t="s">
        <v>83</v>
      </c>
      <c r="G2002" s="64">
        <v>160</v>
      </c>
      <c r="H2002" s="97">
        <f>CENSO[[#This Row],[CAP (cm)]]/PI()</f>
        <v>50.929581789406512</v>
      </c>
      <c r="I2002" s="64">
        <v>18</v>
      </c>
      <c r="J2002" s="96">
        <f>(PI()*(CENSO[[#This Row],[DAP (cm)]]^2))/40000</f>
        <v>0.20371832715762608</v>
      </c>
      <c r="K2002" s="96">
        <f>CENSO[[#This Row],[g (m²)]]*CENSO[[#This Row],[H (m)]]*0.7</f>
        <v>2.5668509221860885</v>
      </c>
      <c r="L2002" s="64">
        <v>1</v>
      </c>
      <c r="M2002" s="65">
        <v>366225.5</v>
      </c>
      <c r="N2002" s="87">
        <v>9708009.0999999903</v>
      </c>
      <c r="O2002" s="87" t="s">
        <v>1227</v>
      </c>
      <c r="P2002" s="87" t="str">
        <f>VLOOKUP(CENSO[[#This Row],[DAP (cm)]],CD[],2,TRUE)</f>
        <v>TORA</v>
      </c>
      <c r="Q2002" s="87" t="str">
        <f>VLOOKUP(CENSO[[#This Row],[DAP (cm)]],DD[],2,TRUE)</f>
        <v>50├ 60</v>
      </c>
      <c r="R2002" s="87" t="str" cm="1">
        <f t="array" ref="R2002">INDEX(_xlfn.TEXTSPLIT(CENSO[[#This Row],[NOME CIENTIFICO]]," "),1)</f>
        <v>Pouteria</v>
      </c>
      <c r="S2002" s="98" t="s">
        <v>1004</v>
      </c>
      <c r="T2002" s="87">
        <f>_xlfn.MINIFS(CENSO[DAP (cm)],CENSO[NOME CIENTIFICO],CENSO[[#This Row],[NOME CIENTIFICO]])</f>
        <v>39.788735772973837</v>
      </c>
      <c r="U20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02" s="87" t="str">
        <f>IF(CENSO[[#This Row],[DAP (cm)]]&lt;CENSO[[#This Row],[DMCE (cm)]],"DAP &lt; DMCE","DAP ≥ DMCE")</f>
        <v>DAP ≥ DMCE</v>
      </c>
      <c r="W2002" s="87" t="str">
        <f>IF(CENSO[[#This Row],[DAP (cm)]]&gt;200, "Superior", "Inferior")</f>
        <v>Inferior</v>
      </c>
      <c r="X2002" s="87" t="str">
        <f>VLOOKUP(CENSO[[#This Row],[NOME COMUM]],ESPECIES[],4,FALSE)</f>
        <v>Não</v>
      </c>
      <c r="Y2002" s="87" t="str">
        <f>IF(IFERROR(VLOOKUP(CENSO[[#This Row],[NOME COMUM]],COMERCIAIS[],2, FALSE), "Não") &lt;&gt; "Não", "Sim", "Não")</f>
        <v>Não</v>
      </c>
      <c r="Z2002" s="133">
        <f>CENSO[[#This Row],[g (m²)]]/SUM(AEEF[AEEF-UT])</f>
        <v>3.5643407482732108E-4</v>
      </c>
      <c r="AA2002" s="133">
        <f>CENSO[[#This Row],[v (m³)]]/SUM(AEEF[AEEF-UT])</f>
        <v>4.491069342824245E-3</v>
      </c>
    </row>
    <row r="2003" spans="1:27" ht="14">
      <c r="A2003" s="86">
        <v>1</v>
      </c>
      <c r="B2003" s="86">
        <v>1</v>
      </c>
      <c r="C2003" s="63">
        <v>59</v>
      </c>
      <c r="D2003" s="63">
        <v>2002</v>
      </c>
      <c r="E2003" s="63" t="str">
        <f>VLOOKUP(CENSO[[#This Row],[NOME COMUM]],ESPECIES[],2,FALSE)</f>
        <v>Apuleia leiocarpa (Vogel) J.F.Macbr.</v>
      </c>
      <c r="F2003" s="64" t="s">
        <v>51</v>
      </c>
      <c r="G2003" s="64">
        <v>307</v>
      </c>
      <c r="H2003" s="97">
        <f>CENSO[[#This Row],[CAP (cm)]]/PI()</f>
        <v>97.721135058423741</v>
      </c>
      <c r="I2003" s="64">
        <v>22</v>
      </c>
      <c r="J2003" s="96">
        <f>(PI()*(CENSO[[#This Row],[DAP (cm)]]^2))/40000</f>
        <v>0.75000971157340224</v>
      </c>
      <c r="K2003" s="96">
        <f>CENSO[[#This Row],[g (m²)]]*CENSO[[#This Row],[H (m)]]*0.7</f>
        <v>11.550149558230395</v>
      </c>
      <c r="L2003" s="64">
        <v>1</v>
      </c>
      <c r="M2003" s="65">
        <v>366210.2</v>
      </c>
      <c r="N2003" s="87">
        <v>9708040.0999999903</v>
      </c>
      <c r="O2003" s="87" t="s">
        <v>1228</v>
      </c>
      <c r="P2003" s="87" t="str">
        <f>VLOOKUP(CENSO[[#This Row],[DAP (cm)]],CD[],2,TRUE)</f>
        <v>TORA</v>
      </c>
      <c r="Q2003" s="87" t="str">
        <f>VLOOKUP(CENSO[[#This Row],[DAP (cm)]],DD[],2,TRUE)</f>
        <v>90├ 100</v>
      </c>
      <c r="R2003" s="87" t="str" cm="1">
        <f t="array" ref="R2003">INDEX(_xlfn.TEXTSPLIT(CENSO[[#This Row],[NOME CIENTIFICO]]," "),1)</f>
        <v>Apuleia</v>
      </c>
      <c r="S2003" s="98" t="s">
        <v>1004</v>
      </c>
      <c r="T2003" s="87">
        <f>_xlfn.MINIFS(CENSO[DAP (cm)],CENSO[NOME CIENTIFICO],CENSO[[#This Row],[NOME CIENTIFICO]])</f>
        <v>39.788735772973837</v>
      </c>
      <c r="U20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03" s="87" t="str">
        <f>IF(CENSO[[#This Row],[DAP (cm)]]&lt;CENSO[[#This Row],[DMCE (cm)]],"DAP &lt; DMCE","DAP ≥ DMCE")</f>
        <v>DAP ≥ DMCE</v>
      </c>
      <c r="W2003" s="87" t="str">
        <f>IF(CENSO[[#This Row],[DAP (cm)]]&gt;200, "Superior", "Inferior")</f>
        <v>Inferior</v>
      </c>
      <c r="X2003" s="87" t="str">
        <f>VLOOKUP(CENSO[[#This Row],[NOME COMUM]],ESPECIES[],4,FALSE)</f>
        <v>Não</v>
      </c>
      <c r="Y2003" s="87" t="str">
        <f>IF(IFERROR(VLOOKUP(CENSO[[#This Row],[NOME COMUM]],COMERCIAIS[],2, FALSE), "Não") &lt;&gt; "Não", "Sim", "Não")</f>
        <v>Sim</v>
      </c>
      <c r="Z2003" s="133">
        <f>CENSO[[#This Row],[g (m²)]]/SUM(AEEF[AEEF-UT])</f>
        <v>1.3122482468125069E-3</v>
      </c>
      <c r="AA2003" s="133">
        <f>CENSO[[#This Row],[v (m³)]]/SUM(AEEF[AEEF-UT])</f>
        <v>2.0208623000912605E-2</v>
      </c>
    </row>
    <row r="2004" spans="1:27" ht="14">
      <c r="A2004" s="86">
        <v>1</v>
      </c>
      <c r="B2004" s="86">
        <v>1</v>
      </c>
      <c r="C2004" s="63">
        <v>59</v>
      </c>
      <c r="D2004" s="63">
        <v>2003</v>
      </c>
      <c r="E2004" s="63" t="str">
        <f>VLOOKUP(CENSO[[#This Row],[NOME COMUM]],ESPECIES[],2,FALSE)</f>
        <v>Cedrela fissilis Vell.</v>
      </c>
      <c r="F2004" s="64" t="s">
        <v>17</v>
      </c>
      <c r="G2004" s="64">
        <v>300</v>
      </c>
      <c r="H2004" s="97">
        <f>CENSO[[#This Row],[CAP (cm)]]/PI()</f>
        <v>95.4929658551372</v>
      </c>
      <c r="I2004" s="64">
        <v>22</v>
      </c>
      <c r="J2004" s="96">
        <f>(PI()*(CENSO[[#This Row],[DAP (cm)]]^2))/40000</f>
        <v>0.7161972439135289</v>
      </c>
      <c r="K2004" s="96">
        <f>CENSO[[#This Row],[g (m²)]]*CENSO[[#This Row],[H (m)]]*0.7</f>
        <v>11.029437556268345</v>
      </c>
      <c r="L2004" s="64">
        <v>1</v>
      </c>
      <c r="M2004" s="65">
        <v>366184.9</v>
      </c>
      <c r="N2004" s="87">
        <v>9708038.4000000004</v>
      </c>
      <c r="O2004" s="87" t="s">
        <v>1227</v>
      </c>
      <c r="P2004" s="87" t="str">
        <f>VLOOKUP(CENSO[[#This Row],[DAP (cm)]],CD[],2,TRUE)</f>
        <v>TORA</v>
      </c>
      <c r="Q2004" s="87" t="str">
        <f>VLOOKUP(CENSO[[#This Row],[DAP (cm)]],DD[],2,TRUE)</f>
        <v>90├ 100</v>
      </c>
      <c r="R2004" s="87" t="str" cm="1">
        <f t="array" ref="R2004">INDEX(_xlfn.TEXTSPLIT(CENSO[[#This Row],[NOME CIENTIFICO]]," "),1)</f>
        <v>Cedrela</v>
      </c>
      <c r="S2004" s="98" t="s">
        <v>1004</v>
      </c>
      <c r="T2004" s="87">
        <f>_xlfn.MINIFS(CENSO[DAP (cm)],CENSO[NOME CIENTIFICO],CENSO[[#This Row],[NOME CIENTIFICO]])</f>
        <v>39.788735772973837</v>
      </c>
      <c r="U20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70</v>
      </c>
      <c r="V2004" s="87" t="str">
        <f>IF(CENSO[[#This Row],[DAP (cm)]]&lt;CENSO[[#This Row],[DMCE (cm)]],"DAP &lt; DMCE","DAP ≥ DMCE")</f>
        <v>DAP ≥ DMCE</v>
      </c>
      <c r="W2004" s="87" t="str">
        <f>IF(CENSO[[#This Row],[DAP (cm)]]&gt;200, "Superior", "Inferior")</f>
        <v>Inferior</v>
      </c>
      <c r="X2004" s="87" t="str">
        <f>VLOOKUP(CENSO[[#This Row],[NOME COMUM]],ESPECIES[],4,FALSE)</f>
        <v>Vulneravel</v>
      </c>
      <c r="Y2004" s="87" t="str">
        <f>IF(IFERROR(VLOOKUP(CENSO[[#This Row],[NOME COMUM]],COMERCIAIS[],2, FALSE), "Não") &lt;&gt; "Não", "Sim", "Não")</f>
        <v>Não</v>
      </c>
      <c r="Z2004" s="133">
        <f>CENSO[[#This Row],[g (m²)]]/SUM(AEEF[AEEF-UT])</f>
        <v>1.2530885443148001E-3</v>
      </c>
      <c r="AA2004" s="133">
        <f>CENSO[[#This Row],[v (m³)]]/SUM(AEEF[AEEF-UT])</f>
        <v>1.929756358244792E-2</v>
      </c>
    </row>
    <row r="2005" spans="1:27" ht="14">
      <c r="A2005" s="86">
        <v>1</v>
      </c>
      <c r="B2005" s="86">
        <v>1</v>
      </c>
      <c r="C2005" s="63">
        <v>59</v>
      </c>
      <c r="D2005" s="63">
        <v>2004</v>
      </c>
      <c r="E2005" s="63" t="str">
        <f>VLOOKUP(CENSO[[#This Row],[NOME COMUM]],ESPECIES[],2,FALSE)</f>
        <v>Parkia multijuga Benth.</v>
      </c>
      <c r="F2005" s="64" t="s">
        <v>75</v>
      </c>
      <c r="G2005" s="64">
        <v>305</v>
      </c>
      <c r="H2005" s="97">
        <f>CENSO[[#This Row],[CAP (cm)]]/PI()</f>
        <v>97.08451528605616</v>
      </c>
      <c r="I2005" s="64">
        <v>21</v>
      </c>
      <c r="J2005" s="96">
        <f>(PI()*(CENSO[[#This Row],[DAP (cm)]]^2))/40000</f>
        <v>0.74026942905617821</v>
      </c>
      <c r="K2005" s="96">
        <f>CENSO[[#This Row],[g (m²)]]*CENSO[[#This Row],[H (m)]]*0.7</f>
        <v>10.881960607125819</v>
      </c>
      <c r="L2005" s="64">
        <v>1</v>
      </c>
      <c r="M2005" s="65">
        <v>366172</v>
      </c>
      <c r="N2005" s="87">
        <v>9708088.8000000007</v>
      </c>
      <c r="O2005" s="87" t="s">
        <v>1227</v>
      </c>
      <c r="P2005" s="87" t="str">
        <f>VLOOKUP(CENSO[[#This Row],[DAP (cm)]],CD[],2,TRUE)</f>
        <v>TORA</v>
      </c>
      <c r="Q2005" s="87" t="str">
        <f>VLOOKUP(CENSO[[#This Row],[DAP (cm)]],DD[],2,TRUE)</f>
        <v>90├ 100</v>
      </c>
      <c r="R2005" s="87" t="str" cm="1">
        <f t="array" ref="R2005">INDEX(_xlfn.TEXTSPLIT(CENSO[[#This Row],[NOME CIENTIFICO]]," "),1)</f>
        <v>Parkia</v>
      </c>
      <c r="S2005" s="98" t="s">
        <v>1004</v>
      </c>
      <c r="T2005" s="87">
        <f>_xlfn.MINIFS(CENSO[DAP (cm)],CENSO[NOME CIENTIFICO],CENSO[[#This Row],[NOME CIENTIFICO]])</f>
        <v>39.788735772973837</v>
      </c>
      <c r="U20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05" s="87" t="str">
        <f>IF(CENSO[[#This Row],[DAP (cm)]]&lt;CENSO[[#This Row],[DMCE (cm)]],"DAP &lt; DMCE","DAP ≥ DMCE")</f>
        <v>DAP ≥ DMCE</v>
      </c>
      <c r="W2005" s="87" t="str">
        <f>IF(CENSO[[#This Row],[DAP (cm)]]&gt;200, "Superior", "Inferior")</f>
        <v>Inferior</v>
      </c>
      <c r="X2005" s="87" t="str">
        <f>VLOOKUP(CENSO[[#This Row],[NOME COMUM]],ESPECIES[],4,FALSE)</f>
        <v>Não</v>
      </c>
      <c r="Y2005" s="87" t="str">
        <f>IF(IFERROR(VLOOKUP(CENSO[[#This Row],[NOME COMUM]],COMERCIAIS[],2, FALSE), "Não") &lt;&gt; "Não", "Sim", "Não")</f>
        <v>Não</v>
      </c>
      <c r="Z2005" s="133">
        <f>CENSO[[#This Row],[g (m²)]]/SUM(AEEF[AEEF-UT])</f>
        <v>1.2952062426098256E-3</v>
      </c>
      <c r="AA2005" s="133">
        <f>CENSO[[#This Row],[v (m³)]]/SUM(AEEF[AEEF-UT])</f>
        <v>1.9039531766364436E-2</v>
      </c>
    </row>
    <row r="2006" spans="1:27" ht="14">
      <c r="A2006" s="86">
        <v>1</v>
      </c>
      <c r="B2006" s="86">
        <v>1</v>
      </c>
      <c r="C2006" s="63">
        <v>59</v>
      </c>
      <c r="D2006" s="63">
        <v>2005</v>
      </c>
      <c r="E2006" s="63" t="str">
        <f>VLOOKUP(CENSO[[#This Row],[NOME COMUM]],ESPECIES[],2,FALSE)</f>
        <v>Simarouba amara Aubl.</v>
      </c>
      <c r="F2006" s="64" t="s">
        <v>20</v>
      </c>
      <c r="G2006" s="64">
        <v>196</v>
      </c>
      <c r="H2006" s="97">
        <f>CENSO[[#This Row],[CAP (cm)]]/PI()</f>
        <v>62.388737692022971</v>
      </c>
      <c r="I2006" s="64">
        <v>20</v>
      </c>
      <c r="J2006" s="96">
        <f>(PI()*(CENSO[[#This Row],[DAP (cm)]]^2))/40000</f>
        <v>0.30570481469091254</v>
      </c>
      <c r="K2006" s="96">
        <f>CENSO[[#This Row],[g (m²)]]*CENSO[[#This Row],[H (m)]]*0.7</f>
        <v>4.2798674056727748</v>
      </c>
      <c r="L2006" s="64">
        <v>1</v>
      </c>
      <c r="M2006" s="65">
        <v>366148.9</v>
      </c>
      <c r="N2006" s="87">
        <v>9708107.9000000004</v>
      </c>
      <c r="O2006" s="87" t="s">
        <v>1227</v>
      </c>
      <c r="P2006" s="87" t="str">
        <f>VLOOKUP(CENSO[[#This Row],[DAP (cm)]],CD[],2,TRUE)</f>
        <v>TORA</v>
      </c>
      <c r="Q2006" s="87" t="str">
        <f>VLOOKUP(CENSO[[#This Row],[DAP (cm)]],DD[],2,TRUE)</f>
        <v>60├ 70</v>
      </c>
      <c r="R2006" s="87" t="str" cm="1">
        <f t="array" ref="R2006">INDEX(_xlfn.TEXTSPLIT(CENSO[[#This Row],[NOME CIENTIFICO]]," "),1)</f>
        <v>Simarouba</v>
      </c>
      <c r="S2006" s="98" t="s">
        <v>1004</v>
      </c>
      <c r="T2006" s="87">
        <f>_xlfn.MINIFS(CENSO[DAP (cm)],CENSO[NOME CIENTIFICO],CENSO[[#This Row],[NOME CIENTIFICO]])</f>
        <v>42.335214862444161</v>
      </c>
      <c r="U20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2006" s="87" t="str">
        <f>IF(CENSO[[#This Row],[DAP (cm)]]&lt;CENSO[[#This Row],[DMCE (cm)]],"DAP &lt; DMCE","DAP ≥ DMCE")</f>
        <v>DAP ≥ DMCE</v>
      </c>
      <c r="W2006" s="87" t="str">
        <f>IF(CENSO[[#This Row],[DAP (cm)]]&gt;200, "Superior", "Inferior")</f>
        <v>Inferior</v>
      </c>
      <c r="X2006" s="87" t="str">
        <f>VLOOKUP(CENSO[[#This Row],[NOME COMUM]],ESPECIES[],4,FALSE)</f>
        <v>Não</v>
      </c>
      <c r="Y2006" s="87" t="str">
        <f>IF(IFERROR(VLOOKUP(CENSO[[#This Row],[NOME COMUM]],COMERCIAIS[],2, FALSE), "Não") &lt;&gt; "Não", "Sim", "Não")</f>
        <v>Não</v>
      </c>
      <c r="Z2006" s="133">
        <f>CENSO[[#This Row],[g (m²)]]/SUM(AEEF[AEEF-UT])</f>
        <v>5.3487388353774844E-4</v>
      </c>
      <c r="AA2006" s="133">
        <f>CENSO[[#This Row],[v (m³)]]/SUM(AEEF[AEEF-UT])</f>
        <v>7.4882343695284771E-3</v>
      </c>
    </row>
    <row r="2007" spans="1:27" ht="14">
      <c r="A2007" s="86">
        <v>1</v>
      </c>
      <c r="B2007" s="86">
        <v>1</v>
      </c>
      <c r="C2007" s="63">
        <v>59</v>
      </c>
      <c r="D2007" s="63">
        <v>2006</v>
      </c>
      <c r="E2007" s="63" t="str">
        <f>VLOOKUP(CENSO[[#This Row],[NOME COMUM]],ESPECIES[],2,FALSE)</f>
        <v>Apuleia leiocarpa (Vogel) J.F.Macbr.</v>
      </c>
      <c r="F2007" s="64" t="s">
        <v>51</v>
      </c>
      <c r="G2007" s="64">
        <v>199</v>
      </c>
      <c r="H2007" s="97">
        <f>CENSO[[#This Row],[CAP (cm)]]/PI()</f>
        <v>63.343667350574343</v>
      </c>
      <c r="I2007" s="64">
        <v>22</v>
      </c>
      <c r="J2007" s="96">
        <f>(PI()*(CENSO[[#This Row],[DAP (cm)]]^2))/40000</f>
        <v>0.31513474506910732</v>
      </c>
      <c r="K2007" s="96">
        <f>CENSO[[#This Row],[g (m²)]]*CENSO[[#This Row],[H (m)]]*0.7</f>
        <v>4.8530750740642521</v>
      </c>
      <c r="L2007" s="64">
        <v>1</v>
      </c>
      <c r="M2007" s="65">
        <v>366148.9</v>
      </c>
      <c r="N2007" s="87">
        <v>9708107.9000000004</v>
      </c>
      <c r="O2007" s="87" t="s">
        <v>1228</v>
      </c>
      <c r="P2007" s="87" t="str">
        <f>VLOOKUP(CENSO[[#This Row],[DAP (cm)]],CD[],2,TRUE)</f>
        <v>TORA</v>
      </c>
      <c r="Q2007" s="87" t="str">
        <f>VLOOKUP(CENSO[[#This Row],[DAP (cm)]],DD[],2,TRUE)</f>
        <v>60├ 70</v>
      </c>
      <c r="R2007" s="87" t="str" cm="1">
        <f t="array" ref="R2007">INDEX(_xlfn.TEXTSPLIT(CENSO[[#This Row],[NOME CIENTIFICO]]," "),1)</f>
        <v>Apuleia</v>
      </c>
      <c r="S2007" s="98" t="s">
        <v>1004</v>
      </c>
      <c r="T2007" s="87">
        <f>_xlfn.MINIFS(CENSO[DAP (cm)],CENSO[NOME CIENTIFICO],CENSO[[#This Row],[NOME CIENTIFICO]])</f>
        <v>39.788735772973837</v>
      </c>
      <c r="U20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07" s="87" t="str">
        <f>IF(CENSO[[#This Row],[DAP (cm)]]&lt;CENSO[[#This Row],[DMCE (cm)]],"DAP &lt; DMCE","DAP ≥ DMCE")</f>
        <v>DAP ≥ DMCE</v>
      </c>
      <c r="W2007" s="87" t="str">
        <f>IF(CENSO[[#This Row],[DAP (cm)]]&gt;200, "Superior", "Inferior")</f>
        <v>Inferior</v>
      </c>
      <c r="X2007" s="87" t="str">
        <f>VLOOKUP(CENSO[[#This Row],[NOME COMUM]],ESPECIES[],4,FALSE)</f>
        <v>Não</v>
      </c>
      <c r="Y2007" s="87" t="str">
        <f>IF(IFERROR(VLOOKUP(CENSO[[#This Row],[NOME COMUM]],COMERCIAIS[],2, FALSE), "Não") &lt;&gt; "Não", "Sim", "Não")</f>
        <v>Sim</v>
      </c>
      <c r="Z2007" s="133">
        <f>CENSO[[#This Row],[g (m²)]]/SUM(AEEF[AEEF-UT])</f>
        <v>5.5137288270456E-4</v>
      </c>
      <c r="AA2007" s="133">
        <f>CENSO[[#This Row],[v (m³)]]/SUM(AEEF[AEEF-UT])</f>
        <v>8.4911423936502219E-3</v>
      </c>
    </row>
    <row r="2008" spans="1:27" ht="14">
      <c r="A2008" s="86">
        <v>1</v>
      </c>
      <c r="B2008" s="86">
        <v>1</v>
      </c>
      <c r="C2008" s="63">
        <v>60</v>
      </c>
      <c r="D2008" s="63">
        <v>2007</v>
      </c>
      <c r="E2008" s="63" t="str">
        <f>VLOOKUP(CENSO[[#This Row],[NOME COMUM]],ESPECIES[],2,FALSE)</f>
        <v>Couratari guianensis Aubl.</v>
      </c>
      <c r="F2008" s="64" t="s">
        <v>6</v>
      </c>
      <c r="G2008" s="64">
        <v>250</v>
      </c>
      <c r="H2008" s="97">
        <f>CENSO[[#This Row],[CAP (cm)]]/PI()</f>
        <v>79.577471545947674</v>
      </c>
      <c r="I2008" s="64">
        <v>23</v>
      </c>
      <c r="J2008" s="96">
        <f>(PI()*(CENSO[[#This Row],[DAP (cm)]]^2))/40000</f>
        <v>0.49735919716217297</v>
      </c>
      <c r="K2008" s="96">
        <f>CENSO[[#This Row],[g (m²)]]*CENSO[[#This Row],[H (m)]]*0.7</f>
        <v>8.0074830743109846</v>
      </c>
      <c r="L2008" s="64">
        <v>1</v>
      </c>
      <c r="M2008" s="65">
        <v>366100</v>
      </c>
      <c r="N2008" s="87">
        <v>9708047.6999999899</v>
      </c>
      <c r="O2008" s="87" t="s">
        <v>1228</v>
      </c>
      <c r="P2008" s="87" t="str">
        <f>VLOOKUP(CENSO[[#This Row],[DAP (cm)]],CD[],2,TRUE)</f>
        <v>TORA</v>
      </c>
      <c r="Q2008" s="87" t="str">
        <f>VLOOKUP(CENSO[[#This Row],[DAP (cm)]],DD[],2,TRUE)</f>
        <v>70├ 80</v>
      </c>
      <c r="R2008" s="87" t="str" cm="1">
        <f t="array" ref="R2008">INDEX(_xlfn.TEXTSPLIT(CENSO[[#This Row],[NOME CIENTIFICO]]," "),1)</f>
        <v>Couratari</v>
      </c>
      <c r="S2008" s="98" t="s">
        <v>1004</v>
      </c>
      <c r="T2008" s="87">
        <f>_xlfn.MINIFS(CENSO[DAP (cm)],CENSO[NOME CIENTIFICO],CENSO[[#This Row],[NOME CIENTIFICO]])</f>
        <v>38.833806114422465</v>
      </c>
      <c r="U20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08" s="87" t="str">
        <f>IF(CENSO[[#This Row],[DAP (cm)]]&lt;CENSO[[#This Row],[DMCE (cm)]],"DAP &lt; DMCE","DAP ≥ DMCE")</f>
        <v>DAP ≥ DMCE</v>
      </c>
      <c r="W2008" s="87" t="str">
        <f>IF(CENSO[[#This Row],[DAP (cm)]]&gt;200, "Superior", "Inferior")</f>
        <v>Inferior</v>
      </c>
      <c r="X2008" s="87" t="str">
        <f>VLOOKUP(CENSO[[#This Row],[NOME COMUM]],ESPECIES[],4,FALSE)</f>
        <v>Não</v>
      </c>
      <c r="Y2008" s="87" t="str">
        <f>IF(IFERROR(VLOOKUP(CENSO[[#This Row],[NOME COMUM]],COMERCIAIS[],2, FALSE), "Não") &lt;&gt; "Não", "Sim", "Não")</f>
        <v>Sim</v>
      </c>
      <c r="Z2008" s="133">
        <f>CENSO[[#This Row],[g (m²)]]/SUM(AEEF[AEEF-UT])</f>
        <v>8.7020037799638919E-4</v>
      </c>
      <c r="AA2008" s="133">
        <f>CENSO[[#This Row],[v (m³)]]/SUM(AEEF[AEEF-UT])</f>
        <v>1.4010226085741866E-2</v>
      </c>
    </row>
    <row r="2009" spans="1:27" ht="14">
      <c r="A2009" s="86">
        <v>1</v>
      </c>
      <c r="B2009" s="86">
        <v>1</v>
      </c>
      <c r="C2009" s="63">
        <v>60</v>
      </c>
      <c r="D2009" s="63">
        <v>2008</v>
      </c>
      <c r="E2009" s="63" t="str">
        <f>VLOOKUP(CENSO[[#This Row],[NOME COMUM]],ESPECIES[],2,FALSE)</f>
        <v>Piptadenia suaveolens Miq.</v>
      </c>
      <c r="F2009" s="64" t="s">
        <v>22</v>
      </c>
      <c r="G2009" s="64">
        <v>160</v>
      </c>
      <c r="H2009" s="97">
        <f>CENSO[[#This Row],[CAP (cm)]]/PI()</f>
        <v>50.929581789406512</v>
      </c>
      <c r="I2009" s="64">
        <v>14</v>
      </c>
      <c r="J2009" s="96">
        <f>(PI()*(CENSO[[#This Row],[DAP (cm)]]^2))/40000</f>
        <v>0.20371832715762608</v>
      </c>
      <c r="K2009" s="96">
        <f>CENSO[[#This Row],[g (m²)]]*CENSO[[#This Row],[H (m)]]*0.7</f>
        <v>1.9964396061447354</v>
      </c>
      <c r="L2009" s="64">
        <v>1</v>
      </c>
      <c r="M2009" s="65">
        <v>366130</v>
      </c>
      <c r="N2009" s="87">
        <v>9708012.9000000004</v>
      </c>
      <c r="O2009" s="87" t="s">
        <v>1228</v>
      </c>
      <c r="P2009" s="87" t="str">
        <f>VLOOKUP(CENSO[[#This Row],[DAP (cm)]],CD[],2,TRUE)</f>
        <v>TORA</v>
      </c>
      <c r="Q2009" s="87" t="str">
        <f>VLOOKUP(CENSO[[#This Row],[DAP (cm)]],DD[],2,TRUE)</f>
        <v>50├ 60</v>
      </c>
      <c r="R2009" s="87" t="str" cm="1">
        <f t="array" ref="R2009">INDEX(_xlfn.TEXTSPLIT(CENSO[[#This Row],[NOME CIENTIFICO]]," "),1)</f>
        <v>Piptadenia</v>
      </c>
      <c r="S2009" s="98" t="s">
        <v>1004</v>
      </c>
      <c r="T2009" s="87">
        <f>_xlfn.MINIFS(CENSO[DAP (cm)],CENSO[NOME CIENTIFICO],CENSO[[#This Row],[NOME CIENTIFICO]])</f>
        <v>39.788735772973837</v>
      </c>
      <c r="U20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09" s="87" t="str">
        <f>IF(CENSO[[#This Row],[DAP (cm)]]&lt;CENSO[[#This Row],[DMCE (cm)]],"DAP &lt; DMCE","DAP ≥ DMCE")</f>
        <v>DAP ≥ DMCE</v>
      </c>
      <c r="W2009" s="87" t="str">
        <f>IF(CENSO[[#This Row],[DAP (cm)]]&gt;200, "Superior", "Inferior")</f>
        <v>Inferior</v>
      </c>
      <c r="X2009" s="87" t="str">
        <f>VLOOKUP(CENSO[[#This Row],[NOME COMUM]],ESPECIES[],4,FALSE)</f>
        <v>Não</v>
      </c>
      <c r="Y2009" s="87" t="str">
        <f>IF(IFERROR(VLOOKUP(CENSO[[#This Row],[NOME COMUM]],COMERCIAIS[],2, FALSE), "Não") &lt;&gt; "Não", "Sim", "Não")</f>
        <v>Sim</v>
      </c>
      <c r="Z2009" s="133">
        <f>CENSO[[#This Row],[g (m²)]]/SUM(AEEF[AEEF-UT])</f>
        <v>3.5643407482732108E-4</v>
      </c>
      <c r="AA2009" s="133">
        <f>CENSO[[#This Row],[v (m³)]]/SUM(AEEF[AEEF-UT])</f>
        <v>3.4930539333077461E-3</v>
      </c>
    </row>
    <row r="2010" spans="1:27" ht="14">
      <c r="A2010" s="86">
        <v>1</v>
      </c>
      <c r="B2010" s="86">
        <v>1</v>
      </c>
      <c r="C2010" s="63">
        <v>60</v>
      </c>
      <c r="D2010" s="63">
        <v>2009</v>
      </c>
      <c r="E2010" s="63" t="str">
        <f>VLOOKUP(CENSO[[#This Row],[NOME COMUM]],ESPECIES[],2,FALSE)</f>
        <v>Swartzia ingaefolia Ducke</v>
      </c>
      <c r="F2010" s="64" t="s">
        <v>80</v>
      </c>
      <c r="G2010" s="64">
        <v>201</v>
      </c>
      <c r="H2010" s="97">
        <f>CENSO[[#This Row],[CAP (cm)]]/PI()</f>
        <v>63.980287122941931</v>
      </c>
      <c r="I2010" s="64">
        <v>20</v>
      </c>
      <c r="J2010" s="96">
        <f>(PI()*(CENSO[[#This Row],[DAP (cm)]]^2))/40000</f>
        <v>0.32150094279278324</v>
      </c>
      <c r="K2010" s="96">
        <f>CENSO[[#This Row],[g (m²)]]*CENSO[[#This Row],[H (m)]]*0.7</f>
        <v>4.5010131990989652</v>
      </c>
      <c r="L2010" s="64">
        <v>1</v>
      </c>
      <c r="M2010" s="65">
        <v>366151.4</v>
      </c>
      <c r="N2010" s="87">
        <v>9708040.8000000007</v>
      </c>
      <c r="O2010" s="87" t="s">
        <v>1227</v>
      </c>
      <c r="P2010" s="87" t="str">
        <f>VLOOKUP(CENSO[[#This Row],[DAP (cm)]],CD[],2,TRUE)</f>
        <v>TORA</v>
      </c>
      <c r="Q2010" s="87" t="str">
        <f>VLOOKUP(CENSO[[#This Row],[DAP (cm)]],DD[],2,TRUE)</f>
        <v>60├ 70</v>
      </c>
      <c r="R2010" s="87" t="str" cm="1">
        <f t="array" ref="R2010">INDEX(_xlfn.TEXTSPLIT(CENSO[[#This Row],[NOME CIENTIFICO]]," "),1)</f>
        <v>Swartzia</v>
      </c>
      <c r="S2010" s="98" t="s">
        <v>1004</v>
      </c>
      <c r="T2010" s="87">
        <f>_xlfn.MINIFS(CENSO[DAP (cm)],CENSO[NOME CIENTIFICO],CENSO[[#This Row],[NOME CIENTIFICO]])</f>
        <v>42.335214862444161</v>
      </c>
      <c r="U20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2010" s="87" t="str">
        <f>IF(CENSO[[#This Row],[DAP (cm)]]&lt;CENSO[[#This Row],[DMCE (cm)]],"DAP &lt; DMCE","DAP ≥ DMCE")</f>
        <v>DAP ≥ DMCE</v>
      </c>
      <c r="W2010" s="87" t="str">
        <f>IF(CENSO[[#This Row],[DAP (cm)]]&gt;200, "Superior", "Inferior")</f>
        <v>Inferior</v>
      </c>
      <c r="X2010" s="87" t="str">
        <f>VLOOKUP(CENSO[[#This Row],[NOME COMUM]],ESPECIES[],4,FALSE)</f>
        <v>Não</v>
      </c>
      <c r="Y2010" s="87" t="str">
        <f>IF(IFERROR(VLOOKUP(CENSO[[#This Row],[NOME COMUM]],COMERCIAIS[],2, FALSE), "Não") &lt;&gt; "Não", "Sim", "Não")</f>
        <v>Não</v>
      </c>
      <c r="Z2010" s="133">
        <f>CENSO[[#This Row],[g (m²)]]/SUM(AEEF[AEEF-UT])</f>
        <v>5.6251144754291399E-4</v>
      </c>
      <c r="AA2010" s="133">
        <f>CENSO[[#This Row],[v (m³)]]/SUM(AEEF[AEEF-UT])</f>
        <v>7.8751602656007957E-3</v>
      </c>
    </row>
    <row r="2011" spans="1:27" ht="14">
      <c r="A2011" s="86">
        <v>1</v>
      </c>
      <c r="B2011" s="86">
        <v>1</v>
      </c>
      <c r="C2011" s="63">
        <v>60</v>
      </c>
      <c r="D2011" s="63">
        <v>2010</v>
      </c>
      <c r="E2011" s="63" t="str">
        <f>VLOOKUP(CENSO[[#This Row],[NOME COMUM]],ESPECIES[],2,FALSE)</f>
        <v>Apuleia leiocarpa (Vogel) J.F.Macbr.</v>
      </c>
      <c r="F2011" s="64" t="s">
        <v>51</v>
      </c>
      <c r="G2011" s="64">
        <v>253</v>
      </c>
      <c r="H2011" s="97">
        <f>CENSO[[#This Row],[CAP (cm)]]/PI()</f>
        <v>80.532401204499038</v>
      </c>
      <c r="I2011" s="64">
        <v>20</v>
      </c>
      <c r="J2011" s="96">
        <f>(PI()*(CENSO[[#This Row],[DAP (cm)]]^2))/40000</f>
        <v>0.50936743761845638</v>
      </c>
      <c r="K2011" s="96">
        <f>CENSO[[#This Row],[g (m²)]]*CENSO[[#This Row],[H (m)]]*0.7</f>
        <v>7.1311441266583886</v>
      </c>
      <c r="L2011" s="64">
        <v>1</v>
      </c>
      <c r="M2011" s="65">
        <v>366160.799999999</v>
      </c>
      <c r="N2011" s="87">
        <v>9708021.8000000007</v>
      </c>
      <c r="O2011" s="87" t="s">
        <v>1228</v>
      </c>
      <c r="P2011" s="87" t="str">
        <f>VLOOKUP(CENSO[[#This Row],[DAP (cm)]],CD[],2,TRUE)</f>
        <v>TORA</v>
      </c>
      <c r="Q2011" s="87" t="str">
        <f>VLOOKUP(CENSO[[#This Row],[DAP (cm)]],DD[],2,TRUE)</f>
        <v>80├ 90</v>
      </c>
      <c r="R2011" s="87" t="str" cm="1">
        <f t="array" ref="R2011">INDEX(_xlfn.TEXTSPLIT(CENSO[[#This Row],[NOME CIENTIFICO]]," "),1)</f>
        <v>Apuleia</v>
      </c>
      <c r="S2011" s="98" t="s">
        <v>1004</v>
      </c>
      <c r="T2011" s="87">
        <f>_xlfn.MINIFS(CENSO[DAP (cm)],CENSO[NOME CIENTIFICO],CENSO[[#This Row],[NOME CIENTIFICO]])</f>
        <v>39.788735772973837</v>
      </c>
      <c r="U20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11" s="87" t="str">
        <f>IF(CENSO[[#This Row],[DAP (cm)]]&lt;CENSO[[#This Row],[DMCE (cm)]],"DAP &lt; DMCE","DAP ≥ DMCE")</f>
        <v>DAP ≥ DMCE</v>
      </c>
      <c r="W2011" s="87" t="str">
        <f>IF(CENSO[[#This Row],[DAP (cm)]]&gt;200, "Superior", "Inferior")</f>
        <v>Inferior</v>
      </c>
      <c r="X2011" s="87" t="str">
        <f>VLOOKUP(CENSO[[#This Row],[NOME COMUM]],ESPECIES[],4,FALSE)</f>
        <v>Não</v>
      </c>
      <c r="Y2011" s="87" t="str">
        <f>IF(IFERROR(VLOOKUP(CENSO[[#This Row],[NOME COMUM]],COMERCIAIS[],2, FALSE), "Não") &lt;&gt; "Não", "Sim", "Não")</f>
        <v>Sim</v>
      </c>
      <c r="Z2011" s="133">
        <f>CENSO[[#This Row],[g (m²)]]/SUM(AEEF[AEEF-UT])</f>
        <v>8.9121049592273379E-4</v>
      </c>
      <c r="AA2011" s="133">
        <f>CENSO[[#This Row],[v (m³)]]/SUM(AEEF[AEEF-UT])</f>
        <v>1.2476946942918272E-2</v>
      </c>
    </row>
    <row r="2012" spans="1:27" ht="14">
      <c r="A2012" s="86">
        <v>1</v>
      </c>
      <c r="B2012" s="86">
        <v>1</v>
      </c>
      <c r="C2012" s="63">
        <v>60</v>
      </c>
      <c r="D2012" s="63">
        <v>2011</v>
      </c>
      <c r="E2012" s="63" t="str">
        <f>VLOOKUP(CENSO[[#This Row],[NOME COMUM]],ESPECIES[],2,FALSE)</f>
        <v>Piptadenia suaveolens Miq.</v>
      </c>
      <c r="F2012" s="64" t="s">
        <v>22</v>
      </c>
      <c r="G2012" s="64">
        <v>137</v>
      </c>
      <c r="H2012" s="97">
        <f>CENSO[[#This Row],[CAP (cm)]]/PI()</f>
        <v>43.608454407179323</v>
      </c>
      <c r="I2012" s="64">
        <v>15</v>
      </c>
      <c r="J2012" s="96">
        <f>(PI()*(CENSO[[#This Row],[DAP (cm)]]^2))/40000</f>
        <v>0.14935895634458918</v>
      </c>
      <c r="K2012" s="96">
        <f>CENSO[[#This Row],[g (m²)]]*CENSO[[#This Row],[H (m)]]*0.7</f>
        <v>1.5682690416181864</v>
      </c>
      <c r="L2012" s="64">
        <v>1</v>
      </c>
      <c r="M2012" s="65">
        <v>366165.299999999</v>
      </c>
      <c r="N2012" s="87">
        <v>9707978.8000000007</v>
      </c>
      <c r="O2012" s="98" t="s">
        <v>1225</v>
      </c>
      <c r="P2012" s="87" t="str">
        <f>VLOOKUP(CENSO[[#This Row],[DAP (cm)]],CD[],2,TRUE)</f>
        <v>TORETE</v>
      </c>
      <c r="Q2012" s="87" t="str">
        <f>VLOOKUP(CENSO[[#This Row],[DAP (cm)]],DD[],2,TRUE)</f>
        <v>40├ 50</v>
      </c>
      <c r="R2012" s="87" t="str" cm="1">
        <f t="array" ref="R2012">INDEX(_xlfn.TEXTSPLIT(CENSO[[#This Row],[NOME CIENTIFICO]]," "),1)</f>
        <v>Piptadenia</v>
      </c>
      <c r="S2012" s="98" t="s">
        <v>1004</v>
      </c>
      <c r="T2012" s="87">
        <f>_xlfn.MINIFS(CENSO[DAP (cm)],CENSO[NOME CIENTIFICO],CENSO[[#This Row],[NOME CIENTIFICO]])</f>
        <v>39.788735772973837</v>
      </c>
      <c r="U20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12" s="87" t="str">
        <f>IF(CENSO[[#This Row],[DAP (cm)]]&lt;CENSO[[#This Row],[DMCE (cm)]],"DAP &lt; DMCE","DAP ≥ DMCE")</f>
        <v>DAP &lt; DMCE</v>
      </c>
      <c r="W2012" s="87" t="str">
        <f>IF(CENSO[[#This Row],[DAP (cm)]]&gt;200, "Superior", "Inferior")</f>
        <v>Inferior</v>
      </c>
      <c r="X2012" s="87" t="str">
        <f>VLOOKUP(CENSO[[#This Row],[NOME COMUM]],ESPECIES[],4,FALSE)</f>
        <v>Não</v>
      </c>
      <c r="Y2012" s="87" t="str">
        <f>IF(IFERROR(VLOOKUP(CENSO[[#This Row],[NOME COMUM]],COMERCIAIS[],2, FALSE), "Não") &lt;&gt; "Não", "Sim", "Não")</f>
        <v>Sim</v>
      </c>
      <c r="Z2012" s="133">
        <f>CENSO[[#This Row],[g (m²)]]/SUM(AEEF[AEEF-UT])</f>
        <v>2.6132465431382763E-4</v>
      </c>
      <c r="AA2012" s="133">
        <f>CENSO[[#This Row],[v (m³)]]/SUM(AEEF[AEEF-UT])</f>
        <v>2.7439088702951898E-3</v>
      </c>
    </row>
    <row r="2013" spans="1:27" ht="14">
      <c r="A2013" s="86">
        <v>1</v>
      </c>
      <c r="B2013" s="86">
        <v>1</v>
      </c>
      <c r="C2013" s="63">
        <v>60</v>
      </c>
      <c r="D2013" s="63">
        <v>2012</v>
      </c>
      <c r="E2013" s="63" t="str">
        <f>VLOOKUP(CENSO[[#This Row],[NOME COMUM]],ESPECIES[],2,FALSE)</f>
        <v>Piptadenia suaveolens Miq.</v>
      </c>
      <c r="F2013" s="64" t="s">
        <v>22</v>
      </c>
      <c r="G2013" s="64">
        <v>196</v>
      </c>
      <c r="H2013" s="97">
        <f>CENSO[[#This Row],[CAP (cm)]]/PI()</f>
        <v>62.388737692022971</v>
      </c>
      <c r="I2013" s="64">
        <v>14</v>
      </c>
      <c r="J2013" s="96">
        <f>(PI()*(CENSO[[#This Row],[DAP (cm)]]^2))/40000</f>
        <v>0.30570481469091254</v>
      </c>
      <c r="K2013" s="96">
        <f>CENSO[[#This Row],[g (m²)]]*CENSO[[#This Row],[H (m)]]*0.7</f>
        <v>2.9959071839709428</v>
      </c>
      <c r="L2013" s="64">
        <v>1</v>
      </c>
      <c r="M2013" s="65">
        <v>366208.2</v>
      </c>
      <c r="N2013" s="87">
        <v>9707991.6999999899</v>
      </c>
      <c r="O2013" s="87" t="s">
        <v>1228</v>
      </c>
      <c r="P2013" s="87" t="str">
        <f>VLOOKUP(CENSO[[#This Row],[DAP (cm)]],CD[],2,TRUE)</f>
        <v>TORA</v>
      </c>
      <c r="Q2013" s="87" t="str">
        <f>VLOOKUP(CENSO[[#This Row],[DAP (cm)]],DD[],2,TRUE)</f>
        <v>60├ 70</v>
      </c>
      <c r="R2013" s="87" t="str" cm="1">
        <f t="array" ref="R2013">INDEX(_xlfn.TEXTSPLIT(CENSO[[#This Row],[NOME CIENTIFICO]]," "),1)</f>
        <v>Piptadenia</v>
      </c>
      <c r="S2013" s="98" t="s">
        <v>1004</v>
      </c>
      <c r="T2013" s="87">
        <f>_xlfn.MINIFS(CENSO[DAP (cm)],CENSO[NOME CIENTIFICO],CENSO[[#This Row],[NOME CIENTIFICO]])</f>
        <v>39.788735772973837</v>
      </c>
      <c r="U20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13" s="87" t="str">
        <f>IF(CENSO[[#This Row],[DAP (cm)]]&lt;CENSO[[#This Row],[DMCE (cm)]],"DAP &lt; DMCE","DAP ≥ DMCE")</f>
        <v>DAP ≥ DMCE</v>
      </c>
      <c r="W2013" s="87" t="str">
        <f>IF(CENSO[[#This Row],[DAP (cm)]]&gt;200, "Superior", "Inferior")</f>
        <v>Inferior</v>
      </c>
      <c r="X2013" s="87" t="str">
        <f>VLOOKUP(CENSO[[#This Row],[NOME COMUM]],ESPECIES[],4,FALSE)</f>
        <v>Não</v>
      </c>
      <c r="Y2013" s="87" t="str">
        <f>IF(IFERROR(VLOOKUP(CENSO[[#This Row],[NOME COMUM]],COMERCIAIS[],2, FALSE), "Não") &lt;&gt; "Não", "Sim", "Não")</f>
        <v>Sim</v>
      </c>
      <c r="Z2013" s="133">
        <f>CENSO[[#This Row],[g (m²)]]/SUM(AEEF[AEEF-UT])</f>
        <v>5.3487388353774844E-4</v>
      </c>
      <c r="AA2013" s="133">
        <f>CENSO[[#This Row],[v (m³)]]/SUM(AEEF[AEEF-UT])</f>
        <v>5.2417640586699347E-3</v>
      </c>
    </row>
    <row r="2014" spans="1:27" ht="14">
      <c r="A2014" s="86">
        <v>1</v>
      </c>
      <c r="B2014" s="86">
        <v>1</v>
      </c>
      <c r="C2014" s="63">
        <v>60</v>
      </c>
      <c r="D2014" s="63">
        <v>2013</v>
      </c>
      <c r="E2014" s="63" t="str">
        <f>VLOOKUP(CENSO[[#This Row],[NOME COMUM]],ESPECIES[],2,FALSE)</f>
        <v>Parkia pendula (Willd.) Benth. ex Walp.</v>
      </c>
      <c r="F2014" s="64" t="s">
        <v>24</v>
      </c>
      <c r="G2014" s="64">
        <v>179</v>
      </c>
      <c r="H2014" s="97">
        <f>CENSO[[#This Row],[CAP (cm)]]/PI()</f>
        <v>56.977469626898532</v>
      </c>
      <c r="I2014" s="64">
        <v>20</v>
      </c>
      <c r="J2014" s="96">
        <f>(PI()*(CENSO[[#This Row],[DAP (cm)]]^2))/40000</f>
        <v>0.25497417658037091</v>
      </c>
      <c r="K2014" s="96">
        <f>CENSO[[#This Row],[g (m²)]]*CENSO[[#This Row],[H (m)]]*0.7</f>
        <v>3.569638472125193</v>
      </c>
      <c r="L2014" s="64">
        <v>1</v>
      </c>
      <c r="M2014" s="65">
        <v>366224.5</v>
      </c>
      <c r="N2014" s="87">
        <v>9707986.6999999899</v>
      </c>
      <c r="O2014" s="87" t="s">
        <v>1228</v>
      </c>
      <c r="P2014" s="87" t="str">
        <f>VLOOKUP(CENSO[[#This Row],[DAP (cm)]],CD[],2,TRUE)</f>
        <v>TORA</v>
      </c>
      <c r="Q2014" s="87" t="str">
        <f>VLOOKUP(CENSO[[#This Row],[DAP (cm)]],DD[],2,TRUE)</f>
        <v>50├ 60</v>
      </c>
      <c r="R2014" s="87" t="str" cm="1">
        <f t="array" ref="R2014">INDEX(_xlfn.TEXTSPLIT(CENSO[[#This Row],[NOME CIENTIFICO]]," "),1)</f>
        <v>Parkia</v>
      </c>
      <c r="S2014" s="98" t="s">
        <v>1004</v>
      </c>
      <c r="T2014" s="87">
        <f>_xlfn.MINIFS(CENSO[DAP (cm)],CENSO[NOME CIENTIFICO],CENSO[[#This Row],[NOME CIENTIFICO]])</f>
        <v>40.107045659157627</v>
      </c>
      <c r="U20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014" s="87" t="str">
        <f>IF(CENSO[[#This Row],[DAP (cm)]]&lt;CENSO[[#This Row],[DMCE (cm)]],"DAP &lt; DMCE","DAP ≥ DMCE")</f>
        <v>DAP ≥ DMCE</v>
      </c>
      <c r="W2014" s="87" t="str">
        <f>IF(CENSO[[#This Row],[DAP (cm)]]&gt;200, "Superior", "Inferior")</f>
        <v>Inferior</v>
      </c>
      <c r="X2014" s="87" t="str">
        <f>VLOOKUP(CENSO[[#This Row],[NOME COMUM]],ESPECIES[],4,FALSE)</f>
        <v>Não</v>
      </c>
      <c r="Y2014" s="87" t="str">
        <f>IF(IFERROR(VLOOKUP(CENSO[[#This Row],[NOME COMUM]],COMERCIAIS[],2, FALSE), "Não") &lt;&gt; "Não", "Sim", "Não")</f>
        <v>Sim</v>
      </c>
      <c r="Z2014" s="133">
        <f>CENSO[[#This Row],[g (m²)]]/SUM(AEEF[AEEF-UT])</f>
        <v>4.4611344498211684E-4</v>
      </c>
      <c r="AA2014" s="133">
        <f>CENSO[[#This Row],[v (m³)]]/SUM(AEEF[AEEF-UT])</f>
        <v>6.2455882297496358E-3</v>
      </c>
    </row>
    <row r="2015" spans="1:27" ht="14">
      <c r="A2015" s="86">
        <v>1</v>
      </c>
      <c r="B2015" s="86">
        <v>1</v>
      </c>
      <c r="C2015" s="63">
        <v>60</v>
      </c>
      <c r="D2015" s="63">
        <v>2014</v>
      </c>
      <c r="E2015" s="63" t="str">
        <f>VLOOKUP(CENSO[[#This Row],[NOME COMUM]],ESPECIES[],2,FALSE)</f>
        <v>Couratari guianensis Aubl.</v>
      </c>
      <c r="F2015" s="64" t="s">
        <v>6</v>
      </c>
      <c r="G2015" s="64">
        <v>142</v>
      </c>
      <c r="H2015" s="97">
        <f>CENSO[[#This Row],[CAP (cm)]]/PI()</f>
        <v>45.200003838098276</v>
      </c>
      <c r="I2015" s="64">
        <v>21</v>
      </c>
      <c r="J2015" s="96">
        <f>(PI()*(CENSO[[#This Row],[DAP (cm)]]^2))/40000</f>
        <v>0.16046001362524887</v>
      </c>
      <c r="K2015" s="96">
        <f>CENSO[[#This Row],[g (m²)]]*CENSO[[#This Row],[H (m)]]*0.7</f>
        <v>2.3587622002911584</v>
      </c>
      <c r="L2015" s="64">
        <v>1</v>
      </c>
      <c r="M2015" s="65">
        <v>366222.799999999</v>
      </c>
      <c r="N2015" s="87">
        <v>9707982.8000000007</v>
      </c>
      <c r="O2015" s="98" t="s">
        <v>1225</v>
      </c>
      <c r="P2015" s="87" t="str">
        <f>VLOOKUP(CENSO[[#This Row],[DAP (cm)]],CD[],2,TRUE)</f>
        <v>TORETE</v>
      </c>
      <c r="Q2015" s="87" t="str">
        <f>VLOOKUP(CENSO[[#This Row],[DAP (cm)]],DD[],2,TRUE)</f>
        <v>40├ 50</v>
      </c>
      <c r="R2015" s="87" t="str" cm="1">
        <f t="array" ref="R2015">INDEX(_xlfn.TEXTSPLIT(CENSO[[#This Row],[NOME CIENTIFICO]]," "),1)</f>
        <v>Couratari</v>
      </c>
      <c r="S2015" s="98" t="s">
        <v>1004</v>
      </c>
      <c r="T2015" s="87">
        <f>_xlfn.MINIFS(CENSO[DAP (cm)],CENSO[NOME CIENTIFICO],CENSO[[#This Row],[NOME CIENTIFICO]])</f>
        <v>38.833806114422465</v>
      </c>
      <c r="U20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15" s="87" t="str">
        <f>IF(CENSO[[#This Row],[DAP (cm)]]&lt;CENSO[[#This Row],[DMCE (cm)]],"DAP &lt; DMCE","DAP ≥ DMCE")</f>
        <v>DAP &lt; DMCE</v>
      </c>
      <c r="W2015" s="87" t="str">
        <f>IF(CENSO[[#This Row],[DAP (cm)]]&gt;200, "Superior", "Inferior")</f>
        <v>Inferior</v>
      </c>
      <c r="X2015" s="87" t="str">
        <f>VLOOKUP(CENSO[[#This Row],[NOME COMUM]],ESPECIES[],4,FALSE)</f>
        <v>Não</v>
      </c>
      <c r="Y2015" s="87" t="str">
        <f>IF(IFERROR(VLOOKUP(CENSO[[#This Row],[NOME COMUM]],COMERCIAIS[],2, FALSE), "Não") &lt;&gt; "Não", "Sim", "Não")</f>
        <v>Sim</v>
      </c>
      <c r="Z2015" s="133">
        <f>CENSO[[#This Row],[g (m²)]]/SUM(AEEF[AEEF-UT])</f>
        <v>2.8074752675070699E-4</v>
      </c>
      <c r="AA2015" s="133">
        <f>CENSO[[#This Row],[v (m³)]]/SUM(AEEF[AEEF-UT])</f>
        <v>4.1269886432353927E-3</v>
      </c>
    </row>
    <row r="2016" spans="1:27" ht="14">
      <c r="A2016" s="86">
        <v>1</v>
      </c>
      <c r="B2016" s="86">
        <v>1</v>
      </c>
      <c r="C2016" s="63">
        <v>60</v>
      </c>
      <c r="D2016" s="63">
        <v>2015</v>
      </c>
      <c r="E2016" s="63" t="str">
        <f>VLOOKUP(CENSO[[#This Row],[NOME COMUM]],ESPECIES[],2,FALSE)</f>
        <v>Piptadenia suaveolens Miq.</v>
      </c>
      <c r="F2016" s="64" t="s">
        <v>22</v>
      </c>
      <c r="G2016" s="64">
        <v>318</v>
      </c>
      <c r="H2016" s="97">
        <f>CENSO[[#This Row],[CAP (cm)]]/PI()</f>
        <v>101.22254380644544</v>
      </c>
      <c r="I2016" s="64">
        <v>19</v>
      </c>
      <c r="J2016" s="96">
        <f>(PI()*(CENSO[[#This Row],[DAP (cm)]]^2))/40000</f>
        <v>0.80471922326124146</v>
      </c>
      <c r="K2016" s="96">
        <f>CENSO[[#This Row],[g (m²)]]*CENSO[[#This Row],[H (m)]]*0.7</f>
        <v>10.702765669374511</v>
      </c>
      <c r="L2016" s="64">
        <v>1</v>
      </c>
      <c r="M2016" s="65">
        <v>366222</v>
      </c>
      <c r="N2016" s="87">
        <v>9707968.6999999899</v>
      </c>
      <c r="O2016" s="87" t="s">
        <v>1228</v>
      </c>
      <c r="P2016" s="87" t="str">
        <f>VLOOKUP(CENSO[[#This Row],[DAP (cm)]],CD[],2,TRUE)</f>
        <v>TORA</v>
      </c>
      <c r="Q2016" s="87" t="str">
        <f>VLOOKUP(CENSO[[#This Row],[DAP (cm)]],DD[],2,TRUE)</f>
        <v>100├ 110</v>
      </c>
      <c r="R2016" s="87" t="str" cm="1">
        <f t="array" ref="R2016">INDEX(_xlfn.TEXTSPLIT(CENSO[[#This Row],[NOME CIENTIFICO]]," "),1)</f>
        <v>Piptadenia</v>
      </c>
      <c r="S2016" s="98" t="s">
        <v>1004</v>
      </c>
      <c r="T2016" s="87">
        <f>_xlfn.MINIFS(CENSO[DAP (cm)],CENSO[NOME CIENTIFICO],CENSO[[#This Row],[NOME CIENTIFICO]])</f>
        <v>39.788735772973837</v>
      </c>
      <c r="U20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16" s="87" t="str">
        <f>IF(CENSO[[#This Row],[DAP (cm)]]&lt;CENSO[[#This Row],[DMCE (cm)]],"DAP &lt; DMCE","DAP ≥ DMCE")</f>
        <v>DAP ≥ DMCE</v>
      </c>
      <c r="W2016" s="87" t="str">
        <f>IF(CENSO[[#This Row],[DAP (cm)]]&gt;200, "Superior", "Inferior")</f>
        <v>Inferior</v>
      </c>
      <c r="X2016" s="87" t="str">
        <f>VLOOKUP(CENSO[[#This Row],[NOME COMUM]],ESPECIES[],4,FALSE)</f>
        <v>Não</v>
      </c>
      <c r="Y2016" s="87" t="str">
        <f>IF(IFERROR(VLOOKUP(CENSO[[#This Row],[NOME COMUM]],COMERCIAIS[],2, FALSE), "Não") &lt;&gt; "Não", "Sim", "Não")</f>
        <v>Sim</v>
      </c>
      <c r="Z2016" s="133">
        <f>CENSO[[#This Row],[g (m²)]]/SUM(AEEF[AEEF-UT])</f>
        <v>1.40797028839211E-3</v>
      </c>
      <c r="AA2016" s="133">
        <f>CENSO[[#This Row],[v (m³)]]/SUM(AEEF[AEEF-UT])</f>
        <v>1.8726004835615061E-2</v>
      </c>
    </row>
    <row r="2017" spans="1:27" ht="14">
      <c r="A2017" s="86">
        <v>1</v>
      </c>
      <c r="B2017" s="86">
        <v>1</v>
      </c>
      <c r="C2017" s="63">
        <v>60</v>
      </c>
      <c r="D2017" s="63">
        <v>2016</v>
      </c>
      <c r="E2017" s="63" t="str">
        <f>VLOOKUP(CENSO[[#This Row],[NOME COMUM]],ESPECIES[],2,FALSE)</f>
        <v>Piptadenia suaveolens Miq.</v>
      </c>
      <c r="F2017" s="64" t="s">
        <v>22</v>
      </c>
      <c r="G2017" s="64">
        <v>304</v>
      </c>
      <c r="H2017" s="97">
        <f>CENSO[[#This Row],[CAP (cm)]]/PI()</f>
        <v>96.766205399872362</v>
      </c>
      <c r="I2017" s="64">
        <v>19</v>
      </c>
      <c r="J2017" s="96">
        <f>(PI()*(CENSO[[#This Row],[DAP (cm)]]^2))/40000</f>
        <v>0.73542316103902994</v>
      </c>
      <c r="K2017" s="96">
        <f>CENSO[[#This Row],[g (m²)]]*CENSO[[#This Row],[H (m)]]*0.7</f>
        <v>9.7811280418190982</v>
      </c>
      <c r="L2017" s="64">
        <v>1</v>
      </c>
      <c r="M2017" s="65">
        <v>366207.299999999</v>
      </c>
      <c r="N2017" s="87">
        <v>9707942.9000000004</v>
      </c>
      <c r="O2017" s="87" t="s">
        <v>1228</v>
      </c>
      <c r="P2017" s="87" t="str">
        <f>VLOOKUP(CENSO[[#This Row],[DAP (cm)]],CD[],2,TRUE)</f>
        <v>TORA</v>
      </c>
      <c r="Q2017" s="87" t="str">
        <f>VLOOKUP(CENSO[[#This Row],[DAP (cm)]],DD[],2,TRUE)</f>
        <v>90├ 100</v>
      </c>
      <c r="R2017" s="87" t="str" cm="1">
        <f t="array" ref="R2017">INDEX(_xlfn.TEXTSPLIT(CENSO[[#This Row],[NOME CIENTIFICO]]," "),1)</f>
        <v>Piptadenia</v>
      </c>
      <c r="S2017" s="98" t="s">
        <v>1004</v>
      </c>
      <c r="T2017" s="87">
        <f>_xlfn.MINIFS(CENSO[DAP (cm)],CENSO[NOME CIENTIFICO],CENSO[[#This Row],[NOME CIENTIFICO]])</f>
        <v>39.788735772973837</v>
      </c>
      <c r="U20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17" s="87" t="str">
        <f>IF(CENSO[[#This Row],[DAP (cm)]]&lt;CENSO[[#This Row],[DMCE (cm)]],"DAP &lt; DMCE","DAP ≥ DMCE")</f>
        <v>DAP ≥ DMCE</v>
      </c>
      <c r="W2017" s="87" t="str">
        <f>IF(CENSO[[#This Row],[DAP (cm)]]&gt;200, "Superior", "Inferior")</f>
        <v>Inferior</v>
      </c>
      <c r="X2017" s="87" t="str">
        <f>VLOOKUP(CENSO[[#This Row],[NOME COMUM]],ESPECIES[],4,FALSE)</f>
        <v>Não</v>
      </c>
      <c r="Y2017" s="87" t="str">
        <f>IF(IFERROR(VLOOKUP(CENSO[[#This Row],[NOME COMUM]],COMERCIAIS[],2, FALSE), "Não") &lt;&gt; "Não", "Sim", "Não")</f>
        <v>Sim</v>
      </c>
      <c r="Z2017" s="133">
        <f>CENSO[[#This Row],[g (m²)]]/SUM(AEEF[AEEF-UT])</f>
        <v>1.2867270101266286E-3</v>
      </c>
      <c r="AA2017" s="133">
        <f>CENSO[[#This Row],[v (m³)]]/SUM(AEEF[AEEF-UT])</f>
        <v>1.711346923468416E-2</v>
      </c>
    </row>
    <row r="2018" spans="1:27" ht="14">
      <c r="A2018" s="86">
        <v>1</v>
      </c>
      <c r="B2018" s="86">
        <v>1</v>
      </c>
      <c r="C2018" s="63">
        <v>60</v>
      </c>
      <c r="D2018" s="63">
        <v>2017</v>
      </c>
      <c r="E2018" s="63" t="str">
        <f>VLOOKUP(CENSO[[#This Row],[NOME COMUM]],ESPECIES[],2,FALSE)</f>
        <v>Hymenaea courbaril L.</v>
      </c>
      <c r="F2018" s="64" t="s">
        <v>3</v>
      </c>
      <c r="G2018" s="64">
        <v>315</v>
      </c>
      <c r="H2018" s="97">
        <f>CENSO[[#This Row],[CAP (cm)]]/PI()</f>
        <v>100.26761414789407</v>
      </c>
      <c r="I2018" s="64">
        <v>23</v>
      </c>
      <c r="J2018" s="96">
        <f>(PI()*(CENSO[[#This Row],[DAP (cm)]]^2))/40000</f>
        <v>0.78960746141466576</v>
      </c>
      <c r="K2018" s="96">
        <f>CENSO[[#This Row],[g (m²)]]*CENSO[[#This Row],[H (m)]]*0.7</f>
        <v>12.712680128776119</v>
      </c>
      <c r="L2018" s="64">
        <v>1</v>
      </c>
      <c r="M2018" s="65">
        <v>366411.59999999899</v>
      </c>
      <c r="N2018" s="87">
        <v>9707821.8000000007</v>
      </c>
      <c r="O2018" s="87" t="s">
        <v>1228</v>
      </c>
      <c r="P2018" s="87" t="str">
        <f>VLOOKUP(CENSO[[#This Row],[DAP (cm)]],CD[],2,TRUE)</f>
        <v>TORA</v>
      </c>
      <c r="Q2018" s="87" t="str">
        <f>VLOOKUP(CENSO[[#This Row],[DAP (cm)]],DD[],2,TRUE)</f>
        <v>100├ 110</v>
      </c>
      <c r="R2018" s="87" t="str" cm="1">
        <f t="array" ref="R2018">INDEX(_xlfn.TEXTSPLIT(CENSO[[#This Row],[NOME CIENTIFICO]]," "),1)</f>
        <v>Hymenaea</v>
      </c>
      <c r="S2018" s="98" t="s">
        <v>1004</v>
      </c>
      <c r="T2018" s="87">
        <f>_xlfn.MINIFS(CENSO[DAP (cm)],CENSO[NOME CIENTIFICO],CENSO[[#This Row],[NOME CIENTIFICO]])</f>
        <v>41.38028520389279</v>
      </c>
      <c r="U20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018" s="87" t="str">
        <f>IF(CENSO[[#This Row],[DAP (cm)]]&lt;CENSO[[#This Row],[DMCE (cm)]],"DAP &lt; DMCE","DAP ≥ DMCE")</f>
        <v>DAP ≥ DMCE</v>
      </c>
      <c r="W2018" s="87" t="str">
        <f>IF(CENSO[[#This Row],[DAP (cm)]]&gt;200, "Superior", "Inferior")</f>
        <v>Inferior</v>
      </c>
      <c r="X2018" s="87" t="str">
        <f>VLOOKUP(CENSO[[#This Row],[NOME COMUM]],ESPECIES[],4,FALSE)</f>
        <v>Não</v>
      </c>
      <c r="Y2018" s="87" t="str">
        <f>IF(IFERROR(VLOOKUP(CENSO[[#This Row],[NOME COMUM]],COMERCIAIS[],2, FALSE), "Não") &lt;&gt; "Não", "Sim", "Não")</f>
        <v>Sim</v>
      </c>
      <c r="Z2018" s="133">
        <f>CENSO[[#This Row],[g (m²)]]/SUM(AEEF[AEEF-UT])</f>
        <v>1.3815301201070673E-3</v>
      </c>
      <c r="AA2018" s="133">
        <f>CENSO[[#This Row],[v (m³)]]/SUM(AEEF[AEEF-UT])</f>
        <v>2.2242634933723787E-2</v>
      </c>
    </row>
    <row r="2019" spans="1:27" ht="14">
      <c r="A2019" s="86">
        <v>1</v>
      </c>
      <c r="B2019" s="86">
        <v>1</v>
      </c>
      <c r="C2019" s="63">
        <v>60</v>
      </c>
      <c r="D2019" s="63">
        <v>2018</v>
      </c>
      <c r="E2019" s="63" t="str">
        <f>VLOOKUP(CENSO[[#This Row],[NOME COMUM]],ESPECIES[],2,FALSE)</f>
        <v>Mezilaurus Itauba (Meisn.) Taub. ex Mez</v>
      </c>
      <c r="F2019" s="64" t="s">
        <v>8</v>
      </c>
      <c r="G2019" s="64">
        <v>138</v>
      </c>
      <c r="H2019" s="97">
        <f>CENSO[[#This Row],[CAP (cm)]]/PI()</f>
        <v>43.926764293363114</v>
      </c>
      <c r="I2019" s="64">
        <v>17</v>
      </c>
      <c r="J2019" s="96">
        <f>(PI()*(CENSO[[#This Row],[DAP (cm)]]^2))/40000</f>
        <v>0.15154733681210272</v>
      </c>
      <c r="K2019" s="96">
        <f>CENSO[[#This Row],[g (m²)]]*CENSO[[#This Row],[H (m)]]*0.7</f>
        <v>1.8034133080640222</v>
      </c>
      <c r="L2019" s="64">
        <v>1</v>
      </c>
      <c r="M2019" s="65">
        <v>366404.09999999899</v>
      </c>
      <c r="N2019" s="87">
        <v>9707816.0999999903</v>
      </c>
      <c r="O2019" s="98" t="s">
        <v>1225</v>
      </c>
      <c r="P2019" s="87" t="str">
        <f>VLOOKUP(CENSO[[#This Row],[DAP (cm)]],CD[],2,TRUE)</f>
        <v>TORETE</v>
      </c>
      <c r="Q2019" s="87" t="str">
        <f>VLOOKUP(CENSO[[#This Row],[DAP (cm)]],DD[],2,TRUE)</f>
        <v>40├ 50</v>
      </c>
      <c r="R2019" s="87" t="str" cm="1">
        <f t="array" ref="R2019">INDEX(_xlfn.TEXTSPLIT(CENSO[[#This Row],[NOME CIENTIFICO]]," "),1)</f>
        <v>Mezilaurus</v>
      </c>
      <c r="S2019" s="98" t="s">
        <v>1004</v>
      </c>
      <c r="T2019" s="87">
        <f>_xlfn.MINIFS(CENSO[DAP (cm)],CENSO[NOME CIENTIFICO],CENSO[[#This Row],[NOME CIENTIFICO]])</f>
        <v>41.38028520389279</v>
      </c>
      <c r="U20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019" s="87" t="str">
        <f>IF(CENSO[[#This Row],[DAP (cm)]]&lt;CENSO[[#This Row],[DMCE (cm)]],"DAP &lt; DMCE","DAP ≥ DMCE")</f>
        <v>DAP &lt; DMCE</v>
      </c>
      <c r="W2019" s="87" t="str">
        <f>IF(CENSO[[#This Row],[DAP (cm)]]&gt;200, "Superior", "Inferior")</f>
        <v>Inferior</v>
      </c>
      <c r="X2019" s="87" t="str">
        <f>VLOOKUP(CENSO[[#This Row],[NOME COMUM]],ESPECIES[],4,FALSE)</f>
        <v>Não</v>
      </c>
      <c r="Y2019" s="87" t="str">
        <f>IF(IFERROR(VLOOKUP(CENSO[[#This Row],[NOME COMUM]],COMERCIAIS[],2, FALSE), "Não") &lt;&gt; "Não", "Sim", "Não")</f>
        <v>Não</v>
      </c>
      <c r="Z2019" s="133">
        <f>CENSO[[#This Row],[g (m²)]]/SUM(AEEF[AEEF-UT])</f>
        <v>2.651535359770117E-4</v>
      </c>
      <c r="AA2019" s="133">
        <f>CENSO[[#This Row],[v (m³)]]/SUM(AEEF[AEEF-UT])</f>
        <v>3.1553270781264392E-3</v>
      </c>
    </row>
    <row r="2020" spans="1:27" ht="14">
      <c r="A2020" s="86">
        <v>1</v>
      </c>
      <c r="B2020" s="86">
        <v>1</v>
      </c>
      <c r="C2020" s="63">
        <v>60</v>
      </c>
      <c r="D2020" s="63">
        <v>2019</v>
      </c>
      <c r="E2020" s="63" t="str">
        <f>VLOOKUP(CENSO[[#This Row],[NOME COMUM]],ESPECIES[],2,FALSE)</f>
        <v>Cedrelinga catenaeformis Ducke</v>
      </c>
      <c r="F2020" s="64" t="s">
        <v>71</v>
      </c>
      <c r="G2020" s="64">
        <v>236</v>
      </c>
      <c r="H2020" s="97">
        <f>CENSO[[#This Row],[CAP (cm)]]/PI()</f>
        <v>75.121133139374606</v>
      </c>
      <c r="I2020" s="64">
        <v>18</v>
      </c>
      <c r="J2020" s="96">
        <f>(PI()*(CENSO[[#This Row],[DAP (cm)]]^2))/40000</f>
        <v>0.44321468552231019</v>
      </c>
      <c r="K2020" s="96">
        <f>CENSO[[#This Row],[g (m²)]]*CENSO[[#This Row],[H (m)]]*0.7</f>
        <v>5.5845050375811081</v>
      </c>
      <c r="L2020" s="64">
        <v>1</v>
      </c>
      <c r="M2020" s="65">
        <v>366456.59999999899</v>
      </c>
      <c r="N2020" s="87">
        <v>9707759</v>
      </c>
      <c r="O2020" s="87" t="s">
        <v>1228</v>
      </c>
      <c r="P2020" s="87" t="str">
        <f>VLOOKUP(CENSO[[#This Row],[DAP (cm)]],CD[],2,TRUE)</f>
        <v>TORA</v>
      </c>
      <c r="Q2020" s="87" t="str">
        <f>VLOOKUP(CENSO[[#This Row],[DAP (cm)]],DD[],2,TRUE)</f>
        <v>70├ 80</v>
      </c>
      <c r="R2020" s="87" t="str" cm="1">
        <f t="array" ref="R2020">INDEX(_xlfn.TEXTSPLIT(CENSO[[#This Row],[NOME CIENTIFICO]]," "),1)</f>
        <v>Cedrelinga</v>
      </c>
      <c r="S2020" s="98" t="s">
        <v>1004</v>
      </c>
      <c r="T2020" s="87">
        <f>_xlfn.MINIFS(CENSO[DAP (cm)],CENSO[NOME CIENTIFICO],CENSO[[#This Row],[NOME CIENTIFICO]])</f>
        <v>38.515496228238675</v>
      </c>
      <c r="U20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20" s="87" t="str">
        <f>IF(CENSO[[#This Row],[DAP (cm)]]&lt;CENSO[[#This Row],[DMCE (cm)]],"DAP &lt; DMCE","DAP ≥ DMCE")</f>
        <v>DAP ≥ DMCE</v>
      </c>
      <c r="W2020" s="87" t="str">
        <f>IF(CENSO[[#This Row],[DAP (cm)]]&gt;200, "Superior", "Inferior")</f>
        <v>Inferior</v>
      </c>
      <c r="X2020" s="87" t="str">
        <f>VLOOKUP(CENSO[[#This Row],[NOME COMUM]],ESPECIES[],4,FALSE)</f>
        <v>Não</v>
      </c>
      <c r="Y2020" s="87" t="str">
        <f>IF(IFERROR(VLOOKUP(CENSO[[#This Row],[NOME COMUM]],COMERCIAIS[],2, FALSE), "Não") &lt;&gt; "Não", "Sim", "Não")</f>
        <v>Sim</v>
      </c>
      <c r="Z2020" s="133">
        <f>CENSO[[#This Row],[g (m²)]]/SUM(AEEF[AEEF-UT])</f>
        <v>7.7546688404619025E-4</v>
      </c>
      <c r="AA2020" s="133">
        <f>CENSO[[#This Row],[v (m³)]]/SUM(AEEF[AEEF-UT])</f>
        <v>9.770882738981997E-3</v>
      </c>
    </row>
    <row r="2021" spans="1:27" ht="14">
      <c r="A2021" s="86">
        <v>1</v>
      </c>
      <c r="B2021" s="86">
        <v>1</v>
      </c>
      <c r="C2021" s="63">
        <v>60</v>
      </c>
      <c r="D2021" s="63">
        <v>2020</v>
      </c>
      <c r="E2021" s="63" t="str">
        <f>VLOOKUP(CENSO[[#This Row],[NOME COMUM]],ESPECIES[],2,FALSE)</f>
        <v>Enterolobium contortisiliquum (Vell.) Morong</v>
      </c>
      <c r="F2021" s="64" t="s">
        <v>45</v>
      </c>
      <c r="G2021" s="64">
        <v>240</v>
      </c>
      <c r="H2021" s="97">
        <f>CENSO[[#This Row],[CAP (cm)]]/PI()</f>
        <v>76.394372684109769</v>
      </c>
      <c r="I2021" s="64">
        <v>19</v>
      </c>
      <c r="J2021" s="96">
        <f>(PI()*(CENSO[[#This Row],[DAP (cm)]]^2))/40000</f>
        <v>0.45836623610465865</v>
      </c>
      <c r="K2021" s="96">
        <f>CENSO[[#This Row],[g (m²)]]*CENSO[[#This Row],[H (m)]]*0.7</f>
        <v>6.0962709401919595</v>
      </c>
      <c r="L2021" s="64">
        <v>1</v>
      </c>
      <c r="M2021" s="65">
        <v>366466</v>
      </c>
      <c r="N2021" s="87">
        <v>9707761.4000000004</v>
      </c>
      <c r="O2021" s="87" t="s">
        <v>1228</v>
      </c>
      <c r="P2021" s="87" t="str">
        <f>VLOOKUP(CENSO[[#This Row],[DAP (cm)]],CD[],2,TRUE)</f>
        <v>TORA</v>
      </c>
      <c r="Q2021" s="87" t="str">
        <f>VLOOKUP(CENSO[[#This Row],[DAP (cm)]],DD[],2,TRUE)</f>
        <v>70├ 80</v>
      </c>
      <c r="R2021" s="87" t="str" cm="1">
        <f t="array" ref="R2021">INDEX(_xlfn.TEXTSPLIT(CENSO[[#This Row],[NOME CIENTIFICO]]," "),1)</f>
        <v>Enterolobium</v>
      </c>
      <c r="S2021" s="98" t="s">
        <v>1004</v>
      </c>
      <c r="T2021" s="87">
        <f>_xlfn.MINIFS(CENSO[DAP (cm)],CENSO[NOME CIENTIFICO],CENSO[[#This Row],[NOME CIENTIFICO]])</f>
        <v>42.971834634811742</v>
      </c>
      <c r="U20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2021" s="87" t="str">
        <f>IF(CENSO[[#This Row],[DAP (cm)]]&lt;CENSO[[#This Row],[DMCE (cm)]],"DAP &lt; DMCE","DAP ≥ DMCE")</f>
        <v>DAP ≥ DMCE</v>
      </c>
      <c r="W2021" s="87" t="str">
        <f>IF(CENSO[[#This Row],[DAP (cm)]]&gt;200, "Superior", "Inferior")</f>
        <v>Inferior</v>
      </c>
      <c r="X2021" s="87" t="str">
        <f>VLOOKUP(CENSO[[#This Row],[NOME COMUM]],ESPECIES[],4,FALSE)</f>
        <v>Não</v>
      </c>
      <c r="Y2021" s="87" t="str">
        <f>IF(IFERROR(VLOOKUP(CENSO[[#This Row],[NOME COMUM]],COMERCIAIS[],2, FALSE), "Não") &lt;&gt; "Não", "Sim", "Não")</f>
        <v>Sim</v>
      </c>
      <c r="Z2021" s="133">
        <f>CENSO[[#This Row],[g (m²)]]/SUM(AEEF[AEEF-UT])</f>
        <v>8.0197666836147232E-4</v>
      </c>
      <c r="AA2021" s="133">
        <f>CENSO[[#This Row],[v (m³)]]/SUM(AEEF[AEEF-UT])</f>
        <v>1.0666289689207581E-2</v>
      </c>
    </row>
    <row r="2022" spans="1:27" ht="14">
      <c r="A2022" s="86">
        <v>1</v>
      </c>
      <c r="B2022" s="86">
        <v>1</v>
      </c>
      <c r="C2022" s="63">
        <v>60</v>
      </c>
      <c r="D2022" s="63">
        <v>2021</v>
      </c>
      <c r="E2022" s="63" t="str">
        <f>VLOOKUP(CENSO[[#This Row],[NOME COMUM]],ESPECIES[],2,FALSE)</f>
        <v>Ocotea cymbarum Kunth</v>
      </c>
      <c r="F2022" s="64" t="s">
        <v>11</v>
      </c>
      <c r="G2022" s="64">
        <v>170</v>
      </c>
      <c r="H2022" s="97">
        <f>CENSO[[#This Row],[CAP (cm)]]/PI()</f>
        <v>54.112680651244418</v>
      </c>
      <c r="I2022" s="64">
        <v>18</v>
      </c>
      <c r="J2022" s="96">
        <f>(PI()*(CENSO[[#This Row],[DAP (cm)]]^2))/40000</f>
        <v>0.2299788927677888</v>
      </c>
      <c r="K2022" s="96">
        <f>CENSO[[#This Row],[g (m²)]]*CENSO[[#This Row],[H (m)]]*0.7</f>
        <v>2.8977340488741388</v>
      </c>
      <c r="L2022" s="64">
        <v>1</v>
      </c>
      <c r="M2022" s="65">
        <v>366503</v>
      </c>
      <c r="N2022" s="87">
        <v>9707728.1999999899</v>
      </c>
      <c r="O2022" s="87" t="s">
        <v>1228</v>
      </c>
      <c r="P2022" s="87" t="str">
        <f>VLOOKUP(CENSO[[#This Row],[DAP (cm)]],CD[],2,TRUE)</f>
        <v>TORA</v>
      </c>
      <c r="Q2022" s="87" t="str">
        <f>VLOOKUP(CENSO[[#This Row],[DAP (cm)]],DD[],2,TRUE)</f>
        <v>50├ 60</v>
      </c>
      <c r="R2022" s="87" t="str" cm="1">
        <f t="array" ref="R2022">INDEX(_xlfn.TEXTSPLIT(CENSO[[#This Row],[NOME CIENTIFICO]]," "),1)</f>
        <v>Ocotea</v>
      </c>
      <c r="S2022" s="98" t="s">
        <v>1004</v>
      </c>
      <c r="T2022" s="87">
        <f>_xlfn.MINIFS(CENSO[DAP (cm)],CENSO[NOME CIENTIFICO],CENSO[[#This Row],[NOME CIENTIFICO]])</f>
        <v>39.470425886790046</v>
      </c>
      <c r="U20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22" s="87" t="str">
        <f>IF(CENSO[[#This Row],[DAP (cm)]]&lt;CENSO[[#This Row],[DMCE (cm)]],"DAP &lt; DMCE","DAP ≥ DMCE")</f>
        <v>DAP ≥ DMCE</v>
      </c>
      <c r="W2022" s="87" t="str">
        <f>IF(CENSO[[#This Row],[DAP (cm)]]&gt;200, "Superior", "Inferior")</f>
        <v>Inferior</v>
      </c>
      <c r="X2022" s="87" t="str">
        <f>VLOOKUP(CENSO[[#This Row],[NOME COMUM]],ESPECIES[],4,FALSE)</f>
        <v>Não</v>
      </c>
      <c r="Y2022" s="87" t="str">
        <f>IF(IFERROR(VLOOKUP(CENSO[[#This Row],[NOME COMUM]],COMERCIAIS[],2, FALSE), "Não") &lt;&gt; "Não", "Sim", "Não")</f>
        <v>Sim</v>
      </c>
      <c r="Z2022" s="133">
        <f>CENSO[[#This Row],[g (m²)]]/SUM(AEEF[AEEF-UT])</f>
        <v>4.0238065478553035E-4</v>
      </c>
      <c r="AA2022" s="133">
        <f>CENSO[[#This Row],[v (m³)]]/SUM(AEEF[AEEF-UT])</f>
        <v>5.069996250297683E-3</v>
      </c>
    </row>
    <row r="2023" spans="1:27" ht="14">
      <c r="A2023" s="86">
        <v>1</v>
      </c>
      <c r="B2023" s="86">
        <v>1</v>
      </c>
      <c r="C2023" s="63">
        <v>60</v>
      </c>
      <c r="D2023" s="63">
        <v>2022</v>
      </c>
      <c r="E2023" s="63" t="str">
        <f>VLOOKUP(CENSO[[#This Row],[NOME COMUM]],ESPECIES[],2,FALSE)</f>
        <v>Couratari guianensis Aubl.</v>
      </c>
      <c r="F2023" s="64" t="s">
        <v>6</v>
      </c>
      <c r="G2023" s="64">
        <v>171</v>
      </c>
      <c r="H2023" s="97">
        <f>CENSO[[#This Row],[CAP (cm)]]/PI()</f>
        <v>54.430990537428208</v>
      </c>
      <c r="I2023" s="64">
        <v>19</v>
      </c>
      <c r="J2023" s="96">
        <f>(PI()*(CENSO[[#This Row],[DAP (cm)]]^2))/40000</f>
        <v>0.2326924845475056</v>
      </c>
      <c r="K2023" s="96">
        <f>CENSO[[#This Row],[g (m²)]]*CENSO[[#This Row],[H (m)]]*0.7</f>
        <v>3.0948100444818243</v>
      </c>
      <c r="L2023" s="64">
        <v>1</v>
      </c>
      <c r="M2023" s="65">
        <v>366506.59999999899</v>
      </c>
      <c r="N2023" s="87">
        <v>9707726.3000000007</v>
      </c>
      <c r="O2023" s="87" t="s">
        <v>1228</v>
      </c>
      <c r="P2023" s="87" t="str">
        <f>VLOOKUP(CENSO[[#This Row],[DAP (cm)]],CD[],2,TRUE)</f>
        <v>TORA</v>
      </c>
      <c r="Q2023" s="87" t="str">
        <f>VLOOKUP(CENSO[[#This Row],[DAP (cm)]],DD[],2,TRUE)</f>
        <v>50├ 60</v>
      </c>
      <c r="R2023" s="87" t="str" cm="1">
        <f t="array" ref="R2023">INDEX(_xlfn.TEXTSPLIT(CENSO[[#This Row],[NOME CIENTIFICO]]," "),1)</f>
        <v>Couratari</v>
      </c>
      <c r="S2023" s="98" t="s">
        <v>1004</v>
      </c>
      <c r="T2023" s="87">
        <f>_xlfn.MINIFS(CENSO[DAP (cm)],CENSO[NOME CIENTIFICO],CENSO[[#This Row],[NOME CIENTIFICO]])</f>
        <v>38.833806114422465</v>
      </c>
      <c r="U20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23" s="87" t="str">
        <f>IF(CENSO[[#This Row],[DAP (cm)]]&lt;CENSO[[#This Row],[DMCE (cm)]],"DAP &lt; DMCE","DAP ≥ DMCE")</f>
        <v>DAP ≥ DMCE</v>
      </c>
      <c r="W2023" s="87" t="str">
        <f>IF(CENSO[[#This Row],[DAP (cm)]]&gt;200, "Superior", "Inferior")</f>
        <v>Inferior</v>
      </c>
      <c r="X2023" s="87" t="str">
        <f>VLOOKUP(CENSO[[#This Row],[NOME COMUM]],ESPECIES[],4,FALSE)</f>
        <v>Não</v>
      </c>
      <c r="Y2023" s="87" t="str">
        <f>IF(IFERROR(VLOOKUP(CENSO[[#This Row],[NOME COMUM]],COMERCIAIS[],2, FALSE), "Não") &lt;&gt; "Não", "Sim", "Não")</f>
        <v>Sim</v>
      </c>
      <c r="Z2023" s="133">
        <f>CENSO[[#This Row],[g (m²)]]/SUM(AEEF[AEEF-UT])</f>
        <v>4.0712846804787865E-4</v>
      </c>
      <c r="AA2023" s="133">
        <f>CENSO[[#This Row],[v (m³)]]/SUM(AEEF[AEEF-UT])</f>
        <v>5.4148086250367855E-3</v>
      </c>
    </row>
    <row r="2024" spans="1:27" ht="14">
      <c r="A2024" s="86">
        <v>1</v>
      </c>
      <c r="B2024" s="86">
        <v>1</v>
      </c>
      <c r="C2024" s="63">
        <v>60</v>
      </c>
      <c r="D2024" s="63">
        <v>2023</v>
      </c>
      <c r="E2024" s="63" t="str">
        <f>VLOOKUP(CENSO[[#This Row],[NOME COMUM]],ESPECIES[],2,FALSE)</f>
        <v>Couratari guianensis Aubl.</v>
      </c>
      <c r="F2024" s="64" t="s">
        <v>6</v>
      </c>
      <c r="G2024" s="64">
        <v>304</v>
      </c>
      <c r="H2024" s="97">
        <f>CENSO[[#This Row],[CAP (cm)]]/PI()</f>
        <v>96.766205399872362</v>
      </c>
      <c r="I2024" s="64">
        <v>24</v>
      </c>
      <c r="J2024" s="96">
        <f>(PI()*(CENSO[[#This Row],[DAP (cm)]]^2))/40000</f>
        <v>0.73542316103902994</v>
      </c>
      <c r="K2024" s="96">
        <f>CENSO[[#This Row],[g (m²)]]*CENSO[[#This Row],[H (m)]]*0.7</f>
        <v>12.355109105455702</v>
      </c>
      <c r="L2024" s="64">
        <v>1</v>
      </c>
      <c r="M2024" s="65">
        <v>366595.9</v>
      </c>
      <c r="N2024" s="87">
        <v>9707635.1999999899</v>
      </c>
      <c r="O2024" s="87" t="s">
        <v>1228</v>
      </c>
      <c r="P2024" s="87" t="str">
        <f>VLOOKUP(CENSO[[#This Row],[DAP (cm)]],CD[],2,TRUE)</f>
        <v>TORA</v>
      </c>
      <c r="Q2024" s="87" t="str">
        <f>VLOOKUP(CENSO[[#This Row],[DAP (cm)]],DD[],2,TRUE)</f>
        <v>90├ 100</v>
      </c>
      <c r="R2024" s="87" t="str" cm="1">
        <f t="array" ref="R2024">INDEX(_xlfn.TEXTSPLIT(CENSO[[#This Row],[NOME CIENTIFICO]]," "),1)</f>
        <v>Couratari</v>
      </c>
      <c r="S2024" s="98" t="s">
        <v>1004</v>
      </c>
      <c r="T2024" s="87">
        <f>_xlfn.MINIFS(CENSO[DAP (cm)],CENSO[NOME CIENTIFICO],CENSO[[#This Row],[NOME CIENTIFICO]])</f>
        <v>38.833806114422465</v>
      </c>
      <c r="U20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24" s="87" t="str">
        <f>IF(CENSO[[#This Row],[DAP (cm)]]&lt;CENSO[[#This Row],[DMCE (cm)]],"DAP &lt; DMCE","DAP ≥ DMCE")</f>
        <v>DAP ≥ DMCE</v>
      </c>
      <c r="W2024" s="87" t="str">
        <f>IF(CENSO[[#This Row],[DAP (cm)]]&gt;200, "Superior", "Inferior")</f>
        <v>Inferior</v>
      </c>
      <c r="X2024" s="87" t="str">
        <f>VLOOKUP(CENSO[[#This Row],[NOME COMUM]],ESPECIES[],4,FALSE)</f>
        <v>Não</v>
      </c>
      <c r="Y2024" s="87" t="str">
        <f>IF(IFERROR(VLOOKUP(CENSO[[#This Row],[NOME COMUM]],COMERCIAIS[],2, FALSE), "Não") &lt;&gt; "Não", "Sim", "Não")</f>
        <v>Sim</v>
      </c>
      <c r="Z2024" s="133">
        <f>CENSO[[#This Row],[g (m²)]]/SUM(AEEF[AEEF-UT])</f>
        <v>1.2867270101266286E-3</v>
      </c>
      <c r="AA2024" s="133">
        <f>CENSO[[#This Row],[v (m³)]]/SUM(AEEF[AEEF-UT])</f>
        <v>2.1617013770127359E-2</v>
      </c>
    </row>
    <row r="2025" spans="1:27" ht="14">
      <c r="A2025" s="86">
        <v>1</v>
      </c>
      <c r="B2025" s="86">
        <v>1</v>
      </c>
      <c r="C2025" s="63">
        <v>60</v>
      </c>
      <c r="D2025" s="63">
        <v>2024</v>
      </c>
      <c r="E2025" s="63" t="str">
        <f>VLOOKUP(CENSO[[#This Row],[NOME COMUM]],ESPECIES[],2,FALSE)</f>
        <v>Dimorphandra multiflora Ducke</v>
      </c>
      <c r="F2025" s="64" t="s">
        <v>73</v>
      </c>
      <c r="G2025" s="64">
        <v>306</v>
      </c>
      <c r="H2025" s="97">
        <f>CENSO[[#This Row],[CAP (cm)]]/PI()</f>
        <v>97.402825172239943</v>
      </c>
      <c r="I2025" s="64">
        <v>16</v>
      </c>
      <c r="J2025" s="96">
        <f>(PI()*(CENSO[[#This Row],[DAP (cm)]]^2))/40000</f>
        <v>0.74513161256763549</v>
      </c>
      <c r="K2025" s="96">
        <f>CENSO[[#This Row],[g (m²)]]*CENSO[[#This Row],[H (m)]]*0.7</f>
        <v>8.3454740607575175</v>
      </c>
      <c r="L2025" s="64">
        <v>1</v>
      </c>
      <c r="M2025" s="65">
        <v>366614.9</v>
      </c>
      <c r="N2025" s="87">
        <v>9707579.5</v>
      </c>
      <c r="O2025" s="87" t="s">
        <v>1227</v>
      </c>
      <c r="P2025" s="87" t="str">
        <f>VLOOKUP(CENSO[[#This Row],[DAP (cm)]],CD[],2,TRUE)</f>
        <v>TORA</v>
      </c>
      <c r="Q2025" s="87" t="str">
        <f>VLOOKUP(CENSO[[#This Row],[DAP (cm)]],DD[],2,TRUE)</f>
        <v>90├ 100</v>
      </c>
      <c r="R2025" s="87" t="str" cm="1">
        <f t="array" ref="R2025">INDEX(_xlfn.TEXTSPLIT(CENSO[[#This Row],[NOME CIENTIFICO]]," "),1)</f>
        <v>Dimorphandra</v>
      </c>
      <c r="S2025" s="98" t="s">
        <v>1004</v>
      </c>
      <c r="T2025" s="87">
        <f>_xlfn.MINIFS(CENSO[DAP (cm)],CENSO[NOME CIENTIFICO],CENSO[[#This Row],[NOME CIENTIFICO]])</f>
        <v>39.788735772973837</v>
      </c>
      <c r="U20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25" s="87" t="str">
        <f>IF(CENSO[[#This Row],[DAP (cm)]]&lt;CENSO[[#This Row],[DMCE (cm)]],"DAP &lt; DMCE","DAP ≥ DMCE")</f>
        <v>DAP ≥ DMCE</v>
      </c>
      <c r="W2025" s="87" t="str">
        <f>IF(CENSO[[#This Row],[DAP (cm)]]&gt;200, "Superior", "Inferior")</f>
        <v>Inferior</v>
      </c>
      <c r="X2025" s="87" t="str">
        <f>VLOOKUP(CENSO[[#This Row],[NOME COMUM]],ESPECIES[],4,FALSE)</f>
        <v>Não</v>
      </c>
      <c r="Y2025" s="87" t="str">
        <f>IF(IFERROR(VLOOKUP(CENSO[[#This Row],[NOME COMUM]],COMERCIAIS[],2, FALSE), "Não") &lt;&gt; "Não", "Sim", "Não")</f>
        <v>Não</v>
      </c>
      <c r="Z2025" s="133">
        <f>CENSO[[#This Row],[g (m²)]]/SUM(AEEF[AEEF-UT])</f>
        <v>1.3037133215051181E-3</v>
      </c>
      <c r="AA2025" s="133">
        <f>CENSO[[#This Row],[v (m³)]]/SUM(AEEF[AEEF-UT])</f>
        <v>1.4601589200857322E-2</v>
      </c>
    </row>
    <row r="2026" spans="1:27" ht="14">
      <c r="A2026" s="86">
        <v>1</v>
      </c>
      <c r="B2026" s="86">
        <v>1</v>
      </c>
      <c r="C2026" s="63">
        <v>60</v>
      </c>
      <c r="D2026" s="63">
        <v>2025</v>
      </c>
      <c r="E2026" s="63" t="str">
        <f>VLOOKUP(CENSO[[#This Row],[NOME COMUM]],ESPECIES[],2,FALSE)</f>
        <v>Anacardium giganteum Hanck ex Engl.</v>
      </c>
      <c r="F2026" s="64" t="s">
        <v>47</v>
      </c>
      <c r="G2026" s="64">
        <v>560</v>
      </c>
      <c r="H2026" s="97">
        <f>CENSO[[#This Row],[CAP (cm)]]/PI()</f>
        <v>178.25353626292278</v>
      </c>
      <c r="I2026" s="64">
        <v>17</v>
      </c>
      <c r="J2026" s="96">
        <f>(PI()*(CENSO[[#This Row],[DAP (cm)]]^2))/40000</f>
        <v>2.4955495076809187</v>
      </c>
      <c r="K2026" s="96">
        <f>CENSO[[#This Row],[g (m²)]]*CENSO[[#This Row],[H (m)]]*0.7</f>
        <v>29.697039141402932</v>
      </c>
      <c r="L2026" s="64">
        <v>1</v>
      </c>
      <c r="M2026" s="65">
        <v>366675</v>
      </c>
      <c r="N2026" s="87">
        <v>9707567.5999999903</v>
      </c>
      <c r="O2026" s="87" t="s">
        <v>1227</v>
      </c>
      <c r="P2026" s="87" t="str">
        <f>VLOOKUP(CENSO[[#This Row],[DAP (cm)]],CD[],2,TRUE)</f>
        <v>TORA</v>
      </c>
      <c r="Q2026" s="87" t="str">
        <f>VLOOKUP(CENSO[[#This Row],[DAP (cm)]],DD[],2,TRUE)</f>
        <v>170├ 180</v>
      </c>
      <c r="R2026" s="87" t="str" cm="1">
        <f t="array" ref="R2026">INDEX(_xlfn.TEXTSPLIT(CENSO[[#This Row],[NOME CIENTIFICO]]," "),1)</f>
        <v>Anacardium</v>
      </c>
      <c r="S2026" s="98" t="s">
        <v>1004</v>
      </c>
      <c r="T2026" s="87">
        <f>_xlfn.MINIFS(CENSO[DAP (cm)],CENSO[NOME CIENTIFICO],CENSO[[#This Row],[NOME CIENTIFICO]])</f>
        <v>57.295779513082323</v>
      </c>
      <c r="U20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67.295779513082323</v>
      </c>
      <c r="V2026" s="87" t="str">
        <f>IF(CENSO[[#This Row],[DAP (cm)]]&lt;CENSO[[#This Row],[DMCE (cm)]],"DAP &lt; DMCE","DAP ≥ DMCE")</f>
        <v>DAP ≥ DMCE</v>
      </c>
      <c r="W2026" s="87" t="str">
        <f>IF(CENSO[[#This Row],[DAP (cm)]]&gt;200, "Superior", "Inferior")</f>
        <v>Inferior</v>
      </c>
      <c r="X2026" s="87" t="str">
        <f>VLOOKUP(CENSO[[#This Row],[NOME COMUM]],ESPECIES[],4,FALSE)</f>
        <v>Não</v>
      </c>
      <c r="Y2026" s="87" t="str">
        <f>IF(IFERROR(VLOOKUP(CENSO[[#This Row],[NOME COMUM]],COMERCIAIS[],2, FALSE), "Não") &lt;&gt; "Não", "Sim", "Não")</f>
        <v>Não</v>
      </c>
      <c r="Z2026" s="133">
        <f>CENSO[[#This Row],[g (m²)]]/SUM(AEEF[AEEF-UT])</f>
        <v>4.3663174166346814E-3</v>
      </c>
      <c r="AA2026" s="133">
        <f>CENSO[[#This Row],[v (m³)]]/SUM(AEEF[AEEF-UT])</f>
        <v>5.195917725795271E-2</v>
      </c>
    </row>
    <row r="2027" spans="1:27" ht="14">
      <c r="A2027" s="86">
        <v>1</v>
      </c>
      <c r="B2027" s="86">
        <v>1</v>
      </c>
      <c r="C2027" s="63">
        <v>60</v>
      </c>
      <c r="D2027" s="63">
        <v>2026</v>
      </c>
      <c r="E2027" s="63" t="str">
        <f>VLOOKUP(CENSO[[#This Row],[NOME COMUM]],ESPECIES[],2,FALSE)</f>
        <v>Couratari guianensis Aubl.</v>
      </c>
      <c r="F2027" s="64" t="s">
        <v>6</v>
      </c>
      <c r="G2027" s="64">
        <v>209</v>
      </c>
      <c r="H2027" s="97">
        <f>CENSO[[#This Row],[CAP (cm)]]/PI()</f>
        <v>66.526766212412255</v>
      </c>
      <c r="I2027" s="64">
        <v>25</v>
      </c>
      <c r="J2027" s="96">
        <f>(PI()*(CENSO[[#This Row],[DAP (cm)]]^2))/40000</f>
        <v>0.34760235345985407</v>
      </c>
      <c r="K2027" s="96">
        <f>CENSO[[#This Row],[g (m²)]]*CENSO[[#This Row],[H (m)]]*0.7</f>
        <v>6.0830411855474456</v>
      </c>
      <c r="L2027" s="64">
        <v>1</v>
      </c>
      <c r="M2027" s="65">
        <v>366698.4</v>
      </c>
      <c r="N2027" s="87">
        <v>9707522.6999999899</v>
      </c>
      <c r="O2027" s="87" t="s">
        <v>1228</v>
      </c>
      <c r="P2027" s="87" t="str">
        <f>VLOOKUP(CENSO[[#This Row],[DAP (cm)]],CD[],2,TRUE)</f>
        <v>TORA</v>
      </c>
      <c r="Q2027" s="87" t="str">
        <f>VLOOKUP(CENSO[[#This Row],[DAP (cm)]],DD[],2,TRUE)</f>
        <v>60├ 70</v>
      </c>
      <c r="R2027" s="87" t="str" cm="1">
        <f t="array" ref="R2027">INDEX(_xlfn.TEXTSPLIT(CENSO[[#This Row],[NOME CIENTIFICO]]," "),1)</f>
        <v>Couratari</v>
      </c>
      <c r="S2027" s="98" t="s">
        <v>1004</v>
      </c>
      <c r="T2027" s="87">
        <f>_xlfn.MINIFS(CENSO[DAP (cm)],CENSO[NOME CIENTIFICO],CENSO[[#This Row],[NOME CIENTIFICO]])</f>
        <v>38.833806114422465</v>
      </c>
      <c r="U20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27" s="87" t="str">
        <f>IF(CENSO[[#This Row],[DAP (cm)]]&lt;CENSO[[#This Row],[DMCE (cm)]],"DAP &lt; DMCE","DAP ≥ DMCE")</f>
        <v>DAP ≥ DMCE</v>
      </c>
      <c r="W2027" s="87" t="str">
        <f>IF(CENSO[[#This Row],[DAP (cm)]]&gt;200, "Superior", "Inferior")</f>
        <v>Inferior</v>
      </c>
      <c r="X2027" s="87" t="str">
        <f>VLOOKUP(CENSO[[#This Row],[NOME COMUM]],ESPECIES[],4,FALSE)</f>
        <v>Não</v>
      </c>
      <c r="Y2027" s="87" t="str">
        <f>IF(IFERROR(VLOOKUP(CENSO[[#This Row],[NOME COMUM]],COMERCIAIS[],2, FALSE), "Não") &lt;&gt; "Não", "Sim", "Não")</f>
        <v>Sim</v>
      </c>
      <c r="Z2027" s="133">
        <f>CENSO[[#This Row],[g (m²)]]/SUM(AEEF[AEEF-UT])</f>
        <v>6.0817956338016449E-4</v>
      </c>
      <c r="AA2027" s="133">
        <f>CENSO[[#This Row],[v (m³)]]/SUM(AEEF[AEEF-UT])</f>
        <v>1.0643142359152877E-2</v>
      </c>
    </row>
    <row r="2028" spans="1:27" ht="14">
      <c r="A2028" s="86">
        <v>1</v>
      </c>
      <c r="B2028" s="86">
        <v>1</v>
      </c>
      <c r="C2028" s="63">
        <v>60</v>
      </c>
      <c r="D2028" s="63">
        <v>2027</v>
      </c>
      <c r="E2028" s="63" t="str">
        <f>VLOOKUP(CENSO[[#This Row],[NOME COMUM]],ESPECIES[],2,FALSE)</f>
        <v>Simarouba amara Aubl.</v>
      </c>
      <c r="F2028" s="64" t="s">
        <v>20</v>
      </c>
      <c r="G2028" s="64">
        <v>190</v>
      </c>
      <c r="H2028" s="97">
        <f>CENSO[[#This Row],[CAP (cm)]]/PI()</f>
        <v>60.478878374920228</v>
      </c>
      <c r="I2028" s="64">
        <v>21</v>
      </c>
      <c r="J2028" s="96">
        <f>(PI()*(CENSO[[#This Row],[DAP (cm)]]^2))/40000</f>
        <v>0.28727467228087106</v>
      </c>
      <c r="K2028" s="96">
        <f>CENSO[[#This Row],[g (m²)]]*CENSO[[#This Row],[H (m)]]*0.7</f>
        <v>4.2229376825288041</v>
      </c>
      <c r="L2028" s="64">
        <v>1</v>
      </c>
      <c r="M2028" s="65">
        <v>366732.7</v>
      </c>
      <c r="N2028" s="87">
        <v>9707486.9000000004</v>
      </c>
      <c r="O2028" s="87" t="s">
        <v>1227</v>
      </c>
      <c r="P2028" s="87" t="str">
        <f>VLOOKUP(CENSO[[#This Row],[DAP (cm)]],CD[],2,TRUE)</f>
        <v>TORA</v>
      </c>
      <c r="Q2028" s="87" t="str">
        <f>VLOOKUP(CENSO[[#This Row],[DAP (cm)]],DD[],2,TRUE)</f>
        <v>60├ 70</v>
      </c>
      <c r="R2028" s="87" t="str" cm="1">
        <f t="array" ref="R2028">INDEX(_xlfn.TEXTSPLIT(CENSO[[#This Row],[NOME CIENTIFICO]]," "),1)</f>
        <v>Simarouba</v>
      </c>
      <c r="S2028" s="98" t="s">
        <v>1004</v>
      </c>
      <c r="T2028" s="87">
        <f>_xlfn.MINIFS(CENSO[DAP (cm)],CENSO[NOME CIENTIFICO],CENSO[[#This Row],[NOME CIENTIFICO]])</f>
        <v>42.335214862444161</v>
      </c>
      <c r="U20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2028" s="87" t="str">
        <f>IF(CENSO[[#This Row],[DAP (cm)]]&lt;CENSO[[#This Row],[DMCE (cm)]],"DAP &lt; DMCE","DAP ≥ DMCE")</f>
        <v>DAP ≥ DMCE</v>
      </c>
      <c r="W2028" s="87" t="str">
        <f>IF(CENSO[[#This Row],[DAP (cm)]]&gt;200, "Superior", "Inferior")</f>
        <v>Inferior</v>
      </c>
      <c r="X2028" s="87" t="str">
        <f>VLOOKUP(CENSO[[#This Row],[NOME COMUM]],ESPECIES[],4,FALSE)</f>
        <v>Não</v>
      </c>
      <c r="Y2028" s="87" t="str">
        <f>IF(IFERROR(VLOOKUP(CENSO[[#This Row],[NOME COMUM]],COMERCIAIS[],2, FALSE), "Não") &lt;&gt; "Não", "Sim", "Não")</f>
        <v>Não</v>
      </c>
      <c r="Z2028" s="133">
        <f>CENSO[[#This Row],[g (m²)]]/SUM(AEEF[AEEF-UT])</f>
        <v>5.0262773833071434E-4</v>
      </c>
      <c r="AA2028" s="133">
        <f>CENSO[[#This Row],[v (m³)]]/SUM(AEEF[AEEF-UT])</f>
        <v>7.388627753461499E-3</v>
      </c>
    </row>
    <row r="2029" spans="1:27" ht="14">
      <c r="A2029" s="86">
        <v>1</v>
      </c>
      <c r="B2029" s="86">
        <v>1</v>
      </c>
      <c r="C2029" s="63">
        <v>60</v>
      </c>
      <c r="D2029" s="63">
        <v>2028</v>
      </c>
      <c r="E2029" s="63" t="str">
        <f>VLOOKUP(CENSO[[#This Row],[NOME COMUM]],ESPECIES[],2,FALSE)</f>
        <v>Lecythis chartacea O.Berg</v>
      </c>
      <c r="F2029" s="64" t="s">
        <v>31</v>
      </c>
      <c r="G2029" s="64">
        <v>231</v>
      </c>
      <c r="H2029" s="97">
        <f>CENSO[[#This Row],[CAP (cm)]]/PI()</f>
        <v>73.529583708455647</v>
      </c>
      <c r="I2029" s="64">
        <v>23</v>
      </c>
      <c r="J2029" s="96">
        <f>(PI()*(CENSO[[#This Row],[DAP (cm)]]^2))/40000</f>
        <v>0.4246333459163314</v>
      </c>
      <c r="K2029" s="96">
        <f>CENSO[[#This Row],[g (m²)]]*CENSO[[#This Row],[H (m)]]*0.7</f>
        <v>6.8365968692529346</v>
      </c>
      <c r="L2029" s="64">
        <v>1</v>
      </c>
      <c r="M2029" s="65">
        <v>366791</v>
      </c>
      <c r="N2029" s="87">
        <v>9707467.5</v>
      </c>
      <c r="O2029" s="87" t="s">
        <v>1228</v>
      </c>
      <c r="P2029" s="87" t="str">
        <f>VLOOKUP(CENSO[[#This Row],[DAP (cm)]],CD[],2,TRUE)</f>
        <v>TORA</v>
      </c>
      <c r="Q2029" s="87" t="str">
        <f>VLOOKUP(CENSO[[#This Row],[DAP (cm)]],DD[],2,TRUE)</f>
        <v>70├ 80</v>
      </c>
      <c r="R2029" s="87" t="str" cm="1">
        <f t="array" ref="R2029">INDEX(_xlfn.TEXTSPLIT(CENSO[[#This Row],[NOME CIENTIFICO]]," "),1)</f>
        <v>Lecythis</v>
      </c>
      <c r="S2029" s="98" t="s">
        <v>1004</v>
      </c>
      <c r="T2029" s="87">
        <f>_xlfn.MINIFS(CENSO[DAP (cm)],CENSO[NOME CIENTIFICO],CENSO[[#This Row],[NOME CIENTIFICO]])</f>
        <v>38.833806114422465</v>
      </c>
      <c r="U20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29" s="87" t="str">
        <f>IF(CENSO[[#This Row],[DAP (cm)]]&lt;CENSO[[#This Row],[DMCE (cm)]],"DAP &lt; DMCE","DAP ≥ DMCE")</f>
        <v>DAP ≥ DMCE</v>
      </c>
      <c r="W2029" s="87" t="str">
        <f>IF(CENSO[[#This Row],[DAP (cm)]]&gt;200, "Superior", "Inferior")</f>
        <v>Inferior</v>
      </c>
      <c r="X2029" s="87" t="str">
        <f>VLOOKUP(CENSO[[#This Row],[NOME COMUM]],ESPECIES[],4,FALSE)</f>
        <v>Não</v>
      </c>
      <c r="Y2029" s="87" t="str">
        <f>IF(IFERROR(VLOOKUP(CENSO[[#This Row],[NOME COMUM]],COMERCIAIS[],2, FALSE), "Não") &lt;&gt; "Não", "Sim", "Não")</f>
        <v>Sim</v>
      </c>
      <c r="Z2029" s="133">
        <f>CENSO[[#This Row],[g (m²)]]/SUM(AEEF[AEEF-UT])</f>
        <v>7.4295619792424516E-4</v>
      </c>
      <c r="AA2029" s="133">
        <f>CENSO[[#This Row],[v (m³)]]/SUM(AEEF[AEEF-UT])</f>
        <v>1.1961594786580345E-2</v>
      </c>
    </row>
    <row r="2030" spans="1:27" ht="14">
      <c r="A2030" s="86">
        <v>1</v>
      </c>
      <c r="B2030" s="86">
        <v>1</v>
      </c>
      <c r="C2030" s="63">
        <v>60</v>
      </c>
      <c r="D2030" s="63">
        <v>2029</v>
      </c>
      <c r="E2030" s="63" t="str">
        <f>VLOOKUP(CENSO[[#This Row],[NOME COMUM]],ESPECIES[],2,FALSE)</f>
        <v>Piptadenia suaveolens Miq.</v>
      </c>
      <c r="F2030" s="64" t="s">
        <v>22</v>
      </c>
      <c r="G2030" s="64">
        <v>214</v>
      </c>
      <c r="H2030" s="97">
        <f>CENSO[[#This Row],[CAP (cm)]]/PI()</f>
        <v>68.118315643331201</v>
      </c>
      <c r="I2030" s="64">
        <v>12</v>
      </c>
      <c r="J2030" s="96">
        <f>(PI()*(CENSO[[#This Row],[DAP (cm)]]^2))/40000</f>
        <v>0.36443298869182189</v>
      </c>
      <c r="K2030" s="96">
        <f>CENSO[[#This Row],[g (m²)]]*CENSO[[#This Row],[H (m)]]*0.7</f>
        <v>3.0612371050113039</v>
      </c>
      <c r="L2030" s="64">
        <v>1</v>
      </c>
      <c r="M2030" s="65">
        <v>366858.5</v>
      </c>
      <c r="N2030" s="87">
        <v>9707408.0999999903</v>
      </c>
      <c r="O2030" s="87" t="s">
        <v>1228</v>
      </c>
      <c r="P2030" s="87" t="str">
        <f>VLOOKUP(CENSO[[#This Row],[DAP (cm)]],CD[],2,TRUE)</f>
        <v>TORA</v>
      </c>
      <c r="Q2030" s="87" t="str">
        <f>VLOOKUP(CENSO[[#This Row],[DAP (cm)]],DD[],2,TRUE)</f>
        <v>60├ 70</v>
      </c>
      <c r="R2030" s="87" t="str" cm="1">
        <f t="array" ref="R2030">INDEX(_xlfn.TEXTSPLIT(CENSO[[#This Row],[NOME CIENTIFICO]]," "),1)</f>
        <v>Piptadenia</v>
      </c>
      <c r="S2030" s="98" t="s">
        <v>1004</v>
      </c>
      <c r="T2030" s="87">
        <f>_xlfn.MINIFS(CENSO[DAP (cm)],CENSO[NOME CIENTIFICO],CENSO[[#This Row],[NOME CIENTIFICO]])</f>
        <v>39.788735772973837</v>
      </c>
      <c r="U20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30" s="87" t="str">
        <f>IF(CENSO[[#This Row],[DAP (cm)]]&lt;CENSO[[#This Row],[DMCE (cm)]],"DAP &lt; DMCE","DAP ≥ DMCE")</f>
        <v>DAP ≥ DMCE</v>
      </c>
      <c r="W2030" s="87" t="str">
        <f>IF(CENSO[[#This Row],[DAP (cm)]]&gt;200, "Superior", "Inferior")</f>
        <v>Inferior</v>
      </c>
      <c r="X2030" s="87" t="str">
        <f>VLOOKUP(CENSO[[#This Row],[NOME COMUM]],ESPECIES[],4,FALSE)</f>
        <v>Não</v>
      </c>
      <c r="Y2030" s="87" t="str">
        <f>IF(IFERROR(VLOOKUP(CENSO[[#This Row],[NOME COMUM]],COMERCIAIS[],2, FALSE), "Não") &lt;&gt; "Não", "Sim", "Não")</f>
        <v>Sim</v>
      </c>
      <c r="Z2030" s="133">
        <f>CENSO[[#This Row],[g (m²)]]/SUM(AEEF[AEEF-UT])</f>
        <v>6.3762714417156204E-4</v>
      </c>
      <c r="AA2030" s="133">
        <f>CENSO[[#This Row],[v (m³)]]/SUM(AEEF[AEEF-UT])</f>
        <v>5.3560680110411214E-3</v>
      </c>
    </row>
    <row r="2031" spans="1:27" ht="14">
      <c r="A2031" s="86">
        <v>1</v>
      </c>
      <c r="B2031" s="86">
        <v>1</v>
      </c>
      <c r="C2031" s="63">
        <v>60</v>
      </c>
      <c r="D2031" s="63">
        <v>2030</v>
      </c>
      <c r="E2031" s="63" t="str">
        <f>VLOOKUP(CENSO[[#This Row],[NOME COMUM]],ESPECIES[],2,FALSE)</f>
        <v>Lecythis chartacea O.Berg</v>
      </c>
      <c r="F2031" s="64" t="s">
        <v>31</v>
      </c>
      <c r="G2031" s="64">
        <v>198</v>
      </c>
      <c r="H2031" s="97">
        <f>CENSO[[#This Row],[CAP (cm)]]/PI()</f>
        <v>63.025357464390552</v>
      </c>
      <c r="I2031" s="64">
        <v>21</v>
      </c>
      <c r="J2031" s="96">
        <f>(PI()*(CENSO[[#This Row],[DAP (cm)]]^2))/40000</f>
        <v>0.3119755194487332</v>
      </c>
      <c r="K2031" s="96">
        <f>CENSO[[#This Row],[g (m²)]]*CENSO[[#This Row],[H (m)]]*0.7</f>
        <v>4.5860401358963783</v>
      </c>
      <c r="L2031" s="64">
        <v>1</v>
      </c>
      <c r="M2031" s="65">
        <v>366864.2</v>
      </c>
      <c r="N2031" s="87">
        <v>9707399.0999999903</v>
      </c>
      <c r="O2031" s="87" t="s">
        <v>1228</v>
      </c>
      <c r="P2031" s="87" t="str">
        <f>VLOOKUP(CENSO[[#This Row],[DAP (cm)]],CD[],2,TRUE)</f>
        <v>TORA</v>
      </c>
      <c r="Q2031" s="87" t="str">
        <f>VLOOKUP(CENSO[[#This Row],[DAP (cm)]],DD[],2,TRUE)</f>
        <v>60├ 70</v>
      </c>
      <c r="R2031" s="87" t="str" cm="1">
        <f t="array" ref="R2031">INDEX(_xlfn.TEXTSPLIT(CENSO[[#This Row],[NOME CIENTIFICO]]," "),1)</f>
        <v>Lecythis</v>
      </c>
      <c r="S2031" s="98" t="s">
        <v>1004</v>
      </c>
      <c r="T2031" s="87">
        <f>_xlfn.MINIFS(CENSO[DAP (cm)],CENSO[NOME CIENTIFICO],CENSO[[#This Row],[NOME CIENTIFICO]])</f>
        <v>38.833806114422465</v>
      </c>
      <c r="U20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31" s="87" t="str">
        <f>IF(CENSO[[#This Row],[DAP (cm)]]&lt;CENSO[[#This Row],[DMCE (cm)]],"DAP &lt; DMCE","DAP ≥ DMCE")</f>
        <v>DAP ≥ DMCE</v>
      </c>
      <c r="W2031" s="87" t="str">
        <f>IF(CENSO[[#This Row],[DAP (cm)]]&gt;200, "Superior", "Inferior")</f>
        <v>Inferior</v>
      </c>
      <c r="X2031" s="87" t="str">
        <f>VLOOKUP(CENSO[[#This Row],[NOME COMUM]],ESPECIES[],4,FALSE)</f>
        <v>Não</v>
      </c>
      <c r="Y2031" s="87" t="str">
        <f>IF(IFERROR(VLOOKUP(CENSO[[#This Row],[NOME COMUM]],COMERCIAIS[],2, FALSE), "Não") &lt;&gt; "Não", "Sim", "Não")</f>
        <v>Sim</v>
      </c>
      <c r="Z2031" s="133">
        <f>CENSO[[#This Row],[g (m²)]]/SUM(AEEF[AEEF-UT])</f>
        <v>5.4584536990352696E-4</v>
      </c>
      <c r="AA2031" s="133">
        <f>CENSO[[#This Row],[v (m³)]]/SUM(AEEF[AEEF-UT])</f>
        <v>8.0239269375818462E-3</v>
      </c>
    </row>
    <row r="2032" spans="1:27" ht="14">
      <c r="A2032" s="86">
        <v>1</v>
      </c>
      <c r="B2032" s="86">
        <v>1</v>
      </c>
      <c r="C2032" s="63">
        <v>60</v>
      </c>
      <c r="D2032" s="63">
        <v>2031</v>
      </c>
      <c r="E2032" s="63" t="str">
        <f>VLOOKUP(CENSO[[#This Row],[NOME COMUM]],ESPECIES[],2,FALSE)</f>
        <v>Couratari guianensis Aubl.</v>
      </c>
      <c r="F2032" s="64" t="s">
        <v>6</v>
      </c>
      <c r="G2032" s="64">
        <v>165</v>
      </c>
      <c r="H2032" s="97">
        <f>CENSO[[#This Row],[CAP (cm)]]/PI()</f>
        <v>52.521131220325465</v>
      </c>
      <c r="I2032" s="64">
        <v>19</v>
      </c>
      <c r="J2032" s="96">
        <f>(PI()*(CENSO[[#This Row],[DAP (cm)]]^2))/40000</f>
        <v>0.21664966628384255</v>
      </c>
      <c r="K2032" s="96">
        <f>CENSO[[#This Row],[g (m²)]]*CENSO[[#This Row],[H (m)]]*0.7</f>
        <v>2.8814405615751055</v>
      </c>
      <c r="L2032" s="64">
        <v>1</v>
      </c>
      <c r="M2032" s="65">
        <v>366934.59999999899</v>
      </c>
      <c r="N2032" s="87">
        <v>9707334.1999999899</v>
      </c>
      <c r="O2032" s="87" t="s">
        <v>1228</v>
      </c>
      <c r="P2032" s="87" t="str">
        <f>VLOOKUP(CENSO[[#This Row],[DAP (cm)]],CD[],2,TRUE)</f>
        <v>TORA</v>
      </c>
      <c r="Q2032" s="87" t="str">
        <f>VLOOKUP(CENSO[[#This Row],[DAP (cm)]],DD[],2,TRUE)</f>
        <v>50├ 60</v>
      </c>
      <c r="R2032" s="87" t="str" cm="1">
        <f t="array" ref="R2032">INDEX(_xlfn.TEXTSPLIT(CENSO[[#This Row],[NOME CIENTIFICO]]," "),1)</f>
        <v>Couratari</v>
      </c>
      <c r="S2032" s="98" t="s">
        <v>1004</v>
      </c>
      <c r="T2032" s="87">
        <f>_xlfn.MINIFS(CENSO[DAP (cm)],CENSO[NOME CIENTIFICO],CENSO[[#This Row],[NOME CIENTIFICO]])</f>
        <v>38.833806114422465</v>
      </c>
      <c r="U20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32" s="87" t="str">
        <f>IF(CENSO[[#This Row],[DAP (cm)]]&lt;CENSO[[#This Row],[DMCE (cm)]],"DAP &lt; DMCE","DAP ≥ DMCE")</f>
        <v>DAP ≥ DMCE</v>
      </c>
      <c r="W2032" s="87" t="str">
        <f>IF(CENSO[[#This Row],[DAP (cm)]]&gt;200, "Superior", "Inferior")</f>
        <v>Inferior</v>
      </c>
      <c r="X2032" s="87" t="str">
        <f>VLOOKUP(CENSO[[#This Row],[NOME COMUM]],ESPECIES[],4,FALSE)</f>
        <v>Não</v>
      </c>
      <c r="Y2032" s="87" t="str">
        <f>IF(IFERROR(VLOOKUP(CENSO[[#This Row],[NOME COMUM]],COMERCIAIS[],2, FALSE), "Não") &lt;&gt; "Não", "Sim", "Não")</f>
        <v>Sim</v>
      </c>
      <c r="Z2032" s="133">
        <f>CENSO[[#This Row],[g (m²)]]/SUM(AEEF[AEEF-UT])</f>
        <v>3.7905928465522713E-4</v>
      </c>
      <c r="AA2032" s="133">
        <f>CENSO[[#This Row],[v (m³)]]/SUM(AEEF[AEEF-UT])</f>
        <v>5.0414884859145198E-3</v>
      </c>
    </row>
    <row r="2033" spans="1:27" ht="14">
      <c r="A2033" s="86">
        <v>1</v>
      </c>
      <c r="B2033" s="86">
        <v>1</v>
      </c>
      <c r="C2033" s="63">
        <v>60</v>
      </c>
      <c r="D2033" s="63">
        <v>2032</v>
      </c>
      <c r="E2033" s="63" t="str">
        <f>VLOOKUP(CENSO[[#This Row],[NOME COMUM]],ESPECIES[],2,FALSE)</f>
        <v>Inga paraensis Ducke</v>
      </c>
      <c r="F2033" s="64" t="s">
        <v>16</v>
      </c>
      <c r="G2033" s="64">
        <v>140</v>
      </c>
      <c r="H2033" s="97">
        <f>CENSO[[#This Row],[CAP (cm)]]/PI()</f>
        <v>44.563384065730695</v>
      </c>
      <c r="I2033" s="64">
        <v>15</v>
      </c>
      <c r="J2033" s="96">
        <f>(PI()*(CENSO[[#This Row],[DAP (cm)]]^2))/40000</f>
        <v>0.15597184423005742</v>
      </c>
      <c r="K2033" s="96">
        <f>CENSO[[#This Row],[g (m²)]]*CENSO[[#This Row],[H (m)]]*0.7</f>
        <v>1.6377043644156026</v>
      </c>
      <c r="L2033" s="64">
        <v>1</v>
      </c>
      <c r="M2033" s="65">
        <v>366947.299999999</v>
      </c>
      <c r="N2033" s="87">
        <v>9707322.9000000004</v>
      </c>
      <c r="O2033" s="98" t="s">
        <v>1225</v>
      </c>
      <c r="P2033" s="87" t="str">
        <f>VLOOKUP(CENSO[[#This Row],[DAP (cm)]],CD[],2,TRUE)</f>
        <v>TORETE</v>
      </c>
      <c r="Q2033" s="87" t="str">
        <f>VLOOKUP(CENSO[[#This Row],[DAP (cm)]],DD[],2,TRUE)</f>
        <v>40├ 50</v>
      </c>
      <c r="R2033" s="87" t="str" cm="1">
        <f t="array" ref="R2033">INDEX(_xlfn.TEXTSPLIT(CENSO[[#This Row],[NOME CIENTIFICO]]," "),1)</f>
        <v>Inga</v>
      </c>
      <c r="S2033" s="98" t="s">
        <v>1004</v>
      </c>
      <c r="T2033" s="87">
        <f>_xlfn.MINIFS(CENSO[DAP (cm)],CENSO[NOME CIENTIFICO],CENSO[[#This Row],[NOME CIENTIFICO]])</f>
        <v>41.38028520389279</v>
      </c>
      <c r="U20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033" s="87" t="str">
        <f>IF(CENSO[[#This Row],[DAP (cm)]]&lt;CENSO[[#This Row],[DMCE (cm)]],"DAP &lt; DMCE","DAP ≥ DMCE")</f>
        <v>DAP &lt; DMCE</v>
      </c>
      <c r="W2033" s="87" t="str">
        <f>IF(CENSO[[#This Row],[DAP (cm)]]&gt;200, "Superior", "Inferior")</f>
        <v>Inferior</v>
      </c>
      <c r="X2033" s="87" t="str">
        <f>VLOOKUP(CENSO[[#This Row],[NOME COMUM]],ESPECIES[],4,FALSE)</f>
        <v>Não</v>
      </c>
      <c r="Y2033" s="87" t="str">
        <f>IF(IFERROR(VLOOKUP(CENSO[[#This Row],[NOME COMUM]],COMERCIAIS[],2, FALSE), "Não") &lt;&gt; "Não", "Sim", "Não")</f>
        <v>Não</v>
      </c>
      <c r="Z2033" s="133">
        <f>CENSO[[#This Row],[g (m²)]]/SUM(AEEF[AEEF-UT])</f>
        <v>2.7289483853966759E-4</v>
      </c>
      <c r="AA2033" s="133">
        <f>CENSO[[#This Row],[v (m³)]]/SUM(AEEF[AEEF-UT])</f>
        <v>2.8653958046665094E-3</v>
      </c>
    </row>
    <row r="2034" spans="1:27" ht="14">
      <c r="A2034" s="86">
        <v>1</v>
      </c>
      <c r="B2034" s="86">
        <v>1</v>
      </c>
      <c r="C2034" s="63">
        <v>60</v>
      </c>
      <c r="D2034" s="63">
        <v>2033</v>
      </c>
      <c r="E2034" s="63" t="str">
        <f>VLOOKUP(CENSO[[#This Row],[NOME COMUM]],ESPECIES[],2,FALSE)</f>
        <v>Bertholletia excelsa Humb. &amp; Bonpl.</v>
      </c>
      <c r="F2034" s="64" t="s">
        <v>37</v>
      </c>
      <c r="G2034" s="64">
        <v>479</v>
      </c>
      <c r="H2034" s="97">
        <f>CENSO[[#This Row],[CAP (cm)]]/PI()</f>
        <v>152.47043548203573</v>
      </c>
      <c r="I2034" s="64">
        <v>24</v>
      </c>
      <c r="J2034" s="96">
        <f>(PI()*(CENSO[[#This Row],[DAP (cm)]]^2))/40000</f>
        <v>1.8258334648973775</v>
      </c>
      <c r="K2034" s="96">
        <f>CENSO[[#This Row],[g (m²)]]*CENSO[[#This Row],[H (m)]]*0.7</f>
        <v>30.67400221027594</v>
      </c>
      <c r="L2034" s="64">
        <v>1</v>
      </c>
      <c r="M2034" s="65">
        <v>366979.299999999</v>
      </c>
      <c r="N2034" s="87">
        <v>9707289.0999999903</v>
      </c>
      <c r="O2034" s="87" t="s">
        <v>424</v>
      </c>
      <c r="P2034" s="87" t="str">
        <f>VLOOKUP(CENSO[[#This Row],[DAP (cm)]],CD[],2,TRUE)</f>
        <v>TORA</v>
      </c>
      <c r="Q2034" s="87" t="str">
        <f>VLOOKUP(CENSO[[#This Row],[DAP (cm)]],DD[],2,TRUE)</f>
        <v>150├ 160</v>
      </c>
      <c r="R2034" s="87" t="str" cm="1">
        <f t="array" ref="R2034">INDEX(_xlfn.TEXTSPLIT(CENSO[[#This Row],[NOME CIENTIFICO]]," "),1)</f>
        <v>Bertholletia</v>
      </c>
      <c r="S2034" s="98" t="s">
        <v>1004</v>
      </c>
      <c r="T2034" s="87">
        <f>_xlfn.MINIFS(CENSO[DAP (cm)],CENSO[NOME CIENTIFICO],CENSO[[#This Row],[NOME CIENTIFICO]])</f>
        <v>41.38028520389279</v>
      </c>
      <c r="U20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034" s="87" t="str">
        <f>IF(CENSO[[#This Row],[DAP (cm)]]&lt;CENSO[[#This Row],[DMCE (cm)]],"DAP &lt; DMCE","DAP ≥ DMCE")</f>
        <v>DAP ≥ DMCE</v>
      </c>
      <c r="W2034" s="87" t="str">
        <f>IF(CENSO[[#This Row],[DAP (cm)]]&gt;200, "Superior", "Inferior")</f>
        <v>Inferior</v>
      </c>
      <c r="X2034" s="87" t="str">
        <f>VLOOKUP(CENSO[[#This Row],[NOME COMUM]],ESPECIES[],4,FALSE)</f>
        <v>Protegida</v>
      </c>
      <c r="Y2034" s="87" t="str">
        <f>IF(IFERROR(VLOOKUP(CENSO[[#This Row],[NOME COMUM]],COMERCIAIS[],2, FALSE), "Não") &lt;&gt; "Não", "Sim", "Não")</f>
        <v>Não</v>
      </c>
      <c r="Z2034" s="133">
        <f>CENSO[[#This Row],[g (m²)]]/SUM(AEEF[AEEF-UT])</f>
        <v>3.1945543188459115E-3</v>
      </c>
      <c r="AA2034" s="133">
        <f>CENSO[[#This Row],[v (m³)]]/SUM(AEEF[AEEF-UT])</f>
        <v>5.3668512556611307E-2</v>
      </c>
    </row>
    <row r="2035" spans="1:27" ht="14">
      <c r="A2035" s="86">
        <v>1</v>
      </c>
      <c r="B2035" s="86">
        <v>1</v>
      </c>
      <c r="C2035" s="63">
        <v>60</v>
      </c>
      <c r="D2035" s="63">
        <v>2034</v>
      </c>
      <c r="E2035" s="63" t="str">
        <f>VLOOKUP(CENSO[[#This Row],[NOME COMUM]],ESPECIES[],2,FALSE)</f>
        <v>Tachigali myrmecophila Ducke</v>
      </c>
      <c r="F2035" s="64" t="s">
        <v>14</v>
      </c>
      <c r="G2035" s="64">
        <v>180</v>
      </c>
      <c r="H2035" s="97">
        <f>CENSO[[#This Row],[CAP (cm)]]/PI()</f>
        <v>57.295779513082323</v>
      </c>
      <c r="I2035" s="64">
        <v>16</v>
      </c>
      <c r="J2035" s="96">
        <f>(PI()*(CENSO[[#This Row],[DAP (cm)]]^2))/40000</f>
        <v>0.25783100780887047</v>
      </c>
      <c r="K2035" s="96">
        <f>CENSO[[#This Row],[g (m²)]]*CENSO[[#This Row],[H (m)]]*0.7</f>
        <v>2.887707287459349</v>
      </c>
      <c r="L2035" s="64">
        <v>1</v>
      </c>
      <c r="M2035" s="65">
        <v>367046.09999999899</v>
      </c>
      <c r="N2035" s="87">
        <v>9707237.1999999899</v>
      </c>
      <c r="O2035" s="87" t="s">
        <v>1228</v>
      </c>
      <c r="P2035" s="87" t="str">
        <f>VLOOKUP(CENSO[[#This Row],[DAP (cm)]],CD[],2,TRUE)</f>
        <v>TORA</v>
      </c>
      <c r="Q2035" s="87" t="str">
        <f>VLOOKUP(CENSO[[#This Row],[DAP (cm)]],DD[],2,TRUE)</f>
        <v>50├ 60</v>
      </c>
      <c r="R2035" s="87" t="str" cm="1">
        <f t="array" ref="R2035">INDEX(_xlfn.TEXTSPLIT(CENSO[[#This Row],[NOME CIENTIFICO]]," "),1)</f>
        <v>Tachigali</v>
      </c>
      <c r="S2035" s="98" t="s">
        <v>1004</v>
      </c>
      <c r="T2035" s="87">
        <f>_xlfn.MINIFS(CENSO[DAP (cm)],CENSO[NOME CIENTIFICO],CENSO[[#This Row],[NOME CIENTIFICO]])</f>
        <v>39.152116000606256</v>
      </c>
      <c r="U20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35" s="87" t="str">
        <f>IF(CENSO[[#This Row],[DAP (cm)]]&lt;CENSO[[#This Row],[DMCE (cm)]],"DAP &lt; DMCE","DAP ≥ DMCE")</f>
        <v>DAP ≥ DMCE</v>
      </c>
      <c r="W2035" s="87" t="str">
        <f>IF(CENSO[[#This Row],[DAP (cm)]]&gt;200, "Superior", "Inferior")</f>
        <v>Inferior</v>
      </c>
      <c r="X2035" s="87" t="str">
        <f>VLOOKUP(CENSO[[#This Row],[NOME COMUM]],ESPECIES[],4,FALSE)</f>
        <v>Não</v>
      </c>
      <c r="Y2035" s="87" t="str">
        <f>IF(IFERROR(VLOOKUP(CENSO[[#This Row],[NOME COMUM]],COMERCIAIS[],2, FALSE), "Não") &lt;&gt; "Não", "Sim", "Não")</f>
        <v>Sim</v>
      </c>
      <c r="Z2035" s="133">
        <f>CENSO[[#This Row],[g (m²)]]/SUM(AEEF[AEEF-UT])</f>
        <v>4.5111187595332813E-4</v>
      </c>
      <c r="AA2035" s="133">
        <f>CENSO[[#This Row],[v (m³)]]/SUM(AEEF[AEEF-UT])</f>
        <v>5.0524530106772752E-3</v>
      </c>
    </row>
    <row r="2036" spans="1:27" ht="14">
      <c r="A2036" s="86">
        <v>1</v>
      </c>
      <c r="B2036" s="86">
        <v>1</v>
      </c>
      <c r="C2036" s="63">
        <v>60</v>
      </c>
      <c r="D2036" s="63">
        <v>2035</v>
      </c>
      <c r="E2036" s="63" t="str">
        <f>VLOOKUP(CENSO[[#This Row],[NOME COMUM]],ESPECIES[],2,FALSE)</f>
        <v>Tachigali myrmecophila Ducke</v>
      </c>
      <c r="F2036" s="64" t="s">
        <v>14</v>
      </c>
      <c r="G2036" s="64">
        <v>160</v>
      </c>
      <c r="H2036" s="97">
        <f>CENSO[[#This Row],[CAP (cm)]]/PI()</f>
        <v>50.929581789406512</v>
      </c>
      <c r="I2036" s="64">
        <v>18</v>
      </c>
      <c r="J2036" s="96">
        <f>(PI()*(CENSO[[#This Row],[DAP (cm)]]^2))/40000</f>
        <v>0.20371832715762608</v>
      </c>
      <c r="K2036" s="96">
        <f>CENSO[[#This Row],[g (m²)]]*CENSO[[#This Row],[H (m)]]*0.7</f>
        <v>2.5668509221860885</v>
      </c>
      <c r="L2036" s="64">
        <v>1</v>
      </c>
      <c r="M2036" s="65">
        <v>367040.299999999</v>
      </c>
      <c r="N2036" s="87">
        <v>9707218.1999999899</v>
      </c>
      <c r="O2036" s="87" t="s">
        <v>1228</v>
      </c>
      <c r="P2036" s="87" t="str">
        <f>VLOOKUP(CENSO[[#This Row],[DAP (cm)]],CD[],2,TRUE)</f>
        <v>TORA</v>
      </c>
      <c r="Q2036" s="87" t="str">
        <f>VLOOKUP(CENSO[[#This Row],[DAP (cm)]],DD[],2,TRUE)</f>
        <v>50├ 60</v>
      </c>
      <c r="R2036" s="87" t="str" cm="1">
        <f t="array" ref="R2036">INDEX(_xlfn.TEXTSPLIT(CENSO[[#This Row],[NOME CIENTIFICO]]," "),1)</f>
        <v>Tachigali</v>
      </c>
      <c r="S2036" s="98" t="s">
        <v>1004</v>
      </c>
      <c r="T2036" s="87">
        <f>_xlfn.MINIFS(CENSO[DAP (cm)],CENSO[NOME CIENTIFICO],CENSO[[#This Row],[NOME CIENTIFICO]])</f>
        <v>39.152116000606256</v>
      </c>
      <c r="U20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36" s="87" t="str">
        <f>IF(CENSO[[#This Row],[DAP (cm)]]&lt;CENSO[[#This Row],[DMCE (cm)]],"DAP &lt; DMCE","DAP ≥ DMCE")</f>
        <v>DAP ≥ DMCE</v>
      </c>
      <c r="W2036" s="87" t="str">
        <f>IF(CENSO[[#This Row],[DAP (cm)]]&gt;200, "Superior", "Inferior")</f>
        <v>Inferior</v>
      </c>
      <c r="X2036" s="87" t="str">
        <f>VLOOKUP(CENSO[[#This Row],[NOME COMUM]],ESPECIES[],4,FALSE)</f>
        <v>Não</v>
      </c>
      <c r="Y2036" s="87" t="str">
        <f>IF(IFERROR(VLOOKUP(CENSO[[#This Row],[NOME COMUM]],COMERCIAIS[],2, FALSE), "Não") &lt;&gt; "Não", "Sim", "Não")</f>
        <v>Sim</v>
      </c>
      <c r="Z2036" s="133">
        <f>CENSO[[#This Row],[g (m²)]]/SUM(AEEF[AEEF-UT])</f>
        <v>3.5643407482732108E-4</v>
      </c>
      <c r="AA2036" s="133">
        <f>CENSO[[#This Row],[v (m³)]]/SUM(AEEF[AEEF-UT])</f>
        <v>4.491069342824245E-3</v>
      </c>
    </row>
    <row r="2037" spans="1:27" ht="14">
      <c r="A2037" s="86">
        <v>1</v>
      </c>
      <c r="B2037" s="86">
        <v>1</v>
      </c>
      <c r="C2037" s="63">
        <v>60</v>
      </c>
      <c r="D2037" s="63">
        <v>2036</v>
      </c>
      <c r="E2037" s="63" t="str">
        <f>VLOOKUP(CENSO[[#This Row],[NOME COMUM]],ESPECIES[],2,FALSE)</f>
        <v>Piptadenia suaveolens Miq.</v>
      </c>
      <c r="F2037" s="64" t="s">
        <v>22</v>
      </c>
      <c r="G2037" s="64">
        <v>187</v>
      </c>
      <c r="H2037" s="97">
        <f>CENSO[[#This Row],[CAP (cm)]]/PI()</f>
        <v>59.523948716368857</v>
      </c>
      <c r="I2037" s="64">
        <v>20</v>
      </c>
      <c r="J2037" s="96">
        <f>(PI()*(CENSO[[#This Row],[DAP (cm)]]^2))/40000</f>
        <v>0.27827446024902436</v>
      </c>
      <c r="K2037" s="96">
        <f>CENSO[[#This Row],[g (m²)]]*CENSO[[#This Row],[H (m)]]*0.7</f>
        <v>3.8958424434863406</v>
      </c>
      <c r="L2037" s="64">
        <v>1</v>
      </c>
      <c r="M2037" s="65">
        <v>367050.799999999</v>
      </c>
      <c r="N2037" s="87">
        <v>9707230.3000000007</v>
      </c>
      <c r="O2037" s="87" t="s">
        <v>1228</v>
      </c>
      <c r="P2037" s="87" t="str">
        <f>VLOOKUP(CENSO[[#This Row],[DAP (cm)]],CD[],2,TRUE)</f>
        <v>TORA</v>
      </c>
      <c r="Q2037" s="87" t="str">
        <f>VLOOKUP(CENSO[[#This Row],[DAP (cm)]],DD[],2,TRUE)</f>
        <v>50├ 60</v>
      </c>
      <c r="R2037" s="87" t="str" cm="1">
        <f t="array" ref="R2037">INDEX(_xlfn.TEXTSPLIT(CENSO[[#This Row],[NOME CIENTIFICO]]," "),1)</f>
        <v>Piptadenia</v>
      </c>
      <c r="S2037" s="98" t="s">
        <v>1004</v>
      </c>
      <c r="T2037" s="87">
        <f>_xlfn.MINIFS(CENSO[DAP (cm)],CENSO[NOME CIENTIFICO],CENSO[[#This Row],[NOME CIENTIFICO]])</f>
        <v>39.788735772973837</v>
      </c>
      <c r="U20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37" s="87" t="str">
        <f>IF(CENSO[[#This Row],[DAP (cm)]]&lt;CENSO[[#This Row],[DMCE (cm)]],"DAP &lt; DMCE","DAP ≥ DMCE")</f>
        <v>DAP ≥ DMCE</v>
      </c>
      <c r="W2037" s="87" t="str">
        <f>IF(CENSO[[#This Row],[DAP (cm)]]&gt;200, "Superior", "Inferior")</f>
        <v>Inferior</v>
      </c>
      <c r="X2037" s="87" t="str">
        <f>VLOOKUP(CENSO[[#This Row],[NOME COMUM]],ESPECIES[],4,FALSE)</f>
        <v>Não</v>
      </c>
      <c r="Y2037" s="87" t="str">
        <f>IF(IFERROR(VLOOKUP(CENSO[[#This Row],[NOME COMUM]],COMERCIAIS[],2, FALSE), "Não") &lt;&gt; "Não", "Sim", "Não")</f>
        <v>Sim</v>
      </c>
      <c r="Z2037" s="133">
        <f>CENSO[[#This Row],[g (m²)]]/SUM(AEEF[AEEF-UT])</f>
        <v>4.8688059229049158E-4</v>
      </c>
      <c r="AA2037" s="133">
        <f>CENSO[[#This Row],[v (m³)]]/SUM(AEEF[AEEF-UT])</f>
        <v>6.8163282920668819E-3</v>
      </c>
    </row>
    <row r="2038" spans="1:27" ht="14">
      <c r="A2038" s="86">
        <v>1</v>
      </c>
      <c r="B2038" s="86">
        <v>1</v>
      </c>
      <c r="C2038" s="63">
        <v>60</v>
      </c>
      <c r="D2038" s="63">
        <v>2037</v>
      </c>
      <c r="E2038" s="63" t="str">
        <f>VLOOKUP(CENSO[[#This Row],[NOME COMUM]],ESPECIES[],2,FALSE)</f>
        <v>Coutarea hexandra (Jacq.) K.Schum.</v>
      </c>
      <c r="F2038" s="64" t="s">
        <v>57</v>
      </c>
      <c r="G2038" s="64">
        <v>142</v>
      </c>
      <c r="H2038" s="97">
        <f>CENSO[[#This Row],[CAP (cm)]]/PI()</f>
        <v>45.200003838098276</v>
      </c>
      <c r="I2038" s="64">
        <v>14</v>
      </c>
      <c r="J2038" s="96">
        <f>(PI()*(CENSO[[#This Row],[DAP (cm)]]^2))/40000</f>
        <v>0.16046001362524887</v>
      </c>
      <c r="K2038" s="96">
        <f>CENSO[[#This Row],[g (m²)]]*CENSO[[#This Row],[H (m)]]*0.7</f>
        <v>1.5725081335274387</v>
      </c>
      <c r="L2038" s="64">
        <v>3</v>
      </c>
      <c r="M2038" s="65">
        <v>367044.59999999899</v>
      </c>
      <c r="N2038" s="87">
        <v>9707215.6999999899</v>
      </c>
      <c r="O2038" s="98" t="s">
        <v>1225</v>
      </c>
      <c r="P2038" s="87" t="str">
        <f>VLOOKUP(CENSO[[#This Row],[DAP (cm)]],CD[],2,TRUE)</f>
        <v>TORETE</v>
      </c>
      <c r="Q2038" s="87" t="str">
        <f>VLOOKUP(CENSO[[#This Row],[DAP (cm)]],DD[],2,TRUE)</f>
        <v>40├ 50</v>
      </c>
      <c r="R2038" s="87" t="str" cm="1">
        <f t="array" ref="R2038">INDEX(_xlfn.TEXTSPLIT(CENSO[[#This Row],[NOME CIENTIFICO]]," "),1)</f>
        <v>Coutarea</v>
      </c>
      <c r="S2038" s="98" t="s">
        <v>1004</v>
      </c>
      <c r="T2038" s="87">
        <f>_xlfn.MINIFS(CENSO[DAP (cm)],CENSO[NOME CIENTIFICO],CENSO[[#This Row],[NOME CIENTIFICO]])</f>
        <v>40.425355545341418</v>
      </c>
      <c r="U20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2038" s="87" t="str">
        <f>IF(CENSO[[#This Row],[DAP (cm)]]&lt;CENSO[[#This Row],[DMCE (cm)]],"DAP &lt; DMCE","DAP ≥ DMCE")</f>
        <v>DAP &lt; DMCE</v>
      </c>
      <c r="W2038" s="87" t="str">
        <f>IF(CENSO[[#This Row],[DAP (cm)]]&gt;200, "Superior", "Inferior")</f>
        <v>Inferior</v>
      </c>
      <c r="X2038" s="87" t="str">
        <f>VLOOKUP(CENSO[[#This Row],[NOME COMUM]],ESPECIES[],4,FALSE)</f>
        <v>Não</v>
      </c>
      <c r="Y2038" s="87" t="str">
        <f>IF(IFERROR(VLOOKUP(CENSO[[#This Row],[NOME COMUM]],COMERCIAIS[],2, FALSE), "Não") &lt;&gt; "Não", "Sim", "Não")</f>
        <v>Não</v>
      </c>
      <c r="Z2038" s="133">
        <f>CENSO[[#This Row],[g (m²)]]/SUM(AEEF[AEEF-UT])</f>
        <v>2.8074752675070699E-4</v>
      </c>
      <c r="AA2038" s="133">
        <f>CENSO[[#This Row],[v (m³)]]/SUM(AEEF[AEEF-UT])</f>
        <v>2.7513257621569285E-3</v>
      </c>
    </row>
    <row r="2039" spans="1:27" ht="14">
      <c r="A2039" s="86">
        <v>1</v>
      </c>
      <c r="B2039" s="86">
        <v>1</v>
      </c>
      <c r="C2039" s="63">
        <v>60</v>
      </c>
      <c r="D2039" s="63">
        <v>2038</v>
      </c>
      <c r="E2039" s="63" t="str">
        <f>VLOOKUP(CENSO[[#This Row],[NOME COMUM]],ESPECIES[],2,FALSE)</f>
        <v>Inga paraensis Ducke</v>
      </c>
      <c r="F2039" s="64" t="s">
        <v>16</v>
      </c>
      <c r="G2039" s="64">
        <v>186</v>
      </c>
      <c r="H2039" s="97">
        <f>CENSO[[#This Row],[CAP (cm)]]/PI()</f>
        <v>59.205638830185066</v>
      </c>
      <c r="I2039" s="64">
        <v>17</v>
      </c>
      <c r="J2039" s="96">
        <f>(PI()*(CENSO[[#This Row],[DAP (cm)]]^2))/40000</f>
        <v>0.27530622056036053</v>
      </c>
      <c r="K2039" s="96">
        <f>CENSO[[#This Row],[g (m²)]]*CENSO[[#This Row],[H (m)]]*0.7</f>
        <v>3.27614402466829</v>
      </c>
      <c r="L2039" s="64">
        <v>2</v>
      </c>
      <c r="M2039" s="65">
        <v>367039.2</v>
      </c>
      <c r="N2039" s="87">
        <v>9707200.4000000004</v>
      </c>
      <c r="O2039" s="87" t="s">
        <v>1227</v>
      </c>
      <c r="P2039" s="87" t="str">
        <f>VLOOKUP(CENSO[[#This Row],[DAP (cm)]],CD[],2,TRUE)</f>
        <v>TORA</v>
      </c>
      <c r="Q2039" s="87" t="str">
        <f>VLOOKUP(CENSO[[#This Row],[DAP (cm)]],DD[],2,TRUE)</f>
        <v>50├ 60</v>
      </c>
      <c r="R2039" s="87" t="str" cm="1">
        <f t="array" ref="R2039">INDEX(_xlfn.TEXTSPLIT(CENSO[[#This Row],[NOME CIENTIFICO]]," "),1)</f>
        <v>Inga</v>
      </c>
      <c r="S2039" s="98" t="s">
        <v>1004</v>
      </c>
      <c r="T2039" s="87">
        <f>_xlfn.MINIFS(CENSO[DAP (cm)],CENSO[NOME CIENTIFICO],CENSO[[#This Row],[NOME CIENTIFICO]])</f>
        <v>41.38028520389279</v>
      </c>
      <c r="U20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039" s="87" t="str">
        <f>IF(CENSO[[#This Row],[DAP (cm)]]&lt;CENSO[[#This Row],[DMCE (cm)]],"DAP &lt; DMCE","DAP ≥ DMCE")</f>
        <v>DAP ≥ DMCE</v>
      </c>
      <c r="W2039" s="87" t="str">
        <f>IF(CENSO[[#This Row],[DAP (cm)]]&gt;200, "Superior", "Inferior")</f>
        <v>Inferior</v>
      </c>
      <c r="X2039" s="87" t="str">
        <f>VLOOKUP(CENSO[[#This Row],[NOME COMUM]],ESPECIES[],4,FALSE)</f>
        <v>Não</v>
      </c>
      <c r="Y2039" s="87" t="str">
        <f>IF(IFERROR(VLOOKUP(CENSO[[#This Row],[NOME COMUM]],COMERCIAIS[],2, FALSE), "Não") &lt;&gt; "Não", "Sim", "Não")</f>
        <v>Não</v>
      </c>
      <c r="Z2039" s="133">
        <f>CENSO[[#This Row],[g (m²)]]/SUM(AEEF[AEEF-UT])</f>
        <v>4.8168723643460915E-4</v>
      </c>
      <c r="AA2039" s="133">
        <f>CENSO[[#This Row],[v (m³)]]/SUM(AEEF[AEEF-UT])</f>
        <v>5.7320781135718488E-3</v>
      </c>
    </row>
    <row r="2040" spans="1:27" ht="14">
      <c r="A2040" s="86">
        <v>1</v>
      </c>
      <c r="B2040" s="86">
        <v>1</v>
      </c>
      <c r="C2040" s="63">
        <v>60</v>
      </c>
      <c r="D2040" s="63">
        <v>2039</v>
      </c>
      <c r="E2040" s="63" t="str">
        <f>VLOOKUP(CENSO[[#This Row],[NOME COMUM]],ESPECIES[],2,FALSE)</f>
        <v>Inga paraensis Ducke</v>
      </c>
      <c r="F2040" s="64" t="s">
        <v>16</v>
      </c>
      <c r="G2040" s="64">
        <v>200</v>
      </c>
      <c r="H2040" s="97">
        <f>CENSO[[#This Row],[CAP (cm)]]/PI()</f>
        <v>63.661977236758133</v>
      </c>
      <c r="I2040" s="64">
        <v>18</v>
      </c>
      <c r="J2040" s="96">
        <f>(PI()*(CENSO[[#This Row],[DAP (cm)]]^2))/40000</f>
        <v>0.31830988618379064</v>
      </c>
      <c r="K2040" s="96">
        <f>CENSO[[#This Row],[g (m²)]]*CENSO[[#This Row],[H (m)]]*0.7</f>
        <v>4.0107045659157619</v>
      </c>
      <c r="L2040" s="64">
        <v>2</v>
      </c>
      <c r="M2040" s="65">
        <v>367038.09999999899</v>
      </c>
      <c r="N2040" s="87">
        <v>9707190.6999999899</v>
      </c>
      <c r="O2040" s="87" t="s">
        <v>1227</v>
      </c>
      <c r="P2040" s="87" t="str">
        <f>VLOOKUP(CENSO[[#This Row],[DAP (cm)]],CD[],2,TRUE)</f>
        <v>TORA</v>
      </c>
      <c r="Q2040" s="87" t="str">
        <f>VLOOKUP(CENSO[[#This Row],[DAP (cm)]],DD[],2,TRUE)</f>
        <v>60├ 70</v>
      </c>
      <c r="R2040" s="87" t="str" cm="1">
        <f t="array" ref="R2040">INDEX(_xlfn.TEXTSPLIT(CENSO[[#This Row],[NOME CIENTIFICO]]," "),1)</f>
        <v>Inga</v>
      </c>
      <c r="S2040" s="98" t="s">
        <v>1004</v>
      </c>
      <c r="T2040" s="87">
        <f>_xlfn.MINIFS(CENSO[DAP (cm)],CENSO[NOME CIENTIFICO],CENSO[[#This Row],[NOME CIENTIFICO]])</f>
        <v>41.38028520389279</v>
      </c>
      <c r="U20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040" s="87" t="str">
        <f>IF(CENSO[[#This Row],[DAP (cm)]]&lt;CENSO[[#This Row],[DMCE (cm)]],"DAP &lt; DMCE","DAP ≥ DMCE")</f>
        <v>DAP ≥ DMCE</v>
      </c>
      <c r="W2040" s="87" t="str">
        <f>IF(CENSO[[#This Row],[DAP (cm)]]&gt;200, "Superior", "Inferior")</f>
        <v>Inferior</v>
      </c>
      <c r="X2040" s="87" t="str">
        <f>VLOOKUP(CENSO[[#This Row],[NOME COMUM]],ESPECIES[],4,FALSE)</f>
        <v>Não</v>
      </c>
      <c r="Y2040" s="87" t="str">
        <f>IF(IFERROR(VLOOKUP(CENSO[[#This Row],[NOME COMUM]],COMERCIAIS[],2, FALSE), "Não") &lt;&gt; "Não", "Sim", "Não")</f>
        <v>Não</v>
      </c>
      <c r="Z2040" s="133">
        <f>CENSO[[#This Row],[g (m²)]]/SUM(AEEF[AEEF-UT])</f>
        <v>5.5692824191768894E-4</v>
      </c>
      <c r="AA2040" s="133">
        <f>CENSO[[#This Row],[v (m³)]]/SUM(AEEF[AEEF-UT])</f>
        <v>7.0172958481628809E-3</v>
      </c>
    </row>
    <row r="2041" spans="1:27" ht="14">
      <c r="A2041" s="86">
        <v>1</v>
      </c>
      <c r="B2041" s="86">
        <v>1</v>
      </c>
      <c r="C2041" s="63">
        <v>60</v>
      </c>
      <c r="D2041" s="63">
        <v>2040</v>
      </c>
      <c r="E2041" s="63" t="str">
        <f>VLOOKUP(CENSO[[#This Row],[NOME COMUM]],ESPECIES[],2,FALSE)</f>
        <v>Piptadenia suaveolens Miq.</v>
      </c>
      <c r="F2041" s="64" t="s">
        <v>22</v>
      </c>
      <c r="G2041" s="64">
        <v>213</v>
      </c>
      <c r="H2041" s="97">
        <f>CENSO[[#This Row],[CAP (cm)]]/PI()</f>
        <v>67.800005757147417</v>
      </c>
      <c r="I2041" s="64">
        <v>19</v>
      </c>
      <c r="J2041" s="96">
        <f>(PI()*(CENSO[[#This Row],[DAP (cm)]]^2))/40000</f>
        <v>0.36103503065681003</v>
      </c>
      <c r="K2041" s="96">
        <f>CENSO[[#This Row],[g (m²)]]*CENSO[[#This Row],[H (m)]]*0.7</f>
        <v>4.8017659077355734</v>
      </c>
      <c r="L2041" s="64">
        <v>1</v>
      </c>
      <c r="M2041" s="65">
        <v>367061.299999999</v>
      </c>
      <c r="N2041" s="87">
        <v>9707221</v>
      </c>
      <c r="O2041" s="87" t="s">
        <v>1228</v>
      </c>
      <c r="P2041" s="87" t="str">
        <f>VLOOKUP(CENSO[[#This Row],[DAP (cm)]],CD[],2,TRUE)</f>
        <v>TORA</v>
      </c>
      <c r="Q2041" s="87" t="str">
        <f>VLOOKUP(CENSO[[#This Row],[DAP (cm)]],DD[],2,TRUE)</f>
        <v>60├ 70</v>
      </c>
      <c r="R2041" s="87" t="str" cm="1">
        <f t="array" ref="R2041">INDEX(_xlfn.TEXTSPLIT(CENSO[[#This Row],[NOME CIENTIFICO]]," "),1)</f>
        <v>Piptadenia</v>
      </c>
      <c r="S2041" s="98" t="s">
        <v>1004</v>
      </c>
      <c r="T2041" s="87">
        <f>_xlfn.MINIFS(CENSO[DAP (cm)],CENSO[NOME CIENTIFICO],CENSO[[#This Row],[NOME CIENTIFICO]])</f>
        <v>39.788735772973837</v>
      </c>
      <c r="U20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41" s="87" t="str">
        <f>IF(CENSO[[#This Row],[DAP (cm)]]&lt;CENSO[[#This Row],[DMCE (cm)]],"DAP &lt; DMCE","DAP ≥ DMCE")</f>
        <v>DAP ≥ DMCE</v>
      </c>
      <c r="W2041" s="87" t="str">
        <f>IF(CENSO[[#This Row],[DAP (cm)]]&gt;200, "Superior", "Inferior")</f>
        <v>Inferior</v>
      </c>
      <c r="X2041" s="87" t="str">
        <f>VLOOKUP(CENSO[[#This Row],[NOME COMUM]],ESPECIES[],4,FALSE)</f>
        <v>Não</v>
      </c>
      <c r="Y2041" s="87" t="str">
        <f>IF(IFERROR(VLOOKUP(CENSO[[#This Row],[NOME COMUM]],COMERCIAIS[],2, FALSE), "Não") &lt;&gt; "Não", "Sim", "Não")</f>
        <v>Sim</v>
      </c>
      <c r="Z2041" s="133">
        <f>CENSO[[#This Row],[g (m²)]]/SUM(AEEF[AEEF-UT])</f>
        <v>6.3168193518909092E-4</v>
      </c>
      <c r="AA2041" s="133">
        <f>CENSO[[#This Row],[v (m³)]]/SUM(AEEF[AEEF-UT])</f>
        <v>8.4013697380149084E-3</v>
      </c>
    </row>
    <row r="2042" spans="1:27" ht="14">
      <c r="A2042" s="86">
        <v>1</v>
      </c>
      <c r="B2042" s="86">
        <v>1</v>
      </c>
      <c r="C2042" s="63">
        <v>61</v>
      </c>
      <c r="D2042" s="63">
        <v>2041</v>
      </c>
      <c r="E2042" s="63" t="str">
        <f>VLOOKUP(CENSO[[#This Row],[NOME COMUM]],ESPECIES[],2,FALSE)</f>
        <v>Qualea dichotoma (Mart.) Warm. ex Wille</v>
      </c>
      <c r="F2042" s="64" t="s">
        <v>55</v>
      </c>
      <c r="G2042" s="64">
        <v>193</v>
      </c>
      <c r="H2042" s="97">
        <f>CENSO[[#This Row],[CAP (cm)]]/PI()</f>
        <v>61.4338080334716</v>
      </c>
      <c r="I2042" s="64">
        <v>8</v>
      </c>
      <c r="J2042" s="96">
        <f>(PI()*(CENSO[[#This Row],[DAP (cm)]]^2))/40000</f>
        <v>0.29641812376150045</v>
      </c>
      <c r="K2042" s="96">
        <f>CENSO[[#This Row],[g (m²)]]*CENSO[[#This Row],[H (m)]]*0.7</f>
        <v>1.6599414930644025</v>
      </c>
      <c r="L2042" s="64">
        <v>2</v>
      </c>
      <c r="M2042" s="65">
        <v>367051.299999999</v>
      </c>
      <c r="N2042" s="87">
        <v>9707168.0999999903</v>
      </c>
      <c r="O2042" s="87" t="s">
        <v>1227</v>
      </c>
      <c r="P2042" s="87" t="str">
        <f>VLOOKUP(CENSO[[#This Row],[DAP (cm)]],CD[],2,TRUE)</f>
        <v>TORA</v>
      </c>
      <c r="Q2042" s="87" t="str">
        <f>VLOOKUP(CENSO[[#This Row],[DAP (cm)]],DD[],2,TRUE)</f>
        <v>60├ 70</v>
      </c>
      <c r="R2042" s="87" t="str" cm="1">
        <f t="array" ref="R2042">INDEX(_xlfn.TEXTSPLIT(CENSO[[#This Row],[NOME CIENTIFICO]]," "),1)</f>
        <v>Qualea</v>
      </c>
      <c r="S2042" s="98" t="s">
        <v>1004</v>
      </c>
      <c r="T2042" s="87">
        <f>_xlfn.MINIFS(CENSO[DAP (cm)],CENSO[NOME CIENTIFICO],CENSO[[#This Row],[NOME CIENTIFICO]])</f>
        <v>40.107045659157627</v>
      </c>
      <c r="U20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042" s="87" t="str">
        <f>IF(CENSO[[#This Row],[DAP (cm)]]&lt;CENSO[[#This Row],[DMCE (cm)]],"DAP &lt; DMCE","DAP ≥ DMCE")</f>
        <v>DAP ≥ DMCE</v>
      </c>
      <c r="W2042" s="87" t="str">
        <f>IF(CENSO[[#This Row],[DAP (cm)]]&gt;200, "Superior", "Inferior")</f>
        <v>Inferior</v>
      </c>
      <c r="X2042" s="87" t="str">
        <f>VLOOKUP(CENSO[[#This Row],[NOME COMUM]],ESPECIES[],4,FALSE)</f>
        <v>Não</v>
      </c>
      <c r="Y2042" s="87" t="str">
        <f>IF(IFERROR(VLOOKUP(CENSO[[#This Row],[NOME COMUM]],COMERCIAIS[],2, FALSE), "Não") &lt;&gt; "Não", "Sim", "Não")</f>
        <v>Não</v>
      </c>
      <c r="Z2042" s="133">
        <f>CENSO[[#This Row],[g (m²)]]/SUM(AEEF[AEEF-UT])</f>
        <v>5.1862550207979992E-4</v>
      </c>
      <c r="AA2042" s="133">
        <f>CENSO[[#This Row],[v (m³)]]/SUM(AEEF[AEEF-UT])</f>
        <v>2.9043028116468796E-3</v>
      </c>
    </row>
    <row r="2043" spans="1:27" ht="14">
      <c r="A2043" s="86">
        <v>1</v>
      </c>
      <c r="B2043" s="86">
        <v>1</v>
      </c>
      <c r="C2043" s="63">
        <v>61</v>
      </c>
      <c r="D2043" s="63">
        <v>2042</v>
      </c>
      <c r="E2043" s="63" t="str">
        <f>VLOOKUP(CENSO[[#This Row],[NOME COMUM]],ESPECIES[],2,FALSE)</f>
        <v>Cordia umbraculifera DC.</v>
      </c>
      <c r="F2043" s="64" t="s">
        <v>92</v>
      </c>
      <c r="G2043" s="64">
        <v>180</v>
      </c>
      <c r="H2043" s="97">
        <f>CENSO[[#This Row],[CAP (cm)]]/PI()</f>
        <v>57.295779513082323</v>
      </c>
      <c r="I2043" s="64">
        <v>15</v>
      </c>
      <c r="J2043" s="96">
        <f>(PI()*(CENSO[[#This Row],[DAP (cm)]]^2))/40000</f>
        <v>0.25783100780887047</v>
      </c>
      <c r="K2043" s="96">
        <f>CENSO[[#This Row],[g (m²)]]*CENSO[[#This Row],[H (m)]]*0.7</f>
        <v>2.7072255819931397</v>
      </c>
      <c r="L2043" s="64">
        <v>1</v>
      </c>
      <c r="M2043" s="65">
        <v>367027.4</v>
      </c>
      <c r="N2043" s="87">
        <v>9707151.8000000007</v>
      </c>
      <c r="O2043" s="87" t="s">
        <v>1227</v>
      </c>
      <c r="P2043" s="87" t="str">
        <f>VLOOKUP(CENSO[[#This Row],[DAP (cm)]],CD[],2,TRUE)</f>
        <v>TORA</v>
      </c>
      <c r="Q2043" s="87" t="str">
        <f>VLOOKUP(CENSO[[#This Row],[DAP (cm)]],DD[],2,TRUE)</f>
        <v>50├ 60</v>
      </c>
      <c r="R2043" s="87" t="str" cm="1">
        <f t="array" ref="R2043">INDEX(_xlfn.TEXTSPLIT(CENSO[[#This Row],[NOME CIENTIFICO]]," "),1)</f>
        <v>Cordia</v>
      </c>
      <c r="S2043" s="98" t="s">
        <v>1004</v>
      </c>
      <c r="T2043" s="87">
        <f>_xlfn.MINIFS(CENSO[DAP (cm)],CENSO[NOME CIENTIFICO],CENSO[[#This Row],[NOME CIENTIFICO]])</f>
        <v>42.335214862444161</v>
      </c>
      <c r="U20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2043" s="87" t="str">
        <f>IF(CENSO[[#This Row],[DAP (cm)]]&lt;CENSO[[#This Row],[DMCE (cm)]],"DAP &lt; DMCE","DAP ≥ DMCE")</f>
        <v>DAP ≥ DMCE</v>
      </c>
      <c r="W2043" s="87" t="str">
        <f>IF(CENSO[[#This Row],[DAP (cm)]]&gt;200, "Superior", "Inferior")</f>
        <v>Inferior</v>
      </c>
      <c r="X2043" s="87" t="str">
        <f>VLOOKUP(CENSO[[#This Row],[NOME COMUM]],ESPECIES[],4,FALSE)</f>
        <v>Não</v>
      </c>
      <c r="Y2043" s="87" t="str">
        <f>IF(IFERROR(VLOOKUP(CENSO[[#This Row],[NOME COMUM]],COMERCIAIS[],2, FALSE), "Não") &lt;&gt; "Não", "Sim", "Não")</f>
        <v>Não</v>
      </c>
      <c r="Z2043" s="133">
        <f>CENSO[[#This Row],[g (m²)]]/SUM(AEEF[AEEF-UT])</f>
        <v>4.5111187595332813E-4</v>
      </c>
      <c r="AA2043" s="133">
        <f>CENSO[[#This Row],[v (m³)]]/SUM(AEEF[AEEF-UT])</f>
        <v>4.7366746975099454E-3</v>
      </c>
    </row>
    <row r="2044" spans="1:27" ht="14">
      <c r="A2044" s="86">
        <v>1</v>
      </c>
      <c r="B2044" s="86">
        <v>1</v>
      </c>
      <c r="C2044" s="63">
        <v>61</v>
      </c>
      <c r="D2044" s="63">
        <v>2043</v>
      </c>
      <c r="E2044" s="63" t="str">
        <f>VLOOKUP(CENSO[[#This Row],[NOME COMUM]],ESPECIES[],2,FALSE)</f>
        <v>Lecythis chartacea O.Berg</v>
      </c>
      <c r="F2044" s="64" t="s">
        <v>31</v>
      </c>
      <c r="G2044" s="64">
        <v>196</v>
      </c>
      <c r="H2044" s="97">
        <f>CENSO[[#This Row],[CAP (cm)]]/PI()</f>
        <v>62.388737692022971</v>
      </c>
      <c r="I2044" s="64">
        <v>20</v>
      </c>
      <c r="J2044" s="96">
        <f>(PI()*(CENSO[[#This Row],[DAP (cm)]]^2))/40000</f>
        <v>0.30570481469091254</v>
      </c>
      <c r="K2044" s="96">
        <f>CENSO[[#This Row],[g (m²)]]*CENSO[[#This Row],[H (m)]]*0.7</f>
        <v>4.2798674056727748</v>
      </c>
      <c r="L2044" s="64">
        <v>1</v>
      </c>
      <c r="M2044" s="65">
        <v>366996.59999999899</v>
      </c>
      <c r="N2044" s="87">
        <v>9707180.5</v>
      </c>
      <c r="O2044" s="87" t="s">
        <v>1228</v>
      </c>
      <c r="P2044" s="87" t="str">
        <f>VLOOKUP(CENSO[[#This Row],[DAP (cm)]],CD[],2,TRUE)</f>
        <v>TORA</v>
      </c>
      <c r="Q2044" s="87" t="str">
        <f>VLOOKUP(CENSO[[#This Row],[DAP (cm)]],DD[],2,TRUE)</f>
        <v>60├ 70</v>
      </c>
      <c r="R2044" s="87" t="str" cm="1">
        <f t="array" ref="R2044">INDEX(_xlfn.TEXTSPLIT(CENSO[[#This Row],[NOME CIENTIFICO]]," "),1)</f>
        <v>Lecythis</v>
      </c>
      <c r="S2044" s="98" t="s">
        <v>1004</v>
      </c>
      <c r="T2044" s="87">
        <f>_xlfn.MINIFS(CENSO[DAP (cm)],CENSO[NOME CIENTIFICO],CENSO[[#This Row],[NOME CIENTIFICO]])</f>
        <v>38.833806114422465</v>
      </c>
      <c r="U20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44" s="87" t="str">
        <f>IF(CENSO[[#This Row],[DAP (cm)]]&lt;CENSO[[#This Row],[DMCE (cm)]],"DAP &lt; DMCE","DAP ≥ DMCE")</f>
        <v>DAP ≥ DMCE</v>
      </c>
      <c r="W2044" s="87" t="str">
        <f>IF(CENSO[[#This Row],[DAP (cm)]]&gt;200, "Superior", "Inferior")</f>
        <v>Inferior</v>
      </c>
      <c r="X2044" s="87" t="str">
        <f>VLOOKUP(CENSO[[#This Row],[NOME COMUM]],ESPECIES[],4,FALSE)</f>
        <v>Não</v>
      </c>
      <c r="Y2044" s="87" t="str">
        <f>IF(IFERROR(VLOOKUP(CENSO[[#This Row],[NOME COMUM]],COMERCIAIS[],2, FALSE), "Não") &lt;&gt; "Não", "Sim", "Não")</f>
        <v>Sim</v>
      </c>
      <c r="Z2044" s="133">
        <f>CENSO[[#This Row],[g (m²)]]/SUM(AEEF[AEEF-UT])</f>
        <v>5.3487388353774844E-4</v>
      </c>
      <c r="AA2044" s="133">
        <f>CENSO[[#This Row],[v (m³)]]/SUM(AEEF[AEEF-UT])</f>
        <v>7.4882343695284771E-3</v>
      </c>
    </row>
    <row r="2045" spans="1:27" ht="14">
      <c r="A2045" s="86">
        <v>1</v>
      </c>
      <c r="B2045" s="86">
        <v>1</v>
      </c>
      <c r="C2045" s="63">
        <v>61</v>
      </c>
      <c r="D2045" s="63">
        <v>2044</v>
      </c>
      <c r="E2045" s="63" t="str">
        <f>VLOOKUP(CENSO[[#This Row],[NOME COMUM]],ESPECIES[],2,FALSE)</f>
        <v>Qualea dichotoma (Mart.) Warm. ex Wille</v>
      </c>
      <c r="F2045" s="64" t="s">
        <v>55</v>
      </c>
      <c r="G2045" s="64">
        <v>209</v>
      </c>
      <c r="H2045" s="97">
        <f>CENSO[[#This Row],[CAP (cm)]]/PI()</f>
        <v>66.526766212412255</v>
      </c>
      <c r="I2045" s="64">
        <v>16</v>
      </c>
      <c r="J2045" s="96">
        <f>(PI()*(CENSO[[#This Row],[DAP (cm)]]^2))/40000</f>
        <v>0.34760235345985407</v>
      </c>
      <c r="K2045" s="96">
        <f>CENSO[[#This Row],[g (m²)]]*CENSO[[#This Row],[H (m)]]*0.7</f>
        <v>3.8931463587503652</v>
      </c>
      <c r="L2045" s="64">
        <v>1</v>
      </c>
      <c r="M2045" s="65">
        <v>366977.4</v>
      </c>
      <c r="N2045" s="87">
        <v>9707180.0999999903</v>
      </c>
      <c r="O2045" s="87" t="s">
        <v>1227</v>
      </c>
      <c r="P2045" s="87" t="str">
        <f>VLOOKUP(CENSO[[#This Row],[DAP (cm)]],CD[],2,TRUE)</f>
        <v>TORA</v>
      </c>
      <c r="Q2045" s="87" t="str">
        <f>VLOOKUP(CENSO[[#This Row],[DAP (cm)]],DD[],2,TRUE)</f>
        <v>60├ 70</v>
      </c>
      <c r="R2045" s="87" t="str" cm="1">
        <f t="array" ref="R2045">INDEX(_xlfn.TEXTSPLIT(CENSO[[#This Row],[NOME CIENTIFICO]]," "),1)</f>
        <v>Qualea</v>
      </c>
      <c r="S2045" s="98" t="s">
        <v>1004</v>
      </c>
      <c r="T2045" s="87">
        <f>_xlfn.MINIFS(CENSO[DAP (cm)],CENSO[NOME CIENTIFICO],CENSO[[#This Row],[NOME CIENTIFICO]])</f>
        <v>40.107045659157627</v>
      </c>
      <c r="U20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045" s="87" t="str">
        <f>IF(CENSO[[#This Row],[DAP (cm)]]&lt;CENSO[[#This Row],[DMCE (cm)]],"DAP &lt; DMCE","DAP ≥ DMCE")</f>
        <v>DAP ≥ DMCE</v>
      </c>
      <c r="W2045" s="87" t="str">
        <f>IF(CENSO[[#This Row],[DAP (cm)]]&gt;200, "Superior", "Inferior")</f>
        <v>Inferior</v>
      </c>
      <c r="X2045" s="87" t="str">
        <f>VLOOKUP(CENSO[[#This Row],[NOME COMUM]],ESPECIES[],4,FALSE)</f>
        <v>Não</v>
      </c>
      <c r="Y2045" s="87" t="str">
        <f>IF(IFERROR(VLOOKUP(CENSO[[#This Row],[NOME COMUM]],COMERCIAIS[],2, FALSE), "Não") &lt;&gt; "Não", "Sim", "Não")</f>
        <v>Não</v>
      </c>
      <c r="Z2045" s="133">
        <f>CENSO[[#This Row],[g (m²)]]/SUM(AEEF[AEEF-UT])</f>
        <v>6.0817956338016449E-4</v>
      </c>
      <c r="AA2045" s="133">
        <f>CENSO[[#This Row],[v (m³)]]/SUM(AEEF[AEEF-UT])</f>
        <v>6.8116111098578411E-3</v>
      </c>
    </row>
    <row r="2046" spans="1:27" ht="14">
      <c r="A2046" s="86">
        <v>1</v>
      </c>
      <c r="B2046" s="86">
        <v>1</v>
      </c>
      <c r="C2046" s="63">
        <v>61</v>
      </c>
      <c r="D2046" s="63">
        <v>2045</v>
      </c>
      <c r="E2046" s="63" t="str">
        <f>VLOOKUP(CENSO[[#This Row],[NOME COMUM]],ESPECIES[],2,FALSE)</f>
        <v>Lecythis pisonis Cambess.</v>
      </c>
      <c r="F2046" s="64" t="s">
        <v>9</v>
      </c>
      <c r="G2046" s="64">
        <v>183</v>
      </c>
      <c r="H2046" s="97">
        <f>CENSO[[#This Row],[CAP (cm)]]/PI()</f>
        <v>58.250709171633694</v>
      </c>
      <c r="I2046" s="64">
        <v>15</v>
      </c>
      <c r="J2046" s="96">
        <f>(PI()*(CENSO[[#This Row],[DAP (cm)]]^2))/40000</f>
        <v>0.26649699446022412</v>
      </c>
      <c r="K2046" s="96">
        <f>CENSO[[#This Row],[g (m²)]]*CENSO[[#This Row],[H (m)]]*0.7</f>
        <v>2.7982184418323532</v>
      </c>
      <c r="L2046" s="64">
        <v>2</v>
      </c>
      <c r="M2046" s="65">
        <v>366902.09999999899</v>
      </c>
      <c r="N2046" s="87">
        <v>9707251</v>
      </c>
      <c r="O2046" s="87" t="s">
        <v>1228</v>
      </c>
      <c r="P2046" s="87" t="str">
        <f>VLOOKUP(CENSO[[#This Row],[DAP (cm)]],CD[],2,TRUE)</f>
        <v>TORA</v>
      </c>
      <c r="Q2046" s="87" t="str">
        <f>VLOOKUP(CENSO[[#This Row],[DAP (cm)]],DD[],2,TRUE)</f>
        <v>50├ 60</v>
      </c>
      <c r="R2046" s="87" t="str" cm="1">
        <f t="array" ref="R2046">INDEX(_xlfn.TEXTSPLIT(CENSO[[#This Row],[NOME CIENTIFICO]]," "),1)</f>
        <v>Lecythis</v>
      </c>
      <c r="S2046" s="98" t="s">
        <v>1004</v>
      </c>
      <c r="T2046" s="87">
        <f>_xlfn.MINIFS(CENSO[DAP (cm)],CENSO[NOME CIENTIFICO],CENSO[[#This Row],[NOME CIENTIFICO]])</f>
        <v>40.743665431525208</v>
      </c>
      <c r="U20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2046" s="87" t="str">
        <f>IF(CENSO[[#This Row],[DAP (cm)]]&lt;CENSO[[#This Row],[DMCE (cm)]],"DAP &lt; DMCE","DAP ≥ DMCE")</f>
        <v>DAP ≥ DMCE</v>
      </c>
      <c r="W2046" s="87" t="str">
        <f>IF(CENSO[[#This Row],[DAP (cm)]]&gt;200, "Superior", "Inferior")</f>
        <v>Inferior</v>
      </c>
      <c r="X2046" s="87" t="str">
        <f>VLOOKUP(CENSO[[#This Row],[NOME COMUM]],ESPECIES[],4,FALSE)</f>
        <v>Não</v>
      </c>
      <c r="Y2046" s="87" t="str">
        <f>IF(IFERROR(VLOOKUP(CENSO[[#This Row],[NOME COMUM]],COMERCIAIS[],2, FALSE), "Não") &lt;&gt; "Não", "Sim", "Não")</f>
        <v>Sim</v>
      </c>
      <c r="Z2046" s="133">
        <f>CENSO[[#This Row],[g (m²)]]/SUM(AEEF[AEEF-UT])</f>
        <v>4.6627424733953712E-4</v>
      </c>
      <c r="AA2046" s="133">
        <f>CENSO[[#This Row],[v (m³)]]/SUM(AEEF[AEEF-UT])</f>
        <v>4.8958795970651401E-3</v>
      </c>
    </row>
    <row r="2047" spans="1:27" ht="14">
      <c r="A2047" s="86">
        <v>1</v>
      </c>
      <c r="B2047" s="86">
        <v>1</v>
      </c>
      <c r="C2047" s="63">
        <v>61</v>
      </c>
      <c r="D2047" s="63">
        <v>2046</v>
      </c>
      <c r="E2047" s="63" t="str">
        <f>VLOOKUP(CENSO[[#This Row],[NOME COMUM]],ESPECIES[],2,FALSE)</f>
        <v>Aspidosperma carapanauba Pichon.</v>
      </c>
      <c r="F2047" s="64" t="s">
        <v>68</v>
      </c>
      <c r="G2047" s="64">
        <v>240</v>
      </c>
      <c r="H2047" s="97">
        <f>CENSO[[#This Row],[CAP (cm)]]/PI()</f>
        <v>76.394372684109769</v>
      </c>
      <c r="I2047" s="64">
        <v>18</v>
      </c>
      <c r="J2047" s="96">
        <f>(PI()*(CENSO[[#This Row],[DAP (cm)]]^2))/40000</f>
        <v>0.45836623610465865</v>
      </c>
      <c r="K2047" s="96">
        <f>CENSO[[#This Row],[g (m²)]]*CENSO[[#This Row],[H (m)]]*0.7</f>
        <v>5.775414574918698</v>
      </c>
      <c r="L2047" s="64">
        <v>2</v>
      </c>
      <c r="M2047" s="65">
        <v>366907.59999999899</v>
      </c>
      <c r="N2047" s="87">
        <v>9707258.1999999899</v>
      </c>
      <c r="O2047" s="87" t="s">
        <v>1227</v>
      </c>
      <c r="P2047" s="87" t="str">
        <f>VLOOKUP(CENSO[[#This Row],[DAP (cm)]],CD[],2,TRUE)</f>
        <v>TORA</v>
      </c>
      <c r="Q2047" s="87" t="str">
        <f>VLOOKUP(CENSO[[#This Row],[DAP (cm)]],DD[],2,TRUE)</f>
        <v>70├ 80</v>
      </c>
      <c r="R2047" s="87" t="str" cm="1">
        <f t="array" ref="R2047">INDEX(_xlfn.TEXTSPLIT(CENSO[[#This Row],[NOME CIENTIFICO]]," "),1)</f>
        <v>Aspidosperma</v>
      </c>
      <c r="S2047" s="98" t="s">
        <v>1004</v>
      </c>
      <c r="T2047" s="87">
        <f>_xlfn.MINIFS(CENSO[DAP (cm)],CENSO[NOME CIENTIFICO],CENSO[[#This Row],[NOME CIENTIFICO]])</f>
        <v>47.109863155201019</v>
      </c>
      <c r="U20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57.109863155201019</v>
      </c>
      <c r="V2047" s="87" t="str">
        <f>IF(CENSO[[#This Row],[DAP (cm)]]&lt;CENSO[[#This Row],[DMCE (cm)]],"DAP &lt; DMCE","DAP ≥ DMCE")</f>
        <v>DAP ≥ DMCE</v>
      </c>
      <c r="W2047" s="87" t="str">
        <f>IF(CENSO[[#This Row],[DAP (cm)]]&gt;200, "Superior", "Inferior")</f>
        <v>Inferior</v>
      </c>
      <c r="X2047" s="87" t="str">
        <f>VLOOKUP(CENSO[[#This Row],[NOME COMUM]],ESPECIES[],4,FALSE)</f>
        <v>Não</v>
      </c>
      <c r="Y2047" s="87" t="str">
        <f>IF(IFERROR(VLOOKUP(CENSO[[#This Row],[NOME COMUM]],COMERCIAIS[],2, FALSE), "Não") &lt;&gt; "Não", "Sim", "Não")</f>
        <v>Não</v>
      </c>
      <c r="Z2047" s="133">
        <f>CENSO[[#This Row],[g (m²)]]/SUM(AEEF[AEEF-UT])</f>
        <v>8.0197666836147232E-4</v>
      </c>
      <c r="AA2047" s="133">
        <f>CENSO[[#This Row],[v (m³)]]/SUM(AEEF[AEEF-UT])</f>
        <v>1.010490602135455E-2</v>
      </c>
    </row>
    <row r="2048" spans="1:27" ht="14">
      <c r="A2048" s="86">
        <v>1</v>
      </c>
      <c r="B2048" s="86">
        <v>1</v>
      </c>
      <c r="C2048" s="63">
        <v>61</v>
      </c>
      <c r="D2048" s="63">
        <v>2047</v>
      </c>
      <c r="E2048" s="63" t="str">
        <f>VLOOKUP(CENSO[[#This Row],[NOME COMUM]],ESPECIES[],2,FALSE)</f>
        <v>Tachigali myrmecophila Ducke</v>
      </c>
      <c r="F2048" s="64" t="s">
        <v>14</v>
      </c>
      <c r="G2048" s="64">
        <v>328</v>
      </c>
      <c r="H2048" s="97">
        <f>CENSO[[#This Row],[CAP (cm)]]/PI()</f>
        <v>104.40564266828335</v>
      </c>
      <c r="I2048" s="64">
        <v>15</v>
      </c>
      <c r="J2048" s="96">
        <f>(PI()*(CENSO[[#This Row],[DAP (cm)]]^2))/40000</f>
        <v>0.85612626987992357</v>
      </c>
      <c r="K2048" s="96">
        <f>CENSO[[#This Row],[g (m²)]]*CENSO[[#This Row],[H (m)]]*0.7</f>
        <v>8.9893258337391959</v>
      </c>
      <c r="L2048" s="64">
        <v>1</v>
      </c>
      <c r="M2048" s="65">
        <v>366901.2</v>
      </c>
      <c r="N2048" s="87">
        <v>9707274.5999999903</v>
      </c>
      <c r="O2048" s="87" t="s">
        <v>1228</v>
      </c>
      <c r="P2048" s="87" t="str">
        <f>VLOOKUP(CENSO[[#This Row],[DAP (cm)]],CD[],2,TRUE)</f>
        <v>TORA</v>
      </c>
      <c r="Q2048" s="87" t="str">
        <f>VLOOKUP(CENSO[[#This Row],[DAP (cm)]],DD[],2,TRUE)</f>
        <v>100├ 110</v>
      </c>
      <c r="R2048" s="87" t="str" cm="1">
        <f t="array" ref="R2048">INDEX(_xlfn.TEXTSPLIT(CENSO[[#This Row],[NOME CIENTIFICO]]," "),1)</f>
        <v>Tachigali</v>
      </c>
      <c r="S2048" s="98" t="s">
        <v>1004</v>
      </c>
      <c r="T2048" s="87">
        <f>_xlfn.MINIFS(CENSO[DAP (cm)],CENSO[NOME CIENTIFICO],CENSO[[#This Row],[NOME CIENTIFICO]])</f>
        <v>39.152116000606256</v>
      </c>
      <c r="U20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48" s="87" t="str">
        <f>IF(CENSO[[#This Row],[DAP (cm)]]&lt;CENSO[[#This Row],[DMCE (cm)]],"DAP &lt; DMCE","DAP ≥ DMCE")</f>
        <v>DAP ≥ DMCE</v>
      </c>
      <c r="W2048" s="87" t="str">
        <f>IF(CENSO[[#This Row],[DAP (cm)]]&gt;200, "Superior", "Inferior")</f>
        <v>Inferior</v>
      </c>
      <c r="X2048" s="87" t="str">
        <f>VLOOKUP(CENSO[[#This Row],[NOME COMUM]],ESPECIES[],4,FALSE)</f>
        <v>Não</v>
      </c>
      <c r="Y2048" s="87" t="str">
        <f>IF(IFERROR(VLOOKUP(CENSO[[#This Row],[NOME COMUM]],COMERCIAIS[],2, FALSE), "Não") &lt;&gt; "Não", "Sim", "Não")</f>
        <v>Sim</v>
      </c>
      <c r="Z2048" s="133">
        <f>CENSO[[#This Row],[g (m²)]]/SUM(AEEF[AEEF-UT])</f>
        <v>1.4979141994618168E-3</v>
      </c>
      <c r="AA2048" s="133">
        <f>CENSO[[#This Row],[v (m³)]]/SUM(AEEF[AEEF-UT])</f>
        <v>1.5728099094349073E-2</v>
      </c>
    </row>
    <row r="2049" spans="1:27" ht="14">
      <c r="A2049" s="86">
        <v>1</v>
      </c>
      <c r="B2049" s="86">
        <v>1</v>
      </c>
      <c r="C2049" s="63">
        <v>61</v>
      </c>
      <c r="D2049" s="63">
        <v>2048</v>
      </c>
      <c r="E2049" s="63" t="str">
        <f>VLOOKUP(CENSO[[#This Row],[NOME COMUM]],ESPECIES[],2,FALSE)</f>
        <v>Lecythis chartacea O.Berg</v>
      </c>
      <c r="F2049" s="64" t="s">
        <v>31</v>
      </c>
      <c r="G2049" s="64">
        <v>207</v>
      </c>
      <c r="H2049" s="97">
        <f>CENSO[[#This Row],[CAP (cm)]]/PI()</f>
        <v>65.890146440044674</v>
      </c>
      <c r="I2049" s="64">
        <v>20</v>
      </c>
      <c r="J2049" s="96">
        <f>(PI()*(CENSO[[#This Row],[DAP (cm)]]^2))/40000</f>
        <v>0.34098150782723119</v>
      </c>
      <c r="K2049" s="96">
        <f>CENSO[[#This Row],[g (m²)]]*CENSO[[#This Row],[H (m)]]*0.7</f>
        <v>4.7737411095812359</v>
      </c>
      <c r="L2049" s="64">
        <v>1</v>
      </c>
      <c r="M2049" s="65">
        <v>366883.9</v>
      </c>
      <c r="N2049" s="87">
        <v>9707276.5999999903</v>
      </c>
      <c r="O2049" s="87" t="s">
        <v>1228</v>
      </c>
      <c r="P2049" s="87" t="str">
        <f>VLOOKUP(CENSO[[#This Row],[DAP (cm)]],CD[],2,TRUE)</f>
        <v>TORA</v>
      </c>
      <c r="Q2049" s="87" t="str">
        <f>VLOOKUP(CENSO[[#This Row],[DAP (cm)]],DD[],2,TRUE)</f>
        <v>60├ 70</v>
      </c>
      <c r="R2049" s="87" t="str" cm="1">
        <f t="array" ref="R2049">INDEX(_xlfn.TEXTSPLIT(CENSO[[#This Row],[NOME CIENTIFICO]]," "),1)</f>
        <v>Lecythis</v>
      </c>
      <c r="S2049" s="98" t="s">
        <v>1004</v>
      </c>
      <c r="T2049" s="87">
        <f>_xlfn.MINIFS(CENSO[DAP (cm)],CENSO[NOME CIENTIFICO],CENSO[[#This Row],[NOME CIENTIFICO]])</f>
        <v>38.833806114422465</v>
      </c>
      <c r="U20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49" s="87" t="str">
        <f>IF(CENSO[[#This Row],[DAP (cm)]]&lt;CENSO[[#This Row],[DMCE (cm)]],"DAP &lt; DMCE","DAP ≥ DMCE")</f>
        <v>DAP ≥ DMCE</v>
      </c>
      <c r="W2049" s="87" t="str">
        <f>IF(CENSO[[#This Row],[DAP (cm)]]&gt;200, "Superior", "Inferior")</f>
        <v>Inferior</v>
      </c>
      <c r="X2049" s="87" t="str">
        <f>VLOOKUP(CENSO[[#This Row],[NOME COMUM]],ESPECIES[],4,FALSE)</f>
        <v>Não</v>
      </c>
      <c r="Y2049" s="87" t="str">
        <f>IF(IFERROR(VLOOKUP(CENSO[[#This Row],[NOME COMUM]],COMERCIAIS[],2, FALSE), "Não") &lt;&gt; "Não", "Sim", "Não")</f>
        <v>Sim</v>
      </c>
      <c r="Z2049" s="133">
        <f>CENSO[[#This Row],[g (m²)]]/SUM(AEEF[AEEF-UT])</f>
        <v>5.9659545594827642E-4</v>
      </c>
      <c r="AA2049" s="133">
        <f>CENSO[[#This Row],[v (m³)]]/SUM(AEEF[AEEF-UT])</f>
        <v>8.3523363832758695E-3</v>
      </c>
    </row>
    <row r="2050" spans="1:27" ht="14">
      <c r="A2050" s="86">
        <v>1</v>
      </c>
      <c r="B2050" s="86">
        <v>1</v>
      </c>
      <c r="C2050" s="63">
        <v>61</v>
      </c>
      <c r="D2050" s="63">
        <v>2049</v>
      </c>
      <c r="E2050" s="63" t="str">
        <f>VLOOKUP(CENSO[[#This Row],[NOME COMUM]],ESPECIES[],2,FALSE)</f>
        <v>Lecythis pisonis Cambess.</v>
      </c>
      <c r="F2050" s="64" t="s">
        <v>9</v>
      </c>
      <c r="G2050" s="64">
        <v>175</v>
      </c>
      <c r="H2050" s="97">
        <f>CENSO[[#This Row],[CAP (cm)]]/PI()</f>
        <v>55.70423008216337</v>
      </c>
      <c r="I2050" s="64">
        <v>15</v>
      </c>
      <c r="J2050" s="96">
        <f>(PI()*(CENSO[[#This Row],[DAP (cm)]]^2))/40000</f>
        <v>0.24370600660946476</v>
      </c>
      <c r="K2050" s="96">
        <f>CENSO[[#This Row],[g (m²)]]*CENSO[[#This Row],[H (m)]]*0.7</f>
        <v>2.5589130693993796</v>
      </c>
      <c r="L2050" s="64">
        <v>1</v>
      </c>
      <c r="M2050" s="65">
        <v>366877.799999999</v>
      </c>
      <c r="N2050" s="87">
        <v>9707268.5999999903</v>
      </c>
      <c r="O2050" s="87" t="s">
        <v>1228</v>
      </c>
      <c r="P2050" s="87" t="str">
        <f>VLOOKUP(CENSO[[#This Row],[DAP (cm)]],CD[],2,TRUE)</f>
        <v>TORA</v>
      </c>
      <c r="Q2050" s="87" t="str">
        <f>VLOOKUP(CENSO[[#This Row],[DAP (cm)]],DD[],2,TRUE)</f>
        <v>50├ 60</v>
      </c>
      <c r="R2050" s="87" t="str" cm="1">
        <f t="array" ref="R2050">INDEX(_xlfn.TEXTSPLIT(CENSO[[#This Row],[NOME CIENTIFICO]]," "),1)</f>
        <v>Lecythis</v>
      </c>
      <c r="S2050" s="98" t="s">
        <v>1004</v>
      </c>
      <c r="T2050" s="87">
        <f>_xlfn.MINIFS(CENSO[DAP (cm)],CENSO[NOME CIENTIFICO],CENSO[[#This Row],[NOME CIENTIFICO]])</f>
        <v>40.743665431525208</v>
      </c>
      <c r="U20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2050" s="87" t="str">
        <f>IF(CENSO[[#This Row],[DAP (cm)]]&lt;CENSO[[#This Row],[DMCE (cm)]],"DAP &lt; DMCE","DAP ≥ DMCE")</f>
        <v>DAP ≥ DMCE</v>
      </c>
      <c r="W2050" s="87" t="str">
        <f>IF(CENSO[[#This Row],[DAP (cm)]]&gt;200, "Superior", "Inferior")</f>
        <v>Inferior</v>
      </c>
      <c r="X2050" s="87" t="str">
        <f>VLOOKUP(CENSO[[#This Row],[NOME COMUM]],ESPECIES[],4,FALSE)</f>
        <v>Não</v>
      </c>
      <c r="Y2050" s="87" t="str">
        <f>IF(IFERROR(VLOOKUP(CENSO[[#This Row],[NOME COMUM]],COMERCIAIS[],2, FALSE), "Não") &lt;&gt; "Não", "Sim", "Não")</f>
        <v>Sim</v>
      </c>
      <c r="Z2050" s="133">
        <f>CENSO[[#This Row],[g (m²)]]/SUM(AEEF[AEEF-UT])</f>
        <v>4.2639818521823071E-4</v>
      </c>
      <c r="AA2050" s="133">
        <f>CENSO[[#This Row],[v (m³)]]/SUM(AEEF[AEEF-UT])</f>
        <v>4.4771809447914212E-3</v>
      </c>
    </row>
    <row r="2051" spans="1:27" ht="14">
      <c r="A2051" s="86">
        <v>1</v>
      </c>
      <c r="B2051" s="86">
        <v>1</v>
      </c>
      <c r="C2051" s="63">
        <v>61</v>
      </c>
      <c r="D2051" s="63">
        <v>2050</v>
      </c>
      <c r="E2051" s="63" t="str">
        <f>VLOOKUP(CENSO[[#This Row],[NOME COMUM]],ESPECIES[],2,FALSE)</f>
        <v>Piptadenia suaveolens Miq.</v>
      </c>
      <c r="F2051" s="64" t="s">
        <v>22</v>
      </c>
      <c r="G2051" s="64">
        <v>307</v>
      </c>
      <c r="H2051" s="97">
        <f>CENSO[[#This Row],[CAP (cm)]]/PI()</f>
        <v>97.721135058423741</v>
      </c>
      <c r="I2051" s="64">
        <v>18</v>
      </c>
      <c r="J2051" s="96">
        <f>(PI()*(CENSO[[#This Row],[DAP (cm)]]^2))/40000</f>
        <v>0.75000971157340224</v>
      </c>
      <c r="K2051" s="96">
        <f>CENSO[[#This Row],[g (m²)]]*CENSO[[#This Row],[H (m)]]*0.7</f>
        <v>9.4501223658248676</v>
      </c>
      <c r="L2051" s="64">
        <v>1</v>
      </c>
      <c r="M2051" s="65">
        <v>366879.09999999899</v>
      </c>
      <c r="N2051" s="87">
        <v>9707283.5</v>
      </c>
      <c r="O2051" s="87" t="s">
        <v>1228</v>
      </c>
      <c r="P2051" s="87" t="str">
        <f>VLOOKUP(CENSO[[#This Row],[DAP (cm)]],CD[],2,TRUE)</f>
        <v>TORA</v>
      </c>
      <c r="Q2051" s="87" t="str">
        <f>VLOOKUP(CENSO[[#This Row],[DAP (cm)]],DD[],2,TRUE)</f>
        <v>90├ 100</v>
      </c>
      <c r="R2051" s="87" t="str" cm="1">
        <f t="array" ref="R2051">INDEX(_xlfn.TEXTSPLIT(CENSO[[#This Row],[NOME CIENTIFICO]]," "),1)</f>
        <v>Piptadenia</v>
      </c>
      <c r="S2051" s="98" t="s">
        <v>1004</v>
      </c>
      <c r="T2051" s="87">
        <f>_xlfn.MINIFS(CENSO[DAP (cm)],CENSO[NOME CIENTIFICO],CENSO[[#This Row],[NOME CIENTIFICO]])</f>
        <v>39.788735772973837</v>
      </c>
      <c r="U20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51" s="87" t="str">
        <f>IF(CENSO[[#This Row],[DAP (cm)]]&lt;CENSO[[#This Row],[DMCE (cm)]],"DAP &lt; DMCE","DAP ≥ DMCE")</f>
        <v>DAP ≥ DMCE</v>
      </c>
      <c r="W2051" s="87" t="str">
        <f>IF(CENSO[[#This Row],[DAP (cm)]]&gt;200, "Superior", "Inferior")</f>
        <v>Inferior</v>
      </c>
      <c r="X2051" s="87" t="str">
        <f>VLOOKUP(CENSO[[#This Row],[NOME COMUM]],ESPECIES[],4,FALSE)</f>
        <v>Não</v>
      </c>
      <c r="Y2051" s="87" t="str">
        <f>IF(IFERROR(VLOOKUP(CENSO[[#This Row],[NOME COMUM]],COMERCIAIS[],2, FALSE), "Não") &lt;&gt; "Não", "Sim", "Não")</f>
        <v>Sim</v>
      </c>
      <c r="Z2051" s="133">
        <f>CENSO[[#This Row],[g (m²)]]/SUM(AEEF[AEEF-UT])</f>
        <v>1.3122482468125069E-3</v>
      </c>
      <c r="AA2051" s="133">
        <f>CENSO[[#This Row],[v (m³)]]/SUM(AEEF[AEEF-UT])</f>
        <v>1.6534327909837585E-2</v>
      </c>
    </row>
    <row r="2052" spans="1:27" ht="14">
      <c r="A2052" s="86">
        <v>1</v>
      </c>
      <c r="B2052" s="86">
        <v>1</v>
      </c>
      <c r="C2052" s="63">
        <v>61</v>
      </c>
      <c r="D2052" s="63">
        <v>2051</v>
      </c>
      <c r="E2052" s="63" t="str">
        <f>VLOOKUP(CENSO[[#This Row],[NOME COMUM]],ESPECIES[],2,FALSE)</f>
        <v>Astronium lecointei Ducke</v>
      </c>
      <c r="F2052" s="64" t="s">
        <v>5</v>
      </c>
      <c r="G2052" s="64">
        <v>175</v>
      </c>
      <c r="H2052" s="97">
        <f>CENSO[[#This Row],[CAP (cm)]]/PI()</f>
        <v>55.70423008216337</v>
      </c>
      <c r="I2052" s="64">
        <v>18</v>
      </c>
      <c r="J2052" s="96">
        <f>(PI()*(CENSO[[#This Row],[DAP (cm)]]^2))/40000</f>
        <v>0.24370600660946476</v>
      </c>
      <c r="K2052" s="96">
        <f>CENSO[[#This Row],[g (m²)]]*CENSO[[#This Row],[H (m)]]*0.7</f>
        <v>3.0706956832792556</v>
      </c>
      <c r="L2052" s="64">
        <v>1</v>
      </c>
      <c r="M2052" s="65">
        <v>366884</v>
      </c>
      <c r="N2052" s="87">
        <v>9707289.9000000004</v>
      </c>
      <c r="O2052" s="87" t="s">
        <v>1228</v>
      </c>
      <c r="P2052" s="87" t="str">
        <f>VLOOKUP(CENSO[[#This Row],[DAP (cm)]],CD[],2,TRUE)</f>
        <v>TORA</v>
      </c>
      <c r="Q2052" s="87" t="str">
        <f>VLOOKUP(CENSO[[#This Row],[DAP (cm)]],DD[],2,TRUE)</f>
        <v>50├ 60</v>
      </c>
      <c r="R2052" s="87" t="str" cm="1">
        <f t="array" ref="R2052">INDEX(_xlfn.TEXTSPLIT(CENSO[[#This Row],[NOME CIENTIFICO]]," "),1)</f>
        <v>Astronium</v>
      </c>
      <c r="S2052" s="98" t="s">
        <v>1004</v>
      </c>
      <c r="T2052" s="87">
        <f>_xlfn.MINIFS(CENSO[DAP (cm)],CENSO[NOME CIENTIFICO],CENSO[[#This Row],[NOME CIENTIFICO]])</f>
        <v>40.107045659157627</v>
      </c>
      <c r="U20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052" s="87" t="str">
        <f>IF(CENSO[[#This Row],[DAP (cm)]]&lt;CENSO[[#This Row],[DMCE (cm)]],"DAP &lt; DMCE","DAP ≥ DMCE")</f>
        <v>DAP ≥ DMCE</v>
      </c>
      <c r="W2052" s="87" t="str">
        <f>IF(CENSO[[#This Row],[DAP (cm)]]&gt;200, "Superior", "Inferior")</f>
        <v>Inferior</v>
      </c>
      <c r="X2052" s="87" t="str">
        <f>VLOOKUP(CENSO[[#This Row],[NOME COMUM]],ESPECIES[],4,FALSE)</f>
        <v>Não</v>
      </c>
      <c r="Y2052" s="87" t="str">
        <f>IF(IFERROR(VLOOKUP(CENSO[[#This Row],[NOME COMUM]],COMERCIAIS[],2, FALSE), "Não") &lt;&gt; "Não", "Sim", "Não")</f>
        <v>Sim</v>
      </c>
      <c r="Z2052" s="133">
        <f>CENSO[[#This Row],[g (m²)]]/SUM(AEEF[AEEF-UT])</f>
        <v>4.2639818521823071E-4</v>
      </c>
      <c r="AA2052" s="133">
        <f>CENSO[[#This Row],[v (m³)]]/SUM(AEEF[AEEF-UT])</f>
        <v>5.3726171337497063E-3</v>
      </c>
    </row>
    <row r="2053" spans="1:27" ht="14">
      <c r="A2053" s="86">
        <v>1</v>
      </c>
      <c r="B2053" s="86">
        <v>1</v>
      </c>
      <c r="C2053" s="63">
        <v>61</v>
      </c>
      <c r="D2053" s="63">
        <v>2052</v>
      </c>
      <c r="E2053" s="63" t="str">
        <f>VLOOKUP(CENSO[[#This Row],[NOME COMUM]],ESPECIES[],2,FALSE)</f>
        <v>Apuleia leiocarpa (Vogel) J.F.Macbr.</v>
      </c>
      <c r="F2053" s="64" t="s">
        <v>51</v>
      </c>
      <c r="G2053" s="64">
        <v>297</v>
      </c>
      <c r="H2053" s="97">
        <f>CENSO[[#This Row],[CAP (cm)]]/PI()</f>
        <v>94.538036196585836</v>
      </c>
      <c r="I2053" s="64">
        <v>23</v>
      </c>
      <c r="J2053" s="96">
        <f>(PI()*(CENSO[[#This Row],[DAP (cm)]]^2))/40000</f>
        <v>0.70194491875964982</v>
      </c>
      <c r="K2053" s="96">
        <f>CENSO[[#This Row],[g (m²)]]*CENSO[[#This Row],[H (m)]]*0.7</f>
        <v>11.30131319203036</v>
      </c>
      <c r="L2053" s="64">
        <v>1</v>
      </c>
      <c r="M2053" s="65">
        <v>366888.299999999</v>
      </c>
      <c r="N2053" s="87">
        <v>9707295.5</v>
      </c>
      <c r="O2053" s="87" t="s">
        <v>1228</v>
      </c>
      <c r="P2053" s="87" t="str">
        <f>VLOOKUP(CENSO[[#This Row],[DAP (cm)]],CD[],2,TRUE)</f>
        <v>TORA</v>
      </c>
      <c r="Q2053" s="87" t="str">
        <f>VLOOKUP(CENSO[[#This Row],[DAP (cm)]],DD[],2,TRUE)</f>
        <v>90├ 100</v>
      </c>
      <c r="R2053" s="87" t="str" cm="1">
        <f t="array" ref="R2053">INDEX(_xlfn.TEXTSPLIT(CENSO[[#This Row],[NOME CIENTIFICO]]," "),1)</f>
        <v>Apuleia</v>
      </c>
      <c r="S2053" s="98" t="s">
        <v>1004</v>
      </c>
      <c r="T2053" s="87">
        <f>_xlfn.MINIFS(CENSO[DAP (cm)],CENSO[NOME CIENTIFICO],CENSO[[#This Row],[NOME CIENTIFICO]])</f>
        <v>39.788735772973837</v>
      </c>
      <c r="U20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53" s="87" t="str">
        <f>IF(CENSO[[#This Row],[DAP (cm)]]&lt;CENSO[[#This Row],[DMCE (cm)]],"DAP &lt; DMCE","DAP ≥ DMCE")</f>
        <v>DAP ≥ DMCE</v>
      </c>
      <c r="W2053" s="87" t="str">
        <f>IF(CENSO[[#This Row],[DAP (cm)]]&gt;200, "Superior", "Inferior")</f>
        <v>Inferior</v>
      </c>
      <c r="X2053" s="87" t="str">
        <f>VLOOKUP(CENSO[[#This Row],[NOME COMUM]],ESPECIES[],4,FALSE)</f>
        <v>Não</v>
      </c>
      <c r="Y2053" s="87" t="str">
        <f>IF(IFERROR(VLOOKUP(CENSO[[#This Row],[NOME COMUM]],COMERCIAIS[],2, FALSE), "Não") &lt;&gt; "Não", "Sim", "Não")</f>
        <v>Sim</v>
      </c>
      <c r="Z2053" s="133">
        <f>CENSO[[#This Row],[g (m²)]]/SUM(AEEF[AEEF-UT])</f>
        <v>1.2281520822829358E-3</v>
      </c>
      <c r="AA2053" s="133">
        <f>CENSO[[#This Row],[v (m³)]]/SUM(AEEF[AEEF-UT])</f>
        <v>1.9773248524755264E-2</v>
      </c>
    </row>
    <row r="2054" spans="1:27" ht="14">
      <c r="A2054" s="86">
        <v>1</v>
      </c>
      <c r="B2054" s="86">
        <v>1</v>
      </c>
      <c r="C2054" s="63">
        <v>61</v>
      </c>
      <c r="D2054" s="63">
        <v>2053</v>
      </c>
      <c r="E2054" s="63" t="str">
        <f>VLOOKUP(CENSO[[#This Row],[NOME COMUM]],ESPECIES[],2,FALSE)</f>
        <v>Piptadenia suaveolens Miq.</v>
      </c>
      <c r="F2054" s="64" t="s">
        <v>22</v>
      </c>
      <c r="G2054" s="64">
        <v>154</v>
      </c>
      <c r="H2054" s="97">
        <f>CENSO[[#This Row],[CAP (cm)]]/PI()</f>
        <v>49.019722472303762</v>
      </c>
      <c r="I2054" s="64">
        <v>14</v>
      </c>
      <c r="J2054" s="96">
        <f>(PI()*(CENSO[[#This Row],[DAP (cm)]]^2))/40000</f>
        <v>0.18872593151836947</v>
      </c>
      <c r="K2054" s="96">
        <f>CENSO[[#This Row],[g (m²)]]*CENSO[[#This Row],[H (m)]]*0.7</f>
        <v>1.8495141288800208</v>
      </c>
      <c r="L2054" s="64">
        <v>1</v>
      </c>
      <c r="M2054" s="65">
        <v>366896.2</v>
      </c>
      <c r="N2054" s="87">
        <v>9707305.8000000007</v>
      </c>
      <c r="O2054" s="98" t="s">
        <v>1225</v>
      </c>
      <c r="P2054" s="87" t="str">
        <f>VLOOKUP(CENSO[[#This Row],[DAP (cm)]],CD[],2,TRUE)</f>
        <v>TORETE</v>
      </c>
      <c r="Q2054" s="87" t="str">
        <f>VLOOKUP(CENSO[[#This Row],[DAP (cm)]],DD[],2,TRUE)</f>
        <v>40├ 50</v>
      </c>
      <c r="R2054" s="87" t="str" cm="1">
        <f t="array" ref="R2054">INDEX(_xlfn.TEXTSPLIT(CENSO[[#This Row],[NOME CIENTIFICO]]," "),1)</f>
        <v>Piptadenia</v>
      </c>
      <c r="S2054" s="98" t="s">
        <v>1004</v>
      </c>
      <c r="T2054" s="87">
        <f>_xlfn.MINIFS(CENSO[DAP (cm)],CENSO[NOME CIENTIFICO],CENSO[[#This Row],[NOME CIENTIFICO]])</f>
        <v>39.788735772973837</v>
      </c>
      <c r="U20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54" s="87" t="str">
        <f>IF(CENSO[[#This Row],[DAP (cm)]]&lt;CENSO[[#This Row],[DMCE (cm)]],"DAP &lt; DMCE","DAP ≥ DMCE")</f>
        <v>DAP &lt; DMCE</v>
      </c>
      <c r="W2054" s="87" t="str">
        <f>IF(CENSO[[#This Row],[DAP (cm)]]&gt;200, "Superior", "Inferior")</f>
        <v>Inferior</v>
      </c>
      <c r="X2054" s="87" t="str">
        <f>VLOOKUP(CENSO[[#This Row],[NOME COMUM]],ESPECIES[],4,FALSE)</f>
        <v>Não</v>
      </c>
      <c r="Y2054" s="87" t="str">
        <f>IF(IFERROR(VLOOKUP(CENSO[[#This Row],[NOME COMUM]],COMERCIAIS[],2, FALSE), "Não") &lt;&gt; "Não", "Sim", "Não")</f>
        <v>Sim</v>
      </c>
      <c r="Z2054" s="133">
        <f>CENSO[[#This Row],[g (m²)]]/SUM(AEEF[AEEF-UT])</f>
        <v>3.3020275463299778E-4</v>
      </c>
      <c r="AA2054" s="133">
        <f>CENSO[[#This Row],[v (m³)]]/SUM(AEEF[AEEF-UT])</f>
        <v>3.2359869954033784E-3</v>
      </c>
    </row>
    <row r="2055" spans="1:27" ht="14">
      <c r="A2055" s="86">
        <v>1</v>
      </c>
      <c r="B2055" s="86">
        <v>1</v>
      </c>
      <c r="C2055" s="63">
        <v>61</v>
      </c>
      <c r="D2055" s="63">
        <v>2054</v>
      </c>
      <c r="E2055" s="63" t="str">
        <f>VLOOKUP(CENSO[[#This Row],[NOME COMUM]],ESPECIES[],2,FALSE)</f>
        <v>Inga paraensis Ducke</v>
      </c>
      <c r="F2055" s="64" t="s">
        <v>16</v>
      </c>
      <c r="G2055" s="64">
        <v>230</v>
      </c>
      <c r="H2055" s="97">
        <f>CENSO[[#This Row],[CAP (cm)]]/PI()</f>
        <v>73.211273822271863</v>
      </c>
      <c r="I2055" s="64">
        <v>13</v>
      </c>
      <c r="J2055" s="96">
        <f>(PI()*(CENSO[[#This Row],[DAP (cm)]]^2))/40000</f>
        <v>0.42096482447806327</v>
      </c>
      <c r="K2055" s="96">
        <f>CENSO[[#This Row],[g (m²)]]*CENSO[[#This Row],[H (m)]]*0.7</f>
        <v>3.8307799027503755</v>
      </c>
      <c r="L2055" s="64">
        <v>2</v>
      </c>
      <c r="M2055" s="65">
        <v>366891.799999999</v>
      </c>
      <c r="N2055" s="87">
        <v>9707313.3000000007</v>
      </c>
      <c r="O2055" s="87" t="s">
        <v>1227</v>
      </c>
      <c r="P2055" s="87" t="str">
        <f>VLOOKUP(CENSO[[#This Row],[DAP (cm)]],CD[],2,TRUE)</f>
        <v>TORA</v>
      </c>
      <c r="Q2055" s="87" t="str">
        <f>VLOOKUP(CENSO[[#This Row],[DAP (cm)]],DD[],2,TRUE)</f>
        <v>70├ 80</v>
      </c>
      <c r="R2055" s="87" t="str" cm="1">
        <f t="array" ref="R2055">INDEX(_xlfn.TEXTSPLIT(CENSO[[#This Row],[NOME CIENTIFICO]]," "),1)</f>
        <v>Inga</v>
      </c>
      <c r="S2055" s="98" t="s">
        <v>1004</v>
      </c>
      <c r="T2055" s="87">
        <f>_xlfn.MINIFS(CENSO[DAP (cm)],CENSO[NOME CIENTIFICO],CENSO[[#This Row],[NOME CIENTIFICO]])</f>
        <v>41.38028520389279</v>
      </c>
      <c r="U20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055" s="87" t="str">
        <f>IF(CENSO[[#This Row],[DAP (cm)]]&lt;CENSO[[#This Row],[DMCE (cm)]],"DAP &lt; DMCE","DAP ≥ DMCE")</f>
        <v>DAP ≥ DMCE</v>
      </c>
      <c r="W2055" s="87" t="str">
        <f>IF(CENSO[[#This Row],[DAP (cm)]]&gt;200, "Superior", "Inferior")</f>
        <v>Inferior</v>
      </c>
      <c r="X2055" s="87" t="str">
        <f>VLOOKUP(CENSO[[#This Row],[NOME COMUM]],ESPECIES[],4,FALSE)</f>
        <v>Não</v>
      </c>
      <c r="Y2055" s="87" t="str">
        <f>IF(IFERROR(VLOOKUP(CENSO[[#This Row],[NOME COMUM]],COMERCIAIS[],2, FALSE), "Não") &lt;&gt; "Não", "Sim", "Não")</f>
        <v>Não</v>
      </c>
      <c r="Z2055" s="133">
        <f>CENSO[[#This Row],[g (m²)]]/SUM(AEEF[AEEF-UT])</f>
        <v>7.3653759993614395E-4</v>
      </c>
      <c r="AA2055" s="133">
        <f>CENSO[[#This Row],[v (m³)]]/SUM(AEEF[AEEF-UT])</f>
        <v>6.7024921594189086E-3</v>
      </c>
    </row>
    <row r="2056" spans="1:27" ht="14">
      <c r="A2056" s="86">
        <v>1</v>
      </c>
      <c r="B2056" s="86">
        <v>1</v>
      </c>
      <c r="C2056" s="63">
        <v>61</v>
      </c>
      <c r="D2056" s="63">
        <v>2055</v>
      </c>
      <c r="E2056" s="63" t="str">
        <f>VLOOKUP(CENSO[[#This Row],[NOME COMUM]],ESPECIES[],2,FALSE)</f>
        <v>Copaifera guianensis Desf.</v>
      </c>
      <c r="F2056" s="64" t="s">
        <v>7</v>
      </c>
      <c r="G2056" s="64">
        <v>238</v>
      </c>
      <c r="H2056" s="97">
        <f>CENSO[[#This Row],[CAP (cm)]]/PI()</f>
        <v>75.757752911742188</v>
      </c>
      <c r="I2056" s="64">
        <v>20</v>
      </c>
      <c r="J2056" s="96">
        <f>(PI()*(CENSO[[#This Row],[DAP (cm)]]^2))/40000</f>
        <v>0.45075862982486603</v>
      </c>
      <c r="K2056" s="96">
        <f>CENSO[[#This Row],[g (m²)]]*CENSO[[#This Row],[H (m)]]*0.7</f>
        <v>6.3106208175481244</v>
      </c>
      <c r="L2056" s="64">
        <v>1</v>
      </c>
      <c r="M2056" s="65">
        <v>366862.59999999899</v>
      </c>
      <c r="N2056" s="87">
        <v>9707306.1999999899</v>
      </c>
      <c r="O2056" s="87" t="s">
        <v>1227</v>
      </c>
      <c r="P2056" s="87" t="str">
        <f>VLOOKUP(CENSO[[#This Row],[DAP (cm)]],CD[],2,TRUE)</f>
        <v>TORA</v>
      </c>
      <c r="Q2056" s="87" t="str">
        <f>VLOOKUP(CENSO[[#This Row],[DAP (cm)]],DD[],2,TRUE)</f>
        <v>70├ 80</v>
      </c>
      <c r="R2056" s="87" t="str" cm="1">
        <f t="array" ref="R2056">INDEX(_xlfn.TEXTSPLIT(CENSO[[#This Row],[NOME CIENTIFICO]]," "),1)</f>
        <v>Copaifera</v>
      </c>
      <c r="S2056" s="98" t="s">
        <v>1004</v>
      </c>
      <c r="T2056" s="87">
        <f>_xlfn.MINIFS(CENSO[DAP (cm)],CENSO[NOME CIENTIFICO],CENSO[[#This Row],[NOME CIENTIFICO]])</f>
        <v>51.884511447957884</v>
      </c>
      <c r="U20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61.884511447957884</v>
      </c>
      <c r="V2056" s="87" t="str">
        <f>IF(CENSO[[#This Row],[DAP (cm)]]&lt;CENSO[[#This Row],[DMCE (cm)]],"DAP &lt; DMCE","DAP ≥ DMCE")</f>
        <v>DAP ≥ DMCE</v>
      </c>
      <c r="W2056" s="87" t="str">
        <f>IF(CENSO[[#This Row],[DAP (cm)]]&gt;200, "Superior", "Inferior")</f>
        <v>Inferior</v>
      </c>
      <c r="X2056" s="87" t="str">
        <f>VLOOKUP(CENSO[[#This Row],[NOME COMUM]],ESPECIES[],4,FALSE)</f>
        <v>Não</v>
      </c>
      <c r="Y2056" s="87" t="str">
        <f>IF(IFERROR(VLOOKUP(CENSO[[#This Row],[NOME COMUM]],COMERCIAIS[],2, FALSE), "Não") &lt;&gt; "Não", "Sim", "Não")</f>
        <v>Não</v>
      </c>
      <c r="Z2056" s="133">
        <f>CENSO[[#This Row],[g (m²)]]/SUM(AEEF[AEEF-UT])</f>
        <v>7.886660833796395E-4</v>
      </c>
      <c r="AA2056" s="133">
        <f>CENSO[[#This Row],[v (m³)]]/SUM(AEEF[AEEF-UT])</f>
        <v>1.1041325167314953E-2</v>
      </c>
    </row>
    <row r="2057" spans="1:27" ht="14">
      <c r="A2057" s="86">
        <v>1</v>
      </c>
      <c r="B2057" s="86">
        <v>1</v>
      </c>
      <c r="C2057" s="63">
        <v>61</v>
      </c>
      <c r="D2057" s="63">
        <v>2056</v>
      </c>
      <c r="E2057" s="63" t="str">
        <f>VLOOKUP(CENSO[[#This Row],[NOME COMUM]],ESPECIES[],2,FALSE)</f>
        <v>Apuleia leiocarpa (Vogel) J.F.Macbr.</v>
      </c>
      <c r="F2057" s="64" t="s">
        <v>51</v>
      </c>
      <c r="G2057" s="64">
        <v>210</v>
      </c>
      <c r="H2057" s="97">
        <f>CENSO[[#This Row],[CAP (cm)]]/PI()</f>
        <v>66.845076098596039</v>
      </c>
      <c r="I2057" s="64">
        <v>18</v>
      </c>
      <c r="J2057" s="96">
        <f>(PI()*(CENSO[[#This Row],[DAP (cm)]]^2))/40000</f>
        <v>0.35093664951762915</v>
      </c>
      <c r="K2057" s="96">
        <f>CENSO[[#This Row],[g (m²)]]*CENSO[[#This Row],[H (m)]]*0.7</f>
        <v>4.4218017839221266</v>
      </c>
      <c r="L2057" s="64">
        <v>1</v>
      </c>
      <c r="M2057" s="65">
        <v>366831.5</v>
      </c>
      <c r="N2057" s="87">
        <v>9707323.1999999899</v>
      </c>
      <c r="O2057" s="87" t="s">
        <v>1228</v>
      </c>
      <c r="P2057" s="87" t="str">
        <f>VLOOKUP(CENSO[[#This Row],[DAP (cm)]],CD[],2,TRUE)</f>
        <v>TORA</v>
      </c>
      <c r="Q2057" s="87" t="str">
        <f>VLOOKUP(CENSO[[#This Row],[DAP (cm)]],DD[],2,TRUE)</f>
        <v>60├ 70</v>
      </c>
      <c r="R2057" s="87" t="str" cm="1">
        <f t="array" ref="R2057">INDEX(_xlfn.TEXTSPLIT(CENSO[[#This Row],[NOME CIENTIFICO]]," "),1)</f>
        <v>Apuleia</v>
      </c>
      <c r="S2057" s="98" t="s">
        <v>1004</v>
      </c>
      <c r="T2057" s="87">
        <f>_xlfn.MINIFS(CENSO[DAP (cm)],CENSO[NOME CIENTIFICO],CENSO[[#This Row],[NOME CIENTIFICO]])</f>
        <v>39.788735772973837</v>
      </c>
      <c r="U20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57" s="87" t="str">
        <f>IF(CENSO[[#This Row],[DAP (cm)]]&lt;CENSO[[#This Row],[DMCE (cm)]],"DAP &lt; DMCE","DAP ≥ DMCE")</f>
        <v>DAP ≥ DMCE</v>
      </c>
      <c r="W2057" s="87" t="str">
        <f>IF(CENSO[[#This Row],[DAP (cm)]]&gt;200, "Superior", "Inferior")</f>
        <v>Inferior</v>
      </c>
      <c r="X2057" s="87" t="str">
        <f>VLOOKUP(CENSO[[#This Row],[NOME COMUM]],ESPECIES[],4,FALSE)</f>
        <v>Não</v>
      </c>
      <c r="Y2057" s="87" t="str">
        <f>IF(IFERROR(VLOOKUP(CENSO[[#This Row],[NOME COMUM]],COMERCIAIS[],2, FALSE), "Não") &lt;&gt; "Não", "Sim", "Não")</f>
        <v>Sim</v>
      </c>
      <c r="Z2057" s="133">
        <f>CENSO[[#This Row],[g (m²)]]/SUM(AEEF[AEEF-UT])</f>
        <v>6.1401338671425204E-4</v>
      </c>
      <c r="AA2057" s="133">
        <f>CENSO[[#This Row],[v (m³)]]/SUM(AEEF[AEEF-UT])</f>
        <v>7.7365686725995742E-3</v>
      </c>
    </row>
    <row r="2058" spans="1:27" ht="14">
      <c r="A2058" s="86">
        <v>1</v>
      </c>
      <c r="B2058" s="86">
        <v>1</v>
      </c>
      <c r="C2058" s="63">
        <v>61</v>
      </c>
      <c r="D2058" s="63">
        <v>2057</v>
      </c>
      <c r="E2058" s="63" t="str">
        <f>VLOOKUP(CENSO[[#This Row],[NOME COMUM]],ESPECIES[],2,FALSE)</f>
        <v>Couratari guianensis Aubl.</v>
      </c>
      <c r="F2058" s="64" t="s">
        <v>6</v>
      </c>
      <c r="G2058" s="64">
        <v>235</v>
      </c>
      <c r="H2058" s="97">
        <f>CENSO[[#This Row],[CAP (cm)]]/PI()</f>
        <v>74.802823253190809</v>
      </c>
      <c r="I2058" s="64">
        <v>22</v>
      </c>
      <c r="J2058" s="96">
        <f>(PI()*(CENSO[[#This Row],[DAP (cm)]]^2))/40000</f>
        <v>0.43946658661249605</v>
      </c>
      <c r="K2058" s="96">
        <f>CENSO[[#This Row],[g (m²)]]*CENSO[[#This Row],[H (m)]]*0.7</f>
        <v>6.7677854338324392</v>
      </c>
      <c r="L2058" s="64">
        <v>1</v>
      </c>
      <c r="M2058" s="65">
        <v>366737.2</v>
      </c>
      <c r="N2058" s="87">
        <v>9707413.5999999903</v>
      </c>
      <c r="O2058" s="87" t="s">
        <v>1228</v>
      </c>
      <c r="P2058" s="87" t="str">
        <f>VLOOKUP(CENSO[[#This Row],[DAP (cm)]],CD[],2,TRUE)</f>
        <v>TORA</v>
      </c>
      <c r="Q2058" s="87" t="str">
        <f>VLOOKUP(CENSO[[#This Row],[DAP (cm)]],DD[],2,TRUE)</f>
        <v>70├ 80</v>
      </c>
      <c r="R2058" s="87" t="str" cm="1">
        <f t="array" ref="R2058">INDEX(_xlfn.TEXTSPLIT(CENSO[[#This Row],[NOME CIENTIFICO]]," "),1)</f>
        <v>Couratari</v>
      </c>
      <c r="S2058" s="98" t="s">
        <v>1004</v>
      </c>
      <c r="T2058" s="87">
        <f>_xlfn.MINIFS(CENSO[DAP (cm)],CENSO[NOME CIENTIFICO],CENSO[[#This Row],[NOME CIENTIFICO]])</f>
        <v>38.833806114422465</v>
      </c>
      <c r="U20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58" s="87" t="str">
        <f>IF(CENSO[[#This Row],[DAP (cm)]]&lt;CENSO[[#This Row],[DMCE (cm)]],"DAP &lt; DMCE","DAP ≥ DMCE")</f>
        <v>DAP ≥ DMCE</v>
      </c>
      <c r="W2058" s="87" t="str">
        <f>IF(CENSO[[#This Row],[DAP (cm)]]&gt;200, "Superior", "Inferior")</f>
        <v>Inferior</v>
      </c>
      <c r="X2058" s="87" t="str">
        <f>VLOOKUP(CENSO[[#This Row],[NOME COMUM]],ESPECIES[],4,FALSE)</f>
        <v>Não</v>
      </c>
      <c r="Y2058" s="87" t="str">
        <f>IF(IFERROR(VLOOKUP(CENSO[[#This Row],[NOME COMUM]],COMERCIAIS[],2, FALSE), "Não") &lt;&gt; "Não", "Sim", "Não")</f>
        <v>Sim</v>
      </c>
      <c r="Z2058" s="133">
        <f>CENSO[[#This Row],[g (m²)]]/SUM(AEEF[AEEF-UT])</f>
        <v>7.6890905399760946E-4</v>
      </c>
      <c r="AA2058" s="133">
        <f>CENSO[[#This Row],[v (m³)]]/SUM(AEEF[AEEF-UT])</f>
        <v>1.1841199431563186E-2</v>
      </c>
    </row>
    <row r="2059" spans="1:27" ht="14">
      <c r="A2059" s="86">
        <v>1</v>
      </c>
      <c r="B2059" s="86">
        <v>1</v>
      </c>
      <c r="C2059" s="63">
        <v>61</v>
      </c>
      <c r="D2059" s="63">
        <v>2058</v>
      </c>
      <c r="E2059" s="63" t="str">
        <f>VLOOKUP(CENSO[[#This Row],[NOME COMUM]],ESPECIES[],2,FALSE)</f>
        <v>Lecythis chartacea O.Berg</v>
      </c>
      <c r="F2059" s="64" t="s">
        <v>31</v>
      </c>
      <c r="G2059" s="64">
        <v>209</v>
      </c>
      <c r="H2059" s="97">
        <f>CENSO[[#This Row],[CAP (cm)]]/PI()</f>
        <v>66.526766212412255</v>
      </c>
      <c r="I2059" s="64">
        <v>16</v>
      </c>
      <c r="J2059" s="96">
        <f>(PI()*(CENSO[[#This Row],[DAP (cm)]]^2))/40000</f>
        <v>0.34760235345985407</v>
      </c>
      <c r="K2059" s="96">
        <f>CENSO[[#This Row],[g (m²)]]*CENSO[[#This Row],[H (m)]]*0.7</f>
        <v>3.8931463587503652</v>
      </c>
      <c r="L2059" s="64">
        <v>2</v>
      </c>
      <c r="M2059" s="65">
        <v>366740.2</v>
      </c>
      <c r="N2059" s="87">
        <v>9707417.5999999903</v>
      </c>
      <c r="O2059" s="87" t="s">
        <v>1228</v>
      </c>
      <c r="P2059" s="87" t="str">
        <f>VLOOKUP(CENSO[[#This Row],[DAP (cm)]],CD[],2,TRUE)</f>
        <v>TORA</v>
      </c>
      <c r="Q2059" s="87" t="str">
        <f>VLOOKUP(CENSO[[#This Row],[DAP (cm)]],DD[],2,TRUE)</f>
        <v>60├ 70</v>
      </c>
      <c r="R2059" s="87" t="str" cm="1">
        <f t="array" ref="R2059">INDEX(_xlfn.TEXTSPLIT(CENSO[[#This Row],[NOME CIENTIFICO]]," "),1)</f>
        <v>Lecythis</v>
      </c>
      <c r="S2059" s="98" t="s">
        <v>1004</v>
      </c>
      <c r="T2059" s="87">
        <f>_xlfn.MINIFS(CENSO[DAP (cm)],CENSO[NOME CIENTIFICO],CENSO[[#This Row],[NOME CIENTIFICO]])</f>
        <v>38.833806114422465</v>
      </c>
      <c r="U20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59" s="87" t="str">
        <f>IF(CENSO[[#This Row],[DAP (cm)]]&lt;CENSO[[#This Row],[DMCE (cm)]],"DAP &lt; DMCE","DAP ≥ DMCE")</f>
        <v>DAP ≥ DMCE</v>
      </c>
      <c r="W2059" s="87" t="str">
        <f>IF(CENSO[[#This Row],[DAP (cm)]]&gt;200, "Superior", "Inferior")</f>
        <v>Inferior</v>
      </c>
      <c r="X2059" s="87" t="str">
        <f>VLOOKUP(CENSO[[#This Row],[NOME COMUM]],ESPECIES[],4,FALSE)</f>
        <v>Não</v>
      </c>
      <c r="Y2059" s="87" t="str">
        <f>IF(IFERROR(VLOOKUP(CENSO[[#This Row],[NOME COMUM]],COMERCIAIS[],2, FALSE), "Não") &lt;&gt; "Não", "Sim", "Não")</f>
        <v>Sim</v>
      </c>
      <c r="Z2059" s="133">
        <f>CENSO[[#This Row],[g (m²)]]/SUM(AEEF[AEEF-UT])</f>
        <v>6.0817956338016449E-4</v>
      </c>
      <c r="AA2059" s="133">
        <f>CENSO[[#This Row],[v (m³)]]/SUM(AEEF[AEEF-UT])</f>
        <v>6.8116111098578411E-3</v>
      </c>
    </row>
    <row r="2060" spans="1:27" ht="14">
      <c r="A2060" s="86">
        <v>1</v>
      </c>
      <c r="B2060" s="86">
        <v>1</v>
      </c>
      <c r="C2060" s="63">
        <v>61</v>
      </c>
      <c r="D2060" s="63">
        <v>2059</v>
      </c>
      <c r="E2060" s="63" t="str">
        <f>VLOOKUP(CENSO[[#This Row],[NOME COMUM]],ESPECIES[],2,FALSE)</f>
        <v>Tachigali myrmecophila Ducke</v>
      </c>
      <c r="F2060" s="64" t="s">
        <v>14</v>
      </c>
      <c r="G2060" s="64">
        <v>238</v>
      </c>
      <c r="H2060" s="97">
        <f>CENSO[[#This Row],[CAP (cm)]]/PI()</f>
        <v>75.757752911742188</v>
      </c>
      <c r="I2060" s="64">
        <v>16</v>
      </c>
      <c r="J2060" s="96">
        <f>(PI()*(CENSO[[#This Row],[DAP (cm)]]^2))/40000</f>
        <v>0.45075862982486603</v>
      </c>
      <c r="K2060" s="96">
        <f>CENSO[[#This Row],[g (m²)]]*CENSO[[#This Row],[H (m)]]*0.7</f>
        <v>5.048496654038499</v>
      </c>
      <c r="L2060" s="64">
        <v>1</v>
      </c>
      <c r="M2060" s="65">
        <v>366742</v>
      </c>
      <c r="N2060" s="87">
        <v>9707420</v>
      </c>
      <c r="O2060" s="87" t="s">
        <v>1228</v>
      </c>
      <c r="P2060" s="87" t="str">
        <f>VLOOKUP(CENSO[[#This Row],[DAP (cm)]],CD[],2,TRUE)</f>
        <v>TORA</v>
      </c>
      <c r="Q2060" s="87" t="str">
        <f>VLOOKUP(CENSO[[#This Row],[DAP (cm)]],DD[],2,TRUE)</f>
        <v>70├ 80</v>
      </c>
      <c r="R2060" s="87" t="str" cm="1">
        <f t="array" ref="R2060">INDEX(_xlfn.TEXTSPLIT(CENSO[[#This Row],[NOME CIENTIFICO]]," "),1)</f>
        <v>Tachigali</v>
      </c>
      <c r="S2060" s="98" t="s">
        <v>1004</v>
      </c>
      <c r="T2060" s="87">
        <f>_xlfn.MINIFS(CENSO[DAP (cm)],CENSO[NOME CIENTIFICO],CENSO[[#This Row],[NOME CIENTIFICO]])</f>
        <v>39.152116000606256</v>
      </c>
      <c r="U20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60" s="87" t="str">
        <f>IF(CENSO[[#This Row],[DAP (cm)]]&lt;CENSO[[#This Row],[DMCE (cm)]],"DAP &lt; DMCE","DAP ≥ DMCE")</f>
        <v>DAP ≥ DMCE</v>
      </c>
      <c r="W2060" s="87" t="str">
        <f>IF(CENSO[[#This Row],[DAP (cm)]]&gt;200, "Superior", "Inferior")</f>
        <v>Inferior</v>
      </c>
      <c r="X2060" s="87" t="str">
        <f>VLOOKUP(CENSO[[#This Row],[NOME COMUM]],ESPECIES[],4,FALSE)</f>
        <v>Não</v>
      </c>
      <c r="Y2060" s="87" t="str">
        <f>IF(IFERROR(VLOOKUP(CENSO[[#This Row],[NOME COMUM]],COMERCIAIS[],2, FALSE), "Não") &lt;&gt; "Não", "Sim", "Não")</f>
        <v>Sim</v>
      </c>
      <c r="Z2060" s="133">
        <f>CENSO[[#This Row],[g (m²)]]/SUM(AEEF[AEEF-UT])</f>
        <v>7.886660833796395E-4</v>
      </c>
      <c r="AA2060" s="133">
        <f>CENSO[[#This Row],[v (m³)]]/SUM(AEEF[AEEF-UT])</f>
        <v>8.833060133851961E-3</v>
      </c>
    </row>
    <row r="2061" spans="1:27" ht="14">
      <c r="A2061" s="86">
        <v>1</v>
      </c>
      <c r="B2061" s="86">
        <v>1</v>
      </c>
      <c r="C2061" s="63">
        <v>61</v>
      </c>
      <c r="D2061" s="63">
        <v>2060</v>
      </c>
      <c r="E2061" s="63" t="str">
        <f>VLOOKUP(CENSO[[#This Row],[NOME COMUM]],ESPECIES[],2,FALSE)</f>
        <v>Aspidosperma carapanauba Pichon.</v>
      </c>
      <c r="F2061" s="64" t="s">
        <v>68</v>
      </c>
      <c r="G2061" s="64">
        <v>213</v>
      </c>
      <c r="H2061" s="97">
        <f>CENSO[[#This Row],[CAP (cm)]]/PI()</f>
        <v>67.800005757147417</v>
      </c>
      <c r="I2061" s="64">
        <v>12</v>
      </c>
      <c r="J2061" s="96">
        <f>(PI()*(CENSO[[#This Row],[DAP (cm)]]^2))/40000</f>
        <v>0.36103503065681003</v>
      </c>
      <c r="K2061" s="96">
        <f>CENSO[[#This Row],[g (m²)]]*CENSO[[#This Row],[H (m)]]*0.7</f>
        <v>3.0326942575172042</v>
      </c>
      <c r="L2061" s="64">
        <v>2</v>
      </c>
      <c r="M2061" s="65">
        <v>366732.59999999899</v>
      </c>
      <c r="N2061" s="87">
        <v>9707440.5</v>
      </c>
      <c r="O2061" s="87" t="s">
        <v>1227</v>
      </c>
      <c r="P2061" s="87" t="str">
        <f>VLOOKUP(CENSO[[#This Row],[DAP (cm)]],CD[],2,TRUE)</f>
        <v>TORA</v>
      </c>
      <c r="Q2061" s="87" t="str">
        <f>VLOOKUP(CENSO[[#This Row],[DAP (cm)]],DD[],2,TRUE)</f>
        <v>60├ 70</v>
      </c>
      <c r="R2061" s="87" t="str" cm="1">
        <f t="array" ref="R2061">INDEX(_xlfn.TEXTSPLIT(CENSO[[#This Row],[NOME CIENTIFICO]]," "),1)</f>
        <v>Aspidosperma</v>
      </c>
      <c r="S2061" s="98" t="s">
        <v>1004</v>
      </c>
      <c r="T2061" s="87">
        <f>_xlfn.MINIFS(CENSO[DAP (cm)],CENSO[NOME CIENTIFICO],CENSO[[#This Row],[NOME CIENTIFICO]])</f>
        <v>47.109863155201019</v>
      </c>
      <c r="U20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57.109863155201019</v>
      </c>
      <c r="V2061" s="87" t="str">
        <f>IF(CENSO[[#This Row],[DAP (cm)]]&lt;CENSO[[#This Row],[DMCE (cm)]],"DAP &lt; DMCE","DAP ≥ DMCE")</f>
        <v>DAP ≥ DMCE</v>
      </c>
      <c r="W2061" s="87" t="str">
        <f>IF(CENSO[[#This Row],[DAP (cm)]]&gt;200, "Superior", "Inferior")</f>
        <v>Inferior</v>
      </c>
      <c r="X2061" s="87" t="str">
        <f>VLOOKUP(CENSO[[#This Row],[NOME COMUM]],ESPECIES[],4,FALSE)</f>
        <v>Não</v>
      </c>
      <c r="Y2061" s="87" t="str">
        <f>IF(IFERROR(VLOOKUP(CENSO[[#This Row],[NOME COMUM]],COMERCIAIS[],2, FALSE), "Não") &lt;&gt; "Não", "Sim", "Não")</f>
        <v>Não</v>
      </c>
      <c r="Z2061" s="133">
        <f>CENSO[[#This Row],[g (m²)]]/SUM(AEEF[AEEF-UT])</f>
        <v>6.3168193518909092E-4</v>
      </c>
      <c r="AA2061" s="133">
        <f>CENSO[[#This Row],[v (m³)]]/SUM(AEEF[AEEF-UT])</f>
        <v>5.3061282555883632E-3</v>
      </c>
    </row>
    <row r="2062" spans="1:27" ht="14">
      <c r="A2062" s="86">
        <v>1</v>
      </c>
      <c r="B2062" s="86">
        <v>1</v>
      </c>
      <c r="C2062" s="63">
        <v>61</v>
      </c>
      <c r="D2062" s="63">
        <v>2061</v>
      </c>
      <c r="E2062" s="63" t="str">
        <f>VLOOKUP(CENSO[[#This Row],[NOME COMUM]],ESPECIES[],2,FALSE)</f>
        <v>Parahancornia amapa (Huber ) Ducke</v>
      </c>
      <c r="F2062" s="64" t="s">
        <v>15</v>
      </c>
      <c r="G2062" s="64">
        <v>140</v>
      </c>
      <c r="H2062" s="97">
        <f>CENSO[[#This Row],[CAP (cm)]]/PI()</f>
        <v>44.563384065730695</v>
      </c>
      <c r="I2062" s="64">
        <v>12</v>
      </c>
      <c r="J2062" s="96">
        <f>(PI()*(CENSO[[#This Row],[DAP (cm)]]^2))/40000</f>
        <v>0.15597184423005742</v>
      </c>
      <c r="K2062" s="96">
        <f>CENSO[[#This Row],[g (m²)]]*CENSO[[#This Row],[H (m)]]*0.7</f>
        <v>1.3101634915324822</v>
      </c>
      <c r="L2062" s="64">
        <v>1</v>
      </c>
      <c r="M2062" s="65">
        <v>366725.4</v>
      </c>
      <c r="N2062" s="87">
        <v>9707459.9000000004</v>
      </c>
      <c r="O2062" s="98" t="s">
        <v>1225</v>
      </c>
      <c r="P2062" s="87" t="str">
        <f>VLOOKUP(CENSO[[#This Row],[DAP (cm)]],CD[],2,TRUE)</f>
        <v>TORETE</v>
      </c>
      <c r="Q2062" s="87" t="str">
        <f>VLOOKUP(CENSO[[#This Row],[DAP (cm)]],DD[],2,TRUE)</f>
        <v>40├ 50</v>
      </c>
      <c r="R2062" s="87" t="str" cm="1">
        <f t="array" ref="R2062">INDEX(_xlfn.TEXTSPLIT(CENSO[[#This Row],[NOME CIENTIFICO]]," "),1)</f>
        <v>Parahancornia</v>
      </c>
      <c r="S2062" s="98" t="s">
        <v>1004</v>
      </c>
      <c r="T2062" s="87">
        <f>_xlfn.MINIFS(CENSO[DAP (cm)],CENSO[NOME CIENTIFICO],CENSO[[#This Row],[NOME CIENTIFICO]])</f>
        <v>39.788735772973837</v>
      </c>
      <c r="U20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62" s="87" t="str">
        <f>IF(CENSO[[#This Row],[DAP (cm)]]&lt;CENSO[[#This Row],[DMCE (cm)]],"DAP &lt; DMCE","DAP ≥ DMCE")</f>
        <v>DAP &lt; DMCE</v>
      </c>
      <c r="W2062" s="87" t="str">
        <f>IF(CENSO[[#This Row],[DAP (cm)]]&gt;200, "Superior", "Inferior")</f>
        <v>Inferior</v>
      </c>
      <c r="X2062" s="87" t="str">
        <f>VLOOKUP(CENSO[[#This Row],[NOME COMUM]],ESPECIES[],4,FALSE)</f>
        <v>Não</v>
      </c>
      <c r="Y2062" s="87" t="str">
        <f>IF(IFERROR(VLOOKUP(CENSO[[#This Row],[NOME COMUM]],COMERCIAIS[],2, FALSE), "Não") &lt;&gt; "Não", "Sim", "Não")</f>
        <v>Não</v>
      </c>
      <c r="Z2062" s="133">
        <f>CENSO[[#This Row],[g (m²)]]/SUM(AEEF[AEEF-UT])</f>
        <v>2.7289483853966759E-4</v>
      </c>
      <c r="AA2062" s="133">
        <f>CENSO[[#This Row],[v (m³)]]/SUM(AEEF[AEEF-UT])</f>
        <v>2.2923166437332078E-3</v>
      </c>
    </row>
    <row r="2063" spans="1:27" ht="14">
      <c r="A2063" s="86">
        <v>1</v>
      </c>
      <c r="B2063" s="86">
        <v>1</v>
      </c>
      <c r="C2063" s="63">
        <v>61</v>
      </c>
      <c r="D2063" s="63">
        <v>2062</v>
      </c>
      <c r="E2063" s="63" t="str">
        <f>VLOOKUP(CENSO[[#This Row],[NOME COMUM]],ESPECIES[],2,FALSE)</f>
        <v>Lecythis chartacea O.Berg</v>
      </c>
      <c r="F2063" s="64" t="s">
        <v>31</v>
      </c>
      <c r="G2063" s="64">
        <v>158</v>
      </c>
      <c r="H2063" s="97">
        <f>CENSO[[#This Row],[CAP (cm)]]/PI()</f>
        <v>50.292962017038931</v>
      </c>
      <c r="I2063" s="64">
        <v>18</v>
      </c>
      <c r="J2063" s="96">
        <f>(PI()*(CENSO[[#This Row],[DAP (cm)]]^2))/40000</f>
        <v>0.19865719996730383</v>
      </c>
      <c r="K2063" s="96">
        <f>CENSO[[#This Row],[g (m²)]]*CENSO[[#This Row],[H (m)]]*0.7</f>
        <v>2.503080719588028</v>
      </c>
      <c r="L2063" s="64">
        <v>1</v>
      </c>
      <c r="M2063" s="65">
        <v>366723.9</v>
      </c>
      <c r="N2063" s="87">
        <v>9707461.1999999899</v>
      </c>
      <c r="O2063" s="87" t="s">
        <v>1228</v>
      </c>
      <c r="P2063" s="87" t="str">
        <f>VLOOKUP(CENSO[[#This Row],[DAP (cm)]],CD[],2,TRUE)</f>
        <v>TORA</v>
      </c>
      <c r="Q2063" s="87" t="str">
        <f>VLOOKUP(CENSO[[#This Row],[DAP (cm)]],DD[],2,TRUE)</f>
        <v>50├ 60</v>
      </c>
      <c r="R2063" s="87" t="str" cm="1">
        <f t="array" ref="R2063">INDEX(_xlfn.TEXTSPLIT(CENSO[[#This Row],[NOME CIENTIFICO]]," "),1)</f>
        <v>Lecythis</v>
      </c>
      <c r="S2063" s="98" t="s">
        <v>1004</v>
      </c>
      <c r="T2063" s="87">
        <f>_xlfn.MINIFS(CENSO[DAP (cm)],CENSO[NOME CIENTIFICO],CENSO[[#This Row],[NOME CIENTIFICO]])</f>
        <v>38.833806114422465</v>
      </c>
      <c r="U20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63" s="87" t="str">
        <f>IF(CENSO[[#This Row],[DAP (cm)]]&lt;CENSO[[#This Row],[DMCE (cm)]],"DAP &lt; DMCE","DAP ≥ DMCE")</f>
        <v>DAP ≥ DMCE</v>
      </c>
      <c r="W2063" s="87" t="str">
        <f>IF(CENSO[[#This Row],[DAP (cm)]]&gt;200, "Superior", "Inferior")</f>
        <v>Inferior</v>
      </c>
      <c r="X2063" s="87" t="str">
        <f>VLOOKUP(CENSO[[#This Row],[NOME COMUM]],ESPECIES[],4,FALSE)</f>
        <v>Não</v>
      </c>
      <c r="Y2063" s="87" t="str">
        <f>IF(IFERROR(VLOOKUP(CENSO[[#This Row],[NOME COMUM]],COMERCIAIS[],2, FALSE), "Não") &lt;&gt; "Não", "Sim", "Não")</f>
        <v>Sim</v>
      </c>
      <c r="Z2063" s="133">
        <f>CENSO[[#This Row],[g (m²)]]/SUM(AEEF[AEEF-UT])</f>
        <v>3.4757891578082983E-4</v>
      </c>
      <c r="AA2063" s="133">
        <f>CENSO[[#This Row],[v (m³)]]/SUM(AEEF[AEEF-UT])</f>
        <v>4.3794943388384558E-3</v>
      </c>
    </row>
    <row r="2064" spans="1:27" ht="14">
      <c r="A2064" s="86">
        <v>1</v>
      </c>
      <c r="B2064" s="86">
        <v>1</v>
      </c>
      <c r="C2064" s="63">
        <v>61</v>
      </c>
      <c r="D2064" s="63">
        <v>2063</v>
      </c>
      <c r="E2064" s="63" t="str">
        <f>VLOOKUP(CENSO[[#This Row],[NOME COMUM]],ESPECIES[],2,FALSE)</f>
        <v>Vatairea fusca Ducke</v>
      </c>
      <c r="F2064" s="64" t="s">
        <v>50</v>
      </c>
      <c r="G2064" s="64">
        <v>167</v>
      </c>
      <c r="H2064" s="97">
        <f>CENSO[[#This Row],[CAP (cm)]]/PI()</f>
        <v>53.157750992693046</v>
      </c>
      <c r="I2064" s="64">
        <v>18</v>
      </c>
      <c r="J2064" s="96">
        <f>(PI()*(CENSO[[#This Row],[DAP (cm)]]^2))/40000</f>
        <v>0.2219336103944935</v>
      </c>
      <c r="K2064" s="96">
        <f>CENSO[[#This Row],[g (m²)]]*CENSO[[#This Row],[H (m)]]*0.7</f>
        <v>2.7963634909706179</v>
      </c>
      <c r="L2064" s="64">
        <v>1</v>
      </c>
      <c r="M2064" s="65">
        <v>366618.4</v>
      </c>
      <c r="N2064" s="87">
        <v>9707560.8000000007</v>
      </c>
      <c r="O2064" s="98" t="s">
        <v>1225</v>
      </c>
      <c r="P2064" s="87" t="str">
        <f>VLOOKUP(CENSO[[#This Row],[DAP (cm)]],CD[],2,TRUE)</f>
        <v>TORA</v>
      </c>
      <c r="Q2064" s="87" t="str">
        <f>VLOOKUP(CENSO[[#This Row],[DAP (cm)]],DD[],2,TRUE)</f>
        <v>50├ 60</v>
      </c>
      <c r="R2064" s="87" t="str" cm="1">
        <f t="array" ref="R2064">INDEX(_xlfn.TEXTSPLIT(CENSO[[#This Row],[NOME CIENTIFICO]]," "),1)</f>
        <v>Vatairea</v>
      </c>
      <c r="S2064" s="98" t="s">
        <v>1004</v>
      </c>
      <c r="T2064" s="87">
        <f>_xlfn.MINIFS(CENSO[DAP (cm)],CENSO[NOME CIENTIFICO],CENSO[[#This Row],[NOME CIENTIFICO]])</f>
        <v>50.929581789406512</v>
      </c>
      <c r="U20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60.929581789406512</v>
      </c>
      <c r="V2064" s="87" t="str">
        <f>IF(CENSO[[#This Row],[DAP (cm)]]&lt;CENSO[[#This Row],[DMCE (cm)]],"DAP &lt; DMCE","DAP ≥ DMCE")</f>
        <v>DAP &lt; DMCE</v>
      </c>
      <c r="W2064" s="87" t="str">
        <f>IF(CENSO[[#This Row],[DAP (cm)]]&gt;200, "Superior", "Inferior")</f>
        <v>Inferior</v>
      </c>
      <c r="X2064" s="87" t="str">
        <f>VLOOKUP(CENSO[[#This Row],[NOME COMUM]],ESPECIES[],4,FALSE)</f>
        <v>Não</v>
      </c>
      <c r="Y2064" s="87" t="str">
        <f>IF(IFERROR(VLOOKUP(CENSO[[#This Row],[NOME COMUM]],COMERCIAIS[],2, FALSE), "Não") &lt;&gt; "Não", "Sim", "Não")</f>
        <v>Não</v>
      </c>
      <c r="Z2064" s="133">
        <f>CENSO[[#This Row],[g (m²)]]/SUM(AEEF[AEEF-UT])</f>
        <v>3.8830429347106078E-4</v>
      </c>
      <c r="AA2064" s="133">
        <f>CENSO[[#This Row],[v (m³)]]/SUM(AEEF[AEEF-UT])</f>
        <v>4.8926340977353657E-3</v>
      </c>
    </row>
    <row r="2065" spans="1:27" ht="14">
      <c r="A2065" s="86">
        <v>1</v>
      </c>
      <c r="B2065" s="86">
        <v>1</v>
      </c>
      <c r="C2065" s="63">
        <v>61</v>
      </c>
      <c r="D2065" s="63">
        <v>2064</v>
      </c>
      <c r="E2065" s="63" t="str">
        <f>VLOOKUP(CENSO[[#This Row],[NOME COMUM]],ESPECIES[],2,FALSE)</f>
        <v>Enterolobium contortisiliquum (Vell.) Morong</v>
      </c>
      <c r="F2065" s="64" t="s">
        <v>45</v>
      </c>
      <c r="G2065" s="64">
        <v>198</v>
      </c>
      <c r="H2065" s="97">
        <f>CENSO[[#This Row],[CAP (cm)]]/PI()</f>
        <v>63.025357464390552</v>
      </c>
      <c r="I2065" s="64">
        <v>16</v>
      </c>
      <c r="J2065" s="96">
        <f>(PI()*(CENSO[[#This Row],[DAP (cm)]]^2))/40000</f>
        <v>0.3119755194487332</v>
      </c>
      <c r="K2065" s="96">
        <f>CENSO[[#This Row],[g (m²)]]*CENSO[[#This Row],[H (m)]]*0.7</f>
        <v>3.4941258178258114</v>
      </c>
      <c r="L2065" s="64">
        <v>1</v>
      </c>
      <c r="M2065" s="65">
        <v>366601.799999999</v>
      </c>
      <c r="N2065" s="87">
        <v>9707554</v>
      </c>
      <c r="O2065" s="87" t="s">
        <v>1228</v>
      </c>
      <c r="P2065" s="87" t="str">
        <f>VLOOKUP(CENSO[[#This Row],[DAP (cm)]],CD[],2,TRUE)</f>
        <v>TORA</v>
      </c>
      <c r="Q2065" s="87" t="str">
        <f>VLOOKUP(CENSO[[#This Row],[DAP (cm)]],DD[],2,TRUE)</f>
        <v>60├ 70</v>
      </c>
      <c r="R2065" s="87" t="str" cm="1">
        <f t="array" ref="R2065">INDEX(_xlfn.TEXTSPLIT(CENSO[[#This Row],[NOME CIENTIFICO]]," "),1)</f>
        <v>Enterolobium</v>
      </c>
      <c r="S2065" s="98" t="s">
        <v>1004</v>
      </c>
      <c r="T2065" s="87">
        <f>_xlfn.MINIFS(CENSO[DAP (cm)],CENSO[NOME CIENTIFICO],CENSO[[#This Row],[NOME CIENTIFICO]])</f>
        <v>42.971834634811742</v>
      </c>
      <c r="U20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2065" s="87" t="str">
        <f>IF(CENSO[[#This Row],[DAP (cm)]]&lt;CENSO[[#This Row],[DMCE (cm)]],"DAP &lt; DMCE","DAP ≥ DMCE")</f>
        <v>DAP ≥ DMCE</v>
      </c>
      <c r="W2065" s="87" t="str">
        <f>IF(CENSO[[#This Row],[DAP (cm)]]&gt;200, "Superior", "Inferior")</f>
        <v>Inferior</v>
      </c>
      <c r="X2065" s="87" t="str">
        <f>VLOOKUP(CENSO[[#This Row],[NOME COMUM]],ESPECIES[],4,FALSE)</f>
        <v>Não</v>
      </c>
      <c r="Y2065" s="87" t="str">
        <f>IF(IFERROR(VLOOKUP(CENSO[[#This Row],[NOME COMUM]],COMERCIAIS[],2, FALSE), "Não") &lt;&gt; "Não", "Sim", "Não")</f>
        <v>Sim</v>
      </c>
      <c r="Z2065" s="133">
        <f>CENSO[[#This Row],[g (m²)]]/SUM(AEEF[AEEF-UT])</f>
        <v>5.4584536990352696E-4</v>
      </c>
      <c r="AA2065" s="133">
        <f>CENSO[[#This Row],[v (m³)]]/SUM(AEEF[AEEF-UT])</f>
        <v>6.1134681429195013E-3</v>
      </c>
    </row>
    <row r="2066" spans="1:27" ht="14">
      <c r="A2066" s="86">
        <v>1</v>
      </c>
      <c r="B2066" s="86">
        <v>1</v>
      </c>
      <c r="C2066" s="63">
        <v>61</v>
      </c>
      <c r="D2066" s="63">
        <v>2065</v>
      </c>
      <c r="E2066" s="63" t="str">
        <f>VLOOKUP(CENSO[[#This Row],[NOME COMUM]],ESPECIES[],2,FALSE)</f>
        <v>Handroanthus serratifolius</v>
      </c>
      <c r="F2066" s="64" t="s">
        <v>101</v>
      </c>
      <c r="G2066" s="64">
        <v>246</v>
      </c>
      <c r="H2066" s="97">
        <f>CENSO[[#This Row],[CAP (cm)]]/PI()</f>
        <v>78.304232001212512</v>
      </c>
      <c r="I2066" s="64">
        <v>24</v>
      </c>
      <c r="J2066" s="96">
        <f>(PI()*(CENSO[[#This Row],[DAP (cm)]]^2))/40000</f>
        <v>0.48157102680745695</v>
      </c>
      <c r="K2066" s="96">
        <f>CENSO[[#This Row],[g (m²)]]*CENSO[[#This Row],[H (m)]]*0.7</f>
        <v>8.0903932503652758</v>
      </c>
      <c r="L2066" s="64">
        <v>1</v>
      </c>
      <c r="M2066" s="65">
        <v>366587.4</v>
      </c>
      <c r="N2066" s="87">
        <v>9707546.6999999899</v>
      </c>
      <c r="O2066" s="87" t="s">
        <v>1227</v>
      </c>
      <c r="P2066" s="87" t="str">
        <f>VLOOKUP(CENSO[[#This Row],[DAP (cm)]],CD[],2,TRUE)</f>
        <v>TORA</v>
      </c>
      <c r="Q2066" s="87" t="str">
        <f>VLOOKUP(CENSO[[#This Row],[DAP (cm)]],DD[],2,TRUE)</f>
        <v>70├ 80</v>
      </c>
      <c r="R2066" s="87" t="str" cm="1">
        <f t="array" ref="R2066">INDEX(_xlfn.TEXTSPLIT(CENSO[[#This Row],[NOME CIENTIFICO]]," "),1)</f>
        <v>Handroanthus</v>
      </c>
      <c r="S2066" s="98" t="s">
        <v>1004</v>
      </c>
      <c r="T2066" s="87">
        <f>_xlfn.MINIFS(CENSO[DAP (cm)],CENSO[NOME CIENTIFICO],CENSO[[#This Row],[NOME CIENTIFICO]])</f>
        <v>49.656342244671343</v>
      </c>
      <c r="U20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70</v>
      </c>
      <c r="V2066" s="87" t="str">
        <f>IF(CENSO[[#This Row],[DAP (cm)]]&lt;CENSO[[#This Row],[DMCE (cm)]],"DAP &lt; DMCE","DAP ≥ DMCE")</f>
        <v>DAP ≥ DMCE</v>
      </c>
      <c r="W2066" s="87" t="str">
        <f>IF(CENSO[[#This Row],[DAP (cm)]]&gt;200, "Superior", "Inferior")</f>
        <v>Inferior</v>
      </c>
      <c r="X2066" s="87" t="str">
        <f>VLOOKUP(CENSO[[#This Row],[NOME COMUM]],ESPECIES[],4,FALSE)</f>
        <v>Vulneravel</v>
      </c>
      <c r="Y2066" s="87" t="str">
        <f>IF(IFERROR(VLOOKUP(CENSO[[#This Row],[NOME COMUM]],COMERCIAIS[],2, FALSE), "Não") &lt;&gt; "Não", "Sim", "Não")</f>
        <v>Não</v>
      </c>
      <c r="Z2066" s="133">
        <f>CENSO[[#This Row],[g (m²)]]/SUM(AEEF[AEEF-UT])</f>
        <v>8.4257673719727181E-4</v>
      </c>
      <c r="AA2066" s="133">
        <f>CENSO[[#This Row],[v (m³)]]/SUM(AEEF[AEEF-UT])</f>
        <v>1.4155289184914164E-2</v>
      </c>
    </row>
    <row r="2067" spans="1:27" ht="14">
      <c r="A2067" s="86">
        <v>1</v>
      </c>
      <c r="B2067" s="86">
        <v>1</v>
      </c>
      <c r="C2067" s="63">
        <v>61</v>
      </c>
      <c r="D2067" s="63">
        <v>2066</v>
      </c>
      <c r="E2067" s="63" t="str">
        <f>VLOOKUP(CENSO[[#This Row],[NOME COMUM]],ESPECIES[],2,FALSE)</f>
        <v>Couratari guianensis Aubl.</v>
      </c>
      <c r="F2067" s="64" t="s">
        <v>6</v>
      </c>
      <c r="G2067" s="64">
        <v>243</v>
      </c>
      <c r="H2067" s="97">
        <f>CENSO[[#This Row],[CAP (cm)]]/PI()</f>
        <v>77.349302342661133</v>
      </c>
      <c r="I2067" s="64">
        <v>23</v>
      </c>
      <c r="J2067" s="96">
        <f>(PI()*(CENSO[[#This Row],[DAP (cm)]]^2))/40000</f>
        <v>0.46989701173166643</v>
      </c>
      <c r="K2067" s="96">
        <f>CENSO[[#This Row],[g (m²)]]*CENSO[[#This Row],[H (m)]]*0.7</f>
        <v>7.5653418888798285</v>
      </c>
      <c r="L2067" s="64">
        <v>1</v>
      </c>
      <c r="M2067" s="65">
        <v>366586.09999999899</v>
      </c>
      <c r="N2067" s="87">
        <v>9707545.0999999903</v>
      </c>
      <c r="O2067" s="87" t="s">
        <v>1228</v>
      </c>
      <c r="P2067" s="87" t="str">
        <f>VLOOKUP(CENSO[[#This Row],[DAP (cm)]],CD[],2,TRUE)</f>
        <v>TORA</v>
      </c>
      <c r="Q2067" s="87" t="str">
        <f>VLOOKUP(CENSO[[#This Row],[DAP (cm)]],DD[],2,TRUE)</f>
        <v>70├ 80</v>
      </c>
      <c r="R2067" s="87" t="str" cm="1">
        <f t="array" ref="R2067">INDEX(_xlfn.TEXTSPLIT(CENSO[[#This Row],[NOME CIENTIFICO]]," "),1)</f>
        <v>Couratari</v>
      </c>
      <c r="S2067" s="98" t="s">
        <v>1004</v>
      </c>
      <c r="T2067" s="87">
        <f>_xlfn.MINIFS(CENSO[DAP (cm)],CENSO[NOME CIENTIFICO],CENSO[[#This Row],[NOME CIENTIFICO]])</f>
        <v>38.833806114422465</v>
      </c>
      <c r="U20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67" s="87" t="str">
        <f>IF(CENSO[[#This Row],[DAP (cm)]]&lt;CENSO[[#This Row],[DMCE (cm)]],"DAP &lt; DMCE","DAP ≥ DMCE")</f>
        <v>DAP ≥ DMCE</v>
      </c>
      <c r="W2067" s="87" t="str">
        <f>IF(CENSO[[#This Row],[DAP (cm)]]&gt;200, "Superior", "Inferior")</f>
        <v>Inferior</v>
      </c>
      <c r="X2067" s="87" t="str">
        <f>VLOOKUP(CENSO[[#This Row],[NOME COMUM]],ESPECIES[],4,FALSE)</f>
        <v>Não</v>
      </c>
      <c r="Y2067" s="87" t="str">
        <f>IF(IFERROR(VLOOKUP(CENSO[[#This Row],[NOME COMUM]],COMERCIAIS[],2, FALSE), "Não") &lt;&gt; "Não", "Sim", "Não")</f>
        <v>Sim</v>
      </c>
      <c r="Z2067" s="133">
        <f>CENSO[[#This Row],[g (m²)]]/SUM(AEEF[AEEF-UT])</f>
        <v>8.2215139392494054E-4</v>
      </c>
      <c r="AA2067" s="133">
        <f>CENSO[[#This Row],[v (m³)]]/SUM(AEEF[AEEF-UT])</f>
        <v>1.3236637442191541E-2</v>
      </c>
    </row>
    <row r="2068" spans="1:27" ht="14">
      <c r="A2068" s="86">
        <v>1</v>
      </c>
      <c r="B2068" s="86">
        <v>1</v>
      </c>
      <c r="C2068" s="63">
        <v>61</v>
      </c>
      <c r="D2068" s="63">
        <v>2067</v>
      </c>
      <c r="E2068" s="63" t="str">
        <f>VLOOKUP(CENSO[[#This Row],[NOME COMUM]],ESPECIES[],2,FALSE)</f>
        <v>Vatairea fusca Ducke</v>
      </c>
      <c r="F2068" s="64" t="s">
        <v>50</v>
      </c>
      <c r="G2068" s="64">
        <v>360</v>
      </c>
      <c r="H2068" s="97">
        <f>CENSO[[#This Row],[CAP (cm)]]/PI()</f>
        <v>114.59155902616465</v>
      </c>
      <c r="I2068" s="64">
        <v>25</v>
      </c>
      <c r="J2068" s="96">
        <f>(PI()*(CENSO[[#This Row],[DAP (cm)]]^2))/40000</f>
        <v>1.0313240312354819</v>
      </c>
      <c r="K2068" s="96">
        <f>CENSO[[#This Row],[g (m²)]]*CENSO[[#This Row],[H (m)]]*0.7</f>
        <v>18.048170546620931</v>
      </c>
      <c r="L2068" s="64">
        <v>1</v>
      </c>
      <c r="M2068" s="65">
        <v>366582.9</v>
      </c>
      <c r="N2068" s="87">
        <v>9707557.4000000004</v>
      </c>
      <c r="O2068" s="87" t="s">
        <v>1227</v>
      </c>
      <c r="P2068" s="87" t="str">
        <f>VLOOKUP(CENSO[[#This Row],[DAP (cm)]],CD[],2,TRUE)</f>
        <v>TORA</v>
      </c>
      <c r="Q2068" s="87" t="str">
        <f>VLOOKUP(CENSO[[#This Row],[DAP (cm)]],DD[],2,TRUE)</f>
        <v>110├ 120</v>
      </c>
      <c r="R2068" s="87" t="str" cm="1">
        <f t="array" ref="R2068">INDEX(_xlfn.TEXTSPLIT(CENSO[[#This Row],[NOME CIENTIFICO]]," "),1)</f>
        <v>Vatairea</v>
      </c>
      <c r="S2068" s="98" t="s">
        <v>1004</v>
      </c>
      <c r="T2068" s="87">
        <f>_xlfn.MINIFS(CENSO[DAP (cm)],CENSO[NOME CIENTIFICO],CENSO[[#This Row],[NOME CIENTIFICO]])</f>
        <v>50.929581789406512</v>
      </c>
      <c r="U20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60.929581789406512</v>
      </c>
      <c r="V2068" s="87" t="str">
        <f>IF(CENSO[[#This Row],[DAP (cm)]]&lt;CENSO[[#This Row],[DMCE (cm)]],"DAP &lt; DMCE","DAP ≥ DMCE")</f>
        <v>DAP ≥ DMCE</v>
      </c>
      <c r="W2068" s="87" t="str">
        <f>IF(CENSO[[#This Row],[DAP (cm)]]&gt;200, "Superior", "Inferior")</f>
        <v>Inferior</v>
      </c>
      <c r="X2068" s="87" t="str">
        <f>VLOOKUP(CENSO[[#This Row],[NOME COMUM]],ESPECIES[],4,FALSE)</f>
        <v>Não</v>
      </c>
      <c r="Y2068" s="87" t="str">
        <f>IF(IFERROR(VLOOKUP(CENSO[[#This Row],[NOME COMUM]],COMERCIAIS[],2, FALSE), "Não") &lt;&gt; "Não", "Sim", "Não")</f>
        <v>Não</v>
      </c>
      <c r="Z2068" s="133">
        <f>CENSO[[#This Row],[g (m²)]]/SUM(AEEF[AEEF-UT])</f>
        <v>1.8044475038133125E-3</v>
      </c>
      <c r="AA2068" s="133">
        <f>CENSO[[#This Row],[v (m³)]]/SUM(AEEF[AEEF-UT])</f>
        <v>3.1577831316732967E-2</v>
      </c>
    </row>
    <row r="2069" spans="1:27" ht="14">
      <c r="A2069" s="86">
        <v>1</v>
      </c>
      <c r="B2069" s="86">
        <v>1</v>
      </c>
      <c r="C2069" s="63">
        <v>61</v>
      </c>
      <c r="D2069" s="63">
        <v>2068</v>
      </c>
      <c r="E2069" s="63" t="str">
        <f>VLOOKUP(CENSO[[#This Row],[NOME COMUM]],ESPECIES[],2,FALSE)</f>
        <v>Tachigali myrmecophila Ducke</v>
      </c>
      <c r="F2069" s="64" t="s">
        <v>14</v>
      </c>
      <c r="G2069" s="64">
        <v>320</v>
      </c>
      <c r="H2069" s="97">
        <f>CENSO[[#This Row],[CAP (cm)]]/PI()</f>
        <v>101.85916357881302</v>
      </c>
      <c r="I2069" s="64">
        <v>18</v>
      </c>
      <c r="J2069" s="96">
        <f>(PI()*(CENSO[[#This Row],[DAP (cm)]]^2))/40000</f>
        <v>0.81487330863050433</v>
      </c>
      <c r="K2069" s="96">
        <f>CENSO[[#This Row],[g (m²)]]*CENSO[[#This Row],[H (m)]]*0.7</f>
        <v>10.267403688744354</v>
      </c>
      <c r="L2069" s="64">
        <v>1</v>
      </c>
      <c r="M2069" s="65">
        <v>366568.299999999</v>
      </c>
      <c r="N2069" s="87">
        <v>9707559.5999999903</v>
      </c>
      <c r="O2069" s="87" t="s">
        <v>1228</v>
      </c>
      <c r="P2069" s="87" t="str">
        <f>VLOOKUP(CENSO[[#This Row],[DAP (cm)]],CD[],2,TRUE)</f>
        <v>TORA</v>
      </c>
      <c r="Q2069" s="87" t="str">
        <f>VLOOKUP(CENSO[[#This Row],[DAP (cm)]],DD[],2,TRUE)</f>
        <v>100├ 110</v>
      </c>
      <c r="R2069" s="87" t="str" cm="1">
        <f t="array" ref="R2069">INDEX(_xlfn.TEXTSPLIT(CENSO[[#This Row],[NOME CIENTIFICO]]," "),1)</f>
        <v>Tachigali</v>
      </c>
      <c r="S2069" s="98" t="s">
        <v>1004</v>
      </c>
      <c r="T2069" s="87">
        <f>_xlfn.MINIFS(CENSO[DAP (cm)],CENSO[NOME CIENTIFICO],CENSO[[#This Row],[NOME CIENTIFICO]])</f>
        <v>39.152116000606256</v>
      </c>
      <c r="U20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69" s="87" t="str">
        <f>IF(CENSO[[#This Row],[DAP (cm)]]&lt;CENSO[[#This Row],[DMCE (cm)]],"DAP &lt; DMCE","DAP ≥ DMCE")</f>
        <v>DAP ≥ DMCE</v>
      </c>
      <c r="W2069" s="87" t="str">
        <f>IF(CENSO[[#This Row],[DAP (cm)]]&gt;200, "Superior", "Inferior")</f>
        <v>Inferior</v>
      </c>
      <c r="X2069" s="87" t="str">
        <f>VLOOKUP(CENSO[[#This Row],[NOME COMUM]],ESPECIES[],4,FALSE)</f>
        <v>Não</v>
      </c>
      <c r="Y2069" s="87" t="str">
        <f>IF(IFERROR(VLOOKUP(CENSO[[#This Row],[NOME COMUM]],COMERCIAIS[],2, FALSE), "Não") &lt;&gt; "Não", "Sim", "Não")</f>
        <v>Sim</v>
      </c>
      <c r="Z2069" s="133">
        <f>CENSO[[#This Row],[g (m²)]]/SUM(AEEF[AEEF-UT])</f>
        <v>1.4257362993092843E-3</v>
      </c>
      <c r="AA2069" s="133">
        <f>CENSO[[#This Row],[v (m³)]]/SUM(AEEF[AEEF-UT])</f>
        <v>1.796427737129698E-2</v>
      </c>
    </row>
    <row r="2070" spans="1:27" ht="14">
      <c r="A2070" s="86">
        <v>1</v>
      </c>
      <c r="B2070" s="86">
        <v>1</v>
      </c>
      <c r="C2070" s="63">
        <v>61</v>
      </c>
      <c r="D2070" s="63">
        <v>2069</v>
      </c>
      <c r="E2070" s="63" t="str">
        <f>VLOOKUP(CENSO[[#This Row],[NOME COMUM]],ESPECIES[],2,FALSE)</f>
        <v>Couratari guianensis Aubl.</v>
      </c>
      <c r="F2070" s="64" t="s">
        <v>6</v>
      </c>
      <c r="G2070" s="64">
        <v>163</v>
      </c>
      <c r="H2070" s="97">
        <f>CENSO[[#This Row],[CAP (cm)]]/PI()</f>
        <v>51.884511447957884</v>
      </c>
      <c r="I2070" s="64">
        <v>17</v>
      </c>
      <c r="J2070" s="96">
        <f>(PI()*(CENSO[[#This Row],[DAP (cm)]]^2))/40000</f>
        <v>0.21142938415042836</v>
      </c>
      <c r="K2070" s="96">
        <f>CENSO[[#This Row],[g (m²)]]*CENSO[[#This Row],[H (m)]]*0.7</f>
        <v>2.5160096713900972</v>
      </c>
      <c r="L2070" s="64">
        <v>1</v>
      </c>
      <c r="M2070" s="65">
        <v>366564.9</v>
      </c>
      <c r="N2070" s="87">
        <v>9707566.6999999899</v>
      </c>
      <c r="O2070" s="87" t="s">
        <v>1228</v>
      </c>
      <c r="P2070" s="87" t="str">
        <f>VLOOKUP(CENSO[[#This Row],[DAP (cm)]],CD[],2,TRUE)</f>
        <v>TORA</v>
      </c>
      <c r="Q2070" s="87" t="str">
        <f>VLOOKUP(CENSO[[#This Row],[DAP (cm)]],DD[],2,TRUE)</f>
        <v>50├ 60</v>
      </c>
      <c r="R2070" s="87" t="str" cm="1">
        <f t="array" ref="R2070">INDEX(_xlfn.TEXTSPLIT(CENSO[[#This Row],[NOME CIENTIFICO]]," "),1)</f>
        <v>Couratari</v>
      </c>
      <c r="S2070" s="98" t="s">
        <v>1004</v>
      </c>
      <c r="T2070" s="87">
        <f>_xlfn.MINIFS(CENSO[DAP (cm)],CENSO[NOME CIENTIFICO],CENSO[[#This Row],[NOME CIENTIFICO]])</f>
        <v>38.833806114422465</v>
      </c>
      <c r="U20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70" s="87" t="str">
        <f>IF(CENSO[[#This Row],[DAP (cm)]]&lt;CENSO[[#This Row],[DMCE (cm)]],"DAP &lt; DMCE","DAP ≥ DMCE")</f>
        <v>DAP ≥ DMCE</v>
      </c>
      <c r="W2070" s="87" t="str">
        <f>IF(CENSO[[#This Row],[DAP (cm)]]&gt;200, "Superior", "Inferior")</f>
        <v>Inferior</v>
      </c>
      <c r="X2070" s="87" t="str">
        <f>VLOOKUP(CENSO[[#This Row],[NOME COMUM]],ESPECIES[],4,FALSE)</f>
        <v>Não</v>
      </c>
      <c r="Y2070" s="87" t="str">
        <f>IF(IFERROR(VLOOKUP(CENSO[[#This Row],[NOME COMUM]],COMERCIAIS[],2, FALSE), "Não") &lt;&gt; "Não", "Sim", "Não")</f>
        <v>Sim</v>
      </c>
      <c r="Z2070" s="133">
        <f>CENSO[[#This Row],[g (m²)]]/SUM(AEEF[AEEF-UT])</f>
        <v>3.69925661487777E-4</v>
      </c>
      <c r="AA2070" s="133">
        <f>CENSO[[#This Row],[v (m³)]]/SUM(AEEF[AEEF-UT])</f>
        <v>4.4021153717045455E-3</v>
      </c>
    </row>
    <row r="2071" spans="1:27" ht="14">
      <c r="A2071" s="86">
        <v>1</v>
      </c>
      <c r="B2071" s="86">
        <v>1</v>
      </c>
      <c r="C2071" s="63">
        <v>61</v>
      </c>
      <c r="D2071" s="63">
        <v>2070</v>
      </c>
      <c r="E2071" s="63" t="str">
        <f>VLOOKUP(CENSO[[#This Row],[NOME COMUM]],ESPECIES[],2,FALSE)</f>
        <v>Qualea dichotoma (Mart.) Warm. ex Wille</v>
      </c>
      <c r="F2071" s="64" t="s">
        <v>55</v>
      </c>
      <c r="G2071" s="64">
        <v>187</v>
      </c>
      <c r="H2071" s="97">
        <f>CENSO[[#This Row],[CAP (cm)]]/PI()</f>
        <v>59.523948716368857</v>
      </c>
      <c r="I2071" s="64">
        <v>15</v>
      </c>
      <c r="J2071" s="96">
        <f>(PI()*(CENSO[[#This Row],[DAP (cm)]]^2))/40000</f>
        <v>0.27827446024902436</v>
      </c>
      <c r="K2071" s="96">
        <f>CENSO[[#This Row],[g (m²)]]*CENSO[[#This Row],[H (m)]]*0.7</f>
        <v>2.9218818326147558</v>
      </c>
      <c r="L2071" s="64">
        <v>1</v>
      </c>
      <c r="M2071" s="65">
        <v>366561.799999999</v>
      </c>
      <c r="N2071" s="87">
        <v>9707562.6999999899</v>
      </c>
      <c r="O2071" s="87" t="s">
        <v>1227</v>
      </c>
      <c r="P2071" s="87" t="str">
        <f>VLOOKUP(CENSO[[#This Row],[DAP (cm)]],CD[],2,TRUE)</f>
        <v>TORA</v>
      </c>
      <c r="Q2071" s="87" t="str">
        <f>VLOOKUP(CENSO[[#This Row],[DAP (cm)]],DD[],2,TRUE)</f>
        <v>50├ 60</v>
      </c>
      <c r="R2071" s="87" t="str" cm="1">
        <f t="array" ref="R2071">INDEX(_xlfn.TEXTSPLIT(CENSO[[#This Row],[NOME CIENTIFICO]]," "),1)</f>
        <v>Qualea</v>
      </c>
      <c r="S2071" s="98" t="s">
        <v>1004</v>
      </c>
      <c r="T2071" s="87">
        <f>_xlfn.MINIFS(CENSO[DAP (cm)],CENSO[NOME CIENTIFICO],CENSO[[#This Row],[NOME CIENTIFICO]])</f>
        <v>40.107045659157627</v>
      </c>
      <c r="U20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071" s="87" t="str">
        <f>IF(CENSO[[#This Row],[DAP (cm)]]&lt;CENSO[[#This Row],[DMCE (cm)]],"DAP &lt; DMCE","DAP ≥ DMCE")</f>
        <v>DAP ≥ DMCE</v>
      </c>
      <c r="W2071" s="87" t="str">
        <f>IF(CENSO[[#This Row],[DAP (cm)]]&gt;200, "Superior", "Inferior")</f>
        <v>Inferior</v>
      </c>
      <c r="X2071" s="87" t="str">
        <f>VLOOKUP(CENSO[[#This Row],[NOME COMUM]],ESPECIES[],4,FALSE)</f>
        <v>Não</v>
      </c>
      <c r="Y2071" s="87" t="str">
        <f>IF(IFERROR(VLOOKUP(CENSO[[#This Row],[NOME COMUM]],COMERCIAIS[],2, FALSE), "Não") &lt;&gt; "Não", "Sim", "Não")</f>
        <v>Não</v>
      </c>
      <c r="Z2071" s="133">
        <f>CENSO[[#This Row],[g (m²)]]/SUM(AEEF[AEEF-UT])</f>
        <v>4.8688059229049158E-4</v>
      </c>
      <c r="AA2071" s="133">
        <f>CENSO[[#This Row],[v (m³)]]/SUM(AEEF[AEEF-UT])</f>
        <v>5.1122462190501617E-3</v>
      </c>
    </row>
    <row r="2072" spans="1:27" ht="14">
      <c r="A2072" s="86">
        <v>1</v>
      </c>
      <c r="B2072" s="86">
        <v>1</v>
      </c>
      <c r="C2072" s="63">
        <v>61</v>
      </c>
      <c r="D2072" s="63">
        <v>2071</v>
      </c>
      <c r="E2072" s="63" t="str">
        <f>VLOOKUP(CENSO[[#This Row],[NOME COMUM]],ESPECIES[],2,FALSE)</f>
        <v>Couratari guianensis Aubl.</v>
      </c>
      <c r="F2072" s="64" t="s">
        <v>6</v>
      </c>
      <c r="G2072" s="64">
        <v>280</v>
      </c>
      <c r="H2072" s="97">
        <f>CENSO[[#This Row],[CAP (cm)]]/PI()</f>
        <v>89.12676813146139</v>
      </c>
      <c r="I2072" s="64">
        <v>23</v>
      </c>
      <c r="J2072" s="96">
        <f>(PI()*(CENSO[[#This Row],[DAP (cm)]]^2))/40000</f>
        <v>0.62388737692022966</v>
      </c>
      <c r="K2072" s="96">
        <f>CENSO[[#This Row],[g (m²)]]*CENSO[[#This Row],[H (m)]]*0.7</f>
        <v>10.044586768415698</v>
      </c>
      <c r="L2072" s="64">
        <v>1</v>
      </c>
      <c r="M2072" s="65">
        <v>366558.799999999</v>
      </c>
      <c r="N2072" s="87">
        <v>9707558.6999999899</v>
      </c>
      <c r="O2072" s="87" t="s">
        <v>1228</v>
      </c>
      <c r="P2072" s="87" t="str">
        <f>VLOOKUP(CENSO[[#This Row],[DAP (cm)]],CD[],2,TRUE)</f>
        <v>TORA</v>
      </c>
      <c r="Q2072" s="87" t="str">
        <f>VLOOKUP(CENSO[[#This Row],[DAP (cm)]],DD[],2,TRUE)</f>
        <v>80├ 90</v>
      </c>
      <c r="R2072" s="87" t="str" cm="1">
        <f t="array" ref="R2072">INDEX(_xlfn.TEXTSPLIT(CENSO[[#This Row],[NOME CIENTIFICO]]," "),1)</f>
        <v>Couratari</v>
      </c>
      <c r="S2072" s="98" t="s">
        <v>1004</v>
      </c>
      <c r="T2072" s="87">
        <f>_xlfn.MINIFS(CENSO[DAP (cm)],CENSO[NOME CIENTIFICO],CENSO[[#This Row],[NOME CIENTIFICO]])</f>
        <v>38.833806114422465</v>
      </c>
      <c r="U20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72" s="87" t="str">
        <f>IF(CENSO[[#This Row],[DAP (cm)]]&lt;CENSO[[#This Row],[DMCE (cm)]],"DAP &lt; DMCE","DAP ≥ DMCE")</f>
        <v>DAP ≥ DMCE</v>
      </c>
      <c r="W2072" s="87" t="str">
        <f>IF(CENSO[[#This Row],[DAP (cm)]]&gt;200, "Superior", "Inferior")</f>
        <v>Inferior</v>
      </c>
      <c r="X2072" s="87" t="str">
        <f>VLOOKUP(CENSO[[#This Row],[NOME COMUM]],ESPECIES[],4,FALSE)</f>
        <v>Não</v>
      </c>
      <c r="Y2072" s="87" t="str">
        <f>IF(IFERROR(VLOOKUP(CENSO[[#This Row],[NOME COMUM]],COMERCIAIS[],2, FALSE), "Não") &lt;&gt; "Não", "Sim", "Não")</f>
        <v>Sim</v>
      </c>
      <c r="Z2072" s="133">
        <f>CENSO[[#This Row],[g (m²)]]/SUM(AEEF[AEEF-UT])</f>
        <v>1.0915793541586703E-3</v>
      </c>
      <c r="AA2072" s="133">
        <f>CENSO[[#This Row],[v (m³)]]/SUM(AEEF[AEEF-UT])</f>
        <v>1.7574427601954594E-2</v>
      </c>
    </row>
    <row r="2073" spans="1:27" ht="14">
      <c r="A2073" s="86">
        <v>1</v>
      </c>
      <c r="B2073" s="86">
        <v>1</v>
      </c>
      <c r="C2073" s="63">
        <v>61</v>
      </c>
      <c r="D2073" s="63">
        <v>2072</v>
      </c>
      <c r="E2073" s="63" t="str">
        <f>VLOOKUP(CENSO[[#This Row],[NOME COMUM]],ESPECIES[],2,FALSE)</f>
        <v>Aspidosperma carapanauba Pichon.</v>
      </c>
      <c r="F2073" s="64" t="s">
        <v>68</v>
      </c>
      <c r="G2073" s="64">
        <v>280</v>
      </c>
      <c r="H2073" s="97">
        <f>CENSO[[#This Row],[CAP (cm)]]/PI()</f>
        <v>89.12676813146139</v>
      </c>
      <c r="I2073" s="64">
        <v>24</v>
      </c>
      <c r="J2073" s="96">
        <f>(PI()*(CENSO[[#This Row],[DAP (cm)]]^2))/40000</f>
        <v>0.62388737692022966</v>
      </c>
      <c r="K2073" s="96">
        <f>CENSO[[#This Row],[g (m²)]]*CENSO[[#This Row],[H (m)]]*0.7</f>
        <v>10.481307932259858</v>
      </c>
      <c r="L2073" s="64">
        <v>3</v>
      </c>
      <c r="M2073" s="65">
        <v>366560.299999999</v>
      </c>
      <c r="N2073" s="87">
        <v>9707564</v>
      </c>
      <c r="O2073" s="87" t="s">
        <v>1226</v>
      </c>
      <c r="P2073" s="87" t="str">
        <f>VLOOKUP(CENSO[[#This Row],[DAP (cm)]],CD[],2,TRUE)</f>
        <v>TORA</v>
      </c>
      <c r="Q2073" s="87" t="str">
        <f>VLOOKUP(CENSO[[#This Row],[DAP (cm)]],DD[],2,TRUE)</f>
        <v>80├ 90</v>
      </c>
      <c r="R2073" s="87" t="str" cm="1">
        <f t="array" ref="R2073">INDEX(_xlfn.TEXTSPLIT(CENSO[[#This Row],[NOME CIENTIFICO]]," "),1)</f>
        <v>Aspidosperma</v>
      </c>
      <c r="S2073" s="98" t="s">
        <v>1004</v>
      </c>
      <c r="T2073" s="87">
        <f>_xlfn.MINIFS(CENSO[DAP (cm)],CENSO[NOME CIENTIFICO],CENSO[[#This Row],[NOME CIENTIFICO]])</f>
        <v>47.109863155201019</v>
      </c>
      <c r="U20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57.109863155201019</v>
      </c>
      <c r="V2073" s="87" t="str">
        <f>IF(CENSO[[#This Row],[DAP (cm)]]&lt;CENSO[[#This Row],[DMCE (cm)]],"DAP &lt; DMCE","DAP ≥ DMCE")</f>
        <v>DAP ≥ DMCE</v>
      </c>
      <c r="W2073" s="87" t="str">
        <f>IF(CENSO[[#This Row],[DAP (cm)]]&gt;200, "Superior", "Inferior")</f>
        <v>Inferior</v>
      </c>
      <c r="X2073" s="87" t="str">
        <f>VLOOKUP(CENSO[[#This Row],[NOME COMUM]],ESPECIES[],4,FALSE)</f>
        <v>Não</v>
      </c>
      <c r="Y2073" s="87" t="str">
        <f>IF(IFERROR(VLOOKUP(CENSO[[#This Row],[NOME COMUM]],COMERCIAIS[],2, FALSE), "Não") &lt;&gt; "Não", "Sim", "Não")</f>
        <v>Não</v>
      </c>
      <c r="Z2073" s="133">
        <f>CENSO[[#This Row],[g (m²)]]/SUM(AEEF[AEEF-UT])</f>
        <v>1.0915793541586703E-3</v>
      </c>
      <c r="AA2073" s="133">
        <f>CENSO[[#This Row],[v (m³)]]/SUM(AEEF[AEEF-UT])</f>
        <v>1.8338533149865662E-2</v>
      </c>
    </row>
    <row r="2074" spans="1:27" ht="14">
      <c r="A2074" s="86">
        <v>1</v>
      </c>
      <c r="B2074" s="86">
        <v>1</v>
      </c>
      <c r="C2074" s="63">
        <v>61</v>
      </c>
      <c r="D2074" s="63">
        <v>2073</v>
      </c>
      <c r="E2074" s="63" t="str">
        <f>VLOOKUP(CENSO[[#This Row],[NOME COMUM]],ESPECIES[],2,FALSE)</f>
        <v>Piptadenia suaveolens Miq.</v>
      </c>
      <c r="F2074" s="64" t="s">
        <v>22</v>
      </c>
      <c r="G2074" s="64">
        <v>208</v>
      </c>
      <c r="H2074" s="97">
        <f>CENSO[[#This Row],[CAP (cm)]]/PI()</f>
        <v>66.208456326228458</v>
      </c>
      <c r="I2074" s="64">
        <v>11</v>
      </c>
      <c r="J2074" s="96">
        <f>(PI()*(CENSO[[#This Row],[DAP (cm)]]^2))/40000</f>
        <v>0.34428397289638796</v>
      </c>
      <c r="K2074" s="96">
        <f>CENSO[[#This Row],[g (m²)]]*CENSO[[#This Row],[H (m)]]*0.7</f>
        <v>2.6509865913021873</v>
      </c>
      <c r="L2074" s="64">
        <v>2</v>
      </c>
      <c r="M2074" s="65">
        <v>366559.7</v>
      </c>
      <c r="N2074" s="87">
        <v>9707571.3000000007</v>
      </c>
      <c r="O2074" s="87" t="s">
        <v>1228</v>
      </c>
      <c r="P2074" s="87" t="str">
        <f>VLOOKUP(CENSO[[#This Row],[DAP (cm)]],CD[],2,TRUE)</f>
        <v>TORA</v>
      </c>
      <c r="Q2074" s="87" t="str">
        <f>VLOOKUP(CENSO[[#This Row],[DAP (cm)]],DD[],2,TRUE)</f>
        <v>60├ 70</v>
      </c>
      <c r="R2074" s="87" t="str" cm="1">
        <f t="array" ref="R2074">INDEX(_xlfn.TEXTSPLIT(CENSO[[#This Row],[NOME CIENTIFICO]]," "),1)</f>
        <v>Piptadenia</v>
      </c>
      <c r="S2074" s="98" t="s">
        <v>1004</v>
      </c>
      <c r="T2074" s="87">
        <f>_xlfn.MINIFS(CENSO[DAP (cm)],CENSO[NOME CIENTIFICO],CENSO[[#This Row],[NOME CIENTIFICO]])</f>
        <v>39.788735772973837</v>
      </c>
      <c r="U20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74" s="87" t="str">
        <f>IF(CENSO[[#This Row],[DAP (cm)]]&lt;CENSO[[#This Row],[DMCE (cm)]],"DAP &lt; DMCE","DAP ≥ DMCE")</f>
        <v>DAP ≥ DMCE</v>
      </c>
      <c r="W2074" s="87" t="str">
        <f>IF(CENSO[[#This Row],[DAP (cm)]]&gt;200, "Superior", "Inferior")</f>
        <v>Inferior</v>
      </c>
      <c r="X2074" s="87" t="str">
        <f>VLOOKUP(CENSO[[#This Row],[NOME COMUM]],ESPECIES[],4,FALSE)</f>
        <v>Não</v>
      </c>
      <c r="Y2074" s="87" t="str">
        <f>IF(IFERROR(VLOOKUP(CENSO[[#This Row],[NOME COMUM]],COMERCIAIS[],2, FALSE), "Não") &lt;&gt; "Não", "Sim", "Não")</f>
        <v>Sim</v>
      </c>
      <c r="Z2074" s="133">
        <f>CENSO[[#This Row],[g (m²)]]/SUM(AEEF[AEEF-UT])</f>
        <v>6.023735864581724E-4</v>
      </c>
      <c r="AA2074" s="133">
        <f>CENSO[[#This Row],[v (m³)]]/SUM(AEEF[AEEF-UT])</f>
        <v>4.6382766157279272E-3</v>
      </c>
    </row>
    <row r="2075" spans="1:27" ht="14">
      <c r="A2075" s="86">
        <v>1</v>
      </c>
      <c r="B2075" s="86">
        <v>1</v>
      </c>
      <c r="C2075" s="63">
        <v>61</v>
      </c>
      <c r="D2075" s="63">
        <v>2074</v>
      </c>
      <c r="E2075" s="63" t="str">
        <f>VLOOKUP(CENSO[[#This Row],[NOME COMUM]],ESPECIES[],2,FALSE)</f>
        <v>Enterolobium contortisiliquum (Vell.) Morong</v>
      </c>
      <c r="F2075" s="64" t="s">
        <v>45</v>
      </c>
      <c r="G2075" s="64">
        <v>300</v>
      </c>
      <c r="H2075" s="97">
        <f>CENSO[[#This Row],[CAP (cm)]]/PI()</f>
        <v>95.4929658551372</v>
      </c>
      <c r="I2075" s="64">
        <v>22</v>
      </c>
      <c r="J2075" s="96">
        <f>(PI()*(CENSO[[#This Row],[DAP (cm)]]^2))/40000</f>
        <v>0.7161972439135289</v>
      </c>
      <c r="K2075" s="96">
        <f>CENSO[[#This Row],[g (m²)]]*CENSO[[#This Row],[H (m)]]*0.7</f>
        <v>11.029437556268345</v>
      </c>
      <c r="L2075" s="64">
        <v>1</v>
      </c>
      <c r="M2075" s="65">
        <v>366579.20000000001</v>
      </c>
      <c r="N2075" s="87">
        <v>9707596.0999999903</v>
      </c>
      <c r="O2075" s="87" t="s">
        <v>1228</v>
      </c>
      <c r="P2075" s="87" t="str">
        <f>VLOOKUP(CENSO[[#This Row],[DAP (cm)]],CD[],2,TRUE)</f>
        <v>TORA</v>
      </c>
      <c r="Q2075" s="87" t="str">
        <f>VLOOKUP(CENSO[[#This Row],[DAP (cm)]],DD[],2,TRUE)</f>
        <v>90├ 100</v>
      </c>
      <c r="R2075" s="87" t="str" cm="1">
        <f t="array" ref="R2075">INDEX(_xlfn.TEXTSPLIT(CENSO[[#This Row],[NOME CIENTIFICO]]," "),1)</f>
        <v>Enterolobium</v>
      </c>
      <c r="S2075" s="98" t="s">
        <v>1004</v>
      </c>
      <c r="T2075" s="87">
        <f>_xlfn.MINIFS(CENSO[DAP (cm)],CENSO[NOME CIENTIFICO],CENSO[[#This Row],[NOME CIENTIFICO]])</f>
        <v>42.971834634811742</v>
      </c>
      <c r="U20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2075" s="87" t="str">
        <f>IF(CENSO[[#This Row],[DAP (cm)]]&lt;CENSO[[#This Row],[DMCE (cm)]],"DAP &lt; DMCE","DAP ≥ DMCE")</f>
        <v>DAP ≥ DMCE</v>
      </c>
      <c r="W2075" s="87" t="str">
        <f>IF(CENSO[[#This Row],[DAP (cm)]]&gt;200, "Superior", "Inferior")</f>
        <v>Inferior</v>
      </c>
      <c r="X2075" s="87" t="str">
        <f>VLOOKUP(CENSO[[#This Row],[NOME COMUM]],ESPECIES[],4,FALSE)</f>
        <v>Não</v>
      </c>
      <c r="Y2075" s="87" t="str">
        <f>IF(IFERROR(VLOOKUP(CENSO[[#This Row],[NOME COMUM]],COMERCIAIS[],2, FALSE), "Não") &lt;&gt; "Não", "Sim", "Não")</f>
        <v>Sim</v>
      </c>
      <c r="Z2075" s="133">
        <f>CENSO[[#This Row],[g (m²)]]/SUM(AEEF[AEEF-UT])</f>
        <v>1.2530885443148001E-3</v>
      </c>
      <c r="AA2075" s="133">
        <f>CENSO[[#This Row],[v (m³)]]/SUM(AEEF[AEEF-UT])</f>
        <v>1.929756358244792E-2</v>
      </c>
    </row>
    <row r="2076" spans="1:27" ht="14">
      <c r="A2076" s="86">
        <v>1</v>
      </c>
      <c r="B2076" s="86">
        <v>1</v>
      </c>
      <c r="C2076" s="63">
        <v>61</v>
      </c>
      <c r="D2076" s="63">
        <v>2075</v>
      </c>
      <c r="E2076" s="63" t="str">
        <f>VLOOKUP(CENSO[[#This Row],[NOME COMUM]],ESPECIES[],2,FALSE)</f>
        <v>Hymenolobium petraeum Ducke</v>
      </c>
      <c r="F2076" s="64" t="s">
        <v>40</v>
      </c>
      <c r="G2076" s="64">
        <v>356</v>
      </c>
      <c r="H2076" s="97">
        <f>CENSO[[#This Row],[CAP (cm)]]/PI()</f>
        <v>113.31831948142948</v>
      </c>
      <c r="I2076" s="64">
        <v>24</v>
      </c>
      <c r="J2076" s="96">
        <f>(PI()*(CENSO[[#This Row],[DAP (cm)]]^2))/40000</f>
        <v>1.0085330433847224</v>
      </c>
      <c r="K2076" s="96">
        <f>CENSO[[#This Row],[g (m²)]]*CENSO[[#This Row],[H (m)]]*0.7</f>
        <v>16.943355128863335</v>
      </c>
      <c r="L2076" s="64">
        <v>1</v>
      </c>
      <c r="M2076" s="65">
        <v>366553</v>
      </c>
      <c r="N2076" s="87">
        <v>9707584</v>
      </c>
      <c r="O2076" s="87" t="s">
        <v>1228</v>
      </c>
      <c r="P2076" s="87" t="str">
        <f>VLOOKUP(CENSO[[#This Row],[DAP (cm)]],CD[],2,TRUE)</f>
        <v>TORA</v>
      </c>
      <c r="Q2076" s="87" t="str">
        <f>VLOOKUP(CENSO[[#This Row],[DAP (cm)]],DD[],2,TRUE)</f>
        <v>110├ 120</v>
      </c>
      <c r="R2076" s="87" t="str" cm="1">
        <f t="array" ref="R2076">INDEX(_xlfn.TEXTSPLIT(CENSO[[#This Row],[NOME CIENTIFICO]]," "),1)</f>
        <v>Hymenolobium</v>
      </c>
      <c r="S2076" s="98" t="s">
        <v>1004</v>
      </c>
      <c r="T2076" s="87">
        <f>_xlfn.MINIFS(CENSO[DAP (cm)],CENSO[NOME CIENTIFICO],CENSO[[#This Row],[NOME CIENTIFICO]])</f>
        <v>41.38028520389279</v>
      </c>
      <c r="U20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076" s="87" t="str">
        <f>IF(CENSO[[#This Row],[DAP (cm)]]&lt;CENSO[[#This Row],[DMCE (cm)]],"DAP &lt; DMCE","DAP ≥ DMCE")</f>
        <v>DAP ≥ DMCE</v>
      </c>
      <c r="W2076" s="87" t="str">
        <f>IF(CENSO[[#This Row],[DAP (cm)]]&gt;200, "Superior", "Inferior")</f>
        <v>Inferior</v>
      </c>
      <c r="X2076" s="87" t="str">
        <f>VLOOKUP(CENSO[[#This Row],[NOME COMUM]],ESPECIES[],4,FALSE)</f>
        <v>Não</v>
      </c>
      <c r="Y2076" s="87" t="str">
        <f>IF(IFERROR(VLOOKUP(CENSO[[#This Row],[NOME COMUM]],COMERCIAIS[],2, FALSE), "Não") &lt;&gt; "Não", "Sim", "Não")</f>
        <v>Sim</v>
      </c>
      <c r="Z2076" s="133">
        <f>CENSO[[#This Row],[g (m²)]]/SUM(AEEF[AEEF-UT])</f>
        <v>1.7645714416920058E-3</v>
      </c>
      <c r="AA2076" s="133">
        <f>CENSO[[#This Row],[v (m³)]]/SUM(AEEF[AEEF-UT])</f>
        <v>2.9644800220425697E-2</v>
      </c>
    </row>
    <row r="2077" spans="1:27" ht="14">
      <c r="A2077" s="86">
        <v>1</v>
      </c>
      <c r="B2077" s="86">
        <v>1</v>
      </c>
      <c r="C2077" s="63">
        <v>61</v>
      </c>
      <c r="D2077" s="63">
        <v>2076</v>
      </c>
      <c r="E2077" s="63" t="str">
        <f>VLOOKUP(CENSO[[#This Row],[NOME COMUM]],ESPECIES[],2,FALSE)</f>
        <v>Couratari guianensis Aubl.</v>
      </c>
      <c r="F2077" s="64" t="s">
        <v>6</v>
      </c>
      <c r="G2077" s="64">
        <v>190</v>
      </c>
      <c r="H2077" s="97">
        <f>CENSO[[#This Row],[CAP (cm)]]/PI()</f>
        <v>60.478878374920228</v>
      </c>
      <c r="I2077" s="64">
        <v>19</v>
      </c>
      <c r="J2077" s="96">
        <f>(PI()*(CENSO[[#This Row],[DAP (cm)]]^2))/40000</f>
        <v>0.28727467228087106</v>
      </c>
      <c r="K2077" s="96">
        <f>CENSO[[#This Row],[g (m²)]]*CENSO[[#This Row],[H (m)]]*0.7</f>
        <v>3.8207531413355849</v>
      </c>
      <c r="L2077" s="64">
        <v>1</v>
      </c>
      <c r="M2077" s="65">
        <v>366545.59999999899</v>
      </c>
      <c r="N2077" s="87">
        <v>9707574.4000000004</v>
      </c>
      <c r="O2077" s="87" t="s">
        <v>1228</v>
      </c>
      <c r="P2077" s="87" t="str">
        <f>VLOOKUP(CENSO[[#This Row],[DAP (cm)]],CD[],2,TRUE)</f>
        <v>TORA</v>
      </c>
      <c r="Q2077" s="87" t="str">
        <f>VLOOKUP(CENSO[[#This Row],[DAP (cm)]],DD[],2,TRUE)</f>
        <v>60├ 70</v>
      </c>
      <c r="R2077" s="87" t="str" cm="1">
        <f t="array" ref="R2077">INDEX(_xlfn.TEXTSPLIT(CENSO[[#This Row],[NOME CIENTIFICO]]," "),1)</f>
        <v>Couratari</v>
      </c>
      <c r="S2077" s="98" t="s">
        <v>1004</v>
      </c>
      <c r="T2077" s="87">
        <f>_xlfn.MINIFS(CENSO[DAP (cm)],CENSO[NOME CIENTIFICO],CENSO[[#This Row],[NOME CIENTIFICO]])</f>
        <v>38.833806114422465</v>
      </c>
      <c r="U20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77" s="87" t="str">
        <f>IF(CENSO[[#This Row],[DAP (cm)]]&lt;CENSO[[#This Row],[DMCE (cm)]],"DAP &lt; DMCE","DAP ≥ DMCE")</f>
        <v>DAP ≥ DMCE</v>
      </c>
      <c r="W2077" s="87" t="str">
        <f>IF(CENSO[[#This Row],[DAP (cm)]]&gt;200, "Superior", "Inferior")</f>
        <v>Inferior</v>
      </c>
      <c r="X2077" s="87" t="str">
        <f>VLOOKUP(CENSO[[#This Row],[NOME COMUM]],ESPECIES[],4,FALSE)</f>
        <v>Não</v>
      </c>
      <c r="Y2077" s="87" t="str">
        <f>IF(IFERROR(VLOOKUP(CENSO[[#This Row],[NOME COMUM]],COMERCIAIS[],2, FALSE), "Não") &lt;&gt; "Não", "Sim", "Não")</f>
        <v>Sim</v>
      </c>
      <c r="Z2077" s="133">
        <f>CENSO[[#This Row],[g (m²)]]/SUM(AEEF[AEEF-UT])</f>
        <v>5.0262773833071434E-4</v>
      </c>
      <c r="AA2077" s="133">
        <f>CENSO[[#This Row],[v (m³)]]/SUM(AEEF[AEEF-UT])</f>
        <v>6.6849489197985E-3</v>
      </c>
    </row>
    <row r="2078" spans="1:27" ht="14">
      <c r="A2078" s="86">
        <v>1</v>
      </c>
      <c r="B2078" s="86">
        <v>1</v>
      </c>
      <c r="C2078" s="63">
        <v>61</v>
      </c>
      <c r="D2078" s="63">
        <v>2077</v>
      </c>
      <c r="E2078" s="63" t="str">
        <f>VLOOKUP(CENSO[[#This Row],[NOME COMUM]],ESPECIES[],2,FALSE)</f>
        <v>Hymenaea courbaril L.</v>
      </c>
      <c r="F2078" s="64" t="s">
        <v>3</v>
      </c>
      <c r="G2078" s="64">
        <v>225</v>
      </c>
      <c r="H2078" s="97">
        <f>CENSO[[#This Row],[CAP (cm)]]/PI()</f>
        <v>71.619724391352904</v>
      </c>
      <c r="I2078" s="64">
        <v>14</v>
      </c>
      <c r="J2078" s="96">
        <f>(PI()*(CENSO[[#This Row],[DAP (cm)]]^2))/40000</f>
        <v>0.4028609497013601</v>
      </c>
      <c r="K2078" s="96">
        <f>CENSO[[#This Row],[g (m²)]]*CENSO[[#This Row],[H (m)]]*0.7</f>
        <v>3.9480373070733288</v>
      </c>
      <c r="L2078" s="64">
        <v>1</v>
      </c>
      <c r="M2078" s="65">
        <v>366529.2</v>
      </c>
      <c r="N2078" s="87">
        <v>9707587.9000000004</v>
      </c>
      <c r="O2078" s="87" t="s">
        <v>1228</v>
      </c>
      <c r="P2078" s="87" t="str">
        <f>VLOOKUP(CENSO[[#This Row],[DAP (cm)]],CD[],2,TRUE)</f>
        <v>TORA</v>
      </c>
      <c r="Q2078" s="87" t="str">
        <f>VLOOKUP(CENSO[[#This Row],[DAP (cm)]],DD[],2,TRUE)</f>
        <v>70├ 80</v>
      </c>
      <c r="R2078" s="87" t="str" cm="1">
        <f t="array" ref="R2078">INDEX(_xlfn.TEXTSPLIT(CENSO[[#This Row],[NOME CIENTIFICO]]," "),1)</f>
        <v>Hymenaea</v>
      </c>
      <c r="S2078" s="98" t="s">
        <v>1004</v>
      </c>
      <c r="T2078" s="87">
        <f>_xlfn.MINIFS(CENSO[DAP (cm)],CENSO[NOME CIENTIFICO],CENSO[[#This Row],[NOME CIENTIFICO]])</f>
        <v>41.38028520389279</v>
      </c>
      <c r="U20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078" s="87" t="str">
        <f>IF(CENSO[[#This Row],[DAP (cm)]]&lt;CENSO[[#This Row],[DMCE (cm)]],"DAP &lt; DMCE","DAP ≥ DMCE")</f>
        <v>DAP ≥ DMCE</v>
      </c>
      <c r="W2078" s="87" t="str">
        <f>IF(CENSO[[#This Row],[DAP (cm)]]&gt;200, "Superior", "Inferior")</f>
        <v>Inferior</v>
      </c>
      <c r="X2078" s="87" t="str">
        <f>VLOOKUP(CENSO[[#This Row],[NOME COMUM]],ESPECIES[],4,FALSE)</f>
        <v>Não</v>
      </c>
      <c r="Y2078" s="87" t="str">
        <f>IF(IFERROR(VLOOKUP(CENSO[[#This Row],[NOME COMUM]],COMERCIAIS[],2, FALSE), "Não") &lt;&gt; "Não", "Sim", "Não")</f>
        <v>Sim</v>
      </c>
      <c r="Z2078" s="133">
        <f>CENSO[[#This Row],[g (m²)]]/SUM(AEEF[AEEF-UT])</f>
        <v>7.0486230617707523E-4</v>
      </c>
      <c r="AA2078" s="133">
        <f>CENSO[[#This Row],[v (m³)]]/SUM(AEEF[AEEF-UT])</f>
        <v>6.9076506005353363E-3</v>
      </c>
    </row>
    <row r="2079" spans="1:27" ht="14">
      <c r="A2079" s="86">
        <v>1</v>
      </c>
      <c r="B2079" s="86">
        <v>1</v>
      </c>
      <c r="C2079" s="63">
        <v>61</v>
      </c>
      <c r="D2079" s="63">
        <v>2078</v>
      </c>
      <c r="E2079" s="63" t="str">
        <f>VLOOKUP(CENSO[[#This Row],[NOME COMUM]],ESPECIES[],2,FALSE)</f>
        <v>Parkia multijuga Benth.</v>
      </c>
      <c r="F2079" s="64" t="s">
        <v>75</v>
      </c>
      <c r="G2079" s="64">
        <v>180</v>
      </c>
      <c r="H2079" s="97">
        <f>CENSO[[#This Row],[CAP (cm)]]/PI()</f>
        <v>57.295779513082323</v>
      </c>
      <c r="I2079" s="64">
        <v>17</v>
      </c>
      <c r="J2079" s="96">
        <f>(PI()*(CENSO[[#This Row],[DAP (cm)]]^2))/40000</f>
        <v>0.25783100780887047</v>
      </c>
      <c r="K2079" s="96">
        <f>CENSO[[#This Row],[g (m²)]]*CENSO[[#This Row],[H (m)]]*0.7</f>
        <v>3.0681889929255584</v>
      </c>
      <c r="L2079" s="64">
        <v>1</v>
      </c>
      <c r="M2079" s="65">
        <v>366528.799999999</v>
      </c>
      <c r="N2079" s="87">
        <v>9707592.3000000007</v>
      </c>
      <c r="O2079" s="87" t="s">
        <v>1227</v>
      </c>
      <c r="P2079" s="87" t="str">
        <f>VLOOKUP(CENSO[[#This Row],[DAP (cm)]],CD[],2,TRUE)</f>
        <v>TORA</v>
      </c>
      <c r="Q2079" s="87" t="str">
        <f>VLOOKUP(CENSO[[#This Row],[DAP (cm)]],DD[],2,TRUE)</f>
        <v>50├ 60</v>
      </c>
      <c r="R2079" s="87" t="str" cm="1">
        <f t="array" ref="R2079">INDEX(_xlfn.TEXTSPLIT(CENSO[[#This Row],[NOME CIENTIFICO]]," "),1)</f>
        <v>Parkia</v>
      </c>
      <c r="S2079" s="98" t="s">
        <v>1004</v>
      </c>
      <c r="T2079" s="87">
        <f>_xlfn.MINIFS(CENSO[DAP (cm)],CENSO[NOME CIENTIFICO],CENSO[[#This Row],[NOME CIENTIFICO]])</f>
        <v>39.788735772973837</v>
      </c>
      <c r="U20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79" s="87" t="str">
        <f>IF(CENSO[[#This Row],[DAP (cm)]]&lt;CENSO[[#This Row],[DMCE (cm)]],"DAP &lt; DMCE","DAP ≥ DMCE")</f>
        <v>DAP ≥ DMCE</v>
      </c>
      <c r="W2079" s="87" t="str">
        <f>IF(CENSO[[#This Row],[DAP (cm)]]&gt;200, "Superior", "Inferior")</f>
        <v>Inferior</v>
      </c>
      <c r="X2079" s="87" t="str">
        <f>VLOOKUP(CENSO[[#This Row],[NOME COMUM]],ESPECIES[],4,FALSE)</f>
        <v>Não</v>
      </c>
      <c r="Y2079" s="87" t="str">
        <f>IF(IFERROR(VLOOKUP(CENSO[[#This Row],[NOME COMUM]],COMERCIAIS[],2, FALSE), "Não") &lt;&gt; "Não", "Sim", "Não")</f>
        <v>Não</v>
      </c>
      <c r="Z2079" s="133">
        <f>CENSO[[#This Row],[g (m²)]]/SUM(AEEF[AEEF-UT])</f>
        <v>4.5111187595332813E-4</v>
      </c>
      <c r="AA2079" s="133">
        <f>CENSO[[#This Row],[v (m³)]]/SUM(AEEF[AEEF-UT])</f>
        <v>5.3682313238446041E-3</v>
      </c>
    </row>
    <row r="2080" spans="1:27" ht="14">
      <c r="A2080" s="86">
        <v>1</v>
      </c>
      <c r="B2080" s="86">
        <v>1</v>
      </c>
      <c r="C2080" s="63">
        <v>61</v>
      </c>
      <c r="D2080" s="63">
        <v>2079</v>
      </c>
      <c r="E2080" s="63" t="str">
        <f>VLOOKUP(CENSO[[#This Row],[NOME COMUM]],ESPECIES[],2,FALSE)</f>
        <v>Cordia goeldiana Huber</v>
      </c>
      <c r="F2080" s="64" t="s">
        <v>27</v>
      </c>
      <c r="G2080" s="64">
        <v>208</v>
      </c>
      <c r="H2080" s="97">
        <f>CENSO[[#This Row],[CAP (cm)]]/PI()</f>
        <v>66.208456326228458</v>
      </c>
      <c r="I2080" s="64">
        <v>16</v>
      </c>
      <c r="J2080" s="96">
        <f>(PI()*(CENSO[[#This Row],[DAP (cm)]]^2))/40000</f>
        <v>0.34428397289638796</v>
      </c>
      <c r="K2080" s="96">
        <f>CENSO[[#This Row],[g (m²)]]*CENSO[[#This Row],[H (m)]]*0.7</f>
        <v>3.8559804964395448</v>
      </c>
      <c r="L2080" s="64">
        <v>1</v>
      </c>
      <c r="M2080" s="65">
        <v>366521.7</v>
      </c>
      <c r="N2080" s="87">
        <v>9707588</v>
      </c>
      <c r="O2080" s="87" t="s">
        <v>1228</v>
      </c>
      <c r="P2080" s="87" t="str">
        <f>VLOOKUP(CENSO[[#This Row],[DAP (cm)]],CD[],2,TRUE)</f>
        <v>TORA</v>
      </c>
      <c r="Q2080" s="87" t="str">
        <f>VLOOKUP(CENSO[[#This Row],[DAP (cm)]],DD[],2,TRUE)</f>
        <v>60├ 70</v>
      </c>
      <c r="R2080" s="87" t="str" cm="1">
        <f t="array" ref="R2080">INDEX(_xlfn.TEXTSPLIT(CENSO[[#This Row],[NOME CIENTIFICO]]," "),1)</f>
        <v>Cordia</v>
      </c>
      <c r="S2080" s="98" t="s">
        <v>1004</v>
      </c>
      <c r="T2080" s="87">
        <f>_xlfn.MINIFS(CENSO[DAP (cm)],CENSO[NOME CIENTIFICO],CENSO[[#This Row],[NOME CIENTIFICO]])</f>
        <v>40.425355545341418</v>
      </c>
      <c r="U20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2080" s="87" t="str">
        <f>IF(CENSO[[#This Row],[DAP (cm)]]&lt;CENSO[[#This Row],[DMCE (cm)]],"DAP &lt; DMCE","DAP ≥ DMCE")</f>
        <v>DAP ≥ DMCE</v>
      </c>
      <c r="W2080" s="87" t="str">
        <f>IF(CENSO[[#This Row],[DAP (cm)]]&gt;200, "Superior", "Inferior")</f>
        <v>Inferior</v>
      </c>
      <c r="X2080" s="87" t="str">
        <f>VLOOKUP(CENSO[[#This Row],[NOME COMUM]],ESPECIES[],4,FALSE)</f>
        <v>Não</v>
      </c>
      <c r="Y2080" s="87" t="str">
        <f>IF(IFERROR(VLOOKUP(CENSO[[#This Row],[NOME COMUM]],COMERCIAIS[],2, FALSE), "Não") &lt;&gt; "Não", "Sim", "Não")</f>
        <v>Sim</v>
      </c>
      <c r="Z2080" s="133">
        <f>CENSO[[#This Row],[g (m²)]]/SUM(AEEF[AEEF-UT])</f>
        <v>6.023735864581724E-4</v>
      </c>
      <c r="AA2080" s="133">
        <f>CENSO[[#This Row],[v (m³)]]/SUM(AEEF[AEEF-UT])</f>
        <v>6.7465841683315301E-3</v>
      </c>
    </row>
    <row r="2081" spans="1:27" ht="14">
      <c r="A2081" s="86">
        <v>1</v>
      </c>
      <c r="B2081" s="86">
        <v>1</v>
      </c>
      <c r="C2081" s="63">
        <v>61</v>
      </c>
      <c r="D2081" s="63">
        <v>2080</v>
      </c>
      <c r="E2081" s="63" t="str">
        <f>VLOOKUP(CENSO[[#This Row],[NOME COMUM]],ESPECIES[],2,FALSE)</f>
        <v>Couratari guianensis Aubl.</v>
      </c>
      <c r="F2081" s="64" t="s">
        <v>6</v>
      </c>
      <c r="G2081" s="64">
        <v>240</v>
      </c>
      <c r="H2081" s="97">
        <f>CENSO[[#This Row],[CAP (cm)]]/PI()</f>
        <v>76.394372684109769</v>
      </c>
      <c r="I2081" s="64">
        <v>21</v>
      </c>
      <c r="J2081" s="96">
        <f>(PI()*(CENSO[[#This Row],[DAP (cm)]]^2))/40000</f>
        <v>0.45836623610465865</v>
      </c>
      <c r="K2081" s="96">
        <f>CENSO[[#This Row],[g (m²)]]*CENSO[[#This Row],[H (m)]]*0.7</f>
        <v>6.7379836707384815</v>
      </c>
      <c r="L2081" s="64">
        <v>1</v>
      </c>
      <c r="M2081" s="65">
        <v>366522</v>
      </c>
      <c r="N2081" s="87">
        <v>9707591.6999999899</v>
      </c>
      <c r="O2081" s="87" t="s">
        <v>1228</v>
      </c>
      <c r="P2081" s="87" t="str">
        <f>VLOOKUP(CENSO[[#This Row],[DAP (cm)]],CD[],2,TRUE)</f>
        <v>TORA</v>
      </c>
      <c r="Q2081" s="87" t="str">
        <f>VLOOKUP(CENSO[[#This Row],[DAP (cm)]],DD[],2,TRUE)</f>
        <v>70├ 80</v>
      </c>
      <c r="R2081" s="87" t="str" cm="1">
        <f t="array" ref="R2081">INDEX(_xlfn.TEXTSPLIT(CENSO[[#This Row],[NOME CIENTIFICO]]," "),1)</f>
        <v>Couratari</v>
      </c>
      <c r="S2081" s="98" t="s">
        <v>1004</v>
      </c>
      <c r="T2081" s="87">
        <f>_xlfn.MINIFS(CENSO[DAP (cm)],CENSO[NOME CIENTIFICO],CENSO[[#This Row],[NOME CIENTIFICO]])</f>
        <v>38.833806114422465</v>
      </c>
      <c r="U20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81" s="87" t="str">
        <f>IF(CENSO[[#This Row],[DAP (cm)]]&lt;CENSO[[#This Row],[DMCE (cm)]],"DAP &lt; DMCE","DAP ≥ DMCE")</f>
        <v>DAP ≥ DMCE</v>
      </c>
      <c r="W2081" s="87" t="str">
        <f>IF(CENSO[[#This Row],[DAP (cm)]]&gt;200, "Superior", "Inferior")</f>
        <v>Inferior</v>
      </c>
      <c r="X2081" s="87" t="str">
        <f>VLOOKUP(CENSO[[#This Row],[NOME COMUM]],ESPECIES[],4,FALSE)</f>
        <v>Não</v>
      </c>
      <c r="Y2081" s="87" t="str">
        <f>IF(IFERROR(VLOOKUP(CENSO[[#This Row],[NOME COMUM]],COMERCIAIS[],2, FALSE), "Não") &lt;&gt; "Não", "Sim", "Não")</f>
        <v>Sim</v>
      </c>
      <c r="Z2081" s="133">
        <f>CENSO[[#This Row],[g (m²)]]/SUM(AEEF[AEEF-UT])</f>
        <v>8.0197666836147232E-4</v>
      </c>
      <c r="AA2081" s="133">
        <f>CENSO[[#This Row],[v (m³)]]/SUM(AEEF[AEEF-UT])</f>
        <v>1.1789057024913643E-2</v>
      </c>
    </row>
    <row r="2082" spans="1:27" ht="14">
      <c r="A2082" s="86">
        <v>1</v>
      </c>
      <c r="B2082" s="86">
        <v>1</v>
      </c>
      <c r="C2082" s="63">
        <v>61</v>
      </c>
      <c r="D2082" s="63">
        <v>2081</v>
      </c>
      <c r="E2082" s="63" t="str">
        <f>VLOOKUP(CENSO[[#This Row],[NOME COMUM]],ESPECIES[],2,FALSE)</f>
        <v>Dipteryx odorata (Aubl.) Willd.</v>
      </c>
      <c r="F2082" s="64" t="s">
        <v>4</v>
      </c>
      <c r="G2082" s="64">
        <v>226</v>
      </c>
      <c r="H2082" s="97">
        <f>CENSO[[#This Row],[CAP (cm)]]/PI()</f>
        <v>71.938034277536701</v>
      </c>
      <c r="I2082" s="64">
        <v>17</v>
      </c>
      <c r="J2082" s="96">
        <f>(PI()*(CENSO[[#This Row],[DAP (cm)]]^2))/40000</f>
        <v>0.40644989366808243</v>
      </c>
      <c r="K2082" s="96">
        <f>CENSO[[#This Row],[g (m²)]]*CENSO[[#This Row],[H (m)]]*0.7</f>
        <v>4.8367537346501805</v>
      </c>
      <c r="L2082" s="64">
        <v>1</v>
      </c>
      <c r="M2082" s="65">
        <v>366505.2</v>
      </c>
      <c r="N2082" s="87">
        <v>9707602.5999999903</v>
      </c>
      <c r="O2082" s="98" t="s">
        <v>1225</v>
      </c>
      <c r="P2082" s="87" t="str">
        <f>VLOOKUP(CENSO[[#This Row],[DAP (cm)]],CD[],2,TRUE)</f>
        <v>TORA</v>
      </c>
      <c r="Q2082" s="87" t="str">
        <f>VLOOKUP(CENSO[[#This Row],[DAP (cm)]],DD[],2,TRUE)</f>
        <v>70├ 80</v>
      </c>
      <c r="R2082" s="87" t="str" cm="1">
        <f t="array" ref="R2082">INDEX(_xlfn.TEXTSPLIT(CENSO[[#This Row],[NOME CIENTIFICO]]," "),1)</f>
        <v>Dipteryx</v>
      </c>
      <c r="S2082" s="98" t="s">
        <v>1004</v>
      </c>
      <c r="T2082" s="87">
        <f>_xlfn.MINIFS(CENSO[DAP (cm)],CENSO[NOME CIENTIFICO],CENSO[[#This Row],[NOME CIENTIFICO]])</f>
        <v>39.152116000606256</v>
      </c>
      <c r="U20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80</v>
      </c>
      <c r="V2082" s="87" t="str">
        <f>IF(CENSO[[#This Row],[DAP (cm)]]&lt;CENSO[[#This Row],[DMCE (cm)]],"DAP &lt; DMCE","DAP ≥ DMCE")</f>
        <v>DAP &lt; DMCE</v>
      </c>
      <c r="W2082" s="87" t="str">
        <f>IF(CENSO[[#This Row],[DAP (cm)]]&gt;200, "Superior", "Inferior")</f>
        <v>Inferior</v>
      </c>
      <c r="X2082" s="87" t="str">
        <f>VLOOKUP(CENSO[[#This Row],[NOME COMUM]],ESPECIES[],4,FALSE)</f>
        <v>Vulneravel</v>
      </c>
      <c r="Y2082" s="87" t="str">
        <f>IF(IFERROR(VLOOKUP(CENSO[[#This Row],[NOME COMUM]],COMERCIAIS[],2, FALSE), "Não") &lt;&gt; "Não", "Sim", "Não")</f>
        <v>Sim</v>
      </c>
      <c r="Z2082" s="133">
        <f>CENSO[[#This Row],[g (m²)]]/SUM(AEEF[AEEF-UT])</f>
        <v>7.111416721046973E-4</v>
      </c>
      <c r="AA2082" s="133">
        <f>CENSO[[#This Row],[v (m³)]]/SUM(AEEF[AEEF-UT])</f>
        <v>8.462585898045898E-3</v>
      </c>
    </row>
    <row r="2083" spans="1:27" ht="14">
      <c r="A2083" s="86">
        <v>1</v>
      </c>
      <c r="B2083" s="86">
        <v>1</v>
      </c>
      <c r="C2083" s="63">
        <v>61</v>
      </c>
      <c r="D2083" s="63">
        <v>2082</v>
      </c>
      <c r="E2083" s="63" t="str">
        <f>VLOOKUP(CENSO[[#This Row],[NOME COMUM]],ESPECIES[],2,FALSE)</f>
        <v>Parahancornia amapa (Huber ) Ducke</v>
      </c>
      <c r="F2083" s="64" t="s">
        <v>15</v>
      </c>
      <c r="G2083" s="64">
        <v>350</v>
      </c>
      <c r="H2083" s="97">
        <f>CENSO[[#This Row],[CAP (cm)]]/PI()</f>
        <v>111.40846016432674</v>
      </c>
      <c r="I2083" s="64">
        <v>20</v>
      </c>
      <c r="J2083" s="96">
        <f>(PI()*(CENSO[[#This Row],[DAP (cm)]]^2))/40000</f>
        <v>0.97482402643785904</v>
      </c>
      <c r="K2083" s="96">
        <f>CENSO[[#This Row],[g (m²)]]*CENSO[[#This Row],[H (m)]]*0.7</f>
        <v>13.647536370130027</v>
      </c>
      <c r="L2083" s="64">
        <v>1</v>
      </c>
      <c r="M2083" s="65">
        <v>366527.799999999</v>
      </c>
      <c r="N2083" s="87">
        <v>9707633.1999999899</v>
      </c>
      <c r="O2083" s="87" t="s">
        <v>1227</v>
      </c>
      <c r="P2083" s="87" t="str">
        <f>VLOOKUP(CENSO[[#This Row],[DAP (cm)]],CD[],2,TRUE)</f>
        <v>TORA</v>
      </c>
      <c r="Q2083" s="87" t="str">
        <f>VLOOKUP(CENSO[[#This Row],[DAP (cm)]],DD[],2,TRUE)</f>
        <v>110├ 120</v>
      </c>
      <c r="R2083" s="87" t="str" cm="1">
        <f t="array" ref="R2083">INDEX(_xlfn.TEXTSPLIT(CENSO[[#This Row],[NOME CIENTIFICO]]," "),1)</f>
        <v>Parahancornia</v>
      </c>
      <c r="S2083" s="98" t="s">
        <v>1004</v>
      </c>
      <c r="T2083" s="87">
        <f>_xlfn.MINIFS(CENSO[DAP (cm)],CENSO[NOME CIENTIFICO],CENSO[[#This Row],[NOME CIENTIFICO]])</f>
        <v>39.788735772973837</v>
      </c>
      <c r="U20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83" s="87" t="str">
        <f>IF(CENSO[[#This Row],[DAP (cm)]]&lt;CENSO[[#This Row],[DMCE (cm)]],"DAP &lt; DMCE","DAP ≥ DMCE")</f>
        <v>DAP ≥ DMCE</v>
      </c>
      <c r="W2083" s="87" t="str">
        <f>IF(CENSO[[#This Row],[DAP (cm)]]&gt;200, "Superior", "Inferior")</f>
        <v>Inferior</v>
      </c>
      <c r="X2083" s="87" t="str">
        <f>VLOOKUP(CENSO[[#This Row],[NOME COMUM]],ESPECIES[],4,FALSE)</f>
        <v>Não</v>
      </c>
      <c r="Y2083" s="87" t="str">
        <f>IF(IFERROR(VLOOKUP(CENSO[[#This Row],[NOME COMUM]],COMERCIAIS[],2, FALSE), "Não") &lt;&gt; "Não", "Sim", "Não")</f>
        <v>Não</v>
      </c>
      <c r="Z2083" s="133">
        <f>CENSO[[#This Row],[g (m²)]]/SUM(AEEF[AEEF-UT])</f>
        <v>1.7055927408729228E-3</v>
      </c>
      <c r="AA2083" s="133">
        <f>CENSO[[#This Row],[v (m³)]]/SUM(AEEF[AEEF-UT])</f>
        <v>2.387829837222092E-2</v>
      </c>
    </row>
    <row r="2084" spans="1:27" ht="14">
      <c r="A2084" s="86">
        <v>1</v>
      </c>
      <c r="B2084" s="86">
        <v>1</v>
      </c>
      <c r="C2084" s="63">
        <v>61</v>
      </c>
      <c r="D2084" s="63">
        <v>2083</v>
      </c>
      <c r="E2084" s="63" t="str">
        <f>VLOOKUP(CENSO[[#This Row],[NOME COMUM]],ESPECIES[],2,FALSE)</f>
        <v>Pouteria sp.</v>
      </c>
      <c r="F2084" s="64" t="s">
        <v>83</v>
      </c>
      <c r="G2084" s="64">
        <v>140</v>
      </c>
      <c r="H2084" s="97">
        <f>CENSO[[#This Row],[CAP (cm)]]/PI()</f>
        <v>44.563384065730695</v>
      </c>
      <c r="I2084" s="64">
        <v>13</v>
      </c>
      <c r="J2084" s="96">
        <f>(PI()*(CENSO[[#This Row],[DAP (cm)]]^2))/40000</f>
        <v>0.15597184423005742</v>
      </c>
      <c r="K2084" s="96">
        <f>CENSO[[#This Row],[g (m²)]]*CENSO[[#This Row],[H (m)]]*0.7</f>
        <v>1.4193437824935224</v>
      </c>
      <c r="L2084" s="64">
        <v>1</v>
      </c>
      <c r="M2084" s="65">
        <v>366526.7</v>
      </c>
      <c r="N2084" s="87">
        <v>9707636.8000000007</v>
      </c>
      <c r="O2084" s="98" t="s">
        <v>1225</v>
      </c>
      <c r="P2084" s="87" t="str">
        <f>VLOOKUP(CENSO[[#This Row],[DAP (cm)]],CD[],2,TRUE)</f>
        <v>TORETE</v>
      </c>
      <c r="Q2084" s="87" t="str">
        <f>VLOOKUP(CENSO[[#This Row],[DAP (cm)]],DD[],2,TRUE)</f>
        <v>40├ 50</v>
      </c>
      <c r="R2084" s="87" t="str" cm="1">
        <f t="array" ref="R2084">INDEX(_xlfn.TEXTSPLIT(CENSO[[#This Row],[NOME CIENTIFICO]]," "),1)</f>
        <v>Pouteria</v>
      </c>
      <c r="S2084" s="98" t="s">
        <v>1004</v>
      </c>
      <c r="T2084" s="87">
        <f>_xlfn.MINIFS(CENSO[DAP (cm)],CENSO[NOME CIENTIFICO],CENSO[[#This Row],[NOME CIENTIFICO]])</f>
        <v>39.788735772973837</v>
      </c>
      <c r="U20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84" s="87" t="str">
        <f>IF(CENSO[[#This Row],[DAP (cm)]]&lt;CENSO[[#This Row],[DMCE (cm)]],"DAP &lt; DMCE","DAP ≥ DMCE")</f>
        <v>DAP &lt; DMCE</v>
      </c>
      <c r="W2084" s="87" t="str">
        <f>IF(CENSO[[#This Row],[DAP (cm)]]&gt;200, "Superior", "Inferior")</f>
        <v>Inferior</v>
      </c>
      <c r="X2084" s="87" t="str">
        <f>VLOOKUP(CENSO[[#This Row],[NOME COMUM]],ESPECIES[],4,FALSE)</f>
        <v>Não</v>
      </c>
      <c r="Y2084" s="87" t="str">
        <f>IF(IFERROR(VLOOKUP(CENSO[[#This Row],[NOME COMUM]],COMERCIAIS[],2, FALSE), "Não") &lt;&gt; "Não", "Sim", "Não")</f>
        <v>Não</v>
      </c>
      <c r="Z2084" s="133">
        <f>CENSO[[#This Row],[g (m²)]]/SUM(AEEF[AEEF-UT])</f>
        <v>2.7289483853966759E-4</v>
      </c>
      <c r="AA2084" s="133">
        <f>CENSO[[#This Row],[v (m³)]]/SUM(AEEF[AEEF-UT])</f>
        <v>2.4833430307109748E-3</v>
      </c>
    </row>
    <row r="2085" spans="1:27" ht="14">
      <c r="A2085" s="86">
        <v>1</v>
      </c>
      <c r="B2085" s="86">
        <v>1</v>
      </c>
      <c r="C2085" s="63">
        <v>61</v>
      </c>
      <c r="D2085" s="63">
        <v>2084</v>
      </c>
      <c r="E2085" s="63" t="str">
        <f>VLOOKUP(CENSO[[#This Row],[NOME COMUM]],ESPECIES[],2,FALSE)</f>
        <v>Licania octandra</v>
      </c>
      <c r="F2085" s="64" t="s">
        <v>21</v>
      </c>
      <c r="G2085" s="64">
        <v>242</v>
      </c>
      <c r="H2085" s="97">
        <f>CENSO[[#This Row],[CAP (cm)]]/PI()</f>
        <v>77.03099245647735</v>
      </c>
      <c r="I2085" s="64">
        <v>20</v>
      </c>
      <c r="J2085" s="96">
        <f>(PI()*(CENSO[[#This Row],[DAP (cm)]]^2))/40000</f>
        <v>0.466037504361688</v>
      </c>
      <c r="K2085" s="96">
        <f>CENSO[[#This Row],[g (m²)]]*CENSO[[#This Row],[H (m)]]*0.7</f>
        <v>6.5245250610636321</v>
      </c>
      <c r="L2085" s="64">
        <v>1</v>
      </c>
      <c r="M2085" s="65">
        <v>366514</v>
      </c>
      <c r="N2085" s="87">
        <v>9707648.0999999903</v>
      </c>
      <c r="O2085" s="87" t="s">
        <v>1227</v>
      </c>
      <c r="P2085" s="87" t="str">
        <f>VLOOKUP(CENSO[[#This Row],[DAP (cm)]],CD[],2,TRUE)</f>
        <v>TORA</v>
      </c>
      <c r="Q2085" s="87" t="str">
        <f>VLOOKUP(CENSO[[#This Row],[DAP (cm)]],DD[],2,TRUE)</f>
        <v>70├ 80</v>
      </c>
      <c r="R2085" s="87" t="str" cm="1">
        <f t="array" ref="R2085">INDEX(_xlfn.TEXTSPLIT(CENSO[[#This Row],[NOME CIENTIFICO]]," "),1)</f>
        <v>Licania</v>
      </c>
      <c r="S2085" s="98" t="s">
        <v>1004</v>
      </c>
      <c r="T2085" s="87">
        <f>_xlfn.MINIFS(CENSO[DAP (cm)],CENSO[NOME CIENTIFICO],CENSO[[#This Row],[NOME CIENTIFICO]])</f>
        <v>41.38028520389279</v>
      </c>
      <c r="U20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085" s="87" t="str">
        <f>IF(CENSO[[#This Row],[DAP (cm)]]&lt;CENSO[[#This Row],[DMCE (cm)]],"DAP &lt; DMCE","DAP ≥ DMCE")</f>
        <v>DAP ≥ DMCE</v>
      </c>
      <c r="W2085" s="87" t="str">
        <f>IF(CENSO[[#This Row],[DAP (cm)]]&gt;200, "Superior", "Inferior")</f>
        <v>Inferior</v>
      </c>
      <c r="X2085" s="87" t="str">
        <f>VLOOKUP(CENSO[[#This Row],[NOME COMUM]],ESPECIES[],4,FALSE)</f>
        <v>Não</v>
      </c>
      <c r="Y2085" s="87" t="str">
        <f>IF(IFERROR(VLOOKUP(CENSO[[#This Row],[NOME COMUM]],COMERCIAIS[],2, FALSE), "Não") &lt;&gt; "Não", "Sim", "Não")</f>
        <v>Não</v>
      </c>
      <c r="Z2085" s="133">
        <f>CENSO[[#This Row],[g (m²)]]/SUM(AEEF[AEEF-UT])</f>
        <v>8.1539863899168861E-4</v>
      </c>
      <c r="AA2085" s="133">
        <f>CENSO[[#This Row],[v (m³)]]/SUM(AEEF[AEEF-UT])</f>
        <v>1.141558094588364E-2</v>
      </c>
    </row>
    <row r="2086" spans="1:27" ht="14">
      <c r="A2086" s="86">
        <v>1</v>
      </c>
      <c r="B2086" s="86">
        <v>1</v>
      </c>
      <c r="C2086" s="63">
        <v>61</v>
      </c>
      <c r="D2086" s="63">
        <v>2085</v>
      </c>
      <c r="E2086" s="63" t="str">
        <f>VLOOKUP(CENSO[[#This Row],[NOME COMUM]],ESPECIES[],2,FALSE)</f>
        <v>Piptadenia suaveolens Miq.</v>
      </c>
      <c r="F2086" s="64" t="s">
        <v>22</v>
      </c>
      <c r="G2086" s="64">
        <v>330</v>
      </c>
      <c r="H2086" s="97">
        <f>CENSO[[#This Row],[CAP (cm)]]/PI()</f>
        <v>105.04226244065093</v>
      </c>
      <c r="I2086" s="64">
        <v>17</v>
      </c>
      <c r="J2086" s="96">
        <f>(PI()*(CENSO[[#This Row],[DAP (cm)]]^2))/40000</f>
        <v>0.86659866513537021</v>
      </c>
      <c r="K2086" s="96">
        <f>CENSO[[#This Row],[g (m²)]]*CENSO[[#This Row],[H (m)]]*0.7</f>
        <v>10.312524115110905</v>
      </c>
      <c r="L2086" s="64">
        <v>2</v>
      </c>
      <c r="M2086" s="65">
        <v>366474.5</v>
      </c>
      <c r="N2086" s="87">
        <v>9707662</v>
      </c>
      <c r="O2086" s="87" t="s">
        <v>1228</v>
      </c>
      <c r="P2086" s="87" t="str">
        <f>VLOOKUP(CENSO[[#This Row],[DAP (cm)]],CD[],2,TRUE)</f>
        <v>TORA</v>
      </c>
      <c r="Q2086" s="87" t="str">
        <f>VLOOKUP(CENSO[[#This Row],[DAP (cm)]],DD[],2,TRUE)</f>
        <v>100├ 110</v>
      </c>
      <c r="R2086" s="87" t="str" cm="1">
        <f t="array" ref="R2086">INDEX(_xlfn.TEXTSPLIT(CENSO[[#This Row],[NOME CIENTIFICO]]," "),1)</f>
        <v>Piptadenia</v>
      </c>
      <c r="S2086" s="98" t="s">
        <v>1004</v>
      </c>
      <c r="T2086" s="87">
        <f>_xlfn.MINIFS(CENSO[DAP (cm)],CENSO[NOME CIENTIFICO],CENSO[[#This Row],[NOME CIENTIFICO]])</f>
        <v>39.788735772973837</v>
      </c>
      <c r="U20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86" s="87" t="str">
        <f>IF(CENSO[[#This Row],[DAP (cm)]]&lt;CENSO[[#This Row],[DMCE (cm)]],"DAP &lt; DMCE","DAP ≥ DMCE")</f>
        <v>DAP ≥ DMCE</v>
      </c>
      <c r="W2086" s="87" t="str">
        <f>IF(CENSO[[#This Row],[DAP (cm)]]&gt;200, "Superior", "Inferior")</f>
        <v>Inferior</v>
      </c>
      <c r="X2086" s="87" t="str">
        <f>VLOOKUP(CENSO[[#This Row],[NOME COMUM]],ESPECIES[],4,FALSE)</f>
        <v>Não</v>
      </c>
      <c r="Y2086" s="87" t="str">
        <f>IF(IFERROR(VLOOKUP(CENSO[[#This Row],[NOME COMUM]],COMERCIAIS[],2, FALSE), "Não") &lt;&gt; "Não", "Sim", "Não")</f>
        <v>Sim</v>
      </c>
      <c r="Z2086" s="133">
        <f>CENSO[[#This Row],[g (m²)]]/SUM(AEEF[AEEF-UT])</f>
        <v>1.5162371386209085E-3</v>
      </c>
      <c r="AA2086" s="133">
        <f>CENSO[[#This Row],[v (m³)]]/SUM(AEEF[AEEF-UT])</f>
        <v>1.8043221949588812E-2</v>
      </c>
    </row>
    <row r="2087" spans="1:27" ht="14">
      <c r="A2087" s="86">
        <v>1</v>
      </c>
      <c r="B2087" s="86">
        <v>1</v>
      </c>
      <c r="C2087" s="63">
        <v>61</v>
      </c>
      <c r="D2087" s="63">
        <v>2086</v>
      </c>
      <c r="E2087" s="63" t="str">
        <f>VLOOKUP(CENSO[[#This Row],[NOME COMUM]],ESPECIES[],2,FALSE)</f>
        <v>Dipteryx odorata (Aubl.) Willd.</v>
      </c>
      <c r="F2087" s="64" t="s">
        <v>4</v>
      </c>
      <c r="G2087" s="64">
        <v>273</v>
      </c>
      <c r="H2087" s="97">
        <f>CENSO[[#This Row],[CAP (cm)]]/PI()</f>
        <v>86.898598928174863</v>
      </c>
      <c r="I2087" s="64">
        <v>18</v>
      </c>
      <c r="J2087" s="96">
        <f>(PI()*(CENSO[[#This Row],[DAP (cm)]]^2))/40000</f>
        <v>0.59308293768479348</v>
      </c>
      <c r="K2087" s="96">
        <f>CENSO[[#This Row],[g (m²)]]*CENSO[[#This Row],[H (m)]]*0.7</f>
        <v>7.4728450148283976</v>
      </c>
      <c r="L2087" s="64">
        <v>1</v>
      </c>
      <c r="M2087" s="65">
        <v>366500.4</v>
      </c>
      <c r="N2087" s="87">
        <v>9707646.8000000007</v>
      </c>
      <c r="O2087" s="87" t="s">
        <v>1227</v>
      </c>
      <c r="P2087" s="87" t="str">
        <f>VLOOKUP(CENSO[[#This Row],[DAP (cm)]],CD[],2,TRUE)</f>
        <v>TORA</v>
      </c>
      <c r="Q2087" s="87" t="str">
        <f>VLOOKUP(CENSO[[#This Row],[DAP (cm)]],DD[],2,TRUE)</f>
        <v>80├ 90</v>
      </c>
      <c r="R2087" s="87" t="str" cm="1">
        <f t="array" ref="R2087">INDEX(_xlfn.TEXTSPLIT(CENSO[[#This Row],[NOME CIENTIFICO]]," "),1)</f>
        <v>Dipteryx</v>
      </c>
      <c r="S2087" s="98" t="s">
        <v>1004</v>
      </c>
      <c r="T2087" s="87">
        <f>_xlfn.MINIFS(CENSO[DAP (cm)],CENSO[NOME CIENTIFICO],CENSO[[#This Row],[NOME CIENTIFICO]])</f>
        <v>39.152116000606256</v>
      </c>
      <c r="U20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80</v>
      </c>
      <c r="V2087" s="87" t="str">
        <f>IF(CENSO[[#This Row],[DAP (cm)]]&lt;CENSO[[#This Row],[DMCE (cm)]],"DAP &lt; DMCE","DAP ≥ DMCE")</f>
        <v>DAP ≥ DMCE</v>
      </c>
      <c r="W2087" s="87" t="str">
        <f>IF(CENSO[[#This Row],[DAP (cm)]]&gt;200, "Superior", "Inferior")</f>
        <v>Inferior</v>
      </c>
      <c r="X2087" s="87" t="str">
        <f>VLOOKUP(CENSO[[#This Row],[NOME COMUM]],ESPECIES[],4,FALSE)</f>
        <v>Vulneravel</v>
      </c>
      <c r="Y2087" s="87" t="str">
        <f>IF(IFERROR(VLOOKUP(CENSO[[#This Row],[NOME COMUM]],COMERCIAIS[],2, FALSE), "Não") &lt;&gt; "Não", "Sim", "Não")</f>
        <v>Sim</v>
      </c>
      <c r="Z2087" s="133">
        <f>CENSO[[#This Row],[g (m²)]]/SUM(AEEF[AEEF-UT])</f>
        <v>1.0376826235470862E-3</v>
      </c>
      <c r="AA2087" s="133">
        <f>CENSO[[#This Row],[v (m³)]]/SUM(AEEF[AEEF-UT])</f>
        <v>1.3074801056693286E-2</v>
      </c>
    </row>
    <row r="2088" spans="1:27" ht="14">
      <c r="A2088" s="86">
        <v>1</v>
      </c>
      <c r="B2088" s="86">
        <v>1</v>
      </c>
      <c r="C2088" s="63">
        <v>61</v>
      </c>
      <c r="D2088" s="63">
        <v>2087</v>
      </c>
      <c r="E2088" s="63" t="str">
        <f>VLOOKUP(CENSO[[#This Row],[NOME COMUM]],ESPECIES[],2,FALSE)</f>
        <v>Tachigali myrmecophila Ducke</v>
      </c>
      <c r="F2088" s="64" t="s">
        <v>14</v>
      </c>
      <c r="G2088" s="64">
        <v>268</v>
      </c>
      <c r="H2088" s="97">
        <f>CENSO[[#This Row],[CAP (cm)]]/PI()</f>
        <v>85.307049497255903</v>
      </c>
      <c r="I2088" s="64">
        <v>15</v>
      </c>
      <c r="J2088" s="96">
        <f>(PI()*(CENSO[[#This Row],[DAP (cm)]]^2))/40000</f>
        <v>0.57155723163161454</v>
      </c>
      <c r="K2088" s="96">
        <f>CENSO[[#This Row],[g (m²)]]*CENSO[[#This Row],[H (m)]]*0.7</f>
        <v>6.0013509321319525</v>
      </c>
      <c r="L2088" s="64">
        <v>1</v>
      </c>
      <c r="M2088" s="65">
        <v>366437.4</v>
      </c>
      <c r="N2088" s="87">
        <v>9707725.5</v>
      </c>
      <c r="O2088" s="87" t="s">
        <v>1228</v>
      </c>
      <c r="P2088" s="87" t="str">
        <f>VLOOKUP(CENSO[[#This Row],[DAP (cm)]],CD[],2,TRUE)</f>
        <v>TORA</v>
      </c>
      <c r="Q2088" s="87" t="str">
        <f>VLOOKUP(CENSO[[#This Row],[DAP (cm)]],DD[],2,TRUE)</f>
        <v>80├ 90</v>
      </c>
      <c r="R2088" s="87" t="str" cm="1">
        <f t="array" ref="R2088">INDEX(_xlfn.TEXTSPLIT(CENSO[[#This Row],[NOME CIENTIFICO]]," "),1)</f>
        <v>Tachigali</v>
      </c>
      <c r="S2088" s="98" t="s">
        <v>1004</v>
      </c>
      <c r="T2088" s="87">
        <f>_xlfn.MINIFS(CENSO[DAP (cm)],CENSO[NOME CIENTIFICO],CENSO[[#This Row],[NOME CIENTIFICO]])</f>
        <v>39.152116000606256</v>
      </c>
      <c r="U20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88" s="87" t="str">
        <f>IF(CENSO[[#This Row],[DAP (cm)]]&lt;CENSO[[#This Row],[DMCE (cm)]],"DAP &lt; DMCE","DAP ≥ DMCE")</f>
        <v>DAP ≥ DMCE</v>
      </c>
      <c r="W2088" s="87" t="str">
        <f>IF(CENSO[[#This Row],[DAP (cm)]]&gt;200, "Superior", "Inferior")</f>
        <v>Inferior</v>
      </c>
      <c r="X2088" s="87" t="str">
        <f>VLOOKUP(CENSO[[#This Row],[NOME COMUM]],ESPECIES[],4,FALSE)</f>
        <v>Não</v>
      </c>
      <c r="Y2088" s="87" t="str">
        <f>IF(IFERROR(VLOOKUP(CENSO[[#This Row],[NOME COMUM]],COMERCIAIS[],2, FALSE), "Não") &lt;&gt; "Não", "Sim", "Não")</f>
        <v>Sim</v>
      </c>
      <c r="Z2088" s="133">
        <f>CENSO[[#This Row],[g (m²)]]/SUM(AEEF[AEEF-UT])</f>
        <v>1.0000203511874024E-3</v>
      </c>
      <c r="AA2088" s="133">
        <f>CENSO[[#This Row],[v (m³)]]/SUM(AEEF[AEEF-UT])</f>
        <v>1.0500213687467725E-2</v>
      </c>
    </row>
    <row r="2089" spans="1:27" ht="14">
      <c r="A2089" s="86">
        <v>1</v>
      </c>
      <c r="B2089" s="86">
        <v>1</v>
      </c>
      <c r="C2089" s="63">
        <v>61</v>
      </c>
      <c r="D2089" s="63">
        <v>2088</v>
      </c>
      <c r="E2089" s="63" t="str">
        <f>VLOOKUP(CENSO[[#This Row],[NOME COMUM]],ESPECIES[],2,FALSE)</f>
        <v>Piptadenia suaveolens Miq.</v>
      </c>
      <c r="F2089" s="64" t="s">
        <v>22</v>
      </c>
      <c r="G2089" s="64">
        <v>192</v>
      </c>
      <c r="H2089" s="97">
        <f>CENSO[[#This Row],[CAP (cm)]]/PI()</f>
        <v>61.115498147287809</v>
      </c>
      <c r="I2089" s="64">
        <v>18</v>
      </c>
      <c r="J2089" s="96">
        <f>(PI()*(CENSO[[#This Row],[DAP (cm)]]^2))/40000</f>
        <v>0.29335439110698147</v>
      </c>
      <c r="K2089" s="96">
        <f>CENSO[[#This Row],[g (m²)]]*CENSO[[#This Row],[H (m)]]*0.7</f>
        <v>3.696265327947966</v>
      </c>
      <c r="L2089" s="64">
        <v>1</v>
      </c>
      <c r="M2089" s="65">
        <v>366300.9</v>
      </c>
      <c r="N2089" s="87">
        <v>9707831.9000000004</v>
      </c>
      <c r="O2089" s="87" t="s">
        <v>1228</v>
      </c>
      <c r="P2089" s="87" t="str">
        <f>VLOOKUP(CENSO[[#This Row],[DAP (cm)]],CD[],2,TRUE)</f>
        <v>TORA</v>
      </c>
      <c r="Q2089" s="87" t="str">
        <f>VLOOKUP(CENSO[[#This Row],[DAP (cm)]],DD[],2,TRUE)</f>
        <v>60├ 70</v>
      </c>
      <c r="R2089" s="87" t="str" cm="1">
        <f t="array" ref="R2089">INDEX(_xlfn.TEXTSPLIT(CENSO[[#This Row],[NOME CIENTIFICO]]," "),1)</f>
        <v>Piptadenia</v>
      </c>
      <c r="S2089" s="98" t="s">
        <v>1004</v>
      </c>
      <c r="T2089" s="87">
        <f>_xlfn.MINIFS(CENSO[DAP (cm)],CENSO[NOME CIENTIFICO],CENSO[[#This Row],[NOME CIENTIFICO]])</f>
        <v>39.788735772973837</v>
      </c>
      <c r="U20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89" s="87" t="str">
        <f>IF(CENSO[[#This Row],[DAP (cm)]]&lt;CENSO[[#This Row],[DMCE (cm)]],"DAP &lt; DMCE","DAP ≥ DMCE")</f>
        <v>DAP ≥ DMCE</v>
      </c>
      <c r="W2089" s="87" t="str">
        <f>IF(CENSO[[#This Row],[DAP (cm)]]&gt;200, "Superior", "Inferior")</f>
        <v>Inferior</v>
      </c>
      <c r="X2089" s="87" t="str">
        <f>VLOOKUP(CENSO[[#This Row],[NOME COMUM]],ESPECIES[],4,FALSE)</f>
        <v>Não</v>
      </c>
      <c r="Y2089" s="87" t="str">
        <f>IF(IFERROR(VLOOKUP(CENSO[[#This Row],[NOME COMUM]],COMERCIAIS[],2, FALSE), "Não") &lt;&gt; "Não", "Sim", "Não")</f>
        <v>Sim</v>
      </c>
      <c r="Z2089" s="133">
        <f>CENSO[[#This Row],[g (m²)]]/SUM(AEEF[AEEF-UT])</f>
        <v>5.1326506775134213E-4</v>
      </c>
      <c r="AA2089" s="133">
        <f>CENSO[[#This Row],[v (m³)]]/SUM(AEEF[AEEF-UT])</f>
        <v>6.4671398536669108E-3</v>
      </c>
    </row>
    <row r="2090" spans="1:27" ht="14">
      <c r="A2090" s="86">
        <v>1</v>
      </c>
      <c r="B2090" s="86">
        <v>1</v>
      </c>
      <c r="C2090" s="63">
        <v>61</v>
      </c>
      <c r="D2090" s="63">
        <v>2089</v>
      </c>
      <c r="E2090" s="63" t="str">
        <f>VLOOKUP(CENSO[[#This Row],[NOME COMUM]],ESPECIES[],2,FALSE)</f>
        <v>Mezilaurus Itauba (Meisn.) Taub. ex Mez</v>
      </c>
      <c r="F2090" s="64" t="s">
        <v>8</v>
      </c>
      <c r="G2090" s="64">
        <v>165</v>
      </c>
      <c r="H2090" s="97">
        <f>CENSO[[#This Row],[CAP (cm)]]/PI()</f>
        <v>52.521131220325465</v>
      </c>
      <c r="I2090" s="64">
        <v>15</v>
      </c>
      <c r="J2090" s="96">
        <f>(PI()*(CENSO[[#This Row],[DAP (cm)]]^2))/40000</f>
        <v>0.21664966628384255</v>
      </c>
      <c r="K2090" s="96">
        <f>CENSO[[#This Row],[g (m²)]]*CENSO[[#This Row],[H (m)]]*0.7</f>
        <v>2.2748214959803468</v>
      </c>
      <c r="L2090" s="64">
        <v>1</v>
      </c>
      <c r="M2090" s="65">
        <v>366382.59999999899</v>
      </c>
      <c r="N2090" s="87">
        <v>9707731.3000000007</v>
      </c>
      <c r="O2090" s="87" t="s">
        <v>1227</v>
      </c>
      <c r="P2090" s="87" t="str">
        <f>VLOOKUP(CENSO[[#This Row],[DAP (cm)]],CD[],2,TRUE)</f>
        <v>TORA</v>
      </c>
      <c r="Q2090" s="87" t="str">
        <f>VLOOKUP(CENSO[[#This Row],[DAP (cm)]],DD[],2,TRUE)</f>
        <v>50├ 60</v>
      </c>
      <c r="R2090" s="87" t="str" cm="1">
        <f t="array" ref="R2090">INDEX(_xlfn.TEXTSPLIT(CENSO[[#This Row],[NOME CIENTIFICO]]," "),1)</f>
        <v>Mezilaurus</v>
      </c>
      <c r="S2090" s="98" t="s">
        <v>1004</v>
      </c>
      <c r="T2090" s="87">
        <f>_xlfn.MINIFS(CENSO[DAP (cm)],CENSO[NOME CIENTIFICO],CENSO[[#This Row],[NOME CIENTIFICO]])</f>
        <v>41.38028520389279</v>
      </c>
      <c r="U20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090" s="87" t="str">
        <f>IF(CENSO[[#This Row],[DAP (cm)]]&lt;CENSO[[#This Row],[DMCE (cm)]],"DAP &lt; DMCE","DAP ≥ DMCE")</f>
        <v>DAP ≥ DMCE</v>
      </c>
      <c r="W2090" s="87" t="str">
        <f>IF(CENSO[[#This Row],[DAP (cm)]]&gt;200, "Superior", "Inferior")</f>
        <v>Inferior</v>
      </c>
      <c r="X2090" s="87" t="str">
        <f>VLOOKUP(CENSO[[#This Row],[NOME COMUM]],ESPECIES[],4,FALSE)</f>
        <v>Não</v>
      </c>
      <c r="Y2090" s="87" t="str">
        <f>IF(IFERROR(VLOOKUP(CENSO[[#This Row],[NOME COMUM]],COMERCIAIS[],2, FALSE), "Não") &lt;&gt; "Não", "Sim", "Não")</f>
        <v>Não</v>
      </c>
      <c r="Z2090" s="133">
        <f>CENSO[[#This Row],[g (m²)]]/SUM(AEEF[AEEF-UT])</f>
        <v>3.7905928465522713E-4</v>
      </c>
      <c r="AA2090" s="133">
        <f>CENSO[[#This Row],[v (m³)]]/SUM(AEEF[AEEF-UT])</f>
        <v>3.9801224888798845E-3</v>
      </c>
    </row>
    <row r="2091" spans="1:27" ht="14">
      <c r="A2091" s="86">
        <v>1</v>
      </c>
      <c r="B2091" s="86">
        <v>1</v>
      </c>
      <c r="C2091" s="63">
        <v>61</v>
      </c>
      <c r="D2091" s="63">
        <v>2090</v>
      </c>
      <c r="E2091" s="63" t="str">
        <f>VLOOKUP(CENSO[[#This Row],[NOME COMUM]],ESPECIES[],2,FALSE)</f>
        <v>Caryocar villosum (Aubl.) Pers.</v>
      </c>
      <c r="F2091" s="64" t="s">
        <v>33</v>
      </c>
      <c r="G2091" s="64">
        <v>185</v>
      </c>
      <c r="H2091" s="97">
        <f>CENSO[[#This Row],[CAP (cm)]]/PI()</f>
        <v>58.887328944001275</v>
      </c>
      <c r="I2091" s="64">
        <v>16</v>
      </c>
      <c r="J2091" s="96">
        <f>(PI()*(CENSO[[#This Row],[DAP (cm)]]^2))/40000</f>
        <v>0.27235389636600588</v>
      </c>
      <c r="K2091" s="96">
        <f>CENSO[[#This Row],[g (m²)]]*CENSO[[#This Row],[H (m)]]*0.7</f>
        <v>3.0503636392992655</v>
      </c>
      <c r="L2091" s="64">
        <v>1</v>
      </c>
      <c r="M2091" s="65">
        <v>366343.09999999899</v>
      </c>
      <c r="N2091" s="87">
        <v>9707775.3000000007</v>
      </c>
      <c r="O2091" s="87" t="s">
        <v>1227</v>
      </c>
      <c r="P2091" s="87" t="str">
        <f>VLOOKUP(CENSO[[#This Row],[DAP (cm)]],CD[],2,TRUE)</f>
        <v>TORA</v>
      </c>
      <c r="Q2091" s="87" t="str">
        <f>VLOOKUP(CENSO[[#This Row],[DAP (cm)]],DD[],2,TRUE)</f>
        <v>50├ 60</v>
      </c>
      <c r="R2091" s="87" t="str" cm="1">
        <f t="array" ref="R2091">INDEX(_xlfn.TEXTSPLIT(CENSO[[#This Row],[NOME CIENTIFICO]]," "),1)</f>
        <v>Caryocar</v>
      </c>
      <c r="S2091" s="98" t="s">
        <v>1004</v>
      </c>
      <c r="T2091" s="87">
        <f>_xlfn.MINIFS(CENSO[DAP (cm)],CENSO[NOME CIENTIFICO],CENSO[[#This Row],[NOME CIENTIFICO]])</f>
        <v>41.38028520389279</v>
      </c>
      <c r="U20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091" s="87" t="str">
        <f>IF(CENSO[[#This Row],[DAP (cm)]]&lt;CENSO[[#This Row],[DMCE (cm)]],"DAP &lt; DMCE","DAP ≥ DMCE")</f>
        <v>DAP ≥ DMCE</v>
      </c>
      <c r="W2091" s="87" t="str">
        <f>IF(CENSO[[#This Row],[DAP (cm)]]&gt;200, "Superior", "Inferior")</f>
        <v>Inferior</v>
      </c>
      <c r="X2091" s="87" t="str">
        <f>VLOOKUP(CENSO[[#This Row],[NOME COMUM]],ESPECIES[],4,FALSE)</f>
        <v>Não</v>
      </c>
      <c r="Y2091" s="87" t="str">
        <f>IF(IFERROR(VLOOKUP(CENSO[[#This Row],[NOME COMUM]],COMERCIAIS[],2, FALSE), "Não") &lt;&gt; "Não", "Sim", "Não")</f>
        <v>Sim</v>
      </c>
      <c r="Z2091" s="133">
        <f>CENSO[[#This Row],[g (m²)]]/SUM(AEEF[AEEF-UT])</f>
        <v>4.7652172699082262E-4</v>
      </c>
      <c r="AA2091" s="133">
        <f>CENSO[[#This Row],[v (m³)]]/SUM(AEEF[AEEF-UT])</f>
        <v>5.3370433422972128E-3</v>
      </c>
    </row>
    <row r="2092" spans="1:27" ht="14">
      <c r="A2092" s="86">
        <v>1</v>
      </c>
      <c r="B2092" s="86">
        <v>1</v>
      </c>
      <c r="C2092" s="63">
        <v>61</v>
      </c>
      <c r="D2092" s="63">
        <v>2091</v>
      </c>
      <c r="E2092" s="63" t="str">
        <f>VLOOKUP(CENSO[[#This Row],[NOME COMUM]],ESPECIES[],2,FALSE)</f>
        <v>Cedrelinga catenaeformis Ducke</v>
      </c>
      <c r="F2092" s="64" t="s">
        <v>71</v>
      </c>
      <c r="G2092" s="64">
        <v>310</v>
      </c>
      <c r="H2092" s="97">
        <f>CENSO[[#This Row],[CAP (cm)]]/PI()</f>
        <v>98.676064716975105</v>
      </c>
      <c r="I2092" s="64">
        <v>20</v>
      </c>
      <c r="J2092" s="96">
        <f>(PI()*(CENSO[[#This Row],[DAP (cm)]]^2))/40000</f>
        <v>0.7647395015565569</v>
      </c>
      <c r="K2092" s="96">
        <f>CENSO[[#This Row],[g (m²)]]*CENSO[[#This Row],[H (m)]]*0.7</f>
        <v>10.706353021791795</v>
      </c>
      <c r="L2092" s="64">
        <v>1</v>
      </c>
      <c r="M2092" s="65">
        <v>366391.7</v>
      </c>
      <c r="N2092" s="87">
        <v>9707751.4000000004</v>
      </c>
      <c r="O2092" s="87" t="s">
        <v>1228</v>
      </c>
      <c r="P2092" s="87" t="str">
        <f>VLOOKUP(CENSO[[#This Row],[DAP (cm)]],CD[],2,TRUE)</f>
        <v>TORA</v>
      </c>
      <c r="Q2092" s="87" t="str">
        <f>VLOOKUP(CENSO[[#This Row],[DAP (cm)]],DD[],2,TRUE)</f>
        <v>90├ 100</v>
      </c>
      <c r="R2092" s="87" t="str" cm="1">
        <f t="array" ref="R2092">INDEX(_xlfn.TEXTSPLIT(CENSO[[#This Row],[NOME CIENTIFICO]]," "),1)</f>
        <v>Cedrelinga</v>
      </c>
      <c r="S2092" s="98" t="s">
        <v>1004</v>
      </c>
      <c r="T2092" s="87">
        <f>_xlfn.MINIFS(CENSO[DAP (cm)],CENSO[NOME CIENTIFICO],CENSO[[#This Row],[NOME CIENTIFICO]])</f>
        <v>38.515496228238675</v>
      </c>
      <c r="U20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92" s="87" t="str">
        <f>IF(CENSO[[#This Row],[DAP (cm)]]&lt;CENSO[[#This Row],[DMCE (cm)]],"DAP &lt; DMCE","DAP ≥ DMCE")</f>
        <v>DAP ≥ DMCE</v>
      </c>
      <c r="W2092" s="87" t="str">
        <f>IF(CENSO[[#This Row],[DAP (cm)]]&gt;200, "Superior", "Inferior")</f>
        <v>Inferior</v>
      </c>
      <c r="X2092" s="87" t="str">
        <f>VLOOKUP(CENSO[[#This Row],[NOME COMUM]],ESPECIES[],4,FALSE)</f>
        <v>Não</v>
      </c>
      <c r="Y2092" s="87" t="str">
        <f>IF(IFERROR(VLOOKUP(CENSO[[#This Row],[NOME COMUM]],COMERCIAIS[],2, FALSE), "Não") &lt;&gt; "Não", "Sim", "Não")</f>
        <v>Sim</v>
      </c>
      <c r="Z2092" s="133">
        <f>CENSO[[#This Row],[g (m²)]]/SUM(AEEF[AEEF-UT])</f>
        <v>1.3380201012072475E-3</v>
      </c>
      <c r="AA2092" s="133">
        <f>CENSO[[#This Row],[v (m³)]]/SUM(AEEF[AEEF-UT])</f>
        <v>1.8732281416901461E-2</v>
      </c>
    </row>
    <row r="2093" spans="1:27" ht="14">
      <c r="A2093" s="86">
        <v>1</v>
      </c>
      <c r="B2093" s="86">
        <v>1</v>
      </c>
      <c r="C2093" s="63">
        <v>61</v>
      </c>
      <c r="D2093" s="63">
        <v>2092</v>
      </c>
      <c r="E2093" s="63" t="str">
        <f>VLOOKUP(CENSO[[#This Row],[NOME COMUM]],ESPECIES[],2,FALSE)</f>
        <v>Astronium lecointei Ducke</v>
      </c>
      <c r="F2093" s="64" t="s">
        <v>5</v>
      </c>
      <c r="G2093" s="64">
        <v>247</v>
      </c>
      <c r="H2093" s="97">
        <f>CENSO[[#This Row],[CAP (cm)]]/PI()</f>
        <v>78.622541887396295</v>
      </c>
      <c r="I2093" s="64">
        <v>23</v>
      </c>
      <c r="J2093" s="96">
        <f>(PI()*(CENSO[[#This Row],[DAP (cm)]]^2))/40000</f>
        <v>0.48549419615467204</v>
      </c>
      <c r="K2093" s="96">
        <f>CENSO[[#This Row],[g (m²)]]*CENSO[[#This Row],[H (m)]]*0.7</f>
        <v>7.8164565580902199</v>
      </c>
      <c r="L2093" s="64">
        <v>1</v>
      </c>
      <c r="M2093" s="65">
        <v>366220.4</v>
      </c>
      <c r="N2093" s="87">
        <v>9707908.9000000004</v>
      </c>
      <c r="O2093" s="87" t="s">
        <v>1228</v>
      </c>
      <c r="P2093" s="87" t="str">
        <f>VLOOKUP(CENSO[[#This Row],[DAP (cm)]],CD[],2,TRUE)</f>
        <v>TORA</v>
      </c>
      <c r="Q2093" s="87" t="str">
        <f>VLOOKUP(CENSO[[#This Row],[DAP (cm)]],DD[],2,TRUE)</f>
        <v>70├ 80</v>
      </c>
      <c r="R2093" s="87" t="str" cm="1">
        <f t="array" ref="R2093">INDEX(_xlfn.TEXTSPLIT(CENSO[[#This Row],[NOME CIENTIFICO]]," "),1)</f>
        <v>Astronium</v>
      </c>
      <c r="S2093" s="98" t="s">
        <v>1004</v>
      </c>
      <c r="T2093" s="87">
        <f>_xlfn.MINIFS(CENSO[DAP (cm)],CENSO[NOME CIENTIFICO],CENSO[[#This Row],[NOME CIENTIFICO]])</f>
        <v>40.107045659157627</v>
      </c>
      <c r="U20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093" s="87" t="str">
        <f>IF(CENSO[[#This Row],[DAP (cm)]]&lt;CENSO[[#This Row],[DMCE (cm)]],"DAP &lt; DMCE","DAP ≥ DMCE")</f>
        <v>DAP ≥ DMCE</v>
      </c>
      <c r="W2093" s="87" t="str">
        <f>IF(CENSO[[#This Row],[DAP (cm)]]&gt;200, "Superior", "Inferior")</f>
        <v>Inferior</v>
      </c>
      <c r="X2093" s="87" t="str">
        <f>VLOOKUP(CENSO[[#This Row],[NOME COMUM]],ESPECIES[],4,FALSE)</f>
        <v>Não</v>
      </c>
      <c r="Y2093" s="87" t="str">
        <f>IF(IFERROR(VLOOKUP(CENSO[[#This Row],[NOME COMUM]],COMERCIAIS[],2, FALSE), "Não") &lt;&gt; "Não", "Sim", "Não")</f>
        <v>Sim</v>
      </c>
      <c r="Z2093" s="133">
        <f>CENSO[[#This Row],[g (m²)]]/SUM(AEEF[AEEF-UT])</f>
        <v>8.4944087777890709E-4</v>
      </c>
      <c r="AA2093" s="133">
        <f>CENSO[[#This Row],[v (m³)]]/SUM(AEEF[AEEF-UT])</f>
        <v>1.3675998132240404E-2</v>
      </c>
    </row>
    <row r="2094" spans="1:27" ht="14">
      <c r="A2094" s="86">
        <v>1</v>
      </c>
      <c r="B2094" s="86">
        <v>1</v>
      </c>
      <c r="C2094" s="63">
        <v>61</v>
      </c>
      <c r="D2094" s="63">
        <v>2093</v>
      </c>
      <c r="E2094" s="63" t="str">
        <f>VLOOKUP(CENSO[[#This Row],[NOME COMUM]],ESPECIES[],2,FALSE)</f>
        <v>Apuleia leiocarpa (Vogel) J.F.Macbr.</v>
      </c>
      <c r="F2094" s="64" t="s">
        <v>51</v>
      </c>
      <c r="G2094" s="64">
        <v>322</v>
      </c>
      <c r="H2094" s="97">
        <f>CENSO[[#This Row],[CAP (cm)]]/PI()</f>
        <v>102.49578335118061</v>
      </c>
      <c r="I2094" s="64">
        <v>20</v>
      </c>
      <c r="J2094" s="96">
        <f>(PI()*(CENSO[[#This Row],[DAP (cm)]]^2))/40000</f>
        <v>0.82509105597700383</v>
      </c>
      <c r="K2094" s="96">
        <f>CENSO[[#This Row],[g (m²)]]*CENSO[[#This Row],[H (m)]]*0.7</f>
        <v>11.551274783678052</v>
      </c>
      <c r="L2094" s="64">
        <v>1</v>
      </c>
      <c r="M2094" s="65">
        <v>366199.59999999899</v>
      </c>
      <c r="N2094" s="87">
        <v>9707881.8000000007</v>
      </c>
      <c r="O2094" s="87" t="s">
        <v>1228</v>
      </c>
      <c r="P2094" s="87" t="str">
        <f>VLOOKUP(CENSO[[#This Row],[DAP (cm)]],CD[],2,TRUE)</f>
        <v>TORA</v>
      </c>
      <c r="Q2094" s="87" t="str">
        <f>VLOOKUP(CENSO[[#This Row],[DAP (cm)]],DD[],2,TRUE)</f>
        <v>100├ 110</v>
      </c>
      <c r="R2094" s="87" t="str" cm="1">
        <f t="array" ref="R2094">INDEX(_xlfn.TEXTSPLIT(CENSO[[#This Row],[NOME CIENTIFICO]]," "),1)</f>
        <v>Apuleia</v>
      </c>
      <c r="S2094" s="98" t="s">
        <v>1004</v>
      </c>
      <c r="T2094" s="87">
        <f>_xlfn.MINIFS(CENSO[DAP (cm)],CENSO[NOME CIENTIFICO],CENSO[[#This Row],[NOME CIENTIFICO]])</f>
        <v>39.788735772973837</v>
      </c>
      <c r="U20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94" s="87" t="str">
        <f>IF(CENSO[[#This Row],[DAP (cm)]]&lt;CENSO[[#This Row],[DMCE (cm)]],"DAP &lt; DMCE","DAP ≥ DMCE")</f>
        <v>DAP ≥ DMCE</v>
      </c>
      <c r="W2094" s="87" t="str">
        <f>IF(CENSO[[#This Row],[DAP (cm)]]&gt;200, "Superior", "Inferior")</f>
        <v>Inferior</v>
      </c>
      <c r="X2094" s="87" t="str">
        <f>VLOOKUP(CENSO[[#This Row],[NOME COMUM]],ESPECIES[],4,FALSE)</f>
        <v>Não</v>
      </c>
      <c r="Y2094" s="87" t="str">
        <f>IF(IFERROR(VLOOKUP(CENSO[[#This Row],[NOME COMUM]],COMERCIAIS[],2, FALSE), "Não") &lt;&gt; "Não", "Sim", "Não")</f>
        <v>Sim</v>
      </c>
      <c r="Z2094" s="133">
        <f>CENSO[[#This Row],[g (m²)]]/SUM(AEEF[AEEF-UT])</f>
        <v>1.4436136958748417E-3</v>
      </c>
      <c r="AA2094" s="133">
        <f>CENSO[[#This Row],[v (m³)]]/SUM(AEEF[AEEF-UT])</f>
        <v>2.0210591742247781E-2</v>
      </c>
    </row>
    <row r="2095" spans="1:27" ht="14">
      <c r="A2095" s="86">
        <v>1</v>
      </c>
      <c r="B2095" s="86">
        <v>1</v>
      </c>
      <c r="C2095" s="63">
        <v>61</v>
      </c>
      <c r="D2095" s="63">
        <v>2094</v>
      </c>
      <c r="E2095" s="63" t="str">
        <f>VLOOKUP(CENSO[[#This Row],[NOME COMUM]],ESPECIES[],2,FALSE)</f>
        <v>Tachigali myrmecophila Ducke</v>
      </c>
      <c r="F2095" s="64" t="s">
        <v>14</v>
      </c>
      <c r="G2095" s="64">
        <v>422</v>
      </c>
      <c r="H2095" s="97">
        <f>CENSO[[#This Row],[CAP (cm)]]/PI()</f>
        <v>134.32677196955967</v>
      </c>
      <c r="I2095" s="64">
        <v>19</v>
      </c>
      <c r="J2095" s="96">
        <f>(PI()*(CENSO[[#This Row],[DAP (cm)]]^2))/40000</f>
        <v>1.4171474442788545</v>
      </c>
      <c r="K2095" s="96">
        <f>CENSO[[#This Row],[g (m²)]]*CENSO[[#This Row],[H (m)]]*0.7</f>
        <v>18.848061008908765</v>
      </c>
      <c r="L2095" s="64">
        <v>1</v>
      </c>
      <c r="M2095" s="65">
        <v>366079.59999999899</v>
      </c>
      <c r="N2095" s="87">
        <v>9707997.8000000007</v>
      </c>
      <c r="O2095" s="87" t="s">
        <v>1228</v>
      </c>
      <c r="P2095" s="87" t="str">
        <f>VLOOKUP(CENSO[[#This Row],[DAP (cm)]],CD[],2,TRUE)</f>
        <v>TORA</v>
      </c>
      <c r="Q2095" s="87" t="str">
        <f>VLOOKUP(CENSO[[#This Row],[DAP (cm)]],DD[],2,TRUE)</f>
        <v>130├ 140</v>
      </c>
      <c r="R2095" s="87" t="str" cm="1">
        <f t="array" ref="R2095">INDEX(_xlfn.TEXTSPLIT(CENSO[[#This Row],[NOME CIENTIFICO]]," "),1)</f>
        <v>Tachigali</v>
      </c>
      <c r="S2095" s="98" t="s">
        <v>1004</v>
      </c>
      <c r="T2095" s="87">
        <f>_xlfn.MINIFS(CENSO[DAP (cm)],CENSO[NOME CIENTIFICO],CENSO[[#This Row],[NOME CIENTIFICO]])</f>
        <v>39.152116000606256</v>
      </c>
      <c r="U20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95" s="87" t="str">
        <f>IF(CENSO[[#This Row],[DAP (cm)]]&lt;CENSO[[#This Row],[DMCE (cm)]],"DAP &lt; DMCE","DAP ≥ DMCE")</f>
        <v>DAP ≥ DMCE</v>
      </c>
      <c r="W2095" s="87" t="str">
        <f>IF(CENSO[[#This Row],[DAP (cm)]]&gt;200, "Superior", "Inferior")</f>
        <v>Inferior</v>
      </c>
      <c r="X2095" s="87" t="str">
        <f>VLOOKUP(CENSO[[#This Row],[NOME COMUM]],ESPECIES[],4,FALSE)</f>
        <v>Não</v>
      </c>
      <c r="Y2095" s="87" t="str">
        <f>IF(IFERROR(VLOOKUP(CENSO[[#This Row],[NOME COMUM]],COMERCIAIS[],2, FALSE), "Não") &lt;&gt; "Não", "Sim", "Não")</f>
        <v>Sim</v>
      </c>
      <c r="Z2095" s="133">
        <f>CENSO[[#This Row],[g (m²)]]/SUM(AEEF[AEEF-UT])</f>
        <v>2.4795002258417432E-3</v>
      </c>
      <c r="AA2095" s="133">
        <f>CENSO[[#This Row],[v (m³)]]/SUM(AEEF[AEEF-UT])</f>
        <v>3.2977353003695184E-2</v>
      </c>
    </row>
    <row r="2096" spans="1:27" ht="14">
      <c r="A2096" s="86">
        <v>1</v>
      </c>
      <c r="B2096" s="86">
        <v>1</v>
      </c>
      <c r="C2096" s="63">
        <v>61</v>
      </c>
      <c r="D2096" s="63">
        <v>2095</v>
      </c>
      <c r="E2096" s="63" t="str">
        <f>VLOOKUP(CENSO[[#This Row],[NOME COMUM]],ESPECIES[],2,FALSE)</f>
        <v>Astronium lecointei Ducke</v>
      </c>
      <c r="F2096" s="64" t="s">
        <v>5</v>
      </c>
      <c r="G2096" s="64">
        <v>250</v>
      </c>
      <c r="H2096" s="97">
        <f>CENSO[[#This Row],[CAP (cm)]]/PI()</f>
        <v>79.577471545947674</v>
      </c>
      <c r="I2096" s="64">
        <v>23</v>
      </c>
      <c r="J2096" s="96">
        <f>(PI()*(CENSO[[#This Row],[DAP (cm)]]^2))/40000</f>
        <v>0.49735919716217297</v>
      </c>
      <c r="K2096" s="96">
        <f>CENSO[[#This Row],[g (m²)]]*CENSO[[#This Row],[H (m)]]*0.7</f>
        <v>8.0074830743109846</v>
      </c>
      <c r="L2096" s="64">
        <v>1</v>
      </c>
      <c r="M2096" s="65">
        <v>366086.2</v>
      </c>
      <c r="N2096" s="87">
        <v>9708014.6999999899</v>
      </c>
      <c r="O2096" s="87" t="s">
        <v>1228</v>
      </c>
      <c r="P2096" s="87" t="str">
        <f>VLOOKUP(CENSO[[#This Row],[DAP (cm)]],CD[],2,TRUE)</f>
        <v>TORA</v>
      </c>
      <c r="Q2096" s="87" t="str">
        <f>VLOOKUP(CENSO[[#This Row],[DAP (cm)]],DD[],2,TRUE)</f>
        <v>70├ 80</v>
      </c>
      <c r="R2096" s="87" t="str" cm="1">
        <f t="array" ref="R2096">INDEX(_xlfn.TEXTSPLIT(CENSO[[#This Row],[NOME CIENTIFICO]]," "),1)</f>
        <v>Astronium</v>
      </c>
      <c r="S2096" s="98" t="s">
        <v>1004</v>
      </c>
      <c r="T2096" s="87">
        <f>_xlfn.MINIFS(CENSO[DAP (cm)],CENSO[NOME CIENTIFICO],CENSO[[#This Row],[NOME CIENTIFICO]])</f>
        <v>40.107045659157627</v>
      </c>
      <c r="U20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096" s="87" t="str">
        <f>IF(CENSO[[#This Row],[DAP (cm)]]&lt;CENSO[[#This Row],[DMCE (cm)]],"DAP &lt; DMCE","DAP ≥ DMCE")</f>
        <v>DAP ≥ DMCE</v>
      </c>
      <c r="W2096" s="87" t="str">
        <f>IF(CENSO[[#This Row],[DAP (cm)]]&gt;200, "Superior", "Inferior")</f>
        <v>Inferior</v>
      </c>
      <c r="X2096" s="87" t="str">
        <f>VLOOKUP(CENSO[[#This Row],[NOME COMUM]],ESPECIES[],4,FALSE)</f>
        <v>Não</v>
      </c>
      <c r="Y2096" s="87" t="str">
        <f>IF(IFERROR(VLOOKUP(CENSO[[#This Row],[NOME COMUM]],COMERCIAIS[],2, FALSE), "Não") &lt;&gt; "Não", "Sim", "Não")</f>
        <v>Sim</v>
      </c>
      <c r="Z2096" s="133">
        <f>CENSO[[#This Row],[g (m²)]]/SUM(AEEF[AEEF-UT])</f>
        <v>8.7020037799638919E-4</v>
      </c>
      <c r="AA2096" s="133">
        <f>CENSO[[#This Row],[v (m³)]]/SUM(AEEF[AEEF-UT])</f>
        <v>1.4010226085741866E-2</v>
      </c>
    </row>
    <row r="2097" spans="1:27" ht="14">
      <c r="A2097" s="86">
        <v>1</v>
      </c>
      <c r="B2097" s="86">
        <v>1</v>
      </c>
      <c r="C2097" s="63">
        <v>61</v>
      </c>
      <c r="D2097" s="63">
        <v>2096</v>
      </c>
      <c r="E2097" s="63" t="str">
        <f>VLOOKUP(CENSO[[#This Row],[NOME COMUM]],ESPECIES[],2,FALSE)</f>
        <v>Piptadenia suaveolens Miq.</v>
      </c>
      <c r="F2097" s="64" t="s">
        <v>22</v>
      </c>
      <c r="G2097" s="64">
        <v>258</v>
      </c>
      <c r="H2097" s="97">
        <f>CENSO[[#This Row],[CAP (cm)]]/PI()</f>
        <v>82.123950635417998</v>
      </c>
      <c r="I2097" s="64">
        <v>16</v>
      </c>
      <c r="J2097" s="96">
        <f>(PI()*(CENSO[[#This Row],[DAP (cm)]]^2))/40000</f>
        <v>0.52969948159844604</v>
      </c>
      <c r="K2097" s="96">
        <f>CENSO[[#This Row],[g (m²)]]*CENSO[[#This Row],[H (m)]]*0.7</f>
        <v>5.9326341939025955</v>
      </c>
      <c r="L2097" s="64">
        <v>1</v>
      </c>
      <c r="M2097" s="65">
        <v>366079.2</v>
      </c>
      <c r="N2097" s="87">
        <v>9708008.9000000004</v>
      </c>
      <c r="O2097" s="87" t="s">
        <v>1228</v>
      </c>
      <c r="P2097" s="87" t="str">
        <f>VLOOKUP(CENSO[[#This Row],[DAP (cm)]],CD[],2,TRUE)</f>
        <v>TORA</v>
      </c>
      <c r="Q2097" s="87" t="str">
        <f>VLOOKUP(CENSO[[#This Row],[DAP (cm)]],DD[],2,TRUE)</f>
        <v>80├ 90</v>
      </c>
      <c r="R2097" s="87" t="str" cm="1">
        <f t="array" ref="R2097">INDEX(_xlfn.TEXTSPLIT(CENSO[[#This Row],[NOME CIENTIFICO]]," "),1)</f>
        <v>Piptadenia</v>
      </c>
      <c r="S2097" s="98" t="s">
        <v>1004</v>
      </c>
      <c r="T2097" s="87">
        <f>_xlfn.MINIFS(CENSO[DAP (cm)],CENSO[NOME CIENTIFICO],CENSO[[#This Row],[NOME CIENTIFICO]])</f>
        <v>39.788735772973837</v>
      </c>
      <c r="U20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97" s="87" t="str">
        <f>IF(CENSO[[#This Row],[DAP (cm)]]&lt;CENSO[[#This Row],[DMCE (cm)]],"DAP &lt; DMCE","DAP ≥ DMCE")</f>
        <v>DAP ≥ DMCE</v>
      </c>
      <c r="W2097" s="87" t="str">
        <f>IF(CENSO[[#This Row],[DAP (cm)]]&gt;200, "Superior", "Inferior")</f>
        <v>Inferior</v>
      </c>
      <c r="X2097" s="87" t="str">
        <f>VLOOKUP(CENSO[[#This Row],[NOME COMUM]],ESPECIES[],4,FALSE)</f>
        <v>Não</v>
      </c>
      <c r="Y2097" s="87" t="str">
        <f>IF(IFERROR(VLOOKUP(CENSO[[#This Row],[NOME COMUM]],COMERCIAIS[],2, FALSE), "Não") &lt;&gt; "Não", "Sim", "Não")</f>
        <v>Sim</v>
      </c>
      <c r="Z2097" s="133">
        <f>CENSO[[#This Row],[g (m²)]]/SUM(AEEF[AEEF-UT])</f>
        <v>9.267842873752262E-4</v>
      </c>
      <c r="AA2097" s="133">
        <f>CENSO[[#This Row],[v (m³)]]/SUM(AEEF[AEEF-UT])</f>
        <v>1.0379984018602535E-2</v>
      </c>
    </row>
    <row r="2098" spans="1:27" ht="14">
      <c r="A2098" s="86">
        <v>1</v>
      </c>
      <c r="B2098" s="86">
        <v>1</v>
      </c>
      <c r="C2098" s="63">
        <v>61</v>
      </c>
      <c r="D2098" s="63">
        <v>2097</v>
      </c>
      <c r="E2098" s="63" t="str">
        <f>VLOOKUP(CENSO[[#This Row],[NOME COMUM]],ESPECIES[],2,FALSE)</f>
        <v>Apuleia leiocarpa (Vogel) J.F.Macbr.</v>
      </c>
      <c r="F2098" s="64" t="s">
        <v>51</v>
      </c>
      <c r="G2098" s="64">
        <v>180</v>
      </c>
      <c r="H2098" s="97">
        <f>CENSO[[#This Row],[CAP (cm)]]/PI()</f>
        <v>57.295779513082323</v>
      </c>
      <c r="I2098" s="64">
        <v>20</v>
      </c>
      <c r="J2098" s="96">
        <f>(PI()*(CENSO[[#This Row],[DAP (cm)]]^2))/40000</f>
        <v>0.25783100780887047</v>
      </c>
      <c r="K2098" s="96">
        <f>CENSO[[#This Row],[g (m²)]]*CENSO[[#This Row],[H (m)]]*0.7</f>
        <v>3.6096341093241859</v>
      </c>
      <c r="L2098" s="64">
        <v>1</v>
      </c>
      <c r="M2098" s="65">
        <v>366078.2</v>
      </c>
      <c r="N2098" s="87">
        <v>9708012.5</v>
      </c>
      <c r="O2098" s="87" t="s">
        <v>1228</v>
      </c>
      <c r="P2098" s="87" t="str">
        <f>VLOOKUP(CENSO[[#This Row],[DAP (cm)]],CD[],2,TRUE)</f>
        <v>TORA</v>
      </c>
      <c r="Q2098" s="87" t="str">
        <f>VLOOKUP(CENSO[[#This Row],[DAP (cm)]],DD[],2,TRUE)</f>
        <v>50├ 60</v>
      </c>
      <c r="R2098" s="87" t="str" cm="1">
        <f t="array" ref="R2098">INDEX(_xlfn.TEXTSPLIT(CENSO[[#This Row],[NOME CIENTIFICO]]," "),1)</f>
        <v>Apuleia</v>
      </c>
      <c r="S2098" s="98" t="s">
        <v>1004</v>
      </c>
      <c r="T2098" s="87">
        <f>_xlfn.MINIFS(CENSO[DAP (cm)],CENSO[NOME CIENTIFICO],CENSO[[#This Row],[NOME CIENTIFICO]])</f>
        <v>39.788735772973837</v>
      </c>
      <c r="U20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098" s="87" t="str">
        <f>IF(CENSO[[#This Row],[DAP (cm)]]&lt;CENSO[[#This Row],[DMCE (cm)]],"DAP &lt; DMCE","DAP ≥ DMCE")</f>
        <v>DAP ≥ DMCE</v>
      </c>
      <c r="W2098" s="87" t="str">
        <f>IF(CENSO[[#This Row],[DAP (cm)]]&gt;200, "Superior", "Inferior")</f>
        <v>Inferior</v>
      </c>
      <c r="X2098" s="87" t="str">
        <f>VLOOKUP(CENSO[[#This Row],[NOME COMUM]],ESPECIES[],4,FALSE)</f>
        <v>Não</v>
      </c>
      <c r="Y2098" s="87" t="str">
        <f>IF(IFERROR(VLOOKUP(CENSO[[#This Row],[NOME COMUM]],COMERCIAIS[],2, FALSE), "Não") &lt;&gt; "Não", "Sim", "Não")</f>
        <v>Sim</v>
      </c>
      <c r="Z2098" s="133">
        <f>CENSO[[#This Row],[g (m²)]]/SUM(AEEF[AEEF-UT])</f>
        <v>4.5111187595332813E-4</v>
      </c>
      <c r="AA2098" s="133">
        <f>CENSO[[#This Row],[v (m³)]]/SUM(AEEF[AEEF-UT])</f>
        <v>6.3155662633465927E-3</v>
      </c>
    </row>
    <row r="2099" spans="1:27" ht="14">
      <c r="A2099" s="86">
        <v>1</v>
      </c>
      <c r="B2099" s="86">
        <v>1</v>
      </c>
      <c r="C2099" s="63">
        <v>61</v>
      </c>
      <c r="D2099" s="63">
        <v>2098</v>
      </c>
      <c r="E2099" s="63" t="str">
        <f>VLOOKUP(CENSO[[#This Row],[NOME COMUM]],ESPECIES[],2,FALSE)</f>
        <v>Qualea dichotoma (Mart.) Warm. ex Wille</v>
      </c>
      <c r="F2099" s="64" t="s">
        <v>55</v>
      </c>
      <c r="G2099" s="64">
        <v>220</v>
      </c>
      <c r="H2099" s="97">
        <f>CENSO[[#This Row],[CAP (cm)]]/PI()</f>
        <v>70.028174960433944</v>
      </c>
      <c r="I2099" s="64">
        <v>18</v>
      </c>
      <c r="J2099" s="96">
        <f>(PI()*(CENSO[[#This Row],[DAP (cm)]]^2))/40000</f>
        <v>0.3851549622823866</v>
      </c>
      <c r="K2099" s="96">
        <f>CENSO[[#This Row],[g (m²)]]*CENSO[[#This Row],[H (m)]]*0.7</f>
        <v>4.8529525247580709</v>
      </c>
      <c r="L2099" s="64">
        <v>1</v>
      </c>
      <c r="M2099" s="65">
        <v>366085.9</v>
      </c>
      <c r="N2099" s="87">
        <v>9708025.8000000007</v>
      </c>
      <c r="O2099" s="87" t="s">
        <v>1227</v>
      </c>
      <c r="P2099" s="87" t="str">
        <f>VLOOKUP(CENSO[[#This Row],[DAP (cm)]],CD[],2,TRUE)</f>
        <v>TORA</v>
      </c>
      <c r="Q2099" s="87" t="str">
        <f>VLOOKUP(CENSO[[#This Row],[DAP (cm)]],DD[],2,TRUE)</f>
        <v>70├ 80</v>
      </c>
      <c r="R2099" s="87" t="str" cm="1">
        <f t="array" ref="R2099">INDEX(_xlfn.TEXTSPLIT(CENSO[[#This Row],[NOME CIENTIFICO]]," "),1)</f>
        <v>Qualea</v>
      </c>
      <c r="S2099" s="98" t="s">
        <v>1004</v>
      </c>
      <c r="T2099" s="87">
        <f>_xlfn.MINIFS(CENSO[DAP (cm)],CENSO[NOME CIENTIFICO],CENSO[[#This Row],[NOME CIENTIFICO]])</f>
        <v>40.107045659157627</v>
      </c>
      <c r="U20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099" s="87" t="str">
        <f>IF(CENSO[[#This Row],[DAP (cm)]]&lt;CENSO[[#This Row],[DMCE (cm)]],"DAP &lt; DMCE","DAP ≥ DMCE")</f>
        <v>DAP ≥ DMCE</v>
      </c>
      <c r="W2099" s="87" t="str">
        <f>IF(CENSO[[#This Row],[DAP (cm)]]&gt;200, "Superior", "Inferior")</f>
        <v>Inferior</v>
      </c>
      <c r="X2099" s="87" t="str">
        <f>VLOOKUP(CENSO[[#This Row],[NOME COMUM]],ESPECIES[],4,FALSE)</f>
        <v>Não</v>
      </c>
      <c r="Y2099" s="87" t="str">
        <f>IF(IFERROR(VLOOKUP(CENSO[[#This Row],[NOME COMUM]],COMERCIAIS[],2, FALSE), "Não") &lt;&gt; "Não", "Sim", "Não")</f>
        <v>Não</v>
      </c>
      <c r="Z2099" s="133">
        <f>CENSO[[#This Row],[g (m²)]]/SUM(AEEF[AEEF-UT])</f>
        <v>6.7388317272040353E-4</v>
      </c>
      <c r="AA2099" s="133">
        <f>CENSO[[#This Row],[v (m³)]]/SUM(AEEF[AEEF-UT])</f>
        <v>8.490927976277084E-3</v>
      </c>
    </row>
    <row r="2100" spans="1:27" ht="14">
      <c r="A2100" s="86">
        <v>1</v>
      </c>
      <c r="B2100" s="86">
        <v>1</v>
      </c>
      <c r="C2100" s="63">
        <v>61</v>
      </c>
      <c r="D2100" s="63">
        <v>2099</v>
      </c>
      <c r="E2100" s="63" t="str">
        <f>VLOOKUP(CENSO[[#This Row],[NOME COMUM]],ESPECIES[],2,FALSE)</f>
        <v>Parkia multijuga Benth.</v>
      </c>
      <c r="F2100" s="64" t="s">
        <v>75</v>
      </c>
      <c r="G2100" s="64">
        <v>210</v>
      </c>
      <c r="H2100" s="97">
        <f>CENSO[[#This Row],[CAP (cm)]]/PI()</f>
        <v>66.845076098596039</v>
      </c>
      <c r="I2100" s="64">
        <v>18</v>
      </c>
      <c r="J2100" s="96">
        <f>(PI()*(CENSO[[#This Row],[DAP (cm)]]^2))/40000</f>
        <v>0.35093664951762915</v>
      </c>
      <c r="K2100" s="96">
        <f>CENSO[[#This Row],[g (m²)]]*CENSO[[#This Row],[H (m)]]*0.7</f>
        <v>4.4218017839221266</v>
      </c>
      <c r="L2100" s="64">
        <v>1</v>
      </c>
      <c r="M2100" s="65">
        <v>366044.59999999899</v>
      </c>
      <c r="N2100" s="87">
        <v>9708025.4000000004</v>
      </c>
      <c r="O2100" s="87" t="s">
        <v>1227</v>
      </c>
      <c r="P2100" s="87" t="str">
        <f>VLOOKUP(CENSO[[#This Row],[DAP (cm)]],CD[],2,TRUE)</f>
        <v>TORA</v>
      </c>
      <c r="Q2100" s="87" t="str">
        <f>VLOOKUP(CENSO[[#This Row],[DAP (cm)]],DD[],2,TRUE)</f>
        <v>60├ 70</v>
      </c>
      <c r="R2100" s="87" t="str" cm="1">
        <f t="array" ref="R2100">INDEX(_xlfn.TEXTSPLIT(CENSO[[#This Row],[NOME CIENTIFICO]]," "),1)</f>
        <v>Parkia</v>
      </c>
      <c r="S2100" s="98" t="s">
        <v>1004</v>
      </c>
      <c r="T2100" s="87">
        <f>_xlfn.MINIFS(CENSO[DAP (cm)],CENSO[NOME CIENTIFICO],CENSO[[#This Row],[NOME CIENTIFICO]])</f>
        <v>39.788735772973837</v>
      </c>
      <c r="U21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00" s="87" t="str">
        <f>IF(CENSO[[#This Row],[DAP (cm)]]&lt;CENSO[[#This Row],[DMCE (cm)]],"DAP &lt; DMCE","DAP ≥ DMCE")</f>
        <v>DAP ≥ DMCE</v>
      </c>
      <c r="W2100" s="87" t="str">
        <f>IF(CENSO[[#This Row],[DAP (cm)]]&gt;200, "Superior", "Inferior")</f>
        <v>Inferior</v>
      </c>
      <c r="X2100" s="87" t="str">
        <f>VLOOKUP(CENSO[[#This Row],[NOME COMUM]],ESPECIES[],4,FALSE)</f>
        <v>Não</v>
      </c>
      <c r="Y2100" s="87" t="str">
        <f>IF(IFERROR(VLOOKUP(CENSO[[#This Row],[NOME COMUM]],COMERCIAIS[],2, FALSE), "Não") &lt;&gt; "Não", "Sim", "Não")</f>
        <v>Não</v>
      </c>
      <c r="Z2100" s="133">
        <f>CENSO[[#This Row],[g (m²)]]/SUM(AEEF[AEEF-UT])</f>
        <v>6.1401338671425204E-4</v>
      </c>
      <c r="AA2100" s="133">
        <f>CENSO[[#This Row],[v (m³)]]/SUM(AEEF[AEEF-UT])</f>
        <v>7.7365686725995742E-3</v>
      </c>
    </row>
    <row r="2101" spans="1:27" ht="14">
      <c r="A2101" s="86">
        <v>1</v>
      </c>
      <c r="B2101" s="86">
        <v>1</v>
      </c>
      <c r="C2101" s="63">
        <v>61</v>
      </c>
      <c r="D2101" s="63">
        <v>2100</v>
      </c>
      <c r="E2101" s="63" t="str">
        <f>VLOOKUP(CENSO[[#This Row],[NOME COMUM]],ESPECIES[],2,FALSE)</f>
        <v>Copaifera guianensis Desf.</v>
      </c>
      <c r="F2101" s="64" t="s">
        <v>7</v>
      </c>
      <c r="G2101" s="64">
        <v>260</v>
      </c>
      <c r="H2101" s="97">
        <f>CENSO[[#This Row],[CAP (cm)]]/PI()</f>
        <v>82.760570407785579</v>
      </c>
      <c r="I2101" s="64">
        <v>20</v>
      </c>
      <c r="J2101" s="96">
        <f>(PI()*(CENSO[[#This Row],[DAP (cm)]]^2))/40000</f>
        <v>0.53794370765060628</v>
      </c>
      <c r="K2101" s="96">
        <f>CENSO[[#This Row],[g (m²)]]*CENSO[[#This Row],[H (m)]]*0.7</f>
        <v>7.5312119071084878</v>
      </c>
      <c r="L2101" s="64">
        <v>1</v>
      </c>
      <c r="M2101" s="65">
        <v>366042.09999999899</v>
      </c>
      <c r="N2101" s="87">
        <v>9708030.4000000004</v>
      </c>
      <c r="O2101" s="87" t="s">
        <v>1227</v>
      </c>
      <c r="P2101" s="87" t="str">
        <f>VLOOKUP(CENSO[[#This Row],[DAP (cm)]],CD[],2,TRUE)</f>
        <v>TORA</v>
      </c>
      <c r="Q2101" s="87" t="str">
        <f>VLOOKUP(CENSO[[#This Row],[DAP (cm)]],DD[],2,TRUE)</f>
        <v>80├ 90</v>
      </c>
      <c r="R2101" s="87" t="str" cm="1">
        <f t="array" ref="R2101">INDEX(_xlfn.TEXTSPLIT(CENSO[[#This Row],[NOME CIENTIFICO]]," "),1)</f>
        <v>Copaifera</v>
      </c>
      <c r="S2101" s="98" t="s">
        <v>1004</v>
      </c>
      <c r="T2101" s="87">
        <f>_xlfn.MINIFS(CENSO[DAP (cm)],CENSO[NOME CIENTIFICO],CENSO[[#This Row],[NOME CIENTIFICO]])</f>
        <v>51.884511447957884</v>
      </c>
      <c r="U21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61.884511447957884</v>
      </c>
      <c r="V2101" s="87" t="str">
        <f>IF(CENSO[[#This Row],[DAP (cm)]]&lt;CENSO[[#This Row],[DMCE (cm)]],"DAP &lt; DMCE","DAP ≥ DMCE")</f>
        <v>DAP ≥ DMCE</v>
      </c>
      <c r="W2101" s="87" t="str">
        <f>IF(CENSO[[#This Row],[DAP (cm)]]&gt;200, "Superior", "Inferior")</f>
        <v>Inferior</v>
      </c>
      <c r="X2101" s="87" t="str">
        <f>VLOOKUP(CENSO[[#This Row],[NOME COMUM]],ESPECIES[],4,FALSE)</f>
        <v>Não</v>
      </c>
      <c r="Y2101" s="87" t="str">
        <f>IF(IFERROR(VLOOKUP(CENSO[[#This Row],[NOME COMUM]],COMERCIAIS[],2, FALSE), "Não") &lt;&gt; "Não", "Sim", "Não")</f>
        <v>Não</v>
      </c>
      <c r="Z2101" s="133">
        <f>CENSO[[#This Row],[g (m²)]]/SUM(AEEF[AEEF-UT])</f>
        <v>9.4120872884089456E-4</v>
      </c>
      <c r="AA2101" s="133">
        <f>CENSO[[#This Row],[v (m³)]]/SUM(AEEF[AEEF-UT])</f>
        <v>1.3176922203772522E-2</v>
      </c>
    </row>
    <row r="2102" spans="1:27" ht="14">
      <c r="A2102" s="86">
        <v>1</v>
      </c>
      <c r="B2102" s="86">
        <v>1</v>
      </c>
      <c r="C2102" s="63">
        <v>61</v>
      </c>
      <c r="D2102" s="63">
        <v>2101</v>
      </c>
      <c r="E2102" s="63" t="str">
        <f>VLOOKUP(CENSO[[#This Row],[NOME COMUM]],ESPECIES[],2,FALSE)</f>
        <v>Dipteryx odorata (Aubl.) Willd.</v>
      </c>
      <c r="F2102" s="64" t="s">
        <v>4</v>
      </c>
      <c r="G2102" s="64">
        <v>135</v>
      </c>
      <c r="H2102" s="97">
        <f>CENSO[[#This Row],[CAP (cm)]]/PI()</f>
        <v>42.971834634811742</v>
      </c>
      <c r="I2102" s="64">
        <v>15</v>
      </c>
      <c r="J2102" s="96">
        <f>(PI()*(CENSO[[#This Row],[DAP (cm)]]^2))/40000</f>
        <v>0.14502994189248961</v>
      </c>
      <c r="K2102" s="96">
        <f>CENSO[[#This Row],[g (m²)]]*CENSO[[#This Row],[H (m)]]*0.7</f>
        <v>1.5228143898711408</v>
      </c>
      <c r="L2102" s="64">
        <v>1</v>
      </c>
      <c r="M2102" s="65">
        <v>366030</v>
      </c>
      <c r="N2102" s="87">
        <v>9708034.3000000007</v>
      </c>
      <c r="O2102" s="98" t="s">
        <v>1225</v>
      </c>
      <c r="P2102" s="87" t="str">
        <f>VLOOKUP(CENSO[[#This Row],[DAP (cm)]],CD[],2,TRUE)</f>
        <v>TORETE</v>
      </c>
      <c r="Q2102" s="87" t="str">
        <f>VLOOKUP(CENSO[[#This Row],[DAP (cm)]],DD[],2,TRUE)</f>
        <v>40├ 50</v>
      </c>
      <c r="R2102" s="87" t="str" cm="1">
        <f t="array" ref="R2102">INDEX(_xlfn.TEXTSPLIT(CENSO[[#This Row],[NOME CIENTIFICO]]," "),1)</f>
        <v>Dipteryx</v>
      </c>
      <c r="S2102" s="98" t="s">
        <v>1004</v>
      </c>
      <c r="T2102" s="87">
        <f>_xlfn.MINIFS(CENSO[DAP (cm)],CENSO[NOME CIENTIFICO],CENSO[[#This Row],[NOME CIENTIFICO]])</f>
        <v>39.152116000606256</v>
      </c>
      <c r="U21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80</v>
      </c>
      <c r="V2102" s="87" t="str">
        <f>IF(CENSO[[#This Row],[DAP (cm)]]&lt;CENSO[[#This Row],[DMCE (cm)]],"DAP &lt; DMCE","DAP ≥ DMCE")</f>
        <v>DAP &lt; DMCE</v>
      </c>
      <c r="W2102" s="87" t="str">
        <f>IF(CENSO[[#This Row],[DAP (cm)]]&gt;200, "Superior", "Inferior")</f>
        <v>Inferior</v>
      </c>
      <c r="X2102" s="87" t="str">
        <f>VLOOKUP(CENSO[[#This Row],[NOME COMUM]],ESPECIES[],4,FALSE)</f>
        <v>Vulneravel</v>
      </c>
      <c r="Y2102" s="87" t="str">
        <f>IF(IFERROR(VLOOKUP(CENSO[[#This Row],[NOME COMUM]],COMERCIAIS[],2, FALSE), "Não") &lt;&gt; "Não", "Sim", "Não")</f>
        <v>Sim</v>
      </c>
      <c r="Z2102" s="133">
        <f>CENSO[[#This Row],[g (m²)]]/SUM(AEEF[AEEF-UT])</f>
        <v>2.53750430223747E-4</v>
      </c>
      <c r="AA2102" s="133">
        <f>CENSO[[#This Row],[v (m³)]]/SUM(AEEF[AEEF-UT])</f>
        <v>2.6643795173493436E-3</v>
      </c>
    </row>
    <row r="2103" spans="1:27" ht="14">
      <c r="A2103" s="86">
        <v>1</v>
      </c>
      <c r="B2103" s="86">
        <v>1</v>
      </c>
      <c r="C2103" s="63">
        <v>62</v>
      </c>
      <c r="D2103" s="63">
        <v>2102</v>
      </c>
      <c r="E2103" s="63" t="str">
        <f>VLOOKUP(CENSO[[#This Row],[NOME COMUM]],ESPECIES[],2,FALSE)</f>
        <v>Piptadenia suaveolens Miq.</v>
      </c>
      <c r="F2103" s="64" t="s">
        <v>22</v>
      </c>
      <c r="G2103" s="64">
        <v>153</v>
      </c>
      <c r="H2103" s="97">
        <f>CENSO[[#This Row],[CAP (cm)]]/PI()</f>
        <v>48.701412586119972</v>
      </c>
      <c r="I2103" s="64">
        <v>11</v>
      </c>
      <c r="J2103" s="96">
        <f>(PI()*(CENSO[[#This Row],[DAP (cm)]]^2))/40000</f>
        <v>0.18628290314190887</v>
      </c>
      <c r="K2103" s="96">
        <f>CENSO[[#This Row],[g (m²)]]*CENSO[[#This Row],[H (m)]]*0.7</f>
        <v>1.434378354192698</v>
      </c>
      <c r="L2103" s="64">
        <v>1</v>
      </c>
      <c r="M2103" s="65">
        <v>365996.799999999</v>
      </c>
      <c r="N2103" s="87">
        <v>9707998.5</v>
      </c>
      <c r="O2103" s="98" t="s">
        <v>1225</v>
      </c>
      <c r="P2103" s="87" t="str">
        <f>VLOOKUP(CENSO[[#This Row],[DAP (cm)]],CD[],2,TRUE)</f>
        <v>TORETE</v>
      </c>
      <c r="Q2103" s="87" t="str">
        <f>VLOOKUP(CENSO[[#This Row],[DAP (cm)]],DD[],2,TRUE)</f>
        <v>40├ 50</v>
      </c>
      <c r="R2103" s="87" t="str" cm="1">
        <f t="array" ref="R2103">INDEX(_xlfn.TEXTSPLIT(CENSO[[#This Row],[NOME CIENTIFICO]]," "),1)</f>
        <v>Piptadenia</v>
      </c>
      <c r="S2103" s="98" t="s">
        <v>1004</v>
      </c>
      <c r="T2103" s="87">
        <f>_xlfn.MINIFS(CENSO[DAP (cm)],CENSO[NOME CIENTIFICO],CENSO[[#This Row],[NOME CIENTIFICO]])</f>
        <v>39.788735772973837</v>
      </c>
      <c r="U21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03" s="87" t="str">
        <f>IF(CENSO[[#This Row],[DAP (cm)]]&lt;CENSO[[#This Row],[DMCE (cm)]],"DAP &lt; DMCE","DAP ≥ DMCE")</f>
        <v>DAP &lt; DMCE</v>
      </c>
      <c r="W2103" s="87" t="str">
        <f>IF(CENSO[[#This Row],[DAP (cm)]]&gt;200, "Superior", "Inferior")</f>
        <v>Inferior</v>
      </c>
      <c r="X2103" s="87" t="str">
        <f>VLOOKUP(CENSO[[#This Row],[NOME COMUM]],ESPECIES[],4,FALSE)</f>
        <v>Não</v>
      </c>
      <c r="Y2103" s="87" t="str">
        <f>IF(IFERROR(VLOOKUP(CENSO[[#This Row],[NOME COMUM]],COMERCIAIS[],2, FALSE), "Não") &lt;&gt; "Não", "Sim", "Não")</f>
        <v>Sim</v>
      </c>
      <c r="Z2103" s="133">
        <f>CENSO[[#This Row],[g (m²)]]/SUM(AEEF[AEEF-UT])</f>
        <v>3.2592833037627952E-4</v>
      </c>
      <c r="AA2103" s="133">
        <f>CENSO[[#This Row],[v (m³)]]/SUM(AEEF[AEEF-UT])</f>
        <v>2.5096481438973517E-3</v>
      </c>
    </row>
    <row r="2104" spans="1:27" ht="14">
      <c r="A2104" s="86">
        <v>1</v>
      </c>
      <c r="B2104" s="86">
        <v>1</v>
      </c>
      <c r="C2104" s="63">
        <v>62</v>
      </c>
      <c r="D2104" s="63">
        <v>2103</v>
      </c>
      <c r="E2104" s="63" t="str">
        <f>VLOOKUP(CENSO[[#This Row],[NOME COMUM]],ESPECIES[],2,FALSE)</f>
        <v>Dipteryx odorata (Aubl.) Willd.</v>
      </c>
      <c r="F2104" s="64" t="s">
        <v>4</v>
      </c>
      <c r="G2104" s="64">
        <v>420</v>
      </c>
      <c r="H2104" s="97">
        <f>CENSO[[#This Row],[CAP (cm)]]/PI()</f>
        <v>133.69015219719208</v>
      </c>
      <c r="I2104" s="64">
        <v>22</v>
      </c>
      <c r="J2104" s="96">
        <f>(PI()*(CENSO[[#This Row],[DAP (cm)]]^2))/40000</f>
        <v>1.4037465980705166</v>
      </c>
      <c r="K2104" s="96">
        <f>CENSO[[#This Row],[g (m²)]]*CENSO[[#This Row],[H (m)]]*0.7</f>
        <v>21.617697610285955</v>
      </c>
      <c r="L2104" s="64">
        <v>1</v>
      </c>
      <c r="M2104" s="65">
        <v>366055.299999999</v>
      </c>
      <c r="N2104" s="87">
        <v>9707953.1999999899</v>
      </c>
      <c r="O2104" s="87" t="s">
        <v>1227</v>
      </c>
      <c r="P2104" s="87" t="str">
        <f>VLOOKUP(CENSO[[#This Row],[DAP (cm)]],CD[],2,TRUE)</f>
        <v>TORA</v>
      </c>
      <c r="Q2104" s="87" t="str">
        <f>VLOOKUP(CENSO[[#This Row],[DAP (cm)]],DD[],2,TRUE)</f>
        <v>130├ 140</v>
      </c>
      <c r="R2104" s="87" t="str" cm="1">
        <f t="array" ref="R2104">INDEX(_xlfn.TEXTSPLIT(CENSO[[#This Row],[NOME CIENTIFICO]]," "),1)</f>
        <v>Dipteryx</v>
      </c>
      <c r="S2104" s="98" t="s">
        <v>1004</v>
      </c>
      <c r="T2104" s="87">
        <f>_xlfn.MINIFS(CENSO[DAP (cm)],CENSO[NOME CIENTIFICO],CENSO[[#This Row],[NOME CIENTIFICO]])</f>
        <v>39.152116000606256</v>
      </c>
      <c r="U21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80</v>
      </c>
      <c r="V2104" s="87" t="str">
        <f>IF(CENSO[[#This Row],[DAP (cm)]]&lt;CENSO[[#This Row],[DMCE (cm)]],"DAP &lt; DMCE","DAP ≥ DMCE")</f>
        <v>DAP ≥ DMCE</v>
      </c>
      <c r="W2104" s="87" t="str">
        <f>IF(CENSO[[#This Row],[DAP (cm)]]&gt;200, "Superior", "Inferior")</f>
        <v>Inferior</v>
      </c>
      <c r="X2104" s="87" t="str">
        <f>VLOOKUP(CENSO[[#This Row],[NOME COMUM]],ESPECIES[],4,FALSE)</f>
        <v>Vulneravel</v>
      </c>
      <c r="Y2104" s="87" t="str">
        <f>IF(IFERROR(VLOOKUP(CENSO[[#This Row],[NOME COMUM]],COMERCIAIS[],2, FALSE), "Não") &lt;&gt; "Não", "Sim", "Não")</f>
        <v>Sim</v>
      </c>
      <c r="Z2104" s="133">
        <f>CENSO[[#This Row],[g (m²)]]/SUM(AEEF[AEEF-UT])</f>
        <v>2.4560535468570082E-3</v>
      </c>
      <c r="AA2104" s="133">
        <f>CENSO[[#This Row],[v (m³)]]/SUM(AEEF[AEEF-UT])</f>
        <v>3.7823224621597921E-2</v>
      </c>
    </row>
    <row r="2105" spans="1:27" ht="14">
      <c r="A2105" s="86">
        <v>1</v>
      </c>
      <c r="B2105" s="86">
        <v>1</v>
      </c>
      <c r="C2105" s="63">
        <v>62</v>
      </c>
      <c r="D2105" s="63">
        <v>2104</v>
      </c>
      <c r="E2105" s="63" t="str">
        <f>VLOOKUP(CENSO[[#This Row],[NOME COMUM]],ESPECIES[],2,FALSE)</f>
        <v>Lecythis chartacea O.Berg</v>
      </c>
      <c r="F2105" s="64" t="s">
        <v>31</v>
      </c>
      <c r="G2105" s="64">
        <v>173</v>
      </c>
      <c r="H2105" s="97">
        <f>CENSO[[#This Row],[CAP (cm)]]/PI()</f>
        <v>55.067610309795789</v>
      </c>
      <c r="I2105" s="64">
        <v>16</v>
      </c>
      <c r="J2105" s="96">
        <f>(PI()*(CENSO[[#This Row],[DAP (cm)]]^2))/40000</f>
        <v>0.23816741458986682</v>
      </c>
      <c r="K2105" s="96">
        <f>CENSO[[#This Row],[g (m²)]]*CENSO[[#This Row],[H (m)]]*0.7</f>
        <v>2.6674750434065082</v>
      </c>
      <c r="L2105" s="64">
        <v>1</v>
      </c>
      <c r="M2105" s="65">
        <v>366064.9</v>
      </c>
      <c r="N2105" s="87">
        <v>9707960.8000000007</v>
      </c>
      <c r="O2105" s="87" t="s">
        <v>1228</v>
      </c>
      <c r="P2105" s="87" t="str">
        <f>VLOOKUP(CENSO[[#This Row],[DAP (cm)]],CD[],2,TRUE)</f>
        <v>TORA</v>
      </c>
      <c r="Q2105" s="87" t="str">
        <f>VLOOKUP(CENSO[[#This Row],[DAP (cm)]],DD[],2,TRUE)</f>
        <v>50├ 60</v>
      </c>
      <c r="R2105" s="87" t="str" cm="1">
        <f t="array" ref="R2105">INDEX(_xlfn.TEXTSPLIT(CENSO[[#This Row],[NOME CIENTIFICO]]," "),1)</f>
        <v>Lecythis</v>
      </c>
      <c r="S2105" s="98" t="s">
        <v>1004</v>
      </c>
      <c r="T2105" s="87">
        <f>_xlfn.MINIFS(CENSO[DAP (cm)],CENSO[NOME CIENTIFICO],CENSO[[#This Row],[NOME CIENTIFICO]])</f>
        <v>38.833806114422465</v>
      </c>
      <c r="U21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05" s="87" t="str">
        <f>IF(CENSO[[#This Row],[DAP (cm)]]&lt;CENSO[[#This Row],[DMCE (cm)]],"DAP &lt; DMCE","DAP ≥ DMCE")</f>
        <v>DAP ≥ DMCE</v>
      </c>
      <c r="W2105" s="87" t="str">
        <f>IF(CENSO[[#This Row],[DAP (cm)]]&gt;200, "Superior", "Inferior")</f>
        <v>Inferior</v>
      </c>
      <c r="X2105" s="87" t="str">
        <f>VLOOKUP(CENSO[[#This Row],[NOME COMUM]],ESPECIES[],4,FALSE)</f>
        <v>Não</v>
      </c>
      <c r="Y2105" s="87" t="str">
        <f>IF(IFERROR(VLOOKUP(CENSO[[#This Row],[NOME COMUM]],COMERCIAIS[],2, FALSE), "Não") &lt;&gt; "Não", "Sim", "Não")</f>
        <v>Sim</v>
      </c>
      <c r="Z2105" s="133">
        <f>CENSO[[#This Row],[g (m²)]]/SUM(AEEF[AEEF-UT])</f>
        <v>4.1670763380886292E-4</v>
      </c>
      <c r="AA2105" s="133">
        <f>CENSO[[#This Row],[v (m³)]]/SUM(AEEF[AEEF-UT])</f>
        <v>4.6671254986592643E-3</v>
      </c>
    </row>
    <row r="2106" spans="1:27" ht="14">
      <c r="A2106" s="86">
        <v>1</v>
      </c>
      <c r="B2106" s="86">
        <v>1</v>
      </c>
      <c r="C2106" s="63">
        <v>62</v>
      </c>
      <c r="D2106" s="63">
        <v>2105</v>
      </c>
      <c r="E2106" s="63" t="str">
        <f>VLOOKUP(CENSO[[#This Row],[NOME COMUM]],ESPECIES[],2,FALSE)</f>
        <v>Hymenaea courbaril L.</v>
      </c>
      <c r="F2106" s="64" t="s">
        <v>3</v>
      </c>
      <c r="G2106" s="64">
        <v>500</v>
      </c>
      <c r="H2106" s="97">
        <f>CENSO[[#This Row],[CAP (cm)]]/PI()</f>
        <v>159.15494309189535</v>
      </c>
      <c r="I2106" s="64">
        <v>25</v>
      </c>
      <c r="J2106" s="96">
        <f>(PI()*(CENSO[[#This Row],[DAP (cm)]]^2))/40000</f>
        <v>1.9894367886486919</v>
      </c>
      <c r="K2106" s="96">
        <f>CENSO[[#This Row],[g (m²)]]*CENSO[[#This Row],[H (m)]]*0.7</f>
        <v>34.815143801352107</v>
      </c>
      <c r="L2106" s="64">
        <v>1</v>
      </c>
      <c r="M2106" s="65">
        <v>366068.2</v>
      </c>
      <c r="N2106" s="87">
        <v>9707932.3000000007</v>
      </c>
      <c r="O2106" s="87" t="s">
        <v>1228</v>
      </c>
      <c r="P2106" s="87" t="str">
        <f>VLOOKUP(CENSO[[#This Row],[DAP (cm)]],CD[],2,TRUE)</f>
        <v>TORA</v>
      </c>
      <c r="Q2106" s="87" t="str">
        <f>VLOOKUP(CENSO[[#This Row],[DAP (cm)]],DD[],2,TRUE)</f>
        <v>150├ 160</v>
      </c>
      <c r="R2106" s="87" t="str" cm="1">
        <f t="array" ref="R2106">INDEX(_xlfn.TEXTSPLIT(CENSO[[#This Row],[NOME CIENTIFICO]]," "),1)</f>
        <v>Hymenaea</v>
      </c>
      <c r="S2106" s="98" t="s">
        <v>1004</v>
      </c>
      <c r="T2106" s="87">
        <f>_xlfn.MINIFS(CENSO[DAP (cm)],CENSO[NOME CIENTIFICO],CENSO[[#This Row],[NOME CIENTIFICO]])</f>
        <v>41.38028520389279</v>
      </c>
      <c r="U21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106" s="87" t="str">
        <f>IF(CENSO[[#This Row],[DAP (cm)]]&lt;CENSO[[#This Row],[DMCE (cm)]],"DAP &lt; DMCE","DAP ≥ DMCE")</f>
        <v>DAP ≥ DMCE</v>
      </c>
      <c r="W2106" s="87" t="str">
        <f>IF(CENSO[[#This Row],[DAP (cm)]]&gt;200, "Superior", "Inferior")</f>
        <v>Inferior</v>
      </c>
      <c r="X2106" s="87" t="str">
        <f>VLOOKUP(CENSO[[#This Row],[NOME COMUM]],ESPECIES[],4,FALSE)</f>
        <v>Não</v>
      </c>
      <c r="Y2106" s="87" t="str">
        <f>IF(IFERROR(VLOOKUP(CENSO[[#This Row],[NOME COMUM]],COMERCIAIS[],2, FALSE), "Não") &lt;&gt; "Não", "Sim", "Não")</f>
        <v>Sim</v>
      </c>
      <c r="Z2106" s="133">
        <f>CENSO[[#This Row],[g (m²)]]/SUM(AEEF[AEEF-UT])</f>
        <v>3.4808015119855568E-3</v>
      </c>
      <c r="AA2106" s="133">
        <f>CENSO[[#This Row],[v (m³)]]/SUM(AEEF[AEEF-UT])</f>
        <v>6.0914026459747236E-2</v>
      </c>
    </row>
    <row r="2107" spans="1:27" ht="14">
      <c r="A2107" s="86">
        <v>1</v>
      </c>
      <c r="B2107" s="86">
        <v>1</v>
      </c>
      <c r="C2107" s="63">
        <v>62</v>
      </c>
      <c r="D2107" s="63">
        <v>2106</v>
      </c>
      <c r="E2107" s="63" t="str">
        <f>VLOOKUP(CENSO[[#This Row],[NOME COMUM]],ESPECIES[],2,FALSE)</f>
        <v>Bertholletia excelsa Humb. &amp; Bonpl.</v>
      </c>
      <c r="F2107" s="64" t="s">
        <v>37</v>
      </c>
      <c r="G2107" s="64">
        <v>380</v>
      </c>
      <c r="H2107" s="97">
        <f>CENSO[[#This Row],[CAP (cm)]]/PI()</f>
        <v>120.95775674984046</v>
      </c>
      <c r="I2107" s="64">
        <v>23</v>
      </c>
      <c r="J2107" s="96">
        <f>(PI()*(CENSO[[#This Row],[DAP (cm)]]^2))/40000</f>
        <v>1.1490986891234842</v>
      </c>
      <c r="K2107" s="96">
        <f>CENSO[[#This Row],[g (m²)]]*CENSO[[#This Row],[H (m)]]*0.7</f>
        <v>18.500488894888093</v>
      </c>
      <c r="L2107" s="64">
        <v>1</v>
      </c>
      <c r="M2107" s="65">
        <v>366086</v>
      </c>
      <c r="N2107" s="87">
        <v>9707926</v>
      </c>
      <c r="O2107" s="87" t="s">
        <v>424</v>
      </c>
      <c r="P2107" s="87" t="str">
        <f>VLOOKUP(CENSO[[#This Row],[DAP (cm)]],CD[],2,TRUE)</f>
        <v>TORA</v>
      </c>
      <c r="Q2107" s="87" t="str">
        <f>VLOOKUP(CENSO[[#This Row],[DAP (cm)]],DD[],2,TRUE)</f>
        <v>120├ 130</v>
      </c>
      <c r="R2107" s="87" t="str" cm="1">
        <f t="array" ref="R2107">INDEX(_xlfn.TEXTSPLIT(CENSO[[#This Row],[NOME CIENTIFICO]]," "),1)</f>
        <v>Bertholletia</v>
      </c>
      <c r="S2107" s="98" t="s">
        <v>1004</v>
      </c>
      <c r="T2107" s="87">
        <f>_xlfn.MINIFS(CENSO[DAP (cm)],CENSO[NOME CIENTIFICO],CENSO[[#This Row],[NOME CIENTIFICO]])</f>
        <v>41.38028520389279</v>
      </c>
      <c r="U21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107" s="87" t="str">
        <f>IF(CENSO[[#This Row],[DAP (cm)]]&lt;CENSO[[#This Row],[DMCE (cm)]],"DAP &lt; DMCE","DAP ≥ DMCE")</f>
        <v>DAP ≥ DMCE</v>
      </c>
      <c r="W2107" s="87" t="str">
        <f>IF(CENSO[[#This Row],[DAP (cm)]]&gt;200, "Superior", "Inferior")</f>
        <v>Inferior</v>
      </c>
      <c r="X2107" s="87" t="str">
        <f>VLOOKUP(CENSO[[#This Row],[NOME COMUM]],ESPECIES[],4,FALSE)</f>
        <v>Protegida</v>
      </c>
      <c r="Y2107" s="87" t="str">
        <f>IF(IFERROR(VLOOKUP(CENSO[[#This Row],[NOME COMUM]],COMERCIAIS[],2, FALSE), "Não") &lt;&gt; "Não", "Sim", "Não")</f>
        <v>Não</v>
      </c>
      <c r="Z2107" s="133">
        <f>CENSO[[#This Row],[g (m²)]]/SUM(AEEF[AEEF-UT])</f>
        <v>2.0105109533228574E-3</v>
      </c>
      <c r="AA2107" s="133">
        <f>CENSO[[#This Row],[v (m³)]]/SUM(AEEF[AEEF-UT])</f>
        <v>3.2369226348497995E-2</v>
      </c>
    </row>
    <row r="2108" spans="1:27" ht="14">
      <c r="A2108" s="86">
        <v>1</v>
      </c>
      <c r="B2108" s="86">
        <v>1</v>
      </c>
      <c r="C2108" s="63">
        <v>62</v>
      </c>
      <c r="D2108" s="63">
        <v>2107</v>
      </c>
      <c r="E2108" s="63" t="str">
        <f>VLOOKUP(CENSO[[#This Row],[NOME COMUM]],ESPECIES[],2,FALSE)</f>
        <v>Piptadenia suaveolens Miq.</v>
      </c>
      <c r="F2108" s="64" t="s">
        <v>22</v>
      </c>
      <c r="G2108" s="64">
        <v>165</v>
      </c>
      <c r="H2108" s="97">
        <f>CENSO[[#This Row],[CAP (cm)]]/PI()</f>
        <v>52.521131220325465</v>
      </c>
      <c r="I2108" s="64">
        <v>13</v>
      </c>
      <c r="J2108" s="96">
        <f>(PI()*(CENSO[[#This Row],[DAP (cm)]]^2))/40000</f>
        <v>0.21664966628384255</v>
      </c>
      <c r="K2108" s="96">
        <f>CENSO[[#This Row],[g (m²)]]*CENSO[[#This Row],[H (m)]]*0.7</f>
        <v>1.9715119631829672</v>
      </c>
      <c r="L2108" s="64">
        <v>1</v>
      </c>
      <c r="M2108" s="65">
        <v>366092.4</v>
      </c>
      <c r="N2108" s="87">
        <v>9707931</v>
      </c>
      <c r="O2108" s="87" t="s">
        <v>1228</v>
      </c>
      <c r="P2108" s="87" t="str">
        <f>VLOOKUP(CENSO[[#This Row],[DAP (cm)]],CD[],2,TRUE)</f>
        <v>TORA</v>
      </c>
      <c r="Q2108" s="87" t="str">
        <f>VLOOKUP(CENSO[[#This Row],[DAP (cm)]],DD[],2,TRUE)</f>
        <v>50├ 60</v>
      </c>
      <c r="R2108" s="87" t="str" cm="1">
        <f t="array" ref="R2108">INDEX(_xlfn.TEXTSPLIT(CENSO[[#This Row],[NOME CIENTIFICO]]," "),1)</f>
        <v>Piptadenia</v>
      </c>
      <c r="S2108" s="98" t="s">
        <v>1004</v>
      </c>
      <c r="T2108" s="87">
        <f>_xlfn.MINIFS(CENSO[DAP (cm)],CENSO[NOME CIENTIFICO],CENSO[[#This Row],[NOME CIENTIFICO]])</f>
        <v>39.788735772973837</v>
      </c>
      <c r="U21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08" s="87" t="str">
        <f>IF(CENSO[[#This Row],[DAP (cm)]]&lt;CENSO[[#This Row],[DMCE (cm)]],"DAP &lt; DMCE","DAP ≥ DMCE")</f>
        <v>DAP ≥ DMCE</v>
      </c>
      <c r="W2108" s="87" t="str">
        <f>IF(CENSO[[#This Row],[DAP (cm)]]&gt;200, "Superior", "Inferior")</f>
        <v>Inferior</v>
      </c>
      <c r="X2108" s="87" t="str">
        <f>VLOOKUP(CENSO[[#This Row],[NOME COMUM]],ESPECIES[],4,FALSE)</f>
        <v>Não</v>
      </c>
      <c r="Y2108" s="87" t="str">
        <f>IF(IFERROR(VLOOKUP(CENSO[[#This Row],[NOME COMUM]],COMERCIAIS[],2, FALSE), "Não") &lt;&gt; "Não", "Sim", "Não")</f>
        <v>Sim</v>
      </c>
      <c r="Z2108" s="133">
        <f>CENSO[[#This Row],[g (m²)]]/SUM(AEEF[AEEF-UT])</f>
        <v>3.7905928465522713E-4</v>
      </c>
      <c r="AA2108" s="133">
        <f>CENSO[[#This Row],[v (m³)]]/SUM(AEEF[AEEF-UT])</f>
        <v>3.4494394903625668E-3</v>
      </c>
    </row>
    <row r="2109" spans="1:27" ht="14">
      <c r="A2109" s="86">
        <v>1</v>
      </c>
      <c r="B2109" s="86">
        <v>1</v>
      </c>
      <c r="C2109" s="63">
        <v>62</v>
      </c>
      <c r="D2109" s="63">
        <v>2108</v>
      </c>
      <c r="E2109" s="63" t="str">
        <f>VLOOKUP(CENSO[[#This Row],[NOME COMUM]],ESPECIES[],2,FALSE)</f>
        <v>Tetragastris panamensis (Engl.) Kuntze</v>
      </c>
      <c r="F2109" s="64" t="s">
        <v>26</v>
      </c>
      <c r="G2109" s="64">
        <v>208</v>
      </c>
      <c r="H2109" s="97">
        <f>CENSO[[#This Row],[CAP (cm)]]/PI()</f>
        <v>66.208456326228458</v>
      </c>
      <c r="I2109" s="64">
        <v>12</v>
      </c>
      <c r="J2109" s="96">
        <f>(PI()*(CENSO[[#This Row],[DAP (cm)]]^2))/40000</f>
        <v>0.34428397289638796</v>
      </c>
      <c r="K2109" s="96">
        <f>CENSO[[#This Row],[g (m²)]]*CENSO[[#This Row],[H (m)]]*0.7</f>
        <v>2.8919853723296587</v>
      </c>
      <c r="L2109" s="64">
        <v>2</v>
      </c>
      <c r="M2109" s="65">
        <v>366106.9</v>
      </c>
      <c r="N2109" s="87">
        <v>9707900.6999999899</v>
      </c>
      <c r="O2109" s="87" t="s">
        <v>1227</v>
      </c>
      <c r="P2109" s="87" t="str">
        <f>VLOOKUP(CENSO[[#This Row],[DAP (cm)]],CD[],2,TRUE)</f>
        <v>TORA</v>
      </c>
      <c r="Q2109" s="87" t="str">
        <f>VLOOKUP(CENSO[[#This Row],[DAP (cm)]],DD[],2,TRUE)</f>
        <v>60├ 70</v>
      </c>
      <c r="R2109" s="87" t="str" cm="1">
        <f t="array" ref="R2109">INDEX(_xlfn.TEXTSPLIT(CENSO[[#This Row],[NOME CIENTIFICO]]," "),1)</f>
        <v>Tetragastris</v>
      </c>
      <c r="S2109" s="98" t="s">
        <v>1004</v>
      </c>
      <c r="T2109" s="87">
        <f>_xlfn.MINIFS(CENSO[DAP (cm)],CENSO[NOME CIENTIFICO],CENSO[[#This Row],[NOME CIENTIFICO]])</f>
        <v>44.563384065730695</v>
      </c>
      <c r="U21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54.563384065730695</v>
      </c>
      <c r="V2109" s="87" t="str">
        <f>IF(CENSO[[#This Row],[DAP (cm)]]&lt;CENSO[[#This Row],[DMCE (cm)]],"DAP &lt; DMCE","DAP ≥ DMCE")</f>
        <v>DAP ≥ DMCE</v>
      </c>
      <c r="W2109" s="87" t="str">
        <f>IF(CENSO[[#This Row],[DAP (cm)]]&gt;200, "Superior", "Inferior")</f>
        <v>Inferior</v>
      </c>
      <c r="X2109" s="87" t="str">
        <f>VLOOKUP(CENSO[[#This Row],[NOME COMUM]],ESPECIES[],4,FALSE)</f>
        <v>Não</v>
      </c>
      <c r="Y2109" s="87" t="str">
        <f>IF(IFERROR(VLOOKUP(CENSO[[#This Row],[NOME COMUM]],COMERCIAIS[],2, FALSE), "Não") &lt;&gt; "Não", "Sim", "Não")</f>
        <v>Não</v>
      </c>
      <c r="Z2109" s="133">
        <f>CENSO[[#This Row],[g (m²)]]/SUM(AEEF[AEEF-UT])</f>
        <v>6.023735864581724E-4</v>
      </c>
      <c r="AA2109" s="133">
        <f>CENSO[[#This Row],[v (m³)]]/SUM(AEEF[AEEF-UT])</f>
        <v>5.0599381262486478E-3</v>
      </c>
    </row>
    <row r="2110" spans="1:27" ht="14">
      <c r="A2110" s="86">
        <v>1</v>
      </c>
      <c r="B2110" s="86">
        <v>1</v>
      </c>
      <c r="C2110" s="63">
        <v>62</v>
      </c>
      <c r="D2110" s="63">
        <v>2109</v>
      </c>
      <c r="E2110" s="63" t="str">
        <f>VLOOKUP(CENSO[[#This Row],[NOME COMUM]],ESPECIES[],2,FALSE)</f>
        <v>Couratari guianensis Aubl.</v>
      </c>
      <c r="F2110" s="64" t="s">
        <v>6</v>
      </c>
      <c r="G2110" s="64">
        <v>184</v>
      </c>
      <c r="H2110" s="97">
        <f>CENSO[[#This Row],[CAP (cm)]]/PI()</f>
        <v>58.569019057817485</v>
      </c>
      <c r="I2110" s="64">
        <v>20</v>
      </c>
      <c r="J2110" s="96">
        <f>(PI()*(CENSO[[#This Row],[DAP (cm)]]^2))/40000</f>
        <v>0.26941748766596041</v>
      </c>
      <c r="K2110" s="96">
        <f>CENSO[[#This Row],[g (m²)]]*CENSO[[#This Row],[H (m)]]*0.7</f>
        <v>3.7718448273234451</v>
      </c>
      <c r="L2110" s="64">
        <v>1</v>
      </c>
      <c r="M2110" s="65">
        <v>366144.5</v>
      </c>
      <c r="N2110" s="87">
        <v>9707916.9000000004</v>
      </c>
      <c r="O2110" s="87" t="s">
        <v>1228</v>
      </c>
      <c r="P2110" s="87" t="str">
        <f>VLOOKUP(CENSO[[#This Row],[DAP (cm)]],CD[],2,TRUE)</f>
        <v>TORA</v>
      </c>
      <c r="Q2110" s="87" t="str">
        <f>VLOOKUP(CENSO[[#This Row],[DAP (cm)]],DD[],2,TRUE)</f>
        <v>50├ 60</v>
      </c>
      <c r="R2110" s="87" t="str" cm="1">
        <f t="array" ref="R2110">INDEX(_xlfn.TEXTSPLIT(CENSO[[#This Row],[NOME CIENTIFICO]]," "),1)</f>
        <v>Couratari</v>
      </c>
      <c r="S2110" s="98" t="s">
        <v>1004</v>
      </c>
      <c r="T2110" s="87">
        <f>_xlfn.MINIFS(CENSO[DAP (cm)],CENSO[NOME CIENTIFICO],CENSO[[#This Row],[NOME CIENTIFICO]])</f>
        <v>38.833806114422465</v>
      </c>
      <c r="U21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10" s="87" t="str">
        <f>IF(CENSO[[#This Row],[DAP (cm)]]&lt;CENSO[[#This Row],[DMCE (cm)]],"DAP &lt; DMCE","DAP ≥ DMCE")</f>
        <v>DAP ≥ DMCE</v>
      </c>
      <c r="W2110" s="87" t="str">
        <f>IF(CENSO[[#This Row],[DAP (cm)]]&gt;200, "Superior", "Inferior")</f>
        <v>Inferior</v>
      </c>
      <c r="X2110" s="87" t="str">
        <f>VLOOKUP(CENSO[[#This Row],[NOME COMUM]],ESPECIES[],4,FALSE)</f>
        <v>Não</v>
      </c>
      <c r="Y2110" s="87" t="str">
        <f>IF(IFERROR(VLOOKUP(CENSO[[#This Row],[NOME COMUM]],COMERCIAIS[],2, FALSE), "Não") &lt;&gt; "Não", "Sim", "Não")</f>
        <v>Sim</v>
      </c>
      <c r="Z2110" s="133">
        <f>CENSO[[#This Row],[g (m²)]]/SUM(AEEF[AEEF-UT])</f>
        <v>4.7138406395913198E-4</v>
      </c>
      <c r="AA2110" s="133">
        <f>CENSO[[#This Row],[v (m³)]]/SUM(AEEF[AEEF-UT])</f>
        <v>6.5993768954278461E-3</v>
      </c>
    </row>
    <row r="2111" spans="1:27" ht="14">
      <c r="A2111" s="86">
        <v>1</v>
      </c>
      <c r="B2111" s="86">
        <v>1</v>
      </c>
      <c r="C2111" s="63">
        <v>62</v>
      </c>
      <c r="D2111" s="63">
        <v>2110</v>
      </c>
      <c r="E2111" s="63" t="str">
        <f>VLOOKUP(CENSO[[#This Row],[NOME COMUM]],ESPECIES[],2,FALSE)</f>
        <v>Couratari guianensis Aubl.</v>
      </c>
      <c r="F2111" s="64" t="s">
        <v>6</v>
      </c>
      <c r="G2111" s="64">
        <v>130</v>
      </c>
      <c r="H2111" s="97">
        <f>CENSO[[#This Row],[CAP (cm)]]/PI()</f>
        <v>41.38028520389279</v>
      </c>
      <c r="I2111" s="64">
        <v>14</v>
      </c>
      <c r="J2111" s="96">
        <f>(PI()*(CENSO[[#This Row],[DAP (cm)]]^2))/40000</f>
        <v>0.13448592691265157</v>
      </c>
      <c r="K2111" s="96">
        <f>CENSO[[#This Row],[g (m²)]]*CENSO[[#This Row],[H (m)]]*0.7</f>
        <v>1.3179620837439854</v>
      </c>
      <c r="L2111" s="64">
        <v>1</v>
      </c>
      <c r="M2111" s="65">
        <v>366162.7</v>
      </c>
      <c r="N2111" s="87">
        <v>9707891.3000000007</v>
      </c>
      <c r="O2111" s="98" t="s">
        <v>1225</v>
      </c>
      <c r="P2111" s="87" t="str">
        <f>VLOOKUP(CENSO[[#This Row],[DAP (cm)]],CD[],2,TRUE)</f>
        <v>TORETE</v>
      </c>
      <c r="Q2111" s="87" t="str">
        <f>VLOOKUP(CENSO[[#This Row],[DAP (cm)]],DD[],2,TRUE)</f>
        <v>40├ 50</v>
      </c>
      <c r="R2111" s="87" t="str" cm="1">
        <f t="array" ref="R2111">INDEX(_xlfn.TEXTSPLIT(CENSO[[#This Row],[NOME CIENTIFICO]]," "),1)</f>
        <v>Couratari</v>
      </c>
      <c r="S2111" s="98" t="s">
        <v>1004</v>
      </c>
      <c r="T2111" s="87">
        <f>_xlfn.MINIFS(CENSO[DAP (cm)],CENSO[NOME CIENTIFICO],CENSO[[#This Row],[NOME CIENTIFICO]])</f>
        <v>38.833806114422465</v>
      </c>
      <c r="U21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11" s="87" t="str">
        <f>IF(CENSO[[#This Row],[DAP (cm)]]&lt;CENSO[[#This Row],[DMCE (cm)]],"DAP &lt; DMCE","DAP ≥ DMCE")</f>
        <v>DAP &lt; DMCE</v>
      </c>
      <c r="W2111" s="87" t="str">
        <f>IF(CENSO[[#This Row],[DAP (cm)]]&gt;200, "Superior", "Inferior")</f>
        <v>Inferior</v>
      </c>
      <c r="X2111" s="87" t="str">
        <f>VLOOKUP(CENSO[[#This Row],[NOME COMUM]],ESPECIES[],4,FALSE)</f>
        <v>Não</v>
      </c>
      <c r="Y2111" s="87" t="str">
        <f>IF(IFERROR(VLOOKUP(CENSO[[#This Row],[NOME COMUM]],COMERCIAIS[],2, FALSE), "Não") &lt;&gt; "Não", "Sim", "Não")</f>
        <v>Sim</v>
      </c>
      <c r="Z2111" s="133">
        <f>CENSO[[#This Row],[g (m²)]]/SUM(AEEF[AEEF-UT])</f>
        <v>2.3530218221022364E-4</v>
      </c>
      <c r="AA2111" s="133">
        <f>CENSO[[#This Row],[v (m³)]]/SUM(AEEF[AEEF-UT])</f>
        <v>2.3059613856601913E-3</v>
      </c>
    </row>
    <row r="2112" spans="1:27" ht="14">
      <c r="A2112" s="86">
        <v>1</v>
      </c>
      <c r="B2112" s="86">
        <v>1</v>
      </c>
      <c r="C2112" s="63">
        <v>62</v>
      </c>
      <c r="D2112" s="63">
        <v>2111</v>
      </c>
      <c r="E2112" s="63" t="str">
        <f>VLOOKUP(CENSO[[#This Row],[NOME COMUM]],ESPECIES[],2,FALSE)</f>
        <v>Bertholletia excelsa Humb. &amp; Bonpl.</v>
      </c>
      <c r="F2112" s="64" t="s">
        <v>37</v>
      </c>
      <c r="G2112" s="64">
        <v>382</v>
      </c>
      <c r="H2112" s="97">
        <f>CENSO[[#This Row],[CAP (cm)]]/PI()</f>
        <v>121.59437652220804</v>
      </c>
      <c r="I2112" s="64">
        <v>22</v>
      </c>
      <c r="J2112" s="96">
        <f>(PI()*(CENSO[[#This Row],[DAP (cm)]]^2))/40000</f>
        <v>1.1612262957870867</v>
      </c>
      <c r="K2112" s="96">
        <f>CENSO[[#This Row],[g (m²)]]*CENSO[[#This Row],[H (m)]]*0.7</f>
        <v>17.882884955121131</v>
      </c>
      <c r="L2112" s="64">
        <v>1</v>
      </c>
      <c r="M2112" s="65">
        <v>366176</v>
      </c>
      <c r="N2112" s="87">
        <v>9707895.5999999903</v>
      </c>
      <c r="O2112" s="87" t="s">
        <v>424</v>
      </c>
      <c r="P2112" s="87" t="str">
        <f>VLOOKUP(CENSO[[#This Row],[DAP (cm)]],CD[],2,TRUE)</f>
        <v>TORA</v>
      </c>
      <c r="Q2112" s="87" t="str">
        <f>VLOOKUP(CENSO[[#This Row],[DAP (cm)]],DD[],2,TRUE)</f>
        <v>120├ 130</v>
      </c>
      <c r="R2112" s="87" t="str" cm="1">
        <f t="array" ref="R2112">INDEX(_xlfn.TEXTSPLIT(CENSO[[#This Row],[NOME CIENTIFICO]]," "),1)</f>
        <v>Bertholletia</v>
      </c>
      <c r="S2112" s="98" t="s">
        <v>1004</v>
      </c>
      <c r="T2112" s="87">
        <f>_xlfn.MINIFS(CENSO[DAP (cm)],CENSO[NOME CIENTIFICO],CENSO[[#This Row],[NOME CIENTIFICO]])</f>
        <v>41.38028520389279</v>
      </c>
      <c r="U21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112" s="87" t="str">
        <f>IF(CENSO[[#This Row],[DAP (cm)]]&lt;CENSO[[#This Row],[DMCE (cm)]],"DAP &lt; DMCE","DAP ≥ DMCE")</f>
        <v>DAP ≥ DMCE</v>
      </c>
      <c r="W2112" s="87" t="str">
        <f>IF(CENSO[[#This Row],[DAP (cm)]]&gt;200, "Superior", "Inferior")</f>
        <v>Inferior</v>
      </c>
      <c r="X2112" s="87" t="str">
        <f>VLOOKUP(CENSO[[#This Row],[NOME COMUM]],ESPECIES[],4,FALSE)</f>
        <v>Protegida</v>
      </c>
      <c r="Y2112" s="87" t="str">
        <f>IF(IFERROR(VLOOKUP(CENSO[[#This Row],[NOME COMUM]],COMERCIAIS[],2, FALSE), "Não") &lt;&gt; "Não", "Sim", "Não")</f>
        <v>Não</v>
      </c>
      <c r="Z2112" s="133">
        <f>CENSO[[#This Row],[g (m²)]]/SUM(AEEF[AEEF-UT])</f>
        <v>2.0317299193399214E-3</v>
      </c>
      <c r="AA2112" s="133">
        <f>CENSO[[#This Row],[v (m³)]]/SUM(AEEF[AEEF-UT])</f>
        <v>3.1288640757834781E-2</v>
      </c>
    </row>
    <row r="2113" spans="1:27" ht="14">
      <c r="A2113" s="86">
        <v>1</v>
      </c>
      <c r="B2113" s="86">
        <v>1</v>
      </c>
      <c r="C2113" s="63">
        <v>62</v>
      </c>
      <c r="D2113" s="63">
        <v>2112</v>
      </c>
      <c r="E2113" s="63" t="str">
        <f>VLOOKUP(CENSO[[#This Row],[NOME COMUM]],ESPECIES[],2,FALSE)</f>
        <v>Apuleia leiocarpa (Vogel) J.F.Macbr.</v>
      </c>
      <c r="F2113" s="64" t="s">
        <v>51</v>
      </c>
      <c r="G2113" s="64">
        <v>400</v>
      </c>
      <c r="H2113" s="97">
        <f>CENSO[[#This Row],[CAP (cm)]]/PI()</f>
        <v>127.32395447351627</v>
      </c>
      <c r="I2113" s="64">
        <v>22</v>
      </c>
      <c r="J2113" s="96">
        <f>(PI()*(CENSO[[#This Row],[DAP (cm)]]^2))/40000</f>
        <v>1.2732395447351625</v>
      </c>
      <c r="K2113" s="96">
        <f>CENSO[[#This Row],[g (m²)]]*CENSO[[#This Row],[H (m)]]*0.7</f>
        <v>19.607888988921502</v>
      </c>
      <c r="L2113" s="64">
        <v>1</v>
      </c>
      <c r="M2113" s="65">
        <v>366150.59999999899</v>
      </c>
      <c r="N2113" s="87">
        <v>9707859.1999999899</v>
      </c>
      <c r="O2113" s="87" t="s">
        <v>1228</v>
      </c>
      <c r="P2113" s="87" t="str">
        <f>VLOOKUP(CENSO[[#This Row],[DAP (cm)]],CD[],2,TRUE)</f>
        <v>TORA</v>
      </c>
      <c r="Q2113" s="87" t="str">
        <f>VLOOKUP(CENSO[[#This Row],[DAP (cm)]],DD[],2,TRUE)</f>
        <v>120├ 130</v>
      </c>
      <c r="R2113" s="87" t="str" cm="1">
        <f t="array" ref="R2113">INDEX(_xlfn.TEXTSPLIT(CENSO[[#This Row],[NOME CIENTIFICO]]," "),1)</f>
        <v>Apuleia</v>
      </c>
      <c r="S2113" s="98" t="s">
        <v>1004</v>
      </c>
      <c r="T2113" s="87">
        <f>_xlfn.MINIFS(CENSO[DAP (cm)],CENSO[NOME CIENTIFICO],CENSO[[#This Row],[NOME CIENTIFICO]])</f>
        <v>39.788735772973837</v>
      </c>
      <c r="U21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13" s="87" t="str">
        <f>IF(CENSO[[#This Row],[DAP (cm)]]&lt;CENSO[[#This Row],[DMCE (cm)]],"DAP &lt; DMCE","DAP ≥ DMCE")</f>
        <v>DAP ≥ DMCE</v>
      </c>
      <c r="W2113" s="87" t="str">
        <f>IF(CENSO[[#This Row],[DAP (cm)]]&gt;200, "Superior", "Inferior")</f>
        <v>Inferior</v>
      </c>
      <c r="X2113" s="87" t="str">
        <f>VLOOKUP(CENSO[[#This Row],[NOME COMUM]],ESPECIES[],4,FALSE)</f>
        <v>Não</v>
      </c>
      <c r="Y2113" s="87" t="str">
        <f>IF(IFERROR(VLOOKUP(CENSO[[#This Row],[NOME COMUM]],COMERCIAIS[],2, FALSE), "Não") &lt;&gt; "Não", "Sim", "Não")</f>
        <v>Sim</v>
      </c>
      <c r="Z2113" s="133">
        <f>CENSO[[#This Row],[g (m²)]]/SUM(AEEF[AEEF-UT])</f>
        <v>2.2277129676707558E-3</v>
      </c>
      <c r="AA2113" s="133">
        <f>CENSO[[#This Row],[v (m³)]]/SUM(AEEF[AEEF-UT])</f>
        <v>3.4306779702129635E-2</v>
      </c>
    </row>
    <row r="2114" spans="1:27" ht="14">
      <c r="A2114" s="86">
        <v>1</v>
      </c>
      <c r="B2114" s="86">
        <v>1</v>
      </c>
      <c r="C2114" s="63">
        <v>62</v>
      </c>
      <c r="D2114" s="63">
        <v>2113</v>
      </c>
      <c r="E2114" s="63" t="str">
        <f>VLOOKUP(CENSO[[#This Row],[NOME COMUM]],ESPECIES[],2,FALSE)</f>
        <v>Piptadenia suaveolens Miq.</v>
      </c>
      <c r="F2114" s="64" t="s">
        <v>22</v>
      </c>
      <c r="G2114" s="64">
        <v>205</v>
      </c>
      <c r="H2114" s="97">
        <f>CENSO[[#This Row],[CAP (cm)]]/PI()</f>
        <v>65.253526667677093</v>
      </c>
      <c r="I2114" s="64">
        <v>10</v>
      </c>
      <c r="J2114" s="96">
        <f>(PI()*(CENSO[[#This Row],[DAP (cm)]]^2))/40000</f>
        <v>0.33442432417184514</v>
      </c>
      <c r="K2114" s="96">
        <f>CENSO[[#This Row],[g (m²)]]*CENSO[[#This Row],[H (m)]]*0.7</f>
        <v>2.340970269202916</v>
      </c>
      <c r="L2114" s="64">
        <v>2</v>
      </c>
      <c r="M2114" s="65">
        <v>366293.7</v>
      </c>
      <c r="N2114" s="87">
        <v>9707759.5999999903</v>
      </c>
      <c r="O2114" s="87" t="s">
        <v>1228</v>
      </c>
      <c r="P2114" s="87" t="str">
        <f>VLOOKUP(CENSO[[#This Row],[DAP (cm)]],CD[],2,TRUE)</f>
        <v>TORA</v>
      </c>
      <c r="Q2114" s="87" t="str">
        <f>VLOOKUP(CENSO[[#This Row],[DAP (cm)]],DD[],2,TRUE)</f>
        <v>60├ 70</v>
      </c>
      <c r="R2114" s="87" t="str" cm="1">
        <f t="array" ref="R2114">INDEX(_xlfn.TEXTSPLIT(CENSO[[#This Row],[NOME CIENTIFICO]]," "),1)</f>
        <v>Piptadenia</v>
      </c>
      <c r="S2114" s="98" t="s">
        <v>1004</v>
      </c>
      <c r="T2114" s="87">
        <f>_xlfn.MINIFS(CENSO[DAP (cm)],CENSO[NOME CIENTIFICO],CENSO[[#This Row],[NOME CIENTIFICO]])</f>
        <v>39.788735772973837</v>
      </c>
      <c r="U21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14" s="87" t="str">
        <f>IF(CENSO[[#This Row],[DAP (cm)]]&lt;CENSO[[#This Row],[DMCE (cm)]],"DAP &lt; DMCE","DAP ≥ DMCE")</f>
        <v>DAP ≥ DMCE</v>
      </c>
      <c r="W2114" s="87" t="str">
        <f>IF(CENSO[[#This Row],[DAP (cm)]]&gt;200, "Superior", "Inferior")</f>
        <v>Inferior</v>
      </c>
      <c r="X2114" s="87" t="str">
        <f>VLOOKUP(CENSO[[#This Row],[NOME COMUM]],ESPECIES[],4,FALSE)</f>
        <v>Não</v>
      </c>
      <c r="Y2114" s="87" t="str">
        <f>IF(IFERROR(VLOOKUP(CENSO[[#This Row],[NOME COMUM]],COMERCIAIS[],2, FALSE), "Não") &lt;&gt; "Não", "Sim", "Não")</f>
        <v>Sim</v>
      </c>
      <c r="Z2114" s="133">
        <f>CENSO[[#This Row],[g (m²)]]/SUM(AEEF[AEEF-UT])</f>
        <v>5.8512273416477215E-4</v>
      </c>
      <c r="AA2114" s="133">
        <f>CENSO[[#This Row],[v (m³)]]/SUM(AEEF[AEEF-UT])</f>
        <v>4.0958591391534052E-3</v>
      </c>
    </row>
    <row r="2115" spans="1:27" ht="14">
      <c r="A2115" s="86">
        <v>1</v>
      </c>
      <c r="B2115" s="86">
        <v>1</v>
      </c>
      <c r="C2115" s="63">
        <v>62</v>
      </c>
      <c r="D2115" s="63">
        <v>2114</v>
      </c>
      <c r="E2115" s="63" t="str">
        <f>VLOOKUP(CENSO[[#This Row],[NOME COMUM]],ESPECIES[],2,FALSE)</f>
        <v>Couratari guianensis Aubl.</v>
      </c>
      <c r="F2115" s="64" t="s">
        <v>6</v>
      </c>
      <c r="G2115" s="64">
        <v>180</v>
      </c>
      <c r="H2115" s="97">
        <f>CENSO[[#This Row],[CAP (cm)]]/PI()</f>
        <v>57.295779513082323</v>
      </c>
      <c r="I2115" s="64">
        <v>18</v>
      </c>
      <c r="J2115" s="96">
        <f>(PI()*(CENSO[[#This Row],[DAP (cm)]]^2))/40000</f>
        <v>0.25783100780887047</v>
      </c>
      <c r="K2115" s="96">
        <f>CENSO[[#This Row],[g (m²)]]*CENSO[[#This Row],[H (m)]]*0.7</f>
        <v>3.2486706983917677</v>
      </c>
      <c r="L2115" s="64">
        <v>1</v>
      </c>
      <c r="M2115" s="65">
        <v>366228.59999999899</v>
      </c>
      <c r="N2115" s="87">
        <v>9707822.3000000007</v>
      </c>
      <c r="O2115" s="87" t="s">
        <v>1228</v>
      </c>
      <c r="P2115" s="87" t="str">
        <f>VLOOKUP(CENSO[[#This Row],[DAP (cm)]],CD[],2,TRUE)</f>
        <v>TORA</v>
      </c>
      <c r="Q2115" s="87" t="str">
        <f>VLOOKUP(CENSO[[#This Row],[DAP (cm)]],DD[],2,TRUE)</f>
        <v>50├ 60</v>
      </c>
      <c r="R2115" s="87" t="str" cm="1">
        <f t="array" ref="R2115">INDEX(_xlfn.TEXTSPLIT(CENSO[[#This Row],[NOME CIENTIFICO]]," "),1)</f>
        <v>Couratari</v>
      </c>
      <c r="S2115" s="98" t="s">
        <v>1004</v>
      </c>
      <c r="T2115" s="87">
        <f>_xlfn.MINIFS(CENSO[DAP (cm)],CENSO[NOME CIENTIFICO],CENSO[[#This Row],[NOME CIENTIFICO]])</f>
        <v>38.833806114422465</v>
      </c>
      <c r="U21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15" s="87" t="str">
        <f>IF(CENSO[[#This Row],[DAP (cm)]]&lt;CENSO[[#This Row],[DMCE (cm)]],"DAP &lt; DMCE","DAP ≥ DMCE")</f>
        <v>DAP ≥ DMCE</v>
      </c>
      <c r="W2115" s="87" t="str">
        <f>IF(CENSO[[#This Row],[DAP (cm)]]&gt;200, "Superior", "Inferior")</f>
        <v>Inferior</v>
      </c>
      <c r="X2115" s="87" t="str">
        <f>VLOOKUP(CENSO[[#This Row],[NOME COMUM]],ESPECIES[],4,FALSE)</f>
        <v>Não</v>
      </c>
      <c r="Y2115" s="87" t="str">
        <f>IF(IFERROR(VLOOKUP(CENSO[[#This Row],[NOME COMUM]],COMERCIAIS[],2, FALSE), "Não") &lt;&gt; "Não", "Sim", "Não")</f>
        <v>Sim</v>
      </c>
      <c r="Z2115" s="133">
        <f>CENSO[[#This Row],[g (m²)]]/SUM(AEEF[AEEF-UT])</f>
        <v>4.5111187595332813E-4</v>
      </c>
      <c r="AA2115" s="133">
        <f>CENSO[[#This Row],[v (m³)]]/SUM(AEEF[AEEF-UT])</f>
        <v>5.6840096370119339E-3</v>
      </c>
    </row>
    <row r="2116" spans="1:27" ht="14">
      <c r="A2116" s="86">
        <v>1</v>
      </c>
      <c r="B2116" s="86">
        <v>1</v>
      </c>
      <c r="C2116" s="63">
        <v>62</v>
      </c>
      <c r="D2116" s="63">
        <v>2115</v>
      </c>
      <c r="E2116" s="63" t="str">
        <f>VLOOKUP(CENSO[[#This Row],[NOME COMUM]],ESPECIES[],2,FALSE)</f>
        <v>Bertholletia excelsa Humb. &amp; Bonpl.</v>
      </c>
      <c r="F2116" s="64" t="s">
        <v>37</v>
      </c>
      <c r="G2116" s="64">
        <v>400</v>
      </c>
      <c r="H2116" s="97">
        <f>CENSO[[#This Row],[CAP (cm)]]/PI()</f>
        <v>127.32395447351627</v>
      </c>
      <c r="I2116" s="64">
        <v>22</v>
      </c>
      <c r="J2116" s="96">
        <f>(PI()*(CENSO[[#This Row],[DAP (cm)]]^2))/40000</f>
        <v>1.2732395447351625</v>
      </c>
      <c r="K2116" s="96">
        <f>CENSO[[#This Row],[g (m²)]]*CENSO[[#This Row],[H (m)]]*0.7</f>
        <v>19.607888988921502</v>
      </c>
      <c r="L2116" s="64">
        <v>1</v>
      </c>
      <c r="M2116" s="65">
        <v>366414</v>
      </c>
      <c r="N2116" s="87">
        <v>9707627.9000000004</v>
      </c>
      <c r="O2116" s="87" t="s">
        <v>424</v>
      </c>
      <c r="P2116" s="87" t="str">
        <f>VLOOKUP(CENSO[[#This Row],[DAP (cm)]],CD[],2,TRUE)</f>
        <v>TORA</v>
      </c>
      <c r="Q2116" s="87" t="str">
        <f>VLOOKUP(CENSO[[#This Row],[DAP (cm)]],DD[],2,TRUE)</f>
        <v>120├ 130</v>
      </c>
      <c r="R2116" s="87" t="str" cm="1">
        <f t="array" ref="R2116">INDEX(_xlfn.TEXTSPLIT(CENSO[[#This Row],[NOME CIENTIFICO]]," "),1)</f>
        <v>Bertholletia</v>
      </c>
      <c r="S2116" s="98" t="s">
        <v>1004</v>
      </c>
      <c r="T2116" s="87">
        <f>_xlfn.MINIFS(CENSO[DAP (cm)],CENSO[NOME CIENTIFICO],CENSO[[#This Row],[NOME CIENTIFICO]])</f>
        <v>41.38028520389279</v>
      </c>
      <c r="U21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116" s="87" t="str">
        <f>IF(CENSO[[#This Row],[DAP (cm)]]&lt;CENSO[[#This Row],[DMCE (cm)]],"DAP &lt; DMCE","DAP ≥ DMCE")</f>
        <v>DAP ≥ DMCE</v>
      </c>
      <c r="W2116" s="87" t="str">
        <f>IF(CENSO[[#This Row],[DAP (cm)]]&gt;200, "Superior", "Inferior")</f>
        <v>Inferior</v>
      </c>
      <c r="X2116" s="87" t="str">
        <f>VLOOKUP(CENSO[[#This Row],[NOME COMUM]],ESPECIES[],4,FALSE)</f>
        <v>Protegida</v>
      </c>
      <c r="Y2116" s="87" t="str">
        <f>IF(IFERROR(VLOOKUP(CENSO[[#This Row],[NOME COMUM]],COMERCIAIS[],2, FALSE), "Não") &lt;&gt; "Não", "Sim", "Não")</f>
        <v>Não</v>
      </c>
      <c r="Z2116" s="133">
        <f>CENSO[[#This Row],[g (m²)]]/SUM(AEEF[AEEF-UT])</f>
        <v>2.2277129676707558E-3</v>
      </c>
      <c r="AA2116" s="133">
        <f>CENSO[[#This Row],[v (m³)]]/SUM(AEEF[AEEF-UT])</f>
        <v>3.4306779702129635E-2</v>
      </c>
    </row>
    <row r="2117" spans="1:27" ht="14">
      <c r="A2117" s="86">
        <v>1</v>
      </c>
      <c r="B2117" s="86">
        <v>1</v>
      </c>
      <c r="C2117" s="63">
        <v>62</v>
      </c>
      <c r="D2117" s="63">
        <v>2116</v>
      </c>
      <c r="E2117" s="63" t="str">
        <f>VLOOKUP(CENSO[[#This Row],[NOME COMUM]],ESPECIES[],2,FALSE)</f>
        <v>Bertholletia excelsa Humb. &amp; Bonpl.</v>
      </c>
      <c r="F2117" s="64" t="s">
        <v>37</v>
      </c>
      <c r="G2117" s="64">
        <v>130</v>
      </c>
      <c r="H2117" s="97">
        <f>CENSO[[#This Row],[CAP (cm)]]/PI()</f>
        <v>41.38028520389279</v>
      </c>
      <c r="I2117" s="64">
        <v>13</v>
      </c>
      <c r="J2117" s="96">
        <f>(PI()*(CENSO[[#This Row],[DAP (cm)]]^2))/40000</f>
        <v>0.13448592691265157</v>
      </c>
      <c r="K2117" s="96">
        <f>CENSO[[#This Row],[g (m²)]]*CENSO[[#This Row],[H (m)]]*0.7</f>
        <v>1.2238219349051291</v>
      </c>
      <c r="L2117" s="64">
        <v>1</v>
      </c>
      <c r="M2117" s="65">
        <v>366478.299999999</v>
      </c>
      <c r="N2117" s="87">
        <v>9707564</v>
      </c>
      <c r="O2117" s="87" t="s">
        <v>424</v>
      </c>
      <c r="P2117" s="87" t="str">
        <f>VLOOKUP(CENSO[[#This Row],[DAP (cm)]],CD[],2,TRUE)</f>
        <v>TORETE</v>
      </c>
      <c r="Q2117" s="87" t="str">
        <f>VLOOKUP(CENSO[[#This Row],[DAP (cm)]],DD[],2,TRUE)</f>
        <v>40├ 50</v>
      </c>
      <c r="R2117" s="87" t="str" cm="1">
        <f t="array" ref="R2117">INDEX(_xlfn.TEXTSPLIT(CENSO[[#This Row],[NOME CIENTIFICO]]," "),1)</f>
        <v>Bertholletia</v>
      </c>
      <c r="S2117" s="98" t="s">
        <v>1004</v>
      </c>
      <c r="T2117" s="87">
        <f>_xlfn.MINIFS(CENSO[DAP (cm)],CENSO[NOME CIENTIFICO],CENSO[[#This Row],[NOME CIENTIFICO]])</f>
        <v>41.38028520389279</v>
      </c>
      <c r="U21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117" s="87" t="str">
        <f>IF(CENSO[[#This Row],[DAP (cm)]]&lt;CENSO[[#This Row],[DMCE (cm)]],"DAP &lt; DMCE","DAP ≥ DMCE")</f>
        <v>DAP &lt; DMCE</v>
      </c>
      <c r="W2117" s="87" t="str">
        <f>IF(CENSO[[#This Row],[DAP (cm)]]&gt;200, "Superior", "Inferior")</f>
        <v>Inferior</v>
      </c>
      <c r="X2117" s="87" t="str">
        <f>VLOOKUP(CENSO[[#This Row],[NOME COMUM]],ESPECIES[],4,FALSE)</f>
        <v>Protegida</v>
      </c>
      <c r="Y2117" s="87" t="str">
        <f>IF(IFERROR(VLOOKUP(CENSO[[#This Row],[NOME COMUM]],COMERCIAIS[],2, FALSE), "Não") &lt;&gt; "Não", "Sim", "Não")</f>
        <v>Não</v>
      </c>
      <c r="Z2117" s="133">
        <f>CENSO[[#This Row],[g (m²)]]/SUM(AEEF[AEEF-UT])</f>
        <v>2.3530218221022364E-4</v>
      </c>
      <c r="AA2117" s="133">
        <f>CENSO[[#This Row],[v (m³)]]/SUM(AEEF[AEEF-UT])</f>
        <v>2.1412498581130346E-3</v>
      </c>
    </row>
    <row r="2118" spans="1:27" ht="14">
      <c r="A2118" s="86">
        <v>1</v>
      </c>
      <c r="B2118" s="86">
        <v>1</v>
      </c>
      <c r="C2118" s="63">
        <v>62</v>
      </c>
      <c r="D2118" s="63">
        <v>2117</v>
      </c>
      <c r="E2118" s="63" t="str">
        <f>VLOOKUP(CENSO[[#This Row],[NOME COMUM]],ESPECIES[],2,FALSE)</f>
        <v>Aspidosperma spruceanum Benth. ex Müll.Arg.</v>
      </c>
      <c r="F2118" s="64" t="s">
        <v>62</v>
      </c>
      <c r="G2118" s="64">
        <v>180</v>
      </c>
      <c r="H2118" s="97">
        <f>CENSO[[#This Row],[CAP (cm)]]/PI()</f>
        <v>57.295779513082323</v>
      </c>
      <c r="I2118" s="64">
        <v>17</v>
      </c>
      <c r="J2118" s="96">
        <f>(PI()*(CENSO[[#This Row],[DAP (cm)]]^2))/40000</f>
        <v>0.25783100780887047</v>
      </c>
      <c r="K2118" s="96">
        <f>CENSO[[#This Row],[g (m²)]]*CENSO[[#This Row],[H (m)]]*0.7</f>
        <v>3.0681889929255584</v>
      </c>
      <c r="L2118" s="64">
        <v>1</v>
      </c>
      <c r="M2118" s="65">
        <v>366485.7</v>
      </c>
      <c r="N2118" s="87">
        <v>9707573.5999999903</v>
      </c>
      <c r="O2118" s="87" t="s">
        <v>1227</v>
      </c>
      <c r="P2118" s="87" t="str">
        <f>VLOOKUP(CENSO[[#This Row],[DAP (cm)]],CD[],2,TRUE)</f>
        <v>TORA</v>
      </c>
      <c r="Q2118" s="87" t="str">
        <f>VLOOKUP(CENSO[[#This Row],[DAP (cm)]],DD[],2,TRUE)</f>
        <v>50├ 60</v>
      </c>
      <c r="R2118" s="87" t="str" cm="1">
        <f t="array" ref="R2118">INDEX(_xlfn.TEXTSPLIT(CENSO[[#This Row],[NOME CIENTIFICO]]," "),1)</f>
        <v>Aspidosperma</v>
      </c>
      <c r="S2118" s="98" t="s">
        <v>1004</v>
      </c>
      <c r="T2118" s="87">
        <f>_xlfn.MINIFS(CENSO[DAP (cm)],CENSO[NOME CIENTIFICO],CENSO[[#This Row],[NOME CIENTIFICO]])</f>
        <v>41.38028520389279</v>
      </c>
      <c r="U21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118" s="87" t="str">
        <f>IF(CENSO[[#This Row],[DAP (cm)]]&lt;CENSO[[#This Row],[DMCE (cm)]],"DAP &lt; DMCE","DAP ≥ DMCE")</f>
        <v>DAP ≥ DMCE</v>
      </c>
      <c r="W2118" s="87" t="str">
        <f>IF(CENSO[[#This Row],[DAP (cm)]]&gt;200, "Superior", "Inferior")</f>
        <v>Inferior</v>
      </c>
      <c r="X2118" s="87" t="str">
        <f>VLOOKUP(CENSO[[#This Row],[NOME COMUM]],ESPECIES[],4,FALSE)</f>
        <v>Não</v>
      </c>
      <c r="Y2118" s="87" t="str">
        <f>IF(IFERROR(VLOOKUP(CENSO[[#This Row],[NOME COMUM]],COMERCIAIS[],2, FALSE), "Não") &lt;&gt; "Não", "Sim", "Não")</f>
        <v>Não</v>
      </c>
      <c r="Z2118" s="133">
        <f>CENSO[[#This Row],[g (m²)]]/SUM(AEEF[AEEF-UT])</f>
        <v>4.5111187595332813E-4</v>
      </c>
      <c r="AA2118" s="133">
        <f>CENSO[[#This Row],[v (m³)]]/SUM(AEEF[AEEF-UT])</f>
        <v>5.3682313238446041E-3</v>
      </c>
    </row>
    <row r="2119" spans="1:27" ht="14">
      <c r="A2119" s="86">
        <v>1</v>
      </c>
      <c r="B2119" s="86">
        <v>1</v>
      </c>
      <c r="C2119" s="63">
        <v>62</v>
      </c>
      <c r="D2119" s="63">
        <v>2118</v>
      </c>
      <c r="E2119" s="63" t="str">
        <f>VLOOKUP(CENSO[[#This Row],[NOME COMUM]],ESPECIES[],2,FALSE)</f>
        <v>Hymenaea courbaril L.</v>
      </c>
      <c r="F2119" s="64" t="s">
        <v>3</v>
      </c>
      <c r="G2119" s="64">
        <v>208</v>
      </c>
      <c r="H2119" s="97">
        <f>CENSO[[#This Row],[CAP (cm)]]/PI()</f>
        <v>66.208456326228458</v>
      </c>
      <c r="I2119" s="64">
        <v>18</v>
      </c>
      <c r="J2119" s="96">
        <f>(PI()*(CENSO[[#This Row],[DAP (cm)]]^2))/40000</f>
        <v>0.34428397289638796</v>
      </c>
      <c r="K2119" s="96">
        <f>CENSO[[#This Row],[g (m²)]]*CENSO[[#This Row],[H (m)]]*0.7</f>
        <v>4.337978058494488</v>
      </c>
      <c r="L2119" s="64">
        <v>1</v>
      </c>
      <c r="M2119" s="65">
        <v>366501.09999999899</v>
      </c>
      <c r="N2119" s="87">
        <v>9707577.3000000007</v>
      </c>
      <c r="O2119" s="87" t="s">
        <v>1228</v>
      </c>
      <c r="P2119" s="87" t="str">
        <f>VLOOKUP(CENSO[[#This Row],[DAP (cm)]],CD[],2,TRUE)</f>
        <v>TORA</v>
      </c>
      <c r="Q2119" s="87" t="str">
        <f>VLOOKUP(CENSO[[#This Row],[DAP (cm)]],DD[],2,TRUE)</f>
        <v>60├ 70</v>
      </c>
      <c r="R2119" s="87" t="str" cm="1">
        <f t="array" ref="R2119">INDEX(_xlfn.TEXTSPLIT(CENSO[[#This Row],[NOME CIENTIFICO]]," "),1)</f>
        <v>Hymenaea</v>
      </c>
      <c r="S2119" s="98" t="s">
        <v>1004</v>
      </c>
      <c r="T2119" s="87">
        <f>_xlfn.MINIFS(CENSO[DAP (cm)],CENSO[NOME CIENTIFICO],CENSO[[#This Row],[NOME CIENTIFICO]])</f>
        <v>41.38028520389279</v>
      </c>
      <c r="U21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119" s="87" t="str">
        <f>IF(CENSO[[#This Row],[DAP (cm)]]&lt;CENSO[[#This Row],[DMCE (cm)]],"DAP &lt; DMCE","DAP ≥ DMCE")</f>
        <v>DAP ≥ DMCE</v>
      </c>
      <c r="W2119" s="87" t="str">
        <f>IF(CENSO[[#This Row],[DAP (cm)]]&gt;200, "Superior", "Inferior")</f>
        <v>Inferior</v>
      </c>
      <c r="X2119" s="87" t="str">
        <f>VLOOKUP(CENSO[[#This Row],[NOME COMUM]],ESPECIES[],4,FALSE)</f>
        <v>Não</v>
      </c>
      <c r="Y2119" s="87" t="str">
        <f>IF(IFERROR(VLOOKUP(CENSO[[#This Row],[NOME COMUM]],COMERCIAIS[],2, FALSE), "Não") &lt;&gt; "Não", "Sim", "Não")</f>
        <v>Sim</v>
      </c>
      <c r="Z2119" s="133">
        <f>CENSO[[#This Row],[g (m²)]]/SUM(AEEF[AEEF-UT])</f>
        <v>6.023735864581724E-4</v>
      </c>
      <c r="AA2119" s="133">
        <f>CENSO[[#This Row],[v (m³)]]/SUM(AEEF[AEEF-UT])</f>
        <v>7.5899071893729712E-3</v>
      </c>
    </row>
    <row r="2120" spans="1:27" ht="14">
      <c r="A2120" s="86">
        <v>1</v>
      </c>
      <c r="B2120" s="86">
        <v>1</v>
      </c>
      <c r="C2120" s="63">
        <v>62</v>
      </c>
      <c r="D2120" s="63">
        <v>2119</v>
      </c>
      <c r="E2120" s="63" t="str">
        <f>VLOOKUP(CENSO[[#This Row],[NOME COMUM]],ESPECIES[],2,FALSE)</f>
        <v>Copaifera guianensis Desf.</v>
      </c>
      <c r="F2120" s="64" t="s">
        <v>7</v>
      </c>
      <c r="G2120" s="64">
        <v>243</v>
      </c>
      <c r="H2120" s="97">
        <f>CENSO[[#This Row],[CAP (cm)]]/PI()</f>
        <v>77.349302342661133</v>
      </c>
      <c r="I2120" s="64">
        <v>19</v>
      </c>
      <c r="J2120" s="96">
        <f>(PI()*(CENSO[[#This Row],[DAP (cm)]]^2))/40000</f>
        <v>0.46989701173166643</v>
      </c>
      <c r="K2120" s="96">
        <f>CENSO[[#This Row],[g (m²)]]*CENSO[[#This Row],[H (m)]]*0.7</f>
        <v>6.2496302560311632</v>
      </c>
      <c r="L2120" s="64">
        <v>1</v>
      </c>
      <c r="M2120" s="65">
        <v>366506.09999999899</v>
      </c>
      <c r="N2120" s="87">
        <v>9707575.5999999903</v>
      </c>
      <c r="O2120" s="87" t="s">
        <v>1227</v>
      </c>
      <c r="P2120" s="87" t="str">
        <f>VLOOKUP(CENSO[[#This Row],[DAP (cm)]],CD[],2,TRUE)</f>
        <v>TORA</v>
      </c>
      <c r="Q2120" s="87" t="str">
        <f>VLOOKUP(CENSO[[#This Row],[DAP (cm)]],DD[],2,TRUE)</f>
        <v>70├ 80</v>
      </c>
      <c r="R2120" s="87" t="str" cm="1">
        <f t="array" ref="R2120">INDEX(_xlfn.TEXTSPLIT(CENSO[[#This Row],[NOME CIENTIFICO]]," "),1)</f>
        <v>Copaifera</v>
      </c>
      <c r="S2120" s="98" t="s">
        <v>1004</v>
      </c>
      <c r="T2120" s="87">
        <f>_xlfn.MINIFS(CENSO[DAP (cm)],CENSO[NOME CIENTIFICO],CENSO[[#This Row],[NOME CIENTIFICO]])</f>
        <v>51.884511447957884</v>
      </c>
      <c r="U21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61.884511447957884</v>
      </c>
      <c r="V2120" s="87" t="str">
        <f>IF(CENSO[[#This Row],[DAP (cm)]]&lt;CENSO[[#This Row],[DMCE (cm)]],"DAP &lt; DMCE","DAP ≥ DMCE")</f>
        <v>DAP ≥ DMCE</v>
      </c>
      <c r="W2120" s="87" t="str">
        <f>IF(CENSO[[#This Row],[DAP (cm)]]&gt;200, "Superior", "Inferior")</f>
        <v>Inferior</v>
      </c>
      <c r="X2120" s="87" t="str">
        <f>VLOOKUP(CENSO[[#This Row],[NOME COMUM]],ESPECIES[],4,FALSE)</f>
        <v>Não</v>
      </c>
      <c r="Y2120" s="87" t="str">
        <f>IF(IFERROR(VLOOKUP(CENSO[[#This Row],[NOME COMUM]],COMERCIAIS[],2, FALSE), "Não") &lt;&gt; "Não", "Sim", "Não")</f>
        <v>Não</v>
      </c>
      <c r="Z2120" s="133">
        <f>CENSO[[#This Row],[g (m²)]]/SUM(AEEF[AEEF-UT])</f>
        <v>8.2215139392494054E-4</v>
      </c>
      <c r="AA2120" s="133">
        <f>CENSO[[#This Row],[v (m³)]]/SUM(AEEF[AEEF-UT])</f>
        <v>1.0934613539201709E-2</v>
      </c>
    </row>
    <row r="2121" spans="1:27" ht="14">
      <c r="A2121" s="86">
        <v>1</v>
      </c>
      <c r="B2121" s="86">
        <v>1</v>
      </c>
      <c r="C2121" s="63">
        <v>62</v>
      </c>
      <c r="D2121" s="63">
        <v>2120</v>
      </c>
      <c r="E2121" s="63" t="str">
        <f>VLOOKUP(CENSO[[#This Row],[NOME COMUM]],ESPECIES[],2,FALSE)</f>
        <v>Cordia umbraculifera DC.</v>
      </c>
      <c r="F2121" s="64" t="s">
        <v>92</v>
      </c>
      <c r="G2121" s="64">
        <v>185</v>
      </c>
      <c r="H2121" s="97">
        <f>CENSO[[#This Row],[CAP (cm)]]/PI()</f>
        <v>58.887328944001275</v>
      </c>
      <c r="I2121" s="64">
        <v>15</v>
      </c>
      <c r="J2121" s="96">
        <f>(PI()*(CENSO[[#This Row],[DAP (cm)]]^2))/40000</f>
        <v>0.27235389636600588</v>
      </c>
      <c r="K2121" s="96">
        <f>CENSO[[#This Row],[g (m²)]]*CENSO[[#This Row],[H (m)]]*0.7</f>
        <v>2.8597159118430615</v>
      </c>
      <c r="L2121" s="64">
        <v>2</v>
      </c>
      <c r="M2121" s="65">
        <v>366599.7</v>
      </c>
      <c r="N2121" s="87">
        <v>9707509.4000000004</v>
      </c>
      <c r="O2121" s="87" t="s">
        <v>1227</v>
      </c>
      <c r="P2121" s="87" t="str">
        <f>VLOOKUP(CENSO[[#This Row],[DAP (cm)]],CD[],2,TRUE)</f>
        <v>TORA</v>
      </c>
      <c r="Q2121" s="87" t="str">
        <f>VLOOKUP(CENSO[[#This Row],[DAP (cm)]],DD[],2,TRUE)</f>
        <v>50├ 60</v>
      </c>
      <c r="R2121" s="87" t="str" cm="1">
        <f t="array" ref="R2121">INDEX(_xlfn.TEXTSPLIT(CENSO[[#This Row],[NOME CIENTIFICO]]," "),1)</f>
        <v>Cordia</v>
      </c>
      <c r="S2121" s="98" t="s">
        <v>1004</v>
      </c>
      <c r="T2121" s="87">
        <f>_xlfn.MINIFS(CENSO[DAP (cm)],CENSO[NOME CIENTIFICO],CENSO[[#This Row],[NOME CIENTIFICO]])</f>
        <v>42.335214862444161</v>
      </c>
      <c r="U21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2121" s="87" t="str">
        <f>IF(CENSO[[#This Row],[DAP (cm)]]&lt;CENSO[[#This Row],[DMCE (cm)]],"DAP &lt; DMCE","DAP ≥ DMCE")</f>
        <v>DAP ≥ DMCE</v>
      </c>
      <c r="W2121" s="87" t="str">
        <f>IF(CENSO[[#This Row],[DAP (cm)]]&gt;200, "Superior", "Inferior")</f>
        <v>Inferior</v>
      </c>
      <c r="X2121" s="87" t="str">
        <f>VLOOKUP(CENSO[[#This Row],[NOME COMUM]],ESPECIES[],4,FALSE)</f>
        <v>Não</v>
      </c>
      <c r="Y2121" s="87" t="str">
        <f>IF(IFERROR(VLOOKUP(CENSO[[#This Row],[NOME COMUM]],COMERCIAIS[],2, FALSE), "Não") &lt;&gt; "Não", "Sim", "Não")</f>
        <v>Não</v>
      </c>
      <c r="Z2121" s="133">
        <f>CENSO[[#This Row],[g (m²)]]/SUM(AEEF[AEEF-UT])</f>
        <v>4.7652172699082262E-4</v>
      </c>
      <c r="AA2121" s="133">
        <f>CENSO[[#This Row],[v (m³)]]/SUM(AEEF[AEEF-UT])</f>
        <v>5.0034781334036375E-3</v>
      </c>
    </row>
    <row r="2122" spans="1:27" ht="14">
      <c r="A2122" s="86">
        <v>1</v>
      </c>
      <c r="B2122" s="86">
        <v>1</v>
      </c>
      <c r="C2122" s="63">
        <v>62</v>
      </c>
      <c r="D2122" s="63">
        <v>2121</v>
      </c>
      <c r="E2122" s="63" t="str">
        <f>VLOOKUP(CENSO[[#This Row],[NOME COMUM]],ESPECIES[],2,FALSE)</f>
        <v>Pouteria sp.</v>
      </c>
      <c r="F2122" s="64" t="s">
        <v>83</v>
      </c>
      <c r="G2122" s="64">
        <v>148</v>
      </c>
      <c r="H2122" s="97">
        <f>CENSO[[#This Row],[CAP (cm)]]/PI()</f>
        <v>47.109863155201019</v>
      </c>
      <c r="I2122" s="64">
        <v>15</v>
      </c>
      <c r="J2122" s="96">
        <f>(PI()*(CENSO[[#This Row],[DAP (cm)]]^2))/40000</f>
        <v>0.17430649367424375</v>
      </c>
      <c r="K2122" s="96">
        <f>CENSO[[#This Row],[g (m²)]]*CENSO[[#This Row],[H (m)]]*0.7</f>
        <v>1.8302181835795592</v>
      </c>
      <c r="L2122" s="64">
        <v>1</v>
      </c>
      <c r="M2122" s="65">
        <v>366660.09999999899</v>
      </c>
      <c r="N2122" s="87">
        <v>9707455.6999999899</v>
      </c>
      <c r="O2122" s="98" t="s">
        <v>1225</v>
      </c>
      <c r="P2122" s="87" t="str">
        <f>VLOOKUP(CENSO[[#This Row],[DAP (cm)]],CD[],2,TRUE)</f>
        <v>TORETE</v>
      </c>
      <c r="Q2122" s="87" t="str">
        <f>VLOOKUP(CENSO[[#This Row],[DAP (cm)]],DD[],2,TRUE)</f>
        <v>40├ 50</v>
      </c>
      <c r="R2122" s="87" t="str" cm="1">
        <f t="array" ref="R2122">INDEX(_xlfn.TEXTSPLIT(CENSO[[#This Row],[NOME CIENTIFICO]]," "),1)</f>
        <v>Pouteria</v>
      </c>
      <c r="S2122" s="98" t="s">
        <v>1004</v>
      </c>
      <c r="T2122" s="87">
        <f>_xlfn.MINIFS(CENSO[DAP (cm)],CENSO[NOME CIENTIFICO],CENSO[[#This Row],[NOME CIENTIFICO]])</f>
        <v>39.788735772973837</v>
      </c>
      <c r="U21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22" s="87" t="str">
        <f>IF(CENSO[[#This Row],[DAP (cm)]]&lt;CENSO[[#This Row],[DMCE (cm)]],"DAP &lt; DMCE","DAP ≥ DMCE")</f>
        <v>DAP &lt; DMCE</v>
      </c>
      <c r="W2122" s="87" t="str">
        <f>IF(CENSO[[#This Row],[DAP (cm)]]&gt;200, "Superior", "Inferior")</f>
        <v>Inferior</v>
      </c>
      <c r="X2122" s="87" t="str">
        <f>VLOOKUP(CENSO[[#This Row],[NOME COMUM]],ESPECIES[],4,FALSE)</f>
        <v>Não</v>
      </c>
      <c r="Y2122" s="87" t="str">
        <f>IF(IFERROR(VLOOKUP(CENSO[[#This Row],[NOME COMUM]],COMERCIAIS[],2, FALSE), "Não") &lt;&gt; "Não", "Sim", "Não")</f>
        <v>Não</v>
      </c>
      <c r="Z2122" s="133">
        <f>CENSO[[#This Row],[g (m²)]]/SUM(AEEF[AEEF-UT])</f>
        <v>3.0497390527412649E-4</v>
      </c>
      <c r="AA2122" s="133">
        <f>CENSO[[#This Row],[v (m³)]]/SUM(AEEF[AEEF-UT])</f>
        <v>3.2022260053783274E-3</v>
      </c>
    </row>
    <row r="2123" spans="1:27" ht="14">
      <c r="A2123" s="86">
        <v>1</v>
      </c>
      <c r="B2123" s="86">
        <v>1</v>
      </c>
      <c r="C2123" s="63">
        <v>62</v>
      </c>
      <c r="D2123" s="63">
        <v>2122</v>
      </c>
      <c r="E2123" s="63" t="str">
        <f>VLOOKUP(CENSO[[#This Row],[NOME COMUM]],ESPECIES[],2,FALSE)</f>
        <v>Couratari guianensis Aubl.</v>
      </c>
      <c r="F2123" s="64" t="s">
        <v>6</v>
      </c>
      <c r="G2123" s="64">
        <v>300</v>
      </c>
      <c r="H2123" s="97">
        <f>CENSO[[#This Row],[CAP (cm)]]/PI()</f>
        <v>95.4929658551372</v>
      </c>
      <c r="I2123" s="64">
        <v>23</v>
      </c>
      <c r="J2123" s="96">
        <f>(PI()*(CENSO[[#This Row],[DAP (cm)]]^2))/40000</f>
        <v>0.7161972439135289</v>
      </c>
      <c r="K2123" s="96">
        <f>CENSO[[#This Row],[g (m²)]]*CENSO[[#This Row],[H (m)]]*0.7</f>
        <v>11.530775627007815</v>
      </c>
      <c r="L2123" s="64">
        <v>1</v>
      </c>
      <c r="M2123" s="65">
        <v>366673.5</v>
      </c>
      <c r="N2123" s="87">
        <v>9707443.6999999899</v>
      </c>
      <c r="O2123" s="87" t="s">
        <v>1228</v>
      </c>
      <c r="P2123" s="87" t="str">
        <f>VLOOKUP(CENSO[[#This Row],[DAP (cm)]],CD[],2,TRUE)</f>
        <v>TORA</v>
      </c>
      <c r="Q2123" s="87" t="str">
        <f>VLOOKUP(CENSO[[#This Row],[DAP (cm)]],DD[],2,TRUE)</f>
        <v>90├ 100</v>
      </c>
      <c r="R2123" s="87" t="str" cm="1">
        <f t="array" ref="R2123">INDEX(_xlfn.TEXTSPLIT(CENSO[[#This Row],[NOME CIENTIFICO]]," "),1)</f>
        <v>Couratari</v>
      </c>
      <c r="S2123" s="98" t="s">
        <v>1004</v>
      </c>
      <c r="T2123" s="87">
        <f>_xlfn.MINIFS(CENSO[DAP (cm)],CENSO[NOME CIENTIFICO],CENSO[[#This Row],[NOME CIENTIFICO]])</f>
        <v>38.833806114422465</v>
      </c>
      <c r="U21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23" s="87" t="str">
        <f>IF(CENSO[[#This Row],[DAP (cm)]]&lt;CENSO[[#This Row],[DMCE (cm)]],"DAP &lt; DMCE","DAP ≥ DMCE")</f>
        <v>DAP ≥ DMCE</v>
      </c>
      <c r="W2123" s="87" t="str">
        <f>IF(CENSO[[#This Row],[DAP (cm)]]&gt;200, "Superior", "Inferior")</f>
        <v>Inferior</v>
      </c>
      <c r="X2123" s="87" t="str">
        <f>VLOOKUP(CENSO[[#This Row],[NOME COMUM]],ESPECIES[],4,FALSE)</f>
        <v>Não</v>
      </c>
      <c r="Y2123" s="87" t="str">
        <f>IF(IFERROR(VLOOKUP(CENSO[[#This Row],[NOME COMUM]],COMERCIAIS[],2, FALSE), "Não") &lt;&gt; "Não", "Sim", "Não")</f>
        <v>Sim</v>
      </c>
      <c r="Z2123" s="133">
        <f>CENSO[[#This Row],[g (m²)]]/SUM(AEEF[AEEF-UT])</f>
        <v>1.2530885443148001E-3</v>
      </c>
      <c r="AA2123" s="133">
        <f>CENSO[[#This Row],[v (m³)]]/SUM(AEEF[AEEF-UT])</f>
        <v>2.017472556346828E-2</v>
      </c>
    </row>
    <row r="2124" spans="1:27" ht="14">
      <c r="A2124" s="86">
        <v>1</v>
      </c>
      <c r="B2124" s="86">
        <v>1</v>
      </c>
      <c r="C2124" s="63">
        <v>62</v>
      </c>
      <c r="D2124" s="63">
        <v>2123</v>
      </c>
      <c r="E2124" s="63" t="str">
        <f>VLOOKUP(CENSO[[#This Row],[NOME COMUM]],ESPECIES[],2,FALSE)</f>
        <v>Couratari guianensis Aubl.</v>
      </c>
      <c r="F2124" s="64" t="s">
        <v>6</v>
      </c>
      <c r="G2124" s="64">
        <v>186</v>
      </c>
      <c r="H2124" s="97">
        <f>CENSO[[#This Row],[CAP (cm)]]/PI()</f>
        <v>59.205638830185066</v>
      </c>
      <c r="I2124" s="64">
        <v>17</v>
      </c>
      <c r="J2124" s="96">
        <f>(PI()*(CENSO[[#This Row],[DAP (cm)]]^2))/40000</f>
        <v>0.27530622056036053</v>
      </c>
      <c r="K2124" s="96">
        <f>CENSO[[#This Row],[g (m²)]]*CENSO[[#This Row],[H (m)]]*0.7</f>
        <v>3.27614402466829</v>
      </c>
      <c r="L2124" s="64">
        <v>1</v>
      </c>
      <c r="M2124" s="65">
        <v>366669.5</v>
      </c>
      <c r="N2124" s="87">
        <v>9707414.3000000007</v>
      </c>
      <c r="O2124" s="87" t="s">
        <v>1228</v>
      </c>
      <c r="P2124" s="87" t="str">
        <f>VLOOKUP(CENSO[[#This Row],[DAP (cm)]],CD[],2,TRUE)</f>
        <v>TORA</v>
      </c>
      <c r="Q2124" s="87" t="str">
        <f>VLOOKUP(CENSO[[#This Row],[DAP (cm)]],DD[],2,TRUE)</f>
        <v>50├ 60</v>
      </c>
      <c r="R2124" s="87" t="str" cm="1">
        <f t="array" ref="R2124">INDEX(_xlfn.TEXTSPLIT(CENSO[[#This Row],[NOME CIENTIFICO]]," "),1)</f>
        <v>Couratari</v>
      </c>
      <c r="S2124" s="98" t="s">
        <v>1004</v>
      </c>
      <c r="T2124" s="87">
        <f>_xlfn.MINIFS(CENSO[DAP (cm)],CENSO[NOME CIENTIFICO],CENSO[[#This Row],[NOME CIENTIFICO]])</f>
        <v>38.833806114422465</v>
      </c>
      <c r="U21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24" s="87" t="str">
        <f>IF(CENSO[[#This Row],[DAP (cm)]]&lt;CENSO[[#This Row],[DMCE (cm)]],"DAP &lt; DMCE","DAP ≥ DMCE")</f>
        <v>DAP ≥ DMCE</v>
      </c>
      <c r="W2124" s="87" t="str">
        <f>IF(CENSO[[#This Row],[DAP (cm)]]&gt;200, "Superior", "Inferior")</f>
        <v>Inferior</v>
      </c>
      <c r="X2124" s="87" t="str">
        <f>VLOOKUP(CENSO[[#This Row],[NOME COMUM]],ESPECIES[],4,FALSE)</f>
        <v>Não</v>
      </c>
      <c r="Y2124" s="87" t="str">
        <f>IF(IFERROR(VLOOKUP(CENSO[[#This Row],[NOME COMUM]],COMERCIAIS[],2, FALSE), "Não") &lt;&gt; "Não", "Sim", "Não")</f>
        <v>Sim</v>
      </c>
      <c r="Z2124" s="133">
        <f>CENSO[[#This Row],[g (m²)]]/SUM(AEEF[AEEF-UT])</f>
        <v>4.8168723643460915E-4</v>
      </c>
      <c r="AA2124" s="133">
        <f>CENSO[[#This Row],[v (m³)]]/SUM(AEEF[AEEF-UT])</f>
        <v>5.7320781135718488E-3</v>
      </c>
    </row>
    <row r="2125" spans="1:27" ht="14">
      <c r="A2125" s="86">
        <v>1</v>
      </c>
      <c r="B2125" s="86">
        <v>1</v>
      </c>
      <c r="C2125" s="63">
        <v>62</v>
      </c>
      <c r="D2125" s="63">
        <v>2124</v>
      </c>
      <c r="E2125" s="63" t="str">
        <f>VLOOKUP(CENSO[[#This Row],[NOME COMUM]],ESPECIES[],2,FALSE)</f>
        <v>Caesalpinia paraensis Ducke</v>
      </c>
      <c r="F2125" s="64" t="s">
        <v>56</v>
      </c>
      <c r="G2125" s="64">
        <v>214</v>
      </c>
      <c r="H2125" s="97">
        <f>CENSO[[#This Row],[CAP (cm)]]/PI()</f>
        <v>68.118315643331201</v>
      </c>
      <c r="I2125" s="64">
        <v>13</v>
      </c>
      <c r="J2125" s="96">
        <f>(PI()*(CENSO[[#This Row],[DAP (cm)]]^2))/40000</f>
        <v>0.36443298869182189</v>
      </c>
      <c r="K2125" s="96">
        <f>CENSO[[#This Row],[g (m²)]]*CENSO[[#This Row],[H (m)]]*0.7</f>
        <v>3.3163401970955788</v>
      </c>
      <c r="L2125" s="64">
        <v>2</v>
      </c>
      <c r="M2125" s="65">
        <v>366680.7</v>
      </c>
      <c r="N2125" s="87">
        <v>9707397.5999999903</v>
      </c>
      <c r="O2125" s="87" t="s">
        <v>1227</v>
      </c>
      <c r="P2125" s="87" t="str">
        <f>VLOOKUP(CENSO[[#This Row],[DAP (cm)]],CD[],2,TRUE)</f>
        <v>TORA</v>
      </c>
      <c r="Q2125" s="87" t="str">
        <f>VLOOKUP(CENSO[[#This Row],[DAP (cm)]],DD[],2,TRUE)</f>
        <v>60├ 70</v>
      </c>
      <c r="R2125" s="87" t="str" cm="1">
        <f t="array" ref="R2125">INDEX(_xlfn.TEXTSPLIT(CENSO[[#This Row],[NOME CIENTIFICO]]," "),1)</f>
        <v>Caesalpinia</v>
      </c>
      <c r="S2125" s="98" t="s">
        <v>1004</v>
      </c>
      <c r="T2125" s="87">
        <f>_xlfn.MINIFS(CENSO[DAP (cm)],CENSO[NOME CIENTIFICO],CENSO[[#This Row],[NOME CIENTIFICO]])</f>
        <v>43.926764293363114</v>
      </c>
      <c r="U21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2125" s="87" t="str">
        <f>IF(CENSO[[#This Row],[DAP (cm)]]&lt;CENSO[[#This Row],[DMCE (cm)]],"DAP &lt; DMCE","DAP ≥ DMCE")</f>
        <v>DAP ≥ DMCE</v>
      </c>
      <c r="W2125" s="87" t="str">
        <f>IF(CENSO[[#This Row],[DAP (cm)]]&gt;200, "Superior", "Inferior")</f>
        <v>Inferior</v>
      </c>
      <c r="X2125" s="87" t="str">
        <f>VLOOKUP(CENSO[[#This Row],[NOME COMUM]],ESPECIES[],4,FALSE)</f>
        <v>Não</v>
      </c>
      <c r="Y2125" s="87" t="str">
        <f>IF(IFERROR(VLOOKUP(CENSO[[#This Row],[NOME COMUM]],COMERCIAIS[],2, FALSE), "Não") &lt;&gt; "Não", "Sim", "Não")</f>
        <v>Não</v>
      </c>
      <c r="Z2125" s="133">
        <f>CENSO[[#This Row],[g (m²)]]/SUM(AEEF[AEEF-UT])</f>
        <v>6.3762714417156204E-4</v>
      </c>
      <c r="AA2125" s="133">
        <f>CENSO[[#This Row],[v (m³)]]/SUM(AEEF[AEEF-UT])</f>
        <v>5.802407011961214E-3</v>
      </c>
    </row>
    <row r="2126" spans="1:27" ht="14">
      <c r="A2126" s="86">
        <v>1</v>
      </c>
      <c r="B2126" s="86">
        <v>1</v>
      </c>
      <c r="C2126" s="63">
        <v>62</v>
      </c>
      <c r="D2126" s="63">
        <v>2125</v>
      </c>
      <c r="E2126" s="63" t="str">
        <f>VLOOKUP(CENSO[[#This Row],[NOME COMUM]],ESPECIES[],2,FALSE)</f>
        <v>Piptadenia suaveolens Miq.</v>
      </c>
      <c r="F2126" s="64" t="s">
        <v>22</v>
      </c>
      <c r="G2126" s="64">
        <v>130</v>
      </c>
      <c r="H2126" s="97">
        <f>CENSO[[#This Row],[CAP (cm)]]/PI()</f>
        <v>41.38028520389279</v>
      </c>
      <c r="I2126" s="64">
        <v>10</v>
      </c>
      <c r="J2126" s="96">
        <f>(PI()*(CENSO[[#This Row],[DAP (cm)]]^2))/40000</f>
        <v>0.13448592691265157</v>
      </c>
      <c r="K2126" s="96">
        <f>CENSO[[#This Row],[g (m²)]]*CENSO[[#This Row],[H (m)]]*0.7</f>
        <v>0.94140148838856097</v>
      </c>
      <c r="L2126" s="64">
        <v>1</v>
      </c>
      <c r="M2126" s="65">
        <v>366703</v>
      </c>
      <c r="N2126" s="87">
        <v>9707364.4000000004</v>
      </c>
      <c r="O2126" s="98" t="s">
        <v>1225</v>
      </c>
      <c r="P2126" s="87" t="str">
        <f>VLOOKUP(CENSO[[#This Row],[DAP (cm)]],CD[],2,TRUE)</f>
        <v>TORETE</v>
      </c>
      <c r="Q2126" s="87" t="str">
        <f>VLOOKUP(CENSO[[#This Row],[DAP (cm)]],DD[],2,TRUE)</f>
        <v>40├ 50</v>
      </c>
      <c r="R2126" s="87" t="str" cm="1">
        <f t="array" ref="R2126">INDEX(_xlfn.TEXTSPLIT(CENSO[[#This Row],[NOME CIENTIFICO]]," "),1)</f>
        <v>Piptadenia</v>
      </c>
      <c r="S2126" s="98" t="s">
        <v>1004</v>
      </c>
      <c r="T2126" s="87">
        <f>_xlfn.MINIFS(CENSO[DAP (cm)],CENSO[NOME CIENTIFICO],CENSO[[#This Row],[NOME CIENTIFICO]])</f>
        <v>39.788735772973837</v>
      </c>
      <c r="U21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26" s="87" t="str">
        <f>IF(CENSO[[#This Row],[DAP (cm)]]&lt;CENSO[[#This Row],[DMCE (cm)]],"DAP &lt; DMCE","DAP ≥ DMCE")</f>
        <v>DAP &lt; DMCE</v>
      </c>
      <c r="W2126" s="87" t="str">
        <f>IF(CENSO[[#This Row],[DAP (cm)]]&gt;200, "Superior", "Inferior")</f>
        <v>Inferior</v>
      </c>
      <c r="X2126" s="87" t="str">
        <f>VLOOKUP(CENSO[[#This Row],[NOME COMUM]],ESPECIES[],4,FALSE)</f>
        <v>Não</v>
      </c>
      <c r="Y2126" s="87" t="str">
        <f>IF(IFERROR(VLOOKUP(CENSO[[#This Row],[NOME COMUM]],COMERCIAIS[],2, FALSE), "Não") &lt;&gt; "Não", "Sim", "Não")</f>
        <v>Sim</v>
      </c>
      <c r="Z2126" s="133">
        <f>CENSO[[#This Row],[g (m²)]]/SUM(AEEF[AEEF-UT])</f>
        <v>2.3530218221022364E-4</v>
      </c>
      <c r="AA2126" s="133">
        <f>CENSO[[#This Row],[v (m³)]]/SUM(AEEF[AEEF-UT])</f>
        <v>1.6471152754715653E-3</v>
      </c>
    </row>
    <row r="2127" spans="1:27" ht="14">
      <c r="A2127" s="86">
        <v>1</v>
      </c>
      <c r="B2127" s="86">
        <v>1</v>
      </c>
      <c r="C2127" s="63">
        <v>62</v>
      </c>
      <c r="D2127" s="63">
        <v>2126</v>
      </c>
      <c r="E2127" s="63" t="str">
        <f>VLOOKUP(CENSO[[#This Row],[NOME COMUM]],ESPECIES[],2,FALSE)</f>
        <v>Lecythis chartacea O.Berg</v>
      </c>
      <c r="F2127" s="64" t="s">
        <v>31</v>
      </c>
      <c r="G2127" s="64">
        <v>270</v>
      </c>
      <c r="H2127" s="97">
        <f>CENSO[[#This Row],[CAP (cm)]]/PI()</f>
        <v>85.943669269623484</v>
      </c>
      <c r="I2127" s="64">
        <v>20</v>
      </c>
      <c r="J2127" s="96">
        <f>(PI()*(CENSO[[#This Row],[DAP (cm)]]^2))/40000</f>
        <v>0.58011976756995842</v>
      </c>
      <c r="K2127" s="96">
        <f>CENSO[[#This Row],[g (m²)]]*CENSO[[#This Row],[H (m)]]*0.7</f>
        <v>8.1216767459794177</v>
      </c>
      <c r="L2127" s="64">
        <v>1</v>
      </c>
      <c r="M2127" s="65">
        <v>366707.09999999899</v>
      </c>
      <c r="N2127" s="87">
        <v>9707364.8000000007</v>
      </c>
      <c r="O2127" s="87" t="s">
        <v>1228</v>
      </c>
      <c r="P2127" s="87" t="str">
        <f>VLOOKUP(CENSO[[#This Row],[DAP (cm)]],CD[],2,TRUE)</f>
        <v>TORA</v>
      </c>
      <c r="Q2127" s="87" t="str">
        <f>VLOOKUP(CENSO[[#This Row],[DAP (cm)]],DD[],2,TRUE)</f>
        <v>80├ 90</v>
      </c>
      <c r="R2127" s="87" t="str" cm="1">
        <f t="array" ref="R2127">INDEX(_xlfn.TEXTSPLIT(CENSO[[#This Row],[NOME CIENTIFICO]]," "),1)</f>
        <v>Lecythis</v>
      </c>
      <c r="S2127" s="98" t="s">
        <v>1004</v>
      </c>
      <c r="T2127" s="87">
        <f>_xlfn.MINIFS(CENSO[DAP (cm)],CENSO[NOME CIENTIFICO],CENSO[[#This Row],[NOME CIENTIFICO]])</f>
        <v>38.833806114422465</v>
      </c>
      <c r="U21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27" s="87" t="str">
        <f>IF(CENSO[[#This Row],[DAP (cm)]]&lt;CENSO[[#This Row],[DMCE (cm)]],"DAP &lt; DMCE","DAP ≥ DMCE")</f>
        <v>DAP ≥ DMCE</v>
      </c>
      <c r="W2127" s="87" t="str">
        <f>IF(CENSO[[#This Row],[DAP (cm)]]&gt;200, "Superior", "Inferior")</f>
        <v>Inferior</v>
      </c>
      <c r="X2127" s="87" t="str">
        <f>VLOOKUP(CENSO[[#This Row],[NOME COMUM]],ESPECIES[],4,FALSE)</f>
        <v>Não</v>
      </c>
      <c r="Y2127" s="87" t="str">
        <f>IF(IFERROR(VLOOKUP(CENSO[[#This Row],[NOME COMUM]],COMERCIAIS[],2, FALSE), "Não") &lt;&gt; "Não", "Sim", "Não")</f>
        <v>Sim</v>
      </c>
      <c r="Z2127" s="133">
        <f>CENSO[[#This Row],[g (m²)]]/SUM(AEEF[AEEF-UT])</f>
        <v>1.015001720894988E-3</v>
      </c>
      <c r="AA2127" s="133">
        <f>CENSO[[#This Row],[v (m³)]]/SUM(AEEF[AEEF-UT])</f>
        <v>1.4210024092529833E-2</v>
      </c>
    </row>
    <row r="2128" spans="1:27" ht="14">
      <c r="A2128" s="86">
        <v>1</v>
      </c>
      <c r="B2128" s="86">
        <v>1</v>
      </c>
      <c r="C2128" s="63">
        <v>62</v>
      </c>
      <c r="D2128" s="63">
        <v>2127</v>
      </c>
      <c r="E2128" s="63" t="str">
        <f>VLOOKUP(CENSO[[#This Row],[NOME COMUM]],ESPECIES[],2,FALSE)</f>
        <v>Couratari guianensis Aubl.</v>
      </c>
      <c r="F2128" s="64" t="s">
        <v>6</v>
      </c>
      <c r="G2128" s="64">
        <v>278</v>
      </c>
      <c r="H2128" s="97">
        <f>CENSO[[#This Row],[CAP (cm)]]/PI()</f>
        <v>88.490148359093808</v>
      </c>
      <c r="I2128" s="64">
        <v>20</v>
      </c>
      <c r="J2128" s="96">
        <f>(PI()*(CENSO[[#This Row],[DAP (cm)]]^2))/40000</f>
        <v>0.61500653109570191</v>
      </c>
      <c r="K2128" s="96">
        <f>CENSO[[#This Row],[g (m²)]]*CENSO[[#This Row],[H (m)]]*0.7</f>
        <v>8.6100914353398252</v>
      </c>
      <c r="L2128" s="64">
        <v>1</v>
      </c>
      <c r="M2128" s="65">
        <v>366833.59999999899</v>
      </c>
      <c r="N2128" s="87">
        <v>9707252.3000000007</v>
      </c>
      <c r="O2128" s="87" t="s">
        <v>1228</v>
      </c>
      <c r="P2128" s="87" t="str">
        <f>VLOOKUP(CENSO[[#This Row],[DAP (cm)]],CD[],2,TRUE)</f>
        <v>TORA</v>
      </c>
      <c r="Q2128" s="87" t="str">
        <f>VLOOKUP(CENSO[[#This Row],[DAP (cm)]],DD[],2,TRUE)</f>
        <v>80├ 90</v>
      </c>
      <c r="R2128" s="87" t="str" cm="1">
        <f t="array" ref="R2128">INDEX(_xlfn.TEXTSPLIT(CENSO[[#This Row],[NOME CIENTIFICO]]," "),1)</f>
        <v>Couratari</v>
      </c>
      <c r="S2128" s="98" t="s">
        <v>1004</v>
      </c>
      <c r="T2128" s="87">
        <f>_xlfn.MINIFS(CENSO[DAP (cm)],CENSO[NOME CIENTIFICO],CENSO[[#This Row],[NOME CIENTIFICO]])</f>
        <v>38.833806114422465</v>
      </c>
      <c r="U21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28" s="87" t="str">
        <f>IF(CENSO[[#This Row],[DAP (cm)]]&lt;CENSO[[#This Row],[DMCE (cm)]],"DAP &lt; DMCE","DAP ≥ DMCE")</f>
        <v>DAP ≥ DMCE</v>
      </c>
      <c r="W2128" s="87" t="str">
        <f>IF(CENSO[[#This Row],[DAP (cm)]]&gt;200, "Superior", "Inferior")</f>
        <v>Inferior</v>
      </c>
      <c r="X2128" s="87" t="str">
        <f>VLOOKUP(CENSO[[#This Row],[NOME COMUM]],ESPECIES[],4,FALSE)</f>
        <v>Não</v>
      </c>
      <c r="Y2128" s="87" t="str">
        <f>IF(IFERROR(VLOOKUP(CENSO[[#This Row],[NOME COMUM]],COMERCIAIS[],2, FALSE), "Não") &lt;&gt; "Não", "Sim", "Não")</f>
        <v>Sim</v>
      </c>
      <c r="Z2128" s="133">
        <f>CENSO[[#This Row],[g (m²)]]/SUM(AEEF[AEEF-UT])</f>
        <v>1.0760410562091669E-3</v>
      </c>
      <c r="AA2128" s="133">
        <f>CENSO[[#This Row],[v (m³)]]/SUM(AEEF[AEEF-UT])</f>
        <v>1.5064574786928334E-2</v>
      </c>
    </row>
    <row r="2129" spans="1:27" ht="14">
      <c r="A2129" s="86">
        <v>1</v>
      </c>
      <c r="B2129" s="86">
        <v>1</v>
      </c>
      <c r="C2129" s="63">
        <v>62</v>
      </c>
      <c r="D2129" s="63">
        <v>2128</v>
      </c>
      <c r="E2129" s="63" t="str">
        <f>VLOOKUP(CENSO[[#This Row],[NOME COMUM]],ESPECIES[],2,FALSE)</f>
        <v>Apuleia leiocarpa (Vogel) J.F.Macbr.</v>
      </c>
      <c r="F2129" s="64" t="s">
        <v>51</v>
      </c>
      <c r="G2129" s="64">
        <v>400</v>
      </c>
      <c r="H2129" s="97">
        <f>CENSO[[#This Row],[CAP (cm)]]/PI()</f>
        <v>127.32395447351627</v>
      </c>
      <c r="I2129" s="64">
        <v>23</v>
      </c>
      <c r="J2129" s="96">
        <f>(PI()*(CENSO[[#This Row],[DAP (cm)]]^2))/40000</f>
        <v>1.2732395447351625</v>
      </c>
      <c r="K2129" s="96">
        <f>CENSO[[#This Row],[g (m²)]]*CENSO[[#This Row],[H (m)]]*0.7</f>
        <v>20.499156670236115</v>
      </c>
      <c r="L2129" s="64">
        <v>1</v>
      </c>
      <c r="M2129" s="65">
        <v>366864.2</v>
      </c>
      <c r="N2129" s="87">
        <v>9707270.8000000007</v>
      </c>
      <c r="O2129" s="87" t="s">
        <v>1228</v>
      </c>
      <c r="P2129" s="87" t="str">
        <f>VLOOKUP(CENSO[[#This Row],[DAP (cm)]],CD[],2,TRUE)</f>
        <v>TORA</v>
      </c>
      <c r="Q2129" s="87" t="str">
        <f>VLOOKUP(CENSO[[#This Row],[DAP (cm)]],DD[],2,TRUE)</f>
        <v>120├ 130</v>
      </c>
      <c r="R2129" s="87" t="str" cm="1">
        <f t="array" ref="R2129">INDEX(_xlfn.TEXTSPLIT(CENSO[[#This Row],[NOME CIENTIFICO]]," "),1)</f>
        <v>Apuleia</v>
      </c>
      <c r="S2129" s="98" t="s">
        <v>1004</v>
      </c>
      <c r="T2129" s="87">
        <f>_xlfn.MINIFS(CENSO[DAP (cm)],CENSO[NOME CIENTIFICO],CENSO[[#This Row],[NOME CIENTIFICO]])</f>
        <v>39.788735772973837</v>
      </c>
      <c r="U21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29" s="87" t="str">
        <f>IF(CENSO[[#This Row],[DAP (cm)]]&lt;CENSO[[#This Row],[DMCE (cm)]],"DAP &lt; DMCE","DAP ≥ DMCE")</f>
        <v>DAP ≥ DMCE</v>
      </c>
      <c r="W2129" s="87" t="str">
        <f>IF(CENSO[[#This Row],[DAP (cm)]]&gt;200, "Superior", "Inferior")</f>
        <v>Inferior</v>
      </c>
      <c r="X2129" s="87" t="str">
        <f>VLOOKUP(CENSO[[#This Row],[NOME COMUM]],ESPECIES[],4,FALSE)</f>
        <v>Não</v>
      </c>
      <c r="Y2129" s="87" t="str">
        <f>IF(IFERROR(VLOOKUP(CENSO[[#This Row],[NOME COMUM]],COMERCIAIS[],2, FALSE), "Não") &lt;&gt; "Não", "Sim", "Não")</f>
        <v>Sim</v>
      </c>
      <c r="Z2129" s="133">
        <f>CENSO[[#This Row],[g (m²)]]/SUM(AEEF[AEEF-UT])</f>
        <v>2.2277129676707558E-3</v>
      </c>
      <c r="AA2129" s="133">
        <f>CENSO[[#This Row],[v (m³)]]/SUM(AEEF[AEEF-UT])</f>
        <v>3.5866178779499165E-2</v>
      </c>
    </row>
    <row r="2130" spans="1:27" ht="14">
      <c r="A2130" s="86">
        <v>1</v>
      </c>
      <c r="B2130" s="86">
        <v>1</v>
      </c>
      <c r="C2130" s="63">
        <v>62</v>
      </c>
      <c r="D2130" s="63">
        <v>2129</v>
      </c>
      <c r="E2130" s="63" t="str">
        <f>VLOOKUP(CENSO[[#This Row],[NOME COMUM]],ESPECIES[],2,FALSE)</f>
        <v>Cedrelinga catenaeformis Ducke</v>
      </c>
      <c r="F2130" s="64" t="s">
        <v>71</v>
      </c>
      <c r="G2130" s="64">
        <v>480</v>
      </c>
      <c r="H2130" s="97">
        <f>CENSO[[#This Row],[CAP (cm)]]/PI()</f>
        <v>152.78874536821954</v>
      </c>
      <c r="I2130" s="64">
        <v>23</v>
      </c>
      <c r="J2130" s="96">
        <f>(PI()*(CENSO[[#This Row],[DAP (cm)]]^2))/40000</f>
        <v>1.8334649444186346</v>
      </c>
      <c r="K2130" s="96">
        <f>CENSO[[#This Row],[g (m²)]]*CENSO[[#This Row],[H (m)]]*0.7</f>
        <v>29.518785605140017</v>
      </c>
      <c r="L2130" s="64">
        <v>1</v>
      </c>
      <c r="M2130" s="65">
        <v>366908.59999999899</v>
      </c>
      <c r="N2130" s="87">
        <v>9707222</v>
      </c>
      <c r="O2130" s="87" t="s">
        <v>1228</v>
      </c>
      <c r="P2130" s="87" t="str">
        <f>VLOOKUP(CENSO[[#This Row],[DAP (cm)]],CD[],2,TRUE)</f>
        <v>TORA</v>
      </c>
      <c r="Q2130" s="87" t="str">
        <f>VLOOKUP(CENSO[[#This Row],[DAP (cm)]],DD[],2,TRUE)</f>
        <v>150├ 160</v>
      </c>
      <c r="R2130" s="87" t="str" cm="1">
        <f t="array" ref="R2130">INDEX(_xlfn.TEXTSPLIT(CENSO[[#This Row],[NOME CIENTIFICO]]," "),1)</f>
        <v>Cedrelinga</v>
      </c>
      <c r="S2130" s="98" t="s">
        <v>1004</v>
      </c>
      <c r="T2130" s="87">
        <f>_xlfn.MINIFS(CENSO[DAP (cm)],CENSO[NOME CIENTIFICO],CENSO[[#This Row],[NOME CIENTIFICO]])</f>
        <v>38.515496228238675</v>
      </c>
      <c r="U21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30" s="87" t="str">
        <f>IF(CENSO[[#This Row],[DAP (cm)]]&lt;CENSO[[#This Row],[DMCE (cm)]],"DAP &lt; DMCE","DAP ≥ DMCE")</f>
        <v>DAP ≥ DMCE</v>
      </c>
      <c r="W2130" s="87" t="str">
        <f>IF(CENSO[[#This Row],[DAP (cm)]]&gt;200, "Superior", "Inferior")</f>
        <v>Inferior</v>
      </c>
      <c r="X2130" s="87" t="str">
        <f>VLOOKUP(CENSO[[#This Row],[NOME COMUM]],ESPECIES[],4,FALSE)</f>
        <v>Não</v>
      </c>
      <c r="Y2130" s="87" t="str">
        <f>IF(IFERROR(VLOOKUP(CENSO[[#This Row],[NOME COMUM]],COMERCIAIS[],2, FALSE), "Não") &lt;&gt; "Não", "Sim", "Não")</f>
        <v>Sim</v>
      </c>
      <c r="Z2130" s="133">
        <f>CENSO[[#This Row],[g (m²)]]/SUM(AEEF[AEEF-UT])</f>
        <v>3.2079066734458893E-3</v>
      </c>
      <c r="AA2130" s="133">
        <f>CENSO[[#This Row],[v (m³)]]/SUM(AEEF[AEEF-UT])</f>
        <v>5.1647297442478819E-2</v>
      </c>
    </row>
    <row r="2131" spans="1:27" ht="14">
      <c r="A2131" s="86">
        <v>1</v>
      </c>
      <c r="B2131" s="86">
        <v>1</v>
      </c>
      <c r="C2131" s="63">
        <v>62</v>
      </c>
      <c r="D2131" s="63">
        <v>2130</v>
      </c>
      <c r="E2131" s="63" t="str">
        <f>VLOOKUP(CENSO[[#This Row],[NOME COMUM]],ESPECIES[],2,FALSE)</f>
        <v>Caryocar villosum (Aubl.) Pers.</v>
      </c>
      <c r="F2131" s="64" t="s">
        <v>33</v>
      </c>
      <c r="G2131" s="64">
        <v>290</v>
      </c>
      <c r="H2131" s="97">
        <f>CENSO[[#This Row],[CAP (cm)]]/PI()</f>
        <v>92.309866993299295</v>
      </c>
      <c r="I2131" s="64">
        <v>17</v>
      </c>
      <c r="J2131" s="96">
        <f>(PI()*(CENSO[[#This Row],[DAP (cm)]]^2))/40000</f>
        <v>0.6692465357014199</v>
      </c>
      <c r="K2131" s="96">
        <f>CENSO[[#This Row],[g (m²)]]*CENSO[[#This Row],[H (m)]]*0.7</f>
        <v>7.9640337748468966</v>
      </c>
      <c r="L2131" s="64">
        <v>1</v>
      </c>
      <c r="M2131" s="65">
        <v>366895.09999999899</v>
      </c>
      <c r="N2131" s="87">
        <v>9707204.4000000004</v>
      </c>
      <c r="O2131" s="87" t="s">
        <v>1227</v>
      </c>
      <c r="P2131" s="87" t="str">
        <f>VLOOKUP(CENSO[[#This Row],[DAP (cm)]],CD[],2,TRUE)</f>
        <v>TORA</v>
      </c>
      <c r="Q2131" s="87" t="str">
        <f>VLOOKUP(CENSO[[#This Row],[DAP (cm)]],DD[],2,TRUE)</f>
        <v>90├ 100</v>
      </c>
      <c r="R2131" s="87" t="str" cm="1">
        <f t="array" ref="R2131">INDEX(_xlfn.TEXTSPLIT(CENSO[[#This Row],[NOME CIENTIFICO]]," "),1)</f>
        <v>Caryocar</v>
      </c>
      <c r="S2131" s="98" t="s">
        <v>1004</v>
      </c>
      <c r="T2131" s="87">
        <f>_xlfn.MINIFS(CENSO[DAP (cm)],CENSO[NOME CIENTIFICO],CENSO[[#This Row],[NOME CIENTIFICO]])</f>
        <v>41.38028520389279</v>
      </c>
      <c r="U21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131" s="87" t="str">
        <f>IF(CENSO[[#This Row],[DAP (cm)]]&lt;CENSO[[#This Row],[DMCE (cm)]],"DAP &lt; DMCE","DAP ≥ DMCE")</f>
        <v>DAP ≥ DMCE</v>
      </c>
      <c r="W2131" s="87" t="str">
        <f>IF(CENSO[[#This Row],[DAP (cm)]]&gt;200, "Superior", "Inferior")</f>
        <v>Inferior</v>
      </c>
      <c r="X2131" s="87" t="str">
        <f>VLOOKUP(CENSO[[#This Row],[NOME COMUM]],ESPECIES[],4,FALSE)</f>
        <v>Não</v>
      </c>
      <c r="Y2131" s="87" t="str">
        <f>IF(IFERROR(VLOOKUP(CENSO[[#This Row],[NOME COMUM]],COMERCIAIS[],2, FALSE), "Não") &lt;&gt; "Não", "Sim", "Não")</f>
        <v>Sim</v>
      </c>
      <c r="Z2131" s="133">
        <f>CENSO[[#This Row],[g (m²)]]/SUM(AEEF[AEEF-UT])</f>
        <v>1.1709416286319412E-3</v>
      </c>
      <c r="AA2131" s="133">
        <f>CENSO[[#This Row],[v (m³)]]/SUM(AEEF[AEEF-UT])</f>
        <v>1.3934205380720099E-2</v>
      </c>
    </row>
    <row r="2132" spans="1:27" ht="14">
      <c r="A2132" s="86">
        <v>1</v>
      </c>
      <c r="B2132" s="86">
        <v>1</v>
      </c>
      <c r="C2132" s="63">
        <v>62</v>
      </c>
      <c r="D2132" s="63">
        <v>2131</v>
      </c>
      <c r="E2132" s="63" t="str">
        <f>VLOOKUP(CENSO[[#This Row],[NOME COMUM]],ESPECIES[],2,FALSE)</f>
        <v>Piptadenia suaveolens Miq.</v>
      </c>
      <c r="F2132" s="64" t="s">
        <v>22</v>
      </c>
      <c r="G2132" s="64">
        <v>208</v>
      </c>
      <c r="H2132" s="97">
        <f>CENSO[[#This Row],[CAP (cm)]]/PI()</f>
        <v>66.208456326228458</v>
      </c>
      <c r="I2132" s="64">
        <v>15</v>
      </c>
      <c r="J2132" s="96">
        <f>(PI()*(CENSO[[#This Row],[DAP (cm)]]^2))/40000</f>
        <v>0.34428397289638796</v>
      </c>
      <c r="K2132" s="96">
        <f>CENSO[[#This Row],[g (m²)]]*CENSO[[#This Row],[H (m)]]*0.7</f>
        <v>3.6149817154120729</v>
      </c>
      <c r="L2132" s="64">
        <v>1</v>
      </c>
      <c r="M2132" s="65">
        <v>366928.5</v>
      </c>
      <c r="N2132" s="87">
        <v>9707206.9000000004</v>
      </c>
      <c r="O2132" s="87" t="s">
        <v>1228</v>
      </c>
      <c r="P2132" s="87" t="str">
        <f>VLOOKUP(CENSO[[#This Row],[DAP (cm)]],CD[],2,TRUE)</f>
        <v>TORA</v>
      </c>
      <c r="Q2132" s="87" t="str">
        <f>VLOOKUP(CENSO[[#This Row],[DAP (cm)]],DD[],2,TRUE)</f>
        <v>60├ 70</v>
      </c>
      <c r="R2132" s="87" t="str" cm="1">
        <f t="array" ref="R2132">INDEX(_xlfn.TEXTSPLIT(CENSO[[#This Row],[NOME CIENTIFICO]]," "),1)</f>
        <v>Piptadenia</v>
      </c>
      <c r="S2132" s="98" t="s">
        <v>1004</v>
      </c>
      <c r="T2132" s="87">
        <f>_xlfn.MINIFS(CENSO[DAP (cm)],CENSO[NOME CIENTIFICO],CENSO[[#This Row],[NOME CIENTIFICO]])</f>
        <v>39.788735772973837</v>
      </c>
      <c r="U21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32" s="87" t="str">
        <f>IF(CENSO[[#This Row],[DAP (cm)]]&lt;CENSO[[#This Row],[DMCE (cm)]],"DAP &lt; DMCE","DAP ≥ DMCE")</f>
        <v>DAP ≥ DMCE</v>
      </c>
      <c r="W2132" s="87" t="str">
        <f>IF(CENSO[[#This Row],[DAP (cm)]]&gt;200, "Superior", "Inferior")</f>
        <v>Inferior</v>
      </c>
      <c r="X2132" s="87" t="str">
        <f>VLOOKUP(CENSO[[#This Row],[NOME COMUM]],ESPECIES[],4,FALSE)</f>
        <v>Não</v>
      </c>
      <c r="Y2132" s="87" t="str">
        <f>IF(IFERROR(VLOOKUP(CENSO[[#This Row],[NOME COMUM]],COMERCIAIS[],2, FALSE), "Não") &lt;&gt; "Não", "Sim", "Não")</f>
        <v>Sim</v>
      </c>
      <c r="Z2132" s="133">
        <f>CENSO[[#This Row],[g (m²)]]/SUM(AEEF[AEEF-UT])</f>
        <v>6.023735864581724E-4</v>
      </c>
      <c r="AA2132" s="133">
        <f>CENSO[[#This Row],[v (m³)]]/SUM(AEEF[AEEF-UT])</f>
        <v>6.3249226578108086E-3</v>
      </c>
    </row>
    <row r="2133" spans="1:27" ht="14">
      <c r="A2133" s="86">
        <v>1</v>
      </c>
      <c r="B2133" s="86">
        <v>1</v>
      </c>
      <c r="C2133" s="63">
        <v>62</v>
      </c>
      <c r="D2133" s="63">
        <v>2132</v>
      </c>
      <c r="E2133" s="63" t="str">
        <f>VLOOKUP(CENSO[[#This Row],[NOME COMUM]],ESPECIES[],2,FALSE)</f>
        <v>Tachigali myrmecophila Ducke</v>
      </c>
      <c r="F2133" s="64" t="s">
        <v>14</v>
      </c>
      <c r="G2133" s="64">
        <v>150</v>
      </c>
      <c r="H2133" s="97">
        <f>CENSO[[#This Row],[CAP (cm)]]/PI()</f>
        <v>47.7464829275686</v>
      </c>
      <c r="I2133" s="64">
        <v>12</v>
      </c>
      <c r="J2133" s="96">
        <f>(PI()*(CENSO[[#This Row],[DAP (cm)]]^2))/40000</f>
        <v>0.17904931097838223</v>
      </c>
      <c r="K2133" s="96">
        <f>CENSO[[#This Row],[g (m²)]]*CENSO[[#This Row],[H (m)]]*0.7</f>
        <v>1.5040142122184108</v>
      </c>
      <c r="L2133" s="64">
        <v>2</v>
      </c>
      <c r="M2133" s="65">
        <v>366943</v>
      </c>
      <c r="N2133" s="87">
        <v>9707184.6999999899</v>
      </c>
      <c r="O2133" s="98" t="s">
        <v>1225</v>
      </c>
      <c r="P2133" s="87" t="str">
        <f>VLOOKUP(CENSO[[#This Row],[DAP (cm)]],CD[],2,TRUE)</f>
        <v>TORETE</v>
      </c>
      <c r="Q2133" s="87" t="str">
        <f>VLOOKUP(CENSO[[#This Row],[DAP (cm)]],DD[],2,TRUE)</f>
        <v>40├ 50</v>
      </c>
      <c r="R2133" s="87" t="str" cm="1">
        <f t="array" ref="R2133">INDEX(_xlfn.TEXTSPLIT(CENSO[[#This Row],[NOME CIENTIFICO]]," "),1)</f>
        <v>Tachigali</v>
      </c>
      <c r="S2133" s="98" t="s">
        <v>1004</v>
      </c>
      <c r="T2133" s="87">
        <f>_xlfn.MINIFS(CENSO[DAP (cm)],CENSO[NOME CIENTIFICO],CENSO[[#This Row],[NOME CIENTIFICO]])</f>
        <v>39.152116000606256</v>
      </c>
      <c r="U21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33" s="87" t="str">
        <f>IF(CENSO[[#This Row],[DAP (cm)]]&lt;CENSO[[#This Row],[DMCE (cm)]],"DAP &lt; DMCE","DAP ≥ DMCE")</f>
        <v>DAP &lt; DMCE</v>
      </c>
      <c r="W2133" s="87" t="str">
        <f>IF(CENSO[[#This Row],[DAP (cm)]]&gt;200, "Superior", "Inferior")</f>
        <v>Inferior</v>
      </c>
      <c r="X2133" s="87" t="str">
        <f>VLOOKUP(CENSO[[#This Row],[NOME COMUM]],ESPECIES[],4,FALSE)</f>
        <v>Não</v>
      </c>
      <c r="Y2133" s="87" t="str">
        <f>IF(IFERROR(VLOOKUP(CENSO[[#This Row],[NOME COMUM]],COMERCIAIS[],2, FALSE), "Não") &lt;&gt; "Não", "Sim", "Não")</f>
        <v>Sim</v>
      </c>
      <c r="Z2133" s="133">
        <f>CENSO[[#This Row],[g (m²)]]/SUM(AEEF[AEEF-UT])</f>
        <v>3.1327213607870003E-4</v>
      </c>
      <c r="AA2133" s="133">
        <f>CENSO[[#This Row],[v (m³)]]/SUM(AEEF[AEEF-UT])</f>
        <v>2.6314859430610804E-3</v>
      </c>
    </row>
    <row r="2134" spans="1:27" ht="14">
      <c r="A2134" s="86">
        <v>1</v>
      </c>
      <c r="B2134" s="86">
        <v>1</v>
      </c>
      <c r="C2134" s="63">
        <v>62</v>
      </c>
      <c r="D2134" s="63">
        <v>2133</v>
      </c>
      <c r="E2134" s="63" t="str">
        <f>VLOOKUP(CENSO[[#This Row],[NOME COMUM]],ESPECIES[],2,FALSE)</f>
        <v>Eschweilera grandiflora (Aubl.) Sandwith</v>
      </c>
      <c r="F2134" s="64" t="s">
        <v>19</v>
      </c>
      <c r="G2134" s="64">
        <v>195</v>
      </c>
      <c r="H2134" s="97">
        <f>CENSO[[#This Row],[CAP (cm)]]/PI()</f>
        <v>62.070427805839181</v>
      </c>
      <c r="I2134" s="64">
        <v>13</v>
      </c>
      <c r="J2134" s="96">
        <f>(PI()*(CENSO[[#This Row],[DAP (cm)]]^2))/40000</f>
        <v>0.30259333555346601</v>
      </c>
      <c r="K2134" s="96">
        <f>CENSO[[#This Row],[g (m²)]]*CENSO[[#This Row],[H (m)]]*0.7</f>
        <v>2.7535993535365404</v>
      </c>
      <c r="L2134" s="64">
        <v>1</v>
      </c>
      <c r="M2134" s="65">
        <v>366958.799999999</v>
      </c>
      <c r="N2134" s="87">
        <v>9707177.4000000004</v>
      </c>
      <c r="O2134" s="87" t="s">
        <v>1227</v>
      </c>
      <c r="P2134" s="87" t="str">
        <f>VLOOKUP(CENSO[[#This Row],[DAP (cm)]],CD[],2,TRUE)</f>
        <v>TORA</v>
      </c>
      <c r="Q2134" s="87" t="str">
        <f>VLOOKUP(CENSO[[#This Row],[DAP (cm)]],DD[],2,TRUE)</f>
        <v>60├ 70</v>
      </c>
      <c r="R2134" s="87" t="str" cm="1">
        <f t="array" ref="R2134">INDEX(_xlfn.TEXTSPLIT(CENSO[[#This Row],[NOME CIENTIFICO]]," "),1)</f>
        <v>Eschweilera</v>
      </c>
      <c r="S2134" s="98" t="s">
        <v>1004</v>
      </c>
      <c r="T2134" s="87">
        <f>_xlfn.MINIFS(CENSO[DAP (cm)],CENSO[NOME CIENTIFICO],CENSO[[#This Row],[NOME CIENTIFICO]])</f>
        <v>41.38028520389279</v>
      </c>
      <c r="U21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134" s="87" t="str">
        <f>IF(CENSO[[#This Row],[DAP (cm)]]&lt;CENSO[[#This Row],[DMCE (cm)]],"DAP &lt; DMCE","DAP ≥ DMCE")</f>
        <v>DAP ≥ DMCE</v>
      </c>
      <c r="W2134" s="87" t="str">
        <f>IF(CENSO[[#This Row],[DAP (cm)]]&gt;200, "Superior", "Inferior")</f>
        <v>Inferior</v>
      </c>
      <c r="X2134" s="87" t="str">
        <f>VLOOKUP(CENSO[[#This Row],[NOME COMUM]],ESPECIES[],4,FALSE)</f>
        <v>Não</v>
      </c>
      <c r="Y2134" s="87" t="str">
        <f>IF(IFERROR(VLOOKUP(CENSO[[#This Row],[NOME COMUM]],COMERCIAIS[],2, FALSE), "Não") &lt;&gt; "Não", "Sim", "Não")</f>
        <v>Não</v>
      </c>
      <c r="Z2134" s="133">
        <f>CENSO[[#This Row],[g (m²)]]/SUM(AEEF[AEEF-UT])</f>
        <v>5.2942990997300308E-4</v>
      </c>
      <c r="AA2134" s="133">
        <f>CENSO[[#This Row],[v (m³)]]/SUM(AEEF[AEEF-UT])</f>
        <v>4.8178121807543276E-3</v>
      </c>
    </row>
    <row r="2135" spans="1:27" ht="14">
      <c r="A2135" s="86">
        <v>1</v>
      </c>
      <c r="B2135" s="86">
        <v>1</v>
      </c>
      <c r="C2135" s="63">
        <v>62</v>
      </c>
      <c r="D2135" s="63">
        <v>2134</v>
      </c>
      <c r="E2135" s="63" t="str">
        <f>VLOOKUP(CENSO[[#This Row],[NOME COMUM]],ESPECIES[],2,FALSE)</f>
        <v>Tachigali myrmecophila Ducke</v>
      </c>
      <c r="F2135" s="64" t="s">
        <v>14</v>
      </c>
      <c r="G2135" s="64">
        <v>215</v>
      </c>
      <c r="H2135" s="97">
        <f>CENSO[[#This Row],[CAP (cm)]]/PI()</f>
        <v>68.436625529514998</v>
      </c>
      <c r="I2135" s="64">
        <v>17</v>
      </c>
      <c r="J2135" s="96">
        <f>(PI()*(CENSO[[#This Row],[DAP (cm)]]^2))/40000</f>
        <v>0.36784686222114316</v>
      </c>
      <c r="K2135" s="96">
        <f>CENSO[[#This Row],[g (m²)]]*CENSO[[#This Row],[H (m)]]*0.7</f>
        <v>4.3773776604316037</v>
      </c>
      <c r="L2135" s="64">
        <v>1</v>
      </c>
      <c r="M2135" s="65">
        <v>366958.59999999899</v>
      </c>
      <c r="N2135" s="87">
        <v>9707164.0999999903</v>
      </c>
      <c r="O2135" s="87" t="s">
        <v>1228</v>
      </c>
      <c r="P2135" s="87" t="str">
        <f>VLOOKUP(CENSO[[#This Row],[DAP (cm)]],CD[],2,TRUE)</f>
        <v>TORA</v>
      </c>
      <c r="Q2135" s="87" t="str">
        <f>VLOOKUP(CENSO[[#This Row],[DAP (cm)]],DD[],2,TRUE)</f>
        <v>60├ 70</v>
      </c>
      <c r="R2135" s="87" t="str" cm="1">
        <f t="array" ref="R2135">INDEX(_xlfn.TEXTSPLIT(CENSO[[#This Row],[NOME CIENTIFICO]]," "),1)</f>
        <v>Tachigali</v>
      </c>
      <c r="S2135" s="98" t="s">
        <v>1004</v>
      </c>
      <c r="T2135" s="87">
        <f>_xlfn.MINIFS(CENSO[DAP (cm)],CENSO[NOME CIENTIFICO],CENSO[[#This Row],[NOME CIENTIFICO]])</f>
        <v>39.152116000606256</v>
      </c>
      <c r="U21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35" s="87" t="str">
        <f>IF(CENSO[[#This Row],[DAP (cm)]]&lt;CENSO[[#This Row],[DMCE (cm)]],"DAP &lt; DMCE","DAP ≥ DMCE")</f>
        <v>DAP ≥ DMCE</v>
      </c>
      <c r="W2135" s="87" t="str">
        <f>IF(CENSO[[#This Row],[DAP (cm)]]&gt;200, "Superior", "Inferior")</f>
        <v>Inferior</v>
      </c>
      <c r="X2135" s="87" t="str">
        <f>VLOOKUP(CENSO[[#This Row],[NOME COMUM]],ESPECIES[],4,FALSE)</f>
        <v>Não</v>
      </c>
      <c r="Y2135" s="87" t="str">
        <f>IF(IFERROR(VLOOKUP(CENSO[[#This Row],[NOME COMUM]],COMERCIAIS[],2, FALSE), "Não") &lt;&gt; "Não", "Sim", "Não")</f>
        <v>Sim</v>
      </c>
      <c r="Z2135" s="133">
        <f>CENSO[[#This Row],[g (m²)]]/SUM(AEEF[AEEF-UT])</f>
        <v>6.436001995661295E-4</v>
      </c>
      <c r="AA2135" s="133">
        <f>CENSO[[#This Row],[v (m³)]]/SUM(AEEF[AEEF-UT])</f>
        <v>7.6588423748369409E-3</v>
      </c>
    </row>
    <row r="2136" spans="1:27" ht="14">
      <c r="A2136" s="86">
        <v>1</v>
      </c>
      <c r="B2136" s="86">
        <v>1</v>
      </c>
      <c r="C2136" s="63">
        <v>62</v>
      </c>
      <c r="D2136" s="63">
        <v>2135</v>
      </c>
      <c r="E2136" s="63" t="str">
        <f>VLOOKUP(CENSO[[#This Row],[NOME COMUM]],ESPECIES[],2,FALSE)</f>
        <v>Astronium lecointei Ducke</v>
      </c>
      <c r="F2136" s="64" t="s">
        <v>5</v>
      </c>
      <c r="G2136" s="64">
        <v>235</v>
      </c>
      <c r="H2136" s="97">
        <f>CENSO[[#This Row],[CAP (cm)]]/PI()</f>
        <v>74.802823253190809</v>
      </c>
      <c r="I2136" s="64">
        <v>24</v>
      </c>
      <c r="J2136" s="96">
        <f>(PI()*(CENSO[[#This Row],[DAP (cm)]]^2))/40000</f>
        <v>0.43946658661249605</v>
      </c>
      <c r="K2136" s="96">
        <f>CENSO[[#This Row],[g (m²)]]*CENSO[[#This Row],[H (m)]]*0.7</f>
        <v>7.3830386550899334</v>
      </c>
      <c r="L2136" s="64">
        <v>1</v>
      </c>
      <c r="M2136" s="65">
        <v>366955</v>
      </c>
      <c r="N2136" s="87">
        <v>9707151.1999999899</v>
      </c>
      <c r="O2136" s="87" t="s">
        <v>1228</v>
      </c>
      <c r="P2136" s="87" t="str">
        <f>VLOOKUP(CENSO[[#This Row],[DAP (cm)]],CD[],2,TRUE)</f>
        <v>TORA</v>
      </c>
      <c r="Q2136" s="87" t="str">
        <f>VLOOKUP(CENSO[[#This Row],[DAP (cm)]],DD[],2,TRUE)</f>
        <v>70├ 80</v>
      </c>
      <c r="R2136" s="87" t="str" cm="1">
        <f t="array" ref="R2136">INDEX(_xlfn.TEXTSPLIT(CENSO[[#This Row],[NOME CIENTIFICO]]," "),1)</f>
        <v>Astronium</v>
      </c>
      <c r="S2136" s="98" t="s">
        <v>1004</v>
      </c>
      <c r="T2136" s="87">
        <f>_xlfn.MINIFS(CENSO[DAP (cm)],CENSO[NOME CIENTIFICO],CENSO[[#This Row],[NOME CIENTIFICO]])</f>
        <v>40.107045659157627</v>
      </c>
      <c r="U21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136" s="87" t="str">
        <f>IF(CENSO[[#This Row],[DAP (cm)]]&lt;CENSO[[#This Row],[DMCE (cm)]],"DAP &lt; DMCE","DAP ≥ DMCE")</f>
        <v>DAP ≥ DMCE</v>
      </c>
      <c r="W2136" s="87" t="str">
        <f>IF(CENSO[[#This Row],[DAP (cm)]]&gt;200, "Superior", "Inferior")</f>
        <v>Inferior</v>
      </c>
      <c r="X2136" s="87" t="str">
        <f>VLOOKUP(CENSO[[#This Row],[NOME COMUM]],ESPECIES[],4,FALSE)</f>
        <v>Não</v>
      </c>
      <c r="Y2136" s="87" t="str">
        <f>IF(IFERROR(VLOOKUP(CENSO[[#This Row],[NOME COMUM]],COMERCIAIS[],2, FALSE), "Não") &lt;&gt; "Não", "Sim", "Não")</f>
        <v>Sim</v>
      </c>
      <c r="Z2136" s="133">
        <f>CENSO[[#This Row],[g (m²)]]/SUM(AEEF[AEEF-UT])</f>
        <v>7.6890905399760946E-4</v>
      </c>
      <c r="AA2136" s="133">
        <f>CENSO[[#This Row],[v (m³)]]/SUM(AEEF[AEEF-UT])</f>
        <v>1.2917672107159838E-2</v>
      </c>
    </row>
    <row r="2137" spans="1:27" ht="14">
      <c r="A2137" s="86">
        <v>1</v>
      </c>
      <c r="B2137" s="86">
        <v>1</v>
      </c>
      <c r="C2137" s="63">
        <v>62</v>
      </c>
      <c r="D2137" s="63">
        <v>2136</v>
      </c>
      <c r="E2137" s="63" t="str">
        <f>VLOOKUP(CENSO[[#This Row],[NOME COMUM]],ESPECIES[],2,FALSE)</f>
        <v>Piptadenia suaveolens Miq.</v>
      </c>
      <c r="F2137" s="64" t="s">
        <v>22</v>
      </c>
      <c r="G2137" s="64">
        <v>311</v>
      </c>
      <c r="H2137" s="97">
        <f>CENSO[[#This Row],[CAP (cm)]]/PI()</f>
        <v>98.994374603158903</v>
      </c>
      <c r="I2137" s="64">
        <v>18</v>
      </c>
      <c r="J2137" s="96">
        <f>(PI()*(CENSO[[#This Row],[DAP (cm)]]^2))/40000</f>
        <v>0.76968126253956048</v>
      </c>
      <c r="K2137" s="96">
        <f>CENSO[[#This Row],[g (m²)]]*CENSO[[#This Row],[H (m)]]*0.7</f>
        <v>9.6979839079984611</v>
      </c>
      <c r="L2137" s="64">
        <v>1</v>
      </c>
      <c r="M2137" s="65">
        <v>366973.09999999899</v>
      </c>
      <c r="N2137" s="87">
        <v>9707141.9000000004</v>
      </c>
      <c r="O2137" s="87" t="s">
        <v>1228</v>
      </c>
      <c r="P2137" s="87" t="str">
        <f>VLOOKUP(CENSO[[#This Row],[DAP (cm)]],CD[],2,TRUE)</f>
        <v>TORA</v>
      </c>
      <c r="Q2137" s="87" t="str">
        <f>VLOOKUP(CENSO[[#This Row],[DAP (cm)]],DD[],2,TRUE)</f>
        <v>90├ 100</v>
      </c>
      <c r="R2137" s="87" t="str" cm="1">
        <f t="array" ref="R2137">INDEX(_xlfn.TEXTSPLIT(CENSO[[#This Row],[NOME CIENTIFICO]]," "),1)</f>
        <v>Piptadenia</v>
      </c>
      <c r="S2137" s="98" t="s">
        <v>1004</v>
      </c>
      <c r="T2137" s="87">
        <f>_xlfn.MINIFS(CENSO[DAP (cm)],CENSO[NOME CIENTIFICO],CENSO[[#This Row],[NOME CIENTIFICO]])</f>
        <v>39.788735772973837</v>
      </c>
      <c r="U21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37" s="87" t="str">
        <f>IF(CENSO[[#This Row],[DAP (cm)]]&lt;CENSO[[#This Row],[DMCE (cm)]],"DAP &lt; DMCE","DAP ≥ DMCE")</f>
        <v>DAP ≥ DMCE</v>
      </c>
      <c r="W2137" s="87" t="str">
        <f>IF(CENSO[[#This Row],[DAP (cm)]]&gt;200, "Superior", "Inferior")</f>
        <v>Inferior</v>
      </c>
      <c r="X2137" s="87" t="str">
        <f>VLOOKUP(CENSO[[#This Row],[NOME COMUM]],ESPECIES[],4,FALSE)</f>
        <v>Não</v>
      </c>
      <c r="Y2137" s="87" t="str">
        <f>IF(IFERROR(VLOOKUP(CENSO[[#This Row],[NOME COMUM]],COMERCIAIS[],2, FALSE), "Não") &lt;&gt; "Não", "Sim", "Não")</f>
        <v>Sim</v>
      </c>
      <c r="Z2137" s="133">
        <f>CENSO[[#This Row],[g (m²)]]/SUM(AEEF[AEEF-UT])</f>
        <v>1.3466664121630201E-3</v>
      </c>
      <c r="AA2137" s="133">
        <f>CENSO[[#This Row],[v (m³)]]/SUM(AEEF[AEEF-UT])</f>
        <v>1.6967996793254052E-2</v>
      </c>
    </row>
    <row r="2138" spans="1:27" ht="14">
      <c r="A2138" s="86">
        <v>1</v>
      </c>
      <c r="B2138" s="86">
        <v>1</v>
      </c>
      <c r="C2138" s="63">
        <v>62</v>
      </c>
      <c r="D2138" s="63">
        <v>2137</v>
      </c>
      <c r="E2138" s="63" t="str">
        <f>VLOOKUP(CENSO[[#This Row],[NOME COMUM]],ESPECIES[],2,FALSE)</f>
        <v>Couratari guianensis Aubl.</v>
      </c>
      <c r="F2138" s="64" t="s">
        <v>6</v>
      </c>
      <c r="G2138" s="64">
        <v>355</v>
      </c>
      <c r="H2138" s="97">
        <f>CENSO[[#This Row],[CAP (cm)]]/PI()</f>
        <v>113.00000959524569</v>
      </c>
      <c r="I2138" s="64">
        <v>23</v>
      </c>
      <c r="J2138" s="96">
        <f>(PI()*(CENSO[[#This Row],[DAP (cm)]]^2))/40000</f>
        <v>1.0028750851578057</v>
      </c>
      <c r="K2138" s="96">
        <f>CENSO[[#This Row],[g (m²)]]*CENSO[[#This Row],[H (m)]]*0.7</f>
        <v>16.146288871040671</v>
      </c>
      <c r="L2138" s="64">
        <v>1</v>
      </c>
      <c r="M2138" s="65">
        <v>366971.2</v>
      </c>
      <c r="N2138" s="87">
        <v>9707139.5</v>
      </c>
      <c r="O2138" s="87" t="s">
        <v>1228</v>
      </c>
      <c r="P2138" s="87" t="str">
        <f>VLOOKUP(CENSO[[#This Row],[DAP (cm)]],CD[],2,TRUE)</f>
        <v>TORA</v>
      </c>
      <c r="Q2138" s="87" t="str">
        <f>VLOOKUP(CENSO[[#This Row],[DAP (cm)]],DD[],2,TRUE)</f>
        <v>110├ 120</v>
      </c>
      <c r="R2138" s="87" t="str" cm="1">
        <f t="array" ref="R2138">INDEX(_xlfn.TEXTSPLIT(CENSO[[#This Row],[NOME CIENTIFICO]]," "),1)</f>
        <v>Couratari</v>
      </c>
      <c r="S2138" s="98" t="s">
        <v>1004</v>
      </c>
      <c r="T2138" s="87">
        <f>_xlfn.MINIFS(CENSO[DAP (cm)],CENSO[NOME CIENTIFICO],CENSO[[#This Row],[NOME CIENTIFICO]])</f>
        <v>38.833806114422465</v>
      </c>
      <c r="U21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38" s="87" t="str">
        <f>IF(CENSO[[#This Row],[DAP (cm)]]&lt;CENSO[[#This Row],[DMCE (cm)]],"DAP &lt; DMCE","DAP ≥ DMCE")</f>
        <v>DAP ≥ DMCE</v>
      </c>
      <c r="W2138" s="87" t="str">
        <f>IF(CENSO[[#This Row],[DAP (cm)]]&gt;200, "Superior", "Inferior")</f>
        <v>Inferior</v>
      </c>
      <c r="X2138" s="87" t="str">
        <f>VLOOKUP(CENSO[[#This Row],[NOME COMUM]],ESPECIES[],4,FALSE)</f>
        <v>Não</v>
      </c>
      <c r="Y2138" s="87" t="str">
        <f>IF(IFERROR(VLOOKUP(CENSO[[#This Row],[NOME COMUM]],COMERCIAIS[],2, FALSE), "Não") &lt;&gt; "Não", "Sim", "Não")</f>
        <v>Sim</v>
      </c>
      <c r="Z2138" s="133">
        <f>CENSO[[#This Row],[g (m²)]]/SUM(AEEF[AEEF-UT])</f>
        <v>1.7546720421919193E-3</v>
      </c>
      <c r="AA2138" s="133">
        <f>CENSO[[#This Row],[v (m³)]]/SUM(AEEF[AEEF-UT])</f>
        <v>2.8250219879289898E-2</v>
      </c>
    </row>
    <row r="2139" spans="1:27" ht="14">
      <c r="A2139" s="86">
        <v>1</v>
      </c>
      <c r="B2139" s="86">
        <v>1</v>
      </c>
      <c r="C2139" s="63">
        <v>62</v>
      </c>
      <c r="D2139" s="63">
        <v>2138</v>
      </c>
      <c r="E2139" s="63" t="str">
        <f>VLOOKUP(CENSO[[#This Row],[NOME COMUM]],ESPECIES[],2,FALSE)</f>
        <v>Pouteria sp.</v>
      </c>
      <c r="F2139" s="64" t="s">
        <v>83</v>
      </c>
      <c r="G2139" s="64">
        <v>145</v>
      </c>
      <c r="H2139" s="97">
        <f>CENSO[[#This Row],[CAP (cm)]]/PI()</f>
        <v>46.154933496649647</v>
      </c>
      <c r="I2139" s="64">
        <v>13</v>
      </c>
      <c r="J2139" s="96">
        <f>(PI()*(CENSO[[#This Row],[DAP (cm)]]^2))/40000</f>
        <v>0.16731163392535497</v>
      </c>
      <c r="K2139" s="96">
        <f>CENSO[[#This Row],[g (m²)]]*CENSO[[#This Row],[H (m)]]*0.7</f>
        <v>1.5225358687207302</v>
      </c>
      <c r="L2139" s="64">
        <v>1</v>
      </c>
      <c r="M2139" s="65">
        <v>366981.4</v>
      </c>
      <c r="N2139" s="87">
        <v>9707141.1999999899</v>
      </c>
      <c r="O2139" s="98" t="s">
        <v>1225</v>
      </c>
      <c r="P2139" s="87" t="str">
        <f>VLOOKUP(CENSO[[#This Row],[DAP (cm)]],CD[],2,TRUE)</f>
        <v>TORETE</v>
      </c>
      <c r="Q2139" s="87" t="str">
        <f>VLOOKUP(CENSO[[#This Row],[DAP (cm)]],DD[],2,TRUE)</f>
        <v>40├ 50</v>
      </c>
      <c r="R2139" s="87" t="str" cm="1">
        <f t="array" ref="R2139">INDEX(_xlfn.TEXTSPLIT(CENSO[[#This Row],[NOME CIENTIFICO]]," "),1)</f>
        <v>Pouteria</v>
      </c>
      <c r="S2139" s="98" t="s">
        <v>1004</v>
      </c>
      <c r="T2139" s="87">
        <f>_xlfn.MINIFS(CENSO[DAP (cm)],CENSO[NOME CIENTIFICO],CENSO[[#This Row],[NOME CIENTIFICO]])</f>
        <v>39.788735772973837</v>
      </c>
      <c r="U21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39" s="87" t="str">
        <f>IF(CENSO[[#This Row],[DAP (cm)]]&lt;CENSO[[#This Row],[DMCE (cm)]],"DAP &lt; DMCE","DAP ≥ DMCE")</f>
        <v>DAP &lt; DMCE</v>
      </c>
      <c r="W2139" s="87" t="str">
        <f>IF(CENSO[[#This Row],[DAP (cm)]]&gt;200, "Superior", "Inferior")</f>
        <v>Inferior</v>
      </c>
      <c r="X2139" s="87" t="str">
        <f>VLOOKUP(CENSO[[#This Row],[NOME COMUM]],ESPECIES[],4,FALSE)</f>
        <v>Não</v>
      </c>
      <c r="Y2139" s="87" t="str">
        <f>IF(IFERROR(VLOOKUP(CENSO[[#This Row],[NOME COMUM]],COMERCIAIS[],2, FALSE), "Não") &lt;&gt; "Não", "Sim", "Não")</f>
        <v>Não</v>
      </c>
      <c r="Z2139" s="133">
        <f>CENSO[[#This Row],[g (m²)]]/SUM(AEEF[AEEF-UT])</f>
        <v>2.927354071579853E-4</v>
      </c>
      <c r="AA2139" s="133">
        <f>CENSO[[#This Row],[v (m³)]]/SUM(AEEF[AEEF-UT])</f>
        <v>2.6638922051376661E-3</v>
      </c>
    </row>
    <row r="2140" spans="1:27" ht="14">
      <c r="A2140" s="86">
        <v>1</v>
      </c>
      <c r="B2140" s="86">
        <v>1</v>
      </c>
      <c r="C2140" s="63">
        <v>62</v>
      </c>
      <c r="D2140" s="63">
        <v>2139</v>
      </c>
      <c r="E2140" s="63" t="str">
        <f>VLOOKUP(CENSO[[#This Row],[NOME COMUM]],ESPECIES[],2,FALSE)</f>
        <v>Cordia umbraculifera DC.</v>
      </c>
      <c r="F2140" s="64" t="s">
        <v>92</v>
      </c>
      <c r="G2140" s="64">
        <v>187</v>
      </c>
      <c r="H2140" s="97">
        <f>CENSO[[#This Row],[CAP (cm)]]/PI()</f>
        <v>59.523948716368857</v>
      </c>
      <c r="I2140" s="64">
        <v>17</v>
      </c>
      <c r="J2140" s="96">
        <f>(PI()*(CENSO[[#This Row],[DAP (cm)]]^2))/40000</f>
        <v>0.27827446024902436</v>
      </c>
      <c r="K2140" s="96">
        <f>CENSO[[#This Row],[g (m²)]]*CENSO[[#This Row],[H (m)]]*0.7</f>
        <v>3.3114660769633897</v>
      </c>
      <c r="L2140" s="64">
        <v>1</v>
      </c>
      <c r="M2140" s="65">
        <v>366991</v>
      </c>
      <c r="N2140" s="87">
        <v>9707148.8000000007</v>
      </c>
      <c r="O2140" s="87" t="s">
        <v>1227</v>
      </c>
      <c r="P2140" s="87" t="str">
        <f>VLOOKUP(CENSO[[#This Row],[DAP (cm)]],CD[],2,TRUE)</f>
        <v>TORA</v>
      </c>
      <c r="Q2140" s="87" t="str">
        <f>VLOOKUP(CENSO[[#This Row],[DAP (cm)]],DD[],2,TRUE)</f>
        <v>50├ 60</v>
      </c>
      <c r="R2140" s="87" t="str" cm="1">
        <f t="array" ref="R2140">INDEX(_xlfn.TEXTSPLIT(CENSO[[#This Row],[NOME CIENTIFICO]]," "),1)</f>
        <v>Cordia</v>
      </c>
      <c r="S2140" s="98" t="s">
        <v>1004</v>
      </c>
      <c r="T2140" s="87">
        <f>_xlfn.MINIFS(CENSO[DAP (cm)],CENSO[NOME CIENTIFICO],CENSO[[#This Row],[NOME CIENTIFICO]])</f>
        <v>42.335214862444161</v>
      </c>
      <c r="U21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2140" s="87" t="str">
        <f>IF(CENSO[[#This Row],[DAP (cm)]]&lt;CENSO[[#This Row],[DMCE (cm)]],"DAP &lt; DMCE","DAP ≥ DMCE")</f>
        <v>DAP ≥ DMCE</v>
      </c>
      <c r="W2140" s="87" t="str">
        <f>IF(CENSO[[#This Row],[DAP (cm)]]&gt;200, "Superior", "Inferior")</f>
        <v>Inferior</v>
      </c>
      <c r="X2140" s="87" t="str">
        <f>VLOOKUP(CENSO[[#This Row],[NOME COMUM]],ESPECIES[],4,FALSE)</f>
        <v>Não</v>
      </c>
      <c r="Y2140" s="87" t="str">
        <f>IF(IFERROR(VLOOKUP(CENSO[[#This Row],[NOME COMUM]],COMERCIAIS[],2, FALSE), "Não") &lt;&gt; "Não", "Sim", "Não")</f>
        <v>Não</v>
      </c>
      <c r="Z2140" s="133">
        <f>CENSO[[#This Row],[g (m²)]]/SUM(AEEF[AEEF-UT])</f>
        <v>4.8688059229049158E-4</v>
      </c>
      <c r="AA2140" s="133">
        <f>CENSO[[#This Row],[v (m³)]]/SUM(AEEF[AEEF-UT])</f>
        <v>5.7938790482568499E-3</v>
      </c>
    </row>
    <row r="2141" spans="1:27" ht="14">
      <c r="A2141" s="86">
        <v>1</v>
      </c>
      <c r="B2141" s="86">
        <v>1</v>
      </c>
      <c r="C2141" s="63">
        <v>62</v>
      </c>
      <c r="D2141" s="63">
        <v>2140</v>
      </c>
      <c r="E2141" s="63" t="str">
        <f>VLOOKUP(CENSO[[#This Row],[NOME COMUM]],ESPECIES[],2,FALSE)</f>
        <v>Astronium lecointei Ducke</v>
      </c>
      <c r="F2141" s="64" t="s">
        <v>5</v>
      </c>
      <c r="G2141" s="64">
        <v>168</v>
      </c>
      <c r="H2141" s="97">
        <f>CENSO[[#This Row],[CAP (cm)]]/PI()</f>
        <v>53.476060878876837</v>
      </c>
      <c r="I2141" s="64">
        <v>20</v>
      </c>
      <c r="J2141" s="96">
        <f>(PI()*(CENSO[[#This Row],[DAP (cm)]]^2))/40000</f>
        <v>0.22459945569128273</v>
      </c>
      <c r="K2141" s="96">
        <f>CENSO[[#This Row],[g (m²)]]*CENSO[[#This Row],[H (m)]]*0.7</f>
        <v>3.1443923796779583</v>
      </c>
      <c r="L2141" s="64">
        <v>1</v>
      </c>
      <c r="M2141" s="65">
        <v>367001.299999999</v>
      </c>
      <c r="N2141" s="87">
        <v>9707146.4000000004</v>
      </c>
      <c r="O2141" s="87" t="s">
        <v>1228</v>
      </c>
      <c r="P2141" s="87" t="str">
        <f>VLOOKUP(CENSO[[#This Row],[DAP (cm)]],CD[],2,TRUE)</f>
        <v>TORA</v>
      </c>
      <c r="Q2141" s="87" t="str">
        <f>VLOOKUP(CENSO[[#This Row],[DAP (cm)]],DD[],2,TRUE)</f>
        <v>50├ 60</v>
      </c>
      <c r="R2141" s="87" t="str" cm="1">
        <f t="array" ref="R2141">INDEX(_xlfn.TEXTSPLIT(CENSO[[#This Row],[NOME CIENTIFICO]]," "),1)</f>
        <v>Astronium</v>
      </c>
      <c r="S2141" s="98" t="s">
        <v>1004</v>
      </c>
      <c r="T2141" s="87">
        <f>_xlfn.MINIFS(CENSO[DAP (cm)],CENSO[NOME CIENTIFICO],CENSO[[#This Row],[NOME CIENTIFICO]])</f>
        <v>40.107045659157627</v>
      </c>
      <c r="U21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141" s="87" t="str">
        <f>IF(CENSO[[#This Row],[DAP (cm)]]&lt;CENSO[[#This Row],[DMCE (cm)]],"DAP &lt; DMCE","DAP ≥ DMCE")</f>
        <v>DAP ≥ DMCE</v>
      </c>
      <c r="W2141" s="87" t="str">
        <f>IF(CENSO[[#This Row],[DAP (cm)]]&gt;200, "Superior", "Inferior")</f>
        <v>Inferior</v>
      </c>
      <c r="X2141" s="87" t="str">
        <f>VLOOKUP(CENSO[[#This Row],[NOME COMUM]],ESPECIES[],4,FALSE)</f>
        <v>Não</v>
      </c>
      <c r="Y2141" s="87" t="str">
        <f>IF(IFERROR(VLOOKUP(CENSO[[#This Row],[NOME COMUM]],COMERCIAIS[],2, FALSE), "Não") &lt;&gt; "Não", "Sim", "Não")</f>
        <v>Sim</v>
      </c>
      <c r="Z2141" s="133">
        <f>CENSO[[#This Row],[g (m²)]]/SUM(AEEF[AEEF-UT])</f>
        <v>3.9296856749712139E-4</v>
      </c>
      <c r="AA2141" s="133">
        <f>CENSO[[#This Row],[v (m³)]]/SUM(AEEF[AEEF-UT])</f>
        <v>5.5015599449597004E-3</v>
      </c>
    </row>
    <row r="2142" spans="1:27" ht="14">
      <c r="A2142" s="86">
        <v>1</v>
      </c>
      <c r="B2142" s="86">
        <v>1</v>
      </c>
      <c r="C2142" s="63">
        <v>62</v>
      </c>
      <c r="D2142" s="63">
        <v>2141</v>
      </c>
      <c r="E2142" s="63" t="str">
        <f>VLOOKUP(CENSO[[#This Row],[NOME COMUM]],ESPECIES[],2,FALSE)</f>
        <v>Tachigali myrmecophila Ducke</v>
      </c>
      <c r="F2142" s="64" t="s">
        <v>14</v>
      </c>
      <c r="G2142" s="64">
        <v>222</v>
      </c>
      <c r="H2142" s="97">
        <f>CENSO[[#This Row],[CAP (cm)]]/PI()</f>
        <v>70.664794732801525</v>
      </c>
      <c r="I2142" s="64">
        <v>15</v>
      </c>
      <c r="J2142" s="96">
        <f>(PI()*(CENSO[[#This Row],[DAP (cm)]]^2))/40000</f>
        <v>0.39218961076704845</v>
      </c>
      <c r="K2142" s="96">
        <f>CENSO[[#This Row],[g (m²)]]*CENSO[[#This Row],[H (m)]]*0.7</f>
        <v>4.1179909130540082</v>
      </c>
      <c r="L2142" s="64">
        <v>1</v>
      </c>
      <c r="M2142" s="65">
        <v>367014.9</v>
      </c>
      <c r="N2142" s="87">
        <v>9707127.5</v>
      </c>
      <c r="O2142" s="87" t="s">
        <v>1228</v>
      </c>
      <c r="P2142" s="87" t="str">
        <f>VLOOKUP(CENSO[[#This Row],[DAP (cm)]],CD[],2,TRUE)</f>
        <v>TORA</v>
      </c>
      <c r="Q2142" s="87" t="str">
        <f>VLOOKUP(CENSO[[#This Row],[DAP (cm)]],DD[],2,TRUE)</f>
        <v>70├ 80</v>
      </c>
      <c r="R2142" s="87" t="str" cm="1">
        <f t="array" ref="R2142">INDEX(_xlfn.TEXTSPLIT(CENSO[[#This Row],[NOME CIENTIFICO]]," "),1)</f>
        <v>Tachigali</v>
      </c>
      <c r="S2142" s="98" t="s">
        <v>1004</v>
      </c>
      <c r="T2142" s="87">
        <f>_xlfn.MINIFS(CENSO[DAP (cm)],CENSO[NOME CIENTIFICO],CENSO[[#This Row],[NOME CIENTIFICO]])</f>
        <v>39.152116000606256</v>
      </c>
      <c r="U21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42" s="87" t="str">
        <f>IF(CENSO[[#This Row],[DAP (cm)]]&lt;CENSO[[#This Row],[DMCE (cm)]],"DAP &lt; DMCE","DAP ≥ DMCE")</f>
        <v>DAP ≥ DMCE</v>
      </c>
      <c r="W2142" s="87" t="str">
        <f>IF(CENSO[[#This Row],[DAP (cm)]]&gt;200, "Superior", "Inferior")</f>
        <v>Inferior</v>
      </c>
      <c r="X2142" s="87" t="str">
        <f>VLOOKUP(CENSO[[#This Row],[NOME COMUM]],ESPECIES[],4,FALSE)</f>
        <v>Não</v>
      </c>
      <c r="Y2142" s="87" t="str">
        <f>IF(IFERROR(VLOOKUP(CENSO[[#This Row],[NOME COMUM]],COMERCIAIS[],2, FALSE), "Não") &lt;&gt; "Não", "Sim", "Não")</f>
        <v>Sim</v>
      </c>
      <c r="Z2142" s="133">
        <f>CENSO[[#This Row],[g (m²)]]/SUM(AEEF[AEEF-UT])</f>
        <v>6.8619128686678451E-4</v>
      </c>
      <c r="AA2142" s="133">
        <f>CENSO[[#This Row],[v (m³)]]/SUM(AEEF[AEEF-UT])</f>
        <v>7.205008512101237E-3</v>
      </c>
    </row>
    <row r="2143" spans="1:27" ht="14">
      <c r="A2143" s="86">
        <v>1</v>
      </c>
      <c r="B2143" s="86">
        <v>1</v>
      </c>
      <c r="C2143" s="63">
        <v>62</v>
      </c>
      <c r="D2143" s="63">
        <v>2142</v>
      </c>
      <c r="E2143" s="63" t="str">
        <f>VLOOKUP(CENSO[[#This Row],[NOME COMUM]],ESPECIES[],2,FALSE)</f>
        <v>Piptadenia suaveolens Miq.</v>
      </c>
      <c r="F2143" s="64" t="s">
        <v>22</v>
      </c>
      <c r="G2143" s="64">
        <v>255</v>
      </c>
      <c r="H2143" s="97">
        <f>CENSO[[#This Row],[CAP (cm)]]/PI()</f>
        <v>81.169020976866619</v>
      </c>
      <c r="I2143" s="64">
        <v>14</v>
      </c>
      <c r="J2143" s="96">
        <f>(PI()*(CENSO[[#This Row],[DAP (cm)]]^2))/40000</f>
        <v>0.51745250872752468</v>
      </c>
      <c r="K2143" s="96">
        <f>CENSO[[#This Row],[g (m²)]]*CENSO[[#This Row],[H (m)]]*0.7</f>
        <v>5.0710345855297421</v>
      </c>
      <c r="L2143" s="64">
        <v>1</v>
      </c>
      <c r="M2143" s="65">
        <v>367003.299999999</v>
      </c>
      <c r="N2143" s="87">
        <v>9707112.3000000007</v>
      </c>
      <c r="O2143" s="87" t="s">
        <v>1228</v>
      </c>
      <c r="P2143" s="87" t="str">
        <f>VLOOKUP(CENSO[[#This Row],[DAP (cm)]],CD[],2,TRUE)</f>
        <v>TORA</v>
      </c>
      <c r="Q2143" s="87" t="str">
        <f>VLOOKUP(CENSO[[#This Row],[DAP (cm)]],DD[],2,TRUE)</f>
        <v>80├ 90</v>
      </c>
      <c r="R2143" s="87" t="str" cm="1">
        <f t="array" ref="R2143">INDEX(_xlfn.TEXTSPLIT(CENSO[[#This Row],[NOME CIENTIFICO]]," "),1)</f>
        <v>Piptadenia</v>
      </c>
      <c r="S2143" s="98" t="s">
        <v>1004</v>
      </c>
      <c r="T2143" s="87">
        <f>_xlfn.MINIFS(CENSO[DAP (cm)],CENSO[NOME CIENTIFICO],CENSO[[#This Row],[NOME CIENTIFICO]])</f>
        <v>39.788735772973837</v>
      </c>
      <c r="U21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43" s="87" t="str">
        <f>IF(CENSO[[#This Row],[DAP (cm)]]&lt;CENSO[[#This Row],[DMCE (cm)]],"DAP &lt; DMCE","DAP ≥ DMCE")</f>
        <v>DAP ≥ DMCE</v>
      </c>
      <c r="W2143" s="87" t="str">
        <f>IF(CENSO[[#This Row],[DAP (cm)]]&gt;200, "Superior", "Inferior")</f>
        <v>Inferior</v>
      </c>
      <c r="X2143" s="87" t="str">
        <f>VLOOKUP(CENSO[[#This Row],[NOME COMUM]],ESPECIES[],4,FALSE)</f>
        <v>Não</v>
      </c>
      <c r="Y2143" s="87" t="str">
        <f>IF(IFERROR(VLOOKUP(CENSO[[#This Row],[NOME COMUM]],COMERCIAIS[],2, FALSE), "Não") &lt;&gt; "Não", "Sim", "Não")</f>
        <v>Sim</v>
      </c>
      <c r="Z2143" s="133">
        <f>CENSO[[#This Row],[g (m²)]]/SUM(AEEF[AEEF-UT])</f>
        <v>9.053564732674432E-4</v>
      </c>
      <c r="AA2143" s="133">
        <f>CENSO[[#This Row],[v (m³)]]/SUM(AEEF[AEEF-UT])</f>
        <v>8.8724934380209428E-3</v>
      </c>
    </row>
    <row r="2144" spans="1:27" ht="14">
      <c r="A2144" s="86">
        <v>1</v>
      </c>
      <c r="B2144" s="86">
        <v>1</v>
      </c>
      <c r="C2144" s="63">
        <v>63</v>
      </c>
      <c r="D2144" s="63">
        <v>2143</v>
      </c>
      <c r="E2144" s="63" t="str">
        <f>VLOOKUP(CENSO[[#This Row],[NOME COMUM]],ESPECIES[],2,FALSE)</f>
        <v>Licania octandra</v>
      </c>
      <c r="F2144" s="64" t="s">
        <v>21</v>
      </c>
      <c r="G2144" s="64">
        <v>172</v>
      </c>
      <c r="H2144" s="97">
        <f>CENSO[[#This Row],[CAP (cm)]]/PI()</f>
        <v>54.749300423611999</v>
      </c>
      <c r="I2144" s="64">
        <v>18</v>
      </c>
      <c r="J2144" s="96">
        <f>(PI()*(CENSO[[#This Row],[DAP (cm)]]^2))/40000</f>
        <v>0.23542199182153159</v>
      </c>
      <c r="K2144" s="96">
        <f>CENSO[[#This Row],[g (m²)]]*CENSO[[#This Row],[H (m)]]*0.7</f>
        <v>2.9663170969512977</v>
      </c>
      <c r="L2144" s="64">
        <v>1</v>
      </c>
      <c r="M2144" s="65">
        <v>366986.2</v>
      </c>
      <c r="N2144" s="87">
        <v>9707092.9000000004</v>
      </c>
      <c r="O2144" s="87" t="s">
        <v>1227</v>
      </c>
      <c r="P2144" s="87" t="str">
        <f>VLOOKUP(CENSO[[#This Row],[DAP (cm)]],CD[],2,TRUE)</f>
        <v>TORA</v>
      </c>
      <c r="Q2144" s="87" t="str">
        <f>VLOOKUP(CENSO[[#This Row],[DAP (cm)]],DD[],2,TRUE)</f>
        <v>50├ 60</v>
      </c>
      <c r="R2144" s="87" t="str" cm="1">
        <f t="array" ref="R2144">INDEX(_xlfn.TEXTSPLIT(CENSO[[#This Row],[NOME CIENTIFICO]]," "),1)</f>
        <v>Licania</v>
      </c>
      <c r="S2144" s="98" t="s">
        <v>1004</v>
      </c>
      <c r="T2144" s="87">
        <f>_xlfn.MINIFS(CENSO[DAP (cm)],CENSO[NOME CIENTIFICO],CENSO[[#This Row],[NOME CIENTIFICO]])</f>
        <v>41.38028520389279</v>
      </c>
      <c r="U21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144" s="87" t="str">
        <f>IF(CENSO[[#This Row],[DAP (cm)]]&lt;CENSO[[#This Row],[DMCE (cm)]],"DAP &lt; DMCE","DAP ≥ DMCE")</f>
        <v>DAP ≥ DMCE</v>
      </c>
      <c r="W2144" s="87" t="str">
        <f>IF(CENSO[[#This Row],[DAP (cm)]]&gt;200, "Superior", "Inferior")</f>
        <v>Inferior</v>
      </c>
      <c r="X2144" s="87" t="str">
        <f>VLOOKUP(CENSO[[#This Row],[NOME COMUM]],ESPECIES[],4,FALSE)</f>
        <v>Não</v>
      </c>
      <c r="Y2144" s="87" t="str">
        <f>IF(IFERROR(VLOOKUP(CENSO[[#This Row],[NOME COMUM]],COMERCIAIS[],2, FALSE), "Não") &lt;&gt; "Não", "Sim", "Não")</f>
        <v>Não</v>
      </c>
      <c r="Z2144" s="133">
        <f>CENSO[[#This Row],[g (m²)]]/SUM(AEEF[AEEF-UT])</f>
        <v>4.1190412772232278E-4</v>
      </c>
      <c r="AA2144" s="133">
        <f>CENSO[[#This Row],[v (m³)]]/SUM(AEEF[AEEF-UT])</f>
        <v>5.1899920093012673E-3</v>
      </c>
    </row>
    <row r="2145" spans="1:27" ht="14">
      <c r="A2145" s="86">
        <v>1</v>
      </c>
      <c r="B2145" s="86">
        <v>1</v>
      </c>
      <c r="C2145" s="63">
        <v>63</v>
      </c>
      <c r="D2145" s="63">
        <v>2144</v>
      </c>
      <c r="E2145" s="63" t="str">
        <f>VLOOKUP(CENSO[[#This Row],[NOME COMUM]],ESPECIES[],2,FALSE)</f>
        <v>Aspidosperma carapanauba Pichon.</v>
      </c>
      <c r="F2145" s="64" t="s">
        <v>68</v>
      </c>
      <c r="G2145" s="64">
        <v>200</v>
      </c>
      <c r="H2145" s="97">
        <f>CENSO[[#This Row],[CAP (cm)]]/PI()</f>
        <v>63.661977236758133</v>
      </c>
      <c r="I2145" s="64">
        <v>8</v>
      </c>
      <c r="J2145" s="96">
        <f>(PI()*(CENSO[[#This Row],[DAP (cm)]]^2))/40000</f>
        <v>0.31830988618379064</v>
      </c>
      <c r="K2145" s="96">
        <f>CENSO[[#This Row],[g (m²)]]*CENSO[[#This Row],[H (m)]]*0.7</f>
        <v>1.7825353626292275</v>
      </c>
      <c r="L2145" s="64">
        <v>3</v>
      </c>
      <c r="M2145" s="65">
        <v>366987.4</v>
      </c>
      <c r="N2145" s="87">
        <v>9707088.0999999903</v>
      </c>
      <c r="O2145" s="87" t="s">
        <v>1226</v>
      </c>
      <c r="P2145" s="87" t="str">
        <f>VLOOKUP(CENSO[[#This Row],[DAP (cm)]],CD[],2,TRUE)</f>
        <v>TORA</v>
      </c>
      <c r="Q2145" s="87" t="str">
        <f>VLOOKUP(CENSO[[#This Row],[DAP (cm)]],DD[],2,TRUE)</f>
        <v>60├ 70</v>
      </c>
      <c r="R2145" s="87" t="str" cm="1">
        <f t="array" ref="R2145">INDEX(_xlfn.TEXTSPLIT(CENSO[[#This Row],[NOME CIENTIFICO]]," "),1)</f>
        <v>Aspidosperma</v>
      </c>
      <c r="S2145" s="98" t="s">
        <v>1004</v>
      </c>
      <c r="T2145" s="87">
        <f>_xlfn.MINIFS(CENSO[DAP (cm)],CENSO[NOME CIENTIFICO],CENSO[[#This Row],[NOME CIENTIFICO]])</f>
        <v>47.109863155201019</v>
      </c>
      <c r="U21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57.109863155201019</v>
      </c>
      <c r="V2145" s="87" t="str">
        <f>IF(CENSO[[#This Row],[DAP (cm)]]&lt;CENSO[[#This Row],[DMCE (cm)]],"DAP &lt; DMCE","DAP ≥ DMCE")</f>
        <v>DAP ≥ DMCE</v>
      </c>
      <c r="W2145" s="87" t="str">
        <f>IF(CENSO[[#This Row],[DAP (cm)]]&gt;200, "Superior", "Inferior")</f>
        <v>Inferior</v>
      </c>
      <c r="X2145" s="87" t="str">
        <f>VLOOKUP(CENSO[[#This Row],[NOME COMUM]],ESPECIES[],4,FALSE)</f>
        <v>Não</v>
      </c>
      <c r="Y2145" s="87" t="str">
        <f>IF(IFERROR(VLOOKUP(CENSO[[#This Row],[NOME COMUM]],COMERCIAIS[],2, FALSE), "Não") &lt;&gt; "Não", "Sim", "Não")</f>
        <v>Não</v>
      </c>
      <c r="Z2145" s="133">
        <f>CENSO[[#This Row],[g (m²)]]/SUM(AEEF[AEEF-UT])</f>
        <v>5.5692824191768894E-4</v>
      </c>
      <c r="AA2145" s="133">
        <f>CENSO[[#This Row],[v (m³)]]/SUM(AEEF[AEEF-UT])</f>
        <v>3.1187981547390578E-3</v>
      </c>
    </row>
    <row r="2146" spans="1:27" ht="14">
      <c r="A2146" s="86">
        <v>1</v>
      </c>
      <c r="B2146" s="86">
        <v>1</v>
      </c>
      <c r="C2146" s="63">
        <v>63</v>
      </c>
      <c r="D2146" s="63">
        <v>2145</v>
      </c>
      <c r="E2146" s="63" t="str">
        <f>VLOOKUP(CENSO[[#This Row],[NOME COMUM]],ESPECIES[],2,FALSE)</f>
        <v>Piptadenia suaveolens Miq.</v>
      </c>
      <c r="F2146" s="64" t="s">
        <v>22</v>
      </c>
      <c r="G2146" s="64">
        <v>170</v>
      </c>
      <c r="H2146" s="97">
        <f>CENSO[[#This Row],[CAP (cm)]]/PI()</f>
        <v>54.112680651244418</v>
      </c>
      <c r="I2146" s="64">
        <v>13</v>
      </c>
      <c r="J2146" s="96">
        <f>(PI()*(CENSO[[#This Row],[DAP (cm)]]^2))/40000</f>
        <v>0.2299788927677888</v>
      </c>
      <c r="K2146" s="96">
        <f>CENSO[[#This Row],[g (m²)]]*CENSO[[#This Row],[H (m)]]*0.7</f>
        <v>2.0928079241868782</v>
      </c>
      <c r="L2146" s="64">
        <v>1</v>
      </c>
      <c r="M2146" s="65">
        <v>366981</v>
      </c>
      <c r="N2146" s="87">
        <v>9707083</v>
      </c>
      <c r="O2146" s="87" t="s">
        <v>1228</v>
      </c>
      <c r="P2146" s="87" t="str">
        <f>VLOOKUP(CENSO[[#This Row],[DAP (cm)]],CD[],2,TRUE)</f>
        <v>TORA</v>
      </c>
      <c r="Q2146" s="87" t="str">
        <f>VLOOKUP(CENSO[[#This Row],[DAP (cm)]],DD[],2,TRUE)</f>
        <v>50├ 60</v>
      </c>
      <c r="R2146" s="87" t="str" cm="1">
        <f t="array" ref="R2146">INDEX(_xlfn.TEXTSPLIT(CENSO[[#This Row],[NOME CIENTIFICO]]," "),1)</f>
        <v>Piptadenia</v>
      </c>
      <c r="S2146" s="98" t="s">
        <v>1004</v>
      </c>
      <c r="T2146" s="87">
        <f>_xlfn.MINIFS(CENSO[DAP (cm)],CENSO[NOME CIENTIFICO],CENSO[[#This Row],[NOME CIENTIFICO]])</f>
        <v>39.788735772973837</v>
      </c>
      <c r="U21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46" s="87" t="str">
        <f>IF(CENSO[[#This Row],[DAP (cm)]]&lt;CENSO[[#This Row],[DMCE (cm)]],"DAP &lt; DMCE","DAP ≥ DMCE")</f>
        <v>DAP ≥ DMCE</v>
      </c>
      <c r="W2146" s="87" t="str">
        <f>IF(CENSO[[#This Row],[DAP (cm)]]&gt;200, "Superior", "Inferior")</f>
        <v>Inferior</v>
      </c>
      <c r="X2146" s="87" t="str">
        <f>VLOOKUP(CENSO[[#This Row],[NOME COMUM]],ESPECIES[],4,FALSE)</f>
        <v>Não</v>
      </c>
      <c r="Y2146" s="87" t="str">
        <f>IF(IFERROR(VLOOKUP(CENSO[[#This Row],[NOME COMUM]],COMERCIAIS[],2, FALSE), "Não") &lt;&gt; "Não", "Sim", "Não")</f>
        <v>Sim</v>
      </c>
      <c r="Z2146" s="133">
        <f>CENSO[[#This Row],[g (m²)]]/SUM(AEEF[AEEF-UT])</f>
        <v>4.0238065478553035E-4</v>
      </c>
      <c r="AA2146" s="133">
        <f>CENSO[[#This Row],[v (m³)]]/SUM(AEEF[AEEF-UT])</f>
        <v>3.6616639585483265E-3</v>
      </c>
    </row>
    <row r="2147" spans="1:27" ht="14">
      <c r="A2147" s="86">
        <v>1</v>
      </c>
      <c r="B2147" s="86">
        <v>1</v>
      </c>
      <c r="C2147" s="63">
        <v>63</v>
      </c>
      <c r="D2147" s="63">
        <v>2146</v>
      </c>
      <c r="E2147" s="63" t="str">
        <f>VLOOKUP(CENSO[[#This Row],[NOME COMUM]],ESPECIES[],2,FALSE)</f>
        <v>Tachigali myrmecophila Ducke</v>
      </c>
      <c r="F2147" s="64" t="s">
        <v>14</v>
      </c>
      <c r="G2147" s="64">
        <v>200</v>
      </c>
      <c r="H2147" s="97">
        <f>CENSO[[#This Row],[CAP (cm)]]/PI()</f>
        <v>63.661977236758133</v>
      </c>
      <c r="I2147" s="64">
        <v>14</v>
      </c>
      <c r="J2147" s="96">
        <f>(PI()*(CENSO[[#This Row],[DAP (cm)]]^2))/40000</f>
        <v>0.31830988618379064</v>
      </c>
      <c r="K2147" s="96">
        <f>CENSO[[#This Row],[g (m²)]]*CENSO[[#This Row],[H (m)]]*0.7</f>
        <v>3.1194368846011482</v>
      </c>
      <c r="L2147" s="64">
        <v>2</v>
      </c>
      <c r="M2147" s="65">
        <v>366966.9</v>
      </c>
      <c r="N2147" s="87">
        <v>9707064.6999999899</v>
      </c>
      <c r="O2147" s="87" t="s">
        <v>1228</v>
      </c>
      <c r="P2147" s="87" t="str">
        <f>VLOOKUP(CENSO[[#This Row],[DAP (cm)]],CD[],2,TRUE)</f>
        <v>TORA</v>
      </c>
      <c r="Q2147" s="87" t="str">
        <f>VLOOKUP(CENSO[[#This Row],[DAP (cm)]],DD[],2,TRUE)</f>
        <v>60├ 70</v>
      </c>
      <c r="R2147" s="87" t="str" cm="1">
        <f t="array" ref="R2147">INDEX(_xlfn.TEXTSPLIT(CENSO[[#This Row],[NOME CIENTIFICO]]," "),1)</f>
        <v>Tachigali</v>
      </c>
      <c r="S2147" s="98" t="s">
        <v>1004</v>
      </c>
      <c r="T2147" s="87">
        <f>_xlfn.MINIFS(CENSO[DAP (cm)],CENSO[NOME CIENTIFICO],CENSO[[#This Row],[NOME CIENTIFICO]])</f>
        <v>39.152116000606256</v>
      </c>
      <c r="U21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47" s="87" t="str">
        <f>IF(CENSO[[#This Row],[DAP (cm)]]&lt;CENSO[[#This Row],[DMCE (cm)]],"DAP &lt; DMCE","DAP ≥ DMCE")</f>
        <v>DAP ≥ DMCE</v>
      </c>
      <c r="W2147" s="87" t="str">
        <f>IF(CENSO[[#This Row],[DAP (cm)]]&gt;200, "Superior", "Inferior")</f>
        <v>Inferior</v>
      </c>
      <c r="X2147" s="87" t="str">
        <f>VLOOKUP(CENSO[[#This Row],[NOME COMUM]],ESPECIES[],4,FALSE)</f>
        <v>Não</v>
      </c>
      <c r="Y2147" s="87" t="str">
        <f>IF(IFERROR(VLOOKUP(CENSO[[#This Row],[NOME COMUM]],COMERCIAIS[],2, FALSE), "Não") &lt;&gt; "Não", "Sim", "Não")</f>
        <v>Sim</v>
      </c>
      <c r="Z2147" s="133">
        <f>CENSO[[#This Row],[g (m²)]]/SUM(AEEF[AEEF-UT])</f>
        <v>5.5692824191768894E-4</v>
      </c>
      <c r="AA2147" s="133">
        <f>CENSO[[#This Row],[v (m³)]]/SUM(AEEF[AEEF-UT])</f>
        <v>5.4578967707933513E-3</v>
      </c>
    </row>
    <row r="2148" spans="1:27" ht="14">
      <c r="A2148" s="86">
        <v>1</v>
      </c>
      <c r="B2148" s="86">
        <v>1</v>
      </c>
      <c r="C2148" s="63">
        <v>63</v>
      </c>
      <c r="D2148" s="63">
        <v>2147</v>
      </c>
      <c r="E2148" s="63" t="str">
        <f>VLOOKUP(CENSO[[#This Row],[NOME COMUM]],ESPECIES[],2,FALSE)</f>
        <v>Lecythis chartacea O.Berg</v>
      </c>
      <c r="F2148" s="64" t="s">
        <v>31</v>
      </c>
      <c r="G2148" s="64">
        <v>130</v>
      </c>
      <c r="H2148" s="97">
        <f>CENSO[[#This Row],[CAP (cm)]]/PI()</f>
        <v>41.38028520389279</v>
      </c>
      <c r="I2148" s="64">
        <v>15</v>
      </c>
      <c r="J2148" s="96">
        <f>(PI()*(CENSO[[#This Row],[DAP (cm)]]^2))/40000</f>
        <v>0.13448592691265157</v>
      </c>
      <c r="K2148" s="96">
        <f>CENSO[[#This Row],[g (m²)]]*CENSO[[#This Row],[H (m)]]*0.7</f>
        <v>1.4121022325828414</v>
      </c>
      <c r="L2148" s="64">
        <v>1</v>
      </c>
      <c r="M2148" s="65">
        <v>366961.7</v>
      </c>
      <c r="N2148" s="87">
        <v>9707069.3000000007</v>
      </c>
      <c r="O2148" s="98" t="s">
        <v>1225</v>
      </c>
      <c r="P2148" s="87" t="str">
        <f>VLOOKUP(CENSO[[#This Row],[DAP (cm)]],CD[],2,TRUE)</f>
        <v>TORETE</v>
      </c>
      <c r="Q2148" s="87" t="str">
        <f>VLOOKUP(CENSO[[#This Row],[DAP (cm)]],DD[],2,TRUE)</f>
        <v>40├ 50</v>
      </c>
      <c r="R2148" s="87" t="str" cm="1">
        <f t="array" ref="R2148">INDEX(_xlfn.TEXTSPLIT(CENSO[[#This Row],[NOME CIENTIFICO]]," "),1)</f>
        <v>Lecythis</v>
      </c>
      <c r="S2148" s="98" t="s">
        <v>1004</v>
      </c>
      <c r="T2148" s="87">
        <f>_xlfn.MINIFS(CENSO[DAP (cm)],CENSO[NOME CIENTIFICO],CENSO[[#This Row],[NOME CIENTIFICO]])</f>
        <v>38.833806114422465</v>
      </c>
      <c r="U21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48" s="87" t="str">
        <f>IF(CENSO[[#This Row],[DAP (cm)]]&lt;CENSO[[#This Row],[DMCE (cm)]],"DAP &lt; DMCE","DAP ≥ DMCE")</f>
        <v>DAP &lt; DMCE</v>
      </c>
      <c r="W2148" s="87" t="str">
        <f>IF(CENSO[[#This Row],[DAP (cm)]]&gt;200, "Superior", "Inferior")</f>
        <v>Inferior</v>
      </c>
      <c r="X2148" s="87" t="str">
        <f>VLOOKUP(CENSO[[#This Row],[NOME COMUM]],ESPECIES[],4,FALSE)</f>
        <v>Não</v>
      </c>
      <c r="Y2148" s="87" t="str">
        <f>IF(IFERROR(VLOOKUP(CENSO[[#This Row],[NOME COMUM]],COMERCIAIS[],2, FALSE), "Não") &lt;&gt; "Não", "Sim", "Não")</f>
        <v>Sim</v>
      </c>
      <c r="Z2148" s="133">
        <f>CENSO[[#This Row],[g (m²)]]/SUM(AEEF[AEEF-UT])</f>
        <v>2.3530218221022364E-4</v>
      </c>
      <c r="AA2148" s="133">
        <f>CENSO[[#This Row],[v (m³)]]/SUM(AEEF[AEEF-UT])</f>
        <v>2.470672913207348E-3</v>
      </c>
    </row>
    <row r="2149" spans="1:27" ht="14">
      <c r="A2149" s="86">
        <v>1</v>
      </c>
      <c r="B2149" s="86">
        <v>1</v>
      </c>
      <c r="C2149" s="63">
        <v>63</v>
      </c>
      <c r="D2149" s="63">
        <v>2148</v>
      </c>
      <c r="E2149" s="63" t="str">
        <f>VLOOKUP(CENSO[[#This Row],[NOME COMUM]],ESPECIES[],2,FALSE)</f>
        <v>Piptadenia suaveolens Miq.</v>
      </c>
      <c r="F2149" s="64" t="s">
        <v>22</v>
      </c>
      <c r="G2149" s="64">
        <v>230</v>
      </c>
      <c r="H2149" s="97">
        <f>CENSO[[#This Row],[CAP (cm)]]/PI()</f>
        <v>73.211273822271863</v>
      </c>
      <c r="I2149" s="64">
        <v>19</v>
      </c>
      <c r="J2149" s="96">
        <f>(PI()*(CENSO[[#This Row],[DAP (cm)]]^2))/40000</f>
        <v>0.42096482447806327</v>
      </c>
      <c r="K2149" s="96">
        <f>CENSO[[#This Row],[g (m²)]]*CENSO[[#This Row],[H (m)]]*0.7</f>
        <v>5.5988321655582407</v>
      </c>
      <c r="L2149" s="64">
        <v>1</v>
      </c>
      <c r="M2149" s="65">
        <v>366960.2</v>
      </c>
      <c r="N2149" s="87">
        <v>9707085.4000000004</v>
      </c>
      <c r="O2149" s="87" t="s">
        <v>1228</v>
      </c>
      <c r="P2149" s="87" t="str">
        <f>VLOOKUP(CENSO[[#This Row],[DAP (cm)]],CD[],2,TRUE)</f>
        <v>TORA</v>
      </c>
      <c r="Q2149" s="87" t="str">
        <f>VLOOKUP(CENSO[[#This Row],[DAP (cm)]],DD[],2,TRUE)</f>
        <v>70├ 80</v>
      </c>
      <c r="R2149" s="87" t="str" cm="1">
        <f t="array" ref="R2149">INDEX(_xlfn.TEXTSPLIT(CENSO[[#This Row],[NOME CIENTIFICO]]," "),1)</f>
        <v>Piptadenia</v>
      </c>
      <c r="S2149" s="98" t="s">
        <v>1004</v>
      </c>
      <c r="T2149" s="87">
        <f>_xlfn.MINIFS(CENSO[DAP (cm)],CENSO[NOME CIENTIFICO],CENSO[[#This Row],[NOME CIENTIFICO]])</f>
        <v>39.788735772973837</v>
      </c>
      <c r="U21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49" s="87" t="str">
        <f>IF(CENSO[[#This Row],[DAP (cm)]]&lt;CENSO[[#This Row],[DMCE (cm)]],"DAP &lt; DMCE","DAP ≥ DMCE")</f>
        <v>DAP ≥ DMCE</v>
      </c>
      <c r="W2149" s="87" t="str">
        <f>IF(CENSO[[#This Row],[DAP (cm)]]&gt;200, "Superior", "Inferior")</f>
        <v>Inferior</v>
      </c>
      <c r="X2149" s="87" t="str">
        <f>VLOOKUP(CENSO[[#This Row],[NOME COMUM]],ESPECIES[],4,FALSE)</f>
        <v>Não</v>
      </c>
      <c r="Y2149" s="87" t="str">
        <f>IF(IFERROR(VLOOKUP(CENSO[[#This Row],[NOME COMUM]],COMERCIAIS[],2, FALSE), "Não") &lt;&gt; "Não", "Sim", "Não")</f>
        <v>Sim</v>
      </c>
      <c r="Z2149" s="133">
        <f>CENSO[[#This Row],[g (m²)]]/SUM(AEEF[AEEF-UT])</f>
        <v>7.3653759993614395E-4</v>
      </c>
      <c r="AA2149" s="133">
        <f>CENSO[[#This Row],[v (m³)]]/SUM(AEEF[AEEF-UT])</f>
        <v>9.7959500791507132E-3</v>
      </c>
    </row>
    <row r="2150" spans="1:27" ht="14">
      <c r="A2150" s="86">
        <v>1</v>
      </c>
      <c r="B2150" s="86">
        <v>1</v>
      </c>
      <c r="C2150" s="63">
        <v>63</v>
      </c>
      <c r="D2150" s="63">
        <v>2149</v>
      </c>
      <c r="E2150" s="63" t="str">
        <f>VLOOKUP(CENSO[[#This Row],[NOME COMUM]],ESPECIES[],2,FALSE)</f>
        <v>Lecythis chartacea O.Berg</v>
      </c>
      <c r="F2150" s="64" t="s">
        <v>31</v>
      </c>
      <c r="G2150" s="64">
        <v>175</v>
      </c>
      <c r="H2150" s="97">
        <f>CENSO[[#This Row],[CAP (cm)]]/PI()</f>
        <v>55.70423008216337</v>
      </c>
      <c r="I2150" s="64">
        <v>19</v>
      </c>
      <c r="J2150" s="96">
        <f>(PI()*(CENSO[[#This Row],[DAP (cm)]]^2))/40000</f>
        <v>0.24370600660946476</v>
      </c>
      <c r="K2150" s="96">
        <f>CENSO[[#This Row],[g (m²)]]*CENSO[[#This Row],[H (m)]]*0.7</f>
        <v>3.2412898879058809</v>
      </c>
      <c r="L2150" s="64">
        <v>1</v>
      </c>
      <c r="M2150" s="65">
        <v>366963.799999999</v>
      </c>
      <c r="N2150" s="87">
        <v>9707105</v>
      </c>
      <c r="O2150" s="87" t="s">
        <v>1228</v>
      </c>
      <c r="P2150" s="87" t="str">
        <f>VLOOKUP(CENSO[[#This Row],[DAP (cm)]],CD[],2,TRUE)</f>
        <v>TORA</v>
      </c>
      <c r="Q2150" s="87" t="str">
        <f>VLOOKUP(CENSO[[#This Row],[DAP (cm)]],DD[],2,TRUE)</f>
        <v>50├ 60</v>
      </c>
      <c r="R2150" s="87" t="str" cm="1">
        <f t="array" ref="R2150">INDEX(_xlfn.TEXTSPLIT(CENSO[[#This Row],[NOME CIENTIFICO]]," "),1)</f>
        <v>Lecythis</v>
      </c>
      <c r="S2150" s="98" t="s">
        <v>1004</v>
      </c>
      <c r="T2150" s="87">
        <f>_xlfn.MINIFS(CENSO[DAP (cm)],CENSO[NOME CIENTIFICO],CENSO[[#This Row],[NOME CIENTIFICO]])</f>
        <v>38.833806114422465</v>
      </c>
      <c r="U21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50" s="87" t="str">
        <f>IF(CENSO[[#This Row],[DAP (cm)]]&lt;CENSO[[#This Row],[DMCE (cm)]],"DAP &lt; DMCE","DAP ≥ DMCE")</f>
        <v>DAP ≥ DMCE</v>
      </c>
      <c r="W2150" s="87" t="str">
        <f>IF(CENSO[[#This Row],[DAP (cm)]]&gt;200, "Superior", "Inferior")</f>
        <v>Inferior</v>
      </c>
      <c r="X2150" s="87" t="str">
        <f>VLOOKUP(CENSO[[#This Row],[NOME COMUM]],ESPECIES[],4,FALSE)</f>
        <v>Não</v>
      </c>
      <c r="Y2150" s="87" t="str">
        <f>IF(IFERROR(VLOOKUP(CENSO[[#This Row],[NOME COMUM]],COMERCIAIS[],2, FALSE), "Não") &lt;&gt; "Não", "Sim", "Não")</f>
        <v>Sim</v>
      </c>
      <c r="Z2150" s="133">
        <f>CENSO[[#This Row],[g (m²)]]/SUM(AEEF[AEEF-UT])</f>
        <v>4.2639818521823071E-4</v>
      </c>
      <c r="AA2150" s="133">
        <f>CENSO[[#This Row],[v (m³)]]/SUM(AEEF[AEEF-UT])</f>
        <v>5.6710958634024677E-3</v>
      </c>
    </row>
    <row r="2151" spans="1:27" ht="14">
      <c r="A2151" s="86">
        <v>1</v>
      </c>
      <c r="B2151" s="86">
        <v>1</v>
      </c>
      <c r="C2151" s="63">
        <v>63</v>
      </c>
      <c r="D2151" s="63">
        <v>2150</v>
      </c>
      <c r="E2151" s="63" t="str">
        <f>VLOOKUP(CENSO[[#This Row],[NOME COMUM]],ESPECIES[],2,FALSE)</f>
        <v>Didymopanax calvum Decne. &amp; Planch.</v>
      </c>
      <c r="F2151" s="64" t="s">
        <v>52</v>
      </c>
      <c r="G2151" s="64">
        <v>315</v>
      </c>
      <c r="H2151" s="97">
        <f>CENSO[[#This Row],[CAP (cm)]]/PI()</f>
        <v>100.26761414789407</v>
      </c>
      <c r="I2151" s="64">
        <v>20</v>
      </c>
      <c r="J2151" s="96">
        <f>(PI()*(CENSO[[#This Row],[DAP (cm)]]^2))/40000</f>
        <v>0.78960746141466576</v>
      </c>
      <c r="K2151" s="96">
        <f>CENSO[[#This Row],[g (m²)]]*CENSO[[#This Row],[H (m)]]*0.7</f>
        <v>11.054504459805321</v>
      </c>
      <c r="L2151" s="64">
        <v>1</v>
      </c>
      <c r="M2151" s="65">
        <v>366941.4</v>
      </c>
      <c r="N2151" s="87">
        <v>9707124.9000000004</v>
      </c>
      <c r="O2151" s="87" t="s">
        <v>1227</v>
      </c>
      <c r="P2151" s="87" t="str">
        <f>VLOOKUP(CENSO[[#This Row],[DAP (cm)]],CD[],2,TRUE)</f>
        <v>TORA</v>
      </c>
      <c r="Q2151" s="87" t="str">
        <f>VLOOKUP(CENSO[[#This Row],[DAP (cm)]],DD[],2,TRUE)</f>
        <v>100├ 110</v>
      </c>
      <c r="R2151" s="87" t="str" cm="1">
        <f t="array" ref="R2151">INDEX(_xlfn.TEXTSPLIT(CENSO[[#This Row],[NOME CIENTIFICO]]," "),1)</f>
        <v>Didymopanax</v>
      </c>
      <c r="S2151" s="98" t="s">
        <v>1004</v>
      </c>
      <c r="T2151" s="87">
        <f>_xlfn.MINIFS(CENSO[DAP (cm)],CENSO[NOME CIENTIFICO],CENSO[[#This Row],[NOME CIENTIFICO]])</f>
        <v>46.791553269017228</v>
      </c>
      <c r="U21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56.791553269017228</v>
      </c>
      <c r="V2151" s="87" t="str">
        <f>IF(CENSO[[#This Row],[DAP (cm)]]&lt;CENSO[[#This Row],[DMCE (cm)]],"DAP &lt; DMCE","DAP ≥ DMCE")</f>
        <v>DAP ≥ DMCE</v>
      </c>
      <c r="W2151" s="87" t="str">
        <f>IF(CENSO[[#This Row],[DAP (cm)]]&gt;200, "Superior", "Inferior")</f>
        <v>Inferior</v>
      </c>
      <c r="X2151" s="87" t="str">
        <f>VLOOKUP(CENSO[[#This Row],[NOME COMUM]],ESPECIES[],4,FALSE)</f>
        <v>Não</v>
      </c>
      <c r="Y2151" s="87" t="str">
        <f>IF(IFERROR(VLOOKUP(CENSO[[#This Row],[NOME COMUM]],COMERCIAIS[],2, FALSE), "Não") &lt;&gt; "Não", "Sim", "Não")</f>
        <v>Não</v>
      </c>
      <c r="Z2151" s="133">
        <f>CENSO[[#This Row],[g (m²)]]/SUM(AEEF[AEEF-UT])</f>
        <v>1.3815301201070673E-3</v>
      </c>
      <c r="AA2151" s="133">
        <f>CENSO[[#This Row],[v (m³)]]/SUM(AEEF[AEEF-UT])</f>
        <v>1.9341421681498942E-2</v>
      </c>
    </row>
    <row r="2152" spans="1:27" ht="14">
      <c r="A2152" s="86">
        <v>1</v>
      </c>
      <c r="B2152" s="86">
        <v>1</v>
      </c>
      <c r="C2152" s="63">
        <v>63</v>
      </c>
      <c r="D2152" s="63">
        <v>2151</v>
      </c>
      <c r="E2152" s="63" t="str">
        <f>VLOOKUP(CENSO[[#This Row],[NOME COMUM]],ESPECIES[],2,FALSE)</f>
        <v>Apuleia leiocarpa (Vogel) J.F.Macbr.</v>
      </c>
      <c r="F2152" s="64" t="s">
        <v>51</v>
      </c>
      <c r="G2152" s="64">
        <v>274</v>
      </c>
      <c r="H2152" s="97">
        <f>CENSO[[#This Row],[CAP (cm)]]/PI()</f>
        <v>87.216908814358646</v>
      </c>
      <c r="I2152" s="64">
        <v>20</v>
      </c>
      <c r="J2152" s="96">
        <f>(PI()*(CENSO[[#This Row],[DAP (cm)]]^2))/40000</f>
        <v>0.59743582537835671</v>
      </c>
      <c r="K2152" s="96">
        <f>CENSO[[#This Row],[g (m²)]]*CENSO[[#This Row],[H (m)]]*0.7</f>
        <v>8.364101555296994</v>
      </c>
      <c r="L2152" s="64">
        <v>1</v>
      </c>
      <c r="M2152" s="65">
        <v>366895.799999999</v>
      </c>
      <c r="N2152" s="87">
        <v>9707127.9000000004</v>
      </c>
      <c r="O2152" s="87" t="s">
        <v>1228</v>
      </c>
      <c r="P2152" s="87" t="str">
        <f>VLOOKUP(CENSO[[#This Row],[DAP (cm)]],CD[],2,TRUE)</f>
        <v>TORA</v>
      </c>
      <c r="Q2152" s="87" t="str">
        <f>VLOOKUP(CENSO[[#This Row],[DAP (cm)]],DD[],2,TRUE)</f>
        <v>80├ 90</v>
      </c>
      <c r="R2152" s="87" t="str" cm="1">
        <f t="array" ref="R2152">INDEX(_xlfn.TEXTSPLIT(CENSO[[#This Row],[NOME CIENTIFICO]]," "),1)</f>
        <v>Apuleia</v>
      </c>
      <c r="S2152" s="98" t="s">
        <v>1004</v>
      </c>
      <c r="T2152" s="87">
        <f>_xlfn.MINIFS(CENSO[DAP (cm)],CENSO[NOME CIENTIFICO],CENSO[[#This Row],[NOME CIENTIFICO]])</f>
        <v>39.788735772973837</v>
      </c>
      <c r="U21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52" s="87" t="str">
        <f>IF(CENSO[[#This Row],[DAP (cm)]]&lt;CENSO[[#This Row],[DMCE (cm)]],"DAP &lt; DMCE","DAP ≥ DMCE")</f>
        <v>DAP ≥ DMCE</v>
      </c>
      <c r="W2152" s="87" t="str">
        <f>IF(CENSO[[#This Row],[DAP (cm)]]&gt;200, "Superior", "Inferior")</f>
        <v>Inferior</v>
      </c>
      <c r="X2152" s="87" t="str">
        <f>VLOOKUP(CENSO[[#This Row],[NOME COMUM]],ESPECIES[],4,FALSE)</f>
        <v>Não</v>
      </c>
      <c r="Y2152" s="87" t="str">
        <f>IF(IFERROR(VLOOKUP(CENSO[[#This Row],[NOME COMUM]],COMERCIAIS[],2, FALSE), "Não") &lt;&gt; "Não", "Sim", "Não")</f>
        <v>Sim</v>
      </c>
      <c r="Z2152" s="133">
        <f>CENSO[[#This Row],[g (m²)]]/SUM(AEEF[AEEF-UT])</f>
        <v>1.0452986172553105E-3</v>
      </c>
      <c r="AA2152" s="133">
        <f>CENSO[[#This Row],[v (m³)]]/SUM(AEEF[AEEF-UT])</f>
        <v>1.4634180641574348E-2</v>
      </c>
    </row>
    <row r="2153" spans="1:27" ht="14">
      <c r="A2153" s="86">
        <v>1</v>
      </c>
      <c r="B2153" s="86">
        <v>1</v>
      </c>
      <c r="C2153" s="63">
        <v>63</v>
      </c>
      <c r="D2153" s="63">
        <v>2152</v>
      </c>
      <c r="E2153" s="63" t="str">
        <f>VLOOKUP(CENSO[[#This Row],[NOME COMUM]],ESPECIES[],2,FALSE)</f>
        <v>Lecythis chartacea O.Berg</v>
      </c>
      <c r="F2153" s="64" t="s">
        <v>31</v>
      </c>
      <c r="G2153" s="64">
        <v>502</v>
      </c>
      <c r="H2153" s="97">
        <f>CENSO[[#This Row],[CAP (cm)]]/PI()</f>
        <v>159.79156286426291</v>
      </c>
      <c r="I2153" s="64">
        <v>23</v>
      </c>
      <c r="J2153" s="96">
        <f>(PI()*(CENSO[[#This Row],[DAP (cm)]]^2))/40000</f>
        <v>2.0053841139464996</v>
      </c>
      <c r="K2153" s="96">
        <f>CENSO[[#This Row],[g (m²)]]*CENSO[[#This Row],[H (m)]]*0.7</f>
        <v>32.28668423453864</v>
      </c>
      <c r="L2153" s="64">
        <v>1</v>
      </c>
      <c r="M2153" s="65">
        <v>366877.4</v>
      </c>
      <c r="N2153" s="87">
        <v>9707148.1999999899</v>
      </c>
      <c r="O2153" s="87" t="s">
        <v>1228</v>
      </c>
      <c r="P2153" s="87" t="str">
        <f>VLOOKUP(CENSO[[#This Row],[DAP (cm)]],CD[],2,TRUE)</f>
        <v>TORA</v>
      </c>
      <c r="Q2153" s="87" t="str">
        <f>VLOOKUP(CENSO[[#This Row],[DAP (cm)]],DD[],2,TRUE)</f>
        <v>150├ 160</v>
      </c>
      <c r="R2153" s="87" t="str" cm="1">
        <f t="array" ref="R2153">INDEX(_xlfn.TEXTSPLIT(CENSO[[#This Row],[NOME CIENTIFICO]]," "),1)</f>
        <v>Lecythis</v>
      </c>
      <c r="S2153" s="98" t="s">
        <v>1004</v>
      </c>
      <c r="T2153" s="87">
        <f>_xlfn.MINIFS(CENSO[DAP (cm)],CENSO[NOME CIENTIFICO],CENSO[[#This Row],[NOME CIENTIFICO]])</f>
        <v>38.833806114422465</v>
      </c>
      <c r="U21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53" s="87" t="str">
        <f>IF(CENSO[[#This Row],[DAP (cm)]]&lt;CENSO[[#This Row],[DMCE (cm)]],"DAP &lt; DMCE","DAP ≥ DMCE")</f>
        <v>DAP ≥ DMCE</v>
      </c>
      <c r="W2153" s="87" t="str">
        <f>IF(CENSO[[#This Row],[DAP (cm)]]&gt;200, "Superior", "Inferior")</f>
        <v>Inferior</v>
      </c>
      <c r="X2153" s="87" t="str">
        <f>VLOOKUP(CENSO[[#This Row],[NOME COMUM]],ESPECIES[],4,FALSE)</f>
        <v>Não</v>
      </c>
      <c r="Y2153" s="87" t="str">
        <f>IF(IFERROR(VLOOKUP(CENSO[[#This Row],[NOME COMUM]],COMERCIAIS[],2, FALSE), "Não") &lt;&gt; "Não", "Sim", "Não")</f>
        <v>Sim</v>
      </c>
      <c r="Z2153" s="133">
        <f>CENSO[[#This Row],[g (m²)]]/SUM(AEEF[AEEF-UT])</f>
        <v>3.5087036169056326E-3</v>
      </c>
      <c r="AA2153" s="133">
        <f>CENSO[[#This Row],[v (m³)]]/SUM(AEEF[AEEF-UT])</f>
        <v>5.6490128232180678E-2</v>
      </c>
    </row>
    <row r="2154" spans="1:27" ht="14">
      <c r="A2154" s="86">
        <v>1</v>
      </c>
      <c r="B2154" s="86">
        <v>1</v>
      </c>
      <c r="C2154" s="63">
        <v>63</v>
      </c>
      <c r="D2154" s="63">
        <v>2153</v>
      </c>
      <c r="E2154" s="63" t="str">
        <f>VLOOKUP(CENSO[[#This Row],[NOME COMUM]],ESPECIES[],2,FALSE)</f>
        <v>Ocotea cymbarum Kunth</v>
      </c>
      <c r="F2154" s="64" t="s">
        <v>11</v>
      </c>
      <c r="G2154" s="64">
        <v>150</v>
      </c>
      <c r="H2154" s="97">
        <f>CENSO[[#This Row],[CAP (cm)]]/PI()</f>
        <v>47.7464829275686</v>
      </c>
      <c r="I2154" s="64">
        <v>14</v>
      </c>
      <c r="J2154" s="96">
        <f>(PI()*(CENSO[[#This Row],[DAP (cm)]]^2))/40000</f>
        <v>0.17904931097838223</v>
      </c>
      <c r="K2154" s="96">
        <f>CENSO[[#This Row],[g (m²)]]*CENSO[[#This Row],[H (m)]]*0.7</f>
        <v>1.7546832475881458</v>
      </c>
      <c r="L2154" s="64">
        <v>1</v>
      </c>
      <c r="M2154" s="65">
        <v>366877</v>
      </c>
      <c r="N2154" s="87">
        <v>9707152.5999999903</v>
      </c>
      <c r="O2154" s="98" t="s">
        <v>1225</v>
      </c>
      <c r="P2154" s="87" t="str">
        <f>VLOOKUP(CENSO[[#This Row],[DAP (cm)]],CD[],2,TRUE)</f>
        <v>TORETE</v>
      </c>
      <c r="Q2154" s="87" t="str">
        <f>VLOOKUP(CENSO[[#This Row],[DAP (cm)]],DD[],2,TRUE)</f>
        <v>40├ 50</v>
      </c>
      <c r="R2154" s="87" t="str" cm="1">
        <f t="array" ref="R2154">INDEX(_xlfn.TEXTSPLIT(CENSO[[#This Row],[NOME CIENTIFICO]]," "),1)</f>
        <v>Ocotea</v>
      </c>
      <c r="S2154" s="98" t="s">
        <v>1004</v>
      </c>
      <c r="T2154" s="87">
        <f>_xlfn.MINIFS(CENSO[DAP (cm)],CENSO[NOME CIENTIFICO],CENSO[[#This Row],[NOME CIENTIFICO]])</f>
        <v>39.470425886790046</v>
      </c>
      <c r="U21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54" s="87" t="str">
        <f>IF(CENSO[[#This Row],[DAP (cm)]]&lt;CENSO[[#This Row],[DMCE (cm)]],"DAP &lt; DMCE","DAP ≥ DMCE")</f>
        <v>DAP &lt; DMCE</v>
      </c>
      <c r="W2154" s="87" t="str">
        <f>IF(CENSO[[#This Row],[DAP (cm)]]&gt;200, "Superior", "Inferior")</f>
        <v>Inferior</v>
      </c>
      <c r="X2154" s="87" t="str">
        <f>VLOOKUP(CENSO[[#This Row],[NOME COMUM]],ESPECIES[],4,FALSE)</f>
        <v>Não</v>
      </c>
      <c r="Y2154" s="87" t="str">
        <f>IF(IFERROR(VLOOKUP(CENSO[[#This Row],[NOME COMUM]],COMERCIAIS[],2, FALSE), "Não") &lt;&gt; "Não", "Sim", "Não")</f>
        <v>Sim</v>
      </c>
      <c r="Z2154" s="133">
        <f>CENSO[[#This Row],[g (m²)]]/SUM(AEEF[AEEF-UT])</f>
        <v>3.1327213607870003E-4</v>
      </c>
      <c r="AA2154" s="133">
        <f>CENSO[[#This Row],[v (m³)]]/SUM(AEEF[AEEF-UT])</f>
        <v>3.07006693357126E-3</v>
      </c>
    </row>
    <row r="2155" spans="1:27" ht="14">
      <c r="A2155" s="86">
        <v>1</v>
      </c>
      <c r="B2155" s="86">
        <v>1</v>
      </c>
      <c r="C2155" s="63">
        <v>63</v>
      </c>
      <c r="D2155" s="63">
        <v>2154</v>
      </c>
      <c r="E2155" s="63" t="str">
        <f>VLOOKUP(CENSO[[#This Row],[NOME COMUM]],ESPECIES[],2,FALSE)</f>
        <v>Parkia multijuga Benth.</v>
      </c>
      <c r="F2155" s="64" t="s">
        <v>75</v>
      </c>
      <c r="G2155" s="64">
        <v>164</v>
      </c>
      <c r="H2155" s="97">
        <f>CENSO[[#This Row],[CAP (cm)]]/PI()</f>
        <v>52.202821334141674</v>
      </c>
      <c r="I2155" s="64">
        <v>16</v>
      </c>
      <c r="J2155" s="96">
        <f>(PI()*(CENSO[[#This Row],[DAP (cm)]]^2))/40000</f>
        <v>0.21403156746998089</v>
      </c>
      <c r="K2155" s="96">
        <f>CENSO[[#This Row],[g (m²)]]*CENSO[[#This Row],[H (m)]]*0.7</f>
        <v>2.397153555663786</v>
      </c>
      <c r="L2155" s="64">
        <v>1</v>
      </c>
      <c r="M2155" s="65">
        <v>366874.5</v>
      </c>
      <c r="N2155" s="87">
        <v>9707157.5</v>
      </c>
      <c r="O2155" s="87" t="s">
        <v>1227</v>
      </c>
      <c r="P2155" s="87" t="str">
        <f>VLOOKUP(CENSO[[#This Row],[DAP (cm)]],CD[],2,TRUE)</f>
        <v>TORA</v>
      </c>
      <c r="Q2155" s="87" t="str">
        <f>VLOOKUP(CENSO[[#This Row],[DAP (cm)]],DD[],2,TRUE)</f>
        <v>50├ 60</v>
      </c>
      <c r="R2155" s="87" t="str" cm="1">
        <f t="array" ref="R2155">INDEX(_xlfn.TEXTSPLIT(CENSO[[#This Row],[NOME CIENTIFICO]]," "),1)</f>
        <v>Parkia</v>
      </c>
      <c r="S2155" s="98" t="s">
        <v>1004</v>
      </c>
      <c r="T2155" s="87">
        <f>_xlfn.MINIFS(CENSO[DAP (cm)],CENSO[NOME CIENTIFICO],CENSO[[#This Row],[NOME CIENTIFICO]])</f>
        <v>39.788735772973837</v>
      </c>
      <c r="U21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55" s="87" t="str">
        <f>IF(CENSO[[#This Row],[DAP (cm)]]&lt;CENSO[[#This Row],[DMCE (cm)]],"DAP &lt; DMCE","DAP ≥ DMCE")</f>
        <v>DAP ≥ DMCE</v>
      </c>
      <c r="W2155" s="87" t="str">
        <f>IF(CENSO[[#This Row],[DAP (cm)]]&gt;200, "Superior", "Inferior")</f>
        <v>Inferior</v>
      </c>
      <c r="X2155" s="87" t="str">
        <f>VLOOKUP(CENSO[[#This Row],[NOME COMUM]],ESPECIES[],4,FALSE)</f>
        <v>Não</v>
      </c>
      <c r="Y2155" s="87" t="str">
        <f>IF(IFERROR(VLOOKUP(CENSO[[#This Row],[NOME COMUM]],COMERCIAIS[],2, FALSE), "Não") &lt;&gt; "Não", "Sim", "Não")</f>
        <v>Não</v>
      </c>
      <c r="Z2155" s="133">
        <f>CENSO[[#This Row],[g (m²)]]/SUM(AEEF[AEEF-UT])</f>
        <v>3.744785498654542E-4</v>
      </c>
      <c r="AA2155" s="133">
        <f>CENSO[[#This Row],[v (m³)]]/SUM(AEEF[AEEF-UT])</f>
        <v>4.1941597584930863E-3</v>
      </c>
    </row>
    <row r="2156" spans="1:27" ht="14">
      <c r="A2156" s="86">
        <v>1</v>
      </c>
      <c r="B2156" s="86">
        <v>1</v>
      </c>
      <c r="C2156" s="63">
        <v>63</v>
      </c>
      <c r="D2156" s="63">
        <v>2155</v>
      </c>
      <c r="E2156" s="63" t="str">
        <f>VLOOKUP(CENSO[[#This Row],[NOME COMUM]],ESPECIES[],2,FALSE)</f>
        <v>Caryocar villosum (Aubl.) Pers.</v>
      </c>
      <c r="F2156" s="64" t="s">
        <v>33</v>
      </c>
      <c r="G2156" s="64">
        <v>395</v>
      </c>
      <c r="H2156" s="97">
        <f>CENSO[[#This Row],[CAP (cm)]]/PI()</f>
        <v>125.73240504259732</v>
      </c>
      <c r="I2156" s="64">
        <v>19</v>
      </c>
      <c r="J2156" s="96">
        <f>(PI()*(CENSO[[#This Row],[DAP (cm)]]^2))/40000</f>
        <v>1.2416074997956486</v>
      </c>
      <c r="K2156" s="96">
        <f>CENSO[[#This Row],[g (m²)]]*CENSO[[#This Row],[H (m)]]*0.7</f>
        <v>16.513379747282126</v>
      </c>
      <c r="L2156" s="64">
        <v>1</v>
      </c>
      <c r="M2156" s="65">
        <v>366875.59999999899</v>
      </c>
      <c r="N2156" s="87">
        <v>9707167.1999999899</v>
      </c>
      <c r="O2156" s="87" t="s">
        <v>1227</v>
      </c>
      <c r="P2156" s="87" t="str">
        <f>VLOOKUP(CENSO[[#This Row],[DAP (cm)]],CD[],2,TRUE)</f>
        <v>TORA</v>
      </c>
      <c r="Q2156" s="87" t="str">
        <f>VLOOKUP(CENSO[[#This Row],[DAP (cm)]],DD[],2,TRUE)</f>
        <v>120├ 130</v>
      </c>
      <c r="R2156" s="87" t="str" cm="1">
        <f t="array" ref="R2156">INDEX(_xlfn.TEXTSPLIT(CENSO[[#This Row],[NOME CIENTIFICO]]," "),1)</f>
        <v>Caryocar</v>
      </c>
      <c r="S2156" s="98" t="s">
        <v>1004</v>
      </c>
      <c r="T2156" s="87">
        <f>_xlfn.MINIFS(CENSO[DAP (cm)],CENSO[NOME CIENTIFICO],CENSO[[#This Row],[NOME CIENTIFICO]])</f>
        <v>41.38028520389279</v>
      </c>
      <c r="U21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156" s="87" t="str">
        <f>IF(CENSO[[#This Row],[DAP (cm)]]&lt;CENSO[[#This Row],[DMCE (cm)]],"DAP &lt; DMCE","DAP ≥ DMCE")</f>
        <v>DAP ≥ DMCE</v>
      </c>
      <c r="W2156" s="87" t="str">
        <f>IF(CENSO[[#This Row],[DAP (cm)]]&gt;200, "Superior", "Inferior")</f>
        <v>Inferior</v>
      </c>
      <c r="X2156" s="87" t="str">
        <f>VLOOKUP(CENSO[[#This Row],[NOME COMUM]],ESPECIES[],4,FALSE)</f>
        <v>Não</v>
      </c>
      <c r="Y2156" s="87" t="str">
        <f>IF(IFERROR(VLOOKUP(CENSO[[#This Row],[NOME COMUM]],COMERCIAIS[],2, FALSE), "Não") &lt;&gt; "Não", "Sim", "Não")</f>
        <v>Sim</v>
      </c>
      <c r="Z2156" s="133">
        <f>CENSO[[#This Row],[g (m²)]]/SUM(AEEF[AEEF-UT])</f>
        <v>2.1723682236301856E-3</v>
      </c>
      <c r="AA2156" s="133">
        <f>CENSO[[#This Row],[v (m³)]]/SUM(AEEF[AEEF-UT])</f>
        <v>2.8892497374281473E-2</v>
      </c>
    </row>
    <row r="2157" spans="1:27" ht="14">
      <c r="A2157" s="86">
        <v>1</v>
      </c>
      <c r="B2157" s="86">
        <v>1</v>
      </c>
      <c r="C2157" s="63">
        <v>63</v>
      </c>
      <c r="D2157" s="63">
        <v>2156</v>
      </c>
      <c r="E2157" s="63" t="str">
        <f>VLOOKUP(CENSO[[#This Row],[NOME COMUM]],ESPECIES[],2,FALSE)</f>
        <v>Parkia multijuga Benth.</v>
      </c>
      <c r="F2157" s="64" t="s">
        <v>75</v>
      </c>
      <c r="G2157" s="64">
        <v>163</v>
      </c>
      <c r="H2157" s="97">
        <f>CENSO[[#This Row],[CAP (cm)]]/PI()</f>
        <v>51.884511447957884</v>
      </c>
      <c r="I2157" s="64">
        <v>15</v>
      </c>
      <c r="J2157" s="96">
        <f>(PI()*(CENSO[[#This Row],[DAP (cm)]]^2))/40000</f>
        <v>0.21142938415042836</v>
      </c>
      <c r="K2157" s="96">
        <f>CENSO[[#This Row],[g (m²)]]*CENSO[[#This Row],[H (m)]]*0.7</f>
        <v>2.2200085335794979</v>
      </c>
      <c r="L2157" s="64">
        <v>1</v>
      </c>
      <c r="M2157" s="65">
        <v>366856.799999999</v>
      </c>
      <c r="N2157" s="87">
        <v>9707162.5</v>
      </c>
      <c r="O2157" s="87" t="s">
        <v>1227</v>
      </c>
      <c r="P2157" s="87" t="str">
        <f>VLOOKUP(CENSO[[#This Row],[DAP (cm)]],CD[],2,TRUE)</f>
        <v>TORA</v>
      </c>
      <c r="Q2157" s="87" t="str">
        <f>VLOOKUP(CENSO[[#This Row],[DAP (cm)]],DD[],2,TRUE)</f>
        <v>50├ 60</v>
      </c>
      <c r="R2157" s="87" t="str" cm="1">
        <f t="array" ref="R2157">INDEX(_xlfn.TEXTSPLIT(CENSO[[#This Row],[NOME CIENTIFICO]]," "),1)</f>
        <v>Parkia</v>
      </c>
      <c r="S2157" s="98" t="s">
        <v>1004</v>
      </c>
      <c r="T2157" s="87">
        <f>_xlfn.MINIFS(CENSO[DAP (cm)],CENSO[NOME CIENTIFICO],CENSO[[#This Row],[NOME CIENTIFICO]])</f>
        <v>39.788735772973837</v>
      </c>
      <c r="U21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57" s="87" t="str">
        <f>IF(CENSO[[#This Row],[DAP (cm)]]&lt;CENSO[[#This Row],[DMCE (cm)]],"DAP &lt; DMCE","DAP ≥ DMCE")</f>
        <v>DAP ≥ DMCE</v>
      </c>
      <c r="W2157" s="87" t="str">
        <f>IF(CENSO[[#This Row],[DAP (cm)]]&gt;200, "Superior", "Inferior")</f>
        <v>Inferior</v>
      </c>
      <c r="X2157" s="87" t="str">
        <f>VLOOKUP(CENSO[[#This Row],[NOME COMUM]],ESPECIES[],4,FALSE)</f>
        <v>Não</v>
      </c>
      <c r="Y2157" s="87" t="str">
        <f>IF(IFERROR(VLOOKUP(CENSO[[#This Row],[NOME COMUM]],COMERCIAIS[],2, FALSE), "Não") &lt;&gt; "Não", "Sim", "Não")</f>
        <v>Não</v>
      </c>
      <c r="Z2157" s="133">
        <f>CENSO[[#This Row],[g (m²)]]/SUM(AEEF[AEEF-UT])</f>
        <v>3.69925661487777E-4</v>
      </c>
      <c r="AA2157" s="133">
        <f>CENSO[[#This Row],[v (m³)]]/SUM(AEEF[AEEF-UT])</f>
        <v>3.8842194456216585E-3</v>
      </c>
    </row>
    <row r="2158" spans="1:27" ht="14">
      <c r="A2158" s="86">
        <v>1</v>
      </c>
      <c r="B2158" s="86">
        <v>1</v>
      </c>
      <c r="C2158" s="63">
        <v>63</v>
      </c>
      <c r="D2158" s="63">
        <v>2157</v>
      </c>
      <c r="E2158" s="63" t="str">
        <f>VLOOKUP(CENSO[[#This Row],[NOME COMUM]],ESPECIES[],2,FALSE)</f>
        <v>Didymopanax calvum Decne. &amp; Planch.</v>
      </c>
      <c r="F2158" s="64" t="s">
        <v>52</v>
      </c>
      <c r="G2158" s="64">
        <v>245</v>
      </c>
      <c r="H2158" s="97">
        <f>CENSO[[#This Row],[CAP (cm)]]/PI()</f>
        <v>77.985922115028714</v>
      </c>
      <c r="I2158" s="64">
        <v>18</v>
      </c>
      <c r="J2158" s="96">
        <f>(PI()*(CENSO[[#This Row],[DAP (cm)]]^2))/40000</f>
        <v>0.47766377295455087</v>
      </c>
      <c r="K2158" s="96">
        <f>CENSO[[#This Row],[g (m²)]]*CENSO[[#This Row],[H (m)]]*0.7</f>
        <v>6.0185635392273404</v>
      </c>
      <c r="L2158" s="64">
        <v>1</v>
      </c>
      <c r="M2158" s="65">
        <v>366854.9</v>
      </c>
      <c r="N2158" s="87">
        <v>9707168.1999999899</v>
      </c>
      <c r="O2158" s="87" t="s">
        <v>1227</v>
      </c>
      <c r="P2158" s="87" t="str">
        <f>VLOOKUP(CENSO[[#This Row],[DAP (cm)]],CD[],2,TRUE)</f>
        <v>TORA</v>
      </c>
      <c r="Q2158" s="87" t="str">
        <f>VLOOKUP(CENSO[[#This Row],[DAP (cm)]],DD[],2,TRUE)</f>
        <v>70├ 80</v>
      </c>
      <c r="R2158" s="87" t="str" cm="1">
        <f t="array" ref="R2158">INDEX(_xlfn.TEXTSPLIT(CENSO[[#This Row],[NOME CIENTIFICO]]," "),1)</f>
        <v>Didymopanax</v>
      </c>
      <c r="S2158" s="98" t="s">
        <v>1004</v>
      </c>
      <c r="T2158" s="87">
        <f>_xlfn.MINIFS(CENSO[DAP (cm)],CENSO[NOME CIENTIFICO],CENSO[[#This Row],[NOME CIENTIFICO]])</f>
        <v>46.791553269017228</v>
      </c>
      <c r="U21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56.791553269017228</v>
      </c>
      <c r="V2158" s="87" t="str">
        <f>IF(CENSO[[#This Row],[DAP (cm)]]&lt;CENSO[[#This Row],[DMCE (cm)]],"DAP &lt; DMCE","DAP ≥ DMCE")</f>
        <v>DAP ≥ DMCE</v>
      </c>
      <c r="W2158" s="87" t="str">
        <f>IF(CENSO[[#This Row],[DAP (cm)]]&gt;200, "Superior", "Inferior")</f>
        <v>Inferior</v>
      </c>
      <c r="X2158" s="87" t="str">
        <f>VLOOKUP(CENSO[[#This Row],[NOME COMUM]],ESPECIES[],4,FALSE)</f>
        <v>Não</v>
      </c>
      <c r="Y2158" s="87" t="str">
        <f>IF(IFERROR(VLOOKUP(CENSO[[#This Row],[NOME COMUM]],COMERCIAIS[],2, FALSE), "Não") &lt;&gt; "Não", "Sim", "Não")</f>
        <v>Não</v>
      </c>
      <c r="Z2158" s="133">
        <f>CENSO[[#This Row],[g (m²)]]/SUM(AEEF[AEEF-UT])</f>
        <v>8.3574044302773209E-4</v>
      </c>
      <c r="AA2158" s="133">
        <f>CENSO[[#This Row],[v (m³)]]/SUM(AEEF[AEEF-UT])</f>
        <v>1.0530329582149422E-2</v>
      </c>
    </row>
    <row r="2159" spans="1:27" ht="14">
      <c r="A2159" s="86">
        <v>1</v>
      </c>
      <c r="B2159" s="86">
        <v>1</v>
      </c>
      <c r="C2159" s="63">
        <v>63</v>
      </c>
      <c r="D2159" s="63">
        <v>2158</v>
      </c>
      <c r="E2159" s="63" t="str">
        <f>VLOOKUP(CENSO[[#This Row],[NOME COMUM]],ESPECIES[],2,FALSE)</f>
        <v>Tachigali myrmecophila Ducke</v>
      </c>
      <c r="F2159" s="64" t="s">
        <v>14</v>
      </c>
      <c r="G2159" s="64">
        <v>311</v>
      </c>
      <c r="H2159" s="97">
        <f>CENSO[[#This Row],[CAP (cm)]]/PI()</f>
        <v>98.994374603158903</v>
      </c>
      <c r="I2159" s="64">
        <v>17</v>
      </c>
      <c r="J2159" s="96">
        <f>(PI()*(CENSO[[#This Row],[DAP (cm)]]^2))/40000</f>
        <v>0.76968126253956048</v>
      </c>
      <c r="K2159" s="96">
        <f>CENSO[[#This Row],[g (m²)]]*CENSO[[#This Row],[H (m)]]*0.7</f>
        <v>9.1592070242207697</v>
      </c>
      <c r="L2159" s="64">
        <v>1</v>
      </c>
      <c r="M2159" s="65">
        <v>366833.299999999</v>
      </c>
      <c r="N2159" s="87">
        <v>9707194.0999999903</v>
      </c>
      <c r="O2159" s="87" t="s">
        <v>1228</v>
      </c>
      <c r="P2159" s="87" t="str">
        <f>VLOOKUP(CENSO[[#This Row],[DAP (cm)]],CD[],2,TRUE)</f>
        <v>TORA</v>
      </c>
      <c r="Q2159" s="87" t="str">
        <f>VLOOKUP(CENSO[[#This Row],[DAP (cm)]],DD[],2,TRUE)</f>
        <v>90├ 100</v>
      </c>
      <c r="R2159" s="87" t="str" cm="1">
        <f t="array" ref="R2159">INDEX(_xlfn.TEXTSPLIT(CENSO[[#This Row],[NOME CIENTIFICO]]," "),1)</f>
        <v>Tachigali</v>
      </c>
      <c r="S2159" s="98" t="s">
        <v>1004</v>
      </c>
      <c r="T2159" s="87">
        <f>_xlfn.MINIFS(CENSO[DAP (cm)],CENSO[NOME CIENTIFICO],CENSO[[#This Row],[NOME CIENTIFICO]])</f>
        <v>39.152116000606256</v>
      </c>
      <c r="U21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59" s="87" t="str">
        <f>IF(CENSO[[#This Row],[DAP (cm)]]&lt;CENSO[[#This Row],[DMCE (cm)]],"DAP &lt; DMCE","DAP ≥ DMCE")</f>
        <v>DAP ≥ DMCE</v>
      </c>
      <c r="W2159" s="87" t="str">
        <f>IF(CENSO[[#This Row],[DAP (cm)]]&gt;200, "Superior", "Inferior")</f>
        <v>Inferior</v>
      </c>
      <c r="X2159" s="87" t="str">
        <f>VLOOKUP(CENSO[[#This Row],[NOME COMUM]],ESPECIES[],4,FALSE)</f>
        <v>Não</v>
      </c>
      <c r="Y2159" s="87" t="str">
        <f>IF(IFERROR(VLOOKUP(CENSO[[#This Row],[NOME COMUM]],COMERCIAIS[],2, FALSE), "Não") &lt;&gt; "Não", "Sim", "Não")</f>
        <v>Sim</v>
      </c>
      <c r="Z2159" s="133">
        <f>CENSO[[#This Row],[g (m²)]]/SUM(AEEF[AEEF-UT])</f>
        <v>1.3466664121630201E-3</v>
      </c>
      <c r="AA2159" s="133">
        <f>CENSO[[#This Row],[v (m³)]]/SUM(AEEF[AEEF-UT])</f>
        <v>1.6025330304739939E-2</v>
      </c>
    </row>
    <row r="2160" spans="1:27" ht="14">
      <c r="A2160" s="86">
        <v>1</v>
      </c>
      <c r="B2160" s="86">
        <v>1</v>
      </c>
      <c r="C2160" s="63">
        <v>63</v>
      </c>
      <c r="D2160" s="63">
        <v>2159</v>
      </c>
      <c r="E2160" s="63" t="str">
        <f>VLOOKUP(CENSO[[#This Row],[NOME COMUM]],ESPECIES[],2,FALSE)</f>
        <v>Ocotea cymbarum Kunth</v>
      </c>
      <c r="F2160" s="64" t="s">
        <v>11</v>
      </c>
      <c r="G2160" s="64">
        <v>178</v>
      </c>
      <c r="H2160" s="97">
        <f>CENSO[[#This Row],[CAP (cm)]]/PI()</f>
        <v>56.659159740714742</v>
      </c>
      <c r="I2160" s="64">
        <v>14</v>
      </c>
      <c r="J2160" s="96">
        <f>(PI()*(CENSO[[#This Row],[DAP (cm)]]^2))/40000</f>
        <v>0.2521332608461806</v>
      </c>
      <c r="K2160" s="96">
        <f>CENSO[[#This Row],[g (m²)]]*CENSO[[#This Row],[H (m)]]*0.7</f>
        <v>2.4709059562925697</v>
      </c>
      <c r="L2160" s="64">
        <v>2</v>
      </c>
      <c r="M2160" s="65">
        <v>366824.59999999899</v>
      </c>
      <c r="N2160" s="87">
        <v>9707199.1999999899</v>
      </c>
      <c r="O2160" s="87" t="s">
        <v>1228</v>
      </c>
      <c r="P2160" s="87" t="str">
        <f>VLOOKUP(CENSO[[#This Row],[DAP (cm)]],CD[],2,TRUE)</f>
        <v>TORA</v>
      </c>
      <c r="Q2160" s="87" t="str">
        <f>VLOOKUP(CENSO[[#This Row],[DAP (cm)]],DD[],2,TRUE)</f>
        <v>50├ 60</v>
      </c>
      <c r="R2160" s="87" t="str" cm="1">
        <f t="array" ref="R2160">INDEX(_xlfn.TEXTSPLIT(CENSO[[#This Row],[NOME CIENTIFICO]]," "),1)</f>
        <v>Ocotea</v>
      </c>
      <c r="S2160" s="98" t="s">
        <v>1004</v>
      </c>
      <c r="T2160" s="87">
        <f>_xlfn.MINIFS(CENSO[DAP (cm)],CENSO[NOME CIENTIFICO],CENSO[[#This Row],[NOME CIENTIFICO]])</f>
        <v>39.470425886790046</v>
      </c>
      <c r="U21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60" s="87" t="str">
        <f>IF(CENSO[[#This Row],[DAP (cm)]]&lt;CENSO[[#This Row],[DMCE (cm)]],"DAP &lt; DMCE","DAP ≥ DMCE")</f>
        <v>DAP ≥ DMCE</v>
      </c>
      <c r="W2160" s="87" t="str">
        <f>IF(CENSO[[#This Row],[DAP (cm)]]&gt;200, "Superior", "Inferior")</f>
        <v>Inferior</v>
      </c>
      <c r="X2160" s="87" t="str">
        <f>VLOOKUP(CENSO[[#This Row],[NOME COMUM]],ESPECIES[],4,FALSE)</f>
        <v>Não</v>
      </c>
      <c r="Y2160" s="87" t="str">
        <f>IF(IFERROR(VLOOKUP(CENSO[[#This Row],[NOME COMUM]],COMERCIAIS[],2, FALSE), "Não") &lt;&gt; "Não", "Sim", "Não")</f>
        <v>Sim</v>
      </c>
      <c r="Z2160" s="133">
        <f>CENSO[[#This Row],[g (m²)]]/SUM(AEEF[AEEF-UT])</f>
        <v>4.4114286042300146E-4</v>
      </c>
      <c r="AA2160" s="133">
        <f>CENSO[[#This Row],[v (m³)]]/SUM(AEEF[AEEF-UT])</f>
        <v>4.3232000321454141E-3</v>
      </c>
    </row>
    <row r="2161" spans="1:27" ht="14">
      <c r="A2161" s="86">
        <v>1</v>
      </c>
      <c r="B2161" s="86">
        <v>1</v>
      </c>
      <c r="C2161" s="63">
        <v>63</v>
      </c>
      <c r="D2161" s="63">
        <v>2160</v>
      </c>
      <c r="E2161" s="63" t="str">
        <f>VLOOKUP(CENSO[[#This Row],[NOME COMUM]],ESPECIES[],2,FALSE)</f>
        <v>Tachigali myrmecophila Ducke</v>
      </c>
      <c r="F2161" s="64" t="s">
        <v>14</v>
      </c>
      <c r="G2161" s="64">
        <v>257</v>
      </c>
      <c r="H2161" s="97">
        <f>CENSO[[#This Row],[CAP (cm)]]/PI()</f>
        <v>81.8056407492342</v>
      </c>
      <c r="I2161" s="64">
        <v>17</v>
      </c>
      <c r="J2161" s="96">
        <f>(PI()*(CENSO[[#This Row],[DAP (cm)]]^2))/40000</f>
        <v>0.52560124181382972</v>
      </c>
      <c r="K2161" s="96">
        <f>CENSO[[#This Row],[g (m²)]]*CENSO[[#This Row],[H (m)]]*0.7</f>
        <v>6.2546547775845731</v>
      </c>
      <c r="L2161" s="64">
        <v>1</v>
      </c>
      <c r="M2161" s="65">
        <v>366748.5</v>
      </c>
      <c r="N2161" s="87">
        <v>9707256</v>
      </c>
      <c r="O2161" s="87" t="s">
        <v>1228</v>
      </c>
      <c r="P2161" s="87" t="str">
        <f>VLOOKUP(CENSO[[#This Row],[DAP (cm)]],CD[],2,TRUE)</f>
        <v>TORA</v>
      </c>
      <c r="Q2161" s="87" t="str">
        <f>VLOOKUP(CENSO[[#This Row],[DAP (cm)]],DD[],2,TRUE)</f>
        <v>80├ 90</v>
      </c>
      <c r="R2161" s="87" t="str" cm="1">
        <f t="array" ref="R2161">INDEX(_xlfn.TEXTSPLIT(CENSO[[#This Row],[NOME CIENTIFICO]]," "),1)</f>
        <v>Tachigali</v>
      </c>
      <c r="S2161" s="98" t="s">
        <v>1004</v>
      </c>
      <c r="T2161" s="87">
        <f>_xlfn.MINIFS(CENSO[DAP (cm)],CENSO[NOME CIENTIFICO],CENSO[[#This Row],[NOME CIENTIFICO]])</f>
        <v>39.152116000606256</v>
      </c>
      <c r="U21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61" s="87" t="str">
        <f>IF(CENSO[[#This Row],[DAP (cm)]]&lt;CENSO[[#This Row],[DMCE (cm)]],"DAP &lt; DMCE","DAP ≥ DMCE")</f>
        <v>DAP ≥ DMCE</v>
      </c>
      <c r="W2161" s="87" t="str">
        <f>IF(CENSO[[#This Row],[DAP (cm)]]&gt;200, "Superior", "Inferior")</f>
        <v>Inferior</v>
      </c>
      <c r="X2161" s="87" t="str">
        <f>VLOOKUP(CENSO[[#This Row],[NOME COMUM]],ESPECIES[],4,FALSE)</f>
        <v>Não</v>
      </c>
      <c r="Y2161" s="87" t="str">
        <f>IF(IFERROR(VLOOKUP(CENSO[[#This Row],[NOME COMUM]],COMERCIAIS[],2, FALSE), "Não") &lt;&gt; "Não", "Sim", "Não")</f>
        <v>Sim</v>
      </c>
      <c r="Z2161" s="133">
        <f>CENSO[[#This Row],[g (m²)]]/SUM(AEEF[AEEF-UT])</f>
        <v>9.1961383626053598E-4</v>
      </c>
      <c r="AA2161" s="133">
        <f>CENSO[[#This Row],[v (m³)]]/SUM(AEEF[AEEF-UT])</f>
        <v>1.0943404651500377E-2</v>
      </c>
    </row>
    <row r="2162" spans="1:27" ht="14">
      <c r="A2162" s="86">
        <v>1</v>
      </c>
      <c r="B2162" s="86">
        <v>1</v>
      </c>
      <c r="C2162" s="63">
        <v>63</v>
      </c>
      <c r="D2162" s="63">
        <v>2161</v>
      </c>
      <c r="E2162" s="63" t="str">
        <f>VLOOKUP(CENSO[[#This Row],[NOME COMUM]],ESPECIES[],2,FALSE)</f>
        <v>Parkia multijuga Benth.</v>
      </c>
      <c r="F2162" s="64" t="s">
        <v>75</v>
      </c>
      <c r="G2162" s="64">
        <v>172</v>
      </c>
      <c r="H2162" s="97">
        <f>CENSO[[#This Row],[CAP (cm)]]/PI()</f>
        <v>54.749300423611999</v>
      </c>
      <c r="I2162" s="64">
        <v>15</v>
      </c>
      <c r="J2162" s="96">
        <f>(PI()*(CENSO[[#This Row],[DAP (cm)]]^2))/40000</f>
        <v>0.23542199182153159</v>
      </c>
      <c r="K2162" s="96">
        <f>CENSO[[#This Row],[g (m²)]]*CENSO[[#This Row],[H (m)]]*0.7</f>
        <v>2.4719309141260815</v>
      </c>
      <c r="L2162" s="64">
        <v>1</v>
      </c>
      <c r="M2162" s="65">
        <v>366735.59999999899</v>
      </c>
      <c r="N2162" s="87">
        <v>9707276.9000000004</v>
      </c>
      <c r="O2162" s="87" t="s">
        <v>1227</v>
      </c>
      <c r="P2162" s="87" t="str">
        <f>VLOOKUP(CENSO[[#This Row],[DAP (cm)]],CD[],2,TRUE)</f>
        <v>TORA</v>
      </c>
      <c r="Q2162" s="87" t="str">
        <f>VLOOKUP(CENSO[[#This Row],[DAP (cm)]],DD[],2,TRUE)</f>
        <v>50├ 60</v>
      </c>
      <c r="R2162" s="87" t="str" cm="1">
        <f t="array" ref="R2162">INDEX(_xlfn.TEXTSPLIT(CENSO[[#This Row],[NOME CIENTIFICO]]," "),1)</f>
        <v>Parkia</v>
      </c>
      <c r="S2162" s="98" t="s">
        <v>1004</v>
      </c>
      <c r="T2162" s="87">
        <f>_xlfn.MINIFS(CENSO[DAP (cm)],CENSO[NOME CIENTIFICO],CENSO[[#This Row],[NOME CIENTIFICO]])</f>
        <v>39.788735772973837</v>
      </c>
      <c r="U21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62" s="87" t="str">
        <f>IF(CENSO[[#This Row],[DAP (cm)]]&lt;CENSO[[#This Row],[DMCE (cm)]],"DAP &lt; DMCE","DAP ≥ DMCE")</f>
        <v>DAP ≥ DMCE</v>
      </c>
      <c r="W2162" s="87" t="str">
        <f>IF(CENSO[[#This Row],[DAP (cm)]]&gt;200, "Superior", "Inferior")</f>
        <v>Inferior</v>
      </c>
      <c r="X2162" s="87" t="str">
        <f>VLOOKUP(CENSO[[#This Row],[NOME COMUM]],ESPECIES[],4,FALSE)</f>
        <v>Não</v>
      </c>
      <c r="Y2162" s="87" t="str">
        <f>IF(IFERROR(VLOOKUP(CENSO[[#This Row],[NOME COMUM]],COMERCIAIS[],2, FALSE), "Não") &lt;&gt; "Não", "Sim", "Não")</f>
        <v>Não</v>
      </c>
      <c r="Z2162" s="133">
        <f>CENSO[[#This Row],[g (m²)]]/SUM(AEEF[AEEF-UT])</f>
        <v>4.1190412772232278E-4</v>
      </c>
      <c r="AA2162" s="133">
        <f>CENSO[[#This Row],[v (m³)]]/SUM(AEEF[AEEF-UT])</f>
        <v>4.3249933410843891E-3</v>
      </c>
    </row>
    <row r="2163" spans="1:27" ht="14">
      <c r="A2163" s="86">
        <v>1</v>
      </c>
      <c r="B2163" s="86">
        <v>1</v>
      </c>
      <c r="C2163" s="63">
        <v>63</v>
      </c>
      <c r="D2163" s="63">
        <v>2162</v>
      </c>
      <c r="E2163" s="63" t="str">
        <f>VLOOKUP(CENSO[[#This Row],[NOME COMUM]],ESPECIES[],2,FALSE)</f>
        <v>Licania octandra</v>
      </c>
      <c r="F2163" s="64" t="s">
        <v>21</v>
      </c>
      <c r="G2163" s="64">
        <v>378</v>
      </c>
      <c r="H2163" s="97">
        <f>CENSO[[#This Row],[CAP (cm)]]/PI()</f>
        <v>120.32113697747288</v>
      </c>
      <c r="I2163" s="64">
        <v>18</v>
      </c>
      <c r="J2163" s="96">
        <f>(PI()*(CENSO[[#This Row],[DAP (cm)]]^2))/40000</f>
        <v>1.1370347444371187</v>
      </c>
      <c r="K2163" s="96">
        <f>CENSO[[#This Row],[g (m²)]]*CENSO[[#This Row],[H (m)]]*0.7</f>
        <v>14.326637779907694</v>
      </c>
      <c r="L2163" s="64">
        <v>2</v>
      </c>
      <c r="M2163" s="65">
        <v>366728.59999999899</v>
      </c>
      <c r="N2163" s="87">
        <v>9707271.0999999903</v>
      </c>
      <c r="O2163" s="87" t="s">
        <v>1227</v>
      </c>
      <c r="P2163" s="87" t="str">
        <f>VLOOKUP(CENSO[[#This Row],[DAP (cm)]],CD[],2,TRUE)</f>
        <v>TORA</v>
      </c>
      <c r="Q2163" s="87" t="str">
        <f>VLOOKUP(CENSO[[#This Row],[DAP (cm)]],DD[],2,TRUE)</f>
        <v>120├ 130</v>
      </c>
      <c r="R2163" s="87" t="str" cm="1">
        <f t="array" ref="R2163">INDEX(_xlfn.TEXTSPLIT(CENSO[[#This Row],[NOME CIENTIFICO]]," "),1)</f>
        <v>Licania</v>
      </c>
      <c r="S2163" s="98" t="s">
        <v>1004</v>
      </c>
      <c r="T2163" s="87">
        <f>_xlfn.MINIFS(CENSO[DAP (cm)],CENSO[NOME CIENTIFICO],CENSO[[#This Row],[NOME CIENTIFICO]])</f>
        <v>41.38028520389279</v>
      </c>
      <c r="U21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163" s="87" t="str">
        <f>IF(CENSO[[#This Row],[DAP (cm)]]&lt;CENSO[[#This Row],[DMCE (cm)]],"DAP &lt; DMCE","DAP ≥ DMCE")</f>
        <v>DAP ≥ DMCE</v>
      </c>
      <c r="W2163" s="87" t="str">
        <f>IF(CENSO[[#This Row],[DAP (cm)]]&gt;200, "Superior", "Inferior")</f>
        <v>Inferior</v>
      </c>
      <c r="X2163" s="87" t="str">
        <f>VLOOKUP(CENSO[[#This Row],[NOME COMUM]],ESPECIES[],4,FALSE)</f>
        <v>Não</v>
      </c>
      <c r="Y2163" s="87" t="str">
        <f>IF(IFERROR(VLOOKUP(CENSO[[#This Row],[NOME COMUM]],COMERCIAIS[],2, FALSE), "Não") &lt;&gt; "Não", "Sim", "Não")</f>
        <v>Não</v>
      </c>
      <c r="Z2163" s="133">
        <f>CENSO[[#This Row],[g (m²)]]/SUM(AEEF[AEEF-UT])</f>
        <v>1.9894033729541769E-3</v>
      </c>
      <c r="AA2163" s="133">
        <f>CENSO[[#This Row],[v (m³)]]/SUM(AEEF[AEEF-UT])</f>
        <v>2.5066482499222626E-2</v>
      </c>
    </row>
    <row r="2164" spans="1:27" ht="14">
      <c r="A2164" s="86">
        <v>1</v>
      </c>
      <c r="B2164" s="86">
        <v>1</v>
      </c>
      <c r="C2164" s="63">
        <v>63</v>
      </c>
      <c r="D2164" s="63">
        <v>2163</v>
      </c>
      <c r="E2164" s="63" t="str">
        <f>VLOOKUP(CENSO[[#This Row],[NOME COMUM]],ESPECIES[],2,FALSE)</f>
        <v>Piptadenia suaveolens Miq.</v>
      </c>
      <c r="F2164" s="64" t="s">
        <v>22</v>
      </c>
      <c r="G2164" s="64">
        <v>204</v>
      </c>
      <c r="H2164" s="97">
        <f>CENSO[[#This Row],[CAP (cm)]]/PI()</f>
        <v>64.935216781493295</v>
      </c>
      <c r="I2164" s="64">
        <v>14</v>
      </c>
      <c r="J2164" s="96">
        <f>(PI()*(CENSO[[#This Row],[DAP (cm)]]^2))/40000</f>
        <v>0.33116960558561581</v>
      </c>
      <c r="K2164" s="96">
        <f>CENSO[[#This Row],[g (m²)]]*CENSO[[#This Row],[H (m)]]*0.7</f>
        <v>3.2454621347390344</v>
      </c>
      <c r="L2164" s="64">
        <v>2</v>
      </c>
      <c r="M2164" s="65">
        <v>366512.09999999899</v>
      </c>
      <c r="N2164" s="87">
        <v>9707465</v>
      </c>
      <c r="O2164" s="87" t="s">
        <v>1228</v>
      </c>
      <c r="P2164" s="87" t="str">
        <f>VLOOKUP(CENSO[[#This Row],[DAP (cm)]],CD[],2,TRUE)</f>
        <v>TORA</v>
      </c>
      <c r="Q2164" s="87" t="str">
        <f>VLOOKUP(CENSO[[#This Row],[DAP (cm)]],DD[],2,TRUE)</f>
        <v>60├ 70</v>
      </c>
      <c r="R2164" s="87" t="str" cm="1">
        <f t="array" ref="R2164">INDEX(_xlfn.TEXTSPLIT(CENSO[[#This Row],[NOME CIENTIFICO]]," "),1)</f>
        <v>Piptadenia</v>
      </c>
      <c r="S2164" s="98" t="s">
        <v>1004</v>
      </c>
      <c r="T2164" s="87">
        <f>_xlfn.MINIFS(CENSO[DAP (cm)],CENSO[NOME CIENTIFICO],CENSO[[#This Row],[NOME CIENTIFICO]])</f>
        <v>39.788735772973837</v>
      </c>
      <c r="U21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64" s="87" t="str">
        <f>IF(CENSO[[#This Row],[DAP (cm)]]&lt;CENSO[[#This Row],[DMCE (cm)]],"DAP &lt; DMCE","DAP ≥ DMCE")</f>
        <v>DAP ≥ DMCE</v>
      </c>
      <c r="W2164" s="87" t="str">
        <f>IF(CENSO[[#This Row],[DAP (cm)]]&gt;200, "Superior", "Inferior")</f>
        <v>Inferior</v>
      </c>
      <c r="X2164" s="87" t="str">
        <f>VLOOKUP(CENSO[[#This Row],[NOME COMUM]],ESPECIES[],4,FALSE)</f>
        <v>Não</v>
      </c>
      <c r="Y2164" s="87" t="str">
        <f>IF(IFERROR(VLOOKUP(CENSO[[#This Row],[NOME COMUM]],COMERCIAIS[],2, FALSE), "Não") &lt;&gt; "Não", "Sim", "Não")</f>
        <v>Sim</v>
      </c>
      <c r="Z2164" s="133">
        <f>CENSO[[#This Row],[g (m²)]]/SUM(AEEF[AEEF-UT])</f>
        <v>5.7942814289116363E-4</v>
      </c>
      <c r="AA2164" s="133">
        <f>CENSO[[#This Row],[v (m³)]]/SUM(AEEF[AEEF-UT])</f>
        <v>5.678395800333403E-3</v>
      </c>
    </row>
    <row r="2165" spans="1:27" ht="14">
      <c r="A2165" s="86">
        <v>1</v>
      </c>
      <c r="B2165" s="86">
        <v>1</v>
      </c>
      <c r="C2165" s="63">
        <v>63</v>
      </c>
      <c r="D2165" s="63">
        <v>2164</v>
      </c>
      <c r="E2165" s="63" t="str">
        <f>VLOOKUP(CENSO[[#This Row],[NOME COMUM]],ESPECIES[],2,FALSE)</f>
        <v>Couratari guianensis Aubl.</v>
      </c>
      <c r="F2165" s="64" t="s">
        <v>6</v>
      </c>
      <c r="G2165" s="64">
        <v>316</v>
      </c>
      <c r="H2165" s="97">
        <f>CENSO[[#This Row],[CAP (cm)]]/PI()</f>
        <v>100.58592403407786</v>
      </c>
      <c r="I2165" s="64">
        <v>24</v>
      </c>
      <c r="J2165" s="96">
        <f>(PI()*(CENSO[[#This Row],[DAP (cm)]]^2))/40000</f>
        <v>0.79462879986921531</v>
      </c>
      <c r="K2165" s="96">
        <f>CENSO[[#This Row],[g (m²)]]*CENSO[[#This Row],[H (m)]]*0.7</f>
        <v>13.349763837802817</v>
      </c>
      <c r="L2165" s="64">
        <v>1</v>
      </c>
      <c r="M2165" s="65">
        <v>366503.9</v>
      </c>
      <c r="N2165" s="87">
        <v>9707470.6999999899</v>
      </c>
      <c r="O2165" s="87" t="s">
        <v>1228</v>
      </c>
      <c r="P2165" s="87" t="str">
        <f>VLOOKUP(CENSO[[#This Row],[DAP (cm)]],CD[],2,TRUE)</f>
        <v>TORA</v>
      </c>
      <c r="Q2165" s="87" t="str">
        <f>VLOOKUP(CENSO[[#This Row],[DAP (cm)]],DD[],2,TRUE)</f>
        <v>100├ 110</v>
      </c>
      <c r="R2165" s="87" t="str" cm="1">
        <f t="array" ref="R2165">INDEX(_xlfn.TEXTSPLIT(CENSO[[#This Row],[NOME CIENTIFICO]]," "),1)</f>
        <v>Couratari</v>
      </c>
      <c r="S2165" s="98" t="s">
        <v>1004</v>
      </c>
      <c r="T2165" s="87">
        <f>_xlfn.MINIFS(CENSO[DAP (cm)],CENSO[NOME CIENTIFICO],CENSO[[#This Row],[NOME CIENTIFICO]])</f>
        <v>38.833806114422465</v>
      </c>
      <c r="U21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65" s="87" t="str">
        <f>IF(CENSO[[#This Row],[DAP (cm)]]&lt;CENSO[[#This Row],[DMCE (cm)]],"DAP &lt; DMCE","DAP ≥ DMCE")</f>
        <v>DAP ≥ DMCE</v>
      </c>
      <c r="W2165" s="87" t="str">
        <f>IF(CENSO[[#This Row],[DAP (cm)]]&gt;200, "Superior", "Inferior")</f>
        <v>Inferior</v>
      </c>
      <c r="X2165" s="87" t="str">
        <f>VLOOKUP(CENSO[[#This Row],[NOME COMUM]],ESPECIES[],4,FALSE)</f>
        <v>Não</v>
      </c>
      <c r="Y2165" s="87" t="str">
        <f>IF(IFERROR(VLOOKUP(CENSO[[#This Row],[NOME COMUM]],COMERCIAIS[],2, FALSE), "Não") &lt;&gt; "Não", "Sim", "Não")</f>
        <v>Sim</v>
      </c>
      <c r="Z2165" s="133">
        <f>CENSO[[#This Row],[g (m²)]]/SUM(AEEF[AEEF-UT])</f>
        <v>1.3903156631233193E-3</v>
      </c>
      <c r="AA2165" s="133">
        <f>CENSO[[#This Row],[v (m³)]]/SUM(AEEF[AEEF-UT])</f>
        <v>2.3357303140471766E-2</v>
      </c>
    </row>
    <row r="2166" spans="1:27" ht="14">
      <c r="A2166" s="86">
        <v>1</v>
      </c>
      <c r="B2166" s="86">
        <v>1</v>
      </c>
      <c r="C2166" s="63">
        <v>63</v>
      </c>
      <c r="D2166" s="63">
        <v>2165</v>
      </c>
      <c r="E2166" s="63" t="str">
        <f>VLOOKUP(CENSO[[#This Row],[NOME COMUM]],ESPECIES[],2,FALSE)</f>
        <v>Couratari guianensis Aubl.</v>
      </c>
      <c r="F2166" s="64" t="s">
        <v>6</v>
      </c>
      <c r="G2166" s="64">
        <v>150</v>
      </c>
      <c r="H2166" s="97">
        <f>CENSO[[#This Row],[CAP (cm)]]/PI()</f>
        <v>47.7464829275686</v>
      </c>
      <c r="I2166" s="64">
        <v>15</v>
      </c>
      <c r="J2166" s="96">
        <f>(PI()*(CENSO[[#This Row],[DAP (cm)]]^2))/40000</f>
        <v>0.17904931097838223</v>
      </c>
      <c r="K2166" s="96">
        <f>CENSO[[#This Row],[g (m²)]]*CENSO[[#This Row],[H (m)]]*0.7</f>
        <v>1.8800177652730132</v>
      </c>
      <c r="L2166" s="64">
        <v>1</v>
      </c>
      <c r="M2166" s="65">
        <v>366513.09999999899</v>
      </c>
      <c r="N2166" s="87">
        <v>9707482.5999999903</v>
      </c>
      <c r="O2166" s="98" t="s">
        <v>1225</v>
      </c>
      <c r="P2166" s="87" t="str">
        <f>VLOOKUP(CENSO[[#This Row],[DAP (cm)]],CD[],2,TRUE)</f>
        <v>TORETE</v>
      </c>
      <c r="Q2166" s="87" t="str">
        <f>VLOOKUP(CENSO[[#This Row],[DAP (cm)]],DD[],2,TRUE)</f>
        <v>40├ 50</v>
      </c>
      <c r="R2166" s="87" t="str" cm="1">
        <f t="array" ref="R2166">INDEX(_xlfn.TEXTSPLIT(CENSO[[#This Row],[NOME CIENTIFICO]]," "),1)</f>
        <v>Couratari</v>
      </c>
      <c r="S2166" s="98" t="s">
        <v>1004</v>
      </c>
      <c r="T2166" s="87">
        <f>_xlfn.MINIFS(CENSO[DAP (cm)],CENSO[NOME CIENTIFICO],CENSO[[#This Row],[NOME CIENTIFICO]])</f>
        <v>38.833806114422465</v>
      </c>
      <c r="U21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66" s="87" t="str">
        <f>IF(CENSO[[#This Row],[DAP (cm)]]&lt;CENSO[[#This Row],[DMCE (cm)]],"DAP &lt; DMCE","DAP ≥ DMCE")</f>
        <v>DAP &lt; DMCE</v>
      </c>
      <c r="W2166" s="87" t="str">
        <f>IF(CENSO[[#This Row],[DAP (cm)]]&gt;200, "Superior", "Inferior")</f>
        <v>Inferior</v>
      </c>
      <c r="X2166" s="87" t="str">
        <f>VLOOKUP(CENSO[[#This Row],[NOME COMUM]],ESPECIES[],4,FALSE)</f>
        <v>Não</v>
      </c>
      <c r="Y2166" s="87" t="str">
        <f>IF(IFERROR(VLOOKUP(CENSO[[#This Row],[NOME COMUM]],COMERCIAIS[],2, FALSE), "Não") &lt;&gt; "Não", "Sim", "Não")</f>
        <v>Sim</v>
      </c>
      <c r="Z2166" s="133">
        <f>CENSO[[#This Row],[g (m²)]]/SUM(AEEF[AEEF-UT])</f>
        <v>3.1327213607870003E-4</v>
      </c>
      <c r="AA2166" s="133">
        <f>CENSO[[#This Row],[v (m³)]]/SUM(AEEF[AEEF-UT])</f>
        <v>3.28935742882635E-3</v>
      </c>
    </row>
    <row r="2167" spans="1:27" ht="14">
      <c r="A2167" s="86">
        <v>1</v>
      </c>
      <c r="B2167" s="86">
        <v>1</v>
      </c>
      <c r="C2167" s="63">
        <v>63</v>
      </c>
      <c r="D2167" s="63">
        <v>2166</v>
      </c>
      <c r="E2167" s="63" t="str">
        <f>VLOOKUP(CENSO[[#This Row],[NOME COMUM]],ESPECIES[],2,FALSE)</f>
        <v>Lecythis pisonis Cambess.</v>
      </c>
      <c r="F2167" s="64" t="s">
        <v>9</v>
      </c>
      <c r="G2167" s="64">
        <v>225</v>
      </c>
      <c r="H2167" s="97">
        <f>CENSO[[#This Row],[CAP (cm)]]/PI()</f>
        <v>71.619724391352904</v>
      </c>
      <c r="I2167" s="64">
        <v>20</v>
      </c>
      <c r="J2167" s="96">
        <f>(PI()*(CENSO[[#This Row],[DAP (cm)]]^2))/40000</f>
        <v>0.4028609497013601</v>
      </c>
      <c r="K2167" s="96">
        <f>CENSO[[#This Row],[g (m²)]]*CENSO[[#This Row],[H (m)]]*0.7</f>
        <v>5.6400532958190412</v>
      </c>
      <c r="L2167" s="64">
        <v>1</v>
      </c>
      <c r="M2167" s="65">
        <v>366522.799999999</v>
      </c>
      <c r="N2167" s="87">
        <v>9707503.5</v>
      </c>
      <c r="O2167" s="87" t="s">
        <v>1228</v>
      </c>
      <c r="P2167" s="87" t="str">
        <f>VLOOKUP(CENSO[[#This Row],[DAP (cm)]],CD[],2,TRUE)</f>
        <v>TORA</v>
      </c>
      <c r="Q2167" s="87" t="str">
        <f>VLOOKUP(CENSO[[#This Row],[DAP (cm)]],DD[],2,TRUE)</f>
        <v>70├ 80</v>
      </c>
      <c r="R2167" s="87" t="str" cm="1">
        <f t="array" ref="R2167">INDEX(_xlfn.TEXTSPLIT(CENSO[[#This Row],[NOME CIENTIFICO]]," "),1)</f>
        <v>Lecythis</v>
      </c>
      <c r="S2167" s="98" t="s">
        <v>1004</v>
      </c>
      <c r="T2167" s="87">
        <f>_xlfn.MINIFS(CENSO[DAP (cm)],CENSO[NOME CIENTIFICO],CENSO[[#This Row],[NOME CIENTIFICO]])</f>
        <v>40.743665431525208</v>
      </c>
      <c r="U21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2167" s="87" t="str">
        <f>IF(CENSO[[#This Row],[DAP (cm)]]&lt;CENSO[[#This Row],[DMCE (cm)]],"DAP &lt; DMCE","DAP ≥ DMCE")</f>
        <v>DAP ≥ DMCE</v>
      </c>
      <c r="W2167" s="87" t="str">
        <f>IF(CENSO[[#This Row],[DAP (cm)]]&gt;200, "Superior", "Inferior")</f>
        <v>Inferior</v>
      </c>
      <c r="X2167" s="87" t="str">
        <f>VLOOKUP(CENSO[[#This Row],[NOME COMUM]],ESPECIES[],4,FALSE)</f>
        <v>Não</v>
      </c>
      <c r="Y2167" s="87" t="str">
        <f>IF(IFERROR(VLOOKUP(CENSO[[#This Row],[NOME COMUM]],COMERCIAIS[],2, FALSE), "Não") &lt;&gt; "Não", "Sim", "Não")</f>
        <v>Sim</v>
      </c>
      <c r="Z2167" s="133">
        <f>CENSO[[#This Row],[g (m²)]]/SUM(AEEF[AEEF-UT])</f>
        <v>7.0486230617707523E-4</v>
      </c>
      <c r="AA2167" s="133">
        <f>CENSO[[#This Row],[v (m³)]]/SUM(AEEF[AEEF-UT])</f>
        <v>9.8680722864790526E-3</v>
      </c>
    </row>
    <row r="2168" spans="1:27" ht="14">
      <c r="A2168" s="86">
        <v>1</v>
      </c>
      <c r="B2168" s="86">
        <v>1</v>
      </c>
      <c r="C2168" s="63">
        <v>63</v>
      </c>
      <c r="D2168" s="63">
        <v>2167</v>
      </c>
      <c r="E2168" s="63" t="str">
        <f>VLOOKUP(CENSO[[#This Row],[NOME COMUM]],ESPECIES[],2,FALSE)</f>
        <v>Ocotea cymbarum Kunth</v>
      </c>
      <c r="F2168" s="64" t="s">
        <v>11</v>
      </c>
      <c r="G2168" s="64">
        <v>274</v>
      </c>
      <c r="H2168" s="97">
        <f>CENSO[[#This Row],[CAP (cm)]]/PI()</f>
        <v>87.216908814358646</v>
      </c>
      <c r="I2168" s="64">
        <v>15</v>
      </c>
      <c r="J2168" s="96">
        <f>(PI()*(CENSO[[#This Row],[DAP (cm)]]^2))/40000</f>
        <v>0.59743582537835671</v>
      </c>
      <c r="K2168" s="96">
        <f>CENSO[[#This Row],[g (m²)]]*CENSO[[#This Row],[H (m)]]*0.7</f>
        <v>6.2730761664727455</v>
      </c>
      <c r="L2168" s="64">
        <v>1</v>
      </c>
      <c r="M2168" s="65">
        <v>366430.2</v>
      </c>
      <c r="N2168" s="87">
        <v>9707538.8000000007</v>
      </c>
      <c r="O2168" s="87" t="s">
        <v>1228</v>
      </c>
      <c r="P2168" s="87" t="str">
        <f>VLOOKUP(CENSO[[#This Row],[DAP (cm)]],CD[],2,TRUE)</f>
        <v>TORA</v>
      </c>
      <c r="Q2168" s="87" t="str">
        <f>VLOOKUP(CENSO[[#This Row],[DAP (cm)]],DD[],2,TRUE)</f>
        <v>80├ 90</v>
      </c>
      <c r="R2168" s="87" t="str" cm="1">
        <f t="array" ref="R2168">INDEX(_xlfn.TEXTSPLIT(CENSO[[#This Row],[NOME CIENTIFICO]]," "),1)</f>
        <v>Ocotea</v>
      </c>
      <c r="S2168" s="98" t="s">
        <v>1004</v>
      </c>
      <c r="T2168" s="87">
        <f>_xlfn.MINIFS(CENSO[DAP (cm)],CENSO[NOME CIENTIFICO],CENSO[[#This Row],[NOME CIENTIFICO]])</f>
        <v>39.470425886790046</v>
      </c>
      <c r="U21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68" s="87" t="str">
        <f>IF(CENSO[[#This Row],[DAP (cm)]]&lt;CENSO[[#This Row],[DMCE (cm)]],"DAP &lt; DMCE","DAP ≥ DMCE")</f>
        <v>DAP ≥ DMCE</v>
      </c>
      <c r="W2168" s="87" t="str">
        <f>IF(CENSO[[#This Row],[DAP (cm)]]&gt;200, "Superior", "Inferior")</f>
        <v>Inferior</v>
      </c>
      <c r="X2168" s="87" t="str">
        <f>VLOOKUP(CENSO[[#This Row],[NOME COMUM]],ESPECIES[],4,FALSE)</f>
        <v>Não</v>
      </c>
      <c r="Y2168" s="87" t="str">
        <f>IF(IFERROR(VLOOKUP(CENSO[[#This Row],[NOME COMUM]],COMERCIAIS[],2, FALSE), "Não") &lt;&gt; "Não", "Sim", "Não")</f>
        <v>Sim</v>
      </c>
      <c r="Z2168" s="133">
        <f>CENSO[[#This Row],[g (m²)]]/SUM(AEEF[AEEF-UT])</f>
        <v>1.0452986172553105E-3</v>
      </c>
      <c r="AA2168" s="133">
        <f>CENSO[[#This Row],[v (m³)]]/SUM(AEEF[AEEF-UT])</f>
        <v>1.0975635481180759E-2</v>
      </c>
    </row>
    <row r="2169" spans="1:27" ht="14">
      <c r="A2169" s="86">
        <v>1</v>
      </c>
      <c r="B2169" s="86">
        <v>1</v>
      </c>
      <c r="C2169" s="63">
        <v>63</v>
      </c>
      <c r="D2169" s="63">
        <v>2168</v>
      </c>
      <c r="E2169" s="63" t="str">
        <f>VLOOKUP(CENSO[[#This Row],[NOME COMUM]],ESPECIES[],2,FALSE)</f>
        <v>Tachigali myrmecophila Ducke</v>
      </c>
      <c r="F2169" s="64" t="s">
        <v>14</v>
      </c>
      <c r="G2169" s="64">
        <v>388</v>
      </c>
      <c r="H2169" s="97">
        <f>CENSO[[#This Row],[CAP (cm)]]/PI()</f>
        <v>123.50423583931078</v>
      </c>
      <c r="I2169" s="64">
        <v>18</v>
      </c>
      <c r="J2169" s="96">
        <f>(PI()*(CENSO[[#This Row],[DAP (cm)]]^2))/40000</f>
        <v>1.1979910876413145</v>
      </c>
      <c r="K2169" s="96">
        <f>CENSO[[#This Row],[g (m²)]]*CENSO[[#This Row],[H (m)]]*0.7</f>
        <v>15.094687704280561</v>
      </c>
      <c r="L2169" s="64">
        <v>1</v>
      </c>
      <c r="M2169" s="65">
        <v>366385.59999999899</v>
      </c>
      <c r="N2169" s="87">
        <v>9707575.8000000007</v>
      </c>
      <c r="O2169" s="87" t="s">
        <v>1228</v>
      </c>
      <c r="P2169" s="87" t="str">
        <f>VLOOKUP(CENSO[[#This Row],[DAP (cm)]],CD[],2,TRUE)</f>
        <v>TORA</v>
      </c>
      <c r="Q2169" s="87" t="str">
        <f>VLOOKUP(CENSO[[#This Row],[DAP (cm)]],DD[],2,TRUE)</f>
        <v>120├ 130</v>
      </c>
      <c r="R2169" s="87" t="str" cm="1">
        <f t="array" ref="R2169">INDEX(_xlfn.TEXTSPLIT(CENSO[[#This Row],[NOME CIENTIFICO]]," "),1)</f>
        <v>Tachigali</v>
      </c>
      <c r="S2169" s="98" t="s">
        <v>1004</v>
      </c>
      <c r="T2169" s="87">
        <f>_xlfn.MINIFS(CENSO[DAP (cm)],CENSO[NOME CIENTIFICO],CENSO[[#This Row],[NOME CIENTIFICO]])</f>
        <v>39.152116000606256</v>
      </c>
      <c r="U21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69" s="87" t="str">
        <f>IF(CENSO[[#This Row],[DAP (cm)]]&lt;CENSO[[#This Row],[DMCE (cm)]],"DAP &lt; DMCE","DAP ≥ DMCE")</f>
        <v>DAP ≥ DMCE</v>
      </c>
      <c r="W2169" s="87" t="str">
        <f>IF(CENSO[[#This Row],[DAP (cm)]]&gt;200, "Superior", "Inferior")</f>
        <v>Inferior</v>
      </c>
      <c r="X2169" s="87" t="str">
        <f>VLOOKUP(CENSO[[#This Row],[NOME COMUM]],ESPECIES[],4,FALSE)</f>
        <v>Não</v>
      </c>
      <c r="Y2169" s="87" t="str">
        <f>IF(IFERROR(VLOOKUP(CENSO[[#This Row],[NOME COMUM]],COMERCIAIS[],2, FALSE), "Não") &lt;&gt; "Não", "Sim", "Não")</f>
        <v>Sim</v>
      </c>
      <c r="Z2169" s="133">
        <f>CENSO[[#This Row],[g (m²)]]/SUM(AEEF[AEEF-UT])</f>
        <v>2.096055131281414E-3</v>
      </c>
      <c r="AA2169" s="133">
        <f>CENSO[[#This Row],[v (m³)]]/SUM(AEEF[AEEF-UT])</f>
        <v>2.6410294654145818E-2</v>
      </c>
    </row>
    <row r="2170" spans="1:27" ht="14">
      <c r="A2170" s="86">
        <v>1</v>
      </c>
      <c r="B2170" s="86">
        <v>1</v>
      </c>
      <c r="C2170" s="63">
        <v>63</v>
      </c>
      <c r="D2170" s="63">
        <v>2169</v>
      </c>
      <c r="E2170" s="63" t="str">
        <f>VLOOKUP(CENSO[[#This Row],[NOME COMUM]],ESPECIES[],2,FALSE)</f>
        <v>Parkia pendula (Willd.) Benth. ex Walp.</v>
      </c>
      <c r="F2170" s="64" t="s">
        <v>24</v>
      </c>
      <c r="G2170" s="64">
        <v>243</v>
      </c>
      <c r="H2170" s="97">
        <f>CENSO[[#This Row],[CAP (cm)]]/PI()</f>
        <v>77.349302342661133</v>
      </c>
      <c r="I2170" s="64">
        <v>19</v>
      </c>
      <c r="J2170" s="96">
        <f>(PI()*(CENSO[[#This Row],[DAP (cm)]]^2))/40000</f>
        <v>0.46989701173166643</v>
      </c>
      <c r="K2170" s="96">
        <f>CENSO[[#This Row],[g (m²)]]*CENSO[[#This Row],[H (m)]]*0.7</f>
        <v>6.2496302560311632</v>
      </c>
      <c r="L2170" s="64">
        <v>1</v>
      </c>
      <c r="M2170" s="65">
        <v>366368.5</v>
      </c>
      <c r="N2170" s="87">
        <v>9707593.5</v>
      </c>
      <c r="O2170" s="87" t="s">
        <v>1228</v>
      </c>
      <c r="P2170" s="87" t="str">
        <f>VLOOKUP(CENSO[[#This Row],[DAP (cm)]],CD[],2,TRUE)</f>
        <v>TORA</v>
      </c>
      <c r="Q2170" s="87" t="str">
        <f>VLOOKUP(CENSO[[#This Row],[DAP (cm)]],DD[],2,TRUE)</f>
        <v>70├ 80</v>
      </c>
      <c r="R2170" s="87" t="str" cm="1">
        <f t="array" ref="R2170">INDEX(_xlfn.TEXTSPLIT(CENSO[[#This Row],[NOME CIENTIFICO]]," "),1)</f>
        <v>Parkia</v>
      </c>
      <c r="S2170" s="98" t="s">
        <v>1004</v>
      </c>
      <c r="T2170" s="87">
        <f>_xlfn.MINIFS(CENSO[DAP (cm)],CENSO[NOME CIENTIFICO],CENSO[[#This Row],[NOME CIENTIFICO]])</f>
        <v>40.107045659157627</v>
      </c>
      <c r="U21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170" s="87" t="str">
        <f>IF(CENSO[[#This Row],[DAP (cm)]]&lt;CENSO[[#This Row],[DMCE (cm)]],"DAP &lt; DMCE","DAP ≥ DMCE")</f>
        <v>DAP ≥ DMCE</v>
      </c>
      <c r="W2170" s="87" t="str">
        <f>IF(CENSO[[#This Row],[DAP (cm)]]&gt;200, "Superior", "Inferior")</f>
        <v>Inferior</v>
      </c>
      <c r="X2170" s="87" t="str">
        <f>VLOOKUP(CENSO[[#This Row],[NOME COMUM]],ESPECIES[],4,FALSE)</f>
        <v>Não</v>
      </c>
      <c r="Y2170" s="87" t="str">
        <f>IF(IFERROR(VLOOKUP(CENSO[[#This Row],[NOME COMUM]],COMERCIAIS[],2, FALSE), "Não") &lt;&gt; "Não", "Sim", "Não")</f>
        <v>Sim</v>
      </c>
      <c r="Z2170" s="133">
        <f>CENSO[[#This Row],[g (m²)]]/SUM(AEEF[AEEF-UT])</f>
        <v>8.2215139392494054E-4</v>
      </c>
      <c r="AA2170" s="133">
        <f>CENSO[[#This Row],[v (m³)]]/SUM(AEEF[AEEF-UT])</f>
        <v>1.0934613539201709E-2</v>
      </c>
    </row>
    <row r="2171" spans="1:27" ht="14">
      <c r="A2171" s="86">
        <v>1</v>
      </c>
      <c r="B2171" s="86">
        <v>1</v>
      </c>
      <c r="C2171" s="63">
        <v>63</v>
      </c>
      <c r="D2171" s="63">
        <v>2170</v>
      </c>
      <c r="E2171" s="63" t="str">
        <f>VLOOKUP(CENSO[[#This Row],[NOME COMUM]],ESPECIES[],2,FALSE)</f>
        <v>Piptadenia suaveolens Miq.</v>
      </c>
      <c r="F2171" s="64" t="s">
        <v>22</v>
      </c>
      <c r="G2171" s="64">
        <v>203</v>
      </c>
      <c r="H2171" s="97">
        <f>CENSO[[#This Row],[CAP (cm)]]/PI()</f>
        <v>64.616906895309512</v>
      </c>
      <c r="I2171" s="64">
        <v>14</v>
      </c>
      <c r="J2171" s="96">
        <f>(PI()*(CENSO[[#This Row],[DAP (cm)]]^2))/40000</f>
        <v>0.32793080249369577</v>
      </c>
      <c r="K2171" s="96">
        <f>CENSO[[#This Row],[g (m²)]]*CENSO[[#This Row],[H (m)]]*0.7</f>
        <v>3.2137218644382184</v>
      </c>
      <c r="L2171" s="64">
        <v>2</v>
      </c>
      <c r="M2171" s="65">
        <v>365943.2</v>
      </c>
      <c r="N2171" s="87">
        <v>9707982.4000000004</v>
      </c>
      <c r="O2171" s="87" t="s">
        <v>1228</v>
      </c>
      <c r="P2171" s="87" t="str">
        <f>VLOOKUP(CENSO[[#This Row],[DAP (cm)]],CD[],2,TRUE)</f>
        <v>TORA</v>
      </c>
      <c r="Q2171" s="87" t="str">
        <f>VLOOKUP(CENSO[[#This Row],[DAP (cm)]],DD[],2,TRUE)</f>
        <v>60├ 70</v>
      </c>
      <c r="R2171" s="87" t="str" cm="1">
        <f t="array" ref="R2171">INDEX(_xlfn.TEXTSPLIT(CENSO[[#This Row],[NOME CIENTIFICO]]," "),1)</f>
        <v>Piptadenia</v>
      </c>
      <c r="S2171" s="98" t="s">
        <v>1004</v>
      </c>
      <c r="T2171" s="87">
        <f>_xlfn.MINIFS(CENSO[DAP (cm)],CENSO[NOME CIENTIFICO],CENSO[[#This Row],[NOME CIENTIFICO]])</f>
        <v>39.788735772973837</v>
      </c>
      <c r="U21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71" s="87" t="str">
        <f>IF(CENSO[[#This Row],[DAP (cm)]]&lt;CENSO[[#This Row],[DMCE (cm)]],"DAP &lt; DMCE","DAP ≥ DMCE")</f>
        <v>DAP ≥ DMCE</v>
      </c>
      <c r="W2171" s="87" t="str">
        <f>IF(CENSO[[#This Row],[DAP (cm)]]&gt;200, "Superior", "Inferior")</f>
        <v>Inferior</v>
      </c>
      <c r="X2171" s="87" t="str">
        <f>VLOOKUP(CENSO[[#This Row],[NOME COMUM]],ESPECIES[],4,FALSE)</f>
        <v>Não</v>
      </c>
      <c r="Y2171" s="87" t="str">
        <f>IF(IFERROR(VLOOKUP(CENSO[[#This Row],[NOME COMUM]],COMERCIAIS[],2, FALSE), "Não") &lt;&gt; "Não", "Sim", "Não")</f>
        <v>Sim</v>
      </c>
      <c r="Z2171" s="133">
        <f>CENSO[[#This Row],[g (m²)]]/SUM(AEEF[AEEF-UT])</f>
        <v>5.7376139802965123E-4</v>
      </c>
      <c r="AA2171" s="133">
        <f>CENSO[[#This Row],[v (m³)]]/SUM(AEEF[AEEF-UT])</f>
        <v>5.6228617006905818E-3</v>
      </c>
    </row>
    <row r="2172" spans="1:27" ht="14">
      <c r="A2172" s="86">
        <v>1</v>
      </c>
      <c r="B2172" s="86">
        <v>1</v>
      </c>
      <c r="C2172" s="63">
        <v>63</v>
      </c>
      <c r="D2172" s="63">
        <v>2171</v>
      </c>
      <c r="E2172" s="63" t="str">
        <f>VLOOKUP(CENSO[[#This Row],[NOME COMUM]],ESPECIES[],2,FALSE)</f>
        <v>Cedrelinga catenaeformis Ducke</v>
      </c>
      <c r="F2172" s="64" t="s">
        <v>71</v>
      </c>
      <c r="G2172" s="64">
        <v>424</v>
      </c>
      <c r="H2172" s="97">
        <f>CENSO[[#This Row],[CAP (cm)]]/PI()</f>
        <v>134.96339174192724</v>
      </c>
      <c r="I2172" s="64">
        <v>24</v>
      </c>
      <c r="J2172" s="96">
        <f>(PI()*(CENSO[[#This Row],[DAP (cm)]]^2))/40000</f>
        <v>1.4306119524644285</v>
      </c>
      <c r="K2172" s="96">
        <f>CENSO[[#This Row],[g (m²)]]*CENSO[[#This Row],[H (m)]]*0.7</f>
        <v>24.034280801402399</v>
      </c>
      <c r="L2172" s="64">
        <v>1</v>
      </c>
      <c r="M2172" s="65">
        <v>365935.7</v>
      </c>
      <c r="N2172" s="87">
        <v>9707989.0999999903</v>
      </c>
      <c r="O2172" s="87" t="s">
        <v>1228</v>
      </c>
      <c r="P2172" s="87" t="str">
        <f>VLOOKUP(CENSO[[#This Row],[DAP (cm)]],CD[],2,TRUE)</f>
        <v>TORA</v>
      </c>
      <c r="Q2172" s="87" t="str">
        <f>VLOOKUP(CENSO[[#This Row],[DAP (cm)]],DD[],2,TRUE)</f>
        <v>130├ 140</v>
      </c>
      <c r="R2172" s="87" t="str" cm="1">
        <f t="array" ref="R2172">INDEX(_xlfn.TEXTSPLIT(CENSO[[#This Row],[NOME CIENTIFICO]]," "),1)</f>
        <v>Cedrelinga</v>
      </c>
      <c r="S2172" s="98" t="s">
        <v>1004</v>
      </c>
      <c r="T2172" s="87">
        <f>_xlfn.MINIFS(CENSO[DAP (cm)],CENSO[NOME CIENTIFICO],CENSO[[#This Row],[NOME CIENTIFICO]])</f>
        <v>38.515496228238675</v>
      </c>
      <c r="U21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72" s="87" t="str">
        <f>IF(CENSO[[#This Row],[DAP (cm)]]&lt;CENSO[[#This Row],[DMCE (cm)]],"DAP &lt; DMCE","DAP ≥ DMCE")</f>
        <v>DAP ≥ DMCE</v>
      </c>
      <c r="W2172" s="87" t="str">
        <f>IF(CENSO[[#This Row],[DAP (cm)]]&gt;200, "Superior", "Inferior")</f>
        <v>Inferior</v>
      </c>
      <c r="X2172" s="87" t="str">
        <f>VLOOKUP(CENSO[[#This Row],[NOME COMUM]],ESPECIES[],4,FALSE)</f>
        <v>Não</v>
      </c>
      <c r="Y2172" s="87" t="str">
        <f>IF(IFERROR(VLOOKUP(CENSO[[#This Row],[NOME COMUM]],COMERCIAIS[],2, FALSE), "Não") &lt;&gt; "Não", "Sim", "Não")</f>
        <v>Sim</v>
      </c>
      <c r="Z2172" s="133">
        <f>CENSO[[#This Row],[g (m²)]]/SUM(AEEF[AEEF-UT])</f>
        <v>2.503058290474861E-3</v>
      </c>
      <c r="AA2172" s="133">
        <f>CENSO[[#This Row],[v (m³)]]/SUM(AEEF[AEEF-UT])</f>
        <v>4.2051379279977666E-2</v>
      </c>
    </row>
    <row r="2173" spans="1:27" ht="14">
      <c r="A2173" s="86">
        <v>1</v>
      </c>
      <c r="B2173" s="86">
        <v>1</v>
      </c>
      <c r="C2173" s="63">
        <v>63</v>
      </c>
      <c r="D2173" s="63">
        <v>2172</v>
      </c>
      <c r="E2173" s="63" t="str">
        <f>VLOOKUP(CENSO[[#This Row],[NOME COMUM]],ESPECIES[],2,FALSE)</f>
        <v>Platymiscium duckei Huber</v>
      </c>
      <c r="F2173" s="64" t="s">
        <v>42</v>
      </c>
      <c r="G2173" s="64">
        <v>236</v>
      </c>
      <c r="H2173" s="97">
        <f>CENSO[[#This Row],[CAP (cm)]]/PI()</f>
        <v>75.121133139374606</v>
      </c>
      <c r="I2173" s="64">
        <v>20</v>
      </c>
      <c r="J2173" s="96">
        <f>(PI()*(CENSO[[#This Row],[DAP (cm)]]^2))/40000</f>
        <v>0.44321468552231019</v>
      </c>
      <c r="K2173" s="96">
        <f>CENSO[[#This Row],[g (m²)]]*CENSO[[#This Row],[H (m)]]*0.7</f>
        <v>6.2050055973123417</v>
      </c>
      <c r="L2173" s="64">
        <v>1</v>
      </c>
      <c r="M2173" s="65">
        <v>365940.59999999899</v>
      </c>
      <c r="N2173" s="87">
        <v>9707995.5</v>
      </c>
      <c r="O2173" s="87" t="s">
        <v>1227</v>
      </c>
      <c r="P2173" s="87" t="str">
        <f>VLOOKUP(CENSO[[#This Row],[DAP (cm)]],CD[],2,TRUE)</f>
        <v>TORA</v>
      </c>
      <c r="Q2173" s="87" t="str">
        <f>VLOOKUP(CENSO[[#This Row],[DAP (cm)]],DD[],2,TRUE)</f>
        <v>70├ 80</v>
      </c>
      <c r="R2173" s="87" t="str" cm="1">
        <f t="array" ref="R2173">INDEX(_xlfn.TEXTSPLIT(CENSO[[#This Row],[NOME CIENTIFICO]]," "),1)</f>
        <v>Platymiscium</v>
      </c>
      <c r="S2173" s="98" t="s">
        <v>1004</v>
      </c>
      <c r="T2173" s="87">
        <f>_xlfn.MINIFS(CENSO[DAP (cm)],CENSO[NOME CIENTIFICO],CENSO[[#This Row],[NOME CIENTIFICO]])</f>
        <v>43.608454407179323</v>
      </c>
      <c r="U21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53.608454407179323</v>
      </c>
      <c r="V2173" s="87" t="str">
        <f>IF(CENSO[[#This Row],[DAP (cm)]]&lt;CENSO[[#This Row],[DMCE (cm)]],"DAP &lt; DMCE","DAP ≥ DMCE")</f>
        <v>DAP ≥ DMCE</v>
      </c>
      <c r="W2173" s="87" t="str">
        <f>IF(CENSO[[#This Row],[DAP (cm)]]&gt;200, "Superior", "Inferior")</f>
        <v>Inferior</v>
      </c>
      <c r="X2173" s="87" t="str">
        <f>VLOOKUP(CENSO[[#This Row],[NOME COMUM]],ESPECIES[],4,FALSE)</f>
        <v>Não</v>
      </c>
      <c r="Y2173" s="87" t="str">
        <f>IF(IFERROR(VLOOKUP(CENSO[[#This Row],[NOME COMUM]],COMERCIAIS[],2, FALSE), "Não") &lt;&gt; "Não", "Sim", "Não")</f>
        <v>Não</v>
      </c>
      <c r="Z2173" s="133">
        <f>CENSO[[#This Row],[g (m²)]]/SUM(AEEF[AEEF-UT])</f>
        <v>7.7546688404619025E-4</v>
      </c>
      <c r="AA2173" s="133">
        <f>CENSO[[#This Row],[v (m³)]]/SUM(AEEF[AEEF-UT])</f>
        <v>1.0856536376646662E-2</v>
      </c>
    </row>
    <row r="2174" spans="1:27" ht="14">
      <c r="A2174" s="86">
        <v>1</v>
      </c>
      <c r="B2174" s="86">
        <v>1</v>
      </c>
      <c r="C2174" s="63">
        <v>63</v>
      </c>
      <c r="D2174" s="63">
        <v>2173</v>
      </c>
      <c r="E2174" s="63" t="str">
        <f>VLOOKUP(CENSO[[#This Row],[NOME COMUM]],ESPECIES[],2,FALSE)</f>
        <v>Cedrelinga catenaeformis Ducke</v>
      </c>
      <c r="F2174" s="64" t="s">
        <v>71</v>
      </c>
      <c r="G2174" s="64">
        <v>217</v>
      </c>
      <c r="H2174" s="97">
        <f>CENSO[[#This Row],[CAP (cm)]]/PI()</f>
        <v>69.073245301882579</v>
      </c>
      <c r="I2174" s="64">
        <v>20</v>
      </c>
      <c r="J2174" s="96">
        <f>(PI()*(CENSO[[#This Row],[DAP (cm)]]^2))/40000</f>
        <v>0.37472235576271301</v>
      </c>
      <c r="K2174" s="96">
        <f>CENSO[[#This Row],[g (m²)]]*CENSO[[#This Row],[H (m)]]*0.7</f>
        <v>5.2461129806779816</v>
      </c>
      <c r="L2174" s="64">
        <v>1</v>
      </c>
      <c r="M2174" s="65">
        <v>365950.299999999</v>
      </c>
      <c r="N2174" s="87">
        <v>9708004.1999999899</v>
      </c>
      <c r="O2174" s="87" t="s">
        <v>1228</v>
      </c>
      <c r="P2174" s="87" t="str">
        <f>VLOOKUP(CENSO[[#This Row],[DAP (cm)]],CD[],2,TRUE)</f>
        <v>TORA</v>
      </c>
      <c r="Q2174" s="87" t="str">
        <f>VLOOKUP(CENSO[[#This Row],[DAP (cm)]],DD[],2,TRUE)</f>
        <v>60├ 70</v>
      </c>
      <c r="R2174" s="87" t="str" cm="1">
        <f t="array" ref="R2174">INDEX(_xlfn.TEXTSPLIT(CENSO[[#This Row],[NOME CIENTIFICO]]," "),1)</f>
        <v>Cedrelinga</v>
      </c>
      <c r="S2174" s="98" t="s">
        <v>1004</v>
      </c>
      <c r="T2174" s="87">
        <f>_xlfn.MINIFS(CENSO[DAP (cm)],CENSO[NOME CIENTIFICO],CENSO[[#This Row],[NOME CIENTIFICO]])</f>
        <v>38.515496228238675</v>
      </c>
      <c r="U21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74" s="87" t="str">
        <f>IF(CENSO[[#This Row],[DAP (cm)]]&lt;CENSO[[#This Row],[DMCE (cm)]],"DAP &lt; DMCE","DAP ≥ DMCE")</f>
        <v>DAP ≥ DMCE</v>
      </c>
      <c r="W2174" s="87" t="str">
        <f>IF(CENSO[[#This Row],[DAP (cm)]]&gt;200, "Superior", "Inferior")</f>
        <v>Inferior</v>
      </c>
      <c r="X2174" s="87" t="str">
        <f>VLOOKUP(CENSO[[#This Row],[NOME COMUM]],ESPECIES[],4,FALSE)</f>
        <v>Não</v>
      </c>
      <c r="Y2174" s="87" t="str">
        <f>IF(IFERROR(VLOOKUP(CENSO[[#This Row],[NOME COMUM]],COMERCIAIS[],2, FALSE), "Não") &lt;&gt; "Não", "Sim", "Não")</f>
        <v>Sim</v>
      </c>
      <c r="Z2174" s="133">
        <f>CENSO[[#This Row],[g (m²)]]/SUM(AEEF[AEEF-UT])</f>
        <v>6.5562984959155154E-4</v>
      </c>
      <c r="AA2174" s="133">
        <f>CENSO[[#This Row],[v (m³)]]/SUM(AEEF[AEEF-UT])</f>
        <v>9.1788178942817204E-3</v>
      </c>
    </row>
    <row r="2175" spans="1:27" ht="14">
      <c r="A2175" s="86">
        <v>1</v>
      </c>
      <c r="B2175" s="86">
        <v>1</v>
      </c>
      <c r="C2175" s="63">
        <v>63</v>
      </c>
      <c r="D2175" s="63">
        <v>2174</v>
      </c>
      <c r="E2175" s="63" t="str">
        <f>VLOOKUP(CENSO[[#This Row],[NOME COMUM]],ESPECIES[],2,FALSE)</f>
        <v>Parkia multijuga Benth.</v>
      </c>
      <c r="F2175" s="64" t="s">
        <v>75</v>
      </c>
      <c r="G2175" s="64">
        <v>170</v>
      </c>
      <c r="H2175" s="97">
        <f>CENSO[[#This Row],[CAP (cm)]]/PI()</f>
        <v>54.112680651244418</v>
      </c>
      <c r="I2175" s="64">
        <v>18</v>
      </c>
      <c r="J2175" s="96">
        <f>(PI()*(CENSO[[#This Row],[DAP (cm)]]^2))/40000</f>
        <v>0.2299788927677888</v>
      </c>
      <c r="K2175" s="96">
        <f>CENSO[[#This Row],[g (m²)]]*CENSO[[#This Row],[H (m)]]*0.7</f>
        <v>2.8977340488741388</v>
      </c>
      <c r="L2175" s="64">
        <v>1</v>
      </c>
      <c r="M2175" s="65">
        <v>365951.59999999899</v>
      </c>
      <c r="N2175" s="87">
        <v>9708005.8000000007</v>
      </c>
      <c r="O2175" s="87" t="s">
        <v>1227</v>
      </c>
      <c r="P2175" s="87" t="str">
        <f>VLOOKUP(CENSO[[#This Row],[DAP (cm)]],CD[],2,TRUE)</f>
        <v>TORA</v>
      </c>
      <c r="Q2175" s="87" t="str">
        <f>VLOOKUP(CENSO[[#This Row],[DAP (cm)]],DD[],2,TRUE)</f>
        <v>50├ 60</v>
      </c>
      <c r="R2175" s="87" t="str" cm="1">
        <f t="array" ref="R2175">INDEX(_xlfn.TEXTSPLIT(CENSO[[#This Row],[NOME CIENTIFICO]]," "),1)</f>
        <v>Parkia</v>
      </c>
      <c r="S2175" s="98" t="s">
        <v>1004</v>
      </c>
      <c r="T2175" s="87">
        <f>_xlfn.MINIFS(CENSO[DAP (cm)],CENSO[NOME CIENTIFICO],CENSO[[#This Row],[NOME CIENTIFICO]])</f>
        <v>39.788735772973837</v>
      </c>
      <c r="U21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75" s="87" t="str">
        <f>IF(CENSO[[#This Row],[DAP (cm)]]&lt;CENSO[[#This Row],[DMCE (cm)]],"DAP &lt; DMCE","DAP ≥ DMCE")</f>
        <v>DAP ≥ DMCE</v>
      </c>
      <c r="W2175" s="87" t="str">
        <f>IF(CENSO[[#This Row],[DAP (cm)]]&gt;200, "Superior", "Inferior")</f>
        <v>Inferior</v>
      </c>
      <c r="X2175" s="87" t="str">
        <f>VLOOKUP(CENSO[[#This Row],[NOME COMUM]],ESPECIES[],4,FALSE)</f>
        <v>Não</v>
      </c>
      <c r="Y2175" s="87" t="str">
        <f>IF(IFERROR(VLOOKUP(CENSO[[#This Row],[NOME COMUM]],COMERCIAIS[],2, FALSE), "Não") &lt;&gt; "Não", "Sim", "Não")</f>
        <v>Não</v>
      </c>
      <c r="Z2175" s="133">
        <f>CENSO[[#This Row],[g (m²)]]/SUM(AEEF[AEEF-UT])</f>
        <v>4.0238065478553035E-4</v>
      </c>
      <c r="AA2175" s="133">
        <f>CENSO[[#This Row],[v (m³)]]/SUM(AEEF[AEEF-UT])</f>
        <v>5.069996250297683E-3</v>
      </c>
    </row>
    <row r="2176" spans="1:27" ht="14">
      <c r="A2176" s="86">
        <v>1</v>
      </c>
      <c r="B2176" s="86">
        <v>1</v>
      </c>
      <c r="C2176" s="63">
        <v>64</v>
      </c>
      <c r="D2176" s="63">
        <v>2175</v>
      </c>
      <c r="E2176" s="63" t="str">
        <f>VLOOKUP(CENSO[[#This Row],[NOME COMUM]],ESPECIES[],2,FALSE)</f>
        <v>Piptadenia suaveolens Miq.</v>
      </c>
      <c r="F2176" s="64" t="s">
        <v>22</v>
      </c>
      <c r="G2176" s="64">
        <v>145</v>
      </c>
      <c r="H2176" s="97">
        <f>CENSO[[#This Row],[CAP (cm)]]/PI()</f>
        <v>46.154933496649647</v>
      </c>
      <c r="I2176" s="64">
        <v>12</v>
      </c>
      <c r="J2176" s="96">
        <f>(PI()*(CENSO[[#This Row],[DAP (cm)]]^2))/40000</f>
        <v>0.16731163392535497</v>
      </c>
      <c r="K2176" s="96">
        <f>CENSO[[#This Row],[g (m²)]]*CENSO[[#This Row],[H (m)]]*0.7</f>
        <v>1.4054177249729818</v>
      </c>
      <c r="L2176" s="64">
        <v>1</v>
      </c>
      <c r="M2176" s="65">
        <v>365904.59999999899</v>
      </c>
      <c r="N2176" s="87">
        <v>9707980</v>
      </c>
      <c r="O2176" s="98" t="s">
        <v>1225</v>
      </c>
      <c r="P2176" s="87" t="str">
        <f>VLOOKUP(CENSO[[#This Row],[DAP (cm)]],CD[],2,TRUE)</f>
        <v>TORETE</v>
      </c>
      <c r="Q2176" s="87" t="str">
        <f>VLOOKUP(CENSO[[#This Row],[DAP (cm)]],DD[],2,TRUE)</f>
        <v>40├ 50</v>
      </c>
      <c r="R2176" s="87" t="str" cm="1">
        <f t="array" ref="R2176">INDEX(_xlfn.TEXTSPLIT(CENSO[[#This Row],[NOME CIENTIFICO]]," "),1)</f>
        <v>Piptadenia</v>
      </c>
      <c r="S2176" s="98" t="s">
        <v>1004</v>
      </c>
      <c r="T2176" s="87">
        <f>_xlfn.MINIFS(CENSO[DAP (cm)],CENSO[NOME CIENTIFICO],CENSO[[#This Row],[NOME CIENTIFICO]])</f>
        <v>39.788735772973837</v>
      </c>
      <c r="U21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76" s="87" t="str">
        <f>IF(CENSO[[#This Row],[DAP (cm)]]&lt;CENSO[[#This Row],[DMCE (cm)]],"DAP &lt; DMCE","DAP ≥ DMCE")</f>
        <v>DAP &lt; DMCE</v>
      </c>
      <c r="W2176" s="87" t="str">
        <f>IF(CENSO[[#This Row],[DAP (cm)]]&gt;200, "Superior", "Inferior")</f>
        <v>Inferior</v>
      </c>
      <c r="X2176" s="87" t="str">
        <f>VLOOKUP(CENSO[[#This Row],[NOME COMUM]],ESPECIES[],4,FALSE)</f>
        <v>Não</v>
      </c>
      <c r="Y2176" s="87" t="str">
        <f>IF(IFERROR(VLOOKUP(CENSO[[#This Row],[NOME COMUM]],COMERCIAIS[],2, FALSE), "Não") &lt;&gt; "Não", "Sim", "Não")</f>
        <v>Sim</v>
      </c>
      <c r="Z2176" s="133">
        <f>CENSO[[#This Row],[g (m²)]]/SUM(AEEF[AEEF-UT])</f>
        <v>2.927354071579853E-4</v>
      </c>
      <c r="AA2176" s="133">
        <f>CENSO[[#This Row],[v (m³)]]/SUM(AEEF[AEEF-UT])</f>
        <v>2.4589774201270766E-3</v>
      </c>
    </row>
    <row r="2177" spans="1:27" ht="14">
      <c r="A2177" s="86">
        <v>1</v>
      </c>
      <c r="B2177" s="86">
        <v>1</v>
      </c>
      <c r="C2177" s="63">
        <v>64</v>
      </c>
      <c r="D2177" s="63">
        <v>2176</v>
      </c>
      <c r="E2177" s="63" t="str">
        <f>VLOOKUP(CENSO[[#This Row],[NOME COMUM]],ESPECIES[],2,FALSE)</f>
        <v>Couratari guianensis Aubl.</v>
      </c>
      <c r="F2177" s="64" t="s">
        <v>6</v>
      </c>
      <c r="G2177" s="64">
        <v>155</v>
      </c>
      <c r="H2177" s="97">
        <f>CENSO[[#This Row],[CAP (cm)]]/PI()</f>
        <v>49.338032358487553</v>
      </c>
      <c r="I2177" s="64">
        <v>14</v>
      </c>
      <c r="J2177" s="96">
        <f>(PI()*(CENSO[[#This Row],[DAP (cm)]]^2))/40000</f>
        <v>0.19118487538913922</v>
      </c>
      <c r="K2177" s="96">
        <f>CENSO[[#This Row],[g (m²)]]*CENSO[[#This Row],[H (m)]]*0.7</f>
        <v>1.8736117788135642</v>
      </c>
      <c r="L2177" s="64">
        <v>1</v>
      </c>
      <c r="M2177" s="65">
        <v>365910.09999999899</v>
      </c>
      <c r="N2177" s="87">
        <v>9707979</v>
      </c>
      <c r="O2177" s="98" t="s">
        <v>1225</v>
      </c>
      <c r="P2177" s="87" t="str">
        <f>VLOOKUP(CENSO[[#This Row],[DAP (cm)]],CD[],2,TRUE)</f>
        <v>TORETE</v>
      </c>
      <c r="Q2177" s="87" t="str">
        <f>VLOOKUP(CENSO[[#This Row],[DAP (cm)]],DD[],2,TRUE)</f>
        <v>40├ 50</v>
      </c>
      <c r="R2177" s="87" t="str" cm="1">
        <f t="array" ref="R2177">INDEX(_xlfn.TEXTSPLIT(CENSO[[#This Row],[NOME CIENTIFICO]]," "),1)</f>
        <v>Couratari</v>
      </c>
      <c r="S2177" s="98" t="s">
        <v>1004</v>
      </c>
      <c r="T2177" s="87">
        <f>_xlfn.MINIFS(CENSO[DAP (cm)],CENSO[NOME CIENTIFICO],CENSO[[#This Row],[NOME CIENTIFICO]])</f>
        <v>38.833806114422465</v>
      </c>
      <c r="U21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77" s="87" t="str">
        <f>IF(CENSO[[#This Row],[DAP (cm)]]&lt;CENSO[[#This Row],[DMCE (cm)]],"DAP &lt; DMCE","DAP ≥ DMCE")</f>
        <v>DAP &lt; DMCE</v>
      </c>
      <c r="W2177" s="87" t="str">
        <f>IF(CENSO[[#This Row],[DAP (cm)]]&gt;200, "Superior", "Inferior")</f>
        <v>Inferior</v>
      </c>
      <c r="X2177" s="87" t="str">
        <f>VLOOKUP(CENSO[[#This Row],[NOME COMUM]],ESPECIES[],4,FALSE)</f>
        <v>Não</v>
      </c>
      <c r="Y2177" s="87" t="str">
        <f>IF(IFERROR(VLOOKUP(CENSO[[#This Row],[NOME COMUM]],COMERCIAIS[],2, FALSE), "Não") &lt;&gt; "Não", "Sim", "Não")</f>
        <v>Sim</v>
      </c>
      <c r="Z2177" s="133">
        <f>CENSO[[#This Row],[g (m²)]]/SUM(AEEF[AEEF-UT])</f>
        <v>3.3450502530181188E-4</v>
      </c>
      <c r="AA2177" s="133">
        <f>CENSO[[#This Row],[v (m³)]]/SUM(AEEF[AEEF-UT])</f>
        <v>3.2781492479577561E-3</v>
      </c>
    </row>
    <row r="2178" spans="1:27" ht="14">
      <c r="A2178" s="86">
        <v>1</v>
      </c>
      <c r="B2178" s="86">
        <v>1</v>
      </c>
      <c r="C2178" s="63">
        <v>64</v>
      </c>
      <c r="D2178" s="63">
        <v>2177</v>
      </c>
      <c r="E2178" s="63" t="str">
        <f>VLOOKUP(CENSO[[#This Row],[NOME COMUM]],ESPECIES[],2,FALSE)</f>
        <v>Lecythis chartacea O.Berg</v>
      </c>
      <c r="F2178" s="64" t="s">
        <v>31</v>
      </c>
      <c r="G2178" s="64">
        <v>152</v>
      </c>
      <c r="H2178" s="97">
        <f>CENSO[[#This Row],[CAP (cm)]]/PI()</f>
        <v>48.383102699936181</v>
      </c>
      <c r="I2178" s="64">
        <v>15</v>
      </c>
      <c r="J2178" s="96">
        <f>(PI()*(CENSO[[#This Row],[DAP (cm)]]^2))/40000</f>
        <v>0.18385579025975748</v>
      </c>
      <c r="K2178" s="96">
        <f>CENSO[[#This Row],[g (m²)]]*CENSO[[#This Row],[H (m)]]*0.7</f>
        <v>1.9304857977274534</v>
      </c>
      <c r="L2178" s="64">
        <v>1</v>
      </c>
      <c r="M2178" s="65">
        <v>365896.7</v>
      </c>
      <c r="N2178" s="87">
        <v>9707952.5</v>
      </c>
      <c r="O2178" s="98" t="s">
        <v>1225</v>
      </c>
      <c r="P2178" s="87" t="str">
        <f>VLOOKUP(CENSO[[#This Row],[DAP (cm)]],CD[],2,TRUE)</f>
        <v>TORETE</v>
      </c>
      <c r="Q2178" s="87" t="str">
        <f>VLOOKUP(CENSO[[#This Row],[DAP (cm)]],DD[],2,TRUE)</f>
        <v>40├ 50</v>
      </c>
      <c r="R2178" s="87" t="str" cm="1">
        <f t="array" ref="R2178">INDEX(_xlfn.TEXTSPLIT(CENSO[[#This Row],[NOME CIENTIFICO]]," "),1)</f>
        <v>Lecythis</v>
      </c>
      <c r="S2178" s="98" t="s">
        <v>1004</v>
      </c>
      <c r="T2178" s="87">
        <f>_xlfn.MINIFS(CENSO[DAP (cm)],CENSO[NOME CIENTIFICO],CENSO[[#This Row],[NOME CIENTIFICO]])</f>
        <v>38.833806114422465</v>
      </c>
      <c r="U21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78" s="87" t="str">
        <f>IF(CENSO[[#This Row],[DAP (cm)]]&lt;CENSO[[#This Row],[DMCE (cm)]],"DAP &lt; DMCE","DAP ≥ DMCE")</f>
        <v>DAP &lt; DMCE</v>
      </c>
      <c r="W2178" s="87" t="str">
        <f>IF(CENSO[[#This Row],[DAP (cm)]]&gt;200, "Superior", "Inferior")</f>
        <v>Inferior</v>
      </c>
      <c r="X2178" s="87" t="str">
        <f>VLOOKUP(CENSO[[#This Row],[NOME COMUM]],ESPECIES[],4,FALSE)</f>
        <v>Não</v>
      </c>
      <c r="Y2178" s="87" t="str">
        <f>IF(IFERROR(VLOOKUP(CENSO[[#This Row],[NOME COMUM]],COMERCIAIS[],2, FALSE), "Não") &lt;&gt; "Não", "Sim", "Não")</f>
        <v>Sim</v>
      </c>
      <c r="Z2178" s="133">
        <f>CENSO[[#This Row],[g (m²)]]/SUM(AEEF[AEEF-UT])</f>
        <v>3.2168175253165715E-4</v>
      </c>
      <c r="AA2178" s="133">
        <f>CENSO[[#This Row],[v (m³)]]/SUM(AEEF[AEEF-UT])</f>
        <v>3.3776584015824001E-3</v>
      </c>
    </row>
    <row r="2179" spans="1:27" ht="14">
      <c r="A2179" s="86">
        <v>1</v>
      </c>
      <c r="B2179" s="86">
        <v>1</v>
      </c>
      <c r="C2179" s="63">
        <v>64</v>
      </c>
      <c r="D2179" s="63">
        <v>2178</v>
      </c>
      <c r="E2179" s="63" t="str">
        <f>VLOOKUP(CENSO[[#This Row],[NOME COMUM]],ESPECIES[],2,FALSE)</f>
        <v>Apuleia leiocarpa (Vogel) J.F.Macbr.</v>
      </c>
      <c r="F2179" s="64" t="s">
        <v>51</v>
      </c>
      <c r="G2179" s="64">
        <v>167</v>
      </c>
      <c r="H2179" s="97">
        <f>CENSO[[#This Row],[CAP (cm)]]/PI()</f>
        <v>53.157750992693046</v>
      </c>
      <c r="I2179" s="64">
        <v>16</v>
      </c>
      <c r="J2179" s="96">
        <f>(PI()*(CENSO[[#This Row],[DAP (cm)]]^2))/40000</f>
        <v>0.2219336103944935</v>
      </c>
      <c r="K2179" s="96">
        <f>CENSO[[#This Row],[g (m²)]]*CENSO[[#This Row],[H (m)]]*0.7</f>
        <v>2.4856564364183269</v>
      </c>
      <c r="L2179" s="64">
        <v>1</v>
      </c>
      <c r="M2179" s="65">
        <v>365898.59999999899</v>
      </c>
      <c r="N2179" s="87">
        <v>9707954.9000000004</v>
      </c>
      <c r="O2179" s="87" t="s">
        <v>1228</v>
      </c>
      <c r="P2179" s="87" t="str">
        <f>VLOOKUP(CENSO[[#This Row],[DAP (cm)]],CD[],2,TRUE)</f>
        <v>TORA</v>
      </c>
      <c r="Q2179" s="87" t="str">
        <f>VLOOKUP(CENSO[[#This Row],[DAP (cm)]],DD[],2,TRUE)</f>
        <v>50├ 60</v>
      </c>
      <c r="R2179" s="87" t="str" cm="1">
        <f t="array" ref="R2179">INDEX(_xlfn.TEXTSPLIT(CENSO[[#This Row],[NOME CIENTIFICO]]," "),1)</f>
        <v>Apuleia</v>
      </c>
      <c r="S2179" s="98" t="s">
        <v>1004</v>
      </c>
      <c r="T2179" s="87">
        <f>_xlfn.MINIFS(CENSO[DAP (cm)],CENSO[NOME CIENTIFICO],CENSO[[#This Row],[NOME CIENTIFICO]])</f>
        <v>39.788735772973837</v>
      </c>
      <c r="U21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79" s="87" t="str">
        <f>IF(CENSO[[#This Row],[DAP (cm)]]&lt;CENSO[[#This Row],[DMCE (cm)]],"DAP &lt; DMCE","DAP ≥ DMCE")</f>
        <v>DAP ≥ DMCE</v>
      </c>
      <c r="W2179" s="87" t="str">
        <f>IF(CENSO[[#This Row],[DAP (cm)]]&gt;200, "Superior", "Inferior")</f>
        <v>Inferior</v>
      </c>
      <c r="X2179" s="87" t="str">
        <f>VLOOKUP(CENSO[[#This Row],[NOME COMUM]],ESPECIES[],4,FALSE)</f>
        <v>Não</v>
      </c>
      <c r="Y2179" s="87" t="str">
        <f>IF(IFERROR(VLOOKUP(CENSO[[#This Row],[NOME COMUM]],COMERCIAIS[],2, FALSE), "Não") &lt;&gt; "Não", "Sim", "Não")</f>
        <v>Sim</v>
      </c>
      <c r="Z2179" s="133">
        <f>CENSO[[#This Row],[g (m²)]]/SUM(AEEF[AEEF-UT])</f>
        <v>3.8830429347106078E-4</v>
      </c>
      <c r="AA2179" s="133">
        <f>CENSO[[#This Row],[v (m³)]]/SUM(AEEF[AEEF-UT])</f>
        <v>4.3490080868758803E-3</v>
      </c>
    </row>
    <row r="2180" spans="1:27" ht="14">
      <c r="A2180" s="86">
        <v>1</v>
      </c>
      <c r="B2180" s="86">
        <v>1</v>
      </c>
      <c r="C2180" s="63">
        <v>64</v>
      </c>
      <c r="D2180" s="63">
        <v>2179</v>
      </c>
      <c r="E2180" s="63" t="str">
        <f>VLOOKUP(CENSO[[#This Row],[NOME COMUM]],ESPECIES[],2,FALSE)</f>
        <v>Parkia pendula (Willd.) Benth. ex Walp.</v>
      </c>
      <c r="F2180" s="64" t="s">
        <v>24</v>
      </c>
      <c r="G2180" s="64">
        <v>236</v>
      </c>
      <c r="H2180" s="97">
        <f>CENSO[[#This Row],[CAP (cm)]]/PI()</f>
        <v>75.121133139374606</v>
      </c>
      <c r="I2180" s="64">
        <v>17</v>
      </c>
      <c r="J2180" s="96">
        <f>(PI()*(CENSO[[#This Row],[DAP (cm)]]^2))/40000</f>
        <v>0.44321468552231019</v>
      </c>
      <c r="K2180" s="96">
        <f>CENSO[[#This Row],[g (m²)]]*CENSO[[#This Row],[H (m)]]*0.7</f>
        <v>5.2742547577154912</v>
      </c>
      <c r="L2180" s="64">
        <v>1</v>
      </c>
      <c r="M2180" s="65">
        <v>365950.9</v>
      </c>
      <c r="N2180" s="87">
        <v>9707902.5</v>
      </c>
      <c r="O2180" s="87" t="s">
        <v>1228</v>
      </c>
      <c r="P2180" s="87" t="str">
        <f>VLOOKUP(CENSO[[#This Row],[DAP (cm)]],CD[],2,TRUE)</f>
        <v>TORA</v>
      </c>
      <c r="Q2180" s="87" t="str">
        <f>VLOOKUP(CENSO[[#This Row],[DAP (cm)]],DD[],2,TRUE)</f>
        <v>70├ 80</v>
      </c>
      <c r="R2180" s="87" t="str" cm="1">
        <f t="array" ref="R2180">INDEX(_xlfn.TEXTSPLIT(CENSO[[#This Row],[NOME CIENTIFICO]]," "),1)</f>
        <v>Parkia</v>
      </c>
      <c r="S2180" s="98" t="s">
        <v>1004</v>
      </c>
      <c r="T2180" s="87">
        <f>_xlfn.MINIFS(CENSO[DAP (cm)],CENSO[NOME CIENTIFICO],CENSO[[#This Row],[NOME CIENTIFICO]])</f>
        <v>40.107045659157627</v>
      </c>
      <c r="U21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180" s="87" t="str">
        <f>IF(CENSO[[#This Row],[DAP (cm)]]&lt;CENSO[[#This Row],[DMCE (cm)]],"DAP &lt; DMCE","DAP ≥ DMCE")</f>
        <v>DAP ≥ DMCE</v>
      </c>
      <c r="W2180" s="87" t="str">
        <f>IF(CENSO[[#This Row],[DAP (cm)]]&gt;200, "Superior", "Inferior")</f>
        <v>Inferior</v>
      </c>
      <c r="X2180" s="87" t="str">
        <f>VLOOKUP(CENSO[[#This Row],[NOME COMUM]],ESPECIES[],4,FALSE)</f>
        <v>Não</v>
      </c>
      <c r="Y2180" s="87" t="str">
        <f>IF(IFERROR(VLOOKUP(CENSO[[#This Row],[NOME COMUM]],COMERCIAIS[],2, FALSE), "Não") &lt;&gt; "Não", "Sim", "Não")</f>
        <v>Sim</v>
      </c>
      <c r="Z2180" s="133">
        <f>CENSO[[#This Row],[g (m²)]]/SUM(AEEF[AEEF-UT])</f>
        <v>7.7546688404619025E-4</v>
      </c>
      <c r="AA2180" s="133">
        <f>CENSO[[#This Row],[v (m³)]]/SUM(AEEF[AEEF-UT])</f>
        <v>9.2280559201496637E-3</v>
      </c>
    </row>
    <row r="2181" spans="1:27" ht="14">
      <c r="A2181" s="86">
        <v>1</v>
      </c>
      <c r="B2181" s="86">
        <v>1</v>
      </c>
      <c r="C2181" s="63">
        <v>64</v>
      </c>
      <c r="D2181" s="63">
        <v>2180</v>
      </c>
      <c r="E2181" s="63" t="str">
        <f>VLOOKUP(CENSO[[#This Row],[NOME COMUM]],ESPECIES[],2,FALSE)</f>
        <v>Parkia multijuga Benth.</v>
      </c>
      <c r="F2181" s="64" t="s">
        <v>75</v>
      </c>
      <c r="G2181" s="64">
        <v>227</v>
      </c>
      <c r="H2181" s="97">
        <f>CENSO[[#This Row],[CAP (cm)]]/PI()</f>
        <v>72.256344163720485</v>
      </c>
      <c r="I2181" s="64">
        <v>19</v>
      </c>
      <c r="J2181" s="96">
        <f>(PI()*(CENSO[[#This Row],[DAP (cm)]]^2))/40000</f>
        <v>0.41005475312911377</v>
      </c>
      <c r="K2181" s="96">
        <f>CENSO[[#This Row],[g (m²)]]*CENSO[[#This Row],[H (m)]]*0.7</f>
        <v>5.453728216617213</v>
      </c>
      <c r="L2181" s="64">
        <v>1</v>
      </c>
      <c r="M2181" s="65">
        <v>365960.2</v>
      </c>
      <c r="N2181" s="87">
        <v>9707906.3000000007</v>
      </c>
      <c r="O2181" s="87" t="s">
        <v>1227</v>
      </c>
      <c r="P2181" s="87" t="str">
        <f>VLOOKUP(CENSO[[#This Row],[DAP (cm)]],CD[],2,TRUE)</f>
        <v>TORA</v>
      </c>
      <c r="Q2181" s="87" t="str">
        <f>VLOOKUP(CENSO[[#This Row],[DAP (cm)]],DD[],2,TRUE)</f>
        <v>70├ 80</v>
      </c>
      <c r="R2181" s="87" t="str" cm="1">
        <f t="array" ref="R2181">INDEX(_xlfn.TEXTSPLIT(CENSO[[#This Row],[NOME CIENTIFICO]]," "),1)</f>
        <v>Parkia</v>
      </c>
      <c r="S2181" s="98" t="s">
        <v>1004</v>
      </c>
      <c r="T2181" s="87">
        <f>_xlfn.MINIFS(CENSO[DAP (cm)],CENSO[NOME CIENTIFICO],CENSO[[#This Row],[NOME CIENTIFICO]])</f>
        <v>39.788735772973837</v>
      </c>
      <c r="U21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81" s="87" t="str">
        <f>IF(CENSO[[#This Row],[DAP (cm)]]&lt;CENSO[[#This Row],[DMCE (cm)]],"DAP &lt; DMCE","DAP ≥ DMCE")</f>
        <v>DAP ≥ DMCE</v>
      </c>
      <c r="W2181" s="87" t="str">
        <f>IF(CENSO[[#This Row],[DAP (cm)]]&gt;200, "Superior", "Inferior")</f>
        <v>Inferior</v>
      </c>
      <c r="X2181" s="87" t="str">
        <f>VLOOKUP(CENSO[[#This Row],[NOME COMUM]],ESPECIES[],4,FALSE)</f>
        <v>Não</v>
      </c>
      <c r="Y2181" s="87" t="str">
        <f>IF(IFERROR(VLOOKUP(CENSO[[#This Row],[NOME COMUM]],COMERCIAIS[],2, FALSE), "Não") &lt;&gt; "Não", "Sim", "Não")</f>
        <v>Não</v>
      </c>
      <c r="Z2181" s="133">
        <f>CENSO[[#This Row],[g (m²)]]/SUM(AEEF[AEEF-UT])</f>
        <v>7.1744888444441493E-4</v>
      </c>
      <c r="AA2181" s="133">
        <f>CENSO[[#This Row],[v (m³)]]/SUM(AEEF[AEEF-UT])</f>
        <v>9.5420701631107191E-3</v>
      </c>
    </row>
    <row r="2182" spans="1:27" ht="14">
      <c r="A2182" s="86">
        <v>1</v>
      </c>
      <c r="B2182" s="86">
        <v>1</v>
      </c>
      <c r="C2182" s="63">
        <v>64</v>
      </c>
      <c r="D2182" s="63">
        <v>2181</v>
      </c>
      <c r="E2182" s="63" t="str">
        <f>VLOOKUP(CENSO[[#This Row],[NOME COMUM]],ESPECIES[],2,FALSE)</f>
        <v>Piptadenia suaveolens Miq.</v>
      </c>
      <c r="F2182" s="64" t="s">
        <v>22</v>
      </c>
      <c r="G2182" s="64">
        <v>182</v>
      </c>
      <c r="H2182" s="97">
        <f>CENSO[[#This Row],[CAP (cm)]]/PI()</f>
        <v>57.932399285449904</v>
      </c>
      <c r="I2182" s="64">
        <v>14</v>
      </c>
      <c r="J2182" s="96">
        <f>(PI()*(CENSO[[#This Row],[DAP (cm)]]^2))/40000</f>
        <v>0.26359241674879702</v>
      </c>
      <c r="K2182" s="96">
        <f>CENSO[[#This Row],[g (m²)]]*CENSO[[#This Row],[H (m)]]*0.7</f>
        <v>2.5832056841382105</v>
      </c>
      <c r="L2182" s="64">
        <v>1</v>
      </c>
      <c r="M2182" s="65">
        <v>365962</v>
      </c>
      <c r="N2182" s="87">
        <v>9707908.6999999899</v>
      </c>
      <c r="O2182" s="87" t="s">
        <v>1228</v>
      </c>
      <c r="P2182" s="87" t="str">
        <f>VLOOKUP(CENSO[[#This Row],[DAP (cm)]],CD[],2,TRUE)</f>
        <v>TORA</v>
      </c>
      <c r="Q2182" s="87" t="str">
        <f>VLOOKUP(CENSO[[#This Row],[DAP (cm)]],DD[],2,TRUE)</f>
        <v>50├ 60</v>
      </c>
      <c r="R2182" s="87" t="str" cm="1">
        <f t="array" ref="R2182">INDEX(_xlfn.TEXTSPLIT(CENSO[[#This Row],[NOME CIENTIFICO]]," "),1)</f>
        <v>Piptadenia</v>
      </c>
      <c r="S2182" s="98" t="s">
        <v>1004</v>
      </c>
      <c r="T2182" s="87">
        <f>_xlfn.MINIFS(CENSO[DAP (cm)],CENSO[NOME CIENTIFICO],CENSO[[#This Row],[NOME CIENTIFICO]])</f>
        <v>39.788735772973837</v>
      </c>
      <c r="U21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82" s="87" t="str">
        <f>IF(CENSO[[#This Row],[DAP (cm)]]&lt;CENSO[[#This Row],[DMCE (cm)]],"DAP &lt; DMCE","DAP ≥ DMCE")</f>
        <v>DAP ≥ DMCE</v>
      </c>
      <c r="W2182" s="87" t="str">
        <f>IF(CENSO[[#This Row],[DAP (cm)]]&gt;200, "Superior", "Inferior")</f>
        <v>Inferior</v>
      </c>
      <c r="X2182" s="87" t="str">
        <f>VLOOKUP(CENSO[[#This Row],[NOME COMUM]],ESPECIES[],4,FALSE)</f>
        <v>Não</v>
      </c>
      <c r="Y2182" s="87" t="str">
        <f>IF(IFERROR(VLOOKUP(CENSO[[#This Row],[NOME COMUM]],COMERCIAIS[],2, FALSE), "Não") &lt;&gt; "Não", "Sim", "Não")</f>
        <v>Sim</v>
      </c>
      <c r="Z2182" s="133">
        <f>CENSO[[#This Row],[g (m²)]]/SUM(AEEF[AEEF-UT])</f>
        <v>4.6119227713203821E-4</v>
      </c>
      <c r="AA2182" s="133">
        <f>CENSO[[#This Row],[v (m³)]]/SUM(AEEF[AEEF-UT])</f>
        <v>4.5196843158939737E-3</v>
      </c>
    </row>
    <row r="2183" spans="1:27" ht="14">
      <c r="A2183" s="86">
        <v>1</v>
      </c>
      <c r="B2183" s="86">
        <v>1</v>
      </c>
      <c r="C2183" s="63">
        <v>64</v>
      </c>
      <c r="D2183" s="63">
        <v>2182</v>
      </c>
      <c r="E2183" s="63" t="str">
        <f>VLOOKUP(CENSO[[#This Row],[NOME COMUM]],ESPECIES[],2,FALSE)</f>
        <v>Tachigali myrmecophila Ducke</v>
      </c>
      <c r="F2183" s="64" t="s">
        <v>14</v>
      </c>
      <c r="G2183" s="64">
        <v>163</v>
      </c>
      <c r="H2183" s="97">
        <f>CENSO[[#This Row],[CAP (cm)]]/PI()</f>
        <v>51.884511447957884</v>
      </c>
      <c r="I2183" s="64">
        <v>13</v>
      </c>
      <c r="J2183" s="96">
        <f>(PI()*(CENSO[[#This Row],[DAP (cm)]]^2))/40000</f>
        <v>0.21142938415042836</v>
      </c>
      <c r="K2183" s="96">
        <f>CENSO[[#This Row],[g (m²)]]*CENSO[[#This Row],[H (m)]]*0.7</f>
        <v>1.9240073957688979</v>
      </c>
      <c r="L2183" s="64">
        <v>1</v>
      </c>
      <c r="M2183" s="65">
        <v>366169.9</v>
      </c>
      <c r="N2183" s="87">
        <v>9707720</v>
      </c>
      <c r="O2183" s="87" t="s">
        <v>1228</v>
      </c>
      <c r="P2183" s="87" t="str">
        <f>VLOOKUP(CENSO[[#This Row],[DAP (cm)]],CD[],2,TRUE)</f>
        <v>TORA</v>
      </c>
      <c r="Q2183" s="87" t="str">
        <f>VLOOKUP(CENSO[[#This Row],[DAP (cm)]],DD[],2,TRUE)</f>
        <v>50├ 60</v>
      </c>
      <c r="R2183" s="87" t="str" cm="1">
        <f t="array" ref="R2183">INDEX(_xlfn.TEXTSPLIT(CENSO[[#This Row],[NOME CIENTIFICO]]," "),1)</f>
        <v>Tachigali</v>
      </c>
      <c r="S2183" s="98" t="s">
        <v>1004</v>
      </c>
      <c r="T2183" s="87">
        <f>_xlfn.MINIFS(CENSO[DAP (cm)],CENSO[NOME CIENTIFICO],CENSO[[#This Row],[NOME CIENTIFICO]])</f>
        <v>39.152116000606256</v>
      </c>
      <c r="U21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83" s="87" t="str">
        <f>IF(CENSO[[#This Row],[DAP (cm)]]&lt;CENSO[[#This Row],[DMCE (cm)]],"DAP &lt; DMCE","DAP ≥ DMCE")</f>
        <v>DAP ≥ DMCE</v>
      </c>
      <c r="W2183" s="87" t="str">
        <f>IF(CENSO[[#This Row],[DAP (cm)]]&gt;200, "Superior", "Inferior")</f>
        <v>Inferior</v>
      </c>
      <c r="X2183" s="87" t="str">
        <f>VLOOKUP(CENSO[[#This Row],[NOME COMUM]],ESPECIES[],4,FALSE)</f>
        <v>Não</v>
      </c>
      <c r="Y2183" s="87" t="str">
        <f>IF(IFERROR(VLOOKUP(CENSO[[#This Row],[NOME COMUM]],COMERCIAIS[],2, FALSE), "Não") &lt;&gt; "Não", "Sim", "Não")</f>
        <v>Sim</v>
      </c>
      <c r="Z2183" s="133">
        <f>CENSO[[#This Row],[g (m²)]]/SUM(AEEF[AEEF-UT])</f>
        <v>3.69925661487777E-4</v>
      </c>
      <c r="AA2183" s="133">
        <f>CENSO[[#This Row],[v (m³)]]/SUM(AEEF[AEEF-UT])</f>
        <v>3.3663235195387701E-3</v>
      </c>
    </row>
    <row r="2184" spans="1:27" ht="14">
      <c r="A2184" s="86">
        <v>1</v>
      </c>
      <c r="B2184" s="86">
        <v>1</v>
      </c>
      <c r="C2184" s="63">
        <v>64</v>
      </c>
      <c r="D2184" s="63">
        <v>2183</v>
      </c>
      <c r="E2184" s="63" t="str">
        <f>VLOOKUP(CENSO[[#This Row],[NOME COMUM]],ESPECIES[],2,FALSE)</f>
        <v>Tachigali myrmecophila Ducke</v>
      </c>
      <c r="F2184" s="64" t="s">
        <v>14</v>
      </c>
      <c r="G2184" s="64">
        <v>215</v>
      </c>
      <c r="H2184" s="97">
        <f>CENSO[[#This Row],[CAP (cm)]]/PI()</f>
        <v>68.436625529514998</v>
      </c>
      <c r="I2184" s="64">
        <v>15</v>
      </c>
      <c r="J2184" s="96">
        <f>(PI()*(CENSO[[#This Row],[DAP (cm)]]^2))/40000</f>
        <v>0.36784686222114316</v>
      </c>
      <c r="K2184" s="96">
        <f>CENSO[[#This Row],[g (m²)]]*CENSO[[#This Row],[H (m)]]*0.7</f>
        <v>3.8623920533220026</v>
      </c>
      <c r="L2184" s="64">
        <v>1</v>
      </c>
      <c r="M2184" s="65">
        <v>366192.799999999</v>
      </c>
      <c r="N2184" s="87">
        <v>9707717.0999999903</v>
      </c>
      <c r="O2184" s="87" t="s">
        <v>1228</v>
      </c>
      <c r="P2184" s="87" t="str">
        <f>VLOOKUP(CENSO[[#This Row],[DAP (cm)]],CD[],2,TRUE)</f>
        <v>TORA</v>
      </c>
      <c r="Q2184" s="87" t="str">
        <f>VLOOKUP(CENSO[[#This Row],[DAP (cm)]],DD[],2,TRUE)</f>
        <v>60├ 70</v>
      </c>
      <c r="R2184" s="87" t="str" cm="1">
        <f t="array" ref="R2184">INDEX(_xlfn.TEXTSPLIT(CENSO[[#This Row],[NOME CIENTIFICO]]," "),1)</f>
        <v>Tachigali</v>
      </c>
      <c r="S2184" s="98" t="s">
        <v>1004</v>
      </c>
      <c r="T2184" s="87">
        <f>_xlfn.MINIFS(CENSO[DAP (cm)],CENSO[NOME CIENTIFICO],CENSO[[#This Row],[NOME CIENTIFICO]])</f>
        <v>39.152116000606256</v>
      </c>
      <c r="U21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84" s="87" t="str">
        <f>IF(CENSO[[#This Row],[DAP (cm)]]&lt;CENSO[[#This Row],[DMCE (cm)]],"DAP &lt; DMCE","DAP ≥ DMCE")</f>
        <v>DAP ≥ DMCE</v>
      </c>
      <c r="W2184" s="87" t="str">
        <f>IF(CENSO[[#This Row],[DAP (cm)]]&gt;200, "Superior", "Inferior")</f>
        <v>Inferior</v>
      </c>
      <c r="X2184" s="87" t="str">
        <f>VLOOKUP(CENSO[[#This Row],[NOME COMUM]],ESPECIES[],4,FALSE)</f>
        <v>Não</v>
      </c>
      <c r="Y2184" s="87" t="str">
        <f>IF(IFERROR(VLOOKUP(CENSO[[#This Row],[NOME COMUM]],COMERCIAIS[],2, FALSE), "Não") &lt;&gt; "Não", "Sim", "Não")</f>
        <v>Sim</v>
      </c>
      <c r="Z2184" s="133">
        <f>CENSO[[#This Row],[g (m²)]]/SUM(AEEF[AEEF-UT])</f>
        <v>6.436001995661295E-4</v>
      </c>
      <c r="AA2184" s="133">
        <f>CENSO[[#This Row],[v (m³)]]/SUM(AEEF[AEEF-UT])</f>
        <v>6.7578020954443584E-3</v>
      </c>
    </row>
    <row r="2185" spans="1:27" ht="14">
      <c r="A2185" s="86">
        <v>1</v>
      </c>
      <c r="B2185" s="86">
        <v>1</v>
      </c>
      <c r="C2185" s="63">
        <v>64</v>
      </c>
      <c r="D2185" s="63">
        <v>2184</v>
      </c>
      <c r="E2185" s="63" t="str">
        <f>VLOOKUP(CENSO[[#This Row],[NOME COMUM]],ESPECIES[],2,FALSE)</f>
        <v>Inga paraensis Ducke</v>
      </c>
      <c r="F2185" s="64" t="s">
        <v>16</v>
      </c>
      <c r="G2185" s="64">
        <v>135</v>
      </c>
      <c r="H2185" s="97">
        <f>CENSO[[#This Row],[CAP (cm)]]/PI()</f>
        <v>42.971834634811742</v>
      </c>
      <c r="I2185" s="64">
        <v>11</v>
      </c>
      <c r="J2185" s="96">
        <f>(PI()*(CENSO[[#This Row],[DAP (cm)]]^2))/40000</f>
        <v>0.14502994189248961</v>
      </c>
      <c r="K2185" s="96">
        <f>CENSO[[#This Row],[g (m²)]]*CENSO[[#This Row],[H (m)]]*0.7</f>
        <v>1.11673055257217</v>
      </c>
      <c r="L2185" s="64">
        <v>2</v>
      </c>
      <c r="M2185" s="65">
        <v>366238.2</v>
      </c>
      <c r="N2185" s="87">
        <v>9707694.1999999899</v>
      </c>
      <c r="O2185" s="98" t="s">
        <v>1225</v>
      </c>
      <c r="P2185" s="87" t="str">
        <f>VLOOKUP(CENSO[[#This Row],[DAP (cm)]],CD[],2,TRUE)</f>
        <v>TORETE</v>
      </c>
      <c r="Q2185" s="87" t="str">
        <f>VLOOKUP(CENSO[[#This Row],[DAP (cm)]],DD[],2,TRUE)</f>
        <v>40├ 50</v>
      </c>
      <c r="R2185" s="87" t="str" cm="1">
        <f t="array" ref="R2185">INDEX(_xlfn.TEXTSPLIT(CENSO[[#This Row],[NOME CIENTIFICO]]," "),1)</f>
        <v>Inga</v>
      </c>
      <c r="S2185" s="98" t="s">
        <v>1004</v>
      </c>
      <c r="T2185" s="87">
        <f>_xlfn.MINIFS(CENSO[DAP (cm)],CENSO[NOME CIENTIFICO],CENSO[[#This Row],[NOME CIENTIFICO]])</f>
        <v>41.38028520389279</v>
      </c>
      <c r="U21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185" s="87" t="str">
        <f>IF(CENSO[[#This Row],[DAP (cm)]]&lt;CENSO[[#This Row],[DMCE (cm)]],"DAP &lt; DMCE","DAP ≥ DMCE")</f>
        <v>DAP &lt; DMCE</v>
      </c>
      <c r="W2185" s="87" t="str">
        <f>IF(CENSO[[#This Row],[DAP (cm)]]&gt;200, "Superior", "Inferior")</f>
        <v>Inferior</v>
      </c>
      <c r="X2185" s="87" t="str">
        <f>VLOOKUP(CENSO[[#This Row],[NOME COMUM]],ESPECIES[],4,FALSE)</f>
        <v>Não</v>
      </c>
      <c r="Y2185" s="87" t="str">
        <f>IF(IFERROR(VLOOKUP(CENSO[[#This Row],[NOME COMUM]],COMERCIAIS[],2, FALSE), "Não") &lt;&gt; "Não", "Sim", "Não")</f>
        <v>Não</v>
      </c>
      <c r="Z2185" s="133">
        <f>CENSO[[#This Row],[g (m²)]]/SUM(AEEF[AEEF-UT])</f>
        <v>2.53750430223747E-4</v>
      </c>
      <c r="AA2185" s="133">
        <f>CENSO[[#This Row],[v (m³)]]/SUM(AEEF[AEEF-UT])</f>
        <v>1.953878312722852E-3</v>
      </c>
    </row>
    <row r="2186" spans="1:27" ht="14">
      <c r="A2186" s="86">
        <v>1</v>
      </c>
      <c r="B2186" s="86">
        <v>1</v>
      </c>
      <c r="C2186" s="63">
        <v>64</v>
      </c>
      <c r="D2186" s="63">
        <v>2185</v>
      </c>
      <c r="E2186" s="63" t="str">
        <f>VLOOKUP(CENSO[[#This Row],[NOME COMUM]],ESPECIES[],2,FALSE)</f>
        <v>Matisia paraensis Huber</v>
      </c>
      <c r="F2186" s="64" t="s">
        <v>72</v>
      </c>
      <c r="G2186" s="64">
        <v>179</v>
      </c>
      <c r="H2186" s="97">
        <f>CENSO[[#This Row],[CAP (cm)]]/PI()</f>
        <v>56.977469626898532</v>
      </c>
      <c r="I2186" s="64">
        <v>12</v>
      </c>
      <c r="J2186" s="96">
        <f>(PI()*(CENSO[[#This Row],[DAP (cm)]]^2))/40000</f>
        <v>0.25497417658037091</v>
      </c>
      <c r="K2186" s="96">
        <f>CENSO[[#This Row],[g (m²)]]*CENSO[[#This Row],[H (m)]]*0.7</f>
        <v>2.1417830832751155</v>
      </c>
      <c r="L2186" s="64">
        <v>1</v>
      </c>
      <c r="M2186" s="65">
        <v>366297.799999999</v>
      </c>
      <c r="N2186" s="87">
        <v>9707643.9000000004</v>
      </c>
      <c r="O2186" s="87" t="s">
        <v>1227</v>
      </c>
      <c r="P2186" s="87" t="str">
        <f>VLOOKUP(CENSO[[#This Row],[DAP (cm)]],CD[],2,TRUE)</f>
        <v>TORA</v>
      </c>
      <c r="Q2186" s="87" t="str">
        <f>VLOOKUP(CENSO[[#This Row],[DAP (cm)]],DD[],2,TRUE)</f>
        <v>50├ 60</v>
      </c>
      <c r="R2186" s="87" t="str" cm="1">
        <f t="array" ref="R2186">INDEX(_xlfn.TEXTSPLIT(CENSO[[#This Row],[NOME CIENTIFICO]]," "),1)</f>
        <v>Matisia</v>
      </c>
      <c r="S2186" s="98" t="s">
        <v>1004</v>
      </c>
      <c r="T2186" s="87">
        <f>_xlfn.MINIFS(CENSO[DAP (cm)],CENSO[NOME CIENTIFICO],CENSO[[#This Row],[NOME CIENTIFICO]])</f>
        <v>43.926764293363114</v>
      </c>
      <c r="U21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2186" s="87" t="str">
        <f>IF(CENSO[[#This Row],[DAP (cm)]]&lt;CENSO[[#This Row],[DMCE (cm)]],"DAP &lt; DMCE","DAP ≥ DMCE")</f>
        <v>DAP ≥ DMCE</v>
      </c>
      <c r="W2186" s="87" t="str">
        <f>IF(CENSO[[#This Row],[DAP (cm)]]&gt;200, "Superior", "Inferior")</f>
        <v>Inferior</v>
      </c>
      <c r="X2186" s="87" t="str">
        <f>VLOOKUP(CENSO[[#This Row],[NOME COMUM]],ESPECIES[],4,FALSE)</f>
        <v>Não</v>
      </c>
      <c r="Y2186" s="87" t="str">
        <f>IF(IFERROR(VLOOKUP(CENSO[[#This Row],[NOME COMUM]],COMERCIAIS[],2, FALSE), "Não") &lt;&gt; "Não", "Sim", "Não")</f>
        <v>Não</v>
      </c>
      <c r="Z2186" s="133">
        <f>CENSO[[#This Row],[g (m²)]]/SUM(AEEF[AEEF-UT])</f>
        <v>4.4611344498211684E-4</v>
      </c>
      <c r="AA2186" s="133">
        <f>CENSO[[#This Row],[v (m³)]]/SUM(AEEF[AEEF-UT])</f>
        <v>3.7473529378497811E-3</v>
      </c>
    </row>
    <row r="2187" spans="1:27" ht="14">
      <c r="A2187" s="86">
        <v>1</v>
      </c>
      <c r="B2187" s="86">
        <v>1</v>
      </c>
      <c r="C2187" s="63">
        <v>64</v>
      </c>
      <c r="D2187" s="63">
        <v>2186</v>
      </c>
      <c r="E2187" s="63" t="str">
        <f>VLOOKUP(CENSO[[#This Row],[NOME COMUM]],ESPECIES[],2,FALSE)</f>
        <v>Alexa grandiflora Ducke</v>
      </c>
      <c r="F2187" s="64" t="s">
        <v>13</v>
      </c>
      <c r="G2187" s="64">
        <v>293</v>
      </c>
      <c r="H2187" s="97">
        <f>CENSO[[#This Row],[CAP (cm)]]/PI()</f>
        <v>93.264796651850673</v>
      </c>
      <c r="I2187" s="64">
        <v>17</v>
      </c>
      <c r="J2187" s="96">
        <f>(PI()*(CENSO[[#This Row],[DAP (cm)]]^2))/40000</f>
        <v>0.68316463547480621</v>
      </c>
      <c r="K2187" s="96">
        <f>CENSO[[#This Row],[g (m²)]]*CENSO[[#This Row],[H (m)]]*0.7</f>
        <v>8.1296591621501939</v>
      </c>
      <c r="L2187" s="64">
        <v>2</v>
      </c>
      <c r="M2187" s="65">
        <v>366300</v>
      </c>
      <c r="N2187" s="87">
        <v>9707635.1999999899</v>
      </c>
      <c r="O2187" s="87" t="s">
        <v>1227</v>
      </c>
      <c r="P2187" s="87" t="str">
        <f>VLOOKUP(CENSO[[#This Row],[DAP (cm)]],CD[],2,TRUE)</f>
        <v>TORA</v>
      </c>
      <c r="Q2187" s="87" t="str">
        <f>VLOOKUP(CENSO[[#This Row],[DAP (cm)]],DD[],2,TRUE)</f>
        <v>90├ 100</v>
      </c>
      <c r="R2187" s="87" t="str" cm="1">
        <f t="array" ref="R2187">INDEX(_xlfn.TEXTSPLIT(CENSO[[#This Row],[NOME CIENTIFICO]]," "),1)</f>
        <v>Alexa</v>
      </c>
      <c r="S2187" s="98" t="s">
        <v>1004</v>
      </c>
      <c r="T2187" s="87">
        <f>_xlfn.MINIFS(CENSO[DAP (cm)],CENSO[NOME CIENTIFICO],CENSO[[#This Row],[NOME CIENTIFICO]])</f>
        <v>39.788735772973837</v>
      </c>
      <c r="U21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87" s="87" t="str">
        <f>IF(CENSO[[#This Row],[DAP (cm)]]&lt;CENSO[[#This Row],[DMCE (cm)]],"DAP &lt; DMCE","DAP ≥ DMCE")</f>
        <v>DAP ≥ DMCE</v>
      </c>
      <c r="W2187" s="87" t="str">
        <f>IF(CENSO[[#This Row],[DAP (cm)]]&gt;200, "Superior", "Inferior")</f>
        <v>Inferior</v>
      </c>
      <c r="X2187" s="87" t="str">
        <f>VLOOKUP(CENSO[[#This Row],[NOME COMUM]],ESPECIES[],4,FALSE)</f>
        <v>Não</v>
      </c>
      <c r="Y2187" s="87" t="str">
        <f>IF(IFERROR(VLOOKUP(CENSO[[#This Row],[NOME COMUM]],COMERCIAIS[],2, FALSE), "Não") &lt;&gt; "Não", "Sim", "Não")</f>
        <v>Não</v>
      </c>
      <c r="Z2187" s="133">
        <f>CENSO[[#This Row],[g (m²)]]/SUM(AEEF[AEEF-UT])</f>
        <v>1.1952933160097922E-3</v>
      </c>
      <c r="AA2187" s="133">
        <f>CENSO[[#This Row],[v (m³)]]/SUM(AEEF[AEEF-UT])</f>
        <v>1.4223990460516528E-2</v>
      </c>
    </row>
    <row r="2188" spans="1:27" ht="14">
      <c r="A2188" s="86">
        <v>1</v>
      </c>
      <c r="B2188" s="86">
        <v>1</v>
      </c>
      <c r="C2188" s="63">
        <v>64</v>
      </c>
      <c r="D2188" s="63">
        <v>2187</v>
      </c>
      <c r="E2188" s="63" t="str">
        <f>VLOOKUP(CENSO[[#This Row],[NOME COMUM]],ESPECIES[],2,FALSE)</f>
        <v>Aspidosperma carapanauba Pichon.</v>
      </c>
      <c r="F2188" s="64" t="s">
        <v>68</v>
      </c>
      <c r="G2188" s="64">
        <v>242</v>
      </c>
      <c r="H2188" s="97">
        <f>CENSO[[#This Row],[CAP (cm)]]/PI()</f>
        <v>77.03099245647735</v>
      </c>
      <c r="I2188" s="64">
        <v>16</v>
      </c>
      <c r="J2188" s="96">
        <f>(PI()*(CENSO[[#This Row],[DAP (cm)]]^2))/40000</f>
        <v>0.466037504361688</v>
      </c>
      <c r="K2188" s="96">
        <f>CENSO[[#This Row],[g (m²)]]*CENSO[[#This Row],[H (m)]]*0.7</f>
        <v>5.2196200488509055</v>
      </c>
      <c r="L2188" s="64">
        <v>3</v>
      </c>
      <c r="M2188" s="65">
        <v>366330.09999999899</v>
      </c>
      <c r="N2188" s="87">
        <v>9707622.5</v>
      </c>
      <c r="O2188" s="87" t="s">
        <v>1226</v>
      </c>
      <c r="P2188" s="87" t="str">
        <f>VLOOKUP(CENSO[[#This Row],[DAP (cm)]],CD[],2,TRUE)</f>
        <v>TORA</v>
      </c>
      <c r="Q2188" s="87" t="str">
        <f>VLOOKUP(CENSO[[#This Row],[DAP (cm)]],DD[],2,TRUE)</f>
        <v>70├ 80</v>
      </c>
      <c r="R2188" s="87" t="str" cm="1">
        <f t="array" ref="R2188">INDEX(_xlfn.TEXTSPLIT(CENSO[[#This Row],[NOME CIENTIFICO]]," "),1)</f>
        <v>Aspidosperma</v>
      </c>
      <c r="S2188" s="98" t="s">
        <v>1004</v>
      </c>
      <c r="T2188" s="87">
        <f>_xlfn.MINIFS(CENSO[DAP (cm)],CENSO[NOME CIENTIFICO],CENSO[[#This Row],[NOME CIENTIFICO]])</f>
        <v>47.109863155201019</v>
      </c>
      <c r="U21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57.109863155201019</v>
      </c>
      <c r="V2188" s="87" t="str">
        <f>IF(CENSO[[#This Row],[DAP (cm)]]&lt;CENSO[[#This Row],[DMCE (cm)]],"DAP &lt; DMCE","DAP ≥ DMCE")</f>
        <v>DAP ≥ DMCE</v>
      </c>
      <c r="W2188" s="87" t="str">
        <f>IF(CENSO[[#This Row],[DAP (cm)]]&gt;200, "Superior", "Inferior")</f>
        <v>Inferior</v>
      </c>
      <c r="X2188" s="87" t="str">
        <f>VLOOKUP(CENSO[[#This Row],[NOME COMUM]],ESPECIES[],4,FALSE)</f>
        <v>Não</v>
      </c>
      <c r="Y2188" s="87" t="str">
        <f>IF(IFERROR(VLOOKUP(CENSO[[#This Row],[NOME COMUM]],COMERCIAIS[],2, FALSE), "Não") &lt;&gt; "Não", "Sim", "Não")</f>
        <v>Não</v>
      </c>
      <c r="Z2188" s="133">
        <f>CENSO[[#This Row],[g (m²)]]/SUM(AEEF[AEEF-UT])</f>
        <v>8.1539863899168861E-4</v>
      </c>
      <c r="AA2188" s="133">
        <f>CENSO[[#This Row],[v (m³)]]/SUM(AEEF[AEEF-UT])</f>
        <v>9.1324647567069123E-3</v>
      </c>
    </row>
    <row r="2189" spans="1:27" ht="14">
      <c r="A2189" s="86">
        <v>1</v>
      </c>
      <c r="B2189" s="86">
        <v>1</v>
      </c>
      <c r="C2189" s="63">
        <v>64</v>
      </c>
      <c r="D2189" s="63">
        <v>2188</v>
      </c>
      <c r="E2189" s="63" t="str">
        <f>VLOOKUP(CENSO[[#This Row],[NOME COMUM]],ESPECIES[],2,FALSE)</f>
        <v>Qualea dichotoma (Mart.) Warm. ex Wille</v>
      </c>
      <c r="F2189" s="64" t="s">
        <v>55</v>
      </c>
      <c r="G2189" s="64">
        <v>154</v>
      </c>
      <c r="H2189" s="97">
        <f>CENSO[[#This Row],[CAP (cm)]]/PI()</f>
        <v>49.019722472303762</v>
      </c>
      <c r="I2189" s="64">
        <v>15</v>
      </c>
      <c r="J2189" s="96">
        <f>(PI()*(CENSO[[#This Row],[DAP (cm)]]^2))/40000</f>
        <v>0.18872593151836947</v>
      </c>
      <c r="K2189" s="96">
        <f>CENSO[[#This Row],[g (m²)]]*CENSO[[#This Row],[H (m)]]*0.7</f>
        <v>1.9816222809428794</v>
      </c>
      <c r="L2189" s="64">
        <v>1</v>
      </c>
      <c r="M2189" s="65">
        <v>366335.5</v>
      </c>
      <c r="N2189" s="87">
        <v>9707607.6999999899</v>
      </c>
      <c r="O2189" s="98" t="s">
        <v>1225</v>
      </c>
      <c r="P2189" s="87" t="str">
        <f>VLOOKUP(CENSO[[#This Row],[DAP (cm)]],CD[],2,TRUE)</f>
        <v>TORETE</v>
      </c>
      <c r="Q2189" s="87" t="str">
        <f>VLOOKUP(CENSO[[#This Row],[DAP (cm)]],DD[],2,TRUE)</f>
        <v>40├ 50</v>
      </c>
      <c r="R2189" s="87" t="str" cm="1">
        <f t="array" ref="R2189">INDEX(_xlfn.TEXTSPLIT(CENSO[[#This Row],[NOME CIENTIFICO]]," "),1)</f>
        <v>Qualea</v>
      </c>
      <c r="S2189" s="98" t="s">
        <v>1004</v>
      </c>
      <c r="T2189" s="87">
        <f>_xlfn.MINIFS(CENSO[DAP (cm)],CENSO[NOME CIENTIFICO],CENSO[[#This Row],[NOME CIENTIFICO]])</f>
        <v>40.107045659157627</v>
      </c>
      <c r="U21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189" s="87" t="str">
        <f>IF(CENSO[[#This Row],[DAP (cm)]]&lt;CENSO[[#This Row],[DMCE (cm)]],"DAP &lt; DMCE","DAP ≥ DMCE")</f>
        <v>DAP &lt; DMCE</v>
      </c>
      <c r="W2189" s="87" t="str">
        <f>IF(CENSO[[#This Row],[DAP (cm)]]&gt;200, "Superior", "Inferior")</f>
        <v>Inferior</v>
      </c>
      <c r="X2189" s="87" t="str">
        <f>VLOOKUP(CENSO[[#This Row],[NOME COMUM]],ESPECIES[],4,FALSE)</f>
        <v>Não</v>
      </c>
      <c r="Y2189" s="87" t="str">
        <f>IF(IFERROR(VLOOKUP(CENSO[[#This Row],[NOME COMUM]],COMERCIAIS[],2, FALSE), "Não") &lt;&gt; "Não", "Sim", "Não")</f>
        <v>Não</v>
      </c>
      <c r="Z2189" s="133">
        <f>CENSO[[#This Row],[g (m²)]]/SUM(AEEF[AEEF-UT])</f>
        <v>3.3020275463299778E-4</v>
      </c>
      <c r="AA2189" s="133">
        <f>CENSO[[#This Row],[v (m³)]]/SUM(AEEF[AEEF-UT])</f>
        <v>3.4671289236464765E-3</v>
      </c>
    </row>
    <row r="2190" spans="1:27" ht="14">
      <c r="A2190" s="86">
        <v>1</v>
      </c>
      <c r="B2190" s="86">
        <v>1</v>
      </c>
      <c r="C2190" s="63">
        <v>64</v>
      </c>
      <c r="D2190" s="63">
        <v>2189</v>
      </c>
      <c r="E2190" s="63" t="str">
        <f>VLOOKUP(CENSO[[#This Row],[NOME COMUM]],ESPECIES[],2,FALSE)</f>
        <v>Alexa grandiflora Ducke</v>
      </c>
      <c r="F2190" s="64" t="s">
        <v>13</v>
      </c>
      <c r="G2190" s="64">
        <v>247</v>
      </c>
      <c r="H2190" s="97">
        <f>CENSO[[#This Row],[CAP (cm)]]/PI()</f>
        <v>78.622541887396295</v>
      </c>
      <c r="I2190" s="64">
        <v>18</v>
      </c>
      <c r="J2190" s="96">
        <f>(PI()*(CENSO[[#This Row],[DAP (cm)]]^2))/40000</f>
        <v>0.48549419615467204</v>
      </c>
      <c r="K2190" s="96">
        <f>CENSO[[#This Row],[g (m²)]]*CENSO[[#This Row],[H (m)]]*0.7</f>
        <v>6.1172268715488674</v>
      </c>
      <c r="L2190" s="64">
        <v>1</v>
      </c>
      <c r="M2190" s="65">
        <v>366330.5</v>
      </c>
      <c r="N2190" s="87">
        <v>9707596.0999999903</v>
      </c>
      <c r="O2190" s="87" t="s">
        <v>1227</v>
      </c>
      <c r="P2190" s="87" t="str">
        <f>VLOOKUP(CENSO[[#This Row],[DAP (cm)]],CD[],2,TRUE)</f>
        <v>TORA</v>
      </c>
      <c r="Q2190" s="87" t="str">
        <f>VLOOKUP(CENSO[[#This Row],[DAP (cm)]],DD[],2,TRUE)</f>
        <v>70├ 80</v>
      </c>
      <c r="R2190" s="87" t="str" cm="1">
        <f t="array" ref="R2190">INDEX(_xlfn.TEXTSPLIT(CENSO[[#This Row],[NOME CIENTIFICO]]," "),1)</f>
        <v>Alexa</v>
      </c>
      <c r="S2190" s="98" t="s">
        <v>1004</v>
      </c>
      <c r="T2190" s="87">
        <f>_xlfn.MINIFS(CENSO[DAP (cm)],CENSO[NOME CIENTIFICO],CENSO[[#This Row],[NOME CIENTIFICO]])</f>
        <v>39.788735772973837</v>
      </c>
      <c r="U21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90" s="87" t="str">
        <f>IF(CENSO[[#This Row],[DAP (cm)]]&lt;CENSO[[#This Row],[DMCE (cm)]],"DAP &lt; DMCE","DAP ≥ DMCE")</f>
        <v>DAP ≥ DMCE</v>
      </c>
      <c r="W2190" s="87" t="str">
        <f>IF(CENSO[[#This Row],[DAP (cm)]]&gt;200, "Superior", "Inferior")</f>
        <v>Inferior</v>
      </c>
      <c r="X2190" s="87" t="str">
        <f>VLOOKUP(CENSO[[#This Row],[NOME COMUM]],ESPECIES[],4,FALSE)</f>
        <v>Não</v>
      </c>
      <c r="Y2190" s="87" t="str">
        <f>IF(IFERROR(VLOOKUP(CENSO[[#This Row],[NOME COMUM]],COMERCIAIS[],2, FALSE), "Não") &lt;&gt; "Não", "Sim", "Não")</f>
        <v>Não</v>
      </c>
      <c r="Z2190" s="133">
        <f>CENSO[[#This Row],[g (m²)]]/SUM(AEEF[AEEF-UT])</f>
        <v>8.4944087777890709E-4</v>
      </c>
      <c r="AA2190" s="133">
        <f>CENSO[[#This Row],[v (m³)]]/SUM(AEEF[AEEF-UT])</f>
        <v>1.0702955060014228E-2</v>
      </c>
    </row>
    <row r="2191" spans="1:27" ht="14">
      <c r="A2191" s="86">
        <v>1</v>
      </c>
      <c r="B2191" s="86">
        <v>1</v>
      </c>
      <c r="C2191" s="63">
        <v>64</v>
      </c>
      <c r="D2191" s="63">
        <v>2190</v>
      </c>
      <c r="E2191" s="63" t="str">
        <f>VLOOKUP(CENSO[[#This Row],[NOME COMUM]],ESPECIES[],2,FALSE)</f>
        <v>Alexa grandiflora Ducke</v>
      </c>
      <c r="F2191" s="64" t="s">
        <v>13</v>
      </c>
      <c r="G2191" s="64">
        <v>170</v>
      </c>
      <c r="H2191" s="97">
        <f>CENSO[[#This Row],[CAP (cm)]]/PI()</f>
        <v>54.112680651244418</v>
      </c>
      <c r="I2191" s="64">
        <v>15</v>
      </c>
      <c r="J2191" s="96">
        <f>(PI()*(CENSO[[#This Row],[DAP (cm)]]^2))/40000</f>
        <v>0.2299788927677888</v>
      </c>
      <c r="K2191" s="96">
        <f>CENSO[[#This Row],[g (m²)]]*CENSO[[#This Row],[H (m)]]*0.7</f>
        <v>2.4147783740617825</v>
      </c>
      <c r="L2191" s="64">
        <v>1</v>
      </c>
      <c r="M2191" s="65">
        <v>366331.59999999899</v>
      </c>
      <c r="N2191" s="87">
        <v>9707584.4000000004</v>
      </c>
      <c r="O2191" s="87" t="s">
        <v>1227</v>
      </c>
      <c r="P2191" s="87" t="str">
        <f>VLOOKUP(CENSO[[#This Row],[DAP (cm)]],CD[],2,TRUE)</f>
        <v>TORA</v>
      </c>
      <c r="Q2191" s="87" t="str">
        <f>VLOOKUP(CENSO[[#This Row],[DAP (cm)]],DD[],2,TRUE)</f>
        <v>50├ 60</v>
      </c>
      <c r="R2191" s="87" t="str" cm="1">
        <f t="array" ref="R2191">INDEX(_xlfn.TEXTSPLIT(CENSO[[#This Row],[NOME CIENTIFICO]]," "),1)</f>
        <v>Alexa</v>
      </c>
      <c r="S2191" s="98" t="s">
        <v>1004</v>
      </c>
      <c r="T2191" s="87">
        <f>_xlfn.MINIFS(CENSO[DAP (cm)],CENSO[NOME CIENTIFICO],CENSO[[#This Row],[NOME CIENTIFICO]])</f>
        <v>39.788735772973837</v>
      </c>
      <c r="U21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91" s="87" t="str">
        <f>IF(CENSO[[#This Row],[DAP (cm)]]&lt;CENSO[[#This Row],[DMCE (cm)]],"DAP &lt; DMCE","DAP ≥ DMCE")</f>
        <v>DAP ≥ DMCE</v>
      </c>
      <c r="W2191" s="87" t="str">
        <f>IF(CENSO[[#This Row],[DAP (cm)]]&gt;200, "Superior", "Inferior")</f>
        <v>Inferior</v>
      </c>
      <c r="X2191" s="87" t="str">
        <f>VLOOKUP(CENSO[[#This Row],[NOME COMUM]],ESPECIES[],4,FALSE)</f>
        <v>Não</v>
      </c>
      <c r="Y2191" s="87" t="str">
        <f>IF(IFERROR(VLOOKUP(CENSO[[#This Row],[NOME COMUM]],COMERCIAIS[],2, FALSE), "Não") &lt;&gt; "Não", "Sim", "Não")</f>
        <v>Não</v>
      </c>
      <c r="Z2191" s="133">
        <f>CENSO[[#This Row],[g (m²)]]/SUM(AEEF[AEEF-UT])</f>
        <v>4.0238065478553035E-4</v>
      </c>
      <c r="AA2191" s="133">
        <f>CENSO[[#This Row],[v (m³)]]/SUM(AEEF[AEEF-UT])</f>
        <v>4.2249968752480693E-3</v>
      </c>
    </row>
    <row r="2192" spans="1:27" ht="14">
      <c r="A2192" s="86">
        <v>1</v>
      </c>
      <c r="B2192" s="86">
        <v>1</v>
      </c>
      <c r="C2192" s="63">
        <v>64</v>
      </c>
      <c r="D2192" s="63">
        <v>2191</v>
      </c>
      <c r="E2192" s="63" t="str">
        <f>VLOOKUP(CENSO[[#This Row],[NOME COMUM]],ESPECIES[],2,FALSE)</f>
        <v>Couratari guianensis Aubl.</v>
      </c>
      <c r="F2192" s="64" t="s">
        <v>6</v>
      </c>
      <c r="G2192" s="64">
        <v>322</v>
      </c>
      <c r="H2192" s="97">
        <f>CENSO[[#This Row],[CAP (cm)]]/PI()</f>
        <v>102.49578335118061</v>
      </c>
      <c r="I2192" s="64">
        <v>24</v>
      </c>
      <c r="J2192" s="96">
        <f>(PI()*(CENSO[[#This Row],[DAP (cm)]]^2))/40000</f>
        <v>0.82509105597700383</v>
      </c>
      <c r="K2192" s="96">
        <f>CENSO[[#This Row],[g (m²)]]*CENSO[[#This Row],[H (m)]]*0.7</f>
        <v>13.861529740413664</v>
      </c>
      <c r="L2192" s="64">
        <v>1</v>
      </c>
      <c r="M2192" s="65">
        <v>366331.2</v>
      </c>
      <c r="N2192" s="87">
        <v>9707580.6999999899</v>
      </c>
      <c r="O2192" s="87" t="s">
        <v>1228</v>
      </c>
      <c r="P2192" s="87" t="str">
        <f>VLOOKUP(CENSO[[#This Row],[DAP (cm)]],CD[],2,TRUE)</f>
        <v>TORA</v>
      </c>
      <c r="Q2192" s="87" t="str">
        <f>VLOOKUP(CENSO[[#This Row],[DAP (cm)]],DD[],2,TRUE)</f>
        <v>100├ 110</v>
      </c>
      <c r="R2192" s="87" t="str" cm="1">
        <f t="array" ref="R2192">INDEX(_xlfn.TEXTSPLIT(CENSO[[#This Row],[NOME CIENTIFICO]]," "),1)</f>
        <v>Couratari</v>
      </c>
      <c r="S2192" s="98" t="s">
        <v>1004</v>
      </c>
      <c r="T2192" s="87">
        <f>_xlfn.MINIFS(CENSO[DAP (cm)],CENSO[NOME CIENTIFICO],CENSO[[#This Row],[NOME CIENTIFICO]])</f>
        <v>38.833806114422465</v>
      </c>
      <c r="U21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92" s="87" t="str">
        <f>IF(CENSO[[#This Row],[DAP (cm)]]&lt;CENSO[[#This Row],[DMCE (cm)]],"DAP &lt; DMCE","DAP ≥ DMCE")</f>
        <v>DAP ≥ DMCE</v>
      </c>
      <c r="W2192" s="87" t="str">
        <f>IF(CENSO[[#This Row],[DAP (cm)]]&gt;200, "Superior", "Inferior")</f>
        <v>Inferior</v>
      </c>
      <c r="X2192" s="87" t="str">
        <f>VLOOKUP(CENSO[[#This Row],[NOME COMUM]],ESPECIES[],4,FALSE)</f>
        <v>Não</v>
      </c>
      <c r="Y2192" s="87" t="str">
        <f>IF(IFERROR(VLOOKUP(CENSO[[#This Row],[NOME COMUM]],COMERCIAIS[],2, FALSE), "Não") &lt;&gt; "Não", "Sim", "Não")</f>
        <v>Sim</v>
      </c>
      <c r="Z2192" s="133">
        <f>CENSO[[#This Row],[g (m²)]]/SUM(AEEF[AEEF-UT])</f>
        <v>1.4436136958748417E-3</v>
      </c>
      <c r="AA2192" s="133">
        <f>CENSO[[#This Row],[v (m³)]]/SUM(AEEF[AEEF-UT])</f>
        <v>2.4252710090697339E-2</v>
      </c>
    </row>
    <row r="2193" spans="1:27" ht="14">
      <c r="A2193" s="86">
        <v>1</v>
      </c>
      <c r="B2193" s="86">
        <v>1</v>
      </c>
      <c r="C2193" s="63">
        <v>64</v>
      </c>
      <c r="D2193" s="63">
        <v>2192</v>
      </c>
      <c r="E2193" s="63" t="str">
        <f>VLOOKUP(CENSO[[#This Row],[NOME COMUM]],ESPECIES[],2,FALSE)</f>
        <v>Alexa grandiflora Ducke</v>
      </c>
      <c r="F2193" s="64" t="s">
        <v>13</v>
      </c>
      <c r="G2193" s="64">
        <v>315</v>
      </c>
      <c r="H2193" s="97">
        <f>CENSO[[#This Row],[CAP (cm)]]/PI()</f>
        <v>100.26761414789407</v>
      </c>
      <c r="I2193" s="64">
        <v>18</v>
      </c>
      <c r="J2193" s="96">
        <f>(PI()*(CENSO[[#This Row],[DAP (cm)]]^2))/40000</f>
        <v>0.78960746141466576</v>
      </c>
      <c r="K2193" s="96">
        <f>CENSO[[#This Row],[g (m²)]]*CENSO[[#This Row],[H (m)]]*0.7</f>
        <v>9.9490540138247887</v>
      </c>
      <c r="L2193" s="64">
        <v>2</v>
      </c>
      <c r="M2193" s="65">
        <v>366329.7</v>
      </c>
      <c r="N2193" s="87">
        <v>9707575.4000000004</v>
      </c>
      <c r="O2193" s="87" t="s">
        <v>1227</v>
      </c>
      <c r="P2193" s="87" t="str">
        <f>VLOOKUP(CENSO[[#This Row],[DAP (cm)]],CD[],2,TRUE)</f>
        <v>TORA</v>
      </c>
      <c r="Q2193" s="87" t="str">
        <f>VLOOKUP(CENSO[[#This Row],[DAP (cm)]],DD[],2,TRUE)</f>
        <v>100├ 110</v>
      </c>
      <c r="R2193" s="87" t="str" cm="1">
        <f t="array" ref="R2193">INDEX(_xlfn.TEXTSPLIT(CENSO[[#This Row],[NOME CIENTIFICO]]," "),1)</f>
        <v>Alexa</v>
      </c>
      <c r="S2193" s="98" t="s">
        <v>1004</v>
      </c>
      <c r="T2193" s="87">
        <f>_xlfn.MINIFS(CENSO[DAP (cm)],CENSO[NOME CIENTIFICO],CENSO[[#This Row],[NOME CIENTIFICO]])</f>
        <v>39.788735772973837</v>
      </c>
      <c r="U21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93" s="87" t="str">
        <f>IF(CENSO[[#This Row],[DAP (cm)]]&lt;CENSO[[#This Row],[DMCE (cm)]],"DAP &lt; DMCE","DAP ≥ DMCE")</f>
        <v>DAP ≥ DMCE</v>
      </c>
      <c r="W2193" s="87" t="str">
        <f>IF(CENSO[[#This Row],[DAP (cm)]]&gt;200, "Superior", "Inferior")</f>
        <v>Inferior</v>
      </c>
      <c r="X2193" s="87" t="str">
        <f>VLOOKUP(CENSO[[#This Row],[NOME COMUM]],ESPECIES[],4,FALSE)</f>
        <v>Não</v>
      </c>
      <c r="Y2193" s="87" t="str">
        <f>IF(IFERROR(VLOOKUP(CENSO[[#This Row],[NOME COMUM]],COMERCIAIS[],2, FALSE), "Não") &lt;&gt; "Não", "Sim", "Não")</f>
        <v>Não</v>
      </c>
      <c r="Z2193" s="133">
        <f>CENSO[[#This Row],[g (m²)]]/SUM(AEEF[AEEF-UT])</f>
        <v>1.3815301201070673E-3</v>
      </c>
      <c r="AA2193" s="133">
        <f>CENSO[[#This Row],[v (m³)]]/SUM(AEEF[AEEF-UT])</f>
        <v>1.7407279513349048E-2</v>
      </c>
    </row>
    <row r="2194" spans="1:27" ht="14">
      <c r="A2194" s="86">
        <v>1</v>
      </c>
      <c r="B2194" s="86">
        <v>1</v>
      </c>
      <c r="C2194" s="63">
        <v>64</v>
      </c>
      <c r="D2194" s="63">
        <v>2193</v>
      </c>
      <c r="E2194" s="63" t="str">
        <f>VLOOKUP(CENSO[[#This Row],[NOME COMUM]],ESPECIES[],2,FALSE)</f>
        <v>Alexa grandiflora Ducke</v>
      </c>
      <c r="F2194" s="64" t="s">
        <v>13</v>
      </c>
      <c r="G2194" s="64">
        <v>200</v>
      </c>
      <c r="H2194" s="97">
        <f>CENSO[[#This Row],[CAP (cm)]]/PI()</f>
        <v>63.661977236758133</v>
      </c>
      <c r="I2194" s="64">
        <v>15</v>
      </c>
      <c r="J2194" s="96">
        <f>(PI()*(CENSO[[#This Row],[DAP (cm)]]^2))/40000</f>
        <v>0.31830988618379064</v>
      </c>
      <c r="K2194" s="96">
        <f>CENSO[[#This Row],[g (m²)]]*CENSO[[#This Row],[H (m)]]*0.7</f>
        <v>3.3422538049298014</v>
      </c>
      <c r="L2194" s="64">
        <v>2</v>
      </c>
      <c r="M2194" s="65">
        <v>366345.299999999</v>
      </c>
      <c r="N2194" s="87">
        <v>9707554.6999999899</v>
      </c>
      <c r="O2194" s="87" t="s">
        <v>1227</v>
      </c>
      <c r="P2194" s="87" t="str">
        <f>VLOOKUP(CENSO[[#This Row],[DAP (cm)]],CD[],2,TRUE)</f>
        <v>TORA</v>
      </c>
      <c r="Q2194" s="87" t="str">
        <f>VLOOKUP(CENSO[[#This Row],[DAP (cm)]],DD[],2,TRUE)</f>
        <v>60├ 70</v>
      </c>
      <c r="R2194" s="87" t="str" cm="1">
        <f t="array" ref="R2194">INDEX(_xlfn.TEXTSPLIT(CENSO[[#This Row],[NOME CIENTIFICO]]," "),1)</f>
        <v>Alexa</v>
      </c>
      <c r="S2194" s="98" t="s">
        <v>1004</v>
      </c>
      <c r="T2194" s="87">
        <f>_xlfn.MINIFS(CENSO[DAP (cm)],CENSO[NOME CIENTIFICO],CENSO[[#This Row],[NOME CIENTIFICO]])</f>
        <v>39.788735772973837</v>
      </c>
      <c r="U21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94" s="87" t="str">
        <f>IF(CENSO[[#This Row],[DAP (cm)]]&lt;CENSO[[#This Row],[DMCE (cm)]],"DAP &lt; DMCE","DAP ≥ DMCE")</f>
        <v>DAP ≥ DMCE</v>
      </c>
      <c r="W2194" s="87" t="str">
        <f>IF(CENSO[[#This Row],[DAP (cm)]]&gt;200, "Superior", "Inferior")</f>
        <v>Inferior</v>
      </c>
      <c r="X2194" s="87" t="str">
        <f>VLOOKUP(CENSO[[#This Row],[NOME COMUM]],ESPECIES[],4,FALSE)</f>
        <v>Não</v>
      </c>
      <c r="Y2194" s="87" t="str">
        <f>IF(IFERROR(VLOOKUP(CENSO[[#This Row],[NOME COMUM]],COMERCIAIS[],2, FALSE), "Não") &lt;&gt; "Não", "Sim", "Não")</f>
        <v>Não</v>
      </c>
      <c r="Z2194" s="133">
        <f>CENSO[[#This Row],[g (m²)]]/SUM(AEEF[AEEF-UT])</f>
        <v>5.5692824191768894E-4</v>
      </c>
      <c r="AA2194" s="133">
        <f>CENSO[[#This Row],[v (m³)]]/SUM(AEEF[AEEF-UT])</f>
        <v>5.847746540135733E-3</v>
      </c>
    </row>
    <row r="2195" spans="1:27" ht="14">
      <c r="A2195" s="86">
        <v>1</v>
      </c>
      <c r="B2195" s="86">
        <v>1</v>
      </c>
      <c r="C2195" s="63">
        <v>64</v>
      </c>
      <c r="D2195" s="63">
        <v>2194</v>
      </c>
      <c r="E2195" s="63" t="str">
        <f>VLOOKUP(CENSO[[#This Row],[NOME COMUM]],ESPECIES[],2,FALSE)</f>
        <v>Lecythis chartacea O.Berg</v>
      </c>
      <c r="F2195" s="64" t="s">
        <v>31</v>
      </c>
      <c r="G2195" s="64">
        <v>160</v>
      </c>
      <c r="H2195" s="97">
        <f>CENSO[[#This Row],[CAP (cm)]]/PI()</f>
        <v>50.929581789406512</v>
      </c>
      <c r="I2195" s="64">
        <v>14</v>
      </c>
      <c r="J2195" s="96">
        <f>(PI()*(CENSO[[#This Row],[DAP (cm)]]^2))/40000</f>
        <v>0.20371832715762608</v>
      </c>
      <c r="K2195" s="96">
        <f>CENSO[[#This Row],[g (m²)]]*CENSO[[#This Row],[H (m)]]*0.7</f>
        <v>1.9964396061447354</v>
      </c>
      <c r="L2195" s="64">
        <v>1</v>
      </c>
      <c r="M2195" s="65">
        <v>366348.7</v>
      </c>
      <c r="N2195" s="87">
        <v>9707547.6999999899</v>
      </c>
      <c r="O2195" s="87" t="s">
        <v>1228</v>
      </c>
      <c r="P2195" s="87" t="str">
        <f>VLOOKUP(CENSO[[#This Row],[DAP (cm)]],CD[],2,TRUE)</f>
        <v>TORA</v>
      </c>
      <c r="Q2195" s="87" t="str">
        <f>VLOOKUP(CENSO[[#This Row],[DAP (cm)]],DD[],2,TRUE)</f>
        <v>50├ 60</v>
      </c>
      <c r="R2195" s="87" t="str" cm="1">
        <f t="array" ref="R2195">INDEX(_xlfn.TEXTSPLIT(CENSO[[#This Row],[NOME CIENTIFICO]]," "),1)</f>
        <v>Lecythis</v>
      </c>
      <c r="S2195" s="98" t="s">
        <v>1004</v>
      </c>
      <c r="T2195" s="87">
        <f>_xlfn.MINIFS(CENSO[DAP (cm)],CENSO[NOME CIENTIFICO],CENSO[[#This Row],[NOME CIENTIFICO]])</f>
        <v>38.833806114422465</v>
      </c>
      <c r="U21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95" s="87" t="str">
        <f>IF(CENSO[[#This Row],[DAP (cm)]]&lt;CENSO[[#This Row],[DMCE (cm)]],"DAP &lt; DMCE","DAP ≥ DMCE")</f>
        <v>DAP ≥ DMCE</v>
      </c>
      <c r="W2195" s="87" t="str">
        <f>IF(CENSO[[#This Row],[DAP (cm)]]&gt;200, "Superior", "Inferior")</f>
        <v>Inferior</v>
      </c>
      <c r="X2195" s="87" t="str">
        <f>VLOOKUP(CENSO[[#This Row],[NOME COMUM]],ESPECIES[],4,FALSE)</f>
        <v>Não</v>
      </c>
      <c r="Y2195" s="87" t="str">
        <f>IF(IFERROR(VLOOKUP(CENSO[[#This Row],[NOME COMUM]],COMERCIAIS[],2, FALSE), "Não") &lt;&gt; "Não", "Sim", "Não")</f>
        <v>Sim</v>
      </c>
      <c r="Z2195" s="133">
        <f>CENSO[[#This Row],[g (m²)]]/SUM(AEEF[AEEF-UT])</f>
        <v>3.5643407482732108E-4</v>
      </c>
      <c r="AA2195" s="133">
        <f>CENSO[[#This Row],[v (m³)]]/SUM(AEEF[AEEF-UT])</f>
        <v>3.4930539333077461E-3</v>
      </c>
    </row>
    <row r="2196" spans="1:27" ht="14">
      <c r="A2196" s="86">
        <v>1</v>
      </c>
      <c r="B2196" s="86">
        <v>1</v>
      </c>
      <c r="C2196" s="63">
        <v>64</v>
      </c>
      <c r="D2196" s="63">
        <v>2195</v>
      </c>
      <c r="E2196" s="63" t="str">
        <f>VLOOKUP(CENSO[[#This Row],[NOME COMUM]],ESPECIES[],2,FALSE)</f>
        <v>Inga paraensis Ducke</v>
      </c>
      <c r="F2196" s="64" t="s">
        <v>16</v>
      </c>
      <c r="G2196" s="64">
        <v>209</v>
      </c>
      <c r="H2196" s="97">
        <f>CENSO[[#This Row],[CAP (cm)]]/PI()</f>
        <v>66.526766212412255</v>
      </c>
      <c r="I2196" s="64">
        <v>16</v>
      </c>
      <c r="J2196" s="96">
        <f>(PI()*(CENSO[[#This Row],[DAP (cm)]]^2))/40000</f>
        <v>0.34760235345985407</v>
      </c>
      <c r="K2196" s="96">
        <f>CENSO[[#This Row],[g (m²)]]*CENSO[[#This Row],[H (m)]]*0.7</f>
        <v>3.8931463587503652</v>
      </c>
      <c r="L2196" s="64">
        <v>2</v>
      </c>
      <c r="M2196" s="65">
        <v>366384.59999999899</v>
      </c>
      <c r="N2196" s="87">
        <v>9707523.9000000004</v>
      </c>
      <c r="O2196" s="87" t="s">
        <v>1227</v>
      </c>
      <c r="P2196" s="87" t="str">
        <f>VLOOKUP(CENSO[[#This Row],[DAP (cm)]],CD[],2,TRUE)</f>
        <v>TORA</v>
      </c>
      <c r="Q2196" s="87" t="str">
        <f>VLOOKUP(CENSO[[#This Row],[DAP (cm)]],DD[],2,TRUE)</f>
        <v>60├ 70</v>
      </c>
      <c r="R2196" s="87" t="str" cm="1">
        <f t="array" ref="R2196">INDEX(_xlfn.TEXTSPLIT(CENSO[[#This Row],[NOME CIENTIFICO]]," "),1)</f>
        <v>Inga</v>
      </c>
      <c r="S2196" s="98" t="s">
        <v>1004</v>
      </c>
      <c r="T2196" s="87">
        <f>_xlfn.MINIFS(CENSO[DAP (cm)],CENSO[NOME CIENTIFICO],CENSO[[#This Row],[NOME CIENTIFICO]])</f>
        <v>41.38028520389279</v>
      </c>
      <c r="U21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196" s="87" t="str">
        <f>IF(CENSO[[#This Row],[DAP (cm)]]&lt;CENSO[[#This Row],[DMCE (cm)]],"DAP &lt; DMCE","DAP ≥ DMCE")</f>
        <v>DAP ≥ DMCE</v>
      </c>
      <c r="W2196" s="87" t="str">
        <f>IF(CENSO[[#This Row],[DAP (cm)]]&gt;200, "Superior", "Inferior")</f>
        <v>Inferior</v>
      </c>
      <c r="X2196" s="87" t="str">
        <f>VLOOKUP(CENSO[[#This Row],[NOME COMUM]],ESPECIES[],4,FALSE)</f>
        <v>Não</v>
      </c>
      <c r="Y2196" s="87" t="str">
        <f>IF(IFERROR(VLOOKUP(CENSO[[#This Row],[NOME COMUM]],COMERCIAIS[],2, FALSE), "Não") &lt;&gt; "Não", "Sim", "Não")</f>
        <v>Não</v>
      </c>
      <c r="Z2196" s="133">
        <f>CENSO[[#This Row],[g (m²)]]/SUM(AEEF[AEEF-UT])</f>
        <v>6.0817956338016449E-4</v>
      </c>
      <c r="AA2196" s="133">
        <f>CENSO[[#This Row],[v (m³)]]/SUM(AEEF[AEEF-UT])</f>
        <v>6.8116111098578411E-3</v>
      </c>
    </row>
    <row r="2197" spans="1:27" ht="14">
      <c r="A2197" s="86">
        <v>1</v>
      </c>
      <c r="B2197" s="86">
        <v>1</v>
      </c>
      <c r="C2197" s="63">
        <v>64</v>
      </c>
      <c r="D2197" s="63">
        <v>2196</v>
      </c>
      <c r="E2197" s="63" t="str">
        <f>VLOOKUP(CENSO[[#This Row],[NOME COMUM]],ESPECIES[],2,FALSE)</f>
        <v>Piptadenia suaveolens Miq.</v>
      </c>
      <c r="F2197" s="64" t="s">
        <v>22</v>
      </c>
      <c r="G2197" s="64">
        <v>237</v>
      </c>
      <c r="H2197" s="97">
        <f>CENSO[[#This Row],[CAP (cm)]]/PI()</f>
        <v>75.43944302555839</v>
      </c>
      <c r="I2197" s="64">
        <v>17</v>
      </c>
      <c r="J2197" s="96">
        <f>(PI()*(CENSO[[#This Row],[DAP (cm)]]^2))/40000</f>
        <v>0.44697869992643346</v>
      </c>
      <c r="K2197" s="96">
        <f>CENSO[[#This Row],[g (m²)]]*CENSO[[#This Row],[H (m)]]*0.7</f>
        <v>5.3190465291245586</v>
      </c>
      <c r="L2197" s="64">
        <v>1</v>
      </c>
      <c r="M2197" s="65">
        <v>366426.59999999899</v>
      </c>
      <c r="N2197" s="87">
        <v>9707529.4000000004</v>
      </c>
      <c r="O2197" s="87" t="s">
        <v>1228</v>
      </c>
      <c r="P2197" s="87" t="str">
        <f>VLOOKUP(CENSO[[#This Row],[DAP (cm)]],CD[],2,TRUE)</f>
        <v>TORA</v>
      </c>
      <c r="Q2197" s="87" t="str">
        <f>VLOOKUP(CENSO[[#This Row],[DAP (cm)]],DD[],2,TRUE)</f>
        <v>70├ 80</v>
      </c>
      <c r="R2197" s="87" t="str" cm="1">
        <f t="array" ref="R2197">INDEX(_xlfn.TEXTSPLIT(CENSO[[#This Row],[NOME CIENTIFICO]]," "),1)</f>
        <v>Piptadenia</v>
      </c>
      <c r="S2197" s="98" t="s">
        <v>1004</v>
      </c>
      <c r="T2197" s="87">
        <f>_xlfn.MINIFS(CENSO[DAP (cm)],CENSO[NOME CIENTIFICO],CENSO[[#This Row],[NOME CIENTIFICO]])</f>
        <v>39.788735772973837</v>
      </c>
      <c r="U21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197" s="87" t="str">
        <f>IF(CENSO[[#This Row],[DAP (cm)]]&lt;CENSO[[#This Row],[DMCE (cm)]],"DAP &lt; DMCE","DAP ≥ DMCE")</f>
        <v>DAP ≥ DMCE</v>
      </c>
      <c r="W2197" s="87" t="str">
        <f>IF(CENSO[[#This Row],[DAP (cm)]]&gt;200, "Superior", "Inferior")</f>
        <v>Inferior</v>
      </c>
      <c r="X2197" s="87" t="str">
        <f>VLOOKUP(CENSO[[#This Row],[NOME COMUM]],ESPECIES[],4,FALSE)</f>
        <v>Não</v>
      </c>
      <c r="Y2197" s="87" t="str">
        <f>IF(IFERROR(VLOOKUP(CENSO[[#This Row],[NOME COMUM]],COMERCIAIS[],2, FALSE), "Não") &lt;&gt; "Não", "Sim", "Não")</f>
        <v>Sim</v>
      </c>
      <c r="Z2197" s="133">
        <f>CENSO[[#This Row],[g (m²)]]/SUM(AEEF[AEEF-UT])</f>
        <v>7.8205256050686682E-4</v>
      </c>
      <c r="AA2197" s="133">
        <f>CENSO[[#This Row],[v (m³)]]/SUM(AEEF[AEEF-UT])</f>
        <v>9.3064254700317168E-3</v>
      </c>
    </row>
    <row r="2198" spans="1:27" ht="14">
      <c r="A2198" s="86">
        <v>1</v>
      </c>
      <c r="B2198" s="86">
        <v>1</v>
      </c>
      <c r="C2198" s="63">
        <v>64</v>
      </c>
      <c r="D2198" s="63">
        <v>2197</v>
      </c>
      <c r="E2198" s="63" t="str">
        <f>VLOOKUP(CENSO[[#This Row],[NOME COMUM]],ESPECIES[],2,FALSE)</f>
        <v>Eschweilera grandiflora (Aubl.) Sandwith</v>
      </c>
      <c r="F2198" s="64" t="s">
        <v>19</v>
      </c>
      <c r="G2198" s="64">
        <v>148</v>
      </c>
      <c r="H2198" s="97">
        <f>CENSO[[#This Row],[CAP (cm)]]/PI()</f>
        <v>47.109863155201019</v>
      </c>
      <c r="I2198" s="64">
        <v>13</v>
      </c>
      <c r="J2198" s="96">
        <f>(PI()*(CENSO[[#This Row],[DAP (cm)]]^2))/40000</f>
        <v>0.17430649367424375</v>
      </c>
      <c r="K2198" s="96">
        <f>CENSO[[#This Row],[g (m²)]]*CENSO[[#This Row],[H (m)]]*0.7</f>
        <v>1.5861890924356179</v>
      </c>
      <c r="L2198" s="64">
        <v>1</v>
      </c>
      <c r="M2198" s="65">
        <v>366440.4</v>
      </c>
      <c r="N2198" s="87">
        <v>9707514.5</v>
      </c>
      <c r="O2198" s="98" t="s">
        <v>1225</v>
      </c>
      <c r="P2198" s="87" t="str">
        <f>VLOOKUP(CENSO[[#This Row],[DAP (cm)]],CD[],2,TRUE)</f>
        <v>TORETE</v>
      </c>
      <c r="Q2198" s="87" t="str">
        <f>VLOOKUP(CENSO[[#This Row],[DAP (cm)]],DD[],2,TRUE)</f>
        <v>40├ 50</v>
      </c>
      <c r="R2198" s="87" t="str" cm="1">
        <f t="array" ref="R2198">INDEX(_xlfn.TEXTSPLIT(CENSO[[#This Row],[NOME CIENTIFICO]]," "),1)</f>
        <v>Eschweilera</v>
      </c>
      <c r="S2198" s="98" t="s">
        <v>1004</v>
      </c>
      <c r="T2198" s="87">
        <f>_xlfn.MINIFS(CENSO[DAP (cm)],CENSO[NOME CIENTIFICO],CENSO[[#This Row],[NOME CIENTIFICO]])</f>
        <v>41.38028520389279</v>
      </c>
      <c r="U21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198" s="87" t="str">
        <f>IF(CENSO[[#This Row],[DAP (cm)]]&lt;CENSO[[#This Row],[DMCE (cm)]],"DAP &lt; DMCE","DAP ≥ DMCE")</f>
        <v>DAP &lt; DMCE</v>
      </c>
      <c r="W2198" s="87" t="str">
        <f>IF(CENSO[[#This Row],[DAP (cm)]]&gt;200, "Superior", "Inferior")</f>
        <v>Inferior</v>
      </c>
      <c r="X2198" s="87" t="str">
        <f>VLOOKUP(CENSO[[#This Row],[NOME COMUM]],ESPECIES[],4,FALSE)</f>
        <v>Não</v>
      </c>
      <c r="Y2198" s="87" t="str">
        <f>IF(IFERROR(VLOOKUP(CENSO[[#This Row],[NOME COMUM]],COMERCIAIS[],2, FALSE), "Não") &lt;&gt; "Não", "Sim", "Não")</f>
        <v>Não</v>
      </c>
      <c r="Z2198" s="133">
        <f>CENSO[[#This Row],[g (m²)]]/SUM(AEEF[AEEF-UT])</f>
        <v>3.0497390527412649E-4</v>
      </c>
      <c r="AA2198" s="133">
        <f>CENSO[[#This Row],[v (m³)]]/SUM(AEEF[AEEF-UT])</f>
        <v>2.7752625379945505E-3</v>
      </c>
    </row>
    <row r="2199" spans="1:27" ht="14">
      <c r="A2199" s="86">
        <v>1</v>
      </c>
      <c r="B2199" s="86">
        <v>1</v>
      </c>
      <c r="C2199" s="63">
        <v>64</v>
      </c>
      <c r="D2199" s="63">
        <v>2198</v>
      </c>
      <c r="E2199" s="63" t="str">
        <f>VLOOKUP(CENSO[[#This Row],[NOME COMUM]],ESPECIES[],2,FALSE)</f>
        <v>Caryocar villosum (Aubl.) Pers.</v>
      </c>
      <c r="F2199" s="64" t="s">
        <v>33</v>
      </c>
      <c r="G2199" s="64">
        <v>255</v>
      </c>
      <c r="H2199" s="97">
        <f>CENSO[[#This Row],[CAP (cm)]]/PI()</f>
        <v>81.169020976866619</v>
      </c>
      <c r="I2199" s="64">
        <v>17</v>
      </c>
      <c r="J2199" s="96">
        <f>(PI()*(CENSO[[#This Row],[DAP (cm)]]^2))/40000</f>
        <v>0.51745250872752468</v>
      </c>
      <c r="K2199" s="96">
        <f>CENSO[[#This Row],[g (m²)]]*CENSO[[#This Row],[H (m)]]*0.7</f>
        <v>6.1576848538575435</v>
      </c>
      <c r="L2199" s="64">
        <v>1</v>
      </c>
      <c r="M2199" s="65">
        <v>366443.299999999</v>
      </c>
      <c r="N2199" s="87">
        <v>9707490.5</v>
      </c>
      <c r="O2199" s="87" t="s">
        <v>1227</v>
      </c>
      <c r="P2199" s="87" t="str">
        <f>VLOOKUP(CENSO[[#This Row],[DAP (cm)]],CD[],2,TRUE)</f>
        <v>TORA</v>
      </c>
      <c r="Q2199" s="87" t="str">
        <f>VLOOKUP(CENSO[[#This Row],[DAP (cm)]],DD[],2,TRUE)</f>
        <v>80├ 90</v>
      </c>
      <c r="R2199" s="87" t="str" cm="1">
        <f t="array" ref="R2199">INDEX(_xlfn.TEXTSPLIT(CENSO[[#This Row],[NOME CIENTIFICO]]," "),1)</f>
        <v>Caryocar</v>
      </c>
      <c r="S2199" s="98" t="s">
        <v>1004</v>
      </c>
      <c r="T2199" s="87">
        <f>_xlfn.MINIFS(CENSO[DAP (cm)],CENSO[NOME CIENTIFICO],CENSO[[#This Row],[NOME CIENTIFICO]])</f>
        <v>41.38028520389279</v>
      </c>
      <c r="U21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199" s="87" t="str">
        <f>IF(CENSO[[#This Row],[DAP (cm)]]&lt;CENSO[[#This Row],[DMCE (cm)]],"DAP &lt; DMCE","DAP ≥ DMCE")</f>
        <v>DAP ≥ DMCE</v>
      </c>
      <c r="W2199" s="87" t="str">
        <f>IF(CENSO[[#This Row],[DAP (cm)]]&gt;200, "Superior", "Inferior")</f>
        <v>Inferior</v>
      </c>
      <c r="X2199" s="87" t="str">
        <f>VLOOKUP(CENSO[[#This Row],[NOME COMUM]],ESPECIES[],4,FALSE)</f>
        <v>Não</v>
      </c>
      <c r="Y2199" s="87" t="str">
        <f>IF(IFERROR(VLOOKUP(CENSO[[#This Row],[NOME COMUM]],COMERCIAIS[],2, FALSE), "Não") &lt;&gt; "Não", "Sim", "Não")</f>
        <v>Sim</v>
      </c>
      <c r="Z2199" s="133">
        <f>CENSO[[#This Row],[g (m²)]]/SUM(AEEF[AEEF-UT])</f>
        <v>9.053564732674432E-4</v>
      </c>
      <c r="AA2199" s="133">
        <f>CENSO[[#This Row],[v (m³)]]/SUM(AEEF[AEEF-UT])</f>
        <v>1.0773742031882572E-2</v>
      </c>
    </row>
    <row r="2200" spans="1:27" ht="14">
      <c r="A2200" s="86">
        <v>1</v>
      </c>
      <c r="B2200" s="86">
        <v>1</v>
      </c>
      <c r="C2200" s="63">
        <v>64</v>
      </c>
      <c r="D2200" s="63">
        <v>2199</v>
      </c>
      <c r="E2200" s="63" t="str">
        <f>VLOOKUP(CENSO[[#This Row],[NOME COMUM]],ESPECIES[],2,FALSE)</f>
        <v>Hymenaea courbaril L.</v>
      </c>
      <c r="F2200" s="64" t="s">
        <v>3</v>
      </c>
      <c r="G2200" s="64">
        <v>392</v>
      </c>
      <c r="H2200" s="97">
        <f>CENSO[[#This Row],[CAP (cm)]]/PI()</f>
        <v>124.77747538404594</v>
      </c>
      <c r="I2200" s="64">
        <v>24</v>
      </c>
      <c r="J2200" s="96">
        <f>(PI()*(CENSO[[#This Row],[DAP (cm)]]^2))/40000</f>
        <v>1.2228192587636502</v>
      </c>
      <c r="K2200" s="96">
        <f>CENSO[[#This Row],[g (m²)]]*CENSO[[#This Row],[H (m)]]*0.7</f>
        <v>20.543363547229323</v>
      </c>
      <c r="L2200" s="64">
        <v>1</v>
      </c>
      <c r="M2200" s="65">
        <v>366459.09999999899</v>
      </c>
      <c r="N2200" s="87">
        <v>9707497.9000000004</v>
      </c>
      <c r="O2200" s="87" t="s">
        <v>1228</v>
      </c>
      <c r="P2200" s="87" t="str">
        <f>VLOOKUP(CENSO[[#This Row],[DAP (cm)]],CD[],2,TRUE)</f>
        <v>TORA</v>
      </c>
      <c r="Q2200" s="87" t="str">
        <f>VLOOKUP(CENSO[[#This Row],[DAP (cm)]],DD[],2,TRUE)</f>
        <v>120├ 130</v>
      </c>
      <c r="R2200" s="87" t="str" cm="1">
        <f t="array" ref="R2200">INDEX(_xlfn.TEXTSPLIT(CENSO[[#This Row],[NOME CIENTIFICO]]," "),1)</f>
        <v>Hymenaea</v>
      </c>
      <c r="S2200" s="98" t="s">
        <v>1004</v>
      </c>
      <c r="T2200" s="87">
        <f>_xlfn.MINIFS(CENSO[DAP (cm)],CENSO[NOME CIENTIFICO],CENSO[[#This Row],[NOME CIENTIFICO]])</f>
        <v>41.38028520389279</v>
      </c>
      <c r="U22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200" s="87" t="str">
        <f>IF(CENSO[[#This Row],[DAP (cm)]]&lt;CENSO[[#This Row],[DMCE (cm)]],"DAP &lt; DMCE","DAP ≥ DMCE")</f>
        <v>DAP ≥ DMCE</v>
      </c>
      <c r="W2200" s="87" t="str">
        <f>IF(CENSO[[#This Row],[DAP (cm)]]&gt;200, "Superior", "Inferior")</f>
        <v>Inferior</v>
      </c>
      <c r="X2200" s="87" t="str">
        <f>VLOOKUP(CENSO[[#This Row],[NOME COMUM]],ESPECIES[],4,FALSE)</f>
        <v>Não</v>
      </c>
      <c r="Y2200" s="87" t="str">
        <f>IF(IFERROR(VLOOKUP(CENSO[[#This Row],[NOME COMUM]],COMERCIAIS[],2, FALSE), "Não") &lt;&gt; "Não", "Sim", "Não")</f>
        <v>Sim</v>
      </c>
      <c r="Z2200" s="133">
        <f>CENSO[[#This Row],[g (m²)]]/SUM(AEEF[AEEF-UT])</f>
        <v>2.1394955341509938E-3</v>
      </c>
      <c r="AA2200" s="133">
        <f>CENSO[[#This Row],[v (m³)]]/SUM(AEEF[AEEF-UT])</f>
        <v>3.59435249737367E-2</v>
      </c>
    </row>
    <row r="2201" spans="1:27" ht="14">
      <c r="A2201" s="86">
        <v>1</v>
      </c>
      <c r="B2201" s="86">
        <v>1</v>
      </c>
      <c r="C2201" s="63">
        <v>64</v>
      </c>
      <c r="D2201" s="63">
        <v>2200</v>
      </c>
      <c r="E2201" s="63" t="str">
        <f>VLOOKUP(CENSO[[#This Row],[NOME COMUM]],ESPECIES[],2,FALSE)</f>
        <v>Bombax munguba Mart.</v>
      </c>
      <c r="F2201" s="64" t="s">
        <v>90</v>
      </c>
      <c r="G2201" s="64">
        <v>138</v>
      </c>
      <c r="H2201" s="97">
        <f>CENSO[[#This Row],[CAP (cm)]]/PI()</f>
        <v>43.926764293363114</v>
      </c>
      <c r="I2201" s="64">
        <v>14</v>
      </c>
      <c r="J2201" s="96">
        <f>(PI()*(CENSO[[#This Row],[DAP (cm)]]^2))/40000</f>
        <v>0.15154733681210272</v>
      </c>
      <c r="K2201" s="96">
        <f>CENSO[[#This Row],[g (m²)]]*CENSO[[#This Row],[H (m)]]*0.7</f>
        <v>1.4851639007586066</v>
      </c>
      <c r="L2201" s="64">
        <v>1</v>
      </c>
      <c r="M2201" s="65">
        <v>366441.5</v>
      </c>
      <c r="N2201" s="87">
        <v>9707466.6999999899</v>
      </c>
      <c r="O2201" s="98" t="s">
        <v>1225</v>
      </c>
      <c r="P2201" s="87" t="str">
        <f>VLOOKUP(CENSO[[#This Row],[DAP (cm)]],CD[],2,TRUE)</f>
        <v>TORETE</v>
      </c>
      <c r="Q2201" s="87" t="str">
        <f>VLOOKUP(CENSO[[#This Row],[DAP (cm)]],DD[],2,TRUE)</f>
        <v>40├ 50</v>
      </c>
      <c r="R2201" s="87" t="str" cm="1">
        <f t="array" ref="R2201">INDEX(_xlfn.TEXTSPLIT(CENSO[[#This Row],[NOME CIENTIFICO]]," "),1)</f>
        <v>Bombax</v>
      </c>
      <c r="S2201" s="98" t="s">
        <v>1004</v>
      </c>
      <c r="T2201" s="87">
        <f>_xlfn.MINIFS(CENSO[DAP (cm)],CENSO[NOME CIENTIFICO],CENSO[[#This Row],[NOME CIENTIFICO]])</f>
        <v>43.926764293363114</v>
      </c>
      <c r="U22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2201" s="87" t="str">
        <f>IF(CENSO[[#This Row],[DAP (cm)]]&lt;CENSO[[#This Row],[DMCE (cm)]],"DAP &lt; DMCE","DAP ≥ DMCE")</f>
        <v>DAP &lt; DMCE</v>
      </c>
      <c r="W2201" s="87" t="str">
        <f>IF(CENSO[[#This Row],[DAP (cm)]]&gt;200, "Superior", "Inferior")</f>
        <v>Inferior</v>
      </c>
      <c r="X2201" s="87" t="str">
        <f>VLOOKUP(CENSO[[#This Row],[NOME COMUM]],ESPECIES[],4,FALSE)</f>
        <v>Não</v>
      </c>
      <c r="Y2201" s="87" t="str">
        <f>IF(IFERROR(VLOOKUP(CENSO[[#This Row],[NOME COMUM]],COMERCIAIS[],2, FALSE), "Não") &lt;&gt; "Não", "Sim", "Não")</f>
        <v>Não</v>
      </c>
      <c r="Z2201" s="133">
        <f>CENSO[[#This Row],[g (m²)]]/SUM(AEEF[AEEF-UT])</f>
        <v>2.651535359770117E-4</v>
      </c>
      <c r="AA2201" s="133">
        <f>CENSO[[#This Row],[v (m³)]]/SUM(AEEF[AEEF-UT])</f>
        <v>2.5985046525747145E-3</v>
      </c>
    </row>
    <row r="2202" spans="1:27" ht="14">
      <c r="A2202" s="86">
        <v>1</v>
      </c>
      <c r="B2202" s="86">
        <v>1</v>
      </c>
      <c r="C2202" s="63">
        <v>64</v>
      </c>
      <c r="D2202" s="63">
        <v>2201</v>
      </c>
      <c r="E2202" s="63" t="str">
        <f>VLOOKUP(CENSO[[#This Row],[NOME COMUM]],ESPECIES[],2,FALSE)</f>
        <v>Couratari guianensis Aubl.</v>
      </c>
      <c r="F2202" s="64" t="s">
        <v>6</v>
      </c>
      <c r="G2202" s="64">
        <v>283</v>
      </c>
      <c r="H2202" s="97">
        <f>CENSO[[#This Row],[CAP (cm)]]/PI()</f>
        <v>90.081697790012768</v>
      </c>
      <c r="I2202" s="64">
        <v>24</v>
      </c>
      <c r="J2202" s="96">
        <f>(PI()*(CENSO[[#This Row],[DAP (cm)]]^2))/40000</f>
        <v>0.6373280118643404</v>
      </c>
      <c r="K2202" s="96">
        <f>CENSO[[#This Row],[g (m²)]]*CENSO[[#This Row],[H (m)]]*0.7</f>
        <v>10.707110599320918</v>
      </c>
      <c r="L2202" s="64">
        <v>1</v>
      </c>
      <c r="M2202" s="65">
        <v>366463.799999999</v>
      </c>
      <c r="N2202" s="87">
        <v>9707462.9000000004</v>
      </c>
      <c r="O2202" s="87" t="s">
        <v>1228</v>
      </c>
      <c r="P2202" s="87" t="str">
        <f>VLOOKUP(CENSO[[#This Row],[DAP (cm)]],CD[],2,TRUE)</f>
        <v>TORA</v>
      </c>
      <c r="Q2202" s="87" t="str">
        <f>VLOOKUP(CENSO[[#This Row],[DAP (cm)]],DD[],2,TRUE)</f>
        <v>90├ 100</v>
      </c>
      <c r="R2202" s="87" t="str" cm="1">
        <f t="array" ref="R2202">INDEX(_xlfn.TEXTSPLIT(CENSO[[#This Row],[NOME CIENTIFICO]]," "),1)</f>
        <v>Couratari</v>
      </c>
      <c r="S2202" s="98" t="s">
        <v>1004</v>
      </c>
      <c r="T2202" s="87">
        <f>_xlfn.MINIFS(CENSO[DAP (cm)],CENSO[NOME CIENTIFICO],CENSO[[#This Row],[NOME CIENTIFICO]])</f>
        <v>38.833806114422465</v>
      </c>
      <c r="U22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02" s="87" t="str">
        <f>IF(CENSO[[#This Row],[DAP (cm)]]&lt;CENSO[[#This Row],[DMCE (cm)]],"DAP &lt; DMCE","DAP ≥ DMCE")</f>
        <v>DAP ≥ DMCE</v>
      </c>
      <c r="W2202" s="87" t="str">
        <f>IF(CENSO[[#This Row],[DAP (cm)]]&gt;200, "Superior", "Inferior")</f>
        <v>Inferior</v>
      </c>
      <c r="X2202" s="87" t="str">
        <f>VLOOKUP(CENSO[[#This Row],[NOME COMUM]],ESPECIES[],4,FALSE)</f>
        <v>Não</v>
      </c>
      <c r="Y2202" s="87" t="str">
        <f>IF(IFERROR(VLOOKUP(CENSO[[#This Row],[NOME COMUM]],COMERCIAIS[],2, FALSE), "Não") &lt;&gt; "Não", "Sim", "Não")</f>
        <v>Sim</v>
      </c>
      <c r="Z2202" s="133">
        <f>CENSO[[#This Row],[g (m²)]]/SUM(AEEF[AEEF-UT])</f>
        <v>1.1150956491736452E-3</v>
      </c>
      <c r="AA2202" s="133">
        <f>CENSO[[#This Row],[v (m³)]]/SUM(AEEF[AEEF-UT])</f>
        <v>1.8733606906117237E-2</v>
      </c>
    </row>
    <row r="2203" spans="1:27" ht="14">
      <c r="A2203" s="86">
        <v>1</v>
      </c>
      <c r="B2203" s="86">
        <v>1</v>
      </c>
      <c r="C2203" s="63">
        <v>64</v>
      </c>
      <c r="D2203" s="63">
        <v>2202</v>
      </c>
      <c r="E2203" s="63" t="str">
        <f>VLOOKUP(CENSO[[#This Row],[NOME COMUM]],ESPECIES[],2,FALSE)</f>
        <v>Buchenavia capitata (Vahl) Eichler</v>
      </c>
      <c r="F2203" s="64" t="s">
        <v>10</v>
      </c>
      <c r="G2203" s="64">
        <v>300</v>
      </c>
      <c r="H2203" s="97">
        <f>CENSO[[#This Row],[CAP (cm)]]/PI()</f>
        <v>95.4929658551372</v>
      </c>
      <c r="I2203" s="64">
        <v>24</v>
      </c>
      <c r="J2203" s="96">
        <f>(PI()*(CENSO[[#This Row],[DAP (cm)]]^2))/40000</f>
        <v>0.7161972439135289</v>
      </c>
      <c r="K2203" s="96">
        <f>CENSO[[#This Row],[g (m²)]]*CENSO[[#This Row],[H (m)]]*0.7</f>
        <v>12.032113697747286</v>
      </c>
      <c r="L2203" s="64">
        <v>1</v>
      </c>
      <c r="M2203" s="65">
        <v>366492</v>
      </c>
      <c r="N2203" s="87">
        <v>9707417.6999999899</v>
      </c>
      <c r="O2203" s="87" t="s">
        <v>1227</v>
      </c>
      <c r="P2203" s="87" t="str">
        <f>VLOOKUP(CENSO[[#This Row],[DAP (cm)]],CD[],2,TRUE)</f>
        <v>TORA</v>
      </c>
      <c r="Q2203" s="87" t="str">
        <f>VLOOKUP(CENSO[[#This Row],[DAP (cm)]],DD[],2,TRUE)</f>
        <v>90├ 100</v>
      </c>
      <c r="R2203" s="87" t="str" cm="1">
        <f t="array" ref="R2203">INDEX(_xlfn.TEXTSPLIT(CENSO[[#This Row],[NOME CIENTIFICO]]," "),1)</f>
        <v>Buchenavia</v>
      </c>
      <c r="S2203" s="98" t="s">
        <v>1004</v>
      </c>
      <c r="T2203" s="87">
        <f>_xlfn.MINIFS(CENSO[DAP (cm)],CENSO[NOME CIENTIFICO],CENSO[[#This Row],[NOME CIENTIFICO]])</f>
        <v>41.38028520389279</v>
      </c>
      <c r="U22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203" s="87" t="str">
        <f>IF(CENSO[[#This Row],[DAP (cm)]]&lt;CENSO[[#This Row],[DMCE (cm)]],"DAP &lt; DMCE","DAP ≥ DMCE")</f>
        <v>DAP ≥ DMCE</v>
      </c>
      <c r="W2203" s="87" t="str">
        <f>IF(CENSO[[#This Row],[DAP (cm)]]&gt;200, "Superior", "Inferior")</f>
        <v>Inferior</v>
      </c>
      <c r="X2203" s="87" t="str">
        <f>VLOOKUP(CENSO[[#This Row],[NOME COMUM]],ESPECIES[],4,FALSE)</f>
        <v>Não</v>
      </c>
      <c r="Y2203" s="87" t="str">
        <f>IF(IFERROR(VLOOKUP(CENSO[[#This Row],[NOME COMUM]],COMERCIAIS[],2, FALSE), "Não") &lt;&gt; "Não", "Sim", "Não")</f>
        <v>Não</v>
      </c>
      <c r="Z2203" s="133">
        <f>CENSO[[#This Row],[g (m²)]]/SUM(AEEF[AEEF-UT])</f>
        <v>1.2530885443148001E-3</v>
      </c>
      <c r="AA2203" s="133">
        <f>CENSO[[#This Row],[v (m³)]]/SUM(AEEF[AEEF-UT])</f>
        <v>2.1051887544488643E-2</v>
      </c>
    </row>
    <row r="2204" spans="1:27" ht="14">
      <c r="A2204" s="86">
        <v>1</v>
      </c>
      <c r="B2204" s="86">
        <v>1</v>
      </c>
      <c r="C2204" s="63">
        <v>64</v>
      </c>
      <c r="D2204" s="63">
        <v>2203</v>
      </c>
      <c r="E2204" s="63" t="str">
        <f>VLOOKUP(CENSO[[#This Row],[NOME COMUM]],ESPECIES[],2,FALSE)</f>
        <v>Schefflera morototoni (Aubl.) Decne. &amp; Planch.</v>
      </c>
      <c r="F2204" s="64" t="s">
        <v>12</v>
      </c>
      <c r="G2204" s="64">
        <v>200</v>
      </c>
      <c r="H2204" s="97">
        <f>CENSO[[#This Row],[CAP (cm)]]/PI()</f>
        <v>63.661977236758133</v>
      </c>
      <c r="I2204" s="64">
        <v>17</v>
      </c>
      <c r="J2204" s="96">
        <f>(PI()*(CENSO[[#This Row],[DAP (cm)]]^2))/40000</f>
        <v>0.31830988618379064</v>
      </c>
      <c r="K2204" s="96">
        <f>CENSO[[#This Row],[g (m²)]]*CENSO[[#This Row],[H (m)]]*0.7</f>
        <v>3.7878876455871082</v>
      </c>
      <c r="L2204" s="64">
        <v>1</v>
      </c>
      <c r="M2204" s="65">
        <v>366550.09999999899</v>
      </c>
      <c r="N2204" s="87">
        <v>9707370.1999999899</v>
      </c>
      <c r="O2204" s="87" t="s">
        <v>1227</v>
      </c>
      <c r="P2204" s="87" t="str">
        <f>VLOOKUP(CENSO[[#This Row],[DAP (cm)]],CD[],2,TRUE)</f>
        <v>TORA</v>
      </c>
      <c r="Q2204" s="87" t="str">
        <f>VLOOKUP(CENSO[[#This Row],[DAP (cm)]],DD[],2,TRUE)</f>
        <v>60├ 70</v>
      </c>
      <c r="R2204" s="87" t="str" cm="1">
        <f t="array" ref="R2204">INDEX(_xlfn.TEXTSPLIT(CENSO[[#This Row],[NOME CIENTIFICO]]," "),1)</f>
        <v>Schefflera</v>
      </c>
      <c r="S2204" s="98" t="s">
        <v>1004</v>
      </c>
      <c r="T2204" s="87">
        <f>_xlfn.MINIFS(CENSO[DAP (cm)],CENSO[NOME CIENTIFICO],CENSO[[#This Row],[NOME CIENTIFICO]])</f>
        <v>40.425355545341418</v>
      </c>
      <c r="U22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2204" s="87" t="str">
        <f>IF(CENSO[[#This Row],[DAP (cm)]]&lt;CENSO[[#This Row],[DMCE (cm)]],"DAP &lt; DMCE","DAP ≥ DMCE")</f>
        <v>DAP ≥ DMCE</v>
      </c>
      <c r="W2204" s="87" t="str">
        <f>IF(CENSO[[#This Row],[DAP (cm)]]&gt;200, "Superior", "Inferior")</f>
        <v>Inferior</v>
      </c>
      <c r="X2204" s="87" t="str">
        <f>VLOOKUP(CENSO[[#This Row],[NOME COMUM]],ESPECIES[],4,FALSE)</f>
        <v>Não</v>
      </c>
      <c r="Y2204" s="87" t="str">
        <f>IF(IFERROR(VLOOKUP(CENSO[[#This Row],[NOME COMUM]],COMERCIAIS[],2, FALSE), "Não") &lt;&gt; "Não", "Sim", "Não")</f>
        <v>Não</v>
      </c>
      <c r="Z2204" s="133">
        <f>CENSO[[#This Row],[g (m²)]]/SUM(AEEF[AEEF-UT])</f>
        <v>5.5692824191768894E-4</v>
      </c>
      <c r="AA2204" s="133">
        <f>CENSO[[#This Row],[v (m³)]]/SUM(AEEF[AEEF-UT])</f>
        <v>6.6274460788204983E-3</v>
      </c>
    </row>
    <row r="2205" spans="1:27" ht="14">
      <c r="A2205" s="86">
        <v>1</v>
      </c>
      <c r="B2205" s="86">
        <v>1</v>
      </c>
      <c r="C2205" s="63">
        <v>64</v>
      </c>
      <c r="D2205" s="63">
        <v>2204</v>
      </c>
      <c r="E2205" s="63" t="str">
        <f>VLOOKUP(CENSO[[#This Row],[NOME COMUM]],ESPECIES[],2,FALSE)</f>
        <v>Tachigali myrmecophila Ducke</v>
      </c>
      <c r="F2205" s="64" t="s">
        <v>14</v>
      </c>
      <c r="G2205" s="64">
        <v>180</v>
      </c>
      <c r="H2205" s="97">
        <f>CENSO[[#This Row],[CAP (cm)]]/PI()</f>
        <v>57.295779513082323</v>
      </c>
      <c r="I2205" s="64">
        <v>13</v>
      </c>
      <c r="J2205" s="96">
        <f>(PI()*(CENSO[[#This Row],[DAP (cm)]]^2))/40000</f>
        <v>0.25783100780887047</v>
      </c>
      <c r="K2205" s="96">
        <f>CENSO[[#This Row],[g (m²)]]*CENSO[[#This Row],[H (m)]]*0.7</f>
        <v>2.346262171060721</v>
      </c>
      <c r="L2205" s="64">
        <v>1</v>
      </c>
      <c r="M2205" s="65">
        <v>366577.5</v>
      </c>
      <c r="N2205" s="87">
        <v>9707348.5</v>
      </c>
      <c r="O2205" s="87" t="s">
        <v>1228</v>
      </c>
      <c r="P2205" s="87" t="str">
        <f>VLOOKUP(CENSO[[#This Row],[DAP (cm)]],CD[],2,TRUE)</f>
        <v>TORA</v>
      </c>
      <c r="Q2205" s="87" t="str">
        <f>VLOOKUP(CENSO[[#This Row],[DAP (cm)]],DD[],2,TRUE)</f>
        <v>50├ 60</v>
      </c>
      <c r="R2205" s="87" t="str" cm="1">
        <f t="array" ref="R2205">INDEX(_xlfn.TEXTSPLIT(CENSO[[#This Row],[NOME CIENTIFICO]]," "),1)</f>
        <v>Tachigali</v>
      </c>
      <c r="S2205" s="98" t="s">
        <v>1004</v>
      </c>
      <c r="T2205" s="87">
        <f>_xlfn.MINIFS(CENSO[DAP (cm)],CENSO[NOME CIENTIFICO],CENSO[[#This Row],[NOME CIENTIFICO]])</f>
        <v>39.152116000606256</v>
      </c>
      <c r="U22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05" s="87" t="str">
        <f>IF(CENSO[[#This Row],[DAP (cm)]]&lt;CENSO[[#This Row],[DMCE (cm)]],"DAP &lt; DMCE","DAP ≥ DMCE")</f>
        <v>DAP ≥ DMCE</v>
      </c>
      <c r="W2205" s="87" t="str">
        <f>IF(CENSO[[#This Row],[DAP (cm)]]&gt;200, "Superior", "Inferior")</f>
        <v>Inferior</v>
      </c>
      <c r="X2205" s="87" t="str">
        <f>VLOOKUP(CENSO[[#This Row],[NOME COMUM]],ESPECIES[],4,FALSE)</f>
        <v>Não</v>
      </c>
      <c r="Y2205" s="87" t="str">
        <f>IF(IFERROR(VLOOKUP(CENSO[[#This Row],[NOME COMUM]],COMERCIAIS[],2, FALSE), "Não") &lt;&gt; "Não", "Sim", "Não")</f>
        <v>Sim</v>
      </c>
      <c r="Z2205" s="133">
        <f>CENSO[[#This Row],[g (m²)]]/SUM(AEEF[AEEF-UT])</f>
        <v>4.5111187595332813E-4</v>
      </c>
      <c r="AA2205" s="133">
        <f>CENSO[[#This Row],[v (m³)]]/SUM(AEEF[AEEF-UT])</f>
        <v>4.1051180711752858E-3</v>
      </c>
    </row>
    <row r="2206" spans="1:27" ht="14">
      <c r="A2206" s="86">
        <v>1</v>
      </c>
      <c r="B2206" s="86">
        <v>1</v>
      </c>
      <c r="C2206" s="63">
        <v>64</v>
      </c>
      <c r="D2206" s="63">
        <v>2205</v>
      </c>
      <c r="E2206" s="63" t="str">
        <f>VLOOKUP(CENSO[[#This Row],[NOME COMUM]],ESPECIES[],2,FALSE)</f>
        <v>Piptadenia suaveolens Miq.</v>
      </c>
      <c r="F2206" s="64" t="s">
        <v>22</v>
      </c>
      <c r="G2206" s="64">
        <v>438</v>
      </c>
      <c r="H2206" s="97">
        <f>CENSO[[#This Row],[CAP (cm)]]/PI()</f>
        <v>139.41973014850032</v>
      </c>
      <c r="I2206" s="64">
        <v>19</v>
      </c>
      <c r="J2206" s="96">
        <f>(PI()*(CENSO[[#This Row],[DAP (cm)]]^2))/40000</f>
        <v>1.5266460451260786</v>
      </c>
      <c r="K2206" s="96">
        <f>CENSO[[#This Row],[g (m²)]]*CENSO[[#This Row],[H (m)]]*0.7</f>
        <v>20.304392400176845</v>
      </c>
      <c r="L2206" s="64">
        <v>2</v>
      </c>
      <c r="M2206" s="65">
        <v>366586.7</v>
      </c>
      <c r="N2206" s="87">
        <v>9707360.4000000004</v>
      </c>
      <c r="O2206" s="87" t="s">
        <v>1228</v>
      </c>
      <c r="P2206" s="87" t="str">
        <f>VLOOKUP(CENSO[[#This Row],[DAP (cm)]],CD[],2,TRUE)</f>
        <v>TORA</v>
      </c>
      <c r="Q2206" s="87" t="str">
        <f>VLOOKUP(CENSO[[#This Row],[DAP (cm)]],DD[],2,TRUE)</f>
        <v>130├ 140</v>
      </c>
      <c r="R2206" s="87" t="str" cm="1">
        <f t="array" ref="R2206">INDEX(_xlfn.TEXTSPLIT(CENSO[[#This Row],[NOME CIENTIFICO]]," "),1)</f>
        <v>Piptadenia</v>
      </c>
      <c r="S2206" s="98" t="s">
        <v>1004</v>
      </c>
      <c r="T2206" s="87">
        <f>_xlfn.MINIFS(CENSO[DAP (cm)],CENSO[NOME CIENTIFICO],CENSO[[#This Row],[NOME CIENTIFICO]])</f>
        <v>39.788735772973837</v>
      </c>
      <c r="U22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06" s="87" t="str">
        <f>IF(CENSO[[#This Row],[DAP (cm)]]&lt;CENSO[[#This Row],[DMCE (cm)]],"DAP &lt; DMCE","DAP ≥ DMCE")</f>
        <v>DAP ≥ DMCE</v>
      </c>
      <c r="W2206" s="87" t="str">
        <f>IF(CENSO[[#This Row],[DAP (cm)]]&gt;200, "Superior", "Inferior")</f>
        <v>Inferior</v>
      </c>
      <c r="X2206" s="87" t="str">
        <f>VLOOKUP(CENSO[[#This Row],[NOME COMUM]],ESPECIES[],4,FALSE)</f>
        <v>Não</v>
      </c>
      <c r="Y2206" s="87" t="str">
        <f>IF(IFERROR(VLOOKUP(CENSO[[#This Row],[NOME COMUM]],COMERCIAIS[],2, FALSE), "Não") &lt;&gt; "Não", "Sim", "Não")</f>
        <v>Sim</v>
      </c>
      <c r="Z2206" s="133">
        <f>CENSO[[#This Row],[g (m²)]]/SUM(AEEF[AEEF-UT])</f>
        <v>2.6710835410614286E-3</v>
      </c>
      <c r="AA2206" s="133">
        <f>CENSO[[#This Row],[v (m³)]]/SUM(AEEF[AEEF-UT])</f>
        <v>3.5525411096116996E-2</v>
      </c>
    </row>
    <row r="2207" spans="1:27" ht="14">
      <c r="A2207" s="86">
        <v>1</v>
      </c>
      <c r="B2207" s="86">
        <v>1</v>
      </c>
      <c r="C2207" s="63">
        <v>64</v>
      </c>
      <c r="D2207" s="63">
        <v>2206</v>
      </c>
      <c r="E2207" s="63" t="str">
        <f>VLOOKUP(CENSO[[#This Row],[NOME COMUM]],ESPECIES[],2,FALSE)</f>
        <v>Swartzia ingaefolia Ducke</v>
      </c>
      <c r="F2207" s="64" t="s">
        <v>80</v>
      </c>
      <c r="G2207" s="64">
        <v>380</v>
      </c>
      <c r="H2207" s="97">
        <f>CENSO[[#This Row],[CAP (cm)]]/PI()</f>
        <v>120.95775674984046</v>
      </c>
      <c r="I2207" s="64">
        <v>19</v>
      </c>
      <c r="J2207" s="96">
        <f>(PI()*(CENSO[[#This Row],[DAP (cm)]]^2))/40000</f>
        <v>1.1490986891234842</v>
      </c>
      <c r="K2207" s="96">
        <f>CENSO[[#This Row],[g (m²)]]*CENSO[[#This Row],[H (m)]]*0.7</f>
        <v>15.283012565342339</v>
      </c>
      <c r="L2207" s="64">
        <v>1</v>
      </c>
      <c r="M2207" s="65">
        <v>366588.9</v>
      </c>
      <c r="N2207" s="87">
        <v>9707358.4000000004</v>
      </c>
      <c r="O2207" s="87" t="s">
        <v>1227</v>
      </c>
      <c r="P2207" s="87" t="str">
        <f>VLOOKUP(CENSO[[#This Row],[DAP (cm)]],CD[],2,TRUE)</f>
        <v>TORA</v>
      </c>
      <c r="Q2207" s="87" t="str">
        <f>VLOOKUP(CENSO[[#This Row],[DAP (cm)]],DD[],2,TRUE)</f>
        <v>120├ 130</v>
      </c>
      <c r="R2207" s="87" t="str" cm="1">
        <f t="array" ref="R2207">INDEX(_xlfn.TEXTSPLIT(CENSO[[#This Row],[NOME CIENTIFICO]]," "),1)</f>
        <v>Swartzia</v>
      </c>
      <c r="S2207" s="98" t="s">
        <v>1004</v>
      </c>
      <c r="T2207" s="87">
        <f>_xlfn.MINIFS(CENSO[DAP (cm)],CENSO[NOME CIENTIFICO],CENSO[[#This Row],[NOME CIENTIFICO]])</f>
        <v>42.335214862444161</v>
      </c>
      <c r="U22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2207" s="87" t="str">
        <f>IF(CENSO[[#This Row],[DAP (cm)]]&lt;CENSO[[#This Row],[DMCE (cm)]],"DAP &lt; DMCE","DAP ≥ DMCE")</f>
        <v>DAP ≥ DMCE</v>
      </c>
      <c r="W2207" s="87" t="str">
        <f>IF(CENSO[[#This Row],[DAP (cm)]]&gt;200, "Superior", "Inferior")</f>
        <v>Inferior</v>
      </c>
      <c r="X2207" s="87" t="str">
        <f>VLOOKUP(CENSO[[#This Row],[NOME COMUM]],ESPECIES[],4,FALSE)</f>
        <v>Não</v>
      </c>
      <c r="Y2207" s="87" t="str">
        <f>IF(IFERROR(VLOOKUP(CENSO[[#This Row],[NOME COMUM]],COMERCIAIS[],2, FALSE), "Não") &lt;&gt; "Não", "Sim", "Não")</f>
        <v>Não</v>
      </c>
      <c r="Z2207" s="133">
        <f>CENSO[[#This Row],[g (m²)]]/SUM(AEEF[AEEF-UT])</f>
        <v>2.0105109533228574E-3</v>
      </c>
      <c r="AA2207" s="133">
        <f>CENSO[[#This Row],[v (m³)]]/SUM(AEEF[AEEF-UT])</f>
        <v>2.6739795679194E-2</v>
      </c>
    </row>
    <row r="2208" spans="1:27" ht="14">
      <c r="A2208" s="86">
        <v>1</v>
      </c>
      <c r="B2208" s="86">
        <v>1</v>
      </c>
      <c r="C2208" s="63">
        <v>64</v>
      </c>
      <c r="D2208" s="63">
        <v>2207</v>
      </c>
      <c r="E2208" s="63" t="str">
        <f>VLOOKUP(CENSO[[#This Row],[NOME COMUM]],ESPECIES[],2,FALSE)</f>
        <v>Piptadenia suaveolens Miq.</v>
      </c>
      <c r="F2208" s="64" t="s">
        <v>22</v>
      </c>
      <c r="G2208" s="64">
        <v>145</v>
      </c>
      <c r="H2208" s="97">
        <f>CENSO[[#This Row],[CAP (cm)]]/PI()</f>
        <v>46.154933496649647</v>
      </c>
      <c r="I2208" s="64">
        <v>14</v>
      </c>
      <c r="J2208" s="96">
        <f>(PI()*(CENSO[[#This Row],[DAP (cm)]]^2))/40000</f>
        <v>0.16731163392535497</v>
      </c>
      <c r="K2208" s="96">
        <f>CENSO[[#This Row],[g (m²)]]*CENSO[[#This Row],[H (m)]]*0.7</f>
        <v>1.6396540124684784</v>
      </c>
      <c r="L2208" s="64">
        <v>1</v>
      </c>
      <c r="M2208" s="65">
        <v>366600.09999999899</v>
      </c>
      <c r="N2208" s="87">
        <v>9707348.5</v>
      </c>
      <c r="O2208" s="98" t="s">
        <v>1225</v>
      </c>
      <c r="P2208" s="87" t="str">
        <f>VLOOKUP(CENSO[[#This Row],[DAP (cm)]],CD[],2,TRUE)</f>
        <v>TORETE</v>
      </c>
      <c r="Q2208" s="87" t="str">
        <f>VLOOKUP(CENSO[[#This Row],[DAP (cm)]],DD[],2,TRUE)</f>
        <v>40├ 50</v>
      </c>
      <c r="R2208" s="87" t="str" cm="1">
        <f t="array" ref="R2208">INDEX(_xlfn.TEXTSPLIT(CENSO[[#This Row],[NOME CIENTIFICO]]," "),1)</f>
        <v>Piptadenia</v>
      </c>
      <c r="S2208" s="98" t="s">
        <v>1004</v>
      </c>
      <c r="T2208" s="87">
        <f>_xlfn.MINIFS(CENSO[DAP (cm)],CENSO[NOME CIENTIFICO],CENSO[[#This Row],[NOME CIENTIFICO]])</f>
        <v>39.788735772973837</v>
      </c>
      <c r="U22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08" s="87" t="str">
        <f>IF(CENSO[[#This Row],[DAP (cm)]]&lt;CENSO[[#This Row],[DMCE (cm)]],"DAP &lt; DMCE","DAP ≥ DMCE")</f>
        <v>DAP &lt; DMCE</v>
      </c>
      <c r="W2208" s="87" t="str">
        <f>IF(CENSO[[#This Row],[DAP (cm)]]&gt;200, "Superior", "Inferior")</f>
        <v>Inferior</v>
      </c>
      <c r="X2208" s="87" t="str">
        <f>VLOOKUP(CENSO[[#This Row],[NOME COMUM]],ESPECIES[],4,FALSE)</f>
        <v>Não</v>
      </c>
      <c r="Y2208" s="87" t="str">
        <f>IF(IFERROR(VLOOKUP(CENSO[[#This Row],[NOME COMUM]],COMERCIAIS[],2, FALSE), "Não") &lt;&gt; "Não", "Sim", "Não")</f>
        <v>Sim</v>
      </c>
      <c r="Z2208" s="133">
        <f>CENSO[[#This Row],[g (m²)]]/SUM(AEEF[AEEF-UT])</f>
        <v>2.927354071579853E-4</v>
      </c>
      <c r="AA2208" s="133">
        <f>CENSO[[#This Row],[v (m³)]]/SUM(AEEF[AEEF-UT])</f>
        <v>2.8688069901482553E-3</v>
      </c>
    </row>
    <row r="2209" spans="1:27" ht="14">
      <c r="A2209" s="86">
        <v>1</v>
      </c>
      <c r="B2209" s="86">
        <v>1</v>
      </c>
      <c r="C2209" s="63">
        <v>64</v>
      </c>
      <c r="D2209" s="63">
        <v>2208</v>
      </c>
      <c r="E2209" s="63" t="str">
        <f>VLOOKUP(CENSO[[#This Row],[NOME COMUM]],ESPECIES[],2,FALSE)</f>
        <v>Ocotea cymbarum Kunth</v>
      </c>
      <c r="F2209" s="64" t="s">
        <v>11</v>
      </c>
      <c r="G2209" s="64">
        <v>163</v>
      </c>
      <c r="H2209" s="97">
        <f>CENSO[[#This Row],[CAP (cm)]]/PI()</f>
        <v>51.884511447957884</v>
      </c>
      <c r="I2209" s="64">
        <v>13</v>
      </c>
      <c r="J2209" s="96">
        <f>(PI()*(CENSO[[#This Row],[DAP (cm)]]^2))/40000</f>
        <v>0.21142938415042836</v>
      </c>
      <c r="K2209" s="96">
        <f>CENSO[[#This Row],[g (m²)]]*CENSO[[#This Row],[H (m)]]*0.7</f>
        <v>1.9240073957688979</v>
      </c>
      <c r="L2209" s="64">
        <v>1</v>
      </c>
      <c r="M2209" s="65">
        <v>366622.59999999899</v>
      </c>
      <c r="N2209" s="87">
        <v>9707358</v>
      </c>
      <c r="O2209" s="87" t="s">
        <v>1228</v>
      </c>
      <c r="P2209" s="87" t="str">
        <f>VLOOKUP(CENSO[[#This Row],[DAP (cm)]],CD[],2,TRUE)</f>
        <v>TORA</v>
      </c>
      <c r="Q2209" s="87" t="str">
        <f>VLOOKUP(CENSO[[#This Row],[DAP (cm)]],DD[],2,TRUE)</f>
        <v>50├ 60</v>
      </c>
      <c r="R2209" s="87" t="str" cm="1">
        <f t="array" ref="R2209">INDEX(_xlfn.TEXTSPLIT(CENSO[[#This Row],[NOME CIENTIFICO]]," "),1)</f>
        <v>Ocotea</v>
      </c>
      <c r="S2209" s="98" t="s">
        <v>1004</v>
      </c>
      <c r="T2209" s="87">
        <f>_xlfn.MINIFS(CENSO[DAP (cm)],CENSO[NOME CIENTIFICO],CENSO[[#This Row],[NOME CIENTIFICO]])</f>
        <v>39.470425886790046</v>
      </c>
      <c r="U22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09" s="87" t="str">
        <f>IF(CENSO[[#This Row],[DAP (cm)]]&lt;CENSO[[#This Row],[DMCE (cm)]],"DAP &lt; DMCE","DAP ≥ DMCE")</f>
        <v>DAP ≥ DMCE</v>
      </c>
      <c r="W2209" s="87" t="str">
        <f>IF(CENSO[[#This Row],[DAP (cm)]]&gt;200, "Superior", "Inferior")</f>
        <v>Inferior</v>
      </c>
      <c r="X2209" s="87" t="str">
        <f>VLOOKUP(CENSO[[#This Row],[NOME COMUM]],ESPECIES[],4,FALSE)</f>
        <v>Não</v>
      </c>
      <c r="Y2209" s="87" t="str">
        <f>IF(IFERROR(VLOOKUP(CENSO[[#This Row],[NOME COMUM]],COMERCIAIS[],2, FALSE), "Não") &lt;&gt; "Não", "Sim", "Não")</f>
        <v>Sim</v>
      </c>
      <c r="Z2209" s="133">
        <f>CENSO[[#This Row],[g (m²)]]/SUM(AEEF[AEEF-UT])</f>
        <v>3.69925661487777E-4</v>
      </c>
      <c r="AA2209" s="133">
        <f>CENSO[[#This Row],[v (m³)]]/SUM(AEEF[AEEF-UT])</f>
        <v>3.3663235195387701E-3</v>
      </c>
    </row>
    <row r="2210" spans="1:27" ht="14">
      <c r="A2210" s="86">
        <v>1</v>
      </c>
      <c r="B2210" s="86">
        <v>1</v>
      </c>
      <c r="C2210" s="63">
        <v>64</v>
      </c>
      <c r="D2210" s="63">
        <v>2209</v>
      </c>
      <c r="E2210" s="63" t="str">
        <f>VLOOKUP(CENSO[[#This Row],[NOME COMUM]],ESPECIES[],2,FALSE)</f>
        <v>Hymenaea courbaril L.</v>
      </c>
      <c r="F2210" s="64" t="s">
        <v>3</v>
      </c>
      <c r="G2210" s="64">
        <v>350</v>
      </c>
      <c r="H2210" s="97">
        <f>CENSO[[#This Row],[CAP (cm)]]/PI()</f>
        <v>111.40846016432674</v>
      </c>
      <c r="I2210" s="64">
        <v>23</v>
      </c>
      <c r="J2210" s="96">
        <f>(PI()*(CENSO[[#This Row],[DAP (cm)]]^2))/40000</f>
        <v>0.97482402643785904</v>
      </c>
      <c r="K2210" s="96">
        <f>CENSO[[#This Row],[g (m²)]]*CENSO[[#This Row],[H (m)]]*0.7</f>
        <v>15.694666825649529</v>
      </c>
      <c r="L2210" s="64">
        <v>1</v>
      </c>
      <c r="M2210" s="65">
        <v>366622.59999999899</v>
      </c>
      <c r="N2210" s="87">
        <v>9707321.9000000004</v>
      </c>
      <c r="O2210" s="87" t="s">
        <v>1228</v>
      </c>
      <c r="P2210" s="87" t="str">
        <f>VLOOKUP(CENSO[[#This Row],[DAP (cm)]],CD[],2,TRUE)</f>
        <v>TORA</v>
      </c>
      <c r="Q2210" s="87" t="str">
        <f>VLOOKUP(CENSO[[#This Row],[DAP (cm)]],DD[],2,TRUE)</f>
        <v>110├ 120</v>
      </c>
      <c r="R2210" s="87" t="str" cm="1">
        <f t="array" ref="R2210">INDEX(_xlfn.TEXTSPLIT(CENSO[[#This Row],[NOME CIENTIFICO]]," "),1)</f>
        <v>Hymenaea</v>
      </c>
      <c r="S2210" s="98" t="s">
        <v>1004</v>
      </c>
      <c r="T2210" s="87">
        <f>_xlfn.MINIFS(CENSO[DAP (cm)],CENSO[NOME CIENTIFICO],CENSO[[#This Row],[NOME CIENTIFICO]])</f>
        <v>41.38028520389279</v>
      </c>
      <c r="U22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210" s="87" t="str">
        <f>IF(CENSO[[#This Row],[DAP (cm)]]&lt;CENSO[[#This Row],[DMCE (cm)]],"DAP &lt; DMCE","DAP ≥ DMCE")</f>
        <v>DAP ≥ DMCE</v>
      </c>
      <c r="W2210" s="87" t="str">
        <f>IF(CENSO[[#This Row],[DAP (cm)]]&gt;200, "Superior", "Inferior")</f>
        <v>Inferior</v>
      </c>
      <c r="X2210" s="87" t="str">
        <f>VLOOKUP(CENSO[[#This Row],[NOME COMUM]],ESPECIES[],4,FALSE)</f>
        <v>Não</v>
      </c>
      <c r="Y2210" s="87" t="str">
        <f>IF(IFERROR(VLOOKUP(CENSO[[#This Row],[NOME COMUM]],COMERCIAIS[],2, FALSE), "Não") &lt;&gt; "Não", "Sim", "Não")</f>
        <v>Sim</v>
      </c>
      <c r="Z2210" s="133">
        <f>CENSO[[#This Row],[g (m²)]]/SUM(AEEF[AEEF-UT])</f>
        <v>1.7055927408729228E-3</v>
      </c>
      <c r="AA2210" s="133">
        <f>CENSO[[#This Row],[v (m³)]]/SUM(AEEF[AEEF-UT])</f>
        <v>2.7460043128054053E-2</v>
      </c>
    </row>
    <row r="2211" spans="1:27" ht="14">
      <c r="A2211" s="86">
        <v>1</v>
      </c>
      <c r="B2211" s="86">
        <v>1</v>
      </c>
      <c r="C2211" s="63">
        <v>64</v>
      </c>
      <c r="D2211" s="63">
        <v>2210</v>
      </c>
      <c r="E2211" s="63" t="str">
        <f>VLOOKUP(CENSO[[#This Row],[NOME COMUM]],ESPECIES[],2,FALSE)</f>
        <v>Couratari guianensis Aubl.</v>
      </c>
      <c r="F2211" s="64" t="s">
        <v>6</v>
      </c>
      <c r="G2211" s="64">
        <v>238</v>
      </c>
      <c r="H2211" s="97">
        <f>CENSO[[#This Row],[CAP (cm)]]/PI()</f>
        <v>75.757752911742188</v>
      </c>
      <c r="I2211" s="64">
        <v>20</v>
      </c>
      <c r="J2211" s="96">
        <f>(PI()*(CENSO[[#This Row],[DAP (cm)]]^2))/40000</f>
        <v>0.45075862982486603</v>
      </c>
      <c r="K2211" s="96">
        <f>CENSO[[#This Row],[g (m²)]]*CENSO[[#This Row],[H (m)]]*0.7</f>
        <v>6.3106208175481244</v>
      </c>
      <c r="L2211" s="64">
        <v>1</v>
      </c>
      <c r="M2211" s="65">
        <v>366622.4</v>
      </c>
      <c r="N2211" s="87">
        <v>9707308.5999999903</v>
      </c>
      <c r="O2211" s="87" t="s">
        <v>1228</v>
      </c>
      <c r="P2211" s="87" t="str">
        <f>VLOOKUP(CENSO[[#This Row],[DAP (cm)]],CD[],2,TRUE)</f>
        <v>TORA</v>
      </c>
      <c r="Q2211" s="87" t="str">
        <f>VLOOKUP(CENSO[[#This Row],[DAP (cm)]],DD[],2,TRUE)</f>
        <v>70├ 80</v>
      </c>
      <c r="R2211" s="87" t="str" cm="1">
        <f t="array" ref="R2211">INDEX(_xlfn.TEXTSPLIT(CENSO[[#This Row],[NOME CIENTIFICO]]," "),1)</f>
        <v>Couratari</v>
      </c>
      <c r="S2211" s="98" t="s">
        <v>1004</v>
      </c>
      <c r="T2211" s="87">
        <f>_xlfn.MINIFS(CENSO[DAP (cm)],CENSO[NOME CIENTIFICO],CENSO[[#This Row],[NOME CIENTIFICO]])</f>
        <v>38.833806114422465</v>
      </c>
      <c r="U22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11" s="87" t="str">
        <f>IF(CENSO[[#This Row],[DAP (cm)]]&lt;CENSO[[#This Row],[DMCE (cm)]],"DAP &lt; DMCE","DAP ≥ DMCE")</f>
        <v>DAP ≥ DMCE</v>
      </c>
      <c r="W2211" s="87" t="str">
        <f>IF(CENSO[[#This Row],[DAP (cm)]]&gt;200, "Superior", "Inferior")</f>
        <v>Inferior</v>
      </c>
      <c r="X2211" s="87" t="str">
        <f>VLOOKUP(CENSO[[#This Row],[NOME COMUM]],ESPECIES[],4,FALSE)</f>
        <v>Não</v>
      </c>
      <c r="Y2211" s="87" t="str">
        <f>IF(IFERROR(VLOOKUP(CENSO[[#This Row],[NOME COMUM]],COMERCIAIS[],2, FALSE), "Não") &lt;&gt; "Não", "Sim", "Não")</f>
        <v>Sim</v>
      </c>
      <c r="Z2211" s="133">
        <f>CENSO[[#This Row],[g (m²)]]/SUM(AEEF[AEEF-UT])</f>
        <v>7.886660833796395E-4</v>
      </c>
      <c r="AA2211" s="133">
        <f>CENSO[[#This Row],[v (m³)]]/SUM(AEEF[AEEF-UT])</f>
        <v>1.1041325167314953E-2</v>
      </c>
    </row>
    <row r="2212" spans="1:27" ht="14">
      <c r="A2212" s="86">
        <v>1</v>
      </c>
      <c r="B2212" s="86">
        <v>1</v>
      </c>
      <c r="C2212" s="63">
        <v>64</v>
      </c>
      <c r="D2212" s="63">
        <v>2211</v>
      </c>
      <c r="E2212" s="63" t="str">
        <f>VLOOKUP(CENSO[[#This Row],[NOME COMUM]],ESPECIES[],2,FALSE)</f>
        <v>Parkia pendula (Willd.) Benth. ex Walp.</v>
      </c>
      <c r="F2212" s="64" t="s">
        <v>24</v>
      </c>
      <c r="G2212" s="64">
        <v>187</v>
      </c>
      <c r="H2212" s="97">
        <f>CENSO[[#This Row],[CAP (cm)]]/PI()</f>
        <v>59.523948716368857</v>
      </c>
      <c r="I2212" s="64">
        <v>16</v>
      </c>
      <c r="J2212" s="96">
        <f>(PI()*(CENSO[[#This Row],[DAP (cm)]]^2))/40000</f>
        <v>0.27827446024902436</v>
      </c>
      <c r="K2212" s="96">
        <f>CENSO[[#This Row],[g (m²)]]*CENSO[[#This Row],[H (m)]]*0.7</f>
        <v>3.1166739547890727</v>
      </c>
      <c r="L2212" s="64">
        <v>1</v>
      </c>
      <c r="M2212" s="65">
        <v>366649.2</v>
      </c>
      <c r="N2212" s="87">
        <v>9707294.1999999899</v>
      </c>
      <c r="O2212" s="87" t="s">
        <v>1228</v>
      </c>
      <c r="P2212" s="87" t="str">
        <f>VLOOKUP(CENSO[[#This Row],[DAP (cm)]],CD[],2,TRUE)</f>
        <v>TORA</v>
      </c>
      <c r="Q2212" s="87" t="str">
        <f>VLOOKUP(CENSO[[#This Row],[DAP (cm)]],DD[],2,TRUE)</f>
        <v>50├ 60</v>
      </c>
      <c r="R2212" s="87" t="str" cm="1">
        <f t="array" ref="R2212">INDEX(_xlfn.TEXTSPLIT(CENSO[[#This Row],[NOME CIENTIFICO]]," "),1)</f>
        <v>Parkia</v>
      </c>
      <c r="S2212" s="98" t="s">
        <v>1004</v>
      </c>
      <c r="T2212" s="87">
        <f>_xlfn.MINIFS(CENSO[DAP (cm)],CENSO[NOME CIENTIFICO],CENSO[[#This Row],[NOME CIENTIFICO]])</f>
        <v>40.107045659157627</v>
      </c>
      <c r="U22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212" s="87" t="str">
        <f>IF(CENSO[[#This Row],[DAP (cm)]]&lt;CENSO[[#This Row],[DMCE (cm)]],"DAP &lt; DMCE","DAP ≥ DMCE")</f>
        <v>DAP ≥ DMCE</v>
      </c>
      <c r="W2212" s="87" t="str">
        <f>IF(CENSO[[#This Row],[DAP (cm)]]&gt;200, "Superior", "Inferior")</f>
        <v>Inferior</v>
      </c>
      <c r="X2212" s="87" t="str">
        <f>VLOOKUP(CENSO[[#This Row],[NOME COMUM]],ESPECIES[],4,FALSE)</f>
        <v>Não</v>
      </c>
      <c r="Y2212" s="87" t="str">
        <f>IF(IFERROR(VLOOKUP(CENSO[[#This Row],[NOME COMUM]],COMERCIAIS[],2, FALSE), "Não") &lt;&gt; "Não", "Sim", "Não")</f>
        <v>Sim</v>
      </c>
      <c r="Z2212" s="133">
        <f>CENSO[[#This Row],[g (m²)]]/SUM(AEEF[AEEF-UT])</f>
        <v>4.8688059229049158E-4</v>
      </c>
      <c r="AA2212" s="133">
        <f>CENSO[[#This Row],[v (m³)]]/SUM(AEEF[AEEF-UT])</f>
        <v>5.4530626336535054E-3</v>
      </c>
    </row>
    <row r="2213" spans="1:27" ht="14">
      <c r="A2213" s="86">
        <v>1</v>
      </c>
      <c r="B2213" s="86">
        <v>1</v>
      </c>
      <c r="C2213" s="63">
        <v>64</v>
      </c>
      <c r="D2213" s="63">
        <v>2212</v>
      </c>
      <c r="E2213" s="63" t="str">
        <f>VLOOKUP(CENSO[[#This Row],[NOME COMUM]],ESPECIES[],2,FALSE)</f>
        <v>Hymenaea courbaril L.</v>
      </c>
      <c r="F2213" s="64" t="s">
        <v>3</v>
      </c>
      <c r="G2213" s="64">
        <v>170</v>
      </c>
      <c r="H2213" s="97">
        <f>CENSO[[#This Row],[CAP (cm)]]/PI()</f>
        <v>54.112680651244418</v>
      </c>
      <c r="I2213" s="64">
        <v>18</v>
      </c>
      <c r="J2213" s="96">
        <f>(PI()*(CENSO[[#This Row],[DAP (cm)]]^2))/40000</f>
        <v>0.2299788927677888</v>
      </c>
      <c r="K2213" s="96">
        <f>CENSO[[#This Row],[g (m²)]]*CENSO[[#This Row],[H (m)]]*0.7</f>
        <v>2.8977340488741388</v>
      </c>
      <c r="L2213" s="64">
        <v>1</v>
      </c>
      <c r="M2213" s="65">
        <v>366661.59999999899</v>
      </c>
      <c r="N2213" s="87">
        <v>9707293.9000000004</v>
      </c>
      <c r="O2213" s="87" t="s">
        <v>1228</v>
      </c>
      <c r="P2213" s="87" t="str">
        <f>VLOOKUP(CENSO[[#This Row],[DAP (cm)]],CD[],2,TRUE)</f>
        <v>TORA</v>
      </c>
      <c r="Q2213" s="87" t="str">
        <f>VLOOKUP(CENSO[[#This Row],[DAP (cm)]],DD[],2,TRUE)</f>
        <v>50├ 60</v>
      </c>
      <c r="R2213" s="87" t="str" cm="1">
        <f t="array" ref="R2213">INDEX(_xlfn.TEXTSPLIT(CENSO[[#This Row],[NOME CIENTIFICO]]," "),1)</f>
        <v>Hymenaea</v>
      </c>
      <c r="S2213" s="98" t="s">
        <v>1004</v>
      </c>
      <c r="T2213" s="87">
        <f>_xlfn.MINIFS(CENSO[DAP (cm)],CENSO[NOME CIENTIFICO],CENSO[[#This Row],[NOME CIENTIFICO]])</f>
        <v>41.38028520389279</v>
      </c>
      <c r="U22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213" s="87" t="str">
        <f>IF(CENSO[[#This Row],[DAP (cm)]]&lt;CENSO[[#This Row],[DMCE (cm)]],"DAP &lt; DMCE","DAP ≥ DMCE")</f>
        <v>DAP ≥ DMCE</v>
      </c>
      <c r="W2213" s="87" t="str">
        <f>IF(CENSO[[#This Row],[DAP (cm)]]&gt;200, "Superior", "Inferior")</f>
        <v>Inferior</v>
      </c>
      <c r="X2213" s="87" t="str">
        <f>VLOOKUP(CENSO[[#This Row],[NOME COMUM]],ESPECIES[],4,FALSE)</f>
        <v>Não</v>
      </c>
      <c r="Y2213" s="87" t="str">
        <f>IF(IFERROR(VLOOKUP(CENSO[[#This Row],[NOME COMUM]],COMERCIAIS[],2, FALSE), "Não") &lt;&gt; "Não", "Sim", "Não")</f>
        <v>Sim</v>
      </c>
      <c r="Z2213" s="133">
        <f>CENSO[[#This Row],[g (m²)]]/SUM(AEEF[AEEF-UT])</f>
        <v>4.0238065478553035E-4</v>
      </c>
      <c r="AA2213" s="133">
        <f>CENSO[[#This Row],[v (m³)]]/SUM(AEEF[AEEF-UT])</f>
        <v>5.069996250297683E-3</v>
      </c>
    </row>
    <row r="2214" spans="1:27" ht="14">
      <c r="A2214" s="86">
        <v>1</v>
      </c>
      <c r="B2214" s="86">
        <v>1</v>
      </c>
      <c r="C2214" s="63">
        <v>64</v>
      </c>
      <c r="D2214" s="63">
        <v>2213</v>
      </c>
      <c r="E2214" s="63" t="str">
        <f>VLOOKUP(CENSO[[#This Row],[NOME COMUM]],ESPECIES[],2,FALSE)</f>
        <v>Piptadenia suaveolens Miq.</v>
      </c>
      <c r="F2214" s="64" t="s">
        <v>22</v>
      </c>
      <c r="G2214" s="64">
        <v>175</v>
      </c>
      <c r="H2214" s="97">
        <f>CENSO[[#This Row],[CAP (cm)]]/PI()</f>
        <v>55.70423008216337</v>
      </c>
      <c r="I2214" s="64">
        <v>14</v>
      </c>
      <c r="J2214" s="96">
        <f>(PI()*(CENSO[[#This Row],[DAP (cm)]]^2))/40000</f>
        <v>0.24370600660946476</v>
      </c>
      <c r="K2214" s="96">
        <f>CENSO[[#This Row],[g (m²)]]*CENSO[[#This Row],[H (m)]]*0.7</f>
        <v>2.3883188647727547</v>
      </c>
      <c r="L2214" s="64">
        <v>1</v>
      </c>
      <c r="M2214" s="65">
        <v>366665.59999999899</v>
      </c>
      <c r="N2214" s="87">
        <v>9707294.3000000007</v>
      </c>
      <c r="O2214" s="87" t="s">
        <v>1228</v>
      </c>
      <c r="P2214" s="87" t="str">
        <f>VLOOKUP(CENSO[[#This Row],[DAP (cm)]],CD[],2,TRUE)</f>
        <v>TORA</v>
      </c>
      <c r="Q2214" s="87" t="str">
        <f>VLOOKUP(CENSO[[#This Row],[DAP (cm)]],DD[],2,TRUE)</f>
        <v>50├ 60</v>
      </c>
      <c r="R2214" s="87" t="str" cm="1">
        <f t="array" ref="R2214">INDEX(_xlfn.TEXTSPLIT(CENSO[[#This Row],[NOME CIENTIFICO]]," "),1)</f>
        <v>Piptadenia</v>
      </c>
      <c r="S2214" s="98" t="s">
        <v>1004</v>
      </c>
      <c r="T2214" s="87">
        <f>_xlfn.MINIFS(CENSO[DAP (cm)],CENSO[NOME CIENTIFICO],CENSO[[#This Row],[NOME CIENTIFICO]])</f>
        <v>39.788735772973837</v>
      </c>
      <c r="U22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14" s="87" t="str">
        <f>IF(CENSO[[#This Row],[DAP (cm)]]&lt;CENSO[[#This Row],[DMCE (cm)]],"DAP &lt; DMCE","DAP ≥ DMCE")</f>
        <v>DAP ≥ DMCE</v>
      </c>
      <c r="W2214" s="87" t="str">
        <f>IF(CENSO[[#This Row],[DAP (cm)]]&gt;200, "Superior", "Inferior")</f>
        <v>Inferior</v>
      </c>
      <c r="X2214" s="87" t="str">
        <f>VLOOKUP(CENSO[[#This Row],[NOME COMUM]],ESPECIES[],4,FALSE)</f>
        <v>Não</v>
      </c>
      <c r="Y2214" s="87" t="str">
        <f>IF(IFERROR(VLOOKUP(CENSO[[#This Row],[NOME COMUM]],COMERCIAIS[],2, FALSE), "Não") &lt;&gt; "Não", "Sim", "Não")</f>
        <v>Sim</v>
      </c>
      <c r="Z2214" s="133">
        <f>CENSO[[#This Row],[g (m²)]]/SUM(AEEF[AEEF-UT])</f>
        <v>4.2639818521823071E-4</v>
      </c>
      <c r="AA2214" s="133">
        <f>CENSO[[#This Row],[v (m³)]]/SUM(AEEF[AEEF-UT])</f>
        <v>4.1787022151386606E-3</v>
      </c>
    </row>
    <row r="2215" spans="1:27" ht="14">
      <c r="A2215" s="86">
        <v>1</v>
      </c>
      <c r="B2215" s="86">
        <v>1</v>
      </c>
      <c r="C2215" s="63">
        <v>64</v>
      </c>
      <c r="D2215" s="63">
        <v>2214</v>
      </c>
      <c r="E2215" s="63" t="str">
        <f>VLOOKUP(CENSO[[#This Row],[NOME COMUM]],ESPECIES[],2,FALSE)</f>
        <v>Parkia multijuga Benth.</v>
      </c>
      <c r="F2215" s="64" t="s">
        <v>75</v>
      </c>
      <c r="G2215" s="64">
        <v>235</v>
      </c>
      <c r="H2215" s="97">
        <f>CENSO[[#This Row],[CAP (cm)]]/PI()</f>
        <v>74.802823253190809</v>
      </c>
      <c r="I2215" s="64">
        <v>22</v>
      </c>
      <c r="J2215" s="96">
        <f>(PI()*(CENSO[[#This Row],[DAP (cm)]]^2))/40000</f>
        <v>0.43946658661249605</v>
      </c>
      <c r="K2215" s="96">
        <f>CENSO[[#This Row],[g (m²)]]*CENSO[[#This Row],[H (m)]]*0.7</f>
        <v>6.7677854338324392</v>
      </c>
      <c r="L2215" s="64">
        <v>1</v>
      </c>
      <c r="M2215" s="65">
        <v>366688.799999999</v>
      </c>
      <c r="N2215" s="87">
        <v>9707296.5999999903</v>
      </c>
      <c r="O2215" s="87" t="s">
        <v>1227</v>
      </c>
      <c r="P2215" s="87" t="str">
        <f>VLOOKUP(CENSO[[#This Row],[DAP (cm)]],CD[],2,TRUE)</f>
        <v>TORA</v>
      </c>
      <c r="Q2215" s="87" t="str">
        <f>VLOOKUP(CENSO[[#This Row],[DAP (cm)]],DD[],2,TRUE)</f>
        <v>70├ 80</v>
      </c>
      <c r="R2215" s="87" t="str" cm="1">
        <f t="array" ref="R2215">INDEX(_xlfn.TEXTSPLIT(CENSO[[#This Row],[NOME CIENTIFICO]]," "),1)</f>
        <v>Parkia</v>
      </c>
      <c r="S2215" s="98" t="s">
        <v>1004</v>
      </c>
      <c r="T2215" s="87">
        <f>_xlfn.MINIFS(CENSO[DAP (cm)],CENSO[NOME CIENTIFICO],CENSO[[#This Row],[NOME CIENTIFICO]])</f>
        <v>39.788735772973837</v>
      </c>
      <c r="U22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15" s="87" t="str">
        <f>IF(CENSO[[#This Row],[DAP (cm)]]&lt;CENSO[[#This Row],[DMCE (cm)]],"DAP &lt; DMCE","DAP ≥ DMCE")</f>
        <v>DAP ≥ DMCE</v>
      </c>
      <c r="W2215" s="87" t="str">
        <f>IF(CENSO[[#This Row],[DAP (cm)]]&gt;200, "Superior", "Inferior")</f>
        <v>Inferior</v>
      </c>
      <c r="X2215" s="87" t="str">
        <f>VLOOKUP(CENSO[[#This Row],[NOME COMUM]],ESPECIES[],4,FALSE)</f>
        <v>Não</v>
      </c>
      <c r="Y2215" s="87" t="str">
        <f>IF(IFERROR(VLOOKUP(CENSO[[#This Row],[NOME COMUM]],COMERCIAIS[],2, FALSE), "Não") &lt;&gt; "Não", "Sim", "Não")</f>
        <v>Não</v>
      </c>
      <c r="Z2215" s="133">
        <f>CENSO[[#This Row],[g (m²)]]/SUM(AEEF[AEEF-UT])</f>
        <v>7.6890905399760946E-4</v>
      </c>
      <c r="AA2215" s="133">
        <f>CENSO[[#This Row],[v (m³)]]/SUM(AEEF[AEEF-UT])</f>
        <v>1.1841199431563186E-2</v>
      </c>
    </row>
    <row r="2216" spans="1:27" ht="14">
      <c r="A2216" s="86">
        <v>1</v>
      </c>
      <c r="B2216" s="86">
        <v>1</v>
      </c>
      <c r="C2216" s="63">
        <v>64</v>
      </c>
      <c r="D2216" s="63">
        <v>2215</v>
      </c>
      <c r="E2216" s="63" t="str">
        <f>VLOOKUP(CENSO[[#This Row],[NOME COMUM]],ESPECIES[],2,FALSE)</f>
        <v>Lecythis chartacea O.Berg</v>
      </c>
      <c r="F2216" s="64" t="s">
        <v>31</v>
      </c>
      <c r="G2216" s="64">
        <v>208</v>
      </c>
      <c r="H2216" s="97">
        <f>CENSO[[#This Row],[CAP (cm)]]/PI()</f>
        <v>66.208456326228458</v>
      </c>
      <c r="I2216" s="64">
        <v>18</v>
      </c>
      <c r="J2216" s="96">
        <f>(PI()*(CENSO[[#This Row],[DAP (cm)]]^2))/40000</f>
        <v>0.34428397289638796</v>
      </c>
      <c r="K2216" s="96">
        <f>CENSO[[#This Row],[g (m²)]]*CENSO[[#This Row],[H (m)]]*0.7</f>
        <v>4.337978058494488</v>
      </c>
      <c r="L2216" s="64">
        <v>1</v>
      </c>
      <c r="M2216" s="65">
        <v>366680.799999999</v>
      </c>
      <c r="N2216" s="87">
        <v>9707286.1999999899</v>
      </c>
      <c r="O2216" s="87" t="s">
        <v>1228</v>
      </c>
      <c r="P2216" s="87" t="str">
        <f>VLOOKUP(CENSO[[#This Row],[DAP (cm)]],CD[],2,TRUE)</f>
        <v>TORA</v>
      </c>
      <c r="Q2216" s="87" t="str">
        <f>VLOOKUP(CENSO[[#This Row],[DAP (cm)]],DD[],2,TRUE)</f>
        <v>60├ 70</v>
      </c>
      <c r="R2216" s="87" t="str" cm="1">
        <f t="array" ref="R2216">INDEX(_xlfn.TEXTSPLIT(CENSO[[#This Row],[NOME CIENTIFICO]]," "),1)</f>
        <v>Lecythis</v>
      </c>
      <c r="S2216" s="98" t="s">
        <v>1004</v>
      </c>
      <c r="T2216" s="87">
        <f>_xlfn.MINIFS(CENSO[DAP (cm)],CENSO[NOME CIENTIFICO],CENSO[[#This Row],[NOME CIENTIFICO]])</f>
        <v>38.833806114422465</v>
      </c>
      <c r="U22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16" s="87" t="str">
        <f>IF(CENSO[[#This Row],[DAP (cm)]]&lt;CENSO[[#This Row],[DMCE (cm)]],"DAP &lt; DMCE","DAP ≥ DMCE")</f>
        <v>DAP ≥ DMCE</v>
      </c>
      <c r="W2216" s="87" t="str">
        <f>IF(CENSO[[#This Row],[DAP (cm)]]&gt;200, "Superior", "Inferior")</f>
        <v>Inferior</v>
      </c>
      <c r="X2216" s="87" t="str">
        <f>VLOOKUP(CENSO[[#This Row],[NOME COMUM]],ESPECIES[],4,FALSE)</f>
        <v>Não</v>
      </c>
      <c r="Y2216" s="87" t="str">
        <f>IF(IFERROR(VLOOKUP(CENSO[[#This Row],[NOME COMUM]],COMERCIAIS[],2, FALSE), "Não") &lt;&gt; "Não", "Sim", "Não")</f>
        <v>Sim</v>
      </c>
      <c r="Z2216" s="133">
        <f>CENSO[[#This Row],[g (m²)]]/SUM(AEEF[AEEF-UT])</f>
        <v>6.023735864581724E-4</v>
      </c>
      <c r="AA2216" s="133">
        <f>CENSO[[#This Row],[v (m³)]]/SUM(AEEF[AEEF-UT])</f>
        <v>7.5899071893729712E-3</v>
      </c>
    </row>
    <row r="2217" spans="1:27" ht="14">
      <c r="A2217" s="86">
        <v>1</v>
      </c>
      <c r="B2217" s="86">
        <v>1</v>
      </c>
      <c r="C2217" s="63">
        <v>64</v>
      </c>
      <c r="D2217" s="63">
        <v>2216</v>
      </c>
      <c r="E2217" s="63" t="str">
        <f>VLOOKUP(CENSO[[#This Row],[NOME COMUM]],ESPECIES[],2,FALSE)</f>
        <v>Couratari guianensis Aubl.</v>
      </c>
      <c r="F2217" s="64" t="s">
        <v>6</v>
      </c>
      <c r="G2217" s="64">
        <v>265</v>
      </c>
      <c r="H2217" s="97">
        <f>CENSO[[#This Row],[CAP (cm)]]/PI()</f>
        <v>84.352119838704525</v>
      </c>
      <c r="I2217" s="64">
        <v>20</v>
      </c>
      <c r="J2217" s="96">
        <f>(PI()*(CENSO[[#This Row],[DAP (cm)]]^2))/40000</f>
        <v>0.55883279393141738</v>
      </c>
      <c r="K2217" s="96">
        <f>CENSO[[#This Row],[g (m²)]]*CENSO[[#This Row],[H (m)]]*0.7</f>
        <v>7.8236591150398427</v>
      </c>
      <c r="L2217" s="64">
        <v>1</v>
      </c>
      <c r="M2217" s="65">
        <v>366677.799999999</v>
      </c>
      <c r="N2217" s="87">
        <v>9707282.1999999899</v>
      </c>
      <c r="O2217" s="87" t="s">
        <v>1228</v>
      </c>
      <c r="P2217" s="87" t="str">
        <f>VLOOKUP(CENSO[[#This Row],[DAP (cm)]],CD[],2,TRUE)</f>
        <v>TORA</v>
      </c>
      <c r="Q2217" s="87" t="str">
        <f>VLOOKUP(CENSO[[#This Row],[DAP (cm)]],DD[],2,TRUE)</f>
        <v>80├ 90</v>
      </c>
      <c r="R2217" s="87" t="str" cm="1">
        <f t="array" ref="R2217">INDEX(_xlfn.TEXTSPLIT(CENSO[[#This Row],[NOME CIENTIFICO]]," "),1)</f>
        <v>Couratari</v>
      </c>
      <c r="S2217" s="98" t="s">
        <v>1004</v>
      </c>
      <c r="T2217" s="87">
        <f>_xlfn.MINIFS(CENSO[DAP (cm)],CENSO[NOME CIENTIFICO],CENSO[[#This Row],[NOME CIENTIFICO]])</f>
        <v>38.833806114422465</v>
      </c>
      <c r="U22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17" s="87" t="str">
        <f>IF(CENSO[[#This Row],[DAP (cm)]]&lt;CENSO[[#This Row],[DMCE (cm)]],"DAP &lt; DMCE","DAP ≥ DMCE")</f>
        <v>DAP ≥ DMCE</v>
      </c>
      <c r="W2217" s="87" t="str">
        <f>IF(CENSO[[#This Row],[DAP (cm)]]&gt;200, "Superior", "Inferior")</f>
        <v>Inferior</v>
      </c>
      <c r="X2217" s="87" t="str">
        <f>VLOOKUP(CENSO[[#This Row],[NOME COMUM]],ESPECIES[],4,FALSE)</f>
        <v>Não</v>
      </c>
      <c r="Y2217" s="87" t="str">
        <f>IF(IFERROR(VLOOKUP(CENSO[[#This Row],[NOME COMUM]],COMERCIAIS[],2, FALSE), "Não") &lt;&gt; "Não", "Sim", "Não")</f>
        <v>Sim</v>
      </c>
      <c r="Z2217" s="133">
        <f>CENSO[[#This Row],[g (m²)]]/SUM(AEEF[AEEF-UT])</f>
        <v>9.777571447167426E-4</v>
      </c>
      <c r="AA2217" s="133">
        <f>CENSO[[#This Row],[v (m³)]]/SUM(AEEF[AEEF-UT])</f>
        <v>1.3688600026034396E-2</v>
      </c>
    </row>
    <row r="2218" spans="1:27" ht="14">
      <c r="A2218" s="86">
        <v>1</v>
      </c>
      <c r="B2218" s="86">
        <v>1</v>
      </c>
      <c r="C2218" s="63">
        <v>64</v>
      </c>
      <c r="D2218" s="63">
        <v>2217</v>
      </c>
      <c r="E2218" s="63" t="str">
        <f>VLOOKUP(CENSO[[#This Row],[NOME COMUM]],ESPECIES[],2,FALSE)</f>
        <v>Piptadenia suaveolens Miq.</v>
      </c>
      <c r="F2218" s="64" t="s">
        <v>22</v>
      </c>
      <c r="G2218" s="64">
        <v>222</v>
      </c>
      <c r="H2218" s="97">
        <f>CENSO[[#This Row],[CAP (cm)]]/PI()</f>
        <v>70.664794732801525</v>
      </c>
      <c r="I2218" s="64">
        <v>17</v>
      </c>
      <c r="J2218" s="96">
        <f>(PI()*(CENSO[[#This Row],[DAP (cm)]]^2))/40000</f>
        <v>0.39218961076704845</v>
      </c>
      <c r="K2218" s="96">
        <f>CENSO[[#This Row],[g (m²)]]*CENSO[[#This Row],[H (m)]]*0.7</f>
        <v>4.6670563681278763</v>
      </c>
      <c r="L2218" s="64">
        <v>1</v>
      </c>
      <c r="M2218" s="65">
        <v>366692.7</v>
      </c>
      <c r="N2218" s="87">
        <v>9707268.9000000004</v>
      </c>
      <c r="O2218" s="87" t="s">
        <v>1228</v>
      </c>
      <c r="P2218" s="87" t="str">
        <f>VLOOKUP(CENSO[[#This Row],[DAP (cm)]],CD[],2,TRUE)</f>
        <v>TORA</v>
      </c>
      <c r="Q2218" s="87" t="str">
        <f>VLOOKUP(CENSO[[#This Row],[DAP (cm)]],DD[],2,TRUE)</f>
        <v>70├ 80</v>
      </c>
      <c r="R2218" s="87" t="str" cm="1">
        <f t="array" ref="R2218">INDEX(_xlfn.TEXTSPLIT(CENSO[[#This Row],[NOME CIENTIFICO]]," "),1)</f>
        <v>Piptadenia</v>
      </c>
      <c r="S2218" s="98" t="s">
        <v>1004</v>
      </c>
      <c r="T2218" s="87">
        <f>_xlfn.MINIFS(CENSO[DAP (cm)],CENSO[NOME CIENTIFICO],CENSO[[#This Row],[NOME CIENTIFICO]])</f>
        <v>39.788735772973837</v>
      </c>
      <c r="U22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18" s="87" t="str">
        <f>IF(CENSO[[#This Row],[DAP (cm)]]&lt;CENSO[[#This Row],[DMCE (cm)]],"DAP &lt; DMCE","DAP ≥ DMCE")</f>
        <v>DAP ≥ DMCE</v>
      </c>
      <c r="W2218" s="87" t="str">
        <f>IF(CENSO[[#This Row],[DAP (cm)]]&gt;200, "Superior", "Inferior")</f>
        <v>Inferior</v>
      </c>
      <c r="X2218" s="87" t="str">
        <f>VLOOKUP(CENSO[[#This Row],[NOME COMUM]],ESPECIES[],4,FALSE)</f>
        <v>Não</v>
      </c>
      <c r="Y2218" s="87" t="str">
        <f>IF(IFERROR(VLOOKUP(CENSO[[#This Row],[NOME COMUM]],COMERCIAIS[],2, FALSE), "Não") &lt;&gt; "Não", "Sim", "Não")</f>
        <v>Sim</v>
      </c>
      <c r="Z2218" s="133">
        <f>CENSO[[#This Row],[g (m²)]]/SUM(AEEF[AEEF-UT])</f>
        <v>6.8619128686678451E-4</v>
      </c>
      <c r="AA2218" s="133">
        <f>CENSO[[#This Row],[v (m³)]]/SUM(AEEF[AEEF-UT])</f>
        <v>8.1656763137147367E-3</v>
      </c>
    </row>
    <row r="2219" spans="1:27" ht="14">
      <c r="A2219" s="86">
        <v>1</v>
      </c>
      <c r="B2219" s="86">
        <v>1</v>
      </c>
      <c r="C2219" s="63">
        <v>64</v>
      </c>
      <c r="D2219" s="63">
        <v>2218</v>
      </c>
      <c r="E2219" s="63" t="str">
        <f>VLOOKUP(CENSO[[#This Row],[NOME COMUM]],ESPECIES[],2,FALSE)</f>
        <v>Piptadenia suaveolens Miq.</v>
      </c>
      <c r="F2219" s="64" t="s">
        <v>22</v>
      </c>
      <c r="G2219" s="64">
        <v>180</v>
      </c>
      <c r="H2219" s="97">
        <f>CENSO[[#This Row],[CAP (cm)]]/PI()</f>
        <v>57.295779513082323</v>
      </c>
      <c r="I2219" s="64">
        <v>15</v>
      </c>
      <c r="J2219" s="96">
        <f>(PI()*(CENSO[[#This Row],[DAP (cm)]]^2))/40000</f>
        <v>0.25783100780887047</v>
      </c>
      <c r="K2219" s="96">
        <f>CENSO[[#This Row],[g (m²)]]*CENSO[[#This Row],[H (m)]]*0.7</f>
        <v>2.7072255819931397</v>
      </c>
      <c r="L2219" s="64">
        <v>1</v>
      </c>
      <c r="M2219" s="65">
        <v>366763.5</v>
      </c>
      <c r="N2219" s="87">
        <v>9707210.0999999903</v>
      </c>
      <c r="O2219" s="87" t="s">
        <v>1228</v>
      </c>
      <c r="P2219" s="87" t="str">
        <f>VLOOKUP(CENSO[[#This Row],[DAP (cm)]],CD[],2,TRUE)</f>
        <v>TORA</v>
      </c>
      <c r="Q2219" s="87" t="str">
        <f>VLOOKUP(CENSO[[#This Row],[DAP (cm)]],DD[],2,TRUE)</f>
        <v>50├ 60</v>
      </c>
      <c r="R2219" s="87" t="str" cm="1">
        <f t="array" ref="R2219">INDEX(_xlfn.TEXTSPLIT(CENSO[[#This Row],[NOME CIENTIFICO]]," "),1)</f>
        <v>Piptadenia</v>
      </c>
      <c r="S2219" s="98" t="s">
        <v>1004</v>
      </c>
      <c r="T2219" s="87">
        <f>_xlfn.MINIFS(CENSO[DAP (cm)],CENSO[NOME CIENTIFICO],CENSO[[#This Row],[NOME CIENTIFICO]])</f>
        <v>39.788735772973837</v>
      </c>
      <c r="U22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19" s="87" t="str">
        <f>IF(CENSO[[#This Row],[DAP (cm)]]&lt;CENSO[[#This Row],[DMCE (cm)]],"DAP &lt; DMCE","DAP ≥ DMCE")</f>
        <v>DAP ≥ DMCE</v>
      </c>
      <c r="W2219" s="87" t="str">
        <f>IF(CENSO[[#This Row],[DAP (cm)]]&gt;200, "Superior", "Inferior")</f>
        <v>Inferior</v>
      </c>
      <c r="X2219" s="87" t="str">
        <f>VLOOKUP(CENSO[[#This Row],[NOME COMUM]],ESPECIES[],4,FALSE)</f>
        <v>Não</v>
      </c>
      <c r="Y2219" s="87" t="str">
        <f>IF(IFERROR(VLOOKUP(CENSO[[#This Row],[NOME COMUM]],COMERCIAIS[],2, FALSE), "Não") &lt;&gt; "Não", "Sim", "Não")</f>
        <v>Sim</v>
      </c>
      <c r="Z2219" s="133">
        <f>CENSO[[#This Row],[g (m²)]]/SUM(AEEF[AEEF-UT])</f>
        <v>4.5111187595332813E-4</v>
      </c>
      <c r="AA2219" s="133">
        <f>CENSO[[#This Row],[v (m³)]]/SUM(AEEF[AEEF-UT])</f>
        <v>4.7366746975099454E-3</v>
      </c>
    </row>
    <row r="2220" spans="1:27" ht="14">
      <c r="A2220" s="86">
        <v>1</v>
      </c>
      <c r="B2220" s="86">
        <v>1</v>
      </c>
      <c r="C2220" s="63">
        <v>64</v>
      </c>
      <c r="D2220" s="63">
        <v>2219</v>
      </c>
      <c r="E2220" s="63" t="str">
        <f>VLOOKUP(CENSO[[#This Row],[NOME COMUM]],ESPECIES[],2,FALSE)</f>
        <v>Couratari guianensis Aubl.</v>
      </c>
      <c r="F2220" s="64" t="s">
        <v>6</v>
      </c>
      <c r="G2220" s="64">
        <v>400</v>
      </c>
      <c r="H2220" s="97">
        <f>CENSO[[#This Row],[CAP (cm)]]/PI()</f>
        <v>127.32395447351627</v>
      </c>
      <c r="I2220" s="64">
        <v>23</v>
      </c>
      <c r="J2220" s="96">
        <f>(PI()*(CENSO[[#This Row],[DAP (cm)]]^2))/40000</f>
        <v>1.2732395447351625</v>
      </c>
      <c r="K2220" s="96">
        <f>CENSO[[#This Row],[g (m²)]]*CENSO[[#This Row],[H (m)]]*0.7</f>
        <v>20.499156670236115</v>
      </c>
      <c r="L2220" s="64">
        <v>1</v>
      </c>
      <c r="M2220" s="65">
        <v>366761.59999999899</v>
      </c>
      <c r="N2220" s="87">
        <v>9707207.6999999899</v>
      </c>
      <c r="O2220" s="87" t="s">
        <v>1228</v>
      </c>
      <c r="P2220" s="87" t="str">
        <f>VLOOKUP(CENSO[[#This Row],[DAP (cm)]],CD[],2,TRUE)</f>
        <v>TORA</v>
      </c>
      <c r="Q2220" s="87" t="str">
        <f>VLOOKUP(CENSO[[#This Row],[DAP (cm)]],DD[],2,TRUE)</f>
        <v>120├ 130</v>
      </c>
      <c r="R2220" s="87" t="str" cm="1">
        <f t="array" ref="R2220">INDEX(_xlfn.TEXTSPLIT(CENSO[[#This Row],[NOME CIENTIFICO]]," "),1)</f>
        <v>Couratari</v>
      </c>
      <c r="S2220" s="98" t="s">
        <v>1004</v>
      </c>
      <c r="T2220" s="87">
        <f>_xlfn.MINIFS(CENSO[DAP (cm)],CENSO[NOME CIENTIFICO],CENSO[[#This Row],[NOME CIENTIFICO]])</f>
        <v>38.833806114422465</v>
      </c>
      <c r="U22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20" s="87" t="str">
        <f>IF(CENSO[[#This Row],[DAP (cm)]]&lt;CENSO[[#This Row],[DMCE (cm)]],"DAP &lt; DMCE","DAP ≥ DMCE")</f>
        <v>DAP ≥ DMCE</v>
      </c>
      <c r="W2220" s="87" t="str">
        <f>IF(CENSO[[#This Row],[DAP (cm)]]&gt;200, "Superior", "Inferior")</f>
        <v>Inferior</v>
      </c>
      <c r="X2220" s="87" t="str">
        <f>VLOOKUP(CENSO[[#This Row],[NOME COMUM]],ESPECIES[],4,FALSE)</f>
        <v>Não</v>
      </c>
      <c r="Y2220" s="87" t="str">
        <f>IF(IFERROR(VLOOKUP(CENSO[[#This Row],[NOME COMUM]],COMERCIAIS[],2, FALSE), "Não") &lt;&gt; "Não", "Sim", "Não")</f>
        <v>Sim</v>
      </c>
      <c r="Z2220" s="133">
        <f>CENSO[[#This Row],[g (m²)]]/SUM(AEEF[AEEF-UT])</f>
        <v>2.2277129676707558E-3</v>
      </c>
      <c r="AA2220" s="133">
        <f>CENSO[[#This Row],[v (m³)]]/SUM(AEEF[AEEF-UT])</f>
        <v>3.5866178779499165E-2</v>
      </c>
    </row>
    <row r="2221" spans="1:27" ht="14">
      <c r="A2221" s="86">
        <v>1</v>
      </c>
      <c r="B2221" s="86">
        <v>1</v>
      </c>
      <c r="C2221" s="63">
        <v>64</v>
      </c>
      <c r="D2221" s="63">
        <v>2220</v>
      </c>
      <c r="E2221" s="63" t="str">
        <f>VLOOKUP(CENSO[[#This Row],[NOME COMUM]],ESPECIES[],2,FALSE)</f>
        <v>Hymenaea courbaril L.</v>
      </c>
      <c r="F2221" s="64" t="s">
        <v>3</v>
      </c>
      <c r="G2221" s="64">
        <v>370</v>
      </c>
      <c r="H2221" s="97">
        <f>CENSO[[#This Row],[CAP (cm)]]/PI()</f>
        <v>117.77465788800255</v>
      </c>
      <c r="I2221" s="64">
        <v>25</v>
      </c>
      <c r="J2221" s="96">
        <f>(PI()*(CENSO[[#This Row],[DAP (cm)]]^2))/40000</f>
        <v>1.0894155854640235</v>
      </c>
      <c r="K2221" s="96">
        <f>CENSO[[#This Row],[g (m²)]]*CENSO[[#This Row],[H (m)]]*0.7</f>
        <v>19.064772745620409</v>
      </c>
      <c r="L2221" s="64">
        <v>1</v>
      </c>
      <c r="M2221" s="65">
        <v>366915</v>
      </c>
      <c r="N2221" s="87">
        <v>9707066.0999999903</v>
      </c>
      <c r="O2221" s="87" t="s">
        <v>1228</v>
      </c>
      <c r="P2221" s="87" t="str">
        <f>VLOOKUP(CENSO[[#This Row],[DAP (cm)]],CD[],2,TRUE)</f>
        <v>TORA</v>
      </c>
      <c r="Q2221" s="87" t="str">
        <f>VLOOKUP(CENSO[[#This Row],[DAP (cm)]],DD[],2,TRUE)</f>
        <v>110├ 120</v>
      </c>
      <c r="R2221" s="87" t="str" cm="1">
        <f t="array" ref="R2221">INDEX(_xlfn.TEXTSPLIT(CENSO[[#This Row],[NOME CIENTIFICO]]," "),1)</f>
        <v>Hymenaea</v>
      </c>
      <c r="S2221" s="98" t="s">
        <v>1004</v>
      </c>
      <c r="T2221" s="87">
        <f>_xlfn.MINIFS(CENSO[DAP (cm)],CENSO[NOME CIENTIFICO],CENSO[[#This Row],[NOME CIENTIFICO]])</f>
        <v>41.38028520389279</v>
      </c>
      <c r="U22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221" s="87" t="str">
        <f>IF(CENSO[[#This Row],[DAP (cm)]]&lt;CENSO[[#This Row],[DMCE (cm)]],"DAP &lt; DMCE","DAP ≥ DMCE")</f>
        <v>DAP ≥ DMCE</v>
      </c>
      <c r="W2221" s="87" t="str">
        <f>IF(CENSO[[#This Row],[DAP (cm)]]&gt;200, "Superior", "Inferior")</f>
        <v>Inferior</v>
      </c>
      <c r="X2221" s="87" t="str">
        <f>VLOOKUP(CENSO[[#This Row],[NOME COMUM]],ESPECIES[],4,FALSE)</f>
        <v>Não</v>
      </c>
      <c r="Y2221" s="87" t="str">
        <f>IF(IFERROR(VLOOKUP(CENSO[[#This Row],[NOME COMUM]],COMERCIAIS[],2, FALSE), "Não") &lt;&gt; "Não", "Sim", "Não")</f>
        <v>Sim</v>
      </c>
      <c r="Z2221" s="133">
        <f>CENSO[[#This Row],[g (m²)]]/SUM(AEEF[AEEF-UT])</f>
        <v>1.9060869079632905E-3</v>
      </c>
      <c r="AA2221" s="133">
        <f>CENSO[[#This Row],[v (m³)]]/SUM(AEEF[AEEF-UT])</f>
        <v>3.3356520889357581E-2</v>
      </c>
    </row>
    <row r="2222" spans="1:27" ht="14">
      <c r="A2222" s="86">
        <v>1</v>
      </c>
      <c r="B2222" s="86">
        <v>1</v>
      </c>
      <c r="C2222" s="63">
        <v>65</v>
      </c>
      <c r="D2222" s="63">
        <v>2221</v>
      </c>
      <c r="E2222" s="63" t="str">
        <f>VLOOKUP(CENSO[[#This Row],[NOME COMUM]],ESPECIES[],2,FALSE)</f>
        <v>Mezilaurus Itauba (Meisn.) Taub. ex Mez</v>
      </c>
      <c r="F2222" s="64" t="s">
        <v>8</v>
      </c>
      <c r="G2222" s="64">
        <v>156</v>
      </c>
      <c r="H2222" s="97">
        <f>CENSO[[#This Row],[CAP (cm)]]/PI()</f>
        <v>49.656342244671343</v>
      </c>
      <c r="I2222" s="64">
        <v>19</v>
      </c>
      <c r="J2222" s="96">
        <f>(PI()*(CENSO[[#This Row],[DAP (cm)]]^2))/40000</f>
        <v>0.19365973475421822</v>
      </c>
      <c r="K2222" s="96">
        <f>CENSO[[#This Row],[g (m²)]]*CENSO[[#This Row],[H (m)]]*0.7</f>
        <v>2.575674472231102</v>
      </c>
      <c r="L2222" s="64">
        <v>1</v>
      </c>
      <c r="M2222" s="65">
        <v>366925.5</v>
      </c>
      <c r="N2222" s="87">
        <v>9707013.5999999903</v>
      </c>
      <c r="O2222" s="98" t="s">
        <v>1225</v>
      </c>
      <c r="P2222" s="87" t="str">
        <f>VLOOKUP(CENSO[[#This Row],[DAP (cm)]],CD[],2,TRUE)</f>
        <v>TORETE</v>
      </c>
      <c r="Q2222" s="87" t="str">
        <f>VLOOKUP(CENSO[[#This Row],[DAP (cm)]],DD[],2,TRUE)</f>
        <v>40├ 50</v>
      </c>
      <c r="R2222" s="87" t="str" cm="1">
        <f t="array" ref="R2222">INDEX(_xlfn.TEXTSPLIT(CENSO[[#This Row],[NOME CIENTIFICO]]," "),1)</f>
        <v>Mezilaurus</v>
      </c>
      <c r="S2222" s="98" t="s">
        <v>1004</v>
      </c>
      <c r="T2222" s="87">
        <f>_xlfn.MINIFS(CENSO[DAP (cm)],CENSO[NOME CIENTIFICO],CENSO[[#This Row],[NOME CIENTIFICO]])</f>
        <v>41.38028520389279</v>
      </c>
      <c r="U22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222" s="87" t="str">
        <f>IF(CENSO[[#This Row],[DAP (cm)]]&lt;CENSO[[#This Row],[DMCE (cm)]],"DAP &lt; DMCE","DAP ≥ DMCE")</f>
        <v>DAP &lt; DMCE</v>
      </c>
      <c r="W2222" s="87" t="str">
        <f>IF(CENSO[[#This Row],[DAP (cm)]]&gt;200, "Superior", "Inferior")</f>
        <v>Inferior</v>
      </c>
      <c r="X2222" s="87" t="str">
        <f>VLOOKUP(CENSO[[#This Row],[NOME COMUM]],ESPECIES[],4,FALSE)</f>
        <v>Não</v>
      </c>
      <c r="Y2222" s="87" t="str">
        <f>IF(IFERROR(VLOOKUP(CENSO[[#This Row],[NOME COMUM]],COMERCIAIS[],2, FALSE), "Não") &lt;&gt; "Não", "Sim", "Não")</f>
        <v>Não</v>
      </c>
      <c r="Z2222" s="133">
        <f>CENSO[[#This Row],[g (m²)]]/SUM(AEEF[AEEF-UT])</f>
        <v>3.3883514238272194E-4</v>
      </c>
      <c r="AA2222" s="133">
        <f>CENSO[[#This Row],[v (m³)]]/SUM(AEEF[AEEF-UT])</f>
        <v>4.506507393690201E-3</v>
      </c>
    </row>
    <row r="2223" spans="1:27" ht="14">
      <c r="A2223" s="86">
        <v>1</v>
      </c>
      <c r="B2223" s="86">
        <v>1</v>
      </c>
      <c r="C2223" s="63">
        <v>65</v>
      </c>
      <c r="D2223" s="63">
        <v>2222</v>
      </c>
      <c r="E2223" s="63" t="str">
        <f>VLOOKUP(CENSO[[#This Row],[NOME COMUM]],ESPECIES[],2,FALSE)</f>
        <v>Piptadenia suaveolens Miq.</v>
      </c>
      <c r="F2223" s="64" t="s">
        <v>22</v>
      </c>
      <c r="G2223" s="64">
        <v>300</v>
      </c>
      <c r="H2223" s="97">
        <f>CENSO[[#This Row],[CAP (cm)]]/PI()</f>
        <v>95.4929658551372</v>
      </c>
      <c r="I2223" s="64">
        <v>21</v>
      </c>
      <c r="J2223" s="96">
        <f>(PI()*(CENSO[[#This Row],[DAP (cm)]]^2))/40000</f>
        <v>0.7161972439135289</v>
      </c>
      <c r="K2223" s="96">
        <f>CENSO[[#This Row],[g (m²)]]*CENSO[[#This Row],[H (m)]]*0.7</f>
        <v>10.528099485528875</v>
      </c>
      <c r="L2223" s="64">
        <v>1</v>
      </c>
      <c r="M2223" s="65">
        <v>366915.5</v>
      </c>
      <c r="N2223" s="87">
        <v>9707020.5</v>
      </c>
      <c r="O2223" s="87" t="s">
        <v>1228</v>
      </c>
      <c r="P2223" s="87" t="str">
        <f>VLOOKUP(CENSO[[#This Row],[DAP (cm)]],CD[],2,TRUE)</f>
        <v>TORA</v>
      </c>
      <c r="Q2223" s="87" t="str">
        <f>VLOOKUP(CENSO[[#This Row],[DAP (cm)]],DD[],2,TRUE)</f>
        <v>90├ 100</v>
      </c>
      <c r="R2223" s="87" t="str" cm="1">
        <f t="array" ref="R2223">INDEX(_xlfn.TEXTSPLIT(CENSO[[#This Row],[NOME CIENTIFICO]]," "),1)</f>
        <v>Piptadenia</v>
      </c>
      <c r="S2223" s="98" t="s">
        <v>1004</v>
      </c>
      <c r="T2223" s="87">
        <f>_xlfn.MINIFS(CENSO[DAP (cm)],CENSO[NOME CIENTIFICO],CENSO[[#This Row],[NOME CIENTIFICO]])</f>
        <v>39.788735772973837</v>
      </c>
      <c r="U22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23" s="87" t="str">
        <f>IF(CENSO[[#This Row],[DAP (cm)]]&lt;CENSO[[#This Row],[DMCE (cm)]],"DAP &lt; DMCE","DAP ≥ DMCE")</f>
        <v>DAP ≥ DMCE</v>
      </c>
      <c r="W2223" s="87" t="str">
        <f>IF(CENSO[[#This Row],[DAP (cm)]]&gt;200, "Superior", "Inferior")</f>
        <v>Inferior</v>
      </c>
      <c r="X2223" s="87" t="str">
        <f>VLOOKUP(CENSO[[#This Row],[NOME COMUM]],ESPECIES[],4,FALSE)</f>
        <v>Não</v>
      </c>
      <c r="Y2223" s="87" t="str">
        <f>IF(IFERROR(VLOOKUP(CENSO[[#This Row],[NOME COMUM]],COMERCIAIS[],2, FALSE), "Não") &lt;&gt; "Não", "Sim", "Não")</f>
        <v>Sim</v>
      </c>
      <c r="Z2223" s="133">
        <f>CENSO[[#This Row],[g (m²)]]/SUM(AEEF[AEEF-UT])</f>
        <v>1.2530885443148001E-3</v>
      </c>
      <c r="AA2223" s="133">
        <f>CENSO[[#This Row],[v (m³)]]/SUM(AEEF[AEEF-UT])</f>
        <v>1.842040160142756E-2</v>
      </c>
    </row>
    <row r="2224" spans="1:27" ht="14">
      <c r="A2224" s="86">
        <v>1</v>
      </c>
      <c r="B2224" s="86">
        <v>1</v>
      </c>
      <c r="C2224" s="63">
        <v>65</v>
      </c>
      <c r="D2224" s="63">
        <v>2223</v>
      </c>
      <c r="E2224" s="63" t="str">
        <f>VLOOKUP(CENSO[[#This Row],[NOME COMUM]],ESPECIES[],2,FALSE)</f>
        <v>Piptadenia suaveolens Miq.</v>
      </c>
      <c r="F2224" s="64" t="s">
        <v>22</v>
      </c>
      <c r="G2224" s="64">
        <v>229</v>
      </c>
      <c r="H2224" s="97">
        <f>CENSO[[#This Row],[CAP (cm)]]/PI()</f>
        <v>72.892963936088066</v>
      </c>
      <c r="I2224" s="64">
        <v>18</v>
      </c>
      <c r="J2224" s="96">
        <f>(PI()*(CENSO[[#This Row],[DAP (cm)]]^2))/40000</f>
        <v>0.41731221853410416</v>
      </c>
      <c r="K2224" s="96">
        <f>CENSO[[#This Row],[g (m²)]]*CENSO[[#This Row],[H (m)]]*0.7</f>
        <v>5.258133953529712</v>
      </c>
      <c r="L2224" s="64">
        <v>1</v>
      </c>
      <c r="M2224" s="65">
        <v>366909.299999999</v>
      </c>
      <c r="N2224" s="87">
        <v>9707012.5</v>
      </c>
      <c r="O2224" s="87" t="s">
        <v>1228</v>
      </c>
      <c r="P2224" s="87" t="str">
        <f>VLOOKUP(CENSO[[#This Row],[DAP (cm)]],CD[],2,TRUE)</f>
        <v>TORA</v>
      </c>
      <c r="Q2224" s="87" t="str">
        <f>VLOOKUP(CENSO[[#This Row],[DAP (cm)]],DD[],2,TRUE)</f>
        <v>70├ 80</v>
      </c>
      <c r="R2224" s="87" t="str" cm="1">
        <f t="array" ref="R2224">INDEX(_xlfn.TEXTSPLIT(CENSO[[#This Row],[NOME CIENTIFICO]]," "),1)</f>
        <v>Piptadenia</v>
      </c>
      <c r="S2224" s="98" t="s">
        <v>1004</v>
      </c>
      <c r="T2224" s="87">
        <f>_xlfn.MINIFS(CENSO[DAP (cm)],CENSO[NOME CIENTIFICO],CENSO[[#This Row],[NOME CIENTIFICO]])</f>
        <v>39.788735772973837</v>
      </c>
      <c r="U22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24" s="87" t="str">
        <f>IF(CENSO[[#This Row],[DAP (cm)]]&lt;CENSO[[#This Row],[DMCE (cm)]],"DAP &lt; DMCE","DAP ≥ DMCE")</f>
        <v>DAP ≥ DMCE</v>
      </c>
      <c r="W2224" s="87" t="str">
        <f>IF(CENSO[[#This Row],[DAP (cm)]]&gt;200, "Superior", "Inferior")</f>
        <v>Inferior</v>
      </c>
      <c r="X2224" s="87" t="str">
        <f>VLOOKUP(CENSO[[#This Row],[NOME COMUM]],ESPECIES[],4,FALSE)</f>
        <v>Não</v>
      </c>
      <c r="Y2224" s="87" t="str">
        <f>IF(IFERROR(VLOOKUP(CENSO[[#This Row],[NOME COMUM]],COMERCIAIS[],2, FALSE), "Não") &lt;&gt; "Não", "Sim", "Não")</f>
        <v>Sim</v>
      </c>
      <c r="Z2224" s="133">
        <f>CENSO[[#This Row],[g (m²)]]/SUM(AEEF[AEEF-UT])</f>
        <v>7.301468483601382E-4</v>
      </c>
      <c r="AA2224" s="133">
        <f>CENSO[[#This Row],[v (m³)]]/SUM(AEEF[AEEF-UT])</f>
        <v>9.1998502893377403E-3</v>
      </c>
    </row>
    <row r="2225" spans="1:27" ht="14">
      <c r="A2225" s="86">
        <v>1</v>
      </c>
      <c r="B2225" s="86">
        <v>1</v>
      </c>
      <c r="C2225" s="63">
        <v>65</v>
      </c>
      <c r="D2225" s="63">
        <v>2224</v>
      </c>
      <c r="E2225" s="63" t="str">
        <f>VLOOKUP(CENSO[[#This Row],[NOME COMUM]],ESPECIES[],2,FALSE)</f>
        <v>Bertholletia excelsa Humb. &amp; Bonpl.</v>
      </c>
      <c r="F2225" s="64" t="s">
        <v>37</v>
      </c>
      <c r="G2225" s="64">
        <v>372</v>
      </c>
      <c r="H2225" s="97">
        <f>CENSO[[#This Row],[CAP (cm)]]/PI()</f>
        <v>118.41127766037013</v>
      </c>
      <c r="I2225" s="64">
        <v>20</v>
      </c>
      <c r="J2225" s="96">
        <f>(PI()*(CENSO[[#This Row],[DAP (cm)]]^2))/40000</f>
        <v>1.1012248822414421</v>
      </c>
      <c r="K2225" s="96">
        <f>CENSO[[#This Row],[g (m²)]]*CENSO[[#This Row],[H (m)]]*0.7</f>
        <v>15.417148351380188</v>
      </c>
      <c r="L2225" s="64">
        <v>1</v>
      </c>
      <c r="M2225" s="65">
        <v>366895</v>
      </c>
      <c r="N2225" s="87">
        <v>9707011.9000000004</v>
      </c>
      <c r="O2225" s="87" t="s">
        <v>424</v>
      </c>
      <c r="P2225" s="87" t="str">
        <f>VLOOKUP(CENSO[[#This Row],[DAP (cm)]],CD[],2,TRUE)</f>
        <v>TORA</v>
      </c>
      <c r="Q2225" s="87" t="str">
        <f>VLOOKUP(CENSO[[#This Row],[DAP (cm)]],DD[],2,TRUE)</f>
        <v>110├ 120</v>
      </c>
      <c r="R2225" s="87" t="str" cm="1">
        <f t="array" ref="R2225">INDEX(_xlfn.TEXTSPLIT(CENSO[[#This Row],[NOME CIENTIFICO]]," "),1)</f>
        <v>Bertholletia</v>
      </c>
      <c r="S2225" s="98" t="s">
        <v>1004</v>
      </c>
      <c r="T2225" s="87">
        <f>_xlfn.MINIFS(CENSO[DAP (cm)],CENSO[NOME CIENTIFICO],CENSO[[#This Row],[NOME CIENTIFICO]])</f>
        <v>41.38028520389279</v>
      </c>
      <c r="U22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225" s="87" t="str">
        <f>IF(CENSO[[#This Row],[DAP (cm)]]&lt;CENSO[[#This Row],[DMCE (cm)]],"DAP &lt; DMCE","DAP ≥ DMCE")</f>
        <v>DAP ≥ DMCE</v>
      </c>
      <c r="W2225" s="87" t="str">
        <f>IF(CENSO[[#This Row],[DAP (cm)]]&gt;200, "Superior", "Inferior")</f>
        <v>Inferior</v>
      </c>
      <c r="X2225" s="87" t="str">
        <f>VLOOKUP(CENSO[[#This Row],[NOME COMUM]],ESPECIES[],4,FALSE)</f>
        <v>Protegida</v>
      </c>
      <c r="Y2225" s="87" t="str">
        <f>IF(IFERROR(VLOOKUP(CENSO[[#This Row],[NOME COMUM]],COMERCIAIS[],2, FALSE), "Não") &lt;&gt; "Não", "Sim", "Não")</f>
        <v>Não</v>
      </c>
      <c r="Z2225" s="133">
        <f>CENSO[[#This Row],[g (m²)]]/SUM(AEEF[AEEF-UT])</f>
        <v>1.9267489457384366E-3</v>
      </c>
      <c r="AA2225" s="133">
        <f>CENSO[[#This Row],[v (m³)]]/SUM(AEEF[AEEF-UT])</f>
        <v>2.697448524033811E-2</v>
      </c>
    </row>
    <row r="2226" spans="1:27" ht="14">
      <c r="A2226" s="86">
        <v>1</v>
      </c>
      <c r="B2226" s="86">
        <v>1</v>
      </c>
      <c r="C2226" s="63">
        <v>65</v>
      </c>
      <c r="D2226" s="63">
        <v>2225</v>
      </c>
      <c r="E2226" s="63" t="str">
        <f>VLOOKUP(CENSO[[#This Row],[NOME COMUM]],ESPECIES[],2,FALSE)</f>
        <v>Dialium guianense (Aubl.) Sandwith</v>
      </c>
      <c r="F2226" s="64" t="s">
        <v>97</v>
      </c>
      <c r="G2226" s="64">
        <v>173</v>
      </c>
      <c r="H2226" s="97">
        <f>CENSO[[#This Row],[CAP (cm)]]/PI()</f>
        <v>55.067610309795789</v>
      </c>
      <c r="I2226" s="64">
        <v>20</v>
      </c>
      <c r="J2226" s="96">
        <f>(PI()*(CENSO[[#This Row],[DAP (cm)]]^2))/40000</f>
        <v>0.23816741458986682</v>
      </c>
      <c r="K2226" s="96">
        <f>CENSO[[#This Row],[g (m²)]]*CENSO[[#This Row],[H (m)]]*0.7</f>
        <v>3.3343438042581353</v>
      </c>
      <c r="L2226" s="64">
        <v>3</v>
      </c>
      <c r="M2226" s="65">
        <v>366888.9</v>
      </c>
      <c r="N2226" s="87">
        <v>9707003.9000000004</v>
      </c>
      <c r="O2226" s="87" t="s">
        <v>1226</v>
      </c>
      <c r="P2226" s="87" t="str">
        <f>VLOOKUP(CENSO[[#This Row],[DAP (cm)]],CD[],2,TRUE)</f>
        <v>TORA</v>
      </c>
      <c r="Q2226" s="87" t="str">
        <f>VLOOKUP(CENSO[[#This Row],[DAP (cm)]],DD[],2,TRUE)</f>
        <v>50├ 60</v>
      </c>
      <c r="R2226" s="87" t="str" cm="1">
        <f t="array" ref="R2226">INDEX(_xlfn.TEXTSPLIT(CENSO[[#This Row],[NOME CIENTIFICO]]," "),1)</f>
        <v>Dialium</v>
      </c>
      <c r="S2226" s="98" t="s">
        <v>1004</v>
      </c>
      <c r="T2226" s="87">
        <f>_xlfn.MINIFS(CENSO[DAP (cm)],CENSO[NOME CIENTIFICO],CENSO[[#This Row],[NOME CIENTIFICO]])</f>
        <v>42.335214862444161</v>
      </c>
      <c r="U22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2226" s="87" t="str">
        <f>IF(CENSO[[#This Row],[DAP (cm)]]&lt;CENSO[[#This Row],[DMCE (cm)]],"DAP &lt; DMCE","DAP ≥ DMCE")</f>
        <v>DAP ≥ DMCE</v>
      </c>
      <c r="W2226" s="87" t="str">
        <f>IF(CENSO[[#This Row],[DAP (cm)]]&gt;200, "Superior", "Inferior")</f>
        <v>Inferior</v>
      </c>
      <c r="X2226" s="87" t="str">
        <f>VLOOKUP(CENSO[[#This Row],[NOME COMUM]],ESPECIES[],4,FALSE)</f>
        <v>Não</v>
      </c>
      <c r="Y2226" s="87" t="str">
        <f>IF(IFERROR(VLOOKUP(CENSO[[#This Row],[NOME COMUM]],COMERCIAIS[],2, FALSE), "Não") &lt;&gt; "Não", "Sim", "Não")</f>
        <v>Não</v>
      </c>
      <c r="Z2226" s="133">
        <f>CENSO[[#This Row],[g (m²)]]/SUM(AEEF[AEEF-UT])</f>
        <v>4.1670763380886292E-4</v>
      </c>
      <c r="AA2226" s="133">
        <f>CENSO[[#This Row],[v (m³)]]/SUM(AEEF[AEEF-UT])</f>
        <v>5.8339068733240804E-3</v>
      </c>
    </row>
    <row r="2227" spans="1:27" ht="14">
      <c r="A2227" s="86">
        <v>1</v>
      </c>
      <c r="B2227" s="86">
        <v>1</v>
      </c>
      <c r="C2227" s="63">
        <v>65</v>
      </c>
      <c r="D2227" s="63">
        <v>2226</v>
      </c>
      <c r="E2227" s="63" t="str">
        <f>VLOOKUP(CENSO[[#This Row],[NOME COMUM]],ESPECIES[],2,FALSE)</f>
        <v>Ocotea cymbarum Kunth</v>
      </c>
      <c r="F2227" s="64" t="s">
        <v>11</v>
      </c>
      <c r="G2227" s="64">
        <v>171</v>
      </c>
      <c r="H2227" s="97">
        <f>CENSO[[#This Row],[CAP (cm)]]/PI()</f>
        <v>54.430990537428208</v>
      </c>
      <c r="I2227" s="64">
        <v>21</v>
      </c>
      <c r="J2227" s="96">
        <f>(PI()*(CENSO[[#This Row],[DAP (cm)]]^2))/40000</f>
        <v>0.2326924845475056</v>
      </c>
      <c r="K2227" s="96">
        <f>CENSO[[#This Row],[g (m²)]]*CENSO[[#This Row],[H (m)]]*0.7</f>
        <v>3.4205795228483322</v>
      </c>
      <c r="L2227" s="64">
        <v>1</v>
      </c>
      <c r="M2227" s="65">
        <v>366888.299999999</v>
      </c>
      <c r="N2227" s="87">
        <v>9707003.0999999903</v>
      </c>
      <c r="O2227" s="87" t="s">
        <v>1228</v>
      </c>
      <c r="P2227" s="87" t="str">
        <f>VLOOKUP(CENSO[[#This Row],[DAP (cm)]],CD[],2,TRUE)</f>
        <v>TORA</v>
      </c>
      <c r="Q2227" s="87" t="str">
        <f>VLOOKUP(CENSO[[#This Row],[DAP (cm)]],DD[],2,TRUE)</f>
        <v>50├ 60</v>
      </c>
      <c r="R2227" s="87" t="str" cm="1">
        <f t="array" ref="R2227">INDEX(_xlfn.TEXTSPLIT(CENSO[[#This Row],[NOME CIENTIFICO]]," "),1)</f>
        <v>Ocotea</v>
      </c>
      <c r="S2227" s="98" t="s">
        <v>1004</v>
      </c>
      <c r="T2227" s="87">
        <f>_xlfn.MINIFS(CENSO[DAP (cm)],CENSO[NOME CIENTIFICO],CENSO[[#This Row],[NOME CIENTIFICO]])</f>
        <v>39.470425886790046</v>
      </c>
      <c r="U22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27" s="87" t="str">
        <f>IF(CENSO[[#This Row],[DAP (cm)]]&lt;CENSO[[#This Row],[DMCE (cm)]],"DAP &lt; DMCE","DAP ≥ DMCE")</f>
        <v>DAP ≥ DMCE</v>
      </c>
      <c r="W2227" s="87" t="str">
        <f>IF(CENSO[[#This Row],[DAP (cm)]]&gt;200, "Superior", "Inferior")</f>
        <v>Inferior</v>
      </c>
      <c r="X2227" s="87" t="str">
        <f>VLOOKUP(CENSO[[#This Row],[NOME COMUM]],ESPECIES[],4,FALSE)</f>
        <v>Não</v>
      </c>
      <c r="Y2227" s="87" t="str">
        <f>IF(IFERROR(VLOOKUP(CENSO[[#This Row],[NOME COMUM]],COMERCIAIS[],2, FALSE), "Não") &lt;&gt; "Não", "Sim", "Não")</f>
        <v>Sim</v>
      </c>
      <c r="Z2227" s="133">
        <f>CENSO[[#This Row],[g (m²)]]/SUM(AEEF[AEEF-UT])</f>
        <v>4.0712846804787865E-4</v>
      </c>
      <c r="AA2227" s="133">
        <f>CENSO[[#This Row],[v (m³)]]/SUM(AEEF[AEEF-UT])</f>
        <v>5.9847884803038163E-3</v>
      </c>
    </row>
    <row r="2228" spans="1:27" ht="14">
      <c r="A2228" s="86">
        <v>1</v>
      </c>
      <c r="B2228" s="86">
        <v>1</v>
      </c>
      <c r="C2228" s="63">
        <v>65</v>
      </c>
      <c r="D2228" s="63">
        <v>2227</v>
      </c>
      <c r="E2228" s="63" t="str">
        <f>VLOOKUP(CENSO[[#This Row],[NOME COMUM]],ESPECIES[],2,FALSE)</f>
        <v>Tachigali myrmecophila Ducke</v>
      </c>
      <c r="F2228" s="64" t="s">
        <v>14</v>
      </c>
      <c r="G2228" s="64">
        <v>180</v>
      </c>
      <c r="H2228" s="97">
        <f>CENSO[[#This Row],[CAP (cm)]]/PI()</f>
        <v>57.295779513082323</v>
      </c>
      <c r="I2228" s="64">
        <v>18</v>
      </c>
      <c r="J2228" s="96">
        <f>(PI()*(CENSO[[#This Row],[DAP (cm)]]^2))/40000</f>
        <v>0.25783100780887047</v>
      </c>
      <c r="K2228" s="96">
        <f>CENSO[[#This Row],[g (m²)]]*CENSO[[#This Row],[H (m)]]*0.7</f>
        <v>3.2486706983917677</v>
      </c>
      <c r="L2228" s="64">
        <v>1</v>
      </c>
      <c r="M2228" s="65">
        <v>366880.5</v>
      </c>
      <c r="N2228" s="87">
        <v>9706997.9000000004</v>
      </c>
      <c r="O2228" s="87" t="s">
        <v>1228</v>
      </c>
      <c r="P2228" s="87" t="str">
        <f>VLOOKUP(CENSO[[#This Row],[DAP (cm)]],CD[],2,TRUE)</f>
        <v>TORA</v>
      </c>
      <c r="Q2228" s="87" t="str">
        <f>VLOOKUP(CENSO[[#This Row],[DAP (cm)]],DD[],2,TRUE)</f>
        <v>50├ 60</v>
      </c>
      <c r="R2228" s="87" t="str" cm="1">
        <f t="array" ref="R2228">INDEX(_xlfn.TEXTSPLIT(CENSO[[#This Row],[NOME CIENTIFICO]]," "),1)</f>
        <v>Tachigali</v>
      </c>
      <c r="S2228" s="98" t="s">
        <v>1004</v>
      </c>
      <c r="T2228" s="87">
        <f>_xlfn.MINIFS(CENSO[DAP (cm)],CENSO[NOME CIENTIFICO],CENSO[[#This Row],[NOME CIENTIFICO]])</f>
        <v>39.152116000606256</v>
      </c>
      <c r="U22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28" s="87" t="str">
        <f>IF(CENSO[[#This Row],[DAP (cm)]]&lt;CENSO[[#This Row],[DMCE (cm)]],"DAP &lt; DMCE","DAP ≥ DMCE")</f>
        <v>DAP ≥ DMCE</v>
      </c>
      <c r="W2228" s="87" t="str">
        <f>IF(CENSO[[#This Row],[DAP (cm)]]&gt;200, "Superior", "Inferior")</f>
        <v>Inferior</v>
      </c>
      <c r="X2228" s="87" t="str">
        <f>VLOOKUP(CENSO[[#This Row],[NOME COMUM]],ESPECIES[],4,FALSE)</f>
        <v>Não</v>
      </c>
      <c r="Y2228" s="87" t="str">
        <f>IF(IFERROR(VLOOKUP(CENSO[[#This Row],[NOME COMUM]],COMERCIAIS[],2, FALSE), "Não") &lt;&gt; "Não", "Sim", "Não")</f>
        <v>Sim</v>
      </c>
      <c r="Z2228" s="133">
        <f>CENSO[[#This Row],[g (m²)]]/SUM(AEEF[AEEF-UT])</f>
        <v>4.5111187595332813E-4</v>
      </c>
      <c r="AA2228" s="133">
        <f>CENSO[[#This Row],[v (m³)]]/SUM(AEEF[AEEF-UT])</f>
        <v>5.6840096370119339E-3</v>
      </c>
    </row>
    <row r="2229" spans="1:27" ht="14">
      <c r="A2229" s="86">
        <v>1</v>
      </c>
      <c r="B2229" s="86">
        <v>1</v>
      </c>
      <c r="C2229" s="63">
        <v>65</v>
      </c>
      <c r="D2229" s="63">
        <v>2228</v>
      </c>
      <c r="E2229" s="63" t="str">
        <f>VLOOKUP(CENSO[[#This Row],[NOME COMUM]],ESPECIES[],2,FALSE)</f>
        <v>Etaballia guianensis Benth.</v>
      </c>
      <c r="F2229" s="64" t="s">
        <v>43</v>
      </c>
      <c r="G2229" s="64">
        <v>176</v>
      </c>
      <c r="H2229" s="97">
        <f>CENSO[[#This Row],[CAP (cm)]]/PI()</f>
        <v>56.022539968347161</v>
      </c>
      <c r="I2229" s="64">
        <v>17</v>
      </c>
      <c r="J2229" s="96">
        <f>(PI()*(CENSO[[#This Row],[DAP (cm)]]^2))/40000</f>
        <v>0.24649917586072753</v>
      </c>
      <c r="K2229" s="96">
        <f>CENSO[[#This Row],[g (m²)]]*CENSO[[#This Row],[H (m)]]*0.7</f>
        <v>2.9333401927426572</v>
      </c>
      <c r="L2229" s="64">
        <v>1</v>
      </c>
      <c r="M2229" s="65">
        <v>366868.4</v>
      </c>
      <c r="N2229" s="87">
        <v>9707010</v>
      </c>
      <c r="O2229" s="87" t="s">
        <v>1227</v>
      </c>
      <c r="P2229" s="87" t="str">
        <f>VLOOKUP(CENSO[[#This Row],[DAP (cm)]],CD[],2,TRUE)</f>
        <v>TORA</v>
      </c>
      <c r="Q2229" s="87" t="str">
        <f>VLOOKUP(CENSO[[#This Row],[DAP (cm)]],DD[],2,TRUE)</f>
        <v>50├ 60</v>
      </c>
      <c r="R2229" s="87" t="str" cm="1">
        <f t="array" ref="R2229">INDEX(_xlfn.TEXTSPLIT(CENSO[[#This Row],[NOME CIENTIFICO]]," "),1)</f>
        <v>Etaballia</v>
      </c>
      <c r="S2229" s="98" t="s">
        <v>1004</v>
      </c>
      <c r="T2229" s="87">
        <f>_xlfn.MINIFS(CENSO[DAP (cm)],CENSO[NOME CIENTIFICO],CENSO[[#This Row],[NOME CIENTIFICO]])</f>
        <v>41.38028520389279</v>
      </c>
      <c r="U22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229" s="87" t="str">
        <f>IF(CENSO[[#This Row],[DAP (cm)]]&lt;CENSO[[#This Row],[DMCE (cm)]],"DAP &lt; DMCE","DAP ≥ DMCE")</f>
        <v>DAP ≥ DMCE</v>
      </c>
      <c r="W2229" s="87" t="str">
        <f>IF(CENSO[[#This Row],[DAP (cm)]]&gt;200, "Superior", "Inferior")</f>
        <v>Inferior</v>
      </c>
      <c r="X2229" s="87" t="str">
        <f>VLOOKUP(CENSO[[#This Row],[NOME COMUM]],ESPECIES[],4,FALSE)</f>
        <v>Não</v>
      </c>
      <c r="Y2229" s="87" t="str">
        <f>IF(IFERROR(VLOOKUP(CENSO[[#This Row],[NOME COMUM]],COMERCIAIS[],2, FALSE), "Não") &lt;&gt; "Não", "Sim", "Não")</f>
        <v>Não</v>
      </c>
      <c r="Z2229" s="133">
        <f>CENSO[[#This Row],[g (m²)]]/SUM(AEEF[AEEF-UT])</f>
        <v>4.3128523054105841E-4</v>
      </c>
      <c r="AA2229" s="133">
        <f>CENSO[[#This Row],[v (m³)]]/SUM(AEEF[AEEF-UT])</f>
        <v>5.1322942434385947E-3</v>
      </c>
    </row>
    <row r="2230" spans="1:27" ht="14">
      <c r="A2230" s="86">
        <v>1</v>
      </c>
      <c r="B2230" s="86">
        <v>1</v>
      </c>
      <c r="C2230" s="63">
        <v>65</v>
      </c>
      <c r="D2230" s="63">
        <v>2229</v>
      </c>
      <c r="E2230" s="63" t="str">
        <f>VLOOKUP(CENSO[[#This Row],[NOME COMUM]],ESPECIES[],2,FALSE)</f>
        <v>Lecythis chartacea O.Berg</v>
      </c>
      <c r="F2230" s="64" t="s">
        <v>31</v>
      </c>
      <c r="G2230" s="64">
        <v>179</v>
      </c>
      <c r="H2230" s="97">
        <f>CENSO[[#This Row],[CAP (cm)]]/PI()</f>
        <v>56.977469626898532</v>
      </c>
      <c r="I2230" s="64">
        <v>21</v>
      </c>
      <c r="J2230" s="96">
        <f>(PI()*(CENSO[[#This Row],[DAP (cm)]]^2))/40000</f>
        <v>0.25497417658037091</v>
      </c>
      <c r="K2230" s="96">
        <f>CENSO[[#This Row],[g (m²)]]*CENSO[[#This Row],[H (m)]]*0.7</f>
        <v>3.7481203957314522</v>
      </c>
      <c r="L2230" s="64">
        <v>1</v>
      </c>
      <c r="M2230" s="65">
        <v>366865.5</v>
      </c>
      <c r="N2230" s="87">
        <v>9707011.1999999899</v>
      </c>
      <c r="O2230" s="87" t="s">
        <v>1228</v>
      </c>
      <c r="P2230" s="87" t="str">
        <f>VLOOKUP(CENSO[[#This Row],[DAP (cm)]],CD[],2,TRUE)</f>
        <v>TORA</v>
      </c>
      <c r="Q2230" s="87" t="str">
        <f>VLOOKUP(CENSO[[#This Row],[DAP (cm)]],DD[],2,TRUE)</f>
        <v>50├ 60</v>
      </c>
      <c r="R2230" s="87" t="str" cm="1">
        <f t="array" ref="R2230">INDEX(_xlfn.TEXTSPLIT(CENSO[[#This Row],[NOME CIENTIFICO]]," "),1)</f>
        <v>Lecythis</v>
      </c>
      <c r="S2230" s="98" t="s">
        <v>1004</v>
      </c>
      <c r="T2230" s="87">
        <f>_xlfn.MINIFS(CENSO[DAP (cm)],CENSO[NOME CIENTIFICO],CENSO[[#This Row],[NOME CIENTIFICO]])</f>
        <v>38.833806114422465</v>
      </c>
      <c r="U22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30" s="87" t="str">
        <f>IF(CENSO[[#This Row],[DAP (cm)]]&lt;CENSO[[#This Row],[DMCE (cm)]],"DAP &lt; DMCE","DAP ≥ DMCE")</f>
        <v>DAP ≥ DMCE</v>
      </c>
      <c r="W2230" s="87" t="str">
        <f>IF(CENSO[[#This Row],[DAP (cm)]]&gt;200, "Superior", "Inferior")</f>
        <v>Inferior</v>
      </c>
      <c r="X2230" s="87" t="str">
        <f>VLOOKUP(CENSO[[#This Row],[NOME COMUM]],ESPECIES[],4,FALSE)</f>
        <v>Não</v>
      </c>
      <c r="Y2230" s="87" t="str">
        <f>IF(IFERROR(VLOOKUP(CENSO[[#This Row],[NOME COMUM]],COMERCIAIS[],2, FALSE), "Não") &lt;&gt; "Não", "Sim", "Não")</f>
        <v>Sim</v>
      </c>
      <c r="Z2230" s="133">
        <f>CENSO[[#This Row],[g (m²)]]/SUM(AEEF[AEEF-UT])</f>
        <v>4.4611344498211684E-4</v>
      </c>
      <c r="AA2230" s="133">
        <f>CENSO[[#This Row],[v (m³)]]/SUM(AEEF[AEEF-UT])</f>
        <v>6.5578676412371166E-3</v>
      </c>
    </row>
    <row r="2231" spans="1:27" ht="14">
      <c r="A2231" s="86">
        <v>1</v>
      </c>
      <c r="B2231" s="86">
        <v>1</v>
      </c>
      <c r="C2231" s="63">
        <v>65</v>
      </c>
      <c r="D2231" s="63">
        <v>2230</v>
      </c>
      <c r="E2231" s="63" t="str">
        <f>VLOOKUP(CENSO[[#This Row],[NOME COMUM]],ESPECIES[],2,FALSE)</f>
        <v>Bombax munguba Mart.</v>
      </c>
      <c r="F2231" s="64" t="s">
        <v>90</v>
      </c>
      <c r="G2231" s="64">
        <v>300</v>
      </c>
      <c r="H2231" s="97">
        <f>CENSO[[#This Row],[CAP (cm)]]/PI()</f>
        <v>95.4929658551372</v>
      </c>
      <c r="I2231" s="64">
        <v>22</v>
      </c>
      <c r="J2231" s="96">
        <f>(PI()*(CENSO[[#This Row],[DAP (cm)]]^2))/40000</f>
        <v>0.7161972439135289</v>
      </c>
      <c r="K2231" s="96">
        <f>CENSO[[#This Row],[g (m²)]]*CENSO[[#This Row],[H (m)]]*0.7</f>
        <v>11.029437556268345</v>
      </c>
      <c r="L2231" s="64">
        <v>2</v>
      </c>
      <c r="M2231" s="65">
        <v>366890.59999999899</v>
      </c>
      <c r="N2231" s="87">
        <v>9707046.6999999899</v>
      </c>
      <c r="O2231" s="87" t="s">
        <v>1227</v>
      </c>
      <c r="P2231" s="87" t="str">
        <f>VLOOKUP(CENSO[[#This Row],[DAP (cm)]],CD[],2,TRUE)</f>
        <v>TORA</v>
      </c>
      <c r="Q2231" s="87" t="str">
        <f>VLOOKUP(CENSO[[#This Row],[DAP (cm)]],DD[],2,TRUE)</f>
        <v>90├ 100</v>
      </c>
      <c r="R2231" s="87" t="str" cm="1">
        <f t="array" ref="R2231">INDEX(_xlfn.TEXTSPLIT(CENSO[[#This Row],[NOME CIENTIFICO]]," "),1)</f>
        <v>Bombax</v>
      </c>
      <c r="S2231" s="98" t="s">
        <v>1004</v>
      </c>
      <c r="T2231" s="87">
        <f>_xlfn.MINIFS(CENSO[DAP (cm)],CENSO[NOME CIENTIFICO],CENSO[[#This Row],[NOME CIENTIFICO]])</f>
        <v>43.926764293363114</v>
      </c>
      <c r="U22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2231" s="87" t="str">
        <f>IF(CENSO[[#This Row],[DAP (cm)]]&lt;CENSO[[#This Row],[DMCE (cm)]],"DAP &lt; DMCE","DAP ≥ DMCE")</f>
        <v>DAP ≥ DMCE</v>
      </c>
      <c r="W2231" s="87" t="str">
        <f>IF(CENSO[[#This Row],[DAP (cm)]]&gt;200, "Superior", "Inferior")</f>
        <v>Inferior</v>
      </c>
      <c r="X2231" s="87" t="str">
        <f>VLOOKUP(CENSO[[#This Row],[NOME COMUM]],ESPECIES[],4,FALSE)</f>
        <v>Não</v>
      </c>
      <c r="Y2231" s="87" t="str">
        <f>IF(IFERROR(VLOOKUP(CENSO[[#This Row],[NOME COMUM]],COMERCIAIS[],2, FALSE), "Não") &lt;&gt; "Não", "Sim", "Não")</f>
        <v>Não</v>
      </c>
      <c r="Z2231" s="133">
        <f>CENSO[[#This Row],[g (m²)]]/SUM(AEEF[AEEF-UT])</f>
        <v>1.2530885443148001E-3</v>
      </c>
      <c r="AA2231" s="133">
        <f>CENSO[[#This Row],[v (m³)]]/SUM(AEEF[AEEF-UT])</f>
        <v>1.929756358244792E-2</v>
      </c>
    </row>
    <row r="2232" spans="1:27" ht="14">
      <c r="A2232" s="86">
        <v>1</v>
      </c>
      <c r="B2232" s="86">
        <v>1</v>
      </c>
      <c r="C2232" s="63">
        <v>65</v>
      </c>
      <c r="D2232" s="63">
        <v>2231</v>
      </c>
      <c r="E2232" s="63" t="str">
        <f>VLOOKUP(CENSO[[#This Row],[NOME COMUM]],ESPECIES[],2,FALSE)</f>
        <v>Piptadenia suaveolens Miq.</v>
      </c>
      <c r="F2232" s="64" t="s">
        <v>22</v>
      </c>
      <c r="G2232" s="64">
        <v>192</v>
      </c>
      <c r="H2232" s="97">
        <f>CENSO[[#This Row],[CAP (cm)]]/PI()</f>
        <v>61.115498147287809</v>
      </c>
      <c r="I2232" s="64">
        <v>16</v>
      </c>
      <c r="J2232" s="96">
        <f>(PI()*(CENSO[[#This Row],[DAP (cm)]]^2))/40000</f>
        <v>0.29335439110698147</v>
      </c>
      <c r="K2232" s="96">
        <f>CENSO[[#This Row],[g (m²)]]*CENSO[[#This Row],[H (m)]]*0.7</f>
        <v>3.2855691803981921</v>
      </c>
      <c r="L2232" s="64">
        <v>1</v>
      </c>
      <c r="M2232" s="65">
        <v>366889.2</v>
      </c>
      <c r="N2232" s="87">
        <v>9707043.8000000007</v>
      </c>
      <c r="O2232" s="87" t="s">
        <v>1228</v>
      </c>
      <c r="P2232" s="87" t="str">
        <f>VLOOKUP(CENSO[[#This Row],[DAP (cm)]],CD[],2,TRUE)</f>
        <v>TORA</v>
      </c>
      <c r="Q2232" s="87" t="str">
        <f>VLOOKUP(CENSO[[#This Row],[DAP (cm)]],DD[],2,TRUE)</f>
        <v>60├ 70</v>
      </c>
      <c r="R2232" s="87" t="str" cm="1">
        <f t="array" ref="R2232">INDEX(_xlfn.TEXTSPLIT(CENSO[[#This Row],[NOME CIENTIFICO]]," "),1)</f>
        <v>Piptadenia</v>
      </c>
      <c r="S2232" s="98" t="s">
        <v>1004</v>
      </c>
      <c r="T2232" s="87">
        <f>_xlfn.MINIFS(CENSO[DAP (cm)],CENSO[NOME CIENTIFICO],CENSO[[#This Row],[NOME CIENTIFICO]])</f>
        <v>39.788735772973837</v>
      </c>
      <c r="U22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32" s="87" t="str">
        <f>IF(CENSO[[#This Row],[DAP (cm)]]&lt;CENSO[[#This Row],[DMCE (cm)]],"DAP &lt; DMCE","DAP ≥ DMCE")</f>
        <v>DAP ≥ DMCE</v>
      </c>
      <c r="W2232" s="87" t="str">
        <f>IF(CENSO[[#This Row],[DAP (cm)]]&gt;200, "Superior", "Inferior")</f>
        <v>Inferior</v>
      </c>
      <c r="X2232" s="87" t="str">
        <f>VLOOKUP(CENSO[[#This Row],[NOME COMUM]],ESPECIES[],4,FALSE)</f>
        <v>Não</v>
      </c>
      <c r="Y2232" s="87" t="str">
        <f>IF(IFERROR(VLOOKUP(CENSO[[#This Row],[NOME COMUM]],COMERCIAIS[],2, FALSE), "Não") &lt;&gt; "Não", "Sim", "Não")</f>
        <v>Sim</v>
      </c>
      <c r="Z2232" s="133">
        <f>CENSO[[#This Row],[g (m²)]]/SUM(AEEF[AEEF-UT])</f>
        <v>5.1326506775134213E-4</v>
      </c>
      <c r="AA2232" s="133">
        <f>CENSO[[#This Row],[v (m³)]]/SUM(AEEF[AEEF-UT])</f>
        <v>5.7485687588150315E-3</v>
      </c>
    </row>
    <row r="2233" spans="1:27" ht="14">
      <c r="A2233" s="86">
        <v>1</v>
      </c>
      <c r="B2233" s="86">
        <v>1</v>
      </c>
      <c r="C2233" s="63">
        <v>65</v>
      </c>
      <c r="D2233" s="63">
        <v>2232</v>
      </c>
      <c r="E2233" s="63" t="str">
        <f>VLOOKUP(CENSO[[#This Row],[NOME COMUM]],ESPECIES[],2,FALSE)</f>
        <v>Tachigali myrmecophila Ducke</v>
      </c>
      <c r="F2233" s="64" t="s">
        <v>14</v>
      </c>
      <c r="G2233" s="64">
        <v>190</v>
      </c>
      <c r="H2233" s="97">
        <f>CENSO[[#This Row],[CAP (cm)]]/PI()</f>
        <v>60.478878374920228</v>
      </c>
      <c r="I2233" s="64">
        <v>18</v>
      </c>
      <c r="J2233" s="96">
        <f>(PI()*(CENSO[[#This Row],[DAP (cm)]]^2))/40000</f>
        <v>0.28727467228087106</v>
      </c>
      <c r="K2233" s="96">
        <f>CENSO[[#This Row],[g (m²)]]*CENSO[[#This Row],[H (m)]]*0.7</f>
        <v>3.6196608707389748</v>
      </c>
      <c r="L2233" s="64">
        <v>1</v>
      </c>
      <c r="M2233" s="65">
        <v>366879.9</v>
      </c>
      <c r="N2233" s="87">
        <v>9707041.4000000004</v>
      </c>
      <c r="O2233" s="87" t="s">
        <v>1228</v>
      </c>
      <c r="P2233" s="87" t="str">
        <f>VLOOKUP(CENSO[[#This Row],[DAP (cm)]],CD[],2,TRUE)</f>
        <v>TORA</v>
      </c>
      <c r="Q2233" s="87" t="str">
        <f>VLOOKUP(CENSO[[#This Row],[DAP (cm)]],DD[],2,TRUE)</f>
        <v>60├ 70</v>
      </c>
      <c r="R2233" s="87" t="str" cm="1">
        <f t="array" ref="R2233">INDEX(_xlfn.TEXTSPLIT(CENSO[[#This Row],[NOME CIENTIFICO]]," "),1)</f>
        <v>Tachigali</v>
      </c>
      <c r="S2233" s="98" t="s">
        <v>1004</v>
      </c>
      <c r="T2233" s="87">
        <f>_xlfn.MINIFS(CENSO[DAP (cm)],CENSO[NOME CIENTIFICO],CENSO[[#This Row],[NOME CIENTIFICO]])</f>
        <v>39.152116000606256</v>
      </c>
      <c r="U22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33" s="87" t="str">
        <f>IF(CENSO[[#This Row],[DAP (cm)]]&lt;CENSO[[#This Row],[DMCE (cm)]],"DAP &lt; DMCE","DAP ≥ DMCE")</f>
        <v>DAP ≥ DMCE</v>
      </c>
      <c r="W2233" s="87" t="str">
        <f>IF(CENSO[[#This Row],[DAP (cm)]]&gt;200, "Superior", "Inferior")</f>
        <v>Inferior</v>
      </c>
      <c r="X2233" s="87" t="str">
        <f>VLOOKUP(CENSO[[#This Row],[NOME COMUM]],ESPECIES[],4,FALSE)</f>
        <v>Não</v>
      </c>
      <c r="Y2233" s="87" t="str">
        <f>IF(IFERROR(VLOOKUP(CENSO[[#This Row],[NOME COMUM]],COMERCIAIS[],2, FALSE), "Não") &lt;&gt; "Não", "Sim", "Não")</f>
        <v>Sim</v>
      </c>
      <c r="Z2233" s="133">
        <f>CENSO[[#This Row],[g (m²)]]/SUM(AEEF[AEEF-UT])</f>
        <v>5.0262773833071434E-4</v>
      </c>
      <c r="AA2233" s="133">
        <f>CENSO[[#This Row],[v (m³)]]/SUM(AEEF[AEEF-UT])</f>
        <v>6.3331095029669987E-3</v>
      </c>
    </row>
    <row r="2234" spans="1:27" ht="14">
      <c r="A2234" s="86">
        <v>1</v>
      </c>
      <c r="B2234" s="86">
        <v>1</v>
      </c>
      <c r="C2234" s="63">
        <v>65</v>
      </c>
      <c r="D2234" s="63">
        <v>2233</v>
      </c>
      <c r="E2234" s="63" t="str">
        <f>VLOOKUP(CENSO[[#This Row],[NOME COMUM]],ESPECIES[],2,FALSE)</f>
        <v>Piptadenia suaveolens Miq.</v>
      </c>
      <c r="F2234" s="64" t="s">
        <v>22</v>
      </c>
      <c r="G2234" s="64">
        <v>151</v>
      </c>
      <c r="H2234" s="97">
        <f>CENSO[[#This Row],[CAP (cm)]]/PI()</f>
        <v>48.064792813752391</v>
      </c>
      <c r="I2234" s="64">
        <v>17</v>
      </c>
      <c r="J2234" s="96">
        <f>(PI()*(CENSO[[#This Row],[DAP (cm)]]^2))/40000</f>
        <v>0.18144459287191525</v>
      </c>
      <c r="K2234" s="96">
        <f>CENSO[[#This Row],[g (m²)]]*CENSO[[#This Row],[H (m)]]*0.7</f>
        <v>2.1591906551757911</v>
      </c>
      <c r="L2234" s="64">
        <v>1</v>
      </c>
      <c r="M2234" s="65">
        <v>366868.799999999</v>
      </c>
      <c r="N2234" s="87">
        <v>9707035.1999999899</v>
      </c>
      <c r="O2234" s="98" t="s">
        <v>1225</v>
      </c>
      <c r="P2234" s="87" t="str">
        <f>VLOOKUP(CENSO[[#This Row],[DAP (cm)]],CD[],2,TRUE)</f>
        <v>TORETE</v>
      </c>
      <c r="Q2234" s="87" t="str">
        <f>VLOOKUP(CENSO[[#This Row],[DAP (cm)]],DD[],2,TRUE)</f>
        <v>40├ 50</v>
      </c>
      <c r="R2234" s="87" t="str" cm="1">
        <f t="array" ref="R2234">INDEX(_xlfn.TEXTSPLIT(CENSO[[#This Row],[NOME CIENTIFICO]]," "),1)</f>
        <v>Piptadenia</v>
      </c>
      <c r="S2234" s="98" t="s">
        <v>1004</v>
      </c>
      <c r="T2234" s="87">
        <f>_xlfn.MINIFS(CENSO[DAP (cm)],CENSO[NOME CIENTIFICO],CENSO[[#This Row],[NOME CIENTIFICO]])</f>
        <v>39.788735772973837</v>
      </c>
      <c r="U22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34" s="87" t="str">
        <f>IF(CENSO[[#This Row],[DAP (cm)]]&lt;CENSO[[#This Row],[DMCE (cm)]],"DAP &lt; DMCE","DAP ≥ DMCE")</f>
        <v>DAP &lt; DMCE</v>
      </c>
      <c r="W2234" s="87" t="str">
        <f>IF(CENSO[[#This Row],[DAP (cm)]]&gt;200, "Superior", "Inferior")</f>
        <v>Inferior</v>
      </c>
      <c r="X2234" s="87" t="str">
        <f>VLOOKUP(CENSO[[#This Row],[NOME COMUM]],ESPECIES[],4,FALSE)</f>
        <v>Não</v>
      </c>
      <c r="Y2234" s="87" t="str">
        <f>IF(IFERROR(VLOOKUP(CENSO[[#This Row],[NOME COMUM]],COMERCIAIS[],2, FALSE), "Não") &lt;&gt; "Não", "Sim", "Não")</f>
        <v>Sim</v>
      </c>
      <c r="Z2234" s="133">
        <f>CENSO[[#This Row],[g (m²)]]/SUM(AEEF[AEEF-UT])</f>
        <v>3.1746302109913061E-4</v>
      </c>
      <c r="AA2234" s="133">
        <f>CENSO[[#This Row],[v (m³)]]/SUM(AEEF[AEEF-UT])</f>
        <v>3.7778099510796539E-3</v>
      </c>
    </row>
    <row r="2235" spans="1:27" ht="14">
      <c r="A2235" s="86">
        <v>1</v>
      </c>
      <c r="B2235" s="86">
        <v>1</v>
      </c>
      <c r="C2235" s="63">
        <v>65</v>
      </c>
      <c r="D2235" s="63">
        <v>2234</v>
      </c>
      <c r="E2235" s="63" t="str">
        <f>VLOOKUP(CENSO[[#This Row],[NOME COMUM]],ESPECIES[],2,FALSE)</f>
        <v>Apuleia leiocarpa (Vogel) J.F.Macbr.</v>
      </c>
      <c r="F2235" s="64" t="s">
        <v>51</v>
      </c>
      <c r="G2235" s="64">
        <v>160</v>
      </c>
      <c r="H2235" s="97">
        <f>CENSO[[#This Row],[CAP (cm)]]/PI()</f>
        <v>50.929581789406512</v>
      </c>
      <c r="I2235" s="64">
        <v>16</v>
      </c>
      <c r="J2235" s="96">
        <f>(PI()*(CENSO[[#This Row],[DAP (cm)]]^2))/40000</f>
        <v>0.20371832715762608</v>
      </c>
      <c r="K2235" s="96">
        <f>CENSO[[#This Row],[g (m²)]]*CENSO[[#This Row],[H (m)]]*0.7</f>
        <v>2.2816452641654119</v>
      </c>
      <c r="L2235" s="64">
        <v>1</v>
      </c>
      <c r="M2235" s="65">
        <v>366851.7</v>
      </c>
      <c r="N2235" s="87">
        <v>9707070.4000000004</v>
      </c>
      <c r="O2235" s="87" t="s">
        <v>1228</v>
      </c>
      <c r="P2235" s="87" t="str">
        <f>VLOOKUP(CENSO[[#This Row],[DAP (cm)]],CD[],2,TRUE)</f>
        <v>TORA</v>
      </c>
      <c r="Q2235" s="87" t="str">
        <f>VLOOKUP(CENSO[[#This Row],[DAP (cm)]],DD[],2,TRUE)</f>
        <v>50├ 60</v>
      </c>
      <c r="R2235" s="87" t="str" cm="1">
        <f t="array" ref="R2235">INDEX(_xlfn.TEXTSPLIT(CENSO[[#This Row],[NOME CIENTIFICO]]," "),1)</f>
        <v>Apuleia</v>
      </c>
      <c r="S2235" s="98" t="s">
        <v>1004</v>
      </c>
      <c r="T2235" s="87">
        <f>_xlfn.MINIFS(CENSO[DAP (cm)],CENSO[NOME CIENTIFICO],CENSO[[#This Row],[NOME CIENTIFICO]])</f>
        <v>39.788735772973837</v>
      </c>
      <c r="U22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35" s="87" t="str">
        <f>IF(CENSO[[#This Row],[DAP (cm)]]&lt;CENSO[[#This Row],[DMCE (cm)]],"DAP &lt; DMCE","DAP ≥ DMCE")</f>
        <v>DAP ≥ DMCE</v>
      </c>
      <c r="W2235" s="87" t="str">
        <f>IF(CENSO[[#This Row],[DAP (cm)]]&gt;200, "Superior", "Inferior")</f>
        <v>Inferior</v>
      </c>
      <c r="X2235" s="87" t="str">
        <f>VLOOKUP(CENSO[[#This Row],[NOME COMUM]],ESPECIES[],4,FALSE)</f>
        <v>Não</v>
      </c>
      <c r="Y2235" s="87" t="str">
        <f>IF(IFERROR(VLOOKUP(CENSO[[#This Row],[NOME COMUM]],COMERCIAIS[],2, FALSE), "Não") &lt;&gt; "Não", "Sim", "Não")</f>
        <v>Sim</v>
      </c>
      <c r="Z2235" s="133">
        <f>CENSO[[#This Row],[g (m²)]]/SUM(AEEF[AEEF-UT])</f>
        <v>3.5643407482732108E-4</v>
      </c>
      <c r="AA2235" s="133">
        <f>CENSO[[#This Row],[v (m³)]]/SUM(AEEF[AEEF-UT])</f>
        <v>3.9920616380659957E-3</v>
      </c>
    </row>
    <row r="2236" spans="1:27" ht="14">
      <c r="A2236" s="86">
        <v>1</v>
      </c>
      <c r="B2236" s="86">
        <v>1</v>
      </c>
      <c r="C2236" s="63">
        <v>65</v>
      </c>
      <c r="D2236" s="63">
        <v>2235</v>
      </c>
      <c r="E2236" s="63" t="str">
        <f>VLOOKUP(CENSO[[#This Row],[NOME COMUM]],ESPECIES[],2,FALSE)</f>
        <v>Anacardium giganteum Hanck ex Engl.</v>
      </c>
      <c r="F2236" s="64" t="s">
        <v>47</v>
      </c>
      <c r="G2236" s="64">
        <v>240</v>
      </c>
      <c r="H2236" s="97">
        <f>CENSO[[#This Row],[CAP (cm)]]/PI()</f>
        <v>76.394372684109769</v>
      </c>
      <c r="I2236" s="64">
        <v>19</v>
      </c>
      <c r="J2236" s="96">
        <f>(PI()*(CENSO[[#This Row],[DAP (cm)]]^2))/40000</f>
        <v>0.45836623610465865</v>
      </c>
      <c r="K2236" s="96">
        <f>CENSO[[#This Row],[g (m²)]]*CENSO[[#This Row],[H (m)]]*0.7</f>
        <v>6.0962709401919595</v>
      </c>
      <c r="L2236" s="64">
        <v>1</v>
      </c>
      <c r="M2236" s="65">
        <v>366853</v>
      </c>
      <c r="N2236" s="87">
        <v>9707072</v>
      </c>
      <c r="O2236" s="87" t="s">
        <v>1227</v>
      </c>
      <c r="P2236" s="87" t="str">
        <f>VLOOKUP(CENSO[[#This Row],[DAP (cm)]],CD[],2,TRUE)</f>
        <v>TORA</v>
      </c>
      <c r="Q2236" s="87" t="str">
        <f>VLOOKUP(CENSO[[#This Row],[DAP (cm)]],DD[],2,TRUE)</f>
        <v>70├ 80</v>
      </c>
      <c r="R2236" s="87" t="str" cm="1">
        <f t="array" ref="R2236">INDEX(_xlfn.TEXTSPLIT(CENSO[[#This Row],[NOME CIENTIFICO]]," "),1)</f>
        <v>Anacardium</v>
      </c>
      <c r="S2236" s="98" t="s">
        <v>1004</v>
      </c>
      <c r="T2236" s="87">
        <f>_xlfn.MINIFS(CENSO[DAP (cm)],CENSO[NOME CIENTIFICO],CENSO[[#This Row],[NOME CIENTIFICO]])</f>
        <v>57.295779513082323</v>
      </c>
      <c r="U22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67.295779513082323</v>
      </c>
      <c r="V2236" s="87" t="str">
        <f>IF(CENSO[[#This Row],[DAP (cm)]]&lt;CENSO[[#This Row],[DMCE (cm)]],"DAP &lt; DMCE","DAP ≥ DMCE")</f>
        <v>DAP ≥ DMCE</v>
      </c>
      <c r="W2236" s="87" t="str">
        <f>IF(CENSO[[#This Row],[DAP (cm)]]&gt;200, "Superior", "Inferior")</f>
        <v>Inferior</v>
      </c>
      <c r="X2236" s="87" t="str">
        <f>VLOOKUP(CENSO[[#This Row],[NOME COMUM]],ESPECIES[],4,FALSE)</f>
        <v>Não</v>
      </c>
      <c r="Y2236" s="87" t="str">
        <f>IF(IFERROR(VLOOKUP(CENSO[[#This Row],[NOME COMUM]],COMERCIAIS[],2, FALSE), "Não") &lt;&gt; "Não", "Sim", "Não")</f>
        <v>Não</v>
      </c>
      <c r="Z2236" s="133">
        <f>CENSO[[#This Row],[g (m²)]]/SUM(AEEF[AEEF-UT])</f>
        <v>8.0197666836147232E-4</v>
      </c>
      <c r="AA2236" s="133">
        <f>CENSO[[#This Row],[v (m³)]]/SUM(AEEF[AEEF-UT])</f>
        <v>1.0666289689207581E-2</v>
      </c>
    </row>
    <row r="2237" spans="1:27" ht="14">
      <c r="A2237" s="86">
        <v>1</v>
      </c>
      <c r="B2237" s="86">
        <v>1</v>
      </c>
      <c r="C2237" s="63">
        <v>65</v>
      </c>
      <c r="D2237" s="63">
        <v>2236</v>
      </c>
      <c r="E2237" s="63" t="str">
        <f>VLOOKUP(CENSO[[#This Row],[NOME COMUM]],ESPECIES[],2,FALSE)</f>
        <v>Tachigali myrmecophila Ducke</v>
      </c>
      <c r="F2237" s="64" t="s">
        <v>14</v>
      </c>
      <c r="G2237" s="64">
        <v>218</v>
      </c>
      <c r="H2237" s="97">
        <f>CENSO[[#This Row],[CAP (cm)]]/PI()</f>
        <v>69.391555188066363</v>
      </c>
      <c r="I2237" s="64">
        <v>18</v>
      </c>
      <c r="J2237" s="96">
        <f>(PI()*(CENSO[[#This Row],[DAP (cm)]]^2))/40000</f>
        <v>0.37818397577496166</v>
      </c>
      <c r="K2237" s="96">
        <f>CENSO[[#This Row],[g (m²)]]*CENSO[[#This Row],[H (m)]]*0.7</f>
        <v>4.7651180947645164</v>
      </c>
      <c r="L2237" s="64">
        <v>1</v>
      </c>
      <c r="M2237" s="65">
        <v>366828.59999999899</v>
      </c>
      <c r="N2237" s="87">
        <v>9707097.6999999899</v>
      </c>
      <c r="O2237" s="87" t="s">
        <v>1228</v>
      </c>
      <c r="P2237" s="87" t="str">
        <f>VLOOKUP(CENSO[[#This Row],[DAP (cm)]],CD[],2,TRUE)</f>
        <v>TORA</v>
      </c>
      <c r="Q2237" s="87" t="str">
        <f>VLOOKUP(CENSO[[#This Row],[DAP (cm)]],DD[],2,TRUE)</f>
        <v>60├ 70</v>
      </c>
      <c r="R2237" s="87" t="str" cm="1">
        <f t="array" ref="R2237">INDEX(_xlfn.TEXTSPLIT(CENSO[[#This Row],[NOME CIENTIFICO]]," "),1)</f>
        <v>Tachigali</v>
      </c>
      <c r="S2237" s="98" t="s">
        <v>1004</v>
      </c>
      <c r="T2237" s="87">
        <f>_xlfn.MINIFS(CENSO[DAP (cm)],CENSO[NOME CIENTIFICO],CENSO[[#This Row],[NOME CIENTIFICO]])</f>
        <v>39.152116000606256</v>
      </c>
      <c r="U22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37" s="87" t="str">
        <f>IF(CENSO[[#This Row],[DAP (cm)]]&lt;CENSO[[#This Row],[DMCE (cm)]],"DAP &lt; DMCE","DAP ≥ DMCE")</f>
        <v>DAP ≥ DMCE</v>
      </c>
      <c r="W2237" s="87" t="str">
        <f>IF(CENSO[[#This Row],[DAP (cm)]]&gt;200, "Superior", "Inferior")</f>
        <v>Inferior</v>
      </c>
      <c r="X2237" s="87" t="str">
        <f>VLOOKUP(CENSO[[#This Row],[NOME COMUM]],ESPECIES[],4,FALSE)</f>
        <v>Não</v>
      </c>
      <c r="Y2237" s="87" t="str">
        <f>IF(IFERROR(VLOOKUP(CENSO[[#This Row],[NOME COMUM]],COMERCIAIS[],2, FALSE), "Não") &lt;&gt; "Não", "Sim", "Não")</f>
        <v>Sim</v>
      </c>
      <c r="Z2237" s="133">
        <f>CENSO[[#This Row],[g (m²)]]/SUM(AEEF[AEEF-UT])</f>
        <v>6.6168644422240624E-4</v>
      </c>
      <c r="AA2237" s="133">
        <f>CENSO[[#This Row],[v (m³)]]/SUM(AEEF[AEEF-UT])</f>
        <v>8.3372491972023184E-3</v>
      </c>
    </row>
    <row r="2238" spans="1:27" ht="14">
      <c r="A2238" s="86">
        <v>1</v>
      </c>
      <c r="B2238" s="86">
        <v>1</v>
      </c>
      <c r="C2238" s="63">
        <v>65</v>
      </c>
      <c r="D2238" s="63">
        <v>2237</v>
      </c>
      <c r="E2238" s="63" t="str">
        <f>VLOOKUP(CENSO[[#This Row],[NOME COMUM]],ESPECIES[],2,FALSE)</f>
        <v>Hymenolobium petraeum Ducke</v>
      </c>
      <c r="F2238" s="64" t="s">
        <v>40</v>
      </c>
      <c r="G2238" s="64">
        <v>200</v>
      </c>
      <c r="H2238" s="97">
        <f>CENSO[[#This Row],[CAP (cm)]]/PI()</f>
        <v>63.661977236758133</v>
      </c>
      <c r="I2238" s="64">
        <v>20</v>
      </c>
      <c r="J2238" s="96">
        <f>(PI()*(CENSO[[#This Row],[DAP (cm)]]^2))/40000</f>
        <v>0.31830988618379064</v>
      </c>
      <c r="K2238" s="96">
        <f>CENSO[[#This Row],[g (m²)]]*CENSO[[#This Row],[H (m)]]*0.7</f>
        <v>4.4563384065730682</v>
      </c>
      <c r="L2238" s="64">
        <v>1</v>
      </c>
      <c r="M2238" s="65">
        <v>366802.09999999899</v>
      </c>
      <c r="N2238" s="87">
        <v>9707087.6999999899</v>
      </c>
      <c r="O2238" s="87" t="s">
        <v>1228</v>
      </c>
      <c r="P2238" s="87" t="str">
        <f>VLOOKUP(CENSO[[#This Row],[DAP (cm)]],CD[],2,TRUE)</f>
        <v>TORA</v>
      </c>
      <c r="Q2238" s="87" t="str">
        <f>VLOOKUP(CENSO[[#This Row],[DAP (cm)]],DD[],2,TRUE)</f>
        <v>60├ 70</v>
      </c>
      <c r="R2238" s="87" t="str" cm="1">
        <f t="array" ref="R2238">INDEX(_xlfn.TEXTSPLIT(CENSO[[#This Row],[NOME CIENTIFICO]]," "),1)</f>
        <v>Hymenolobium</v>
      </c>
      <c r="S2238" s="98" t="s">
        <v>1004</v>
      </c>
      <c r="T2238" s="87">
        <f>_xlfn.MINIFS(CENSO[DAP (cm)],CENSO[NOME CIENTIFICO],CENSO[[#This Row],[NOME CIENTIFICO]])</f>
        <v>41.38028520389279</v>
      </c>
      <c r="U22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238" s="87" t="str">
        <f>IF(CENSO[[#This Row],[DAP (cm)]]&lt;CENSO[[#This Row],[DMCE (cm)]],"DAP &lt; DMCE","DAP ≥ DMCE")</f>
        <v>DAP ≥ DMCE</v>
      </c>
      <c r="W2238" s="87" t="str">
        <f>IF(CENSO[[#This Row],[DAP (cm)]]&gt;200, "Superior", "Inferior")</f>
        <v>Inferior</v>
      </c>
      <c r="X2238" s="87" t="str">
        <f>VLOOKUP(CENSO[[#This Row],[NOME COMUM]],ESPECIES[],4,FALSE)</f>
        <v>Não</v>
      </c>
      <c r="Y2238" s="87" t="str">
        <f>IF(IFERROR(VLOOKUP(CENSO[[#This Row],[NOME COMUM]],COMERCIAIS[],2, FALSE), "Não") &lt;&gt; "Não", "Sim", "Não")</f>
        <v>Sim</v>
      </c>
      <c r="Z2238" s="133">
        <f>CENSO[[#This Row],[g (m²)]]/SUM(AEEF[AEEF-UT])</f>
        <v>5.5692824191768894E-4</v>
      </c>
      <c r="AA2238" s="133">
        <f>CENSO[[#This Row],[v (m³)]]/SUM(AEEF[AEEF-UT])</f>
        <v>7.7969953868476443E-3</v>
      </c>
    </row>
    <row r="2239" spans="1:27" ht="14">
      <c r="A2239" s="86">
        <v>1</v>
      </c>
      <c r="B2239" s="86">
        <v>1</v>
      </c>
      <c r="C2239" s="63">
        <v>65</v>
      </c>
      <c r="D2239" s="63">
        <v>2238</v>
      </c>
      <c r="E2239" s="63" t="str">
        <f>VLOOKUP(CENSO[[#This Row],[NOME COMUM]],ESPECIES[],2,FALSE)</f>
        <v>Piptadenia suaveolens Miq.</v>
      </c>
      <c r="F2239" s="64" t="s">
        <v>22</v>
      </c>
      <c r="G2239" s="64">
        <v>361</v>
      </c>
      <c r="H2239" s="97">
        <f>CENSO[[#This Row],[CAP (cm)]]/PI()</f>
        <v>114.90986891234844</v>
      </c>
      <c r="I2239" s="64">
        <v>20</v>
      </c>
      <c r="J2239" s="96">
        <f>(PI()*(CENSO[[#This Row],[DAP (cm)]]^2))/40000</f>
        <v>1.0370615669339447</v>
      </c>
      <c r="K2239" s="96">
        <f>CENSO[[#This Row],[g (m²)]]*CENSO[[#This Row],[H (m)]]*0.7</f>
        <v>14.518861937075224</v>
      </c>
      <c r="L2239" s="64">
        <v>1</v>
      </c>
      <c r="M2239" s="65">
        <v>366756.09999999899</v>
      </c>
      <c r="N2239" s="87">
        <v>9707109.8000000007</v>
      </c>
      <c r="O2239" s="87" t="s">
        <v>1228</v>
      </c>
      <c r="P2239" s="87" t="str">
        <f>VLOOKUP(CENSO[[#This Row],[DAP (cm)]],CD[],2,TRUE)</f>
        <v>TORA</v>
      </c>
      <c r="Q2239" s="87" t="str">
        <f>VLOOKUP(CENSO[[#This Row],[DAP (cm)]],DD[],2,TRUE)</f>
        <v>110├ 120</v>
      </c>
      <c r="R2239" s="87" t="str" cm="1">
        <f t="array" ref="R2239">INDEX(_xlfn.TEXTSPLIT(CENSO[[#This Row],[NOME CIENTIFICO]]," "),1)</f>
        <v>Piptadenia</v>
      </c>
      <c r="S2239" s="98" t="s">
        <v>1004</v>
      </c>
      <c r="T2239" s="87">
        <f>_xlfn.MINIFS(CENSO[DAP (cm)],CENSO[NOME CIENTIFICO],CENSO[[#This Row],[NOME CIENTIFICO]])</f>
        <v>39.788735772973837</v>
      </c>
      <c r="U22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39" s="87" t="str">
        <f>IF(CENSO[[#This Row],[DAP (cm)]]&lt;CENSO[[#This Row],[DMCE (cm)]],"DAP &lt; DMCE","DAP ≥ DMCE")</f>
        <v>DAP ≥ DMCE</v>
      </c>
      <c r="W2239" s="87" t="str">
        <f>IF(CENSO[[#This Row],[DAP (cm)]]&gt;200, "Superior", "Inferior")</f>
        <v>Inferior</v>
      </c>
      <c r="X2239" s="87" t="str">
        <f>VLOOKUP(CENSO[[#This Row],[NOME COMUM]],ESPECIES[],4,FALSE)</f>
        <v>Não</v>
      </c>
      <c r="Y2239" s="87" t="str">
        <f>IF(IFERROR(VLOOKUP(CENSO[[#This Row],[NOME COMUM]],COMERCIAIS[],2, FALSE), "Não") &lt;&gt; "Não", "Sim", "Não")</f>
        <v>Sim</v>
      </c>
      <c r="Z2239" s="133">
        <f>CENSO[[#This Row],[g (m²)]]/SUM(AEEF[AEEF-UT])</f>
        <v>1.8144861353738789E-3</v>
      </c>
      <c r="AA2239" s="133">
        <f>CENSO[[#This Row],[v (m³)]]/SUM(AEEF[AEEF-UT])</f>
        <v>2.54028058952343E-2</v>
      </c>
    </row>
    <row r="2240" spans="1:27" ht="14">
      <c r="A2240" s="86">
        <v>1</v>
      </c>
      <c r="B2240" s="86">
        <v>1</v>
      </c>
      <c r="C2240" s="63">
        <v>65</v>
      </c>
      <c r="D2240" s="63">
        <v>2239</v>
      </c>
      <c r="E2240" s="63" t="str">
        <f>VLOOKUP(CENSO[[#This Row],[NOME COMUM]],ESPECIES[],2,FALSE)</f>
        <v>Piptadenia suaveolens Miq.</v>
      </c>
      <c r="F2240" s="64" t="s">
        <v>22</v>
      </c>
      <c r="G2240" s="64">
        <v>313</v>
      </c>
      <c r="H2240" s="97">
        <f>CENSO[[#This Row],[CAP (cm)]]/PI()</f>
        <v>99.630994375526484</v>
      </c>
      <c r="I2240" s="64">
        <v>18</v>
      </c>
      <c r="J2240" s="96">
        <f>(PI()*(CENSO[[#This Row],[DAP (cm)]]^2))/40000</f>
        <v>0.7796125309884947</v>
      </c>
      <c r="K2240" s="96">
        <f>CENSO[[#This Row],[g (m²)]]*CENSO[[#This Row],[H (m)]]*0.7</f>
        <v>9.8231178904550323</v>
      </c>
      <c r="L2240" s="64">
        <v>1</v>
      </c>
      <c r="M2240" s="65">
        <v>366776.799999999</v>
      </c>
      <c r="N2240" s="87">
        <v>9707137</v>
      </c>
      <c r="O2240" s="87" t="s">
        <v>1228</v>
      </c>
      <c r="P2240" s="87" t="str">
        <f>VLOOKUP(CENSO[[#This Row],[DAP (cm)]],CD[],2,TRUE)</f>
        <v>TORA</v>
      </c>
      <c r="Q2240" s="87" t="str">
        <f>VLOOKUP(CENSO[[#This Row],[DAP (cm)]],DD[],2,TRUE)</f>
        <v>90├ 100</v>
      </c>
      <c r="R2240" s="87" t="str" cm="1">
        <f t="array" ref="R2240">INDEX(_xlfn.TEXTSPLIT(CENSO[[#This Row],[NOME CIENTIFICO]]," "),1)</f>
        <v>Piptadenia</v>
      </c>
      <c r="S2240" s="98" t="s">
        <v>1004</v>
      </c>
      <c r="T2240" s="87">
        <f>_xlfn.MINIFS(CENSO[DAP (cm)],CENSO[NOME CIENTIFICO],CENSO[[#This Row],[NOME CIENTIFICO]])</f>
        <v>39.788735772973837</v>
      </c>
      <c r="U22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40" s="87" t="str">
        <f>IF(CENSO[[#This Row],[DAP (cm)]]&lt;CENSO[[#This Row],[DMCE (cm)]],"DAP &lt; DMCE","DAP ≥ DMCE")</f>
        <v>DAP ≥ DMCE</v>
      </c>
      <c r="W2240" s="87" t="str">
        <f>IF(CENSO[[#This Row],[DAP (cm)]]&gt;200, "Superior", "Inferior")</f>
        <v>Inferior</v>
      </c>
      <c r="X2240" s="87" t="str">
        <f>VLOOKUP(CENSO[[#This Row],[NOME COMUM]],ESPECIES[],4,FALSE)</f>
        <v>Não</v>
      </c>
      <c r="Y2240" s="87" t="str">
        <f>IF(IFERROR(VLOOKUP(CENSO[[#This Row],[NOME COMUM]],COMERCIAIS[],2, FALSE), "Não") &lt;&gt; "Não", "Sim", "Não")</f>
        <v>Sim</v>
      </c>
      <c r="Z2240" s="133">
        <f>CENSO[[#This Row],[g (m²)]]/SUM(AEEF[AEEF-UT])</f>
        <v>1.3640425733108519E-3</v>
      </c>
      <c r="AA2240" s="133">
        <f>CENSO[[#This Row],[v (m³)]]/SUM(AEEF[AEEF-UT])</f>
        <v>1.7186936423716732E-2</v>
      </c>
    </row>
    <row r="2241" spans="1:27" ht="14">
      <c r="A2241" s="86">
        <v>1</v>
      </c>
      <c r="B2241" s="86">
        <v>1</v>
      </c>
      <c r="C2241" s="63">
        <v>65</v>
      </c>
      <c r="D2241" s="63">
        <v>2240</v>
      </c>
      <c r="E2241" s="63" t="str">
        <f>VLOOKUP(CENSO[[#This Row],[NOME COMUM]],ESPECIES[],2,FALSE)</f>
        <v>Aspidosperma spruceanum Benth. ex Müll.Arg.</v>
      </c>
      <c r="F2241" s="64" t="s">
        <v>62</v>
      </c>
      <c r="G2241" s="64">
        <v>300</v>
      </c>
      <c r="H2241" s="97">
        <f>CENSO[[#This Row],[CAP (cm)]]/PI()</f>
        <v>95.4929658551372</v>
      </c>
      <c r="I2241" s="64">
        <v>20</v>
      </c>
      <c r="J2241" s="96">
        <f>(PI()*(CENSO[[#This Row],[DAP (cm)]]^2))/40000</f>
        <v>0.7161972439135289</v>
      </c>
      <c r="K2241" s="96">
        <f>CENSO[[#This Row],[g (m²)]]*CENSO[[#This Row],[H (m)]]*0.7</f>
        <v>10.026761414789403</v>
      </c>
      <c r="L2241" s="64">
        <v>1</v>
      </c>
      <c r="M2241" s="65">
        <v>366779.2</v>
      </c>
      <c r="N2241" s="87">
        <v>9707141.5999999903</v>
      </c>
      <c r="O2241" s="87" t="s">
        <v>1227</v>
      </c>
      <c r="P2241" s="87" t="str">
        <f>VLOOKUP(CENSO[[#This Row],[DAP (cm)]],CD[],2,TRUE)</f>
        <v>TORA</v>
      </c>
      <c r="Q2241" s="87" t="str">
        <f>VLOOKUP(CENSO[[#This Row],[DAP (cm)]],DD[],2,TRUE)</f>
        <v>90├ 100</v>
      </c>
      <c r="R2241" s="87" t="str" cm="1">
        <f t="array" ref="R2241">INDEX(_xlfn.TEXTSPLIT(CENSO[[#This Row],[NOME CIENTIFICO]]," "),1)</f>
        <v>Aspidosperma</v>
      </c>
      <c r="S2241" s="98" t="s">
        <v>1004</v>
      </c>
      <c r="T2241" s="87">
        <f>_xlfn.MINIFS(CENSO[DAP (cm)],CENSO[NOME CIENTIFICO],CENSO[[#This Row],[NOME CIENTIFICO]])</f>
        <v>41.38028520389279</v>
      </c>
      <c r="U22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241" s="87" t="str">
        <f>IF(CENSO[[#This Row],[DAP (cm)]]&lt;CENSO[[#This Row],[DMCE (cm)]],"DAP &lt; DMCE","DAP ≥ DMCE")</f>
        <v>DAP ≥ DMCE</v>
      </c>
      <c r="W2241" s="87" t="str">
        <f>IF(CENSO[[#This Row],[DAP (cm)]]&gt;200, "Superior", "Inferior")</f>
        <v>Inferior</v>
      </c>
      <c r="X2241" s="87" t="str">
        <f>VLOOKUP(CENSO[[#This Row],[NOME COMUM]],ESPECIES[],4,FALSE)</f>
        <v>Não</v>
      </c>
      <c r="Y2241" s="87" t="str">
        <f>IF(IFERROR(VLOOKUP(CENSO[[#This Row],[NOME COMUM]],COMERCIAIS[],2, FALSE), "Não") &lt;&gt; "Não", "Sim", "Não")</f>
        <v>Não</v>
      </c>
      <c r="Z2241" s="133">
        <f>CENSO[[#This Row],[g (m²)]]/SUM(AEEF[AEEF-UT])</f>
        <v>1.2530885443148001E-3</v>
      </c>
      <c r="AA2241" s="133">
        <f>CENSO[[#This Row],[v (m³)]]/SUM(AEEF[AEEF-UT])</f>
        <v>1.75432396204072E-2</v>
      </c>
    </row>
    <row r="2242" spans="1:27" ht="14">
      <c r="A2242" s="86">
        <v>1</v>
      </c>
      <c r="B2242" s="86">
        <v>1</v>
      </c>
      <c r="C2242" s="63">
        <v>65</v>
      </c>
      <c r="D2242" s="63">
        <v>2241</v>
      </c>
      <c r="E2242" s="63" t="str">
        <f>VLOOKUP(CENSO[[#This Row],[NOME COMUM]],ESPECIES[],2,FALSE)</f>
        <v>Tachigali myrmecophila Ducke</v>
      </c>
      <c r="F2242" s="64" t="s">
        <v>14</v>
      </c>
      <c r="G2242" s="64">
        <v>160</v>
      </c>
      <c r="H2242" s="97">
        <f>CENSO[[#This Row],[CAP (cm)]]/PI()</f>
        <v>50.929581789406512</v>
      </c>
      <c r="I2242" s="64">
        <v>12</v>
      </c>
      <c r="J2242" s="96">
        <f>(PI()*(CENSO[[#This Row],[DAP (cm)]]^2))/40000</f>
        <v>0.20371832715762608</v>
      </c>
      <c r="K2242" s="96">
        <f>CENSO[[#This Row],[g (m²)]]*CENSO[[#This Row],[H (m)]]*0.7</f>
        <v>1.711233948124059</v>
      </c>
      <c r="L2242" s="64">
        <v>1</v>
      </c>
      <c r="M2242" s="65">
        <v>366772.4</v>
      </c>
      <c r="N2242" s="87">
        <v>9707147.5999999903</v>
      </c>
      <c r="O2242" s="87" t="s">
        <v>1228</v>
      </c>
      <c r="P2242" s="87" t="str">
        <f>VLOOKUP(CENSO[[#This Row],[DAP (cm)]],CD[],2,TRUE)</f>
        <v>TORA</v>
      </c>
      <c r="Q2242" s="87" t="str">
        <f>VLOOKUP(CENSO[[#This Row],[DAP (cm)]],DD[],2,TRUE)</f>
        <v>50├ 60</v>
      </c>
      <c r="R2242" s="87" t="str" cm="1">
        <f t="array" ref="R2242">INDEX(_xlfn.TEXTSPLIT(CENSO[[#This Row],[NOME CIENTIFICO]]," "),1)</f>
        <v>Tachigali</v>
      </c>
      <c r="S2242" s="98" t="s">
        <v>1004</v>
      </c>
      <c r="T2242" s="87">
        <f>_xlfn.MINIFS(CENSO[DAP (cm)],CENSO[NOME CIENTIFICO],CENSO[[#This Row],[NOME CIENTIFICO]])</f>
        <v>39.152116000606256</v>
      </c>
      <c r="U22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42" s="87" t="str">
        <f>IF(CENSO[[#This Row],[DAP (cm)]]&lt;CENSO[[#This Row],[DMCE (cm)]],"DAP &lt; DMCE","DAP ≥ DMCE")</f>
        <v>DAP ≥ DMCE</v>
      </c>
      <c r="W2242" s="87" t="str">
        <f>IF(CENSO[[#This Row],[DAP (cm)]]&gt;200, "Superior", "Inferior")</f>
        <v>Inferior</v>
      </c>
      <c r="X2242" s="87" t="str">
        <f>VLOOKUP(CENSO[[#This Row],[NOME COMUM]],ESPECIES[],4,FALSE)</f>
        <v>Não</v>
      </c>
      <c r="Y2242" s="87" t="str">
        <f>IF(IFERROR(VLOOKUP(CENSO[[#This Row],[NOME COMUM]],COMERCIAIS[],2, FALSE), "Não") &lt;&gt; "Não", "Sim", "Não")</f>
        <v>Sim</v>
      </c>
      <c r="Z2242" s="133">
        <f>CENSO[[#This Row],[g (m²)]]/SUM(AEEF[AEEF-UT])</f>
        <v>3.5643407482732108E-4</v>
      </c>
      <c r="AA2242" s="133">
        <f>CENSO[[#This Row],[v (m³)]]/SUM(AEEF[AEEF-UT])</f>
        <v>2.9940462285494968E-3</v>
      </c>
    </row>
    <row r="2243" spans="1:27" ht="14">
      <c r="A2243" s="86">
        <v>1</v>
      </c>
      <c r="B2243" s="86">
        <v>1</v>
      </c>
      <c r="C2243" s="63">
        <v>65</v>
      </c>
      <c r="D2243" s="63">
        <v>2242</v>
      </c>
      <c r="E2243" s="63" t="str">
        <f>VLOOKUP(CENSO[[#This Row],[NOME COMUM]],ESPECIES[],2,FALSE)</f>
        <v>Brosimum parinarioides Ducke</v>
      </c>
      <c r="F2243" s="64" t="s">
        <v>54</v>
      </c>
      <c r="G2243" s="64">
        <v>241</v>
      </c>
      <c r="H2243" s="97">
        <f>CENSO[[#This Row],[CAP (cm)]]/PI()</f>
        <v>76.712682570293552</v>
      </c>
      <c r="I2243" s="64">
        <v>22</v>
      </c>
      <c r="J2243" s="96">
        <f>(PI()*(CENSO[[#This Row],[DAP (cm)]]^2))/40000</f>
        <v>0.4621939124860186</v>
      </c>
      <c r="K2243" s="96">
        <f>CENSO[[#This Row],[g (m²)]]*CENSO[[#This Row],[H (m)]]*0.7</f>
        <v>7.1177862522846862</v>
      </c>
      <c r="L2243" s="64">
        <v>1</v>
      </c>
      <c r="M2243" s="65">
        <v>366752.4</v>
      </c>
      <c r="N2243" s="87">
        <v>9707126.5</v>
      </c>
      <c r="O2243" s="87" t="s">
        <v>1227</v>
      </c>
      <c r="P2243" s="87" t="str">
        <f>VLOOKUP(CENSO[[#This Row],[DAP (cm)]],CD[],2,TRUE)</f>
        <v>TORA</v>
      </c>
      <c r="Q2243" s="87" t="str">
        <f>VLOOKUP(CENSO[[#This Row],[DAP (cm)]],DD[],2,TRUE)</f>
        <v>70├ 80</v>
      </c>
      <c r="R2243" s="87" t="str" cm="1">
        <f t="array" ref="R2243">INDEX(_xlfn.TEXTSPLIT(CENSO[[#This Row],[NOME CIENTIFICO]]," "),1)</f>
        <v>Brosimum</v>
      </c>
      <c r="S2243" s="98" t="s">
        <v>1004</v>
      </c>
      <c r="T2243" s="87">
        <f>_xlfn.MINIFS(CENSO[DAP (cm)],CENSO[NOME CIENTIFICO],CENSO[[#This Row],[NOME CIENTIFICO]])</f>
        <v>41.38028520389279</v>
      </c>
      <c r="U22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243" s="87" t="str">
        <f>IF(CENSO[[#This Row],[DAP (cm)]]&lt;CENSO[[#This Row],[DMCE (cm)]],"DAP &lt; DMCE","DAP ≥ DMCE")</f>
        <v>DAP ≥ DMCE</v>
      </c>
      <c r="W2243" s="87" t="str">
        <f>IF(CENSO[[#This Row],[DAP (cm)]]&gt;200, "Superior", "Inferior")</f>
        <v>Inferior</v>
      </c>
      <c r="X2243" s="87" t="str">
        <f>VLOOKUP(CENSO[[#This Row],[NOME COMUM]],ESPECIES[],4,FALSE)</f>
        <v>Não</v>
      </c>
      <c r="Y2243" s="87" t="str">
        <f>IF(IFERROR(VLOOKUP(CENSO[[#This Row],[NOME COMUM]],COMERCIAIS[],2, FALSE), "Não") &lt;&gt; "Não", "Sim", "Não")</f>
        <v>Não</v>
      </c>
      <c r="Z2243" s="133">
        <f>CENSO[[#This Row],[g (m²)]]/SUM(AEEF[AEEF-UT])</f>
        <v>8.0867373047053225E-4</v>
      </c>
      <c r="AA2243" s="133">
        <f>CENSO[[#This Row],[v (m³)]]/SUM(AEEF[AEEF-UT])</f>
        <v>1.2453575449246197E-2</v>
      </c>
    </row>
    <row r="2244" spans="1:27" ht="14">
      <c r="A2244" s="86">
        <v>1</v>
      </c>
      <c r="B2244" s="86">
        <v>1</v>
      </c>
      <c r="C2244" s="63">
        <v>65</v>
      </c>
      <c r="D2244" s="63">
        <v>2243</v>
      </c>
      <c r="E2244" s="63" t="str">
        <f>VLOOKUP(CENSO[[#This Row],[NOME COMUM]],ESPECIES[],2,FALSE)</f>
        <v>Clarisia racemifera Huber</v>
      </c>
      <c r="F2244" s="64" t="s">
        <v>82</v>
      </c>
      <c r="G2244" s="64">
        <v>246</v>
      </c>
      <c r="H2244" s="97">
        <f>CENSO[[#This Row],[CAP (cm)]]/PI()</f>
        <v>78.304232001212512</v>
      </c>
      <c r="I2244" s="64">
        <v>18</v>
      </c>
      <c r="J2244" s="96">
        <f>(PI()*(CENSO[[#This Row],[DAP (cm)]]^2))/40000</f>
        <v>0.48157102680745695</v>
      </c>
      <c r="K2244" s="96">
        <f>CENSO[[#This Row],[g (m²)]]*CENSO[[#This Row],[H (m)]]*0.7</f>
        <v>6.0677949377739573</v>
      </c>
      <c r="L2244" s="64">
        <v>1</v>
      </c>
      <c r="M2244" s="65">
        <v>366727.9</v>
      </c>
      <c r="N2244" s="87">
        <v>9707147</v>
      </c>
      <c r="O2244" s="87" t="s">
        <v>1227</v>
      </c>
      <c r="P2244" s="87" t="str">
        <f>VLOOKUP(CENSO[[#This Row],[DAP (cm)]],CD[],2,TRUE)</f>
        <v>TORA</v>
      </c>
      <c r="Q2244" s="87" t="str">
        <f>VLOOKUP(CENSO[[#This Row],[DAP (cm)]],DD[],2,TRUE)</f>
        <v>70├ 80</v>
      </c>
      <c r="R2244" s="87" t="str" cm="1">
        <f t="array" ref="R2244">INDEX(_xlfn.TEXTSPLIT(CENSO[[#This Row],[NOME CIENTIFICO]]," "),1)</f>
        <v>Clarisia</v>
      </c>
      <c r="S2244" s="98" t="s">
        <v>1004</v>
      </c>
      <c r="T2244" s="87">
        <f>_xlfn.MINIFS(CENSO[DAP (cm)],CENSO[NOME CIENTIFICO],CENSO[[#This Row],[NOME CIENTIFICO]])</f>
        <v>48.701412586119972</v>
      </c>
      <c r="U22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58.701412586119972</v>
      </c>
      <c r="V2244" s="87" t="str">
        <f>IF(CENSO[[#This Row],[DAP (cm)]]&lt;CENSO[[#This Row],[DMCE (cm)]],"DAP &lt; DMCE","DAP ≥ DMCE")</f>
        <v>DAP ≥ DMCE</v>
      </c>
      <c r="W2244" s="87" t="str">
        <f>IF(CENSO[[#This Row],[DAP (cm)]]&gt;200, "Superior", "Inferior")</f>
        <v>Inferior</v>
      </c>
      <c r="X2244" s="87" t="str">
        <f>VLOOKUP(CENSO[[#This Row],[NOME COMUM]],ESPECIES[],4,FALSE)</f>
        <v>Não</v>
      </c>
      <c r="Y2244" s="87" t="str">
        <f>IF(IFERROR(VLOOKUP(CENSO[[#This Row],[NOME COMUM]],COMERCIAIS[],2, FALSE), "Não") &lt;&gt; "Não", "Sim", "Não")</f>
        <v>Não</v>
      </c>
      <c r="Z2244" s="133">
        <f>CENSO[[#This Row],[g (m²)]]/SUM(AEEF[AEEF-UT])</f>
        <v>8.4257673719727181E-4</v>
      </c>
      <c r="AA2244" s="133">
        <f>CENSO[[#This Row],[v (m³)]]/SUM(AEEF[AEEF-UT])</f>
        <v>1.0616466888685623E-2</v>
      </c>
    </row>
    <row r="2245" spans="1:27" ht="14">
      <c r="A2245" s="86">
        <v>1</v>
      </c>
      <c r="B2245" s="86">
        <v>1</v>
      </c>
      <c r="C2245" s="63">
        <v>65</v>
      </c>
      <c r="D2245" s="63">
        <v>2244</v>
      </c>
      <c r="E2245" s="63" t="str">
        <f>VLOOKUP(CENSO[[#This Row],[NOME COMUM]],ESPECIES[],2,FALSE)</f>
        <v>Hymenolobium petraeum Ducke</v>
      </c>
      <c r="F2245" s="64" t="s">
        <v>40</v>
      </c>
      <c r="G2245" s="64">
        <v>309</v>
      </c>
      <c r="H2245" s="97">
        <f>CENSO[[#This Row],[CAP (cm)]]/PI()</f>
        <v>98.357754830791322</v>
      </c>
      <c r="I2245" s="64">
        <v>20</v>
      </c>
      <c r="J2245" s="96">
        <f>(PI()*(CENSO[[#This Row],[DAP (cm)]]^2))/40000</f>
        <v>0.75981365606786289</v>
      </c>
      <c r="K2245" s="96">
        <f>CENSO[[#This Row],[g (m²)]]*CENSO[[#This Row],[H (m)]]*0.7</f>
        <v>10.637391184950079</v>
      </c>
      <c r="L2245" s="64">
        <v>1</v>
      </c>
      <c r="M2245" s="65">
        <v>366719.799999999</v>
      </c>
      <c r="N2245" s="87">
        <v>9707144.6999999899</v>
      </c>
      <c r="O2245" s="87" t="s">
        <v>1228</v>
      </c>
      <c r="P2245" s="87" t="str">
        <f>VLOOKUP(CENSO[[#This Row],[DAP (cm)]],CD[],2,TRUE)</f>
        <v>TORA</v>
      </c>
      <c r="Q2245" s="87" t="str">
        <f>VLOOKUP(CENSO[[#This Row],[DAP (cm)]],DD[],2,TRUE)</f>
        <v>90├ 100</v>
      </c>
      <c r="R2245" s="87" t="str" cm="1">
        <f t="array" ref="R2245">INDEX(_xlfn.TEXTSPLIT(CENSO[[#This Row],[NOME CIENTIFICO]]," "),1)</f>
        <v>Hymenolobium</v>
      </c>
      <c r="S2245" s="98" t="s">
        <v>1004</v>
      </c>
      <c r="T2245" s="87">
        <f>_xlfn.MINIFS(CENSO[DAP (cm)],CENSO[NOME CIENTIFICO],CENSO[[#This Row],[NOME CIENTIFICO]])</f>
        <v>41.38028520389279</v>
      </c>
      <c r="U22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245" s="87" t="str">
        <f>IF(CENSO[[#This Row],[DAP (cm)]]&lt;CENSO[[#This Row],[DMCE (cm)]],"DAP &lt; DMCE","DAP ≥ DMCE")</f>
        <v>DAP ≥ DMCE</v>
      </c>
      <c r="W2245" s="87" t="str">
        <f>IF(CENSO[[#This Row],[DAP (cm)]]&gt;200, "Superior", "Inferior")</f>
        <v>Inferior</v>
      </c>
      <c r="X2245" s="87" t="str">
        <f>VLOOKUP(CENSO[[#This Row],[NOME COMUM]],ESPECIES[],4,FALSE)</f>
        <v>Não</v>
      </c>
      <c r="Y2245" s="87" t="str">
        <f>IF(IFERROR(VLOOKUP(CENSO[[#This Row],[NOME COMUM]],COMERCIAIS[],2, FALSE), "Não") &lt;&gt; "Não", "Sim", "Não")</f>
        <v>Sim</v>
      </c>
      <c r="Z2245" s="133">
        <f>CENSO[[#This Row],[g (m²)]]/SUM(AEEF[AEEF-UT])</f>
        <v>1.3294016366635715E-3</v>
      </c>
      <c r="AA2245" s="133">
        <f>CENSO[[#This Row],[v (m³)]]/SUM(AEEF[AEEF-UT])</f>
        <v>1.861162291329E-2</v>
      </c>
    </row>
    <row r="2246" spans="1:27" ht="14">
      <c r="A2246" s="86">
        <v>1</v>
      </c>
      <c r="B2246" s="86">
        <v>1</v>
      </c>
      <c r="C2246" s="63">
        <v>65</v>
      </c>
      <c r="D2246" s="63">
        <v>2245</v>
      </c>
      <c r="E2246" s="63" t="str">
        <f>VLOOKUP(CENSO[[#This Row],[NOME COMUM]],ESPECIES[],2,FALSE)</f>
        <v>Buchenavia capitata (Vahl) Eichler</v>
      </c>
      <c r="F2246" s="64" t="s">
        <v>10</v>
      </c>
      <c r="G2246" s="64">
        <v>210</v>
      </c>
      <c r="H2246" s="97">
        <f>CENSO[[#This Row],[CAP (cm)]]/PI()</f>
        <v>66.845076098596039</v>
      </c>
      <c r="I2246" s="64">
        <v>21</v>
      </c>
      <c r="J2246" s="96">
        <f>(PI()*(CENSO[[#This Row],[DAP (cm)]]^2))/40000</f>
        <v>0.35093664951762915</v>
      </c>
      <c r="K2246" s="96">
        <f>CENSO[[#This Row],[g (m²)]]*CENSO[[#This Row],[H (m)]]*0.7</f>
        <v>5.1587687479091482</v>
      </c>
      <c r="L2246" s="64">
        <v>1</v>
      </c>
      <c r="M2246" s="65">
        <v>366712.5</v>
      </c>
      <c r="N2246" s="87">
        <v>9707149.9000000004</v>
      </c>
      <c r="O2246" s="87" t="s">
        <v>1227</v>
      </c>
      <c r="P2246" s="87" t="str">
        <f>VLOOKUP(CENSO[[#This Row],[DAP (cm)]],CD[],2,TRUE)</f>
        <v>TORA</v>
      </c>
      <c r="Q2246" s="87" t="str">
        <f>VLOOKUP(CENSO[[#This Row],[DAP (cm)]],DD[],2,TRUE)</f>
        <v>60├ 70</v>
      </c>
      <c r="R2246" s="87" t="str" cm="1">
        <f t="array" ref="R2246">INDEX(_xlfn.TEXTSPLIT(CENSO[[#This Row],[NOME CIENTIFICO]]," "),1)</f>
        <v>Buchenavia</v>
      </c>
      <c r="S2246" s="98" t="s">
        <v>1004</v>
      </c>
      <c r="T2246" s="87">
        <f>_xlfn.MINIFS(CENSO[DAP (cm)],CENSO[NOME CIENTIFICO],CENSO[[#This Row],[NOME CIENTIFICO]])</f>
        <v>41.38028520389279</v>
      </c>
      <c r="U22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246" s="87" t="str">
        <f>IF(CENSO[[#This Row],[DAP (cm)]]&lt;CENSO[[#This Row],[DMCE (cm)]],"DAP &lt; DMCE","DAP ≥ DMCE")</f>
        <v>DAP ≥ DMCE</v>
      </c>
      <c r="W2246" s="87" t="str">
        <f>IF(CENSO[[#This Row],[DAP (cm)]]&gt;200, "Superior", "Inferior")</f>
        <v>Inferior</v>
      </c>
      <c r="X2246" s="87" t="str">
        <f>VLOOKUP(CENSO[[#This Row],[NOME COMUM]],ESPECIES[],4,FALSE)</f>
        <v>Não</v>
      </c>
      <c r="Y2246" s="87" t="str">
        <f>IF(IFERROR(VLOOKUP(CENSO[[#This Row],[NOME COMUM]],COMERCIAIS[],2, FALSE), "Não") &lt;&gt; "Não", "Sim", "Não")</f>
        <v>Não</v>
      </c>
      <c r="Z2246" s="133">
        <f>CENSO[[#This Row],[g (m²)]]/SUM(AEEF[AEEF-UT])</f>
        <v>6.1401338671425204E-4</v>
      </c>
      <c r="AA2246" s="133">
        <f>CENSO[[#This Row],[v (m³)]]/SUM(AEEF[AEEF-UT])</f>
        <v>9.0259967846995047E-3</v>
      </c>
    </row>
    <row r="2247" spans="1:27" ht="14">
      <c r="A2247" s="86">
        <v>1</v>
      </c>
      <c r="B2247" s="86">
        <v>1</v>
      </c>
      <c r="C2247" s="63">
        <v>65</v>
      </c>
      <c r="D2247" s="63">
        <v>2246</v>
      </c>
      <c r="E2247" s="63" t="str">
        <f>VLOOKUP(CENSO[[#This Row],[NOME COMUM]],ESPECIES[],2,FALSE)</f>
        <v>Lecythis chartacea O.Berg</v>
      </c>
      <c r="F2247" s="64" t="s">
        <v>31</v>
      </c>
      <c r="G2247" s="64">
        <v>170</v>
      </c>
      <c r="H2247" s="97">
        <f>CENSO[[#This Row],[CAP (cm)]]/PI()</f>
        <v>54.112680651244418</v>
      </c>
      <c r="I2247" s="64">
        <v>22</v>
      </c>
      <c r="J2247" s="96">
        <f>(PI()*(CENSO[[#This Row],[DAP (cm)]]^2))/40000</f>
        <v>0.2299788927677888</v>
      </c>
      <c r="K2247" s="96">
        <f>CENSO[[#This Row],[g (m²)]]*CENSO[[#This Row],[H (m)]]*0.7</f>
        <v>3.5416749486239474</v>
      </c>
      <c r="L2247" s="64">
        <v>1</v>
      </c>
      <c r="M2247" s="65">
        <v>366722</v>
      </c>
      <c r="N2247" s="87">
        <v>9707180.3000000007</v>
      </c>
      <c r="O2247" s="87" t="s">
        <v>1228</v>
      </c>
      <c r="P2247" s="87" t="str">
        <f>VLOOKUP(CENSO[[#This Row],[DAP (cm)]],CD[],2,TRUE)</f>
        <v>TORA</v>
      </c>
      <c r="Q2247" s="87" t="str">
        <f>VLOOKUP(CENSO[[#This Row],[DAP (cm)]],DD[],2,TRUE)</f>
        <v>50├ 60</v>
      </c>
      <c r="R2247" s="87" t="str" cm="1">
        <f t="array" ref="R2247">INDEX(_xlfn.TEXTSPLIT(CENSO[[#This Row],[NOME CIENTIFICO]]," "),1)</f>
        <v>Lecythis</v>
      </c>
      <c r="S2247" s="98" t="s">
        <v>1004</v>
      </c>
      <c r="T2247" s="87">
        <f>_xlfn.MINIFS(CENSO[DAP (cm)],CENSO[NOME CIENTIFICO],CENSO[[#This Row],[NOME CIENTIFICO]])</f>
        <v>38.833806114422465</v>
      </c>
      <c r="U22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47" s="87" t="str">
        <f>IF(CENSO[[#This Row],[DAP (cm)]]&lt;CENSO[[#This Row],[DMCE (cm)]],"DAP &lt; DMCE","DAP ≥ DMCE")</f>
        <v>DAP ≥ DMCE</v>
      </c>
      <c r="W2247" s="87" t="str">
        <f>IF(CENSO[[#This Row],[DAP (cm)]]&gt;200, "Superior", "Inferior")</f>
        <v>Inferior</v>
      </c>
      <c r="X2247" s="87" t="str">
        <f>VLOOKUP(CENSO[[#This Row],[NOME COMUM]],ESPECIES[],4,FALSE)</f>
        <v>Não</v>
      </c>
      <c r="Y2247" s="87" t="str">
        <f>IF(IFERROR(VLOOKUP(CENSO[[#This Row],[NOME COMUM]],COMERCIAIS[],2, FALSE), "Não") &lt;&gt; "Não", "Sim", "Não")</f>
        <v>Sim</v>
      </c>
      <c r="Z2247" s="133">
        <f>CENSO[[#This Row],[g (m²)]]/SUM(AEEF[AEEF-UT])</f>
        <v>4.0238065478553035E-4</v>
      </c>
      <c r="AA2247" s="133">
        <f>CENSO[[#This Row],[v (m³)]]/SUM(AEEF[AEEF-UT])</f>
        <v>6.1966620836971676E-3</v>
      </c>
    </row>
    <row r="2248" spans="1:27" ht="14">
      <c r="A2248" s="86">
        <v>1</v>
      </c>
      <c r="B2248" s="86">
        <v>1</v>
      </c>
      <c r="C2248" s="63">
        <v>65</v>
      </c>
      <c r="D2248" s="63">
        <v>2247</v>
      </c>
      <c r="E2248" s="63" t="str">
        <f>VLOOKUP(CENSO[[#This Row],[NOME COMUM]],ESPECIES[],2,FALSE)</f>
        <v>Cedrelinga catenaeformis Ducke</v>
      </c>
      <c r="F2248" s="64" t="s">
        <v>71</v>
      </c>
      <c r="G2248" s="64">
        <v>500</v>
      </c>
      <c r="H2248" s="97">
        <f>CENSO[[#This Row],[CAP (cm)]]/PI()</f>
        <v>159.15494309189535</v>
      </c>
      <c r="I2248" s="64">
        <v>23</v>
      </c>
      <c r="J2248" s="96">
        <f>(PI()*(CENSO[[#This Row],[DAP (cm)]]^2))/40000</f>
        <v>1.9894367886486919</v>
      </c>
      <c r="K2248" s="96">
        <f>CENSO[[#This Row],[g (m²)]]*CENSO[[#This Row],[H (m)]]*0.7</f>
        <v>32.029932297243938</v>
      </c>
      <c r="L2248" s="64">
        <v>1</v>
      </c>
      <c r="M2248" s="65">
        <v>366715.09999999899</v>
      </c>
      <c r="N2248" s="87">
        <v>9707187.8000000007</v>
      </c>
      <c r="O2248" s="87" t="s">
        <v>1228</v>
      </c>
      <c r="P2248" s="87" t="str">
        <f>VLOOKUP(CENSO[[#This Row],[DAP (cm)]],CD[],2,TRUE)</f>
        <v>TORA</v>
      </c>
      <c r="Q2248" s="87" t="str">
        <f>VLOOKUP(CENSO[[#This Row],[DAP (cm)]],DD[],2,TRUE)</f>
        <v>150├ 160</v>
      </c>
      <c r="R2248" s="87" t="str" cm="1">
        <f t="array" ref="R2248">INDEX(_xlfn.TEXTSPLIT(CENSO[[#This Row],[NOME CIENTIFICO]]," "),1)</f>
        <v>Cedrelinga</v>
      </c>
      <c r="S2248" s="98" t="s">
        <v>1004</v>
      </c>
      <c r="T2248" s="87">
        <f>_xlfn.MINIFS(CENSO[DAP (cm)],CENSO[NOME CIENTIFICO],CENSO[[#This Row],[NOME CIENTIFICO]])</f>
        <v>38.515496228238675</v>
      </c>
      <c r="U22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48" s="87" t="str">
        <f>IF(CENSO[[#This Row],[DAP (cm)]]&lt;CENSO[[#This Row],[DMCE (cm)]],"DAP &lt; DMCE","DAP ≥ DMCE")</f>
        <v>DAP ≥ DMCE</v>
      </c>
      <c r="W2248" s="87" t="str">
        <f>IF(CENSO[[#This Row],[DAP (cm)]]&gt;200, "Superior", "Inferior")</f>
        <v>Inferior</v>
      </c>
      <c r="X2248" s="87" t="str">
        <f>VLOOKUP(CENSO[[#This Row],[NOME COMUM]],ESPECIES[],4,FALSE)</f>
        <v>Não</v>
      </c>
      <c r="Y2248" s="87" t="str">
        <f>IF(IFERROR(VLOOKUP(CENSO[[#This Row],[NOME COMUM]],COMERCIAIS[],2, FALSE), "Não") &lt;&gt; "Não", "Sim", "Não")</f>
        <v>Sim</v>
      </c>
      <c r="Z2248" s="133">
        <f>CENSO[[#This Row],[g (m²)]]/SUM(AEEF[AEEF-UT])</f>
        <v>3.4808015119855568E-3</v>
      </c>
      <c r="AA2248" s="133">
        <f>CENSO[[#This Row],[v (m³)]]/SUM(AEEF[AEEF-UT])</f>
        <v>5.6040904342967462E-2</v>
      </c>
    </row>
    <row r="2249" spans="1:27" ht="14">
      <c r="A2249" s="86">
        <v>1</v>
      </c>
      <c r="B2249" s="86">
        <v>1</v>
      </c>
      <c r="C2249" s="63">
        <v>65</v>
      </c>
      <c r="D2249" s="63">
        <v>2248</v>
      </c>
      <c r="E2249" s="63" t="str">
        <f>VLOOKUP(CENSO[[#This Row],[NOME COMUM]],ESPECIES[],2,FALSE)</f>
        <v>Ocotea cymbarum Kunth</v>
      </c>
      <c r="F2249" s="64" t="s">
        <v>11</v>
      </c>
      <c r="G2249" s="64">
        <v>190</v>
      </c>
      <c r="H2249" s="97">
        <f>CENSO[[#This Row],[CAP (cm)]]/PI()</f>
        <v>60.478878374920228</v>
      </c>
      <c r="I2249" s="64">
        <v>21</v>
      </c>
      <c r="J2249" s="96">
        <f>(PI()*(CENSO[[#This Row],[DAP (cm)]]^2))/40000</f>
        <v>0.28727467228087106</v>
      </c>
      <c r="K2249" s="96">
        <f>CENSO[[#This Row],[g (m²)]]*CENSO[[#This Row],[H (m)]]*0.7</f>
        <v>4.2229376825288041</v>
      </c>
      <c r="L2249" s="64">
        <v>1</v>
      </c>
      <c r="M2249" s="65">
        <v>366708.5</v>
      </c>
      <c r="N2249" s="87">
        <v>9707192.3000000007</v>
      </c>
      <c r="O2249" s="87" t="s">
        <v>1228</v>
      </c>
      <c r="P2249" s="87" t="str">
        <f>VLOOKUP(CENSO[[#This Row],[DAP (cm)]],CD[],2,TRUE)</f>
        <v>TORA</v>
      </c>
      <c r="Q2249" s="87" t="str">
        <f>VLOOKUP(CENSO[[#This Row],[DAP (cm)]],DD[],2,TRUE)</f>
        <v>60├ 70</v>
      </c>
      <c r="R2249" s="87" t="str" cm="1">
        <f t="array" ref="R2249">INDEX(_xlfn.TEXTSPLIT(CENSO[[#This Row],[NOME CIENTIFICO]]," "),1)</f>
        <v>Ocotea</v>
      </c>
      <c r="S2249" s="98" t="s">
        <v>1004</v>
      </c>
      <c r="T2249" s="87">
        <f>_xlfn.MINIFS(CENSO[DAP (cm)],CENSO[NOME CIENTIFICO],CENSO[[#This Row],[NOME CIENTIFICO]])</f>
        <v>39.470425886790046</v>
      </c>
      <c r="U22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49" s="87" t="str">
        <f>IF(CENSO[[#This Row],[DAP (cm)]]&lt;CENSO[[#This Row],[DMCE (cm)]],"DAP &lt; DMCE","DAP ≥ DMCE")</f>
        <v>DAP ≥ DMCE</v>
      </c>
      <c r="W2249" s="87" t="str">
        <f>IF(CENSO[[#This Row],[DAP (cm)]]&gt;200, "Superior", "Inferior")</f>
        <v>Inferior</v>
      </c>
      <c r="X2249" s="87" t="str">
        <f>VLOOKUP(CENSO[[#This Row],[NOME COMUM]],ESPECIES[],4,FALSE)</f>
        <v>Não</v>
      </c>
      <c r="Y2249" s="87" t="str">
        <f>IF(IFERROR(VLOOKUP(CENSO[[#This Row],[NOME COMUM]],COMERCIAIS[],2, FALSE), "Não") &lt;&gt; "Não", "Sim", "Não")</f>
        <v>Sim</v>
      </c>
      <c r="Z2249" s="133">
        <f>CENSO[[#This Row],[g (m²)]]/SUM(AEEF[AEEF-UT])</f>
        <v>5.0262773833071434E-4</v>
      </c>
      <c r="AA2249" s="133">
        <f>CENSO[[#This Row],[v (m³)]]/SUM(AEEF[AEEF-UT])</f>
        <v>7.388627753461499E-3</v>
      </c>
    </row>
    <row r="2250" spans="1:27" ht="14">
      <c r="A2250" s="86">
        <v>1</v>
      </c>
      <c r="B2250" s="86">
        <v>1</v>
      </c>
      <c r="C2250" s="63">
        <v>65</v>
      </c>
      <c r="D2250" s="63">
        <v>2249</v>
      </c>
      <c r="E2250" s="63" t="str">
        <f>VLOOKUP(CENSO[[#This Row],[NOME COMUM]],ESPECIES[],2,FALSE)</f>
        <v>Piptadenia suaveolens Miq.</v>
      </c>
      <c r="F2250" s="64" t="s">
        <v>22</v>
      </c>
      <c r="G2250" s="64">
        <v>203</v>
      </c>
      <c r="H2250" s="97">
        <f>CENSO[[#This Row],[CAP (cm)]]/PI()</f>
        <v>64.616906895309512</v>
      </c>
      <c r="I2250" s="64">
        <v>20</v>
      </c>
      <c r="J2250" s="96">
        <f>(PI()*(CENSO[[#This Row],[DAP (cm)]]^2))/40000</f>
        <v>0.32793080249369577</v>
      </c>
      <c r="K2250" s="96">
        <f>CENSO[[#This Row],[g (m²)]]*CENSO[[#This Row],[H (m)]]*0.7</f>
        <v>4.5910312349117408</v>
      </c>
      <c r="L2250" s="64">
        <v>1</v>
      </c>
      <c r="M2250" s="65">
        <v>366687.5</v>
      </c>
      <c r="N2250" s="87">
        <v>9707196.1999999899</v>
      </c>
      <c r="O2250" s="87" t="s">
        <v>1228</v>
      </c>
      <c r="P2250" s="87" t="str">
        <f>VLOOKUP(CENSO[[#This Row],[DAP (cm)]],CD[],2,TRUE)</f>
        <v>TORA</v>
      </c>
      <c r="Q2250" s="87" t="str">
        <f>VLOOKUP(CENSO[[#This Row],[DAP (cm)]],DD[],2,TRUE)</f>
        <v>60├ 70</v>
      </c>
      <c r="R2250" s="87" t="str" cm="1">
        <f t="array" ref="R2250">INDEX(_xlfn.TEXTSPLIT(CENSO[[#This Row],[NOME CIENTIFICO]]," "),1)</f>
        <v>Piptadenia</v>
      </c>
      <c r="S2250" s="98" t="s">
        <v>1004</v>
      </c>
      <c r="T2250" s="87">
        <f>_xlfn.MINIFS(CENSO[DAP (cm)],CENSO[NOME CIENTIFICO],CENSO[[#This Row],[NOME CIENTIFICO]])</f>
        <v>39.788735772973837</v>
      </c>
      <c r="U22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50" s="87" t="str">
        <f>IF(CENSO[[#This Row],[DAP (cm)]]&lt;CENSO[[#This Row],[DMCE (cm)]],"DAP &lt; DMCE","DAP ≥ DMCE")</f>
        <v>DAP ≥ DMCE</v>
      </c>
      <c r="W2250" s="87" t="str">
        <f>IF(CENSO[[#This Row],[DAP (cm)]]&gt;200, "Superior", "Inferior")</f>
        <v>Inferior</v>
      </c>
      <c r="X2250" s="87" t="str">
        <f>VLOOKUP(CENSO[[#This Row],[NOME COMUM]],ESPECIES[],4,FALSE)</f>
        <v>Não</v>
      </c>
      <c r="Y2250" s="87" t="str">
        <f>IF(IFERROR(VLOOKUP(CENSO[[#This Row],[NOME COMUM]],COMERCIAIS[],2, FALSE), "Não") &lt;&gt; "Não", "Sim", "Não")</f>
        <v>Sim</v>
      </c>
      <c r="Z2250" s="133">
        <f>CENSO[[#This Row],[g (m²)]]/SUM(AEEF[AEEF-UT])</f>
        <v>5.7376139802965123E-4</v>
      </c>
      <c r="AA2250" s="133">
        <f>CENSO[[#This Row],[v (m³)]]/SUM(AEEF[AEEF-UT])</f>
        <v>8.0326595724151163E-3</v>
      </c>
    </row>
    <row r="2251" spans="1:27" ht="14">
      <c r="A2251" s="86">
        <v>1</v>
      </c>
      <c r="B2251" s="86">
        <v>1</v>
      </c>
      <c r="C2251" s="63">
        <v>65</v>
      </c>
      <c r="D2251" s="63">
        <v>2250</v>
      </c>
      <c r="E2251" s="63" t="str">
        <f>VLOOKUP(CENSO[[#This Row],[NOME COMUM]],ESPECIES[],2,FALSE)</f>
        <v>Astronium lecointei Ducke</v>
      </c>
      <c r="F2251" s="64" t="s">
        <v>5</v>
      </c>
      <c r="G2251" s="64">
        <v>225</v>
      </c>
      <c r="H2251" s="97">
        <f>CENSO[[#This Row],[CAP (cm)]]/PI()</f>
        <v>71.619724391352904</v>
      </c>
      <c r="I2251" s="64">
        <v>24</v>
      </c>
      <c r="J2251" s="96">
        <f>(PI()*(CENSO[[#This Row],[DAP (cm)]]^2))/40000</f>
        <v>0.4028609497013601</v>
      </c>
      <c r="K2251" s="96">
        <f>CENSO[[#This Row],[g (m²)]]*CENSO[[#This Row],[H (m)]]*0.7</f>
        <v>6.768063954982849</v>
      </c>
      <c r="L2251" s="64">
        <v>1</v>
      </c>
      <c r="M2251" s="65">
        <v>366684.5</v>
      </c>
      <c r="N2251" s="87">
        <v>9707198.9000000004</v>
      </c>
      <c r="O2251" s="87" t="s">
        <v>1228</v>
      </c>
      <c r="P2251" s="87" t="str">
        <f>VLOOKUP(CENSO[[#This Row],[DAP (cm)]],CD[],2,TRUE)</f>
        <v>TORA</v>
      </c>
      <c r="Q2251" s="87" t="str">
        <f>VLOOKUP(CENSO[[#This Row],[DAP (cm)]],DD[],2,TRUE)</f>
        <v>70├ 80</v>
      </c>
      <c r="R2251" s="87" t="str" cm="1">
        <f t="array" ref="R2251">INDEX(_xlfn.TEXTSPLIT(CENSO[[#This Row],[NOME CIENTIFICO]]," "),1)</f>
        <v>Astronium</v>
      </c>
      <c r="S2251" s="98" t="s">
        <v>1004</v>
      </c>
      <c r="T2251" s="87">
        <f>_xlfn.MINIFS(CENSO[DAP (cm)],CENSO[NOME CIENTIFICO],CENSO[[#This Row],[NOME CIENTIFICO]])</f>
        <v>40.107045659157627</v>
      </c>
      <c r="U22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251" s="87" t="str">
        <f>IF(CENSO[[#This Row],[DAP (cm)]]&lt;CENSO[[#This Row],[DMCE (cm)]],"DAP &lt; DMCE","DAP ≥ DMCE")</f>
        <v>DAP ≥ DMCE</v>
      </c>
      <c r="W2251" s="87" t="str">
        <f>IF(CENSO[[#This Row],[DAP (cm)]]&gt;200, "Superior", "Inferior")</f>
        <v>Inferior</v>
      </c>
      <c r="X2251" s="87" t="str">
        <f>VLOOKUP(CENSO[[#This Row],[NOME COMUM]],ESPECIES[],4,FALSE)</f>
        <v>Não</v>
      </c>
      <c r="Y2251" s="87" t="str">
        <f>IF(IFERROR(VLOOKUP(CENSO[[#This Row],[NOME COMUM]],COMERCIAIS[],2, FALSE), "Não") &lt;&gt; "Não", "Sim", "Não")</f>
        <v>Sim</v>
      </c>
      <c r="Z2251" s="133">
        <f>CENSO[[#This Row],[g (m²)]]/SUM(AEEF[AEEF-UT])</f>
        <v>7.0486230617707523E-4</v>
      </c>
      <c r="AA2251" s="133">
        <f>CENSO[[#This Row],[v (m³)]]/SUM(AEEF[AEEF-UT])</f>
        <v>1.1841686743774862E-2</v>
      </c>
    </row>
    <row r="2252" spans="1:27" ht="14">
      <c r="A2252" s="86">
        <v>1</v>
      </c>
      <c r="B2252" s="86">
        <v>1</v>
      </c>
      <c r="C2252" s="63">
        <v>65</v>
      </c>
      <c r="D2252" s="63">
        <v>2251</v>
      </c>
      <c r="E2252" s="63" t="str">
        <f>VLOOKUP(CENSO[[#This Row],[NOME COMUM]],ESPECIES[],2,FALSE)</f>
        <v>Piptadenia suaveolens Miq.</v>
      </c>
      <c r="F2252" s="64" t="s">
        <v>22</v>
      </c>
      <c r="G2252" s="64">
        <v>401</v>
      </c>
      <c r="H2252" s="97">
        <f>CENSO[[#This Row],[CAP (cm)]]/PI()</f>
        <v>127.64226435970006</v>
      </c>
      <c r="I2252" s="64">
        <v>18</v>
      </c>
      <c r="J2252" s="96">
        <f>(PI()*(CENSO[[#This Row],[DAP (cm)]]^2))/40000</f>
        <v>1.2796137002059931</v>
      </c>
      <c r="K2252" s="96">
        <f>CENSO[[#This Row],[g (m²)]]*CENSO[[#This Row],[H (m)]]*0.7</f>
        <v>16.123132622595509</v>
      </c>
      <c r="L2252" s="64">
        <v>1</v>
      </c>
      <c r="M2252" s="65">
        <v>366649.2</v>
      </c>
      <c r="N2252" s="87">
        <v>9707216.8000000007</v>
      </c>
      <c r="O2252" s="87" t="s">
        <v>1228</v>
      </c>
      <c r="P2252" s="87" t="str">
        <f>VLOOKUP(CENSO[[#This Row],[DAP (cm)]],CD[],2,TRUE)</f>
        <v>TORA</v>
      </c>
      <c r="Q2252" s="87" t="str">
        <f>VLOOKUP(CENSO[[#This Row],[DAP (cm)]],DD[],2,TRUE)</f>
        <v>120├ 130</v>
      </c>
      <c r="R2252" s="87" t="str" cm="1">
        <f t="array" ref="R2252">INDEX(_xlfn.TEXTSPLIT(CENSO[[#This Row],[NOME CIENTIFICO]]," "),1)</f>
        <v>Piptadenia</v>
      </c>
      <c r="S2252" s="98" t="s">
        <v>1004</v>
      </c>
      <c r="T2252" s="87">
        <f>_xlfn.MINIFS(CENSO[DAP (cm)],CENSO[NOME CIENTIFICO],CENSO[[#This Row],[NOME CIENTIFICO]])</f>
        <v>39.788735772973837</v>
      </c>
      <c r="U22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52" s="87" t="str">
        <f>IF(CENSO[[#This Row],[DAP (cm)]]&lt;CENSO[[#This Row],[DMCE (cm)]],"DAP &lt; DMCE","DAP ≥ DMCE")</f>
        <v>DAP ≥ DMCE</v>
      </c>
      <c r="W2252" s="87" t="str">
        <f>IF(CENSO[[#This Row],[DAP (cm)]]&gt;200, "Superior", "Inferior")</f>
        <v>Inferior</v>
      </c>
      <c r="X2252" s="87" t="str">
        <f>VLOOKUP(CENSO[[#This Row],[NOME COMUM]],ESPECIES[],4,FALSE)</f>
        <v>Não</v>
      </c>
      <c r="Y2252" s="87" t="str">
        <f>IF(IFERROR(VLOOKUP(CENSO[[#This Row],[NOME COMUM]],COMERCIAIS[],2, FALSE), "Não") &lt;&gt; "Não", "Sim", "Não")</f>
        <v>Sim</v>
      </c>
      <c r="Z2252" s="133">
        <f>CENSO[[#This Row],[g (m²)]]/SUM(AEEF[AEEF-UT])</f>
        <v>2.2388654557151579E-3</v>
      </c>
      <c r="AA2252" s="133">
        <f>CENSO[[#This Row],[v (m³)]]/SUM(AEEF[AEEF-UT])</f>
        <v>2.8209704742010983E-2</v>
      </c>
    </row>
    <row r="2253" spans="1:27" ht="14">
      <c r="A2253" s="86">
        <v>1</v>
      </c>
      <c r="B2253" s="86">
        <v>1</v>
      </c>
      <c r="C2253" s="63">
        <v>65</v>
      </c>
      <c r="D2253" s="63">
        <v>2252</v>
      </c>
      <c r="E2253" s="63" t="str">
        <f>VLOOKUP(CENSO[[#This Row],[NOME COMUM]],ESPECIES[],2,FALSE)</f>
        <v>Cedrelinga catenaeformis Ducke</v>
      </c>
      <c r="F2253" s="64" t="s">
        <v>71</v>
      </c>
      <c r="G2253" s="64">
        <v>440</v>
      </c>
      <c r="H2253" s="97">
        <f>CENSO[[#This Row],[CAP (cm)]]/PI()</f>
        <v>140.05634992086789</v>
      </c>
      <c r="I2253" s="64">
        <v>21</v>
      </c>
      <c r="J2253" s="96">
        <f>(PI()*(CENSO[[#This Row],[DAP (cm)]]^2))/40000</f>
        <v>1.5406198491295464</v>
      </c>
      <c r="K2253" s="96">
        <f>CENSO[[#This Row],[g (m²)]]*CENSO[[#This Row],[H (m)]]*0.7</f>
        <v>22.64711178220433</v>
      </c>
      <c r="L2253" s="64">
        <v>1</v>
      </c>
      <c r="M2253" s="65">
        <v>366639.799999999</v>
      </c>
      <c r="N2253" s="87">
        <v>9707214.4000000004</v>
      </c>
      <c r="O2253" s="87" t="s">
        <v>1228</v>
      </c>
      <c r="P2253" s="87" t="str">
        <f>VLOOKUP(CENSO[[#This Row],[DAP (cm)]],CD[],2,TRUE)</f>
        <v>TORA</v>
      </c>
      <c r="Q2253" s="87" t="str">
        <f>VLOOKUP(CENSO[[#This Row],[DAP (cm)]],DD[],2,TRUE)</f>
        <v>140├ 150</v>
      </c>
      <c r="R2253" s="87" t="str" cm="1">
        <f t="array" ref="R2253">INDEX(_xlfn.TEXTSPLIT(CENSO[[#This Row],[NOME CIENTIFICO]]," "),1)</f>
        <v>Cedrelinga</v>
      </c>
      <c r="S2253" s="98" t="s">
        <v>1004</v>
      </c>
      <c r="T2253" s="87">
        <f>_xlfn.MINIFS(CENSO[DAP (cm)],CENSO[NOME CIENTIFICO],CENSO[[#This Row],[NOME CIENTIFICO]])</f>
        <v>38.515496228238675</v>
      </c>
      <c r="U22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53" s="87" t="str">
        <f>IF(CENSO[[#This Row],[DAP (cm)]]&lt;CENSO[[#This Row],[DMCE (cm)]],"DAP &lt; DMCE","DAP ≥ DMCE")</f>
        <v>DAP ≥ DMCE</v>
      </c>
      <c r="W2253" s="87" t="str">
        <f>IF(CENSO[[#This Row],[DAP (cm)]]&gt;200, "Superior", "Inferior")</f>
        <v>Inferior</v>
      </c>
      <c r="X2253" s="87" t="str">
        <f>VLOOKUP(CENSO[[#This Row],[NOME COMUM]],ESPECIES[],4,FALSE)</f>
        <v>Não</v>
      </c>
      <c r="Y2253" s="87" t="str">
        <f>IF(IFERROR(VLOOKUP(CENSO[[#This Row],[NOME COMUM]],COMERCIAIS[],2, FALSE), "Não") &lt;&gt; "Não", "Sim", "Não")</f>
        <v>Sim</v>
      </c>
      <c r="Z2253" s="133">
        <f>CENSO[[#This Row],[g (m²)]]/SUM(AEEF[AEEF-UT])</f>
        <v>2.6955326908816141E-3</v>
      </c>
      <c r="AA2253" s="133">
        <f>CENSO[[#This Row],[v (m³)]]/SUM(AEEF[AEEF-UT])</f>
        <v>3.9624330555959722E-2</v>
      </c>
    </row>
    <row r="2254" spans="1:27" ht="14">
      <c r="A2254" s="86">
        <v>1</v>
      </c>
      <c r="B2254" s="86">
        <v>1</v>
      </c>
      <c r="C2254" s="63">
        <v>65</v>
      </c>
      <c r="D2254" s="63">
        <v>2253</v>
      </c>
      <c r="E2254" s="63" t="str">
        <f>VLOOKUP(CENSO[[#This Row],[NOME COMUM]],ESPECIES[],2,FALSE)</f>
        <v>Bertholletia excelsa Humb. &amp; Bonpl.</v>
      </c>
      <c r="F2254" s="64" t="s">
        <v>37</v>
      </c>
      <c r="G2254" s="64">
        <v>500</v>
      </c>
      <c r="H2254" s="97">
        <f>CENSO[[#This Row],[CAP (cm)]]/PI()</f>
        <v>159.15494309189535</v>
      </c>
      <c r="I2254" s="64">
        <v>22</v>
      </c>
      <c r="J2254" s="96">
        <f>(PI()*(CENSO[[#This Row],[DAP (cm)]]^2))/40000</f>
        <v>1.9894367886486919</v>
      </c>
      <c r="K2254" s="96">
        <f>CENSO[[#This Row],[g (m²)]]*CENSO[[#This Row],[H (m)]]*0.7</f>
        <v>30.637326545189854</v>
      </c>
      <c r="L2254" s="64">
        <v>1</v>
      </c>
      <c r="M2254" s="65">
        <v>366457.4</v>
      </c>
      <c r="N2254" s="87">
        <v>9707377.8000000007</v>
      </c>
      <c r="O2254" s="87" t="s">
        <v>424</v>
      </c>
      <c r="P2254" s="87" t="str">
        <f>VLOOKUP(CENSO[[#This Row],[DAP (cm)]],CD[],2,TRUE)</f>
        <v>TORA</v>
      </c>
      <c r="Q2254" s="87" t="str">
        <f>VLOOKUP(CENSO[[#This Row],[DAP (cm)]],DD[],2,TRUE)</f>
        <v>150├ 160</v>
      </c>
      <c r="R2254" s="87" t="str" cm="1">
        <f t="array" ref="R2254">INDEX(_xlfn.TEXTSPLIT(CENSO[[#This Row],[NOME CIENTIFICO]]," "),1)</f>
        <v>Bertholletia</v>
      </c>
      <c r="S2254" s="98" t="s">
        <v>1004</v>
      </c>
      <c r="T2254" s="87">
        <f>_xlfn.MINIFS(CENSO[DAP (cm)],CENSO[NOME CIENTIFICO],CENSO[[#This Row],[NOME CIENTIFICO]])</f>
        <v>41.38028520389279</v>
      </c>
      <c r="U22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254" s="87" t="str">
        <f>IF(CENSO[[#This Row],[DAP (cm)]]&lt;CENSO[[#This Row],[DMCE (cm)]],"DAP &lt; DMCE","DAP ≥ DMCE")</f>
        <v>DAP ≥ DMCE</v>
      </c>
      <c r="W2254" s="87" t="str">
        <f>IF(CENSO[[#This Row],[DAP (cm)]]&gt;200, "Superior", "Inferior")</f>
        <v>Inferior</v>
      </c>
      <c r="X2254" s="87" t="str">
        <f>VLOOKUP(CENSO[[#This Row],[NOME COMUM]],ESPECIES[],4,FALSE)</f>
        <v>Protegida</v>
      </c>
      <c r="Y2254" s="87" t="str">
        <f>IF(IFERROR(VLOOKUP(CENSO[[#This Row],[NOME COMUM]],COMERCIAIS[],2, FALSE), "Não") &lt;&gt; "Não", "Sim", "Não")</f>
        <v>Não</v>
      </c>
      <c r="Z2254" s="133">
        <f>CENSO[[#This Row],[g (m²)]]/SUM(AEEF[AEEF-UT])</f>
        <v>3.4808015119855568E-3</v>
      </c>
      <c r="AA2254" s="133">
        <f>CENSO[[#This Row],[v (m³)]]/SUM(AEEF[AEEF-UT])</f>
        <v>5.3604343284577569E-2</v>
      </c>
    </row>
    <row r="2255" spans="1:27" ht="14">
      <c r="A2255" s="86">
        <v>1</v>
      </c>
      <c r="B2255" s="86">
        <v>1</v>
      </c>
      <c r="C2255" s="63">
        <v>65</v>
      </c>
      <c r="D2255" s="63">
        <v>2254</v>
      </c>
      <c r="E2255" s="63" t="str">
        <f>VLOOKUP(CENSO[[#This Row],[NOME COMUM]],ESPECIES[],2,FALSE)</f>
        <v>Bertholletia excelsa Humb. &amp; Bonpl.</v>
      </c>
      <c r="F2255" s="64" t="s">
        <v>37</v>
      </c>
      <c r="G2255" s="64">
        <v>493</v>
      </c>
      <c r="H2255" s="97">
        <f>CENSO[[#This Row],[CAP (cm)]]/PI()</f>
        <v>156.92677388860881</v>
      </c>
      <c r="I2255" s="64">
        <v>22</v>
      </c>
      <c r="J2255" s="96">
        <f>(PI()*(CENSO[[#This Row],[DAP (cm)]]^2))/40000</f>
        <v>1.9341224881771035</v>
      </c>
      <c r="K2255" s="96">
        <f>CENSO[[#This Row],[g (m²)]]*CENSO[[#This Row],[H (m)]]*0.7</f>
        <v>29.785486317927393</v>
      </c>
      <c r="L2255" s="64">
        <v>1</v>
      </c>
      <c r="M2255" s="65">
        <v>366474.2</v>
      </c>
      <c r="N2255" s="87">
        <v>9707399.0999999903</v>
      </c>
      <c r="O2255" s="87" t="s">
        <v>424</v>
      </c>
      <c r="P2255" s="87" t="str">
        <f>VLOOKUP(CENSO[[#This Row],[DAP (cm)]],CD[],2,TRUE)</f>
        <v>TORA</v>
      </c>
      <c r="Q2255" s="87" t="str">
        <f>VLOOKUP(CENSO[[#This Row],[DAP (cm)]],DD[],2,TRUE)</f>
        <v>150├ 160</v>
      </c>
      <c r="R2255" s="87" t="str" cm="1">
        <f t="array" ref="R2255">INDEX(_xlfn.TEXTSPLIT(CENSO[[#This Row],[NOME CIENTIFICO]]," "),1)</f>
        <v>Bertholletia</v>
      </c>
      <c r="S2255" s="98" t="s">
        <v>1004</v>
      </c>
      <c r="T2255" s="87">
        <f>_xlfn.MINIFS(CENSO[DAP (cm)],CENSO[NOME CIENTIFICO],CENSO[[#This Row],[NOME CIENTIFICO]])</f>
        <v>41.38028520389279</v>
      </c>
      <c r="U22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255" s="87" t="str">
        <f>IF(CENSO[[#This Row],[DAP (cm)]]&lt;CENSO[[#This Row],[DMCE (cm)]],"DAP &lt; DMCE","DAP ≥ DMCE")</f>
        <v>DAP ≥ DMCE</v>
      </c>
      <c r="W2255" s="87" t="str">
        <f>IF(CENSO[[#This Row],[DAP (cm)]]&gt;200, "Superior", "Inferior")</f>
        <v>Inferior</v>
      </c>
      <c r="X2255" s="87" t="str">
        <f>VLOOKUP(CENSO[[#This Row],[NOME COMUM]],ESPECIES[],4,FALSE)</f>
        <v>Protegida</v>
      </c>
      <c r="Y2255" s="87" t="str">
        <f>IF(IFERROR(VLOOKUP(CENSO[[#This Row],[NOME COMUM]],COMERCIAIS[],2, FALSE), "Não") &lt;&gt; "Não", "Sim", "Não")</f>
        <v>Não</v>
      </c>
      <c r="Z2255" s="133">
        <f>CENSO[[#This Row],[g (m²)]]/SUM(AEEF[AEEF-UT])</f>
        <v>3.3840213067463099E-3</v>
      </c>
      <c r="AA2255" s="133">
        <f>CENSO[[#This Row],[v (m³)]]/SUM(AEEF[AEEF-UT])</f>
        <v>5.211392812389317E-2</v>
      </c>
    </row>
    <row r="2256" spans="1:27" ht="14">
      <c r="A2256" s="86">
        <v>1</v>
      </c>
      <c r="B2256" s="86">
        <v>1</v>
      </c>
      <c r="C2256" s="63">
        <v>65</v>
      </c>
      <c r="D2256" s="63">
        <v>2255</v>
      </c>
      <c r="E2256" s="63" t="str">
        <f>VLOOKUP(CENSO[[#This Row],[NOME COMUM]],ESPECIES[],2,FALSE)</f>
        <v>Piptadenia suaveolens Miq.</v>
      </c>
      <c r="F2256" s="64" t="s">
        <v>22</v>
      </c>
      <c r="G2256" s="64">
        <v>241</v>
      </c>
      <c r="H2256" s="97">
        <f>CENSO[[#This Row],[CAP (cm)]]/PI()</f>
        <v>76.712682570293552</v>
      </c>
      <c r="I2256" s="64">
        <v>19</v>
      </c>
      <c r="J2256" s="96">
        <f>(PI()*(CENSO[[#This Row],[DAP (cm)]]^2))/40000</f>
        <v>0.4621939124860186</v>
      </c>
      <c r="K2256" s="96">
        <f>CENSO[[#This Row],[g (m²)]]*CENSO[[#This Row],[H (m)]]*0.7</f>
        <v>6.1471790360640464</v>
      </c>
      <c r="L2256" s="64">
        <v>1</v>
      </c>
      <c r="M2256" s="65">
        <v>366480.299999999</v>
      </c>
      <c r="N2256" s="87">
        <v>9707407.0999999903</v>
      </c>
      <c r="O2256" s="87" t="s">
        <v>1228</v>
      </c>
      <c r="P2256" s="87" t="str">
        <f>VLOOKUP(CENSO[[#This Row],[DAP (cm)]],CD[],2,TRUE)</f>
        <v>TORA</v>
      </c>
      <c r="Q2256" s="87" t="str">
        <f>VLOOKUP(CENSO[[#This Row],[DAP (cm)]],DD[],2,TRUE)</f>
        <v>70├ 80</v>
      </c>
      <c r="R2256" s="87" t="str" cm="1">
        <f t="array" ref="R2256">INDEX(_xlfn.TEXTSPLIT(CENSO[[#This Row],[NOME CIENTIFICO]]," "),1)</f>
        <v>Piptadenia</v>
      </c>
      <c r="S2256" s="98" t="s">
        <v>1004</v>
      </c>
      <c r="T2256" s="87">
        <f>_xlfn.MINIFS(CENSO[DAP (cm)],CENSO[NOME CIENTIFICO],CENSO[[#This Row],[NOME CIENTIFICO]])</f>
        <v>39.788735772973837</v>
      </c>
      <c r="U22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56" s="87" t="str">
        <f>IF(CENSO[[#This Row],[DAP (cm)]]&lt;CENSO[[#This Row],[DMCE (cm)]],"DAP &lt; DMCE","DAP ≥ DMCE")</f>
        <v>DAP ≥ DMCE</v>
      </c>
      <c r="W2256" s="87" t="str">
        <f>IF(CENSO[[#This Row],[DAP (cm)]]&gt;200, "Superior", "Inferior")</f>
        <v>Inferior</v>
      </c>
      <c r="X2256" s="87" t="str">
        <f>VLOOKUP(CENSO[[#This Row],[NOME COMUM]],ESPECIES[],4,FALSE)</f>
        <v>Não</v>
      </c>
      <c r="Y2256" s="87" t="str">
        <f>IF(IFERROR(VLOOKUP(CENSO[[#This Row],[NOME COMUM]],COMERCIAIS[],2, FALSE), "Não") &lt;&gt; "Não", "Sim", "Não")</f>
        <v>Sim</v>
      </c>
      <c r="Z2256" s="133">
        <f>CENSO[[#This Row],[g (m²)]]/SUM(AEEF[AEEF-UT])</f>
        <v>8.0867373047053225E-4</v>
      </c>
      <c r="AA2256" s="133">
        <f>CENSO[[#This Row],[v (m³)]]/SUM(AEEF[AEEF-UT])</f>
        <v>1.0755360615258077E-2</v>
      </c>
    </row>
    <row r="2257" spans="1:27" ht="14">
      <c r="A2257" s="86">
        <v>1</v>
      </c>
      <c r="B2257" s="86">
        <v>1</v>
      </c>
      <c r="C2257" s="63">
        <v>65</v>
      </c>
      <c r="D2257" s="63">
        <v>2256</v>
      </c>
      <c r="E2257" s="63" t="str">
        <f>VLOOKUP(CENSO[[#This Row],[NOME COMUM]],ESPECIES[],2,FALSE)</f>
        <v>Buchenavia capitata (Vahl) Eichler</v>
      </c>
      <c r="F2257" s="64" t="s">
        <v>10</v>
      </c>
      <c r="G2257" s="64">
        <v>249</v>
      </c>
      <c r="H2257" s="97">
        <f>CENSO[[#This Row],[CAP (cm)]]/PI()</f>
        <v>79.259161659763876</v>
      </c>
      <c r="I2257" s="64">
        <v>21</v>
      </c>
      <c r="J2257" s="96">
        <f>(PI()*(CENSO[[#This Row],[DAP (cm)]]^2))/40000</f>
        <v>0.49338828133203017</v>
      </c>
      <c r="K2257" s="96">
        <f>CENSO[[#This Row],[g (m²)]]*CENSO[[#This Row],[H (m)]]*0.7</f>
        <v>7.2528077355808431</v>
      </c>
      <c r="L2257" s="64">
        <v>1</v>
      </c>
      <c r="M2257" s="65">
        <v>366485.799999999</v>
      </c>
      <c r="N2257" s="87">
        <v>9707414.3000000007</v>
      </c>
      <c r="O2257" s="87" t="s">
        <v>1227</v>
      </c>
      <c r="P2257" s="87" t="str">
        <f>VLOOKUP(CENSO[[#This Row],[DAP (cm)]],CD[],2,TRUE)</f>
        <v>TORA</v>
      </c>
      <c r="Q2257" s="87" t="str">
        <f>VLOOKUP(CENSO[[#This Row],[DAP (cm)]],DD[],2,TRUE)</f>
        <v>70├ 80</v>
      </c>
      <c r="R2257" s="87" t="str" cm="1">
        <f t="array" ref="R2257">INDEX(_xlfn.TEXTSPLIT(CENSO[[#This Row],[NOME CIENTIFICO]]," "),1)</f>
        <v>Buchenavia</v>
      </c>
      <c r="S2257" s="98" t="s">
        <v>1004</v>
      </c>
      <c r="T2257" s="87">
        <f>_xlfn.MINIFS(CENSO[DAP (cm)],CENSO[NOME CIENTIFICO],CENSO[[#This Row],[NOME CIENTIFICO]])</f>
        <v>41.38028520389279</v>
      </c>
      <c r="U22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257" s="87" t="str">
        <f>IF(CENSO[[#This Row],[DAP (cm)]]&lt;CENSO[[#This Row],[DMCE (cm)]],"DAP &lt; DMCE","DAP ≥ DMCE")</f>
        <v>DAP ≥ DMCE</v>
      </c>
      <c r="W2257" s="87" t="str">
        <f>IF(CENSO[[#This Row],[DAP (cm)]]&gt;200, "Superior", "Inferior")</f>
        <v>Inferior</v>
      </c>
      <c r="X2257" s="87" t="str">
        <f>VLOOKUP(CENSO[[#This Row],[NOME COMUM]],ESPECIES[],4,FALSE)</f>
        <v>Não</v>
      </c>
      <c r="Y2257" s="87" t="str">
        <f>IF(IFERROR(VLOOKUP(CENSO[[#This Row],[NOME COMUM]],COMERCIAIS[],2, FALSE), "Não") &lt;&gt; "Não", "Sim", "Não")</f>
        <v>Não</v>
      </c>
      <c r="Z2257" s="133">
        <f>CENSO[[#This Row],[g (m²)]]/SUM(AEEF[AEEF-UT])</f>
        <v>8.63252698178466E-4</v>
      </c>
      <c r="AA2257" s="133">
        <f>CENSO[[#This Row],[v (m³)]]/SUM(AEEF[AEEF-UT])</f>
        <v>1.2689814663223449E-2</v>
      </c>
    </row>
    <row r="2258" spans="1:27" ht="14">
      <c r="A2258" s="86">
        <v>1</v>
      </c>
      <c r="B2258" s="86">
        <v>1</v>
      </c>
      <c r="C2258" s="63">
        <v>65</v>
      </c>
      <c r="D2258" s="63">
        <v>2257</v>
      </c>
      <c r="E2258" s="63" t="str">
        <f>VLOOKUP(CENSO[[#This Row],[NOME COMUM]],ESPECIES[],2,FALSE)</f>
        <v>Parkia multijuga Benth.</v>
      </c>
      <c r="F2258" s="64" t="s">
        <v>75</v>
      </c>
      <c r="G2258" s="64">
        <v>190</v>
      </c>
      <c r="H2258" s="97">
        <f>CENSO[[#This Row],[CAP (cm)]]/PI()</f>
        <v>60.478878374920228</v>
      </c>
      <c r="I2258" s="64">
        <v>21</v>
      </c>
      <c r="J2258" s="96">
        <f>(PI()*(CENSO[[#This Row],[DAP (cm)]]^2))/40000</f>
        <v>0.28727467228087106</v>
      </c>
      <c r="K2258" s="96">
        <f>CENSO[[#This Row],[g (m²)]]*CENSO[[#This Row],[H (m)]]*0.7</f>
        <v>4.2229376825288041</v>
      </c>
      <c r="L2258" s="64">
        <v>1</v>
      </c>
      <c r="M2258" s="65">
        <v>366421.7</v>
      </c>
      <c r="N2258" s="87">
        <v>9707409.9000000004</v>
      </c>
      <c r="O2258" s="87" t="s">
        <v>1227</v>
      </c>
      <c r="P2258" s="87" t="str">
        <f>VLOOKUP(CENSO[[#This Row],[DAP (cm)]],CD[],2,TRUE)</f>
        <v>TORA</v>
      </c>
      <c r="Q2258" s="87" t="str">
        <f>VLOOKUP(CENSO[[#This Row],[DAP (cm)]],DD[],2,TRUE)</f>
        <v>60├ 70</v>
      </c>
      <c r="R2258" s="87" t="str" cm="1">
        <f t="array" ref="R2258">INDEX(_xlfn.TEXTSPLIT(CENSO[[#This Row],[NOME CIENTIFICO]]," "),1)</f>
        <v>Parkia</v>
      </c>
      <c r="S2258" s="98" t="s">
        <v>1004</v>
      </c>
      <c r="T2258" s="87">
        <f>_xlfn.MINIFS(CENSO[DAP (cm)],CENSO[NOME CIENTIFICO],CENSO[[#This Row],[NOME CIENTIFICO]])</f>
        <v>39.788735772973837</v>
      </c>
      <c r="U22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58" s="87" t="str">
        <f>IF(CENSO[[#This Row],[DAP (cm)]]&lt;CENSO[[#This Row],[DMCE (cm)]],"DAP &lt; DMCE","DAP ≥ DMCE")</f>
        <v>DAP ≥ DMCE</v>
      </c>
      <c r="W2258" s="87" t="str">
        <f>IF(CENSO[[#This Row],[DAP (cm)]]&gt;200, "Superior", "Inferior")</f>
        <v>Inferior</v>
      </c>
      <c r="X2258" s="87" t="str">
        <f>VLOOKUP(CENSO[[#This Row],[NOME COMUM]],ESPECIES[],4,FALSE)</f>
        <v>Não</v>
      </c>
      <c r="Y2258" s="87" t="str">
        <f>IF(IFERROR(VLOOKUP(CENSO[[#This Row],[NOME COMUM]],COMERCIAIS[],2, FALSE), "Não") &lt;&gt; "Não", "Sim", "Não")</f>
        <v>Não</v>
      </c>
      <c r="Z2258" s="133">
        <f>CENSO[[#This Row],[g (m²)]]/SUM(AEEF[AEEF-UT])</f>
        <v>5.0262773833071434E-4</v>
      </c>
      <c r="AA2258" s="133">
        <f>CENSO[[#This Row],[v (m³)]]/SUM(AEEF[AEEF-UT])</f>
        <v>7.388627753461499E-3</v>
      </c>
    </row>
    <row r="2259" spans="1:27" ht="14">
      <c r="A2259" s="86">
        <v>1</v>
      </c>
      <c r="B2259" s="86">
        <v>1</v>
      </c>
      <c r="C2259" s="63">
        <v>65</v>
      </c>
      <c r="D2259" s="63">
        <v>2258</v>
      </c>
      <c r="E2259" s="63" t="str">
        <f>VLOOKUP(CENSO[[#This Row],[NOME COMUM]],ESPECIES[],2,FALSE)</f>
        <v>Piptadenia suaveolens Miq.</v>
      </c>
      <c r="F2259" s="64" t="s">
        <v>22</v>
      </c>
      <c r="G2259" s="64">
        <v>398</v>
      </c>
      <c r="H2259" s="97">
        <f>CENSO[[#This Row],[CAP (cm)]]/PI()</f>
        <v>126.68733470114869</v>
      </c>
      <c r="I2259" s="64">
        <v>20</v>
      </c>
      <c r="J2259" s="96">
        <f>(PI()*(CENSO[[#This Row],[DAP (cm)]]^2))/40000</f>
        <v>1.2605389802764293</v>
      </c>
      <c r="K2259" s="96">
        <f>CENSO[[#This Row],[g (m²)]]*CENSO[[#This Row],[H (m)]]*0.7</f>
        <v>17.64754572387001</v>
      </c>
      <c r="L2259" s="64">
        <v>1</v>
      </c>
      <c r="M2259" s="65">
        <v>366415.799999999</v>
      </c>
      <c r="N2259" s="87">
        <v>9707421.5</v>
      </c>
      <c r="O2259" s="87" t="s">
        <v>1228</v>
      </c>
      <c r="P2259" s="87" t="str">
        <f>VLOOKUP(CENSO[[#This Row],[DAP (cm)]],CD[],2,TRUE)</f>
        <v>TORA</v>
      </c>
      <c r="Q2259" s="87" t="str">
        <f>VLOOKUP(CENSO[[#This Row],[DAP (cm)]],DD[],2,TRUE)</f>
        <v>120├ 130</v>
      </c>
      <c r="R2259" s="87" t="str" cm="1">
        <f t="array" ref="R2259">INDEX(_xlfn.TEXTSPLIT(CENSO[[#This Row],[NOME CIENTIFICO]]," "),1)</f>
        <v>Piptadenia</v>
      </c>
      <c r="S2259" s="98" t="s">
        <v>1004</v>
      </c>
      <c r="T2259" s="87">
        <f>_xlfn.MINIFS(CENSO[DAP (cm)],CENSO[NOME CIENTIFICO],CENSO[[#This Row],[NOME CIENTIFICO]])</f>
        <v>39.788735772973837</v>
      </c>
      <c r="U22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59" s="87" t="str">
        <f>IF(CENSO[[#This Row],[DAP (cm)]]&lt;CENSO[[#This Row],[DMCE (cm)]],"DAP &lt; DMCE","DAP ≥ DMCE")</f>
        <v>DAP ≥ DMCE</v>
      </c>
      <c r="W2259" s="87" t="str">
        <f>IF(CENSO[[#This Row],[DAP (cm)]]&gt;200, "Superior", "Inferior")</f>
        <v>Inferior</v>
      </c>
      <c r="X2259" s="87" t="str">
        <f>VLOOKUP(CENSO[[#This Row],[NOME COMUM]],ESPECIES[],4,FALSE)</f>
        <v>Não</v>
      </c>
      <c r="Y2259" s="87" t="str">
        <f>IF(IFERROR(VLOOKUP(CENSO[[#This Row],[NOME COMUM]],COMERCIAIS[],2, FALSE), "Não") &lt;&gt; "Não", "Sim", "Não")</f>
        <v>Sim</v>
      </c>
      <c r="Z2259" s="133">
        <f>CENSO[[#This Row],[g (m²)]]/SUM(AEEF[AEEF-UT])</f>
        <v>2.20549153081824E-3</v>
      </c>
      <c r="AA2259" s="133">
        <f>CENSO[[#This Row],[v (m³)]]/SUM(AEEF[AEEF-UT])</f>
        <v>3.0876881431455359E-2</v>
      </c>
    </row>
    <row r="2260" spans="1:27" ht="14">
      <c r="A2260" s="86">
        <v>1</v>
      </c>
      <c r="B2260" s="86">
        <v>1</v>
      </c>
      <c r="C2260" s="63">
        <v>65</v>
      </c>
      <c r="D2260" s="63">
        <v>2259</v>
      </c>
      <c r="E2260" s="63" t="str">
        <f>VLOOKUP(CENSO[[#This Row],[NOME COMUM]],ESPECIES[],2,FALSE)</f>
        <v>Astronium lecointei Ducke</v>
      </c>
      <c r="F2260" s="64" t="s">
        <v>5</v>
      </c>
      <c r="G2260" s="64">
        <v>372</v>
      </c>
      <c r="H2260" s="97">
        <f>CENSO[[#This Row],[CAP (cm)]]/PI()</f>
        <v>118.41127766037013</v>
      </c>
      <c r="I2260" s="64">
        <v>25</v>
      </c>
      <c r="J2260" s="96">
        <f>(PI()*(CENSO[[#This Row],[DAP (cm)]]^2))/40000</f>
        <v>1.1012248822414421</v>
      </c>
      <c r="K2260" s="96">
        <f>CENSO[[#This Row],[g (m²)]]*CENSO[[#This Row],[H (m)]]*0.7</f>
        <v>19.271435439225236</v>
      </c>
      <c r="L2260" s="64">
        <v>1</v>
      </c>
      <c r="M2260" s="65">
        <v>366387.09999999899</v>
      </c>
      <c r="N2260" s="87">
        <v>9707449.6999999899</v>
      </c>
      <c r="O2260" s="87" t="s">
        <v>1228</v>
      </c>
      <c r="P2260" s="87" t="str">
        <f>VLOOKUP(CENSO[[#This Row],[DAP (cm)]],CD[],2,TRUE)</f>
        <v>TORA</v>
      </c>
      <c r="Q2260" s="87" t="str">
        <f>VLOOKUP(CENSO[[#This Row],[DAP (cm)]],DD[],2,TRUE)</f>
        <v>110├ 120</v>
      </c>
      <c r="R2260" s="87" t="str" cm="1">
        <f t="array" ref="R2260">INDEX(_xlfn.TEXTSPLIT(CENSO[[#This Row],[NOME CIENTIFICO]]," "),1)</f>
        <v>Astronium</v>
      </c>
      <c r="S2260" s="98" t="s">
        <v>1004</v>
      </c>
      <c r="T2260" s="87">
        <f>_xlfn.MINIFS(CENSO[DAP (cm)],CENSO[NOME CIENTIFICO],CENSO[[#This Row],[NOME CIENTIFICO]])</f>
        <v>40.107045659157627</v>
      </c>
      <c r="U22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260" s="87" t="str">
        <f>IF(CENSO[[#This Row],[DAP (cm)]]&lt;CENSO[[#This Row],[DMCE (cm)]],"DAP &lt; DMCE","DAP ≥ DMCE")</f>
        <v>DAP ≥ DMCE</v>
      </c>
      <c r="W2260" s="87" t="str">
        <f>IF(CENSO[[#This Row],[DAP (cm)]]&gt;200, "Superior", "Inferior")</f>
        <v>Inferior</v>
      </c>
      <c r="X2260" s="87" t="str">
        <f>VLOOKUP(CENSO[[#This Row],[NOME COMUM]],ESPECIES[],4,FALSE)</f>
        <v>Não</v>
      </c>
      <c r="Y2260" s="87" t="str">
        <f>IF(IFERROR(VLOOKUP(CENSO[[#This Row],[NOME COMUM]],COMERCIAIS[],2, FALSE), "Não") &lt;&gt; "Não", "Sim", "Não")</f>
        <v>Sim</v>
      </c>
      <c r="Z2260" s="133">
        <f>CENSO[[#This Row],[g (m²)]]/SUM(AEEF[AEEF-UT])</f>
        <v>1.9267489457384366E-3</v>
      </c>
      <c r="AA2260" s="133">
        <f>CENSO[[#This Row],[v (m³)]]/SUM(AEEF[AEEF-UT])</f>
        <v>3.3718106550422643E-2</v>
      </c>
    </row>
    <row r="2261" spans="1:27" ht="14">
      <c r="A2261" s="86">
        <v>1</v>
      </c>
      <c r="B2261" s="86">
        <v>1</v>
      </c>
      <c r="C2261" s="63">
        <v>65</v>
      </c>
      <c r="D2261" s="63">
        <v>2260</v>
      </c>
      <c r="E2261" s="63" t="str">
        <f>VLOOKUP(CENSO[[#This Row],[NOME COMUM]],ESPECIES[],2,FALSE)</f>
        <v>Brosimum parinarioides Ducke</v>
      </c>
      <c r="F2261" s="64" t="s">
        <v>54</v>
      </c>
      <c r="G2261" s="64">
        <v>240</v>
      </c>
      <c r="H2261" s="97">
        <f>CENSO[[#This Row],[CAP (cm)]]/PI()</f>
        <v>76.394372684109769</v>
      </c>
      <c r="I2261" s="64">
        <v>20</v>
      </c>
      <c r="J2261" s="96">
        <f>(PI()*(CENSO[[#This Row],[DAP (cm)]]^2))/40000</f>
        <v>0.45836623610465865</v>
      </c>
      <c r="K2261" s="96">
        <f>CENSO[[#This Row],[g (m²)]]*CENSO[[#This Row],[H (m)]]*0.7</f>
        <v>6.4171273054652209</v>
      </c>
      <c r="L2261" s="64">
        <v>2</v>
      </c>
      <c r="M2261" s="65">
        <v>366386.299999999</v>
      </c>
      <c r="N2261" s="87">
        <v>9707450.4000000004</v>
      </c>
      <c r="O2261" s="87" t="s">
        <v>1227</v>
      </c>
      <c r="P2261" s="87" t="str">
        <f>VLOOKUP(CENSO[[#This Row],[DAP (cm)]],CD[],2,TRUE)</f>
        <v>TORA</v>
      </c>
      <c r="Q2261" s="87" t="str">
        <f>VLOOKUP(CENSO[[#This Row],[DAP (cm)]],DD[],2,TRUE)</f>
        <v>70├ 80</v>
      </c>
      <c r="R2261" s="87" t="str" cm="1">
        <f t="array" ref="R2261">INDEX(_xlfn.TEXTSPLIT(CENSO[[#This Row],[NOME CIENTIFICO]]," "),1)</f>
        <v>Brosimum</v>
      </c>
      <c r="S2261" s="98" t="s">
        <v>1004</v>
      </c>
      <c r="T2261" s="87">
        <f>_xlfn.MINIFS(CENSO[DAP (cm)],CENSO[NOME CIENTIFICO],CENSO[[#This Row],[NOME CIENTIFICO]])</f>
        <v>41.38028520389279</v>
      </c>
      <c r="U22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261" s="87" t="str">
        <f>IF(CENSO[[#This Row],[DAP (cm)]]&lt;CENSO[[#This Row],[DMCE (cm)]],"DAP &lt; DMCE","DAP ≥ DMCE")</f>
        <v>DAP ≥ DMCE</v>
      </c>
      <c r="W2261" s="87" t="str">
        <f>IF(CENSO[[#This Row],[DAP (cm)]]&gt;200, "Superior", "Inferior")</f>
        <v>Inferior</v>
      </c>
      <c r="X2261" s="87" t="str">
        <f>VLOOKUP(CENSO[[#This Row],[NOME COMUM]],ESPECIES[],4,FALSE)</f>
        <v>Não</v>
      </c>
      <c r="Y2261" s="87" t="str">
        <f>IF(IFERROR(VLOOKUP(CENSO[[#This Row],[NOME COMUM]],COMERCIAIS[],2, FALSE), "Não") &lt;&gt; "Não", "Sim", "Não")</f>
        <v>Não</v>
      </c>
      <c r="Z2261" s="133">
        <f>CENSO[[#This Row],[g (m²)]]/SUM(AEEF[AEEF-UT])</f>
        <v>8.0197666836147232E-4</v>
      </c>
      <c r="AA2261" s="133">
        <f>CENSO[[#This Row],[v (m³)]]/SUM(AEEF[AEEF-UT])</f>
        <v>1.1227673357060612E-2</v>
      </c>
    </row>
    <row r="2262" spans="1:27" ht="14">
      <c r="A2262" s="86">
        <v>1</v>
      </c>
      <c r="B2262" s="86">
        <v>1</v>
      </c>
      <c r="C2262" s="63">
        <v>65</v>
      </c>
      <c r="D2262" s="63">
        <v>2261</v>
      </c>
      <c r="E2262" s="63" t="str">
        <f>VLOOKUP(CENSO[[#This Row],[NOME COMUM]],ESPECIES[],2,FALSE)</f>
        <v>Bertholletia excelsa Humb. &amp; Bonpl.</v>
      </c>
      <c r="F2262" s="64" t="s">
        <v>37</v>
      </c>
      <c r="G2262" s="64">
        <v>600</v>
      </c>
      <c r="H2262" s="97">
        <f>CENSO[[#This Row],[CAP (cm)]]/PI()</f>
        <v>190.9859317102744</v>
      </c>
      <c r="I2262" s="64">
        <v>23</v>
      </c>
      <c r="J2262" s="96">
        <f>(PI()*(CENSO[[#This Row],[DAP (cm)]]^2))/40000</f>
        <v>2.8647889756541156</v>
      </c>
      <c r="K2262" s="96">
        <f>CENSO[[#This Row],[g (m²)]]*CENSO[[#This Row],[H (m)]]*0.7</f>
        <v>46.123102508031259</v>
      </c>
      <c r="L2262" s="64">
        <v>1</v>
      </c>
      <c r="M2262" s="65">
        <v>366308.799999999</v>
      </c>
      <c r="N2262" s="87">
        <v>9707514</v>
      </c>
      <c r="O2262" s="87" t="s">
        <v>424</v>
      </c>
      <c r="P2262" s="87" t="str">
        <f>VLOOKUP(CENSO[[#This Row],[DAP (cm)]],CD[],2,TRUE)</f>
        <v>TORA</v>
      </c>
      <c r="Q2262" s="87" t="str">
        <f>VLOOKUP(CENSO[[#This Row],[DAP (cm)]],DD[],2,TRUE)</f>
        <v>190├ 200</v>
      </c>
      <c r="R2262" s="87" t="str" cm="1">
        <f t="array" ref="R2262">INDEX(_xlfn.TEXTSPLIT(CENSO[[#This Row],[NOME CIENTIFICO]]," "),1)</f>
        <v>Bertholletia</v>
      </c>
      <c r="S2262" s="98" t="s">
        <v>1004</v>
      </c>
      <c r="T2262" s="87">
        <f>_xlfn.MINIFS(CENSO[DAP (cm)],CENSO[NOME CIENTIFICO],CENSO[[#This Row],[NOME CIENTIFICO]])</f>
        <v>41.38028520389279</v>
      </c>
      <c r="U22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262" s="87" t="str">
        <f>IF(CENSO[[#This Row],[DAP (cm)]]&lt;CENSO[[#This Row],[DMCE (cm)]],"DAP &lt; DMCE","DAP ≥ DMCE")</f>
        <v>DAP ≥ DMCE</v>
      </c>
      <c r="W2262" s="87" t="str">
        <f>IF(CENSO[[#This Row],[DAP (cm)]]&gt;200, "Superior", "Inferior")</f>
        <v>Inferior</v>
      </c>
      <c r="X2262" s="87" t="str">
        <f>VLOOKUP(CENSO[[#This Row],[NOME COMUM]],ESPECIES[],4,FALSE)</f>
        <v>Protegida</v>
      </c>
      <c r="Y2262" s="87" t="str">
        <f>IF(IFERROR(VLOOKUP(CENSO[[#This Row],[NOME COMUM]],COMERCIAIS[],2, FALSE), "Não") &lt;&gt; "Não", "Sim", "Não")</f>
        <v>Não</v>
      </c>
      <c r="Z2262" s="133">
        <f>CENSO[[#This Row],[g (m²)]]/SUM(AEEF[AEEF-UT])</f>
        <v>5.0123541772592005E-3</v>
      </c>
      <c r="AA2262" s="133">
        <f>CENSO[[#This Row],[v (m³)]]/SUM(AEEF[AEEF-UT])</f>
        <v>8.069890225387312E-2</v>
      </c>
    </row>
    <row r="2263" spans="1:27" ht="14">
      <c r="A2263" s="86">
        <v>1</v>
      </c>
      <c r="B2263" s="86">
        <v>1</v>
      </c>
      <c r="C2263" s="63">
        <v>65</v>
      </c>
      <c r="D2263" s="63">
        <v>2262</v>
      </c>
      <c r="E2263" s="63" t="str">
        <f>VLOOKUP(CENSO[[#This Row],[NOME COMUM]],ESPECIES[],2,FALSE)</f>
        <v>Schefflera morototoni (Aubl.) Decne. &amp; Planch.</v>
      </c>
      <c r="F2263" s="64" t="s">
        <v>12</v>
      </c>
      <c r="G2263" s="64">
        <v>127</v>
      </c>
      <c r="H2263" s="97">
        <f>CENSO[[#This Row],[CAP (cm)]]/PI()</f>
        <v>40.425355545341418</v>
      </c>
      <c r="I2263" s="64">
        <v>18</v>
      </c>
      <c r="J2263" s="96">
        <f>(PI()*(CENSO[[#This Row],[DAP (cm)]]^2))/40000</f>
        <v>0.12835050385645899</v>
      </c>
      <c r="K2263" s="96">
        <f>CENSO[[#This Row],[g (m²)]]*CENSO[[#This Row],[H (m)]]*0.7</f>
        <v>1.6172163485913831</v>
      </c>
      <c r="L2263" s="64">
        <v>2</v>
      </c>
      <c r="M2263" s="65">
        <v>366163.7</v>
      </c>
      <c r="N2263" s="87">
        <v>9707652.5999999903</v>
      </c>
      <c r="O2263" s="98" t="s">
        <v>1225</v>
      </c>
      <c r="P2263" s="87" t="str">
        <f>VLOOKUP(CENSO[[#This Row],[DAP (cm)]],CD[],2,TRUE)</f>
        <v>TORETE</v>
      </c>
      <c r="Q2263" s="87" t="str">
        <f>VLOOKUP(CENSO[[#This Row],[DAP (cm)]],DD[],2,TRUE)</f>
        <v>40├ 50</v>
      </c>
      <c r="R2263" s="87" t="str" cm="1">
        <f t="array" ref="R2263">INDEX(_xlfn.TEXTSPLIT(CENSO[[#This Row],[NOME CIENTIFICO]]," "),1)</f>
        <v>Schefflera</v>
      </c>
      <c r="S2263" s="98" t="s">
        <v>1004</v>
      </c>
      <c r="T2263" s="87">
        <f>_xlfn.MINIFS(CENSO[DAP (cm)],CENSO[NOME CIENTIFICO],CENSO[[#This Row],[NOME CIENTIFICO]])</f>
        <v>40.425355545341418</v>
      </c>
      <c r="U22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2263" s="87" t="str">
        <f>IF(CENSO[[#This Row],[DAP (cm)]]&lt;CENSO[[#This Row],[DMCE (cm)]],"DAP &lt; DMCE","DAP ≥ DMCE")</f>
        <v>DAP &lt; DMCE</v>
      </c>
      <c r="W2263" s="87" t="str">
        <f>IF(CENSO[[#This Row],[DAP (cm)]]&gt;200, "Superior", "Inferior")</f>
        <v>Inferior</v>
      </c>
      <c r="X2263" s="87" t="str">
        <f>VLOOKUP(CENSO[[#This Row],[NOME COMUM]],ESPECIES[],4,FALSE)</f>
        <v>Não</v>
      </c>
      <c r="Y2263" s="87" t="str">
        <f>IF(IFERROR(VLOOKUP(CENSO[[#This Row],[NOME COMUM]],COMERCIAIS[],2, FALSE), "Não") &lt;&gt; "Não", "Sim", "Não")</f>
        <v>Não</v>
      </c>
      <c r="Z2263" s="133">
        <f>CENSO[[#This Row],[g (m²)]]/SUM(AEEF[AEEF-UT])</f>
        <v>2.2456739034726014E-4</v>
      </c>
      <c r="AA2263" s="133">
        <f>CENSO[[#This Row],[v (m³)]]/SUM(AEEF[AEEF-UT])</f>
        <v>2.8295491183754776E-3</v>
      </c>
    </row>
    <row r="2264" spans="1:27" ht="14">
      <c r="A2264" s="86">
        <v>1</v>
      </c>
      <c r="B2264" s="86">
        <v>1</v>
      </c>
      <c r="C2264" s="63">
        <v>65</v>
      </c>
      <c r="D2264" s="63">
        <v>2263</v>
      </c>
      <c r="E2264" s="63" t="str">
        <f>VLOOKUP(CENSO[[#This Row],[NOME COMUM]],ESPECIES[],2,FALSE)</f>
        <v>Parkia platycephala Benth.</v>
      </c>
      <c r="F2264" s="64" t="s">
        <v>74</v>
      </c>
      <c r="G2264" s="64">
        <v>140</v>
      </c>
      <c r="H2264" s="97">
        <f>CENSO[[#This Row],[CAP (cm)]]/PI()</f>
        <v>44.563384065730695</v>
      </c>
      <c r="I2264" s="64">
        <v>20</v>
      </c>
      <c r="J2264" s="96">
        <f>(PI()*(CENSO[[#This Row],[DAP (cm)]]^2))/40000</f>
        <v>0.15597184423005742</v>
      </c>
      <c r="K2264" s="96">
        <f>CENSO[[#This Row],[g (m²)]]*CENSO[[#This Row],[H (m)]]*0.7</f>
        <v>2.1836058192208037</v>
      </c>
      <c r="L2264" s="64">
        <v>1</v>
      </c>
      <c r="M2264" s="65">
        <v>366162.5</v>
      </c>
      <c r="N2264" s="87">
        <v>9707651</v>
      </c>
      <c r="O2264" s="98" t="s">
        <v>1225</v>
      </c>
      <c r="P2264" s="87" t="str">
        <f>VLOOKUP(CENSO[[#This Row],[DAP (cm)]],CD[],2,TRUE)</f>
        <v>TORETE</v>
      </c>
      <c r="Q2264" s="87" t="str">
        <f>VLOOKUP(CENSO[[#This Row],[DAP (cm)]],DD[],2,TRUE)</f>
        <v>40├ 50</v>
      </c>
      <c r="R2264" s="87" t="str" cm="1">
        <f t="array" ref="R2264">INDEX(_xlfn.TEXTSPLIT(CENSO[[#This Row],[NOME CIENTIFICO]]," "),1)</f>
        <v>Parkia</v>
      </c>
      <c r="S2264" s="98" t="s">
        <v>1004</v>
      </c>
      <c r="T2264" s="87">
        <f>_xlfn.MINIFS(CENSO[DAP (cm)],CENSO[NOME CIENTIFICO],CENSO[[#This Row],[NOME CIENTIFICO]])</f>
        <v>43.608454407179323</v>
      </c>
      <c r="U22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53.608454407179323</v>
      </c>
      <c r="V2264" s="87" t="str">
        <f>IF(CENSO[[#This Row],[DAP (cm)]]&lt;CENSO[[#This Row],[DMCE (cm)]],"DAP &lt; DMCE","DAP ≥ DMCE")</f>
        <v>DAP &lt; DMCE</v>
      </c>
      <c r="W2264" s="87" t="str">
        <f>IF(CENSO[[#This Row],[DAP (cm)]]&gt;200, "Superior", "Inferior")</f>
        <v>Inferior</v>
      </c>
      <c r="X2264" s="87" t="str">
        <f>VLOOKUP(CENSO[[#This Row],[NOME COMUM]],ESPECIES[],4,FALSE)</f>
        <v>Não</v>
      </c>
      <c r="Y2264" s="87" t="str">
        <f>IF(IFERROR(VLOOKUP(CENSO[[#This Row],[NOME COMUM]],COMERCIAIS[],2, FALSE), "Não") &lt;&gt; "Não", "Sim", "Não")</f>
        <v>Não</v>
      </c>
      <c r="Z2264" s="133">
        <f>CENSO[[#This Row],[g (m²)]]/SUM(AEEF[AEEF-UT])</f>
        <v>2.7289483853966759E-4</v>
      </c>
      <c r="AA2264" s="133">
        <f>CENSO[[#This Row],[v (m³)]]/SUM(AEEF[AEEF-UT])</f>
        <v>3.820527739555346E-3</v>
      </c>
    </row>
    <row r="2265" spans="1:27" ht="14">
      <c r="A2265" s="86">
        <v>1</v>
      </c>
      <c r="B2265" s="86">
        <v>1</v>
      </c>
      <c r="C2265" s="63">
        <v>65</v>
      </c>
      <c r="D2265" s="63">
        <v>2264</v>
      </c>
      <c r="E2265" s="63" t="str">
        <f>VLOOKUP(CENSO[[#This Row],[NOME COMUM]],ESPECIES[],2,FALSE)</f>
        <v>Inga paraensis Ducke</v>
      </c>
      <c r="F2265" s="64" t="s">
        <v>16</v>
      </c>
      <c r="G2265" s="64">
        <v>178</v>
      </c>
      <c r="H2265" s="97">
        <f>CENSO[[#This Row],[CAP (cm)]]/PI()</f>
        <v>56.659159740714742</v>
      </c>
      <c r="I2265" s="64">
        <v>17</v>
      </c>
      <c r="J2265" s="96">
        <f>(PI()*(CENSO[[#This Row],[DAP (cm)]]^2))/40000</f>
        <v>0.2521332608461806</v>
      </c>
      <c r="K2265" s="96">
        <f>CENSO[[#This Row],[g (m²)]]*CENSO[[#This Row],[H (m)]]*0.7</f>
        <v>3.0003858040695492</v>
      </c>
      <c r="L2265" s="64">
        <v>1</v>
      </c>
      <c r="M2265" s="65">
        <v>366117.59999999899</v>
      </c>
      <c r="N2265" s="87">
        <v>9707691</v>
      </c>
      <c r="O2265" s="87" t="s">
        <v>1227</v>
      </c>
      <c r="P2265" s="87" t="str">
        <f>VLOOKUP(CENSO[[#This Row],[DAP (cm)]],CD[],2,TRUE)</f>
        <v>TORA</v>
      </c>
      <c r="Q2265" s="87" t="str">
        <f>VLOOKUP(CENSO[[#This Row],[DAP (cm)]],DD[],2,TRUE)</f>
        <v>50├ 60</v>
      </c>
      <c r="R2265" s="87" t="str" cm="1">
        <f t="array" ref="R2265">INDEX(_xlfn.TEXTSPLIT(CENSO[[#This Row],[NOME CIENTIFICO]]," "),1)</f>
        <v>Inga</v>
      </c>
      <c r="S2265" s="98" t="s">
        <v>1004</v>
      </c>
      <c r="T2265" s="87">
        <f>_xlfn.MINIFS(CENSO[DAP (cm)],CENSO[NOME CIENTIFICO],CENSO[[#This Row],[NOME CIENTIFICO]])</f>
        <v>41.38028520389279</v>
      </c>
      <c r="U22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265" s="87" t="str">
        <f>IF(CENSO[[#This Row],[DAP (cm)]]&lt;CENSO[[#This Row],[DMCE (cm)]],"DAP &lt; DMCE","DAP ≥ DMCE")</f>
        <v>DAP ≥ DMCE</v>
      </c>
      <c r="W2265" s="87" t="str">
        <f>IF(CENSO[[#This Row],[DAP (cm)]]&gt;200, "Superior", "Inferior")</f>
        <v>Inferior</v>
      </c>
      <c r="X2265" s="87" t="str">
        <f>VLOOKUP(CENSO[[#This Row],[NOME COMUM]],ESPECIES[],4,FALSE)</f>
        <v>Não</v>
      </c>
      <c r="Y2265" s="87" t="str">
        <f>IF(IFERROR(VLOOKUP(CENSO[[#This Row],[NOME COMUM]],COMERCIAIS[],2, FALSE), "Não") &lt;&gt; "Não", "Sim", "Não")</f>
        <v>Não</v>
      </c>
      <c r="Z2265" s="133">
        <f>CENSO[[#This Row],[g (m²)]]/SUM(AEEF[AEEF-UT])</f>
        <v>4.4114286042300146E-4</v>
      </c>
      <c r="AA2265" s="133">
        <f>CENSO[[#This Row],[v (m³)]]/SUM(AEEF[AEEF-UT])</f>
        <v>5.2496000390337182E-3</v>
      </c>
    </row>
    <row r="2266" spans="1:27" ht="14">
      <c r="A2266" s="86">
        <v>1</v>
      </c>
      <c r="B2266" s="86">
        <v>1</v>
      </c>
      <c r="C2266" s="63">
        <v>65</v>
      </c>
      <c r="D2266" s="63">
        <v>2265</v>
      </c>
      <c r="E2266" s="63" t="str">
        <f>VLOOKUP(CENSO[[#This Row],[NOME COMUM]],ESPECIES[],2,FALSE)</f>
        <v>Inga paraensis Ducke</v>
      </c>
      <c r="F2266" s="64" t="s">
        <v>16</v>
      </c>
      <c r="G2266" s="64">
        <v>140</v>
      </c>
      <c r="H2266" s="97">
        <f>CENSO[[#This Row],[CAP (cm)]]/PI()</f>
        <v>44.563384065730695</v>
      </c>
      <c r="I2266" s="64">
        <v>16</v>
      </c>
      <c r="J2266" s="96">
        <f>(PI()*(CENSO[[#This Row],[DAP (cm)]]^2))/40000</f>
        <v>0.15597184423005742</v>
      </c>
      <c r="K2266" s="96">
        <f>CENSO[[#This Row],[g (m²)]]*CENSO[[#This Row],[H (m)]]*0.7</f>
        <v>1.7468846553766431</v>
      </c>
      <c r="L2266" s="64">
        <v>3</v>
      </c>
      <c r="M2266" s="65">
        <v>366105.7</v>
      </c>
      <c r="N2266" s="87">
        <v>9707700.0999999903</v>
      </c>
      <c r="O2266" s="98" t="s">
        <v>1225</v>
      </c>
      <c r="P2266" s="87" t="str">
        <f>VLOOKUP(CENSO[[#This Row],[DAP (cm)]],CD[],2,TRUE)</f>
        <v>TORETE</v>
      </c>
      <c r="Q2266" s="87" t="str">
        <f>VLOOKUP(CENSO[[#This Row],[DAP (cm)]],DD[],2,TRUE)</f>
        <v>40├ 50</v>
      </c>
      <c r="R2266" s="87" t="str" cm="1">
        <f t="array" ref="R2266">INDEX(_xlfn.TEXTSPLIT(CENSO[[#This Row],[NOME CIENTIFICO]]," "),1)</f>
        <v>Inga</v>
      </c>
      <c r="S2266" s="98" t="s">
        <v>1004</v>
      </c>
      <c r="T2266" s="87">
        <f>_xlfn.MINIFS(CENSO[DAP (cm)],CENSO[NOME CIENTIFICO],CENSO[[#This Row],[NOME CIENTIFICO]])</f>
        <v>41.38028520389279</v>
      </c>
      <c r="U22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266" s="87" t="str">
        <f>IF(CENSO[[#This Row],[DAP (cm)]]&lt;CENSO[[#This Row],[DMCE (cm)]],"DAP &lt; DMCE","DAP ≥ DMCE")</f>
        <v>DAP &lt; DMCE</v>
      </c>
      <c r="W2266" s="87" t="str">
        <f>IF(CENSO[[#This Row],[DAP (cm)]]&gt;200, "Superior", "Inferior")</f>
        <v>Inferior</v>
      </c>
      <c r="X2266" s="87" t="str">
        <f>VLOOKUP(CENSO[[#This Row],[NOME COMUM]],ESPECIES[],4,FALSE)</f>
        <v>Não</v>
      </c>
      <c r="Y2266" s="87" t="str">
        <f>IF(IFERROR(VLOOKUP(CENSO[[#This Row],[NOME COMUM]],COMERCIAIS[],2, FALSE), "Não") &lt;&gt; "Não", "Sim", "Não")</f>
        <v>Não</v>
      </c>
      <c r="Z2266" s="133">
        <f>CENSO[[#This Row],[g (m²)]]/SUM(AEEF[AEEF-UT])</f>
        <v>2.7289483853966759E-4</v>
      </c>
      <c r="AA2266" s="133">
        <f>CENSO[[#This Row],[v (m³)]]/SUM(AEEF[AEEF-UT])</f>
        <v>3.0564221916442769E-3</v>
      </c>
    </row>
    <row r="2267" spans="1:27" ht="14">
      <c r="A2267" s="86">
        <v>1</v>
      </c>
      <c r="B2267" s="86">
        <v>1</v>
      </c>
      <c r="C2267" s="63">
        <v>65</v>
      </c>
      <c r="D2267" s="63">
        <v>2266</v>
      </c>
      <c r="E2267" s="63" t="str">
        <f>VLOOKUP(CENSO[[#This Row],[NOME COMUM]],ESPECIES[],2,FALSE)</f>
        <v>Inga paraensis Ducke</v>
      </c>
      <c r="F2267" s="64" t="s">
        <v>16</v>
      </c>
      <c r="G2267" s="64">
        <v>191</v>
      </c>
      <c r="H2267" s="97">
        <f>CENSO[[#This Row],[CAP (cm)]]/PI()</f>
        <v>60.797188261104019</v>
      </c>
      <c r="I2267" s="64">
        <v>14</v>
      </c>
      <c r="J2267" s="96">
        <f>(PI()*(CENSO[[#This Row],[DAP (cm)]]^2))/40000</f>
        <v>0.29030657394677167</v>
      </c>
      <c r="K2267" s="96">
        <f>CENSO[[#This Row],[g (m²)]]*CENSO[[#This Row],[H (m)]]*0.7</f>
        <v>2.8450044246783621</v>
      </c>
      <c r="L2267" s="64">
        <v>2</v>
      </c>
      <c r="M2267" s="65">
        <v>366049.59999999899</v>
      </c>
      <c r="N2267" s="87">
        <v>9707750</v>
      </c>
      <c r="O2267" s="87" t="s">
        <v>1227</v>
      </c>
      <c r="P2267" s="87" t="str">
        <f>VLOOKUP(CENSO[[#This Row],[DAP (cm)]],CD[],2,TRUE)</f>
        <v>TORA</v>
      </c>
      <c r="Q2267" s="87" t="str">
        <f>VLOOKUP(CENSO[[#This Row],[DAP (cm)]],DD[],2,TRUE)</f>
        <v>60├ 70</v>
      </c>
      <c r="R2267" s="87" t="str" cm="1">
        <f t="array" ref="R2267">INDEX(_xlfn.TEXTSPLIT(CENSO[[#This Row],[NOME CIENTIFICO]]," "),1)</f>
        <v>Inga</v>
      </c>
      <c r="S2267" s="98" t="s">
        <v>1004</v>
      </c>
      <c r="T2267" s="87">
        <f>_xlfn.MINIFS(CENSO[DAP (cm)],CENSO[NOME CIENTIFICO],CENSO[[#This Row],[NOME CIENTIFICO]])</f>
        <v>41.38028520389279</v>
      </c>
      <c r="U22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267" s="87" t="str">
        <f>IF(CENSO[[#This Row],[DAP (cm)]]&lt;CENSO[[#This Row],[DMCE (cm)]],"DAP &lt; DMCE","DAP ≥ DMCE")</f>
        <v>DAP ≥ DMCE</v>
      </c>
      <c r="W2267" s="87" t="str">
        <f>IF(CENSO[[#This Row],[DAP (cm)]]&gt;200, "Superior", "Inferior")</f>
        <v>Inferior</v>
      </c>
      <c r="X2267" s="87" t="str">
        <f>VLOOKUP(CENSO[[#This Row],[NOME COMUM]],ESPECIES[],4,FALSE)</f>
        <v>Não</v>
      </c>
      <c r="Y2267" s="87" t="str">
        <f>IF(IFERROR(VLOOKUP(CENSO[[#This Row],[NOME COMUM]],COMERCIAIS[],2, FALSE), "Não") &lt;&gt; "Não", "Sim", "Não")</f>
        <v>Não</v>
      </c>
      <c r="Z2267" s="133">
        <f>CENSO[[#This Row],[g (m²)]]/SUM(AEEF[AEEF-UT])</f>
        <v>5.0793247983498034E-4</v>
      </c>
      <c r="AA2267" s="133">
        <f>CENSO[[#This Row],[v (m³)]]/SUM(AEEF[AEEF-UT])</f>
        <v>4.9777383023828061E-3</v>
      </c>
    </row>
    <row r="2268" spans="1:27" ht="14">
      <c r="A2268" s="86">
        <v>1</v>
      </c>
      <c r="B2268" s="86">
        <v>1</v>
      </c>
      <c r="C2268" s="63">
        <v>65</v>
      </c>
      <c r="D2268" s="63">
        <v>2267</v>
      </c>
      <c r="E2268" s="63" t="str">
        <f>VLOOKUP(CENSO[[#This Row],[NOME COMUM]],ESPECIES[],2,FALSE)</f>
        <v>Tachigali myrmecophila Ducke</v>
      </c>
      <c r="F2268" s="64" t="s">
        <v>14</v>
      </c>
      <c r="G2268" s="64">
        <v>193</v>
      </c>
      <c r="H2268" s="97">
        <f>CENSO[[#This Row],[CAP (cm)]]/PI()</f>
        <v>61.4338080334716</v>
      </c>
      <c r="I2268" s="64">
        <v>15</v>
      </c>
      <c r="J2268" s="96">
        <f>(PI()*(CENSO[[#This Row],[DAP (cm)]]^2))/40000</f>
        <v>0.29641812376150045</v>
      </c>
      <c r="K2268" s="96">
        <f>CENSO[[#This Row],[g (m²)]]*CENSO[[#This Row],[H (m)]]*0.7</f>
        <v>3.1123902994957544</v>
      </c>
      <c r="L2268" s="64">
        <v>1</v>
      </c>
      <c r="M2268" s="65">
        <v>365921.5</v>
      </c>
      <c r="N2268" s="87">
        <v>9707867.0999999903</v>
      </c>
      <c r="O2268" s="87" t="s">
        <v>1228</v>
      </c>
      <c r="P2268" s="87" t="str">
        <f>VLOOKUP(CENSO[[#This Row],[DAP (cm)]],CD[],2,TRUE)</f>
        <v>TORA</v>
      </c>
      <c r="Q2268" s="87" t="str">
        <f>VLOOKUP(CENSO[[#This Row],[DAP (cm)]],DD[],2,TRUE)</f>
        <v>60├ 70</v>
      </c>
      <c r="R2268" s="87" t="str" cm="1">
        <f t="array" ref="R2268">INDEX(_xlfn.TEXTSPLIT(CENSO[[#This Row],[NOME CIENTIFICO]]," "),1)</f>
        <v>Tachigali</v>
      </c>
      <c r="S2268" s="98" t="s">
        <v>1004</v>
      </c>
      <c r="T2268" s="87">
        <f>_xlfn.MINIFS(CENSO[DAP (cm)],CENSO[NOME CIENTIFICO],CENSO[[#This Row],[NOME CIENTIFICO]])</f>
        <v>39.152116000606256</v>
      </c>
      <c r="U22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68" s="87" t="str">
        <f>IF(CENSO[[#This Row],[DAP (cm)]]&lt;CENSO[[#This Row],[DMCE (cm)]],"DAP &lt; DMCE","DAP ≥ DMCE")</f>
        <v>DAP ≥ DMCE</v>
      </c>
      <c r="W2268" s="87" t="str">
        <f>IF(CENSO[[#This Row],[DAP (cm)]]&gt;200, "Superior", "Inferior")</f>
        <v>Inferior</v>
      </c>
      <c r="X2268" s="87" t="str">
        <f>VLOOKUP(CENSO[[#This Row],[NOME COMUM]],ESPECIES[],4,FALSE)</f>
        <v>Não</v>
      </c>
      <c r="Y2268" s="87" t="str">
        <f>IF(IFERROR(VLOOKUP(CENSO[[#This Row],[NOME COMUM]],COMERCIAIS[],2, FALSE), "Não") &lt;&gt; "Não", "Sim", "Não")</f>
        <v>Sim</v>
      </c>
      <c r="Z2268" s="133">
        <f>CENSO[[#This Row],[g (m²)]]/SUM(AEEF[AEEF-UT])</f>
        <v>5.1862550207979992E-4</v>
      </c>
      <c r="AA2268" s="133">
        <f>CENSO[[#This Row],[v (m³)]]/SUM(AEEF[AEEF-UT])</f>
        <v>5.4455677718378984E-3</v>
      </c>
    </row>
    <row r="2269" spans="1:27" ht="14">
      <c r="A2269" s="86">
        <v>1</v>
      </c>
      <c r="B2269" s="86">
        <v>1</v>
      </c>
      <c r="C2269" s="63">
        <v>65</v>
      </c>
      <c r="D2269" s="63">
        <v>2268</v>
      </c>
      <c r="E2269" s="63" t="str">
        <f>VLOOKUP(CENSO[[#This Row],[NOME COMUM]],ESPECIES[],2,FALSE)</f>
        <v>Tachigali myrmecophila Ducke</v>
      </c>
      <c r="F2269" s="64" t="s">
        <v>14</v>
      </c>
      <c r="G2269" s="64">
        <v>304</v>
      </c>
      <c r="H2269" s="97">
        <f>CENSO[[#This Row],[CAP (cm)]]/PI()</f>
        <v>96.766205399872362</v>
      </c>
      <c r="I2269" s="64">
        <v>18</v>
      </c>
      <c r="J2269" s="96">
        <f>(PI()*(CENSO[[#This Row],[DAP (cm)]]^2))/40000</f>
        <v>0.73542316103902994</v>
      </c>
      <c r="K2269" s="96">
        <f>CENSO[[#This Row],[g (m²)]]*CENSO[[#This Row],[H (m)]]*0.7</f>
        <v>9.2663318290917775</v>
      </c>
      <c r="L2269" s="64">
        <v>1</v>
      </c>
      <c r="M2269" s="65">
        <v>365924.4</v>
      </c>
      <c r="N2269" s="87">
        <v>9707872.5999999903</v>
      </c>
      <c r="O2269" s="87" t="s">
        <v>1228</v>
      </c>
      <c r="P2269" s="87" t="str">
        <f>VLOOKUP(CENSO[[#This Row],[DAP (cm)]],CD[],2,TRUE)</f>
        <v>TORA</v>
      </c>
      <c r="Q2269" s="87" t="str">
        <f>VLOOKUP(CENSO[[#This Row],[DAP (cm)]],DD[],2,TRUE)</f>
        <v>90├ 100</v>
      </c>
      <c r="R2269" s="87" t="str" cm="1">
        <f t="array" ref="R2269">INDEX(_xlfn.TEXTSPLIT(CENSO[[#This Row],[NOME CIENTIFICO]]," "),1)</f>
        <v>Tachigali</v>
      </c>
      <c r="S2269" s="98" t="s">
        <v>1004</v>
      </c>
      <c r="T2269" s="87">
        <f>_xlfn.MINIFS(CENSO[DAP (cm)],CENSO[NOME CIENTIFICO],CENSO[[#This Row],[NOME CIENTIFICO]])</f>
        <v>39.152116000606256</v>
      </c>
      <c r="U22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69" s="87" t="str">
        <f>IF(CENSO[[#This Row],[DAP (cm)]]&lt;CENSO[[#This Row],[DMCE (cm)]],"DAP &lt; DMCE","DAP ≥ DMCE")</f>
        <v>DAP ≥ DMCE</v>
      </c>
      <c r="W2269" s="87" t="str">
        <f>IF(CENSO[[#This Row],[DAP (cm)]]&gt;200, "Superior", "Inferior")</f>
        <v>Inferior</v>
      </c>
      <c r="X2269" s="87" t="str">
        <f>VLOOKUP(CENSO[[#This Row],[NOME COMUM]],ESPECIES[],4,FALSE)</f>
        <v>Não</v>
      </c>
      <c r="Y2269" s="87" t="str">
        <f>IF(IFERROR(VLOOKUP(CENSO[[#This Row],[NOME COMUM]],COMERCIAIS[],2, FALSE), "Não") &lt;&gt; "Não", "Sim", "Não")</f>
        <v>Sim</v>
      </c>
      <c r="Z2269" s="133">
        <f>CENSO[[#This Row],[g (m²)]]/SUM(AEEF[AEEF-UT])</f>
        <v>1.2867270101266286E-3</v>
      </c>
      <c r="AA2269" s="133">
        <f>CENSO[[#This Row],[v (m³)]]/SUM(AEEF[AEEF-UT])</f>
        <v>1.621276032759552E-2</v>
      </c>
    </row>
    <row r="2270" spans="1:27" ht="14">
      <c r="A2270" s="86">
        <v>1</v>
      </c>
      <c r="B2270" s="86">
        <v>1</v>
      </c>
      <c r="C2270" s="63">
        <v>65</v>
      </c>
      <c r="D2270" s="63">
        <v>2269</v>
      </c>
      <c r="E2270" s="63" t="str">
        <f>VLOOKUP(CENSO[[#This Row],[NOME COMUM]],ESPECIES[],2,FALSE)</f>
        <v>Piptadenia suaveolens Miq.</v>
      </c>
      <c r="F2270" s="64" t="s">
        <v>22</v>
      </c>
      <c r="G2270" s="64">
        <v>195</v>
      </c>
      <c r="H2270" s="97">
        <f>CENSO[[#This Row],[CAP (cm)]]/PI()</f>
        <v>62.070427805839181</v>
      </c>
      <c r="I2270" s="64">
        <v>15</v>
      </c>
      <c r="J2270" s="96">
        <f>(PI()*(CENSO[[#This Row],[DAP (cm)]]^2))/40000</f>
        <v>0.30259333555346601</v>
      </c>
      <c r="K2270" s="96">
        <f>CENSO[[#This Row],[g (m²)]]*CENSO[[#This Row],[H (m)]]*0.7</f>
        <v>3.177230023311393</v>
      </c>
      <c r="L2270" s="64">
        <v>1</v>
      </c>
      <c r="M2270" s="65">
        <v>365918.59999999899</v>
      </c>
      <c r="N2270" s="87">
        <v>9707906.0999999903</v>
      </c>
      <c r="O2270" s="87" t="s">
        <v>1228</v>
      </c>
      <c r="P2270" s="87" t="str">
        <f>VLOOKUP(CENSO[[#This Row],[DAP (cm)]],CD[],2,TRUE)</f>
        <v>TORA</v>
      </c>
      <c r="Q2270" s="87" t="str">
        <f>VLOOKUP(CENSO[[#This Row],[DAP (cm)]],DD[],2,TRUE)</f>
        <v>60├ 70</v>
      </c>
      <c r="R2270" s="87" t="str" cm="1">
        <f t="array" ref="R2270">INDEX(_xlfn.TEXTSPLIT(CENSO[[#This Row],[NOME CIENTIFICO]]," "),1)</f>
        <v>Piptadenia</v>
      </c>
      <c r="S2270" s="98" t="s">
        <v>1004</v>
      </c>
      <c r="T2270" s="87">
        <f>_xlfn.MINIFS(CENSO[DAP (cm)],CENSO[NOME CIENTIFICO],CENSO[[#This Row],[NOME CIENTIFICO]])</f>
        <v>39.788735772973837</v>
      </c>
      <c r="U22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70" s="87" t="str">
        <f>IF(CENSO[[#This Row],[DAP (cm)]]&lt;CENSO[[#This Row],[DMCE (cm)]],"DAP &lt; DMCE","DAP ≥ DMCE")</f>
        <v>DAP ≥ DMCE</v>
      </c>
      <c r="W2270" s="87" t="str">
        <f>IF(CENSO[[#This Row],[DAP (cm)]]&gt;200, "Superior", "Inferior")</f>
        <v>Inferior</v>
      </c>
      <c r="X2270" s="87" t="str">
        <f>VLOOKUP(CENSO[[#This Row],[NOME COMUM]],ESPECIES[],4,FALSE)</f>
        <v>Não</v>
      </c>
      <c r="Y2270" s="87" t="str">
        <f>IF(IFERROR(VLOOKUP(CENSO[[#This Row],[NOME COMUM]],COMERCIAIS[],2, FALSE), "Não") &lt;&gt; "Não", "Sim", "Não")</f>
        <v>Sim</v>
      </c>
      <c r="Z2270" s="133">
        <f>CENSO[[#This Row],[g (m²)]]/SUM(AEEF[AEEF-UT])</f>
        <v>5.2942990997300308E-4</v>
      </c>
      <c r="AA2270" s="133">
        <f>CENSO[[#This Row],[v (m³)]]/SUM(AEEF[AEEF-UT])</f>
        <v>5.5590140547165327E-3</v>
      </c>
    </row>
    <row r="2271" spans="1:27" ht="14">
      <c r="A2271" s="86">
        <v>1</v>
      </c>
      <c r="B2271" s="86">
        <v>1</v>
      </c>
      <c r="C2271" s="63">
        <v>65</v>
      </c>
      <c r="D2271" s="63">
        <v>2270</v>
      </c>
      <c r="E2271" s="63" t="str">
        <f>VLOOKUP(CENSO[[#This Row],[NOME COMUM]],ESPECIES[],2,FALSE)</f>
        <v>Qualea dichotoma (Mart.) Warm. ex Wille</v>
      </c>
      <c r="F2271" s="64" t="s">
        <v>55</v>
      </c>
      <c r="G2271" s="64">
        <v>200</v>
      </c>
      <c r="H2271" s="97">
        <f>CENSO[[#This Row],[CAP (cm)]]/PI()</f>
        <v>63.661977236758133</v>
      </c>
      <c r="I2271" s="64">
        <v>18</v>
      </c>
      <c r="J2271" s="96">
        <f>(PI()*(CENSO[[#This Row],[DAP (cm)]]^2))/40000</f>
        <v>0.31830988618379064</v>
      </c>
      <c r="K2271" s="96">
        <f>CENSO[[#This Row],[g (m²)]]*CENSO[[#This Row],[H (m)]]*0.7</f>
        <v>4.0107045659157619</v>
      </c>
      <c r="L2271" s="64">
        <v>1</v>
      </c>
      <c r="M2271" s="65">
        <v>365917</v>
      </c>
      <c r="N2271" s="87">
        <v>9707908.9000000004</v>
      </c>
      <c r="O2271" s="87" t="s">
        <v>1227</v>
      </c>
      <c r="P2271" s="87" t="str">
        <f>VLOOKUP(CENSO[[#This Row],[DAP (cm)]],CD[],2,TRUE)</f>
        <v>TORA</v>
      </c>
      <c r="Q2271" s="87" t="str">
        <f>VLOOKUP(CENSO[[#This Row],[DAP (cm)]],DD[],2,TRUE)</f>
        <v>60├ 70</v>
      </c>
      <c r="R2271" s="87" t="str" cm="1">
        <f t="array" ref="R2271">INDEX(_xlfn.TEXTSPLIT(CENSO[[#This Row],[NOME CIENTIFICO]]," "),1)</f>
        <v>Qualea</v>
      </c>
      <c r="S2271" s="98" t="s">
        <v>1004</v>
      </c>
      <c r="T2271" s="87">
        <f>_xlfn.MINIFS(CENSO[DAP (cm)],CENSO[NOME CIENTIFICO],CENSO[[#This Row],[NOME CIENTIFICO]])</f>
        <v>40.107045659157627</v>
      </c>
      <c r="U22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271" s="87" t="str">
        <f>IF(CENSO[[#This Row],[DAP (cm)]]&lt;CENSO[[#This Row],[DMCE (cm)]],"DAP &lt; DMCE","DAP ≥ DMCE")</f>
        <v>DAP ≥ DMCE</v>
      </c>
      <c r="W2271" s="87" t="str">
        <f>IF(CENSO[[#This Row],[DAP (cm)]]&gt;200, "Superior", "Inferior")</f>
        <v>Inferior</v>
      </c>
      <c r="X2271" s="87" t="str">
        <f>VLOOKUP(CENSO[[#This Row],[NOME COMUM]],ESPECIES[],4,FALSE)</f>
        <v>Não</v>
      </c>
      <c r="Y2271" s="87" t="str">
        <f>IF(IFERROR(VLOOKUP(CENSO[[#This Row],[NOME COMUM]],COMERCIAIS[],2, FALSE), "Não") &lt;&gt; "Não", "Sim", "Não")</f>
        <v>Não</v>
      </c>
      <c r="Z2271" s="133">
        <f>CENSO[[#This Row],[g (m²)]]/SUM(AEEF[AEEF-UT])</f>
        <v>5.5692824191768894E-4</v>
      </c>
      <c r="AA2271" s="133">
        <f>CENSO[[#This Row],[v (m³)]]/SUM(AEEF[AEEF-UT])</f>
        <v>7.0172958481628809E-3</v>
      </c>
    </row>
    <row r="2272" spans="1:27" ht="14">
      <c r="A2272" s="86">
        <v>1</v>
      </c>
      <c r="B2272" s="86">
        <v>1</v>
      </c>
      <c r="C2272" s="63">
        <v>65</v>
      </c>
      <c r="D2272" s="63">
        <v>2271</v>
      </c>
      <c r="E2272" s="63" t="str">
        <f>VLOOKUP(CENSO[[#This Row],[NOME COMUM]],ESPECIES[],2,FALSE)</f>
        <v>Lecythis pisonis Cambess.</v>
      </c>
      <c r="F2272" s="64" t="s">
        <v>9</v>
      </c>
      <c r="G2272" s="64">
        <v>203</v>
      </c>
      <c r="H2272" s="97">
        <f>CENSO[[#This Row],[CAP (cm)]]/PI()</f>
        <v>64.616906895309512</v>
      </c>
      <c r="I2272" s="64">
        <v>18</v>
      </c>
      <c r="J2272" s="96">
        <f>(PI()*(CENSO[[#This Row],[DAP (cm)]]^2))/40000</f>
        <v>0.32793080249369577</v>
      </c>
      <c r="K2272" s="96">
        <f>CENSO[[#This Row],[g (m²)]]*CENSO[[#This Row],[H (m)]]*0.7</f>
        <v>4.1319281114205664</v>
      </c>
      <c r="L2272" s="64">
        <v>1</v>
      </c>
      <c r="M2272" s="65">
        <v>365918.59999999899</v>
      </c>
      <c r="N2272" s="87">
        <v>9707906.0999999903</v>
      </c>
      <c r="O2272" s="87" t="s">
        <v>1228</v>
      </c>
      <c r="P2272" s="87" t="str">
        <f>VLOOKUP(CENSO[[#This Row],[DAP (cm)]],CD[],2,TRUE)</f>
        <v>TORA</v>
      </c>
      <c r="Q2272" s="87" t="str">
        <f>VLOOKUP(CENSO[[#This Row],[DAP (cm)]],DD[],2,TRUE)</f>
        <v>60├ 70</v>
      </c>
      <c r="R2272" s="87" t="str" cm="1">
        <f t="array" ref="R2272">INDEX(_xlfn.TEXTSPLIT(CENSO[[#This Row],[NOME CIENTIFICO]]," "),1)</f>
        <v>Lecythis</v>
      </c>
      <c r="S2272" s="98" t="s">
        <v>1004</v>
      </c>
      <c r="T2272" s="87">
        <f>_xlfn.MINIFS(CENSO[DAP (cm)],CENSO[NOME CIENTIFICO],CENSO[[#This Row],[NOME CIENTIFICO]])</f>
        <v>40.743665431525208</v>
      </c>
      <c r="U22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2272" s="87" t="str">
        <f>IF(CENSO[[#This Row],[DAP (cm)]]&lt;CENSO[[#This Row],[DMCE (cm)]],"DAP &lt; DMCE","DAP ≥ DMCE")</f>
        <v>DAP ≥ DMCE</v>
      </c>
      <c r="W2272" s="87" t="str">
        <f>IF(CENSO[[#This Row],[DAP (cm)]]&gt;200, "Superior", "Inferior")</f>
        <v>Inferior</v>
      </c>
      <c r="X2272" s="87" t="str">
        <f>VLOOKUP(CENSO[[#This Row],[NOME COMUM]],ESPECIES[],4,FALSE)</f>
        <v>Não</v>
      </c>
      <c r="Y2272" s="87" t="str">
        <f>IF(IFERROR(VLOOKUP(CENSO[[#This Row],[NOME COMUM]],COMERCIAIS[],2, FALSE), "Não") &lt;&gt; "Não", "Sim", "Não")</f>
        <v>Sim</v>
      </c>
      <c r="Z2272" s="133">
        <f>CENSO[[#This Row],[g (m²)]]/SUM(AEEF[AEEF-UT])</f>
        <v>5.7376139802965123E-4</v>
      </c>
      <c r="AA2272" s="133">
        <f>CENSO[[#This Row],[v (m³)]]/SUM(AEEF[AEEF-UT])</f>
        <v>7.2293936151736045E-3</v>
      </c>
    </row>
    <row r="2273" spans="1:27" ht="14">
      <c r="A2273" s="86">
        <v>1</v>
      </c>
      <c r="B2273" s="86">
        <v>1</v>
      </c>
      <c r="C2273" s="63">
        <v>65</v>
      </c>
      <c r="D2273" s="63">
        <v>2272</v>
      </c>
      <c r="E2273" s="63" t="str">
        <f>VLOOKUP(CENSO[[#This Row],[NOME COMUM]],ESPECIES[],2,FALSE)</f>
        <v>Hymenaea courbaril L.</v>
      </c>
      <c r="F2273" s="64" t="s">
        <v>3</v>
      </c>
      <c r="G2273" s="64">
        <v>250</v>
      </c>
      <c r="H2273" s="97">
        <f>CENSO[[#This Row],[CAP (cm)]]/PI()</f>
        <v>79.577471545947674</v>
      </c>
      <c r="I2273" s="64">
        <v>24</v>
      </c>
      <c r="J2273" s="96">
        <f>(PI()*(CENSO[[#This Row],[DAP (cm)]]^2))/40000</f>
        <v>0.49735919716217297</v>
      </c>
      <c r="K2273" s="96">
        <f>CENSO[[#This Row],[g (m²)]]*CENSO[[#This Row],[H (m)]]*0.7</f>
        <v>8.3556345123245066</v>
      </c>
      <c r="L2273" s="64">
        <v>1</v>
      </c>
      <c r="M2273" s="65">
        <v>365920.5</v>
      </c>
      <c r="N2273" s="87">
        <v>9707908.5</v>
      </c>
      <c r="O2273" s="87" t="s">
        <v>1228</v>
      </c>
      <c r="P2273" s="87" t="str">
        <f>VLOOKUP(CENSO[[#This Row],[DAP (cm)]],CD[],2,TRUE)</f>
        <v>TORA</v>
      </c>
      <c r="Q2273" s="87" t="str">
        <f>VLOOKUP(CENSO[[#This Row],[DAP (cm)]],DD[],2,TRUE)</f>
        <v>70├ 80</v>
      </c>
      <c r="R2273" s="87" t="str" cm="1">
        <f t="array" ref="R2273">INDEX(_xlfn.TEXTSPLIT(CENSO[[#This Row],[NOME CIENTIFICO]]," "),1)</f>
        <v>Hymenaea</v>
      </c>
      <c r="S2273" s="98" t="s">
        <v>1004</v>
      </c>
      <c r="T2273" s="87">
        <f>_xlfn.MINIFS(CENSO[DAP (cm)],CENSO[NOME CIENTIFICO],CENSO[[#This Row],[NOME CIENTIFICO]])</f>
        <v>41.38028520389279</v>
      </c>
      <c r="U22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273" s="87" t="str">
        <f>IF(CENSO[[#This Row],[DAP (cm)]]&lt;CENSO[[#This Row],[DMCE (cm)]],"DAP &lt; DMCE","DAP ≥ DMCE")</f>
        <v>DAP ≥ DMCE</v>
      </c>
      <c r="W2273" s="87" t="str">
        <f>IF(CENSO[[#This Row],[DAP (cm)]]&gt;200, "Superior", "Inferior")</f>
        <v>Inferior</v>
      </c>
      <c r="X2273" s="87" t="str">
        <f>VLOOKUP(CENSO[[#This Row],[NOME COMUM]],ESPECIES[],4,FALSE)</f>
        <v>Não</v>
      </c>
      <c r="Y2273" s="87" t="str">
        <f>IF(IFERROR(VLOOKUP(CENSO[[#This Row],[NOME COMUM]],COMERCIAIS[],2, FALSE), "Não") &lt;&gt; "Não", "Sim", "Não")</f>
        <v>Sim</v>
      </c>
      <c r="Z2273" s="133">
        <f>CENSO[[#This Row],[g (m²)]]/SUM(AEEF[AEEF-UT])</f>
        <v>8.7020037799638919E-4</v>
      </c>
      <c r="AA2273" s="133">
        <f>CENSO[[#This Row],[v (m³)]]/SUM(AEEF[AEEF-UT])</f>
        <v>1.4619366350339339E-2</v>
      </c>
    </row>
    <row r="2274" spans="1:27" ht="14">
      <c r="A2274" s="86">
        <v>1</v>
      </c>
      <c r="B2274" s="86">
        <v>1</v>
      </c>
      <c r="C2274" s="63">
        <v>65</v>
      </c>
      <c r="D2274" s="63">
        <v>2273</v>
      </c>
      <c r="E2274" s="63" t="str">
        <f>VLOOKUP(CENSO[[#This Row],[NOME COMUM]],ESPECIES[],2,FALSE)</f>
        <v>Parkia pendula (Willd.) Benth. ex Walp.</v>
      </c>
      <c r="F2274" s="64" t="s">
        <v>24</v>
      </c>
      <c r="G2274" s="64">
        <v>181</v>
      </c>
      <c r="H2274" s="97">
        <f>CENSO[[#This Row],[CAP (cm)]]/PI()</f>
        <v>57.614089399266113</v>
      </c>
      <c r="I2274" s="64">
        <v>18</v>
      </c>
      <c r="J2274" s="96">
        <f>(PI()*(CENSO[[#This Row],[DAP (cm)]]^2))/40000</f>
        <v>0.26070375453167915</v>
      </c>
      <c r="K2274" s="96">
        <f>CENSO[[#This Row],[g (m²)]]*CENSO[[#This Row],[H (m)]]*0.7</f>
        <v>3.2848673070991574</v>
      </c>
      <c r="L2274" s="64">
        <v>1</v>
      </c>
      <c r="M2274" s="65">
        <v>365923.4</v>
      </c>
      <c r="N2274" s="87">
        <v>9707914</v>
      </c>
      <c r="O2274" s="87" t="s">
        <v>1228</v>
      </c>
      <c r="P2274" s="87" t="str">
        <f>VLOOKUP(CENSO[[#This Row],[DAP (cm)]],CD[],2,TRUE)</f>
        <v>TORA</v>
      </c>
      <c r="Q2274" s="87" t="str">
        <f>VLOOKUP(CENSO[[#This Row],[DAP (cm)]],DD[],2,TRUE)</f>
        <v>50├ 60</v>
      </c>
      <c r="R2274" s="87" t="str" cm="1">
        <f t="array" ref="R2274">INDEX(_xlfn.TEXTSPLIT(CENSO[[#This Row],[NOME CIENTIFICO]]," "),1)</f>
        <v>Parkia</v>
      </c>
      <c r="S2274" s="98" t="s">
        <v>1004</v>
      </c>
      <c r="T2274" s="87">
        <f>_xlfn.MINIFS(CENSO[DAP (cm)],CENSO[NOME CIENTIFICO],CENSO[[#This Row],[NOME CIENTIFICO]])</f>
        <v>40.107045659157627</v>
      </c>
      <c r="U22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274" s="87" t="str">
        <f>IF(CENSO[[#This Row],[DAP (cm)]]&lt;CENSO[[#This Row],[DMCE (cm)]],"DAP &lt; DMCE","DAP ≥ DMCE")</f>
        <v>DAP ≥ DMCE</v>
      </c>
      <c r="W2274" s="87" t="str">
        <f>IF(CENSO[[#This Row],[DAP (cm)]]&gt;200, "Superior", "Inferior")</f>
        <v>Inferior</v>
      </c>
      <c r="X2274" s="87" t="str">
        <f>VLOOKUP(CENSO[[#This Row],[NOME COMUM]],ESPECIES[],4,FALSE)</f>
        <v>Não</v>
      </c>
      <c r="Y2274" s="87" t="str">
        <f>IF(IFERROR(VLOOKUP(CENSO[[#This Row],[NOME COMUM]],COMERCIAIS[],2, FALSE), "Não") &lt;&gt; "Não", "Sim", "Não")</f>
        <v>Sim</v>
      </c>
      <c r="Z2274" s="133">
        <f>CENSO[[#This Row],[g (m²)]]/SUM(AEEF[AEEF-UT])</f>
        <v>4.5613815333663525E-4</v>
      </c>
      <c r="AA2274" s="133">
        <f>CENSO[[#This Row],[v (m³)]]/SUM(AEEF[AEEF-UT])</f>
        <v>5.7473407320416045E-3</v>
      </c>
    </row>
    <row r="2275" spans="1:27" ht="14">
      <c r="A2275" s="86">
        <v>1</v>
      </c>
      <c r="B2275" s="86">
        <v>1</v>
      </c>
      <c r="C2275" s="63">
        <v>65</v>
      </c>
      <c r="D2275" s="63">
        <v>2274</v>
      </c>
      <c r="E2275" s="63" t="str">
        <f>VLOOKUP(CENSO[[#This Row],[NOME COMUM]],ESPECIES[],2,FALSE)</f>
        <v>Cedrelinga catenaeformis Ducke</v>
      </c>
      <c r="F2275" s="64" t="s">
        <v>71</v>
      </c>
      <c r="G2275" s="64">
        <v>286</v>
      </c>
      <c r="H2275" s="97">
        <f>CENSO[[#This Row],[CAP (cm)]]/PI()</f>
        <v>91.036627448564133</v>
      </c>
      <c r="I2275" s="64">
        <v>20</v>
      </c>
      <c r="J2275" s="96">
        <f>(PI()*(CENSO[[#This Row],[DAP (cm)]]^2))/40000</f>
        <v>0.65091188625723362</v>
      </c>
      <c r="K2275" s="96">
        <f>CENSO[[#This Row],[g (m²)]]*CENSO[[#This Row],[H (m)]]*0.7</f>
        <v>9.1127664076012707</v>
      </c>
      <c r="L2275" s="64">
        <v>1</v>
      </c>
      <c r="M2275" s="65">
        <v>365910.5</v>
      </c>
      <c r="N2275" s="87">
        <v>9707912</v>
      </c>
      <c r="O2275" s="87" t="s">
        <v>1228</v>
      </c>
      <c r="P2275" s="87" t="str">
        <f>VLOOKUP(CENSO[[#This Row],[DAP (cm)]],CD[],2,TRUE)</f>
        <v>TORA</v>
      </c>
      <c r="Q2275" s="87" t="str">
        <f>VLOOKUP(CENSO[[#This Row],[DAP (cm)]],DD[],2,TRUE)</f>
        <v>90├ 100</v>
      </c>
      <c r="R2275" s="87" t="str" cm="1">
        <f t="array" ref="R2275">INDEX(_xlfn.TEXTSPLIT(CENSO[[#This Row],[NOME CIENTIFICO]]," "),1)</f>
        <v>Cedrelinga</v>
      </c>
      <c r="S2275" s="98" t="s">
        <v>1004</v>
      </c>
      <c r="T2275" s="87">
        <f>_xlfn.MINIFS(CENSO[DAP (cm)],CENSO[NOME CIENTIFICO],CENSO[[#This Row],[NOME CIENTIFICO]])</f>
        <v>38.515496228238675</v>
      </c>
      <c r="U22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75" s="87" t="str">
        <f>IF(CENSO[[#This Row],[DAP (cm)]]&lt;CENSO[[#This Row],[DMCE (cm)]],"DAP &lt; DMCE","DAP ≥ DMCE")</f>
        <v>DAP ≥ DMCE</v>
      </c>
      <c r="W2275" s="87" t="str">
        <f>IF(CENSO[[#This Row],[DAP (cm)]]&gt;200, "Superior", "Inferior")</f>
        <v>Inferior</v>
      </c>
      <c r="X2275" s="87" t="str">
        <f>VLOOKUP(CENSO[[#This Row],[NOME COMUM]],ESPECIES[],4,FALSE)</f>
        <v>Não</v>
      </c>
      <c r="Y2275" s="87" t="str">
        <f>IF(IFERROR(VLOOKUP(CENSO[[#This Row],[NOME COMUM]],COMERCIAIS[],2, FALSE), "Não") &lt;&gt; "Não", "Sim", "Não")</f>
        <v>Sim</v>
      </c>
      <c r="Z2275" s="133">
        <f>CENSO[[#This Row],[g (m²)]]/SUM(AEEF[AEEF-UT])</f>
        <v>1.1388625618974824E-3</v>
      </c>
      <c r="AA2275" s="133">
        <f>CENSO[[#This Row],[v (m³)]]/SUM(AEEF[AEEF-UT])</f>
        <v>1.5944075866564753E-2</v>
      </c>
    </row>
    <row r="2276" spans="1:27" ht="14">
      <c r="A2276" s="86">
        <v>1</v>
      </c>
      <c r="B2276" s="86">
        <v>1</v>
      </c>
      <c r="C2276" s="63">
        <v>65</v>
      </c>
      <c r="D2276" s="63">
        <v>2275</v>
      </c>
      <c r="E2276" s="63" t="str">
        <f>VLOOKUP(CENSO[[#This Row],[NOME COMUM]],ESPECIES[],2,FALSE)</f>
        <v>Lecythis chartacea O.Berg</v>
      </c>
      <c r="F2276" s="64" t="s">
        <v>31</v>
      </c>
      <c r="G2276" s="64">
        <v>203</v>
      </c>
      <c r="H2276" s="97">
        <f>CENSO[[#This Row],[CAP (cm)]]/PI()</f>
        <v>64.616906895309512</v>
      </c>
      <c r="I2276" s="64">
        <v>21</v>
      </c>
      <c r="J2276" s="96">
        <f>(PI()*(CENSO[[#This Row],[DAP (cm)]]^2))/40000</f>
        <v>0.32793080249369577</v>
      </c>
      <c r="K2276" s="96">
        <f>CENSO[[#This Row],[g (m²)]]*CENSO[[#This Row],[H (m)]]*0.7</f>
        <v>4.8205827966573276</v>
      </c>
      <c r="L2276" s="64">
        <v>1</v>
      </c>
      <c r="M2276" s="65">
        <v>365897.7</v>
      </c>
      <c r="N2276" s="87">
        <v>9707916.6999999899</v>
      </c>
      <c r="O2276" s="87" t="s">
        <v>1228</v>
      </c>
      <c r="P2276" s="87" t="str">
        <f>VLOOKUP(CENSO[[#This Row],[DAP (cm)]],CD[],2,TRUE)</f>
        <v>TORA</v>
      </c>
      <c r="Q2276" s="87" t="str">
        <f>VLOOKUP(CENSO[[#This Row],[DAP (cm)]],DD[],2,TRUE)</f>
        <v>60├ 70</v>
      </c>
      <c r="R2276" s="87" t="str" cm="1">
        <f t="array" ref="R2276">INDEX(_xlfn.TEXTSPLIT(CENSO[[#This Row],[NOME CIENTIFICO]]," "),1)</f>
        <v>Lecythis</v>
      </c>
      <c r="S2276" s="98" t="s">
        <v>1004</v>
      </c>
      <c r="T2276" s="87">
        <f>_xlfn.MINIFS(CENSO[DAP (cm)],CENSO[NOME CIENTIFICO],CENSO[[#This Row],[NOME CIENTIFICO]])</f>
        <v>38.833806114422465</v>
      </c>
      <c r="U22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76" s="87" t="str">
        <f>IF(CENSO[[#This Row],[DAP (cm)]]&lt;CENSO[[#This Row],[DMCE (cm)]],"DAP &lt; DMCE","DAP ≥ DMCE")</f>
        <v>DAP ≥ DMCE</v>
      </c>
      <c r="W2276" s="87" t="str">
        <f>IF(CENSO[[#This Row],[DAP (cm)]]&gt;200, "Superior", "Inferior")</f>
        <v>Inferior</v>
      </c>
      <c r="X2276" s="87" t="str">
        <f>VLOOKUP(CENSO[[#This Row],[NOME COMUM]],ESPECIES[],4,FALSE)</f>
        <v>Não</v>
      </c>
      <c r="Y2276" s="87" t="str">
        <f>IF(IFERROR(VLOOKUP(CENSO[[#This Row],[NOME COMUM]],COMERCIAIS[],2, FALSE), "Não") &lt;&gt; "Não", "Sim", "Não")</f>
        <v>Sim</v>
      </c>
      <c r="Z2276" s="133">
        <f>CENSO[[#This Row],[g (m²)]]/SUM(AEEF[AEEF-UT])</f>
        <v>5.7376139802965123E-4</v>
      </c>
      <c r="AA2276" s="133">
        <f>CENSO[[#This Row],[v (m³)]]/SUM(AEEF[AEEF-UT])</f>
        <v>8.4342925510358727E-3</v>
      </c>
    </row>
    <row r="2277" spans="1:27" ht="14">
      <c r="A2277" s="86">
        <v>1</v>
      </c>
      <c r="B2277" s="86">
        <v>1</v>
      </c>
      <c r="C2277" s="63">
        <v>65</v>
      </c>
      <c r="D2277" s="63">
        <v>2276</v>
      </c>
      <c r="E2277" s="63" t="str">
        <f>VLOOKUP(CENSO[[#This Row],[NOME COMUM]],ESPECIES[],2,FALSE)</f>
        <v>Lecythis chartacea O.Berg</v>
      </c>
      <c r="F2277" s="64" t="s">
        <v>31</v>
      </c>
      <c r="G2277" s="64">
        <v>207</v>
      </c>
      <c r="H2277" s="97">
        <f>CENSO[[#This Row],[CAP (cm)]]/PI()</f>
        <v>65.890146440044674</v>
      </c>
      <c r="I2277" s="64">
        <v>22</v>
      </c>
      <c r="J2277" s="96">
        <f>(PI()*(CENSO[[#This Row],[DAP (cm)]]^2))/40000</f>
        <v>0.34098150782723119</v>
      </c>
      <c r="K2277" s="96">
        <f>CENSO[[#This Row],[g (m²)]]*CENSO[[#This Row],[H (m)]]*0.7</f>
        <v>5.2511152205393596</v>
      </c>
      <c r="L2277" s="64">
        <v>1</v>
      </c>
      <c r="M2277" s="65">
        <v>365877.4</v>
      </c>
      <c r="N2277" s="87">
        <v>9707942.6999999899</v>
      </c>
      <c r="O2277" s="87" t="s">
        <v>1228</v>
      </c>
      <c r="P2277" s="87" t="str">
        <f>VLOOKUP(CENSO[[#This Row],[DAP (cm)]],CD[],2,TRUE)</f>
        <v>TORA</v>
      </c>
      <c r="Q2277" s="87" t="str">
        <f>VLOOKUP(CENSO[[#This Row],[DAP (cm)]],DD[],2,TRUE)</f>
        <v>60├ 70</v>
      </c>
      <c r="R2277" s="87" t="str" cm="1">
        <f t="array" ref="R2277">INDEX(_xlfn.TEXTSPLIT(CENSO[[#This Row],[NOME CIENTIFICO]]," "),1)</f>
        <v>Lecythis</v>
      </c>
      <c r="S2277" s="98" t="s">
        <v>1004</v>
      </c>
      <c r="T2277" s="87">
        <f>_xlfn.MINIFS(CENSO[DAP (cm)],CENSO[NOME CIENTIFICO],CENSO[[#This Row],[NOME CIENTIFICO]])</f>
        <v>38.833806114422465</v>
      </c>
      <c r="U22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77" s="87" t="str">
        <f>IF(CENSO[[#This Row],[DAP (cm)]]&lt;CENSO[[#This Row],[DMCE (cm)]],"DAP &lt; DMCE","DAP ≥ DMCE")</f>
        <v>DAP ≥ DMCE</v>
      </c>
      <c r="W2277" s="87" t="str">
        <f>IF(CENSO[[#This Row],[DAP (cm)]]&gt;200, "Superior", "Inferior")</f>
        <v>Inferior</v>
      </c>
      <c r="X2277" s="87" t="str">
        <f>VLOOKUP(CENSO[[#This Row],[NOME COMUM]],ESPECIES[],4,FALSE)</f>
        <v>Não</v>
      </c>
      <c r="Y2277" s="87" t="str">
        <f>IF(IFERROR(VLOOKUP(CENSO[[#This Row],[NOME COMUM]],COMERCIAIS[],2, FALSE), "Não") &lt;&gt; "Não", "Sim", "Não")</f>
        <v>Sim</v>
      </c>
      <c r="Z2277" s="133">
        <f>CENSO[[#This Row],[g (m²)]]/SUM(AEEF[AEEF-UT])</f>
        <v>5.9659545594827642E-4</v>
      </c>
      <c r="AA2277" s="133">
        <f>CENSO[[#This Row],[v (m³)]]/SUM(AEEF[AEEF-UT])</f>
        <v>9.1875700216034559E-3</v>
      </c>
    </row>
    <row r="2278" spans="1:27" ht="14">
      <c r="A2278" s="86">
        <v>1</v>
      </c>
      <c r="B2278" s="86">
        <v>1</v>
      </c>
      <c r="C2278" s="63">
        <v>65</v>
      </c>
      <c r="D2278" s="63">
        <v>2277</v>
      </c>
      <c r="E2278" s="63" t="str">
        <f>VLOOKUP(CENSO[[#This Row],[NOME COMUM]],ESPECIES[],2,FALSE)</f>
        <v>Lecythis pisonis Cambess.</v>
      </c>
      <c r="F2278" s="64" t="s">
        <v>9</v>
      </c>
      <c r="G2278" s="64">
        <v>196</v>
      </c>
      <c r="H2278" s="97">
        <f>CENSO[[#This Row],[CAP (cm)]]/PI()</f>
        <v>62.388737692022971</v>
      </c>
      <c r="I2278" s="64">
        <v>20</v>
      </c>
      <c r="J2278" s="96">
        <f>(PI()*(CENSO[[#This Row],[DAP (cm)]]^2))/40000</f>
        <v>0.30570481469091254</v>
      </c>
      <c r="K2278" s="96">
        <f>CENSO[[#This Row],[g (m²)]]*CENSO[[#This Row],[H (m)]]*0.7</f>
        <v>4.2798674056727748</v>
      </c>
      <c r="L2278" s="64">
        <v>1</v>
      </c>
      <c r="M2278" s="65">
        <v>365861.5</v>
      </c>
      <c r="N2278" s="87">
        <v>9707944.9000000004</v>
      </c>
      <c r="O2278" s="87" t="s">
        <v>1228</v>
      </c>
      <c r="P2278" s="87" t="str">
        <f>VLOOKUP(CENSO[[#This Row],[DAP (cm)]],CD[],2,TRUE)</f>
        <v>TORA</v>
      </c>
      <c r="Q2278" s="87" t="str">
        <f>VLOOKUP(CENSO[[#This Row],[DAP (cm)]],DD[],2,TRUE)</f>
        <v>60├ 70</v>
      </c>
      <c r="R2278" s="87" t="str" cm="1">
        <f t="array" ref="R2278">INDEX(_xlfn.TEXTSPLIT(CENSO[[#This Row],[NOME CIENTIFICO]]," "),1)</f>
        <v>Lecythis</v>
      </c>
      <c r="S2278" s="98" t="s">
        <v>1004</v>
      </c>
      <c r="T2278" s="87">
        <f>_xlfn.MINIFS(CENSO[DAP (cm)],CENSO[NOME CIENTIFICO],CENSO[[#This Row],[NOME CIENTIFICO]])</f>
        <v>40.743665431525208</v>
      </c>
      <c r="U22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2278" s="87" t="str">
        <f>IF(CENSO[[#This Row],[DAP (cm)]]&lt;CENSO[[#This Row],[DMCE (cm)]],"DAP &lt; DMCE","DAP ≥ DMCE")</f>
        <v>DAP ≥ DMCE</v>
      </c>
      <c r="W2278" s="87" t="str">
        <f>IF(CENSO[[#This Row],[DAP (cm)]]&gt;200, "Superior", "Inferior")</f>
        <v>Inferior</v>
      </c>
      <c r="X2278" s="87" t="str">
        <f>VLOOKUP(CENSO[[#This Row],[NOME COMUM]],ESPECIES[],4,FALSE)</f>
        <v>Não</v>
      </c>
      <c r="Y2278" s="87" t="str">
        <f>IF(IFERROR(VLOOKUP(CENSO[[#This Row],[NOME COMUM]],COMERCIAIS[],2, FALSE), "Não") &lt;&gt; "Não", "Sim", "Não")</f>
        <v>Sim</v>
      </c>
      <c r="Z2278" s="133">
        <f>CENSO[[#This Row],[g (m²)]]/SUM(AEEF[AEEF-UT])</f>
        <v>5.3487388353774844E-4</v>
      </c>
      <c r="AA2278" s="133">
        <f>CENSO[[#This Row],[v (m³)]]/SUM(AEEF[AEEF-UT])</f>
        <v>7.4882343695284771E-3</v>
      </c>
    </row>
    <row r="2279" spans="1:27" ht="14">
      <c r="A2279" s="86">
        <v>1</v>
      </c>
      <c r="B2279" s="86">
        <v>1</v>
      </c>
      <c r="C2279" s="63">
        <v>65</v>
      </c>
      <c r="D2279" s="63">
        <v>2278</v>
      </c>
      <c r="E2279" s="63" t="str">
        <f>VLOOKUP(CENSO[[#This Row],[NOME COMUM]],ESPECIES[],2,FALSE)</f>
        <v>Piptadenia suaveolens Miq.</v>
      </c>
      <c r="F2279" s="64" t="s">
        <v>22</v>
      </c>
      <c r="G2279" s="64">
        <v>304</v>
      </c>
      <c r="H2279" s="97">
        <f>CENSO[[#This Row],[CAP (cm)]]/PI()</f>
        <v>96.766205399872362</v>
      </c>
      <c r="I2279" s="64">
        <v>16</v>
      </c>
      <c r="J2279" s="96">
        <f>(PI()*(CENSO[[#This Row],[DAP (cm)]]^2))/40000</f>
        <v>0.73542316103902994</v>
      </c>
      <c r="K2279" s="96">
        <f>CENSO[[#This Row],[g (m²)]]*CENSO[[#This Row],[H (m)]]*0.7</f>
        <v>8.2367394036371344</v>
      </c>
      <c r="L2279" s="64">
        <v>1</v>
      </c>
      <c r="M2279" s="65">
        <v>365856.59999999899</v>
      </c>
      <c r="N2279" s="87">
        <v>9707945.0999999903</v>
      </c>
      <c r="O2279" s="87" t="s">
        <v>1228</v>
      </c>
      <c r="P2279" s="87" t="str">
        <f>VLOOKUP(CENSO[[#This Row],[DAP (cm)]],CD[],2,TRUE)</f>
        <v>TORA</v>
      </c>
      <c r="Q2279" s="87" t="str">
        <f>VLOOKUP(CENSO[[#This Row],[DAP (cm)]],DD[],2,TRUE)</f>
        <v>90├ 100</v>
      </c>
      <c r="R2279" s="87" t="str" cm="1">
        <f t="array" ref="R2279">INDEX(_xlfn.TEXTSPLIT(CENSO[[#This Row],[NOME CIENTIFICO]]," "),1)</f>
        <v>Piptadenia</v>
      </c>
      <c r="S2279" s="98" t="s">
        <v>1004</v>
      </c>
      <c r="T2279" s="87">
        <f>_xlfn.MINIFS(CENSO[DAP (cm)],CENSO[NOME CIENTIFICO],CENSO[[#This Row],[NOME CIENTIFICO]])</f>
        <v>39.788735772973837</v>
      </c>
      <c r="U22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79" s="87" t="str">
        <f>IF(CENSO[[#This Row],[DAP (cm)]]&lt;CENSO[[#This Row],[DMCE (cm)]],"DAP &lt; DMCE","DAP ≥ DMCE")</f>
        <v>DAP ≥ DMCE</v>
      </c>
      <c r="W2279" s="87" t="str">
        <f>IF(CENSO[[#This Row],[DAP (cm)]]&gt;200, "Superior", "Inferior")</f>
        <v>Inferior</v>
      </c>
      <c r="X2279" s="87" t="str">
        <f>VLOOKUP(CENSO[[#This Row],[NOME COMUM]],ESPECIES[],4,FALSE)</f>
        <v>Não</v>
      </c>
      <c r="Y2279" s="87" t="str">
        <f>IF(IFERROR(VLOOKUP(CENSO[[#This Row],[NOME COMUM]],COMERCIAIS[],2, FALSE), "Não") &lt;&gt; "Não", "Sim", "Não")</f>
        <v>Sim</v>
      </c>
      <c r="Z2279" s="133">
        <f>CENSO[[#This Row],[g (m²)]]/SUM(AEEF[AEEF-UT])</f>
        <v>1.2867270101266286E-3</v>
      </c>
      <c r="AA2279" s="133">
        <f>CENSO[[#This Row],[v (m³)]]/SUM(AEEF[AEEF-UT])</f>
        <v>1.4411342513418239E-2</v>
      </c>
    </row>
    <row r="2280" spans="1:27" ht="14">
      <c r="A2280" s="86">
        <v>1</v>
      </c>
      <c r="B2280" s="86">
        <v>1</v>
      </c>
      <c r="C2280" s="63">
        <v>65</v>
      </c>
      <c r="D2280" s="63">
        <v>2279</v>
      </c>
      <c r="E2280" s="63" t="str">
        <f>VLOOKUP(CENSO[[#This Row],[NOME COMUM]],ESPECIES[],2,FALSE)</f>
        <v>Astronium lecointei Ducke</v>
      </c>
      <c r="F2280" s="64" t="s">
        <v>5</v>
      </c>
      <c r="G2280" s="64">
        <v>250</v>
      </c>
      <c r="H2280" s="97">
        <f>CENSO[[#This Row],[CAP (cm)]]/PI()</f>
        <v>79.577471545947674</v>
      </c>
      <c r="I2280" s="64">
        <v>24</v>
      </c>
      <c r="J2280" s="96">
        <f>(PI()*(CENSO[[#This Row],[DAP (cm)]]^2))/40000</f>
        <v>0.49735919716217297</v>
      </c>
      <c r="K2280" s="96">
        <f>CENSO[[#This Row],[g (m²)]]*CENSO[[#This Row],[H (m)]]*0.7</f>
        <v>8.3556345123245066</v>
      </c>
      <c r="L2280" s="64">
        <v>1</v>
      </c>
      <c r="M2280" s="65">
        <v>365855.59999999899</v>
      </c>
      <c r="N2280" s="87">
        <v>9707951.9000000004</v>
      </c>
      <c r="O2280" s="87" t="s">
        <v>1228</v>
      </c>
      <c r="P2280" s="87" t="str">
        <f>VLOOKUP(CENSO[[#This Row],[DAP (cm)]],CD[],2,TRUE)</f>
        <v>TORA</v>
      </c>
      <c r="Q2280" s="87" t="str">
        <f>VLOOKUP(CENSO[[#This Row],[DAP (cm)]],DD[],2,TRUE)</f>
        <v>70├ 80</v>
      </c>
      <c r="R2280" s="87" t="str" cm="1">
        <f t="array" ref="R2280">INDEX(_xlfn.TEXTSPLIT(CENSO[[#This Row],[NOME CIENTIFICO]]," "),1)</f>
        <v>Astronium</v>
      </c>
      <c r="S2280" s="98" t="s">
        <v>1004</v>
      </c>
      <c r="T2280" s="87">
        <f>_xlfn.MINIFS(CENSO[DAP (cm)],CENSO[NOME CIENTIFICO],CENSO[[#This Row],[NOME CIENTIFICO]])</f>
        <v>40.107045659157627</v>
      </c>
      <c r="U22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280" s="87" t="str">
        <f>IF(CENSO[[#This Row],[DAP (cm)]]&lt;CENSO[[#This Row],[DMCE (cm)]],"DAP &lt; DMCE","DAP ≥ DMCE")</f>
        <v>DAP ≥ DMCE</v>
      </c>
      <c r="W2280" s="87" t="str">
        <f>IF(CENSO[[#This Row],[DAP (cm)]]&gt;200, "Superior", "Inferior")</f>
        <v>Inferior</v>
      </c>
      <c r="X2280" s="87" t="str">
        <f>VLOOKUP(CENSO[[#This Row],[NOME COMUM]],ESPECIES[],4,FALSE)</f>
        <v>Não</v>
      </c>
      <c r="Y2280" s="87" t="str">
        <f>IF(IFERROR(VLOOKUP(CENSO[[#This Row],[NOME COMUM]],COMERCIAIS[],2, FALSE), "Não") &lt;&gt; "Não", "Sim", "Não")</f>
        <v>Sim</v>
      </c>
      <c r="Z2280" s="133">
        <f>CENSO[[#This Row],[g (m²)]]/SUM(AEEF[AEEF-UT])</f>
        <v>8.7020037799638919E-4</v>
      </c>
      <c r="AA2280" s="133">
        <f>CENSO[[#This Row],[v (m³)]]/SUM(AEEF[AEEF-UT])</f>
        <v>1.4619366350339339E-2</v>
      </c>
    </row>
    <row r="2281" spans="1:27" ht="14">
      <c r="A2281" s="86">
        <v>1</v>
      </c>
      <c r="B2281" s="86">
        <v>1</v>
      </c>
      <c r="C2281" s="63">
        <v>65</v>
      </c>
      <c r="D2281" s="63">
        <v>2280</v>
      </c>
      <c r="E2281" s="63" t="str">
        <f>VLOOKUP(CENSO[[#This Row],[NOME COMUM]],ESPECIES[],2,FALSE)</f>
        <v>Piptadenia suaveolens Miq.</v>
      </c>
      <c r="F2281" s="64" t="s">
        <v>22</v>
      </c>
      <c r="G2281" s="64">
        <v>314</v>
      </c>
      <c r="H2281" s="97">
        <f>CENSO[[#This Row],[CAP (cm)]]/PI()</f>
        <v>99.949304261710282</v>
      </c>
      <c r="I2281" s="64">
        <v>19</v>
      </c>
      <c r="J2281" s="96">
        <f>(PI()*(CENSO[[#This Row],[DAP (cm)]]^2))/40000</f>
        <v>0.78460203845442589</v>
      </c>
      <c r="K2281" s="96">
        <f>CENSO[[#This Row],[g (m²)]]*CENSO[[#This Row],[H (m)]]*0.7</f>
        <v>10.435207111443862</v>
      </c>
      <c r="L2281" s="64">
        <v>1</v>
      </c>
      <c r="M2281" s="65">
        <v>365839.9</v>
      </c>
      <c r="N2281" s="87">
        <v>9707942.6999999899</v>
      </c>
      <c r="O2281" s="87" t="s">
        <v>1228</v>
      </c>
      <c r="P2281" s="87" t="str">
        <f>VLOOKUP(CENSO[[#This Row],[DAP (cm)]],CD[],2,TRUE)</f>
        <v>TORA</v>
      </c>
      <c r="Q2281" s="87" t="str">
        <f>VLOOKUP(CENSO[[#This Row],[DAP (cm)]],DD[],2,TRUE)</f>
        <v>90├ 100</v>
      </c>
      <c r="R2281" s="87" t="str" cm="1">
        <f t="array" ref="R2281">INDEX(_xlfn.TEXTSPLIT(CENSO[[#This Row],[NOME CIENTIFICO]]," "),1)</f>
        <v>Piptadenia</v>
      </c>
      <c r="S2281" s="98" t="s">
        <v>1004</v>
      </c>
      <c r="T2281" s="87">
        <f>_xlfn.MINIFS(CENSO[DAP (cm)],CENSO[NOME CIENTIFICO],CENSO[[#This Row],[NOME CIENTIFICO]])</f>
        <v>39.788735772973837</v>
      </c>
      <c r="U22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81" s="87" t="str">
        <f>IF(CENSO[[#This Row],[DAP (cm)]]&lt;CENSO[[#This Row],[DMCE (cm)]],"DAP &lt; DMCE","DAP ≥ DMCE")</f>
        <v>DAP ≥ DMCE</v>
      </c>
      <c r="W2281" s="87" t="str">
        <f>IF(CENSO[[#This Row],[DAP (cm)]]&gt;200, "Superior", "Inferior")</f>
        <v>Inferior</v>
      </c>
      <c r="X2281" s="87" t="str">
        <f>VLOOKUP(CENSO[[#This Row],[NOME COMUM]],ESPECIES[],4,FALSE)</f>
        <v>Não</v>
      </c>
      <c r="Y2281" s="87" t="str">
        <f>IF(IFERROR(VLOOKUP(CENSO[[#This Row],[NOME COMUM]],COMERCIAIS[],2, FALSE), "Não") &lt;&gt; "Não", "Sim", "Não")</f>
        <v>Sim</v>
      </c>
      <c r="Z2281" s="133">
        <f>CENSO[[#This Row],[g (m²)]]/SUM(AEEF[AEEF-UT])</f>
        <v>1.3727724235029122E-3</v>
      </c>
      <c r="AA2281" s="133">
        <f>CENSO[[#This Row],[v (m³)]]/SUM(AEEF[AEEF-UT])</f>
        <v>1.8257873232588727E-2</v>
      </c>
    </row>
    <row r="2282" spans="1:27" ht="14">
      <c r="A2282" s="86">
        <v>1</v>
      </c>
      <c r="B2282" s="86">
        <v>1</v>
      </c>
      <c r="C2282" s="63">
        <v>66</v>
      </c>
      <c r="D2282" s="63">
        <v>2281</v>
      </c>
      <c r="E2282" s="63" t="str">
        <f>VLOOKUP(CENSO[[#This Row],[NOME COMUM]],ESPECIES[],2,FALSE)</f>
        <v>Inga paraensis Ducke</v>
      </c>
      <c r="F2282" s="64" t="s">
        <v>16</v>
      </c>
      <c r="G2282" s="64">
        <v>190</v>
      </c>
      <c r="H2282" s="97">
        <f>CENSO[[#This Row],[CAP (cm)]]/PI()</f>
        <v>60.478878374920228</v>
      </c>
      <c r="I2282" s="64">
        <v>12</v>
      </c>
      <c r="J2282" s="96">
        <f>(PI()*(CENSO[[#This Row],[DAP (cm)]]^2))/40000</f>
        <v>0.28727467228087106</v>
      </c>
      <c r="K2282" s="96">
        <f>CENSO[[#This Row],[g (m²)]]*CENSO[[#This Row],[H (m)]]*0.7</f>
        <v>2.4131072471593167</v>
      </c>
      <c r="L2282" s="64">
        <v>1</v>
      </c>
      <c r="M2282" s="65">
        <v>365845</v>
      </c>
      <c r="N2282" s="87">
        <v>9707870.8000000007</v>
      </c>
      <c r="O2282" s="87" t="s">
        <v>1227</v>
      </c>
      <c r="P2282" s="87" t="str">
        <f>VLOOKUP(CENSO[[#This Row],[DAP (cm)]],CD[],2,TRUE)</f>
        <v>TORA</v>
      </c>
      <c r="Q2282" s="87" t="str">
        <f>VLOOKUP(CENSO[[#This Row],[DAP (cm)]],DD[],2,TRUE)</f>
        <v>60├ 70</v>
      </c>
      <c r="R2282" s="87" t="str" cm="1">
        <f t="array" ref="R2282">INDEX(_xlfn.TEXTSPLIT(CENSO[[#This Row],[NOME CIENTIFICO]]," "),1)</f>
        <v>Inga</v>
      </c>
      <c r="S2282" s="98" t="s">
        <v>1004</v>
      </c>
      <c r="T2282" s="87">
        <f>_xlfn.MINIFS(CENSO[DAP (cm)],CENSO[NOME CIENTIFICO],CENSO[[#This Row],[NOME CIENTIFICO]])</f>
        <v>41.38028520389279</v>
      </c>
      <c r="U22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282" s="87" t="str">
        <f>IF(CENSO[[#This Row],[DAP (cm)]]&lt;CENSO[[#This Row],[DMCE (cm)]],"DAP &lt; DMCE","DAP ≥ DMCE")</f>
        <v>DAP ≥ DMCE</v>
      </c>
      <c r="W2282" s="87" t="str">
        <f>IF(CENSO[[#This Row],[DAP (cm)]]&gt;200, "Superior", "Inferior")</f>
        <v>Inferior</v>
      </c>
      <c r="X2282" s="87" t="str">
        <f>VLOOKUP(CENSO[[#This Row],[NOME COMUM]],ESPECIES[],4,FALSE)</f>
        <v>Não</v>
      </c>
      <c r="Y2282" s="87" t="str">
        <f>IF(IFERROR(VLOOKUP(CENSO[[#This Row],[NOME COMUM]],COMERCIAIS[],2, FALSE), "Não") &lt;&gt; "Não", "Sim", "Não")</f>
        <v>Não</v>
      </c>
      <c r="Z2282" s="133">
        <f>CENSO[[#This Row],[g (m²)]]/SUM(AEEF[AEEF-UT])</f>
        <v>5.0262773833071434E-4</v>
      </c>
      <c r="AA2282" s="133">
        <f>CENSO[[#This Row],[v (m³)]]/SUM(AEEF[AEEF-UT])</f>
        <v>4.222073001978E-3</v>
      </c>
    </row>
    <row r="2283" spans="1:27" ht="14">
      <c r="A2283" s="86">
        <v>1</v>
      </c>
      <c r="B2283" s="86">
        <v>1</v>
      </c>
      <c r="C2283" s="63">
        <v>66</v>
      </c>
      <c r="D2283" s="63">
        <v>2282</v>
      </c>
      <c r="E2283" s="63" t="str">
        <f>VLOOKUP(CENSO[[#This Row],[NOME COMUM]],ESPECIES[],2,FALSE)</f>
        <v>Inga paraensis Ducke</v>
      </c>
      <c r="F2283" s="64" t="s">
        <v>16</v>
      </c>
      <c r="G2283" s="64">
        <v>157</v>
      </c>
      <c r="H2283" s="97">
        <f>CENSO[[#This Row],[CAP (cm)]]/PI()</f>
        <v>49.974652130855141</v>
      </c>
      <c r="I2283" s="64">
        <v>12</v>
      </c>
      <c r="J2283" s="96">
        <f>(PI()*(CENSO[[#This Row],[DAP (cm)]]^2))/40000</f>
        <v>0.19615050961360647</v>
      </c>
      <c r="K2283" s="96">
        <f>CENSO[[#This Row],[g (m²)]]*CENSO[[#This Row],[H (m)]]*0.7</f>
        <v>1.6476642807542943</v>
      </c>
      <c r="L2283" s="64">
        <v>1</v>
      </c>
      <c r="M2283" s="65">
        <v>365848</v>
      </c>
      <c r="N2283" s="87">
        <v>9707868.0999999903</v>
      </c>
      <c r="O2283" s="98" t="s">
        <v>1225</v>
      </c>
      <c r="P2283" s="87" t="str">
        <f>VLOOKUP(CENSO[[#This Row],[DAP (cm)]],CD[],2,TRUE)</f>
        <v>TORETE</v>
      </c>
      <c r="Q2283" s="87" t="str">
        <f>VLOOKUP(CENSO[[#This Row],[DAP (cm)]],DD[],2,TRUE)</f>
        <v>40├ 50</v>
      </c>
      <c r="R2283" s="87" t="str" cm="1">
        <f t="array" ref="R2283">INDEX(_xlfn.TEXTSPLIT(CENSO[[#This Row],[NOME CIENTIFICO]]," "),1)</f>
        <v>Inga</v>
      </c>
      <c r="S2283" s="98" t="s">
        <v>1004</v>
      </c>
      <c r="T2283" s="87">
        <f>_xlfn.MINIFS(CENSO[DAP (cm)],CENSO[NOME CIENTIFICO],CENSO[[#This Row],[NOME CIENTIFICO]])</f>
        <v>41.38028520389279</v>
      </c>
      <c r="U22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283" s="87" t="str">
        <f>IF(CENSO[[#This Row],[DAP (cm)]]&lt;CENSO[[#This Row],[DMCE (cm)]],"DAP &lt; DMCE","DAP ≥ DMCE")</f>
        <v>DAP &lt; DMCE</v>
      </c>
      <c r="W2283" s="87" t="str">
        <f>IF(CENSO[[#This Row],[DAP (cm)]]&gt;200, "Superior", "Inferior")</f>
        <v>Inferior</v>
      </c>
      <c r="X2283" s="87" t="str">
        <f>VLOOKUP(CENSO[[#This Row],[NOME COMUM]],ESPECIES[],4,FALSE)</f>
        <v>Não</v>
      </c>
      <c r="Y2283" s="87" t="str">
        <f>IF(IFERROR(VLOOKUP(CENSO[[#This Row],[NOME COMUM]],COMERCIAIS[],2, FALSE), "Não") &lt;&gt; "Não", "Sim", "Não")</f>
        <v>Não</v>
      </c>
      <c r="Z2283" s="133">
        <f>CENSO[[#This Row],[g (m²)]]/SUM(AEEF[AEEF-UT])</f>
        <v>3.4319310587572804E-4</v>
      </c>
      <c r="AA2283" s="133">
        <f>CENSO[[#This Row],[v (m³)]]/SUM(AEEF[AEEF-UT])</f>
        <v>2.8828220893561151E-3</v>
      </c>
    </row>
    <row r="2284" spans="1:27" ht="14">
      <c r="A2284" s="86">
        <v>1</v>
      </c>
      <c r="B2284" s="86">
        <v>1</v>
      </c>
      <c r="C2284" s="63">
        <v>66</v>
      </c>
      <c r="D2284" s="63">
        <v>2283</v>
      </c>
      <c r="E2284" s="63" t="str">
        <f>VLOOKUP(CENSO[[#This Row],[NOME COMUM]],ESPECIES[],2,FALSE)</f>
        <v>Cordia umbraculifera DC.</v>
      </c>
      <c r="F2284" s="64" t="s">
        <v>92</v>
      </c>
      <c r="G2284" s="64">
        <v>182</v>
      </c>
      <c r="H2284" s="97">
        <f>CENSO[[#This Row],[CAP (cm)]]/PI()</f>
        <v>57.932399285449904</v>
      </c>
      <c r="I2284" s="64">
        <v>20</v>
      </c>
      <c r="J2284" s="96">
        <f>(PI()*(CENSO[[#This Row],[DAP (cm)]]^2))/40000</f>
        <v>0.26359241674879702</v>
      </c>
      <c r="K2284" s="96">
        <f>CENSO[[#This Row],[g (m²)]]*CENSO[[#This Row],[H (m)]]*0.7</f>
        <v>3.6902938344831582</v>
      </c>
      <c r="L2284" s="64">
        <v>2</v>
      </c>
      <c r="M2284" s="65">
        <v>365969</v>
      </c>
      <c r="N2284" s="87">
        <v>9707775</v>
      </c>
      <c r="O2284" s="87" t="s">
        <v>1227</v>
      </c>
      <c r="P2284" s="87" t="str">
        <f>VLOOKUP(CENSO[[#This Row],[DAP (cm)]],CD[],2,TRUE)</f>
        <v>TORA</v>
      </c>
      <c r="Q2284" s="87" t="str">
        <f>VLOOKUP(CENSO[[#This Row],[DAP (cm)]],DD[],2,TRUE)</f>
        <v>50├ 60</v>
      </c>
      <c r="R2284" s="87" t="str" cm="1">
        <f t="array" ref="R2284">INDEX(_xlfn.TEXTSPLIT(CENSO[[#This Row],[NOME CIENTIFICO]]," "),1)</f>
        <v>Cordia</v>
      </c>
      <c r="S2284" s="98" t="s">
        <v>1004</v>
      </c>
      <c r="T2284" s="87">
        <f>_xlfn.MINIFS(CENSO[DAP (cm)],CENSO[NOME CIENTIFICO],CENSO[[#This Row],[NOME CIENTIFICO]])</f>
        <v>42.335214862444161</v>
      </c>
      <c r="U22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2284" s="87" t="str">
        <f>IF(CENSO[[#This Row],[DAP (cm)]]&lt;CENSO[[#This Row],[DMCE (cm)]],"DAP &lt; DMCE","DAP ≥ DMCE")</f>
        <v>DAP ≥ DMCE</v>
      </c>
      <c r="W2284" s="87" t="str">
        <f>IF(CENSO[[#This Row],[DAP (cm)]]&gt;200, "Superior", "Inferior")</f>
        <v>Inferior</v>
      </c>
      <c r="X2284" s="87" t="str">
        <f>VLOOKUP(CENSO[[#This Row],[NOME COMUM]],ESPECIES[],4,FALSE)</f>
        <v>Não</v>
      </c>
      <c r="Y2284" s="87" t="str">
        <f>IF(IFERROR(VLOOKUP(CENSO[[#This Row],[NOME COMUM]],COMERCIAIS[],2, FALSE), "Não") &lt;&gt; "Não", "Sim", "Não")</f>
        <v>Não</v>
      </c>
      <c r="Z2284" s="133">
        <f>CENSO[[#This Row],[g (m²)]]/SUM(AEEF[AEEF-UT])</f>
        <v>4.6119227713203821E-4</v>
      </c>
      <c r="AA2284" s="133">
        <f>CENSO[[#This Row],[v (m³)]]/SUM(AEEF[AEEF-UT])</f>
        <v>6.4566918798485348E-3</v>
      </c>
    </row>
    <row r="2285" spans="1:27" ht="14">
      <c r="A2285" s="86">
        <v>1</v>
      </c>
      <c r="B2285" s="86">
        <v>1</v>
      </c>
      <c r="C2285" s="63">
        <v>66</v>
      </c>
      <c r="D2285" s="63">
        <v>2284</v>
      </c>
      <c r="E2285" s="63" t="str">
        <f>VLOOKUP(CENSO[[#This Row],[NOME COMUM]],ESPECIES[],2,FALSE)</f>
        <v>Cordia umbraculifera DC.</v>
      </c>
      <c r="F2285" s="64" t="s">
        <v>92</v>
      </c>
      <c r="G2285" s="64">
        <v>169</v>
      </c>
      <c r="H2285" s="97">
        <f>CENSO[[#This Row],[CAP (cm)]]/PI()</f>
        <v>53.794370765060627</v>
      </c>
      <c r="I2285" s="64">
        <v>16</v>
      </c>
      <c r="J2285" s="96">
        <f>(PI()*(CENSO[[#This Row],[DAP (cm)]]^2))/40000</f>
        <v>0.22728121648238117</v>
      </c>
      <c r="K2285" s="96">
        <f>CENSO[[#This Row],[g (m²)]]*CENSO[[#This Row],[H (m)]]*0.7</f>
        <v>2.545549624602669</v>
      </c>
      <c r="L2285" s="64">
        <v>1</v>
      </c>
      <c r="M2285" s="65">
        <v>366039.299999999</v>
      </c>
      <c r="N2285" s="87">
        <v>9707714.4000000004</v>
      </c>
      <c r="O2285" s="87" t="s">
        <v>1227</v>
      </c>
      <c r="P2285" s="87" t="str">
        <f>VLOOKUP(CENSO[[#This Row],[DAP (cm)]],CD[],2,TRUE)</f>
        <v>TORA</v>
      </c>
      <c r="Q2285" s="87" t="str">
        <f>VLOOKUP(CENSO[[#This Row],[DAP (cm)]],DD[],2,TRUE)</f>
        <v>50├ 60</v>
      </c>
      <c r="R2285" s="87" t="str" cm="1">
        <f t="array" ref="R2285">INDEX(_xlfn.TEXTSPLIT(CENSO[[#This Row],[NOME CIENTIFICO]]," "),1)</f>
        <v>Cordia</v>
      </c>
      <c r="S2285" s="98" t="s">
        <v>1004</v>
      </c>
      <c r="T2285" s="87">
        <f>_xlfn.MINIFS(CENSO[DAP (cm)],CENSO[NOME CIENTIFICO],CENSO[[#This Row],[NOME CIENTIFICO]])</f>
        <v>42.335214862444161</v>
      </c>
      <c r="U22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2285" s="87" t="str">
        <f>IF(CENSO[[#This Row],[DAP (cm)]]&lt;CENSO[[#This Row],[DMCE (cm)]],"DAP &lt; DMCE","DAP ≥ DMCE")</f>
        <v>DAP ≥ DMCE</v>
      </c>
      <c r="W2285" s="87" t="str">
        <f>IF(CENSO[[#This Row],[DAP (cm)]]&gt;200, "Superior", "Inferior")</f>
        <v>Inferior</v>
      </c>
      <c r="X2285" s="87" t="str">
        <f>VLOOKUP(CENSO[[#This Row],[NOME COMUM]],ESPECIES[],4,FALSE)</f>
        <v>Não</v>
      </c>
      <c r="Y2285" s="87" t="str">
        <f>IF(IFERROR(VLOOKUP(CENSO[[#This Row],[NOME COMUM]],COMERCIAIS[],2, FALSE), "Não") &lt;&gt; "Não", "Sim", "Não")</f>
        <v>Não</v>
      </c>
      <c r="Z2285" s="133">
        <f>CENSO[[#This Row],[g (m²)]]/SUM(AEEF[AEEF-UT])</f>
        <v>3.9766068793527795E-4</v>
      </c>
      <c r="AA2285" s="133">
        <f>CENSO[[#This Row],[v (m³)]]/SUM(AEEF[AEEF-UT])</f>
        <v>4.4537997048751127E-3</v>
      </c>
    </row>
    <row r="2286" spans="1:27" ht="14">
      <c r="A2286" s="86">
        <v>1</v>
      </c>
      <c r="B2286" s="86">
        <v>1</v>
      </c>
      <c r="C2286" s="63">
        <v>66</v>
      </c>
      <c r="D2286" s="63">
        <v>2285</v>
      </c>
      <c r="E2286" s="63" t="str">
        <f>VLOOKUP(CENSO[[#This Row],[NOME COMUM]],ESPECIES[],2,FALSE)</f>
        <v>Inga paraensis Ducke</v>
      </c>
      <c r="F2286" s="64" t="s">
        <v>16</v>
      </c>
      <c r="G2286" s="64">
        <v>175</v>
      </c>
      <c r="H2286" s="97">
        <f>CENSO[[#This Row],[CAP (cm)]]/PI()</f>
        <v>55.70423008216337</v>
      </c>
      <c r="I2286" s="64">
        <v>12</v>
      </c>
      <c r="J2286" s="96">
        <f>(PI()*(CENSO[[#This Row],[DAP (cm)]]^2))/40000</f>
        <v>0.24370600660946476</v>
      </c>
      <c r="K2286" s="96">
        <f>CENSO[[#This Row],[g (m²)]]*CENSO[[#This Row],[H (m)]]*0.7</f>
        <v>2.047130455519504</v>
      </c>
      <c r="L2286" s="64">
        <v>1</v>
      </c>
      <c r="M2286" s="65">
        <v>365945.299999999</v>
      </c>
      <c r="N2286" s="87">
        <v>9707814.5</v>
      </c>
      <c r="O2286" s="87" t="s">
        <v>1227</v>
      </c>
      <c r="P2286" s="87" t="str">
        <f>VLOOKUP(CENSO[[#This Row],[DAP (cm)]],CD[],2,TRUE)</f>
        <v>TORA</v>
      </c>
      <c r="Q2286" s="87" t="str">
        <f>VLOOKUP(CENSO[[#This Row],[DAP (cm)]],DD[],2,TRUE)</f>
        <v>50├ 60</v>
      </c>
      <c r="R2286" s="87" t="str" cm="1">
        <f t="array" ref="R2286">INDEX(_xlfn.TEXTSPLIT(CENSO[[#This Row],[NOME CIENTIFICO]]," "),1)</f>
        <v>Inga</v>
      </c>
      <c r="S2286" s="98" t="s">
        <v>1004</v>
      </c>
      <c r="T2286" s="87">
        <f>_xlfn.MINIFS(CENSO[DAP (cm)],CENSO[NOME CIENTIFICO],CENSO[[#This Row],[NOME CIENTIFICO]])</f>
        <v>41.38028520389279</v>
      </c>
      <c r="U22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286" s="87" t="str">
        <f>IF(CENSO[[#This Row],[DAP (cm)]]&lt;CENSO[[#This Row],[DMCE (cm)]],"DAP &lt; DMCE","DAP ≥ DMCE")</f>
        <v>DAP ≥ DMCE</v>
      </c>
      <c r="W2286" s="87" t="str">
        <f>IF(CENSO[[#This Row],[DAP (cm)]]&gt;200, "Superior", "Inferior")</f>
        <v>Inferior</v>
      </c>
      <c r="X2286" s="87" t="str">
        <f>VLOOKUP(CENSO[[#This Row],[NOME COMUM]],ESPECIES[],4,FALSE)</f>
        <v>Não</v>
      </c>
      <c r="Y2286" s="87" t="str">
        <f>IF(IFERROR(VLOOKUP(CENSO[[#This Row],[NOME COMUM]],COMERCIAIS[],2, FALSE), "Não") &lt;&gt; "Não", "Sim", "Não")</f>
        <v>Não</v>
      </c>
      <c r="Z2286" s="133">
        <f>CENSO[[#This Row],[g (m²)]]/SUM(AEEF[AEEF-UT])</f>
        <v>4.2639818521823071E-4</v>
      </c>
      <c r="AA2286" s="133">
        <f>CENSO[[#This Row],[v (m³)]]/SUM(AEEF[AEEF-UT])</f>
        <v>3.5817447558331378E-3</v>
      </c>
    </row>
    <row r="2287" spans="1:27" ht="14">
      <c r="A2287" s="86">
        <v>1</v>
      </c>
      <c r="B2287" s="86">
        <v>1</v>
      </c>
      <c r="C2287" s="63">
        <v>66</v>
      </c>
      <c r="D2287" s="63">
        <v>2286</v>
      </c>
      <c r="E2287" s="63" t="str">
        <f>VLOOKUP(CENSO[[#This Row],[NOME COMUM]],ESPECIES[],2,FALSE)</f>
        <v>Schefflera morototoni (Aubl.) Decne. &amp; Planch.</v>
      </c>
      <c r="F2287" s="64" t="s">
        <v>12</v>
      </c>
      <c r="G2287" s="64">
        <v>160</v>
      </c>
      <c r="H2287" s="97">
        <f>CENSO[[#This Row],[CAP (cm)]]/PI()</f>
        <v>50.929581789406512</v>
      </c>
      <c r="I2287" s="64">
        <v>18</v>
      </c>
      <c r="J2287" s="96">
        <f>(PI()*(CENSO[[#This Row],[DAP (cm)]]^2))/40000</f>
        <v>0.20371832715762608</v>
      </c>
      <c r="K2287" s="96">
        <f>CENSO[[#This Row],[g (m²)]]*CENSO[[#This Row],[H (m)]]*0.7</f>
        <v>2.5668509221860885</v>
      </c>
      <c r="L2287" s="64">
        <v>1</v>
      </c>
      <c r="M2287" s="65">
        <v>366096</v>
      </c>
      <c r="N2287" s="87">
        <v>9707660.1999999899</v>
      </c>
      <c r="O2287" s="87" t="s">
        <v>1227</v>
      </c>
      <c r="P2287" s="87" t="str">
        <f>VLOOKUP(CENSO[[#This Row],[DAP (cm)]],CD[],2,TRUE)</f>
        <v>TORA</v>
      </c>
      <c r="Q2287" s="87" t="str">
        <f>VLOOKUP(CENSO[[#This Row],[DAP (cm)]],DD[],2,TRUE)</f>
        <v>50├ 60</v>
      </c>
      <c r="R2287" s="87" t="str" cm="1">
        <f t="array" ref="R2287">INDEX(_xlfn.TEXTSPLIT(CENSO[[#This Row],[NOME CIENTIFICO]]," "),1)</f>
        <v>Schefflera</v>
      </c>
      <c r="S2287" s="98" t="s">
        <v>1004</v>
      </c>
      <c r="T2287" s="87">
        <f>_xlfn.MINIFS(CENSO[DAP (cm)],CENSO[NOME CIENTIFICO],CENSO[[#This Row],[NOME CIENTIFICO]])</f>
        <v>40.425355545341418</v>
      </c>
      <c r="U22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2287" s="87" t="str">
        <f>IF(CENSO[[#This Row],[DAP (cm)]]&lt;CENSO[[#This Row],[DMCE (cm)]],"DAP &lt; DMCE","DAP ≥ DMCE")</f>
        <v>DAP ≥ DMCE</v>
      </c>
      <c r="W2287" s="87" t="str">
        <f>IF(CENSO[[#This Row],[DAP (cm)]]&gt;200, "Superior", "Inferior")</f>
        <v>Inferior</v>
      </c>
      <c r="X2287" s="87" t="str">
        <f>VLOOKUP(CENSO[[#This Row],[NOME COMUM]],ESPECIES[],4,FALSE)</f>
        <v>Não</v>
      </c>
      <c r="Y2287" s="87" t="str">
        <f>IF(IFERROR(VLOOKUP(CENSO[[#This Row],[NOME COMUM]],COMERCIAIS[],2, FALSE), "Não") &lt;&gt; "Não", "Sim", "Não")</f>
        <v>Não</v>
      </c>
      <c r="Z2287" s="133">
        <f>CENSO[[#This Row],[g (m²)]]/SUM(AEEF[AEEF-UT])</f>
        <v>3.5643407482732108E-4</v>
      </c>
      <c r="AA2287" s="133">
        <f>CENSO[[#This Row],[v (m³)]]/SUM(AEEF[AEEF-UT])</f>
        <v>4.491069342824245E-3</v>
      </c>
    </row>
    <row r="2288" spans="1:27" ht="14">
      <c r="A2288" s="86">
        <v>1</v>
      </c>
      <c r="B2288" s="86">
        <v>1</v>
      </c>
      <c r="C2288" s="63">
        <v>66</v>
      </c>
      <c r="D2288" s="63">
        <v>2287</v>
      </c>
      <c r="E2288" s="63" t="str">
        <f>VLOOKUP(CENSO[[#This Row],[NOME COMUM]],ESPECIES[],2,FALSE)</f>
        <v>Couepia bracteosa Benth.</v>
      </c>
      <c r="F2288" s="64" t="s">
        <v>89</v>
      </c>
      <c r="G2288" s="64">
        <v>210</v>
      </c>
      <c r="H2288" s="97">
        <f>CENSO[[#This Row],[CAP (cm)]]/PI()</f>
        <v>66.845076098596039</v>
      </c>
      <c r="I2288" s="64">
        <v>12</v>
      </c>
      <c r="J2288" s="96">
        <f>(PI()*(CENSO[[#This Row],[DAP (cm)]]^2))/40000</f>
        <v>0.35093664951762915</v>
      </c>
      <c r="K2288" s="96">
        <f>CENSO[[#This Row],[g (m²)]]*CENSO[[#This Row],[H (m)]]*0.7</f>
        <v>2.9478678559480849</v>
      </c>
      <c r="L2288" s="64">
        <v>2</v>
      </c>
      <c r="M2288" s="65">
        <v>366197.2</v>
      </c>
      <c r="N2288" s="87">
        <v>9707578.1999999899</v>
      </c>
      <c r="O2288" s="87" t="s">
        <v>1227</v>
      </c>
      <c r="P2288" s="87" t="str">
        <f>VLOOKUP(CENSO[[#This Row],[DAP (cm)]],CD[],2,TRUE)</f>
        <v>TORA</v>
      </c>
      <c r="Q2288" s="87" t="str">
        <f>VLOOKUP(CENSO[[#This Row],[DAP (cm)]],DD[],2,TRUE)</f>
        <v>60├ 70</v>
      </c>
      <c r="R2288" s="87" t="str" cm="1">
        <f t="array" ref="R2288">INDEX(_xlfn.TEXTSPLIT(CENSO[[#This Row],[NOME CIENTIFICO]]," "),1)</f>
        <v>Couepia</v>
      </c>
      <c r="S2288" s="98" t="s">
        <v>1004</v>
      </c>
      <c r="T2288" s="87">
        <f>_xlfn.MINIFS(CENSO[DAP (cm)],CENSO[NOME CIENTIFICO],CENSO[[#This Row],[NOME CIENTIFICO]])</f>
        <v>56.340849854530951</v>
      </c>
      <c r="U22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66.340849854530944</v>
      </c>
      <c r="V2288" s="87" t="str">
        <f>IF(CENSO[[#This Row],[DAP (cm)]]&lt;CENSO[[#This Row],[DMCE (cm)]],"DAP &lt; DMCE","DAP ≥ DMCE")</f>
        <v>DAP ≥ DMCE</v>
      </c>
      <c r="W2288" s="87" t="str">
        <f>IF(CENSO[[#This Row],[DAP (cm)]]&gt;200, "Superior", "Inferior")</f>
        <v>Inferior</v>
      </c>
      <c r="X2288" s="87" t="str">
        <f>VLOOKUP(CENSO[[#This Row],[NOME COMUM]],ESPECIES[],4,FALSE)</f>
        <v>Não</v>
      </c>
      <c r="Y2288" s="87" t="str">
        <f>IF(IFERROR(VLOOKUP(CENSO[[#This Row],[NOME COMUM]],COMERCIAIS[],2, FALSE), "Não") &lt;&gt; "Não", "Sim", "Não")</f>
        <v>Não</v>
      </c>
      <c r="Z2288" s="133">
        <f>CENSO[[#This Row],[g (m²)]]/SUM(AEEF[AEEF-UT])</f>
        <v>6.1401338671425204E-4</v>
      </c>
      <c r="AA2288" s="133">
        <f>CENSO[[#This Row],[v (m³)]]/SUM(AEEF[AEEF-UT])</f>
        <v>5.1577124483997167E-3</v>
      </c>
    </row>
    <row r="2289" spans="1:27" ht="14">
      <c r="A2289" s="86">
        <v>1</v>
      </c>
      <c r="B2289" s="86">
        <v>1</v>
      </c>
      <c r="C2289" s="63">
        <v>66</v>
      </c>
      <c r="D2289" s="63">
        <v>2288</v>
      </c>
      <c r="E2289" s="63" t="str">
        <f>VLOOKUP(CENSO[[#This Row],[NOME COMUM]],ESPECIES[],2,FALSE)</f>
        <v>Inga paraensis Ducke</v>
      </c>
      <c r="F2289" s="64" t="s">
        <v>16</v>
      </c>
      <c r="G2289" s="64">
        <v>180</v>
      </c>
      <c r="H2289" s="97">
        <f>CENSO[[#This Row],[CAP (cm)]]/PI()</f>
        <v>57.295779513082323</v>
      </c>
      <c r="I2289" s="64">
        <v>16</v>
      </c>
      <c r="J2289" s="96">
        <f>(PI()*(CENSO[[#This Row],[DAP (cm)]]^2))/40000</f>
        <v>0.25783100780887047</v>
      </c>
      <c r="K2289" s="96">
        <f>CENSO[[#This Row],[g (m²)]]*CENSO[[#This Row],[H (m)]]*0.7</f>
        <v>2.887707287459349</v>
      </c>
      <c r="L2289" s="64">
        <v>1</v>
      </c>
      <c r="M2289" s="65">
        <v>366278</v>
      </c>
      <c r="N2289" s="87">
        <v>9707496.3000000007</v>
      </c>
      <c r="O2289" s="87" t="s">
        <v>1227</v>
      </c>
      <c r="P2289" s="87" t="str">
        <f>VLOOKUP(CENSO[[#This Row],[DAP (cm)]],CD[],2,TRUE)</f>
        <v>TORA</v>
      </c>
      <c r="Q2289" s="87" t="str">
        <f>VLOOKUP(CENSO[[#This Row],[DAP (cm)]],DD[],2,TRUE)</f>
        <v>50├ 60</v>
      </c>
      <c r="R2289" s="87" t="str" cm="1">
        <f t="array" ref="R2289">INDEX(_xlfn.TEXTSPLIT(CENSO[[#This Row],[NOME CIENTIFICO]]," "),1)</f>
        <v>Inga</v>
      </c>
      <c r="S2289" s="98" t="s">
        <v>1004</v>
      </c>
      <c r="T2289" s="87">
        <f>_xlfn.MINIFS(CENSO[DAP (cm)],CENSO[NOME CIENTIFICO],CENSO[[#This Row],[NOME CIENTIFICO]])</f>
        <v>41.38028520389279</v>
      </c>
      <c r="U22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289" s="87" t="str">
        <f>IF(CENSO[[#This Row],[DAP (cm)]]&lt;CENSO[[#This Row],[DMCE (cm)]],"DAP &lt; DMCE","DAP ≥ DMCE")</f>
        <v>DAP ≥ DMCE</v>
      </c>
      <c r="W2289" s="87" t="str">
        <f>IF(CENSO[[#This Row],[DAP (cm)]]&gt;200, "Superior", "Inferior")</f>
        <v>Inferior</v>
      </c>
      <c r="X2289" s="87" t="str">
        <f>VLOOKUP(CENSO[[#This Row],[NOME COMUM]],ESPECIES[],4,FALSE)</f>
        <v>Não</v>
      </c>
      <c r="Y2289" s="87" t="str">
        <f>IF(IFERROR(VLOOKUP(CENSO[[#This Row],[NOME COMUM]],COMERCIAIS[],2, FALSE), "Não") &lt;&gt; "Não", "Sim", "Não")</f>
        <v>Não</v>
      </c>
      <c r="Z2289" s="133">
        <f>CENSO[[#This Row],[g (m²)]]/SUM(AEEF[AEEF-UT])</f>
        <v>4.5111187595332813E-4</v>
      </c>
      <c r="AA2289" s="133">
        <f>CENSO[[#This Row],[v (m³)]]/SUM(AEEF[AEEF-UT])</f>
        <v>5.0524530106772752E-3</v>
      </c>
    </row>
    <row r="2290" spans="1:27" ht="14">
      <c r="A2290" s="86">
        <v>1</v>
      </c>
      <c r="B2290" s="86">
        <v>1</v>
      </c>
      <c r="C2290" s="63">
        <v>66</v>
      </c>
      <c r="D2290" s="63">
        <v>2289</v>
      </c>
      <c r="E2290" s="63" t="str">
        <f>VLOOKUP(CENSO[[#This Row],[NOME COMUM]],ESPECIES[],2,FALSE)</f>
        <v>Inga paraensis Ducke</v>
      </c>
      <c r="F2290" s="64" t="s">
        <v>16</v>
      </c>
      <c r="G2290" s="64">
        <v>189</v>
      </c>
      <c r="H2290" s="97">
        <f>CENSO[[#This Row],[CAP (cm)]]/PI()</f>
        <v>60.160568488736438</v>
      </c>
      <c r="I2290" s="64">
        <v>15</v>
      </c>
      <c r="J2290" s="96">
        <f>(PI()*(CENSO[[#This Row],[DAP (cm)]]^2))/40000</f>
        <v>0.28425868610927968</v>
      </c>
      <c r="K2290" s="96">
        <f>CENSO[[#This Row],[g (m²)]]*CENSO[[#This Row],[H (m)]]*0.7</f>
        <v>2.9847162041474364</v>
      </c>
      <c r="L2290" s="64">
        <v>1</v>
      </c>
      <c r="M2290" s="65">
        <v>366301.5</v>
      </c>
      <c r="N2290" s="87">
        <v>9707502.5</v>
      </c>
      <c r="O2290" s="87" t="s">
        <v>1227</v>
      </c>
      <c r="P2290" s="87" t="str">
        <f>VLOOKUP(CENSO[[#This Row],[DAP (cm)]],CD[],2,TRUE)</f>
        <v>TORA</v>
      </c>
      <c r="Q2290" s="87" t="str">
        <f>VLOOKUP(CENSO[[#This Row],[DAP (cm)]],DD[],2,TRUE)</f>
        <v>60├ 70</v>
      </c>
      <c r="R2290" s="87" t="str" cm="1">
        <f t="array" ref="R2290">INDEX(_xlfn.TEXTSPLIT(CENSO[[#This Row],[NOME CIENTIFICO]]," "),1)</f>
        <v>Inga</v>
      </c>
      <c r="S2290" s="98" t="s">
        <v>1004</v>
      </c>
      <c r="T2290" s="87">
        <f>_xlfn.MINIFS(CENSO[DAP (cm)],CENSO[NOME CIENTIFICO],CENSO[[#This Row],[NOME CIENTIFICO]])</f>
        <v>41.38028520389279</v>
      </c>
      <c r="U22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290" s="87" t="str">
        <f>IF(CENSO[[#This Row],[DAP (cm)]]&lt;CENSO[[#This Row],[DMCE (cm)]],"DAP &lt; DMCE","DAP ≥ DMCE")</f>
        <v>DAP ≥ DMCE</v>
      </c>
      <c r="W2290" s="87" t="str">
        <f>IF(CENSO[[#This Row],[DAP (cm)]]&gt;200, "Superior", "Inferior")</f>
        <v>Inferior</v>
      </c>
      <c r="X2290" s="87" t="str">
        <f>VLOOKUP(CENSO[[#This Row],[NOME COMUM]],ESPECIES[],4,FALSE)</f>
        <v>Não</v>
      </c>
      <c r="Y2290" s="87" t="str">
        <f>IF(IFERROR(VLOOKUP(CENSO[[#This Row],[NOME COMUM]],COMERCIAIS[],2, FALSE), "Não") &lt;&gt; "Não", "Sim", "Não")</f>
        <v>Não</v>
      </c>
      <c r="Z2290" s="133">
        <f>CENSO[[#This Row],[g (m²)]]/SUM(AEEF[AEEF-UT])</f>
        <v>4.9735084323854423E-4</v>
      </c>
      <c r="AA2290" s="133">
        <f>CENSO[[#This Row],[v (m³)]]/SUM(AEEF[AEEF-UT])</f>
        <v>5.2221838540047142E-3</v>
      </c>
    </row>
    <row r="2291" spans="1:27" ht="14">
      <c r="A2291" s="86">
        <v>1</v>
      </c>
      <c r="B2291" s="86">
        <v>1</v>
      </c>
      <c r="C2291" s="63">
        <v>66</v>
      </c>
      <c r="D2291" s="63">
        <v>2290</v>
      </c>
      <c r="E2291" s="63" t="str">
        <f>VLOOKUP(CENSO[[#This Row],[NOME COMUM]],ESPECIES[],2,FALSE)</f>
        <v>Symphonia globulifera L.f.</v>
      </c>
      <c r="F2291" s="64" t="s">
        <v>39</v>
      </c>
      <c r="G2291" s="64">
        <v>170</v>
      </c>
      <c r="H2291" s="97">
        <f>CENSO[[#This Row],[CAP (cm)]]/PI()</f>
        <v>54.112680651244418</v>
      </c>
      <c r="I2291" s="64">
        <v>18</v>
      </c>
      <c r="J2291" s="96">
        <f>(PI()*(CENSO[[#This Row],[DAP (cm)]]^2))/40000</f>
        <v>0.2299788927677888</v>
      </c>
      <c r="K2291" s="96">
        <f>CENSO[[#This Row],[g (m²)]]*CENSO[[#This Row],[H (m)]]*0.7</f>
        <v>2.8977340488741388</v>
      </c>
      <c r="L2291" s="64">
        <v>2</v>
      </c>
      <c r="M2291" s="65">
        <v>366351.799999999</v>
      </c>
      <c r="N2291" s="87">
        <v>9707456.4000000004</v>
      </c>
      <c r="O2291" s="98" t="s">
        <v>1225</v>
      </c>
      <c r="P2291" s="87" t="str">
        <f>VLOOKUP(CENSO[[#This Row],[DAP (cm)]],CD[],2,TRUE)</f>
        <v>TORA</v>
      </c>
      <c r="Q2291" s="87" t="str">
        <f>VLOOKUP(CENSO[[#This Row],[DAP (cm)]],DD[],2,TRUE)</f>
        <v>50├ 60</v>
      </c>
      <c r="R2291" s="87" t="str" cm="1">
        <f t="array" ref="R2291">INDEX(_xlfn.TEXTSPLIT(CENSO[[#This Row],[NOME CIENTIFICO]]," "),1)</f>
        <v>Symphonia</v>
      </c>
      <c r="S2291" s="98" t="s">
        <v>1004</v>
      </c>
      <c r="T2291" s="87">
        <f>_xlfn.MINIFS(CENSO[DAP (cm)],CENSO[NOME CIENTIFICO],CENSO[[#This Row],[NOME CIENTIFICO]])</f>
        <v>54.112680651244418</v>
      </c>
      <c r="U22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64.112680651244418</v>
      </c>
      <c r="V2291" s="87" t="str">
        <f>IF(CENSO[[#This Row],[DAP (cm)]]&lt;CENSO[[#This Row],[DMCE (cm)]],"DAP &lt; DMCE","DAP ≥ DMCE")</f>
        <v>DAP &lt; DMCE</v>
      </c>
      <c r="W2291" s="87" t="str">
        <f>IF(CENSO[[#This Row],[DAP (cm)]]&gt;200, "Superior", "Inferior")</f>
        <v>Inferior</v>
      </c>
      <c r="X2291" s="87" t="str">
        <f>VLOOKUP(CENSO[[#This Row],[NOME COMUM]],ESPECIES[],4,FALSE)</f>
        <v>Não</v>
      </c>
      <c r="Y2291" s="87" t="str">
        <f>IF(IFERROR(VLOOKUP(CENSO[[#This Row],[NOME COMUM]],COMERCIAIS[],2, FALSE), "Não") &lt;&gt; "Não", "Sim", "Não")</f>
        <v>Não</v>
      </c>
      <c r="Z2291" s="133">
        <f>CENSO[[#This Row],[g (m²)]]/SUM(AEEF[AEEF-UT])</f>
        <v>4.0238065478553035E-4</v>
      </c>
      <c r="AA2291" s="133">
        <f>CENSO[[#This Row],[v (m³)]]/SUM(AEEF[AEEF-UT])</f>
        <v>5.069996250297683E-3</v>
      </c>
    </row>
    <row r="2292" spans="1:27" ht="14">
      <c r="A2292" s="86">
        <v>1</v>
      </c>
      <c r="B2292" s="86">
        <v>1</v>
      </c>
      <c r="C2292" s="63">
        <v>66</v>
      </c>
      <c r="D2292" s="63">
        <v>2291</v>
      </c>
      <c r="E2292" s="63" t="str">
        <f>VLOOKUP(CENSO[[#This Row],[NOME COMUM]],ESPECIES[],2,FALSE)</f>
        <v>Parkia pendula (Willd.) Benth. ex Walp.</v>
      </c>
      <c r="F2292" s="64" t="s">
        <v>24</v>
      </c>
      <c r="G2292" s="64">
        <v>149</v>
      </c>
      <c r="H2292" s="97">
        <f>CENSO[[#This Row],[CAP (cm)]]/PI()</f>
        <v>47.428173041384809</v>
      </c>
      <c r="I2292" s="64">
        <v>16</v>
      </c>
      <c r="J2292" s="96">
        <f>(PI()*(CENSO[[#This Row],[DAP (cm)]]^2))/40000</f>
        <v>0.17666994457915841</v>
      </c>
      <c r="K2292" s="96">
        <f>CENSO[[#This Row],[g (m²)]]*CENSO[[#This Row],[H (m)]]*0.7</f>
        <v>1.978703379286574</v>
      </c>
      <c r="L2292" s="64">
        <v>2</v>
      </c>
      <c r="M2292" s="65">
        <v>366355.4</v>
      </c>
      <c r="N2292" s="87">
        <v>9707454.5999999903</v>
      </c>
      <c r="O2292" s="98" t="s">
        <v>1225</v>
      </c>
      <c r="P2292" s="87" t="str">
        <f>VLOOKUP(CENSO[[#This Row],[DAP (cm)]],CD[],2,TRUE)</f>
        <v>TORETE</v>
      </c>
      <c r="Q2292" s="87" t="str">
        <f>VLOOKUP(CENSO[[#This Row],[DAP (cm)]],DD[],2,TRUE)</f>
        <v>40├ 50</v>
      </c>
      <c r="R2292" s="87" t="str" cm="1">
        <f t="array" ref="R2292">INDEX(_xlfn.TEXTSPLIT(CENSO[[#This Row],[NOME CIENTIFICO]]," "),1)</f>
        <v>Parkia</v>
      </c>
      <c r="S2292" s="98" t="s">
        <v>1004</v>
      </c>
      <c r="T2292" s="87">
        <f>_xlfn.MINIFS(CENSO[DAP (cm)],CENSO[NOME CIENTIFICO],CENSO[[#This Row],[NOME CIENTIFICO]])</f>
        <v>40.107045659157627</v>
      </c>
      <c r="U22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292" s="87" t="str">
        <f>IF(CENSO[[#This Row],[DAP (cm)]]&lt;CENSO[[#This Row],[DMCE (cm)]],"DAP &lt; DMCE","DAP ≥ DMCE")</f>
        <v>DAP &lt; DMCE</v>
      </c>
      <c r="W2292" s="87" t="str">
        <f>IF(CENSO[[#This Row],[DAP (cm)]]&gt;200, "Superior", "Inferior")</f>
        <v>Inferior</v>
      </c>
      <c r="X2292" s="87" t="str">
        <f>VLOOKUP(CENSO[[#This Row],[NOME COMUM]],ESPECIES[],4,FALSE)</f>
        <v>Não</v>
      </c>
      <c r="Y2292" s="87" t="str">
        <f>IF(IFERROR(VLOOKUP(CENSO[[#This Row],[NOME COMUM]],COMERCIAIS[],2, FALSE), "Não") &lt;&gt; "Não", "Sim", "Não")</f>
        <v>Sim</v>
      </c>
      <c r="Z2292" s="133">
        <f>CENSO[[#This Row],[g (m²)]]/SUM(AEEF[AEEF-UT])</f>
        <v>3.0910909747036534E-4</v>
      </c>
      <c r="AA2292" s="133">
        <f>CENSO[[#This Row],[v (m³)]]/SUM(AEEF[AEEF-UT])</f>
        <v>3.4620218916680914E-3</v>
      </c>
    </row>
    <row r="2293" spans="1:27" ht="14">
      <c r="A2293" s="86">
        <v>1</v>
      </c>
      <c r="B2293" s="86">
        <v>1</v>
      </c>
      <c r="C2293" s="63">
        <v>66</v>
      </c>
      <c r="D2293" s="63">
        <v>2292</v>
      </c>
      <c r="E2293" s="63" t="str">
        <f>VLOOKUP(CENSO[[#This Row],[NOME COMUM]],ESPECIES[],2,FALSE)</f>
        <v>Cordia alliodora (Ruiz &amp; Pav.) Oken</v>
      </c>
      <c r="F2293" s="64" t="s">
        <v>100</v>
      </c>
      <c r="G2293" s="64">
        <v>200</v>
      </c>
      <c r="H2293" s="97">
        <f>CENSO[[#This Row],[CAP (cm)]]/PI()</f>
        <v>63.661977236758133</v>
      </c>
      <c r="I2293" s="64">
        <v>19</v>
      </c>
      <c r="J2293" s="96">
        <f>(PI()*(CENSO[[#This Row],[DAP (cm)]]^2))/40000</f>
        <v>0.31830988618379064</v>
      </c>
      <c r="K2293" s="96">
        <f>CENSO[[#This Row],[g (m²)]]*CENSO[[#This Row],[H (m)]]*0.7</f>
        <v>4.233521486244415</v>
      </c>
      <c r="L2293" s="64">
        <v>2</v>
      </c>
      <c r="M2293" s="65">
        <v>366356.2</v>
      </c>
      <c r="N2293" s="87">
        <v>9707453.9000000004</v>
      </c>
      <c r="O2293" s="87" t="s">
        <v>1227</v>
      </c>
      <c r="P2293" s="87" t="str">
        <f>VLOOKUP(CENSO[[#This Row],[DAP (cm)]],CD[],2,TRUE)</f>
        <v>TORA</v>
      </c>
      <c r="Q2293" s="87" t="str">
        <f>VLOOKUP(CENSO[[#This Row],[DAP (cm)]],DD[],2,TRUE)</f>
        <v>60├ 70</v>
      </c>
      <c r="R2293" s="87" t="str" cm="1">
        <f t="array" ref="R2293">INDEX(_xlfn.TEXTSPLIT(CENSO[[#This Row],[NOME CIENTIFICO]]," "),1)</f>
        <v>Cordia</v>
      </c>
      <c r="S2293" s="98" t="s">
        <v>1004</v>
      </c>
      <c r="T2293" s="87">
        <f>_xlfn.MINIFS(CENSO[DAP (cm)],CENSO[NOME CIENTIFICO],CENSO[[#This Row],[NOME CIENTIFICO]])</f>
        <v>44.563384065730695</v>
      </c>
      <c r="U22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54.563384065730695</v>
      </c>
      <c r="V2293" s="87" t="str">
        <f>IF(CENSO[[#This Row],[DAP (cm)]]&lt;CENSO[[#This Row],[DMCE (cm)]],"DAP &lt; DMCE","DAP ≥ DMCE")</f>
        <v>DAP ≥ DMCE</v>
      </c>
      <c r="W2293" s="87" t="str">
        <f>IF(CENSO[[#This Row],[DAP (cm)]]&gt;200, "Superior", "Inferior")</f>
        <v>Inferior</v>
      </c>
      <c r="X2293" s="87" t="str">
        <f>VLOOKUP(CENSO[[#This Row],[NOME COMUM]],ESPECIES[],4,FALSE)</f>
        <v>Não</v>
      </c>
      <c r="Y2293" s="87" t="str">
        <f>IF(IFERROR(VLOOKUP(CENSO[[#This Row],[NOME COMUM]],COMERCIAIS[],2, FALSE), "Não") &lt;&gt; "Não", "Sim", "Não")</f>
        <v>Não</v>
      </c>
      <c r="Z2293" s="133">
        <f>CENSO[[#This Row],[g (m²)]]/SUM(AEEF[AEEF-UT])</f>
        <v>5.5692824191768894E-4</v>
      </c>
      <c r="AA2293" s="133">
        <f>CENSO[[#This Row],[v (m³)]]/SUM(AEEF[AEEF-UT])</f>
        <v>7.4071456175052626E-3</v>
      </c>
    </row>
    <row r="2294" spans="1:27" ht="14">
      <c r="A2294" s="86">
        <v>1</v>
      </c>
      <c r="B2294" s="86">
        <v>1</v>
      </c>
      <c r="C2294" s="63">
        <v>66</v>
      </c>
      <c r="D2294" s="63">
        <v>2293</v>
      </c>
      <c r="E2294" s="63" t="str">
        <f>VLOOKUP(CENSO[[#This Row],[NOME COMUM]],ESPECIES[],2,FALSE)</f>
        <v>Astronium lecointei Ducke</v>
      </c>
      <c r="F2294" s="64" t="s">
        <v>5</v>
      </c>
      <c r="G2294" s="64">
        <v>203</v>
      </c>
      <c r="H2294" s="97">
        <f>CENSO[[#This Row],[CAP (cm)]]/PI()</f>
        <v>64.616906895309512</v>
      </c>
      <c r="I2294" s="64">
        <v>22</v>
      </c>
      <c r="J2294" s="96">
        <f>(PI()*(CENSO[[#This Row],[DAP (cm)]]^2))/40000</f>
        <v>0.32793080249369577</v>
      </c>
      <c r="K2294" s="96">
        <f>CENSO[[#This Row],[g (m²)]]*CENSO[[#This Row],[H (m)]]*0.7</f>
        <v>5.0501343584029144</v>
      </c>
      <c r="L2294" s="64">
        <v>1</v>
      </c>
      <c r="M2294" s="65">
        <v>366391.09999999899</v>
      </c>
      <c r="N2294" s="87">
        <v>9707425.5999999903</v>
      </c>
      <c r="O2294" s="87" t="s">
        <v>1228</v>
      </c>
      <c r="P2294" s="87" t="str">
        <f>VLOOKUP(CENSO[[#This Row],[DAP (cm)]],CD[],2,TRUE)</f>
        <v>TORA</v>
      </c>
      <c r="Q2294" s="87" t="str">
        <f>VLOOKUP(CENSO[[#This Row],[DAP (cm)]],DD[],2,TRUE)</f>
        <v>60├ 70</v>
      </c>
      <c r="R2294" s="87" t="str" cm="1">
        <f t="array" ref="R2294">INDEX(_xlfn.TEXTSPLIT(CENSO[[#This Row],[NOME CIENTIFICO]]," "),1)</f>
        <v>Astronium</v>
      </c>
      <c r="S2294" s="98" t="s">
        <v>1004</v>
      </c>
      <c r="T2294" s="87">
        <f>_xlfn.MINIFS(CENSO[DAP (cm)],CENSO[NOME CIENTIFICO],CENSO[[#This Row],[NOME CIENTIFICO]])</f>
        <v>40.107045659157627</v>
      </c>
      <c r="U22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294" s="87" t="str">
        <f>IF(CENSO[[#This Row],[DAP (cm)]]&lt;CENSO[[#This Row],[DMCE (cm)]],"DAP &lt; DMCE","DAP ≥ DMCE")</f>
        <v>DAP ≥ DMCE</v>
      </c>
      <c r="W2294" s="87" t="str">
        <f>IF(CENSO[[#This Row],[DAP (cm)]]&gt;200, "Superior", "Inferior")</f>
        <v>Inferior</v>
      </c>
      <c r="X2294" s="87" t="str">
        <f>VLOOKUP(CENSO[[#This Row],[NOME COMUM]],ESPECIES[],4,FALSE)</f>
        <v>Não</v>
      </c>
      <c r="Y2294" s="87" t="str">
        <f>IF(IFERROR(VLOOKUP(CENSO[[#This Row],[NOME COMUM]],COMERCIAIS[],2, FALSE), "Não") &lt;&gt; "Não", "Sim", "Não")</f>
        <v>Sim</v>
      </c>
      <c r="Z2294" s="133">
        <f>CENSO[[#This Row],[g (m²)]]/SUM(AEEF[AEEF-UT])</f>
        <v>5.7376139802965123E-4</v>
      </c>
      <c r="AA2294" s="133">
        <f>CENSO[[#This Row],[v (m³)]]/SUM(AEEF[AEEF-UT])</f>
        <v>8.8359255296566273E-3</v>
      </c>
    </row>
    <row r="2295" spans="1:27" ht="14">
      <c r="A2295" s="86">
        <v>1</v>
      </c>
      <c r="B2295" s="86">
        <v>1</v>
      </c>
      <c r="C2295" s="63">
        <v>66</v>
      </c>
      <c r="D2295" s="63">
        <v>2294</v>
      </c>
      <c r="E2295" s="63" t="str">
        <f>VLOOKUP(CENSO[[#This Row],[NOME COMUM]],ESPECIES[],2,FALSE)</f>
        <v>Piptadenia suaveolens Miq.</v>
      </c>
      <c r="F2295" s="64" t="s">
        <v>22</v>
      </c>
      <c r="G2295" s="64">
        <v>139</v>
      </c>
      <c r="H2295" s="97">
        <f>CENSO[[#This Row],[CAP (cm)]]/PI()</f>
        <v>44.245074179546904</v>
      </c>
      <c r="I2295" s="64">
        <v>14</v>
      </c>
      <c r="J2295" s="96">
        <f>(PI()*(CENSO[[#This Row],[DAP (cm)]]^2))/40000</f>
        <v>0.15375163277392548</v>
      </c>
      <c r="K2295" s="96">
        <f>CENSO[[#This Row],[g (m²)]]*CENSO[[#This Row],[H (m)]]*0.7</f>
        <v>1.5067660011844697</v>
      </c>
      <c r="L2295" s="64">
        <v>2</v>
      </c>
      <c r="M2295" s="65">
        <v>366456.59999999899</v>
      </c>
      <c r="N2295" s="87">
        <v>9707371.9000000004</v>
      </c>
      <c r="O2295" s="98" t="s">
        <v>1225</v>
      </c>
      <c r="P2295" s="87" t="str">
        <f>VLOOKUP(CENSO[[#This Row],[DAP (cm)]],CD[],2,TRUE)</f>
        <v>TORETE</v>
      </c>
      <c r="Q2295" s="87" t="str">
        <f>VLOOKUP(CENSO[[#This Row],[DAP (cm)]],DD[],2,TRUE)</f>
        <v>40├ 50</v>
      </c>
      <c r="R2295" s="87" t="str" cm="1">
        <f t="array" ref="R2295">INDEX(_xlfn.TEXTSPLIT(CENSO[[#This Row],[NOME CIENTIFICO]]," "),1)</f>
        <v>Piptadenia</v>
      </c>
      <c r="S2295" s="98" t="s">
        <v>1004</v>
      </c>
      <c r="T2295" s="87">
        <f>_xlfn.MINIFS(CENSO[DAP (cm)],CENSO[NOME CIENTIFICO],CENSO[[#This Row],[NOME CIENTIFICO]])</f>
        <v>39.788735772973837</v>
      </c>
      <c r="U22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95" s="87" t="str">
        <f>IF(CENSO[[#This Row],[DAP (cm)]]&lt;CENSO[[#This Row],[DMCE (cm)]],"DAP &lt; DMCE","DAP ≥ DMCE")</f>
        <v>DAP &lt; DMCE</v>
      </c>
      <c r="W2295" s="87" t="str">
        <f>IF(CENSO[[#This Row],[DAP (cm)]]&gt;200, "Superior", "Inferior")</f>
        <v>Inferior</v>
      </c>
      <c r="X2295" s="87" t="str">
        <f>VLOOKUP(CENSO[[#This Row],[NOME COMUM]],ESPECIES[],4,FALSE)</f>
        <v>Não</v>
      </c>
      <c r="Y2295" s="87" t="str">
        <f>IF(IFERROR(VLOOKUP(CENSO[[#This Row],[NOME COMUM]],COMERCIAIS[],2, FALSE), "Não") &lt;&gt; "Não", "Sim", "Não")</f>
        <v>Sim</v>
      </c>
      <c r="Z2295" s="133">
        <f>CENSO[[#This Row],[g (m²)]]/SUM(AEEF[AEEF-UT])</f>
        <v>2.6901026405229172E-4</v>
      </c>
      <c r="AA2295" s="133">
        <f>CENSO[[#This Row],[v (m³)]]/SUM(AEEF[AEEF-UT])</f>
        <v>2.6363005877124588E-3</v>
      </c>
    </row>
    <row r="2296" spans="1:27" ht="14">
      <c r="A2296" s="86">
        <v>1</v>
      </c>
      <c r="B2296" s="86">
        <v>1</v>
      </c>
      <c r="C2296" s="63">
        <v>66</v>
      </c>
      <c r="D2296" s="63">
        <v>2295</v>
      </c>
      <c r="E2296" s="63" t="str">
        <f>VLOOKUP(CENSO[[#This Row],[NOME COMUM]],ESPECIES[],2,FALSE)</f>
        <v>Apuleia leiocarpa (Vogel) J.F.Macbr.</v>
      </c>
      <c r="F2296" s="64" t="s">
        <v>51</v>
      </c>
      <c r="G2296" s="64">
        <v>303</v>
      </c>
      <c r="H2296" s="97">
        <f>CENSO[[#This Row],[CAP (cm)]]/PI()</f>
        <v>96.447895513688579</v>
      </c>
      <c r="I2296" s="64">
        <v>20</v>
      </c>
      <c r="J2296" s="96">
        <f>(PI()*(CENSO[[#This Row],[DAP (cm)]]^2))/40000</f>
        <v>0.73059280851619102</v>
      </c>
      <c r="K2296" s="96">
        <f>CENSO[[#This Row],[g (m²)]]*CENSO[[#This Row],[H (m)]]*0.7</f>
        <v>10.228299319226673</v>
      </c>
      <c r="L2296" s="64">
        <v>1</v>
      </c>
      <c r="M2296" s="65">
        <v>366462.09999999899</v>
      </c>
      <c r="N2296" s="87">
        <v>9707364.3000000007</v>
      </c>
      <c r="O2296" s="87" t="s">
        <v>1228</v>
      </c>
      <c r="P2296" s="87" t="str">
        <f>VLOOKUP(CENSO[[#This Row],[DAP (cm)]],CD[],2,TRUE)</f>
        <v>TORA</v>
      </c>
      <c r="Q2296" s="87" t="str">
        <f>VLOOKUP(CENSO[[#This Row],[DAP (cm)]],DD[],2,TRUE)</f>
        <v>90├ 100</v>
      </c>
      <c r="R2296" s="87" t="str" cm="1">
        <f t="array" ref="R2296">INDEX(_xlfn.TEXTSPLIT(CENSO[[#This Row],[NOME CIENTIFICO]]," "),1)</f>
        <v>Apuleia</v>
      </c>
      <c r="S2296" s="98" t="s">
        <v>1004</v>
      </c>
      <c r="T2296" s="87">
        <f>_xlfn.MINIFS(CENSO[DAP (cm)],CENSO[NOME CIENTIFICO],CENSO[[#This Row],[NOME CIENTIFICO]])</f>
        <v>39.788735772973837</v>
      </c>
      <c r="U22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96" s="87" t="str">
        <f>IF(CENSO[[#This Row],[DAP (cm)]]&lt;CENSO[[#This Row],[DMCE (cm)]],"DAP &lt; DMCE","DAP ≥ DMCE")</f>
        <v>DAP ≥ DMCE</v>
      </c>
      <c r="W2296" s="87" t="str">
        <f>IF(CENSO[[#This Row],[DAP (cm)]]&gt;200, "Superior", "Inferior")</f>
        <v>Inferior</v>
      </c>
      <c r="X2296" s="87" t="str">
        <f>VLOOKUP(CENSO[[#This Row],[NOME COMUM]],ESPECIES[],4,FALSE)</f>
        <v>Não</v>
      </c>
      <c r="Y2296" s="87" t="str">
        <f>IF(IFERROR(VLOOKUP(CENSO[[#This Row],[NOME COMUM]],COMERCIAIS[],2, FALSE), "Não") &lt;&gt; "Não", "Sim", "Não")</f>
        <v>Sim</v>
      </c>
      <c r="Z2296" s="133">
        <f>CENSO[[#This Row],[g (m²)]]/SUM(AEEF[AEEF-UT])</f>
        <v>1.2782756240555279E-3</v>
      </c>
      <c r="AA2296" s="133">
        <f>CENSO[[#This Row],[v (m³)]]/SUM(AEEF[AEEF-UT])</f>
        <v>1.789585873677739E-2</v>
      </c>
    </row>
    <row r="2297" spans="1:27" ht="14">
      <c r="A2297" s="86">
        <v>1</v>
      </c>
      <c r="B2297" s="86">
        <v>1</v>
      </c>
      <c r="C2297" s="63">
        <v>66</v>
      </c>
      <c r="D2297" s="63">
        <v>2296</v>
      </c>
      <c r="E2297" s="63" t="str">
        <f>VLOOKUP(CENSO[[#This Row],[NOME COMUM]],ESPECIES[],2,FALSE)</f>
        <v>Caryocar villosum (Aubl.) Pers.</v>
      </c>
      <c r="F2297" s="64" t="s">
        <v>33</v>
      </c>
      <c r="G2297" s="64">
        <v>140</v>
      </c>
      <c r="H2297" s="97">
        <f>CENSO[[#This Row],[CAP (cm)]]/PI()</f>
        <v>44.563384065730695</v>
      </c>
      <c r="I2297" s="64">
        <v>19</v>
      </c>
      <c r="J2297" s="96">
        <f>(PI()*(CENSO[[#This Row],[DAP (cm)]]^2))/40000</f>
        <v>0.15597184423005742</v>
      </c>
      <c r="K2297" s="96">
        <f>CENSO[[#This Row],[g (m²)]]*CENSO[[#This Row],[H (m)]]*0.7</f>
        <v>2.0744255282597632</v>
      </c>
      <c r="L2297" s="64">
        <v>1</v>
      </c>
      <c r="M2297" s="65">
        <v>366497.299999999</v>
      </c>
      <c r="N2297" s="87">
        <v>9707332.5999999903</v>
      </c>
      <c r="O2297" s="98" t="s">
        <v>1225</v>
      </c>
      <c r="P2297" s="87" t="str">
        <f>VLOOKUP(CENSO[[#This Row],[DAP (cm)]],CD[],2,TRUE)</f>
        <v>TORETE</v>
      </c>
      <c r="Q2297" s="87" t="str">
        <f>VLOOKUP(CENSO[[#This Row],[DAP (cm)]],DD[],2,TRUE)</f>
        <v>40├ 50</v>
      </c>
      <c r="R2297" s="87" t="str" cm="1">
        <f t="array" ref="R2297">INDEX(_xlfn.TEXTSPLIT(CENSO[[#This Row],[NOME CIENTIFICO]]," "),1)</f>
        <v>Caryocar</v>
      </c>
      <c r="S2297" s="98" t="s">
        <v>1004</v>
      </c>
      <c r="T2297" s="87">
        <f>_xlfn.MINIFS(CENSO[DAP (cm)],CENSO[NOME CIENTIFICO],CENSO[[#This Row],[NOME CIENTIFICO]])</f>
        <v>41.38028520389279</v>
      </c>
      <c r="U22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297" s="87" t="str">
        <f>IF(CENSO[[#This Row],[DAP (cm)]]&lt;CENSO[[#This Row],[DMCE (cm)]],"DAP &lt; DMCE","DAP ≥ DMCE")</f>
        <v>DAP &lt; DMCE</v>
      </c>
      <c r="W2297" s="87" t="str">
        <f>IF(CENSO[[#This Row],[DAP (cm)]]&gt;200, "Superior", "Inferior")</f>
        <v>Inferior</v>
      </c>
      <c r="X2297" s="87" t="str">
        <f>VLOOKUP(CENSO[[#This Row],[NOME COMUM]],ESPECIES[],4,FALSE)</f>
        <v>Não</v>
      </c>
      <c r="Y2297" s="87" t="str">
        <f>IF(IFERROR(VLOOKUP(CENSO[[#This Row],[NOME COMUM]],COMERCIAIS[],2, FALSE), "Não") &lt;&gt; "Não", "Sim", "Não")</f>
        <v>Sim</v>
      </c>
      <c r="Z2297" s="133">
        <f>CENSO[[#This Row],[g (m²)]]/SUM(AEEF[AEEF-UT])</f>
        <v>2.7289483853966759E-4</v>
      </c>
      <c r="AA2297" s="133">
        <f>CENSO[[#This Row],[v (m³)]]/SUM(AEEF[AEEF-UT])</f>
        <v>3.6295013525775781E-3</v>
      </c>
    </row>
    <row r="2298" spans="1:27" ht="14">
      <c r="A2298" s="86">
        <v>1</v>
      </c>
      <c r="B2298" s="86">
        <v>1</v>
      </c>
      <c r="C2298" s="63">
        <v>66</v>
      </c>
      <c r="D2298" s="63">
        <v>2297</v>
      </c>
      <c r="E2298" s="63" t="str">
        <f>VLOOKUP(CENSO[[#This Row],[NOME COMUM]],ESPECIES[],2,FALSE)</f>
        <v>Piptadenia suaveolens Miq.</v>
      </c>
      <c r="F2298" s="64" t="s">
        <v>22</v>
      </c>
      <c r="G2298" s="64">
        <v>151</v>
      </c>
      <c r="H2298" s="97">
        <f>CENSO[[#This Row],[CAP (cm)]]/PI()</f>
        <v>48.064792813752391</v>
      </c>
      <c r="I2298" s="64">
        <v>17</v>
      </c>
      <c r="J2298" s="96">
        <f>(PI()*(CENSO[[#This Row],[DAP (cm)]]^2))/40000</f>
        <v>0.18144459287191525</v>
      </c>
      <c r="K2298" s="96">
        <f>CENSO[[#This Row],[g (m²)]]*CENSO[[#This Row],[H (m)]]*0.7</f>
        <v>2.1591906551757911</v>
      </c>
      <c r="L2298" s="64">
        <v>1</v>
      </c>
      <c r="M2298" s="65">
        <v>366496.59999999899</v>
      </c>
      <c r="N2298" s="87">
        <v>9707325.0999999903</v>
      </c>
      <c r="O2298" s="98" t="s">
        <v>1225</v>
      </c>
      <c r="P2298" s="87" t="str">
        <f>VLOOKUP(CENSO[[#This Row],[DAP (cm)]],CD[],2,TRUE)</f>
        <v>TORETE</v>
      </c>
      <c r="Q2298" s="87" t="str">
        <f>VLOOKUP(CENSO[[#This Row],[DAP (cm)]],DD[],2,TRUE)</f>
        <v>40├ 50</v>
      </c>
      <c r="R2298" s="87" t="str" cm="1">
        <f t="array" ref="R2298">INDEX(_xlfn.TEXTSPLIT(CENSO[[#This Row],[NOME CIENTIFICO]]," "),1)</f>
        <v>Piptadenia</v>
      </c>
      <c r="S2298" s="98" t="s">
        <v>1004</v>
      </c>
      <c r="T2298" s="87">
        <f>_xlfn.MINIFS(CENSO[DAP (cm)],CENSO[NOME CIENTIFICO],CENSO[[#This Row],[NOME CIENTIFICO]])</f>
        <v>39.788735772973837</v>
      </c>
      <c r="U22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98" s="87" t="str">
        <f>IF(CENSO[[#This Row],[DAP (cm)]]&lt;CENSO[[#This Row],[DMCE (cm)]],"DAP &lt; DMCE","DAP ≥ DMCE")</f>
        <v>DAP &lt; DMCE</v>
      </c>
      <c r="W2298" s="87" t="str">
        <f>IF(CENSO[[#This Row],[DAP (cm)]]&gt;200, "Superior", "Inferior")</f>
        <v>Inferior</v>
      </c>
      <c r="X2298" s="87" t="str">
        <f>VLOOKUP(CENSO[[#This Row],[NOME COMUM]],ESPECIES[],4,FALSE)</f>
        <v>Não</v>
      </c>
      <c r="Y2298" s="87" t="str">
        <f>IF(IFERROR(VLOOKUP(CENSO[[#This Row],[NOME COMUM]],COMERCIAIS[],2, FALSE), "Não") &lt;&gt; "Não", "Sim", "Não")</f>
        <v>Sim</v>
      </c>
      <c r="Z2298" s="133">
        <f>CENSO[[#This Row],[g (m²)]]/SUM(AEEF[AEEF-UT])</f>
        <v>3.1746302109913061E-4</v>
      </c>
      <c r="AA2298" s="133">
        <f>CENSO[[#This Row],[v (m³)]]/SUM(AEEF[AEEF-UT])</f>
        <v>3.7778099510796539E-3</v>
      </c>
    </row>
    <row r="2299" spans="1:27" ht="14">
      <c r="A2299" s="86">
        <v>1</v>
      </c>
      <c r="B2299" s="86">
        <v>1</v>
      </c>
      <c r="C2299" s="63">
        <v>66</v>
      </c>
      <c r="D2299" s="63">
        <v>2298</v>
      </c>
      <c r="E2299" s="63" t="str">
        <f>VLOOKUP(CENSO[[#This Row],[NOME COMUM]],ESPECIES[],2,FALSE)</f>
        <v>Cedrelinga catenaeformis Ducke</v>
      </c>
      <c r="F2299" s="64" t="s">
        <v>71</v>
      </c>
      <c r="G2299" s="64">
        <v>434</v>
      </c>
      <c r="H2299" s="97">
        <f>CENSO[[#This Row],[CAP (cm)]]/PI()</f>
        <v>138.14649060376516</v>
      </c>
      <c r="I2299" s="64">
        <v>22</v>
      </c>
      <c r="J2299" s="96">
        <f>(PI()*(CENSO[[#This Row],[DAP (cm)]]^2))/40000</f>
        <v>1.498889423050852</v>
      </c>
      <c r="K2299" s="96">
        <f>CENSO[[#This Row],[g (m²)]]*CENSO[[#This Row],[H (m)]]*0.7</f>
        <v>23.082897114983119</v>
      </c>
      <c r="L2299" s="64">
        <v>1</v>
      </c>
      <c r="M2299" s="65">
        <v>366479.4</v>
      </c>
      <c r="N2299" s="87">
        <v>9707296.0999999903</v>
      </c>
      <c r="O2299" s="87" t="s">
        <v>1228</v>
      </c>
      <c r="P2299" s="87" t="str">
        <f>VLOOKUP(CENSO[[#This Row],[DAP (cm)]],CD[],2,TRUE)</f>
        <v>TORA</v>
      </c>
      <c r="Q2299" s="87" t="str">
        <f>VLOOKUP(CENSO[[#This Row],[DAP (cm)]],DD[],2,TRUE)</f>
        <v>130├ 140</v>
      </c>
      <c r="R2299" s="87" t="str" cm="1">
        <f t="array" ref="R2299">INDEX(_xlfn.TEXTSPLIT(CENSO[[#This Row],[NOME CIENTIFICO]]," "),1)</f>
        <v>Cedrelinga</v>
      </c>
      <c r="S2299" s="98" t="s">
        <v>1004</v>
      </c>
      <c r="T2299" s="87">
        <f>_xlfn.MINIFS(CENSO[DAP (cm)],CENSO[NOME CIENTIFICO],CENSO[[#This Row],[NOME CIENTIFICO]])</f>
        <v>38.515496228238675</v>
      </c>
      <c r="U22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299" s="87" t="str">
        <f>IF(CENSO[[#This Row],[DAP (cm)]]&lt;CENSO[[#This Row],[DMCE (cm)]],"DAP &lt; DMCE","DAP ≥ DMCE")</f>
        <v>DAP ≥ DMCE</v>
      </c>
      <c r="W2299" s="87" t="str">
        <f>IF(CENSO[[#This Row],[DAP (cm)]]&gt;200, "Superior", "Inferior")</f>
        <v>Inferior</v>
      </c>
      <c r="X2299" s="87" t="str">
        <f>VLOOKUP(CENSO[[#This Row],[NOME COMUM]],ESPECIES[],4,FALSE)</f>
        <v>Não</v>
      </c>
      <c r="Y2299" s="87" t="str">
        <f>IF(IFERROR(VLOOKUP(CENSO[[#This Row],[NOME COMUM]],COMERCIAIS[],2, FALSE), "Não") &lt;&gt; "Não", "Sim", "Não")</f>
        <v>Sim</v>
      </c>
      <c r="Z2299" s="133">
        <f>CENSO[[#This Row],[g (m²)]]/SUM(AEEF[AEEF-UT])</f>
        <v>2.6225193983662061E-3</v>
      </c>
      <c r="AA2299" s="133">
        <f>CENSO[[#This Row],[v (m³)]]/SUM(AEEF[AEEF-UT])</f>
        <v>4.0386798734839566E-2</v>
      </c>
    </row>
    <row r="2300" spans="1:27" ht="14">
      <c r="A2300" s="86">
        <v>1</v>
      </c>
      <c r="B2300" s="86">
        <v>1</v>
      </c>
      <c r="C2300" s="63">
        <v>66</v>
      </c>
      <c r="D2300" s="63">
        <v>2299</v>
      </c>
      <c r="E2300" s="63" t="str">
        <f>VLOOKUP(CENSO[[#This Row],[NOME COMUM]],ESPECIES[],2,FALSE)</f>
        <v>Cenostigma tocantinum Ducke</v>
      </c>
      <c r="F2300" s="64" t="s">
        <v>95</v>
      </c>
      <c r="G2300" s="64">
        <v>170</v>
      </c>
      <c r="H2300" s="97">
        <f>CENSO[[#This Row],[CAP (cm)]]/PI()</f>
        <v>54.112680651244418</v>
      </c>
      <c r="I2300" s="64">
        <v>14</v>
      </c>
      <c r="J2300" s="96">
        <f>(PI()*(CENSO[[#This Row],[DAP (cm)]]^2))/40000</f>
        <v>0.2299788927677888</v>
      </c>
      <c r="K2300" s="96">
        <f>CENSO[[#This Row],[g (m²)]]*CENSO[[#This Row],[H (m)]]*0.7</f>
        <v>2.2537931491243302</v>
      </c>
      <c r="L2300" s="64">
        <v>1</v>
      </c>
      <c r="M2300" s="65">
        <v>366531.5</v>
      </c>
      <c r="N2300" s="87">
        <v>9707304.9000000004</v>
      </c>
      <c r="O2300" s="87" t="s">
        <v>1227</v>
      </c>
      <c r="P2300" s="87" t="str">
        <f>VLOOKUP(CENSO[[#This Row],[DAP (cm)]],CD[],2,TRUE)</f>
        <v>TORA</v>
      </c>
      <c r="Q2300" s="87" t="str">
        <f>VLOOKUP(CENSO[[#This Row],[DAP (cm)]],DD[],2,TRUE)</f>
        <v>50├ 60</v>
      </c>
      <c r="R2300" s="87" t="str" cm="1">
        <f t="array" ref="R2300">INDEX(_xlfn.TEXTSPLIT(CENSO[[#This Row],[NOME CIENTIFICO]]," "),1)</f>
        <v>Cenostigma</v>
      </c>
      <c r="S2300" s="98" t="s">
        <v>1004</v>
      </c>
      <c r="T2300" s="87">
        <f>_xlfn.MINIFS(CENSO[DAP (cm)],CENSO[NOME CIENTIFICO],CENSO[[#This Row],[NOME CIENTIFICO]])</f>
        <v>40.743665431525208</v>
      </c>
      <c r="U23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2300" s="87" t="str">
        <f>IF(CENSO[[#This Row],[DAP (cm)]]&lt;CENSO[[#This Row],[DMCE (cm)]],"DAP &lt; DMCE","DAP ≥ DMCE")</f>
        <v>DAP ≥ DMCE</v>
      </c>
      <c r="W2300" s="87" t="str">
        <f>IF(CENSO[[#This Row],[DAP (cm)]]&gt;200, "Superior", "Inferior")</f>
        <v>Inferior</v>
      </c>
      <c r="X2300" s="87" t="str">
        <f>VLOOKUP(CENSO[[#This Row],[NOME COMUM]],ESPECIES[],4,FALSE)</f>
        <v>Não</v>
      </c>
      <c r="Y2300" s="87" t="str">
        <f>IF(IFERROR(VLOOKUP(CENSO[[#This Row],[NOME COMUM]],COMERCIAIS[],2, FALSE), "Não") &lt;&gt; "Não", "Sim", "Não")</f>
        <v>Não</v>
      </c>
      <c r="Z2300" s="133">
        <f>CENSO[[#This Row],[g (m²)]]/SUM(AEEF[AEEF-UT])</f>
        <v>4.0238065478553035E-4</v>
      </c>
      <c r="AA2300" s="133">
        <f>CENSO[[#This Row],[v (m³)]]/SUM(AEEF[AEEF-UT])</f>
        <v>3.9433304168981975E-3</v>
      </c>
    </row>
    <row r="2301" spans="1:27" ht="14">
      <c r="A2301" s="86">
        <v>1</v>
      </c>
      <c r="B2301" s="86">
        <v>1</v>
      </c>
      <c r="C2301" s="63">
        <v>66</v>
      </c>
      <c r="D2301" s="63">
        <v>2300</v>
      </c>
      <c r="E2301" s="63" t="str">
        <f>VLOOKUP(CENSO[[#This Row],[NOME COMUM]],ESPECIES[],2,FALSE)</f>
        <v>Coutarea hexandra (Jacq.) K.Schum.</v>
      </c>
      <c r="F2301" s="64" t="s">
        <v>57</v>
      </c>
      <c r="G2301" s="64">
        <v>142</v>
      </c>
      <c r="H2301" s="97">
        <f>CENSO[[#This Row],[CAP (cm)]]/PI()</f>
        <v>45.200003838098276</v>
      </c>
      <c r="I2301" s="64">
        <v>13</v>
      </c>
      <c r="J2301" s="96">
        <f>(PI()*(CENSO[[#This Row],[DAP (cm)]]^2))/40000</f>
        <v>0.16046001362524887</v>
      </c>
      <c r="K2301" s="96">
        <f>CENSO[[#This Row],[g (m²)]]*CENSO[[#This Row],[H (m)]]*0.7</f>
        <v>1.4601861239897647</v>
      </c>
      <c r="L2301" s="64">
        <v>3</v>
      </c>
      <c r="M2301" s="65">
        <v>366531.59999999899</v>
      </c>
      <c r="N2301" s="87">
        <v>9707303.4000000004</v>
      </c>
      <c r="O2301" s="98" t="s">
        <v>1225</v>
      </c>
      <c r="P2301" s="87" t="str">
        <f>VLOOKUP(CENSO[[#This Row],[DAP (cm)]],CD[],2,TRUE)</f>
        <v>TORETE</v>
      </c>
      <c r="Q2301" s="87" t="str">
        <f>VLOOKUP(CENSO[[#This Row],[DAP (cm)]],DD[],2,TRUE)</f>
        <v>40├ 50</v>
      </c>
      <c r="R2301" s="87" t="str" cm="1">
        <f t="array" ref="R2301">INDEX(_xlfn.TEXTSPLIT(CENSO[[#This Row],[NOME CIENTIFICO]]," "),1)</f>
        <v>Coutarea</v>
      </c>
      <c r="S2301" s="98" t="s">
        <v>1004</v>
      </c>
      <c r="T2301" s="87">
        <f>_xlfn.MINIFS(CENSO[DAP (cm)],CENSO[NOME CIENTIFICO],CENSO[[#This Row],[NOME CIENTIFICO]])</f>
        <v>40.425355545341418</v>
      </c>
      <c r="U23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2301" s="87" t="str">
        <f>IF(CENSO[[#This Row],[DAP (cm)]]&lt;CENSO[[#This Row],[DMCE (cm)]],"DAP &lt; DMCE","DAP ≥ DMCE")</f>
        <v>DAP &lt; DMCE</v>
      </c>
      <c r="W2301" s="87" t="str">
        <f>IF(CENSO[[#This Row],[DAP (cm)]]&gt;200, "Superior", "Inferior")</f>
        <v>Inferior</v>
      </c>
      <c r="X2301" s="87" t="str">
        <f>VLOOKUP(CENSO[[#This Row],[NOME COMUM]],ESPECIES[],4,FALSE)</f>
        <v>Não</v>
      </c>
      <c r="Y2301" s="87" t="str">
        <f>IF(IFERROR(VLOOKUP(CENSO[[#This Row],[NOME COMUM]],COMERCIAIS[],2, FALSE), "Não") &lt;&gt; "Não", "Sim", "Não")</f>
        <v>Não</v>
      </c>
      <c r="Z2301" s="133">
        <f>CENSO[[#This Row],[g (m²)]]/SUM(AEEF[AEEF-UT])</f>
        <v>2.8074752675070699E-4</v>
      </c>
      <c r="AA2301" s="133">
        <f>CENSO[[#This Row],[v (m³)]]/SUM(AEEF[AEEF-UT])</f>
        <v>2.5548024934314338E-3</v>
      </c>
    </row>
    <row r="2302" spans="1:27" ht="14">
      <c r="A2302" s="86">
        <v>1</v>
      </c>
      <c r="B2302" s="86">
        <v>1</v>
      </c>
      <c r="C2302" s="63">
        <v>66</v>
      </c>
      <c r="D2302" s="63">
        <v>2301</v>
      </c>
      <c r="E2302" s="63" t="str">
        <f>VLOOKUP(CENSO[[#This Row],[NOME COMUM]],ESPECIES[],2,FALSE)</f>
        <v>Cordia umbraculifera DC.</v>
      </c>
      <c r="F2302" s="64" t="s">
        <v>92</v>
      </c>
      <c r="G2302" s="64">
        <v>171</v>
      </c>
      <c r="H2302" s="97">
        <f>CENSO[[#This Row],[CAP (cm)]]/PI()</f>
        <v>54.430990537428208</v>
      </c>
      <c r="I2302" s="64">
        <v>20</v>
      </c>
      <c r="J2302" s="96">
        <f>(PI()*(CENSO[[#This Row],[DAP (cm)]]^2))/40000</f>
        <v>0.2326924845475056</v>
      </c>
      <c r="K2302" s="96">
        <f>CENSO[[#This Row],[g (m²)]]*CENSO[[#This Row],[H (m)]]*0.7</f>
        <v>3.2576947836650785</v>
      </c>
      <c r="L2302" s="64">
        <v>2</v>
      </c>
      <c r="M2302" s="65">
        <v>366544.299999999</v>
      </c>
      <c r="N2302" s="87">
        <v>9707291.3000000007</v>
      </c>
      <c r="O2302" s="87" t="s">
        <v>1227</v>
      </c>
      <c r="P2302" s="87" t="str">
        <f>VLOOKUP(CENSO[[#This Row],[DAP (cm)]],CD[],2,TRUE)</f>
        <v>TORA</v>
      </c>
      <c r="Q2302" s="87" t="str">
        <f>VLOOKUP(CENSO[[#This Row],[DAP (cm)]],DD[],2,TRUE)</f>
        <v>50├ 60</v>
      </c>
      <c r="R2302" s="87" t="str" cm="1">
        <f t="array" ref="R2302">INDEX(_xlfn.TEXTSPLIT(CENSO[[#This Row],[NOME CIENTIFICO]]," "),1)</f>
        <v>Cordia</v>
      </c>
      <c r="S2302" s="98" t="s">
        <v>1004</v>
      </c>
      <c r="T2302" s="87">
        <f>_xlfn.MINIFS(CENSO[DAP (cm)],CENSO[NOME CIENTIFICO],CENSO[[#This Row],[NOME CIENTIFICO]])</f>
        <v>42.335214862444161</v>
      </c>
      <c r="U23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2302" s="87" t="str">
        <f>IF(CENSO[[#This Row],[DAP (cm)]]&lt;CENSO[[#This Row],[DMCE (cm)]],"DAP &lt; DMCE","DAP ≥ DMCE")</f>
        <v>DAP ≥ DMCE</v>
      </c>
      <c r="W2302" s="87" t="str">
        <f>IF(CENSO[[#This Row],[DAP (cm)]]&gt;200, "Superior", "Inferior")</f>
        <v>Inferior</v>
      </c>
      <c r="X2302" s="87" t="str">
        <f>VLOOKUP(CENSO[[#This Row],[NOME COMUM]],ESPECIES[],4,FALSE)</f>
        <v>Não</v>
      </c>
      <c r="Y2302" s="87" t="str">
        <f>IF(IFERROR(VLOOKUP(CENSO[[#This Row],[NOME COMUM]],COMERCIAIS[],2, FALSE), "Não") &lt;&gt; "Não", "Sim", "Não")</f>
        <v>Não</v>
      </c>
      <c r="Z2302" s="133">
        <f>CENSO[[#This Row],[g (m²)]]/SUM(AEEF[AEEF-UT])</f>
        <v>4.0712846804787865E-4</v>
      </c>
      <c r="AA2302" s="133">
        <f>CENSO[[#This Row],[v (m³)]]/SUM(AEEF[AEEF-UT])</f>
        <v>5.6997985526703009E-3</v>
      </c>
    </row>
    <row r="2303" spans="1:27" ht="14">
      <c r="A2303" s="86">
        <v>1</v>
      </c>
      <c r="B2303" s="86">
        <v>1</v>
      </c>
      <c r="C2303" s="63">
        <v>66</v>
      </c>
      <c r="D2303" s="63">
        <v>2302</v>
      </c>
      <c r="E2303" s="63" t="str">
        <f>VLOOKUP(CENSO[[#This Row],[NOME COMUM]],ESPECIES[],2,FALSE)</f>
        <v>Inga paraensis Ducke</v>
      </c>
      <c r="F2303" s="64" t="s">
        <v>16</v>
      </c>
      <c r="G2303" s="64">
        <v>173</v>
      </c>
      <c r="H2303" s="97">
        <f>CENSO[[#This Row],[CAP (cm)]]/PI()</f>
        <v>55.067610309795789</v>
      </c>
      <c r="I2303" s="64">
        <v>13</v>
      </c>
      <c r="J2303" s="96">
        <f>(PI()*(CENSO[[#This Row],[DAP (cm)]]^2))/40000</f>
        <v>0.23816741458986682</v>
      </c>
      <c r="K2303" s="96">
        <f>CENSO[[#This Row],[g (m²)]]*CENSO[[#This Row],[H (m)]]*0.7</f>
        <v>2.1673234727677877</v>
      </c>
      <c r="L2303" s="64">
        <v>2</v>
      </c>
      <c r="M2303" s="65">
        <v>366566.2</v>
      </c>
      <c r="N2303" s="87">
        <v>9707270.5999999903</v>
      </c>
      <c r="O2303" s="87" t="s">
        <v>1227</v>
      </c>
      <c r="P2303" s="87" t="str">
        <f>VLOOKUP(CENSO[[#This Row],[DAP (cm)]],CD[],2,TRUE)</f>
        <v>TORA</v>
      </c>
      <c r="Q2303" s="87" t="str">
        <f>VLOOKUP(CENSO[[#This Row],[DAP (cm)]],DD[],2,TRUE)</f>
        <v>50├ 60</v>
      </c>
      <c r="R2303" s="87" t="str" cm="1">
        <f t="array" ref="R2303">INDEX(_xlfn.TEXTSPLIT(CENSO[[#This Row],[NOME CIENTIFICO]]," "),1)</f>
        <v>Inga</v>
      </c>
      <c r="S2303" s="98" t="s">
        <v>1004</v>
      </c>
      <c r="T2303" s="87">
        <f>_xlfn.MINIFS(CENSO[DAP (cm)],CENSO[NOME CIENTIFICO],CENSO[[#This Row],[NOME CIENTIFICO]])</f>
        <v>41.38028520389279</v>
      </c>
      <c r="U23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303" s="87" t="str">
        <f>IF(CENSO[[#This Row],[DAP (cm)]]&lt;CENSO[[#This Row],[DMCE (cm)]],"DAP &lt; DMCE","DAP ≥ DMCE")</f>
        <v>DAP ≥ DMCE</v>
      </c>
      <c r="W2303" s="87" t="str">
        <f>IF(CENSO[[#This Row],[DAP (cm)]]&gt;200, "Superior", "Inferior")</f>
        <v>Inferior</v>
      </c>
      <c r="X2303" s="87" t="str">
        <f>VLOOKUP(CENSO[[#This Row],[NOME COMUM]],ESPECIES[],4,FALSE)</f>
        <v>Não</v>
      </c>
      <c r="Y2303" s="87" t="str">
        <f>IF(IFERROR(VLOOKUP(CENSO[[#This Row],[NOME COMUM]],COMERCIAIS[],2, FALSE), "Não") &lt;&gt; "Não", "Sim", "Não")</f>
        <v>Não</v>
      </c>
      <c r="Z2303" s="133">
        <f>CENSO[[#This Row],[g (m²)]]/SUM(AEEF[AEEF-UT])</f>
        <v>4.1670763380886292E-4</v>
      </c>
      <c r="AA2303" s="133">
        <f>CENSO[[#This Row],[v (m³)]]/SUM(AEEF[AEEF-UT])</f>
        <v>3.792039467660652E-3</v>
      </c>
    </row>
    <row r="2304" spans="1:27" ht="14">
      <c r="A2304" s="86">
        <v>1</v>
      </c>
      <c r="B2304" s="86">
        <v>1</v>
      </c>
      <c r="C2304" s="63">
        <v>66</v>
      </c>
      <c r="D2304" s="63">
        <v>2303</v>
      </c>
      <c r="E2304" s="63" t="str">
        <f>VLOOKUP(CENSO[[#This Row],[NOME COMUM]],ESPECIES[],2,FALSE)</f>
        <v>Pouteria sp.</v>
      </c>
      <c r="F2304" s="64" t="s">
        <v>83</v>
      </c>
      <c r="G2304" s="64">
        <v>180</v>
      </c>
      <c r="H2304" s="97">
        <f>CENSO[[#This Row],[CAP (cm)]]/PI()</f>
        <v>57.295779513082323</v>
      </c>
      <c r="I2304" s="64">
        <v>20</v>
      </c>
      <c r="J2304" s="96">
        <f>(PI()*(CENSO[[#This Row],[DAP (cm)]]^2))/40000</f>
        <v>0.25783100780887047</v>
      </c>
      <c r="K2304" s="96">
        <f>CENSO[[#This Row],[g (m²)]]*CENSO[[#This Row],[H (m)]]*0.7</f>
        <v>3.6096341093241859</v>
      </c>
      <c r="L2304" s="64">
        <v>1</v>
      </c>
      <c r="M2304" s="65">
        <v>366551.299999999</v>
      </c>
      <c r="N2304" s="87">
        <v>9707232.1999999899</v>
      </c>
      <c r="O2304" s="87" t="s">
        <v>1227</v>
      </c>
      <c r="P2304" s="87" t="str">
        <f>VLOOKUP(CENSO[[#This Row],[DAP (cm)]],CD[],2,TRUE)</f>
        <v>TORA</v>
      </c>
      <c r="Q2304" s="87" t="str">
        <f>VLOOKUP(CENSO[[#This Row],[DAP (cm)]],DD[],2,TRUE)</f>
        <v>50├ 60</v>
      </c>
      <c r="R2304" s="87" t="str" cm="1">
        <f t="array" ref="R2304">INDEX(_xlfn.TEXTSPLIT(CENSO[[#This Row],[NOME CIENTIFICO]]," "),1)</f>
        <v>Pouteria</v>
      </c>
      <c r="S2304" s="98" t="s">
        <v>1004</v>
      </c>
      <c r="T2304" s="87">
        <f>_xlfn.MINIFS(CENSO[DAP (cm)],CENSO[NOME CIENTIFICO],CENSO[[#This Row],[NOME CIENTIFICO]])</f>
        <v>39.788735772973837</v>
      </c>
      <c r="U23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04" s="87" t="str">
        <f>IF(CENSO[[#This Row],[DAP (cm)]]&lt;CENSO[[#This Row],[DMCE (cm)]],"DAP &lt; DMCE","DAP ≥ DMCE")</f>
        <v>DAP ≥ DMCE</v>
      </c>
      <c r="W2304" s="87" t="str">
        <f>IF(CENSO[[#This Row],[DAP (cm)]]&gt;200, "Superior", "Inferior")</f>
        <v>Inferior</v>
      </c>
      <c r="X2304" s="87" t="str">
        <f>VLOOKUP(CENSO[[#This Row],[NOME COMUM]],ESPECIES[],4,FALSE)</f>
        <v>Não</v>
      </c>
      <c r="Y2304" s="87" t="str">
        <f>IF(IFERROR(VLOOKUP(CENSO[[#This Row],[NOME COMUM]],COMERCIAIS[],2, FALSE), "Não") &lt;&gt; "Não", "Sim", "Não")</f>
        <v>Não</v>
      </c>
      <c r="Z2304" s="133">
        <f>CENSO[[#This Row],[g (m²)]]/SUM(AEEF[AEEF-UT])</f>
        <v>4.5111187595332813E-4</v>
      </c>
      <c r="AA2304" s="133">
        <f>CENSO[[#This Row],[v (m³)]]/SUM(AEEF[AEEF-UT])</f>
        <v>6.3155662633465927E-3</v>
      </c>
    </row>
    <row r="2305" spans="1:27" ht="14">
      <c r="A2305" s="86">
        <v>1</v>
      </c>
      <c r="B2305" s="86">
        <v>1</v>
      </c>
      <c r="C2305" s="63">
        <v>66</v>
      </c>
      <c r="D2305" s="63">
        <v>2304</v>
      </c>
      <c r="E2305" s="63" t="str">
        <f>VLOOKUP(CENSO[[#This Row],[NOME COMUM]],ESPECIES[],2,FALSE)</f>
        <v>Pouteria sp.</v>
      </c>
      <c r="F2305" s="64" t="s">
        <v>83</v>
      </c>
      <c r="G2305" s="64">
        <v>129</v>
      </c>
      <c r="H2305" s="97">
        <f>CENSO[[#This Row],[CAP (cm)]]/PI()</f>
        <v>41.061975317708999</v>
      </c>
      <c r="I2305" s="64">
        <v>17</v>
      </c>
      <c r="J2305" s="96">
        <f>(PI()*(CENSO[[#This Row],[DAP (cm)]]^2))/40000</f>
        <v>0.13242487039961151</v>
      </c>
      <c r="K2305" s="96">
        <f>CENSO[[#This Row],[g (m²)]]*CENSO[[#This Row],[H (m)]]*0.7</f>
        <v>1.5758559577553768</v>
      </c>
      <c r="L2305" s="64">
        <v>2</v>
      </c>
      <c r="M2305" s="65">
        <v>366574</v>
      </c>
      <c r="N2305" s="87">
        <v>9707252.9000000004</v>
      </c>
      <c r="O2305" s="98" t="s">
        <v>1225</v>
      </c>
      <c r="P2305" s="87" t="str">
        <f>VLOOKUP(CENSO[[#This Row],[DAP (cm)]],CD[],2,TRUE)</f>
        <v>TORETE</v>
      </c>
      <c r="Q2305" s="87" t="str">
        <f>VLOOKUP(CENSO[[#This Row],[DAP (cm)]],DD[],2,TRUE)</f>
        <v>40├ 50</v>
      </c>
      <c r="R2305" s="87" t="str" cm="1">
        <f t="array" ref="R2305">INDEX(_xlfn.TEXTSPLIT(CENSO[[#This Row],[NOME CIENTIFICO]]," "),1)</f>
        <v>Pouteria</v>
      </c>
      <c r="S2305" s="98" t="s">
        <v>1004</v>
      </c>
      <c r="T2305" s="87">
        <f>_xlfn.MINIFS(CENSO[DAP (cm)],CENSO[NOME CIENTIFICO],CENSO[[#This Row],[NOME CIENTIFICO]])</f>
        <v>39.788735772973837</v>
      </c>
      <c r="U23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05" s="87" t="str">
        <f>IF(CENSO[[#This Row],[DAP (cm)]]&lt;CENSO[[#This Row],[DMCE (cm)]],"DAP &lt; DMCE","DAP ≥ DMCE")</f>
        <v>DAP &lt; DMCE</v>
      </c>
      <c r="W2305" s="87" t="str">
        <f>IF(CENSO[[#This Row],[DAP (cm)]]&gt;200, "Superior", "Inferior")</f>
        <v>Inferior</v>
      </c>
      <c r="X2305" s="87" t="str">
        <f>VLOOKUP(CENSO[[#This Row],[NOME COMUM]],ESPECIES[],4,FALSE)</f>
        <v>Não</v>
      </c>
      <c r="Y2305" s="87" t="str">
        <f>IF(IFERROR(VLOOKUP(CENSO[[#This Row],[NOME COMUM]],COMERCIAIS[],2, FALSE), "Não") &lt;&gt; "Não", "Sim", "Não")</f>
        <v>Não</v>
      </c>
      <c r="Z2305" s="133">
        <f>CENSO[[#This Row],[g (m²)]]/SUM(AEEF[AEEF-UT])</f>
        <v>2.3169607184380655E-4</v>
      </c>
      <c r="AA2305" s="133">
        <f>CENSO[[#This Row],[v (m³)]]/SUM(AEEF[AEEF-UT])</f>
        <v>2.757183254941298E-3</v>
      </c>
    </row>
    <row r="2306" spans="1:27" ht="14">
      <c r="A2306" s="86">
        <v>1</v>
      </c>
      <c r="B2306" s="86">
        <v>1</v>
      </c>
      <c r="C2306" s="63">
        <v>66</v>
      </c>
      <c r="D2306" s="63">
        <v>2305</v>
      </c>
      <c r="E2306" s="63" t="str">
        <f>VLOOKUP(CENSO[[#This Row],[NOME COMUM]],ESPECIES[],2,FALSE)</f>
        <v>Lecythis chartacea O.Berg</v>
      </c>
      <c r="F2306" s="64" t="s">
        <v>31</v>
      </c>
      <c r="G2306" s="64">
        <v>125</v>
      </c>
      <c r="H2306" s="97">
        <f>CENSO[[#This Row],[CAP (cm)]]/PI()</f>
        <v>39.788735772973837</v>
      </c>
      <c r="I2306" s="64">
        <v>17</v>
      </c>
      <c r="J2306" s="96">
        <f>(PI()*(CENSO[[#This Row],[DAP (cm)]]^2))/40000</f>
        <v>0.12433979929054324</v>
      </c>
      <c r="K2306" s="96">
        <f>CENSO[[#This Row],[g (m²)]]*CENSO[[#This Row],[H (m)]]*0.7</f>
        <v>1.4796436115574645</v>
      </c>
      <c r="L2306" s="64">
        <v>1</v>
      </c>
      <c r="M2306" s="65">
        <v>366578.59999999899</v>
      </c>
      <c r="N2306" s="87">
        <v>9707255.5999999903</v>
      </c>
      <c r="O2306" s="98" t="s">
        <v>1225</v>
      </c>
      <c r="P2306" s="87" t="str">
        <f>VLOOKUP(CENSO[[#This Row],[DAP (cm)]],CD[],2,TRUE)</f>
        <v>TORETE</v>
      </c>
      <c r="Q2306" s="87" t="str">
        <f>VLOOKUP(CENSO[[#This Row],[DAP (cm)]],DD[],2,TRUE)</f>
        <v>30├ 40</v>
      </c>
      <c r="R2306" s="87" t="str" cm="1">
        <f t="array" ref="R2306">INDEX(_xlfn.TEXTSPLIT(CENSO[[#This Row],[NOME CIENTIFICO]]," "),1)</f>
        <v>Lecythis</v>
      </c>
      <c r="S2306" s="98" t="s">
        <v>1004</v>
      </c>
      <c r="T2306" s="87">
        <f>_xlfn.MINIFS(CENSO[DAP (cm)],CENSO[NOME CIENTIFICO],CENSO[[#This Row],[NOME CIENTIFICO]])</f>
        <v>38.833806114422465</v>
      </c>
      <c r="U23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06" s="87" t="str">
        <f>IF(CENSO[[#This Row],[DAP (cm)]]&lt;CENSO[[#This Row],[DMCE (cm)]],"DAP &lt; DMCE","DAP ≥ DMCE")</f>
        <v>DAP &lt; DMCE</v>
      </c>
      <c r="W2306" s="87" t="str">
        <f>IF(CENSO[[#This Row],[DAP (cm)]]&gt;200, "Superior", "Inferior")</f>
        <v>Inferior</v>
      </c>
      <c r="X2306" s="87" t="str">
        <f>VLOOKUP(CENSO[[#This Row],[NOME COMUM]],ESPECIES[],4,FALSE)</f>
        <v>Não</v>
      </c>
      <c r="Y2306" s="87" t="str">
        <f>IF(IFERROR(VLOOKUP(CENSO[[#This Row],[NOME COMUM]],COMERCIAIS[],2, FALSE), "Não") &lt;&gt; "Não", "Sim", "Não")</f>
        <v>Sim</v>
      </c>
      <c r="Z2306" s="133">
        <f>CENSO[[#This Row],[g (m²)]]/SUM(AEEF[AEEF-UT])</f>
        <v>2.175500944990973E-4</v>
      </c>
      <c r="AA2306" s="133">
        <f>CENSO[[#This Row],[v (m³)]]/SUM(AEEF[AEEF-UT])</f>
        <v>2.5888461245392575E-3</v>
      </c>
    </row>
    <row r="2307" spans="1:27" ht="14">
      <c r="A2307" s="86">
        <v>1</v>
      </c>
      <c r="B2307" s="86">
        <v>1</v>
      </c>
      <c r="C2307" s="63">
        <v>66</v>
      </c>
      <c r="D2307" s="63">
        <v>2306</v>
      </c>
      <c r="E2307" s="63" t="str">
        <f>VLOOKUP(CENSO[[#This Row],[NOME COMUM]],ESPECIES[],2,FALSE)</f>
        <v>Couratari guianensis Aubl.</v>
      </c>
      <c r="F2307" s="64" t="s">
        <v>6</v>
      </c>
      <c r="G2307" s="64">
        <v>213</v>
      </c>
      <c r="H2307" s="97">
        <f>CENSO[[#This Row],[CAP (cm)]]/PI()</f>
        <v>67.800005757147417</v>
      </c>
      <c r="I2307" s="64">
        <v>21</v>
      </c>
      <c r="J2307" s="96">
        <f>(PI()*(CENSO[[#This Row],[DAP (cm)]]^2))/40000</f>
        <v>0.36103503065681003</v>
      </c>
      <c r="K2307" s="96">
        <f>CENSO[[#This Row],[g (m²)]]*CENSO[[#This Row],[H (m)]]*0.7</f>
        <v>5.3072149506551076</v>
      </c>
      <c r="L2307" s="64">
        <v>1</v>
      </c>
      <c r="M2307" s="65">
        <v>366585.5</v>
      </c>
      <c r="N2307" s="87">
        <v>9707254.8000000007</v>
      </c>
      <c r="O2307" s="87" t="s">
        <v>1228</v>
      </c>
      <c r="P2307" s="87" t="str">
        <f>VLOOKUP(CENSO[[#This Row],[DAP (cm)]],CD[],2,TRUE)</f>
        <v>TORA</v>
      </c>
      <c r="Q2307" s="87" t="str">
        <f>VLOOKUP(CENSO[[#This Row],[DAP (cm)]],DD[],2,TRUE)</f>
        <v>60├ 70</v>
      </c>
      <c r="R2307" s="87" t="str" cm="1">
        <f t="array" ref="R2307">INDEX(_xlfn.TEXTSPLIT(CENSO[[#This Row],[NOME CIENTIFICO]]," "),1)</f>
        <v>Couratari</v>
      </c>
      <c r="S2307" s="98" t="s">
        <v>1004</v>
      </c>
      <c r="T2307" s="87">
        <f>_xlfn.MINIFS(CENSO[DAP (cm)],CENSO[NOME CIENTIFICO],CENSO[[#This Row],[NOME CIENTIFICO]])</f>
        <v>38.833806114422465</v>
      </c>
      <c r="U23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07" s="87" t="str">
        <f>IF(CENSO[[#This Row],[DAP (cm)]]&lt;CENSO[[#This Row],[DMCE (cm)]],"DAP &lt; DMCE","DAP ≥ DMCE")</f>
        <v>DAP ≥ DMCE</v>
      </c>
      <c r="W2307" s="87" t="str">
        <f>IF(CENSO[[#This Row],[DAP (cm)]]&gt;200, "Superior", "Inferior")</f>
        <v>Inferior</v>
      </c>
      <c r="X2307" s="87" t="str">
        <f>VLOOKUP(CENSO[[#This Row],[NOME COMUM]],ESPECIES[],4,FALSE)</f>
        <v>Não</v>
      </c>
      <c r="Y2307" s="87" t="str">
        <f>IF(IFERROR(VLOOKUP(CENSO[[#This Row],[NOME COMUM]],COMERCIAIS[],2, FALSE), "Não") &lt;&gt; "Não", "Sim", "Não")</f>
        <v>Sim</v>
      </c>
      <c r="Z2307" s="133">
        <f>CENSO[[#This Row],[g (m²)]]/SUM(AEEF[AEEF-UT])</f>
        <v>6.3168193518909092E-4</v>
      </c>
      <c r="AA2307" s="133">
        <f>CENSO[[#This Row],[v (m³)]]/SUM(AEEF[AEEF-UT])</f>
        <v>9.2857244472796373E-3</v>
      </c>
    </row>
    <row r="2308" spans="1:27" ht="14">
      <c r="A2308" s="86">
        <v>1</v>
      </c>
      <c r="B2308" s="86">
        <v>1</v>
      </c>
      <c r="C2308" s="63">
        <v>66</v>
      </c>
      <c r="D2308" s="63">
        <v>2307</v>
      </c>
      <c r="E2308" s="63" t="str">
        <f>VLOOKUP(CENSO[[#This Row],[NOME COMUM]],ESPECIES[],2,FALSE)</f>
        <v>Tachigali myrmecophila Ducke</v>
      </c>
      <c r="F2308" s="64" t="s">
        <v>14</v>
      </c>
      <c r="G2308" s="64">
        <v>199</v>
      </c>
      <c r="H2308" s="97">
        <f>CENSO[[#This Row],[CAP (cm)]]/PI()</f>
        <v>63.343667350574343</v>
      </c>
      <c r="I2308" s="64">
        <v>17</v>
      </c>
      <c r="J2308" s="96">
        <f>(PI()*(CENSO[[#This Row],[DAP (cm)]]^2))/40000</f>
        <v>0.31513474506910732</v>
      </c>
      <c r="K2308" s="96">
        <f>CENSO[[#This Row],[g (m²)]]*CENSO[[#This Row],[H (m)]]*0.7</f>
        <v>3.7501034663223769</v>
      </c>
      <c r="L2308" s="64">
        <v>2</v>
      </c>
      <c r="M2308" s="65">
        <v>366587.799999999</v>
      </c>
      <c r="N2308" s="87">
        <v>9707252.8000000007</v>
      </c>
      <c r="O2308" s="87" t="s">
        <v>1228</v>
      </c>
      <c r="P2308" s="87" t="str">
        <f>VLOOKUP(CENSO[[#This Row],[DAP (cm)]],CD[],2,TRUE)</f>
        <v>TORA</v>
      </c>
      <c r="Q2308" s="87" t="str">
        <f>VLOOKUP(CENSO[[#This Row],[DAP (cm)]],DD[],2,TRUE)</f>
        <v>60├ 70</v>
      </c>
      <c r="R2308" s="87" t="str" cm="1">
        <f t="array" ref="R2308">INDEX(_xlfn.TEXTSPLIT(CENSO[[#This Row],[NOME CIENTIFICO]]," "),1)</f>
        <v>Tachigali</v>
      </c>
      <c r="S2308" s="98" t="s">
        <v>1004</v>
      </c>
      <c r="T2308" s="87">
        <f>_xlfn.MINIFS(CENSO[DAP (cm)],CENSO[NOME CIENTIFICO],CENSO[[#This Row],[NOME CIENTIFICO]])</f>
        <v>39.152116000606256</v>
      </c>
      <c r="U23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08" s="87" t="str">
        <f>IF(CENSO[[#This Row],[DAP (cm)]]&lt;CENSO[[#This Row],[DMCE (cm)]],"DAP &lt; DMCE","DAP ≥ DMCE")</f>
        <v>DAP ≥ DMCE</v>
      </c>
      <c r="W2308" s="87" t="str">
        <f>IF(CENSO[[#This Row],[DAP (cm)]]&gt;200, "Superior", "Inferior")</f>
        <v>Inferior</v>
      </c>
      <c r="X2308" s="87" t="str">
        <f>VLOOKUP(CENSO[[#This Row],[NOME COMUM]],ESPECIES[],4,FALSE)</f>
        <v>Não</v>
      </c>
      <c r="Y2308" s="87" t="str">
        <f>IF(IFERROR(VLOOKUP(CENSO[[#This Row],[NOME COMUM]],COMERCIAIS[],2, FALSE), "Não") &lt;&gt; "Não", "Sim", "Não")</f>
        <v>Sim</v>
      </c>
      <c r="Z2308" s="133">
        <f>CENSO[[#This Row],[g (m²)]]/SUM(AEEF[AEEF-UT])</f>
        <v>5.5137288270456E-4</v>
      </c>
      <c r="AA2308" s="133">
        <f>CENSO[[#This Row],[v (m³)]]/SUM(AEEF[AEEF-UT])</f>
        <v>6.5613373041842633E-3</v>
      </c>
    </row>
    <row r="2309" spans="1:27" ht="14">
      <c r="A2309" s="86">
        <v>1</v>
      </c>
      <c r="B2309" s="86">
        <v>1</v>
      </c>
      <c r="C2309" s="63">
        <v>66</v>
      </c>
      <c r="D2309" s="63">
        <v>2308</v>
      </c>
      <c r="E2309" s="63" t="str">
        <f>VLOOKUP(CENSO[[#This Row],[NOME COMUM]],ESPECIES[],2,FALSE)</f>
        <v>Lecythis chartacea O.Berg</v>
      </c>
      <c r="F2309" s="64" t="s">
        <v>31</v>
      </c>
      <c r="G2309" s="64">
        <v>138</v>
      </c>
      <c r="H2309" s="97">
        <f>CENSO[[#This Row],[CAP (cm)]]/PI()</f>
        <v>43.926764293363114</v>
      </c>
      <c r="I2309" s="64">
        <v>15</v>
      </c>
      <c r="J2309" s="96">
        <f>(PI()*(CENSO[[#This Row],[DAP (cm)]]^2))/40000</f>
        <v>0.15154733681210272</v>
      </c>
      <c r="K2309" s="96">
        <f>CENSO[[#This Row],[g (m²)]]*CENSO[[#This Row],[H (m)]]*0.7</f>
        <v>1.5912470365270786</v>
      </c>
      <c r="L2309" s="64">
        <v>1</v>
      </c>
      <c r="M2309" s="65">
        <v>366583.9</v>
      </c>
      <c r="N2309" s="87">
        <v>9707242.8000000007</v>
      </c>
      <c r="O2309" s="98" t="s">
        <v>1225</v>
      </c>
      <c r="P2309" s="87" t="str">
        <f>VLOOKUP(CENSO[[#This Row],[DAP (cm)]],CD[],2,TRUE)</f>
        <v>TORETE</v>
      </c>
      <c r="Q2309" s="87" t="str">
        <f>VLOOKUP(CENSO[[#This Row],[DAP (cm)]],DD[],2,TRUE)</f>
        <v>40├ 50</v>
      </c>
      <c r="R2309" s="87" t="str" cm="1">
        <f t="array" ref="R2309">INDEX(_xlfn.TEXTSPLIT(CENSO[[#This Row],[NOME CIENTIFICO]]," "),1)</f>
        <v>Lecythis</v>
      </c>
      <c r="S2309" s="98" t="s">
        <v>1004</v>
      </c>
      <c r="T2309" s="87">
        <f>_xlfn.MINIFS(CENSO[DAP (cm)],CENSO[NOME CIENTIFICO],CENSO[[#This Row],[NOME CIENTIFICO]])</f>
        <v>38.833806114422465</v>
      </c>
      <c r="U23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09" s="87" t="str">
        <f>IF(CENSO[[#This Row],[DAP (cm)]]&lt;CENSO[[#This Row],[DMCE (cm)]],"DAP &lt; DMCE","DAP ≥ DMCE")</f>
        <v>DAP &lt; DMCE</v>
      </c>
      <c r="W2309" s="87" t="str">
        <f>IF(CENSO[[#This Row],[DAP (cm)]]&gt;200, "Superior", "Inferior")</f>
        <v>Inferior</v>
      </c>
      <c r="X2309" s="87" t="str">
        <f>VLOOKUP(CENSO[[#This Row],[NOME COMUM]],ESPECIES[],4,FALSE)</f>
        <v>Não</v>
      </c>
      <c r="Y2309" s="87" t="str">
        <f>IF(IFERROR(VLOOKUP(CENSO[[#This Row],[NOME COMUM]],COMERCIAIS[],2, FALSE), "Não") &lt;&gt; "Não", "Sim", "Não")</f>
        <v>Sim</v>
      </c>
      <c r="Z2309" s="133">
        <f>CENSO[[#This Row],[g (m²)]]/SUM(AEEF[AEEF-UT])</f>
        <v>2.651535359770117E-4</v>
      </c>
      <c r="AA2309" s="133">
        <f>CENSO[[#This Row],[v (m³)]]/SUM(AEEF[AEEF-UT])</f>
        <v>2.7841121277586227E-3</v>
      </c>
    </row>
    <row r="2310" spans="1:27" ht="14">
      <c r="A2310" s="86">
        <v>1</v>
      </c>
      <c r="B2310" s="86">
        <v>1</v>
      </c>
      <c r="C2310" s="63">
        <v>66</v>
      </c>
      <c r="D2310" s="63">
        <v>2309</v>
      </c>
      <c r="E2310" s="63" t="str">
        <f>VLOOKUP(CENSO[[#This Row],[NOME COMUM]],ESPECIES[],2,FALSE)</f>
        <v>Piptadenia suaveolens Miq.</v>
      </c>
      <c r="F2310" s="64" t="s">
        <v>22</v>
      </c>
      <c r="G2310" s="64">
        <v>172</v>
      </c>
      <c r="H2310" s="97">
        <f>CENSO[[#This Row],[CAP (cm)]]/PI()</f>
        <v>54.749300423611999</v>
      </c>
      <c r="I2310" s="64">
        <v>16</v>
      </c>
      <c r="J2310" s="96">
        <f>(PI()*(CENSO[[#This Row],[DAP (cm)]]^2))/40000</f>
        <v>0.23542199182153159</v>
      </c>
      <c r="K2310" s="96">
        <f>CENSO[[#This Row],[g (m²)]]*CENSO[[#This Row],[H (m)]]*0.7</f>
        <v>2.6367263084011539</v>
      </c>
      <c r="L2310" s="64">
        <v>1</v>
      </c>
      <c r="M2310" s="65">
        <v>366585</v>
      </c>
      <c r="N2310" s="87">
        <v>9707231.8000000007</v>
      </c>
      <c r="O2310" s="87" t="s">
        <v>1228</v>
      </c>
      <c r="P2310" s="87" t="str">
        <f>VLOOKUP(CENSO[[#This Row],[DAP (cm)]],CD[],2,TRUE)</f>
        <v>TORA</v>
      </c>
      <c r="Q2310" s="87" t="str">
        <f>VLOOKUP(CENSO[[#This Row],[DAP (cm)]],DD[],2,TRUE)</f>
        <v>50├ 60</v>
      </c>
      <c r="R2310" s="87" t="str" cm="1">
        <f t="array" ref="R2310">INDEX(_xlfn.TEXTSPLIT(CENSO[[#This Row],[NOME CIENTIFICO]]," "),1)</f>
        <v>Piptadenia</v>
      </c>
      <c r="S2310" s="98" t="s">
        <v>1004</v>
      </c>
      <c r="T2310" s="87">
        <f>_xlfn.MINIFS(CENSO[DAP (cm)],CENSO[NOME CIENTIFICO],CENSO[[#This Row],[NOME CIENTIFICO]])</f>
        <v>39.788735772973837</v>
      </c>
      <c r="U23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10" s="87" t="str">
        <f>IF(CENSO[[#This Row],[DAP (cm)]]&lt;CENSO[[#This Row],[DMCE (cm)]],"DAP &lt; DMCE","DAP ≥ DMCE")</f>
        <v>DAP ≥ DMCE</v>
      </c>
      <c r="W2310" s="87" t="str">
        <f>IF(CENSO[[#This Row],[DAP (cm)]]&gt;200, "Superior", "Inferior")</f>
        <v>Inferior</v>
      </c>
      <c r="X2310" s="87" t="str">
        <f>VLOOKUP(CENSO[[#This Row],[NOME COMUM]],ESPECIES[],4,FALSE)</f>
        <v>Não</v>
      </c>
      <c r="Y2310" s="87" t="str">
        <f>IF(IFERROR(VLOOKUP(CENSO[[#This Row],[NOME COMUM]],COMERCIAIS[],2, FALSE), "Não") &lt;&gt; "Não", "Sim", "Não")</f>
        <v>Sim</v>
      </c>
      <c r="Z2310" s="133">
        <f>CENSO[[#This Row],[g (m²)]]/SUM(AEEF[AEEF-UT])</f>
        <v>4.1190412772232278E-4</v>
      </c>
      <c r="AA2310" s="133">
        <f>CENSO[[#This Row],[v (m³)]]/SUM(AEEF[AEEF-UT])</f>
        <v>4.6133262304900152E-3</v>
      </c>
    </row>
    <row r="2311" spans="1:27" ht="14">
      <c r="A2311" s="86">
        <v>1</v>
      </c>
      <c r="B2311" s="86">
        <v>1</v>
      </c>
      <c r="C2311" s="63">
        <v>66</v>
      </c>
      <c r="D2311" s="63">
        <v>2310</v>
      </c>
      <c r="E2311" s="63" t="str">
        <f>VLOOKUP(CENSO[[#This Row],[NOME COMUM]],ESPECIES[],2,FALSE)</f>
        <v>Parahancornia amapa (Huber ) Ducke</v>
      </c>
      <c r="F2311" s="64" t="s">
        <v>15</v>
      </c>
      <c r="G2311" s="64">
        <v>190</v>
      </c>
      <c r="H2311" s="97">
        <f>CENSO[[#This Row],[CAP (cm)]]/PI()</f>
        <v>60.478878374920228</v>
      </c>
      <c r="I2311" s="64">
        <v>20</v>
      </c>
      <c r="J2311" s="96">
        <f>(PI()*(CENSO[[#This Row],[DAP (cm)]]^2))/40000</f>
        <v>0.28727467228087106</v>
      </c>
      <c r="K2311" s="96">
        <f>CENSO[[#This Row],[g (m²)]]*CENSO[[#This Row],[H (m)]]*0.7</f>
        <v>4.021845411932194</v>
      </c>
      <c r="L2311" s="64">
        <v>1</v>
      </c>
      <c r="M2311" s="65">
        <v>366587.7</v>
      </c>
      <c r="N2311" s="87">
        <v>9707225.4000000004</v>
      </c>
      <c r="O2311" s="87" t="s">
        <v>1227</v>
      </c>
      <c r="P2311" s="87" t="str">
        <f>VLOOKUP(CENSO[[#This Row],[DAP (cm)]],CD[],2,TRUE)</f>
        <v>TORA</v>
      </c>
      <c r="Q2311" s="87" t="str">
        <f>VLOOKUP(CENSO[[#This Row],[DAP (cm)]],DD[],2,TRUE)</f>
        <v>60├ 70</v>
      </c>
      <c r="R2311" s="87" t="str" cm="1">
        <f t="array" ref="R2311">INDEX(_xlfn.TEXTSPLIT(CENSO[[#This Row],[NOME CIENTIFICO]]," "),1)</f>
        <v>Parahancornia</v>
      </c>
      <c r="S2311" s="98" t="s">
        <v>1004</v>
      </c>
      <c r="T2311" s="87">
        <f>_xlfn.MINIFS(CENSO[DAP (cm)],CENSO[NOME CIENTIFICO],CENSO[[#This Row],[NOME CIENTIFICO]])</f>
        <v>39.788735772973837</v>
      </c>
      <c r="U23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11" s="87" t="str">
        <f>IF(CENSO[[#This Row],[DAP (cm)]]&lt;CENSO[[#This Row],[DMCE (cm)]],"DAP &lt; DMCE","DAP ≥ DMCE")</f>
        <v>DAP ≥ DMCE</v>
      </c>
      <c r="W2311" s="87" t="str">
        <f>IF(CENSO[[#This Row],[DAP (cm)]]&gt;200, "Superior", "Inferior")</f>
        <v>Inferior</v>
      </c>
      <c r="X2311" s="87" t="str">
        <f>VLOOKUP(CENSO[[#This Row],[NOME COMUM]],ESPECIES[],4,FALSE)</f>
        <v>Não</v>
      </c>
      <c r="Y2311" s="87" t="str">
        <f>IF(IFERROR(VLOOKUP(CENSO[[#This Row],[NOME COMUM]],COMERCIAIS[],2, FALSE), "Não") &lt;&gt; "Não", "Sim", "Não")</f>
        <v>Não</v>
      </c>
      <c r="Z2311" s="133">
        <f>CENSO[[#This Row],[g (m²)]]/SUM(AEEF[AEEF-UT])</f>
        <v>5.0262773833071434E-4</v>
      </c>
      <c r="AA2311" s="133">
        <f>CENSO[[#This Row],[v (m³)]]/SUM(AEEF[AEEF-UT])</f>
        <v>7.0367883366299986E-3</v>
      </c>
    </row>
    <row r="2312" spans="1:27" ht="14">
      <c r="A2312" s="86">
        <v>1</v>
      </c>
      <c r="B2312" s="86">
        <v>1</v>
      </c>
      <c r="C2312" s="63">
        <v>66</v>
      </c>
      <c r="D2312" s="63">
        <v>2311</v>
      </c>
      <c r="E2312" s="63" t="str">
        <f>VLOOKUP(CENSO[[#This Row],[NOME COMUM]],ESPECIES[],2,FALSE)</f>
        <v>Couratari guianensis Aubl.</v>
      </c>
      <c r="F2312" s="64" t="s">
        <v>6</v>
      </c>
      <c r="G2312" s="64">
        <v>205</v>
      </c>
      <c r="H2312" s="97">
        <f>CENSO[[#This Row],[CAP (cm)]]/PI()</f>
        <v>65.253526667677093</v>
      </c>
      <c r="I2312" s="64">
        <v>21</v>
      </c>
      <c r="J2312" s="96">
        <f>(PI()*(CENSO[[#This Row],[DAP (cm)]]^2))/40000</f>
        <v>0.33442432417184514</v>
      </c>
      <c r="K2312" s="96">
        <f>CENSO[[#This Row],[g (m²)]]*CENSO[[#This Row],[H (m)]]*0.7</f>
        <v>4.9160375653261239</v>
      </c>
      <c r="L2312" s="64">
        <v>1</v>
      </c>
      <c r="M2312" s="65">
        <v>366592.299999999</v>
      </c>
      <c r="N2312" s="87">
        <v>9707220</v>
      </c>
      <c r="O2312" s="87" t="s">
        <v>1228</v>
      </c>
      <c r="P2312" s="87" t="str">
        <f>VLOOKUP(CENSO[[#This Row],[DAP (cm)]],CD[],2,TRUE)</f>
        <v>TORA</v>
      </c>
      <c r="Q2312" s="87" t="str">
        <f>VLOOKUP(CENSO[[#This Row],[DAP (cm)]],DD[],2,TRUE)</f>
        <v>60├ 70</v>
      </c>
      <c r="R2312" s="87" t="str" cm="1">
        <f t="array" ref="R2312">INDEX(_xlfn.TEXTSPLIT(CENSO[[#This Row],[NOME CIENTIFICO]]," "),1)</f>
        <v>Couratari</v>
      </c>
      <c r="S2312" s="98" t="s">
        <v>1004</v>
      </c>
      <c r="T2312" s="87">
        <f>_xlfn.MINIFS(CENSO[DAP (cm)],CENSO[NOME CIENTIFICO],CENSO[[#This Row],[NOME CIENTIFICO]])</f>
        <v>38.833806114422465</v>
      </c>
      <c r="U23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12" s="87" t="str">
        <f>IF(CENSO[[#This Row],[DAP (cm)]]&lt;CENSO[[#This Row],[DMCE (cm)]],"DAP &lt; DMCE","DAP ≥ DMCE")</f>
        <v>DAP ≥ DMCE</v>
      </c>
      <c r="W2312" s="87" t="str">
        <f>IF(CENSO[[#This Row],[DAP (cm)]]&gt;200, "Superior", "Inferior")</f>
        <v>Inferior</v>
      </c>
      <c r="X2312" s="87" t="str">
        <f>VLOOKUP(CENSO[[#This Row],[NOME COMUM]],ESPECIES[],4,FALSE)</f>
        <v>Não</v>
      </c>
      <c r="Y2312" s="87" t="str">
        <f>IF(IFERROR(VLOOKUP(CENSO[[#This Row],[NOME COMUM]],COMERCIAIS[],2, FALSE), "Não") &lt;&gt; "Não", "Sim", "Não")</f>
        <v>Sim</v>
      </c>
      <c r="Z2312" s="133">
        <f>CENSO[[#This Row],[g (m²)]]/SUM(AEEF[AEEF-UT])</f>
        <v>5.8512273416477215E-4</v>
      </c>
      <c r="AA2312" s="133">
        <f>CENSO[[#This Row],[v (m³)]]/SUM(AEEF[AEEF-UT])</f>
        <v>8.6013041922221502E-3</v>
      </c>
    </row>
    <row r="2313" spans="1:27" ht="14">
      <c r="A2313" s="86">
        <v>1</v>
      </c>
      <c r="B2313" s="86">
        <v>1</v>
      </c>
      <c r="C2313" s="63">
        <v>66</v>
      </c>
      <c r="D2313" s="63">
        <v>2312</v>
      </c>
      <c r="E2313" s="63" t="str">
        <f>VLOOKUP(CENSO[[#This Row],[NOME COMUM]],ESPECIES[],2,FALSE)</f>
        <v>Trattinnickia lawrencei Standl. ex Sw.</v>
      </c>
      <c r="F2313" s="64" t="s">
        <v>60</v>
      </c>
      <c r="G2313" s="64">
        <v>202</v>
      </c>
      <c r="H2313" s="97">
        <f>CENSO[[#This Row],[CAP (cm)]]/PI()</f>
        <v>64.298597009125714</v>
      </c>
      <c r="I2313" s="64">
        <v>17</v>
      </c>
      <c r="J2313" s="96">
        <f>(PI()*(CENSO[[#This Row],[DAP (cm)]]^2))/40000</f>
        <v>0.3247079148960848</v>
      </c>
      <c r="K2313" s="96">
        <f>CENSO[[#This Row],[g (m²)]]*CENSO[[#This Row],[H (m)]]*0.7</f>
        <v>3.8640241872634093</v>
      </c>
      <c r="L2313" s="64">
        <v>1</v>
      </c>
      <c r="M2313" s="65">
        <v>366592.9</v>
      </c>
      <c r="N2313" s="87">
        <v>9707220.8000000007</v>
      </c>
      <c r="O2313" s="87" t="s">
        <v>1227</v>
      </c>
      <c r="P2313" s="87" t="str">
        <f>VLOOKUP(CENSO[[#This Row],[DAP (cm)]],CD[],2,TRUE)</f>
        <v>TORA</v>
      </c>
      <c r="Q2313" s="87" t="str">
        <f>VLOOKUP(CENSO[[#This Row],[DAP (cm)]],DD[],2,TRUE)</f>
        <v>60├ 70</v>
      </c>
      <c r="R2313" s="87" t="str" cm="1">
        <f t="array" ref="R2313">INDEX(_xlfn.TEXTSPLIT(CENSO[[#This Row],[NOME CIENTIFICO]]," "),1)</f>
        <v>Trattinnickia</v>
      </c>
      <c r="S2313" s="98" t="s">
        <v>1004</v>
      </c>
      <c r="T2313" s="87">
        <f>_xlfn.MINIFS(CENSO[DAP (cm)],CENSO[NOME CIENTIFICO],CENSO[[#This Row],[NOME CIENTIFICO]])</f>
        <v>47.7464829275686</v>
      </c>
      <c r="U23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57.7464829275686</v>
      </c>
      <c r="V2313" s="87" t="str">
        <f>IF(CENSO[[#This Row],[DAP (cm)]]&lt;CENSO[[#This Row],[DMCE (cm)]],"DAP &lt; DMCE","DAP ≥ DMCE")</f>
        <v>DAP ≥ DMCE</v>
      </c>
      <c r="W2313" s="87" t="str">
        <f>IF(CENSO[[#This Row],[DAP (cm)]]&gt;200, "Superior", "Inferior")</f>
        <v>Inferior</v>
      </c>
      <c r="X2313" s="87" t="str">
        <f>VLOOKUP(CENSO[[#This Row],[NOME COMUM]],ESPECIES[],4,FALSE)</f>
        <v>Não</v>
      </c>
      <c r="Y2313" s="87" t="str">
        <f>IF(IFERROR(VLOOKUP(CENSO[[#This Row],[NOME COMUM]],COMERCIAIS[],2, FALSE), "Não") &lt;&gt; "Não", "Sim", "Não")</f>
        <v>Não</v>
      </c>
      <c r="Z2313" s="133">
        <f>CENSO[[#This Row],[g (m²)]]/SUM(AEEF[AEEF-UT])</f>
        <v>5.681224995802345E-4</v>
      </c>
      <c r="AA2313" s="133">
        <f>CENSO[[#This Row],[v (m³)]]/SUM(AEEF[AEEF-UT])</f>
        <v>6.7606577450047903E-3</v>
      </c>
    </row>
    <row r="2314" spans="1:27" ht="14">
      <c r="A2314" s="86">
        <v>1</v>
      </c>
      <c r="B2314" s="86">
        <v>1</v>
      </c>
      <c r="C2314" s="63">
        <v>66</v>
      </c>
      <c r="D2314" s="63">
        <v>2313</v>
      </c>
      <c r="E2314" s="63" t="str">
        <f>VLOOKUP(CENSO[[#This Row],[NOME COMUM]],ESPECIES[],2,FALSE)</f>
        <v>Piptadenia suaveolens Miq.</v>
      </c>
      <c r="F2314" s="64" t="s">
        <v>22</v>
      </c>
      <c r="G2314" s="64">
        <v>500</v>
      </c>
      <c r="H2314" s="97">
        <f>CENSO[[#This Row],[CAP (cm)]]/PI()</f>
        <v>159.15494309189535</v>
      </c>
      <c r="I2314" s="64">
        <v>18</v>
      </c>
      <c r="J2314" s="96">
        <f>(PI()*(CENSO[[#This Row],[DAP (cm)]]^2))/40000</f>
        <v>1.9894367886486919</v>
      </c>
      <c r="K2314" s="96">
        <f>CENSO[[#This Row],[g (m²)]]*CENSO[[#This Row],[H (m)]]*0.7</f>
        <v>25.066903536973516</v>
      </c>
      <c r="L2314" s="64">
        <v>1</v>
      </c>
      <c r="M2314" s="65">
        <v>366601.59999999899</v>
      </c>
      <c r="N2314" s="87">
        <v>9707223</v>
      </c>
      <c r="O2314" s="87" t="s">
        <v>1228</v>
      </c>
      <c r="P2314" s="87" t="str">
        <f>VLOOKUP(CENSO[[#This Row],[DAP (cm)]],CD[],2,TRUE)</f>
        <v>TORA</v>
      </c>
      <c r="Q2314" s="87" t="str">
        <f>VLOOKUP(CENSO[[#This Row],[DAP (cm)]],DD[],2,TRUE)</f>
        <v>150├ 160</v>
      </c>
      <c r="R2314" s="87" t="str" cm="1">
        <f t="array" ref="R2314">INDEX(_xlfn.TEXTSPLIT(CENSO[[#This Row],[NOME CIENTIFICO]]," "),1)</f>
        <v>Piptadenia</v>
      </c>
      <c r="S2314" s="98" t="s">
        <v>1004</v>
      </c>
      <c r="T2314" s="87">
        <f>_xlfn.MINIFS(CENSO[DAP (cm)],CENSO[NOME CIENTIFICO],CENSO[[#This Row],[NOME CIENTIFICO]])</f>
        <v>39.788735772973837</v>
      </c>
      <c r="U23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14" s="87" t="str">
        <f>IF(CENSO[[#This Row],[DAP (cm)]]&lt;CENSO[[#This Row],[DMCE (cm)]],"DAP &lt; DMCE","DAP ≥ DMCE")</f>
        <v>DAP ≥ DMCE</v>
      </c>
      <c r="W2314" s="87" t="str">
        <f>IF(CENSO[[#This Row],[DAP (cm)]]&gt;200, "Superior", "Inferior")</f>
        <v>Inferior</v>
      </c>
      <c r="X2314" s="87" t="str">
        <f>VLOOKUP(CENSO[[#This Row],[NOME COMUM]],ESPECIES[],4,FALSE)</f>
        <v>Não</v>
      </c>
      <c r="Y2314" s="87" t="str">
        <f>IF(IFERROR(VLOOKUP(CENSO[[#This Row],[NOME COMUM]],COMERCIAIS[],2, FALSE), "Não") &lt;&gt; "Não", "Sim", "Não")</f>
        <v>Sim</v>
      </c>
      <c r="Z2314" s="133">
        <f>CENSO[[#This Row],[g (m²)]]/SUM(AEEF[AEEF-UT])</f>
        <v>3.4808015119855568E-3</v>
      </c>
      <c r="AA2314" s="133">
        <f>CENSO[[#This Row],[v (m³)]]/SUM(AEEF[AEEF-UT])</f>
        <v>4.3858099051018014E-2</v>
      </c>
    </row>
    <row r="2315" spans="1:27" ht="14">
      <c r="A2315" s="86">
        <v>1</v>
      </c>
      <c r="B2315" s="86">
        <v>1</v>
      </c>
      <c r="C2315" s="63">
        <v>66</v>
      </c>
      <c r="D2315" s="63">
        <v>2314</v>
      </c>
      <c r="E2315" s="63" t="str">
        <f>VLOOKUP(CENSO[[#This Row],[NOME COMUM]],ESPECIES[],2,FALSE)</f>
        <v>Tachigali myrmecophila Ducke</v>
      </c>
      <c r="F2315" s="64" t="s">
        <v>14</v>
      </c>
      <c r="G2315" s="64">
        <v>191</v>
      </c>
      <c r="H2315" s="97">
        <f>CENSO[[#This Row],[CAP (cm)]]/PI()</f>
        <v>60.797188261104019</v>
      </c>
      <c r="I2315" s="64">
        <v>20</v>
      </c>
      <c r="J2315" s="96">
        <f>(PI()*(CENSO[[#This Row],[DAP (cm)]]^2))/40000</f>
        <v>0.29030657394677167</v>
      </c>
      <c r="K2315" s="96">
        <f>CENSO[[#This Row],[g (m²)]]*CENSO[[#This Row],[H (m)]]*0.7</f>
        <v>4.0642920352548026</v>
      </c>
      <c r="L2315" s="64">
        <v>1</v>
      </c>
      <c r="M2315" s="65">
        <v>366614.299999999</v>
      </c>
      <c r="N2315" s="87">
        <v>9707226.4000000004</v>
      </c>
      <c r="O2315" s="87" t="s">
        <v>1228</v>
      </c>
      <c r="P2315" s="87" t="str">
        <f>VLOOKUP(CENSO[[#This Row],[DAP (cm)]],CD[],2,TRUE)</f>
        <v>TORA</v>
      </c>
      <c r="Q2315" s="87" t="str">
        <f>VLOOKUP(CENSO[[#This Row],[DAP (cm)]],DD[],2,TRUE)</f>
        <v>60├ 70</v>
      </c>
      <c r="R2315" s="87" t="str" cm="1">
        <f t="array" ref="R2315">INDEX(_xlfn.TEXTSPLIT(CENSO[[#This Row],[NOME CIENTIFICO]]," "),1)</f>
        <v>Tachigali</v>
      </c>
      <c r="S2315" s="98" t="s">
        <v>1004</v>
      </c>
      <c r="T2315" s="87">
        <f>_xlfn.MINIFS(CENSO[DAP (cm)],CENSO[NOME CIENTIFICO],CENSO[[#This Row],[NOME CIENTIFICO]])</f>
        <v>39.152116000606256</v>
      </c>
      <c r="U23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15" s="87" t="str">
        <f>IF(CENSO[[#This Row],[DAP (cm)]]&lt;CENSO[[#This Row],[DMCE (cm)]],"DAP &lt; DMCE","DAP ≥ DMCE")</f>
        <v>DAP ≥ DMCE</v>
      </c>
      <c r="W2315" s="87" t="str">
        <f>IF(CENSO[[#This Row],[DAP (cm)]]&gt;200, "Superior", "Inferior")</f>
        <v>Inferior</v>
      </c>
      <c r="X2315" s="87" t="str">
        <f>VLOOKUP(CENSO[[#This Row],[NOME COMUM]],ESPECIES[],4,FALSE)</f>
        <v>Não</v>
      </c>
      <c r="Y2315" s="87" t="str">
        <f>IF(IFERROR(VLOOKUP(CENSO[[#This Row],[NOME COMUM]],COMERCIAIS[],2, FALSE), "Não") &lt;&gt; "Não", "Sim", "Não")</f>
        <v>Sim</v>
      </c>
      <c r="Z2315" s="133">
        <f>CENSO[[#This Row],[g (m²)]]/SUM(AEEF[AEEF-UT])</f>
        <v>5.0793247983498034E-4</v>
      </c>
      <c r="AA2315" s="133">
        <f>CENSO[[#This Row],[v (m³)]]/SUM(AEEF[AEEF-UT])</f>
        <v>7.1110547176897231E-3</v>
      </c>
    </row>
    <row r="2316" spans="1:27" ht="14">
      <c r="A2316" s="86">
        <v>1</v>
      </c>
      <c r="B2316" s="86">
        <v>1</v>
      </c>
      <c r="C2316" s="63">
        <v>66</v>
      </c>
      <c r="D2316" s="63">
        <v>2315</v>
      </c>
      <c r="E2316" s="63" t="str">
        <f>VLOOKUP(CENSO[[#This Row],[NOME COMUM]],ESPECIES[],2,FALSE)</f>
        <v>Parahancornia amapa (Huber ) Ducke</v>
      </c>
      <c r="F2316" s="64" t="s">
        <v>15</v>
      </c>
      <c r="G2316" s="64">
        <v>134</v>
      </c>
      <c r="H2316" s="97">
        <f>CENSO[[#This Row],[CAP (cm)]]/PI()</f>
        <v>42.653524748627952</v>
      </c>
      <c r="I2316" s="64">
        <v>14</v>
      </c>
      <c r="J2316" s="96">
        <f>(PI()*(CENSO[[#This Row],[DAP (cm)]]^2))/40000</f>
        <v>0.14288930790790363</v>
      </c>
      <c r="K2316" s="96">
        <f>CENSO[[#This Row],[g (m²)]]*CENSO[[#This Row],[H (m)]]*0.7</f>
        <v>1.4003152174974556</v>
      </c>
      <c r="L2316" s="64">
        <v>2</v>
      </c>
      <c r="M2316" s="65">
        <v>366627.799999999</v>
      </c>
      <c r="N2316" s="87">
        <v>9707214.5</v>
      </c>
      <c r="O2316" s="98" t="s">
        <v>1225</v>
      </c>
      <c r="P2316" s="87" t="str">
        <f>VLOOKUP(CENSO[[#This Row],[DAP (cm)]],CD[],2,TRUE)</f>
        <v>TORETE</v>
      </c>
      <c r="Q2316" s="87" t="str">
        <f>VLOOKUP(CENSO[[#This Row],[DAP (cm)]],DD[],2,TRUE)</f>
        <v>40├ 50</v>
      </c>
      <c r="R2316" s="87" t="str" cm="1">
        <f t="array" ref="R2316">INDEX(_xlfn.TEXTSPLIT(CENSO[[#This Row],[NOME CIENTIFICO]]," "),1)</f>
        <v>Parahancornia</v>
      </c>
      <c r="S2316" s="98" t="s">
        <v>1004</v>
      </c>
      <c r="T2316" s="87">
        <f>_xlfn.MINIFS(CENSO[DAP (cm)],CENSO[NOME CIENTIFICO],CENSO[[#This Row],[NOME CIENTIFICO]])</f>
        <v>39.788735772973837</v>
      </c>
      <c r="U23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16" s="87" t="str">
        <f>IF(CENSO[[#This Row],[DAP (cm)]]&lt;CENSO[[#This Row],[DMCE (cm)]],"DAP &lt; DMCE","DAP ≥ DMCE")</f>
        <v>DAP &lt; DMCE</v>
      </c>
      <c r="W2316" s="87" t="str">
        <f>IF(CENSO[[#This Row],[DAP (cm)]]&gt;200, "Superior", "Inferior")</f>
        <v>Inferior</v>
      </c>
      <c r="X2316" s="87" t="str">
        <f>VLOOKUP(CENSO[[#This Row],[NOME COMUM]],ESPECIES[],4,FALSE)</f>
        <v>Não</v>
      </c>
      <c r="Y2316" s="87" t="str">
        <f>IF(IFERROR(VLOOKUP(CENSO[[#This Row],[NOME COMUM]],COMERCIAIS[],2, FALSE), "Não") &lt;&gt; "Não", "Sim", "Não")</f>
        <v>Não</v>
      </c>
      <c r="Z2316" s="133">
        <f>CENSO[[#This Row],[g (m²)]]/SUM(AEEF[AEEF-UT])</f>
        <v>2.500050877968506E-4</v>
      </c>
      <c r="AA2316" s="133">
        <f>CENSO[[#This Row],[v (m³)]]/SUM(AEEF[AEEF-UT])</f>
        <v>2.450049860409136E-3</v>
      </c>
    </row>
    <row r="2317" spans="1:27" ht="14">
      <c r="A2317" s="86">
        <v>1</v>
      </c>
      <c r="B2317" s="86">
        <v>1</v>
      </c>
      <c r="C2317" s="63">
        <v>66</v>
      </c>
      <c r="D2317" s="63">
        <v>2316</v>
      </c>
      <c r="E2317" s="63" t="str">
        <f>VLOOKUP(CENSO[[#This Row],[NOME COMUM]],ESPECIES[],2,FALSE)</f>
        <v>Copaifera guianensis Desf.</v>
      </c>
      <c r="F2317" s="64" t="s">
        <v>7</v>
      </c>
      <c r="G2317" s="64">
        <v>211</v>
      </c>
      <c r="H2317" s="97">
        <f>CENSO[[#This Row],[CAP (cm)]]/PI()</f>
        <v>67.163385984779836</v>
      </c>
      <c r="I2317" s="64">
        <v>17</v>
      </c>
      <c r="J2317" s="96">
        <f>(PI()*(CENSO[[#This Row],[DAP (cm)]]^2))/40000</f>
        <v>0.35428686106971363</v>
      </c>
      <c r="K2317" s="96">
        <f>CENSO[[#This Row],[g (m²)]]*CENSO[[#This Row],[H (m)]]*0.7</f>
        <v>4.2160136467295919</v>
      </c>
      <c r="L2317" s="64">
        <v>1</v>
      </c>
      <c r="M2317" s="65">
        <v>366654.09999999899</v>
      </c>
      <c r="N2317" s="87">
        <v>9707188.3000000007</v>
      </c>
      <c r="O2317" s="87" t="s">
        <v>1227</v>
      </c>
      <c r="P2317" s="87" t="str">
        <f>VLOOKUP(CENSO[[#This Row],[DAP (cm)]],CD[],2,TRUE)</f>
        <v>TORA</v>
      </c>
      <c r="Q2317" s="87" t="str">
        <f>VLOOKUP(CENSO[[#This Row],[DAP (cm)]],DD[],2,TRUE)</f>
        <v>60├ 70</v>
      </c>
      <c r="R2317" s="87" t="str" cm="1">
        <f t="array" ref="R2317">INDEX(_xlfn.TEXTSPLIT(CENSO[[#This Row],[NOME CIENTIFICO]]," "),1)</f>
        <v>Copaifera</v>
      </c>
      <c r="S2317" s="98" t="s">
        <v>1004</v>
      </c>
      <c r="T2317" s="87">
        <f>_xlfn.MINIFS(CENSO[DAP (cm)],CENSO[NOME CIENTIFICO],CENSO[[#This Row],[NOME CIENTIFICO]])</f>
        <v>51.884511447957884</v>
      </c>
      <c r="U23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61.884511447957884</v>
      </c>
      <c r="V2317" s="87" t="str">
        <f>IF(CENSO[[#This Row],[DAP (cm)]]&lt;CENSO[[#This Row],[DMCE (cm)]],"DAP &lt; DMCE","DAP ≥ DMCE")</f>
        <v>DAP ≥ DMCE</v>
      </c>
      <c r="W2317" s="87" t="str">
        <f>IF(CENSO[[#This Row],[DAP (cm)]]&gt;200, "Superior", "Inferior")</f>
        <v>Inferior</v>
      </c>
      <c r="X2317" s="87" t="str">
        <f>VLOOKUP(CENSO[[#This Row],[NOME COMUM]],ESPECIES[],4,FALSE)</f>
        <v>Não</v>
      </c>
      <c r="Y2317" s="87" t="str">
        <f>IF(IFERROR(VLOOKUP(CENSO[[#This Row],[NOME COMUM]],COMERCIAIS[],2, FALSE), "Não") &lt;&gt; "Não", "Sim", "Não")</f>
        <v>Não</v>
      </c>
      <c r="Z2317" s="133">
        <f>CENSO[[#This Row],[g (m²)]]/SUM(AEEF[AEEF-UT])</f>
        <v>6.1987505646043581E-4</v>
      </c>
      <c r="AA2317" s="133">
        <f>CENSO[[#This Row],[v (m³)]]/SUM(AEEF[AEEF-UT])</f>
        <v>7.3765131718791857E-3</v>
      </c>
    </row>
    <row r="2318" spans="1:27" ht="14">
      <c r="A2318" s="86">
        <v>1</v>
      </c>
      <c r="B2318" s="86">
        <v>1</v>
      </c>
      <c r="C2318" s="63">
        <v>66</v>
      </c>
      <c r="D2318" s="63">
        <v>2317</v>
      </c>
      <c r="E2318" s="63" t="str">
        <f>VLOOKUP(CENSO[[#This Row],[NOME COMUM]],ESPECIES[],2,FALSE)</f>
        <v>Couratari guianensis Aubl.</v>
      </c>
      <c r="F2318" s="64" t="s">
        <v>6</v>
      </c>
      <c r="G2318" s="64">
        <v>250</v>
      </c>
      <c r="H2318" s="97">
        <f>CENSO[[#This Row],[CAP (cm)]]/PI()</f>
        <v>79.577471545947674</v>
      </c>
      <c r="I2318" s="64">
        <v>22</v>
      </c>
      <c r="J2318" s="96">
        <f>(PI()*(CENSO[[#This Row],[DAP (cm)]]^2))/40000</f>
        <v>0.49735919716217297</v>
      </c>
      <c r="K2318" s="96">
        <f>CENSO[[#This Row],[g (m²)]]*CENSO[[#This Row],[H (m)]]*0.7</f>
        <v>7.6593316362974635</v>
      </c>
      <c r="L2318" s="64">
        <v>1</v>
      </c>
      <c r="M2318" s="65">
        <v>366675.09999999899</v>
      </c>
      <c r="N2318" s="87">
        <v>9707163.8000000007</v>
      </c>
      <c r="O2318" s="87" t="s">
        <v>1228</v>
      </c>
      <c r="P2318" s="87" t="str">
        <f>VLOOKUP(CENSO[[#This Row],[DAP (cm)]],CD[],2,TRUE)</f>
        <v>TORA</v>
      </c>
      <c r="Q2318" s="87" t="str">
        <f>VLOOKUP(CENSO[[#This Row],[DAP (cm)]],DD[],2,TRUE)</f>
        <v>70├ 80</v>
      </c>
      <c r="R2318" s="87" t="str" cm="1">
        <f t="array" ref="R2318">INDEX(_xlfn.TEXTSPLIT(CENSO[[#This Row],[NOME CIENTIFICO]]," "),1)</f>
        <v>Couratari</v>
      </c>
      <c r="S2318" s="98" t="s">
        <v>1004</v>
      </c>
      <c r="T2318" s="87">
        <f>_xlfn.MINIFS(CENSO[DAP (cm)],CENSO[NOME CIENTIFICO],CENSO[[#This Row],[NOME CIENTIFICO]])</f>
        <v>38.833806114422465</v>
      </c>
      <c r="U23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18" s="87" t="str">
        <f>IF(CENSO[[#This Row],[DAP (cm)]]&lt;CENSO[[#This Row],[DMCE (cm)]],"DAP &lt; DMCE","DAP ≥ DMCE")</f>
        <v>DAP ≥ DMCE</v>
      </c>
      <c r="W2318" s="87" t="str">
        <f>IF(CENSO[[#This Row],[DAP (cm)]]&gt;200, "Superior", "Inferior")</f>
        <v>Inferior</v>
      </c>
      <c r="X2318" s="87" t="str">
        <f>VLOOKUP(CENSO[[#This Row],[NOME COMUM]],ESPECIES[],4,FALSE)</f>
        <v>Não</v>
      </c>
      <c r="Y2318" s="87" t="str">
        <f>IF(IFERROR(VLOOKUP(CENSO[[#This Row],[NOME COMUM]],COMERCIAIS[],2, FALSE), "Não") &lt;&gt; "Não", "Sim", "Não")</f>
        <v>Sim</v>
      </c>
      <c r="Z2318" s="133">
        <f>CENSO[[#This Row],[g (m²)]]/SUM(AEEF[AEEF-UT])</f>
        <v>8.7020037799638919E-4</v>
      </c>
      <c r="AA2318" s="133">
        <f>CENSO[[#This Row],[v (m³)]]/SUM(AEEF[AEEF-UT])</f>
        <v>1.3401085821144392E-2</v>
      </c>
    </row>
    <row r="2319" spans="1:27" ht="14">
      <c r="A2319" s="86">
        <v>1</v>
      </c>
      <c r="B2319" s="86">
        <v>1</v>
      </c>
      <c r="C2319" s="63">
        <v>66</v>
      </c>
      <c r="D2319" s="63">
        <v>2318</v>
      </c>
      <c r="E2319" s="63" t="str">
        <f>VLOOKUP(CENSO[[#This Row],[NOME COMUM]],ESPECIES[],2,FALSE)</f>
        <v>Piptadenia suaveolens Miq.</v>
      </c>
      <c r="F2319" s="64" t="s">
        <v>22</v>
      </c>
      <c r="G2319" s="64">
        <v>231</v>
      </c>
      <c r="H2319" s="97">
        <f>CENSO[[#This Row],[CAP (cm)]]/PI()</f>
        <v>73.529583708455647</v>
      </c>
      <c r="I2319" s="64">
        <v>17</v>
      </c>
      <c r="J2319" s="96">
        <f>(PI()*(CENSO[[#This Row],[DAP (cm)]]^2))/40000</f>
        <v>0.4246333459163314</v>
      </c>
      <c r="K2319" s="96">
        <f>CENSO[[#This Row],[g (m²)]]*CENSO[[#This Row],[H (m)]]*0.7</f>
        <v>5.0531368164043435</v>
      </c>
      <c r="L2319" s="64">
        <v>1</v>
      </c>
      <c r="M2319" s="65">
        <v>366706</v>
      </c>
      <c r="N2319" s="87">
        <v>9707135.0999999903</v>
      </c>
      <c r="O2319" s="87" t="s">
        <v>1228</v>
      </c>
      <c r="P2319" s="87" t="str">
        <f>VLOOKUP(CENSO[[#This Row],[DAP (cm)]],CD[],2,TRUE)</f>
        <v>TORA</v>
      </c>
      <c r="Q2319" s="87" t="str">
        <f>VLOOKUP(CENSO[[#This Row],[DAP (cm)]],DD[],2,TRUE)</f>
        <v>70├ 80</v>
      </c>
      <c r="R2319" s="87" t="str" cm="1">
        <f t="array" ref="R2319">INDEX(_xlfn.TEXTSPLIT(CENSO[[#This Row],[NOME CIENTIFICO]]," "),1)</f>
        <v>Piptadenia</v>
      </c>
      <c r="S2319" s="98" t="s">
        <v>1004</v>
      </c>
      <c r="T2319" s="87">
        <f>_xlfn.MINIFS(CENSO[DAP (cm)],CENSO[NOME CIENTIFICO],CENSO[[#This Row],[NOME CIENTIFICO]])</f>
        <v>39.788735772973837</v>
      </c>
      <c r="U23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19" s="87" t="str">
        <f>IF(CENSO[[#This Row],[DAP (cm)]]&lt;CENSO[[#This Row],[DMCE (cm)]],"DAP &lt; DMCE","DAP ≥ DMCE")</f>
        <v>DAP ≥ DMCE</v>
      </c>
      <c r="W2319" s="87" t="str">
        <f>IF(CENSO[[#This Row],[DAP (cm)]]&gt;200, "Superior", "Inferior")</f>
        <v>Inferior</v>
      </c>
      <c r="X2319" s="87" t="str">
        <f>VLOOKUP(CENSO[[#This Row],[NOME COMUM]],ESPECIES[],4,FALSE)</f>
        <v>Não</v>
      </c>
      <c r="Y2319" s="87" t="str">
        <f>IF(IFERROR(VLOOKUP(CENSO[[#This Row],[NOME COMUM]],COMERCIAIS[],2, FALSE), "Não") &lt;&gt; "Não", "Sim", "Não")</f>
        <v>Sim</v>
      </c>
      <c r="Z2319" s="133">
        <f>CENSO[[#This Row],[g (m²)]]/SUM(AEEF[AEEF-UT])</f>
        <v>7.4295619792424516E-4</v>
      </c>
      <c r="AA2319" s="133">
        <f>CENSO[[#This Row],[v (m³)]]/SUM(AEEF[AEEF-UT])</f>
        <v>8.8411787552985181E-3</v>
      </c>
    </row>
    <row r="2320" spans="1:27" ht="14">
      <c r="A2320" s="86">
        <v>1</v>
      </c>
      <c r="B2320" s="86">
        <v>1</v>
      </c>
      <c r="C2320" s="63">
        <v>66</v>
      </c>
      <c r="D2320" s="63">
        <v>2319</v>
      </c>
      <c r="E2320" s="63" t="str">
        <f>VLOOKUP(CENSO[[#This Row],[NOME COMUM]],ESPECIES[],2,FALSE)</f>
        <v>Parkia pendula (Willd.) Benth. ex Walp.</v>
      </c>
      <c r="F2320" s="64" t="s">
        <v>24</v>
      </c>
      <c r="G2320" s="64">
        <v>405</v>
      </c>
      <c r="H2320" s="97">
        <f>CENSO[[#This Row],[CAP (cm)]]/PI()</f>
        <v>128.91550390443524</v>
      </c>
      <c r="I2320" s="64">
        <v>18</v>
      </c>
      <c r="J2320" s="96">
        <f>(PI()*(CENSO[[#This Row],[DAP (cm)]]^2))/40000</f>
        <v>1.3052694770324071</v>
      </c>
      <c r="K2320" s="96">
        <f>CENSO[[#This Row],[g (m²)]]*CENSO[[#This Row],[H (m)]]*0.7</f>
        <v>16.446395410608329</v>
      </c>
      <c r="L2320" s="64">
        <v>1</v>
      </c>
      <c r="M2320" s="65">
        <v>366716.299999999</v>
      </c>
      <c r="N2320" s="87">
        <v>9707135.3000000007</v>
      </c>
      <c r="O2320" s="87" t="s">
        <v>1228</v>
      </c>
      <c r="P2320" s="87" t="str">
        <f>VLOOKUP(CENSO[[#This Row],[DAP (cm)]],CD[],2,TRUE)</f>
        <v>TORA</v>
      </c>
      <c r="Q2320" s="87" t="str">
        <f>VLOOKUP(CENSO[[#This Row],[DAP (cm)]],DD[],2,TRUE)</f>
        <v>120├ 130</v>
      </c>
      <c r="R2320" s="87" t="str" cm="1">
        <f t="array" ref="R2320">INDEX(_xlfn.TEXTSPLIT(CENSO[[#This Row],[NOME CIENTIFICO]]," "),1)</f>
        <v>Parkia</v>
      </c>
      <c r="S2320" s="98" t="s">
        <v>1004</v>
      </c>
      <c r="T2320" s="87">
        <f>_xlfn.MINIFS(CENSO[DAP (cm)],CENSO[NOME CIENTIFICO],CENSO[[#This Row],[NOME CIENTIFICO]])</f>
        <v>40.107045659157627</v>
      </c>
      <c r="U23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320" s="87" t="str">
        <f>IF(CENSO[[#This Row],[DAP (cm)]]&lt;CENSO[[#This Row],[DMCE (cm)]],"DAP &lt; DMCE","DAP ≥ DMCE")</f>
        <v>DAP ≥ DMCE</v>
      </c>
      <c r="W2320" s="87" t="str">
        <f>IF(CENSO[[#This Row],[DAP (cm)]]&gt;200, "Superior", "Inferior")</f>
        <v>Inferior</v>
      </c>
      <c r="X2320" s="87" t="str">
        <f>VLOOKUP(CENSO[[#This Row],[NOME COMUM]],ESPECIES[],4,FALSE)</f>
        <v>Não</v>
      </c>
      <c r="Y2320" s="87" t="str">
        <f>IF(IFERROR(VLOOKUP(CENSO[[#This Row],[NOME COMUM]],COMERCIAIS[],2, FALSE), "Não") &lt;&gt; "Não", "Sim", "Não")</f>
        <v>Sim</v>
      </c>
      <c r="Z2320" s="133">
        <f>CENSO[[#This Row],[g (m²)]]/SUM(AEEF[AEEF-UT])</f>
        <v>2.2837538720137246E-3</v>
      </c>
      <c r="AA2320" s="133">
        <f>CENSO[[#This Row],[v (m³)]]/SUM(AEEF[AEEF-UT])</f>
        <v>2.8775298787372925E-2</v>
      </c>
    </row>
    <row r="2321" spans="1:27" ht="14">
      <c r="A2321" s="86">
        <v>1</v>
      </c>
      <c r="B2321" s="86">
        <v>1</v>
      </c>
      <c r="C2321" s="63">
        <v>66</v>
      </c>
      <c r="D2321" s="63">
        <v>2320</v>
      </c>
      <c r="E2321" s="63" t="str">
        <f>VLOOKUP(CENSO[[#This Row],[NOME COMUM]],ESPECIES[],2,FALSE)</f>
        <v>Swartzia ingaefolia Ducke</v>
      </c>
      <c r="F2321" s="64" t="s">
        <v>80</v>
      </c>
      <c r="G2321" s="64">
        <v>162</v>
      </c>
      <c r="H2321" s="97">
        <f>CENSO[[#This Row],[CAP (cm)]]/PI()</f>
        <v>51.566201561774093</v>
      </c>
      <c r="I2321" s="64">
        <v>15</v>
      </c>
      <c r="J2321" s="96">
        <f>(PI()*(CENSO[[#This Row],[DAP (cm)]]^2))/40000</f>
        <v>0.20884311632518512</v>
      </c>
      <c r="K2321" s="96">
        <f>CENSO[[#This Row],[g (m²)]]*CENSO[[#This Row],[H (m)]]*0.7</f>
        <v>2.192852721414444</v>
      </c>
      <c r="L2321" s="64">
        <v>1</v>
      </c>
      <c r="M2321" s="65">
        <v>366737.5</v>
      </c>
      <c r="N2321" s="87">
        <v>9707113.6999999899</v>
      </c>
      <c r="O2321" s="98" t="s">
        <v>1225</v>
      </c>
      <c r="P2321" s="87" t="str">
        <f>VLOOKUP(CENSO[[#This Row],[DAP (cm)]],CD[],2,TRUE)</f>
        <v>TORA</v>
      </c>
      <c r="Q2321" s="87" t="str">
        <f>VLOOKUP(CENSO[[#This Row],[DAP (cm)]],DD[],2,TRUE)</f>
        <v>50├ 60</v>
      </c>
      <c r="R2321" s="87" t="str" cm="1">
        <f t="array" ref="R2321">INDEX(_xlfn.TEXTSPLIT(CENSO[[#This Row],[NOME CIENTIFICO]]," "),1)</f>
        <v>Swartzia</v>
      </c>
      <c r="S2321" s="98" t="s">
        <v>1004</v>
      </c>
      <c r="T2321" s="87">
        <f>_xlfn.MINIFS(CENSO[DAP (cm)],CENSO[NOME CIENTIFICO],CENSO[[#This Row],[NOME CIENTIFICO]])</f>
        <v>42.335214862444161</v>
      </c>
      <c r="U23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2321" s="87" t="str">
        <f>IF(CENSO[[#This Row],[DAP (cm)]]&lt;CENSO[[#This Row],[DMCE (cm)]],"DAP &lt; DMCE","DAP ≥ DMCE")</f>
        <v>DAP &lt; DMCE</v>
      </c>
      <c r="W2321" s="87" t="str">
        <f>IF(CENSO[[#This Row],[DAP (cm)]]&gt;200, "Superior", "Inferior")</f>
        <v>Inferior</v>
      </c>
      <c r="X2321" s="87" t="str">
        <f>VLOOKUP(CENSO[[#This Row],[NOME COMUM]],ESPECIES[],4,FALSE)</f>
        <v>Não</v>
      </c>
      <c r="Y2321" s="87" t="str">
        <f>IF(IFERROR(VLOOKUP(CENSO[[#This Row],[NOME COMUM]],COMERCIAIS[],2, FALSE), "Não") &lt;&gt; "Não", "Sim", "Não")</f>
        <v>Não</v>
      </c>
      <c r="Z2321" s="133">
        <f>CENSO[[#This Row],[g (m²)]]/SUM(AEEF[AEEF-UT])</f>
        <v>3.6540061952219585E-4</v>
      </c>
      <c r="AA2321" s="133">
        <f>CENSO[[#This Row],[v (m³)]]/SUM(AEEF[AEEF-UT])</f>
        <v>3.8367065049830572E-3</v>
      </c>
    </row>
    <row r="2322" spans="1:27" ht="14">
      <c r="A2322" s="86">
        <v>1</v>
      </c>
      <c r="B2322" s="86">
        <v>1</v>
      </c>
      <c r="C2322" s="63">
        <v>66</v>
      </c>
      <c r="D2322" s="63">
        <v>2321</v>
      </c>
      <c r="E2322" s="63" t="str">
        <f>VLOOKUP(CENSO[[#This Row],[NOME COMUM]],ESPECIES[],2,FALSE)</f>
        <v>Tachigali myrmecophila Ducke</v>
      </c>
      <c r="F2322" s="64" t="s">
        <v>14</v>
      </c>
      <c r="G2322" s="64">
        <v>180</v>
      </c>
      <c r="H2322" s="97">
        <f>CENSO[[#This Row],[CAP (cm)]]/PI()</f>
        <v>57.295779513082323</v>
      </c>
      <c r="I2322" s="64">
        <v>16</v>
      </c>
      <c r="J2322" s="96">
        <f>(PI()*(CENSO[[#This Row],[DAP (cm)]]^2))/40000</f>
        <v>0.25783100780887047</v>
      </c>
      <c r="K2322" s="96">
        <f>CENSO[[#This Row],[g (m²)]]*CENSO[[#This Row],[H (m)]]*0.7</f>
        <v>2.887707287459349</v>
      </c>
      <c r="L2322" s="64">
        <v>1</v>
      </c>
      <c r="M2322" s="65">
        <v>366742.59999999899</v>
      </c>
      <c r="N2322" s="87">
        <v>9707110.5</v>
      </c>
      <c r="O2322" s="87" t="s">
        <v>1228</v>
      </c>
      <c r="P2322" s="87" t="str">
        <f>VLOOKUP(CENSO[[#This Row],[DAP (cm)]],CD[],2,TRUE)</f>
        <v>TORA</v>
      </c>
      <c r="Q2322" s="87" t="str">
        <f>VLOOKUP(CENSO[[#This Row],[DAP (cm)]],DD[],2,TRUE)</f>
        <v>50├ 60</v>
      </c>
      <c r="R2322" s="87" t="str" cm="1">
        <f t="array" ref="R2322">INDEX(_xlfn.TEXTSPLIT(CENSO[[#This Row],[NOME CIENTIFICO]]," "),1)</f>
        <v>Tachigali</v>
      </c>
      <c r="S2322" s="98" t="s">
        <v>1004</v>
      </c>
      <c r="T2322" s="87">
        <f>_xlfn.MINIFS(CENSO[DAP (cm)],CENSO[NOME CIENTIFICO],CENSO[[#This Row],[NOME CIENTIFICO]])</f>
        <v>39.152116000606256</v>
      </c>
      <c r="U23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22" s="87" t="str">
        <f>IF(CENSO[[#This Row],[DAP (cm)]]&lt;CENSO[[#This Row],[DMCE (cm)]],"DAP &lt; DMCE","DAP ≥ DMCE")</f>
        <v>DAP ≥ DMCE</v>
      </c>
      <c r="W2322" s="87" t="str">
        <f>IF(CENSO[[#This Row],[DAP (cm)]]&gt;200, "Superior", "Inferior")</f>
        <v>Inferior</v>
      </c>
      <c r="X2322" s="87" t="str">
        <f>VLOOKUP(CENSO[[#This Row],[NOME COMUM]],ESPECIES[],4,FALSE)</f>
        <v>Não</v>
      </c>
      <c r="Y2322" s="87" t="str">
        <f>IF(IFERROR(VLOOKUP(CENSO[[#This Row],[NOME COMUM]],COMERCIAIS[],2, FALSE), "Não") &lt;&gt; "Não", "Sim", "Não")</f>
        <v>Sim</v>
      </c>
      <c r="Z2322" s="133">
        <f>CENSO[[#This Row],[g (m²)]]/SUM(AEEF[AEEF-UT])</f>
        <v>4.5111187595332813E-4</v>
      </c>
      <c r="AA2322" s="133">
        <f>CENSO[[#This Row],[v (m³)]]/SUM(AEEF[AEEF-UT])</f>
        <v>5.0524530106772752E-3</v>
      </c>
    </row>
    <row r="2323" spans="1:27" ht="14">
      <c r="A2323" s="86">
        <v>1</v>
      </c>
      <c r="B2323" s="86">
        <v>1</v>
      </c>
      <c r="C2323" s="63">
        <v>66</v>
      </c>
      <c r="D2323" s="63">
        <v>2322</v>
      </c>
      <c r="E2323" s="63" t="str">
        <f>VLOOKUP(CENSO[[#This Row],[NOME COMUM]],ESPECIES[],2,FALSE)</f>
        <v>Couratari guianensis Aubl.</v>
      </c>
      <c r="F2323" s="64" t="s">
        <v>6</v>
      </c>
      <c r="G2323" s="64">
        <v>233</v>
      </c>
      <c r="H2323" s="97">
        <f>CENSO[[#This Row],[CAP (cm)]]/PI()</f>
        <v>74.166203480823228</v>
      </c>
      <c r="I2323" s="64">
        <v>23</v>
      </c>
      <c r="J2323" s="96">
        <f>(PI()*(CENSO[[#This Row],[DAP (cm)]]^2))/40000</f>
        <v>0.43201813527579536</v>
      </c>
      <c r="K2323" s="96">
        <f>CENSO[[#This Row],[g (m²)]]*CENSO[[#This Row],[H (m)]]*0.7</f>
        <v>6.9554919779403042</v>
      </c>
      <c r="L2323" s="64">
        <v>1</v>
      </c>
      <c r="M2323" s="65">
        <v>366747.4</v>
      </c>
      <c r="N2323" s="87">
        <v>9707103.5999999903</v>
      </c>
      <c r="O2323" s="87" t="s">
        <v>1228</v>
      </c>
      <c r="P2323" s="87" t="str">
        <f>VLOOKUP(CENSO[[#This Row],[DAP (cm)]],CD[],2,TRUE)</f>
        <v>TORA</v>
      </c>
      <c r="Q2323" s="87" t="str">
        <f>VLOOKUP(CENSO[[#This Row],[DAP (cm)]],DD[],2,TRUE)</f>
        <v>70├ 80</v>
      </c>
      <c r="R2323" s="87" t="str" cm="1">
        <f t="array" ref="R2323">INDEX(_xlfn.TEXTSPLIT(CENSO[[#This Row],[NOME CIENTIFICO]]," "),1)</f>
        <v>Couratari</v>
      </c>
      <c r="S2323" s="98" t="s">
        <v>1004</v>
      </c>
      <c r="T2323" s="87">
        <f>_xlfn.MINIFS(CENSO[DAP (cm)],CENSO[NOME CIENTIFICO],CENSO[[#This Row],[NOME CIENTIFICO]])</f>
        <v>38.833806114422465</v>
      </c>
      <c r="U23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23" s="87" t="str">
        <f>IF(CENSO[[#This Row],[DAP (cm)]]&lt;CENSO[[#This Row],[DMCE (cm)]],"DAP &lt; DMCE","DAP ≥ DMCE")</f>
        <v>DAP ≥ DMCE</v>
      </c>
      <c r="W2323" s="87" t="str">
        <f>IF(CENSO[[#This Row],[DAP (cm)]]&gt;200, "Superior", "Inferior")</f>
        <v>Inferior</v>
      </c>
      <c r="X2323" s="87" t="str">
        <f>VLOOKUP(CENSO[[#This Row],[NOME COMUM]],ESPECIES[],4,FALSE)</f>
        <v>Não</v>
      </c>
      <c r="Y2323" s="87" t="str">
        <f>IF(IFERROR(VLOOKUP(CENSO[[#This Row],[NOME COMUM]],COMERCIAIS[],2, FALSE), "Não") &lt;&gt; "Não", "Sim", "Não")</f>
        <v>Sim</v>
      </c>
      <c r="Z2323" s="133">
        <f>CENSO[[#This Row],[g (m²)]]/SUM(AEEF[AEEF-UT])</f>
        <v>7.5587693313673558E-4</v>
      </c>
      <c r="AA2323" s="133">
        <f>CENSO[[#This Row],[v (m³)]]/SUM(AEEF[AEEF-UT])</f>
        <v>1.2169618623501442E-2</v>
      </c>
    </row>
    <row r="2324" spans="1:27" ht="14">
      <c r="A2324" s="86">
        <v>1</v>
      </c>
      <c r="B2324" s="86">
        <v>1</v>
      </c>
      <c r="C2324" s="63">
        <v>66</v>
      </c>
      <c r="D2324" s="63">
        <v>2323</v>
      </c>
      <c r="E2324" s="63" t="str">
        <f>VLOOKUP(CENSO[[#This Row],[NOME COMUM]],ESPECIES[],2,FALSE)</f>
        <v>Cedrelinga catenaeformis Ducke</v>
      </c>
      <c r="F2324" s="64" t="s">
        <v>71</v>
      </c>
      <c r="G2324" s="64">
        <v>271</v>
      </c>
      <c r="H2324" s="97">
        <f>CENSO[[#This Row],[CAP (cm)]]/PI()</f>
        <v>86.261979155807282</v>
      </c>
      <c r="I2324" s="64">
        <v>21</v>
      </c>
      <c r="J2324" s="96">
        <f>(PI()*(CENSO[[#This Row],[DAP (cm)]]^2))/40000</f>
        <v>0.58442490878059439</v>
      </c>
      <c r="K2324" s="96">
        <f>CENSO[[#This Row],[g (m²)]]*CENSO[[#This Row],[H (m)]]*0.7</f>
        <v>8.5910461590747378</v>
      </c>
      <c r="L2324" s="64">
        <v>1</v>
      </c>
      <c r="M2324" s="65">
        <v>366751.09999999899</v>
      </c>
      <c r="N2324" s="87">
        <v>9707100.3000000007</v>
      </c>
      <c r="O2324" s="87" t="s">
        <v>1228</v>
      </c>
      <c r="P2324" s="87" t="str">
        <f>VLOOKUP(CENSO[[#This Row],[DAP (cm)]],CD[],2,TRUE)</f>
        <v>TORA</v>
      </c>
      <c r="Q2324" s="87" t="str">
        <f>VLOOKUP(CENSO[[#This Row],[DAP (cm)]],DD[],2,TRUE)</f>
        <v>80├ 90</v>
      </c>
      <c r="R2324" s="87" t="str" cm="1">
        <f t="array" ref="R2324">INDEX(_xlfn.TEXTSPLIT(CENSO[[#This Row],[NOME CIENTIFICO]]," "),1)</f>
        <v>Cedrelinga</v>
      </c>
      <c r="S2324" s="98" t="s">
        <v>1004</v>
      </c>
      <c r="T2324" s="87">
        <f>_xlfn.MINIFS(CENSO[DAP (cm)],CENSO[NOME CIENTIFICO],CENSO[[#This Row],[NOME CIENTIFICO]])</f>
        <v>38.515496228238675</v>
      </c>
      <c r="U23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24" s="87" t="str">
        <f>IF(CENSO[[#This Row],[DAP (cm)]]&lt;CENSO[[#This Row],[DMCE (cm)]],"DAP &lt; DMCE","DAP ≥ DMCE")</f>
        <v>DAP ≥ DMCE</v>
      </c>
      <c r="W2324" s="87" t="str">
        <f>IF(CENSO[[#This Row],[DAP (cm)]]&gt;200, "Superior", "Inferior")</f>
        <v>Inferior</v>
      </c>
      <c r="X2324" s="87" t="str">
        <f>VLOOKUP(CENSO[[#This Row],[NOME COMUM]],ESPECIES[],4,FALSE)</f>
        <v>Não</v>
      </c>
      <c r="Y2324" s="87" t="str">
        <f>IF(IFERROR(VLOOKUP(CENSO[[#This Row],[NOME COMUM]],COMERCIAIS[],2, FALSE), "Não") &lt;&gt; "Não", "Sim", "Não")</f>
        <v>Sim</v>
      </c>
      <c r="Z2324" s="133">
        <f>CENSO[[#This Row],[g (m²)]]/SUM(AEEF[AEEF-UT])</f>
        <v>1.0225341753669253E-3</v>
      </c>
      <c r="AA2324" s="133">
        <f>CENSO[[#This Row],[v (m³)]]/SUM(AEEF[AEEF-UT])</f>
        <v>1.50312523778938E-2</v>
      </c>
    </row>
    <row r="2325" spans="1:27" ht="14">
      <c r="A2325" s="86">
        <v>1</v>
      </c>
      <c r="B2325" s="86">
        <v>1</v>
      </c>
      <c r="C2325" s="63">
        <v>66</v>
      </c>
      <c r="D2325" s="63">
        <v>2324</v>
      </c>
      <c r="E2325" s="63" t="str">
        <f>VLOOKUP(CENSO[[#This Row],[NOME COMUM]],ESPECIES[],2,FALSE)</f>
        <v>Lecythis pisonis Cambess.</v>
      </c>
      <c r="F2325" s="64" t="s">
        <v>9</v>
      </c>
      <c r="G2325" s="64">
        <v>207</v>
      </c>
      <c r="H2325" s="97">
        <f>CENSO[[#This Row],[CAP (cm)]]/PI()</f>
        <v>65.890146440044674</v>
      </c>
      <c r="I2325" s="64">
        <v>20</v>
      </c>
      <c r="J2325" s="96">
        <f>(PI()*(CENSO[[#This Row],[DAP (cm)]]^2))/40000</f>
        <v>0.34098150782723119</v>
      </c>
      <c r="K2325" s="96">
        <f>CENSO[[#This Row],[g (m²)]]*CENSO[[#This Row],[H (m)]]*0.7</f>
        <v>4.7737411095812359</v>
      </c>
      <c r="L2325" s="64">
        <v>1</v>
      </c>
      <c r="M2325" s="65">
        <v>366784.5</v>
      </c>
      <c r="N2325" s="87">
        <v>9707067.4000000004</v>
      </c>
      <c r="O2325" s="87" t="s">
        <v>1228</v>
      </c>
      <c r="P2325" s="87" t="str">
        <f>VLOOKUP(CENSO[[#This Row],[DAP (cm)]],CD[],2,TRUE)</f>
        <v>TORA</v>
      </c>
      <c r="Q2325" s="87" t="str">
        <f>VLOOKUP(CENSO[[#This Row],[DAP (cm)]],DD[],2,TRUE)</f>
        <v>60├ 70</v>
      </c>
      <c r="R2325" s="87" t="str" cm="1">
        <f t="array" ref="R2325">INDEX(_xlfn.TEXTSPLIT(CENSO[[#This Row],[NOME CIENTIFICO]]," "),1)</f>
        <v>Lecythis</v>
      </c>
      <c r="S2325" s="98" t="s">
        <v>1004</v>
      </c>
      <c r="T2325" s="87">
        <f>_xlfn.MINIFS(CENSO[DAP (cm)],CENSO[NOME CIENTIFICO],CENSO[[#This Row],[NOME CIENTIFICO]])</f>
        <v>40.743665431525208</v>
      </c>
      <c r="U23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2325" s="87" t="str">
        <f>IF(CENSO[[#This Row],[DAP (cm)]]&lt;CENSO[[#This Row],[DMCE (cm)]],"DAP &lt; DMCE","DAP ≥ DMCE")</f>
        <v>DAP ≥ DMCE</v>
      </c>
      <c r="W2325" s="87" t="str">
        <f>IF(CENSO[[#This Row],[DAP (cm)]]&gt;200, "Superior", "Inferior")</f>
        <v>Inferior</v>
      </c>
      <c r="X2325" s="87" t="str">
        <f>VLOOKUP(CENSO[[#This Row],[NOME COMUM]],ESPECIES[],4,FALSE)</f>
        <v>Não</v>
      </c>
      <c r="Y2325" s="87" t="str">
        <f>IF(IFERROR(VLOOKUP(CENSO[[#This Row],[NOME COMUM]],COMERCIAIS[],2, FALSE), "Não") &lt;&gt; "Não", "Sim", "Não")</f>
        <v>Sim</v>
      </c>
      <c r="Z2325" s="133">
        <f>CENSO[[#This Row],[g (m²)]]/SUM(AEEF[AEEF-UT])</f>
        <v>5.9659545594827642E-4</v>
      </c>
      <c r="AA2325" s="133">
        <f>CENSO[[#This Row],[v (m³)]]/SUM(AEEF[AEEF-UT])</f>
        <v>8.3523363832758695E-3</v>
      </c>
    </row>
    <row r="2326" spans="1:27" ht="14">
      <c r="A2326" s="86">
        <v>1</v>
      </c>
      <c r="B2326" s="86">
        <v>1</v>
      </c>
      <c r="C2326" s="63">
        <v>66</v>
      </c>
      <c r="D2326" s="63">
        <v>2325</v>
      </c>
      <c r="E2326" s="63" t="str">
        <f>VLOOKUP(CENSO[[#This Row],[NOME COMUM]],ESPECIES[],2,FALSE)</f>
        <v>Cordia goeldiana Huber</v>
      </c>
      <c r="F2326" s="64" t="s">
        <v>27</v>
      </c>
      <c r="G2326" s="64">
        <v>198</v>
      </c>
      <c r="H2326" s="97">
        <f>CENSO[[#This Row],[CAP (cm)]]/PI()</f>
        <v>63.025357464390552</v>
      </c>
      <c r="I2326" s="64">
        <v>23</v>
      </c>
      <c r="J2326" s="96">
        <f>(PI()*(CENSO[[#This Row],[DAP (cm)]]^2))/40000</f>
        <v>0.3119755194487332</v>
      </c>
      <c r="K2326" s="96">
        <f>CENSO[[#This Row],[g (m²)]]*CENSO[[#This Row],[H (m)]]*0.7</f>
        <v>5.0228058631246046</v>
      </c>
      <c r="L2326" s="64">
        <v>1</v>
      </c>
      <c r="M2326" s="65">
        <v>366781.5</v>
      </c>
      <c r="N2326" s="87">
        <v>9707063.4000000004</v>
      </c>
      <c r="O2326" s="87" t="s">
        <v>1228</v>
      </c>
      <c r="P2326" s="87" t="str">
        <f>VLOOKUP(CENSO[[#This Row],[DAP (cm)]],CD[],2,TRUE)</f>
        <v>TORA</v>
      </c>
      <c r="Q2326" s="87" t="str">
        <f>VLOOKUP(CENSO[[#This Row],[DAP (cm)]],DD[],2,TRUE)</f>
        <v>60├ 70</v>
      </c>
      <c r="R2326" s="87" t="str" cm="1">
        <f t="array" ref="R2326">INDEX(_xlfn.TEXTSPLIT(CENSO[[#This Row],[NOME CIENTIFICO]]," "),1)</f>
        <v>Cordia</v>
      </c>
      <c r="S2326" s="98" t="s">
        <v>1004</v>
      </c>
      <c r="T2326" s="87">
        <f>_xlfn.MINIFS(CENSO[DAP (cm)],CENSO[NOME CIENTIFICO],CENSO[[#This Row],[NOME CIENTIFICO]])</f>
        <v>40.425355545341418</v>
      </c>
      <c r="U23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2326" s="87" t="str">
        <f>IF(CENSO[[#This Row],[DAP (cm)]]&lt;CENSO[[#This Row],[DMCE (cm)]],"DAP &lt; DMCE","DAP ≥ DMCE")</f>
        <v>DAP ≥ DMCE</v>
      </c>
      <c r="W2326" s="87" t="str">
        <f>IF(CENSO[[#This Row],[DAP (cm)]]&gt;200, "Superior", "Inferior")</f>
        <v>Inferior</v>
      </c>
      <c r="X2326" s="87" t="str">
        <f>VLOOKUP(CENSO[[#This Row],[NOME COMUM]],ESPECIES[],4,FALSE)</f>
        <v>Não</v>
      </c>
      <c r="Y2326" s="87" t="str">
        <f>IF(IFERROR(VLOOKUP(CENSO[[#This Row],[NOME COMUM]],COMERCIAIS[],2, FALSE), "Não") &lt;&gt; "Não", "Sim", "Não")</f>
        <v>Sim</v>
      </c>
      <c r="Z2326" s="133">
        <f>CENSO[[#This Row],[g (m²)]]/SUM(AEEF[AEEF-UT])</f>
        <v>5.4584536990352696E-4</v>
      </c>
      <c r="AA2326" s="133">
        <f>CENSO[[#This Row],[v (m³)]]/SUM(AEEF[AEEF-UT])</f>
        <v>8.7881104554467845E-3</v>
      </c>
    </row>
    <row r="2327" spans="1:27" ht="14">
      <c r="A2327" s="86">
        <v>1</v>
      </c>
      <c r="B2327" s="86">
        <v>1</v>
      </c>
      <c r="C2327" s="63">
        <v>66</v>
      </c>
      <c r="D2327" s="63">
        <v>2326</v>
      </c>
      <c r="E2327" s="63" t="str">
        <f>VLOOKUP(CENSO[[#This Row],[NOME COMUM]],ESPECIES[],2,FALSE)</f>
        <v>Tachigali myrmecophila Ducke</v>
      </c>
      <c r="F2327" s="64" t="s">
        <v>14</v>
      </c>
      <c r="G2327" s="64">
        <v>179</v>
      </c>
      <c r="H2327" s="97">
        <f>CENSO[[#This Row],[CAP (cm)]]/PI()</f>
        <v>56.977469626898532</v>
      </c>
      <c r="I2327" s="64">
        <v>18</v>
      </c>
      <c r="J2327" s="96">
        <f>(PI()*(CENSO[[#This Row],[DAP (cm)]]^2))/40000</f>
        <v>0.25497417658037091</v>
      </c>
      <c r="K2327" s="96">
        <f>CENSO[[#This Row],[g (m²)]]*CENSO[[#This Row],[H (m)]]*0.7</f>
        <v>3.2126746249126734</v>
      </c>
      <c r="L2327" s="64">
        <v>1</v>
      </c>
      <c r="M2327" s="65">
        <v>366777</v>
      </c>
      <c r="N2327" s="87">
        <v>9707061.0999999903</v>
      </c>
      <c r="O2327" s="87" t="s">
        <v>1228</v>
      </c>
      <c r="P2327" s="87" t="str">
        <f>VLOOKUP(CENSO[[#This Row],[DAP (cm)]],CD[],2,TRUE)</f>
        <v>TORA</v>
      </c>
      <c r="Q2327" s="87" t="str">
        <f>VLOOKUP(CENSO[[#This Row],[DAP (cm)]],DD[],2,TRUE)</f>
        <v>50├ 60</v>
      </c>
      <c r="R2327" s="87" t="str" cm="1">
        <f t="array" ref="R2327">INDEX(_xlfn.TEXTSPLIT(CENSO[[#This Row],[NOME CIENTIFICO]]," "),1)</f>
        <v>Tachigali</v>
      </c>
      <c r="S2327" s="98" t="s">
        <v>1004</v>
      </c>
      <c r="T2327" s="87">
        <f>_xlfn.MINIFS(CENSO[DAP (cm)],CENSO[NOME CIENTIFICO],CENSO[[#This Row],[NOME CIENTIFICO]])</f>
        <v>39.152116000606256</v>
      </c>
      <c r="U23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27" s="87" t="str">
        <f>IF(CENSO[[#This Row],[DAP (cm)]]&lt;CENSO[[#This Row],[DMCE (cm)]],"DAP &lt; DMCE","DAP ≥ DMCE")</f>
        <v>DAP ≥ DMCE</v>
      </c>
      <c r="W2327" s="87" t="str">
        <f>IF(CENSO[[#This Row],[DAP (cm)]]&gt;200, "Superior", "Inferior")</f>
        <v>Inferior</v>
      </c>
      <c r="X2327" s="87" t="str">
        <f>VLOOKUP(CENSO[[#This Row],[NOME COMUM]],ESPECIES[],4,FALSE)</f>
        <v>Não</v>
      </c>
      <c r="Y2327" s="87" t="str">
        <f>IF(IFERROR(VLOOKUP(CENSO[[#This Row],[NOME COMUM]],COMERCIAIS[],2, FALSE), "Não") &lt;&gt; "Não", "Sim", "Não")</f>
        <v>Sim</v>
      </c>
      <c r="Z2327" s="133">
        <f>CENSO[[#This Row],[g (m²)]]/SUM(AEEF[AEEF-UT])</f>
        <v>4.4611344498211684E-4</v>
      </c>
      <c r="AA2327" s="133">
        <f>CENSO[[#This Row],[v (m³)]]/SUM(AEEF[AEEF-UT])</f>
        <v>5.6210294067746717E-3</v>
      </c>
    </row>
    <row r="2328" spans="1:27" ht="14">
      <c r="A2328" s="86">
        <v>1</v>
      </c>
      <c r="B2328" s="86">
        <v>1</v>
      </c>
      <c r="C2328" s="63">
        <v>66</v>
      </c>
      <c r="D2328" s="63">
        <v>2327</v>
      </c>
      <c r="E2328" s="63" t="str">
        <f>VLOOKUP(CENSO[[#This Row],[NOME COMUM]],ESPECIES[],2,FALSE)</f>
        <v>Bertholletia excelsa Humb. &amp; Bonpl.</v>
      </c>
      <c r="F2328" s="64" t="s">
        <v>37</v>
      </c>
      <c r="G2328" s="64">
        <v>363</v>
      </c>
      <c r="H2328" s="97">
        <f>CENSO[[#This Row],[CAP (cm)]]/PI()</f>
        <v>115.54648868471602</v>
      </c>
      <c r="I2328" s="64">
        <v>25</v>
      </c>
      <c r="J2328" s="96">
        <f>(PI()*(CENSO[[#This Row],[DAP (cm)]]^2))/40000</f>
        <v>1.0485843848137979</v>
      </c>
      <c r="K2328" s="96">
        <f>CENSO[[#This Row],[g (m²)]]*CENSO[[#This Row],[H (m)]]*0.7</f>
        <v>18.350226734241463</v>
      </c>
      <c r="L2328" s="64">
        <v>1</v>
      </c>
      <c r="M2328" s="65">
        <v>366849.7</v>
      </c>
      <c r="N2328" s="87">
        <v>9707011.9000000004</v>
      </c>
      <c r="O2328" s="87" t="s">
        <v>424</v>
      </c>
      <c r="P2328" s="87" t="str">
        <f>VLOOKUP(CENSO[[#This Row],[DAP (cm)]],CD[],2,TRUE)</f>
        <v>TORA</v>
      </c>
      <c r="Q2328" s="87" t="str">
        <f>VLOOKUP(CENSO[[#This Row],[DAP (cm)]],DD[],2,TRUE)</f>
        <v>110├ 120</v>
      </c>
      <c r="R2328" s="87" t="str" cm="1">
        <f t="array" ref="R2328">INDEX(_xlfn.TEXTSPLIT(CENSO[[#This Row],[NOME CIENTIFICO]]," "),1)</f>
        <v>Bertholletia</v>
      </c>
      <c r="S2328" s="98" t="s">
        <v>1004</v>
      </c>
      <c r="T2328" s="87">
        <f>_xlfn.MINIFS(CENSO[DAP (cm)],CENSO[NOME CIENTIFICO],CENSO[[#This Row],[NOME CIENTIFICO]])</f>
        <v>41.38028520389279</v>
      </c>
      <c r="U23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328" s="87" t="str">
        <f>IF(CENSO[[#This Row],[DAP (cm)]]&lt;CENSO[[#This Row],[DMCE (cm)]],"DAP &lt; DMCE","DAP ≥ DMCE")</f>
        <v>DAP ≥ DMCE</v>
      </c>
      <c r="W2328" s="87" t="str">
        <f>IF(CENSO[[#This Row],[DAP (cm)]]&gt;200, "Superior", "Inferior")</f>
        <v>Inferior</v>
      </c>
      <c r="X2328" s="87" t="str">
        <f>VLOOKUP(CENSO[[#This Row],[NOME COMUM]],ESPECIES[],4,FALSE)</f>
        <v>Protegida</v>
      </c>
      <c r="Y2328" s="87" t="str">
        <f>IF(IFERROR(VLOOKUP(CENSO[[#This Row],[NOME COMUM]],COMERCIAIS[],2, FALSE), "Não") &lt;&gt; "Não", "Sim", "Não")</f>
        <v>Não</v>
      </c>
      <c r="Z2328" s="133">
        <f>CENSO[[#This Row],[g (m²)]]/SUM(AEEF[AEEF-UT])</f>
        <v>1.8346469377312992E-3</v>
      </c>
      <c r="AA2328" s="133">
        <f>CENSO[[#This Row],[v (m³)]]/SUM(AEEF[AEEF-UT])</f>
        <v>3.2106321410297733E-2</v>
      </c>
    </row>
    <row r="2329" spans="1:27" ht="14">
      <c r="A2329" s="86">
        <v>1</v>
      </c>
      <c r="B2329" s="86">
        <v>1</v>
      </c>
      <c r="C2329" s="63">
        <v>66</v>
      </c>
      <c r="D2329" s="63">
        <v>2328</v>
      </c>
      <c r="E2329" s="63" t="str">
        <f>VLOOKUP(CENSO[[#This Row],[NOME COMUM]],ESPECIES[],2,FALSE)</f>
        <v>Pouteria sp.</v>
      </c>
      <c r="F2329" s="64" t="s">
        <v>83</v>
      </c>
      <c r="G2329" s="64">
        <v>182</v>
      </c>
      <c r="H2329" s="97">
        <f>CENSO[[#This Row],[CAP (cm)]]/PI()</f>
        <v>57.932399285449904</v>
      </c>
      <c r="I2329" s="64">
        <v>16</v>
      </c>
      <c r="J2329" s="96">
        <f>(PI()*(CENSO[[#This Row],[DAP (cm)]]^2))/40000</f>
        <v>0.26359241674879702</v>
      </c>
      <c r="K2329" s="96">
        <f>CENSO[[#This Row],[g (m²)]]*CENSO[[#This Row],[H (m)]]*0.7</f>
        <v>2.9522350675865265</v>
      </c>
      <c r="L2329" s="64">
        <v>1</v>
      </c>
      <c r="M2329" s="65">
        <v>366847.9</v>
      </c>
      <c r="N2329" s="87">
        <v>9707009.5999999903</v>
      </c>
      <c r="O2329" s="87" t="s">
        <v>1227</v>
      </c>
      <c r="P2329" s="87" t="str">
        <f>VLOOKUP(CENSO[[#This Row],[DAP (cm)]],CD[],2,TRUE)</f>
        <v>TORA</v>
      </c>
      <c r="Q2329" s="87" t="str">
        <f>VLOOKUP(CENSO[[#This Row],[DAP (cm)]],DD[],2,TRUE)</f>
        <v>50├ 60</v>
      </c>
      <c r="R2329" s="87" t="str" cm="1">
        <f t="array" ref="R2329">INDEX(_xlfn.TEXTSPLIT(CENSO[[#This Row],[NOME CIENTIFICO]]," "),1)</f>
        <v>Pouteria</v>
      </c>
      <c r="S2329" s="98" t="s">
        <v>1004</v>
      </c>
      <c r="T2329" s="87">
        <f>_xlfn.MINIFS(CENSO[DAP (cm)],CENSO[NOME CIENTIFICO],CENSO[[#This Row],[NOME CIENTIFICO]])</f>
        <v>39.788735772973837</v>
      </c>
      <c r="U23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29" s="87" t="str">
        <f>IF(CENSO[[#This Row],[DAP (cm)]]&lt;CENSO[[#This Row],[DMCE (cm)]],"DAP &lt; DMCE","DAP ≥ DMCE")</f>
        <v>DAP ≥ DMCE</v>
      </c>
      <c r="W2329" s="87" t="str">
        <f>IF(CENSO[[#This Row],[DAP (cm)]]&gt;200, "Superior", "Inferior")</f>
        <v>Inferior</v>
      </c>
      <c r="X2329" s="87" t="str">
        <f>VLOOKUP(CENSO[[#This Row],[NOME COMUM]],ESPECIES[],4,FALSE)</f>
        <v>Não</v>
      </c>
      <c r="Y2329" s="87" t="str">
        <f>IF(IFERROR(VLOOKUP(CENSO[[#This Row],[NOME COMUM]],COMERCIAIS[],2, FALSE), "Não") &lt;&gt; "Não", "Sim", "Não")</f>
        <v>Não</v>
      </c>
      <c r="Z2329" s="133">
        <f>CENSO[[#This Row],[g (m²)]]/SUM(AEEF[AEEF-UT])</f>
        <v>4.6119227713203821E-4</v>
      </c>
      <c r="AA2329" s="133">
        <f>CENSO[[#This Row],[v (m³)]]/SUM(AEEF[AEEF-UT])</f>
        <v>5.1653535038788277E-3</v>
      </c>
    </row>
    <row r="2330" spans="1:27" ht="14">
      <c r="A2330" s="86">
        <v>1</v>
      </c>
      <c r="B2330" s="86">
        <v>1</v>
      </c>
      <c r="C2330" s="63">
        <v>66</v>
      </c>
      <c r="D2330" s="63">
        <v>2329</v>
      </c>
      <c r="E2330" s="63" t="str">
        <f>VLOOKUP(CENSO[[#This Row],[NOME COMUM]],ESPECIES[],2,FALSE)</f>
        <v>Hymenolobium petraeum Ducke</v>
      </c>
      <c r="F2330" s="64" t="s">
        <v>40</v>
      </c>
      <c r="G2330" s="64">
        <v>250</v>
      </c>
      <c r="H2330" s="97">
        <f>CENSO[[#This Row],[CAP (cm)]]/PI()</f>
        <v>79.577471545947674</v>
      </c>
      <c r="I2330" s="64">
        <v>21</v>
      </c>
      <c r="J2330" s="96">
        <f>(PI()*(CENSO[[#This Row],[DAP (cm)]]^2))/40000</f>
        <v>0.49735919716217297</v>
      </c>
      <c r="K2330" s="96">
        <f>CENSO[[#This Row],[g (m²)]]*CENSO[[#This Row],[H (m)]]*0.7</f>
        <v>7.3111801982839424</v>
      </c>
      <c r="L2330" s="64">
        <v>1</v>
      </c>
      <c r="M2330" s="65">
        <v>366856.9</v>
      </c>
      <c r="N2330" s="87">
        <v>9706993.5</v>
      </c>
      <c r="O2330" s="87" t="s">
        <v>1228</v>
      </c>
      <c r="P2330" s="87" t="str">
        <f>VLOOKUP(CENSO[[#This Row],[DAP (cm)]],CD[],2,TRUE)</f>
        <v>TORA</v>
      </c>
      <c r="Q2330" s="87" t="str">
        <f>VLOOKUP(CENSO[[#This Row],[DAP (cm)]],DD[],2,TRUE)</f>
        <v>70├ 80</v>
      </c>
      <c r="R2330" s="87" t="str" cm="1">
        <f t="array" ref="R2330">INDEX(_xlfn.TEXTSPLIT(CENSO[[#This Row],[NOME CIENTIFICO]]," "),1)</f>
        <v>Hymenolobium</v>
      </c>
      <c r="S2330" s="98" t="s">
        <v>1004</v>
      </c>
      <c r="T2330" s="87">
        <f>_xlfn.MINIFS(CENSO[DAP (cm)],CENSO[NOME CIENTIFICO],CENSO[[#This Row],[NOME CIENTIFICO]])</f>
        <v>41.38028520389279</v>
      </c>
      <c r="U23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330" s="87" t="str">
        <f>IF(CENSO[[#This Row],[DAP (cm)]]&lt;CENSO[[#This Row],[DMCE (cm)]],"DAP &lt; DMCE","DAP ≥ DMCE")</f>
        <v>DAP ≥ DMCE</v>
      </c>
      <c r="W2330" s="87" t="str">
        <f>IF(CENSO[[#This Row],[DAP (cm)]]&gt;200, "Superior", "Inferior")</f>
        <v>Inferior</v>
      </c>
      <c r="X2330" s="87" t="str">
        <f>VLOOKUP(CENSO[[#This Row],[NOME COMUM]],ESPECIES[],4,FALSE)</f>
        <v>Não</v>
      </c>
      <c r="Y2330" s="87" t="str">
        <f>IF(IFERROR(VLOOKUP(CENSO[[#This Row],[NOME COMUM]],COMERCIAIS[],2, FALSE), "Não") &lt;&gt; "Não", "Sim", "Não")</f>
        <v>Sim</v>
      </c>
      <c r="Z2330" s="133">
        <f>CENSO[[#This Row],[g (m²)]]/SUM(AEEF[AEEF-UT])</f>
        <v>8.7020037799638919E-4</v>
      </c>
      <c r="AA2330" s="133">
        <f>CENSO[[#This Row],[v (m³)]]/SUM(AEEF[AEEF-UT])</f>
        <v>1.279194555654692E-2</v>
      </c>
    </row>
    <row r="2331" spans="1:27" ht="14">
      <c r="A2331" s="86">
        <v>1</v>
      </c>
      <c r="B2331" s="86">
        <v>1</v>
      </c>
      <c r="C2331" s="63">
        <v>66</v>
      </c>
      <c r="D2331" s="63">
        <v>2330</v>
      </c>
      <c r="E2331" s="63" t="str">
        <f>VLOOKUP(CENSO[[#This Row],[NOME COMUM]],ESPECIES[],2,FALSE)</f>
        <v>Piptadenia suaveolens Miq.</v>
      </c>
      <c r="F2331" s="64" t="s">
        <v>22</v>
      </c>
      <c r="G2331" s="64">
        <v>162</v>
      </c>
      <c r="H2331" s="97">
        <f>CENSO[[#This Row],[CAP (cm)]]/PI()</f>
        <v>51.566201561774093</v>
      </c>
      <c r="I2331" s="64">
        <v>17</v>
      </c>
      <c r="J2331" s="96">
        <f>(PI()*(CENSO[[#This Row],[DAP (cm)]]^2))/40000</f>
        <v>0.20884311632518512</v>
      </c>
      <c r="K2331" s="96">
        <f>CENSO[[#This Row],[g (m²)]]*CENSO[[#This Row],[H (m)]]*0.7</f>
        <v>2.4852330842697028</v>
      </c>
      <c r="L2331" s="64">
        <v>1</v>
      </c>
      <c r="M2331" s="65">
        <v>366859</v>
      </c>
      <c r="N2331" s="87">
        <v>9706992.9000000004</v>
      </c>
      <c r="O2331" s="87" t="s">
        <v>1228</v>
      </c>
      <c r="P2331" s="87" t="str">
        <f>VLOOKUP(CENSO[[#This Row],[DAP (cm)]],CD[],2,TRUE)</f>
        <v>TORA</v>
      </c>
      <c r="Q2331" s="87" t="str">
        <f>VLOOKUP(CENSO[[#This Row],[DAP (cm)]],DD[],2,TRUE)</f>
        <v>50├ 60</v>
      </c>
      <c r="R2331" s="87" t="str" cm="1">
        <f t="array" ref="R2331">INDEX(_xlfn.TEXTSPLIT(CENSO[[#This Row],[NOME CIENTIFICO]]," "),1)</f>
        <v>Piptadenia</v>
      </c>
      <c r="S2331" s="98" t="s">
        <v>1004</v>
      </c>
      <c r="T2331" s="87">
        <f>_xlfn.MINIFS(CENSO[DAP (cm)],CENSO[NOME CIENTIFICO],CENSO[[#This Row],[NOME CIENTIFICO]])</f>
        <v>39.788735772973837</v>
      </c>
      <c r="U23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31" s="87" t="str">
        <f>IF(CENSO[[#This Row],[DAP (cm)]]&lt;CENSO[[#This Row],[DMCE (cm)]],"DAP &lt; DMCE","DAP ≥ DMCE")</f>
        <v>DAP ≥ DMCE</v>
      </c>
      <c r="W2331" s="87" t="str">
        <f>IF(CENSO[[#This Row],[DAP (cm)]]&gt;200, "Superior", "Inferior")</f>
        <v>Inferior</v>
      </c>
      <c r="X2331" s="87" t="str">
        <f>VLOOKUP(CENSO[[#This Row],[NOME COMUM]],ESPECIES[],4,FALSE)</f>
        <v>Não</v>
      </c>
      <c r="Y2331" s="87" t="str">
        <f>IF(IFERROR(VLOOKUP(CENSO[[#This Row],[NOME COMUM]],COMERCIAIS[],2, FALSE), "Não") &lt;&gt; "Não", "Sim", "Não")</f>
        <v>Sim</v>
      </c>
      <c r="Z2331" s="133">
        <f>CENSO[[#This Row],[g (m²)]]/SUM(AEEF[AEEF-UT])</f>
        <v>3.6540061952219585E-4</v>
      </c>
      <c r="AA2331" s="133">
        <f>CENSO[[#This Row],[v (m³)]]/SUM(AEEF[AEEF-UT])</f>
        <v>4.3482673723141303E-3</v>
      </c>
    </row>
    <row r="2332" spans="1:27" ht="14">
      <c r="A2332" s="86">
        <v>1</v>
      </c>
      <c r="B2332" s="86">
        <v>1</v>
      </c>
      <c r="C2332" s="63">
        <v>66</v>
      </c>
      <c r="D2332" s="63">
        <v>2331</v>
      </c>
      <c r="E2332" s="63" t="str">
        <f>VLOOKUP(CENSO[[#This Row],[NOME COMUM]],ESPECIES[],2,FALSE)</f>
        <v>Cordia umbraculifera DC.</v>
      </c>
      <c r="F2332" s="64" t="s">
        <v>92</v>
      </c>
      <c r="G2332" s="64">
        <v>170</v>
      </c>
      <c r="H2332" s="97">
        <f>CENSO[[#This Row],[CAP (cm)]]/PI()</f>
        <v>54.112680651244418</v>
      </c>
      <c r="I2332" s="64">
        <v>18</v>
      </c>
      <c r="J2332" s="96">
        <f>(PI()*(CENSO[[#This Row],[DAP (cm)]]^2))/40000</f>
        <v>0.2299788927677888</v>
      </c>
      <c r="K2332" s="96">
        <f>CENSO[[#This Row],[g (m²)]]*CENSO[[#This Row],[H (m)]]*0.7</f>
        <v>2.8977340488741388</v>
      </c>
      <c r="L2332" s="64">
        <v>1</v>
      </c>
      <c r="M2332" s="65">
        <v>366864.7</v>
      </c>
      <c r="N2332" s="87">
        <v>9706998.5999999903</v>
      </c>
      <c r="O2332" s="87" t="s">
        <v>1227</v>
      </c>
      <c r="P2332" s="87" t="str">
        <f>VLOOKUP(CENSO[[#This Row],[DAP (cm)]],CD[],2,TRUE)</f>
        <v>TORA</v>
      </c>
      <c r="Q2332" s="87" t="str">
        <f>VLOOKUP(CENSO[[#This Row],[DAP (cm)]],DD[],2,TRUE)</f>
        <v>50├ 60</v>
      </c>
      <c r="R2332" s="87" t="str" cm="1">
        <f t="array" ref="R2332">INDEX(_xlfn.TEXTSPLIT(CENSO[[#This Row],[NOME CIENTIFICO]]," "),1)</f>
        <v>Cordia</v>
      </c>
      <c r="S2332" s="98" t="s">
        <v>1004</v>
      </c>
      <c r="T2332" s="87">
        <f>_xlfn.MINIFS(CENSO[DAP (cm)],CENSO[NOME CIENTIFICO],CENSO[[#This Row],[NOME CIENTIFICO]])</f>
        <v>42.335214862444161</v>
      </c>
      <c r="U23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2332" s="87" t="str">
        <f>IF(CENSO[[#This Row],[DAP (cm)]]&lt;CENSO[[#This Row],[DMCE (cm)]],"DAP &lt; DMCE","DAP ≥ DMCE")</f>
        <v>DAP ≥ DMCE</v>
      </c>
      <c r="W2332" s="87" t="str">
        <f>IF(CENSO[[#This Row],[DAP (cm)]]&gt;200, "Superior", "Inferior")</f>
        <v>Inferior</v>
      </c>
      <c r="X2332" s="87" t="str">
        <f>VLOOKUP(CENSO[[#This Row],[NOME COMUM]],ESPECIES[],4,FALSE)</f>
        <v>Não</v>
      </c>
      <c r="Y2332" s="87" t="str">
        <f>IF(IFERROR(VLOOKUP(CENSO[[#This Row],[NOME COMUM]],COMERCIAIS[],2, FALSE), "Não") &lt;&gt; "Não", "Sim", "Não")</f>
        <v>Não</v>
      </c>
      <c r="Z2332" s="133">
        <f>CENSO[[#This Row],[g (m²)]]/SUM(AEEF[AEEF-UT])</f>
        <v>4.0238065478553035E-4</v>
      </c>
      <c r="AA2332" s="133">
        <f>CENSO[[#This Row],[v (m³)]]/SUM(AEEF[AEEF-UT])</f>
        <v>5.069996250297683E-3</v>
      </c>
    </row>
    <row r="2333" spans="1:27" ht="14">
      <c r="A2333" s="86">
        <v>1</v>
      </c>
      <c r="B2333" s="86">
        <v>1</v>
      </c>
      <c r="C2333" s="63">
        <v>66</v>
      </c>
      <c r="D2333" s="63">
        <v>2332</v>
      </c>
      <c r="E2333" s="63" t="str">
        <f>VLOOKUP(CENSO[[#This Row],[NOME COMUM]],ESPECIES[],2,FALSE)</f>
        <v>Hymenolobium petraeum Ducke</v>
      </c>
      <c r="F2333" s="64" t="s">
        <v>40</v>
      </c>
      <c r="G2333" s="64">
        <v>308</v>
      </c>
      <c r="H2333" s="97">
        <f>CENSO[[#This Row],[CAP (cm)]]/PI()</f>
        <v>98.039444944607524</v>
      </c>
      <c r="I2333" s="64">
        <v>19</v>
      </c>
      <c r="J2333" s="96">
        <f>(PI()*(CENSO[[#This Row],[DAP (cm)]]^2))/40000</f>
        <v>0.75490372607347789</v>
      </c>
      <c r="K2333" s="96">
        <f>CENSO[[#This Row],[g (m²)]]*CENSO[[#This Row],[H (m)]]*0.7</f>
        <v>10.040219556777256</v>
      </c>
      <c r="L2333" s="64">
        <v>1</v>
      </c>
      <c r="M2333" s="65">
        <v>366858.799999999</v>
      </c>
      <c r="N2333" s="87">
        <v>9706987.6999999899</v>
      </c>
      <c r="O2333" s="87" t="s">
        <v>1228</v>
      </c>
      <c r="P2333" s="87" t="str">
        <f>VLOOKUP(CENSO[[#This Row],[DAP (cm)]],CD[],2,TRUE)</f>
        <v>TORA</v>
      </c>
      <c r="Q2333" s="87" t="str">
        <f>VLOOKUP(CENSO[[#This Row],[DAP (cm)]],DD[],2,TRUE)</f>
        <v>90├ 100</v>
      </c>
      <c r="R2333" s="87" t="str" cm="1">
        <f t="array" ref="R2333">INDEX(_xlfn.TEXTSPLIT(CENSO[[#This Row],[NOME CIENTIFICO]]," "),1)</f>
        <v>Hymenolobium</v>
      </c>
      <c r="S2333" s="98" t="s">
        <v>1004</v>
      </c>
      <c r="T2333" s="87">
        <f>_xlfn.MINIFS(CENSO[DAP (cm)],CENSO[NOME CIENTIFICO],CENSO[[#This Row],[NOME CIENTIFICO]])</f>
        <v>41.38028520389279</v>
      </c>
      <c r="U23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333" s="87" t="str">
        <f>IF(CENSO[[#This Row],[DAP (cm)]]&lt;CENSO[[#This Row],[DMCE (cm)]],"DAP &lt; DMCE","DAP ≥ DMCE")</f>
        <v>DAP ≥ DMCE</v>
      </c>
      <c r="W2333" s="87" t="str">
        <f>IF(CENSO[[#This Row],[DAP (cm)]]&gt;200, "Superior", "Inferior")</f>
        <v>Inferior</v>
      </c>
      <c r="X2333" s="87" t="str">
        <f>VLOOKUP(CENSO[[#This Row],[NOME COMUM]],ESPECIES[],4,FALSE)</f>
        <v>Não</v>
      </c>
      <c r="Y2333" s="87" t="str">
        <f>IF(IFERROR(VLOOKUP(CENSO[[#This Row],[NOME COMUM]],COMERCIAIS[],2, FALSE), "Não") &lt;&gt; "Não", "Sim", "Não")</f>
        <v>Sim</v>
      </c>
      <c r="Z2333" s="133">
        <f>CENSO[[#This Row],[g (m²)]]/SUM(AEEF[AEEF-UT])</f>
        <v>1.3208110185319911E-3</v>
      </c>
      <c r="AA2333" s="133">
        <f>CENSO[[#This Row],[v (m³)]]/SUM(AEEF[AEEF-UT])</f>
        <v>1.756678654647548E-2</v>
      </c>
    </row>
    <row r="2334" spans="1:27" ht="14">
      <c r="A2334" s="86">
        <v>1</v>
      </c>
      <c r="B2334" s="86">
        <v>1</v>
      </c>
      <c r="C2334" s="63">
        <v>66</v>
      </c>
      <c r="D2334" s="63">
        <v>2333</v>
      </c>
      <c r="E2334" s="63" t="str">
        <f>VLOOKUP(CENSO[[#This Row],[NOME COMUM]],ESPECIES[],2,FALSE)</f>
        <v>Piptadenia suaveolens Miq.</v>
      </c>
      <c r="F2334" s="64" t="s">
        <v>22</v>
      </c>
      <c r="G2334" s="64">
        <v>317</v>
      </c>
      <c r="H2334" s="97">
        <f>CENSO[[#This Row],[CAP (cm)]]/PI()</f>
        <v>100.90423392026165</v>
      </c>
      <c r="I2334" s="64">
        <v>21</v>
      </c>
      <c r="J2334" s="96">
        <f>(PI()*(CENSO[[#This Row],[DAP (cm)]]^2))/40000</f>
        <v>0.79966605381807354</v>
      </c>
      <c r="K2334" s="96">
        <f>CENSO[[#This Row],[g (m²)]]*CENSO[[#This Row],[H (m)]]*0.7</f>
        <v>11.75509099112568</v>
      </c>
      <c r="L2334" s="64">
        <v>1</v>
      </c>
      <c r="M2334" s="65">
        <v>366857.5</v>
      </c>
      <c r="N2334" s="87">
        <v>9706972.8000000007</v>
      </c>
      <c r="O2334" s="87" t="s">
        <v>1228</v>
      </c>
      <c r="P2334" s="87" t="str">
        <f>VLOOKUP(CENSO[[#This Row],[DAP (cm)]],CD[],2,TRUE)</f>
        <v>TORA</v>
      </c>
      <c r="Q2334" s="87" t="str">
        <f>VLOOKUP(CENSO[[#This Row],[DAP (cm)]],DD[],2,TRUE)</f>
        <v>100├ 110</v>
      </c>
      <c r="R2334" s="87" t="str" cm="1">
        <f t="array" ref="R2334">INDEX(_xlfn.TEXTSPLIT(CENSO[[#This Row],[NOME CIENTIFICO]]," "),1)</f>
        <v>Piptadenia</v>
      </c>
      <c r="S2334" s="98" t="s">
        <v>1004</v>
      </c>
      <c r="T2334" s="87">
        <f>_xlfn.MINIFS(CENSO[DAP (cm)],CENSO[NOME CIENTIFICO],CENSO[[#This Row],[NOME CIENTIFICO]])</f>
        <v>39.788735772973837</v>
      </c>
      <c r="U23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34" s="87" t="str">
        <f>IF(CENSO[[#This Row],[DAP (cm)]]&lt;CENSO[[#This Row],[DMCE (cm)]],"DAP &lt; DMCE","DAP ≥ DMCE")</f>
        <v>DAP ≥ DMCE</v>
      </c>
      <c r="W2334" s="87" t="str">
        <f>IF(CENSO[[#This Row],[DAP (cm)]]&gt;200, "Superior", "Inferior")</f>
        <v>Inferior</v>
      </c>
      <c r="X2334" s="87" t="str">
        <f>VLOOKUP(CENSO[[#This Row],[NOME COMUM]],ESPECIES[],4,FALSE)</f>
        <v>Não</v>
      </c>
      <c r="Y2334" s="87" t="str">
        <f>IF(IFERROR(VLOOKUP(CENSO[[#This Row],[NOME COMUM]],COMERCIAIS[],2, FALSE), "Não") &lt;&gt; "Não", "Sim", "Não")</f>
        <v>Sim</v>
      </c>
      <c r="Z2334" s="133">
        <f>CENSO[[#This Row],[g (m²)]]/SUM(AEEF[AEEF-UT])</f>
        <v>1.3991290525516664E-3</v>
      </c>
      <c r="AA2334" s="133">
        <f>CENSO[[#This Row],[v (m³)]]/SUM(AEEF[AEEF-UT])</f>
        <v>2.0567197072509494E-2</v>
      </c>
    </row>
    <row r="2335" spans="1:27" ht="14">
      <c r="A2335" s="86">
        <v>1</v>
      </c>
      <c r="B2335" s="86">
        <v>1</v>
      </c>
      <c r="C2335" s="63">
        <v>66</v>
      </c>
      <c r="D2335" s="63">
        <v>2334</v>
      </c>
      <c r="E2335" s="63" t="str">
        <f>VLOOKUP(CENSO[[#This Row],[NOME COMUM]],ESPECIES[],2,FALSE)</f>
        <v>Piptadenia suaveolens Miq.</v>
      </c>
      <c r="F2335" s="64" t="s">
        <v>22</v>
      </c>
      <c r="G2335" s="64">
        <v>258</v>
      </c>
      <c r="H2335" s="97">
        <f>CENSO[[#This Row],[CAP (cm)]]/PI()</f>
        <v>82.123950635417998</v>
      </c>
      <c r="I2335" s="64">
        <v>19</v>
      </c>
      <c r="J2335" s="96">
        <f>(PI()*(CENSO[[#This Row],[DAP (cm)]]^2))/40000</f>
        <v>0.52969948159844604</v>
      </c>
      <c r="K2335" s="96">
        <f>CENSO[[#This Row],[g (m²)]]*CENSO[[#This Row],[H (m)]]*0.7</f>
        <v>7.0450031052593323</v>
      </c>
      <c r="L2335" s="64">
        <v>1</v>
      </c>
      <c r="M2335" s="65">
        <v>366872.2</v>
      </c>
      <c r="N2335" s="87">
        <v>9706992</v>
      </c>
      <c r="O2335" s="87" t="s">
        <v>1228</v>
      </c>
      <c r="P2335" s="87" t="str">
        <f>VLOOKUP(CENSO[[#This Row],[DAP (cm)]],CD[],2,TRUE)</f>
        <v>TORA</v>
      </c>
      <c r="Q2335" s="87" t="str">
        <f>VLOOKUP(CENSO[[#This Row],[DAP (cm)]],DD[],2,TRUE)</f>
        <v>80├ 90</v>
      </c>
      <c r="R2335" s="87" t="str" cm="1">
        <f t="array" ref="R2335">INDEX(_xlfn.TEXTSPLIT(CENSO[[#This Row],[NOME CIENTIFICO]]," "),1)</f>
        <v>Piptadenia</v>
      </c>
      <c r="S2335" s="98" t="s">
        <v>1004</v>
      </c>
      <c r="T2335" s="87">
        <f>_xlfn.MINIFS(CENSO[DAP (cm)],CENSO[NOME CIENTIFICO],CENSO[[#This Row],[NOME CIENTIFICO]])</f>
        <v>39.788735772973837</v>
      </c>
      <c r="U23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35" s="87" t="str">
        <f>IF(CENSO[[#This Row],[DAP (cm)]]&lt;CENSO[[#This Row],[DMCE (cm)]],"DAP &lt; DMCE","DAP ≥ DMCE")</f>
        <v>DAP ≥ DMCE</v>
      </c>
      <c r="W2335" s="87" t="str">
        <f>IF(CENSO[[#This Row],[DAP (cm)]]&gt;200, "Superior", "Inferior")</f>
        <v>Inferior</v>
      </c>
      <c r="X2335" s="87" t="str">
        <f>VLOOKUP(CENSO[[#This Row],[NOME COMUM]],ESPECIES[],4,FALSE)</f>
        <v>Não</v>
      </c>
      <c r="Y2335" s="87" t="str">
        <f>IF(IFERROR(VLOOKUP(CENSO[[#This Row],[NOME COMUM]],COMERCIAIS[],2, FALSE), "Não") &lt;&gt; "Não", "Sim", "Não")</f>
        <v>Sim</v>
      </c>
      <c r="Z2335" s="133">
        <f>CENSO[[#This Row],[g (m²)]]/SUM(AEEF[AEEF-UT])</f>
        <v>9.267842873752262E-4</v>
      </c>
      <c r="AA2335" s="133">
        <f>CENSO[[#This Row],[v (m³)]]/SUM(AEEF[AEEF-UT])</f>
        <v>1.2326231022090508E-2</v>
      </c>
    </row>
    <row r="2336" spans="1:27" ht="14">
      <c r="A2336" s="86">
        <v>1</v>
      </c>
      <c r="B2336" s="86">
        <v>1</v>
      </c>
      <c r="C2336" s="63">
        <v>67</v>
      </c>
      <c r="D2336" s="63">
        <v>2335</v>
      </c>
      <c r="E2336" s="63" t="str">
        <f>VLOOKUP(CENSO[[#This Row],[NOME COMUM]],ESPECIES[],2,FALSE)</f>
        <v>Couratari guianensis Aubl.</v>
      </c>
      <c r="F2336" s="64" t="s">
        <v>6</v>
      </c>
      <c r="G2336" s="64">
        <v>330</v>
      </c>
      <c r="H2336" s="97">
        <f>CENSO[[#This Row],[CAP (cm)]]/PI()</f>
        <v>105.04226244065093</v>
      </c>
      <c r="I2336" s="64">
        <v>24</v>
      </c>
      <c r="J2336" s="96">
        <f>(PI()*(CENSO[[#This Row],[DAP (cm)]]^2))/40000</f>
        <v>0.86659866513537021</v>
      </c>
      <c r="K2336" s="96">
        <f>CENSO[[#This Row],[g (m²)]]*CENSO[[#This Row],[H (m)]]*0.7</f>
        <v>14.558857574274219</v>
      </c>
      <c r="L2336" s="64">
        <v>1</v>
      </c>
      <c r="M2336" s="65">
        <v>366869.59999999899</v>
      </c>
      <c r="N2336" s="87">
        <v>9706931.1999999899</v>
      </c>
      <c r="O2336" s="87" t="s">
        <v>1228</v>
      </c>
      <c r="P2336" s="87" t="str">
        <f>VLOOKUP(CENSO[[#This Row],[DAP (cm)]],CD[],2,TRUE)</f>
        <v>TORA</v>
      </c>
      <c r="Q2336" s="87" t="str">
        <f>VLOOKUP(CENSO[[#This Row],[DAP (cm)]],DD[],2,TRUE)</f>
        <v>100├ 110</v>
      </c>
      <c r="R2336" s="87" t="str" cm="1">
        <f t="array" ref="R2336">INDEX(_xlfn.TEXTSPLIT(CENSO[[#This Row],[NOME CIENTIFICO]]," "),1)</f>
        <v>Couratari</v>
      </c>
      <c r="S2336" s="98" t="s">
        <v>1004</v>
      </c>
      <c r="T2336" s="87">
        <f>_xlfn.MINIFS(CENSO[DAP (cm)],CENSO[NOME CIENTIFICO],CENSO[[#This Row],[NOME CIENTIFICO]])</f>
        <v>38.833806114422465</v>
      </c>
      <c r="U23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36" s="87" t="str">
        <f>IF(CENSO[[#This Row],[DAP (cm)]]&lt;CENSO[[#This Row],[DMCE (cm)]],"DAP &lt; DMCE","DAP ≥ DMCE")</f>
        <v>DAP ≥ DMCE</v>
      </c>
      <c r="W2336" s="87" t="str">
        <f>IF(CENSO[[#This Row],[DAP (cm)]]&gt;200, "Superior", "Inferior")</f>
        <v>Inferior</v>
      </c>
      <c r="X2336" s="87" t="str">
        <f>VLOOKUP(CENSO[[#This Row],[NOME COMUM]],ESPECIES[],4,FALSE)</f>
        <v>Não</v>
      </c>
      <c r="Y2336" s="87" t="str">
        <f>IF(IFERROR(VLOOKUP(CENSO[[#This Row],[NOME COMUM]],COMERCIAIS[],2, FALSE), "Não") &lt;&gt; "Não", "Sim", "Não")</f>
        <v>Sim</v>
      </c>
      <c r="Z2336" s="133">
        <f>CENSO[[#This Row],[g (m²)]]/SUM(AEEF[AEEF-UT])</f>
        <v>1.5162371386209085E-3</v>
      </c>
      <c r="AA2336" s="133">
        <f>CENSO[[#This Row],[v (m³)]]/SUM(AEEF[AEEF-UT])</f>
        <v>2.5472783928831261E-2</v>
      </c>
    </row>
    <row r="2337" spans="1:27" ht="14">
      <c r="A2337" s="86">
        <v>1</v>
      </c>
      <c r="B2337" s="86">
        <v>1</v>
      </c>
      <c r="C2337" s="63">
        <v>67</v>
      </c>
      <c r="D2337" s="63">
        <v>2336</v>
      </c>
      <c r="E2337" s="63" t="str">
        <f>VLOOKUP(CENSO[[#This Row],[NOME COMUM]],ESPECIES[],2,FALSE)</f>
        <v>Bertholletia excelsa Humb. &amp; Bonpl.</v>
      </c>
      <c r="F2337" s="64" t="s">
        <v>37</v>
      </c>
      <c r="G2337" s="64">
        <v>422</v>
      </c>
      <c r="H2337" s="97">
        <f>CENSO[[#This Row],[CAP (cm)]]/PI()</f>
        <v>134.32677196955967</v>
      </c>
      <c r="I2337" s="64">
        <v>24</v>
      </c>
      <c r="J2337" s="96">
        <f>(PI()*(CENSO[[#This Row],[DAP (cm)]]^2))/40000</f>
        <v>1.4171474442788545</v>
      </c>
      <c r="K2337" s="96">
        <f>CENSO[[#This Row],[g (m²)]]*CENSO[[#This Row],[H (m)]]*0.7</f>
        <v>23.808077063884756</v>
      </c>
      <c r="L2337" s="64">
        <v>1</v>
      </c>
      <c r="M2337" s="65">
        <v>366831.7</v>
      </c>
      <c r="N2337" s="87">
        <v>9706917.9000000004</v>
      </c>
      <c r="O2337" s="87" t="s">
        <v>424</v>
      </c>
      <c r="P2337" s="87" t="str">
        <f>VLOOKUP(CENSO[[#This Row],[DAP (cm)]],CD[],2,TRUE)</f>
        <v>TORA</v>
      </c>
      <c r="Q2337" s="87" t="str">
        <f>VLOOKUP(CENSO[[#This Row],[DAP (cm)]],DD[],2,TRUE)</f>
        <v>130├ 140</v>
      </c>
      <c r="R2337" s="87" t="str" cm="1">
        <f t="array" ref="R2337">INDEX(_xlfn.TEXTSPLIT(CENSO[[#This Row],[NOME CIENTIFICO]]," "),1)</f>
        <v>Bertholletia</v>
      </c>
      <c r="S2337" s="98" t="s">
        <v>1004</v>
      </c>
      <c r="T2337" s="87">
        <f>_xlfn.MINIFS(CENSO[DAP (cm)],CENSO[NOME CIENTIFICO],CENSO[[#This Row],[NOME CIENTIFICO]])</f>
        <v>41.38028520389279</v>
      </c>
      <c r="U23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337" s="87" t="str">
        <f>IF(CENSO[[#This Row],[DAP (cm)]]&lt;CENSO[[#This Row],[DMCE (cm)]],"DAP &lt; DMCE","DAP ≥ DMCE")</f>
        <v>DAP ≥ DMCE</v>
      </c>
      <c r="W2337" s="87" t="str">
        <f>IF(CENSO[[#This Row],[DAP (cm)]]&gt;200, "Superior", "Inferior")</f>
        <v>Inferior</v>
      </c>
      <c r="X2337" s="87" t="str">
        <f>VLOOKUP(CENSO[[#This Row],[NOME COMUM]],ESPECIES[],4,FALSE)</f>
        <v>Protegida</v>
      </c>
      <c r="Y2337" s="87" t="str">
        <f>IF(IFERROR(VLOOKUP(CENSO[[#This Row],[NOME COMUM]],COMERCIAIS[],2, FALSE), "Não") &lt;&gt; "Não", "Sim", "Não")</f>
        <v>Não</v>
      </c>
      <c r="Z2337" s="133">
        <f>CENSO[[#This Row],[g (m²)]]/SUM(AEEF[AEEF-UT])</f>
        <v>2.4795002258417432E-3</v>
      </c>
      <c r="AA2337" s="133">
        <f>CENSO[[#This Row],[v (m³)]]/SUM(AEEF[AEEF-UT])</f>
        <v>4.1655603794141287E-2</v>
      </c>
    </row>
    <row r="2338" spans="1:27" ht="14">
      <c r="A2338" s="86">
        <v>1</v>
      </c>
      <c r="B2338" s="86">
        <v>1</v>
      </c>
      <c r="C2338" s="63">
        <v>67</v>
      </c>
      <c r="D2338" s="63">
        <v>2337</v>
      </c>
      <c r="E2338" s="63" t="str">
        <f>VLOOKUP(CENSO[[#This Row],[NOME COMUM]],ESPECIES[],2,FALSE)</f>
        <v>Piptadenia suaveolens Miq.</v>
      </c>
      <c r="F2338" s="64" t="s">
        <v>22</v>
      </c>
      <c r="G2338" s="64">
        <v>160</v>
      </c>
      <c r="H2338" s="97">
        <f>CENSO[[#This Row],[CAP (cm)]]/PI()</f>
        <v>50.929581789406512</v>
      </c>
      <c r="I2338" s="64">
        <v>12</v>
      </c>
      <c r="J2338" s="96">
        <f>(PI()*(CENSO[[#This Row],[DAP (cm)]]^2))/40000</f>
        <v>0.20371832715762608</v>
      </c>
      <c r="K2338" s="96">
        <f>CENSO[[#This Row],[g (m²)]]*CENSO[[#This Row],[H (m)]]*0.7</f>
        <v>1.711233948124059</v>
      </c>
      <c r="L2338" s="64">
        <v>2</v>
      </c>
      <c r="M2338" s="65">
        <v>366823.299999999</v>
      </c>
      <c r="N2338" s="87">
        <v>9706934.8000000007</v>
      </c>
      <c r="O2338" s="87" t="s">
        <v>1228</v>
      </c>
      <c r="P2338" s="87" t="str">
        <f>VLOOKUP(CENSO[[#This Row],[DAP (cm)]],CD[],2,TRUE)</f>
        <v>TORA</v>
      </c>
      <c r="Q2338" s="87" t="str">
        <f>VLOOKUP(CENSO[[#This Row],[DAP (cm)]],DD[],2,TRUE)</f>
        <v>50├ 60</v>
      </c>
      <c r="R2338" s="87" t="str" cm="1">
        <f t="array" ref="R2338">INDEX(_xlfn.TEXTSPLIT(CENSO[[#This Row],[NOME CIENTIFICO]]," "),1)</f>
        <v>Piptadenia</v>
      </c>
      <c r="S2338" s="98" t="s">
        <v>1004</v>
      </c>
      <c r="T2338" s="87">
        <f>_xlfn.MINIFS(CENSO[DAP (cm)],CENSO[NOME CIENTIFICO],CENSO[[#This Row],[NOME CIENTIFICO]])</f>
        <v>39.788735772973837</v>
      </c>
      <c r="U23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38" s="87" t="str">
        <f>IF(CENSO[[#This Row],[DAP (cm)]]&lt;CENSO[[#This Row],[DMCE (cm)]],"DAP &lt; DMCE","DAP ≥ DMCE")</f>
        <v>DAP ≥ DMCE</v>
      </c>
      <c r="W2338" s="87" t="str">
        <f>IF(CENSO[[#This Row],[DAP (cm)]]&gt;200, "Superior", "Inferior")</f>
        <v>Inferior</v>
      </c>
      <c r="X2338" s="87" t="str">
        <f>VLOOKUP(CENSO[[#This Row],[NOME COMUM]],ESPECIES[],4,FALSE)</f>
        <v>Não</v>
      </c>
      <c r="Y2338" s="87" t="str">
        <f>IF(IFERROR(VLOOKUP(CENSO[[#This Row],[NOME COMUM]],COMERCIAIS[],2, FALSE), "Não") &lt;&gt; "Não", "Sim", "Não")</f>
        <v>Sim</v>
      </c>
      <c r="Z2338" s="133">
        <f>CENSO[[#This Row],[g (m²)]]/SUM(AEEF[AEEF-UT])</f>
        <v>3.5643407482732108E-4</v>
      </c>
      <c r="AA2338" s="133">
        <f>CENSO[[#This Row],[v (m³)]]/SUM(AEEF[AEEF-UT])</f>
        <v>2.9940462285494968E-3</v>
      </c>
    </row>
    <row r="2339" spans="1:27" ht="14">
      <c r="A2339" s="86">
        <v>1</v>
      </c>
      <c r="B2339" s="86">
        <v>1</v>
      </c>
      <c r="C2339" s="63">
        <v>67</v>
      </c>
      <c r="D2339" s="63">
        <v>2338</v>
      </c>
      <c r="E2339" s="63" t="str">
        <f>VLOOKUP(CENSO[[#This Row],[NOME COMUM]],ESPECIES[],2,FALSE)</f>
        <v>Inga paraensis Ducke</v>
      </c>
      <c r="F2339" s="64" t="s">
        <v>16</v>
      </c>
      <c r="G2339" s="64">
        <v>200</v>
      </c>
      <c r="H2339" s="97">
        <f>CENSO[[#This Row],[CAP (cm)]]/PI()</f>
        <v>63.661977236758133</v>
      </c>
      <c r="I2339" s="64">
        <v>16</v>
      </c>
      <c r="J2339" s="96">
        <f>(PI()*(CENSO[[#This Row],[DAP (cm)]]^2))/40000</f>
        <v>0.31830988618379064</v>
      </c>
      <c r="K2339" s="96">
        <f>CENSO[[#This Row],[g (m²)]]*CENSO[[#This Row],[H (m)]]*0.7</f>
        <v>3.565070725258455</v>
      </c>
      <c r="L2339" s="64">
        <v>1</v>
      </c>
      <c r="M2339" s="65">
        <v>366812.59999999899</v>
      </c>
      <c r="N2339" s="87">
        <v>9706924.0999999903</v>
      </c>
      <c r="O2339" s="87" t="s">
        <v>1227</v>
      </c>
      <c r="P2339" s="87" t="str">
        <f>VLOOKUP(CENSO[[#This Row],[DAP (cm)]],CD[],2,TRUE)</f>
        <v>TORA</v>
      </c>
      <c r="Q2339" s="87" t="str">
        <f>VLOOKUP(CENSO[[#This Row],[DAP (cm)]],DD[],2,TRUE)</f>
        <v>60├ 70</v>
      </c>
      <c r="R2339" s="87" t="str" cm="1">
        <f t="array" ref="R2339">INDEX(_xlfn.TEXTSPLIT(CENSO[[#This Row],[NOME CIENTIFICO]]," "),1)</f>
        <v>Inga</v>
      </c>
      <c r="S2339" s="98" t="s">
        <v>1004</v>
      </c>
      <c r="T2339" s="87">
        <f>_xlfn.MINIFS(CENSO[DAP (cm)],CENSO[NOME CIENTIFICO],CENSO[[#This Row],[NOME CIENTIFICO]])</f>
        <v>41.38028520389279</v>
      </c>
      <c r="U23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339" s="87" t="str">
        <f>IF(CENSO[[#This Row],[DAP (cm)]]&lt;CENSO[[#This Row],[DMCE (cm)]],"DAP &lt; DMCE","DAP ≥ DMCE")</f>
        <v>DAP ≥ DMCE</v>
      </c>
      <c r="W2339" s="87" t="str">
        <f>IF(CENSO[[#This Row],[DAP (cm)]]&gt;200, "Superior", "Inferior")</f>
        <v>Inferior</v>
      </c>
      <c r="X2339" s="87" t="str">
        <f>VLOOKUP(CENSO[[#This Row],[NOME COMUM]],ESPECIES[],4,FALSE)</f>
        <v>Não</v>
      </c>
      <c r="Y2339" s="87" t="str">
        <f>IF(IFERROR(VLOOKUP(CENSO[[#This Row],[NOME COMUM]],COMERCIAIS[],2, FALSE), "Não") &lt;&gt; "Não", "Sim", "Não")</f>
        <v>Não</v>
      </c>
      <c r="Z2339" s="133">
        <f>CENSO[[#This Row],[g (m²)]]/SUM(AEEF[AEEF-UT])</f>
        <v>5.5692824191768894E-4</v>
      </c>
      <c r="AA2339" s="133">
        <f>CENSO[[#This Row],[v (m³)]]/SUM(AEEF[AEEF-UT])</f>
        <v>6.2375963094781156E-3</v>
      </c>
    </row>
    <row r="2340" spans="1:27" ht="14">
      <c r="A2340" s="86">
        <v>1</v>
      </c>
      <c r="B2340" s="86">
        <v>1</v>
      </c>
      <c r="C2340" s="63">
        <v>67</v>
      </c>
      <c r="D2340" s="63">
        <v>2339</v>
      </c>
      <c r="E2340" s="63" t="str">
        <f>VLOOKUP(CENSO[[#This Row],[NOME COMUM]],ESPECIES[],2,FALSE)</f>
        <v>Vatairea fusca Ducke</v>
      </c>
      <c r="F2340" s="64" t="s">
        <v>50</v>
      </c>
      <c r="G2340" s="64">
        <v>280</v>
      </c>
      <c r="H2340" s="97">
        <f>CENSO[[#This Row],[CAP (cm)]]/PI()</f>
        <v>89.12676813146139</v>
      </c>
      <c r="I2340" s="64">
        <v>20</v>
      </c>
      <c r="J2340" s="96">
        <f>(PI()*(CENSO[[#This Row],[DAP (cm)]]^2))/40000</f>
        <v>0.62388737692022966</v>
      </c>
      <c r="K2340" s="96">
        <f>CENSO[[#This Row],[g (m²)]]*CENSO[[#This Row],[H (m)]]*0.7</f>
        <v>8.7344232768832146</v>
      </c>
      <c r="L2340" s="64">
        <v>1</v>
      </c>
      <c r="M2340" s="65">
        <v>366791.7</v>
      </c>
      <c r="N2340" s="87">
        <v>9706978.9000000004</v>
      </c>
      <c r="O2340" s="87" t="s">
        <v>1227</v>
      </c>
      <c r="P2340" s="87" t="str">
        <f>VLOOKUP(CENSO[[#This Row],[DAP (cm)]],CD[],2,TRUE)</f>
        <v>TORA</v>
      </c>
      <c r="Q2340" s="87" t="str">
        <f>VLOOKUP(CENSO[[#This Row],[DAP (cm)]],DD[],2,TRUE)</f>
        <v>80├ 90</v>
      </c>
      <c r="R2340" s="87" t="str" cm="1">
        <f t="array" ref="R2340">INDEX(_xlfn.TEXTSPLIT(CENSO[[#This Row],[NOME CIENTIFICO]]," "),1)</f>
        <v>Vatairea</v>
      </c>
      <c r="S2340" s="98" t="s">
        <v>1004</v>
      </c>
      <c r="T2340" s="87">
        <f>_xlfn.MINIFS(CENSO[DAP (cm)],CENSO[NOME CIENTIFICO],CENSO[[#This Row],[NOME CIENTIFICO]])</f>
        <v>50.929581789406512</v>
      </c>
      <c r="U23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60.929581789406512</v>
      </c>
      <c r="V2340" s="87" t="str">
        <f>IF(CENSO[[#This Row],[DAP (cm)]]&lt;CENSO[[#This Row],[DMCE (cm)]],"DAP &lt; DMCE","DAP ≥ DMCE")</f>
        <v>DAP ≥ DMCE</v>
      </c>
      <c r="W2340" s="87" t="str">
        <f>IF(CENSO[[#This Row],[DAP (cm)]]&gt;200, "Superior", "Inferior")</f>
        <v>Inferior</v>
      </c>
      <c r="X2340" s="87" t="str">
        <f>VLOOKUP(CENSO[[#This Row],[NOME COMUM]],ESPECIES[],4,FALSE)</f>
        <v>Não</v>
      </c>
      <c r="Y2340" s="87" t="str">
        <f>IF(IFERROR(VLOOKUP(CENSO[[#This Row],[NOME COMUM]],COMERCIAIS[],2, FALSE), "Não") &lt;&gt; "Não", "Sim", "Não")</f>
        <v>Não</v>
      </c>
      <c r="Z2340" s="133">
        <f>CENSO[[#This Row],[g (m²)]]/SUM(AEEF[AEEF-UT])</f>
        <v>1.0915793541586703E-3</v>
      </c>
      <c r="AA2340" s="133">
        <f>CENSO[[#This Row],[v (m³)]]/SUM(AEEF[AEEF-UT])</f>
        <v>1.5282110958221384E-2</v>
      </c>
    </row>
    <row r="2341" spans="1:27" ht="14">
      <c r="A2341" s="86">
        <v>1</v>
      </c>
      <c r="B2341" s="86">
        <v>1</v>
      </c>
      <c r="C2341" s="63">
        <v>67</v>
      </c>
      <c r="D2341" s="63">
        <v>2340</v>
      </c>
      <c r="E2341" s="63" t="str">
        <f>VLOOKUP(CENSO[[#This Row],[NOME COMUM]],ESPECIES[],2,FALSE)</f>
        <v>Piptadenia suaveolens Miq.</v>
      </c>
      <c r="F2341" s="64" t="s">
        <v>22</v>
      </c>
      <c r="G2341" s="64">
        <v>393</v>
      </c>
      <c r="H2341" s="97">
        <f>CENSO[[#This Row],[CAP (cm)]]/PI()</f>
        <v>125.09578527022974</v>
      </c>
      <c r="I2341" s="64">
        <v>15</v>
      </c>
      <c r="J2341" s="96">
        <f>(PI()*(CENSO[[#This Row],[DAP (cm)]]^2))/40000</f>
        <v>1.229066090280007</v>
      </c>
      <c r="K2341" s="96">
        <f>CENSO[[#This Row],[g (m²)]]*CENSO[[#This Row],[H (m)]]*0.7</f>
        <v>12.905193947940074</v>
      </c>
      <c r="L2341" s="64">
        <v>1</v>
      </c>
      <c r="M2341" s="65">
        <v>366795.7</v>
      </c>
      <c r="N2341" s="87">
        <v>9706996.3000000007</v>
      </c>
      <c r="O2341" s="87" t="s">
        <v>1228</v>
      </c>
      <c r="P2341" s="87" t="str">
        <f>VLOOKUP(CENSO[[#This Row],[DAP (cm)]],CD[],2,TRUE)</f>
        <v>TORA</v>
      </c>
      <c r="Q2341" s="87" t="str">
        <f>VLOOKUP(CENSO[[#This Row],[DAP (cm)]],DD[],2,TRUE)</f>
        <v>120├ 130</v>
      </c>
      <c r="R2341" s="87" t="str" cm="1">
        <f t="array" ref="R2341">INDEX(_xlfn.TEXTSPLIT(CENSO[[#This Row],[NOME CIENTIFICO]]," "),1)</f>
        <v>Piptadenia</v>
      </c>
      <c r="S2341" s="98" t="s">
        <v>1004</v>
      </c>
      <c r="T2341" s="87">
        <f>_xlfn.MINIFS(CENSO[DAP (cm)],CENSO[NOME CIENTIFICO],CENSO[[#This Row],[NOME CIENTIFICO]])</f>
        <v>39.788735772973837</v>
      </c>
      <c r="U23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41" s="87" t="str">
        <f>IF(CENSO[[#This Row],[DAP (cm)]]&lt;CENSO[[#This Row],[DMCE (cm)]],"DAP &lt; DMCE","DAP ≥ DMCE")</f>
        <v>DAP ≥ DMCE</v>
      </c>
      <c r="W2341" s="87" t="str">
        <f>IF(CENSO[[#This Row],[DAP (cm)]]&gt;200, "Superior", "Inferior")</f>
        <v>Inferior</v>
      </c>
      <c r="X2341" s="87" t="str">
        <f>VLOOKUP(CENSO[[#This Row],[NOME COMUM]],ESPECIES[],4,FALSE)</f>
        <v>Não</v>
      </c>
      <c r="Y2341" s="87" t="str">
        <f>IF(IFERROR(VLOOKUP(CENSO[[#This Row],[NOME COMUM]],COMERCIAIS[],2, FALSE), "Não") &lt;&gt; "Não", "Sim", "Não")</f>
        <v>Sim</v>
      </c>
      <c r="Z2341" s="133">
        <f>CENSO[[#This Row],[g (m²)]]/SUM(AEEF[AEEF-UT])</f>
        <v>2.1504252508986283E-3</v>
      </c>
      <c r="AA2341" s="133">
        <f>CENSO[[#This Row],[v (m³)]]/SUM(AEEF[AEEF-UT])</f>
        <v>2.2579465134435598E-2</v>
      </c>
    </row>
    <row r="2342" spans="1:27" ht="14">
      <c r="A2342" s="86">
        <v>1</v>
      </c>
      <c r="B2342" s="86">
        <v>1</v>
      </c>
      <c r="C2342" s="63">
        <v>67</v>
      </c>
      <c r="D2342" s="63">
        <v>2341</v>
      </c>
      <c r="E2342" s="63" t="str">
        <f>VLOOKUP(CENSO[[#This Row],[NOME COMUM]],ESPECIES[],2,FALSE)</f>
        <v>Apuleia leiocarpa (Vogel) J.F.Macbr.</v>
      </c>
      <c r="F2342" s="64" t="s">
        <v>51</v>
      </c>
      <c r="G2342" s="64">
        <v>334</v>
      </c>
      <c r="H2342" s="97">
        <f>CENSO[[#This Row],[CAP (cm)]]/PI()</f>
        <v>106.31550198538609</v>
      </c>
      <c r="I2342" s="64">
        <v>23</v>
      </c>
      <c r="J2342" s="96">
        <f>(PI()*(CENSO[[#This Row],[DAP (cm)]]^2))/40000</f>
        <v>0.88773444157797399</v>
      </c>
      <c r="K2342" s="96">
        <f>CENSO[[#This Row],[g (m²)]]*CENSO[[#This Row],[H (m)]]*0.7</f>
        <v>14.29252450940538</v>
      </c>
      <c r="L2342" s="64">
        <v>1</v>
      </c>
      <c r="M2342" s="65">
        <v>366740.7</v>
      </c>
      <c r="N2342" s="87">
        <v>9706988</v>
      </c>
      <c r="O2342" s="87" t="s">
        <v>1228</v>
      </c>
      <c r="P2342" s="87" t="str">
        <f>VLOOKUP(CENSO[[#This Row],[DAP (cm)]],CD[],2,TRUE)</f>
        <v>TORA</v>
      </c>
      <c r="Q2342" s="87" t="str">
        <f>VLOOKUP(CENSO[[#This Row],[DAP (cm)]],DD[],2,TRUE)</f>
        <v>100├ 110</v>
      </c>
      <c r="R2342" s="87" t="str" cm="1">
        <f t="array" ref="R2342">INDEX(_xlfn.TEXTSPLIT(CENSO[[#This Row],[NOME CIENTIFICO]]," "),1)</f>
        <v>Apuleia</v>
      </c>
      <c r="S2342" s="98" t="s">
        <v>1004</v>
      </c>
      <c r="T2342" s="87">
        <f>_xlfn.MINIFS(CENSO[DAP (cm)],CENSO[NOME CIENTIFICO],CENSO[[#This Row],[NOME CIENTIFICO]])</f>
        <v>39.788735772973837</v>
      </c>
      <c r="U23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42" s="87" t="str">
        <f>IF(CENSO[[#This Row],[DAP (cm)]]&lt;CENSO[[#This Row],[DMCE (cm)]],"DAP &lt; DMCE","DAP ≥ DMCE")</f>
        <v>DAP ≥ DMCE</v>
      </c>
      <c r="W2342" s="87" t="str">
        <f>IF(CENSO[[#This Row],[DAP (cm)]]&gt;200, "Superior", "Inferior")</f>
        <v>Inferior</v>
      </c>
      <c r="X2342" s="87" t="str">
        <f>VLOOKUP(CENSO[[#This Row],[NOME COMUM]],ESPECIES[],4,FALSE)</f>
        <v>Não</v>
      </c>
      <c r="Y2342" s="87" t="str">
        <f>IF(IFERROR(VLOOKUP(CENSO[[#This Row],[NOME COMUM]],COMERCIAIS[],2, FALSE), "Não") &lt;&gt; "Não", "Sim", "Não")</f>
        <v>Sim</v>
      </c>
      <c r="Z2342" s="133">
        <f>CENSO[[#This Row],[g (m²)]]/SUM(AEEF[AEEF-UT])</f>
        <v>1.5532171738842431E-3</v>
      </c>
      <c r="AA2342" s="133">
        <f>CENSO[[#This Row],[v (m³)]]/SUM(AEEF[AEEF-UT])</f>
        <v>2.5006796499536313E-2</v>
      </c>
    </row>
    <row r="2343" spans="1:27" ht="14">
      <c r="A2343" s="86">
        <v>1</v>
      </c>
      <c r="B2343" s="86">
        <v>1</v>
      </c>
      <c r="C2343" s="63">
        <v>67</v>
      </c>
      <c r="D2343" s="63">
        <v>2342</v>
      </c>
      <c r="E2343" s="63" t="str">
        <f>VLOOKUP(CENSO[[#This Row],[NOME COMUM]],ESPECIES[],2,FALSE)</f>
        <v>Vatairea fusca Ducke</v>
      </c>
      <c r="F2343" s="64" t="s">
        <v>50</v>
      </c>
      <c r="G2343" s="64">
        <v>200</v>
      </c>
      <c r="H2343" s="97">
        <f>CENSO[[#This Row],[CAP (cm)]]/PI()</f>
        <v>63.661977236758133</v>
      </c>
      <c r="I2343" s="64">
        <v>18</v>
      </c>
      <c r="J2343" s="96">
        <f>(PI()*(CENSO[[#This Row],[DAP (cm)]]^2))/40000</f>
        <v>0.31830988618379064</v>
      </c>
      <c r="K2343" s="96">
        <f>CENSO[[#This Row],[g (m²)]]*CENSO[[#This Row],[H (m)]]*0.7</f>
        <v>4.0107045659157619</v>
      </c>
      <c r="L2343" s="64">
        <v>2</v>
      </c>
      <c r="M2343" s="65">
        <v>366665.5</v>
      </c>
      <c r="N2343" s="87">
        <v>9707065.5999999903</v>
      </c>
      <c r="O2343" s="87" t="s">
        <v>1227</v>
      </c>
      <c r="P2343" s="87" t="str">
        <f>VLOOKUP(CENSO[[#This Row],[DAP (cm)]],CD[],2,TRUE)</f>
        <v>TORA</v>
      </c>
      <c r="Q2343" s="87" t="str">
        <f>VLOOKUP(CENSO[[#This Row],[DAP (cm)]],DD[],2,TRUE)</f>
        <v>60├ 70</v>
      </c>
      <c r="R2343" s="87" t="str" cm="1">
        <f t="array" ref="R2343">INDEX(_xlfn.TEXTSPLIT(CENSO[[#This Row],[NOME CIENTIFICO]]," "),1)</f>
        <v>Vatairea</v>
      </c>
      <c r="S2343" s="98" t="s">
        <v>1004</v>
      </c>
      <c r="T2343" s="87">
        <f>_xlfn.MINIFS(CENSO[DAP (cm)],CENSO[NOME CIENTIFICO],CENSO[[#This Row],[NOME CIENTIFICO]])</f>
        <v>50.929581789406512</v>
      </c>
      <c r="U23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60.929581789406512</v>
      </c>
      <c r="V2343" s="87" t="str">
        <f>IF(CENSO[[#This Row],[DAP (cm)]]&lt;CENSO[[#This Row],[DMCE (cm)]],"DAP &lt; DMCE","DAP ≥ DMCE")</f>
        <v>DAP ≥ DMCE</v>
      </c>
      <c r="W2343" s="87" t="str">
        <f>IF(CENSO[[#This Row],[DAP (cm)]]&gt;200, "Superior", "Inferior")</f>
        <v>Inferior</v>
      </c>
      <c r="X2343" s="87" t="str">
        <f>VLOOKUP(CENSO[[#This Row],[NOME COMUM]],ESPECIES[],4,FALSE)</f>
        <v>Não</v>
      </c>
      <c r="Y2343" s="87" t="str">
        <f>IF(IFERROR(VLOOKUP(CENSO[[#This Row],[NOME COMUM]],COMERCIAIS[],2, FALSE), "Não") &lt;&gt; "Não", "Sim", "Não")</f>
        <v>Não</v>
      </c>
      <c r="Z2343" s="133">
        <f>CENSO[[#This Row],[g (m²)]]/SUM(AEEF[AEEF-UT])</f>
        <v>5.5692824191768894E-4</v>
      </c>
      <c r="AA2343" s="133">
        <f>CENSO[[#This Row],[v (m³)]]/SUM(AEEF[AEEF-UT])</f>
        <v>7.0172958481628809E-3</v>
      </c>
    </row>
    <row r="2344" spans="1:27" ht="14">
      <c r="A2344" s="86">
        <v>1</v>
      </c>
      <c r="B2344" s="86">
        <v>1</v>
      </c>
      <c r="C2344" s="63">
        <v>67</v>
      </c>
      <c r="D2344" s="63">
        <v>2343</v>
      </c>
      <c r="E2344" s="63" t="str">
        <f>VLOOKUP(CENSO[[#This Row],[NOME COMUM]],ESPECIES[],2,FALSE)</f>
        <v>Lecythis pisonis Cambess.</v>
      </c>
      <c r="F2344" s="64" t="s">
        <v>9</v>
      </c>
      <c r="G2344" s="64">
        <v>128</v>
      </c>
      <c r="H2344" s="97">
        <f>CENSO[[#This Row],[CAP (cm)]]/PI()</f>
        <v>40.743665431525208</v>
      </c>
      <c r="I2344" s="64">
        <v>12</v>
      </c>
      <c r="J2344" s="96">
        <f>(PI()*(CENSO[[#This Row],[DAP (cm)]]^2))/40000</f>
        <v>0.13037972938088066</v>
      </c>
      <c r="K2344" s="96">
        <f>CENSO[[#This Row],[g (m²)]]*CENSO[[#This Row],[H (m)]]*0.7</f>
        <v>1.0951897267993975</v>
      </c>
      <c r="L2344" s="64">
        <v>1</v>
      </c>
      <c r="M2344" s="65">
        <v>366658.7</v>
      </c>
      <c r="N2344" s="87">
        <v>9707064.9000000004</v>
      </c>
      <c r="O2344" s="98" t="s">
        <v>1225</v>
      </c>
      <c r="P2344" s="87" t="str">
        <f>VLOOKUP(CENSO[[#This Row],[DAP (cm)]],CD[],2,TRUE)</f>
        <v>TORETE</v>
      </c>
      <c r="Q2344" s="87" t="str">
        <f>VLOOKUP(CENSO[[#This Row],[DAP (cm)]],DD[],2,TRUE)</f>
        <v>40├ 50</v>
      </c>
      <c r="R2344" s="87" t="str" cm="1">
        <f t="array" ref="R2344">INDEX(_xlfn.TEXTSPLIT(CENSO[[#This Row],[NOME CIENTIFICO]]," "),1)</f>
        <v>Lecythis</v>
      </c>
      <c r="S2344" s="98" t="s">
        <v>1004</v>
      </c>
      <c r="T2344" s="87">
        <f>_xlfn.MINIFS(CENSO[DAP (cm)],CENSO[NOME CIENTIFICO],CENSO[[#This Row],[NOME CIENTIFICO]])</f>
        <v>40.743665431525208</v>
      </c>
      <c r="U23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2344" s="87" t="str">
        <f>IF(CENSO[[#This Row],[DAP (cm)]]&lt;CENSO[[#This Row],[DMCE (cm)]],"DAP &lt; DMCE","DAP ≥ DMCE")</f>
        <v>DAP &lt; DMCE</v>
      </c>
      <c r="W2344" s="87" t="str">
        <f>IF(CENSO[[#This Row],[DAP (cm)]]&gt;200, "Superior", "Inferior")</f>
        <v>Inferior</v>
      </c>
      <c r="X2344" s="87" t="str">
        <f>VLOOKUP(CENSO[[#This Row],[NOME COMUM]],ESPECIES[],4,FALSE)</f>
        <v>Não</v>
      </c>
      <c r="Y2344" s="87" t="str">
        <f>IF(IFERROR(VLOOKUP(CENSO[[#This Row],[NOME COMUM]],COMERCIAIS[],2, FALSE), "Não") &lt;&gt; "Não", "Sim", "Não")</f>
        <v>Sim</v>
      </c>
      <c r="Z2344" s="133">
        <f>CENSO[[#This Row],[g (m²)]]/SUM(AEEF[AEEF-UT])</f>
        <v>2.2811780788948541E-4</v>
      </c>
      <c r="AA2344" s="133">
        <f>CENSO[[#This Row],[v (m³)]]/SUM(AEEF[AEEF-UT])</f>
        <v>1.9161895862716775E-3</v>
      </c>
    </row>
    <row r="2345" spans="1:27" ht="14">
      <c r="A2345" s="86">
        <v>1</v>
      </c>
      <c r="B2345" s="86">
        <v>1</v>
      </c>
      <c r="C2345" s="63">
        <v>67</v>
      </c>
      <c r="D2345" s="63">
        <v>2344</v>
      </c>
      <c r="E2345" s="63" t="str">
        <f>VLOOKUP(CENSO[[#This Row],[NOME COMUM]],ESPECIES[],2,FALSE)</f>
        <v>Copaifera guianensis Desf.</v>
      </c>
      <c r="F2345" s="64" t="s">
        <v>7</v>
      </c>
      <c r="G2345" s="64">
        <v>238</v>
      </c>
      <c r="H2345" s="97">
        <f>CENSO[[#This Row],[CAP (cm)]]/PI()</f>
        <v>75.757752911742188</v>
      </c>
      <c r="I2345" s="64">
        <v>19</v>
      </c>
      <c r="J2345" s="96">
        <f>(PI()*(CENSO[[#This Row],[DAP (cm)]]^2))/40000</f>
        <v>0.45075862982486603</v>
      </c>
      <c r="K2345" s="96">
        <f>CENSO[[#This Row],[g (m²)]]*CENSO[[#This Row],[H (m)]]*0.7</f>
        <v>5.9950897766707172</v>
      </c>
      <c r="L2345" s="64">
        <v>1</v>
      </c>
      <c r="M2345" s="65">
        <v>366656.799999999</v>
      </c>
      <c r="N2345" s="87">
        <v>9707062.5</v>
      </c>
      <c r="O2345" s="87" t="s">
        <v>1227</v>
      </c>
      <c r="P2345" s="87" t="str">
        <f>VLOOKUP(CENSO[[#This Row],[DAP (cm)]],CD[],2,TRUE)</f>
        <v>TORA</v>
      </c>
      <c r="Q2345" s="87" t="str">
        <f>VLOOKUP(CENSO[[#This Row],[DAP (cm)]],DD[],2,TRUE)</f>
        <v>70├ 80</v>
      </c>
      <c r="R2345" s="87" t="str" cm="1">
        <f t="array" ref="R2345">INDEX(_xlfn.TEXTSPLIT(CENSO[[#This Row],[NOME CIENTIFICO]]," "),1)</f>
        <v>Copaifera</v>
      </c>
      <c r="S2345" s="98" t="s">
        <v>1004</v>
      </c>
      <c r="T2345" s="87">
        <f>_xlfn.MINIFS(CENSO[DAP (cm)],CENSO[NOME CIENTIFICO],CENSO[[#This Row],[NOME CIENTIFICO]])</f>
        <v>51.884511447957884</v>
      </c>
      <c r="U23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61.884511447957884</v>
      </c>
      <c r="V2345" s="87" t="str">
        <f>IF(CENSO[[#This Row],[DAP (cm)]]&lt;CENSO[[#This Row],[DMCE (cm)]],"DAP &lt; DMCE","DAP ≥ DMCE")</f>
        <v>DAP ≥ DMCE</v>
      </c>
      <c r="W2345" s="87" t="str">
        <f>IF(CENSO[[#This Row],[DAP (cm)]]&gt;200, "Superior", "Inferior")</f>
        <v>Inferior</v>
      </c>
      <c r="X2345" s="87" t="str">
        <f>VLOOKUP(CENSO[[#This Row],[NOME COMUM]],ESPECIES[],4,FALSE)</f>
        <v>Não</v>
      </c>
      <c r="Y2345" s="87" t="str">
        <f>IF(IFERROR(VLOOKUP(CENSO[[#This Row],[NOME COMUM]],COMERCIAIS[],2, FALSE), "Não") &lt;&gt; "Não", "Sim", "Não")</f>
        <v>Não</v>
      </c>
      <c r="Z2345" s="133">
        <f>CENSO[[#This Row],[g (m²)]]/SUM(AEEF[AEEF-UT])</f>
        <v>7.886660833796395E-4</v>
      </c>
      <c r="AA2345" s="133">
        <f>CENSO[[#This Row],[v (m³)]]/SUM(AEEF[AEEF-UT])</f>
        <v>1.0489258908949204E-2</v>
      </c>
    </row>
    <row r="2346" spans="1:27" ht="14">
      <c r="A2346" s="86">
        <v>1</v>
      </c>
      <c r="B2346" s="86">
        <v>1</v>
      </c>
      <c r="C2346" s="63">
        <v>67</v>
      </c>
      <c r="D2346" s="63">
        <v>2345</v>
      </c>
      <c r="E2346" s="63" t="str">
        <f>VLOOKUP(CENSO[[#This Row],[NOME COMUM]],ESPECIES[],2,FALSE)</f>
        <v>Piptadenia suaveolens Miq.</v>
      </c>
      <c r="F2346" s="64" t="s">
        <v>22</v>
      </c>
      <c r="G2346" s="64">
        <v>227</v>
      </c>
      <c r="H2346" s="97">
        <f>CENSO[[#This Row],[CAP (cm)]]/PI()</f>
        <v>72.256344163720485</v>
      </c>
      <c r="I2346" s="64">
        <v>10</v>
      </c>
      <c r="J2346" s="96">
        <f>(PI()*(CENSO[[#This Row],[DAP (cm)]]^2))/40000</f>
        <v>0.41005475312911377</v>
      </c>
      <c r="K2346" s="96">
        <f>CENSO[[#This Row],[g (m²)]]*CENSO[[#This Row],[H (m)]]*0.7</f>
        <v>2.8703832719037963</v>
      </c>
      <c r="L2346" s="64">
        <v>2</v>
      </c>
      <c r="M2346" s="65">
        <v>366658.2</v>
      </c>
      <c r="N2346" s="87">
        <v>9707077.4000000004</v>
      </c>
      <c r="O2346" s="87" t="s">
        <v>1228</v>
      </c>
      <c r="P2346" s="87" t="str">
        <f>VLOOKUP(CENSO[[#This Row],[DAP (cm)]],CD[],2,TRUE)</f>
        <v>TORA</v>
      </c>
      <c r="Q2346" s="87" t="str">
        <f>VLOOKUP(CENSO[[#This Row],[DAP (cm)]],DD[],2,TRUE)</f>
        <v>70├ 80</v>
      </c>
      <c r="R2346" s="87" t="str" cm="1">
        <f t="array" ref="R2346">INDEX(_xlfn.TEXTSPLIT(CENSO[[#This Row],[NOME CIENTIFICO]]," "),1)</f>
        <v>Piptadenia</v>
      </c>
      <c r="S2346" s="98" t="s">
        <v>1004</v>
      </c>
      <c r="T2346" s="87">
        <f>_xlfn.MINIFS(CENSO[DAP (cm)],CENSO[NOME CIENTIFICO],CENSO[[#This Row],[NOME CIENTIFICO]])</f>
        <v>39.788735772973837</v>
      </c>
      <c r="U23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46" s="87" t="str">
        <f>IF(CENSO[[#This Row],[DAP (cm)]]&lt;CENSO[[#This Row],[DMCE (cm)]],"DAP &lt; DMCE","DAP ≥ DMCE")</f>
        <v>DAP ≥ DMCE</v>
      </c>
      <c r="W2346" s="87" t="str">
        <f>IF(CENSO[[#This Row],[DAP (cm)]]&gt;200, "Superior", "Inferior")</f>
        <v>Inferior</v>
      </c>
      <c r="X2346" s="87" t="str">
        <f>VLOOKUP(CENSO[[#This Row],[NOME COMUM]],ESPECIES[],4,FALSE)</f>
        <v>Não</v>
      </c>
      <c r="Y2346" s="87" t="str">
        <f>IF(IFERROR(VLOOKUP(CENSO[[#This Row],[NOME COMUM]],COMERCIAIS[],2, FALSE), "Não") &lt;&gt; "Não", "Sim", "Não")</f>
        <v>Sim</v>
      </c>
      <c r="Z2346" s="133">
        <f>CENSO[[#This Row],[g (m²)]]/SUM(AEEF[AEEF-UT])</f>
        <v>7.1744888444441493E-4</v>
      </c>
      <c r="AA2346" s="133">
        <f>CENSO[[#This Row],[v (m³)]]/SUM(AEEF[AEEF-UT])</f>
        <v>5.0221421911109043E-3</v>
      </c>
    </row>
    <row r="2347" spans="1:27" ht="14">
      <c r="A2347" s="86">
        <v>1</v>
      </c>
      <c r="B2347" s="86">
        <v>1</v>
      </c>
      <c r="C2347" s="63">
        <v>67</v>
      </c>
      <c r="D2347" s="63">
        <v>2346</v>
      </c>
      <c r="E2347" s="63" t="str">
        <f>VLOOKUP(CENSO[[#This Row],[NOME COMUM]],ESPECIES[],2,FALSE)</f>
        <v>Piptadenia suaveolens Miq.</v>
      </c>
      <c r="F2347" s="64" t="s">
        <v>22</v>
      </c>
      <c r="G2347" s="64">
        <v>243</v>
      </c>
      <c r="H2347" s="97">
        <f>CENSO[[#This Row],[CAP (cm)]]/PI()</f>
        <v>77.349302342661133</v>
      </c>
      <c r="I2347" s="64">
        <v>15</v>
      </c>
      <c r="J2347" s="96">
        <f>(PI()*(CENSO[[#This Row],[DAP (cm)]]^2))/40000</f>
        <v>0.46989701173166643</v>
      </c>
      <c r="K2347" s="96">
        <f>CENSO[[#This Row],[g (m²)]]*CENSO[[#This Row],[H (m)]]*0.7</f>
        <v>4.933918623182497</v>
      </c>
      <c r="L2347" s="64">
        <v>2</v>
      </c>
      <c r="M2347" s="65">
        <v>366664.2</v>
      </c>
      <c r="N2347" s="87">
        <v>9707093.5</v>
      </c>
      <c r="O2347" s="87" t="s">
        <v>1228</v>
      </c>
      <c r="P2347" s="87" t="str">
        <f>VLOOKUP(CENSO[[#This Row],[DAP (cm)]],CD[],2,TRUE)</f>
        <v>TORA</v>
      </c>
      <c r="Q2347" s="87" t="str">
        <f>VLOOKUP(CENSO[[#This Row],[DAP (cm)]],DD[],2,TRUE)</f>
        <v>70├ 80</v>
      </c>
      <c r="R2347" s="87" t="str" cm="1">
        <f t="array" ref="R2347">INDEX(_xlfn.TEXTSPLIT(CENSO[[#This Row],[NOME CIENTIFICO]]," "),1)</f>
        <v>Piptadenia</v>
      </c>
      <c r="S2347" s="98" t="s">
        <v>1004</v>
      </c>
      <c r="T2347" s="87">
        <f>_xlfn.MINIFS(CENSO[DAP (cm)],CENSO[NOME CIENTIFICO],CENSO[[#This Row],[NOME CIENTIFICO]])</f>
        <v>39.788735772973837</v>
      </c>
      <c r="U23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47" s="87" t="str">
        <f>IF(CENSO[[#This Row],[DAP (cm)]]&lt;CENSO[[#This Row],[DMCE (cm)]],"DAP &lt; DMCE","DAP ≥ DMCE")</f>
        <v>DAP ≥ DMCE</v>
      </c>
      <c r="W2347" s="87" t="str">
        <f>IF(CENSO[[#This Row],[DAP (cm)]]&gt;200, "Superior", "Inferior")</f>
        <v>Inferior</v>
      </c>
      <c r="X2347" s="87" t="str">
        <f>VLOOKUP(CENSO[[#This Row],[NOME COMUM]],ESPECIES[],4,FALSE)</f>
        <v>Não</v>
      </c>
      <c r="Y2347" s="87" t="str">
        <f>IF(IFERROR(VLOOKUP(CENSO[[#This Row],[NOME COMUM]],COMERCIAIS[],2, FALSE), "Não") &lt;&gt; "Não", "Sim", "Não")</f>
        <v>Sim</v>
      </c>
      <c r="Z2347" s="133">
        <f>CENSO[[#This Row],[g (m²)]]/SUM(AEEF[AEEF-UT])</f>
        <v>8.2215139392494054E-4</v>
      </c>
      <c r="AA2347" s="133">
        <f>CENSO[[#This Row],[v (m³)]]/SUM(AEEF[AEEF-UT])</f>
        <v>8.6325896362118744E-3</v>
      </c>
    </row>
    <row r="2348" spans="1:27" ht="14">
      <c r="A2348" s="86">
        <v>1</v>
      </c>
      <c r="B2348" s="86">
        <v>1</v>
      </c>
      <c r="C2348" s="63">
        <v>67</v>
      </c>
      <c r="D2348" s="63">
        <v>2347</v>
      </c>
      <c r="E2348" s="63" t="str">
        <f>VLOOKUP(CENSO[[#This Row],[NOME COMUM]],ESPECIES[],2,FALSE)</f>
        <v>Piptadenia suaveolens Miq.</v>
      </c>
      <c r="F2348" s="64" t="s">
        <v>22</v>
      </c>
      <c r="G2348" s="64">
        <v>249</v>
      </c>
      <c r="H2348" s="97">
        <f>CENSO[[#This Row],[CAP (cm)]]/PI()</f>
        <v>79.259161659763876</v>
      </c>
      <c r="I2348" s="64">
        <v>17</v>
      </c>
      <c r="J2348" s="96">
        <f>(PI()*(CENSO[[#This Row],[DAP (cm)]]^2))/40000</f>
        <v>0.49338828133203017</v>
      </c>
      <c r="K2348" s="96">
        <f>CENSO[[#This Row],[g (m²)]]*CENSO[[#This Row],[H (m)]]*0.7</f>
        <v>5.871320547851159</v>
      </c>
      <c r="L2348" s="64">
        <v>1</v>
      </c>
      <c r="M2348" s="65">
        <v>366666.299999999</v>
      </c>
      <c r="N2348" s="87">
        <v>9707107.6999999899</v>
      </c>
      <c r="O2348" s="87" t="s">
        <v>1228</v>
      </c>
      <c r="P2348" s="87" t="str">
        <f>VLOOKUP(CENSO[[#This Row],[DAP (cm)]],CD[],2,TRUE)</f>
        <v>TORA</v>
      </c>
      <c r="Q2348" s="87" t="str">
        <f>VLOOKUP(CENSO[[#This Row],[DAP (cm)]],DD[],2,TRUE)</f>
        <v>70├ 80</v>
      </c>
      <c r="R2348" s="87" t="str" cm="1">
        <f t="array" ref="R2348">INDEX(_xlfn.TEXTSPLIT(CENSO[[#This Row],[NOME CIENTIFICO]]," "),1)</f>
        <v>Piptadenia</v>
      </c>
      <c r="S2348" s="98" t="s">
        <v>1004</v>
      </c>
      <c r="T2348" s="87">
        <f>_xlfn.MINIFS(CENSO[DAP (cm)],CENSO[NOME CIENTIFICO],CENSO[[#This Row],[NOME CIENTIFICO]])</f>
        <v>39.788735772973837</v>
      </c>
      <c r="U23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48" s="87" t="str">
        <f>IF(CENSO[[#This Row],[DAP (cm)]]&lt;CENSO[[#This Row],[DMCE (cm)]],"DAP &lt; DMCE","DAP ≥ DMCE")</f>
        <v>DAP ≥ DMCE</v>
      </c>
      <c r="W2348" s="87" t="str">
        <f>IF(CENSO[[#This Row],[DAP (cm)]]&gt;200, "Superior", "Inferior")</f>
        <v>Inferior</v>
      </c>
      <c r="X2348" s="87" t="str">
        <f>VLOOKUP(CENSO[[#This Row],[NOME COMUM]],ESPECIES[],4,FALSE)</f>
        <v>Não</v>
      </c>
      <c r="Y2348" s="87" t="str">
        <f>IF(IFERROR(VLOOKUP(CENSO[[#This Row],[NOME COMUM]],COMERCIAIS[],2, FALSE), "Não") &lt;&gt; "Não", "Sim", "Não")</f>
        <v>Sim</v>
      </c>
      <c r="Z2348" s="133">
        <f>CENSO[[#This Row],[g (m²)]]/SUM(AEEF[AEEF-UT])</f>
        <v>8.63252698178466E-4</v>
      </c>
      <c r="AA2348" s="133">
        <f>CENSO[[#This Row],[v (m³)]]/SUM(AEEF[AEEF-UT])</f>
        <v>1.0272707108323745E-2</v>
      </c>
    </row>
    <row r="2349" spans="1:27" ht="14">
      <c r="A2349" s="86">
        <v>1</v>
      </c>
      <c r="B2349" s="86">
        <v>1</v>
      </c>
      <c r="C2349" s="63">
        <v>67</v>
      </c>
      <c r="D2349" s="63">
        <v>2348</v>
      </c>
      <c r="E2349" s="63" t="str">
        <f>VLOOKUP(CENSO[[#This Row],[NOME COMUM]],ESPECIES[],2,FALSE)</f>
        <v>Manilkara huberi (Ducke) Chevalier</v>
      </c>
      <c r="F2349" s="64" t="s">
        <v>30</v>
      </c>
      <c r="G2349" s="64">
        <v>315</v>
      </c>
      <c r="H2349" s="97">
        <f>CENSO[[#This Row],[CAP (cm)]]/PI()</f>
        <v>100.26761414789407</v>
      </c>
      <c r="I2349" s="64">
        <v>20</v>
      </c>
      <c r="J2349" s="96">
        <f>(PI()*(CENSO[[#This Row],[DAP (cm)]]^2))/40000</f>
        <v>0.78960746141466576</v>
      </c>
      <c r="K2349" s="96">
        <f>CENSO[[#This Row],[g (m²)]]*CENSO[[#This Row],[H (m)]]*0.7</f>
        <v>11.054504459805321</v>
      </c>
      <c r="L2349" s="64">
        <v>1</v>
      </c>
      <c r="M2349" s="65">
        <v>366648.09999999899</v>
      </c>
      <c r="N2349" s="87">
        <v>9707133.3000000007</v>
      </c>
      <c r="O2349" s="87" t="s">
        <v>1227</v>
      </c>
      <c r="P2349" s="87" t="str">
        <f>VLOOKUP(CENSO[[#This Row],[DAP (cm)]],CD[],2,TRUE)</f>
        <v>TORA</v>
      </c>
      <c r="Q2349" s="87" t="str">
        <f>VLOOKUP(CENSO[[#This Row],[DAP (cm)]],DD[],2,TRUE)</f>
        <v>100├ 110</v>
      </c>
      <c r="R2349" s="87" t="str" cm="1">
        <f t="array" ref="R2349">INDEX(_xlfn.TEXTSPLIT(CENSO[[#This Row],[NOME CIENTIFICO]]," "),1)</f>
        <v>Manilkara</v>
      </c>
      <c r="S2349" s="98" t="s">
        <v>1004</v>
      </c>
      <c r="T2349" s="87">
        <f>_xlfn.MINIFS(CENSO[DAP (cm)],CENSO[NOME CIENTIFICO],CENSO[[#This Row],[NOME CIENTIFICO]])</f>
        <v>41.38028520389279</v>
      </c>
      <c r="U23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349" s="87" t="str">
        <f>IF(CENSO[[#This Row],[DAP (cm)]]&lt;CENSO[[#This Row],[DMCE (cm)]],"DAP &lt; DMCE","DAP ≥ DMCE")</f>
        <v>DAP ≥ DMCE</v>
      </c>
      <c r="W2349" s="87" t="str">
        <f>IF(CENSO[[#This Row],[DAP (cm)]]&gt;200, "Superior", "Inferior")</f>
        <v>Inferior</v>
      </c>
      <c r="X2349" s="87" t="str">
        <f>VLOOKUP(CENSO[[#This Row],[NOME COMUM]],ESPECIES[],4,FALSE)</f>
        <v>Não</v>
      </c>
      <c r="Y2349" s="87" t="str">
        <f>IF(IFERROR(VLOOKUP(CENSO[[#This Row],[NOME COMUM]],COMERCIAIS[],2, FALSE), "Não") &lt;&gt; "Não", "Sim", "Não")</f>
        <v>Sim</v>
      </c>
      <c r="Z2349" s="133">
        <f>CENSO[[#This Row],[g (m²)]]/SUM(AEEF[AEEF-UT])</f>
        <v>1.3815301201070673E-3</v>
      </c>
      <c r="AA2349" s="133">
        <f>CENSO[[#This Row],[v (m³)]]/SUM(AEEF[AEEF-UT])</f>
        <v>1.9341421681498942E-2</v>
      </c>
    </row>
    <row r="2350" spans="1:27" ht="14">
      <c r="A2350" s="86">
        <v>1</v>
      </c>
      <c r="B2350" s="86">
        <v>1</v>
      </c>
      <c r="C2350" s="63">
        <v>67</v>
      </c>
      <c r="D2350" s="63">
        <v>2349</v>
      </c>
      <c r="E2350" s="63" t="str">
        <f>VLOOKUP(CENSO[[#This Row],[NOME COMUM]],ESPECIES[],2,FALSE)</f>
        <v>Bertholletia excelsa Humb. &amp; Bonpl.</v>
      </c>
      <c r="F2350" s="64" t="s">
        <v>37</v>
      </c>
      <c r="G2350" s="64">
        <v>395</v>
      </c>
      <c r="H2350" s="97">
        <f>CENSO[[#This Row],[CAP (cm)]]/PI()</f>
        <v>125.73240504259732</v>
      </c>
      <c r="I2350" s="64">
        <v>23</v>
      </c>
      <c r="J2350" s="96">
        <f>(PI()*(CENSO[[#This Row],[DAP (cm)]]^2))/40000</f>
        <v>1.2416074997956486</v>
      </c>
      <c r="K2350" s="96">
        <f>CENSO[[#This Row],[g (m²)]]*CENSO[[#This Row],[H (m)]]*0.7</f>
        <v>19.98988074670994</v>
      </c>
      <c r="L2350" s="64">
        <v>1</v>
      </c>
      <c r="M2350" s="65">
        <v>366635.9</v>
      </c>
      <c r="N2350" s="87">
        <v>9707117.3000000007</v>
      </c>
      <c r="O2350" s="87" t="s">
        <v>424</v>
      </c>
      <c r="P2350" s="87" t="str">
        <f>VLOOKUP(CENSO[[#This Row],[DAP (cm)]],CD[],2,TRUE)</f>
        <v>TORA</v>
      </c>
      <c r="Q2350" s="87" t="str">
        <f>VLOOKUP(CENSO[[#This Row],[DAP (cm)]],DD[],2,TRUE)</f>
        <v>120├ 130</v>
      </c>
      <c r="R2350" s="87" t="str" cm="1">
        <f t="array" ref="R2350">INDEX(_xlfn.TEXTSPLIT(CENSO[[#This Row],[NOME CIENTIFICO]]," "),1)</f>
        <v>Bertholletia</v>
      </c>
      <c r="S2350" s="98" t="s">
        <v>1004</v>
      </c>
      <c r="T2350" s="87">
        <f>_xlfn.MINIFS(CENSO[DAP (cm)],CENSO[NOME CIENTIFICO],CENSO[[#This Row],[NOME CIENTIFICO]])</f>
        <v>41.38028520389279</v>
      </c>
      <c r="U23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350" s="87" t="str">
        <f>IF(CENSO[[#This Row],[DAP (cm)]]&lt;CENSO[[#This Row],[DMCE (cm)]],"DAP &lt; DMCE","DAP ≥ DMCE")</f>
        <v>DAP ≥ DMCE</v>
      </c>
      <c r="W2350" s="87" t="str">
        <f>IF(CENSO[[#This Row],[DAP (cm)]]&gt;200, "Superior", "Inferior")</f>
        <v>Inferior</v>
      </c>
      <c r="X2350" s="87" t="str">
        <f>VLOOKUP(CENSO[[#This Row],[NOME COMUM]],ESPECIES[],4,FALSE)</f>
        <v>Protegida</v>
      </c>
      <c r="Y2350" s="87" t="str">
        <f>IF(IFERROR(VLOOKUP(CENSO[[#This Row],[NOME COMUM]],COMERCIAIS[],2, FALSE), "Não") &lt;&gt; "Não", "Sim", "Não")</f>
        <v>Não</v>
      </c>
      <c r="Z2350" s="133">
        <f>CENSO[[#This Row],[g (m²)]]/SUM(AEEF[AEEF-UT])</f>
        <v>2.1723682236301856E-3</v>
      </c>
      <c r="AA2350" s="133">
        <f>CENSO[[#This Row],[v (m³)]]/SUM(AEEF[AEEF-UT])</f>
        <v>3.497512840044599E-2</v>
      </c>
    </row>
    <row r="2351" spans="1:27" ht="14">
      <c r="A2351" s="86">
        <v>1</v>
      </c>
      <c r="B2351" s="86">
        <v>1</v>
      </c>
      <c r="C2351" s="63">
        <v>67</v>
      </c>
      <c r="D2351" s="63">
        <v>2350</v>
      </c>
      <c r="E2351" s="63" t="str">
        <f>VLOOKUP(CENSO[[#This Row],[NOME COMUM]],ESPECIES[],2,FALSE)</f>
        <v>Piptadenia suaveolens Miq.</v>
      </c>
      <c r="F2351" s="64" t="s">
        <v>22</v>
      </c>
      <c r="G2351" s="64">
        <v>251</v>
      </c>
      <c r="H2351" s="97">
        <f>CENSO[[#This Row],[CAP (cm)]]/PI()</f>
        <v>79.895781432131457</v>
      </c>
      <c r="I2351" s="64">
        <v>14</v>
      </c>
      <c r="J2351" s="96">
        <f>(PI()*(CENSO[[#This Row],[DAP (cm)]]^2))/40000</f>
        <v>0.50134602848662491</v>
      </c>
      <c r="K2351" s="96">
        <f>CENSO[[#This Row],[g (m²)]]*CENSO[[#This Row],[H (m)]]*0.7</f>
        <v>4.9131910791689242</v>
      </c>
      <c r="L2351" s="64">
        <v>1</v>
      </c>
      <c r="M2351" s="65">
        <v>366556.9</v>
      </c>
      <c r="N2351" s="87">
        <v>9707162.0999999903</v>
      </c>
      <c r="O2351" s="87" t="s">
        <v>1228</v>
      </c>
      <c r="P2351" s="87" t="str">
        <f>VLOOKUP(CENSO[[#This Row],[DAP (cm)]],CD[],2,TRUE)</f>
        <v>TORA</v>
      </c>
      <c r="Q2351" s="87" t="str">
        <f>VLOOKUP(CENSO[[#This Row],[DAP (cm)]],DD[],2,TRUE)</f>
        <v>70├ 80</v>
      </c>
      <c r="R2351" s="87" t="str" cm="1">
        <f t="array" ref="R2351">INDEX(_xlfn.TEXTSPLIT(CENSO[[#This Row],[NOME CIENTIFICO]]," "),1)</f>
        <v>Piptadenia</v>
      </c>
      <c r="S2351" s="98" t="s">
        <v>1004</v>
      </c>
      <c r="T2351" s="87">
        <f>_xlfn.MINIFS(CENSO[DAP (cm)],CENSO[NOME CIENTIFICO],CENSO[[#This Row],[NOME CIENTIFICO]])</f>
        <v>39.788735772973837</v>
      </c>
      <c r="U23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51" s="87" t="str">
        <f>IF(CENSO[[#This Row],[DAP (cm)]]&lt;CENSO[[#This Row],[DMCE (cm)]],"DAP &lt; DMCE","DAP ≥ DMCE")</f>
        <v>DAP ≥ DMCE</v>
      </c>
      <c r="W2351" s="87" t="str">
        <f>IF(CENSO[[#This Row],[DAP (cm)]]&gt;200, "Superior", "Inferior")</f>
        <v>Inferior</v>
      </c>
      <c r="X2351" s="87" t="str">
        <f>VLOOKUP(CENSO[[#This Row],[NOME COMUM]],ESPECIES[],4,FALSE)</f>
        <v>Não</v>
      </c>
      <c r="Y2351" s="87" t="str">
        <f>IF(IFERROR(VLOOKUP(CENSO[[#This Row],[NOME COMUM]],COMERCIAIS[],2, FALSE), "Não") &lt;&gt; "Não", "Sim", "Não")</f>
        <v>Sim</v>
      </c>
      <c r="Z2351" s="133">
        <f>CENSO[[#This Row],[g (m²)]]/SUM(AEEF[AEEF-UT])</f>
        <v>8.7717590422640816E-4</v>
      </c>
      <c r="AA2351" s="133">
        <f>CENSO[[#This Row],[v (m³)]]/SUM(AEEF[AEEF-UT])</f>
        <v>8.5963238614188003E-3</v>
      </c>
    </row>
    <row r="2352" spans="1:27" ht="14">
      <c r="A2352" s="86">
        <v>1</v>
      </c>
      <c r="B2352" s="86">
        <v>1</v>
      </c>
      <c r="C2352" s="63">
        <v>67</v>
      </c>
      <c r="D2352" s="63">
        <v>2351</v>
      </c>
      <c r="E2352" s="63" t="str">
        <f>VLOOKUP(CENSO[[#This Row],[NOME COMUM]],ESPECIES[],2,FALSE)</f>
        <v>Swartzia ingaefolia Ducke</v>
      </c>
      <c r="F2352" s="64" t="s">
        <v>80</v>
      </c>
      <c r="G2352" s="64">
        <v>242</v>
      </c>
      <c r="H2352" s="97">
        <f>CENSO[[#This Row],[CAP (cm)]]/PI()</f>
        <v>77.03099245647735</v>
      </c>
      <c r="I2352" s="64">
        <v>22</v>
      </c>
      <c r="J2352" s="96">
        <f>(PI()*(CENSO[[#This Row],[DAP (cm)]]^2))/40000</f>
        <v>0.466037504361688</v>
      </c>
      <c r="K2352" s="96">
        <f>CENSO[[#This Row],[g (m²)]]*CENSO[[#This Row],[H (m)]]*0.7</f>
        <v>7.1769775671699945</v>
      </c>
      <c r="L2352" s="64">
        <v>2</v>
      </c>
      <c r="M2352" s="65">
        <v>366454.4</v>
      </c>
      <c r="N2352" s="87">
        <v>9707245.4000000004</v>
      </c>
      <c r="O2352" s="87" t="s">
        <v>1227</v>
      </c>
      <c r="P2352" s="87" t="str">
        <f>VLOOKUP(CENSO[[#This Row],[DAP (cm)]],CD[],2,TRUE)</f>
        <v>TORA</v>
      </c>
      <c r="Q2352" s="87" t="str">
        <f>VLOOKUP(CENSO[[#This Row],[DAP (cm)]],DD[],2,TRUE)</f>
        <v>70├ 80</v>
      </c>
      <c r="R2352" s="87" t="str" cm="1">
        <f t="array" ref="R2352">INDEX(_xlfn.TEXTSPLIT(CENSO[[#This Row],[NOME CIENTIFICO]]," "),1)</f>
        <v>Swartzia</v>
      </c>
      <c r="S2352" s="98" t="s">
        <v>1004</v>
      </c>
      <c r="T2352" s="87">
        <f>_xlfn.MINIFS(CENSO[DAP (cm)],CENSO[NOME CIENTIFICO],CENSO[[#This Row],[NOME CIENTIFICO]])</f>
        <v>42.335214862444161</v>
      </c>
      <c r="U23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2352" s="87" t="str">
        <f>IF(CENSO[[#This Row],[DAP (cm)]]&lt;CENSO[[#This Row],[DMCE (cm)]],"DAP &lt; DMCE","DAP ≥ DMCE")</f>
        <v>DAP ≥ DMCE</v>
      </c>
      <c r="W2352" s="87" t="str">
        <f>IF(CENSO[[#This Row],[DAP (cm)]]&gt;200, "Superior", "Inferior")</f>
        <v>Inferior</v>
      </c>
      <c r="X2352" s="87" t="str">
        <f>VLOOKUP(CENSO[[#This Row],[NOME COMUM]],ESPECIES[],4,FALSE)</f>
        <v>Não</v>
      </c>
      <c r="Y2352" s="87" t="str">
        <f>IF(IFERROR(VLOOKUP(CENSO[[#This Row],[NOME COMUM]],COMERCIAIS[],2, FALSE), "Não") &lt;&gt; "Não", "Sim", "Não")</f>
        <v>Não</v>
      </c>
      <c r="Z2352" s="133">
        <f>CENSO[[#This Row],[g (m²)]]/SUM(AEEF[AEEF-UT])</f>
        <v>8.1539863899168861E-4</v>
      </c>
      <c r="AA2352" s="133">
        <f>CENSO[[#This Row],[v (m³)]]/SUM(AEEF[AEEF-UT])</f>
        <v>1.2557139040472003E-2</v>
      </c>
    </row>
    <row r="2353" spans="1:27" ht="14">
      <c r="A2353" s="86">
        <v>1</v>
      </c>
      <c r="B2353" s="86">
        <v>1</v>
      </c>
      <c r="C2353" s="63">
        <v>67</v>
      </c>
      <c r="D2353" s="63">
        <v>2352</v>
      </c>
      <c r="E2353" s="63" t="str">
        <f>VLOOKUP(CENSO[[#This Row],[NOME COMUM]],ESPECIES[],2,FALSE)</f>
        <v>Parkia pendula (Willd.) Benth. ex Walp.</v>
      </c>
      <c r="F2353" s="64" t="s">
        <v>24</v>
      </c>
      <c r="G2353" s="64">
        <v>254</v>
      </c>
      <c r="H2353" s="97">
        <f>CENSO[[#This Row],[CAP (cm)]]/PI()</f>
        <v>80.850711090682836</v>
      </c>
      <c r="I2353" s="64">
        <v>22</v>
      </c>
      <c r="J2353" s="96">
        <f>(PI()*(CENSO[[#This Row],[DAP (cm)]]^2))/40000</f>
        <v>0.51340201542583597</v>
      </c>
      <c r="K2353" s="96">
        <f>CENSO[[#This Row],[g (m²)]]*CENSO[[#This Row],[H (m)]]*0.7</f>
        <v>7.9063910375578725</v>
      </c>
      <c r="L2353" s="64">
        <v>1</v>
      </c>
      <c r="M2353" s="65">
        <v>366475.299999999</v>
      </c>
      <c r="N2353" s="87">
        <v>9707277.4000000004</v>
      </c>
      <c r="O2353" s="87" t="s">
        <v>1228</v>
      </c>
      <c r="P2353" s="87" t="str">
        <f>VLOOKUP(CENSO[[#This Row],[DAP (cm)]],CD[],2,TRUE)</f>
        <v>TORA</v>
      </c>
      <c r="Q2353" s="87" t="str">
        <f>VLOOKUP(CENSO[[#This Row],[DAP (cm)]],DD[],2,TRUE)</f>
        <v>80├ 90</v>
      </c>
      <c r="R2353" s="87" t="str" cm="1">
        <f t="array" ref="R2353">INDEX(_xlfn.TEXTSPLIT(CENSO[[#This Row],[NOME CIENTIFICO]]," "),1)</f>
        <v>Parkia</v>
      </c>
      <c r="S2353" s="98" t="s">
        <v>1004</v>
      </c>
      <c r="T2353" s="87">
        <f>_xlfn.MINIFS(CENSO[DAP (cm)],CENSO[NOME CIENTIFICO],CENSO[[#This Row],[NOME CIENTIFICO]])</f>
        <v>40.107045659157627</v>
      </c>
      <c r="U23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353" s="87" t="str">
        <f>IF(CENSO[[#This Row],[DAP (cm)]]&lt;CENSO[[#This Row],[DMCE (cm)]],"DAP &lt; DMCE","DAP ≥ DMCE")</f>
        <v>DAP ≥ DMCE</v>
      </c>
      <c r="W2353" s="87" t="str">
        <f>IF(CENSO[[#This Row],[DAP (cm)]]&gt;200, "Superior", "Inferior")</f>
        <v>Inferior</v>
      </c>
      <c r="X2353" s="87" t="str">
        <f>VLOOKUP(CENSO[[#This Row],[NOME COMUM]],ESPECIES[],4,FALSE)</f>
        <v>Não</v>
      </c>
      <c r="Y2353" s="87" t="str">
        <f>IF(IFERROR(VLOOKUP(CENSO[[#This Row],[NOME COMUM]],COMERCIAIS[],2, FALSE), "Não") &lt;&gt; "Não", "Sim", "Não")</f>
        <v>Sim</v>
      </c>
      <c r="Z2353" s="133">
        <f>CENSO[[#This Row],[g (m²)]]/SUM(AEEF[AEEF-UT])</f>
        <v>8.9826956138904055E-4</v>
      </c>
      <c r="AA2353" s="133">
        <f>CENSO[[#This Row],[v (m³)]]/SUM(AEEF[AEEF-UT])</f>
        <v>1.3833351245391222E-2</v>
      </c>
    </row>
    <row r="2354" spans="1:27" ht="14">
      <c r="A2354" s="86">
        <v>1</v>
      </c>
      <c r="B2354" s="86">
        <v>1</v>
      </c>
      <c r="C2354" s="63">
        <v>67</v>
      </c>
      <c r="D2354" s="63">
        <v>2353</v>
      </c>
      <c r="E2354" s="63" t="str">
        <f>VLOOKUP(CENSO[[#This Row],[NOME COMUM]],ESPECIES[],2,FALSE)</f>
        <v>Astronium lecointei Ducke</v>
      </c>
      <c r="F2354" s="64" t="s">
        <v>5</v>
      </c>
      <c r="G2354" s="64">
        <v>290</v>
      </c>
      <c r="H2354" s="97">
        <f>CENSO[[#This Row],[CAP (cm)]]/PI()</f>
        <v>92.309866993299295</v>
      </c>
      <c r="I2354" s="64">
        <v>24</v>
      </c>
      <c r="J2354" s="96">
        <f>(PI()*(CENSO[[#This Row],[DAP (cm)]]^2))/40000</f>
        <v>0.6692465357014199</v>
      </c>
      <c r="K2354" s="96">
        <f>CENSO[[#This Row],[g (m²)]]*CENSO[[#This Row],[H (m)]]*0.7</f>
        <v>11.243341799783854</v>
      </c>
      <c r="L2354" s="64">
        <v>1</v>
      </c>
      <c r="M2354" s="65">
        <v>366776.5</v>
      </c>
      <c r="N2354" s="87">
        <v>9706972.3000000007</v>
      </c>
      <c r="O2354" s="87" t="s">
        <v>1228</v>
      </c>
      <c r="P2354" s="87" t="str">
        <f>VLOOKUP(CENSO[[#This Row],[DAP (cm)]],CD[],2,TRUE)</f>
        <v>TORA</v>
      </c>
      <c r="Q2354" s="87" t="str">
        <f>VLOOKUP(CENSO[[#This Row],[DAP (cm)]],DD[],2,TRUE)</f>
        <v>90├ 100</v>
      </c>
      <c r="R2354" s="87" t="str" cm="1">
        <f t="array" ref="R2354">INDEX(_xlfn.TEXTSPLIT(CENSO[[#This Row],[NOME CIENTIFICO]]," "),1)</f>
        <v>Astronium</v>
      </c>
      <c r="S2354" s="98" t="s">
        <v>1004</v>
      </c>
      <c r="T2354" s="87">
        <f>_xlfn.MINIFS(CENSO[DAP (cm)],CENSO[NOME CIENTIFICO],CENSO[[#This Row],[NOME CIENTIFICO]])</f>
        <v>40.107045659157627</v>
      </c>
      <c r="U23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354" s="87" t="str">
        <f>IF(CENSO[[#This Row],[DAP (cm)]]&lt;CENSO[[#This Row],[DMCE (cm)]],"DAP &lt; DMCE","DAP ≥ DMCE")</f>
        <v>DAP ≥ DMCE</v>
      </c>
      <c r="W2354" s="87" t="str">
        <f>IF(CENSO[[#This Row],[DAP (cm)]]&gt;200, "Superior", "Inferior")</f>
        <v>Inferior</v>
      </c>
      <c r="X2354" s="87" t="str">
        <f>VLOOKUP(CENSO[[#This Row],[NOME COMUM]],ESPECIES[],4,FALSE)</f>
        <v>Não</v>
      </c>
      <c r="Y2354" s="87" t="str">
        <f>IF(IFERROR(VLOOKUP(CENSO[[#This Row],[NOME COMUM]],COMERCIAIS[],2, FALSE), "Não") &lt;&gt; "Não", "Sim", "Não")</f>
        <v>Sim</v>
      </c>
      <c r="Z2354" s="133">
        <f>CENSO[[#This Row],[g (m²)]]/SUM(AEEF[AEEF-UT])</f>
        <v>1.1709416286319412E-3</v>
      </c>
      <c r="AA2354" s="133">
        <f>CENSO[[#This Row],[v (m³)]]/SUM(AEEF[AEEF-UT])</f>
        <v>1.9671819361016613E-2</v>
      </c>
    </row>
    <row r="2355" spans="1:27" ht="14">
      <c r="A2355" s="86">
        <v>1</v>
      </c>
      <c r="B2355" s="86">
        <v>1</v>
      </c>
      <c r="C2355" s="63">
        <v>67</v>
      </c>
      <c r="D2355" s="63">
        <v>2354</v>
      </c>
      <c r="E2355" s="63" t="str">
        <f>VLOOKUP(CENSO[[#This Row],[NOME COMUM]],ESPECIES[],2,FALSE)</f>
        <v>Inga paraensis Ducke</v>
      </c>
      <c r="F2355" s="64" t="s">
        <v>16</v>
      </c>
      <c r="G2355" s="64">
        <v>186</v>
      </c>
      <c r="H2355" s="97">
        <f>CENSO[[#This Row],[CAP (cm)]]/PI()</f>
        <v>59.205638830185066</v>
      </c>
      <c r="I2355" s="64">
        <v>14</v>
      </c>
      <c r="J2355" s="96">
        <f>(PI()*(CENSO[[#This Row],[DAP (cm)]]^2))/40000</f>
        <v>0.27530622056036053</v>
      </c>
      <c r="K2355" s="96">
        <f>CENSO[[#This Row],[g (m²)]]*CENSO[[#This Row],[H (m)]]*0.7</f>
        <v>2.698000961491533</v>
      </c>
      <c r="L2355" s="64">
        <v>1</v>
      </c>
      <c r="M2355" s="65">
        <v>366030.4</v>
      </c>
      <c r="N2355" s="87">
        <v>9707641.9000000004</v>
      </c>
      <c r="O2355" s="87" t="s">
        <v>1227</v>
      </c>
      <c r="P2355" s="87" t="str">
        <f>VLOOKUP(CENSO[[#This Row],[DAP (cm)]],CD[],2,TRUE)</f>
        <v>TORA</v>
      </c>
      <c r="Q2355" s="87" t="str">
        <f>VLOOKUP(CENSO[[#This Row],[DAP (cm)]],DD[],2,TRUE)</f>
        <v>50├ 60</v>
      </c>
      <c r="R2355" s="87" t="str" cm="1">
        <f t="array" ref="R2355">INDEX(_xlfn.TEXTSPLIT(CENSO[[#This Row],[NOME CIENTIFICO]]," "),1)</f>
        <v>Inga</v>
      </c>
      <c r="S2355" s="98" t="s">
        <v>1004</v>
      </c>
      <c r="T2355" s="87">
        <f>_xlfn.MINIFS(CENSO[DAP (cm)],CENSO[NOME CIENTIFICO],CENSO[[#This Row],[NOME CIENTIFICO]])</f>
        <v>41.38028520389279</v>
      </c>
      <c r="U23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355" s="87" t="str">
        <f>IF(CENSO[[#This Row],[DAP (cm)]]&lt;CENSO[[#This Row],[DMCE (cm)]],"DAP &lt; DMCE","DAP ≥ DMCE")</f>
        <v>DAP ≥ DMCE</v>
      </c>
      <c r="W2355" s="87" t="str">
        <f>IF(CENSO[[#This Row],[DAP (cm)]]&gt;200, "Superior", "Inferior")</f>
        <v>Inferior</v>
      </c>
      <c r="X2355" s="87" t="str">
        <f>VLOOKUP(CENSO[[#This Row],[NOME COMUM]],ESPECIES[],4,FALSE)</f>
        <v>Não</v>
      </c>
      <c r="Y2355" s="87" t="str">
        <f>IF(IFERROR(VLOOKUP(CENSO[[#This Row],[NOME COMUM]],COMERCIAIS[],2, FALSE), "Não") &lt;&gt; "Não", "Sim", "Não")</f>
        <v>Não</v>
      </c>
      <c r="Z2355" s="133">
        <f>CENSO[[#This Row],[g (m²)]]/SUM(AEEF[AEEF-UT])</f>
        <v>4.8168723643460915E-4</v>
      </c>
      <c r="AA2355" s="133">
        <f>CENSO[[#This Row],[v (m³)]]/SUM(AEEF[AEEF-UT])</f>
        <v>4.7205349170591701E-3</v>
      </c>
    </row>
    <row r="2356" spans="1:27" ht="14">
      <c r="A2356" s="86">
        <v>1</v>
      </c>
      <c r="B2356" s="86">
        <v>1</v>
      </c>
      <c r="C2356" s="63">
        <v>67</v>
      </c>
      <c r="D2356" s="63">
        <v>2355</v>
      </c>
      <c r="E2356" s="63" t="str">
        <f>VLOOKUP(CENSO[[#This Row],[NOME COMUM]],ESPECIES[],2,FALSE)</f>
        <v>Dimorphandra multiflora Ducke</v>
      </c>
      <c r="F2356" s="64" t="s">
        <v>73</v>
      </c>
      <c r="G2356" s="64">
        <v>253</v>
      </c>
      <c r="H2356" s="97">
        <f>CENSO[[#This Row],[CAP (cm)]]/PI()</f>
        <v>80.532401204499038</v>
      </c>
      <c r="I2356" s="64">
        <v>14</v>
      </c>
      <c r="J2356" s="96">
        <f>(PI()*(CENSO[[#This Row],[DAP (cm)]]^2))/40000</f>
        <v>0.50936743761845638</v>
      </c>
      <c r="K2356" s="96">
        <f>CENSO[[#This Row],[g (m²)]]*CENSO[[#This Row],[H (m)]]*0.7</f>
        <v>4.9918008886608725</v>
      </c>
      <c r="L2356" s="64">
        <v>1</v>
      </c>
      <c r="M2356" s="65">
        <v>365888.09999999899</v>
      </c>
      <c r="N2356" s="87">
        <v>9707790.4000000004</v>
      </c>
      <c r="O2356" s="87" t="s">
        <v>1227</v>
      </c>
      <c r="P2356" s="87" t="str">
        <f>VLOOKUP(CENSO[[#This Row],[DAP (cm)]],CD[],2,TRUE)</f>
        <v>TORA</v>
      </c>
      <c r="Q2356" s="87" t="str">
        <f>VLOOKUP(CENSO[[#This Row],[DAP (cm)]],DD[],2,TRUE)</f>
        <v>80├ 90</v>
      </c>
      <c r="R2356" s="87" t="str" cm="1">
        <f t="array" ref="R2356">INDEX(_xlfn.TEXTSPLIT(CENSO[[#This Row],[NOME CIENTIFICO]]," "),1)</f>
        <v>Dimorphandra</v>
      </c>
      <c r="S2356" s="98" t="s">
        <v>1004</v>
      </c>
      <c r="T2356" s="87">
        <f>_xlfn.MINIFS(CENSO[DAP (cm)],CENSO[NOME CIENTIFICO],CENSO[[#This Row],[NOME CIENTIFICO]])</f>
        <v>39.788735772973837</v>
      </c>
      <c r="U23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56" s="87" t="str">
        <f>IF(CENSO[[#This Row],[DAP (cm)]]&lt;CENSO[[#This Row],[DMCE (cm)]],"DAP &lt; DMCE","DAP ≥ DMCE")</f>
        <v>DAP ≥ DMCE</v>
      </c>
      <c r="W2356" s="87" t="str">
        <f>IF(CENSO[[#This Row],[DAP (cm)]]&gt;200, "Superior", "Inferior")</f>
        <v>Inferior</v>
      </c>
      <c r="X2356" s="87" t="str">
        <f>VLOOKUP(CENSO[[#This Row],[NOME COMUM]],ESPECIES[],4,FALSE)</f>
        <v>Não</v>
      </c>
      <c r="Y2356" s="87" t="str">
        <f>IF(IFERROR(VLOOKUP(CENSO[[#This Row],[NOME COMUM]],COMERCIAIS[],2, FALSE), "Não") &lt;&gt; "Não", "Sim", "Não")</f>
        <v>Não</v>
      </c>
      <c r="Z2356" s="133">
        <f>CENSO[[#This Row],[g (m²)]]/SUM(AEEF[AEEF-UT])</f>
        <v>8.9121049592273379E-4</v>
      </c>
      <c r="AA2356" s="133">
        <f>CENSO[[#This Row],[v (m³)]]/SUM(AEEF[AEEF-UT])</f>
        <v>8.7338628600427907E-3</v>
      </c>
    </row>
    <row r="2357" spans="1:27" ht="14">
      <c r="A2357" s="86">
        <v>1</v>
      </c>
      <c r="B2357" s="86">
        <v>1</v>
      </c>
      <c r="C2357" s="63">
        <v>67</v>
      </c>
      <c r="D2357" s="63">
        <v>2356</v>
      </c>
      <c r="E2357" s="63" t="str">
        <f>VLOOKUP(CENSO[[#This Row],[NOME COMUM]],ESPECIES[],2,FALSE)</f>
        <v>Schefflera morototoni (Aubl.) Decne. &amp; Planch.</v>
      </c>
      <c r="F2357" s="64" t="s">
        <v>12</v>
      </c>
      <c r="G2357" s="64">
        <v>160</v>
      </c>
      <c r="H2357" s="97">
        <f>CENSO[[#This Row],[CAP (cm)]]/PI()</f>
        <v>50.929581789406512</v>
      </c>
      <c r="I2357" s="64">
        <v>13</v>
      </c>
      <c r="J2357" s="96">
        <f>(PI()*(CENSO[[#This Row],[DAP (cm)]]^2))/40000</f>
        <v>0.20371832715762608</v>
      </c>
      <c r="K2357" s="96">
        <f>CENSO[[#This Row],[g (m²)]]*CENSO[[#This Row],[H (m)]]*0.7</f>
        <v>1.8538367771343973</v>
      </c>
      <c r="L2357" s="64">
        <v>1</v>
      </c>
      <c r="M2357" s="65">
        <v>365832.9</v>
      </c>
      <c r="N2357" s="87">
        <v>9707813.5999999903</v>
      </c>
      <c r="O2357" s="87" t="s">
        <v>1227</v>
      </c>
      <c r="P2357" s="87" t="str">
        <f>VLOOKUP(CENSO[[#This Row],[DAP (cm)]],CD[],2,TRUE)</f>
        <v>TORA</v>
      </c>
      <c r="Q2357" s="87" t="str">
        <f>VLOOKUP(CENSO[[#This Row],[DAP (cm)]],DD[],2,TRUE)</f>
        <v>50├ 60</v>
      </c>
      <c r="R2357" s="87" t="str" cm="1">
        <f t="array" ref="R2357">INDEX(_xlfn.TEXTSPLIT(CENSO[[#This Row],[NOME CIENTIFICO]]," "),1)</f>
        <v>Schefflera</v>
      </c>
      <c r="S2357" s="98" t="s">
        <v>1004</v>
      </c>
      <c r="T2357" s="87">
        <f>_xlfn.MINIFS(CENSO[DAP (cm)],CENSO[NOME CIENTIFICO],CENSO[[#This Row],[NOME CIENTIFICO]])</f>
        <v>40.425355545341418</v>
      </c>
      <c r="U23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2357" s="87" t="str">
        <f>IF(CENSO[[#This Row],[DAP (cm)]]&lt;CENSO[[#This Row],[DMCE (cm)]],"DAP &lt; DMCE","DAP ≥ DMCE")</f>
        <v>DAP ≥ DMCE</v>
      </c>
      <c r="W2357" s="87" t="str">
        <f>IF(CENSO[[#This Row],[DAP (cm)]]&gt;200, "Superior", "Inferior")</f>
        <v>Inferior</v>
      </c>
      <c r="X2357" s="87" t="str">
        <f>VLOOKUP(CENSO[[#This Row],[NOME COMUM]],ESPECIES[],4,FALSE)</f>
        <v>Não</v>
      </c>
      <c r="Y2357" s="87" t="str">
        <f>IF(IFERROR(VLOOKUP(CENSO[[#This Row],[NOME COMUM]],COMERCIAIS[],2, FALSE), "Não") &lt;&gt; "Não", "Sim", "Não")</f>
        <v>Não</v>
      </c>
      <c r="Z2357" s="133">
        <f>CENSO[[#This Row],[g (m²)]]/SUM(AEEF[AEEF-UT])</f>
        <v>3.5643407482732108E-4</v>
      </c>
      <c r="AA2357" s="133">
        <f>CENSO[[#This Row],[v (m³)]]/SUM(AEEF[AEEF-UT])</f>
        <v>3.2435500809286214E-3</v>
      </c>
    </row>
    <row r="2358" spans="1:27" ht="14">
      <c r="A2358" s="86">
        <v>1</v>
      </c>
      <c r="B2358" s="86">
        <v>1</v>
      </c>
      <c r="C2358" s="63">
        <v>67</v>
      </c>
      <c r="D2358" s="63">
        <v>2357</v>
      </c>
      <c r="E2358" s="63" t="str">
        <f>VLOOKUP(CENSO[[#This Row],[NOME COMUM]],ESPECIES[],2,FALSE)</f>
        <v>Dimorphandra multiflora Ducke</v>
      </c>
      <c r="F2358" s="64" t="s">
        <v>73</v>
      </c>
      <c r="G2358" s="64">
        <v>239</v>
      </c>
      <c r="H2358" s="97">
        <f>CENSO[[#This Row],[CAP (cm)]]/PI()</f>
        <v>76.076062797925971</v>
      </c>
      <c r="I2358" s="64">
        <v>20</v>
      </c>
      <c r="J2358" s="96">
        <f>(PI()*(CENSO[[#This Row],[DAP (cm)]]^2))/40000</f>
        <v>0.45455447521760761</v>
      </c>
      <c r="K2358" s="96">
        <f>CENSO[[#This Row],[g (m²)]]*CENSO[[#This Row],[H (m)]]*0.7</f>
        <v>6.3637626530465052</v>
      </c>
      <c r="L2358" s="64">
        <v>2</v>
      </c>
      <c r="M2358" s="65">
        <v>365769.2</v>
      </c>
      <c r="N2358" s="87">
        <v>9707870.1999999899</v>
      </c>
      <c r="O2358" s="87" t="s">
        <v>1227</v>
      </c>
      <c r="P2358" s="87" t="str">
        <f>VLOOKUP(CENSO[[#This Row],[DAP (cm)]],CD[],2,TRUE)</f>
        <v>TORA</v>
      </c>
      <c r="Q2358" s="87" t="str">
        <f>VLOOKUP(CENSO[[#This Row],[DAP (cm)]],DD[],2,TRUE)</f>
        <v>70├ 80</v>
      </c>
      <c r="R2358" s="87" t="str" cm="1">
        <f t="array" ref="R2358">INDEX(_xlfn.TEXTSPLIT(CENSO[[#This Row],[NOME CIENTIFICO]]," "),1)</f>
        <v>Dimorphandra</v>
      </c>
      <c r="S2358" s="98" t="s">
        <v>1004</v>
      </c>
      <c r="T2358" s="87">
        <f>_xlfn.MINIFS(CENSO[DAP (cm)],CENSO[NOME CIENTIFICO],CENSO[[#This Row],[NOME CIENTIFICO]])</f>
        <v>39.788735772973837</v>
      </c>
      <c r="U23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58" s="87" t="str">
        <f>IF(CENSO[[#This Row],[DAP (cm)]]&lt;CENSO[[#This Row],[DMCE (cm)]],"DAP &lt; DMCE","DAP ≥ DMCE")</f>
        <v>DAP ≥ DMCE</v>
      </c>
      <c r="W2358" s="87" t="str">
        <f>IF(CENSO[[#This Row],[DAP (cm)]]&gt;200, "Superior", "Inferior")</f>
        <v>Inferior</v>
      </c>
      <c r="X2358" s="87" t="str">
        <f>VLOOKUP(CENSO[[#This Row],[NOME COMUM]],ESPECIES[],4,FALSE)</f>
        <v>Não</v>
      </c>
      <c r="Y2358" s="87" t="str">
        <f>IF(IFERROR(VLOOKUP(CENSO[[#This Row],[NOME COMUM]],COMERCIAIS[],2, FALSE), "Não") &lt;&gt; "Não", "Sim", "Não")</f>
        <v>Não</v>
      </c>
      <c r="Z2358" s="133">
        <f>CENSO[[#This Row],[g (m²)]]/SUM(AEEF[AEEF-UT])</f>
        <v>7.9530745266450775E-4</v>
      </c>
      <c r="AA2358" s="133">
        <f>CENSO[[#This Row],[v (m³)]]/SUM(AEEF[AEEF-UT])</f>
        <v>1.1134304337303107E-2</v>
      </c>
    </row>
    <row r="2359" spans="1:27" ht="14">
      <c r="A2359" s="86">
        <v>1</v>
      </c>
      <c r="B2359" s="86">
        <v>1</v>
      </c>
      <c r="C2359" s="63">
        <v>67</v>
      </c>
      <c r="D2359" s="63">
        <v>2358</v>
      </c>
      <c r="E2359" s="63" t="str">
        <f>VLOOKUP(CENSO[[#This Row],[NOME COMUM]],ESPECIES[],2,FALSE)</f>
        <v>Cedrelinga catenaeformis Ducke</v>
      </c>
      <c r="F2359" s="64" t="s">
        <v>71</v>
      </c>
      <c r="G2359" s="64">
        <v>615</v>
      </c>
      <c r="H2359" s="97">
        <f>CENSO[[#This Row],[CAP (cm)]]/PI()</f>
        <v>195.76058000303127</v>
      </c>
      <c r="I2359" s="64">
        <v>24</v>
      </c>
      <c r="J2359" s="96">
        <f>(PI()*(CENSO[[#This Row],[DAP (cm)]]^2))/40000</f>
        <v>3.0098189175466059</v>
      </c>
      <c r="K2359" s="96">
        <f>CENSO[[#This Row],[g (m²)]]*CENSO[[#This Row],[H (m)]]*0.7</f>
        <v>50.564957814782971</v>
      </c>
      <c r="L2359" s="64">
        <v>1</v>
      </c>
      <c r="M2359" s="65">
        <v>365783.59999999899</v>
      </c>
      <c r="N2359" s="87">
        <v>9707901.5</v>
      </c>
      <c r="O2359" s="87" t="s">
        <v>1228</v>
      </c>
      <c r="P2359" s="87" t="str">
        <f>VLOOKUP(CENSO[[#This Row],[DAP (cm)]],CD[],2,TRUE)</f>
        <v>TORA</v>
      </c>
      <c r="Q2359" s="87" t="str">
        <f>VLOOKUP(CENSO[[#This Row],[DAP (cm)]],DD[],2,TRUE)</f>
        <v>190├ 200</v>
      </c>
      <c r="R2359" s="87" t="str" cm="1">
        <f t="array" ref="R2359">INDEX(_xlfn.TEXTSPLIT(CENSO[[#This Row],[NOME CIENTIFICO]]," "),1)</f>
        <v>Cedrelinga</v>
      </c>
      <c r="S2359" s="98" t="s">
        <v>1004</v>
      </c>
      <c r="T2359" s="87">
        <f>_xlfn.MINIFS(CENSO[DAP (cm)],CENSO[NOME CIENTIFICO],CENSO[[#This Row],[NOME CIENTIFICO]])</f>
        <v>38.515496228238675</v>
      </c>
      <c r="U23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59" s="87" t="str">
        <f>IF(CENSO[[#This Row],[DAP (cm)]]&lt;CENSO[[#This Row],[DMCE (cm)]],"DAP &lt; DMCE","DAP ≥ DMCE")</f>
        <v>DAP ≥ DMCE</v>
      </c>
      <c r="W2359" s="87" t="str">
        <f>IF(CENSO[[#This Row],[DAP (cm)]]&gt;200, "Superior", "Inferior")</f>
        <v>Inferior</v>
      </c>
      <c r="X2359" s="87" t="str">
        <f>VLOOKUP(CENSO[[#This Row],[NOME COMUM]],ESPECIES[],4,FALSE)</f>
        <v>Não</v>
      </c>
      <c r="Y2359" s="87" t="str">
        <f>IF(IFERROR(VLOOKUP(CENSO[[#This Row],[NOME COMUM]],COMERCIAIS[],2, FALSE), "Não") &lt;&gt; "Não", "Sim", "Não")</f>
        <v>Sim</v>
      </c>
      <c r="Z2359" s="133">
        <f>CENSO[[#This Row],[g (m²)]]/SUM(AEEF[AEEF-UT])</f>
        <v>5.2661046074829482E-3</v>
      </c>
      <c r="AA2359" s="133">
        <f>CENSO[[#This Row],[v (m³)]]/SUM(AEEF[AEEF-UT])</f>
        <v>8.8470557405713524E-2</v>
      </c>
    </row>
    <row r="2360" spans="1:27" ht="14">
      <c r="A2360" s="86">
        <v>1</v>
      </c>
      <c r="B2360" s="86">
        <v>1</v>
      </c>
      <c r="C2360" s="63">
        <v>67</v>
      </c>
      <c r="D2360" s="63">
        <v>2359</v>
      </c>
      <c r="E2360" s="63" t="str">
        <f>VLOOKUP(CENSO[[#This Row],[NOME COMUM]],ESPECIES[],2,FALSE)</f>
        <v>Piptadenia suaveolens Miq.</v>
      </c>
      <c r="F2360" s="64" t="s">
        <v>22</v>
      </c>
      <c r="G2360" s="64">
        <v>274</v>
      </c>
      <c r="H2360" s="97">
        <f>CENSO[[#This Row],[CAP (cm)]]/PI()</f>
        <v>87.216908814358646</v>
      </c>
      <c r="I2360" s="64">
        <v>16</v>
      </c>
      <c r="J2360" s="96">
        <f>(PI()*(CENSO[[#This Row],[DAP (cm)]]^2))/40000</f>
        <v>0.59743582537835671</v>
      </c>
      <c r="K2360" s="96">
        <f>CENSO[[#This Row],[g (m²)]]*CENSO[[#This Row],[H (m)]]*0.7</f>
        <v>6.6912812442375946</v>
      </c>
      <c r="L2360" s="64">
        <v>1</v>
      </c>
      <c r="M2360" s="65">
        <v>365780.5</v>
      </c>
      <c r="N2360" s="87">
        <v>9707897.5</v>
      </c>
      <c r="O2360" s="87" t="s">
        <v>1228</v>
      </c>
      <c r="P2360" s="87" t="str">
        <f>VLOOKUP(CENSO[[#This Row],[DAP (cm)]],CD[],2,TRUE)</f>
        <v>TORA</v>
      </c>
      <c r="Q2360" s="87" t="str">
        <f>VLOOKUP(CENSO[[#This Row],[DAP (cm)]],DD[],2,TRUE)</f>
        <v>80├ 90</v>
      </c>
      <c r="R2360" s="87" t="str" cm="1">
        <f t="array" ref="R2360">INDEX(_xlfn.TEXTSPLIT(CENSO[[#This Row],[NOME CIENTIFICO]]," "),1)</f>
        <v>Piptadenia</v>
      </c>
      <c r="S2360" s="98" t="s">
        <v>1004</v>
      </c>
      <c r="T2360" s="87">
        <f>_xlfn.MINIFS(CENSO[DAP (cm)],CENSO[NOME CIENTIFICO],CENSO[[#This Row],[NOME CIENTIFICO]])</f>
        <v>39.788735772973837</v>
      </c>
      <c r="U23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60" s="87" t="str">
        <f>IF(CENSO[[#This Row],[DAP (cm)]]&lt;CENSO[[#This Row],[DMCE (cm)]],"DAP &lt; DMCE","DAP ≥ DMCE")</f>
        <v>DAP ≥ DMCE</v>
      </c>
      <c r="W2360" s="87" t="str">
        <f>IF(CENSO[[#This Row],[DAP (cm)]]&gt;200, "Superior", "Inferior")</f>
        <v>Inferior</v>
      </c>
      <c r="X2360" s="87" t="str">
        <f>VLOOKUP(CENSO[[#This Row],[NOME COMUM]],ESPECIES[],4,FALSE)</f>
        <v>Não</v>
      </c>
      <c r="Y2360" s="87" t="str">
        <f>IF(IFERROR(VLOOKUP(CENSO[[#This Row],[NOME COMUM]],COMERCIAIS[],2, FALSE), "Não") &lt;&gt; "Não", "Sim", "Não")</f>
        <v>Sim</v>
      </c>
      <c r="Z2360" s="133">
        <f>CENSO[[#This Row],[g (m²)]]/SUM(AEEF[AEEF-UT])</f>
        <v>1.0452986172553105E-3</v>
      </c>
      <c r="AA2360" s="133">
        <f>CENSO[[#This Row],[v (m³)]]/SUM(AEEF[AEEF-UT])</f>
        <v>1.1707344513259476E-2</v>
      </c>
    </row>
    <row r="2361" spans="1:27" ht="14">
      <c r="A2361" s="86">
        <v>1</v>
      </c>
      <c r="B2361" s="86">
        <v>1</v>
      </c>
      <c r="C2361" s="63">
        <v>67</v>
      </c>
      <c r="D2361" s="63">
        <v>2360</v>
      </c>
      <c r="E2361" s="63" t="str">
        <f>VLOOKUP(CENSO[[#This Row],[NOME COMUM]],ESPECIES[],2,FALSE)</f>
        <v>Cedrelinga catenaeformis Ducke</v>
      </c>
      <c r="F2361" s="64" t="s">
        <v>71</v>
      </c>
      <c r="G2361" s="64">
        <v>368</v>
      </c>
      <c r="H2361" s="97">
        <f>CENSO[[#This Row],[CAP (cm)]]/PI()</f>
        <v>117.13803811563497</v>
      </c>
      <c r="I2361" s="64">
        <v>23</v>
      </c>
      <c r="J2361" s="96">
        <f>(PI()*(CENSO[[#This Row],[DAP (cm)]]^2))/40000</f>
        <v>1.0776699506638416</v>
      </c>
      <c r="K2361" s="96">
        <f>CENSO[[#This Row],[g (m²)]]*CENSO[[#This Row],[H (m)]]*0.7</f>
        <v>17.350486205687847</v>
      </c>
      <c r="L2361" s="64">
        <v>1</v>
      </c>
      <c r="M2361" s="65">
        <v>365761.2</v>
      </c>
      <c r="N2361" s="87">
        <v>9707896.6999999899</v>
      </c>
      <c r="O2361" s="87" t="s">
        <v>1228</v>
      </c>
      <c r="P2361" s="87" t="str">
        <f>VLOOKUP(CENSO[[#This Row],[DAP (cm)]],CD[],2,TRUE)</f>
        <v>TORA</v>
      </c>
      <c r="Q2361" s="87" t="str">
        <f>VLOOKUP(CENSO[[#This Row],[DAP (cm)]],DD[],2,TRUE)</f>
        <v>110├ 120</v>
      </c>
      <c r="R2361" s="87" t="str" cm="1">
        <f t="array" ref="R2361">INDEX(_xlfn.TEXTSPLIT(CENSO[[#This Row],[NOME CIENTIFICO]]," "),1)</f>
        <v>Cedrelinga</v>
      </c>
      <c r="S2361" s="98" t="s">
        <v>1004</v>
      </c>
      <c r="T2361" s="87">
        <f>_xlfn.MINIFS(CENSO[DAP (cm)],CENSO[NOME CIENTIFICO],CENSO[[#This Row],[NOME CIENTIFICO]])</f>
        <v>38.515496228238675</v>
      </c>
      <c r="U23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61" s="87" t="str">
        <f>IF(CENSO[[#This Row],[DAP (cm)]]&lt;CENSO[[#This Row],[DMCE (cm)]],"DAP &lt; DMCE","DAP ≥ DMCE")</f>
        <v>DAP ≥ DMCE</v>
      </c>
      <c r="W2361" s="87" t="str">
        <f>IF(CENSO[[#This Row],[DAP (cm)]]&gt;200, "Superior", "Inferior")</f>
        <v>Inferior</v>
      </c>
      <c r="X2361" s="87" t="str">
        <f>VLOOKUP(CENSO[[#This Row],[NOME COMUM]],ESPECIES[],4,FALSE)</f>
        <v>Não</v>
      </c>
      <c r="Y2361" s="87" t="str">
        <f>IF(IFERROR(VLOOKUP(CENSO[[#This Row],[NOME COMUM]],COMERCIAIS[],2, FALSE), "Não") &lt;&gt; "Não", "Sim", "Não")</f>
        <v>Sim</v>
      </c>
      <c r="Z2361" s="133">
        <f>CENSO[[#This Row],[g (m²)]]/SUM(AEEF[AEEF-UT])</f>
        <v>1.8855362558365279E-3</v>
      </c>
      <c r="AA2361" s="133">
        <f>CENSO[[#This Row],[v (m³)]]/SUM(AEEF[AEEF-UT])</f>
        <v>3.0357133718968091E-2</v>
      </c>
    </row>
    <row r="2362" spans="1:27" ht="14">
      <c r="A2362" s="86">
        <v>1</v>
      </c>
      <c r="B2362" s="86">
        <v>1</v>
      </c>
      <c r="C2362" s="63">
        <v>67</v>
      </c>
      <c r="D2362" s="63">
        <v>2361</v>
      </c>
      <c r="E2362" s="63" t="str">
        <f>VLOOKUP(CENSO[[#This Row],[NOME COMUM]],ESPECIES[],2,FALSE)</f>
        <v>Tachigali myrmecophila Ducke</v>
      </c>
      <c r="F2362" s="64" t="s">
        <v>14</v>
      </c>
      <c r="G2362" s="64">
        <v>390</v>
      </c>
      <c r="H2362" s="97">
        <f>CENSO[[#This Row],[CAP (cm)]]/PI()</f>
        <v>124.14085561167836</v>
      </c>
      <c r="I2362" s="64">
        <v>18</v>
      </c>
      <c r="J2362" s="96">
        <f>(PI()*(CENSO[[#This Row],[DAP (cm)]]^2))/40000</f>
        <v>1.2103733422138641</v>
      </c>
      <c r="K2362" s="96">
        <f>CENSO[[#This Row],[g (m²)]]*CENSO[[#This Row],[H (m)]]*0.7</f>
        <v>15.250704111894684</v>
      </c>
      <c r="L2362" s="64">
        <v>1</v>
      </c>
      <c r="M2362" s="65">
        <v>365769.2</v>
      </c>
      <c r="N2362" s="87">
        <v>9707905.5</v>
      </c>
      <c r="O2362" s="87" t="s">
        <v>1228</v>
      </c>
      <c r="P2362" s="87" t="str">
        <f>VLOOKUP(CENSO[[#This Row],[DAP (cm)]],CD[],2,TRUE)</f>
        <v>TORA</v>
      </c>
      <c r="Q2362" s="87" t="str">
        <f>VLOOKUP(CENSO[[#This Row],[DAP (cm)]],DD[],2,TRUE)</f>
        <v>120├ 130</v>
      </c>
      <c r="R2362" s="87" t="str" cm="1">
        <f t="array" ref="R2362">INDEX(_xlfn.TEXTSPLIT(CENSO[[#This Row],[NOME CIENTIFICO]]," "),1)</f>
        <v>Tachigali</v>
      </c>
      <c r="S2362" s="98" t="s">
        <v>1004</v>
      </c>
      <c r="T2362" s="87">
        <f>_xlfn.MINIFS(CENSO[DAP (cm)],CENSO[NOME CIENTIFICO],CENSO[[#This Row],[NOME CIENTIFICO]])</f>
        <v>39.152116000606256</v>
      </c>
      <c r="U23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62" s="87" t="str">
        <f>IF(CENSO[[#This Row],[DAP (cm)]]&lt;CENSO[[#This Row],[DMCE (cm)]],"DAP &lt; DMCE","DAP ≥ DMCE")</f>
        <v>DAP ≥ DMCE</v>
      </c>
      <c r="W2362" s="87" t="str">
        <f>IF(CENSO[[#This Row],[DAP (cm)]]&gt;200, "Superior", "Inferior")</f>
        <v>Inferior</v>
      </c>
      <c r="X2362" s="87" t="str">
        <f>VLOOKUP(CENSO[[#This Row],[NOME COMUM]],ESPECIES[],4,FALSE)</f>
        <v>Não</v>
      </c>
      <c r="Y2362" s="87" t="str">
        <f>IF(IFERROR(VLOOKUP(CENSO[[#This Row],[NOME COMUM]],COMERCIAIS[],2, FALSE), "Não") &lt;&gt; "Não", "Sim", "Não")</f>
        <v>Sim</v>
      </c>
      <c r="Z2362" s="133">
        <f>CENSO[[#This Row],[g (m²)]]/SUM(AEEF[AEEF-UT])</f>
        <v>2.1177196398920123E-3</v>
      </c>
      <c r="AA2362" s="133">
        <f>CENSO[[#This Row],[v (m³)]]/SUM(AEEF[AEEF-UT])</f>
        <v>2.6683267462639354E-2</v>
      </c>
    </row>
    <row r="2363" spans="1:27" ht="14">
      <c r="A2363" s="86">
        <v>1</v>
      </c>
      <c r="B2363" s="86">
        <v>1</v>
      </c>
      <c r="C2363" s="63">
        <v>68</v>
      </c>
      <c r="D2363" s="63">
        <v>2362</v>
      </c>
      <c r="E2363" s="63" t="str">
        <f>VLOOKUP(CENSO[[#This Row],[NOME COMUM]],ESPECIES[],2,FALSE)</f>
        <v>Cordia goeldiana Huber</v>
      </c>
      <c r="F2363" s="64" t="s">
        <v>27</v>
      </c>
      <c r="G2363" s="64">
        <v>140</v>
      </c>
      <c r="H2363" s="97">
        <f>CENSO[[#This Row],[CAP (cm)]]/PI()</f>
        <v>44.563384065730695</v>
      </c>
      <c r="I2363" s="64">
        <v>14</v>
      </c>
      <c r="J2363" s="96">
        <f>(PI()*(CENSO[[#This Row],[DAP (cm)]]^2))/40000</f>
        <v>0.15597184423005742</v>
      </c>
      <c r="K2363" s="96">
        <f>CENSO[[#This Row],[g (m²)]]*CENSO[[#This Row],[H (m)]]*0.7</f>
        <v>1.5285240734545624</v>
      </c>
      <c r="L2363" s="64">
        <v>1</v>
      </c>
      <c r="M2363" s="65">
        <v>365730.299999999</v>
      </c>
      <c r="N2363" s="87">
        <v>9707887.8000000007</v>
      </c>
      <c r="O2363" s="98" t="s">
        <v>1225</v>
      </c>
      <c r="P2363" s="87" t="str">
        <f>VLOOKUP(CENSO[[#This Row],[DAP (cm)]],CD[],2,TRUE)</f>
        <v>TORETE</v>
      </c>
      <c r="Q2363" s="87" t="str">
        <f>VLOOKUP(CENSO[[#This Row],[DAP (cm)]],DD[],2,TRUE)</f>
        <v>40├ 50</v>
      </c>
      <c r="R2363" s="87" t="str" cm="1">
        <f t="array" ref="R2363">INDEX(_xlfn.TEXTSPLIT(CENSO[[#This Row],[NOME CIENTIFICO]]," "),1)</f>
        <v>Cordia</v>
      </c>
      <c r="S2363" s="98" t="s">
        <v>1004</v>
      </c>
      <c r="T2363" s="87">
        <f>_xlfn.MINIFS(CENSO[DAP (cm)],CENSO[NOME CIENTIFICO],CENSO[[#This Row],[NOME CIENTIFICO]])</f>
        <v>40.425355545341418</v>
      </c>
      <c r="U23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2363" s="87" t="str">
        <f>IF(CENSO[[#This Row],[DAP (cm)]]&lt;CENSO[[#This Row],[DMCE (cm)]],"DAP &lt; DMCE","DAP ≥ DMCE")</f>
        <v>DAP &lt; DMCE</v>
      </c>
      <c r="W2363" s="87" t="str">
        <f>IF(CENSO[[#This Row],[DAP (cm)]]&gt;200, "Superior", "Inferior")</f>
        <v>Inferior</v>
      </c>
      <c r="X2363" s="87" t="str">
        <f>VLOOKUP(CENSO[[#This Row],[NOME COMUM]],ESPECIES[],4,FALSE)</f>
        <v>Não</v>
      </c>
      <c r="Y2363" s="87" t="str">
        <f>IF(IFERROR(VLOOKUP(CENSO[[#This Row],[NOME COMUM]],COMERCIAIS[],2, FALSE), "Não") &lt;&gt; "Não", "Sim", "Não")</f>
        <v>Sim</v>
      </c>
      <c r="Z2363" s="133">
        <f>CENSO[[#This Row],[g (m²)]]/SUM(AEEF[AEEF-UT])</f>
        <v>2.7289483853966759E-4</v>
      </c>
      <c r="AA2363" s="133">
        <f>CENSO[[#This Row],[v (m³)]]/SUM(AEEF[AEEF-UT])</f>
        <v>2.6743694176887419E-3</v>
      </c>
    </row>
    <row r="2364" spans="1:27" ht="14">
      <c r="A2364" s="86">
        <v>1</v>
      </c>
      <c r="B2364" s="86">
        <v>1</v>
      </c>
      <c r="C2364" s="63">
        <v>68</v>
      </c>
      <c r="D2364" s="63">
        <v>2363</v>
      </c>
      <c r="E2364" s="63" t="str">
        <f>VLOOKUP(CENSO[[#This Row],[NOME COMUM]],ESPECIES[],2,FALSE)</f>
        <v>Tachigali myrmecophila Ducke</v>
      </c>
      <c r="F2364" s="64" t="s">
        <v>14</v>
      </c>
      <c r="G2364" s="64">
        <v>165</v>
      </c>
      <c r="H2364" s="97">
        <f>CENSO[[#This Row],[CAP (cm)]]/PI()</f>
        <v>52.521131220325465</v>
      </c>
      <c r="I2364" s="64">
        <v>18</v>
      </c>
      <c r="J2364" s="96">
        <f>(PI()*(CENSO[[#This Row],[DAP (cm)]]^2))/40000</f>
        <v>0.21664966628384255</v>
      </c>
      <c r="K2364" s="96">
        <f>CENSO[[#This Row],[g (m²)]]*CENSO[[#This Row],[H (m)]]*0.7</f>
        <v>2.729785795176416</v>
      </c>
      <c r="L2364" s="64">
        <v>1</v>
      </c>
      <c r="M2364" s="65">
        <v>365730.9</v>
      </c>
      <c r="N2364" s="87">
        <v>9707876.4000000004</v>
      </c>
      <c r="O2364" s="87" t="s">
        <v>1228</v>
      </c>
      <c r="P2364" s="87" t="str">
        <f>VLOOKUP(CENSO[[#This Row],[DAP (cm)]],CD[],2,TRUE)</f>
        <v>TORA</v>
      </c>
      <c r="Q2364" s="87" t="str">
        <f>VLOOKUP(CENSO[[#This Row],[DAP (cm)]],DD[],2,TRUE)</f>
        <v>50├ 60</v>
      </c>
      <c r="R2364" s="87" t="str" cm="1">
        <f t="array" ref="R2364">INDEX(_xlfn.TEXTSPLIT(CENSO[[#This Row],[NOME CIENTIFICO]]," "),1)</f>
        <v>Tachigali</v>
      </c>
      <c r="S2364" s="98" t="s">
        <v>1004</v>
      </c>
      <c r="T2364" s="87">
        <f>_xlfn.MINIFS(CENSO[DAP (cm)],CENSO[NOME CIENTIFICO],CENSO[[#This Row],[NOME CIENTIFICO]])</f>
        <v>39.152116000606256</v>
      </c>
      <c r="U23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64" s="87" t="str">
        <f>IF(CENSO[[#This Row],[DAP (cm)]]&lt;CENSO[[#This Row],[DMCE (cm)]],"DAP &lt; DMCE","DAP ≥ DMCE")</f>
        <v>DAP ≥ DMCE</v>
      </c>
      <c r="W2364" s="87" t="str">
        <f>IF(CENSO[[#This Row],[DAP (cm)]]&gt;200, "Superior", "Inferior")</f>
        <v>Inferior</v>
      </c>
      <c r="X2364" s="87" t="str">
        <f>VLOOKUP(CENSO[[#This Row],[NOME COMUM]],ESPECIES[],4,FALSE)</f>
        <v>Não</v>
      </c>
      <c r="Y2364" s="87" t="str">
        <f>IF(IFERROR(VLOOKUP(CENSO[[#This Row],[NOME COMUM]],COMERCIAIS[],2, FALSE), "Não") &lt;&gt; "Não", "Sim", "Não")</f>
        <v>Sim</v>
      </c>
      <c r="Z2364" s="133">
        <f>CENSO[[#This Row],[g (m²)]]/SUM(AEEF[AEEF-UT])</f>
        <v>3.7905928465522713E-4</v>
      </c>
      <c r="AA2364" s="133">
        <f>CENSO[[#This Row],[v (m³)]]/SUM(AEEF[AEEF-UT])</f>
        <v>4.7761469866558614E-3</v>
      </c>
    </row>
    <row r="2365" spans="1:27" ht="14">
      <c r="A2365" s="86">
        <v>1</v>
      </c>
      <c r="B2365" s="86">
        <v>1</v>
      </c>
      <c r="C2365" s="63">
        <v>68</v>
      </c>
      <c r="D2365" s="63">
        <v>2364</v>
      </c>
      <c r="E2365" s="63" t="str">
        <f>VLOOKUP(CENSO[[#This Row],[NOME COMUM]],ESPECIES[],2,FALSE)</f>
        <v>Astronium lecointei Ducke</v>
      </c>
      <c r="F2365" s="64" t="s">
        <v>5</v>
      </c>
      <c r="G2365" s="64">
        <v>380</v>
      </c>
      <c r="H2365" s="97">
        <f>CENSO[[#This Row],[CAP (cm)]]/PI()</f>
        <v>120.95775674984046</v>
      </c>
      <c r="I2365" s="64">
        <v>25</v>
      </c>
      <c r="J2365" s="96">
        <f>(PI()*(CENSO[[#This Row],[DAP (cm)]]^2))/40000</f>
        <v>1.1490986891234842</v>
      </c>
      <c r="K2365" s="96">
        <f>CENSO[[#This Row],[g (m²)]]*CENSO[[#This Row],[H (m)]]*0.7</f>
        <v>20.109227059660974</v>
      </c>
      <c r="L2365" s="64">
        <v>1</v>
      </c>
      <c r="M2365" s="65">
        <v>365715.9</v>
      </c>
      <c r="N2365" s="87">
        <v>9707853.5</v>
      </c>
      <c r="O2365" s="87" t="s">
        <v>1228</v>
      </c>
      <c r="P2365" s="87" t="str">
        <f>VLOOKUP(CENSO[[#This Row],[DAP (cm)]],CD[],2,TRUE)</f>
        <v>TORA</v>
      </c>
      <c r="Q2365" s="87" t="str">
        <f>VLOOKUP(CENSO[[#This Row],[DAP (cm)]],DD[],2,TRUE)</f>
        <v>120├ 130</v>
      </c>
      <c r="R2365" s="87" t="str" cm="1">
        <f t="array" ref="R2365">INDEX(_xlfn.TEXTSPLIT(CENSO[[#This Row],[NOME CIENTIFICO]]," "),1)</f>
        <v>Astronium</v>
      </c>
      <c r="S2365" s="98" t="s">
        <v>1004</v>
      </c>
      <c r="T2365" s="87">
        <f>_xlfn.MINIFS(CENSO[DAP (cm)],CENSO[NOME CIENTIFICO],CENSO[[#This Row],[NOME CIENTIFICO]])</f>
        <v>40.107045659157627</v>
      </c>
      <c r="U23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365" s="87" t="str">
        <f>IF(CENSO[[#This Row],[DAP (cm)]]&lt;CENSO[[#This Row],[DMCE (cm)]],"DAP &lt; DMCE","DAP ≥ DMCE")</f>
        <v>DAP ≥ DMCE</v>
      </c>
      <c r="W2365" s="87" t="str">
        <f>IF(CENSO[[#This Row],[DAP (cm)]]&gt;200, "Superior", "Inferior")</f>
        <v>Inferior</v>
      </c>
      <c r="X2365" s="87" t="str">
        <f>VLOOKUP(CENSO[[#This Row],[NOME COMUM]],ESPECIES[],4,FALSE)</f>
        <v>Não</v>
      </c>
      <c r="Y2365" s="87" t="str">
        <f>IF(IFERROR(VLOOKUP(CENSO[[#This Row],[NOME COMUM]],COMERCIAIS[],2, FALSE), "Não") &lt;&gt; "Não", "Sim", "Não")</f>
        <v>Sim</v>
      </c>
      <c r="Z2365" s="133">
        <f>CENSO[[#This Row],[g (m²)]]/SUM(AEEF[AEEF-UT])</f>
        <v>2.0105109533228574E-3</v>
      </c>
      <c r="AA2365" s="133">
        <f>CENSO[[#This Row],[v (m³)]]/SUM(AEEF[AEEF-UT])</f>
        <v>3.5183941683149998E-2</v>
      </c>
    </row>
    <row r="2366" spans="1:27" ht="14">
      <c r="A2366" s="86">
        <v>1</v>
      </c>
      <c r="B2366" s="86">
        <v>1</v>
      </c>
      <c r="C2366" s="63">
        <v>68</v>
      </c>
      <c r="D2366" s="63">
        <v>2365</v>
      </c>
      <c r="E2366" s="63" t="str">
        <f>VLOOKUP(CENSO[[#This Row],[NOME COMUM]],ESPECIES[],2,FALSE)</f>
        <v>Apuleia leiocarpa (Vogel) J.F.Macbr.</v>
      </c>
      <c r="F2366" s="64" t="s">
        <v>51</v>
      </c>
      <c r="G2366" s="64">
        <v>163</v>
      </c>
      <c r="H2366" s="97">
        <f>CENSO[[#This Row],[CAP (cm)]]/PI()</f>
        <v>51.884511447957884</v>
      </c>
      <c r="I2366" s="64">
        <v>16</v>
      </c>
      <c r="J2366" s="96">
        <f>(PI()*(CENSO[[#This Row],[DAP (cm)]]^2))/40000</f>
        <v>0.21142938415042836</v>
      </c>
      <c r="K2366" s="96">
        <f>CENSO[[#This Row],[g (m²)]]*CENSO[[#This Row],[H (m)]]*0.7</f>
        <v>2.3680091024847973</v>
      </c>
      <c r="L2366" s="64">
        <v>1</v>
      </c>
      <c r="M2366" s="65">
        <v>365776.299999999</v>
      </c>
      <c r="N2366" s="87">
        <v>9707795.5</v>
      </c>
      <c r="O2366" s="87" t="s">
        <v>1228</v>
      </c>
      <c r="P2366" s="87" t="str">
        <f>VLOOKUP(CENSO[[#This Row],[DAP (cm)]],CD[],2,TRUE)</f>
        <v>TORA</v>
      </c>
      <c r="Q2366" s="87" t="str">
        <f>VLOOKUP(CENSO[[#This Row],[DAP (cm)]],DD[],2,TRUE)</f>
        <v>50├ 60</v>
      </c>
      <c r="R2366" s="87" t="str" cm="1">
        <f t="array" ref="R2366">INDEX(_xlfn.TEXTSPLIT(CENSO[[#This Row],[NOME CIENTIFICO]]," "),1)</f>
        <v>Apuleia</v>
      </c>
      <c r="S2366" s="98" t="s">
        <v>1004</v>
      </c>
      <c r="T2366" s="87">
        <f>_xlfn.MINIFS(CENSO[DAP (cm)],CENSO[NOME CIENTIFICO],CENSO[[#This Row],[NOME CIENTIFICO]])</f>
        <v>39.788735772973837</v>
      </c>
      <c r="U23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66" s="87" t="str">
        <f>IF(CENSO[[#This Row],[DAP (cm)]]&lt;CENSO[[#This Row],[DMCE (cm)]],"DAP &lt; DMCE","DAP ≥ DMCE")</f>
        <v>DAP ≥ DMCE</v>
      </c>
      <c r="W2366" s="87" t="str">
        <f>IF(CENSO[[#This Row],[DAP (cm)]]&gt;200, "Superior", "Inferior")</f>
        <v>Inferior</v>
      </c>
      <c r="X2366" s="87" t="str">
        <f>VLOOKUP(CENSO[[#This Row],[NOME COMUM]],ESPECIES[],4,FALSE)</f>
        <v>Não</v>
      </c>
      <c r="Y2366" s="87" t="str">
        <f>IF(IFERROR(VLOOKUP(CENSO[[#This Row],[NOME COMUM]],COMERCIAIS[],2, FALSE), "Não") &lt;&gt; "Não", "Sim", "Não")</f>
        <v>Sim</v>
      </c>
      <c r="Z2366" s="133">
        <f>CENSO[[#This Row],[g (m²)]]/SUM(AEEF[AEEF-UT])</f>
        <v>3.69925661487777E-4</v>
      </c>
      <c r="AA2366" s="133">
        <f>CENSO[[#This Row],[v (m³)]]/SUM(AEEF[AEEF-UT])</f>
        <v>4.1431674086631013E-3</v>
      </c>
    </row>
    <row r="2367" spans="1:27" ht="14">
      <c r="A2367" s="86">
        <v>1</v>
      </c>
      <c r="B2367" s="86">
        <v>1</v>
      </c>
      <c r="C2367" s="63">
        <v>68</v>
      </c>
      <c r="D2367" s="63">
        <v>2366</v>
      </c>
      <c r="E2367" s="63" t="str">
        <f>VLOOKUP(CENSO[[#This Row],[NOME COMUM]],ESPECIES[],2,FALSE)</f>
        <v>Virola sebifera Aubl.</v>
      </c>
      <c r="F2367" s="64" t="s">
        <v>18</v>
      </c>
      <c r="G2367" s="64">
        <v>180</v>
      </c>
      <c r="H2367" s="97">
        <f>CENSO[[#This Row],[CAP (cm)]]/PI()</f>
        <v>57.295779513082323</v>
      </c>
      <c r="I2367" s="64">
        <v>16</v>
      </c>
      <c r="J2367" s="96">
        <f>(PI()*(CENSO[[#This Row],[DAP (cm)]]^2))/40000</f>
        <v>0.25783100780887047</v>
      </c>
      <c r="K2367" s="96">
        <f>CENSO[[#This Row],[g (m²)]]*CENSO[[#This Row],[H (m)]]*0.7</f>
        <v>2.887707287459349</v>
      </c>
      <c r="L2367" s="64">
        <v>1</v>
      </c>
      <c r="M2367" s="65">
        <v>365799.5</v>
      </c>
      <c r="N2367" s="87">
        <v>9707803.5999999903</v>
      </c>
      <c r="O2367" s="87" t="s">
        <v>1227</v>
      </c>
      <c r="P2367" s="87" t="str">
        <f>VLOOKUP(CENSO[[#This Row],[DAP (cm)]],CD[],2,TRUE)</f>
        <v>TORA</v>
      </c>
      <c r="Q2367" s="87" t="str">
        <f>VLOOKUP(CENSO[[#This Row],[DAP (cm)]],DD[],2,TRUE)</f>
        <v>50├ 60</v>
      </c>
      <c r="R2367" s="87" t="str" cm="1">
        <f t="array" ref="R2367">INDEX(_xlfn.TEXTSPLIT(CENSO[[#This Row],[NOME CIENTIFICO]]," "),1)</f>
        <v>Virola</v>
      </c>
      <c r="S2367" s="98" t="s">
        <v>1004</v>
      </c>
      <c r="T2367" s="87">
        <f>_xlfn.MINIFS(CENSO[DAP (cm)],CENSO[NOME CIENTIFICO],CENSO[[#This Row],[NOME CIENTIFICO]])</f>
        <v>38.197186342054884</v>
      </c>
      <c r="U23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67" s="87" t="str">
        <f>IF(CENSO[[#This Row],[DAP (cm)]]&lt;CENSO[[#This Row],[DMCE (cm)]],"DAP &lt; DMCE","DAP ≥ DMCE")</f>
        <v>DAP ≥ DMCE</v>
      </c>
      <c r="W2367" s="87" t="str">
        <f>IF(CENSO[[#This Row],[DAP (cm)]]&gt;200, "Superior", "Inferior")</f>
        <v>Inferior</v>
      </c>
      <c r="X2367" s="87" t="str">
        <f>VLOOKUP(CENSO[[#This Row],[NOME COMUM]],ESPECIES[],4,FALSE)</f>
        <v>Não</v>
      </c>
      <c r="Y2367" s="87" t="str">
        <f>IF(IFERROR(VLOOKUP(CENSO[[#This Row],[NOME COMUM]],COMERCIAIS[],2, FALSE), "Não") &lt;&gt; "Não", "Sim", "Não")</f>
        <v>Não</v>
      </c>
      <c r="Z2367" s="133">
        <f>CENSO[[#This Row],[g (m²)]]/SUM(AEEF[AEEF-UT])</f>
        <v>4.5111187595332813E-4</v>
      </c>
      <c r="AA2367" s="133">
        <f>CENSO[[#This Row],[v (m³)]]/SUM(AEEF[AEEF-UT])</f>
        <v>5.0524530106772752E-3</v>
      </c>
    </row>
    <row r="2368" spans="1:27" ht="14">
      <c r="A2368" s="86">
        <v>1</v>
      </c>
      <c r="B2368" s="86">
        <v>1</v>
      </c>
      <c r="C2368" s="63">
        <v>68</v>
      </c>
      <c r="D2368" s="63">
        <v>2367</v>
      </c>
      <c r="E2368" s="63" t="str">
        <f>VLOOKUP(CENSO[[#This Row],[NOME COMUM]],ESPECIES[],2,FALSE)</f>
        <v>Couratari guianensis Aubl.</v>
      </c>
      <c r="F2368" s="64" t="s">
        <v>6</v>
      </c>
      <c r="G2368" s="64">
        <v>196</v>
      </c>
      <c r="H2368" s="97">
        <f>CENSO[[#This Row],[CAP (cm)]]/PI()</f>
        <v>62.388737692022971</v>
      </c>
      <c r="I2368" s="64">
        <v>17</v>
      </c>
      <c r="J2368" s="96">
        <f>(PI()*(CENSO[[#This Row],[DAP (cm)]]^2))/40000</f>
        <v>0.30570481469091254</v>
      </c>
      <c r="K2368" s="96">
        <f>CENSO[[#This Row],[g (m²)]]*CENSO[[#This Row],[H (m)]]*0.7</f>
        <v>3.637887294821859</v>
      </c>
      <c r="L2368" s="64">
        <v>1</v>
      </c>
      <c r="M2368" s="65">
        <v>365840.5</v>
      </c>
      <c r="N2368" s="87">
        <v>9707766.1999999899</v>
      </c>
      <c r="O2368" s="87" t="s">
        <v>1228</v>
      </c>
      <c r="P2368" s="87" t="str">
        <f>VLOOKUP(CENSO[[#This Row],[DAP (cm)]],CD[],2,TRUE)</f>
        <v>TORA</v>
      </c>
      <c r="Q2368" s="87" t="str">
        <f>VLOOKUP(CENSO[[#This Row],[DAP (cm)]],DD[],2,TRUE)</f>
        <v>60├ 70</v>
      </c>
      <c r="R2368" s="87" t="str" cm="1">
        <f t="array" ref="R2368">INDEX(_xlfn.TEXTSPLIT(CENSO[[#This Row],[NOME CIENTIFICO]]," "),1)</f>
        <v>Couratari</v>
      </c>
      <c r="S2368" s="98" t="s">
        <v>1004</v>
      </c>
      <c r="T2368" s="87">
        <f>_xlfn.MINIFS(CENSO[DAP (cm)],CENSO[NOME CIENTIFICO],CENSO[[#This Row],[NOME CIENTIFICO]])</f>
        <v>38.833806114422465</v>
      </c>
      <c r="U23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68" s="87" t="str">
        <f>IF(CENSO[[#This Row],[DAP (cm)]]&lt;CENSO[[#This Row],[DMCE (cm)]],"DAP &lt; DMCE","DAP ≥ DMCE")</f>
        <v>DAP ≥ DMCE</v>
      </c>
      <c r="W2368" s="87" t="str">
        <f>IF(CENSO[[#This Row],[DAP (cm)]]&gt;200, "Superior", "Inferior")</f>
        <v>Inferior</v>
      </c>
      <c r="X2368" s="87" t="str">
        <f>VLOOKUP(CENSO[[#This Row],[NOME COMUM]],ESPECIES[],4,FALSE)</f>
        <v>Não</v>
      </c>
      <c r="Y2368" s="87" t="str">
        <f>IF(IFERROR(VLOOKUP(CENSO[[#This Row],[NOME COMUM]],COMERCIAIS[],2, FALSE), "Não") &lt;&gt; "Não", "Sim", "Não")</f>
        <v>Sim</v>
      </c>
      <c r="Z2368" s="133">
        <f>CENSO[[#This Row],[g (m²)]]/SUM(AEEF[AEEF-UT])</f>
        <v>5.3487388353774844E-4</v>
      </c>
      <c r="AA2368" s="133">
        <f>CENSO[[#This Row],[v (m³)]]/SUM(AEEF[AEEF-UT])</f>
        <v>6.3649992140992068E-3</v>
      </c>
    </row>
    <row r="2369" spans="1:27" ht="14">
      <c r="A2369" s="86">
        <v>1</v>
      </c>
      <c r="B2369" s="86">
        <v>1</v>
      </c>
      <c r="C2369" s="63">
        <v>68</v>
      </c>
      <c r="D2369" s="63">
        <v>2368</v>
      </c>
      <c r="E2369" s="63" t="str">
        <f>VLOOKUP(CENSO[[#This Row],[NOME COMUM]],ESPECIES[],2,FALSE)</f>
        <v>Dipteryx odorata (Aubl.) Willd.</v>
      </c>
      <c r="F2369" s="64" t="s">
        <v>4</v>
      </c>
      <c r="G2369" s="64">
        <v>127</v>
      </c>
      <c r="H2369" s="97">
        <f>CENSO[[#This Row],[CAP (cm)]]/PI()</f>
        <v>40.425355545341418</v>
      </c>
      <c r="I2369" s="64">
        <v>13</v>
      </c>
      <c r="J2369" s="96">
        <f>(PI()*(CENSO[[#This Row],[DAP (cm)]]^2))/40000</f>
        <v>0.12835050385645899</v>
      </c>
      <c r="K2369" s="96">
        <f>CENSO[[#This Row],[g (m²)]]*CENSO[[#This Row],[H (m)]]*0.7</f>
        <v>1.1679895850937767</v>
      </c>
      <c r="L2369" s="64">
        <v>1</v>
      </c>
      <c r="M2369" s="65">
        <v>365968.799999999</v>
      </c>
      <c r="N2369" s="87">
        <v>9707638.4000000004</v>
      </c>
      <c r="O2369" s="98" t="s">
        <v>1225</v>
      </c>
      <c r="P2369" s="87" t="str">
        <f>VLOOKUP(CENSO[[#This Row],[DAP (cm)]],CD[],2,TRUE)</f>
        <v>TORETE</v>
      </c>
      <c r="Q2369" s="87" t="str">
        <f>VLOOKUP(CENSO[[#This Row],[DAP (cm)]],DD[],2,TRUE)</f>
        <v>40├ 50</v>
      </c>
      <c r="R2369" s="87" t="str" cm="1">
        <f t="array" ref="R2369">INDEX(_xlfn.TEXTSPLIT(CENSO[[#This Row],[NOME CIENTIFICO]]," "),1)</f>
        <v>Dipteryx</v>
      </c>
      <c r="S2369" s="98" t="s">
        <v>1004</v>
      </c>
      <c r="T2369" s="87">
        <f>_xlfn.MINIFS(CENSO[DAP (cm)],CENSO[NOME CIENTIFICO],CENSO[[#This Row],[NOME CIENTIFICO]])</f>
        <v>39.152116000606256</v>
      </c>
      <c r="U23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80</v>
      </c>
      <c r="V2369" s="87" t="str">
        <f>IF(CENSO[[#This Row],[DAP (cm)]]&lt;CENSO[[#This Row],[DMCE (cm)]],"DAP &lt; DMCE","DAP ≥ DMCE")</f>
        <v>DAP &lt; DMCE</v>
      </c>
      <c r="W2369" s="87" t="str">
        <f>IF(CENSO[[#This Row],[DAP (cm)]]&gt;200, "Superior", "Inferior")</f>
        <v>Inferior</v>
      </c>
      <c r="X2369" s="87" t="str">
        <f>VLOOKUP(CENSO[[#This Row],[NOME COMUM]],ESPECIES[],4,FALSE)</f>
        <v>Vulneravel</v>
      </c>
      <c r="Y2369" s="87" t="str">
        <f>IF(IFERROR(VLOOKUP(CENSO[[#This Row],[NOME COMUM]],COMERCIAIS[],2, FALSE), "Não") &lt;&gt; "Não", "Sim", "Não")</f>
        <v>Sim</v>
      </c>
      <c r="Z2369" s="133">
        <f>CENSO[[#This Row],[g (m²)]]/SUM(AEEF[AEEF-UT])</f>
        <v>2.2456739034726014E-4</v>
      </c>
      <c r="AA2369" s="133">
        <f>CENSO[[#This Row],[v (m³)]]/SUM(AEEF[AEEF-UT])</f>
        <v>2.0435632521600671E-3</v>
      </c>
    </row>
    <row r="2370" spans="1:27" ht="14">
      <c r="A2370" s="86">
        <v>1</v>
      </c>
      <c r="B2370" s="86">
        <v>1</v>
      </c>
      <c r="C2370" s="63">
        <v>68</v>
      </c>
      <c r="D2370" s="63">
        <v>2369</v>
      </c>
      <c r="E2370" s="63" t="str">
        <f>VLOOKUP(CENSO[[#This Row],[NOME COMUM]],ESPECIES[],2,FALSE)</f>
        <v>Apuleia leiocarpa (Vogel) J.F.Macbr.</v>
      </c>
      <c r="F2370" s="64" t="s">
        <v>51</v>
      </c>
      <c r="G2370" s="64">
        <v>370</v>
      </c>
      <c r="H2370" s="97">
        <f>CENSO[[#This Row],[CAP (cm)]]/PI()</f>
        <v>117.77465788800255</v>
      </c>
      <c r="I2370" s="64">
        <v>20</v>
      </c>
      <c r="J2370" s="96">
        <f>(PI()*(CENSO[[#This Row],[DAP (cm)]]^2))/40000</f>
        <v>1.0894155854640235</v>
      </c>
      <c r="K2370" s="96">
        <f>CENSO[[#This Row],[g (m²)]]*CENSO[[#This Row],[H (m)]]*0.7</f>
        <v>15.251818196496329</v>
      </c>
      <c r="L2370" s="64">
        <v>2</v>
      </c>
      <c r="M2370" s="65">
        <v>366207</v>
      </c>
      <c r="N2370" s="87">
        <v>9707456.4000000004</v>
      </c>
      <c r="O2370" s="87" t="s">
        <v>1228</v>
      </c>
      <c r="P2370" s="87" t="str">
        <f>VLOOKUP(CENSO[[#This Row],[DAP (cm)]],CD[],2,TRUE)</f>
        <v>TORA</v>
      </c>
      <c r="Q2370" s="87" t="str">
        <f>VLOOKUP(CENSO[[#This Row],[DAP (cm)]],DD[],2,TRUE)</f>
        <v>110├ 120</v>
      </c>
      <c r="R2370" s="87" t="str" cm="1">
        <f t="array" ref="R2370">INDEX(_xlfn.TEXTSPLIT(CENSO[[#This Row],[NOME CIENTIFICO]]," "),1)</f>
        <v>Apuleia</v>
      </c>
      <c r="S2370" s="98" t="s">
        <v>1004</v>
      </c>
      <c r="T2370" s="87">
        <f>_xlfn.MINIFS(CENSO[DAP (cm)],CENSO[NOME CIENTIFICO],CENSO[[#This Row],[NOME CIENTIFICO]])</f>
        <v>39.788735772973837</v>
      </c>
      <c r="U23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70" s="87" t="str">
        <f>IF(CENSO[[#This Row],[DAP (cm)]]&lt;CENSO[[#This Row],[DMCE (cm)]],"DAP &lt; DMCE","DAP ≥ DMCE")</f>
        <v>DAP ≥ DMCE</v>
      </c>
      <c r="W2370" s="87" t="str">
        <f>IF(CENSO[[#This Row],[DAP (cm)]]&gt;200, "Superior", "Inferior")</f>
        <v>Inferior</v>
      </c>
      <c r="X2370" s="87" t="str">
        <f>VLOOKUP(CENSO[[#This Row],[NOME COMUM]],ESPECIES[],4,FALSE)</f>
        <v>Não</v>
      </c>
      <c r="Y2370" s="87" t="str">
        <f>IF(IFERROR(VLOOKUP(CENSO[[#This Row],[NOME COMUM]],COMERCIAIS[],2, FALSE), "Não") &lt;&gt; "Não", "Sim", "Não")</f>
        <v>Sim</v>
      </c>
      <c r="Z2370" s="133">
        <f>CENSO[[#This Row],[g (m²)]]/SUM(AEEF[AEEF-UT])</f>
        <v>1.9060869079632905E-3</v>
      </c>
      <c r="AA2370" s="133">
        <f>CENSO[[#This Row],[v (m³)]]/SUM(AEEF[AEEF-UT])</f>
        <v>2.6685216711486066E-2</v>
      </c>
    </row>
    <row r="2371" spans="1:27" ht="14">
      <c r="A2371" s="86">
        <v>1</v>
      </c>
      <c r="B2371" s="86">
        <v>1</v>
      </c>
      <c r="C2371" s="63">
        <v>68</v>
      </c>
      <c r="D2371" s="63">
        <v>2370</v>
      </c>
      <c r="E2371" s="63" t="str">
        <f>VLOOKUP(CENSO[[#This Row],[NOME COMUM]],ESPECIES[],2,FALSE)</f>
        <v>Sapium aereum Klotzsch</v>
      </c>
      <c r="F2371" s="64" t="s">
        <v>65</v>
      </c>
      <c r="G2371" s="64">
        <v>200</v>
      </c>
      <c r="H2371" s="97">
        <f>CENSO[[#This Row],[CAP (cm)]]/PI()</f>
        <v>63.661977236758133</v>
      </c>
      <c r="I2371" s="64">
        <v>16</v>
      </c>
      <c r="J2371" s="96">
        <f>(PI()*(CENSO[[#This Row],[DAP (cm)]]^2))/40000</f>
        <v>0.31830988618379064</v>
      </c>
      <c r="K2371" s="96">
        <f>CENSO[[#This Row],[g (m²)]]*CENSO[[#This Row],[H (m)]]*0.7</f>
        <v>3.565070725258455</v>
      </c>
      <c r="L2371" s="64">
        <v>1</v>
      </c>
      <c r="M2371" s="65">
        <v>366238.2</v>
      </c>
      <c r="N2371" s="87">
        <v>9707406.5</v>
      </c>
      <c r="O2371" s="87" t="s">
        <v>1227</v>
      </c>
      <c r="P2371" s="87" t="str">
        <f>VLOOKUP(CENSO[[#This Row],[DAP (cm)]],CD[],2,TRUE)</f>
        <v>TORA</v>
      </c>
      <c r="Q2371" s="87" t="str">
        <f>VLOOKUP(CENSO[[#This Row],[DAP (cm)]],DD[],2,TRUE)</f>
        <v>60├ 70</v>
      </c>
      <c r="R2371" s="87" t="str" cm="1">
        <f t="array" ref="R2371">INDEX(_xlfn.TEXTSPLIT(CENSO[[#This Row],[NOME CIENTIFICO]]," "),1)</f>
        <v>Sapium</v>
      </c>
      <c r="S2371" s="98" t="s">
        <v>1004</v>
      </c>
      <c r="T2371" s="87">
        <f>_xlfn.MINIFS(CENSO[DAP (cm)],CENSO[NOME CIENTIFICO],CENSO[[#This Row],[NOME CIENTIFICO]])</f>
        <v>45.200003838098276</v>
      </c>
      <c r="U23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55.200003838098276</v>
      </c>
      <c r="V2371" s="87" t="str">
        <f>IF(CENSO[[#This Row],[DAP (cm)]]&lt;CENSO[[#This Row],[DMCE (cm)]],"DAP &lt; DMCE","DAP ≥ DMCE")</f>
        <v>DAP ≥ DMCE</v>
      </c>
      <c r="W2371" s="87" t="str">
        <f>IF(CENSO[[#This Row],[DAP (cm)]]&gt;200, "Superior", "Inferior")</f>
        <v>Inferior</v>
      </c>
      <c r="X2371" s="87" t="str">
        <f>VLOOKUP(CENSO[[#This Row],[NOME COMUM]],ESPECIES[],4,FALSE)</f>
        <v>Não</v>
      </c>
      <c r="Y2371" s="87" t="str">
        <f>IF(IFERROR(VLOOKUP(CENSO[[#This Row],[NOME COMUM]],COMERCIAIS[],2, FALSE), "Não") &lt;&gt; "Não", "Sim", "Não")</f>
        <v>Não</v>
      </c>
      <c r="Z2371" s="133">
        <f>CENSO[[#This Row],[g (m²)]]/SUM(AEEF[AEEF-UT])</f>
        <v>5.5692824191768894E-4</v>
      </c>
      <c r="AA2371" s="133">
        <f>CENSO[[#This Row],[v (m³)]]/SUM(AEEF[AEEF-UT])</f>
        <v>6.2375963094781156E-3</v>
      </c>
    </row>
    <row r="2372" spans="1:27" ht="14">
      <c r="A2372" s="86">
        <v>1</v>
      </c>
      <c r="B2372" s="86">
        <v>1</v>
      </c>
      <c r="C2372" s="63">
        <v>68</v>
      </c>
      <c r="D2372" s="63">
        <v>2371</v>
      </c>
      <c r="E2372" s="63" t="str">
        <f>VLOOKUP(CENSO[[#This Row],[NOME COMUM]],ESPECIES[],2,FALSE)</f>
        <v>Astronium lecointei Ducke</v>
      </c>
      <c r="F2372" s="64" t="s">
        <v>5</v>
      </c>
      <c r="G2372" s="64">
        <v>220</v>
      </c>
      <c r="H2372" s="97">
        <f>CENSO[[#This Row],[CAP (cm)]]/PI()</f>
        <v>70.028174960433944</v>
      </c>
      <c r="I2372" s="64">
        <v>24</v>
      </c>
      <c r="J2372" s="96">
        <f>(PI()*(CENSO[[#This Row],[DAP (cm)]]^2))/40000</f>
        <v>0.3851549622823866</v>
      </c>
      <c r="K2372" s="96">
        <f>CENSO[[#This Row],[g (m²)]]*CENSO[[#This Row],[H (m)]]*0.7</f>
        <v>6.4706033663440943</v>
      </c>
      <c r="L2372" s="64">
        <v>1</v>
      </c>
      <c r="M2372" s="65">
        <v>366294.9</v>
      </c>
      <c r="N2372" s="87">
        <v>9707343.8000000007</v>
      </c>
      <c r="O2372" s="87" t="s">
        <v>1228</v>
      </c>
      <c r="P2372" s="87" t="str">
        <f>VLOOKUP(CENSO[[#This Row],[DAP (cm)]],CD[],2,TRUE)</f>
        <v>TORA</v>
      </c>
      <c r="Q2372" s="87" t="str">
        <f>VLOOKUP(CENSO[[#This Row],[DAP (cm)]],DD[],2,TRUE)</f>
        <v>70├ 80</v>
      </c>
      <c r="R2372" s="87" t="str" cm="1">
        <f t="array" ref="R2372">INDEX(_xlfn.TEXTSPLIT(CENSO[[#This Row],[NOME CIENTIFICO]]," "),1)</f>
        <v>Astronium</v>
      </c>
      <c r="S2372" s="98" t="s">
        <v>1004</v>
      </c>
      <c r="T2372" s="87">
        <f>_xlfn.MINIFS(CENSO[DAP (cm)],CENSO[NOME CIENTIFICO],CENSO[[#This Row],[NOME CIENTIFICO]])</f>
        <v>40.107045659157627</v>
      </c>
      <c r="U23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372" s="87" t="str">
        <f>IF(CENSO[[#This Row],[DAP (cm)]]&lt;CENSO[[#This Row],[DMCE (cm)]],"DAP &lt; DMCE","DAP ≥ DMCE")</f>
        <v>DAP ≥ DMCE</v>
      </c>
      <c r="W2372" s="87" t="str">
        <f>IF(CENSO[[#This Row],[DAP (cm)]]&gt;200, "Superior", "Inferior")</f>
        <v>Inferior</v>
      </c>
      <c r="X2372" s="87" t="str">
        <f>VLOOKUP(CENSO[[#This Row],[NOME COMUM]],ESPECIES[],4,FALSE)</f>
        <v>Não</v>
      </c>
      <c r="Y2372" s="87" t="str">
        <f>IF(IFERROR(VLOOKUP(CENSO[[#This Row],[NOME COMUM]],COMERCIAIS[],2, FALSE), "Não") &lt;&gt; "Não", "Sim", "Não")</f>
        <v>Sim</v>
      </c>
      <c r="Z2372" s="133">
        <f>CENSO[[#This Row],[g (m²)]]/SUM(AEEF[AEEF-UT])</f>
        <v>6.7388317272040353E-4</v>
      </c>
      <c r="AA2372" s="133">
        <f>CENSO[[#This Row],[v (m³)]]/SUM(AEEF[AEEF-UT])</f>
        <v>1.1321237301702777E-2</v>
      </c>
    </row>
    <row r="2373" spans="1:27" ht="14">
      <c r="A2373" s="86">
        <v>1</v>
      </c>
      <c r="B2373" s="86">
        <v>1</v>
      </c>
      <c r="C2373" s="63">
        <v>68</v>
      </c>
      <c r="D2373" s="63">
        <v>2372</v>
      </c>
      <c r="E2373" s="63" t="str">
        <f>VLOOKUP(CENSO[[#This Row],[NOME COMUM]],ESPECIES[],2,FALSE)</f>
        <v>Lecythis pisonis Cambess.</v>
      </c>
      <c r="F2373" s="64" t="s">
        <v>9</v>
      </c>
      <c r="G2373" s="64">
        <v>208</v>
      </c>
      <c r="H2373" s="97">
        <f>CENSO[[#This Row],[CAP (cm)]]/PI()</f>
        <v>66.208456326228458</v>
      </c>
      <c r="I2373" s="64">
        <v>16</v>
      </c>
      <c r="J2373" s="96">
        <f>(PI()*(CENSO[[#This Row],[DAP (cm)]]^2))/40000</f>
        <v>0.34428397289638796</v>
      </c>
      <c r="K2373" s="96">
        <f>CENSO[[#This Row],[g (m²)]]*CENSO[[#This Row],[H (m)]]*0.7</f>
        <v>3.8559804964395448</v>
      </c>
      <c r="L2373" s="64">
        <v>1</v>
      </c>
      <c r="M2373" s="65">
        <v>366304.5</v>
      </c>
      <c r="N2373" s="87">
        <v>9707357</v>
      </c>
      <c r="O2373" s="87" t="s">
        <v>1228</v>
      </c>
      <c r="P2373" s="87" t="str">
        <f>VLOOKUP(CENSO[[#This Row],[DAP (cm)]],CD[],2,TRUE)</f>
        <v>TORA</v>
      </c>
      <c r="Q2373" s="87" t="str">
        <f>VLOOKUP(CENSO[[#This Row],[DAP (cm)]],DD[],2,TRUE)</f>
        <v>60├ 70</v>
      </c>
      <c r="R2373" s="87" t="str" cm="1">
        <f t="array" ref="R2373">INDEX(_xlfn.TEXTSPLIT(CENSO[[#This Row],[NOME CIENTIFICO]]," "),1)</f>
        <v>Lecythis</v>
      </c>
      <c r="S2373" s="98" t="s">
        <v>1004</v>
      </c>
      <c r="T2373" s="87">
        <f>_xlfn.MINIFS(CENSO[DAP (cm)],CENSO[NOME CIENTIFICO],CENSO[[#This Row],[NOME CIENTIFICO]])</f>
        <v>40.743665431525208</v>
      </c>
      <c r="U23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2373" s="87" t="str">
        <f>IF(CENSO[[#This Row],[DAP (cm)]]&lt;CENSO[[#This Row],[DMCE (cm)]],"DAP &lt; DMCE","DAP ≥ DMCE")</f>
        <v>DAP ≥ DMCE</v>
      </c>
      <c r="W2373" s="87" t="str">
        <f>IF(CENSO[[#This Row],[DAP (cm)]]&gt;200, "Superior", "Inferior")</f>
        <v>Inferior</v>
      </c>
      <c r="X2373" s="87" t="str">
        <f>VLOOKUP(CENSO[[#This Row],[NOME COMUM]],ESPECIES[],4,FALSE)</f>
        <v>Não</v>
      </c>
      <c r="Y2373" s="87" t="str">
        <f>IF(IFERROR(VLOOKUP(CENSO[[#This Row],[NOME COMUM]],COMERCIAIS[],2, FALSE), "Não") &lt;&gt; "Não", "Sim", "Não")</f>
        <v>Sim</v>
      </c>
      <c r="Z2373" s="133">
        <f>CENSO[[#This Row],[g (m²)]]/SUM(AEEF[AEEF-UT])</f>
        <v>6.023735864581724E-4</v>
      </c>
      <c r="AA2373" s="133">
        <f>CENSO[[#This Row],[v (m³)]]/SUM(AEEF[AEEF-UT])</f>
        <v>6.7465841683315301E-3</v>
      </c>
    </row>
    <row r="2374" spans="1:27" ht="14">
      <c r="A2374" s="86">
        <v>1</v>
      </c>
      <c r="B2374" s="86">
        <v>1</v>
      </c>
      <c r="C2374" s="63">
        <v>68</v>
      </c>
      <c r="D2374" s="63">
        <v>2373</v>
      </c>
      <c r="E2374" s="63" t="str">
        <f>VLOOKUP(CENSO[[#This Row],[NOME COMUM]],ESPECIES[],2,FALSE)</f>
        <v>Lecythis chartacea O.Berg</v>
      </c>
      <c r="F2374" s="64" t="s">
        <v>31</v>
      </c>
      <c r="G2374" s="64">
        <v>163</v>
      </c>
      <c r="H2374" s="97">
        <f>CENSO[[#This Row],[CAP (cm)]]/PI()</f>
        <v>51.884511447957884</v>
      </c>
      <c r="I2374" s="64">
        <v>15</v>
      </c>
      <c r="J2374" s="96">
        <f>(PI()*(CENSO[[#This Row],[DAP (cm)]]^2))/40000</f>
        <v>0.21142938415042836</v>
      </c>
      <c r="K2374" s="96">
        <f>CENSO[[#This Row],[g (m²)]]*CENSO[[#This Row],[H (m)]]*0.7</f>
        <v>2.2200085335794979</v>
      </c>
      <c r="L2374" s="64">
        <v>1</v>
      </c>
      <c r="M2374" s="65">
        <v>366373.4</v>
      </c>
      <c r="N2374" s="87">
        <v>9707292.4000000004</v>
      </c>
      <c r="O2374" s="87" t="s">
        <v>1228</v>
      </c>
      <c r="P2374" s="87" t="str">
        <f>VLOOKUP(CENSO[[#This Row],[DAP (cm)]],CD[],2,TRUE)</f>
        <v>TORA</v>
      </c>
      <c r="Q2374" s="87" t="str">
        <f>VLOOKUP(CENSO[[#This Row],[DAP (cm)]],DD[],2,TRUE)</f>
        <v>50├ 60</v>
      </c>
      <c r="R2374" s="87" t="str" cm="1">
        <f t="array" ref="R2374">INDEX(_xlfn.TEXTSPLIT(CENSO[[#This Row],[NOME CIENTIFICO]]," "),1)</f>
        <v>Lecythis</v>
      </c>
      <c r="S2374" s="98" t="s">
        <v>1004</v>
      </c>
      <c r="T2374" s="87">
        <f>_xlfn.MINIFS(CENSO[DAP (cm)],CENSO[NOME CIENTIFICO],CENSO[[#This Row],[NOME CIENTIFICO]])</f>
        <v>38.833806114422465</v>
      </c>
      <c r="U23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74" s="87" t="str">
        <f>IF(CENSO[[#This Row],[DAP (cm)]]&lt;CENSO[[#This Row],[DMCE (cm)]],"DAP &lt; DMCE","DAP ≥ DMCE")</f>
        <v>DAP ≥ DMCE</v>
      </c>
      <c r="W2374" s="87" t="str">
        <f>IF(CENSO[[#This Row],[DAP (cm)]]&gt;200, "Superior", "Inferior")</f>
        <v>Inferior</v>
      </c>
      <c r="X2374" s="87" t="str">
        <f>VLOOKUP(CENSO[[#This Row],[NOME COMUM]],ESPECIES[],4,FALSE)</f>
        <v>Não</v>
      </c>
      <c r="Y2374" s="87" t="str">
        <f>IF(IFERROR(VLOOKUP(CENSO[[#This Row],[NOME COMUM]],COMERCIAIS[],2, FALSE), "Não") &lt;&gt; "Não", "Sim", "Não")</f>
        <v>Sim</v>
      </c>
      <c r="Z2374" s="133">
        <f>CENSO[[#This Row],[g (m²)]]/SUM(AEEF[AEEF-UT])</f>
        <v>3.69925661487777E-4</v>
      </c>
      <c r="AA2374" s="133">
        <f>CENSO[[#This Row],[v (m³)]]/SUM(AEEF[AEEF-UT])</f>
        <v>3.8842194456216585E-3</v>
      </c>
    </row>
    <row r="2375" spans="1:27" ht="14">
      <c r="A2375" s="86">
        <v>1</v>
      </c>
      <c r="B2375" s="86">
        <v>1</v>
      </c>
      <c r="C2375" s="63">
        <v>68</v>
      </c>
      <c r="D2375" s="63">
        <v>2374</v>
      </c>
      <c r="E2375" s="63" t="str">
        <f>VLOOKUP(CENSO[[#This Row],[NOME COMUM]],ESPECIES[],2,FALSE)</f>
        <v>Dimorphandra multiflora Ducke</v>
      </c>
      <c r="F2375" s="64" t="s">
        <v>73</v>
      </c>
      <c r="G2375" s="64">
        <v>450</v>
      </c>
      <c r="H2375" s="97">
        <f>CENSO[[#This Row],[CAP (cm)]]/PI()</f>
        <v>143.23944878270581</v>
      </c>
      <c r="I2375" s="64">
        <v>17</v>
      </c>
      <c r="J2375" s="96">
        <f>(PI()*(CENSO[[#This Row],[DAP (cm)]]^2))/40000</f>
        <v>1.6114437988054404</v>
      </c>
      <c r="K2375" s="96">
        <f>CENSO[[#This Row],[g (m²)]]*CENSO[[#This Row],[H (m)]]*0.7</f>
        <v>19.17618120578474</v>
      </c>
      <c r="L2375" s="64">
        <v>1</v>
      </c>
      <c r="M2375" s="65">
        <v>366379.5</v>
      </c>
      <c r="N2375" s="87">
        <v>9707300.4000000004</v>
      </c>
      <c r="O2375" s="87" t="s">
        <v>1227</v>
      </c>
      <c r="P2375" s="87" t="str">
        <f>VLOOKUP(CENSO[[#This Row],[DAP (cm)]],CD[],2,TRUE)</f>
        <v>TORA</v>
      </c>
      <c r="Q2375" s="87" t="str">
        <f>VLOOKUP(CENSO[[#This Row],[DAP (cm)]],DD[],2,TRUE)</f>
        <v>140├ 150</v>
      </c>
      <c r="R2375" s="87" t="str" cm="1">
        <f t="array" ref="R2375">INDEX(_xlfn.TEXTSPLIT(CENSO[[#This Row],[NOME CIENTIFICO]]," "),1)</f>
        <v>Dimorphandra</v>
      </c>
      <c r="S2375" s="98" t="s">
        <v>1004</v>
      </c>
      <c r="T2375" s="87">
        <f>_xlfn.MINIFS(CENSO[DAP (cm)],CENSO[NOME CIENTIFICO],CENSO[[#This Row],[NOME CIENTIFICO]])</f>
        <v>39.788735772973837</v>
      </c>
      <c r="U23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75" s="87" t="str">
        <f>IF(CENSO[[#This Row],[DAP (cm)]]&lt;CENSO[[#This Row],[DMCE (cm)]],"DAP &lt; DMCE","DAP ≥ DMCE")</f>
        <v>DAP ≥ DMCE</v>
      </c>
      <c r="W2375" s="87" t="str">
        <f>IF(CENSO[[#This Row],[DAP (cm)]]&gt;200, "Superior", "Inferior")</f>
        <v>Inferior</v>
      </c>
      <c r="X2375" s="87" t="str">
        <f>VLOOKUP(CENSO[[#This Row],[NOME COMUM]],ESPECIES[],4,FALSE)</f>
        <v>Não</v>
      </c>
      <c r="Y2375" s="87" t="str">
        <f>IF(IFERROR(VLOOKUP(CENSO[[#This Row],[NOME COMUM]],COMERCIAIS[],2, FALSE), "Não") &lt;&gt; "Não", "Sim", "Não")</f>
        <v>Não</v>
      </c>
      <c r="Z2375" s="133">
        <f>CENSO[[#This Row],[g (m²)]]/SUM(AEEF[AEEF-UT])</f>
        <v>2.8194492247083009E-3</v>
      </c>
      <c r="AA2375" s="133">
        <f>CENSO[[#This Row],[v (m³)]]/SUM(AEEF[AEEF-UT])</f>
        <v>3.3551445774028778E-2</v>
      </c>
    </row>
    <row r="2376" spans="1:27" ht="14">
      <c r="A2376" s="86">
        <v>1</v>
      </c>
      <c r="B2376" s="86">
        <v>1</v>
      </c>
      <c r="C2376" s="63">
        <v>68</v>
      </c>
      <c r="D2376" s="63">
        <v>2375</v>
      </c>
      <c r="E2376" s="63" t="str">
        <f>VLOOKUP(CENSO[[#This Row],[NOME COMUM]],ESPECIES[],2,FALSE)</f>
        <v>Couratari guianensis Aubl.</v>
      </c>
      <c r="F2376" s="64" t="s">
        <v>6</v>
      </c>
      <c r="G2376" s="64">
        <v>130</v>
      </c>
      <c r="H2376" s="97">
        <f>CENSO[[#This Row],[CAP (cm)]]/PI()</f>
        <v>41.38028520389279</v>
      </c>
      <c r="I2376" s="64">
        <v>14</v>
      </c>
      <c r="J2376" s="96">
        <f>(PI()*(CENSO[[#This Row],[DAP (cm)]]^2))/40000</f>
        <v>0.13448592691265157</v>
      </c>
      <c r="K2376" s="96">
        <f>CENSO[[#This Row],[g (m²)]]*CENSO[[#This Row],[H (m)]]*0.7</f>
        <v>1.3179620837439854</v>
      </c>
      <c r="L2376" s="64">
        <v>1</v>
      </c>
      <c r="M2376" s="65">
        <v>366391.09999999899</v>
      </c>
      <c r="N2376" s="87">
        <v>9707286</v>
      </c>
      <c r="O2376" s="98" t="s">
        <v>1225</v>
      </c>
      <c r="P2376" s="87" t="str">
        <f>VLOOKUP(CENSO[[#This Row],[DAP (cm)]],CD[],2,TRUE)</f>
        <v>TORETE</v>
      </c>
      <c r="Q2376" s="87" t="str">
        <f>VLOOKUP(CENSO[[#This Row],[DAP (cm)]],DD[],2,TRUE)</f>
        <v>40├ 50</v>
      </c>
      <c r="R2376" s="87" t="str" cm="1">
        <f t="array" ref="R2376">INDEX(_xlfn.TEXTSPLIT(CENSO[[#This Row],[NOME CIENTIFICO]]," "),1)</f>
        <v>Couratari</v>
      </c>
      <c r="S2376" s="98" t="s">
        <v>1004</v>
      </c>
      <c r="T2376" s="87">
        <f>_xlfn.MINIFS(CENSO[DAP (cm)],CENSO[NOME CIENTIFICO],CENSO[[#This Row],[NOME CIENTIFICO]])</f>
        <v>38.833806114422465</v>
      </c>
      <c r="U23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76" s="87" t="str">
        <f>IF(CENSO[[#This Row],[DAP (cm)]]&lt;CENSO[[#This Row],[DMCE (cm)]],"DAP &lt; DMCE","DAP ≥ DMCE")</f>
        <v>DAP &lt; DMCE</v>
      </c>
      <c r="W2376" s="87" t="str">
        <f>IF(CENSO[[#This Row],[DAP (cm)]]&gt;200, "Superior", "Inferior")</f>
        <v>Inferior</v>
      </c>
      <c r="X2376" s="87" t="str">
        <f>VLOOKUP(CENSO[[#This Row],[NOME COMUM]],ESPECIES[],4,FALSE)</f>
        <v>Não</v>
      </c>
      <c r="Y2376" s="87" t="str">
        <f>IF(IFERROR(VLOOKUP(CENSO[[#This Row],[NOME COMUM]],COMERCIAIS[],2, FALSE), "Não") &lt;&gt; "Não", "Sim", "Não")</f>
        <v>Sim</v>
      </c>
      <c r="Z2376" s="133">
        <f>CENSO[[#This Row],[g (m²)]]/SUM(AEEF[AEEF-UT])</f>
        <v>2.3530218221022364E-4</v>
      </c>
      <c r="AA2376" s="133">
        <f>CENSO[[#This Row],[v (m³)]]/SUM(AEEF[AEEF-UT])</f>
        <v>2.3059613856601913E-3</v>
      </c>
    </row>
    <row r="2377" spans="1:27" ht="14">
      <c r="A2377" s="86">
        <v>1</v>
      </c>
      <c r="B2377" s="86">
        <v>1</v>
      </c>
      <c r="C2377" s="63">
        <v>68</v>
      </c>
      <c r="D2377" s="63">
        <v>2376</v>
      </c>
      <c r="E2377" s="63" t="str">
        <f>VLOOKUP(CENSO[[#This Row],[NOME COMUM]],ESPECIES[],2,FALSE)</f>
        <v>Eschweilera grandiflora (Aubl.) Sandwith</v>
      </c>
      <c r="F2377" s="64" t="s">
        <v>19</v>
      </c>
      <c r="G2377" s="64">
        <v>175</v>
      </c>
      <c r="H2377" s="97">
        <f>CENSO[[#This Row],[CAP (cm)]]/PI()</f>
        <v>55.70423008216337</v>
      </c>
      <c r="I2377" s="64">
        <v>15</v>
      </c>
      <c r="J2377" s="96">
        <f>(PI()*(CENSO[[#This Row],[DAP (cm)]]^2))/40000</f>
        <v>0.24370600660946476</v>
      </c>
      <c r="K2377" s="96">
        <f>CENSO[[#This Row],[g (m²)]]*CENSO[[#This Row],[H (m)]]*0.7</f>
        <v>2.5589130693993796</v>
      </c>
      <c r="L2377" s="64">
        <v>1</v>
      </c>
      <c r="M2377" s="65">
        <v>366397.09999999899</v>
      </c>
      <c r="N2377" s="87">
        <v>9707280.6999999899</v>
      </c>
      <c r="O2377" s="87" t="s">
        <v>1227</v>
      </c>
      <c r="P2377" s="87" t="str">
        <f>VLOOKUP(CENSO[[#This Row],[DAP (cm)]],CD[],2,TRUE)</f>
        <v>TORA</v>
      </c>
      <c r="Q2377" s="87" t="str">
        <f>VLOOKUP(CENSO[[#This Row],[DAP (cm)]],DD[],2,TRUE)</f>
        <v>50├ 60</v>
      </c>
      <c r="R2377" s="87" t="str" cm="1">
        <f t="array" ref="R2377">INDEX(_xlfn.TEXTSPLIT(CENSO[[#This Row],[NOME CIENTIFICO]]," "),1)</f>
        <v>Eschweilera</v>
      </c>
      <c r="S2377" s="98" t="s">
        <v>1004</v>
      </c>
      <c r="T2377" s="87">
        <f>_xlfn.MINIFS(CENSO[DAP (cm)],CENSO[NOME CIENTIFICO],CENSO[[#This Row],[NOME CIENTIFICO]])</f>
        <v>41.38028520389279</v>
      </c>
      <c r="U23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377" s="87" t="str">
        <f>IF(CENSO[[#This Row],[DAP (cm)]]&lt;CENSO[[#This Row],[DMCE (cm)]],"DAP &lt; DMCE","DAP ≥ DMCE")</f>
        <v>DAP ≥ DMCE</v>
      </c>
      <c r="W2377" s="87" t="str">
        <f>IF(CENSO[[#This Row],[DAP (cm)]]&gt;200, "Superior", "Inferior")</f>
        <v>Inferior</v>
      </c>
      <c r="X2377" s="87" t="str">
        <f>VLOOKUP(CENSO[[#This Row],[NOME COMUM]],ESPECIES[],4,FALSE)</f>
        <v>Não</v>
      </c>
      <c r="Y2377" s="87" t="str">
        <f>IF(IFERROR(VLOOKUP(CENSO[[#This Row],[NOME COMUM]],COMERCIAIS[],2, FALSE), "Não") &lt;&gt; "Não", "Sim", "Não")</f>
        <v>Não</v>
      </c>
      <c r="Z2377" s="133">
        <f>CENSO[[#This Row],[g (m²)]]/SUM(AEEF[AEEF-UT])</f>
        <v>4.2639818521823071E-4</v>
      </c>
      <c r="AA2377" s="133">
        <f>CENSO[[#This Row],[v (m³)]]/SUM(AEEF[AEEF-UT])</f>
        <v>4.4771809447914212E-3</v>
      </c>
    </row>
    <row r="2378" spans="1:27" ht="14">
      <c r="A2378" s="86">
        <v>1</v>
      </c>
      <c r="B2378" s="86">
        <v>1</v>
      </c>
      <c r="C2378" s="63">
        <v>68</v>
      </c>
      <c r="D2378" s="63">
        <v>2377</v>
      </c>
      <c r="E2378" s="63" t="str">
        <f>VLOOKUP(CENSO[[#This Row],[NOME COMUM]],ESPECIES[],2,FALSE)</f>
        <v>Lecythis chartacea O.Berg</v>
      </c>
      <c r="F2378" s="64" t="s">
        <v>31</v>
      </c>
      <c r="G2378" s="64">
        <v>254</v>
      </c>
      <c r="H2378" s="97">
        <f>CENSO[[#This Row],[CAP (cm)]]/PI()</f>
        <v>80.850711090682836</v>
      </c>
      <c r="I2378" s="64">
        <v>23</v>
      </c>
      <c r="J2378" s="96">
        <f>(PI()*(CENSO[[#This Row],[DAP (cm)]]^2))/40000</f>
        <v>0.51340201542583597</v>
      </c>
      <c r="K2378" s="96">
        <f>CENSO[[#This Row],[g (m²)]]*CENSO[[#This Row],[H (m)]]*0.7</f>
        <v>8.2657724483559587</v>
      </c>
      <c r="L2378" s="64">
        <v>1</v>
      </c>
      <c r="M2378" s="65">
        <v>366402.7</v>
      </c>
      <c r="N2378" s="87">
        <v>9707279.8000000007</v>
      </c>
      <c r="O2378" s="87" t="s">
        <v>1228</v>
      </c>
      <c r="P2378" s="87" t="str">
        <f>VLOOKUP(CENSO[[#This Row],[DAP (cm)]],CD[],2,TRUE)</f>
        <v>TORA</v>
      </c>
      <c r="Q2378" s="87" t="str">
        <f>VLOOKUP(CENSO[[#This Row],[DAP (cm)]],DD[],2,TRUE)</f>
        <v>80├ 90</v>
      </c>
      <c r="R2378" s="87" t="str" cm="1">
        <f t="array" ref="R2378">INDEX(_xlfn.TEXTSPLIT(CENSO[[#This Row],[NOME CIENTIFICO]]," "),1)</f>
        <v>Lecythis</v>
      </c>
      <c r="S2378" s="98" t="s">
        <v>1004</v>
      </c>
      <c r="T2378" s="87">
        <f>_xlfn.MINIFS(CENSO[DAP (cm)],CENSO[NOME CIENTIFICO],CENSO[[#This Row],[NOME CIENTIFICO]])</f>
        <v>38.833806114422465</v>
      </c>
      <c r="U23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78" s="87" t="str">
        <f>IF(CENSO[[#This Row],[DAP (cm)]]&lt;CENSO[[#This Row],[DMCE (cm)]],"DAP &lt; DMCE","DAP ≥ DMCE")</f>
        <v>DAP ≥ DMCE</v>
      </c>
      <c r="W2378" s="87" t="str">
        <f>IF(CENSO[[#This Row],[DAP (cm)]]&gt;200, "Superior", "Inferior")</f>
        <v>Inferior</v>
      </c>
      <c r="X2378" s="87" t="str">
        <f>VLOOKUP(CENSO[[#This Row],[NOME COMUM]],ESPECIES[],4,FALSE)</f>
        <v>Não</v>
      </c>
      <c r="Y2378" s="87" t="str">
        <f>IF(IFERROR(VLOOKUP(CENSO[[#This Row],[NOME COMUM]],COMERCIAIS[],2, FALSE), "Não") &lt;&gt; "Não", "Sim", "Não")</f>
        <v>Sim</v>
      </c>
      <c r="Z2378" s="133">
        <f>CENSO[[#This Row],[g (m²)]]/SUM(AEEF[AEEF-UT])</f>
        <v>8.9826956138904055E-4</v>
      </c>
      <c r="AA2378" s="133">
        <f>CENSO[[#This Row],[v (m³)]]/SUM(AEEF[AEEF-UT])</f>
        <v>1.4462139938363552E-2</v>
      </c>
    </row>
    <row r="2379" spans="1:27" ht="14">
      <c r="A2379" s="86">
        <v>1</v>
      </c>
      <c r="B2379" s="86">
        <v>1</v>
      </c>
      <c r="C2379" s="63">
        <v>68</v>
      </c>
      <c r="D2379" s="63">
        <v>2378</v>
      </c>
      <c r="E2379" s="63" t="str">
        <f>VLOOKUP(CENSO[[#This Row],[NOME COMUM]],ESPECIES[],2,FALSE)</f>
        <v>Parkia multijuga Benth.</v>
      </c>
      <c r="F2379" s="64" t="s">
        <v>75</v>
      </c>
      <c r="G2379" s="64">
        <v>356</v>
      </c>
      <c r="H2379" s="97">
        <f>CENSO[[#This Row],[CAP (cm)]]/PI()</f>
        <v>113.31831948142948</v>
      </c>
      <c r="I2379" s="64">
        <v>22</v>
      </c>
      <c r="J2379" s="96">
        <f>(PI()*(CENSO[[#This Row],[DAP (cm)]]^2))/40000</f>
        <v>1.0085330433847224</v>
      </c>
      <c r="K2379" s="96">
        <f>CENSO[[#This Row],[g (m²)]]*CENSO[[#This Row],[H (m)]]*0.7</f>
        <v>15.531408868124723</v>
      </c>
      <c r="L2379" s="64">
        <v>1</v>
      </c>
      <c r="M2379" s="65">
        <v>366402.7</v>
      </c>
      <c r="N2379" s="87">
        <v>9707235.5</v>
      </c>
      <c r="O2379" s="87" t="s">
        <v>1227</v>
      </c>
      <c r="P2379" s="87" t="str">
        <f>VLOOKUP(CENSO[[#This Row],[DAP (cm)]],CD[],2,TRUE)</f>
        <v>TORA</v>
      </c>
      <c r="Q2379" s="87" t="str">
        <f>VLOOKUP(CENSO[[#This Row],[DAP (cm)]],DD[],2,TRUE)</f>
        <v>110├ 120</v>
      </c>
      <c r="R2379" s="87" t="str" cm="1">
        <f t="array" ref="R2379">INDEX(_xlfn.TEXTSPLIT(CENSO[[#This Row],[NOME CIENTIFICO]]," "),1)</f>
        <v>Parkia</v>
      </c>
      <c r="S2379" s="98" t="s">
        <v>1004</v>
      </c>
      <c r="T2379" s="87">
        <f>_xlfn.MINIFS(CENSO[DAP (cm)],CENSO[NOME CIENTIFICO],CENSO[[#This Row],[NOME CIENTIFICO]])</f>
        <v>39.788735772973837</v>
      </c>
      <c r="U23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79" s="87" t="str">
        <f>IF(CENSO[[#This Row],[DAP (cm)]]&lt;CENSO[[#This Row],[DMCE (cm)]],"DAP &lt; DMCE","DAP ≥ DMCE")</f>
        <v>DAP ≥ DMCE</v>
      </c>
      <c r="W2379" s="87" t="str">
        <f>IF(CENSO[[#This Row],[DAP (cm)]]&gt;200, "Superior", "Inferior")</f>
        <v>Inferior</v>
      </c>
      <c r="X2379" s="87" t="str">
        <f>VLOOKUP(CENSO[[#This Row],[NOME COMUM]],ESPECIES[],4,FALSE)</f>
        <v>Não</v>
      </c>
      <c r="Y2379" s="87" t="str">
        <f>IF(IFERROR(VLOOKUP(CENSO[[#This Row],[NOME COMUM]],COMERCIAIS[],2, FALSE), "Não") &lt;&gt; "Não", "Sim", "Não")</f>
        <v>Não</v>
      </c>
      <c r="Z2379" s="133">
        <f>CENSO[[#This Row],[g (m²)]]/SUM(AEEF[AEEF-UT])</f>
        <v>1.7645714416920058E-3</v>
      </c>
      <c r="AA2379" s="133">
        <f>CENSO[[#This Row],[v (m³)]]/SUM(AEEF[AEEF-UT])</f>
        <v>2.7174400202056886E-2</v>
      </c>
    </row>
    <row r="2380" spans="1:27" ht="14">
      <c r="A2380" s="86">
        <v>1</v>
      </c>
      <c r="B2380" s="86">
        <v>1</v>
      </c>
      <c r="C2380" s="63">
        <v>68</v>
      </c>
      <c r="D2380" s="63">
        <v>2379</v>
      </c>
      <c r="E2380" s="63" t="str">
        <f>VLOOKUP(CENSO[[#This Row],[NOME COMUM]],ESPECIES[],2,FALSE)</f>
        <v>Dipteryx odorata (Aubl.) Willd.</v>
      </c>
      <c r="F2380" s="64" t="s">
        <v>4</v>
      </c>
      <c r="G2380" s="64">
        <v>300</v>
      </c>
      <c r="H2380" s="97">
        <f>CENSO[[#This Row],[CAP (cm)]]/PI()</f>
        <v>95.4929658551372</v>
      </c>
      <c r="I2380" s="64">
        <v>20</v>
      </c>
      <c r="J2380" s="96">
        <f>(PI()*(CENSO[[#This Row],[DAP (cm)]]^2))/40000</f>
        <v>0.7161972439135289</v>
      </c>
      <c r="K2380" s="96">
        <f>CENSO[[#This Row],[g (m²)]]*CENSO[[#This Row],[H (m)]]*0.7</f>
        <v>10.026761414789403</v>
      </c>
      <c r="L2380" s="64">
        <v>1</v>
      </c>
      <c r="M2380" s="65">
        <v>366405</v>
      </c>
      <c r="N2380" s="87">
        <v>9707233.5</v>
      </c>
      <c r="O2380" s="87" t="s">
        <v>1227</v>
      </c>
      <c r="P2380" s="87" t="str">
        <f>VLOOKUP(CENSO[[#This Row],[DAP (cm)]],CD[],2,TRUE)</f>
        <v>TORA</v>
      </c>
      <c r="Q2380" s="87" t="str">
        <f>VLOOKUP(CENSO[[#This Row],[DAP (cm)]],DD[],2,TRUE)</f>
        <v>90├ 100</v>
      </c>
      <c r="R2380" s="87" t="str" cm="1">
        <f t="array" ref="R2380">INDEX(_xlfn.TEXTSPLIT(CENSO[[#This Row],[NOME CIENTIFICO]]," "),1)</f>
        <v>Dipteryx</v>
      </c>
      <c r="S2380" s="98" t="s">
        <v>1004</v>
      </c>
      <c r="T2380" s="87">
        <f>_xlfn.MINIFS(CENSO[DAP (cm)],CENSO[NOME CIENTIFICO],CENSO[[#This Row],[NOME CIENTIFICO]])</f>
        <v>39.152116000606256</v>
      </c>
      <c r="U23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80</v>
      </c>
      <c r="V2380" s="87" t="str">
        <f>IF(CENSO[[#This Row],[DAP (cm)]]&lt;CENSO[[#This Row],[DMCE (cm)]],"DAP &lt; DMCE","DAP ≥ DMCE")</f>
        <v>DAP ≥ DMCE</v>
      </c>
      <c r="W2380" s="87" t="str">
        <f>IF(CENSO[[#This Row],[DAP (cm)]]&gt;200, "Superior", "Inferior")</f>
        <v>Inferior</v>
      </c>
      <c r="X2380" s="87" t="str">
        <f>VLOOKUP(CENSO[[#This Row],[NOME COMUM]],ESPECIES[],4,FALSE)</f>
        <v>Vulneravel</v>
      </c>
      <c r="Y2380" s="87" t="str">
        <f>IF(IFERROR(VLOOKUP(CENSO[[#This Row],[NOME COMUM]],COMERCIAIS[],2, FALSE), "Não") &lt;&gt; "Não", "Sim", "Não")</f>
        <v>Sim</v>
      </c>
      <c r="Z2380" s="133">
        <f>CENSO[[#This Row],[g (m²)]]/SUM(AEEF[AEEF-UT])</f>
        <v>1.2530885443148001E-3</v>
      </c>
      <c r="AA2380" s="133">
        <f>CENSO[[#This Row],[v (m³)]]/SUM(AEEF[AEEF-UT])</f>
        <v>1.75432396204072E-2</v>
      </c>
    </row>
    <row r="2381" spans="1:27" ht="14">
      <c r="A2381" s="86">
        <v>1</v>
      </c>
      <c r="B2381" s="86">
        <v>1</v>
      </c>
      <c r="C2381" s="63">
        <v>68</v>
      </c>
      <c r="D2381" s="63">
        <v>2380</v>
      </c>
      <c r="E2381" s="63" t="str">
        <f>VLOOKUP(CENSO[[#This Row],[NOME COMUM]],ESPECIES[],2,FALSE)</f>
        <v>Couratari guianensis Aubl.</v>
      </c>
      <c r="F2381" s="64" t="s">
        <v>6</v>
      </c>
      <c r="G2381" s="64">
        <v>287</v>
      </c>
      <c r="H2381" s="97">
        <f>CENSO[[#This Row],[CAP (cm)]]/PI()</f>
        <v>91.35493733474793</v>
      </c>
      <c r="I2381" s="64">
        <v>23</v>
      </c>
      <c r="J2381" s="96">
        <f>(PI()*(CENSO[[#This Row],[DAP (cm)]]^2))/40000</f>
        <v>0.65547167537681639</v>
      </c>
      <c r="K2381" s="96">
        <f>CENSO[[#This Row],[g (m²)]]*CENSO[[#This Row],[H (m)]]*0.7</f>
        <v>10.553093973566744</v>
      </c>
      <c r="L2381" s="64">
        <v>1</v>
      </c>
      <c r="M2381" s="65">
        <v>366411</v>
      </c>
      <c r="N2381" s="87">
        <v>9707234.8000000007</v>
      </c>
      <c r="O2381" s="87" t="s">
        <v>1228</v>
      </c>
      <c r="P2381" s="87" t="str">
        <f>VLOOKUP(CENSO[[#This Row],[DAP (cm)]],CD[],2,TRUE)</f>
        <v>TORA</v>
      </c>
      <c r="Q2381" s="87" t="str">
        <f>VLOOKUP(CENSO[[#This Row],[DAP (cm)]],DD[],2,TRUE)</f>
        <v>90├ 100</v>
      </c>
      <c r="R2381" s="87" t="str" cm="1">
        <f t="array" ref="R2381">INDEX(_xlfn.TEXTSPLIT(CENSO[[#This Row],[NOME CIENTIFICO]]," "),1)</f>
        <v>Couratari</v>
      </c>
      <c r="S2381" s="98" t="s">
        <v>1004</v>
      </c>
      <c r="T2381" s="87">
        <f>_xlfn.MINIFS(CENSO[DAP (cm)],CENSO[NOME CIENTIFICO],CENSO[[#This Row],[NOME CIENTIFICO]])</f>
        <v>38.833806114422465</v>
      </c>
      <c r="U23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81" s="87" t="str">
        <f>IF(CENSO[[#This Row],[DAP (cm)]]&lt;CENSO[[#This Row],[DMCE (cm)]],"DAP &lt; DMCE","DAP ≥ DMCE")</f>
        <v>DAP ≥ DMCE</v>
      </c>
      <c r="W2381" s="87" t="str">
        <f>IF(CENSO[[#This Row],[DAP (cm)]]&gt;200, "Superior", "Inferior")</f>
        <v>Inferior</v>
      </c>
      <c r="X2381" s="87" t="str">
        <f>VLOOKUP(CENSO[[#This Row],[NOME COMUM]],ESPECIES[],4,FALSE)</f>
        <v>Não</v>
      </c>
      <c r="Y2381" s="87" t="str">
        <f>IF(IFERROR(VLOOKUP(CENSO[[#This Row],[NOME COMUM]],COMERCIAIS[],2, FALSE), "Não") &lt;&gt; "Não", "Sim", "Não")</f>
        <v>Sim</v>
      </c>
      <c r="Z2381" s="133">
        <f>CENSO[[#This Row],[g (m²)]]/SUM(AEEF[AEEF-UT])</f>
        <v>1.1468405589629533E-3</v>
      </c>
      <c r="AA2381" s="133">
        <f>CENSO[[#This Row],[v (m³)]]/SUM(AEEF[AEEF-UT])</f>
        <v>1.8464132999303547E-2</v>
      </c>
    </row>
    <row r="2382" spans="1:27" ht="14">
      <c r="A2382" s="86">
        <v>1</v>
      </c>
      <c r="B2382" s="86">
        <v>1</v>
      </c>
      <c r="C2382" s="63">
        <v>68</v>
      </c>
      <c r="D2382" s="63">
        <v>2381</v>
      </c>
      <c r="E2382" s="63" t="str">
        <f>VLOOKUP(CENSO[[#This Row],[NOME COMUM]],ESPECIES[],2,FALSE)</f>
        <v>Piptadenia suaveolens Miq.</v>
      </c>
      <c r="F2382" s="64" t="s">
        <v>22</v>
      </c>
      <c r="G2382" s="64">
        <v>300</v>
      </c>
      <c r="H2382" s="97">
        <f>CENSO[[#This Row],[CAP (cm)]]/PI()</f>
        <v>95.4929658551372</v>
      </c>
      <c r="I2382" s="64">
        <v>17</v>
      </c>
      <c r="J2382" s="96">
        <f>(PI()*(CENSO[[#This Row],[DAP (cm)]]^2))/40000</f>
        <v>0.7161972439135289</v>
      </c>
      <c r="K2382" s="96">
        <f>CENSO[[#This Row],[g (m²)]]*CENSO[[#This Row],[H (m)]]*0.7</f>
        <v>8.5227472025709936</v>
      </c>
      <c r="L2382" s="64">
        <v>1</v>
      </c>
      <c r="M2382" s="65">
        <v>366422.2</v>
      </c>
      <c r="N2382" s="87">
        <v>9707247.6999999899</v>
      </c>
      <c r="O2382" s="87" t="s">
        <v>1228</v>
      </c>
      <c r="P2382" s="87" t="str">
        <f>VLOOKUP(CENSO[[#This Row],[DAP (cm)]],CD[],2,TRUE)</f>
        <v>TORA</v>
      </c>
      <c r="Q2382" s="87" t="str">
        <f>VLOOKUP(CENSO[[#This Row],[DAP (cm)]],DD[],2,TRUE)</f>
        <v>90├ 100</v>
      </c>
      <c r="R2382" s="87" t="str" cm="1">
        <f t="array" ref="R2382">INDEX(_xlfn.TEXTSPLIT(CENSO[[#This Row],[NOME CIENTIFICO]]," "),1)</f>
        <v>Piptadenia</v>
      </c>
      <c r="S2382" s="98" t="s">
        <v>1004</v>
      </c>
      <c r="T2382" s="87">
        <f>_xlfn.MINIFS(CENSO[DAP (cm)],CENSO[NOME CIENTIFICO],CENSO[[#This Row],[NOME CIENTIFICO]])</f>
        <v>39.788735772973837</v>
      </c>
      <c r="U23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82" s="87" t="str">
        <f>IF(CENSO[[#This Row],[DAP (cm)]]&lt;CENSO[[#This Row],[DMCE (cm)]],"DAP &lt; DMCE","DAP ≥ DMCE")</f>
        <v>DAP ≥ DMCE</v>
      </c>
      <c r="W2382" s="87" t="str">
        <f>IF(CENSO[[#This Row],[DAP (cm)]]&gt;200, "Superior", "Inferior")</f>
        <v>Inferior</v>
      </c>
      <c r="X2382" s="87" t="str">
        <f>VLOOKUP(CENSO[[#This Row],[NOME COMUM]],ESPECIES[],4,FALSE)</f>
        <v>Não</v>
      </c>
      <c r="Y2382" s="87" t="str">
        <f>IF(IFERROR(VLOOKUP(CENSO[[#This Row],[NOME COMUM]],COMERCIAIS[],2, FALSE), "Não") &lt;&gt; "Não", "Sim", "Não")</f>
        <v>Sim</v>
      </c>
      <c r="Z2382" s="133">
        <f>CENSO[[#This Row],[g (m²)]]/SUM(AEEF[AEEF-UT])</f>
        <v>1.2530885443148001E-3</v>
      </c>
      <c r="AA2382" s="133">
        <f>CENSO[[#This Row],[v (m³)]]/SUM(AEEF[AEEF-UT])</f>
        <v>1.491175367734612E-2</v>
      </c>
    </row>
    <row r="2383" spans="1:27" ht="14">
      <c r="A2383" s="86">
        <v>1</v>
      </c>
      <c r="B2383" s="86">
        <v>1</v>
      </c>
      <c r="C2383" s="63">
        <v>68</v>
      </c>
      <c r="D2383" s="63">
        <v>2382</v>
      </c>
      <c r="E2383" s="63" t="str">
        <f>VLOOKUP(CENSO[[#This Row],[NOME COMUM]],ESPECIES[],2,FALSE)</f>
        <v>Tachigali myrmecophila Ducke</v>
      </c>
      <c r="F2383" s="64" t="s">
        <v>14</v>
      </c>
      <c r="G2383" s="64">
        <v>246</v>
      </c>
      <c r="H2383" s="97">
        <f>CENSO[[#This Row],[CAP (cm)]]/PI()</f>
        <v>78.304232001212512</v>
      </c>
      <c r="I2383" s="64">
        <v>18</v>
      </c>
      <c r="J2383" s="96">
        <f>(PI()*(CENSO[[#This Row],[DAP (cm)]]^2))/40000</f>
        <v>0.48157102680745695</v>
      </c>
      <c r="K2383" s="96">
        <f>CENSO[[#This Row],[g (m²)]]*CENSO[[#This Row],[H (m)]]*0.7</f>
        <v>6.0677949377739573</v>
      </c>
      <c r="L2383" s="64">
        <v>1</v>
      </c>
      <c r="M2383" s="65">
        <v>366425.7</v>
      </c>
      <c r="N2383" s="87">
        <v>9707224.4000000004</v>
      </c>
      <c r="O2383" s="87" t="s">
        <v>1228</v>
      </c>
      <c r="P2383" s="87" t="str">
        <f>VLOOKUP(CENSO[[#This Row],[DAP (cm)]],CD[],2,TRUE)</f>
        <v>TORA</v>
      </c>
      <c r="Q2383" s="87" t="str">
        <f>VLOOKUP(CENSO[[#This Row],[DAP (cm)]],DD[],2,TRUE)</f>
        <v>70├ 80</v>
      </c>
      <c r="R2383" s="87" t="str" cm="1">
        <f t="array" ref="R2383">INDEX(_xlfn.TEXTSPLIT(CENSO[[#This Row],[NOME CIENTIFICO]]," "),1)</f>
        <v>Tachigali</v>
      </c>
      <c r="S2383" s="98" t="s">
        <v>1004</v>
      </c>
      <c r="T2383" s="87">
        <f>_xlfn.MINIFS(CENSO[DAP (cm)],CENSO[NOME CIENTIFICO],CENSO[[#This Row],[NOME CIENTIFICO]])</f>
        <v>39.152116000606256</v>
      </c>
      <c r="U23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83" s="87" t="str">
        <f>IF(CENSO[[#This Row],[DAP (cm)]]&lt;CENSO[[#This Row],[DMCE (cm)]],"DAP &lt; DMCE","DAP ≥ DMCE")</f>
        <v>DAP ≥ DMCE</v>
      </c>
      <c r="W2383" s="87" t="str">
        <f>IF(CENSO[[#This Row],[DAP (cm)]]&gt;200, "Superior", "Inferior")</f>
        <v>Inferior</v>
      </c>
      <c r="X2383" s="87" t="str">
        <f>VLOOKUP(CENSO[[#This Row],[NOME COMUM]],ESPECIES[],4,FALSE)</f>
        <v>Não</v>
      </c>
      <c r="Y2383" s="87" t="str">
        <f>IF(IFERROR(VLOOKUP(CENSO[[#This Row],[NOME COMUM]],COMERCIAIS[],2, FALSE), "Não") &lt;&gt; "Não", "Sim", "Não")</f>
        <v>Sim</v>
      </c>
      <c r="Z2383" s="133">
        <f>CENSO[[#This Row],[g (m²)]]/SUM(AEEF[AEEF-UT])</f>
        <v>8.4257673719727181E-4</v>
      </c>
      <c r="AA2383" s="133">
        <f>CENSO[[#This Row],[v (m³)]]/SUM(AEEF[AEEF-UT])</f>
        <v>1.0616466888685623E-2</v>
      </c>
    </row>
    <row r="2384" spans="1:27" ht="14">
      <c r="A2384" s="86">
        <v>1</v>
      </c>
      <c r="B2384" s="86">
        <v>1</v>
      </c>
      <c r="C2384" s="63">
        <v>68</v>
      </c>
      <c r="D2384" s="63">
        <v>2383</v>
      </c>
      <c r="E2384" s="63" t="str">
        <f>VLOOKUP(CENSO[[#This Row],[NOME COMUM]],ESPECIES[],2,FALSE)</f>
        <v>Parkia multijuga Benth.</v>
      </c>
      <c r="F2384" s="64" t="s">
        <v>75</v>
      </c>
      <c r="G2384" s="64">
        <v>307</v>
      </c>
      <c r="H2384" s="97">
        <f>CENSO[[#This Row],[CAP (cm)]]/PI()</f>
        <v>97.721135058423741</v>
      </c>
      <c r="I2384" s="64">
        <v>22</v>
      </c>
      <c r="J2384" s="96">
        <f>(PI()*(CENSO[[#This Row],[DAP (cm)]]^2))/40000</f>
        <v>0.75000971157340224</v>
      </c>
      <c r="K2384" s="96">
        <f>CENSO[[#This Row],[g (m²)]]*CENSO[[#This Row],[H (m)]]*0.7</f>
        <v>11.550149558230395</v>
      </c>
      <c r="L2384" s="64">
        <v>1</v>
      </c>
      <c r="M2384" s="65">
        <v>366427.59999999899</v>
      </c>
      <c r="N2384" s="87">
        <v>9707226.8000000007</v>
      </c>
      <c r="O2384" s="87" t="s">
        <v>1227</v>
      </c>
      <c r="P2384" s="87" t="str">
        <f>VLOOKUP(CENSO[[#This Row],[DAP (cm)]],CD[],2,TRUE)</f>
        <v>TORA</v>
      </c>
      <c r="Q2384" s="87" t="str">
        <f>VLOOKUP(CENSO[[#This Row],[DAP (cm)]],DD[],2,TRUE)</f>
        <v>90├ 100</v>
      </c>
      <c r="R2384" s="87" t="str" cm="1">
        <f t="array" ref="R2384">INDEX(_xlfn.TEXTSPLIT(CENSO[[#This Row],[NOME CIENTIFICO]]," "),1)</f>
        <v>Parkia</v>
      </c>
      <c r="S2384" s="98" t="s">
        <v>1004</v>
      </c>
      <c r="T2384" s="87">
        <f>_xlfn.MINIFS(CENSO[DAP (cm)],CENSO[NOME CIENTIFICO],CENSO[[#This Row],[NOME CIENTIFICO]])</f>
        <v>39.788735772973837</v>
      </c>
      <c r="U23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84" s="87" t="str">
        <f>IF(CENSO[[#This Row],[DAP (cm)]]&lt;CENSO[[#This Row],[DMCE (cm)]],"DAP &lt; DMCE","DAP ≥ DMCE")</f>
        <v>DAP ≥ DMCE</v>
      </c>
      <c r="W2384" s="87" t="str">
        <f>IF(CENSO[[#This Row],[DAP (cm)]]&gt;200, "Superior", "Inferior")</f>
        <v>Inferior</v>
      </c>
      <c r="X2384" s="87" t="str">
        <f>VLOOKUP(CENSO[[#This Row],[NOME COMUM]],ESPECIES[],4,FALSE)</f>
        <v>Não</v>
      </c>
      <c r="Y2384" s="87" t="str">
        <f>IF(IFERROR(VLOOKUP(CENSO[[#This Row],[NOME COMUM]],COMERCIAIS[],2, FALSE), "Não") &lt;&gt; "Não", "Sim", "Não")</f>
        <v>Não</v>
      </c>
      <c r="Z2384" s="133">
        <f>CENSO[[#This Row],[g (m²)]]/SUM(AEEF[AEEF-UT])</f>
        <v>1.3122482468125069E-3</v>
      </c>
      <c r="AA2384" s="133">
        <f>CENSO[[#This Row],[v (m³)]]/SUM(AEEF[AEEF-UT])</f>
        <v>2.0208623000912605E-2</v>
      </c>
    </row>
    <row r="2385" spans="1:27" ht="14">
      <c r="A2385" s="86">
        <v>1</v>
      </c>
      <c r="B2385" s="86">
        <v>1</v>
      </c>
      <c r="C2385" s="63">
        <v>68</v>
      </c>
      <c r="D2385" s="63">
        <v>2384</v>
      </c>
      <c r="E2385" s="63" t="str">
        <f>VLOOKUP(CENSO[[#This Row],[NOME COMUM]],ESPECIES[],2,FALSE)</f>
        <v>Parkia pendula (Willd.) Benth. ex Walp.</v>
      </c>
      <c r="F2385" s="64" t="s">
        <v>24</v>
      </c>
      <c r="G2385" s="64">
        <v>290</v>
      </c>
      <c r="H2385" s="97">
        <f>CENSO[[#This Row],[CAP (cm)]]/PI()</f>
        <v>92.309866993299295</v>
      </c>
      <c r="I2385" s="64">
        <v>19</v>
      </c>
      <c r="J2385" s="96">
        <f>(PI()*(CENSO[[#This Row],[DAP (cm)]]^2))/40000</f>
        <v>0.6692465357014199</v>
      </c>
      <c r="K2385" s="96">
        <f>CENSO[[#This Row],[g (m²)]]*CENSO[[#This Row],[H (m)]]*0.7</f>
        <v>8.900978924828884</v>
      </c>
      <c r="L2385" s="64">
        <v>1</v>
      </c>
      <c r="M2385" s="65">
        <v>366433</v>
      </c>
      <c r="N2385" s="87">
        <v>9707212.5999999903</v>
      </c>
      <c r="O2385" s="87" t="s">
        <v>1228</v>
      </c>
      <c r="P2385" s="87" t="str">
        <f>VLOOKUP(CENSO[[#This Row],[DAP (cm)]],CD[],2,TRUE)</f>
        <v>TORA</v>
      </c>
      <c r="Q2385" s="87" t="str">
        <f>VLOOKUP(CENSO[[#This Row],[DAP (cm)]],DD[],2,TRUE)</f>
        <v>90├ 100</v>
      </c>
      <c r="R2385" s="87" t="str" cm="1">
        <f t="array" ref="R2385">INDEX(_xlfn.TEXTSPLIT(CENSO[[#This Row],[NOME CIENTIFICO]]," "),1)</f>
        <v>Parkia</v>
      </c>
      <c r="S2385" s="98" t="s">
        <v>1004</v>
      </c>
      <c r="T2385" s="87">
        <f>_xlfn.MINIFS(CENSO[DAP (cm)],CENSO[NOME CIENTIFICO],CENSO[[#This Row],[NOME CIENTIFICO]])</f>
        <v>40.107045659157627</v>
      </c>
      <c r="U23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385" s="87" t="str">
        <f>IF(CENSO[[#This Row],[DAP (cm)]]&lt;CENSO[[#This Row],[DMCE (cm)]],"DAP &lt; DMCE","DAP ≥ DMCE")</f>
        <v>DAP ≥ DMCE</v>
      </c>
      <c r="W2385" s="87" t="str">
        <f>IF(CENSO[[#This Row],[DAP (cm)]]&gt;200, "Superior", "Inferior")</f>
        <v>Inferior</v>
      </c>
      <c r="X2385" s="87" t="str">
        <f>VLOOKUP(CENSO[[#This Row],[NOME COMUM]],ESPECIES[],4,FALSE)</f>
        <v>Não</v>
      </c>
      <c r="Y2385" s="87" t="str">
        <f>IF(IFERROR(VLOOKUP(CENSO[[#This Row],[NOME COMUM]],COMERCIAIS[],2, FALSE), "Não") &lt;&gt; "Não", "Sim", "Não")</f>
        <v>Sim</v>
      </c>
      <c r="Z2385" s="133">
        <f>CENSO[[#This Row],[g (m²)]]/SUM(AEEF[AEEF-UT])</f>
        <v>1.1709416286319412E-3</v>
      </c>
      <c r="AA2385" s="133">
        <f>CENSO[[#This Row],[v (m³)]]/SUM(AEEF[AEEF-UT])</f>
        <v>1.5573523660804816E-2</v>
      </c>
    </row>
    <row r="2386" spans="1:27" ht="14">
      <c r="A2386" s="86">
        <v>1</v>
      </c>
      <c r="B2386" s="86">
        <v>1</v>
      </c>
      <c r="C2386" s="63">
        <v>68</v>
      </c>
      <c r="D2386" s="63">
        <v>2385</v>
      </c>
      <c r="E2386" s="63" t="str">
        <f>VLOOKUP(CENSO[[#This Row],[NOME COMUM]],ESPECIES[],2,FALSE)</f>
        <v>Cordia umbraculifera DC.</v>
      </c>
      <c r="F2386" s="64" t="s">
        <v>92</v>
      </c>
      <c r="G2386" s="64">
        <v>155</v>
      </c>
      <c r="H2386" s="97">
        <f>CENSO[[#This Row],[CAP (cm)]]/PI()</f>
        <v>49.338032358487553</v>
      </c>
      <c r="I2386" s="64">
        <v>16</v>
      </c>
      <c r="J2386" s="96">
        <f>(PI()*(CENSO[[#This Row],[DAP (cm)]]^2))/40000</f>
        <v>0.19118487538913922</v>
      </c>
      <c r="K2386" s="96">
        <f>CENSO[[#This Row],[g (m²)]]*CENSO[[#This Row],[H (m)]]*0.7</f>
        <v>2.1412706043583594</v>
      </c>
      <c r="L2386" s="64">
        <v>1</v>
      </c>
      <c r="M2386" s="65">
        <v>366455.59999999899</v>
      </c>
      <c r="N2386" s="87">
        <v>9707205.9000000004</v>
      </c>
      <c r="O2386" s="98" t="s">
        <v>1225</v>
      </c>
      <c r="P2386" s="87" t="str">
        <f>VLOOKUP(CENSO[[#This Row],[DAP (cm)]],CD[],2,TRUE)</f>
        <v>TORETE</v>
      </c>
      <c r="Q2386" s="87" t="str">
        <f>VLOOKUP(CENSO[[#This Row],[DAP (cm)]],DD[],2,TRUE)</f>
        <v>40├ 50</v>
      </c>
      <c r="R2386" s="87" t="str" cm="1">
        <f t="array" ref="R2386">INDEX(_xlfn.TEXTSPLIT(CENSO[[#This Row],[NOME CIENTIFICO]]," "),1)</f>
        <v>Cordia</v>
      </c>
      <c r="S2386" s="98" t="s">
        <v>1004</v>
      </c>
      <c r="T2386" s="87">
        <f>_xlfn.MINIFS(CENSO[DAP (cm)],CENSO[NOME CIENTIFICO],CENSO[[#This Row],[NOME CIENTIFICO]])</f>
        <v>42.335214862444161</v>
      </c>
      <c r="U23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2386" s="87" t="str">
        <f>IF(CENSO[[#This Row],[DAP (cm)]]&lt;CENSO[[#This Row],[DMCE (cm)]],"DAP &lt; DMCE","DAP ≥ DMCE")</f>
        <v>DAP &lt; DMCE</v>
      </c>
      <c r="W2386" s="87" t="str">
        <f>IF(CENSO[[#This Row],[DAP (cm)]]&gt;200, "Superior", "Inferior")</f>
        <v>Inferior</v>
      </c>
      <c r="X2386" s="87" t="str">
        <f>VLOOKUP(CENSO[[#This Row],[NOME COMUM]],ESPECIES[],4,FALSE)</f>
        <v>Não</v>
      </c>
      <c r="Y2386" s="87" t="str">
        <f>IF(IFERROR(VLOOKUP(CENSO[[#This Row],[NOME COMUM]],COMERCIAIS[],2, FALSE), "Não") &lt;&gt; "Não", "Sim", "Não")</f>
        <v>Não</v>
      </c>
      <c r="Z2386" s="133">
        <f>CENSO[[#This Row],[g (m²)]]/SUM(AEEF[AEEF-UT])</f>
        <v>3.3450502530181188E-4</v>
      </c>
      <c r="AA2386" s="133">
        <f>CENSO[[#This Row],[v (m³)]]/SUM(AEEF[AEEF-UT])</f>
        <v>3.7464562833802932E-3</v>
      </c>
    </row>
    <row r="2387" spans="1:27" ht="14">
      <c r="A2387" s="86">
        <v>1</v>
      </c>
      <c r="B2387" s="86">
        <v>1</v>
      </c>
      <c r="C2387" s="63">
        <v>68</v>
      </c>
      <c r="D2387" s="63">
        <v>2386</v>
      </c>
      <c r="E2387" s="63" t="str">
        <f>VLOOKUP(CENSO[[#This Row],[NOME COMUM]],ESPECIES[],2,FALSE)</f>
        <v>Piptadenia suaveolens Miq.</v>
      </c>
      <c r="F2387" s="64" t="s">
        <v>22</v>
      </c>
      <c r="G2387" s="64">
        <v>130</v>
      </c>
      <c r="H2387" s="97">
        <f>CENSO[[#This Row],[CAP (cm)]]/PI()</f>
        <v>41.38028520389279</v>
      </c>
      <c r="I2387" s="64">
        <v>10</v>
      </c>
      <c r="J2387" s="96">
        <f>(PI()*(CENSO[[#This Row],[DAP (cm)]]^2))/40000</f>
        <v>0.13448592691265157</v>
      </c>
      <c r="K2387" s="96">
        <f>CENSO[[#This Row],[g (m²)]]*CENSO[[#This Row],[H (m)]]*0.7</f>
        <v>0.94140148838856097</v>
      </c>
      <c r="L2387" s="64">
        <v>1</v>
      </c>
      <c r="M2387" s="65">
        <v>366507.59999999899</v>
      </c>
      <c r="N2387" s="87">
        <v>9707142.3000000007</v>
      </c>
      <c r="O2387" s="98" t="s">
        <v>1225</v>
      </c>
      <c r="P2387" s="87" t="str">
        <f>VLOOKUP(CENSO[[#This Row],[DAP (cm)]],CD[],2,TRUE)</f>
        <v>TORETE</v>
      </c>
      <c r="Q2387" s="87" t="str">
        <f>VLOOKUP(CENSO[[#This Row],[DAP (cm)]],DD[],2,TRUE)</f>
        <v>40├ 50</v>
      </c>
      <c r="R2387" s="87" t="str" cm="1">
        <f t="array" ref="R2387">INDEX(_xlfn.TEXTSPLIT(CENSO[[#This Row],[NOME CIENTIFICO]]," "),1)</f>
        <v>Piptadenia</v>
      </c>
      <c r="S2387" s="98" t="s">
        <v>1004</v>
      </c>
      <c r="T2387" s="87">
        <f>_xlfn.MINIFS(CENSO[DAP (cm)],CENSO[NOME CIENTIFICO],CENSO[[#This Row],[NOME CIENTIFICO]])</f>
        <v>39.788735772973837</v>
      </c>
      <c r="U23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87" s="87" t="str">
        <f>IF(CENSO[[#This Row],[DAP (cm)]]&lt;CENSO[[#This Row],[DMCE (cm)]],"DAP &lt; DMCE","DAP ≥ DMCE")</f>
        <v>DAP &lt; DMCE</v>
      </c>
      <c r="W2387" s="87" t="str">
        <f>IF(CENSO[[#This Row],[DAP (cm)]]&gt;200, "Superior", "Inferior")</f>
        <v>Inferior</v>
      </c>
      <c r="X2387" s="87" t="str">
        <f>VLOOKUP(CENSO[[#This Row],[NOME COMUM]],ESPECIES[],4,FALSE)</f>
        <v>Não</v>
      </c>
      <c r="Y2387" s="87" t="str">
        <f>IF(IFERROR(VLOOKUP(CENSO[[#This Row],[NOME COMUM]],COMERCIAIS[],2, FALSE), "Não") &lt;&gt; "Não", "Sim", "Não")</f>
        <v>Sim</v>
      </c>
      <c r="Z2387" s="133">
        <f>CENSO[[#This Row],[g (m²)]]/SUM(AEEF[AEEF-UT])</f>
        <v>2.3530218221022364E-4</v>
      </c>
      <c r="AA2387" s="133">
        <f>CENSO[[#This Row],[v (m³)]]/SUM(AEEF[AEEF-UT])</f>
        <v>1.6471152754715653E-3</v>
      </c>
    </row>
    <row r="2388" spans="1:27" ht="14">
      <c r="A2388" s="86">
        <v>1</v>
      </c>
      <c r="B2388" s="86">
        <v>1</v>
      </c>
      <c r="C2388" s="63">
        <v>68</v>
      </c>
      <c r="D2388" s="63">
        <v>2387</v>
      </c>
      <c r="E2388" s="63" t="str">
        <f>VLOOKUP(CENSO[[#This Row],[NOME COMUM]],ESPECIES[],2,FALSE)</f>
        <v>Piptadenia suaveolens Miq.</v>
      </c>
      <c r="F2388" s="64" t="s">
        <v>22</v>
      </c>
      <c r="G2388" s="64">
        <v>328</v>
      </c>
      <c r="H2388" s="97">
        <f>CENSO[[#This Row],[CAP (cm)]]/PI()</f>
        <v>104.40564266828335</v>
      </c>
      <c r="I2388" s="64">
        <v>18</v>
      </c>
      <c r="J2388" s="96">
        <f>(PI()*(CENSO[[#This Row],[DAP (cm)]]^2))/40000</f>
        <v>0.85612626987992357</v>
      </c>
      <c r="K2388" s="96">
        <f>CENSO[[#This Row],[g (m²)]]*CENSO[[#This Row],[H (m)]]*0.7</f>
        <v>10.787191000487036</v>
      </c>
      <c r="L2388" s="64">
        <v>1</v>
      </c>
      <c r="M2388" s="65">
        <v>366526.799999999</v>
      </c>
      <c r="N2388" s="87">
        <v>9707134.5999999903</v>
      </c>
      <c r="O2388" s="87" t="s">
        <v>1228</v>
      </c>
      <c r="P2388" s="87" t="str">
        <f>VLOOKUP(CENSO[[#This Row],[DAP (cm)]],CD[],2,TRUE)</f>
        <v>TORA</v>
      </c>
      <c r="Q2388" s="87" t="str">
        <f>VLOOKUP(CENSO[[#This Row],[DAP (cm)]],DD[],2,TRUE)</f>
        <v>100├ 110</v>
      </c>
      <c r="R2388" s="87" t="str" cm="1">
        <f t="array" ref="R2388">INDEX(_xlfn.TEXTSPLIT(CENSO[[#This Row],[NOME CIENTIFICO]]," "),1)</f>
        <v>Piptadenia</v>
      </c>
      <c r="S2388" s="98" t="s">
        <v>1004</v>
      </c>
      <c r="T2388" s="87">
        <f>_xlfn.MINIFS(CENSO[DAP (cm)],CENSO[NOME CIENTIFICO],CENSO[[#This Row],[NOME CIENTIFICO]])</f>
        <v>39.788735772973837</v>
      </c>
      <c r="U23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88" s="87" t="str">
        <f>IF(CENSO[[#This Row],[DAP (cm)]]&lt;CENSO[[#This Row],[DMCE (cm)]],"DAP &lt; DMCE","DAP ≥ DMCE")</f>
        <v>DAP ≥ DMCE</v>
      </c>
      <c r="W2388" s="87" t="str">
        <f>IF(CENSO[[#This Row],[DAP (cm)]]&gt;200, "Superior", "Inferior")</f>
        <v>Inferior</v>
      </c>
      <c r="X2388" s="87" t="str">
        <f>VLOOKUP(CENSO[[#This Row],[NOME COMUM]],ESPECIES[],4,FALSE)</f>
        <v>Não</v>
      </c>
      <c r="Y2388" s="87" t="str">
        <f>IF(IFERROR(VLOOKUP(CENSO[[#This Row],[NOME COMUM]],COMERCIAIS[],2, FALSE), "Não") &lt;&gt; "Não", "Sim", "Não")</f>
        <v>Sim</v>
      </c>
      <c r="Z2388" s="133">
        <f>CENSO[[#This Row],[g (m²)]]/SUM(AEEF[AEEF-UT])</f>
        <v>1.4979141994618168E-3</v>
      </c>
      <c r="AA2388" s="133">
        <f>CENSO[[#This Row],[v (m³)]]/SUM(AEEF[AEEF-UT])</f>
        <v>1.8873718913218887E-2</v>
      </c>
    </row>
    <row r="2389" spans="1:27" ht="14">
      <c r="A2389" s="86">
        <v>1</v>
      </c>
      <c r="B2389" s="86">
        <v>1</v>
      </c>
      <c r="C2389" s="63">
        <v>68</v>
      </c>
      <c r="D2389" s="63">
        <v>2388</v>
      </c>
      <c r="E2389" s="63" t="str">
        <f>VLOOKUP(CENSO[[#This Row],[NOME COMUM]],ESPECIES[],2,FALSE)</f>
        <v>Eschweilera grandiflora (Aubl.) Sandwith</v>
      </c>
      <c r="F2389" s="64" t="s">
        <v>19</v>
      </c>
      <c r="G2389" s="64">
        <v>182</v>
      </c>
      <c r="H2389" s="97">
        <f>CENSO[[#This Row],[CAP (cm)]]/PI()</f>
        <v>57.932399285449904</v>
      </c>
      <c r="I2389" s="64">
        <v>16</v>
      </c>
      <c r="J2389" s="96">
        <f>(PI()*(CENSO[[#This Row],[DAP (cm)]]^2))/40000</f>
        <v>0.26359241674879702</v>
      </c>
      <c r="K2389" s="96">
        <f>CENSO[[#This Row],[g (m²)]]*CENSO[[#This Row],[H (m)]]*0.7</f>
        <v>2.9522350675865265</v>
      </c>
      <c r="L2389" s="64">
        <v>1</v>
      </c>
      <c r="M2389" s="65">
        <v>366534.799999999</v>
      </c>
      <c r="N2389" s="87">
        <v>9707145</v>
      </c>
      <c r="O2389" s="87" t="s">
        <v>1227</v>
      </c>
      <c r="P2389" s="87" t="str">
        <f>VLOOKUP(CENSO[[#This Row],[DAP (cm)]],CD[],2,TRUE)</f>
        <v>TORA</v>
      </c>
      <c r="Q2389" s="87" t="str">
        <f>VLOOKUP(CENSO[[#This Row],[DAP (cm)]],DD[],2,TRUE)</f>
        <v>50├ 60</v>
      </c>
      <c r="R2389" s="87" t="str" cm="1">
        <f t="array" ref="R2389">INDEX(_xlfn.TEXTSPLIT(CENSO[[#This Row],[NOME CIENTIFICO]]," "),1)</f>
        <v>Eschweilera</v>
      </c>
      <c r="S2389" s="98" t="s">
        <v>1004</v>
      </c>
      <c r="T2389" s="87">
        <f>_xlfn.MINIFS(CENSO[DAP (cm)],CENSO[NOME CIENTIFICO],CENSO[[#This Row],[NOME CIENTIFICO]])</f>
        <v>41.38028520389279</v>
      </c>
      <c r="U23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389" s="87" t="str">
        <f>IF(CENSO[[#This Row],[DAP (cm)]]&lt;CENSO[[#This Row],[DMCE (cm)]],"DAP &lt; DMCE","DAP ≥ DMCE")</f>
        <v>DAP ≥ DMCE</v>
      </c>
      <c r="W2389" s="87" t="str">
        <f>IF(CENSO[[#This Row],[DAP (cm)]]&gt;200, "Superior", "Inferior")</f>
        <v>Inferior</v>
      </c>
      <c r="X2389" s="87" t="str">
        <f>VLOOKUP(CENSO[[#This Row],[NOME COMUM]],ESPECIES[],4,FALSE)</f>
        <v>Não</v>
      </c>
      <c r="Y2389" s="87" t="str">
        <f>IF(IFERROR(VLOOKUP(CENSO[[#This Row],[NOME COMUM]],COMERCIAIS[],2, FALSE), "Não") &lt;&gt; "Não", "Sim", "Não")</f>
        <v>Não</v>
      </c>
      <c r="Z2389" s="133">
        <f>CENSO[[#This Row],[g (m²)]]/SUM(AEEF[AEEF-UT])</f>
        <v>4.6119227713203821E-4</v>
      </c>
      <c r="AA2389" s="133">
        <f>CENSO[[#This Row],[v (m³)]]/SUM(AEEF[AEEF-UT])</f>
        <v>5.1653535038788277E-3</v>
      </c>
    </row>
    <row r="2390" spans="1:27" ht="14">
      <c r="A2390" s="86">
        <v>1</v>
      </c>
      <c r="B2390" s="86">
        <v>1</v>
      </c>
      <c r="C2390" s="63">
        <v>68</v>
      </c>
      <c r="D2390" s="63">
        <v>2389</v>
      </c>
      <c r="E2390" s="63" t="str">
        <f>VLOOKUP(CENSO[[#This Row],[NOME COMUM]],ESPECIES[],2,FALSE)</f>
        <v>Piptadenia suaveolens Miq.</v>
      </c>
      <c r="F2390" s="64" t="s">
        <v>22</v>
      </c>
      <c r="G2390" s="64">
        <v>330</v>
      </c>
      <c r="H2390" s="97">
        <f>CENSO[[#This Row],[CAP (cm)]]/PI()</f>
        <v>105.04226244065093</v>
      </c>
      <c r="I2390" s="64">
        <v>16</v>
      </c>
      <c r="J2390" s="96">
        <f>(PI()*(CENSO[[#This Row],[DAP (cm)]]^2))/40000</f>
        <v>0.86659866513537021</v>
      </c>
      <c r="K2390" s="96">
        <f>CENSO[[#This Row],[g (m²)]]*CENSO[[#This Row],[H (m)]]*0.7</f>
        <v>9.7059050495161454</v>
      </c>
      <c r="L2390" s="64">
        <v>2</v>
      </c>
      <c r="M2390" s="65">
        <v>366528.5</v>
      </c>
      <c r="N2390" s="87">
        <v>9707153.1999999899</v>
      </c>
      <c r="O2390" s="87" t="s">
        <v>1228</v>
      </c>
      <c r="P2390" s="87" t="str">
        <f>VLOOKUP(CENSO[[#This Row],[DAP (cm)]],CD[],2,TRUE)</f>
        <v>TORA</v>
      </c>
      <c r="Q2390" s="87" t="str">
        <f>VLOOKUP(CENSO[[#This Row],[DAP (cm)]],DD[],2,TRUE)</f>
        <v>100├ 110</v>
      </c>
      <c r="R2390" s="87" t="str" cm="1">
        <f t="array" ref="R2390">INDEX(_xlfn.TEXTSPLIT(CENSO[[#This Row],[NOME CIENTIFICO]]," "),1)</f>
        <v>Piptadenia</v>
      </c>
      <c r="S2390" s="98" t="s">
        <v>1004</v>
      </c>
      <c r="T2390" s="87">
        <f>_xlfn.MINIFS(CENSO[DAP (cm)],CENSO[NOME CIENTIFICO],CENSO[[#This Row],[NOME CIENTIFICO]])</f>
        <v>39.788735772973837</v>
      </c>
      <c r="U23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90" s="87" t="str">
        <f>IF(CENSO[[#This Row],[DAP (cm)]]&lt;CENSO[[#This Row],[DMCE (cm)]],"DAP &lt; DMCE","DAP ≥ DMCE")</f>
        <v>DAP ≥ DMCE</v>
      </c>
      <c r="W2390" s="87" t="str">
        <f>IF(CENSO[[#This Row],[DAP (cm)]]&gt;200, "Superior", "Inferior")</f>
        <v>Inferior</v>
      </c>
      <c r="X2390" s="87" t="str">
        <f>VLOOKUP(CENSO[[#This Row],[NOME COMUM]],ESPECIES[],4,FALSE)</f>
        <v>Não</v>
      </c>
      <c r="Y2390" s="87" t="str">
        <f>IF(IFERROR(VLOOKUP(CENSO[[#This Row],[NOME COMUM]],COMERCIAIS[],2, FALSE), "Não") &lt;&gt; "Não", "Sim", "Não")</f>
        <v>Sim</v>
      </c>
      <c r="Z2390" s="133">
        <f>CENSO[[#This Row],[g (m²)]]/SUM(AEEF[AEEF-UT])</f>
        <v>1.5162371386209085E-3</v>
      </c>
      <c r="AA2390" s="133">
        <f>CENSO[[#This Row],[v (m³)]]/SUM(AEEF[AEEF-UT])</f>
        <v>1.6981855952554175E-2</v>
      </c>
    </row>
    <row r="2391" spans="1:27" ht="14">
      <c r="A2391" s="86">
        <v>1</v>
      </c>
      <c r="B2391" s="86">
        <v>1</v>
      </c>
      <c r="C2391" s="63">
        <v>68</v>
      </c>
      <c r="D2391" s="63">
        <v>2390</v>
      </c>
      <c r="E2391" s="63" t="str">
        <f>VLOOKUP(CENSO[[#This Row],[NOME COMUM]],ESPECIES[],2,FALSE)</f>
        <v>Swartzia ingaefolia Ducke</v>
      </c>
      <c r="F2391" s="64" t="s">
        <v>80</v>
      </c>
      <c r="G2391" s="64">
        <v>287</v>
      </c>
      <c r="H2391" s="97">
        <f>CENSO[[#This Row],[CAP (cm)]]/PI()</f>
        <v>91.35493733474793</v>
      </c>
      <c r="I2391" s="64">
        <v>23</v>
      </c>
      <c r="J2391" s="96">
        <f>(PI()*(CENSO[[#This Row],[DAP (cm)]]^2))/40000</f>
        <v>0.65547167537681639</v>
      </c>
      <c r="K2391" s="96">
        <f>CENSO[[#This Row],[g (m²)]]*CENSO[[#This Row],[H (m)]]*0.7</f>
        <v>10.553093973566744</v>
      </c>
      <c r="L2391" s="64">
        <v>1</v>
      </c>
      <c r="M2391" s="65">
        <v>366546.59999999899</v>
      </c>
      <c r="N2391" s="87">
        <v>9707143.9000000004</v>
      </c>
      <c r="O2391" s="87" t="s">
        <v>1227</v>
      </c>
      <c r="P2391" s="87" t="str">
        <f>VLOOKUP(CENSO[[#This Row],[DAP (cm)]],CD[],2,TRUE)</f>
        <v>TORA</v>
      </c>
      <c r="Q2391" s="87" t="str">
        <f>VLOOKUP(CENSO[[#This Row],[DAP (cm)]],DD[],2,TRUE)</f>
        <v>90├ 100</v>
      </c>
      <c r="R2391" s="87" t="str" cm="1">
        <f t="array" ref="R2391">INDEX(_xlfn.TEXTSPLIT(CENSO[[#This Row],[NOME CIENTIFICO]]," "),1)</f>
        <v>Swartzia</v>
      </c>
      <c r="S2391" s="98" t="s">
        <v>1004</v>
      </c>
      <c r="T2391" s="87">
        <f>_xlfn.MINIFS(CENSO[DAP (cm)],CENSO[NOME CIENTIFICO],CENSO[[#This Row],[NOME CIENTIFICO]])</f>
        <v>42.335214862444161</v>
      </c>
      <c r="U23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2391" s="87" t="str">
        <f>IF(CENSO[[#This Row],[DAP (cm)]]&lt;CENSO[[#This Row],[DMCE (cm)]],"DAP &lt; DMCE","DAP ≥ DMCE")</f>
        <v>DAP ≥ DMCE</v>
      </c>
      <c r="W2391" s="87" t="str">
        <f>IF(CENSO[[#This Row],[DAP (cm)]]&gt;200, "Superior", "Inferior")</f>
        <v>Inferior</v>
      </c>
      <c r="X2391" s="87" t="str">
        <f>VLOOKUP(CENSO[[#This Row],[NOME COMUM]],ESPECIES[],4,FALSE)</f>
        <v>Não</v>
      </c>
      <c r="Y2391" s="87" t="str">
        <f>IF(IFERROR(VLOOKUP(CENSO[[#This Row],[NOME COMUM]],COMERCIAIS[],2, FALSE), "Não") &lt;&gt; "Não", "Sim", "Não")</f>
        <v>Não</v>
      </c>
      <c r="Z2391" s="133">
        <f>CENSO[[#This Row],[g (m²)]]/SUM(AEEF[AEEF-UT])</f>
        <v>1.1468405589629533E-3</v>
      </c>
      <c r="AA2391" s="133">
        <f>CENSO[[#This Row],[v (m³)]]/SUM(AEEF[AEEF-UT])</f>
        <v>1.8464132999303547E-2</v>
      </c>
    </row>
    <row r="2392" spans="1:27" ht="14">
      <c r="A2392" s="86">
        <v>1</v>
      </c>
      <c r="B2392" s="86">
        <v>1</v>
      </c>
      <c r="C2392" s="63">
        <v>68</v>
      </c>
      <c r="D2392" s="63">
        <v>2391</v>
      </c>
      <c r="E2392" s="63" t="str">
        <f>VLOOKUP(CENSO[[#This Row],[NOME COMUM]],ESPECIES[],2,FALSE)</f>
        <v>Piptadenia suaveolens Miq.</v>
      </c>
      <c r="F2392" s="64" t="s">
        <v>22</v>
      </c>
      <c r="G2392" s="64">
        <v>172</v>
      </c>
      <c r="H2392" s="97">
        <f>CENSO[[#This Row],[CAP (cm)]]/PI()</f>
        <v>54.749300423611999</v>
      </c>
      <c r="I2392" s="64">
        <v>11</v>
      </c>
      <c r="J2392" s="96">
        <f>(PI()*(CENSO[[#This Row],[DAP (cm)]]^2))/40000</f>
        <v>0.23542199182153159</v>
      </c>
      <c r="K2392" s="96">
        <f>CENSO[[#This Row],[g (m²)]]*CENSO[[#This Row],[H (m)]]*0.7</f>
        <v>1.8127493370257932</v>
      </c>
      <c r="L2392" s="64">
        <v>1</v>
      </c>
      <c r="M2392" s="65">
        <v>366557.5</v>
      </c>
      <c r="N2392" s="87">
        <v>9707145</v>
      </c>
      <c r="O2392" s="87" t="s">
        <v>1228</v>
      </c>
      <c r="P2392" s="87" t="str">
        <f>VLOOKUP(CENSO[[#This Row],[DAP (cm)]],CD[],2,TRUE)</f>
        <v>TORA</v>
      </c>
      <c r="Q2392" s="87" t="str">
        <f>VLOOKUP(CENSO[[#This Row],[DAP (cm)]],DD[],2,TRUE)</f>
        <v>50├ 60</v>
      </c>
      <c r="R2392" s="87" t="str" cm="1">
        <f t="array" ref="R2392">INDEX(_xlfn.TEXTSPLIT(CENSO[[#This Row],[NOME CIENTIFICO]]," "),1)</f>
        <v>Piptadenia</v>
      </c>
      <c r="S2392" s="98" t="s">
        <v>1004</v>
      </c>
      <c r="T2392" s="87">
        <f>_xlfn.MINIFS(CENSO[DAP (cm)],CENSO[NOME CIENTIFICO],CENSO[[#This Row],[NOME CIENTIFICO]])</f>
        <v>39.788735772973837</v>
      </c>
      <c r="U23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92" s="87" t="str">
        <f>IF(CENSO[[#This Row],[DAP (cm)]]&lt;CENSO[[#This Row],[DMCE (cm)]],"DAP &lt; DMCE","DAP ≥ DMCE")</f>
        <v>DAP ≥ DMCE</v>
      </c>
      <c r="W2392" s="87" t="str">
        <f>IF(CENSO[[#This Row],[DAP (cm)]]&gt;200, "Superior", "Inferior")</f>
        <v>Inferior</v>
      </c>
      <c r="X2392" s="87" t="str">
        <f>VLOOKUP(CENSO[[#This Row],[NOME COMUM]],ESPECIES[],4,FALSE)</f>
        <v>Não</v>
      </c>
      <c r="Y2392" s="87" t="str">
        <f>IF(IFERROR(VLOOKUP(CENSO[[#This Row],[NOME COMUM]],COMERCIAIS[],2, FALSE), "Não") &lt;&gt; "Não", "Sim", "Não")</f>
        <v>Sim</v>
      </c>
      <c r="Z2392" s="133">
        <f>CENSO[[#This Row],[g (m²)]]/SUM(AEEF[AEEF-UT])</f>
        <v>4.1190412772232278E-4</v>
      </c>
      <c r="AA2392" s="133">
        <f>CENSO[[#This Row],[v (m³)]]/SUM(AEEF[AEEF-UT])</f>
        <v>3.1716617834618857E-3</v>
      </c>
    </row>
    <row r="2393" spans="1:27" ht="14">
      <c r="A2393" s="86">
        <v>1</v>
      </c>
      <c r="B2393" s="86">
        <v>1</v>
      </c>
      <c r="C2393" s="63">
        <v>68</v>
      </c>
      <c r="D2393" s="63">
        <v>2392</v>
      </c>
      <c r="E2393" s="63" t="str">
        <f>VLOOKUP(CENSO[[#This Row],[NOME COMUM]],ESPECIES[],2,FALSE)</f>
        <v>Piptadenia suaveolens Miq.</v>
      </c>
      <c r="F2393" s="64" t="s">
        <v>22</v>
      </c>
      <c r="G2393" s="64">
        <v>208</v>
      </c>
      <c r="H2393" s="97">
        <f>CENSO[[#This Row],[CAP (cm)]]/PI()</f>
        <v>66.208456326228458</v>
      </c>
      <c r="I2393" s="64">
        <v>14</v>
      </c>
      <c r="J2393" s="96">
        <f>(PI()*(CENSO[[#This Row],[DAP (cm)]]^2))/40000</f>
        <v>0.34428397289638796</v>
      </c>
      <c r="K2393" s="96">
        <f>CENSO[[#This Row],[g (m²)]]*CENSO[[#This Row],[H (m)]]*0.7</f>
        <v>3.373982934384602</v>
      </c>
      <c r="L2393" s="64">
        <v>2</v>
      </c>
      <c r="M2393" s="65">
        <v>366562.2</v>
      </c>
      <c r="N2393" s="87">
        <v>9707123.3000000007</v>
      </c>
      <c r="O2393" s="87" t="s">
        <v>1228</v>
      </c>
      <c r="P2393" s="87" t="str">
        <f>VLOOKUP(CENSO[[#This Row],[DAP (cm)]],CD[],2,TRUE)</f>
        <v>TORA</v>
      </c>
      <c r="Q2393" s="87" t="str">
        <f>VLOOKUP(CENSO[[#This Row],[DAP (cm)]],DD[],2,TRUE)</f>
        <v>60├ 70</v>
      </c>
      <c r="R2393" s="87" t="str" cm="1">
        <f t="array" ref="R2393">INDEX(_xlfn.TEXTSPLIT(CENSO[[#This Row],[NOME CIENTIFICO]]," "),1)</f>
        <v>Piptadenia</v>
      </c>
      <c r="S2393" s="98" t="s">
        <v>1004</v>
      </c>
      <c r="T2393" s="87">
        <f>_xlfn.MINIFS(CENSO[DAP (cm)],CENSO[NOME CIENTIFICO],CENSO[[#This Row],[NOME CIENTIFICO]])</f>
        <v>39.788735772973837</v>
      </c>
      <c r="U23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93" s="87" t="str">
        <f>IF(CENSO[[#This Row],[DAP (cm)]]&lt;CENSO[[#This Row],[DMCE (cm)]],"DAP &lt; DMCE","DAP ≥ DMCE")</f>
        <v>DAP ≥ DMCE</v>
      </c>
      <c r="W2393" s="87" t="str">
        <f>IF(CENSO[[#This Row],[DAP (cm)]]&gt;200, "Superior", "Inferior")</f>
        <v>Inferior</v>
      </c>
      <c r="X2393" s="87" t="str">
        <f>VLOOKUP(CENSO[[#This Row],[NOME COMUM]],ESPECIES[],4,FALSE)</f>
        <v>Não</v>
      </c>
      <c r="Y2393" s="87" t="str">
        <f>IF(IFERROR(VLOOKUP(CENSO[[#This Row],[NOME COMUM]],COMERCIAIS[],2, FALSE), "Não") &lt;&gt; "Não", "Sim", "Não")</f>
        <v>Sim</v>
      </c>
      <c r="Z2393" s="133">
        <f>CENSO[[#This Row],[g (m²)]]/SUM(AEEF[AEEF-UT])</f>
        <v>6.023735864581724E-4</v>
      </c>
      <c r="AA2393" s="133">
        <f>CENSO[[#This Row],[v (m³)]]/SUM(AEEF[AEEF-UT])</f>
        <v>5.9032611472900889E-3</v>
      </c>
    </row>
    <row r="2394" spans="1:27" ht="14">
      <c r="A2394" s="86">
        <v>1</v>
      </c>
      <c r="B2394" s="86">
        <v>1</v>
      </c>
      <c r="C2394" s="63">
        <v>68</v>
      </c>
      <c r="D2394" s="63">
        <v>2393</v>
      </c>
      <c r="E2394" s="63" t="str">
        <f>VLOOKUP(CENSO[[#This Row],[NOME COMUM]],ESPECIES[],2,FALSE)</f>
        <v>Cedrelinga catenaeformis Ducke</v>
      </c>
      <c r="F2394" s="64" t="s">
        <v>71</v>
      </c>
      <c r="G2394" s="64">
        <v>216</v>
      </c>
      <c r="H2394" s="97">
        <f>CENSO[[#This Row],[CAP (cm)]]/PI()</f>
        <v>68.754935415698782</v>
      </c>
      <c r="I2394" s="64">
        <v>19</v>
      </c>
      <c r="J2394" s="96">
        <f>(PI()*(CENSO[[#This Row],[DAP (cm)]]^2))/40000</f>
        <v>0.37127665124477338</v>
      </c>
      <c r="K2394" s="96">
        <f>CENSO[[#This Row],[g (m²)]]*CENSO[[#This Row],[H (m)]]*0.7</f>
        <v>4.9379794615554857</v>
      </c>
      <c r="L2394" s="64">
        <v>2</v>
      </c>
      <c r="M2394" s="65">
        <v>366561.799999999</v>
      </c>
      <c r="N2394" s="87">
        <v>9707098.1999999899</v>
      </c>
      <c r="O2394" s="87" t="s">
        <v>1228</v>
      </c>
      <c r="P2394" s="87" t="str">
        <f>VLOOKUP(CENSO[[#This Row],[DAP (cm)]],CD[],2,TRUE)</f>
        <v>TORA</v>
      </c>
      <c r="Q2394" s="87" t="str">
        <f>VLOOKUP(CENSO[[#This Row],[DAP (cm)]],DD[],2,TRUE)</f>
        <v>60├ 70</v>
      </c>
      <c r="R2394" s="87" t="str" cm="1">
        <f t="array" ref="R2394">INDEX(_xlfn.TEXTSPLIT(CENSO[[#This Row],[NOME CIENTIFICO]]," "),1)</f>
        <v>Cedrelinga</v>
      </c>
      <c r="S2394" s="98" t="s">
        <v>1004</v>
      </c>
      <c r="T2394" s="87">
        <f>_xlfn.MINIFS(CENSO[DAP (cm)],CENSO[NOME CIENTIFICO],CENSO[[#This Row],[NOME CIENTIFICO]])</f>
        <v>38.515496228238675</v>
      </c>
      <c r="U23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94" s="87" t="str">
        <f>IF(CENSO[[#This Row],[DAP (cm)]]&lt;CENSO[[#This Row],[DMCE (cm)]],"DAP &lt; DMCE","DAP ≥ DMCE")</f>
        <v>DAP ≥ DMCE</v>
      </c>
      <c r="W2394" s="87" t="str">
        <f>IF(CENSO[[#This Row],[DAP (cm)]]&gt;200, "Superior", "Inferior")</f>
        <v>Inferior</v>
      </c>
      <c r="X2394" s="87" t="str">
        <f>VLOOKUP(CENSO[[#This Row],[NOME COMUM]],ESPECIES[],4,FALSE)</f>
        <v>Não</v>
      </c>
      <c r="Y2394" s="87" t="str">
        <f>IF(IFERROR(VLOOKUP(CENSO[[#This Row],[NOME COMUM]],COMERCIAIS[],2, FALSE), "Não") &lt;&gt; "Não", "Sim", "Não")</f>
        <v>Sim</v>
      </c>
      <c r="Z2394" s="133">
        <f>CENSO[[#This Row],[g (m²)]]/SUM(AEEF[AEEF-UT])</f>
        <v>6.4960110137279241E-4</v>
      </c>
      <c r="AA2394" s="133">
        <f>CENSO[[#This Row],[v (m³)]]/SUM(AEEF[AEEF-UT])</f>
        <v>8.639694648258138E-3</v>
      </c>
    </row>
    <row r="2395" spans="1:27" ht="14">
      <c r="A2395" s="86">
        <v>1</v>
      </c>
      <c r="B2395" s="86">
        <v>1</v>
      </c>
      <c r="C2395" s="63">
        <v>68</v>
      </c>
      <c r="D2395" s="63">
        <v>2394</v>
      </c>
      <c r="E2395" s="63" t="str">
        <f>VLOOKUP(CENSO[[#This Row],[NOME COMUM]],ESPECIES[],2,FALSE)</f>
        <v>Hymenaea courbaril L.</v>
      </c>
      <c r="F2395" s="64" t="s">
        <v>3</v>
      </c>
      <c r="G2395" s="64">
        <v>380</v>
      </c>
      <c r="H2395" s="97">
        <f>CENSO[[#This Row],[CAP (cm)]]/PI()</f>
        <v>120.95775674984046</v>
      </c>
      <c r="I2395" s="64">
        <v>24</v>
      </c>
      <c r="J2395" s="96">
        <f>(PI()*(CENSO[[#This Row],[DAP (cm)]]^2))/40000</f>
        <v>1.1490986891234842</v>
      </c>
      <c r="K2395" s="96">
        <f>CENSO[[#This Row],[g (m²)]]*CENSO[[#This Row],[H (m)]]*0.7</f>
        <v>19.304857977274533</v>
      </c>
      <c r="L2395" s="64">
        <v>1</v>
      </c>
      <c r="M2395" s="65">
        <v>366571</v>
      </c>
      <c r="N2395" s="87">
        <v>9707088.6999999899</v>
      </c>
      <c r="O2395" s="87" t="s">
        <v>1228</v>
      </c>
      <c r="P2395" s="87" t="str">
        <f>VLOOKUP(CENSO[[#This Row],[DAP (cm)]],CD[],2,TRUE)</f>
        <v>TORA</v>
      </c>
      <c r="Q2395" s="87" t="str">
        <f>VLOOKUP(CENSO[[#This Row],[DAP (cm)]],DD[],2,TRUE)</f>
        <v>120├ 130</v>
      </c>
      <c r="R2395" s="87" t="str" cm="1">
        <f t="array" ref="R2395">INDEX(_xlfn.TEXTSPLIT(CENSO[[#This Row],[NOME CIENTIFICO]]," "),1)</f>
        <v>Hymenaea</v>
      </c>
      <c r="S2395" s="98" t="s">
        <v>1004</v>
      </c>
      <c r="T2395" s="87">
        <f>_xlfn.MINIFS(CENSO[DAP (cm)],CENSO[NOME CIENTIFICO],CENSO[[#This Row],[NOME CIENTIFICO]])</f>
        <v>41.38028520389279</v>
      </c>
      <c r="U23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395" s="87" t="str">
        <f>IF(CENSO[[#This Row],[DAP (cm)]]&lt;CENSO[[#This Row],[DMCE (cm)]],"DAP &lt; DMCE","DAP ≥ DMCE")</f>
        <v>DAP ≥ DMCE</v>
      </c>
      <c r="W2395" s="87" t="str">
        <f>IF(CENSO[[#This Row],[DAP (cm)]]&gt;200, "Superior", "Inferior")</f>
        <v>Inferior</v>
      </c>
      <c r="X2395" s="87" t="str">
        <f>VLOOKUP(CENSO[[#This Row],[NOME COMUM]],ESPECIES[],4,FALSE)</f>
        <v>Não</v>
      </c>
      <c r="Y2395" s="87" t="str">
        <f>IF(IFERROR(VLOOKUP(CENSO[[#This Row],[NOME COMUM]],COMERCIAIS[],2, FALSE), "Não") &lt;&gt; "Não", "Sim", "Não")</f>
        <v>Sim</v>
      </c>
      <c r="Z2395" s="133">
        <f>CENSO[[#This Row],[g (m²)]]/SUM(AEEF[AEEF-UT])</f>
        <v>2.0105109533228574E-3</v>
      </c>
      <c r="AA2395" s="133">
        <f>CENSO[[#This Row],[v (m³)]]/SUM(AEEF[AEEF-UT])</f>
        <v>3.3776584015824E-2</v>
      </c>
    </row>
    <row r="2396" spans="1:27" ht="14">
      <c r="A2396" s="86">
        <v>1</v>
      </c>
      <c r="B2396" s="86">
        <v>1</v>
      </c>
      <c r="C2396" s="63">
        <v>68</v>
      </c>
      <c r="D2396" s="63">
        <v>2395</v>
      </c>
      <c r="E2396" s="63" t="str">
        <f>VLOOKUP(CENSO[[#This Row],[NOME COMUM]],ESPECIES[],2,FALSE)</f>
        <v>Couratari guianensis Aubl.</v>
      </c>
      <c r="F2396" s="64" t="s">
        <v>6</v>
      </c>
      <c r="G2396" s="64">
        <v>210</v>
      </c>
      <c r="H2396" s="97">
        <f>CENSO[[#This Row],[CAP (cm)]]/PI()</f>
        <v>66.845076098596039</v>
      </c>
      <c r="I2396" s="64">
        <v>22</v>
      </c>
      <c r="J2396" s="96">
        <f>(PI()*(CENSO[[#This Row],[DAP (cm)]]^2))/40000</f>
        <v>0.35093664951762915</v>
      </c>
      <c r="K2396" s="96">
        <f>CENSO[[#This Row],[g (m²)]]*CENSO[[#This Row],[H (m)]]*0.7</f>
        <v>5.4044244025714887</v>
      </c>
      <c r="L2396" s="64">
        <v>1</v>
      </c>
      <c r="M2396" s="65">
        <v>366587.9</v>
      </c>
      <c r="N2396" s="87">
        <v>9707091.0999999903</v>
      </c>
      <c r="O2396" s="87" t="s">
        <v>1228</v>
      </c>
      <c r="P2396" s="87" t="str">
        <f>VLOOKUP(CENSO[[#This Row],[DAP (cm)]],CD[],2,TRUE)</f>
        <v>TORA</v>
      </c>
      <c r="Q2396" s="87" t="str">
        <f>VLOOKUP(CENSO[[#This Row],[DAP (cm)]],DD[],2,TRUE)</f>
        <v>60├ 70</v>
      </c>
      <c r="R2396" s="87" t="str" cm="1">
        <f t="array" ref="R2396">INDEX(_xlfn.TEXTSPLIT(CENSO[[#This Row],[NOME CIENTIFICO]]," "),1)</f>
        <v>Couratari</v>
      </c>
      <c r="S2396" s="98" t="s">
        <v>1004</v>
      </c>
      <c r="T2396" s="87">
        <f>_xlfn.MINIFS(CENSO[DAP (cm)],CENSO[NOME CIENTIFICO],CENSO[[#This Row],[NOME CIENTIFICO]])</f>
        <v>38.833806114422465</v>
      </c>
      <c r="U23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96" s="87" t="str">
        <f>IF(CENSO[[#This Row],[DAP (cm)]]&lt;CENSO[[#This Row],[DMCE (cm)]],"DAP &lt; DMCE","DAP ≥ DMCE")</f>
        <v>DAP ≥ DMCE</v>
      </c>
      <c r="W2396" s="87" t="str">
        <f>IF(CENSO[[#This Row],[DAP (cm)]]&gt;200, "Superior", "Inferior")</f>
        <v>Inferior</v>
      </c>
      <c r="X2396" s="87" t="str">
        <f>VLOOKUP(CENSO[[#This Row],[NOME COMUM]],ESPECIES[],4,FALSE)</f>
        <v>Não</v>
      </c>
      <c r="Y2396" s="87" t="str">
        <f>IF(IFERROR(VLOOKUP(CENSO[[#This Row],[NOME COMUM]],COMERCIAIS[],2, FALSE), "Não") &lt;&gt; "Não", "Sim", "Não")</f>
        <v>Sim</v>
      </c>
      <c r="Z2396" s="133">
        <f>CENSO[[#This Row],[g (m²)]]/SUM(AEEF[AEEF-UT])</f>
        <v>6.1401338671425204E-4</v>
      </c>
      <c r="AA2396" s="133">
        <f>CENSO[[#This Row],[v (m³)]]/SUM(AEEF[AEEF-UT])</f>
        <v>9.4558061553994804E-3</v>
      </c>
    </row>
    <row r="2397" spans="1:27" ht="14">
      <c r="A2397" s="86">
        <v>1</v>
      </c>
      <c r="B2397" s="86">
        <v>1</v>
      </c>
      <c r="C2397" s="63">
        <v>68</v>
      </c>
      <c r="D2397" s="63">
        <v>2396</v>
      </c>
      <c r="E2397" s="63" t="str">
        <f>VLOOKUP(CENSO[[#This Row],[NOME COMUM]],ESPECIES[],2,FALSE)</f>
        <v>Bertholletia excelsa Humb. &amp; Bonpl.</v>
      </c>
      <c r="F2397" s="64" t="s">
        <v>37</v>
      </c>
      <c r="G2397" s="64">
        <v>360</v>
      </c>
      <c r="H2397" s="97">
        <f>CENSO[[#This Row],[CAP (cm)]]/PI()</f>
        <v>114.59155902616465</v>
      </c>
      <c r="I2397" s="64">
        <v>23</v>
      </c>
      <c r="J2397" s="96">
        <f>(PI()*(CENSO[[#This Row],[DAP (cm)]]^2))/40000</f>
        <v>1.0313240312354819</v>
      </c>
      <c r="K2397" s="96">
        <f>CENSO[[#This Row],[g (m²)]]*CENSO[[#This Row],[H (m)]]*0.7</f>
        <v>16.604316902891259</v>
      </c>
      <c r="L2397" s="64">
        <v>1</v>
      </c>
      <c r="M2397" s="65">
        <v>366617.59999999899</v>
      </c>
      <c r="N2397" s="87">
        <v>9707088.8000000007</v>
      </c>
      <c r="O2397" s="87" t="s">
        <v>424</v>
      </c>
      <c r="P2397" s="87" t="str">
        <f>VLOOKUP(CENSO[[#This Row],[DAP (cm)]],CD[],2,TRUE)</f>
        <v>TORA</v>
      </c>
      <c r="Q2397" s="87" t="str">
        <f>VLOOKUP(CENSO[[#This Row],[DAP (cm)]],DD[],2,TRUE)</f>
        <v>110├ 120</v>
      </c>
      <c r="R2397" s="87" t="str" cm="1">
        <f t="array" ref="R2397">INDEX(_xlfn.TEXTSPLIT(CENSO[[#This Row],[NOME CIENTIFICO]]," "),1)</f>
        <v>Bertholletia</v>
      </c>
      <c r="S2397" s="98" t="s">
        <v>1004</v>
      </c>
      <c r="T2397" s="87">
        <f>_xlfn.MINIFS(CENSO[DAP (cm)],CENSO[NOME CIENTIFICO],CENSO[[#This Row],[NOME CIENTIFICO]])</f>
        <v>41.38028520389279</v>
      </c>
      <c r="U23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397" s="87" t="str">
        <f>IF(CENSO[[#This Row],[DAP (cm)]]&lt;CENSO[[#This Row],[DMCE (cm)]],"DAP &lt; DMCE","DAP ≥ DMCE")</f>
        <v>DAP ≥ DMCE</v>
      </c>
      <c r="W2397" s="87" t="str">
        <f>IF(CENSO[[#This Row],[DAP (cm)]]&gt;200, "Superior", "Inferior")</f>
        <v>Inferior</v>
      </c>
      <c r="X2397" s="87" t="str">
        <f>VLOOKUP(CENSO[[#This Row],[NOME COMUM]],ESPECIES[],4,FALSE)</f>
        <v>Protegida</v>
      </c>
      <c r="Y2397" s="87" t="str">
        <f>IF(IFERROR(VLOOKUP(CENSO[[#This Row],[NOME COMUM]],COMERCIAIS[],2, FALSE), "Não") &lt;&gt; "Não", "Sim", "Não")</f>
        <v>Não</v>
      </c>
      <c r="Z2397" s="133">
        <f>CENSO[[#This Row],[g (m²)]]/SUM(AEEF[AEEF-UT])</f>
        <v>1.8044475038133125E-3</v>
      </c>
      <c r="AA2397" s="133">
        <f>CENSO[[#This Row],[v (m³)]]/SUM(AEEF[AEEF-UT])</f>
        <v>2.9051604811394335E-2</v>
      </c>
    </row>
    <row r="2398" spans="1:27" ht="14">
      <c r="A2398" s="86">
        <v>1</v>
      </c>
      <c r="B2398" s="86">
        <v>1</v>
      </c>
      <c r="C2398" s="63">
        <v>68</v>
      </c>
      <c r="D2398" s="63">
        <v>2397</v>
      </c>
      <c r="E2398" s="63" t="str">
        <f>VLOOKUP(CENSO[[#This Row],[NOME COMUM]],ESPECIES[],2,FALSE)</f>
        <v>Buchenavia capitata (Vahl) Eichler</v>
      </c>
      <c r="F2398" s="64" t="s">
        <v>10</v>
      </c>
      <c r="G2398" s="64">
        <v>148</v>
      </c>
      <c r="H2398" s="97">
        <f>CENSO[[#This Row],[CAP (cm)]]/PI()</f>
        <v>47.109863155201019</v>
      </c>
      <c r="I2398" s="64">
        <v>20</v>
      </c>
      <c r="J2398" s="96">
        <f>(PI()*(CENSO[[#This Row],[DAP (cm)]]^2))/40000</f>
        <v>0.17430649367424375</v>
      </c>
      <c r="K2398" s="96">
        <f>CENSO[[#This Row],[g (m²)]]*CENSO[[#This Row],[H (m)]]*0.7</f>
        <v>2.4402909114394125</v>
      </c>
      <c r="L2398" s="64">
        <v>1</v>
      </c>
      <c r="M2398" s="65">
        <v>366615.799999999</v>
      </c>
      <c r="N2398" s="87">
        <v>9707086.4000000004</v>
      </c>
      <c r="O2398" s="98" t="s">
        <v>1225</v>
      </c>
      <c r="P2398" s="87" t="str">
        <f>VLOOKUP(CENSO[[#This Row],[DAP (cm)]],CD[],2,TRUE)</f>
        <v>TORETE</v>
      </c>
      <c r="Q2398" s="87" t="str">
        <f>VLOOKUP(CENSO[[#This Row],[DAP (cm)]],DD[],2,TRUE)</f>
        <v>40├ 50</v>
      </c>
      <c r="R2398" s="87" t="str" cm="1">
        <f t="array" ref="R2398">INDEX(_xlfn.TEXTSPLIT(CENSO[[#This Row],[NOME CIENTIFICO]]," "),1)</f>
        <v>Buchenavia</v>
      </c>
      <c r="S2398" s="98" t="s">
        <v>1004</v>
      </c>
      <c r="T2398" s="87">
        <f>_xlfn.MINIFS(CENSO[DAP (cm)],CENSO[NOME CIENTIFICO],CENSO[[#This Row],[NOME CIENTIFICO]])</f>
        <v>41.38028520389279</v>
      </c>
      <c r="U23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398" s="87" t="str">
        <f>IF(CENSO[[#This Row],[DAP (cm)]]&lt;CENSO[[#This Row],[DMCE (cm)]],"DAP &lt; DMCE","DAP ≥ DMCE")</f>
        <v>DAP &lt; DMCE</v>
      </c>
      <c r="W2398" s="87" t="str">
        <f>IF(CENSO[[#This Row],[DAP (cm)]]&gt;200, "Superior", "Inferior")</f>
        <v>Inferior</v>
      </c>
      <c r="X2398" s="87" t="str">
        <f>VLOOKUP(CENSO[[#This Row],[NOME COMUM]],ESPECIES[],4,FALSE)</f>
        <v>Não</v>
      </c>
      <c r="Y2398" s="87" t="str">
        <f>IF(IFERROR(VLOOKUP(CENSO[[#This Row],[NOME COMUM]],COMERCIAIS[],2, FALSE), "Não") &lt;&gt; "Não", "Sim", "Não")</f>
        <v>Não</v>
      </c>
      <c r="Z2398" s="133">
        <f>CENSO[[#This Row],[g (m²)]]/SUM(AEEF[AEEF-UT])</f>
        <v>3.0497390527412649E-4</v>
      </c>
      <c r="AA2398" s="133">
        <f>CENSO[[#This Row],[v (m³)]]/SUM(AEEF[AEEF-UT])</f>
        <v>4.2696346738377708E-3</v>
      </c>
    </row>
    <row r="2399" spans="1:27" ht="14">
      <c r="A2399" s="86">
        <v>1</v>
      </c>
      <c r="B2399" s="86">
        <v>1</v>
      </c>
      <c r="C2399" s="63">
        <v>68</v>
      </c>
      <c r="D2399" s="63">
        <v>2398</v>
      </c>
      <c r="E2399" s="63" t="str">
        <f>VLOOKUP(CENSO[[#This Row],[NOME COMUM]],ESPECIES[],2,FALSE)</f>
        <v>Ocotea cymbarum Kunth</v>
      </c>
      <c r="F2399" s="64" t="s">
        <v>11</v>
      </c>
      <c r="G2399" s="64">
        <v>222</v>
      </c>
      <c r="H2399" s="97">
        <f>CENSO[[#This Row],[CAP (cm)]]/PI()</f>
        <v>70.664794732801525</v>
      </c>
      <c r="I2399" s="64">
        <v>20</v>
      </c>
      <c r="J2399" s="96">
        <f>(PI()*(CENSO[[#This Row],[DAP (cm)]]^2))/40000</f>
        <v>0.39218961076704845</v>
      </c>
      <c r="K2399" s="96">
        <f>CENSO[[#This Row],[g (m²)]]*CENSO[[#This Row],[H (m)]]*0.7</f>
        <v>5.4906545507386779</v>
      </c>
      <c r="L2399" s="64">
        <v>1</v>
      </c>
      <c r="M2399" s="65">
        <v>366639.799999999</v>
      </c>
      <c r="N2399" s="87">
        <v>9707035.5999999903</v>
      </c>
      <c r="O2399" s="87" t="s">
        <v>1228</v>
      </c>
      <c r="P2399" s="87" t="str">
        <f>VLOOKUP(CENSO[[#This Row],[DAP (cm)]],CD[],2,TRUE)</f>
        <v>TORA</v>
      </c>
      <c r="Q2399" s="87" t="str">
        <f>VLOOKUP(CENSO[[#This Row],[DAP (cm)]],DD[],2,TRUE)</f>
        <v>70├ 80</v>
      </c>
      <c r="R2399" s="87" t="str" cm="1">
        <f t="array" ref="R2399">INDEX(_xlfn.TEXTSPLIT(CENSO[[#This Row],[NOME CIENTIFICO]]," "),1)</f>
        <v>Ocotea</v>
      </c>
      <c r="S2399" s="98" t="s">
        <v>1004</v>
      </c>
      <c r="T2399" s="87">
        <f>_xlfn.MINIFS(CENSO[DAP (cm)],CENSO[NOME CIENTIFICO],CENSO[[#This Row],[NOME CIENTIFICO]])</f>
        <v>39.470425886790046</v>
      </c>
      <c r="U23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399" s="87" t="str">
        <f>IF(CENSO[[#This Row],[DAP (cm)]]&lt;CENSO[[#This Row],[DMCE (cm)]],"DAP &lt; DMCE","DAP ≥ DMCE")</f>
        <v>DAP ≥ DMCE</v>
      </c>
      <c r="W2399" s="87" t="str">
        <f>IF(CENSO[[#This Row],[DAP (cm)]]&gt;200, "Superior", "Inferior")</f>
        <v>Inferior</v>
      </c>
      <c r="X2399" s="87" t="str">
        <f>VLOOKUP(CENSO[[#This Row],[NOME COMUM]],ESPECIES[],4,FALSE)</f>
        <v>Não</v>
      </c>
      <c r="Y2399" s="87" t="str">
        <f>IF(IFERROR(VLOOKUP(CENSO[[#This Row],[NOME COMUM]],COMERCIAIS[],2, FALSE), "Não") &lt;&gt; "Não", "Sim", "Não")</f>
        <v>Sim</v>
      </c>
      <c r="Z2399" s="133">
        <f>CENSO[[#This Row],[g (m²)]]/SUM(AEEF[AEEF-UT])</f>
        <v>6.8619128686678451E-4</v>
      </c>
      <c r="AA2399" s="133">
        <f>CENSO[[#This Row],[v (m³)]]/SUM(AEEF[AEEF-UT])</f>
        <v>9.6066780161349827E-3</v>
      </c>
    </row>
    <row r="2400" spans="1:27" ht="14">
      <c r="A2400" s="86">
        <v>1</v>
      </c>
      <c r="B2400" s="86">
        <v>1</v>
      </c>
      <c r="C2400" s="63">
        <v>68</v>
      </c>
      <c r="D2400" s="63">
        <v>2399</v>
      </c>
      <c r="E2400" s="63" t="str">
        <f>VLOOKUP(CENSO[[#This Row],[NOME COMUM]],ESPECIES[],2,FALSE)</f>
        <v>Goupia glabra Aubl.</v>
      </c>
      <c r="F2400" s="64" t="s">
        <v>34</v>
      </c>
      <c r="G2400" s="64">
        <v>207</v>
      </c>
      <c r="H2400" s="97">
        <f>CENSO[[#This Row],[CAP (cm)]]/PI()</f>
        <v>65.890146440044674</v>
      </c>
      <c r="I2400" s="64">
        <v>18</v>
      </c>
      <c r="J2400" s="96">
        <f>(PI()*(CENSO[[#This Row],[DAP (cm)]]^2))/40000</f>
        <v>0.34098150782723119</v>
      </c>
      <c r="K2400" s="96">
        <f>CENSO[[#This Row],[g (m²)]]*CENSO[[#This Row],[H (m)]]*0.7</f>
        <v>4.296366998623113</v>
      </c>
      <c r="L2400" s="64">
        <v>1</v>
      </c>
      <c r="M2400" s="65">
        <v>366657.299999999</v>
      </c>
      <c r="N2400" s="87">
        <v>9707045.5</v>
      </c>
      <c r="O2400" s="87" t="s">
        <v>1227</v>
      </c>
      <c r="P2400" s="87" t="str">
        <f>VLOOKUP(CENSO[[#This Row],[DAP (cm)]],CD[],2,TRUE)</f>
        <v>TORA</v>
      </c>
      <c r="Q2400" s="87" t="str">
        <f>VLOOKUP(CENSO[[#This Row],[DAP (cm)]],DD[],2,TRUE)</f>
        <v>60├ 70</v>
      </c>
      <c r="R2400" s="87" t="str" cm="1">
        <f t="array" ref="R2400">INDEX(_xlfn.TEXTSPLIT(CENSO[[#This Row],[NOME CIENTIFICO]]," "),1)</f>
        <v>Goupia</v>
      </c>
      <c r="S2400" s="98" t="s">
        <v>1004</v>
      </c>
      <c r="T2400" s="87">
        <f>_xlfn.MINIFS(CENSO[DAP (cm)],CENSO[NOME CIENTIFICO],CENSO[[#This Row],[NOME CIENTIFICO]])</f>
        <v>40.107045659157627</v>
      </c>
      <c r="U24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400" s="87" t="str">
        <f>IF(CENSO[[#This Row],[DAP (cm)]]&lt;CENSO[[#This Row],[DMCE (cm)]],"DAP &lt; DMCE","DAP ≥ DMCE")</f>
        <v>DAP ≥ DMCE</v>
      </c>
      <c r="W2400" s="87" t="str">
        <f>IF(CENSO[[#This Row],[DAP (cm)]]&gt;200, "Superior", "Inferior")</f>
        <v>Inferior</v>
      </c>
      <c r="X2400" s="87" t="str">
        <f>VLOOKUP(CENSO[[#This Row],[NOME COMUM]],ESPECIES[],4,FALSE)</f>
        <v>Não</v>
      </c>
      <c r="Y2400" s="87" t="str">
        <f>IF(IFERROR(VLOOKUP(CENSO[[#This Row],[NOME COMUM]],COMERCIAIS[],2, FALSE), "Não") &lt;&gt; "Não", "Sim", "Não")</f>
        <v>Sim</v>
      </c>
      <c r="Z2400" s="133">
        <f>CENSO[[#This Row],[g (m²)]]/SUM(AEEF[AEEF-UT])</f>
        <v>5.9659545594827642E-4</v>
      </c>
      <c r="AA2400" s="133">
        <f>CENSO[[#This Row],[v (m³)]]/SUM(AEEF[AEEF-UT])</f>
        <v>7.5171027449482831E-3</v>
      </c>
    </row>
    <row r="2401" spans="1:27" ht="14">
      <c r="A2401" s="86">
        <v>1</v>
      </c>
      <c r="B2401" s="86">
        <v>1</v>
      </c>
      <c r="C2401" s="63">
        <v>68</v>
      </c>
      <c r="D2401" s="63">
        <v>2400</v>
      </c>
      <c r="E2401" s="63" t="str">
        <f>VLOOKUP(CENSO[[#This Row],[NOME COMUM]],ESPECIES[],2,FALSE)</f>
        <v>Tachigali myrmecophila Ducke</v>
      </c>
      <c r="F2401" s="64" t="s">
        <v>14</v>
      </c>
      <c r="G2401" s="64">
        <v>200</v>
      </c>
      <c r="H2401" s="97">
        <f>CENSO[[#This Row],[CAP (cm)]]/PI()</f>
        <v>63.661977236758133</v>
      </c>
      <c r="I2401" s="64">
        <v>12</v>
      </c>
      <c r="J2401" s="96">
        <f>(PI()*(CENSO[[#This Row],[DAP (cm)]]^2))/40000</f>
        <v>0.31830988618379064</v>
      </c>
      <c r="K2401" s="96">
        <f>CENSO[[#This Row],[g (m²)]]*CENSO[[#This Row],[H (m)]]*0.7</f>
        <v>2.6738030439438414</v>
      </c>
      <c r="L2401" s="64">
        <v>2</v>
      </c>
      <c r="M2401" s="65">
        <v>366675.799999999</v>
      </c>
      <c r="N2401" s="87">
        <v>9707038.8000000007</v>
      </c>
      <c r="O2401" s="87" t="s">
        <v>1228</v>
      </c>
      <c r="P2401" s="87" t="str">
        <f>VLOOKUP(CENSO[[#This Row],[DAP (cm)]],CD[],2,TRUE)</f>
        <v>TORA</v>
      </c>
      <c r="Q2401" s="87" t="str">
        <f>VLOOKUP(CENSO[[#This Row],[DAP (cm)]],DD[],2,TRUE)</f>
        <v>60├ 70</v>
      </c>
      <c r="R2401" s="87" t="str" cm="1">
        <f t="array" ref="R2401">INDEX(_xlfn.TEXTSPLIT(CENSO[[#This Row],[NOME CIENTIFICO]]," "),1)</f>
        <v>Tachigali</v>
      </c>
      <c r="S2401" s="98" t="s">
        <v>1004</v>
      </c>
      <c r="T2401" s="87">
        <f>_xlfn.MINIFS(CENSO[DAP (cm)],CENSO[NOME CIENTIFICO],CENSO[[#This Row],[NOME CIENTIFICO]])</f>
        <v>39.152116000606256</v>
      </c>
      <c r="U24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01" s="87" t="str">
        <f>IF(CENSO[[#This Row],[DAP (cm)]]&lt;CENSO[[#This Row],[DMCE (cm)]],"DAP &lt; DMCE","DAP ≥ DMCE")</f>
        <v>DAP ≥ DMCE</v>
      </c>
      <c r="W2401" s="87" t="str">
        <f>IF(CENSO[[#This Row],[DAP (cm)]]&gt;200, "Superior", "Inferior")</f>
        <v>Inferior</v>
      </c>
      <c r="X2401" s="87" t="str">
        <f>VLOOKUP(CENSO[[#This Row],[NOME COMUM]],ESPECIES[],4,FALSE)</f>
        <v>Não</v>
      </c>
      <c r="Y2401" s="87" t="str">
        <f>IF(IFERROR(VLOOKUP(CENSO[[#This Row],[NOME COMUM]],COMERCIAIS[],2, FALSE), "Não") &lt;&gt; "Não", "Sim", "Não")</f>
        <v>Sim</v>
      </c>
      <c r="Z2401" s="133">
        <f>CENSO[[#This Row],[g (m²)]]/SUM(AEEF[AEEF-UT])</f>
        <v>5.5692824191768894E-4</v>
      </c>
      <c r="AA2401" s="133">
        <f>CENSO[[#This Row],[v (m³)]]/SUM(AEEF[AEEF-UT])</f>
        <v>4.6781972321085869E-3</v>
      </c>
    </row>
    <row r="2402" spans="1:27" ht="14">
      <c r="A2402" s="86">
        <v>1</v>
      </c>
      <c r="B2402" s="86">
        <v>1</v>
      </c>
      <c r="C2402" s="63">
        <v>68</v>
      </c>
      <c r="D2402" s="63">
        <v>2401</v>
      </c>
      <c r="E2402" s="63" t="str">
        <f>VLOOKUP(CENSO[[#This Row],[NOME COMUM]],ESPECIES[],2,FALSE)</f>
        <v>Tachigali myrmecophila Ducke</v>
      </c>
      <c r="F2402" s="64" t="s">
        <v>14</v>
      </c>
      <c r="G2402" s="64">
        <v>207</v>
      </c>
      <c r="H2402" s="97">
        <f>CENSO[[#This Row],[CAP (cm)]]/PI()</f>
        <v>65.890146440044674</v>
      </c>
      <c r="I2402" s="64">
        <v>16</v>
      </c>
      <c r="J2402" s="96">
        <f>(PI()*(CENSO[[#This Row],[DAP (cm)]]^2))/40000</f>
        <v>0.34098150782723119</v>
      </c>
      <c r="K2402" s="96">
        <f>CENSO[[#This Row],[g (m²)]]*CENSO[[#This Row],[H (m)]]*0.7</f>
        <v>3.8189928876649892</v>
      </c>
      <c r="L2402" s="64">
        <v>1</v>
      </c>
      <c r="M2402" s="65">
        <v>366668.799999999</v>
      </c>
      <c r="N2402" s="87">
        <v>9707032.5999999903</v>
      </c>
      <c r="O2402" s="87" t="s">
        <v>1228</v>
      </c>
      <c r="P2402" s="87" t="str">
        <f>VLOOKUP(CENSO[[#This Row],[DAP (cm)]],CD[],2,TRUE)</f>
        <v>TORA</v>
      </c>
      <c r="Q2402" s="87" t="str">
        <f>VLOOKUP(CENSO[[#This Row],[DAP (cm)]],DD[],2,TRUE)</f>
        <v>60├ 70</v>
      </c>
      <c r="R2402" s="87" t="str" cm="1">
        <f t="array" ref="R2402">INDEX(_xlfn.TEXTSPLIT(CENSO[[#This Row],[NOME CIENTIFICO]]," "),1)</f>
        <v>Tachigali</v>
      </c>
      <c r="S2402" s="98" t="s">
        <v>1004</v>
      </c>
      <c r="T2402" s="87">
        <f>_xlfn.MINIFS(CENSO[DAP (cm)],CENSO[NOME CIENTIFICO],CENSO[[#This Row],[NOME CIENTIFICO]])</f>
        <v>39.152116000606256</v>
      </c>
      <c r="U24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02" s="87" t="str">
        <f>IF(CENSO[[#This Row],[DAP (cm)]]&lt;CENSO[[#This Row],[DMCE (cm)]],"DAP &lt; DMCE","DAP ≥ DMCE")</f>
        <v>DAP ≥ DMCE</v>
      </c>
      <c r="W2402" s="87" t="str">
        <f>IF(CENSO[[#This Row],[DAP (cm)]]&gt;200, "Superior", "Inferior")</f>
        <v>Inferior</v>
      </c>
      <c r="X2402" s="87" t="str">
        <f>VLOOKUP(CENSO[[#This Row],[NOME COMUM]],ESPECIES[],4,FALSE)</f>
        <v>Não</v>
      </c>
      <c r="Y2402" s="87" t="str">
        <f>IF(IFERROR(VLOOKUP(CENSO[[#This Row],[NOME COMUM]],COMERCIAIS[],2, FALSE), "Não") &lt;&gt; "Não", "Sim", "Não")</f>
        <v>Sim</v>
      </c>
      <c r="Z2402" s="133">
        <f>CENSO[[#This Row],[g (m²)]]/SUM(AEEF[AEEF-UT])</f>
        <v>5.9659545594827642E-4</v>
      </c>
      <c r="AA2402" s="133">
        <f>CENSO[[#This Row],[v (m³)]]/SUM(AEEF[AEEF-UT])</f>
        <v>6.6818691066206958E-3</v>
      </c>
    </row>
    <row r="2403" spans="1:27" ht="14">
      <c r="A2403" s="86">
        <v>1</v>
      </c>
      <c r="B2403" s="86">
        <v>1</v>
      </c>
      <c r="C2403" s="63">
        <v>68</v>
      </c>
      <c r="D2403" s="63">
        <v>2402</v>
      </c>
      <c r="E2403" s="63" t="str">
        <f>VLOOKUP(CENSO[[#This Row],[NOME COMUM]],ESPECIES[],2,FALSE)</f>
        <v>Couratari guianensis Aubl.</v>
      </c>
      <c r="F2403" s="64" t="s">
        <v>6</v>
      </c>
      <c r="G2403" s="64">
        <v>186</v>
      </c>
      <c r="H2403" s="97">
        <f>CENSO[[#This Row],[CAP (cm)]]/PI()</f>
        <v>59.205638830185066</v>
      </c>
      <c r="I2403" s="64">
        <v>17</v>
      </c>
      <c r="J2403" s="96">
        <f>(PI()*(CENSO[[#This Row],[DAP (cm)]]^2))/40000</f>
        <v>0.27530622056036053</v>
      </c>
      <c r="K2403" s="96">
        <f>CENSO[[#This Row],[g (m²)]]*CENSO[[#This Row],[H (m)]]*0.7</f>
        <v>3.27614402466829</v>
      </c>
      <c r="L2403" s="64">
        <v>1</v>
      </c>
      <c r="M2403" s="65">
        <v>366660.7</v>
      </c>
      <c r="N2403" s="87">
        <v>9707010.3000000007</v>
      </c>
      <c r="O2403" s="87" t="s">
        <v>1228</v>
      </c>
      <c r="P2403" s="87" t="str">
        <f>VLOOKUP(CENSO[[#This Row],[DAP (cm)]],CD[],2,TRUE)</f>
        <v>TORA</v>
      </c>
      <c r="Q2403" s="87" t="str">
        <f>VLOOKUP(CENSO[[#This Row],[DAP (cm)]],DD[],2,TRUE)</f>
        <v>50├ 60</v>
      </c>
      <c r="R2403" s="87" t="str" cm="1">
        <f t="array" ref="R2403">INDEX(_xlfn.TEXTSPLIT(CENSO[[#This Row],[NOME CIENTIFICO]]," "),1)</f>
        <v>Couratari</v>
      </c>
      <c r="S2403" s="98" t="s">
        <v>1004</v>
      </c>
      <c r="T2403" s="87">
        <f>_xlfn.MINIFS(CENSO[DAP (cm)],CENSO[NOME CIENTIFICO],CENSO[[#This Row],[NOME CIENTIFICO]])</f>
        <v>38.833806114422465</v>
      </c>
      <c r="U24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03" s="87" t="str">
        <f>IF(CENSO[[#This Row],[DAP (cm)]]&lt;CENSO[[#This Row],[DMCE (cm)]],"DAP &lt; DMCE","DAP ≥ DMCE")</f>
        <v>DAP ≥ DMCE</v>
      </c>
      <c r="W2403" s="87" t="str">
        <f>IF(CENSO[[#This Row],[DAP (cm)]]&gt;200, "Superior", "Inferior")</f>
        <v>Inferior</v>
      </c>
      <c r="X2403" s="87" t="str">
        <f>VLOOKUP(CENSO[[#This Row],[NOME COMUM]],ESPECIES[],4,FALSE)</f>
        <v>Não</v>
      </c>
      <c r="Y2403" s="87" t="str">
        <f>IF(IFERROR(VLOOKUP(CENSO[[#This Row],[NOME COMUM]],COMERCIAIS[],2, FALSE), "Não") &lt;&gt; "Não", "Sim", "Não")</f>
        <v>Sim</v>
      </c>
      <c r="Z2403" s="133">
        <f>CENSO[[#This Row],[g (m²)]]/SUM(AEEF[AEEF-UT])</f>
        <v>4.8168723643460915E-4</v>
      </c>
      <c r="AA2403" s="133">
        <f>CENSO[[#This Row],[v (m³)]]/SUM(AEEF[AEEF-UT])</f>
        <v>5.7320781135718488E-3</v>
      </c>
    </row>
    <row r="2404" spans="1:27" ht="14">
      <c r="A2404" s="86">
        <v>1</v>
      </c>
      <c r="B2404" s="86">
        <v>1</v>
      </c>
      <c r="C2404" s="63">
        <v>68</v>
      </c>
      <c r="D2404" s="63">
        <v>2403</v>
      </c>
      <c r="E2404" s="63" t="str">
        <f>VLOOKUP(CENSO[[#This Row],[NOME COMUM]],ESPECIES[],2,FALSE)</f>
        <v>Swartzia ingaefolia Ducke</v>
      </c>
      <c r="F2404" s="64" t="s">
        <v>80</v>
      </c>
      <c r="G2404" s="64">
        <v>140</v>
      </c>
      <c r="H2404" s="97">
        <f>CENSO[[#This Row],[CAP (cm)]]/PI()</f>
        <v>44.563384065730695</v>
      </c>
      <c r="I2404" s="64">
        <v>14</v>
      </c>
      <c r="J2404" s="96">
        <f>(PI()*(CENSO[[#This Row],[DAP (cm)]]^2))/40000</f>
        <v>0.15597184423005742</v>
      </c>
      <c r="K2404" s="96">
        <f>CENSO[[#This Row],[g (m²)]]*CENSO[[#This Row],[H (m)]]*0.7</f>
        <v>1.5285240734545624</v>
      </c>
      <c r="L2404" s="64">
        <v>1</v>
      </c>
      <c r="M2404" s="65">
        <v>366675.4</v>
      </c>
      <c r="N2404" s="87">
        <v>9706999.9000000004</v>
      </c>
      <c r="O2404" s="98" t="s">
        <v>1225</v>
      </c>
      <c r="P2404" s="87" t="str">
        <f>VLOOKUP(CENSO[[#This Row],[DAP (cm)]],CD[],2,TRUE)</f>
        <v>TORETE</v>
      </c>
      <c r="Q2404" s="87" t="str">
        <f>VLOOKUP(CENSO[[#This Row],[DAP (cm)]],DD[],2,TRUE)</f>
        <v>40├ 50</v>
      </c>
      <c r="R2404" s="87" t="str" cm="1">
        <f t="array" ref="R2404">INDEX(_xlfn.TEXTSPLIT(CENSO[[#This Row],[NOME CIENTIFICO]]," "),1)</f>
        <v>Swartzia</v>
      </c>
      <c r="S2404" s="98" t="s">
        <v>1004</v>
      </c>
      <c r="T2404" s="87">
        <f>_xlfn.MINIFS(CENSO[DAP (cm)],CENSO[NOME CIENTIFICO],CENSO[[#This Row],[NOME CIENTIFICO]])</f>
        <v>42.335214862444161</v>
      </c>
      <c r="U24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2404" s="87" t="str">
        <f>IF(CENSO[[#This Row],[DAP (cm)]]&lt;CENSO[[#This Row],[DMCE (cm)]],"DAP &lt; DMCE","DAP ≥ DMCE")</f>
        <v>DAP &lt; DMCE</v>
      </c>
      <c r="W2404" s="87" t="str">
        <f>IF(CENSO[[#This Row],[DAP (cm)]]&gt;200, "Superior", "Inferior")</f>
        <v>Inferior</v>
      </c>
      <c r="X2404" s="87" t="str">
        <f>VLOOKUP(CENSO[[#This Row],[NOME COMUM]],ESPECIES[],4,FALSE)</f>
        <v>Não</v>
      </c>
      <c r="Y2404" s="87" t="str">
        <f>IF(IFERROR(VLOOKUP(CENSO[[#This Row],[NOME COMUM]],COMERCIAIS[],2, FALSE), "Não") &lt;&gt; "Não", "Sim", "Não")</f>
        <v>Não</v>
      </c>
      <c r="Z2404" s="133">
        <f>CENSO[[#This Row],[g (m²)]]/SUM(AEEF[AEEF-UT])</f>
        <v>2.7289483853966759E-4</v>
      </c>
      <c r="AA2404" s="133">
        <f>CENSO[[#This Row],[v (m³)]]/SUM(AEEF[AEEF-UT])</f>
        <v>2.6743694176887419E-3</v>
      </c>
    </row>
    <row r="2405" spans="1:27" ht="14">
      <c r="A2405" s="86">
        <v>1</v>
      </c>
      <c r="B2405" s="86">
        <v>1</v>
      </c>
      <c r="C2405" s="63">
        <v>68</v>
      </c>
      <c r="D2405" s="63">
        <v>2404</v>
      </c>
      <c r="E2405" s="63" t="str">
        <f>VLOOKUP(CENSO[[#This Row],[NOME COMUM]],ESPECIES[],2,FALSE)</f>
        <v>Piptadenia suaveolens Miq.</v>
      </c>
      <c r="F2405" s="64" t="s">
        <v>22</v>
      </c>
      <c r="G2405" s="64">
        <v>173</v>
      </c>
      <c r="H2405" s="97">
        <f>CENSO[[#This Row],[CAP (cm)]]/PI()</f>
        <v>55.067610309795789</v>
      </c>
      <c r="I2405" s="64">
        <v>13</v>
      </c>
      <c r="J2405" s="96">
        <f>(PI()*(CENSO[[#This Row],[DAP (cm)]]^2))/40000</f>
        <v>0.23816741458986682</v>
      </c>
      <c r="K2405" s="96">
        <f>CENSO[[#This Row],[g (m²)]]*CENSO[[#This Row],[H (m)]]*0.7</f>
        <v>2.1673234727677877</v>
      </c>
      <c r="L2405" s="64">
        <v>1</v>
      </c>
      <c r="M2405" s="65">
        <v>366678.5</v>
      </c>
      <c r="N2405" s="87">
        <v>9707003.9000000004</v>
      </c>
      <c r="O2405" s="87" t="s">
        <v>1228</v>
      </c>
      <c r="P2405" s="87" t="str">
        <f>VLOOKUP(CENSO[[#This Row],[DAP (cm)]],CD[],2,TRUE)</f>
        <v>TORA</v>
      </c>
      <c r="Q2405" s="87" t="str">
        <f>VLOOKUP(CENSO[[#This Row],[DAP (cm)]],DD[],2,TRUE)</f>
        <v>50├ 60</v>
      </c>
      <c r="R2405" s="87" t="str" cm="1">
        <f t="array" ref="R2405">INDEX(_xlfn.TEXTSPLIT(CENSO[[#This Row],[NOME CIENTIFICO]]," "),1)</f>
        <v>Piptadenia</v>
      </c>
      <c r="S2405" s="98" t="s">
        <v>1004</v>
      </c>
      <c r="T2405" s="87">
        <f>_xlfn.MINIFS(CENSO[DAP (cm)],CENSO[NOME CIENTIFICO],CENSO[[#This Row],[NOME CIENTIFICO]])</f>
        <v>39.788735772973837</v>
      </c>
      <c r="U24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05" s="87" t="str">
        <f>IF(CENSO[[#This Row],[DAP (cm)]]&lt;CENSO[[#This Row],[DMCE (cm)]],"DAP &lt; DMCE","DAP ≥ DMCE")</f>
        <v>DAP ≥ DMCE</v>
      </c>
      <c r="W2405" s="87" t="str">
        <f>IF(CENSO[[#This Row],[DAP (cm)]]&gt;200, "Superior", "Inferior")</f>
        <v>Inferior</v>
      </c>
      <c r="X2405" s="87" t="str">
        <f>VLOOKUP(CENSO[[#This Row],[NOME COMUM]],ESPECIES[],4,FALSE)</f>
        <v>Não</v>
      </c>
      <c r="Y2405" s="87" t="str">
        <f>IF(IFERROR(VLOOKUP(CENSO[[#This Row],[NOME COMUM]],COMERCIAIS[],2, FALSE), "Não") &lt;&gt; "Não", "Sim", "Não")</f>
        <v>Sim</v>
      </c>
      <c r="Z2405" s="133">
        <f>CENSO[[#This Row],[g (m²)]]/SUM(AEEF[AEEF-UT])</f>
        <v>4.1670763380886292E-4</v>
      </c>
      <c r="AA2405" s="133">
        <f>CENSO[[#This Row],[v (m³)]]/SUM(AEEF[AEEF-UT])</f>
        <v>3.792039467660652E-3</v>
      </c>
    </row>
    <row r="2406" spans="1:27" ht="14">
      <c r="A2406" s="86">
        <v>1</v>
      </c>
      <c r="B2406" s="86">
        <v>1</v>
      </c>
      <c r="C2406" s="63">
        <v>68</v>
      </c>
      <c r="D2406" s="63">
        <v>2405</v>
      </c>
      <c r="E2406" s="63" t="str">
        <f>VLOOKUP(CENSO[[#This Row],[NOME COMUM]],ESPECIES[],2,FALSE)</f>
        <v>Tachigali myrmecophila Ducke</v>
      </c>
      <c r="F2406" s="64" t="s">
        <v>14</v>
      </c>
      <c r="G2406" s="64">
        <v>172</v>
      </c>
      <c r="H2406" s="97">
        <f>CENSO[[#This Row],[CAP (cm)]]/PI()</f>
        <v>54.749300423611999</v>
      </c>
      <c r="I2406" s="64">
        <v>15</v>
      </c>
      <c r="J2406" s="96">
        <f>(PI()*(CENSO[[#This Row],[DAP (cm)]]^2))/40000</f>
        <v>0.23542199182153159</v>
      </c>
      <c r="K2406" s="96">
        <f>CENSO[[#This Row],[g (m²)]]*CENSO[[#This Row],[H (m)]]*0.7</f>
        <v>2.4719309141260815</v>
      </c>
      <c r="L2406" s="64">
        <v>1</v>
      </c>
      <c r="M2406" s="65">
        <v>366690.299999999</v>
      </c>
      <c r="N2406" s="87">
        <v>9706973.3000000007</v>
      </c>
      <c r="O2406" s="87" t="s">
        <v>1228</v>
      </c>
      <c r="P2406" s="87" t="str">
        <f>VLOOKUP(CENSO[[#This Row],[DAP (cm)]],CD[],2,TRUE)</f>
        <v>TORA</v>
      </c>
      <c r="Q2406" s="87" t="str">
        <f>VLOOKUP(CENSO[[#This Row],[DAP (cm)]],DD[],2,TRUE)</f>
        <v>50├ 60</v>
      </c>
      <c r="R2406" s="87" t="str" cm="1">
        <f t="array" ref="R2406">INDEX(_xlfn.TEXTSPLIT(CENSO[[#This Row],[NOME CIENTIFICO]]," "),1)</f>
        <v>Tachigali</v>
      </c>
      <c r="S2406" s="98" t="s">
        <v>1004</v>
      </c>
      <c r="T2406" s="87">
        <f>_xlfn.MINIFS(CENSO[DAP (cm)],CENSO[NOME CIENTIFICO],CENSO[[#This Row],[NOME CIENTIFICO]])</f>
        <v>39.152116000606256</v>
      </c>
      <c r="U24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06" s="87" t="str">
        <f>IF(CENSO[[#This Row],[DAP (cm)]]&lt;CENSO[[#This Row],[DMCE (cm)]],"DAP &lt; DMCE","DAP ≥ DMCE")</f>
        <v>DAP ≥ DMCE</v>
      </c>
      <c r="W2406" s="87" t="str">
        <f>IF(CENSO[[#This Row],[DAP (cm)]]&gt;200, "Superior", "Inferior")</f>
        <v>Inferior</v>
      </c>
      <c r="X2406" s="87" t="str">
        <f>VLOOKUP(CENSO[[#This Row],[NOME COMUM]],ESPECIES[],4,FALSE)</f>
        <v>Não</v>
      </c>
      <c r="Y2406" s="87" t="str">
        <f>IF(IFERROR(VLOOKUP(CENSO[[#This Row],[NOME COMUM]],COMERCIAIS[],2, FALSE), "Não") &lt;&gt; "Não", "Sim", "Não")</f>
        <v>Sim</v>
      </c>
      <c r="Z2406" s="133">
        <f>CENSO[[#This Row],[g (m²)]]/SUM(AEEF[AEEF-UT])</f>
        <v>4.1190412772232278E-4</v>
      </c>
      <c r="AA2406" s="133">
        <f>CENSO[[#This Row],[v (m³)]]/SUM(AEEF[AEEF-UT])</f>
        <v>4.3249933410843891E-3</v>
      </c>
    </row>
    <row r="2407" spans="1:27" ht="14">
      <c r="A2407" s="86">
        <v>1</v>
      </c>
      <c r="B2407" s="86">
        <v>1</v>
      </c>
      <c r="C2407" s="63">
        <v>68</v>
      </c>
      <c r="D2407" s="63">
        <v>2406</v>
      </c>
      <c r="E2407" s="63" t="str">
        <f>VLOOKUP(CENSO[[#This Row],[NOME COMUM]],ESPECIES[],2,FALSE)</f>
        <v>Tachigali myrmecophila Ducke</v>
      </c>
      <c r="F2407" s="64" t="s">
        <v>14</v>
      </c>
      <c r="G2407" s="64">
        <v>223</v>
      </c>
      <c r="H2407" s="97">
        <f>CENSO[[#This Row],[CAP (cm)]]/PI()</f>
        <v>70.983104618985323</v>
      </c>
      <c r="I2407" s="64">
        <v>17</v>
      </c>
      <c r="J2407" s="96">
        <f>(PI()*(CENSO[[#This Row],[DAP (cm)]]^2))/40000</f>
        <v>0.39573080825084317</v>
      </c>
      <c r="K2407" s="96">
        <f>CENSO[[#This Row],[g (m²)]]*CENSO[[#This Row],[H (m)]]*0.7</f>
        <v>4.7091966181850333</v>
      </c>
      <c r="L2407" s="64">
        <v>1</v>
      </c>
      <c r="M2407" s="65">
        <v>366702.799999999</v>
      </c>
      <c r="N2407" s="87">
        <v>9706986.4000000004</v>
      </c>
      <c r="O2407" s="87" t="s">
        <v>1228</v>
      </c>
      <c r="P2407" s="87" t="str">
        <f>VLOOKUP(CENSO[[#This Row],[DAP (cm)]],CD[],2,TRUE)</f>
        <v>TORA</v>
      </c>
      <c r="Q2407" s="87" t="str">
        <f>VLOOKUP(CENSO[[#This Row],[DAP (cm)]],DD[],2,TRUE)</f>
        <v>70├ 80</v>
      </c>
      <c r="R2407" s="87" t="str" cm="1">
        <f t="array" ref="R2407">INDEX(_xlfn.TEXTSPLIT(CENSO[[#This Row],[NOME CIENTIFICO]]," "),1)</f>
        <v>Tachigali</v>
      </c>
      <c r="S2407" s="98" t="s">
        <v>1004</v>
      </c>
      <c r="T2407" s="87">
        <f>_xlfn.MINIFS(CENSO[DAP (cm)],CENSO[NOME CIENTIFICO],CENSO[[#This Row],[NOME CIENTIFICO]])</f>
        <v>39.152116000606256</v>
      </c>
      <c r="U24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07" s="87" t="str">
        <f>IF(CENSO[[#This Row],[DAP (cm)]]&lt;CENSO[[#This Row],[DMCE (cm)]],"DAP &lt; DMCE","DAP ≥ DMCE")</f>
        <v>DAP ≥ DMCE</v>
      </c>
      <c r="W2407" s="87" t="str">
        <f>IF(CENSO[[#This Row],[DAP (cm)]]&gt;200, "Superior", "Inferior")</f>
        <v>Inferior</v>
      </c>
      <c r="X2407" s="87" t="str">
        <f>VLOOKUP(CENSO[[#This Row],[NOME COMUM]],ESPECIES[],4,FALSE)</f>
        <v>Não</v>
      </c>
      <c r="Y2407" s="87" t="str">
        <f>IF(IFERROR(VLOOKUP(CENSO[[#This Row],[NOME COMUM]],COMERCIAIS[],2, FALSE), "Não") &lt;&gt; "Não", "Sim", "Não")</f>
        <v>Sim</v>
      </c>
      <c r="Z2407" s="133">
        <f>CENSO[[#This Row],[g (m²)]]/SUM(AEEF[AEEF-UT])</f>
        <v>6.9238711355811889E-4</v>
      </c>
      <c r="AA2407" s="133">
        <f>CENSO[[#This Row],[v (m³)]]/SUM(AEEF[AEEF-UT])</f>
        <v>8.2394066513416155E-3</v>
      </c>
    </row>
    <row r="2408" spans="1:27" ht="14">
      <c r="A2408" s="86">
        <v>1</v>
      </c>
      <c r="B2408" s="86">
        <v>1</v>
      </c>
      <c r="C2408" s="63">
        <v>68</v>
      </c>
      <c r="D2408" s="63">
        <v>2407</v>
      </c>
      <c r="E2408" s="63" t="str">
        <f>VLOOKUP(CENSO[[#This Row],[NOME COMUM]],ESPECIES[],2,FALSE)</f>
        <v>Tachigali myrmecophila Ducke</v>
      </c>
      <c r="F2408" s="64" t="s">
        <v>14</v>
      </c>
      <c r="G2408" s="64">
        <v>200</v>
      </c>
      <c r="H2408" s="97">
        <f>CENSO[[#This Row],[CAP (cm)]]/PI()</f>
        <v>63.661977236758133</v>
      </c>
      <c r="I2408" s="64">
        <v>15</v>
      </c>
      <c r="J2408" s="96">
        <f>(PI()*(CENSO[[#This Row],[DAP (cm)]]^2))/40000</f>
        <v>0.31830988618379064</v>
      </c>
      <c r="K2408" s="96">
        <f>CENSO[[#This Row],[g (m²)]]*CENSO[[#This Row],[H (m)]]*0.7</f>
        <v>3.3422538049298014</v>
      </c>
      <c r="L2408" s="64">
        <v>1</v>
      </c>
      <c r="M2408" s="65">
        <v>366706.7</v>
      </c>
      <c r="N2408" s="87">
        <v>9706958.6999999899</v>
      </c>
      <c r="O2408" s="87" t="s">
        <v>1228</v>
      </c>
      <c r="P2408" s="87" t="str">
        <f>VLOOKUP(CENSO[[#This Row],[DAP (cm)]],CD[],2,TRUE)</f>
        <v>TORA</v>
      </c>
      <c r="Q2408" s="87" t="str">
        <f>VLOOKUP(CENSO[[#This Row],[DAP (cm)]],DD[],2,TRUE)</f>
        <v>60├ 70</v>
      </c>
      <c r="R2408" s="87" t="str" cm="1">
        <f t="array" ref="R2408">INDEX(_xlfn.TEXTSPLIT(CENSO[[#This Row],[NOME CIENTIFICO]]," "),1)</f>
        <v>Tachigali</v>
      </c>
      <c r="S2408" s="98" t="s">
        <v>1004</v>
      </c>
      <c r="T2408" s="87">
        <f>_xlfn.MINIFS(CENSO[DAP (cm)],CENSO[NOME CIENTIFICO],CENSO[[#This Row],[NOME CIENTIFICO]])</f>
        <v>39.152116000606256</v>
      </c>
      <c r="U24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08" s="87" t="str">
        <f>IF(CENSO[[#This Row],[DAP (cm)]]&lt;CENSO[[#This Row],[DMCE (cm)]],"DAP &lt; DMCE","DAP ≥ DMCE")</f>
        <v>DAP ≥ DMCE</v>
      </c>
      <c r="W2408" s="87" t="str">
        <f>IF(CENSO[[#This Row],[DAP (cm)]]&gt;200, "Superior", "Inferior")</f>
        <v>Inferior</v>
      </c>
      <c r="X2408" s="87" t="str">
        <f>VLOOKUP(CENSO[[#This Row],[NOME COMUM]],ESPECIES[],4,FALSE)</f>
        <v>Não</v>
      </c>
      <c r="Y2408" s="87" t="str">
        <f>IF(IFERROR(VLOOKUP(CENSO[[#This Row],[NOME COMUM]],COMERCIAIS[],2, FALSE), "Não") &lt;&gt; "Não", "Sim", "Não")</f>
        <v>Sim</v>
      </c>
      <c r="Z2408" s="133">
        <f>CENSO[[#This Row],[g (m²)]]/SUM(AEEF[AEEF-UT])</f>
        <v>5.5692824191768894E-4</v>
      </c>
      <c r="AA2408" s="133">
        <f>CENSO[[#This Row],[v (m³)]]/SUM(AEEF[AEEF-UT])</f>
        <v>5.847746540135733E-3</v>
      </c>
    </row>
    <row r="2409" spans="1:27" ht="14">
      <c r="A2409" s="86">
        <v>1</v>
      </c>
      <c r="B2409" s="86">
        <v>1</v>
      </c>
      <c r="C2409" s="63">
        <v>68</v>
      </c>
      <c r="D2409" s="63">
        <v>2408</v>
      </c>
      <c r="E2409" s="63" t="str">
        <f>VLOOKUP(CENSO[[#This Row],[NOME COMUM]],ESPECIES[],2,FALSE)</f>
        <v>Tachigali myrmecophila Ducke</v>
      </c>
      <c r="F2409" s="64" t="s">
        <v>14</v>
      </c>
      <c r="G2409" s="64">
        <v>328</v>
      </c>
      <c r="H2409" s="97">
        <f>CENSO[[#This Row],[CAP (cm)]]/PI()</f>
        <v>104.40564266828335</v>
      </c>
      <c r="I2409" s="64">
        <v>18</v>
      </c>
      <c r="J2409" s="96">
        <f>(PI()*(CENSO[[#This Row],[DAP (cm)]]^2))/40000</f>
        <v>0.85612626987992357</v>
      </c>
      <c r="K2409" s="96">
        <f>CENSO[[#This Row],[g (m²)]]*CENSO[[#This Row],[H (m)]]*0.7</f>
        <v>10.787191000487036</v>
      </c>
      <c r="L2409" s="64">
        <v>1</v>
      </c>
      <c r="M2409" s="65">
        <v>366714.59999999899</v>
      </c>
      <c r="N2409" s="87">
        <v>9706955.8000000007</v>
      </c>
      <c r="O2409" s="87" t="s">
        <v>1228</v>
      </c>
      <c r="P2409" s="87" t="str">
        <f>VLOOKUP(CENSO[[#This Row],[DAP (cm)]],CD[],2,TRUE)</f>
        <v>TORA</v>
      </c>
      <c r="Q2409" s="87" t="str">
        <f>VLOOKUP(CENSO[[#This Row],[DAP (cm)]],DD[],2,TRUE)</f>
        <v>100├ 110</v>
      </c>
      <c r="R2409" s="87" t="str" cm="1">
        <f t="array" ref="R2409">INDEX(_xlfn.TEXTSPLIT(CENSO[[#This Row],[NOME CIENTIFICO]]," "),1)</f>
        <v>Tachigali</v>
      </c>
      <c r="S2409" s="98" t="s">
        <v>1004</v>
      </c>
      <c r="T2409" s="87">
        <f>_xlfn.MINIFS(CENSO[DAP (cm)],CENSO[NOME CIENTIFICO],CENSO[[#This Row],[NOME CIENTIFICO]])</f>
        <v>39.152116000606256</v>
      </c>
      <c r="U24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09" s="87" t="str">
        <f>IF(CENSO[[#This Row],[DAP (cm)]]&lt;CENSO[[#This Row],[DMCE (cm)]],"DAP &lt; DMCE","DAP ≥ DMCE")</f>
        <v>DAP ≥ DMCE</v>
      </c>
      <c r="W2409" s="87" t="str">
        <f>IF(CENSO[[#This Row],[DAP (cm)]]&gt;200, "Superior", "Inferior")</f>
        <v>Inferior</v>
      </c>
      <c r="X2409" s="87" t="str">
        <f>VLOOKUP(CENSO[[#This Row],[NOME COMUM]],ESPECIES[],4,FALSE)</f>
        <v>Não</v>
      </c>
      <c r="Y2409" s="87" t="str">
        <f>IF(IFERROR(VLOOKUP(CENSO[[#This Row],[NOME COMUM]],COMERCIAIS[],2, FALSE), "Não") &lt;&gt; "Não", "Sim", "Não")</f>
        <v>Sim</v>
      </c>
      <c r="Z2409" s="133">
        <f>CENSO[[#This Row],[g (m²)]]/SUM(AEEF[AEEF-UT])</f>
        <v>1.4979141994618168E-3</v>
      </c>
      <c r="AA2409" s="133">
        <f>CENSO[[#This Row],[v (m³)]]/SUM(AEEF[AEEF-UT])</f>
        <v>1.8873718913218887E-2</v>
      </c>
    </row>
    <row r="2410" spans="1:27" ht="14">
      <c r="A2410" s="86">
        <v>1</v>
      </c>
      <c r="B2410" s="86">
        <v>1</v>
      </c>
      <c r="C2410" s="63">
        <v>68</v>
      </c>
      <c r="D2410" s="63">
        <v>2409</v>
      </c>
      <c r="E2410" s="63" t="str">
        <f>VLOOKUP(CENSO[[#This Row],[NOME COMUM]],ESPECIES[],2,FALSE)</f>
        <v>Piptadenia suaveolens Miq.</v>
      </c>
      <c r="F2410" s="64" t="s">
        <v>22</v>
      </c>
      <c r="G2410" s="64">
        <v>285</v>
      </c>
      <c r="H2410" s="97">
        <f>CENSO[[#This Row],[CAP (cm)]]/PI()</f>
        <v>90.718317562380349</v>
      </c>
      <c r="I2410" s="64">
        <v>14</v>
      </c>
      <c r="J2410" s="96">
        <f>(PI()*(CENSO[[#This Row],[DAP (cm)]]^2))/40000</f>
        <v>0.64636801263195998</v>
      </c>
      <c r="K2410" s="96">
        <f>CENSO[[#This Row],[g (m²)]]*CENSO[[#This Row],[H (m)]]*0.7</f>
        <v>6.3344065237932075</v>
      </c>
      <c r="L2410" s="64">
        <v>1</v>
      </c>
      <c r="M2410" s="65">
        <v>366738.09999999899</v>
      </c>
      <c r="N2410" s="87">
        <v>9706979.8000000007</v>
      </c>
      <c r="O2410" s="87" t="s">
        <v>1228</v>
      </c>
      <c r="P2410" s="87" t="str">
        <f>VLOOKUP(CENSO[[#This Row],[DAP (cm)]],CD[],2,TRUE)</f>
        <v>TORA</v>
      </c>
      <c r="Q2410" s="87" t="str">
        <f>VLOOKUP(CENSO[[#This Row],[DAP (cm)]],DD[],2,TRUE)</f>
        <v>90├ 100</v>
      </c>
      <c r="R2410" s="87" t="str" cm="1">
        <f t="array" ref="R2410">INDEX(_xlfn.TEXTSPLIT(CENSO[[#This Row],[NOME CIENTIFICO]]," "),1)</f>
        <v>Piptadenia</v>
      </c>
      <c r="S2410" s="98" t="s">
        <v>1004</v>
      </c>
      <c r="T2410" s="87">
        <f>_xlfn.MINIFS(CENSO[DAP (cm)],CENSO[NOME CIENTIFICO],CENSO[[#This Row],[NOME CIENTIFICO]])</f>
        <v>39.788735772973837</v>
      </c>
      <c r="U24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10" s="87" t="str">
        <f>IF(CENSO[[#This Row],[DAP (cm)]]&lt;CENSO[[#This Row],[DMCE (cm)]],"DAP &lt; DMCE","DAP ≥ DMCE")</f>
        <v>DAP ≥ DMCE</v>
      </c>
      <c r="W2410" s="87" t="str">
        <f>IF(CENSO[[#This Row],[DAP (cm)]]&gt;200, "Superior", "Inferior")</f>
        <v>Inferior</v>
      </c>
      <c r="X2410" s="87" t="str">
        <f>VLOOKUP(CENSO[[#This Row],[NOME COMUM]],ESPECIES[],4,FALSE)</f>
        <v>Não</v>
      </c>
      <c r="Y2410" s="87" t="str">
        <f>IF(IFERROR(VLOOKUP(CENSO[[#This Row],[NOME COMUM]],COMERCIAIS[],2, FALSE), "Não") &lt;&gt; "Não", "Sim", "Não")</f>
        <v>Sim</v>
      </c>
      <c r="Z2410" s="133">
        <f>CENSO[[#This Row],[g (m²)]]/SUM(AEEF[AEEF-UT])</f>
        <v>1.1309124112441073E-3</v>
      </c>
      <c r="AA2410" s="133">
        <f>CENSO[[#This Row],[v (m³)]]/SUM(AEEF[AEEF-UT])</f>
        <v>1.1082941630192251E-2</v>
      </c>
    </row>
    <row r="2411" spans="1:27" ht="14">
      <c r="A2411" s="86">
        <v>1</v>
      </c>
      <c r="B2411" s="86">
        <v>1</v>
      </c>
      <c r="C2411" s="63">
        <v>68</v>
      </c>
      <c r="D2411" s="63">
        <v>2410</v>
      </c>
      <c r="E2411" s="63" t="str">
        <f>VLOOKUP(CENSO[[#This Row],[NOME COMUM]],ESPECIES[],2,FALSE)</f>
        <v>Piptadenia suaveolens Miq.</v>
      </c>
      <c r="F2411" s="64" t="s">
        <v>22</v>
      </c>
      <c r="G2411" s="64">
        <v>260</v>
      </c>
      <c r="H2411" s="97">
        <f>CENSO[[#This Row],[CAP (cm)]]/PI()</f>
        <v>82.760570407785579</v>
      </c>
      <c r="I2411" s="64">
        <v>18</v>
      </c>
      <c r="J2411" s="96">
        <f>(PI()*(CENSO[[#This Row],[DAP (cm)]]^2))/40000</f>
        <v>0.53794370765060628</v>
      </c>
      <c r="K2411" s="96">
        <f>CENSO[[#This Row],[g (m²)]]*CENSO[[#This Row],[H (m)]]*0.7</f>
        <v>6.7780907163976387</v>
      </c>
      <c r="L2411" s="64">
        <v>1</v>
      </c>
      <c r="M2411" s="65">
        <v>366765</v>
      </c>
      <c r="N2411" s="87">
        <v>9706953.3000000007</v>
      </c>
      <c r="O2411" s="87" t="s">
        <v>1228</v>
      </c>
      <c r="P2411" s="87" t="str">
        <f>VLOOKUP(CENSO[[#This Row],[DAP (cm)]],CD[],2,TRUE)</f>
        <v>TORA</v>
      </c>
      <c r="Q2411" s="87" t="str">
        <f>VLOOKUP(CENSO[[#This Row],[DAP (cm)]],DD[],2,TRUE)</f>
        <v>80├ 90</v>
      </c>
      <c r="R2411" s="87" t="str" cm="1">
        <f t="array" ref="R2411">INDEX(_xlfn.TEXTSPLIT(CENSO[[#This Row],[NOME CIENTIFICO]]," "),1)</f>
        <v>Piptadenia</v>
      </c>
      <c r="S2411" s="98" t="s">
        <v>1004</v>
      </c>
      <c r="T2411" s="87">
        <f>_xlfn.MINIFS(CENSO[DAP (cm)],CENSO[NOME CIENTIFICO],CENSO[[#This Row],[NOME CIENTIFICO]])</f>
        <v>39.788735772973837</v>
      </c>
      <c r="U24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11" s="87" t="str">
        <f>IF(CENSO[[#This Row],[DAP (cm)]]&lt;CENSO[[#This Row],[DMCE (cm)]],"DAP &lt; DMCE","DAP ≥ DMCE")</f>
        <v>DAP ≥ DMCE</v>
      </c>
      <c r="W2411" s="87" t="str">
        <f>IF(CENSO[[#This Row],[DAP (cm)]]&gt;200, "Superior", "Inferior")</f>
        <v>Inferior</v>
      </c>
      <c r="X2411" s="87" t="str">
        <f>VLOOKUP(CENSO[[#This Row],[NOME COMUM]],ESPECIES[],4,FALSE)</f>
        <v>Não</v>
      </c>
      <c r="Y2411" s="87" t="str">
        <f>IF(IFERROR(VLOOKUP(CENSO[[#This Row],[NOME COMUM]],COMERCIAIS[],2, FALSE), "Não") &lt;&gt; "Não", "Sim", "Não")</f>
        <v>Sim</v>
      </c>
      <c r="Z2411" s="133">
        <f>CENSO[[#This Row],[g (m²)]]/SUM(AEEF[AEEF-UT])</f>
        <v>9.4120872884089456E-4</v>
      </c>
      <c r="AA2411" s="133">
        <f>CENSO[[#This Row],[v (m³)]]/SUM(AEEF[AEEF-UT])</f>
        <v>1.185922998339527E-2</v>
      </c>
    </row>
    <row r="2412" spans="1:27" ht="14">
      <c r="A2412" s="86">
        <v>1</v>
      </c>
      <c r="B2412" s="86">
        <v>1</v>
      </c>
      <c r="C2412" s="63">
        <v>68</v>
      </c>
      <c r="D2412" s="63">
        <v>2411</v>
      </c>
      <c r="E2412" s="63" t="str">
        <f>VLOOKUP(CENSO[[#This Row],[NOME COMUM]],ESPECIES[],2,FALSE)</f>
        <v>Tachigali myrmecophila Ducke</v>
      </c>
      <c r="F2412" s="64" t="s">
        <v>14</v>
      </c>
      <c r="G2412" s="64">
        <v>138</v>
      </c>
      <c r="H2412" s="97">
        <f>CENSO[[#This Row],[CAP (cm)]]/PI()</f>
        <v>43.926764293363114</v>
      </c>
      <c r="I2412" s="64">
        <v>13</v>
      </c>
      <c r="J2412" s="96">
        <f>(PI()*(CENSO[[#This Row],[DAP (cm)]]^2))/40000</f>
        <v>0.15154733681210272</v>
      </c>
      <c r="K2412" s="96">
        <f>CENSO[[#This Row],[g (m²)]]*CENSO[[#This Row],[H (m)]]*0.7</f>
        <v>1.3790807649901347</v>
      </c>
      <c r="L2412" s="64">
        <v>1</v>
      </c>
      <c r="M2412" s="65">
        <v>366766.9</v>
      </c>
      <c r="N2412" s="87">
        <v>9706955.5999999903</v>
      </c>
      <c r="O2412" s="98" t="s">
        <v>1225</v>
      </c>
      <c r="P2412" s="87" t="str">
        <f>VLOOKUP(CENSO[[#This Row],[DAP (cm)]],CD[],2,TRUE)</f>
        <v>TORETE</v>
      </c>
      <c r="Q2412" s="87" t="str">
        <f>VLOOKUP(CENSO[[#This Row],[DAP (cm)]],DD[],2,TRUE)</f>
        <v>40├ 50</v>
      </c>
      <c r="R2412" s="87" t="str" cm="1">
        <f t="array" ref="R2412">INDEX(_xlfn.TEXTSPLIT(CENSO[[#This Row],[NOME CIENTIFICO]]," "),1)</f>
        <v>Tachigali</v>
      </c>
      <c r="S2412" s="98" t="s">
        <v>1004</v>
      </c>
      <c r="T2412" s="87">
        <f>_xlfn.MINIFS(CENSO[DAP (cm)],CENSO[NOME CIENTIFICO],CENSO[[#This Row],[NOME CIENTIFICO]])</f>
        <v>39.152116000606256</v>
      </c>
      <c r="U24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12" s="87" t="str">
        <f>IF(CENSO[[#This Row],[DAP (cm)]]&lt;CENSO[[#This Row],[DMCE (cm)]],"DAP &lt; DMCE","DAP ≥ DMCE")</f>
        <v>DAP &lt; DMCE</v>
      </c>
      <c r="W2412" s="87" t="str">
        <f>IF(CENSO[[#This Row],[DAP (cm)]]&gt;200, "Superior", "Inferior")</f>
        <v>Inferior</v>
      </c>
      <c r="X2412" s="87" t="str">
        <f>VLOOKUP(CENSO[[#This Row],[NOME COMUM]],ESPECIES[],4,FALSE)</f>
        <v>Não</v>
      </c>
      <c r="Y2412" s="87" t="str">
        <f>IF(IFERROR(VLOOKUP(CENSO[[#This Row],[NOME COMUM]],COMERCIAIS[],2, FALSE), "Não") &lt;&gt; "Não", "Sim", "Não")</f>
        <v>Sim</v>
      </c>
      <c r="Z2412" s="133">
        <f>CENSO[[#This Row],[g (m²)]]/SUM(AEEF[AEEF-UT])</f>
        <v>2.651535359770117E-4</v>
      </c>
      <c r="AA2412" s="133">
        <f>CENSO[[#This Row],[v (m³)]]/SUM(AEEF[AEEF-UT])</f>
        <v>2.4128971773908063E-3</v>
      </c>
    </row>
    <row r="2413" spans="1:27" ht="14">
      <c r="A2413" s="86">
        <v>1</v>
      </c>
      <c r="B2413" s="86">
        <v>1</v>
      </c>
      <c r="C2413" s="63">
        <v>68</v>
      </c>
      <c r="D2413" s="63">
        <v>2412</v>
      </c>
      <c r="E2413" s="63" t="str">
        <f>VLOOKUP(CENSO[[#This Row],[NOME COMUM]],ESPECIES[],2,FALSE)</f>
        <v>Vatairea fusca Ducke</v>
      </c>
      <c r="F2413" s="64" t="s">
        <v>50</v>
      </c>
      <c r="G2413" s="64">
        <v>189</v>
      </c>
      <c r="H2413" s="97">
        <f>CENSO[[#This Row],[CAP (cm)]]/PI()</f>
        <v>60.160568488736438</v>
      </c>
      <c r="I2413" s="64">
        <v>16</v>
      </c>
      <c r="J2413" s="96">
        <f>(PI()*(CENSO[[#This Row],[DAP (cm)]]^2))/40000</f>
        <v>0.28425868610927968</v>
      </c>
      <c r="K2413" s="96">
        <f>CENSO[[#This Row],[g (m²)]]*CENSO[[#This Row],[H (m)]]*0.7</f>
        <v>3.1836972844239324</v>
      </c>
      <c r="L2413" s="64">
        <v>1</v>
      </c>
      <c r="M2413" s="65">
        <v>366759.5</v>
      </c>
      <c r="N2413" s="87">
        <v>9706945.4000000004</v>
      </c>
      <c r="O2413" s="98" t="s">
        <v>1225</v>
      </c>
      <c r="P2413" s="87" t="str">
        <f>VLOOKUP(CENSO[[#This Row],[DAP (cm)]],CD[],2,TRUE)</f>
        <v>TORA</v>
      </c>
      <c r="Q2413" s="87" t="str">
        <f>VLOOKUP(CENSO[[#This Row],[DAP (cm)]],DD[],2,TRUE)</f>
        <v>60├ 70</v>
      </c>
      <c r="R2413" s="87" t="str" cm="1">
        <f t="array" ref="R2413">INDEX(_xlfn.TEXTSPLIT(CENSO[[#This Row],[NOME CIENTIFICO]]," "),1)</f>
        <v>Vatairea</v>
      </c>
      <c r="S2413" s="98" t="s">
        <v>1004</v>
      </c>
      <c r="T2413" s="87">
        <f>_xlfn.MINIFS(CENSO[DAP (cm)],CENSO[NOME CIENTIFICO],CENSO[[#This Row],[NOME CIENTIFICO]])</f>
        <v>50.929581789406512</v>
      </c>
      <c r="U24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60.929581789406512</v>
      </c>
      <c r="V2413" s="87" t="str">
        <f>IF(CENSO[[#This Row],[DAP (cm)]]&lt;CENSO[[#This Row],[DMCE (cm)]],"DAP &lt; DMCE","DAP ≥ DMCE")</f>
        <v>DAP &lt; DMCE</v>
      </c>
      <c r="W2413" s="87" t="str">
        <f>IF(CENSO[[#This Row],[DAP (cm)]]&gt;200, "Superior", "Inferior")</f>
        <v>Inferior</v>
      </c>
      <c r="X2413" s="87" t="str">
        <f>VLOOKUP(CENSO[[#This Row],[NOME COMUM]],ESPECIES[],4,FALSE)</f>
        <v>Não</v>
      </c>
      <c r="Y2413" s="87" t="str">
        <f>IF(IFERROR(VLOOKUP(CENSO[[#This Row],[NOME COMUM]],COMERCIAIS[],2, FALSE), "Não") &lt;&gt; "Não", "Sim", "Não")</f>
        <v>Não</v>
      </c>
      <c r="Z2413" s="133">
        <f>CENSO[[#This Row],[g (m²)]]/SUM(AEEF[AEEF-UT])</f>
        <v>4.9735084323854423E-4</v>
      </c>
      <c r="AA2413" s="133">
        <f>CENSO[[#This Row],[v (m³)]]/SUM(AEEF[AEEF-UT])</f>
        <v>5.5703294442716956E-3</v>
      </c>
    </row>
    <row r="2414" spans="1:27" ht="14">
      <c r="A2414" s="86">
        <v>1</v>
      </c>
      <c r="B2414" s="86">
        <v>1</v>
      </c>
      <c r="C2414" s="63">
        <v>68</v>
      </c>
      <c r="D2414" s="63">
        <v>2413</v>
      </c>
      <c r="E2414" s="63" t="str">
        <f>VLOOKUP(CENSO[[#This Row],[NOME COMUM]],ESPECIES[],2,FALSE)</f>
        <v>Piptadenia suaveolens Miq.</v>
      </c>
      <c r="F2414" s="64" t="s">
        <v>22</v>
      </c>
      <c r="G2414" s="64">
        <v>200</v>
      </c>
      <c r="H2414" s="97">
        <f>CENSO[[#This Row],[CAP (cm)]]/PI()</f>
        <v>63.661977236758133</v>
      </c>
      <c r="I2414" s="64">
        <v>15</v>
      </c>
      <c r="J2414" s="96">
        <f>(PI()*(CENSO[[#This Row],[DAP (cm)]]^2))/40000</f>
        <v>0.31830988618379064</v>
      </c>
      <c r="K2414" s="96">
        <f>CENSO[[#This Row],[g (m²)]]*CENSO[[#This Row],[H (m)]]*0.7</f>
        <v>3.3422538049298014</v>
      </c>
      <c r="L2414" s="64">
        <v>1</v>
      </c>
      <c r="M2414" s="65">
        <v>366818.9</v>
      </c>
      <c r="N2414" s="87">
        <v>9706909.5999999903</v>
      </c>
      <c r="O2414" s="87" t="s">
        <v>1228</v>
      </c>
      <c r="P2414" s="87" t="str">
        <f>VLOOKUP(CENSO[[#This Row],[DAP (cm)]],CD[],2,TRUE)</f>
        <v>TORA</v>
      </c>
      <c r="Q2414" s="87" t="str">
        <f>VLOOKUP(CENSO[[#This Row],[DAP (cm)]],DD[],2,TRUE)</f>
        <v>60├ 70</v>
      </c>
      <c r="R2414" s="87" t="str" cm="1">
        <f t="array" ref="R2414">INDEX(_xlfn.TEXTSPLIT(CENSO[[#This Row],[NOME CIENTIFICO]]," "),1)</f>
        <v>Piptadenia</v>
      </c>
      <c r="S2414" s="98" t="s">
        <v>1004</v>
      </c>
      <c r="T2414" s="87">
        <f>_xlfn.MINIFS(CENSO[DAP (cm)],CENSO[NOME CIENTIFICO],CENSO[[#This Row],[NOME CIENTIFICO]])</f>
        <v>39.788735772973837</v>
      </c>
      <c r="U24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14" s="87" t="str">
        <f>IF(CENSO[[#This Row],[DAP (cm)]]&lt;CENSO[[#This Row],[DMCE (cm)]],"DAP &lt; DMCE","DAP ≥ DMCE")</f>
        <v>DAP ≥ DMCE</v>
      </c>
      <c r="W2414" s="87" t="str">
        <f>IF(CENSO[[#This Row],[DAP (cm)]]&gt;200, "Superior", "Inferior")</f>
        <v>Inferior</v>
      </c>
      <c r="X2414" s="87" t="str">
        <f>VLOOKUP(CENSO[[#This Row],[NOME COMUM]],ESPECIES[],4,FALSE)</f>
        <v>Não</v>
      </c>
      <c r="Y2414" s="87" t="str">
        <f>IF(IFERROR(VLOOKUP(CENSO[[#This Row],[NOME COMUM]],COMERCIAIS[],2, FALSE), "Não") &lt;&gt; "Não", "Sim", "Não")</f>
        <v>Sim</v>
      </c>
      <c r="Z2414" s="133">
        <f>CENSO[[#This Row],[g (m²)]]/SUM(AEEF[AEEF-UT])</f>
        <v>5.5692824191768894E-4</v>
      </c>
      <c r="AA2414" s="133">
        <f>CENSO[[#This Row],[v (m³)]]/SUM(AEEF[AEEF-UT])</f>
        <v>5.847746540135733E-3</v>
      </c>
    </row>
    <row r="2415" spans="1:27" ht="14">
      <c r="A2415" s="86">
        <v>1</v>
      </c>
      <c r="B2415" s="86">
        <v>1</v>
      </c>
      <c r="C2415" s="63">
        <v>68</v>
      </c>
      <c r="D2415" s="63">
        <v>2414</v>
      </c>
      <c r="E2415" s="63" t="str">
        <f>VLOOKUP(CENSO[[#This Row],[NOME COMUM]],ESPECIES[],2,FALSE)</f>
        <v>Piptadenia suaveolens Miq.</v>
      </c>
      <c r="F2415" s="64" t="s">
        <v>22</v>
      </c>
      <c r="G2415" s="64">
        <v>410</v>
      </c>
      <c r="H2415" s="97">
        <f>CENSO[[#This Row],[CAP (cm)]]/PI()</f>
        <v>130.50705333535419</v>
      </c>
      <c r="I2415" s="64">
        <v>22</v>
      </c>
      <c r="J2415" s="96">
        <f>(PI()*(CENSO[[#This Row],[DAP (cm)]]^2))/40000</f>
        <v>1.3376972966873806</v>
      </c>
      <c r="K2415" s="96">
        <f>CENSO[[#This Row],[g (m²)]]*CENSO[[#This Row],[H (m)]]*0.7</f>
        <v>20.60053836898566</v>
      </c>
      <c r="L2415" s="64">
        <v>1</v>
      </c>
      <c r="M2415" s="65">
        <v>366804</v>
      </c>
      <c r="N2415" s="87">
        <v>9706888.4000000004</v>
      </c>
      <c r="O2415" s="87" t="s">
        <v>1228</v>
      </c>
      <c r="P2415" s="87" t="str">
        <f>VLOOKUP(CENSO[[#This Row],[DAP (cm)]],CD[],2,TRUE)</f>
        <v>TORA</v>
      </c>
      <c r="Q2415" s="87" t="str">
        <f>VLOOKUP(CENSO[[#This Row],[DAP (cm)]],DD[],2,TRUE)</f>
        <v>130├ 140</v>
      </c>
      <c r="R2415" s="87" t="str" cm="1">
        <f t="array" ref="R2415">INDEX(_xlfn.TEXTSPLIT(CENSO[[#This Row],[NOME CIENTIFICO]]," "),1)</f>
        <v>Piptadenia</v>
      </c>
      <c r="S2415" s="98" t="s">
        <v>1004</v>
      </c>
      <c r="T2415" s="87">
        <f>_xlfn.MINIFS(CENSO[DAP (cm)],CENSO[NOME CIENTIFICO],CENSO[[#This Row],[NOME CIENTIFICO]])</f>
        <v>39.788735772973837</v>
      </c>
      <c r="U24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15" s="87" t="str">
        <f>IF(CENSO[[#This Row],[DAP (cm)]]&lt;CENSO[[#This Row],[DMCE (cm)]],"DAP &lt; DMCE","DAP ≥ DMCE")</f>
        <v>DAP ≥ DMCE</v>
      </c>
      <c r="W2415" s="87" t="str">
        <f>IF(CENSO[[#This Row],[DAP (cm)]]&gt;200, "Superior", "Inferior")</f>
        <v>Inferior</v>
      </c>
      <c r="X2415" s="87" t="str">
        <f>VLOOKUP(CENSO[[#This Row],[NOME COMUM]],ESPECIES[],4,FALSE)</f>
        <v>Não</v>
      </c>
      <c r="Y2415" s="87" t="str">
        <f>IF(IFERROR(VLOOKUP(CENSO[[#This Row],[NOME COMUM]],COMERCIAIS[],2, FALSE), "Não") &lt;&gt; "Não", "Sim", "Não")</f>
        <v>Sim</v>
      </c>
      <c r="Z2415" s="133">
        <f>CENSO[[#This Row],[g (m²)]]/SUM(AEEF[AEEF-UT])</f>
        <v>2.3404909366590886E-3</v>
      </c>
      <c r="AA2415" s="133">
        <f>CENSO[[#This Row],[v (m³)]]/SUM(AEEF[AEEF-UT])</f>
        <v>3.604356042454996E-2</v>
      </c>
    </row>
    <row r="2416" spans="1:27" ht="14">
      <c r="A2416" s="86">
        <v>1</v>
      </c>
      <c r="B2416" s="86">
        <v>1</v>
      </c>
      <c r="C2416" s="63">
        <v>68</v>
      </c>
      <c r="D2416" s="63">
        <v>2415</v>
      </c>
      <c r="E2416" s="63" t="str">
        <f>VLOOKUP(CENSO[[#This Row],[NOME COMUM]],ESPECIES[],2,FALSE)</f>
        <v>Hymenolobium petraeum Ducke</v>
      </c>
      <c r="F2416" s="64" t="s">
        <v>40</v>
      </c>
      <c r="G2416" s="64">
        <v>239</v>
      </c>
      <c r="H2416" s="97">
        <f>CENSO[[#This Row],[CAP (cm)]]/PI()</f>
        <v>76.076062797925971</v>
      </c>
      <c r="I2416" s="64">
        <v>20</v>
      </c>
      <c r="J2416" s="96">
        <f>(PI()*(CENSO[[#This Row],[DAP (cm)]]^2))/40000</f>
        <v>0.45455447521760761</v>
      </c>
      <c r="K2416" s="96">
        <f>CENSO[[#This Row],[g (m²)]]*CENSO[[#This Row],[H (m)]]*0.7</f>
        <v>6.3637626530465052</v>
      </c>
      <c r="L2416" s="64">
        <v>1</v>
      </c>
      <c r="M2416" s="65">
        <v>366802.59999999899</v>
      </c>
      <c r="N2416" s="87">
        <v>9706873.5</v>
      </c>
      <c r="O2416" s="87" t="s">
        <v>1228</v>
      </c>
      <c r="P2416" s="87" t="str">
        <f>VLOOKUP(CENSO[[#This Row],[DAP (cm)]],CD[],2,TRUE)</f>
        <v>TORA</v>
      </c>
      <c r="Q2416" s="87" t="str">
        <f>VLOOKUP(CENSO[[#This Row],[DAP (cm)]],DD[],2,TRUE)</f>
        <v>70├ 80</v>
      </c>
      <c r="R2416" s="87" t="str" cm="1">
        <f t="array" ref="R2416">INDEX(_xlfn.TEXTSPLIT(CENSO[[#This Row],[NOME CIENTIFICO]]," "),1)</f>
        <v>Hymenolobium</v>
      </c>
      <c r="S2416" s="98" t="s">
        <v>1004</v>
      </c>
      <c r="T2416" s="87">
        <f>_xlfn.MINIFS(CENSO[DAP (cm)],CENSO[NOME CIENTIFICO],CENSO[[#This Row],[NOME CIENTIFICO]])</f>
        <v>41.38028520389279</v>
      </c>
      <c r="U24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416" s="87" t="str">
        <f>IF(CENSO[[#This Row],[DAP (cm)]]&lt;CENSO[[#This Row],[DMCE (cm)]],"DAP &lt; DMCE","DAP ≥ DMCE")</f>
        <v>DAP ≥ DMCE</v>
      </c>
      <c r="W2416" s="87" t="str">
        <f>IF(CENSO[[#This Row],[DAP (cm)]]&gt;200, "Superior", "Inferior")</f>
        <v>Inferior</v>
      </c>
      <c r="X2416" s="87" t="str">
        <f>VLOOKUP(CENSO[[#This Row],[NOME COMUM]],ESPECIES[],4,FALSE)</f>
        <v>Não</v>
      </c>
      <c r="Y2416" s="87" t="str">
        <f>IF(IFERROR(VLOOKUP(CENSO[[#This Row],[NOME COMUM]],COMERCIAIS[],2, FALSE), "Não") &lt;&gt; "Não", "Sim", "Não")</f>
        <v>Sim</v>
      </c>
      <c r="Z2416" s="133">
        <f>CENSO[[#This Row],[g (m²)]]/SUM(AEEF[AEEF-UT])</f>
        <v>7.9530745266450775E-4</v>
      </c>
      <c r="AA2416" s="133">
        <f>CENSO[[#This Row],[v (m³)]]/SUM(AEEF[AEEF-UT])</f>
        <v>1.1134304337303107E-2</v>
      </c>
    </row>
    <row r="2417" spans="1:27" ht="14">
      <c r="A2417" s="86">
        <v>1</v>
      </c>
      <c r="B2417" s="86">
        <v>1</v>
      </c>
      <c r="C2417" s="63">
        <v>69</v>
      </c>
      <c r="D2417" s="63">
        <v>2416</v>
      </c>
      <c r="E2417" s="63" t="str">
        <f>VLOOKUP(CENSO[[#This Row],[NOME COMUM]],ESPECIES[],2,FALSE)</f>
        <v>Vatairea fusca Ducke</v>
      </c>
      <c r="F2417" s="64" t="s">
        <v>50</v>
      </c>
      <c r="G2417" s="64">
        <v>420</v>
      </c>
      <c r="H2417" s="97">
        <f>CENSO[[#This Row],[CAP (cm)]]/PI()</f>
        <v>133.69015219719208</v>
      </c>
      <c r="I2417" s="64">
        <v>19</v>
      </c>
      <c r="J2417" s="96">
        <f>(PI()*(CENSO[[#This Row],[DAP (cm)]]^2))/40000</f>
        <v>1.4037465980705166</v>
      </c>
      <c r="K2417" s="96">
        <f>CENSO[[#This Row],[g (m²)]]*CENSO[[#This Row],[H (m)]]*0.7</f>
        <v>18.669829754337869</v>
      </c>
      <c r="L2417" s="64">
        <v>2</v>
      </c>
      <c r="M2417" s="65">
        <v>366800.5</v>
      </c>
      <c r="N2417" s="87">
        <v>9706841</v>
      </c>
      <c r="O2417" s="87" t="s">
        <v>1227</v>
      </c>
      <c r="P2417" s="87" t="str">
        <f>VLOOKUP(CENSO[[#This Row],[DAP (cm)]],CD[],2,TRUE)</f>
        <v>TORA</v>
      </c>
      <c r="Q2417" s="87" t="str">
        <f>VLOOKUP(CENSO[[#This Row],[DAP (cm)]],DD[],2,TRUE)</f>
        <v>130├ 140</v>
      </c>
      <c r="R2417" s="87" t="str" cm="1">
        <f t="array" ref="R2417">INDEX(_xlfn.TEXTSPLIT(CENSO[[#This Row],[NOME CIENTIFICO]]," "),1)</f>
        <v>Vatairea</v>
      </c>
      <c r="S2417" s="98" t="s">
        <v>1004</v>
      </c>
      <c r="T2417" s="87">
        <f>_xlfn.MINIFS(CENSO[DAP (cm)],CENSO[NOME CIENTIFICO],CENSO[[#This Row],[NOME CIENTIFICO]])</f>
        <v>50.929581789406512</v>
      </c>
      <c r="U24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60.929581789406512</v>
      </c>
      <c r="V2417" s="87" t="str">
        <f>IF(CENSO[[#This Row],[DAP (cm)]]&lt;CENSO[[#This Row],[DMCE (cm)]],"DAP &lt; DMCE","DAP ≥ DMCE")</f>
        <v>DAP ≥ DMCE</v>
      </c>
      <c r="W2417" s="87" t="str">
        <f>IF(CENSO[[#This Row],[DAP (cm)]]&gt;200, "Superior", "Inferior")</f>
        <v>Inferior</v>
      </c>
      <c r="X2417" s="87" t="str">
        <f>VLOOKUP(CENSO[[#This Row],[NOME COMUM]],ESPECIES[],4,FALSE)</f>
        <v>Não</v>
      </c>
      <c r="Y2417" s="87" t="str">
        <f>IF(IFERROR(VLOOKUP(CENSO[[#This Row],[NOME COMUM]],COMERCIAIS[],2, FALSE), "Não") &lt;&gt; "Não", "Sim", "Não")</f>
        <v>Não</v>
      </c>
      <c r="Z2417" s="133">
        <f>CENSO[[#This Row],[g (m²)]]/SUM(AEEF[AEEF-UT])</f>
        <v>2.4560535468570082E-3</v>
      </c>
      <c r="AA2417" s="133">
        <f>CENSO[[#This Row],[v (m³)]]/SUM(AEEF[AEEF-UT])</f>
        <v>3.2665512173198206E-2</v>
      </c>
    </row>
    <row r="2418" spans="1:27" ht="14">
      <c r="A2418" s="86">
        <v>1</v>
      </c>
      <c r="B2418" s="86">
        <v>1</v>
      </c>
      <c r="C2418" s="63">
        <v>69</v>
      </c>
      <c r="D2418" s="63">
        <v>2417</v>
      </c>
      <c r="E2418" s="63" t="str">
        <f>VLOOKUP(CENSO[[#This Row],[NOME COMUM]],ESPECIES[],2,FALSE)</f>
        <v>Piptadenia suaveolens Miq.</v>
      </c>
      <c r="F2418" s="64" t="s">
        <v>22</v>
      </c>
      <c r="G2418" s="64">
        <v>322</v>
      </c>
      <c r="H2418" s="97">
        <f>CENSO[[#This Row],[CAP (cm)]]/PI()</f>
        <v>102.49578335118061</v>
      </c>
      <c r="I2418" s="64">
        <v>17</v>
      </c>
      <c r="J2418" s="96">
        <f>(PI()*(CENSO[[#This Row],[DAP (cm)]]^2))/40000</f>
        <v>0.82509105597700383</v>
      </c>
      <c r="K2418" s="96">
        <f>CENSO[[#This Row],[g (m²)]]*CENSO[[#This Row],[H (m)]]*0.7</f>
        <v>9.8185835661263443</v>
      </c>
      <c r="L2418" s="64">
        <v>1</v>
      </c>
      <c r="M2418" s="65">
        <v>366787</v>
      </c>
      <c r="N2418" s="87">
        <v>9706823.5</v>
      </c>
      <c r="O2418" s="87" t="s">
        <v>1228</v>
      </c>
      <c r="P2418" s="87" t="str">
        <f>VLOOKUP(CENSO[[#This Row],[DAP (cm)]],CD[],2,TRUE)</f>
        <v>TORA</v>
      </c>
      <c r="Q2418" s="87" t="str">
        <f>VLOOKUP(CENSO[[#This Row],[DAP (cm)]],DD[],2,TRUE)</f>
        <v>100├ 110</v>
      </c>
      <c r="R2418" s="87" t="str" cm="1">
        <f t="array" ref="R2418">INDEX(_xlfn.TEXTSPLIT(CENSO[[#This Row],[NOME CIENTIFICO]]," "),1)</f>
        <v>Piptadenia</v>
      </c>
      <c r="S2418" s="98" t="s">
        <v>1004</v>
      </c>
      <c r="T2418" s="87">
        <f>_xlfn.MINIFS(CENSO[DAP (cm)],CENSO[NOME CIENTIFICO],CENSO[[#This Row],[NOME CIENTIFICO]])</f>
        <v>39.788735772973837</v>
      </c>
      <c r="U24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18" s="87" t="str">
        <f>IF(CENSO[[#This Row],[DAP (cm)]]&lt;CENSO[[#This Row],[DMCE (cm)]],"DAP &lt; DMCE","DAP ≥ DMCE")</f>
        <v>DAP ≥ DMCE</v>
      </c>
      <c r="W2418" s="87" t="str">
        <f>IF(CENSO[[#This Row],[DAP (cm)]]&gt;200, "Superior", "Inferior")</f>
        <v>Inferior</v>
      </c>
      <c r="X2418" s="87" t="str">
        <f>VLOOKUP(CENSO[[#This Row],[NOME COMUM]],ESPECIES[],4,FALSE)</f>
        <v>Não</v>
      </c>
      <c r="Y2418" s="87" t="str">
        <f>IF(IFERROR(VLOOKUP(CENSO[[#This Row],[NOME COMUM]],COMERCIAIS[],2, FALSE), "Não") &lt;&gt; "Não", "Sim", "Não")</f>
        <v>Sim</v>
      </c>
      <c r="Z2418" s="133">
        <f>CENSO[[#This Row],[g (m²)]]/SUM(AEEF[AEEF-UT])</f>
        <v>1.4436136958748417E-3</v>
      </c>
      <c r="AA2418" s="133">
        <f>CENSO[[#This Row],[v (m³)]]/SUM(AEEF[AEEF-UT])</f>
        <v>1.7179002980910615E-2</v>
      </c>
    </row>
    <row r="2419" spans="1:27" ht="14">
      <c r="A2419" s="86">
        <v>1</v>
      </c>
      <c r="B2419" s="86">
        <v>1</v>
      </c>
      <c r="C2419" s="63">
        <v>69</v>
      </c>
      <c r="D2419" s="63">
        <v>2418</v>
      </c>
      <c r="E2419" s="63" t="str">
        <f>VLOOKUP(CENSO[[#This Row],[NOME COMUM]],ESPECIES[],2,FALSE)</f>
        <v>Lecythis pisonis Cambess.</v>
      </c>
      <c r="F2419" s="64" t="s">
        <v>9</v>
      </c>
      <c r="G2419" s="64">
        <v>295</v>
      </c>
      <c r="H2419" s="97">
        <f>CENSO[[#This Row],[CAP (cm)]]/PI()</f>
        <v>93.901416424218255</v>
      </c>
      <c r="I2419" s="64">
        <v>13</v>
      </c>
      <c r="J2419" s="96">
        <f>(PI()*(CENSO[[#This Row],[DAP (cm)]]^2))/40000</f>
        <v>0.69252294612860965</v>
      </c>
      <c r="K2419" s="96">
        <f>CENSO[[#This Row],[g (m²)]]*CENSO[[#This Row],[H (m)]]*0.7</f>
        <v>6.3019588097703467</v>
      </c>
      <c r="L2419" s="64">
        <v>2</v>
      </c>
      <c r="M2419" s="65">
        <v>366794.9</v>
      </c>
      <c r="N2419" s="87">
        <v>9706862.5</v>
      </c>
      <c r="O2419" s="87" t="s">
        <v>1228</v>
      </c>
      <c r="P2419" s="87" t="str">
        <f>VLOOKUP(CENSO[[#This Row],[DAP (cm)]],CD[],2,TRUE)</f>
        <v>TORA</v>
      </c>
      <c r="Q2419" s="87" t="str">
        <f>VLOOKUP(CENSO[[#This Row],[DAP (cm)]],DD[],2,TRUE)</f>
        <v>90├ 100</v>
      </c>
      <c r="R2419" s="87" t="str" cm="1">
        <f t="array" ref="R2419">INDEX(_xlfn.TEXTSPLIT(CENSO[[#This Row],[NOME CIENTIFICO]]," "),1)</f>
        <v>Lecythis</v>
      </c>
      <c r="S2419" s="98" t="s">
        <v>1004</v>
      </c>
      <c r="T2419" s="87">
        <f>_xlfn.MINIFS(CENSO[DAP (cm)],CENSO[NOME CIENTIFICO],CENSO[[#This Row],[NOME CIENTIFICO]])</f>
        <v>40.743665431525208</v>
      </c>
      <c r="U24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2419" s="87" t="str">
        <f>IF(CENSO[[#This Row],[DAP (cm)]]&lt;CENSO[[#This Row],[DMCE (cm)]],"DAP &lt; DMCE","DAP ≥ DMCE")</f>
        <v>DAP ≥ DMCE</v>
      </c>
      <c r="W2419" s="87" t="str">
        <f>IF(CENSO[[#This Row],[DAP (cm)]]&gt;200, "Superior", "Inferior")</f>
        <v>Inferior</v>
      </c>
      <c r="X2419" s="87" t="str">
        <f>VLOOKUP(CENSO[[#This Row],[NOME COMUM]],ESPECIES[],4,FALSE)</f>
        <v>Não</v>
      </c>
      <c r="Y2419" s="87" t="str">
        <f>IF(IFERROR(VLOOKUP(CENSO[[#This Row],[NOME COMUM]],COMERCIAIS[],2, FALSE), "Não") &lt;&gt; "Não", "Sim", "Não")</f>
        <v>Sim</v>
      </c>
      <c r="Z2419" s="133">
        <f>CENSO[[#This Row],[g (m²)]]/SUM(AEEF[AEEF-UT])</f>
        <v>1.2116670063221722E-3</v>
      </c>
      <c r="AA2419" s="133">
        <f>CENSO[[#This Row],[v (m³)]]/SUM(AEEF[AEEF-UT])</f>
        <v>1.1026169757531765E-2</v>
      </c>
    </row>
    <row r="2420" spans="1:27" ht="14">
      <c r="A2420" s="86">
        <v>1</v>
      </c>
      <c r="B2420" s="86">
        <v>1</v>
      </c>
      <c r="C2420" s="63">
        <v>69</v>
      </c>
      <c r="D2420" s="63">
        <v>2419</v>
      </c>
      <c r="E2420" s="63" t="str">
        <f>VLOOKUP(CENSO[[#This Row],[NOME COMUM]],ESPECIES[],2,FALSE)</f>
        <v>Pouteria sp.</v>
      </c>
      <c r="F2420" s="64" t="s">
        <v>83</v>
      </c>
      <c r="G2420" s="64">
        <v>207</v>
      </c>
      <c r="H2420" s="97">
        <f>CENSO[[#This Row],[CAP (cm)]]/PI()</f>
        <v>65.890146440044674</v>
      </c>
      <c r="I2420" s="64">
        <v>16</v>
      </c>
      <c r="J2420" s="96">
        <f>(PI()*(CENSO[[#This Row],[DAP (cm)]]^2))/40000</f>
        <v>0.34098150782723119</v>
      </c>
      <c r="K2420" s="96">
        <f>CENSO[[#This Row],[g (m²)]]*CENSO[[#This Row],[H (m)]]*0.7</f>
        <v>3.8189928876649892</v>
      </c>
      <c r="L2420" s="64">
        <v>1</v>
      </c>
      <c r="M2420" s="65">
        <v>366777.09999999899</v>
      </c>
      <c r="N2420" s="87">
        <v>9706841.6999999899</v>
      </c>
      <c r="O2420" s="87" t="s">
        <v>1227</v>
      </c>
      <c r="P2420" s="87" t="str">
        <f>VLOOKUP(CENSO[[#This Row],[DAP (cm)]],CD[],2,TRUE)</f>
        <v>TORA</v>
      </c>
      <c r="Q2420" s="87" t="str">
        <f>VLOOKUP(CENSO[[#This Row],[DAP (cm)]],DD[],2,TRUE)</f>
        <v>60├ 70</v>
      </c>
      <c r="R2420" s="87" t="str" cm="1">
        <f t="array" ref="R2420">INDEX(_xlfn.TEXTSPLIT(CENSO[[#This Row],[NOME CIENTIFICO]]," "),1)</f>
        <v>Pouteria</v>
      </c>
      <c r="S2420" s="98" t="s">
        <v>1004</v>
      </c>
      <c r="T2420" s="87">
        <f>_xlfn.MINIFS(CENSO[DAP (cm)],CENSO[NOME CIENTIFICO],CENSO[[#This Row],[NOME CIENTIFICO]])</f>
        <v>39.788735772973837</v>
      </c>
      <c r="U24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20" s="87" t="str">
        <f>IF(CENSO[[#This Row],[DAP (cm)]]&lt;CENSO[[#This Row],[DMCE (cm)]],"DAP &lt; DMCE","DAP ≥ DMCE")</f>
        <v>DAP ≥ DMCE</v>
      </c>
      <c r="W2420" s="87" t="str">
        <f>IF(CENSO[[#This Row],[DAP (cm)]]&gt;200, "Superior", "Inferior")</f>
        <v>Inferior</v>
      </c>
      <c r="X2420" s="87" t="str">
        <f>VLOOKUP(CENSO[[#This Row],[NOME COMUM]],ESPECIES[],4,FALSE)</f>
        <v>Não</v>
      </c>
      <c r="Y2420" s="87" t="str">
        <f>IF(IFERROR(VLOOKUP(CENSO[[#This Row],[NOME COMUM]],COMERCIAIS[],2, FALSE), "Não") &lt;&gt; "Não", "Sim", "Não")</f>
        <v>Não</v>
      </c>
      <c r="Z2420" s="133">
        <f>CENSO[[#This Row],[g (m²)]]/SUM(AEEF[AEEF-UT])</f>
        <v>5.9659545594827642E-4</v>
      </c>
      <c r="AA2420" s="133">
        <f>CENSO[[#This Row],[v (m³)]]/SUM(AEEF[AEEF-UT])</f>
        <v>6.6818691066206958E-3</v>
      </c>
    </row>
    <row r="2421" spans="1:27" ht="14">
      <c r="A2421" s="86">
        <v>1</v>
      </c>
      <c r="B2421" s="86">
        <v>1</v>
      </c>
      <c r="C2421" s="63">
        <v>69</v>
      </c>
      <c r="D2421" s="63">
        <v>2420</v>
      </c>
      <c r="E2421" s="63" t="str">
        <f>VLOOKUP(CENSO[[#This Row],[NOME COMUM]],ESPECIES[],2,FALSE)</f>
        <v>Lecythis pisonis Cambess.</v>
      </c>
      <c r="F2421" s="64" t="s">
        <v>9</v>
      </c>
      <c r="G2421" s="64">
        <v>347</v>
      </c>
      <c r="H2421" s="97">
        <f>CENSO[[#This Row],[CAP (cm)]]/PI()</f>
        <v>110.45353050577536</v>
      </c>
      <c r="I2421" s="64">
        <v>19</v>
      </c>
      <c r="J2421" s="96">
        <f>(PI()*(CENSO[[#This Row],[DAP (cm)]]^2))/40000</f>
        <v>0.95818437713760118</v>
      </c>
      <c r="K2421" s="96">
        <f>CENSO[[#This Row],[g (m²)]]*CENSO[[#This Row],[H (m)]]*0.7</f>
        <v>12.743852215930096</v>
      </c>
      <c r="L2421" s="64">
        <v>2</v>
      </c>
      <c r="M2421" s="65">
        <v>366772.799999999</v>
      </c>
      <c r="N2421" s="87">
        <v>9706836.0999999903</v>
      </c>
      <c r="O2421" s="87" t="s">
        <v>1228</v>
      </c>
      <c r="P2421" s="87" t="str">
        <f>VLOOKUP(CENSO[[#This Row],[DAP (cm)]],CD[],2,TRUE)</f>
        <v>TORA</v>
      </c>
      <c r="Q2421" s="87" t="str">
        <f>VLOOKUP(CENSO[[#This Row],[DAP (cm)]],DD[],2,TRUE)</f>
        <v>110├ 120</v>
      </c>
      <c r="R2421" s="87" t="str" cm="1">
        <f t="array" ref="R2421">INDEX(_xlfn.TEXTSPLIT(CENSO[[#This Row],[NOME CIENTIFICO]]," "),1)</f>
        <v>Lecythis</v>
      </c>
      <c r="S2421" s="98" t="s">
        <v>1004</v>
      </c>
      <c r="T2421" s="87">
        <f>_xlfn.MINIFS(CENSO[DAP (cm)],CENSO[NOME CIENTIFICO],CENSO[[#This Row],[NOME CIENTIFICO]])</f>
        <v>40.743665431525208</v>
      </c>
      <c r="U24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2421" s="87" t="str">
        <f>IF(CENSO[[#This Row],[DAP (cm)]]&lt;CENSO[[#This Row],[DMCE (cm)]],"DAP &lt; DMCE","DAP ≥ DMCE")</f>
        <v>DAP ≥ DMCE</v>
      </c>
      <c r="W2421" s="87" t="str">
        <f>IF(CENSO[[#This Row],[DAP (cm)]]&gt;200, "Superior", "Inferior")</f>
        <v>Inferior</v>
      </c>
      <c r="X2421" s="87" t="str">
        <f>VLOOKUP(CENSO[[#This Row],[NOME COMUM]],ESPECIES[],4,FALSE)</f>
        <v>Não</v>
      </c>
      <c r="Y2421" s="87" t="str">
        <f>IF(IFERROR(VLOOKUP(CENSO[[#This Row],[NOME COMUM]],COMERCIAIS[],2, FALSE), "Não") &lt;&gt; "Não", "Sim", "Não")</f>
        <v>Sim</v>
      </c>
      <c r="Z2421" s="133">
        <f>CENSO[[#This Row],[g (m²)]]/SUM(AEEF[AEEF-UT])</f>
        <v>1.6764793170266753E-3</v>
      </c>
      <c r="AA2421" s="133">
        <f>CENSO[[#This Row],[v (m³)]]/SUM(AEEF[AEEF-UT])</f>
        <v>2.229717491645478E-2</v>
      </c>
    </row>
    <row r="2422" spans="1:27" ht="14">
      <c r="A2422" s="86">
        <v>1</v>
      </c>
      <c r="B2422" s="86">
        <v>1</v>
      </c>
      <c r="C2422" s="63">
        <v>69</v>
      </c>
      <c r="D2422" s="63">
        <v>2421</v>
      </c>
      <c r="E2422" s="63" t="str">
        <f>VLOOKUP(CENSO[[#This Row],[NOME COMUM]],ESPECIES[],2,FALSE)</f>
        <v>Tachigali myrmecophila Ducke</v>
      </c>
      <c r="F2422" s="64" t="s">
        <v>14</v>
      </c>
      <c r="G2422" s="64">
        <v>186</v>
      </c>
      <c r="H2422" s="97">
        <f>CENSO[[#This Row],[CAP (cm)]]/PI()</f>
        <v>59.205638830185066</v>
      </c>
      <c r="I2422" s="64">
        <v>15</v>
      </c>
      <c r="J2422" s="96">
        <f>(PI()*(CENSO[[#This Row],[DAP (cm)]]^2))/40000</f>
        <v>0.27530622056036053</v>
      </c>
      <c r="K2422" s="96">
        <f>CENSO[[#This Row],[g (m²)]]*CENSO[[#This Row],[H (m)]]*0.7</f>
        <v>2.8907153158837851</v>
      </c>
      <c r="L2422" s="64">
        <v>1</v>
      </c>
      <c r="M2422" s="65">
        <v>366769.5</v>
      </c>
      <c r="N2422" s="87">
        <v>9706835</v>
      </c>
      <c r="O2422" s="87" t="s">
        <v>1228</v>
      </c>
      <c r="P2422" s="87" t="str">
        <f>VLOOKUP(CENSO[[#This Row],[DAP (cm)]],CD[],2,TRUE)</f>
        <v>TORA</v>
      </c>
      <c r="Q2422" s="87" t="str">
        <f>VLOOKUP(CENSO[[#This Row],[DAP (cm)]],DD[],2,TRUE)</f>
        <v>50├ 60</v>
      </c>
      <c r="R2422" s="87" t="str" cm="1">
        <f t="array" ref="R2422">INDEX(_xlfn.TEXTSPLIT(CENSO[[#This Row],[NOME CIENTIFICO]]," "),1)</f>
        <v>Tachigali</v>
      </c>
      <c r="S2422" s="98" t="s">
        <v>1004</v>
      </c>
      <c r="T2422" s="87">
        <f>_xlfn.MINIFS(CENSO[DAP (cm)],CENSO[NOME CIENTIFICO],CENSO[[#This Row],[NOME CIENTIFICO]])</f>
        <v>39.152116000606256</v>
      </c>
      <c r="U24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22" s="87" t="str">
        <f>IF(CENSO[[#This Row],[DAP (cm)]]&lt;CENSO[[#This Row],[DMCE (cm)]],"DAP &lt; DMCE","DAP ≥ DMCE")</f>
        <v>DAP ≥ DMCE</v>
      </c>
      <c r="W2422" s="87" t="str">
        <f>IF(CENSO[[#This Row],[DAP (cm)]]&gt;200, "Superior", "Inferior")</f>
        <v>Inferior</v>
      </c>
      <c r="X2422" s="87" t="str">
        <f>VLOOKUP(CENSO[[#This Row],[NOME COMUM]],ESPECIES[],4,FALSE)</f>
        <v>Não</v>
      </c>
      <c r="Y2422" s="87" t="str">
        <f>IF(IFERROR(VLOOKUP(CENSO[[#This Row],[NOME COMUM]],COMERCIAIS[],2, FALSE), "Não") &lt;&gt; "Não", "Sim", "Não")</f>
        <v>Sim</v>
      </c>
      <c r="Z2422" s="133">
        <f>CENSO[[#This Row],[g (m²)]]/SUM(AEEF[AEEF-UT])</f>
        <v>4.8168723643460915E-4</v>
      </c>
      <c r="AA2422" s="133">
        <f>CENSO[[#This Row],[v (m³)]]/SUM(AEEF[AEEF-UT])</f>
        <v>5.0577159825633952E-3</v>
      </c>
    </row>
    <row r="2423" spans="1:27" ht="14">
      <c r="A2423" s="86">
        <v>1</v>
      </c>
      <c r="B2423" s="86">
        <v>1</v>
      </c>
      <c r="C2423" s="63">
        <v>69</v>
      </c>
      <c r="D2423" s="63">
        <v>2422</v>
      </c>
      <c r="E2423" s="63" t="str">
        <f>VLOOKUP(CENSO[[#This Row],[NOME COMUM]],ESPECIES[],2,FALSE)</f>
        <v>Piptadenia suaveolens Miq.</v>
      </c>
      <c r="F2423" s="64" t="s">
        <v>22</v>
      </c>
      <c r="G2423" s="64">
        <v>215</v>
      </c>
      <c r="H2423" s="97">
        <f>CENSO[[#This Row],[CAP (cm)]]/PI()</f>
        <v>68.436625529514998</v>
      </c>
      <c r="I2423" s="64">
        <v>16</v>
      </c>
      <c r="J2423" s="96">
        <f>(PI()*(CENSO[[#This Row],[DAP (cm)]]^2))/40000</f>
        <v>0.36784686222114316</v>
      </c>
      <c r="K2423" s="96">
        <f>CENSO[[#This Row],[g (m²)]]*CENSO[[#This Row],[H (m)]]*0.7</f>
        <v>4.1198848568768032</v>
      </c>
      <c r="L2423" s="64">
        <v>1</v>
      </c>
      <c r="M2423" s="65">
        <v>366764.2</v>
      </c>
      <c r="N2423" s="87">
        <v>9706833</v>
      </c>
      <c r="O2423" s="87" t="s">
        <v>1228</v>
      </c>
      <c r="P2423" s="87" t="str">
        <f>VLOOKUP(CENSO[[#This Row],[DAP (cm)]],CD[],2,TRUE)</f>
        <v>TORA</v>
      </c>
      <c r="Q2423" s="87" t="str">
        <f>VLOOKUP(CENSO[[#This Row],[DAP (cm)]],DD[],2,TRUE)</f>
        <v>60├ 70</v>
      </c>
      <c r="R2423" s="87" t="str" cm="1">
        <f t="array" ref="R2423">INDEX(_xlfn.TEXTSPLIT(CENSO[[#This Row],[NOME CIENTIFICO]]," "),1)</f>
        <v>Piptadenia</v>
      </c>
      <c r="S2423" s="98" t="s">
        <v>1004</v>
      </c>
      <c r="T2423" s="87">
        <f>_xlfn.MINIFS(CENSO[DAP (cm)],CENSO[NOME CIENTIFICO],CENSO[[#This Row],[NOME CIENTIFICO]])</f>
        <v>39.788735772973837</v>
      </c>
      <c r="U24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23" s="87" t="str">
        <f>IF(CENSO[[#This Row],[DAP (cm)]]&lt;CENSO[[#This Row],[DMCE (cm)]],"DAP &lt; DMCE","DAP ≥ DMCE")</f>
        <v>DAP ≥ DMCE</v>
      </c>
      <c r="W2423" s="87" t="str">
        <f>IF(CENSO[[#This Row],[DAP (cm)]]&gt;200, "Superior", "Inferior")</f>
        <v>Inferior</v>
      </c>
      <c r="X2423" s="87" t="str">
        <f>VLOOKUP(CENSO[[#This Row],[NOME COMUM]],ESPECIES[],4,FALSE)</f>
        <v>Não</v>
      </c>
      <c r="Y2423" s="87" t="str">
        <f>IF(IFERROR(VLOOKUP(CENSO[[#This Row],[NOME COMUM]],COMERCIAIS[],2, FALSE), "Não") &lt;&gt; "Não", "Sim", "Não")</f>
        <v>Sim</v>
      </c>
      <c r="Z2423" s="133">
        <f>CENSO[[#This Row],[g (m²)]]/SUM(AEEF[AEEF-UT])</f>
        <v>6.436001995661295E-4</v>
      </c>
      <c r="AA2423" s="133">
        <f>CENSO[[#This Row],[v (m³)]]/SUM(AEEF[AEEF-UT])</f>
        <v>7.2083222351406497E-3</v>
      </c>
    </row>
    <row r="2424" spans="1:27" ht="14">
      <c r="A2424" s="86">
        <v>1</v>
      </c>
      <c r="B2424" s="86">
        <v>1</v>
      </c>
      <c r="C2424" s="63">
        <v>69</v>
      </c>
      <c r="D2424" s="63">
        <v>2423</v>
      </c>
      <c r="E2424" s="63" t="str">
        <f>VLOOKUP(CENSO[[#This Row],[NOME COMUM]],ESPECIES[],2,FALSE)</f>
        <v>Parkia pendula (Willd.) Benth. ex Walp.</v>
      </c>
      <c r="F2424" s="64" t="s">
        <v>24</v>
      </c>
      <c r="G2424" s="64">
        <v>200</v>
      </c>
      <c r="H2424" s="97">
        <f>CENSO[[#This Row],[CAP (cm)]]/PI()</f>
        <v>63.661977236758133</v>
      </c>
      <c r="I2424" s="64">
        <v>17</v>
      </c>
      <c r="J2424" s="96">
        <f>(PI()*(CENSO[[#This Row],[DAP (cm)]]^2))/40000</f>
        <v>0.31830988618379064</v>
      </c>
      <c r="K2424" s="96">
        <f>CENSO[[#This Row],[g (m²)]]*CENSO[[#This Row],[H (m)]]*0.7</f>
        <v>3.7878876455871082</v>
      </c>
      <c r="L2424" s="64">
        <v>1</v>
      </c>
      <c r="M2424" s="65">
        <v>366760.799999999</v>
      </c>
      <c r="N2424" s="87">
        <v>9706840.0999999903</v>
      </c>
      <c r="O2424" s="87" t="s">
        <v>1228</v>
      </c>
      <c r="P2424" s="87" t="str">
        <f>VLOOKUP(CENSO[[#This Row],[DAP (cm)]],CD[],2,TRUE)</f>
        <v>TORA</v>
      </c>
      <c r="Q2424" s="87" t="str">
        <f>VLOOKUP(CENSO[[#This Row],[DAP (cm)]],DD[],2,TRUE)</f>
        <v>60├ 70</v>
      </c>
      <c r="R2424" s="87" t="str" cm="1">
        <f t="array" ref="R2424">INDEX(_xlfn.TEXTSPLIT(CENSO[[#This Row],[NOME CIENTIFICO]]," "),1)</f>
        <v>Parkia</v>
      </c>
      <c r="S2424" s="98" t="s">
        <v>1004</v>
      </c>
      <c r="T2424" s="87">
        <f>_xlfn.MINIFS(CENSO[DAP (cm)],CENSO[NOME CIENTIFICO],CENSO[[#This Row],[NOME CIENTIFICO]])</f>
        <v>40.107045659157627</v>
      </c>
      <c r="U24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424" s="87" t="str">
        <f>IF(CENSO[[#This Row],[DAP (cm)]]&lt;CENSO[[#This Row],[DMCE (cm)]],"DAP &lt; DMCE","DAP ≥ DMCE")</f>
        <v>DAP ≥ DMCE</v>
      </c>
      <c r="W2424" s="87" t="str">
        <f>IF(CENSO[[#This Row],[DAP (cm)]]&gt;200, "Superior", "Inferior")</f>
        <v>Inferior</v>
      </c>
      <c r="X2424" s="87" t="str">
        <f>VLOOKUP(CENSO[[#This Row],[NOME COMUM]],ESPECIES[],4,FALSE)</f>
        <v>Não</v>
      </c>
      <c r="Y2424" s="87" t="str">
        <f>IF(IFERROR(VLOOKUP(CENSO[[#This Row],[NOME COMUM]],COMERCIAIS[],2, FALSE), "Não") &lt;&gt; "Não", "Sim", "Não")</f>
        <v>Sim</v>
      </c>
      <c r="Z2424" s="133">
        <f>CENSO[[#This Row],[g (m²)]]/SUM(AEEF[AEEF-UT])</f>
        <v>5.5692824191768894E-4</v>
      </c>
      <c r="AA2424" s="133">
        <f>CENSO[[#This Row],[v (m³)]]/SUM(AEEF[AEEF-UT])</f>
        <v>6.6274460788204983E-3</v>
      </c>
    </row>
    <row r="2425" spans="1:27" ht="14">
      <c r="A2425" s="86">
        <v>1</v>
      </c>
      <c r="B2425" s="86">
        <v>1</v>
      </c>
      <c r="C2425" s="63">
        <v>69</v>
      </c>
      <c r="D2425" s="63">
        <v>2424</v>
      </c>
      <c r="E2425" s="63" t="str">
        <f>VLOOKUP(CENSO[[#This Row],[NOME COMUM]],ESPECIES[],2,FALSE)</f>
        <v>Piptadenia suaveolens Miq.</v>
      </c>
      <c r="F2425" s="64" t="s">
        <v>22</v>
      </c>
      <c r="G2425" s="64">
        <v>170</v>
      </c>
      <c r="H2425" s="97">
        <f>CENSO[[#This Row],[CAP (cm)]]/PI()</f>
        <v>54.112680651244418</v>
      </c>
      <c r="I2425" s="64">
        <v>15</v>
      </c>
      <c r="J2425" s="96">
        <f>(PI()*(CENSO[[#This Row],[DAP (cm)]]^2))/40000</f>
        <v>0.2299788927677888</v>
      </c>
      <c r="K2425" s="96">
        <f>CENSO[[#This Row],[g (m²)]]*CENSO[[#This Row],[H (m)]]*0.7</f>
        <v>2.4147783740617825</v>
      </c>
      <c r="L2425" s="64">
        <v>1</v>
      </c>
      <c r="M2425" s="65">
        <v>366763.799999999</v>
      </c>
      <c r="N2425" s="87">
        <v>9706873.5999999903</v>
      </c>
      <c r="O2425" s="87" t="s">
        <v>1228</v>
      </c>
      <c r="P2425" s="87" t="str">
        <f>VLOOKUP(CENSO[[#This Row],[DAP (cm)]],CD[],2,TRUE)</f>
        <v>TORA</v>
      </c>
      <c r="Q2425" s="87" t="str">
        <f>VLOOKUP(CENSO[[#This Row],[DAP (cm)]],DD[],2,TRUE)</f>
        <v>50├ 60</v>
      </c>
      <c r="R2425" s="87" t="str" cm="1">
        <f t="array" ref="R2425">INDEX(_xlfn.TEXTSPLIT(CENSO[[#This Row],[NOME CIENTIFICO]]," "),1)</f>
        <v>Piptadenia</v>
      </c>
      <c r="S2425" s="98" t="s">
        <v>1004</v>
      </c>
      <c r="T2425" s="87">
        <f>_xlfn.MINIFS(CENSO[DAP (cm)],CENSO[NOME CIENTIFICO],CENSO[[#This Row],[NOME CIENTIFICO]])</f>
        <v>39.788735772973837</v>
      </c>
      <c r="U24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25" s="87" t="str">
        <f>IF(CENSO[[#This Row],[DAP (cm)]]&lt;CENSO[[#This Row],[DMCE (cm)]],"DAP &lt; DMCE","DAP ≥ DMCE")</f>
        <v>DAP ≥ DMCE</v>
      </c>
      <c r="W2425" s="87" t="str">
        <f>IF(CENSO[[#This Row],[DAP (cm)]]&gt;200, "Superior", "Inferior")</f>
        <v>Inferior</v>
      </c>
      <c r="X2425" s="87" t="str">
        <f>VLOOKUP(CENSO[[#This Row],[NOME COMUM]],ESPECIES[],4,FALSE)</f>
        <v>Não</v>
      </c>
      <c r="Y2425" s="87" t="str">
        <f>IF(IFERROR(VLOOKUP(CENSO[[#This Row],[NOME COMUM]],COMERCIAIS[],2, FALSE), "Não") &lt;&gt; "Não", "Sim", "Não")</f>
        <v>Sim</v>
      </c>
      <c r="Z2425" s="133">
        <f>CENSO[[#This Row],[g (m²)]]/SUM(AEEF[AEEF-UT])</f>
        <v>4.0238065478553035E-4</v>
      </c>
      <c r="AA2425" s="133">
        <f>CENSO[[#This Row],[v (m³)]]/SUM(AEEF[AEEF-UT])</f>
        <v>4.2249968752480693E-3</v>
      </c>
    </row>
    <row r="2426" spans="1:27" ht="14">
      <c r="A2426" s="86">
        <v>1</v>
      </c>
      <c r="B2426" s="86">
        <v>1</v>
      </c>
      <c r="C2426" s="63">
        <v>69</v>
      </c>
      <c r="D2426" s="63">
        <v>2425</v>
      </c>
      <c r="E2426" s="63" t="str">
        <f>VLOOKUP(CENSO[[#This Row],[NOME COMUM]],ESPECIES[],2,FALSE)</f>
        <v>Tachigali myrmecophila Ducke</v>
      </c>
      <c r="F2426" s="64" t="s">
        <v>14</v>
      </c>
      <c r="G2426" s="64">
        <v>174</v>
      </c>
      <c r="H2426" s="97">
        <f>CENSO[[#This Row],[CAP (cm)]]/PI()</f>
        <v>55.38592019597958</v>
      </c>
      <c r="I2426" s="64">
        <v>14</v>
      </c>
      <c r="J2426" s="96">
        <f>(PI()*(CENSO[[#This Row],[DAP (cm)]]^2))/40000</f>
        <v>0.2409287528525112</v>
      </c>
      <c r="K2426" s="96">
        <f>CENSO[[#This Row],[g (m²)]]*CENSO[[#This Row],[H (m)]]*0.7</f>
        <v>2.3611017779546093</v>
      </c>
      <c r="L2426" s="64">
        <v>2</v>
      </c>
      <c r="M2426" s="65">
        <v>366765</v>
      </c>
      <c r="N2426" s="87">
        <v>9706875.1999999899</v>
      </c>
      <c r="O2426" s="87" t="s">
        <v>1228</v>
      </c>
      <c r="P2426" s="87" t="str">
        <f>VLOOKUP(CENSO[[#This Row],[DAP (cm)]],CD[],2,TRUE)</f>
        <v>TORA</v>
      </c>
      <c r="Q2426" s="87" t="str">
        <f>VLOOKUP(CENSO[[#This Row],[DAP (cm)]],DD[],2,TRUE)</f>
        <v>50├ 60</v>
      </c>
      <c r="R2426" s="87" t="str" cm="1">
        <f t="array" ref="R2426">INDEX(_xlfn.TEXTSPLIT(CENSO[[#This Row],[NOME CIENTIFICO]]," "),1)</f>
        <v>Tachigali</v>
      </c>
      <c r="S2426" s="98" t="s">
        <v>1004</v>
      </c>
      <c r="T2426" s="87">
        <f>_xlfn.MINIFS(CENSO[DAP (cm)],CENSO[NOME CIENTIFICO],CENSO[[#This Row],[NOME CIENTIFICO]])</f>
        <v>39.152116000606256</v>
      </c>
      <c r="U24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26" s="87" t="str">
        <f>IF(CENSO[[#This Row],[DAP (cm)]]&lt;CENSO[[#This Row],[DMCE (cm)]],"DAP &lt; DMCE","DAP ≥ DMCE")</f>
        <v>DAP ≥ DMCE</v>
      </c>
      <c r="W2426" s="87" t="str">
        <f>IF(CENSO[[#This Row],[DAP (cm)]]&gt;200, "Superior", "Inferior")</f>
        <v>Inferior</v>
      </c>
      <c r="X2426" s="87" t="str">
        <f>VLOOKUP(CENSO[[#This Row],[NOME COMUM]],ESPECIES[],4,FALSE)</f>
        <v>Não</v>
      </c>
      <c r="Y2426" s="87" t="str">
        <f>IF(IFERROR(VLOOKUP(CENSO[[#This Row],[NOME COMUM]],COMERCIAIS[],2, FALSE), "Não") &lt;&gt; "Não", "Sim", "Não")</f>
        <v>Sim</v>
      </c>
      <c r="Z2426" s="133">
        <f>CENSO[[#This Row],[g (m²)]]/SUM(AEEF[AEEF-UT])</f>
        <v>4.2153898630749889E-4</v>
      </c>
      <c r="AA2426" s="133">
        <f>CENSO[[#This Row],[v (m³)]]/SUM(AEEF[AEEF-UT])</f>
        <v>4.1310820658134878E-3</v>
      </c>
    </row>
    <row r="2427" spans="1:27" ht="14">
      <c r="A2427" s="86">
        <v>1</v>
      </c>
      <c r="B2427" s="86">
        <v>1</v>
      </c>
      <c r="C2427" s="63">
        <v>69</v>
      </c>
      <c r="D2427" s="63">
        <v>2426</v>
      </c>
      <c r="E2427" s="63" t="str">
        <f>VLOOKUP(CENSO[[#This Row],[NOME COMUM]],ESPECIES[],2,FALSE)</f>
        <v>Tachigali myrmecophila Ducke</v>
      </c>
      <c r="F2427" s="64" t="s">
        <v>14</v>
      </c>
      <c r="G2427" s="64">
        <v>230</v>
      </c>
      <c r="H2427" s="97">
        <f>CENSO[[#This Row],[CAP (cm)]]/PI()</f>
        <v>73.211273822271863</v>
      </c>
      <c r="I2427" s="64">
        <v>17</v>
      </c>
      <c r="J2427" s="96">
        <f>(PI()*(CENSO[[#This Row],[DAP (cm)]]^2))/40000</f>
        <v>0.42096482447806327</v>
      </c>
      <c r="K2427" s="96">
        <f>CENSO[[#This Row],[g (m²)]]*CENSO[[#This Row],[H (m)]]*0.7</f>
        <v>5.0094814112889523</v>
      </c>
      <c r="L2427" s="64">
        <v>1</v>
      </c>
      <c r="M2427" s="65">
        <v>366762.299999999</v>
      </c>
      <c r="N2427" s="87">
        <v>9706874.9000000004</v>
      </c>
      <c r="O2427" s="87" t="s">
        <v>1228</v>
      </c>
      <c r="P2427" s="87" t="str">
        <f>VLOOKUP(CENSO[[#This Row],[DAP (cm)]],CD[],2,TRUE)</f>
        <v>TORA</v>
      </c>
      <c r="Q2427" s="87" t="str">
        <f>VLOOKUP(CENSO[[#This Row],[DAP (cm)]],DD[],2,TRUE)</f>
        <v>70├ 80</v>
      </c>
      <c r="R2427" s="87" t="str" cm="1">
        <f t="array" ref="R2427">INDEX(_xlfn.TEXTSPLIT(CENSO[[#This Row],[NOME CIENTIFICO]]," "),1)</f>
        <v>Tachigali</v>
      </c>
      <c r="S2427" s="98" t="s">
        <v>1004</v>
      </c>
      <c r="T2427" s="87">
        <f>_xlfn.MINIFS(CENSO[DAP (cm)],CENSO[NOME CIENTIFICO],CENSO[[#This Row],[NOME CIENTIFICO]])</f>
        <v>39.152116000606256</v>
      </c>
      <c r="U24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27" s="87" t="str">
        <f>IF(CENSO[[#This Row],[DAP (cm)]]&lt;CENSO[[#This Row],[DMCE (cm)]],"DAP &lt; DMCE","DAP ≥ DMCE")</f>
        <v>DAP ≥ DMCE</v>
      </c>
      <c r="W2427" s="87" t="str">
        <f>IF(CENSO[[#This Row],[DAP (cm)]]&gt;200, "Superior", "Inferior")</f>
        <v>Inferior</v>
      </c>
      <c r="X2427" s="87" t="str">
        <f>VLOOKUP(CENSO[[#This Row],[NOME COMUM]],ESPECIES[],4,FALSE)</f>
        <v>Não</v>
      </c>
      <c r="Y2427" s="87" t="str">
        <f>IF(IFERROR(VLOOKUP(CENSO[[#This Row],[NOME COMUM]],COMERCIAIS[],2, FALSE), "Não") &lt;&gt; "Não", "Sim", "Não")</f>
        <v>Sim</v>
      </c>
      <c r="Z2427" s="133">
        <f>CENSO[[#This Row],[g (m²)]]/SUM(AEEF[AEEF-UT])</f>
        <v>7.3653759993614395E-4</v>
      </c>
      <c r="AA2427" s="133">
        <f>CENSO[[#This Row],[v (m³)]]/SUM(AEEF[AEEF-UT])</f>
        <v>8.7647974392401108E-3</v>
      </c>
    </row>
    <row r="2428" spans="1:27" ht="14">
      <c r="A2428" s="86">
        <v>1</v>
      </c>
      <c r="B2428" s="86">
        <v>1</v>
      </c>
      <c r="C2428" s="63">
        <v>69</v>
      </c>
      <c r="D2428" s="63">
        <v>2427</v>
      </c>
      <c r="E2428" s="63" t="str">
        <f>VLOOKUP(CENSO[[#This Row],[NOME COMUM]],ESPECIES[],2,FALSE)</f>
        <v>Astronium lecointei Ducke</v>
      </c>
      <c r="F2428" s="64" t="s">
        <v>5</v>
      </c>
      <c r="G2428" s="64">
        <v>393</v>
      </c>
      <c r="H2428" s="97">
        <f>CENSO[[#This Row],[CAP (cm)]]/PI()</f>
        <v>125.09578527022974</v>
      </c>
      <c r="I2428" s="64">
        <v>25</v>
      </c>
      <c r="J2428" s="96">
        <f>(PI()*(CENSO[[#This Row],[DAP (cm)]]^2))/40000</f>
        <v>1.229066090280007</v>
      </c>
      <c r="K2428" s="96">
        <f>CENSO[[#This Row],[g (m²)]]*CENSO[[#This Row],[H (m)]]*0.7</f>
        <v>21.508656579900123</v>
      </c>
      <c r="L2428" s="64">
        <v>1</v>
      </c>
      <c r="M2428" s="65">
        <v>366747.799999999</v>
      </c>
      <c r="N2428" s="87">
        <v>9706890.5</v>
      </c>
      <c r="O2428" s="87" t="s">
        <v>1228</v>
      </c>
      <c r="P2428" s="87" t="str">
        <f>VLOOKUP(CENSO[[#This Row],[DAP (cm)]],CD[],2,TRUE)</f>
        <v>TORA</v>
      </c>
      <c r="Q2428" s="87" t="str">
        <f>VLOOKUP(CENSO[[#This Row],[DAP (cm)]],DD[],2,TRUE)</f>
        <v>120├ 130</v>
      </c>
      <c r="R2428" s="87" t="str" cm="1">
        <f t="array" ref="R2428">INDEX(_xlfn.TEXTSPLIT(CENSO[[#This Row],[NOME CIENTIFICO]]," "),1)</f>
        <v>Astronium</v>
      </c>
      <c r="S2428" s="98" t="s">
        <v>1004</v>
      </c>
      <c r="T2428" s="87">
        <f>_xlfn.MINIFS(CENSO[DAP (cm)],CENSO[NOME CIENTIFICO],CENSO[[#This Row],[NOME CIENTIFICO]])</f>
        <v>40.107045659157627</v>
      </c>
      <c r="U24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428" s="87" t="str">
        <f>IF(CENSO[[#This Row],[DAP (cm)]]&lt;CENSO[[#This Row],[DMCE (cm)]],"DAP &lt; DMCE","DAP ≥ DMCE")</f>
        <v>DAP ≥ DMCE</v>
      </c>
      <c r="W2428" s="87" t="str">
        <f>IF(CENSO[[#This Row],[DAP (cm)]]&gt;200, "Superior", "Inferior")</f>
        <v>Inferior</v>
      </c>
      <c r="X2428" s="87" t="str">
        <f>VLOOKUP(CENSO[[#This Row],[NOME COMUM]],ESPECIES[],4,FALSE)</f>
        <v>Não</v>
      </c>
      <c r="Y2428" s="87" t="str">
        <f>IF(IFERROR(VLOOKUP(CENSO[[#This Row],[NOME COMUM]],COMERCIAIS[],2, FALSE), "Não") &lt;&gt; "Não", "Sim", "Não")</f>
        <v>Sim</v>
      </c>
      <c r="Z2428" s="133">
        <f>CENSO[[#This Row],[g (m²)]]/SUM(AEEF[AEEF-UT])</f>
        <v>2.1504252508986283E-3</v>
      </c>
      <c r="AA2428" s="133">
        <f>CENSO[[#This Row],[v (m³)]]/SUM(AEEF[AEEF-UT])</f>
        <v>3.7632441890726002E-2</v>
      </c>
    </row>
    <row r="2429" spans="1:27" ht="14">
      <c r="A2429" s="86">
        <v>1</v>
      </c>
      <c r="B2429" s="86">
        <v>1</v>
      </c>
      <c r="C2429" s="63">
        <v>69</v>
      </c>
      <c r="D2429" s="63">
        <v>2428</v>
      </c>
      <c r="E2429" s="63" t="str">
        <f>VLOOKUP(CENSO[[#This Row],[NOME COMUM]],ESPECIES[],2,FALSE)</f>
        <v>Lecythis chartacea O.Berg</v>
      </c>
      <c r="F2429" s="64" t="s">
        <v>31</v>
      </c>
      <c r="G2429" s="64">
        <v>160</v>
      </c>
      <c r="H2429" s="97">
        <f>CENSO[[#This Row],[CAP (cm)]]/PI()</f>
        <v>50.929581789406512</v>
      </c>
      <c r="I2429" s="64">
        <v>14</v>
      </c>
      <c r="J2429" s="96">
        <f>(PI()*(CENSO[[#This Row],[DAP (cm)]]^2))/40000</f>
        <v>0.20371832715762608</v>
      </c>
      <c r="K2429" s="96">
        <f>CENSO[[#This Row],[g (m²)]]*CENSO[[#This Row],[H (m)]]*0.7</f>
        <v>1.9964396061447354</v>
      </c>
      <c r="L2429" s="64">
        <v>1</v>
      </c>
      <c r="M2429" s="65">
        <v>366719</v>
      </c>
      <c r="N2429" s="87">
        <v>9706897.3000000007</v>
      </c>
      <c r="O2429" s="87" t="s">
        <v>1228</v>
      </c>
      <c r="P2429" s="87" t="str">
        <f>VLOOKUP(CENSO[[#This Row],[DAP (cm)]],CD[],2,TRUE)</f>
        <v>TORA</v>
      </c>
      <c r="Q2429" s="87" t="str">
        <f>VLOOKUP(CENSO[[#This Row],[DAP (cm)]],DD[],2,TRUE)</f>
        <v>50├ 60</v>
      </c>
      <c r="R2429" s="87" t="str" cm="1">
        <f t="array" ref="R2429">INDEX(_xlfn.TEXTSPLIT(CENSO[[#This Row],[NOME CIENTIFICO]]," "),1)</f>
        <v>Lecythis</v>
      </c>
      <c r="S2429" s="98" t="s">
        <v>1004</v>
      </c>
      <c r="T2429" s="87">
        <f>_xlfn.MINIFS(CENSO[DAP (cm)],CENSO[NOME CIENTIFICO],CENSO[[#This Row],[NOME CIENTIFICO]])</f>
        <v>38.833806114422465</v>
      </c>
      <c r="U24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29" s="87" t="str">
        <f>IF(CENSO[[#This Row],[DAP (cm)]]&lt;CENSO[[#This Row],[DMCE (cm)]],"DAP &lt; DMCE","DAP ≥ DMCE")</f>
        <v>DAP ≥ DMCE</v>
      </c>
      <c r="W2429" s="87" t="str">
        <f>IF(CENSO[[#This Row],[DAP (cm)]]&gt;200, "Superior", "Inferior")</f>
        <v>Inferior</v>
      </c>
      <c r="X2429" s="87" t="str">
        <f>VLOOKUP(CENSO[[#This Row],[NOME COMUM]],ESPECIES[],4,FALSE)</f>
        <v>Não</v>
      </c>
      <c r="Y2429" s="87" t="str">
        <f>IF(IFERROR(VLOOKUP(CENSO[[#This Row],[NOME COMUM]],COMERCIAIS[],2, FALSE), "Não") &lt;&gt; "Não", "Sim", "Não")</f>
        <v>Sim</v>
      </c>
      <c r="Z2429" s="133">
        <f>CENSO[[#This Row],[g (m²)]]/SUM(AEEF[AEEF-UT])</f>
        <v>3.5643407482732108E-4</v>
      </c>
      <c r="AA2429" s="133">
        <f>CENSO[[#This Row],[v (m³)]]/SUM(AEEF[AEEF-UT])</f>
        <v>3.4930539333077461E-3</v>
      </c>
    </row>
    <row r="2430" spans="1:27" ht="14">
      <c r="A2430" s="86">
        <v>1</v>
      </c>
      <c r="B2430" s="86">
        <v>1</v>
      </c>
      <c r="C2430" s="63">
        <v>69</v>
      </c>
      <c r="D2430" s="63">
        <v>2429</v>
      </c>
      <c r="E2430" s="63" t="str">
        <f>VLOOKUP(CENSO[[#This Row],[NOME COMUM]],ESPECIES[],2,FALSE)</f>
        <v>Parkia pendula (Willd.) Benth. ex Walp.</v>
      </c>
      <c r="F2430" s="64" t="s">
        <v>24</v>
      </c>
      <c r="G2430" s="64">
        <v>210</v>
      </c>
      <c r="H2430" s="97">
        <f>CENSO[[#This Row],[CAP (cm)]]/PI()</f>
        <v>66.845076098596039</v>
      </c>
      <c r="I2430" s="64">
        <v>14</v>
      </c>
      <c r="J2430" s="96">
        <f>(PI()*(CENSO[[#This Row],[DAP (cm)]]^2))/40000</f>
        <v>0.35093664951762915</v>
      </c>
      <c r="K2430" s="96">
        <f>CENSO[[#This Row],[g (m²)]]*CENSO[[#This Row],[H (m)]]*0.7</f>
        <v>3.4391791652727659</v>
      </c>
      <c r="L2430" s="64">
        <v>2</v>
      </c>
      <c r="M2430" s="65">
        <v>366683.4</v>
      </c>
      <c r="N2430" s="87">
        <v>9706911.5999999903</v>
      </c>
      <c r="O2430" s="87" t="s">
        <v>1228</v>
      </c>
      <c r="P2430" s="87" t="str">
        <f>VLOOKUP(CENSO[[#This Row],[DAP (cm)]],CD[],2,TRUE)</f>
        <v>TORA</v>
      </c>
      <c r="Q2430" s="87" t="str">
        <f>VLOOKUP(CENSO[[#This Row],[DAP (cm)]],DD[],2,TRUE)</f>
        <v>60├ 70</v>
      </c>
      <c r="R2430" s="87" t="str" cm="1">
        <f t="array" ref="R2430">INDEX(_xlfn.TEXTSPLIT(CENSO[[#This Row],[NOME CIENTIFICO]]," "),1)</f>
        <v>Parkia</v>
      </c>
      <c r="S2430" s="98" t="s">
        <v>1004</v>
      </c>
      <c r="T2430" s="87">
        <f>_xlfn.MINIFS(CENSO[DAP (cm)],CENSO[NOME CIENTIFICO],CENSO[[#This Row],[NOME CIENTIFICO]])</f>
        <v>40.107045659157627</v>
      </c>
      <c r="U24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430" s="87" t="str">
        <f>IF(CENSO[[#This Row],[DAP (cm)]]&lt;CENSO[[#This Row],[DMCE (cm)]],"DAP &lt; DMCE","DAP ≥ DMCE")</f>
        <v>DAP ≥ DMCE</v>
      </c>
      <c r="W2430" s="87" t="str">
        <f>IF(CENSO[[#This Row],[DAP (cm)]]&gt;200, "Superior", "Inferior")</f>
        <v>Inferior</v>
      </c>
      <c r="X2430" s="87" t="str">
        <f>VLOOKUP(CENSO[[#This Row],[NOME COMUM]],ESPECIES[],4,FALSE)</f>
        <v>Não</v>
      </c>
      <c r="Y2430" s="87" t="str">
        <f>IF(IFERROR(VLOOKUP(CENSO[[#This Row],[NOME COMUM]],COMERCIAIS[],2, FALSE), "Não") &lt;&gt; "Não", "Sim", "Não")</f>
        <v>Sim</v>
      </c>
      <c r="Z2430" s="133">
        <f>CENSO[[#This Row],[g (m²)]]/SUM(AEEF[AEEF-UT])</f>
        <v>6.1401338671425204E-4</v>
      </c>
      <c r="AA2430" s="133">
        <f>CENSO[[#This Row],[v (m³)]]/SUM(AEEF[AEEF-UT])</f>
        <v>6.0173311897996698E-3</v>
      </c>
    </row>
    <row r="2431" spans="1:27" ht="14">
      <c r="A2431" s="86">
        <v>1</v>
      </c>
      <c r="B2431" s="86">
        <v>1</v>
      </c>
      <c r="C2431" s="63">
        <v>69</v>
      </c>
      <c r="D2431" s="63">
        <v>2430</v>
      </c>
      <c r="E2431" s="63" t="str">
        <f>VLOOKUP(CENSO[[#This Row],[NOME COMUM]],ESPECIES[],2,FALSE)</f>
        <v>Kielmeyera variabilis Mart.</v>
      </c>
      <c r="F2431" s="64" t="s">
        <v>77</v>
      </c>
      <c r="G2431" s="64">
        <v>197</v>
      </c>
      <c r="H2431" s="97">
        <f>CENSO[[#This Row],[CAP (cm)]]/PI()</f>
        <v>62.707047578206762</v>
      </c>
      <c r="I2431" s="64">
        <v>15</v>
      </c>
      <c r="J2431" s="96">
        <f>(PI()*(CENSO[[#This Row],[DAP (cm)]]^2))/40000</f>
        <v>0.30883220932266825</v>
      </c>
      <c r="K2431" s="96">
        <f>CENSO[[#This Row],[g (m²)]]*CENSO[[#This Row],[H (m)]]*0.7</f>
        <v>3.2427381978880163</v>
      </c>
      <c r="L2431" s="64">
        <v>1</v>
      </c>
      <c r="M2431" s="65">
        <v>366708.2</v>
      </c>
      <c r="N2431" s="87">
        <v>9706942.0999999903</v>
      </c>
      <c r="O2431" s="87" t="s">
        <v>1227</v>
      </c>
      <c r="P2431" s="87" t="str">
        <f>VLOOKUP(CENSO[[#This Row],[DAP (cm)]],CD[],2,TRUE)</f>
        <v>TORA</v>
      </c>
      <c r="Q2431" s="87" t="str">
        <f>VLOOKUP(CENSO[[#This Row],[DAP (cm)]],DD[],2,TRUE)</f>
        <v>60├ 70</v>
      </c>
      <c r="R2431" s="87" t="str" cm="1">
        <f t="array" ref="R2431">INDEX(_xlfn.TEXTSPLIT(CENSO[[#This Row],[NOME CIENTIFICO]]," "),1)</f>
        <v>Kielmeyera</v>
      </c>
      <c r="S2431" s="98" t="s">
        <v>1004</v>
      </c>
      <c r="T2431" s="87">
        <f>_xlfn.MINIFS(CENSO[DAP (cm)],CENSO[NOME CIENTIFICO],CENSO[[#This Row],[NOME CIENTIFICO]])</f>
        <v>41.38028520389279</v>
      </c>
      <c r="U24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431" s="87" t="str">
        <f>IF(CENSO[[#This Row],[DAP (cm)]]&lt;CENSO[[#This Row],[DMCE (cm)]],"DAP &lt; DMCE","DAP ≥ DMCE")</f>
        <v>DAP ≥ DMCE</v>
      </c>
      <c r="W2431" s="87" t="str">
        <f>IF(CENSO[[#This Row],[DAP (cm)]]&gt;200, "Superior", "Inferior")</f>
        <v>Inferior</v>
      </c>
      <c r="X2431" s="87" t="str">
        <f>VLOOKUP(CENSO[[#This Row],[NOME COMUM]],ESPECIES[],4,FALSE)</f>
        <v>Não</v>
      </c>
      <c r="Y2431" s="87" t="str">
        <f>IF(IFERROR(VLOOKUP(CENSO[[#This Row],[NOME COMUM]],COMERCIAIS[],2, FALSE), "Não") &lt;&gt; "Não", "Sim", "Não")</f>
        <v>Não</v>
      </c>
      <c r="Z2431" s="133">
        <f>CENSO[[#This Row],[g (m²)]]/SUM(AEEF[AEEF-UT])</f>
        <v>5.403457035145897E-4</v>
      </c>
      <c r="AA2431" s="133">
        <f>CENSO[[#This Row],[v (m³)]]/SUM(AEEF[AEEF-UT])</f>
        <v>5.6736298869031919E-3</v>
      </c>
    </row>
    <row r="2432" spans="1:27" ht="14">
      <c r="A2432" s="86">
        <v>1</v>
      </c>
      <c r="B2432" s="86">
        <v>1</v>
      </c>
      <c r="C2432" s="63">
        <v>69</v>
      </c>
      <c r="D2432" s="63">
        <v>2431</v>
      </c>
      <c r="E2432" s="63" t="str">
        <f>VLOOKUP(CENSO[[#This Row],[NOME COMUM]],ESPECIES[],2,FALSE)</f>
        <v>Bertholletia excelsa Humb. &amp; Bonpl.</v>
      </c>
      <c r="F2432" s="64" t="s">
        <v>37</v>
      </c>
      <c r="G2432" s="64">
        <v>370</v>
      </c>
      <c r="H2432" s="97">
        <f>CENSO[[#This Row],[CAP (cm)]]/PI()</f>
        <v>117.77465788800255</v>
      </c>
      <c r="I2432" s="64">
        <v>23</v>
      </c>
      <c r="J2432" s="96">
        <f>(PI()*(CENSO[[#This Row],[DAP (cm)]]^2))/40000</f>
        <v>1.0894155854640235</v>
      </c>
      <c r="K2432" s="96">
        <f>CENSO[[#This Row],[g (m²)]]*CENSO[[#This Row],[H (m)]]*0.7</f>
        <v>17.539590925970778</v>
      </c>
      <c r="L2432" s="64">
        <v>1</v>
      </c>
      <c r="M2432" s="65">
        <v>366693.799999999</v>
      </c>
      <c r="N2432" s="87">
        <v>9706946.5</v>
      </c>
      <c r="O2432" s="87" t="s">
        <v>424</v>
      </c>
      <c r="P2432" s="87" t="str">
        <f>VLOOKUP(CENSO[[#This Row],[DAP (cm)]],CD[],2,TRUE)</f>
        <v>TORA</v>
      </c>
      <c r="Q2432" s="87" t="str">
        <f>VLOOKUP(CENSO[[#This Row],[DAP (cm)]],DD[],2,TRUE)</f>
        <v>110├ 120</v>
      </c>
      <c r="R2432" s="87" t="str" cm="1">
        <f t="array" ref="R2432">INDEX(_xlfn.TEXTSPLIT(CENSO[[#This Row],[NOME CIENTIFICO]]," "),1)</f>
        <v>Bertholletia</v>
      </c>
      <c r="S2432" s="98" t="s">
        <v>1004</v>
      </c>
      <c r="T2432" s="87">
        <f>_xlfn.MINIFS(CENSO[DAP (cm)],CENSO[NOME CIENTIFICO],CENSO[[#This Row],[NOME CIENTIFICO]])</f>
        <v>41.38028520389279</v>
      </c>
      <c r="U24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432" s="87" t="str">
        <f>IF(CENSO[[#This Row],[DAP (cm)]]&lt;CENSO[[#This Row],[DMCE (cm)]],"DAP &lt; DMCE","DAP ≥ DMCE")</f>
        <v>DAP ≥ DMCE</v>
      </c>
      <c r="W2432" s="87" t="str">
        <f>IF(CENSO[[#This Row],[DAP (cm)]]&gt;200, "Superior", "Inferior")</f>
        <v>Inferior</v>
      </c>
      <c r="X2432" s="87" t="str">
        <f>VLOOKUP(CENSO[[#This Row],[NOME COMUM]],ESPECIES[],4,FALSE)</f>
        <v>Protegida</v>
      </c>
      <c r="Y2432" s="87" t="str">
        <f>IF(IFERROR(VLOOKUP(CENSO[[#This Row],[NOME COMUM]],COMERCIAIS[],2, FALSE), "Não") &lt;&gt; "Não", "Sim", "Não")</f>
        <v>Não</v>
      </c>
      <c r="Z2432" s="133">
        <f>CENSO[[#This Row],[g (m²)]]/SUM(AEEF[AEEF-UT])</f>
        <v>1.9060869079632905E-3</v>
      </c>
      <c r="AA2432" s="133">
        <f>CENSO[[#This Row],[v (m³)]]/SUM(AEEF[AEEF-UT])</f>
        <v>3.0687999218208976E-2</v>
      </c>
    </row>
    <row r="2433" spans="1:27" ht="14">
      <c r="A2433" s="86">
        <v>1</v>
      </c>
      <c r="B2433" s="86">
        <v>1</v>
      </c>
      <c r="C2433" s="63">
        <v>69</v>
      </c>
      <c r="D2433" s="63">
        <v>2432</v>
      </c>
      <c r="E2433" s="63" t="str">
        <f>VLOOKUP(CENSO[[#This Row],[NOME COMUM]],ESPECIES[],2,FALSE)</f>
        <v>Rauvolfia pentaphylla (Huber) Ducke</v>
      </c>
      <c r="F2433" s="64" t="s">
        <v>94</v>
      </c>
      <c r="G2433" s="64">
        <v>270</v>
      </c>
      <c r="H2433" s="97">
        <f>CENSO[[#This Row],[CAP (cm)]]/PI()</f>
        <v>85.943669269623484</v>
      </c>
      <c r="I2433" s="64">
        <v>18</v>
      </c>
      <c r="J2433" s="96">
        <f>(PI()*(CENSO[[#This Row],[DAP (cm)]]^2))/40000</f>
        <v>0.58011976756995842</v>
      </c>
      <c r="K2433" s="96">
        <f>CENSO[[#This Row],[g (m²)]]*CENSO[[#This Row],[H (m)]]*0.7</f>
        <v>7.3095090713814761</v>
      </c>
      <c r="L2433" s="64">
        <v>2</v>
      </c>
      <c r="M2433" s="65">
        <v>366687.5</v>
      </c>
      <c r="N2433" s="87">
        <v>9706954.8000000007</v>
      </c>
      <c r="O2433" s="87" t="s">
        <v>1227</v>
      </c>
      <c r="P2433" s="87" t="str">
        <f>VLOOKUP(CENSO[[#This Row],[DAP (cm)]],CD[],2,TRUE)</f>
        <v>TORA</v>
      </c>
      <c r="Q2433" s="87" t="str">
        <f>VLOOKUP(CENSO[[#This Row],[DAP (cm)]],DD[],2,TRUE)</f>
        <v>80├ 90</v>
      </c>
      <c r="R2433" s="87" t="str" cm="1">
        <f t="array" ref="R2433">INDEX(_xlfn.TEXTSPLIT(CENSO[[#This Row],[NOME CIENTIFICO]]," "),1)</f>
        <v>Rauvolfia</v>
      </c>
      <c r="S2433" s="98" t="s">
        <v>1004</v>
      </c>
      <c r="T2433" s="87">
        <f>_xlfn.MINIFS(CENSO[DAP (cm)],CENSO[NOME CIENTIFICO],CENSO[[#This Row],[NOME CIENTIFICO]])</f>
        <v>54.112680651244418</v>
      </c>
      <c r="U24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64.112680651244418</v>
      </c>
      <c r="V2433" s="87" t="str">
        <f>IF(CENSO[[#This Row],[DAP (cm)]]&lt;CENSO[[#This Row],[DMCE (cm)]],"DAP &lt; DMCE","DAP ≥ DMCE")</f>
        <v>DAP ≥ DMCE</v>
      </c>
      <c r="W2433" s="87" t="str">
        <f>IF(CENSO[[#This Row],[DAP (cm)]]&gt;200, "Superior", "Inferior")</f>
        <v>Inferior</v>
      </c>
      <c r="X2433" s="87" t="str">
        <f>VLOOKUP(CENSO[[#This Row],[NOME COMUM]],ESPECIES[],4,FALSE)</f>
        <v>Não</v>
      </c>
      <c r="Y2433" s="87" t="str">
        <f>IF(IFERROR(VLOOKUP(CENSO[[#This Row],[NOME COMUM]],COMERCIAIS[],2, FALSE), "Não") &lt;&gt; "Não", "Sim", "Não")</f>
        <v>Não</v>
      </c>
      <c r="Z2433" s="133">
        <f>CENSO[[#This Row],[g (m²)]]/SUM(AEEF[AEEF-UT])</f>
        <v>1.015001720894988E-3</v>
      </c>
      <c r="AA2433" s="133">
        <f>CENSO[[#This Row],[v (m³)]]/SUM(AEEF[AEEF-UT])</f>
        <v>1.2789021683276849E-2</v>
      </c>
    </row>
    <row r="2434" spans="1:27" ht="14">
      <c r="A2434" s="86">
        <v>1</v>
      </c>
      <c r="B2434" s="86">
        <v>1</v>
      </c>
      <c r="C2434" s="63">
        <v>69</v>
      </c>
      <c r="D2434" s="63">
        <v>2433</v>
      </c>
      <c r="E2434" s="63" t="str">
        <f>VLOOKUP(CENSO[[#This Row],[NOME COMUM]],ESPECIES[],2,FALSE)</f>
        <v>Sacoglottis guianensis Benth.</v>
      </c>
      <c r="F2434" s="64" t="s">
        <v>63</v>
      </c>
      <c r="G2434" s="64">
        <v>180</v>
      </c>
      <c r="H2434" s="97">
        <f>CENSO[[#This Row],[CAP (cm)]]/PI()</f>
        <v>57.295779513082323</v>
      </c>
      <c r="I2434" s="64">
        <v>15</v>
      </c>
      <c r="J2434" s="96">
        <f>(PI()*(CENSO[[#This Row],[DAP (cm)]]^2))/40000</f>
        <v>0.25783100780887047</v>
      </c>
      <c r="K2434" s="96">
        <f>CENSO[[#This Row],[g (m²)]]*CENSO[[#This Row],[H (m)]]*0.7</f>
        <v>2.7072255819931397</v>
      </c>
      <c r="L2434" s="64">
        <v>2</v>
      </c>
      <c r="M2434" s="65">
        <v>366684.799999999</v>
      </c>
      <c r="N2434" s="87">
        <v>9706954.5</v>
      </c>
      <c r="O2434" s="98" t="s">
        <v>1225</v>
      </c>
      <c r="P2434" s="87" t="str">
        <f>VLOOKUP(CENSO[[#This Row],[DAP (cm)]],CD[],2,TRUE)</f>
        <v>TORA</v>
      </c>
      <c r="Q2434" s="87" t="str">
        <f>VLOOKUP(CENSO[[#This Row],[DAP (cm)]],DD[],2,TRUE)</f>
        <v>50├ 60</v>
      </c>
      <c r="R2434" s="87" t="str" cm="1">
        <f t="array" ref="R2434">INDEX(_xlfn.TEXTSPLIT(CENSO[[#This Row],[NOME CIENTIFICO]]," "),1)</f>
        <v>Sacoglottis</v>
      </c>
      <c r="S2434" s="98" t="s">
        <v>1004</v>
      </c>
      <c r="T2434" s="87">
        <f>_xlfn.MINIFS(CENSO[DAP (cm)],CENSO[NOME CIENTIFICO],CENSO[[#This Row],[NOME CIENTIFICO]])</f>
        <v>47.7464829275686</v>
      </c>
      <c r="U24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57.7464829275686</v>
      </c>
      <c r="V2434" s="87" t="str">
        <f>IF(CENSO[[#This Row],[DAP (cm)]]&lt;CENSO[[#This Row],[DMCE (cm)]],"DAP &lt; DMCE","DAP ≥ DMCE")</f>
        <v>DAP &lt; DMCE</v>
      </c>
      <c r="W2434" s="87" t="str">
        <f>IF(CENSO[[#This Row],[DAP (cm)]]&gt;200, "Superior", "Inferior")</f>
        <v>Inferior</v>
      </c>
      <c r="X2434" s="87" t="str">
        <f>VLOOKUP(CENSO[[#This Row],[NOME COMUM]],ESPECIES[],4,FALSE)</f>
        <v>Não</v>
      </c>
      <c r="Y2434" s="87" t="str">
        <f>IF(IFERROR(VLOOKUP(CENSO[[#This Row],[NOME COMUM]],COMERCIAIS[],2, FALSE), "Não") &lt;&gt; "Não", "Sim", "Não")</f>
        <v>Não</v>
      </c>
      <c r="Z2434" s="133">
        <f>CENSO[[#This Row],[g (m²)]]/SUM(AEEF[AEEF-UT])</f>
        <v>4.5111187595332813E-4</v>
      </c>
      <c r="AA2434" s="133">
        <f>CENSO[[#This Row],[v (m³)]]/SUM(AEEF[AEEF-UT])</f>
        <v>4.7366746975099454E-3</v>
      </c>
    </row>
    <row r="2435" spans="1:27" ht="14">
      <c r="A2435" s="86">
        <v>1</v>
      </c>
      <c r="B2435" s="86">
        <v>1</v>
      </c>
      <c r="C2435" s="63">
        <v>69</v>
      </c>
      <c r="D2435" s="63">
        <v>2434</v>
      </c>
      <c r="E2435" s="63" t="str">
        <f>VLOOKUP(CENSO[[#This Row],[NOME COMUM]],ESPECIES[],2,FALSE)</f>
        <v>Qualea dichotoma (Mart.) Warm. ex Wille</v>
      </c>
      <c r="F2435" s="64" t="s">
        <v>55</v>
      </c>
      <c r="G2435" s="64">
        <v>183</v>
      </c>
      <c r="H2435" s="97">
        <f>CENSO[[#This Row],[CAP (cm)]]/PI()</f>
        <v>58.250709171633694</v>
      </c>
      <c r="I2435" s="64">
        <v>18</v>
      </c>
      <c r="J2435" s="96">
        <f>(PI()*(CENSO[[#This Row],[DAP (cm)]]^2))/40000</f>
        <v>0.26649699446022412</v>
      </c>
      <c r="K2435" s="96">
        <f>CENSO[[#This Row],[g (m²)]]*CENSO[[#This Row],[H (m)]]*0.7</f>
        <v>3.3578621301988236</v>
      </c>
      <c r="L2435" s="64">
        <v>1</v>
      </c>
      <c r="M2435" s="65">
        <v>366675.799999999</v>
      </c>
      <c r="N2435" s="87">
        <v>9706947.6999999899</v>
      </c>
      <c r="O2435" s="87" t="s">
        <v>1227</v>
      </c>
      <c r="P2435" s="87" t="str">
        <f>VLOOKUP(CENSO[[#This Row],[DAP (cm)]],CD[],2,TRUE)</f>
        <v>TORA</v>
      </c>
      <c r="Q2435" s="87" t="str">
        <f>VLOOKUP(CENSO[[#This Row],[DAP (cm)]],DD[],2,TRUE)</f>
        <v>50├ 60</v>
      </c>
      <c r="R2435" s="87" t="str" cm="1">
        <f t="array" ref="R2435">INDEX(_xlfn.TEXTSPLIT(CENSO[[#This Row],[NOME CIENTIFICO]]," "),1)</f>
        <v>Qualea</v>
      </c>
      <c r="S2435" s="98" t="s">
        <v>1004</v>
      </c>
      <c r="T2435" s="87">
        <f>_xlfn.MINIFS(CENSO[DAP (cm)],CENSO[NOME CIENTIFICO],CENSO[[#This Row],[NOME CIENTIFICO]])</f>
        <v>40.107045659157627</v>
      </c>
      <c r="U24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435" s="87" t="str">
        <f>IF(CENSO[[#This Row],[DAP (cm)]]&lt;CENSO[[#This Row],[DMCE (cm)]],"DAP &lt; DMCE","DAP ≥ DMCE")</f>
        <v>DAP ≥ DMCE</v>
      </c>
      <c r="W2435" s="87" t="str">
        <f>IF(CENSO[[#This Row],[DAP (cm)]]&gt;200, "Superior", "Inferior")</f>
        <v>Inferior</v>
      </c>
      <c r="X2435" s="87" t="str">
        <f>VLOOKUP(CENSO[[#This Row],[NOME COMUM]],ESPECIES[],4,FALSE)</f>
        <v>Não</v>
      </c>
      <c r="Y2435" s="87" t="str">
        <f>IF(IFERROR(VLOOKUP(CENSO[[#This Row],[NOME COMUM]],COMERCIAIS[],2, FALSE), "Não") &lt;&gt; "Não", "Sim", "Não")</f>
        <v>Não</v>
      </c>
      <c r="Z2435" s="133">
        <f>CENSO[[#This Row],[g (m²)]]/SUM(AEEF[AEEF-UT])</f>
        <v>4.6627424733953712E-4</v>
      </c>
      <c r="AA2435" s="133">
        <f>CENSO[[#This Row],[v (m³)]]/SUM(AEEF[AEEF-UT])</f>
        <v>5.8750555164781672E-3</v>
      </c>
    </row>
    <row r="2436" spans="1:27" ht="14">
      <c r="A2436" s="86">
        <v>1</v>
      </c>
      <c r="B2436" s="86">
        <v>1</v>
      </c>
      <c r="C2436" s="63">
        <v>69</v>
      </c>
      <c r="D2436" s="63">
        <v>2435</v>
      </c>
      <c r="E2436" s="63" t="str">
        <f>VLOOKUP(CENSO[[#This Row],[NOME COMUM]],ESPECIES[],2,FALSE)</f>
        <v>Piptadenia suaveolens Miq.</v>
      </c>
      <c r="F2436" s="64" t="s">
        <v>22</v>
      </c>
      <c r="G2436" s="64">
        <v>206</v>
      </c>
      <c r="H2436" s="97">
        <f>CENSO[[#This Row],[CAP (cm)]]/PI()</f>
        <v>65.571836553860877</v>
      </c>
      <c r="I2436" s="64">
        <v>15</v>
      </c>
      <c r="J2436" s="96">
        <f>(PI()*(CENSO[[#This Row],[DAP (cm)]]^2))/40000</f>
        <v>0.33769495825238349</v>
      </c>
      <c r="K2436" s="96">
        <f>CENSO[[#This Row],[g (m²)]]*CENSO[[#This Row],[H (m)]]*0.7</f>
        <v>3.5457970616500267</v>
      </c>
      <c r="L2436" s="64">
        <v>1</v>
      </c>
      <c r="M2436" s="65">
        <v>366664.9</v>
      </c>
      <c r="N2436" s="87">
        <v>9706954.8000000007</v>
      </c>
      <c r="O2436" s="87" t="s">
        <v>1228</v>
      </c>
      <c r="P2436" s="87" t="str">
        <f>VLOOKUP(CENSO[[#This Row],[DAP (cm)]],CD[],2,TRUE)</f>
        <v>TORA</v>
      </c>
      <c r="Q2436" s="87" t="str">
        <f>VLOOKUP(CENSO[[#This Row],[DAP (cm)]],DD[],2,TRUE)</f>
        <v>60├ 70</v>
      </c>
      <c r="R2436" s="87" t="str" cm="1">
        <f t="array" ref="R2436">INDEX(_xlfn.TEXTSPLIT(CENSO[[#This Row],[NOME CIENTIFICO]]," "),1)</f>
        <v>Piptadenia</v>
      </c>
      <c r="S2436" s="98" t="s">
        <v>1004</v>
      </c>
      <c r="T2436" s="87">
        <f>_xlfn.MINIFS(CENSO[DAP (cm)],CENSO[NOME CIENTIFICO],CENSO[[#This Row],[NOME CIENTIFICO]])</f>
        <v>39.788735772973837</v>
      </c>
      <c r="U24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36" s="87" t="str">
        <f>IF(CENSO[[#This Row],[DAP (cm)]]&lt;CENSO[[#This Row],[DMCE (cm)]],"DAP &lt; DMCE","DAP ≥ DMCE")</f>
        <v>DAP ≥ DMCE</v>
      </c>
      <c r="W2436" s="87" t="str">
        <f>IF(CENSO[[#This Row],[DAP (cm)]]&gt;200, "Superior", "Inferior")</f>
        <v>Inferior</v>
      </c>
      <c r="X2436" s="87" t="str">
        <f>VLOOKUP(CENSO[[#This Row],[NOME COMUM]],ESPECIES[],4,FALSE)</f>
        <v>Não</v>
      </c>
      <c r="Y2436" s="87" t="str">
        <f>IF(IFERROR(VLOOKUP(CENSO[[#This Row],[NOME COMUM]],COMERCIAIS[],2, FALSE), "Não") &lt;&gt; "Não", "Sim", "Não")</f>
        <v>Sim</v>
      </c>
      <c r="Z2436" s="133">
        <f>CENSO[[#This Row],[g (m²)]]/SUM(AEEF[AEEF-UT])</f>
        <v>5.9084517185047623E-4</v>
      </c>
      <c r="AA2436" s="133">
        <f>CENSO[[#This Row],[v (m³)]]/SUM(AEEF[AEEF-UT])</f>
        <v>6.2038743044300002E-3</v>
      </c>
    </row>
    <row r="2437" spans="1:27" ht="14">
      <c r="A2437" s="86">
        <v>1</v>
      </c>
      <c r="B2437" s="86">
        <v>1</v>
      </c>
      <c r="C2437" s="63">
        <v>69</v>
      </c>
      <c r="D2437" s="63">
        <v>2436</v>
      </c>
      <c r="E2437" s="63" t="str">
        <f>VLOOKUP(CENSO[[#This Row],[NOME COMUM]],ESPECIES[],2,FALSE)</f>
        <v>Piptadenia suaveolens Miq.</v>
      </c>
      <c r="F2437" s="64" t="s">
        <v>22</v>
      </c>
      <c r="G2437" s="64">
        <v>400</v>
      </c>
      <c r="H2437" s="97">
        <f>CENSO[[#This Row],[CAP (cm)]]/PI()</f>
        <v>127.32395447351627</v>
      </c>
      <c r="I2437" s="64">
        <v>18</v>
      </c>
      <c r="J2437" s="96">
        <f>(PI()*(CENSO[[#This Row],[DAP (cm)]]^2))/40000</f>
        <v>1.2732395447351625</v>
      </c>
      <c r="K2437" s="96">
        <f>CENSO[[#This Row],[g (m²)]]*CENSO[[#This Row],[H (m)]]*0.7</f>
        <v>16.042818263663047</v>
      </c>
      <c r="L2437" s="64">
        <v>1</v>
      </c>
      <c r="M2437" s="65">
        <v>366653</v>
      </c>
      <c r="N2437" s="87">
        <v>9706942.5999999903</v>
      </c>
      <c r="O2437" s="87" t="s">
        <v>1228</v>
      </c>
      <c r="P2437" s="87" t="str">
        <f>VLOOKUP(CENSO[[#This Row],[DAP (cm)]],CD[],2,TRUE)</f>
        <v>TORA</v>
      </c>
      <c r="Q2437" s="87" t="str">
        <f>VLOOKUP(CENSO[[#This Row],[DAP (cm)]],DD[],2,TRUE)</f>
        <v>120├ 130</v>
      </c>
      <c r="R2437" s="87" t="str" cm="1">
        <f t="array" ref="R2437">INDEX(_xlfn.TEXTSPLIT(CENSO[[#This Row],[NOME CIENTIFICO]]," "),1)</f>
        <v>Piptadenia</v>
      </c>
      <c r="S2437" s="98" t="s">
        <v>1004</v>
      </c>
      <c r="T2437" s="87">
        <f>_xlfn.MINIFS(CENSO[DAP (cm)],CENSO[NOME CIENTIFICO],CENSO[[#This Row],[NOME CIENTIFICO]])</f>
        <v>39.788735772973837</v>
      </c>
      <c r="U24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37" s="87" t="str">
        <f>IF(CENSO[[#This Row],[DAP (cm)]]&lt;CENSO[[#This Row],[DMCE (cm)]],"DAP &lt; DMCE","DAP ≥ DMCE")</f>
        <v>DAP ≥ DMCE</v>
      </c>
      <c r="W2437" s="87" t="str">
        <f>IF(CENSO[[#This Row],[DAP (cm)]]&gt;200, "Superior", "Inferior")</f>
        <v>Inferior</v>
      </c>
      <c r="X2437" s="87" t="str">
        <f>VLOOKUP(CENSO[[#This Row],[NOME COMUM]],ESPECIES[],4,FALSE)</f>
        <v>Não</v>
      </c>
      <c r="Y2437" s="87" t="str">
        <f>IF(IFERROR(VLOOKUP(CENSO[[#This Row],[NOME COMUM]],COMERCIAIS[],2, FALSE), "Não") &lt;&gt; "Não", "Sim", "Não")</f>
        <v>Sim</v>
      </c>
      <c r="Z2437" s="133">
        <f>CENSO[[#This Row],[g (m²)]]/SUM(AEEF[AEEF-UT])</f>
        <v>2.2277129676707558E-3</v>
      </c>
      <c r="AA2437" s="133">
        <f>CENSO[[#This Row],[v (m³)]]/SUM(AEEF[AEEF-UT])</f>
        <v>2.8069183392651523E-2</v>
      </c>
    </row>
    <row r="2438" spans="1:27" ht="14">
      <c r="A2438" s="86">
        <v>1</v>
      </c>
      <c r="B2438" s="86">
        <v>1</v>
      </c>
      <c r="C2438" s="63">
        <v>69</v>
      </c>
      <c r="D2438" s="63">
        <v>2437</v>
      </c>
      <c r="E2438" s="63" t="str">
        <f>VLOOKUP(CENSO[[#This Row],[NOME COMUM]],ESPECIES[],2,FALSE)</f>
        <v>Tachigali myrmecophila Ducke</v>
      </c>
      <c r="F2438" s="64" t="s">
        <v>14</v>
      </c>
      <c r="G2438" s="64">
        <v>300</v>
      </c>
      <c r="H2438" s="97">
        <f>CENSO[[#This Row],[CAP (cm)]]/PI()</f>
        <v>95.4929658551372</v>
      </c>
      <c r="I2438" s="64">
        <v>17</v>
      </c>
      <c r="J2438" s="96">
        <f>(PI()*(CENSO[[#This Row],[DAP (cm)]]^2))/40000</f>
        <v>0.7161972439135289</v>
      </c>
      <c r="K2438" s="96">
        <f>CENSO[[#This Row],[g (m²)]]*CENSO[[#This Row],[H (m)]]*0.7</f>
        <v>8.5227472025709936</v>
      </c>
      <c r="L2438" s="64">
        <v>1</v>
      </c>
      <c r="M2438" s="65">
        <v>366639.2</v>
      </c>
      <c r="N2438" s="87">
        <v>9706957.5</v>
      </c>
      <c r="O2438" s="87" t="s">
        <v>1228</v>
      </c>
      <c r="P2438" s="87" t="str">
        <f>VLOOKUP(CENSO[[#This Row],[DAP (cm)]],CD[],2,TRUE)</f>
        <v>TORA</v>
      </c>
      <c r="Q2438" s="87" t="str">
        <f>VLOOKUP(CENSO[[#This Row],[DAP (cm)]],DD[],2,TRUE)</f>
        <v>90├ 100</v>
      </c>
      <c r="R2438" s="87" t="str" cm="1">
        <f t="array" ref="R2438">INDEX(_xlfn.TEXTSPLIT(CENSO[[#This Row],[NOME CIENTIFICO]]," "),1)</f>
        <v>Tachigali</v>
      </c>
      <c r="S2438" s="98" t="s">
        <v>1004</v>
      </c>
      <c r="T2438" s="87">
        <f>_xlfn.MINIFS(CENSO[DAP (cm)],CENSO[NOME CIENTIFICO],CENSO[[#This Row],[NOME CIENTIFICO]])</f>
        <v>39.152116000606256</v>
      </c>
      <c r="U24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38" s="87" t="str">
        <f>IF(CENSO[[#This Row],[DAP (cm)]]&lt;CENSO[[#This Row],[DMCE (cm)]],"DAP &lt; DMCE","DAP ≥ DMCE")</f>
        <v>DAP ≥ DMCE</v>
      </c>
      <c r="W2438" s="87" t="str">
        <f>IF(CENSO[[#This Row],[DAP (cm)]]&gt;200, "Superior", "Inferior")</f>
        <v>Inferior</v>
      </c>
      <c r="X2438" s="87" t="str">
        <f>VLOOKUP(CENSO[[#This Row],[NOME COMUM]],ESPECIES[],4,FALSE)</f>
        <v>Não</v>
      </c>
      <c r="Y2438" s="87" t="str">
        <f>IF(IFERROR(VLOOKUP(CENSO[[#This Row],[NOME COMUM]],COMERCIAIS[],2, FALSE), "Não") &lt;&gt; "Não", "Sim", "Não")</f>
        <v>Sim</v>
      </c>
      <c r="Z2438" s="133">
        <f>CENSO[[#This Row],[g (m²)]]/SUM(AEEF[AEEF-UT])</f>
        <v>1.2530885443148001E-3</v>
      </c>
      <c r="AA2438" s="133">
        <f>CENSO[[#This Row],[v (m³)]]/SUM(AEEF[AEEF-UT])</f>
        <v>1.491175367734612E-2</v>
      </c>
    </row>
    <row r="2439" spans="1:27" ht="14">
      <c r="A2439" s="86">
        <v>1</v>
      </c>
      <c r="B2439" s="86">
        <v>1</v>
      </c>
      <c r="C2439" s="63">
        <v>69</v>
      </c>
      <c r="D2439" s="63">
        <v>2438</v>
      </c>
      <c r="E2439" s="63" t="str">
        <f>VLOOKUP(CENSO[[#This Row],[NOME COMUM]],ESPECIES[],2,FALSE)</f>
        <v>Astronium lecointei Ducke</v>
      </c>
      <c r="F2439" s="64" t="s">
        <v>5</v>
      </c>
      <c r="G2439" s="64">
        <v>180</v>
      </c>
      <c r="H2439" s="97">
        <f>CENSO[[#This Row],[CAP (cm)]]/PI()</f>
        <v>57.295779513082323</v>
      </c>
      <c r="I2439" s="64">
        <v>18</v>
      </c>
      <c r="J2439" s="96">
        <f>(PI()*(CENSO[[#This Row],[DAP (cm)]]^2))/40000</f>
        <v>0.25783100780887047</v>
      </c>
      <c r="K2439" s="96">
        <f>CENSO[[#This Row],[g (m²)]]*CENSO[[#This Row],[H (m)]]*0.7</f>
        <v>3.2486706983917677</v>
      </c>
      <c r="L2439" s="64">
        <v>1</v>
      </c>
      <c r="M2439" s="65">
        <v>366636</v>
      </c>
      <c r="N2439" s="87">
        <v>9706969.6999999899</v>
      </c>
      <c r="O2439" s="87" t="s">
        <v>1228</v>
      </c>
      <c r="P2439" s="87" t="str">
        <f>VLOOKUP(CENSO[[#This Row],[DAP (cm)]],CD[],2,TRUE)</f>
        <v>TORA</v>
      </c>
      <c r="Q2439" s="87" t="str">
        <f>VLOOKUP(CENSO[[#This Row],[DAP (cm)]],DD[],2,TRUE)</f>
        <v>50├ 60</v>
      </c>
      <c r="R2439" s="87" t="str" cm="1">
        <f t="array" ref="R2439">INDEX(_xlfn.TEXTSPLIT(CENSO[[#This Row],[NOME CIENTIFICO]]," "),1)</f>
        <v>Astronium</v>
      </c>
      <c r="S2439" s="98" t="s">
        <v>1004</v>
      </c>
      <c r="T2439" s="87">
        <f>_xlfn.MINIFS(CENSO[DAP (cm)],CENSO[NOME CIENTIFICO],CENSO[[#This Row],[NOME CIENTIFICO]])</f>
        <v>40.107045659157627</v>
      </c>
      <c r="U24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439" s="87" t="str">
        <f>IF(CENSO[[#This Row],[DAP (cm)]]&lt;CENSO[[#This Row],[DMCE (cm)]],"DAP &lt; DMCE","DAP ≥ DMCE")</f>
        <v>DAP ≥ DMCE</v>
      </c>
      <c r="W2439" s="87" t="str">
        <f>IF(CENSO[[#This Row],[DAP (cm)]]&gt;200, "Superior", "Inferior")</f>
        <v>Inferior</v>
      </c>
      <c r="X2439" s="87" t="str">
        <f>VLOOKUP(CENSO[[#This Row],[NOME COMUM]],ESPECIES[],4,FALSE)</f>
        <v>Não</v>
      </c>
      <c r="Y2439" s="87" t="str">
        <f>IF(IFERROR(VLOOKUP(CENSO[[#This Row],[NOME COMUM]],COMERCIAIS[],2, FALSE), "Não") &lt;&gt; "Não", "Sim", "Não")</f>
        <v>Sim</v>
      </c>
      <c r="Z2439" s="133">
        <f>CENSO[[#This Row],[g (m²)]]/SUM(AEEF[AEEF-UT])</f>
        <v>4.5111187595332813E-4</v>
      </c>
      <c r="AA2439" s="133">
        <f>CENSO[[#This Row],[v (m³)]]/SUM(AEEF[AEEF-UT])</f>
        <v>5.6840096370119339E-3</v>
      </c>
    </row>
    <row r="2440" spans="1:27" ht="14">
      <c r="A2440" s="86">
        <v>1</v>
      </c>
      <c r="B2440" s="86">
        <v>1</v>
      </c>
      <c r="C2440" s="63">
        <v>69</v>
      </c>
      <c r="D2440" s="63">
        <v>2439</v>
      </c>
      <c r="E2440" s="63" t="str">
        <f>VLOOKUP(CENSO[[#This Row],[NOME COMUM]],ESPECIES[],2,FALSE)</f>
        <v>Couratari guianensis Aubl.</v>
      </c>
      <c r="F2440" s="64" t="s">
        <v>6</v>
      </c>
      <c r="G2440" s="64">
        <v>192</v>
      </c>
      <c r="H2440" s="97">
        <f>CENSO[[#This Row],[CAP (cm)]]/PI()</f>
        <v>61.115498147287809</v>
      </c>
      <c r="I2440" s="64">
        <v>19</v>
      </c>
      <c r="J2440" s="96">
        <f>(PI()*(CENSO[[#This Row],[DAP (cm)]]^2))/40000</f>
        <v>0.29335439110698147</v>
      </c>
      <c r="K2440" s="96">
        <f>CENSO[[#This Row],[g (m²)]]*CENSO[[#This Row],[H (m)]]*0.7</f>
        <v>3.901613401722853</v>
      </c>
      <c r="L2440" s="64">
        <v>1</v>
      </c>
      <c r="M2440" s="65">
        <v>366628.7</v>
      </c>
      <c r="N2440" s="87">
        <v>9706960.0999999903</v>
      </c>
      <c r="O2440" s="87" t="s">
        <v>1228</v>
      </c>
      <c r="P2440" s="87" t="str">
        <f>VLOOKUP(CENSO[[#This Row],[DAP (cm)]],CD[],2,TRUE)</f>
        <v>TORA</v>
      </c>
      <c r="Q2440" s="87" t="str">
        <f>VLOOKUP(CENSO[[#This Row],[DAP (cm)]],DD[],2,TRUE)</f>
        <v>60├ 70</v>
      </c>
      <c r="R2440" s="87" t="str" cm="1">
        <f t="array" ref="R2440">INDEX(_xlfn.TEXTSPLIT(CENSO[[#This Row],[NOME CIENTIFICO]]," "),1)</f>
        <v>Couratari</v>
      </c>
      <c r="S2440" s="98" t="s">
        <v>1004</v>
      </c>
      <c r="T2440" s="87">
        <f>_xlfn.MINIFS(CENSO[DAP (cm)],CENSO[NOME CIENTIFICO],CENSO[[#This Row],[NOME CIENTIFICO]])</f>
        <v>38.833806114422465</v>
      </c>
      <c r="U24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40" s="87" t="str">
        <f>IF(CENSO[[#This Row],[DAP (cm)]]&lt;CENSO[[#This Row],[DMCE (cm)]],"DAP &lt; DMCE","DAP ≥ DMCE")</f>
        <v>DAP ≥ DMCE</v>
      </c>
      <c r="W2440" s="87" t="str">
        <f>IF(CENSO[[#This Row],[DAP (cm)]]&gt;200, "Superior", "Inferior")</f>
        <v>Inferior</v>
      </c>
      <c r="X2440" s="87" t="str">
        <f>VLOOKUP(CENSO[[#This Row],[NOME COMUM]],ESPECIES[],4,FALSE)</f>
        <v>Não</v>
      </c>
      <c r="Y2440" s="87" t="str">
        <f>IF(IFERROR(VLOOKUP(CENSO[[#This Row],[NOME COMUM]],COMERCIAIS[],2, FALSE), "Não") &lt;&gt; "Não", "Sim", "Não")</f>
        <v>Sim</v>
      </c>
      <c r="Z2440" s="133">
        <f>CENSO[[#This Row],[g (m²)]]/SUM(AEEF[AEEF-UT])</f>
        <v>5.1326506775134213E-4</v>
      </c>
      <c r="AA2440" s="133">
        <f>CENSO[[#This Row],[v (m³)]]/SUM(AEEF[AEEF-UT])</f>
        <v>6.8264254010928496E-3</v>
      </c>
    </row>
    <row r="2441" spans="1:27" ht="14">
      <c r="A2441" s="86">
        <v>1</v>
      </c>
      <c r="B2441" s="86">
        <v>1</v>
      </c>
      <c r="C2441" s="63">
        <v>69</v>
      </c>
      <c r="D2441" s="63">
        <v>2440</v>
      </c>
      <c r="E2441" s="63" t="str">
        <f>VLOOKUP(CENSO[[#This Row],[NOME COMUM]],ESPECIES[],2,FALSE)</f>
        <v>Tachigali myrmecophila Ducke</v>
      </c>
      <c r="F2441" s="64" t="s">
        <v>14</v>
      </c>
      <c r="G2441" s="64">
        <v>289</v>
      </c>
      <c r="H2441" s="97">
        <f>CENSO[[#This Row],[CAP (cm)]]/PI()</f>
        <v>91.991557107115511</v>
      </c>
      <c r="I2441" s="64">
        <v>17</v>
      </c>
      <c r="J2441" s="96">
        <f>(PI()*(CENSO[[#This Row],[DAP (cm)]]^2))/40000</f>
        <v>0.66463900009890953</v>
      </c>
      <c r="K2441" s="96">
        <f>CENSO[[#This Row],[g (m²)]]*CENSO[[#This Row],[H (m)]]*0.7</f>
        <v>7.9092041011770222</v>
      </c>
      <c r="L2441" s="64">
        <v>1</v>
      </c>
      <c r="M2441" s="65">
        <v>366612.09999999899</v>
      </c>
      <c r="N2441" s="87">
        <v>9706968.0999999903</v>
      </c>
      <c r="O2441" s="87" t="s">
        <v>1228</v>
      </c>
      <c r="P2441" s="87" t="str">
        <f>VLOOKUP(CENSO[[#This Row],[DAP (cm)]],CD[],2,TRUE)</f>
        <v>TORA</v>
      </c>
      <c r="Q2441" s="87" t="str">
        <f>VLOOKUP(CENSO[[#This Row],[DAP (cm)]],DD[],2,TRUE)</f>
        <v>90├ 100</v>
      </c>
      <c r="R2441" s="87" t="str" cm="1">
        <f t="array" ref="R2441">INDEX(_xlfn.TEXTSPLIT(CENSO[[#This Row],[NOME CIENTIFICO]]," "),1)</f>
        <v>Tachigali</v>
      </c>
      <c r="S2441" s="98" t="s">
        <v>1004</v>
      </c>
      <c r="T2441" s="87">
        <f>_xlfn.MINIFS(CENSO[DAP (cm)],CENSO[NOME CIENTIFICO],CENSO[[#This Row],[NOME CIENTIFICO]])</f>
        <v>39.152116000606256</v>
      </c>
      <c r="U24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41" s="87" t="str">
        <f>IF(CENSO[[#This Row],[DAP (cm)]]&lt;CENSO[[#This Row],[DMCE (cm)]],"DAP &lt; DMCE","DAP ≥ DMCE")</f>
        <v>DAP ≥ DMCE</v>
      </c>
      <c r="W2441" s="87" t="str">
        <f>IF(CENSO[[#This Row],[DAP (cm)]]&gt;200, "Superior", "Inferior")</f>
        <v>Inferior</v>
      </c>
      <c r="X2441" s="87" t="str">
        <f>VLOOKUP(CENSO[[#This Row],[NOME COMUM]],ESPECIES[],4,FALSE)</f>
        <v>Não</v>
      </c>
      <c r="Y2441" s="87" t="str">
        <f>IF(IFERROR(VLOOKUP(CENSO[[#This Row],[NOME COMUM]],COMERCIAIS[],2, FALSE), "Não") &lt;&gt; "Não", "Sim", "Não")</f>
        <v>Sim</v>
      </c>
      <c r="Z2441" s="133">
        <f>CENSO[[#This Row],[g (m²)]]/SUM(AEEF[AEEF-UT])</f>
        <v>1.1628800923301826E-3</v>
      </c>
      <c r="AA2441" s="133">
        <f>CENSO[[#This Row],[v (m³)]]/SUM(AEEF[AEEF-UT])</f>
        <v>1.3838273098729171E-2</v>
      </c>
    </row>
    <row r="2442" spans="1:27" ht="14">
      <c r="A2442" s="86">
        <v>1</v>
      </c>
      <c r="B2442" s="86">
        <v>1</v>
      </c>
      <c r="C2442" s="63">
        <v>69</v>
      </c>
      <c r="D2442" s="63">
        <v>2441</v>
      </c>
      <c r="E2442" s="63" t="str">
        <f>VLOOKUP(CENSO[[#This Row],[NOME COMUM]],ESPECIES[],2,FALSE)</f>
        <v>Piptadenia suaveolens Miq.</v>
      </c>
      <c r="F2442" s="64" t="s">
        <v>22</v>
      </c>
      <c r="G2442" s="64">
        <v>443</v>
      </c>
      <c r="H2442" s="97">
        <f>CENSO[[#This Row],[CAP (cm)]]/PI()</f>
        <v>141.01127957941927</v>
      </c>
      <c r="I2442" s="64">
        <v>19</v>
      </c>
      <c r="J2442" s="96">
        <f>(PI()*(CENSO[[#This Row],[DAP (cm)]]^2))/40000</f>
        <v>1.5616999213420681</v>
      </c>
      <c r="K2442" s="96">
        <f>CENSO[[#This Row],[g (m²)]]*CENSO[[#This Row],[H (m)]]*0.7</f>
        <v>20.770608953849507</v>
      </c>
      <c r="L2442" s="64">
        <v>2</v>
      </c>
      <c r="M2442" s="65">
        <v>366619.5</v>
      </c>
      <c r="N2442" s="87">
        <v>9706977.6999999899</v>
      </c>
      <c r="O2442" s="87" t="s">
        <v>1228</v>
      </c>
      <c r="P2442" s="87" t="str">
        <f>VLOOKUP(CENSO[[#This Row],[DAP (cm)]],CD[],2,TRUE)</f>
        <v>TORA</v>
      </c>
      <c r="Q2442" s="87" t="str">
        <f>VLOOKUP(CENSO[[#This Row],[DAP (cm)]],DD[],2,TRUE)</f>
        <v>140├ 150</v>
      </c>
      <c r="R2442" s="87" t="str" cm="1">
        <f t="array" ref="R2442">INDEX(_xlfn.TEXTSPLIT(CENSO[[#This Row],[NOME CIENTIFICO]]," "),1)</f>
        <v>Piptadenia</v>
      </c>
      <c r="S2442" s="98" t="s">
        <v>1004</v>
      </c>
      <c r="T2442" s="87">
        <f>_xlfn.MINIFS(CENSO[DAP (cm)],CENSO[NOME CIENTIFICO],CENSO[[#This Row],[NOME CIENTIFICO]])</f>
        <v>39.788735772973837</v>
      </c>
      <c r="U24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42" s="87" t="str">
        <f>IF(CENSO[[#This Row],[DAP (cm)]]&lt;CENSO[[#This Row],[DMCE (cm)]],"DAP &lt; DMCE","DAP ≥ DMCE")</f>
        <v>DAP ≥ DMCE</v>
      </c>
      <c r="W2442" s="87" t="str">
        <f>IF(CENSO[[#This Row],[DAP (cm)]]&gt;200, "Superior", "Inferior")</f>
        <v>Inferior</v>
      </c>
      <c r="X2442" s="87" t="str">
        <f>VLOOKUP(CENSO[[#This Row],[NOME COMUM]],ESPECIES[],4,FALSE)</f>
        <v>Não</v>
      </c>
      <c r="Y2442" s="87" t="str">
        <f>IF(IFERROR(VLOOKUP(CENSO[[#This Row],[NOME COMUM]],COMERCIAIS[],2, FALSE), "Não") &lt;&gt; "Não", "Sim", "Não")</f>
        <v>Sim</v>
      </c>
      <c r="Z2442" s="133">
        <f>CENSO[[#This Row],[g (m²)]]/SUM(AEEF[AEEF-UT])</f>
        <v>2.7324152637026133E-3</v>
      </c>
      <c r="AA2442" s="133">
        <f>CENSO[[#This Row],[v (m³)]]/SUM(AEEF[AEEF-UT])</f>
        <v>3.6341123007244756E-2</v>
      </c>
    </row>
    <row r="2443" spans="1:27" ht="14">
      <c r="A2443" s="86">
        <v>1</v>
      </c>
      <c r="B2443" s="86">
        <v>1</v>
      </c>
      <c r="C2443" s="63">
        <v>69</v>
      </c>
      <c r="D2443" s="63">
        <v>2442</v>
      </c>
      <c r="E2443" s="63" t="str">
        <f>VLOOKUP(CENSO[[#This Row],[NOME COMUM]],ESPECIES[],2,FALSE)</f>
        <v>Matisia paraensis Huber</v>
      </c>
      <c r="F2443" s="64" t="s">
        <v>72</v>
      </c>
      <c r="G2443" s="64">
        <v>210</v>
      </c>
      <c r="H2443" s="97">
        <f>CENSO[[#This Row],[CAP (cm)]]/PI()</f>
        <v>66.845076098596039</v>
      </c>
      <c r="I2443" s="64">
        <v>17</v>
      </c>
      <c r="J2443" s="96">
        <f>(PI()*(CENSO[[#This Row],[DAP (cm)]]^2))/40000</f>
        <v>0.35093664951762915</v>
      </c>
      <c r="K2443" s="96">
        <f>CENSO[[#This Row],[g (m²)]]*CENSO[[#This Row],[H (m)]]*0.7</f>
        <v>4.1761461292597861</v>
      </c>
      <c r="L2443" s="64">
        <v>1</v>
      </c>
      <c r="M2443" s="65">
        <v>366618.4</v>
      </c>
      <c r="N2443" s="87">
        <v>9706996</v>
      </c>
      <c r="O2443" s="87" t="s">
        <v>1227</v>
      </c>
      <c r="P2443" s="87" t="str">
        <f>VLOOKUP(CENSO[[#This Row],[DAP (cm)]],CD[],2,TRUE)</f>
        <v>TORA</v>
      </c>
      <c r="Q2443" s="87" t="str">
        <f>VLOOKUP(CENSO[[#This Row],[DAP (cm)]],DD[],2,TRUE)</f>
        <v>60├ 70</v>
      </c>
      <c r="R2443" s="87" t="str" cm="1">
        <f t="array" ref="R2443">INDEX(_xlfn.TEXTSPLIT(CENSO[[#This Row],[NOME CIENTIFICO]]," "),1)</f>
        <v>Matisia</v>
      </c>
      <c r="S2443" s="98" t="s">
        <v>1004</v>
      </c>
      <c r="T2443" s="87">
        <f>_xlfn.MINIFS(CENSO[DAP (cm)],CENSO[NOME CIENTIFICO],CENSO[[#This Row],[NOME CIENTIFICO]])</f>
        <v>43.926764293363114</v>
      </c>
      <c r="U24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2443" s="87" t="str">
        <f>IF(CENSO[[#This Row],[DAP (cm)]]&lt;CENSO[[#This Row],[DMCE (cm)]],"DAP &lt; DMCE","DAP ≥ DMCE")</f>
        <v>DAP ≥ DMCE</v>
      </c>
      <c r="W2443" s="87" t="str">
        <f>IF(CENSO[[#This Row],[DAP (cm)]]&gt;200, "Superior", "Inferior")</f>
        <v>Inferior</v>
      </c>
      <c r="X2443" s="87" t="str">
        <f>VLOOKUP(CENSO[[#This Row],[NOME COMUM]],ESPECIES[],4,FALSE)</f>
        <v>Não</v>
      </c>
      <c r="Y2443" s="87" t="str">
        <f>IF(IFERROR(VLOOKUP(CENSO[[#This Row],[NOME COMUM]],COMERCIAIS[],2, FALSE), "Não") &lt;&gt; "Não", "Sim", "Não")</f>
        <v>Não</v>
      </c>
      <c r="Z2443" s="133">
        <f>CENSO[[#This Row],[g (m²)]]/SUM(AEEF[AEEF-UT])</f>
        <v>6.1401338671425204E-4</v>
      </c>
      <c r="AA2443" s="133">
        <f>CENSO[[#This Row],[v (m³)]]/SUM(AEEF[AEEF-UT])</f>
        <v>7.3067593018995977E-3</v>
      </c>
    </row>
    <row r="2444" spans="1:27" ht="14">
      <c r="A2444" s="86">
        <v>1</v>
      </c>
      <c r="B2444" s="86">
        <v>1</v>
      </c>
      <c r="C2444" s="63">
        <v>69</v>
      </c>
      <c r="D2444" s="63">
        <v>2443</v>
      </c>
      <c r="E2444" s="63" t="str">
        <f>VLOOKUP(CENSO[[#This Row],[NOME COMUM]],ESPECIES[],2,FALSE)</f>
        <v>Buchenavia capitata (Vahl) Eichler</v>
      </c>
      <c r="F2444" s="64" t="s">
        <v>10</v>
      </c>
      <c r="G2444" s="64">
        <v>222</v>
      </c>
      <c r="H2444" s="97">
        <f>CENSO[[#This Row],[CAP (cm)]]/PI()</f>
        <v>70.664794732801525</v>
      </c>
      <c r="I2444" s="64">
        <v>21</v>
      </c>
      <c r="J2444" s="96">
        <f>(PI()*(CENSO[[#This Row],[DAP (cm)]]^2))/40000</f>
        <v>0.39218961076704845</v>
      </c>
      <c r="K2444" s="96">
        <f>CENSO[[#This Row],[g (m²)]]*CENSO[[#This Row],[H (m)]]*0.7</f>
        <v>5.7651872782756124</v>
      </c>
      <c r="L2444" s="64">
        <v>1</v>
      </c>
      <c r="M2444" s="65">
        <v>366591</v>
      </c>
      <c r="N2444" s="87">
        <v>9707017.6999999899</v>
      </c>
      <c r="O2444" s="87" t="s">
        <v>1227</v>
      </c>
      <c r="P2444" s="87" t="str">
        <f>VLOOKUP(CENSO[[#This Row],[DAP (cm)]],CD[],2,TRUE)</f>
        <v>TORA</v>
      </c>
      <c r="Q2444" s="87" t="str">
        <f>VLOOKUP(CENSO[[#This Row],[DAP (cm)]],DD[],2,TRUE)</f>
        <v>70├ 80</v>
      </c>
      <c r="R2444" s="87" t="str" cm="1">
        <f t="array" ref="R2444">INDEX(_xlfn.TEXTSPLIT(CENSO[[#This Row],[NOME CIENTIFICO]]," "),1)</f>
        <v>Buchenavia</v>
      </c>
      <c r="S2444" s="98" t="s">
        <v>1004</v>
      </c>
      <c r="T2444" s="87">
        <f>_xlfn.MINIFS(CENSO[DAP (cm)],CENSO[NOME CIENTIFICO],CENSO[[#This Row],[NOME CIENTIFICO]])</f>
        <v>41.38028520389279</v>
      </c>
      <c r="U24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444" s="87" t="str">
        <f>IF(CENSO[[#This Row],[DAP (cm)]]&lt;CENSO[[#This Row],[DMCE (cm)]],"DAP &lt; DMCE","DAP ≥ DMCE")</f>
        <v>DAP ≥ DMCE</v>
      </c>
      <c r="W2444" s="87" t="str">
        <f>IF(CENSO[[#This Row],[DAP (cm)]]&gt;200, "Superior", "Inferior")</f>
        <v>Inferior</v>
      </c>
      <c r="X2444" s="87" t="str">
        <f>VLOOKUP(CENSO[[#This Row],[NOME COMUM]],ESPECIES[],4,FALSE)</f>
        <v>Não</v>
      </c>
      <c r="Y2444" s="87" t="str">
        <f>IF(IFERROR(VLOOKUP(CENSO[[#This Row],[NOME COMUM]],COMERCIAIS[],2, FALSE), "Não") &lt;&gt; "Não", "Sim", "Não")</f>
        <v>Não</v>
      </c>
      <c r="Z2444" s="133">
        <f>CENSO[[#This Row],[g (m²)]]/SUM(AEEF[AEEF-UT])</f>
        <v>6.8619128686678451E-4</v>
      </c>
      <c r="AA2444" s="133">
        <f>CENSO[[#This Row],[v (m³)]]/SUM(AEEF[AEEF-UT])</f>
        <v>1.0087011916941734E-2</v>
      </c>
    </row>
    <row r="2445" spans="1:27" ht="14">
      <c r="A2445" s="86">
        <v>1</v>
      </c>
      <c r="B2445" s="86">
        <v>1</v>
      </c>
      <c r="C2445" s="63">
        <v>69</v>
      </c>
      <c r="D2445" s="63">
        <v>2444</v>
      </c>
      <c r="E2445" s="63" t="str">
        <f>VLOOKUP(CENSO[[#This Row],[NOME COMUM]],ESPECIES[],2,FALSE)</f>
        <v>Piptadenia suaveolens Miq.</v>
      </c>
      <c r="F2445" s="64" t="s">
        <v>22</v>
      </c>
      <c r="G2445" s="64">
        <v>205</v>
      </c>
      <c r="H2445" s="97">
        <f>CENSO[[#This Row],[CAP (cm)]]/PI()</f>
        <v>65.253526667677093</v>
      </c>
      <c r="I2445" s="64">
        <v>15</v>
      </c>
      <c r="J2445" s="96">
        <f>(PI()*(CENSO[[#This Row],[DAP (cm)]]^2))/40000</f>
        <v>0.33442432417184514</v>
      </c>
      <c r="K2445" s="96">
        <f>CENSO[[#This Row],[g (m²)]]*CENSO[[#This Row],[H (m)]]*0.7</f>
        <v>3.5114554038043737</v>
      </c>
      <c r="L2445" s="64">
        <v>1</v>
      </c>
      <c r="M2445" s="65">
        <v>366589</v>
      </c>
      <c r="N2445" s="87">
        <v>9707039.6999999899</v>
      </c>
      <c r="O2445" s="87" t="s">
        <v>1228</v>
      </c>
      <c r="P2445" s="87" t="str">
        <f>VLOOKUP(CENSO[[#This Row],[DAP (cm)]],CD[],2,TRUE)</f>
        <v>TORA</v>
      </c>
      <c r="Q2445" s="87" t="str">
        <f>VLOOKUP(CENSO[[#This Row],[DAP (cm)]],DD[],2,TRUE)</f>
        <v>60├ 70</v>
      </c>
      <c r="R2445" s="87" t="str" cm="1">
        <f t="array" ref="R2445">INDEX(_xlfn.TEXTSPLIT(CENSO[[#This Row],[NOME CIENTIFICO]]," "),1)</f>
        <v>Piptadenia</v>
      </c>
      <c r="S2445" s="98" t="s">
        <v>1004</v>
      </c>
      <c r="T2445" s="87">
        <f>_xlfn.MINIFS(CENSO[DAP (cm)],CENSO[NOME CIENTIFICO],CENSO[[#This Row],[NOME CIENTIFICO]])</f>
        <v>39.788735772973837</v>
      </c>
      <c r="U24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45" s="87" t="str">
        <f>IF(CENSO[[#This Row],[DAP (cm)]]&lt;CENSO[[#This Row],[DMCE (cm)]],"DAP &lt; DMCE","DAP ≥ DMCE")</f>
        <v>DAP ≥ DMCE</v>
      </c>
      <c r="W2445" s="87" t="str">
        <f>IF(CENSO[[#This Row],[DAP (cm)]]&gt;200, "Superior", "Inferior")</f>
        <v>Inferior</v>
      </c>
      <c r="X2445" s="87" t="str">
        <f>VLOOKUP(CENSO[[#This Row],[NOME COMUM]],ESPECIES[],4,FALSE)</f>
        <v>Não</v>
      </c>
      <c r="Y2445" s="87" t="str">
        <f>IF(IFERROR(VLOOKUP(CENSO[[#This Row],[NOME COMUM]],COMERCIAIS[],2, FALSE), "Não") &lt;&gt; "Não", "Sim", "Não")</f>
        <v>Sim</v>
      </c>
      <c r="Z2445" s="133">
        <f>CENSO[[#This Row],[g (m²)]]/SUM(AEEF[AEEF-UT])</f>
        <v>5.8512273416477215E-4</v>
      </c>
      <c r="AA2445" s="133">
        <f>CENSO[[#This Row],[v (m³)]]/SUM(AEEF[AEEF-UT])</f>
        <v>6.1437887087301066E-3</v>
      </c>
    </row>
    <row r="2446" spans="1:27" ht="14">
      <c r="A2446" s="86">
        <v>1</v>
      </c>
      <c r="B2446" s="86">
        <v>1</v>
      </c>
      <c r="C2446" s="63">
        <v>69</v>
      </c>
      <c r="D2446" s="63">
        <v>2445</v>
      </c>
      <c r="E2446" s="63" t="str">
        <f>VLOOKUP(CENSO[[#This Row],[NOME COMUM]],ESPECIES[],2,FALSE)</f>
        <v>Ocotea cymbarum Kunth</v>
      </c>
      <c r="F2446" s="64" t="s">
        <v>11</v>
      </c>
      <c r="G2446" s="64">
        <v>190</v>
      </c>
      <c r="H2446" s="97">
        <f>CENSO[[#This Row],[CAP (cm)]]/PI()</f>
        <v>60.478878374920228</v>
      </c>
      <c r="I2446" s="64">
        <v>16</v>
      </c>
      <c r="J2446" s="96">
        <f>(PI()*(CENSO[[#This Row],[DAP (cm)]]^2))/40000</f>
        <v>0.28727467228087106</v>
      </c>
      <c r="K2446" s="96">
        <f>CENSO[[#This Row],[g (m²)]]*CENSO[[#This Row],[H (m)]]*0.7</f>
        <v>3.2174763295457556</v>
      </c>
      <c r="L2446" s="64">
        <v>1</v>
      </c>
      <c r="M2446" s="65">
        <v>366448.2</v>
      </c>
      <c r="N2446" s="87">
        <v>9707119.8000000007</v>
      </c>
      <c r="O2446" s="87" t="s">
        <v>1228</v>
      </c>
      <c r="P2446" s="87" t="str">
        <f>VLOOKUP(CENSO[[#This Row],[DAP (cm)]],CD[],2,TRUE)</f>
        <v>TORA</v>
      </c>
      <c r="Q2446" s="87" t="str">
        <f>VLOOKUP(CENSO[[#This Row],[DAP (cm)]],DD[],2,TRUE)</f>
        <v>60├ 70</v>
      </c>
      <c r="R2446" s="87" t="str" cm="1">
        <f t="array" ref="R2446">INDEX(_xlfn.TEXTSPLIT(CENSO[[#This Row],[NOME CIENTIFICO]]," "),1)</f>
        <v>Ocotea</v>
      </c>
      <c r="S2446" s="98" t="s">
        <v>1004</v>
      </c>
      <c r="T2446" s="87">
        <f>_xlfn.MINIFS(CENSO[DAP (cm)],CENSO[NOME CIENTIFICO],CENSO[[#This Row],[NOME CIENTIFICO]])</f>
        <v>39.470425886790046</v>
      </c>
      <c r="U24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46" s="87" t="str">
        <f>IF(CENSO[[#This Row],[DAP (cm)]]&lt;CENSO[[#This Row],[DMCE (cm)]],"DAP &lt; DMCE","DAP ≥ DMCE")</f>
        <v>DAP ≥ DMCE</v>
      </c>
      <c r="W2446" s="87" t="str">
        <f>IF(CENSO[[#This Row],[DAP (cm)]]&gt;200, "Superior", "Inferior")</f>
        <v>Inferior</v>
      </c>
      <c r="X2446" s="87" t="str">
        <f>VLOOKUP(CENSO[[#This Row],[NOME COMUM]],ESPECIES[],4,FALSE)</f>
        <v>Não</v>
      </c>
      <c r="Y2446" s="87" t="str">
        <f>IF(IFERROR(VLOOKUP(CENSO[[#This Row],[NOME COMUM]],COMERCIAIS[],2, FALSE), "Não") &lt;&gt; "Não", "Sim", "Não")</f>
        <v>Sim</v>
      </c>
      <c r="Z2446" s="133">
        <f>CENSO[[#This Row],[g (m²)]]/SUM(AEEF[AEEF-UT])</f>
        <v>5.0262773833071434E-4</v>
      </c>
      <c r="AA2446" s="133">
        <f>CENSO[[#This Row],[v (m³)]]/SUM(AEEF[AEEF-UT])</f>
        <v>5.6294306693039997E-3</v>
      </c>
    </row>
    <row r="2447" spans="1:27" ht="14">
      <c r="A2447" s="86">
        <v>1</v>
      </c>
      <c r="B2447" s="86">
        <v>1</v>
      </c>
      <c r="C2447" s="63">
        <v>69</v>
      </c>
      <c r="D2447" s="63">
        <v>2446</v>
      </c>
      <c r="E2447" s="63" t="str">
        <f>VLOOKUP(CENSO[[#This Row],[NOME COMUM]],ESPECIES[],2,FALSE)</f>
        <v>Tachigali myrmecophila Ducke</v>
      </c>
      <c r="F2447" s="64" t="s">
        <v>14</v>
      </c>
      <c r="G2447" s="64">
        <v>237</v>
      </c>
      <c r="H2447" s="97">
        <f>CENSO[[#This Row],[CAP (cm)]]/PI()</f>
        <v>75.43944302555839</v>
      </c>
      <c r="I2447" s="64">
        <v>15</v>
      </c>
      <c r="J2447" s="96">
        <f>(PI()*(CENSO[[#This Row],[DAP (cm)]]^2))/40000</f>
        <v>0.44697869992643346</v>
      </c>
      <c r="K2447" s="96">
        <f>CENSO[[#This Row],[g (m²)]]*CENSO[[#This Row],[H (m)]]*0.7</f>
        <v>4.6932763492275509</v>
      </c>
      <c r="L2447" s="64">
        <v>1</v>
      </c>
      <c r="M2447" s="65">
        <v>366464</v>
      </c>
      <c r="N2447" s="87">
        <v>9707142.6999999899</v>
      </c>
      <c r="O2447" s="87" t="s">
        <v>1228</v>
      </c>
      <c r="P2447" s="87" t="str">
        <f>VLOOKUP(CENSO[[#This Row],[DAP (cm)]],CD[],2,TRUE)</f>
        <v>TORA</v>
      </c>
      <c r="Q2447" s="87" t="str">
        <f>VLOOKUP(CENSO[[#This Row],[DAP (cm)]],DD[],2,TRUE)</f>
        <v>70├ 80</v>
      </c>
      <c r="R2447" s="87" t="str" cm="1">
        <f t="array" ref="R2447">INDEX(_xlfn.TEXTSPLIT(CENSO[[#This Row],[NOME CIENTIFICO]]," "),1)</f>
        <v>Tachigali</v>
      </c>
      <c r="S2447" s="98" t="s">
        <v>1004</v>
      </c>
      <c r="T2447" s="87">
        <f>_xlfn.MINIFS(CENSO[DAP (cm)],CENSO[NOME CIENTIFICO],CENSO[[#This Row],[NOME CIENTIFICO]])</f>
        <v>39.152116000606256</v>
      </c>
      <c r="U24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47" s="87" t="str">
        <f>IF(CENSO[[#This Row],[DAP (cm)]]&lt;CENSO[[#This Row],[DMCE (cm)]],"DAP &lt; DMCE","DAP ≥ DMCE")</f>
        <v>DAP ≥ DMCE</v>
      </c>
      <c r="W2447" s="87" t="str">
        <f>IF(CENSO[[#This Row],[DAP (cm)]]&gt;200, "Superior", "Inferior")</f>
        <v>Inferior</v>
      </c>
      <c r="X2447" s="87" t="str">
        <f>VLOOKUP(CENSO[[#This Row],[NOME COMUM]],ESPECIES[],4,FALSE)</f>
        <v>Não</v>
      </c>
      <c r="Y2447" s="87" t="str">
        <f>IF(IFERROR(VLOOKUP(CENSO[[#This Row],[NOME COMUM]],COMERCIAIS[],2, FALSE), "Não") &lt;&gt; "Não", "Sim", "Não")</f>
        <v>Sim</v>
      </c>
      <c r="Z2447" s="133">
        <f>CENSO[[#This Row],[g (m²)]]/SUM(AEEF[AEEF-UT])</f>
        <v>7.8205256050686682E-4</v>
      </c>
      <c r="AA2447" s="133">
        <f>CENSO[[#This Row],[v (m³)]]/SUM(AEEF[AEEF-UT])</f>
        <v>8.2115518853221013E-3</v>
      </c>
    </row>
    <row r="2448" spans="1:27" ht="14">
      <c r="A2448" s="86">
        <v>1</v>
      </c>
      <c r="B2448" s="86">
        <v>1</v>
      </c>
      <c r="C2448" s="63">
        <v>69</v>
      </c>
      <c r="D2448" s="63">
        <v>2447</v>
      </c>
      <c r="E2448" s="63" t="str">
        <f>VLOOKUP(CENSO[[#This Row],[NOME COMUM]],ESPECIES[],2,FALSE)</f>
        <v>Caesalpinia paraensis Ducke</v>
      </c>
      <c r="F2448" s="64" t="s">
        <v>56</v>
      </c>
      <c r="G2448" s="64">
        <v>253</v>
      </c>
      <c r="H2448" s="97">
        <f>CENSO[[#This Row],[CAP (cm)]]/PI()</f>
        <v>80.532401204499038</v>
      </c>
      <c r="I2448" s="64">
        <v>15</v>
      </c>
      <c r="J2448" s="96">
        <f>(PI()*(CENSO[[#This Row],[DAP (cm)]]^2))/40000</f>
        <v>0.50936743761845638</v>
      </c>
      <c r="K2448" s="96">
        <f>CENSO[[#This Row],[g (m²)]]*CENSO[[#This Row],[H (m)]]*0.7</f>
        <v>5.3483580949937917</v>
      </c>
      <c r="L2448" s="64">
        <v>2</v>
      </c>
      <c r="M2448" s="65">
        <v>366458</v>
      </c>
      <c r="N2448" s="87">
        <v>9707148</v>
      </c>
      <c r="O2448" s="87" t="s">
        <v>1227</v>
      </c>
      <c r="P2448" s="87" t="str">
        <f>VLOOKUP(CENSO[[#This Row],[DAP (cm)]],CD[],2,TRUE)</f>
        <v>TORA</v>
      </c>
      <c r="Q2448" s="87" t="str">
        <f>VLOOKUP(CENSO[[#This Row],[DAP (cm)]],DD[],2,TRUE)</f>
        <v>80├ 90</v>
      </c>
      <c r="R2448" s="87" t="str" cm="1">
        <f t="array" ref="R2448">INDEX(_xlfn.TEXTSPLIT(CENSO[[#This Row],[NOME CIENTIFICO]]," "),1)</f>
        <v>Caesalpinia</v>
      </c>
      <c r="S2448" s="98" t="s">
        <v>1004</v>
      </c>
      <c r="T2448" s="87">
        <f>_xlfn.MINIFS(CENSO[DAP (cm)],CENSO[NOME CIENTIFICO],CENSO[[#This Row],[NOME CIENTIFICO]])</f>
        <v>43.926764293363114</v>
      </c>
      <c r="U24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2448" s="87" t="str">
        <f>IF(CENSO[[#This Row],[DAP (cm)]]&lt;CENSO[[#This Row],[DMCE (cm)]],"DAP &lt; DMCE","DAP ≥ DMCE")</f>
        <v>DAP ≥ DMCE</v>
      </c>
      <c r="W2448" s="87" t="str">
        <f>IF(CENSO[[#This Row],[DAP (cm)]]&gt;200, "Superior", "Inferior")</f>
        <v>Inferior</v>
      </c>
      <c r="X2448" s="87" t="str">
        <f>VLOOKUP(CENSO[[#This Row],[NOME COMUM]],ESPECIES[],4,FALSE)</f>
        <v>Não</v>
      </c>
      <c r="Y2448" s="87" t="str">
        <f>IF(IFERROR(VLOOKUP(CENSO[[#This Row],[NOME COMUM]],COMERCIAIS[],2, FALSE), "Não") &lt;&gt; "Não", "Sim", "Não")</f>
        <v>Não</v>
      </c>
      <c r="Z2448" s="133">
        <f>CENSO[[#This Row],[g (m²)]]/SUM(AEEF[AEEF-UT])</f>
        <v>8.9121049592273379E-4</v>
      </c>
      <c r="AA2448" s="133">
        <f>CENSO[[#This Row],[v (m³)]]/SUM(AEEF[AEEF-UT])</f>
        <v>9.3577102071887037E-3</v>
      </c>
    </row>
    <row r="2449" spans="1:27" ht="14">
      <c r="A2449" s="86">
        <v>1</v>
      </c>
      <c r="B2449" s="86">
        <v>1</v>
      </c>
      <c r="C2449" s="63">
        <v>69</v>
      </c>
      <c r="D2449" s="63">
        <v>2448</v>
      </c>
      <c r="E2449" s="63" t="str">
        <f>VLOOKUP(CENSO[[#This Row],[NOME COMUM]],ESPECIES[],2,FALSE)</f>
        <v>Piptadenia suaveolens Miq.</v>
      </c>
      <c r="F2449" s="64" t="s">
        <v>22</v>
      </c>
      <c r="G2449" s="64">
        <v>272</v>
      </c>
      <c r="H2449" s="97">
        <f>CENSO[[#This Row],[CAP (cm)]]/PI()</f>
        <v>86.580289041991065</v>
      </c>
      <c r="I2449" s="64">
        <v>17</v>
      </c>
      <c r="J2449" s="96">
        <f>(PI()*(CENSO[[#This Row],[DAP (cm)]]^2))/40000</f>
        <v>0.58874596548553915</v>
      </c>
      <c r="K2449" s="96">
        <f>CENSO[[#This Row],[g (m²)]]*CENSO[[#This Row],[H (m)]]*0.7</f>
        <v>7.0060769892779158</v>
      </c>
      <c r="L2449" s="64">
        <v>1</v>
      </c>
      <c r="M2449" s="65">
        <v>366444.7</v>
      </c>
      <c r="N2449" s="87">
        <v>9707150.4000000004</v>
      </c>
      <c r="O2449" s="87" t="s">
        <v>1228</v>
      </c>
      <c r="P2449" s="87" t="str">
        <f>VLOOKUP(CENSO[[#This Row],[DAP (cm)]],CD[],2,TRUE)</f>
        <v>TORA</v>
      </c>
      <c r="Q2449" s="87" t="str">
        <f>VLOOKUP(CENSO[[#This Row],[DAP (cm)]],DD[],2,TRUE)</f>
        <v>80├ 90</v>
      </c>
      <c r="R2449" s="87" t="str" cm="1">
        <f t="array" ref="R2449">INDEX(_xlfn.TEXTSPLIT(CENSO[[#This Row],[NOME CIENTIFICO]]," "),1)</f>
        <v>Piptadenia</v>
      </c>
      <c r="S2449" s="98" t="s">
        <v>1004</v>
      </c>
      <c r="T2449" s="87">
        <f>_xlfn.MINIFS(CENSO[DAP (cm)],CENSO[NOME CIENTIFICO],CENSO[[#This Row],[NOME CIENTIFICO]])</f>
        <v>39.788735772973837</v>
      </c>
      <c r="U24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49" s="87" t="str">
        <f>IF(CENSO[[#This Row],[DAP (cm)]]&lt;CENSO[[#This Row],[DMCE (cm)]],"DAP &lt; DMCE","DAP ≥ DMCE")</f>
        <v>DAP ≥ DMCE</v>
      </c>
      <c r="W2449" s="87" t="str">
        <f>IF(CENSO[[#This Row],[DAP (cm)]]&gt;200, "Superior", "Inferior")</f>
        <v>Inferior</v>
      </c>
      <c r="X2449" s="87" t="str">
        <f>VLOOKUP(CENSO[[#This Row],[NOME COMUM]],ESPECIES[],4,FALSE)</f>
        <v>Não</v>
      </c>
      <c r="Y2449" s="87" t="str">
        <f>IF(IFERROR(VLOOKUP(CENSO[[#This Row],[NOME COMUM]],COMERCIAIS[],2, FALSE), "Não") &lt;&gt; "Não", "Sim", "Não")</f>
        <v>Sim</v>
      </c>
      <c r="Z2449" s="133">
        <f>CENSO[[#This Row],[g (m²)]]/SUM(AEEF[AEEF-UT])</f>
        <v>1.0300944762509574E-3</v>
      </c>
      <c r="AA2449" s="133">
        <f>CENSO[[#This Row],[v (m³)]]/SUM(AEEF[AEEF-UT])</f>
        <v>1.2258124267386393E-2</v>
      </c>
    </row>
    <row r="2450" spans="1:27" ht="14">
      <c r="A2450" s="86">
        <v>1</v>
      </c>
      <c r="B2450" s="86">
        <v>1</v>
      </c>
      <c r="C2450" s="63">
        <v>69</v>
      </c>
      <c r="D2450" s="63">
        <v>2449</v>
      </c>
      <c r="E2450" s="63" t="str">
        <f>VLOOKUP(CENSO[[#This Row],[NOME COMUM]],ESPECIES[],2,FALSE)</f>
        <v>Qualea dichotoma (Mart.) Warm. ex Wille</v>
      </c>
      <c r="F2450" s="64" t="s">
        <v>55</v>
      </c>
      <c r="G2450" s="64">
        <v>149</v>
      </c>
      <c r="H2450" s="97">
        <f>CENSO[[#This Row],[CAP (cm)]]/PI()</f>
        <v>47.428173041384809</v>
      </c>
      <c r="I2450" s="64">
        <v>15</v>
      </c>
      <c r="J2450" s="96">
        <f>(PI()*(CENSO[[#This Row],[DAP (cm)]]^2))/40000</f>
        <v>0.17666994457915841</v>
      </c>
      <c r="K2450" s="96">
        <f>CENSO[[#This Row],[g (m²)]]*CENSO[[#This Row],[H (m)]]*0.7</f>
        <v>1.8550344180811631</v>
      </c>
      <c r="L2450" s="64">
        <v>1</v>
      </c>
      <c r="M2450" s="65">
        <v>366441.5</v>
      </c>
      <c r="N2450" s="87">
        <v>9707184.0999999903</v>
      </c>
      <c r="O2450" s="98" t="s">
        <v>1225</v>
      </c>
      <c r="P2450" s="87" t="str">
        <f>VLOOKUP(CENSO[[#This Row],[DAP (cm)]],CD[],2,TRUE)</f>
        <v>TORETE</v>
      </c>
      <c r="Q2450" s="87" t="str">
        <f>VLOOKUP(CENSO[[#This Row],[DAP (cm)]],DD[],2,TRUE)</f>
        <v>40├ 50</v>
      </c>
      <c r="R2450" s="87" t="str" cm="1">
        <f t="array" ref="R2450">INDEX(_xlfn.TEXTSPLIT(CENSO[[#This Row],[NOME CIENTIFICO]]," "),1)</f>
        <v>Qualea</v>
      </c>
      <c r="S2450" s="98" t="s">
        <v>1004</v>
      </c>
      <c r="T2450" s="87">
        <f>_xlfn.MINIFS(CENSO[DAP (cm)],CENSO[NOME CIENTIFICO],CENSO[[#This Row],[NOME CIENTIFICO]])</f>
        <v>40.107045659157627</v>
      </c>
      <c r="U24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450" s="87" t="str">
        <f>IF(CENSO[[#This Row],[DAP (cm)]]&lt;CENSO[[#This Row],[DMCE (cm)]],"DAP &lt; DMCE","DAP ≥ DMCE")</f>
        <v>DAP &lt; DMCE</v>
      </c>
      <c r="W2450" s="87" t="str">
        <f>IF(CENSO[[#This Row],[DAP (cm)]]&gt;200, "Superior", "Inferior")</f>
        <v>Inferior</v>
      </c>
      <c r="X2450" s="87" t="str">
        <f>VLOOKUP(CENSO[[#This Row],[NOME COMUM]],ESPECIES[],4,FALSE)</f>
        <v>Não</v>
      </c>
      <c r="Y2450" s="87" t="str">
        <f>IF(IFERROR(VLOOKUP(CENSO[[#This Row],[NOME COMUM]],COMERCIAIS[],2, FALSE), "Não") &lt;&gt; "Não", "Sim", "Não")</f>
        <v>Não</v>
      </c>
      <c r="Z2450" s="133">
        <f>CENSO[[#This Row],[g (m²)]]/SUM(AEEF[AEEF-UT])</f>
        <v>3.0910909747036534E-4</v>
      </c>
      <c r="AA2450" s="133">
        <f>CENSO[[#This Row],[v (m³)]]/SUM(AEEF[AEEF-UT])</f>
        <v>3.2456455234388354E-3</v>
      </c>
    </row>
    <row r="2451" spans="1:27" ht="14">
      <c r="A2451" s="86">
        <v>1</v>
      </c>
      <c r="B2451" s="86">
        <v>1</v>
      </c>
      <c r="C2451" s="63">
        <v>69</v>
      </c>
      <c r="D2451" s="63">
        <v>2450</v>
      </c>
      <c r="E2451" s="63" t="str">
        <f>VLOOKUP(CENSO[[#This Row],[NOME COMUM]],ESPECIES[],2,FALSE)</f>
        <v>Cordia alliodora (Ruiz &amp; Pav.) Oken</v>
      </c>
      <c r="F2451" s="64" t="s">
        <v>100</v>
      </c>
      <c r="G2451" s="64">
        <v>140</v>
      </c>
      <c r="H2451" s="97">
        <f>CENSO[[#This Row],[CAP (cm)]]/PI()</f>
        <v>44.563384065730695</v>
      </c>
      <c r="I2451" s="64">
        <v>13</v>
      </c>
      <c r="J2451" s="96">
        <f>(PI()*(CENSO[[#This Row],[DAP (cm)]]^2))/40000</f>
        <v>0.15597184423005742</v>
      </c>
      <c r="K2451" s="96">
        <f>CENSO[[#This Row],[g (m²)]]*CENSO[[#This Row],[H (m)]]*0.7</f>
        <v>1.4193437824935224</v>
      </c>
      <c r="L2451" s="64">
        <v>1</v>
      </c>
      <c r="M2451" s="65">
        <v>366374.7</v>
      </c>
      <c r="N2451" s="87">
        <v>9707244.6999999899</v>
      </c>
      <c r="O2451" s="98" t="s">
        <v>1225</v>
      </c>
      <c r="P2451" s="87" t="str">
        <f>VLOOKUP(CENSO[[#This Row],[DAP (cm)]],CD[],2,TRUE)</f>
        <v>TORETE</v>
      </c>
      <c r="Q2451" s="87" t="str">
        <f>VLOOKUP(CENSO[[#This Row],[DAP (cm)]],DD[],2,TRUE)</f>
        <v>40├ 50</v>
      </c>
      <c r="R2451" s="87" t="str" cm="1">
        <f t="array" ref="R2451">INDEX(_xlfn.TEXTSPLIT(CENSO[[#This Row],[NOME CIENTIFICO]]," "),1)</f>
        <v>Cordia</v>
      </c>
      <c r="S2451" s="98" t="s">
        <v>1004</v>
      </c>
      <c r="T2451" s="87">
        <f>_xlfn.MINIFS(CENSO[DAP (cm)],CENSO[NOME CIENTIFICO],CENSO[[#This Row],[NOME CIENTIFICO]])</f>
        <v>44.563384065730695</v>
      </c>
      <c r="U24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54.563384065730695</v>
      </c>
      <c r="V2451" s="87" t="str">
        <f>IF(CENSO[[#This Row],[DAP (cm)]]&lt;CENSO[[#This Row],[DMCE (cm)]],"DAP &lt; DMCE","DAP ≥ DMCE")</f>
        <v>DAP &lt; DMCE</v>
      </c>
      <c r="W2451" s="87" t="str">
        <f>IF(CENSO[[#This Row],[DAP (cm)]]&gt;200, "Superior", "Inferior")</f>
        <v>Inferior</v>
      </c>
      <c r="X2451" s="87" t="str">
        <f>VLOOKUP(CENSO[[#This Row],[NOME COMUM]],ESPECIES[],4,FALSE)</f>
        <v>Não</v>
      </c>
      <c r="Y2451" s="87" t="str">
        <f>IF(IFERROR(VLOOKUP(CENSO[[#This Row],[NOME COMUM]],COMERCIAIS[],2, FALSE), "Não") &lt;&gt; "Não", "Sim", "Não")</f>
        <v>Não</v>
      </c>
      <c r="Z2451" s="133">
        <f>CENSO[[#This Row],[g (m²)]]/SUM(AEEF[AEEF-UT])</f>
        <v>2.7289483853966759E-4</v>
      </c>
      <c r="AA2451" s="133">
        <f>CENSO[[#This Row],[v (m³)]]/SUM(AEEF[AEEF-UT])</f>
        <v>2.4833430307109748E-3</v>
      </c>
    </row>
    <row r="2452" spans="1:27" ht="14">
      <c r="A2452" s="86">
        <v>1</v>
      </c>
      <c r="B2452" s="86">
        <v>1</v>
      </c>
      <c r="C2452" s="63">
        <v>69</v>
      </c>
      <c r="D2452" s="63">
        <v>2451</v>
      </c>
      <c r="E2452" s="63" t="str">
        <f>VLOOKUP(CENSO[[#This Row],[NOME COMUM]],ESPECIES[],2,FALSE)</f>
        <v>Cordia umbraculifera DC.</v>
      </c>
      <c r="F2452" s="64" t="s">
        <v>92</v>
      </c>
      <c r="G2452" s="64">
        <v>242</v>
      </c>
      <c r="H2452" s="97">
        <f>CENSO[[#This Row],[CAP (cm)]]/PI()</f>
        <v>77.03099245647735</v>
      </c>
      <c r="I2452" s="64">
        <v>17</v>
      </c>
      <c r="J2452" s="96">
        <f>(PI()*(CENSO[[#This Row],[DAP (cm)]]^2))/40000</f>
        <v>0.466037504361688</v>
      </c>
      <c r="K2452" s="96">
        <f>CENSO[[#This Row],[g (m²)]]*CENSO[[#This Row],[H (m)]]*0.7</f>
        <v>5.5458463019040876</v>
      </c>
      <c r="L2452" s="64">
        <v>1</v>
      </c>
      <c r="M2452" s="65">
        <v>366329.2</v>
      </c>
      <c r="N2452" s="87">
        <v>9707237.0999999903</v>
      </c>
      <c r="O2452" s="87" t="s">
        <v>1227</v>
      </c>
      <c r="P2452" s="87" t="str">
        <f>VLOOKUP(CENSO[[#This Row],[DAP (cm)]],CD[],2,TRUE)</f>
        <v>TORA</v>
      </c>
      <c r="Q2452" s="87" t="str">
        <f>VLOOKUP(CENSO[[#This Row],[DAP (cm)]],DD[],2,TRUE)</f>
        <v>70├ 80</v>
      </c>
      <c r="R2452" s="87" t="str" cm="1">
        <f t="array" ref="R2452">INDEX(_xlfn.TEXTSPLIT(CENSO[[#This Row],[NOME CIENTIFICO]]," "),1)</f>
        <v>Cordia</v>
      </c>
      <c r="S2452" s="98" t="s">
        <v>1004</v>
      </c>
      <c r="T2452" s="87">
        <f>_xlfn.MINIFS(CENSO[DAP (cm)],CENSO[NOME CIENTIFICO],CENSO[[#This Row],[NOME CIENTIFICO]])</f>
        <v>42.335214862444161</v>
      </c>
      <c r="U24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2452" s="87" t="str">
        <f>IF(CENSO[[#This Row],[DAP (cm)]]&lt;CENSO[[#This Row],[DMCE (cm)]],"DAP &lt; DMCE","DAP ≥ DMCE")</f>
        <v>DAP ≥ DMCE</v>
      </c>
      <c r="W2452" s="87" t="str">
        <f>IF(CENSO[[#This Row],[DAP (cm)]]&gt;200, "Superior", "Inferior")</f>
        <v>Inferior</v>
      </c>
      <c r="X2452" s="87" t="str">
        <f>VLOOKUP(CENSO[[#This Row],[NOME COMUM]],ESPECIES[],4,FALSE)</f>
        <v>Não</v>
      </c>
      <c r="Y2452" s="87" t="str">
        <f>IF(IFERROR(VLOOKUP(CENSO[[#This Row],[NOME COMUM]],COMERCIAIS[],2, FALSE), "Não") &lt;&gt; "Não", "Sim", "Não")</f>
        <v>Não</v>
      </c>
      <c r="Z2452" s="133">
        <f>CENSO[[#This Row],[g (m²)]]/SUM(AEEF[AEEF-UT])</f>
        <v>8.1539863899168861E-4</v>
      </c>
      <c r="AA2452" s="133">
        <f>CENSO[[#This Row],[v (m³)]]/SUM(AEEF[AEEF-UT])</f>
        <v>9.7032438040010952E-3</v>
      </c>
    </row>
    <row r="2453" spans="1:27" ht="14">
      <c r="A2453" s="86">
        <v>1</v>
      </c>
      <c r="B2453" s="86">
        <v>1</v>
      </c>
      <c r="C2453" s="63">
        <v>69</v>
      </c>
      <c r="D2453" s="63">
        <v>2452</v>
      </c>
      <c r="E2453" s="63" t="str">
        <f>VLOOKUP(CENSO[[#This Row],[NOME COMUM]],ESPECIES[],2,FALSE)</f>
        <v>Couratari guianensis Aubl.</v>
      </c>
      <c r="F2453" s="64" t="s">
        <v>6</v>
      </c>
      <c r="G2453" s="64">
        <v>197</v>
      </c>
      <c r="H2453" s="97">
        <f>CENSO[[#This Row],[CAP (cm)]]/PI()</f>
        <v>62.707047578206762</v>
      </c>
      <c r="I2453" s="64">
        <v>18</v>
      </c>
      <c r="J2453" s="96">
        <f>(PI()*(CENSO[[#This Row],[DAP (cm)]]^2))/40000</f>
        <v>0.30883220932266825</v>
      </c>
      <c r="K2453" s="96">
        <f>CENSO[[#This Row],[g (m²)]]*CENSO[[#This Row],[H (m)]]*0.7</f>
        <v>3.8912858374656198</v>
      </c>
      <c r="L2453" s="64">
        <v>1</v>
      </c>
      <c r="M2453" s="65">
        <v>366259.299999999</v>
      </c>
      <c r="N2453" s="87">
        <v>9707315.5</v>
      </c>
      <c r="O2453" s="87" t="s">
        <v>1228</v>
      </c>
      <c r="P2453" s="87" t="str">
        <f>VLOOKUP(CENSO[[#This Row],[DAP (cm)]],CD[],2,TRUE)</f>
        <v>TORA</v>
      </c>
      <c r="Q2453" s="87" t="str">
        <f>VLOOKUP(CENSO[[#This Row],[DAP (cm)]],DD[],2,TRUE)</f>
        <v>60├ 70</v>
      </c>
      <c r="R2453" s="87" t="str" cm="1">
        <f t="array" ref="R2453">INDEX(_xlfn.TEXTSPLIT(CENSO[[#This Row],[NOME CIENTIFICO]]," "),1)</f>
        <v>Couratari</v>
      </c>
      <c r="S2453" s="98" t="s">
        <v>1004</v>
      </c>
      <c r="T2453" s="87">
        <f>_xlfn.MINIFS(CENSO[DAP (cm)],CENSO[NOME CIENTIFICO],CENSO[[#This Row],[NOME CIENTIFICO]])</f>
        <v>38.833806114422465</v>
      </c>
      <c r="U24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53" s="87" t="str">
        <f>IF(CENSO[[#This Row],[DAP (cm)]]&lt;CENSO[[#This Row],[DMCE (cm)]],"DAP &lt; DMCE","DAP ≥ DMCE")</f>
        <v>DAP ≥ DMCE</v>
      </c>
      <c r="W2453" s="87" t="str">
        <f>IF(CENSO[[#This Row],[DAP (cm)]]&gt;200, "Superior", "Inferior")</f>
        <v>Inferior</v>
      </c>
      <c r="X2453" s="87" t="str">
        <f>VLOOKUP(CENSO[[#This Row],[NOME COMUM]],ESPECIES[],4,FALSE)</f>
        <v>Não</v>
      </c>
      <c r="Y2453" s="87" t="str">
        <f>IF(IFERROR(VLOOKUP(CENSO[[#This Row],[NOME COMUM]],COMERCIAIS[],2, FALSE), "Não") &lt;&gt; "Não", "Sim", "Não")</f>
        <v>Sim</v>
      </c>
      <c r="Z2453" s="133">
        <f>CENSO[[#This Row],[g (m²)]]/SUM(AEEF[AEEF-UT])</f>
        <v>5.403457035145897E-4</v>
      </c>
      <c r="AA2453" s="133">
        <f>CENSO[[#This Row],[v (m³)]]/SUM(AEEF[AEEF-UT])</f>
        <v>6.8083558642838306E-3</v>
      </c>
    </row>
    <row r="2454" spans="1:27" ht="14">
      <c r="A2454" s="86">
        <v>1</v>
      </c>
      <c r="B2454" s="86">
        <v>1</v>
      </c>
      <c r="C2454" s="63">
        <v>70</v>
      </c>
      <c r="D2454" s="63">
        <v>2453</v>
      </c>
      <c r="E2454" s="63" t="str">
        <f>VLOOKUP(CENSO[[#This Row],[NOME COMUM]],ESPECIES[],2,FALSE)</f>
        <v>Cordia umbraculifera DC.</v>
      </c>
      <c r="F2454" s="64" t="s">
        <v>92</v>
      </c>
      <c r="G2454" s="64">
        <v>200</v>
      </c>
      <c r="H2454" s="97">
        <f>CENSO[[#This Row],[CAP (cm)]]/PI()</f>
        <v>63.661977236758133</v>
      </c>
      <c r="I2454" s="64">
        <v>14</v>
      </c>
      <c r="J2454" s="96">
        <f>(PI()*(CENSO[[#This Row],[DAP (cm)]]^2))/40000</f>
        <v>0.31830988618379064</v>
      </c>
      <c r="K2454" s="96">
        <f>CENSO[[#This Row],[g (m²)]]*CENSO[[#This Row],[H (m)]]*0.7</f>
        <v>3.1194368846011482</v>
      </c>
      <c r="L2454" s="64">
        <v>3</v>
      </c>
      <c r="M2454" s="65">
        <v>365903.5</v>
      </c>
      <c r="N2454" s="87">
        <v>9707594.4000000004</v>
      </c>
      <c r="O2454" s="87" t="s">
        <v>1226</v>
      </c>
      <c r="P2454" s="87" t="str">
        <f>VLOOKUP(CENSO[[#This Row],[DAP (cm)]],CD[],2,TRUE)</f>
        <v>TORA</v>
      </c>
      <c r="Q2454" s="87" t="str">
        <f>VLOOKUP(CENSO[[#This Row],[DAP (cm)]],DD[],2,TRUE)</f>
        <v>60├ 70</v>
      </c>
      <c r="R2454" s="87" t="str" cm="1">
        <f t="array" ref="R2454">INDEX(_xlfn.TEXTSPLIT(CENSO[[#This Row],[NOME CIENTIFICO]]," "),1)</f>
        <v>Cordia</v>
      </c>
      <c r="S2454" s="98" t="s">
        <v>1004</v>
      </c>
      <c r="T2454" s="87">
        <f>_xlfn.MINIFS(CENSO[DAP (cm)],CENSO[NOME CIENTIFICO],CENSO[[#This Row],[NOME CIENTIFICO]])</f>
        <v>42.335214862444161</v>
      </c>
      <c r="U24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2454" s="87" t="str">
        <f>IF(CENSO[[#This Row],[DAP (cm)]]&lt;CENSO[[#This Row],[DMCE (cm)]],"DAP &lt; DMCE","DAP ≥ DMCE")</f>
        <v>DAP ≥ DMCE</v>
      </c>
      <c r="W2454" s="87" t="str">
        <f>IF(CENSO[[#This Row],[DAP (cm)]]&gt;200, "Superior", "Inferior")</f>
        <v>Inferior</v>
      </c>
      <c r="X2454" s="87" t="str">
        <f>VLOOKUP(CENSO[[#This Row],[NOME COMUM]],ESPECIES[],4,FALSE)</f>
        <v>Não</v>
      </c>
      <c r="Y2454" s="87" t="str">
        <f>IF(IFERROR(VLOOKUP(CENSO[[#This Row],[NOME COMUM]],COMERCIAIS[],2, FALSE), "Não") &lt;&gt; "Não", "Sim", "Não")</f>
        <v>Não</v>
      </c>
      <c r="Z2454" s="133">
        <f>CENSO[[#This Row],[g (m²)]]/SUM(AEEF[AEEF-UT])</f>
        <v>5.5692824191768894E-4</v>
      </c>
      <c r="AA2454" s="133">
        <f>CENSO[[#This Row],[v (m³)]]/SUM(AEEF[AEEF-UT])</f>
        <v>5.4578967707933513E-3</v>
      </c>
    </row>
    <row r="2455" spans="1:27" ht="14">
      <c r="A2455" s="86">
        <v>1</v>
      </c>
      <c r="B2455" s="86">
        <v>1</v>
      </c>
      <c r="C2455" s="63">
        <v>70</v>
      </c>
      <c r="D2455" s="63">
        <v>2454</v>
      </c>
      <c r="E2455" s="63" t="str">
        <f>VLOOKUP(CENSO[[#This Row],[NOME COMUM]],ESPECIES[],2,FALSE)</f>
        <v>Schefflera morototoni (Aubl.) Decne. &amp; Planch.</v>
      </c>
      <c r="F2455" s="64" t="s">
        <v>12</v>
      </c>
      <c r="G2455" s="64">
        <v>135</v>
      </c>
      <c r="H2455" s="97">
        <f>CENSO[[#This Row],[CAP (cm)]]/PI()</f>
        <v>42.971834634811742</v>
      </c>
      <c r="I2455" s="64">
        <v>13</v>
      </c>
      <c r="J2455" s="96">
        <f>(PI()*(CENSO[[#This Row],[DAP (cm)]]^2))/40000</f>
        <v>0.14502994189248961</v>
      </c>
      <c r="K2455" s="96">
        <f>CENSO[[#This Row],[g (m²)]]*CENSO[[#This Row],[H (m)]]*0.7</f>
        <v>1.3197724712216552</v>
      </c>
      <c r="L2455" s="64">
        <v>1</v>
      </c>
      <c r="M2455" s="65">
        <v>365924.799999999</v>
      </c>
      <c r="N2455" s="87">
        <v>9707557.6999999899</v>
      </c>
      <c r="O2455" s="98" t="s">
        <v>1225</v>
      </c>
      <c r="P2455" s="87" t="str">
        <f>VLOOKUP(CENSO[[#This Row],[DAP (cm)]],CD[],2,TRUE)</f>
        <v>TORETE</v>
      </c>
      <c r="Q2455" s="87" t="str">
        <f>VLOOKUP(CENSO[[#This Row],[DAP (cm)]],DD[],2,TRUE)</f>
        <v>40├ 50</v>
      </c>
      <c r="R2455" s="87" t="str" cm="1">
        <f t="array" ref="R2455">INDEX(_xlfn.TEXTSPLIT(CENSO[[#This Row],[NOME CIENTIFICO]]," "),1)</f>
        <v>Schefflera</v>
      </c>
      <c r="S2455" s="98" t="s">
        <v>1004</v>
      </c>
      <c r="T2455" s="87">
        <f>_xlfn.MINIFS(CENSO[DAP (cm)],CENSO[NOME CIENTIFICO],CENSO[[#This Row],[NOME CIENTIFICO]])</f>
        <v>40.425355545341418</v>
      </c>
      <c r="U24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2455" s="87" t="str">
        <f>IF(CENSO[[#This Row],[DAP (cm)]]&lt;CENSO[[#This Row],[DMCE (cm)]],"DAP &lt; DMCE","DAP ≥ DMCE")</f>
        <v>DAP &lt; DMCE</v>
      </c>
      <c r="W2455" s="87" t="str">
        <f>IF(CENSO[[#This Row],[DAP (cm)]]&gt;200, "Superior", "Inferior")</f>
        <v>Inferior</v>
      </c>
      <c r="X2455" s="87" t="str">
        <f>VLOOKUP(CENSO[[#This Row],[NOME COMUM]],ESPECIES[],4,FALSE)</f>
        <v>Não</v>
      </c>
      <c r="Y2455" s="87" t="str">
        <f>IF(IFERROR(VLOOKUP(CENSO[[#This Row],[NOME COMUM]],COMERCIAIS[],2, FALSE), "Não") &lt;&gt; "Não", "Sim", "Não")</f>
        <v>Não</v>
      </c>
      <c r="Z2455" s="133">
        <f>CENSO[[#This Row],[g (m²)]]/SUM(AEEF[AEEF-UT])</f>
        <v>2.53750430223747E-4</v>
      </c>
      <c r="AA2455" s="133">
        <f>CENSO[[#This Row],[v (m³)]]/SUM(AEEF[AEEF-UT])</f>
        <v>2.3091289150360974E-3</v>
      </c>
    </row>
    <row r="2456" spans="1:27" ht="14">
      <c r="A2456" s="86">
        <v>1</v>
      </c>
      <c r="B2456" s="86">
        <v>1</v>
      </c>
      <c r="C2456" s="63">
        <v>70</v>
      </c>
      <c r="D2456" s="63">
        <v>2455</v>
      </c>
      <c r="E2456" s="63" t="str">
        <f>VLOOKUP(CENSO[[#This Row],[NOME COMUM]],ESPECIES[],2,FALSE)</f>
        <v>Schefflera morototoni (Aubl.) Decne. &amp; Planch.</v>
      </c>
      <c r="F2456" s="64" t="s">
        <v>12</v>
      </c>
      <c r="G2456" s="64">
        <v>270</v>
      </c>
      <c r="H2456" s="97">
        <f>CENSO[[#This Row],[CAP (cm)]]/PI()</f>
        <v>85.943669269623484</v>
      </c>
      <c r="I2456" s="64">
        <v>14</v>
      </c>
      <c r="J2456" s="96">
        <f>(PI()*(CENSO[[#This Row],[DAP (cm)]]^2))/40000</f>
        <v>0.58011976756995842</v>
      </c>
      <c r="K2456" s="96">
        <f>CENSO[[#This Row],[g (m²)]]*CENSO[[#This Row],[H (m)]]*0.7</f>
        <v>5.685173722185592</v>
      </c>
      <c r="L2456" s="64">
        <v>1</v>
      </c>
      <c r="M2456" s="65">
        <v>365885.2</v>
      </c>
      <c r="N2456" s="87">
        <v>9707570.5</v>
      </c>
      <c r="O2456" s="87" t="s">
        <v>1227</v>
      </c>
      <c r="P2456" s="87" t="str">
        <f>VLOOKUP(CENSO[[#This Row],[DAP (cm)]],CD[],2,TRUE)</f>
        <v>TORA</v>
      </c>
      <c r="Q2456" s="87" t="str">
        <f>VLOOKUP(CENSO[[#This Row],[DAP (cm)]],DD[],2,TRUE)</f>
        <v>80├ 90</v>
      </c>
      <c r="R2456" s="87" t="str" cm="1">
        <f t="array" ref="R2456">INDEX(_xlfn.TEXTSPLIT(CENSO[[#This Row],[NOME CIENTIFICO]]," "),1)</f>
        <v>Schefflera</v>
      </c>
      <c r="S2456" s="98" t="s">
        <v>1004</v>
      </c>
      <c r="T2456" s="87">
        <f>_xlfn.MINIFS(CENSO[DAP (cm)],CENSO[NOME CIENTIFICO],CENSO[[#This Row],[NOME CIENTIFICO]])</f>
        <v>40.425355545341418</v>
      </c>
      <c r="U24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2456" s="87" t="str">
        <f>IF(CENSO[[#This Row],[DAP (cm)]]&lt;CENSO[[#This Row],[DMCE (cm)]],"DAP &lt; DMCE","DAP ≥ DMCE")</f>
        <v>DAP ≥ DMCE</v>
      </c>
      <c r="W2456" s="87" t="str">
        <f>IF(CENSO[[#This Row],[DAP (cm)]]&gt;200, "Superior", "Inferior")</f>
        <v>Inferior</v>
      </c>
      <c r="X2456" s="87" t="str">
        <f>VLOOKUP(CENSO[[#This Row],[NOME COMUM]],ESPECIES[],4,FALSE)</f>
        <v>Não</v>
      </c>
      <c r="Y2456" s="87" t="str">
        <f>IF(IFERROR(VLOOKUP(CENSO[[#This Row],[NOME COMUM]],COMERCIAIS[],2, FALSE), "Não") &lt;&gt; "Não", "Sim", "Não")</f>
        <v>Não</v>
      </c>
      <c r="Z2456" s="133">
        <f>CENSO[[#This Row],[g (m²)]]/SUM(AEEF[AEEF-UT])</f>
        <v>1.015001720894988E-3</v>
      </c>
      <c r="AA2456" s="133">
        <f>CENSO[[#This Row],[v (m³)]]/SUM(AEEF[AEEF-UT])</f>
        <v>9.9470168647708829E-3</v>
      </c>
    </row>
    <row r="2457" spans="1:27" ht="14">
      <c r="A2457" s="86">
        <v>1</v>
      </c>
      <c r="B2457" s="86">
        <v>1</v>
      </c>
      <c r="C2457" s="63">
        <v>70</v>
      </c>
      <c r="D2457" s="63">
        <v>2456</v>
      </c>
      <c r="E2457" s="63" t="str">
        <f>VLOOKUP(CENSO[[#This Row],[NOME COMUM]],ESPECIES[],2,FALSE)</f>
        <v>Neea oppositifolia Ruiz &amp; Pav.</v>
      </c>
      <c r="F2457" s="64" t="s">
        <v>84</v>
      </c>
      <c r="G2457" s="64">
        <v>200</v>
      </c>
      <c r="H2457" s="97">
        <f>CENSO[[#This Row],[CAP (cm)]]/PI()</f>
        <v>63.661977236758133</v>
      </c>
      <c r="I2457" s="64">
        <v>16</v>
      </c>
      <c r="J2457" s="96">
        <f>(PI()*(CENSO[[#This Row],[DAP (cm)]]^2))/40000</f>
        <v>0.31830988618379064</v>
      </c>
      <c r="K2457" s="96">
        <f>CENSO[[#This Row],[g (m²)]]*CENSO[[#This Row],[H (m)]]*0.7</f>
        <v>3.565070725258455</v>
      </c>
      <c r="L2457" s="64">
        <v>1</v>
      </c>
      <c r="M2457" s="65">
        <v>366200.299999999</v>
      </c>
      <c r="N2457" s="87">
        <v>9707310.5999999903</v>
      </c>
      <c r="O2457" s="87" t="s">
        <v>1227</v>
      </c>
      <c r="P2457" s="87" t="str">
        <f>VLOOKUP(CENSO[[#This Row],[DAP (cm)]],CD[],2,TRUE)</f>
        <v>TORA</v>
      </c>
      <c r="Q2457" s="87" t="str">
        <f>VLOOKUP(CENSO[[#This Row],[DAP (cm)]],DD[],2,TRUE)</f>
        <v>60├ 70</v>
      </c>
      <c r="R2457" s="87" t="str" cm="1">
        <f t="array" ref="R2457">INDEX(_xlfn.TEXTSPLIT(CENSO[[#This Row],[NOME CIENTIFICO]]," "),1)</f>
        <v>Neea</v>
      </c>
      <c r="S2457" s="98" t="s">
        <v>1004</v>
      </c>
      <c r="T2457" s="87">
        <f>_xlfn.MINIFS(CENSO[DAP (cm)],CENSO[NOME CIENTIFICO],CENSO[[#This Row],[NOME CIENTIFICO]])</f>
        <v>40.425355545341418</v>
      </c>
      <c r="U24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2457" s="87" t="str">
        <f>IF(CENSO[[#This Row],[DAP (cm)]]&lt;CENSO[[#This Row],[DMCE (cm)]],"DAP &lt; DMCE","DAP ≥ DMCE")</f>
        <v>DAP ≥ DMCE</v>
      </c>
      <c r="W2457" s="87" t="str">
        <f>IF(CENSO[[#This Row],[DAP (cm)]]&gt;200, "Superior", "Inferior")</f>
        <v>Inferior</v>
      </c>
      <c r="X2457" s="87" t="str">
        <f>VLOOKUP(CENSO[[#This Row],[NOME COMUM]],ESPECIES[],4,FALSE)</f>
        <v>Não</v>
      </c>
      <c r="Y2457" s="87" t="str">
        <f>IF(IFERROR(VLOOKUP(CENSO[[#This Row],[NOME COMUM]],COMERCIAIS[],2, FALSE), "Não") &lt;&gt; "Não", "Sim", "Não")</f>
        <v>Não</v>
      </c>
      <c r="Z2457" s="133">
        <f>CENSO[[#This Row],[g (m²)]]/SUM(AEEF[AEEF-UT])</f>
        <v>5.5692824191768894E-4</v>
      </c>
      <c r="AA2457" s="133">
        <f>CENSO[[#This Row],[v (m³)]]/SUM(AEEF[AEEF-UT])</f>
        <v>6.2375963094781156E-3</v>
      </c>
    </row>
    <row r="2458" spans="1:27" ht="14">
      <c r="A2458" s="86">
        <v>1</v>
      </c>
      <c r="B2458" s="86">
        <v>1</v>
      </c>
      <c r="C2458" s="63">
        <v>70</v>
      </c>
      <c r="D2458" s="63">
        <v>2457</v>
      </c>
      <c r="E2458" s="63" t="str">
        <f>VLOOKUP(CENSO[[#This Row],[NOME COMUM]],ESPECIES[],2,FALSE)</f>
        <v>Lecythis chartacea O.Berg</v>
      </c>
      <c r="F2458" s="64" t="s">
        <v>31</v>
      </c>
      <c r="G2458" s="64">
        <v>220</v>
      </c>
      <c r="H2458" s="97">
        <f>CENSO[[#This Row],[CAP (cm)]]/PI()</f>
        <v>70.028174960433944</v>
      </c>
      <c r="I2458" s="64">
        <v>22</v>
      </c>
      <c r="J2458" s="96">
        <f>(PI()*(CENSO[[#This Row],[DAP (cm)]]^2))/40000</f>
        <v>0.3851549622823866</v>
      </c>
      <c r="K2458" s="96">
        <f>CENSO[[#This Row],[g (m²)]]*CENSO[[#This Row],[H (m)]]*0.7</f>
        <v>5.9313864191487538</v>
      </c>
      <c r="L2458" s="64">
        <v>1</v>
      </c>
      <c r="M2458" s="65">
        <v>366241.2</v>
      </c>
      <c r="N2458" s="87">
        <v>9707266</v>
      </c>
      <c r="O2458" s="87" t="s">
        <v>1228</v>
      </c>
      <c r="P2458" s="87" t="str">
        <f>VLOOKUP(CENSO[[#This Row],[DAP (cm)]],CD[],2,TRUE)</f>
        <v>TORA</v>
      </c>
      <c r="Q2458" s="87" t="str">
        <f>VLOOKUP(CENSO[[#This Row],[DAP (cm)]],DD[],2,TRUE)</f>
        <v>70├ 80</v>
      </c>
      <c r="R2458" s="87" t="str" cm="1">
        <f t="array" ref="R2458">INDEX(_xlfn.TEXTSPLIT(CENSO[[#This Row],[NOME CIENTIFICO]]," "),1)</f>
        <v>Lecythis</v>
      </c>
      <c r="S2458" s="98" t="s">
        <v>1004</v>
      </c>
      <c r="T2458" s="87">
        <f>_xlfn.MINIFS(CENSO[DAP (cm)],CENSO[NOME CIENTIFICO],CENSO[[#This Row],[NOME CIENTIFICO]])</f>
        <v>38.833806114422465</v>
      </c>
      <c r="U24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58" s="87" t="str">
        <f>IF(CENSO[[#This Row],[DAP (cm)]]&lt;CENSO[[#This Row],[DMCE (cm)]],"DAP &lt; DMCE","DAP ≥ DMCE")</f>
        <v>DAP ≥ DMCE</v>
      </c>
      <c r="W2458" s="87" t="str">
        <f>IF(CENSO[[#This Row],[DAP (cm)]]&gt;200, "Superior", "Inferior")</f>
        <v>Inferior</v>
      </c>
      <c r="X2458" s="87" t="str">
        <f>VLOOKUP(CENSO[[#This Row],[NOME COMUM]],ESPECIES[],4,FALSE)</f>
        <v>Não</v>
      </c>
      <c r="Y2458" s="87" t="str">
        <f>IF(IFERROR(VLOOKUP(CENSO[[#This Row],[NOME COMUM]],COMERCIAIS[],2, FALSE), "Não") &lt;&gt; "Não", "Sim", "Não")</f>
        <v>Sim</v>
      </c>
      <c r="Z2458" s="133">
        <f>CENSO[[#This Row],[g (m²)]]/SUM(AEEF[AEEF-UT])</f>
        <v>6.7388317272040353E-4</v>
      </c>
      <c r="AA2458" s="133">
        <f>CENSO[[#This Row],[v (m³)]]/SUM(AEEF[AEEF-UT])</f>
        <v>1.0377800859894214E-2</v>
      </c>
    </row>
    <row r="2459" spans="1:27" ht="14">
      <c r="A2459" s="86">
        <v>1</v>
      </c>
      <c r="B2459" s="86">
        <v>1</v>
      </c>
      <c r="C2459" s="63">
        <v>70</v>
      </c>
      <c r="D2459" s="63">
        <v>2458</v>
      </c>
      <c r="E2459" s="63" t="str">
        <f>VLOOKUP(CENSO[[#This Row],[NOME COMUM]],ESPECIES[],2,FALSE)</f>
        <v>Tachigali myrmecophila Ducke</v>
      </c>
      <c r="F2459" s="64" t="s">
        <v>14</v>
      </c>
      <c r="G2459" s="64">
        <v>226</v>
      </c>
      <c r="H2459" s="97">
        <f>CENSO[[#This Row],[CAP (cm)]]/PI()</f>
        <v>71.938034277536701</v>
      </c>
      <c r="I2459" s="64">
        <v>17</v>
      </c>
      <c r="J2459" s="96">
        <f>(PI()*(CENSO[[#This Row],[DAP (cm)]]^2))/40000</f>
        <v>0.40644989366808243</v>
      </c>
      <c r="K2459" s="96">
        <f>CENSO[[#This Row],[g (m²)]]*CENSO[[#This Row],[H (m)]]*0.7</f>
        <v>4.8367537346501805</v>
      </c>
      <c r="L2459" s="64">
        <v>1</v>
      </c>
      <c r="M2459" s="65">
        <v>366287.2</v>
      </c>
      <c r="N2459" s="87">
        <v>9707208</v>
      </c>
      <c r="O2459" s="87" t="s">
        <v>1228</v>
      </c>
      <c r="P2459" s="87" t="str">
        <f>VLOOKUP(CENSO[[#This Row],[DAP (cm)]],CD[],2,TRUE)</f>
        <v>TORA</v>
      </c>
      <c r="Q2459" s="87" t="str">
        <f>VLOOKUP(CENSO[[#This Row],[DAP (cm)]],DD[],2,TRUE)</f>
        <v>70├ 80</v>
      </c>
      <c r="R2459" s="87" t="str" cm="1">
        <f t="array" ref="R2459">INDEX(_xlfn.TEXTSPLIT(CENSO[[#This Row],[NOME CIENTIFICO]]," "),1)</f>
        <v>Tachigali</v>
      </c>
      <c r="S2459" s="98" t="s">
        <v>1004</v>
      </c>
      <c r="T2459" s="87">
        <f>_xlfn.MINIFS(CENSO[DAP (cm)],CENSO[NOME CIENTIFICO],CENSO[[#This Row],[NOME CIENTIFICO]])</f>
        <v>39.152116000606256</v>
      </c>
      <c r="U24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59" s="87" t="str">
        <f>IF(CENSO[[#This Row],[DAP (cm)]]&lt;CENSO[[#This Row],[DMCE (cm)]],"DAP &lt; DMCE","DAP ≥ DMCE")</f>
        <v>DAP ≥ DMCE</v>
      </c>
      <c r="W2459" s="87" t="str">
        <f>IF(CENSO[[#This Row],[DAP (cm)]]&gt;200, "Superior", "Inferior")</f>
        <v>Inferior</v>
      </c>
      <c r="X2459" s="87" t="str">
        <f>VLOOKUP(CENSO[[#This Row],[NOME COMUM]],ESPECIES[],4,FALSE)</f>
        <v>Não</v>
      </c>
      <c r="Y2459" s="87" t="str">
        <f>IF(IFERROR(VLOOKUP(CENSO[[#This Row],[NOME COMUM]],COMERCIAIS[],2, FALSE), "Não") &lt;&gt; "Não", "Sim", "Não")</f>
        <v>Sim</v>
      </c>
      <c r="Z2459" s="133">
        <f>CENSO[[#This Row],[g (m²)]]/SUM(AEEF[AEEF-UT])</f>
        <v>7.111416721046973E-4</v>
      </c>
      <c r="AA2459" s="133">
        <f>CENSO[[#This Row],[v (m³)]]/SUM(AEEF[AEEF-UT])</f>
        <v>8.462585898045898E-3</v>
      </c>
    </row>
    <row r="2460" spans="1:27" ht="14">
      <c r="A2460" s="86">
        <v>1</v>
      </c>
      <c r="B2460" s="86">
        <v>1</v>
      </c>
      <c r="C2460" s="63">
        <v>70</v>
      </c>
      <c r="D2460" s="63">
        <v>2459</v>
      </c>
      <c r="E2460" s="63" t="str">
        <f>VLOOKUP(CENSO[[#This Row],[NOME COMUM]],ESPECIES[],2,FALSE)</f>
        <v>Anacardium giganteum Hanck ex Engl.</v>
      </c>
      <c r="F2460" s="64" t="s">
        <v>47</v>
      </c>
      <c r="G2460" s="64">
        <v>180</v>
      </c>
      <c r="H2460" s="97">
        <f>CENSO[[#This Row],[CAP (cm)]]/PI()</f>
        <v>57.295779513082323</v>
      </c>
      <c r="I2460" s="64">
        <v>15</v>
      </c>
      <c r="J2460" s="96">
        <f>(PI()*(CENSO[[#This Row],[DAP (cm)]]^2))/40000</f>
        <v>0.25783100780887047</v>
      </c>
      <c r="K2460" s="96">
        <f>CENSO[[#This Row],[g (m²)]]*CENSO[[#This Row],[H (m)]]*0.7</f>
        <v>2.7072255819931397</v>
      </c>
      <c r="L2460" s="64">
        <v>1</v>
      </c>
      <c r="M2460" s="65">
        <v>366314.7</v>
      </c>
      <c r="N2460" s="87">
        <v>9707186.3000000007</v>
      </c>
      <c r="O2460" s="98" t="s">
        <v>1225</v>
      </c>
      <c r="P2460" s="87" t="str">
        <f>VLOOKUP(CENSO[[#This Row],[DAP (cm)]],CD[],2,TRUE)</f>
        <v>TORA</v>
      </c>
      <c r="Q2460" s="87" t="str">
        <f>VLOOKUP(CENSO[[#This Row],[DAP (cm)]],DD[],2,TRUE)</f>
        <v>50├ 60</v>
      </c>
      <c r="R2460" s="87" t="str" cm="1">
        <f t="array" ref="R2460">INDEX(_xlfn.TEXTSPLIT(CENSO[[#This Row],[NOME CIENTIFICO]]," "),1)</f>
        <v>Anacardium</v>
      </c>
      <c r="S2460" s="98" t="s">
        <v>1004</v>
      </c>
      <c r="T2460" s="87">
        <f>_xlfn.MINIFS(CENSO[DAP (cm)],CENSO[NOME CIENTIFICO],CENSO[[#This Row],[NOME CIENTIFICO]])</f>
        <v>57.295779513082323</v>
      </c>
      <c r="U24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67.295779513082323</v>
      </c>
      <c r="V2460" s="87" t="str">
        <f>IF(CENSO[[#This Row],[DAP (cm)]]&lt;CENSO[[#This Row],[DMCE (cm)]],"DAP &lt; DMCE","DAP ≥ DMCE")</f>
        <v>DAP &lt; DMCE</v>
      </c>
      <c r="W2460" s="87" t="str">
        <f>IF(CENSO[[#This Row],[DAP (cm)]]&gt;200, "Superior", "Inferior")</f>
        <v>Inferior</v>
      </c>
      <c r="X2460" s="87" t="str">
        <f>VLOOKUP(CENSO[[#This Row],[NOME COMUM]],ESPECIES[],4,FALSE)</f>
        <v>Não</v>
      </c>
      <c r="Y2460" s="87" t="str">
        <f>IF(IFERROR(VLOOKUP(CENSO[[#This Row],[NOME COMUM]],COMERCIAIS[],2, FALSE), "Não") &lt;&gt; "Não", "Sim", "Não")</f>
        <v>Não</v>
      </c>
      <c r="Z2460" s="133">
        <f>CENSO[[#This Row],[g (m²)]]/SUM(AEEF[AEEF-UT])</f>
        <v>4.5111187595332813E-4</v>
      </c>
      <c r="AA2460" s="133">
        <f>CENSO[[#This Row],[v (m³)]]/SUM(AEEF[AEEF-UT])</f>
        <v>4.7366746975099454E-3</v>
      </c>
    </row>
    <row r="2461" spans="1:27" ht="14">
      <c r="A2461" s="86">
        <v>1</v>
      </c>
      <c r="B2461" s="86">
        <v>1</v>
      </c>
      <c r="C2461" s="63">
        <v>70</v>
      </c>
      <c r="D2461" s="63">
        <v>2460</v>
      </c>
      <c r="E2461" s="63" t="str">
        <f>VLOOKUP(CENSO[[#This Row],[NOME COMUM]],ESPECIES[],2,FALSE)</f>
        <v>Tachigali myrmecophila Ducke</v>
      </c>
      <c r="F2461" s="64" t="s">
        <v>14</v>
      </c>
      <c r="G2461" s="64">
        <v>173</v>
      </c>
      <c r="H2461" s="97">
        <f>CENSO[[#This Row],[CAP (cm)]]/PI()</f>
        <v>55.067610309795789</v>
      </c>
      <c r="I2461" s="64">
        <v>15</v>
      </c>
      <c r="J2461" s="96">
        <f>(PI()*(CENSO[[#This Row],[DAP (cm)]]^2))/40000</f>
        <v>0.23816741458986682</v>
      </c>
      <c r="K2461" s="96">
        <f>CENSO[[#This Row],[g (m²)]]*CENSO[[#This Row],[H (m)]]*0.7</f>
        <v>2.5007578531936017</v>
      </c>
      <c r="L2461" s="64">
        <v>1</v>
      </c>
      <c r="M2461" s="65">
        <v>366308.59999999899</v>
      </c>
      <c r="N2461" s="87">
        <v>9707178.3000000007</v>
      </c>
      <c r="O2461" s="87" t="s">
        <v>1228</v>
      </c>
      <c r="P2461" s="87" t="str">
        <f>VLOOKUP(CENSO[[#This Row],[DAP (cm)]],CD[],2,TRUE)</f>
        <v>TORA</v>
      </c>
      <c r="Q2461" s="87" t="str">
        <f>VLOOKUP(CENSO[[#This Row],[DAP (cm)]],DD[],2,TRUE)</f>
        <v>50├ 60</v>
      </c>
      <c r="R2461" s="87" t="str" cm="1">
        <f t="array" ref="R2461">INDEX(_xlfn.TEXTSPLIT(CENSO[[#This Row],[NOME CIENTIFICO]]," "),1)</f>
        <v>Tachigali</v>
      </c>
      <c r="S2461" s="98" t="s">
        <v>1004</v>
      </c>
      <c r="T2461" s="87">
        <f>_xlfn.MINIFS(CENSO[DAP (cm)],CENSO[NOME CIENTIFICO],CENSO[[#This Row],[NOME CIENTIFICO]])</f>
        <v>39.152116000606256</v>
      </c>
      <c r="U24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61" s="87" t="str">
        <f>IF(CENSO[[#This Row],[DAP (cm)]]&lt;CENSO[[#This Row],[DMCE (cm)]],"DAP &lt; DMCE","DAP ≥ DMCE")</f>
        <v>DAP ≥ DMCE</v>
      </c>
      <c r="W2461" s="87" t="str">
        <f>IF(CENSO[[#This Row],[DAP (cm)]]&gt;200, "Superior", "Inferior")</f>
        <v>Inferior</v>
      </c>
      <c r="X2461" s="87" t="str">
        <f>VLOOKUP(CENSO[[#This Row],[NOME COMUM]],ESPECIES[],4,FALSE)</f>
        <v>Não</v>
      </c>
      <c r="Y2461" s="87" t="str">
        <f>IF(IFERROR(VLOOKUP(CENSO[[#This Row],[NOME COMUM]],COMERCIAIS[],2, FALSE), "Não") &lt;&gt; "Não", "Sim", "Não")</f>
        <v>Sim</v>
      </c>
      <c r="Z2461" s="133">
        <f>CENSO[[#This Row],[g (m²)]]/SUM(AEEF[AEEF-UT])</f>
        <v>4.1670763380886292E-4</v>
      </c>
      <c r="AA2461" s="133">
        <f>CENSO[[#This Row],[v (m³)]]/SUM(AEEF[AEEF-UT])</f>
        <v>4.3754301549930605E-3</v>
      </c>
    </row>
    <row r="2462" spans="1:27" ht="14">
      <c r="A2462" s="86">
        <v>1</v>
      </c>
      <c r="B2462" s="86">
        <v>1</v>
      </c>
      <c r="C2462" s="63">
        <v>70</v>
      </c>
      <c r="D2462" s="63">
        <v>2461</v>
      </c>
      <c r="E2462" s="63" t="str">
        <f>VLOOKUP(CENSO[[#This Row],[NOME COMUM]],ESPECIES[],2,FALSE)</f>
        <v>Cordia umbraculifera DC.</v>
      </c>
      <c r="F2462" s="64" t="s">
        <v>92</v>
      </c>
      <c r="G2462" s="64">
        <v>247</v>
      </c>
      <c r="H2462" s="97">
        <f>CENSO[[#This Row],[CAP (cm)]]/PI()</f>
        <v>78.622541887396295</v>
      </c>
      <c r="I2462" s="64">
        <v>15</v>
      </c>
      <c r="J2462" s="96">
        <f>(PI()*(CENSO[[#This Row],[DAP (cm)]]^2))/40000</f>
        <v>0.48549419615467204</v>
      </c>
      <c r="K2462" s="96">
        <f>CENSO[[#This Row],[g (m²)]]*CENSO[[#This Row],[H (m)]]*0.7</f>
        <v>5.0976890596240558</v>
      </c>
      <c r="L2462" s="64">
        <v>1</v>
      </c>
      <c r="M2462" s="65">
        <v>366341.59999999899</v>
      </c>
      <c r="N2462" s="87">
        <v>9707191.9000000004</v>
      </c>
      <c r="O2462" s="87" t="s">
        <v>1227</v>
      </c>
      <c r="P2462" s="87" t="str">
        <f>VLOOKUP(CENSO[[#This Row],[DAP (cm)]],CD[],2,TRUE)</f>
        <v>TORA</v>
      </c>
      <c r="Q2462" s="87" t="str">
        <f>VLOOKUP(CENSO[[#This Row],[DAP (cm)]],DD[],2,TRUE)</f>
        <v>70├ 80</v>
      </c>
      <c r="R2462" s="87" t="str" cm="1">
        <f t="array" ref="R2462">INDEX(_xlfn.TEXTSPLIT(CENSO[[#This Row],[NOME CIENTIFICO]]," "),1)</f>
        <v>Cordia</v>
      </c>
      <c r="S2462" s="98" t="s">
        <v>1004</v>
      </c>
      <c r="T2462" s="87">
        <f>_xlfn.MINIFS(CENSO[DAP (cm)],CENSO[NOME CIENTIFICO],CENSO[[#This Row],[NOME CIENTIFICO]])</f>
        <v>42.335214862444161</v>
      </c>
      <c r="U24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2462" s="87" t="str">
        <f>IF(CENSO[[#This Row],[DAP (cm)]]&lt;CENSO[[#This Row],[DMCE (cm)]],"DAP &lt; DMCE","DAP ≥ DMCE")</f>
        <v>DAP ≥ DMCE</v>
      </c>
      <c r="W2462" s="87" t="str">
        <f>IF(CENSO[[#This Row],[DAP (cm)]]&gt;200, "Superior", "Inferior")</f>
        <v>Inferior</v>
      </c>
      <c r="X2462" s="87" t="str">
        <f>VLOOKUP(CENSO[[#This Row],[NOME COMUM]],ESPECIES[],4,FALSE)</f>
        <v>Não</v>
      </c>
      <c r="Y2462" s="87" t="str">
        <f>IF(IFERROR(VLOOKUP(CENSO[[#This Row],[NOME COMUM]],COMERCIAIS[],2, FALSE), "Não") &lt;&gt; "Não", "Sim", "Não")</f>
        <v>Não</v>
      </c>
      <c r="Z2462" s="133">
        <f>CENSO[[#This Row],[g (m²)]]/SUM(AEEF[AEEF-UT])</f>
        <v>8.4944087777890709E-4</v>
      </c>
      <c r="AA2462" s="133">
        <f>CENSO[[#This Row],[v (m³)]]/SUM(AEEF[AEEF-UT])</f>
        <v>8.9191292166785237E-3</v>
      </c>
    </row>
    <row r="2463" spans="1:27" ht="14">
      <c r="A2463" s="86">
        <v>1</v>
      </c>
      <c r="B2463" s="86">
        <v>1</v>
      </c>
      <c r="C2463" s="63">
        <v>70</v>
      </c>
      <c r="D2463" s="63">
        <v>2462</v>
      </c>
      <c r="E2463" s="63" t="str">
        <f>VLOOKUP(CENSO[[#This Row],[NOME COMUM]],ESPECIES[],2,FALSE)</f>
        <v>Hymenaea courbaril L.</v>
      </c>
      <c r="F2463" s="64" t="s">
        <v>3</v>
      </c>
      <c r="G2463" s="64">
        <v>342</v>
      </c>
      <c r="H2463" s="97">
        <f>CENSO[[#This Row],[CAP (cm)]]/PI()</f>
        <v>108.86198107485642</v>
      </c>
      <c r="I2463" s="64">
        <v>23</v>
      </c>
      <c r="J2463" s="96">
        <f>(PI()*(CENSO[[#This Row],[DAP (cm)]]^2))/40000</f>
        <v>0.93076993819002241</v>
      </c>
      <c r="K2463" s="96">
        <f>CENSO[[#This Row],[g (m²)]]*CENSO[[#This Row],[H (m)]]*0.7</f>
        <v>14.985396004859359</v>
      </c>
      <c r="L2463" s="64">
        <v>1</v>
      </c>
      <c r="M2463" s="65">
        <v>366350.5</v>
      </c>
      <c r="N2463" s="87">
        <v>9707192</v>
      </c>
      <c r="O2463" s="87" t="s">
        <v>1228</v>
      </c>
      <c r="P2463" s="87" t="str">
        <f>VLOOKUP(CENSO[[#This Row],[DAP (cm)]],CD[],2,TRUE)</f>
        <v>TORA</v>
      </c>
      <c r="Q2463" s="87" t="str">
        <f>VLOOKUP(CENSO[[#This Row],[DAP (cm)]],DD[],2,TRUE)</f>
        <v>100├ 110</v>
      </c>
      <c r="R2463" s="87" t="str" cm="1">
        <f t="array" ref="R2463">INDEX(_xlfn.TEXTSPLIT(CENSO[[#This Row],[NOME CIENTIFICO]]," "),1)</f>
        <v>Hymenaea</v>
      </c>
      <c r="S2463" s="98" t="s">
        <v>1004</v>
      </c>
      <c r="T2463" s="87">
        <f>_xlfn.MINIFS(CENSO[DAP (cm)],CENSO[NOME CIENTIFICO],CENSO[[#This Row],[NOME CIENTIFICO]])</f>
        <v>41.38028520389279</v>
      </c>
      <c r="U24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463" s="87" t="str">
        <f>IF(CENSO[[#This Row],[DAP (cm)]]&lt;CENSO[[#This Row],[DMCE (cm)]],"DAP &lt; DMCE","DAP ≥ DMCE")</f>
        <v>DAP ≥ DMCE</v>
      </c>
      <c r="W2463" s="87" t="str">
        <f>IF(CENSO[[#This Row],[DAP (cm)]]&gt;200, "Superior", "Inferior")</f>
        <v>Inferior</v>
      </c>
      <c r="X2463" s="87" t="str">
        <f>VLOOKUP(CENSO[[#This Row],[NOME COMUM]],ESPECIES[],4,FALSE)</f>
        <v>Não</v>
      </c>
      <c r="Y2463" s="87" t="str">
        <f>IF(IFERROR(VLOOKUP(CENSO[[#This Row],[NOME COMUM]],COMERCIAIS[],2, FALSE), "Não") &lt;&gt; "Não", "Sim", "Não")</f>
        <v>Sim</v>
      </c>
      <c r="Z2463" s="133">
        <f>CENSO[[#This Row],[g (m²)]]/SUM(AEEF[AEEF-UT])</f>
        <v>1.6285138721915146E-3</v>
      </c>
      <c r="AA2463" s="133">
        <f>CENSO[[#This Row],[v (m³)]]/SUM(AEEF[AEEF-UT])</f>
        <v>2.6219073342283381E-2</v>
      </c>
    </row>
    <row r="2464" spans="1:27" ht="14">
      <c r="A2464" s="86">
        <v>1</v>
      </c>
      <c r="B2464" s="86">
        <v>1</v>
      </c>
      <c r="C2464" s="63">
        <v>70</v>
      </c>
      <c r="D2464" s="63">
        <v>2463</v>
      </c>
      <c r="E2464" s="63" t="str">
        <f>VLOOKUP(CENSO[[#This Row],[NOME COMUM]],ESPECIES[],2,FALSE)</f>
        <v>Piptadenia suaveolens Miq.</v>
      </c>
      <c r="F2464" s="64" t="s">
        <v>22</v>
      </c>
      <c r="G2464" s="64">
        <v>187</v>
      </c>
      <c r="H2464" s="97">
        <f>CENSO[[#This Row],[CAP (cm)]]/PI()</f>
        <v>59.523948716368857</v>
      </c>
      <c r="I2464" s="64">
        <v>14</v>
      </c>
      <c r="J2464" s="96">
        <f>(PI()*(CENSO[[#This Row],[DAP (cm)]]^2))/40000</f>
        <v>0.27827446024902436</v>
      </c>
      <c r="K2464" s="96">
        <f>CENSO[[#This Row],[g (m²)]]*CENSO[[#This Row],[H (m)]]*0.7</f>
        <v>2.7270897104404384</v>
      </c>
      <c r="L2464" s="64">
        <v>1</v>
      </c>
      <c r="M2464" s="65">
        <v>366383.5</v>
      </c>
      <c r="N2464" s="87">
        <v>9707111.8000000007</v>
      </c>
      <c r="O2464" s="87" t="s">
        <v>1228</v>
      </c>
      <c r="P2464" s="87" t="str">
        <f>VLOOKUP(CENSO[[#This Row],[DAP (cm)]],CD[],2,TRUE)</f>
        <v>TORA</v>
      </c>
      <c r="Q2464" s="87" t="str">
        <f>VLOOKUP(CENSO[[#This Row],[DAP (cm)]],DD[],2,TRUE)</f>
        <v>50├ 60</v>
      </c>
      <c r="R2464" s="87" t="str" cm="1">
        <f t="array" ref="R2464">INDEX(_xlfn.TEXTSPLIT(CENSO[[#This Row],[NOME CIENTIFICO]]," "),1)</f>
        <v>Piptadenia</v>
      </c>
      <c r="S2464" s="98" t="s">
        <v>1004</v>
      </c>
      <c r="T2464" s="87">
        <f>_xlfn.MINIFS(CENSO[DAP (cm)],CENSO[NOME CIENTIFICO],CENSO[[#This Row],[NOME CIENTIFICO]])</f>
        <v>39.788735772973837</v>
      </c>
      <c r="U24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64" s="87" t="str">
        <f>IF(CENSO[[#This Row],[DAP (cm)]]&lt;CENSO[[#This Row],[DMCE (cm)]],"DAP &lt; DMCE","DAP ≥ DMCE")</f>
        <v>DAP ≥ DMCE</v>
      </c>
      <c r="W2464" s="87" t="str">
        <f>IF(CENSO[[#This Row],[DAP (cm)]]&gt;200, "Superior", "Inferior")</f>
        <v>Inferior</v>
      </c>
      <c r="X2464" s="87" t="str">
        <f>VLOOKUP(CENSO[[#This Row],[NOME COMUM]],ESPECIES[],4,FALSE)</f>
        <v>Não</v>
      </c>
      <c r="Y2464" s="87" t="str">
        <f>IF(IFERROR(VLOOKUP(CENSO[[#This Row],[NOME COMUM]],COMERCIAIS[],2, FALSE), "Não") &lt;&gt; "Não", "Sim", "Não")</f>
        <v>Sim</v>
      </c>
      <c r="Z2464" s="133">
        <f>CENSO[[#This Row],[g (m²)]]/SUM(AEEF[AEEF-UT])</f>
        <v>4.8688059229049158E-4</v>
      </c>
      <c r="AA2464" s="133">
        <f>CENSO[[#This Row],[v (m³)]]/SUM(AEEF[AEEF-UT])</f>
        <v>4.7714298044468171E-3</v>
      </c>
    </row>
    <row r="2465" spans="1:27" ht="14">
      <c r="A2465" s="86">
        <v>1</v>
      </c>
      <c r="B2465" s="86">
        <v>1</v>
      </c>
      <c r="C2465" s="63">
        <v>70</v>
      </c>
      <c r="D2465" s="63">
        <v>2464</v>
      </c>
      <c r="E2465" s="63" t="str">
        <f>VLOOKUP(CENSO[[#This Row],[NOME COMUM]],ESPECIES[],2,FALSE)</f>
        <v>Parkia pendula (Willd.) Benth. ex Walp.</v>
      </c>
      <c r="F2465" s="64" t="s">
        <v>24</v>
      </c>
      <c r="G2465" s="64">
        <v>248</v>
      </c>
      <c r="H2465" s="97">
        <f>CENSO[[#This Row],[CAP (cm)]]/PI()</f>
        <v>78.940851773580093</v>
      </c>
      <c r="I2465" s="64">
        <v>18</v>
      </c>
      <c r="J2465" s="96">
        <f>(PI()*(CENSO[[#This Row],[DAP (cm)]]^2))/40000</f>
        <v>0.48943328099619665</v>
      </c>
      <c r="K2465" s="96">
        <f>CENSO[[#This Row],[g (m²)]]*CENSO[[#This Row],[H (m)]]*0.7</f>
        <v>6.1668593405520777</v>
      </c>
      <c r="L2465" s="64">
        <v>2</v>
      </c>
      <c r="M2465" s="65">
        <v>366390.299999999</v>
      </c>
      <c r="N2465" s="87">
        <v>9707112.5</v>
      </c>
      <c r="O2465" s="87" t="s">
        <v>1228</v>
      </c>
      <c r="P2465" s="87" t="str">
        <f>VLOOKUP(CENSO[[#This Row],[DAP (cm)]],CD[],2,TRUE)</f>
        <v>TORA</v>
      </c>
      <c r="Q2465" s="87" t="str">
        <f>VLOOKUP(CENSO[[#This Row],[DAP (cm)]],DD[],2,TRUE)</f>
        <v>70├ 80</v>
      </c>
      <c r="R2465" s="87" t="str" cm="1">
        <f t="array" ref="R2465">INDEX(_xlfn.TEXTSPLIT(CENSO[[#This Row],[NOME CIENTIFICO]]," "),1)</f>
        <v>Parkia</v>
      </c>
      <c r="S2465" s="98" t="s">
        <v>1004</v>
      </c>
      <c r="T2465" s="87">
        <f>_xlfn.MINIFS(CENSO[DAP (cm)],CENSO[NOME CIENTIFICO],CENSO[[#This Row],[NOME CIENTIFICO]])</f>
        <v>40.107045659157627</v>
      </c>
      <c r="U24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465" s="87" t="str">
        <f>IF(CENSO[[#This Row],[DAP (cm)]]&lt;CENSO[[#This Row],[DMCE (cm)]],"DAP &lt; DMCE","DAP ≥ DMCE")</f>
        <v>DAP ≥ DMCE</v>
      </c>
      <c r="W2465" s="87" t="str">
        <f>IF(CENSO[[#This Row],[DAP (cm)]]&gt;200, "Superior", "Inferior")</f>
        <v>Inferior</v>
      </c>
      <c r="X2465" s="87" t="str">
        <f>VLOOKUP(CENSO[[#This Row],[NOME COMUM]],ESPECIES[],4,FALSE)</f>
        <v>Não</v>
      </c>
      <c r="Y2465" s="87" t="str">
        <f>IF(IFERROR(VLOOKUP(CENSO[[#This Row],[NOME COMUM]],COMERCIAIS[],2, FALSE), "Não") &lt;&gt; "Não", "Sim", "Não")</f>
        <v>Sim</v>
      </c>
      <c r="Z2465" s="133">
        <f>CENSO[[#This Row],[g (m²)]]/SUM(AEEF[AEEF-UT])</f>
        <v>8.5633286477263882E-4</v>
      </c>
      <c r="AA2465" s="133">
        <f>CENSO[[#This Row],[v (m³)]]/SUM(AEEF[AEEF-UT])</f>
        <v>1.0789794096135249E-2</v>
      </c>
    </row>
    <row r="2466" spans="1:27" ht="14">
      <c r="A2466" s="86">
        <v>1</v>
      </c>
      <c r="B2466" s="86">
        <v>1</v>
      </c>
      <c r="C2466" s="63">
        <v>70</v>
      </c>
      <c r="D2466" s="63">
        <v>2465</v>
      </c>
      <c r="E2466" s="63" t="str">
        <f>VLOOKUP(CENSO[[#This Row],[NOME COMUM]],ESPECIES[],2,FALSE)</f>
        <v>Couratari guianensis Aubl.</v>
      </c>
      <c r="F2466" s="64" t="s">
        <v>6</v>
      </c>
      <c r="G2466" s="64">
        <v>210</v>
      </c>
      <c r="H2466" s="97">
        <f>CENSO[[#This Row],[CAP (cm)]]/PI()</f>
        <v>66.845076098596039</v>
      </c>
      <c r="I2466" s="64">
        <v>22</v>
      </c>
      <c r="J2466" s="96">
        <f>(PI()*(CENSO[[#This Row],[DAP (cm)]]^2))/40000</f>
        <v>0.35093664951762915</v>
      </c>
      <c r="K2466" s="96">
        <f>CENSO[[#This Row],[g (m²)]]*CENSO[[#This Row],[H (m)]]*0.7</f>
        <v>5.4044244025714887</v>
      </c>
      <c r="L2466" s="64">
        <v>1</v>
      </c>
      <c r="M2466" s="65">
        <v>366447.09999999899</v>
      </c>
      <c r="N2466" s="87">
        <v>9707055.1999999899</v>
      </c>
      <c r="O2466" s="87" t="s">
        <v>1228</v>
      </c>
      <c r="P2466" s="87" t="str">
        <f>VLOOKUP(CENSO[[#This Row],[DAP (cm)]],CD[],2,TRUE)</f>
        <v>TORA</v>
      </c>
      <c r="Q2466" s="87" t="str">
        <f>VLOOKUP(CENSO[[#This Row],[DAP (cm)]],DD[],2,TRUE)</f>
        <v>60├ 70</v>
      </c>
      <c r="R2466" s="87" t="str" cm="1">
        <f t="array" ref="R2466">INDEX(_xlfn.TEXTSPLIT(CENSO[[#This Row],[NOME CIENTIFICO]]," "),1)</f>
        <v>Couratari</v>
      </c>
      <c r="S2466" s="98" t="s">
        <v>1004</v>
      </c>
      <c r="T2466" s="87">
        <f>_xlfn.MINIFS(CENSO[DAP (cm)],CENSO[NOME CIENTIFICO],CENSO[[#This Row],[NOME CIENTIFICO]])</f>
        <v>38.833806114422465</v>
      </c>
      <c r="U24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66" s="87" t="str">
        <f>IF(CENSO[[#This Row],[DAP (cm)]]&lt;CENSO[[#This Row],[DMCE (cm)]],"DAP &lt; DMCE","DAP ≥ DMCE")</f>
        <v>DAP ≥ DMCE</v>
      </c>
      <c r="W2466" s="87" t="str">
        <f>IF(CENSO[[#This Row],[DAP (cm)]]&gt;200, "Superior", "Inferior")</f>
        <v>Inferior</v>
      </c>
      <c r="X2466" s="87" t="str">
        <f>VLOOKUP(CENSO[[#This Row],[NOME COMUM]],ESPECIES[],4,FALSE)</f>
        <v>Não</v>
      </c>
      <c r="Y2466" s="87" t="str">
        <f>IF(IFERROR(VLOOKUP(CENSO[[#This Row],[NOME COMUM]],COMERCIAIS[],2, FALSE), "Não") &lt;&gt; "Não", "Sim", "Não")</f>
        <v>Sim</v>
      </c>
      <c r="Z2466" s="133">
        <f>CENSO[[#This Row],[g (m²)]]/SUM(AEEF[AEEF-UT])</f>
        <v>6.1401338671425204E-4</v>
      </c>
      <c r="AA2466" s="133">
        <f>CENSO[[#This Row],[v (m³)]]/SUM(AEEF[AEEF-UT])</f>
        <v>9.4558061553994804E-3</v>
      </c>
    </row>
    <row r="2467" spans="1:27" ht="14">
      <c r="A2467" s="86">
        <v>1</v>
      </c>
      <c r="B2467" s="86">
        <v>1</v>
      </c>
      <c r="C2467" s="63">
        <v>70</v>
      </c>
      <c r="D2467" s="63">
        <v>2466</v>
      </c>
      <c r="E2467" s="63" t="str">
        <f>VLOOKUP(CENSO[[#This Row],[NOME COMUM]],ESPECIES[],2,FALSE)</f>
        <v>Piptadenia suaveolens Miq.</v>
      </c>
      <c r="F2467" s="64" t="s">
        <v>22</v>
      </c>
      <c r="G2467" s="64">
        <v>178</v>
      </c>
      <c r="H2467" s="97">
        <f>CENSO[[#This Row],[CAP (cm)]]/PI()</f>
        <v>56.659159740714742</v>
      </c>
      <c r="I2467" s="64">
        <v>14</v>
      </c>
      <c r="J2467" s="96">
        <f>(PI()*(CENSO[[#This Row],[DAP (cm)]]^2))/40000</f>
        <v>0.2521332608461806</v>
      </c>
      <c r="K2467" s="96">
        <f>CENSO[[#This Row],[g (m²)]]*CENSO[[#This Row],[H (m)]]*0.7</f>
        <v>2.4709059562925697</v>
      </c>
      <c r="L2467" s="64">
        <v>1</v>
      </c>
      <c r="M2467" s="65">
        <v>366450.2</v>
      </c>
      <c r="N2467" s="87">
        <v>9707059.1999999899</v>
      </c>
      <c r="O2467" s="87" t="s">
        <v>1228</v>
      </c>
      <c r="P2467" s="87" t="str">
        <f>VLOOKUP(CENSO[[#This Row],[DAP (cm)]],CD[],2,TRUE)</f>
        <v>TORA</v>
      </c>
      <c r="Q2467" s="87" t="str">
        <f>VLOOKUP(CENSO[[#This Row],[DAP (cm)]],DD[],2,TRUE)</f>
        <v>50├ 60</v>
      </c>
      <c r="R2467" s="87" t="str" cm="1">
        <f t="array" ref="R2467">INDEX(_xlfn.TEXTSPLIT(CENSO[[#This Row],[NOME CIENTIFICO]]," "),1)</f>
        <v>Piptadenia</v>
      </c>
      <c r="S2467" s="98" t="s">
        <v>1004</v>
      </c>
      <c r="T2467" s="87">
        <f>_xlfn.MINIFS(CENSO[DAP (cm)],CENSO[NOME CIENTIFICO],CENSO[[#This Row],[NOME CIENTIFICO]])</f>
        <v>39.788735772973837</v>
      </c>
      <c r="U24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67" s="87" t="str">
        <f>IF(CENSO[[#This Row],[DAP (cm)]]&lt;CENSO[[#This Row],[DMCE (cm)]],"DAP &lt; DMCE","DAP ≥ DMCE")</f>
        <v>DAP ≥ DMCE</v>
      </c>
      <c r="W2467" s="87" t="str">
        <f>IF(CENSO[[#This Row],[DAP (cm)]]&gt;200, "Superior", "Inferior")</f>
        <v>Inferior</v>
      </c>
      <c r="X2467" s="87" t="str">
        <f>VLOOKUP(CENSO[[#This Row],[NOME COMUM]],ESPECIES[],4,FALSE)</f>
        <v>Não</v>
      </c>
      <c r="Y2467" s="87" t="str">
        <f>IF(IFERROR(VLOOKUP(CENSO[[#This Row],[NOME COMUM]],COMERCIAIS[],2, FALSE), "Não") &lt;&gt; "Não", "Sim", "Não")</f>
        <v>Sim</v>
      </c>
      <c r="Z2467" s="133">
        <f>CENSO[[#This Row],[g (m²)]]/SUM(AEEF[AEEF-UT])</f>
        <v>4.4114286042300146E-4</v>
      </c>
      <c r="AA2467" s="133">
        <f>CENSO[[#This Row],[v (m³)]]/SUM(AEEF[AEEF-UT])</f>
        <v>4.3232000321454141E-3</v>
      </c>
    </row>
    <row r="2468" spans="1:27" ht="14">
      <c r="A2468" s="86">
        <v>1</v>
      </c>
      <c r="B2468" s="86">
        <v>1</v>
      </c>
      <c r="C2468" s="63">
        <v>70</v>
      </c>
      <c r="D2468" s="63">
        <v>2467</v>
      </c>
      <c r="E2468" s="63" t="str">
        <f>VLOOKUP(CENSO[[#This Row],[NOME COMUM]],ESPECIES[],2,FALSE)</f>
        <v>Tachigali myrmecophila Ducke</v>
      </c>
      <c r="F2468" s="64" t="s">
        <v>14</v>
      </c>
      <c r="G2468" s="64">
        <v>200</v>
      </c>
      <c r="H2468" s="97">
        <f>CENSO[[#This Row],[CAP (cm)]]/PI()</f>
        <v>63.661977236758133</v>
      </c>
      <c r="I2468" s="64">
        <v>17</v>
      </c>
      <c r="J2468" s="96">
        <f>(PI()*(CENSO[[#This Row],[DAP (cm)]]^2))/40000</f>
        <v>0.31830988618379064</v>
      </c>
      <c r="K2468" s="96">
        <f>CENSO[[#This Row],[g (m²)]]*CENSO[[#This Row],[H (m)]]*0.7</f>
        <v>3.7878876455871082</v>
      </c>
      <c r="L2468" s="64">
        <v>1</v>
      </c>
      <c r="M2468" s="65">
        <v>366454.5</v>
      </c>
      <c r="N2468" s="87">
        <v>9707064.8000000007</v>
      </c>
      <c r="O2468" s="87" t="s">
        <v>1228</v>
      </c>
      <c r="P2468" s="87" t="str">
        <f>VLOOKUP(CENSO[[#This Row],[DAP (cm)]],CD[],2,TRUE)</f>
        <v>TORA</v>
      </c>
      <c r="Q2468" s="87" t="str">
        <f>VLOOKUP(CENSO[[#This Row],[DAP (cm)]],DD[],2,TRUE)</f>
        <v>60├ 70</v>
      </c>
      <c r="R2468" s="87" t="str" cm="1">
        <f t="array" ref="R2468">INDEX(_xlfn.TEXTSPLIT(CENSO[[#This Row],[NOME CIENTIFICO]]," "),1)</f>
        <v>Tachigali</v>
      </c>
      <c r="S2468" s="98" t="s">
        <v>1004</v>
      </c>
      <c r="T2468" s="87">
        <f>_xlfn.MINIFS(CENSO[DAP (cm)],CENSO[NOME CIENTIFICO],CENSO[[#This Row],[NOME CIENTIFICO]])</f>
        <v>39.152116000606256</v>
      </c>
      <c r="U24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68" s="87" t="str">
        <f>IF(CENSO[[#This Row],[DAP (cm)]]&lt;CENSO[[#This Row],[DMCE (cm)]],"DAP &lt; DMCE","DAP ≥ DMCE")</f>
        <v>DAP ≥ DMCE</v>
      </c>
      <c r="W2468" s="87" t="str">
        <f>IF(CENSO[[#This Row],[DAP (cm)]]&gt;200, "Superior", "Inferior")</f>
        <v>Inferior</v>
      </c>
      <c r="X2468" s="87" t="str">
        <f>VLOOKUP(CENSO[[#This Row],[NOME COMUM]],ESPECIES[],4,FALSE)</f>
        <v>Não</v>
      </c>
      <c r="Y2468" s="87" t="str">
        <f>IF(IFERROR(VLOOKUP(CENSO[[#This Row],[NOME COMUM]],COMERCIAIS[],2, FALSE), "Não") &lt;&gt; "Não", "Sim", "Não")</f>
        <v>Sim</v>
      </c>
      <c r="Z2468" s="133">
        <f>CENSO[[#This Row],[g (m²)]]/SUM(AEEF[AEEF-UT])</f>
        <v>5.5692824191768894E-4</v>
      </c>
      <c r="AA2468" s="133">
        <f>CENSO[[#This Row],[v (m³)]]/SUM(AEEF[AEEF-UT])</f>
        <v>6.6274460788204983E-3</v>
      </c>
    </row>
    <row r="2469" spans="1:27" ht="14">
      <c r="A2469" s="86">
        <v>1</v>
      </c>
      <c r="B2469" s="86">
        <v>1</v>
      </c>
      <c r="C2469" s="63">
        <v>70</v>
      </c>
      <c r="D2469" s="63">
        <v>2468</v>
      </c>
      <c r="E2469" s="63" t="str">
        <f>VLOOKUP(CENSO[[#This Row],[NOME COMUM]],ESPECIES[],2,FALSE)</f>
        <v>Simarouba amara Aubl.</v>
      </c>
      <c r="F2469" s="64" t="s">
        <v>20</v>
      </c>
      <c r="G2469" s="64">
        <v>248</v>
      </c>
      <c r="H2469" s="97">
        <f>CENSO[[#This Row],[CAP (cm)]]/PI()</f>
        <v>78.940851773580093</v>
      </c>
      <c r="I2469" s="64">
        <v>22</v>
      </c>
      <c r="J2469" s="96">
        <f>(PI()*(CENSO[[#This Row],[DAP (cm)]]^2))/40000</f>
        <v>0.48943328099619665</v>
      </c>
      <c r="K2469" s="96">
        <f>CENSO[[#This Row],[g (m²)]]*CENSO[[#This Row],[H (m)]]*0.7</f>
        <v>7.5372725273414281</v>
      </c>
      <c r="L2469" s="64">
        <v>1</v>
      </c>
      <c r="M2469" s="65">
        <v>366461.2</v>
      </c>
      <c r="N2469" s="87">
        <v>9707073.5999999903</v>
      </c>
      <c r="O2469" s="87" t="s">
        <v>1227</v>
      </c>
      <c r="P2469" s="87" t="str">
        <f>VLOOKUP(CENSO[[#This Row],[DAP (cm)]],CD[],2,TRUE)</f>
        <v>TORA</v>
      </c>
      <c r="Q2469" s="87" t="str">
        <f>VLOOKUP(CENSO[[#This Row],[DAP (cm)]],DD[],2,TRUE)</f>
        <v>70├ 80</v>
      </c>
      <c r="R2469" s="87" t="str" cm="1">
        <f t="array" ref="R2469">INDEX(_xlfn.TEXTSPLIT(CENSO[[#This Row],[NOME CIENTIFICO]]," "),1)</f>
        <v>Simarouba</v>
      </c>
      <c r="S2469" s="98" t="s">
        <v>1004</v>
      </c>
      <c r="T2469" s="87">
        <f>_xlfn.MINIFS(CENSO[DAP (cm)],CENSO[NOME CIENTIFICO],CENSO[[#This Row],[NOME CIENTIFICO]])</f>
        <v>42.335214862444161</v>
      </c>
      <c r="U24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2469" s="87" t="str">
        <f>IF(CENSO[[#This Row],[DAP (cm)]]&lt;CENSO[[#This Row],[DMCE (cm)]],"DAP &lt; DMCE","DAP ≥ DMCE")</f>
        <v>DAP ≥ DMCE</v>
      </c>
      <c r="W2469" s="87" t="str">
        <f>IF(CENSO[[#This Row],[DAP (cm)]]&gt;200, "Superior", "Inferior")</f>
        <v>Inferior</v>
      </c>
      <c r="X2469" s="87" t="str">
        <f>VLOOKUP(CENSO[[#This Row],[NOME COMUM]],ESPECIES[],4,FALSE)</f>
        <v>Não</v>
      </c>
      <c r="Y2469" s="87" t="str">
        <f>IF(IFERROR(VLOOKUP(CENSO[[#This Row],[NOME COMUM]],COMERCIAIS[],2, FALSE), "Não") &lt;&gt; "Não", "Sim", "Não")</f>
        <v>Não</v>
      </c>
      <c r="Z2469" s="133">
        <f>CENSO[[#This Row],[g (m²)]]/SUM(AEEF[AEEF-UT])</f>
        <v>8.5633286477263882E-4</v>
      </c>
      <c r="AA2469" s="133">
        <f>CENSO[[#This Row],[v (m³)]]/SUM(AEEF[AEEF-UT])</f>
        <v>1.3187526117498637E-2</v>
      </c>
    </row>
    <row r="2470" spans="1:27" ht="14">
      <c r="A2470" s="86">
        <v>1</v>
      </c>
      <c r="B2470" s="86">
        <v>1</v>
      </c>
      <c r="C2470" s="63">
        <v>70</v>
      </c>
      <c r="D2470" s="63">
        <v>2469</v>
      </c>
      <c r="E2470" s="63" t="str">
        <f>VLOOKUP(CENSO[[#This Row],[NOME COMUM]],ESPECIES[],2,FALSE)</f>
        <v>Tachigali myrmecophila Ducke</v>
      </c>
      <c r="F2470" s="64" t="s">
        <v>14</v>
      </c>
      <c r="G2470" s="64">
        <v>305</v>
      </c>
      <c r="H2470" s="97">
        <f>CENSO[[#This Row],[CAP (cm)]]/PI()</f>
        <v>97.08451528605616</v>
      </c>
      <c r="I2470" s="64">
        <v>14</v>
      </c>
      <c r="J2470" s="96">
        <f>(PI()*(CENSO[[#This Row],[DAP (cm)]]^2))/40000</f>
        <v>0.74026942905617821</v>
      </c>
      <c r="K2470" s="96">
        <f>CENSO[[#This Row],[g (m²)]]*CENSO[[#This Row],[H (m)]]*0.7</f>
        <v>7.2546404047505453</v>
      </c>
      <c r="L2470" s="64">
        <v>2</v>
      </c>
      <c r="M2470" s="65">
        <v>366475.5</v>
      </c>
      <c r="N2470" s="87">
        <v>9707067.5999999903</v>
      </c>
      <c r="O2470" s="87" t="s">
        <v>1228</v>
      </c>
      <c r="P2470" s="87" t="str">
        <f>VLOOKUP(CENSO[[#This Row],[DAP (cm)]],CD[],2,TRUE)</f>
        <v>TORA</v>
      </c>
      <c r="Q2470" s="87" t="str">
        <f>VLOOKUP(CENSO[[#This Row],[DAP (cm)]],DD[],2,TRUE)</f>
        <v>90├ 100</v>
      </c>
      <c r="R2470" s="87" t="str" cm="1">
        <f t="array" ref="R2470">INDEX(_xlfn.TEXTSPLIT(CENSO[[#This Row],[NOME CIENTIFICO]]," "),1)</f>
        <v>Tachigali</v>
      </c>
      <c r="S2470" s="98" t="s">
        <v>1004</v>
      </c>
      <c r="T2470" s="87">
        <f>_xlfn.MINIFS(CENSO[DAP (cm)],CENSO[NOME CIENTIFICO],CENSO[[#This Row],[NOME CIENTIFICO]])</f>
        <v>39.152116000606256</v>
      </c>
      <c r="U24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70" s="87" t="str">
        <f>IF(CENSO[[#This Row],[DAP (cm)]]&lt;CENSO[[#This Row],[DMCE (cm)]],"DAP &lt; DMCE","DAP ≥ DMCE")</f>
        <v>DAP ≥ DMCE</v>
      </c>
      <c r="W2470" s="87" t="str">
        <f>IF(CENSO[[#This Row],[DAP (cm)]]&gt;200, "Superior", "Inferior")</f>
        <v>Inferior</v>
      </c>
      <c r="X2470" s="87" t="str">
        <f>VLOOKUP(CENSO[[#This Row],[NOME COMUM]],ESPECIES[],4,FALSE)</f>
        <v>Não</v>
      </c>
      <c r="Y2470" s="87" t="str">
        <f>IF(IFERROR(VLOOKUP(CENSO[[#This Row],[NOME COMUM]],COMERCIAIS[],2, FALSE), "Não") &lt;&gt; "Não", "Sim", "Não")</f>
        <v>Sim</v>
      </c>
      <c r="Z2470" s="133">
        <f>CENSO[[#This Row],[g (m²)]]/SUM(AEEF[AEEF-UT])</f>
        <v>1.2952062426098256E-3</v>
      </c>
      <c r="AA2470" s="133">
        <f>CENSO[[#This Row],[v (m³)]]/SUM(AEEF[AEEF-UT])</f>
        <v>1.2693021177576288E-2</v>
      </c>
    </row>
    <row r="2471" spans="1:27" ht="14">
      <c r="A2471" s="86">
        <v>1</v>
      </c>
      <c r="B2471" s="86">
        <v>1</v>
      </c>
      <c r="C2471" s="63">
        <v>70</v>
      </c>
      <c r="D2471" s="63">
        <v>2470</v>
      </c>
      <c r="E2471" s="63" t="str">
        <f>VLOOKUP(CENSO[[#This Row],[NOME COMUM]],ESPECIES[],2,FALSE)</f>
        <v>Couratari guianensis Aubl.</v>
      </c>
      <c r="F2471" s="64" t="s">
        <v>6</v>
      </c>
      <c r="G2471" s="64">
        <v>130</v>
      </c>
      <c r="H2471" s="97">
        <f>CENSO[[#This Row],[CAP (cm)]]/PI()</f>
        <v>41.38028520389279</v>
      </c>
      <c r="I2471" s="64">
        <v>15</v>
      </c>
      <c r="J2471" s="96">
        <f>(PI()*(CENSO[[#This Row],[DAP (cm)]]^2))/40000</f>
        <v>0.13448592691265157</v>
      </c>
      <c r="K2471" s="96">
        <f>CENSO[[#This Row],[g (m²)]]*CENSO[[#This Row],[H (m)]]*0.7</f>
        <v>1.4121022325828414</v>
      </c>
      <c r="L2471" s="64">
        <v>1</v>
      </c>
      <c r="M2471" s="65">
        <v>366513.5</v>
      </c>
      <c r="N2471" s="87">
        <v>9707041.4000000004</v>
      </c>
      <c r="O2471" s="98" t="s">
        <v>1225</v>
      </c>
      <c r="P2471" s="87" t="str">
        <f>VLOOKUP(CENSO[[#This Row],[DAP (cm)]],CD[],2,TRUE)</f>
        <v>TORETE</v>
      </c>
      <c r="Q2471" s="87" t="str">
        <f>VLOOKUP(CENSO[[#This Row],[DAP (cm)]],DD[],2,TRUE)</f>
        <v>40├ 50</v>
      </c>
      <c r="R2471" s="87" t="str" cm="1">
        <f t="array" ref="R2471">INDEX(_xlfn.TEXTSPLIT(CENSO[[#This Row],[NOME CIENTIFICO]]," "),1)</f>
        <v>Couratari</v>
      </c>
      <c r="S2471" s="98" t="s">
        <v>1004</v>
      </c>
      <c r="T2471" s="87">
        <f>_xlfn.MINIFS(CENSO[DAP (cm)],CENSO[NOME CIENTIFICO],CENSO[[#This Row],[NOME CIENTIFICO]])</f>
        <v>38.833806114422465</v>
      </c>
      <c r="U24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71" s="87" t="str">
        <f>IF(CENSO[[#This Row],[DAP (cm)]]&lt;CENSO[[#This Row],[DMCE (cm)]],"DAP &lt; DMCE","DAP ≥ DMCE")</f>
        <v>DAP &lt; DMCE</v>
      </c>
      <c r="W2471" s="87" t="str">
        <f>IF(CENSO[[#This Row],[DAP (cm)]]&gt;200, "Superior", "Inferior")</f>
        <v>Inferior</v>
      </c>
      <c r="X2471" s="87" t="str">
        <f>VLOOKUP(CENSO[[#This Row],[NOME COMUM]],ESPECIES[],4,FALSE)</f>
        <v>Não</v>
      </c>
      <c r="Y2471" s="87" t="str">
        <f>IF(IFERROR(VLOOKUP(CENSO[[#This Row],[NOME COMUM]],COMERCIAIS[],2, FALSE), "Não") &lt;&gt; "Não", "Sim", "Não")</f>
        <v>Sim</v>
      </c>
      <c r="Z2471" s="133">
        <f>CENSO[[#This Row],[g (m²)]]/SUM(AEEF[AEEF-UT])</f>
        <v>2.3530218221022364E-4</v>
      </c>
      <c r="AA2471" s="133">
        <f>CENSO[[#This Row],[v (m³)]]/SUM(AEEF[AEEF-UT])</f>
        <v>2.470672913207348E-3</v>
      </c>
    </row>
    <row r="2472" spans="1:27" ht="14">
      <c r="A2472" s="86">
        <v>1</v>
      </c>
      <c r="B2472" s="86">
        <v>1</v>
      </c>
      <c r="C2472" s="63">
        <v>70</v>
      </c>
      <c r="D2472" s="63">
        <v>2471</v>
      </c>
      <c r="E2472" s="63" t="str">
        <f>VLOOKUP(CENSO[[#This Row],[NOME COMUM]],ESPECIES[],2,FALSE)</f>
        <v>Lecythis chartacea O.Berg</v>
      </c>
      <c r="F2472" s="64" t="s">
        <v>31</v>
      </c>
      <c r="G2472" s="64">
        <v>209</v>
      </c>
      <c r="H2472" s="97">
        <f>CENSO[[#This Row],[CAP (cm)]]/PI()</f>
        <v>66.526766212412255</v>
      </c>
      <c r="I2472" s="64">
        <v>20</v>
      </c>
      <c r="J2472" s="96">
        <f>(PI()*(CENSO[[#This Row],[DAP (cm)]]^2))/40000</f>
        <v>0.34760235345985407</v>
      </c>
      <c r="K2472" s="96">
        <f>CENSO[[#This Row],[g (m²)]]*CENSO[[#This Row],[H (m)]]*0.7</f>
        <v>4.8664329484379563</v>
      </c>
      <c r="L2472" s="64">
        <v>1</v>
      </c>
      <c r="M2472" s="65">
        <v>366538.2</v>
      </c>
      <c r="N2472" s="87">
        <v>9707019.4000000004</v>
      </c>
      <c r="O2472" s="87" t="s">
        <v>1228</v>
      </c>
      <c r="P2472" s="87" t="str">
        <f>VLOOKUP(CENSO[[#This Row],[DAP (cm)]],CD[],2,TRUE)</f>
        <v>TORA</v>
      </c>
      <c r="Q2472" s="87" t="str">
        <f>VLOOKUP(CENSO[[#This Row],[DAP (cm)]],DD[],2,TRUE)</f>
        <v>60├ 70</v>
      </c>
      <c r="R2472" s="87" t="str" cm="1">
        <f t="array" ref="R2472">INDEX(_xlfn.TEXTSPLIT(CENSO[[#This Row],[NOME CIENTIFICO]]," "),1)</f>
        <v>Lecythis</v>
      </c>
      <c r="S2472" s="98" t="s">
        <v>1004</v>
      </c>
      <c r="T2472" s="87">
        <f>_xlfn.MINIFS(CENSO[DAP (cm)],CENSO[NOME CIENTIFICO],CENSO[[#This Row],[NOME CIENTIFICO]])</f>
        <v>38.833806114422465</v>
      </c>
      <c r="U24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72" s="87" t="str">
        <f>IF(CENSO[[#This Row],[DAP (cm)]]&lt;CENSO[[#This Row],[DMCE (cm)]],"DAP &lt; DMCE","DAP ≥ DMCE")</f>
        <v>DAP ≥ DMCE</v>
      </c>
      <c r="W2472" s="87" t="str">
        <f>IF(CENSO[[#This Row],[DAP (cm)]]&gt;200, "Superior", "Inferior")</f>
        <v>Inferior</v>
      </c>
      <c r="X2472" s="87" t="str">
        <f>VLOOKUP(CENSO[[#This Row],[NOME COMUM]],ESPECIES[],4,FALSE)</f>
        <v>Não</v>
      </c>
      <c r="Y2472" s="87" t="str">
        <f>IF(IFERROR(VLOOKUP(CENSO[[#This Row],[NOME COMUM]],COMERCIAIS[],2, FALSE), "Não") &lt;&gt; "Não", "Sim", "Não")</f>
        <v>Sim</v>
      </c>
      <c r="Z2472" s="133">
        <f>CENSO[[#This Row],[g (m²)]]/SUM(AEEF[AEEF-UT])</f>
        <v>6.0817956338016449E-4</v>
      </c>
      <c r="AA2472" s="133">
        <f>CENSO[[#This Row],[v (m³)]]/SUM(AEEF[AEEF-UT])</f>
        <v>8.5145138873223003E-3</v>
      </c>
    </row>
    <row r="2473" spans="1:27" ht="14">
      <c r="A2473" s="86">
        <v>1</v>
      </c>
      <c r="B2473" s="86">
        <v>1</v>
      </c>
      <c r="C2473" s="63">
        <v>70</v>
      </c>
      <c r="D2473" s="63">
        <v>2472</v>
      </c>
      <c r="E2473" s="63" t="str">
        <f>VLOOKUP(CENSO[[#This Row],[NOME COMUM]],ESPECIES[],2,FALSE)</f>
        <v>Sacoglottis guianensis Benth.</v>
      </c>
      <c r="F2473" s="64" t="s">
        <v>63</v>
      </c>
      <c r="G2473" s="64">
        <v>196</v>
      </c>
      <c r="H2473" s="97">
        <f>CENSO[[#This Row],[CAP (cm)]]/PI()</f>
        <v>62.388737692022971</v>
      </c>
      <c r="I2473" s="64">
        <v>15</v>
      </c>
      <c r="J2473" s="96">
        <f>(PI()*(CENSO[[#This Row],[DAP (cm)]]^2))/40000</f>
        <v>0.30570481469091254</v>
      </c>
      <c r="K2473" s="96">
        <f>CENSO[[#This Row],[g (m²)]]*CENSO[[#This Row],[H (m)]]*0.7</f>
        <v>3.2099005542545815</v>
      </c>
      <c r="L2473" s="64">
        <v>2</v>
      </c>
      <c r="M2473" s="65">
        <v>366544</v>
      </c>
      <c r="N2473" s="87">
        <v>9707023.6999999899</v>
      </c>
      <c r="O2473" s="87" t="s">
        <v>1227</v>
      </c>
      <c r="P2473" s="87" t="str">
        <f>VLOOKUP(CENSO[[#This Row],[DAP (cm)]],CD[],2,TRUE)</f>
        <v>TORA</v>
      </c>
      <c r="Q2473" s="87" t="str">
        <f>VLOOKUP(CENSO[[#This Row],[DAP (cm)]],DD[],2,TRUE)</f>
        <v>60├ 70</v>
      </c>
      <c r="R2473" s="87" t="str" cm="1">
        <f t="array" ref="R2473">INDEX(_xlfn.TEXTSPLIT(CENSO[[#This Row],[NOME CIENTIFICO]]," "),1)</f>
        <v>Sacoglottis</v>
      </c>
      <c r="S2473" s="98" t="s">
        <v>1004</v>
      </c>
      <c r="T2473" s="87">
        <f>_xlfn.MINIFS(CENSO[DAP (cm)],CENSO[NOME CIENTIFICO],CENSO[[#This Row],[NOME CIENTIFICO]])</f>
        <v>47.7464829275686</v>
      </c>
      <c r="U24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57.7464829275686</v>
      </c>
      <c r="V2473" s="87" t="str">
        <f>IF(CENSO[[#This Row],[DAP (cm)]]&lt;CENSO[[#This Row],[DMCE (cm)]],"DAP &lt; DMCE","DAP ≥ DMCE")</f>
        <v>DAP ≥ DMCE</v>
      </c>
      <c r="W2473" s="87" t="str">
        <f>IF(CENSO[[#This Row],[DAP (cm)]]&gt;200, "Superior", "Inferior")</f>
        <v>Inferior</v>
      </c>
      <c r="X2473" s="87" t="str">
        <f>VLOOKUP(CENSO[[#This Row],[NOME COMUM]],ESPECIES[],4,FALSE)</f>
        <v>Não</v>
      </c>
      <c r="Y2473" s="87" t="str">
        <f>IF(IFERROR(VLOOKUP(CENSO[[#This Row],[NOME COMUM]],COMERCIAIS[],2, FALSE), "Não") &lt;&gt; "Não", "Sim", "Não")</f>
        <v>Não</v>
      </c>
      <c r="Z2473" s="133">
        <f>CENSO[[#This Row],[g (m²)]]/SUM(AEEF[AEEF-UT])</f>
        <v>5.3487388353774844E-4</v>
      </c>
      <c r="AA2473" s="133">
        <f>CENSO[[#This Row],[v (m³)]]/SUM(AEEF[AEEF-UT])</f>
        <v>5.6161757771463587E-3</v>
      </c>
    </row>
    <row r="2474" spans="1:27" ht="14">
      <c r="A2474" s="86">
        <v>1</v>
      </c>
      <c r="B2474" s="86">
        <v>1</v>
      </c>
      <c r="C2474" s="63">
        <v>70</v>
      </c>
      <c r="D2474" s="63">
        <v>2473</v>
      </c>
      <c r="E2474" s="63" t="str">
        <f>VLOOKUP(CENSO[[#This Row],[NOME COMUM]],ESPECIES[],2,FALSE)</f>
        <v>Piptadenia suaveolens Miq.</v>
      </c>
      <c r="F2474" s="64" t="s">
        <v>22</v>
      </c>
      <c r="G2474" s="64">
        <v>397</v>
      </c>
      <c r="H2474" s="97">
        <f>CENSO[[#This Row],[CAP (cm)]]/PI()</f>
        <v>126.3690248149649</v>
      </c>
      <c r="I2474" s="64">
        <v>17</v>
      </c>
      <c r="J2474" s="96">
        <f>(PI()*(CENSO[[#This Row],[DAP (cm)]]^2))/40000</f>
        <v>1.2542125712885266</v>
      </c>
      <c r="K2474" s="96">
        <f>CENSO[[#This Row],[g (m²)]]*CENSO[[#This Row],[H (m)]]*0.7</f>
        <v>14.925129598333465</v>
      </c>
      <c r="L2474" s="64">
        <v>1</v>
      </c>
      <c r="M2474" s="65">
        <v>366570.7</v>
      </c>
      <c r="N2474" s="87">
        <v>9706945.5</v>
      </c>
      <c r="O2474" s="87" t="s">
        <v>1228</v>
      </c>
      <c r="P2474" s="87" t="str">
        <f>VLOOKUP(CENSO[[#This Row],[DAP (cm)]],CD[],2,TRUE)</f>
        <v>TORA</v>
      </c>
      <c r="Q2474" s="87" t="str">
        <f>VLOOKUP(CENSO[[#This Row],[DAP (cm)]],DD[],2,TRUE)</f>
        <v>120├ 130</v>
      </c>
      <c r="R2474" s="87" t="str" cm="1">
        <f t="array" ref="R2474">INDEX(_xlfn.TEXTSPLIT(CENSO[[#This Row],[NOME CIENTIFICO]]," "),1)</f>
        <v>Piptadenia</v>
      </c>
      <c r="S2474" s="98" t="s">
        <v>1004</v>
      </c>
      <c r="T2474" s="87">
        <f>_xlfn.MINIFS(CENSO[DAP (cm)],CENSO[NOME CIENTIFICO],CENSO[[#This Row],[NOME CIENTIFICO]])</f>
        <v>39.788735772973837</v>
      </c>
      <c r="U24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74" s="87" t="str">
        <f>IF(CENSO[[#This Row],[DAP (cm)]]&lt;CENSO[[#This Row],[DMCE (cm)]],"DAP &lt; DMCE","DAP ≥ DMCE")</f>
        <v>DAP ≥ DMCE</v>
      </c>
      <c r="W2474" s="87" t="str">
        <f>IF(CENSO[[#This Row],[DAP (cm)]]&gt;200, "Superior", "Inferior")</f>
        <v>Inferior</v>
      </c>
      <c r="X2474" s="87" t="str">
        <f>VLOOKUP(CENSO[[#This Row],[NOME COMUM]],ESPECIES[],4,FALSE)</f>
        <v>Não</v>
      </c>
      <c r="Y2474" s="87" t="str">
        <f>IF(IFERROR(VLOOKUP(CENSO[[#This Row],[NOME COMUM]],COMERCIAIS[],2, FALSE), "Não") &lt;&gt; "Não", "Sim", "Não")</f>
        <v>Sim</v>
      </c>
      <c r="Z2474" s="133">
        <f>CENSO[[#This Row],[g (m²)]]/SUM(AEEF[AEEF-UT])</f>
        <v>2.194422582010126E-3</v>
      </c>
      <c r="AA2474" s="133">
        <f>CENSO[[#This Row],[v (m³)]]/SUM(AEEF[AEEF-UT])</f>
        <v>2.6113628725920497E-2</v>
      </c>
    </row>
    <row r="2475" spans="1:27" ht="14">
      <c r="A2475" s="86">
        <v>1</v>
      </c>
      <c r="B2475" s="86">
        <v>1</v>
      </c>
      <c r="C2475" s="63">
        <v>70</v>
      </c>
      <c r="D2475" s="63">
        <v>2474</v>
      </c>
      <c r="E2475" s="63" t="str">
        <f>VLOOKUP(CENSO[[#This Row],[NOME COMUM]],ESPECIES[],2,FALSE)</f>
        <v>Astronium lecointei Ducke</v>
      </c>
      <c r="F2475" s="64" t="s">
        <v>5</v>
      </c>
      <c r="G2475" s="64">
        <v>175</v>
      </c>
      <c r="H2475" s="97">
        <f>CENSO[[#This Row],[CAP (cm)]]/PI()</f>
        <v>55.70423008216337</v>
      </c>
      <c r="I2475" s="64">
        <v>12</v>
      </c>
      <c r="J2475" s="96">
        <f>(PI()*(CENSO[[#This Row],[DAP (cm)]]^2))/40000</f>
        <v>0.24370600660946476</v>
      </c>
      <c r="K2475" s="96">
        <f>CENSO[[#This Row],[g (m²)]]*CENSO[[#This Row],[H (m)]]*0.7</f>
        <v>2.047130455519504</v>
      </c>
      <c r="L2475" s="64">
        <v>1</v>
      </c>
      <c r="M2475" s="65">
        <v>366574</v>
      </c>
      <c r="N2475" s="87">
        <v>9706946.5</v>
      </c>
      <c r="O2475" s="87" t="s">
        <v>1228</v>
      </c>
      <c r="P2475" s="87" t="str">
        <f>VLOOKUP(CENSO[[#This Row],[DAP (cm)]],CD[],2,TRUE)</f>
        <v>TORA</v>
      </c>
      <c r="Q2475" s="87" t="str">
        <f>VLOOKUP(CENSO[[#This Row],[DAP (cm)]],DD[],2,TRUE)</f>
        <v>50├ 60</v>
      </c>
      <c r="R2475" s="87" t="str" cm="1">
        <f t="array" ref="R2475">INDEX(_xlfn.TEXTSPLIT(CENSO[[#This Row],[NOME CIENTIFICO]]," "),1)</f>
        <v>Astronium</v>
      </c>
      <c r="S2475" s="98" t="s">
        <v>1004</v>
      </c>
      <c r="T2475" s="87">
        <f>_xlfn.MINIFS(CENSO[DAP (cm)],CENSO[NOME CIENTIFICO],CENSO[[#This Row],[NOME CIENTIFICO]])</f>
        <v>40.107045659157627</v>
      </c>
      <c r="U24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475" s="87" t="str">
        <f>IF(CENSO[[#This Row],[DAP (cm)]]&lt;CENSO[[#This Row],[DMCE (cm)]],"DAP &lt; DMCE","DAP ≥ DMCE")</f>
        <v>DAP ≥ DMCE</v>
      </c>
      <c r="W2475" s="87" t="str">
        <f>IF(CENSO[[#This Row],[DAP (cm)]]&gt;200, "Superior", "Inferior")</f>
        <v>Inferior</v>
      </c>
      <c r="X2475" s="87" t="str">
        <f>VLOOKUP(CENSO[[#This Row],[NOME COMUM]],ESPECIES[],4,FALSE)</f>
        <v>Não</v>
      </c>
      <c r="Y2475" s="87" t="str">
        <f>IF(IFERROR(VLOOKUP(CENSO[[#This Row],[NOME COMUM]],COMERCIAIS[],2, FALSE), "Não") &lt;&gt; "Não", "Sim", "Não")</f>
        <v>Sim</v>
      </c>
      <c r="Z2475" s="133">
        <f>CENSO[[#This Row],[g (m²)]]/SUM(AEEF[AEEF-UT])</f>
        <v>4.2639818521823071E-4</v>
      </c>
      <c r="AA2475" s="133">
        <f>CENSO[[#This Row],[v (m³)]]/SUM(AEEF[AEEF-UT])</f>
        <v>3.5817447558331378E-3</v>
      </c>
    </row>
    <row r="2476" spans="1:27" ht="14">
      <c r="A2476" s="86">
        <v>1</v>
      </c>
      <c r="B2476" s="86">
        <v>1</v>
      </c>
      <c r="C2476" s="63">
        <v>70</v>
      </c>
      <c r="D2476" s="63">
        <v>2475</v>
      </c>
      <c r="E2476" s="63" t="str">
        <f>VLOOKUP(CENSO[[#This Row],[NOME COMUM]],ESPECIES[],2,FALSE)</f>
        <v>Couratari guianensis Aubl.</v>
      </c>
      <c r="F2476" s="64" t="s">
        <v>6</v>
      </c>
      <c r="G2476" s="64">
        <v>206</v>
      </c>
      <c r="H2476" s="97">
        <f>CENSO[[#This Row],[CAP (cm)]]/PI()</f>
        <v>65.571836553860877</v>
      </c>
      <c r="I2476" s="64">
        <v>22</v>
      </c>
      <c r="J2476" s="96">
        <f>(PI()*(CENSO[[#This Row],[DAP (cm)]]^2))/40000</f>
        <v>0.33769495825238349</v>
      </c>
      <c r="K2476" s="96">
        <f>CENSO[[#This Row],[g (m²)]]*CENSO[[#This Row],[H (m)]]*0.7</f>
        <v>5.2005023570867053</v>
      </c>
      <c r="L2476" s="64">
        <v>1</v>
      </c>
      <c r="M2476" s="65">
        <v>366581.799999999</v>
      </c>
      <c r="N2476" s="87">
        <v>9706951.6999999899</v>
      </c>
      <c r="O2476" s="87" t="s">
        <v>1228</v>
      </c>
      <c r="P2476" s="87" t="str">
        <f>VLOOKUP(CENSO[[#This Row],[DAP (cm)]],CD[],2,TRUE)</f>
        <v>TORA</v>
      </c>
      <c r="Q2476" s="87" t="str">
        <f>VLOOKUP(CENSO[[#This Row],[DAP (cm)]],DD[],2,TRUE)</f>
        <v>60├ 70</v>
      </c>
      <c r="R2476" s="87" t="str" cm="1">
        <f t="array" ref="R2476">INDEX(_xlfn.TEXTSPLIT(CENSO[[#This Row],[NOME CIENTIFICO]]," "),1)</f>
        <v>Couratari</v>
      </c>
      <c r="S2476" s="98" t="s">
        <v>1004</v>
      </c>
      <c r="T2476" s="87">
        <f>_xlfn.MINIFS(CENSO[DAP (cm)],CENSO[NOME CIENTIFICO],CENSO[[#This Row],[NOME CIENTIFICO]])</f>
        <v>38.833806114422465</v>
      </c>
      <c r="U24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76" s="87" t="str">
        <f>IF(CENSO[[#This Row],[DAP (cm)]]&lt;CENSO[[#This Row],[DMCE (cm)]],"DAP &lt; DMCE","DAP ≥ DMCE")</f>
        <v>DAP ≥ DMCE</v>
      </c>
      <c r="W2476" s="87" t="str">
        <f>IF(CENSO[[#This Row],[DAP (cm)]]&gt;200, "Superior", "Inferior")</f>
        <v>Inferior</v>
      </c>
      <c r="X2476" s="87" t="str">
        <f>VLOOKUP(CENSO[[#This Row],[NOME COMUM]],ESPECIES[],4,FALSE)</f>
        <v>Não</v>
      </c>
      <c r="Y2476" s="87" t="str">
        <f>IF(IFERROR(VLOOKUP(CENSO[[#This Row],[NOME COMUM]],COMERCIAIS[],2, FALSE), "Não") &lt;&gt; "Não", "Sim", "Não")</f>
        <v>Sim</v>
      </c>
      <c r="Z2476" s="133">
        <f>CENSO[[#This Row],[g (m²)]]/SUM(AEEF[AEEF-UT])</f>
        <v>5.9084517185047623E-4</v>
      </c>
      <c r="AA2476" s="133">
        <f>CENSO[[#This Row],[v (m³)]]/SUM(AEEF[AEEF-UT])</f>
        <v>9.0990156464973333E-3</v>
      </c>
    </row>
    <row r="2477" spans="1:27" ht="14">
      <c r="A2477" s="86">
        <v>1</v>
      </c>
      <c r="B2477" s="86">
        <v>1</v>
      </c>
      <c r="C2477" s="63">
        <v>70</v>
      </c>
      <c r="D2477" s="63">
        <v>2476</v>
      </c>
      <c r="E2477" s="63" t="str">
        <f>VLOOKUP(CENSO[[#This Row],[NOME COMUM]],ESPECIES[],2,FALSE)</f>
        <v>Piptadenia suaveolens Miq.</v>
      </c>
      <c r="F2477" s="64" t="s">
        <v>22</v>
      </c>
      <c r="G2477" s="64">
        <v>377</v>
      </c>
      <c r="H2477" s="97">
        <f>CENSO[[#This Row],[CAP (cm)]]/PI()</f>
        <v>120.00282709128909</v>
      </c>
      <c r="I2477" s="64">
        <v>17</v>
      </c>
      <c r="J2477" s="96">
        <f>(PI()*(CENSO[[#This Row],[DAP (cm)]]^2))/40000</f>
        <v>1.1310266453353996</v>
      </c>
      <c r="K2477" s="96">
        <f>CENSO[[#This Row],[g (m²)]]*CENSO[[#This Row],[H (m)]]*0.7</f>
        <v>13.459217079491255</v>
      </c>
      <c r="L2477" s="64">
        <v>2</v>
      </c>
      <c r="M2477" s="65">
        <v>366583.09999999899</v>
      </c>
      <c r="N2477" s="87">
        <v>9706945.1999999899</v>
      </c>
      <c r="O2477" s="87" t="s">
        <v>1228</v>
      </c>
      <c r="P2477" s="87" t="str">
        <f>VLOOKUP(CENSO[[#This Row],[DAP (cm)]],CD[],2,TRUE)</f>
        <v>TORA</v>
      </c>
      <c r="Q2477" s="87" t="str">
        <f>VLOOKUP(CENSO[[#This Row],[DAP (cm)]],DD[],2,TRUE)</f>
        <v>120├ 130</v>
      </c>
      <c r="R2477" s="87" t="str" cm="1">
        <f t="array" ref="R2477">INDEX(_xlfn.TEXTSPLIT(CENSO[[#This Row],[NOME CIENTIFICO]]," "),1)</f>
        <v>Piptadenia</v>
      </c>
      <c r="S2477" s="98" t="s">
        <v>1004</v>
      </c>
      <c r="T2477" s="87">
        <f>_xlfn.MINIFS(CENSO[DAP (cm)],CENSO[NOME CIENTIFICO],CENSO[[#This Row],[NOME CIENTIFICO]])</f>
        <v>39.788735772973837</v>
      </c>
      <c r="U24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77" s="87" t="str">
        <f>IF(CENSO[[#This Row],[DAP (cm)]]&lt;CENSO[[#This Row],[DMCE (cm)]],"DAP &lt; DMCE","DAP ≥ DMCE")</f>
        <v>DAP ≥ DMCE</v>
      </c>
      <c r="W2477" s="87" t="str">
        <f>IF(CENSO[[#This Row],[DAP (cm)]]&gt;200, "Superior", "Inferior")</f>
        <v>Inferior</v>
      </c>
      <c r="X2477" s="87" t="str">
        <f>VLOOKUP(CENSO[[#This Row],[NOME COMUM]],ESPECIES[],4,FALSE)</f>
        <v>Não</v>
      </c>
      <c r="Y2477" s="87" t="str">
        <f>IF(IFERROR(VLOOKUP(CENSO[[#This Row],[NOME COMUM]],COMERCIAIS[],2, FALSE), "Não") &lt;&gt; "Não", "Sim", "Não")</f>
        <v>Sim</v>
      </c>
      <c r="Z2477" s="133">
        <f>CENSO[[#This Row],[g (m²)]]/SUM(AEEF[AEEF-UT])</f>
        <v>1.9788913523879808E-3</v>
      </c>
      <c r="AA2477" s="133">
        <f>CENSO[[#This Row],[v (m³)]]/SUM(AEEF[AEEF-UT])</f>
        <v>2.3548807093416967E-2</v>
      </c>
    </row>
    <row r="2478" spans="1:27" ht="14">
      <c r="A2478" s="86">
        <v>1</v>
      </c>
      <c r="B2478" s="86">
        <v>1</v>
      </c>
      <c r="C2478" s="63">
        <v>70</v>
      </c>
      <c r="D2478" s="63">
        <v>2477</v>
      </c>
      <c r="E2478" s="63" t="str">
        <f>VLOOKUP(CENSO[[#This Row],[NOME COMUM]],ESPECIES[],2,FALSE)</f>
        <v>Tachigali myrmecophila Ducke</v>
      </c>
      <c r="F2478" s="64" t="s">
        <v>14</v>
      </c>
      <c r="G2478" s="64">
        <v>240</v>
      </c>
      <c r="H2478" s="97">
        <f>CENSO[[#This Row],[CAP (cm)]]/PI()</f>
        <v>76.394372684109769</v>
      </c>
      <c r="I2478" s="64">
        <v>17</v>
      </c>
      <c r="J2478" s="96">
        <f>(PI()*(CENSO[[#This Row],[DAP (cm)]]^2))/40000</f>
        <v>0.45836623610465865</v>
      </c>
      <c r="K2478" s="96">
        <f>CENSO[[#This Row],[g (m²)]]*CENSO[[#This Row],[H (m)]]*0.7</f>
        <v>5.4545582096454375</v>
      </c>
      <c r="L2478" s="64">
        <v>1</v>
      </c>
      <c r="M2478" s="65">
        <v>366583.5</v>
      </c>
      <c r="N2478" s="87">
        <v>9706940.8000000007</v>
      </c>
      <c r="O2478" s="87" t="s">
        <v>1228</v>
      </c>
      <c r="P2478" s="87" t="str">
        <f>VLOOKUP(CENSO[[#This Row],[DAP (cm)]],CD[],2,TRUE)</f>
        <v>TORA</v>
      </c>
      <c r="Q2478" s="87" t="str">
        <f>VLOOKUP(CENSO[[#This Row],[DAP (cm)]],DD[],2,TRUE)</f>
        <v>70├ 80</v>
      </c>
      <c r="R2478" s="87" t="str" cm="1">
        <f t="array" ref="R2478">INDEX(_xlfn.TEXTSPLIT(CENSO[[#This Row],[NOME CIENTIFICO]]," "),1)</f>
        <v>Tachigali</v>
      </c>
      <c r="S2478" s="98" t="s">
        <v>1004</v>
      </c>
      <c r="T2478" s="87">
        <f>_xlfn.MINIFS(CENSO[DAP (cm)],CENSO[NOME CIENTIFICO],CENSO[[#This Row],[NOME CIENTIFICO]])</f>
        <v>39.152116000606256</v>
      </c>
      <c r="U24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78" s="87" t="str">
        <f>IF(CENSO[[#This Row],[DAP (cm)]]&lt;CENSO[[#This Row],[DMCE (cm)]],"DAP &lt; DMCE","DAP ≥ DMCE")</f>
        <v>DAP ≥ DMCE</v>
      </c>
      <c r="W2478" s="87" t="str">
        <f>IF(CENSO[[#This Row],[DAP (cm)]]&gt;200, "Superior", "Inferior")</f>
        <v>Inferior</v>
      </c>
      <c r="X2478" s="87" t="str">
        <f>VLOOKUP(CENSO[[#This Row],[NOME COMUM]],ESPECIES[],4,FALSE)</f>
        <v>Não</v>
      </c>
      <c r="Y2478" s="87" t="str">
        <f>IF(IFERROR(VLOOKUP(CENSO[[#This Row],[NOME COMUM]],COMERCIAIS[],2, FALSE), "Não") &lt;&gt; "Não", "Sim", "Não")</f>
        <v>Sim</v>
      </c>
      <c r="Z2478" s="133">
        <f>CENSO[[#This Row],[g (m²)]]/SUM(AEEF[AEEF-UT])</f>
        <v>8.0197666836147232E-4</v>
      </c>
      <c r="AA2478" s="133">
        <f>CENSO[[#This Row],[v (m³)]]/SUM(AEEF[AEEF-UT])</f>
        <v>9.5435223535015202E-3</v>
      </c>
    </row>
    <row r="2479" spans="1:27" ht="14">
      <c r="A2479" s="86">
        <v>1</v>
      </c>
      <c r="B2479" s="86">
        <v>1</v>
      </c>
      <c r="C2479" s="63">
        <v>70</v>
      </c>
      <c r="D2479" s="63">
        <v>2478</v>
      </c>
      <c r="E2479" s="63" t="str">
        <f>VLOOKUP(CENSO[[#This Row],[NOME COMUM]],ESPECIES[],2,FALSE)</f>
        <v>Couratari guianensis Aubl.</v>
      </c>
      <c r="F2479" s="64" t="s">
        <v>6</v>
      </c>
      <c r="G2479" s="64">
        <v>212</v>
      </c>
      <c r="H2479" s="97">
        <f>CENSO[[#This Row],[CAP (cm)]]/PI()</f>
        <v>67.48169587096362</v>
      </c>
      <c r="I2479" s="64">
        <v>22</v>
      </c>
      <c r="J2479" s="96">
        <f>(PI()*(CENSO[[#This Row],[DAP (cm)]]^2))/40000</f>
        <v>0.35765298811610713</v>
      </c>
      <c r="K2479" s="96">
        <f>CENSO[[#This Row],[g (m²)]]*CENSO[[#This Row],[H (m)]]*0.7</f>
        <v>5.5078560169880495</v>
      </c>
      <c r="L2479" s="64">
        <v>1</v>
      </c>
      <c r="M2479" s="65">
        <v>366594.799999999</v>
      </c>
      <c r="N2479" s="87">
        <v>9706944.0999999903</v>
      </c>
      <c r="O2479" s="87" t="s">
        <v>1228</v>
      </c>
      <c r="P2479" s="87" t="str">
        <f>VLOOKUP(CENSO[[#This Row],[DAP (cm)]],CD[],2,TRUE)</f>
        <v>TORA</v>
      </c>
      <c r="Q2479" s="87" t="str">
        <f>VLOOKUP(CENSO[[#This Row],[DAP (cm)]],DD[],2,TRUE)</f>
        <v>60├ 70</v>
      </c>
      <c r="R2479" s="87" t="str" cm="1">
        <f t="array" ref="R2479">INDEX(_xlfn.TEXTSPLIT(CENSO[[#This Row],[NOME CIENTIFICO]]," "),1)</f>
        <v>Couratari</v>
      </c>
      <c r="S2479" s="98" t="s">
        <v>1004</v>
      </c>
      <c r="T2479" s="87">
        <f>_xlfn.MINIFS(CENSO[DAP (cm)],CENSO[NOME CIENTIFICO],CENSO[[#This Row],[NOME CIENTIFICO]])</f>
        <v>38.833806114422465</v>
      </c>
      <c r="U24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79" s="87" t="str">
        <f>IF(CENSO[[#This Row],[DAP (cm)]]&lt;CENSO[[#This Row],[DMCE (cm)]],"DAP &lt; DMCE","DAP ≥ DMCE")</f>
        <v>DAP ≥ DMCE</v>
      </c>
      <c r="W2479" s="87" t="str">
        <f>IF(CENSO[[#This Row],[DAP (cm)]]&gt;200, "Superior", "Inferior")</f>
        <v>Inferior</v>
      </c>
      <c r="X2479" s="87" t="str">
        <f>VLOOKUP(CENSO[[#This Row],[NOME COMUM]],ESPECIES[],4,FALSE)</f>
        <v>Não</v>
      </c>
      <c r="Y2479" s="87" t="str">
        <f>IF(IFERROR(VLOOKUP(CENSO[[#This Row],[NOME COMUM]],COMERCIAIS[],2, FALSE), "Não") &lt;&gt; "Não", "Sim", "Não")</f>
        <v>Sim</v>
      </c>
      <c r="Z2479" s="133">
        <f>CENSO[[#This Row],[g (m²)]]/SUM(AEEF[AEEF-UT])</f>
        <v>6.2576457261871526E-4</v>
      </c>
      <c r="AA2479" s="133">
        <f>CENSO[[#This Row],[v (m³)]]/SUM(AEEF[AEEF-UT])</f>
        <v>9.6367744183282148E-3</v>
      </c>
    </row>
    <row r="2480" spans="1:27" ht="14">
      <c r="A2480" s="86">
        <v>1</v>
      </c>
      <c r="B2480" s="86">
        <v>1</v>
      </c>
      <c r="C2480" s="63">
        <v>70</v>
      </c>
      <c r="D2480" s="63">
        <v>2479</v>
      </c>
      <c r="E2480" s="63" t="str">
        <f>VLOOKUP(CENSO[[#This Row],[NOME COMUM]],ESPECIES[],2,FALSE)</f>
        <v>Tachigali myrmecophila Ducke</v>
      </c>
      <c r="F2480" s="64" t="s">
        <v>14</v>
      </c>
      <c r="G2480" s="64">
        <v>262</v>
      </c>
      <c r="H2480" s="97">
        <f>CENSO[[#This Row],[CAP (cm)]]/PI()</f>
        <v>83.39719018015316</v>
      </c>
      <c r="I2480" s="64">
        <v>17</v>
      </c>
      <c r="J2480" s="96">
        <f>(PI()*(CENSO[[#This Row],[DAP (cm)]]^2))/40000</f>
        <v>0.54625159568000314</v>
      </c>
      <c r="K2480" s="96">
        <f>CENSO[[#This Row],[g (m²)]]*CENSO[[#This Row],[H (m)]]*0.7</f>
        <v>6.5003939885920365</v>
      </c>
      <c r="L2480" s="64">
        <v>1</v>
      </c>
      <c r="M2480" s="65">
        <v>366630</v>
      </c>
      <c r="N2480" s="87">
        <v>9706912.8000000007</v>
      </c>
      <c r="O2480" s="87" t="s">
        <v>1228</v>
      </c>
      <c r="P2480" s="87" t="str">
        <f>VLOOKUP(CENSO[[#This Row],[DAP (cm)]],CD[],2,TRUE)</f>
        <v>TORA</v>
      </c>
      <c r="Q2480" s="87" t="str">
        <f>VLOOKUP(CENSO[[#This Row],[DAP (cm)]],DD[],2,TRUE)</f>
        <v>80├ 90</v>
      </c>
      <c r="R2480" s="87" t="str" cm="1">
        <f t="array" ref="R2480">INDEX(_xlfn.TEXTSPLIT(CENSO[[#This Row],[NOME CIENTIFICO]]," "),1)</f>
        <v>Tachigali</v>
      </c>
      <c r="S2480" s="98" t="s">
        <v>1004</v>
      </c>
      <c r="T2480" s="87">
        <f>_xlfn.MINIFS(CENSO[DAP (cm)],CENSO[NOME CIENTIFICO],CENSO[[#This Row],[NOME CIENTIFICO]])</f>
        <v>39.152116000606256</v>
      </c>
      <c r="U24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80" s="87" t="str">
        <f>IF(CENSO[[#This Row],[DAP (cm)]]&lt;CENSO[[#This Row],[DMCE (cm)]],"DAP &lt; DMCE","DAP ≥ DMCE")</f>
        <v>DAP ≥ DMCE</v>
      </c>
      <c r="W2480" s="87" t="str">
        <f>IF(CENSO[[#This Row],[DAP (cm)]]&gt;200, "Superior", "Inferior")</f>
        <v>Inferior</v>
      </c>
      <c r="X2480" s="87" t="str">
        <f>VLOOKUP(CENSO[[#This Row],[NOME COMUM]],ESPECIES[],4,FALSE)</f>
        <v>Não</v>
      </c>
      <c r="Y2480" s="87" t="str">
        <f>IF(IFERROR(VLOOKUP(CENSO[[#This Row],[NOME COMUM]],COMERCIAIS[],2, FALSE), "Não") &lt;&gt; "Não", "Sim", "Não")</f>
        <v>Sim</v>
      </c>
      <c r="Z2480" s="133">
        <f>CENSO[[#This Row],[g (m²)]]/SUM(AEEF[AEEF-UT])</f>
        <v>9.5574455595494605E-4</v>
      </c>
      <c r="AA2480" s="133">
        <f>CENSO[[#This Row],[v (m³)]]/SUM(AEEF[AEEF-UT])</f>
        <v>1.1373360215863857E-2</v>
      </c>
    </row>
    <row r="2481" spans="1:27" ht="14">
      <c r="A2481" s="86">
        <v>1</v>
      </c>
      <c r="B2481" s="86">
        <v>1</v>
      </c>
      <c r="C2481" s="63">
        <v>70</v>
      </c>
      <c r="D2481" s="63">
        <v>2480</v>
      </c>
      <c r="E2481" s="63" t="str">
        <f>VLOOKUP(CENSO[[#This Row],[NOME COMUM]],ESPECIES[],2,FALSE)</f>
        <v>Goupia glabra Aubl.</v>
      </c>
      <c r="F2481" s="64" t="s">
        <v>34</v>
      </c>
      <c r="G2481" s="64">
        <v>227</v>
      </c>
      <c r="H2481" s="97">
        <f>CENSO[[#This Row],[CAP (cm)]]/PI()</f>
        <v>72.256344163720485</v>
      </c>
      <c r="I2481" s="64">
        <v>15</v>
      </c>
      <c r="J2481" s="96">
        <f>(PI()*(CENSO[[#This Row],[DAP (cm)]]^2))/40000</f>
        <v>0.41005475312911377</v>
      </c>
      <c r="K2481" s="96">
        <f>CENSO[[#This Row],[g (m²)]]*CENSO[[#This Row],[H (m)]]*0.7</f>
        <v>4.3055749078556946</v>
      </c>
      <c r="L2481" s="64">
        <v>1</v>
      </c>
      <c r="M2481" s="65">
        <v>366633.09999999899</v>
      </c>
      <c r="N2481" s="87">
        <v>9706916.8000000007</v>
      </c>
      <c r="O2481" s="87" t="s">
        <v>1227</v>
      </c>
      <c r="P2481" s="87" t="str">
        <f>VLOOKUP(CENSO[[#This Row],[DAP (cm)]],CD[],2,TRUE)</f>
        <v>TORA</v>
      </c>
      <c r="Q2481" s="87" t="str">
        <f>VLOOKUP(CENSO[[#This Row],[DAP (cm)]],DD[],2,TRUE)</f>
        <v>70├ 80</v>
      </c>
      <c r="R2481" s="87" t="str" cm="1">
        <f t="array" ref="R2481">INDEX(_xlfn.TEXTSPLIT(CENSO[[#This Row],[NOME CIENTIFICO]]," "),1)</f>
        <v>Goupia</v>
      </c>
      <c r="S2481" s="98" t="s">
        <v>1004</v>
      </c>
      <c r="T2481" s="87">
        <f>_xlfn.MINIFS(CENSO[DAP (cm)],CENSO[NOME CIENTIFICO],CENSO[[#This Row],[NOME CIENTIFICO]])</f>
        <v>40.107045659157627</v>
      </c>
      <c r="U24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481" s="87" t="str">
        <f>IF(CENSO[[#This Row],[DAP (cm)]]&lt;CENSO[[#This Row],[DMCE (cm)]],"DAP &lt; DMCE","DAP ≥ DMCE")</f>
        <v>DAP ≥ DMCE</v>
      </c>
      <c r="W2481" s="87" t="str">
        <f>IF(CENSO[[#This Row],[DAP (cm)]]&gt;200, "Superior", "Inferior")</f>
        <v>Inferior</v>
      </c>
      <c r="X2481" s="87" t="str">
        <f>VLOOKUP(CENSO[[#This Row],[NOME COMUM]],ESPECIES[],4,FALSE)</f>
        <v>Não</v>
      </c>
      <c r="Y2481" s="87" t="str">
        <f>IF(IFERROR(VLOOKUP(CENSO[[#This Row],[NOME COMUM]],COMERCIAIS[],2, FALSE), "Não") &lt;&gt; "Não", "Sim", "Não")</f>
        <v>Sim</v>
      </c>
      <c r="Z2481" s="133">
        <f>CENSO[[#This Row],[g (m²)]]/SUM(AEEF[AEEF-UT])</f>
        <v>7.1744888444441493E-4</v>
      </c>
      <c r="AA2481" s="133">
        <f>CENSO[[#This Row],[v (m³)]]/SUM(AEEF[AEEF-UT])</f>
        <v>7.5332132866663577E-3</v>
      </c>
    </row>
    <row r="2482" spans="1:27" ht="14">
      <c r="A2482" s="86">
        <v>1</v>
      </c>
      <c r="B2482" s="86">
        <v>1</v>
      </c>
      <c r="C2482" s="63">
        <v>70</v>
      </c>
      <c r="D2482" s="63">
        <v>2481</v>
      </c>
      <c r="E2482" s="63" t="str">
        <f>VLOOKUP(CENSO[[#This Row],[NOME COMUM]],ESPECIES[],2,FALSE)</f>
        <v>Couratari guianensis Aubl.</v>
      </c>
      <c r="F2482" s="64" t="s">
        <v>6</v>
      </c>
      <c r="G2482" s="64">
        <v>190</v>
      </c>
      <c r="H2482" s="97">
        <f>CENSO[[#This Row],[CAP (cm)]]/PI()</f>
        <v>60.478878374920228</v>
      </c>
      <c r="I2482" s="64">
        <v>18</v>
      </c>
      <c r="J2482" s="96">
        <f>(PI()*(CENSO[[#This Row],[DAP (cm)]]^2))/40000</f>
        <v>0.28727467228087106</v>
      </c>
      <c r="K2482" s="96">
        <f>CENSO[[#This Row],[g (m²)]]*CENSO[[#This Row],[H (m)]]*0.7</f>
        <v>3.6196608707389748</v>
      </c>
      <c r="L2482" s="64">
        <v>1</v>
      </c>
      <c r="M2482" s="65">
        <v>366638.4</v>
      </c>
      <c r="N2482" s="87">
        <v>9706918.8000000007</v>
      </c>
      <c r="O2482" s="87" t="s">
        <v>1228</v>
      </c>
      <c r="P2482" s="87" t="str">
        <f>VLOOKUP(CENSO[[#This Row],[DAP (cm)]],CD[],2,TRUE)</f>
        <v>TORA</v>
      </c>
      <c r="Q2482" s="87" t="str">
        <f>VLOOKUP(CENSO[[#This Row],[DAP (cm)]],DD[],2,TRUE)</f>
        <v>60├ 70</v>
      </c>
      <c r="R2482" s="87" t="str" cm="1">
        <f t="array" ref="R2482">INDEX(_xlfn.TEXTSPLIT(CENSO[[#This Row],[NOME CIENTIFICO]]," "),1)</f>
        <v>Couratari</v>
      </c>
      <c r="S2482" s="98" t="s">
        <v>1004</v>
      </c>
      <c r="T2482" s="87">
        <f>_xlfn.MINIFS(CENSO[DAP (cm)],CENSO[NOME CIENTIFICO],CENSO[[#This Row],[NOME CIENTIFICO]])</f>
        <v>38.833806114422465</v>
      </c>
      <c r="U24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82" s="87" t="str">
        <f>IF(CENSO[[#This Row],[DAP (cm)]]&lt;CENSO[[#This Row],[DMCE (cm)]],"DAP &lt; DMCE","DAP ≥ DMCE")</f>
        <v>DAP ≥ DMCE</v>
      </c>
      <c r="W2482" s="87" t="str">
        <f>IF(CENSO[[#This Row],[DAP (cm)]]&gt;200, "Superior", "Inferior")</f>
        <v>Inferior</v>
      </c>
      <c r="X2482" s="87" t="str">
        <f>VLOOKUP(CENSO[[#This Row],[NOME COMUM]],ESPECIES[],4,FALSE)</f>
        <v>Não</v>
      </c>
      <c r="Y2482" s="87" t="str">
        <f>IF(IFERROR(VLOOKUP(CENSO[[#This Row],[NOME COMUM]],COMERCIAIS[],2, FALSE), "Não") &lt;&gt; "Não", "Sim", "Não")</f>
        <v>Sim</v>
      </c>
      <c r="Z2482" s="133">
        <f>CENSO[[#This Row],[g (m²)]]/SUM(AEEF[AEEF-UT])</f>
        <v>5.0262773833071434E-4</v>
      </c>
      <c r="AA2482" s="133">
        <f>CENSO[[#This Row],[v (m³)]]/SUM(AEEF[AEEF-UT])</f>
        <v>6.3331095029669987E-3</v>
      </c>
    </row>
    <row r="2483" spans="1:27" ht="14">
      <c r="A2483" s="86">
        <v>1</v>
      </c>
      <c r="B2483" s="86">
        <v>1</v>
      </c>
      <c r="C2483" s="63">
        <v>70</v>
      </c>
      <c r="D2483" s="63">
        <v>2482</v>
      </c>
      <c r="E2483" s="63" t="str">
        <f>VLOOKUP(CENSO[[#This Row],[NOME COMUM]],ESPECIES[],2,FALSE)</f>
        <v>Lecythis chartacea O.Berg</v>
      </c>
      <c r="F2483" s="64" t="s">
        <v>31</v>
      </c>
      <c r="G2483" s="64">
        <v>200</v>
      </c>
      <c r="H2483" s="97">
        <f>CENSO[[#This Row],[CAP (cm)]]/PI()</f>
        <v>63.661977236758133</v>
      </c>
      <c r="I2483" s="64">
        <v>19</v>
      </c>
      <c r="J2483" s="96">
        <f>(PI()*(CENSO[[#This Row],[DAP (cm)]]^2))/40000</f>
        <v>0.31830988618379064</v>
      </c>
      <c r="K2483" s="96">
        <f>CENSO[[#This Row],[g (m²)]]*CENSO[[#This Row],[H (m)]]*0.7</f>
        <v>4.233521486244415</v>
      </c>
      <c r="L2483" s="64">
        <v>1</v>
      </c>
      <c r="M2483" s="65">
        <v>366629.2</v>
      </c>
      <c r="N2483" s="87">
        <v>9706906.9000000004</v>
      </c>
      <c r="O2483" s="87" t="s">
        <v>1228</v>
      </c>
      <c r="P2483" s="87" t="str">
        <f>VLOOKUP(CENSO[[#This Row],[DAP (cm)]],CD[],2,TRUE)</f>
        <v>TORA</v>
      </c>
      <c r="Q2483" s="87" t="str">
        <f>VLOOKUP(CENSO[[#This Row],[DAP (cm)]],DD[],2,TRUE)</f>
        <v>60├ 70</v>
      </c>
      <c r="R2483" s="87" t="str" cm="1">
        <f t="array" ref="R2483">INDEX(_xlfn.TEXTSPLIT(CENSO[[#This Row],[NOME CIENTIFICO]]," "),1)</f>
        <v>Lecythis</v>
      </c>
      <c r="S2483" s="98" t="s">
        <v>1004</v>
      </c>
      <c r="T2483" s="87">
        <f>_xlfn.MINIFS(CENSO[DAP (cm)],CENSO[NOME CIENTIFICO],CENSO[[#This Row],[NOME CIENTIFICO]])</f>
        <v>38.833806114422465</v>
      </c>
      <c r="U24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83" s="87" t="str">
        <f>IF(CENSO[[#This Row],[DAP (cm)]]&lt;CENSO[[#This Row],[DMCE (cm)]],"DAP &lt; DMCE","DAP ≥ DMCE")</f>
        <v>DAP ≥ DMCE</v>
      </c>
      <c r="W2483" s="87" t="str">
        <f>IF(CENSO[[#This Row],[DAP (cm)]]&gt;200, "Superior", "Inferior")</f>
        <v>Inferior</v>
      </c>
      <c r="X2483" s="87" t="str">
        <f>VLOOKUP(CENSO[[#This Row],[NOME COMUM]],ESPECIES[],4,FALSE)</f>
        <v>Não</v>
      </c>
      <c r="Y2483" s="87" t="str">
        <f>IF(IFERROR(VLOOKUP(CENSO[[#This Row],[NOME COMUM]],COMERCIAIS[],2, FALSE), "Não") &lt;&gt; "Não", "Sim", "Não")</f>
        <v>Sim</v>
      </c>
      <c r="Z2483" s="133">
        <f>CENSO[[#This Row],[g (m²)]]/SUM(AEEF[AEEF-UT])</f>
        <v>5.5692824191768894E-4</v>
      </c>
      <c r="AA2483" s="133">
        <f>CENSO[[#This Row],[v (m³)]]/SUM(AEEF[AEEF-UT])</f>
        <v>7.4071456175052626E-3</v>
      </c>
    </row>
    <row r="2484" spans="1:27" ht="14">
      <c r="A2484" s="86">
        <v>1</v>
      </c>
      <c r="B2484" s="86">
        <v>1</v>
      </c>
      <c r="C2484" s="63">
        <v>70</v>
      </c>
      <c r="D2484" s="63">
        <v>2483</v>
      </c>
      <c r="E2484" s="63" t="str">
        <f>VLOOKUP(CENSO[[#This Row],[NOME COMUM]],ESPECIES[],2,FALSE)</f>
        <v>Couratari guianensis Aubl.</v>
      </c>
      <c r="F2484" s="64" t="s">
        <v>6</v>
      </c>
      <c r="G2484" s="64">
        <v>218</v>
      </c>
      <c r="H2484" s="97">
        <f>CENSO[[#This Row],[CAP (cm)]]/PI()</f>
        <v>69.391555188066363</v>
      </c>
      <c r="I2484" s="64">
        <v>22</v>
      </c>
      <c r="J2484" s="96">
        <f>(PI()*(CENSO[[#This Row],[DAP (cm)]]^2))/40000</f>
        <v>0.37818397577496166</v>
      </c>
      <c r="K2484" s="96">
        <f>CENSO[[#This Row],[g (m²)]]*CENSO[[#This Row],[H (m)]]*0.7</f>
        <v>5.8240332269344099</v>
      </c>
      <c r="L2484" s="64">
        <v>1</v>
      </c>
      <c r="M2484" s="65">
        <v>366643.4</v>
      </c>
      <c r="N2484" s="87">
        <v>9706917.0999999903</v>
      </c>
      <c r="O2484" s="87" t="s">
        <v>1228</v>
      </c>
      <c r="P2484" s="87" t="str">
        <f>VLOOKUP(CENSO[[#This Row],[DAP (cm)]],CD[],2,TRUE)</f>
        <v>TORA</v>
      </c>
      <c r="Q2484" s="87" t="str">
        <f>VLOOKUP(CENSO[[#This Row],[DAP (cm)]],DD[],2,TRUE)</f>
        <v>60├ 70</v>
      </c>
      <c r="R2484" s="87" t="str" cm="1">
        <f t="array" ref="R2484">INDEX(_xlfn.TEXTSPLIT(CENSO[[#This Row],[NOME CIENTIFICO]]," "),1)</f>
        <v>Couratari</v>
      </c>
      <c r="S2484" s="98" t="s">
        <v>1004</v>
      </c>
      <c r="T2484" s="87">
        <f>_xlfn.MINIFS(CENSO[DAP (cm)],CENSO[NOME CIENTIFICO],CENSO[[#This Row],[NOME CIENTIFICO]])</f>
        <v>38.833806114422465</v>
      </c>
      <c r="U24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84" s="87" t="str">
        <f>IF(CENSO[[#This Row],[DAP (cm)]]&lt;CENSO[[#This Row],[DMCE (cm)]],"DAP &lt; DMCE","DAP ≥ DMCE")</f>
        <v>DAP ≥ DMCE</v>
      </c>
      <c r="W2484" s="87" t="str">
        <f>IF(CENSO[[#This Row],[DAP (cm)]]&gt;200, "Superior", "Inferior")</f>
        <v>Inferior</v>
      </c>
      <c r="X2484" s="87" t="str">
        <f>VLOOKUP(CENSO[[#This Row],[NOME COMUM]],ESPECIES[],4,FALSE)</f>
        <v>Não</v>
      </c>
      <c r="Y2484" s="87" t="str">
        <f>IF(IFERROR(VLOOKUP(CENSO[[#This Row],[NOME COMUM]],COMERCIAIS[],2, FALSE), "Não") &lt;&gt; "Não", "Sim", "Não")</f>
        <v>Sim</v>
      </c>
      <c r="Z2484" s="133">
        <f>CENSO[[#This Row],[g (m²)]]/SUM(AEEF[AEEF-UT])</f>
        <v>6.6168644422240624E-4</v>
      </c>
      <c r="AA2484" s="133">
        <f>CENSO[[#This Row],[v (m³)]]/SUM(AEEF[AEEF-UT])</f>
        <v>1.0189971241025057E-2</v>
      </c>
    </row>
    <row r="2485" spans="1:27" ht="14">
      <c r="A2485" s="86">
        <v>1</v>
      </c>
      <c r="B2485" s="86">
        <v>1</v>
      </c>
      <c r="C2485" s="63">
        <v>70</v>
      </c>
      <c r="D2485" s="63">
        <v>2484</v>
      </c>
      <c r="E2485" s="63" t="str">
        <f>VLOOKUP(CENSO[[#This Row],[NOME COMUM]],ESPECIES[],2,FALSE)</f>
        <v>Ocotea cymbarum Kunth</v>
      </c>
      <c r="F2485" s="64" t="s">
        <v>11</v>
      </c>
      <c r="G2485" s="64">
        <v>230</v>
      </c>
      <c r="H2485" s="97">
        <f>CENSO[[#This Row],[CAP (cm)]]/PI()</f>
        <v>73.211273822271863</v>
      </c>
      <c r="I2485" s="64">
        <v>22</v>
      </c>
      <c r="J2485" s="96">
        <f>(PI()*(CENSO[[#This Row],[DAP (cm)]]^2))/40000</f>
        <v>0.42096482447806327</v>
      </c>
      <c r="K2485" s="96">
        <f>CENSO[[#This Row],[g (m²)]]*CENSO[[#This Row],[H (m)]]*0.7</f>
        <v>6.4828582969621742</v>
      </c>
      <c r="L2485" s="64">
        <v>1</v>
      </c>
      <c r="M2485" s="65">
        <v>366650.7</v>
      </c>
      <c r="N2485" s="87">
        <v>9706926.1999999899</v>
      </c>
      <c r="O2485" s="87" t="s">
        <v>1228</v>
      </c>
      <c r="P2485" s="87" t="str">
        <f>VLOOKUP(CENSO[[#This Row],[DAP (cm)]],CD[],2,TRUE)</f>
        <v>TORA</v>
      </c>
      <c r="Q2485" s="87" t="str">
        <f>VLOOKUP(CENSO[[#This Row],[DAP (cm)]],DD[],2,TRUE)</f>
        <v>70├ 80</v>
      </c>
      <c r="R2485" s="87" t="str" cm="1">
        <f t="array" ref="R2485">INDEX(_xlfn.TEXTSPLIT(CENSO[[#This Row],[NOME CIENTIFICO]]," "),1)</f>
        <v>Ocotea</v>
      </c>
      <c r="S2485" s="98" t="s">
        <v>1004</v>
      </c>
      <c r="T2485" s="87">
        <f>_xlfn.MINIFS(CENSO[DAP (cm)],CENSO[NOME CIENTIFICO],CENSO[[#This Row],[NOME CIENTIFICO]])</f>
        <v>39.470425886790046</v>
      </c>
      <c r="U24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85" s="87" t="str">
        <f>IF(CENSO[[#This Row],[DAP (cm)]]&lt;CENSO[[#This Row],[DMCE (cm)]],"DAP &lt; DMCE","DAP ≥ DMCE")</f>
        <v>DAP ≥ DMCE</v>
      </c>
      <c r="W2485" s="87" t="str">
        <f>IF(CENSO[[#This Row],[DAP (cm)]]&gt;200, "Superior", "Inferior")</f>
        <v>Inferior</v>
      </c>
      <c r="X2485" s="87" t="str">
        <f>VLOOKUP(CENSO[[#This Row],[NOME COMUM]],ESPECIES[],4,FALSE)</f>
        <v>Não</v>
      </c>
      <c r="Y2485" s="87" t="str">
        <f>IF(IFERROR(VLOOKUP(CENSO[[#This Row],[NOME COMUM]],COMERCIAIS[],2, FALSE), "Não") &lt;&gt; "Não", "Sim", "Não")</f>
        <v>Sim</v>
      </c>
      <c r="Z2485" s="133">
        <f>CENSO[[#This Row],[g (m²)]]/SUM(AEEF[AEEF-UT])</f>
        <v>7.3653759993614395E-4</v>
      </c>
      <c r="AA2485" s="133">
        <f>CENSO[[#This Row],[v (m³)]]/SUM(AEEF[AEEF-UT])</f>
        <v>1.1342679039016616E-2</v>
      </c>
    </row>
    <row r="2486" spans="1:27" ht="14">
      <c r="A2486" s="86">
        <v>1</v>
      </c>
      <c r="B2486" s="86">
        <v>1</v>
      </c>
      <c r="C2486" s="63">
        <v>70</v>
      </c>
      <c r="D2486" s="63">
        <v>2485</v>
      </c>
      <c r="E2486" s="63" t="str">
        <f>VLOOKUP(CENSO[[#This Row],[NOME COMUM]],ESPECIES[],2,FALSE)</f>
        <v>Mezilaurus Itauba (Meisn.) Taub. ex Mez</v>
      </c>
      <c r="F2486" s="64" t="s">
        <v>8</v>
      </c>
      <c r="G2486" s="64">
        <v>267</v>
      </c>
      <c r="H2486" s="97">
        <f>CENSO[[#This Row],[CAP (cm)]]/PI()</f>
        <v>84.988739611072106</v>
      </c>
      <c r="I2486" s="64">
        <v>22</v>
      </c>
      <c r="J2486" s="96">
        <f>(PI()*(CENSO[[#This Row],[DAP (cm)]]^2))/40000</f>
        <v>0.56729983690390628</v>
      </c>
      <c r="K2486" s="96">
        <f>CENSO[[#This Row],[g (m²)]]*CENSO[[#This Row],[H (m)]]*0.7</f>
        <v>8.7364174883201571</v>
      </c>
      <c r="L2486" s="64">
        <v>1</v>
      </c>
      <c r="M2486" s="65">
        <v>366672.59999999899</v>
      </c>
      <c r="N2486" s="87">
        <v>9706905.5</v>
      </c>
      <c r="O2486" s="87" t="s">
        <v>1227</v>
      </c>
      <c r="P2486" s="87" t="str">
        <f>VLOOKUP(CENSO[[#This Row],[DAP (cm)]],CD[],2,TRUE)</f>
        <v>TORA</v>
      </c>
      <c r="Q2486" s="87" t="str">
        <f>VLOOKUP(CENSO[[#This Row],[DAP (cm)]],DD[],2,TRUE)</f>
        <v>80├ 90</v>
      </c>
      <c r="R2486" s="87" t="str" cm="1">
        <f t="array" ref="R2486">INDEX(_xlfn.TEXTSPLIT(CENSO[[#This Row],[NOME CIENTIFICO]]," "),1)</f>
        <v>Mezilaurus</v>
      </c>
      <c r="S2486" s="98" t="s">
        <v>1004</v>
      </c>
      <c r="T2486" s="87">
        <f>_xlfn.MINIFS(CENSO[DAP (cm)],CENSO[NOME CIENTIFICO],CENSO[[#This Row],[NOME CIENTIFICO]])</f>
        <v>41.38028520389279</v>
      </c>
      <c r="U24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486" s="87" t="str">
        <f>IF(CENSO[[#This Row],[DAP (cm)]]&lt;CENSO[[#This Row],[DMCE (cm)]],"DAP &lt; DMCE","DAP ≥ DMCE")</f>
        <v>DAP ≥ DMCE</v>
      </c>
      <c r="W2486" s="87" t="str">
        <f>IF(CENSO[[#This Row],[DAP (cm)]]&gt;200, "Superior", "Inferior")</f>
        <v>Inferior</v>
      </c>
      <c r="X2486" s="87" t="str">
        <f>VLOOKUP(CENSO[[#This Row],[NOME COMUM]],ESPECIES[],4,FALSE)</f>
        <v>Não</v>
      </c>
      <c r="Y2486" s="87" t="str">
        <f>IF(IFERROR(VLOOKUP(CENSO[[#This Row],[NOME COMUM]],COMERCIAIS[],2, FALSE), "Não") &lt;&gt; "Não", "Sim", "Não")</f>
        <v>Não</v>
      </c>
      <c r="Z2486" s="133">
        <f>CENSO[[#This Row],[g (m²)]]/SUM(AEEF[AEEF-UT])</f>
        <v>9.9257143595175325E-4</v>
      </c>
      <c r="AA2486" s="133">
        <f>CENSO[[#This Row],[v (m³)]]/SUM(AEEF[AEEF-UT])</f>
        <v>1.5285600113657E-2</v>
      </c>
    </row>
    <row r="2487" spans="1:27" ht="14">
      <c r="A2487" s="86">
        <v>1</v>
      </c>
      <c r="B2487" s="86">
        <v>1</v>
      </c>
      <c r="C2487" s="63">
        <v>70</v>
      </c>
      <c r="D2487" s="63">
        <v>2486</v>
      </c>
      <c r="E2487" s="63" t="str">
        <f>VLOOKUP(CENSO[[#This Row],[NOME COMUM]],ESPECIES[],2,FALSE)</f>
        <v>Piptadenia suaveolens Miq.</v>
      </c>
      <c r="F2487" s="64" t="s">
        <v>22</v>
      </c>
      <c r="G2487" s="64">
        <v>300</v>
      </c>
      <c r="H2487" s="97">
        <f>CENSO[[#This Row],[CAP (cm)]]/PI()</f>
        <v>95.4929658551372</v>
      </c>
      <c r="I2487" s="64">
        <v>14</v>
      </c>
      <c r="J2487" s="96">
        <f>(PI()*(CENSO[[#This Row],[DAP (cm)]]^2))/40000</f>
        <v>0.7161972439135289</v>
      </c>
      <c r="K2487" s="96">
        <f>CENSO[[#This Row],[g (m²)]]*CENSO[[#This Row],[H (m)]]*0.7</f>
        <v>7.018732990352583</v>
      </c>
      <c r="L2487" s="64">
        <v>2</v>
      </c>
      <c r="M2487" s="65">
        <v>366678.59999999899</v>
      </c>
      <c r="N2487" s="87">
        <v>9706885.8000000007</v>
      </c>
      <c r="O2487" s="87" t="s">
        <v>1228</v>
      </c>
      <c r="P2487" s="87" t="str">
        <f>VLOOKUP(CENSO[[#This Row],[DAP (cm)]],CD[],2,TRUE)</f>
        <v>TORA</v>
      </c>
      <c r="Q2487" s="87" t="str">
        <f>VLOOKUP(CENSO[[#This Row],[DAP (cm)]],DD[],2,TRUE)</f>
        <v>90├ 100</v>
      </c>
      <c r="R2487" s="87" t="str" cm="1">
        <f t="array" ref="R2487">INDEX(_xlfn.TEXTSPLIT(CENSO[[#This Row],[NOME CIENTIFICO]]," "),1)</f>
        <v>Piptadenia</v>
      </c>
      <c r="S2487" s="98" t="s">
        <v>1004</v>
      </c>
      <c r="T2487" s="87">
        <f>_xlfn.MINIFS(CENSO[DAP (cm)],CENSO[NOME CIENTIFICO],CENSO[[#This Row],[NOME CIENTIFICO]])</f>
        <v>39.788735772973837</v>
      </c>
      <c r="U24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87" s="87" t="str">
        <f>IF(CENSO[[#This Row],[DAP (cm)]]&lt;CENSO[[#This Row],[DMCE (cm)]],"DAP &lt; DMCE","DAP ≥ DMCE")</f>
        <v>DAP ≥ DMCE</v>
      </c>
      <c r="W2487" s="87" t="str">
        <f>IF(CENSO[[#This Row],[DAP (cm)]]&gt;200, "Superior", "Inferior")</f>
        <v>Inferior</v>
      </c>
      <c r="X2487" s="87" t="str">
        <f>VLOOKUP(CENSO[[#This Row],[NOME COMUM]],ESPECIES[],4,FALSE)</f>
        <v>Não</v>
      </c>
      <c r="Y2487" s="87" t="str">
        <f>IF(IFERROR(VLOOKUP(CENSO[[#This Row],[NOME COMUM]],COMERCIAIS[],2, FALSE), "Não") &lt;&gt; "Não", "Sim", "Não")</f>
        <v>Sim</v>
      </c>
      <c r="Z2487" s="133">
        <f>CENSO[[#This Row],[g (m²)]]/SUM(AEEF[AEEF-UT])</f>
        <v>1.2530885443148001E-3</v>
      </c>
      <c r="AA2487" s="133">
        <f>CENSO[[#This Row],[v (m³)]]/SUM(AEEF[AEEF-UT])</f>
        <v>1.228026773428504E-2</v>
      </c>
    </row>
    <row r="2488" spans="1:27" ht="14">
      <c r="A2488" s="86">
        <v>1</v>
      </c>
      <c r="B2488" s="86">
        <v>1</v>
      </c>
      <c r="C2488" s="63">
        <v>70</v>
      </c>
      <c r="D2488" s="63">
        <v>2487</v>
      </c>
      <c r="E2488" s="63" t="str">
        <f>VLOOKUP(CENSO[[#This Row],[NOME COMUM]],ESPECIES[],2,FALSE)</f>
        <v>Dipteryx odorata (Aubl.) Willd.</v>
      </c>
      <c r="F2488" s="64" t="s">
        <v>4</v>
      </c>
      <c r="G2488" s="64">
        <v>168</v>
      </c>
      <c r="H2488" s="97">
        <f>CENSO[[#This Row],[CAP (cm)]]/PI()</f>
        <v>53.476060878876837</v>
      </c>
      <c r="I2488" s="64">
        <v>19</v>
      </c>
      <c r="J2488" s="96">
        <f>(PI()*(CENSO[[#This Row],[DAP (cm)]]^2))/40000</f>
        <v>0.22459945569128273</v>
      </c>
      <c r="K2488" s="96">
        <f>CENSO[[#This Row],[g (m²)]]*CENSO[[#This Row],[H (m)]]*0.7</f>
        <v>2.9871727606940599</v>
      </c>
      <c r="L2488" s="64">
        <v>1</v>
      </c>
      <c r="M2488" s="65">
        <v>366730.9</v>
      </c>
      <c r="N2488" s="87">
        <v>9706825.9000000004</v>
      </c>
      <c r="O2488" s="98" t="s">
        <v>1225</v>
      </c>
      <c r="P2488" s="87" t="str">
        <f>VLOOKUP(CENSO[[#This Row],[DAP (cm)]],CD[],2,TRUE)</f>
        <v>TORA</v>
      </c>
      <c r="Q2488" s="87" t="str">
        <f>VLOOKUP(CENSO[[#This Row],[DAP (cm)]],DD[],2,TRUE)</f>
        <v>50├ 60</v>
      </c>
      <c r="R2488" s="87" t="str" cm="1">
        <f t="array" ref="R2488">INDEX(_xlfn.TEXTSPLIT(CENSO[[#This Row],[NOME CIENTIFICO]]," "),1)</f>
        <v>Dipteryx</v>
      </c>
      <c r="S2488" s="98" t="s">
        <v>1004</v>
      </c>
      <c r="T2488" s="87">
        <f>_xlfn.MINIFS(CENSO[DAP (cm)],CENSO[NOME CIENTIFICO],CENSO[[#This Row],[NOME CIENTIFICO]])</f>
        <v>39.152116000606256</v>
      </c>
      <c r="U24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80</v>
      </c>
      <c r="V2488" s="87" t="str">
        <f>IF(CENSO[[#This Row],[DAP (cm)]]&lt;CENSO[[#This Row],[DMCE (cm)]],"DAP &lt; DMCE","DAP ≥ DMCE")</f>
        <v>DAP &lt; DMCE</v>
      </c>
      <c r="W2488" s="87" t="str">
        <f>IF(CENSO[[#This Row],[DAP (cm)]]&gt;200, "Superior", "Inferior")</f>
        <v>Inferior</v>
      </c>
      <c r="X2488" s="87" t="str">
        <f>VLOOKUP(CENSO[[#This Row],[NOME COMUM]],ESPECIES[],4,FALSE)</f>
        <v>Vulneravel</v>
      </c>
      <c r="Y2488" s="87" t="str">
        <f>IF(IFERROR(VLOOKUP(CENSO[[#This Row],[NOME COMUM]],COMERCIAIS[],2, FALSE), "Não") &lt;&gt; "Não", "Sim", "Não")</f>
        <v>Sim</v>
      </c>
      <c r="Z2488" s="133">
        <f>CENSO[[#This Row],[g (m²)]]/SUM(AEEF[AEEF-UT])</f>
        <v>3.9296856749712139E-4</v>
      </c>
      <c r="AA2488" s="133">
        <f>CENSO[[#This Row],[v (m³)]]/SUM(AEEF[AEEF-UT])</f>
        <v>5.2264819477117145E-3</v>
      </c>
    </row>
    <row r="2489" spans="1:27" ht="14">
      <c r="A2489" s="86">
        <v>1</v>
      </c>
      <c r="B2489" s="86">
        <v>1</v>
      </c>
      <c r="C2489" s="63">
        <v>70</v>
      </c>
      <c r="D2489" s="63">
        <v>2488</v>
      </c>
      <c r="E2489" s="63" t="str">
        <f>VLOOKUP(CENSO[[#This Row],[NOME COMUM]],ESPECIES[],2,FALSE)</f>
        <v>Tachigali myrmecophila Ducke</v>
      </c>
      <c r="F2489" s="64" t="s">
        <v>14</v>
      </c>
      <c r="G2489" s="64">
        <v>360</v>
      </c>
      <c r="H2489" s="97">
        <f>CENSO[[#This Row],[CAP (cm)]]/PI()</f>
        <v>114.59155902616465</v>
      </c>
      <c r="I2489" s="64">
        <v>17</v>
      </c>
      <c r="J2489" s="96">
        <f>(PI()*(CENSO[[#This Row],[DAP (cm)]]^2))/40000</f>
        <v>1.0313240312354819</v>
      </c>
      <c r="K2489" s="96">
        <f>CENSO[[#This Row],[g (m²)]]*CENSO[[#This Row],[H (m)]]*0.7</f>
        <v>12.272755971702233</v>
      </c>
      <c r="L2489" s="64">
        <v>1</v>
      </c>
      <c r="M2489" s="65">
        <v>366748.2</v>
      </c>
      <c r="N2489" s="87">
        <v>9706836.5</v>
      </c>
      <c r="O2489" s="87" t="s">
        <v>1228</v>
      </c>
      <c r="P2489" s="87" t="str">
        <f>VLOOKUP(CENSO[[#This Row],[DAP (cm)]],CD[],2,TRUE)</f>
        <v>TORA</v>
      </c>
      <c r="Q2489" s="87" t="str">
        <f>VLOOKUP(CENSO[[#This Row],[DAP (cm)]],DD[],2,TRUE)</f>
        <v>110├ 120</v>
      </c>
      <c r="R2489" s="87" t="str" cm="1">
        <f t="array" ref="R2489">INDEX(_xlfn.TEXTSPLIT(CENSO[[#This Row],[NOME CIENTIFICO]]," "),1)</f>
        <v>Tachigali</v>
      </c>
      <c r="S2489" s="98" t="s">
        <v>1004</v>
      </c>
      <c r="T2489" s="87">
        <f>_xlfn.MINIFS(CENSO[DAP (cm)],CENSO[NOME CIENTIFICO],CENSO[[#This Row],[NOME CIENTIFICO]])</f>
        <v>39.152116000606256</v>
      </c>
      <c r="U24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89" s="87" t="str">
        <f>IF(CENSO[[#This Row],[DAP (cm)]]&lt;CENSO[[#This Row],[DMCE (cm)]],"DAP &lt; DMCE","DAP ≥ DMCE")</f>
        <v>DAP ≥ DMCE</v>
      </c>
      <c r="W2489" s="87" t="str">
        <f>IF(CENSO[[#This Row],[DAP (cm)]]&gt;200, "Superior", "Inferior")</f>
        <v>Inferior</v>
      </c>
      <c r="X2489" s="87" t="str">
        <f>VLOOKUP(CENSO[[#This Row],[NOME COMUM]],ESPECIES[],4,FALSE)</f>
        <v>Não</v>
      </c>
      <c r="Y2489" s="87" t="str">
        <f>IF(IFERROR(VLOOKUP(CENSO[[#This Row],[NOME COMUM]],COMERCIAIS[],2, FALSE), "Não") &lt;&gt; "Não", "Sim", "Não")</f>
        <v>Sim</v>
      </c>
      <c r="Z2489" s="133">
        <f>CENSO[[#This Row],[g (m²)]]/SUM(AEEF[AEEF-UT])</f>
        <v>1.8044475038133125E-3</v>
      </c>
      <c r="AA2489" s="133">
        <f>CENSO[[#This Row],[v (m³)]]/SUM(AEEF[AEEF-UT])</f>
        <v>2.1472925295378417E-2</v>
      </c>
    </row>
    <row r="2490" spans="1:27" ht="14">
      <c r="A2490" s="86">
        <v>1</v>
      </c>
      <c r="B2490" s="86">
        <v>1</v>
      </c>
      <c r="C2490" s="63">
        <v>70</v>
      </c>
      <c r="D2490" s="63">
        <v>2489</v>
      </c>
      <c r="E2490" s="63" t="str">
        <f>VLOOKUP(CENSO[[#This Row],[NOME COMUM]],ESPECIES[],2,FALSE)</f>
        <v>Swartzia ingaefolia Ducke</v>
      </c>
      <c r="F2490" s="64" t="s">
        <v>80</v>
      </c>
      <c r="G2490" s="64">
        <v>213</v>
      </c>
      <c r="H2490" s="97">
        <f>CENSO[[#This Row],[CAP (cm)]]/PI()</f>
        <v>67.800005757147417</v>
      </c>
      <c r="I2490" s="64">
        <v>19</v>
      </c>
      <c r="J2490" s="96">
        <f>(PI()*(CENSO[[#This Row],[DAP (cm)]]^2))/40000</f>
        <v>0.36103503065681003</v>
      </c>
      <c r="K2490" s="96">
        <f>CENSO[[#This Row],[g (m²)]]*CENSO[[#This Row],[H (m)]]*0.7</f>
        <v>4.8017659077355734</v>
      </c>
      <c r="L2490" s="64">
        <v>1</v>
      </c>
      <c r="M2490" s="65">
        <v>366745.2</v>
      </c>
      <c r="N2490" s="87">
        <v>9706820</v>
      </c>
      <c r="O2490" s="87" t="s">
        <v>1227</v>
      </c>
      <c r="P2490" s="87" t="str">
        <f>VLOOKUP(CENSO[[#This Row],[DAP (cm)]],CD[],2,TRUE)</f>
        <v>TORA</v>
      </c>
      <c r="Q2490" s="87" t="str">
        <f>VLOOKUP(CENSO[[#This Row],[DAP (cm)]],DD[],2,TRUE)</f>
        <v>60├ 70</v>
      </c>
      <c r="R2490" s="87" t="str" cm="1">
        <f t="array" ref="R2490">INDEX(_xlfn.TEXTSPLIT(CENSO[[#This Row],[NOME CIENTIFICO]]," "),1)</f>
        <v>Swartzia</v>
      </c>
      <c r="S2490" s="98" t="s">
        <v>1004</v>
      </c>
      <c r="T2490" s="87">
        <f>_xlfn.MINIFS(CENSO[DAP (cm)],CENSO[NOME CIENTIFICO],CENSO[[#This Row],[NOME CIENTIFICO]])</f>
        <v>42.335214862444161</v>
      </c>
      <c r="U24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2490" s="87" t="str">
        <f>IF(CENSO[[#This Row],[DAP (cm)]]&lt;CENSO[[#This Row],[DMCE (cm)]],"DAP &lt; DMCE","DAP ≥ DMCE")</f>
        <v>DAP ≥ DMCE</v>
      </c>
      <c r="W2490" s="87" t="str">
        <f>IF(CENSO[[#This Row],[DAP (cm)]]&gt;200, "Superior", "Inferior")</f>
        <v>Inferior</v>
      </c>
      <c r="X2490" s="87" t="str">
        <f>VLOOKUP(CENSO[[#This Row],[NOME COMUM]],ESPECIES[],4,FALSE)</f>
        <v>Não</v>
      </c>
      <c r="Y2490" s="87" t="str">
        <f>IF(IFERROR(VLOOKUP(CENSO[[#This Row],[NOME COMUM]],COMERCIAIS[],2, FALSE), "Não") &lt;&gt; "Não", "Sim", "Não")</f>
        <v>Não</v>
      </c>
      <c r="Z2490" s="133">
        <f>CENSO[[#This Row],[g (m²)]]/SUM(AEEF[AEEF-UT])</f>
        <v>6.3168193518909092E-4</v>
      </c>
      <c r="AA2490" s="133">
        <f>CENSO[[#This Row],[v (m³)]]/SUM(AEEF[AEEF-UT])</f>
        <v>8.4013697380149084E-3</v>
      </c>
    </row>
    <row r="2491" spans="1:27" ht="14">
      <c r="A2491" s="86">
        <v>1</v>
      </c>
      <c r="B2491" s="86">
        <v>1</v>
      </c>
      <c r="C2491" s="63">
        <v>70</v>
      </c>
      <c r="D2491" s="63">
        <v>2490</v>
      </c>
      <c r="E2491" s="63" t="str">
        <f>VLOOKUP(CENSO[[#This Row],[NOME COMUM]],ESPECIES[],2,FALSE)</f>
        <v>Lecythis chartacea O.Berg</v>
      </c>
      <c r="F2491" s="64" t="s">
        <v>31</v>
      </c>
      <c r="G2491" s="64">
        <v>220</v>
      </c>
      <c r="H2491" s="97">
        <f>CENSO[[#This Row],[CAP (cm)]]/PI()</f>
        <v>70.028174960433944</v>
      </c>
      <c r="I2491" s="64">
        <v>22</v>
      </c>
      <c r="J2491" s="96">
        <f>(PI()*(CENSO[[#This Row],[DAP (cm)]]^2))/40000</f>
        <v>0.3851549622823866</v>
      </c>
      <c r="K2491" s="96">
        <f>CENSO[[#This Row],[g (m²)]]*CENSO[[#This Row],[H (m)]]*0.7</f>
        <v>5.9313864191487538</v>
      </c>
      <c r="L2491" s="64">
        <v>1</v>
      </c>
      <c r="M2491" s="65">
        <v>366731.4</v>
      </c>
      <c r="N2491" s="87">
        <v>9706813.4000000004</v>
      </c>
      <c r="O2491" s="87" t="s">
        <v>1228</v>
      </c>
      <c r="P2491" s="87" t="str">
        <f>VLOOKUP(CENSO[[#This Row],[DAP (cm)]],CD[],2,TRUE)</f>
        <v>TORA</v>
      </c>
      <c r="Q2491" s="87" t="str">
        <f>VLOOKUP(CENSO[[#This Row],[DAP (cm)]],DD[],2,TRUE)</f>
        <v>70├ 80</v>
      </c>
      <c r="R2491" s="87" t="str" cm="1">
        <f t="array" ref="R2491">INDEX(_xlfn.TEXTSPLIT(CENSO[[#This Row],[NOME CIENTIFICO]]," "),1)</f>
        <v>Lecythis</v>
      </c>
      <c r="S2491" s="98" t="s">
        <v>1004</v>
      </c>
      <c r="T2491" s="87">
        <f>_xlfn.MINIFS(CENSO[DAP (cm)],CENSO[NOME CIENTIFICO],CENSO[[#This Row],[NOME CIENTIFICO]])</f>
        <v>38.833806114422465</v>
      </c>
      <c r="U24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91" s="87" t="str">
        <f>IF(CENSO[[#This Row],[DAP (cm)]]&lt;CENSO[[#This Row],[DMCE (cm)]],"DAP &lt; DMCE","DAP ≥ DMCE")</f>
        <v>DAP ≥ DMCE</v>
      </c>
      <c r="W2491" s="87" t="str">
        <f>IF(CENSO[[#This Row],[DAP (cm)]]&gt;200, "Superior", "Inferior")</f>
        <v>Inferior</v>
      </c>
      <c r="X2491" s="87" t="str">
        <f>VLOOKUP(CENSO[[#This Row],[NOME COMUM]],ESPECIES[],4,FALSE)</f>
        <v>Não</v>
      </c>
      <c r="Y2491" s="87" t="str">
        <f>IF(IFERROR(VLOOKUP(CENSO[[#This Row],[NOME COMUM]],COMERCIAIS[],2, FALSE), "Não") &lt;&gt; "Não", "Sim", "Não")</f>
        <v>Sim</v>
      </c>
      <c r="Z2491" s="133">
        <f>CENSO[[#This Row],[g (m²)]]/SUM(AEEF[AEEF-UT])</f>
        <v>6.7388317272040353E-4</v>
      </c>
      <c r="AA2491" s="133">
        <f>CENSO[[#This Row],[v (m³)]]/SUM(AEEF[AEEF-UT])</f>
        <v>1.0377800859894214E-2</v>
      </c>
    </row>
    <row r="2492" spans="1:27" ht="14">
      <c r="A2492" s="86">
        <v>1</v>
      </c>
      <c r="B2492" s="86">
        <v>1</v>
      </c>
      <c r="C2492" s="63">
        <v>70</v>
      </c>
      <c r="D2492" s="63">
        <v>2491</v>
      </c>
      <c r="E2492" s="63" t="str">
        <f>VLOOKUP(CENSO[[#This Row],[NOME COMUM]],ESPECIES[],2,FALSE)</f>
        <v>Vatairea fusca Ducke</v>
      </c>
      <c r="F2492" s="64" t="s">
        <v>50</v>
      </c>
      <c r="G2492" s="64">
        <v>266</v>
      </c>
      <c r="H2492" s="97">
        <f>CENSO[[#This Row],[CAP (cm)]]/PI()</f>
        <v>84.670429724888322</v>
      </c>
      <c r="I2492" s="64">
        <v>24</v>
      </c>
      <c r="J2492" s="96">
        <f>(PI()*(CENSO[[#This Row],[DAP (cm)]]^2))/40000</f>
        <v>0.56305835767050738</v>
      </c>
      <c r="K2492" s="96">
        <f>CENSO[[#This Row],[g (m²)]]*CENSO[[#This Row],[H (m)]]*0.7</f>
        <v>9.4593804088645239</v>
      </c>
      <c r="L2492" s="64">
        <v>1</v>
      </c>
      <c r="M2492" s="65">
        <v>366746</v>
      </c>
      <c r="N2492" s="87">
        <v>9706796.4000000004</v>
      </c>
      <c r="O2492" s="87" t="s">
        <v>1227</v>
      </c>
      <c r="P2492" s="87" t="str">
        <f>VLOOKUP(CENSO[[#This Row],[DAP (cm)]],CD[],2,TRUE)</f>
        <v>TORA</v>
      </c>
      <c r="Q2492" s="87" t="str">
        <f>VLOOKUP(CENSO[[#This Row],[DAP (cm)]],DD[],2,TRUE)</f>
        <v>80├ 90</v>
      </c>
      <c r="R2492" s="87" t="str" cm="1">
        <f t="array" ref="R2492">INDEX(_xlfn.TEXTSPLIT(CENSO[[#This Row],[NOME CIENTIFICO]]," "),1)</f>
        <v>Vatairea</v>
      </c>
      <c r="S2492" s="98" t="s">
        <v>1004</v>
      </c>
      <c r="T2492" s="87">
        <f>_xlfn.MINIFS(CENSO[DAP (cm)],CENSO[NOME CIENTIFICO],CENSO[[#This Row],[NOME CIENTIFICO]])</f>
        <v>50.929581789406512</v>
      </c>
      <c r="U24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60.929581789406512</v>
      </c>
      <c r="V2492" s="87" t="str">
        <f>IF(CENSO[[#This Row],[DAP (cm)]]&lt;CENSO[[#This Row],[DMCE (cm)]],"DAP &lt; DMCE","DAP ≥ DMCE")</f>
        <v>DAP ≥ DMCE</v>
      </c>
      <c r="W2492" s="87" t="str">
        <f>IF(CENSO[[#This Row],[DAP (cm)]]&gt;200, "Superior", "Inferior")</f>
        <v>Inferior</v>
      </c>
      <c r="X2492" s="87" t="str">
        <f>VLOOKUP(CENSO[[#This Row],[NOME COMUM]],ESPECIES[],4,FALSE)</f>
        <v>Não</v>
      </c>
      <c r="Y2492" s="87" t="str">
        <f>IF(IFERROR(VLOOKUP(CENSO[[#This Row],[NOME COMUM]],COMERCIAIS[],2, FALSE), "Não") &lt;&gt; "Não", "Sim", "Não")</f>
        <v>Não</v>
      </c>
      <c r="Z2492" s="133">
        <f>CENSO[[#This Row],[g (m²)]]/SUM(AEEF[AEEF-UT])</f>
        <v>9.8515036712820019E-4</v>
      </c>
      <c r="AA2492" s="133">
        <f>CENSO[[#This Row],[v (m³)]]/SUM(AEEF[AEEF-UT])</f>
        <v>1.6550526167753762E-2</v>
      </c>
    </row>
    <row r="2493" spans="1:27" ht="14">
      <c r="A2493" s="86">
        <v>1</v>
      </c>
      <c r="B2493" s="86">
        <v>1</v>
      </c>
      <c r="C2493" s="63">
        <v>70</v>
      </c>
      <c r="D2493" s="63">
        <v>2492</v>
      </c>
      <c r="E2493" s="63" t="str">
        <f>VLOOKUP(CENSO[[#This Row],[NOME COMUM]],ESPECIES[],2,FALSE)</f>
        <v>Lecythis chartacea O.Berg</v>
      </c>
      <c r="F2493" s="64" t="s">
        <v>31</v>
      </c>
      <c r="G2493" s="64">
        <v>238</v>
      </c>
      <c r="H2493" s="97">
        <f>CENSO[[#This Row],[CAP (cm)]]/PI()</f>
        <v>75.757752911742188</v>
      </c>
      <c r="I2493" s="64">
        <v>20</v>
      </c>
      <c r="J2493" s="96">
        <f>(PI()*(CENSO[[#This Row],[DAP (cm)]]^2))/40000</f>
        <v>0.45075862982486603</v>
      </c>
      <c r="K2493" s="96">
        <f>CENSO[[#This Row],[g (m²)]]*CENSO[[#This Row],[H (m)]]*0.7</f>
        <v>6.3106208175481244</v>
      </c>
      <c r="L2493" s="64">
        <v>1</v>
      </c>
      <c r="M2493" s="65">
        <v>366742.9</v>
      </c>
      <c r="N2493" s="87">
        <v>9706792.4000000004</v>
      </c>
      <c r="O2493" s="87" t="s">
        <v>1228</v>
      </c>
      <c r="P2493" s="87" t="str">
        <f>VLOOKUP(CENSO[[#This Row],[DAP (cm)]],CD[],2,TRUE)</f>
        <v>TORA</v>
      </c>
      <c r="Q2493" s="87" t="str">
        <f>VLOOKUP(CENSO[[#This Row],[DAP (cm)]],DD[],2,TRUE)</f>
        <v>70├ 80</v>
      </c>
      <c r="R2493" s="87" t="str" cm="1">
        <f t="array" ref="R2493">INDEX(_xlfn.TEXTSPLIT(CENSO[[#This Row],[NOME CIENTIFICO]]," "),1)</f>
        <v>Lecythis</v>
      </c>
      <c r="S2493" s="98" t="s">
        <v>1004</v>
      </c>
      <c r="T2493" s="87">
        <f>_xlfn.MINIFS(CENSO[DAP (cm)],CENSO[NOME CIENTIFICO],CENSO[[#This Row],[NOME CIENTIFICO]])</f>
        <v>38.833806114422465</v>
      </c>
      <c r="U24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93" s="87" t="str">
        <f>IF(CENSO[[#This Row],[DAP (cm)]]&lt;CENSO[[#This Row],[DMCE (cm)]],"DAP &lt; DMCE","DAP ≥ DMCE")</f>
        <v>DAP ≥ DMCE</v>
      </c>
      <c r="W2493" s="87" t="str">
        <f>IF(CENSO[[#This Row],[DAP (cm)]]&gt;200, "Superior", "Inferior")</f>
        <v>Inferior</v>
      </c>
      <c r="X2493" s="87" t="str">
        <f>VLOOKUP(CENSO[[#This Row],[NOME COMUM]],ESPECIES[],4,FALSE)</f>
        <v>Não</v>
      </c>
      <c r="Y2493" s="87" t="str">
        <f>IF(IFERROR(VLOOKUP(CENSO[[#This Row],[NOME COMUM]],COMERCIAIS[],2, FALSE), "Não") &lt;&gt; "Não", "Sim", "Não")</f>
        <v>Sim</v>
      </c>
      <c r="Z2493" s="133">
        <f>CENSO[[#This Row],[g (m²)]]/SUM(AEEF[AEEF-UT])</f>
        <v>7.886660833796395E-4</v>
      </c>
      <c r="AA2493" s="133">
        <f>CENSO[[#This Row],[v (m³)]]/SUM(AEEF[AEEF-UT])</f>
        <v>1.1041325167314953E-2</v>
      </c>
    </row>
    <row r="2494" spans="1:27" ht="14">
      <c r="A2494" s="86">
        <v>1</v>
      </c>
      <c r="B2494" s="86">
        <v>1</v>
      </c>
      <c r="C2494" s="63">
        <v>70</v>
      </c>
      <c r="D2494" s="63">
        <v>2493</v>
      </c>
      <c r="E2494" s="63" t="str">
        <f>VLOOKUP(CENSO[[#This Row],[NOME COMUM]],ESPECIES[],2,FALSE)</f>
        <v>Vatairea fusca Ducke</v>
      </c>
      <c r="F2494" s="64" t="s">
        <v>50</v>
      </c>
      <c r="G2494" s="64">
        <v>383</v>
      </c>
      <c r="H2494" s="97">
        <f>CENSO[[#This Row],[CAP (cm)]]/PI()</f>
        <v>121.91268640839183</v>
      </c>
      <c r="I2494" s="64">
        <v>19</v>
      </c>
      <c r="J2494" s="96">
        <f>(PI()*(CENSO[[#This Row],[DAP (cm)]]^2))/40000</f>
        <v>1.1673139723603518</v>
      </c>
      <c r="K2494" s="96">
        <f>CENSO[[#This Row],[g (m²)]]*CENSO[[#This Row],[H (m)]]*0.7</f>
        <v>15.525275832392678</v>
      </c>
      <c r="L2494" s="64">
        <v>1</v>
      </c>
      <c r="M2494" s="65">
        <v>366746.299999999</v>
      </c>
      <c r="N2494" s="87">
        <v>9706793.5</v>
      </c>
      <c r="O2494" s="87" t="s">
        <v>1227</v>
      </c>
      <c r="P2494" s="87" t="str">
        <f>VLOOKUP(CENSO[[#This Row],[DAP (cm)]],CD[],2,TRUE)</f>
        <v>TORA</v>
      </c>
      <c r="Q2494" s="87" t="str">
        <f>VLOOKUP(CENSO[[#This Row],[DAP (cm)]],DD[],2,TRUE)</f>
        <v>120├ 130</v>
      </c>
      <c r="R2494" s="87" t="str" cm="1">
        <f t="array" ref="R2494">INDEX(_xlfn.TEXTSPLIT(CENSO[[#This Row],[NOME CIENTIFICO]]," "),1)</f>
        <v>Vatairea</v>
      </c>
      <c r="S2494" s="98" t="s">
        <v>1004</v>
      </c>
      <c r="T2494" s="87">
        <f>_xlfn.MINIFS(CENSO[DAP (cm)],CENSO[NOME CIENTIFICO],CENSO[[#This Row],[NOME CIENTIFICO]])</f>
        <v>50.929581789406512</v>
      </c>
      <c r="U24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60.929581789406512</v>
      </c>
      <c r="V2494" s="87" t="str">
        <f>IF(CENSO[[#This Row],[DAP (cm)]]&lt;CENSO[[#This Row],[DMCE (cm)]],"DAP &lt; DMCE","DAP ≥ DMCE")</f>
        <v>DAP ≥ DMCE</v>
      </c>
      <c r="W2494" s="87" t="str">
        <f>IF(CENSO[[#This Row],[DAP (cm)]]&gt;200, "Superior", "Inferior")</f>
        <v>Inferior</v>
      </c>
      <c r="X2494" s="87" t="str">
        <f>VLOOKUP(CENSO[[#This Row],[NOME COMUM]],ESPECIES[],4,FALSE)</f>
        <v>Não</v>
      </c>
      <c r="Y2494" s="87" t="str">
        <f>IF(IFERROR(VLOOKUP(CENSO[[#This Row],[NOME COMUM]],COMERCIAIS[],2, FALSE), "Não") &lt;&gt; "Não", "Sim", "Não")</f>
        <v>Não</v>
      </c>
      <c r="Z2494" s="133">
        <f>CENSO[[#This Row],[g (m²)]]/SUM(AEEF[AEEF-UT])</f>
        <v>2.0423811719665974E-3</v>
      </c>
      <c r="AA2494" s="133">
        <f>CENSO[[#This Row],[v (m³)]]/SUM(AEEF[AEEF-UT])</f>
        <v>2.7163669587155742E-2</v>
      </c>
    </row>
    <row r="2495" spans="1:27" ht="14">
      <c r="A2495" s="86">
        <v>1</v>
      </c>
      <c r="B2495" s="86">
        <v>1</v>
      </c>
      <c r="C2495" s="63">
        <v>70</v>
      </c>
      <c r="D2495" s="63">
        <v>2494</v>
      </c>
      <c r="E2495" s="63" t="str">
        <f>VLOOKUP(CENSO[[#This Row],[NOME COMUM]],ESPECIES[],2,FALSE)</f>
        <v>Didymopanax calvum Decne. &amp; Planch.</v>
      </c>
      <c r="F2495" s="64" t="s">
        <v>52</v>
      </c>
      <c r="G2495" s="64">
        <v>173</v>
      </c>
      <c r="H2495" s="97">
        <f>CENSO[[#This Row],[CAP (cm)]]/PI()</f>
        <v>55.067610309795789</v>
      </c>
      <c r="I2495" s="64">
        <v>15</v>
      </c>
      <c r="J2495" s="96">
        <f>(PI()*(CENSO[[#This Row],[DAP (cm)]]^2))/40000</f>
        <v>0.23816741458986682</v>
      </c>
      <c r="K2495" s="96">
        <f>CENSO[[#This Row],[g (m²)]]*CENSO[[#This Row],[H (m)]]*0.7</f>
        <v>2.5007578531936017</v>
      </c>
      <c r="L2495" s="64">
        <v>1</v>
      </c>
      <c r="M2495" s="65">
        <v>366750.4</v>
      </c>
      <c r="N2495" s="87">
        <v>9706785.8000000007</v>
      </c>
      <c r="O2495" s="98" t="s">
        <v>1225</v>
      </c>
      <c r="P2495" s="87" t="str">
        <f>VLOOKUP(CENSO[[#This Row],[DAP (cm)]],CD[],2,TRUE)</f>
        <v>TORA</v>
      </c>
      <c r="Q2495" s="87" t="str">
        <f>VLOOKUP(CENSO[[#This Row],[DAP (cm)]],DD[],2,TRUE)</f>
        <v>50├ 60</v>
      </c>
      <c r="R2495" s="87" t="str" cm="1">
        <f t="array" ref="R2495">INDEX(_xlfn.TEXTSPLIT(CENSO[[#This Row],[NOME CIENTIFICO]]," "),1)</f>
        <v>Didymopanax</v>
      </c>
      <c r="S2495" s="98" t="s">
        <v>1004</v>
      </c>
      <c r="T2495" s="87">
        <f>_xlfn.MINIFS(CENSO[DAP (cm)],CENSO[NOME CIENTIFICO],CENSO[[#This Row],[NOME CIENTIFICO]])</f>
        <v>46.791553269017228</v>
      </c>
      <c r="U24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56.791553269017228</v>
      </c>
      <c r="V2495" s="87" t="str">
        <f>IF(CENSO[[#This Row],[DAP (cm)]]&lt;CENSO[[#This Row],[DMCE (cm)]],"DAP &lt; DMCE","DAP ≥ DMCE")</f>
        <v>DAP &lt; DMCE</v>
      </c>
      <c r="W2495" s="87" t="str">
        <f>IF(CENSO[[#This Row],[DAP (cm)]]&gt;200, "Superior", "Inferior")</f>
        <v>Inferior</v>
      </c>
      <c r="X2495" s="87" t="str">
        <f>VLOOKUP(CENSO[[#This Row],[NOME COMUM]],ESPECIES[],4,FALSE)</f>
        <v>Não</v>
      </c>
      <c r="Y2495" s="87" t="str">
        <f>IF(IFERROR(VLOOKUP(CENSO[[#This Row],[NOME COMUM]],COMERCIAIS[],2, FALSE), "Não") &lt;&gt; "Não", "Sim", "Não")</f>
        <v>Não</v>
      </c>
      <c r="Z2495" s="133">
        <f>CENSO[[#This Row],[g (m²)]]/SUM(AEEF[AEEF-UT])</f>
        <v>4.1670763380886292E-4</v>
      </c>
      <c r="AA2495" s="133">
        <f>CENSO[[#This Row],[v (m³)]]/SUM(AEEF[AEEF-UT])</f>
        <v>4.3754301549930605E-3</v>
      </c>
    </row>
    <row r="2496" spans="1:27" ht="14">
      <c r="A2496" s="86">
        <v>1</v>
      </c>
      <c r="B2496" s="86">
        <v>1</v>
      </c>
      <c r="C2496" s="63">
        <v>70</v>
      </c>
      <c r="D2496" s="63">
        <v>2495</v>
      </c>
      <c r="E2496" s="63" t="str">
        <f>VLOOKUP(CENSO[[#This Row],[NOME COMUM]],ESPECIES[],2,FALSE)</f>
        <v>Apuleia leiocarpa (Vogel) J.F.Macbr.</v>
      </c>
      <c r="F2496" s="64" t="s">
        <v>51</v>
      </c>
      <c r="G2496" s="64">
        <v>202</v>
      </c>
      <c r="H2496" s="97">
        <f>CENSO[[#This Row],[CAP (cm)]]/PI()</f>
        <v>64.298597009125714</v>
      </c>
      <c r="I2496" s="64">
        <v>22</v>
      </c>
      <c r="J2496" s="96">
        <f>(PI()*(CENSO[[#This Row],[DAP (cm)]]^2))/40000</f>
        <v>0.3247079148960848</v>
      </c>
      <c r="K2496" s="96">
        <f>CENSO[[#This Row],[g (m²)]]*CENSO[[#This Row],[H (m)]]*0.7</f>
        <v>5.0005018893997057</v>
      </c>
      <c r="L2496" s="64">
        <v>1</v>
      </c>
      <c r="M2496" s="65">
        <v>366774.59999999899</v>
      </c>
      <c r="N2496" s="87">
        <v>9706814</v>
      </c>
      <c r="O2496" s="87" t="s">
        <v>1228</v>
      </c>
      <c r="P2496" s="87" t="str">
        <f>VLOOKUP(CENSO[[#This Row],[DAP (cm)]],CD[],2,TRUE)</f>
        <v>TORA</v>
      </c>
      <c r="Q2496" s="87" t="str">
        <f>VLOOKUP(CENSO[[#This Row],[DAP (cm)]],DD[],2,TRUE)</f>
        <v>60├ 70</v>
      </c>
      <c r="R2496" s="87" t="str" cm="1">
        <f t="array" ref="R2496">INDEX(_xlfn.TEXTSPLIT(CENSO[[#This Row],[NOME CIENTIFICO]]," "),1)</f>
        <v>Apuleia</v>
      </c>
      <c r="S2496" s="98" t="s">
        <v>1004</v>
      </c>
      <c r="T2496" s="87">
        <f>_xlfn.MINIFS(CENSO[DAP (cm)],CENSO[NOME CIENTIFICO],CENSO[[#This Row],[NOME CIENTIFICO]])</f>
        <v>39.788735772973837</v>
      </c>
      <c r="U24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96" s="87" t="str">
        <f>IF(CENSO[[#This Row],[DAP (cm)]]&lt;CENSO[[#This Row],[DMCE (cm)]],"DAP &lt; DMCE","DAP ≥ DMCE")</f>
        <v>DAP ≥ DMCE</v>
      </c>
      <c r="W2496" s="87" t="str">
        <f>IF(CENSO[[#This Row],[DAP (cm)]]&gt;200, "Superior", "Inferior")</f>
        <v>Inferior</v>
      </c>
      <c r="X2496" s="87" t="str">
        <f>VLOOKUP(CENSO[[#This Row],[NOME COMUM]],ESPECIES[],4,FALSE)</f>
        <v>Não</v>
      </c>
      <c r="Y2496" s="87" t="str">
        <f>IF(IFERROR(VLOOKUP(CENSO[[#This Row],[NOME COMUM]],COMERCIAIS[],2, FALSE), "Não") &lt;&gt; "Não", "Sim", "Não")</f>
        <v>Sim</v>
      </c>
      <c r="Z2496" s="133">
        <f>CENSO[[#This Row],[g (m²)]]/SUM(AEEF[AEEF-UT])</f>
        <v>5.681224995802345E-4</v>
      </c>
      <c r="AA2496" s="133">
        <f>CENSO[[#This Row],[v (m³)]]/SUM(AEEF[AEEF-UT])</f>
        <v>8.7490864935356096E-3</v>
      </c>
    </row>
    <row r="2497" spans="1:27" ht="14">
      <c r="A2497" s="86">
        <v>1</v>
      </c>
      <c r="B2497" s="86">
        <v>1</v>
      </c>
      <c r="C2497" s="63">
        <v>70</v>
      </c>
      <c r="D2497" s="63">
        <v>2496</v>
      </c>
      <c r="E2497" s="63" t="str">
        <f>VLOOKUP(CENSO[[#This Row],[NOME COMUM]],ESPECIES[],2,FALSE)</f>
        <v>Caesalpinia paraensis Ducke</v>
      </c>
      <c r="F2497" s="64" t="s">
        <v>56</v>
      </c>
      <c r="G2497" s="64">
        <v>148</v>
      </c>
      <c r="H2497" s="97">
        <f>CENSO[[#This Row],[CAP (cm)]]/PI()</f>
        <v>47.109863155201019</v>
      </c>
      <c r="I2497" s="64">
        <v>13</v>
      </c>
      <c r="J2497" s="96">
        <f>(PI()*(CENSO[[#This Row],[DAP (cm)]]^2))/40000</f>
        <v>0.17430649367424375</v>
      </c>
      <c r="K2497" s="96">
        <f>CENSO[[#This Row],[g (m²)]]*CENSO[[#This Row],[H (m)]]*0.7</f>
        <v>1.5861890924356179</v>
      </c>
      <c r="L2497" s="64">
        <v>1</v>
      </c>
      <c r="M2497" s="65">
        <v>366760.59999999899</v>
      </c>
      <c r="N2497" s="87">
        <v>9706787.5</v>
      </c>
      <c r="O2497" s="98" t="s">
        <v>1225</v>
      </c>
      <c r="P2497" s="87" t="str">
        <f>VLOOKUP(CENSO[[#This Row],[DAP (cm)]],CD[],2,TRUE)</f>
        <v>TORETE</v>
      </c>
      <c r="Q2497" s="87" t="str">
        <f>VLOOKUP(CENSO[[#This Row],[DAP (cm)]],DD[],2,TRUE)</f>
        <v>40├ 50</v>
      </c>
      <c r="R2497" s="87" t="str" cm="1">
        <f t="array" ref="R2497">INDEX(_xlfn.TEXTSPLIT(CENSO[[#This Row],[NOME CIENTIFICO]]," "),1)</f>
        <v>Caesalpinia</v>
      </c>
      <c r="S2497" s="98" t="s">
        <v>1004</v>
      </c>
      <c r="T2497" s="87">
        <f>_xlfn.MINIFS(CENSO[DAP (cm)],CENSO[NOME CIENTIFICO],CENSO[[#This Row],[NOME CIENTIFICO]])</f>
        <v>43.926764293363114</v>
      </c>
      <c r="U24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2497" s="87" t="str">
        <f>IF(CENSO[[#This Row],[DAP (cm)]]&lt;CENSO[[#This Row],[DMCE (cm)]],"DAP &lt; DMCE","DAP ≥ DMCE")</f>
        <v>DAP &lt; DMCE</v>
      </c>
      <c r="W2497" s="87" t="str">
        <f>IF(CENSO[[#This Row],[DAP (cm)]]&gt;200, "Superior", "Inferior")</f>
        <v>Inferior</v>
      </c>
      <c r="X2497" s="87" t="str">
        <f>VLOOKUP(CENSO[[#This Row],[NOME COMUM]],ESPECIES[],4,FALSE)</f>
        <v>Não</v>
      </c>
      <c r="Y2497" s="87" t="str">
        <f>IF(IFERROR(VLOOKUP(CENSO[[#This Row],[NOME COMUM]],COMERCIAIS[],2, FALSE), "Não") &lt;&gt; "Não", "Sim", "Não")</f>
        <v>Não</v>
      </c>
      <c r="Z2497" s="133">
        <f>CENSO[[#This Row],[g (m²)]]/SUM(AEEF[AEEF-UT])</f>
        <v>3.0497390527412649E-4</v>
      </c>
      <c r="AA2497" s="133">
        <f>CENSO[[#This Row],[v (m³)]]/SUM(AEEF[AEEF-UT])</f>
        <v>2.7752625379945505E-3</v>
      </c>
    </row>
    <row r="2498" spans="1:27" ht="14">
      <c r="A2498" s="86">
        <v>1</v>
      </c>
      <c r="B2498" s="86">
        <v>1</v>
      </c>
      <c r="C2498" s="63">
        <v>70</v>
      </c>
      <c r="D2498" s="63">
        <v>2497</v>
      </c>
      <c r="E2498" s="63" t="str">
        <f>VLOOKUP(CENSO[[#This Row],[NOME COMUM]],ESPECIES[],2,FALSE)</f>
        <v>Buchenavia capitata (Vahl) Eichler</v>
      </c>
      <c r="F2498" s="64" t="s">
        <v>10</v>
      </c>
      <c r="G2498" s="64">
        <v>187</v>
      </c>
      <c r="H2498" s="97">
        <f>CENSO[[#This Row],[CAP (cm)]]/PI()</f>
        <v>59.523948716368857</v>
      </c>
      <c r="I2498" s="64">
        <v>23</v>
      </c>
      <c r="J2498" s="96">
        <f>(PI()*(CENSO[[#This Row],[DAP (cm)]]^2))/40000</f>
        <v>0.27827446024902436</v>
      </c>
      <c r="K2498" s="96">
        <f>CENSO[[#This Row],[g (m²)]]*CENSO[[#This Row],[H (m)]]*0.7</f>
        <v>4.4802188100092915</v>
      </c>
      <c r="L2498" s="64">
        <v>1</v>
      </c>
      <c r="M2498" s="65">
        <v>366757.2</v>
      </c>
      <c r="N2498" s="87">
        <v>9706779.8000000007</v>
      </c>
      <c r="O2498" s="87" t="s">
        <v>1227</v>
      </c>
      <c r="P2498" s="87" t="str">
        <f>VLOOKUP(CENSO[[#This Row],[DAP (cm)]],CD[],2,TRUE)</f>
        <v>TORA</v>
      </c>
      <c r="Q2498" s="87" t="str">
        <f>VLOOKUP(CENSO[[#This Row],[DAP (cm)]],DD[],2,TRUE)</f>
        <v>50├ 60</v>
      </c>
      <c r="R2498" s="87" t="str" cm="1">
        <f t="array" ref="R2498">INDEX(_xlfn.TEXTSPLIT(CENSO[[#This Row],[NOME CIENTIFICO]]," "),1)</f>
        <v>Buchenavia</v>
      </c>
      <c r="S2498" s="98" t="s">
        <v>1004</v>
      </c>
      <c r="T2498" s="87">
        <f>_xlfn.MINIFS(CENSO[DAP (cm)],CENSO[NOME CIENTIFICO],CENSO[[#This Row],[NOME CIENTIFICO]])</f>
        <v>41.38028520389279</v>
      </c>
      <c r="U24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498" s="87" t="str">
        <f>IF(CENSO[[#This Row],[DAP (cm)]]&lt;CENSO[[#This Row],[DMCE (cm)]],"DAP &lt; DMCE","DAP ≥ DMCE")</f>
        <v>DAP ≥ DMCE</v>
      </c>
      <c r="W2498" s="87" t="str">
        <f>IF(CENSO[[#This Row],[DAP (cm)]]&gt;200, "Superior", "Inferior")</f>
        <v>Inferior</v>
      </c>
      <c r="X2498" s="87" t="str">
        <f>VLOOKUP(CENSO[[#This Row],[NOME COMUM]],ESPECIES[],4,FALSE)</f>
        <v>Não</v>
      </c>
      <c r="Y2498" s="87" t="str">
        <f>IF(IFERROR(VLOOKUP(CENSO[[#This Row],[NOME COMUM]],COMERCIAIS[],2, FALSE), "Não") &lt;&gt; "Não", "Sim", "Não")</f>
        <v>Não</v>
      </c>
      <c r="Z2498" s="133">
        <f>CENSO[[#This Row],[g (m²)]]/SUM(AEEF[AEEF-UT])</f>
        <v>4.8688059229049158E-4</v>
      </c>
      <c r="AA2498" s="133">
        <f>CENSO[[#This Row],[v (m³)]]/SUM(AEEF[AEEF-UT])</f>
        <v>7.8387775358769139E-3</v>
      </c>
    </row>
    <row r="2499" spans="1:27" ht="14">
      <c r="A2499" s="86">
        <v>1</v>
      </c>
      <c r="B2499" s="86">
        <v>1</v>
      </c>
      <c r="C2499" s="63">
        <v>71</v>
      </c>
      <c r="D2499" s="63">
        <v>2498</v>
      </c>
      <c r="E2499" s="63" t="str">
        <f>VLOOKUP(CENSO[[#This Row],[NOME COMUM]],ESPECIES[],2,FALSE)</f>
        <v>Piptadenia suaveolens Miq.</v>
      </c>
      <c r="F2499" s="64" t="s">
        <v>22</v>
      </c>
      <c r="G2499" s="64">
        <v>270</v>
      </c>
      <c r="H2499" s="97">
        <f>CENSO[[#This Row],[CAP (cm)]]/PI()</f>
        <v>85.943669269623484</v>
      </c>
      <c r="I2499" s="64">
        <v>11</v>
      </c>
      <c r="J2499" s="96">
        <f>(PI()*(CENSO[[#This Row],[DAP (cm)]]^2))/40000</f>
        <v>0.58011976756995842</v>
      </c>
      <c r="K2499" s="96">
        <f>CENSO[[#This Row],[g (m²)]]*CENSO[[#This Row],[H (m)]]*0.7</f>
        <v>4.4669222102886801</v>
      </c>
      <c r="L2499" s="64">
        <v>2</v>
      </c>
      <c r="M2499" s="65">
        <v>366727.59999999899</v>
      </c>
      <c r="N2499" s="87">
        <v>9706747.5</v>
      </c>
      <c r="O2499" s="87" t="s">
        <v>1228</v>
      </c>
      <c r="P2499" s="87" t="str">
        <f>VLOOKUP(CENSO[[#This Row],[DAP (cm)]],CD[],2,TRUE)</f>
        <v>TORA</v>
      </c>
      <c r="Q2499" s="87" t="str">
        <f>VLOOKUP(CENSO[[#This Row],[DAP (cm)]],DD[],2,TRUE)</f>
        <v>80├ 90</v>
      </c>
      <c r="R2499" s="87" t="str" cm="1">
        <f t="array" ref="R2499">INDEX(_xlfn.TEXTSPLIT(CENSO[[#This Row],[NOME CIENTIFICO]]," "),1)</f>
        <v>Piptadenia</v>
      </c>
      <c r="S2499" s="98" t="s">
        <v>1004</v>
      </c>
      <c r="T2499" s="87">
        <f>_xlfn.MINIFS(CENSO[DAP (cm)],CENSO[NOME CIENTIFICO],CENSO[[#This Row],[NOME CIENTIFICO]])</f>
        <v>39.788735772973837</v>
      </c>
      <c r="U24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499" s="87" t="str">
        <f>IF(CENSO[[#This Row],[DAP (cm)]]&lt;CENSO[[#This Row],[DMCE (cm)]],"DAP &lt; DMCE","DAP ≥ DMCE")</f>
        <v>DAP ≥ DMCE</v>
      </c>
      <c r="W2499" s="87" t="str">
        <f>IF(CENSO[[#This Row],[DAP (cm)]]&gt;200, "Superior", "Inferior")</f>
        <v>Inferior</v>
      </c>
      <c r="X2499" s="87" t="str">
        <f>VLOOKUP(CENSO[[#This Row],[NOME COMUM]],ESPECIES[],4,FALSE)</f>
        <v>Não</v>
      </c>
      <c r="Y2499" s="87" t="str">
        <f>IF(IFERROR(VLOOKUP(CENSO[[#This Row],[NOME COMUM]],COMERCIAIS[],2, FALSE), "Não") &lt;&gt; "Não", "Sim", "Não")</f>
        <v>Sim</v>
      </c>
      <c r="Z2499" s="133">
        <f>CENSO[[#This Row],[g (m²)]]/SUM(AEEF[AEEF-UT])</f>
        <v>1.015001720894988E-3</v>
      </c>
      <c r="AA2499" s="133">
        <f>CENSO[[#This Row],[v (m³)]]/SUM(AEEF[AEEF-UT])</f>
        <v>7.815513250891408E-3</v>
      </c>
    </row>
    <row r="2500" spans="1:27" ht="14">
      <c r="A2500" s="86">
        <v>1</v>
      </c>
      <c r="B2500" s="86">
        <v>1</v>
      </c>
      <c r="C2500" s="63">
        <v>71</v>
      </c>
      <c r="D2500" s="63">
        <v>2499</v>
      </c>
      <c r="E2500" s="63" t="str">
        <f>VLOOKUP(CENSO[[#This Row],[NOME COMUM]],ESPECIES[],2,FALSE)</f>
        <v>Qualea dichotoma (Mart.) Warm. ex Wille</v>
      </c>
      <c r="F2500" s="64" t="s">
        <v>55</v>
      </c>
      <c r="G2500" s="64">
        <v>173</v>
      </c>
      <c r="H2500" s="97">
        <f>CENSO[[#This Row],[CAP (cm)]]/PI()</f>
        <v>55.067610309795789</v>
      </c>
      <c r="I2500" s="64">
        <v>14</v>
      </c>
      <c r="J2500" s="96">
        <f>(PI()*(CENSO[[#This Row],[DAP (cm)]]^2))/40000</f>
        <v>0.23816741458986682</v>
      </c>
      <c r="K2500" s="96">
        <f>CENSO[[#This Row],[g (m²)]]*CENSO[[#This Row],[H (m)]]*0.7</f>
        <v>2.3340406629806947</v>
      </c>
      <c r="L2500" s="64">
        <v>1</v>
      </c>
      <c r="M2500" s="65">
        <v>366661.799999999</v>
      </c>
      <c r="N2500" s="87">
        <v>9706789.9000000004</v>
      </c>
      <c r="O2500" s="87" t="s">
        <v>1227</v>
      </c>
      <c r="P2500" s="87" t="str">
        <f>VLOOKUP(CENSO[[#This Row],[DAP (cm)]],CD[],2,TRUE)</f>
        <v>TORA</v>
      </c>
      <c r="Q2500" s="87" t="str">
        <f>VLOOKUP(CENSO[[#This Row],[DAP (cm)]],DD[],2,TRUE)</f>
        <v>50├ 60</v>
      </c>
      <c r="R2500" s="87" t="str" cm="1">
        <f t="array" ref="R2500">INDEX(_xlfn.TEXTSPLIT(CENSO[[#This Row],[NOME CIENTIFICO]]," "),1)</f>
        <v>Qualea</v>
      </c>
      <c r="S2500" s="98" t="s">
        <v>1004</v>
      </c>
      <c r="T2500" s="87">
        <f>_xlfn.MINIFS(CENSO[DAP (cm)],CENSO[NOME CIENTIFICO],CENSO[[#This Row],[NOME CIENTIFICO]])</f>
        <v>40.107045659157627</v>
      </c>
      <c r="U25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500" s="87" t="str">
        <f>IF(CENSO[[#This Row],[DAP (cm)]]&lt;CENSO[[#This Row],[DMCE (cm)]],"DAP &lt; DMCE","DAP ≥ DMCE")</f>
        <v>DAP ≥ DMCE</v>
      </c>
      <c r="W2500" s="87" t="str">
        <f>IF(CENSO[[#This Row],[DAP (cm)]]&gt;200, "Superior", "Inferior")</f>
        <v>Inferior</v>
      </c>
      <c r="X2500" s="87" t="str">
        <f>VLOOKUP(CENSO[[#This Row],[NOME COMUM]],ESPECIES[],4,FALSE)</f>
        <v>Não</v>
      </c>
      <c r="Y2500" s="87" t="str">
        <f>IF(IFERROR(VLOOKUP(CENSO[[#This Row],[NOME COMUM]],COMERCIAIS[],2, FALSE), "Não") &lt;&gt; "Não", "Sim", "Não")</f>
        <v>Não</v>
      </c>
      <c r="Z2500" s="133">
        <f>CENSO[[#This Row],[g (m²)]]/SUM(AEEF[AEEF-UT])</f>
        <v>4.1670763380886292E-4</v>
      </c>
      <c r="AA2500" s="133">
        <f>CENSO[[#This Row],[v (m³)]]/SUM(AEEF[AEEF-UT])</f>
        <v>4.0837348113268567E-3</v>
      </c>
    </row>
    <row r="2501" spans="1:27" ht="14">
      <c r="A2501" s="86">
        <v>1</v>
      </c>
      <c r="B2501" s="86">
        <v>1</v>
      </c>
      <c r="C2501" s="63">
        <v>71</v>
      </c>
      <c r="D2501" s="63">
        <v>2500</v>
      </c>
      <c r="E2501" s="63" t="str">
        <f>VLOOKUP(CENSO[[#This Row],[NOME COMUM]],ESPECIES[],2,FALSE)</f>
        <v>Vatairea fusca Ducke</v>
      </c>
      <c r="F2501" s="64" t="s">
        <v>50</v>
      </c>
      <c r="G2501" s="64">
        <v>380</v>
      </c>
      <c r="H2501" s="97">
        <f>CENSO[[#This Row],[CAP (cm)]]/PI()</f>
        <v>120.95775674984046</v>
      </c>
      <c r="I2501" s="64">
        <v>24</v>
      </c>
      <c r="J2501" s="96">
        <f>(PI()*(CENSO[[#This Row],[DAP (cm)]]^2))/40000</f>
        <v>1.1490986891234842</v>
      </c>
      <c r="K2501" s="96">
        <f>CENSO[[#This Row],[g (m²)]]*CENSO[[#This Row],[H (m)]]*0.7</f>
        <v>19.304857977274533</v>
      </c>
      <c r="L2501" s="64">
        <v>1</v>
      </c>
      <c r="M2501" s="65">
        <v>366635.5</v>
      </c>
      <c r="N2501" s="87">
        <v>9706829.4000000004</v>
      </c>
      <c r="O2501" s="87" t="s">
        <v>1227</v>
      </c>
      <c r="P2501" s="87" t="str">
        <f>VLOOKUP(CENSO[[#This Row],[DAP (cm)]],CD[],2,TRUE)</f>
        <v>TORA</v>
      </c>
      <c r="Q2501" s="87" t="str">
        <f>VLOOKUP(CENSO[[#This Row],[DAP (cm)]],DD[],2,TRUE)</f>
        <v>120├ 130</v>
      </c>
      <c r="R2501" s="87" t="str" cm="1">
        <f t="array" ref="R2501">INDEX(_xlfn.TEXTSPLIT(CENSO[[#This Row],[NOME CIENTIFICO]]," "),1)</f>
        <v>Vatairea</v>
      </c>
      <c r="S2501" s="98" t="s">
        <v>1004</v>
      </c>
      <c r="T2501" s="87">
        <f>_xlfn.MINIFS(CENSO[DAP (cm)],CENSO[NOME CIENTIFICO],CENSO[[#This Row],[NOME CIENTIFICO]])</f>
        <v>50.929581789406512</v>
      </c>
      <c r="U25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60.929581789406512</v>
      </c>
      <c r="V2501" s="87" t="str">
        <f>IF(CENSO[[#This Row],[DAP (cm)]]&lt;CENSO[[#This Row],[DMCE (cm)]],"DAP &lt; DMCE","DAP ≥ DMCE")</f>
        <v>DAP ≥ DMCE</v>
      </c>
      <c r="W2501" s="87" t="str">
        <f>IF(CENSO[[#This Row],[DAP (cm)]]&gt;200, "Superior", "Inferior")</f>
        <v>Inferior</v>
      </c>
      <c r="X2501" s="87" t="str">
        <f>VLOOKUP(CENSO[[#This Row],[NOME COMUM]],ESPECIES[],4,FALSE)</f>
        <v>Não</v>
      </c>
      <c r="Y2501" s="87" t="str">
        <f>IF(IFERROR(VLOOKUP(CENSO[[#This Row],[NOME COMUM]],COMERCIAIS[],2, FALSE), "Não") &lt;&gt; "Não", "Sim", "Não")</f>
        <v>Não</v>
      </c>
      <c r="Z2501" s="133">
        <f>CENSO[[#This Row],[g (m²)]]/SUM(AEEF[AEEF-UT])</f>
        <v>2.0105109533228574E-3</v>
      </c>
      <c r="AA2501" s="133">
        <f>CENSO[[#This Row],[v (m³)]]/SUM(AEEF[AEEF-UT])</f>
        <v>3.3776584015824E-2</v>
      </c>
    </row>
    <row r="2502" spans="1:27" ht="14">
      <c r="A2502" s="86">
        <v>1</v>
      </c>
      <c r="B2502" s="86">
        <v>1</v>
      </c>
      <c r="C2502" s="63">
        <v>71</v>
      </c>
      <c r="D2502" s="63">
        <v>2501</v>
      </c>
      <c r="E2502" s="63" t="str">
        <f>VLOOKUP(CENSO[[#This Row],[NOME COMUM]],ESPECIES[],2,FALSE)</f>
        <v>Cedrelinga catenaeformis Ducke</v>
      </c>
      <c r="F2502" s="64" t="s">
        <v>71</v>
      </c>
      <c r="G2502" s="64">
        <v>478</v>
      </c>
      <c r="H2502" s="97">
        <f>CENSO[[#This Row],[CAP (cm)]]/PI()</f>
        <v>152.15212559585194</v>
      </c>
      <c r="I2502" s="64">
        <v>24</v>
      </c>
      <c r="J2502" s="96">
        <f>(PI()*(CENSO[[#This Row],[DAP (cm)]]^2))/40000</f>
        <v>1.8182179008704304</v>
      </c>
      <c r="K2502" s="96">
        <f>CENSO[[#This Row],[g (m²)]]*CENSO[[#This Row],[H (m)]]*0.7</f>
        <v>30.546060734623229</v>
      </c>
      <c r="L2502" s="64">
        <v>1</v>
      </c>
      <c r="M2502" s="65">
        <v>366615.5</v>
      </c>
      <c r="N2502" s="87">
        <v>9706844.4000000004</v>
      </c>
      <c r="O2502" s="87" t="s">
        <v>1228</v>
      </c>
      <c r="P2502" s="87" t="str">
        <f>VLOOKUP(CENSO[[#This Row],[DAP (cm)]],CD[],2,TRUE)</f>
        <v>TORA</v>
      </c>
      <c r="Q2502" s="87" t="str">
        <f>VLOOKUP(CENSO[[#This Row],[DAP (cm)]],DD[],2,TRUE)</f>
        <v>150├ 160</v>
      </c>
      <c r="R2502" s="87" t="str" cm="1">
        <f t="array" ref="R2502">INDEX(_xlfn.TEXTSPLIT(CENSO[[#This Row],[NOME CIENTIFICO]]," "),1)</f>
        <v>Cedrelinga</v>
      </c>
      <c r="S2502" s="98" t="s">
        <v>1004</v>
      </c>
      <c r="T2502" s="87">
        <f>_xlfn.MINIFS(CENSO[DAP (cm)],CENSO[NOME CIENTIFICO],CENSO[[#This Row],[NOME CIENTIFICO]])</f>
        <v>38.515496228238675</v>
      </c>
      <c r="U25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02" s="87" t="str">
        <f>IF(CENSO[[#This Row],[DAP (cm)]]&lt;CENSO[[#This Row],[DMCE (cm)]],"DAP &lt; DMCE","DAP ≥ DMCE")</f>
        <v>DAP ≥ DMCE</v>
      </c>
      <c r="W2502" s="87" t="str">
        <f>IF(CENSO[[#This Row],[DAP (cm)]]&gt;200, "Superior", "Inferior")</f>
        <v>Inferior</v>
      </c>
      <c r="X2502" s="87" t="str">
        <f>VLOOKUP(CENSO[[#This Row],[NOME COMUM]],ESPECIES[],4,FALSE)</f>
        <v>Não</v>
      </c>
      <c r="Y2502" s="87" t="str">
        <f>IF(IFERROR(VLOOKUP(CENSO[[#This Row],[NOME COMUM]],COMERCIAIS[],2, FALSE), "Não") &lt;&gt; "Não", "Sim", "Não")</f>
        <v>Sim</v>
      </c>
      <c r="Z2502" s="133">
        <f>CENSO[[#This Row],[g (m²)]]/SUM(AEEF[AEEF-UT])</f>
        <v>3.181229810658031E-3</v>
      </c>
      <c r="AA2502" s="133">
        <f>CENSO[[#This Row],[v (m³)]]/SUM(AEEF[AEEF-UT])</f>
        <v>5.3444660819054912E-2</v>
      </c>
    </row>
    <row r="2503" spans="1:27" ht="14">
      <c r="A2503" s="86">
        <v>1</v>
      </c>
      <c r="B2503" s="86">
        <v>1</v>
      </c>
      <c r="C2503" s="63">
        <v>71</v>
      </c>
      <c r="D2503" s="63">
        <v>2502</v>
      </c>
      <c r="E2503" s="63" t="str">
        <f>VLOOKUP(CENSO[[#This Row],[NOME COMUM]],ESPECIES[],2,FALSE)</f>
        <v>Lecythis chartacea O.Berg</v>
      </c>
      <c r="F2503" s="64" t="s">
        <v>31</v>
      </c>
      <c r="G2503" s="64">
        <v>230</v>
      </c>
      <c r="H2503" s="97">
        <f>CENSO[[#This Row],[CAP (cm)]]/PI()</f>
        <v>73.211273822271863</v>
      </c>
      <c r="I2503" s="64">
        <v>22</v>
      </c>
      <c r="J2503" s="96">
        <f>(PI()*(CENSO[[#This Row],[DAP (cm)]]^2))/40000</f>
        <v>0.42096482447806327</v>
      </c>
      <c r="K2503" s="96">
        <f>CENSO[[#This Row],[g (m²)]]*CENSO[[#This Row],[H (m)]]*0.7</f>
        <v>6.4828582969621742</v>
      </c>
      <c r="L2503" s="64">
        <v>1</v>
      </c>
      <c r="M2503" s="65">
        <v>366592.4</v>
      </c>
      <c r="N2503" s="87">
        <v>9706871.6999999899</v>
      </c>
      <c r="O2503" s="87" t="s">
        <v>1228</v>
      </c>
      <c r="P2503" s="87" t="str">
        <f>VLOOKUP(CENSO[[#This Row],[DAP (cm)]],CD[],2,TRUE)</f>
        <v>TORA</v>
      </c>
      <c r="Q2503" s="87" t="str">
        <f>VLOOKUP(CENSO[[#This Row],[DAP (cm)]],DD[],2,TRUE)</f>
        <v>70├ 80</v>
      </c>
      <c r="R2503" s="87" t="str" cm="1">
        <f t="array" ref="R2503">INDEX(_xlfn.TEXTSPLIT(CENSO[[#This Row],[NOME CIENTIFICO]]," "),1)</f>
        <v>Lecythis</v>
      </c>
      <c r="S2503" s="98" t="s">
        <v>1004</v>
      </c>
      <c r="T2503" s="87">
        <f>_xlfn.MINIFS(CENSO[DAP (cm)],CENSO[NOME CIENTIFICO],CENSO[[#This Row],[NOME CIENTIFICO]])</f>
        <v>38.833806114422465</v>
      </c>
      <c r="U25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03" s="87" t="str">
        <f>IF(CENSO[[#This Row],[DAP (cm)]]&lt;CENSO[[#This Row],[DMCE (cm)]],"DAP &lt; DMCE","DAP ≥ DMCE")</f>
        <v>DAP ≥ DMCE</v>
      </c>
      <c r="W2503" s="87" t="str">
        <f>IF(CENSO[[#This Row],[DAP (cm)]]&gt;200, "Superior", "Inferior")</f>
        <v>Inferior</v>
      </c>
      <c r="X2503" s="87" t="str">
        <f>VLOOKUP(CENSO[[#This Row],[NOME COMUM]],ESPECIES[],4,FALSE)</f>
        <v>Não</v>
      </c>
      <c r="Y2503" s="87" t="str">
        <f>IF(IFERROR(VLOOKUP(CENSO[[#This Row],[NOME COMUM]],COMERCIAIS[],2, FALSE), "Não") &lt;&gt; "Não", "Sim", "Não")</f>
        <v>Sim</v>
      </c>
      <c r="Z2503" s="133">
        <f>CENSO[[#This Row],[g (m²)]]/SUM(AEEF[AEEF-UT])</f>
        <v>7.3653759993614395E-4</v>
      </c>
      <c r="AA2503" s="133">
        <f>CENSO[[#This Row],[v (m³)]]/SUM(AEEF[AEEF-UT])</f>
        <v>1.1342679039016616E-2</v>
      </c>
    </row>
    <row r="2504" spans="1:27" ht="14">
      <c r="A2504" s="86">
        <v>1</v>
      </c>
      <c r="B2504" s="86">
        <v>1</v>
      </c>
      <c r="C2504" s="63">
        <v>71</v>
      </c>
      <c r="D2504" s="63">
        <v>2503</v>
      </c>
      <c r="E2504" s="63" t="str">
        <f>VLOOKUP(CENSO[[#This Row],[NOME COMUM]],ESPECIES[],2,FALSE)</f>
        <v>Piptadenia suaveolens Miq.</v>
      </c>
      <c r="F2504" s="64" t="s">
        <v>22</v>
      </c>
      <c r="G2504" s="64">
        <v>273</v>
      </c>
      <c r="H2504" s="97">
        <f>CENSO[[#This Row],[CAP (cm)]]/PI()</f>
        <v>86.898598928174863</v>
      </c>
      <c r="I2504" s="64">
        <v>17</v>
      </c>
      <c r="J2504" s="96">
        <f>(PI()*(CENSO[[#This Row],[DAP (cm)]]^2))/40000</f>
        <v>0.59308293768479348</v>
      </c>
      <c r="K2504" s="96">
        <f>CENSO[[#This Row],[g (m²)]]*CENSO[[#This Row],[H (m)]]*0.7</f>
        <v>7.0576869584490414</v>
      </c>
      <c r="L2504" s="64">
        <v>1</v>
      </c>
      <c r="M2504" s="65">
        <v>366596.59999999899</v>
      </c>
      <c r="N2504" s="87">
        <v>9706877.3000000007</v>
      </c>
      <c r="O2504" s="87" t="s">
        <v>1228</v>
      </c>
      <c r="P2504" s="87" t="str">
        <f>VLOOKUP(CENSO[[#This Row],[DAP (cm)]],CD[],2,TRUE)</f>
        <v>TORA</v>
      </c>
      <c r="Q2504" s="87" t="str">
        <f>VLOOKUP(CENSO[[#This Row],[DAP (cm)]],DD[],2,TRUE)</f>
        <v>80├ 90</v>
      </c>
      <c r="R2504" s="87" t="str" cm="1">
        <f t="array" ref="R2504">INDEX(_xlfn.TEXTSPLIT(CENSO[[#This Row],[NOME CIENTIFICO]]," "),1)</f>
        <v>Piptadenia</v>
      </c>
      <c r="S2504" s="98" t="s">
        <v>1004</v>
      </c>
      <c r="T2504" s="87">
        <f>_xlfn.MINIFS(CENSO[DAP (cm)],CENSO[NOME CIENTIFICO],CENSO[[#This Row],[NOME CIENTIFICO]])</f>
        <v>39.788735772973837</v>
      </c>
      <c r="U25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04" s="87" t="str">
        <f>IF(CENSO[[#This Row],[DAP (cm)]]&lt;CENSO[[#This Row],[DMCE (cm)]],"DAP &lt; DMCE","DAP ≥ DMCE")</f>
        <v>DAP ≥ DMCE</v>
      </c>
      <c r="W2504" s="87" t="str">
        <f>IF(CENSO[[#This Row],[DAP (cm)]]&gt;200, "Superior", "Inferior")</f>
        <v>Inferior</v>
      </c>
      <c r="X2504" s="87" t="str">
        <f>VLOOKUP(CENSO[[#This Row],[NOME COMUM]],ESPECIES[],4,FALSE)</f>
        <v>Não</v>
      </c>
      <c r="Y2504" s="87" t="str">
        <f>IF(IFERROR(VLOOKUP(CENSO[[#This Row],[NOME COMUM]],COMERCIAIS[],2, FALSE), "Não") &lt;&gt; "Não", "Sim", "Não")</f>
        <v>Sim</v>
      </c>
      <c r="Z2504" s="133">
        <f>CENSO[[#This Row],[g (m²)]]/SUM(AEEF[AEEF-UT])</f>
        <v>1.0376826235470862E-3</v>
      </c>
      <c r="AA2504" s="133">
        <f>CENSO[[#This Row],[v (m³)]]/SUM(AEEF[AEEF-UT])</f>
        <v>1.2348423220210325E-2</v>
      </c>
    </row>
    <row r="2505" spans="1:27" ht="14">
      <c r="A2505" s="86">
        <v>1</v>
      </c>
      <c r="B2505" s="86">
        <v>1</v>
      </c>
      <c r="C2505" s="63">
        <v>71</v>
      </c>
      <c r="D2505" s="63">
        <v>2504</v>
      </c>
      <c r="E2505" s="63" t="str">
        <f>VLOOKUP(CENSO[[#This Row],[NOME COMUM]],ESPECIES[],2,FALSE)</f>
        <v>Couratari guianensis Aubl.</v>
      </c>
      <c r="F2505" s="64" t="s">
        <v>6</v>
      </c>
      <c r="G2505" s="64">
        <v>230</v>
      </c>
      <c r="H2505" s="97">
        <f>CENSO[[#This Row],[CAP (cm)]]/PI()</f>
        <v>73.211273822271863</v>
      </c>
      <c r="I2505" s="64">
        <v>23</v>
      </c>
      <c r="J2505" s="96">
        <f>(PI()*(CENSO[[#This Row],[DAP (cm)]]^2))/40000</f>
        <v>0.42096482447806327</v>
      </c>
      <c r="K2505" s="96">
        <f>CENSO[[#This Row],[g (m²)]]*CENSO[[#This Row],[H (m)]]*0.7</f>
        <v>6.7775336740968193</v>
      </c>
      <c r="L2505" s="64">
        <v>1</v>
      </c>
      <c r="M2505" s="65">
        <v>366598.5</v>
      </c>
      <c r="N2505" s="87">
        <v>9706879.6999999899</v>
      </c>
      <c r="O2505" s="87" t="s">
        <v>1228</v>
      </c>
      <c r="P2505" s="87" t="str">
        <f>VLOOKUP(CENSO[[#This Row],[DAP (cm)]],CD[],2,TRUE)</f>
        <v>TORA</v>
      </c>
      <c r="Q2505" s="87" t="str">
        <f>VLOOKUP(CENSO[[#This Row],[DAP (cm)]],DD[],2,TRUE)</f>
        <v>70├ 80</v>
      </c>
      <c r="R2505" s="87" t="str" cm="1">
        <f t="array" ref="R2505">INDEX(_xlfn.TEXTSPLIT(CENSO[[#This Row],[NOME CIENTIFICO]]," "),1)</f>
        <v>Couratari</v>
      </c>
      <c r="S2505" s="98" t="s">
        <v>1004</v>
      </c>
      <c r="T2505" s="87">
        <f>_xlfn.MINIFS(CENSO[DAP (cm)],CENSO[NOME CIENTIFICO],CENSO[[#This Row],[NOME CIENTIFICO]])</f>
        <v>38.833806114422465</v>
      </c>
      <c r="U25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05" s="87" t="str">
        <f>IF(CENSO[[#This Row],[DAP (cm)]]&lt;CENSO[[#This Row],[DMCE (cm)]],"DAP &lt; DMCE","DAP ≥ DMCE")</f>
        <v>DAP ≥ DMCE</v>
      </c>
      <c r="W2505" s="87" t="str">
        <f>IF(CENSO[[#This Row],[DAP (cm)]]&gt;200, "Superior", "Inferior")</f>
        <v>Inferior</v>
      </c>
      <c r="X2505" s="87" t="str">
        <f>VLOOKUP(CENSO[[#This Row],[NOME COMUM]],ESPECIES[],4,FALSE)</f>
        <v>Não</v>
      </c>
      <c r="Y2505" s="87" t="str">
        <f>IF(IFERROR(VLOOKUP(CENSO[[#This Row],[NOME COMUM]],COMERCIAIS[],2, FALSE), "Não") &lt;&gt; "Não", "Sim", "Não")</f>
        <v>Sim</v>
      </c>
      <c r="Z2505" s="133">
        <f>CENSO[[#This Row],[g (m²)]]/SUM(AEEF[AEEF-UT])</f>
        <v>7.3653759993614395E-4</v>
      </c>
      <c r="AA2505" s="133">
        <f>CENSO[[#This Row],[v (m³)]]/SUM(AEEF[AEEF-UT])</f>
        <v>1.1858255358971918E-2</v>
      </c>
    </row>
    <row r="2506" spans="1:27" ht="14">
      <c r="A2506" s="86">
        <v>1</v>
      </c>
      <c r="B2506" s="86">
        <v>1</v>
      </c>
      <c r="C2506" s="63">
        <v>71</v>
      </c>
      <c r="D2506" s="63">
        <v>2505</v>
      </c>
      <c r="E2506" s="63" t="str">
        <f>VLOOKUP(CENSO[[#This Row],[NOME COMUM]],ESPECIES[],2,FALSE)</f>
        <v>Piptadenia suaveolens Miq.</v>
      </c>
      <c r="F2506" s="64" t="s">
        <v>22</v>
      </c>
      <c r="G2506" s="64">
        <v>200</v>
      </c>
      <c r="H2506" s="97">
        <f>CENSO[[#This Row],[CAP (cm)]]/PI()</f>
        <v>63.661977236758133</v>
      </c>
      <c r="I2506" s="64">
        <v>16</v>
      </c>
      <c r="J2506" s="96">
        <f>(PI()*(CENSO[[#This Row],[DAP (cm)]]^2))/40000</f>
        <v>0.31830988618379064</v>
      </c>
      <c r="K2506" s="96">
        <f>CENSO[[#This Row],[g (m²)]]*CENSO[[#This Row],[H (m)]]*0.7</f>
        <v>3.565070725258455</v>
      </c>
      <c r="L2506" s="64">
        <v>1</v>
      </c>
      <c r="M2506" s="65">
        <v>366591.5</v>
      </c>
      <c r="N2506" s="87">
        <v>9706895.1999999899</v>
      </c>
      <c r="O2506" s="87" t="s">
        <v>1228</v>
      </c>
      <c r="P2506" s="87" t="str">
        <f>VLOOKUP(CENSO[[#This Row],[DAP (cm)]],CD[],2,TRUE)</f>
        <v>TORA</v>
      </c>
      <c r="Q2506" s="87" t="str">
        <f>VLOOKUP(CENSO[[#This Row],[DAP (cm)]],DD[],2,TRUE)</f>
        <v>60├ 70</v>
      </c>
      <c r="R2506" s="87" t="str" cm="1">
        <f t="array" ref="R2506">INDEX(_xlfn.TEXTSPLIT(CENSO[[#This Row],[NOME CIENTIFICO]]," "),1)</f>
        <v>Piptadenia</v>
      </c>
      <c r="S2506" s="98" t="s">
        <v>1004</v>
      </c>
      <c r="T2506" s="87">
        <f>_xlfn.MINIFS(CENSO[DAP (cm)],CENSO[NOME CIENTIFICO],CENSO[[#This Row],[NOME CIENTIFICO]])</f>
        <v>39.788735772973837</v>
      </c>
      <c r="U25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06" s="87" t="str">
        <f>IF(CENSO[[#This Row],[DAP (cm)]]&lt;CENSO[[#This Row],[DMCE (cm)]],"DAP &lt; DMCE","DAP ≥ DMCE")</f>
        <v>DAP ≥ DMCE</v>
      </c>
      <c r="W2506" s="87" t="str">
        <f>IF(CENSO[[#This Row],[DAP (cm)]]&gt;200, "Superior", "Inferior")</f>
        <v>Inferior</v>
      </c>
      <c r="X2506" s="87" t="str">
        <f>VLOOKUP(CENSO[[#This Row],[NOME COMUM]],ESPECIES[],4,FALSE)</f>
        <v>Não</v>
      </c>
      <c r="Y2506" s="87" t="str">
        <f>IF(IFERROR(VLOOKUP(CENSO[[#This Row],[NOME COMUM]],COMERCIAIS[],2, FALSE), "Não") &lt;&gt; "Não", "Sim", "Não")</f>
        <v>Sim</v>
      </c>
      <c r="Z2506" s="133">
        <f>CENSO[[#This Row],[g (m²)]]/SUM(AEEF[AEEF-UT])</f>
        <v>5.5692824191768894E-4</v>
      </c>
      <c r="AA2506" s="133">
        <f>CENSO[[#This Row],[v (m³)]]/SUM(AEEF[AEEF-UT])</f>
        <v>6.2375963094781156E-3</v>
      </c>
    </row>
    <row r="2507" spans="1:27" ht="14">
      <c r="A2507" s="86">
        <v>1</v>
      </c>
      <c r="B2507" s="86">
        <v>1</v>
      </c>
      <c r="C2507" s="63">
        <v>71</v>
      </c>
      <c r="D2507" s="63">
        <v>2506</v>
      </c>
      <c r="E2507" s="63" t="str">
        <f>VLOOKUP(CENSO[[#This Row],[NOME COMUM]],ESPECIES[],2,FALSE)</f>
        <v>Astronium lecointei Ducke</v>
      </c>
      <c r="F2507" s="64" t="s">
        <v>5</v>
      </c>
      <c r="G2507" s="64">
        <v>180</v>
      </c>
      <c r="H2507" s="97">
        <f>CENSO[[#This Row],[CAP (cm)]]/PI()</f>
        <v>57.295779513082323</v>
      </c>
      <c r="I2507" s="64">
        <v>17</v>
      </c>
      <c r="J2507" s="96">
        <f>(PI()*(CENSO[[#This Row],[DAP (cm)]]^2))/40000</f>
        <v>0.25783100780887047</v>
      </c>
      <c r="K2507" s="96">
        <f>CENSO[[#This Row],[g (m²)]]*CENSO[[#This Row],[H (m)]]*0.7</f>
        <v>3.0681889929255584</v>
      </c>
      <c r="L2507" s="64">
        <v>1</v>
      </c>
      <c r="M2507" s="65">
        <v>366564.5</v>
      </c>
      <c r="N2507" s="87">
        <v>9706912.5</v>
      </c>
      <c r="O2507" s="87" t="s">
        <v>1228</v>
      </c>
      <c r="P2507" s="87" t="str">
        <f>VLOOKUP(CENSO[[#This Row],[DAP (cm)]],CD[],2,TRUE)</f>
        <v>TORA</v>
      </c>
      <c r="Q2507" s="87" t="str">
        <f>VLOOKUP(CENSO[[#This Row],[DAP (cm)]],DD[],2,TRUE)</f>
        <v>50├ 60</v>
      </c>
      <c r="R2507" s="87" t="str" cm="1">
        <f t="array" ref="R2507">INDEX(_xlfn.TEXTSPLIT(CENSO[[#This Row],[NOME CIENTIFICO]]," "),1)</f>
        <v>Astronium</v>
      </c>
      <c r="S2507" s="98" t="s">
        <v>1004</v>
      </c>
      <c r="T2507" s="87">
        <f>_xlfn.MINIFS(CENSO[DAP (cm)],CENSO[NOME CIENTIFICO],CENSO[[#This Row],[NOME CIENTIFICO]])</f>
        <v>40.107045659157627</v>
      </c>
      <c r="U25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507" s="87" t="str">
        <f>IF(CENSO[[#This Row],[DAP (cm)]]&lt;CENSO[[#This Row],[DMCE (cm)]],"DAP &lt; DMCE","DAP ≥ DMCE")</f>
        <v>DAP ≥ DMCE</v>
      </c>
      <c r="W2507" s="87" t="str">
        <f>IF(CENSO[[#This Row],[DAP (cm)]]&gt;200, "Superior", "Inferior")</f>
        <v>Inferior</v>
      </c>
      <c r="X2507" s="87" t="str">
        <f>VLOOKUP(CENSO[[#This Row],[NOME COMUM]],ESPECIES[],4,FALSE)</f>
        <v>Não</v>
      </c>
      <c r="Y2507" s="87" t="str">
        <f>IF(IFERROR(VLOOKUP(CENSO[[#This Row],[NOME COMUM]],COMERCIAIS[],2, FALSE), "Não") &lt;&gt; "Não", "Sim", "Não")</f>
        <v>Sim</v>
      </c>
      <c r="Z2507" s="133">
        <f>CENSO[[#This Row],[g (m²)]]/SUM(AEEF[AEEF-UT])</f>
        <v>4.5111187595332813E-4</v>
      </c>
      <c r="AA2507" s="133">
        <f>CENSO[[#This Row],[v (m³)]]/SUM(AEEF[AEEF-UT])</f>
        <v>5.3682313238446041E-3</v>
      </c>
    </row>
    <row r="2508" spans="1:27" ht="14">
      <c r="A2508" s="86">
        <v>1</v>
      </c>
      <c r="B2508" s="86">
        <v>1</v>
      </c>
      <c r="C2508" s="63">
        <v>71</v>
      </c>
      <c r="D2508" s="63">
        <v>2507</v>
      </c>
      <c r="E2508" s="63" t="str">
        <f>VLOOKUP(CENSO[[#This Row],[NOME COMUM]],ESPECIES[],2,FALSE)</f>
        <v>Piptadenia suaveolens Miq.</v>
      </c>
      <c r="F2508" s="64" t="s">
        <v>22</v>
      </c>
      <c r="G2508" s="64">
        <v>405</v>
      </c>
      <c r="H2508" s="97">
        <f>CENSO[[#This Row],[CAP (cm)]]/PI()</f>
        <v>128.91550390443524</v>
      </c>
      <c r="I2508" s="64">
        <v>16</v>
      </c>
      <c r="J2508" s="96">
        <f>(PI()*(CENSO[[#This Row],[DAP (cm)]]^2))/40000</f>
        <v>1.3052694770324071</v>
      </c>
      <c r="K2508" s="96">
        <f>CENSO[[#This Row],[g (m²)]]*CENSO[[#This Row],[H (m)]]*0.7</f>
        <v>14.619018142762959</v>
      </c>
      <c r="L2508" s="64">
        <v>1</v>
      </c>
      <c r="M2508" s="65">
        <v>366563.09999999899</v>
      </c>
      <c r="N2508" s="87">
        <v>9706920.5</v>
      </c>
      <c r="O2508" s="87" t="s">
        <v>1228</v>
      </c>
      <c r="P2508" s="87" t="str">
        <f>VLOOKUP(CENSO[[#This Row],[DAP (cm)]],CD[],2,TRUE)</f>
        <v>TORA</v>
      </c>
      <c r="Q2508" s="87" t="str">
        <f>VLOOKUP(CENSO[[#This Row],[DAP (cm)]],DD[],2,TRUE)</f>
        <v>120├ 130</v>
      </c>
      <c r="R2508" s="87" t="str" cm="1">
        <f t="array" ref="R2508">INDEX(_xlfn.TEXTSPLIT(CENSO[[#This Row],[NOME CIENTIFICO]]," "),1)</f>
        <v>Piptadenia</v>
      </c>
      <c r="S2508" s="98" t="s">
        <v>1004</v>
      </c>
      <c r="T2508" s="87">
        <f>_xlfn.MINIFS(CENSO[DAP (cm)],CENSO[NOME CIENTIFICO],CENSO[[#This Row],[NOME CIENTIFICO]])</f>
        <v>39.788735772973837</v>
      </c>
      <c r="U25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08" s="87" t="str">
        <f>IF(CENSO[[#This Row],[DAP (cm)]]&lt;CENSO[[#This Row],[DMCE (cm)]],"DAP &lt; DMCE","DAP ≥ DMCE")</f>
        <v>DAP ≥ DMCE</v>
      </c>
      <c r="W2508" s="87" t="str">
        <f>IF(CENSO[[#This Row],[DAP (cm)]]&gt;200, "Superior", "Inferior")</f>
        <v>Inferior</v>
      </c>
      <c r="X2508" s="87" t="str">
        <f>VLOOKUP(CENSO[[#This Row],[NOME COMUM]],ESPECIES[],4,FALSE)</f>
        <v>Não</v>
      </c>
      <c r="Y2508" s="87" t="str">
        <f>IF(IFERROR(VLOOKUP(CENSO[[#This Row],[NOME COMUM]],COMERCIAIS[],2, FALSE), "Não") &lt;&gt; "Não", "Sim", "Não")</f>
        <v>Sim</v>
      </c>
      <c r="Z2508" s="133">
        <f>CENSO[[#This Row],[g (m²)]]/SUM(AEEF[AEEF-UT])</f>
        <v>2.2837538720137246E-3</v>
      </c>
      <c r="AA2508" s="133">
        <f>CENSO[[#This Row],[v (m³)]]/SUM(AEEF[AEEF-UT])</f>
        <v>2.5578043366553713E-2</v>
      </c>
    </row>
    <row r="2509" spans="1:27" ht="14">
      <c r="A2509" s="86">
        <v>1</v>
      </c>
      <c r="B2509" s="86">
        <v>1</v>
      </c>
      <c r="C2509" s="63">
        <v>71</v>
      </c>
      <c r="D2509" s="63">
        <v>2508</v>
      </c>
      <c r="E2509" s="63" t="str">
        <f>VLOOKUP(CENSO[[#This Row],[NOME COMUM]],ESPECIES[],2,FALSE)</f>
        <v>Piptadenia suaveolens Miq.</v>
      </c>
      <c r="F2509" s="64" t="s">
        <v>22</v>
      </c>
      <c r="G2509" s="64">
        <v>300</v>
      </c>
      <c r="H2509" s="97">
        <f>CENSO[[#This Row],[CAP (cm)]]/PI()</f>
        <v>95.4929658551372</v>
      </c>
      <c r="I2509" s="64">
        <v>13</v>
      </c>
      <c r="J2509" s="96">
        <f>(PI()*(CENSO[[#This Row],[DAP (cm)]]^2))/40000</f>
        <v>0.7161972439135289</v>
      </c>
      <c r="K2509" s="96">
        <f>CENSO[[#This Row],[g (m²)]]*CENSO[[#This Row],[H (m)]]*0.7</f>
        <v>6.5173949196131131</v>
      </c>
      <c r="L2509" s="64">
        <v>1</v>
      </c>
      <c r="M2509" s="65">
        <v>366561.799999999</v>
      </c>
      <c r="N2509" s="87">
        <v>9706918.9000000004</v>
      </c>
      <c r="O2509" s="87" t="s">
        <v>1228</v>
      </c>
      <c r="P2509" s="87" t="str">
        <f>VLOOKUP(CENSO[[#This Row],[DAP (cm)]],CD[],2,TRUE)</f>
        <v>TORA</v>
      </c>
      <c r="Q2509" s="87" t="str">
        <f>VLOOKUP(CENSO[[#This Row],[DAP (cm)]],DD[],2,TRUE)</f>
        <v>90├ 100</v>
      </c>
      <c r="R2509" s="87" t="str" cm="1">
        <f t="array" ref="R2509">INDEX(_xlfn.TEXTSPLIT(CENSO[[#This Row],[NOME CIENTIFICO]]," "),1)</f>
        <v>Piptadenia</v>
      </c>
      <c r="S2509" s="98" t="s">
        <v>1004</v>
      </c>
      <c r="T2509" s="87">
        <f>_xlfn.MINIFS(CENSO[DAP (cm)],CENSO[NOME CIENTIFICO],CENSO[[#This Row],[NOME CIENTIFICO]])</f>
        <v>39.788735772973837</v>
      </c>
      <c r="U25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09" s="87" t="str">
        <f>IF(CENSO[[#This Row],[DAP (cm)]]&lt;CENSO[[#This Row],[DMCE (cm)]],"DAP &lt; DMCE","DAP ≥ DMCE")</f>
        <v>DAP ≥ DMCE</v>
      </c>
      <c r="W2509" s="87" t="str">
        <f>IF(CENSO[[#This Row],[DAP (cm)]]&gt;200, "Superior", "Inferior")</f>
        <v>Inferior</v>
      </c>
      <c r="X2509" s="87" t="str">
        <f>VLOOKUP(CENSO[[#This Row],[NOME COMUM]],ESPECIES[],4,FALSE)</f>
        <v>Não</v>
      </c>
      <c r="Y2509" s="87" t="str">
        <f>IF(IFERROR(VLOOKUP(CENSO[[#This Row],[NOME COMUM]],COMERCIAIS[],2, FALSE), "Não") &lt;&gt; "Não", "Sim", "Não")</f>
        <v>Sim</v>
      </c>
      <c r="Z2509" s="133">
        <f>CENSO[[#This Row],[g (m²)]]/SUM(AEEF[AEEF-UT])</f>
        <v>1.2530885443148001E-3</v>
      </c>
      <c r="AA2509" s="133">
        <f>CENSO[[#This Row],[v (m³)]]/SUM(AEEF[AEEF-UT])</f>
        <v>1.1403105753264682E-2</v>
      </c>
    </row>
    <row r="2510" spans="1:27" ht="14">
      <c r="A2510" s="86">
        <v>1</v>
      </c>
      <c r="B2510" s="86">
        <v>1</v>
      </c>
      <c r="C2510" s="63">
        <v>71</v>
      </c>
      <c r="D2510" s="63">
        <v>2509</v>
      </c>
      <c r="E2510" s="63" t="str">
        <f>VLOOKUP(CENSO[[#This Row],[NOME COMUM]],ESPECIES[],2,FALSE)</f>
        <v>Goupia glabra Aubl.</v>
      </c>
      <c r="F2510" s="64" t="s">
        <v>34</v>
      </c>
      <c r="G2510" s="64">
        <v>205</v>
      </c>
      <c r="H2510" s="97">
        <f>CENSO[[#This Row],[CAP (cm)]]/PI()</f>
        <v>65.253526667677093</v>
      </c>
      <c r="I2510" s="64">
        <v>15</v>
      </c>
      <c r="J2510" s="96">
        <f>(PI()*(CENSO[[#This Row],[DAP (cm)]]^2))/40000</f>
        <v>0.33442432417184514</v>
      </c>
      <c r="K2510" s="96">
        <f>CENSO[[#This Row],[g (m²)]]*CENSO[[#This Row],[H (m)]]*0.7</f>
        <v>3.5114554038043737</v>
      </c>
      <c r="L2510" s="64">
        <v>1</v>
      </c>
      <c r="M2510" s="65">
        <v>366567.5</v>
      </c>
      <c r="N2510" s="87">
        <v>9706933.8000000007</v>
      </c>
      <c r="O2510" s="87" t="s">
        <v>1227</v>
      </c>
      <c r="P2510" s="87" t="str">
        <f>VLOOKUP(CENSO[[#This Row],[DAP (cm)]],CD[],2,TRUE)</f>
        <v>TORA</v>
      </c>
      <c r="Q2510" s="87" t="str">
        <f>VLOOKUP(CENSO[[#This Row],[DAP (cm)]],DD[],2,TRUE)</f>
        <v>60├ 70</v>
      </c>
      <c r="R2510" s="87" t="str" cm="1">
        <f t="array" ref="R2510">INDEX(_xlfn.TEXTSPLIT(CENSO[[#This Row],[NOME CIENTIFICO]]," "),1)</f>
        <v>Goupia</v>
      </c>
      <c r="S2510" s="98" t="s">
        <v>1004</v>
      </c>
      <c r="T2510" s="87">
        <f>_xlfn.MINIFS(CENSO[DAP (cm)],CENSO[NOME CIENTIFICO],CENSO[[#This Row],[NOME CIENTIFICO]])</f>
        <v>40.107045659157627</v>
      </c>
      <c r="U25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510" s="87" t="str">
        <f>IF(CENSO[[#This Row],[DAP (cm)]]&lt;CENSO[[#This Row],[DMCE (cm)]],"DAP &lt; DMCE","DAP ≥ DMCE")</f>
        <v>DAP ≥ DMCE</v>
      </c>
      <c r="W2510" s="87" t="str">
        <f>IF(CENSO[[#This Row],[DAP (cm)]]&gt;200, "Superior", "Inferior")</f>
        <v>Inferior</v>
      </c>
      <c r="X2510" s="87" t="str">
        <f>VLOOKUP(CENSO[[#This Row],[NOME COMUM]],ESPECIES[],4,FALSE)</f>
        <v>Não</v>
      </c>
      <c r="Y2510" s="87" t="str">
        <f>IF(IFERROR(VLOOKUP(CENSO[[#This Row],[NOME COMUM]],COMERCIAIS[],2, FALSE), "Não") &lt;&gt; "Não", "Sim", "Não")</f>
        <v>Sim</v>
      </c>
      <c r="Z2510" s="133">
        <f>CENSO[[#This Row],[g (m²)]]/SUM(AEEF[AEEF-UT])</f>
        <v>5.8512273416477215E-4</v>
      </c>
      <c r="AA2510" s="133">
        <f>CENSO[[#This Row],[v (m³)]]/SUM(AEEF[AEEF-UT])</f>
        <v>6.1437887087301066E-3</v>
      </c>
    </row>
    <row r="2511" spans="1:27" ht="14">
      <c r="A2511" s="86">
        <v>1</v>
      </c>
      <c r="B2511" s="86">
        <v>1</v>
      </c>
      <c r="C2511" s="63">
        <v>71</v>
      </c>
      <c r="D2511" s="63">
        <v>2510</v>
      </c>
      <c r="E2511" s="63" t="str">
        <f>VLOOKUP(CENSO[[#This Row],[NOME COMUM]],ESPECIES[],2,FALSE)</f>
        <v>Caesalpinia paraensis Ducke</v>
      </c>
      <c r="F2511" s="64" t="s">
        <v>56</v>
      </c>
      <c r="G2511" s="64">
        <v>220</v>
      </c>
      <c r="H2511" s="97">
        <f>CENSO[[#This Row],[CAP (cm)]]/PI()</f>
        <v>70.028174960433944</v>
      </c>
      <c r="I2511" s="64">
        <v>13</v>
      </c>
      <c r="J2511" s="96">
        <f>(PI()*(CENSO[[#This Row],[DAP (cm)]]^2))/40000</f>
        <v>0.3851549622823866</v>
      </c>
      <c r="K2511" s="96">
        <f>CENSO[[#This Row],[g (m²)]]*CENSO[[#This Row],[H (m)]]*0.7</f>
        <v>3.5049101567697178</v>
      </c>
      <c r="L2511" s="64">
        <v>2</v>
      </c>
      <c r="M2511" s="65">
        <v>366514.59999999899</v>
      </c>
      <c r="N2511" s="87">
        <v>9706983.6999999899</v>
      </c>
      <c r="O2511" s="87" t="s">
        <v>1227</v>
      </c>
      <c r="P2511" s="87" t="str">
        <f>VLOOKUP(CENSO[[#This Row],[DAP (cm)]],CD[],2,TRUE)</f>
        <v>TORA</v>
      </c>
      <c r="Q2511" s="87" t="str">
        <f>VLOOKUP(CENSO[[#This Row],[DAP (cm)]],DD[],2,TRUE)</f>
        <v>70├ 80</v>
      </c>
      <c r="R2511" s="87" t="str" cm="1">
        <f t="array" ref="R2511">INDEX(_xlfn.TEXTSPLIT(CENSO[[#This Row],[NOME CIENTIFICO]]," "),1)</f>
        <v>Caesalpinia</v>
      </c>
      <c r="S2511" s="98" t="s">
        <v>1004</v>
      </c>
      <c r="T2511" s="87">
        <f>_xlfn.MINIFS(CENSO[DAP (cm)],CENSO[NOME CIENTIFICO],CENSO[[#This Row],[NOME CIENTIFICO]])</f>
        <v>43.926764293363114</v>
      </c>
      <c r="U25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2511" s="87" t="str">
        <f>IF(CENSO[[#This Row],[DAP (cm)]]&lt;CENSO[[#This Row],[DMCE (cm)]],"DAP &lt; DMCE","DAP ≥ DMCE")</f>
        <v>DAP ≥ DMCE</v>
      </c>
      <c r="W2511" s="87" t="str">
        <f>IF(CENSO[[#This Row],[DAP (cm)]]&gt;200, "Superior", "Inferior")</f>
        <v>Inferior</v>
      </c>
      <c r="X2511" s="87" t="str">
        <f>VLOOKUP(CENSO[[#This Row],[NOME COMUM]],ESPECIES[],4,FALSE)</f>
        <v>Não</v>
      </c>
      <c r="Y2511" s="87" t="str">
        <f>IF(IFERROR(VLOOKUP(CENSO[[#This Row],[NOME COMUM]],COMERCIAIS[],2, FALSE), "Não") &lt;&gt; "Não", "Sim", "Não")</f>
        <v>Não</v>
      </c>
      <c r="Z2511" s="133">
        <f>CENSO[[#This Row],[g (m²)]]/SUM(AEEF[AEEF-UT])</f>
        <v>6.7388317272040353E-4</v>
      </c>
      <c r="AA2511" s="133">
        <f>CENSO[[#This Row],[v (m³)]]/SUM(AEEF[AEEF-UT])</f>
        <v>6.1323368717556715E-3</v>
      </c>
    </row>
    <row r="2512" spans="1:27" ht="14">
      <c r="A2512" s="86">
        <v>1</v>
      </c>
      <c r="B2512" s="86">
        <v>1</v>
      </c>
      <c r="C2512" s="63">
        <v>71</v>
      </c>
      <c r="D2512" s="63">
        <v>2511</v>
      </c>
      <c r="E2512" s="63" t="str">
        <f>VLOOKUP(CENSO[[#This Row],[NOME COMUM]],ESPECIES[],2,FALSE)</f>
        <v>Tachigali myrmecophila Ducke</v>
      </c>
      <c r="F2512" s="64" t="s">
        <v>14</v>
      </c>
      <c r="G2512" s="64">
        <v>227</v>
      </c>
      <c r="H2512" s="97">
        <f>CENSO[[#This Row],[CAP (cm)]]/PI()</f>
        <v>72.256344163720485</v>
      </c>
      <c r="I2512" s="64">
        <v>15</v>
      </c>
      <c r="J2512" s="96">
        <f>(PI()*(CENSO[[#This Row],[DAP (cm)]]^2))/40000</f>
        <v>0.41005475312911377</v>
      </c>
      <c r="K2512" s="96">
        <f>CENSO[[#This Row],[g (m²)]]*CENSO[[#This Row],[H (m)]]*0.7</f>
        <v>4.3055749078556946</v>
      </c>
      <c r="L2512" s="64">
        <v>1</v>
      </c>
      <c r="M2512" s="65">
        <v>366493.09999999899</v>
      </c>
      <c r="N2512" s="87">
        <v>9706993.4000000004</v>
      </c>
      <c r="O2512" s="87" t="s">
        <v>1228</v>
      </c>
      <c r="P2512" s="87" t="str">
        <f>VLOOKUP(CENSO[[#This Row],[DAP (cm)]],CD[],2,TRUE)</f>
        <v>TORA</v>
      </c>
      <c r="Q2512" s="87" t="str">
        <f>VLOOKUP(CENSO[[#This Row],[DAP (cm)]],DD[],2,TRUE)</f>
        <v>70├ 80</v>
      </c>
      <c r="R2512" s="87" t="str" cm="1">
        <f t="array" ref="R2512">INDEX(_xlfn.TEXTSPLIT(CENSO[[#This Row],[NOME CIENTIFICO]]," "),1)</f>
        <v>Tachigali</v>
      </c>
      <c r="S2512" s="98" t="s">
        <v>1004</v>
      </c>
      <c r="T2512" s="87">
        <f>_xlfn.MINIFS(CENSO[DAP (cm)],CENSO[NOME CIENTIFICO],CENSO[[#This Row],[NOME CIENTIFICO]])</f>
        <v>39.152116000606256</v>
      </c>
      <c r="U25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12" s="87" t="str">
        <f>IF(CENSO[[#This Row],[DAP (cm)]]&lt;CENSO[[#This Row],[DMCE (cm)]],"DAP &lt; DMCE","DAP ≥ DMCE")</f>
        <v>DAP ≥ DMCE</v>
      </c>
      <c r="W2512" s="87" t="str">
        <f>IF(CENSO[[#This Row],[DAP (cm)]]&gt;200, "Superior", "Inferior")</f>
        <v>Inferior</v>
      </c>
      <c r="X2512" s="87" t="str">
        <f>VLOOKUP(CENSO[[#This Row],[NOME COMUM]],ESPECIES[],4,FALSE)</f>
        <v>Não</v>
      </c>
      <c r="Y2512" s="87" t="str">
        <f>IF(IFERROR(VLOOKUP(CENSO[[#This Row],[NOME COMUM]],COMERCIAIS[],2, FALSE), "Não") &lt;&gt; "Não", "Sim", "Não")</f>
        <v>Sim</v>
      </c>
      <c r="Z2512" s="133">
        <f>CENSO[[#This Row],[g (m²)]]/SUM(AEEF[AEEF-UT])</f>
        <v>7.1744888444441493E-4</v>
      </c>
      <c r="AA2512" s="133">
        <f>CENSO[[#This Row],[v (m³)]]/SUM(AEEF[AEEF-UT])</f>
        <v>7.5332132866663577E-3</v>
      </c>
    </row>
    <row r="2513" spans="1:27" ht="14">
      <c r="A2513" s="86">
        <v>1</v>
      </c>
      <c r="B2513" s="86">
        <v>1</v>
      </c>
      <c r="C2513" s="63">
        <v>71</v>
      </c>
      <c r="D2513" s="63">
        <v>2512</v>
      </c>
      <c r="E2513" s="63" t="str">
        <f>VLOOKUP(CENSO[[#This Row],[NOME COMUM]],ESPECIES[],2,FALSE)</f>
        <v>Tachigali myrmecophila Ducke</v>
      </c>
      <c r="F2513" s="64" t="s">
        <v>14</v>
      </c>
      <c r="G2513" s="64">
        <v>214</v>
      </c>
      <c r="H2513" s="97">
        <f>CENSO[[#This Row],[CAP (cm)]]/PI()</f>
        <v>68.118315643331201</v>
      </c>
      <c r="I2513" s="64">
        <v>15</v>
      </c>
      <c r="J2513" s="96">
        <f>(PI()*(CENSO[[#This Row],[DAP (cm)]]^2))/40000</f>
        <v>0.36443298869182189</v>
      </c>
      <c r="K2513" s="96">
        <f>CENSO[[#This Row],[g (m²)]]*CENSO[[#This Row],[H (m)]]*0.7</f>
        <v>3.8265463812641296</v>
      </c>
      <c r="L2513" s="64">
        <v>1</v>
      </c>
      <c r="M2513" s="65">
        <v>366307.799999999</v>
      </c>
      <c r="N2513" s="87">
        <v>9707160.6999999899</v>
      </c>
      <c r="O2513" s="87" t="s">
        <v>1228</v>
      </c>
      <c r="P2513" s="87" t="str">
        <f>VLOOKUP(CENSO[[#This Row],[DAP (cm)]],CD[],2,TRUE)</f>
        <v>TORA</v>
      </c>
      <c r="Q2513" s="87" t="str">
        <f>VLOOKUP(CENSO[[#This Row],[DAP (cm)]],DD[],2,TRUE)</f>
        <v>60├ 70</v>
      </c>
      <c r="R2513" s="87" t="str" cm="1">
        <f t="array" ref="R2513">INDEX(_xlfn.TEXTSPLIT(CENSO[[#This Row],[NOME CIENTIFICO]]," "),1)</f>
        <v>Tachigali</v>
      </c>
      <c r="S2513" s="98" t="s">
        <v>1004</v>
      </c>
      <c r="T2513" s="87">
        <f>_xlfn.MINIFS(CENSO[DAP (cm)],CENSO[NOME CIENTIFICO],CENSO[[#This Row],[NOME CIENTIFICO]])</f>
        <v>39.152116000606256</v>
      </c>
      <c r="U25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13" s="87" t="str">
        <f>IF(CENSO[[#This Row],[DAP (cm)]]&lt;CENSO[[#This Row],[DMCE (cm)]],"DAP &lt; DMCE","DAP ≥ DMCE")</f>
        <v>DAP ≥ DMCE</v>
      </c>
      <c r="W2513" s="87" t="str">
        <f>IF(CENSO[[#This Row],[DAP (cm)]]&gt;200, "Superior", "Inferior")</f>
        <v>Inferior</v>
      </c>
      <c r="X2513" s="87" t="str">
        <f>VLOOKUP(CENSO[[#This Row],[NOME COMUM]],ESPECIES[],4,FALSE)</f>
        <v>Não</v>
      </c>
      <c r="Y2513" s="87" t="str">
        <f>IF(IFERROR(VLOOKUP(CENSO[[#This Row],[NOME COMUM]],COMERCIAIS[],2, FALSE), "Não") &lt;&gt; "Não", "Sim", "Não")</f>
        <v>Sim</v>
      </c>
      <c r="Z2513" s="133">
        <f>CENSO[[#This Row],[g (m²)]]/SUM(AEEF[AEEF-UT])</f>
        <v>6.3762714417156204E-4</v>
      </c>
      <c r="AA2513" s="133">
        <f>CENSO[[#This Row],[v (m³)]]/SUM(AEEF[AEEF-UT])</f>
        <v>6.6950850138014009E-3</v>
      </c>
    </row>
    <row r="2514" spans="1:27" ht="14">
      <c r="A2514" s="86">
        <v>1</v>
      </c>
      <c r="B2514" s="86">
        <v>1</v>
      </c>
      <c r="C2514" s="63">
        <v>71</v>
      </c>
      <c r="D2514" s="63">
        <v>2513</v>
      </c>
      <c r="E2514" s="63" t="str">
        <f>VLOOKUP(CENSO[[#This Row],[NOME COMUM]],ESPECIES[],2,FALSE)</f>
        <v>Tachigali myrmecophila Ducke</v>
      </c>
      <c r="F2514" s="64" t="s">
        <v>14</v>
      </c>
      <c r="G2514" s="64">
        <v>223</v>
      </c>
      <c r="H2514" s="97">
        <f>CENSO[[#This Row],[CAP (cm)]]/PI()</f>
        <v>70.983104618985323</v>
      </c>
      <c r="I2514" s="64">
        <v>13</v>
      </c>
      <c r="J2514" s="96">
        <f>(PI()*(CENSO[[#This Row],[DAP (cm)]]^2))/40000</f>
        <v>0.39573080825084317</v>
      </c>
      <c r="K2514" s="96">
        <f>CENSO[[#This Row],[g (m²)]]*CENSO[[#This Row],[H (m)]]*0.7</f>
        <v>3.6011503550826727</v>
      </c>
      <c r="L2514" s="64">
        <v>1</v>
      </c>
      <c r="M2514" s="65">
        <v>366280.299999999</v>
      </c>
      <c r="N2514" s="87">
        <v>9707175.8000000007</v>
      </c>
      <c r="O2514" s="87" t="s">
        <v>1228</v>
      </c>
      <c r="P2514" s="87" t="str">
        <f>VLOOKUP(CENSO[[#This Row],[DAP (cm)]],CD[],2,TRUE)</f>
        <v>TORA</v>
      </c>
      <c r="Q2514" s="87" t="str">
        <f>VLOOKUP(CENSO[[#This Row],[DAP (cm)]],DD[],2,TRUE)</f>
        <v>70├ 80</v>
      </c>
      <c r="R2514" s="87" t="str" cm="1">
        <f t="array" ref="R2514">INDEX(_xlfn.TEXTSPLIT(CENSO[[#This Row],[NOME CIENTIFICO]]," "),1)</f>
        <v>Tachigali</v>
      </c>
      <c r="S2514" s="98" t="s">
        <v>1004</v>
      </c>
      <c r="T2514" s="87">
        <f>_xlfn.MINIFS(CENSO[DAP (cm)],CENSO[NOME CIENTIFICO],CENSO[[#This Row],[NOME CIENTIFICO]])</f>
        <v>39.152116000606256</v>
      </c>
      <c r="U25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14" s="87" t="str">
        <f>IF(CENSO[[#This Row],[DAP (cm)]]&lt;CENSO[[#This Row],[DMCE (cm)]],"DAP &lt; DMCE","DAP ≥ DMCE")</f>
        <v>DAP ≥ DMCE</v>
      </c>
      <c r="W2514" s="87" t="str">
        <f>IF(CENSO[[#This Row],[DAP (cm)]]&gt;200, "Superior", "Inferior")</f>
        <v>Inferior</v>
      </c>
      <c r="X2514" s="87" t="str">
        <f>VLOOKUP(CENSO[[#This Row],[NOME COMUM]],ESPECIES[],4,FALSE)</f>
        <v>Não</v>
      </c>
      <c r="Y2514" s="87" t="str">
        <f>IF(IFERROR(VLOOKUP(CENSO[[#This Row],[NOME COMUM]],COMERCIAIS[],2, FALSE), "Não") &lt;&gt; "Não", "Sim", "Não")</f>
        <v>Sim</v>
      </c>
      <c r="Z2514" s="133">
        <f>CENSO[[#This Row],[g (m²)]]/SUM(AEEF[AEEF-UT])</f>
        <v>6.9238711355811889E-4</v>
      </c>
      <c r="AA2514" s="133">
        <f>CENSO[[#This Row],[v (m³)]]/SUM(AEEF[AEEF-UT])</f>
        <v>6.3007227333788818E-3</v>
      </c>
    </row>
    <row r="2515" spans="1:27" ht="14">
      <c r="A2515" s="86">
        <v>1</v>
      </c>
      <c r="B2515" s="86">
        <v>1</v>
      </c>
      <c r="C2515" s="63">
        <v>71</v>
      </c>
      <c r="D2515" s="63">
        <v>2514</v>
      </c>
      <c r="E2515" s="63" t="str">
        <f>VLOOKUP(CENSO[[#This Row],[NOME COMUM]],ESPECIES[],2,FALSE)</f>
        <v>Couratari guianensis Aubl.</v>
      </c>
      <c r="F2515" s="64" t="s">
        <v>6</v>
      </c>
      <c r="G2515" s="64">
        <v>215</v>
      </c>
      <c r="H2515" s="97">
        <f>CENSO[[#This Row],[CAP (cm)]]/PI()</f>
        <v>68.436625529514998</v>
      </c>
      <c r="I2515" s="64">
        <v>20</v>
      </c>
      <c r="J2515" s="96">
        <f>(PI()*(CENSO[[#This Row],[DAP (cm)]]^2))/40000</f>
        <v>0.36784686222114316</v>
      </c>
      <c r="K2515" s="96">
        <f>CENSO[[#This Row],[g (m²)]]*CENSO[[#This Row],[H (m)]]*0.7</f>
        <v>5.1498560710960035</v>
      </c>
      <c r="L2515" s="64">
        <v>1</v>
      </c>
      <c r="M2515" s="65">
        <v>366263.5</v>
      </c>
      <c r="N2515" s="87">
        <v>9707186.6999999899</v>
      </c>
      <c r="O2515" s="87" t="s">
        <v>1228</v>
      </c>
      <c r="P2515" s="87" t="str">
        <f>VLOOKUP(CENSO[[#This Row],[DAP (cm)]],CD[],2,TRUE)</f>
        <v>TORA</v>
      </c>
      <c r="Q2515" s="87" t="str">
        <f>VLOOKUP(CENSO[[#This Row],[DAP (cm)]],DD[],2,TRUE)</f>
        <v>60├ 70</v>
      </c>
      <c r="R2515" s="87" t="str" cm="1">
        <f t="array" ref="R2515">INDEX(_xlfn.TEXTSPLIT(CENSO[[#This Row],[NOME CIENTIFICO]]," "),1)</f>
        <v>Couratari</v>
      </c>
      <c r="S2515" s="98" t="s">
        <v>1004</v>
      </c>
      <c r="T2515" s="87">
        <f>_xlfn.MINIFS(CENSO[DAP (cm)],CENSO[NOME CIENTIFICO],CENSO[[#This Row],[NOME CIENTIFICO]])</f>
        <v>38.833806114422465</v>
      </c>
      <c r="U25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15" s="87" t="str">
        <f>IF(CENSO[[#This Row],[DAP (cm)]]&lt;CENSO[[#This Row],[DMCE (cm)]],"DAP &lt; DMCE","DAP ≥ DMCE")</f>
        <v>DAP ≥ DMCE</v>
      </c>
      <c r="W2515" s="87" t="str">
        <f>IF(CENSO[[#This Row],[DAP (cm)]]&gt;200, "Superior", "Inferior")</f>
        <v>Inferior</v>
      </c>
      <c r="X2515" s="87" t="str">
        <f>VLOOKUP(CENSO[[#This Row],[NOME COMUM]],ESPECIES[],4,FALSE)</f>
        <v>Não</v>
      </c>
      <c r="Y2515" s="87" t="str">
        <f>IF(IFERROR(VLOOKUP(CENSO[[#This Row],[NOME COMUM]],COMERCIAIS[],2, FALSE), "Não") &lt;&gt; "Não", "Sim", "Não")</f>
        <v>Sim</v>
      </c>
      <c r="Z2515" s="133">
        <f>CENSO[[#This Row],[g (m²)]]/SUM(AEEF[AEEF-UT])</f>
        <v>6.436001995661295E-4</v>
      </c>
      <c r="AA2515" s="133">
        <f>CENSO[[#This Row],[v (m³)]]/SUM(AEEF[AEEF-UT])</f>
        <v>9.0104027939258112E-3</v>
      </c>
    </row>
    <row r="2516" spans="1:27" ht="14">
      <c r="A2516" s="86">
        <v>1</v>
      </c>
      <c r="B2516" s="86">
        <v>1</v>
      </c>
      <c r="C2516" s="63">
        <v>71</v>
      </c>
      <c r="D2516" s="63">
        <v>2515</v>
      </c>
      <c r="E2516" s="63" t="str">
        <f>VLOOKUP(CENSO[[#This Row],[NOME COMUM]],ESPECIES[],2,FALSE)</f>
        <v>Cedrelinga catenaeformis Ducke</v>
      </c>
      <c r="F2516" s="64" t="s">
        <v>71</v>
      </c>
      <c r="G2516" s="64">
        <v>180</v>
      </c>
      <c r="H2516" s="97">
        <f>CENSO[[#This Row],[CAP (cm)]]/PI()</f>
        <v>57.295779513082323</v>
      </c>
      <c r="I2516" s="64">
        <v>18</v>
      </c>
      <c r="J2516" s="96">
        <f>(PI()*(CENSO[[#This Row],[DAP (cm)]]^2))/40000</f>
        <v>0.25783100780887047</v>
      </c>
      <c r="K2516" s="96">
        <f>CENSO[[#This Row],[g (m²)]]*CENSO[[#This Row],[H (m)]]*0.7</f>
        <v>3.2486706983917677</v>
      </c>
      <c r="L2516" s="64">
        <v>1</v>
      </c>
      <c r="M2516" s="65">
        <v>366260.59999999899</v>
      </c>
      <c r="N2516" s="87">
        <v>9707202.5999999903</v>
      </c>
      <c r="O2516" s="87" t="s">
        <v>1228</v>
      </c>
      <c r="P2516" s="87" t="str">
        <f>VLOOKUP(CENSO[[#This Row],[DAP (cm)]],CD[],2,TRUE)</f>
        <v>TORA</v>
      </c>
      <c r="Q2516" s="87" t="str">
        <f>VLOOKUP(CENSO[[#This Row],[DAP (cm)]],DD[],2,TRUE)</f>
        <v>50├ 60</v>
      </c>
      <c r="R2516" s="87" t="str" cm="1">
        <f t="array" ref="R2516">INDEX(_xlfn.TEXTSPLIT(CENSO[[#This Row],[NOME CIENTIFICO]]," "),1)</f>
        <v>Cedrelinga</v>
      </c>
      <c r="S2516" s="98" t="s">
        <v>1004</v>
      </c>
      <c r="T2516" s="87">
        <f>_xlfn.MINIFS(CENSO[DAP (cm)],CENSO[NOME CIENTIFICO],CENSO[[#This Row],[NOME CIENTIFICO]])</f>
        <v>38.515496228238675</v>
      </c>
      <c r="U25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16" s="87" t="str">
        <f>IF(CENSO[[#This Row],[DAP (cm)]]&lt;CENSO[[#This Row],[DMCE (cm)]],"DAP &lt; DMCE","DAP ≥ DMCE")</f>
        <v>DAP ≥ DMCE</v>
      </c>
      <c r="W2516" s="87" t="str">
        <f>IF(CENSO[[#This Row],[DAP (cm)]]&gt;200, "Superior", "Inferior")</f>
        <v>Inferior</v>
      </c>
      <c r="X2516" s="87" t="str">
        <f>VLOOKUP(CENSO[[#This Row],[NOME COMUM]],ESPECIES[],4,FALSE)</f>
        <v>Não</v>
      </c>
      <c r="Y2516" s="87" t="str">
        <f>IF(IFERROR(VLOOKUP(CENSO[[#This Row],[NOME COMUM]],COMERCIAIS[],2, FALSE), "Não") &lt;&gt; "Não", "Sim", "Não")</f>
        <v>Sim</v>
      </c>
      <c r="Z2516" s="133">
        <f>CENSO[[#This Row],[g (m²)]]/SUM(AEEF[AEEF-UT])</f>
        <v>4.5111187595332813E-4</v>
      </c>
      <c r="AA2516" s="133">
        <f>CENSO[[#This Row],[v (m³)]]/SUM(AEEF[AEEF-UT])</f>
        <v>5.6840096370119339E-3</v>
      </c>
    </row>
    <row r="2517" spans="1:27" ht="14">
      <c r="A2517" s="86">
        <v>1</v>
      </c>
      <c r="B2517" s="86">
        <v>1</v>
      </c>
      <c r="C2517" s="63">
        <v>71</v>
      </c>
      <c r="D2517" s="63">
        <v>2516</v>
      </c>
      <c r="E2517" s="63" t="str">
        <f>VLOOKUP(CENSO[[#This Row],[NOME COMUM]],ESPECIES[],2,FALSE)</f>
        <v>Parkia multijuga Benth.</v>
      </c>
      <c r="F2517" s="64" t="s">
        <v>75</v>
      </c>
      <c r="G2517" s="64">
        <v>300</v>
      </c>
      <c r="H2517" s="97">
        <f>CENSO[[#This Row],[CAP (cm)]]/PI()</f>
        <v>95.4929658551372</v>
      </c>
      <c r="I2517" s="64">
        <v>22</v>
      </c>
      <c r="J2517" s="96">
        <f>(PI()*(CENSO[[#This Row],[DAP (cm)]]^2))/40000</f>
        <v>0.7161972439135289</v>
      </c>
      <c r="K2517" s="96">
        <f>CENSO[[#This Row],[g (m²)]]*CENSO[[#This Row],[H (m)]]*0.7</f>
        <v>11.029437556268345</v>
      </c>
      <c r="L2517" s="64">
        <v>1</v>
      </c>
      <c r="M2517" s="65">
        <v>366254.5</v>
      </c>
      <c r="N2517" s="87">
        <v>9707194.6999999899</v>
      </c>
      <c r="O2517" s="87" t="s">
        <v>1227</v>
      </c>
      <c r="P2517" s="87" t="str">
        <f>VLOOKUP(CENSO[[#This Row],[DAP (cm)]],CD[],2,TRUE)</f>
        <v>TORA</v>
      </c>
      <c r="Q2517" s="87" t="str">
        <f>VLOOKUP(CENSO[[#This Row],[DAP (cm)]],DD[],2,TRUE)</f>
        <v>90├ 100</v>
      </c>
      <c r="R2517" s="87" t="str" cm="1">
        <f t="array" ref="R2517">INDEX(_xlfn.TEXTSPLIT(CENSO[[#This Row],[NOME CIENTIFICO]]," "),1)</f>
        <v>Parkia</v>
      </c>
      <c r="S2517" s="98" t="s">
        <v>1004</v>
      </c>
      <c r="T2517" s="87">
        <f>_xlfn.MINIFS(CENSO[DAP (cm)],CENSO[NOME CIENTIFICO],CENSO[[#This Row],[NOME CIENTIFICO]])</f>
        <v>39.788735772973837</v>
      </c>
      <c r="U25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17" s="87" t="str">
        <f>IF(CENSO[[#This Row],[DAP (cm)]]&lt;CENSO[[#This Row],[DMCE (cm)]],"DAP &lt; DMCE","DAP ≥ DMCE")</f>
        <v>DAP ≥ DMCE</v>
      </c>
      <c r="W2517" s="87" t="str">
        <f>IF(CENSO[[#This Row],[DAP (cm)]]&gt;200, "Superior", "Inferior")</f>
        <v>Inferior</v>
      </c>
      <c r="X2517" s="87" t="str">
        <f>VLOOKUP(CENSO[[#This Row],[NOME COMUM]],ESPECIES[],4,FALSE)</f>
        <v>Não</v>
      </c>
      <c r="Y2517" s="87" t="str">
        <f>IF(IFERROR(VLOOKUP(CENSO[[#This Row],[NOME COMUM]],COMERCIAIS[],2, FALSE), "Não") &lt;&gt; "Não", "Sim", "Não")</f>
        <v>Não</v>
      </c>
      <c r="Z2517" s="133">
        <f>CENSO[[#This Row],[g (m²)]]/SUM(AEEF[AEEF-UT])</f>
        <v>1.2530885443148001E-3</v>
      </c>
      <c r="AA2517" s="133">
        <f>CENSO[[#This Row],[v (m³)]]/SUM(AEEF[AEEF-UT])</f>
        <v>1.929756358244792E-2</v>
      </c>
    </row>
    <row r="2518" spans="1:27" ht="14">
      <c r="A2518" s="86">
        <v>1</v>
      </c>
      <c r="B2518" s="86">
        <v>1</v>
      </c>
      <c r="C2518" s="63">
        <v>71</v>
      </c>
      <c r="D2518" s="63">
        <v>2517</v>
      </c>
      <c r="E2518" s="63" t="str">
        <f>VLOOKUP(CENSO[[#This Row],[NOME COMUM]],ESPECIES[],2,FALSE)</f>
        <v>Anacardium giganteum Hanck ex Engl.</v>
      </c>
      <c r="F2518" s="64" t="s">
        <v>47</v>
      </c>
      <c r="G2518" s="64">
        <v>214</v>
      </c>
      <c r="H2518" s="97">
        <f>CENSO[[#This Row],[CAP (cm)]]/PI()</f>
        <v>68.118315643331201</v>
      </c>
      <c r="I2518" s="64">
        <v>20</v>
      </c>
      <c r="J2518" s="96">
        <f>(PI()*(CENSO[[#This Row],[DAP (cm)]]^2))/40000</f>
        <v>0.36443298869182189</v>
      </c>
      <c r="K2518" s="96">
        <f>CENSO[[#This Row],[g (m²)]]*CENSO[[#This Row],[H (m)]]*0.7</f>
        <v>5.1020618416855061</v>
      </c>
      <c r="L2518" s="64">
        <v>2</v>
      </c>
      <c r="M2518" s="65">
        <v>366249.9</v>
      </c>
      <c r="N2518" s="87">
        <v>9707192</v>
      </c>
      <c r="O2518" s="87" t="s">
        <v>1227</v>
      </c>
      <c r="P2518" s="87" t="str">
        <f>VLOOKUP(CENSO[[#This Row],[DAP (cm)]],CD[],2,TRUE)</f>
        <v>TORA</v>
      </c>
      <c r="Q2518" s="87" t="str">
        <f>VLOOKUP(CENSO[[#This Row],[DAP (cm)]],DD[],2,TRUE)</f>
        <v>60├ 70</v>
      </c>
      <c r="R2518" s="87" t="str" cm="1">
        <f t="array" ref="R2518">INDEX(_xlfn.TEXTSPLIT(CENSO[[#This Row],[NOME CIENTIFICO]]," "),1)</f>
        <v>Anacardium</v>
      </c>
      <c r="S2518" s="98" t="s">
        <v>1004</v>
      </c>
      <c r="T2518" s="87">
        <f>_xlfn.MINIFS(CENSO[DAP (cm)],CENSO[NOME CIENTIFICO],CENSO[[#This Row],[NOME CIENTIFICO]])</f>
        <v>57.295779513082323</v>
      </c>
      <c r="U25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67.295779513082323</v>
      </c>
      <c r="V2518" s="87" t="str">
        <f>IF(CENSO[[#This Row],[DAP (cm)]]&lt;CENSO[[#This Row],[DMCE (cm)]],"DAP &lt; DMCE","DAP ≥ DMCE")</f>
        <v>DAP ≥ DMCE</v>
      </c>
      <c r="W2518" s="87" t="str">
        <f>IF(CENSO[[#This Row],[DAP (cm)]]&gt;200, "Superior", "Inferior")</f>
        <v>Inferior</v>
      </c>
      <c r="X2518" s="87" t="str">
        <f>VLOOKUP(CENSO[[#This Row],[NOME COMUM]],ESPECIES[],4,FALSE)</f>
        <v>Não</v>
      </c>
      <c r="Y2518" s="87" t="str">
        <f>IF(IFERROR(VLOOKUP(CENSO[[#This Row],[NOME COMUM]],COMERCIAIS[],2, FALSE), "Não") &lt;&gt; "Não", "Sim", "Não")</f>
        <v>Não</v>
      </c>
      <c r="Z2518" s="133">
        <f>CENSO[[#This Row],[g (m²)]]/SUM(AEEF[AEEF-UT])</f>
        <v>6.3762714417156204E-4</v>
      </c>
      <c r="AA2518" s="133">
        <f>CENSO[[#This Row],[v (m³)]]/SUM(AEEF[AEEF-UT])</f>
        <v>8.926780018401869E-3</v>
      </c>
    </row>
    <row r="2519" spans="1:27" ht="14">
      <c r="A2519" s="86">
        <v>1</v>
      </c>
      <c r="B2519" s="86">
        <v>1</v>
      </c>
      <c r="C2519" s="63">
        <v>71</v>
      </c>
      <c r="D2519" s="63">
        <v>2518</v>
      </c>
      <c r="E2519" s="63" t="str">
        <f>VLOOKUP(CENSO[[#This Row],[NOME COMUM]],ESPECIES[],2,FALSE)</f>
        <v>Didymopanax calvum Decne. &amp; Planch.</v>
      </c>
      <c r="F2519" s="64" t="s">
        <v>52</v>
      </c>
      <c r="G2519" s="64">
        <v>339</v>
      </c>
      <c r="H2519" s="97">
        <f>CENSO[[#This Row],[CAP (cm)]]/PI()</f>
        <v>107.90705141630504</v>
      </c>
      <c r="I2519" s="64">
        <v>17</v>
      </c>
      <c r="J2519" s="96">
        <f>(PI()*(CENSO[[#This Row],[DAP (cm)]]^2))/40000</f>
        <v>0.91451226075318515</v>
      </c>
      <c r="K2519" s="96">
        <f>CENSO[[#This Row],[g (m²)]]*CENSO[[#This Row],[H (m)]]*0.7</f>
        <v>10.882695902962903</v>
      </c>
      <c r="L2519" s="64">
        <v>2</v>
      </c>
      <c r="M2519" s="65">
        <v>366249.09999999899</v>
      </c>
      <c r="N2519" s="87">
        <v>9707200.8000000007</v>
      </c>
      <c r="O2519" s="87" t="s">
        <v>1227</v>
      </c>
      <c r="P2519" s="87" t="str">
        <f>VLOOKUP(CENSO[[#This Row],[DAP (cm)]],CD[],2,TRUE)</f>
        <v>TORA</v>
      </c>
      <c r="Q2519" s="87" t="str">
        <f>VLOOKUP(CENSO[[#This Row],[DAP (cm)]],DD[],2,TRUE)</f>
        <v>100├ 110</v>
      </c>
      <c r="R2519" s="87" t="str" cm="1">
        <f t="array" ref="R2519">INDEX(_xlfn.TEXTSPLIT(CENSO[[#This Row],[NOME CIENTIFICO]]," "),1)</f>
        <v>Didymopanax</v>
      </c>
      <c r="S2519" s="98" t="s">
        <v>1004</v>
      </c>
      <c r="T2519" s="87">
        <f>_xlfn.MINIFS(CENSO[DAP (cm)],CENSO[NOME CIENTIFICO],CENSO[[#This Row],[NOME CIENTIFICO]])</f>
        <v>46.791553269017228</v>
      </c>
      <c r="U25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56.791553269017228</v>
      </c>
      <c r="V2519" s="87" t="str">
        <f>IF(CENSO[[#This Row],[DAP (cm)]]&lt;CENSO[[#This Row],[DMCE (cm)]],"DAP &lt; DMCE","DAP ≥ DMCE")</f>
        <v>DAP ≥ DMCE</v>
      </c>
      <c r="W2519" s="87" t="str">
        <f>IF(CENSO[[#This Row],[DAP (cm)]]&gt;200, "Superior", "Inferior")</f>
        <v>Inferior</v>
      </c>
      <c r="X2519" s="87" t="str">
        <f>VLOOKUP(CENSO[[#This Row],[NOME COMUM]],ESPECIES[],4,FALSE)</f>
        <v>Não</v>
      </c>
      <c r="Y2519" s="87" t="str">
        <f>IF(IFERROR(VLOOKUP(CENSO[[#This Row],[NOME COMUM]],COMERCIAIS[],2, FALSE), "Não") &lt;&gt; "Não", "Sim", "Não")</f>
        <v>Não</v>
      </c>
      <c r="Z2519" s="133">
        <f>CENSO[[#This Row],[g (m²)]]/SUM(AEEF[AEEF-UT])</f>
        <v>1.6000687622355683E-3</v>
      </c>
      <c r="AA2519" s="133">
        <f>CENSO[[#This Row],[v (m³)]]/SUM(AEEF[AEEF-UT])</f>
        <v>1.9040818270603263E-2</v>
      </c>
    </row>
    <row r="2520" spans="1:27" ht="14">
      <c r="A2520" s="86">
        <v>1</v>
      </c>
      <c r="B2520" s="86">
        <v>1</v>
      </c>
      <c r="C2520" s="63">
        <v>71</v>
      </c>
      <c r="D2520" s="63">
        <v>2519</v>
      </c>
      <c r="E2520" s="63" t="str">
        <f>VLOOKUP(CENSO[[#This Row],[NOME COMUM]],ESPECIES[],2,FALSE)</f>
        <v>Piptadenia suaveolens Miq.</v>
      </c>
      <c r="F2520" s="64" t="s">
        <v>22</v>
      </c>
      <c r="G2520" s="64">
        <v>330</v>
      </c>
      <c r="H2520" s="97">
        <f>CENSO[[#This Row],[CAP (cm)]]/PI()</f>
        <v>105.04226244065093</v>
      </c>
      <c r="I2520" s="64">
        <v>15</v>
      </c>
      <c r="J2520" s="96">
        <f>(PI()*(CENSO[[#This Row],[DAP (cm)]]^2))/40000</f>
        <v>0.86659866513537021</v>
      </c>
      <c r="K2520" s="96">
        <f>CENSO[[#This Row],[g (m²)]]*CENSO[[#This Row],[H (m)]]*0.7</f>
        <v>9.0992859839213871</v>
      </c>
      <c r="L2520" s="64">
        <v>1</v>
      </c>
      <c r="M2520" s="65">
        <v>366246.7</v>
      </c>
      <c r="N2520" s="87">
        <v>9707212.3000000007</v>
      </c>
      <c r="O2520" s="87" t="s">
        <v>1228</v>
      </c>
      <c r="P2520" s="87" t="str">
        <f>VLOOKUP(CENSO[[#This Row],[DAP (cm)]],CD[],2,TRUE)</f>
        <v>TORA</v>
      </c>
      <c r="Q2520" s="87" t="str">
        <f>VLOOKUP(CENSO[[#This Row],[DAP (cm)]],DD[],2,TRUE)</f>
        <v>100├ 110</v>
      </c>
      <c r="R2520" s="87" t="str" cm="1">
        <f t="array" ref="R2520">INDEX(_xlfn.TEXTSPLIT(CENSO[[#This Row],[NOME CIENTIFICO]]," "),1)</f>
        <v>Piptadenia</v>
      </c>
      <c r="S2520" s="98" t="s">
        <v>1004</v>
      </c>
      <c r="T2520" s="87">
        <f>_xlfn.MINIFS(CENSO[DAP (cm)],CENSO[NOME CIENTIFICO],CENSO[[#This Row],[NOME CIENTIFICO]])</f>
        <v>39.788735772973837</v>
      </c>
      <c r="U25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20" s="87" t="str">
        <f>IF(CENSO[[#This Row],[DAP (cm)]]&lt;CENSO[[#This Row],[DMCE (cm)]],"DAP &lt; DMCE","DAP ≥ DMCE")</f>
        <v>DAP ≥ DMCE</v>
      </c>
      <c r="W2520" s="87" t="str">
        <f>IF(CENSO[[#This Row],[DAP (cm)]]&gt;200, "Superior", "Inferior")</f>
        <v>Inferior</v>
      </c>
      <c r="X2520" s="87" t="str">
        <f>VLOOKUP(CENSO[[#This Row],[NOME COMUM]],ESPECIES[],4,FALSE)</f>
        <v>Não</v>
      </c>
      <c r="Y2520" s="87" t="str">
        <f>IF(IFERROR(VLOOKUP(CENSO[[#This Row],[NOME COMUM]],COMERCIAIS[],2, FALSE), "Não") &lt;&gt; "Não", "Sim", "Não")</f>
        <v>Sim</v>
      </c>
      <c r="Z2520" s="133">
        <f>CENSO[[#This Row],[g (m²)]]/SUM(AEEF[AEEF-UT])</f>
        <v>1.5162371386209085E-3</v>
      </c>
      <c r="AA2520" s="133">
        <f>CENSO[[#This Row],[v (m³)]]/SUM(AEEF[AEEF-UT])</f>
        <v>1.5920489955519538E-2</v>
      </c>
    </row>
    <row r="2521" spans="1:27" ht="14">
      <c r="A2521" s="86">
        <v>1</v>
      </c>
      <c r="B2521" s="86">
        <v>1</v>
      </c>
      <c r="C2521" s="63">
        <v>71</v>
      </c>
      <c r="D2521" s="63">
        <v>2520</v>
      </c>
      <c r="E2521" s="63" t="str">
        <f>VLOOKUP(CENSO[[#This Row],[NOME COMUM]],ESPECIES[],2,FALSE)</f>
        <v>Ormosia paraensis Ducke</v>
      </c>
      <c r="F2521" s="64" t="s">
        <v>99</v>
      </c>
      <c r="G2521" s="64">
        <v>280</v>
      </c>
      <c r="H2521" s="97">
        <f>CENSO[[#This Row],[CAP (cm)]]/PI()</f>
        <v>89.12676813146139</v>
      </c>
      <c r="I2521" s="64">
        <v>18</v>
      </c>
      <c r="J2521" s="96">
        <f>(PI()*(CENSO[[#This Row],[DAP (cm)]]^2))/40000</f>
        <v>0.62388737692022966</v>
      </c>
      <c r="K2521" s="96">
        <f>CENSO[[#This Row],[g (m²)]]*CENSO[[#This Row],[H (m)]]*0.7</f>
        <v>7.8609809491948939</v>
      </c>
      <c r="L2521" s="64">
        <v>1</v>
      </c>
      <c r="M2521" s="65">
        <v>366218.9</v>
      </c>
      <c r="N2521" s="87">
        <v>9707230.3000000007</v>
      </c>
      <c r="O2521" s="87" t="s">
        <v>1227</v>
      </c>
      <c r="P2521" s="87" t="str">
        <f>VLOOKUP(CENSO[[#This Row],[DAP (cm)]],CD[],2,TRUE)</f>
        <v>TORA</v>
      </c>
      <c r="Q2521" s="87" t="str">
        <f>VLOOKUP(CENSO[[#This Row],[DAP (cm)]],DD[],2,TRUE)</f>
        <v>80├ 90</v>
      </c>
      <c r="R2521" s="87" t="str" cm="1">
        <f t="array" ref="R2521">INDEX(_xlfn.TEXTSPLIT(CENSO[[#This Row],[NOME CIENTIFICO]]," "),1)</f>
        <v>Ormosia</v>
      </c>
      <c r="S2521" s="98" t="s">
        <v>1004</v>
      </c>
      <c r="T2521" s="87">
        <f>_xlfn.MINIFS(CENSO[DAP (cm)],CENSO[NOME CIENTIFICO],CENSO[[#This Row],[NOME CIENTIFICO]])</f>
        <v>44.563384065730695</v>
      </c>
      <c r="U25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54.563384065730695</v>
      </c>
      <c r="V2521" s="87" t="str">
        <f>IF(CENSO[[#This Row],[DAP (cm)]]&lt;CENSO[[#This Row],[DMCE (cm)]],"DAP &lt; DMCE","DAP ≥ DMCE")</f>
        <v>DAP ≥ DMCE</v>
      </c>
      <c r="W2521" s="87" t="str">
        <f>IF(CENSO[[#This Row],[DAP (cm)]]&gt;200, "Superior", "Inferior")</f>
        <v>Inferior</v>
      </c>
      <c r="X2521" s="87" t="str">
        <f>VLOOKUP(CENSO[[#This Row],[NOME COMUM]],ESPECIES[],4,FALSE)</f>
        <v>Não</v>
      </c>
      <c r="Y2521" s="87" t="str">
        <f>IF(IFERROR(VLOOKUP(CENSO[[#This Row],[NOME COMUM]],COMERCIAIS[],2, FALSE), "Não") &lt;&gt; "Não", "Sim", "Não")</f>
        <v>Não</v>
      </c>
      <c r="Z2521" s="133">
        <f>CENSO[[#This Row],[g (m²)]]/SUM(AEEF[AEEF-UT])</f>
        <v>1.0915793541586703E-3</v>
      </c>
      <c r="AA2521" s="133">
        <f>CENSO[[#This Row],[v (m³)]]/SUM(AEEF[AEEF-UT])</f>
        <v>1.3753899862399247E-2</v>
      </c>
    </row>
    <row r="2522" spans="1:27" ht="14">
      <c r="A2522" s="86">
        <v>1</v>
      </c>
      <c r="B2522" s="86">
        <v>1</v>
      </c>
      <c r="C2522" s="63">
        <v>71</v>
      </c>
      <c r="D2522" s="63">
        <v>2521</v>
      </c>
      <c r="E2522" s="63" t="str">
        <f>VLOOKUP(CENSO[[#This Row],[NOME COMUM]],ESPECIES[],2,FALSE)</f>
        <v>Simarouba amara Aubl.</v>
      </c>
      <c r="F2522" s="64" t="s">
        <v>20</v>
      </c>
      <c r="G2522" s="64">
        <v>187</v>
      </c>
      <c r="H2522" s="97">
        <f>CENSO[[#This Row],[CAP (cm)]]/PI()</f>
        <v>59.523948716368857</v>
      </c>
      <c r="I2522" s="64">
        <v>14</v>
      </c>
      <c r="J2522" s="96">
        <f>(PI()*(CENSO[[#This Row],[DAP (cm)]]^2))/40000</f>
        <v>0.27827446024902436</v>
      </c>
      <c r="K2522" s="96">
        <f>CENSO[[#This Row],[g (m²)]]*CENSO[[#This Row],[H (m)]]*0.7</f>
        <v>2.7270897104404384</v>
      </c>
      <c r="L2522" s="64">
        <v>1</v>
      </c>
      <c r="M2522" s="65">
        <v>366160</v>
      </c>
      <c r="N2522" s="87">
        <v>9707235.6999999899</v>
      </c>
      <c r="O2522" s="87" t="s">
        <v>1227</v>
      </c>
      <c r="P2522" s="87" t="str">
        <f>VLOOKUP(CENSO[[#This Row],[DAP (cm)]],CD[],2,TRUE)</f>
        <v>TORA</v>
      </c>
      <c r="Q2522" s="87" t="str">
        <f>VLOOKUP(CENSO[[#This Row],[DAP (cm)]],DD[],2,TRUE)</f>
        <v>50├ 60</v>
      </c>
      <c r="R2522" s="87" t="str" cm="1">
        <f t="array" ref="R2522">INDEX(_xlfn.TEXTSPLIT(CENSO[[#This Row],[NOME CIENTIFICO]]," "),1)</f>
        <v>Simarouba</v>
      </c>
      <c r="S2522" s="98" t="s">
        <v>1004</v>
      </c>
      <c r="T2522" s="87">
        <f>_xlfn.MINIFS(CENSO[DAP (cm)],CENSO[NOME CIENTIFICO],CENSO[[#This Row],[NOME CIENTIFICO]])</f>
        <v>42.335214862444161</v>
      </c>
      <c r="U25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2522" s="87" t="str">
        <f>IF(CENSO[[#This Row],[DAP (cm)]]&lt;CENSO[[#This Row],[DMCE (cm)]],"DAP &lt; DMCE","DAP ≥ DMCE")</f>
        <v>DAP ≥ DMCE</v>
      </c>
      <c r="W2522" s="87" t="str">
        <f>IF(CENSO[[#This Row],[DAP (cm)]]&gt;200, "Superior", "Inferior")</f>
        <v>Inferior</v>
      </c>
      <c r="X2522" s="87" t="str">
        <f>VLOOKUP(CENSO[[#This Row],[NOME COMUM]],ESPECIES[],4,FALSE)</f>
        <v>Não</v>
      </c>
      <c r="Y2522" s="87" t="str">
        <f>IF(IFERROR(VLOOKUP(CENSO[[#This Row],[NOME COMUM]],COMERCIAIS[],2, FALSE), "Não") &lt;&gt; "Não", "Sim", "Não")</f>
        <v>Não</v>
      </c>
      <c r="Z2522" s="133">
        <f>CENSO[[#This Row],[g (m²)]]/SUM(AEEF[AEEF-UT])</f>
        <v>4.8688059229049158E-4</v>
      </c>
      <c r="AA2522" s="133">
        <f>CENSO[[#This Row],[v (m³)]]/SUM(AEEF[AEEF-UT])</f>
        <v>4.7714298044468171E-3</v>
      </c>
    </row>
    <row r="2523" spans="1:27" ht="14">
      <c r="A2523" s="86">
        <v>1</v>
      </c>
      <c r="B2523" s="86">
        <v>1</v>
      </c>
      <c r="C2523" s="63">
        <v>72</v>
      </c>
      <c r="D2523" s="63">
        <v>2522</v>
      </c>
      <c r="E2523" s="63" t="str">
        <f>VLOOKUP(CENSO[[#This Row],[NOME COMUM]],ESPECIES[],2,FALSE)</f>
        <v>Mezilaurus Itauba (Meisn.) Taub. ex Mez</v>
      </c>
      <c r="F2523" s="64" t="s">
        <v>8</v>
      </c>
      <c r="G2523" s="64">
        <v>320</v>
      </c>
      <c r="H2523" s="97">
        <f>CENSO[[#This Row],[CAP (cm)]]/PI()</f>
        <v>101.85916357881302</v>
      </c>
      <c r="I2523" s="64">
        <v>23</v>
      </c>
      <c r="J2523" s="96">
        <f>(PI()*(CENSO[[#This Row],[DAP (cm)]]^2))/40000</f>
        <v>0.81487330863050433</v>
      </c>
      <c r="K2523" s="96">
        <f>CENSO[[#This Row],[g (m²)]]*CENSO[[#This Row],[H (m)]]*0.7</f>
        <v>13.119460268951117</v>
      </c>
      <c r="L2523" s="64">
        <v>1</v>
      </c>
      <c r="M2523" s="65">
        <v>366201.5</v>
      </c>
      <c r="N2523" s="87">
        <v>9707167.1999999899</v>
      </c>
      <c r="O2523" s="87" t="s">
        <v>1227</v>
      </c>
      <c r="P2523" s="87" t="str">
        <f>VLOOKUP(CENSO[[#This Row],[DAP (cm)]],CD[],2,TRUE)</f>
        <v>TORA</v>
      </c>
      <c r="Q2523" s="87" t="str">
        <f>VLOOKUP(CENSO[[#This Row],[DAP (cm)]],DD[],2,TRUE)</f>
        <v>100├ 110</v>
      </c>
      <c r="R2523" s="87" t="str" cm="1">
        <f t="array" ref="R2523">INDEX(_xlfn.TEXTSPLIT(CENSO[[#This Row],[NOME CIENTIFICO]]," "),1)</f>
        <v>Mezilaurus</v>
      </c>
      <c r="S2523" s="98" t="s">
        <v>1004</v>
      </c>
      <c r="T2523" s="87">
        <f>_xlfn.MINIFS(CENSO[DAP (cm)],CENSO[NOME CIENTIFICO],CENSO[[#This Row],[NOME CIENTIFICO]])</f>
        <v>41.38028520389279</v>
      </c>
      <c r="U25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523" s="87" t="str">
        <f>IF(CENSO[[#This Row],[DAP (cm)]]&lt;CENSO[[#This Row],[DMCE (cm)]],"DAP &lt; DMCE","DAP ≥ DMCE")</f>
        <v>DAP ≥ DMCE</v>
      </c>
      <c r="W2523" s="87" t="str">
        <f>IF(CENSO[[#This Row],[DAP (cm)]]&gt;200, "Superior", "Inferior")</f>
        <v>Inferior</v>
      </c>
      <c r="X2523" s="87" t="str">
        <f>VLOOKUP(CENSO[[#This Row],[NOME COMUM]],ESPECIES[],4,FALSE)</f>
        <v>Não</v>
      </c>
      <c r="Y2523" s="87" t="str">
        <f>IF(IFERROR(VLOOKUP(CENSO[[#This Row],[NOME COMUM]],COMERCIAIS[],2, FALSE), "Não") &lt;&gt; "Não", "Sim", "Não")</f>
        <v>Não</v>
      </c>
      <c r="Z2523" s="133">
        <f>CENSO[[#This Row],[g (m²)]]/SUM(AEEF[AEEF-UT])</f>
        <v>1.4257362993092843E-3</v>
      </c>
      <c r="AA2523" s="133">
        <f>CENSO[[#This Row],[v (m³)]]/SUM(AEEF[AEEF-UT])</f>
        <v>2.2954354418879473E-2</v>
      </c>
    </row>
    <row r="2524" spans="1:27" ht="14">
      <c r="A2524" s="86">
        <v>1</v>
      </c>
      <c r="B2524" s="86">
        <v>1</v>
      </c>
      <c r="C2524" s="63">
        <v>72</v>
      </c>
      <c r="D2524" s="63">
        <v>2523</v>
      </c>
      <c r="E2524" s="63" t="str">
        <f>VLOOKUP(CENSO[[#This Row],[NOME COMUM]],ESPECIES[],2,FALSE)</f>
        <v>Aspidosperma spruceanum Benth. ex Müll.Arg.</v>
      </c>
      <c r="F2524" s="64" t="s">
        <v>62</v>
      </c>
      <c r="G2524" s="64">
        <v>150</v>
      </c>
      <c r="H2524" s="97">
        <f>CENSO[[#This Row],[CAP (cm)]]/PI()</f>
        <v>47.7464829275686</v>
      </c>
      <c r="I2524" s="64">
        <v>14</v>
      </c>
      <c r="J2524" s="96">
        <f>(PI()*(CENSO[[#This Row],[DAP (cm)]]^2))/40000</f>
        <v>0.17904931097838223</v>
      </c>
      <c r="K2524" s="96">
        <f>CENSO[[#This Row],[g (m²)]]*CENSO[[#This Row],[H (m)]]*0.7</f>
        <v>1.7546832475881458</v>
      </c>
      <c r="L2524" s="64">
        <v>1</v>
      </c>
      <c r="M2524" s="65">
        <v>366227.7</v>
      </c>
      <c r="N2524" s="87">
        <v>9707125.4000000004</v>
      </c>
      <c r="O2524" s="98" t="s">
        <v>1225</v>
      </c>
      <c r="P2524" s="87" t="str">
        <f>VLOOKUP(CENSO[[#This Row],[DAP (cm)]],CD[],2,TRUE)</f>
        <v>TORETE</v>
      </c>
      <c r="Q2524" s="87" t="str">
        <f>VLOOKUP(CENSO[[#This Row],[DAP (cm)]],DD[],2,TRUE)</f>
        <v>40├ 50</v>
      </c>
      <c r="R2524" s="87" t="str" cm="1">
        <f t="array" ref="R2524">INDEX(_xlfn.TEXTSPLIT(CENSO[[#This Row],[NOME CIENTIFICO]]," "),1)</f>
        <v>Aspidosperma</v>
      </c>
      <c r="S2524" s="98" t="s">
        <v>1004</v>
      </c>
      <c r="T2524" s="87">
        <f>_xlfn.MINIFS(CENSO[DAP (cm)],CENSO[NOME CIENTIFICO],CENSO[[#This Row],[NOME CIENTIFICO]])</f>
        <v>41.38028520389279</v>
      </c>
      <c r="U25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524" s="87" t="str">
        <f>IF(CENSO[[#This Row],[DAP (cm)]]&lt;CENSO[[#This Row],[DMCE (cm)]],"DAP &lt; DMCE","DAP ≥ DMCE")</f>
        <v>DAP &lt; DMCE</v>
      </c>
      <c r="W2524" s="87" t="str">
        <f>IF(CENSO[[#This Row],[DAP (cm)]]&gt;200, "Superior", "Inferior")</f>
        <v>Inferior</v>
      </c>
      <c r="X2524" s="87" t="str">
        <f>VLOOKUP(CENSO[[#This Row],[NOME COMUM]],ESPECIES[],4,FALSE)</f>
        <v>Não</v>
      </c>
      <c r="Y2524" s="87" t="str">
        <f>IF(IFERROR(VLOOKUP(CENSO[[#This Row],[NOME COMUM]],COMERCIAIS[],2, FALSE), "Não") &lt;&gt; "Não", "Sim", "Não")</f>
        <v>Não</v>
      </c>
      <c r="Z2524" s="133">
        <f>CENSO[[#This Row],[g (m²)]]/SUM(AEEF[AEEF-UT])</f>
        <v>3.1327213607870003E-4</v>
      </c>
      <c r="AA2524" s="133">
        <f>CENSO[[#This Row],[v (m³)]]/SUM(AEEF[AEEF-UT])</f>
        <v>3.07006693357126E-3</v>
      </c>
    </row>
    <row r="2525" spans="1:27" ht="14">
      <c r="A2525" s="86">
        <v>1</v>
      </c>
      <c r="B2525" s="86">
        <v>1</v>
      </c>
      <c r="C2525" s="63">
        <v>72</v>
      </c>
      <c r="D2525" s="63">
        <v>2524</v>
      </c>
      <c r="E2525" s="63" t="str">
        <f>VLOOKUP(CENSO[[#This Row],[NOME COMUM]],ESPECIES[],2,FALSE)</f>
        <v>Apuleia leiocarpa (Vogel) J.F.Macbr.</v>
      </c>
      <c r="F2525" s="64" t="s">
        <v>51</v>
      </c>
      <c r="G2525" s="64">
        <v>175</v>
      </c>
      <c r="H2525" s="97">
        <f>CENSO[[#This Row],[CAP (cm)]]/PI()</f>
        <v>55.70423008216337</v>
      </c>
      <c r="I2525" s="64">
        <v>15</v>
      </c>
      <c r="J2525" s="96">
        <f>(PI()*(CENSO[[#This Row],[DAP (cm)]]^2))/40000</f>
        <v>0.24370600660946476</v>
      </c>
      <c r="K2525" s="96">
        <f>CENSO[[#This Row],[g (m²)]]*CENSO[[#This Row],[H (m)]]*0.7</f>
        <v>2.5589130693993796</v>
      </c>
      <c r="L2525" s="64">
        <v>1</v>
      </c>
      <c r="M2525" s="65">
        <v>366253.5</v>
      </c>
      <c r="N2525" s="87">
        <v>9707106.5</v>
      </c>
      <c r="O2525" s="87" t="s">
        <v>1228</v>
      </c>
      <c r="P2525" s="87" t="str">
        <f>VLOOKUP(CENSO[[#This Row],[DAP (cm)]],CD[],2,TRUE)</f>
        <v>TORA</v>
      </c>
      <c r="Q2525" s="87" t="str">
        <f>VLOOKUP(CENSO[[#This Row],[DAP (cm)]],DD[],2,TRUE)</f>
        <v>50├ 60</v>
      </c>
      <c r="R2525" s="87" t="str" cm="1">
        <f t="array" ref="R2525">INDEX(_xlfn.TEXTSPLIT(CENSO[[#This Row],[NOME CIENTIFICO]]," "),1)</f>
        <v>Apuleia</v>
      </c>
      <c r="S2525" s="98" t="s">
        <v>1004</v>
      </c>
      <c r="T2525" s="87">
        <f>_xlfn.MINIFS(CENSO[DAP (cm)],CENSO[NOME CIENTIFICO],CENSO[[#This Row],[NOME CIENTIFICO]])</f>
        <v>39.788735772973837</v>
      </c>
      <c r="U25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25" s="87" t="str">
        <f>IF(CENSO[[#This Row],[DAP (cm)]]&lt;CENSO[[#This Row],[DMCE (cm)]],"DAP &lt; DMCE","DAP ≥ DMCE")</f>
        <v>DAP ≥ DMCE</v>
      </c>
      <c r="W2525" s="87" t="str">
        <f>IF(CENSO[[#This Row],[DAP (cm)]]&gt;200, "Superior", "Inferior")</f>
        <v>Inferior</v>
      </c>
      <c r="X2525" s="87" t="str">
        <f>VLOOKUP(CENSO[[#This Row],[NOME COMUM]],ESPECIES[],4,FALSE)</f>
        <v>Não</v>
      </c>
      <c r="Y2525" s="87" t="str">
        <f>IF(IFERROR(VLOOKUP(CENSO[[#This Row],[NOME COMUM]],COMERCIAIS[],2, FALSE), "Não") &lt;&gt; "Não", "Sim", "Não")</f>
        <v>Sim</v>
      </c>
      <c r="Z2525" s="133">
        <f>CENSO[[#This Row],[g (m²)]]/SUM(AEEF[AEEF-UT])</f>
        <v>4.2639818521823071E-4</v>
      </c>
      <c r="AA2525" s="133">
        <f>CENSO[[#This Row],[v (m³)]]/SUM(AEEF[AEEF-UT])</f>
        <v>4.4771809447914212E-3</v>
      </c>
    </row>
    <row r="2526" spans="1:27" ht="14">
      <c r="A2526" s="86">
        <v>1</v>
      </c>
      <c r="B2526" s="86">
        <v>1</v>
      </c>
      <c r="C2526" s="63">
        <v>72</v>
      </c>
      <c r="D2526" s="63">
        <v>2525</v>
      </c>
      <c r="E2526" s="63" t="str">
        <f>VLOOKUP(CENSO[[#This Row],[NOME COMUM]],ESPECIES[],2,FALSE)</f>
        <v>Piptadenia suaveolens Miq.</v>
      </c>
      <c r="F2526" s="64" t="s">
        <v>22</v>
      </c>
      <c r="G2526" s="64">
        <v>200</v>
      </c>
      <c r="H2526" s="97">
        <f>CENSO[[#This Row],[CAP (cm)]]/PI()</f>
        <v>63.661977236758133</v>
      </c>
      <c r="I2526" s="64">
        <v>15</v>
      </c>
      <c r="J2526" s="96">
        <f>(PI()*(CENSO[[#This Row],[DAP (cm)]]^2))/40000</f>
        <v>0.31830988618379064</v>
      </c>
      <c r="K2526" s="96">
        <f>CENSO[[#This Row],[g (m²)]]*CENSO[[#This Row],[H (m)]]*0.7</f>
        <v>3.3422538049298014</v>
      </c>
      <c r="L2526" s="64">
        <v>2</v>
      </c>
      <c r="M2526" s="65">
        <v>366264.09999999899</v>
      </c>
      <c r="N2526" s="87">
        <v>9707103.9000000004</v>
      </c>
      <c r="O2526" s="87" t="s">
        <v>1228</v>
      </c>
      <c r="P2526" s="87" t="str">
        <f>VLOOKUP(CENSO[[#This Row],[DAP (cm)]],CD[],2,TRUE)</f>
        <v>TORA</v>
      </c>
      <c r="Q2526" s="87" t="str">
        <f>VLOOKUP(CENSO[[#This Row],[DAP (cm)]],DD[],2,TRUE)</f>
        <v>60├ 70</v>
      </c>
      <c r="R2526" s="87" t="str" cm="1">
        <f t="array" ref="R2526">INDEX(_xlfn.TEXTSPLIT(CENSO[[#This Row],[NOME CIENTIFICO]]," "),1)</f>
        <v>Piptadenia</v>
      </c>
      <c r="S2526" s="98" t="s">
        <v>1004</v>
      </c>
      <c r="T2526" s="87">
        <f>_xlfn.MINIFS(CENSO[DAP (cm)],CENSO[NOME CIENTIFICO],CENSO[[#This Row],[NOME CIENTIFICO]])</f>
        <v>39.788735772973837</v>
      </c>
      <c r="U25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26" s="87" t="str">
        <f>IF(CENSO[[#This Row],[DAP (cm)]]&lt;CENSO[[#This Row],[DMCE (cm)]],"DAP &lt; DMCE","DAP ≥ DMCE")</f>
        <v>DAP ≥ DMCE</v>
      </c>
      <c r="W2526" s="87" t="str">
        <f>IF(CENSO[[#This Row],[DAP (cm)]]&gt;200, "Superior", "Inferior")</f>
        <v>Inferior</v>
      </c>
      <c r="X2526" s="87" t="str">
        <f>VLOOKUP(CENSO[[#This Row],[NOME COMUM]],ESPECIES[],4,FALSE)</f>
        <v>Não</v>
      </c>
      <c r="Y2526" s="87" t="str">
        <f>IF(IFERROR(VLOOKUP(CENSO[[#This Row],[NOME COMUM]],COMERCIAIS[],2, FALSE), "Não") &lt;&gt; "Não", "Sim", "Não")</f>
        <v>Sim</v>
      </c>
      <c r="Z2526" s="133">
        <f>CENSO[[#This Row],[g (m²)]]/SUM(AEEF[AEEF-UT])</f>
        <v>5.5692824191768894E-4</v>
      </c>
      <c r="AA2526" s="133">
        <f>CENSO[[#This Row],[v (m³)]]/SUM(AEEF[AEEF-UT])</f>
        <v>5.847746540135733E-3</v>
      </c>
    </row>
    <row r="2527" spans="1:27" ht="14">
      <c r="A2527" s="86">
        <v>1</v>
      </c>
      <c r="B2527" s="86">
        <v>1</v>
      </c>
      <c r="C2527" s="63">
        <v>72</v>
      </c>
      <c r="D2527" s="63">
        <v>2526</v>
      </c>
      <c r="E2527" s="63" t="str">
        <f>VLOOKUP(CENSO[[#This Row],[NOME COMUM]],ESPECIES[],2,FALSE)</f>
        <v>Tachigali myrmecophila Ducke</v>
      </c>
      <c r="F2527" s="64" t="s">
        <v>14</v>
      </c>
      <c r="G2527" s="64">
        <v>211</v>
      </c>
      <c r="H2527" s="97">
        <f>CENSO[[#This Row],[CAP (cm)]]/PI()</f>
        <v>67.163385984779836</v>
      </c>
      <c r="I2527" s="64">
        <v>16</v>
      </c>
      <c r="J2527" s="96">
        <f>(PI()*(CENSO[[#This Row],[DAP (cm)]]^2))/40000</f>
        <v>0.35428686106971363</v>
      </c>
      <c r="K2527" s="96">
        <f>CENSO[[#This Row],[g (m²)]]*CENSO[[#This Row],[H (m)]]*0.7</f>
        <v>3.9680128439807922</v>
      </c>
      <c r="L2527" s="64">
        <v>1</v>
      </c>
      <c r="M2527" s="65">
        <v>366257.5</v>
      </c>
      <c r="N2527" s="87">
        <v>9707100.3000000007</v>
      </c>
      <c r="O2527" s="87" t="s">
        <v>1228</v>
      </c>
      <c r="P2527" s="87" t="str">
        <f>VLOOKUP(CENSO[[#This Row],[DAP (cm)]],CD[],2,TRUE)</f>
        <v>TORA</v>
      </c>
      <c r="Q2527" s="87" t="str">
        <f>VLOOKUP(CENSO[[#This Row],[DAP (cm)]],DD[],2,TRUE)</f>
        <v>60├ 70</v>
      </c>
      <c r="R2527" s="87" t="str" cm="1">
        <f t="array" ref="R2527">INDEX(_xlfn.TEXTSPLIT(CENSO[[#This Row],[NOME CIENTIFICO]]," "),1)</f>
        <v>Tachigali</v>
      </c>
      <c r="S2527" s="98" t="s">
        <v>1004</v>
      </c>
      <c r="T2527" s="87">
        <f>_xlfn.MINIFS(CENSO[DAP (cm)],CENSO[NOME CIENTIFICO],CENSO[[#This Row],[NOME CIENTIFICO]])</f>
        <v>39.152116000606256</v>
      </c>
      <c r="U25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27" s="87" t="str">
        <f>IF(CENSO[[#This Row],[DAP (cm)]]&lt;CENSO[[#This Row],[DMCE (cm)]],"DAP &lt; DMCE","DAP ≥ DMCE")</f>
        <v>DAP ≥ DMCE</v>
      </c>
      <c r="W2527" s="87" t="str">
        <f>IF(CENSO[[#This Row],[DAP (cm)]]&gt;200, "Superior", "Inferior")</f>
        <v>Inferior</v>
      </c>
      <c r="X2527" s="87" t="str">
        <f>VLOOKUP(CENSO[[#This Row],[NOME COMUM]],ESPECIES[],4,FALSE)</f>
        <v>Não</v>
      </c>
      <c r="Y2527" s="87" t="str">
        <f>IF(IFERROR(VLOOKUP(CENSO[[#This Row],[NOME COMUM]],COMERCIAIS[],2, FALSE), "Não") &lt;&gt; "Não", "Sim", "Não")</f>
        <v>Sim</v>
      </c>
      <c r="Z2527" s="133">
        <f>CENSO[[#This Row],[g (m²)]]/SUM(AEEF[AEEF-UT])</f>
        <v>6.1987505646043581E-4</v>
      </c>
      <c r="AA2527" s="133">
        <f>CENSO[[#This Row],[v (m³)]]/SUM(AEEF[AEEF-UT])</f>
        <v>6.9426006323568806E-3</v>
      </c>
    </row>
    <row r="2528" spans="1:27" ht="14">
      <c r="A2528" s="86">
        <v>1</v>
      </c>
      <c r="B2528" s="86">
        <v>1</v>
      </c>
      <c r="C2528" s="63">
        <v>72</v>
      </c>
      <c r="D2528" s="63">
        <v>2527</v>
      </c>
      <c r="E2528" s="63" t="str">
        <f>VLOOKUP(CENSO[[#This Row],[NOME COMUM]],ESPECIES[],2,FALSE)</f>
        <v>Couratari guianensis Aubl.</v>
      </c>
      <c r="F2528" s="64" t="s">
        <v>6</v>
      </c>
      <c r="G2528" s="64">
        <v>238</v>
      </c>
      <c r="H2528" s="97">
        <f>CENSO[[#This Row],[CAP (cm)]]/PI()</f>
        <v>75.757752911742188</v>
      </c>
      <c r="I2528" s="64">
        <v>24</v>
      </c>
      <c r="J2528" s="96">
        <f>(PI()*(CENSO[[#This Row],[DAP (cm)]]^2))/40000</f>
        <v>0.45075862982486603</v>
      </c>
      <c r="K2528" s="96">
        <f>CENSO[[#This Row],[g (m²)]]*CENSO[[#This Row],[H (m)]]*0.7</f>
        <v>7.572744981057749</v>
      </c>
      <c r="L2528" s="64">
        <v>1</v>
      </c>
      <c r="M2528" s="65">
        <v>366271.5</v>
      </c>
      <c r="N2528" s="87">
        <v>9707097.1999999899</v>
      </c>
      <c r="O2528" s="87" t="s">
        <v>1228</v>
      </c>
      <c r="P2528" s="87" t="str">
        <f>VLOOKUP(CENSO[[#This Row],[DAP (cm)]],CD[],2,TRUE)</f>
        <v>TORA</v>
      </c>
      <c r="Q2528" s="87" t="str">
        <f>VLOOKUP(CENSO[[#This Row],[DAP (cm)]],DD[],2,TRUE)</f>
        <v>70├ 80</v>
      </c>
      <c r="R2528" s="87" t="str" cm="1">
        <f t="array" ref="R2528">INDEX(_xlfn.TEXTSPLIT(CENSO[[#This Row],[NOME CIENTIFICO]]," "),1)</f>
        <v>Couratari</v>
      </c>
      <c r="S2528" s="98" t="s">
        <v>1004</v>
      </c>
      <c r="T2528" s="87">
        <f>_xlfn.MINIFS(CENSO[DAP (cm)],CENSO[NOME CIENTIFICO],CENSO[[#This Row],[NOME CIENTIFICO]])</f>
        <v>38.833806114422465</v>
      </c>
      <c r="U25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28" s="87" t="str">
        <f>IF(CENSO[[#This Row],[DAP (cm)]]&lt;CENSO[[#This Row],[DMCE (cm)]],"DAP &lt; DMCE","DAP ≥ DMCE")</f>
        <v>DAP ≥ DMCE</v>
      </c>
      <c r="W2528" s="87" t="str">
        <f>IF(CENSO[[#This Row],[DAP (cm)]]&gt;200, "Superior", "Inferior")</f>
        <v>Inferior</v>
      </c>
      <c r="X2528" s="87" t="str">
        <f>VLOOKUP(CENSO[[#This Row],[NOME COMUM]],ESPECIES[],4,FALSE)</f>
        <v>Não</v>
      </c>
      <c r="Y2528" s="87" t="str">
        <f>IF(IFERROR(VLOOKUP(CENSO[[#This Row],[NOME COMUM]],COMERCIAIS[],2, FALSE), "Não") &lt;&gt; "Não", "Sim", "Não")</f>
        <v>Sim</v>
      </c>
      <c r="Z2528" s="133">
        <f>CENSO[[#This Row],[g (m²)]]/SUM(AEEF[AEEF-UT])</f>
        <v>7.886660833796395E-4</v>
      </c>
      <c r="AA2528" s="133">
        <f>CENSO[[#This Row],[v (m³)]]/SUM(AEEF[AEEF-UT])</f>
        <v>1.3249590200777943E-2</v>
      </c>
    </row>
    <row r="2529" spans="1:27" ht="14">
      <c r="A2529" s="86">
        <v>1</v>
      </c>
      <c r="B2529" s="86">
        <v>1</v>
      </c>
      <c r="C2529" s="63">
        <v>72</v>
      </c>
      <c r="D2529" s="63">
        <v>2528</v>
      </c>
      <c r="E2529" s="63" t="str">
        <f>VLOOKUP(CENSO[[#This Row],[NOME COMUM]],ESPECIES[],2,FALSE)</f>
        <v>Apuleia leiocarpa (Vogel) J.F.Macbr.</v>
      </c>
      <c r="F2529" s="64" t="s">
        <v>51</v>
      </c>
      <c r="G2529" s="64">
        <v>207</v>
      </c>
      <c r="H2529" s="97">
        <f>CENSO[[#This Row],[CAP (cm)]]/PI()</f>
        <v>65.890146440044674</v>
      </c>
      <c r="I2529" s="64">
        <v>22</v>
      </c>
      <c r="J2529" s="96">
        <f>(PI()*(CENSO[[#This Row],[DAP (cm)]]^2))/40000</f>
        <v>0.34098150782723119</v>
      </c>
      <c r="K2529" s="96">
        <f>CENSO[[#This Row],[g (m²)]]*CENSO[[#This Row],[H (m)]]*0.7</f>
        <v>5.2511152205393596</v>
      </c>
      <c r="L2529" s="64">
        <v>1</v>
      </c>
      <c r="M2529" s="65">
        <v>366310.9</v>
      </c>
      <c r="N2529" s="87">
        <v>9707058.1999999899</v>
      </c>
      <c r="O2529" s="87" t="s">
        <v>1228</v>
      </c>
      <c r="P2529" s="87" t="str">
        <f>VLOOKUP(CENSO[[#This Row],[DAP (cm)]],CD[],2,TRUE)</f>
        <v>TORA</v>
      </c>
      <c r="Q2529" s="87" t="str">
        <f>VLOOKUP(CENSO[[#This Row],[DAP (cm)]],DD[],2,TRUE)</f>
        <v>60├ 70</v>
      </c>
      <c r="R2529" s="87" t="str" cm="1">
        <f t="array" ref="R2529">INDEX(_xlfn.TEXTSPLIT(CENSO[[#This Row],[NOME CIENTIFICO]]," "),1)</f>
        <v>Apuleia</v>
      </c>
      <c r="S2529" s="98" t="s">
        <v>1004</v>
      </c>
      <c r="T2529" s="87">
        <f>_xlfn.MINIFS(CENSO[DAP (cm)],CENSO[NOME CIENTIFICO],CENSO[[#This Row],[NOME CIENTIFICO]])</f>
        <v>39.788735772973837</v>
      </c>
      <c r="U25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29" s="87" t="str">
        <f>IF(CENSO[[#This Row],[DAP (cm)]]&lt;CENSO[[#This Row],[DMCE (cm)]],"DAP &lt; DMCE","DAP ≥ DMCE")</f>
        <v>DAP ≥ DMCE</v>
      </c>
      <c r="W2529" s="87" t="str">
        <f>IF(CENSO[[#This Row],[DAP (cm)]]&gt;200, "Superior", "Inferior")</f>
        <v>Inferior</v>
      </c>
      <c r="X2529" s="87" t="str">
        <f>VLOOKUP(CENSO[[#This Row],[NOME COMUM]],ESPECIES[],4,FALSE)</f>
        <v>Não</v>
      </c>
      <c r="Y2529" s="87" t="str">
        <f>IF(IFERROR(VLOOKUP(CENSO[[#This Row],[NOME COMUM]],COMERCIAIS[],2, FALSE), "Não") &lt;&gt; "Não", "Sim", "Não")</f>
        <v>Sim</v>
      </c>
      <c r="Z2529" s="133">
        <f>CENSO[[#This Row],[g (m²)]]/SUM(AEEF[AEEF-UT])</f>
        <v>5.9659545594827642E-4</v>
      </c>
      <c r="AA2529" s="133">
        <f>CENSO[[#This Row],[v (m³)]]/SUM(AEEF[AEEF-UT])</f>
        <v>9.1875700216034559E-3</v>
      </c>
    </row>
    <row r="2530" spans="1:27" ht="14">
      <c r="A2530" s="86">
        <v>1</v>
      </c>
      <c r="B2530" s="86">
        <v>1</v>
      </c>
      <c r="C2530" s="63">
        <v>72</v>
      </c>
      <c r="D2530" s="63">
        <v>2529</v>
      </c>
      <c r="E2530" s="63" t="str">
        <f>VLOOKUP(CENSO[[#This Row],[NOME COMUM]],ESPECIES[],2,FALSE)</f>
        <v>Astronium lecointei Ducke</v>
      </c>
      <c r="F2530" s="64" t="s">
        <v>5</v>
      </c>
      <c r="G2530" s="64">
        <v>218</v>
      </c>
      <c r="H2530" s="97">
        <f>CENSO[[#This Row],[CAP (cm)]]/PI()</f>
        <v>69.391555188066363</v>
      </c>
      <c r="I2530" s="64">
        <v>24</v>
      </c>
      <c r="J2530" s="96">
        <f>(PI()*(CENSO[[#This Row],[DAP (cm)]]^2))/40000</f>
        <v>0.37818397577496166</v>
      </c>
      <c r="K2530" s="96">
        <f>CENSO[[#This Row],[g (m²)]]*CENSO[[#This Row],[H (m)]]*0.7</f>
        <v>6.3534907930193558</v>
      </c>
      <c r="L2530" s="64">
        <v>1</v>
      </c>
      <c r="M2530" s="65">
        <v>366326.799999999</v>
      </c>
      <c r="N2530" s="87">
        <v>9707079</v>
      </c>
      <c r="O2530" s="87" t="s">
        <v>1228</v>
      </c>
      <c r="P2530" s="87" t="str">
        <f>VLOOKUP(CENSO[[#This Row],[DAP (cm)]],CD[],2,TRUE)</f>
        <v>TORA</v>
      </c>
      <c r="Q2530" s="87" t="str">
        <f>VLOOKUP(CENSO[[#This Row],[DAP (cm)]],DD[],2,TRUE)</f>
        <v>60├ 70</v>
      </c>
      <c r="R2530" s="87" t="str" cm="1">
        <f t="array" ref="R2530">INDEX(_xlfn.TEXTSPLIT(CENSO[[#This Row],[NOME CIENTIFICO]]," "),1)</f>
        <v>Astronium</v>
      </c>
      <c r="S2530" s="98" t="s">
        <v>1004</v>
      </c>
      <c r="T2530" s="87">
        <f>_xlfn.MINIFS(CENSO[DAP (cm)],CENSO[NOME CIENTIFICO],CENSO[[#This Row],[NOME CIENTIFICO]])</f>
        <v>40.107045659157627</v>
      </c>
      <c r="U25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530" s="87" t="str">
        <f>IF(CENSO[[#This Row],[DAP (cm)]]&lt;CENSO[[#This Row],[DMCE (cm)]],"DAP &lt; DMCE","DAP ≥ DMCE")</f>
        <v>DAP ≥ DMCE</v>
      </c>
      <c r="W2530" s="87" t="str">
        <f>IF(CENSO[[#This Row],[DAP (cm)]]&gt;200, "Superior", "Inferior")</f>
        <v>Inferior</v>
      </c>
      <c r="X2530" s="87" t="str">
        <f>VLOOKUP(CENSO[[#This Row],[NOME COMUM]],ESPECIES[],4,FALSE)</f>
        <v>Não</v>
      </c>
      <c r="Y2530" s="87" t="str">
        <f>IF(IFERROR(VLOOKUP(CENSO[[#This Row],[NOME COMUM]],COMERCIAIS[],2, FALSE), "Não") &lt;&gt; "Não", "Sim", "Não")</f>
        <v>Sim</v>
      </c>
      <c r="Z2530" s="133">
        <f>CENSO[[#This Row],[g (m²)]]/SUM(AEEF[AEEF-UT])</f>
        <v>6.6168644422240624E-4</v>
      </c>
      <c r="AA2530" s="133">
        <f>CENSO[[#This Row],[v (m³)]]/SUM(AEEF[AEEF-UT])</f>
        <v>1.1116332262936424E-2</v>
      </c>
    </row>
    <row r="2531" spans="1:27" ht="14">
      <c r="A2531" s="86">
        <v>1</v>
      </c>
      <c r="B2531" s="86">
        <v>1</v>
      </c>
      <c r="C2531" s="63">
        <v>72</v>
      </c>
      <c r="D2531" s="63">
        <v>2530</v>
      </c>
      <c r="E2531" s="63" t="str">
        <f>VLOOKUP(CENSO[[#This Row],[NOME COMUM]],ESPECIES[],2,FALSE)</f>
        <v>Dipteryx odorata (Aubl.) Willd.</v>
      </c>
      <c r="F2531" s="64" t="s">
        <v>4</v>
      </c>
      <c r="G2531" s="64">
        <v>209</v>
      </c>
      <c r="H2531" s="97">
        <f>CENSO[[#This Row],[CAP (cm)]]/PI()</f>
        <v>66.526766212412255</v>
      </c>
      <c r="I2531" s="64">
        <v>18</v>
      </c>
      <c r="J2531" s="96">
        <f>(PI()*(CENSO[[#This Row],[DAP (cm)]]^2))/40000</f>
        <v>0.34760235345985407</v>
      </c>
      <c r="K2531" s="96">
        <f>CENSO[[#This Row],[g (m²)]]*CENSO[[#This Row],[H (m)]]*0.7</f>
        <v>4.3797896535941607</v>
      </c>
      <c r="L2531" s="64">
        <v>1</v>
      </c>
      <c r="M2531" s="65">
        <v>366435.9</v>
      </c>
      <c r="N2531" s="87">
        <v>9706955.1999999899</v>
      </c>
      <c r="O2531" s="98" t="s">
        <v>1225</v>
      </c>
      <c r="P2531" s="87" t="str">
        <f>VLOOKUP(CENSO[[#This Row],[DAP (cm)]],CD[],2,TRUE)</f>
        <v>TORA</v>
      </c>
      <c r="Q2531" s="87" t="str">
        <f>VLOOKUP(CENSO[[#This Row],[DAP (cm)]],DD[],2,TRUE)</f>
        <v>60├ 70</v>
      </c>
      <c r="R2531" s="87" t="str" cm="1">
        <f t="array" ref="R2531">INDEX(_xlfn.TEXTSPLIT(CENSO[[#This Row],[NOME CIENTIFICO]]," "),1)</f>
        <v>Dipteryx</v>
      </c>
      <c r="S2531" s="98" t="s">
        <v>1004</v>
      </c>
      <c r="T2531" s="87">
        <f>_xlfn.MINIFS(CENSO[DAP (cm)],CENSO[NOME CIENTIFICO],CENSO[[#This Row],[NOME CIENTIFICO]])</f>
        <v>39.152116000606256</v>
      </c>
      <c r="U25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80</v>
      </c>
      <c r="V2531" s="87" t="str">
        <f>IF(CENSO[[#This Row],[DAP (cm)]]&lt;CENSO[[#This Row],[DMCE (cm)]],"DAP &lt; DMCE","DAP ≥ DMCE")</f>
        <v>DAP &lt; DMCE</v>
      </c>
      <c r="W2531" s="87" t="str">
        <f>IF(CENSO[[#This Row],[DAP (cm)]]&gt;200, "Superior", "Inferior")</f>
        <v>Inferior</v>
      </c>
      <c r="X2531" s="87" t="str">
        <f>VLOOKUP(CENSO[[#This Row],[NOME COMUM]],ESPECIES[],4,FALSE)</f>
        <v>Vulneravel</v>
      </c>
      <c r="Y2531" s="87" t="str">
        <f>IF(IFERROR(VLOOKUP(CENSO[[#This Row],[NOME COMUM]],COMERCIAIS[],2, FALSE), "Não") &lt;&gt; "Não", "Sim", "Não")</f>
        <v>Sim</v>
      </c>
      <c r="Z2531" s="133">
        <f>CENSO[[#This Row],[g (m²)]]/SUM(AEEF[AEEF-UT])</f>
        <v>6.0817956338016449E-4</v>
      </c>
      <c r="AA2531" s="133">
        <f>CENSO[[#This Row],[v (m³)]]/SUM(AEEF[AEEF-UT])</f>
        <v>7.6630624985900711E-3</v>
      </c>
    </row>
    <row r="2532" spans="1:27" ht="14">
      <c r="A2532" s="86">
        <v>1</v>
      </c>
      <c r="B2532" s="86">
        <v>1</v>
      </c>
      <c r="C2532" s="63">
        <v>72</v>
      </c>
      <c r="D2532" s="63">
        <v>2531</v>
      </c>
      <c r="E2532" s="63" t="str">
        <f>VLOOKUP(CENSO[[#This Row],[NOME COMUM]],ESPECIES[],2,FALSE)</f>
        <v>Simarouba amara Aubl.</v>
      </c>
      <c r="F2532" s="64" t="s">
        <v>20</v>
      </c>
      <c r="G2532" s="64">
        <v>180</v>
      </c>
      <c r="H2532" s="97">
        <f>CENSO[[#This Row],[CAP (cm)]]/PI()</f>
        <v>57.295779513082323</v>
      </c>
      <c r="I2532" s="64">
        <v>16</v>
      </c>
      <c r="J2532" s="96">
        <f>(PI()*(CENSO[[#This Row],[DAP (cm)]]^2))/40000</f>
        <v>0.25783100780887047</v>
      </c>
      <c r="K2532" s="96">
        <f>CENSO[[#This Row],[g (m²)]]*CENSO[[#This Row],[H (m)]]*0.7</f>
        <v>2.887707287459349</v>
      </c>
      <c r="L2532" s="64">
        <v>1</v>
      </c>
      <c r="M2532" s="65">
        <v>366589.299999999</v>
      </c>
      <c r="N2532" s="87">
        <v>9706805.5</v>
      </c>
      <c r="O2532" s="87" t="s">
        <v>1227</v>
      </c>
      <c r="P2532" s="87" t="str">
        <f>VLOOKUP(CENSO[[#This Row],[DAP (cm)]],CD[],2,TRUE)</f>
        <v>TORA</v>
      </c>
      <c r="Q2532" s="87" t="str">
        <f>VLOOKUP(CENSO[[#This Row],[DAP (cm)]],DD[],2,TRUE)</f>
        <v>50├ 60</v>
      </c>
      <c r="R2532" s="87" t="str" cm="1">
        <f t="array" ref="R2532">INDEX(_xlfn.TEXTSPLIT(CENSO[[#This Row],[NOME CIENTIFICO]]," "),1)</f>
        <v>Simarouba</v>
      </c>
      <c r="S2532" s="98" t="s">
        <v>1004</v>
      </c>
      <c r="T2532" s="87">
        <f>_xlfn.MINIFS(CENSO[DAP (cm)],CENSO[NOME CIENTIFICO],CENSO[[#This Row],[NOME CIENTIFICO]])</f>
        <v>42.335214862444161</v>
      </c>
      <c r="U25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2532" s="87" t="str">
        <f>IF(CENSO[[#This Row],[DAP (cm)]]&lt;CENSO[[#This Row],[DMCE (cm)]],"DAP &lt; DMCE","DAP ≥ DMCE")</f>
        <v>DAP ≥ DMCE</v>
      </c>
      <c r="W2532" s="87" t="str">
        <f>IF(CENSO[[#This Row],[DAP (cm)]]&gt;200, "Superior", "Inferior")</f>
        <v>Inferior</v>
      </c>
      <c r="X2532" s="87" t="str">
        <f>VLOOKUP(CENSO[[#This Row],[NOME COMUM]],ESPECIES[],4,FALSE)</f>
        <v>Não</v>
      </c>
      <c r="Y2532" s="87" t="str">
        <f>IF(IFERROR(VLOOKUP(CENSO[[#This Row],[NOME COMUM]],COMERCIAIS[],2, FALSE), "Não") &lt;&gt; "Não", "Sim", "Não")</f>
        <v>Não</v>
      </c>
      <c r="Z2532" s="133">
        <f>CENSO[[#This Row],[g (m²)]]/SUM(AEEF[AEEF-UT])</f>
        <v>4.5111187595332813E-4</v>
      </c>
      <c r="AA2532" s="133">
        <f>CENSO[[#This Row],[v (m³)]]/SUM(AEEF[AEEF-UT])</f>
        <v>5.0524530106772752E-3</v>
      </c>
    </row>
    <row r="2533" spans="1:27" ht="14">
      <c r="A2533" s="86">
        <v>1</v>
      </c>
      <c r="B2533" s="86">
        <v>1</v>
      </c>
      <c r="C2533" s="63">
        <v>72</v>
      </c>
      <c r="D2533" s="63">
        <v>2532</v>
      </c>
      <c r="E2533" s="63" t="str">
        <f>VLOOKUP(CENSO[[#This Row],[NOME COMUM]],ESPECIES[],2,FALSE)</f>
        <v>Trattinnickia lawrencei Standl. ex Sw.</v>
      </c>
      <c r="F2533" s="64" t="s">
        <v>60</v>
      </c>
      <c r="G2533" s="64">
        <v>150</v>
      </c>
      <c r="H2533" s="97">
        <f>CENSO[[#This Row],[CAP (cm)]]/PI()</f>
        <v>47.7464829275686</v>
      </c>
      <c r="I2533" s="64">
        <v>14</v>
      </c>
      <c r="J2533" s="96">
        <f>(PI()*(CENSO[[#This Row],[DAP (cm)]]^2))/40000</f>
        <v>0.17904931097838223</v>
      </c>
      <c r="K2533" s="96">
        <f>CENSO[[#This Row],[g (m²)]]*CENSO[[#This Row],[H (m)]]*0.7</f>
        <v>1.7546832475881458</v>
      </c>
      <c r="L2533" s="64">
        <v>3</v>
      </c>
      <c r="M2533" s="65">
        <v>366681.59999999899</v>
      </c>
      <c r="N2533" s="87">
        <v>9706728.9000000004</v>
      </c>
      <c r="O2533" s="98" t="s">
        <v>1225</v>
      </c>
      <c r="P2533" s="87" t="str">
        <f>VLOOKUP(CENSO[[#This Row],[DAP (cm)]],CD[],2,TRUE)</f>
        <v>TORETE</v>
      </c>
      <c r="Q2533" s="87" t="str">
        <f>VLOOKUP(CENSO[[#This Row],[DAP (cm)]],DD[],2,TRUE)</f>
        <v>40├ 50</v>
      </c>
      <c r="R2533" s="87" t="str" cm="1">
        <f t="array" ref="R2533">INDEX(_xlfn.TEXTSPLIT(CENSO[[#This Row],[NOME CIENTIFICO]]," "),1)</f>
        <v>Trattinnickia</v>
      </c>
      <c r="S2533" s="98" t="s">
        <v>1004</v>
      </c>
      <c r="T2533" s="87">
        <f>_xlfn.MINIFS(CENSO[DAP (cm)],CENSO[NOME CIENTIFICO],CENSO[[#This Row],[NOME CIENTIFICO]])</f>
        <v>47.7464829275686</v>
      </c>
      <c r="U25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57.7464829275686</v>
      </c>
      <c r="V2533" s="87" t="str">
        <f>IF(CENSO[[#This Row],[DAP (cm)]]&lt;CENSO[[#This Row],[DMCE (cm)]],"DAP &lt; DMCE","DAP ≥ DMCE")</f>
        <v>DAP &lt; DMCE</v>
      </c>
      <c r="W2533" s="87" t="str">
        <f>IF(CENSO[[#This Row],[DAP (cm)]]&gt;200, "Superior", "Inferior")</f>
        <v>Inferior</v>
      </c>
      <c r="X2533" s="87" t="str">
        <f>VLOOKUP(CENSO[[#This Row],[NOME COMUM]],ESPECIES[],4,FALSE)</f>
        <v>Não</v>
      </c>
      <c r="Y2533" s="87" t="str">
        <f>IF(IFERROR(VLOOKUP(CENSO[[#This Row],[NOME COMUM]],COMERCIAIS[],2, FALSE), "Não") &lt;&gt; "Não", "Sim", "Não")</f>
        <v>Não</v>
      </c>
      <c r="Z2533" s="133">
        <f>CENSO[[#This Row],[g (m²)]]/SUM(AEEF[AEEF-UT])</f>
        <v>3.1327213607870003E-4</v>
      </c>
      <c r="AA2533" s="133">
        <f>CENSO[[#This Row],[v (m³)]]/SUM(AEEF[AEEF-UT])</f>
        <v>3.07006693357126E-3</v>
      </c>
    </row>
    <row r="2534" spans="1:27" ht="14">
      <c r="A2534" s="86">
        <v>1</v>
      </c>
      <c r="B2534" s="86">
        <v>1</v>
      </c>
      <c r="C2534" s="63">
        <v>72</v>
      </c>
      <c r="D2534" s="63">
        <v>2533</v>
      </c>
      <c r="E2534" s="63" t="str">
        <f>VLOOKUP(CENSO[[#This Row],[NOME COMUM]],ESPECIES[],2,FALSE)</f>
        <v>Pouteria sp.</v>
      </c>
      <c r="F2534" s="64" t="s">
        <v>83</v>
      </c>
      <c r="G2534" s="64">
        <v>155</v>
      </c>
      <c r="H2534" s="97">
        <f>CENSO[[#This Row],[CAP (cm)]]/PI()</f>
        <v>49.338032358487553</v>
      </c>
      <c r="I2534" s="64">
        <v>15</v>
      </c>
      <c r="J2534" s="96">
        <f>(PI()*(CENSO[[#This Row],[DAP (cm)]]^2))/40000</f>
        <v>0.19118487538913922</v>
      </c>
      <c r="K2534" s="96">
        <f>CENSO[[#This Row],[g (m²)]]*CENSO[[#This Row],[H (m)]]*0.7</f>
        <v>2.0074411915859618</v>
      </c>
      <c r="L2534" s="64">
        <v>1</v>
      </c>
      <c r="M2534" s="65">
        <v>366674.299999999</v>
      </c>
      <c r="N2534" s="87">
        <v>9706719.3000000007</v>
      </c>
      <c r="O2534" s="98" t="s">
        <v>1225</v>
      </c>
      <c r="P2534" s="87" t="str">
        <f>VLOOKUP(CENSO[[#This Row],[DAP (cm)]],CD[],2,TRUE)</f>
        <v>TORETE</v>
      </c>
      <c r="Q2534" s="87" t="str">
        <f>VLOOKUP(CENSO[[#This Row],[DAP (cm)]],DD[],2,TRUE)</f>
        <v>40├ 50</v>
      </c>
      <c r="R2534" s="87" t="str" cm="1">
        <f t="array" ref="R2534">INDEX(_xlfn.TEXTSPLIT(CENSO[[#This Row],[NOME CIENTIFICO]]," "),1)</f>
        <v>Pouteria</v>
      </c>
      <c r="S2534" s="98" t="s">
        <v>1004</v>
      </c>
      <c r="T2534" s="87">
        <f>_xlfn.MINIFS(CENSO[DAP (cm)],CENSO[NOME CIENTIFICO],CENSO[[#This Row],[NOME CIENTIFICO]])</f>
        <v>39.788735772973837</v>
      </c>
      <c r="U25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34" s="87" t="str">
        <f>IF(CENSO[[#This Row],[DAP (cm)]]&lt;CENSO[[#This Row],[DMCE (cm)]],"DAP &lt; DMCE","DAP ≥ DMCE")</f>
        <v>DAP &lt; DMCE</v>
      </c>
      <c r="W2534" s="87" t="str">
        <f>IF(CENSO[[#This Row],[DAP (cm)]]&gt;200, "Superior", "Inferior")</f>
        <v>Inferior</v>
      </c>
      <c r="X2534" s="87" t="str">
        <f>VLOOKUP(CENSO[[#This Row],[NOME COMUM]],ESPECIES[],4,FALSE)</f>
        <v>Não</v>
      </c>
      <c r="Y2534" s="87" t="str">
        <f>IF(IFERROR(VLOOKUP(CENSO[[#This Row],[NOME COMUM]],COMERCIAIS[],2, FALSE), "Não") &lt;&gt; "Não", "Sim", "Não")</f>
        <v>Não</v>
      </c>
      <c r="Z2534" s="133">
        <f>CENSO[[#This Row],[g (m²)]]/SUM(AEEF[AEEF-UT])</f>
        <v>3.3450502530181188E-4</v>
      </c>
      <c r="AA2534" s="133">
        <f>CENSO[[#This Row],[v (m³)]]/SUM(AEEF[AEEF-UT])</f>
        <v>3.5123027656690244E-3</v>
      </c>
    </row>
    <row r="2535" spans="1:27" ht="14">
      <c r="A2535" s="86">
        <v>1</v>
      </c>
      <c r="B2535" s="86">
        <v>1</v>
      </c>
      <c r="C2535" s="63">
        <v>72</v>
      </c>
      <c r="D2535" s="63">
        <v>2534</v>
      </c>
      <c r="E2535" s="63" t="str">
        <f>VLOOKUP(CENSO[[#This Row],[NOME COMUM]],ESPECIES[],2,FALSE)</f>
        <v>Enterolobium contortisiliquum (Vell.) Morong</v>
      </c>
      <c r="F2535" s="64" t="s">
        <v>45</v>
      </c>
      <c r="G2535" s="64">
        <v>135</v>
      </c>
      <c r="H2535" s="97">
        <f>CENSO[[#This Row],[CAP (cm)]]/PI()</f>
        <v>42.971834634811742</v>
      </c>
      <c r="I2535" s="64">
        <v>11</v>
      </c>
      <c r="J2535" s="96">
        <f>(PI()*(CENSO[[#This Row],[DAP (cm)]]^2))/40000</f>
        <v>0.14502994189248961</v>
      </c>
      <c r="K2535" s="96">
        <f>CENSO[[#This Row],[g (m²)]]*CENSO[[#This Row],[H (m)]]*0.7</f>
        <v>1.11673055257217</v>
      </c>
      <c r="L2535" s="64">
        <v>1</v>
      </c>
      <c r="M2535" s="65">
        <v>366687.799999999</v>
      </c>
      <c r="N2535" s="87">
        <v>9706707.3000000007</v>
      </c>
      <c r="O2535" s="98" t="s">
        <v>1225</v>
      </c>
      <c r="P2535" s="87" t="str">
        <f>VLOOKUP(CENSO[[#This Row],[DAP (cm)]],CD[],2,TRUE)</f>
        <v>TORETE</v>
      </c>
      <c r="Q2535" s="87" t="str">
        <f>VLOOKUP(CENSO[[#This Row],[DAP (cm)]],DD[],2,TRUE)</f>
        <v>40├ 50</v>
      </c>
      <c r="R2535" s="87" t="str" cm="1">
        <f t="array" ref="R2535">INDEX(_xlfn.TEXTSPLIT(CENSO[[#This Row],[NOME CIENTIFICO]]," "),1)</f>
        <v>Enterolobium</v>
      </c>
      <c r="S2535" s="98" t="s">
        <v>1004</v>
      </c>
      <c r="T2535" s="87">
        <f>_xlfn.MINIFS(CENSO[DAP (cm)],CENSO[NOME CIENTIFICO],CENSO[[#This Row],[NOME CIENTIFICO]])</f>
        <v>42.971834634811742</v>
      </c>
      <c r="U25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2535" s="87" t="str">
        <f>IF(CENSO[[#This Row],[DAP (cm)]]&lt;CENSO[[#This Row],[DMCE (cm)]],"DAP &lt; DMCE","DAP ≥ DMCE")</f>
        <v>DAP &lt; DMCE</v>
      </c>
      <c r="W2535" s="87" t="str">
        <f>IF(CENSO[[#This Row],[DAP (cm)]]&gt;200, "Superior", "Inferior")</f>
        <v>Inferior</v>
      </c>
      <c r="X2535" s="87" t="str">
        <f>VLOOKUP(CENSO[[#This Row],[NOME COMUM]],ESPECIES[],4,FALSE)</f>
        <v>Não</v>
      </c>
      <c r="Y2535" s="87" t="str">
        <f>IF(IFERROR(VLOOKUP(CENSO[[#This Row],[NOME COMUM]],COMERCIAIS[],2, FALSE), "Não") &lt;&gt; "Não", "Sim", "Não")</f>
        <v>Sim</v>
      </c>
      <c r="Z2535" s="133">
        <f>CENSO[[#This Row],[g (m²)]]/SUM(AEEF[AEEF-UT])</f>
        <v>2.53750430223747E-4</v>
      </c>
      <c r="AA2535" s="133">
        <f>CENSO[[#This Row],[v (m³)]]/SUM(AEEF[AEEF-UT])</f>
        <v>1.953878312722852E-3</v>
      </c>
    </row>
    <row r="2536" spans="1:27" ht="14">
      <c r="A2536" s="86">
        <v>1</v>
      </c>
      <c r="B2536" s="86">
        <v>1</v>
      </c>
      <c r="C2536" s="63">
        <v>72</v>
      </c>
      <c r="D2536" s="63">
        <v>2535</v>
      </c>
      <c r="E2536" s="63" t="str">
        <f>VLOOKUP(CENSO[[#This Row],[NOME COMUM]],ESPECIES[],2,FALSE)</f>
        <v>Piptadenia suaveolens Miq.</v>
      </c>
      <c r="F2536" s="64" t="s">
        <v>22</v>
      </c>
      <c r="G2536" s="64">
        <v>428</v>
      </c>
      <c r="H2536" s="97">
        <f>CENSO[[#This Row],[CAP (cm)]]/PI()</f>
        <v>136.2366312866624</v>
      </c>
      <c r="I2536" s="64">
        <v>16</v>
      </c>
      <c r="J2536" s="96">
        <f>(PI()*(CENSO[[#This Row],[DAP (cm)]]^2))/40000</f>
        <v>1.4577319547672876</v>
      </c>
      <c r="K2536" s="96">
        <f>CENSO[[#This Row],[g (m²)]]*CENSO[[#This Row],[H (m)]]*0.7</f>
        <v>16.326597893393618</v>
      </c>
      <c r="L2536" s="64">
        <v>1</v>
      </c>
      <c r="M2536" s="65">
        <v>366690.799999999</v>
      </c>
      <c r="N2536" s="87">
        <v>9706704.6999999899</v>
      </c>
      <c r="O2536" s="87" t="s">
        <v>1228</v>
      </c>
      <c r="P2536" s="87" t="str">
        <f>VLOOKUP(CENSO[[#This Row],[DAP (cm)]],CD[],2,TRUE)</f>
        <v>TORA</v>
      </c>
      <c r="Q2536" s="87" t="str">
        <f>VLOOKUP(CENSO[[#This Row],[DAP (cm)]],DD[],2,TRUE)</f>
        <v>130├ 140</v>
      </c>
      <c r="R2536" s="87" t="str" cm="1">
        <f t="array" ref="R2536">INDEX(_xlfn.TEXTSPLIT(CENSO[[#This Row],[NOME CIENTIFICO]]," "),1)</f>
        <v>Piptadenia</v>
      </c>
      <c r="S2536" s="98" t="s">
        <v>1004</v>
      </c>
      <c r="T2536" s="87">
        <f>_xlfn.MINIFS(CENSO[DAP (cm)],CENSO[NOME CIENTIFICO],CENSO[[#This Row],[NOME CIENTIFICO]])</f>
        <v>39.788735772973837</v>
      </c>
      <c r="U25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36" s="87" t="str">
        <f>IF(CENSO[[#This Row],[DAP (cm)]]&lt;CENSO[[#This Row],[DMCE (cm)]],"DAP &lt; DMCE","DAP ≥ DMCE")</f>
        <v>DAP ≥ DMCE</v>
      </c>
      <c r="W2536" s="87" t="str">
        <f>IF(CENSO[[#This Row],[DAP (cm)]]&gt;200, "Superior", "Inferior")</f>
        <v>Inferior</v>
      </c>
      <c r="X2536" s="87" t="str">
        <f>VLOOKUP(CENSO[[#This Row],[NOME COMUM]],ESPECIES[],4,FALSE)</f>
        <v>Não</v>
      </c>
      <c r="Y2536" s="87" t="str">
        <f>IF(IFERROR(VLOOKUP(CENSO[[#This Row],[NOME COMUM]],COMERCIAIS[],2, FALSE), "Não") &lt;&gt; "Não", "Sim", "Não")</f>
        <v>Sim</v>
      </c>
      <c r="Z2536" s="133">
        <f>CENSO[[#This Row],[g (m²)]]/SUM(AEEF[AEEF-UT])</f>
        <v>2.5505085766862482E-3</v>
      </c>
      <c r="AA2536" s="133">
        <f>CENSO[[#This Row],[v (m³)]]/SUM(AEEF[AEEF-UT])</f>
        <v>2.8565696058885977E-2</v>
      </c>
    </row>
    <row r="2537" spans="1:27" ht="14">
      <c r="A2537" s="86">
        <v>1</v>
      </c>
      <c r="B2537" s="86">
        <v>1</v>
      </c>
      <c r="C2537" s="63">
        <v>72</v>
      </c>
      <c r="D2537" s="63">
        <v>2536</v>
      </c>
      <c r="E2537" s="63" t="str">
        <f>VLOOKUP(CENSO[[#This Row],[NOME COMUM]],ESPECIES[],2,FALSE)</f>
        <v>Vatairea fusca Ducke</v>
      </c>
      <c r="F2537" s="64" t="s">
        <v>50</v>
      </c>
      <c r="G2537" s="64">
        <v>450</v>
      </c>
      <c r="H2537" s="97">
        <f>CENSO[[#This Row],[CAP (cm)]]/PI()</f>
        <v>143.23944878270581</v>
      </c>
      <c r="I2537" s="64">
        <v>25</v>
      </c>
      <c r="J2537" s="96">
        <f>(PI()*(CENSO[[#This Row],[DAP (cm)]]^2))/40000</f>
        <v>1.6114437988054404</v>
      </c>
      <c r="K2537" s="96">
        <f>CENSO[[#This Row],[g (m²)]]*CENSO[[#This Row],[H (m)]]*0.7</f>
        <v>28.200266479095205</v>
      </c>
      <c r="L2537" s="64">
        <v>1</v>
      </c>
      <c r="M2537" s="65">
        <v>366703.299999999</v>
      </c>
      <c r="N2537" s="87">
        <v>9706709.5999999903</v>
      </c>
      <c r="O2537" s="87" t="s">
        <v>1227</v>
      </c>
      <c r="P2537" s="87" t="str">
        <f>VLOOKUP(CENSO[[#This Row],[DAP (cm)]],CD[],2,TRUE)</f>
        <v>TORA</v>
      </c>
      <c r="Q2537" s="87" t="str">
        <f>VLOOKUP(CENSO[[#This Row],[DAP (cm)]],DD[],2,TRUE)</f>
        <v>140├ 150</v>
      </c>
      <c r="R2537" s="87" t="str" cm="1">
        <f t="array" ref="R2537">INDEX(_xlfn.TEXTSPLIT(CENSO[[#This Row],[NOME CIENTIFICO]]," "),1)</f>
        <v>Vatairea</v>
      </c>
      <c r="S2537" s="98" t="s">
        <v>1004</v>
      </c>
      <c r="T2537" s="87">
        <f>_xlfn.MINIFS(CENSO[DAP (cm)],CENSO[NOME CIENTIFICO],CENSO[[#This Row],[NOME CIENTIFICO]])</f>
        <v>50.929581789406512</v>
      </c>
      <c r="U25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60.929581789406512</v>
      </c>
      <c r="V2537" s="87" t="str">
        <f>IF(CENSO[[#This Row],[DAP (cm)]]&lt;CENSO[[#This Row],[DMCE (cm)]],"DAP &lt; DMCE","DAP ≥ DMCE")</f>
        <v>DAP ≥ DMCE</v>
      </c>
      <c r="W2537" s="87" t="str">
        <f>IF(CENSO[[#This Row],[DAP (cm)]]&gt;200, "Superior", "Inferior")</f>
        <v>Inferior</v>
      </c>
      <c r="X2537" s="87" t="str">
        <f>VLOOKUP(CENSO[[#This Row],[NOME COMUM]],ESPECIES[],4,FALSE)</f>
        <v>Não</v>
      </c>
      <c r="Y2537" s="87" t="str">
        <f>IF(IFERROR(VLOOKUP(CENSO[[#This Row],[NOME COMUM]],COMERCIAIS[],2, FALSE), "Não") &lt;&gt; "Não", "Sim", "Não")</f>
        <v>Não</v>
      </c>
      <c r="Z2537" s="133">
        <f>CENSO[[#This Row],[g (m²)]]/SUM(AEEF[AEEF-UT])</f>
        <v>2.8194492247083009E-3</v>
      </c>
      <c r="AA2537" s="133">
        <f>CENSO[[#This Row],[v (m³)]]/SUM(AEEF[AEEF-UT])</f>
        <v>4.9340361432395265E-2</v>
      </c>
    </row>
    <row r="2538" spans="1:27" ht="14">
      <c r="A2538" s="86">
        <v>1</v>
      </c>
      <c r="B2538" s="86">
        <v>1</v>
      </c>
      <c r="C2538" s="63">
        <v>73</v>
      </c>
      <c r="D2538" s="63">
        <v>2537</v>
      </c>
      <c r="E2538" s="63" t="str">
        <f>VLOOKUP(CENSO[[#This Row],[NOME COMUM]],ESPECIES[],2,FALSE)</f>
        <v>Couratari guianensis Aubl.</v>
      </c>
      <c r="F2538" s="64" t="s">
        <v>6</v>
      </c>
      <c r="G2538" s="64">
        <v>243</v>
      </c>
      <c r="H2538" s="97">
        <f>CENSO[[#This Row],[CAP (cm)]]/PI()</f>
        <v>77.349302342661133</v>
      </c>
      <c r="I2538" s="64">
        <v>23</v>
      </c>
      <c r="J2538" s="96">
        <f>(PI()*(CENSO[[#This Row],[DAP (cm)]]^2))/40000</f>
        <v>0.46989701173166643</v>
      </c>
      <c r="K2538" s="96">
        <f>CENSO[[#This Row],[g (m²)]]*CENSO[[#This Row],[H (m)]]*0.7</f>
        <v>7.5653418888798285</v>
      </c>
      <c r="L2538" s="64">
        <v>1</v>
      </c>
      <c r="M2538" s="65">
        <v>366457.299999999</v>
      </c>
      <c r="N2538" s="87">
        <v>9706884.4000000004</v>
      </c>
      <c r="O2538" s="87" t="s">
        <v>1228</v>
      </c>
      <c r="P2538" s="87" t="str">
        <f>VLOOKUP(CENSO[[#This Row],[DAP (cm)]],CD[],2,TRUE)</f>
        <v>TORA</v>
      </c>
      <c r="Q2538" s="87" t="str">
        <f>VLOOKUP(CENSO[[#This Row],[DAP (cm)]],DD[],2,TRUE)</f>
        <v>70├ 80</v>
      </c>
      <c r="R2538" s="87" t="str" cm="1">
        <f t="array" ref="R2538">INDEX(_xlfn.TEXTSPLIT(CENSO[[#This Row],[NOME CIENTIFICO]]," "),1)</f>
        <v>Couratari</v>
      </c>
      <c r="S2538" s="98" t="s">
        <v>1004</v>
      </c>
      <c r="T2538" s="87">
        <f>_xlfn.MINIFS(CENSO[DAP (cm)],CENSO[NOME CIENTIFICO],CENSO[[#This Row],[NOME CIENTIFICO]])</f>
        <v>38.833806114422465</v>
      </c>
      <c r="U25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38" s="87" t="str">
        <f>IF(CENSO[[#This Row],[DAP (cm)]]&lt;CENSO[[#This Row],[DMCE (cm)]],"DAP &lt; DMCE","DAP ≥ DMCE")</f>
        <v>DAP ≥ DMCE</v>
      </c>
      <c r="W2538" s="87" t="str">
        <f>IF(CENSO[[#This Row],[DAP (cm)]]&gt;200, "Superior", "Inferior")</f>
        <v>Inferior</v>
      </c>
      <c r="X2538" s="87" t="str">
        <f>VLOOKUP(CENSO[[#This Row],[NOME COMUM]],ESPECIES[],4,FALSE)</f>
        <v>Não</v>
      </c>
      <c r="Y2538" s="87" t="str">
        <f>IF(IFERROR(VLOOKUP(CENSO[[#This Row],[NOME COMUM]],COMERCIAIS[],2, FALSE), "Não") &lt;&gt; "Não", "Sim", "Não")</f>
        <v>Sim</v>
      </c>
      <c r="Z2538" s="133">
        <f>CENSO[[#This Row],[g (m²)]]/SUM(AEEF[AEEF-UT])</f>
        <v>8.2215139392494054E-4</v>
      </c>
      <c r="AA2538" s="133">
        <f>CENSO[[#This Row],[v (m³)]]/SUM(AEEF[AEEF-UT])</f>
        <v>1.3236637442191541E-2</v>
      </c>
    </row>
    <row r="2539" spans="1:27" ht="14">
      <c r="A2539" s="86">
        <v>1</v>
      </c>
      <c r="B2539" s="86">
        <v>1</v>
      </c>
      <c r="C2539" s="63">
        <v>73</v>
      </c>
      <c r="D2539" s="63">
        <v>2538</v>
      </c>
      <c r="E2539" s="63" t="str">
        <f>VLOOKUP(CENSO[[#This Row],[NOME COMUM]],ESPECIES[],2,FALSE)</f>
        <v>Tachigali myrmecophila Ducke</v>
      </c>
      <c r="F2539" s="64" t="s">
        <v>14</v>
      </c>
      <c r="G2539" s="64">
        <v>200</v>
      </c>
      <c r="H2539" s="97">
        <f>CENSO[[#This Row],[CAP (cm)]]/PI()</f>
        <v>63.661977236758133</v>
      </c>
      <c r="I2539" s="64">
        <v>14</v>
      </c>
      <c r="J2539" s="96">
        <f>(PI()*(CENSO[[#This Row],[DAP (cm)]]^2))/40000</f>
        <v>0.31830988618379064</v>
      </c>
      <c r="K2539" s="96">
        <f>CENSO[[#This Row],[g (m²)]]*CENSO[[#This Row],[H (m)]]*0.7</f>
        <v>3.1194368846011482</v>
      </c>
      <c r="L2539" s="64">
        <v>1</v>
      </c>
      <c r="M2539" s="65">
        <v>366430.59999999899</v>
      </c>
      <c r="N2539" s="87">
        <v>9706890.5999999903</v>
      </c>
      <c r="O2539" s="87" t="s">
        <v>1228</v>
      </c>
      <c r="P2539" s="87" t="str">
        <f>VLOOKUP(CENSO[[#This Row],[DAP (cm)]],CD[],2,TRUE)</f>
        <v>TORA</v>
      </c>
      <c r="Q2539" s="87" t="str">
        <f>VLOOKUP(CENSO[[#This Row],[DAP (cm)]],DD[],2,TRUE)</f>
        <v>60├ 70</v>
      </c>
      <c r="R2539" s="87" t="str" cm="1">
        <f t="array" ref="R2539">INDEX(_xlfn.TEXTSPLIT(CENSO[[#This Row],[NOME CIENTIFICO]]," "),1)</f>
        <v>Tachigali</v>
      </c>
      <c r="S2539" s="98" t="s">
        <v>1004</v>
      </c>
      <c r="T2539" s="87">
        <f>_xlfn.MINIFS(CENSO[DAP (cm)],CENSO[NOME CIENTIFICO],CENSO[[#This Row],[NOME CIENTIFICO]])</f>
        <v>39.152116000606256</v>
      </c>
      <c r="U25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39" s="87" t="str">
        <f>IF(CENSO[[#This Row],[DAP (cm)]]&lt;CENSO[[#This Row],[DMCE (cm)]],"DAP &lt; DMCE","DAP ≥ DMCE")</f>
        <v>DAP ≥ DMCE</v>
      </c>
      <c r="W2539" s="87" t="str">
        <f>IF(CENSO[[#This Row],[DAP (cm)]]&gt;200, "Superior", "Inferior")</f>
        <v>Inferior</v>
      </c>
      <c r="X2539" s="87" t="str">
        <f>VLOOKUP(CENSO[[#This Row],[NOME COMUM]],ESPECIES[],4,FALSE)</f>
        <v>Não</v>
      </c>
      <c r="Y2539" s="87" t="str">
        <f>IF(IFERROR(VLOOKUP(CENSO[[#This Row],[NOME COMUM]],COMERCIAIS[],2, FALSE), "Não") &lt;&gt; "Não", "Sim", "Não")</f>
        <v>Sim</v>
      </c>
      <c r="Z2539" s="133">
        <f>CENSO[[#This Row],[g (m²)]]/SUM(AEEF[AEEF-UT])</f>
        <v>5.5692824191768894E-4</v>
      </c>
      <c r="AA2539" s="133">
        <f>CENSO[[#This Row],[v (m³)]]/SUM(AEEF[AEEF-UT])</f>
        <v>5.4578967707933513E-3</v>
      </c>
    </row>
    <row r="2540" spans="1:27" ht="14">
      <c r="A2540" s="86">
        <v>1</v>
      </c>
      <c r="B2540" s="86">
        <v>1</v>
      </c>
      <c r="C2540" s="63">
        <v>73</v>
      </c>
      <c r="D2540" s="63">
        <v>2539</v>
      </c>
      <c r="E2540" s="63" t="str">
        <f>VLOOKUP(CENSO[[#This Row],[NOME COMUM]],ESPECIES[],2,FALSE)</f>
        <v>Dimorphandra multiflora Ducke</v>
      </c>
      <c r="F2540" s="64" t="s">
        <v>73</v>
      </c>
      <c r="G2540" s="64">
        <v>202</v>
      </c>
      <c r="H2540" s="97">
        <f>CENSO[[#This Row],[CAP (cm)]]/PI()</f>
        <v>64.298597009125714</v>
      </c>
      <c r="I2540" s="64">
        <v>16</v>
      </c>
      <c r="J2540" s="96">
        <f>(PI()*(CENSO[[#This Row],[DAP (cm)]]^2))/40000</f>
        <v>0.3247079148960848</v>
      </c>
      <c r="K2540" s="96">
        <f>CENSO[[#This Row],[g (m²)]]*CENSO[[#This Row],[H (m)]]*0.7</f>
        <v>3.6367286468361497</v>
      </c>
      <c r="L2540" s="64">
        <v>1</v>
      </c>
      <c r="M2540" s="65">
        <v>366442.59999999899</v>
      </c>
      <c r="N2540" s="87">
        <v>9706881.5999999903</v>
      </c>
      <c r="O2540" s="87" t="s">
        <v>1227</v>
      </c>
      <c r="P2540" s="87" t="str">
        <f>VLOOKUP(CENSO[[#This Row],[DAP (cm)]],CD[],2,TRUE)</f>
        <v>TORA</v>
      </c>
      <c r="Q2540" s="87" t="str">
        <f>VLOOKUP(CENSO[[#This Row],[DAP (cm)]],DD[],2,TRUE)</f>
        <v>60├ 70</v>
      </c>
      <c r="R2540" s="87" t="str" cm="1">
        <f t="array" ref="R2540">INDEX(_xlfn.TEXTSPLIT(CENSO[[#This Row],[NOME CIENTIFICO]]," "),1)</f>
        <v>Dimorphandra</v>
      </c>
      <c r="S2540" s="98" t="s">
        <v>1004</v>
      </c>
      <c r="T2540" s="87">
        <f>_xlfn.MINIFS(CENSO[DAP (cm)],CENSO[NOME CIENTIFICO],CENSO[[#This Row],[NOME CIENTIFICO]])</f>
        <v>39.788735772973837</v>
      </c>
      <c r="U25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40" s="87" t="str">
        <f>IF(CENSO[[#This Row],[DAP (cm)]]&lt;CENSO[[#This Row],[DMCE (cm)]],"DAP &lt; DMCE","DAP ≥ DMCE")</f>
        <v>DAP ≥ DMCE</v>
      </c>
      <c r="W2540" s="87" t="str">
        <f>IF(CENSO[[#This Row],[DAP (cm)]]&gt;200, "Superior", "Inferior")</f>
        <v>Inferior</v>
      </c>
      <c r="X2540" s="87" t="str">
        <f>VLOOKUP(CENSO[[#This Row],[NOME COMUM]],ESPECIES[],4,FALSE)</f>
        <v>Não</v>
      </c>
      <c r="Y2540" s="87" t="str">
        <f>IF(IFERROR(VLOOKUP(CENSO[[#This Row],[NOME COMUM]],COMERCIAIS[],2, FALSE), "Não") &lt;&gt; "Não", "Sim", "Não")</f>
        <v>Não</v>
      </c>
      <c r="Z2540" s="133">
        <f>CENSO[[#This Row],[g (m²)]]/SUM(AEEF[AEEF-UT])</f>
        <v>5.681224995802345E-4</v>
      </c>
      <c r="AA2540" s="133">
        <f>CENSO[[#This Row],[v (m³)]]/SUM(AEEF[AEEF-UT])</f>
        <v>6.3629719952986259E-3</v>
      </c>
    </row>
    <row r="2541" spans="1:27" ht="14">
      <c r="A2541" s="86">
        <v>1</v>
      </c>
      <c r="B2541" s="86">
        <v>1</v>
      </c>
      <c r="C2541" s="63">
        <v>73</v>
      </c>
      <c r="D2541" s="63">
        <v>2540</v>
      </c>
      <c r="E2541" s="63" t="str">
        <f>VLOOKUP(CENSO[[#This Row],[NOME COMUM]],ESPECIES[],2,FALSE)</f>
        <v>Piptadenia suaveolens Miq.</v>
      </c>
      <c r="F2541" s="64" t="s">
        <v>22</v>
      </c>
      <c r="G2541" s="64">
        <v>228</v>
      </c>
      <c r="H2541" s="97">
        <f>CENSO[[#This Row],[CAP (cm)]]/PI()</f>
        <v>72.574654049904282</v>
      </c>
      <c r="I2541" s="64">
        <v>10</v>
      </c>
      <c r="J2541" s="96">
        <f>(PI()*(CENSO[[#This Row],[DAP (cm)]]^2))/40000</f>
        <v>0.41367552808445446</v>
      </c>
      <c r="K2541" s="96">
        <f>CENSO[[#This Row],[g (m²)]]*CENSO[[#This Row],[H (m)]]*0.7</f>
        <v>2.8957286965911813</v>
      </c>
      <c r="L2541" s="64">
        <v>2</v>
      </c>
      <c r="M2541" s="65">
        <v>366440.299999999</v>
      </c>
      <c r="N2541" s="87">
        <v>9706883.5999999903</v>
      </c>
      <c r="O2541" s="87" t="s">
        <v>1228</v>
      </c>
      <c r="P2541" s="87" t="str">
        <f>VLOOKUP(CENSO[[#This Row],[DAP (cm)]],CD[],2,TRUE)</f>
        <v>TORA</v>
      </c>
      <c r="Q2541" s="87" t="str">
        <f>VLOOKUP(CENSO[[#This Row],[DAP (cm)]],DD[],2,TRUE)</f>
        <v>70├ 80</v>
      </c>
      <c r="R2541" s="87" t="str" cm="1">
        <f t="array" ref="R2541">INDEX(_xlfn.TEXTSPLIT(CENSO[[#This Row],[NOME CIENTIFICO]]," "),1)</f>
        <v>Piptadenia</v>
      </c>
      <c r="S2541" s="98" t="s">
        <v>1004</v>
      </c>
      <c r="T2541" s="87">
        <f>_xlfn.MINIFS(CENSO[DAP (cm)],CENSO[NOME CIENTIFICO],CENSO[[#This Row],[NOME CIENTIFICO]])</f>
        <v>39.788735772973837</v>
      </c>
      <c r="U25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41" s="87" t="str">
        <f>IF(CENSO[[#This Row],[DAP (cm)]]&lt;CENSO[[#This Row],[DMCE (cm)]],"DAP &lt; DMCE","DAP ≥ DMCE")</f>
        <v>DAP ≥ DMCE</v>
      </c>
      <c r="W2541" s="87" t="str">
        <f>IF(CENSO[[#This Row],[DAP (cm)]]&gt;200, "Superior", "Inferior")</f>
        <v>Inferior</v>
      </c>
      <c r="X2541" s="87" t="str">
        <f>VLOOKUP(CENSO[[#This Row],[NOME COMUM]],ESPECIES[],4,FALSE)</f>
        <v>Não</v>
      </c>
      <c r="Y2541" s="87" t="str">
        <f>IF(IFERROR(VLOOKUP(CENSO[[#This Row],[NOME COMUM]],COMERCIAIS[],2, FALSE), "Não") &lt;&gt; "Não", "Sim", "Não")</f>
        <v>Sim</v>
      </c>
      <c r="Z2541" s="133">
        <f>CENSO[[#This Row],[g (m²)]]/SUM(AEEF[AEEF-UT])</f>
        <v>7.2378394319622878E-4</v>
      </c>
      <c r="AA2541" s="133">
        <f>CENSO[[#This Row],[v (m³)]]/SUM(AEEF[AEEF-UT])</f>
        <v>5.0664876023736021E-3</v>
      </c>
    </row>
    <row r="2542" spans="1:27" ht="14">
      <c r="A2542" s="86">
        <v>1</v>
      </c>
      <c r="B2542" s="86">
        <v>1</v>
      </c>
      <c r="C2542" s="63">
        <v>73</v>
      </c>
      <c r="D2542" s="63">
        <v>2541</v>
      </c>
      <c r="E2542" s="63" t="str">
        <f>VLOOKUP(CENSO[[#This Row],[NOME COMUM]],ESPECIES[],2,FALSE)</f>
        <v>Hymenaea courbaril L.</v>
      </c>
      <c r="F2542" s="64" t="s">
        <v>3</v>
      </c>
      <c r="G2542" s="64">
        <v>236</v>
      </c>
      <c r="H2542" s="97">
        <f>CENSO[[#This Row],[CAP (cm)]]/PI()</f>
        <v>75.121133139374606</v>
      </c>
      <c r="I2542" s="64">
        <v>23</v>
      </c>
      <c r="J2542" s="96">
        <f>(PI()*(CENSO[[#This Row],[DAP (cm)]]^2))/40000</f>
        <v>0.44321468552231019</v>
      </c>
      <c r="K2542" s="96">
        <f>CENSO[[#This Row],[g (m²)]]*CENSO[[#This Row],[H (m)]]*0.7</f>
        <v>7.135756436909193</v>
      </c>
      <c r="L2542" s="64">
        <v>1</v>
      </c>
      <c r="M2542" s="65">
        <v>366379.299999999</v>
      </c>
      <c r="N2542" s="87">
        <v>9706946.9000000004</v>
      </c>
      <c r="O2542" s="87" t="s">
        <v>1228</v>
      </c>
      <c r="P2542" s="87" t="str">
        <f>VLOOKUP(CENSO[[#This Row],[DAP (cm)]],CD[],2,TRUE)</f>
        <v>TORA</v>
      </c>
      <c r="Q2542" s="87" t="str">
        <f>VLOOKUP(CENSO[[#This Row],[DAP (cm)]],DD[],2,TRUE)</f>
        <v>70├ 80</v>
      </c>
      <c r="R2542" s="87" t="str" cm="1">
        <f t="array" ref="R2542">INDEX(_xlfn.TEXTSPLIT(CENSO[[#This Row],[NOME CIENTIFICO]]," "),1)</f>
        <v>Hymenaea</v>
      </c>
      <c r="S2542" s="98" t="s">
        <v>1004</v>
      </c>
      <c r="T2542" s="87">
        <f>_xlfn.MINIFS(CENSO[DAP (cm)],CENSO[NOME CIENTIFICO],CENSO[[#This Row],[NOME CIENTIFICO]])</f>
        <v>41.38028520389279</v>
      </c>
      <c r="U25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542" s="87" t="str">
        <f>IF(CENSO[[#This Row],[DAP (cm)]]&lt;CENSO[[#This Row],[DMCE (cm)]],"DAP &lt; DMCE","DAP ≥ DMCE")</f>
        <v>DAP ≥ DMCE</v>
      </c>
      <c r="W2542" s="87" t="str">
        <f>IF(CENSO[[#This Row],[DAP (cm)]]&gt;200, "Superior", "Inferior")</f>
        <v>Inferior</v>
      </c>
      <c r="X2542" s="87" t="str">
        <f>VLOOKUP(CENSO[[#This Row],[NOME COMUM]],ESPECIES[],4,FALSE)</f>
        <v>Não</v>
      </c>
      <c r="Y2542" s="87" t="str">
        <f>IF(IFERROR(VLOOKUP(CENSO[[#This Row],[NOME COMUM]],COMERCIAIS[],2, FALSE), "Não") &lt;&gt; "Não", "Sim", "Não")</f>
        <v>Sim</v>
      </c>
      <c r="Z2542" s="133">
        <f>CENSO[[#This Row],[g (m²)]]/SUM(AEEF[AEEF-UT])</f>
        <v>7.7546688404619025E-4</v>
      </c>
      <c r="AA2542" s="133">
        <f>CENSO[[#This Row],[v (m³)]]/SUM(AEEF[AEEF-UT])</f>
        <v>1.2485016833143662E-2</v>
      </c>
    </row>
    <row r="2543" spans="1:27" ht="14">
      <c r="A2543" s="86">
        <v>1</v>
      </c>
      <c r="B2543" s="86">
        <v>1</v>
      </c>
      <c r="C2543" s="63">
        <v>73</v>
      </c>
      <c r="D2543" s="63">
        <v>2542</v>
      </c>
      <c r="E2543" s="63" t="str">
        <f>VLOOKUP(CENSO[[#This Row],[NOME COMUM]],ESPECIES[],2,FALSE)</f>
        <v>Lecythis chartacea O.Berg</v>
      </c>
      <c r="F2543" s="64" t="s">
        <v>31</v>
      </c>
      <c r="G2543" s="64">
        <v>160</v>
      </c>
      <c r="H2543" s="97">
        <f>CENSO[[#This Row],[CAP (cm)]]/PI()</f>
        <v>50.929581789406512</v>
      </c>
      <c r="I2543" s="64">
        <v>16</v>
      </c>
      <c r="J2543" s="96">
        <f>(PI()*(CENSO[[#This Row],[DAP (cm)]]^2))/40000</f>
        <v>0.20371832715762608</v>
      </c>
      <c r="K2543" s="96">
        <f>CENSO[[#This Row],[g (m²)]]*CENSO[[#This Row],[H (m)]]*0.7</f>
        <v>2.2816452641654119</v>
      </c>
      <c r="L2543" s="64">
        <v>1</v>
      </c>
      <c r="M2543" s="65">
        <v>366354.09999999899</v>
      </c>
      <c r="N2543" s="87">
        <v>9706960</v>
      </c>
      <c r="O2543" s="87" t="s">
        <v>1228</v>
      </c>
      <c r="P2543" s="87" t="str">
        <f>VLOOKUP(CENSO[[#This Row],[DAP (cm)]],CD[],2,TRUE)</f>
        <v>TORA</v>
      </c>
      <c r="Q2543" s="87" t="str">
        <f>VLOOKUP(CENSO[[#This Row],[DAP (cm)]],DD[],2,TRUE)</f>
        <v>50├ 60</v>
      </c>
      <c r="R2543" s="87" t="str" cm="1">
        <f t="array" ref="R2543">INDEX(_xlfn.TEXTSPLIT(CENSO[[#This Row],[NOME CIENTIFICO]]," "),1)</f>
        <v>Lecythis</v>
      </c>
      <c r="S2543" s="98" t="s">
        <v>1004</v>
      </c>
      <c r="T2543" s="87">
        <f>_xlfn.MINIFS(CENSO[DAP (cm)],CENSO[NOME CIENTIFICO],CENSO[[#This Row],[NOME CIENTIFICO]])</f>
        <v>38.833806114422465</v>
      </c>
      <c r="U25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43" s="87" t="str">
        <f>IF(CENSO[[#This Row],[DAP (cm)]]&lt;CENSO[[#This Row],[DMCE (cm)]],"DAP &lt; DMCE","DAP ≥ DMCE")</f>
        <v>DAP ≥ DMCE</v>
      </c>
      <c r="W2543" s="87" t="str">
        <f>IF(CENSO[[#This Row],[DAP (cm)]]&gt;200, "Superior", "Inferior")</f>
        <v>Inferior</v>
      </c>
      <c r="X2543" s="87" t="str">
        <f>VLOOKUP(CENSO[[#This Row],[NOME COMUM]],ESPECIES[],4,FALSE)</f>
        <v>Não</v>
      </c>
      <c r="Y2543" s="87" t="str">
        <f>IF(IFERROR(VLOOKUP(CENSO[[#This Row],[NOME COMUM]],COMERCIAIS[],2, FALSE), "Não") &lt;&gt; "Não", "Sim", "Não")</f>
        <v>Sim</v>
      </c>
      <c r="Z2543" s="133">
        <f>CENSO[[#This Row],[g (m²)]]/SUM(AEEF[AEEF-UT])</f>
        <v>3.5643407482732108E-4</v>
      </c>
      <c r="AA2543" s="133">
        <f>CENSO[[#This Row],[v (m³)]]/SUM(AEEF[AEEF-UT])</f>
        <v>3.9920616380659957E-3</v>
      </c>
    </row>
    <row r="2544" spans="1:27" ht="14">
      <c r="A2544" s="86">
        <v>1</v>
      </c>
      <c r="B2544" s="86">
        <v>1</v>
      </c>
      <c r="C2544" s="63">
        <v>73</v>
      </c>
      <c r="D2544" s="63">
        <v>2543</v>
      </c>
      <c r="E2544" s="63" t="str">
        <f>VLOOKUP(CENSO[[#This Row],[NOME COMUM]],ESPECIES[],2,FALSE)</f>
        <v>Piptadenia suaveolens Miq.</v>
      </c>
      <c r="F2544" s="64" t="s">
        <v>22</v>
      </c>
      <c r="G2544" s="64">
        <v>346</v>
      </c>
      <c r="H2544" s="97">
        <f>CENSO[[#This Row],[CAP (cm)]]/PI()</f>
        <v>110.13522061959158</v>
      </c>
      <c r="I2544" s="64">
        <v>16</v>
      </c>
      <c r="J2544" s="96">
        <f>(PI()*(CENSO[[#This Row],[DAP (cm)]]^2))/40000</f>
        <v>0.95266965835946726</v>
      </c>
      <c r="K2544" s="96">
        <f>CENSO[[#This Row],[g (m²)]]*CENSO[[#This Row],[H (m)]]*0.7</f>
        <v>10.669900173626033</v>
      </c>
      <c r="L2544" s="64">
        <v>2</v>
      </c>
      <c r="M2544" s="65">
        <v>366340.09999999899</v>
      </c>
      <c r="N2544" s="87">
        <v>9706977.8000000007</v>
      </c>
      <c r="O2544" s="87" t="s">
        <v>1228</v>
      </c>
      <c r="P2544" s="87" t="str">
        <f>VLOOKUP(CENSO[[#This Row],[DAP (cm)]],CD[],2,TRUE)</f>
        <v>TORA</v>
      </c>
      <c r="Q2544" s="87" t="str">
        <f>VLOOKUP(CENSO[[#This Row],[DAP (cm)]],DD[],2,TRUE)</f>
        <v>110├ 120</v>
      </c>
      <c r="R2544" s="87" t="str" cm="1">
        <f t="array" ref="R2544">INDEX(_xlfn.TEXTSPLIT(CENSO[[#This Row],[NOME CIENTIFICO]]," "),1)</f>
        <v>Piptadenia</v>
      </c>
      <c r="S2544" s="98" t="s">
        <v>1004</v>
      </c>
      <c r="T2544" s="87">
        <f>_xlfn.MINIFS(CENSO[DAP (cm)],CENSO[NOME CIENTIFICO],CENSO[[#This Row],[NOME CIENTIFICO]])</f>
        <v>39.788735772973837</v>
      </c>
      <c r="U25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44" s="87" t="str">
        <f>IF(CENSO[[#This Row],[DAP (cm)]]&lt;CENSO[[#This Row],[DMCE (cm)]],"DAP &lt; DMCE","DAP ≥ DMCE")</f>
        <v>DAP ≥ DMCE</v>
      </c>
      <c r="W2544" s="87" t="str">
        <f>IF(CENSO[[#This Row],[DAP (cm)]]&gt;200, "Superior", "Inferior")</f>
        <v>Inferior</v>
      </c>
      <c r="X2544" s="87" t="str">
        <f>VLOOKUP(CENSO[[#This Row],[NOME COMUM]],ESPECIES[],4,FALSE)</f>
        <v>Não</v>
      </c>
      <c r="Y2544" s="87" t="str">
        <f>IF(IFERROR(VLOOKUP(CENSO[[#This Row],[NOME COMUM]],COMERCIAIS[],2, FALSE), "Não") &lt;&gt; "Não", "Sim", "Não")</f>
        <v>Sim</v>
      </c>
      <c r="Z2544" s="133">
        <f>CENSO[[#This Row],[g (m²)]]/SUM(AEEF[AEEF-UT])</f>
        <v>1.6668305352354517E-3</v>
      </c>
      <c r="AA2544" s="133">
        <f>CENSO[[#This Row],[v (m³)]]/SUM(AEEF[AEEF-UT])</f>
        <v>1.8668501994637057E-2</v>
      </c>
    </row>
    <row r="2545" spans="1:27" ht="14">
      <c r="A2545" s="86">
        <v>1</v>
      </c>
      <c r="B2545" s="86">
        <v>1</v>
      </c>
      <c r="C2545" s="63">
        <v>73</v>
      </c>
      <c r="D2545" s="63">
        <v>2544</v>
      </c>
      <c r="E2545" s="63" t="str">
        <f>VLOOKUP(CENSO[[#This Row],[NOME COMUM]],ESPECIES[],2,FALSE)</f>
        <v>Aspidosperma spruceanum Benth. ex Müll.Arg.</v>
      </c>
      <c r="F2545" s="64" t="s">
        <v>62</v>
      </c>
      <c r="G2545" s="64">
        <v>148</v>
      </c>
      <c r="H2545" s="97">
        <f>CENSO[[#This Row],[CAP (cm)]]/PI()</f>
        <v>47.109863155201019</v>
      </c>
      <c r="I2545" s="64">
        <v>13</v>
      </c>
      <c r="J2545" s="96">
        <f>(PI()*(CENSO[[#This Row],[DAP (cm)]]^2))/40000</f>
        <v>0.17430649367424375</v>
      </c>
      <c r="K2545" s="96">
        <f>CENSO[[#This Row],[g (m²)]]*CENSO[[#This Row],[H (m)]]*0.7</f>
        <v>1.5861890924356179</v>
      </c>
      <c r="L2545" s="64">
        <v>1</v>
      </c>
      <c r="M2545" s="65">
        <v>366291.299999999</v>
      </c>
      <c r="N2545" s="87">
        <v>9706992.9000000004</v>
      </c>
      <c r="O2545" s="98" t="s">
        <v>1225</v>
      </c>
      <c r="P2545" s="87" t="str">
        <f>VLOOKUP(CENSO[[#This Row],[DAP (cm)]],CD[],2,TRUE)</f>
        <v>TORETE</v>
      </c>
      <c r="Q2545" s="87" t="str">
        <f>VLOOKUP(CENSO[[#This Row],[DAP (cm)]],DD[],2,TRUE)</f>
        <v>40├ 50</v>
      </c>
      <c r="R2545" s="87" t="str" cm="1">
        <f t="array" ref="R2545">INDEX(_xlfn.TEXTSPLIT(CENSO[[#This Row],[NOME CIENTIFICO]]," "),1)</f>
        <v>Aspidosperma</v>
      </c>
      <c r="S2545" s="98" t="s">
        <v>1004</v>
      </c>
      <c r="T2545" s="87">
        <f>_xlfn.MINIFS(CENSO[DAP (cm)],CENSO[NOME CIENTIFICO],CENSO[[#This Row],[NOME CIENTIFICO]])</f>
        <v>41.38028520389279</v>
      </c>
      <c r="U25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545" s="87" t="str">
        <f>IF(CENSO[[#This Row],[DAP (cm)]]&lt;CENSO[[#This Row],[DMCE (cm)]],"DAP &lt; DMCE","DAP ≥ DMCE")</f>
        <v>DAP &lt; DMCE</v>
      </c>
      <c r="W2545" s="87" t="str">
        <f>IF(CENSO[[#This Row],[DAP (cm)]]&gt;200, "Superior", "Inferior")</f>
        <v>Inferior</v>
      </c>
      <c r="X2545" s="87" t="str">
        <f>VLOOKUP(CENSO[[#This Row],[NOME COMUM]],ESPECIES[],4,FALSE)</f>
        <v>Não</v>
      </c>
      <c r="Y2545" s="87" t="str">
        <f>IF(IFERROR(VLOOKUP(CENSO[[#This Row],[NOME COMUM]],COMERCIAIS[],2, FALSE), "Não") &lt;&gt; "Não", "Sim", "Não")</f>
        <v>Não</v>
      </c>
      <c r="Z2545" s="133">
        <f>CENSO[[#This Row],[g (m²)]]/SUM(AEEF[AEEF-UT])</f>
        <v>3.0497390527412649E-4</v>
      </c>
      <c r="AA2545" s="133">
        <f>CENSO[[#This Row],[v (m³)]]/SUM(AEEF[AEEF-UT])</f>
        <v>2.7752625379945505E-3</v>
      </c>
    </row>
    <row r="2546" spans="1:27" ht="14">
      <c r="A2546" s="86">
        <v>1</v>
      </c>
      <c r="B2546" s="86">
        <v>1</v>
      </c>
      <c r="C2546" s="63">
        <v>73</v>
      </c>
      <c r="D2546" s="63">
        <v>2545</v>
      </c>
      <c r="E2546" s="63" t="str">
        <f>VLOOKUP(CENSO[[#This Row],[NOME COMUM]],ESPECIES[],2,FALSE)</f>
        <v>Buchenavia capitata (Vahl) Eichler</v>
      </c>
      <c r="F2546" s="64" t="s">
        <v>10</v>
      </c>
      <c r="G2546" s="64">
        <v>140</v>
      </c>
      <c r="H2546" s="97">
        <f>CENSO[[#This Row],[CAP (cm)]]/PI()</f>
        <v>44.563384065730695</v>
      </c>
      <c r="I2546" s="64">
        <v>12</v>
      </c>
      <c r="J2546" s="96">
        <f>(PI()*(CENSO[[#This Row],[DAP (cm)]]^2))/40000</f>
        <v>0.15597184423005742</v>
      </c>
      <c r="K2546" s="96">
        <f>CENSO[[#This Row],[g (m²)]]*CENSO[[#This Row],[H (m)]]*0.7</f>
        <v>1.3101634915324822</v>
      </c>
      <c r="L2546" s="64">
        <v>2</v>
      </c>
      <c r="M2546" s="65">
        <v>366235.2</v>
      </c>
      <c r="N2546" s="87">
        <v>9707061.0999999903</v>
      </c>
      <c r="O2546" s="98" t="s">
        <v>1225</v>
      </c>
      <c r="P2546" s="87" t="str">
        <f>VLOOKUP(CENSO[[#This Row],[DAP (cm)]],CD[],2,TRUE)</f>
        <v>TORETE</v>
      </c>
      <c r="Q2546" s="87" t="str">
        <f>VLOOKUP(CENSO[[#This Row],[DAP (cm)]],DD[],2,TRUE)</f>
        <v>40├ 50</v>
      </c>
      <c r="R2546" s="87" t="str" cm="1">
        <f t="array" ref="R2546">INDEX(_xlfn.TEXTSPLIT(CENSO[[#This Row],[NOME CIENTIFICO]]," "),1)</f>
        <v>Buchenavia</v>
      </c>
      <c r="S2546" s="98" t="s">
        <v>1004</v>
      </c>
      <c r="T2546" s="87">
        <f>_xlfn.MINIFS(CENSO[DAP (cm)],CENSO[NOME CIENTIFICO],CENSO[[#This Row],[NOME CIENTIFICO]])</f>
        <v>41.38028520389279</v>
      </c>
      <c r="U25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546" s="87" t="str">
        <f>IF(CENSO[[#This Row],[DAP (cm)]]&lt;CENSO[[#This Row],[DMCE (cm)]],"DAP &lt; DMCE","DAP ≥ DMCE")</f>
        <v>DAP &lt; DMCE</v>
      </c>
      <c r="W2546" s="87" t="str">
        <f>IF(CENSO[[#This Row],[DAP (cm)]]&gt;200, "Superior", "Inferior")</f>
        <v>Inferior</v>
      </c>
      <c r="X2546" s="87" t="str">
        <f>VLOOKUP(CENSO[[#This Row],[NOME COMUM]],ESPECIES[],4,FALSE)</f>
        <v>Não</v>
      </c>
      <c r="Y2546" s="87" t="str">
        <f>IF(IFERROR(VLOOKUP(CENSO[[#This Row],[NOME COMUM]],COMERCIAIS[],2, FALSE), "Não") &lt;&gt; "Não", "Sim", "Não")</f>
        <v>Não</v>
      </c>
      <c r="Z2546" s="133">
        <f>CENSO[[#This Row],[g (m²)]]/SUM(AEEF[AEEF-UT])</f>
        <v>2.7289483853966759E-4</v>
      </c>
      <c r="AA2546" s="133">
        <f>CENSO[[#This Row],[v (m³)]]/SUM(AEEF[AEEF-UT])</f>
        <v>2.2923166437332078E-3</v>
      </c>
    </row>
    <row r="2547" spans="1:27" ht="14">
      <c r="A2547" s="86">
        <v>1</v>
      </c>
      <c r="B2547" s="86">
        <v>1</v>
      </c>
      <c r="C2547" s="63">
        <v>73</v>
      </c>
      <c r="D2547" s="63">
        <v>2546</v>
      </c>
      <c r="E2547" s="63" t="str">
        <f>VLOOKUP(CENSO[[#This Row],[NOME COMUM]],ESPECIES[],2,FALSE)</f>
        <v>Buchenavia capitata (Vahl) Eichler</v>
      </c>
      <c r="F2547" s="64" t="s">
        <v>10</v>
      </c>
      <c r="G2547" s="64">
        <v>202</v>
      </c>
      <c r="H2547" s="97">
        <f>CENSO[[#This Row],[CAP (cm)]]/PI()</f>
        <v>64.298597009125714</v>
      </c>
      <c r="I2547" s="64">
        <v>20</v>
      </c>
      <c r="J2547" s="96">
        <f>(PI()*(CENSO[[#This Row],[DAP (cm)]]^2))/40000</f>
        <v>0.3247079148960848</v>
      </c>
      <c r="K2547" s="96">
        <f>CENSO[[#This Row],[g (m²)]]*CENSO[[#This Row],[H (m)]]*0.7</f>
        <v>4.5459108085451865</v>
      </c>
      <c r="L2547" s="64">
        <v>1</v>
      </c>
      <c r="M2547" s="65">
        <v>366183.4</v>
      </c>
      <c r="N2547" s="87">
        <v>9707134.6999999899</v>
      </c>
      <c r="O2547" s="87" t="s">
        <v>1227</v>
      </c>
      <c r="P2547" s="87" t="str">
        <f>VLOOKUP(CENSO[[#This Row],[DAP (cm)]],CD[],2,TRUE)</f>
        <v>TORA</v>
      </c>
      <c r="Q2547" s="87" t="str">
        <f>VLOOKUP(CENSO[[#This Row],[DAP (cm)]],DD[],2,TRUE)</f>
        <v>60├ 70</v>
      </c>
      <c r="R2547" s="87" t="str" cm="1">
        <f t="array" ref="R2547">INDEX(_xlfn.TEXTSPLIT(CENSO[[#This Row],[NOME CIENTIFICO]]," "),1)</f>
        <v>Buchenavia</v>
      </c>
      <c r="S2547" s="98" t="s">
        <v>1004</v>
      </c>
      <c r="T2547" s="87">
        <f>_xlfn.MINIFS(CENSO[DAP (cm)],CENSO[NOME CIENTIFICO],CENSO[[#This Row],[NOME CIENTIFICO]])</f>
        <v>41.38028520389279</v>
      </c>
      <c r="U25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547" s="87" t="str">
        <f>IF(CENSO[[#This Row],[DAP (cm)]]&lt;CENSO[[#This Row],[DMCE (cm)]],"DAP &lt; DMCE","DAP ≥ DMCE")</f>
        <v>DAP ≥ DMCE</v>
      </c>
      <c r="W2547" s="87" t="str">
        <f>IF(CENSO[[#This Row],[DAP (cm)]]&gt;200, "Superior", "Inferior")</f>
        <v>Inferior</v>
      </c>
      <c r="X2547" s="87" t="str">
        <f>VLOOKUP(CENSO[[#This Row],[NOME COMUM]],ESPECIES[],4,FALSE)</f>
        <v>Não</v>
      </c>
      <c r="Y2547" s="87" t="str">
        <f>IF(IFERROR(VLOOKUP(CENSO[[#This Row],[NOME COMUM]],COMERCIAIS[],2, FALSE), "Não") &lt;&gt; "Não", "Sim", "Não")</f>
        <v>Não</v>
      </c>
      <c r="Z2547" s="133">
        <f>CENSO[[#This Row],[g (m²)]]/SUM(AEEF[AEEF-UT])</f>
        <v>5.681224995802345E-4</v>
      </c>
      <c r="AA2547" s="133">
        <f>CENSO[[#This Row],[v (m³)]]/SUM(AEEF[AEEF-UT])</f>
        <v>7.9537149941232808E-3</v>
      </c>
    </row>
    <row r="2548" spans="1:27" ht="14">
      <c r="A2548" s="86">
        <v>1</v>
      </c>
      <c r="B2548" s="86">
        <v>1</v>
      </c>
      <c r="C2548" s="63">
        <v>73</v>
      </c>
      <c r="D2548" s="63">
        <v>2547</v>
      </c>
      <c r="E2548" s="63" t="str">
        <f>VLOOKUP(CENSO[[#This Row],[NOME COMUM]],ESPECIES[],2,FALSE)</f>
        <v>Apuleia leiocarpa (Vogel) J.F.Macbr.</v>
      </c>
      <c r="F2548" s="64" t="s">
        <v>51</v>
      </c>
      <c r="G2548" s="64">
        <v>433</v>
      </c>
      <c r="H2548" s="97">
        <f>CENSO[[#This Row],[CAP (cm)]]/PI()</f>
        <v>137.82818071758138</v>
      </c>
      <c r="I2548" s="64">
        <v>22</v>
      </c>
      <c r="J2548" s="96">
        <f>(PI()*(CENSO[[#This Row],[DAP (cm)]]^2))/40000</f>
        <v>1.4919900562678183</v>
      </c>
      <c r="K2548" s="96">
        <f>CENSO[[#This Row],[g (m²)]]*CENSO[[#This Row],[H (m)]]*0.7</f>
        <v>22.976646866524405</v>
      </c>
      <c r="L2548" s="64">
        <v>1</v>
      </c>
      <c r="M2548" s="65">
        <v>365952</v>
      </c>
      <c r="N2548" s="87">
        <v>9707304.0999999903</v>
      </c>
      <c r="O2548" s="87" t="s">
        <v>1228</v>
      </c>
      <c r="P2548" s="87" t="str">
        <f>VLOOKUP(CENSO[[#This Row],[DAP (cm)]],CD[],2,TRUE)</f>
        <v>TORA</v>
      </c>
      <c r="Q2548" s="87" t="str">
        <f>VLOOKUP(CENSO[[#This Row],[DAP (cm)]],DD[],2,TRUE)</f>
        <v>130├ 140</v>
      </c>
      <c r="R2548" s="87" t="str" cm="1">
        <f t="array" ref="R2548">INDEX(_xlfn.TEXTSPLIT(CENSO[[#This Row],[NOME CIENTIFICO]]," "),1)</f>
        <v>Apuleia</v>
      </c>
      <c r="S2548" s="98" t="s">
        <v>1004</v>
      </c>
      <c r="T2548" s="87">
        <f>_xlfn.MINIFS(CENSO[DAP (cm)],CENSO[NOME CIENTIFICO],CENSO[[#This Row],[NOME CIENTIFICO]])</f>
        <v>39.788735772973837</v>
      </c>
      <c r="U25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48" s="87" t="str">
        <f>IF(CENSO[[#This Row],[DAP (cm)]]&lt;CENSO[[#This Row],[DMCE (cm)]],"DAP &lt; DMCE","DAP ≥ DMCE")</f>
        <v>DAP ≥ DMCE</v>
      </c>
      <c r="W2548" s="87" t="str">
        <f>IF(CENSO[[#This Row],[DAP (cm)]]&gt;200, "Superior", "Inferior")</f>
        <v>Inferior</v>
      </c>
      <c r="X2548" s="87" t="str">
        <f>VLOOKUP(CENSO[[#This Row],[NOME COMUM]],ESPECIES[],4,FALSE)</f>
        <v>Não</v>
      </c>
      <c r="Y2548" s="87" t="str">
        <f>IF(IFERROR(VLOOKUP(CENSO[[#This Row],[NOME COMUM]],COMERCIAIS[],2, FALSE), "Não") &lt;&gt; "Não", "Sim", "Não")</f>
        <v>Sim</v>
      </c>
      <c r="Z2548" s="133">
        <f>CENSO[[#This Row],[g (m²)]]/SUM(AEEF[AEEF-UT])</f>
        <v>2.6104479787226399E-3</v>
      </c>
      <c r="AA2548" s="133">
        <f>CENSO[[#This Row],[v (m³)]]/SUM(AEEF[AEEF-UT])</f>
        <v>4.0200898872328659E-2</v>
      </c>
    </row>
    <row r="2549" spans="1:27" ht="14">
      <c r="A2549" s="86">
        <v>1</v>
      </c>
      <c r="B2549" s="86">
        <v>1</v>
      </c>
      <c r="C2549" s="63">
        <v>73</v>
      </c>
      <c r="D2549" s="63">
        <v>2548</v>
      </c>
      <c r="E2549" s="63" t="str">
        <f>VLOOKUP(CENSO[[#This Row],[NOME COMUM]],ESPECIES[],2,FALSE)</f>
        <v>Apuleia leiocarpa (Vogel) J.F.Macbr.</v>
      </c>
      <c r="F2549" s="64" t="s">
        <v>51</v>
      </c>
      <c r="G2549" s="64">
        <v>130</v>
      </c>
      <c r="H2549" s="97">
        <f>CENSO[[#This Row],[CAP (cm)]]/PI()</f>
        <v>41.38028520389279</v>
      </c>
      <c r="I2549" s="64">
        <v>13</v>
      </c>
      <c r="J2549" s="96">
        <f>(PI()*(CENSO[[#This Row],[DAP (cm)]]^2))/40000</f>
        <v>0.13448592691265157</v>
      </c>
      <c r="K2549" s="96">
        <f>CENSO[[#This Row],[g (m²)]]*CENSO[[#This Row],[H (m)]]*0.7</f>
        <v>1.2238219349051291</v>
      </c>
      <c r="L2549" s="64">
        <v>1</v>
      </c>
      <c r="M2549" s="65">
        <v>365909.799999999</v>
      </c>
      <c r="N2549" s="87">
        <v>9707357.5</v>
      </c>
      <c r="O2549" s="98" t="s">
        <v>1225</v>
      </c>
      <c r="P2549" s="87" t="str">
        <f>VLOOKUP(CENSO[[#This Row],[DAP (cm)]],CD[],2,TRUE)</f>
        <v>TORETE</v>
      </c>
      <c r="Q2549" s="87" t="str">
        <f>VLOOKUP(CENSO[[#This Row],[DAP (cm)]],DD[],2,TRUE)</f>
        <v>40├ 50</v>
      </c>
      <c r="R2549" s="87" t="str" cm="1">
        <f t="array" ref="R2549">INDEX(_xlfn.TEXTSPLIT(CENSO[[#This Row],[NOME CIENTIFICO]]," "),1)</f>
        <v>Apuleia</v>
      </c>
      <c r="S2549" s="98" t="s">
        <v>1004</v>
      </c>
      <c r="T2549" s="87">
        <f>_xlfn.MINIFS(CENSO[DAP (cm)],CENSO[NOME CIENTIFICO],CENSO[[#This Row],[NOME CIENTIFICO]])</f>
        <v>39.788735772973837</v>
      </c>
      <c r="U25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49" s="87" t="str">
        <f>IF(CENSO[[#This Row],[DAP (cm)]]&lt;CENSO[[#This Row],[DMCE (cm)]],"DAP &lt; DMCE","DAP ≥ DMCE")</f>
        <v>DAP &lt; DMCE</v>
      </c>
      <c r="W2549" s="87" t="str">
        <f>IF(CENSO[[#This Row],[DAP (cm)]]&gt;200, "Superior", "Inferior")</f>
        <v>Inferior</v>
      </c>
      <c r="X2549" s="87" t="str">
        <f>VLOOKUP(CENSO[[#This Row],[NOME COMUM]],ESPECIES[],4,FALSE)</f>
        <v>Não</v>
      </c>
      <c r="Y2549" s="87" t="str">
        <f>IF(IFERROR(VLOOKUP(CENSO[[#This Row],[NOME COMUM]],COMERCIAIS[],2, FALSE), "Não") &lt;&gt; "Não", "Sim", "Não")</f>
        <v>Sim</v>
      </c>
      <c r="Z2549" s="133">
        <f>CENSO[[#This Row],[g (m²)]]/SUM(AEEF[AEEF-UT])</f>
        <v>2.3530218221022364E-4</v>
      </c>
      <c r="AA2549" s="133">
        <f>CENSO[[#This Row],[v (m³)]]/SUM(AEEF[AEEF-UT])</f>
        <v>2.1412498581130346E-3</v>
      </c>
    </row>
    <row r="2550" spans="1:27" ht="14">
      <c r="A2550" s="86">
        <v>1</v>
      </c>
      <c r="B2550" s="86">
        <v>1</v>
      </c>
      <c r="C2550" s="63">
        <v>74</v>
      </c>
      <c r="D2550" s="63">
        <v>2549</v>
      </c>
      <c r="E2550" s="63" t="str">
        <f>VLOOKUP(CENSO[[#This Row],[NOME COMUM]],ESPECIES[],2,FALSE)</f>
        <v>Dimorphandra multiflora Ducke</v>
      </c>
      <c r="F2550" s="64" t="s">
        <v>73</v>
      </c>
      <c r="G2550" s="64">
        <v>194</v>
      </c>
      <c r="H2550" s="97">
        <f>CENSO[[#This Row],[CAP (cm)]]/PI()</f>
        <v>61.75211791965539</v>
      </c>
      <c r="I2550" s="64">
        <v>15</v>
      </c>
      <c r="J2550" s="96">
        <f>(PI()*(CENSO[[#This Row],[DAP (cm)]]^2))/40000</f>
        <v>0.29949777191032861</v>
      </c>
      <c r="K2550" s="96">
        <f>CENSO[[#This Row],[g (m²)]]*CENSO[[#This Row],[H (m)]]*0.7</f>
        <v>3.1447266050584504</v>
      </c>
      <c r="L2550" s="64">
        <v>1</v>
      </c>
      <c r="M2550" s="65">
        <v>365929.7</v>
      </c>
      <c r="N2550" s="87">
        <v>9707266.9000000004</v>
      </c>
      <c r="O2550" s="87" t="s">
        <v>1227</v>
      </c>
      <c r="P2550" s="87" t="str">
        <f>VLOOKUP(CENSO[[#This Row],[DAP (cm)]],CD[],2,TRUE)</f>
        <v>TORA</v>
      </c>
      <c r="Q2550" s="87" t="str">
        <f>VLOOKUP(CENSO[[#This Row],[DAP (cm)]],DD[],2,TRUE)</f>
        <v>60├ 70</v>
      </c>
      <c r="R2550" s="87" t="str" cm="1">
        <f t="array" ref="R2550">INDEX(_xlfn.TEXTSPLIT(CENSO[[#This Row],[NOME CIENTIFICO]]," "),1)</f>
        <v>Dimorphandra</v>
      </c>
      <c r="S2550" s="98" t="s">
        <v>1004</v>
      </c>
      <c r="T2550" s="87">
        <f>_xlfn.MINIFS(CENSO[DAP (cm)],CENSO[NOME CIENTIFICO],CENSO[[#This Row],[NOME CIENTIFICO]])</f>
        <v>39.788735772973837</v>
      </c>
      <c r="U25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50" s="87" t="str">
        <f>IF(CENSO[[#This Row],[DAP (cm)]]&lt;CENSO[[#This Row],[DMCE (cm)]],"DAP &lt; DMCE","DAP ≥ DMCE")</f>
        <v>DAP ≥ DMCE</v>
      </c>
      <c r="W2550" s="87" t="str">
        <f>IF(CENSO[[#This Row],[DAP (cm)]]&gt;200, "Superior", "Inferior")</f>
        <v>Inferior</v>
      </c>
      <c r="X2550" s="87" t="str">
        <f>VLOOKUP(CENSO[[#This Row],[NOME COMUM]],ESPECIES[],4,FALSE)</f>
        <v>Não</v>
      </c>
      <c r="Y2550" s="87" t="str">
        <f>IF(IFERROR(VLOOKUP(CENSO[[#This Row],[NOME COMUM]],COMERCIAIS[],2, FALSE), "Não") &lt;&gt; "Não", "Sim", "Não")</f>
        <v>Não</v>
      </c>
      <c r="Z2550" s="133">
        <f>CENSO[[#This Row],[g (m²)]]/SUM(AEEF[AEEF-UT])</f>
        <v>5.240137828203535E-4</v>
      </c>
      <c r="AA2550" s="133">
        <f>CENSO[[#This Row],[v (m³)]]/SUM(AEEF[AEEF-UT])</f>
        <v>5.502144719613712E-3</v>
      </c>
    </row>
    <row r="2551" spans="1:27" ht="14">
      <c r="A2551" s="86">
        <v>1</v>
      </c>
      <c r="B2551" s="86">
        <v>1</v>
      </c>
      <c r="C2551" s="63">
        <v>74</v>
      </c>
      <c r="D2551" s="63">
        <v>2550</v>
      </c>
      <c r="E2551" s="63" t="str">
        <f>VLOOKUP(CENSO[[#This Row],[NOME COMUM]],ESPECIES[],2,FALSE)</f>
        <v>Mezilaurus Itauba (Meisn.) Taub. ex Mez</v>
      </c>
      <c r="F2551" s="64" t="s">
        <v>8</v>
      </c>
      <c r="G2551" s="64">
        <v>263</v>
      </c>
      <c r="H2551" s="97">
        <f>CENSO[[#This Row],[CAP (cm)]]/PI()</f>
        <v>83.715500066336944</v>
      </c>
      <c r="I2551" s="64">
        <v>25</v>
      </c>
      <c r="J2551" s="96">
        <f>(PI()*(CENSO[[#This Row],[DAP (cm)]]^2))/40000</f>
        <v>0.55042941293616532</v>
      </c>
      <c r="K2551" s="96">
        <f>CENSO[[#This Row],[g (m²)]]*CENSO[[#This Row],[H (m)]]*0.7</f>
        <v>9.6325147263828921</v>
      </c>
      <c r="L2551" s="64">
        <v>1</v>
      </c>
      <c r="M2551" s="65">
        <v>366263.299999999</v>
      </c>
      <c r="N2551" s="87">
        <v>9706964.5</v>
      </c>
      <c r="O2551" s="87" t="s">
        <v>1227</v>
      </c>
      <c r="P2551" s="87" t="str">
        <f>VLOOKUP(CENSO[[#This Row],[DAP (cm)]],CD[],2,TRUE)</f>
        <v>TORA</v>
      </c>
      <c r="Q2551" s="87" t="str">
        <f>VLOOKUP(CENSO[[#This Row],[DAP (cm)]],DD[],2,TRUE)</f>
        <v>80├ 90</v>
      </c>
      <c r="R2551" s="87" t="str" cm="1">
        <f t="array" ref="R2551">INDEX(_xlfn.TEXTSPLIT(CENSO[[#This Row],[NOME CIENTIFICO]]," "),1)</f>
        <v>Mezilaurus</v>
      </c>
      <c r="S2551" s="98" t="s">
        <v>1004</v>
      </c>
      <c r="T2551" s="87">
        <f>_xlfn.MINIFS(CENSO[DAP (cm)],CENSO[NOME CIENTIFICO],CENSO[[#This Row],[NOME CIENTIFICO]])</f>
        <v>41.38028520389279</v>
      </c>
      <c r="U25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551" s="87" t="str">
        <f>IF(CENSO[[#This Row],[DAP (cm)]]&lt;CENSO[[#This Row],[DMCE (cm)]],"DAP &lt; DMCE","DAP ≥ DMCE")</f>
        <v>DAP ≥ DMCE</v>
      </c>
      <c r="W2551" s="87" t="str">
        <f>IF(CENSO[[#This Row],[DAP (cm)]]&gt;200, "Superior", "Inferior")</f>
        <v>Inferior</v>
      </c>
      <c r="X2551" s="87" t="str">
        <f>VLOOKUP(CENSO[[#This Row],[NOME COMUM]],ESPECIES[],4,FALSE)</f>
        <v>Não</v>
      </c>
      <c r="Y2551" s="87" t="str">
        <f>IF(IFERROR(VLOOKUP(CENSO[[#This Row],[NOME COMUM]],COMERCIAIS[],2, FALSE), "Não") &lt;&gt; "Não", "Sim", "Não")</f>
        <v>Não</v>
      </c>
      <c r="Z2551" s="133">
        <f>CENSO[[#This Row],[g (m²)]]/SUM(AEEF[AEEF-UT])</f>
        <v>9.6305423913011564E-4</v>
      </c>
      <c r="AA2551" s="133">
        <f>CENSO[[#This Row],[v (m³)]]/SUM(AEEF[AEEF-UT])</f>
        <v>1.685344918477702E-2</v>
      </c>
    </row>
    <row r="2552" spans="1:27" ht="14">
      <c r="A2552" s="86">
        <v>1</v>
      </c>
      <c r="B2552" s="86">
        <v>1</v>
      </c>
      <c r="C2552" s="63">
        <v>74</v>
      </c>
      <c r="D2552" s="63">
        <v>2551</v>
      </c>
      <c r="E2552" s="63" t="str">
        <f>VLOOKUP(CENSO[[#This Row],[NOME COMUM]],ESPECIES[],2,FALSE)</f>
        <v>Couratari guianensis Aubl.</v>
      </c>
      <c r="F2552" s="64" t="s">
        <v>6</v>
      </c>
      <c r="G2552" s="64">
        <v>248</v>
      </c>
      <c r="H2552" s="97">
        <f>CENSO[[#This Row],[CAP (cm)]]/PI()</f>
        <v>78.940851773580093</v>
      </c>
      <c r="I2552" s="64">
        <v>23</v>
      </c>
      <c r="J2552" s="96">
        <f>(PI()*(CENSO[[#This Row],[DAP (cm)]]^2))/40000</f>
        <v>0.48943328099619665</v>
      </c>
      <c r="K2552" s="96">
        <f>CENSO[[#This Row],[g (m²)]]*CENSO[[#This Row],[H (m)]]*0.7</f>
        <v>7.8798758240387663</v>
      </c>
      <c r="L2552" s="64">
        <v>1</v>
      </c>
      <c r="M2552" s="65">
        <v>366241.2</v>
      </c>
      <c r="N2552" s="87">
        <v>9706988.8000000007</v>
      </c>
      <c r="O2552" s="87" t="s">
        <v>1228</v>
      </c>
      <c r="P2552" s="87" t="str">
        <f>VLOOKUP(CENSO[[#This Row],[DAP (cm)]],CD[],2,TRUE)</f>
        <v>TORA</v>
      </c>
      <c r="Q2552" s="87" t="str">
        <f>VLOOKUP(CENSO[[#This Row],[DAP (cm)]],DD[],2,TRUE)</f>
        <v>70├ 80</v>
      </c>
      <c r="R2552" s="87" t="str" cm="1">
        <f t="array" ref="R2552">INDEX(_xlfn.TEXTSPLIT(CENSO[[#This Row],[NOME CIENTIFICO]]," "),1)</f>
        <v>Couratari</v>
      </c>
      <c r="S2552" s="98" t="s">
        <v>1004</v>
      </c>
      <c r="T2552" s="87">
        <f>_xlfn.MINIFS(CENSO[DAP (cm)],CENSO[NOME CIENTIFICO],CENSO[[#This Row],[NOME CIENTIFICO]])</f>
        <v>38.833806114422465</v>
      </c>
      <c r="U25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52" s="87" t="str">
        <f>IF(CENSO[[#This Row],[DAP (cm)]]&lt;CENSO[[#This Row],[DMCE (cm)]],"DAP &lt; DMCE","DAP ≥ DMCE")</f>
        <v>DAP ≥ DMCE</v>
      </c>
      <c r="W2552" s="87" t="str">
        <f>IF(CENSO[[#This Row],[DAP (cm)]]&gt;200, "Superior", "Inferior")</f>
        <v>Inferior</v>
      </c>
      <c r="X2552" s="87" t="str">
        <f>VLOOKUP(CENSO[[#This Row],[NOME COMUM]],ESPECIES[],4,FALSE)</f>
        <v>Não</v>
      </c>
      <c r="Y2552" s="87" t="str">
        <f>IF(IFERROR(VLOOKUP(CENSO[[#This Row],[NOME COMUM]],COMERCIAIS[],2, FALSE), "Não") &lt;&gt; "Não", "Sim", "Não")</f>
        <v>Sim</v>
      </c>
      <c r="Z2552" s="133">
        <f>CENSO[[#This Row],[g (m²)]]/SUM(AEEF[AEEF-UT])</f>
        <v>8.5633286477263882E-4</v>
      </c>
      <c r="AA2552" s="133">
        <f>CENSO[[#This Row],[v (m³)]]/SUM(AEEF[AEEF-UT])</f>
        <v>1.3786959122839485E-2</v>
      </c>
    </row>
    <row r="2553" spans="1:27" ht="14">
      <c r="A2553" s="86">
        <v>1</v>
      </c>
      <c r="B2553" s="86">
        <v>1</v>
      </c>
      <c r="C2553" s="63">
        <v>74</v>
      </c>
      <c r="D2553" s="63">
        <v>2552</v>
      </c>
      <c r="E2553" s="63" t="str">
        <f>VLOOKUP(CENSO[[#This Row],[NOME COMUM]],ESPECIES[],2,FALSE)</f>
        <v>Lecythis chartacea O.Berg</v>
      </c>
      <c r="F2553" s="64" t="s">
        <v>31</v>
      </c>
      <c r="G2553" s="64">
        <v>128</v>
      </c>
      <c r="H2553" s="97">
        <f>CENSO[[#This Row],[CAP (cm)]]/PI()</f>
        <v>40.743665431525208</v>
      </c>
      <c r="I2553" s="64">
        <v>11</v>
      </c>
      <c r="J2553" s="96">
        <f>(PI()*(CENSO[[#This Row],[DAP (cm)]]^2))/40000</f>
        <v>0.13037972938088066</v>
      </c>
      <c r="K2553" s="96">
        <f>CENSO[[#This Row],[g (m²)]]*CENSO[[#This Row],[H (m)]]*0.7</f>
        <v>1.0039239162327811</v>
      </c>
      <c r="L2553" s="64">
        <v>1</v>
      </c>
      <c r="M2553" s="65">
        <v>366150.799999999</v>
      </c>
      <c r="N2553" s="87">
        <v>9707086.4000000004</v>
      </c>
      <c r="O2553" s="98" t="s">
        <v>1225</v>
      </c>
      <c r="P2553" s="87" t="str">
        <f>VLOOKUP(CENSO[[#This Row],[DAP (cm)]],CD[],2,TRUE)</f>
        <v>TORETE</v>
      </c>
      <c r="Q2553" s="87" t="str">
        <f>VLOOKUP(CENSO[[#This Row],[DAP (cm)]],DD[],2,TRUE)</f>
        <v>40├ 50</v>
      </c>
      <c r="R2553" s="87" t="str" cm="1">
        <f t="array" ref="R2553">INDEX(_xlfn.TEXTSPLIT(CENSO[[#This Row],[NOME CIENTIFICO]]," "),1)</f>
        <v>Lecythis</v>
      </c>
      <c r="S2553" s="98" t="s">
        <v>1004</v>
      </c>
      <c r="T2553" s="87">
        <f>_xlfn.MINIFS(CENSO[DAP (cm)],CENSO[NOME CIENTIFICO],CENSO[[#This Row],[NOME CIENTIFICO]])</f>
        <v>38.833806114422465</v>
      </c>
      <c r="U25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53" s="87" t="str">
        <f>IF(CENSO[[#This Row],[DAP (cm)]]&lt;CENSO[[#This Row],[DMCE (cm)]],"DAP &lt; DMCE","DAP ≥ DMCE")</f>
        <v>DAP &lt; DMCE</v>
      </c>
      <c r="W2553" s="87" t="str">
        <f>IF(CENSO[[#This Row],[DAP (cm)]]&gt;200, "Superior", "Inferior")</f>
        <v>Inferior</v>
      </c>
      <c r="X2553" s="87" t="str">
        <f>VLOOKUP(CENSO[[#This Row],[NOME COMUM]],ESPECIES[],4,FALSE)</f>
        <v>Não</v>
      </c>
      <c r="Y2553" s="87" t="str">
        <f>IF(IFERROR(VLOOKUP(CENSO[[#This Row],[NOME COMUM]],COMERCIAIS[],2, FALSE), "Não") &lt;&gt; "Não", "Sim", "Não")</f>
        <v>Sim</v>
      </c>
      <c r="Z2553" s="133">
        <f>CENSO[[#This Row],[g (m²)]]/SUM(AEEF[AEEF-UT])</f>
        <v>2.2811780788948541E-4</v>
      </c>
      <c r="AA2553" s="133">
        <f>CENSO[[#This Row],[v (m³)]]/SUM(AEEF[AEEF-UT])</f>
        <v>1.7565071207490378E-3</v>
      </c>
    </row>
    <row r="2554" spans="1:27" ht="14">
      <c r="A2554" s="86">
        <v>1</v>
      </c>
      <c r="B2554" s="86">
        <v>1</v>
      </c>
      <c r="C2554" s="63">
        <v>74</v>
      </c>
      <c r="D2554" s="63">
        <v>2553</v>
      </c>
      <c r="E2554" s="63" t="str">
        <f>VLOOKUP(CENSO[[#This Row],[NOME COMUM]],ESPECIES[],2,FALSE)</f>
        <v>Couratari guianensis Aubl.</v>
      </c>
      <c r="F2554" s="64" t="s">
        <v>6</v>
      </c>
      <c r="G2554" s="64">
        <v>315</v>
      </c>
      <c r="H2554" s="97">
        <f>CENSO[[#This Row],[CAP (cm)]]/PI()</f>
        <v>100.26761414789407</v>
      </c>
      <c r="I2554" s="64">
        <v>23</v>
      </c>
      <c r="J2554" s="96">
        <f>(PI()*(CENSO[[#This Row],[DAP (cm)]]^2))/40000</f>
        <v>0.78960746141466576</v>
      </c>
      <c r="K2554" s="96">
        <f>CENSO[[#This Row],[g (m²)]]*CENSO[[#This Row],[H (m)]]*0.7</f>
        <v>12.712680128776119</v>
      </c>
      <c r="L2554" s="64">
        <v>1</v>
      </c>
      <c r="M2554" s="65">
        <v>366287.7</v>
      </c>
      <c r="N2554" s="87">
        <v>9706983.0999999903</v>
      </c>
      <c r="O2554" s="87" t="s">
        <v>1228</v>
      </c>
      <c r="P2554" s="87" t="str">
        <f>VLOOKUP(CENSO[[#This Row],[DAP (cm)]],CD[],2,TRUE)</f>
        <v>TORA</v>
      </c>
      <c r="Q2554" s="87" t="str">
        <f>VLOOKUP(CENSO[[#This Row],[DAP (cm)]],DD[],2,TRUE)</f>
        <v>100├ 110</v>
      </c>
      <c r="R2554" s="87" t="str" cm="1">
        <f t="array" ref="R2554">INDEX(_xlfn.TEXTSPLIT(CENSO[[#This Row],[NOME CIENTIFICO]]," "),1)</f>
        <v>Couratari</v>
      </c>
      <c r="S2554" s="98" t="s">
        <v>1004</v>
      </c>
      <c r="T2554" s="87">
        <f>_xlfn.MINIFS(CENSO[DAP (cm)],CENSO[NOME CIENTIFICO],CENSO[[#This Row],[NOME CIENTIFICO]])</f>
        <v>38.833806114422465</v>
      </c>
      <c r="U25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54" s="87" t="str">
        <f>IF(CENSO[[#This Row],[DAP (cm)]]&lt;CENSO[[#This Row],[DMCE (cm)]],"DAP &lt; DMCE","DAP ≥ DMCE")</f>
        <v>DAP ≥ DMCE</v>
      </c>
      <c r="W2554" s="87" t="str">
        <f>IF(CENSO[[#This Row],[DAP (cm)]]&gt;200, "Superior", "Inferior")</f>
        <v>Inferior</v>
      </c>
      <c r="X2554" s="87" t="str">
        <f>VLOOKUP(CENSO[[#This Row],[NOME COMUM]],ESPECIES[],4,FALSE)</f>
        <v>Não</v>
      </c>
      <c r="Y2554" s="87" t="str">
        <f>IF(IFERROR(VLOOKUP(CENSO[[#This Row],[NOME COMUM]],COMERCIAIS[],2, FALSE), "Não") &lt;&gt; "Não", "Sim", "Não")</f>
        <v>Sim</v>
      </c>
      <c r="Z2554" s="133">
        <f>CENSO[[#This Row],[g (m²)]]/SUM(AEEF[AEEF-UT])</f>
        <v>1.3815301201070673E-3</v>
      </c>
      <c r="AA2554" s="133">
        <f>CENSO[[#This Row],[v (m³)]]/SUM(AEEF[AEEF-UT])</f>
        <v>2.2242634933723787E-2</v>
      </c>
    </row>
    <row r="2555" spans="1:27" ht="14">
      <c r="A2555" s="86">
        <v>1</v>
      </c>
      <c r="B2555" s="86">
        <v>1</v>
      </c>
      <c r="C2555" s="63">
        <v>74</v>
      </c>
      <c r="D2555" s="63">
        <v>2554</v>
      </c>
      <c r="E2555" s="63" t="str">
        <f>VLOOKUP(CENSO[[#This Row],[NOME COMUM]],ESPECIES[],2,FALSE)</f>
        <v>Tachigali myrmecophila Ducke</v>
      </c>
      <c r="F2555" s="64" t="s">
        <v>14</v>
      </c>
      <c r="G2555" s="64">
        <v>298</v>
      </c>
      <c r="H2555" s="97">
        <f>CENSO[[#This Row],[CAP (cm)]]/PI()</f>
        <v>94.856346082769619</v>
      </c>
      <c r="I2555" s="64">
        <v>17</v>
      </c>
      <c r="J2555" s="96">
        <f>(PI()*(CENSO[[#This Row],[DAP (cm)]]^2))/40000</f>
        <v>0.70667977831663364</v>
      </c>
      <c r="K2555" s="96">
        <f>CENSO[[#This Row],[g (m²)]]*CENSO[[#This Row],[H (m)]]*0.7</f>
        <v>8.4094893619679389</v>
      </c>
      <c r="L2555" s="64">
        <v>1</v>
      </c>
      <c r="M2555" s="65">
        <v>366295.2</v>
      </c>
      <c r="N2555" s="87">
        <v>9706976.5</v>
      </c>
      <c r="O2555" s="87" t="s">
        <v>1228</v>
      </c>
      <c r="P2555" s="87" t="str">
        <f>VLOOKUP(CENSO[[#This Row],[DAP (cm)]],CD[],2,TRUE)</f>
        <v>TORA</v>
      </c>
      <c r="Q2555" s="87" t="str">
        <f>VLOOKUP(CENSO[[#This Row],[DAP (cm)]],DD[],2,TRUE)</f>
        <v>90├ 100</v>
      </c>
      <c r="R2555" s="87" t="str" cm="1">
        <f t="array" ref="R2555">INDEX(_xlfn.TEXTSPLIT(CENSO[[#This Row],[NOME CIENTIFICO]]," "),1)</f>
        <v>Tachigali</v>
      </c>
      <c r="S2555" s="98" t="s">
        <v>1004</v>
      </c>
      <c r="T2555" s="87">
        <f>_xlfn.MINIFS(CENSO[DAP (cm)],CENSO[NOME CIENTIFICO],CENSO[[#This Row],[NOME CIENTIFICO]])</f>
        <v>39.152116000606256</v>
      </c>
      <c r="U25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55" s="87" t="str">
        <f>IF(CENSO[[#This Row],[DAP (cm)]]&lt;CENSO[[#This Row],[DMCE (cm)]],"DAP &lt; DMCE","DAP ≥ DMCE")</f>
        <v>DAP ≥ DMCE</v>
      </c>
      <c r="W2555" s="87" t="str">
        <f>IF(CENSO[[#This Row],[DAP (cm)]]&gt;200, "Superior", "Inferior")</f>
        <v>Inferior</v>
      </c>
      <c r="X2555" s="87" t="str">
        <f>VLOOKUP(CENSO[[#This Row],[NOME COMUM]],ESPECIES[],4,FALSE)</f>
        <v>Não</v>
      </c>
      <c r="Y2555" s="87" t="str">
        <f>IF(IFERROR(VLOOKUP(CENSO[[#This Row],[NOME COMUM]],COMERCIAIS[],2, FALSE), "Não") &lt;&gt; "Não", "Sim", "Não")</f>
        <v>Sim</v>
      </c>
      <c r="Z2555" s="133">
        <f>CENSO[[#This Row],[g (m²)]]/SUM(AEEF[AEEF-UT])</f>
        <v>1.2364363898814614E-3</v>
      </c>
      <c r="AA2555" s="133">
        <f>CENSO[[#This Row],[v (m³)]]/SUM(AEEF[AEEF-UT])</f>
        <v>1.4713593039589388E-2</v>
      </c>
    </row>
    <row r="2556" spans="1:27" ht="14">
      <c r="A2556" s="86">
        <v>1</v>
      </c>
      <c r="B2556" s="86">
        <v>1</v>
      </c>
      <c r="C2556" s="63">
        <v>74</v>
      </c>
      <c r="D2556" s="63">
        <v>2555</v>
      </c>
      <c r="E2556" s="63" t="str">
        <f>VLOOKUP(CENSO[[#This Row],[NOME COMUM]],ESPECIES[],2,FALSE)</f>
        <v>Tachigali myrmecophila Ducke</v>
      </c>
      <c r="F2556" s="64" t="s">
        <v>14</v>
      </c>
      <c r="G2556" s="64">
        <v>230</v>
      </c>
      <c r="H2556" s="97">
        <f>CENSO[[#This Row],[CAP (cm)]]/PI()</f>
        <v>73.211273822271863</v>
      </c>
      <c r="I2556" s="64">
        <v>23</v>
      </c>
      <c r="J2556" s="96">
        <f>(PI()*(CENSO[[#This Row],[DAP (cm)]]^2))/40000</f>
        <v>0.42096482447806327</v>
      </c>
      <c r="K2556" s="96">
        <f>CENSO[[#This Row],[g (m²)]]*CENSO[[#This Row],[H (m)]]*0.7</f>
        <v>6.7775336740968193</v>
      </c>
      <c r="L2556" s="64">
        <v>1</v>
      </c>
      <c r="M2556" s="65">
        <v>366305.4</v>
      </c>
      <c r="N2556" s="87">
        <v>9706970.0999999903</v>
      </c>
      <c r="O2556" s="87" t="s">
        <v>1228</v>
      </c>
      <c r="P2556" s="87" t="str">
        <f>VLOOKUP(CENSO[[#This Row],[DAP (cm)]],CD[],2,TRUE)</f>
        <v>TORA</v>
      </c>
      <c r="Q2556" s="87" t="str">
        <f>VLOOKUP(CENSO[[#This Row],[DAP (cm)]],DD[],2,TRUE)</f>
        <v>70├ 80</v>
      </c>
      <c r="R2556" s="87" t="str" cm="1">
        <f t="array" ref="R2556">INDEX(_xlfn.TEXTSPLIT(CENSO[[#This Row],[NOME CIENTIFICO]]," "),1)</f>
        <v>Tachigali</v>
      </c>
      <c r="S2556" s="98" t="s">
        <v>1004</v>
      </c>
      <c r="T2556" s="87">
        <f>_xlfn.MINIFS(CENSO[DAP (cm)],CENSO[NOME CIENTIFICO],CENSO[[#This Row],[NOME CIENTIFICO]])</f>
        <v>39.152116000606256</v>
      </c>
      <c r="U25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56" s="87" t="str">
        <f>IF(CENSO[[#This Row],[DAP (cm)]]&lt;CENSO[[#This Row],[DMCE (cm)]],"DAP &lt; DMCE","DAP ≥ DMCE")</f>
        <v>DAP ≥ DMCE</v>
      </c>
      <c r="W2556" s="87" t="str">
        <f>IF(CENSO[[#This Row],[DAP (cm)]]&gt;200, "Superior", "Inferior")</f>
        <v>Inferior</v>
      </c>
      <c r="X2556" s="87" t="str">
        <f>VLOOKUP(CENSO[[#This Row],[NOME COMUM]],ESPECIES[],4,FALSE)</f>
        <v>Não</v>
      </c>
      <c r="Y2556" s="87" t="str">
        <f>IF(IFERROR(VLOOKUP(CENSO[[#This Row],[NOME COMUM]],COMERCIAIS[],2, FALSE), "Não") &lt;&gt; "Não", "Sim", "Não")</f>
        <v>Sim</v>
      </c>
      <c r="Z2556" s="133">
        <f>CENSO[[#This Row],[g (m²)]]/SUM(AEEF[AEEF-UT])</f>
        <v>7.3653759993614395E-4</v>
      </c>
      <c r="AA2556" s="133">
        <f>CENSO[[#This Row],[v (m³)]]/SUM(AEEF[AEEF-UT])</f>
        <v>1.1858255358971918E-2</v>
      </c>
    </row>
    <row r="2557" spans="1:27" ht="14">
      <c r="A2557" s="86">
        <v>1</v>
      </c>
      <c r="B2557" s="86">
        <v>1</v>
      </c>
      <c r="C2557" s="63">
        <v>74</v>
      </c>
      <c r="D2557" s="63">
        <v>2556</v>
      </c>
      <c r="E2557" s="63" t="str">
        <f>VLOOKUP(CENSO[[#This Row],[NOME COMUM]],ESPECIES[],2,FALSE)</f>
        <v>Tachigali myrmecophila Ducke</v>
      </c>
      <c r="F2557" s="64" t="s">
        <v>14</v>
      </c>
      <c r="G2557" s="64">
        <v>217</v>
      </c>
      <c r="H2557" s="97">
        <f>CENSO[[#This Row],[CAP (cm)]]/PI()</f>
        <v>69.073245301882579</v>
      </c>
      <c r="I2557" s="64">
        <v>17</v>
      </c>
      <c r="J2557" s="96">
        <f>(PI()*(CENSO[[#This Row],[DAP (cm)]]^2))/40000</f>
        <v>0.37472235576271301</v>
      </c>
      <c r="K2557" s="96">
        <f>CENSO[[#This Row],[g (m²)]]*CENSO[[#This Row],[H (m)]]*0.7</f>
        <v>4.4591960335762844</v>
      </c>
      <c r="L2557" s="64">
        <v>1</v>
      </c>
      <c r="M2557" s="65">
        <v>366291</v>
      </c>
      <c r="N2557" s="87">
        <v>9706961.6999999899</v>
      </c>
      <c r="O2557" s="87" t="s">
        <v>1228</v>
      </c>
      <c r="P2557" s="87" t="str">
        <f>VLOOKUP(CENSO[[#This Row],[DAP (cm)]],CD[],2,TRUE)</f>
        <v>TORA</v>
      </c>
      <c r="Q2557" s="87" t="str">
        <f>VLOOKUP(CENSO[[#This Row],[DAP (cm)]],DD[],2,TRUE)</f>
        <v>60├ 70</v>
      </c>
      <c r="R2557" s="87" t="str" cm="1">
        <f t="array" ref="R2557">INDEX(_xlfn.TEXTSPLIT(CENSO[[#This Row],[NOME CIENTIFICO]]," "),1)</f>
        <v>Tachigali</v>
      </c>
      <c r="S2557" s="98" t="s">
        <v>1004</v>
      </c>
      <c r="T2557" s="87">
        <f>_xlfn.MINIFS(CENSO[DAP (cm)],CENSO[NOME CIENTIFICO],CENSO[[#This Row],[NOME CIENTIFICO]])</f>
        <v>39.152116000606256</v>
      </c>
      <c r="U25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57" s="87" t="str">
        <f>IF(CENSO[[#This Row],[DAP (cm)]]&lt;CENSO[[#This Row],[DMCE (cm)]],"DAP &lt; DMCE","DAP ≥ DMCE")</f>
        <v>DAP ≥ DMCE</v>
      </c>
      <c r="W2557" s="87" t="str">
        <f>IF(CENSO[[#This Row],[DAP (cm)]]&gt;200, "Superior", "Inferior")</f>
        <v>Inferior</v>
      </c>
      <c r="X2557" s="87" t="str">
        <f>VLOOKUP(CENSO[[#This Row],[NOME COMUM]],ESPECIES[],4,FALSE)</f>
        <v>Não</v>
      </c>
      <c r="Y2557" s="87" t="str">
        <f>IF(IFERROR(VLOOKUP(CENSO[[#This Row],[NOME COMUM]],COMERCIAIS[],2, FALSE), "Não") &lt;&gt; "Não", "Sim", "Não")</f>
        <v>Sim</v>
      </c>
      <c r="Z2557" s="133">
        <f>CENSO[[#This Row],[g (m²)]]/SUM(AEEF[AEEF-UT])</f>
        <v>6.5562984959155154E-4</v>
      </c>
      <c r="AA2557" s="133">
        <f>CENSO[[#This Row],[v (m³)]]/SUM(AEEF[AEEF-UT])</f>
        <v>7.8019952101394622E-3</v>
      </c>
    </row>
    <row r="2558" spans="1:27" ht="14">
      <c r="A2558" s="86">
        <v>1</v>
      </c>
      <c r="B2558" s="86">
        <v>1</v>
      </c>
      <c r="C2558" s="63">
        <v>75</v>
      </c>
      <c r="D2558" s="63">
        <v>2557</v>
      </c>
      <c r="E2558" s="63" t="str">
        <f>VLOOKUP(CENSO[[#This Row],[NOME COMUM]],ESPECIES[],2,FALSE)</f>
        <v>Coutarea hexandra (Jacq.) K.Schum.</v>
      </c>
      <c r="F2558" s="64" t="s">
        <v>57</v>
      </c>
      <c r="G2558" s="64">
        <v>153</v>
      </c>
      <c r="H2558" s="97">
        <f>CENSO[[#This Row],[CAP (cm)]]/PI()</f>
        <v>48.701412586119972</v>
      </c>
      <c r="I2558" s="64">
        <v>8</v>
      </c>
      <c r="J2558" s="96">
        <f>(PI()*(CENSO[[#This Row],[DAP (cm)]]^2))/40000</f>
        <v>0.18628290314190887</v>
      </c>
      <c r="K2558" s="96">
        <f>CENSO[[#This Row],[g (m²)]]*CENSO[[#This Row],[H (m)]]*0.7</f>
        <v>1.0431842575946897</v>
      </c>
      <c r="L2558" s="64">
        <v>2</v>
      </c>
      <c r="M2558" s="65">
        <v>366177.4</v>
      </c>
      <c r="N2558" s="87">
        <v>9706987.5999999903</v>
      </c>
      <c r="O2558" s="98" t="s">
        <v>1225</v>
      </c>
      <c r="P2558" s="87" t="str">
        <f>VLOOKUP(CENSO[[#This Row],[DAP (cm)]],CD[],2,TRUE)</f>
        <v>TORETE</v>
      </c>
      <c r="Q2558" s="87" t="str">
        <f>VLOOKUP(CENSO[[#This Row],[DAP (cm)]],DD[],2,TRUE)</f>
        <v>40├ 50</v>
      </c>
      <c r="R2558" s="87" t="str" cm="1">
        <f t="array" ref="R2558">INDEX(_xlfn.TEXTSPLIT(CENSO[[#This Row],[NOME CIENTIFICO]]," "),1)</f>
        <v>Coutarea</v>
      </c>
      <c r="S2558" s="98" t="s">
        <v>1004</v>
      </c>
      <c r="T2558" s="87">
        <f>_xlfn.MINIFS(CENSO[DAP (cm)],CENSO[NOME CIENTIFICO],CENSO[[#This Row],[NOME CIENTIFICO]])</f>
        <v>40.425355545341418</v>
      </c>
      <c r="U25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2558" s="87" t="str">
        <f>IF(CENSO[[#This Row],[DAP (cm)]]&lt;CENSO[[#This Row],[DMCE (cm)]],"DAP &lt; DMCE","DAP ≥ DMCE")</f>
        <v>DAP &lt; DMCE</v>
      </c>
      <c r="W2558" s="87" t="str">
        <f>IF(CENSO[[#This Row],[DAP (cm)]]&gt;200, "Superior", "Inferior")</f>
        <v>Inferior</v>
      </c>
      <c r="X2558" s="87" t="str">
        <f>VLOOKUP(CENSO[[#This Row],[NOME COMUM]],ESPECIES[],4,FALSE)</f>
        <v>Não</v>
      </c>
      <c r="Y2558" s="87" t="str">
        <f>IF(IFERROR(VLOOKUP(CENSO[[#This Row],[NOME COMUM]],COMERCIAIS[],2, FALSE), "Não") &lt;&gt; "Não", "Sim", "Não")</f>
        <v>Não</v>
      </c>
      <c r="Z2558" s="133">
        <f>CENSO[[#This Row],[g (m²)]]/SUM(AEEF[AEEF-UT])</f>
        <v>3.2592833037627952E-4</v>
      </c>
      <c r="AA2558" s="133">
        <f>CENSO[[#This Row],[v (m³)]]/SUM(AEEF[AEEF-UT])</f>
        <v>1.8251986501071652E-3</v>
      </c>
    </row>
    <row r="2559" spans="1:27" ht="14">
      <c r="A2559" s="86">
        <v>1</v>
      </c>
      <c r="B2559" s="86">
        <v>1</v>
      </c>
      <c r="C2559" s="63">
        <v>76</v>
      </c>
      <c r="D2559" s="63">
        <v>2558</v>
      </c>
      <c r="E2559" s="63" t="str">
        <f>VLOOKUP(CENSO[[#This Row],[NOME COMUM]],ESPECIES[],2,FALSE)</f>
        <v>Inga paraensis Ducke</v>
      </c>
      <c r="F2559" s="64" t="s">
        <v>16</v>
      </c>
      <c r="G2559" s="64">
        <v>200</v>
      </c>
      <c r="H2559" s="97">
        <f>CENSO[[#This Row],[CAP (cm)]]/PI()</f>
        <v>63.661977236758133</v>
      </c>
      <c r="I2559" s="64">
        <v>12</v>
      </c>
      <c r="J2559" s="96">
        <f>(PI()*(CENSO[[#This Row],[DAP (cm)]]^2))/40000</f>
        <v>0.31830988618379064</v>
      </c>
      <c r="K2559" s="96">
        <f>CENSO[[#This Row],[g (m²)]]*CENSO[[#This Row],[H (m)]]*0.7</f>
        <v>2.6738030439438414</v>
      </c>
      <c r="L2559" s="64">
        <v>2</v>
      </c>
      <c r="M2559" s="65">
        <v>366184.59999999899</v>
      </c>
      <c r="N2559" s="87">
        <v>9706927.3000000007</v>
      </c>
      <c r="O2559" s="87" t="s">
        <v>1227</v>
      </c>
      <c r="P2559" s="87" t="str">
        <f>VLOOKUP(CENSO[[#This Row],[DAP (cm)]],CD[],2,TRUE)</f>
        <v>TORA</v>
      </c>
      <c r="Q2559" s="87" t="str">
        <f>VLOOKUP(CENSO[[#This Row],[DAP (cm)]],DD[],2,TRUE)</f>
        <v>60├ 70</v>
      </c>
      <c r="R2559" s="87" t="str" cm="1">
        <f t="array" ref="R2559">INDEX(_xlfn.TEXTSPLIT(CENSO[[#This Row],[NOME CIENTIFICO]]," "),1)</f>
        <v>Inga</v>
      </c>
      <c r="S2559" s="98" t="s">
        <v>1004</v>
      </c>
      <c r="T2559" s="87">
        <f>_xlfn.MINIFS(CENSO[DAP (cm)],CENSO[NOME CIENTIFICO],CENSO[[#This Row],[NOME CIENTIFICO]])</f>
        <v>41.38028520389279</v>
      </c>
      <c r="U25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559" s="87" t="str">
        <f>IF(CENSO[[#This Row],[DAP (cm)]]&lt;CENSO[[#This Row],[DMCE (cm)]],"DAP &lt; DMCE","DAP ≥ DMCE")</f>
        <v>DAP ≥ DMCE</v>
      </c>
      <c r="W2559" s="87" t="str">
        <f>IF(CENSO[[#This Row],[DAP (cm)]]&gt;200, "Superior", "Inferior")</f>
        <v>Inferior</v>
      </c>
      <c r="X2559" s="87" t="str">
        <f>VLOOKUP(CENSO[[#This Row],[NOME COMUM]],ESPECIES[],4,FALSE)</f>
        <v>Não</v>
      </c>
      <c r="Y2559" s="87" t="str">
        <f>IF(IFERROR(VLOOKUP(CENSO[[#This Row],[NOME COMUM]],COMERCIAIS[],2, FALSE), "Não") &lt;&gt; "Não", "Sim", "Não")</f>
        <v>Não</v>
      </c>
      <c r="Z2559" s="133">
        <f>CENSO[[#This Row],[g (m²)]]/SUM(AEEF[AEEF-UT])</f>
        <v>5.5692824191768894E-4</v>
      </c>
      <c r="AA2559" s="133">
        <f>CENSO[[#This Row],[v (m³)]]/SUM(AEEF[AEEF-UT])</f>
        <v>4.6781972321085869E-3</v>
      </c>
    </row>
    <row r="2560" spans="1:27" ht="14">
      <c r="A2560" s="86">
        <v>1</v>
      </c>
      <c r="B2560" s="86">
        <v>2</v>
      </c>
      <c r="C2560" s="63">
        <v>77</v>
      </c>
      <c r="D2560" s="63">
        <v>2559</v>
      </c>
      <c r="E2560" s="63" t="str">
        <f>VLOOKUP(CENSO[[#This Row],[NOME COMUM]],ESPECIES[],2,FALSE)</f>
        <v>Enterolobium contortisiliquum (Vell.) Morong</v>
      </c>
      <c r="F2560" s="64" t="s">
        <v>45</v>
      </c>
      <c r="G2560" s="64">
        <v>222</v>
      </c>
      <c r="H2560" s="97">
        <f>CENSO[[#This Row],[CAP (cm)]]/PI()</f>
        <v>70.664794732801525</v>
      </c>
      <c r="I2560" s="64">
        <v>17</v>
      </c>
      <c r="J2560" s="96">
        <f>(PI()*(CENSO[[#This Row],[DAP (cm)]]^2))/40000</f>
        <v>0.39218961076704845</v>
      </c>
      <c r="K2560" s="96">
        <f>CENSO[[#This Row],[g (m²)]]*CENSO[[#This Row],[H (m)]]*0.7</f>
        <v>4.6670563681278763</v>
      </c>
      <c r="L2560" s="64">
        <v>1</v>
      </c>
      <c r="M2560" s="65">
        <v>364814.09999999899</v>
      </c>
      <c r="N2560" s="87">
        <v>9703868</v>
      </c>
      <c r="O2560" s="87" t="s">
        <v>1227</v>
      </c>
      <c r="P2560" s="87" t="str">
        <f>VLOOKUP(CENSO[[#This Row],[DAP (cm)]],CD[],2,TRUE)</f>
        <v>TORA</v>
      </c>
      <c r="Q2560" s="87" t="str">
        <f>VLOOKUP(CENSO[[#This Row],[DAP (cm)]],DD[],2,TRUE)</f>
        <v>70├ 80</v>
      </c>
      <c r="R2560" s="87" t="str" cm="1">
        <f t="array" ref="R2560">INDEX(_xlfn.TEXTSPLIT(CENSO[[#This Row],[NOME CIENTIFICO]]," "),1)</f>
        <v>Enterolobium</v>
      </c>
      <c r="S2560" s="98" t="s">
        <v>1004</v>
      </c>
      <c r="T2560" s="87">
        <f>_xlfn.MINIFS(CENSO[DAP (cm)],CENSO[NOME CIENTIFICO],CENSO[[#This Row],[NOME CIENTIFICO]])</f>
        <v>42.971834634811742</v>
      </c>
      <c r="U25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2560" s="87" t="str">
        <f>IF(CENSO[[#This Row],[DAP (cm)]]&lt;CENSO[[#This Row],[DMCE (cm)]],"DAP &lt; DMCE","DAP ≥ DMCE")</f>
        <v>DAP ≥ DMCE</v>
      </c>
      <c r="W2560" s="87" t="str">
        <f>IF(CENSO[[#This Row],[DAP (cm)]]&gt;200, "Superior", "Inferior")</f>
        <v>Inferior</v>
      </c>
      <c r="X2560" s="87" t="str">
        <f>VLOOKUP(CENSO[[#This Row],[NOME COMUM]],ESPECIES[],4,FALSE)</f>
        <v>Não</v>
      </c>
      <c r="Y2560" s="87" t="str">
        <f>IF(IFERROR(VLOOKUP(CENSO[[#This Row],[NOME COMUM]],COMERCIAIS[],2, FALSE), "Não") &lt;&gt; "Não", "Sim", "Não")</f>
        <v>Sim</v>
      </c>
      <c r="Z2560" s="133">
        <f>CENSO[[#This Row],[g (m²)]]/SUM(AEEF[AEEF-UT])</f>
        <v>6.8619128686678451E-4</v>
      </c>
      <c r="AA2560" s="133">
        <f>CENSO[[#This Row],[v (m³)]]/SUM(AEEF[AEEF-UT])</f>
        <v>8.1656763137147367E-3</v>
      </c>
    </row>
    <row r="2561" spans="1:27" ht="14">
      <c r="A2561" s="86">
        <v>1</v>
      </c>
      <c r="B2561" s="86">
        <v>2</v>
      </c>
      <c r="C2561" s="63">
        <v>77</v>
      </c>
      <c r="D2561" s="63">
        <v>2560</v>
      </c>
      <c r="E2561" s="63" t="str">
        <f>VLOOKUP(CENSO[[#This Row],[NOME COMUM]],ESPECIES[],2,FALSE)</f>
        <v>Dinizia excelsa Ducke</v>
      </c>
      <c r="F2561" s="64" t="s">
        <v>61</v>
      </c>
      <c r="G2561" s="64">
        <v>318</v>
      </c>
      <c r="H2561" s="97">
        <f>CENSO[[#This Row],[CAP (cm)]]/PI()</f>
        <v>101.22254380644544</v>
      </c>
      <c r="I2561" s="64">
        <v>20</v>
      </c>
      <c r="J2561" s="96">
        <f>(PI()*(CENSO[[#This Row],[DAP (cm)]]^2))/40000</f>
        <v>0.80471922326124146</v>
      </c>
      <c r="K2561" s="96">
        <f>CENSO[[#This Row],[g (m²)]]*CENSO[[#This Row],[H (m)]]*0.7</f>
        <v>11.266069125657378</v>
      </c>
      <c r="L2561" s="64">
        <v>1</v>
      </c>
      <c r="M2561" s="65">
        <v>364794.2</v>
      </c>
      <c r="N2561" s="87">
        <v>9703877.3000000007</v>
      </c>
      <c r="O2561" s="87" t="s">
        <v>1227</v>
      </c>
      <c r="P2561" s="87" t="str">
        <f>VLOOKUP(CENSO[[#This Row],[DAP (cm)]],CD[],2,TRUE)</f>
        <v>TORA</v>
      </c>
      <c r="Q2561" s="87" t="str">
        <f>VLOOKUP(CENSO[[#This Row],[DAP (cm)]],DD[],2,TRUE)</f>
        <v>100├ 110</v>
      </c>
      <c r="R2561" s="87" t="str" cm="1">
        <f t="array" ref="R2561">INDEX(_xlfn.TEXTSPLIT(CENSO[[#This Row],[NOME CIENTIFICO]]," "),1)</f>
        <v>Dinizia</v>
      </c>
      <c r="S2561" s="98" t="s">
        <v>1004</v>
      </c>
      <c r="T2561" s="87">
        <f>_xlfn.MINIFS(CENSO[DAP (cm)],CENSO[NOME CIENTIFICO],CENSO[[#This Row],[NOME CIENTIFICO]])</f>
        <v>55.70423008216337</v>
      </c>
      <c r="U25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65.704230082163377</v>
      </c>
      <c r="V2561" s="87" t="str">
        <f>IF(CENSO[[#This Row],[DAP (cm)]]&lt;CENSO[[#This Row],[DMCE (cm)]],"DAP &lt; DMCE","DAP ≥ DMCE")</f>
        <v>DAP ≥ DMCE</v>
      </c>
      <c r="W2561" s="87" t="str">
        <f>IF(CENSO[[#This Row],[DAP (cm)]]&gt;200, "Superior", "Inferior")</f>
        <v>Inferior</v>
      </c>
      <c r="X2561" s="87" t="str">
        <f>VLOOKUP(CENSO[[#This Row],[NOME COMUM]],ESPECIES[],4,FALSE)</f>
        <v>Não</v>
      </c>
      <c r="Y2561" s="87" t="str">
        <f>IF(IFERROR(VLOOKUP(CENSO[[#This Row],[NOME COMUM]],COMERCIAIS[],2, FALSE), "Não") &lt;&gt; "Não", "Sim", "Não")</f>
        <v>Não</v>
      </c>
      <c r="Z2561" s="133">
        <f>CENSO[[#This Row],[g (m²)]]/SUM(AEEF[AEEF-UT])</f>
        <v>1.40797028839211E-3</v>
      </c>
      <c r="AA2561" s="133">
        <f>CENSO[[#This Row],[v (m³)]]/SUM(AEEF[AEEF-UT])</f>
        <v>1.9711584037489537E-2</v>
      </c>
    </row>
    <row r="2562" spans="1:27" ht="14">
      <c r="A2562" s="86">
        <v>1</v>
      </c>
      <c r="B2562" s="86">
        <v>2</v>
      </c>
      <c r="C2562" s="63">
        <v>77</v>
      </c>
      <c r="D2562" s="63">
        <v>2561</v>
      </c>
      <c r="E2562" s="63" t="str">
        <f>VLOOKUP(CENSO[[#This Row],[NOME COMUM]],ESPECIES[],2,FALSE)</f>
        <v>Goupia glabra Aubl.</v>
      </c>
      <c r="F2562" s="64" t="s">
        <v>34</v>
      </c>
      <c r="G2562" s="64">
        <v>355</v>
      </c>
      <c r="H2562" s="97">
        <f>CENSO[[#This Row],[CAP (cm)]]/PI()</f>
        <v>113.00000959524569</v>
      </c>
      <c r="I2562" s="64">
        <v>14</v>
      </c>
      <c r="J2562" s="96">
        <f>(PI()*(CENSO[[#This Row],[DAP (cm)]]^2))/40000</f>
        <v>1.0028750851578057</v>
      </c>
      <c r="K2562" s="96">
        <f>CENSO[[#This Row],[g (m²)]]*CENSO[[#This Row],[H (m)]]*0.7</f>
        <v>9.828175834546494</v>
      </c>
      <c r="L2562" s="64">
        <v>2</v>
      </c>
      <c r="M2562" s="65">
        <v>364794.09999999899</v>
      </c>
      <c r="N2562" s="87">
        <v>9703872.9000000004</v>
      </c>
      <c r="O2562" s="87" t="s">
        <v>1227</v>
      </c>
      <c r="P2562" s="87" t="str">
        <f>VLOOKUP(CENSO[[#This Row],[DAP (cm)]],CD[],2,TRUE)</f>
        <v>TORA</v>
      </c>
      <c r="Q2562" s="87" t="str">
        <f>VLOOKUP(CENSO[[#This Row],[DAP (cm)]],DD[],2,TRUE)</f>
        <v>110├ 120</v>
      </c>
      <c r="R2562" s="87" t="str" cm="1">
        <f t="array" ref="R2562">INDEX(_xlfn.TEXTSPLIT(CENSO[[#This Row],[NOME CIENTIFICO]]," "),1)</f>
        <v>Goupia</v>
      </c>
      <c r="S2562" s="98" t="s">
        <v>1004</v>
      </c>
      <c r="T2562" s="87">
        <f>_xlfn.MINIFS(CENSO[DAP (cm)],CENSO[NOME CIENTIFICO],CENSO[[#This Row],[NOME CIENTIFICO]])</f>
        <v>40.107045659157627</v>
      </c>
      <c r="U25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562" s="87" t="str">
        <f>IF(CENSO[[#This Row],[DAP (cm)]]&lt;CENSO[[#This Row],[DMCE (cm)]],"DAP &lt; DMCE","DAP ≥ DMCE")</f>
        <v>DAP ≥ DMCE</v>
      </c>
      <c r="W2562" s="87" t="str">
        <f>IF(CENSO[[#This Row],[DAP (cm)]]&gt;200, "Superior", "Inferior")</f>
        <v>Inferior</v>
      </c>
      <c r="X2562" s="87" t="str">
        <f>VLOOKUP(CENSO[[#This Row],[NOME COMUM]],ESPECIES[],4,FALSE)</f>
        <v>Não</v>
      </c>
      <c r="Y2562" s="87" t="str">
        <f>IF(IFERROR(VLOOKUP(CENSO[[#This Row],[NOME COMUM]],COMERCIAIS[],2, FALSE), "Não") &lt;&gt; "Não", "Sim", "Não")</f>
        <v>Sim</v>
      </c>
      <c r="Z2562" s="133">
        <f>CENSO[[#This Row],[g (m²)]]/SUM(AEEF[AEEF-UT])</f>
        <v>1.7546720421919193E-3</v>
      </c>
      <c r="AA2562" s="133">
        <f>CENSO[[#This Row],[v (m³)]]/SUM(AEEF[AEEF-UT])</f>
        <v>1.7195786013480804E-2</v>
      </c>
    </row>
    <row r="2563" spans="1:27" ht="14">
      <c r="A2563" s="86">
        <v>1</v>
      </c>
      <c r="B2563" s="86">
        <v>2</v>
      </c>
      <c r="C2563" s="63">
        <v>77</v>
      </c>
      <c r="D2563" s="63">
        <v>2562</v>
      </c>
      <c r="E2563" s="63" t="str">
        <f>VLOOKUP(CENSO[[#This Row],[NOME COMUM]],ESPECIES[],2,FALSE)</f>
        <v>Caryocar villosum (Aubl.) Pers.</v>
      </c>
      <c r="F2563" s="64" t="s">
        <v>33</v>
      </c>
      <c r="G2563" s="64">
        <v>409</v>
      </c>
      <c r="H2563" s="97">
        <f>CENSO[[#This Row],[CAP (cm)]]/PI()</f>
        <v>130.1887434491704</v>
      </c>
      <c r="I2563" s="64">
        <v>17</v>
      </c>
      <c r="J2563" s="96">
        <f>(PI()*(CENSO[[#This Row],[DAP (cm)]]^2))/40000</f>
        <v>1.3311799017677677</v>
      </c>
      <c r="K2563" s="96">
        <f>CENSO[[#This Row],[g (m²)]]*CENSO[[#This Row],[H (m)]]*0.7</f>
        <v>15.841040831036436</v>
      </c>
      <c r="L2563" s="64">
        <v>2</v>
      </c>
      <c r="M2563" s="65">
        <v>364803.59999999899</v>
      </c>
      <c r="N2563" s="87">
        <v>9703863</v>
      </c>
      <c r="O2563" s="87" t="s">
        <v>1227</v>
      </c>
      <c r="P2563" s="87" t="str">
        <f>VLOOKUP(CENSO[[#This Row],[DAP (cm)]],CD[],2,TRUE)</f>
        <v>TORA</v>
      </c>
      <c r="Q2563" s="87" t="str">
        <f>VLOOKUP(CENSO[[#This Row],[DAP (cm)]],DD[],2,TRUE)</f>
        <v>130├ 140</v>
      </c>
      <c r="R2563" s="87" t="str" cm="1">
        <f t="array" ref="R2563">INDEX(_xlfn.TEXTSPLIT(CENSO[[#This Row],[NOME CIENTIFICO]]," "),1)</f>
        <v>Caryocar</v>
      </c>
      <c r="S2563" s="98" t="s">
        <v>1004</v>
      </c>
      <c r="T2563" s="87">
        <f>_xlfn.MINIFS(CENSO[DAP (cm)],CENSO[NOME CIENTIFICO],CENSO[[#This Row],[NOME CIENTIFICO]])</f>
        <v>41.38028520389279</v>
      </c>
      <c r="U25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563" s="87" t="str">
        <f>IF(CENSO[[#This Row],[DAP (cm)]]&lt;CENSO[[#This Row],[DMCE (cm)]],"DAP &lt; DMCE","DAP ≥ DMCE")</f>
        <v>DAP ≥ DMCE</v>
      </c>
      <c r="W2563" s="87" t="str">
        <f>IF(CENSO[[#This Row],[DAP (cm)]]&gt;200, "Superior", "Inferior")</f>
        <v>Inferior</v>
      </c>
      <c r="X2563" s="87" t="str">
        <f>VLOOKUP(CENSO[[#This Row],[NOME COMUM]],ESPECIES[],4,FALSE)</f>
        <v>Não</v>
      </c>
      <c r="Y2563" s="87" t="str">
        <f>IF(IFERROR(VLOOKUP(CENSO[[#This Row],[NOME COMUM]],COMERCIAIS[],2, FALSE), "Não") &lt;&gt; "Não", "Sim", "Não")</f>
        <v>Sim</v>
      </c>
      <c r="Z2563" s="133">
        <f>CENSO[[#This Row],[g (m²)]]/SUM(AEEF[AEEF-UT])</f>
        <v>2.3290878309058243E-3</v>
      </c>
      <c r="AA2563" s="133">
        <f>CENSO[[#This Row],[v (m³)]]/SUM(AEEF[AEEF-UT])</f>
        <v>2.7716145187779311E-2</v>
      </c>
    </row>
    <row r="2564" spans="1:27" ht="14">
      <c r="A2564" s="86">
        <v>1</v>
      </c>
      <c r="B2564" s="86">
        <v>2</v>
      </c>
      <c r="C2564" s="63">
        <v>77</v>
      </c>
      <c r="D2564" s="63">
        <v>2563</v>
      </c>
      <c r="E2564" s="63" t="str">
        <f>VLOOKUP(CENSO[[#This Row],[NOME COMUM]],ESPECIES[],2,FALSE)</f>
        <v>Apuleia molaris Spruce ex Benth.</v>
      </c>
      <c r="F2564" s="64" t="s">
        <v>53</v>
      </c>
      <c r="G2564" s="64">
        <v>154</v>
      </c>
      <c r="H2564" s="97">
        <f>CENSO[[#This Row],[CAP (cm)]]/PI()</f>
        <v>49.019722472303762</v>
      </c>
      <c r="I2564" s="64">
        <v>14</v>
      </c>
      <c r="J2564" s="96">
        <f>(PI()*(CENSO[[#This Row],[DAP (cm)]]^2))/40000</f>
        <v>0.18872593151836947</v>
      </c>
      <c r="K2564" s="96">
        <f>CENSO[[#This Row],[g (m²)]]*CENSO[[#This Row],[H (m)]]*0.7</f>
        <v>1.8495141288800208</v>
      </c>
      <c r="L2564" s="64">
        <v>1</v>
      </c>
      <c r="M2564" s="65">
        <v>364805.799999999</v>
      </c>
      <c r="N2564" s="87">
        <v>9703858.5999999903</v>
      </c>
      <c r="O2564" s="98" t="s">
        <v>1225</v>
      </c>
      <c r="P2564" s="87" t="str">
        <f>VLOOKUP(CENSO[[#This Row],[DAP (cm)]],CD[],2,TRUE)</f>
        <v>TORETE</v>
      </c>
      <c r="Q2564" s="87" t="str">
        <f>VLOOKUP(CENSO[[#This Row],[DAP (cm)]],DD[],2,TRUE)</f>
        <v>40├ 50</v>
      </c>
      <c r="R2564" s="87" t="str" cm="1">
        <f t="array" ref="R2564">INDEX(_xlfn.TEXTSPLIT(CENSO[[#This Row],[NOME CIENTIFICO]]," "),1)</f>
        <v>Apuleia</v>
      </c>
      <c r="S2564" s="98" t="s">
        <v>1004</v>
      </c>
      <c r="T2564" s="87">
        <f>_xlfn.MINIFS(CENSO[DAP (cm)],CENSO[NOME CIENTIFICO],CENSO[[#This Row],[NOME CIENTIFICO]])</f>
        <v>49.019722472303762</v>
      </c>
      <c r="U25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59.019722472303762</v>
      </c>
      <c r="V2564" s="87" t="str">
        <f>IF(CENSO[[#This Row],[DAP (cm)]]&lt;CENSO[[#This Row],[DMCE (cm)]],"DAP &lt; DMCE","DAP ≥ DMCE")</f>
        <v>DAP &lt; DMCE</v>
      </c>
      <c r="W2564" s="87" t="str">
        <f>IF(CENSO[[#This Row],[DAP (cm)]]&gt;200, "Superior", "Inferior")</f>
        <v>Inferior</v>
      </c>
      <c r="X2564" s="87" t="str">
        <f>VLOOKUP(CENSO[[#This Row],[NOME COMUM]],ESPECIES[],4,FALSE)</f>
        <v>Não</v>
      </c>
      <c r="Y2564" s="87" t="str">
        <f>IF(IFERROR(VLOOKUP(CENSO[[#This Row],[NOME COMUM]],COMERCIAIS[],2, FALSE), "Não") &lt;&gt; "Não", "Sim", "Não")</f>
        <v>Não</v>
      </c>
      <c r="Z2564" s="133">
        <f>CENSO[[#This Row],[g (m²)]]/SUM(AEEF[AEEF-UT])</f>
        <v>3.3020275463299778E-4</v>
      </c>
      <c r="AA2564" s="133">
        <f>CENSO[[#This Row],[v (m³)]]/SUM(AEEF[AEEF-UT])</f>
        <v>3.2359869954033784E-3</v>
      </c>
    </row>
    <row r="2565" spans="1:27" ht="14">
      <c r="A2565" s="86">
        <v>1</v>
      </c>
      <c r="B2565" s="86">
        <v>2</v>
      </c>
      <c r="C2565" s="63">
        <v>77</v>
      </c>
      <c r="D2565" s="63">
        <v>2564</v>
      </c>
      <c r="E2565" s="63" t="str">
        <f>VLOOKUP(CENSO[[#This Row],[NOME COMUM]],ESPECIES[],2,FALSE)</f>
        <v>Ocotea cymbarum Kunth</v>
      </c>
      <c r="F2565" s="64" t="s">
        <v>11</v>
      </c>
      <c r="G2565" s="64">
        <v>130</v>
      </c>
      <c r="H2565" s="97">
        <f>CENSO[[#This Row],[CAP (cm)]]/PI()</f>
        <v>41.38028520389279</v>
      </c>
      <c r="I2565" s="64">
        <v>10</v>
      </c>
      <c r="J2565" s="96">
        <f>(PI()*(CENSO[[#This Row],[DAP (cm)]]^2))/40000</f>
        <v>0.13448592691265157</v>
      </c>
      <c r="K2565" s="96">
        <f>CENSO[[#This Row],[g (m²)]]*CENSO[[#This Row],[H (m)]]*0.7</f>
        <v>0.94140148838856097</v>
      </c>
      <c r="L2565" s="64">
        <v>1</v>
      </c>
      <c r="M2565" s="65">
        <v>364802.59999999899</v>
      </c>
      <c r="N2565" s="87">
        <v>9703856.8000000007</v>
      </c>
      <c r="O2565" s="98" t="s">
        <v>1225</v>
      </c>
      <c r="P2565" s="87" t="str">
        <f>VLOOKUP(CENSO[[#This Row],[DAP (cm)]],CD[],2,TRUE)</f>
        <v>TORETE</v>
      </c>
      <c r="Q2565" s="87" t="str">
        <f>VLOOKUP(CENSO[[#This Row],[DAP (cm)]],DD[],2,TRUE)</f>
        <v>40├ 50</v>
      </c>
      <c r="R2565" s="87" t="str" cm="1">
        <f t="array" ref="R2565">INDEX(_xlfn.TEXTSPLIT(CENSO[[#This Row],[NOME CIENTIFICO]]," "),1)</f>
        <v>Ocotea</v>
      </c>
      <c r="S2565" s="98" t="s">
        <v>1004</v>
      </c>
      <c r="T2565" s="87">
        <f>_xlfn.MINIFS(CENSO[DAP (cm)],CENSO[NOME CIENTIFICO],CENSO[[#This Row],[NOME CIENTIFICO]])</f>
        <v>39.470425886790046</v>
      </c>
      <c r="U25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65" s="87" t="str">
        <f>IF(CENSO[[#This Row],[DAP (cm)]]&lt;CENSO[[#This Row],[DMCE (cm)]],"DAP &lt; DMCE","DAP ≥ DMCE")</f>
        <v>DAP &lt; DMCE</v>
      </c>
      <c r="W2565" s="87" t="str">
        <f>IF(CENSO[[#This Row],[DAP (cm)]]&gt;200, "Superior", "Inferior")</f>
        <v>Inferior</v>
      </c>
      <c r="X2565" s="87" t="str">
        <f>VLOOKUP(CENSO[[#This Row],[NOME COMUM]],ESPECIES[],4,FALSE)</f>
        <v>Não</v>
      </c>
      <c r="Y2565" s="87" t="str">
        <f>IF(IFERROR(VLOOKUP(CENSO[[#This Row],[NOME COMUM]],COMERCIAIS[],2, FALSE), "Não") &lt;&gt; "Não", "Sim", "Não")</f>
        <v>Sim</v>
      </c>
      <c r="Z2565" s="133">
        <f>CENSO[[#This Row],[g (m²)]]/SUM(AEEF[AEEF-UT])</f>
        <v>2.3530218221022364E-4</v>
      </c>
      <c r="AA2565" s="133">
        <f>CENSO[[#This Row],[v (m³)]]/SUM(AEEF[AEEF-UT])</f>
        <v>1.6471152754715653E-3</v>
      </c>
    </row>
    <row r="2566" spans="1:27" ht="14">
      <c r="A2566" s="86">
        <v>1</v>
      </c>
      <c r="B2566" s="86">
        <v>2</v>
      </c>
      <c r="C2566" s="63">
        <v>77</v>
      </c>
      <c r="D2566" s="63">
        <v>2565</v>
      </c>
      <c r="E2566" s="63" t="str">
        <f>VLOOKUP(CENSO[[#This Row],[NOME COMUM]],ESPECIES[],2,FALSE)</f>
        <v>Tachigali myrmecophila Ducke</v>
      </c>
      <c r="F2566" s="64" t="s">
        <v>14</v>
      </c>
      <c r="G2566" s="64">
        <v>154</v>
      </c>
      <c r="H2566" s="97">
        <f>CENSO[[#This Row],[CAP (cm)]]/PI()</f>
        <v>49.019722472303762</v>
      </c>
      <c r="I2566" s="64">
        <v>15</v>
      </c>
      <c r="J2566" s="96">
        <f>(PI()*(CENSO[[#This Row],[DAP (cm)]]^2))/40000</f>
        <v>0.18872593151836947</v>
      </c>
      <c r="K2566" s="96">
        <f>CENSO[[#This Row],[g (m²)]]*CENSO[[#This Row],[H (m)]]*0.7</f>
        <v>1.9816222809428794</v>
      </c>
      <c r="L2566" s="64">
        <v>1</v>
      </c>
      <c r="M2566" s="65">
        <v>364785.4</v>
      </c>
      <c r="N2566" s="87">
        <v>9703860.5</v>
      </c>
      <c r="O2566" s="98" t="s">
        <v>1225</v>
      </c>
      <c r="P2566" s="87" t="str">
        <f>VLOOKUP(CENSO[[#This Row],[DAP (cm)]],CD[],2,TRUE)</f>
        <v>TORETE</v>
      </c>
      <c r="Q2566" s="87" t="str">
        <f>VLOOKUP(CENSO[[#This Row],[DAP (cm)]],DD[],2,TRUE)</f>
        <v>40├ 50</v>
      </c>
      <c r="R2566" s="87" t="str" cm="1">
        <f t="array" ref="R2566">INDEX(_xlfn.TEXTSPLIT(CENSO[[#This Row],[NOME CIENTIFICO]]," "),1)</f>
        <v>Tachigali</v>
      </c>
      <c r="S2566" s="98" t="s">
        <v>1004</v>
      </c>
      <c r="T2566" s="87">
        <f>_xlfn.MINIFS(CENSO[DAP (cm)],CENSO[NOME CIENTIFICO],CENSO[[#This Row],[NOME CIENTIFICO]])</f>
        <v>39.152116000606256</v>
      </c>
      <c r="U25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66" s="87" t="str">
        <f>IF(CENSO[[#This Row],[DAP (cm)]]&lt;CENSO[[#This Row],[DMCE (cm)]],"DAP &lt; DMCE","DAP ≥ DMCE")</f>
        <v>DAP &lt; DMCE</v>
      </c>
      <c r="W2566" s="87" t="str">
        <f>IF(CENSO[[#This Row],[DAP (cm)]]&gt;200, "Superior", "Inferior")</f>
        <v>Inferior</v>
      </c>
      <c r="X2566" s="87" t="str">
        <f>VLOOKUP(CENSO[[#This Row],[NOME COMUM]],ESPECIES[],4,FALSE)</f>
        <v>Não</v>
      </c>
      <c r="Y2566" s="87" t="str">
        <f>IF(IFERROR(VLOOKUP(CENSO[[#This Row],[NOME COMUM]],COMERCIAIS[],2, FALSE), "Não") &lt;&gt; "Não", "Sim", "Não")</f>
        <v>Sim</v>
      </c>
      <c r="Z2566" s="133">
        <f>CENSO[[#This Row],[g (m²)]]/SUM(AEEF[AEEF-UT])</f>
        <v>3.3020275463299778E-4</v>
      </c>
      <c r="AA2566" s="133">
        <f>CENSO[[#This Row],[v (m³)]]/SUM(AEEF[AEEF-UT])</f>
        <v>3.4671289236464765E-3</v>
      </c>
    </row>
    <row r="2567" spans="1:27" ht="14">
      <c r="A2567" s="86">
        <v>1</v>
      </c>
      <c r="B2567" s="86">
        <v>2</v>
      </c>
      <c r="C2567" s="63">
        <v>77</v>
      </c>
      <c r="D2567" s="63">
        <v>2566</v>
      </c>
      <c r="E2567" s="63" t="str">
        <f>VLOOKUP(CENSO[[#This Row],[NOME COMUM]],ESPECIES[],2,FALSE)</f>
        <v>Cedrelinga catenaeformis Ducke</v>
      </c>
      <c r="F2567" s="64" t="s">
        <v>71</v>
      </c>
      <c r="G2567" s="64">
        <v>387</v>
      </c>
      <c r="H2567" s="97">
        <f>CENSO[[#This Row],[CAP (cm)]]/PI()</f>
        <v>123.185925953127</v>
      </c>
      <c r="I2567" s="64">
        <v>18</v>
      </c>
      <c r="J2567" s="96">
        <f>(PI()*(CENSO[[#This Row],[DAP (cm)]]^2))/40000</f>
        <v>1.1918238335965037</v>
      </c>
      <c r="K2567" s="96">
        <f>CENSO[[#This Row],[g (m²)]]*CENSO[[#This Row],[H (m)]]*0.7</f>
        <v>15.016980303315945</v>
      </c>
      <c r="L2567" s="64">
        <v>1</v>
      </c>
      <c r="M2567" s="65">
        <v>364771.299999999</v>
      </c>
      <c r="N2567" s="87">
        <v>9703861.5999999903</v>
      </c>
      <c r="O2567" s="87" t="s">
        <v>1227</v>
      </c>
      <c r="P2567" s="87" t="str">
        <f>VLOOKUP(CENSO[[#This Row],[DAP (cm)]],CD[],2,TRUE)</f>
        <v>TORA</v>
      </c>
      <c r="Q2567" s="87" t="str">
        <f>VLOOKUP(CENSO[[#This Row],[DAP (cm)]],DD[],2,TRUE)</f>
        <v>120├ 130</v>
      </c>
      <c r="R2567" s="87" t="str" cm="1">
        <f t="array" ref="R2567">INDEX(_xlfn.TEXTSPLIT(CENSO[[#This Row],[NOME CIENTIFICO]]," "),1)</f>
        <v>Cedrelinga</v>
      </c>
      <c r="S2567" s="98" t="s">
        <v>1004</v>
      </c>
      <c r="T2567" s="87">
        <f>_xlfn.MINIFS(CENSO[DAP (cm)],CENSO[NOME CIENTIFICO],CENSO[[#This Row],[NOME CIENTIFICO]])</f>
        <v>38.515496228238675</v>
      </c>
      <c r="U25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67" s="87" t="str">
        <f>IF(CENSO[[#This Row],[DAP (cm)]]&lt;CENSO[[#This Row],[DMCE (cm)]],"DAP &lt; DMCE","DAP ≥ DMCE")</f>
        <v>DAP ≥ DMCE</v>
      </c>
      <c r="W2567" s="87" t="str">
        <f>IF(CENSO[[#This Row],[DAP (cm)]]&gt;200, "Superior", "Inferior")</f>
        <v>Inferior</v>
      </c>
      <c r="X2567" s="87" t="str">
        <f>VLOOKUP(CENSO[[#This Row],[NOME COMUM]],ESPECIES[],4,FALSE)</f>
        <v>Não</v>
      </c>
      <c r="Y2567" s="87" t="str">
        <f>IF(IFERROR(VLOOKUP(CENSO[[#This Row],[NOME COMUM]],COMERCIAIS[],2, FALSE), "Não") &lt;&gt; "Não", "Sim", "Não")</f>
        <v>Sim</v>
      </c>
      <c r="Z2567" s="133">
        <f>CENSO[[#This Row],[g (m²)]]/SUM(AEEF[AEEF-UT])</f>
        <v>2.0852646465942593E-3</v>
      </c>
      <c r="AA2567" s="133">
        <f>CENSO[[#This Row],[v (m³)]]/SUM(AEEF[AEEF-UT])</f>
        <v>2.6274334547087663E-2</v>
      </c>
    </row>
    <row r="2568" spans="1:27" ht="14">
      <c r="A2568" s="86">
        <v>1</v>
      </c>
      <c r="B2568" s="86">
        <v>2</v>
      </c>
      <c r="C2568" s="63">
        <v>77</v>
      </c>
      <c r="D2568" s="63">
        <v>2567</v>
      </c>
      <c r="E2568" s="63" t="str">
        <f>VLOOKUP(CENSO[[#This Row],[NOME COMUM]],ESPECIES[],2,FALSE)</f>
        <v>Neea oppositifolia Ruiz &amp; Pav.</v>
      </c>
      <c r="F2568" s="64" t="s">
        <v>84</v>
      </c>
      <c r="G2568" s="64">
        <v>200</v>
      </c>
      <c r="H2568" s="97">
        <f>CENSO[[#This Row],[CAP (cm)]]/PI()</f>
        <v>63.661977236758133</v>
      </c>
      <c r="I2568" s="64">
        <v>16</v>
      </c>
      <c r="J2568" s="96">
        <f>(PI()*(CENSO[[#This Row],[DAP (cm)]]^2))/40000</f>
        <v>0.31830988618379064</v>
      </c>
      <c r="K2568" s="96">
        <f>CENSO[[#This Row],[g (m²)]]*CENSO[[#This Row],[H (m)]]*0.7</f>
        <v>3.565070725258455</v>
      </c>
      <c r="L2568" s="64">
        <v>1</v>
      </c>
      <c r="M2568" s="65">
        <v>364773.299999999</v>
      </c>
      <c r="N2568" s="87">
        <v>9703836.6999999899</v>
      </c>
      <c r="O2568" s="87" t="s">
        <v>1227</v>
      </c>
      <c r="P2568" s="87" t="str">
        <f>VLOOKUP(CENSO[[#This Row],[DAP (cm)]],CD[],2,TRUE)</f>
        <v>TORA</v>
      </c>
      <c r="Q2568" s="87" t="str">
        <f>VLOOKUP(CENSO[[#This Row],[DAP (cm)]],DD[],2,TRUE)</f>
        <v>60├ 70</v>
      </c>
      <c r="R2568" s="87" t="str" cm="1">
        <f t="array" ref="R2568">INDEX(_xlfn.TEXTSPLIT(CENSO[[#This Row],[NOME CIENTIFICO]]," "),1)</f>
        <v>Neea</v>
      </c>
      <c r="S2568" s="98" t="s">
        <v>1004</v>
      </c>
      <c r="T2568" s="87">
        <f>_xlfn.MINIFS(CENSO[DAP (cm)],CENSO[NOME CIENTIFICO],CENSO[[#This Row],[NOME CIENTIFICO]])</f>
        <v>40.425355545341418</v>
      </c>
      <c r="U25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2568" s="87" t="str">
        <f>IF(CENSO[[#This Row],[DAP (cm)]]&lt;CENSO[[#This Row],[DMCE (cm)]],"DAP &lt; DMCE","DAP ≥ DMCE")</f>
        <v>DAP ≥ DMCE</v>
      </c>
      <c r="W2568" s="87" t="str">
        <f>IF(CENSO[[#This Row],[DAP (cm)]]&gt;200, "Superior", "Inferior")</f>
        <v>Inferior</v>
      </c>
      <c r="X2568" s="87" t="str">
        <f>VLOOKUP(CENSO[[#This Row],[NOME COMUM]],ESPECIES[],4,FALSE)</f>
        <v>Não</v>
      </c>
      <c r="Y2568" s="87" t="str">
        <f>IF(IFERROR(VLOOKUP(CENSO[[#This Row],[NOME COMUM]],COMERCIAIS[],2, FALSE), "Não") &lt;&gt; "Não", "Sim", "Não")</f>
        <v>Não</v>
      </c>
      <c r="Z2568" s="133">
        <f>CENSO[[#This Row],[g (m²)]]/SUM(AEEF[AEEF-UT])</f>
        <v>5.5692824191768894E-4</v>
      </c>
      <c r="AA2568" s="133">
        <f>CENSO[[#This Row],[v (m³)]]/SUM(AEEF[AEEF-UT])</f>
        <v>6.2375963094781156E-3</v>
      </c>
    </row>
    <row r="2569" spans="1:27" ht="14">
      <c r="A2569" s="86">
        <v>1</v>
      </c>
      <c r="B2569" s="86">
        <v>2</v>
      </c>
      <c r="C2569" s="63">
        <v>77</v>
      </c>
      <c r="D2569" s="63">
        <v>2568</v>
      </c>
      <c r="E2569" s="63" t="str">
        <f>VLOOKUP(CENSO[[#This Row],[NOME COMUM]],ESPECIES[],2,FALSE)</f>
        <v>Pouteria sp.</v>
      </c>
      <c r="F2569" s="64" t="s">
        <v>83</v>
      </c>
      <c r="G2569" s="64">
        <v>163</v>
      </c>
      <c r="H2569" s="97">
        <f>CENSO[[#This Row],[CAP (cm)]]/PI()</f>
        <v>51.884511447957884</v>
      </c>
      <c r="I2569" s="64">
        <v>14</v>
      </c>
      <c r="J2569" s="96">
        <f>(PI()*(CENSO[[#This Row],[DAP (cm)]]^2))/40000</f>
        <v>0.21142938415042836</v>
      </c>
      <c r="K2569" s="96">
        <f>CENSO[[#This Row],[g (m²)]]*CENSO[[#This Row],[H (m)]]*0.7</f>
        <v>2.0720079646741976</v>
      </c>
      <c r="L2569" s="64">
        <v>1</v>
      </c>
      <c r="M2569" s="65">
        <v>364756.4</v>
      </c>
      <c r="N2569" s="87">
        <v>9703795.8000000007</v>
      </c>
      <c r="O2569" s="87" t="s">
        <v>1227</v>
      </c>
      <c r="P2569" s="87" t="str">
        <f>VLOOKUP(CENSO[[#This Row],[DAP (cm)]],CD[],2,TRUE)</f>
        <v>TORA</v>
      </c>
      <c r="Q2569" s="87" t="str">
        <f>VLOOKUP(CENSO[[#This Row],[DAP (cm)]],DD[],2,TRUE)</f>
        <v>50├ 60</v>
      </c>
      <c r="R2569" s="87" t="str" cm="1">
        <f t="array" ref="R2569">INDEX(_xlfn.TEXTSPLIT(CENSO[[#This Row],[NOME CIENTIFICO]]," "),1)</f>
        <v>Pouteria</v>
      </c>
      <c r="S2569" s="98" t="s">
        <v>1004</v>
      </c>
      <c r="T2569" s="87">
        <f>_xlfn.MINIFS(CENSO[DAP (cm)],CENSO[NOME CIENTIFICO],CENSO[[#This Row],[NOME CIENTIFICO]])</f>
        <v>39.788735772973837</v>
      </c>
      <c r="U25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69" s="87" t="str">
        <f>IF(CENSO[[#This Row],[DAP (cm)]]&lt;CENSO[[#This Row],[DMCE (cm)]],"DAP &lt; DMCE","DAP ≥ DMCE")</f>
        <v>DAP ≥ DMCE</v>
      </c>
      <c r="W2569" s="87" t="str">
        <f>IF(CENSO[[#This Row],[DAP (cm)]]&gt;200, "Superior", "Inferior")</f>
        <v>Inferior</v>
      </c>
      <c r="X2569" s="87" t="str">
        <f>VLOOKUP(CENSO[[#This Row],[NOME COMUM]],ESPECIES[],4,FALSE)</f>
        <v>Não</v>
      </c>
      <c r="Y2569" s="87" t="str">
        <f>IF(IFERROR(VLOOKUP(CENSO[[#This Row],[NOME COMUM]],COMERCIAIS[],2, FALSE), "Não") &lt;&gt; "Não", "Sim", "Não")</f>
        <v>Não</v>
      </c>
      <c r="Z2569" s="133">
        <f>CENSO[[#This Row],[g (m²)]]/SUM(AEEF[AEEF-UT])</f>
        <v>3.69925661487777E-4</v>
      </c>
      <c r="AA2569" s="133">
        <f>CENSO[[#This Row],[v (m³)]]/SUM(AEEF[AEEF-UT])</f>
        <v>3.6252714825802139E-3</v>
      </c>
    </row>
    <row r="2570" spans="1:27" ht="14">
      <c r="A2570" s="86">
        <v>1</v>
      </c>
      <c r="B2570" s="86">
        <v>2</v>
      </c>
      <c r="C2570" s="63">
        <v>77</v>
      </c>
      <c r="D2570" s="63">
        <v>2569</v>
      </c>
      <c r="E2570" s="63" t="str">
        <f>VLOOKUP(CENSO[[#This Row],[NOME COMUM]],ESPECIES[],2,FALSE)</f>
        <v>Kielmeyera variabilis Mart.</v>
      </c>
      <c r="F2570" s="64" t="s">
        <v>77</v>
      </c>
      <c r="G2570" s="64">
        <v>130</v>
      </c>
      <c r="H2570" s="97">
        <f>CENSO[[#This Row],[CAP (cm)]]/PI()</f>
        <v>41.38028520389279</v>
      </c>
      <c r="I2570" s="64">
        <v>10</v>
      </c>
      <c r="J2570" s="96">
        <f>(PI()*(CENSO[[#This Row],[DAP (cm)]]^2))/40000</f>
        <v>0.13448592691265157</v>
      </c>
      <c r="K2570" s="96">
        <f>CENSO[[#This Row],[g (m²)]]*CENSO[[#This Row],[H (m)]]*0.7</f>
        <v>0.94140148838856097</v>
      </c>
      <c r="L2570" s="64">
        <v>1</v>
      </c>
      <c r="M2570" s="65">
        <v>364793.59999999899</v>
      </c>
      <c r="N2570" s="87">
        <v>9703817.9000000004</v>
      </c>
      <c r="O2570" s="98" t="s">
        <v>1225</v>
      </c>
      <c r="P2570" s="87" t="str">
        <f>VLOOKUP(CENSO[[#This Row],[DAP (cm)]],CD[],2,TRUE)</f>
        <v>TORETE</v>
      </c>
      <c r="Q2570" s="87" t="str">
        <f>VLOOKUP(CENSO[[#This Row],[DAP (cm)]],DD[],2,TRUE)</f>
        <v>40├ 50</v>
      </c>
      <c r="R2570" s="87" t="str" cm="1">
        <f t="array" ref="R2570">INDEX(_xlfn.TEXTSPLIT(CENSO[[#This Row],[NOME CIENTIFICO]]," "),1)</f>
        <v>Kielmeyera</v>
      </c>
      <c r="S2570" s="98" t="s">
        <v>1004</v>
      </c>
      <c r="T2570" s="87">
        <f>_xlfn.MINIFS(CENSO[DAP (cm)],CENSO[NOME CIENTIFICO],CENSO[[#This Row],[NOME CIENTIFICO]])</f>
        <v>41.38028520389279</v>
      </c>
      <c r="U25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570" s="87" t="str">
        <f>IF(CENSO[[#This Row],[DAP (cm)]]&lt;CENSO[[#This Row],[DMCE (cm)]],"DAP &lt; DMCE","DAP ≥ DMCE")</f>
        <v>DAP &lt; DMCE</v>
      </c>
      <c r="W2570" s="87" t="str">
        <f>IF(CENSO[[#This Row],[DAP (cm)]]&gt;200, "Superior", "Inferior")</f>
        <v>Inferior</v>
      </c>
      <c r="X2570" s="87" t="str">
        <f>VLOOKUP(CENSO[[#This Row],[NOME COMUM]],ESPECIES[],4,FALSE)</f>
        <v>Não</v>
      </c>
      <c r="Y2570" s="87" t="str">
        <f>IF(IFERROR(VLOOKUP(CENSO[[#This Row],[NOME COMUM]],COMERCIAIS[],2, FALSE), "Não") &lt;&gt; "Não", "Sim", "Não")</f>
        <v>Não</v>
      </c>
      <c r="Z2570" s="133">
        <f>CENSO[[#This Row],[g (m²)]]/SUM(AEEF[AEEF-UT])</f>
        <v>2.3530218221022364E-4</v>
      </c>
      <c r="AA2570" s="133">
        <f>CENSO[[#This Row],[v (m³)]]/SUM(AEEF[AEEF-UT])</f>
        <v>1.6471152754715653E-3</v>
      </c>
    </row>
    <row r="2571" spans="1:27" ht="14">
      <c r="A2571" s="86">
        <v>1</v>
      </c>
      <c r="B2571" s="86">
        <v>2</v>
      </c>
      <c r="C2571" s="63">
        <v>77</v>
      </c>
      <c r="D2571" s="63">
        <v>2570</v>
      </c>
      <c r="E2571" s="63" t="str">
        <f>VLOOKUP(CENSO[[#This Row],[NOME COMUM]],ESPECIES[],2,FALSE)</f>
        <v>Hymenaea courbaril L.</v>
      </c>
      <c r="F2571" s="64" t="s">
        <v>3</v>
      </c>
      <c r="G2571" s="64">
        <v>362</v>
      </c>
      <c r="H2571" s="97">
        <f>CENSO[[#This Row],[CAP (cm)]]/PI()</f>
        <v>115.22817879853223</v>
      </c>
      <c r="I2571" s="64">
        <v>24</v>
      </c>
      <c r="J2571" s="96">
        <f>(PI()*(CENSO[[#This Row],[DAP (cm)]]^2))/40000</f>
        <v>1.0428150181267166</v>
      </c>
      <c r="K2571" s="96">
        <f>CENSO[[#This Row],[g (m²)]]*CENSO[[#This Row],[H (m)]]*0.7</f>
        <v>17.51929230452884</v>
      </c>
      <c r="L2571" s="64">
        <v>1</v>
      </c>
      <c r="M2571" s="65">
        <v>364736.5</v>
      </c>
      <c r="N2571" s="87">
        <v>9703725.5999999903</v>
      </c>
      <c r="O2571" s="87" t="s">
        <v>1227</v>
      </c>
      <c r="P2571" s="87" t="str">
        <f>VLOOKUP(CENSO[[#This Row],[DAP (cm)]],CD[],2,TRUE)</f>
        <v>TORA</v>
      </c>
      <c r="Q2571" s="87" t="str">
        <f>VLOOKUP(CENSO[[#This Row],[DAP (cm)]],DD[],2,TRUE)</f>
        <v>110├ 120</v>
      </c>
      <c r="R2571" s="87" t="str" cm="1">
        <f t="array" ref="R2571">INDEX(_xlfn.TEXTSPLIT(CENSO[[#This Row],[NOME CIENTIFICO]]," "),1)</f>
        <v>Hymenaea</v>
      </c>
      <c r="S2571" s="98" t="s">
        <v>1004</v>
      </c>
      <c r="T2571" s="87">
        <f>_xlfn.MINIFS(CENSO[DAP (cm)],CENSO[NOME CIENTIFICO],CENSO[[#This Row],[NOME CIENTIFICO]])</f>
        <v>41.38028520389279</v>
      </c>
      <c r="U25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571" s="87" t="str">
        <f>IF(CENSO[[#This Row],[DAP (cm)]]&lt;CENSO[[#This Row],[DMCE (cm)]],"DAP &lt; DMCE","DAP ≥ DMCE")</f>
        <v>DAP ≥ DMCE</v>
      </c>
      <c r="W2571" s="87" t="str">
        <f>IF(CENSO[[#This Row],[DAP (cm)]]&gt;200, "Superior", "Inferior")</f>
        <v>Inferior</v>
      </c>
      <c r="X2571" s="87" t="str">
        <f>VLOOKUP(CENSO[[#This Row],[NOME COMUM]],ESPECIES[],4,FALSE)</f>
        <v>Não</v>
      </c>
      <c r="Y2571" s="87" t="str">
        <f>IF(IFERROR(VLOOKUP(CENSO[[#This Row],[NOME COMUM]],COMERCIAIS[],2, FALSE), "Não") &lt;&gt; "Não", "Sim", "Não")</f>
        <v>Sim</v>
      </c>
      <c r="Z2571" s="133">
        <f>CENSO[[#This Row],[g (m²)]]/SUM(AEEF[AEEF-UT])</f>
        <v>1.824552613346541E-3</v>
      </c>
      <c r="AA2571" s="133">
        <f>CENSO[[#This Row],[v (m³)]]/SUM(AEEF[AEEF-UT])</f>
        <v>3.065248390422189E-2</v>
      </c>
    </row>
    <row r="2572" spans="1:27" ht="14">
      <c r="A2572" s="86">
        <v>1</v>
      </c>
      <c r="B2572" s="86">
        <v>2</v>
      </c>
      <c r="C2572" s="63">
        <v>77</v>
      </c>
      <c r="D2572" s="63">
        <v>2571</v>
      </c>
      <c r="E2572" s="63" t="str">
        <f>VLOOKUP(CENSO[[#This Row],[NOME COMUM]],ESPECIES[],2,FALSE)</f>
        <v>Parkia multijuga Benth.</v>
      </c>
      <c r="F2572" s="64" t="s">
        <v>75</v>
      </c>
      <c r="G2572" s="64">
        <v>194</v>
      </c>
      <c r="H2572" s="97">
        <f>CENSO[[#This Row],[CAP (cm)]]/PI()</f>
        <v>61.75211791965539</v>
      </c>
      <c r="I2572" s="64">
        <v>16</v>
      </c>
      <c r="J2572" s="96">
        <f>(PI()*(CENSO[[#This Row],[DAP (cm)]]^2))/40000</f>
        <v>0.29949777191032861</v>
      </c>
      <c r="K2572" s="96">
        <f>CENSO[[#This Row],[g (m²)]]*CENSO[[#This Row],[H (m)]]*0.7</f>
        <v>3.3543750453956802</v>
      </c>
      <c r="L2572" s="64">
        <v>1</v>
      </c>
      <c r="M2572" s="65">
        <v>364731</v>
      </c>
      <c r="N2572" s="87">
        <v>9703739.5999999903</v>
      </c>
      <c r="O2572" s="87" t="s">
        <v>1227</v>
      </c>
      <c r="P2572" s="87" t="str">
        <f>VLOOKUP(CENSO[[#This Row],[DAP (cm)]],CD[],2,TRUE)</f>
        <v>TORA</v>
      </c>
      <c r="Q2572" s="87" t="str">
        <f>VLOOKUP(CENSO[[#This Row],[DAP (cm)]],DD[],2,TRUE)</f>
        <v>60├ 70</v>
      </c>
      <c r="R2572" s="87" t="str" cm="1">
        <f t="array" ref="R2572">INDEX(_xlfn.TEXTSPLIT(CENSO[[#This Row],[NOME CIENTIFICO]]," "),1)</f>
        <v>Parkia</v>
      </c>
      <c r="S2572" s="98" t="s">
        <v>1004</v>
      </c>
      <c r="T2572" s="87">
        <f>_xlfn.MINIFS(CENSO[DAP (cm)],CENSO[NOME CIENTIFICO],CENSO[[#This Row],[NOME CIENTIFICO]])</f>
        <v>39.788735772973837</v>
      </c>
      <c r="U25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72" s="87" t="str">
        <f>IF(CENSO[[#This Row],[DAP (cm)]]&lt;CENSO[[#This Row],[DMCE (cm)]],"DAP &lt; DMCE","DAP ≥ DMCE")</f>
        <v>DAP ≥ DMCE</v>
      </c>
      <c r="W2572" s="87" t="str">
        <f>IF(CENSO[[#This Row],[DAP (cm)]]&gt;200, "Superior", "Inferior")</f>
        <v>Inferior</v>
      </c>
      <c r="X2572" s="87" t="str">
        <f>VLOOKUP(CENSO[[#This Row],[NOME COMUM]],ESPECIES[],4,FALSE)</f>
        <v>Não</v>
      </c>
      <c r="Y2572" s="87" t="str">
        <f>IF(IFERROR(VLOOKUP(CENSO[[#This Row],[NOME COMUM]],COMERCIAIS[],2, FALSE), "Não") &lt;&gt; "Não", "Sim", "Não")</f>
        <v>Não</v>
      </c>
      <c r="Z2572" s="133">
        <f>CENSO[[#This Row],[g (m²)]]/SUM(AEEF[AEEF-UT])</f>
        <v>5.240137828203535E-4</v>
      </c>
      <c r="AA2572" s="133">
        <f>CENSO[[#This Row],[v (m³)]]/SUM(AEEF[AEEF-UT])</f>
        <v>5.8689543675879592E-3</v>
      </c>
    </row>
    <row r="2573" spans="1:27" ht="14">
      <c r="A2573" s="86">
        <v>1</v>
      </c>
      <c r="B2573" s="86">
        <v>2</v>
      </c>
      <c r="C2573" s="63">
        <v>77</v>
      </c>
      <c r="D2573" s="63">
        <v>2572</v>
      </c>
      <c r="E2573" s="63" t="str">
        <f>VLOOKUP(CENSO[[#This Row],[NOME COMUM]],ESPECIES[],2,FALSE)</f>
        <v>Terminalia catappa L.</v>
      </c>
      <c r="F2573" s="64" t="s">
        <v>69</v>
      </c>
      <c r="G2573" s="64">
        <v>155</v>
      </c>
      <c r="H2573" s="97">
        <f>CENSO[[#This Row],[CAP (cm)]]/PI()</f>
        <v>49.338032358487553</v>
      </c>
      <c r="I2573" s="64">
        <v>14</v>
      </c>
      <c r="J2573" s="96">
        <f>(PI()*(CENSO[[#This Row],[DAP (cm)]]^2))/40000</f>
        <v>0.19118487538913922</v>
      </c>
      <c r="K2573" s="96">
        <f>CENSO[[#This Row],[g (m²)]]*CENSO[[#This Row],[H (m)]]*0.7</f>
        <v>1.8736117788135642</v>
      </c>
      <c r="L2573" s="64">
        <v>1</v>
      </c>
      <c r="M2573" s="65">
        <v>364735.299999999</v>
      </c>
      <c r="N2573" s="87">
        <v>9703715.4000000004</v>
      </c>
      <c r="O2573" s="98" t="s">
        <v>1225</v>
      </c>
      <c r="P2573" s="87" t="str">
        <f>VLOOKUP(CENSO[[#This Row],[DAP (cm)]],CD[],2,TRUE)</f>
        <v>TORETE</v>
      </c>
      <c r="Q2573" s="87" t="str">
        <f>VLOOKUP(CENSO[[#This Row],[DAP (cm)]],DD[],2,TRUE)</f>
        <v>40├ 50</v>
      </c>
      <c r="R2573" s="87" t="str" cm="1">
        <f t="array" ref="R2573">INDEX(_xlfn.TEXTSPLIT(CENSO[[#This Row],[NOME CIENTIFICO]]," "),1)</f>
        <v>Terminalia</v>
      </c>
      <c r="S2573" s="98" t="s">
        <v>1004</v>
      </c>
      <c r="T2573" s="87">
        <f>_xlfn.MINIFS(CENSO[DAP (cm)],CENSO[NOME CIENTIFICO],CENSO[[#This Row],[NOME CIENTIFICO]])</f>
        <v>49.338032358487553</v>
      </c>
      <c r="U25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59.338032358487553</v>
      </c>
      <c r="V2573" s="87" t="str">
        <f>IF(CENSO[[#This Row],[DAP (cm)]]&lt;CENSO[[#This Row],[DMCE (cm)]],"DAP &lt; DMCE","DAP ≥ DMCE")</f>
        <v>DAP &lt; DMCE</v>
      </c>
      <c r="W2573" s="87" t="str">
        <f>IF(CENSO[[#This Row],[DAP (cm)]]&gt;200, "Superior", "Inferior")</f>
        <v>Inferior</v>
      </c>
      <c r="X2573" s="87" t="str">
        <f>VLOOKUP(CENSO[[#This Row],[NOME COMUM]],ESPECIES[],4,FALSE)</f>
        <v>Não</v>
      </c>
      <c r="Y2573" s="87" t="str">
        <f>IF(IFERROR(VLOOKUP(CENSO[[#This Row],[NOME COMUM]],COMERCIAIS[],2, FALSE), "Não") &lt;&gt; "Não", "Sim", "Não")</f>
        <v>Não</v>
      </c>
      <c r="Z2573" s="133">
        <f>CENSO[[#This Row],[g (m²)]]/SUM(AEEF[AEEF-UT])</f>
        <v>3.3450502530181188E-4</v>
      </c>
      <c r="AA2573" s="133">
        <f>CENSO[[#This Row],[v (m³)]]/SUM(AEEF[AEEF-UT])</f>
        <v>3.2781492479577561E-3</v>
      </c>
    </row>
    <row r="2574" spans="1:27" ht="14">
      <c r="A2574" s="86">
        <v>1</v>
      </c>
      <c r="B2574" s="86">
        <v>2</v>
      </c>
      <c r="C2574" s="63">
        <v>77</v>
      </c>
      <c r="D2574" s="63">
        <v>2573</v>
      </c>
      <c r="E2574" s="63" t="str">
        <f>VLOOKUP(CENSO[[#This Row],[NOME COMUM]],ESPECIES[],2,FALSE)</f>
        <v>Tachigali myrmecophila Ducke</v>
      </c>
      <c r="F2574" s="64" t="s">
        <v>14</v>
      </c>
      <c r="G2574" s="64">
        <v>147</v>
      </c>
      <c r="H2574" s="97">
        <f>CENSO[[#This Row],[CAP (cm)]]/PI()</f>
        <v>46.791553269017228</v>
      </c>
      <c r="I2574" s="64">
        <v>16</v>
      </c>
      <c r="J2574" s="96">
        <f>(PI()*(CENSO[[#This Row],[DAP (cm)]]^2))/40000</f>
        <v>0.1719589582636383</v>
      </c>
      <c r="K2574" s="96">
        <f>CENSO[[#This Row],[g (m²)]]*CENSO[[#This Row],[H (m)]]*0.7</f>
        <v>1.9259403325527489</v>
      </c>
      <c r="L2574" s="64">
        <v>1</v>
      </c>
      <c r="M2574" s="65">
        <v>364720.4</v>
      </c>
      <c r="N2574" s="87">
        <v>9703719.1999999899</v>
      </c>
      <c r="O2574" s="98" t="s">
        <v>1225</v>
      </c>
      <c r="P2574" s="87" t="str">
        <f>VLOOKUP(CENSO[[#This Row],[DAP (cm)]],CD[],2,TRUE)</f>
        <v>TORETE</v>
      </c>
      <c r="Q2574" s="87" t="str">
        <f>VLOOKUP(CENSO[[#This Row],[DAP (cm)]],DD[],2,TRUE)</f>
        <v>40├ 50</v>
      </c>
      <c r="R2574" s="87" t="str" cm="1">
        <f t="array" ref="R2574">INDEX(_xlfn.TEXTSPLIT(CENSO[[#This Row],[NOME CIENTIFICO]]," "),1)</f>
        <v>Tachigali</v>
      </c>
      <c r="S2574" s="98" t="s">
        <v>1004</v>
      </c>
      <c r="T2574" s="87">
        <f>_xlfn.MINIFS(CENSO[DAP (cm)],CENSO[NOME CIENTIFICO],CENSO[[#This Row],[NOME CIENTIFICO]])</f>
        <v>39.152116000606256</v>
      </c>
      <c r="U25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74" s="87" t="str">
        <f>IF(CENSO[[#This Row],[DAP (cm)]]&lt;CENSO[[#This Row],[DMCE (cm)]],"DAP &lt; DMCE","DAP ≥ DMCE")</f>
        <v>DAP &lt; DMCE</v>
      </c>
      <c r="W2574" s="87" t="str">
        <f>IF(CENSO[[#This Row],[DAP (cm)]]&gt;200, "Superior", "Inferior")</f>
        <v>Inferior</v>
      </c>
      <c r="X2574" s="87" t="str">
        <f>VLOOKUP(CENSO[[#This Row],[NOME COMUM]],ESPECIES[],4,FALSE)</f>
        <v>Não</v>
      </c>
      <c r="Y2574" s="87" t="str">
        <f>IF(IFERROR(VLOOKUP(CENSO[[#This Row],[NOME COMUM]],COMERCIAIS[],2, FALSE), "Não") &lt;&gt; "Não", "Sim", "Não")</f>
        <v>Sim</v>
      </c>
      <c r="Z2574" s="133">
        <f>CENSO[[#This Row],[g (m²)]]/SUM(AEEF[AEEF-UT])</f>
        <v>3.0086655948998353E-4</v>
      </c>
      <c r="AA2574" s="133">
        <f>CENSO[[#This Row],[v (m³)]]/SUM(AEEF[AEEF-UT])</f>
        <v>3.3697054662878154E-3</v>
      </c>
    </row>
    <row r="2575" spans="1:27" ht="14">
      <c r="A2575" s="86">
        <v>1</v>
      </c>
      <c r="B2575" s="86">
        <v>2</v>
      </c>
      <c r="C2575" s="63">
        <v>77</v>
      </c>
      <c r="D2575" s="63">
        <v>2574</v>
      </c>
      <c r="E2575" s="63" t="str">
        <f>VLOOKUP(CENSO[[#This Row],[NOME COMUM]],ESPECIES[],2,FALSE)</f>
        <v>Piptadenia suaveolens Miq.</v>
      </c>
      <c r="F2575" s="64" t="s">
        <v>22</v>
      </c>
      <c r="G2575" s="64">
        <v>135</v>
      </c>
      <c r="H2575" s="97">
        <f>CENSO[[#This Row],[CAP (cm)]]/PI()</f>
        <v>42.971834634811742</v>
      </c>
      <c r="I2575" s="64">
        <v>12</v>
      </c>
      <c r="J2575" s="96">
        <f>(PI()*(CENSO[[#This Row],[DAP (cm)]]^2))/40000</f>
        <v>0.14502994189248961</v>
      </c>
      <c r="K2575" s="96">
        <f>CENSO[[#This Row],[g (m²)]]*CENSO[[#This Row],[H (m)]]*0.7</f>
        <v>1.2182515118969126</v>
      </c>
      <c r="L2575" s="64">
        <v>1</v>
      </c>
      <c r="M2575" s="65">
        <v>364722.09999999899</v>
      </c>
      <c r="N2575" s="87">
        <v>9703700.0999999903</v>
      </c>
      <c r="O2575" s="98" t="s">
        <v>1225</v>
      </c>
      <c r="P2575" s="87" t="str">
        <f>VLOOKUP(CENSO[[#This Row],[DAP (cm)]],CD[],2,TRUE)</f>
        <v>TORETE</v>
      </c>
      <c r="Q2575" s="87" t="str">
        <f>VLOOKUP(CENSO[[#This Row],[DAP (cm)]],DD[],2,TRUE)</f>
        <v>40├ 50</v>
      </c>
      <c r="R2575" s="87" t="str" cm="1">
        <f t="array" ref="R2575">INDEX(_xlfn.TEXTSPLIT(CENSO[[#This Row],[NOME CIENTIFICO]]," "),1)</f>
        <v>Piptadenia</v>
      </c>
      <c r="S2575" s="98" t="s">
        <v>1004</v>
      </c>
      <c r="T2575" s="87">
        <f>_xlfn.MINIFS(CENSO[DAP (cm)],CENSO[NOME CIENTIFICO],CENSO[[#This Row],[NOME CIENTIFICO]])</f>
        <v>39.788735772973837</v>
      </c>
      <c r="U25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75" s="87" t="str">
        <f>IF(CENSO[[#This Row],[DAP (cm)]]&lt;CENSO[[#This Row],[DMCE (cm)]],"DAP &lt; DMCE","DAP ≥ DMCE")</f>
        <v>DAP &lt; DMCE</v>
      </c>
      <c r="W2575" s="87" t="str">
        <f>IF(CENSO[[#This Row],[DAP (cm)]]&gt;200, "Superior", "Inferior")</f>
        <v>Inferior</v>
      </c>
      <c r="X2575" s="87" t="str">
        <f>VLOOKUP(CENSO[[#This Row],[NOME COMUM]],ESPECIES[],4,FALSE)</f>
        <v>Não</v>
      </c>
      <c r="Y2575" s="87" t="str">
        <f>IF(IFERROR(VLOOKUP(CENSO[[#This Row],[NOME COMUM]],COMERCIAIS[],2, FALSE), "Não") &lt;&gt; "Não", "Sim", "Não")</f>
        <v>Sim</v>
      </c>
      <c r="Z2575" s="133">
        <f>CENSO[[#This Row],[g (m²)]]/SUM(AEEF[AEEF-UT])</f>
        <v>2.53750430223747E-4</v>
      </c>
      <c r="AA2575" s="133">
        <f>CENSO[[#This Row],[v (m³)]]/SUM(AEEF[AEEF-UT])</f>
        <v>2.1315036138794749E-3</v>
      </c>
    </row>
    <row r="2576" spans="1:27" ht="14">
      <c r="A2576" s="86">
        <v>1</v>
      </c>
      <c r="B2576" s="86">
        <v>2</v>
      </c>
      <c r="C2576" s="63">
        <v>78</v>
      </c>
      <c r="D2576" s="63">
        <v>2575</v>
      </c>
      <c r="E2576" s="63" t="str">
        <f>VLOOKUP(CENSO[[#This Row],[NOME COMUM]],ESPECIES[],2,FALSE)</f>
        <v>Bertholletia excelsa Humb. &amp; Bonpl.</v>
      </c>
      <c r="F2576" s="64" t="s">
        <v>37</v>
      </c>
      <c r="G2576" s="64">
        <v>246</v>
      </c>
      <c r="H2576" s="97">
        <f>CENSO[[#This Row],[CAP (cm)]]/PI()</f>
        <v>78.304232001212512</v>
      </c>
      <c r="I2576" s="64">
        <v>20</v>
      </c>
      <c r="J2576" s="96">
        <f>(PI()*(CENSO[[#This Row],[DAP (cm)]]^2))/40000</f>
        <v>0.48157102680745695</v>
      </c>
      <c r="K2576" s="96">
        <f>CENSO[[#This Row],[g (m²)]]*CENSO[[#This Row],[H (m)]]*0.7</f>
        <v>6.7419943753043974</v>
      </c>
      <c r="L2576" s="64">
        <v>1</v>
      </c>
      <c r="M2576" s="65">
        <v>364754</v>
      </c>
      <c r="N2576" s="87">
        <v>9703646.5999999903</v>
      </c>
      <c r="O2576" s="87" t="s">
        <v>424</v>
      </c>
      <c r="P2576" s="87" t="str">
        <f>VLOOKUP(CENSO[[#This Row],[DAP (cm)]],CD[],2,TRUE)</f>
        <v>TORA</v>
      </c>
      <c r="Q2576" s="87" t="str">
        <f>VLOOKUP(CENSO[[#This Row],[DAP (cm)]],DD[],2,TRUE)</f>
        <v>70├ 80</v>
      </c>
      <c r="R2576" s="87" t="str" cm="1">
        <f t="array" ref="R2576">INDEX(_xlfn.TEXTSPLIT(CENSO[[#This Row],[NOME CIENTIFICO]]," "),1)</f>
        <v>Bertholletia</v>
      </c>
      <c r="S2576" s="98" t="s">
        <v>1004</v>
      </c>
      <c r="T2576" s="87">
        <f>_xlfn.MINIFS(CENSO[DAP (cm)],CENSO[NOME CIENTIFICO],CENSO[[#This Row],[NOME CIENTIFICO]])</f>
        <v>41.38028520389279</v>
      </c>
      <c r="U25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576" s="87" t="str">
        <f>IF(CENSO[[#This Row],[DAP (cm)]]&lt;CENSO[[#This Row],[DMCE (cm)]],"DAP &lt; DMCE","DAP ≥ DMCE")</f>
        <v>DAP ≥ DMCE</v>
      </c>
      <c r="W2576" s="87" t="str">
        <f>IF(CENSO[[#This Row],[DAP (cm)]]&gt;200, "Superior", "Inferior")</f>
        <v>Inferior</v>
      </c>
      <c r="X2576" s="87" t="str">
        <f>VLOOKUP(CENSO[[#This Row],[NOME COMUM]],ESPECIES[],4,FALSE)</f>
        <v>Protegida</v>
      </c>
      <c r="Y2576" s="87" t="str">
        <f>IF(IFERROR(VLOOKUP(CENSO[[#This Row],[NOME COMUM]],COMERCIAIS[],2, FALSE), "Não") &lt;&gt; "Não", "Sim", "Não")</f>
        <v>Não</v>
      </c>
      <c r="Z2576" s="133">
        <f>CENSO[[#This Row],[g (m²)]]/SUM(AEEF[AEEF-UT])</f>
        <v>8.4257673719727181E-4</v>
      </c>
      <c r="AA2576" s="133">
        <f>CENSO[[#This Row],[v (m³)]]/SUM(AEEF[AEEF-UT])</f>
        <v>1.1796074320761804E-2</v>
      </c>
    </row>
    <row r="2577" spans="1:27" ht="14">
      <c r="A2577" s="86">
        <v>1</v>
      </c>
      <c r="B2577" s="86">
        <v>2</v>
      </c>
      <c r="C2577" s="63">
        <v>78</v>
      </c>
      <c r="D2577" s="63">
        <v>2576</v>
      </c>
      <c r="E2577" s="63" t="str">
        <f>VLOOKUP(CENSO[[#This Row],[NOME COMUM]],ESPECIES[],2,FALSE)</f>
        <v>Alexa grandiflora Ducke</v>
      </c>
      <c r="F2577" s="64" t="s">
        <v>13</v>
      </c>
      <c r="G2577" s="64">
        <v>493</v>
      </c>
      <c r="H2577" s="97">
        <f>CENSO[[#This Row],[CAP (cm)]]/PI()</f>
        <v>156.92677388860881</v>
      </c>
      <c r="I2577" s="64">
        <v>22</v>
      </c>
      <c r="J2577" s="96">
        <f>(PI()*(CENSO[[#This Row],[DAP (cm)]]^2))/40000</f>
        <v>1.9341224881771035</v>
      </c>
      <c r="K2577" s="96">
        <f>CENSO[[#This Row],[g (m²)]]*CENSO[[#This Row],[H (m)]]*0.7</f>
        <v>29.785486317927393</v>
      </c>
      <c r="L2577" s="64">
        <v>1</v>
      </c>
      <c r="M2577" s="65">
        <v>364731</v>
      </c>
      <c r="N2577" s="87">
        <v>9703665.1999999899</v>
      </c>
      <c r="O2577" s="87" t="s">
        <v>1227</v>
      </c>
      <c r="P2577" s="87" t="str">
        <f>VLOOKUP(CENSO[[#This Row],[DAP (cm)]],CD[],2,TRUE)</f>
        <v>TORA</v>
      </c>
      <c r="Q2577" s="87" t="str">
        <f>VLOOKUP(CENSO[[#This Row],[DAP (cm)]],DD[],2,TRUE)</f>
        <v>150├ 160</v>
      </c>
      <c r="R2577" s="87" t="str" cm="1">
        <f t="array" ref="R2577">INDEX(_xlfn.TEXTSPLIT(CENSO[[#This Row],[NOME CIENTIFICO]]," "),1)</f>
        <v>Alexa</v>
      </c>
      <c r="S2577" s="98" t="s">
        <v>1004</v>
      </c>
      <c r="T2577" s="87">
        <f>_xlfn.MINIFS(CENSO[DAP (cm)],CENSO[NOME CIENTIFICO],CENSO[[#This Row],[NOME CIENTIFICO]])</f>
        <v>39.788735772973837</v>
      </c>
      <c r="U25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77" s="87" t="str">
        <f>IF(CENSO[[#This Row],[DAP (cm)]]&lt;CENSO[[#This Row],[DMCE (cm)]],"DAP &lt; DMCE","DAP ≥ DMCE")</f>
        <v>DAP ≥ DMCE</v>
      </c>
      <c r="W2577" s="87" t="str">
        <f>IF(CENSO[[#This Row],[DAP (cm)]]&gt;200, "Superior", "Inferior")</f>
        <v>Inferior</v>
      </c>
      <c r="X2577" s="87" t="str">
        <f>VLOOKUP(CENSO[[#This Row],[NOME COMUM]],ESPECIES[],4,FALSE)</f>
        <v>Não</v>
      </c>
      <c r="Y2577" s="87" t="str">
        <f>IF(IFERROR(VLOOKUP(CENSO[[#This Row],[NOME COMUM]],COMERCIAIS[],2, FALSE), "Não") &lt;&gt; "Não", "Sim", "Não")</f>
        <v>Não</v>
      </c>
      <c r="Z2577" s="133">
        <f>CENSO[[#This Row],[g (m²)]]/SUM(AEEF[AEEF-UT])</f>
        <v>3.3840213067463099E-3</v>
      </c>
      <c r="AA2577" s="133">
        <f>CENSO[[#This Row],[v (m³)]]/SUM(AEEF[AEEF-UT])</f>
        <v>5.211392812389317E-2</v>
      </c>
    </row>
    <row r="2578" spans="1:27" ht="14">
      <c r="A2578" s="86">
        <v>1</v>
      </c>
      <c r="B2578" s="86">
        <v>2</v>
      </c>
      <c r="C2578" s="63">
        <v>78</v>
      </c>
      <c r="D2578" s="63">
        <v>2577</v>
      </c>
      <c r="E2578" s="63" t="str">
        <f>VLOOKUP(CENSO[[#This Row],[NOME COMUM]],ESPECIES[],2,FALSE)</f>
        <v>Pouteria sp.</v>
      </c>
      <c r="F2578" s="64" t="s">
        <v>83</v>
      </c>
      <c r="G2578" s="64">
        <v>145</v>
      </c>
      <c r="H2578" s="97">
        <f>CENSO[[#This Row],[CAP (cm)]]/PI()</f>
        <v>46.154933496649647</v>
      </c>
      <c r="I2578" s="64">
        <v>23</v>
      </c>
      <c r="J2578" s="96">
        <f>(PI()*(CENSO[[#This Row],[DAP (cm)]]^2))/40000</f>
        <v>0.16731163392535497</v>
      </c>
      <c r="K2578" s="96">
        <f>CENSO[[#This Row],[g (m²)]]*CENSO[[#This Row],[H (m)]]*0.7</f>
        <v>2.6937173061982147</v>
      </c>
      <c r="L2578" s="64">
        <v>3</v>
      </c>
      <c r="M2578" s="65">
        <v>364728.799999999</v>
      </c>
      <c r="N2578" s="87">
        <v>9703674</v>
      </c>
      <c r="O2578" s="98" t="s">
        <v>1225</v>
      </c>
      <c r="P2578" s="87" t="str">
        <f>VLOOKUP(CENSO[[#This Row],[DAP (cm)]],CD[],2,TRUE)</f>
        <v>TORETE</v>
      </c>
      <c r="Q2578" s="87" t="str">
        <f>VLOOKUP(CENSO[[#This Row],[DAP (cm)]],DD[],2,TRUE)</f>
        <v>40├ 50</v>
      </c>
      <c r="R2578" s="87" t="str" cm="1">
        <f t="array" ref="R2578">INDEX(_xlfn.TEXTSPLIT(CENSO[[#This Row],[NOME CIENTIFICO]]," "),1)</f>
        <v>Pouteria</v>
      </c>
      <c r="S2578" s="98" t="s">
        <v>1004</v>
      </c>
      <c r="T2578" s="87">
        <f>_xlfn.MINIFS(CENSO[DAP (cm)],CENSO[NOME CIENTIFICO],CENSO[[#This Row],[NOME CIENTIFICO]])</f>
        <v>39.788735772973837</v>
      </c>
      <c r="U25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78" s="87" t="str">
        <f>IF(CENSO[[#This Row],[DAP (cm)]]&lt;CENSO[[#This Row],[DMCE (cm)]],"DAP &lt; DMCE","DAP ≥ DMCE")</f>
        <v>DAP &lt; DMCE</v>
      </c>
      <c r="W2578" s="87" t="str">
        <f>IF(CENSO[[#This Row],[DAP (cm)]]&gt;200, "Superior", "Inferior")</f>
        <v>Inferior</v>
      </c>
      <c r="X2578" s="87" t="str">
        <f>VLOOKUP(CENSO[[#This Row],[NOME COMUM]],ESPECIES[],4,FALSE)</f>
        <v>Não</v>
      </c>
      <c r="Y2578" s="87" t="str">
        <f>IF(IFERROR(VLOOKUP(CENSO[[#This Row],[NOME COMUM]],COMERCIAIS[],2, FALSE), "Não") &lt;&gt; "Não", "Sim", "Não")</f>
        <v>Não</v>
      </c>
      <c r="Z2578" s="133">
        <f>CENSO[[#This Row],[g (m²)]]/SUM(AEEF[AEEF-UT])</f>
        <v>2.927354071579853E-4</v>
      </c>
      <c r="AA2578" s="133">
        <f>CENSO[[#This Row],[v (m³)]]/SUM(AEEF[AEEF-UT])</f>
        <v>4.7130400552435623E-3</v>
      </c>
    </row>
    <row r="2579" spans="1:27" ht="14">
      <c r="A2579" s="86">
        <v>1</v>
      </c>
      <c r="B2579" s="86">
        <v>2</v>
      </c>
      <c r="C2579" s="63">
        <v>78</v>
      </c>
      <c r="D2579" s="63">
        <v>2578</v>
      </c>
      <c r="E2579" s="63" t="str">
        <f>VLOOKUP(CENSO[[#This Row],[NOME COMUM]],ESPECIES[],2,FALSE)</f>
        <v>Parkia multijuga Benth.</v>
      </c>
      <c r="F2579" s="64" t="s">
        <v>75</v>
      </c>
      <c r="G2579" s="64">
        <v>178</v>
      </c>
      <c r="H2579" s="97">
        <f>CENSO[[#This Row],[CAP (cm)]]/PI()</f>
        <v>56.659159740714742</v>
      </c>
      <c r="I2579" s="64">
        <v>15</v>
      </c>
      <c r="J2579" s="96">
        <f>(PI()*(CENSO[[#This Row],[DAP (cm)]]^2))/40000</f>
        <v>0.2521332608461806</v>
      </c>
      <c r="K2579" s="96">
        <f>CENSO[[#This Row],[g (m²)]]*CENSO[[#This Row],[H (m)]]*0.7</f>
        <v>2.6473992388848959</v>
      </c>
      <c r="L2579" s="64">
        <v>1</v>
      </c>
      <c r="M2579" s="65">
        <v>364730.7</v>
      </c>
      <c r="N2579" s="87">
        <v>9703681.9000000004</v>
      </c>
      <c r="O2579" s="87" t="s">
        <v>1227</v>
      </c>
      <c r="P2579" s="87" t="str">
        <f>VLOOKUP(CENSO[[#This Row],[DAP (cm)]],CD[],2,TRUE)</f>
        <v>TORA</v>
      </c>
      <c r="Q2579" s="87" t="str">
        <f>VLOOKUP(CENSO[[#This Row],[DAP (cm)]],DD[],2,TRUE)</f>
        <v>50├ 60</v>
      </c>
      <c r="R2579" s="87" t="str" cm="1">
        <f t="array" ref="R2579">INDEX(_xlfn.TEXTSPLIT(CENSO[[#This Row],[NOME CIENTIFICO]]," "),1)</f>
        <v>Parkia</v>
      </c>
      <c r="S2579" s="98" t="s">
        <v>1004</v>
      </c>
      <c r="T2579" s="87">
        <f>_xlfn.MINIFS(CENSO[DAP (cm)],CENSO[NOME CIENTIFICO],CENSO[[#This Row],[NOME CIENTIFICO]])</f>
        <v>39.788735772973837</v>
      </c>
      <c r="U25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79" s="87" t="str">
        <f>IF(CENSO[[#This Row],[DAP (cm)]]&lt;CENSO[[#This Row],[DMCE (cm)]],"DAP &lt; DMCE","DAP ≥ DMCE")</f>
        <v>DAP ≥ DMCE</v>
      </c>
      <c r="W2579" s="87" t="str">
        <f>IF(CENSO[[#This Row],[DAP (cm)]]&gt;200, "Superior", "Inferior")</f>
        <v>Inferior</v>
      </c>
      <c r="X2579" s="87" t="str">
        <f>VLOOKUP(CENSO[[#This Row],[NOME COMUM]],ESPECIES[],4,FALSE)</f>
        <v>Não</v>
      </c>
      <c r="Y2579" s="87" t="str">
        <f>IF(IFERROR(VLOOKUP(CENSO[[#This Row],[NOME COMUM]],COMERCIAIS[],2, FALSE), "Não") &lt;&gt; "Não", "Sim", "Não")</f>
        <v>Não</v>
      </c>
      <c r="Z2579" s="133">
        <f>CENSO[[#This Row],[g (m²)]]/SUM(AEEF[AEEF-UT])</f>
        <v>4.4114286042300146E-4</v>
      </c>
      <c r="AA2579" s="133">
        <f>CENSO[[#This Row],[v (m³)]]/SUM(AEEF[AEEF-UT])</f>
        <v>4.6320000344415146E-3</v>
      </c>
    </row>
    <row r="2580" spans="1:27" ht="14">
      <c r="A2580" s="86">
        <v>1</v>
      </c>
      <c r="B2580" s="86">
        <v>2</v>
      </c>
      <c r="C2580" s="63">
        <v>78</v>
      </c>
      <c r="D2580" s="63">
        <v>2579</v>
      </c>
      <c r="E2580" s="63" t="str">
        <f>VLOOKUP(CENSO[[#This Row],[NOME COMUM]],ESPECIES[],2,FALSE)</f>
        <v>Alexa grandiflora Ducke</v>
      </c>
      <c r="F2580" s="64" t="s">
        <v>13</v>
      </c>
      <c r="G2580" s="64">
        <v>405</v>
      </c>
      <c r="H2580" s="97">
        <f>CENSO[[#This Row],[CAP (cm)]]/PI()</f>
        <v>128.91550390443524</v>
      </c>
      <c r="I2580" s="64">
        <v>18</v>
      </c>
      <c r="J2580" s="96">
        <f>(PI()*(CENSO[[#This Row],[DAP (cm)]]^2))/40000</f>
        <v>1.3052694770324071</v>
      </c>
      <c r="K2580" s="96">
        <f>CENSO[[#This Row],[g (m²)]]*CENSO[[#This Row],[H (m)]]*0.7</f>
        <v>16.446395410608329</v>
      </c>
      <c r="L2580" s="64">
        <v>2</v>
      </c>
      <c r="M2580" s="65">
        <v>364778.4</v>
      </c>
      <c r="N2580" s="87">
        <v>9703687</v>
      </c>
      <c r="O2580" s="87" t="s">
        <v>1227</v>
      </c>
      <c r="P2580" s="87" t="str">
        <f>VLOOKUP(CENSO[[#This Row],[DAP (cm)]],CD[],2,TRUE)</f>
        <v>TORA</v>
      </c>
      <c r="Q2580" s="87" t="str">
        <f>VLOOKUP(CENSO[[#This Row],[DAP (cm)]],DD[],2,TRUE)</f>
        <v>120├ 130</v>
      </c>
      <c r="R2580" s="87" t="str" cm="1">
        <f t="array" ref="R2580">INDEX(_xlfn.TEXTSPLIT(CENSO[[#This Row],[NOME CIENTIFICO]]," "),1)</f>
        <v>Alexa</v>
      </c>
      <c r="S2580" s="98" t="s">
        <v>1004</v>
      </c>
      <c r="T2580" s="87">
        <f>_xlfn.MINIFS(CENSO[DAP (cm)],CENSO[NOME CIENTIFICO],CENSO[[#This Row],[NOME CIENTIFICO]])</f>
        <v>39.788735772973837</v>
      </c>
      <c r="U25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80" s="87" t="str">
        <f>IF(CENSO[[#This Row],[DAP (cm)]]&lt;CENSO[[#This Row],[DMCE (cm)]],"DAP &lt; DMCE","DAP ≥ DMCE")</f>
        <v>DAP ≥ DMCE</v>
      </c>
      <c r="W2580" s="87" t="str">
        <f>IF(CENSO[[#This Row],[DAP (cm)]]&gt;200, "Superior", "Inferior")</f>
        <v>Inferior</v>
      </c>
      <c r="X2580" s="87" t="str">
        <f>VLOOKUP(CENSO[[#This Row],[NOME COMUM]],ESPECIES[],4,FALSE)</f>
        <v>Não</v>
      </c>
      <c r="Y2580" s="87" t="str">
        <f>IF(IFERROR(VLOOKUP(CENSO[[#This Row],[NOME COMUM]],COMERCIAIS[],2, FALSE), "Não") &lt;&gt; "Não", "Sim", "Não")</f>
        <v>Não</v>
      </c>
      <c r="Z2580" s="133">
        <f>CENSO[[#This Row],[g (m²)]]/SUM(AEEF[AEEF-UT])</f>
        <v>2.2837538720137246E-3</v>
      </c>
      <c r="AA2580" s="133">
        <f>CENSO[[#This Row],[v (m³)]]/SUM(AEEF[AEEF-UT])</f>
        <v>2.8775298787372925E-2</v>
      </c>
    </row>
    <row r="2581" spans="1:27" ht="14">
      <c r="A2581" s="86">
        <v>1</v>
      </c>
      <c r="B2581" s="86">
        <v>2</v>
      </c>
      <c r="C2581" s="63">
        <v>78</v>
      </c>
      <c r="D2581" s="63">
        <v>2580</v>
      </c>
      <c r="E2581" s="63" t="str">
        <f>VLOOKUP(CENSO[[#This Row],[NOME COMUM]],ESPECIES[],2,FALSE)</f>
        <v>Apuleia leiocarpa (Vogel) J.F.Macbr.</v>
      </c>
      <c r="F2581" s="64" t="s">
        <v>51</v>
      </c>
      <c r="G2581" s="64">
        <v>232</v>
      </c>
      <c r="H2581" s="97">
        <f>CENSO[[#This Row],[CAP (cm)]]/PI()</f>
        <v>73.847893594639444</v>
      </c>
      <c r="I2581" s="64">
        <v>17</v>
      </c>
      <c r="J2581" s="96">
        <f>(PI()*(CENSO[[#This Row],[DAP (cm)]]^2))/40000</f>
        <v>0.42831778284890881</v>
      </c>
      <c r="K2581" s="96">
        <f>CENSO[[#This Row],[g (m²)]]*CENSO[[#This Row],[H (m)]]*0.7</f>
        <v>5.0969816159020152</v>
      </c>
      <c r="L2581" s="64">
        <v>1</v>
      </c>
      <c r="M2581" s="65">
        <v>364741.59999999899</v>
      </c>
      <c r="N2581" s="87">
        <v>9703633.5</v>
      </c>
      <c r="O2581" s="87" t="s">
        <v>1227</v>
      </c>
      <c r="P2581" s="87" t="str">
        <f>VLOOKUP(CENSO[[#This Row],[DAP (cm)]],CD[],2,TRUE)</f>
        <v>TORA</v>
      </c>
      <c r="Q2581" s="87" t="str">
        <f>VLOOKUP(CENSO[[#This Row],[DAP (cm)]],DD[],2,TRUE)</f>
        <v>70├ 80</v>
      </c>
      <c r="R2581" s="87" t="str" cm="1">
        <f t="array" ref="R2581">INDEX(_xlfn.TEXTSPLIT(CENSO[[#This Row],[NOME CIENTIFICO]]," "),1)</f>
        <v>Apuleia</v>
      </c>
      <c r="S2581" s="98" t="s">
        <v>1004</v>
      </c>
      <c r="T2581" s="87">
        <f>_xlfn.MINIFS(CENSO[DAP (cm)],CENSO[NOME CIENTIFICO],CENSO[[#This Row],[NOME CIENTIFICO]])</f>
        <v>39.788735772973837</v>
      </c>
      <c r="U25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81" s="87" t="str">
        <f>IF(CENSO[[#This Row],[DAP (cm)]]&lt;CENSO[[#This Row],[DMCE (cm)]],"DAP &lt; DMCE","DAP ≥ DMCE")</f>
        <v>DAP ≥ DMCE</v>
      </c>
      <c r="W2581" s="87" t="str">
        <f>IF(CENSO[[#This Row],[DAP (cm)]]&gt;200, "Superior", "Inferior")</f>
        <v>Inferior</v>
      </c>
      <c r="X2581" s="87" t="str">
        <f>VLOOKUP(CENSO[[#This Row],[NOME COMUM]],ESPECIES[],4,FALSE)</f>
        <v>Não</v>
      </c>
      <c r="Y2581" s="87" t="str">
        <f>IF(IFERROR(VLOOKUP(CENSO[[#This Row],[NOME COMUM]],COMERCIAIS[],2, FALSE), "Não") &lt;&gt; "Não", "Sim", "Não")</f>
        <v>Sim</v>
      </c>
      <c r="Z2581" s="133">
        <f>CENSO[[#This Row],[g (m²)]]/SUM(AEEF[AEEF-UT])</f>
        <v>7.4940264232444247E-4</v>
      </c>
      <c r="AA2581" s="133">
        <f>CENSO[[#This Row],[v (m³)]]/SUM(AEEF[AEEF-UT])</f>
        <v>8.9178914436608657E-3</v>
      </c>
    </row>
    <row r="2582" spans="1:27" ht="14">
      <c r="A2582" s="86">
        <v>1</v>
      </c>
      <c r="B2582" s="86">
        <v>2</v>
      </c>
      <c r="C2582" s="63">
        <v>78</v>
      </c>
      <c r="D2582" s="63">
        <v>2581</v>
      </c>
      <c r="E2582" s="63" t="str">
        <f>VLOOKUP(CENSO[[#This Row],[NOME COMUM]],ESPECIES[],2,FALSE)</f>
        <v>Bertholletia excelsa Humb. &amp; Bonpl.</v>
      </c>
      <c r="F2582" s="64" t="s">
        <v>37</v>
      </c>
      <c r="G2582" s="64">
        <v>415</v>
      </c>
      <c r="H2582" s="97">
        <f>CENSO[[#This Row],[CAP (cm)]]/PI()</f>
        <v>132.09860276627313</v>
      </c>
      <c r="I2582" s="64">
        <v>22</v>
      </c>
      <c r="J2582" s="96">
        <f>(PI()*(CENSO[[#This Row],[DAP (cm)]]^2))/40000</f>
        <v>1.3705230037000837</v>
      </c>
      <c r="K2582" s="96">
        <f>CENSO[[#This Row],[g (m²)]]*CENSO[[#This Row],[H (m)]]*0.7</f>
        <v>21.106054256981288</v>
      </c>
      <c r="L2582" s="64">
        <v>1</v>
      </c>
      <c r="M2582" s="65">
        <v>364755.799999999</v>
      </c>
      <c r="N2582" s="87">
        <v>9703654.4000000004</v>
      </c>
      <c r="O2582" s="87" t="s">
        <v>424</v>
      </c>
      <c r="P2582" s="87" t="str">
        <f>VLOOKUP(CENSO[[#This Row],[DAP (cm)]],CD[],2,TRUE)</f>
        <v>TORA</v>
      </c>
      <c r="Q2582" s="87" t="str">
        <f>VLOOKUP(CENSO[[#This Row],[DAP (cm)]],DD[],2,TRUE)</f>
        <v>130├ 140</v>
      </c>
      <c r="R2582" s="87" t="str" cm="1">
        <f t="array" ref="R2582">INDEX(_xlfn.TEXTSPLIT(CENSO[[#This Row],[NOME CIENTIFICO]]," "),1)</f>
        <v>Bertholletia</v>
      </c>
      <c r="S2582" s="98" t="s">
        <v>1004</v>
      </c>
      <c r="T2582" s="87">
        <f>_xlfn.MINIFS(CENSO[DAP (cm)],CENSO[NOME CIENTIFICO],CENSO[[#This Row],[NOME CIENTIFICO]])</f>
        <v>41.38028520389279</v>
      </c>
      <c r="U25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582" s="87" t="str">
        <f>IF(CENSO[[#This Row],[DAP (cm)]]&lt;CENSO[[#This Row],[DMCE (cm)]],"DAP &lt; DMCE","DAP ≥ DMCE")</f>
        <v>DAP ≥ DMCE</v>
      </c>
      <c r="W2582" s="87" t="str">
        <f>IF(CENSO[[#This Row],[DAP (cm)]]&gt;200, "Superior", "Inferior")</f>
        <v>Inferior</v>
      </c>
      <c r="X2582" s="87" t="str">
        <f>VLOOKUP(CENSO[[#This Row],[NOME COMUM]],ESPECIES[],4,FALSE)</f>
        <v>Protegida</v>
      </c>
      <c r="Y2582" s="87" t="str">
        <f>IF(IFERROR(VLOOKUP(CENSO[[#This Row],[NOME COMUM]],COMERCIAIS[],2, FALSE), "Não") &lt;&gt; "Não", "Sim", "Não")</f>
        <v>Não</v>
      </c>
      <c r="Z2582" s="133">
        <f>CENSO[[#This Row],[g (m²)]]/SUM(AEEF[AEEF-UT])</f>
        <v>2.3979241616068499E-3</v>
      </c>
      <c r="AA2582" s="133">
        <f>CENSO[[#This Row],[v (m³)]]/SUM(AEEF[AEEF-UT])</f>
        <v>3.6928032088745483E-2</v>
      </c>
    </row>
    <row r="2583" spans="1:27" ht="14">
      <c r="A2583" s="86">
        <v>1</v>
      </c>
      <c r="B2583" s="86">
        <v>2</v>
      </c>
      <c r="C2583" s="63">
        <v>78</v>
      </c>
      <c r="D2583" s="63">
        <v>2582</v>
      </c>
      <c r="E2583" s="63" t="str">
        <f>VLOOKUP(CENSO[[#This Row],[NOME COMUM]],ESPECIES[],2,FALSE)</f>
        <v>Sterculia apeibophylla Ducke</v>
      </c>
      <c r="F2583" s="64" t="s">
        <v>25</v>
      </c>
      <c r="G2583" s="64">
        <v>180</v>
      </c>
      <c r="H2583" s="97">
        <f>CENSO[[#This Row],[CAP (cm)]]/PI()</f>
        <v>57.295779513082323</v>
      </c>
      <c r="I2583" s="64">
        <v>13</v>
      </c>
      <c r="J2583" s="96">
        <f>(PI()*(CENSO[[#This Row],[DAP (cm)]]^2))/40000</f>
        <v>0.25783100780887047</v>
      </c>
      <c r="K2583" s="96">
        <f>CENSO[[#This Row],[g (m²)]]*CENSO[[#This Row],[H (m)]]*0.7</f>
        <v>2.346262171060721</v>
      </c>
      <c r="L2583" s="64">
        <v>1</v>
      </c>
      <c r="M2583" s="65">
        <v>364757.9</v>
      </c>
      <c r="N2583" s="87">
        <v>9703684.3000000007</v>
      </c>
      <c r="O2583" s="87" t="s">
        <v>1227</v>
      </c>
      <c r="P2583" s="87" t="str">
        <f>VLOOKUP(CENSO[[#This Row],[DAP (cm)]],CD[],2,TRUE)</f>
        <v>TORA</v>
      </c>
      <c r="Q2583" s="87" t="str">
        <f>VLOOKUP(CENSO[[#This Row],[DAP (cm)]],DD[],2,TRUE)</f>
        <v>50├ 60</v>
      </c>
      <c r="R2583" s="87" t="str" cm="1">
        <f t="array" ref="R2583">INDEX(_xlfn.TEXTSPLIT(CENSO[[#This Row],[NOME CIENTIFICO]]," "),1)</f>
        <v>Sterculia</v>
      </c>
      <c r="S2583" s="98" t="s">
        <v>1004</v>
      </c>
      <c r="T2583" s="87">
        <f>_xlfn.MINIFS(CENSO[DAP (cm)],CENSO[NOME CIENTIFICO],CENSO[[#This Row],[NOME CIENTIFICO]])</f>
        <v>38.833806114422465</v>
      </c>
      <c r="U25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83" s="87" t="str">
        <f>IF(CENSO[[#This Row],[DAP (cm)]]&lt;CENSO[[#This Row],[DMCE (cm)]],"DAP &lt; DMCE","DAP ≥ DMCE")</f>
        <v>DAP ≥ DMCE</v>
      </c>
      <c r="W2583" s="87" t="str">
        <f>IF(CENSO[[#This Row],[DAP (cm)]]&gt;200, "Superior", "Inferior")</f>
        <v>Inferior</v>
      </c>
      <c r="X2583" s="87" t="str">
        <f>VLOOKUP(CENSO[[#This Row],[NOME COMUM]],ESPECIES[],4,FALSE)</f>
        <v>Não</v>
      </c>
      <c r="Y2583" s="87" t="str">
        <f>IF(IFERROR(VLOOKUP(CENSO[[#This Row],[NOME COMUM]],COMERCIAIS[],2, FALSE), "Não") &lt;&gt; "Não", "Sim", "Não")</f>
        <v>Não</v>
      </c>
      <c r="Z2583" s="133">
        <f>CENSO[[#This Row],[g (m²)]]/SUM(AEEF[AEEF-UT])</f>
        <v>4.5111187595332813E-4</v>
      </c>
      <c r="AA2583" s="133">
        <f>CENSO[[#This Row],[v (m³)]]/SUM(AEEF[AEEF-UT])</f>
        <v>4.1051180711752858E-3</v>
      </c>
    </row>
    <row r="2584" spans="1:27" ht="14">
      <c r="A2584" s="86">
        <v>1</v>
      </c>
      <c r="B2584" s="86">
        <v>2</v>
      </c>
      <c r="C2584" s="63">
        <v>78</v>
      </c>
      <c r="D2584" s="63">
        <v>2583</v>
      </c>
      <c r="E2584" s="63" t="str">
        <f>VLOOKUP(CENSO[[#This Row],[NOME COMUM]],ESPECIES[],2,FALSE)</f>
        <v>Handroanthus serratifolius</v>
      </c>
      <c r="F2584" s="64" t="s">
        <v>101</v>
      </c>
      <c r="G2584" s="64">
        <v>277</v>
      </c>
      <c r="H2584" s="97">
        <f>CENSO[[#This Row],[CAP (cm)]]/PI()</f>
        <v>88.171838472910025</v>
      </c>
      <c r="I2584" s="64">
        <v>23</v>
      </c>
      <c r="J2584" s="96">
        <f>(PI()*(CENSO[[#This Row],[DAP (cm)]]^2))/40000</f>
        <v>0.61058998142490195</v>
      </c>
      <c r="K2584" s="96">
        <f>CENSO[[#This Row],[g (m²)]]*CENSO[[#This Row],[H (m)]]*0.7</f>
        <v>9.8304987009409199</v>
      </c>
      <c r="L2584" s="64">
        <v>1</v>
      </c>
      <c r="M2584" s="65">
        <v>364768.09999999899</v>
      </c>
      <c r="N2584" s="87">
        <v>9703667.5999999903</v>
      </c>
      <c r="O2584" s="87" t="s">
        <v>1227</v>
      </c>
      <c r="P2584" s="87" t="str">
        <f>VLOOKUP(CENSO[[#This Row],[DAP (cm)]],CD[],2,TRUE)</f>
        <v>TORA</v>
      </c>
      <c r="Q2584" s="87" t="str">
        <f>VLOOKUP(CENSO[[#This Row],[DAP (cm)]],DD[],2,TRUE)</f>
        <v>80├ 90</v>
      </c>
      <c r="R2584" s="87" t="str" cm="1">
        <f t="array" ref="R2584">INDEX(_xlfn.TEXTSPLIT(CENSO[[#This Row],[NOME CIENTIFICO]]," "),1)</f>
        <v>Handroanthus</v>
      </c>
      <c r="S2584" s="98" t="s">
        <v>1004</v>
      </c>
      <c r="T2584" s="87">
        <f>_xlfn.MINIFS(CENSO[DAP (cm)],CENSO[NOME CIENTIFICO],CENSO[[#This Row],[NOME CIENTIFICO]])</f>
        <v>49.656342244671343</v>
      </c>
      <c r="U25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70</v>
      </c>
      <c r="V2584" s="87" t="str">
        <f>IF(CENSO[[#This Row],[DAP (cm)]]&lt;CENSO[[#This Row],[DMCE (cm)]],"DAP &lt; DMCE","DAP ≥ DMCE")</f>
        <v>DAP ≥ DMCE</v>
      </c>
      <c r="W2584" s="87" t="str">
        <f>IF(CENSO[[#This Row],[DAP (cm)]]&gt;200, "Superior", "Inferior")</f>
        <v>Inferior</v>
      </c>
      <c r="X2584" s="87" t="str">
        <f>VLOOKUP(CENSO[[#This Row],[NOME COMUM]],ESPECIES[],4,FALSE)</f>
        <v>Vulneravel</v>
      </c>
      <c r="Y2584" s="87" t="str">
        <f>IF(IFERROR(VLOOKUP(CENSO[[#This Row],[NOME COMUM]],COMERCIAIS[],2, FALSE), "Não") &lt;&gt; "Não", "Sim", "Não")</f>
        <v>Não</v>
      </c>
      <c r="Z2584" s="133">
        <f>CENSO[[#This Row],[g (m²)]]/SUM(AEEF[AEEF-UT])</f>
        <v>1.0683136768525592E-3</v>
      </c>
      <c r="AA2584" s="133">
        <f>CENSO[[#This Row],[v (m³)]]/SUM(AEEF[AEEF-UT])</f>
        <v>1.71998501973262E-2</v>
      </c>
    </row>
    <row r="2585" spans="1:27" ht="14">
      <c r="A2585" s="86">
        <v>1</v>
      </c>
      <c r="B2585" s="86">
        <v>2</v>
      </c>
      <c r="C2585" s="63">
        <v>78</v>
      </c>
      <c r="D2585" s="63">
        <v>2584</v>
      </c>
      <c r="E2585" s="63" t="str">
        <f>VLOOKUP(CENSO[[#This Row],[NOME COMUM]],ESPECIES[],2,FALSE)</f>
        <v>Pouteria sp.</v>
      </c>
      <c r="F2585" s="64" t="s">
        <v>83</v>
      </c>
      <c r="G2585" s="64">
        <v>177</v>
      </c>
      <c r="H2585" s="97">
        <f>CENSO[[#This Row],[CAP (cm)]]/PI()</f>
        <v>56.340849854530951</v>
      </c>
      <c r="I2585" s="64">
        <v>15</v>
      </c>
      <c r="J2585" s="96">
        <f>(PI()*(CENSO[[#This Row],[DAP (cm)]]^2))/40000</f>
        <v>0.24930826060629949</v>
      </c>
      <c r="K2585" s="96">
        <f>CENSO[[#This Row],[g (m²)]]*CENSO[[#This Row],[H (m)]]*0.7</f>
        <v>2.6177367363661448</v>
      </c>
      <c r="L2585" s="64">
        <v>1</v>
      </c>
      <c r="M2585" s="65">
        <v>364807.09999999899</v>
      </c>
      <c r="N2585" s="87">
        <v>9703772.9000000004</v>
      </c>
      <c r="O2585" s="87" t="s">
        <v>1227</v>
      </c>
      <c r="P2585" s="87" t="str">
        <f>VLOOKUP(CENSO[[#This Row],[DAP (cm)]],CD[],2,TRUE)</f>
        <v>TORA</v>
      </c>
      <c r="Q2585" s="87" t="str">
        <f>VLOOKUP(CENSO[[#This Row],[DAP (cm)]],DD[],2,TRUE)</f>
        <v>50├ 60</v>
      </c>
      <c r="R2585" s="87" t="str" cm="1">
        <f t="array" ref="R2585">INDEX(_xlfn.TEXTSPLIT(CENSO[[#This Row],[NOME CIENTIFICO]]," "),1)</f>
        <v>Pouteria</v>
      </c>
      <c r="S2585" s="98" t="s">
        <v>1004</v>
      </c>
      <c r="T2585" s="87">
        <f>_xlfn.MINIFS(CENSO[DAP (cm)],CENSO[NOME CIENTIFICO],CENSO[[#This Row],[NOME CIENTIFICO]])</f>
        <v>39.788735772973837</v>
      </c>
      <c r="U25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85" s="87" t="str">
        <f>IF(CENSO[[#This Row],[DAP (cm)]]&lt;CENSO[[#This Row],[DMCE (cm)]],"DAP &lt; DMCE","DAP ≥ DMCE")</f>
        <v>DAP ≥ DMCE</v>
      </c>
      <c r="W2585" s="87" t="str">
        <f>IF(CENSO[[#This Row],[DAP (cm)]]&gt;200, "Superior", "Inferior")</f>
        <v>Inferior</v>
      </c>
      <c r="X2585" s="87" t="str">
        <f>VLOOKUP(CENSO[[#This Row],[NOME COMUM]],ESPECIES[],4,FALSE)</f>
        <v>Não</v>
      </c>
      <c r="Y2585" s="87" t="str">
        <f>IF(IFERROR(VLOOKUP(CENSO[[#This Row],[NOME COMUM]],COMERCIAIS[],2, FALSE), "Não") &lt;&gt; "Não", "Sim", "Não")</f>
        <v>Não</v>
      </c>
      <c r="Z2585" s="133">
        <f>CENSO[[#This Row],[g (m²)]]/SUM(AEEF[AEEF-UT])</f>
        <v>4.3620012227598201E-4</v>
      </c>
      <c r="AA2585" s="133">
        <f>CENSO[[#This Row],[v (m³)]]/SUM(AEEF[AEEF-UT])</f>
        <v>4.580101283897812E-3</v>
      </c>
    </row>
    <row r="2586" spans="1:27" ht="14">
      <c r="A2586" s="86">
        <v>1</v>
      </c>
      <c r="B2586" s="86">
        <v>2</v>
      </c>
      <c r="C2586" s="63">
        <v>78</v>
      </c>
      <c r="D2586" s="63">
        <v>2585</v>
      </c>
      <c r="E2586" s="63" t="str">
        <f>VLOOKUP(CENSO[[#This Row],[NOME COMUM]],ESPECIES[],2,FALSE)</f>
        <v>Goupia glabra Aubl.</v>
      </c>
      <c r="F2586" s="64" t="s">
        <v>34</v>
      </c>
      <c r="G2586" s="64">
        <v>315</v>
      </c>
      <c r="H2586" s="97">
        <f>CENSO[[#This Row],[CAP (cm)]]/PI()</f>
        <v>100.26761414789407</v>
      </c>
      <c r="I2586" s="64">
        <v>15</v>
      </c>
      <c r="J2586" s="96">
        <f>(PI()*(CENSO[[#This Row],[DAP (cm)]]^2))/40000</f>
        <v>0.78960746141466576</v>
      </c>
      <c r="K2586" s="96">
        <f>CENSO[[#This Row],[g (m²)]]*CENSO[[#This Row],[H (m)]]*0.7</f>
        <v>8.29087834485399</v>
      </c>
      <c r="L2586" s="64">
        <v>1</v>
      </c>
      <c r="M2586" s="65">
        <v>364809.2</v>
      </c>
      <c r="N2586" s="87">
        <v>9703839.4000000004</v>
      </c>
      <c r="O2586" s="87" t="s">
        <v>1227</v>
      </c>
      <c r="P2586" s="87" t="str">
        <f>VLOOKUP(CENSO[[#This Row],[DAP (cm)]],CD[],2,TRUE)</f>
        <v>TORA</v>
      </c>
      <c r="Q2586" s="87" t="str">
        <f>VLOOKUP(CENSO[[#This Row],[DAP (cm)]],DD[],2,TRUE)</f>
        <v>100├ 110</v>
      </c>
      <c r="R2586" s="87" t="str" cm="1">
        <f t="array" ref="R2586">INDEX(_xlfn.TEXTSPLIT(CENSO[[#This Row],[NOME CIENTIFICO]]," "),1)</f>
        <v>Goupia</v>
      </c>
      <c r="S2586" s="98" t="s">
        <v>1004</v>
      </c>
      <c r="T2586" s="87">
        <f>_xlfn.MINIFS(CENSO[DAP (cm)],CENSO[NOME CIENTIFICO],CENSO[[#This Row],[NOME CIENTIFICO]])</f>
        <v>40.107045659157627</v>
      </c>
      <c r="U25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586" s="87" t="str">
        <f>IF(CENSO[[#This Row],[DAP (cm)]]&lt;CENSO[[#This Row],[DMCE (cm)]],"DAP &lt; DMCE","DAP ≥ DMCE")</f>
        <v>DAP ≥ DMCE</v>
      </c>
      <c r="W2586" s="87" t="str">
        <f>IF(CENSO[[#This Row],[DAP (cm)]]&gt;200, "Superior", "Inferior")</f>
        <v>Inferior</v>
      </c>
      <c r="X2586" s="87" t="str">
        <f>VLOOKUP(CENSO[[#This Row],[NOME COMUM]],ESPECIES[],4,FALSE)</f>
        <v>Não</v>
      </c>
      <c r="Y2586" s="87" t="str">
        <f>IF(IFERROR(VLOOKUP(CENSO[[#This Row],[NOME COMUM]],COMERCIAIS[],2, FALSE), "Não") &lt;&gt; "Não", "Sim", "Não")</f>
        <v>Sim</v>
      </c>
      <c r="Z2586" s="133">
        <f>CENSO[[#This Row],[g (m²)]]/SUM(AEEF[AEEF-UT])</f>
        <v>1.3815301201070673E-3</v>
      </c>
      <c r="AA2586" s="133">
        <f>CENSO[[#This Row],[v (m³)]]/SUM(AEEF[AEEF-UT])</f>
        <v>1.4506066261124207E-2</v>
      </c>
    </row>
    <row r="2587" spans="1:27" ht="14">
      <c r="A2587" s="86">
        <v>1</v>
      </c>
      <c r="B2587" s="86">
        <v>2</v>
      </c>
      <c r="C2587" s="63">
        <v>78</v>
      </c>
      <c r="D2587" s="63">
        <v>2586</v>
      </c>
      <c r="E2587" s="63" t="str">
        <f>VLOOKUP(CENSO[[#This Row],[NOME COMUM]],ESPECIES[],2,FALSE)</f>
        <v>Matisia paraensis Huber</v>
      </c>
      <c r="F2587" s="64" t="s">
        <v>72</v>
      </c>
      <c r="G2587" s="64">
        <v>204</v>
      </c>
      <c r="H2587" s="97">
        <f>CENSO[[#This Row],[CAP (cm)]]/PI()</f>
        <v>64.935216781493295</v>
      </c>
      <c r="I2587" s="64">
        <v>18</v>
      </c>
      <c r="J2587" s="96">
        <f>(PI()*(CENSO[[#This Row],[DAP (cm)]]^2))/40000</f>
        <v>0.33116960558561581</v>
      </c>
      <c r="K2587" s="96">
        <f>CENSO[[#This Row],[g (m²)]]*CENSO[[#This Row],[H (m)]]*0.7</f>
        <v>4.1727370303787588</v>
      </c>
      <c r="L2587" s="64">
        <v>1</v>
      </c>
      <c r="M2587" s="65">
        <v>364811.9</v>
      </c>
      <c r="N2587" s="87">
        <v>9703838.0999999903</v>
      </c>
      <c r="O2587" s="87" t="s">
        <v>1227</v>
      </c>
      <c r="P2587" s="87" t="str">
        <f>VLOOKUP(CENSO[[#This Row],[DAP (cm)]],CD[],2,TRUE)</f>
        <v>TORA</v>
      </c>
      <c r="Q2587" s="87" t="str">
        <f>VLOOKUP(CENSO[[#This Row],[DAP (cm)]],DD[],2,TRUE)</f>
        <v>60├ 70</v>
      </c>
      <c r="R2587" s="87" t="str" cm="1">
        <f t="array" ref="R2587">INDEX(_xlfn.TEXTSPLIT(CENSO[[#This Row],[NOME CIENTIFICO]]," "),1)</f>
        <v>Matisia</v>
      </c>
      <c r="S2587" s="98" t="s">
        <v>1004</v>
      </c>
      <c r="T2587" s="87">
        <f>_xlfn.MINIFS(CENSO[DAP (cm)],CENSO[NOME CIENTIFICO],CENSO[[#This Row],[NOME CIENTIFICO]])</f>
        <v>43.926764293363114</v>
      </c>
      <c r="U25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2587" s="87" t="str">
        <f>IF(CENSO[[#This Row],[DAP (cm)]]&lt;CENSO[[#This Row],[DMCE (cm)]],"DAP &lt; DMCE","DAP ≥ DMCE")</f>
        <v>DAP ≥ DMCE</v>
      </c>
      <c r="W2587" s="87" t="str">
        <f>IF(CENSO[[#This Row],[DAP (cm)]]&gt;200, "Superior", "Inferior")</f>
        <v>Inferior</v>
      </c>
      <c r="X2587" s="87" t="str">
        <f>VLOOKUP(CENSO[[#This Row],[NOME COMUM]],ESPECIES[],4,FALSE)</f>
        <v>Não</v>
      </c>
      <c r="Y2587" s="87" t="str">
        <f>IF(IFERROR(VLOOKUP(CENSO[[#This Row],[NOME COMUM]],COMERCIAIS[],2, FALSE), "Não") &lt;&gt; "Não", "Sim", "Não")</f>
        <v>Não</v>
      </c>
      <c r="Z2587" s="133">
        <f>CENSO[[#This Row],[g (m²)]]/SUM(AEEF[AEEF-UT])</f>
        <v>5.7942814289116363E-4</v>
      </c>
      <c r="AA2587" s="133">
        <f>CENSO[[#This Row],[v (m³)]]/SUM(AEEF[AEEF-UT])</f>
        <v>7.300794600428661E-3</v>
      </c>
    </row>
    <row r="2588" spans="1:27" ht="14">
      <c r="A2588" s="86">
        <v>1</v>
      </c>
      <c r="B2588" s="86">
        <v>2</v>
      </c>
      <c r="C2588" s="63">
        <v>78</v>
      </c>
      <c r="D2588" s="63">
        <v>2587</v>
      </c>
      <c r="E2588" s="63" t="str">
        <f>VLOOKUP(CENSO[[#This Row],[NOME COMUM]],ESPECIES[],2,FALSE)</f>
        <v>Pouteria sp.</v>
      </c>
      <c r="F2588" s="64" t="s">
        <v>83</v>
      </c>
      <c r="G2588" s="64">
        <v>210</v>
      </c>
      <c r="H2588" s="97">
        <f>CENSO[[#This Row],[CAP (cm)]]/PI()</f>
        <v>66.845076098596039</v>
      </c>
      <c r="I2588" s="64">
        <v>16</v>
      </c>
      <c r="J2588" s="96">
        <f>(PI()*(CENSO[[#This Row],[DAP (cm)]]^2))/40000</f>
        <v>0.35093664951762915</v>
      </c>
      <c r="K2588" s="96">
        <f>CENSO[[#This Row],[g (m²)]]*CENSO[[#This Row],[H (m)]]*0.7</f>
        <v>3.930490474597446</v>
      </c>
      <c r="L2588" s="64">
        <v>1</v>
      </c>
      <c r="M2588" s="65">
        <v>364834.5</v>
      </c>
      <c r="N2588" s="87">
        <v>9703875</v>
      </c>
      <c r="O2588" s="87" t="s">
        <v>1227</v>
      </c>
      <c r="P2588" s="87" t="str">
        <f>VLOOKUP(CENSO[[#This Row],[DAP (cm)]],CD[],2,TRUE)</f>
        <v>TORA</v>
      </c>
      <c r="Q2588" s="87" t="str">
        <f>VLOOKUP(CENSO[[#This Row],[DAP (cm)]],DD[],2,TRUE)</f>
        <v>60├ 70</v>
      </c>
      <c r="R2588" s="87" t="str" cm="1">
        <f t="array" ref="R2588">INDEX(_xlfn.TEXTSPLIT(CENSO[[#This Row],[NOME CIENTIFICO]]," "),1)</f>
        <v>Pouteria</v>
      </c>
      <c r="S2588" s="98" t="s">
        <v>1004</v>
      </c>
      <c r="T2588" s="87">
        <f>_xlfn.MINIFS(CENSO[DAP (cm)],CENSO[NOME CIENTIFICO],CENSO[[#This Row],[NOME CIENTIFICO]])</f>
        <v>39.788735772973837</v>
      </c>
      <c r="U25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88" s="87" t="str">
        <f>IF(CENSO[[#This Row],[DAP (cm)]]&lt;CENSO[[#This Row],[DMCE (cm)]],"DAP &lt; DMCE","DAP ≥ DMCE")</f>
        <v>DAP ≥ DMCE</v>
      </c>
      <c r="W2588" s="87" t="str">
        <f>IF(CENSO[[#This Row],[DAP (cm)]]&gt;200, "Superior", "Inferior")</f>
        <v>Inferior</v>
      </c>
      <c r="X2588" s="87" t="str">
        <f>VLOOKUP(CENSO[[#This Row],[NOME COMUM]],ESPECIES[],4,FALSE)</f>
        <v>Não</v>
      </c>
      <c r="Y2588" s="87" t="str">
        <f>IF(IFERROR(VLOOKUP(CENSO[[#This Row],[NOME COMUM]],COMERCIAIS[],2, FALSE), "Não") &lt;&gt; "Não", "Sim", "Não")</f>
        <v>Não</v>
      </c>
      <c r="Z2588" s="133">
        <f>CENSO[[#This Row],[g (m²)]]/SUM(AEEF[AEEF-UT])</f>
        <v>6.1401338671425204E-4</v>
      </c>
      <c r="AA2588" s="133">
        <f>CENSO[[#This Row],[v (m³)]]/SUM(AEEF[AEEF-UT])</f>
        <v>6.876949931199622E-3</v>
      </c>
    </row>
    <row r="2589" spans="1:27" ht="14">
      <c r="A2589" s="86">
        <v>1</v>
      </c>
      <c r="B2589" s="86">
        <v>2</v>
      </c>
      <c r="C2589" s="63">
        <v>78</v>
      </c>
      <c r="D2589" s="63">
        <v>2588</v>
      </c>
      <c r="E2589" s="63" t="str">
        <f>VLOOKUP(CENSO[[#This Row],[NOME COMUM]],ESPECIES[],2,FALSE)</f>
        <v>Caryocar villosum (Aubl.) Pers.</v>
      </c>
      <c r="F2589" s="64" t="s">
        <v>33</v>
      </c>
      <c r="G2589" s="64">
        <v>307</v>
      </c>
      <c r="H2589" s="97">
        <f>CENSO[[#This Row],[CAP (cm)]]/PI()</f>
        <v>97.721135058423741</v>
      </c>
      <c r="I2589" s="64">
        <v>17</v>
      </c>
      <c r="J2589" s="96">
        <f>(PI()*(CENSO[[#This Row],[DAP (cm)]]^2))/40000</f>
        <v>0.75000971157340224</v>
      </c>
      <c r="K2589" s="96">
        <f>CENSO[[#This Row],[g (m²)]]*CENSO[[#This Row],[H (m)]]*0.7</f>
        <v>8.9251155677234859</v>
      </c>
      <c r="L2589" s="64">
        <v>1</v>
      </c>
      <c r="M2589" s="65">
        <v>364838.09999999899</v>
      </c>
      <c r="N2589" s="87">
        <v>9703877.5999999903</v>
      </c>
      <c r="O2589" s="87" t="s">
        <v>1227</v>
      </c>
      <c r="P2589" s="87" t="str">
        <f>VLOOKUP(CENSO[[#This Row],[DAP (cm)]],CD[],2,TRUE)</f>
        <v>TORA</v>
      </c>
      <c r="Q2589" s="87" t="str">
        <f>VLOOKUP(CENSO[[#This Row],[DAP (cm)]],DD[],2,TRUE)</f>
        <v>90├ 100</v>
      </c>
      <c r="R2589" s="87" t="str" cm="1">
        <f t="array" ref="R2589">INDEX(_xlfn.TEXTSPLIT(CENSO[[#This Row],[NOME CIENTIFICO]]," "),1)</f>
        <v>Caryocar</v>
      </c>
      <c r="S2589" s="98" t="s">
        <v>1004</v>
      </c>
      <c r="T2589" s="87">
        <f>_xlfn.MINIFS(CENSO[DAP (cm)],CENSO[NOME CIENTIFICO],CENSO[[#This Row],[NOME CIENTIFICO]])</f>
        <v>41.38028520389279</v>
      </c>
      <c r="U25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589" s="87" t="str">
        <f>IF(CENSO[[#This Row],[DAP (cm)]]&lt;CENSO[[#This Row],[DMCE (cm)]],"DAP &lt; DMCE","DAP ≥ DMCE")</f>
        <v>DAP ≥ DMCE</v>
      </c>
      <c r="W2589" s="87" t="str">
        <f>IF(CENSO[[#This Row],[DAP (cm)]]&gt;200, "Superior", "Inferior")</f>
        <v>Inferior</v>
      </c>
      <c r="X2589" s="87" t="str">
        <f>VLOOKUP(CENSO[[#This Row],[NOME COMUM]],ESPECIES[],4,FALSE)</f>
        <v>Não</v>
      </c>
      <c r="Y2589" s="87" t="str">
        <f>IF(IFERROR(VLOOKUP(CENSO[[#This Row],[NOME COMUM]],COMERCIAIS[],2, FALSE), "Não") &lt;&gt; "Não", "Sim", "Não")</f>
        <v>Sim</v>
      </c>
      <c r="Z2589" s="133">
        <f>CENSO[[#This Row],[g (m²)]]/SUM(AEEF[AEEF-UT])</f>
        <v>1.3122482468125069E-3</v>
      </c>
      <c r="AA2589" s="133">
        <f>CENSO[[#This Row],[v (m³)]]/SUM(AEEF[AEEF-UT])</f>
        <v>1.5615754137068831E-2</v>
      </c>
    </row>
    <row r="2590" spans="1:27" ht="14">
      <c r="A2590" s="86">
        <v>1</v>
      </c>
      <c r="B2590" s="86">
        <v>2</v>
      </c>
      <c r="C2590" s="63">
        <v>78</v>
      </c>
      <c r="D2590" s="63">
        <v>2589</v>
      </c>
      <c r="E2590" s="63" t="str">
        <f>VLOOKUP(CENSO[[#This Row],[NOME COMUM]],ESPECIES[],2,FALSE)</f>
        <v>Tachigali myrmecophila Ducke</v>
      </c>
      <c r="F2590" s="64" t="s">
        <v>14</v>
      </c>
      <c r="G2590" s="64">
        <v>227</v>
      </c>
      <c r="H2590" s="97">
        <f>CENSO[[#This Row],[CAP (cm)]]/PI()</f>
        <v>72.256344163720485</v>
      </c>
      <c r="I2590" s="64">
        <v>16</v>
      </c>
      <c r="J2590" s="96">
        <f>(PI()*(CENSO[[#This Row],[DAP (cm)]]^2))/40000</f>
        <v>0.41005475312911377</v>
      </c>
      <c r="K2590" s="96">
        <f>CENSO[[#This Row],[g (m²)]]*CENSO[[#This Row],[H (m)]]*0.7</f>
        <v>4.5926132350460742</v>
      </c>
      <c r="L2590" s="64">
        <v>1</v>
      </c>
      <c r="M2590" s="65">
        <v>364866.7</v>
      </c>
      <c r="N2590" s="87">
        <v>9703878.5</v>
      </c>
      <c r="O2590" s="87" t="s">
        <v>1227</v>
      </c>
      <c r="P2590" s="87" t="str">
        <f>VLOOKUP(CENSO[[#This Row],[DAP (cm)]],CD[],2,TRUE)</f>
        <v>TORA</v>
      </c>
      <c r="Q2590" s="87" t="str">
        <f>VLOOKUP(CENSO[[#This Row],[DAP (cm)]],DD[],2,TRUE)</f>
        <v>70├ 80</v>
      </c>
      <c r="R2590" s="87" t="str" cm="1">
        <f t="array" ref="R2590">INDEX(_xlfn.TEXTSPLIT(CENSO[[#This Row],[NOME CIENTIFICO]]," "),1)</f>
        <v>Tachigali</v>
      </c>
      <c r="S2590" s="98" t="s">
        <v>1004</v>
      </c>
      <c r="T2590" s="87">
        <f>_xlfn.MINIFS(CENSO[DAP (cm)],CENSO[NOME CIENTIFICO],CENSO[[#This Row],[NOME CIENTIFICO]])</f>
        <v>39.152116000606256</v>
      </c>
      <c r="U25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90" s="87" t="str">
        <f>IF(CENSO[[#This Row],[DAP (cm)]]&lt;CENSO[[#This Row],[DMCE (cm)]],"DAP &lt; DMCE","DAP ≥ DMCE")</f>
        <v>DAP ≥ DMCE</v>
      </c>
      <c r="W2590" s="87" t="str">
        <f>IF(CENSO[[#This Row],[DAP (cm)]]&gt;200, "Superior", "Inferior")</f>
        <v>Inferior</v>
      </c>
      <c r="X2590" s="87" t="str">
        <f>VLOOKUP(CENSO[[#This Row],[NOME COMUM]],ESPECIES[],4,FALSE)</f>
        <v>Não</v>
      </c>
      <c r="Y2590" s="87" t="str">
        <f>IF(IFERROR(VLOOKUP(CENSO[[#This Row],[NOME COMUM]],COMERCIAIS[],2, FALSE), "Não") &lt;&gt; "Não", "Sim", "Não")</f>
        <v>Sim</v>
      </c>
      <c r="Z2590" s="133">
        <f>CENSO[[#This Row],[g (m²)]]/SUM(AEEF[AEEF-UT])</f>
        <v>7.1744888444441493E-4</v>
      </c>
      <c r="AA2590" s="133">
        <f>CENSO[[#This Row],[v (m³)]]/SUM(AEEF[AEEF-UT])</f>
        <v>8.0354275057774472E-3</v>
      </c>
    </row>
    <row r="2591" spans="1:27" ht="14">
      <c r="A2591" s="86">
        <v>1</v>
      </c>
      <c r="B2591" s="86">
        <v>2</v>
      </c>
      <c r="C2591" s="63">
        <v>78</v>
      </c>
      <c r="D2591" s="63">
        <v>2590</v>
      </c>
      <c r="E2591" s="63" t="str">
        <f>VLOOKUP(CENSO[[#This Row],[NOME COMUM]],ESPECIES[],2,FALSE)</f>
        <v>Tachigali myrmecophila Ducke</v>
      </c>
      <c r="F2591" s="64" t="s">
        <v>14</v>
      </c>
      <c r="G2591" s="64">
        <v>200</v>
      </c>
      <c r="H2591" s="97">
        <f>CENSO[[#This Row],[CAP (cm)]]/PI()</f>
        <v>63.661977236758133</v>
      </c>
      <c r="I2591" s="64">
        <v>17</v>
      </c>
      <c r="J2591" s="96">
        <f>(PI()*(CENSO[[#This Row],[DAP (cm)]]^2))/40000</f>
        <v>0.31830988618379064</v>
      </c>
      <c r="K2591" s="96">
        <f>CENSO[[#This Row],[g (m²)]]*CENSO[[#This Row],[H (m)]]*0.7</f>
        <v>3.7878876455871082</v>
      </c>
      <c r="L2591" s="64">
        <v>1</v>
      </c>
      <c r="M2591" s="65">
        <v>364858.2</v>
      </c>
      <c r="N2591" s="87">
        <v>9703888.0999999903</v>
      </c>
      <c r="O2591" s="87" t="s">
        <v>1227</v>
      </c>
      <c r="P2591" s="87" t="str">
        <f>VLOOKUP(CENSO[[#This Row],[DAP (cm)]],CD[],2,TRUE)</f>
        <v>TORA</v>
      </c>
      <c r="Q2591" s="87" t="str">
        <f>VLOOKUP(CENSO[[#This Row],[DAP (cm)]],DD[],2,TRUE)</f>
        <v>60├ 70</v>
      </c>
      <c r="R2591" s="87" t="str" cm="1">
        <f t="array" ref="R2591">INDEX(_xlfn.TEXTSPLIT(CENSO[[#This Row],[NOME CIENTIFICO]]," "),1)</f>
        <v>Tachigali</v>
      </c>
      <c r="S2591" s="98" t="s">
        <v>1004</v>
      </c>
      <c r="T2591" s="87">
        <f>_xlfn.MINIFS(CENSO[DAP (cm)],CENSO[NOME CIENTIFICO],CENSO[[#This Row],[NOME CIENTIFICO]])</f>
        <v>39.152116000606256</v>
      </c>
      <c r="U25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91" s="87" t="str">
        <f>IF(CENSO[[#This Row],[DAP (cm)]]&lt;CENSO[[#This Row],[DMCE (cm)]],"DAP &lt; DMCE","DAP ≥ DMCE")</f>
        <v>DAP ≥ DMCE</v>
      </c>
      <c r="W2591" s="87" t="str">
        <f>IF(CENSO[[#This Row],[DAP (cm)]]&gt;200, "Superior", "Inferior")</f>
        <v>Inferior</v>
      </c>
      <c r="X2591" s="87" t="str">
        <f>VLOOKUP(CENSO[[#This Row],[NOME COMUM]],ESPECIES[],4,FALSE)</f>
        <v>Não</v>
      </c>
      <c r="Y2591" s="87" t="str">
        <f>IF(IFERROR(VLOOKUP(CENSO[[#This Row],[NOME COMUM]],COMERCIAIS[],2, FALSE), "Não") &lt;&gt; "Não", "Sim", "Não")</f>
        <v>Sim</v>
      </c>
      <c r="Z2591" s="133">
        <f>CENSO[[#This Row],[g (m²)]]/SUM(AEEF[AEEF-UT])</f>
        <v>5.5692824191768894E-4</v>
      </c>
      <c r="AA2591" s="133">
        <f>CENSO[[#This Row],[v (m³)]]/SUM(AEEF[AEEF-UT])</f>
        <v>6.6274460788204983E-3</v>
      </c>
    </row>
    <row r="2592" spans="1:27" ht="14">
      <c r="A2592" s="86">
        <v>1</v>
      </c>
      <c r="B2592" s="86">
        <v>2</v>
      </c>
      <c r="C2592" s="63">
        <v>78</v>
      </c>
      <c r="D2592" s="63">
        <v>2591</v>
      </c>
      <c r="E2592" s="63" t="str">
        <f>VLOOKUP(CENSO[[#This Row],[NOME COMUM]],ESPECIES[],2,FALSE)</f>
        <v>Tachigali myrmecophila Ducke</v>
      </c>
      <c r="F2592" s="64" t="s">
        <v>14</v>
      </c>
      <c r="G2592" s="64">
        <v>264</v>
      </c>
      <c r="H2592" s="97">
        <f>CENSO[[#This Row],[CAP (cm)]]/PI()</f>
        <v>84.033809952520741</v>
      </c>
      <c r="I2592" s="64">
        <v>16</v>
      </c>
      <c r="J2592" s="96">
        <f>(PI()*(CENSO[[#This Row],[DAP (cm)]]^2))/40000</f>
        <v>0.55462314568663684</v>
      </c>
      <c r="K2592" s="96">
        <f>CENSO[[#This Row],[g (m²)]]*CENSO[[#This Row],[H (m)]]*0.7</f>
        <v>6.2117792316903326</v>
      </c>
      <c r="L2592" s="64">
        <v>1</v>
      </c>
      <c r="M2592" s="65">
        <v>364855.5</v>
      </c>
      <c r="N2592" s="87">
        <v>9703889.3000000007</v>
      </c>
      <c r="O2592" s="87" t="s">
        <v>1227</v>
      </c>
      <c r="P2592" s="87" t="str">
        <f>VLOOKUP(CENSO[[#This Row],[DAP (cm)]],CD[],2,TRUE)</f>
        <v>TORA</v>
      </c>
      <c r="Q2592" s="87" t="str">
        <f>VLOOKUP(CENSO[[#This Row],[DAP (cm)]],DD[],2,TRUE)</f>
        <v>80├ 90</v>
      </c>
      <c r="R2592" s="87" t="str" cm="1">
        <f t="array" ref="R2592">INDEX(_xlfn.TEXTSPLIT(CENSO[[#This Row],[NOME CIENTIFICO]]," "),1)</f>
        <v>Tachigali</v>
      </c>
      <c r="S2592" s="98" t="s">
        <v>1004</v>
      </c>
      <c r="T2592" s="87">
        <f>_xlfn.MINIFS(CENSO[DAP (cm)],CENSO[NOME CIENTIFICO],CENSO[[#This Row],[NOME CIENTIFICO]])</f>
        <v>39.152116000606256</v>
      </c>
      <c r="U25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92" s="87" t="str">
        <f>IF(CENSO[[#This Row],[DAP (cm)]]&lt;CENSO[[#This Row],[DMCE (cm)]],"DAP &lt; DMCE","DAP ≥ DMCE")</f>
        <v>DAP ≥ DMCE</v>
      </c>
      <c r="W2592" s="87" t="str">
        <f>IF(CENSO[[#This Row],[DAP (cm)]]&gt;200, "Superior", "Inferior")</f>
        <v>Inferior</v>
      </c>
      <c r="X2592" s="87" t="str">
        <f>VLOOKUP(CENSO[[#This Row],[NOME COMUM]],ESPECIES[],4,FALSE)</f>
        <v>Não</v>
      </c>
      <c r="Y2592" s="87" t="str">
        <f>IF(IFERROR(VLOOKUP(CENSO[[#This Row],[NOME COMUM]],COMERCIAIS[],2, FALSE), "Não") &lt;&gt; "Não", "Sim", "Não")</f>
        <v>Sim</v>
      </c>
      <c r="Z2592" s="133">
        <f>CENSO[[#This Row],[g (m²)]]/SUM(AEEF[AEEF-UT])</f>
        <v>9.7039176871738133E-4</v>
      </c>
      <c r="AA2592" s="133">
        <f>CENSO[[#This Row],[v (m³)]]/SUM(AEEF[AEEF-UT])</f>
        <v>1.086838780963467E-2</v>
      </c>
    </row>
    <row r="2593" spans="1:27" ht="14">
      <c r="A2593" s="86">
        <v>1</v>
      </c>
      <c r="B2593" s="86">
        <v>2</v>
      </c>
      <c r="C2593" s="63">
        <v>78</v>
      </c>
      <c r="D2593" s="63">
        <v>2592</v>
      </c>
      <c r="E2593" s="63" t="str">
        <f>VLOOKUP(CENSO[[#This Row],[NOME COMUM]],ESPECIES[],2,FALSE)</f>
        <v>Couratari guianensis Aubl.</v>
      </c>
      <c r="F2593" s="64" t="s">
        <v>6</v>
      </c>
      <c r="G2593" s="64">
        <v>235</v>
      </c>
      <c r="H2593" s="97">
        <f>CENSO[[#This Row],[CAP (cm)]]/PI()</f>
        <v>74.802823253190809</v>
      </c>
      <c r="I2593" s="64">
        <v>16</v>
      </c>
      <c r="J2593" s="96">
        <f>(PI()*(CENSO[[#This Row],[DAP (cm)]]^2))/40000</f>
        <v>0.43946658661249605</v>
      </c>
      <c r="K2593" s="96">
        <f>CENSO[[#This Row],[g (m²)]]*CENSO[[#This Row],[H (m)]]*0.7</f>
        <v>4.922025770059955</v>
      </c>
      <c r="L2593" s="64">
        <v>1</v>
      </c>
      <c r="M2593" s="65">
        <v>364859.09999999899</v>
      </c>
      <c r="N2593" s="87">
        <v>9703889.8000000007</v>
      </c>
      <c r="O2593" s="87" t="s">
        <v>1227</v>
      </c>
      <c r="P2593" s="87" t="str">
        <f>VLOOKUP(CENSO[[#This Row],[DAP (cm)]],CD[],2,TRUE)</f>
        <v>TORA</v>
      </c>
      <c r="Q2593" s="87" t="str">
        <f>VLOOKUP(CENSO[[#This Row],[DAP (cm)]],DD[],2,TRUE)</f>
        <v>70├ 80</v>
      </c>
      <c r="R2593" s="87" t="str" cm="1">
        <f t="array" ref="R2593">INDEX(_xlfn.TEXTSPLIT(CENSO[[#This Row],[NOME CIENTIFICO]]," "),1)</f>
        <v>Couratari</v>
      </c>
      <c r="S2593" s="98" t="s">
        <v>1004</v>
      </c>
      <c r="T2593" s="87">
        <f>_xlfn.MINIFS(CENSO[DAP (cm)],CENSO[NOME CIENTIFICO],CENSO[[#This Row],[NOME CIENTIFICO]])</f>
        <v>38.833806114422465</v>
      </c>
      <c r="U25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93" s="87" t="str">
        <f>IF(CENSO[[#This Row],[DAP (cm)]]&lt;CENSO[[#This Row],[DMCE (cm)]],"DAP &lt; DMCE","DAP ≥ DMCE")</f>
        <v>DAP ≥ DMCE</v>
      </c>
      <c r="W2593" s="87" t="str">
        <f>IF(CENSO[[#This Row],[DAP (cm)]]&gt;200, "Superior", "Inferior")</f>
        <v>Inferior</v>
      </c>
      <c r="X2593" s="87" t="str">
        <f>VLOOKUP(CENSO[[#This Row],[NOME COMUM]],ESPECIES[],4,FALSE)</f>
        <v>Não</v>
      </c>
      <c r="Y2593" s="87" t="str">
        <f>IF(IFERROR(VLOOKUP(CENSO[[#This Row],[NOME COMUM]],COMERCIAIS[],2, FALSE), "Não") &lt;&gt; "Não", "Sim", "Não")</f>
        <v>Sim</v>
      </c>
      <c r="Z2593" s="133">
        <f>CENSO[[#This Row],[g (m²)]]/SUM(AEEF[AEEF-UT])</f>
        <v>7.6890905399760946E-4</v>
      </c>
      <c r="AA2593" s="133">
        <f>CENSO[[#This Row],[v (m³)]]/SUM(AEEF[AEEF-UT])</f>
        <v>8.6117814047732243E-3</v>
      </c>
    </row>
    <row r="2594" spans="1:27" ht="14">
      <c r="A2594" s="86">
        <v>1</v>
      </c>
      <c r="B2594" s="86">
        <v>2</v>
      </c>
      <c r="C2594" s="63">
        <v>78</v>
      </c>
      <c r="D2594" s="63">
        <v>2593</v>
      </c>
      <c r="E2594" s="63" t="str">
        <f>VLOOKUP(CENSO[[#This Row],[NOME COMUM]],ESPECIES[],2,FALSE)</f>
        <v>Aspidosperma spruceanum Benth. ex Müll.Arg.</v>
      </c>
      <c r="F2594" s="64" t="s">
        <v>62</v>
      </c>
      <c r="G2594" s="64">
        <v>222</v>
      </c>
      <c r="H2594" s="97">
        <f>CENSO[[#This Row],[CAP (cm)]]/PI()</f>
        <v>70.664794732801525</v>
      </c>
      <c r="I2594" s="64">
        <v>20</v>
      </c>
      <c r="J2594" s="96">
        <f>(PI()*(CENSO[[#This Row],[DAP (cm)]]^2))/40000</f>
        <v>0.39218961076704845</v>
      </c>
      <c r="K2594" s="96">
        <f>CENSO[[#This Row],[g (m²)]]*CENSO[[#This Row],[H (m)]]*0.7</f>
        <v>5.4906545507386779</v>
      </c>
      <c r="L2594" s="64">
        <v>1</v>
      </c>
      <c r="M2594" s="65">
        <v>364871.4</v>
      </c>
      <c r="N2594" s="87">
        <v>9703887.4000000004</v>
      </c>
      <c r="O2594" s="87" t="s">
        <v>1227</v>
      </c>
      <c r="P2594" s="87" t="str">
        <f>VLOOKUP(CENSO[[#This Row],[DAP (cm)]],CD[],2,TRUE)</f>
        <v>TORA</v>
      </c>
      <c r="Q2594" s="87" t="str">
        <f>VLOOKUP(CENSO[[#This Row],[DAP (cm)]],DD[],2,TRUE)</f>
        <v>70├ 80</v>
      </c>
      <c r="R2594" s="87" t="str" cm="1">
        <f t="array" ref="R2594">INDEX(_xlfn.TEXTSPLIT(CENSO[[#This Row],[NOME CIENTIFICO]]," "),1)</f>
        <v>Aspidosperma</v>
      </c>
      <c r="S2594" s="98" t="s">
        <v>1004</v>
      </c>
      <c r="T2594" s="87">
        <f>_xlfn.MINIFS(CENSO[DAP (cm)],CENSO[NOME CIENTIFICO],CENSO[[#This Row],[NOME CIENTIFICO]])</f>
        <v>41.38028520389279</v>
      </c>
      <c r="U25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594" s="87" t="str">
        <f>IF(CENSO[[#This Row],[DAP (cm)]]&lt;CENSO[[#This Row],[DMCE (cm)]],"DAP &lt; DMCE","DAP ≥ DMCE")</f>
        <v>DAP ≥ DMCE</v>
      </c>
      <c r="W2594" s="87" t="str">
        <f>IF(CENSO[[#This Row],[DAP (cm)]]&gt;200, "Superior", "Inferior")</f>
        <v>Inferior</v>
      </c>
      <c r="X2594" s="87" t="str">
        <f>VLOOKUP(CENSO[[#This Row],[NOME COMUM]],ESPECIES[],4,FALSE)</f>
        <v>Não</v>
      </c>
      <c r="Y2594" s="87" t="str">
        <f>IF(IFERROR(VLOOKUP(CENSO[[#This Row],[NOME COMUM]],COMERCIAIS[],2, FALSE), "Não") &lt;&gt; "Não", "Sim", "Não")</f>
        <v>Não</v>
      </c>
      <c r="Z2594" s="133">
        <f>CENSO[[#This Row],[g (m²)]]/SUM(AEEF[AEEF-UT])</f>
        <v>6.8619128686678451E-4</v>
      </c>
      <c r="AA2594" s="133">
        <f>CENSO[[#This Row],[v (m³)]]/SUM(AEEF[AEEF-UT])</f>
        <v>9.6066780161349827E-3</v>
      </c>
    </row>
    <row r="2595" spans="1:27" ht="14">
      <c r="A2595" s="86">
        <v>1</v>
      </c>
      <c r="B2595" s="86">
        <v>2</v>
      </c>
      <c r="C2595" s="63">
        <v>78</v>
      </c>
      <c r="D2595" s="63">
        <v>2594</v>
      </c>
      <c r="E2595" s="63" t="str">
        <f>VLOOKUP(CENSO[[#This Row],[NOME COMUM]],ESPECIES[],2,FALSE)</f>
        <v>Parkia pendula (Willd.) Benth. ex Walp.</v>
      </c>
      <c r="F2595" s="64" t="s">
        <v>58</v>
      </c>
      <c r="G2595" s="64">
        <v>303</v>
      </c>
      <c r="H2595" s="97">
        <f>CENSO[[#This Row],[CAP (cm)]]/PI()</f>
        <v>96.447895513688579</v>
      </c>
      <c r="I2595" s="64">
        <v>18</v>
      </c>
      <c r="J2595" s="96">
        <f>(PI()*(CENSO[[#This Row],[DAP (cm)]]^2))/40000</f>
        <v>0.73059280851619102</v>
      </c>
      <c r="K2595" s="96">
        <f>CENSO[[#This Row],[g (m²)]]*CENSO[[#This Row],[H (m)]]*0.7</f>
        <v>9.2054693873040048</v>
      </c>
      <c r="L2595" s="64">
        <v>1</v>
      </c>
      <c r="M2595" s="65">
        <v>364884.9</v>
      </c>
      <c r="N2595" s="87">
        <v>9703881</v>
      </c>
      <c r="O2595" s="87" t="s">
        <v>1227</v>
      </c>
      <c r="P2595" s="87" t="str">
        <f>VLOOKUP(CENSO[[#This Row],[DAP (cm)]],CD[],2,TRUE)</f>
        <v>TORA</v>
      </c>
      <c r="Q2595" s="87" t="str">
        <f>VLOOKUP(CENSO[[#This Row],[DAP (cm)]],DD[],2,TRUE)</f>
        <v>90├ 100</v>
      </c>
      <c r="R2595" s="87" t="str" cm="1">
        <f t="array" ref="R2595">INDEX(_xlfn.TEXTSPLIT(CENSO[[#This Row],[NOME CIENTIFICO]]," "),1)</f>
        <v>Parkia</v>
      </c>
      <c r="S2595" s="98" t="s">
        <v>1004</v>
      </c>
      <c r="T2595" s="87">
        <f>_xlfn.MINIFS(CENSO[DAP (cm)],CENSO[NOME CIENTIFICO],CENSO[[#This Row],[NOME CIENTIFICO]])</f>
        <v>40.107045659157627</v>
      </c>
      <c r="U25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595" s="87" t="str">
        <f>IF(CENSO[[#This Row],[DAP (cm)]]&lt;CENSO[[#This Row],[DMCE (cm)]],"DAP &lt; DMCE","DAP ≥ DMCE")</f>
        <v>DAP ≥ DMCE</v>
      </c>
      <c r="W2595" s="87" t="str">
        <f>IF(CENSO[[#This Row],[DAP (cm)]]&gt;200, "Superior", "Inferior")</f>
        <v>Inferior</v>
      </c>
      <c r="X2595" s="87" t="str">
        <f>VLOOKUP(CENSO[[#This Row],[NOME COMUM]],ESPECIES[],4,FALSE)</f>
        <v>Não</v>
      </c>
      <c r="Y2595" s="87" t="str">
        <f>IF(IFERROR(VLOOKUP(CENSO[[#This Row],[NOME COMUM]],COMERCIAIS[],2, FALSE), "Não") &lt;&gt; "Não", "Sim", "Não")</f>
        <v>Sim</v>
      </c>
      <c r="Z2595" s="133">
        <f>CENSO[[#This Row],[g (m²)]]/SUM(AEEF[AEEF-UT])</f>
        <v>1.2782756240555279E-3</v>
      </c>
      <c r="AA2595" s="133">
        <f>CENSO[[#This Row],[v (m³)]]/SUM(AEEF[AEEF-UT])</f>
        <v>1.6106272863099649E-2</v>
      </c>
    </row>
    <row r="2596" spans="1:27" ht="14">
      <c r="A2596" s="86">
        <v>1</v>
      </c>
      <c r="B2596" s="86">
        <v>2</v>
      </c>
      <c r="C2596" s="63">
        <v>79</v>
      </c>
      <c r="D2596" s="63">
        <v>2595</v>
      </c>
      <c r="E2596" s="63" t="str">
        <f>VLOOKUP(CENSO[[#This Row],[NOME COMUM]],ESPECIES[],2,FALSE)</f>
        <v>Dimorphandra multiflora Ducke</v>
      </c>
      <c r="F2596" s="64" t="s">
        <v>73</v>
      </c>
      <c r="G2596" s="64">
        <v>186</v>
      </c>
      <c r="H2596" s="97">
        <f>CENSO[[#This Row],[CAP (cm)]]/PI()</f>
        <v>59.205638830185066</v>
      </c>
      <c r="I2596" s="64">
        <v>14</v>
      </c>
      <c r="J2596" s="96">
        <f>(PI()*(CENSO[[#This Row],[DAP (cm)]]^2))/40000</f>
        <v>0.27530622056036053</v>
      </c>
      <c r="K2596" s="96">
        <f>CENSO[[#This Row],[g (m²)]]*CENSO[[#This Row],[H (m)]]*0.7</f>
        <v>2.698000961491533</v>
      </c>
      <c r="L2596" s="64">
        <v>2</v>
      </c>
      <c r="M2596" s="65">
        <v>364938.2</v>
      </c>
      <c r="N2596" s="87">
        <v>9703911.8000000007</v>
      </c>
      <c r="O2596" s="87" t="s">
        <v>1227</v>
      </c>
      <c r="P2596" s="87" t="str">
        <f>VLOOKUP(CENSO[[#This Row],[DAP (cm)]],CD[],2,TRUE)</f>
        <v>TORA</v>
      </c>
      <c r="Q2596" s="87" t="str">
        <f>VLOOKUP(CENSO[[#This Row],[DAP (cm)]],DD[],2,TRUE)</f>
        <v>50├ 60</v>
      </c>
      <c r="R2596" s="87" t="str" cm="1">
        <f t="array" ref="R2596">INDEX(_xlfn.TEXTSPLIT(CENSO[[#This Row],[NOME CIENTIFICO]]," "),1)</f>
        <v>Dimorphandra</v>
      </c>
      <c r="S2596" s="98" t="s">
        <v>1004</v>
      </c>
      <c r="T2596" s="87">
        <f>_xlfn.MINIFS(CENSO[DAP (cm)],CENSO[NOME CIENTIFICO],CENSO[[#This Row],[NOME CIENTIFICO]])</f>
        <v>39.788735772973837</v>
      </c>
      <c r="U25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96" s="87" t="str">
        <f>IF(CENSO[[#This Row],[DAP (cm)]]&lt;CENSO[[#This Row],[DMCE (cm)]],"DAP &lt; DMCE","DAP ≥ DMCE")</f>
        <v>DAP ≥ DMCE</v>
      </c>
      <c r="W2596" s="87" t="str">
        <f>IF(CENSO[[#This Row],[DAP (cm)]]&gt;200, "Superior", "Inferior")</f>
        <v>Inferior</v>
      </c>
      <c r="X2596" s="87" t="str">
        <f>VLOOKUP(CENSO[[#This Row],[NOME COMUM]],ESPECIES[],4,FALSE)</f>
        <v>Não</v>
      </c>
      <c r="Y2596" s="87" t="str">
        <f>IF(IFERROR(VLOOKUP(CENSO[[#This Row],[NOME COMUM]],COMERCIAIS[],2, FALSE), "Não") &lt;&gt; "Não", "Sim", "Não")</f>
        <v>Não</v>
      </c>
      <c r="Z2596" s="133">
        <f>CENSO[[#This Row],[g (m²)]]/SUM(AEEF[AEEF-UT])</f>
        <v>4.8168723643460915E-4</v>
      </c>
      <c r="AA2596" s="133">
        <f>CENSO[[#This Row],[v (m³)]]/SUM(AEEF[AEEF-UT])</f>
        <v>4.7205349170591701E-3</v>
      </c>
    </row>
    <row r="2597" spans="1:27" ht="14">
      <c r="A2597" s="86">
        <v>1</v>
      </c>
      <c r="B2597" s="86">
        <v>2</v>
      </c>
      <c r="C2597" s="63">
        <v>79</v>
      </c>
      <c r="D2597" s="63">
        <v>2596</v>
      </c>
      <c r="E2597" s="63" t="str">
        <f>VLOOKUP(CENSO[[#This Row],[NOME COMUM]],ESPECIES[],2,FALSE)</f>
        <v>Swartzia ingaefolia Ducke</v>
      </c>
      <c r="F2597" s="64" t="s">
        <v>80</v>
      </c>
      <c r="G2597" s="64">
        <v>191</v>
      </c>
      <c r="H2597" s="97">
        <f>CENSO[[#This Row],[CAP (cm)]]/PI()</f>
        <v>60.797188261104019</v>
      </c>
      <c r="I2597" s="64">
        <v>17</v>
      </c>
      <c r="J2597" s="96">
        <f>(PI()*(CENSO[[#This Row],[DAP (cm)]]^2))/40000</f>
        <v>0.29030657394677167</v>
      </c>
      <c r="K2597" s="96">
        <f>CENSO[[#This Row],[g (m²)]]*CENSO[[#This Row],[H (m)]]*0.7</f>
        <v>3.4546482299665828</v>
      </c>
      <c r="L2597" s="64">
        <v>1</v>
      </c>
      <c r="M2597" s="65">
        <v>364932.7</v>
      </c>
      <c r="N2597" s="87">
        <v>9703910</v>
      </c>
      <c r="O2597" s="87" t="s">
        <v>1227</v>
      </c>
      <c r="P2597" s="87" t="str">
        <f>VLOOKUP(CENSO[[#This Row],[DAP (cm)]],CD[],2,TRUE)</f>
        <v>TORA</v>
      </c>
      <c r="Q2597" s="87" t="str">
        <f>VLOOKUP(CENSO[[#This Row],[DAP (cm)]],DD[],2,TRUE)</f>
        <v>60├ 70</v>
      </c>
      <c r="R2597" s="87" t="str" cm="1">
        <f t="array" ref="R2597">INDEX(_xlfn.TEXTSPLIT(CENSO[[#This Row],[NOME CIENTIFICO]]," "),1)</f>
        <v>Swartzia</v>
      </c>
      <c r="S2597" s="98" t="s">
        <v>1004</v>
      </c>
      <c r="T2597" s="87">
        <f>_xlfn.MINIFS(CENSO[DAP (cm)],CENSO[NOME CIENTIFICO],CENSO[[#This Row],[NOME CIENTIFICO]])</f>
        <v>42.335214862444161</v>
      </c>
      <c r="U25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2597" s="87" t="str">
        <f>IF(CENSO[[#This Row],[DAP (cm)]]&lt;CENSO[[#This Row],[DMCE (cm)]],"DAP &lt; DMCE","DAP ≥ DMCE")</f>
        <v>DAP ≥ DMCE</v>
      </c>
      <c r="W2597" s="87" t="str">
        <f>IF(CENSO[[#This Row],[DAP (cm)]]&gt;200, "Superior", "Inferior")</f>
        <v>Inferior</v>
      </c>
      <c r="X2597" s="87" t="str">
        <f>VLOOKUP(CENSO[[#This Row],[NOME COMUM]],ESPECIES[],4,FALSE)</f>
        <v>Não</v>
      </c>
      <c r="Y2597" s="87" t="str">
        <f>IF(IFERROR(VLOOKUP(CENSO[[#This Row],[NOME COMUM]],COMERCIAIS[],2, FALSE), "Não") &lt;&gt; "Não", "Sim", "Não")</f>
        <v>Não</v>
      </c>
      <c r="Z2597" s="133">
        <f>CENSO[[#This Row],[g (m²)]]/SUM(AEEF[AEEF-UT])</f>
        <v>5.0793247983498034E-4</v>
      </c>
      <c r="AA2597" s="133">
        <f>CENSO[[#This Row],[v (m³)]]/SUM(AEEF[AEEF-UT])</f>
        <v>6.0443965100362654E-3</v>
      </c>
    </row>
    <row r="2598" spans="1:27" ht="14">
      <c r="A2598" s="86">
        <v>1</v>
      </c>
      <c r="B2598" s="86">
        <v>2</v>
      </c>
      <c r="C2598" s="63">
        <v>79</v>
      </c>
      <c r="D2598" s="63">
        <v>2597</v>
      </c>
      <c r="E2598" s="63" t="str">
        <f>VLOOKUP(CENSO[[#This Row],[NOME COMUM]],ESPECIES[],2,FALSE)</f>
        <v>Pouteria sp.</v>
      </c>
      <c r="F2598" s="64" t="s">
        <v>83</v>
      </c>
      <c r="G2598" s="64">
        <v>170</v>
      </c>
      <c r="H2598" s="97">
        <f>CENSO[[#This Row],[CAP (cm)]]/PI()</f>
        <v>54.112680651244418</v>
      </c>
      <c r="I2598" s="64">
        <v>14</v>
      </c>
      <c r="J2598" s="96">
        <f>(PI()*(CENSO[[#This Row],[DAP (cm)]]^2))/40000</f>
        <v>0.2299788927677888</v>
      </c>
      <c r="K2598" s="96">
        <f>CENSO[[#This Row],[g (m²)]]*CENSO[[#This Row],[H (m)]]*0.7</f>
        <v>2.2537931491243302</v>
      </c>
      <c r="L2598" s="64">
        <v>3</v>
      </c>
      <c r="M2598" s="65">
        <v>364945.4</v>
      </c>
      <c r="N2598" s="87">
        <v>9703904</v>
      </c>
      <c r="O2598" s="87" t="s">
        <v>1226</v>
      </c>
      <c r="P2598" s="87" t="str">
        <f>VLOOKUP(CENSO[[#This Row],[DAP (cm)]],CD[],2,TRUE)</f>
        <v>TORA</v>
      </c>
      <c r="Q2598" s="87" t="str">
        <f>VLOOKUP(CENSO[[#This Row],[DAP (cm)]],DD[],2,TRUE)</f>
        <v>50├ 60</v>
      </c>
      <c r="R2598" s="87" t="str" cm="1">
        <f t="array" ref="R2598">INDEX(_xlfn.TEXTSPLIT(CENSO[[#This Row],[NOME CIENTIFICO]]," "),1)</f>
        <v>Pouteria</v>
      </c>
      <c r="S2598" s="98" t="s">
        <v>1004</v>
      </c>
      <c r="T2598" s="87">
        <f>_xlfn.MINIFS(CENSO[DAP (cm)],CENSO[NOME CIENTIFICO],CENSO[[#This Row],[NOME CIENTIFICO]])</f>
        <v>39.788735772973837</v>
      </c>
      <c r="U25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598" s="87" t="str">
        <f>IF(CENSO[[#This Row],[DAP (cm)]]&lt;CENSO[[#This Row],[DMCE (cm)]],"DAP &lt; DMCE","DAP ≥ DMCE")</f>
        <v>DAP ≥ DMCE</v>
      </c>
      <c r="W2598" s="87" t="str">
        <f>IF(CENSO[[#This Row],[DAP (cm)]]&gt;200, "Superior", "Inferior")</f>
        <v>Inferior</v>
      </c>
      <c r="X2598" s="87" t="str">
        <f>VLOOKUP(CENSO[[#This Row],[NOME COMUM]],ESPECIES[],4,FALSE)</f>
        <v>Não</v>
      </c>
      <c r="Y2598" s="87" t="str">
        <f>IF(IFERROR(VLOOKUP(CENSO[[#This Row],[NOME COMUM]],COMERCIAIS[],2, FALSE), "Não") &lt;&gt; "Não", "Sim", "Não")</f>
        <v>Não</v>
      </c>
      <c r="Z2598" s="133">
        <f>CENSO[[#This Row],[g (m²)]]/SUM(AEEF[AEEF-UT])</f>
        <v>4.0238065478553035E-4</v>
      </c>
      <c r="AA2598" s="133">
        <f>CENSO[[#This Row],[v (m³)]]/SUM(AEEF[AEEF-UT])</f>
        <v>3.9433304168981975E-3</v>
      </c>
    </row>
    <row r="2599" spans="1:27" ht="14">
      <c r="A2599" s="86">
        <v>1</v>
      </c>
      <c r="B2599" s="86">
        <v>2</v>
      </c>
      <c r="C2599" s="63">
        <v>79</v>
      </c>
      <c r="D2599" s="63">
        <v>2598</v>
      </c>
      <c r="E2599" s="63" t="str">
        <f>VLOOKUP(CENSO[[#This Row],[NOME COMUM]],ESPECIES[],2,FALSE)</f>
        <v>Goupia glabra Aubl.</v>
      </c>
      <c r="F2599" s="64" t="s">
        <v>34</v>
      </c>
      <c r="G2599" s="64">
        <v>240</v>
      </c>
      <c r="H2599" s="97">
        <f>CENSO[[#This Row],[CAP (cm)]]/PI()</f>
        <v>76.394372684109769</v>
      </c>
      <c r="I2599" s="64">
        <v>18</v>
      </c>
      <c r="J2599" s="96">
        <f>(PI()*(CENSO[[#This Row],[DAP (cm)]]^2))/40000</f>
        <v>0.45836623610465865</v>
      </c>
      <c r="K2599" s="96">
        <f>CENSO[[#This Row],[g (m²)]]*CENSO[[#This Row],[H (m)]]*0.7</f>
        <v>5.775414574918698</v>
      </c>
      <c r="L2599" s="64">
        <v>1</v>
      </c>
      <c r="M2599" s="65">
        <v>364875.9</v>
      </c>
      <c r="N2599" s="87">
        <v>9703850.5999999903</v>
      </c>
      <c r="O2599" s="87" t="s">
        <v>1227</v>
      </c>
      <c r="P2599" s="87" t="str">
        <f>VLOOKUP(CENSO[[#This Row],[DAP (cm)]],CD[],2,TRUE)</f>
        <v>TORA</v>
      </c>
      <c r="Q2599" s="87" t="str">
        <f>VLOOKUP(CENSO[[#This Row],[DAP (cm)]],DD[],2,TRUE)</f>
        <v>70├ 80</v>
      </c>
      <c r="R2599" s="87" t="str" cm="1">
        <f t="array" ref="R2599">INDEX(_xlfn.TEXTSPLIT(CENSO[[#This Row],[NOME CIENTIFICO]]," "),1)</f>
        <v>Goupia</v>
      </c>
      <c r="S2599" s="98" t="s">
        <v>1004</v>
      </c>
      <c r="T2599" s="87">
        <f>_xlfn.MINIFS(CENSO[DAP (cm)],CENSO[NOME CIENTIFICO],CENSO[[#This Row],[NOME CIENTIFICO]])</f>
        <v>40.107045659157627</v>
      </c>
      <c r="U25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599" s="87" t="str">
        <f>IF(CENSO[[#This Row],[DAP (cm)]]&lt;CENSO[[#This Row],[DMCE (cm)]],"DAP &lt; DMCE","DAP ≥ DMCE")</f>
        <v>DAP ≥ DMCE</v>
      </c>
      <c r="W2599" s="87" t="str">
        <f>IF(CENSO[[#This Row],[DAP (cm)]]&gt;200, "Superior", "Inferior")</f>
        <v>Inferior</v>
      </c>
      <c r="X2599" s="87" t="str">
        <f>VLOOKUP(CENSO[[#This Row],[NOME COMUM]],ESPECIES[],4,FALSE)</f>
        <v>Não</v>
      </c>
      <c r="Y2599" s="87" t="str">
        <f>IF(IFERROR(VLOOKUP(CENSO[[#This Row],[NOME COMUM]],COMERCIAIS[],2, FALSE), "Não") &lt;&gt; "Não", "Sim", "Não")</f>
        <v>Sim</v>
      </c>
      <c r="Z2599" s="133">
        <f>CENSO[[#This Row],[g (m²)]]/SUM(AEEF[AEEF-UT])</f>
        <v>8.0197666836147232E-4</v>
      </c>
      <c r="AA2599" s="133">
        <f>CENSO[[#This Row],[v (m³)]]/SUM(AEEF[AEEF-UT])</f>
        <v>1.010490602135455E-2</v>
      </c>
    </row>
    <row r="2600" spans="1:27" ht="14">
      <c r="A2600" s="86">
        <v>1</v>
      </c>
      <c r="B2600" s="86">
        <v>2</v>
      </c>
      <c r="C2600" s="63">
        <v>79</v>
      </c>
      <c r="D2600" s="63">
        <v>2599</v>
      </c>
      <c r="E2600" s="63" t="str">
        <f>VLOOKUP(CENSO[[#This Row],[NOME COMUM]],ESPECIES[],2,FALSE)</f>
        <v>Goupia glabra Aubl.</v>
      </c>
      <c r="F2600" s="64" t="s">
        <v>34</v>
      </c>
      <c r="G2600" s="64">
        <v>522</v>
      </c>
      <c r="H2600" s="97">
        <f>CENSO[[#This Row],[CAP (cm)]]/PI()</f>
        <v>166.15776058793872</v>
      </c>
      <c r="I2600" s="64">
        <v>18</v>
      </c>
      <c r="J2600" s="96">
        <f>(PI()*(CENSO[[#This Row],[DAP (cm)]]^2))/40000</f>
        <v>2.1683587756726004</v>
      </c>
      <c r="K2600" s="96">
        <f>CENSO[[#This Row],[g (m²)]]*CENSO[[#This Row],[H (m)]]*0.7</f>
        <v>27.321320573474765</v>
      </c>
      <c r="L2600" s="64">
        <v>1</v>
      </c>
      <c r="M2600" s="65">
        <v>364867.9</v>
      </c>
      <c r="N2600" s="87">
        <v>9703829</v>
      </c>
      <c r="O2600" s="87" t="s">
        <v>1227</v>
      </c>
      <c r="P2600" s="87" t="str">
        <f>VLOOKUP(CENSO[[#This Row],[DAP (cm)]],CD[],2,TRUE)</f>
        <v>TORA</v>
      </c>
      <c r="Q2600" s="87" t="str">
        <f>VLOOKUP(CENSO[[#This Row],[DAP (cm)]],DD[],2,TRUE)</f>
        <v>160├ 170</v>
      </c>
      <c r="R2600" s="87" t="str" cm="1">
        <f t="array" ref="R2600">INDEX(_xlfn.TEXTSPLIT(CENSO[[#This Row],[NOME CIENTIFICO]]," "),1)</f>
        <v>Goupia</v>
      </c>
      <c r="S2600" s="98" t="s">
        <v>1004</v>
      </c>
      <c r="T2600" s="87">
        <f>_xlfn.MINIFS(CENSO[DAP (cm)],CENSO[NOME CIENTIFICO],CENSO[[#This Row],[NOME CIENTIFICO]])</f>
        <v>40.107045659157627</v>
      </c>
      <c r="U26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600" s="87" t="str">
        <f>IF(CENSO[[#This Row],[DAP (cm)]]&lt;CENSO[[#This Row],[DMCE (cm)]],"DAP &lt; DMCE","DAP ≥ DMCE")</f>
        <v>DAP ≥ DMCE</v>
      </c>
      <c r="W2600" s="87" t="str">
        <f>IF(CENSO[[#This Row],[DAP (cm)]]&gt;200, "Superior", "Inferior")</f>
        <v>Inferior</v>
      </c>
      <c r="X2600" s="87" t="str">
        <f>VLOOKUP(CENSO[[#This Row],[NOME COMUM]],ESPECIES[],4,FALSE)</f>
        <v>Não</v>
      </c>
      <c r="Y2600" s="87" t="str">
        <f>IF(IFERROR(VLOOKUP(CENSO[[#This Row],[NOME COMUM]],COMERCIAIS[],2, FALSE), "Não") &lt;&gt; "Não", "Sim", "Não")</f>
        <v>Sim</v>
      </c>
      <c r="Z2600" s="133">
        <f>CENSO[[#This Row],[g (m²)]]/SUM(AEEF[AEEF-UT])</f>
        <v>3.793850876767489E-3</v>
      </c>
      <c r="AA2600" s="133">
        <f>CENSO[[#This Row],[v (m³)]]/SUM(AEEF[AEEF-UT])</f>
        <v>4.7802521047270362E-2</v>
      </c>
    </row>
    <row r="2601" spans="1:27" ht="14">
      <c r="A2601" s="86">
        <v>1</v>
      </c>
      <c r="B2601" s="86">
        <v>2</v>
      </c>
      <c r="C2601" s="63">
        <v>79</v>
      </c>
      <c r="D2601" s="63">
        <v>2600</v>
      </c>
      <c r="E2601" s="63" t="str">
        <f>VLOOKUP(CENSO[[#This Row],[NOME COMUM]],ESPECIES[],2,FALSE)</f>
        <v>Pouteria sp.</v>
      </c>
      <c r="F2601" s="64" t="s">
        <v>83</v>
      </c>
      <c r="G2601" s="64">
        <v>180</v>
      </c>
      <c r="H2601" s="97">
        <f>CENSO[[#This Row],[CAP (cm)]]/PI()</f>
        <v>57.295779513082323</v>
      </c>
      <c r="I2601" s="64">
        <v>16</v>
      </c>
      <c r="J2601" s="96">
        <f>(PI()*(CENSO[[#This Row],[DAP (cm)]]^2))/40000</f>
        <v>0.25783100780887047</v>
      </c>
      <c r="K2601" s="96">
        <f>CENSO[[#This Row],[g (m²)]]*CENSO[[#This Row],[H (m)]]*0.7</f>
        <v>2.887707287459349</v>
      </c>
      <c r="L2601" s="64">
        <v>1</v>
      </c>
      <c r="M2601" s="65">
        <v>364899.59999999899</v>
      </c>
      <c r="N2601" s="87">
        <v>9703814</v>
      </c>
      <c r="O2601" s="87" t="s">
        <v>1227</v>
      </c>
      <c r="P2601" s="87" t="str">
        <f>VLOOKUP(CENSO[[#This Row],[DAP (cm)]],CD[],2,TRUE)</f>
        <v>TORA</v>
      </c>
      <c r="Q2601" s="87" t="str">
        <f>VLOOKUP(CENSO[[#This Row],[DAP (cm)]],DD[],2,TRUE)</f>
        <v>50├ 60</v>
      </c>
      <c r="R2601" s="87" t="str" cm="1">
        <f t="array" ref="R2601">INDEX(_xlfn.TEXTSPLIT(CENSO[[#This Row],[NOME CIENTIFICO]]," "),1)</f>
        <v>Pouteria</v>
      </c>
      <c r="S2601" s="98" t="s">
        <v>1004</v>
      </c>
      <c r="T2601" s="87">
        <f>_xlfn.MINIFS(CENSO[DAP (cm)],CENSO[NOME CIENTIFICO],CENSO[[#This Row],[NOME CIENTIFICO]])</f>
        <v>39.788735772973837</v>
      </c>
      <c r="U26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01" s="87" t="str">
        <f>IF(CENSO[[#This Row],[DAP (cm)]]&lt;CENSO[[#This Row],[DMCE (cm)]],"DAP &lt; DMCE","DAP ≥ DMCE")</f>
        <v>DAP ≥ DMCE</v>
      </c>
      <c r="W2601" s="87" t="str">
        <f>IF(CENSO[[#This Row],[DAP (cm)]]&gt;200, "Superior", "Inferior")</f>
        <v>Inferior</v>
      </c>
      <c r="X2601" s="87" t="str">
        <f>VLOOKUP(CENSO[[#This Row],[NOME COMUM]],ESPECIES[],4,FALSE)</f>
        <v>Não</v>
      </c>
      <c r="Y2601" s="87" t="str">
        <f>IF(IFERROR(VLOOKUP(CENSO[[#This Row],[NOME COMUM]],COMERCIAIS[],2, FALSE), "Não") &lt;&gt; "Não", "Sim", "Não")</f>
        <v>Não</v>
      </c>
      <c r="Z2601" s="133">
        <f>CENSO[[#This Row],[g (m²)]]/SUM(AEEF[AEEF-UT])</f>
        <v>4.5111187595332813E-4</v>
      </c>
      <c r="AA2601" s="133">
        <f>CENSO[[#This Row],[v (m³)]]/SUM(AEEF[AEEF-UT])</f>
        <v>5.0524530106772752E-3</v>
      </c>
    </row>
    <row r="2602" spans="1:27" ht="14">
      <c r="A2602" s="86">
        <v>1</v>
      </c>
      <c r="B2602" s="86">
        <v>2</v>
      </c>
      <c r="C2602" s="63">
        <v>79</v>
      </c>
      <c r="D2602" s="63">
        <v>2601</v>
      </c>
      <c r="E2602" s="63" t="str">
        <f>VLOOKUP(CENSO[[#This Row],[NOME COMUM]],ESPECIES[],2,FALSE)</f>
        <v>Protium spruceanum Engl.</v>
      </c>
      <c r="F2602" s="64" t="s">
        <v>46</v>
      </c>
      <c r="G2602" s="64">
        <v>152</v>
      </c>
      <c r="H2602" s="97">
        <f>CENSO[[#This Row],[CAP (cm)]]/PI()</f>
        <v>48.383102699936181</v>
      </c>
      <c r="I2602" s="64">
        <v>13</v>
      </c>
      <c r="J2602" s="96">
        <f>(PI()*(CENSO[[#This Row],[DAP (cm)]]^2))/40000</f>
        <v>0.18385579025975748</v>
      </c>
      <c r="K2602" s="96">
        <f>CENSO[[#This Row],[g (m²)]]*CENSO[[#This Row],[H (m)]]*0.7</f>
        <v>1.6730876913637929</v>
      </c>
      <c r="L2602" s="64">
        <v>1</v>
      </c>
      <c r="M2602" s="65">
        <v>364893.2</v>
      </c>
      <c r="N2602" s="87">
        <v>9703814.8000000007</v>
      </c>
      <c r="O2602" s="98" t="s">
        <v>1225</v>
      </c>
      <c r="P2602" s="87" t="str">
        <f>VLOOKUP(CENSO[[#This Row],[DAP (cm)]],CD[],2,TRUE)</f>
        <v>TORETE</v>
      </c>
      <c r="Q2602" s="87" t="str">
        <f>VLOOKUP(CENSO[[#This Row],[DAP (cm)]],DD[],2,TRUE)</f>
        <v>40├ 50</v>
      </c>
      <c r="R2602" s="87" t="str" cm="1">
        <f t="array" ref="R2602">INDEX(_xlfn.TEXTSPLIT(CENSO[[#This Row],[NOME CIENTIFICO]]," "),1)</f>
        <v>Protium</v>
      </c>
      <c r="S2602" s="98" t="s">
        <v>1004</v>
      </c>
      <c r="T2602" s="87">
        <f>_xlfn.MINIFS(CENSO[DAP (cm)],CENSO[NOME CIENTIFICO],CENSO[[#This Row],[NOME CIENTIFICO]])</f>
        <v>39.788735772973837</v>
      </c>
      <c r="U26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02" s="87" t="str">
        <f>IF(CENSO[[#This Row],[DAP (cm)]]&lt;CENSO[[#This Row],[DMCE (cm)]],"DAP &lt; DMCE","DAP ≥ DMCE")</f>
        <v>DAP &lt; DMCE</v>
      </c>
      <c r="W2602" s="87" t="str">
        <f>IF(CENSO[[#This Row],[DAP (cm)]]&gt;200, "Superior", "Inferior")</f>
        <v>Inferior</v>
      </c>
      <c r="X2602" s="87" t="str">
        <f>VLOOKUP(CENSO[[#This Row],[NOME COMUM]],ESPECIES[],4,FALSE)</f>
        <v>Não</v>
      </c>
      <c r="Y2602" s="87" t="str">
        <f>IF(IFERROR(VLOOKUP(CENSO[[#This Row],[NOME COMUM]],COMERCIAIS[],2, FALSE), "Não") &lt;&gt; "Não", "Sim", "Não")</f>
        <v>Não</v>
      </c>
      <c r="Z2602" s="133">
        <f>CENSO[[#This Row],[g (m²)]]/SUM(AEEF[AEEF-UT])</f>
        <v>3.2168175253165715E-4</v>
      </c>
      <c r="AA2602" s="133">
        <f>CENSO[[#This Row],[v (m³)]]/SUM(AEEF[AEEF-UT])</f>
        <v>2.9273039480380799E-3</v>
      </c>
    </row>
    <row r="2603" spans="1:27" ht="14">
      <c r="A2603" s="86">
        <v>1</v>
      </c>
      <c r="B2603" s="86">
        <v>2</v>
      </c>
      <c r="C2603" s="63">
        <v>79</v>
      </c>
      <c r="D2603" s="63">
        <v>2602</v>
      </c>
      <c r="E2603" s="63" t="str">
        <f>VLOOKUP(CENSO[[#This Row],[NOME COMUM]],ESPECIES[],2,FALSE)</f>
        <v>Eschweilera grandiflora (Aubl.) Sandwith</v>
      </c>
      <c r="F2603" s="64" t="s">
        <v>19</v>
      </c>
      <c r="G2603" s="64">
        <v>156</v>
      </c>
      <c r="H2603" s="97">
        <f>CENSO[[#This Row],[CAP (cm)]]/PI()</f>
        <v>49.656342244671343</v>
      </c>
      <c r="I2603" s="64">
        <v>16</v>
      </c>
      <c r="J2603" s="96">
        <f>(PI()*(CENSO[[#This Row],[DAP (cm)]]^2))/40000</f>
        <v>0.19365973475421822</v>
      </c>
      <c r="K2603" s="96">
        <f>CENSO[[#This Row],[g (m²)]]*CENSO[[#This Row],[H (m)]]*0.7</f>
        <v>2.168989029247244</v>
      </c>
      <c r="L2603" s="64">
        <v>1</v>
      </c>
      <c r="M2603" s="65">
        <v>364786.9</v>
      </c>
      <c r="N2603" s="87">
        <v>9703641.1999999899</v>
      </c>
      <c r="O2603" s="98" t="s">
        <v>1225</v>
      </c>
      <c r="P2603" s="87" t="str">
        <f>VLOOKUP(CENSO[[#This Row],[DAP (cm)]],CD[],2,TRUE)</f>
        <v>TORETE</v>
      </c>
      <c r="Q2603" s="87" t="str">
        <f>VLOOKUP(CENSO[[#This Row],[DAP (cm)]],DD[],2,TRUE)</f>
        <v>40├ 50</v>
      </c>
      <c r="R2603" s="87" t="str" cm="1">
        <f t="array" ref="R2603">INDEX(_xlfn.TEXTSPLIT(CENSO[[#This Row],[NOME CIENTIFICO]]," "),1)</f>
        <v>Eschweilera</v>
      </c>
      <c r="S2603" s="98" t="s">
        <v>1004</v>
      </c>
      <c r="T2603" s="87">
        <f>_xlfn.MINIFS(CENSO[DAP (cm)],CENSO[NOME CIENTIFICO],CENSO[[#This Row],[NOME CIENTIFICO]])</f>
        <v>41.38028520389279</v>
      </c>
      <c r="U26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603" s="87" t="str">
        <f>IF(CENSO[[#This Row],[DAP (cm)]]&lt;CENSO[[#This Row],[DMCE (cm)]],"DAP &lt; DMCE","DAP ≥ DMCE")</f>
        <v>DAP &lt; DMCE</v>
      </c>
      <c r="W2603" s="87" t="str">
        <f>IF(CENSO[[#This Row],[DAP (cm)]]&gt;200, "Superior", "Inferior")</f>
        <v>Inferior</v>
      </c>
      <c r="X2603" s="87" t="str">
        <f>VLOOKUP(CENSO[[#This Row],[NOME COMUM]],ESPECIES[],4,FALSE)</f>
        <v>Não</v>
      </c>
      <c r="Y2603" s="87" t="str">
        <f>IF(IFERROR(VLOOKUP(CENSO[[#This Row],[NOME COMUM]],COMERCIAIS[],2, FALSE), "Não") &lt;&gt; "Não", "Sim", "Não")</f>
        <v>Não</v>
      </c>
      <c r="Z2603" s="133">
        <f>CENSO[[#This Row],[g (m²)]]/SUM(AEEF[AEEF-UT])</f>
        <v>3.3883514238272194E-4</v>
      </c>
      <c r="AA2603" s="133">
        <f>CENSO[[#This Row],[v (m³)]]/SUM(AEEF[AEEF-UT])</f>
        <v>3.7949535946864856E-3</v>
      </c>
    </row>
    <row r="2604" spans="1:27" ht="14">
      <c r="A2604" s="86">
        <v>1</v>
      </c>
      <c r="B2604" s="86">
        <v>2</v>
      </c>
      <c r="C2604" s="63">
        <v>79</v>
      </c>
      <c r="D2604" s="63">
        <v>2603</v>
      </c>
      <c r="E2604" s="63" t="str">
        <f>VLOOKUP(CENSO[[#This Row],[NOME COMUM]],ESPECIES[],2,FALSE)</f>
        <v>Alexa grandiflora Ducke</v>
      </c>
      <c r="F2604" s="64" t="s">
        <v>13</v>
      </c>
      <c r="G2604" s="64">
        <v>200</v>
      </c>
      <c r="H2604" s="97">
        <f>CENSO[[#This Row],[CAP (cm)]]/PI()</f>
        <v>63.661977236758133</v>
      </c>
      <c r="I2604" s="64">
        <v>20</v>
      </c>
      <c r="J2604" s="96">
        <f>(PI()*(CENSO[[#This Row],[DAP (cm)]]^2))/40000</f>
        <v>0.31830988618379064</v>
      </c>
      <c r="K2604" s="96">
        <f>CENSO[[#This Row],[g (m²)]]*CENSO[[#This Row],[H (m)]]*0.7</f>
        <v>4.4563384065730682</v>
      </c>
      <c r="L2604" s="64">
        <v>1</v>
      </c>
      <c r="M2604" s="65">
        <v>364861.299999999</v>
      </c>
      <c r="N2604" s="87">
        <v>9703788.5</v>
      </c>
      <c r="O2604" s="87" t="s">
        <v>1227</v>
      </c>
      <c r="P2604" s="87" t="str">
        <f>VLOOKUP(CENSO[[#This Row],[DAP (cm)]],CD[],2,TRUE)</f>
        <v>TORA</v>
      </c>
      <c r="Q2604" s="87" t="str">
        <f>VLOOKUP(CENSO[[#This Row],[DAP (cm)]],DD[],2,TRUE)</f>
        <v>60├ 70</v>
      </c>
      <c r="R2604" s="87" t="str" cm="1">
        <f t="array" ref="R2604">INDEX(_xlfn.TEXTSPLIT(CENSO[[#This Row],[NOME CIENTIFICO]]," "),1)</f>
        <v>Alexa</v>
      </c>
      <c r="S2604" s="98" t="s">
        <v>1004</v>
      </c>
      <c r="T2604" s="87">
        <f>_xlfn.MINIFS(CENSO[DAP (cm)],CENSO[NOME CIENTIFICO],CENSO[[#This Row],[NOME CIENTIFICO]])</f>
        <v>39.788735772973837</v>
      </c>
      <c r="U26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04" s="87" t="str">
        <f>IF(CENSO[[#This Row],[DAP (cm)]]&lt;CENSO[[#This Row],[DMCE (cm)]],"DAP &lt; DMCE","DAP ≥ DMCE")</f>
        <v>DAP ≥ DMCE</v>
      </c>
      <c r="W2604" s="87" t="str">
        <f>IF(CENSO[[#This Row],[DAP (cm)]]&gt;200, "Superior", "Inferior")</f>
        <v>Inferior</v>
      </c>
      <c r="X2604" s="87" t="str">
        <f>VLOOKUP(CENSO[[#This Row],[NOME COMUM]],ESPECIES[],4,FALSE)</f>
        <v>Não</v>
      </c>
      <c r="Y2604" s="87" t="str">
        <f>IF(IFERROR(VLOOKUP(CENSO[[#This Row],[NOME COMUM]],COMERCIAIS[],2, FALSE), "Não") &lt;&gt; "Não", "Sim", "Não")</f>
        <v>Não</v>
      </c>
      <c r="Z2604" s="133">
        <f>CENSO[[#This Row],[g (m²)]]/SUM(AEEF[AEEF-UT])</f>
        <v>5.5692824191768894E-4</v>
      </c>
      <c r="AA2604" s="133">
        <f>CENSO[[#This Row],[v (m³)]]/SUM(AEEF[AEEF-UT])</f>
        <v>7.7969953868476443E-3</v>
      </c>
    </row>
    <row r="2605" spans="1:27" ht="14">
      <c r="A2605" s="86">
        <v>1</v>
      </c>
      <c r="B2605" s="86">
        <v>2</v>
      </c>
      <c r="C2605" s="63">
        <v>79</v>
      </c>
      <c r="D2605" s="63">
        <v>2604</v>
      </c>
      <c r="E2605" s="63" t="str">
        <f>VLOOKUP(CENSO[[#This Row],[NOME COMUM]],ESPECIES[],2,FALSE)</f>
        <v>Eschweilera tenuifolia (O.Berg) Miers</v>
      </c>
      <c r="F2605" s="64" t="s">
        <v>93</v>
      </c>
      <c r="G2605" s="64">
        <v>170</v>
      </c>
      <c r="H2605" s="97">
        <f>CENSO[[#This Row],[CAP (cm)]]/PI()</f>
        <v>54.112680651244418</v>
      </c>
      <c r="I2605" s="64">
        <v>14</v>
      </c>
      <c r="J2605" s="96">
        <f>(PI()*(CENSO[[#This Row],[DAP (cm)]]^2))/40000</f>
        <v>0.2299788927677888</v>
      </c>
      <c r="K2605" s="96">
        <f>CENSO[[#This Row],[g (m²)]]*CENSO[[#This Row],[H (m)]]*0.7</f>
        <v>2.2537931491243302</v>
      </c>
      <c r="L2605" s="64">
        <v>1</v>
      </c>
      <c r="M2605" s="65">
        <v>364842.299999999</v>
      </c>
      <c r="N2605" s="87">
        <v>9703709.9000000004</v>
      </c>
      <c r="O2605" s="98" t="s">
        <v>1225</v>
      </c>
      <c r="P2605" s="87" t="str">
        <f>VLOOKUP(CENSO[[#This Row],[DAP (cm)]],CD[],2,TRUE)</f>
        <v>TORA</v>
      </c>
      <c r="Q2605" s="87" t="str">
        <f>VLOOKUP(CENSO[[#This Row],[DAP (cm)]],DD[],2,TRUE)</f>
        <v>50├ 60</v>
      </c>
      <c r="R2605" s="87" t="str" cm="1">
        <f t="array" ref="R2605">INDEX(_xlfn.TEXTSPLIT(CENSO[[#This Row],[NOME CIENTIFICO]]," "),1)</f>
        <v>Eschweilera</v>
      </c>
      <c r="S2605" s="98" t="s">
        <v>1004</v>
      </c>
      <c r="T2605" s="87">
        <f>_xlfn.MINIFS(CENSO[DAP (cm)],CENSO[NOME CIENTIFICO],CENSO[[#This Row],[NOME CIENTIFICO]])</f>
        <v>54.112680651244418</v>
      </c>
      <c r="U26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64.112680651244418</v>
      </c>
      <c r="V2605" s="87" t="str">
        <f>IF(CENSO[[#This Row],[DAP (cm)]]&lt;CENSO[[#This Row],[DMCE (cm)]],"DAP &lt; DMCE","DAP ≥ DMCE")</f>
        <v>DAP &lt; DMCE</v>
      </c>
      <c r="W2605" s="87" t="str">
        <f>IF(CENSO[[#This Row],[DAP (cm)]]&gt;200, "Superior", "Inferior")</f>
        <v>Inferior</v>
      </c>
      <c r="X2605" s="87" t="str">
        <f>VLOOKUP(CENSO[[#This Row],[NOME COMUM]],ESPECIES[],4,FALSE)</f>
        <v>Não</v>
      </c>
      <c r="Y2605" s="87" t="str">
        <f>IF(IFERROR(VLOOKUP(CENSO[[#This Row],[NOME COMUM]],COMERCIAIS[],2, FALSE), "Não") &lt;&gt; "Não", "Sim", "Não")</f>
        <v>Não</v>
      </c>
      <c r="Z2605" s="133">
        <f>CENSO[[#This Row],[g (m²)]]/SUM(AEEF[AEEF-UT])</f>
        <v>4.0238065478553035E-4</v>
      </c>
      <c r="AA2605" s="133">
        <f>CENSO[[#This Row],[v (m³)]]/SUM(AEEF[AEEF-UT])</f>
        <v>3.9433304168981975E-3</v>
      </c>
    </row>
    <row r="2606" spans="1:27" ht="14">
      <c r="A2606" s="86">
        <v>1</v>
      </c>
      <c r="B2606" s="86">
        <v>2</v>
      </c>
      <c r="C2606" s="63">
        <v>79</v>
      </c>
      <c r="D2606" s="63">
        <v>2605</v>
      </c>
      <c r="E2606" s="63" t="str">
        <f>VLOOKUP(CENSO[[#This Row],[NOME COMUM]],ESPECIES[],2,FALSE)</f>
        <v>Goupia glabra Aubl.</v>
      </c>
      <c r="F2606" s="64" t="s">
        <v>34</v>
      </c>
      <c r="G2606" s="64">
        <v>200</v>
      </c>
      <c r="H2606" s="97">
        <f>CENSO[[#This Row],[CAP (cm)]]/PI()</f>
        <v>63.661977236758133</v>
      </c>
      <c r="I2606" s="64">
        <v>11</v>
      </c>
      <c r="J2606" s="96">
        <f>(PI()*(CENSO[[#This Row],[DAP (cm)]]^2))/40000</f>
        <v>0.31830988618379064</v>
      </c>
      <c r="K2606" s="96">
        <f>CENSO[[#This Row],[g (m²)]]*CENSO[[#This Row],[H (m)]]*0.7</f>
        <v>2.4509861236151878</v>
      </c>
      <c r="L2606" s="64">
        <v>2</v>
      </c>
      <c r="M2606" s="65">
        <v>364876.4</v>
      </c>
      <c r="N2606" s="87">
        <v>9703772.9000000004</v>
      </c>
      <c r="O2606" s="87" t="s">
        <v>1227</v>
      </c>
      <c r="P2606" s="87" t="str">
        <f>VLOOKUP(CENSO[[#This Row],[DAP (cm)]],CD[],2,TRUE)</f>
        <v>TORA</v>
      </c>
      <c r="Q2606" s="87" t="str">
        <f>VLOOKUP(CENSO[[#This Row],[DAP (cm)]],DD[],2,TRUE)</f>
        <v>60├ 70</v>
      </c>
      <c r="R2606" s="87" t="str" cm="1">
        <f t="array" ref="R2606">INDEX(_xlfn.TEXTSPLIT(CENSO[[#This Row],[NOME CIENTIFICO]]," "),1)</f>
        <v>Goupia</v>
      </c>
      <c r="S2606" s="98" t="s">
        <v>1004</v>
      </c>
      <c r="T2606" s="87">
        <f>_xlfn.MINIFS(CENSO[DAP (cm)],CENSO[NOME CIENTIFICO],CENSO[[#This Row],[NOME CIENTIFICO]])</f>
        <v>40.107045659157627</v>
      </c>
      <c r="U26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606" s="87" t="str">
        <f>IF(CENSO[[#This Row],[DAP (cm)]]&lt;CENSO[[#This Row],[DMCE (cm)]],"DAP &lt; DMCE","DAP ≥ DMCE")</f>
        <v>DAP ≥ DMCE</v>
      </c>
      <c r="W2606" s="87" t="str">
        <f>IF(CENSO[[#This Row],[DAP (cm)]]&gt;200, "Superior", "Inferior")</f>
        <v>Inferior</v>
      </c>
      <c r="X2606" s="87" t="str">
        <f>VLOOKUP(CENSO[[#This Row],[NOME COMUM]],ESPECIES[],4,FALSE)</f>
        <v>Não</v>
      </c>
      <c r="Y2606" s="87" t="str">
        <f>IF(IFERROR(VLOOKUP(CENSO[[#This Row],[NOME COMUM]],COMERCIAIS[],2, FALSE), "Não") &lt;&gt; "Não", "Sim", "Não")</f>
        <v>Sim</v>
      </c>
      <c r="Z2606" s="133">
        <f>CENSO[[#This Row],[g (m²)]]/SUM(AEEF[AEEF-UT])</f>
        <v>5.5692824191768894E-4</v>
      </c>
      <c r="AA2606" s="133">
        <f>CENSO[[#This Row],[v (m³)]]/SUM(AEEF[AEEF-UT])</f>
        <v>4.2883474627662043E-3</v>
      </c>
    </row>
    <row r="2607" spans="1:27" ht="14">
      <c r="A2607" s="86">
        <v>1</v>
      </c>
      <c r="B2607" s="86">
        <v>2</v>
      </c>
      <c r="C2607" s="63">
        <v>79</v>
      </c>
      <c r="D2607" s="63">
        <v>2606</v>
      </c>
      <c r="E2607" s="63" t="str">
        <f>VLOOKUP(CENSO[[#This Row],[NOME COMUM]],ESPECIES[],2,FALSE)</f>
        <v>Couratari guianensis Aubl.</v>
      </c>
      <c r="F2607" s="64" t="s">
        <v>6</v>
      </c>
      <c r="G2607" s="64">
        <v>255</v>
      </c>
      <c r="H2607" s="97">
        <f>CENSO[[#This Row],[CAP (cm)]]/PI()</f>
        <v>81.169020976866619</v>
      </c>
      <c r="I2607" s="64">
        <v>23</v>
      </c>
      <c r="J2607" s="96">
        <f>(PI()*(CENSO[[#This Row],[DAP (cm)]]^2))/40000</f>
        <v>0.51745250872752468</v>
      </c>
      <c r="K2607" s="96">
        <f>CENSO[[#This Row],[g (m²)]]*CENSO[[#This Row],[H (m)]]*0.7</f>
        <v>8.3309853905131472</v>
      </c>
      <c r="L2607" s="64">
        <v>1</v>
      </c>
      <c r="M2607" s="65">
        <v>364748</v>
      </c>
      <c r="N2607" s="87">
        <v>9703580</v>
      </c>
      <c r="O2607" s="87" t="s">
        <v>1227</v>
      </c>
      <c r="P2607" s="87" t="str">
        <f>VLOOKUP(CENSO[[#This Row],[DAP (cm)]],CD[],2,TRUE)</f>
        <v>TORA</v>
      </c>
      <c r="Q2607" s="87" t="str">
        <f>VLOOKUP(CENSO[[#This Row],[DAP (cm)]],DD[],2,TRUE)</f>
        <v>80├ 90</v>
      </c>
      <c r="R2607" s="87" t="str" cm="1">
        <f t="array" ref="R2607">INDEX(_xlfn.TEXTSPLIT(CENSO[[#This Row],[NOME CIENTIFICO]]," "),1)</f>
        <v>Couratari</v>
      </c>
      <c r="S2607" s="98" t="s">
        <v>1004</v>
      </c>
      <c r="T2607" s="87">
        <f>_xlfn.MINIFS(CENSO[DAP (cm)],CENSO[NOME CIENTIFICO],CENSO[[#This Row],[NOME CIENTIFICO]])</f>
        <v>38.833806114422465</v>
      </c>
      <c r="U26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07" s="87" t="str">
        <f>IF(CENSO[[#This Row],[DAP (cm)]]&lt;CENSO[[#This Row],[DMCE (cm)]],"DAP &lt; DMCE","DAP ≥ DMCE")</f>
        <v>DAP ≥ DMCE</v>
      </c>
      <c r="W2607" s="87" t="str">
        <f>IF(CENSO[[#This Row],[DAP (cm)]]&gt;200, "Superior", "Inferior")</f>
        <v>Inferior</v>
      </c>
      <c r="X2607" s="87" t="str">
        <f>VLOOKUP(CENSO[[#This Row],[NOME COMUM]],ESPECIES[],4,FALSE)</f>
        <v>Não</v>
      </c>
      <c r="Y2607" s="87" t="str">
        <f>IF(IFERROR(VLOOKUP(CENSO[[#This Row],[NOME COMUM]],COMERCIAIS[],2, FALSE), "Não") &lt;&gt; "Não", "Sim", "Não")</f>
        <v>Sim</v>
      </c>
      <c r="Z2607" s="133">
        <f>CENSO[[#This Row],[g (m²)]]/SUM(AEEF[AEEF-UT])</f>
        <v>9.053564732674432E-4</v>
      </c>
      <c r="AA2607" s="133">
        <f>CENSO[[#This Row],[v (m³)]]/SUM(AEEF[AEEF-UT])</f>
        <v>1.4576239219605835E-2</v>
      </c>
    </row>
    <row r="2608" spans="1:27" ht="14">
      <c r="A2608" s="86">
        <v>1</v>
      </c>
      <c r="B2608" s="86">
        <v>2</v>
      </c>
      <c r="C2608" s="63">
        <v>79</v>
      </c>
      <c r="D2608" s="63">
        <v>2607</v>
      </c>
      <c r="E2608" s="63" t="str">
        <f>VLOOKUP(CENSO[[#This Row],[NOME COMUM]],ESPECIES[],2,FALSE)</f>
        <v>Couratari guianensis Aubl.</v>
      </c>
      <c r="F2608" s="64" t="s">
        <v>6</v>
      </c>
      <c r="G2608" s="64">
        <v>300</v>
      </c>
      <c r="H2608" s="97">
        <f>CENSO[[#This Row],[CAP (cm)]]/PI()</f>
        <v>95.4929658551372</v>
      </c>
      <c r="I2608" s="64">
        <v>22</v>
      </c>
      <c r="J2608" s="96">
        <f>(PI()*(CENSO[[#This Row],[DAP (cm)]]^2))/40000</f>
        <v>0.7161972439135289</v>
      </c>
      <c r="K2608" s="96">
        <f>CENSO[[#This Row],[g (m²)]]*CENSO[[#This Row],[H (m)]]*0.7</f>
        <v>11.029437556268345</v>
      </c>
      <c r="L2608" s="64">
        <v>2</v>
      </c>
      <c r="M2608" s="65">
        <v>364708.2</v>
      </c>
      <c r="N2608" s="87">
        <v>9703481.1999999899</v>
      </c>
      <c r="O2608" s="87" t="s">
        <v>1227</v>
      </c>
      <c r="P2608" s="87" t="str">
        <f>VLOOKUP(CENSO[[#This Row],[DAP (cm)]],CD[],2,TRUE)</f>
        <v>TORA</v>
      </c>
      <c r="Q2608" s="87" t="str">
        <f>VLOOKUP(CENSO[[#This Row],[DAP (cm)]],DD[],2,TRUE)</f>
        <v>90├ 100</v>
      </c>
      <c r="R2608" s="87" t="str" cm="1">
        <f t="array" ref="R2608">INDEX(_xlfn.TEXTSPLIT(CENSO[[#This Row],[NOME CIENTIFICO]]," "),1)</f>
        <v>Couratari</v>
      </c>
      <c r="S2608" s="98" t="s">
        <v>1004</v>
      </c>
      <c r="T2608" s="87">
        <f>_xlfn.MINIFS(CENSO[DAP (cm)],CENSO[NOME CIENTIFICO],CENSO[[#This Row],[NOME CIENTIFICO]])</f>
        <v>38.833806114422465</v>
      </c>
      <c r="U26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08" s="87" t="str">
        <f>IF(CENSO[[#This Row],[DAP (cm)]]&lt;CENSO[[#This Row],[DMCE (cm)]],"DAP &lt; DMCE","DAP ≥ DMCE")</f>
        <v>DAP ≥ DMCE</v>
      </c>
      <c r="W2608" s="87" t="str">
        <f>IF(CENSO[[#This Row],[DAP (cm)]]&gt;200, "Superior", "Inferior")</f>
        <v>Inferior</v>
      </c>
      <c r="X2608" s="87" t="str">
        <f>VLOOKUP(CENSO[[#This Row],[NOME COMUM]],ESPECIES[],4,FALSE)</f>
        <v>Não</v>
      </c>
      <c r="Y2608" s="87" t="str">
        <f>IF(IFERROR(VLOOKUP(CENSO[[#This Row],[NOME COMUM]],COMERCIAIS[],2, FALSE), "Não") &lt;&gt; "Não", "Sim", "Não")</f>
        <v>Sim</v>
      </c>
      <c r="Z2608" s="133">
        <f>CENSO[[#This Row],[g (m²)]]/SUM(AEEF[AEEF-UT])</f>
        <v>1.2530885443148001E-3</v>
      </c>
      <c r="AA2608" s="133">
        <f>CENSO[[#This Row],[v (m³)]]/SUM(AEEF[AEEF-UT])</f>
        <v>1.929756358244792E-2</v>
      </c>
    </row>
    <row r="2609" spans="1:27" ht="14">
      <c r="A2609" s="86">
        <v>1</v>
      </c>
      <c r="B2609" s="86">
        <v>2</v>
      </c>
      <c r="C2609" s="63">
        <v>80</v>
      </c>
      <c r="D2609" s="63">
        <v>2608</v>
      </c>
      <c r="E2609" s="63" t="str">
        <f>VLOOKUP(CENSO[[#This Row],[NOME COMUM]],ESPECIES[],2,FALSE)</f>
        <v>Buchenavia capitata (Vahl) Eichler</v>
      </c>
      <c r="F2609" s="64" t="s">
        <v>10</v>
      </c>
      <c r="G2609" s="64">
        <v>135</v>
      </c>
      <c r="H2609" s="97">
        <f>CENSO[[#This Row],[CAP (cm)]]/PI()</f>
        <v>42.971834634811742</v>
      </c>
      <c r="I2609" s="64">
        <v>15</v>
      </c>
      <c r="J2609" s="96">
        <f>(PI()*(CENSO[[#This Row],[DAP (cm)]]^2))/40000</f>
        <v>0.14502994189248961</v>
      </c>
      <c r="K2609" s="96">
        <f>CENSO[[#This Row],[g (m²)]]*CENSO[[#This Row],[H (m)]]*0.7</f>
        <v>1.5228143898711408</v>
      </c>
      <c r="L2609" s="64">
        <v>1</v>
      </c>
      <c r="M2609" s="65">
        <v>364815.799999999</v>
      </c>
      <c r="N2609" s="87">
        <v>9703573.6999999899</v>
      </c>
      <c r="O2609" s="98" t="s">
        <v>1225</v>
      </c>
      <c r="P2609" s="87" t="str">
        <f>VLOOKUP(CENSO[[#This Row],[DAP (cm)]],CD[],2,TRUE)</f>
        <v>TORETE</v>
      </c>
      <c r="Q2609" s="87" t="str">
        <f>VLOOKUP(CENSO[[#This Row],[DAP (cm)]],DD[],2,TRUE)</f>
        <v>40├ 50</v>
      </c>
      <c r="R2609" s="87" t="str" cm="1">
        <f t="array" ref="R2609">INDEX(_xlfn.TEXTSPLIT(CENSO[[#This Row],[NOME CIENTIFICO]]," "),1)</f>
        <v>Buchenavia</v>
      </c>
      <c r="S2609" s="98" t="s">
        <v>1004</v>
      </c>
      <c r="T2609" s="87">
        <f>_xlfn.MINIFS(CENSO[DAP (cm)],CENSO[NOME CIENTIFICO],CENSO[[#This Row],[NOME CIENTIFICO]])</f>
        <v>41.38028520389279</v>
      </c>
      <c r="U26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609" s="87" t="str">
        <f>IF(CENSO[[#This Row],[DAP (cm)]]&lt;CENSO[[#This Row],[DMCE (cm)]],"DAP &lt; DMCE","DAP ≥ DMCE")</f>
        <v>DAP &lt; DMCE</v>
      </c>
      <c r="W2609" s="87" t="str">
        <f>IF(CENSO[[#This Row],[DAP (cm)]]&gt;200, "Superior", "Inferior")</f>
        <v>Inferior</v>
      </c>
      <c r="X2609" s="87" t="str">
        <f>VLOOKUP(CENSO[[#This Row],[NOME COMUM]],ESPECIES[],4,FALSE)</f>
        <v>Não</v>
      </c>
      <c r="Y2609" s="87" t="str">
        <f>IF(IFERROR(VLOOKUP(CENSO[[#This Row],[NOME COMUM]],COMERCIAIS[],2, FALSE), "Não") &lt;&gt; "Não", "Sim", "Não")</f>
        <v>Não</v>
      </c>
      <c r="Z2609" s="133">
        <f>CENSO[[#This Row],[g (m²)]]/SUM(AEEF[AEEF-UT])</f>
        <v>2.53750430223747E-4</v>
      </c>
      <c r="AA2609" s="133">
        <f>CENSO[[#This Row],[v (m³)]]/SUM(AEEF[AEEF-UT])</f>
        <v>2.6643795173493436E-3</v>
      </c>
    </row>
    <row r="2610" spans="1:27" ht="14">
      <c r="A2610" s="86">
        <v>1</v>
      </c>
      <c r="B2610" s="86">
        <v>2</v>
      </c>
      <c r="C2610" s="63">
        <v>80</v>
      </c>
      <c r="D2610" s="63">
        <v>2609</v>
      </c>
      <c r="E2610" s="63" t="str">
        <f>VLOOKUP(CENSO[[#This Row],[NOME COMUM]],ESPECIES[],2,FALSE)</f>
        <v>Sterculia apeibophylla Ducke</v>
      </c>
      <c r="F2610" s="64" t="s">
        <v>25</v>
      </c>
      <c r="G2610" s="64">
        <v>170</v>
      </c>
      <c r="H2610" s="97">
        <f>CENSO[[#This Row],[CAP (cm)]]/PI()</f>
        <v>54.112680651244418</v>
      </c>
      <c r="I2610" s="64">
        <v>14</v>
      </c>
      <c r="J2610" s="96">
        <f>(PI()*(CENSO[[#This Row],[DAP (cm)]]^2))/40000</f>
        <v>0.2299788927677888</v>
      </c>
      <c r="K2610" s="96">
        <f>CENSO[[#This Row],[g (m²)]]*CENSO[[#This Row],[H (m)]]*0.7</f>
        <v>2.2537931491243302</v>
      </c>
      <c r="L2610" s="64">
        <v>1</v>
      </c>
      <c r="M2610" s="65">
        <v>364877.4</v>
      </c>
      <c r="N2610" s="87">
        <v>9703667.5</v>
      </c>
      <c r="O2610" s="87" t="s">
        <v>1227</v>
      </c>
      <c r="P2610" s="87" t="str">
        <f>VLOOKUP(CENSO[[#This Row],[DAP (cm)]],CD[],2,TRUE)</f>
        <v>TORA</v>
      </c>
      <c r="Q2610" s="87" t="str">
        <f>VLOOKUP(CENSO[[#This Row],[DAP (cm)]],DD[],2,TRUE)</f>
        <v>50├ 60</v>
      </c>
      <c r="R2610" s="87" t="str" cm="1">
        <f t="array" ref="R2610">INDEX(_xlfn.TEXTSPLIT(CENSO[[#This Row],[NOME CIENTIFICO]]," "),1)</f>
        <v>Sterculia</v>
      </c>
      <c r="S2610" s="98" t="s">
        <v>1004</v>
      </c>
      <c r="T2610" s="87">
        <f>_xlfn.MINIFS(CENSO[DAP (cm)],CENSO[NOME CIENTIFICO],CENSO[[#This Row],[NOME CIENTIFICO]])</f>
        <v>38.833806114422465</v>
      </c>
      <c r="U26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10" s="87" t="str">
        <f>IF(CENSO[[#This Row],[DAP (cm)]]&lt;CENSO[[#This Row],[DMCE (cm)]],"DAP &lt; DMCE","DAP ≥ DMCE")</f>
        <v>DAP ≥ DMCE</v>
      </c>
      <c r="W2610" s="87" t="str">
        <f>IF(CENSO[[#This Row],[DAP (cm)]]&gt;200, "Superior", "Inferior")</f>
        <v>Inferior</v>
      </c>
      <c r="X2610" s="87" t="str">
        <f>VLOOKUP(CENSO[[#This Row],[NOME COMUM]],ESPECIES[],4,FALSE)</f>
        <v>Não</v>
      </c>
      <c r="Y2610" s="87" t="str">
        <f>IF(IFERROR(VLOOKUP(CENSO[[#This Row],[NOME COMUM]],COMERCIAIS[],2, FALSE), "Não") &lt;&gt; "Não", "Sim", "Não")</f>
        <v>Não</v>
      </c>
      <c r="Z2610" s="133">
        <f>CENSO[[#This Row],[g (m²)]]/SUM(AEEF[AEEF-UT])</f>
        <v>4.0238065478553035E-4</v>
      </c>
      <c r="AA2610" s="133">
        <f>CENSO[[#This Row],[v (m³)]]/SUM(AEEF[AEEF-UT])</f>
        <v>3.9433304168981975E-3</v>
      </c>
    </row>
    <row r="2611" spans="1:27" ht="14">
      <c r="A2611" s="86">
        <v>1</v>
      </c>
      <c r="B2611" s="86">
        <v>2</v>
      </c>
      <c r="C2611" s="63">
        <v>80</v>
      </c>
      <c r="D2611" s="63">
        <v>2610</v>
      </c>
      <c r="E2611" s="63" t="str">
        <f>VLOOKUP(CENSO[[#This Row],[NOME COMUM]],ESPECIES[],2,FALSE)</f>
        <v>Mezilaurus Itauba (Meisn.) Taub. ex Mez</v>
      </c>
      <c r="F2611" s="64" t="s">
        <v>8</v>
      </c>
      <c r="G2611" s="64">
        <v>328</v>
      </c>
      <c r="H2611" s="97">
        <f>CENSO[[#This Row],[CAP (cm)]]/PI()</f>
        <v>104.40564266828335</v>
      </c>
      <c r="I2611" s="64">
        <v>18</v>
      </c>
      <c r="J2611" s="96">
        <f>(PI()*(CENSO[[#This Row],[DAP (cm)]]^2))/40000</f>
        <v>0.85612626987992357</v>
      </c>
      <c r="K2611" s="96">
        <f>CENSO[[#This Row],[g (m²)]]*CENSO[[#This Row],[H (m)]]*0.7</f>
        <v>10.787191000487036</v>
      </c>
      <c r="L2611" s="64">
        <v>1</v>
      </c>
      <c r="M2611" s="65">
        <v>364937</v>
      </c>
      <c r="N2611" s="87">
        <v>9703835.4000000004</v>
      </c>
      <c r="O2611" s="87" t="s">
        <v>1227</v>
      </c>
      <c r="P2611" s="87" t="str">
        <f>VLOOKUP(CENSO[[#This Row],[DAP (cm)]],CD[],2,TRUE)</f>
        <v>TORA</v>
      </c>
      <c r="Q2611" s="87" t="str">
        <f>VLOOKUP(CENSO[[#This Row],[DAP (cm)]],DD[],2,TRUE)</f>
        <v>100├ 110</v>
      </c>
      <c r="R2611" s="87" t="str" cm="1">
        <f t="array" ref="R2611">INDEX(_xlfn.TEXTSPLIT(CENSO[[#This Row],[NOME CIENTIFICO]]," "),1)</f>
        <v>Mezilaurus</v>
      </c>
      <c r="S2611" s="98" t="s">
        <v>1004</v>
      </c>
      <c r="T2611" s="87">
        <f>_xlfn.MINIFS(CENSO[DAP (cm)],CENSO[NOME CIENTIFICO],CENSO[[#This Row],[NOME CIENTIFICO]])</f>
        <v>41.38028520389279</v>
      </c>
      <c r="U26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611" s="87" t="str">
        <f>IF(CENSO[[#This Row],[DAP (cm)]]&lt;CENSO[[#This Row],[DMCE (cm)]],"DAP &lt; DMCE","DAP ≥ DMCE")</f>
        <v>DAP ≥ DMCE</v>
      </c>
      <c r="W2611" s="87" t="str">
        <f>IF(CENSO[[#This Row],[DAP (cm)]]&gt;200, "Superior", "Inferior")</f>
        <v>Inferior</v>
      </c>
      <c r="X2611" s="87" t="str">
        <f>VLOOKUP(CENSO[[#This Row],[NOME COMUM]],ESPECIES[],4,FALSE)</f>
        <v>Não</v>
      </c>
      <c r="Y2611" s="87" t="str">
        <f>IF(IFERROR(VLOOKUP(CENSO[[#This Row],[NOME COMUM]],COMERCIAIS[],2, FALSE), "Não") &lt;&gt; "Não", "Sim", "Não")</f>
        <v>Não</v>
      </c>
      <c r="Z2611" s="133">
        <f>CENSO[[#This Row],[g (m²)]]/SUM(AEEF[AEEF-UT])</f>
        <v>1.4979141994618168E-3</v>
      </c>
      <c r="AA2611" s="133">
        <f>CENSO[[#This Row],[v (m³)]]/SUM(AEEF[AEEF-UT])</f>
        <v>1.8873718913218887E-2</v>
      </c>
    </row>
    <row r="2612" spans="1:27" ht="14">
      <c r="A2612" s="86">
        <v>1</v>
      </c>
      <c r="B2612" s="86">
        <v>2</v>
      </c>
      <c r="C2612" s="63">
        <v>80</v>
      </c>
      <c r="D2612" s="63">
        <v>2611</v>
      </c>
      <c r="E2612" s="63" t="str">
        <f>VLOOKUP(CENSO[[#This Row],[NOME COMUM]],ESPECIES[],2,FALSE)</f>
        <v>Tachigali myrmecophila Ducke</v>
      </c>
      <c r="F2612" s="64" t="s">
        <v>14</v>
      </c>
      <c r="G2612" s="64">
        <v>182</v>
      </c>
      <c r="H2612" s="97">
        <f>CENSO[[#This Row],[CAP (cm)]]/PI()</f>
        <v>57.932399285449904</v>
      </c>
      <c r="I2612" s="64">
        <v>13</v>
      </c>
      <c r="J2612" s="96">
        <f>(PI()*(CENSO[[#This Row],[DAP (cm)]]^2))/40000</f>
        <v>0.26359241674879702</v>
      </c>
      <c r="K2612" s="96">
        <f>CENSO[[#This Row],[g (m²)]]*CENSO[[#This Row],[H (m)]]*0.7</f>
        <v>2.3986909924140529</v>
      </c>
      <c r="L2612" s="64">
        <v>2</v>
      </c>
      <c r="M2612" s="65">
        <v>364936.7</v>
      </c>
      <c r="N2612" s="87">
        <v>9703852.0999999903</v>
      </c>
      <c r="O2612" s="87" t="s">
        <v>1227</v>
      </c>
      <c r="P2612" s="87" t="str">
        <f>VLOOKUP(CENSO[[#This Row],[DAP (cm)]],CD[],2,TRUE)</f>
        <v>TORA</v>
      </c>
      <c r="Q2612" s="87" t="str">
        <f>VLOOKUP(CENSO[[#This Row],[DAP (cm)]],DD[],2,TRUE)</f>
        <v>50├ 60</v>
      </c>
      <c r="R2612" s="87" t="str" cm="1">
        <f t="array" ref="R2612">INDEX(_xlfn.TEXTSPLIT(CENSO[[#This Row],[NOME CIENTIFICO]]," "),1)</f>
        <v>Tachigali</v>
      </c>
      <c r="S2612" s="98" t="s">
        <v>1004</v>
      </c>
      <c r="T2612" s="87">
        <f>_xlfn.MINIFS(CENSO[DAP (cm)],CENSO[NOME CIENTIFICO],CENSO[[#This Row],[NOME CIENTIFICO]])</f>
        <v>39.152116000606256</v>
      </c>
      <c r="U26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12" s="87" t="str">
        <f>IF(CENSO[[#This Row],[DAP (cm)]]&lt;CENSO[[#This Row],[DMCE (cm)]],"DAP &lt; DMCE","DAP ≥ DMCE")</f>
        <v>DAP ≥ DMCE</v>
      </c>
      <c r="W2612" s="87" t="str">
        <f>IF(CENSO[[#This Row],[DAP (cm)]]&gt;200, "Superior", "Inferior")</f>
        <v>Inferior</v>
      </c>
      <c r="X2612" s="87" t="str">
        <f>VLOOKUP(CENSO[[#This Row],[NOME COMUM]],ESPECIES[],4,FALSE)</f>
        <v>Não</v>
      </c>
      <c r="Y2612" s="87" t="str">
        <f>IF(IFERROR(VLOOKUP(CENSO[[#This Row],[NOME COMUM]],COMERCIAIS[],2, FALSE), "Não") &lt;&gt; "Não", "Sim", "Não")</f>
        <v>Sim</v>
      </c>
      <c r="Z2612" s="133">
        <f>CENSO[[#This Row],[g (m²)]]/SUM(AEEF[AEEF-UT])</f>
        <v>4.6119227713203821E-4</v>
      </c>
      <c r="AA2612" s="133">
        <f>CENSO[[#This Row],[v (m³)]]/SUM(AEEF[AEEF-UT])</f>
        <v>4.196849721901548E-3</v>
      </c>
    </row>
    <row r="2613" spans="1:27" ht="14">
      <c r="A2613" s="86">
        <v>1</v>
      </c>
      <c r="B2613" s="86">
        <v>2</v>
      </c>
      <c r="C2613" s="63">
        <v>80</v>
      </c>
      <c r="D2613" s="63">
        <v>2612</v>
      </c>
      <c r="E2613" s="63" t="str">
        <f>VLOOKUP(CENSO[[#This Row],[NOME COMUM]],ESPECIES[],2,FALSE)</f>
        <v>Ocotea cymbarum Kunth</v>
      </c>
      <c r="F2613" s="64" t="s">
        <v>11</v>
      </c>
      <c r="G2613" s="64">
        <v>194</v>
      </c>
      <c r="H2613" s="97">
        <f>CENSO[[#This Row],[CAP (cm)]]/PI()</f>
        <v>61.75211791965539</v>
      </c>
      <c r="I2613" s="64">
        <v>13</v>
      </c>
      <c r="J2613" s="96">
        <f>(PI()*(CENSO[[#This Row],[DAP (cm)]]^2))/40000</f>
        <v>0.29949777191032861</v>
      </c>
      <c r="K2613" s="96">
        <f>CENSO[[#This Row],[g (m²)]]*CENSO[[#This Row],[H (m)]]*0.7</f>
        <v>2.7254297243839902</v>
      </c>
      <c r="L2613" s="64">
        <v>1</v>
      </c>
      <c r="M2613" s="65">
        <v>364934.5</v>
      </c>
      <c r="N2613" s="87">
        <v>9703858.4000000004</v>
      </c>
      <c r="O2613" s="87" t="s">
        <v>1227</v>
      </c>
      <c r="P2613" s="87" t="str">
        <f>VLOOKUP(CENSO[[#This Row],[DAP (cm)]],CD[],2,TRUE)</f>
        <v>TORA</v>
      </c>
      <c r="Q2613" s="87" t="str">
        <f>VLOOKUP(CENSO[[#This Row],[DAP (cm)]],DD[],2,TRUE)</f>
        <v>60├ 70</v>
      </c>
      <c r="R2613" s="87" t="str" cm="1">
        <f t="array" ref="R2613">INDEX(_xlfn.TEXTSPLIT(CENSO[[#This Row],[NOME CIENTIFICO]]," "),1)</f>
        <v>Ocotea</v>
      </c>
      <c r="S2613" s="98" t="s">
        <v>1004</v>
      </c>
      <c r="T2613" s="87">
        <f>_xlfn.MINIFS(CENSO[DAP (cm)],CENSO[NOME CIENTIFICO],CENSO[[#This Row],[NOME CIENTIFICO]])</f>
        <v>39.470425886790046</v>
      </c>
      <c r="U26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13" s="87" t="str">
        <f>IF(CENSO[[#This Row],[DAP (cm)]]&lt;CENSO[[#This Row],[DMCE (cm)]],"DAP &lt; DMCE","DAP ≥ DMCE")</f>
        <v>DAP ≥ DMCE</v>
      </c>
      <c r="W2613" s="87" t="str">
        <f>IF(CENSO[[#This Row],[DAP (cm)]]&gt;200, "Superior", "Inferior")</f>
        <v>Inferior</v>
      </c>
      <c r="X2613" s="87" t="str">
        <f>VLOOKUP(CENSO[[#This Row],[NOME COMUM]],ESPECIES[],4,FALSE)</f>
        <v>Não</v>
      </c>
      <c r="Y2613" s="87" t="str">
        <f>IF(IFERROR(VLOOKUP(CENSO[[#This Row],[NOME COMUM]],COMERCIAIS[],2, FALSE), "Não") &lt;&gt; "Não", "Sim", "Não")</f>
        <v>Sim</v>
      </c>
      <c r="Z2613" s="133">
        <f>CENSO[[#This Row],[g (m²)]]/SUM(AEEF[AEEF-UT])</f>
        <v>5.240137828203535E-4</v>
      </c>
      <c r="AA2613" s="133">
        <f>CENSO[[#This Row],[v (m³)]]/SUM(AEEF[AEEF-UT])</f>
        <v>4.7685254236652166E-3</v>
      </c>
    </row>
    <row r="2614" spans="1:27" ht="14">
      <c r="A2614" s="86">
        <v>1</v>
      </c>
      <c r="B2614" s="86">
        <v>2</v>
      </c>
      <c r="C2614" s="63">
        <v>80</v>
      </c>
      <c r="D2614" s="63">
        <v>2613</v>
      </c>
      <c r="E2614" s="63" t="str">
        <f>VLOOKUP(CENSO[[#This Row],[NOME COMUM]],ESPECIES[],2,FALSE)</f>
        <v>Licania octandra</v>
      </c>
      <c r="F2614" s="64" t="s">
        <v>21</v>
      </c>
      <c r="G2614" s="64">
        <v>243</v>
      </c>
      <c r="H2614" s="97">
        <f>CENSO[[#This Row],[CAP (cm)]]/PI()</f>
        <v>77.349302342661133</v>
      </c>
      <c r="I2614" s="64">
        <v>20</v>
      </c>
      <c r="J2614" s="96">
        <f>(PI()*(CENSO[[#This Row],[DAP (cm)]]^2))/40000</f>
        <v>0.46989701173166643</v>
      </c>
      <c r="K2614" s="96">
        <f>CENSO[[#This Row],[g (m²)]]*CENSO[[#This Row],[H (m)]]*0.7</f>
        <v>6.5785581642433293</v>
      </c>
      <c r="L2614" s="64">
        <v>1</v>
      </c>
      <c r="M2614" s="65">
        <v>364936.799999999</v>
      </c>
      <c r="N2614" s="87">
        <v>9703865</v>
      </c>
      <c r="O2614" s="87" t="s">
        <v>1227</v>
      </c>
      <c r="P2614" s="87" t="str">
        <f>VLOOKUP(CENSO[[#This Row],[DAP (cm)]],CD[],2,TRUE)</f>
        <v>TORA</v>
      </c>
      <c r="Q2614" s="87" t="str">
        <f>VLOOKUP(CENSO[[#This Row],[DAP (cm)]],DD[],2,TRUE)</f>
        <v>70├ 80</v>
      </c>
      <c r="R2614" s="87" t="str" cm="1">
        <f t="array" ref="R2614">INDEX(_xlfn.TEXTSPLIT(CENSO[[#This Row],[NOME CIENTIFICO]]," "),1)</f>
        <v>Licania</v>
      </c>
      <c r="S2614" s="98" t="s">
        <v>1004</v>
      </c>
      <c r="T2614" s="87">
        <f>_xlfn.MINIFS(CENSO[DAP (cm)],CENSO[NOME CIENTIFICO],CENSO[[#This Row],[NOME CIENTIFICO]])</f>
        <v>41.38028520389279</v>
      </c>
      <c r="U26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614" s="87" t="str">
        <f>IF(CENSO[[#This Row],[DAP (cm)]]&lt;CENSO[[#This Row],[DMCE (cm)]],"DAP &lt; DMCE","DAP ≥ DMCE")</f>
        <v>DAP ≥ DMCE</v>
      </c>
      <c r="W2614" s="87" t="str">
        <f>IF(CENSO[[#This Row],[DAP (cm)]]&gt;200, "Superior", "Inferior")</f>
        <v>Inferior</v>
      </c>
      <c r="X2614" s="87" t="str">
        <f>VLOOKUP(CENSO[[#This Row],[NOME COMUM]],ESPECIES[],4,FALSE)</f>
        <v>Não</v>
      </c>
      <c r="Y2614" s="87" t="str">
        <f>IF(IFERROR(VLOOKUP(CENSO[[#This Row],[NOME COMUM]],COMERCIAIS[],2, FALSE), "Não") &lt;&gt; "Não", "Sim", "Não")</f>
        <v>Não</v>
      </c>
      <c r="Z2614" s="133">
        <f>CENSO[[#This Row],[g (m²)]]/SUM(AEEF[AEEF-UT])</f>
        <v>8.2215139392494054E-4</v>
      </c>
      <c r="AA2614" s="133">
        <f>CENSO[[#This Row],[v (m³)]]/SUM(AEEF[AEEF-UT])</f>
        <v>1.1510119514949166E-2</v>
      </c>
    </row>
    <row r="2615" spans="1:27" ht="14">
      <c r="A2615" s="86">
        <v>1</v>
      </c>
      <c r="B2615" s="86">
        <v>2</v>
      </c>
      <c r="C2615" s="63">
        <v>80</v>
      </c>
      <c r="D2615" s="63">
        <v>2614</v>
      </c>
      <c r="E2615" s="63" t="str">
        <f>VLOOKUP(CENSO[[#This Row],[NOME COMUM]],ESPECIES[],2,FALSE)</f>
        <v>Dimorphandra multiflora Ducke</v>
      </c>
      <c r="F2615" s="64" t="s">
        <v>73</v>
      </c>
      <c r="G2615" s="64">
        <v>274</v>
      </c>
      <c r="H2615" s="97">
        <f>CENSO[[#This Row],[CAP (cm)]]/PI()</f>
        <v>87.216908814358646</v>
      </c>
      <c r="I2615" s="64">
        <v>11</v>
      </c>
      <c r="J2615" s="96">
        <f>(PI()*(CENSO[[#This Row],[DAP (cm)]]^2))/40000</f>
        <v>0.59743582537835671</v>
      </c>
      <c r="K2615" s="96">
        <f>CENSO[[#This Row],[g (m²)]]*CENSO[[#This Row],[H (m)]]*0.7</f>
        <v>4.6002558554133461</v>
      </c>
      <c r="L2615" s="64">
        <v>3</v>
      </c>
      <c r="M2615" s="65">
        <v>364978</v>
      </c>
      <c r="N2615" s="87">
        <v>9703849.0999999903</v>
      </c>
      <c r="O2615" s="87" t="s">
        <v>1226</v>
      </c>
      <c r="P2615" s="87" t="str">
        <f>VLOOKUP(CENSO[[#This Row],[DAP (cm)]],CD[],2,TRUE)</f>
        <v>TORA</v>
      </c>
      <c r="Q2615" s="87" t="str">
        <f>VLOOKUP(CENSO[[#This Row],[DAP (cm)]],DD[],2,TRUE)</f>
        <v>80├ 90</v>
      </c>
      <c r="R2615" s="87" t="str" cm="1">
        <f t="array" ref="R2615">INDEX(_xlfn.TEXTSPLIT(CENSO[[#This Row],[NOME CIENTIFICO]]," "),1)</f>
        <v>Dimorphandra</v>
      </c>
      <c r="S2615" s="98" t="s">
        <v>1004</v>
      </c>
      <c r="T2615" s="87">
        <f>_xlfn.MINIFS(CENSO[DAP (cm)],CENSO[NOME CIENTIFICO],CENSO[[#This Row],[NOME CIENTIFICO]])</f>
        <v>39.788735772973837</v>
      </c>
      <c r="U26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15" s="87" t="str">
        <f>IF(CENSO[[#This Row],[DAP (cm)]]&lt;CENSO[[#This Row],[DMCE (cm)]],"DAP &lt; DMCE","DAP ≥ DMCE")</f>
        <v>DAP ≥ DMCE</v>
      </c>
      <c r="W2615" s="87" t="str">
        <f>IF(CENSO[[#This Row],[DAP (cm)]]&gt;200, "Superior", "Inferior")</f>
        <v>Inferior</v>
      </c>
      <c r="X2615" s="87" t="str">
        <f>VLOOKUP(CENSO[[#This Row],[NOME COMUM]],ESPECIES[],4,FALSE)</f>
        <v>Não</v>
      </c>
      <c r="Y2615" s="87" t="str">
        <f>IF(IFERROR(VLOOKUP(CENSO[[#This Row],[NOME COMUM]],COMERCIAIS[],2, FALSE), "Não") &lt;&gt; "Não", "Sim", "Não")</f>
        <v>Não</v>
      </c>
      <c r="Z2615" s="133">
        <f>CENSO[[#This Row],[g (m²)]]/SUM(AEEF[AEEF-UT])</f>
        <v>1.0452986172553105E-3</v>
      </c>
      <c r="AA2615" s="133">
        <f>CENSO[[#This Row],[v (m³)]]/SUM(AEEF[AEEF-UT])</f>
        <v>8.0487993528658899E-3</v>
      </c>
    </row>
    <row r="2616" spans="1:27" ht="14">
      <c r="A2616" s="86">
        <v>1</v>
      </c>
      <c r="B2616" s="86">
        <v>2</v>
      </c>
      <c r="C2616" s="63">
        <v>80</v>
      </c>
      <c r="D2616" s="63">
        <v>2615</v>
      </c>
      <c r="E2616" s="63" t="str">
        <f>VLOOKUP(CENSO[[#This Row],[NOME COMUM]],ESPECIES[],2,FALSE)</f>
        <v>Goupia glabra Aubl.</v>
      </c>
      <c r="F2616" s="64" t="s">
        <v>34</v>
      </c>
      <c r="G2616" s="64">
        <v>285</v>
      </c>
      <c r="H2616" s="97">
        <f>CENSO[[#This Row],[CAP (cm)]]/PI()</f>
        <v>90.718317562380349</v>
      </c>
      <c r="I2616" s="64">
        <v>16</v>
      </c>
      <c r="J2616" s="96">
        <f>(PI()*(CENSO[[#This Row],[DAP (cm)]]^2))/40000</f>
        <v>0.64636801263195998</v>
      </c>
      <c r="K2616" s="96">
        <f>CENSO[[#This Row],[g (m²)]]*CENSO[[#This Row],[H (m)]]*0.7</f>
        <v>7.2393217414779514</v>
      </c>
      <c r="L2616" s="64">
        <v>1</v>
      </c>
      <c r="M2616" s="65">
        <v>364981.2</v>
      </c>
      <c r="N2616" s="87">
        <v>9703851</v>
      </c>
      <c r="O2616" s="87" t="s">
        <v>1227</v>
      </c>
      <c r="P2616" s="87" t="str">
        <f>VLOOKUP(CENSO[[#This Row],[DAP (cm)]],CD[],2,TRUE)</f>
        <v>TORA</v>
      </c>
      <c r="Q2616" s="87" t="str">
        <f>VLOOKUP(CENSO[[#This Row],[DAP (cm)]],DD[],2,TRUE)</f>
        <v>90├ 100</v>
      </c>
      <c r="R2616" s="87" t="str" cm="1">
        <f t="array" ref="R2616">INDEX(_xlfn.TEXTSPLIT(CENSO[[#This Row],[NOME CIENTIFICO]]," "),1)</f>
        <v>Goupia</v>
      </c>
      <c r="S2616" s="98" t="s">
        <v>1004</v>
      </c>
      <c r="T2616" s="87">
        <f>_xlfn.MINIFS(CENSO[DAP (cm)],CENSO[NOME CIENTIFICO],CENSO[[#This Row],[NOME CIENTIFICO]])</f>
        <v>40.107045659157627</v>
      </c>
      <c r="U26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616" s="87" t="str">
        <f>IF(CENSO[[#This Row],[DAP (cm)]]&lt;CENSO[[#This Row],[DMCE (cm)]],"DAP &lt; DMCE","DAP ≥ DMCE")</f>
        <v>DAP ≥ DMCE</v>
      </c>
      <c r="W2616" s="87" t="str">
        <f>IF(CENSO[[#This Row],[DAP (cm)]]&gt;200, "Superior", "Inferior")</f>
        <v>Inferior</v>
      </c>
      <c r="X2616" s="87" t="str">
        <f>VLOOKUP(CENSO[[#This Row],[NOME COMUM]],ESPECIES[],4,FALSE)</f>
        <v>Não</v>
      </c>
      <c r="Y2616" s="87" t="str">
        <f>IF(IFERROR(VLOOKUP(CENSO[[#This Row],[NOME COMUM]],COMERCIAIS[],2, FALSE), "Não") &lt;&gt; "Não", "Sim", "Não")</f>
        <v>Sim</v>
      </c>
      <c r="Z2616" s="133">
        <f>CENSO[[#This Row],[g (m²)]]/SUM(AEEF[AEEF-UT])</f>
        <v>1.1309124112441073E-3</v>
      </c>
      <c r="AA2616" s="133">
        <f>CENSO[[#This Row],[v (m³)]]/SUM(AEEF[AEEF-UT])</f>
        <v>1.2666219005934001E-2</v>
      </c>
    </row>
    <row r="2617" spans="1:27" ht="14">
      <c r="A2617" s="86">
        <v>1</v>
      </c>
      <c r="B2617" s="86">
        <v>2</v>
      </c>
      <c r="C2617" s="63">
        <v>80</v>
      </c>
      <c r="D2617" s="63">
        <v>2616</v>
      </c>
      <c r="E2617" s="63" t="str">
        <f>VLOOKUP(CENSO[[#This Row],[NOME COMUM]],ESPECIES[],2,FALSE)</f>
        <v>Pouteria sp.</v>
      </c>
      <c r="F2617" s="64" t="s">
        <v>83</v>
      </c>
      <c r="G2617" s="64">
        <v>160</v>
      </c>
      <c r="H2617" s="97">
        <f>CENSO[[#This Row],[CAP (cm)]]/PI()</f>
        <v>50.929581789406512</v>
      </c>
      <c r="I2617" s="64">
        <v>15</v>
      </c>
      <c r="J2617" s="96">
        <f>(PI()*(CENSO[[#This Row],[DAP (cm)]]^2))/40000</f>
        <v>0.20371832715762608</v>
      </c>
      <c r="K2617" s="96">
        <f>CENSO[[#This Row],[g (m²)]]*CENSO[[#This Row],[H (m)]]*0.7</f>
        <v>2.1390424351550736</v>
      </c>
      <c r="L2617" s="64">
        <v>1</v>
      </c>
      <c r="M2617" s="65">
        <v>364989.09999999899</v>
      </c>
      <c r="N2617" s="87">
        <v>9703866</v>
      </c>
      <c r="O2617" s="87" t="s">
        <v>1227</v>
      </c>
      <c r="P2617" s="87" t="str">
        <f>VLOOKUP(CENSO[[#This Row],[DAP (cm)]],CD[],2,TRUE)</f>
        <v>TORA</v>
      </c>
      <c r="Q2617" s="87" t="str">
        <f>VLOOKUP(CENSO[[#This Row],[DAP (cm)]],DD[],2,TRUE)</f>
        <v>50├ 60</v>
      </c>
      <c r="R2617" s="87" t="str" cm="1">
        <f t="array" ref="R2617">INDEX(_xlfn.TEXTSPLIT(CENSO[[#This Row],[NOME CIENTIFICO]]," "),1)</f>
        <v>Pouteria</v>
      </c>
      <c r="S2617" s="98" t="s">
        <v>1004</v>
      </c>
      <c r="T2617" s="87">
        <f>_xlfn.MINIFS(CENSO[DAP (cm)],CENSO[NOME CIENTIFICO],CENSO[[#This Row],[NOME CIENTIFICO]])</f>
        <v>39.788735772973837</v>
      </c>
      <c r="U26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17" s="87" t="str">
        <f>IF(CENSO[[#This Row],[DAP (cm)]]&lt;CENSO[[#This Row],[DMCE (cm)]],"DAP &lt; DMCE","DAP ≥ DMCE")</f>
        <v>DAP ≥ DMCE</v>
      </c>
      <c r="W2617" s="87" t="str">
        <f>IF(CENSO[[#This Row],[DAP (cm)]]&gt;200, "Superior", "Inferior")</f>
        <v>Inferior</v>
      </c>
      <c r="X2617" s="87" t="str">
        <f>VLOOKUP(CENSO[[#This Row],[NOME COMUM]],ESPECIES[],4,FALSE)</f>
        <v>Não</v>
      </c>
      <c r="Y2617" s="87" t="str">
        <f>IF(IFERROR(VLOOKUP(CENSO[[#This Row],[NOME COMUM]],COMERCIAIS[],2, FALSE), "Não") &lt;&gt; "Não", "Sim", "Não")</f>
        <v>Não</v>
      </c>
      <c r="Z2617" s="133">
        <f>CENSO[[#This Row],[g (m²)]]/SUM(AEEF[AEEF-UT])</f>
        <v>3.5643407482732108E-4</v>
      </c>
      <c r="AA2617" s="133">
        <f>CENSO[[#This Row],[v (m³)]]/SUM(AEEF[AEEF-UT])</f>
        <v>3.7425577856868707E-3</v>
      </c>
    </row>
    <row r="2618" spans="1:27" ht="14">
      <c r="A2618" s="86">
        <v>1</v>
      </c>
      <c r="B2618" s="86">
        <v>2</v>
      </c>
      <c r="C2618" s="63">
        <v>80</v>
      </c>
      <c r="D2618" s="63">
        <v>2617</v>
      </c>
      <c r="E2618" s="63" t="str">
        <f>VLOOKUP(CENSO[[#This Row],[NOME COMUM]],ESPECIES[],2,FALSE)</f>
        <v>Piptadenia suaveolens Miq.</v>
      </c>
      <c r="F2618" s="64" t="s">
        <v>22</v>
      </c>
      <c r="G2618" s="64">
        <v>159</v>
      </c>
      <c r="H2618" s="97">
        <f>CENSO[[#This Row],[CAP (cm)]]/PI()</f>
        <v>50.611271903222722</v>
      </c>
      <c r="I2618" s="64">
        <v>13</v>
      </c>
      <c r="J2618" s="96">
        <f>(PI()*(CENSO[[#This Row],[DAP (cm)]]^2))/40000</f>
        <v>0.20117980581531036</v>
      </c>
      <c r="K2618" s="96">
        <f>CENSO[[#This Row],[g (m²)]]*CENSO[[#This Row],[H (m)]]*0.7</f>
        <v>1.8307362329193242</v>
      </c>
      <c r="L2618" s="64">
        <v>1</v>
      </c>
      <c r="M2618" s="65">
        <v>364991.4</v>
      </c>
      <c r="N2618" s="87">
        <v>9703870.5</v>
      </c>
      <c r="O2618" s="87" t="s">
        <v>1227</v>
      </c>
      <c r="P2618" s="87" t="str">
        <f>VLOOKUP(CENSO[[#This Row],[DAP (cm)]],CD[],2,TRUE)</f>
        <v>TORA</v>
      </c>
      <c r="Q2618" s="87" t="str">
        <f>VLOOKUP(CENSO[[#This Row],[DAP (cm)]],DD[],2,TRUE)</f>
        <v>50├ 60</v>
      </c>
      <c r="R2618" s="87" t="str" cm="1">
        <f t="array" ref="R2618">INDEX(_xlfn.TEXTSPLIT(CENSO[[#This Row],[NOME CIENTIFICO]]," "),1)</f>
        <v>Piptadenia</v>
      </c>
      <c r="S2618" s="98" t="s">
        <v>1004</v>
      </c>
      <c r="T2618" s="87">
        <f>_xlfn.MINIFS(CENSO[DAP (cm)],CENSO[NOME CIENTIFICO],CENSO[[#This Row],[NOME CIENTIFICO]])</f>
        <v>39.788735772973837</v>
      </c>
      <c r="U26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18" s="87" t="str">
        <f>IF(CENSO[[#This Row],[DAP (cm)]]&lt;CENSO[[#This Row],[DMCE (cm)]],"DAP &lt; DMCE","DAP ≥ DMCE")</f>
        <v>DAP ≥ DMCE</v>
      </c>
      <c r="W2618" s="87" t="str">
        <f>IF(CENSO[[#This Row],[DAP (cm)]]&gt;200, "Superior", "Inferior")</f>
        <v>Inferior</v>
      </c>
      <c r="X2618" s="87" t="str">
        <f>VLOOKUP(CENSO[[#This Row],[NOME COMUM]],ESPECIES[],4,FALSE)</f>
        <v>Não</v>
      </c>
      <c r="Y2618" s="87" t="str">
        <f>IF(IFERROR(VLOOKUP(CENSO[[#This Row],[NOME COMUM]],COMERCIAIS[],2, FALSE), "Não") &lt;&gt; "Não", "Sim", "Não")</f>
        <v>Sim</v>
      </c>
      <c r="Z2618" s="133">
        <f>CENSO[[#This Row],[g (m²)]]/SUM(AEEF[AEEF-UT])</f>
        <v>3.5199257209802751E-4</v>
      </c>
      <c r="AA2618" s="133">
        <f>CENSO[[#This Row],[v (m³)]]/SUM(AEEF[AEEF-UT])</f>
        <v>3.2031324060920502E-3</v>
      </c>
    </row>
    <row r="2619" spans="1:27" ht="14">
      <c r="A2619" s="86">
        <v>1</v>
      </c>
      <c r="B2619" s="86">
        <v>2</v>
      </c>
      <c r="C2619" s="63">
        <v>80</v>
      </c>
      <c r="D2619" s="63">
        <v>2618</v>
      </c>
      <c r="E2619" s="63" t="str">
        <f>VLOOKUP(CENSO[[#This Row],[NOME COMUM]],ESPECIES[],2,FALSE)</f>
        <v>Goupia glabra Aubl.</v>
      </c>
      <c r="F2619" s="64" t="s">
        <v>34</v>
      </c>
      <c r="G2619" s="64">
        <v>180</v>
      </c>
      <c r="H2619" s="97">
        <f>CENSO[[#This Row],[CAP (cm)]]/PI()</f>
        <v>57.295779513082323</v>
      </c>
      <c r="I2619" s="64">
        <v>15</v>
      </c>
      <c r="J2619" s="96">
        <f>(PI()*(CENSO[[#This Row],[DAP (cm)]]^2))/40000</f>
        <v>0.25783100780887047</v>
      </c>
      <c r="K2619" s="96">
        <f>CENSO[[#This Row],[g (m²)]]*CENSO[[#This Row],[H (m)]]*0.7</f>
        <v>2.7072255819931397</v>
      </c>
      <c r="L2619" s="64">
        <v>1</v>
      </c>
      <c r="M2619" s="65">
        <v>364990.09999999899</v>
      </c>
      <c r="N2619" s="87">
        <v>9703874.4000000004</v>
      </c>
      <c r="O2619" s="87" t="s">
        <v>1227</v>
      </c>
      <c r="P2619" s="87" t="str">
        <f>VLOOKUP(CENSO[[#This Row],[DAP (cm)]],CD[],2,TRUE)</f>
        <v>TORA</v>
      </c>
      <c r="Q2619" s="87" t="str">
        <f>VLOOKUP(CENSO[[#This Row],[DAP (cm)]],DD[],2,TRUE)</f>
        <v>50├ 60</v>
      </c>
      <c r="R2619" s="87" t="str" cm="1">
        <f t="array" ref="R2619">INDEX(_xlfn.TEXTSPLIT(CENSO[[#This Row],[NOME CIENTIFICO]]," "),1)</f>
        <v>Goupia</v>
      </c>
      <c r="S2619" s="98" t="s">
        <v>1004</v>
      </c>
      <c r="T2619" s="87">
        <f>_xlfn.MINIFS(CENSO[DAP (cm)],CENSO[NOME CIENTIFICO],CENSO[[#This Row],[NOME CIENTIFICO]])</f>
        <v>40.107045659157627</v>
      </c>
      <c r="U26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619" s="87" t="str">
        <f>IF(CENSO[[#This Row],[DAP (cm)]]&lt;CENSO[[#This Row],[DMCE (cm)]],"DAP &lt; DMCE","DAP ≥ DMCE")</f>
        <v>DAP ≥ DMCE</v>
      </c>
      <c r="W2619" s="87" t="str">
        <f>IF(CENSO[[#This Row],[DAP (cm)]]&gt;200, "Superior", "Inferior")</f>
        <v>Inferior</v>
      </c>
      <c r="X2619" s="87" t="str">
        <f>VLOOKUP(CENSO[[#This Row],[NOME COMUM]],ESPECIES[],4,FALSE)</f>
        <v>Não</v>
      </c>
      <c r="Y2619" s="87" t="str">
        <f>IF(IFERROR(VLOOKUP(CENSO[[#This Row],[NOME COMUM]],COMERCIAIS[],2, FALSE), "Não") &lt;&gt; "Não", "Sim", "Não")</f>
        <v>Sim</v>
      </c>
      <c r="Z2619" s="133">
        <f>CENSO[[#This Row],[g (m²)]]/SUM(AEEF[AEEF-UT])</f>
        <v>4.5111187595332813E-4</v>
      </c>
      <c r="AA2619" s="133">
        <f>CENSO[[#This Row],[v (m³)]]/SUM(AEEF[AEEF-UT])</f>
        <v>4.7366746975099454E-3</v>
      </c>
    </row>
    <row r="2620" spans="1:27" ht="14">
      <c r="A2620" s="86">
        <v>1</v>
      </c>
      <c r="B2620" s="86">
        <v>2</v>
      </c>
      <c r="C2620" s="63">
        <v>80</v>
      </c>
      <c r="D2620" s="63">
        <v>2619</v>
      </c>
      <c r="E2620" s="63" t="str">
        <f>VLOOKUP(CENSO[[#This Row],[NOME COMUM]],ESPECIES[],2,FALSE)</f>
        <v>Parahancornia amapa (Huber ) Ducke</v>
      </c>
      <c r="F2620" s="64" t="s">
        <v>15</v>
      </c>
      <c r="G2620" s="64">
        <v>320</v>
      </c>
      <c r="H2620" s="97">
        <f>CENSO[[#This Row],[CAP (cm)]]/PI()</f>
        <v>101.85916357881302</v>
      </c>
      <c r="I2620" s="64">
        <v>22</v>
      </c>
      <c r="J2620" s="96">
        <f>(PI()*(CENSO[[#This Row],[DAP (cm)]]^2))/40000</f>
        <v>0.81487330863050433</v>
      </c>
      <c r="K2620" s="96">
        <f>CENSO[[#This Row],[g (m²)]]*CENSO[[#This Row],[H (m)]]*0.7</f>
        <v>12.549048952909766</v>
      </c>
      <c r="L2620" s="64">
        <v>1</v>
      </c>
      <c r="M2620" s="65">
        <v>364980.09999999899</v>
      </c>
      <c r="N2620" s="87">
        <v>9703881.3000000007</v>
      </c>
      <c r="O2620" s="87" t="s">
        <v>1227</v>
      </c>
      <c r="P2620" s="87" t="str">
        <f>VLOOKUP(CENSO[[#This Row],[DAP (cm)]],CD[],2,TRUE)</f>
        <v>TORA</v>
      </c>
      <c r="Q2620" s="87" t="str">
        <f>VLOOKUP(CENSO[[#This Row],[DAP (cm)]],DD[],2,TRUE)</f>
        <v>100├ 110</v>
      </c>
      <c r="R2620" s="87" t="str" cm="1">
        <f t="array" ref="R2620">INDEX(_xlfn.TEXTSPLIT(CENSO[[#This Row],[NOME CIENTIFICO]]," "),1)</f>
        <v>Parahancornia</v>
      </c>
      <c r="S2620" s="98" t="s">
        <v>1004</v>
      </c>
      <c r="T2620" s="87">
        <f>_xlfn.MINIFS(CENSO[DAP (cm)],CENSO[NOME CIENTIFICO],CENSO[[#This Row],[NOME CIENTIFICO]])</f>
        <v>39.788735772973837</v>
      </c>
      <c r="U26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20" s="87" t="str">
        <f>IF(CENSO[[#This Row],[DAP (cm)]]&lt;CENSO[[#This Row],[DMCE (cm)]],"DAP &lt; DMCE","DAP ≥ DMCE")</f>
        <v>DAP ≥ DMCE</v>
      </c>
      <c r="W2620" s="87" t="str">
        <f>IF(CENSO[[#This Row],[DAP (cm)]]&gt;200, "Superior", "Inferior")</f>
        <v>Inferior</v>
      </c>
      <c r="X2620" s="87" t="str">
        <f>VLOOKUP(CENSO[[#This Row],[NOME COMUM]],ESPECIES[],4,FALSE)</f>
        <v>Não</v>
      </c>
      <c r="Y2620" s="87" t="str">
        <f>IF(IFERROR(VLOOKUP(CENSO[[#This Row],[NOME COMUM]],COMERCIAIS[],2, FALSE), "Não") &lt;&gt; "Não", "Sim", "Não")</f>
        <v>Não</v>
      </c>
      <c r="Z2620" s="133">
        <f>CENSO[[#This Row],[g (m²)]]/SUM(AEEF[AEEF-UT])</f>
        <v>1.4257362993092843E-3</v>
      </c>
      <c r="AA2620" s="133">
        <f>CENSO[[#This Row],[v (m³)]]/SUM(AEEF[AEEF-UT])</f>
        <v>2.1956339009362977E-2</v>
      </c>
    </row>
    <row r="2621" spans="1:27" ht="14">
      <c r="A2621" s="86">
        <v>1</v>
      </c>
      <c r="B2621" s="86">
        <v>2</v>
      </c>
      <c r="C2621" s="63">
        <v>80</v>
      </c>
      <c r="D2621" s="63">
        <v>2620</v>
      </c>
      <c r="E2621" s="63" t="str">
        <f>VLOOKUP(CENSO[[#This Row],[NOME COMUM]],ESPECIES[],2,FALSE)</f>
        <v>Pouteria sp.</v>
      </c>
      <c r="F2621" s="64" t="s">
        <v>83</v>
      </c>
      <c r="G2621" s="64">
        <v>187</v>
      </c>
      <c r="H2621" s="97">
        <f>CENSO[[#This Row],[CAP (cm)]]/PI()</f>
        <v>59.523948716368857</v>
      </c>
      <c r="I2621" s="64">
        <v>16</v>
      </c>
      <c r="J2621" s="96">
        <f>(PI()*(CENSO[[#This Row],[DAP (cm)]]^2))/40000</f>
        <v>0.27827446024902436</v>
      </c>
      <c r="K2621" s="96">
        <f>CENSO[[#This Row],[g (m²)]]*CENSO[[#This Row],[H (m)]]*0.7</f>
        <v>3.1166739547890727</v>
      </c>
      <c r="L2621" s="64">
        <v>1</v>
      </c>
      <c r="M2621" s="65">
        <v>364977.4</v>
      </c>
      <c r="N2621" s="87">
        <v>9703882.5999999903</v>
      </c>
      <c r="O2621" s="87" t="s">
        <v>1227</v>
      </c>
      <c r="P2621" s="87" t="str">
        <f>VLOOKUP(CENSO[[#This Row],[DAP (cm)]],CD[],2,TRUE)</f>
        <v>TORA</v>
      </c>
      <c r="Q2621" s="87" t="str">
        <f>VLOOKUP(CENSO[[#This Row],[DAP (cm)]],DD[],2,TRUE)</f>
        <v>50├ 60</v>
      </c>
      <c r="R2621" s="87" t="str" cm="1">
        <f t="array" ref="R2621">INDEX(_xlfn.TEXTSPLIT(CENSO[[#This Row],[NOME CIENTIFICO]]," "),1)</f>
        <v>Pouteria</v>
      </c>
      <c r="S2621" s="98" t="s">
        <v>1004</v>
      </c>
      <c r="T2621" s="87">
        <f>_xlfn.MINIFS(CENSO[DAP (cm)],CENSO[NOME CIENTIFICO],CENSO[[#This Row],[NOME CIENTIFICO]])</f>
        <v>39.788735772973837</v>
      </c>
      <c r="U26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21" s="87" t="str">
        <f>IF(CENSO[[#This Row],[DAP (cm)]]&lt;CENSO[[#This Row],[DMCE (cm)]],"DAP &lt; DMCE","DAP ≥ DMCE")</f>
        <v>DAP ≥ DMCE</v>
      </c>
      <c r="W2621" s="87" t="str">
        <f>IF(CENSO[[#This Row],[DAP (cm)]]&gt;200, "Superior", "Inferior")</f>
        <v>Inferior</v>
      </c>
      <c r="X2621" s="87" t="str">
        <f>VLOOKUP(CENSO[[#This Row],[NOME COMUM]],ESPECIES[],4,FALSE)</f>
        <v>Não</v>
      </c>
      <c r="Y2621" s="87" t="str">
        <f>IF(IFERROR(VLOOKUP(CENSO[[#This Row],[NOME COMUM]],COMERCIAIS[],2, FALSE), "Não") &lt;&gt; "Não", "Sim", "Não")</f>
        <v>Não</v>
      </c>
      <c r="Z2621" s="133">
        <f>CENSO[[#This Row],[g (m²)]]/SUM(AEEF[AEEF-UT])</f>
        <v>4.8688059229049158E-4</v>
      </c>
      <c r="AA2621" s="133">
        <f>CENSO[[#This Row],[v (m³)]]/SUM(AEEF[AEEF-UT])</f>
        <v>5.4530626336535054E-3</v>
      </c>
    </row>
    <row r="2622" spans="1:27" ht="14">
      <c r="A2622" s="86">
        <v>1</v>
      </c>
      <c r="B2622" s="86">
        <v>2</v>
      </c>
      <c r="C2622" s="63">
        <v>80</v>
      </c>
      <c r="D2622" s="63">
        <v>2621</v>
      </c>
      <c r="E2622" s="63" t="str">
        <f>VLOOKUP(CENSO[[#This Row],[NOME COMUM]],ESPECIES[],2,FALSE)</f>
        <v>Tachigali myrmecophila Ducke</v>
      </c>
      <c r="F2622" s="64" t="s">
        <v>14</v>
      </c>
      <c r="G2622" s="64">
        <v>172</v>
      </c>
      <c r="H2622" s="97">
        <f>CENSO[[#This Row],[CAP (cm)]]/PI()</f>
        <v>54.749300423611999</v>
      </c>
      <c r="I2622" s="64">
        <v>14</v>
      </c>
      <c r="J2622" s="96">
        <f>(PI()*(CENSO[[#This Row],[DAP (cm)]]^2))/40000</f>
        <v>0.23542199182153159</v>
      </c>
      <c r="K2622" s="96">
        <f>CENSO[[#This Row],[g (m²)]]*CENSO[[#This Row],[H (m)]]*0.7</f>
        <v>2.3071355198510095</v>
      </c>
      <c r="L2622" s="64">
        <v>1</v>
      </c>
      <c r="M2622" s="65">
        <v>364981.5</v>
      </c>
      <c r="N2622" s="87">
        <v>9703884</v>
      </c>
      <c r="O2622" s="87" t="s">
        <v>1227</v>
      </c>
      <c r="P2622" s="87" t="str">
        <f>VLOOKUP(CENSO[[#This Row],[DAP (cm)]],CD[],2,TRUE)</f>
        <v>TORA</v>
      </c>
      <c r="Q2622" s="87" t="str">
        <f>VLOOKUP(CENSO[[#This Row],[DAP (cm)]],DD[],2,TRUE)</f>
        <v>50├ 60</v>
      </c>
      <c r="R2622" s="87" t="str" cm="1">
        <f t="array" ref="R2622">INDEX(_xlfn.TEXTSPLIT(CENSO[[#This Row],[NOME CIENTIFICO]]," "),1)</f>
        <v>Tachigali</v>
      </c>
      <c r="S2622" s="98" t="s">
        <v>1004</v>
      </c>
      <c r="T2622" s="87">
        <f>_xlfn.MINIFS(CENSO[DAP (cm)],CENSO[NOME CIENTIFICO],CENSO[[#This Row],[NOME CIENTIFICO]])</f>
        <v>39.152116000606256</v>
      </c>
      <c r="U26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22" s="87" t="str">
        <f>IF(CENSO[[#This Row],[DAP (cm)]]&lt;CENSO[[#This Row],[DMCE (cm)]],"DAP &lt; DMCE","DAP ≥ DMCE")</f>
        <v>DAP ≥ DMCE</v>
      </c>
      <c r="W2622" s="87" t="str">
        <f>IF(CENSO[[#This Row],[DAP (cm)]]&gt;200, "Superior", "Inferior")</f>
        <v>Inferior</v>
      </c>
      <c r="X2622" s="87" t="str">
        <f>VLOOKUP(CENSO[[#This Row],[NOME COMUM]],ESPECIES[],4,FALSE)</f>
        <v>Não</v>
      </c>
      <c r="Y2622" s="87" t="str">
        <f>IF(IFERROR(VLOOKUP(CENSO[[#This Row],[NOME COMUM]],COMERCIAIS[],2, FALSE), "Não") &lt;&gt; "Não", "Sim", "Não")</f>
        <v>Sim</v>
      </c>
      <c r="Z2622" s="133">
        <f>CENSO[[#This Row],[g (m²)]]/SUM(AEEF[AEEF-UT])</f>
        <v>4.1190412772232278E-4</v>
      </c>
      <c r="AA2622" s="133">
        <f>CENSO[[#This Row],[v (m³)]]/SUM(AEEF[AEEF-UT])</f>
        <v>4.036660451678763E-3</v>
      </c>
    </row>
    <row r="2623" spans="1:27" ht="14">
      <c r="A2623" s="86">
        <v>1</v>
      </c>
      <c r="B2623" s="86">
        <v>2</v>
      </c>
      <c r="C2623" s="63">
        <v>80</v>
      </c>
      <c r="D2623" s="63">
        <v>2622</v>
      </c>
      <c r="E2623" s="63" t="str">
        <f>VLOOKUP(CENSO[[#This Row],[NOME COMUM]],ESPECIES[],2,FALSE)</f>
        <v>Pouteria sp.</v>
      </c>
      <c r="F2623" s="64" t="s">
        <v>83</v>
      </c>
      <c r="G2623" s="64">
        <v>130</v>
      </c>
      <c r="H2623" s="97">
        <f>CENSO[[#This Row],[CAP (cm)]]/PI()</f>
        <v>41.38028520389279</v>
      </c>
      <c r="I2623" s="64">
        <v>13</v>
      </c>
      <c r="J2623" s="96">
        <f>(PI()*(CENSO[[#This Row],[DAP (cm)]]^2))/40000</f>
        <v>0.13448592691265157</v>
      </c>
      <c r="K2623" s="96">
        <f>CENSO[[#This Row],[g (m²)]]*CENSO[[#This Row],[H (m)]]*0.7</f>
        <v>1.2238219349051291</v>
      </c>
      <c r="L2623" s="64">
        <v>1</v>
      </c>
      <c r="M2623" s="65">
        <v>364975.2</v>
      </c>
      <c r="N2623" s="87">
        <v>9703887</v>
      </c>
      <c r="O2623" s="98" t="s">
        <v>1225</v>
      </c>
      <c r="P2623" s="87" t="str">
        <f>VLOOKUP(CENSO[[#This Row],[DAP (cm)]],CD[],2,TRUE)</f>
        <v>TORETE</v>
      </c>
      <c r="Q2623" s="87" t="str">
        <f>VLOOKUP(CENSO[[#This Row],[DAP (cm)]],DD[],2,TRUE)</f>
        <v>40├ 50</v>
      </c>
      <c r="R2623" s="87" t="str" cm="1">
        <f t="array" ref="R2623">INDEX(_xlfn.TEXTSPLIT(CENSO[[#This Row],[NOME CIENTIFICO]]," "),1)</f>
        <v>Pouteria</v>
      </c>
      <c r="S2623" s="98" t="s">
        <v>1004</v>
      </c>
      <c r="T2623" s="87">
        <f>_xlfn.MINIFS(CENSO[DAP (cm)],CENSO[NOME CIENTIFICO],CENSO[[#This Row],[NOME CIENTIFICO]])</f>
        <v>39.788735772973837</v>
      </c>
      <c r="U26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23" s="87" t="str">
        <f>IF(CENSO[[#This Row],[DAP (cm)]]&lt;CENSO[[#This Row],[DMCE (cm)]],"DAP &lt; DMCE","DAP ≥ DMCE")</f>
        <v>DAP &lt; DMCE</v>
      </c>
      <c r="W2623" s="87" t="str">
        <f>IF(CENSO[[#This Row],[DAP (cm)]]&gt;200, "Superior", "Inferior")</f>
        <v>Inferior</v>
      </c>
      <c r="X2623" s="87" t="str">
        <f>VLOOKUP(CENSO[[#This Row],[NOME COMUM]],ESPECIES[],4,FALSE)</f>
        <v>Não</v>
      </c>
      <c r="Y2623" s="87" t="str">
        <f>IF(IFERROR(VLOOKUP(CENSO[[#This Row],[NOME COMUM]],COMERCIAIS[],2, FALSE), "Não") &lt;&gt; "Não", "Sim", "Não")</f>
        <v>Não</v>
      </c>
      <c r="Z2623" s="133">
        <f>CENSO[[#This Row],[g (m²)]]/SUM(AEEF[AEEF-UT])</f>
        <v>2.3530218221022364E-4</v>
      </c>
      <c r="AA2623" s="133">
        <f>CENSO[[#This Row],[v (m³)]]/SUM(AEEF[AEEF-UT])</f>
        <v>2.1412498581130346E-3</v>
      </c>
    </row>
    <row r="2624" spans="1:27" ht="14">
      <c r="A2624" s="86">
        <v>1</v>
      </c>
      <c r="B2624" s="86">
        <v>2</v>
      </c>
      <c r="C2624" s="63">
        <v>80</v>
      </c>
      <c r="D2624" s="63">
        <v>2623</v>
      </c>
      <c r="E2624" s="63" t="str">
        <f>VLOOKUP(CENSO[[#This Row],[NOME COMUM]],ESPECIES[],2,FALSE)</f>
        <v>Astronium lecointei Ducke</v>
      </c>
      <c r="F2624" s="64" t="s">
        <v>5</v>
      </c>
      <c r="G2624" s="64">
        <v>210</v>
      </c>
      <c r="H2624" s="97">
        <f>CENSO[[#This Row],[CAP (cm)]]/PI()</f>
        <v>66.845076098596039</v>
      </c>
      <c r="I2624" s="64">
        <v>22</v>
      </c>
      <c r="J2624" s="96">
        <f>(PI()*(CENSO[[#This Row],[DAP (cm)]]^2))/40000</f>
        <v>0.35093664951762915</v>
      </c>
      <c r="K2624" s="96">
        <f>CENSO[[#This Row],[g (m²)]]*CENSO[[#This Row],[H (m)]]*0.7</f>
        <v>5.4044244025714887</v>
      </c>
      <c r="L2624" s="64">
        <v>1</v>
      </c>
      <c r="M2624" s="65">
        <v>364970.7</v>
      </c>
      <c r="N2624" s="87">
        <v>9703889.0999999903</v>
      </c>
      <c r="O2624" s="87" t="s">
        <v>1228</v>
      </c>
      <c r="P2624" s="87" t="str">
        <f>VLOOKUP(CENSO[[#This Row],[DAP (cm)]],CD[],2,TRUE)</f>
        <v>TORA</v>
      </c>
      <c r="Q2624" s="87" t="str">
        <f>VLOOKUP(CENSO[[#This Row],[DAP (cm)]],DD[],2,TRUE)</f>
        <v>60├ 70</v>
      </c>
      <c r="R2624" s="87" t="str" cm="1">
        <f t="array" ref="R2624">INDEX(_xlfn.TEXTSPLIT(CENSO[[#This Row],[NOME CIENTIFICO]]," "),1)</f>
        <v>Astronium</v>
      </c>
      <c r="S2624" s="98" t="s">
        <v>1004</v>
      </c>
      <c r="T2624" s="87">
        <f>_xlfn.MINIFS(CENSO[DAP (cm)],CENSO[NOME CIENTIFICO],CENSO[[#This Row],[NOME CIENTIFICO]])</f>
        <v>40.107045659157627</v>
      </c>
      <c r="U26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624" s="87" t="str">
        <f>IF(CENSO[[#This Row],[DAP (cm)]]&lt;CENSO[[#This Row],[DMCE (cm)]],"DAP &lt; DMCE","DAP ≥ DMCE")</f>
        <v>DAP ≥ DMCE</v>
      </c>
      <c r="W2624" s="87" t="str">
        <f>IF(CENSO[[#This Row],[DAP (cm)]]&gt;200, "Superior", "Inferior")</f>
        <v>Inferior</v>
      </c>
      <c r="X2624" s="87" t="str">
        <f>VLOOKUP(CENSO[[#This Row],[NOME COMUM]],ESPECIES[],4,FALSE)</f>
        <v>Não</v>
      </c>
      <c r="Y2624" s="87" t="str">
        <f>IF(IFERROR(VLOOKUP(CENSO[[#This Row],[NOME COMUM]],COMERCIAIS[],2, FALSE), "Não") &lt;&gt; "Não", "Sim", "Não")</f>
        <v>Sim</v>
      </c>
      <c r="Z2624" s="133">
        <f>CENSO[[#This Row],[g (m²)]]/SUM(AEEF[AEEF-UT])</f>
        <v>6.1401338671425204E-4</v>
      </c>
      <c r="AA2624" s="133">
        <f>CENSO[[#This Row],[v (m³)]]/SUM(AEEF[AEEF-UT])</f>
        <v>9.4558061553994804E-3</v>
      </c>
    </row>
    <row r="2625" spans="1:27" ht="14">
      <c r="A2625" s="86">
        <v>1</v>
      </c>
      <c r="B2625" s="86">
        <v>2</v>
      </c>
      <c r="C2625" s="63">
        <v>80</v>
      </c>
      <c r="D2625" s="63">
        <v>2624</v>
      </c>
      <c r="E2625" s="63" t="str">
        <f>VLOOKUP(CENSO[[#This Row],[NOME COMUM]],ESPECIES[],2,FALSE)</f>
        <v>Goupia glabra Aubl.</v>
      </c>
      <c r="F2625" s="64" t="s">
        <v>34</v>
      </c>
      <c r="G2625" s="64">
        <v>154</v>
      </c>
      <c r="H2625" s="97">
        <f>CENSO[[#This Row],[CAP (cm)]]/PI()</f>
        <v>49.019722472303762</v>
      </c>
      <c r="I2625" s="64">
        <v>13</v>
      </c>
      <c r="J2625" s="96">
        <f>(PI()*(CENSO[[#This Row],[DAP (cm)]]^2))/40000</f>
        <v>0.18872593151836947</v>
      </c>
      <c r="K2625" s="96">
        <f>CENSO[[#This Row],[g (m²)]]*CENSO[[#This Row],[H (m)]]*0.7</f>
        <v>1.7174059768171621</v>
      </c>
      <c r="L2625" s="64">
        <v>1</v>
      </c>
      <c r="M2625" s="65">
        <v>364966.09999999899</v>
      </c>
      <c r="N2625" s="87">
        <v>9703891.1999999899</v>
      </c>
      <c r="O2625" s="98" t="s">
        <v>1225</v>
      </c>
      <c r="P2625" s="87" t="str">
        <f>VLOOKUP(CENSO[[#This Row],[DAP (cm)]],CD[],2,TRUE)</f>
        <v>TORETE</v>
      </c>
      <c r="Q2625" s="87" t="str">
        <f>VLOOKUP(CENSO[[#This Row],[DAP (cm)]],DD[],2,TRUE)</f>
        <v>40├ 50</v>
      </c>
      <c r="R2625" s="87" t="str" cm="1">
        <f t="array" ref="R2625">INDEX(_xlfn.TEXTSPLIT(CENSO[[#This Row],[NOME CIENTIFICO]]," "),1)</f>
        <v>Goupia</v>
      </c>
      <c r="S2625" s="98" t="s">
        <v>1004</v>
      </c>
      <c r="T2625" s="87">
        <f>_xlfn.MINIFS(CENSO[DAP (cm)],CENSO[NOME CIENTIFICO],CENSO[[#This Row],[NOME CIENTIFICO]])</f>
        <v>40.107045659157627</v>
      </c>
      <c r="U26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625" s="87" t="str">
        <f>IF(CENSO[[#This Row],[DAP (cm)]]&lt;CENSO[[#This Row],[DMCE (cm)]],"DAP &lt; DMCE","DAP ≥ DMCE")</f>
        <v>DAP &lt; DMCE</v>
      </c>
      <c r="W2625" s="87" t="str">
        <f>IF(CENSO[[#This Row],[DAP (cm)]]&gt;200, "Superior", "Inferior")</f>
        <v>Inferior</v>
      </c>
      <c r="X2625" s="87" t="str">
        <f>VLOOKUP(CENSO[[#This Row],[NOME COMUM]],ESPECIES[],4,FALSE)</f>
        <v>Não</v>
      </c>
      <c r="Y2625" s="87" t="str">
        <f>IF(IFERROR(VLOOKUP(CENSO[[#This Row],[NOME COMUM]],COMERCIAIS[],2, FALSE), "Não") &lt;&gt; "Não", "Sim", "Não")</f>
        <v>Sim</v>
      </c>
      <c r="Z2625" s="133">
        <f>CENSO[[#This Row],[g (m²)]]/SUM(AEEF[AEEF-UT])</f>
        <v>3.3020275463299778E-4</v>
      </c>
      <c r="AA2625" s="133">
        <f>CENSO[[#This Row],[v (m³)]]/SUM(AEEF[AEEF-UT])</f>
        <v>3.0048450671602799E-3</v>
      </c>
    </row>
    <row r="2626" spans="1:27" ht="14">
      <c r="A2626" s="86">
        <v>1</v>
      </c>
      <c r="B2626" s="86">
        <v>2</v>
      </c>
      <c r="C2626" s="63">
        <v>80</v>
      </c>
      <c r="D2626" s="63">
        <v>2625</v>
      </c>
      <c r="E2626" s="63" t="str">
        <f>VLOOKUP(CENSO[[#This Row],[NOME COMUM]],ESPECIES[],2,FALSE)</f>
        <v>Goupia glabra Aubl.</v>
      </c>
      <c r="F2626" s="64" t="s">
        <v>34</v>
      </c>
      <c r="G2626" s="64">
        <v>260</v>
      </c>
      <c r="H2626" s="97">
        <f>CENSO[[#This Row],[CAP (cm)]]/PI()</f>
        <v>82.760570407785579</v>
      </c>
      <c r="I2626" s="64">
        <v>16</v>
      </c>
      <c r="J2626" s="96">
        <f>(PI()*(CENSO[[#This Row],[DAP (cm)]]^2))/40000</f>
        <v>0.53794370765060628</v>
      </c>
      <c r="K2626" s="96">
        <f>CENSO[[#This Row],[g (m²)]]*CENSO[[#This Row],[H (m)]]*0.7</f>
        <v>6.0249695256867897</v>
      </c>
      <c r="L2626" s="64">
        <v>2</v>
      </c>
      <c r="M2626" s="65">
        <v>364959.799999999</v>
      </c>
      <c r="N2626" s="87">
        <v>9703896.4000000004</v>
      </c>
      <c r="O2626" s="87" t="s">
        <v>1227</v>
      </c>
      <c r="P2626" s="87" t="str">
        <f>VLOOKUP(CENSO[[#This Row],[DAP (cm)]],CD[],2,TRUE)</f>
        <v>TORA</v>
      </c>
      <c r="Q2626" s="87" t="str">
        <f>VLOOKUP(CENSO[[#This Row],[DAP (cm)]],DD[],2,TRUE)</f>
        <v>80├ 90</v>
      </c>
      <c r="R2626" s="87" t="str" cm="1">
        <f t="array" ref="R2626">INDEX(_xlfn.TEXTSPLIT(CENSO[[#This Row],[NOME CIENTIFICO]]," "),1)</f>
        <v>Goupia</v>
      </c>
      <c r="S2626" s="98" t="s">
        <v>1004</v>
      </c>
      <c r="T2626" s="87">
        <f>_xlfn.MINIFS(CENSO[DAP (cm)],CENSO[NOME CIENTIFICO],CENSO[[#This Row],[NOME CIENTIFICO]])</f>
        <v>40.107045659157627</v>
      </c>
      <c r="U26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626" s="87" t="str">
        <f>IF(CENSO[[#This Row],[DAP (cm)]]&lt;CENSO[[#This Row],[DMCE (cm)]],"DAP &lt; DMCE","DAP ≥ DMCE")</f>
        <v>DAP ≥ DMCE</v>
      </c>
      <c r="W2626" s="87" t="str">
        <f>IF(CENSO[[#This Row],[DAP (cm)]]&gt;200, "Superior", "Inferior")</f>
        <v>Inferior</v>
      </c>
      <c r="X2626" s="87" t="str">
        <f>VLOOKUP(CENSO[[#This Row],[NOME COMUM]],ESPECIES[],4,FALSE)</f>
        <v>Não</v>
      </c>
      <c r="Y2626" s="87" t="str">
        <f>IF(IFERROR(VLOOKUP(CENSO[[#This Row],[NOME COMUM]],COMERCIAIS[],2, FALSE), "Não") &lt;&gt; "Não", "Sim", "Não")</f>
        <v>Sim</v>
      </c>
      <c r="Z2626" s="133">
        <f>CENSO[[#This Row],[g (m²)]]/SUM(AEEF[AEEF-UT])</f>
        <v>9.4120872884089456E-4</v>
      </c>
      <c r="AA2626" s="133">
        <f>CENSO[[#This Row],[v (m³)]]/SUM(AEEF[AEEF-UT])</f>
        <v>1.0541537763018017E-2</v>
      </c>
    </row>
    <row r="2627" spans="1:27" ht="14">
      <c r="A2627" s="86">
        <v>1</v>
      </c>
      <c r="B2627" s="86">
        <v>2</v>
      </c>
      <c r="C2627" s="63">
        <v>80</v>
      </c>
      <c r="D2627" s="63">
        <v>2626</v>
      </c>
      <c r="E2627" s="63" t="str">
        <f>VLOOKUP(CENSO[[#This Row],[NOME COMUM]],ESPECIES[],2,FALSE)</f>
        <v>Tachigali myrmecophila Ducke</v>
      </c>
      <c r="F2627" s="64" t="s">
        <v>14</v>
      </c>
      <c r="G2627" s="64">
        <v>187</v>
      </c>
      <c r="H2627" s="97">
        <f>CENSO[[#This Row],[CAP (cm)]]/PI()</f>
        <v>59.523948716368857</v>
      </c>
      <c r="I2627" s="64">
        <v>17</v>
      </c>
      <c r="J2627" s="96">
        <f>(PI()*(CENSO[[#This Row],[DAP (cm)]]^2))/40000</f>
        <v>0.27827446024902436</v>
      </c>
      <c r="K2627" s="96">
        <f>CENSO[[#This Row],[g (m²)]]*CENSO[[#This Row],[H (m)]]*0.7</f>
        <v>3.3114660769633897</v>
      </c>
      <c r="L2627" s="64">
        <v>1</v>
      </c>
      <c r="M2627" s="65">
        <v>364987.5</v>
      </c>
      <c r="N2627" s="87">
        <v>9703888.9000000004</v>
      </c>
      <c r="O2627" s="87" t="s">
        <v>1227</v>
      </c>
      <c r="P2627" s="87" t="str">
        <f>VLOOKUP(CENSO[[#This Row],[DAP (cm)]],CD[],2,TRUE)</f>
        <v>TORA</v>
      </c>
      <c r="Q2627" s="87" t="str">
        <f>VLOOKUP(CENSO[[#This Row],[DAP (cm)]],DD[],2,TRUE)</f>
        <v>50├ 60</v>
      </c>
      <c r="R2627" s="87" t="str" cm="1">
        <f t="array" ref="R2627">INDEX(_xlfn.TEXTSPLIT(CENSO[[#This Row],[NOME CIENTIFICO]]," "),1)</f>
        <v>Tachigali</v>
      </c>
      <c r="S2627" s="98" t="s">
        <v>1004</v>
      </c>
      <c r="T2627" s="87">
        <f>_xlfn.MINIFS(CENSO[DAP (cm)],CENSO[NOME CIENTIFICO],CENSO[[#This Row],[NOME CIENTIFICO]])</f>
        <v>39.152116000606256</v>
      </c>
      <c r="U26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27" s="87" t="str">
        <f>IF(CENSO[[#This Row],[DAP (cm)]]&lt;CENSO[[#This Row],[DMCE (cm)]],"DAP &lt; DMCE","DAP ≥ DMCE")</f>
        <v>DAP ≥ DMCE</v>
      </c>
      <c r="W2627" s="87" t="str">
        <f>IF(CENSO[[#This Row],[DAP (cm)]]&gt;200, "Superior", "Inferior")</f>
        <v>Inferior</v>
      </c>
      <c r="X2627" s="87" t="str">
        <f>VLOOKUP(CENSO[[#This Row],[NOME COMUM]],ESPECIES[],4,FALSE)</f>
        <v>Não</v>
      </c>
      <c r="Y2627" s="87" t="str">
        <f>IF(IFERROR(VLOOKUP(CENSO[[#This Row],[NOME COMUM]],COMERCIAIS[],2, FALSE), "Não") &lt;&gt; "Não", "Sim", "Não")</f>
        <v>Sim</v>
      </c>
      <c r="Z2627" s="133">
        <f>CENSO[[#This Row],[g (m²)]]/SUM(AEEF[AEEF-UT])</f>
        <v>4.8688059229049158E-4</v>
      </c>
      <c r="AA2627" s="133">
        <f>CENSO[[#This Row],[v (m³)]]/SUM(AEEF[AEEF-UT])</f>
        <v>5.7938790482568499E-3</v>
      </c>
    </row>
    <row r="2628" spans="1:27" ht="14">
      <c r="A2628" s="86">
        <v>1</v>
      </c>
      <c r="B2628" s="86">
        <v>2</v>
      </c>
      <c r="C2628" s="63">
        <v>80</v>
      </c>
      <c r="D2628" s="63">
        <v>2627</v>
      </c>
      <c r="E2628" s="63" t="str">
        <f>VLOOKUP(CENSO[[#This Row],[NOME COMUM]],ESPECIES[],2,FALSE)</f>
        <v>Goupia glabra Aubl.</v>
      </c>
      <c r="F2628" s="64" t="s">
        <v>34</v>
      </c>
      <c r="G2628" s="64">
        <v>150</v>
      </c>
      <c r="H2628" s="97">
        <f>CENSO[[#This Row],[CAP (cm)]]/PI()</f>
        <v>47.7464829275686</v>
      </c>
      <c r="I2628" s="64">
        <v>12</v>
      </c>
      <c r="J2628" s="96">
        <f>(PI()*(CENSO[[#This Row],[DAP (cm)]]^2))/40000</f>
        <v>0.17904931097838223</v>
      </c>
      <c r="K2628" s="96">
        <f>CENSO[[#This Row],[g (m²)]]*CENSO[[#This Row],[H (m)]]*0.7</f>
        <v>1.5040142122184108</v>
      </c>
      <c r="L2628" s="64">
        <v>1</v>
      </c>
      <c r="M2628" s="65">
        <v>364997.9</v>
      </c>
      <c r="N2628" s="87">
        <v>9703889.5</v>
      </c>
      <c r="O2628" s="98" t="s">
        <v>1225</v>
      </c>
      <c r="P2628" s="87" t="str">
        <f>VLOOKUP(CENSO[[#This Row],[DAP (cm)]],CD[],2,TRUE)</f>
        <v>TORETE</v>
      </c>
      <c r="Q2628" s="87" t="str">
        <f>VLOOKUP(CENSO[[#This Row],[DAP (cm)]],DD[],2,TRUE)</f>
        <v>40├ 50</v>
      </c>
      <c r="R2628" s="87" t="str" cm="1">
        <f t="array" ref="R2628">INDEX(_xlfn.TEXTSPLIT(CENSO[[#This Row],[NOME CIENTIFICO]]," "),1)</f>
        <v>Goupia</v>
      </c>
      <c r="S2628" s="98" t="s">
        <v>1004</v>
      </c>
      <c r="T2628" s="87">
        <f>_xlfn.MINIFS(CENSO[DAP (cm)],CENSO[NOME CIENTIFICO],CENSO[[#This Row],[NOME CIENTIFICO]])</f>
        <v>40.107045659157627</v>
      </c>
      <c r="U26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628" s="87" t="str">
        <f>IF(CENSO[[#This Row],[DAP (cm)]]&lt;CENSO[[#This Row],[DMCE (cm)]],"DAP &lt; DMCE","DAP ≥ DMCE")</f>
        <v>DAP &lt; DMCE</v>
      </c>
      <c r="W2628" s="87" t="str">
        <f>IF(CENSO[[#This Row],[DAP (cm)]]&gt;200, "Superior", "Inferior")</f>
        <v>Inferior</v>
      </c>
      <c r="X2628" s="87" t="str">
        <f>VLOOKUP(CENSO[[#This Row],[NOME COMUM]],ESPECIES[],4,FALSE)</f>
        <v>Não</v>
      </c>
      <c r="Y2628" s="87" t="str">
        <f>IF(IFERROR(VLOOKUP(CENSO[[#This Row],[NOME COMUM]],COMERCIAIS[],2, FALSE), "Não") &lt;&gt; "Não", "Sim", "Não")</f>
        <v>Sim</v>
      </c>
      <c r="Z2628" s="133">
        <f>CENSO[[#This Row],[g (m²)]]/SUM(AEEF[AEEF-UT])</f>
        <v>3.1327213607870003E-4</v>
      </c>
      <c r="AA2628" s="133">
        <f>CENSO[[#This Row],[v (m³)]]/SUM(AEEF[AEEF-UT])</f>
        <v>2.6314859430610804E-3</v>
      </c>
    </row>
    <row r="2629" spans="1:27" ht="14">
      <c r="A2629" s="86">
        <v>1</v>
      </c>
      <c r="B2629" s="86">
        <v>2</v>
      </c>
      <c r="C2629" s="63">
        <v>80</v>
      </c>
      <c r="D2629" s="63">
        <v>2628</v>
      </c>
      <c r="E2629" s="63" t="str">
        <f>VLOOKUP(CENSO[[#This Row],[NOME COMUM]],ESPECIES[],2,FALSE)</f>
        <v>Piptadenia suaveolens Miq.</v>
      </c>
      <c r="F2629" s="64" t="s">
        <v>22</v>
      </c>
      <c r="G2629" s="64">
        <v>432</v>
      </c>
      <c r="H2629" s="97">
        <f>CENSO[[#This Row],[CAP (cm)]]/PI()</f>
        <v>137.50987083139756</v>
      </c>
      <c r="I2629" s="64">
        <v>18</v>
      </c>
      <c r="J2629" s="96">
        <f>(PI()*(CENSO[[#This Row],[DAP (cm)]]^2))/40000</f>
        <v>1.4851066049790935</v>
      </c>
      <c r="K2629" s="96">
        <f>CENSO[[#This Row],[g (m²)]]*CENSO[[#This Row],[H (m)]]*0.7</f>
        <v>18.712343222736578</v>
      </c>
      <c r="L2629" s="64">
        <v>1</v>
      </c>
      <c r="M2629" s="65">
        <v>364958.9</v>
      </c>
      <c r="N2629" s="87">
        <v>9703907.1999999899</v>
      </c>
      <c r="O2629" s="87" t="s">
        <v>1227</v>
      </c>
      <c r="P2629" s="87" t="str">
        <f>VLOOKUP(CENSO[[#This Row],[DAP (cm)]],CD[],2,TRUE)</f>
        <v>TORA</v>
      </c>
      <c r="Q2629" s="87" t="str">
        <f>VLOOKUP(CENSO[[#This Row],[DAP (cm)]],DD[],2,TRUE)</f>
        <v>130├ 140</v>
      </c>
      <c r="R2629" s="87" t="str" cm="1">
        <f t="array" ref="R2629">INDEX(_xlfn.TEXTSPLIT(CENSO[[#This Row],[NOME CIENTIFICO]]," "),1)</f>
        <v>Piptadenia</v>
      </c>
      <c r="S2629" s="98" t="s">
        <v>1004</v>
      </c>
      <c r="T2629" s="87">
        <f>_xlfn.MINIFS(CENSO[DAP (cm)],CENSO[NOME CIENTIFICO],CENSO[[#This Row],[NOME CIENTIFICO]])</f>
        <v>39.788735772973837</v>
      </c>
      <c r="U26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29" s="87" t="str">
        <f>IF(CENSO[[#This Row],[DAP (cm)]]&lt;CENSO[[#This Row],[DMCE (cm)]],"DAP &lt; DMCE","DAP ≥ DMCE")</f>
        <v>DAP ≥ DMCE</v>
      </c>
      <c r="W2629" s="87" t="str">
        <f>IF(CENSO[[#This Row],[DAP (cm)]]&gt;200, "Superior", "Inferior")</f>
        <v>Inferior</v>
      </c>
      <c r="X2629" s="87" t="str">
        <f>VLOOKUP(CENSO[[#This Row],[NOME COMUM]],ESPECIES[],4,FALSE)</f>
        <v>Não</v>
      </c>
      <c r="Y2629" s="87" t="str">
        <f>IF(IFERROR(VLOOKUP(CENSO[[#This Row],[NOME COMUM]],COMERCIAIS[],2, FALSE), "Não") &lt;&gt; "Não", "Sim", "Não")</f>
        <v>Sim</v>
      </c>
      <c r="Z2629" s="133">
        <f>CENSO[[#This Row],[g (m²)]]/SUM(AEEF[AEEF-UT])</f>
        <v>2.5984044054911696E-3</v>
      </c>
      <c r="AA2629" s="133">
        <f>CENSO[[#This Row],[v (m³)]]/SUM(AEEF[AEEF-UT])</f>
        <v>3.2739895509188738E-2</v>
      </c>
    </row>
    <row r="2630" spans="1:27" ht="14">
      <c r="A2630" s="86">
        <v>1</v>
      </c>
      <c r="B2630" s="86">
        <v>2</v>
      </c>
      <c r="C2630" s="63">
        <v>80</v>
      </c>
      <c r="D2630" s="63">
        <v>2629</v>
      </c>
      <c r="E2630" s="63" t="str">
        <f>VLOOKUP(CENSO[[#This Row],[NOME COMUM]],ESPECIES[],2,FALSE)</f>
        <v>Pouteria sp.</v>
      </c>
      <c r="F2630" s="64" t="s">
        <v>83</v>
      </c>
      <c r="G2630" s="64">
        <v>167</v>
      </c>
      <c r="H2630" s="97">
        <f>CENSO[[#This Row],[CAP (cm)]]/PI()</f>
        <v>53.157750992693046</v>
      </c>
      <c r="I2630" s="64">
        <v>15</v>
      </c>
      <c r="J2630" s="96">
        <f>(PI()*(CENSO[[#This Row],[DAP (cm)]]^2))/40000</f>
        <v>0.2219336103944935</v>
      </c>
      <c r="K2630" s="96">
        <f>CENSO[[#This Row],[g (m²)]]*CENSO[[#This Row],[H (m)]]*0.7</f>
        <v>2.3303029091421816</v>
      </c>
      <c r="L2630" s="64">
        <v>1</v>
      </c>
      <c r="M2630" s="65">
        <v>364962.09999999899</v>
      </c>
      <c r="N2630" s="87">
        <v>9703911.1999999899</v>
      </c>
      <c r="O2630" s="87" t="s">
        <v>1227</v>
      </c>
      <c r="P2630" s="87" t="str">
        <f>VLOOKUP(CENSO[[#This Row],[DAP (cm)]],CD[],2,TRUE)</f>
        <v>TORA</v>
      </c>
      <c r="Q2630" s="87" t="str">
        <f>VLOOKUP(CENSO[[#This Row],[DAP (cm)]],DD[],2,TRUE)</f>
        <v>50├ 60</v>
      </c>
      <c r="R2630" s="87" t="str" cm="1">
        <f t="array" ref="R2630">INDEX(_xlfn.TEXTSPLIT(CENSO[[#This Row],[NOME CIENTIFICO]]," "),1)</f>
        <v>Pouteria</v>
      </c>
      <c r="S2630" s="98" t="s">
        <v>1004</v>
      </c>
      <c r="T2630" s="87">
        <f>_xlfn.MINIFS(CENSO[DAP (cm)],CENSO[NOME CIENTIFICO],CENSO[[#This Row],[NOME CIENTIFICO]])</f>
        <v>39.788735772973837</v>
      </c>
      <c r="U26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30" s="87" t="str">
        <f>IF(CENSO[[#This Row],[DAP (cm)]]&lt;CENSO[[#This Row],[DMCE (cm)]],"DAP &lt; DMCE","DAP ≥ DMCE")</f>
        <v>DAP ≥ DMCE</v>
      </c>
      <c r="W2630" s="87" t="str">
        <f>IF(CENSO[[#This Row],[DAP (cm)]]&gt;200, "Superior", "Inferior")</f>
        <v>Inferior</v>
      </c>
      <c r="X2630" s="87" t="str">
        <f>VLOOKUP(CENSO[[#This Row],[NOME COMUM]],ESPECIES[],4,FALSE)</f>
        <v>Não</v>
      </c>
      <c r="Y2630" s="87" t="str">
        <f>IF(IFERROR(VLOOKUP(CENSO[[#This Row],[NOME COMUM]],COMERCIAIS[],2, FALSE), "Não") &lt;&gt; "Não", "Sim", "Não")</f>
        <v>Não</v>
      </c>
      <c r="Z2630" s="133">
        <f>CENSO[[#This Row],[g (m²)]]/SUM(AEEF[AEEF-UT])</f>
        <v>3.8830429347106078E-4</v>
      </c>
      <c r="AA2630" s="133">
        <f>CENSO[[#This Row],[v (m³)]]/SUM(AEEF[AEEF-UT])</f>
        <v>4.0771950814461385E-3</v>
      </c>
    </row>
    <row r="2631" spans="1:27" ht="14">
      <c r="A2631" s="86">
        <v>1</v>
      </c>
      <c r="B2631" s="86">
        <v>2</v>
      </c>
      <c r="C2631" s="63">
        <v>80</v>
      </c>
      <c r="D2631" s="63">
        <v>2630</v>
      </c>
      <c r="E2631" s="63" t="str">
        <f>VLOOKUP(CENSO[[#This Row],[NOME COMUM]],ESPECIES[],2,FALSE)</f>
        <v>Couratari guianensis Aubl.</v>
      </c>
      <c r="F2631" s="64" t="s">
        <v>6</v>
      </c>
      <c r="G2631" s="64">
        <v>200</v>
      </c>
      <c r="H2631" s="97">
        <f>CENSO[[#This Row],[CAP (cm)]]/PI()</f>
        <v>63.661977236758133</v>
      </c>
      <c r="I2631" s="64">
        <v>19</v>
      </c>
      <c r="J2631" s="96">
        <f>(PI()*(CENSO[[#This Row],[DAP (cm)]]^2))/40000</f>
        <v>0.31830988618379064</v>
      </c>
      <c r="K2631" s="96">
        <f>CENSO[[#This Row],[g (m²)]]*CENSO[[#This Row],[H (m)]]*0.7</f>
        <v>4.233521486244415</v>
      </c>
      <c r="L2631" s="64">
        <v>1</v>
      </c>
      <c r="M2631" s="65">
        <v>364971.299999999</v>
      </c>
      <c r="N2631" s="87">
        <v>9703907.5999999903</v>
      </c>
      <c r="O2631" s="87" t="s">
        <v>1227</v>
      </c>
      <c r="P2631" s="87" t="str">
        <f>VLOOKUP(CENSO[[#This Row],[DAP (cm)]],CD[],2,TRUE)</f>
        <v>TORA</v>
      </c>
      <c r="Q2631" s="87" t="str">
        <f>VLOOKUP(CENSO[[#This Row],[DAP (cm)]],DD[],2,TRUE)</f>
        <v>60├ 70</v>
      </c>
      <c r="R2631" s="87" t="str" cm="1">
        <f t="array" ref="R2631">INDEX(_xlfn.TEXTSPLIT(CENSO[[#This Row],[NOME CIENTIFICO]]," "),1)</f>
        <v>Couratari</v>
      </c>
      <c r="S2631" s="98" t="s">
        <v>1004</v>
      </c>
      <c r="T2631" s="87">
        <f>_xlfn.MINIFS(CENSO[DAP (cm)],CENSO[NOME CIENTIFICO],CENSO[[#This Row],[NOME CIENTIFICO]])</f>
        <v>38.833806114422465</v>
      </c>
      <c r="U26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31" s="87" t="str">
        <f>IF(CENSO[[#This Row],[DAP (cm)]]&lt;CENSO[[#This Row],[DMCE (cm)]],"DAP &lt; DMCE","DAP ≥ DMCE")</f>
        <v>DAP ≥ DMCE</v>
      </c>
      <c r="W2631" s="87" t="str">
        <f>IF(CENSO[[#This Row],[DAP (cm)]]&gt;200, "Superior", "Inferior")</f>
        <v>Inferior</v>
      </c>
      <c r="X2631" s="87" t="str">
        <f>VLOOKUP(CENSO[[#This Row],[NOME COMUM]],ESPECIES[],4,FALSE)</f>
        <v>Não</v>
      </c>
      <c r="Y2631" s="87" t="str">
        <f>IF(IFERROR(VLOOKUP(CENSO[[#This Row],[NOME COMUM]],COMERCIAIS[],2, FALSE), "Não") &lt;&gt; "Não", "Sim", "Não")</f>
        <v>Sim</v>
      </c>
      <c r="Z2631" s="133">
        <f>CENSO[[#This Row],[g (m²)]]/SUM(AEEF[AEEF-UT])</f>
        <v>5.5692824191768894E-4</v>
      </c>
      <c r="AA2631" s="133">
        <f>CENSO[[#This Row],[v (m³)]]/SUM(AEEF[AEEF-UT])</f>
        <v>7.4071456175052626E-3</v>
      </c>
    </row>
    <row r="2632" spans="1:27" ht="14">
      <c r="A2632" s="86">
        <v>1</v>
      </c>
      <c r="B2632" s="86">
        <v>2</v>
      </c>
      <c r="C2632" s="63">
        <v>80</v>
      </c>
      <c r="D2632" s="63">
        <v>2631</v>
      </c>
      <c r="E2632" s="63" t="str">
        <f>VLOOKUP(CENSO[[#This Row],[NOME COMUM]],ESPECIES[],2,FALSE)</f>
        <v>Goupia glabra Aubl.</v>
      </c>
      <c r="F2632" s="64" t="s">
        <v>34</v>
      </c>
      <c r="G2632" s="64">
        <v>233</v>
      </c>
      <c r="H2632" s="97">
        <f>CENSO[[#This Row],[CAP (cm)]]/PI()</f>
        <v>74.166203480823228</v>
      </c>
      <c r="I2632" s="64">
        <v>13</v>
      </c>
      <c r="J2632" s="96">
        <f>(PI()*(CENSO[[#This Row],[DAP (cm)]]^2))/40000</f>
        <v>0.43201813527579536</v>
      </c>
      <c r="K2632" s="96">
        <f>CENSO[[#This Row],[g (m²)]]*CENSO[[#This Row],[H (m)]]*0.7</f>
        <v>3.9313650310097379</v>
      </c>
      <c r="L2632" s="64">
        <v>1</v>
      </c>
      <c r="M2632" s="65">
        <v>364998.40000000002</v>
      </c>
      <c r="N2632" s="87">
        <v>9703894.8000000007</v>
      </c>
      <c r="O2632" s="87" t="s">
        <v>1227</v>
      </c>
      <c r="P2632" s="87" t="str">
        <f>VLOOKUP(CENSO[[#This Row],[DAP (cm)]],CD[],2,TRUE)</f>
        <v>TORA</v>
      </c>
      <c r="Q2632" s="87" t="str">
        <f>VLOOKUP(CENSO[[#This Row],[DAP (cm)]],DD[],2,TRUE)</f>
        <v>70├ 80</v>
      </c>
      <c r="R2632" s="87" t="str" cm="1">
        <f t="array" ref="R2632">INDEX(_xlfn.TEXTSPLIT(CENSO[[#This Row],[NOME CIENTIFICO]]," "),1)</f>
        <v>Goupia</v>
      </c>
      <c r="S2632" s="98" t="s">
        <v>1004</v>
      </c>
      <c r="T2632" s="87">
        <f>_xlfn.MINIFS(CENSO[DAP (cm)],CENSO[NOME CIENTIFICO],CENSO[[#This Row],[NOME CIENTIFICO]])</f>
        <v>40.107045659157627</v>
      </c>
      <c r="U26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632" s="87" t="str">
        <f>IF(CENSO[[#This Row],[DAP (cm)]]&lt;CENSO[[#This Row],[DMCE (cm)]],"DAP &lt; DMCE","DAP ≥ DMCE")</f>
        <v>DAP ≥ DMCE</v>
      </c>
      <c r="W2632" s="87" t="str">
        <f>IF(CENSO[[#This Row],[DAP (cm)]]&gt;200, "Superior", "Inferior")</f>
        <v>Inferior</v>
      </c>
      <c r="X2632" s="87" t="str">
        <f>VLOOKUP(CENSO[[#This Row],[NOME COMUM]],ESPECIES[],4,FALSE)</f>
        <v>Não</v>
      </c>
      <c r="Y2632" s="87" t="str">
        <f>IF(IFERROR(VLOOKUP(CENSO[[#This Row],[NOME COMUM]],COMERCIAIS[],2, FALSE), "Não") &lt;&gt; "Não", "Sim", "Não")</f>
        <v>Sim</v>
      </c>
      <c r="Z2632" s="133">
        <f>CENSO[[#This Row],[g (m²)]]/SUM(AEEF[AEEF-UT])</f>
        <v>7.5587693313673558E-4</v>
      </c>
      <c r="AA2632" s="133">
        <f>CENSO[[#This Row],[v (m³)]]/SUM(AEEF[AEEF-UT])</f>
        <v>6.878480091544294E-3</v>
      </c>
    </row>
    <row r="2633" spans="1:27" ht="14">
      <c r="A2633" s="86">
        <v>1</v>
      </c>
      <c r="B2633" s="86">
        <v>2</v>
      </c>
      <c r="C2633" s="63">
        <v>80</v>
      </c>
      <c r="D2633" s="63">
        <v>2632</v>
      </c>
      <c r="E2633" s="63" t="str">
        <f>VLOOKUP(CENSO[[#This Row],[NOME COMUM]],ESPECIES[],2,FALSE)</f>
        <v>Piptadenia suaveolens Miq.</v>
      </c>
      <c r="F2633" s="64" t="s">
        <v>22</v>
      </c>
      <c r="G2633" s="64">
        <v>135</v>
      </c>
      <c r="H2633" s="97">
        <f>CENSO[[#This Row],[CAP (cm)]]/PI()</f>
        <v>42.971834634811742</v>
      </c>
      <c r="I2633" s="64">
        <v>12</v>
      </c>
      <c r="J2633" s="96">
        <f>(PI()*(CENSO[[#This Row],[DAP (cm)]]^2))/40000</f>
        <v>0.14502994189248961</v>
      </c>
      <c r="K2633" s="96">
        <f>CENSO[[#This Row],[g (m²)]]*CENSO[[#This Row],[H (m)]]*0.7</f>
        <v>1.2182515118969126</v>
      </c>
      <c r="L2633" s="64">
        <v>1</v>
      </c>
      <c r="M2633" s="65">
        <v>365002.9</v>
      </c>
      <c r="N2633" s="87">
        <v>9703892.5999999903</v>
      </c>
      <c r="O2633" s="98" t="s">
        <v>1225</v>
      </c>
      <c r="P2633" s="87" t="str">
        <f>VLOOKUP(CENSO[[#This Row],[DAP (cm)]],CD[],2,TRUE)</f>
        <v>TORETE</v>
      </c>
      <c r="Q2633" s="87" t="str">
        <f>VLOOKUP(CENSO[[#This Row],[DAP (cm)]],DD[],2,TRUE)</f>
        <v>40├ 50</v>
      </c>
      <c r="R2633" s="87" t="str" cm="1">
        <f t="array" ref="R2633">INDEX(_xlfn.TEXTSPLIT(CENSO[[#This Row],[NOME CIENTIFICO]]," "),1)</f>
        <v>Piptadenia</v>
      </c>
      <c r="S2633" s="98" t="s">
        <v>1004</v>
      </c>
      <c r="T2633" s="87">
        <f>_xlfn.MINIFS(CENSO[DAP (cm)],CENSO[NOME CIENTIFICO],CENSO[[#This Row],[NOME CIENTIFICO]])</f>
        <v>39.788735772973837</v>
      </c>
      <c r="U26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33" s="87" t="str">
        <f>IF(CENSO[[#This Row],[DAP (cm)]]&lt;CENSO[[#This Row],[DMCE (cm)]],"DAP &lt; DMCE","DAP ≥ DMCE")</f>
        <v>DAP &lt; DMCE</v>
      </c>
      <c r="W2633" s="87" t="str">
        <f>IF(CENSO[[#This Row],[DAP (cm)]]&gt;200, "Superior", "Inferior")</f>
        <v>Inferior</v>
      </c>
      <c r="X2633" s="87" t="str">
        <f>VLOOKUP(CENSO[[#This Row],[NOME COMUM]],ESPECIES[],4,FALSE)</f>
        <v>Não</v>
      </c>
      <c r="Y2633" s="87" t="str">
        <f>IF(IFERROR(VLOOKUP(CENSO[[#This Row],[NOME COMUM]],COMERCIAIS[],2, FALSE), "Não") &lt;&gt; "Não", "Sim", "Não")</f>
        <v>Sim</v>
      </c>
      <c r="Z2633" s="133">
        <f>CENSO[[#This Row],[g (m²)]]/SUM(AEEF[AEEF-UT])</f>
        <v>2.53750430223747E-4</v>
      </c>
      <c r="AA2633" s="133">
        <f>CENSO[[#This Row],[v (m³)]]/SUM(AEEF[AEEF-UT])</f>
        <v>2.1315036138794749E-3</v>
      </c>
    </row>
    <row r="2634" spans="1:27" ht="14">
      <c r="A2634" s="86">
        <v>1</v>
      </c>
      <c r="B2634" s="86">
        <v>2</v>
      </c>
      <c r="C2634" s="63">
        <v>80</v>
      </c>
      <c r="D2634" s="63">
        <v>2633</v>
      </c>
      <c r="E2634" s="63" t="str">
        <f>VLOOKUP(CENSO[[#This Row],[NOME COMUM]],ESPECIES[],2,FALSE)</f>
        <v>Vatairea fusca Ducke</v>
      </c>
      <c r="F2634" s="64" t="s">
        <v>50</v>
      </c>
      <c r="G2634" s="64">
        <v>430</v>
      </c>
      <c r="H2634" s="97">
        <f>CENSO[[#This Row],[CAP (cm)]]/PI()</f>
        <v>136.87325105903</v>
      </c>
      <c r="I2634" s="64">
        <v>23</v>
      </c>
      <c r="J2634" s="96">
        <f>(PI()*(CENSO[[#This Row],[DAP (cm)]]^2))/40000</f>
        <v>1.4713874488845726</v>
      </c>
      <c r="K2634" s="96">
        <f>CENSO[[#This Row],[g (m²)]]*CENSO[[#This Row],[H (m)]]*0.7</f>
        <v>23.689337927041617</v>
      </c>
      <c r="L2634" s="64">
        <v>1</v>
      </c>
      <c r="M2634" s="65">
        <v>365005.2</v>
      </c>
      <c r="N2634" s="87">
        <v>9703897.0999999903</v>
      </c>
      <c r="O2634" s="87" t="s">
        <v>1227</v>
      </c>
      <c r="P2634" s="87" t="str">
        <f>VLOOKUP(CENSO[[#This Row],[DAP (cm)]],CD[],2,TRUE)</f>
        <v>TORA</v>
      </c>
      <c r="Q2634" s="87" t="str">
        <f>VLOOKUP(CENSO[[#This Row],[DAP (cm)]],DD[],2,TRUE)</f>
        <v>130├ 140</v>
      </c>
      <c r="R2634" s="87" t="str" cm="1">
        <f t="array" ref="R2634">INDEX(_xlfn.TEXTSPLIT(CENSO[[#This Row],[NOME CIENTIFICO]]," "),1)</f>
        <v>Vatairea</v>
      </c>
      <c r="S2634" s="98" t="s">
        <v>1004</v>
      </c>
      <c r="T2634" s="87">
        <f>_xlfn.MINIFS(CENSO[DAP (cm)],CENSO[NOME CIENTIFICO],CENSO[[#This Row],[NOME CIENTIFICO]])</f>
        <v>50.929581789406512</v>
      </c>
      <c r="U26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60.929581789406512</v>
      </c>
      <c r="V2634" s="87" t="str">
        <f>IF(CENSO[[#This Row],[DAP (cm)]]&lt;CENSO[[#This Row],[DMCE (cm)]],"DAP &lt; DMCE","DAP ≥ DMCE")</f>
        <v>DAP ≥ DMCE</v>
      </c>
      <c r="W2634" s="87" t="str">
        <f>IF(CENSO[[#This Row],[DAP (cm)]]&gt;200, "Superior", "Inferior")</f>
        <v>Inferior</v>
      </c>
      <c r="X2634" s="87" t="str">
        <f>VLOOKUP(CENSO[[#This Row],[NOME COMUM]],ESPECIES[],4,FALSE)</f>
        <v>Não</v>
      </c>
      <c r="Y2634" s="87" t="str">
        <f>IF(IFERROR(VLOOKUP(CENSO[[#This Row],[NOME COMUM]],COMERCIAIS[],2, FALSE), "Não") &lt;&gt; "Não", "Sim", "Não")</f>
        <v>Não</v>
      </c>
      <c r="Z2634" s="133">
        <f>CENSO[[#This Row],[g (m²)]]/SUM(AEEF[AEEF-UT])</f>
        <v>2.574400798264518E-3</v>
      </c>
      <c r="AA2634" s="133">
        <f>CENSO[[#This Row],[v (m³)]]/SUM(AEEF[AEEF-UT])</f>
        <v>4.1447852852058736E-2</v>
      </c>
    </row>
    <row r="2635" spans="1:27" ht="14">
      <c r="A2635" s="86">
        <v>1</v>
      </c>
      <c r="B2635" s="86">
        <v>2</v>
      </c>
      <c r="C2635" s="63">
        <v>80</v>
      </c>
      <c r="D2635" s="63">
        <v>2634</v>
      </c>
      <c r="E2635" s="63" t="str">
        <f>VLOOKUP(CENSO[[#This Row],[NOME COMUM]],ESPECIES[],2,FALSE)</f>
        <v>Tachigali myrmecophila Ducke</v>
      </c>
      <c r="F2635" s="64" t="s">
        <v>14</v>
      </c>
      <c r="G2635" s="64">
        <v>175</v>
      </c>
      <c r="H2635" s="97">
        <f>CENSO[[#This Row],[CAP (cm)]]/PI()</f>
        <v>55.70423008216337</v>
      </c>
      <c r="I2635" s="64">
        <v>16</v>
      </c>
      <c r="J2635" s="96">
        <f>(PI()*(CENSO[[#This Row],[DAP (cm)]]^2))/40000</f>
        <v>0.24370600660946476</v>
      </c>
      <c r="K2635" s="96">
        <f>CENSO[[#This Row],[g (m²)]]*CENSO[[#This Row],[H (m)]]*0.7</f>
        <v>2.7295072740260053</v>
      </c>
      <c r="L2635" s="64">
        <v>1</v>
      </c>
      <c r="M2635" s="65">
        <v>365006.59999999899</v>
      </c>
      <c r="N2635" s="87">
        <v>9703899.6999999899</v>
      </c>
      <c r="O2635" s="87" t="s">
        <v>1227</v>
      </c>
      <c r="P2635" s="87" t="str">
        <f>VLOOKUP(CENSO[[#This Row],[DAP (cm)]],CD[],2,TRUE)</f>
        <v>TORA</v>
      </c>
      <c r="Q2635" s="87" t="str">
        <f>VLOOKUP(CENSO[[#This Row],[DAP (cm)]],DD[],2,TRUE)</f>
        <v>50├ 60</v>
      </c>
      <c r="R2635" s="87" t="str" cm="1">
        <f t="array" ref="R2635">INDEX(_xlfn.TEXTSPLIT(CENSO[[#This Row],[NOME CIENTIFICO]]," "),1)</f>
        <v>Tachigali</v>
      </c>
      <c r="S2635" s="98" t="s">
        <v>1004</v>
      </c>
      <c r="T2635" s="87">
        <f>_xlfn.MINIFS(CENSO[DAP (cm)],CENSO[NOME CIENTIFICO],CENSO[[#This Row],[NOME CIENTIFICO]])</f>
        <v>39.152116000606256</v>
      </c>
      <c r="U26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35" s="87" t="str">
        <f>IF(CENSO[[#This Row],[DAP (cm)]]&lt;CENSO[[#This Row],[DMCE (cm)]],"DAP &lt; DMCE","DAP ≥ DMCE")</f>
        <v>DAP ≥ DMCE</v>
      </c>
      <c r="W2635" s="87" t="str">
        <f>IF(CENSO[[#This Row],[DAP (cm)]]&gt;200, "Superior", "Inferior")</f>
        <v>Inferior</v>
      </c>
      <c r="X2635" s="87" t="str">
        <f>VLOOKUP(CENSO[[#This Row],[NOME COMUM]],ESPECIES[],4,FALSE)</f>
        <v>Não</v>
      </c>
      <c r="Y2635" s="87" t="str">
        <f>IF(IFERROR(VLOOKUP(CENSO[[#This Row],[NOME COMUM]],COMERCIAIS[],2, FALSE), "Não") &lt;&gt; "Não", "Sim", "Não")</f>
        <v>Sim</v>
      </c>
      <c r="Z2635" s="133">
        <f>CENSO[[#This Row],[g (m²)]]/SUM(AEEF[AEEF-UT])</f>
        <v>4.2639818521823071E-4</v>
      </c>
      <c r="AA2635" s="133">
        <f>CENSO[[#This Row],[v (m³)]]/SUM(AEEF[AEEF-UT])</f>
        <v>4.7756596744441835E-3</v>
      </c>
    </row>
    <row r="2636" spans="1:27" ht="14">
      <c r="A2636" s="86">
        <v>1</v>
      </c>
      <c r="B2636" s="86">
        <v>2</v>
      </c>
      <c r="C2636" s="63">
        <v>80</v>
      </c>
      <c r="D2636" s="63">
        <v>2635</v>
      </c>
      <c r="E2636" s="63" t="str">
        <f>VLOOKUP(CENSO[[#This Row],[NOME COMUM]],ESPECIES[],2,FALSE)</f>
        <v>Pouteria sp.</v>
      </c>
      <c r="F2636" s="64" t="s">
        <v>83</v>
      </c>
      <c r="G2636" s="64">
        <v>209</v>
      </c>
      <c r="H2636" s="97">
        <f>CENSO[[#This Row],[CAP (cm)]]/PI()</f>
        <v>66.526766212412255</v>
      </c>
      <c r="I2636" s="64">
        <v>18</v>
      </c>
      <c r="J2636" s="96">
        <f>(PI()*(CENSO[[#This Row],[DAP (cm)]]^2))/40000</f>
        <v>0.34760235345985407</v>
      </c>
      <c r="K2636" s="96">
        <f>CENSO[[#This Row],[g (m²)]]*CENSO[[#This Row],[H (m)]]*0.7</f>
        <v>4.3797896535941607</v>
      </c>
      <c r="L2636" s="64">
        <v>1</v>
      </c>
      <c r="M2636" s="65">
        <v>365007.59999999899</v>
      </c>
      <c r="N2636" s="87">
        <v>9703901.5</v>
      </c>
      <c r="O2636" s="87" t="s">
        <v>1227</v>
      </c>
      <c r="P2636" s="87" t="str">
        <f>VLOOKUP(CENSO[[#This Row],[DAP (cm)]],CD[],2,TRUE)</f>
        <v>TORA</v>
      </c>
      <c r="Q2636" s="87" t="str">
        <f>VLOOKUP(CENSO[[#This Row],[DAP (cm)]],DD[],2,TRUE)</f>
        <v>60├ 70</v>
      </c>
      <c r="R2636" s="87" t="str" cm="1">
        <f t="array" ref="R2636">INDEX(_xlfn.TEXTSPLIT(CENSO[[#This Row],[NOME CIENTIFICO]]," "),1)</f>
        <v>Pouteria</v>
      </c>
      <c r="S2636" s="98" t="s">
        <v>1004</v>
      </c>
      <c r="T2636" s="87">
        <f>_xlfn.MINIFS(CENSO[DAP (cm)],CENSO[NOME CIENTIFICO],CENSO[[#This Row],[NOME CIENTIFICO]])</f>
        <v>39.788735772973837</v>
      </c>
      <c r="U26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36" s="87" t="str">
        <f>IF(CENSO[[#This Row],[DAP (cm)]]&lt;CENSO[[#This Row],[DMCE (cm)]],"DAP &lt; DMCE","DAP ≥ DMCE")</f>
        <v>DAP ≥ DMCE</v>
      </c>
      <c r="W2636" s="87" t="str">
        <f>IF(CENSO[[#This Row],[DAP (cm)]]&gt;200, "Superior", "Inferior")</f>
        <v>Inferior</v>
      </c>
      <c r="X2636" s="87" t="str">
        <f>VLOOKUP(CENSO[[#This Row],[NOME COMUM]],ESPECIES[],4,FALSE)</f>
        <v>Não</v>
      </c>
      <c r="Y2636" s="87" t="str">
        <f>IF(IFERROR(VLOOKUP(CENSO[[#This Row],[NOME COMUM]],COMERCIAIS[],2, FALSE), "Não") &lt;&gt; "Não", "Sim", "Não")</f>
        <v>Não</v>
      </c>
      <c r="Z2636" s="133">
        <f>CENSO[[#This Row],[g (m²)]]/SUM(AEEF[AEEF-UT])</f>
        <v>6.0817956338016449E-4</v>
      </c>
      <c r="AA2636" s="133">
        <f>CENSO[[#This Row],[v (m³)]]/SUM(AEEF[AEEF-UT])</f>
        <v>7.6630624985900711E-3</v>
      </c>
    </row>
    <row r="2637" spans="1:27" ht="14">
      <c r="A2637" s="86">
        <v>1</v>
      </c>
      <c r="B2637" s="86">
        <v>2</v>
      </c>
      <c r="C2637" s="63">
        <v>80</v>
      </c>
      <c r="D2637" s="63">
        <v>2636</v>
      </c>
      <c r="E2637" s="63" t="str">
        <f>VLOOKUP(CENSO[[#This Row],[NOME COMUM]],ESPECIES[],2,FALSE)</f>
        <v>Dialium guianense (Aubl.) Sandwith</v>
      </c>
      <c r="F2637" s="64" t="s">
        <v>97</v>
      </c>
      <c r="G2637" s="64">
        <v>183</v>
      </c>
      <c r="H2637" s="97">
        <f>CENSO[[#This Row],[CAP (cm)]]/PI()</f>
        <v>58.250709171633694</v>
      </c>
      <c r="I2637" s="64">
        <v>16</v>
      </c>
      <c r="J2637" s="96">
        <f>(PI()*(CENSO[[#This Row],[DAP (cm)]]^2))/40000</f>
        <v>0.26649699446022412</v>
      </c>
      <c r="K2637" s="96">
        <f>CENSO[[#This Row],[g (m²)]]*CENSO[[#This Row],[H (m)]]*0.7</f>
        <v>2.9847663379545102</v>
      </c>
      <c r="L2637" s="64">
        <v>1</v>
      </c>
      <c r="M2637" s="65">
        <v>365008</v>
      </c>
      <c r="N2637" s="87">
        <v>9703902.4000000004</v>
      </c>
      <c r="O2637" s="87" t="s">
        <v>1227</v>
      </c>
      <c r="P2637" s="87" t="str">
        <f>VLOOKUP(CENSO[[#This Row],[DAP (cm)]],CD[],2,TRUE)</f>
        <v>TORA</v>
      </c>
      <c r="Q2637" s="87" t="str">
        <f>VLOOKUP(CENSO[[#This Row],[DAP (cm)]],DD[],2,TRUE)</f>
        <v>50├ 60</v>
      </c>
      <c r="R2637" s="87" t="str" cm="1">
        <f t="array" ref="R2637">INDEX(_xlfn.TEXTSPLIT(CENSO[[#This Row],[NOME CIENTIFICO]]," "),1)</f>
        <v>Dialium</v>
      </c>
      <c r="S2637" s="98" t="s">
        <v>1004</v>
      </c>
      <c r="T2637" s="87">
        <f>_xlfn.MINIFS(CENSO[DAP (cm)],CENSO[NOME CIENTIFICO],CENSO[[#This Row],[NOME CIENTIFICO]])</f>
        <v>42.335214862444161</v>
      </c>
      <c r="U26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2637" s="87" t="str">
        <f>IF(CENSO[[#This Row],[DAP (cm)]]&lt;CENSO[[#This Row],[DMCE (cm)]],"DAP &lt; DMCE","DAP ≥ DMCE")</f>
        <v>DAP ≥ DMCE</v>
      </c>
      <c r="W2637" s="87" t="str">
        <f>IF(CENSO[[#This Row],[DAP (cm)]]&gt;200, "Superior", "Inferior")</f>
        <v>Inferior</v>
      </c>
      <c r="X2637" s="87" t="str">
        <f>VLOOKUP(CENSO[[#This Row],[NOME COMUM]],ESPECIES[],4,FALSE)</f>
        <v>Não</v>
      </c>
      <c r="Y2637" s="87" t="str">
        <f>IF(IFERROR(VLOOKUP(CENSO[[#This Row],[NOME COMUM]],COMERCIAIS[],2, FALSE), "Não") &lt;&gt; "Não", "Sim", "Não")</f>
        <v>Não</v>
      </c>
      <c r="Z2637" s="133">
        <f>CENSO[[#This Row],[g (m²)]]/SUM(AEEF[AEEF-UT])</f>
        <v>4.6627424733953712E-4</v>
      </c>
      <c r="AA2637" s="133">
        <f>CENSO[[#This Row],[v (m³)]]/SUM(AEEF[AEEF-UT])</f>
        <v>5.2222715702028161E-3</v>
      </c>
    </row>
    <row r="2638" spans="1:27" ht="14">
      <c r="A2638" s="86">
        <v>1</v>
      </c>
      <c r="B2638" s="86">
        <v>2</v>
      </c>
      <c r="C2638" s="63">
        <v>80</v>
      </c>
      <c r="D2638" s="63">
        <v>2637</v>
      </c>
      <c r="E2638" s="63" t="str">
        <f>VLOOKUP(CENSO[[#This Row],[NOME COMUM]],ESPECIES[],2,FALSE)</f>
        <v>Sacoglottis guianensis Benth.</v>
      </c>
      <c r="F2638" s="64" t="s">
        <v>63</v>
      </c>
      <c r="G2638" s="64">
        <v>150</v>
      </c>
      <c r="H2638" s="97">
        <f>CENSO[[#This Row],[CAP (cm)]]/PI()</f>
        <v>47.7464829275686</v>
      </c>
      <c r="I2638" s="64">
        <v>11</v>
      </c>
      <c r="J2638" s="96">
        <f>(PI()*(CENSO[[#This Row],[DAP (cm)]]^2))/40000</f>
        <v>0.17904931097838223</v>
      </c>
      <c r="K2638" s="96">
        <f>CENSO[[#This Row],[g (m²)]]*CENSO[[#This Row],[H (m)]]*0.7</f>
        <v>1.3786796945335431</v>
      </c>
      <c r="L2638" s="64">
        <v>1</v>
      </c>
      <c r="M2638" s="65">
        <v>365004</v>
      </c>
      <c r="N2638" s="87">
        <v>9703905.4000000004</v>
      </c>
      <c r="O2638" s="98" t="s">
        <v>1225</v>
      </c>
      <c r="P2638" s="87" t="str">
        <f>VLOOKUP(CENSO[[#This Row],[DAP (cm)]],CD[],2,TRUE)</f>
        <v>TORETE</v>
      </c>
      <c r="Q2638" s="87" t="str">
        <f>VLOOKUP(CENSO[[#This Row],[DAP (cm)]],DD[],2,TRUE)</f>
        <v>40├ 50</v>
      </c>
      <c r="R2638" s="87" t="str" cm="1">
        <f t="array" ref="R2638">INDEX(_xlfn.TEXTSPLIT(CENSO[[#This Row],[NOME CIENTIFICO]]," "),1)</f>
        <v>Sacoglottis</v>
      </c>
      <c r="S2638" s="98" t="s">
        <v>1004</v>
      </c>
      <c r="T2638" s="87">
        <f>_xlfn.MINIFS(CENSO[DAP (cm)],CENSO[NOME CIENTIFICO],CENSO[[#This Row],[NOME CIENTIFICO]])</f>
        <v>47.7464829275686</v>
      </c>
      <c r="U26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57.7464829275686</v>
      </c>
      <c r="V2638" s="87" t="str">
        <f>IF(CENSO[[#This Row],[DAP (cm)]]&lt;CENSO[[#This Row],[DMCE (cm)]],"DAP &lt; DMCE","DAP ≥ DMCE")</f>
        <v>DAP &lt; DMCE</v>
      </c>
      <c r="W2638" s="87" t="str">
        <f>IF(CENSO[[#This Row],[DAP (cm)]]&gt;200, "Superior", "Inferior")</f>
        <v>Inferior</v>
      </c>
      <c r="X2638" s="87" t="str">
        <f>VLOOKUP(CENSO[[#This Row],[NOME COMUM]],ESPECIES[],4,FALSE)</f>
        <v>Não</v>
      </c>
      <c r="Y2638" s="87" t="str">
        <f>IF(IFERROR(VLOOKUP(CENSO[[#This Row],[NOME COMUM]],COMERCIAIS[],2, FALSE), "Não") &lt;&gt; "Não", "Sim", "Não")</f>
        <v>Não</v>
      </c>
      <c r="Z2638" s="133">
        <f>CENSO[[#This Row],[g (m²)]]/SUM(AEEF[AEEF-UT])</f>
        <v>3.1327213607870003E-4</v>
      </c>
      <c r="AA2638" s="133">
        <f>CENSO[[#This Row],[v (m³)]]/SUM(AEEF[AEEF-UT])</f>
        <v>2.41219544780599E-3</v>
      </c>
    </row>
    <row r="2639" spans="1:27" ht="14">
      <c r="A2639" s="86">
        <v>1</v>
      </c>
      <c r="B2639" s="86">
        <v>2</v>
      </c>
      <c r="C2639" s="63">
        <v>80</v>
      </c>
      <c r="D2639" s="63">
        <v>2638</v>
      </c>
      <c r="E2639" s="63" t="str">
        <f>VLOOKUP(CENSO[[#This Row],[NOME COMUM]],ESPECIES[],2,FALSE)</f>
        <v>Parahancornia amapa (Huber ) Ducke</v>
      </c>
      <c r="F2639" s="64" t="s">
        <v>15</v>
      </c>
      <c r="G2639" s="64">
        <v>315</v>
      </c>
      <c r="H2639" s="97">
        <f>CENSO[[#This Row],[CAP (cm)]]/PI()</f>
        <v>100.26761414789407</v>
      </c>
      <c r="I2639" s="64">
        <v>22</v>
      </c>
      <c r="J2639" s="96">
        <f>(PI()*(CENSO[[#This Row],[DAP (cm)]]^2))/40000</f>
        <v>0.78960746141466576</v>
      </c>
      <c r="K2639" s="96">
        <f>CENSO[[#This Row],[g (m²)]]*CENSO[[#This Row],[H (m)]]*0.7</f>
        <v>12.159954905785852</v>
      </c>
      <c r="L2639" s="64">
        <v>1</v>
      </c>
      <c r="M2639" s="65">
        <v>364985.4</v>
      </c>
      <c r="N2639" s="87">
        <v>9703917.5</v>
      </c>
      <c r="O2639" s="87" t="s">
        <v>1227</v>
      </c>
      <c r="P2639" s="87" t="str">
        <f>VLOOKUP(CENSO[[#This Row],[DAP (cm)]],CD[],2,TRUE)</f>
        <v>TORA</v>
      </c>
      <c r="Q2639" s="87" t="str">
        <f>VLOOKUP(CENSO[[#This Row],[DAP (cm)]],DD[],2,TRUE)</f>
        <v>100├ 110</v>
      </c>
      <c r="R2639" s="87" t="str" cm="1">
        <f t="array" ref="R2639">INDEX(_xlfn.TEXTSPLIT(CENSO[[#This Row],[NOME CIENTIFICO]]," "),1)</f>
        <v>Parahancornia</v>
      </c>
      <c r="S2639" s="98" t="s">
        <v>1004</v>
      </c>
      <c r="T2639" s="87">
        <f>_xlfn.MINIFS(CENSO[DAP (cm)],CENSO[NOME CIENTIFICO],CENSO[[#This Row],[NOME CIENTIFICO]])</f>
        <v>39.788735772973837</v>
      </c>
      <c r="U26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39" s="87" t="str">
        <f>IF(CENSO[[#This Row],[DAP (cm)]]&lt;CENSO[[#This Row],[DMCE (cm)]],"DAP &lt; DMCE","DAP ≥ DMCE")</f>
        <v>DAP ≥ DMCE</v>
      </c>
      <c r="W2639" s="87" t="str">
        <f>IF(CENSO[[#This Row],[DAP (cm)]]&gt;200, "Superior", "Inferior")</f>
        <v>Inferior</v>
      </c>
      <c r="X2639" s="87" t="str">
        <f>VLOOKUP(CENSO[[#This Row],[NOME COMUM]],ESPECIES[],4,FALSE)</f>
        <v>Não</v>
      </c>
      <c r="Y2639" s="87" t="str">
        <f>IF(IFERROR(VLOOKUP(CENSO[[#This Row],[NOME COMUM]],COMERCIAIS[],2, FALSE), "Não") &lt;&gt; "Não", "Sim", "Não")</f>
        <v>Não</v>
      </c>
      <c r="Z2639" s="133">
        <f>CENSO[[#This Row],[g (m²)]]/SUM(AEEF[AEEF-UT])</f>
        <v>1.3815301201070673E-3</v>
      </c>
      <c r="AA2639" s="133">
        <f>CENSO[[#This Row],[v (m³)]]/SUM(AEEF[AEEF-UT])</f>
        <v>2.1275563849648838E-2</v>
      </c>
    </row>
    <row r="2640" spans="1:27" ht="14">
      <c r="A2640" s="86">
        <v>1</v>
      </c>
      <c r="B2640" s="86">
        <v>2</v>
      </c>
      <c r="C2640" s="63">
        <v>80</v>
      </c>
      <c r="D2640" s="63">
        <v>2639</v>
      </c>
      <c r="E2640" s="63" t="str">
        <f>VLOOKUP(CENSO[[#This Row],[NOME COMUM]],ESPECIES[],2,FALSE)</f>
        <v>Tachigali myrmecophila Ducke</v>
      </c>
      <c r="F2640" s="64" t="s">
        <v>14</v>
      </c>
      <c r="G2640" s="64">
        <v>164</v>
      </c>
      <c r="H2640" s="97">
        <f>CENSO[[#This Row],[CAP (cm)]]/PI()</f>
        <v>52.202821334141674</v>
      </c>
      <c r="I2640" s="64">
        <v>13</v>
      </c>
      <c r="J2640" s="96">
        <f>(PI()*(CENSO[[#This Row],[DAP (cm)]]^2))/40000</f>
        <v>0.21403156746998089</v>
      </c>
      <c r="K2640" s="96">
        <f>CENSO[[#This Row],[g (m²)]]*CENSO[[#This Row],[H (m)]]*0.7</f>
        <v>1.9476872639768259</v>
      </c>
      <c r="L2640" s="64">
        <v>1</v>
      </c>
      <c r="M2640" s="65">
        <v>364991.799999999</v>
      </c>
      <c r="N2640" s="87">
        <v>9703914.5</v>
      </c>
      <c r="O2640" s="87" t="s">
        <v>1227</v>
      </c>
      <c r="P2640" s="87" t="str">
        <f>VLOOKUP(CENSO[[#This Row],[DAP (cm)]],CD[],2,TRUE)</f>
        <v>TORA</v>
      </c>
      <c r="Q2640" s="87" t="str">
        <f>VLOOKUP(CENSO[[#This Row],[DAP (cm)]],DD[],2,TRUE)</f>
        <v>50├ 60</v>
      </c>
      <c r="R2640" s="87" t="str" cm="1">
        <f t="array" ref="R2640">INDEX(_xlfn.TEXTSPLIT(CENSO[[#This Row],[NOME CIENTIFICO]]," "),1)</f>
        <v>Tachigali</v>
      </c>
      <c r="S2640" s="98" t="s">
        <v>1004</v>
      </c>
      <c r="T2640" s="87">
        <f>_xlfn.MINIFS(CENSO[DAP (cm)],CENSO[NOME CIENTIFICO],CENSO[[#This Row],[NOME CIENTIFICO]])</f>
        <v>39.152116000606256</v>
      </c>
      <c r="U26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40" s="87" t="str">
        <f>IF(CENSO[[#This Row],[DAP (cm)]]&lt;CENSO[[#This Row],[DMCE (cm)]],"DAP &lt; DMCE","DAP ≥ DMCE")</f>
        <v>DAP ≥ DMCE</v>
      </c>
      <c r="W2640" s="87" t="str">
        <f>IF(CENSO[[#This Row],[DAP (cm)]]&gt;200, "Superior", "Inferior")</f>
        <v>Inferior</v>
      </c>
      <c r="X2640" s="87" t="str">
        <f>VLOOKUP(CENSO[[#This Row],[NOME COMUM]],ESPECIES[],4,FALSE)</f>
        <v>Não</v>
      </c>
      <c r="Y2640" s="87" t="str">
        <f>IF(IFERROR(VLOOKUP(CENSO[[#This Row],[NOME COMUM]],COMERCIAIS[],2, FALSE), "Não") &lt;&gt; "Não", "Sim", "Não")</f>
        <v>Sim</v>
      </c>
      <c r="Z2640" s="133">
        <f>CENSO[[#This Row],[g (m²)]]/SUM(AEEF[AEEF-UT])</f>
        <v>3.744785498654542E-4</v>
      </c>
      <c r="AA2640" s="133">
        <f>CENSO[[#This Row],[v (m³)]]/SUM(AEEF[AEEF-UT])</f>
        <v>3.4077548037756327E-3</v>
      </c>
    </row>
    <row r="2641" spans="1:27" ht="14">
      <c r="A2641" s="86">
        <v>1</v>
      </c>
      <c r="B2641" s="86">
        <v>2</v>
      </c>
      <c r="C2641" s="63">
        <v>80</v>
      </c>
      <c r="D2641" s="63">
        <v>2640</v>
      </c>
      <c r="E2641" s="63" t="str">
        <f>VLOOKUP(CENSO[[#This Row],[NOME COMUM]],ESPECIES[],2,FALSE)</f>
        <v>Matisia paraensis Huber</v>
      </c>
      <c r="F2641" s="64" t="s">
        <v>72</v>
      </c>
      <c r="G2641" s="64">
        <v>243</v>
      </c>
      <c r="H2641" s="97">
        <f>CENSO[[#This Row],[CAP (cm)]]/PI()</f>
        <v>77.349302342661133</v>
      </c>
      <c r="I2641" s="64">
        <v>16</v>
      </c>
      <c r="J2641" s="96">
        <f>(PI()*(CENSO[[#This Row],[DAP (cm)]]^2))/40000</f>
        <v>0.46989701173166643</v>
      </c>
      <c r="K2641" s="96">
        <f>CENSO[[#This Row],[g (m²)]]*CENSO[[#This Row],[H (m)]]*0.7</f>
        <v>5.262846531394664</v>
      </c>
      <c r="L2641" s="64">
        <v>2</v>
      </c>
      <c r="M2641" s="65">
        <v>364998.09999999899</v>
      </c>
      <c r="N2641" s="87">
        <v>9703911.5</v>
      </c>
      <c r="O2641" s="87" t="s">
        <v>1227</v>
      </c>
      <c r="P2641" s="87" t="str">
        <f>VLOOKUP(CENSO[[#This Row],[DAP (cm)]],CD[],2,TRUE)</f>
        <v>TORA</v>
      </c>
      <c r="Q2641" s="87" t="str">
        <f>VLOOKUP(CENSO[[#This Row],[DAP (cm)]],DD[],2,TRUE)</f>
        <v>70├ 80</v>
      </c>
      <c r="R2641" s="87" t="str" cm="1">
        <f t="array" ref="R2641">INDEX(_xlfn.TEXTSPLIT(CENSO[[#This Row],[NOME CIENTIFICO]]," "),1)</f>
        <v>Matisia</v>
      </c>
      <c r="S2641" s="98" t="s">
        <v>1004</v>
      </c>
      <c r="T2641" s="87">
        <f>_xlfn.MINIFS(CENSO[DAP (cm)],CENSO[NOME CIENTIFICO],CENSO[[#This Row],[NOME CIENTIFICO]])</f>
        <v>43.926764293363114</v>
      </c>
      <c r="U26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2641" s="87" t="str">
        <f>IF(CENSO[[#This Row],[DAP (cm)]]&lt;CENSO[[#This Row],[DMCE (cm)]],"DAP &lt; DMCE","DAP ≥ DMCE")</f>
        <v>DAP ≥ DMCE</v>
      </c>
      <c r="W2641" s="87" t="str">
        <f>IF(CENSO[[#This Row],[DAP (cm)]]&gt;200, "Superior", "Inferior")</f>
        <v>Inferior</v>
      </c>
      <c r="X2641" s="87" t="str">
        <f>VLOOKUP(CENSO[[#This Row],[NOME COMUM]],ESPECIES[],4,FALSE)</f>
        <v>Não</v>
      </c>
      <c r="Y2641" s="87" t="str">
        <f>IF(IFERROR(VLOOKUP(CENSO[[#This Row],[NOME COMUM]],COMERCIAIS[],2, FALSE), "Não") &lt;&gt; "Não", "Sim", "Não")</f>
        <v>Não</v>
      </c>
      <c r="Z2641" s="133">
        <f>CENSO[[#This Row],[g (m²)]]/SUM(AEEF[AEEF-UT])</f>
        <v>8.2215139392494054E-4</v>
      </c>
      <c r="AA2641" s="133">
        <f>CENSO[[#This Row],[v (m³)]]/SUM(AEEF[AEEF-UT])</f>
        <v>9.2080956119593334E-3</v>
      </c>
    </row>
    <row r="2642" spans="1:27" ht="14">
      <c r="A2642" s="86">
        <v>1</v>
      </c>
      <c r="B2642" s="86">
        <v>2</v>
      </c>
      <c r="C2642" s="63">
        <v>80</v>
      </c>
      <c r="D2642" s="63">
        <v>2641</v>
      </c>
      <c r="E2642" s="63" t="str">
        <f>VLOOKUP(CENSO[[#This Row],[NOME COMUM]],ESPECIES[],2,FALSE)</f>
        <v>Parkia pendula (Willd.) Benth. ex Walp.</v>
      </c>
      <c r="F2642" s="64" t="s">
        <v>58</v>
      </c>
      <c r="G2642" s="64">
        <v>235</v>
      </c>
      <c r="H2642" s="97">
        <f>CENSO[[#This Row],[CAP (cm)]]/PI()</f>
        <v>74.802823253190809</v>
      </c>
      <c r="I2642" s="64">
        <v>17</v>
      </c>
      <c r="J2642" s="96">
        <f>(PI()*(CENSO[[#This Row],[DAP (cm)]]^2))/40000</f>
        <v>0.43946658661249605</v>
      </c>
      <c r="K2642" s="96">
        <f>CENSO[[#This Row],[g (m²)]]*CENSO[[#This Row],[H (m)]]*0.7</f>
        <v>5.2296523806887025</v>
      </c>
      <c r="L2642" s="64">
        <v>1</v>
      </c>
      <c r="M2642" s="65">
        <v>365009.9</v>
      </c>
      <c r="N2642" s="87">
        <v>9703905.9000000004</v>
      </c>
      <c r="O2642" s="87" t="s">
        <v>1227</v>
      </c>
      <c r="P2642" s="87" t="str">
        <f>VLOOKUP(CENSO[[#This Row],[DAP (cm)]],CD[],2,TRUE)</f>
        <v>TORA</v>
      </c>
      <c r="Q2642" s="87" t="str">
        <f>VLOOKUP(CENSO[[#This Row],[DAP (cm)]],DD[],2,TRUE)</f>
        <v>70├ 80</v>
      </c>
      <c r="R2642" s="87" t="str" cm="1">
        <f t="array" ref="R2642">INDEX(_xlfn.TEXTSPLIT(CENSO[[#This Row],[NOME CIENTIFICO]]," "),1)</f>
        <v>Parkia</v>
      </c>
      <c r="S2642" s="98" t="s">
        <v>1004</v>
      </c>
      <c r="T2642" s="87">
        <f>_xlfn.MINIFS(CENSO[DAP (cm)],CENSO[NOME CIENTIFICO],CENSO[[#This Row],[NOME CIENTIFICO]])</f>
        <v>40.107045659157627</v>
      </c>
      <c r="U26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642" s="87" t="str">
        <f>IF(CENSO[[#This Row],[DAP (cm)]]&lt;CENSO[[#This Row],[DMCE (cm)]],"DAP &lt; DMCE","DAP ≥ DMCE")</f>
        <v>DAP ≥ DMCE</v>
      </c>
      <c r="W2642" s="87" t="str">
        <f>IF(CENSO[[#This Row],[DAP (cm)]]&gt;200, "Superior", "Inferior")</f>
        <v>Inferior</v>
      </c>
      <c r="X2642" s="87" t="str">
        <f>VLOOKUP(CENSO[[#This Row],[NOME COMUM]],ESPECIES[],4,FALSE)</f>
        <v>Não</v>
      </c>
      <c r="Y2642" s="87" t="str">
        <f>IF(IFERROR(VLOOKUP(CENSO[[#This Row],[NOME COMUM]],COMERCIAIS[],2, FALSE), "Não") &lt;&gt; "Não", "Sim", "Não")</f>
        <v>Sim</v>
      </c>
      <c r="Z2642" s="133">
        <f>CENSO[[#This Row],[g (m²)]]/SUM(AEEF[AEEF-UT])</f>
        <v>7.6890905399760946E-4</v>
      </c>
      <c r="AA2642" s="133">
        <f>CENSO[[#This Row],[v (m³)]]/SUM(AEEF[AEEF-UT])</f>
        <v>9.1500177425715527E-3</v>
      </c>
    </row>
    <row r="2643" spans="1:27" ht="14">
      <c r="A2643" s="86">
        <v>1</v>
      </c>
      <c r="B2643" s="86">
        <v>2</v>
      </c>
      <c r="C2643" s="63">
        <v>80</v>
      </c>
      <c r="D2643" s="63">
        <v>2642</v>
      </c>
      <c r="E2643" s="63" t="str">
        <f>VLOOKUP(CENSO[[#This Row],[NOME COMUM]],ESPECIES[],2,FALSE)</f>
        <v>Inga paraensis Ducke</v>
      </c>
      <c r="F2643" s="64" t="s">
        <v>16</v>
      </c>
      <c r="G2643" s="64">
        <v>200</v>
      </c>
      <c r="H2643" s="97">
        <f>CENSO[[#This Row],[CAP (cm)]]/PI()</f>
        <v>63.661977236758133</v>
      </c>
      <c r="I2643" s="64">
        <v>9</v>
      </c>
      <c r="J2643" s="96">
        <f>(PI()*(CENSO[[#This Row],[DAP (cm)]]^2))/40000</f>
        <v>0.31830988618379064</v>
      </c>
      <c r="K2643" s="96">
        <f>CENSO[[#This Row],[g (m²)]]*CENSO[[#This Row],[H (m)]]*0.7</f>
        <v>2.0053522829578809</v>
      </c>
      <c r="L2643" s="64">
        <v>3</v>
      </c>
      <c r="M2643" s="65">
        <v>365005.4</v>
      </c>
      <c r="N2643" s="87">
        <v>9703912.5</v>
      </c>
      <c r="O2643" s="87" t="s">
        <v>1226</v>
      </c>
      <c r="P2643" s="87" t="str">
        <f>VLOOKUP(CENSO[[#This Row],[DAP (cm)]],CD[],2,TRUE)</f>
        <v>TORA</v>
      </c>
      <c r="Q2643" s="87" t="str">
        <f>VLOOKUP(CENSO[[#This Row],[DAP (cm)]],DD[],2,TRUE)</f>
        <v>60├ 70</v>
      </c>
      <c r="R2643" s="87" t="str" cm="1">
        <f t="array" ref="R2643">INDEX(_xlfn.TEXTSPLIT(CENSO[[#This Row],[NOME CIENTIFICO]]," "),1)</f>
        <v>Inga</v>
      </c>
      <c r="S2643" s="98" t="s">
        <v>1004</v>
      </c>
      <c r="T2643" s="87">
        <f>_xlfn.MINIFS(CENSO[DAP (cm)],CENSO[NOME CIENTIFICO],CENSO[[#This Row],[NOME CIENTIFICO]])</f>
        <v>41.38028520389279</v>
      </c>
      <c r="U26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643" s="87" t="str">
        <f>IF(CENSO[[#This Row],[DAP (cm)]]&lt;CENSO[[#This Row],[DMCE (cm)]],"DAP &lt; DMCE","DAP ≥ DMCE")</f>
        <v>DAP ≥ DMCE</v>
      </c>
      <c r="W2643" s="87" t="str">
        <f>IF(CENSO[[#This Row],[DAP (cm)]]&gt;200, "Superior", "Inferior")</f>
        <v>Inferior</v>
      </c>
      <c r="X2643" s="87" t="str">
        <f>VLOOKUP(CENSO[[#This Row],[NOME COMUM]],ESPECIES[],4,FALSE)</f>
        <v>Não</v>
      </c>
      <c r="Y2643" s="87" t="str">
        <f>IF(IFERROR(VLOOKUP(CENSO[[#This Row],[NOME COMUM]],COMERCIAIS[],2, FALSE), "Não") &lt;&gt; "Não", "Sim", "Não")</f>
        <v>Não</v>
      </c>
      <c r="Z2643" s="133">
        <f>CENSO[[#This Row],[g (m²)]]/SUM(AEEF[AEEF-UT])</f>
        <v>5.5692824191768894E-4</v>
      </c>
      <c r="AA2643" s="133">
        <f>CENSO[[#This Row],[v (m³)]]/SUM(AEEF[AEEF-UT])</f>
        <v>3.5086479240814404E-3</v>
      </c>
    </row>
    <row r="2644" spans="1:27" ht="14">
      <c r="A2644" s="86">
        <v>1</v>
      </c>
      <c r="B2644" s="86">
        <v>2</v>
      </c>
      <c r="C2644" s="63">
        <v>81</v>
      </c>
      <c r="D2644" s="63">
        <v>2643</v>
      </c>
      <c r="E2644" s="63" t="str">
        <f>VLOOKUP(CENSO[[#This Row],[NOME COMUM]],ESPECIES[],2,FALSE)</f>
        <v>Pouteria sp.</v>
      </c>
      <c r="F2644" s="64" t="s">
        <v>83</v>
      </c>
      <c r="G2644" s="64">
        <v>138</v>
      </c>
      <c r="H2644" s="97">
        <f>CENSO[[#This Row],[CAP (cm)]]/PI()</f>
        <v>43.926764293363114</v>
      </c>
      <c r="I2644" s="64">
        <v>13</v>
      </c>
      <c r="J2644" s="96">
        <f>(PI()*(CENSO[[#This Row],[DAP (cm)]]^2))/40000</f>
        <v>0.15154733681210272</v>
      </c>
      <c r="K2644" s="96">
        <f>CENSO[[#This Row],[g (m²)]]*CENSO[[#This Row],[H (m)]]*0.7</f>
        <v>1.3790807649901347</v>
      </c>
      <c r="L2644" s="64">
        <v>1</v>
      </c>
      <c r="M2644" s="65">
        <v>365066.799999999</v>
      </c>
      <c r="N2644" s="87">
        <v>9703930.6999999899</v>
      </c>
      <c r="O2644" s="98" t="s">
        <v>1225</v>
      </c>
      <c r="P2644" s="87" t="str">
        <f>VLOOKUP(CENSO[[#This Row],[DAP (cm)]],CD[],2,TRUE)</f>
        <v>TORETE</v>
      </c>
      <c r="Q2644" s="87" t="str">
        <f>VLOOKUP(CENSO[[#This Row],[DAP (cm)]],DD[],2,TRUE)</f>
        <v>40├ 50</v>
      </c>
      <c r="R2644" s="87" t="str" cm="1">
        <f t="array" ref="R2644">INDEX(_xlfn.TEXTSPLIT(CENSO[[#This Row],[NOME CIENTIFICO]]," "),1)</f>
        <v>Pouteria</v>
      </c>
      <c r="S2644" s="98" t="s">
        <v>1004</v>
      </c>
      <c r="T2644" s="87">
        <f>_xlfn.MINIFS(CENSO[DAP (cm)],CENSO[NOME CIENTIFICO],CENSO[[#This Row],[NOME CIENTIFICO]])</f>
        <v>39.788735772973837</v>
      </c>
      <c r="U26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44" s="87" t="str">
        <f>IF(CENSO[[#This Row],[DAP (cm)]]&lt;CENSO[[#This Row],[DMCE (cm)]],"DAP &lt; DMCE","DAP ≥ DMCE")</f>
        <v>DAP &lt; DMCE</v>
      </c>
      <c r="W2644" s="87" t="str">
        <f>IF(CENSO[[#This Row],[DAP (cm)]]&gt;200, "Superior", "Inferior")</f>
        <v>Inferior</v>
      </c>
      <c r="X2644" s="87" t="str">
        <f>VLOOKUP(CENSO[[#This Row],[NOME COMUM]],ESPECIES[],4,FALSE)</f>
        <v>Não</v>
      </c>
      <c r="Y2644" s="87" t="str">
        <f>IF(IFERROR(VLOOKUP(CENSO[[#This Row],[NOME COMUM]],COMERCIAIS[],2, FALSE), "Não") &lt;&gt; "Não", "Sim", "Não")</f>
        <v>Não</v>
      </c>
      <c r="Z2644" s="133">
        <f>CENSO[[#This Row],[g (m²)]]/SUM(AEEF[AEEF-UT])</f>
        <v>2.651535359770117E-4</v>
      </c>
      <c r="AA2644" s="133">
        <f>CENSO[[#This Row],[v (m³)]]/SUM(AEEF[AEEF-UT])</f>
        <v>2.4128971773908063E-3</v>
      </c>
    </row>
    <row r="2645" spans="1:27" ht="14">
      <c r="A2645" s="86">
        <v>1</v>
      </c>
      <c r="B2645" s="86">
        <v>2</v>
      </c>
      <c r="C2645" s="63">
        <v>81</v>
      </c>
      <c r="D2645" s="63">
        <v>2644</v>
      </c>
      <c r="E2645" s="63" t="str">
        <f>VLOOKUP(CENSO[[#This Row],[NOME COMUM]],ESPECIES[],2,FALSE)</f>
        <v>Tachigali myrmecophila Ducke</v>
      </c>
      <c r="F2645" s="64" t="s">
        <v>14</v>
      </c>
      <c r="G2645" s="64">
        <v>125</v>
      </c>
      <c r="H2645" s="97">
        <f>CENSO[[#This Row],[CAP (cm)]]/PI()</f>
        <v>39.788735772973837</v>
      </c>
      <c r="I2645" s="64">
        <v>12</v>
      </c>
      <c r="J2645" s="96">
        <f>(PI()*(CENSO[[#This Row],[DAP (cm)]]^2))/40000</f>
        <v>0.12433979929054324</v>
      </c>
      <c r="K2645" s="96">
        <f>CENSO[[#This Row],[g (m²)]]*CENSO[[#This Row],[H (m)]]*0.7</f>
        <v>1.0444543140405633</v>
      </c>
      <c r="L2645" s="64">
        <v>2</v>
      </c>
      <c r="M2645" s="65">
        <v>365055</v>
      </c>
      <c r="N2645" s="87">
        <v>9703929.5999999903</v>
      </c>
      <c r="O2645" s="98" t="s">
        <v>1225</v>
      </c>
      <c r="P2645" s="87" t="str">
        <f>VLOOKUP(CENSO[[#This Row],[DAP (cm)]],CD[],2,TRUE)</f>
        <v>TORETE</v>
      </c>
      <c r="Q2645" s="87" t="str">
        <f>VLOOKUP(CENSO[[#This Row],[DAP (cm)]],DD[],2,TRUE)</f>
        <v>30├ 40</v>
      </c>
      <c r="R2645" s="87" t="str" cm="1">
        <f t="array" ref="R2645">INDEX(_xlfn.TEXTSPLIT(CENSO[[#This Row],[NOME CIENTIFICO]]," "),1)</f>
        <v>Tachigali</v>
      </c>
      <c r="S2645" s="98" t="s">
        <v>1004</v>
      </c>
      <c r="T2645" s="87">
        <f>_xlfn.MINIFS(CENSO[DAP (cm)],CENSO[NOME CIENTIFICO],CENSO[[#This Row],[NOME CIENTIFICO]])</f>
        <v>39.152116000606256</v>
      </c>
      <c r="U26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45" s="87" t="str">
        <f>IF(CENSO[[#This Row],[DAP (cm)]]&lt;CENSO[[#This Row],[DMCE (cm)]],"DAP &lt; DMCE","DAP ≥ DMCE")</f>
        <v>DAP &lt; DMCE</v>
      </c>
      <c r="W2645" s="87" t="str">
        <f>IF(CENSO[[#This Row],[DAP (cm)]]&gt;200, "Superior", "Inferior")</f>
        <v>Inferior</v>
      </c>
      <c r="X2645" s="87" t="str">
        <f>VLOOKUP(CENSO[[#This Row],[NOME COMUM]],ESPECIES[],4,FALSE)</f>
        <v>Não</v>
      </c>
      <c r="Y2645" s="87" t="str">
        <f>IF(IFERROR(VLOOKUP(CENSO[[#This Row],[NOME COMUM]],COMERCIAIS[],2, FALSE), "Não") &lt;&gt; "Não", "Sim", "Não")</f>
        <v>Sim</v>
      </c>
      <c r="Z2645" s="133">
        <f>CENSO[[#This Row],[g (m²)]]/SUM(AEEF[AEEF-UT])</f>
        <v>2.175500944990973E-4</v>
      </c>
      <c r="AA2645" s="133">
        <f>CENSO[[#This Row],[v (m³)]]/SUM(AEEF[AEEF-UT])</f>
        <v>1.8274207937924174E-3</v>
      </c>
    </row>
    <row r="2646" spans="1:27" ht="14">
      <c r="A2646" s="86">
        <v>1</v>
      </c>
      <c r="B2646" s="86">
        <v>2</v>
      </c>
      <c r="C2646" s="63">
        <v>81</v>
      </c>
      <c r="D2646" s="63">
        <v>2645</v>
      </c>
      <c r="E2646" s="63" t="str">
        <f>VLOOKUP(CENSO[[#This Row],[NOME COMUM]],ESPECIES[],2,FALSE)</f>
        <v>Goupia glabra Aubl.</v>
      </c>
      <c r="F2646" s="64" t="s">
        <v>34</v>
      </c>
      <c r="G2646" s="64">
        <v>170</v>
      </c>
      <c r="H2646" s="97">
        <f>CENSO[[#This Row],[CAP (cm)]]/PI()</f>
        <v>54.112680651244418</v>
      </c>
      <c r="I2646" s="64">
        <v>15</v>
      </c>
      <c r="J2646" s="96">
        <f>(PI()*(CENSO[[#This Row],[DAP (cm)]]^2))/40000</f>
        <v>0.2299788927677888</v>
      </c>
      <c r="K2646" s="96">
        <f>CENSO[[#This Row],[g (m²)]]*CENSO[[#This Row],[H (m)]]*0.7</f>
        <v>2.4147783740617825</v>
      </c>
      <c r="L2646" s="64">
        <v>2</v>
      </c>
      <c r="M2646" s="65">
        <v>365041.4</v>
      </c>
      <c r="N2646" s="87">
        <v>9703933.8000000007</v>
      </c>
      <c r="O2646" s="87" t="s">
        <v>1227</v>
      </c>
      <c r="P2646" s="87" t="str">
        <f>VLOOKUP(CENSO[[#This Row],[DAP (cm)]],CD[],2,TRUE)</f>
        <v>TORA</v>
      </c>
      <c r="Q2646" s="87" t="str">
        <f>VLOOKUP(CENSO[[#This Row],[DAP (cm)]],DD[],2,TRUE)</f>
        <v>50├ 60</v>
      </c>
      <c r="R2646" s="87" t="str" cm="1">
        <f t="array" ref="R2646">INDEX(_xlfn.TEXTSPLIT(CENSO[[#This Row],[NOME CIENTIFICO]]," "),1)</f>
        <v>Goupia</v>
      </c>
      <c r="S2646" s="98" t="s">
        <v>1004</v>
      </c>
      <c r="T2646" s="87">
        <f>_xlfn.MINIFS(CENSO[DAP (cm)],CENSO[NOME CIENTIFICO],CENSO[[#This Row],[NOME CIENTIFICO]])</f>
        <v>40.107045659157627</v>
      </c>
      <c r="U26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646" s="87" t="str">
        <f>IF(CENSO[[#This Row],[DAP (cm)]]&lt;CENSO[[#This Row],[DMCE (cm)]],"DAP &lt; DMCE","DAP ≥ DMCE")</f>
        <v>DAP ≥ DMCE</v>
      </c>
      <c r="W2646" s="87" t="str">
        <f>IF(CENSO[[#This Row],[DAP (cm)]]&gt;200, "Superior", "Inferior")</f>
        <v>Inferior</v>
      </c>
      <c r="X2646" s="87" t="str">
        <f>VLOOKUP(CENSO[[#This Row],[NOME COMUM]],ESPECIES[],4,FALSE)</f>
        <v>Não</v>
      </c>
      <c r="Y2646" s="87" t="str">
        <f>IF(IFERROR(VLOOKUP(CENSO[[#This Row],[NOME COMUM]],COMERCIAIS[],2, FALSE), "Não") &lt;&gt; "Não", "Sim", "Não")</f>
        <v>Sim</v>
      </c>
      <c r="Z2646" s="133">
        <f>CENSO[[#This Row],[g (m²)]]/SUM(AEEF[AEEF-UT])</f>
        <v>4.0238065478553035E-4</v>
      </c>
      <c r="AA2646" s="133">
        <f>CENSO[[#This Row],[v (m³)]]/SUM(AEEF[AEEF-UT])</f>
        <v>4.2249968752480693E-3</v>
      </c>
    </row>
    <row r="2647" spans="1:27" ht="14">
      <c r="A2647" s="86">
        <v>1</v>
      </c>
      <c r="B2647" s="86">
        <v>2</v>
      </c>
      <c r="C2647" s="63">
        <v>81</v>
      </c>
      <c r="D2647" s="63">
        <v>2646</v>
      </c>
      <c r="E2647" s="63" t="str">
        <f>VLOOKUP(CENSO[[#This Row],[NOME COMUM]],ESPECIES[],2,FALSE)</f>
        <v>Vatairea fusca Ducke</v>
      </c>
      <c r="F2647" s="64" t="s">
        <v>50</v>
      </c>
      <c r="G2647" s="64">
        <v>248</v>
      </c>
      <c r="H2647" s="97">
        <f>CENSO[[#This Row],[CAP (cm)]]/PI()</f>
        <v>78.940851773580093</v>
      </c>
      <c r="I2647" s="64">
        <v>19</v>
      </c>
      <c r="J2647" s="96">
        <f>(PI()*(CENSO[[#This Row],[DAP (cm)]]^2))/40000</f>
        <v>0.48943328099619665</v>
      </c>
      <c r="K2647" s="96">
        <f>CENSO[[#This Row],[g (m²)]]*CENSO[[#This Row],[H (m)]]*0.7</f>
        <v>6.5094626372494142</v>
      </c>
      <c r="L2647" s="64">
        <v>1</v>
      </c>
      <c r="M2647" s="65">
        <v>365060.799999999</v>
      </c>
      <c r="N2647" s="87">
        <v>9703919.0999999903</v>
      </c>
      <c r="O2647" s="87" t="s">
        <v>1227</v>
      </c>
      <c r="P2647" s="87" t="str">
        <f>VLOOKUP(CENSO[[#This Row],[DAP (cm)]],CD[],2,TRUE)</f>
        <v>TORA</v>
      </c>
      <c r="Q2647" s="87" t="str">
        <f>VLOOKUP(CENSO[[#This Row],[DAP (cm)]],DD[],2,TRUE)</f>
        <v>70├ 80</v>
      </c>
      <c r="R2647" s="87" t="str" cm="1">
        <f t="array" ref="R2647">INDEX(_xlfn.TEXTSPLIT(CENSO[[#This Row],[NOME CIENTIFICO]]," "),1)</f>
        <v>Vatairea</v>
      </c>
      <c r="S2647" s="98" t="s">
        <v>1004</v>
      </c>
      <c r="T2647" s="87">
        <f>_xlfn.MINIFS(CENSO[DAP (cm)],CENSO[NOME CIENTIFICO],CENSO[[#This Row],[NOME CIENTIFICO]])</f>
        <v>50.929581789406512</v>
      </c>
      <c r="U26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60.929581789406512</v>
      </c>
      <c r="V2647" s="87" t="str">
        <f>IF(CENSO[[#This Row],[DAP (cm)]]&lt;CENSO[[#This Row],[DMCE (cm)]],"DAP &lt; DMCE","DAP ≥ DMCE")</f>
        <v>DAP ≥ DMCE</v>
      </c>
      <c r="W2647" s="87" t="str">
        <f>IF(CENSO[[#This Row],[DAP (cm)]]&gt;200, "Superior", "Inferior")</f>
        <v>Inferior</v>
      </c>
      <c r="X2647" s="87" t="str">
        <f>VLOOKUP(CENSO[[#This Row],[NOME COMUM]],ESPECIES[],4,FALSE)</f>
        <v>Não</v>
      </c>
      <c r="Y2647" s="87" t="str">
        <f>IF(IFERROR(VLOOKUP(CENSO[[#This Row],[NOME COMUM]],COMERCIAIS[],2, FALSE), "Não") &lt;&gt; "Não", "Sim", "Não")</f>
        <v>Não</v>
      </c>
      <c r="Z2647" s="133">
        <f>CENSO[[#This Row],[g (m²)]]/SUM(AEEF[AEEF-UT])</f>
        <v>8.5633286477263882E-4</v>
      </c>
      <c r="AA2647" s="133">
        <f>CENSO[[#This Row],[v (m³)]]/SUM(AEEF[AEEF-UT])</f>
        <v>1.1389227101476095E-2</v>
      </c>
    </row>
    <row r="2648" spans="1:27" ht="14">
      <c r="A2648" s="86">
        <v>1</v>
      </c>
      <c r="B2648" s="86">
        <v>2</v>
      </c>
      <c r="C2648" s="63">
        <v>81</v>
      </c>
      <c r="D2648" s="63">
        <v>2647</v>
      </c>
      <c r="E2648" s="63" t="str">
        <f>VLOOKUP(CENSO[[#This Row],[NOME COMUM]],ESPECIES[],2,FALSE)</f>
        <v>Coutarea hexandra (Jacq.) K.Schum.</v>
      </c>
      <c r="F2648" s="64" t="s">
        <v>57</v>
      </c>
      <c r="G2648" s="64">
        <v>140</v>
      </c>
      <c r="H2648" s="97">
        <f>CENSO[[#This Row],[CAP (cm)]]/PI()</f>
        <v>44.563384065730695</v>
      </c>
      <c r="I2648" s="64">
        <v>11</v>
      </c>
      <c r="J2648" s="96">
        <f>(PI()*(CENSO[[#This Row],[DAP (cm)]]^2))/40000</f>
        <v>0.15597184423005742</v>
      </c>
      <c r="K2648" s="96">
        <f>CENSO[[#This Row],[g (m²)]]*CENSO[[#This Row],[H (m)]]*0.7</f>
        <v>1.200983200571442</v>
      </c>
      <c r="L2648" s="64">
        <v>3</v>
      </c>
      <c r="M2648" s="65">
        <v>365065.7</v>
      </c>
      <c r="N2648" s="87">
        <v>9703911.3000000007</v>
      </c>
      <c r="O2648" s="98" t="s">
        <v>1225</v>
      </c>
      <c r="P2648" s="87" t="str">
        <f>VLOOKUP(CENSO[[#This Row],[DAP (cm)]],CD[],2,TRUE)</f>
        <v>TORETE</v>
      </c>
      <c r="Q2648" s="87" t="str">
        <f>VLOOKUP(CENSO[[#This Row],[DAP (cm)]],DD[],2,TRUE)</f>
        <v>40├ 50</v>
      </c>
      <c r="R2648" s="87" t="str" cm="1">
        <f t="array" ref="R2648">INDEX(_xlfn.TEXTSPLIT(CENSO[[#This Row],[NOME CIENTIFICO]]," "),1)</f>
        <v>Coutarea</v>
      </c>
      <c r="S2648" s="98" t="s">
        <v>1004</v>
      </c>
      <c r="T2648" s="87">
        <f>_xlfn.MINIFS(CENSO[DAP (cm)],CENSO[NOME CIENTIFICO],CENSO[[#This Row],[NOME CIENTIFICO]])</f>
        <v>40.425355545341418</v>
      </c>
      <c r="U26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2648" s="87" t="str">
        <f>IF(CENSO[[#This Row],[DAP (cm)]]&lt;CENSO[[#This Row],[DMCE (cm)]],"DAP &lt; DMCE","DAP ≥ DMCE")</f>
        <v>DAP &lt; DMCE</v>
      </c>
      <c r="W2648" s="87" t="str">
        <f>IF(CENSO[[#This Row],[DAP (cm)]]&gt;200, "Superior", "Inferior")</f>
        <v>Inferior</v>
      </c>
      <c r="X2648" s="87" t="str">
        <f>VLOOKUP(CENSO[[#This Row],[NOME COMUM]],ESPECIES[],4,FALSE)</f>
        <v>Não</v>
      </c>
      <c r="Y2648" s="87" t="str">
        <f>IF(IFERROR(VLOOKUP(CENSO[[#This Row],[NOME COMUM]],COMERCIAIS[],2, FALSE), "Não") &lt;&gt; "Não", "Sim", "Não")</f>
        <v>Não</v>
      </c>
      <c r="Z2648" s="133">
        <f>CENSO[[#This Row],[g (m²)]]/SUM(AEEF[AEEF-UT])</f>
        <v>2.7289483853966759E-4</v>
      </c>
      <c r="AA2648" s="133">
        <f>CENSO[[#This Row],[v (m³)]]/SUM(AEEF[AEEF-UT])</f>
        <v>2.1012902567554403E-3</v>
      </c>
    </row>
    <row r="2649" spans="1:27" ht="14">
      <c r="A2649" s="86">
        <v>1</v>
      </c>
      <c r="B2649" s="86">
        <v>2</v>
      </c>
      <c r="C2649" s="63">
        <v>81</v>
      </c>
      <c r="D2649" s="63">
        <v>2648</v>
      </c>
      <c r="E2649" s="63" t="str">
        <f>VLOOKUP(CENSO[[#This Row],[NOME COMUM]],ESPECIES[],2,FALSE)</f>
        <v>Goupia glabra Aubl.</v>
      </c>
      <c r="F2649" s="64" t="s">
        <v>34</v>
      </c>
      <c r="G2649" s="64">
        <v>184</v>
      </c>
      <c r="H2649" s="97">
        <f>CENSO[[#This Row],[CAP (cm)]]/PI()</f>
        <v>58.569019057817485</v>
      </c>
      <c r="I2649" s="64">
        <v>14</v>
      </c>
      <c r="J2649" s="96">
        <f>(PI()*(CENSO[[#This Row],[DAP (cm)]]^2))/40000</f>
        <v>0.26941748766596041</v>
      </c>
      <c r="K2649" s="96">
        <f>CENSO[[#This Row],[g (m²)]]*CENSO[[#This Row],[H (m)]]*0.7</f>
        <v>2.640291379126412</v>
      </c>
      <c r="L2649" s="64">
        <v>1</v>
      </c>
      <c r="M2649" s="65">
        <v>365061.59999999899</v>
      </c>
      <c r="N2649" s="87">
        <v>9703909.9000000004</v>
      </c>
      <c r="O2649" s="87" t="s">
        <v>1227</v>
      </c>
      <c r="P2649" s="87" t="str">
        <f>VLOOKUP(CENSO[[#This Row],[DAP (cm)]],CD[],2,TRUE)</f>
        <v>TORA</v>
      </c>
      <c r="Q2649" s="87" t="str">
        <f>VLOOKUP(CENSO[[#This Row],[DAP (cm)]],DD[],2,TRUE)</f>
        <v>50├ 60</v>
      </c>
      <c r="R2649" s="87" t="str" cm="1">
        <f t="array" ref="R2649">INDEX(_xlfn.TEXTSPLIT(CENSO[[#This Row],[NOME CIENTIFICO]]," "),1)</f>
        <v>Goupia</v>
      </c>
      <c r="S2649" s="98" t="s">
        <v>1004</v>
      </c>
      <c r="T2649" s="87">
        <f>_xlfn.MINIFS(CENSO[DAP (cm)],CENSO[NOME CIENTIFICO],CENSO[[#This Row],[NOME CIENTIFICO]])</f>
        <v>40.107045659157627</v>
      </c>
      <c r="U26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649" s="87" t="str">
        <f>IF(CENSO[[#This Row],[DAP (cm)]]&lt;CENSO[[#This Row],[DMCE (cm)]],"DAP &lt; DMCE","DAP ≥ DMCE")</f>
        <v>DAP ≥ DMCE</v>
      </c>
      <c r="W2649" s="87" t="str">
        <f>IF(CENSO[[#This Row],[DAP (cm)]]&gt;200, "Superior", "Inferior")</f>
        <v>Inferior</v>
      </c>
      <c r="X2649" s="87" t="str">
        <f>VLOOKUP(CENSO[[#This Row],[NOME COMUM]],ESPECIES[],4,FALSE)</f>
        <v>Não</v>
      </c>
      <c r="Y2649" s="87" t="str">
        <f>IF(IFERROR(VLOOKUP(CENSO[[#This Row],[NOME COMUM]],COMERCIAIS[],2, FALSE), "Não") &lt;&gt; "Não", "Sim", "Não")</f>
        <v>Sim</v>
      </c>
      <c r="Z2649" s="133">
        <f>CENSO[[#This Row],[g (m²)]]/SUM(AEEF[AEEF-UT])</f>
        <v>4.7138406395913198E-4</v>
      </c>
      <c r="AA2649" s="133">
        <f>CENSO[[#This Row],[v (m³)]]/SUM(AEEF[AEEF-UT])</f>
        <v>4.6195638267994927E-3</v>
      </c>
    </row>
    <row r="2650" spans="1:27" ht="14">
      <c r="A2650" s="86">
        <v>1</v>
      </c>
      <c r="B2650" s="86">
        <v>2</v>
      </c>
      <c r="C2650" s="63">
        <v>81</v>
      </c>
      <c r="D2650" s="63">
        <v>2649</v>
      </c>
      <c r="E2650" s="63" t="str">
        <f>VLOOKUP(CENSO[[#This Row],[NOME COMUM]],ESPECIES[],2,FALSE)</f>
        <v>Pouteria sp.</v>
      </c>
      <c r="F2650" s="64" t="s">
        <v>83</v>
      </c>
      <c r="G2650" s="64">
        <v>177</v>
      </c>
      <c r="H2650" s="97">
        <f>CENSO[[#This Row],[CAP (cm)]]/PI()</f>
        <v>56.340849854530951</v>
      </c>
      <c r="I2650" s="64">
        <v>16</v>
      </c>
      <c r="J2650" s="96">
        <f>(PI()*(CENSO[[#This Row],[DAP (cm)]]^2))/40000</f>
        <v>0.24930826060629949</v>
      </c>
      <c r="K2650" s="96">
        <f>CENSO[[#This Row],[g (m²)]]*CENSO[[#This Row],[H (m)]]*0.7</f>
        <v>2.792252518790554</v>
      </c>
      <c r="L2650" s="64">
        <v>1</v>
      </c>
      <c r="M2650" s="65">
        <v>365063.4</v>
      </c>
      <c r="N2650" s="87">
        <v>9703906.9000000004</v>
      </c>
      <c r="O2650" s="87" t="s">
        <v>1227</v>
      </c>
      <c r="P2650" s="87" t="str">
        <f>VLOOKUP(CENSO[[#This Row],[DAP (cm)]],CD[],2,TRUE)</f>
        <v>TORA</v>
      </c>
      <c r="Q2650" s="87" t="str">
        <f>VLOOKUP(CENSO[[#This Row],[DAP (cm)]],DD[],2,TRUE)</f>
        <v>50├ 60</v>
      </c>
      <c r="R2650" s="87" t="str" cm="1">
        <f t="array" ref="R2650">INDEX(_xlfn.TEXTSPLIT(CENSO[[#This Row],[NOME CIENTIFICO]]," "),1)</f>
        <v>Pouteria</v>
      </c>
      <c r="S2650" s="98" t="s">
        <v>1004</v>
      </c>
      <c r="T2650" s="87">
        <f>_xlfn.MINIFS(CENSO[DAP (cm)],CENSO[NOME CIENTIFICO],CENSO[[#This Row],[NOME CIENTIFICO]])</f>
        <v>39.788735772973837</v>
      </c>
      <c r="U26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50" s="87" t="str">
        <f>IF(CENSO[[#This Row],[DAP (cm)]]&lt;CENSO[[#This Row],[DMCE (cm)]],"DAP &lt; DMCE","DAP ≥ DMCE")</f>
        <v>DAP ≥ DMCE</v>
      </c>
      <c r="W2650" s="87" t="str">
        <f>IF(CENSO[[#This Row],[DAP (cm)]]&gt;200, "Superior", "Inferior")</f>
        <v>Inferior</v>
      </c>
      <c r="X2650" s="87" t="str">
        <f>VLOOKUP(CENSO[[#This Row],[NOME COMUM]],ESPECIES[],4,FALSE)</f>
        <v>Não</v>
      </c>
      <c r="Y2650" s="87" t="str">
        <f>IF(IFERROR(VLOOKUP(CENSO[[#This Row],[NOME COMUM]],COMERCIAIS[],2, FALSE), "Não") &lt;&gt; "Não", "Sim", "Não")</f>
        <v>Não</v>
      </c>
      <c r="Z2650" s="133">
        <f>CENSO[[#This Row],[g (m²)]]/SUM(AEEF[AEEF-UT])</f>
        <v>4.3620012227598201E-4</v>
      </c>
      <c r="AA2650" s="133">
        <f>CENSO[[#This Row],[v (m³)]]/SUM(AEEF[AEEF-UT])</f>
        <v>4.8854413694909985E-3</v>
      </c>
    </row>
    <row r="2651" spans="1:27" ht="14">
      <c r="A2651" s="86">
        <v>1</v>
      </c>
      <c r="B2651" s="86">
        <v>2</v>
      </c>
      <c r="C2651" s="63">
        <v>81</v>
      </c>
      <c r="D2651" s="63">
        <v>2650</v>
      </c>
      <c r="E2651" s="63" t="str">
        <f>VLOOKUP(CENSO[[#This Row],[NOME COMUM]],ESPECIES[],2,FALSE)</f>
        <v>Goupia glabra Aubl.</v>
      </c>
      <c r="F2651" s="64" t="s">
        <v>34</v>
      </c>
      <c r="G2651" s="64">
        <v>205</v>
      </c>
      <c r="H2651" s="97">
        <f>CENSO[[#This Row],[CAP (cm)]]/PI()</f>
        <v>65.253526667677093</v>
      </c>
      <c r="I2651" s="64">
        <v>16</v>
      </c>
      <c r="J2651" s="96">
        <f>(PI()*(CENSO[[#This Row],[DAP (cm)]]^2))/40000</f>
        <v>0.33442432417184514</v>
      </c>
      <c r="K2651" s="96">
        <f>CENSO[[#This Row],[g (m²)]]*CENSO[[#This Row],[H (m)]]*0.7</f>
        <v>3.7455524307246653</v>
      </c>
      <c r="L2651" s="64">
        <v>1</v>
      </c>
      <c r="M2651" s="65">
        <v>365056.2</v>
      </c>
      <c r="N2651" s="87">
        <v>9703908.0999999903</v>
      </c>
      <c r="O2651" s="87" t="s">
        <v>1227</v>
      </c>
      <c r="P2651" s="87" t="str">
        <f>VLOOKUP(CENSO[[#This Row],[DAP (cm)]],CD[],2,TRUE)</f>
        <v>TORA</v>
      </c>
      <c r="Q2651" s="87" t="str">
        <f>VLOOKUP(CENSO[[#This Row],[DAP (cm)]],DD[],2,TRUE)</f>
        <v>60├ 70</v>
      </c>
      <c r="R2651" s="87" t="str" cm="1">
        <f t="array" ref="R2651">INDEX(_xlfn.TEXTSPLIT(CENSO[[#This Row],[NOME CIENTIFICO]]," "),1)</f>
        <v>Goupia</v>
      </c>
      <c r="S2651" s="98" t="s">
        <v>1004</v>
      </c>
      <c r="T2651" s="87">
        <f>_xlfn.MINIFS(CENSO[DAP (cm)],CENSO[NOME CIENTIFICO],CENSO[[#This Row],[NOME CIENTIFICO]])</f>
        <v>40.107045659157627</v>
      </c>
      <c r="U26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651" s="87" t="str">
        <f>IF(CENSO[[#This Row],[DAP (cm)]]&lt;CENSO[[#This Row],[DMCE (cm)]],"DAP &lt; DMCE","DAP ≥ DMCE")</f>
        <v>DAP ≥ DMCE</v>
      </c>
      <c r="W2651" s="87" t="str">
        <f>IF(CENSO[[#This Row],[DAP (cm)]]&gt;200, "Superior", "Inferior")</f>
        <v>Inferior</v>
      </c>
      <c r="X2651" s="87" t="str">
        <f>VLOOKUP(CENSO[[#This Row],[NOME COMUM]],ESPECIES[],4,FALSE)</f>
        <v>Não</v>
      </c>
      <c r="Y2651" s="87" t="str">
        <f>IF(IFERROR(VLOOKUP(CENSO[[#This Row],[NOME COMUM]],COMERCIAIS[],2, FALSE), "Não") &lt;&gt; "Não", "Sim", "Não")</f>
        <v>Sim</v>
      </c>
      <c r="Z2651" s="133">
        <f>CENSO[[#This Row],[g (m²)]]/SUM(AEEF[AEEF-UT])</f>
        <v>5.8512273416477215E-4</v>
      </c>
      <c r="AA2651" s="133">
        <f>CENSO[[#This Row],[v (m³)]]/SUM(AEEF[AEEF-UT])</f>
        <v>6.5533746226454472E-3</v>
      </c>
    </row>
    <row r="2652" spans="1:27" ht="14">
      <c r="A2652" s="86">
        <v>1</v>
      </c>
      <c r="B2652" s="86">
        <v>2</v>
      </c>
      <c r="C2652" s="63">
        <v>81</v>
      </c>
      <c r="D2652" s="63">
        <v>2651</v>
      </c>
      <c r="E2652" s="63" t="str">
        <f>VLOOKUP(CENSO[[#This Row],[NOME COMUM]],ESPECIES[],2,FALSE)</f>
        <v>Goupia glabra Aubl.</v>
      </c>
      <c r="F2652" s="64" t="s">
        <v>34</v>
      </c>
      <c r="G2652" s="64">
        <v>330</v>
      </c>
      <c r="H2652" s="97">
        <f>CENSO[[#This Row],[CAP (cm)]]/PI()</f>
        <v>105.04226244065093</v>
      </c>
      <c r="I2652" s="64">
        <v>19</v>
      </c>
      <c r="J2652" s="96">
        <f>(PI()*(CENSO[[#This Row],[DAP (cm)]]^2))/40000</f>
        <v>0.86659866513537021</v>
      </c>
      <c r="K2652" s="96">
        <f>CENSO[[#This Row],[g (m²)]]*CENSO[[#This Row],[H (m)]]*0.7</f>
        <v>11.525762246300422</v>
      </c>
      <c r="L2652" s="64">
        <v>2</v>
      </c>
      <c r="M2652" s="65">
        <v>365036.4</v>
      </c>
      <c r="N2652" s="87">
        <v>9703883.0999999903</v>
      </c>
      <c r="O2652" s="87" t="s">
        <v>1227</v>
      </c>
      <c r="P2652" s="87" t="str">
        <f>VLOOKUP(CENSO[[#This Row],[DAP (cm)]],CD[],2,TRUE)</f>
        <v>TORA</v>
      </c>
      <c r="Q2652" s="87" t="str">
        <f>VLOOKUP(CENSO[[#This Row],[DAP (cm)]],DD[],2,TRUE)</f>
        <v>100├ 110</v>
      </c>
      <c r="R2652" s="87" t="str" cm="1">
        <f t="array" ref="R2652">INDEX(_xlfn.TEXTSPLIT(CENSO[[#This Row],[NOME CIENTIFICO]]," "),1)</f>
        <v>Goupia</v>
      </c>
      <c r="S2652" s="98" t="s">
        <v>1004</v>
      </c>
      <c r="T2652" s="87">
        <f>_xlfn.MINIFS(CENSO[DAP (cm)],CENSO[NOME CIENTIFICO],CENSO[[#This Row],[NOME CIENTIFICO]])</f>
        <v>40.107045659157627</v>
      </c>
      <c r="U26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652" s="87" t="str">
        <f>IF(CENSO[[#This Row],[DAP (cm)]]&lt;CENSO[[#This Row],[DMCE (cm)]],"DAP &lt; DMCE","DAP ≥ DMCE")</f>
        <v>DAP ≥ DMCE</v>
      </c>
      <c r="W2652" s="87" t="str">
        <f>IF(CENSO[[#This Row],[DAP (cm)]]&gt;200, "Superior", "Inferior")</f>
        <v>Inferior</v>
      </c>
      <c r="X2652" s="87" t="str">
        <f>VLOOKUP(CENSO[[#This Row],[NOME COMUM]],ESPECIES[],4,FALSE)</f>
        <v>Não</v>
      </c>
      <c r="Y2652" s="87" t="str">
        <f>IF(IFERROR(VLOOKUP(CENSO[[#This Row],[NOME COMUM]],COMERCIAIS[],2, FALSE), "Não") &lt;&gt; "Não", "Sim", "Não")</f>
        <v>Sim</v>
      </c>
      <c r="Z2652" s="133">
        <f>CENSO[[#This Row],[g (m²)]]/SUM(AEEF[AEEF-UT])</f>
        <v>1.5162371386209085E-3</v>
      </c>
      <c r="AA2652" s="133">
        <f>CENSO[[#This Row],[v (m³)]]/SUM(AEEF[AEEF-UT])</f>
        <v>2.0165953943658079E-2</v>
      </c>
    </row>
    <row r="2653" spans="1:27" ht="14">
      <c r="A2653" s="86">
        <v>1</v>
      </c>
      <c r="B2653" s="86">
        <v>2</v>
      </c>
      <c r="C2653" s="63">
        <v>81</v>
      </c>
      <c r="D2653" s="63">
        <v>2652</v>
      </c>
      <c r="E2653" s="63" t="str">
        <f>VLOOKUP(CENSO[[#This Row],[NOME COMUM]],ESPECIES[],2,FALSE)</f>
        <v>Goupia glabra Aubl.</v>
      </c>
      <c r="F2653" s="64" t="s">
        <v>34</v>
      </c>
      <c r="G2653" s="64">
        <v>194</v>
      </c>
      <c r="H2653" s="97">
        <f>CENSO[[#This Row],[CAP (cm)]]/PI()</f>
        <v>61.75211791965539</v>
      </c>
      <c r="I2653" s="64">
        <v>17</v>
      </c>
      <c r="J2653" s="96">
        <f>(PI()*(CENSO[[#This Row],[DAP (cm)]]^2))/40000</f>
        <v>0.29949777191032861</v>
      </c>
      <c r="K2653" s="96">
        <f>CENSO[[#This Row],[g (m²)]]*CENSO[[#This Row],[H (m)]]*0.7</f>
        <v>3.5640234857329101</v>
      </c>
      <c r="L2653" s="64">
        <v>1</v>
      </c>
      <c r="M2653" s="65">
        <v>365041.299999999</v>
      </c>
      <c r="N2653" s="87">
        <v>9703864.3000000007</v>
      </c>
      <c r="O2653" s="87" t="s">
        <v>1227</v>
      </c>
      <c r="P2653" s="87" t="str">
        <f>VLOOKUP(CENSO[[#This Row],[DAP (cm)]],CD[],2,TRUE)</f>
        <v>TORA</v>
      </c>
      <c r="Q2653" s="87" t="str">
        <f>VLOOKUP(CENSO[[#This Row],[DAP (cm)]],DD[],2,TRUE)</f>
        <v>60├ 70</v>
      </c>
      <c r="R2653" s="87" t="str" cm="1">
        <f t="array" ref="R2653">INDEX(_xlfn.TEXTSPLIT(CENSO[[#This Row],[NOME CIENTIFICO]]," "),1)</f>
        <v>Goupia</v>
      </c>
      <c r="S2653" s="98" t="s">
        <v>1004</v>
      </c>
      <c r="T2653" s="87">
        <f>_xlfn.MINIFS(CENSO[DAP (cm)],CENSO[NOME CIENTIFICO],CENSO[[#This Row],[NOME CIENTIFICO]])</f>
        <v>40.107045659157627</v>
      </c>
      <c r="U26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653" s="87" t="str">
        <f>IF(CENSO[[#This Row],[DAP (cm)]]&lt;CENSO[[#This Row],[DMCE (cm)]],"DAP &lt; DMCE","DAP ≥ DMCE")</f>
        <v>DAP ≥ DMCE</v>
      </c>
      <c r="W2653" s="87" t="str">
        <f>IF(CENSO[[#This Row],[DAP (cm)]]&gt;200, "Superior", "Inferior")</f>
        <v>Inferior</v>
      </c>
      <c r="X2653" s="87" t="str">
        <f>VLOOKUP(CENSO[[#This Row],[NOME COMUM]],ESPECIES[],4,FALSE)</f>
        <v>Não</v>
      </c>
      <c r="Y2653" s="87" t="str">
        <f>IF(IFERROR(VLOOKUP(CENSO[[#This Row],[NOME COMUM]],COMERCIAIS[],2, FALSE), "Não") &lt;&gt; "Não", "Sim", "Não")</f>
        <v>Sim</v>
      </c>
      <c r="Z2653" s="133">
        <f>CENSO[[#This Row],[g (m²)]]/SUM(AEEF[AEEF-UT])</f>
        <v>5.240137828203535E-4</v>
      </c>
      <c r="AA2653" s="133">
        <f>CENSO[[#This Row],[v (m³)]]/SUM(AEEF[AEEF-UT])</f>
        <v>6.2357640155622064E-3</v>
      </c>
    </row>
    <row r="2654" spans="1:27" ht="14">
      <c r="A2654" s="86">
        <v>1</v>
      </c>
      <c r="B2654" s="86">
        <v>2</v>
      </c>
      <c r="C2654" s="63">
        <v>81</v>
      </c>
      <c r="D2654" s="63">
        <v>2653</v>
      </c>
      <c r="E2654" s="63" t="str">
        <f>VLOOKUP(CENSO[[#This Row],[NOME COMUM]],ESPECIES[],2,FALSE)</f>
        <v>Tachigali myrmecophila Ducke</v>
      </c>
      <c r="F2654" s="64" t="s">
        <v>14</v>
      </c>
      <c r="G2654" s="64">
        <v>208</v>
      </c>
      <c r="H2654" s="97">
        <f>CENSO[[#This Row],[CAP (cm)]]/PI()</f>
        <v>66.208456326228458</v>
      </c>
      <c r="I2654" s="64">
        <v>18</v>
      </c>
      <c r="J2654" s="96">
        <f>(PI()*(CENSO[[#This Row],[DAP (cm)]]^2))/40000</f>
        <v>0.34428397289638796</v>
      </c>
      <c r="K2654" s="96">
        <f>CENSO[[#This Row],[g (m²)]]*CENSO[[#This Row],[H (m)]]*0.7</f>
        <v>4.337978058494488</v>
      </c>
      <c r="L2654" s="64">
        <v>1</v>
      </c>
      <c r="M2654" s="65">
        <v>365008.7</v>
      </c>
      <c r="N2654" s="87">
        <v>9703827.6999999899</v>
      </c>
      <c r="O2654" s="87" t="s">
        <v>1227</v>
      </c>
      <c r="P2654" s="87" t="str">
        <f>VLOOKUP(CENSO[[#This Row],[DAP (cm)]],CD[],2,TRUE)</f>
        <v>TORA</v>
      </c>
      <c r="Q2654" s="87" t="str">
        <f>VLOOKUP(CENSO[[#This Row],[DAP (cm)]],DD[],2,TRUE)</f>
        <v>60├ 70</v>
      </c>
      <c r="R2654" s="87" t="str" cm="1">
        <f t="array" ref="R2654">INDEX(_xlfn.TEXTSPLIT(CENSO[[#This Row],[NOME CIENTIFICO]]," "),1)</f>
        <v>Tachigali</v>
      </c>
      <c r="S2654" s="98" t="s">
        <v>1004</v>
      </c>
      <c r="T2654" s="87">
        <f>_xlfn.MINIFS(CENSO[DAP (cm)],CENSO[NOME CIENTIFICO],CENSO[[#This Row],[NOME CIENTIFICO]])</f>
        <v>39.152116000606256</v>
      </c>
      <c r="U26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54" s="87" t="str">
        <f>IF(CENSO[[#This Row],[DAP (cm)]]&lt;CENSO[[#This Row],[DMCE (cm)]],"DAP &lt; DMCE","DAP ≥ DMCE")</f>
        <v>DAP ≥ DMCE</v>
      </c>
      <c r="W2654" s="87" t="str">
        <f>IF(CENSO[[#This Row],[DAP (cm)]]&gt;200, "Superior", "Inferior")</f>
        <v>Inferior</v>
      </c>
      <c r="X2654" s="87" t="str">
        <f>VLOOKUP(CENSO[[#This Row],[NOME COMUM]],ESPECIES[],4,FALSE)</f>
        <v>Não</v>
      </c>
      <c r="Y2654" s="87" t="str">
        <f>IF(IFERROR(VLOOKUP(CENSO[[#This Row],[NOME COMUM]],COMERCIAIS[],2, FALSE), "Não") &lt;&gt; "Não", "Sim", "Não")</f>
        <v>Sim</v>
      </c>
      <c r="Z2654" s="133">
        <f>CENSO[[#This Row],[g (m²)]]/SUM(AEEF[AEEF-UT])</f>
        <v>6.023735864581724E-4</v>
      </c>
      <c r="AA2654" s="133">
        <f>CENSO[[#This Row],[v (m³)]]/SUM(AEEF[AEEF-UT])</f>
        <v>7.5899071893729712E-3</v>
      </c>
    </row>
    <row r="2655" spans="1:27" ht="14">
      <c r="A2655" s="86">
        <v>1</v>
      </c>
      <c r="B2655" s="86">
        <v>2</v>
      </c>
      <c r="C2655" s="63">
        <v>81</v>
      </c>
      <c r="D2655" s="63">
        <v>2654</v>
      </c>
      <c r="E2655" s="63" t="str">
        <f>VLOOKUP(CENSO[[#This Row],[NOME COMUM]],ESPECIES[],2,FALSE)</f>
        <v>Virola sebifera Aubl.</v>
      </c>
      <c r="F2655" s="64" t="s">
        <v>18</v>
      </c>
      <c r="G2655" s="64">
        <v>170</v>
      </c>
      <c r="H2655" s="97">
        <f>CENSO[[#This Row],[CAP (cm)]]/PI()</f>
        <v>54.112680651244418</v>
      </c>
      <c r="I2655" s="64">
        <v>14</v>
      </c>
      <c r="J2655" s="96">
        <f>(PI()*(CENSO[[#This Row],[DAP (cm)]]^2))/40000</f>
        <v>0.2299788927677888</v>
      </c>
      <c r="K2655" s="96">
        <f>CENSO[[#This Row],[g (m²)]]*CENSO[[#This Row],[H (m)]]*0.7</f>
        <v>2.2537931491243302</v>
      </c>
      <c r="L2655" s="64">
        <v>1</v>
      </c>
      <c r="M2655" s="65">
        <v>364982.59999999899</v>
      </c>
      <c r="N2655" s="87">
        <v>9703751.6999999899</v>
      </c>
      <c r="O2655" s="87" t="s">
        <v>1227</v>
      </c>
      <c r="P2655" s="87" t="str">
        <f>VLOOKUP(CENSO[[#This Row],[DAP (cm)]],CD[],2,TRUE)</f>
        <v>TORA</v>
      </c>
      <c r="Q2655" s="87" t="str">
        <f>VLOOKUP(CENSO[[#This Row],[DAP (cm)]],DD[],2,TRUE)</f>
        <v>50├ 60</v>
      </c>
      <c r="R2655" s="87" t="str" cm="1">
        <f t="array" ref="R2655">INDEX(_xlfn.TEXTSPLIT(CENSO[[#This Row],[NOME CIENTIFICO]]," "),1)</f>
        <v>Virola</v>
      </c>
      <c r="S2655" s="98" t="s">
        <v>1004</v>
      </c>
      <c r="T2655" s="87">
        <f>_xlfn.MINIFS(CENSO[DAP (cm)],CENSO[NOME CIENTIFICO],CENSO[[#This Row],[NOME CIENTIFICO]])</f>
        <v>38.197186342054884</v>
      </c>
      <c r="U26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55" s="87" t="str">
        <f>IF(CENSO[[#This Row],[DAP (cm)]]&lt;CENSO[[#This Row],[DMCE (cm)]],"DAP &lt; DMCE","DAP ≥ DMCE")</f>
        <v>DAP ≥ DMCE</v>
      </c>
      <c r="W2655" s="87" t="str">
        <f>IF(CENSO[[#This Row],[DAP (cm)]]&gt;200, "Superior", "Inferior")</f>
        <v>Inferior</v>
      </c>
      <c r="X2655" s="87" t="str">
        <f>VLOOKUP(CENSO[[#This Row],[NOME COMUM]],ESPECIES[],4,FALSE)</f>
        <v>Não</v>
      </c>
      <c r="Y2655" s="87" t="str">
        <f>IF(IFERROR(VLOOKUP(CENSO[[#This Row],[NOME COMUM]],COMERCIAIS[],2, FALSE), "Não") &lt;&gt; "Não", "Sim", "Não")</f>
        <v>Não</v>
      </c>
      <c r="Z2655" s="133">
        <f>CENSO[[#This Row],[g (m²)]]/SUM(AEEF[AEEF-UT])</f>
        <v>4.0238065478553035E-4</v>
      </c>
      <c r="AA2655" s="133">
        <f>CENSO[[#This Row],[v (m³)]]/SUM(AEEF[AEEF-UT])</f>
        <v>3.9433304168981975E-3</v>
      </c>
    </row>
    <row r="2656" spans="1:27" ht="14">
      <c r="A2656" s="86">
        <v>1</v>
      </c>
      <c r="B2656" s="86">
        <v>2</v>
      </c>
      <c r="C2656" s="63">
        <v>81</v>
      </c>
      <c r="D2656" s="63">
        <v>2655</v>
      </c>
      <c r="E2656" s="63" t="str">
        <f>VLOOKUP(CENSO[[#This Row],[NOME COMUM]],ESPECIES[],2,FALSE)</f>
        <v>Bertholletia excelsa Humb. &amp; Bonpl.</v>
      </c>
      <c r="F2656" s="64" t="s">
        <v>37</v>
      </c>
      <c r="G2656" s="64">
        <v>390</v>
      </c>
      <c r="H2656" s="97">
        <f>CENSO[[#This Row],[CAP (cm)]]/PI()</f>
        <v>124.14085561167836</v>
      </c>
      <c r="I2656" s="64">
        <v>23</v>
      </c>
      <c r="J2656" s="96">
        <f>(PI()*(CENSO[[#This Row],[DAP (cm)]]^2))/40000</f>
        <v>1.2103733422138641</v>
      </c>
      <c r="K2656" s="96">
        <f>CENSO[[#This Row],[g (m²)]]*CENSO[[#This Row],[H (m)]]*0.7</f>
        <v>19.487010809643209</v>
      </c>
      <c r="L2656" s="64">
        <v>1</v>
      </c>
      <c r="M2656" s="65">
        <v>364922</v>
      </c>
      <c r="N2656" s="87">
        <v>9703668.6999999899</v>
      </c>
      <c r="O2656" s="87" t="s">
        <v>424</v>
      </c>
      <c r="P2656" s="87" t="str">
        <f>VLOOKUP(CENSO[[#This Row],[DAP (cm)]],CD[],2,TRUE)</f>
        <v>TORA</v>
      </c>
      <c r="Q2656" s="87" t="str">
        <f>VLOOKUP(CENSO[[#This Row],[DAP (cm)]],DD[],2,TRUE)</f>
        <v>120├ 130</v>
      </c>
      <c r="R2656" s="87" t="str" cm="1">
        <f t="array" ref="R2656">INDEX(_xlfn.TEXTSPLIT(CENSO[[#This Row],[NOME CIENTIFICO]]," "),1)</f>
        <v>Bertholletia</v>
      </c>
      <c r="S2656" s="98" t="s">
        <v>1004</v>
      </c>
      <c r="T2656" s="87">
        <f>_xlfn.MINIFS(CENSO[DAP (cm)],CENSO[NOME CIENTIFICO],CENSO[[#This Row],[NOME CIENTIFICO]])</f>
        <v>41.38028520389279</v>
      </c>
      <c r="U26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656" s="87" t="str">
        <f>IF(CENSO[[#This Row],[DAP (cm)]]&lt;CENSO[[#This Row],[DMCE (cm)]],"DAP &lt; DMCE","DAP ≥ DMCE")</f>
        <v>DAP ≥ DMCE</v>
      </c>
      <c r="W2656" s="87" t="str">
        <f>IF(CENSO[[#This Row],[DAP (cm)]]&gt;200, "Superior", "Inferior")</f>
        <v>Inferior</v>
      </c>
      <c r="X2656" s="87" t="str">
        <f>VLOOKUP(CENSO[[#This Row],[NOME COMUM]],ESPECIES[],4,FALSE)</f>
        <v>Protegida</v>
      </c>
      <c r="Y2656" s="87" t="str">
        <f>IF(IFERROR(VLOOKUP(CENSO[[#This Row],[NOME COMUM]],COMERCIAIS[],2, FALSE), "Não") &lt;&gt; "Não", "Sim", "Não")</f>
        <v>Não</v>
      </c>
      <c r="Z2656" s="133">
        <f>CENSO[[#This Row],[g (m²)]]/SUM(AEEF[AEEF-UT])</f>
        <v>2.1177196398920123E-3</v>
      </c>
      <c r="AA2656" s="133">
        <f>CENSO[[#This Row],[v (m³)]]/SUM(AEEF[AEEF-UT])</f>
        <v>3.4095286202261398E-2</v>
      </c>
    </row>
    <row r="2657" spans="1:27" ht="14">
      <c r="A2657" s="86">
        <v>1</v>
      </c>
      <c r="B2657" s="86">
        <v>2</v>
      </c>
      <c r="C2657" s="63">
        <v>81</v>
      </c>
      <c r="D2657" s="63">
        <v>2656</v>
      </c>
      <c r="E2657" s="63" t="str">
        <f>VLOOKUP(CENSO[[#This Row],[NOME COMUM]],ESPECIES[],2,FALSE)</f>
        <v>Goupia glabra Aubl.</v>
      </c>
      <c r="F2657" s="64" t="s">
        <v>34</v>
      </c>
      <c r="G2657" s="64">
        <v>158</v>
      </c>
      <c r="H2657" s="97">
        <f>CENSO[[#This Row],[CAP (cm)]]/PI()</f>
        <v>50.292962017038931</v>
      </c>
      <c r="I2657" s="64">
        <v>14</v>
      </c>
      <c r="J2657" s="96">
        <f>(PI()*(CENSO[[#This Row],[DAP (cm)]]^2))/40000</f>
        <v>0.19865719996730383</v>
      </c>
      <c r="K2657" s="96">
        <f>CENSO[[#This Row],[g (m²)]]*CENSO[[#This Row],[H (m)]]*0.7</f>
        <v>1.9468405596795773</v>
      </c>
      <c r="L2657" s="64">
        <v>1</v>
      </c>
      <c r="M2657" s="65">
        <v>364822</v>
      </c>
      <c r="N2657" s="87">
        <v>9703474.6999999899</v>
      </c>
      <c r="O2657" s="87" t="s">
        <v>1227</v>
      </c>
      <c r="P2657" s="87" t="str">
        <f>VLOOKUP(CENSO[[#This Row],[DAP (cm)]],CD[],2,TRUE)</f>
        <v>TORA</v>
      </c>
      <c r="Q2657" s="87" t="str">
        <f>VLOOKUP(CENSO[[#This Row],[DAP (cm)]],DD[],2,TRUE)</f>
        <v>50├ 60</v>
      </c>
      <c r="R2657" s="87" t="str" cm="1">
        <f t="array" ref="R2657">INDEX(_xlfn.TEXTSPLIT(CENSO[[#This Row],[NOME CIENTIFICO]]," "),1)</f>
        <v>Goupia</v>
      </c>
      <c r="S2657" s="98" t="s">
        <v>1004</v>
      </c>
      <c r="T2657" s="87">
        <f>_xlfn.MINIFS(CENSO[DAP (cm)],CENSO[NOME CIENTIFICO],CENSO[[#This Row],[NOME CIENTIFICO]])</f>
        <v>40.107045659157627</v>
      </c>
      <c r="U26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657" s="87" t="str">
        <f>IF(CENSO[[#This Row],[DAP (cm)]]&lt;CENSO[[#This Row],[DMCE (cm)]],"DAP &lt; DMCE","DAP ≥ DMCE")</f>
        <v>DAP ≥ DMCE</v>
      </c>
      <c r="W2657" s="87" t="str">
        <f>IF(CENSO[[#This Row],[DAP (cm)]]&gt;200, "Superior", "Inferior")</f>
        <v>Inferior</v>
      </c>
      <c r="X2657" s="87" t="str">
        <f>VLOOKUP(CENSO[[#This Row],[NOME COMUM]],ESPECIES[],4,FALSE)</f>
        <v>Não</v>
      </c>
      <c r="Y2657" s="87" t="str">
        <f>IF(IFERROR(VLOOKUP(CENSO[[#This Row],[NOME COMUM]],COMERCIAIS[],2, FALSE), "Não") &lt;&gt; "Não", "Sim", "Não")</f>
        <v>Sim</v>
      </c>
      <c r="Z2657" s="133">
        <f>CENSO[[#This Row],[g (m²)]]/SUM(AEEF[AEEF-UT])</f>
        <v>3.4757891578082983E-4</v>
      </c>
      <c r="AA2657" s="133">
        <f>CENSO[[#This Row],[v (m³)]]/SUM(AEEF[AEEF-UT])</f>
        <v>3.4062733746521318E-3</v>
      </c>
    </row>
    <row r="2658" spans="1:27" ht="14">
      <c r="A2658" s="86">
        <v>1</v>
      </c>
      <c r="B2658" s="86">
        <v>2</v>
      </c>
      <c r="C2658" s="63">
        <v>81</v>
      </c>
      <c r="D2658" s="63">
        <v>2657</v>
      </c>
      <c r="E2658" s="63" t="str">
        <f>VLOOKUP(CENSO[[#This Row],[NOME COMUM]],ESPECIES[],2,FALSE)</f>
        <v>Goupia glabra Aubl.</v>
      </c>
      <c r="F2658" s="64" t="s">
        <v>34</v>
      </c>
      <c r="G2658" s="64">
        <v>170</v>
      </c>
      <c r="H2658" s="97">
        <f>CENSO[[#This Row],[CAP (cm)]]/PI()</f>
        <v>54.112680651244418</v>
      </c>
      <c r="I2658" s="64">
        <v>14</v>
      </c>
      <c r="J2658" s="96">
        <f>(PI()*(CENSO[[#This Row],[DAP (cm)]]^2))/40000</f>
        <v>0.2299788927677888</v>
      </c>
      <c r="K2658" s="96">
        <f>CENSO[[#This Row],[g (m²)]]*CENSO[[#This Row],[H (m)]]*0.7</f>
        <v>2.2537931491243302</v>
      </c>
      <c r="L2658" s="64">
        <v>1</v>
      </c>
      <c r="M2658" s="65">
        <v>364768.9</v>
      </c>
      <c r="N2658" s="87">
        <v>9703389.0999999903</v>
      </c>
      <c r="O2658" s="87" t="s">
        <v>1227</v>
      </c>
      <c r="P2658" s="87" t="str">
        <f>VLOOKUP(CENSO[[#This Row],[DAP (cm)]],CD[],2,TRUE)</f>
        <v>TORA</v>
      </c>
      <c r="Q2658" s="87" t="str">
        <f>VLOOKUP(CENSO[[#This Row],[DAP (cm)]],DD[],2,TRUE)</f>
        <v>50├ 60</v>
      </c>
      <c r="R2658" s="87" t="str" cm="1">
        <f t="array" ref="R2658">INDEX(_xlfn.TEXTSPLIT(CENSO[[#This Row],[NOME CIENTIFICO]]," "),1)</f>
        <v>Goupia</v>
      </c>
      <c r="S2658" s="98" t="s">
        <v>1004</v>
      </c>
      <c r="T2658" s="87">
        <f>_xlfn.MINIFS(CENSO[DAP (cm)],CENSO[NOME CIENTIFICO],CENSO[[#This Row],[NOME CIENTIFICO]])</f>
        <v>40.107045659157627</v>
      </c>
      <c r="U26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658" s="87" t="str">
        <f>IF(CENSO[[#This Row],[DAP (cm)]]&lt;CENSO[[#This Row],[DMCE (cm)]],"DAP &lt; DMCE","DAP ≥ DMCE")</f>
        <v>DAP ≥ DMCE</v>
      </c>
      <c r="W2658" s="87" t="str">
        <f>IF(CENSO[[#This Row],[DAP (cm)]]&gt;200, "Superior", "Inferior")</f>
        <v>Inferior</v>
      </c>
      <c r="X2658" s="87" t="str">
        <f>VLOOKUP(CENSO[[#This Row],[NOME COMUM]],ESPECIES[],4,FALSE)</f>
        <v>Não</v>
      </c>
      <c r="Y2658" s="87" t="str">
        <f>IF(IFERROR(VLOOKUP(CENSO[[#This Row],[NOME COMUM]],COMERCIAIS[],2, FALSE), "Não") &lt;&gt; "Não", "Sim", "Não")</f>
        <v>Sim</v>
      </c>
      <c r="Z2658" s="133">
        <f>CENSO[[#This Row],[g (m²)]]/SUM(AEEF[AEEF-UT])</f>
        <v>4.0238065478553035E-4</v>
      </c>
      <c r="AA2658" s="133">
        <f>CENSO[[#This Row],[v (m³)]]/SUM(AEEF[AEEF-UT])</f>
        <v>3.9433304168981975E-3</v>
      </c>
    </row>
    <row r="2659" spans="1:27" ht="14">
      <c r="A2659" s="86">
        <v>1</v>
      </c>
      <c r="B2659" s="86">
        <v>2</v>
      </c>
      <c r="C2659" s="63">
        <v>82</v>
      </c>
      <c r="D2659" s="63">
        <v>2658</v>
      </c>
      <c r="E2659" s="63" t="str">
        <f>VLOOKUP(CENSO[[#This Row],[NOME COMUM]],ESPECIES[],2,FALSE)</f>
        <v>Goupia glabra Aubl.</v>
      </c>
      <c r="F2659" s="64" t="s">
        <v>34</v>
      </c>
      <c r="G2659" s="64">
        <v>420</v>
      </c>
      <c r="H2659" s="97">
        <f>CENSO[[#This Row],[CAP (cm)]]/PI()</f>
        <v>133.69015219719208</v>
      </c>
      <c r="I2659" s="64">
        <v>17</v>
      </c>
      <c r="J2659" s="96">
        <f>(PI()*(CENSO[[#This Row],[DAP (cm)]]^2))/40000</f>
        <v>1.4037465980705166</v>
      </c>
      <c r="K2659" s="96">
        <f>CENSO[[#This Row],[g (m²)]]*CENSO[[#This Row],[H (m)]]*0.7</f>
        <v>16.704584517039144</v>
      </c>
      <c r="L2659" s="64">
        <v>2</v>
      </c>
      <c r="M2659" s="65">
        <v>364804.4</v>
      </c>
      <c r="N2659" s="87">
        <v>9703298.6999999899</v>
      </c>
      <c r="O2659" s="87" t="s">
        <v>1227</v>
      </c>
      <c r="P2659" s="87" t="str">
        <f>VLOOKUP(CENSO[[#This Row],[DAP (cm)]],CD[],2,TRUE)</f>
        <v>TORA</v>
      </c>
      <c r="Q2659" s="87" t="str">
        <f>VLOOKUP(CENSO[[#This Row],[DAP (cm)]],DD[],2,TRUE)</f>
        <v>130├ 140</v>
      </c>
      <c r="R2659" s="87" t="str" cm="1">
        <f t="array" ref="R2659">INDEX(_xlfn.TEXTSPLIT(CENSO[[#This Row],[NOME CIENTIFICO]]," "),1)</f>
        <v>Goupia</v>
      </c>
      <c r="S2659" s="98" t="s">
        <v>1004</v>
      </c>
      <c r="T2659" s="87">
        <f>_xlfn.MINIFS(CENSO[DAP (cm)],CENSO[NOME CIENTIFICO],CENSO[[#This Row],[NOME CIENTIFICO]])</f>
        <v>40.107045659157627</v>
      </c>
      <c r="U26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659" s="87" t="str">
        <f>IF(CENSO[[#This Row],[DAP (cm)]]&lt;CENSO[[#This Row],[DMCE (cm)]],"DAP &lt; DMCE","DAP ≥ DMCE")</f>
        <v>DAP ≥ DMCE</v>
      </c>
      <c r="W2659" s="87" t="str">
        <f>IF(CENSO[[#This Row],[DAP (cm)]]&gt;200, "Superior", "Inferior")</f>
        <v>Inferior</v>
      </c>
      <c r="X2659" s="87" t="str">
        <f>VLOOKUP(CENSO[[#This Row],[NOME COMUM]],ESPECIES[],4,FALSE)</f>
        <v>Não</v>
      </c>
      <c r="Y2659" s="87" t="str">
        <f>IF(IFERROR(VLOOKUP(CENSO[[#This Row],[NOME COMUM]],COMERCIAIS[],2, FALSE), "Não") &lt;&gt; "Não", "Sim", "Não")</f>
        <v>Sim</v>
      </c>
      <c r="Z2659" s="133">
        <f>CENSO[[#This Row],[g (m²)]]/SUM(AEEF[AEEF-UT])</f>
        <v>2.4560535468570082E-3</v>
      </c>
      <c r="AA2659" s="133">
        <f>CENSO[[#This Row],[v (m³)]]/SUM(AEEF[AEEF-UT])</f>
        <v>2.9227037207598391E-2</v>
      </c>
    </row>
    <row r="2660" spans="1:27" ht="14">
      <c r="A2660" s="86">
        <v>1</v>
      </c>
      <c r="B2660" s="86">
        <v>2</v>
      </c>
      <c r="C2660" s="63">
        <v>82</v>
      </c>
      <c r="D2660" s="63">
        <v>2659</v>
      </c>
      <c r="E2660" s="63" t="str">
        <f>VLOOKUP(CENSO[[#This Row],[NOME COMUM]],ESPECIES[],2,FALSE)</f>
        <v>Goupia glabra Aubl.</v>
      </c>
      <c r="F2660" s="64" t="s">
        <v>34</v>
      </c>
      <c r="G2660" s="64">
        <v>274</v>
      </c>
      <c r="H2660" s="97">
        <f>CENSO[[#This Row],[CAP (cm)]]/PI()</f>
        <v>87.216908814358646</v>
      </c>
      <c r="I2660" s="64">
        <v>15</v>
      </c>
      <c r="J2660" s="96">
        <f>(PI()*(CENSO[[#This Row],[DAP (cm)]]^2))/40000</f>
        <v>0.59743582537835671</v>
      </c>
      <c r="K2660" s="96">
        <f>CENSO[[#This Row],[g (m²)]]*CENSO[[#This Row],[H (m)]]*0.7</f>
        <v>6.2730761664727455</v>
      </c>
      <c r="L2660" s="64">
        <v>1</v>
      </c>
      <c r="M2660" s="65">
        <v>364827.799999999</v>
      </c>
      <c r="N2660" s="87">
        <v>9703383.1999999899</v>
      </c>
      <c r="O2660" s="87" t="s">
        <v>1227</v>
      </c>
      <c r="P2660" s="87" t="str">
        <f>VLOOKUP(CENSO[[#This Row],[DAP (cm)]],CD[],2,TRUE)</f>
        <v>TORA</v>
      </c>
      <c r="Q2660" s="87" t="str">
        <f>VLOOKUP(CENSO[[#This Row],[DAP (cm)]],DD[],2,TRUE)</f>
        <v>80├ 90</v>
      </c>
      <c r="R2660" s="87" t="str" cm="1">
        <f t="array" ref="R2660">INDEX(_xlfn.TEXTSPLIT(CENSO[[#This Row],[NOME CIENTIFICO]]," "),1)</f>
        <v>Goupia</v>
      </c>
      <c r="S2660" s="98" t="s">
        <v>1004</v>
      </c>
      <c r="T2660" s="87">
        <f>_xlfn.MINIFS(CENSO[DAP (cm)],CENSO[NOME CIENTIFICO],CENSO[[#This Row],[NOME CIENTIFICO]])</f>
        <v>40.107045659157627</v>
      </c>
      <c r="U26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660" s="87" t="str">
        <f>IF(CENSO[[#This Row],[DAP (cm)]]&lt;CENSO[[#This Row],[DMCE (cm)]],"DAP &lt; DMCE","DAP ≥ DMCE")</f>
        <v>DAP ≥ DMCE</v>
      </c>
      <c r="W2660" s="87" t="str">
        <f>IF(CENSO[[#This Row],[DAP (cm)]]&gt;200, "Superior", "Inferior")</f>
        <v>Inferior</v>
      </c>
      <c r="X2660" s="87" t="str">
        <f>VLOOKUP(CENSO[[#This Row],[NOME COMUM]],ESPECIES[],4,FALSE)</f>
        <v>Não</v>
      </c>
      <c r="Y2660" s="87" t="str">
        <f>IF(IFERROR(VLOOKUP(CENSO[[#This Row],[NOME COMUM]],COMERCIAIS[],2, FALSE), "Não") &lt;&gt; "Não", "Sim", "Não")</f>
        <v>Sim</v>
      </c>
      <c r="Z2660" s="133">
        <f>CENSO[[#This Row],[g (m²)]]/SUM(AEEF[AEEF-UT])</f>
        <v>1.0452986172553105E-3</v>
      </c>
      <c r="AA2660" s="133">
        <f>CENSO[[#This Row],[v (m³)]]/SUM(AEEF[AEEF-UT])</f>
        <v>1.0975635481180759E-2</v>
      </c>
    </row>
    <row r="2661" spans="1:27" ht="14">
      <c r="A2661" s="86">
        <v>1</v>
      </c>
      <c r="B2661" s="86">
        <v>2</v>
      </c>
      <c r="C2661" s="63">
        <v>82</v>
      </c>
      <c r="D2661" s="63">
        <v>2660</v>
      </c>
      <c r="E2661" s="63" t="str">
        <f>VLOOKUP(CENSO[[#This Row],[NOME COMUM]],ESPECIES[],2,FALSE)</f>
        <v>Ocotea cymbarum Kunth</v>
      </c>
      <c r="F2661" s="64" t="s">
        <v>11</v>
      </c>
      <c r="G2661" s="64">
        <v>140</v>
      </c>
      <c r="H2661" s="97">
        <f>CENSO[[#This Row],[CAP (cm)]]/PI()</f>
        <v>44.563384065730695</v>
      </c>
      <c r="I2661" s="64">
        <v>13</v>
      </c>
      <c r="J2661" s="96">
        <f>(PI()*(CENSO[[#This Row],[DAP (cm)]]^2))/40000</f>
        <v>0.15597184423005742</v>
      </c>
      <c r="K2661" s="96">
        <f>CENSO[[#This Row],[g (m²)]]*CENSO[[#This Row],[H (m)]]*0.7</f>
        <v>1.4193437824935224</v>
      </c>
      <c r="L2661" s="64">
        <v>1</v>
      </c>
      <c r="M2661" s="65">
        <v>364903.5</v>
      </c>
      <c r="N2661" s="87">
        <v>9703496.8000000007</v>
      </c>
      <c r="O2661" s="98" t="s">
        <v>1225</v>
      </c>
      <c r="P2661" s="87" t="str">
        <f>VLOOKUP(CENSO[[#This Row],[DAP (cm)]],CD[],2,TRUE)</f>
        <v>TORETE</v>
      </c>
      <c r="Q2661" s="87" t="str">
        <f>VLOOKUP(CENSO[[#This Row],[DAP (cm)]],DD[],2,TRUE)</f>
        <v>40├ 50</v>
      </c>
      <c r="R2661" s="87" t="str" cm="1">
        <f t="array" ref="R2661">INDEX(_xlfn.TEXTSPLIT(CENSO[[#This Row],[NOME CIENTIFICO]]," "),1)</f>
        <v>Ocotea</v>
      </c>
      <c r="S2661" s="98" t="s">
        <v>1004</v>
      </c>
      <c r="T2661" s="87">
        <f>_xlfn.MINIFS(CENSO[DAP (cm)],CENSO[NOME CIENTIFICO],CENSO[[#This Row],[NOME CIENTIFICO]])</f>
        <v>39.470425886790046</v>
      </c>
      <c r="U26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61" s="87" t="str">
        <f>IF(CENSO[[#This Row],[DAP (cm)]]&lt;CENSO[[#This Row],[DMCE (cm)]],"DAP &lt; DMCE","DAP ≥ DMCE")</f>
        <v>DAP &lt; DMCE</v>
      </c>
      <c r="W2661" s="87" t="str">
        <f>IF(CENSO[[#This Row],[DAP (cm)]]&gt;200, "Superior", "Inferior")</f>
        <v>Inferior</v>
      </c>
      <c r="X2661" s="87" t="str">
        <f>VLOOKUP(CENSO[[#This Row],[NOME COMUM]],ESPECIES[],4,FALSE)</f>
        <v>Não</v>
      </c>
      <c r="Y2661" s="87" t="str">
        <f>IF(IFERROR(VLOOKUP(CENSO[[#This Row],[NOME COMUM]],COMERCIAIS[],2, FALSE), "Não") &lt;&gt; "Não", "Sim", "Não")</f>
        <v>Sim</v>
      </c>
      <c r="Z2661" s="133">
        <f>CENSO[[#This Row],[g (m²)]]/SUM(AEEF[AEEF-UT])</f>
        <v>2.7289483853966759E-4</v>
      </c>
      <c r="AA2661" s="133">
        <f>CENSO[[#This Row],[v (m³)]]/SUM(AEEF[AEEF-UT])</f>
        <v>2.4833430307109748E-3</v>
      </c>
    </row>
    <row r="2662" spans="1:27" ht="14">
      <c r="A2662" s="86">
        <v>1</v>
      </c>
      <c r="B2662" s="86">
        <v>2</v>
      </c>
      <c r="C2662" s="63">
        <v>82</v>
      </c>
      <c r="D2662" s="63">
        <v>2661</v>
      </c>
      <c r="E2662" s="63" t="str">
        <f>VLOOKUP(CENSO[[#This Row],[NOME COMUM]],ESPECIES[],2,FALSE)</f>
        <v>Buchenavia capitata (Vahl) Eichler</v>
      </c>
      <c r="F2662" s="64" t="s">
        <v>10</v>
      </c>
      <c r="G2662" s="64">
        <v>157</v>
      </c>
      <c r="H2662" s="97">
        <f>CENSO[[#This Row],[CAP (cm)]]/PI()</f>
        <v>49.974652130855141</v>
      </c>
      <c r="I2662" s="64">
        <v>15</v>
      </c>
      <c r="J2662" s="96">
        <f>(PI()*(CENSO[[#This Row],[DAP (cm)]]^2))/40000</f>
        <v>0.19615050961360647</v>
      </c>
      <c r="K2662" s="96">
        <f>CENSO[[#This Row],[g (m²)]]*CENSO[[#This Row],[H (m)]]*0.7</f>
        <v>2.0595803509428676</v>
      </c>
      <c r="L2662" s="64">
        <v>1</v>
      </c>
      <c r="M2662" s="65">
        <v>364896.2</v>
      </c>
      <c r="N2662" s="87">
        <v>9703529.4000000004</v>
      </c>
      <c r="O2662" s="98" t="s">
        <v>1225</v>
      </c>
      <c r="P2662" s="87" t="str">
        <f>VLOOKUP(CENSO[[#This Row],[DAP (cm)]],CD[],2,TRUE)</f>
        <v>TORETE</v>
      </c>
      <c r="Q2662" s="87" t="str">
        <f>VLOOKUP(CENSO[[#This Row],[DAP (cm)]],DD[],2,TRUE)</f>
        <v>40├ 50</v>
      </c>
      <c r="R2662" s="87" t="str" cm="1">
        <f t="array" ref="R2662">INDEX(_xlfn.TEXTSPLIT(CENSO[[#This Row],[NOME CIENTIFICO]]," "),1)</f>
        <v>Buchenavia</v>
      </c>
      <c r="S2662" s="98" t="s">
        <v>1004</v>
      </c>
      <c r="T2662" s="87">
        <f>_xlfn.MINIFS(CENSO[DAP (cm)],CENSO[NOME CIENTIFICO],CENSO[[#This Row],[NOME CIENTIFICO]])</f>
        <v>41.38028520389279</v>
      </c>
      <c r="U26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662" s="87" t="str">
        <f>IF(CENSO[[#This Row],[DAP (cm)]]&lt;CENSO[[#This Row],[DMCE (cm)]],"DAP &lt; DMCE","DAP ≥ DMCE")</f>
        <v>DAP &lt; DMCE</v>
      </c>
      <c r="W2662" s="87" t="str">
        <f>IF(CENSO[[#This Row],[DAP (cm)]]&gt;200, "Superior", "Inferior")</f>
        <v>Inferior</v>
      </c>
      <c r="X2662" s="87" t="str">
        <f>VLOOKUP(CENSO[[#This Row],[NOME COMUM]],ESPECIES[],4,FALSE)</f>
        <v>Não</v>
      </c>
      <c r="Y2662" s="87" t="str">
        <f>IF(IFERROR(VLOOKUP(CENSO[[#This Row],[NOME COMUM]],COMERCIAIS[],2, FALSE), "Não") &lt;&gt; "Não", "Sim", "Não")</f>
        <v>Não</v>
      </c>
      <c r="Z2662" s="133">
        <f>CENSO[[#This Row],[g (m²)]]/SUM(AEEF[AEEF-UT])</f>
        <v>3.4319310587572804E-4</v>
      </c>
      <c r="AA2662" s="133">
        <f>CENSO[[#This Row],[v (m³)]]/SUM(AEEF[AEEF-UT])</f>
        <v>3.6035276116951438E-3</v>
      </c>
    </row>
    <row r="2663" spans="1:27" ht="14">
      <c r="A2663" s="86">
        <v>1</v>
      </c>
      <c r="B2663" s="86">
        <v>2</v>
      </c>
      <c r="C2663" s="63">
        <v>82</v>
      </c>
      <c r="D2663" s="63">
        <v>2662</v>
      </c>
      <c r="E2663" s="63" t="str">
        <f>VLOOKUP(CENSO[[#This Row],[NOME COMUM]],ESPECIES[],2,FALSE)</f>
        <v>Cedrelinga catenaeformis Ducke</v>
      </c>
      <c r="F2663" s="64" t="s">
        <v>71</v>
      </c>
      <c r="G2663" s="64">
        <v>510</v>
      </c>
      <c r="H2663" s="97">
        <f>CENSO[[#This Row],[CAP (cm)]]/PI()</f>
        <v>162.33804195373324</v>
      </c>
      <c r="I2663" s="64">
        <v>13</v>
      </c>
      <c r="J2663" s="96">
        <f>(PI()*(CENSO[[#This Row],[DAP (cm)]]^2))/40000</f>
        <v>2.0698100349100987</v>
      </c>
      <c r="K2663" s="96">
        <f>CENSO[[#This Row],[g (m²)]]*CENSO[[#This Row],[H (m)]]*0.7</f>
        <v>18.835271317681897</v>
      </c>
      <c r="L2663" s="64">
        <v>1</v>
      </c>
      <c r="M2663" s="65">
        <v>364910.4</v>
      </c>
      <c r="N2663" s="87">
        <v>9703578.5</v>
      </c>
      <c r="O2663" s="87" t="s">
        <v>1227</v>
      </c>
      <c r="P2663" s="87" t="str">
        <f>VLOOKUP(CENSO[[#This Row],[DAP (cm)]],CD[],2,TRUE)</f>
        <v>TORA</v>
      </c>
      <c r="Q2663" s="87" t="str">
        <f>VLOOKUP(CENSO[[#This Row],[DAP (cm)]],DD[],2,TRUE)</f>
        <v>160├ 170</v>
      </c>
      <c r="R2663" s="87" t="str" cm="1">
        <f t="array" ref="R2663">INDEX(_xlfn.TEXTSPLIT(CENSO[[#This Row],[NOME CIENTIFICO]]," "),1)</f>
        <v>Cedrelinga</v>
      </c>
      <c r="S2663" s="98" t="s">
        <v>1004</v>
      </c>
      <c r="T2663" s="87">
        <f>_xlfn.MINIFS(CENSO[DAP (cm)],CENSO[NOME CIENTIFICO],CENSO[[#This Row],[NOME CIENTIFICO]])</f>
        <v>38.515496228238675</v>
      </c>
      <c r="U26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63" s="87" t="str">
        <f>IF(CENSO[[#This Row],[DAP (cm)]]&lt;CENSO[[#This Row],[DMCE (cm)]],"DAP &lt; DMCE","DAP ≥ DMCE")</f>
        <v>DAP ≥ DMCE</v>
      </c>
      <c r="W2663" s="87" t="str">
        <f>IF(CENSO[[#This Row],[DAP (cm)]]&gt;200, "Superior", "Inferior")</f>
        <v>Inferior</v>
      </c>
      <c r="X2663" s="87" t="str">
        <f>VLOOKUP(CENSO[[#This Row],[NOME COMUM]],ESPECIES[],4,FALSE)</f>
        <v>Não</v>
      </c>
      <c r="Y2663" s="87" t="str">
        <f>IF(IFERROR(VLOOKUP(CENSO[[#This Row],[NOME COMUM]],COMERCIAIS[],2, FALSE), "Não") &lt;&gt; "Não", "Sim", "Não")</f>
        <v>Sim</v>
      </c>
      <c r="Z2663" s="133">
        <f>CENSO[[#This Row],[g (m²)]]/SUM(AEEF[AEEF-UT])</f>
        <v>3.6214258930697728E-3</v>
      </c>
      <c r="AA2663" s="133">
        <f>CENSO[[#This Row],[v (m³)]]/SUM(AEEF[AEEF-UT])</f>
        <v>3.2954975626934932E-2</v>
      </c>
    </row>
    <row r="2664" spans="1:27" ht="14">
      <c r="A2664" s="86">
        <v>1</v>
      </c>
      <c r="B2664" s="86">
        <v>2</v>
      </c>
      <c r="C2664" s="63">
        <v>82</v>
      </c>
      <c r="D2664" s="63">
        <v>2663</v>
      </c>
      <c r="E2664" s="63" t="str">
        <f>VLOOKUP(CENSO[[#This Row],[NOME COMUM]],ESPECIES[],2,FALSE)</f>
        <v>Pouteria sp.</v>
      </c>
      <c r="F2664" s="64" t="s">
        <v>83</v>
      </c>
      <c r="G2664" s="64">
        <v>283</v>
      </c>
      <c r="H2664" s="97">
        <f>CENSO[[#This Row],[CAP (cm)]]/PI()</f>
        <v>90.081697790012768</v>
      </c>
      <c r="I2664" s="64">
        <v>19</v>
      </c>
      <c r="J2664" s="96">
        <f>(PI()*(CENSO[[#This Row],[DAP (cm)]]^2))/40000</f>
        <v>0.6373280118643404</v>
      </c>
      <c r="K2664" s="96">
        <f>CENSO[[#This Row],[g (m²)]]*CENSO[[#This Row],[H (m)]]*0.7</f>
        <v>8.4764625577957258</v>
      </c>
      <c r="L2664" s="64">
        <v>1</v>
      </c>
      <c r="M2664" s="65">
        <v>364953.9</v>
      </c>
      <c r="N2664" s="87">
        <v>9703611.5</v>
      </c>
      <c r="O2664" s="87" t="s">
        <v>1227</v>
      </c>
      <c r="P2664" s="87" t="str">
        <f>VLOOKUP(CENSO[[#This Row],[DAP (cm)]],CD[],2,TRUE)</f>
        <v>TORA</v>
      </c>
      <c r="Q2664" s="87" t="str">
        <f>VLOOKUP(CENSO[[#This Row],[DAP (cm)]],DD[],2,TRUE)</f>
        <v>90├ 100</v>
      </c>
      <c r="R2664" s="87" t="str" cm="1">
        <f t="array" ref="R2664">INDEX(_xlfn.TEXTSPLIT(CENSO[[#This Row],[NOME CIENTIFICO]]," "),1)</f>
        <v>Pouteria</v>
      </c>
      <c r="S2664" s="98" t="s">
        <v>1004</v>
      </c>
      <c r="T2664" s="87">
        <f>_xlfn.MINIFS(CENSO[DAP (cm)],CENSO[NOME CIENTIFICO],CENSO[[#This Row],[NOME CIENTIFICO]])</f>
        <v>39.788735772973837</v>
      </c>
      <c r="U26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64" s="87" t="str">
        <f>IF(CENSO[[#This Row],[DAP (cm)]]&lt;CENSO[[#This Row],[DMCE (cm)]],"DAP &lt; DMCE","DAP ≥ DMCE")</f>
        <v>DAP ≥ DMCE</v>
      </c>
      <c r="W2664" s="87" t="str">
        <f>IF(CENSO[[#This Row],[DAP (cm)]]&gt;200, "Superior", "Inferior")</f>
        <v>Inferior</v>
      </c>
      <c r="X2664" s="87" t="str">
        <f>VLOOKUP(CENSO[[#This Row],[NOME COMUM]],ESPECIES[],4,FALSE)</f>
        <v>Não</v>
      </c>
      <c r="Y2664" s="87" t="str">
        <f>IF(IFERROR(VLOOKUP(CENSO[[#This Row],[NOME COMUM]],COMERCIAIS[],2, FALSE), "Não") &lt;&gt; "Não", "Sim", "Não")</f>
        <v>Não</v>
      </c>
      <c r="Z2664" s="133">
        <f>CENSO[[#This Row],[g (m²)]]/SUM(AEEF[AEEF-UT])</f>
        <v>1.1150956491736452E-3</v>
      </c>
      <c r="AA2664" s="133">
        <f>CENSO[[#This Row],[v (m³)]]/SUM(AEEF[AEEF-UT])</f>
        <v>1.4830772134009476E-2</v>
      </c>
    </row>
    <row r="2665" spans="1:27" ht="14">
      <c r="A2665" s="86">
        <v>1</v>
      </c>
      <c r="B2665" s="86">
        <v>2</v>
      </c>
      <c r="C2665" s="63">
        <v>82</v>
      </c>
      <c r="D2665" s="63">
        <v>2664</v>
      </c>
      <c r="E2665" s="63" t="str">
        <f>VLOOKUP(CENSO[[#This Row],[NOME COMUM]],ESPECIES[],2,FALSE)</f>
        <v>Didymopanax calvum Decne. &amp; Planch.</v>
      </c>
      <c r="F2665" s="64" t="s">
        <v>52</v>
      </c>
      <c r="G2665" s="64">
        <v>300</v>
      </c>
      <c r="H2665" s="97">
        <f>CENSO[[#This Row],[CAP (cm)]]/PI()</f>
        <v>95.4929658551372</v>
      </c>
      <c r="I2665" s="64">
        <v>20</v>
      </c>
      <c r="J2665" s="96">
        <f>(PI()*(CENSO[[#This Row],[DAP (cm)]]^2))/40000</f>
        <v>0.7161972439135289</v>
      </c>
      <c r="K2665" s="96">
        <f>CENSO[[#This Row],[g (m²)]]*CENSO[[#This Row],[H (m)]]*0.7</f>
        <v>10.026761414789403</v>
      </c>
      <c r="L2665" s="64">
        <v>1</v>
      </c>
      <c r="M2665" s="65">
        <v>364970.4</v>
      </c>
      <c r="N2665" s="87">
        <v>9703617.6999999899</v>
      </c>
      <c r="O2665" s="87" t="s">
        <v>1227</v>
      </c>
      <c r="P2665" s="87" t="str">
        <f>VLOOKUP(CENSO[[#This Row],[DAP (cm)]],CD[],2,TRUE)</f>
        <v>TORA</v>
      </c>
      <c r="Q2665" s="87" t="str">
        <f>VLOOKUP(CENSO[[#This Row],[DAP (cm)]],DD[],2,TRUE)</f>
        <v>90├ 100</v>
      </c>
      <c r="R2665" s="87" t="str" cm="1">
        <f t="array" ref="R2665">INDEX(_xlfn.TEXTSPLIT(CENSO[[#This Row],[NOME CIENTIFICO]]," "),1)</f>
        <v>Didymopanax</v>
      </c>
      <c r="S2665" s="98" t="s">
        <v>1004</v>
      </c>
      <c r="T2665" s="87">
        <f>_xlfn.MINIFS(CENSO[DAP (cm)],CENSO[NOME CIENTIFICO],CENSO[[#This Row],[NOME CIENTIFICO]])</f>
        <v>46.791553269017228</v>
      </c>
      <c r="U26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56.791553269017228</v>
      </c>
      <c r="V2665" s="87" t="str">
        <f>IF(CENSO[[#This Row],[DAP (cm)]]&lt;CENSO[[#This Row],[DMCE (cm)]],"DAP &lt; DMCE","DAP ≥ DMCE")</f>
        <v>DAP ≥ DMCE</v>
      </c>
      <c r="W2665" s="87" t="str">
        <f>IF(CENSO[[#This Row],[DAP (cm)]]&gt;200, "Superior", "Inferior")</f>
        <v>Inferior</v>
      </c>
      <c r="X2665" s="87" t="str">
        <f>VLOOKUP(CENSO[[#This Row],[NOME COMUM]],ESPECIES[],4,FALSE)</f>
        <v>Não</v>
      </c>
      <c r="Y2665" s="87" t="str">
        <f>IF(IFERROR(VLOOKUP(CENSO[[#This Row],[NOME COMUM]],COMERCIAIS[],2, FALSE), "Não") &lt;&gt; "Não", "Sim", "Não")</f>
        <v>Não</v>
      </c>
      <c r="Z2665" s="133">
        <f>CENSO[[#This Row],[g (m²)]]/SUM(AEEF[AEEF-UT])</f>
        <v>1.2530885443148001E-3</v>
      </c>
      <c r="AA2665" s="133">
        <f>CENSO[[#This Row],[v (m³)]]/SUM(AEEF[AEEF-UT])</f>
        <v>1.75432396204072E-2</v>
      </c>
    </row>
    <row r="2666" spans="1:27" ht="14">
      <c r="A2666" s="86">
        <v>1</v>
      </c>
      <c r="B2666" s="86">
        <v>2</v>
      </c>
      <c r="C2666" s="63">
        <v>82</v>
      </c>
      <c r="D2666" s="63">
        <v>2665</v>
      </c>
      <c r="E2666" s="63" t="str">
        <f>VLOOKUP(CENSO[[#This Row],[NOME COMUM]],ESPECIES[],2,FALSE)</f>
        <v>Erisma uncinatum Warm.</v>
      </c>
      <c r="F2666" s="64" t="s">
        <v>98</v>
      </c>
      <c r="G2666" s="64">
        <v>222</v>
      </c>
      <c r="H2666" s="97">
        <f>CENSO[[#This Row],[CAP (cm)]]/PI()</f>
        <v>70.664794732801525</v>
      </c>
      <c r="I2666" s="64">
        <v>20</v>
      </c>
      <c r="J2666" s="96">
        <f>(PI()*(CENSO[[#This Row],[DAP (cm)]]^2))/40000</f>
        <v>0.39218961076704845</v>
      </c>
      <c r="K2666" s="96">
        <f>CENSO[[#This Row],[g (m²)]]*CENSO[[#This Row],[H (m)]]*0.7</f>
        <v>5.4906545507386779</v>
      </c>
      <c r="L2666" s="64">
        <v>1</v>
      </c>
      <c r="M2666" s="65">
        <v>364958.5</v>
      </c>
      <c r="N2666" s="87">
        <v>9703620.4000000004</v>
      </c>
      <c r="O2666" s="87" t="s">
        <v>1227</v>
      </c>
      <c r="P2666" s="87" t="str">
        <f>VLOOKUP(CENSO[[#This Row],[DAP (cm)]],CD[],2,TRUE)</f>
        <v>TORA</v>
      </c>
      <c r="Q2666" s="87" t="str">
        <f>VLOOKUP(CENSO[[#This Row],[DAP (cm)]],DD[],2,TRUE)</f>
        <v>70├ 80</v>
      </c>
      <c r="R2666" s="87" t="str" cm="1">
        <f t="array" ref="R2666">INDEX(_xlfn.TEXTSPLIT(CENSO[[#This Row],[NOME CIENTIFICO]]," "),1)</f>
        <v>Erisma</v>
      </c>
      <c r="S2666" s="98" t="s">
        <v>1004</v>
      </c>
      <c r="T2666" s="87">
        <f>_xlfn.MINIFS(CENSO[DAP (cm)],CENSO[NOME CIENTIFICO],CENSO[[#This Row],[NOME CIENTIFICO]])</f>
        <v>41.38028520389279</v>
      </c>
      <c r="U26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666" s="87" t="str">
        <f>IF(CENSO[[#This Row],[DAP (cm)]]&lt;CENSO[[#This Row],[DMCE (cm)]],"DAP &lt; DMCE","DAP ≥ DMCE")</f>
        <v>DAP ≥ DMCE</v>
      </c>
      <c r="W2666" s="87" t="str">
        <f>IF(CENSO[[#This Row],[DAP (cm)]]&gt;200, "Superior", "Inferior")</f>
        <v>Inferior</v>
      </c>
      <c r="X2666" s="87" t="str">
        <f>VLOOKUP(CENSO[[#This Row],[NOME COMUM]],ESPECIES[],4,FALSE)</f>
        <v>Não</v>
      </c>
      <c r="Y2666" s="87" t="str">
        <f>IF(IFERROR(VLOOKUP(CENSO[[#This Row],[NOME COMUM]],COMERCIAIS[],2, FALSE), "Não") &lt;&gt; "Não", "Sim", "Não")</f>
        <v>Sim</v>
      </c>
      <c r="Z2666" s="133">
        <f>CENSO[[#This Row],[g (m²)]]/SUM(AEEF[AEEF-UT])</f>
        <v>6.8619128686678451E-4</v>
      </c>
      <c r="AA2666" s="133">
        <f>CENSO[[#This Row],[v (m³)]]/SUM(AEEF[AEEF-UT])</f>
        <v>9.6066780161349827E-3</v>
      </c>
    </row>
    <row r="2667" spans="1:27" ht="14">
      <c r="A2667" s="86">
        <v>1</v>
      </c>
      <c r="B2667" s="86">
        <v>2</v>
      </c>
      <c r="C2667" s="63">
        <v>82</v>
      </c>
      <c r="D2667" s="63">
        <v>2666</v>
      </c>
      <c r="E2667" s="63" t="str">
        <f>VLOOKUP(CENSO[[#This Row],[NOME COMUM]],ESPECIES[],2,FALSE)</f>
        <v>Goupia glabra Aubl.</v>
      </c>
      <c r="F2667" s="64" t="s">
        <v>34</v>
      </c>
      <c r="G2667" s="64">
        <v>280</v>
      </c>
      <c r="H2667" s="97">
        <f>CENSO[[#This Row],[CAP (cm)]]/PI()</f>
        <v>89.12676813146139</v>
      </c>
      <c r="I2667" s="64">
        <v>18</v>
      </c>
      <c r="J2667" s="96">
        <f>(PI()*(CENSO[[#This Row],[DAP (cm)]]^2))/40000</f>
        <v>0.62388737692022966</v>
      </c>
      <c r="K2667" s="96">
        <f>CENSO[[#This Row],[g (m²)]]*CENSO[[#This Row],[H (m)]]*0.7</f>
        <v>7.8609809491948939</v>
      </c>
      <c r="L2667" s="64">
        <v>1</v>
      </c>
      <c r="M2667" s="65">
        <v>364943.2</v>
      </c>
      <c r="N2667" s="87">
        <v>9703627.6999999899</v>
      </c>
      <c r="O2667" s="87" t="s">
        <v>1228</v>
      </c>
      <c r="P2667" s="87" t="str">
        <f>VLOOKUP(CENSO[[#This Row],[DAP (cm)]],CD[],2,TRUE)</f>
        <v>TORA</v>
      </c>
      <c r="Q2667" s="87" t="str">
        <f>VLOOKUP(CENSO[[#This Row],[DAP (cm)]],DD[],2,TRUE)</f>
        <v>80├ 90</v>
      </c>
      <c r="R2667" s="87" t="str" cm="1">
        <f t="array" ref="R2667">INDEX(_xlfn.TEXTSPLIT(CENSO[[#This Row],[NOME CIENTIFICO]]," "),1)</f>
        <v>Goupia</v>
      </c>
      <c r="S2667" s="98" t="s">
        <v>1004</v>
      </c>
      <c r="T2667" s="87">
        <f>_xlfn.MINIFS(CENSO[DAP (cm)],CENSO[NOME CIENTIFICO],CENSO[[#This Row],[NOME CIENTIFICO]])</f>
        <v>40.107045659157627</v>
      </c>
      <c r="U26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667" s="87" t="str">
        <f>IF(CENSO[[#This Row],[DAP (cm)]]&lt;CENSO[[#This Row],[DMCE (cm)]],"DAP &lt; DMCE","DAP ≥ DMCE")</f>
        <v>DAP ≥ DMCE</v>
      </c>
      <c r="W2667" s="87" t="str">
        <f>IF(CENSO[[#This Row],[DAP (cm)]]&gt;200, "Superior", "Inferior")</f>
        <v>Inferior</v>
      </c>
      <c r="X2667" s="87" t="str">
        <f>VLOOKUP(CENSO[[#This Row],[NOME COMUM]],ESPECIES[],4,FALSE)</f>
        <v>Não</v>
      </c>
      <c r="Y2667" s="87" t="str">
        <f>IF(IFERROR(VLOOKUP(CENSO[[#This Row],[NOME COMUM]],COMERCIAIS[],2, FALSE), "Não") &lt;&gt; "Não", "Sim", "Não")</f>
        <v>Sim</v>
      </c>
      <c r="Z2667" s="133">
        <f>CENSO[[#This Row],[g (m²)]]/SUM(AEEF[AEEF-UT])</f>
        <v>1.0915793541586703E-3</v>
      </c>
      <c r="AA2667" s="133">
        <f>CENSO[[#This Row],[v (m³)]]/SUM(AEEF[AEEF-UT])</f>
        <v>1.3753899862399247E-2</v>
      </c>
    </row>
    <row r="2668" spans="1:27" ht="14">
      <c r="A2668" s="86">
        <v>1</v>
      </c>
      <c r="B2668" s="86">
        <v>2</v>
      </c>
      <c r="C2668" s="63">
        <v>82</v>
      </c>
      <c r="D2668" s="63">
        <v>2667</v>
      </c>
      <c r="E2668" s="63" t="str">
        <f>VLOOKUP(CENSO[[#This Row],[NOME COMUM]],ESPECIES[],2,FALSE)</f>
        <v>Couratari guianensis Aubl.</v>
      </c>
      <c r="F2668" s="64" t="s">
        <v>6</v>
      </c>
      <c r="G2668" s="64">
        <v>315</v>
      </c>
      <c r="H2668" s="97">
        <f>CENSO[[#This Row],[CAP (cm)]]/PI()</f>
        <v>100.26761414789407</v>
      </c>
      <c r="I2668" s="64">
        <v>22</v>
      </c>
      <c r="J2668" s="96">
        <f>(PI()*(CENSO[[#This Row],[DAP (cm)]]^2))/40000</f>
        <v>0.78960746141466576</v>
      </c>
      <c r="K2668" s="96">
        <f>CENSO[[#This Row],[g (m²)]]*CENSO[[#This Row],[H (m)]]*0.7</f>
        <v>12.159954905785852</v>
      </c>
      <c r="L2668" s="64">
        <v>1</v>
      </c>
      <c r="M2668" s="65">
        <v>364957.7</v>
      </c>
      <c r="N2668" s="87">
        <v>9703679.4000000004</v>
      </c>
      <c r="O2668" s="87" t="s">
        <v>1227</v>
      </c>
      <c r="P2668" s="87" t="str">
        <f>VLOOKUP(CENSO[[#This Row],[DAP (cm)]],CD[],2,TRUE)</f>
        <v>TORA</v>
      </c>
      <c r="Q2668" s="87" t="str">
        <f>VLOOKUP(CENSO[[#This Row],[DAP (cm)]],DD[],2,TRUE)</f>
        <v>100├ 110</v>
      </c>
      <c r="R2668" s="87" t="str" cm="1">
        <f t="array" ref="R2668">INDEX(_xlfn.TEXTSPLIT(CENSO[[#This Row],[NOME CIENTIFICO]]," "),1)</f>
        <v>Couratari</v>
      </c>
      <c r="S2668" s="98" t="s">
        <v>1004</v>
      </c>
      <c r="T2668" s="87">
        <f>_xlfn.MINIFS(CENSO[DAP (cm)],CENSO[NOME CIENTIFICO],CENSO[[#This Row],[NOME CIENTIFICO]])</f>
        <v>38.833806114422465</v>
      </c>
      <c r="U26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68" s="87" t="str">
        <f>IF(CENSO[[#This Row],[DAP (cm)]]&lt;CENSO[[#This Row],[DMCE (cm)]],"DAP &lt; DMCE","DAP ≥ DMCE")</f>
        <v>DAP ≥ DMCE</v>
      </c>
      <c r="W2668" s="87" t="str">
        <f>IF(CENSO[[#This Row],[DAP (cm)]]&gt;200, "Superior", "Inferior")</f>
        <v>Inferior</v>
      </c>
      <c r="X2668" s="87" t="str">
        <f>VLOOKUP(CENSO[[#This Row],[NOME COMUM]],ESPECIES[],4,FALSE)</f>
        <v>Não</v>
      </c>
      <c r="Y2668" s="87" t="str">
        <f>IF(IFERROR(VLOOKUP(CENSO[[#This Row],[NOME COMUM]],COMERCIAIS[],2, FALSE), "Não") &lt;&gt; "Não", "Sim", "Não")</f>
        <v>Sim</v>
      </c>
      <c r="Z2668" s="133">
        <f>CENSO[[#This Row],[g (m²)]]/SUM(AEEF[AEEF-UT])</f>
        <v>1.3815301201070673E-3</v>
      </c>
      <c r="AA2668" s="133">
        <f>CENSO[[#This Row],[v (m³)]]/SUM(AEEF[AEEF-UT])</f>
        <v>2.1275563849648838E-2</v>
      </c>
    </row>
    <row r="2669" spans="1:27" ht="14">
      <c r="A2669" s="86">
        <v>1</v>
      </c>
      <c r="B2669" s="86">
        <v>2</v>
      </c>
      <c r="C2669" s="63">
        <v>82</v>
      </c>
      <c r="D2669" s="63">
        <v>2668</v>
      </c>
      <c r="E2669" s="63" t="str">
        <f>VLOOKUP(CENSO[[#This Row],[NOME COMUM]],ESPECIES[],2,FALSE)</f>
        <v>Cedrelinga catenaeformis Ducke</v>
      </c>
      <c r="F2669" s="64" t="s">
        <v>71</v>
      </c>
      <c r="G2669" s="64">
        <v>437</v>
      </c>
      <c r="H2669" s="97">
        <f>CENSO[[#This Row],[CAP (cm)]]/PI()</f>
        <v>139.10142026231654</v>
      </c>
      <c r="I2669" s="64">
        <v>24</v>
      </c>
      <c r="J2669" s="96">
        <f>(PI()*(CENSO[[#This Row],[DAP (cm)]]^2))/40000</f>
        <v>1.5196830163658084</v>
      </c>
      <c r="K2669" s="96">
        <f>CENSO[[#This Row],[g (m²)]]*CENSO[[#This Row],[H (m)]]*0.7</f>
        <v>25.530674674945576</v>
      </c>
      <c r="L2669" s="64">
        <v>1</v>
      </c>
      <c r="M2669" s="65">
        <v>364965.5</v>
      </c>
      <c r="N2669" s="87">
        <v>9703683.4000000004</v>
      </c>
      <c r="O2669" s="87" t="s">
        <v>1227</v>
      </c>
      <c r="P2669" s="87" t="str">
        <f>VLOOKUP(CENSO[[#This Row],[DAP (cm)]],CD[],2,TRUE)</f>
        <v>TORA</v>
      </c>
      <c r="Q2669" s="87" t="str">
        <f>VLOOKUP(CENSO[[#This Row],[DAP (cm)]],DD[],2,TRUE)</f>
        <v>130├ 140</v>
      </c>
      <c r="R2669" s="87" t="str" cm="1">
        <f t="array" ref="R2669">INDEX(_xlfn.TEXTSPLIT(CENSO[[#This Row],[NOME CIENTIFICO]]," "),1)</f>
        <v>Cedrelinga</v>
      </c>
      <c r="S2669" s="98" t="s">
        <v>1004</v>
      </c>
      <c r="T2669" s="87">
        <f>_xlfn.MINIFS(CENSO[DAP (cm)],CENSO[NOME CIENTIFICO],CENSO[[#This Row],[NOME CIENTIFICO]])</f>
        <v>38.515496228238675</v>
      </c>
      <c r="U26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69" s="87" t="str">
        <f>IF(CENSO[[#This Row],[DAP (cm)]]&lt;CENSO[[#This Row],[DMCE (cm)]],"DAP &lt; DMCE","DAP ≥ DMCE")</f>
        <v>DAP ≥ DMCE</v>
      </c>
      <c r="W2669" s="87" t="str">
        <f>IF(CENSO[[#This Row],[DAP (cm)]]&gt;200, "Superior", "Inferior")</f>
        <v>Inferior</v>
      </c>
      <c r="X2669" s="87" t="str">
        <f>VLOOKUP(CENSO[[#This Row],[NOME COMUM]],ESPECIES[],4,FALSE)</f>
        <v>Não</v>
      </c>
      <c r="Y2669" s="87" t="str">
        <f>IF(IFERROR(VLOOKUP(CENSO[[#This Row],[NOME COMUM]],COMERCIAIS[],2, FALSE), "Não") &lt;&gt; "Não", "Sim", "Não")</f>
        <v>Sim</v>
      </c>
      <c r="Z2669" s="133">
        <f>CENSO[[#This Row],[g (m²)]]/SUM(AEEF[AEEF-UT])</f>
        <v>2.6589007357694793E-3</v>
      </c>
      <c r="AA2669" s="133">
        <f>CENSO[[#This Row],[v (m³)]]/SUM(AEEF[AEEF-UT])</f>
        <v>4.4669532360927244E-2</v>
      </c>
    </row>
    <row r="2670" spans="1:27" ht="14">
      <c r="A2670" s="86">
        <v>1</v>
      </c>
      <c r="B2670" s="86">
        <v>2</v>
      </c>
      <c r="C2670" s="63">
        <v>82</v>
      </c>
      <c r="D2670" s="63">
        <v>2669</v>
      </c>
      <c r="E2670" s="63" t="str">
        <f>VLOOKUP(CENSO[[#This Row],[NOME COMUM]],ESPECIES[],2,FALSE)</f>
        <v>Apuleia molaris Spruce ex Benth.</v>
      </c>
      <c r="F2670" s="64" t="s">
        <v>53</v>
      </c>
      <c r="G2670" s="64">
        <v>260</v>
      </c>
      <c r="H2670" s="97">
        <f>CENSO[[#This Row],[CAP (cm)]]/PI()</f>
        <v>82.760570407785579</v>
      </c>
      <c r="I2670" s="64">
        <v>19</v>
      </c>
      <c r="J2670" s="96">
        <f>(PI()*(CENSO[[#This Row],[DAP (cm)]]^2))/40000</f>
        <v>0.53794370765060628</v>
      </c>
      <c r="K2670" s="96">
        <f>CENSO[[#This Row],[g (m²)]]*CENSO[[#This Row],[H (m)]]*0.7</f>
        <v>7.1546513117530628</v>
      </c>
      <c r="L2670" s="64">
        <v>2</v>
      </c>
      <c r="M2670" s="65">
        <v>364985.799999999</v>
      </c>
      <c r="N2670" s="87">
        <v>9703676.1999999899</v>
      </c>
      <c r="O2670" s="87" t="s">
        <v>1227</v>
      </c>
      <c r="P2670" s="87" t="str">
        <f>VLOOKUP(CENSO[[#This Row],[DAP (cm)]],CD[],2,TRUE)</f>
        <v>TORA</v>
      </c>
      <c r="Q2670" s="87" t="str">
        <f>VLOOKUP(CENSO[[#This Row],[DAP (cm)]],DD[],2,TRUE)</f>
        <v>80├ 90</v>
      </c>
      <c r="R2670" s="87" t="str" cm="1">
        <f t="array" ref="R2670">INDEX(_xlfn.TEXTSPLIT(CENSO[[#This Row],[NOME CIENTIFICO]]," "),1)</f>
        <v>Apuleia</v>
      </c>
      <c r="S2670" s="98" t="s">
        <v>1004</v>
      </c>
      <c r="T2670" s="87">
        <f>_xlfn.MINIFS(CENSO[DAP (cm)],CENSO[NOME CIENTIFICO],CENSO[[#This Row],[NOME CIENTIFICO]])</f>
        <v>49.019722472303762</v>
      </c>
      <c r="U26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59.019722472303762</v>
      </c>
      <c r="V2670" s="87" t="str">
        <f>IF(CENSO[[#This Row],[DAP (cm)]]&lt;CENSO[[#This Row],[DMCE (cm)]],"DAP &lt; DMCE","DAP ≥ DMCE")</f>
        <v>DAP ≥ DMCE</v>
      </c>
      <c r="W2670" s="87" t="str">
        <f>IF(CENSO[[#This Row],[DAP (cm)]]&gt;200, "Superior", "Inferior")</f>
        <v>Inferior</v>
      </c>
      <c r="X2670" s="87" t="str">
        <f>VLOOKUP(CENSO[[#This Row],[NOME COMUM]],ESPECIES[],4,FALSE)</f>
        <v>Não</v>
      </c>
      <c r="Y2670" s="87" t="str">
        <f>IF(IFERROR(VLOOKUP(CENSO[[#This Row],[NOME COMUM]],COMERCIAIS[],2, FALSE), "Não") &lt;&gt; "Não", "Sim", "Não")</f>
        <v>Não</v>
      </c>
      <c r="Z2670" s="133">
        <f>CENSO[[#This Row],[g (m²)]]/SUM(AEEF[AEEF-UT])</f>
        <v>9.4120872884089456E-4</v>
      </c>
      <c r="AA2670" s="133">
        <f>CENSO[[#This Row],[v (m³)]]/SUM(AEEF[AEEF-UT])</f>
        <v>1.2518076093583895E-2</v>
      </c>
    </row>
    <row r="2671" spans="1:27" ht="14">
      <c r="A2671" s="86">
        <v>1</v>
      </c>
      <c r="B2671" s="86">
        <v>2</v>
      </c>
      <c r="C2671" s="63">
        <v>82</v>
      </c>
      <c r="D2671" s="63">
        <v>2670</v>
      </c>
      <c r="E2671" s="63" t="str">
        <f>VLOOKUP(CENSO[[#This Row],[NOME COMUM]],ESPECIES[],2,FALSE)</f>
        <v>Virola sebifera Aubl.</v>
      </c>
      <c r="F2671" s="64" t="s">
        <v>18</v>
      </c>
      <c r="G2671" s="64">
        <v>144</v>
      </c>
      <c r="H2671" s="97">
        <f>CENSO[[#This Row],[CAP (cm)]]/PI()</f>
        <v>45.836623610465857</v>
      </c>
      <c r="I2671" s="64">
        <v>20</v>
      </c>
      <c r="J2671" s="96">
        <f>(PI()*(CENSO[[#This Row],[DAP (cm)]]^2))/40000</f>
        <v>0.16501184499767707</v>
      </c>
      <c r="K2671" s="96">
        <f>CENSO[[#This Row],[g (m²)]]*CENSO[[#This Row],[H (m)]]*0.7</f>
        <v>2.3101658299674788</v>
      </c>
      <c r="L2671" s="64">
        <v>1</v>
      </c>
      <c r="M2671" s="65">
        <v>364996.2</v>
      </c>
      <c r="N2671" s="87">
        <v>9703679</v>
      </c>
      <c r="O2671" s="98" t="s">
        <v>1225</v>
      </c>
      <c r="P2671" s="87" t="str">
        <f>VLOOKUP(CENSO[[#This Row],[DAP (cm)]],CD[],2,TRUE)</f>
        <v>TORETE</v>
      </c>
      <c r="Q2671" s="87" t="str">
        <f>VLOOKUP(CENSO[[#This Row],[DAP (cm)]],DD[],2,TRUE)</f>
        <v>40├ 50</v>
      </c>
      <c r="R2671" s="87" t="str" cm="1">
        <f t="array" ref="R2671">INDEX(_xlfn.TEXTSPLIT(CENSO[[#This Row],[NOME CIENTIFICO]]," "),1)</f>
        <v>Virola</v>
      </c>
      <c r="S2671" s="98" t="s">
        <v>1004</v>
      </c>
      <c r="T2671" s="87">
        <f>_xlfn.MINIFS(CENSO[DAP (cm)],CENSO[NOME CIENTIFICO],CENSO[[#This Row],[NOME CIENTIFICO]])</f>
        <v>38.197186342054884</v>
      </c>
      <c r="U26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71" s="87" t="str">
        <f>IF(CENSO[[#This Row],[DAP (cm)]]&lt;CENSO[[#This Row],[DMCE (cm)]],"DAP &lt; DMCE","DAP ≥ DMCE")</f>
        <v>DAP &lt; DMCE</v>
      </c>
      <c r="W2671" s="87" t="str">
        <f>IF(CENSO[[#This Row],[DAP (cm)]]&gt;200, "Superior", "Inferior")</f>
        <v>Inferior</v>
      </c>
      <c r="X2671" s="87" t="str">
        <f>VLOOKUP(CENSO[[#This Row],[NOME COMUM]],ESPECIES[],4,FALSE)</f>
        <v>Não</v>
      </c>
      <c r="Y2671" s="87" t="str">
        <f>IF(IFERROR(VLOOKUP(CENSO[[#This Row],[NOME COMUM]],COMERCIAIS[],2, FALSE), "Não") &lt;&gt; "Não", "Sim", "Não")</f>
        <v>Não</v>
      </c>
      <c r="Z2671" s="133">
        <f>CENSO[[#This Row],[g (m²)]]/SUM(AEEF[AEEF-UT])</f>
        <v>2.8871160061012997E-4</v>
      </c>
      <c r="AA2671" s="133">
        <f>CENSO[[#This Row],[v (m³)]]/SUM(AEEF[AEEF-UT])</f>
        <v>4.0419624085418189E-3</v>
      </c>
    </row>
    <row r="2672" spans="1:27" ht="14">
      <c r="A2672" s="86">
        <v>1</v>
      </c>
      <c r="B2672" s="86">
        <v>2</v>
      </c>
      <c r="C2672" s="63">
        <v>82</v>
      </c>
      <c r="D2672" s="63">
        <v>2671</v>
      </c>
      <c r="E2672" s="63" t="str">
        <f>VLOOKUP(CENSO[[#This Row],[NOME COMUM]],ESPECIES[],2,FALSE)</f>
        <v>Didymopanax calvum Decne. &amp; Planch.</v>
      </c>
      <c r="F2672" s="64" t="s">
        <v>52</v>
      </c>
      <c r="G2672" s="64">
        <v>309</v>
      </c>
      <c r="H2672" s="97">
        <f>CENSO[[#This Row],[CAP (cm)]]/PI()</f>
        <v>98.357754830791322</v>
      </c>
      <c r="I2672" s="64">
        <v>22</v>
      </c>
      <c r="J2672" s="96">
        <f>(PI()*(CENSO[[#This Row],[DAP (cm)]]^2))/40000</f>
        <v>0.75981365606786289</v>
      </c>
      <c r="K2672" s="96">
        <f>CENSO[[#This Row],[g (m²)]]*CENSO[[#This Row],[H (m)]]*0.7</f>
        <v>11.701130303445087</v>
      </c>
      <c r="L2672" s="64">
        <v>1</v>
      </c>
      <c r="M2672" s="65">
        <v>365002.09999999899</v>
      </c>
      <c r="N2672" s="87">
        <v>9703679.5</v>
      </c>
      <c r="O2672" s="87" t="s">
        <v>1227</v>
      </c>
      <c r="P2672" s="87" t="str">
        <f>VLOOKUP(CENSO[[#This Row],[DAP (cm)]],CD[],2,TRUE)</f>
        <v>TORA</v>
      </c>
      <c r="Q2672" s="87" t="str">
        <f>VLOOKUP(CENSO[[#This Row],[DAP (cm)]],DD[],2,TRUE)</f>
        <v>90├ 100</v>
      </c>
      <c r="R2672" s="87" t="str" cm="1">
        <f t="array" ref="R2672">INDEX(_xlfn.TEXTSPLIT(CENSO[[#This Row],[NOME CIENTIFICO]]," "),1)</f>
        <v>Didymopanax</v>
      </c>
      <c r="S2672" s="98" t="s">
        <v>1004</v>
      </c>
      <c r="T2672" s="87">
        <f>_xlfn.MINIFS(CENSO[DAP (cm)],CENSO[NOME CIENTIFICO],CENSO[[#This Row],[NOME CIENTIFICO]])</f>
        <v>46.791553269017228</v>
      </c>
      <c r="U26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56.791553269017228</v>
      </c>
      <c r="V2672" s="87" t="str">
        <f>IF(CENSO[[#This Row],[DAP (cm)]]&lt;CENSO[[#This Row],[DMCE (cm)]],"DAP &lt; DMCE","DAP ≥ DMCE")</f>
        <v>DAP ≥ DMCE</v>
      </c>
      <c r="W2672" s="87" t="str">
        <f>IF(CENSO[[#This Row],[DAP (cm)]]&gt;200, "Superior", "Inferior")</f>
        <v>Inferior</v>
      </c>
      <c r="X2672" s="87" t="str">
        <f>VLOOKUP(CENSO[[#This Row],[NOME COMUM]],ESPECIES[],4,FALSE)</f>
        <v>Não</v>
      </c>
      <c r="Y2672" s="87" t="str">
        <f>IF(IFERROR(VLOOKUP(CENSO[[#This Row],[NOME COMUM]],COMERCIAIS[],2, FALSE), "Não") &lt;&gt; "Não", "Sim", "Não")</f>
        <v>Não</v>
      </c>
      <c r="Z2672" s="133">
        <f>CENSO[[#This Row],[g (m²)]]/SUM(AEEF[AEEF-UT])</f>
        <v>1.3294016366635715E-3</v>
      </c>
      <c r="AA2672" s="133">
        <f>CENSO[[#This Row],[v (m³)]]/SUM(AEEF[AEEF-UT])</f>
        <v>2.0472785204618999E-2</v>
      </c>
    </row>
    <row r="2673" spans="1:27" ht="14">
      <c r="A2673" s="86">
        <v>1</v>
      </c>
      <c r="B2673" s="86">
        <v>2</v>
      </c>
      <c r="C2673" s="63">
        <v>82</v>
      </c>
      <c r="D2673" s="63">
        <v>2672</v>
      </c>
      <c r="E2673" s="63" t="str">
        <f>VLOOKUP(CENSO[[#This Row],[NOME COMUM]],ESPECIES[],2,FALSE)</f>
        <v>Copaifera guianensis Desf.</v>
      </c>
      <c r="F2673" s="64" t="s">
        <v>7</v>
      </c>
      <c r="G2673" s="64">
        <v>190</v>
      </c>
      <c r="H2673" s="97">
        <f>CENSO[[#This Row],[CAP (cm)]]/PI()</f>
        <v>60.478878374920228</v>
      </c>
      <c r="I2673" s="64">
        <v>15</v>
      </c>
      <c r="J2673" s="96">
        <f>(PI()*(CENSO[[#This Row],[DAP (cm)]]^2))/40000</f>
        <v>0.28727467228087106</v>
      </c>
      <c r="K2673" s="96">
        <f>CENSO[[#This Row],[g (m²)]]*CENSO[[#This Row],[H (m)]]*0.7</f>
        <v>3.016384058949146</v>
      </c>
      <c r="L2673" s="64">
        <v>1</v>
      </c>
      <c r="M2673" s="65">
        <v>365011.4</v>
      </c>
      <c r="N2673" s="87">
        <v>9703697.1999999899</v>
      </c>
      <c r="O2673" s="98" t="s">
        <v>1225</v>
      </c>
      <c r="P2673" s="87" t="str">
        <f>VLOOKUP(CENSO[[#This Row],[DAP (cm)]],CD[],2,TRUE)</f>
        <v>TORA</v>
      </c>
      <c r="Q2673" s="87" t="str">
        <f>VLOOKUP(CENSO[[#This Row],[DAP (cm)]],DD[],2,TRUE)</f>
        <v>60├ 70</v>
      </c>
      <c r="R2673" s="87" t="str" cm="1">
        <f t="array" ref="R2673">INDEX(_xlfn.TEXTSPLIT(CENSO[[#This Row],[NOME CIENTIFICO]]," "),1)</f>
        <v>Copaifera</v>
      </c>
      <c r="S2673" s="98" t="s">
        <v>1004</v>
      </c>
      <c r="T2673" s="87">
        <f>_xlfn.MINIFS(CENSO[DAP (cm)],CENSO[NOME CIENTIFICO],CENSO[[#This Row],[NOME CIENTIFICO]])</f>
        <v>51.884511447957884</v>
      </c>
      <c r="U26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61.884511447957884</v>
      </c>
      <c r="V2673" s="87" t="str">
        <f>IF(CENSO[[#This Row],[DAP (cm)]]&lt;CENSO[[#This Row],[DMCE (cm)]],"DAP &lt; DMCE","DAP ≥ DMCE")</f>
        <v>DAP &lt; DMCE</v>
      </c>
      <c r="W2673" s="87" t="str">
        <f>IF(CENSO[[#This Row],[DAP (cm)]]&gt;200, "Superior", "Inferior")</f>
        <v>Inferior</v>
      </c>
      <c r="X2673" s="87" t="str">
        <f>VLOOKUP(CENSO[[#This Row],[NOME COMUM]],ESPECIES[],4,FALSE)</f>
        <v>Não</v>
      </c>
      <c r="Y2673" s="87" t="str">
        <f>IF(IFERROR(VLOOKUP(CENSO[[#This Row],[NOME COMUM]],COMERCIAIS[],2, FALSE), "Não") &lt;&gt; "Não", "Sim", "Não")</f>
        <v>Não</v>
      </c>
      <c r="Z2673" s="133">
        <f>CENSO[[#This Row],[g (m²)]]/SUM(AEEF[AEEF-UT])</f>
        <v>5.0262773833071434E-4</v>
      </c>
      <c r="AA2673" s="133">
        <f>CENSO[[#This Row],[v (m³)]]/SUM(AEEF[AEEF-UT])</f>
        <v>5.2775912524724994E-3</v>
      </c>
    </row>
    <row r="2674" spans="1:27" ht="14">
      <c r="A2674" s="86">
        <v>1</v>
      </c>
      <c r="B2674" s="86">
        <v>2</v>
      </c>
      <c r="C2674" s="63">
        <v>82</v>
      </c>
      <c r="D2674" s="63">
        <v>2673</v>
      </c>
      <c r="E2674" s="63" t="str">
        <f>VLOOKUP(CENSO[[#This Row],[NOME COMUM]],ESPECIES[],2,FALSE)</f>
        <v>Didymopanax calvum Decne. &amp; Planch.</v>
      </c>
      <c r="F2674" s="64" t="s">
        <v>52</v>
      </c>
      <c r="G2674" s="64">
        <v>310</v>
      </c>
      <c r="H2674" s="97">
        <f>CENSO[[#This Row],[CAP (cm)]]/PI()</f>
        <v>98.676064716975105</v>
      </c>
      <c r="I2674" s="64">
        <v>22</v>
      </c>
      <c r="J2674" s="96">
        <f>(PI()*(CENSO[[#This Row],[DAP (cm)]]^2))/40000</f>
        <v>0.7647395015565569</v>
      </c>
      <c r="K2674" s="96">
        <f>CENSO[[#This Row],[g (m²)]]*CENSO[[#This Row],[H (m)]]*0.7</f>
        <v>11.776988323970976</v>
      </c>
      <c r="L2674" s="64">
        <v>1</v>
      </c>
      <c r="M2674" s="65">
        <v>365012.299999999</v>
      </c>
      <c r="N2674" s="87">
        <v>9703699</v>
      </c>
      <c r="O2674" s="87" t="s">
        <v>1227</v>
      </c>
      <c r="P2674" s="87" t="str">
        <f>VLOOKUP(CENSO[[#This Row],[DAP (cm)]],CD[],2,TRUE)</f>
        <v>TORA</v>
      </c>
      <c r="Q2674" s="87" t="str">
        <f>VLOOKUP(CENSO[[#This Row],[DAP (cm)]],DD[],2,TRUE)</f>
        <v>90├ 100</v>
      </c>
      <c r="R2674" s="87" t="str" cm="1">
        <f t="array" ref="R2674">INDEX(_xlfn.TEXTSPLIT(CENSO[[#This Row],[NOME CIENTIFICO]]," "),1)</f>
        <v>Didymopanax</v>
      </c>
      <c r="S2674" s="98" t="s">
        <v>1004</v>
      </c>
      <c r="T2674" s="87">
        <f>_xlfn.MINIFS(CENSO[DAP (cm)],CENSO[NOME CIENTIFICO],CENSO[[#This Row],[NOME CIENTIFICO]])</f>
        <v>46.791553269017228</v>
      </c>
      <c r="U26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56.791553269017228</v>
      </c>
      <c r="V2674" s="87" t="str">
        <f>IF(CENSO[[#This Row],[DAP (cm)]]&lt;CENSO[[#This Row],[DMCE (cm)]],"DAP &lt; DMCE","DAP ≥ DMCE")</f>
        <v>DAP ≥ DMCE</v>
      </c>
      <c r="W2674" s="87" t="str">
        <f>IF(CENSO[[#This Row],[DAP (cm)]]&gt;200, "Superior", "Inferior")</f>
        <v>Inferior</v>
      </c>
      <c r="X2674" s="87" t="str">
        <f>VLOOKUP(CENSO[[#This Row],[NOME COMUM]],ESPECIES[],4,FALSE)</f>
        <v>Não</v>
      </c>
      <c r="Y2674" s="87" t="str">
        <f>IF(IFERROR(VLOOKUP(CENSO[[#This Row],[NOME COMUM]],COMERCIAIS[],2, FALSE), "Não") &lt;&gt; "Não", "Sim", "Não")</f>
        <v>Não</v>
      </c>
      <c r="Z2674" s="133">
        <f>CENSO[[#This Row],[g (m²)]]/SUM(AEEF[AEEF-UT])</f>
        <v>1.3380201012072475E-3</v>
      </c>
      <c r="AA2674" s="133">
        <f>CENSO[[#This Row],[v (m³)]]/SUM(AEEF[AEEF-UT])</f>
        <v>2.0605509558591611E-2</v>
      </c>
    </row>
    <row r="2675" spans="1:27" ht="14">
      <c r="A2675" s="86">
        <v>1</v>
      </c>
      <c r="B2675" s="86">
        <v>2</v>
      </c>
      <c r="C2675" s="63">
        <v>82</v>
      </c>
      <c r="D2675" s="63">
        <v>2674</v>
      </c>
      <c r="E2675" s="63" t="str">
        <f>VLOOKUP(CENSO[[#This Row],[NOME COMUM]],ESPECIES[],2,FALSE)</f>
        <v>Didymopanax calvum Decne. &amp; Planch.</v>
      </c>
      <c r="F2675" s="64" t="s">
        <v>52</v>
      </c>
      <c r="G2675" s="64">
        <v>298</v>
      </c>
      <c r="H2675" s="97">
        <f>CENSO[[#This Row],[CAP (cm)]]/PI()</f>
        <v>94.856346082769619</v>
      </c>
      <c r="I2675" s="64">
        <v>16</v>
      </c>
      <c r="J2675" s="96">
        <f>(PI()*(CENSO[[#This Row],[DAP (cm)]]^2))/40000</f>
        <v>0.70667977831663364</v>
      </c>
      <c r="K2675" s="96">
        <f>CENSO[[#This Row],[g (m²)]]*CENSO[[#This Row],[H (m)]]*0.7</f>
        <v>7.9148135171462961</v>
      </c>
      <c r="L2675" s="64">
        <v>2</v>
      </c>
      <c r="M2675" s="65">
        <v>365011</v>
      </c>
      <c r="N2675" s="87">
        <v>9703702.9000000004</v>
      </c>
      <c r="O2675" s="87" t="s">
        <v>1227</v>
      </c>
      <c r="P2675" s="87" t="str">
        <f>VLOOKUP(CENSO[[#This Row],[DAP (cm)]],CD[],2,TRUE)</f>
        <v>TORA</v>
      </c>
      <c r="Q2675" s="87" t="str">
        <f>VLOOKUP(CENSO[[#This Row],[DAP (cm)]],DD[],2,TRUE)</f>
        <v>90├ 100</v>
      </c>
      <c r="R2675" s="87" t="str" cm="1">
        <f t="array" ref="R2675">INDEX(_xlfn.TEXTSPLIT(CENSO[[#This Row],[NOME CIENTIFICO]]," "),1)</f>
        <v>Didymopanax</v>
      </c>
      <c r="S2675" s="98" t="s">
        <v>1004</v>
      </c>
      <c r="T2675" s="87">
        <f>_xlfn.MINIFS(CENSO[DAP (cm)],CENSO[NOME CIENTIFICO],CENSO[[#This Row],[NOME CIENTIFICO]])</f>
        <v>46.791553269017228</v>
      </c>
      <c r="U26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56.791553269017228</v>
      </c>
      <c r="V2675" s="87" t="str">
        <f>IF(CENSO[[#This Row],[DAP (cm)]]&lt;CENSO[[#This Row],[DMCE (cm)]],"DAP &lt; DMCE","DAP ≥ DMCE")</f>
        <v>DAP ≥ DMCE</v>
      </c>
      <c r="W2675" s="87" t="str">
        <f>IF(CENSO[[#This Row],[DAP (cm)]]&gt;200, "Superior", "Inferior")</f>
        <v>Inferior</v>
      </c>
      <c r="X2675" s="87" t="str">
        <f>VLOOKUP(CENSO[[#This Row],[NOME COMUM]],ESPECIES[],4,FALSE)</f>
        <v>Não</v>
      </c>
      <c r="Y2675" s="87" t="str">
        <f>IF(IFERROR(VLOOKUP(CENSO[[#This Row],[NOME COMUM]],COMERCIAIS[],2, FALSE), "Não") &lt;&gt; "Não", "Sim", "Não")</f>
        <v>Não</v>
      </c>
      <c r="Z2675" s="133">
        <f>CENSO[[#This Row],[g (m²)]]/SUM(AEEF[AEEF-UT])</f>
        <v>1.2364363898814614E-3</v>
      </c>
      <c r="AA2675" s="133">
        <f>CENSO[[#This Row],[v (m³)]]/SUM(AEEF[AEEF-UT])</f>
        <v>1.3848087566672366E-2</v>
      </c>
    </row>
    <row r="2676" spans="1:27" ht="14">
      <c r="A2676" s="86">
        <v>1</v>
      </c>
      <c r="B2676" s="86">
        <v>2</v>
      </c>
      <c r="C2676" s="63">
        <v>82</v>
      </c>
      <c r="D2676" s="63">
        <v>2675</v>
      </c>
      <c r="E2676" s="63" t="str">
        <f>VLOOKUP(CENSO[[#This Row],[NOME COMUM]],ESPECIES[],2,FALSE)</f>
        <v>Pouteria sp.</v>
      </c>
      <c r="F2676" s="64" t="s">
        <v>83</v>
      </c>
      <c r="G2676" s="64">
        <v>150</v>
      </c>
      <c r="H2676" s="97">
        <f>CENSO[[#This Row],[CAP (cm)]]/PI()</f>
        <v>47.7464829275686</v>
      </c>
      <c r="I2676" s="64">
        <v>14</v>
      </c>
      <c r="J2676" s="96">
        <f>(PI()*(CENSO[[#This Row],[DAP (cm)]]^2))/40000</f>
        <v>0.17904931097838223</v>
      </c>
      <c r="K2676" s="96">
        <f>CENSO[[#This Row],[g (m²)]]*CENSO[[#This Row],[H (m)]]*0.7</f>
        <v>1.7546832475881458</v>
      </c>
      <c r="L2676" s="64">
        <v>1</v>
      </c>
      <c r="M2676" s="65">
        <v>365013.7</v>
      </c>
      <c r="N2676" s="87">
        <v>9703701.6999999899</v>
      </c>
      <c r="O2676" s="98" t="s">
        <v>1225</v>
      </c>
      <c r="P2676" s="87" t="str">
        <f>VLOOKUP(CENSO[[#This Row],[DAP (cm)]],CD[],2,TRUE)</f>
        <v>TORETE</v>
      </c>
      <c r="Q2676" s="87" t="str">
        <f>VLOOKUP(CENSO[[#This Row],[DAP (cm)]],DD[],2,TRUE)</f>
        <v>40├ 50</v>
      </c>
      <c r="R2676" s="87" t="str" cm="1">
        <f t="array" ref="R2676">INDEX(_xlfn.TEXTSPLIT(CENSO[[#This Row],[NOME CIENTIFICO]]," "),1)</f>
        <v>Pouteria</v>
      </c>
      <c r="S2676" s="98" t="s">
        <v>1004</v>
      </c>
      <c r="T2676" s="87">
        <f>_xlfn.MINIFS(CENSO[DAP (cm)],CENSO[NOME CIENTIFICO],CENSO[[#This Row],[NOME CIENTIFICO]])</f>
        <v>39.788735772973837</v>
      </c>
      <c r="U26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76" s="87" t="str">
        <f>IF(CENSO[[#This Row],[DAP (cm)]]&lt;CENSO[[#This Row],[DMCE (cm)]],"DAP &lt; DMCE","DAP ≥ DMCE")</f>
        <v>DAP &lt; DMCE</v>
      </c>
      <c r="W2676" s="87" t="str">
        <f>IF(CENSO[[#This Row],[DAP (cm)]]&gt;200, "Superior", "Inferior")</f>
        <v>Inferior</v>
      </c>
      <c r="X2676" s="87" t="str">
        <f>VLOOKUP(CENSO[[#This Row],[NOME COMUM]],ESPECIES[],4,FALSE)</f>
        <v>Não</v>
      </c>
      <c r="Y2676" s="87" t="str">
        <f>IF(IFERROR(VLOOKUP(CENSO[[#This Row],[NOME COMUM]],COMERCIAIS[],2, FALSE), "Não") &lt;&gt; "Não", "Sim", "Não")</f>
        <v>Não</v>
      </c>
      <c r="Z2676" s="133">
        <f>CENSO[[#This Row],[g (m²)]]/SUM(AEEF[AEEF-UT])</f>
        <v>3.1327213607870003E-4</v>
      </c>
      <c r="AA2676" s="133">
        <f>CENSO[[#This Row],[v (m³)]]/SUM(AEEF[AEEF-UT])</f>
        <v>3.07006693357126E-3</v>
      </c>
    </row>
    <row r="2677" spans="1:27" ht="14">
      <c r="A2677" s="86">
        <v>1</v>
      </c>
      <c r="B2677" s="86">
        <v>2</v>
      </c>
      <c r="C2677" s="63">
        <v>82</v>
      </c>
      <c r="D2677" s="63">
        <v>2676</v>
      </c>
      <c r="E2677" s="63" t="str">
        <f>VLOOKUP(CENSO[[#This Row],[NOME COMUM]],ESPECIES[],2,FALSE)</f>
        <v>Didymopanax calvum Decne. &amp; Planch.</v>
      </c>
      <c r="F2677" s="64" t="s">
        <v>52</v>
      </c>
      <c r="G2677" s="64">
        <v>155</v>
      </c>
      <c r="H2677" s="97">
        <f>CENSO[[#This Row],[CAP (cm)]]/PI()</f>
        <v>49.338032358487553</v>
      </c>
      <c r="I2677" s="64">
        <v>18</v>
      </c>
      <c r="J2677" s="96">
        <f>(PI()*(CENSO[[#This Row],[DAP (cm)]]^2))/40000</f>
        <v>0.19118487538913922</v>
      </c>
      <c r="K2677" s="96">
        <f>CENSO[[#This Row],[g (m²)]]*CENSO[[#This Row],[H (m)]]*0.7</f>
        <v>2.4089294299031541</v>
      </c>
      <c r="L2677" s="64">
        <v>1</v>
      </c>
      <c r="M2677" s="65">
        <v>365020.09999999899</v>
      </c>
      <c r="N2677" s="87">
        <v>9703761.0999999903</v>
      </c>
      <c r="O2677" s="98" t="s">
        <v>1225</v>
      </c>
      <c r="P2677" s="87" t="str">
        <f>VLOOKUP(CENSO[[#This Row],[DAP (cm)]],CD[],2,TRUE)</f>
        <v>TORETE</v>
      </c>
      <c r="Q2677" s="87" t="str">
        <f>VLOOKUP(CENSO[[#This Row],[DAP (cm)]],DD[],2,TRUE)</f>
        <v>40├ 50</v>
      </c>
      <c r="R2677" s="87" t="str" cm="1">
        <f t="array" ref="R2677">INDEX(_xlfn.TEXTSPLIT(CENSO[[#This Row],[NOME CIENTIFICO]]," "),1)</f>
        <v>Didymopanax</v>
      </c>
      <c r="S2677" s="98" t="s">
        <v>1004</v>
      </c>
      <c r="T2677" s="87">
        <f>_xlfn.MINIFS(CENSO[DAP (cm)],CENSO[NOME CIENTIFICO],CENSO[[#This Row],[NOME CIENTIFICO]])</f>
        <v>46.791553269017228</v>
      </c>
      <c r="U26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56.791553269017228</v>
      </c>
      <c r="V2677" s="87" t="str">
        <f>IF(CENSO[[#This Row],[DAP (cm)]]&lt;CENSO[[#This Row],[DMCE (cm)]],"DAP &lt; DMCE","DAP ≥ DMCE")</f>
        <v>DAP &lt; DMCE</v>
      </c>
      <c r="W2677" s="87" t="str">
        <f>IF(CENSO[[#This Row],[DAP (cm)]]&gt;200, "Superior", "Inferior")</f>
        <v>Inferior</v>
      </c>
      <c r="X2677" s="87" t="str">
        <f>VLOOKUP(CENSO[[#This Row],[NOME COMUM]],ESPECIES[],4,FALSE)</f>
        <v>Não</v>
      </c>
      <c r="Y2677" s="87" t="str">
        <f>IF(IFERROR(VLOOKUP(CENSO[[#This Row],[NOME COMUM]],COMERCIAIS[],2, FALSE), "Não") &lt;&gt; "Não", "Sim", "Não")</f>
        <v>Não</v>
      </c>
      <c r="Z2677" s="133">
        <f>CENSO[[#This Row],[g (m²)]]/SUM(AEEF[AEEF-UT])</f>
        <v>3.3450502530181188E-4</v>
      </c>
      <c r="AA2677" s="133">
        <f>CENSO[[#This Row],[v (m³)]]/SUM(AEEF[AEEF-UT])</f>
        <v>4.2147633188028295E-3</v>
      </c>
    </row>
    <row r="2678" spans="1:27" ht="14">
      <c r="A2678" s="86">
        <v>1</v>
      </c>
      <c r="B2678" s="86">
        <v>2</v>
      </c>
      <c r="C2678" s="63">
        <v>82</v>
      </c>
      <c r="D2678" s="63">
        <v>2677</v>
      </c>
      <c r="E2678" s="63" t="str">
        <f>VLOOKUP(CENSO[[#This Row],[NOME COMUM]],ESPECIES[],2,FALSE)</f>
        <v>Bertholletia excelsa Humb. &amp; Bonpl.</v>
      </c>
      <c r="F2678" s="64" t="s">
        <v>37</v>
      </c>
      <c r="G2678" s="64">
        <v>240</v>
      </c>
      <c r="H2678" s="97">
        <f>CENSO[[#This Row],[CAP (cm)]]/PI()</f>
        <v>76.394372684109769</v>
      </c>
      <c r="I2678" s="64">
        <v>22</v>
      </c>
      <c r="J2678" s="96">
        <f>(PI()*(CENSO[[#This Row],[DAP (cm)]]^2))/40000</f>
        <v>0.45836623610465865</v>
      </c>
      <c r="K2678" s="96">
        <f>CENSO[[#This Row],[g (m²)]]*CENSO[[#This Row],[H (m)]]*0.7</f>
        <v>7.0588400360117429</v>
      </c>
      <c r="L2678" s="64">
        <v>1</v>
      </c>
      <c r="M2678" s="65">
        <v>365103</v>
      </c>
      <c r="N2678" s="87">
        <v>9703871.0999999903</v>
      </c>
      <c r="O2678" s="87" t="s">
        <v>424</v>
      </c>
      <c r="P2678" s="87" t="str">
        <f>VLOOKUP(CENSO[[#This Row],[DAP (cm)]],CD[],2,TRUE)</f>
        <v>TORA</v>
      </c>
      <c r="Q2678" s="87" t="str">
        <f>VLOOKUP(CENSO[[#This Row],[DAP (cm)]],DD[],2,TRUE)</f>
        <v>70├ 80</v>
      </c>
      <c r="R2678" s="87" t="str" cm="1">
        <f t="array" ref="R2678">INDEX(_xlfn.TEXTSPLIT(CENSO[[#This Row],[NOME CIENTIFICO]]," "),1)</f>
        <v>Bertholletia</v>
      </c>
      <c r="S2678" s="98" t="s">
        <v>1004</v>
      </c>
      <c r="T2678" s="87">
        <f>_xlfn.MINIFS(CENSO[DAP (cm)],CENSO[NOME CIENTIFICO],CENSO[[#This Row],[NOME CIENTIFICO]])</f>
        <v>41.38028520389279</v>
      </c>
      <c r="U26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678" s="87" t="str">
        <f>IF(CENSO[[#This Row],[DAP (cm)]]&lt;CENSO[[#This Row],[DMCE (cm)]],"DAP &lt; DMCE","DAP ≥ DMCE")</f>
        <v>DAP ≥ DMCE</v>
      </c>
      <c r="W2678" s="87" t="str">
        <f>IF(CENSO[[#This Row],[DAP (cm)]]&gt;200, "Superior", "Inferior")</f>
        <v>Inferior</v>
      </c>
      <c r="X2678" s="87" t="str">
        <f>VLOOKUP(CENSO[[#This Row],[NOME COMUM]],ESPECIES[],4,FALSE)</f>
        <v>Protegida</v>
      </c>
      <c r="Y2678" s="87" t="str">
        <f>IF(IFERROR(VLOOKUP(CENSO[[#This Row],[NOME COMUM]],COMERCIAIS[],2, FALSE), "Não") &lt;&gt; "Não", "Sim", "Não")</f>
        <v>Não</v>
      </c>
      <c r="Z2678" s="133">
        <f>CENSO[[#This Row],[g (m²)]]/SUM(AEEF[AEEF-UT])</f>
        <v>8.0197666836147232E-4</v>
      </c>
      <c r="AA2678" s="133">
        <f>CENSO[[#This Row],[v (m³)]]/SUM(AEEF[AEEF-UT])</f>
        <v>1.2350440692766673E-2</v>
      </c>
    </row>
    <row r="2679" spans="1:27" ht="14">
      <c r="A2679" s="86">
        <v>1</v>
      </c>
      <c r="B2679" s="86">
        <v>2</v>
      </c>
      <c r="C2679" s="63">
        <v>82</v>
      </c>
      <c r="D2679" s="63">
        <v>2678</v>
      </c>
      <c r="E2679" s="63" t="str">
        <f>VLOOKUP(CENSO[[#This Row],[NOME COMUM]],ESPECIES[],2,FALSE)</f>
        <v>Tachigali myrmecophila Ducke</v>
      </c>
      <c r="F2679" s="64" t="s">
        <v>14</v>
      </c>
      <c r="G2679" s="64">
        <v>246</v>
      </c>
      <c r="H2679" s="97">
        <f>CENSO[[#This Row],[CAP (cm)]]/PI()</f>
        <v>78.304232001212512</v>
      </c>
      <c r="I2679" s="64">
        <v>17</v>
      </c>
      <c r="J2679" s="96">
        <f>(PI()*(CENSO[[#This Row],[DAP (cm)]]^2))/40000</f>
        <v>0.48157102680745695</v>
      </c>
      <c r="K2679" s="96">
        <f>CENSO[[#This Row],[g (m²)]]*CENSO[[#This Row],[H (m)]]*0.7</f>
        <v>5.7306952190087372</v>
      </c>
      <c r="L2679" s="64">
        <v>1</v>
      </c>
      <c r="M2679" s="65">
        <v>365096.2</v>
      </c>
      <c r="N2679" s="87">
        <v>9703878.0999999903</v>
      </c>
      <c r="O2679" s="87" t="s">
        <v>1227</v>
      </c>
      <c r="P2679" s="87" t="str">
        <f>VLOOKUP(CENSO[[#This Row],[DAP (cm)]],CD[],2,TRUE)</f>
        <v>TORA</v>
      </c>
      <c r="Q2679" s="87" t="str">
        <f>VLOOKUP(CENSO[[#This Row],[DAP (cm)]],DD[],2,TRUE)</f>
        <v>70├ 80</v>
      </c>
      <c r="R2679" s="87" t="str" cm="1">
        <f t="array" ref="R2679">INDEX(_xlfn.TEXTSPLIT(CENSO[[#This Row],[NOME CIENTIFICO]]," "),1)</f>
        <v>Tachigali</v>
      </c>
      <c r="S2679" s="98" t="s">
        <v>1004</v>
      </c>
      <c r="T2679" s="87">
        <f>_xlfn.MINIFS(CENSO[DAP (cm)],CENSO[NOME CIENTIFICO],CENSO[[#This Row],[NOME CIENTIFICO]])</f>
        <v>39.152116000606256</v>
      </c>
      <c r="U26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79" s="87" t="str">
        <f>IF(CENSO[[#This Row],[DAP (cm)]]&lt;CENSO[[#This Row],[DMCE (cm)]],"DAP &lt; DMCE","DAP ≥ DMCE")</f>
        <v>DAP ≥ DMCE</v>
      </c>
      <c r="W2679" s="87" t="str">
        <f>IF(CENSO[[#This Row],[DAP (cm)]]&gt;200, "Superior", "Inferior")</f>
        <v>Inferior</v>
      </c>
      <c r="X2679" s="87" t="str">
        <f>VLOOKUP(CENSO[[#This Row],[NOME COMUM]],ESPECIES[],4,FALSE)</f>
        <v>Não</v>
      </c>
      <c r="Y2679" s="87" t="str">
        <f>IF(IFERROR(VLOOKUP(CENSO[[#This Row],[NOME COMUM]],COMERCIAIS[],2, FALSE), "Não") &lt;&gt; "Não", "Sim", "Não")</f>
        <v>Sim</v>
      </c>
      <c r="Z2679" s="133">
        <f>CENSO[[#This Row],[g (m²)]]/SUM(AEEF[AEEF-UT])</f>
        <v>8.4257673719727181E-4</v>
      </c>
      <c r="AA2679" s="133">
        <f>CENSO[[#This Row],[v (m³)]]/SUM(AEEF[AEEF-UT])</f>
        <v>1.0026663172647533E-2</v>
      </c>
    </row>
    <row r="2680" spans="1:27" ht="14">
      <c r="A2680" s="86">
        <v>1</v>
      </c>
      <c r="B2680" s="86">
        <v>2</v>
      </c>
      <c r="C2680" s="63">
        <v>82</v>
      </c>
      <c r="D2680" s="63">
        <v>2679</v>
      </c>
      <c r="E2680" s="63" t="str">
        <f>VLOOKUP(CENSO[[#This Row],[NOME COMUM]],ESPECIES[],2,FALSE)</f>
        <v>Dialium guianense (Aubl.) Sandwith</v>
      </c>
      <c r="F2680" s="64" t="s">
        <v>97</v>
      </c>
      <c r="G2680" s="64">
        <v>140</v>
      </c>
      <c r="H2680" s="97">
        <f>CENSO[[#This Row],[CAP (cm)]]/PI()</f>
        <v>44.563384065730695</v>
      </c>
      <c r="I2680" s="64">
        <v>12</v>
      </c>
      <c r="J2680" s="96">
        <f>(PI()*(CENSO[[#This Row],[DAP (cm)]]^2))/40000</f>
        <v>0.15597184423005742</v>
      </c>
      <c r="K2680" s="96">
        <f>CENSO[[#This Row],[g (m²)]]*CENSO[[#This Row],[H (m)]]*0.7</f>
        <v>1.3101634915324822</v>
      </c>
      <c r="L2680" s="64">
        <v>2</v>
      </c>
      <c r="M2680" s="65">
        <v>365104.4</v>
      </c>
      <c r="N2680" s="87">
        <v>9703873.8000000007</v>
      </c>
      <c r="O2680" s="98" t="s">
        <v>1225</v>
      </c>
      <c r="P2680" s="87" t="str">
        <f>VLOOKUP(CENSO[[#This Row],[DAP (cm)]],CD[],2,TRUE)</f>
        <v>TORETE</v>
      </c>
      <c r="Q2680" s="87" t="str">
        <f>VLOOKUP(CENSO[[#This Row],[DAP (cm)]],DD[],2,TRUE)</f>
        <v>40├ 50</v>
      </c>
      <c r="R2680" s="87" t="str" cm="1">
        <f t="array" ref="R2680">INDEX(_xlfn.TEXTSPLIT(CENSO[[#This Row],[NOME CIENTIFICO]]," "),1)</f>
        <v>Dialium</v>
      </c>
      <c r="S2680" s="98" t="s">
        <v>1004</v>
      </c>
      <c r="T2680" s="87">
        <f>_xlfn.MINIFS(CENSO[DAP (cm)],CENSO[NOME CIENTIFICO],CENSO[[#This Row],[NOME CIENTIFICO]])</f>
        <v>42.335214862444161</v>
      </c>
      <c r="U26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2680" s="87" t="str">
        <f>IF(CENSO[[#This Row],[DAP (cm)]]&lt;CENSO[[#This Row],[DMCE (cm)]],"DAP &lt; DMCE","DAP ≥ DMCE")</f>
        <v>DAP &lt; DMCE</v>
      </c>
      <c r="W2680" s="87" t="str">
        <f>IF(CENSO[[#This Row],[DAP (cm)]]&gt;200, "Superior", "Inferior")</f>
        <v>Inferior</v>
      </c>
      <c r="X2680" s="87" t="str">
        <f>VLOOKUP(CENSO[[#This Row],[NOME COMUM]],ESPECIES[],4,FALSE)</f>
        <v>Não</v>
      </c>
      <c r="Y2680" s="87" t="str">
        <f>IF(IFERROR(VLOOKUP(CENSO[[#This Row],[NOME COMUM]],COMERCIAIS[],2, FALSE), "Não") &lt;&gt; "Não", "Sim", "Não")</f>
        <v>Não</v>
      </c>
      <c r="Z2680" s="133">
        <f>CENSO[[#This Row],[g (m²)]]/SUM(AEEF[AEEF-UT])</f>
        <v>2.7289483853966759E-4</v>
      </c>
      <c r="AA2680" s="133">
        <f>CENSO[[#This Row],[v (m³)]]/SUM(AEEF[AEEF-UT])</f>
        <v>2.2923166437332078E-3</v>
      </c>
    </row>
    <row r="2681" spans="1:27" ht="14">
      <c r="A2681" s="86">
        <v>1</v>
      </c>
      <c r="B2681" s="86">
        <v>2</v>
      </c>
      <c r="C2681" s="63">
        <v>82</v>
      </c>
      <c r="D2681" s="63">
        <v>2680</v>
      </c>
      <c r="E2681" s="63" t="str">
        <f>VLOOKUP(CENSO[[#This Row],[NOME COMUM]],ESPECIES[],2,FALSE)</f>
        <v>Caryocar villosum (Aubl.) Pers.</v>
      </c>
      <c r="F2681" s="64" t="s">
        <v>33</v>
      </c>
      <c r="G2681" s="64">
        <v>215</v>
      </c>
      <c r="H2681" s="97">
        <f>CENSO[[#This Row],[CAP (cm)]]/PI()</f>
        <v>68.436625529514998</v>
      </c>
      <c r="I2681" s="64">
        <v>18</v>
      </c>
      <c r="J2681" s="96">
        <f>(PI()*(CENSO[[#This Row],[DAP (cm)]]^2))/40000</f>
        <v>0.36784686222114316</v>
      </c>
      <c r="K2681" s="96">
        <f>CENSO[[#This Row],[g (m²)]]*CENSO[[#This Row],[H (m)]]*0.7</f>
        <v>4.6348704639864033</v>
      </c>
      <c r="L2681" s="64">
        <v>1</v>
      </c>
      <c r="M2681" s="65">
        <v>365101.7</v>
      </c>
      <c r="N2681" s="87">
        <v>9703875</v>
      </c>
      <c r="O2681" s="87" t="s">
        <v>1227</v>
      </c>
      <c r="P2681" s="87" t="str">
        <f>VLOOKUP(CENSO[[#This Row],[DAP (cm)]],CD[],2,TRUE)</f>
        <v>TORA</v>
      </c>
      <c r="Q2681" s="87" t="str">
        <f>VLOOKUP(CENSO[[#This Row],[DAP (cm)]],DD[],2,TRUE)</f>
        <v>60├ 70</v>
      </c>
      <c r="R2681" s="87" t="str" cm="1">
        <f t="array" ref="R2681">INDEX(_xlfn.TEXTSPLIT(CENSO[[#This Row],[NOME CIENTIFICO]]," "),1)</f>
        <v>Caryocar</v>
      </c>
      <c r="S2681" s="98" t="s">
        <v>1004</v>
      </c>
      <c r="T2681" s="87">
        <f>_xlfn.MINIFS(CENSO[DAP (cm)],CENSO[NOME CIENTIFICO],CENSO[[#This Row],[NOME CIENTIFICO]])</f>
        <v>41.38028520389279</v>
      </c>
      <c r="U26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681" s="87" t="str">
        <f>IF(CENSO[[#This Row],[DAP (cm)]]&lt;CENSO[[#This Row],[DMCE (cm)]],"DAP &lt; DMCE","DAP ≥ DMCE")</f>
        <v>DAP ≥ DMCE</v>
      </c>
      <c r="W2681" s="87" t="str">
        <f>IF(CENSO[[#This Row],[DAP (cm)]]&gt;200, "Superior", "Inferior")</f>
        <v>Inferior</v>
      </c>
      <c r="X2681" s="87" t="str">
        <f>VLOOKUP(CENSO[[#This Row],[NOME COMUM]],ESPECIES[],4,FALSE)</f>
        <v>Não</v>
      </c>
      <c r="Y2681" s="87" t="str">
        <f>IF(IFERROR(VLOOKUP(CENSO[[#This Row],[NOME COMUM]],COMERCIAIS[],2, FALSE), "Não") &lt;&gt; "Não", "Sim", "Não")</f>
        <v>Sim</v>
      </c>
      <c r="Z2681" s="133">
        <f>CENSO[[#This Row],[g (m²)]]/SUM(AEEF[AEEF-UT])</f>
        <v>6.436001995661295E-4</v>
      </c>
      <c r="AA2681" s="133">
        <f>CENSO[[#This Row],[v (m³)]]/SUM(AEEF[AEEF-UT])</f>
        <v>8.1093625145332304E-3</v>
      </c>
    </row>
    <row r="2682" spans="1:27" ht="14">
      <c r="A2682" s="86">
        <v>1</v>
      </c>
      <c r="B2682" s="86">
        <v>2</v>
      </c>
      <c r="C2682" s="63">
        <v>82</v>
      </c>
      <c r="D2682" s="63">
        <v>2681</v>
      </c>
      <c r="E2682" s="63" t="str">
        <f>VLOOKUP(CENSO[[#This Row],[NOME COMUM]],ESPECIES[],2,FALSE)</f>
        <v>Couratari guianensis Aubl.</v>
      </c>
      <c r="F2682" s="64" t="s">
        <v>6</v>
      </c>
      <c r="G2682" s="64">
        <v>200</v>
      </c>
      <c r="H2682" s="97">
        <f>CENSO[[#This Row],[CAP (cm)]]/PI()</f>
        <v>63.661977236758133</v>
      </c>
      <c r="I2682" s="64">
        <v>20</v>
      </c>
      <c r="J2682" s="96">
        <f>(PI()*(CENSO[[#This Row],[DAP (cm)]]^2))/40000</f>
        <v>0.31830988618379064</v>
      </c>
      <c r="K2682" s="96">
        <f>CENSO[[#This Row],[g (m²)]]*CENSO[[#This Row],[H (m)]]*0.7</f>
        <v>4.4563384065730682</v>
      </c>
      <c r="L2682" s="64">
        <v>1</v>
      </c>
      <c r="M2682" s="65">
        <v>365074</v>
      </c>
      <c r="N2682" s="87">
        <v>9703891.9000000004</v>
      </c>
      <c r="O2682" s="87" t="s">
        <v>1227</v>
      </c>
      <c r="P2682" s="87" t="str">
        <f>VLOOKUP(CENSO[[#This Row],[DAP (cm)]],CD[],2,TRUE)</f>
        <v>TORA</v>
      </c>
      <c r="Q2682" s="87" t="str">
        <f>VLOOKUP(CENSO[[#This Row],[DAP (cm)]],DD[],2,TRUE)</f>
        <v>60├ 70</v>
      </c>
      <c r="R2682" s="87" t="str" cm="1">
        <f t="array" ref="R2682">INDEX(_xlfn.TEXTSPLIT(CENSO[[#This Row],[NOME CIENTIFICO]]," "),1)</f>
        <v>Couratari</v>
      </c>
      <c r="S2682" s="98" t="s">
        <v>1004</v>
      </c>
      <c r="T2682" s="87">
        <f>_xlfn.MINIFS(CENSO[DAP (cm)],CENSO[NOME CIENTIFICO],CENSO[[#This Row],[NOME CIENTIFICO]])</f>
        <v>38.833806114422465</v>
      </c>
      <c r="U26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82" s="87" t="str">
        <f>IF(CENSO[[#This Row],[DAP (cm)]]&lt;CENSO[[#This Row],[DMCE (cm)]],"DAP &lt; DMCE","DAP ≥ DMCE")</f>
        <v>DAP ≥ DMCE</v>
      </c>
      <c r="W2682" s="87" t="str">
        <f>IF(CENSO[[#This Row],[DAP (cm)]]&gt;200, "Superior", "Inferior")</f>
        <v>Inferior</v>
      </c>
      <c r="X2682" s="87" t="str">
        <f>VLOOKUP(CENSO[[#This Row],[NOME COMUM]],ESPECIES[],4,FALSE)</f>
        <v>Não</v>
      </c>
      <c r="Y2682" s="87" t="str">
        <f>IF(IFERROR(VLOOKUP(CENSO[[#This Row],[NOME COMUM]],COMERCIAIS[],2, FALSE), "Não") &lt;&gt; "Não", "Sim", "Não")</f>
        <v>Sim</v>
      </c>
      <c r="Z2682" s="133">
        <f>CENSO[[#This Row],[g (m²)]]/SUM(AEEF[AEEF-UT])</f>
        <v>5.5692824191768894E-4</v>
      </c>
      <c r="AA2682" s="133">
        <f>CENSO[[#This Row],[v (m³)]]/SUM(AEEF[AEEF-UT])</f>
        <v>7.7969953868476443E-3</v>
      </c>
    </row>
    <row r="2683" spans="1:27" ht="14">
      <c r="A2683" s="86">
        <v>1</v>
      </c>
      <c r="B2683" s="86">
        <v>2</v>
      </c>
      <c r="C2683" s="63">
        <v>82</v>
      </c>
      <c r="D2683" s="63">
        <v>2682</v>
      </c>
      <c r="E2683" s="63" t="str">
        <f>VLOOKUP(CENSO[[#This Row],[NOME COMUM]],ESPECIES[],2,FALSE)</f>
        <v>Tachigali myrmecophila Ducke</v>
      </c>
      <c r="F2683" s="64" t="s">
        <v>14</v>
      </c>
      <c r="G2683" s="64">
        <v>175</v>
      </c>
      <c r="H2683" s="97">
        <f>CENSO[[#This Row],[CAP (cm)]]/PI()</f>
        <v>55.70423008216337</v>
      </c>
      <c r="I2683" s="64">
        <v>15</v>
      </c>
      <c r="J2683" s="96">
        <f>(PI()*(CENSO[[#This Row],[DAP (cm)]]^2))/40000</f>
        <v>0.24370600660946476</v>
      </c>
      <c r="K2683" s="96">
        <f>CENSO[[#This Row],[g (m²)]]*CENSO[[#This Row],[H (m)]]*0.7</f>
        <v>2.5589130693993796</v>
      </c>
      <c r="L2683" s="64">
        <v>1</v>
      </c>
      <c r="M2683" s="65">
        <v>365081.799999999</v>
      </c>
      <c r="N2683" s="87">
        <v>9703893.6999999899</v>
      </c>
      <c r="O2683" s="87" t="s">
        <v>1227</v>
      </c>
      <c r="P2683" s="87" t="str">
        <f>VLOOKUP(CENSO[[#This Row],[DAP (cm)]],CD[],2,TRUE)</f>
        <v>TORA</v>
      </c>
      <c r="Q2683" s="87" t="str">
        <f>VLOOKUP(CENSO[[#This Row],[DAP (cm)]],DD[],2,TRUE)</f>
        <v>50├ 60</v>
      </c>
      <c r="R2683" s="87" t="str" cm="1">
        <f t="array" ref="R2683">INDEX(_xlfn.TEXTSPLIT(CENSO[[#This Row],[NOME CIENTIFICO]]," "),1)</f>
        <v>Tachigali</v>
      </c>
      <c r="S2683" s="98" t="s">
        <v>1004</v>
      </c>
      <c r="T2683" s="87">
        <f>_xlfn.MINIFS(CENSO[DAP (cm)],CENSO[NOME CIENTIFICO],CENSO[[#This Row],[NOME CIENTIFICO]])</f>
        <v>39.152116000606256</v>
      </c>
      <c r="U26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83" s="87" t="str">
        <f>IF(CENSO[[#This Row],[DAP (cm)]]&lt;CENSO[[#This Row],[DMCE (cm)]],"DAP &lt; DMCE","DAP ≥ DMCE")</f>
        <v>DAP ≥ DMCE</v>
      </c>
      <c r="W2683" s="87" t="str">
        <f>IF(CENSO[[#This Row],[DAP (cm)]]&gt;200, "Superior", "Inferior")</f>
        <v>Inferior</v>
      </c>
      <c r="X2683" s="87" t="str">
        <f>VLOOKUP(CENSO[[#This Row],[NOME COMUM]],ESPECIES[],4,FALSE)</f>
        <v>Não</v>
      </c>
      <c r="Y2683" s="87" t="str">
        <f>IF(IFERROR(VLOOKUP(CENSO[[#This Row],[NOME COMUM]],COMERCIAIS[],2, FALSE), "Não") &lt;&gt; "Não", "Sim", "Não")</f>
        <v>Sim</v>
      </c>
      <c r="Z2683" s="133">
        <f>CENSO[[#This Row],[g (m²)]]/SUM(AEEF[AEEF-UT])</f>
        <v>4.2639818521823071E-4</v>
      </c>
      <c r="AA2683" s="133">
        <f>CENSO[[#This Row],[v (m³)]]/SUM(AEEF[AEEF-UT])</f>
        <v>4.4771809447914212E-3</v>
      </c>
    </row>
    <row r="2684" spans="1:27" ht="14">
      <c r="A2684" s="86">
        <v>1</v>
      </c>
      <c r="B2684" s="86">
        <v>2</v>
      </c>
      <c r="C2684" s="63">
        <v>82</v>
      </c>
      <c r="D2684" s="63">
        <v>2683</v>
      </c>
      <c r="E2684" s="63" t="str">
        <f>VLOOKUP(CENSO[[#This Row],[NOME COMUM]],ESPECIES[],2,FALSE)</f>
        <v>Couratari guianensis Aubl.</v>
      </c>
      <c r="F2684" s="64" t="s">
        <v>6</v>
      </c>
      <c r="G2684" s="64">
        <v>227</v>
      </c>
      <c r="H2684" s="97">
        <f>CENSO[[#This Row],[CAP (cm)]]/PI()</f>
        <v>72.256344163720485</v>
      </c>
      <c r="I2684" s="64">
        <v>20</v>
      </c>
      <c r="J2684" s="96">
        <f>(PI()*(CENSO[[#This Row],[DAP (cm)]]^2))/40000</f>
        <v>0.41005475312911377</v>
      </c>
      <c r="K2684" s="96">
        <f>CENSO[[#This Row],[g (m²)]]*CENSO[[#This Row],[H (m)]]*0.7</f>
        <v>5.7407665438075925</v>
      </c>
      <c r="L2684" s="64">
        <v>1</v>
      </c>
      <c r="M2684" s="65">
        <v>365115.59999999899</v>
      </c>
      <c r="N2684" s="87">
        <v>9703921.9000000004</v>
      </c>
      <c r="O2684" s="87" t="s">
        <v>1227</v>
      </c>
      <c r="P2684" s="87" t="str">
        <f>VLOOKUP(CENSO[[#This Row],[DAP (cm)]],CD[],2,TRUE)</f>
        <v>TORA</v>
      </c>
      <c r="Q2684" s="87" t="str">
        <f>VLOOKUP(CENSO[[#This Row],[DAP (cm)]],DD[],2,TRUE)</f>
        <v>70├ 80</v>
      </c>
      <c r="R2684" s="87" t="str" cm="1">
        <f t="array" ref="R2684">INDEX(_xlfn.TEXTSPLIT(CENSO[[#This Row],[NOME CIENTIFICO]]," "),1)</f>
        <v>Couratari</v>
      </c>
      <c r="S2684" s="98" t="s">
        <v>1004</v>
      </c>
      <c r="T2684" s="87">
        <f>_xlfn.MINIFS(CENSO[DAP (cm)],CENSO[NOME CIENTIFICO],CENSO[[#This Row],[NOME CIENTIFICO]])</f>
        <v>38.833806114422465</v>
      </c>
      <c r="U26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84" s="87" t="str">
        <f>IF(CENSO[[#This Row],[DAP (cm)]]&lt;CENSO[[#This Row],[DMCE (cm)]],"DAP &lt; DMCE","DAP ≥ DMCE")</f>
        <v>DAP ≥ DMCE</v>
      </c>
      <c r="W2684" s="87" t="str">
        <f>IF(CENSO[[#This Row],[DAP (cm)]]&gt;200, "Superior", "Inferior")</f>
        <v>Inferior</v>
      </c>
      <c r="X2684" s="87" t="str">
        <f>VLOOKUP(CENSO[[#This Row],[NOME COMUM]],ESPECIES[],4,FALSE)</f>
        <v>Não</v>
      </c>
      <c r="Y2684" s="87" t="str">
        <f>IF(IFERROR(VLOOKUP(CENSO[[#This Row],[NOME COMUM]],COMERCIAIS[],2, FALSE), "Não") &lt;&gt; "Não", "Sim", "Não")</f>
        <v>Sim</v>
      </c>
      <c r="Z2684" s="133">
        <f>CENSO[[#This Row],[g (m²)]]/SUM(AEEF[AEEF-UT])</f>
        <v>7.1744888444441493E-4</v>
      </c>
      <c r="AA2684" s="133">
        <f>CENSO[[#This Row],[v (m³)]]/SUM(AEEF[AEEF-UT])</f>
        <v>1.0044284382221809E-2</v>
      </c>
    </row>
    <row r="2685" spans="1:27" ht="14">
      <c r="A2685" s="86">
        <v>1</v>
      </c>
      <c r="B2685" s="86">
        <v>2</v>
      </c>
      <c r="C2685" s="63">
        <v>82</v>
      </c>
      <c r="D2685" s="63">
        <v>2684</v>
      </c>
      <c r="E2685" s="63" t="str">
        <f>VLOOKUP(CENSO[[#This Row],[NOME COMUM]],ESPECIES[],2,FALSE)</f>
        <v>Goupia glabra Aubl.</v>
      </c>
      <c r="F2685" s="64" t="s">
        <v>34</v>
      </c>
      <c r="G2685" s="64">
        <v>173</v>
      </c>
      <c r="H2685" s="97">
        <f>CENSO[[#This Row],[CAP (cm)]]/PI()</f>
        <v>55.067610309795789</v>
      </c>
      <c r="I2685" s="64">
        <v>14</v>
      </c>
      <c r="J2685" s="96">
        <f>(PI()*(CENSO[[#This Row],[DAP (cm)]]^2))/40000</f>
        <v>0.23816741458986682</v>
      </c>
      <c r="K2685" s="96">
        <f>CENSO[[#This Row],[g (m²)]]*CENSO[[#This Row],[H (m)]]*0.7</f>
        <v>2.3340406629806947</v>
      </c>
      <c r="L2685" s="64">
        <v>1</v>
      </c>
      <c r="M2685" s="65">
        <v>365122</v>
      </c>
      <c r="N2685" s="87">
        <v>9703919</v>
      </c>
      <c r="O2685" s="87" t="s">
        <v>1228</v>
      </c>
      <c r="P2685" s="87" t="str">
        <f>VLOOKUP(CENSO[[#This Row],[DAP (cm)]],CD[],2,TRUE)</f>
        <v>TORA</v>
      </c>
      <c r="Q2685" s="87" t="str">
        <f>VLOOKUP(CENSO[[#This Row],[DAP (cm)]],DD[],2,TRUE)</f>
        <v>50├ 60</v>
      </c>
      <c r="R2685" s="87" t="str" cm="1">
        <f t="array" ref="R2685">INDEX(_xlfn.TEXTSPLIT(CENSO[[#This Row],[NOME CIENTIFICO]]," "),1)</f>
        <v>Goupia</v>
      </c>
      <c r="S2685" s="98" t="s">
        <v>1004</v>
      </c>
      <c r="T2685" s="87">
        <f>_xlfn.MINIFS(CENSO[DAP (cm)],CENSO[NOME CIENTIFICO],CENSO[[#This Row],[NOME CIENTIFICO]])</f>
        <v>40.107045659157627</v>
      </c>
      <c r="U26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685" s="87" t="str">
        <f>IF(CENSO[[#This Row],[DAP (cm)]]&lt;CENSO[[#This Row],[DMCE (cm)]],"DAP &lt; DMCE","DAP ≥ DMCE")</f>
        <v>DAP ≥ DMCE</v>
      </c>
      <c r="W2685" s="87" t="str">
        <f>IF(CENSO[[#This Row],[DAP (cm)]]&gt;200, "Superior", "Inferior")</f>
        <v>Inferior</v>
      </c>
      <c r="X2685" s="87" t="str">
        <f>VLOOKUP(CENSO[[#This Row],[NOME COMUM]],ESPECIES[],4,FALSE)</f>
        <v>Não</v>
      </c>
      <c r="Y2685" s="87" t="str">
        <f>IF(IFERROR(VLOOKUP(CENSO[[#This Row],[NOME COMUM]],COMERCIAIS[],2, FALSE), "Não") &lt;&gt; "Não", "Sim", "Não")</f>
        <v>Sim</v>
      </c>
      <c r="Z2685" s="133">
        <f>CENSO[[#This Row],[g (m²)]]/SUM(AEEF[AEEF-UT])</f>
        <v>4.1670763380886292E-4</v>
      </c>
      <c r="AA2685" s="133">
        <f>CENSO[[#This Row],[v (m³)]]/SUM(AEEF[AEEF-UT])</f>
        <v>4.0837348113268567E-3</v>
      </c>
    </row>
    <row r="2686" spans="1:27" ht="14">
      <c r="A2686" s="86">
        <v>1</v>
      </c>
      <c r="B2686" s="86">
        <v>2</v>
      </c>
      <c r="C2686" s="63">
        <v>82</v>
      </c>
      <c r="D2686" s="63">
        <v>2685</v>
      </c>
      <c r="E2686" s="63" t="str">
        <f>VLOOKUP(CENSO[[#This Row],[NOME COMUM]],ESPECIES[],2,FALSE)</f>
        <v>Cordia umbraculifera DC.</v>
      </c>
      <c r="F2686" s="64" t="s">
        <v>92</v>
      </c>
      <c r="G2686" s="64">
        <v>210</v>
      </c>
      <c r="H2686" s="97">
        <f>CENSO[[#This Row],[CAP (cm)]]/PI()</f>
        <v>66.845076098596039</v>
      </c>
      <c r="I2686" s="64">
        <v>17</v>
      </c>
      <c r="J2686" s="96">
        <f>(PI()*(CENSO[[#This Row],[DAP (cm)]]^2))/40000</f>
        <v>0.35093664951762915</v>
      </c>
      <c r="K2686" s="96">
        <f>CENSO[[#This Row],[g (m²)]]*CENSO[[#This Row],[H (m)]]*0.7</f>
        <v>4.1761461292597861</v>
      </c>
      <c r="L2686" s="64">
        <v>1</v>
      </c>
      <c r="M2686" s="65">
        <v>365110.299999999</v>
      </c>
      <c r="N2686" s="87">
        <v>9703933.3000000007</v>
      </c>
      <c r="O2686" s="87" t="s">
        <v>1227</v>
      </c>
      <c r="P2686" s="87" t="str">
        <f>VLOOKUP(CENSO[[#This Row],[DAP (cm)]],CD[],2,TRUE)</f>
        <v>TORA</v>
      </c>
      <c r="Q2686" s="87" t="str">
        <f>VLOOKUP(CENSO[[#This Row],[DAP (cm)]],DD[],2,TRUE)</f>
        <v>60├ 70</v>
      </c>
      <c r="R2686" s="87" t="str" cm="1">
        <f t="array" ref="R2686">INDEX(_xlfn.TEXTSPLIT(CENSO[[#This Row],[NOME CIENTIFICO]]," "),1)</f>
        <v>Cordia</v>
      </c>
      <c r="S2686" s="98" t="s">
        <v>1004</v>
      </c>
      <c r="T2686" s="87">
        <f>_xlfn.MINIFS(CENSO[DAP (cm)],CENSO[NOME CIENTIFICO],CENSO[[#This Row],[NOME CIENTIFICO]])</f>
        <v>42.335214862444161</v>
      </c>
      <c r="U26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2686" s="87" t="str">
        <f>IF(CENSO[[#This Row],[DAP (cm)]]&lt;CENSO[[#This Row],[DMCE (cm)]],"DAP &lt; DMCE","DAP ≥ DMCE")</f>
        <v>DAP ≥ DMCE</v>
      </c>
      <c r="W2686" s="87" t="str">
        <f>IF(CENSO[[#This Row],[DAP (cm)]]&gt;200, "Superior", "Inferior")</f>
        <v>Inferior</v>
      </c>
      <c r="X2686" s="87" t="str">
        <f>VLOOKUP(CENSO[[#This Row],[NOME COMUM]],ESPECIES[],4,FALSE)</f>
        <v>Não</v>
      </c>
      <c r="Y2686" s="87" t="str">
        <f>IF(IFERROR(VLOOKUP(CENSO[[#This Row],[NOME COMUM]],COMERCIAIS[],2, FALSE), "Não") &lt;&gt; "Não", "Sim", "Não")</f>
        <v>Não</v>
      </c>
      <c r="Z2686" s="133">
        <f>CENSO[[#This Row],[g (m²)]]/SUM(AEEF[AEEF-UT])</f>
        <v>6.1401338671425204E-4</v>
      </c>
      <c r="AA2686" s="133">
        <f>CENSO[[#This Row],[v (m³)]]/SUM(AEEF[AEEF-UT])</f>
        <v>7.3067593018995977E-3</v>
      </c>
    </row>
    <row r="2687" spans="1:27" ht="14">
      <c r="A2687" s="86">
        <v>1</v>
      </c>
      <c r="B2687" s="86">
        <v>2</v>
      </c>
      <c r="C2687" s="63">
        <v>82</v>
      </c>
      <c r="D2687" s="63">
        <v>2686</v>
      </c>
      <c r="E2687" s="63" t="str">
        <f>VLOOKUP(CENSO[[#This Row],[NOME COMUM]],ESPECIES[],2,FALSE)</f>
        <v>Schefflera morototoni (Aubl.) Decne. &amp; Planch.</v>
      </c>
      <c r="F2687" s="64" t="s">
        <v>12</v>
      </c>
      <c r="G2687" s="64">
        <v>230</v>
      </c>
      <c r="H2687" s="97">
        <f>CENSO[[#This Row],[CAP (cm)]]/PI()</f>
        <v>73.211273822271863</v>
      </c>
      <c r="I2687" s="64">
        <v>19</v>
      </c>
      <c r="J2687" s="96">
        <f>(PI()*(CENSO[[#This Row],[DAP (cm)]]^2))/40000</f>
        <v>0.42096482447806327</v>
      </c>
      <c r="K2687" s="96">
        <f>CENSO[[#This Row],[g (m²)]]*CENSO[[#This Row],[H (m)]]*0.7</f>
        <v>5.5988321655582407</v>
      </c>
      <c r="L2687" s="64">
        <v>1</v>
      </c>
      <c r="M2687" s="65">
        <v>365089.5</v>
      </c>
      <c r="N2687" s="87">
        <v>9703943.0999999903</v>
      </c>
      <c r="O2687" s="87" t="s">
        <v>1227</v>
      </c>
      <c r="P2687" s="87" t="str">
        <f>VLOOKUP(CENSO[[#This Row],[DAP (cm)]],CD[],2,TRUE)</f>
        <v>TORA</v>
      </c>
      <c r="Q2687" s="87" t="str">
        <f>VLOOKUP(CENSO[[#This Row],[DAP (cm)]],DD[],2,TRUE)</f>
        <v>70├ 80</v>
      </c>
      <c r="R2687" s="87" t="str" cm="1">
        <f t="array" ref="R2687">INDEX(_xlfn.TEXTSPLIT(CENSO[[#This Row],[NOME CIENTIFICO]]," "),1)</f>
        <v>Schefflera</v>
      </c>
      <c r="S2687" s="98" t="s">
        <v>1004</v>
      </c>
      <c r="T2687" s="87">
        <f>_xlfn.MINIFS(CENSO[DAP (cm)],CENSO[NOME CIENTIFICO],CENSO[[#This Row],[NOME CIENTIFICO]])</f>
        <v>40.425355545341418</v>
      </c>
      <c r="U26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2687" s="87" t="str">
        <f>IF(CENSO[[#This Row],[DAP (cm)]]&lt;CENSO[[#This Row],[DMCE (cm)]],"DAP &lt; DMCE","DAP ≥ DMCE")</f>
        <v>DAP ≥ DMCE</v>
      </c>
      <c r="W2687" s="87" t="str">
        <f>IF(CENSO[[#This Row],[DAP (cm)]]&gt;200, "Superior", "Inferior")</f>
        <v>Inferior</v>
      </c>
      <c r="X2687" s="87" t="str">
        <f>VLOOKUP(CENSO[[#This Row],[NOME COMUM]],ESPECIES[],4,FALSE)</f>
        <v>Não</v>
      </c>
      <c r="Y2687" s="87" t="str">
        <f>IF(IFERROR(VLOOKUP(CENSO[[#This Row],[NOME COMUM]],COMERCIAIS[],2, FALSE), "Não") &lt;&gt; "Não", "Sim", "Não")</f>
        <v>Não</v>
      </c>
      <c r="Z2687" s="133">
        <f>CENSO[[#This Row],[g (m²)]]/SUM(AEEF[AEEF-UT])</f>
        <v>7.3653759993614395E-4</v>
      </c>
      <c r="AA2687" s="133">
        <f>CENSO[[#This Row],[v (m³)]]/SUM(AEEF[AEEF-UT])</f>
        <v>9.7959500791507132E-3</v>
      </c>
    </row>
    <row r="2688" spans="1:27" ht="14">
      <c r="A2688" s="86">
        <v>1</v>
      </c>
      <c r="B2688" s="86">
        <v>2</v>
      </c>
      <c r="C2688" s="63">
        <v>82</v>
      </c>
      <c r="D2688" s="63">
        <v>2687</v>
      </c>
      <c r="E2688" s="63" t="str">
        <f>VLOOKUP(CENSO[[#This Row],[NOME COMUM]],ESPECIES[],2,FALSE)</f>
        <v>Goupia glabra Aubl.</v>
      </c>
      <c r="F2688" s="64" t="s">
        <v>34</v>
      </c>
      <c r="G2688" s="64">
        <v>126</v>
      </c>
      <c r="H2688" s="97">
        <f>CENSO[[#This Row],[CAP (cm)]]/PI()</f>
        <v>40.107045659157627</v>
      </c>
      <c r="I2688" s="64">
        <v>13</v>
      </c>
      <c r="J2688" s="96">
        <f>(PI()*(CENSO[[#This Row],[DAP (cm)]]^2))/40000</f>
        <v>0.12633719382634653</v>
      </c>
      <c r="K2688" s="96">
        <f>CENSO[[#This Row],[g (m²)]]*CENSO[[#This Row],[H (m)]]*0.7</f>
        <v>1.1496684638197534</v>
      </c>
      <c r="L2688" s="64">
        <v>1</v>
      </c>
      <c r="M2688" s="65">
        <v>365098.09999999899</v>
      </c>
      <c r="N2688" s="87">
        <v>9703946.8000000007</v>
      </c>
      <c r="O2688" s="98" t="s">
        <v>1225</v>
      </c>
      <c r="P2688" s="87" t="str">
        <f>VLOOKUP(CENSO[[#This Row],[DAP (cm)]],CD[],2,TRUE)</f>
        <v>TORETE</v>
      </c>
      <c r="Q2688" s="87" t="str">
        <f>VLOOKUP(CENSO[[#This Row],[DAP (cm)]],DD[],2,TRUE)</f>
        <v>40├ 50</v>
      </c>
      <c r="R2688" s="87" t="str" cm="1">
        <f t="array" ref="R2688">INDEX(_xlfn.TEXTSPLIT(CENSO[[#This Row],[NOME CIENTIFICO]]," "),1)</f>
        <v>Goupia</v>
      </c>
      <c r="S2688" s="98" t="s">
        <v>1004</v>
      </c>
      <c r="T2688" s="87">
        <f>_xlfn.MINIFS(CENSO[DAP (cm)],CENSO[NOME CIENTIFICO],CENSO[[#This Row],[NOME CIENTIFICO]])</f>
        <v>40.107045659157627</v>
      </c>
      <c r="U26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688" s="87" t="str">
        <f>IF(CENSO[[#This Row],[DAP (cm)]]&lt;CENSO[[#This Row],[DMCE (cm)]],"DAP &lt; DMCE","DAP ≥ DMCE")</f>
        <v>DAP &lt; DMCE</v>
      </c>
      <c r="W2688" s="87" t="str">
        <f>IF(CENSO[[#This Row],[DAP (cm)]]&gt;200, "Superior", "Inferior")</f>
        <v>Inferior</v>
      </c>
      <c r="X2688" s="87" t="str">
        <f>VLOOKUP(CENSO[[#This Row],[NOME COMUM]],ESPECIES[],4,FALSE)</f>
        <v>Não</v>
      </c>
      <c r="Y2688" s="87" t="str">
        <f>IF(IFERROR(VLOOKUP(CENSO[[#This Row],[NOME COMUM]],COMERCIAIS[],2, FALSE), "Não") &lt;&gt; "Não", "Sim", "Não")</f>
        <v>Sim</v>
      </c>
      <c r="Z2688" s="133">
        <f>CENSO[[#This Row],[g (m²)]]/SUM(AEEF[AEEF-UT])</f>
        <v>2.2104481921713078E-4</v>
      </c>
      <c r="AA2688" s="133">
        <f>CENSO[[#This Row],[v (m³)]]/SUM(AEEF[AEEF-UT])</f>
        <v>2.0115078548758902E-3</v>
      </c>
    </row>
    <row r="2689" spans="1:27" ht="14">
      <c r="A2689" s="86">
        <v>1</v>
      </c>
      <c r="B2689" s="86">
        <v>2</v>
      </c>
      <c r="C2689" s="63">
        <v>82</v>
      </c>
      <c r="D2689" s="63">
        <v>2688</v>
      </c>
      <c r="E2689" s="63" t="str">
        <f>VLOOKUP(CENSO[[#This Row],[NOME COMUM]],ESPECIES[],2,FALSE)</f>
        <v>Cenostigma tocantinum Ducke</v>
      </c>
      <c r="F2689" s="64" t="s">
        <v>95</v>
      </c>
      <c r="G2689" s="64">
        <v>173</v>
      </c>
      <c r="H2689" s="97">
        <f>CENSO[[#This Row],[CAP (cm)]]/PI()</f>
        <v>55.067610309795789</v>
      </c>
      <c r="I2689" s="64">
        <v>15</v>
      </c>
      <c r="J2689" s="96">
        <f>(PI()*(CENSO[[#This Row],[DAP (cm)]]^2))/40000</f>
        <v>0.23816741458986682</v>
      </c>
      <c r="K2689" s="96">
        <f>CENSO[[#This Row],[g (m²)]]*CENSO[[#This Row],[H (m)]]*0.7</f>
        <v>2.5007578531936017</v>
      </c>
      <c r="L2689" s="64">
        <v>2</v>
      </c>
      <c r="M2689" s="65">
        <v>365102.299999999</v>
      </c>
      <c r="N2689" s="87">
        <v>9703950.4000000004</v>
      </c>
      <c r="O2689" s="87" t="s">
        <v>1227</v>
      </c>
      <c r="P2689" s="87" t="str">
        <f>VLOOKUP(CENSO[[#This Row],[DAP (cm)]],CD[],2,TRUE)</f>
        <v>TORA</v>
      </c>
      <c r="Q2689" s="87" t="str">
        <f>VLOOKUP(CENSO[[#This Row],[DAP (cm)]],DD[],2,TRUE)</f>
        <v>50├ 60</v>
      </c>
      <c r="R2689" s="87" t="str" cm="1">
        <f t="array" ref="R2689">INDEX(_xlfn.TEXTSPLIT(CENSO[[#This Row],[NOME CIENTIFICO]]," "),1)</f>
        <v>Cenostigma</v>
      </c>
      <c r="S2689" s="98" t="s">
        <v>1004</v>
      </c>
      <c r="T2689" s="87">
        <f>_xlfn.MINIFS(CENSO[DAP (cm)],CENSO[NOME CIENTIFICO],CENSO[[#This Row],[NOME CIENTIFICO]])</f>
        <v>40.743665431525208</v>
      </c>
      <c r="U26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2689" s="87" t="str">
        <f>IF(CENSO[[#This Row],[DAP (cm)]]&lt;CENSO[[#This Row],[DMCE (cm)]],"DAP &lt; DMCE","DAP ≥ DMCE")</f>
        <v>DAP ≥ DMCE</v>
      </c>
      <c r="W2689" s="87" t="str">
        <f>IF(CENSO[[#This Row],[DAP (cm)]]&gt;200, "Superior", "Inferior")</f>
        <v>Inferior</v>
      </c>
      <c r="X2689" s="87" t="str">
        <f>VLOOKUP(CENSO[[#This Row],[NOME COMUM]],ESPECIES[],4,FALSE)</f>
        <v>Não</v>
      </c>
      <c r="Y2689" s="87" t="str">
        <f>IF(IFERROR(VLOOKUP(CENSO[[#This Row],[NOME COMUM]],COMERCIAIS[],2, FALSE), "Não") &lt;&gt; "Não", "Sim", "Não")</f>
        <v>Não</v>
      </c>
      <c r="Z2689" s="133">
        <f>CENSO[[#This Row],[g (m²)]]/SUM(AEEF[AEEF-UT])</f>
        <v>4.1670763380886292E-4</v>
      </c>
      <c r="AA2689" s="133">
        <f>CENSO[[#This Row],[v (m³)]]/SUM(AEEF[AEEF-UT])</f>
        <v>4.3754301549930605E-3</v>
      </c>
    </row>
    <row r="2690" spans="1:27" ht="14">
      <c r="A2690" s="86">
        <v>1</v>
      </c>
      <c r="B2690" s="86">
        <v>2</v>
      </c>
      <c r="C2690" s="63">
        <v>83</v>
      </c>
      <c r="D2690" s="63">
        <v>2689</v>
      </c>
      <c r="E2690" s="63" t="str">
        <f>VLOOKUP(CENSO[[#This Row],[NOME COMUM]],ESPECIES[],2,FALSE)</f>
        <v>Coutarea hexandra (Jacq.) K.Schum.</v>
      </c>
      <c r="F2690" s="64" t="s">
        <v>57</v>
      </c>
      <c r="G2690" s="64">
        <v>150</v>
      </c>
      <c r="H2690" s="97">
        <f>CENSO[[#This Row],[CAP (cm)]]/PI()</f>
        <v>47.7464829275686</v>
      </c>
      <c r="I2690" s="64">
        <v>13</v>
      </c>
      <c r="J2690" s="96">
        <f>(PI()*(CENSO[[#This Row],[DAP (cm)]]^2))/40000</f>
        <v>0.17904931097838223</v>
      </c>
      <c r="K2690" s="96">
        <f>CENSO[[#This Row],[g (m²)]]*CENSO[[#This Row],[H (m)]]*0.7</f>
        <v>1.6293487299032783</v>
      </c>
      <c r="L2690" s="64">
        <v>3</v>
      </c>
      <c r="M2690" s="65">
        <v>365193.5</v>
      </c>
      <c r="N2690" s="87">
        <v>9703936.9000000004</v>
      </c>
      <c r="O2690" s="98" t="s">
        <v>1225</v>
      </c>
      <c r="P2690" s="87" t="str">
        <f>VLOOKUP(CENSO[[#This Row],[DAP (cm)]],CD[],2,TRUE)</f>
        <v>TORETE</v>
      </c>
      <c r="Q2690" s="87" t="str">
        <f>VLOOKUP(CENSO[[#This Row],[DAP (cm)]],DD[],2,TRUE)</f>
        <v>40├ 50</v>
      </c>
      <c r="R2690" s="87" t="str" cm="1">
        <f t="array" ref="R2690">INDEX(_xlfn.TEXTSPLIT(CENSO[[#This Row],[NOME CIENTIFICO]]," "),1)</f>
        <v>Coutarea</v>
      </c>
      <c r="S2690" s="98" t="s">
        <v>1004</v>
      </c>
      <c r="T2690" s="87">
        <f>_xlfn.MINIFS(CENSO[DAP (cm)],CENSO[NOME CIENTIFICO],CENSO[[#This Row],[NOME CIENTIFICO]])</f>
        <v>40.425355545341418</v>
      </c>
      <c r="U26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2690" s="87" t="str">
        <f>IF(CENSO[[#This Row],[DAP (cm)]]&lt;CENSO[[#This Row],[DMCE (cm)]],"DAP &lt; DMCE","DAP ≥ DMCE")</f>
        <v>DAP &lt; DMCE</v>
      </c>
      <c r="W2690" s="87" t="str">
        <f>IF(CENSO[[#This Row],[DAP (cm)]]&gt;200, "Superior", "Inferior")</f>
        <v>Inferior</v>
      </c>
      <c r="X2690" s="87" t="str">
        <f>VLOOKUP(CENSO[[#This Row],[NOME COMUM]],ESPECIES[],4,FALSE)</f>
        <v>Não</v>
      </c>
      <c r="Y2690" s="87" t="str">
        <f>IF(IFERROR(VLOOKUP(CENSO[[#This Row],[NOME COMUM]],COMERCIAIS[],2, FALSE), "Não") &lt;&gt; "Não", "Sim", "Não")</f>
        <v>Não</v>
      </c>
      <c r="Z2690" s="133">
        <f>CENSO[[#This Row],[g (m²)]]/SUM(AEEF[AEEF-UT])</f>
        <v>3.1327213607870003E-4</v>
      </c>
      <c r="AA2690" s="133">
        <f>CENSO[[#This Row],[v (m³)]]/SUM(AEEF[AEEF-UT])</f>
        <v>2.8507764383161704E-3</v>
      </c>
    </row>
    <row r="2691" spans="1:27" ht="14">
      <c r="A2691" s="86">
        <v>1</v>
      </c>
      <c r="B2691" s="86">
        <v>2</v>
      </c>
      <c r="C2691" s="63">
        <v>83</v>
      </c>
      <c r="D2691" s="63">
        <v>2690</v>
      </c>
      <c r="E2691" s="63" t="str">
        <f>VLOOKUP(CENSO[[#This Row],[NOME COMUM]],ESPECIES[],2,FALSE)</f>
        <v>Cedrelinga catenaeformis Ducke</v>
      </c>
      <c r="F2691" s="64" t="s">
        <v>71</v>
      </c>
      <c r="G2691" s="64">
        <v>183</v>
      </c>
      <c r="H2691" s="97">
        <f>CENSO[[#This Row],[CAP (cm)]]/PI()</f>
        <v>58.250709171633694</v>
      </c>
      <c r="I2691" s="64">
        <v>16</v>
      </c>
      <c r="J2691" s="96">
        <f>(PI()*(CENSO[[#This Row],[DAP (cm)]]^2))/40000</f>
        <v>0.26649699446022412</v>
      </c>
      <c r="K2691" s="96">
        <f>CENSO[[#This Row],[g (m²)]]*CENSO[[#This Row],[H (m)]]*0.7</f>
        <v>2.9847663379545102</v>
      </c>
      <c r="L2691" s="64">
        <v>1</v>
      </c>
      <c r="M2691" s="65">
        <v>365175.59999999899</v>
      </c>
      <c r="N2691" s="87">
        <v>9703929</v>
      </c>
      <c r="O2691" s="87" t="s">
        <v>1227</v>
      </c>
      <c r="P2691" s="87" t="str">
        <f>VLOOKUP(CENSO[[#This Row],[DAP (cm)]],CD[],2,TRUE)</f>
        <v>TORA</v>
      </c>
      <c r="Q2691" s="87" t="str">
        <f>VLOOKUP(CENSO[[#This Row],[DAP (cm)]],DD[],2,TRUE)</f>
        <v>50├ 60</v>
      </c>
      <c r="R2691" s="87" t="str" cm="1">
        <f t="array" ref="R2691">INDEX(_xlfn.TEXTSPLIT(CENSO[[#This Row],[NOME CIENTIFICO]]," "),1)</f>
        <v>Cedrelinga</v>
      </c>
      <c r="S2691" s="98" t="s">
        <v>1004</v>
      </c>
      <c r="T2691" s="87">
        <f>_xlfn.MINIFS(CENSO[DAP (cm)],CENSO[NOME CIENTIFICO],CENSO[[#This Row],[NOME CIENTIFICO]])</f>
        <v>38.515496228238675</v>
      </c>
      <c r="U26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91" s="87" t="str">
        <f>IF(CENSO[[#This Row],[DAP (cm)]]&lt;CENSO[[#This Row],[DMCE (cm)]],"DAP &lt; DMCE","DAP ≥ DMCE")</f>
        <v>DAP ≥ DMCE</v>
      </c>
      <c r="W2691" s="87" t="str">
        <f>IF(CENSO[[#This Row],[DAP (cm)]]&gt;200, "Superior", "Inferior")</f>
        <v>Inferior</v>
      </c>
      <c r="X2691" s="87" t="str">
        <f>VLOOKUP(CENSO[[#This Row],[NOME COMUM]],ESPECIES[],4,FALSE)</f>
        <v>Não</v>
      </c>
      <c r="Y2691" s="87" t="str">
        <f>IF(IFERROR(VLOOKUP(CENSO[[#This Row],[NOME COMUM]],COMERCIAIS[],2, FALSE), "Não") &lt;&gt; "Não", "Sim", "Não")</f>
        <v>Sim</v>
      </c>
      <c r="Z2691" s="133">
        <f>CENSO[[#This Row],[g (m²)]]/SUM(AEEF[AEEF-UT])</f>
        <v>4.6627424733953712E-4</v>
      </c>
      <c r="AA2691" s="133">
        <f>CENSO[[#This Row],[v (m³)]]/SUM(AEEF[AEEF-UT])</f>
        <v>5.2222715702028161E-3</v>
      </c>
    </row>
    <row r="2692" spans="1:27" ht="14">
      <c r="A2692" s="86">
        <v>1</v>
      </c>
      <c r="B2692" s="86">
        <v>2</v>
      </c>
      <c r="C2692" s="63">
        <v>83</v>
      </c>
      <c r="D2692" s="63">
        <v>2691</v>
      </c>
      <c r="E2692" s="63" t="str">
        <f>VLOOKUP(CENSO[[#This Row],[NOME COMUM]],ESPECIES[],2,FALSE)</f>
        <v>Aspidosperma carapanauba Pichon.</v>
      </c>
      <c r="F2692" s="64" t="s">
        <v>68</v>
      </c>
      <c r="G2692" s="64">
        <v>173</v>
      </c>
      <c r="H2692" s="97">
        <f>CENSO[[#This Row],[CAP (cm)]]/PI()</f>
        <v>55.067610309795789</v>
      </c>
      <c r="I2692" s="64">
        <v>14</v>
      </c>
      <c r="J2692" s="96">
        <f>(PI()*(CENSO[[#This Row],[DAP (cm)]]^2))/40000</f>
        <v>0.23816741458986682</v>
      </c>
      <c r="K2692" s="96">
        <f>CENSO[[#This Row],[g (m²)]]*CENSO[[#This Row],[H (m)]]*0.7</f>
        <v>2.3340406629806947</v>
      </c>
      <c r="L2692" s="64">
        <v>3</v>
      </c>
      <c r="M2692" s="65">
        <v>365165.7</v>
      </c>
      <c r="N2692" s="87">
        <v>9703931.5</v>
      </c>
      <c r="O2692" s="98" t="s">
        <v>1225</v>
      </c>
      <c r="P2692" s="87" t="str">
        <f>VLOOKUP(CENSO[[#This Row],[DAP (cm)]],CD[],2,TRUE)</f>
        <v>TORA</v>
      </c>
      <c r="Q2692" s="87" t="str">
        <f>VLOOKUP(CENSO[[#This Row],[DAP (cm)]],DD[],2,TRUE)</f>
        <v>50├ 60</v>
      </c>
      <c r="R2692" s="87" t="str" cm="1">
        <f t="array" ref="R2692">INDEX(_xlfn.TEXTSPLIT(CENSO[[#This Row],[NOME CIENTIFICO]]," "),1)</f>
        <v>Aspidosperma</v>
      </c>
      <c r="S2692" s="98" t="s">
        <v>1004</v>
      </c>
      <c r="T2692" s="87">
        <f>_xlfn.MINIFS(CENSO[DAP (cm)],CENSO[NOME CIENTIFICO],CENSO[[#This Row],[NOME CIENTIFICO]])</f>
        <v>47.109863155201019</v>
      </c>
      <c r="U26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57.109863155201019</v>
      </c>
      <c r="V2692" s="87" t="str">
        <f>IF(CENSO[[#This Row],[DAP (cm)]]&lt;CENSO[[#This Row],[DMCE (cm)]],"DAP &lt; DMCE","DAP ≥ DMCE")</f>
        <v>DAP &lt; DMCE</v>
      </c>
      <c r="W2692" s="87" t="str">
        <f>IF(CENSO[[#This Row],[DAP (cm)]]&gt;200, "Superior", "Inferior")</f>
        <v>Inferior</v>
      </c>
      <c r="X2692" s="87" t="str">
        <f>VLOOKUP(CENSO[[#This Row],[NOME COMUM]],ESPECIES[],4,FALSE)</f>
        <v>Não</v>
      </c>
      <c r="Y2692" s="87" t="str">
        <f>IF(IFERROR(VLOOKUP(CENSO[[#This Row],[NOME COMUM]],COMERCIAIS[],2, FALSE), "Não") &lt;&gt; "Não", "Sim", "Não")</f>
        <v>Não</v>
      </c>
      <c r="Z2692" s="133">
        <f>CENSO[[#This Row],[g (m²)]]/SUM(AEEF[AEEF-UT])</f>
        <v>4.1670763380886292E-4</v>
      </c>
      <c r="AA2692" s="133">
        <f>CENSO[[#This Row],[v (m³)]]/SUM(AEEF[AEEF-UT])</f>
        <v>4.0837348113268567E-3</v>
      </c>
    </row>
    <row r="2693" spans="1:27" ht="14">
      <c r="A2693" s="86">
        <v>1</v>
      </c>
      <c r="B2693" s="86">
        <v>2</v>
      </c>
      <c r="C2693" s="63">
        <v>83</v>
      </c>
      <c r="D2693" s="63">
        <v>2692</v>
      </c>
      <c r="E2693" s="63" t="str">
        <f>VLOOKUP(CENSO[[#This Row],[NOME COMUM]],ESPECIES[],2,FALSE)</f>
        <v>Cordia umbraculifera DC.</v>
      </c>
      <c r="F2693" s="64" t="s">
        <v>92</v>
      </c>
      <c r="G2693" s="64">
        <v>270</v>
      </c>
      <c r="H2693" s="97">
        <f>CENSO[[#This Row],[CAP (cm)]]/PI()</f>
        <v>85.943669269623484</v>
      </c>
      <c r="I2693" s="64">
        <v>20</v>
      </c>
      <c r="J2693" s="96">
        <f>(PI()*(CENSO[[#This Row],[DAP (cm)]]^2))/40000</f>
        <v>0.58011976756995842</v>
      </c>
      <c r="K2693" s="96">
        <f>CENSO[[#This Row],[g (m²)]]*CENSO[[#This Row],[H (m)]]*0.7</f>
        <v>8.1216767459794177</v>
      </c>
      <c r="L2693" s="64">
        <v>1</v>
      </c>
      <c r="M2693" s="65">
        <v>365156.09999999899</v>
      </c>
      <c r="N2693" s="87">
        <v>9703928.1999999899</v>
      </c>
      <c r="O2693" s="87" t="s">
        <v>1227</v>
      </c>
      <c r="P2693" s="87" t="str">
        <f>VLOOKUP(CENSO[[#This Row],[DAP (cm)]],CD[],2,TRUE)</f>
        <v>TORA</v>
      </c>
      <c r="Q2693" s="87" t="str">
        <f>VLOOKUP(CENSO[[#This Row],[DAP (cm)]],DD[],2,TRUE)</f>
        <v>80├ 90</v>
      </c>
      <c r="R2693" s="87" t="str" cm="1">
        <f t="array" ref="R2693">INDEX(_xlfn.TEXTSPLIT(CENSO[[#This Row],[NOME CIENTIFICO]]," "),1)</f>
        <v>Cordia</v>
      </c>
      <c r="S2693" s="98" t="s">
        <v>1004</v>
      </c>
      <c r="T2693" s="87">
        <f>_xlfn.MINIFS(CENSO[DAP (cm)],CENSO[NOME CIENTIFICO],CENSO[[#This Row],[NOME CIENTIFICO]])</f>
        <v>42.335214862444161</v>
      </c>
      <c r="U26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2693" s="87" t="str">
        <f>IF(CENSO[[#This Row],[DAP (cm)]]&lt;CENSO[[#This Row],[DMCE (cm)]],"DAP &lt; DMCE","DAP ≥ DMCE")</f>
        <v>DAP ≥ DMCE</v>
      </c>
      <c r="W2693" s="87" t="str">
        <f>IF(CENSO[[#This Row],[DAP (cm)]]&gt;200, "Superior", "Inferior")</f>
        <v>Inferior</v>
      </c>
      <c r="X2693" s="87" t="str">
        <f>VLOOKUP(CENSO[[#This Row],[NOME COMUM]],ESPECIES[],4,FALSE)</f>
        <v>Não</v>
      </c>
      <c r="Y2693" s="87" t="str">
        <f>IF(IFERROR(VLOOKUP(CENSO[[#This Row],[NOME COMUM]],COMERCIAIS[],2, FALSE), "Não") &lt;&gt; "Não", "Sim", "Não")</f>
        <v>Não</v>
      </c>
      <c r="Z2693" s="133">
        <f>CENSO[[#This Row],[g (m²)]]/SUM(AEEF[AEEF-UT])</f>
        <v>1.015001720894988E-3</v>
      </c>
      <c r="AA2693" s="133">
        <f>CENSO[[#This Row],[v (m³)]]/SUM(AEEF[AEEF-UT])</f>
        <v>1.4210024092529833E-2</v>
      </c>
    </row>
    <row r="2694" spans="1:27" ht="14">
      <c r="A2694" s="86">
        <v>1</v>
      </c>
      <c r="B2694" s="86">
        <v>2</v>
      </c>
      <c r="C2694" s="63">
        <v>83</v>
      </c>
      <c r="D2694" s="63">
        <v>2693</v>
      </c>
      <c r="E2694" s="63" t="str">
        <f>VLOOKUP(CENSO[[#This Row],[NOME COMUM]],ESPECIES[],2,FALSE)</f>
        <v>Bertholletia excelsa Humb. &amp; Bonpl.</v>
      </c>
      <c r="F2694" s="64" t="s">
        <v>37</v>
      </c>
      <c r="G2694" s="64">
        <v>350</v>
      </c>
      <c r="H2694" s="97">
        <f>CENSO[[#This Row],[CAP (cm)]]/PI()</f>
        <v>111.40846016432674</v>
      </c>
      <c r="I2694" s="64">
        <v>23</v>
      </c>
      <c r="J2694" s="96">
        <f>(PI()*(CENSO[[#This Row],[DAP (cm)]]^2))/40000</f>
        <v>0.97482402643785904</v>
      </c>
      <c r="K2694" s="96">
        <f>CENSO[[#This Row],[g (m²)]]*CENSO[[#This Row],[H (m)]]*0.7</f>
        <v>15.694666825649529</v>
      </c>
      <c r="L2694" s="64">
        <v>1</v>
      </c>
      <c r="M2694" s="65">
        <v>365140.4</v>
      </c>
      <c r="N2694" s="87">
        <v>9703893.6999999899</v>
      </c>
      <c r="O2694" s="87" t="s">
        <v>424</v>
      </c>
      <c r="P2694" s="87" t="str">
        <f>VLOOKUP(CENSO[[#This Row],[DAP (cm)]],CD[],2,TRUE)</f>
        <v>TORA</v>
      </c>
      <c r="Q2694" s="87" t="str">
        <f>VLOOKUP(CENSO[[#This Row],[DAP (cm)]],DD[],2,TRUE)</f>
        <v>110├ 120</v>
      </c>
      <c r="R2694" s="87" t="str" cm="1">
        <f t="array" ref="R2694">INDEX(_xlfn.TEXTSPLIT(CENSO[[#This Row],[NOME CIENTIFICO]]," "),1)</f>
        <v>Bertholletia</v>
      </c>
      <c r="S2694" s="98" t="s">
        <v>1004</v>
      </c>
      <c r="T2694" s="87">
        <f>_xlfn.MINIFS(CENSO[DAP (cm)],CENSO[NOME CIENTIFICO],CENSO[[#This Row],[NOME CIENTIFICO]])</f>
        <v>41.38028520389279</v>
      </c>
      <c r="U26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694" s="87" t="str">
        <f>IF(CENSO[[#This Row],[DAP (cm)]]&lt;CENSO[[#This Row],[DMCE (cm)]],"DAP &lt; DMCE","DAP ≥ DMCE")</f>
        <v>DAP ≥ DMCE</v>
      </c>
      <c r="W2694" s="87" t="str">
        <f>IF(CENSO[[#This Row],[DAP (cm)]]&gt;200, "Superior", "Inferior")</f>
        <v>Inferior</v>
      </c>
      <c r="X2694" s="87" t="str">
        <f>VLOOKUP(CENSO[[#This Row],[NOME COMUM]],ESPECIES[],4,FALSE)</f>
        <v>Protegida</v>
      </c>
      <c r="Y2694" s="87" t="str">
        <f>IF(IFERROR(VLOOKUP(CENSO[[#This Row],[NOME COMUM]],COMERCIAIS[],2, FALSE), "Não") &lt;&gt; "Não", "Sim", "Não")</f>
        <v>Não</v>
      </c>
      <c r="Z2694" s="133">
        <f>CENSO[[#This Row],[g (m²)]]/SUM(AEEF[AEEF-UT])</f>
        <v>1.7055927408729228E-3</v>
      </c>
      <c r="AA2694" s="133">
        <f>CENSO[[#This Row],[v (m³)]]/SUM(AEEF[AEEF-UT])</f>
        <v>2.7460043128054053E-2</v>
      </c>
    </row>
    <row r="2695" spans="1:27" ht="14">
      <c r="A2695" s="86">
        <v>1</v>
      </c>
      <c r="B2695" s="86">
        <v>2</v>
      </c>
      <c r="C2695" s="63">
        <v>83</v>
      </c>
      <c r="D2695" s="63">
        <v>2694</v>
      </c>
      <c r="E2695" s="63" t="str">
        <f>VLOOKUP(CENSO[[#This Row],[NOME COMUM]],ESPECIES[],2,FALSE)</f>
        <v>Bertholletia excelsa Humb. &amp; Bonpl.</v>
      </c>
      <c r="F2695" s="64" t="s">
        <v>37</v>
      </c>
      <c r="G2695" s="64">
        <v>278</v>
      </c>
      <c r="H2695" s="97">
        <f>CENSO[[#This Row],[CAP (cm)]]/PI()</f>
        <v>88.490148359093808</v>
      </c>
      <c r="I2695" s="64">
        <v>23</v>
      </c>
      <c r="J2695" s="96">
        <f>(PI()*(CENSO[[#This Row],[DAP (cm)]]^2))/40000</f>
        <v>0.61500653109570191</v>
      </c>
      <c r="K2695" s="96">
        <f>CENSO[[#This Row],[g (m²)]]*CENSO[[#This Row],[H (m)]]*0.7</f>
        <v>9.9016051506407994</v>
      </c>
      <c r="L2695" s="64">
        <v>1</v>
      </c>
      <c r="M2695" s="65">
        <v>365144.9</v>
      </c>
      <c r="N2695" s="87">
        <v>9703891.5999999903</v>
      </c>
      <c r="O2695" s="87" t="s">
        <v>424</v>
      </c>
      <c r="P2695" s="87" t="str">
        <f>VLOOKUP(CENSO[[#This Row],[DAP (cm)]],CD[],2,TRUE)</f>
        <v>TORA</v>
      </c>
      <c r="Q2695" s="87" t="str">
        <f>VLOOKUP(CENSO[[#This Row],[DAP (cm)]],DD[],2,TRUE)</f>
        <v>80├ 90</v>
      </c>
      <c r="R2695" s="87" t="str" cm="1">
        <f t="array" ref="R2695">INDEX(_xlfn.TEXTSPLIT(CENSO[[#This Row],[NOME CIENTIFICO]]," "),1)</f>
        <v>Bertholletia</v>
      </c>
      <c r="S2695" s="98" t="s">
        <v>1004</v>
      </c>
      <c r="T2695" s="87">
        <f>_xlfn.MINIFS(CENSO[DAP (cm)],CENSO[NOME CIENTIFICO],CENSO[[#This Row],[NOME CIENTIFICO]])</f>
        <v>41.38028520389279</v>
      </c>
      <c r="U26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695" s="87" t="str">
        <f>IF(CENSO[[#This Row],[DAP (cm)]]&lt;CENSO[[#This Row],[DMCE (cm)]],"DAP &lt; DMCE","DAP ≥ DMCE")</f>
        <v>DAP ≥ DMCE</v>
      </c>
      <c r="W2695" s="87" t="str">
        <f>IF(CENSO[[#This Row],[DAP (cm)]]&gt;200, "Superior", "Inferior")</f>
        <v>Inferior</v>
      </c>
      <c r="X2695" s="87" t="str">
        <f>VLOOKUP(CENSO[[#This Row],[NOME COMUM]],ESPECIES[],4,FALSE)</f>
        <v>Protegida</v>
      </c>
      <c r="Y2695" s="87" t="str">
        <f>IF(IFERROR(VLOOKUP(CENSO[[#This Row],[NOME COMUM]],COMERCIAIS[],2, FALSE), "Não") &lt;&gt; "Não", "Sim", "Não")</f>
        <v>Não</v>
      </c>
      <c r="Z2695" s="133">
        <f>CENSO[[#This Row],[g (m²)]]/SUM(AEEF[AEEF-UT])</f>
        <v>1.0760410562091669E-3</v>
      </c>
      <c r="AA2695" s="133">
        <f>CENSO[[#This Row],[v (m³)]]/SUM(AEEF[AEEF-UT])</f>
        <v>1.7324261004967582E-2</v>
      </c>
    </row>
    <row r="2696" spans="1:27" ht="14">
      <c r="A2696" s="86">
        <v>1</v>
      </c>
      <c r="B2696" s="86">
        <v>2</v>
      </c>
      <c r="C2696" s="63">
        <v>83</v>
      </c>
      <c r="D2696" s="63">
        <v>2695</v>
      </c>
      <c r="E2696" s="63" t="str">
        <f>VLOOKUP(CENSO[[#This Row],[NOME COMUM]],ESPECIES[],2,FALSE)</f>
        <v>Pouteria sp.</v>
      </c>
      <c r="F2696" s="64" t="s">
        <v>83</v>
      </c>
      <c r="G2696" s="64">
        <v>147</v>
      </c>
      <c r="H2696" s="97">
        <f>CENSO[[#This Row],[CAP (cm)]]/PI()</f>
        <v>46.791553269017228</v>
      </c>
      <c r="I2696" s="64">
        <v>15</v>
      </c>
      <c r="J2696" s="96">
        <f>(PI()*(CENSO[[#This Row],[DAP (cm)]]^2))/40000</f>
        <v>0.1719589582636383</v>
      </c>
      <c r="K2696" s="96">
        <f>CENSO[[#This Row],[g (m²)]]*CENSO[[#This Row],[H (m)]]*0.7</f>
        <v>1.8055690617682021</v>
      </c>
      <c r="L2696" s="64">
        <v>1</v>
      </c>
      <c r="M2696" s="65">
        <v>365153.4</v>
      </c>
      <c r="N2696" s="87">
        <v>9703882</v>
      </c>
      <c r="O2696" s="98" t="s">
        <v>1225</v>
      </c>
      <c r="P2696" s="87" t="str">
        <f>VLOOKUP(CENSO[[#This Row],[DAP (cm)]],CD[],2,TRUE)</f>
        <v>TORETE</v>
      </c>
      <c r="Q2696" s="87" t="str">
        <f>VLOOKUP(CENSO[[#This Row],[DAP (cm)]],DD[],2,TRUE)</f>
        <v>40├ 50</v>
      </c>
      <c r="R2696" s="87" t="str" cm="1">
        <f t="array" ref="R2696">INDEX(_xlfn.TEXTSPLIT(CENSO[[#This Row],[NOME CIENTIFICO]]," "),1)</f>
        <v>Pouteria</v>
      </c>
      <c r="S2696" s="98" t="s">
        <v>1004</v>
      </c>
      <c r="T2696" s="87">
        <f>_xlfn.MINIFS(CENSO[DAP (cm)],CENSO[NOME CIENTIFICO],CENSO[[#This Row],[NOME CIENTIFICO]])</f>
        <v>39.788735772973837</v>
      </c>
      <c r="U26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96" s="87" t="str">
        <f>IF(CENSO[[#This Row],[DAP (cm)]]&lt;CENSO[[#This Row],[DMCE (cm)]],"DAP &lt; DMCE","DAP ≥ DMCE")</f>
        <v>DAP &lt; DMCE</v>
      </c>
      <c r="W2696" s="87" t="str">
        <f>IF(CENSO[[#This Row],[DAP (cm)]]&gt;200, "Superior", "Inferior")</f>
        <v>Inferior</v>
      </c>
      <c r="X2696" s="87" t="str">
        <f>VLOOKUP(CENSO[[#This Row],[NOME COMUM]],ESPECIES[],4,FALSE)</f>
        <v>Não</v>
      </c>
      <c r="Y2696" s="87" t="str">
        <f>IF(IFERROR(VLOOKUP(CENSO[[#This Row],[NOME COMUM]],COMERCIAIS[],2, FALSE), "Não") &lt;&gt; "Não", "Sim", "Não")</f>
        <v>Não</v>
      </c>
      <c r="Z2696" s="133">
        <f>CENSO[[#This Row],[g (m²)]]/SUM(AEEF[AEEF-UT])</f>
        <v>3.0086655948998353E-4</v>
      </c>
      <c r="AA2696" s="133">
        <f>CENSO[[#This Row],[v (m³)]]/SUM(AEEF[AEEF-UT])</f>
        <v>3.159098874644827E-3</v>
      </c>
    </row>
    <row r="2697" spans="1:27" ht="14">
      <c r="A2697" s="86">
        <v>1</v>
      </c>
      <c r="B2697" s="86">
        <v>2</v>
      </c>
      <c r="C2697" s="63">
        <v>83</v>
      </c>
      <c r="D2697" s="63">
        <v>2696</v>
      </c>
      <c r="E2697" s="63" t="str">
        <f>VLOOKUP(CENSO[[#This Row],[NOME COMUM]],ESPECIES[],2,FALSE)</f>
        <v>Ocotea cymbarum Kunth</v>
      </c>
      <c r="F2697" s="64" t="s">
        <v>11</v>
      </c>
      <c r="G2697" s="64">
        <v>160</v>
      </c>
      <c r="H2697" s="97">
        <f>CENSO[[#This Row],[CAP (cm)]]/PI()</f>
        <v>50.929581789406512</v>
      </c>
      <c r="I2697" s="64">
        <v>16</v>
      </c>
      <c r="J2697" s="96">
        <f>(PI()*(CENSO[[#This Row],[DAP (cm)]]^2))/40000</f>
        <v>0.20371832715762608</v>
      </c>
      <c r="K2697" s="96">
        <f>CENSO[[#This Row],[g (m²)]]*CENSO[[#This Row],[H (m)]]*0.7</f>
        <v>2.2816452641654119</v>
      </c>
      <c r="L2697" s="64">
        <v>1</v>
      </c>
      <c r="M2697" s="65">
        <v>365157.9</v>
      </c>
      <c r="N2697" s="87">
        <v>9703879.9000000004</v>
      </c>
      <c r="O2697" s="87" t="s">
        <v>1227</v>
      </c>
      <c r="P2697" s="87" t="str">
        <f>VLOOKUP(CENSO[[#This Row],[DAP (cm)]],CD[],2,TRUE)</f>
        <v>TORA</v>
      </c>
      <c r="Q2697" s="87" t="str">
        <f>VLOOKUP(CENSO[[#This Row],[DAP (cm)]],DD[],2,TRUE)</f>
        <v>50├ 60</v>
      </c>
      <c r="R2697" s="87" t="str" cm="1">
        <f t="array" ref="R2697">INDEX(_xlfn.TEXTSPLIT(CENSO[[#This Row],[NOME CIENTIFICO]]," "),1)</f>
        <v>Ocotea</v>
      </c>
      <c r="S2697" s="98" t="s">
        <v>1004</v>
      </c>
      <c r="T2697" s="87">
        <f>_xlfn.MINIFS(CENSO[DAP (cm)],CENSO[NOME CIENTIFICO],CENSO[[#This Row],[NOME CIENTIFICO]])</f>
        <v>39.470425886790046</v>
      </c>
      <c r="U26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97" s="87" t="str">
        <f>IF(CENSO[[#This Row],[DAP (cm)]]&lt;CENSO[[#This Row],[DMCE (cm)]],"DAP &lt; DMCE","DAP ≥ DMCE")</f>
        <v>DAP ≥ DMCE</v>
      </c>
      <c r="W2697" s="87" t="str">
        <f>IF(CENSO[[#This Row],[DAP (cm)]]&gt;200, "Superior", "Inferior")</f>
        <v>Inferior</v>
      </c>
      <c r="X2697" s="87" t="str">
        <f>VLOOKUP(CENSO[[#This Row],[NOME COMUM]],ESPECIES[],4,FALSE)</f>
        <v>Não</v>
      </c>
      <c r="Y2697" s="87" t="str">
        <f>IF(IFERROR(VLOOKUP(CENSO[[#This Row],[NOME COMUM]],COMERCIAIS[],2, FALSE), "Não") &lt;&gt; "Não", "Sim", "Não")</f>
        <v>Sim</v>
      </c>
      <c r="Z2697" s="133">
        <f>CENSO[[#This Row],[g (m²)]]/SUM(AEEF[AEEF-UT])</f>
        <v>3.5643407482732108E-4</v>
      </c>
      <c r="AA2697" s="133">
        <f>CENSO[[#This Row],[v (m³)]]/SUM(AEEF[AEEF-UT])</f>
        <v>3.9920616380659957E-3</v>
      </c>
    </row>
    <row r="2698" spans="1:27" ht="14">
      <c r="A2698" s="86">
        <v>1</v>
      </c>
      <c r="B2698" s="86">
        <v>2</v>
      </c>
      <c r="C2698" s="63">
        <v>83</v>
      </c>
      <c r="D2698" s="63">
        <v>2697</v>
      </c>
      <c r="E2698" s="63" t="str">
        <f>VLOOKUP(CENSO[[#This Row],[NOME COMUM]],ESPECIES[],2,FALSE)</f>
        <v>Eschweilera grandiflora (Aubl.) Sandwith</v>
      </c>
      <c r="F2698" s="64" t="s">
        <v>19</v>
      </c>
      <c r="G2698" s="64">
        <v>207</v>
      </c>
      <c r="H2698" s="97">
        <f>CENSO[[#This Row],[CAP (cm)]]/PI()</f>
        <v>65.890146440044674</v>
      </c>
      <c r="I2698" s="64">
        <v>17</v>
      </c>
      <c r="J2698" s="96">
        <f>(PI()*(CENSO[[#This Row],[DAP (cm)]]^2))/40000</f>
        <v>0.34098150782723119</v>
      </c>
      <c r="K2698" s="96">
        <f>CENSO[[#This Row],[g (m²)]]*CENSO[[#This Row],[H (m)]]*0.7</f>
        <v>4.0576799431440511</v>
      </c>
      <c r="L2698" s="64">
        <v>1</v>
      </c>
      <c r="M2698" s="65">
        <v>365143.09999999899</v>
      </c>
      <c r="N2698" s="87">
        <v>9703838.3000000007</v>
      </c>
      <c r="O2698" s="87" t="s">
        <v>1227</v>
      </c>
      <c r="P2698" s="87" t="str">
        <f>VLOOKUP(CENSO[[#This Row],[DAP (cm)]],CD[],2,TRUE)</f>
        <v>TORA</v>
      </c>
      <c r="Q2698" s="87" t="str">
        <f>VLOOKUP(CENSO[[#This Row],[DAP (cm)]],DD[],2,TRUE)</f>
        <v>60├ 70</v>
      </c>
      <c r="R2698" s="87" t="str" cm="1">
        <f t="array" ref="R2698">INDEX(_xlfn.TEXTSPLIT(CENSO[[#This Row],[NOME CIENTIFICO]]," "),1)</f>
        <v>Eschweilera</v>
      </c>
      <c r="S2698" s="98" t="s">
        <v>1004</v>
      </c>
      <c r="T2698" s="87">
        <f>_xlfn.MINIFS(CENSO[DAP (cm)],CENSO[NOME CIENTIFICO],CENSO[[#This Row],[NOME CIENTIFICO]])</f>
        <v>41.38028520389279</v>
      </c>
      <c r="U26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698" s="87" t="str">
        <f>IF(CENSO[[#This Row],[DAP (cm)]]&lt;CENSO[[#This Row],[DMCE (cm)]],"DAP &lt; DMCE","DAP ≥ DMCE")</f>
        <v>DAP ≥ DMCE</v>
      </c>
      <c r="W2698" s="87" t="str">
        <f>IF(CENSO[[#This Row],[DAP (cm)]]&gt;200, "Superior", "Inferior")</f>
        <v>Inferior</v>
      </c>
      <c r="X2698" s="87" t="str">
        <f>VLOOKUP(CENSO[[#This Row],[NOME COMUM]],ESPECIES[],4,FALSE)</f>
        <v>Não</v>
      </c>
      <c r="Y2698" s="87" t="str">
        <f>IF(IFERROR(VLOOKUP(CENSO[[#This Row],[NOME COMUM]],COMERCIAIS[],2, FALSE), "Não") &lt;&gt; "Não", "Sim", "Não")</f>
        <v>Não</v>
      </c>
      <c r="Z2698" s="133">
        <f>CENSO[[#This Row],[g (m²)]]/SUM(AEEF[AEEF-UT])</f>
        <v>5.9659545594827642E-4</v>
      </c>
      <c r="AA2698" s="133">
        <f>CENSO[[#This Row],[v (m³)]]/SUM(AEEF[AEEF-UT])</f>
        <v>7.0994859257844899E-3</v>
      </c>
    </row>
    <row r="2699" spans="1:27" ht="14">
      <c r="A2699" s="86">
        <v>1</v>
      </c>
      <c r="B2699" s="86">
        <v>2</v>
      </c>
      <c r="C2699" s="63">
        <v>83</v>
      </c>
      <c r="D2699" s="63">
        <v>2698</v>
      </c>
      <c r="E2699" s="63" t="str">
        <f>VLOOKUP(CENSO[[#This Row],[NOME COMUM]],ESPECIES[],2,FALSE)</f>
        <v>Couratari guianensis Aubl.</v>
      </c>
      <c r="F2699" s="64" t="s">
        <v>6</v>
      </c>
      <c r="G2699" s="64">
        <v>130</v>
      </c>
      <c r="H2699" s="97">
        <f>CENSO[[#This Row],[CAP (cm)]]/PI()</f>
        <v>41.38028520389279</v>
      </c>
      <c r="I2699" s="64">
        <v>14</v>
      </c>
      <c r="J2699" s="96">
        <f>(PI()*(CENSO[[#This Row],[DAP (cm)]]^2))/40000</f>
        <v>0.13448592691265157</v>
      </c>
      <c r="K2699" s="96">
        <f>CENSO[[#This Row],[g (m²)]]*CENSO[[#This Row],[H (m)]]*0.7</f>
        <v>1.3179620837439854</v>
      </c>
      <c r="L2699" s="64">
        <v>1</v>
      </c>
      <c r="M2699" s="65">
        <v>365139.4</v>
      </c>
      <c r="N2699" s="87">
        <v>9703833.4000000004</v>
      </c>
      <c r="O2699" s="98" t="s">
        <v>1225</v>
      </c>
      <c r="P2699" s="87" t="str">
        <f>VLOOKUP(CENSO[[#This Row],[DAP (cm)]],CD[],2,TRUE)</f>
        <v>TORETE</v>
      </c>
      <c r="Q2699" s="87" t="str">
        <f>VLOOKUP(CENSO[[#This Row],[DAP (cm)]],DD[],2,TRUE)</f>
        <v>40├ 50</v>
      </c>
      <c r="R2699" s="87" t="str" cm="1">
        <f t="array" ref="R2699">INDEX(_xlfn.TEXTSPLIT(CENSO[[#This Row],[NOME CIENTIFICO]]," "),1)</f>
        <v>Couratari</v>
      </c>
      <c r="S2699" s="98" t="s">
        <v>1004</v>
      </c>
      <c r="T2699" s="87">
        <f>_xlfn.MINIFS(CENSO[DAP (cm)],CENSO[NOME CIENTIFICO],CENSO[[#This Row],[NOME CIENTIFICO]])</f>
        <v>38.833806114422465</v>
      </c>
      <c r="U26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699" s="87" t="str">
        <f>IF(CENSO[[#This Row],[DAP (cm)]]&lt;CENSO[[#This Row],[DMCE (cm)]],"DAP &lt; DMCE","DAP ≥ DMCE")</f>
        <v>DAP &lt; DMCE</v>
      </c>
      <c r="W2699" s="87" t="str">
        <f>IF(CENSO[[#This Row],[DAP (cm)]]&gt;200, "Superior", "Inferior")</f>
        <v>Inferior</v>
      </c>
      <c r="X2699" s="87" t="str">
        <f>VLOOKUP(CENSO[[#This Row],[NOME COMUM]],ESPECIES[],4,FALSE)</f>
        <v>Não</v>
      </c>
      <c r="Y2699" s="87" t="str">
        <f>IF(IFERROR(VLOOKUP(CENSO[[#This Row],[NOME COMUM]],COMERCIAIS[],2, FALSE), "Não") &lt;&gt; "Não", "Sim", "Não")</f>
        <v>Sim</v>
      </c>
      <c r="Z2699" s="133">
        <f>CENSO[[#This Row],[g (m²)]]/SUM(AEEF[AEEF-UT])</f>
        <v>2.3530218221022364E-4</v>
      </c>
      <c r="AA2699" s="133">
        <f>CENSO[[#This Row],[v (m³)]]/SUM(AEEF[AEEF-UT])</f>
        <v>2.3059613856601913E-3</v>
      </c>
    </row>
    <row r="2700" spans="1:27" ht="14">
      <c r="A2700" s="86">
        <v>1</v>
      </c>
      <c r="B2700" s="86">
        <v>2</v>
      </c>
      <c r="C2700" s="63">
        <v>83</v>
      </c>
      <c r="D2700" s="63">
        <v>2699</v>
      </c>
      <c r="E2700" s="63" t="str">
        <f>VLOOKUP(CENSO[[#This Row],[NOME COMUM]],ESPECIES[],2,FALSE)</f>
        <v>Astronium lecointei Ducke</v>
      </c>
      <c r="F2700" s="64" t="s">
        <v>5</v>
      </c>
      <c r="G2700" s="64">
        <v>170</v>
      </c>
      <c r="H2700" s="97">
        <f>CENSO[[#This Row],[CAP (cm)]]/PI()</f>
        <v>54.112680651244418</v>
      </c>
      <c r="I2700" s="64">
        <v>19</v>
      </c>
      <c r="J2700" s="96">
        <f>(PI()*(CENSO[[#This Row],[DAP (cm)]]^2))/40000</f>
        <v>0.2299788927677888</v>
      </c>
      <c r="K2700" s="96">
        <f>CENSO[[#This Row],[g (m²)]]*CENSO[[#This Row],[H (m)]]*0.7</f>
        <v>3.0587192738115907</v>
      </c>
      <c r="L2700" s="64">
        <v>1</v>
      </c>
      <c r="M2700" s="65">
        <v>365105.4</v>
      </c>
      <c r="N2700" s="87">
        <v>9703843.9000000004</v>
      </c>
      <c r="O2700" s="87" t="s">
        <v>1228</v>
      </c>
      <c r="P2700" s="87" t="str">
        <f>VLOOKUP(CENSO[[#This Row],[DAP (cm)]],CD[],2,TRUE)</f>
        <v>TORA</v>
      </c>
      <c r="Q2700" s="87" t="str">
        <f>VLOOKUP(CENSO[[#This Row],[DAP (cm)]],DD[],2,TRUE)</f>
        <v>50├ 60</v>
      </c>
      <c r="R2700" s="87" t="str" cm="1">
        <f t="array" ref="R2700">INDEX(_xlfn.TEXTSPLIT(CENSO[[#This Row],[NOME CIENTIFICO]]," "),1)</f>
        <v>Astronium</v>
      </c>
      <c r="S2700" s="98" t="s">
        <v>1004</v>
      </c>
      <c r="T2700" s="87">
        <f>_xlfn.MINIFS(CENSO[DAP (cm)],CENSO[NOME CIENTIFICO],CENSO[[#This Row],[NOME CIENTIFICO]])</f>
        <v>40.107045659157627</v>
      </c>
      <c r="U27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700" s="87" t="str">
        <f>IF(CENSO[[#This Row],[DAP (cm)]]&lt;CENSO[[#This Row],[DMCE (cm)]],"DAP &lt; DMCE","DAP ≥ DMCE")</f>
        <v>DAP ≥ DMCE</v>
      </c>
      <c r="W2700" s="87" t="str">
        <f>IF(CENSO[[#This Row],[DAP (cm)]]&gt;200, "Superior", "Inferior")</f>
        <v>Inferior</v>
      </c>
      <c r="X2700" s="87" t="str">
        <f>VLOOKUP(CENSO[[#This Row],[NOME COMUM]],ESPECIES[],4,FALSE)</f>
        <v>Não</v>
      </c>
      <c r="Y2700" s="87" t="str">
        <f>IF(IFERROR(VLOOKUP(CENSO[[#This Row],[NOME COMUM]],COMERCIAIS[],2, FALSE), "Não") &lt;&gt; "Não", "Sim", "Não")</f>
        <v>Sim</v>
      </c>
      <c r="Z2700" s="133">
        <f>CENSO[[#This Row],[g (m²)]]/SUM(AEEF[AEEF-UT])</f>
        <v>4.0238065478553035E-4</v>
      </c>
      <c r="AA2700" s="133">
        <f>CENSO[[#This Row],[v (m³)]]/SUM(AEEF[AEEF-UT])</f>
        <v>5.3516627086475531E-3</v>
      </c>
    </row>
    <row r="2701" spans="1:27" ht="14">
      <c r="A2701" s="86">
        <v>1</v>
      </c>
      <c r="B2701" s="86">
        <v>2</v>
      </c>
      <c r="C2701" s="63">
        <v>83</v>
      </c>
      <c r="D2701" s="63">
        <v>2700</v>
      </c>
      <c r="E2701" s="63" t="str">
        <f>VLOOKUP(CENSO[[#This Row],[NOME COMUM]],ESPECIES[],2,FALSE)</f>
        <v>Astronium lecointei Ducke</v>
      </c>
      <c r="F2701" s="64" t="s">
        <v>5</v>
      </c>
      <c r="G2701" s="64">
        <v>156</v>
      </c>
      <c r="H2701" s="97">
        <f>CENSO[[#This Row],[CAP (cm)]]/PI()</f>
        <v>49.656342244671343</v>
      </c>
      <c r="I2701" s="64">
        <v>18</v>
      </c>
      <c r="J2701" s="96">
        <f>(PI()*(CENSO[[#This Row],[DAP (cm)]]^2))/40000</f>
        <v>0.19365973475421822</v>
      </c>
      <c r="K2701" s="96">
        <f>CENSO[[#This Row],[g (m²)]]*CENSO[[#This Row],[H (m)]]*0.7</f>
        <v>2.4401126579031494</v>
      </c>
      <c r="L2701" s="64">
        <v>1</v>
      </c>
      <c r="M2701" s="65">
        <v>365090.2</v>
      </c>
      <c r="N2701" s="87">
        <v>9703823.4000000004</v>
      </c>
      <c r="O2701" s="98" t="s">
        <v>1225</v>
      </c>
      <c r="P2701" s="87" t="str">
        <f>VLOOKUP(CENSO[[#This Row],[DAP (cm)]],CD[],2,TRUE)</f>
        <v>TORETE</v>
      </c>
      <c r="Q2701" s="87" t="str">
        <f>VLOOKUP(CENSO[[#This Row],[DAP (cm)]],DD[],2,TRUE)</f>
        <v>40├ 50</v>
      </c>
      <c r="R2701" s="87" t="str" cm="1">
        <f t="array" ref="R2701">INDEX(_xlfn.TEXTSPLIT(CENSO[[#This Row],[NOME CIENTIFICO]]," "),1)</f>
        <v>Astronium</v>
      </c>
      <c r="S2701" s="98" t="s">
        <v>1004</v>
      </c>
      <c r="T2701" s="87">
        <f>_xlfn.MINIFS(CENSO[DAP (cm)],CENSO[NOME CIENTIFICO],CENSO[[#This Row],[NOME CIENTIFICO]])</f>
        <v>40.107045659157627</v>
      </c>
      <c r="U27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701" s="87" t="str">
        <f>IF(CENSO[[#This Row],[DAP (cm)]]&lt;CENSO[[#This Row],[DMCE (cm)]],"DAP &lt; DMCE","DAP ≥ DMCE")</f>
        <v>DAP &lt; DMCE</v>
      </c>
      <c r="W2701" s="87" t="str">
        <f>IF(CENSO[[#This Row],[DAP (cm)]]&gt;200, "Superior", "Inferior")</f>
        <v>Inferior</v>
      </c>
      <c r="X2701" s="87" t="str">
        <f>VLOOKUP(CENSO[[#This Row],[NOME COMUM]],ESPECIES[],4,FALSE)</f>
        <v>Não</v>
      </c>
      <c r="Y2701" s="87" t="str">
        <f>IF(IFERROR(VLOOKUP(CENSO[[#This Row],[NOME COMUM]],COMERCIAIS[],2, FALSE), "Não") &lt;&gt; "Não", "Sim", "Não")</f>
        <v>Sim</v>
      </c>
      <c r="Z2701" s="133">
        <f>CENSO[[#This Row],[g (m²)]]/SUM(AEEF[AEEF-UT])</f>
        <v>3.3883514238272194E-4</v>
      </c>
      <c r="AA2701" s="133">
        <f>CENSO[[#This Row],[v (m³)]]/SUM(AEEF[AEEF-UT])</f>
        <v>4.2693227940222966E-3</v>
      </c>
    </row>
    <row r="2702" spans="1:27" ht="14">
      <c r="A2702" s="86">
        <v>1</v>
      </c>
      <c r="B2702" s="86">
        <v>2</v>
      </c>
      <c r="C2702" s="63">
        <v>83</v>
      </c>
      <c r="D2702" s="63">
        <v>2701</v>
      </c>
      <c r="E2702" s="63" t="str">
        <f>VLOOKUP(CENSO[[#This Row],[NOME COMUM]],ESPECIES[],2,FALSE)</f>
        <v>Pouteria sp.</v>
      </c>
      <c r="F2702" s="64" t="s">
        <v>83</v>
      </c>
      <c r="G2702" s="64">
        <v>140</v>
      </c>
      <c r="H2702" s="97">
        <f>CENSO[[#This Row],[CAP (cm)]]/PI()</f>
        <v>44.563384065730695</v>
      </c>
      <c r="I2702" s="64">
        <v>14</v>
      </c>
      <c r="J2702" s="96">
        <f>(PI()*(CENSO[[#This Row],[DAP (cm)]]^2))/40000</f>
        <v>0.15597184423005742</v>
      </c>
      <c r="K2702" s="96">
        <f>CENSO[[#This Row],[g (m²)]]*CENSO[[#This Row],[H (m)]]*0.7</f>
        <v>1.5285240734545624</v>
      </c>
      <c r="L2702" s="64">
        <v>1</v>
      </c>
      <c r="M2702" s="65">
        <v>365102.299999999</v>
      </c>
      <c r="N2702" s="87">
        <v>9703765.1999999899</v>
      </c>
      <c r="O2702" s="98" t="s">
        <v>1225</v>
      </c>
      <c r="P2702" s="87" t="str">
        <f>VLOOKUP(CENSO[[#This Row],[DAP (cm)]],CD[],2,TRUE)</f>
        <v>TORETE</v>
      </c>
      <c r="Q2702" s="87" t="str">
        <f>VLOOKUP(CENSO[[#This Row],[DAP (cm)]],DD[],2,TRUE)</f>
        <v>40├ 50</v>
      </c>
      <c r="R2702" s="87" t="str" cm="1">
        <f t="array" ref="R2702">INDEX(_xlfn.TEXTSPLIT(CENSO[[#This Row],[NOME CIENTIFICO]]," "),1)</f>
        <v>Pouteria</v>
      </c>
      <c r="S2702" s="98" t="s">
        <v>1004</v>
      </c>
      <c r="T2702" s="87">
        <f>_xlfn.MINIFS(CENSO[DAP (cm)],CENSO[NOME CIENTIFICO],CENSO[[#This Row],[NOME CIENTIFICO]])</f>
        <v>39.788735772973837</v>
      </c>
      <c r="U27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02" s="87" t="str">
        <f>IF(CENSO[[#This Row],[DAP (cm)]]&lt;CENSO[[#This Row],[DMCE (cm)]],"DAP &lt; DMCE","DAP ≥ DMCE")</f>
        <v>DAP &lt; DMCE</v>
      </c>
      <c r="W2702" s="87" t="str">
        <f>IF(CENSO[[#This Row],[DAP (cm)]]&gt;200, "Superior", "Inferior")</f>
        <v>Inferior</v>
      </c>
      <c r="X2702" s="87" t="str">
        <f>VLOOKUP(CENSO[[#This Row],[NOME COMUM]],ESPECIES[],4,FALSE)</f>
        <v>Não</v>
      </c>
      <c r="Y2702" s="87" t="str">
        <f>IF(IFERROR(VLOOKUP(CENSO[[#This Row],[NOME COMUM]],COMERCIAIS[],2, FALSE), "Não") &lt;&gt; "Não", "Sim", "Não")</f>
        <v>Não</v>
      </c>
      <c r="Z2702" s="133">
        <f>CENSO[[#This Row],[g (m²)]]/SUM(AEEF[AEEF-UT])</f>
        <v>2.7289483853966759E-4</v>
      </c>
      <c r="AA2702" s="133">
        <f>CENSO[[#This Row],[v (m³)]]/SUM(AEEF[AEEF-UT])</f>
        <v>2.6743694176887419E-3</v>
      </c>
    </row>
    <row r="2703" spans="1:27" ht="14">
      <c r="A2703" s="86">
        <v>1</v>
      </c>
      <c r="B2703" s="86">
        <v>2</v>
      </c>
      <c r="C2703" s="63">
        <v>83</v>
      </c>
      <c r="D2703" s="63">
        <v>2702</v>
      </c>
      <c r="E2703" s="63" t="str">
        <f>VLOOKUP(CENSO[[#This Row],[NOME COMUM]],ESPECIES[],2,FALSE)</f>
        <v>Lecythis pisonis Cambess.</v>
      </c>
      <c r="F2703" s="64" t="s">
        <v>9</v>
      </c>
      <c r="G2703" s="64">
        <v>223</v>
      </c>
      <c r="H2703" s="97">
        <f>CENSO[[#This Row],[CAP (cm)]]/PI()</f>
        <v>70.983104618985323</v>
      </c>
      <c r="I2703" s="64">
        <v>16</v>
      </c>
      <c r="J2703" s="96">
        <f>(PI()*(CENSO[[#This Row],[DAP (cm)]]^2))/40000</f>
        <v>0.39573080825084317</v>
      </c>
      <c r="K2703" s="96">
        <f>CENSO[[#This Row],[g (m²)]]*CENSO[[#This Row],[H (m)]]*0.7</f>
        <v>4.4321850524094435</v>
      </c>
      <c r="L2703" s="64">
        <v>2</v>
      </c>
      <c r="M2703" s="65">
        <v>365084.9</v>
      </c>
      <c r="N2703" s="87">
        <v>9703739.6999999899</v>
      </c>
      <c r="O2703" s="87" t="s">
        <v>1227</v>
      </c>
      <c r="P2703" s="87" t="str">
        <f>VLOOKUP(CENSO[[#This Row],[DAP (cm)]],CD[],2,TRUE)</f>
        <v>TORA</v>
      </c>
      <c r="Q2703" s="87" t="str">
        <f>VLOOKUP(CENSO[[#This Row],[DAP (cm)]],DD[],2,TRUE)</f>
        <v>70├ 80</v>
      </c>
      <c r="R2703" s="87" t="str" cm="1">
        <f t="array" ref="R2703">INDEX(_xlfn.TEXTSPLIT(CENSO[[#This Row],[NOME CIENTIFICO]]," "),1)</f>
        <v>Lecythis</v>
      </c>
      <c r="S2703" s="98" t="s">
        <v>1004</v>
      </c>
      <c r="T2703" s="87">
        <f>_xlfn.MINIFS(CENSO[DAP (cm)],CENSO[NOME CIENTIFICO],CENSO[[#This Row],[NOME CIENTIFICO]])</f>
        <v>40.743665431525208</v>
      </c>
      <c r="U27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2703" s="87" t="str">
        <f>IF(CENSO[[#This Row],[DAP (cm)]]&lt;CENSO[[#This Row],[DMCE (cm)]],"DAP &lt; DMCE","DAP ≥ DMCE")</f>
        <v>DAP ≥ DMCE</v>
      </c>
      <c r="W2703" s="87" t="str">
        <f>IF(CENSO[[#This Row],[DAP (cm)]]&gt;200, "Superior", "Inferior")</f>
        <v>Inferior</v>
      </c>
      <c r="X2703" s="87" t="str">
        <f>VLOOKUP(CENSO[[#This Row],[NOME COMUM]],ESPECIES[],4,FALSE)</f>
        <v>Não</v>
      </c>
      <c r="Y2703" s="87" t="str">
        <f>IF(IFERROR(VLOOKUP(CENSO[[#This Row],[NOME COMUM]],COMERCIAIS[],2, FALSE), "Não") &lt;&gt; "Não", "Sim", "Não")</f>
        <v>Sim</v>
      </c>
      <c r="Z2703" s="133">
        <f>CENSO[[#This Row],[g (m²)]]/SUM(AEEF[AEEF-UT])</f>
        <v>6.9238711355811889E-4</v>
      </c>
      <c r="AA2703" s="133">
        <f>CENSO[[#This Row],[v (m³)]]/SUM(AEEF[AEEF-UT])</f>
        <v>7.7547356718509321E-3</v>
      </c>
    </row>
    <row r="2704" spans="1:27" ht="14">
      <c r="A2704" s="86">
        <v>1</v>
      </c>
      <c r="B2704" s="86">
        <v>2</v>
      </c>
      <c r="C2704" s="63">
        <v>83</v>
      </c>
      <c r="D2704" s="63">
        <v>2703</v>
      </c>
      <c r="E2704" s="63" t="str">
        <f>VLOOKUP(CENSO[[#This Row],[NOME COMUM]],ESPECIES[],2,FALSE)</f>
        <v>Pouteria sp.</v>
      </c>
      <c r="F2704" s="64" t="s">
        <v>83</v>
      </c>
      <c r="G2704" s="64">
        <v>155</v>
      </c>
      <c r="H2704" s="97">
        <f>CENSO[[#This Row],[CAP (cm)]]/PI()</f>
        <v>49.338032358487553</v>
      </c>
      <c r="I2704" s="64">
        <v>17</v>
      </c>
      <c r="J2704" s="96">
        <f>(PI()*(CENSO[[#This Row],[DAP (cm)]]^2))/40000</f>
        <v>0.19118487538913922</v>
      </c>
      <c r="K2704" s="96">
        <f>CENSO[[#This Row],[g (m²)]]*CENSO[[#This Row],[H (m)]]*0.7</f>
        <v>2.2751000171307565</v>
      </c>
      <c r="L2704" s="64">
        <v>1</v>
      </c>
      <c r="M2704" s="65">
        <v>365080.9</v>
      </c>
      <c r="N2704" s="87">
        <v>9703740.5999999903</v>
      </c>
      <c r="O2704" s="98" t="s">
        <v>1225</v>
      </c>
      <c r="P2704" s="87" t="str">
        <f>VLOOKUP(CENSO[[#This Row],[DAP (cm)]],CD[],2,TRUE)</f>
        <v>TORETE</v>
      </c>
      <c r="Q2704" s="87" t="str">
        <f>VLOOKUP(CENSO[[#This Row],[DAP (cm)]],DD[],2,TRUE)</f>
        <v>40├ 50</v>
      </c>
      <c r="R2704" s="87" t="str" cm="1">
        <f t="array" ref="R2704">INDEX(_xlfn.TEXTSPLIT(CENSO[[#This Row],[NOME CIENTIFICO]]," "),1)</f>
        <v>Pouteria</v>
      </c>
      <c r="S2704" s="98" t="s">
        <v>1004</v>
      </c>
      <c r="T2704" s="87">
        <f>_xlfn.MINIFS(CENSO[DAP (cm)],CENSO[NOME CIENTIFICO],CENSO[[#This Row],[NOME CIENTIFICO]])</f>
        <v>39.788735772973837</v>
      </c>
      <c r="U27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04" s="87" t="str">
        <f>IF(CENSO[[#This Row],[DAP (cm)]]&lt;CENSO[[#This Row],[DMCE (cm)]],"DAP &lt; DMCE","DAP ≥ DMCE")</f>
        <v>DAP &lt; DMCE</v>
      </c>
      <c r="W2704" s="87" t="str">
        <f>IF(CENSO[[#This Row],[DAP (cm)]]&gt;200, "Superior", "Inferior")</f>
        <v>Inferior</v>
      </c>
      <c r="X2704" s="87" t="str">
        <f>VLOOKUP(CENSO[[#This Row],[NOME COMUM]],ESPECIES[],4,FALSE)</f>
        <v>Não</v>
      </c>
      <c r="Y2704" s="87" t="str">
        <f>IF(IFERROR(VLOOKUP(CENSO[[#This Row],[NOME COMUM]],COMERCIAIS[],2, FALSE), "Não") &lt;&gt; "Não", "Sim", "Não")</f>
        <v>Não</v>
      </c>
      <c r="Z2704" s="133">
        <f>CENSO[[#This Row],[g (m²)]]/SUM(AEEF[AEEF-UT])</f>
        <v>3.3450502530181188E-4</v>
      </c>
      <c r="AA2704" s="133">
        <f>CENSO[[#This Row],[v (m³)]]/SUM(AEEF[AEEF-UT])</f>
        <v>3.9806098010915607E-3</v>
      </c>
    </row>
    <row r="2705" spans="1:27" ht="14">
      <c r="A2705" s="86">
        <v>1</v>
      </c>
      <c r="B2705" s="86">
        <v>2</v>
      </c>
      <c r="C2705" s="63">
        <v>83</v>
      </c>
      <c r="D2705" s="63">
        <v>2704</v>
      </c>
      <c r="E2705" s="63" t="str">
        <f>VLOOKUP(CENSO[[#This Row],[NOME COMUM]],ESPECIES[],2,FALSE)</f>
        <v>Protium spruceanum Engl.</v>
      </c>
      <c r="F2705" s="64" t="s">
        <v>46</v>
      </c>
      <c r="G2705" s="64">
        <v>178</v>
      </c>
      <c r="H2705" s="97">
        <f>CENSO[[#This Row],[CAP (cm)]]/PI()</f>
        <v>56.659159740714742</v>
      </c>
      <c r="I2705" s="64">
        <v>15</v>
      </c>
      <c r="J2705" s="96">
        <f>(PI()*(CENSO[[#This Row],[DAP (cm)]]^2))/40000</f>
        <v>0.2521332608461806</v>
      </c>
      <c r="K2705" s="96">
        <f>CENSO[[#This Row],[g (m²)]]*CENSO[[#This Row],[H (m)]]*0.7</f>
        <v>2.6473992388848959</v>
      </c>
      <c r="L2705" s="64">
        <v>1</v>
      </c>
      <c r="M2705" s="65">
        <v>365068.09999999899</v>
      </c>
      <c r="N2705" s="87">
        <v>9703739.9000000004</v>
      </c>
      <c r="O2705" s="87" t="s">
        <v>1227</v>
      </c>
      <c r="P2705" s="87" t="str">
        <f>VLOOKUP(CENSO[[#This Row],[DAP (cm)]],CD[],2,TRUE)</f>
        <v>TORA</v>
      </c>
      <c r="Q2705" s="87" t="str">
        <f>VLOOKUP(CENSO[[#This Row],[DAP (cm)]],DD[],2,TRUE)</f>
        <v>50├ 60</v>
      </c>
      <c r="R2705" s="87" t="str" cm="1">
        <f t="array" ref="R2705">INDEX(_xlfn.TEXTSPLIT(CENSO[[#This Row],[NOME CIENTIFICO]]," "),1)</f>
        <v>Protium</v>
      </c>
      <c r="S2705" s="98" t="s">
        <v>1004</v>
      </c>
      <c r="T2705" s="87">
        <f>_xlfn.MINIFS(CENSO[DAP (cm)],CENSO[NOME CIENTIFICO],CENSO[[#This Row],[NOME CIENTIFICO]])</f>
        <v>39.788735772973837</v>
      </c>
      <c r="U27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05" s="87" t="str">
        <f>IF(CENSO[[#This Row],[DAP (cm)]]&lt;CENSO[[#This Row],[DMCE (cm)]],"DAP &lt; DMCE","DAP ≥ DMCE")</f>
        <v>DAP ≥ DMCE</v>
      </c>
      <c r="W2705" s="87" t="str">
        <f>IF(CENSO[[#This Row],[DAP (cm)]]&gt;200, "Superior", "Inferior")</f>
        <v>Inferior</v>
      </c>
      <c r="X2705" s="87" t="str">
        <f>VLOOKUP(CENSO[[#This Row],[NOME COMUM]],ESPECIES[],4,FALSE)</f>
        <v>Não</v>
      </c>
      <c r="Y2705" s="87" t="str">
        <f>IF(IFERROR(VLOOKUP(CENSO[[#This Row],[NOME COMUM]],COMERCIAIS[],2, FALSE), "Não") &lt;&gt; "Não", "Sim", "Não")</f>
        <v>Não</v>
      </c>
      <c r="Z2705" s="133">
        <f>CENSO[[#This Row],[g (m²)]]/SUM(AEEF[AEEF-UT])</f>
        <v>4.4114286042300146E-4</v>
      </c>
      <c r="AA2705" s="133">
        <f>CENSO[[#This Row],[v (m³)]]/SUM(AEEF[AEEF-UT])</f>
        <v>4.6320000344415146E-3</v>
      </c>
    </row>
    <row r="2706" spans="1:27" ht="14">
      <c r="A2706" s="86">
        <v>1</v>
      </c>
      <c r="B2706" s="86">
        <v>2</v>
      </c>
      <c r="C2706" s="63">
        <v>83</v>
      </c>
      <c r="D2706" s="63">
        <v>2705</v>
      </c>
      <c r="E2706" s="63" t="str">
        <f>VLOOKUP(CENSO[[#This Row],[NOME COMUM]],ESPECIES[],2,FALSE)</f>
        <v>Pouteria sp.</v>
      </c>
      <c r="F2706" s="64" t="s">
        <v>83</v>
      </c>
      <c r="G2706" s="64">
        <v>150</v>
      </c>
      <c r="H2706" s="97">
        <f>CENSO[[#This Row],[CAP (cm)]]/PI()</f>
        <v>47.7464829275686</v>
      </c>
      <c r="I2706" s="64">
        <v>15</v>
      </c>
      <c r="J2706" s="96">
        <f>(PI()*(CENSO[[#This Row],[DAP (cm)]]^2))/40000</f>
        <v>0.17904931097838223</v>
      </c>
      <c r="K2706" s="96">
        <f>CENSO[[#This Row],[g (m²)]]*CENSO[[#This Row],[H (m)]]*0.7</f>
        <v>1.8800177652730132</v>
      </c>
      <c r="L2706" s="64">
        <v>1</v>
      </c>
      <c r="M2706" s="65">
        <v>365058.59999999899</v>
      </c>
      <c r="N2706" s="87">
        <v>9703736.6999999899</v>
      </c>
      <c r="O2706" s="98" t="s">
        <v>1225</v>
      </c>
      <c r="P2706" s="87" t="str">
        <f>VLOOKUP(CENSO[[#This Row],[DAP (cm)]],CD[],2,TRUE)</f>
        <v>TORETE</v>
      </c>
      <c r="Q2706" s="87" t="str">
        <f>VLOOKUP(CENSO[[#This Row],[DAP (cm)]],DD[],2,TRUE)</f>
        <v>40├ 50</v>
      </c>
      <c r="R2706" s="87" t="str" cm="1">
        <f t="array" ref="R2706">INDEX(_xlfn.TEXTSPLIT(CENSO[[#This Row],[NOME CIENTIFICO]]," "),1)</f>
        <v>Pouteria</v>
      </c>
      <c r="S2706" s="98" t="s">
        <v>1004</v>
      </c>
      <c r="T2706" s="87">
        <f>_xlfn.MINIFS(CENSO[DAP (cm)],CENSO[NOME CIENTIFICO],CENSO[[#This Row],[NOME CIENTIFICO]])</f>
        <v>39.788735772973837</v>
      </c>
      <c r="U27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06" s="87" t="str">
        <f>IF(CENSO[[#This Row],[DAP (cm)]]&lt;CENSO[[#This Row],[DMCE (cm)]],"DAP &lt; DMCE","DAP ≥ DMCE")</f>
        <v>DAP &lt; DMCE</v>
      </c>
      <c r="W2706" s="87" t="str">
        <f>IF(CENSO[[#This Row],[DAP (cm)]]&gt;200, "Superior", "Inferior")</f>
        <v>Inferior</v>
      </c>
      <c r="X2706" s="87" t="str">
        <f>VLOOKUP(CENSO[[#This Row],[NOME COMUM]],ESPECIES[],4,FALSE)</f>
        <v>Não</v>
      </c>
      <c r="Y2706" s="87" t="str">
        <f>IF(IFERROR(VLOOKUP(CENSO[[#This Row],[NOME COMUM]],COMERCIAIS[],2, FALSE), "Não") &lt;&gt; "Não", "Sim", "Não")</f>
        <v>Não</v>
      </c>
      <c r="Z2706" s="133">
        <f>CENSO[[#This Row],[g (m²)]]/SUM(AEEF[AEEF-UT])</f>
        <v>3.1327213607870003E-4</v>
      </c>
      <c r="AA2706" s="133">
        <f>CENSO[[#This Row],[v (m³)]]/SUM(AEEF[AEEF-UT])</f>
        <v>3.28935742882635E-3</v>
      </c>
    </row>
    <row r="2707" spans="1:27" ht="14">
      <c r="A2707" s="86">
        <v>1</v>
      </c>
      <c r="B2707" s="86">
        <v>2</v>
      </c>
      <c r="C2707" s="63">
        <v>83</v>
      </c>
      <c r="D2707" s="63">
        <v>2706</v>
      </c>
      <c r="E2707" s="63" t="str">
        <f>VLOOKUP(CENSO[[#This Row],[NOME COMUM]],ESPECIES[],2,FALSE)</f>
        <v>Erisma uncinatum Warm.</v>
      </c>
      <c r="F2707" s="64" t="s">
        <v>98</v>
      </c>
      <c r="G2707" s="64">
        <v>458</v>
      </c>
      <c r="H2707" s="97">
        <f>CENSO[[#This Row],[CAP (cm)]]/PI()</f>
        <v>145.78592787217613</v>
      </c>
      <c r="I2707" s="64">
        <v>20</v>
      </c>
      <c r="J2707" s="96">
        <f>(PI()*(CENSO[[#This Row],[DAP (cm)]]^2))/40000</f>
        <v>1.6692488741364166</v>
      </c>
      <c r="K2707" s="96">
        <f>CENSO[[#This Row],[g (m²)]]*CENSO[[#This Row],[H (m)]]*0.7</f>
        <v>23.36948423790983</v>
      </c>
      <c r="L2707" s="64">
        <v>1</v>
      </c>
      <c r="M2707" s="65">
        <v>365054.9</v>
      </c>
      <c r="N2707" s="87">
        <v>9703729.5999999903</v>
      </c>
      <c r="O2707" s="87" t="s">
        <v>1227</v>
      </c>
      <c r="P2707" s="87" t="str">
        <f>VLOOKUP(CENSO[[#This Row],[DAP (cm)]],CD[],2,TRUE)</f>
        <v>TORA</v>
      </c>
      <c r="Q2707" s="87" t="str">
        <f>VLOOKUP(CENSO[[#This Row],[DAP (cm)]],DD[],2,TRUE)</f>
        <v>140├ 150</v>
      </c>
      <c r="R2707" s="87" t="str" cm="1">
        <f t="array" ref="R2707">INDEX(_xlfn.TEXTSPLIT(CENSO[[#This Row],[NOME CIENTIFICO]]," "),1)</f>
        <v>Erisma</v>
      </c>
      <c r="S2707" s="98" t="s">
        <v>1004</v>
      </c>
      <c r="T2707" s="87">
        <f>_xlfn.MINIFS(CENSO[DAP (cm)],CENSO[NOME CIENTIFICO],CENSO[[#This Row],[NOME CIENTIFICO]])</f>
        <v>41.38028520389279</v>
      </c>
      <c r="U27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707" s="87" t="str">
        <f>IF(CENSO[[#This Row],[DAP (cm)]]&lt;CENSO[[#This Row],[DMCE (cm)]],"DAP &lt; DMCE","DAP ≥ DMCE")</f>
        <v>DAP ≥ DMCE</v>
      </c>
      <c r="W2707" s="87" t="str">
        <f>IF(CENSO[[#This Row],[DAP (cm)]]&gt;200, "Superior", "Inferior")</f>
        <v>Inferior</v>
      </c>
      <c r="X2707" s="87" t="str">
        <f>VLOOKUP(CENSO[[#This Row],[NOME COMUM]],ESPECIES[],4,FALSE)</f>
        <v>Não</v>
      </c>
      <c r="Y2707" s="87" t="str">
        <f>IF(IFERROR(VLOOKUP(CENSO[[#This Row],[NOME COMUM]],COMERCIAIS[],2, FALSE), "Não") &lt;&gt; "Não", "Sim", "Não")</f>
        <v>Sim</v>
      </c>
      <c r="Z2707" s="133">
        <f>CENSO[[#This Row],[g (m²)]]/SUM(AEEF[AEEF-UT])</f>
        <v>2.9205873934405528E-3</v>
      </c>
      <c r="AA2707" s="133">
        <f>CENSO[[#This Row],[v (m³)]]/SUM(AEEF[AEEF-UT])</f>
        <v>4.0888223508167738E-2</v>
      </c>
    </row>
    <row r="2708" spans="1:27" ht="14">
      <c r="A2708" s="86">
        <v>1</v>
      </c>
      <c r="B2708" s="86">
        <v>2</v>
      </c>
      <c r="C2708" s="63">
        <v>83</v>
      </c>
      <c r="D2708" s="63">
        <v>2707</v>
      </c>
      <c r="E2708" s="63" t="str">
        <f>VLOOKUP(CENSO[[#This Row],[NOME COMUM]],ESPECIES[],2,FALSE)</f>
        <v>Protium spruceanum Engl.</v>
      </c>
      <c r="F2708" s="64" t="s">
        <v>46</v>
      </c>
      <c r="G2708" s="64">
        <v>460</v>
      </c>
      <c r="H2708" s="97">
        <f>CENSO[[#This Row],[CAP (cm)]]/PI()</f>
        <v>146.42254764454373</v>
      </c>
      <c r="I2708" s="64">
        <v>20</v>
      </c>
      <c r="J2708" s="96">
        <f>(PI()*(CENSO[[#This Row],[DAP (cm)]]^2))/40000</f>
        <v>1.6838592979122531</v>
      </c>
      <c r="K2708" s="96">
        <f>CENSO[[#This Row],[g (m²)]]*CENSO[[#This Row],[H (m)]]*0.7</f>
        <v>23.574030170771543</v>
      </c>
      <c r="L2708" s="64">
        <v>1</v>
      </c>
      <c r="M2708" s="65">
        <v>365079.59999999899</v>
      </c>
      <c r="N2708" s="87">
        <v>9703716.4000000004</v>
      </c>
      <c r="O2708" s="87" t="s">
        <v>1227</v>
      </c>
      <c r="P2708" s="87" t="str">
        <f>VLOOKUP(CENSO[[#This Row],[DAP (cm)]],CD[],2,TRUE)</f>
        <v>TORA</v>
      </c>
      <c r="Q2708" s="87" t="str">
        <f>VLOOKUP(CENSO[[#This Row],[DAP (cm)]],DD[],2,TRUE)</f>
        <v>140├ 150</v>
      </c>
      <c r="R2708" s="87" t="str" cm="1">
        <f t="array" ref="R2708">INDEX(_xlfn.TEXTSPLIT(CENSO[[#This Row],[NOME CIENTIFICO]]," "),1)</f>
        <v>Protium</v>
      </c>
      <c r="S2708" s="98" t="s">
        <v>1004</v>
      </c>
      <c r="T2708" s="87">
        <f>_xlfn.MINIFS(CENSO[DAP (cm)],CENSO[NOME CIENTIFICO],CENSO[[#This Row],[NOME CIENTIFICO]])</f>
        <v>39.788735772973837</v>
      </c>
      <c r="U27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08" s="87" t="str">
        <f>IF(CENSO[[#This Row],[DAP (cm)]]&lt;CENSO[[#This Row],[DMCE (cm)]],"DAP &lt; DMCE","DAP ≥ DMCE")</f>
        <v>DAP ≥ DMCE</v>
      </c>
      <c r="W2708" s="87" t="str">
        <f>IF(CENSO[[#This Row],[DAP (cm)]]&gt;200, "Superior", "Inferior")</f>
        <v>Inferior</v>
      </c>
      <c r="X2708" s="87" t="str">
        <f>VLOOKUP(CENSO[[#This Row],[NOME COMUM]],ESPECIES[],4,FALSE)</f>
        <v>Não</v>
      </c>
      <c r="Y2708" s="87" t="str">
        <f>IF(IFERROR(VLOOKUP(CENSO[[#This Row],[NOME COMUM]],COMERCIAIS[],2, FALSE), "Não") &lt;&gt; "Não", "Sim", "Não")</f>
        <v>Não</v>
      </c>
      <c r="Z2708" s="133">
        <f>CENSO[[#This Row],[g (m²)]]/SUM(AEEF[AEEF-UT])</f>
        <v>2.9461503997445758E-3</v>
      </c>
      <c r="AA2708" s="133">
        <f>CENSO[[#This Row],[v (m³)]]/SUM(AEEF[AEEF-UT])</f>
        <v>4.1246105596424061E-2</v>
      </c>
    </row>
    <row r="2709" spans="1:27" ht="14">
      <c r="A2709" s="86">
        <v>1</v>
      </c>
      <c r="B2709" s="86">
        <v>2</v>
      </c>
      <c r="C2709" s="63">
        <v>83</v>
      </c>
      <c r="D2709" s="63">
        <v>2708</v>
      </c>
      <c r="E2709" s="63" t="str">
        <f>VLOOKUP(CENSO[[#This Row],[NOME COMUM]],ESPECIES[],2,FALSE)</f>
        <v>Piptadenia suaveolens Miq.</v>
      </c>
      <c r="F2709" s="64" t="s">
        <v>22</v>
      </c>
      <c r="G2709" s="64">
        <v>222</v>
      </c>
      <c r="H2709" s="97">
        <f>CENSO[[#This Row],[CAP (cm)]]/PI()</f>
        <v>70.664794732801525</v>
      </c>
      <c r="I2709" s="64">
        <v>17</v>
      </c>
      <c r="J2709" s="96">
        <f>(PI()*(CENSO[[#This Row],[DAP (cm)]]^2))/40000</f>
        <v>0.39218961076704845</v>
      </c>
      <c r="K2709" s="96">
        <f>CENSO[[#This Row],[g (m²)]]*CENSO[[#This Row],[H (m)]]*0.7</f>
        <v>4.6670563681278763</v>
      </c>
      <c r="L2709" s="64">
        <v>1</v>
      </c>
      <c r="M2709" s="65">
        <v>365076.09999999899</v>
      </c>
      <c r="N2709" s="87">
        <v>9703711.9000000004</v>
      </c>
      <c r="O2709" s="87" t="s">
        <v>1227</v>
      </c>
      <c r="P2709" s="87" t="str">
        <f>VLOOKUP(CENSO[[#This Row],[DAP (cm)]],CD[],2,TRUE)</f>
        <v>TORA</v>
      </c>
      <c r="Q2709" s="87" t="str">
        <f>VLOOKUP(CENSO[[#This Row],[DAP (cm)]],DD[],2,TRUE)</f>
        <v>70├ 80</v>
      </c>
      <c r="R2709" s="87" t="str" cm="1">
        <f t="array" ref="R2709">INDEX(_xlfn.TEXTSPLIT(CENSO[[#This Row],[NOME CIENTIFICO]]," "),1)</f>
        <v>Piptadenia</v>
      </c>
      <c r="S2709" s="98" t="s">
        <v>1004</v>
      </c>
      <c r="T2709" s="87">
        <f>_xlfn.MINIFS(CENSO[DAP (cm)],CENSO[NOME CIENTIFICO],CENSO[[#This Row],[NOME CIENTIFICO]])</f>
        <v>39.788735772973837</v>
      </c>
      <c r="U27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09" s="87" t="str">
        <f>IF(CENSO[[#This Row],[DAP (cm)]]&lt;CENSO[[#This Row],[DMCE (cm)]],"DAP &lt; DMCE","DAP ≥ DMCE")</f>
        <v>DAP ≥ DMCE</v>
      </c>
      <c r="W2709" s="87" t="str">
        <f>IF(CENSO[[#This Row],[DAP (cm)]]&gt;200, "Superior", "Inferior")</f>
        <v>Inferior</v>
      </c>
      <c r="X2709" s="87" t="str">
        <f>VLOOKUP(CENSO[[#This Row],[NOME COMUM]],ESPECIES[],4,FALSE)</f>
        <v>Não</v>
      </c>
      <c r="Y2709" s="87" t="str">
        <f>IF(IFERROR(VLOOKUP(CENSO[[#This Row],[NOME COMUM]],COMERCIAIS[],2, FALSE), "Não") &lt;&gt; "Não", "Sim", "Não")</f>
        <v>Sim</v>
      </c>
      <c r="Z2709" s="133">
        <f>CENSO[[#This Row],[g (m²)]]/SUM(AEEF[AEEF-UT])</f>
        <v>6.8619128686678451E-4</v>
      </c>
      <c r="AA2709" s="133">
        <f>CENSO[[#This Row],[v (m³)]]/SUM(AEEF[AEEF-UT])</f>
        <v>8.1656763137147367E-3</v>
      </c>
    </row>
    <row r="2710" spans="1:27" ht="14">
      <c r="A2710" s="86">
        <v>1</v>
      </c>
      <c r="B2710" s="86">
        <v>2</v>
      </c>
      <c r="C2710" s="63">
        <v>83</v>
      </c>
      <c r="D2710" s="63">
        <v>2709</v>
      </c>
      <c r="E2710" s="63" t="str">
        <f>VLOOKUP(CENSO[[#This Row],[NOME COMUM]],ESPECIES[],2,FALSE)</f>
        <v>Goupia glabra Aubl.</v>
      </c>
      <c r="F2710" s="64" t="s">
        <v>34</v>
      </c>
      <c r="G2710" s="64">
        <v>155</v>
      </c>
      <c r="H2710" s="97">
        <f>CENSO[[#This Row],[CAP (cm)]]/PI()</f>
        <v>49.338032358487553</v>
      </c>
      <c r="I2710" s="64">
        <v>11</v>
      </c>
      <c r="J2710" s="96">
        <f>(PI()*(CENSO[[#This Row],[DAP (cm)]]^2))/40000</f>
        <v>0.19118487538913922</v>
      </c>
      <c r="K2710" s="96">
        <f>CENSO[[#This Row],[g (m²)]]*CENSO[[#This Row],[H (m)]]*0.7</f>
        <v>1.472123540496372</v>
      </c>
      <c r="L2710" s="64">
        <v>2</v>
      </c>
      <c r="M2710" s="65">
        <v>365061.799999999</v>
      </c>
      <c r="N2710" s="87">
        <v>9703693.1999999899</v>
      </c>
      <c r="O2710" s="98" t="s">
        <v>1225</v>
      </c>
      <c r="P2710" s="87" t="str">
        <f>VLOOKUP(CENSO[[#This Row],[DAP (cm)]],CD[],2,TRUE)</f>
        <v>TORETE</v>
      </c>
      <c r="Q2710" s="87" t="str">
        <f>VLOOKUP(CENSO[[#This Row],[DAP (cm)]],DD[],2,TRUE)</f>
        <v>40├ 50</v>
      </c>
      <c r="R2710" s="87" t="str" cm="1">
        <f t="array" ref="R2710">INDEX(_xlfn.TEXTSPLIT(CENSO[[#This Row],[NOME CIENTIFICO]]," "),1)</f>
        <v>Goupia</v>
      </c>
      <c r="S2710" s="98" t="s">
        <v>1004</v>
      </c>
      <c r="T2710" s="87">
        <f>_xlfn.MINIFS(CENSO[DAP (cm)],CENSO[NOME CIENTIFICO],CENSO[[#This Row],[NOME CIENTIFICO]])</f>
        <v>40.107045659157627</v>
      </c>
      <c r="U27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710" s="87" t="str">
        <f>IF(CENSO[[#This Row],[DAP (cm)]]&lt;CENSO[[#This Row],[DMCE (cm)]],"DAP &lt; DMCE","DAP ≥ DMCE")</f>
        <v>DAP &lt; DMCE</v>
      </c>
      <c r="W2710" s="87" t="str">
        <f>IF(CENSO[[#This Row],[DAP (cm)]]&gt;200, "Superior", "Inferior")</f>
        <v>Inferior</v>
      </c>
      <c r="X2710" s="87" t="str">
        <f>VLOOKUP(CENSO[[#This Row],[NOME COMUM]],ESPECIES[],4,FALSE)</f>
        <v>Não</v>
      </c>
      <c r="Y2710" s="87" t="str">
        <f>IF(IFERROR(VLOOKUP(CENSO[[#This Row],[NOME COMUM]],COMERCIAIS[],2, FALSE), "Não") &lt;&gt; "Não", "Sim", "Não")</f>
        <v>Sim</v>
      </c>
      <c r="Z2710" s="133">
        <f>CENSO[[#This Row],[g (m²)]]/SUM(AEEF[AEEF-UT])</f>
        <v>3.3450502530181188E-4</v>
      </c>
      <c r="AA2710" s="133">
        <f>CENSO[[#This Row],[v (m³)]]/SUM(AEEF[AEEF-UT])</f>
        <v>2.5756886948239514E-3</v>
      </c>
    </row>
    <row r="2711" spans="1:27" ht="14">
      <c r="A2711" s="86">
        <v>1</v>
      </c>
      <c r="B2711" s="86">
        <v>2</v>
      </c>
      <c r="C2711" s="63">
        <v>83</v>
      </c>
      <c r="D2711" s="63">
        <v>2710</v>
      </c>
      <c r="E2711" s="63" t="str">
        <f>VLOOKUP(CENSO[[#This Row],[NOME COMUM]],ESPECIES[],2,FALSE)</f>
        <v>Tachigali myrmecophila Ducke</v>
      </c>
      <c r="F2711" s="64" t="s">
        <v>14</v>
      </c>
      <c r="G2711" s="64">
        <v>438</v>
      </c>
      <c r="H2711" s="97">
        <f>CENSO[[#This Row],[CAP (cm)]]/PI()</f>
        <v>139.41973014850032</v>
      </c>
      <c r="I2711" s="64">
        <v>19</v>
      </c>
      <c r="J2711" s="96">
        <f>(PI()*(CENSO[[#This Row],[DAP (cm)]]^2))/40000</f>
        <v>1.5266460451260786</v>
      </c>
      <c r="K2711" s="96">
        <f>CENSO[[#This Row],[g (m²)]]*CENSO[[#This Row],[H (m)]]*0.7</f>
        <v>20.304392400176845</v>
      </c>
      <c r="L2711" s="64">
        <v>1</v>
      </c>
      <c r="M2711" s="65">
        <v>365046.2</v>
      </c>
      <c r="N2711" s="87">
        <v>9703669.5999999903</v>
      </c>
      <c r="O2711" s="87" t="s">
        <v>1227</v>
      </c>
      <c r="P2711" s="87" t="str">
        <f>VLOOKUP(CENSO[[#This Row],[DAP (cm)]],CD[],2,TRUE)</f>
        <v>TORA</v>
      </c>
      <c r="Q2711" s="87" t="str">
        <f>VLOOKUP(CENSO[[#This Row],[DAP (cm)]],DD[],2,TRUE)</f>
        <v>130├ 140</v>
      </c>
      <c r="R2711" s="87" t="str" cm="1">
        <f t="array" ref="R2711">INDEX(_xlfn.TEXTSPLIT(CENSO[[#This Row],[NOME CIENTIFICO]]," "),1)</f>
        <v>Tachigali</v>
      </c>
      <c r="S2711" s="98" t="s">
        <v>1004</v>
      </c>
      <c r="T2711" s="87">
        <f>_xlfn.MINIFS(CENSO[DAP (cm)],CENSO[NOME CIENTIFICO],CENSO[[#This Row],[NOME CIENTIFICO]])</f>
        <v>39.152116000606256</v>
      </c>
      <c r="U27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11" s="87" t="str">
        <f>IF(CENSO[[#This Row],[DAP (cm)]]&lt;CENSO[[#This Row],[DMCE (cm)]],"DAP &lt; DMCE","DAP ≥ DMCE")</f>
        <v>DAP ≥ DMCE</v>
      </c>
      <c r="W2711" s="87" t="str">
        <f>IF(CENSO[[#This Row],[DAP (cm)]]&gt;200, "Superior", "Inferior")</f>
        <v>Inferior</v>
      </c>
      <c r="X2711" s="87" t="str">
        <f>VLOOKUP(CENSO[[#This Row],[NOME COMUM]],ESPECIES[],4,FALSE)</f>
        <v>Não</v>
      </c>
      <c r="Y2711" s="87" t="str">
        <f>IF(IFERROR(VLOOKUP(CENSO[[#This Row],[NOME COMUM]],COMERCIAIS[],2, FALSE), "Não") &lt;&gt; "Não", "Sim", "Não")</f>
        <v>Sim</v>
      </c>
      <c r="Z2711" s="133">
        <f>CENSO[[#This Row],[g (m²)]]/SUM(AEEF[AEEF-UT])</f>
        <v>2.6710835410614286E-3</v>
      </c>
      <c r="AA2711" s="133">
        <f>CENSO[[#This Row],[v (m³)]]/SUM(AEEF[AEEF-UT])</f>
        <v>3.5525411096116996E-2</v>
      </c>
    </row>
    <row r="2712" spans="1:27" ht="14">
      <c r="A2712" s="86">
        <v>1</v>
      </c>
      <c r="B2712" s="86">
        <v>2</v>
      </c>
      <c r="C2712" s="63">
        <v>83</v>
      </c>
      <c r="D2712" s="63">
        <v>2711</v>
      </c>
      <c r="E2712" s="63" t="str">
        <f>VLOOKUP(CENSO[[#This Row],[NOME COMUM]],ESPECIES[],2,FALSE)</f>
        <v>Piptadenia suaveolens Miq.</v>
      </c>
      <c r="F2712" s="64" t="s">
        <v>22</v>
      </c>
      <c r="G2712" s="64">
        <v>270</v>
      </c>
      <c r="H2712" s="97">
        <f>CENSO[[#This Row],[CAP (cm)]]/PI()</f>
        <v>85.943669269623484</v>
      </c>
      <c r="I2712" s="64">
        <v>18</v>
      </c>
      <c r="J2712" s="96">
        <f>(PI()*(CENSO[[#This Row],[DAP (cm)]]^2))/40000</f>
        <v>0.58011976756995842</v>
      </c>
      <c r="K2712" s="96">
        <f>CENSO[[#This Row],[g (m²)]]*CENSO[[#This Row],[H (m)]]*0.7</f>
        <v>7.3095090713814761</v>
      </c>
      <c r="L2712" s="64">
        <v>1</v>
      </c>
      <c r="M2712" s="65">
        <v>364983.2</v>
      </c>
      <c r="N2712" s="87">
        <v>9703581.1999999899</v>
      </c>
      <c r="O2712" s="87" t="s">
        <v>1227</v>
      </c>
      <c r="P2712" s="87" t="str">
        <f>VLOOKUP(CENSO[[#This Row],[DAP (cm)]],CD[],2,TRUE)</f>
        <v>TORA</v>
      </c>
      <c r="Q2712" s="87" t="str">
        <f>VLOOKUP(CENSO[[#This Row],[DAP (cm)]],DD[],2,TRUE)</f>
        <v>80├ 90</v>
      </c>
      <c r="R2712" s="87" t="str" cm="1">
        <f t="array" ref="R2712">INDEX(_xlfn.TEXTSPLIT(CENSO[[#This Row],[NOME CIENTIFICO]]," "),1)</f>
        <v>Piptadenia</v>
      </c>
      <c r="S2712" s="98" t="s">
        <v>1004</v>
      </c>
      <c r="T2712" s="87">
        <f>_xlfn.MINIFS(CENSO[DAP (cm)],CENSO[NOME CIENTIFICO],CENSO[[#This Row],[NOME CIENTIFICO]])</f>
        <v>39.788735772973837</v>
      </c>
      <c r="U27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12" s="87" t="str">
        <f>IF(CENSO[[#This Row],[DAP (cm)]]&lt;CENSO[[#This Row],[DMCE (cm)]],"DAP &lt; DMCE","DAP ≥ DMCE")</f>
        <v>DAP ≥ DMCE</v>
      </c>
      <c r="W2712" s="87" t="str">
        <f>IF(CENSO[[#This Row],[DAP (cm)]]&gt;200, "Superior", "Inferior")</f>
        <v>Inferior</v>
      </c>
      <c r="X2712" s="87" t="str">
        <f>VLOOKUP(CENSO[[#This Row],[NOME COMUM]],ESPECIES[],4,FALSE)</f>
        <v>Não</v>
      </c>
      <c r="Y2712" s="87" t="str">
        <f>IF(IFERROR(VLOOKUP(CENSO[[#This Row],[NOME COMUM]],COMERCIAIS[],2, FALSE), "Não") &lt;&gt; "Não", "Sim", "Não")</f>
        <v>Sim</v>
      </c>
      <c r="Z2712" s="133">
        <f>CENSO[[#This Row],[g (m²)]]/SUM(AEEF[AEEF-UT])</f>
        <v>1.015001720894988E-3</v>
      </c>
      <c r="AA2712" s="133">
        <f>CENSO[[#This Row],[v (m³)]]/SUM(AEEF[AEEF-UT])</f>
        <v>1.2789021683276849E-2</v>
      </c>
    </row>
    <row r="2713" spans="1:27" ht="14">
      <c r="A2713" s="86">
        <v>1</v>
      </c>
      <c r="B2713" s="86">
        <v>2</v>
      </c>
      <c r="C2713" s="63">
        <v>83</v>
      </c>
      <c r="D2713" s="63">
        <v>2712</v>
      </c>
      <c r="E2713" s="63" t="str">
        <f>VLOOKUP(CENSO[[#This Row],[NOME COMUM]],ESPECIES[],2,FALSE)</f>
        <v>Tachigali myrmecophila Ducke</v>
      </c>
      <c r="F2713" s="64" t="s">
        <v>14</v>
      </c>
      <c r="G2713" s="64">
        <v>200</v>
      </c>
      <c r="H2713" s="97">
        <f>CENSO[[#This Row],[CAP (cm)]]/PI()</f>
        <v>63.661977236758133</v>
      </c>
      <c r="I2713" s="64">
        <v>16</v>
      </c>
      <c r="J2713" s="96">
        <f>(PI()*(CENSO[[#This Row],[DAP (cm)]]^2))/40000</f>
        <v>0.31830988618379064</v>
      </c>
      <c r="K2713" s="96">
        <f>CENSO[[#This Row],[g (m²)]]*CENSO[[#This Row],[H (m)]]*0.7</f>
        <v>3.565070725258455</v>
      </c>
      <c r="L2713" s="64">
        <v>2</v>
      </c>
      <c r="M2713" s="65">
        <v>364985</v>
      </c>
      <c r="N2713" s="87">
        <v>9703580.3000000007</v>
      </c>
      <c r="O2713" s="87" t="s">
        <v>1227</v>
      </c>
      <c r="P2713" s="87" t="str">
        <f>VLOOKUP(CENSO[[#This Row],[DAP (cm)]],CD[],2,TRUE)</f>
        <v>TORA</v>
      </c>
      <c r="Q2713" s="87" t="str">
        <f>VLOOKUP(CENSO[[#This Row],[DAP (cm)]],DD[],2,TRUE)</f>
        <v>60├ 70</v>
      </c>
      <c r="R2713" s="87" t="str" cm="1">
        <f t="array" ref="R2713">INDEX(_xlfn.TEXTSPLIT(CENSO[[#This Row],[NOME CIENTIFICO]]," "),1)</f>
        <v>Tachigali</v>
      </c>
      <c r="S2713" s="98" t="s">
        <v>1004</v>
      </c>
      <c r="T2713" s="87">
        <f>_xlfn.MINIFS(CENSO[DAP (cm)],CENSO[NOME CIENTIFICO],CENSO[[#This Row],[NOME CIENTIFICO]])</f>
        <v>39.152116000606256</v>
      </c>
      <c r="U27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13" s="87" t="str">
        <f>IF(CENSO[[#This Row],[DAP (cm)]]&lt;CENSO[[#This Row],[DMCE (cm)]],"DAP &lt; DMCE","DAP ≥ DMCE")</f>
        <v>DAP ≥ DMCE</v>
      </c>
      <c r="W2713" s="87" t="str">
        <f>IF(CENSO[[#This Row],[DAP (cm)]]&gt;200, "Superior", "Inferior")</f>
        <v>Inferior</v>
      </c>
      <c r="X2713" s="87" t="str">
        <f>VLOOKUP(CENSO[[#This Row],[NOME COMUM]],ESPECIES[],4,FALSE)</f>
        <v>Não</v>
      </c>
      <c r="Y2713" s="87" t="str">
        <f>IF(IFERROR(VLOOKUP(CENSO[[#This Row],[NOME COMUM]],COMERCIAIS[],2, FALSE), "Não") &lt;&gt; "Não", "Sim", "Não")</f>
        <v>Sim</v>
      </c>
      <c r="Z2713" s="133">
        <f>CENSO[[#This Row],[g (m²)]]/SUM(AEEF[AEEF-UT])</f>
        <v>5.5692824191768894E-4</v>
      </c>
      <c r="AA2713" s="133">
        <f>CENSO[[#This Row],[v (m³)]]/SUM(AEEF[AEEF-UT])</f>
        <v>6.2375963094781156E-3</v>
      </c>
    </row>
    <row r="2714" spans="1:27" ht="14">
      <c r="A2714" s="86">
        <v>1</v>
      </c>
      <c r="B2714" s="86">
        <v>2</v>
      </c>
      <c r="C2714" s="63">
        <v>83</v>
      </c>
      <c r="D2714" s="63">
        <v>2713</v>
      </c>
      <c r="E2714" s="63" t="str">
        <f>VLOOKUP(CENSO[[#This Row],[NOME COMUM]],ESPECIES[],2,FALSE)</f>
        <v>Goupia glabra Aubl.</v>
      </c>
      <c r="F2714" s="64" t="s">
        <v>34</v>
      </c>
      <c r="G2714" s="64">
        <v>333</v>
      </c>
      <c r="H2714" s="97">
        <f>CENSO[[#This Row],[CAP (cm)]]/PI()</f>
        <v>105.99719209920229</v>
      </c>
      <c r="I2714" s="64">
        <v>13</v>
      </c>
      <c r="J2714" s="96">
        <f>(PI()*(CENSO[[#This Row],[DAP (cm)]]^2))/40000</f>
        <v>0.88242662422585905</v>
      </c>
      <c r="K2714" s="96">
        <f>CENSO[[#This Row],[g (m²)]]*CENSO[[#This Row],[H (m)]]*0.7</f>
        <v>8.030082280455316</v>
      </c>
      <c r="L2714" s="64">
        <v>1</v>
      </c>
      <c r="M2714" s="65">
        <v>364974</v>
      </c>
      <c r="N2714" s="87">
        <v>9703574.4000000004</v>
      </c>
      <c r="O2714" s="87" t="s">
        <v>1228</v>
      </c>
      <c r="P2714" s="87" t="str">
        <f>VLOOKUP(CENSO[[#This Row],[DAP (cm)]],CD[],2,TRUE)</f>
        <v>TORA</v>
      </c>
      <c r="Q2714" s="87" t="str">
        <f>VLOOKUP(CENSO[[#This Row],[DAP (cm)]],DD[],2,TRUE)</f>
        <v>100├ 110</v>
      </c>
      <c r="R2714" s="87" t="str" cm="1">
        <f t="array" ref="R2714">INDEX(_xlfn.TEXTSPLIT(CENSO[[#This Row],[NOME CIENTIFICO]]," "),1)</f>
        <v>Goupia</v>
      </c>
      <c r="S2714" s="98" t="s">
        <v>1004</v>
      </c>
      <c r="T2714" s="87">
        <f>_xlfn.MINIFS(CENSO[DAP (cm)],CENSO[NOME CIENTIFICO],CENSO[[#This Row],[NOME CIENTIFICO]])</f>
        <v>40.107045659157627</v>
      </c>
      <c r="U27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714" s="87" t="str">
        <f>IF(CENSO[[#This Row],[DAP (cm)]]&lt;CENSO[[#This Row],[DMCE (cm)]],"DAP &lt; DMCE","DAP ≥ DMCE")</f>
        <v>DAP ≥ DMCE</v>
      </c>
      <c r="W2714" s="87" t="str">
        <f>IF(CENSO[[#This Row],[DAP (cm)]]&gt;200, "Superior", "Inferior")</f>
        <v>Inferior</v>
      </c>
      <c r="X2714" s="87" t="str">
        <f>VLOOKUP(CENSO[[#This Row],[NOME COMUM]],ESPECIES[],4,FALSE)</f>
        <v>Não</v>
      </c>
      <c r="Y2714" s="87" t="str">
        <f>IF(IFERROR(VLOOKUP(CENSO[[#This Row],[NOME COMUM]],COMERCIAIS[],2, FALSE), "Não") &lt;&gt; "Não", "Sim", "Não")</f>
        <v>Sim</v>
      </c>
      <c r="Z2714" s="133">
        <f>CENSO[[#This Row],[g (m²)]]/SUM(AEEF[AEEF-UT])</f>
        <v>1.5439303954502654E-3</v>
      </c>
      <c r="AA2714" s="133">
        <f>CENSO[[#This Row],[v (m³)]]/SUM(AEEF[AEEF-UT])</f>
        <v>1.4049766598597413E-2</v>
      </c>
    </row>
    <row r="2715" spans="1:27" ht="14">
      <c r="A2715" s="86">
        <v>1</v>
      </c>
      <c r="B2715" s="86">
        <v>2</v>
      </c>
      <c r="C2715" s="63">
        <v>83</v>
      </c>
      <c r="D2715" s="63">
        <v>2714</v>
      </c>
      <c r="E2715" s="63" t="str">
        <f>VLOOKUP(CENSO[[#This Row],[NOME COMUM]],ESPECIES[],2,FALSE)</f>
        <v>Piptadenia suaveolens Miq.</v>
      </c>
      <c r="F2715" s="64" t="s">
        <v>22</v>
      </c>
      <c r="G2715" s="64">
        <v>250</v>
      </c>
      <c r="H2715" s="97">
        <f>CENSO[[#This Row],[CAP (cm)]]/PI()</f>
        <v>79.577471545947674</v>
      </c>
      <c r="I2715" s="64">
        <v>15</v>
      </c>
      <c r="J2715" s="96">
        <f>(PI()*(CENSO[[#This Row],[DAP (cm)]]^2))/40000</f>
        <v>0.49735919716217297</v>
      </c>
      <c r="K2715" s="96">
        <f>CENSO[[#This Row],[g (m²)]]*CENSO[[#This Row],[H (m)]]*0.7</f>
        <v>5.2222715702028157</v>
      </c>
      <c r="L2715" s="64">
        <v>1</v>
      </c>
      <c r="M2715" s="65">
        <v>364976.7</v>
      </c>
      <c r="N2715" s="87">
        <v>9703573.0999999903</v>
      </c>
      <c r="O2715" s="87" t="s">
        <v>1227</v>
      </c>
      <c r="P2715" s="87" t="str">
        <f>VLOOKUP(CENSO[[#This Row],[DAP (cm)]],CD[],2,TRUE)</f>
        <v>TORA</v>
      </c>
      <c r="Q2715" s="87" t="str">
        <f>VLOOKUP(CENSO[[#This Row],[DAP (cm)]],DD[],2,TRUE)</f>
        <v>70├ 80</v>
      </c>
      <c r="R2715" s="87" t="str" cm="1">
        <f t="array" ref="R2715">INDEX(_xlfn.TEXTSPLIT(CENSO[[#This Row],[NOME CIENTIFICO]]," "),1)</f>
        <v>Piptadenia</v>
      </c>
      <c r="S2715" s="98" t="s">
        <v>1004</v>
      </c>
      <c r="T2715" s="87">
        <f>_xlfn.MINIFS(CENSO[DAP (cm)],CENSO[NOME CIENTIFICO],CENSO[[#This Row],[NOME CIENTIFICO]])</f>
        <v>39.788735772973837</v>
      </c>
      <c r="U27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15" s="87" t="str">
        <f>IF(CENSO[[#This Row],[DAP (cm)]]&lt;CENSO[[#This Row],[DMCE (cm)]],"DAP &lt; DMCE","DAP ≥ DMCE")</f>
        <v>DAP ≥ DMCE</v>
      </c>
      <c r="W2715" s="87" t="str">
        <f>IF(CENSO[[#This Row],[DAP (cm)]]&gt;200, "Superior", "Inferior")</f>
        <v>Inferior</v>
      </c>
      <c r="X2715" s="87" t="str">
        <f>VLOOKUP(CENSO[[#This Row],[NOME COMUM]],ESPECIES[],4,FALSE)</f>
        <v>Não</v>
      </c>
      <c r="Y2715" s="87" t="str">
        <f>IF(IFERROR(VLOOKUP(CENSO[[#This Row],[NOME COMUM]],COMERCIAIS[],2, FALSE), "Não") &lt;&gt; "Não", "Sim", "Não")</f>
        <v>Sim</v>
      </c>
      <c r="Z2715" s="133">
        <f>CENSO[[#This Row],[g (m²)]]/SUM(AEEF[AEEF-UT])</f>
        <v>8.7020037799638919E-4</v>
      </c>
      <c r="AA2715" s="133">
        <f>CENSO[[#This Row],[v (m³)]]/SUM(AEEF[AEEF-UT])</f>
        <v>9.1371039689620848E-3</v>
      </c>
    </row>
    <row r="2716" spans="1:27" ht="14">
      <c r="A2716" s="86">
        <v>1</v>
      </c>
      <c r="B2716" s="86">
        <v>2</v>
      </c>
      <c r="C2716" s="63">
        <v>83</v>
      </c>
      <c r="D2716" s="63">
        <v>2715</v>
      </c>
      <c r="E2716" s="63" t="str">
        <f>VLOOKUP(CENSO[[#This Row],[NOME COMUM]],ESPECIES[],2,FALSE)</f>
        <v>Cordia alliodora (Ruiz &amp; Pav.) Oken</v>
      </c>
      <c r="F2716" s="64" t="s">
        <v>100</v>
      </c>
      <c r="G2716" s="64">
        <v>160</v>
      </c>
      <c r="H2716" s="97">
        <f>CENSO[[#This Row],[CAP (cm)]]/PI()</f>
        <v>50.929581789406512</v>
      </c>
      <c r="I2716" s="64">
        <v>15</v>
      </c>
      <c r="J2716" s="96">
        <f>(PI()*(CENSO[[#This Row],[DAP (cm)]]^2))/40000</f>
        <v>0.20371832715762608</v>
      </c>
      <c r="K2716" s="96">
        <f>CENSO[[#This Row],[g (m²)]]*CENSO[[#This Row],[H (m)]]*0.7</f>
        <v>2.1390424351550736</v>
      </c>
      <c r="L2716" s="64">
        <v>1</v>
      </c>
      <c r="M2716" s="65">
        <v>364998.40000000002</v>
      </c>
      <c r="N2716" s="87">
        <v>9703562.9000000004</v>
      </c>
      <c r="O2716" s="98" t="s">
        <v>1225</v>
      </c>
      <c r="P2716" s="87" t="str">
        <f>VLOOKUP(CENSO[[#This Row],[DAP (cm)]],CD[],2,TRUE)</f>
        <v>TORA</v>
      </c>
      <c r="Q2716" s="87" t="str">
        <f>VLOOKUP(CENSO[[#This Row],[DAP (cm)]],DD[],2,TRUE)</f>
        <v>50├ 60</v>
      </c>
      <c r="R2716" s="87" t="str" cm="1">
        <f t="array" ref="R2716">INDEX(_xlfn.TEXTSPLIT(CENSO[[#This Row],[NOME CIENTIFICO]]," "),1)</f>
        <v>Cordia</v>
      </c>
      <c r="S2716" s="98" t="s">
        <v>1004</v>
      </c>
      <c r="T2716" s="87">
        <f>_xlfn.MINIFS(CENSO[DAP (cm)],CENSO[NOME CIENTIFICO],CENSO[[#This Row],[NOME CIENTIFICO]])</f>
        <v>44.563384065730695</v>
      </c>
      <c r="U27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54.563384065730695</v>
      </c>
      <c r="V2716" s="87" t="str">
        <f>IF(CENSO[[#This Row],[DAP (cm)]]&lt;CENSO[[#This Row],[DMCE (cm)]],"DAP &lt; DMCE","DAP ≥ DMCE")</f>
        <v>DAP &lt; DMCE</v>
      </c>
      <c r="W2716" s="87" t="str">
        <f>IF(CENSO[[#This Row],[DAP (cm)]]&gt;200, "Superior", "Inferior")</f>
        <v>Inferior</v>
      </c>
      <c r="X2716" s="87" t="str">
        <f>VLOOKUP(CENSO[[#This Row],[NOME COMUM]],ESPECIES[],4,FALSE)</f>
        <v>Não</v>
      </c>
      <c r="Y2716" s="87" t="str">
        <f>IF(IFERROR(VLOOKUP(CENSO[[#This Row],[NOME COMUM]],COMERCIAIS[],2, FALSE), "Não") &lt;&gt; "Não", "Sim", "Não")</f>
        <v>Não</v>
      </c>
      <c r="Z2716" s="133">
        <f>CENSO[[#This Row],[g (m²)]]/SUM(AEEF[AEEF-UT])</f>
        <v>3.5643407482732108E-4</v>
      </c>
      <c r="AA2716" s="133">
        <f>CENSO[[#This Row],[v (m³)]]/SUM(AEEF[AEEF-UT])</f>
        <v>3.7425577856868707E-3</v>
      </c>
    </row>
    <row r="2717" spans="1:27" ht="14">
      <c r="A2717" s="86">
        <v>1</v>
      </c>
      <c r="B2717" s="86">
        <v>2</v>
      </c>
      <c r="C2717" s="63">
        <v>83</v>
      </c>
      <c r="D2717" s="63">
        <v>2716</v>
      </c>
      <c r="E2717" s="63" t="str">
        <f>VLOOKUP(CENSO[[#This Row],[NOME COMUM]],ESPECIES[],2,FALSE)</f>
        <v>Buchenavia capitata (Vahl) Eichler</v>
      </c>
      <c r="F2717" s="64" t="s">
        <v>10</v>
      </c>
      <c r="G2717" s="64">
        <v>175</v>
      </c>
      <c r="H2717" s="97">
        <f>CENSO[[#This Row],[CAP (cm)]]/PI()</f>
        <v>55.70423008216337</v>
      </c>
      <c r="I2717" s="64">
        <v>17</v>
      </c>
      <c r="J2717" s="96">
        <f>(PI()*(CENSO[[#This Row],[DAP (cm)]]^2))/40000</f>
        <v>0.24370600660946476</v>
      </c>
      <c r="K2717" s="96">
        <f>CENSO[[#This Row],[g (m²)]]*CENSO[[#This Row],[H (m)]]*0.7</f>
        <v>2.9001014786526307</v>
      </c>
      <c r="L2717" s="64">
        <v>1</v>
      </c>
      <c r="M2717" s="65">
        <v>364987.09999999899</v>
      </c>
      <c r="N2717" s="87">
        <v>9703538.0999999903</v>
      </c>
      <c r="O2717" s="87" t="s">
        <v>1227</v>
      </c>
      <c r="P2717" s="87" t="str">
        <f>VLOOKUP(CENSO[[#This Row],[DAP (cm)]],CD[],2,TRUE)</f>
        <v>TORA</v>
      </c>
      <c r="Q2717" s="87" t="str">
        <f>VLOOKUP(CENSO[[#This Row],[DAP (cm)]],DD[],2,TRUE)</f>
        <v>50├ 60</v>
      </c>
      <c r="R2717" s="87" t="str" cm="1">
        <f t="array" ref="R2717">INDEX(_xlfn.TEXTSPLIT(CENSO[[#This Row],[NOME CIENTIFICO]]," "),1)</f>
        <v>Buchenavia</v>
      </c>
      <c r="S2717" s="98" t="s">
        <v>1004</v>
      </c>
      <c r="T2717" s="87">
        <f>_xlfn.MINIFS(CENSO[DAP (cm)],CENSO[NOME CIENTIFICO],CENSO[[#This Row],[NOME CIENTIFICO]])</f>
        <v>41.38028520389279</v>
      </c>
      <c r="U27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717" s="87" t="str">
        <f>IF(CENSO[[#This Row],[DAP (cm)]]&lt;CENSO[[#This Row],[DMCE (cm)]],"DAP &lt; DMCE","DAP ≥ DMCE")</f>
        <v>DAP ≥ DMCE</v>
      </c>
      <c r="W2717" s="87" t="str">
        <f>IF(CENSO[[#This Row],[DAP (cm)]]&gt;200, "Superior", "Inferior")</f>
        <v>Inferior</v>
      </c>
      <c r="X2717" s="87" t="str">
        <f>VLOOKUP(CENSO[[#This Row],[NOME COMUM]],ESPECIES[],4,FALSE)</f>
        <v>Não</v>
      </c>
      <c r="Y2717" s="87" t="str">
        <f>IF(IFERROR(VLOOKUP(CENSO[[#This Row],[NOME COMUM]],COMERCIAIS[],2, FALSE), "Não") &lt;&gt; "Não", "Sim", "Não")</f>
        <v>Não</v>
      </c>
      <c r="Z2717" s="133">
        <f>CENSO[[#This Row],[g (m²)]]/SUM(AEEF[AEEF-UT])</f>
        <v>4.2639818521823071E-4</v>
      </c>
      <c r="AA2717" s="133">
        <f>CENSO[[#This Row],[v (m³)]]/SUM(AEEF[AEEF-UT])</f>
        <v>5.0741384040969457E-3</v>
      </c>
    </row>
    <row r="2718" spans="1:27" ht="14">
      <c r="A2718" s="86">
        <v>1</v>
      </c>
      <c r="B2718" s="86">
        <v>2</v>
      </c>
      <c r="C2718" s="63">
        <v>83</v>
      </c>
      <c r="D2718" s="63">
        <v>2717</v>
      </c>
      <c r="E2718" s="63" t="str">
        <f>VLOOKUP(CENSO[[#This Row],[NOME COMUM]],ESPECIES[],2,FALSE)</f>
        <v>Cedrelinga catenaeformis Ducke</v>
      </c>
      <c r="F2718" s="64" t="s">
        <v>71</v>
      </c>
      <c r="G2718" s="64">
        <v>440</v>
      </c>
      <c r="H2718" s="97">
        <f>CENSO[[#This Row],[CAP (cm)]]/PI()</f>
        <v>140.05634992086789</v>
      </c>
      <c r="I2718" s="64">
        <v>22</v>
      </c>
      <c r="J2718" s="96">
        <f>(PI()*(CENSO[[#This Row],[DAP (cm)]]^2))/40000</f>
        <v>1.5406198491295464</v>
      </c>
      <c r="K2718" s="96">
        <f>CENSO[[#This Row],[g (m²)]]*CENSO[[#This Row],[H (m)]]*0.7</f>
        <v>23.725545676595015</v>
      </c>
      <c r="L2718" s="64">
        <v>1</v>
      </c>
      <c r="M2718" s="65">
        <v>364984.799999999</v>
      </c>
      <c r="N2718" s="87">
        <v>9703533.5999999903</v>
      </c>
      <c r="O2718" s="87" t="s">
        <v>1227</v>
      </c>
      <c r="P2718" s="87" t="str">
        <f>VLOOKUP(CENSO[[#This Row],[DAP (cm)]],CD[],2,TRUE)</f>
        <v>TORA</v>
      </c>
      <c r="Q2718" s="87" t="str">
        <f>VLOOKUP(CENSO[[#This Row],[DAP (cm)]],DD[],2,TRUE)</f>
        <v>140├ 150</v>
      </c>
      <c r="R2718" s="87" t="str" cm="1">
        <f t="array" ref="R2718">INDEX(_xlfn.TEXTSPLIT(CENSO[[#This Row],[NOME CIENTIFICO]]," "),1)</f>
        <v>Cedrelinga</v>
      </c>
      <c r="S2718" s="98" t="s">
        <v>1004</v>
      </c>
      <c r="T2718" s="87">
        <f>_xlfn.MINIFS(CENSO[DAP (cm)],CENSO[NOME CIENTIFICO],CENSO[[#This Row],[NOME CIENTIFICO]])</f>
        <v>38.515496228238675</v>
      </c>
      <c r="U27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18" s="87" t="str">
        <f>IF(CENSO[[#This Row],[DAP (cm)]]&lt;CENSO[[#This Row],[DMCE (cm)]],"DAP &lt; DMCE","DAP ≥ DMCE")</f>
        <v>DAP ≥ DMCE</v>
      </c>
      <c r="W2718" s="87" t="str">
        <f>IF(CENSO[[#This Row],[DAP (cm)]]&gt;200, "Superior", "Inferior")</f>
        <v>Inferior</v>
      </c>
      <c r="X2718" s="87" t="str">
        <f>VLOOKUP(CENSO[[#This Row],[NOME COMUM]],ESPECIES[],4,FALSE)</f>
        <v>Não</v>
      </c>
      <c r="Y2718" s="87" t="str">
        <f>IF(IFERROR(VLOOKUP(CENSO[[#This Row],[NOME COMUM]],COMERCIAIS[],2, FALSE), "Não") &lt;&gt; "Não", "Sim", "Não")</f>
        <v>Sim</v>
      </c>
      <c r="Z2718" s="133">
        <f>CENSO[[#This Row],[g (m²)]]/SUM(AEEF[AEEF-UT])</f>
        <v>2.6955326908816141E-3</v>
      </c>
      <c r="AA2718" s="133">
        <f>CENSO[[#This Row],[v (m³)]]/SUM(AEEF[AEEF-UT])</f>
        <v>4.1511203439576858E-2</v>
      </c>
    </row>
    <row r="2719" spans="1:27" ht="14">
      <c r="A2719" s="86">
        <v>1</v>
      </c>
      <c r="B2719" s="86">
        <v>2</v>
      </c>
      <c r="C2719" s="63">
        <v>83</v>
      </c>
      <c r="D2719" s="63">
        <v>2718</v>
      </c>
      <c r="E2719" s="63" t="str">
        <f>VLOOKUP(CENSO[[#This Row],[NOME COMUM]],ESPECIES[],2,FALSE)</f>
        <v>Cenostigma tocantinum Ducke</v>
      </c>
      <c r="F2719" s="64" t="s">
        <v>95</v>
      </c>
      <c r="G2719" s="64">
        <v>218</v>
      </c>
      <c r="H2719" s="97">
        <f>CENSO[[#This Row],[CAP (cm)]]/PI()</f>
        <v>69.391555188066363</v>
      </c>
      <c r="I2719" s="64">
        <v>17</v>
      </c>
      <c r="J2719" s="96">
        <f>(PI()*(CENSO[[#This Row],[DAP (cm)]]^2))/40000</f>
        <v>0.37818397577496166</v>
      </c>
      <c r="K2719" s="96">
        <f>CENSO[[#This Row],[g (m²)]]*CENSO[[#This Row],[H (m)]]*0.7</f>
        <v>4.500389311722043</v>
      </c>
      <c r="L2719" s="64">
        <v>2</v>
      </c>
      <c r="M2719" s="65">
        <v>364976.09999999899</v>
      </c>
      <c r="N2719" s="87">
        <v>9703532.1999999899</v>
      </c>
      <c r="O2719" s="87" t="s">
        <v>1227</v>
      </c>
      <c r="P2719" s="87" t="str">
        <f>VLOOKUP(CENSO[[#This Row],[DAP (cm)]],CD[],2,TRUE)</f>
        <v>TORA</v>
      </c>
      <c r="Q2719" s="87" t="str">
        <f>VLOOKUP(CENSO[[#This Row],[DAP (cm)]],DD[],2,TRUE)</f>
        <v>60├ 70</v>
      </c>
      <c r="R2719" s="87" t="str" cm="1">
        <f t="array" ref="R2719">INDEX(_xlfn.TEXTSPLIT(CENSO[[#This Row],[NOME CIENTIFICO]]," "),1)</f>
        <v>Cenostigma</v>
      </c>
      <c r="S2719" s="98" t="s">
        <v>1004</v>
      </c>
      <c r="T2719" s="87">
        <f>_xlfn.MINIFS(CENSO[DAP (cm)],CENSO[NOME CIENTIFICO],CENSO[[#This Row],[NOME CIENTIFICO]])</f>
        <v>40.743665431525208</v>
      </c>
      <c r="U27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2719" s="87" t="str">
        <f>IF(CENSO[[#This Row],[DAP (cm)]]&lt;CENSO[[#This Row],[DMCE (cm)]],"DAP &lt; DMCE","DAP ≥ DMCE")</f>
        <v>DAP ≥ DMCE</v>
      </c>
      <c r="W2719" s="87" t="str">
        <f>IF(CENSO[[#This Row],[DAP (cm)]]&gt;200, "Superior", "Inferior")</f>
        <v>Inferior</v>
      </c>
      <c r="X2719" s="87" t="str">
        <f>VLOOKUP(CENSO[[#This Row],[NOME COMUM]],ESPECIES[],4,FALSE)</f>
        <v>Não</v>
      </c>
      <c r="Y2719" s="87" t="str">
        <f>IF(IFERROR(VLOOKUP(CENSO[[#This Row],[NOME COMUM]],COMERCIAIS[],2, FALSE), "Não") &lt;&gt; "Não", "Sim", "Não")</f>
        <v>Não</v>
      </c>
      <c r="Z2719" s="133">
        <f>CENSO[[#This Row],[g (m²)]]/SUM(AEEF[AEEF-UT])</f>
        <v>6.6168644422240624E-4</v>
      </c>
      <c r="AA2719" s="133">
        <f>CENSO[[#This Row],[v (m³)]]/SUM(AEEF[AEEF-UT])</f>
        <v>7.8740686862466339E-3</v>
      </c>
    </row>
    <row r="2720" spans="1:27" ht="14">
      <c r="A2720" s="86">
        <v>1</v>
      </c>
      <c r="B2720" s="86">
        <v>2</v>
      </c>
      <c r="C2720" s="63">
        <v>83</v>
      </c>
      <c r="D2720" s="63">
        <v>2719</v>
      </c>
      <c r="E2720" s="63" t="str">
        <f>VLOOKUP(CENSO[[#This Row],[NOME COMUM]],ESPECIES[],2,FALSE)</f>
        <v>Buchenavia capitata (Vahl) Eichler</v>
      </c>
      <c r="F2720" s="64" t="s">
        <v>10</v>
      </c>
      <c r="G2720" s="64">
        <v>197</v>
      </c>
      <c r="H2720" s="97">
        <f>CENSO[[#This Row],[CAP (cm)]]/PI()</f>
        <v>62.707047578206762</v>
      </c>
      <c r="I2720" s="64">
        <v>19</v>
      </c>
      <c r="J2720" s="96">
        <f>(PI()*(CENSO[[#This Row],[DAP (cm)]]^2))/40000</f>
        <v>0.30883220932266825</v>
      </c>
      <c r="K2720" s="96">
        <f>CENSO[[#This Row],[g (m²)]]*CENSO[[#This Row],[H (m)]]*0.7</f>
        <v>4.1074683839914874</v>
      </c>
      <c r="L2720" s="64">
        <v>1</v>
      </c>
      <c r="M2720" s="65">
        <v>364970.59999999899</v>
      </c>
      <c r="N2720" s="87">
        <v>9703528.0999999903</v>
      </c>
      <c r="O2720" s="87" t="s">
        <v>1227</v>
      </c>
      <c r="P2720" s="87" t="str">
        <f>VLOOKUP(CENSO[[#This Row],[DAP (cm)]],CD[],2,TRUE)</f>
        <v>TORA</v>
      </c>
      <c r="Q2720" s="87" t="str">
        <f>VLOOKUP(CENSO[[#This Row],[DAP (cm)]],DD[],2,TRUE)</f>
        <v>60├ 70</v>
      </c>
      <c r="R2720" s="87" t="str" cm="1">
        <f t="array" ref="R2720">INDEX(_xlfn.TEXTSPLIT(CENSO[[#This Row],[NOME CIENTIFICO]]," "),1)</f>
        <v>Buchenavia</v>
      </c>
      <c r="S2720" s="98" t="s">
        <v>1004</v>
      </c>
      <c r="T2720" s="87">
        <f>_xlfn.MINIFS(CENSO[DAP (cm)],CENSO[NOME CIENTIFICO],CENSO[[#This Row],[NOME CIENTIFICO]])</f>
        <v>41.38028520389279</v>
      </c>
      <c r="U27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720" s="87" t="str">
        <f>IF(CENSO[[#This Row],[DAP (cm)]]&lt;CENSO[[#This Row],[DMCE (cm)]],"DAP &lt; DMCE","DAP ≥ DMCE")</f>
        <v>DAP ≥ DMCE</v>
      </c>
      <c r="W2720" s="87" t="str">
        <f>IF(CENSO[[#This Row],[DAP (cm)]]&gt;200, "Superior", "Inferior")</f>
        <v>Inferior</v>
      </c>
      <c r="X2720" s="87" t="str">
        <f>VLOOKUP(CENSO[[#This Row],[NOME COMUM]],ESPECIES[],4,FALSE)</f>
        <v>Não</v>
      </c>
      <c r="Y2720" s="87" t="str">
        <f>IF(IFERROR(VLOOKUP(CENSO[[#This Row],[NOME COMUM]],COMERCIAIS[],2, FALSE), "Não") &lt;&gt; "Não", "Sim", "Não")</f>
        <v>Não</v>
      </c>
      <c r="Z2720" s="133">
        <f>CENSO[[#This Row],[g (m²)]]/SUM(AEEF[AEEF-UT])</f>
        <v>5.403457035145897E-4</v>
      </c>
      <c r="AA2720" s="133">
        <f>CENSO[[#This Row],[v (m³)]]/SUM(AEEF[AEEF-UT])</f>
        <v>7.1865978567440423E-3</v>
      </c>
    </row>
    <row r="2721" spans="1:27" ht="14">
      <c r="A2721" s="86">
        <v>1</v>
      </c>
      <c r="B2721" s="86">
        <v>2</v>
      </c>
      <c r="C2721" s="63">
        <v>83</v>
      </c>
      <c r="D2721" s="63">
        <v>2720</v>
      </c>
      <c r="E2721" s="63" t="str">
        <f>VLOOKUP(CENSO[[#This Row],[NOME COMUM]],ESPECIES[],2,FALSE)</f>
        <v>Aspidosperma spruceanum Benth. ex Müll.Arg.</v>
      </c>
      <c r="F2721" s="64" t="s">
        <v>62</v>
      </c>
      <c r="G2721" s="64">
        <v>233</v>
      </c>
      <c r="H2721" s="97">
        <f>CENSO[[#This Row],[CAP (cm)]]/PI()</f>
        <v>74.166203480823228</v>
      </c>
      <c r="I2721" s="64">
        <v>22</v>
      </c>
      <c r="J2721" s="96">
        <f>(PI()*(CENSO[[#This Row],[DAP (cm)]]^2))/40000</f>
        <v>0.43201813527579536</v>
      </c>
      <c r="K2721" s="96">
        <f>CENSO[[#This Row],[g (m²)]]*CENSO[[#This Row],[H (m)]]*0.7</f>
        <v>6.6530792832472478</v>
      </c>
      <c r="L2721" s="64">
        <v>1</v>
      </c>
      <c r="M2721" s="65">
        <v>364934.5</v>
      </c>
      <c r="N2721" s="87">
        <v>9703494.6999999899</v>
      </c>
      <c r="O2721" s="87" t="s">
        <v>1227</v>
      </c>
      <c r="P2721" s="87" t="str">
        <f>VLOOKUP(CENSO[[#This Row],[DAP (cm)]],CD[],2,TRUE)</f>
        <v>TORA</v>
      </c>
      <c r="Q2721" s="87" t="str">
        <f>VLOOKUP(CENSO[[#This Row],[DAP (cm)]],DD[],2,TRUE)</f>
        <v>70├ 80</v>
      </c>
      <c r="R2721" s="87" t="str" cm="1">
        <f t="array" ref="R2721">INDEX(_xlfn.TEXTSPLIT(CENSO[[#This Row],[NOME CIENTIFICO]]," "),1)</f>
        <v>Aspidosperma</v>
      </c>
      <c r="S2721" s="98" t="s">
        <v>1004</v>
      </c>
      <c r="T2721" s="87">
        <f>_xlfn.MINIFS(CENSO[DAP (cm)],CENSO[NOME CIENTIFICO],CENSO[[#This Row],[NOME CIENTIFICO]])</f>
        <v>41.38028520389279</v>
      </c>
      <c r="U27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721" s="87" t="str">
        <f>IF(CENSO[[#This Row],[DAP (cm)]]&lt;CENSO[[#This Row],[DMCE (cm)]],"DAP &lt; DMCE","DAP ≥ DMCE")</f>
        <v>DAP ≥ DMCE</v>
      </c>
      <c r="W2721" s="87" t="str">
        <f>IF(CENSO[[#This Row],[DAP (cm)]]&gt;200, "Superior", "Inferior")</f>
        <v>Inferior</v>
      </c>
      <c r="X2721" s="87" t="str">
        <f>VLOOKUP(CENSO[[#This Row],[NOME COMUM]],ESPECIES[],4,FALSE)</f>
        <v>Não</v>
      </c>
      <c r="Y2721" s="87" t="str">
        <f>IF(IFERROR(VLOOKUP(CENSO[[#This Row],[NOME COMUM]],COMERCIAIS[],2, FALSE), "Não") &lt;&gt; "Não", "Sim", "Não")</f>
        <v>Não</v>
      </c>
      <c r="Z2721" s="133">
        <f>CENSO[[#This Row],[g (m²)]]/SUM(AEEF[AEEF-UT])</f>
        <v>7.5587693313673558E-4</v>
      </c>
      <c r="AA2721" s="133">
        <f>CENSO[[#This Row],[v (m³)]]/SUM(AEEF[AEEF-UT])</f>
        <v>1.1640504770305727E-2</v>
      </c>
    </row>
    <row r="2722" spans="1:27" ht="14">
      <c r="A2722" s="86">
        <v>1</v>
      </c>
      <c r="B2722" s="86">
        <v>2</v>
      </c>
      <c r="C2722" s="63">
        <v>83</v>
      </c>
      <c r="D2722" s="63">
        <v>2721</v>
      </c>
      <c r="E2722" s="63" t="str">
        <f>VLOOKUP(CENSO[[#This Row],[NOME COMUM]],ESPECIES[],2,FALSE)</f>
        <v>Goupia glabra Aubl.</v>
      </c>
      <c r="F2722" s="64" t="s">
        <v>34</v>
      </c>
      <c r="G2722" s="64">
        <v>235</v>
      </c>
      <c r="H2722" s="97">
        <f>CENSO[[#This Row],[CAP (cm)]]/PI()</f>
        <v>74.802823253190809</v>
      </c>
      <c r="I2722" s="64">
        <v>15</v>
      </c>
      <c r="J2722" s="96">
        <f>(PI()*(CENSO[[#This Row],[DAP (cm)]]^2))/40000</f>
        <v>0.43946658661249605</v>
      </c>
      <c r="K2722" s="96">
        <f>CENSO[[#This Row],[g (m²)]]*CENSO[[#This Row],[H (m)]]*0.7</f>
        <v>4.6143991594312084</v>
      </c>
      <c r="L2722" s="64">
        <v>1</v>
      </c>
      <c r="M2722" s="65">
        <v>364977.799999999</v>
      </c>
      <c r="N2722" s="87">
        <v>9703520.3000000007</v>
      </c>
      <c r="O2722" s="87" t="s">
        <v>1228</v>
      </c>
      <c r="P2722" s="87" t="str">
        <f>VLOOKUP(CENSO[[#This Row],[DAP (cm)]],CD[],2,TRUE)</f>
        <v>TORA</v>
      </c>
      <c r="Q2722" s="87" t="str">
        <f>VLOOKUP(CENSO[[#This Row],[DAP (cm)]],DD[],2,TRUE)</f>
        <v>70├ 80</v>
      </c>
      <c r="R2722" s="87" t="str" cm="1">
        <f t="array" ref="R2722">INDEX(_xlfn.TEXTSPLIT(CENSO[[#This Row],[NOME CIENTIFICO]]," "),1)</f>
        <v>Goupia</v>
      </c>
      <c r="S2722" s="98" t="s">
        <v>1004</v>
      </c>
      <c r="T2722" s="87">
        <f>_xlfn.MINIFS(CENSO[DAP (cm)],CENSO[NOME CIENTIFICO],CENSO[[#This Row],[NOME CIENTIFICO]])</f>
        <v>40.107045659157627</v>
      </c>
      <c r="U27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722" s="87" t="str">
        <f>IF(CENSO[[#This Row],[DAP (cm)]]&lt;CENSO[[#This Row],[DMCE (cm)]],"DAP &lt; DMCE","DAP ≥ DMCE")</f>
        <v>DAP ≥ DMCE</v>
      </c>
      <c r="W2722" s="87" t="str">
        <f>IF(CENSO[[#This Row],[DAP (cm)]]&gt;200, "Superior", "Inferior")</f>
        <v>Inferior</v>
      </c>
      <c r="X2722" s="87" t="str">
        <f>VLOOKUP(CENSO[[#This Row],[NOME COMUM]],ESPECIES[],4,FALSE)</f>
        <v>Não</v>
      </c>
      <c r="Y2722" s="87" t="str">
        <f>IF(IFERROR(VLOOKUP(CENSO[[#This Row],[NOME COMUM]],COMERCIAIS[],2, FALSE), "Não") &lt;&gt; "Não", "Sim", "Não")</f>
        <v>Sim</v>
      </c>
      <c r="Z2722" s="133">
        <f>CENSO[[#This Row],[g (m²)]]/SUM(AEEF[AEEF-UT])</f>
        <v>7.6890905399760946E-4</v>
      </c>
      <c r="AA2722" s="133">
        <f>CENSO[[#This Row],[v (m³)]]/SUM(AEEF[AEEF-UT])</f>
        <v>8.0735450669748993E-3</v>
      </c>
    </row>
    <row r="2723" spans="1:27" ht="14">
      <c r="A2723" s="86">
        <v>1</v>
      </c>
      <c r="B2723" s="86">
        <v>2</v>
      </c>
      <c r="C2723" s="63">
        <v>83</v>
      </c>
      <c r="D2723" s="63">
        <v>2722</v>
      </c>
      <c r="E2723" s="63" t="str">
        <f>VLOOKUP(CENSO[[#This Row],[NOME COMUM]],ESPECIES[],2,FALSE)</f>
        <v>Caryocar villosum (Aubl.) Pers.</v>
      </c>
      <c r="F2723" s="64" t="s">
        <v>33</v>
      </c>
      <c r="G2723" s="64">
        <v>180</v>
      </c>
      <c r="H2723" s="97">
        <f>CENSO[[#This Row],[CAP (cm)]]/PI()</f>
        <v>57.295779513082323</v>
      </c>
      <c r="I2723" s="64">
        <v>11</v>
      </c>
      <c r="J2723" s="96">
        <f>(PI()*(CENSO[[#This Row],[DAP (cm)]]^2))/40000</f>
        <v>0.25783100780887047</v>
      </c>
      <c r="K2723" s="96">
        <f>CENSO[[#This Row],[g (m²)]]*CENSO[[#This Row],[H (m)]]*0.7</f>
        <v>1.9852987601283025</v>
      </c>
      <c r="L2723" s="64">
        <v>1</v>
      </c>
      <c r="M2723" s="65">
        <v>364926.09999999899</v>
      </c>
      <c r="N2723" s="87">
        <v>9703456.1999999899</v>
      </c>
      <c r="O2723" s="87" t="s">
        <v>1227</v>
      </c>
      <c r="P2723" s="87" t="str">
        <f>VLOOKUP(CENSO[[#This Row],[DAP (cm)]],CD[],2,TRUE)</f>
        <v>TORA</v>
      </c>
      <c r="Q2723" s="87" t="str">
        <f>VLOOKUP(CENSO[[#This Row],[DAP (cm)]],DD[],2,TRUE)</f>
        <v>50├ 60</v>
      </c>
      <c r="R2723" s="87" t="str" cm="1">
        <f t="array" ref="R2723">INDEX(_xlfn.TEXTSPLIT(CENSO[[#This Row],[NOME CIENTIFICO]]," "),1)</f>
        <v>Caryocar</v>
      </c>
      <c r="S2723" s="98" t="s">
        <v>1004</v>
      </c>
      <c r="T2723" s="87">
        <f>_xlfn.MINIFS(CENSO[DAP (cm)],CENSO[NOME CIENTIFICO],CENSO[[#This Row],[NOME CIENTIFICO]])</f>
        <v>41.38028520389279</v>
      </c>
      <c r="U27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723" s="87" t="str">
        <f>IF(CENSO[[#This Row],[DAP (cm)]]&lt;CENSO[[#This Row],[DMCE (cm)]],"DAP &lt; DMCE","DAP ≥ DMCE")</f>
        <v>DAP ≥ DMCE</v>
      </c>
      <c r="W2723" s="87" t="str">
        <f>IF(CENSO[[#This Row],[DAP (cm)]]&gt;200, "Superior", "Inferior")</f>
        <v>Inferior</v>
      </c>
      <c r="X2723" s="87" t="str">
        <f>VLOOKUP(CENSO[[#This Row],[NOME COMUM]],ESPECIES[],4,FALSE)</f>
        <v>Não</v>
      </c>
      <c r="Y2723" s="87" t="str">
        <f>IF(IFERROR(VLOOKUP(CENSO[[#This Row],[NOME COMUM]],COMERCIAIS[],2, FALSE), "Não") &lt;&gt; "Não", "Sim", "Não")</f>
        <v>Sim</v>
      </c>
      <c r="Z2723" s="133">
        <f>CENSO[[#This Row],[g (m²)]]/SUM(AEEF[AEEF-UT])</f>
        <v>4.5111187595332813E-4</v>
      </c>
      <c r="AA2723" s="133">
        <f>CENSO[[#This Row],[v (m³)]]/SUM(AEEF[AEEF-UT])</f>
        <v>3.4735614448406266E-3</v>
      </c>
    </row>
    <row r="2724" spans="1:27" ht="14">
      <c r="A2724" s="86">
        <v>1</v>
      </c>
      <c r="B2724" s="86">
        <v>2</v>
      </c>
      <c r="C2724" s="63">
        <v>83</v>
      </c>
      <c r="D2724" s="63">
        <v>2723</v>
      </c>
      <c r="E2724" s="63" t="str">
        <f>VLOOKUP(CENSO[[#This Row],[NOME COMUM]],ESPECIES[],2,FALSE)</f>
        <v>Simarouba amara Aubl.</v>
      </c>
      <c r="F2724" s="64" t="s">
        <v>20</v>
      </c>
      <c r="G2724" s="64">
        <v>182</v>
      </c>
      <c r="H2724" s="97">
        <f>CENSO[[#This Row],[CAP (cm)]]/PI()</f>
        <v>57.932399285449904</v>
      </c>
      <c r="I2724" s="64">
        <v>16</v>
      </c>
      <c r="J2724" s="96">
        <f>(PI()*(CENSO[[#This Row],[DAP (cm)]]^2))/40000</f>
        <v>0.26359241674879702</v>
      </c>
      <c r="K2724" s="96">
        <f>CENSO[[#This Row],[g (m²)]]*CENSO[[#This Row],[H (m)]]*0.7</f>
        <v>2.9522350675865265</v>
      </c>
      <c r="L2724" s="64">
        <v>1</v>
      </c>
      <c r="M2724" s="65">
        <v>364881.59999999899</v>
      </c>
      <c r="N2724" s="87">
        <v>9703349.5</v>
      </c>
      <c r="O2724" s="87" t="s">
        <v>1227</v>
      </c>
      <c r="P2724" s="87" t="str">
        <f>VLOOKUP(CENSO[[#This Row],[DAP (cm)]],CD[],2,TRUE)</f>
        <v>TORA</v>
      </c>
      <c r="Q2724" s="87" t="str">
        <f>VLOOKUP(CENSO[[#This Row],[DAP (cm)]],DD[],2,TRUE)</f>
        <v>50├ 60</v>
      </c>
      <c r="R2724" s="87" t="str" cm="1">
        <f t="array" ref="R2724">INDEX(_xlfn.TEXTSPLIT(CENSO[[#This Row],[NOME CIENTIFICO]]," "),1)</f>
        <v>Simarouba</v>
      </c>
      <c r="S2724" s="98" t="s">
        <v>1004</v>
      </c>
      <c r="T2724" s="87">
        <f>_xlfn.MINIFS(CENSO[DAP (cm)],CENSO[NOME CIENTIFICO],CENSO[[#This Row],[NOME CIENTIFICO]])</f>
        <v>42.335214862444161</v>
      </c>
      <c r="U27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2724" s="87" t="str">
        <f>IF(CENSO[[#This Row],[DAP (cm)]]&lt;CENSO[[#This Row],[DMCE (cm)]],"DAP &lt; DMCE","DAP ≥ DMCE")</f>
        <v>DAP ≥ DMCE</v>
      </c>
      <c r="W2724" s="87" t="str">
        <f>IF(CENSO[[#This Row],[DAP (cm)]]&gt;200, "Superior", "Inferior")</f>
        <v>Inferior</v>
      </c>
      <c r="X2724" s="87" t="str">
        <f>VLOOKUP(CENSO[[#This Row],[NOME COMUM]],ESPECIES[],4,FALSE)</f>
        <v>Não</v>
      </c>
      <c r="Y2724" s="87" t="str">
        <f>IF(IFERROR(VLOOKUP(CENSO[[#This Row],[NOME COMUM]],COMERCIAIS[],2, FALSE), "Não") &lt;&gt; "Não", "Sim", "Não")</f>
        <v>Não</v>
      </c>
      <c r="Z2724" s="133">
        <f>CENSO[[#This Row],[g (m²)]]/SUM(AEEF[AEEF-UT])</f>
        <v>4.6119227713203821E-4</v>
      </c>
      <c r="AA2724" s="133">
        <f>CENSO[[#This Row],[v (m³)]]/SUM(AEEF[AEEF-UT])</f>
        <v>5.1653535038788277E-3</v>
      </c>
    </row>
    <row r="2725" spans="1:27" ht="14">
      <c r="A2725" s="86">
        <v>1</v>
      </c>
      <c r="B2725" s="86">
        <v>2</v>
      </c>
      <c r="C2725" s="63">
        <v>83</v>
      </c>
      <c r="D2725" s="63">
        <v>2724</v>
      </c>
      <c r="E2725" s="63" t="str">
        <f>VLOOKUP(CENSO[[#This Row],[NOME COMUM]],ESPECIES[],2,FALSE)</f>
        <v>Parahancornia amapa (Huber ) Ducke</v>
      </c>
      <c r="F2725" s="64" t="s">
        <v>15</v>
      </c>
      <c r="G2725" s="64">
        <v>300</v>
      </c>
      <c r="H2725" s="97">
        <f>CENSO[[#This Row],[CAP (cm)]]/PI()</f>
        <v>95.4929658551372</v>
      </c>
      <c r="I2725" s="64">
        <v>20</v>
      </c>
      <c r="J2725" s="96">
        <f>(PI()*(CENSO[[#This Row],[DAP (cm)]]^2))/40000</f>
        <v>0.7161972439135289</v>
      </c>
      <c r="K2725" s="96">
        <f>CENSO[[#This Row],[g (m²)]]*CENSO[[#This Row],[H (m)]]*0.7</f>
        <v>10.026761414789403</v>
      </c>
      <c r="L2725" s="64">
        <v>1</v>
      </c>
      <c r="M2725" s="65">
        <v>364889.9</v>
      </c>
      <c r="N2725" s="87">
        <v>9703398.3000000007</v>
      </c>
      <c r="O2725" s="87" t="s">
        <v>1227</v>
      </c>
      <c r="P2725" s="87" t="str">
        <f>VLOOKUP(CENSO[[#This Row],[DAP (cm)]],CD[],2,TRUE)</f>
        <v>TORA</v>
      </c>
      <c r="Q2725" s="87" t="str">
        <f>VLOOKUP(CENSO[[#This Row],[DAP (cm)]],DD[],2,TRUE)</f>
        <v>90├ 100</v>
      </c>
      <c r="R2725" s="87" t="str" cm="1">
        <f t="array" ref="R2725">INDEX(_xlfn.TEXTSPLIT(CENSO[[#This Row],[NOME CIENTIFICO]]," "),1)</f>
        <v>Parahancornia</v>
      </c>
      <c r="S2725" s="98" t="s">
        <v>1004</v>
      </c>
      <c r="T2725" s="87">
        <f>_xlfn.MINIFS(CENSO[DAP (cm)],CENSO[NOME CIENTIFICO],CENSO[[#This Row],[NOME CIENTIFICO]])</f>
        <v>39.788735772973837</v>
      </c>
      <c r="U27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25" s="87" t="str">
        <f>IF(CENSO[[#This Row],[DAP (cm)]]&lt;CENSO[[#This Row],[DMCE (cm)]],"DAP &lt; DMCE","DAP ≥ DMCE")</f>
        <v>DAP ≥ DMCE</v>
      </c>
      <c r="W2725" s="87" t="str">
        <f>IF(CENSO[[#This Row],[DAP (cm)]]&gt;200, "Superior", "Inferior")</f>
        <v>Inferior</v>
      </c>
      <c r="X2725" s="87" t="str">
        <f>VLOOKUP(CENSO[[#This Row],[NOME COMUM]],ESPECIES[],4,FALSE)</f>
        <v>Não</v>
      </c>
      <c r="Y2725" s="87" t="str">
        <f>IF(IFERROR(VLOOKUP(CENSO[[#This Row],[NOME COMUM]],COMERCIAIS[],2, FALSE), "Não") &lt;&gt; "Não", "Sim", "Não")</f>
        <v>Não</v>
      </c>
      <c r="Z2725" s="133">
        <f>CENSO[[#This Row],[g (m²)]]/SUM(AEEF[AEEF-UT])</f>
        <v>1.2530885443148001E-3</v>
      </c>
      <c r="AA2725" s="133">
        <f>CENSO[[#This Row],[v (m³)]]/SUM(AEEF[AEEF-UT])</f>
        <v>1.75432396204072E-2</v>
      </c>
    </row>
    <row r="2726" spans="1:27" ht="14">
      <c r="A2726" s="86">
        <v>1</v>
      </c>
      <c r="B2726" s="86">
        <v>2</v>
      </c>
      <c r="C2726" s="63">
        <v>83</v>
      </c>
      <c r="D2726" s="63">
        <v>2725</v>
      </c>
      <c r="E2726" s="63" t="str">
        <f>VLOOKUP(CENSO[[#This Row],[NOME COMUM]],ESPECIES[],2,FALSE)</f>
        <v>Goupia glabra Aubl.</v>
      </c>
      <c r="F2726" s="64" t="s">
        <v>34</v>
      </c>
      <c r="G2726" s="64">
        <v>403</v>
      </c>
      <c r="H2726" s="97">
        <f>CENSO[[#This Row],[CAP (cm)]]/PI()</f>
        <v>128.27888413206765</v>
      </c>
      <c r="I2726" s="64">
        <v>17</v>
      </c>
      <c r="J2726" s="96">
        <f>(PI()*(CENSO[[#This Row],[DAP (cm)]]^2))/40000</f>
        <v>1.2924097576305813</v>
      </c>
      <c r="K2726" s="96">
        <f>CENSO[[#This Row],[g (m²)]]*CENSO[[#This Row],[H (m)]]*0.7</f>
        <v>15.379676115803916</v>
      </c>
      <c r="L2726" s="64">
        <v>2</v>
      </c>
      <c r="M2726" s="65">
        <v>364862.59999999899</v>
      </c>
      <c r="N2726" s="87">
        <v>9703354.0999999903</v>
      </c>
      <c r="O2726" s="87" t="s">
        <v>1228</v>
      </c>
      <c r="P2726" s="87" t="str">
        <f>VLOOKUP(CENSO[[#This Row],[DAP (cm)]],CD[],2,TRUE)</f>
        <v>TORA</v>
      </c>
      <c r="Q2726" s="87" t="str">
        <f>VLOOKUP(CENSO[[#This Row],[DAP (cm)]],DD[],2,TRUE)</f>
        <v>120├ 130</v>
      </c>
      <c r="R2726" s="87" t="str" cm="1">
        <f t="array" ref="R2726">INDEX(_xlfn.TEXTSPLIT(CENSO[[#This Row],[NOME CIENTIFICO]]," "),1)</f>
        <v>Goupia</v>
      </c>
      <c r="S2726" s="98" t="s">
        <v>1004</v>
      </c>
      <c r="T2726" s="87">
        <f>_xlfn.MINIFS(CENSO[DAP (cm)],CENSO[NOME CIENTIFICO],CENSO[[#This Row],[NOME CIENTIFICO]])</f>
        <v>40.107045659157627</v>
      </c>
      <c r="U27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726" s="87" t="str">
        <f>IF(CENSO[[#This Row],[DAP (cm)]]&lt;CENSO[[#This Row],[DMCE (cm)]],"DAP &lt; DMCE","DAP ≥ DMCE")</f>
        <v>DAP ≥ DMCE</v>
      </c>
      <c r="W2726" s="87" t="str">
        <f>IF(CENSO[[#This Row],[DAP (cm)]]&gt;200, "Superior", "Inferior")</f>
        <v>Inferior</v>
      </c>
      <c r="X2726" s="87" t="str">
        <f>VLOOKUP(CENSO[[#This Row],[NOME COMUM]],ESPECIES[],4,FALSE)</f>
        <v>Não</v>
      </c>
      <c r="Y2726" s="87" t="str">
        <f>IF(IFERROR(VLOOKUP(CENSO[[#This Row],[NOME COMUM]],COMERCIAIS[],2, FALSE), "Não") &lt;&gt; "Não", "Sim", "Não")</f>
        <v>Sim</v>
      </c>
      <c r="Z2726" s="133">
        <f>CENSO[[#This Row],[g (m²)]]/SUM(AEEF[AEEF-UT])</f>
        <v>2.2612539710402486E-3</v>
      </c>
      <c r="AA2726" s="133">
        <f>CENSO[[#This Row],[v (m³)]]/SUM(AEEF[AEEF-UT])</f>
        <v>2.6908922255378956E-2</v>
      </c>
    </row>
    <row r="2727" spans="1:27" ht="14">
      <c r="A2727" s="86">
        <v>1</v>
      </c>
      <c r="B2727" s="86">
        <v>2</v>
      </c>
      <c r="C2727" s="63">
        <v>83</v>
      </c>
      <c r="D2727" s="63">
        <v>2726</v>
      </c>
      <c r="E2727" s="63" t="str">
        <f>VLOOKUP(CENSO[[#This Row],[NOME COMUM]],ESPECIES[],2,FALSE)</f>
        <v>Eschweilera grandiflora (Aubl.) Sandwith</v>
      </c>
      <c r="F2727" s="64" t="s">
        <v>19</v>
      </c>
      <c r="G2727" s="64">
        <v>186</v>
      </c>
      <c r="H2727" s="97">
        <f>CENSO[[#This Row],[CAP (cm)]]/PI()</f>
        <v>59.205638830185066</v>
      </c>
      <c r="I2727" s="64">
        <v>15</v>
      </c>
      <c r="J2727" s="96">
        <f>(PI()*(CENSO[[#This Row],[DAP (cm)]]^2))/40000</f>
        <v>0.27530622056036053</v>
      </c>
      <c r="K2727" s="96">
        <f>CENSO[[#This Row],[g (m²)]]*CENSO[[#This Row],[H (m)]]*0.7</f>
        <v>2.8907153158837851</v>
      </c>
      <c r="L2727" s="64">
        <v>1</v>
      </c>
      <c r="M2727" s="65">
        <v>364856.4</v>
      </c>
      <c r="N2727" s="87">
        <v>9703291.9000000004</v>
      </c>
      <c r="O2727" s="87" t="s">
        <v>1227</v>
      </c>
      <c r="P2727" s="87" t="str">
        <f>VLOOKUP(CENSO[[#This Row],[DAP (cm)]],CD[],2,TRUE)</f>
        <v>TORA</v>
      </c>
      <c r="Q2727" s="87" t="str">
        <f>VLOOKUP(CENSO[[#This Row],[DAP (cm)]],DD[],2,TRUE)</f>
        <v>50├ 60</v>
      </c>
      <c r="R2727" s="87" t="str" cm="1">
        <f t="array" ref="R2727">INDEX(_xlfn.TEXTSPLIT(CENSO[[#This Row],[NOME CIENTIFICO]]," "),1)</f>
        <v>Eschweilera</v>
      </c>
      <c r="S2727" s="98" t="s">
        <v>1004</v>
      </c>
      <c r="T2727" s="87">
        <f>_xlfn.MINIFS(CENSO[DAP (cm)],CENSO[NOME CIENTIFICO],CENSO[[#This Row],[NOME CIENTIFICO]])</f>
        <v>41.38028520389279</v>
      </c>
      <c r="U27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727" s="87" t="str">
        <f>IF(CENSO[[#This Row],[DAP (cm)]]&lt;CENSO[[#This Row],[DMCE (cm)]],"DAP &lt; DMCE","DAP ≥ DMCE")</f>
        <v>DAP ≥ DMCE</v>
      </c>
      <c r="W2727" s="87" t="str">
        <f>IF(CENSO[[#This Row],[DAP (cm)]]&gt;200, "Superior", "Inferior")</f>
        <v>Inferior</v>
      </c>
      <c r="X2727" s="87" t="str">
        <f>VLOOKUP(CENSO[[#This Row],[NOME COMUM]],ESPECIES[],4,FALSE)</f>
        <v>Não</v>
      </c>
      <c r="Y2727" s="87" t="str">
        <f>IF(IFERROR(VLOOKUP(CENSO[[#This Row],[NOME COMUM]],COMERCIAIS[],2, FALSE), "Não") &lt;&gt; "Não", "Sim", "Não")</f>
        <v>Não</v>
      </c>
      <c r="Z2727" s="133">
        <f>CENSO[[#This Row],[g (m²)]]/SUM(AEEF[AEEF-UT])</f>
        <v>4.8168723643460915E-4</v>
      </c>
      <c r="AA2727" s="133">
        <f>CENSO[[#This Row],[v (m³)]]/SUM(AEEF[AEEF-UT])</f>
        <v>5.0577159825633952E-3</v>
      </c>
    </row>
    <row r="2728" spans="1:27" ht="14">
      <c r="A2728" s="86">
        <v>1</v>
      </c>
      <c r="B2728" s="86">
        <v>2</v>
      </c>
      <c r="C2728" s="63">
        <v>83</v>
      </c>
      <c r="D2728" s="63">
        <v>2727</v>
      </c>
      <c r="E2728" s="63" t="str">
        <f>VLOOKUP(CENSO[[#This Row],[NOME COMUM]],ESPECIES[],2,FALSE)</f>
        <v>Licania octandra</v>
      </c>
      <c r="F2728" s="64" t="s">
        <v>21</v>
      </c>
      <c r="G2728" s="64">
        <v>195</v>
      </c>
      <c r="H2728" s="97">
        <f>CENSO[[#This Row],[CAP (cm)]]/PI()</f>
        <v>62.070427805839181</v>
      </c>
      <c r="I2728" s="64">
        <v>17</v>
      </c>
      <c r="J2728" s="96">
        <f>(PI()*(CENSO[[#This Row],[DAP (cm)]]^2))/40000</f>
        <v>0.30259333555346601</v>
      </c>
      <c r="K2728" s="96">
        <f>CENSO[[#This Row],[g (m²)]]*CENSO[[#This Row],[H (m)]]*0.7</f>
        <v>3.6008606930862452</v>
      </c>
      <c r="L2728" s="64">
        <v>1</v>
      </c>
      <c r="M2728" s="65">
        <v>364849.299999999</v>
      </c>
      <c r="N2728" s="87">
        <v>9703285.1999999899</v>
      </c>
      <c r="O2728" s="87" t="s">
        <v>1227</v>
      </c>
      <c r="P2728" s="87" t="str">
        <f>VLOOKUP(CENSO[[#This Row],[DAP (cm)]],CD[],2,TRUE)</f>
        <v>TORA</v>
      </c>
      <c r="Q2728" s="87" t="str">
        <f>VLOOKUP(CENSO[[#This Row],[DAP (cm)]],DD[],2,TRUE)</f>
        <v>60├ 70</v>
      </c>
      <c r="R2728" s="87" t="str" cm="1">
        <f t="array" ref="R2728">INDEX(_xlfn.TEXTSPLIT(CENSO[[#This Row],[NOME CIENTIFICO]]," "),1)</f>
        <v>Licania</v>
      </c>
      <c r="S2728" s="98" t="s">
        <v>1004</v>
      </c>
      <c r="T2728" s="87">
        <f>_xlfn.MINIFS(CENSO[DAP (cm)],CENSO[NOME CIENTIFICO],CENSO[[#This Row],[NOME CIENTIFICO]])</f>
        <v>41.38028520389279</v>
      </c>
      <c r="U27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728" s="87" t="str">
        <f>IF(CENSO[[#This Row],[DAP (cm)]]&lt;CENSO[[#This Row],[DMCE (cm)]],"DAP &lt; DMCE","DAP ≥ DMCE")</f>
        <v>DAP ≥ DMCE</v>
      </c>
      <c r="W2728" s="87" t="str">
        <f>IF(CENSO[[#This Row],[DAP (cm)]]&gt;200, "Superior", "Inferior")</f>
        <v>Inferior</v>
      </c>
      <c r="X2728" s="87" t="str">
        <f>VLOOKUP(CENSO[[#This Row],[NOME COMUM]],ESPECIES[],4,FALSE)</f>
        <v>Não</v>
      </c>
      <c r="Y2728" s="87" t="str">
        <f>IF(IFERROR(VLOOKUP(CENSO[[#This Row],[NOME COMUM]],COMERCIAIS[],2, FALSE), "Não") &lt;&gt; "Não", "Sim", "Não")</f>
        <v>Não</v>
      </c>
      <c r="Z2728" s="133">
        <f>CENSO[[#This Row],[g (m²)]]/SUM(AEEF[AEEF-UT])</f>
        <v>5.2942990997300308E-4</v>
      </c>
      <c r="AA2728" s="133">
        <f>CENSO[[#This Row],[v (m³)]]/SUM(AEEF[AEEF-UT])</f>
        <v>6.3002159286787368E-3</v>
      </c>
    </row>
    <row r="2729" spans="1:27" ht="14">
      <c r="A2729" s="86">
        <v>1</v>
      </c>
      <c r="B2729" s="86">
        <v>2</v>
      </c>
      <c r="C2729" s="63">
        <v>84</v>
      </c>
      <c r="D2729" s="63">
        <v>2728</v>
      </c>
      <c r="E2729" s="63" t="str">
        <f>VLOOKUP(CENSO[[#This Row],[NOME COMUM]],ESPECIES[],2,FALSE)</f>
        <v>Goupia glabra Aubl.</v>
      </c>
      <c r="F2729" s="64" t="s">
        <v>34</v>
      </c>
      <c r="G2729" s="64">
        <v>575</v>
      </c>
      <c r="H2729" s="97">
        <f>CENSO[[#This Row],[CAP (cm)]]/PI()</f>
        <v>183.02818455567964</v>
      </c>
      <c r="I2729" s="64">
        <v>18</v>
      </c>
      <c r="J2729" s="96">
        <f>(PI()*(CENSO[[#This Row],[DAP (cm)]]^2))/40000</f>
        <v>2.6310301529878952</v>
      </c>
      <c r="K2729" s="96">
        <f>CENSO[[#This Row],[g (m²)]]*CENSO[[#This Row],[H (m)]]*0.7</f>
        <v>33.150979927647484</v>
      </c>
      <c r="L2729" s="64">
        <v>1</v>
      </c>
      <c r="M2729" s="65">
        <v>364859.59999999899</v>
      </c>
      <c r="N2729" s="87">
        <v>9703225.0999999903</v>
      </c>
      <c r="O2729" s="87" t="s">
        <v>1228</v>
      </c>
      <c r="P2729" s="87" t="str">
        <f>VLOOKUP(CENSO[[#This Row],[DAP (cm)]],CD[],2,TRUE)</f>
        <v>TORA</v>
      </c>
      <c r="Q2729" s="87" t="str">
        <f>VLOOKUP(CENSO[[#This Row],[DAP (cm)]],DD[],2,TRUE)</f>
        <v>180├ 190</v>
      </c>
      <c r="R2729" s="87" t="str" cm="1">
        <f t="array" ref="R2729">INDEX(_xlfn.TEXTSPLIT(CENSO[[#This Row],[NOME CIENTIFICO]]," "),1)</f>
        <v>Goupia</v>
      </c>
      <c r="S2729" s="98" t="s">
        <v>1004</v>
      </c>
      <c r="T2729" s="87">
        <f>_xlfn.MINIFS(CENSO[DAP (cm)],CENSO[NOME CIENTIFICO],CENSO[[#This Row],[NOME CIENTIFICO]])</f>
        <v>40.107045659157627</v>
      </c>
      <c r="U27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729" s="87" t="str">
        <f>IF(CENSO[[#This Row],[DAP (cm)]]&lt;CENSO[[#This Row],[DMCE (cm)]],"DAP &lt; DMCE","DAP ≥ DMCE")</f>
        <v>DAP ≥ DMCE</v>
      </c>
      <c r="W2729" s="87" t="str">
        <f>IF(CENSO[[#This Row],[DAP (cm)]]&gt;200, "Superior", "Inferior")</f>
        <v>Inferior</v>
      </c>
      <c r="X2729" s="87" t="str">
        <f>VLOOKUP(CENSO[[#This Row],[NOME COMUM]],ESPECIES[],4,FALSE)</f>
        <v>Não</v>
      </c>
      <c r="Y2729" s="87" t="str">
        <f>IF(IFERROR(VLOOKUP(CENSO[[#This Row],[NOME COMUM]],COMERCIAIS[],2, FALSE), "Não") &lt;&gt; "Não", "Sim", "Não")</f>
        <v>Sim</v>
      </c>
      <c r="Z2729" s="133">
        <f>CENSO[[#This Row],[g (m²)]]/SUM(AEEF[AEEF-UT])</f>
        <v>4.603359999600899E-3</v>
      </c>
      <c r="AA2729" s="133">
        <f>CENSO[[#This Row],[v (m³)]]/SUM(AEEF[AEEF-UT])</f>
        <v>5.8002335994971337E-2</v>
      </c>
    </row>
    <row r="2730" spans="1:27" ht="14">
      <c r="A2730" s="86">
        <v>1</v>
      </c>
      <c r="B2730" s="86">
        <v>2</v>
      </c>
      <c r="C2730" s="63">
        <v>84</v>
      </c>
      <c r="D2730" s="63">
        <v>2729</v>
      </c>
      <c r="E2730" s="63" t="str">
        <f>VLOOKUP(CENSO[[#This Row],[NOME COMUM]],ESPECIES[],2,FALSE)</f>
        <v>Ocotea cymbarum Kunth</v>
      </c>
      <c r="F2730" s="64" t="s">
        <v>11</v>
      </c>
      <c r="G2730" s="64">
        <v>175</v>
      </c>
      <c r="H2730" s="97">
        <f>CENSO[[#This Row],[CAP (cm)]]/PI()</f>
        <v>55.70423008216337</v>
      </c>
      <c r="I2730" s="64">
        <v>15</v>
      </c>
      <c r="J2730" s="96">
        <f>(PI()*(CENSO[[#This Row],[DAP (cm)]]^2))/40000</f>
        <v>0.24370600660946476</v>
      </c>
      <c r="K2730" s="96">
        <f>CENSO[[#This Row],[g (m²)]]*CENSO[[#This Row],[H (m)]]*0.7</f>
        <v>2.5589130693993796</v>
      </c>
      <c r="L2730" s="64">
        <v>1</v>
      </c>
      <c r="M2730" s="65">
        <v>364893.5</v>
      </c>
      <c r="N2730" s="87">
        <v>9703253.3000000007</v>
      </c>
      <c r="O2730" s="87" t="s">
        <v>1227</v>
      </c>
      <c r="P2730" s="87" t="str">
        <f>VLOOKUP(CENSO[[#This Row],[DAP (cm)]],CD[],2,TRUE)</f>
        <v>TORA</v>
      </c>
      <c r="Q2730" s="87" t="str">
        <f>VLOOKUP(CENSO[[#This Row],[DAP (cm)]],DD[],2,TRUE)</f>
        <v>50├ 60</v>
      </c>
      <c r="R2730" s="87" t="str" cm="1">
        <f t="array" ref="R2730">INDEX(_xlfn.TEXTSPLIT(CENSO[[#This Row],[NOME CIENTIFICO]]," "),1)</f>
        <v>Ocotea</v>
      </c>
      <c r="S2730" s="98" t="s">
        <v>1004</v>
      </c>
      <c r="T2730" s="87">
        <f>_xlfn.MINIFS(CENSO[DAP (cm)],CENSO[NOME CIENTIFICO],CENSO[[#This Row],[NOME CIENTIFICO]])</f>
        <v>39.470425886790046</v>
      </c>
      <c r="U27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30" s="87" t="str">
        <f>IF(CENSO[[#This Row],[DAP (cm)]]&lt;CENSO[[#This Row],[DMCE (cm)]],"DAP &lt; DMCE","DAP ≥ DMCE")</f>
        <v>DAP ≥ DMCE</v>
      </c>
      <c r="W2730" s="87" t="str">
        <f>IF(CENSO[[#This Row],[DAP (cm)]]&gt;200, "Superior", "Inferior")</f>
        <v>Inferior</v>
      </c>
      <c r="X2730" s="87" t="str">
        <f>VLOOKUP(CENSO[[#This Row],[NOME COMUM]],ESPECIES[],4,FALSE)</f>
        <v>Não</v>
      </c>
      <c r="Y2730" s="87" t="str">
        <f>IF(IFERROR(VLOOKUP(CENSO[[#This Row],[NOME COMUM]],COMERCIAIS[],2, FALSE), "Não") &lt;&gt; "Não", "Sim", "Não")</f>
        <v>Sim</v>
      </c>
      <c r="Z2730" s="133">
        <f>CENSO[[#This Row],[g (m²)]]/SUM(AEEF[AEEF-UT])</f>
        <v>4.2639818521823071E-4</v>
      </c>
      <c r="AA2730" s="133">
        <f>CENSO[[#This Row],[v (m³)]]/SUM(AEEF[AEEF-UT])</f>
        <v>4.4771809447914212E-3</v>
      </c>
    </row>
    <row r="2731" spans="1:27" ht="14">
      <c r="A2731" s="86">
        <v>1</v>
      </c>
      <c r="B2731" s="86">
        <v>2</v>
      </c>
      <c r="C2731" s="63">
        <v>84</v>
      </c>
      <c r="D2731" s="63">
        <v>2730</v>
      </c>
      <c r="E2731" s="63" t="str">
        <f>VLOOKUP(CENSO[[#This Row],[NOME COMUM]],ESPECIES[],2,FALSE)</f>
        <v>Couratari guianensis Aubl.</v>
      </c>
      <c r="F2731" s="64" t="s">
        <v>6</v>
      </c>
      <c r="G2731" s="64">
        <v>287</v>
      </c>
      <c r="H2731" s="97">
        <f>CENSO[[#This Row],[CAP (cm)]]/PI()</f>
        <v>91.35493733474793</v>
      </c>
      <c r="I2731" s="64">
        <v>20</v>
      </c>
      <c r="J2731" s="96">
        <f>(PI()*(CENSO[[#This Row],[DAP (cm)]]^2))/40000</f>
        <v>0.65547167537681639</v>
      </c>
      <c r="K2731" s="96">
        <f>CENSO[[#This Row],[g (m²)]]*CENSO[[#This Row],[H (m)]]*0.7</f>
        <v>9.1766034552754281</v>
      </c>
      <c r="L2731" s="64">
        <v>1</v>
      </c>
      <c r="M2731" s="65">
        <v>364889</v>
      </c>
      <c r="N2731" s="87">
        <v>9703264.3000000007</v>
      </c>
      <c r="O2731" s="87" t="s">
        <v>1227</v>
      </c>
      <c r="P2731" s="87" t="str">
        <f>VLOOKUP(CENSO[[#This Row],[DAP (cm)]],CD[],2,TRUE)</f>
        <v>TORA</v>
      </c>
      <c r="Q2731" s="87" t="str">
        <f>VLOOKUP(CENSO[[#This Row],[DAP (cm)]],DD[],2,TRUE)</f>
        <v>90├ 100</v>
      </c>
      <c r="R2731" s="87" t="str" cm="1">
        <f t="array" ref="R2731">INDEX(_xlfn.TEXTSPLIT(CENSO[[#This Row],[NOME CIENTIFICO]]," "),1)</f>
        <v>Couratari</v>
      </c>
      <c r="S2731" s="98" t="s">
        <v>1004</v>
      </c>
      <c r="T2731" s="87">
        <f>_xlfn.MINIFS(CENSO[DAP (cm)],CENSO[NOME CIENTIFICO],CENSO[[#This Row],[NOME CIENTIFICO]])</f>
        <v>38.833806114422465</v>
      </c>
      <c r="U27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31" s="87" t="str">
        <f>IF(CENSO[[#This Row],[DAP (cm)]]&lt;CENSO[[#This Row],[DMCE (cm)]],"DAP &lt; DMCE","DAP ≥ DMCE")</f>
        <v>DAP ≥ DMCE</v>
      </c>
      <c r="W2731" s="87" t="str">
        <f>IF(CENSO[[#This Row],[DAP (cm)]]&gt;200, "Superior", "Inferior")</f>
        <v>Inferior</v>
      </c>
      <c r="X2731" s="87" t="str">
        <f>VLOOKUP(CENSO[[#This Row],[NOME COMUM]],ESPECIES[],4,FALSE)</f>
        <v>Não</v>
      </c>
      <c r="Y2731" s="87" t="str">
        <f>IF(IFERROR(VLOOKUP(CENSO[[#This Row],[NOME COMUM]],COMERCIAIS[],2, FALSE), "Não") &lt;&gt; "Não", "Sim", "Não")</f>
        <v>Sim</v>
      </c>
      <c r="Z2731" s="133">
        <f>CENSO[[#This Row],[g (m²)]]/SUM(AEEF[AEEF-UT])</f>
        <v>1.1468405589629533E-3</v>
      </c>
      <c r="AA2731" s="133">
        <f>CENSO[[#This Row],[v (m³)]]/SUM(AEEF[AEEF-UT])</f>
        <v>1.6055767825481342E-2</v>
      </c>
    </row>
    <row r="2732" spans="1:27" ht="14">
      <c r="A2732" s="86">
        <v>1</v>
      </c>
      <c r="B2732" s="86">
        <v>2</v>
      </c>
      <c r="C2732" s="63">
        <v>84</v>
      </c>
      <c r="D2732" s="63">
        <v>2731</v>
      </c>
      <c r="E2732" s="63" t="str">
        <f>VLOOKUP(CENSO[[#This Row],[NOME COMUM]],ESPECIES[],2,FALSE)</f>
        <v>Pouteria sp.</v>
      </c>
      <c r="F2732" s="64" t="s">
        <v>83</v>
      </c>
      <c r="G2732" s="64">
        <v>180</v>
      </c>
      <c r="H2732" s="97">
        <f>CENSO[[#This Row],[CAP (cm)]]/PI()</f>
        <v>57.295779513082323</v>
      </c>
      <c r="I2732" s="64">
        <v>16</v>
      </c>
      <c r="J2732" s="96">
        <f>(PI()*(CENSO[[#This Row],[DAP (cm)]]^2))/40000</f>
        <v>0.25783100780887047</v>
      </c>
      <c r="K2732" s="96">
        <f>CENSO[[#This Row],[g (m²)]]*CENSO[[#This Row],[H (m)]]*0.7</f>
        <v>2.887707287459349</v>
      </c>
      <c r="L2732" s="64">
        <v>1</v>
      </c>
      <c r="M2732" s="65">
        <v>364879.09999999899</v>
      </c>
      <c r="N2732" s="87">
        <v>9703273.4000000004</v>
      </c>
      <c r="O2732" s="87" t="s">
        <v>1227</v>
      </c>
      <c r="P2732" s="87" t="str">
        <f>VLOOKUP(CENSO[[#This Row],[DAP (cm)]],CD[],2,TRUE)</f>
        <v>TORA</v>
      </c>
      <c r="Q2732" s="87" t="str">
        <f>VLOOKUP(CENSO[[#This Row],[DAP (cm)]],DD[],2,TRUE)</f>
        <v>50├ 60</v>
      </c>
      <c r="R2732" s="87" t="str" cm="1">
        <f t="array" ref="R2732">INDEX(_xlfn.TEXTSPLIT(CENSO[[#This Row],[NOME CIENTIFICO]]," "),1)</f>
        <v>Pouteria</v>
      </c>
      <c r="S2732" s="98" t="s">
        <v>1004</v>
      </c>
      <c r="T2732" s="87">
        <f>_xlfn.MINIFS(CENSO[DAP (cm)],CENSO[NOME CIENTIFICO],CENSO[[#This Row],[NOME CIENTIFICO]])</f>
        <v>39.788735772973837</v>
      </c>
      <c r="U27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32" s="87" t="str">
        <f>IF(CENSO[[#This Row],[DAP (cm)]]&lt;CENSO[[#This Row],[DMCE (cm)]],"DAP &lt; DMCE","DAP ≥ DMCE")</f>
        <v>DAP ≥ DMCE</v>
      </c>
      <c r="W2732" s="87" t="str">
        <f>IF(CENSO[[#This Row],[DAP (cm)]]&gt;200, "Superior", "Inferior")</f>
        <v>Inferior</v>
      </c>
      <c r="X2732" s="87" t="str">
        <f>VLOOKUP(CENSO[[#This Row],[NOME COMUM]],ESPECIES[],4,FALSE)</f>
        <v>Não</v>
      </c>
      <c r="Y2732" s="87" t="str">
        <f>IF(IFERROR(VLOOKUP(CENSO[[#This Row],[NOME COMUM]],COMERCIAIS[],2, FALSE), "Não") &lt;&gt; "Não", "Sim", "Não")</f>
        <v>Não</v>
      </c>
      <c r="Z2732" s="133">
        <f>CENSO[[#This Row],[g (m²)]]/SUM(AEEF[AEEF-UT])</f>
        <v>4.5111187595332813E-4</v>
      </c>
      <c r="AA2732" s="133">
        <f>CENSO[[#This Row],[v (m³)]]/SUM(AEEF[AEEF-UT])</f>
        <v>5.0524530106772752E-3</v>
      </c>
    </row>
    <row r="2733" spans="1:27" ht="14">
      <c r="A2733" s="86">
        <v>1</v>
      </c>
      <c r="B2733" s="86">
        <v>2</v>
      </c>
      <c r="C2733" s="63">
        <v>84</v>
      </c>
      <c r="D2733" s="63">
        <v>2732</v>
      </c>
      <c r="E2733" s="63" t="str">
        <f>VLOOKUP(CENSO[[#This Row],[NOME COMUM]],ESPECIES[],2,FALSE)</f>
        <v>Couratari guianensis Aubl.</v>
      </c>
      <c r="F2733" s="64" t="s">
        <v>6</v>
      </c>
      <c r="G2733" s="64">
        <v>165</v>
      </c>
      <c r="H2733" s="97">
        <f>CENSO[[#This Row],[CAP (cm)]]/PI()</f>
        <v>52.521131220325465</v>
      </c>
      <c r="I2733" s="64">
        <v>15</v>
      </c>
      <c r="J2733" s="96">
        <f>(PI()*(CENSO[[#This Row],[DAP (cm)]]^2))/40000</f>
        <v>0.21664966628384255</v>
      </c>
      <c r="K2733" s="96">
        <f>CENSO[[#This Row],[g (m²)]]*CENSO[[#This Row],[H (m)]]*0.7</f>
        <v>2.2748214959803468</v>
      </c>
      <c r="L2733" s="64">
        <v>1</v>
      </c>
      <c r="M2733" s="65">
        <v>364876</v>
      </c>
      <c r="N2733" s="87">
        <v>9703278.0999999903</v>
      </c>
      <c r="O2733" s="87" t="s">
        <v>1227</v>
      </c>
      <c r="P2733" s="87" t="str">
        <f>VLOOKUP(CENSO[[#This Row],[DAP (cm)]],CD[],2,TRUE)</f>
        <v>TORA</v>
      </c>
      <c r="Q2733" s="87" t="str">
        <f>VLOOKUP(CENSO[[#This Row],[DAP (cm)]],DD[],2,TRUE)</f>
        <v>50├ 60</v>
      </c>
      <c r="R2733" s="87" t="str" cm="1">
        <f t="array" ref="R2733">INDEX(_xlfn.TEXTSPLIT(CENSO[[#This Row],[NOME CIENTIFICO]]," "),1)</f>
        <v>Couratari</v>
      </c>
      <c r="S2733" s="98" t="s">
        <v>1004</v>
      </c>
      <c r="T2733" s="87">
        <f>_xlfn.MINIFS(CENSO[DAP (cm)],CENSO[NOME CIENTIFICO],CENSO[[#This Row],[NOME CIENTIFICO]])</f>
        <v>38.833806114422465</v>
      </c>
      <c r="U27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33" s="87" t="str">
        <f>IF(CENSO[[#This Row],[DAP (cm)]]&lt;CENSO[[#This Row],[DMCE (cm)]],"DAP &lt; DMCE","DAP ≥ DMCE")</f>
        <v>DAP ≥ DMCE</v>
      </c>
      <c r="W2733" s="87" t="str">
        <f>IF(CENSO[[#This Row],[DAP (cm)]]&gt;200, "Superior", "Inferior")</f>
        <v>Inferior</v>
      </c>
      <c r="X2733" s="87" t="str">
        <f>VLOOKUP(CENSO[[#This Row],[NOME COMUM]],ESPECIES[],4,FALSE)</f>
        <v>Não</v>
      </c>
      <c r="Y2733" s="87" t="str">
        <f>IF(IFERROR(VLOOKUP(CENSO[[#This Row],[NOME COMUM]],COMERCIAIS[],2, FALSE), "Não") &lt;&gt; "Não", "Sim", "Não")</f>
        <v>Sim</v>
      </c>
      <c r="Z2733" s="133">
        <f>CENSO[[#This Row],[g (m²)]]/SUM(AEEF[AEEF-UT])</f>
        <v>3.7905928465522713E-4</v>
      </c>
      <c r="AA2733" s="133">
        <f>CENSO[[#This Row],[v (m³)]]/SUM(AEEF[AEEF-UT])</f>
        <v>3.9801224888798845E-3</v>
      </c>
    </row>
    <row r="2734" spans="1:27" ht="14">
      <c r="A2734" s="86">
        <v>1</v>
      </c>
      <c r="B2734" s="86">
        <v>2</v>
      </c>
      <c r="C2734" s="63">
        <v>84</v>
      </c>
      <c r="D2734" s="63">
        <v>2733</v>
      </c>
      <c r="E2734" s="63" t="str">
        <f>VLOOKUP(CENSO[[#This Row],[NOME COMUM]],ESPECIES[],2,FALSE)</f>
        <v>Tachigali myrmecophila Ducke</v>
      </c>
      <c r="F2734" s="64" t="s">
        <v>14</v>
      </c>
      <c r="G2734" s="64">
        <v>192</v>
      </c>
      <c r="H2734" s="97">
        <f>CENSO[[#This Row],[CAP (cm)]]/PI()</f>
        <v>61.115498147287809</v>
      </c>
      <c r="I2734" s="64">
        <v>15</v>
      </c>
      <c r="J2734" s="96">
        <f>(PI()*(CENSO[[#This Row],[DAP (cm)]]^2))/40000</f>
        <v>0.29335439110698147</v>
      </c>
      <c r="K2734" s="96">
        <f>CENSO[[#This Row],[g (m²)]]*CENSO[[#This Row],[H (m)]]*0.7</f>
        <v>3.0802211066233052</v>
      </c>
      <c r="L2734" s="64">
        <v>1</v>
      </c>
      <c r="M2734" s="65">
        <v>364881</v>
      </c>
      <c r="N2734" s="87">
        <v>9703281.3000000007</v>
      </c>
      <c r="O2734" s="87" t="s">
        <v>1227</v>
      </c>
      <c r="P2734" s="87" t="str">
        <f>VLOOKUP(CENSO[[#This Row],[DAP (cm)]],CD[],2,TRUE)</f>
        <v>TORA</v>
      </c>
      <c r="Q2734" s="87" t="str">
        <f>VLOOKUP(CENSO[[#This Row],[DAP (cm)]],DD[],2,TRUE)</f>
        <v>60├ 70</v>
      </c>
      <c r="R2734" s="87" t="str" cm="1">
        <f t="array" ref="R2734">INDEX(_xlfn.TEXTSPLIT(CENSO[[#This Row],[NOME CIENTIFICO]]," "),1)</f>
        <v>Tachigali</v>
      </c>
      <c r="S2734" s="98" t="s">
        <v>1004</v>
      </c>
      <c r="T2734" s="87">
        <f>_xlfn.MINIFS(CENSO[DAP (cm)],CENSO[NOME CIENTIFICO],CENSO[[#This Row],[NOME CIENTIFICO]])</f>
        <v>39.152116000606256</v>
      </c>
      <c r="U27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34" s="87" t="str">
        <f>IF(CENSO[[#This Row],[DAP (cm)]]&lt;CENSO[[#This Row],[DMCE (cm)]],"DAP &lt; DMCE","DAP ≥ DMCE")</f>
        <v>DAP ≥ DMCE</v>
      </c>
      <c r="W2734" s="87" t="str">
        <f>IF(CENSO[[#This Row],[DAP (cm)]]&gt;200, "Superior", "Inferior")</f>
        <v>Inferior</v>
      </c>
      <c r="X2734" s="87" t="str">
        <f>VLOOKUP(CENSO[[#This Row],[NOME COMUM]],ESPECIES[],4,FALSE)</f>
        <v>Não</v>
      </c>
      <c r="Y2734" s="87" t="str">
        <f>IF(IFERROR(VLOOKUP(CENSO[[#This Row],[NOME COMUM]],COMERCIAIS[],2, FALSE), "Não") &lt;&gt; "Não", "Sim", "Não")</f>
        <v>Sim</v>
      </c>
      <c r="Z2734" s="133">
        <f>CENSO[[#This Row],[g (m²)]]/SUM(AEEF[AEEF-UT])</f>
        <v>5.1326506775134213E-4</v>
      </c>
      <c r="AA2734" s="133">
        <f>CENSO[[#This Row],[v (m³)]]/SUM(AEEF[AEEF-UT])</f>
        <v>5.3892832113890919E-3</v>
      </c>
    </row>
    <row r="2735" spans="1:27" ht="14">
      <c r="A2735" s="86">
        <v>1</v>
      </c>
      <c r="B2735" s="86">
        <v>2</v>
      </c>
      <c r="C2735" s="63">
        <v>84</v>
      </c>
      <c r="D2735" s="63">
        <v>2734</v>
      </c>
      <c r="E2735" s="63" t="str">
        <f>VLOOKUP(CENSO[[#This Row],[NOME COMUM]],ESPECIES[],2,FALSE)</f>
        <v>Pouteria sp.</v>
      </c>
      <c r="F2735" s="64" t="s">
        <v>83</v>
      </c>
      <c r="G2735" s="64">
        <v>150</v>
      </c>
      <c r="H2735" s="97">
        <f>CENSO[[#This Row],[CAP (cm)]]/PI()</f>
        <v>47.7464829275686</v>
      </c>
      <c r="I2735" s="64">
        <v>16</v>
      </c>
      <c r="J2735" s="96">
        <f>(PI()*(CENSO[[#This Row],[DAP (cm)]]^2))/40000</f>
        <v>0.17904931097838223</v>
      </c>
      <c r="K2735" s="96">
        <f>CENSO[[#This Row],[g (m²)]]*CENSO[[#This Row],[H (m)]]*0.7</f>
        <v>2.0053522829578809</v>
      </c>
      <c r="L2735" s="64">
        <v>1</v>
      </c>
      <c r="M2735" s="65">
        <v>364869.299999999</v>
      </c>
      <c r="N2735" s="87">
        <v>9703286.9000000004</v>
      </c>
      <c r="O2735" s="98" t="s">
        <v>1225</v>
      </c>
      <c r="P2735" s="87" t="str">
        <f>VLOOKUP(CENSO[[#This Row],[DAP (cm)]],CD[],2,TRUE)</f>
        <v>TORETE</v>
      </c>
      <c r="Q2735" s="87" t="str">
        <f>VLOOKUP(CENSO[[#This Row],[DAP (cm)]],DD[],2,TRUE)</f>
        <v>40├ 50</v>
      </c>
      <c r="R2735" s="87" t="str" cm="1">
        <f t="array" ref="R2735">INDEX(_xlfn.TEXTSPLIT(CENSO[[#This Row],[NOME CIENTIFICO]]," "),1)</f>
        <v>Pouteria</v>
      </c>
      <c r="S2735" s="98" t="s">
        <v>1004</v>
      </c>
      <c r="T2735" s="87">
        <f>_xlfn.MINIFS(CENSO[DAP (cm)],CENSO[NOME CIENTIFICO],CENSO[[#This Row],[NOME CIENTIFICO]])</f>
        <v>39.788735772973837</v>
      </c>
      <c r="U27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35" s="87" t="str">
        <f>IF(CENSO[[#This Row],[DAP (cm)]]&lt;CENSO[[#This Row],[DMCE (cm)]],"DAP &lt; DMCE","DAP ≥ DMCE")</f>
        <v>DAP &lt; DMCE</v>
      </c>
      <c r="W2735" s="87" t="str">
        <f>IF(CENSO[[#This Row],[DAP (cm)]]&gt;200, "Superior", "Inferior")</f>
        <v>Inferior</v>
      </c>
      <c r="X2735" s="87" t="str">
        <f>VLOOKUP(CENSO[[#This Row],[NOME COMUM]],ESPECIES[],4,FALSE)</f>
        <v>Não</v>
      </c>
      <c r="Y2735" s="87" t="str">
        <f>IF(IFERROR(VLOOKUP(CENSO[[#This Row],[NOME COMUM]],COMERCIAIS[],2, FALSE), "Não") &lt;&gt; "Não", "Sim", "Não")</f>
        <v>Não</v>
      </c>
      <c r="Z2735" s="133">
        <f>CENSO[[#This Row],[g (m²)]]/SUM(AEEF[AEEF-UT])</f>
        <v>3.1327213607870003E-4</v>
      </c>
      <c r="AA2735" s="133">
        <f>CENSO[[#This Row],[v (m³)]]/SUM(AEEF[AEEF-UT])</f>
        <v>3.5086479240814404E-3</v>
      </c>
    </row>
    <row r="2736" spans="1:27" ht="14">
      <c r="A2736" s="86">
        <v>1</v>
      </c>
      <c r="B2736" s="86">
        <v>2</v>
      </c>
      <c r="C2736" s="63">
        <v>84</v>
      </c>
      <c r="D2736" s="63">
        <v>2735</v>
      </c>
      <c r="E2736" s="63" t="str">
        <f>VLOOKUP(CENSO[[#This Row],[NOME COMUM]],ESPECIES[],2,FALSE)</f>
        <v>Tachigali myrmecophila Ducke</v>
      </c>
      <c r="F2736" s="64" t="s">
        <v>14</v>
      </c>
      <c r="G2736" s="64">
        <v>345</v>
      </c>
      <c r="H2736" s="97">
        <f>CENSO[[#This Row],[CAP (cm)]]/PI()</f>
        <v>109.81691073340778</v>
      </c>
      <c r="I2736" s="64">
        <v>16</v>
      </c>
      <c r="J2736" s="96">
        <f>(PI()*(CENSO[[#This Row],[DAP (cm)]]^2))/40000</f>
        <v>0.94717085507564203</v>
      </c>
      <c r="K2736" s="96">
        <f>CENSO[[#This Row],[g (m²)]]*CENSO[[#This Row],[H (m)]]*0.7</f>
        <v>10.608313576847189</v>
      </c>
      <c r="L2736" s="64">
        <v>1</v>
      </c>
      <c r="M2736" s="65">
        <v>364899.4</v>
      </c>
      <c r="N2736" s="87">
        <v>9703305.8000000007</v>
      </c>
      <c r="O2736" s="87" t="s">
        <v>1227</v>
      </c>
      <c r="P2736" s="87" t="str">
        <f>VLOOKUP(CENSO[[#This Row],[DAP (cm)]],CD[],2,TRUE)</f>
        <v>TORA</v>
      </c>
      <c r="Q2736" s="87" t="str">
        <f>VLOOKUP(CENSO[[#This Row],[DAP (cm)]],DD[],2,TRUE)</f>
        <v>100├ 110</v>
      </c>
      <c r="R2736" s="87" t="str" cm="1">
        <f t="array" ref="R2736">INDEX(_xlfn.TEXTSPLIT(CENSO[[#This Row],[NOME CIENTIFICO]]," "),1)</f>
        <v>Tachigali</v>
      </c>
      <c r="S2736" s="98" t="s">
        <v>1004</v>
      </c>
      <c r="T2736" s="87">
        <f>_xlfn.MINIFS(CENSO[DAP (cm)],CENSO[NOME CIENTIFICO],CENSO[[#This Row],[NOME CIENTIFICO]])</f>
        <v>39.152116000606256</v>
      </c>
      <c r="U27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36" s="87" t="str">
        <f>IF(CENSO[[#This Row],[DAP (cm)]]&lt;CENSO[[#This Row],[DMCE (cm)]],"DAP &lt; DMCE","DAP ≥ DMCE")</f>
        <v>DAP ≥ DMCE</v>
      </c>
      <c r="W2736" s="87" t="str">
        <f>IF(CENSO[[#This Row],[DAP (cm)]]&gt;200, "Superior", "Inferior")</f>
        <v>Inferior</v>
      </c>
      <c r="X2736" s="87" t="str">
        <f>VLOOKUP(CENSO[[#This Row],[NOME COMUM]],ESPECIES[],4,FALSE)</f>
        <v>Não</v>
      </c>
      <c r="Y2736" s="87" t="str">
        <f>IF(IFERROR(VLOOKUP(CENSO[[#This Row],[NOME COMUM]],COMERCIAIS[],2, FALSE), "Não") &lt;&gt; "Não", "Sim", "Não")</f>
        <v>Sim</v>
      </c>
      <c r="Z2736" s="133">
        <f>CENSO[[#This Row],[g (m²)]]/SUM(AEEF[AEEF-UT])</f>
        <v>1.6572095998563232E-3</v>
      </c>
      <c r="AA2736" s="133">
        <f>CENSO[[#This Row],[v (m³)]]/SUM(AEEF[AEEF-UT])</f>
        <v>1.8560747518390819E-2</v>
      </c>
    </row>
    <row r="2737" spans="1:27" ht="14">
      <c r="A2737" s="86">
        <v>1</v>
      </c>
      <c r="B2737" s="86">
        <v>2</v>
      </c>
      <c r="C2737" s="63">
        <v>84</v>
      </c>
      <c r="D2737" s="63">
        <v>2736</v>
      </c>
      <c r="E2737" s="63" t="str">
        <f>VLOOKUP(CENSO[[#This Row],[NOME COMUM]],ESPECIES[],2,FALSE)</f>
        <v>Piptadenia suaveolens Miq.</v>
      </c>
      <c r="F2737" s="64" t="s">
        <v>22</v>
      </c>
      <c r="G2737" s="64">
        <v>150</v>
      </c>
      <c r="H2737" s="97">
        <f>CENSO[[#This Row],[CAP (cm)]]/PI()</f>
        <v>47.7464829275686</v>
      </c>
      <c r="I2737" s="64">
        <v>11</v>
      </c>
      <c r="J2737" s="96">
        <f>(PI()*(CENSO[[#This Row],[DAP (cm)]]^2))/40000</f>
        <v>0.17904931097838223</v>
      </c>
      <c r="K2737" s="96">
        <f>CENSO[[#This Row],[g (m²)]]*CENSO[[#This Row],[H (m)]]*0.7</f>
        <v>1.3786796945335431</v>
      </c>
      <c r="L2737" s="64">
        <v>1</v>
      </c>
      <c r="M2737" s="65">
        <v>364915.299999999</v>
      </c>
      <c r="N2737" s="87">
        <v>9703303.8000000007</v>
      </c>
      <c r="O2737" s="98" t="s">
        <v>1225</v>
      </c>
      <c r="P2737" s="87" t="str">
        <f>VLOOKUP(CENSO[[#This Row],[DAP (cm)]],CD[],2,TRUE)</f>
        <v>TORETE</v>
      </c>
      <c r="Q2737" s="87" t="str">
        <f>VLOOKUP(CENSO[[#This Row],[DAP (cm)]],DD[],2,TRUE)</f>
        <v>40├ 50</v>
      </c>
      <c r="R2737" s="87" t="str" cm="1">
        <f t="array" ref="R2737">INDEX(_xlfn.TEXTSPLIT(CENSO[[#This Row],[NOME CIENTIFICO]]," "),1)</f>
        <v>Piptadenia</v>
      </c>
      <c r="S2737" s="98" t="s">
        <v>1004</v>
      </c>
      <c r="T2737" s="87">
        <f>_xlfn.MINIFS(CENSO[DAP (cm)],CENSO[NOME CIENTIFICO],CENSO[[#This Row],[NOME CIENTIFICO]])</f>
        <v>39.788735772973837</v>
      </c>
      <c r="U27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37" s="87" t="str">
        <f>IF(CENSO[[#This Row],[DAP (cm)]]&lt;CENSO[[#This Row],[DMCE (cm)]],"DAP &lt; DMCE","DAP ≥ DMCE")</f>
        <v>DAP &lt; DMCE</v>
      </c>
      <c r="W2737" s="87" t="str">
        <f>IF(CENSO[[#This Row],[DAP (cm)]]&gt;200, "Superior", "Inferior")</f>
        <v>Inferior</v>
      </c>
      <c r="X2737" s="87" t="str">
        <f>VLOOKUP(CENSO[[#This Row],[NOME COMUM]],ESPECIES[],4,FALSE)</f>
        <v>Não</v>
      </c>
      <c r="Y2737" s="87" t="str">
        <f>IF(IFERROR(VLOOKUP(CENSO[[#This Row],[NOME COMUM]],COMERCIAIS[],2, FALSE), "Não") &lt;&gt; "Não", "Sim", "Não")</f>
        <v>Sim</v>
      </c>
      <c r="Z2737" s="133">
        <f>CENSO[[#This Row],[g (m²)]]/SUM(AEEF[AEEF-UT])</f>
        <v>3.1327213607870003E-4</v>
      </c>
      <c r="AA2737" s="133">
        <f>CENSO[[#This Row],[v (m³)]]/SUM(AEEF[AEEF-UT])</f>
        <v>2.41219544780599E-3</v>
      </c>
    </row>
    <row r="2738" spans="1:27" ht="14">
      <c r="A2738" s="86">
        <v>1</v>
      </c>
      <c r="B2738" s="86">
        <v>2</v>
      </c>
      <c r="C2738" s="63">
        <v>84</v>
      </c>
      <c r="D2738" s="63">
        <v>2737</v>
      </c>
      <c r="E2738" s="63" t="str">
        <f>VLOOKUP(CENSO[[#This Row],[NOME COMUM]],ESPECIES[],2,FALSE)</f>
        <v>Tachigali myrmecophila Ducke</v>
      </c>
      <c r="F2738" s="64" t="s">
        <v>14</v>
      </c>
      <c r="G2738" s="64">
        <v>217</v>
      </c>
      <c r="H2738" s="97">
        <f>CENSO[[#This Row],[CAP (cm)]]/PI()</f>
        <v>69.073245301882579</v>
      </c>
      <c r="I2738" s="64">
        <v>16</v>
      </c>
      <c r="J2738" s="96">
        <f>(PI()*(CENSO[[#This Row],[DAP (cm)]]^2))/40000</f>
        <v>0.37472235576271301</v>
      </c>
      <c r="K2738" s="96">
        <f>CENSO[[#This Row],[g (m²)]]*CENSO[[#This Row],[H (m)]]*0.7</f>
        <v>4.1968903845423853</v>
      </c>
      <c r="L2738" s="64">
        <v>1</v>
      </c>
      <c r="M2738" s="65">
        <v>364919.59999999899</v>
      </c>
      <c r="N2738" s="87">
        <v>9703329.4000000004</v>
      </c>
      <c r="O2738" s="87" t="s">
        <v>1227</v>
      </c>
      <c r="P2738" s="87" t="str">
        <f>VLOOKUP(CENSO[[#This Row],[DAP (cm)]],CD[],2,TRUE)</f>
        <v>TORA</v>
      </c>
      <c r="Q2738" s="87" t="str">
        <f>VLOOKUP(CENSO[[#This Row],[DAP (cm)]],DD[],2,TRUE)</f>
        <v>60├ 70</v>
      </c>
      <c r="R2738" s="87" t="str" cm="1">
        <f t="array" ref="R2738">INDEX(_xlfn.TEXTSPLIT(CENSO[[#This Row],[NOME CIENTIFICO]]," "),1)</f>
        <v>Tachigali</v>
      </c>
      <c r="S2738" s="98" t="s">
        <v>1004</v>
      </c>
      <c r="T2738" s="87">
        <f>_xlfn.MINIFS(CENSO[DAP (cm)],CENSO[NOME CIENTIFICO],CENSO[[#This Row],[NOME CIENTIFICO]])</f>
        <v>39.152116000606256</v>
      </c>
      <c r="U27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38" s="87" t="str">
        <f>IF(CENSO[[#This Row],[DAP (cm)]]&lt;CENSO[[#This Row],[DMCE (cm)]],"DAP &lt; DMCE","DAP ≥ DMCE")</f>
        <v>DAP ≥ DMCE</v>
      </c>
      <c r="W2738" s="87" t="str">
        <f>IF(CENSO[[#This Row],[DAP (cm)]]&gt;200, "Superior", "Inferior")</f>
        <v>Inferior</v>
      </c>
      <c r="X2738" s="87" t="str">
        <f>VLOOKUP(CENSO[[#This Row],[NOME COMUM]],ESPECIES[],4,FALSE)</f>
        <v>Não</v>
      </c>
      <c r="Y2738" s="87" t="str">
        <f>IF(IFERROR(VLOOKUP(CENSO[[#This Row],[NOME COMUM]],COMERCIAIS[],2, FALSE), "Não") &lt;&gt; "Não", "Sim", "Não")</f>
        <v>Sim</v>
      </c>
      <c r="Z2738" s="133">
        <f>CENSO[[#This Row],[g (m²)]]/SUM(AEEF[AEEF-UT])</f>
        <v>6.5562984959155154E-4</v>
      </c>
      <c r="AA2738" s="133">
        <f>CENSO[[#This Row],[v (m³)]]/SUM(AEEF[AEEF-UT])</f>
        <v>7.3430543154253758E-3</v>
      </c>
    </row>
    <row r="2739" spans="1:27" ht="14">
      <c r="A2739" s="86">
        <v>1</v>
      </c>
      <c r="B2739" s="86">
        <v>2</v>
      </c>
      <c r="C2739" s="63">
        <v>84</v>
      </c>
      <c r="D2739" s="63">
        <v>2738</v>
      </c>
      <c r="E2739" s="63" t="str">
        <f>VLOOKUP(CENSO[[#This Row],[NOME COMUM]],ESPECIES[],2,FALSE)</f>
        <v>Bertholletia excelsa Humb. &amp; Bonpl.</v>
      </c>
      <c r="F2739" s="64" t="s">
        <v>37</v>
      </c>
      <c r="G2739" s="64">
        <v>222</v>
      </c>
      <c r="H2739" s="97">
        <f>CENSO[[#This Row],[CAP (cm)]]/PI()</f>
        <v>70.664794732801525</v>
      </c>
      <c r="I2739" s="64">
        <v>23</v>
      </c>
      <c r="J2739" s="96">
        <f>(PI()*(CENSO[[#This Row],[DAP (cm)]]^2))/40000</f>
        <v>0.39218961076704845</v>
      </c>
      <c r="K2739" s="96">
        <f>CENSO[[#This Row],[g (m²)]]*CENSO[[#This Row],[H (m)]]*0.7</f>
        <v>6.3142527333494796</v>
      </c>
      <c r="L2739" s="64">
        <v>1</v>
      </c>
      <c r="M2739" s="65">
        <v>364904.2</v>
      </c>
      <c r="N2739" s="87">
        <v>9703336.5999999903</v>
      </c>
      <c r="O2739" s="87" t="s">
        <v>424</v>
      </c>
      <c r="P2739" s="87" t="str">
        <f>VLOOKUP(CENSO[[#This Row],[DAP (cm)]],CD[],2,TRUE)</f>
        <v>TORA</v>
      </c>
      <c r="Q2739" s="87" t="str">
        <f>VLOOKUP(CENSO[[#This Row],[DAP (cm)]],DD[],2,TRUE)</f>
        <v>70├ 80</v>
      </c>
      <c r="R2739" s="87" t="str" cm="1">
        <f t="array" ref="R2739">INDEX(_xlfn.TEXTSPLIT(CENSO[[#This Row],[NOME CIENTIFICO]]," "),1)</f>
        <v>Bertholletia</v>
      </c>
      <c r="S2739" s="98" t="s">
        <v>1004</v>
      </c>
      <c r="T2739" s="87">
        <f>_xlfn.MINIFS(CENSO[DAP (cm)],CENSO[NOME CIENTIFICO],CENSO[[#This Row],[NOME CIENTIFICO]])</f>
        <v>41.38028520389279</v>
      </c>
      <c r="U27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739" s="87" t="str">
        <f>IF(CENSO[[#This Row],[DAP (cm)]]&lt;CENSO[[#This Row],[DMCE (cm)]],"DAP &lt; DMCE","DAP ≥ DMCE")</f>
        <v>DAP ≥ DMCE</v>
      </c>
      <c r="W2739" s="87" t="str">
        <f>IF(CENSO[[#This Row],[DAP (cm)]]&gt;200, "Superior", "Inferior")</f>
        <v>Inferior</v>
      </c>
      <c r="X2739" s="87" t="str">
        <f>VLOOKUP(CENSO[[#This Row],[NOME COMUM]],ESPECIES[],4,FALSE)</f>
        <v>Protegida</v>
      </c>
      <c r="Y2739" s="87" t="str">
        <f>IF(IFERROR(VLOOKUP(CENSO[[#This Row],[NOME COMUM]],COMERCIAIS[],2, FALSE), "Não") &lt;&gt; "Não", "Sim", "Não")</f>
        <v>Não</v>
      </c>
      <c r="Z2739" s="133">
        <f>CENSO[[#This Row],[g (m²)]]/SUM(AEEF[AEEF-UT])</f>
        <v>6.8619128686678451E-4</v>
      </c>
      <c r="AA2739" s="133">
        <f>CENSO[[#This Row],[v (m³)]]/SUM(AEEF[AEEF-UT])</f>
        <v>1.104767971855523E-2</v>
      </c>
    </row>
    <row r="2740" spans="1:27" ht="14">
      <c r="A2740" s="86">
        <v>1</v>
      </c>
      <c r="B2740" s="86">
        <v>2</v>
      </c>
      <c r="C2740" s="63">
        <v>84</v>
      </c>
      <c r="D2740" s="63">
        <v>2739</v>
      </c>
      <c r="E2740" s="63" t="str">
        <f>VLOOKUP(CENSO[[#This Row],[NOME COMUM]],ESPECIES[],2,FALSE)</f>
        <v>Couratari guianensis Aubl.</v>
      </c>
      <c r="F2740" s="64" t="s">
        <v>6</v>
      </c>
      <c r="G2740" s="64">
        <v>250</v>
      </c>
      <c r="H2740" s="97">
        <f>CENSO[[#This Row],[CAP (cm)]]/PI()</f>
        <v>79.577471545947674</v>
      </c>
      <c r="I2740" s="64">
        <v>22</v>
      </c>
      <c r="J2740" s="96">
        <f>(PI()*(CENSO[[#This Row],[DAP (cm)]]^2))/40000</f>
        <v>0.49735919716217297</v>
      </c>
      <c r="K2740" s="96">
        <f>CENSO[[#This Row],[g (m²)]]*CENSO[[#This Row],[H (m)]]*0.7</f>
        <v>7.6593316362974635</v>
      </c>
      <c r="L2740" s="64">
        <v>1</v>
      </c>
      <c r="M2740" s="65">
        <v>364901.5</v>
      </c>
      <c r="N2740" s="87">
        <v>9703337.9000000004</v>
      </c>
      <c r="O2740" s="87" t="s">
        <v>1227</v>
      </c>
      <c r="P2740" s="87" t="str">
        <f>VLOOKUP(CENSO[[#This Row],[DAP (cm)]],CD[],2,TRUE)</f>
        <v>TORA</v>
      </c>
      <c r="Q2740" s="87" t="str">
        <f>VLOOKUP(CENSO[[#This Row],[DAP (cm)]],DD[],2,TRUE)</f>
        <v>70├ 80</v>
      </c>
      <c r="R2740" s="87" t="str" cm="1">
        <f t="array" ref="R2740">INDEX(_xlfn.TEXTSPLIT(CENSO[[#This Row],[NOME CIENTIFICO]]," "),1)</f>
        <v>Couratari</v>
      </c>
      <c r="S2740" s="98" t="s">
        <v>1004</v>
      </c>
      <c r="T2740" s="87">
        <f>_xlfn.MINIFS(CENSO[DAP (cm)],CENSO[NOME CIENTIFICO],CENSO[[#This Row],[NOME CIENTIFICO]])</f>
        <v>38.833806114422465</v>
      </c>
      <c r="U27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40" s="87" t="str">
        <f>IF(CENSO[[#This Row],[DAP (cm)]]&lt;CENSO[[#This Row],[DMCE (cm)]],"DAP &lt; DMCE","DAP ≥ DMCE")</f>
        <v>DAP ≥ DMCE</v>
      </c>
      <c r="W2740" s="87" t="str">
        <f>IF(CENSO[[#This Row],[DAP (cm)]]&gt;200, "Superior", "Inferior")</f>
        <v>Inferior</v>
      </c>
      <c r="X2740" s="87" t="str">
        <f>VLOOKUP(CENSO[[#This Row],[NOME COMUM]],ESPECIES[],4,FALSE)</f>
        <v>Não</v>
      </c>
      <c r="Y2740" s="87" t="str">
        <f>IF(IFERROR(VLOOKUP(CENSO[[#This Row],[NOME COMUM]],COMERCIAIS[],2, FALSE), "Não") &lt;&gt; "Não", "Sim", "Não")</f>
        <v>Sim</v>
      </c>
      <c r="Z2740" s="133">
        <f>CENSO[[#This Row],[g (m²)]]/SUM(AEEF[AEEF-UT])</f>
        <v>8.7020037799638919E-4</v>
      </c>
      <c r="AA2740" s="133">
        <f>CENSO[[#This Row],[v (m³)]]/SUM(AEEF[AEEF-UT])</f>
        <v>1.3401085821144392E-2</v>
      </c>
    </row>
    <row r="2741" spans="1:27" ht="14">
      <c r="A2741" s="86">
        <v>1</v>
      </c>
      <c r="B2741" s="86">
        <v>2</v>
      </c>
      <c r="C2741" s="63">
        <v>84</v>
      </c>
      <c r="D2741" s="63">
        <v>2740</v>
      </c>
      <c r="E2741" s="63" t="str">
        <f>VLOOKUP(CENSO[[#This Row],[NOME COMUM]],ESPECIES[],2,FALSE)</f>
        <v>Pouteria sp.</v>
      </c>
      <c r="F2741" s="64" t="s">
        <v>83</v>
      </c>
      <c r="G2741" s="64">
        <v>135</v>
      </c>
      <c r="H2741" s="97">
        <f>CENSO[[#This Row],[CAP (cm)]]/PI()</f>
        <v>42.971834634811742</v>
      </c>
      <c r="I2741" s="64">
        <v>15</v>
      </c>
      <c r="J2741" s="96">
        <f>(PI()*(CENSO[[#This Row],[DAP (cm)]]^2))/40000</f>
        <v>0.14502994189248961</v>
      </c>
      <c r="K2741" s="96">
        <f>CENSO[[#This Row],[g (m²)]]*CENSO[[#This Row],[H (m)]]*0.7</f>
        <v>1.5228143898711408</v>
      </c>
      <c r="L2741" s="64">
        <v>1</v>
      </c>
      <c r="M2741" s="65">
        <v>364899.799999999</v>
      </c>
      <c r="N2741" s="87">
        <v>9703349.8000000007</v>
      </c>
      <c r="O2741" s="98" t="s">
        <v>1225</v>
      </c>
      <c r="P2741" s="87" t="str">
        <f>VLOOKUP(CENSO[[#This Row],[DAP (cm)]],CD[],2,TRUE)</f>
        <v>TORETE</v>
      </c>
      <c r="Q2741" s="87" t="str">
        <f>VLOOKUP(CENSO[[#This Row],[DAP (cm)]],DD[],2,TRUE)</f>
        <v>40├ 50</v>
      </c>
      <c r="R2741" s="87" t="str" cm="1">
        <f t="array" ref="R2741">INDEX(_xlfn.TEXTSPLIT(CENSO[[#This Row],[NOME CIENTIFICO]]," "),1)</f>
        <v>Pouteria</v>
      </c>
      <c r="S2741" s="98" t="s">
        <v>1004</v>
      </c>
      <c r="T2741" s="87">
        <f>_xlfn.MINIFS(CENSO[DAP (cm)],CENSO[NOME CIENTIFICO],CENSO[[#This Row],[NOME CIENTIFICO]])</f>
        <v>39.788735772973837</v>
      </c>
      <c r="U27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41" s="87" t="str">
        <f>IF(CENSO[[#This Row],[DAP (cm)]]&lt;CENSO[[#This Row],[DMCE (cm)]],"DAP &lt; DMCE","DAP ≥ DMCE")</f>
        <v>DAP &lt; DMCE</v>
      </c>
      <c r="W2741" s="87" t="str">
        <f>IF(CENSO[[#This Row],[DAP (cm)]]&gt;200, "Superior", "Inferior")</f>
        <v>Inferior</v>
      </c>
      <c r="X2741" s="87" t="str">
        <f>VLOOKUP(CENSO[[#This Row],[NOME COMUM]],ESPECIES[],4,FALSE)</f>
        <v>Não</v>
      </c>
      <c r="Y2741" s="87" t="str">
        <f>IF(IFERROR(VLOOKUP(CENSO[[#This Row],[NOME COMUM]],COMERCIAIS[],2, FALSE), "Não") &lt;&gt; "Não", "Sim", "Não")</f>
        <v>Não</v>
      </c>
      <c r="Z2741" s="133">
        <f>CENSO[[#This Row],[g (m²)]]/SUM(AEEF[AEEF-UT])</f>
        <v>2.53750430223747E-4</v>
      </c>
      <c r="AA2741" s="133">
        <f>CENSO[[#This Row],[v (m³)]]/SUM(AEEF[AEEF-UT])</f>
        <v>2.6643795173493436E-3</v>
      </c>
    </row>
    <row r="2742" spans="1:27" ht="14">
      <c r="A2742" s="86">
        <v>1</v>
      </c>
      <c r="B2742" s="86">
        <v>2</v>
      </c>
      <c r="C2742" s="63">
        <v>84</v>
      </c>
      <c r="D2742" s="63">
        <v>2741</v>
      </c>
      <c r="E2742" s="63" t="str">
        <f>VLOOKUP(CENSO[[#This Row],[NOME COMUM]],ESPECIES[],2,FALSE)</f>
        <v>Pouteria sp.</v>
      </c>
      <c r="F2742" s="64" t="s">
        <v>83</v>
      </c>
      <c r="G2742" s="64">
        <v>170</v>
      </c>
      <c r="H2742" s="97">
        <f>CENSO[[#This Row],[CAP (cm)]]/PI()</f>
        <v>54.112680651244418</v>
      </c>
      <c r="I2742" s="64">
        <v>16</v>
      </c>
      <c r="J2742" s="96">
        <f>(PI()*(CENSO[[#This Row],[DAP (cm)]]^2))/40000</f>
        <v>0.2299788927677888</v>
      </c>
      <c r="K2742" s="96">
        <f>CENSO[[#This Row],[g (m²)]]*CENSO[[#This Row],[H (m)]]*0.7</f>
        <v>2.5757635989992345</v>
      </c>
      <c r="L2742" s="64">
        <v>1</v>
      </c>
      <c r="M2742" s="65">
        <v>364963.7</v>
      </c>
      <c r="N2742" s="87">
        <v>9703390.1999999899</v>
      </c>
      <c r="O2742" s="87" t="s">
        <v>1227</v>
      </c>
      <c r="P2742" s="87" t="str">
        <f>VLOOKUP(CENSO[[#This Row],[DAP (cm)]],CD[],2,TRUE)</f>
        <v>TORA</v>
      </c>
      <c r="Q2742" s="87" t="str">
        <f>VLOOKUP(CENSO[[#This Row],[DAP (cm)]],DD[],2,TRUE)</f>
        <v>50├ 60</v>
      </c>
      <c r="R2742" s="87" t="str" cm="1">
        <f t="array" ref="R2742">INDEX(_xlfn.TEXTSPLIT(CENSO[[#This Row],[NOME CIENTIFICO]]," "),1)</f>
        <v>Pouteria</v>
      </c>
      <c r="S2742" s="98" t="s">
        <v>1004</v>
      </c>
      <c r="T2742" s="87">
        <f>_xlfn.MINIFS(CENSO[DAP (cm)],CENSO[NOME CIENTIFICO],CENSO[[#This Row],[NOME CIENTIFICO]])</f>
        <v>39.788735772973837</v>
      </c>
      <c r="U27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42" s="87" t="str">
        <f>IF(CENSO[[#This Row],[DAP (cm)]]&lt;CENSO[[#This Row],[DMCE (cm)]],"DAP &lt; DMCE","DAP ≥ DMCE")</f>
        <v>DAP ≥ DMCE</v>
      </c>
      <c r="W2742" s="87" t="str">
        <f>IF(CENSO[[#This Row],[DAP (cm)]]&gt;200, "Superior", "Inferior")</f>
        <v>Inferior</v>
      </c>
      <c r="X2742" s="87" t="str">
        <f>VLOOKUP(CENSO[[#This Row],[NOME COMUM]],ESPECIES[],4,FALSE)</f>
        <v>Não</v>
      </c>
      <c r="Y2742" s="87" t="str">
        <f>IF(IFERROR(VLOOKUP(CENSO[[#This Row],[NOME COMUM]],COMERCIAIS[],2, FALSE), "Não") &lt;&gt; "Não", "Sim", "Não")</f>
        <v>Não</v>
      </c>
      <c r="Z2742" s="133">
        <f>CENSO[[#This Row],[g (m²)]]/SUM(AEEF[AEEF-UT])</f>
        <v>4.0238065478553035E-4</v>
      </c>
      <c r="AA2742" s="133">
        <f>CENSO[[#This Row],[v (m³)]]/SUM(AEEF[AEEF-UT])</f>
        <v>4.5066633335979402E-3</v>
      </c>
    </row>
    <row r="2743" spans="1:27" ht="14">
      <c r="A2743" s="86">
        <v>1</v>
      </c>
      <c r="B2743" s="86">
        <v>2</v>
      </c>
      <c r="C2743" s="63">
        <v>84</v>
      </c>
      <c r="D2743" s="63">
        <v>2742</v>
      </c>
      <c r="E2743" s="63" t="str">
        <f>VLOOKUP(CENSO[[#This Row],[NOME COMUM]],ESPECIES[],2,FALSE)</f>
        <v>Cenostigma tocantinum Ducke</v>
      </c>
      <c r="F2743" s="64" t="s">
        <v>95</v>
      </c>
      <c r="G2743" s="64">
        <v>332</v>
      </c>
      <c r="H2743" s="97">
        <f>CENSO[[#This Row],[CAP (cm)]]/PI()</f>
        <v>105.67888221301851</v>
      </c>
      <c r="I2743" s="64">
        <v>17</v>
      </c>
      <c r="J2743" s="96">
        <f>(PI()*(CENSO[[#This Row],[DAP (cm)]]^2))/40000</f>
        <v>0.87713472236805379</v>
      </c>
      <c r="K2743" s="96">
        <f>CENSO[[#This Row],[g (m²)]]*CENSO[[#This Row],[H (m)]]*0.7</f>
        <v>10.437903196179839</v>
      </c>
      <c r="L2743" s="64">
        <v>1</v>
      </c>
      <c r="M2743" s="65">
        <v>365023.4</v>
      </c>
      <c r="N2743" s="87">
        <v>9703500.9000000004</v>
      </c>
      <c r="O2743" s="87" t="s">
        <v>1227</v>
      </c>
      <c r="P2743" s="87" t="str">
        <f>VLOOKUP(CENSO[[#This Row],[DAP (cm)]],CD[],2,TRUE)</f>
        <v>TORA</v>
      </c>
      <c r="Q2743" s="87" t="str">
        <f>VLOOKUP(CENSO[[#This Row],[DAP (cm)]],DD[],2,TRUE)</f>
        <v>100├ 110</v>
      </c>
      <c r="R2743" s="87" t="str" cm="1">
        <f t="array" ref="R2743">INDEX(_xlfn.TEXTSPLIT(CENSO[[#This Row],[NOME CIENTIFICO]]," "),1)</f>
        <v>Cenostigma</v>
      </c>
      <c r="S2743" s="98" t="s">
        <v>1004</v>
      </c>
      <c r="T2743" s="87">
        <f>_xlfn.MINIFS(CENSO[DAP (cm)],CENSO[NOME CIENTIFICO],CENSO[[#This Row],[NOME CIENTIFICO]])</f>
        <v>40.743665431525208</v>
      </c>
      <c r="U27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2743" s="87" t="str">
        <f>IF(CENSO[[#This Row],[DAP (cm)]]&lt;CENSO[[#This Row],[DMCE (cm)]],"DAP &lt; DMCE","DAP ≥ DMCE")</f>
        <v>DAP ≥ DMCE</v>
      </c>
      <c r="W2743" s="87" t="str">
        <f>IF(CENSO[[#This Row],[DAP (cm)]]&gt;200, "Superior", "Inferior")</f>
        <v>Inferior</v>
      </c>
      <c r="X2743" s="87" t="str">
        <f>VLOOKUP(CENSO[[#This Row],[NOME COMUM]],ESPECIES[],4,FALSE)</f>
        <v>Não</v>
      </c>
      <c r="Y2743" s="87" t="str">
        <f>IF(IFERROR(VLOOKUP(CENSO[[#This Row],[NOME COMUM]],COMERCIAIS[],2, FALSE), "Não") &lt;&gt; "Não", "Sim", "Não")</f>
        <v>Não</v>
      </c>
      <c r="Z2743" s="133">
        <f>CENSO[[#This Row],[g (m²)]]/SUM(AEEF[AEEF-UT])</f>
        <v>1.5346714634283842E-3</v>
      </c>
      <c r="AA2743" s="133">
        <f>CENSO[[#This Row],[v (m³)]]/SUM(AEEF[AEEF-UT])</f>
        <v>1.8262590414797771E-2</v>
      </c>
    </row>
    <row r="2744" spans="1:27" ht="14">
      <c r="A2744" s="86">
        <v>1</v>
      </c>
      <c r="B2744" s="86">
        <v>2</v>
      </c>
      <c r="C2744" s="63">
        <v>84</v>
      </c>
      <c r="D2744" s="63">
        <v>2743</v>
      </c>
      <c r="E2744" s="63" t="str">
        <f>VLOOKUP(CENSO[[#This Row],[NOME COMUM]],ESPECIES[],2,FALSE)</f>
        <v>Lecythis chartacea O.Berg</v>
      </c>
      <c r="F2744" s="64" t="s">
        <v>31</v>
      </c>
      <c r="G2744" s="64">
        <v>189</v>
      </c>
      <c r="H2744" s="97">
        <f>CENSO[[#This Row],[CAP (cm)]]/PI()</f>
        <v>60.160568488736438</v>
      </c>
      <c r="I2744" s="64">
        <v>16</v>
      </c>
      <c r="J2744" s="96">
        <f>(PI()*(CENSO[[#This Row],[DAP (cm)]]^2))/40000</f>
        <v>0.28425868610927968</v>
      </c>
      <c r="K2744" s="96">
        <f>CENSO[[#This Row],[g (m²)]]*CENSO[[#This Row],[H (m)]]*0.7</f>
        <v>3.1836972844239324</v>
      </c>
      <c r="L2744" s="64">
        <v>2</v>
      </c>
      <c r="M2744" s="65">
        <v>364969.5</v>
      </c>
      <c r="N2744" s="87">
        <v>9703457.4000000004</v>
      </c>
      <c r="O2744" s="87" t="s">
        <v>1227</v>
      </c>
      <c r="P2744" s="87" t="str">
        <f>VLOOKUP(CENSO[[#This Row],[DAP (cm)]],CD[],2,TRUE)</f>
        <v>TORA</v>
      </c>
      <c r="Q2744" s="87" t="str">
        <f>VLOOKUP(CENSO[[#This Row],[DAP (cm)]],DD[],2,TRUE)</f>
        <v>60├ 70</v>
      </c>
      <c r="R2744" s="87" t="str" cm="1">
        <f t="array" ref="R2744">INDEX(_xlfn.TEXTSPLIT(CENSO[[#This Row],[NOME CIENTIFICO]]," "),1)</f>
        <v>Lecythis</v>
      </c>
      <c r="S2744" s="98" t="s">
        <v>1004</v>
      </c>
      <c r="T2744" s="87">
        <f>_xlfn.MINIFS(CENSO[DAP (cm)],CENSO[NOME CIENTIFICO],CENSO[[#This Row],[NOME CIENTIFICO]])</f>
        <v>38.833806114422465</v>
      </c>
      <c r="U27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44" s="87" t="str">
        <f>IF(CENSO[[#This Row],[DAP (cm)]]&lt;CENSO[[#This Row],[DMCE (cm)]],"DAP &lt; DMCE","DAP ≥ DMCE")</f>
        <v>DAP ≥ DMCE</v>
      </c>
      <c r="W2744" s="87" t="str">
        <f>IF(CENSO[[#This Row],[DAP (cm)]]&gt;200, "Superior", "Inferior")</f>
        <v>Inferior</v>
      </c>
      <c r="X2744" s="87" t="str">
        <f>VLOOKUP(CENSO[[#This Row],[NOME COMUM]],ESPECIES[],4,FALSE)</f>
        <v>Não</v>
      </c>
      <c r="Y2744" s="87" t="str">
        <f>IF(IFERROR(VLOOKUP(CENSO[[#This Row],[NOME COMUM]],COMERCIAIS[],2, FALSE), "Não") &lt;&gt; "Não", "Sim", "Não")</f>
        <v>Sim</v>
      </c>
      <c r="Z2744" s="133">
        <f>CENSO[[#This Row],[g (m²)]]/SUM(AEEF[AEEF-UT])</f>
        <v>4.9735084323854423E-4</v>
      </c>
      <c r="AA2744" s="133">
        <f>CENSO[[#This Row],[v (m³)]]/SUM(AEEF[AEEF-UT])</f>
        <v>5.5703294442716956E-3</v>
      </c>
    </row>
    <row r="2745" spans="1:27" ht="14">
      <c r="A2745" s="86">
        <v>1</v>
      </c>
      <c r="B2745" s="86">
        <v>2</v>
      </c>
      <c r="C2745" s="63">
        <v>84</v>
      </c>
      <c r="D2745" s="63">
        <v>2744</v>
      </c>
      <c r="E2745" s="63" t="str">
        <f>VLOOKUP(CENSO[[#This Row],[NOME COMUM]],ESPECIES[],2,FALSE)</f>
        <v>Couratari guianensis Aubl.</v>
      </c>
      <c r="F2745" s="64" t="s">
        <v>6</v>
      </c>
      <c r="G2745" s="64">
        <v>200</v>
      </c>
      <c r="H2745" s="97">
        <f>CENSO[[#This Row],[CAP (cm)]]/PI()</f>
        <v>63.661977236758133</v>
      </c>
      <c r="I2745" s="64">
        <v>20</v>
      </c>
      <c r="J2745" s="96">
        <f>(PI()*(CENSO[[#This Row],[DAP (cm)]]^2))/40000</f>
        <v>0.31830988618379064</v>
      </c>
      <c r="K2745" s="96">
        <f>CENSO[[#This Row],[g (m²)]]*CENSO[[#This Row],[H (m)]]*0.7</f>
        <v>4.4563384065730682</v>
      </c>
      <c r="L2745" s="64">
        <v>1</v>
      </c>
      <c r="M2745" s="65">
        <v>365009.799999999</v>
      </c>
      <c r="N2745" s="87">
        <v>9703507.3000000007</v>
      </c>
      <c r="O2745" s="87" t="s">
        <v>1227</v>
      </c>
      <c r="P2745" s="87" t="str">
        <f>VLOOKUP(CENSO[[#This Row],[DAP (cm)]],CD[],2,TRUE)</f>
        <v>TORA</v>
      </c>
      <c r="Q2745" s="87" t="str">
        <f>VLOOKUP(CENSO[[#This Row],[DAP (cm)]],DD[],2,TRUE)</f>
        <v>60├ 70</v>
      </c>
      <c r="R2745" s="87" t="str" cm="1">
        <f t="array" ref="R2745">INDEX(_xlfn.TEXTSPLIT(CENSO[[#This Row],[NOME CIENTIFICO]]," "),1)</f>
        <v>Couratari</v>
      </c>
      <c r="S2745" s="98" t="s">
        <v>1004</v>
      </c>
      <c r="T2745" s="87">
        <f>_xlfn.MINIFS(CENSO[DAP (cm)],CENSO[NOME CIENTIFICO],CENSO[[#This Row],[NOME CIENTIFICO]])</f>
        <v>38.833806114422465</v>
      </c>
      <c r="U27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45" s="87" t="str">
        <f>IF(CENSO[[#This Row],[DAP (cm)]]&lt;CENSO[[#This Row],[DMCE (cm)]],"DAP &lt; DMCE","DAP ≥ DMCE")</f>
        <v>DAP ≥ DMCE</v>
      </c>
      <c r="W2745" s="87" t="str">
        <f>IF(CENSO[[#This Row],[DAP (cm)]]&gt;200, "Superior", "Inferior")</f>
        <v>Inferior</v>
      </c>
      <c r="X2745" s="87" t="str">
        <f>VLOOKUP(CENSO[[#This Row],[NOME COMUM]],ESPECIES[],4,FALSE)</f>
        <v>Não</v>
      </c>
      <c r="Y2745" s="87" t="str">
        <f>IF(IFERROR(VLOOKUP(CENSO[[#This Row],[NOME COMUM]],COMERCIAIS[],2, FALSE), "Não") &lt;&gt; "Não", "Sim", "Não")</f>
        <v>Sim</v>
      </c>
      <c r="Z2745" s="133">
        <f>CENSO[[#This Row],[g (m²)]]/SUM(AEEF[AEEF-UT])</f>
        <v>5.5692824191768894E-4</v>
      </c>
      <c r="AA2745" s="133">
        <f>CENSO[[#This Row],[v (m³)]]/SUM(AEEF[AEEF-UT])</f>
        <v>7.7969953868476443E-3</v>
      </c>
    </row>
    <row r="2746" spans="1:27" ht="14">
      <c r="A2746" s="86">
        <v>1</v>
      </c>
      <c r="B2746" s="86">
        <v>2</v>
      </c>
      <c r="C2746" s="63">
        <v>84</v>
      </c>
      <c r="D2746" s="63">
        <v>2745</v>
      </c>
      <c r="E2746" s="63" t="str">
        <f>VLOOKUP(CENSO[[#This Row],[NOME COMUM]],ESPECIES[],2,FALSE)</f>
        <v>Pouteria sp.</v>
      </c>
      <c r="F2746" s="64" t="s">
        <v>83</v>
      </c>
      <c r="G2746" s="64">
        <v>140</v>
      </c>
      <c r="H2746" s="97">
        <f>CENSO[[#This Row],[CAP (cm)]]/PI()</f>
        <v>44.563384065730695</v>
      </c>
      <c r="I2746" s="64">
        <v>15</v>
      </c>
      <c r="J2746" s="96">
        <f>(PI()*(CENSO[[#This Row],[DAP (cm)]]^2))/40000</f>
        <v>0.15597184423005742</v>
      </c>
      <c r="K2746" s="96">
        <f>CENSO[[#This Row],[g (m²)]]*CENSO[[#This Row],[H (m)]]*0.7</f>
        <v>1.6377043644156026</v>
      </c>
      <c r="L2746" s="64">
        <v>1</v>
      </c>
      <c r="M2746" s="65">
        <v>365025.7</v>
      </c>
      <c r="N2746" s="87">
        <v>9703505.3000000007</v>
      </c>
      <c r="O2746" s="98" t="s">
        <v>1225</v>
      </c>
      <c r="P2746" s="87" t="str">
        <f>VLOOKUP(CENSO[[#This Row],[DAP (cm)]],CD[],2,TRUE)</f>
        <v>TORETE</v>
      </c>
      <c r="Q2746" s="87" t="str">
        <f>VLOOKUP(CENSO[[#This Row],[DAP (cm)]],DD[],2,TRUE)</f>
        <v>40├ 50</v>
      </c>
      <c r="R2746" s="87" t="str" cm="1">
        <f t="array" ref="R2746">INDEX(_xlfn.TEXTSPLIT(CENSO[[#This Row],[NOME CIENTIFICO]]," "),1)</f>
        <v>Pouteria</v>
      </c>
      <c r="S2746" s="98" t="s">
        <v>1004</v>
      </c>
      <c r="T2746" s="87">
        <f>_xlfn.MINIFS(CENSO[DAP (cm)],CENSO[NOME CIENTIFICO],CENSO[[#This Row],[NOME CIENTIFICO]])</f>
        <v>39.788735772973837</v>
      </c>
      <c r="U27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46" s="87" t="str">
        <f>IF(CENSO[[#This Row],[DAP (cm)]]&lt;CENSO[[#This Row],[DMCE (cm)]],"DAP &lt; DMCE","DAP ≥ DMCE")</f>
        <v>DAP &lt; DMCE</v>
      </c>
      <c r="W2746" s="87" t="str">
        <f>IF(CENSO[[#This Row],[DAP (cm)]]&gt;200, "Superior", "Inferior")</f>
        <v>Inferior</v>
      </c>
      <c r="X2746" s="87" t="str">
        <f>VLOOKUP(CENSO[[#This Row],[NOME COMUM]],ESPECIES[],4,FALSE)</f>
        <v>Não</v>
      </c>
      <c r="Y2746" s="87" t="str">
        <f>IF(IFERROR(VLOOKUP(CENSO[[#This Row],[NOME COMUM]],COMERCIAIS[],2, FALSE), "Não") &lt;&gt; "Não", "Sim", "Não")</f>
        <v>Não</v>
      </c>
      <c r="Z2746" s="133">
        <f>CENSO[[#This Row],[g (m²)]]/SUM(AEEF[AEEF-UT])</f>
        <v>2.7289483853966759E-4</v>
      </c>
      <c r="AA2746" s="133">
        <f>CENSO[[#This Row],[v (m³)]]/SUM(AEEF[AEEF-UT])</f>
        <v>2.8653958046665094E-3</v>
      </c>
    </row>
    <row r="2747" spans="1:27" ht="14">
      <c r="A2747" s="86">
        <v>1</v>
      </c>
      <c r="B2747" s="86">
        <v>2</v>
      </c>
      <c r="C2747" s="63">
        <v>84</v>
      </c>
      <c r="D2747" s="63">
        <v>2746</v>
      </c>
      <c r="E2747" s="63" t="str">
        <f>VLOOKUP(CENSO[[#This Row],[NOME COMUM]],ESPECIES[],2,FALSE)</f>
        <v>Lecythis chartacea O.Berg</v>
      </c>
      <c r="F2747" s="64" t="s">
        <v>31</v>
      </c>
      <c r="G2747" s="64">
        <v>203</v>
      </c>
      <c r="H2747" s="97">
        <f>CENSO[[#This Row],[CAP (cm)]]/PI()</f>
        <v>64.616906895309512</v>
      </c>
      <c r="I2747" s="64">
        <v>14</v>
      </c>
      <c r="J2747" s="96">
        <f>(PI()*(CENSO[[#This Row],[DAP (cm)]]^2))/40000</f>
        <v>0.32793080249369577</v>
      </c>
      <c r="K2747" s="96">
        <f>CENSO[[#This Row],[g (m²)]]*CENSO[[#This Row],[H (m)]]*0.7</f>
        <v>3.2137218644382184</v>
      </c>
      <c r="L2747" s="64">
        <v>2</v>
      </c>
      <c r="M2747" s="65">
        <v>365051.59999999899</v>
      </c>
      <c r="N2747" s="87">
        <v>9703565.4000000004</v>
      </c>
      <c r="O2747" s="87" t="s">
        <v>1227</v>
      </c>
      <c r="P2747" s="87" t="str">
        <f>VLOOKUP(CENSO[[#This Row],[DAP (cm)]],CD[],2,TRUE)</f>
        <v>TORA</v>
      </c>
      <c r="Q2747" s="87" t="str">
        <f>VLOOKUP(CENSO[[#This Row],[DAP (cm)]],DD[],2,TRUE)</f>
        <v>60├ 70</v>
      </c>
      <c r="R2747" s="87" t="str" cm="1">
        <f t="array" ref="R2747">INDEX(_xlfn.TEXTSPLIT(CENSO[[#This Row],[NOME CIENTIFICO]]," "),1)</f>
        <v>Lecythis</v>
      </c>
      <c r="S2747" s="98" t="s">
        <v>1004</v>
      </c>
      <c r="T2747" s="87">
        <f>_xlfn.MINIFS(CENSO[DAP (cm)],CENSO[NOME CIENTIFICO],CENSO[[#This Row],[NOME CIENTIFICO]])</f>
        <v>38.833806114422465</v>
      </c>
      <c r="U27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47" s="87" t="str">
        <f>IF(CENSO[[#This Row],[DAP (cm)]]&lt;CENSO[[#This Row],[DMCE (cm)]],"DAP &lt; DMCE","DAP ≥ DMCE")</f>
        <v>DAP ≥ DMCE</v>
      </c>
      <c r="W2747" s="87" t="str">
        <f>IF(CENSO[[#This Row],[DAP (cm)]]&gt;200, "Superior", "Inferior")</f>
        <v>Inferior</v>
      </c>
      <c r="X2747" s="87" t="str">
        <f>VLOOKUP(CENSO[[#This Row],[NOME COMUM]],ESPECIES[],4,FALSE)</f>
        <v>Não</v>
      </c>
      <c r="Y2747" s="87" t="str">
        <f>IF(IFERROR(VLOOKUP(CENSO[[#This Row],[NOME COMUM]],COMERCIAIS[],2, FALSE), "Não") &lt;&gt; "Não", "Sim", "Não")</f>
        <v>Sim</v>
      </c>
      <c r="Z2747" s="133">
        <f>CENSO[[#This Row],[g (m²)]]/SUM(AEEF[AEEF-UT])</f>
        <v>5.7376139802965123E-4</v>
      </c>
      <c r="AA2747" s="133">
        <f>CENSO[[#This Row],[v (m³)]]/SUM(AEEF[AEEF-UT])</f>
        <v>5.6228617006905818E-3</v>
      </c>
    </row>
    <row r="2748" spans="1:27" ht="14">
      <c r="A2748" s="86">
        <v>1</v>
      </c>
      <c r="B2748" s="86">
        <v>2</v>
      </c>
      <c r="C2748" s="63">
        <v>84</v>
      </c>
      <c r="D2748" s="63">
        <v>2747</v>
      </c>
      <c r="E2748" s="63" t="str">
        <f>VLOOKUP(CENSO[[#This Row],[NOME COMUM]],ESPECIES[],2,FALSE)</f>
        <v>Tachigali myrmecophila Ducke</v>
      </c>
      <c r="F2748" s="64" t="s">
        <v>14</v>
      </c>
      <c r="G2748" s="64">
        <v>222</v>
      </c>
      <c r="H2748" s="97">
        <f>CENSO[[#This Row],[CAP (cm)]]/PI()</f>
        <v>70.664794732801525</v>
      </c>
      <c r="I2748" s="64">
        <v>15</v>
      </c>
      <c r="J2748" s="96">
        <f>(PI()*(CENSO[[#This Row],[DAP (cm)]]^2))/40000</f>
        <v>0.39218961076704845</v>
      </c>
      <c r="K2748" s="96">
        <f>CENSO[[#This Row],[g (m²)]]*CENSO[[#This Row],[H (m)]]*0.7</f>
        <v>4.1179909130540082</v>
      </c>
      <c r="L2748" s="64">
        <v>1</v>
      </c>
      <c r="M2748" s="65">
        <v>365044.299999999</v>
      </c>
      <c r="N2748" s="87">
        <v>9703568.8000000007</v>
      </c>
      <c r="O2748" s="87" t="s">
        <v>1227</v>
      </c>
      <c r="P2748" s="87" t="str">
        <f>VLOOKUP(CENSO[[#This Row],[DAP (cm)]],CD[],2,TRUE)</f>
        <v>TORA</v>
      </c>
      <c r="Q2748" s="87" t="str">
        <f>VLOOKUP(CENSO[[#This Row],[DAP (cm)]],DD[],2,TRUE)</f>
        <v>70├ 80</v>
      </c>
      <c r="R2748" s="87" t="str" cm="1">
        <f t="array" ref="R2748">INDEX(_xlfn.TEXTSPLIT(CENSO[[#This Row],[NOME CIENTIFICO]]," "),1)</f>
        <v>Tachigali</v>
      </c>
      <c r="S2748" s="98" t="s">
        <v>1004</v>
      </c>
      <c r="T2748" s="87">
        <f>_xlfn.MINIFS(CENSO[DAP (cm)],CENSO[NOME CIENTIFICO],CENSO[[#This Row],[NOME CIENTIFICO]])</f>
        <v>39.152116000606256</v>
      </c>
      <c r="U27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48" s="87" t="str">
        <f>IF(CENSO[[#This Row],[DAP (cm)]]&lt;CENSO[[#This Row],[DMCE (cm)]],"DAP &lt; DMCE","DAP ≥ DMCE")</f>
        <v>DAP ≥ DMCE</v>
      </c>
      <c r="W2748" s="87" t="str">
        <f>IF(CENSO[[#This Row],[DAP (cm)]]&gt;200, "Superior", "Inferior")</f>
        <v>Inferior</v>
      </c>
      <c r="X2748" s="87" t="str">
        <f>VLOOKUP(CENSO[[#This Row],[NOME COMUM]],ESPECIES[],4,FALSE)</f>
        <v>Não</v>
      </c>
      <c r="Y2748" s="87" t="str">
        <f>IF(IFERROR(VLOOKUP(CENSO[[#This Row],[NOME COMUM]],COMERCIAIS[],2, FALSE), "Não") &lt;&gt; "Não", "Sim", "Não")</f>
        <v>Sim</v>
      </c>
      <c r="Z2748" s="133">
        <f>CENSO[[#This Row],[g (m²)]]/SUM(AEEF[AEEF-UT])</f>
        <v>6.8619128686678451E-4</v>
      </c>
      <c r="AA2748" s="133">
        <f>CENSO[[#This Row],[v (m³)]]/SUM(AEEF[AEEF-UT])</f>
        <v>7.205008512101237E-3</v>
      </c>
    </row>
    <row r="2749" spans="1:27" ht="14">
      <c r="A2749" s="86">
        <v>1</v>
      </c>
      <c r="B2749" s="86">
        <v>2</v>
      </c>
      <c r="C2749" s="63">
        <v>84</v>
      </c>
      <c r="D2749" s="63">
        <v>2748</v>
      </c>
      <c r="E2749" s="63" t="str">
        <f>VLOOKUP(CENSO[[#This Row],[NOME COMUM]],ESPECIES[],2,FALSE)</f>
        <v>Dimorphandra multiflora Ducke</v>
      </c>
      <c r="F2749" s="64" t="s">
        <v>73</v>
      </c>
      <c r="G2749" s="64">
        <v>220</v>
      </c>
      <c r="H2749" s="97">
        <f>CENSO[[#This Row],[CAP (cm)]]/PI()</f>
        <v>70.028174960433944</v>
      </c>
      <c r="I2749" s="64">
        <v>17</v>
      </c>
      <c r="J2749" s="96">
        <f>(PI()*(CENSO[[#This Row],[DAP (cm)]]^2))/40000</f>
        <v>0.3851549622823866</v>
      </c>
      <c r="K2749" s="96">
        <f>CENSO[[#This Row],[g (m²)]]*CENSO[[#This Row],[H (m)]]*0.7</f>
        <v>4.5833440511603998</v>
      </c>
      <c r="L2749" s="64">
        <v>1</v>
      </c>
      <c r="M2749" s="65">
        <v>365055.299999999</v>
      </c>
      <c r="N2749" s="87">
        <v>9703574.6999999899</v>
      </c>
      <c r="O2749" s="87" t="s">
        <v>1227</v>
      </c>
      <c r="P2749" s="87" t="str">
        <f>VLOOKUP(CENSO[[#This Row],[DAP (cm)]],CD[],2,TRUE)</f>
        <v>TORA</v>
      </c>
      <c r="Q2749" s="87" t="str">
        <f>VLOOKUP(CENSO[[#This Row],[DAP (cm)]],DD[],2,TRUE)</f>
        <v>70├ 80</v>
      </c>
      <c r="R2749" s="87" t="str" cm="1">
        <f t="array" ref="R2749">INDEX(_xlfn.TEXTSPLIT(CENSO[[#This Row],[NOME CIENTIFICO]]," "),1)</f>
        <v>Dimorphandra</v>
      </c>
      <c r="S2749" s="98" t="s">
        <v>1004</v>
      </c>
      <c r="T2749" s="87">
        <f>_xlfn.MINIFS(CENSO[DAP (cm)],CENSO[NOME CIENTIFICO],CENSO[[#This Row],[NOME CIENTIFICO]])</f>
        <v>39.788735772973837</v>
      </c>
      <c r="U27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49" s="87" t="str">
        <f>IF(CENSO[[#This Row],[DAP (cm)]]&lt;CENSO[[#This Row],[DMCE (cm)]],"DAP &lt; DMCE","DAP ≥ DMCE")</f>
        <v>DAP ≥ DMCE</v>
      </c>
      <c r="W2749" s="87" t="str">
        <f>IF(CENSO[[#This Row],[DAP (cm)]]&gt;200, "Superior", "Inferior")</f>
        <v>Inferior</v>
      </c>
      <c r="X2749" s="87" t="str">
        <f>VLOOKUP(CENSO[[#This Row],[NOME COMUM]],ESPECIES[],4,FALSE)</f>
        <v>Não</v>
      </c>
      <c r="Y2749" s="87" t="str">
        <f>IF(IFERROR(VLOOKUP(CENSO[[#This Row],[NOME COMUM]],COMERCIAIS[],2, FALSE), "Não") &lt;&gt; "Não", "Sim", "Não")</f>
        <v>Não</v>
      </c>
      <c r="Z2749" s="133">
        <f>CENSO[[#This Row],[g (m²)]]/SUM(AEEF[AEEF-UT])</f>
        <v>6.7388317272040353E-4</v>
      </c>
      <c r="AA2749" s="133">
        <f>CENSO[[#This Row],[v (m³)]]/SUM(AEEF[AEEF-UT])</f>
        <v>8.0192097553728001E-3</v>
      </c>
    </row>
    <row r="2750" spans="1:27" ht="14">
      <c r="A2750" s="86">
        <v>1</v>
      </c>
      <c r="B2750" s="86">
        <v>2</v>
      </c>
      <c r="C2750" s="63">
        <v>84</v>
      </c>
      <c r="D2750" s="63">
        <v>2749</v>
      </c>
      <c r="E2750" s="63" t="str">
        <f>VLOOKUP(CENSO[[#This Row],[NOME COMUM]],ESPECIES[],2,FALSE)</f>
        <v>Matisia paraensis Huber</v>
      </c>
      <c r="F2750" s="64" t="s">
        <v>72</v>
      </c>
      <c r="G2750" s="64">
        <v>363</v>
      </c>
      <c r="H2750" s="97">
        <f>CENSO[[#This Row],[CAP (cm)]]/PI()</f>
        <v>115.54648868471602</v>
      </c>
      <c r="I2750" s="64">
        <v>17</v>
      </c>
      <c r="J2750" s="96">
        <f>(PI()*(CENSO[[#This Row],[DAP (cm)]]^2))/40000</f>
        <v>1.0485843848137979</v>
      </c>
      <c r="K2750" s="96">
        <f>CENSO[[#This Row],[g (m²)]]*CENSO[[#This Row],[H (m)]]*0.7</f>
        <v>12.478154179284193</v>
      </c>
      <c r="L2750" s="64">
        <v>1</v>
      </c>
      <c r="M2750" s="65">
        <v>365051.299999999</v>
      </c>
      <c r="N2750" s="87">
        <v>9703582.0999999903</v>
      </c>
      <c r="O2750" s="87" t="s">
        <v>1227</v>
      </c>
      <c r="P2750" s="87" t="str">
        <f>VLOOKUP(CENSO[[#This Row],[DAP (cm)]],CD[],2,TRUE)</f>
        <v>TORA</v>
      </c>
      <c r="Q2750" s="87" t="str">
        <f>VLOOKUP(CENSO[[#This Row],[DAP (cm)]],DD[],2,TRUE)</f>
        <v>110├ 120</v>
      </c>
      <c r="R2750" s="87" t="str" cm="1">
        <f t="array" ref="R2750">INDEX(_xlfn.TEXTSPLIT(CENSO[[#This Row],[NOME CIENTIFICO]]," "),1)</f>
        <v>Matisia</v>
      </c>
      <c r="S2750" s="98" t="s">
        <v>1004</v>
      </c>
      <c r="T2750" s="87">
        <f>_xlfn.MINIFS(CENSO[DAP (cm)],CENSO[NOME CIENTIFICO],CENSO[[#This Row],[NOME CIENTIFICO]])</f>
        <v>43.926764293363114</v>
      </c>
      <c r="U27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2750" s="87" t="str">
        <f>IF(CENSO[[#This Row],[DAP (cm)]]&lt;CENSO[[#This Row],[DMCE (cm)]],"DAP &lt; DMCE","DAP ≥ DMCE")</f>
        <v>DAP ≥ DMCE</v>
      </c>
      <c r="W2750" s="87" t="str">
        <f>IF(CENSO[[#This Row],[DAP (cm)]]&gt;200, "Superior", "Inferior")</f>
        <v>Inferior</v>
      </c>
      <c r="X2750" s="87" t="str">
        <f>VLOOKUP(CENSO[[#This Row],[NOME COMUM]],ESPECIES[],4,FALSE)</f>
        <v>Não</v>
      </c>
      <c r="Y2750" s="87" t="str">
        <f>IF(IFERROR(VLOOKUP(CENSO[[#This Row],[NOME COMUM]],COMERCIAIS[],2, FALSE), "Não") &lt;&gt; "Não", "Sim", "Não")</f>
        <v>Não</v>
      </c>
      <c r="Z2750" s="133">
        <f>CENSO[[#This Row],[g (m²)]]/SUM(AEEF[AEEF-UT])</f>
        <v>1.8346469377312992E-3</v>
      </c>
      <c r="AA2750" s="133">
        <f>CENSO[[#This Row],[v (m³)]]/SUM(AEEF[AEEF-UT])</f>
        <v>2.1832298559002455E-2</v>
      </c>
    </row>
    <row r="2751" spans="1:27" ht="14">
      <c r="A2751" s="86">
        <v>1</v>
      </c>
      <c r="B2751" s="86">
        <v>2</v>
      </c>
      <c r="C2751" s="63">
        <v>84</v>
      </c>
      <c r="D2751" s="63">
        <v>2750</v>
      </c>
      <c r="E2751" s="63" t="str">
        <f>VLOOKUP(CENSO[[#This Row],[NOME COMUM]],ESPECIES[],2,FALSE)</f>
        <v>Piptadenia suaveolens Miq.</v>
      </c>
      <c r="F2751" s="64" t="s">
        <v>22</v>
      </c>
      <c r="G2751" s="64">
        <v>340</v>
      </c>
      <c r="H2751" s="97">
        <f>CENSO[[#This Row],[CAP (cm)]]/PI()</f>
        <v>108.22536130248884</v>
      </c>
      <c r="I2751" s="64">
        <v>16</v>
      </c>
      <c r="J2751" s="96">
        <f>(PI()*(CENSO[[#This Row],[DAP (cm)]]^2))/40000</f>
        <v>0.91991557107115518</v>
      </c>
      <c r="K2751" s="96">
        <f>CENSO[[#This Row],[g (m²)]]*CENSO[[#This Row],[H (m)]]*0.7</f>
        <v>10.303054395996938</v>
      </c>
      <c r="L2751" s="64">
        <v>1</v>
      </c>
      <c r="M2751" s="65">
        <v>365059.9</v>
      </c>
      <c r="N2751" s="87">
        <v>9703581.4000000004</v>
      </c>
      <c r="O2751" s="87" t="s">
        <v>1227</v>
      </c>
      <c r="P2751" s="87" t="str">
        <f>VLOOKUP(CENSO[[#This Row],[DAP (cm)]],CD[],2,TRUE)</f>
        <v>TORA</v>
      </c>
      <c r="Q2751" s="87" t="str">
        <f>VLOOKUP(CENSO[[#This Row],[DAP (cm)]],DD[],2,TRUE)</f>
        <v>100├ 110</v>
      </c>
      <c r="R2751" s="87" t="str" cm="1">
        <f t="array" ref="R2751">INDEX(_xlfn.TEXTSPLIT(CENSO[[#This Row],[NOME CIENTIFICO]]," "),1)</f>
        <v>Piptadenia</v>
      </c>
      <c r="S2751" s="98" t="s">
        <v>1004</v>
      </c>
      <c r="T2751" s="87">
        <f>_xlfn.MINIFS(CENSO[DAP (cm)],CENSO[NOME CIENTIFICO],CENSO[[#This Row],[NOME CIENTIFICO]])</f>
        <v>39.788735772973837</v>
      </c>
      <c r="U27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51" s="87" t="str">
        <f>IF(CENSO[[#This Row],[DAP (cm)]]&lt;CENSO[[#This Row],[DMCE (cm)]],"DAP &lt; DMCE","DAP ≥ DMCE")</f>
        <v>DAP ≥ DMCE</v>
      </c>
      <c r="W2751" s="87" t="str">
        <f>IF(CENSO[[#This Row],[DAP (cm)]]&gt;200, "Superior", "Inferior")</f>
        <v>Inferior</v>
      </c>
      <c r="X2751" s="87" t="str">
        <f>VLOOKUP(CENSO[[#This Row],[NOME COMUM]],ESPECIES[],4,FALSE)</f>
        <v>Não</v>
      </c>
      <c r="Y2751" s="87" t="str">
        <f>IF(IFERROR(VLOOKUP(CENSO[[#This Row],[NOME COMUM]],COMERCIAIS[],2, FALSE), "Não") &lt;&gt; "Não", "Sim", "Não")</f>
        <v>Sim</v>
      </c>
      <c r="Z2751" s="133">
        <f>CENSO[[#This Row],[g (m²)]]/SUM(AEEF[AEEF-UT])</f>
        <v>1.6095226191421214E-3</v>
      </c>
      <c r="AA2751" s="133">
        <f>CENSO[[#This Row],[v (m³)]]/SUM(AEEF[AEEF-UT])</f>
        <v>1.8026653334391761E-2</v>
      </c>
    </row>
    <row r="2752" spans="1:27" ht="14">
      <c r="A2752" s="86">
        <v>1</v>
      </c>
      <c r="B2752" s="86">
        <v>2</v>
      </c>
      <c r="C2752" s="63">
        <v>84</v>
      </c>
      <c r="D2752" s="63">
        <v>2751</v>
      </c>
      <c r="E2752" s="63" t="str">
        <f>VLOOKUP(CENSO[[#This Row],[NOME COMUM]],ESPECIES[],2,FALSE)</f>
        <v>Tachigali myrmecophila Ducke</v>
      </c>
      <c r="F2752" s="64" t="s">
        <v>14</v>
      </c>
      <c r="G2752" s="64">
        <v>300</v>
      </c>
      <c r="H2752" s="97">
        <f>CENSO[[#This Row],[CAP (cm)]]/PI()</f>
        <v>95.4929658551372</v>
      </c>
      <c r="I2752" s="64">
        <v>16</v>
      </c>
      <c r="J2752" s="96">
        <f>(PI()*(CENSO[[#This Row],[DAP (cm)]]^2))/40000</f>
        <v>0.7161972439135289</v>
      </c>
      <c r="K2752" s="96">
        <f>CENSO[[#This Row],[g (m²)]]*CENSO[[#This Row],[H (m)]]*0.7</f>
        <v>8.0214091318315237</v>
      </c>
      <c r="L2752" s="64">
        <v>1</v>
      </c>
      <c r="M2752" s="65">
        <v>365064.4</v>
      </c>
      <c r="N2752" s="87">
        <v>9703581.5</v>
      </c>
      <c r="O2752" s="87" t="s">
        <v>1227</v>
      </c>
      <c r="P2752" s="87" t="str">
        <f>VLOOKUP(CENSO[[#This Row],[DAP (cm)]],CD[],2,TRUE)</f>
        <v>TORA</v>
      </c>
      <c r="Q2752" s="87" t="str">
        <f>VLOOKUP(CENSO[[#This Row],[DAP (cm)]],DD[],2,TRUE)</f>
        <v>90├ 100</v>
      </c>
      <c r="R2752" s="87" t="str" cm="1">
        <f t="array" ref="R2752">INDEX(_xlfn.TEXTSPLIT(CENSO[[#This Row],[NOME CIENTIFICO]]," "),1)</f>
        <v>Tachigali</v>
      </c>
      <c r="S2752" s="98" t="s">
        <v>1004</v>
      </c>
      <c r="T2752" s="87">
        <f>_xlfn.MINIFS(CENSO[DAP (cm)],CENSO[NOME CIENTIFICO],CENSO[[#This Row],[NOME CIENTIFICO]])</f>
        <v>39.152116000606256</v>
      </c>
      <c r="U27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52" s="87" t="str">
        <f>IF(CENSO[[#This Row],[DAP (cm)]]&lt;CENSO[[#This Row],[DMCE (cm)]],"DAP &lt; DMCE","DAP ≥ DMCE")</f>
        <v>DAP ≥ DMCE</v>
      </c>
      <c r="W2752" s="87" t="str">
        <f>IF(CENSO[[#This Row],[DAP (cm)]]&gt;200, "Superior", "Inferior")</f>
        <v>Inferior</v>
      </c>
      <c r="X2752" s="87" t="str">
        <f>VLOOKUP(CENSO[[#This Row],[NOME COMUM]],ESPECIES[],4,FALSE)</f>
        <v>Não</v>
      </c>
      <c r="Y2752" s="87" t="str">
        <f>IF(IFERROR(VLOOKUP(CENSO[[#This Row],[NOME COMUM]],COMERCIAIS[],2, FALSE), "Não") &lt;&gt; "Não", "Sim", "Não")</f>
        <v>Sim</v>
      </c>
      <c r="Z2752" s="133">
        <f>CENSO[[#This Row],[g (m²)]]/SUM(AEEF[AEEF-UT])</f>
        <v>1.2530885443148001E-3</v>
      </c>
      <c r="AA2752" s="133">
        <f>CENSO[[#This Row],[v (m³)]]/SUM(AEEF[AEEF-UT])</f>
        <v>1.4034591696325762E-2</v>
      </c>
    </row>
    <row r="2753" spans="1:27" ht="14">
      <c r="A2753" s="86">
        <v>1</v>
      </c>
      <c r="B2753" s="86">
        <v>2</v>
      </c>
      <c r="C2753" s="63">
        <v>84</v>
      </c>
      <c r="D2753" s="63">
        <v>2752</v>
      </c>
      <c r="E2753" s="63" t="str">
        <f>VLOOKUP(CENSO[[#This Row],[NOME COMUM]],ESPECIES[],2,FALSE)</f>
        <v>Apuleia molaris Spruce ex Benth.</v>
      </c>
      <c r="F2753" s="64" t="s">
        <v>53</v>
      </c>
      <c r="G2753" s="64">
        <v>207</v>
      </c>
      <c r="H2753" s="97">
        <f>CENSO[[#This Row],[CAP (cm)]]/PI()</f>
        <v>65.890146440044674</v>
      </c>
      <c r="I2753" s="64">
        <v>16</v>
      </c>
      <c r="J2753" s="96">
        <f>(PI()*(CENSO[[#This Row],[DAP (cm)]]^2))/40000</f>
        <v>0.34098150782723119</v>
      </c>
      <c r="K2753" s="96">
        <f>CENSO[[#This Row],[g (m²)]]*CENSO[[#This Row],[H (m)]]*0.7</f>
        <v>3.8189928876649892</v>
      </c>
      <c r="L2753" s="64">
        <v>1</v>
      </c>
      <c r="M2753" s="65">
        <v>365082.59999999899</v>
      </c>
      <c r="N2753" s="87">
        <v>9703635.8000000007</v>
      </c>
      <c r="O2753" s="87" t="s">
        <v>1227</v>
      </c>
      <c r="P2753" s="87" t="str">
        <f>VLOOKUP(CENSO[[#This Row],[DAP (cm)]],CD[],2,TRUE)</f>
        <v>TORA</v>
      </c>
      <c r="Q2753" s="87" t="str">
        <f>VLOOKUP(CENSO[[#This Row],[DAP (cm)]],DD[],2,TRUE)</f>
        <v>60├ 70</v>
      </c>
      <c r="R2753" s="87" t="str" cm="1">
        <f t="array" ref="R2753">INDEX(_xlfn.TEXTSPLIT(CENSO[[#This Row],[NOME CIENTIFICO]]," "),1)</f>
        <v>Apuleia</v>
      </c>
      <c r="S2753" s="98" t="s">
        <v>1004</v>
      </c>
      <c r="T2753" s="87">
        <f>_xlfn.MINIFS(CENSO[DAP (cm)],CENSO[NOME CIENTIFICO],CENSO[[#This Row],[NOME CIENTIFICO]])</f>
        <v>49.019722472303762</v>
      </c>
      <c r="U27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59.019722472303762</v>
      </c>
      <c r="V2753" s="87" t="str">
        <f>IF(CENSO[[#This Row],[DAP (cm)]]&lt;CENSO[[#This Row],[DMCE (cm)]],"DAP &lt; DMCE","DAP ≥ DMCE")</f>
        <v>DAP ≥ DMCE</v>
      </c>
      <c r="W2753" s="87" t="str">
        <f>IF(CENSO[[#This Row],[DAP (cm)]]&gt;200, "Superior", "Inferior")</f>
        <v>Inferior</v>
      </c>
      <c r="X2753" s="87" t="str">
        <f>VLOOKUP(CENSO[[#This Row],[NOME COMUM]],ESPECIES[],4,FALSE)</f>
        <v>Não</v>
      </c>
      <c r="Y2753" s="87" t="str">
        <f>IF(IFERROR(VLOOKUP(CENSO[[#This Row],[NOME COMUM]],COMERCIAIS[],2, FALSE), "Não") &lt;&gt; "Não", "Sim", "Não")</f>
        <v>Não</v>
      </c>
      <c r="Z2753" s="133">
        <f>CENSO[[#This Row],[g (m²)]]/SUM(AEEF[AEEF-UT])</f>
        <v>5.9659545594827642E-4</v>
      </c>
      <c r="AA2753" s="133">
        <f>CENSO[[#This Row],[v (m³)]]/SUM(AEEF[AEEF-UT])</f>
        <v>6.6818691066206958E-3</v>
      </c>
    </row>
    <row r="2754" spans="1:27" ht="14">
      <c r="A2754" s="86">
        <v>1</v>
      </c>
      <c r="B2754" s="86">
        <v>2</v>
      </c>
      <c r="C2754" s="63">
        <v>84</v>
      </c>
      <c r="D2754" s="63">
        <v>2753</v>
      </c>
      <c r="E2754" s="63" t="str">
        <f>VLOOKUP(CENSO[[#This Row],[NOME COMUM]],ESPECIES[],2,FALSE)</f>
        <v>Caesalpinia paraensis Ducke</v>
      </c>
      <c r="F2754" s="64" t="s">
        <v>56</v>
      </c>
      <c r="G2754" s="64">
        <v>175</v>
      </c>
      <c r="H2754" s="97">
        <f>CENSO[[#This Row],[CAP (cm)]]/PI()</f>
        <v>55.70423008216337</v>
      </c>
      <c r="I2754" s="64">
        <v>12</v>
      </c>
      <c r="J2754" s="96">
        <f>(PI()*(CENSO[[#This Row],[DAP (cm)]]^2))/40000</f>
        <v>0.24370600660946476</v>
      </c>
      <c r="K2754" s="96">
        <f>CENSO[[#This Row],[g (m²)]]*CENSO[[#This Row],[H (m)]]*0.7</f>
        <v>2.047130455519504</v>
      </c>
      <c r="L2754" s="64">
        <v>2</v>
      </c>
      <c r="M2754" s="65">
        <v>365081.299999999</v>
      </c>
      <c r="N2754" s="87">
        <v>9703639.8000000007</v>
      </c>
      <c r="O2754" s="87" t="s">
        <v>1227</v>
      </c>
      <c r="P2754" s="87" t="str">
        <f>VLOOKUP(CENSO[[#This Row],[DAP (cm)]],CD[],2,TRUE)</f>
        <v>TORA</v>
      </c>
      <c r="Q2754" s="87" t="str">
        <f>VLOOKUP(CENSO[[#This Row],[DAP (cm)]],DD[],2,TRUE)</f>
        <v>50├ 60</v>
      </c>
      <c r="R2754" s="87" t="str" cm="1">
        <f t="array" ref="R2754">INDEX(_xlfn.TEXTSPLIT(CENSO[[#This Row],[NOME CIENTIFICO]]," "),1)</f>
        <v>Caesalpinia</v>
      </c>
      <c r="S2754" s="98" t="s">
        <v>1004</v>
      </c>
      <c r="T2754" s="87">
        <f>_xlfn.MINIFS(CENSO[DAP (cm)],CENSO[NOME CIENTIFICO],CENSO[[#This Row],[NOME CIENTIFICO]])</f>
        <v>43.926764293363114</v>
      </c>
      <c r="U27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2754" s="87" t="str">
        <f>IF(CENSO[[#This Row],[DAP (cm)]]&lt;CENSO[[#This Row],[DMCE (cm)]],"DAP &lt; DMCE","DAP ≥ DMCE")</f>
        <v>DAP ≥ DMCE</v>
      </c>
      <c r="W2754" s="87" t="str">
        <f>IF(CENSO[[#This Row],[DAP (cm)]]&gt;200, "Superior", "Inferior")</f>
        <v>Inferior</v>
      </c>
      <c r="X2754" s="87" t="str">
        <f>VLOOKUP(CENSO[[#This Row],[NOME COMUM]],ESPECIES[],4,FALSE)</f>
        <v>Não</v>
      </c>
      <c r="Y2754" s="87" t="str">
        <f>IF(IFERROR(VLOOKUP(CENSO[[#This Row],[NOME COMUM]],COMERCIAIS[],2, FALSE), "Não") &lt;&gt; "Não", "Sim", "Não")</f>
        <v>Não</v>
      </c>
      <c r="Z2754" s="133">
        <f>CENSO[[#This Row],[g (m²)]]/SUM(AEEF[AEEF-UT])</f>
        <v>4.2639818521823071E-4</v>
      </c>
      <c r="AA2754" s="133">
        <f>CENSO[[#This Row],[v (m³)]]/SUM(AEEF[AEEF-UT])</f>
        <v>3.5817447558331378E-3</v>
      </c>
    </row>
    <row r="2755" spans="1:27" ht="14">
      <c r="A2755" s="86">
        <v>1</v>
      </c>
      <c r="B2755" s="86">
        <v>2</v>
      </c>
      <c r="C2755" s="63">
        <v>84</v>
      </c>
      <c r="D2755" s="63">
        <v>2754</v>
      </c>
      <c r="E2755" s="63" t="str">
        <f>VLOOKUP(CENSO[[#This Row],[NOME COMUM]],ESPECIES[],2,FALSE)</f>
        <v>Parkia pendula (Willd.) Benth. ex Walp.</v>
      </c>
      <c r="F2755" s="64" t="s">
        <v>58</v>
      </c>
      <c r="G2755" s="64">
        <v>236</v>
      </c>
      <c r="H2755" s="97">
        <f>CENSO[[#This Row],[CAP (cm)]]/PI()</f>
        <v>75.121133139374606</v>
      </c>
      <c r="I2755" s="64">
        <v>17</v>
      </c>
      <c r="J2755" s="96">
        <f>(PI()*(CENSO[[#This Row],[DAP (cm)]]^2))/40000</f>
        <v>0.44321468552231019</v>
      </c>
      <c r="K2755" s="96">
        <f>CENSO[[#This Row],[g (m²)]]*CENSO[[#This Row],[H (m)]]*0.7</f>
        <v>5.2742547577154912</v>
      </c>
      <c r="L2755" s="64">
        <v>1</v>
      </c>
      <c r="M2755" s="65">
        <v>365084.2</v>
      </c>
      <c r="N2755" s="87">
        <v>9703660.5</v>
      </c>
      <c r="O2755" s="87" t="s">
        <v>1227</v>
      </c>
      <c r="P2755" s="87" t="str">
        <f>VLOOKUP(CENSO[[#This Row],[DAP (cm)]],CD[],2,TRUE)</f>
        <v>TORA</v>
      </c>
      <c r="Q2755" s="87" t="str">
        <f>VLOOKUP(CENSO[[#This Row],[DAP (cm)]],DD[],2,TRUE)</f>
        <v>70├ 80</v>
      </c>
      <c r="R2755" s="87" t="str" cm="1">
        <f t="array" ref="R2755">INDEX(_xlfn.TEXTSPLIT(CENSO[[#This Row],[NOME CIENTIFICO]]," "),1)</f>
        <v>Parkia</v>
      </c>
      <c r="S2755" s="98" t="s">
        <v>1004</v>
      </c>
      <c r="T2755" s="87">
        <f>_xlfn.MINIFS(CENSO[DAP (cm)],CENSO[NOME CIENTIFICO],CENSO[[#This Row],[NOME CIENTIFICO]])</f>
        <v>40.107045659157627</v>
      </c>
      <c r="U27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755" s="87" t="str">
        <f>IF(CENSO[[#This Row],[DAP (cm)]]&lt;CENSO[[#This Row],[DMCE (cm)]],"DAP &lt; DMCE","DAP ≥ DMCE")</f>
        <v>DAP ≥ DMCE</v>
      </c>
      <c r="W2755" s="87" t="str">
        <f>IF(CENSO[[#This Row],[DAP (cm)]]&gt;200, "Superior", "Inferior")</f>
        <v>Inferior</v>
      </c>
      <c r="X2755" s="87" t="str">
        <f>VLOOKUP(CENSO[[#This Row],[NOME COMUM]],ESPECIES[],4,FALSE)</f>
        <v>Não</v>
      </c>
      <c r="Y2755" s="87" t="str">
        <f>IF(IFERROR(VLOOKUP(CENSO[[#This Row],[NOME COMUM]],COMERCIAIS[],2, FALSE), "Não") &lt;&gt; "Não", "Sim", "Não")</f>
        <v>Sim</v>
      </c>
      <c r="Z2755" s="133">
        <f>CENSO[[#This Row],[g (m²)]]/SUM(AEEF[AEEF-UT])</f>
        <v>7.7546688404619025E-4</v>
      </c>
      <c r="AA2755" s="133">
        <f>CENSO[[#This Row],[v (m³)]]/SUM(AEEF[AEEF-UT])</f>
        <v>9.2280559201496637E-3</v>
      </c>
    </row>
    <row r="2756" spans="1:27" ht="14">
      <c r="A2756" s="86">
        <v>1</v>
      </c>
      <c r="B2756" s="86">
        <v>2</v>
      </c>
      <c r="C2756" s="63">
        <v>84</v>
      </c>
      <c r="D2756" s="63">
        <v>2755</v>
      </c>
      <c r="E2756" s="63" t="str">
        <f>VLOOKUP(CENSO[[#This Row],[NOME COMUM]],ESPECIES[],2,FALSE)</f>
        <v>Apuleia molaris Spruce ex Benth.</v>
      </c>
      <c r="F2756" s="64" t="s">
        <v>53</v>
      </c>
      <c r="G2756" s="64">
        <v>220</v>
      </c>
      <c r="H2756" s="97">
        <f>CENSO[[#This Row],[CAP (cm)]]/PI()</f>
        <v>70.028174960433944</v>
      </c>
      <c r="I2756" s="64">
        <v>15</v>
      </c>
      <c r="J2756" s="96">
        <f>(PI()*(CENSO[[#This Row],[DAP (cm)]]^2))/40000</f>
        <v>0.3851549622823866</v>
      </c>
      <c r="K2756" s="96">
        <f>CENSO[[#This Row],[g (m²)]]*CENSO[[#This Row],[H (m)]]*0.7</f>
        <v>4.0441271039650593</v>
      </c>
      <c r="L2756" s="64">
        <v>2</v>
      </c>
      <c r="M2756" s="65">
        <v>365067.9</v>
      </c>
      <c r="N2756" s="87">
        <v>9703668.1999999899</v>
      </c>
      <c r="O2756" s="87" t="s">
        <v>1227</v>
      </c>
      <c r="P2756" s="87" t="str">
        <f>VLOOKUP(CENSO[[#This Row],[DAP (cm)]],CD[],2,TRUE)</f>
        <v>TORA</v>
      </c>
      <c r="Q2756" s="87" t="str">
        <f>VLOOKUP(CENSO[[#This Row],[DAP (cm)]],DD[],2,TRUE)</f>
        <v>70├ 80</v>
      </c>
      <c r="R2756" s="87" t="str" cm="1">
        <f t="array" ref="R2756">INDEX(_xlfn.TEXTSPLIT(CENSO[[#This Row],[NOME CIENTIFICO]]," "),1)</f>
        <v>Apuleia</v>
      </c>
      <c r="S2756" s="98" t="s">
        <v>1004</v>
      </c>
      <c r="T2756" s="87">
        <f>_xlfn.MINIFS(CENSO[DAP (cm)],CENSO[NOME CIENTIFICO],CENSO[[#This Row],[NOME CIENTIFICO]])</f>
        <v>49.019722472303762</v>
      </c>
      <c r="U27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59.019722472303762</v>
      </c>
      <c r="V2756" s="87" t="str">
        <f>IF(CENSO[[#This Row],[DAP (cm)]]&lt;CENSO[[#This Row],[DMCE (cm)]],"DAP &lt; DMCE","DAP ≥ DMCE")</f>
        <v>DAP ≥ DMCE</v>
      </c>
      <c r="W2756" s="87" t="str">
        <f>IF(CENSO[[#This Row],[DAP (cm)]]&gt;200, "Superior", "Inferior")</f>
        <v>Inferior</v>
      </c>
      <c r="X2756" s="87" t="str">
        <f>VLOOKUP(CENSO[[#This Row],[NOME COMUM]],ESPECIES[],4,FALSE)</f>
        <v>Não</v>
      </c>
      <c r="Y2756" s="87" t="str">
        <f>IF(IFERROR(VLOOKUP(CENSO[[#This Row],[NOME COMUM]],COMERCIAIS[],2, FALSE), "Não") &lt;&gt; "Não", "Sim", "Não")</f>
        <v>Não</v>
      </c>
      <c r="Z2756" s="133">
        <f>CENSO[[#This Row],[g (m²)]]/SUM(AEEF[AEEF-UT])</f>
        <v>6.7388317272040353E-4</v>
      </c>
      <c r="AA2756" s="133">
        <f>CENSO[[#This Row],[v (m³)]]/SUM(AEEF[AEEF-UT])</f>
        <v>7.0757733135642367E-3</v>
      </c>
    </row>
    <row r="2757" spans="1:27" ht="14">
      <c r="A2757" s="86">
        <v>1</v>
      </c>
      <c r="B2757" s="86">
        <v>2</v>
      </c>
      <c r="C2757" s="63">
        <v>84</v>
      </c>
      <c r="D2757" s="63">
        <v>2756</v>
      </c>
      <c r="E2757" s="63" t="str">
        <f>VLOOKUP(CENSO[[#This Row],[NOME COMUM]],ESPECIES[],2,FALSE)</f>
        <v>Tachigali myrmecophila Ducke</v>
      </c>
      <c r="F2757" s="64" t="s">
        <v>14</v>
      </c>
      <c r="G2757" s="64">
        <v>212</v>
      </c>
      <c r="H2757" s="97">
        <f>CENSO[[#This Row],[CAP (cm)]]/PI()</f>
        <v>67.48169587096362</v>
      </c>
      <c r="I2757" s="64">
        <v>17</v>
      </c>
      <c r="J2757" s="96">
        <f>(PI()*(CENSO[[#This Row],[DAP (cm)]]^2))/40000</f>
        <v>0.35765298811610713</v>
      </c>
      <c r="K2757" s="96">
        <f>CENSO[[#This Row],[g (m²)]]*CENSO[[#This Row],[H (m)]]*0.7</f>
        <v>4.2560705585816745</v>
      </c>
      <c r="L2757" s="64">
        <v>1</v>
      </c>
      <c r="M2757" s="65">
        <v>365087.5</v>
      </c>
      <c r="N2757" s="87">
        <v>9703673.3000000007</v>
      </c>
      <c r="O2757" s="87" t="s">
        <v>1227</v>
      </c>
      <c r="P2757" s="87" t="str">
        <f>VLOOKUP(CENSO[[#This Row],[DAP (cm)]],CD[],2,TRUE)</f>
        <v>TORA</v>
      </c>
      <c r="Q2757" s="87" t="str">
        <f>VLOOKUP(CENSO[[#This Row],[DAP (cm)]],DD[],2,TRUE)</f>
        <v>60├ 70</v>
      </c>
      <c r="R2757" s="87" t="str" cm="1">
        <f t="array" ref="R2757">INDEX(_xlfn.TEXTSPLIT(CENSO[[#This Row],[NOME CIENTIFICO]]," "),1)</f>
        <v>Tachigali</v>
      </c>
      <c r="S2757" s="98" t="s">
        <v>1004</v>
      </c>
      <c r="T2757" s="87">
        <f>_xlfn.MINIFS(CENSO[DAP (cm)],CENSO[NOME CIENTIFICO],CENSO[[#This Row],[NOME CIENTIFICO]])</f>
        <v>39.152116000606256</v>
      </c>
      <c r="U27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57" s="87" t="str">
        <f>IF(CENSO[[#This Row],[DAP (cm)]]&lt;CENSO[[#This Row],[DMCE (cm)]],"DAP &lt; DMCE","DAP ≥ DMCE")</f>
        <v>DAP ≥ DMCE</v>
      </c>
      <c r="W2757" s="87" t="str">
        <f>IF(CENSO[[#This Row],[DAP (cm)]]&gt;200, "Superior", "Inferior")</f>
        <v>Inferior</v>
      </c>
      <c r="X2757" s="87" t="str">
        <f>VLOOKUP(CENSO[[#This Row],[NOME COMUM]],ESPECIES[],4,FALSE)</f>
        <v>Não</v>
      </c>
      <c r="Y2757" s="87" t="str">
        <f>IF(IFERROR(VLOOKUP(CENSO[[#This Row],[NOME COMUM]],COMERCIAIS[],2, FALSE), "Não") &lt;&gt; "Não", "Sim", "Não")</f>
        <v>Sim</v>
      </c>
      <c r="Z2757" s="133">
        <f>CENSO[[#This Row],[g (m²)]]/SUM(AEEF[AEEF-UT])</f>
        <v>6.2576457261871526E-4</v>
      </c>
      <c r="AA2757" s="133">
        <f>CENSO[[#This Row],[v (m³)]]/SUM(AEEF[AEEF-UT])</f>
        <v>7.4465984141627107E-3</v>
      </c>
    </row>
    <row r="2758" spans="1:27" ht="14">
      <c r="A2758" s="86">
        <v>1</v>
      </c>
      <c r="B2758" s="86">
        <v>2</v>
      </c>
      <c r="C2758" s="63">
        <v>84</v>
      </c>
      <c r="D2758" s="63">
        <v>2757</v>
      </c>
      <c r="E2758" s="63" t="str">
        <f>VLOOKUP(CENSO[[#This Row],[NOME COMUM]],ESPECIES[],2,FALSE)</f>
        <v>Aspidosperma carapanauba Pichon.</v>
      </c>
      <c r="F2758" s="64" t="s">
        <v>68</v>
      </c>
      <c r="G2758" s="64">
        <v>500</v>
      </c>
      <c r="H2758" s="97">
        <f>CENSO[[#This Row],[CAP (cm)]]/PI()</f>
        <v>159.15494309189535</v>
      </c>
      <c r="I2758" s="64">
        <v>24</v>
      </c>
      <c r="J2758" s="96">
        <f>(PI()*(CENSO[[#This Row],[DAP (cm)]]^2))/40000</f>
        <v>1.9894367886486919</v>
      </c>
      <c r="K2758" s="96">
        <f>CENSO[[#This Row],[g (m²)]]*CENSO[[#This Row],[H (m)]]*0.7</f>
        <v>33.422538049298026</v>
      </c>
      <c r="L2758" s="64">
        <v>3</v>
      </c>
      <c r="M2758" s="65">
        <v>365110.7</v>
      </c>
      <c r="N2758" s="87">
        <v>9703681.0999999903</v>
      </c>
      <c r="O2758" s="87" t="s">
        <v>1226</v>
      </c>
      <c r="P2758" s="87" t="str">
        <f>VLOOKUP(CENSO[[#This Row],[DAP (cm)]],CD[],2,TRUE)</f>
        <v>TORA</v>
      </c>
      <c r="Q2758" s="87" t="str">
        <f>VLOOKUP(CENSO[[#This Row],[DAP (cm)]],DD[],2,TRUE)</f>
        <v>150├ 160</v>
      </c>
      <c r="R2758" s="87" t="str" cm="1">
        <f t="array" ref="R2758">INDEX(_xlfn.TEXTSPLIT(CENSO[[#This Row],[NOME CIENTIFICO]]," "),1)</f>
        <v>Aspidosperma</v>
      </c>
      <c r="S2758" s="98" t="s">
        <v>1004</v>
      </c>
      <c r="T2758" s="87">
        <f>_xlfn.MINIFS(CENSO[DAP (cm)],CENSO[NOME CIENTIFICO],CENSO[[#This Row],[NOME CIENTIFICO]])</f>
        <v>47.109863155201019</v>
      </c>
      <c r="U27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57.109863155201019</v>
      </c>
      <c r="V2758" s="87" t="str">
        <f>IF(CENSO[[#This Row],[DAP (cm)]]&lt;CENSO[[#This Row],[DMCE (cm)]],"DAP &lt; DMCE","DAP ≥ DMCE")</f>
        <v>DAP ≥ DMCE</v>
      </c>
      <c r="W2758" s="87" t="str">
        <f>IF(CENSO[[#This Row],[DAP (cm)]]&gt;200, "Superior", "Inferior")</f>
        <v>Inferior</v>
      </c>
      <c r="X2758" s="87" t="str">
        <f>VLOOKUP(CENSO[[#This Row],[NOME COMUM]],ESPECIES[],4,FALSE)</f>
        <v>Não</v>
      </c>
      <c r="Y2758" s="87" t="str">
        <f>IF(IFERROR(VLOOKUP(CENSO[[#This Row],[NOME COMUM]],COMERCIAIS[],2, FALSE), "Não") &lt;&gt; "Não", "Sim", "Não")</f>
        <v>Não</v>
      </c>
      <c r="Z2758" s="133">
        <f>CENSO[[#This Row],[g (m²)]]/SUM(AEEF[AEEF-UT])</f>
        <v>3.4808015119855568E-3</v>
      </c>
      <c r="AA2758" s="133">
        <f>CENSO[[#This Row],[v (m³)]]/SUM(AEEF[AEEF-UT])</f>
        <v>5.8477465401357356E-2</v>
      </c>
    </row>
    <row r="2759" spans="1:27" ht="14">
      <c r="A2759" s="86">
        <v>1</v>
      </c>
      <c r="B2759" s="86">
        <v>2</v>
      </c>
      <c r="C2759" s="63">
        <v>84</v>
      </c>
      <c r="D2759" s="63">
        <v>2758</v>
      </c>
      <c r="E2759" s="63" t="str">
        <f>VLOOKUP(CENSO[[#This Row],[NOME COMUM]],ESPECIES[],2,FALSE)</f>
        <v>Goupia glabra Aubl.</v>
      </c>
      <c r="F2759" s="64" t="s">
        <v>34</v>
      </c>
      <c r="G2759" s="64">
        <v>387</v>
      </c>
      <c r="H2759" s="97">
        <f>CENSO[[#This Row],[CAP (cm)]]/PI()</f>
        <v>123.185925953127</v>
      </c>
      <c r="I2759" s="64">
        <v>14</v>
      </c>
      <c r="J2759" s="96">
        <f>(PI()*(CENSO[[#This Row],[DAP (cm)]]^2))/40000</f>
        <v>1.1918238335965037</v>
      </c>
      <c r="K2759" s="96">
        <f>CENSO[[#This Row],[g (m²)]]*CENSO[[#This Row],[H (m)]]*0.7</f>
        <v>11.679873569245736</v>
      </c>
      <c r="L2759" s="64">
        <v>2</v>
      </c>
      <c r="M2759" s="65">
        <v>365117.299999999</v>
      </c>
      <c r="N2759" s="87">
        <v>9703680.3000000007</v>
      </c>
      <c r="O2759" s="87" t="s">
        <v>1228</v>
      </c>
      <c r="P2759" s="87" t="str">
        <f>VLOOKUP(CENSO[[#This Row],[DAP (cm)]],CD[],2,TRUE)</f>
        <v>TORA</v>
      </c>
      <c r="Q2759" s="87" t="str">
        <f>VLOOKUP(CENSO[[#This Row],[DAP (cm)]],DD[],2,TRUE)</f>
        <v>120├ 130</v>
      </c>
      <c r="R2759" s="87" t="str" cm="1">
        <f t="array" ref="R2759">INDEX(_xlfn.TEXTSPLIT(CENSO[[#This Row],[NOME CIENTIFICO]]," "),1)</f>
        <v>Goupia</v>
      </c>
      <c r="S2759" s="98" t="s">
        <v>1004</v>
      </c>
      <c r="T2759" s="87">
        <f>_xlfn.MINIFS(CENSO[DAP (cm)],CENSO[NOME CIENTIFICO],CENSO[[#This Row],[NOME CIENTIFICO]])</f>
        <v>40.107045659157627</v>
      </c>
      <c r="U27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759" s="87" t="str">
        <f>IF(CENSO[[#This Row],[DAP (cm)]]&lt;CENSO[[#This Row],[DMCE (cm)]],"DAP &lt; DMCE","DAP ≥ DMCE")</f>
        <v>DAP ≥ DMCE</v>
      </c>
      <c r="W2759" s="87" t="str">
        <f>IF(CENSO[[#This Row],[DAP (cm)]]&gt;200, "Superior", "Inferior")</f>
        <v>Inferior</v>
      </c>
      <c r="X2759" s="87" t="str">
        <f>VLOOKUP(CENSO[[#This Row],[NOME COMUM]],ESPECIES[],4,FALSE)</f>
        <v>Não</v>
      </c>
      <c r="Y2759" s="87" t="str">
        <f>IF(IFERROR(VLOOKUP(CENSO[[#This Row],[NOME COMUM]],COMERCIAIS[],2, FALSE), "Não") &lt;&gt; "Não", "Sim", "Não")</f>
        <v>Sim</v>
      </c>
      <c r="Z2759" s="133">
        <f>CENSO[[#This Row],[g (m²)]]/SUM(AEEF[AEEF-UT])</f>
        <v>2.0852646465942593E-3</v>
      </c>
      <c r="AA2759" s="133">
        <f>CENSO[[#This Row],[v (m³)]]/SUM(AEEF[AEEF-UT])</f>
        <v>2.043559353662374E-2</v>
      </c>
    </row>
    <row r="2760" spans="1:27" ht="14">
      <c r="A2760" s="86">
        <v>1</v>
      </c>
      <c r="B2760" s="86">
        <v>2</v>
      </c>
      <c r="C2760" s="63">
        <v>84</v>
      </c>
      <c r="D2760" s="63">
        <v>2759</v>
      </c>
      <c r="E2760" s="63" t="str">
        <f>VLOOKUP(CENSO[[#This Row],[NOME COMUM]],ESPECIES[],2,FALSE)</f>
        <v>Piptadenia suaveolens Miq.</v>
      </c>
      <c r="F2760" s="64" t="s">
        <v>22</v>
      </c>
      <c r="G2760" s="64">
        <v>150</v>
      </c>
      <c r="H2760" s="97">
        <f>CENSO[[#This Row],[CAP (cm)]]/PI()</f>
        <v>47.7464829275686</v>
      </c>
      <c r="I2760" s="64">
        <v>13</v>
      </c>
      <c r="J2760" s="96">
        <f>(PI()*(CENSO[[#This Row],[DAP (cm)]]^2))/40000</f>
        <v>0.17904931097838223</v>
      </c>
      <c r="K2760" s="96">
        <f>CENSO[[#This Row],[g (m²)]]*CENSO[[#This Row],[H (m)]]*0.7</f>
        <v>1.6293487299032783</v>
      </c>
      <c r="L2760" s="64">
        <v>1</v>
      </c>
      <c r="M2760" s="65">
        <v>365118.7</v>
      </c>
      <c r="N2760" s="87">
        <v>9703683</v>
      </c>
      <c r="O2760" s="98" t="s">
        <v>1225</v>
      </c>
      <c r="P2760" s="87" t="str">
        <f>VLOOKUP(CENSO[[#This Row],[DAP (cm)]],CD[],2,TRUE)</f>
        <v>TORETE</v>
      </c>
      <c r="Q2760" s="87" t="str">
        <f>VLOOKUP(CENSO[[#This Row],[DAP (cm)]],DD[],2,TRUE)</f>
        <v>40├ 50</v>
      </c>
      <c r="R2760" s="87" t="str" cm="1">
        <f t="array" ref="R2760">INDEX(_xlfn.TEXTSPLIT(CENSO[[#This Row],[NOME CIENTIFICO]]," "),1)</f>
        <v>Piptadenia</v>
      </c>
      <c r="S2760" s="98" t="s">
        <v>1004</v>
      </c>
      <c r="T2760" s="87">
        <f>_xlfn.MINIFS(CENSO[DAP (cm)],CENSO[NOME CIENTIFICO],CENSO[[#This Row],[NOME CIENTIFICO]])</f>
        <v>39.788735772973837</v>
      </c>
      <c r="U27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60" s="87" t="str">
        <f>IF(CENSO[[#This Row],[DAP (cm)]]&lt;CENSO[[#This Row],[DMCE (cm)]],"DAP &lt; DMCE","DAP ≥ DMCE")</f>
        <v>DAP &lt; DMCE</v>
      </c>
      <c r="W2760" s="87" t="str">
        <f>IF(CENSO[[#This Row],[DAP (cm)]]&gt;200, "Superior", "Inferior")</f>
        <v>Inferior</v>
      </c>
      <c r="X2760" s="87" t="str">
        <f>VLOOKUP(CENSO[[#This Row],[NOME COMUM]],ESPECIES[],4,FALSE)</f>
        <v>Não</v>
      </c>
      <c r="Y2760" s="87" t="str">
        <f>IF(IFERROR(VLOOKUP(CENSO[[#This Row],[NOME COMUM]],COMERCIAIS[],2, FALSE), "Não") &lt;&gt; "Não", "Sim", "Não")</f>
        <v>Sim</v>
      </c>
      <c r="Z2760" s="133">
        <f>CENSO[[#This Row],[g (m²)]]/SUM(AEEF[AEEF-UT])</f>
        <v>3.1327213607870003E-4</v>
      </c>
      <c r="AA2760" s="133">
        <f>CENSO[[#This Row],[v (m³)]]/SUM(AEEF[AEEF-UT])</f>
        <v>2.8507764383161704E-3</v>
      </c>
    </row>
    <row r="2761" spans="1:27" ht="14">
      <c r="A2761" s="86">
        <v>1</v>
      </c>
      <c r="B2761" s="86">
        <v>2</v>
      </c>
      <c r="C2761" s="63">
        <v>84</v>
      </c>
      <c r="D2761" s="63">
        <v>2760</v>
      </c>
      <c r="E2761" s="63" t="str">
        <f>VLOOKUP(CENSO[[#This Row],[NOME COMUM]],ESPECIES[],2,FALSE)</f>
        <v>Pouteria sp.</v>
      </c>
      <c r="F2761" s="64" t="s">
        <v>83</v>
      </c>
      <c r="G2761" s="64">
        <v>130</v>
      </c>
      <c r="H2761" s="97">
        <f>CENSO[[#This Row],[CAP (cm)]]/PI()</f>
        <v>41.38028520389279</v>
      </c>
      <c r="I2761" s="64">
        <v>12</v>
      </c>
      <c r="J2761" s="96">
        <f>(PI()*(CENSO[[#This Row],[DAP (cm)]]^2))/40000</f>
        <v>0.13448592691265157</v>
      </c>
      <c r="K2761" s="96">
        <f>CENSO[[#This Row],[g (m²)]]*CENSO[[#This Row],[H (m)]]*0.7</f>
        <v>1.1296817860662731</v>
      </c>
      <c r="L2761" s="64">
        <v>1</v>
      </c>
      <c r="M2761" s="65">
        <v>365115.9</v>
      </c>
      <c r="N2761" s="87">
        <v>9703684.3000000007</v>
      </c>
      <c r="O2761" s="98" t="s">
        <v>1225</v>
      </c>
      <c r="P2761" s="87" t="str">
        <f>VLOOKUP(CENSO[[#This Row],[DAP (cm)]],CD[],2,TRUE)</f>
        <v>TORETE</v>
      </c>
      <c r="Q2761" s="87" t="str">
        <f>VLOOKUP(CENSO[[#This Row],[DAP (cm)]],DD[],2,TRUE)</f>
        <v>40├ 50</v>
      </c>
      <c r="R2761" s="87" t="str" cm="1">
        <f t="array" ref="R2761">INDEX(_xlfn.TEXTSPLIT(CENSO[[#This Row],[NOME CIENTIFICO]]," "),1)</f>
        <v>Pouteria</v>
      </c>
      <c r="S2761" s="98" t="s">
        <v>1004</v>
      </c>
      <c r="T2761" s="87">
        <f>_xlfn.MINIFS(CENSO[DAP (cm)],CENSO[NOME CIENTIFICO],CENSO[[#This Row],[NOME CIENTIFICO]])</f>
        <v>39.788735772973837</v>
      </c>
      <c r="U27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61" s="87" t="str">
        <f>IF(CENSO[[#This Row],[DAP (cm)]]&lt;CENSO[[#This Row],[DMCE (cm)]],"DAP &lt; DMCE","DAP ≥ DMCE")</f>
        <v>DAP &lt; DMCE</v>
      </c>
      <c r="W2761" s="87" t="str">
        <f>IF(CENSO[[#This Row],[DAP (cm)]]&gt;200, "Superior", "Inferior")</f>
        <v>Inferior</v>
      </c>
      <c r="X2761" s="87" t="str">
        <f>VLOOKUP(CENSO[[#This Row],[NOME COMUM]],ESPECIES[],4,FALSE)</f>
        <v>Não</v>
      </c>
      <c r="Y2761" s="87" t="str">
        <f>IF(IFERROR(VLOOKUP(CENSO[[#This Row],[NOME COMUM]],COMERCIAIS[],2, FALSE), "Não") &lt;&gt; "Não", "Sim", "Não")</f>
        <v>Não</v>
      </c>
      <c r="Z2761" s="133">
        <f>CENSO[[#This Row],[g (m²)]]/SUM(AEEF[AEEF-UT])</f>
        <v>2.3530218221022364E-4</v>
      </c>
      <c r="AA2761" s="133">
        <f>CENSO[[#This Row],[v (m³)]]/SUM(AEEF[AEEF-UT])</f>
        <v>1.9765383305658784E-3</v>
      </c>
    </row>
    <row r="2762" spans="1:27" ht="14">
      <c r="A2762" s="86">
        <v>1</v>
      </c>
      <c r="B2762" s="86">
        <v>2</v>
      </c>
      <c r="C2762" s="63">
        <v>84</v>
      </c>
      <c r="D2762" s="63">
        <v>2761</v>
      </c>
      <c r="E2762" s="63" t="str">
        <f>VLOOKUP(CENSO[[#This Row],[NOME COMUM]],ESPECIES[],2,FALSE)</f>
        <v>Pouteria sp.</v>
      </c>
      <c r="F2762" s="64" t="s">
        <v>83</v>
      </c>
      <c r="G2762" s="64">
        <v>173</v>
      </c>
      <c r="H2762" s="97">
        <f>CENSO[[#This Row],[CAP (cm)]]/PI()</f>
        <v>55.067610309795789</v>
      </c>
      <c r="I2762" s="64">
        <v>15</v>
      </c>
      <c r="J2762" s="96">
        <f>(PI()*(CENSO[[#This Row],[DAP (cm)]]^2))/40000</f>
        <v>0.23816741458986682</v>
      </c>
      <c r="K2762" s="96">
        <f>CENSO[[#This Row],[g (m²)]]*CENSO[[#This Row],[H (m)]]*0.7</f>
        <v>2.5007578531936017</v>
      </c>
      <c r="L2762" s="64">
        <v>1</v>
      </c>
      <c r="M2762" s="65">
        <v>365104</v>
      </c>
      <c r="N2762" s="87">
        <v>9703689.8000000007</v>
      </c>
      <c r="O2762" s="87" t="s">
        <v>1227</v>
      </c>
      <c r="P2762" s="87" t="str">
        <f>VLOOKUP(CENSO[[#This Row],[DAP (cm)]],CD[],2,TRUE)</f>
        <v>TORA</v>
      </c>
      <c r="Q2762" s="87" t="str">
        <f>VLOOKUP(CENSO[[#This Row],[DAP (cm)]],DD[],2,TRUE)</f>
        <v>50├ 60</v>
      </c>
      <c r="R2762" s="87" t="str" cm="1">
        <f t="array" ref="R2762">INDEX(_xlfn.TEXTSPLIT(CENSO[[#This Row],[NOME CIENTIFICO]]," "),1)</f>
        <v>Pouteria</v>
      </c>
      <c r="S2762" s="98" t="s">
        <v>1004</v>
      </c>
      <c r="T2762" s="87">
        <f>_xlfn.MINIFS(CENSO[DAP (cm)],CENSO[NOME CIENTIFICO],CENSO[[#This Row],[NOME CIENTIFICO]])</f>
        <v>39.788735772973837</v>
      </c>
      <c r="U27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62" s="87" t="str">
        <f>IF(CENSO[[#This Row],[DAP (cm)]]&lt;CENSO[[#This Row],[DMCE (cm)]],"DAP &lt; DMCE","DAP ≥ DMCE")</f>
        <v>DAP ≥ DMCE</v>
      </c>
      <c r="W2762" s="87" t="str">
        <f>IF(CENSO[[#This Row],[DAP (cm)]]&gt;200, "Superior", "Inferior")</f>
        <v>Inferior</v>
      </c>
      <c r="X2762" s="87" t="str">
        <f>VLOOKUP(CENSO[[#This Row],[NOME COMUM]],ESPECIES[],4,FALSE)</f>
        <v>Não</v>
      </c>
      <c r="Y2762" s="87" t="str">
        <f>IF(IFERROR(VLOOKUP(CENSO[[#This Row],[NOME COMUM]],COMERCIAIS[],2, FALSE), "Não") &lt;&gt; "Não", "Sim", "Não")</f>
        <v>Não</v>
      </c>
      <c r="Z2762" s="133">
        <f>CENSO[[#This Row],[g (m²)]]/SUM(AEEF[AEEF-UT])</f>
        <v>4.1670763380886292E-4</v>
      </c>
      <c r="AA2762" s="133">
        <f>CENSO[[#This Row],[v (m³)]]/SUM(AEEF[AEEF-UT])</f>
        <v>4.3754301549930605E-3</v>
      </c>
    </row>
    <row r="2763" spans="1:27" ht="14">
      <c r="A2763" s="86">
        <v>1</v>
      </c>
      <c r="B2763" s="86">
        <v>2</v>
      </c>
      <c r="C2763" s="63">
        <v>84</v>
      </c>
      <c r="D2763" s="63">
        <v>2762</v>
      </c>
      <c r="E2763" s="63" t="str">
        <f>VLOOKUP(CENSO[[#This Row],[NOME COMUM]],ESPECIES[],2,FALSE)</f>
        <v>Couratari guianensis Aubl.</v>
      </c>
      <c r="F2763" s="64" t="s">
        <v>6</v>
      </c>
      <c r="G2763" s="64">
        <v>155</v>
      </c>
      <c r="H2763" s="97">
        <f>CENSO[[#This Row],[CAP (cm)]]/PI()</f>
        <v>49.338032358487553</v>
      </c>
      <c r="I2763" s="64">
        <v>16</v>
      </c>
      <c r="J2763" s="96">
        <f>(PI()*(CENSO[[#This Row],[DAP (cm)]]^2))/40000</f>
        <v>0.19118487538913922</v>
      </c>
      <c r="K2763" s="96">
        <f>CENSO[[#This Row],[g (m²)]]*CENSO[[#This Row],[H (m)]]*0.7</f>
        <v>2.1412706043583594</v>
      </c>
      <c r="L2763" s="64">
        <v>1</v>
      </c>
      <c r="M2763" s="65">
        <v>365086.4</v>
      </c>
      <c r="N2763" s="87">
        <v>9703703.6999999899</v>
      </c>
      <c r="O2763" s="98" t="s">
        <v>1225</v>
      </c>
      <c r="P2763" s="87" t="str">
        <f>VLOOKUP(CENSO[[#This Row],[DAP (cm)]],CD[],2,TRUE)</f>
        <v>TORETE</v>
      </c>
      <c r="Q2763" s="87" t="str">
        <f>VLOOKUP(CENSO[[#This Row],[DAP (cm)]],DD[],2,TRUE)</f>
        <v>40├ 50</v>
      </c>
      <c r="R2763" s="87" t="str" cm="1">
        <f t="array" ref="R2763">INDEX(_xlfn.TEXTSPLIT(CENSO[[#This Row],[NOME CIENTIFICO]]," "),1)</f>
        <v>Couratari</v>
      </c>
      <c r="S2763" s="98" t="s">
        <v>1004</v>
      </c>
      <c r="T2763" s="87">
        <f>_xlfn.MINIFS(CENSO[DAP (cm)],CENSO[NOME CIENTIFICO],CENSO[[#This Row],[NOME CIENTIFICO]])</f>
        <v>38.833806114422465</v>
      </c>
      <c r="U27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63" s="87" t="str">
        <f>IF(CENSO[[#This Row],[DAP (cm)]]&lt;CENSO[[#This Row],[DMCE (cm)]],"DAP &lt; DMCE","DAP ≥ DMCE")</f>
        <v>DAP &lt; DMCE</v>
      </c>
      <c r="W2763" s="87" t="str">
        <f>IF(CENSO[[#This Row],[DAP (cm)]]&gt;200, "Superior", "Inferior")</f>
        <v>Inferior</v>
      </c>
      <c r="X2763" s="87" t="str">
        <f>VLOOKUP(CENSO[[#This Row],[NOME COMUM]],ESPECIES[],4,FALSE)</f>
        <v>Não</v>
      </c>
      <c r="Y2763" s="87" t="str">
        <f>IF(IFERROR(VLOOKUP(CENSO[[#This Row],[NOME COMUM]],COMERCIAIS[],2, FALSE), "Não") &lt;&gt; "Não", "Sim", "Não")</f>
        <v>Sim</v>
      </c>
      <c r="Z2763" s="133">
        <f>CENSO[[#This Row],[g (m²)]]/SUM(AEEF[AEEF-UT])</f>
        <v>3.3450502530181188E-4</v>
      </c>
      <c r="AA2763" s="133">
        <f>CENSO[[#This Row],[v (m³)]]/SUM(AEEF[AEEF-UT])</f>
        <v>3.7464562833802932E-3</v>
      </c>
    </row>
    <row r="2764" spans="1:27" ht="14">
      <c r="A2764" s="86">
        <v>1</v>
      </c>
      <c r="B2764" s="86">
        <v>2</v>
      </c>
      <c r="C2764" s="63">
        <v>84</v>
      </c>
      <c r="D2764" s="63">
        <v>2763</v>
      </c>
      <c r="E2764" s="63" t="str">
        <f>VLOOKUP(CENSO[[#This Row],[NOME COMUM]],ESPECIES[],2,FALSE)</f>
        <v>Pouteria sp.</v>
      </c>
      <c r="F2764" s="64" t="s">
        <v>83</v>
      </c>
      <c r="G2764" s="64">
        <v>140</v>
      </c>
      <c r="H2764" s="97">
        <f>CENSO[[#This Row],[CAP (cm)]]/PI()</f>
        <v>44.563384065730695</v>
      </c>
      <c r="I2764" s="64">
        <v>14</v>
      </c>
      <c r="J2764" s="96">
        <f>(PI()*(CENSO[[#This Row],[DAP (cm)]]^2))/40000</f>
        <v>0.15597184423005742</v>
      </c>
      <c r="K2764" s="96">
        <f>CENSO[[#This Row],[g (m²)]]*CENSO[[#This Row],[H (m)]]*0.7</f>
        <v>1.5285240734545624</v>
      </c>
      <c r="L2764" s="64">
        <v>1</v>
      </c>
      <c r="M2764" s="65">
        <v>365097.4</v>
      </c>
      <c r="N2764" s="87">
        <v>9703707.4000000004</v>
      </c>
      <c r="O2764" s="98" t="s">
        <v>1225</v>
      </c>
      <c r="P2764" s="87" t="str">
        <f>VLOOKUP(CENSO[[#This Row],[DAP (cm)]],CD[],2,TRUE)</f>
        <v>TORETE</v>
      </c>
      <c r="Q2764" s="87" t="str">
        <f>VLOOKUP(CENSO[[#This Row],[DAP (cm)]],DD[],2,TRUE)</f>
        <v>40├ 50</v>
      </c>
      <c r="R2764" s="87" t="str" cm="1">
        <f t="array" ref="R2764">INDEX(_xlfn.TEXTSPLIT(CENSO[[#This Row],[NOME CIENTIFICO]]," "),1)</f>
        <v>Pouteria</v>
      </c>
      <c r="S2764" s="98" t="s">
        <v>1004</v>
      </c>
      <c r="T2764" s="87">
        <f>_xlfn.MINIFS(CENSO[DAP (cm)],CENSO[NOME CIENTIFICO],CENSO[[#This Row],[NOME CIENTIFICO]])</f>
        <v>39.788735772973837</v>
      </c>
      <c r="U27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64" s="87" t="str">
        <f>IF(CENSO[[#This Row],[DAP (cm)]]&lt;CENSO[[#This Row],[DMCE (cm)]],"DAP &lt; DMCE","DAP ≥ DMCE")</f>
        <v>DAP &lt; DMCE</v>
      </c>
      <c r="W2764" s="87" t="str">
        <f>IF(CENSO[[#This Row],[DAP (cm)]]&gt;200, "Superior", "Inferior")</f>
        <v>Inferior</v>
      </c>
      <c r="X2764" s="87" t="str">
        <f>VLOOKUP(CENSO[[#This Row],[NOME COMUM]],ESPECIES[],4,FALSE)</f>
        <v>Não</v>
      </c>
      <c r="Y2764" s="87" t="str">
        <f>IF(IFERROR(VLOOKUP(CENSO[[#This Row],[NOME COMUM]],COMERCIAIS[],2, FALSE), "Não") &lt;&gt; "Não", "Sim", "Não")</f>
        <v>Não</v>
      </c>
      <c r="Z2764" s="133">
        <f>CENSO[[#This Row],[g (m²)]]/SUM(AEEF[AEEF-UT])</f>
        <v>2.7289483853966759E-4</v>
      </c>
      <c r="AA2764" s="133">
        <f>CENSO[[#This Row],[v (m³)]]/SUM(AEEF[AEEF-UT])</f>
        <v>2.6743694176887419E-3</v>
      </c>
    </row>
    <row r="2765" spans="1:27" ht="14">
      <c r="A2765" s="86">
        <v>1</v>
      </c>
      <c r="B2765" s="86">
        <v>2</v>
      </c>
      <c r="C2765" s="63">
        <v>84</v>
      </c>
      <c r="D2765" s="63">
        <v>2764</v>
      </c>
      <c r="E2765" s="63" t="str">
        <f>VLOOKUP(CENSO[[#This Row],[NOME COMUM]],ESPECIES[],2,FALSE)</f>
        <v>Goupia glabra Aubl.</v>
      </c>
      <c r="F2765" s="64" t="s">
        <v>34</v>
      </c>
      <c r="G2765" s="64">
        <v>423</v>
      </c>
      <c r="H2765" s="97">
        <f>CENSO[[#This Row],[CAP (cm)]]/PI()</f>
        <v>134.64508185574346</v>
      </c>
      <c r="I2765" s="64">
        <v>14</v>
      </c>
      <c r="J2765" s="96">
        <f>(PI()*(CENSO[[#This Row],[DAP (cm)]]^2))/40000</f>
        <v>1.423871740624487</v>
      </c>
      <c r="K2765" s="96">
        <f>CENSO[[#This Row],[g (m²)]]*CENSO[[#This Row],[H (m)]]*0.7</f>
        <v>13.953943058119972</v>
      </c>
      <c r="L2765" s="64">
        <v>2</v>
      </c>
      <c r="M2765" s="65">
        <v>365136.09999999899</v>
      </c>
      <c r="N2765" s="87">
        <v>9703718.9000000004</v>
      </c>
      <c r="O2765" s="87" t="s">
        <v>1228</v>
      </c>
      <c r="P2765" s="87" t="str">
        <f>VLOOKUP(CENSO[[#This Row],[DAP (cm)]],CD[],2,TRUE)</f>
        <v>TORA</v>
      </c>
      <c r="Q2765" s="87" t="str">
        <f>VLOOKUP(CENSO[[#This Row],[DAP (cm)]],DD[],2,TRUE)</f>
        <v>130├ 140</v>
      </c>
      <c r="R2765" s="87" t="str" cm="1">
        <f t="array" ref="R2765">INDEX(_xlfn.TEXTSPLIT(CENSO[[#This Row],[NOME CIENTIFICO]]," "),1)</f>
        <v>Goupia</v>
      </c>
      <c r="S2765" s="98" t="s">
        <v>1004</v>
      </c>
      <c r="T2765" s="87">
        <f>_xlfn.MINIFS(CENSO[DAP (cm)],CENSO[NOME CIENTIFICO],CENSO[[#This Row],[NOME CIENTIFICO]])</f>
        <v>40.107045659157627</v>
      </c>
      <c r="U27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765" s="87" t="str">
        <f>IF(CENSO[[#This Row],[DAP (cm)]]&lt;CENSO[[#This Row],[DMCE (cm)]],"DAP &lt; DMCE","DAP ≥ DMCE")</f>
        <v>DAP ≥ DMCE</v>
      </c>
      <c r="W2765" s="87" t="str">
        <f>IF(CENSO[[#This Row],[DAP (cm)]]&gt;200, "Superior", "Inferior")</f>
        <v>Inferior</v>
      </c>
      <c r="X2765" s="87" t="str">
        <f>VLOOKUP(CENSO[[#This Row],[NOME COMUM]],ESPECIES[],4,FALSE)</f>
        <v>Não</v>
      </c>
      <c r="Y2765" s="87" t="str">
        <f>IF(IFERROR(VLOOKUP(CENSO[[#This Row],[NOME COMUM]],COMERCIAIS[],2, FALSE), "Não") &lt;&gt; "Não", "Sim", "Não")</f>
        <v>Sim</v>
      </c>
      <c r="Z2765" s="133">
        <f>CENSO[[#This Row],[g (m²)]]/SUM(AEEF[AEEF-UT])</f>
        <v>2.4912653349522542E-3</v>
      </c>
      <c r="AA2765" s="133">
        <f>CENSO[[#This Row],[v (m³)]]/SUM(AEEF[AEEF-UT])</f>
        <v>2.4414400282532091E-2</v>
      </c>
    </row>
    <row r="2766" spans="1:27" ht="14">
      <c r="A2766" s="86">
        <v>1</v>
      </c>
      <c r="B2766" s="86">
        <v>2</v>
      </c>
      <c r="C2766" s="63">
        <v>84</v>
      </c>
      <c r="D2766" s="63">
        <v>2765</v>
      </c>
      <c r="E2766" s="63" t="str">
        <f>VLOOKUP(CENSO[[#This Row],[NOME COMUM]],ESPECIES[],2,FALSE)</f>
        <v>Manilkara huberi (Ducke) Chevalier</v>
      </c>
      <c r="F2766" s="64" t="s">
        <v>30</v>
      </c>
      <c r="G2766" s="64">
        <v>140</v>
      </c>
      <c r="H2766" s="97">
        <f>CENSO[[#This Row],[CAP (cm)]]/PI()</f>
        <v>44.563384065730695</v>
      </c>
      <c r="I2766" s="64">
        <v>14</v>
      </c>
      <c r="J2766" s="96">
        <f>(PI()*(CENSO[[#This Row],[DAP (cm)]]^2))/40000</f>
        <v>0.15597184423005742</v>
      </c>
      <c r="K2766" s="96">
        <f>CENSO[[#This Row],[g (m²)]]*CENSO[[#This Row],[H (m)]]*0.7</f>
        <v>1.5285240734545624</v>
      </c>
      <c r="L2766" s="64">
        <v>1</v>
      </c>
      <c r="M2766" s="65">
        <v>365138.4</v>
      </c>
      <c r="N2766" s="87">
        <v>9703723.4000000004</v>
      </c>
      <c r="O2766" s="98" t="s">
        <v>1225</v>
      </c>
      <c r="P2766" s="87" t="str">
        <f>VLOOKUP(CENSO[[#This Row],[DAP (cm)]],CD[],2,TRUE)</f>
        <v>TORETE</v>
      </c>
      <c r="Q2766" s="87" t="str">
        <f>VLOOKUP(CENSO[[#This Row],[DAP (cm)]],DD[],2,TRUE)</f>
        <v>40├ 50</v>
      </c>
      <c r="R2766" s="87" t="str" cm="1">
        <f t="array" ref="R2766">INDEX(_xlfn.TEXTSPLIT(CENSO[[#This Row],[NOME CIENTIFICO]]," "),1)</f>
        <v>Manilkara</v>
      </c>
      <c r="S2766" s="98" t="s">
        <v>1004</v>
      </c>
      <c r="T2766" s="87">
        <f>_xlfn.MINIFS(CENSO[DAP (cm)],CENSO[NOME CIENTIFICO],CENSO[[#This Row],[NOME CIENTIFICO]])</f>
        <v>41.38028520389279</v>
      </c>
      <c r="U27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766" s="87" t="str">
        <f>IF(CENSO[[#This Row],[DAP (cm)]]&lt;CENSO[[#This Row],[DMCE (cm)]],"DAP &lt; DMCE","DAP ≥ DMCE")</f>
        <v>DAP &lt; DMCE</v>
      </c>
      <c r="W2766" s="87" t="str">
        <f>IF(CENSO[[#This Row],[DAP (cm)]]&gt;200, "Superior", "Inferior")</f>
        <v>Inferior</v>
      </c>
      <c r="X2766" s="87" t="str">
        <f>VLOOKUP(CENSO[[#This Row],[NOME COMUM]],ESPECIES[],4,FALSE)</f>
        <v>Não</v>
      </c>
      <c r="Y2766" s="87" t="str">
        <f>IF(IFERROR(VLOOKUP(CENSO[[#This Row],[NOME COMUM]],COMERCIAIS[],2, FALSE), "Não") &lt;&gt; "Não", "Sim", "Não")</f>
        <v>Sim</v>
      </c>
      <c r="Z2766" s="133">
        <f>CENSO[[#This Row],[g (m²)]]/SUM(AEEF[AEEF-UT])</f>
        <v>2.7289483853966759E-4</v>
      </c>
      <c r="AA2766" s="133">
        <f>CENSO[[#This Row],[v (m³)]]/SUM(AEEF[AEEF-UT])</f>
        <v>2.6743694176887419E-3</v>
      </c>
    </row>
    <row r="2767" spans="1:27" ht="14">
      <c r="A2767" s="86">
        <v>1</v>
      </c>
      <c r="B2767" s="86">
        <v>2</v>
      </c>
      <c r="C2767" s="63">
        <v>84</v>
      </c>
      <c r="D2767" s="63">
        <v>2766</v>
      </c>
      <c r="E2767" s="63" t="str">
        <f>VLOOKUP(CENSO[[#This Row],[NOME COMUM]],ESPECIES[],2,FALSE)</f>
        <v>Couratari guianensis Aubl.</v>
      </c>
      <c r="F2767" s="64" t="s">
        <v>6</v>
      </c>
      <c r="G2767" s="64">
        <v>182</v>
      </c>
      <c r="H2767" s="97">
        <f>CENSO[[#This Row],[CAP (cm)]]/PI()</f>
        <v>57.932399285449904</v>
      </c>
      <c r="I2767" s="64">
        <v>17</v>
      </c>
      <c r="J2767" s="96">
        <f>(PI()*(CENSO[[#This Row],[DAP (cm)]]^2))/40000</f>
        <v>0.26359241674879702</v>
      </c>
      <c r="K2767" s="96">
        <f>CENSO[[#This Row],[g (m²)]]*CENSO[[#This Row],[H (m)]]*0.7</f>
        <v>3.1367497593106846</v>
      </c>
      <c r="L2767" s="64">
        <v>1</v>
      </c>
      <c r="M2767" s="65">
        <v>365124.799999999</v>
      </c>
      <c r="N2767" s="87">
        <v>9703729.8000000007</v>
      </c>
      <c r="O2767" s="87" t="s">
        <v>1227</v>
      </c>
      <c r="P2767" s="87" t="str">
        <f>VLOOKUP(CENSO[[#This Row],[DAP (cm)]],CD[],2,TRUE)</f>
        <v>TORA</v>
      </c>
      <c r="Q2767" s="87" t="str">
        <f>VLOOKUP(CENSO[[#This Row],[DAP (cm)]],DD[],2,TRUE)</f>
        <v>50├ 60</v>
      </c>
      <c r="R2767" s="87" t="str" cm="1">
        <f t="array" ref="R2767">INDEX(_xlfn.TEXTSPLIT(CENSO[[#This Row],[NOME CIENTIFICO]]," "),1)</f>
        <v>Couratari</v>
      </c>
      <c r="S2767" s="98" t="s">
        <v>1004</v>
      </c>
      <c r="T2767" s="87">
        <f>_xlfn.MINIFS(CENSO[DAP (cm)],CENSO[NOME CIENTIFICO],CENSO[[#This Row],[NOME CIENTIFICO]])</f>
        <v>38.833806114422465</v>
      </c>
      <c r="U27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67" s="87" t="str">
        <f>IF(CENSO[[#This Row],[DAP (cm)]]&lt;CENSO[[#This Row],[DMCE (cm)]],"DAP &lt; DMCE","DAP ≥ DMCE")</f>
        <v>DAP ≥ DMCE</v>
      </c>
      <c r="W2767" s="87" t="str">
        <f>IF(CENSO[[#This Row],[DAP (cm)]]&gt;200, "Superior", "Inferior")</f>
        <v>Inferior</v>
      </c>
      <c r="X2767" s="87" t="str">
        <f>VLOOKUP(CENSO[[#This Row],[NOME COMUM]],ESPECIES[],4,FALSE)</f>
        <v>Não</v>
      </c>
      <c r="Y2767" s="87" t="str">
        <f>IF(IFERROR(VLOOKUP(CENSO[[#This Row],[NOME COMUM]],COMERCIAIS[],2, FALSE), "Não") &lt;&gt; "Não", "Sim", "Não")</f>
        <v>Sim</v>
      </c>
      <c r="Z2767" s="133">
        <f>CENSO[[#This Row],[g (m²)]]/SUM(AEEF[AEEF-UT])</f>
        <v>4.6119227713203821E-4</v>
      </c>
      <c r="AA2767" s="133">
        <f>CENSO[[#This Row],[v (m³)]]/SUM(AEEF[AEEF-UT])</f>
        <v>5.4881880978712551E-3</v>
      </c>
    </row>
    <row r="2768" spans="1:27" ht="14">
      <c r="A2768" s="86">
        <v>1</v>
      </c>
      <c r="B2768" s="86">
        <v>2</v>
      </c>
      <c r="C2768" s="63">
        <v>84</v>
      </c>
      <c r="D2768" s="63">
        <v>2767</v>
      </c>
      <c r="E2768" s="63" t="str">
        <f>VLOOKUP(CENSO[[#This Row],[NOME COMUM]],ESPECIES[],2,FALSE)</f>
        <v>Pouteria sp.</v>
      </c>
      <c r="F2768" s="64" t="s">
        <v>83</v>
      </c>
      <c r="G2768" s="64">
        <v>175</v>
      </c>
      <c r="H2768" s="97">
        <f>CENSO[[#This Row],[CAP (cm)]]/PI()</f>
        <v>55.70423008216337</v>
      </c>
      <c r="I2768" s="64">
        <v>15</v>
      </c>
      <c r="J2768" s="96">
        <f>(PI()*(CENSO[[#This Row],[DAP (cm)]]^2))/40000</f>
        <v>0.24370600660946476</v>
      </c>
      <c r="K2768" s="96">
        <f>CENSO[[#This Row],[g (m²)]]*CENSO[[#This Row],[H (m)]]*0.7</f>
        <v>2.5589130693993796</v>
      </c>
      <c r="L2768" s="64">
        <v>1</v>
      </c>
      <c r="M2768" s="65">
        <v>365149.299999999</v>
      </c>
      <c r="N2768" s="87">
        <v>9703742.5</v>
      </c>
      <c r="O2768" s="87" t="s">
        <v>1227</v>
      </c>
      <c r="P2768" s="87" t="str">
        <f>VLOOKUP(CENSO[[#This Row],[DAP (cm)]],CD[],2,TRUE)</f>
        <v>TORA</v>
      </c>
      <c r="Q2768" s="87" t="str">
        <f>VLOOKUP(CENSO[[#This Row],[DAP (cm)]],DD[],2,TRUE)</f>
        <v>50├ 60</v>
      </c>
      <c r="R2768" s="87" t="str" cm="1">
        <f t="array" ref="R2768">INDEX(_xlfn.TEXTSPLIT(CENSO[[#This Row],[NOME CIENTIFICO]]," "),1)</f>
        <v>Pouteria</v>
      </c>
      <c r="S2768" s="98" t="s">
        <v>1004</v>
      </c>
      <c r="T2768" s="87">
        <f>_xlfn.MINIFS(CENSO[DAP (cm)],CENSO[NOME CIENTIFICO],CENSO[[#This Row],[NOME CIENTIFICO]])</f>
        <v>39.788735772973837</v>
      </c>
      <c r="U27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68" s="87" t="str">
        <f>IF(CENSO[[#This Row],[DAP (cm)]]&lt;CENSO[[#This Row],[DMCE (cm)]],"DAP &lt; DMCE","DAP ≥ DMCE")</f>
        <v>DAP ≥ DMCE</v>
      </c>
      <c r="W2768" s="87" t="str">
        <f>IF(CENSO[[#This Row],[DAP (cm)]]&gt;200, "Superior", "Inferior")</f>
        <v>Inferior</v>
      </c>
      <c r="X2768" s="87" t="str">
        <f>VLOOKUP(CENSO[[#This Row],[NOME COMUM]],ESPECIES[],4,FALSE)</f>
        <v>Não</v>
      </c>
      <c r="Y2768" s="87" t="str">
        <f>IF(IFERROR(VLOOKUP(CENSO[[#This Row],[NOME COMUM]],COMERCIAIS[],2, FALSE), "Não") &lt;&gt; "Não", "Sim", "Não")</f>
        <v>Não</v>
      </c>
      <c r="Z2768" s="133">
        <f>CENSO[[#This Row],[g (m²)]]/SUM(AEEF[AEEF-UT])</f>
        <v>4.2639818521823071E-4</v>
      </c>
      <c r="AA2768" s="133">
        <f>CENSO[[#This Row],[v (m³)]]/SUM(AEEF[AEEF-UT])</f>
        <v>4.4771809447914212E-3</v>
      </c>
    </row>
    <row r="2769" spans="1:27" ht="14">
      <c r="A2769" s="86">
        <v>1</v>
      </c>
      <c r="B2769" s="86">
        <v>2</v>
      </c>
      <c r="C2769" s="63">
        <v>84</v>
      </c>
      <c r="D2769" s="63">
        <v>2768</v>
      </c>
      <c r="E2769" s="63" t="str">
        <f>VLOOKUP(CENSO[[#This Row],[NOME COMUM]],ESPECIES[],2,FALSE)</f>
        <v>Hymenaea courbaril L.</v>
      </c>
      <c r="F2769" s="64" t="s">
        <v>3</v>
      </c>
      <c r="G2769" s="64">
        <v>213</v>
      </c>
      <c r="H2769" s="97">
        <f>CENSO[[#This Row],[CAP (cm)]]/PI()</f>
        <v>67.800005757147417</v>
      </c>
      <c r="I2769" s="64">
        <v>22</v>
      </c>
      <c r="J2769" s="96">
        <f>(PI()*(CENSO[[#This Row],[DAP (cm)]]^2))/40000</f>
        <v>0.36103503065681003</v>
      </c>
      <c r="K2769" s="96">
        <f>CENSO[[#This Row],[g (m²)]]*CENSO[[#This Row],[H (m)]]*0.7</f>
        <v>5.5599394721148743</v>
      </c>
      <c r="L2769" s="64">
        <v>1</v>
      </c>
      <c r="M2769" s="65">
        <v>365171</v>
      </c>
      <c r="N2769" s="87">
        <v>9703818.4000000004</v>
      </c>
      <c r="O2769" s="87" t="s">
        <v>1227</v>
      </c>
      <c r="P2769" s="87" t="str">
        <f>VLOOKUP(CENSO[[#This Row],[DAP (cm)]],CD[],2,TRUE)</f>
        <v>TORA</v>
      </c>
      <c r="Q2769" s="87" t="str">
        <f>VLOOKUP(CENSO[[#This Row],[DAP (cm)]],DD[],2,TRUE)</f>
        <v>60├ 70</v>
      </c>
      <c r="R2769" s="87" t="str" cm="1">
        <f t="array" ref="R2769">INDEX(_xlfn.TEXTSPLIT(CENSO[[#This Row],[NOME CIENTIFICO]]," "),1)</f>
        <v>Hymenaea</v>
      </c>
      <c r="S2769" s="98" t="s">
        <v>1004</v>
      </c>
      <c r="T2769" s="87">
        <f>_xlfn.MINIFS(CENSO[DAP (cm)],CENSO[NOME CIENTIFICO],CENSO[[#This Row],[NOME CIENTIFICO]])</f>
        <v>41.38028520389279</v>
      </c>
      <c r="U27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769" s="87" t="str">
        <f>IF(CENSO[[#This Row],[DAP (cm)]]&lt;CENSO[[#This Row],[DMCE (cm)]],"DAP &lt; DMCE","DAP ≥ DMCE")</f>
        <v>DAP ≥ DMCE</v>
      </c>
      <c r="W2769" s="87" t="str">
        <f>IF(CENSO[[#This Row],[DAP (cm)]]&gt;200, "Superior", "Inferior")</f>
        <v>Inferior</v>
      </c>
      <c r="X2769" s="87" t="str">
        <f>VLOOKUP(CENSO[[#This Row],[NOME COMUM]],ESPECIES[],4,FALSE)</f>
        <v>Não</v>
      </c>
      <c r="Y2769" s="87" t="str">
        <f>IF(IFERROR(VLOOKUP(CENSO[[#This Row],[NOME COMUM]],COMERCIAIS[],2, FALSE), "Não") &lt;&gt; "Não", "Sim", "Não")</f>
        <v>Sim</v>
      </c>
      <c r="Z2769" s="133">
        <f>CENSO[[#This Row],[g (m²)]]/SUM(AEEF[AEEF-UT])</f>
        <v>6.3168193518909092E-4</v>
      </c>
      <c r="AA2769" s="133">
        <f>CENSO[[#This Row],[v (m³)]]/SUM(AEEF[AEEF-UT])</f>
        <v>9.7279018019119992E-3</v>
      </c>
    </row>
    <row r="2770" spans="1:27" ht="14">
      <c r="A2770" s="86">
        <v>1</v>
      </c>
      <c r="B2770" s="86">
        <v>2</v>
      </c>
      <c r="C2770" s="63">
        <v>84</v>
      </c>
      <c r="D2770" s="63">
        <v>2769</v>
      </c>
      <c r="E2770" s="63" t="str">
        <f>VLOOKUP(CENSO[[#This Row],[NOME COMUM]],ESPECIES[],2,FALSE)</f>
        <v>Bertholletia excelsa Humb. &amp; Bonpl.</v>
      </c>
      <c r="F2770" s="64" t="s">
        <v>37</v>
      </c>
      <c r="G2770" s="64">
        <v>300</v>
      </c>
      <c r="H2770" s="97">
        <f>CENSO[[#This Row],[CAP (cm)]]/PI()</f>
        <v>95.4929658551372</v>
      </c>
      <c r="I2770" s="64">
        <v>22</v>
      </c>
      <c r="J2770" s="96">
        <f>(PI()*(CENSO[[#This Row],[DAP (cm)]]^2))/40000</f>
        <v>0.7161972439135289</v>
      </c>
      <c r="K2770" s="96">
        <f>CENSO[[#This Row],[g (m²)]]*CENSO[[#This Row],[H (m)]]*0.7</f>
        <v>11.029437556268345</v>
      </c>
      <c r="L2770" s="64">
        <v>1</v>
      </c>
      <c r="M2770" s="65">
        <v>365171.5</v>
      </c>
      <c r="N2770" s="87">
        <v>9703823.6999999899</v>
      </c>
      <c r="O2770" s="87" t="s">
        <v>424</v>
      </c>
      <c r="P2770" s="87" t="str">
        <f>VLOOKUP(CENSO[[#This Row],[DAP (cm)]],CD[],2,TRUE)</f>
        <v>TORA</v>
      </c>
      <c r="Q2770" s="87" t="str">
        <f>VLOOKUP(CENSO[[#This Row],[DAP (cm)]],DD[],2,TRUE)</f>
        <v>90├ 100</v>
      </c>
      <c r="R2770" s="87" t="str" cm="1">
        <f t="array" ref="R2770">INDEX(_xlfn.TEXTSPLIT(CENSO[[#This Row],[NOME CIENTIFICO]]," "),1)</f>
        <v>Bertholletia</v>
      </c>
      <c r="S2770" s="98" t="s">
        <v>1004</v>
      </c>
      <c r="T2770" s="87">
        <f>_xlfn.MINIFS(CENSO[DAP (cm)],CENSO[NOME CIENTIFICO],CENSO[[#This Row],[NOME CIENTIFICO]])</f>
        <v>41.38028520389279</v>
      </c>
      <c r="U27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770" s="87" t="str">
        <f>IF(CENSO[[#This Row],[DAP (cm)]]&lt;CENSO[[#This Row],[DMCE (cm)]],"DAP &lt; DMCE","DAP ≥ DMCE")</f>
        <v>DAP ≥ DMCE</v>
      </c>
      <c r="W2770" s="87" t="str">
        <f>IF(CENSO[[#This Row],[DAP (cm)]]&gt;200, "Superior", "Inferior")</f>
        <v>Inferior</v>
      </c>
      <c r="X2770" s="87" t="str">
        <f>VLOOKUP(CENSO[[#This Row],[NOME COMUM]],ESPECIES[],4,FALSE)</f>
        <v>Protegida</v>
      </c>
      <c r="Y2770" s="87" t="str">
        <f>IF(IFERROR(VLOOKUP(CENSO[[#This Row],[NOME COMUM]],COMERCIAIS[],2, FALSE), "Não") &lt;&gt; "Não", "Sim", "Não")</f>
        <v>Não</v>
      </c>
      <c r="Z2770" s="133">
        <f>CENSO[[#This Row],[g (m²)]]/SUM(AEEF[AEEF-UT])</f>
        <v>1.2530885443148001E-3</v>
      </c>
      <c r="AA2770" s="133">
        <f>CENSO[[#This Row],[v (m³)]]/SUM(AEEF[AEEF-UT])</f>
        <v>1.929756358244792E-2</v>
      </c>
    </row>
    <row r="2771" spans="1:27" ht="14">
      <c r="A2771" s="86">
        <v>1</v>
      </c>
      <c r="B2771" s="86">
        <v>2</v>
      </c>
      <c r="C2771" s="63">
        <v>84</v>
      </c>
      <c r="D2771" s="63">
        <v>2770</v>
      </c>
      <c r="E2771" s="63" t="str">
        <f>VLOOKUP(CENSO[[#This Row],[NOME COMUM]],ESPECIES[],2,FALSE)</f>
        <v>Cordia umbraculifera DC.</v>
      </c>
      <c r="F2771" s="64" t="s">
        <v>92</v>
      </c>
      <c r="G2771" s="64">
        <v>210</v>
      </c>
      <c r="H2771" s="97">
        <f>CENSO[[#This Row],[CAP (cm)]]/PI()</f>
        <v>66.845076098596039</v>
      </c>
      <c r="I2771" s="64">
        <v>17</v>
      </c>
      <c r="J2771" s="96">
        <f>(PI()*(CENSO[[#This Row],[DAP (cm)]]^2))/40000</f>
        <v>0.35093664951762915</v>
      </c>
      <c r="K2771" s="96">
        <f>CENSO[[#This Row],[g (m²)]]*CENSO[[#This Row],[H (m)]]*0.7</f>
        <v>4.1761461292597861</v>
      </c>
      <c r="L2771" s="64">
        <v>2</v>
      </c>
      <c r="M2771" s="65">
        <v>365193.9</v>
      </c>
      <c r="N2771" s="87">
        <v>9703833.9000000004</v>
      </c>
      <c r="O2771" s="87" t="s">
        <v>1227</v>
      </c>
      <c r="P2771" s="87" t="str">
        <f>VLOOKUP(CENSO[[#This Row],[DAP (cm)]],CD[],2,TRUE)</f>
        <v>TORA</v>
      </c>
      <c r="Q2771" s="87" t="str">
        <f>VLOOKUP(CENSO[[#This Row],[DAP (cm)]],DD[],2,TRUE)</f>
        <v>60├ 70</v>
      </c>
      <c r="R2771" s="87" t="str" cm="1">
        <f t="array" ref="R2771">INDEX(_xlfn.TEXTSPLIT(CENSO[[#This Row],[NOME CIENTIFICO]]," "),1)</f>
        <v>Cordia</v>
      </c>
      <c r="S2771" s="98" t="s">
        <v>1004</v>
      </c>
      <c r="T2771" s="87">
        <f>_xlfn.MINIFS(CENSO[DAP (cm)],CENSO[NOME CIENTIFICO],CENSO[[#This Row],[NOME CIENTIFICO]])</f>
        <v>42.335214862444161</v>
      </c>
      <c r="U27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2771" s="87" t="str">
        <f>IF(CENSO[[#This Row],[DAP (cm)]]&lt;CENSO[[#This Row],[DMCE (cm)]],"DAP &lt; DMCE","DAP ≥ DMCE")</f>
        <v>DAP ≥ DMCE</v>
      </c>
      <c r="W2771" s="87" t="str">
        <f>IF(CENSO[[#This Row],[DAP (cm)]]&gt;200, "Superior", "Inferior")</f>
        <v>Inferior</v>
      </c>
      <c r="X2771" s="87" t="str">
        <f>VLOOKUP(CENSO[[#This Row],[NOME COMUM]],ESPECIES[],4,FALSE)</f>
        <v>Não</v>
      </c>
      <c r="Y2771" s="87" t="str">
        <f>IF(IFERROR(VLOOKUP(CENSO[[#This Row],[NOME COMUM]],COMERCIAIS[],2, FALSE), "Não") &lt;&gt; "Não", "Sim", "Não")</f>
        <v>Não</v>
      </c>
      <c r="Z2771" s="133">
        <f>CENSO[[#This Row],[g (m²)]]/SUM(AEEF[AEEF-UT])</f>
        <v>6.1401338671425204E-4</v>
      </c>
      <c r="AA2771" s="133">
        <f>CENSO[[#This Row],[v (m³)]]/SUM(AEEF[AEEF-UT])</f>
        <v>7.3067593018995977E-3</v>
      </c>
    </row>
    <row r="2772" spans="1:27" ht="14">
      <c r="A2772" s="86">
        <v>1</v>
      </c>
      <c r="B2772" s="86">
        <v>2</v>
      </c>
      <c r="C2772" s="63">
        <v>84</v>
      </c>
      <c r="D2772" s="63">
        <v>2771</v>
      </c>
      <c r="E2772" s="63" t="str">
        <f>VLOOKUP(CENSO[[#This Row],[NOME COMUM]],ESPECIES[],2,FALSE)</f>
        <v>Pouteria sp.</v>
      </c>
      <c r="F2772" s="64" t="s">
        <v>83</v>
      </c>
      <c r="G2772" s="64">
        <v>130</v>
      </c>
      <c r="H2772" s="97">
        <f>CENSO[[#This Row],[CAP (cm)]]/PI()</f>
        <v>41.38028520389279</v>
      </c>
      <c r="I2772" s="64">
        <v>15</v>
      </c>
      <c r="J2772" s="96">
        <f>(PI()*(CENSO[[#This Row],[DAP (cm)]]^2))/40000</f>
        <v>0.13448592691265157</v>
      </c>
      <c r="K2772" s="96">
        <f>CENSO[[#This Row],[g (m²)]]*CENSO[[#This Row],[H (m)]]*0.7</f>
        <v>1.4121022325828414</v>
      </c>
      <c r="L2772" s="64">
        <v>1</v>
      </c>
      <c r="M2772" s="65">
        <v>365158.59999999899</v>
      </c>
      <c r="N2772" s="87">
        <v>9703857.4000000004</v>
      </c>
      <c r="O2772" s="98" t="s">
        <v>1225</v>
      </c>
      <c r="P2772" s="87" t="str">
        <f>VLOOKUP(CENSO[[#This Row],[DAP (cm)]],CD[],2,TRUE)</f>
        <v>TORETE</v>
      </c>
      <c r="Q2772" s="87" t="str">
        <f>VLOOKUP(CENSO[[#This Row],[DAP (cm)]],DD[],2,TRUE)</f>
        <v>40├ 50</v>
      </c>
      <c r="R2772" s="87" t="str" cm="1">
        <f t="array" ref="R2772">INDEX(_xlfn.TEXTSPLIT(CENSO[[#This Row],[NOME CIENTIFICO]]," "),1)</f>
        <v>Pouteria</v>
      </c>
      <c r="S2772" s="98" t="s">
        <v>1004</v>
      </c>
      <c r="T2772" s="87">
        <f>_xlfn.MINIFS(CENSO[DAP (cm)],CENSO[NOME CIENTIFICO],CENSO[[#This Row],[NOME CIENTIFICO]])</f>
        <v>39.788735772973837</v>
      </c>
      <c r="U27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72" s="87" t="str">
        <f>IF(CENSO[[#This Row],[DAP (cm)]]&lt;CENSO[[#This Row],[DMCE (cm)]],"DAP &lt; DMCE","DAP ≥ DMCE")</f>
        <v>DAP &lt; DMCE</v>
      </c>
      <c r="W2772" s="87" t="str">
        <f>IF(CENSO[[#This Row],[DAP (cm)]]&gt;200, "Superior", "Inferior")</f>
        <v>Inferior</v>
      </c>
      <c r="X2772" s="87" t="str">
        <f>VLOOKUP(CENSO[[#This Row],[NOME COMUM]],ESPECIES[],4,FALSE)</f>
        <v>Não</v>
      </c>
      <c r="Y2772" s="87" t="str">
        <f>IF(IFERROR(VLOOKUP(CENSO[[#This Row],[NOME COMUM]],COMERCIAIS[],2, FALSE), "Não") &lt;&gt; "Não", "Sim", "Não")</f>
        <v>Não</v>
      </c>
      <c r="Z2772" s="133">
        <f>CENSO[[#This Row],[g (m²)]]/SUM(AEEF[AEEF-UT])</f>
        <v>2.3530218221022364E-4</v>
      </c>
      <c r="AA2772" s="133">
        <f>CENSO[[#This Row],[v (m³)]]/SUM(AEEF[AEEF-UT])</f>
        <v>2.470672913207348E-3</v>
      </c>
    </row>
    <row r="2773" spans="1:27" ht="14">
      <c r="A2773" s="86">
        <v>1</v>
      </c>
      <c r="B2773" s="86">
        <v>2</v>
      </c>
      <c r="C2773" s="63">
        <v>84</v>
      </c>
      <c r="D2773" s="63">
        <v>2772</v>
      </c>
      <c r="E2773" s="63" t="str">
        <f>VLOOKUP(CENSO[[#This Row],[NOME COMUM]],ESPECIES[],2,FALSE)</f>
        <v>Bertholletia excelsa Humb. &amp; Bonpl.</v>
      </c>
      <c r="F2773" s="64" t="s">
        <v>37</v>
      </c>
      <c r="G2773" s="64">
        <v>187</v>
      </c>
      <c r="H2773" s="97">
        <f>CENSO[[#This Row],[CAP (cm)]]/PI()</f>
        <v>59.523948716368857</v>
      </c>
      <c r="I2773" s="64">
        <v>18</v>
      </c>
      <c r="J2773" s="96">
        <f>(PI()*(CENSO[[#This Row],[DAP (cm)]]^2))/40000</f>
        <v>0.27827446024902436</v>
      </c>
      <c r="K2773" s="96">
        <f>CENSO[[#This Row],[g (m²)]]*CENSO[[#This Row],[H (m)]]*0.7</f>
        <v>3.5062581991377066</v>
      </c>
      <c r="L2773" s="64">
        <v>1</v>
      </c>
      <c r="M2773" s="65">
        <v>365163.2</v>
      </c>
      <c r="N2773" s="87">
        <v>9703855.3000000007</v>
      </c>
      <c r="O2773" s="87" t="s">
        <v>424</v>
      </c>
      <c r="P2773" s="87" t="str">
        <f>VLOOKUP(CENSO[[#This Row],[DAP (cm)]],CD[],2,TRUE)</f>
        <v>TORA</v>
      </c>
      <c r="Q2773" s="87" t="str">
        <f>VLOOKUP(CENSO[[#This Row],[DAP (cm)]],DD[],2,TRUE)</f>
        <v>50├ 60</v>
      </c>
      <c r="R2773" s="87" t="str" cm="1">
        <f t="array" ref="R2773">INDEX(_xlfn.TEXTSPLIT(CENSO[[#This Row],[NOME CIENTIFICO]]," "),1)</f>
        <v>Bertholletia</v>
      </c>
      <c r="S2773" s="98" t="s">
        <v>1004</v>
      </c>
      <c r="T2773" s="87">
        <f>_xlfn.MINIFS(CENSO[DAP (cm)],CENSO[NOME CIENTIFICO],CENSO[[#This Row],[NOME CIENTIFICO]])</f>
        <v>41.38028520389279</v>
      </c>
      <c r="U27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773" s="87" t="str">
        <f>IF(CENSO[[#This Row],[DAP (cm)]]&lt;CENSO[[#This Row],[DMCE (cm)]],"DAP &lt; DMCE","DAP ≥ DMCE")</f>
        <v>DAP ≥ DMCE</v>
      </c>
      <c r="W2773" s="87" t="str">
        <f>IF(CENSO[[#This Row],[DAP (cm)]]&gt;200, "Superior", "Inferior")</f>
        <v>Inferior</v>
      </c>
      <c r="X2773" s="87" t="str">
        <f>VLOOKUP(CENSO[[#This Row],[NOME COMUM]],ESPECIES[],4,FALSE)</f>
        <v>Protegida</v>
      </c>
      <c r="Y2773" s="87" t="str">
        <f>IF(IFERROR(VLOOKUP(CENSO[[#This Row],[NOME COMUM]],COMERCIAIS[],2, FALSE), "Não") &lt;&gt; "Não", "Sim", "Não")</f>
        <v>Não</v>
      </c>
      <c r="Z2773" s="133">
        <f>CENSO[[#This Row],[g (m²)]]/SUM(AEEF[AEEF-UT])</f>
        <v>4.8688059229049158E-4</v>
      </c>
      <c r="AA2773" s="133">
        <f>CENSO[[#This Row],[v (m³)]]/SUM(AEEF[AEEF-UT])</f>
        <v>6.1346954628601937E-3</v>
      </c>
    </row>
    <row r="2774" spans="1:27" ht="14">
      <c r="A2774" s="86">
        <v>1</v>
      </c>
      <c r="B2774" s="86">
        <v>2</v>
      </c>
      <c r="C2774" s="63">
        <v>84</v>
      </c>
      <c r="D2774" s="63">
        <v>2773</v>
      </c>
      <c r="E2774" s="63" t="str">
        <f>VLOOKUP(CENSO[[#This Row],[NOME COMUM]],ESPECIES[],2,FALSE)</f>
        <v>Goupia glabra Aubl.</v>
      </c>
      <c r="F2774" s="64" t="s">
        <v>34</v>
      </c>
      <c r="G2774" s="64">
        <v>410</v>
      </c>
      <c r="H2774" s="97">
        <f>CENSO[[#This Row],[CAP (cm)]]/PI()</f>
        <v>130.50705333535419</v>
      </c>
      <c r="I2774" s="64">
        <v>17</v>
      </c>
      <c r="J2774" s="96">
        <f>(PI()*(CENSO[[#This Row],[DAP (cm)]]^2))/40000</f>
        <v>1.3376972966873806</v>
      </c>
      <c r="K2774" s="96">
        <f>CENSO[[#This Row],[g (m²)]]*CENSO[[#This Row],[H (m)]]*0.7</f>
        <v>15.918597830579827</v>
      </c>
      <c r="L2774" s="64">
        <v>1</v>
      </c>
      <c r="M2774" s="65">
        <v>365177.2</v>
      </c>
      <c r="N2774" s="87">
        <v>9703856.4000000004</v>
      </c>
      <c r="O2774" s="87" t="s">
        <v>1228</v>
      </c>
      <c r="P2774" s="87" t="str">
        <f>VLOOKUP(CENSO[[#This Row],[DAP (cm)]],CD[],2,TRUE)</f>
        <v>TORA</v>
      </c>
      <c r="Q2774" s="87" t="str">
        <f>VLOOKUP(CENSO[[#This Row],[DAP (cm)]],DD[],2,TRUE)</f>
        <v>130├ 140</v>
      </c>
      <c r="R2774" s="87" t="str" cm="1">
        <f t="array" ref="R2774">INDEX(_xlfn.TEXTSPLIT(CENSO[[#This Row],[NOME CIENTIFICO]]," "),1)</f>
        <v>Goupia</v>
      </c>
      <c r="S2774" s="98" t="s">
        <v>1004</v>
      </c>
      <c r="T2774" s="87">
        <f>_xlfn.MINIFS(CENSO[DAP (cm)],CENSO[NOME CIENTIFICO],CENSO[[#This Row],[NOME CIENTIFICO]])</f>
        <v>40.107045659157627</v>
      </c>
      <c r="U27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774" s="87" t="str">
        <f>IF(CENSO[[#This Row],[DAP (cm)]]&lt;CENSO[[#This Row],[DMCE (cm)]],"DAP &lt; DMCE","DAP ≥ DMCE")</f>
        <v>DAP ≥ DMCE</v>
      </c>
      <c r="W2774" s="87" t="str">
        <f>IF(CENSO[[#This Row],[DAP (cm)]]&gt;200, "Superior", "Inferior")</f>
        <v>Inferior</v>
      </c>
      <c r="X2774" s="87" t="str">
        <f>VLOOKUP(CENSO[[#This Row],[NOME COMUM]],ESPECIES[],4,FALSE)</f>
        <v>Não</v>
      </c>
      <c r="Y2774" s="87" t="str">
        <f>IF(IFERROR(VLOOKUP(CENSO[[#This Row],[NOME COMUM]],COMERCIAIS[],2, FALSE), "Não") &lt;&gt; "Não", "Sim", "Não")</f>
        <v>Sim</v>
      </c>
      <c r="Z2774" s="133">
        <f>CENSO[[#This Row],[g (m²)]]/SUM(AEEF[AEEF-UT])</f>
        <v>2.3404909366590886E-3</v>
      </c>
      <c r="AA2774" s="133">
        <f>CENSO[[#This Row],[v (m³)]]/SUM(AEEF[AEEF-UT])</f>
        <v>2.7851842146243151E-2</v>
      </c>
    </row>
    <row r="2775" spans="1:27" ht="14">
      <c r="A2775" s="86">
        <v>1</v>
      </c>
      <c r="B2775" s="86">
        <v>2</v>
      </c>
      <c r="C2775" s="63">
        <v>84</v>
      </c>
      <c r="D2775" s="63">
        <v>2774</v>
      </c>
      <c r="E2775" s="63" t="str">
        <f>VLOOKUP(CENSO[[#This Row],[NOME COMUM]],ESPECIES[],2,FALSE)</f>
        <v>Matisia paraensis Huber</v>
      </c>
      <c r="F2775" s="64" t="s">
        <v>72</v>
      </c>
      <c r="G2775" s="64">
        <v>294</v>
      </c>
      <c r="H2775" s="97">
        <f>CENSO[[#This Row],[CAP (cm)]]/PI()</f>
        <v>93.583106538034457</v>
      </c>
      <c r="I2775" s="64">
        <v>17</v>
      </c>
      <c r="J2775" s="96">
        <f>(PI()*(CENSO[[#This Row],[DAP (cm)]]^2))/40000</f>
        <v>0.6878358330545532</v>
      </c>
      <c r="K2775" s="96">
        <f>CENSO[[#This Row],[g (m²)]]*CENSO[[#This Row],[H (m)]]*0.7</f>
        <v>8.1852464133491818</v>
      </c>
      <c r="L2775" s="64">
        <v>2</v>
      </c>
      <c r="M2775" s="65">
        <v>365199.7</v>
      </c>
      <c r="N2775" s="87">
        <v>9703882.1999999899</v>
      </c>
      <c r="O2775" s="87" t="s">
        <v>1227</v>
      </c>
      <c r="P2775" s="87" t="str">
        <f>VLOOKUP(CENSO[[#This Row],[DAP (cm)]],CD[],2,TRUE)</f>
        <v>TORA</v>
      </c>
      <c r="Q2775" s="87" t="str">
        <f>VLOOKUP(CENSO[[#This Row],[DAP (cm)]],DD[],2,TRUE)</f>
        <v>90├ 100</v>
      </c>
      <c r="R2775" s="87" t="str" cm="1">
        <f t="array" ref="R2775">INDEX(_xlfn.TEXTSPLIT(CENSO[[#This Row],[NOME CIENTIFICO]]," "),1)</f>
        <v>Matisia</v>
      </c>
      <c r="S2775" s="98" t="s">
        <v>1004</v>
      </c>
      <c r="T2775" s="87">
        <f>_xlfn.MINIFS(CENSO[DAP (cm)],CENSO[NOME CIENTIFICO],CENSO[[#This Row],[NOME CIENTIFICO]])</f>
        <v>43.926764293363114</v>
      </c>
      <c r="U27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2775" s="87" t="str">
        <f>IF(CENSO[[#This Row],[DAP (cm)]]&lt;CENSO[[#This Row],[DMCE (cm)]],"DAP &lt; DMCE","DAP ≥ DMCE")</f>
        <v>DAP ≥ DMCE</v>
      </c>
      <c r="W2775" s="87" t="str">
        <f>IF(CENSO[[#This Row],[DAP (cm)]]&gt;200, "Superior", "Inferior")</f>
        <v>Inferior</v>
      </c>
      <c r="X2775" s="87" t="str">
        <f>VLOOKUP(CENSO[[#This Row],[NOME COMUM]],ESPECIES[],4,FALSE)</f>
        <v>Não</v>
      </c>
      <c r="Y2775" s="87" t="str">
        <f>IF(IFERROR(VLOOKUP(CENSO[[#This Row],[NOME COMUM]],COMERCIAIS[],2, FALSE), "Não") &lt;&gt; "Não", "Sim", "Não")</f>
        <v>Não</v>
      </c>
      <c r="Z2775" s="133">
        <f>CENSO[[#This Row],[g (m²)]]/SUM(AEEF[AEEF-UT])</f>
        <v>1.2034662379599341E-3</v>
      </c>
      <c r="AA2775" s="133">
        <f>CENSO[[#This Row],[v (m³)]]/SUM(AEEF[AEEF-UT])</f>
        <v>1.4321248231723213E-2</v>
      </c>
    </row>
    <row r="2776" spans="1:27" ht="14">
      <c r="A2776" s="86">
        <v>1</v>
      </c>
      <c r="B2776" s="86">
        <v>2</v>
      </c>
      <c r="C2776" s="63">
        <v>84</v>
      </c>
      <c r="D2776" s="63">
        <v>2775</v>
      </c>
      <c r="E2776" s="63" t="str">
        <f>VLOOKUP(CENSO[[#This Row],[NOME COMUM]],ESPECIES[],2,FALSE)</f>
        <v>Goupia glabra Aubl.</v>
      </c>
      <c r="F2776" s="64" t="s">
        <v>34</v>
      </c>
      <c r="G2776" s="64">
        <v>450</v>
      </c>
      <c r="H2776" s="97">
        <f>CENSO[[#This Row],[CAP (cm)]]/PI()</f>
        <v>143.23944878270581</v>
      </c>
      <c r="I2776" s="64">
        <v>15</v>
      </c>
      <c r="J2776" s="96">
        <f>(PI()*(CENSO[[#This Row],[DAP (cm)]]^2))/40000</f>
        <v>1.6114437988054404</v>
      </c>
      <c r="K2776" s="96">
        <f>CENSO[[#This Row],[g (m²)]]*CENSO[[#This Row],[H (m)]]*0.7</f>
        <v>16.920159887457125</v>
      </c>
      <c r="L2776" s="64">
        <v>1</v>
      </c>
      <c r="M2776" s="65">
        <v>365192.5</v>
      </c>
      <c r="N2776" s="87">
        <v>9703885.5999999903</v>
      </c>
      <c r="O2776" s="87" t="s">
        <v>1228</v>
      </c>
      <c r="P2776" s="87" t="str">
        <f>VLOOKUP(CENSO[[#This Row],[DAP (cm)]],CD[],2,TRUE)</f>
        <v>TORA</v>
      </c>
      <c r="Q2776" s="87" t="str">
        <f>VLOOKUP(CENSO[[#This Row],[DAP (cm)]],DD[],2,TRUE)</f>
        <v>140├ 150</v>
      </c>
      <c r="R2776" s="87" t="str" cm="1">
        <f t="array" ref="R2776">INDEX(_xlfn.TEXTSPLIT(CENSO[[#This Row],[NOME CIENTIFICO]]," "),1)</f>
        <v>Goupia</v>
      </c>
      <c r="S2776" s="98" t="s">
        <v>1004</v>
      </c>
      <c r="T2776" s="87">
        <f>_xlfn.MINIFS(CENSO[DAP (cm)],CENSO[NOME CIENTIFICO],CENSO[[#This Row],[NOME CIENTIFICO]])</f>
        <v>40.107045659157627</v>
      </c>
      <c r="U27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776" s="87" t="str">
        <f>IF(CENSO[[#This Row],[DAP (cm)]]&lt;CENSO[[#This Row],[DMCE (cm)]],"DAP &lt; DMCE","DAP ≥ DMCE")</f>
        <v>DAP ≥ DMCE</v>
      </c>
      <c r="W2776" s="87" t="str">
        <f>IF(CENSO[[#This Row],[DAP (cm)]]&gt;200, "Superior", "Inferior")</f>
        <v>Inferior</v>
      </c>
      <c r="X2776" s="87" t="str">
        <f>VLOOKUP(CENSO[[#This Row],[NOME COMUM]],ESPECIES[],4,FALSE)</f>
        <v>Não</v>
      </c>
      <c r="Y2776" s="87" t="str">
        <f>IF(IFERROR(VLOOKUP(CENSO[[#This Row],[NOME COMUM]],COMERCIAIS[],2, FALSE), "Não") &lt;&gt; "Não", "Sim", "Não")</f>
        <v>Sim</v>
      </c>
      <c r="Z2776" s="133">
        <f>CENSO[[#This Row],[g (m²)]]/SUM(AEEF[AEEF-UT])</f>
        <v>2.8194492247083009E-3</v>
      </c>
      <c r="AA2776" s="133">
        <f>CENSO[[#This Row],[v (m³)]]/SUM(AEEF[AEEF-UT])</f>
        <v>2.9604216859437159E-2</v>
      </c>
    </row>
    <row r="2777" spans="1:27" ht="14">
      <c r="A2777" s="86">
        <v>1</v>
      </c>
      <c r="B2777" s="86">
        <v>2</v>
      </c>
      <c r="C2777" s="63">
        <v>84</v>
      </c>
      <c r="D2777" s="63">
        <v>2776</v>
      </c>
      <c r="E2777" s="63" t="str">
        <f>VLOOKUP(CENSO[[#This Row],[NOME COMUM]],ESPECIES[],2,FALSE)</f>
        <v>Caryocar villosum (Aubl.) Pers.</v>
      </c>
      <c r="F2777" s="64" t="s">
        <v>33</v>
      </c>
      <c r="G2777" s="64">
        <v>300</v>
      </c>
      <c r="H2777" s="97">
        <f>CENSO[[#This Row],[CAP (cm)]]/PI()</f>
        <v>95.4929658551372</v>
      </c>
      <c r="I2777" s="64">
        <v>16</v>
      </c>
      <c r="J2777" s="96">
        <f>(PI()*(CENSO[[#This Row],[DAP (cm)]]^2))/40000</f>
        <v>0.7161972439135289</v>
      </c>
      <c r="K2777" s="96">
        <f>CENSO[[#This Row],[g (m²)]]*CENSO[[#This Row],[H (m)]]*0.7</f>
        <v>8.0214091318315237</v>
      </c>
      <c r="L2777" s="64">
        <v>1</v>
      </c>
      <c r="M2777" s="65">
        <v>365228.799999999</v>
      </c>
      <c r="N2777" s="87">
        <v>9703893.9000000004</v>
      </c>
      <c r="O2777" s="87" t="s">
        <v>1227</v>
      </c>
      <c r="P2777" s="87" t="str">
        <f>VLOOKUP(CENSO[[#This Row],[DAP (cm)]],CD[],2,TRUE)</f>
        <v>TORA</v>
      </c>
      <c r="Q2777" s="87" t="str">
        <f>VLOOKUP(CENSO[[#This Row],[DAP (cm)]],DD[],2,TRUE)</f>
        <v>90├ 100</v>
      </c>
      <c r="R2777" s="87" t="str" cm="1">
        <f t="array" ref="R2777">INDEX(_xlfn.TEXTSPLIT(CENSO[[#This Row],[NOME CIENTIFICO]]," "),1)</f>
        <v>Caryocar</v>
      </c>
      <c r="S2777" s="98" t="s">
        <v>1004</v>
      </c>
      <c r="T2777" s="87">
        <f>_xlfn.MINIFS(CENSO[DAP (cm)],CENSO[NOME CIENTIFICO],CENSO[[#This Row],[NOME CIENTIFICO]])</f>
        <v>41.38028520389279</v>
      </c>
      <c r="U27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777" s="87" t="str">
        <f>IF(CENSO[[#This Row],[DAP (cm)]]&lt;CENSO[[#This Row],[DMCE (cm)]],"DAP &lt; DMCE","DAP ≥ DMCE")</f>
        <v>DAP ≥ DMCE</v>
      </c>
      <c r="W2777" s="87" t="str">
        <f>IF(CENSO[[#This Row],[DAP (cm)]]&gt;200, "Superior", "Inferior")</f>
        <v>Inferior</v>
      </c>
      <c r="X2777" s="87" t="str">
        <f>VLOOKUP(CENSO[[#This Row],[NOME COMUM]],ESPECIES[],4,FALSE)</f>
        <v>Não</v>
      </c>
      <c r="Y2777" s="87" t="str">
        <f>IF(IFERROR(VLOOKUP(CENSO[[#This Row],[NOME COMUM]],COMERCIAIS[],2, FALSE), "Não") &lt;&gt; "Não", "Sim", "Não")</f>
        <v>Sim</v>
      </c>
      <c r="Z2777" s="133">
        <f>CENSO[[#This Row],[g (m²)]]/SUM(AEEF[AEEF-UT])</f>
        <v>1.2530885443148001E-3</v>
      </c>
      <c r="AA2777" s="133">
        <f>CENSO[[#This Row],[v (m³)]]/SUM(AEEF[AEEF-UT])</f>
        <v>1.4034591696325762E-2</v>
      </c>
    </row>
    <row r="2778" spans="1:27" ht="14">
      <c r="A2778" s="86">
        <v>1</v>
      </c>
      <c r="B2778" s="86">
        <v>2</v>
      </c>
      <c r="C2778" s="63">
        <v>84</v>
      </c>
      <c r="D2778" s="63">
        <v>2777</v>
      </c>
      <c r="E2778" s="63" t="str">
        <f>VLOOKUP(CENSO[[#This Row],[NOME COMUM]],ESPECIES[],2,FALSE)</f>
        <v>Piptadenia suaveolens Miq.</v>
      </c>
      <c r="F2778" s="64" t="s">
        <v>22</v>
      </c>
      <c r="G2778" s="64">
        <v>218</v>
      </c>
      <c r="H2778" s="97">
        <f>CENSO[[#This Row],[CAP (cm)]]/PI()</f>
        <v>69.391555188066363</v>
      </c>
      <c r="I2778" s="64">
        <v>15</v>
      </c>
      <c r="J2778" s="96">
        <f>(PI()*(CENSO[[#This Row],[DAP (cm)]]^2))/40000</f>
        <v>0.37818397577496166</v>
      </c>
      <c r="K2778" s="96">
        <f>CENSO[[#This Row],[g (m²)]]*CENSO[[#This Row],[H (m)]]*0.7</f>
        <v>3.9709317456370976</v>
      </c>
      <c r="L2778" s="64">
        <v>1</v>
      </c>
      <c r="M2778" s="65">
        <v>365224.799999999</v>
      </c>
      <c r="N2778" s="87">
        <v>9703898</v>
      </c>
      <c r="O2778" s="87" t="s">
        <v>1227</v>
      </c>
      <c r="P2778" s="87" t="str">
        <f>VLOOKUP(CENSO[[#This Row],[DAP (cm)]],CD[],2,TRUE)</f>
        <v>TORA</v>
      </c>
      <c r="Q2778" s="87" t="str">
        <f>VLOOKUP(CENSO[[#This Row],[DAP (cm)]],DD[],2,TRUE)</f>
        <v>60├ 70</v>
      </c>
      <c r="R2778" s="87" t="str" cm="1">
        <f t="array" ref="R2778">INDEX(_xlfn.TEXTSPLIT(CENSO[[#This Row],[NOME CIENTIFICO]]," "),1)</f>
        <v>Piptadenia</v>
      </c>
      <c r="S2778" s="98" t="s">
        <v>1004</v>
      </c>
      <c r="T2778" s="87">
        <f>_xlfn.MINIFS(CENSO[DAP (cm)],CENSO[NOME CIENTIFICO],CENSO[[#This Row],[NOME CIENTIFICO]])</f>
        <v>39.788735772973837</v>
      </c>
      <c r="U27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78" s="87" t="str">
        <f>IF(CENSO[[#This Row],[DAP (cm)]]&lt;CENSO[[#This Row],[DMCE (cm)]],"DAP &lt; DMCE","DAP ≥ DMCE")</f>
        <v>DAP ≥ DMCE</v>
      </c>
      <c r="W2778" s="87" t="str">
        <f>IF(CENSO[[#This Row],[DAP (cm)]]&gt;200, "Superior", "Inferior")</f>
        <v>Inferior</v>
      </c>
      <c r="X2778" s="87" t="str">
        <f>VLOOKUP(CENSO[[#This Row],[NOME COMUM]],ESPECIES[],4,FALSE)</f>
        <v>Não</v>
      </c>
      <c r="Y2778" s="87" t="str">
        <f>IF(IFERROR(VLOOKUP(CENSO[[#This Row],[NOME COMUM]],COMERCIAIS[],2, FALSE), "Não") &lt;&gt; "Não", "Sim", "Não")</f>
        <v>Sim</v>
      </c>
      <c r="Z2778" s="133">
        <f>CENSO[[#This Row],[g (m²)]]/SUM(AEEF[AEEF-UT])</f>
        <v>6.6168644422240624E-4</v>
      </c>
      <c r="AA2778" s="133">
        <f>CENSO[[#This Row],[v (m³)]]/SUM(AEEF[AEEF-UT])</f>
        <v>6.9477076643352656E-3</v>
      </c>
    </row>
    <row r="2779" spans="1:27" ht="14">
      <c r="A2779" s="86">
        <v>1</v>
      </c>
      <c r="B2779" s="86">
        <v>2</v>
      </c>
      <c r="C2779" s="63">
        <v>84</v>
      </c>
      <c r="D2779" s="63">
        <v>2778</v>
      </c>
      <c r="E2779" s="63" t="str">
        <f>VLOOKUP(CENSO[[#This Row],[NOME COMUM]],ESPECIES[],2,FALSE)</f>
        <v>Piptadenia suaveolens Miq.</v>
      </c>
      <c r="F2779" s="64" t="s">
        <v>22</v>
      </c>
      <c r="G2779" s="64">
        <v>138</v>
      </c>
      <c r="H2779" s="97">
        <f>CENSO[[#This Row],[CAP (cm)]]/PI()</f>
        <v>43.926764293363114</v>
      </c>
      <c r="I2779" s="64">
        <v>13</v>
      </c>
      <c r="J2779" s="96">
        <f>(PI()*(CENSO[[#This Row],[DAP (cm)]]^2))/40000</f>
        <v>0.15154733681210272</v>
      </c>
      <c r="K2779" s="96">
        <f>CENSO[[#This Row],[g (m²)]]*CENSO[[#This Row],[H (m)]]*0.7</f>
        <v>1.3790807649901347</v>
      </c>
      <c r="L2779" s="64">
        <v>1</v>
      </c>
      <c r="M2779" s="65">
        <v>365222.59999999899</v>
      </c>
      <c r="N2779" s="87">
        <v>9703904.5999999903</v>
      </c>
      <c r="O2779" s="98" t="s">
        <v>1225</v>
      </c>
      <c r="P2779" s="87" t="str">
        <f>VLOOKUP(CENSO[[#This Row],[DAP (cm)]],CD[],2,TRUE)</f>
        <v>TORETE</v>
      </c>
      <c r="Q2779" s="87" t="str">
        <f>VLOOKUP(CENSO[[#This Row],[DAP (cm)]],DD[],2,TRUE)</f>
        <v>40├ 50</v>
      </c>
      <c r="R2779" s="87" t="str" cm="1">
        <f t="array" ref="R2779">INDEX(_xlfn.TEXTSPLIT(CENSO[[#This Row],[NOME CIENTIFICO]]," "),1)</f>
        <v>Piptadenia</v>
      </c>
      <c r="S2779" s="98" t="s">
        <v>1004</v>
      </c>
      <c r="T2779" s="87">
        <f>_xlfn.MINIFS(CENSO[DAP (cm)],CENSO[NOME CIENTIFICO],CENSO[[#This Row],[NOME CIENTIFICO]])</f>
        <v>39.788735772973837</v>
      </c>
      <c r="U27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79" s="87" t="str">
        <f>IF(CENSO[[#This Row],[DAP (cm)]]&lt;CENSO[[#This Row],[DMCE (cm)]],"DAP &lt; DMCE","DAP ≥ DMCE")</f>
        <v>DAP &lt; DMCE</v>
      </c>
      <c r="W2779" s="87" t="str">
        <f>IF(CENSO[[#This Row],[DAP (cm)]]&gt;200, "Superior", "Inferior")</f>
        <v>Inferior</v>
      </c>
      <c r="X2779" s="87" t="str">
        <f>VLOOKUP(CENSO[[#This Row],[NOME COMUM]],ESPECIES[],4,FALSE)</f>
        <v>Não</v>
      </c>
      <c r="Y2779" s="87" t="str">
        <f>IF(IFERROR(VLOOKUP(CENSO[[#This Row],[NOME COMUM]],COMERCIAIS[],2, FALSE), "Não") &lt;&gt; "Não", "Sim", "Não")</f>
        <v>Sim</v>
      </c>
      <c r="Z2779" s="133">
        <f>CENSO[[#This Row],[g (m²)]]/SUM(AEEF[AEEF-UT])</f>
        <v>2.651535359770117E-4</v>
      </c>
      <c r="AA2779" s="133">
        <f>CENSO[[#This Row],[v (m³)]]/SUM(AEEF[AEEF-UT])</f>
        <v>2.4128971773908063E-3</v>
      </c>
    </row>
    <row r="2780" spans="1:27" ht="14">
      <c r="A2780" s="86">
        <v>1</v>
      </c>
      <c r="B2780" s="86">
        <v>2</v>
      </c>
      <c r="C2780" s="63">
        <v>84</v>
      </c>
      <c r="D2780" s="63">
        <v>2779</v>
      </c>
      <c r="E2780" s="63" t="str">
        <f>VLOOKUP(CENSO[[#This Row],[NOME COMUM]],ESPECIES[],2,FALSE)</f>
        <v>Couratari guianensis Aubl.</v>
      </c>
      <c r="F2780" s="64" t="s">
        <v>6</v>
      </c>
      <c r="G2780" s="64">
        <v>297</v>
      </c>
      <c r="H2780" s="97">
        <f>CENSO[[#This Row],[CAP (cm)]]/PI()</f>
        <v>94.538036196585836</v>
      </c>
      <c r="I2780" s="64">
        <v>22</v>
      </c>
      <c r="J2780" s="96">
        <f>(PI()*(CENSO[[#This Row],[DAP (cm)]]^2))/40000</f>
        <v>0.70194491875964982</v>
      </c>
      <c r="K2780" s="96">
        <f>CENSO[[#This Row],[g (m²)]]*CENSO[[#This Row],[H (m)]]*0.7</f>
        <v>10.809951748898607</v>
      </c>
      <c r="L2780" s="64">
        <v>1</v>
      </c>
      <c r="M2780" s="65">
        <v>365207.299999999</v>
      </c>
      <c r="N2780" s="87">
        <v>9703914</v>
      </c>
      <c r="O2780" s="87" t="s">
        <v>1227</v>
      </c>
      <c r="P2780" s="87" t="str">
        <f>VLOOKUP(CENSO[[#This Row],[DAP (cm)]],CD[],2,TRUE)</f>
        <v>TORA</v>
      </c>
      <c r="Q2780" s="87" t="str">
        <f>VLOOKUP(CENSO[[#This Row],[DAP (cm)]],DD[],2,TRUE)</f>
        <v>90├ 100</v>
      </c>
      <c r="R2780" s="87" t="str" cm="1">
        <f t="array" ref="R2780">INDEX(_xlfn.TEXTSPLIT(CENSO[[#This Row],[NOME CIENTIFICO]]," "),1)</f>
        <v>Couratari</v>
      </c>
      <c r="S2780" s="98" t="s">
        <v>1004</v>
      </c>
      <c r="T2780" s="87">
        <f>_xlfn.MINIFS(CENSO[DAP (cm)],CENSO[NOME CIENTIFICO],CENSO[[#This Row],[NOME CIENTIFICO]])</f>
        <v>38.833806114422465</v>
      </c>
      <c r="U27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80" s="87" t="str">
        <f>IF(CENSO[[#This Row],[DAP (cm)]]&lt;CENSO[[#This Row],[DMCE (cm)]],"DAP &lt; DMCE","DAP ≥ DMCE")</f>
        <v>DAP ≥ DMCE</v>
      </c>
      <c r="W2780" s="87" t="str">
        <f>IF(CENSO[[#This Row],[DAP (cm)]]&gt;200, "Superior", "Inferior")</f>
        <v>Inferior</v>
      </c>
      <c r="X2780" s="87" t="str">
        <f>VLOOKUP(CENSO[[#This Row],[NOME COMUM]],ESPECIES[],4,FALSE)</f>
        <v>Não</v>
      </c>
      <c r="Y2780" s="87" t="str">
        <f>IF(IFERROR(VLOOKUP(CENSO[[#This Row],[NOME COMUM]],COMERCIAIS[],2, FALSE), "Não") &lt;&gt; "Não", "Sim", "Não")</f>
        <v>Sim</v>
      </c>
      <c r="Z2780" s="133">
        <f>CENSO[[#This Row],[g (m²)]]/SUM(AEEF[AEEF-UT])</f>
        <v>1.2281520822829358E-3</v>
      </c>
      <c r="AA2780" s="133">
        <f>CENSO[[#This Row],[v (m³)]]/SUM(AEEF[AEEF-UT])</f>
        <v>1.8913542067157212E-2</v>
      </c>
    </row>
    <row r="2781" spans="1:27" ht="14">
      <c r="A2781" s="86">
        <v>1</v>
      </c>
      <c r="B2781" s="86">
        <v>2</v>
      </c>
      <c r="C2781" s="63">
        <v>85</v>
      </c>
      <c r="D2781" s="63">
        <v>2780</v>
      </c>
      <c r="E2781" s="63" t="str">
        <f>VLOOKUP(CENSO[[#This Row],[NOME COMUM]],ESPECIES[],2,FALSE)</f>
        <v>Tachigali myrmecophila Ducke</v>
      </c>
      <c r="F2781" s="64" t="s">
        <v>14</v>
      </c>
      <c r="G2781" s="64">
        <v>386</v>
      </c>
      <c r="H2781" s="97">
        <f>CENSO[[#This Row],[CAP (cm)]]/PI()</f>
        <v>122.8676160669432</v>
      </c>
      <c r="I2781" s="64">
        <v>18</v>
      </c>
      <c r="J2781" s="96">
        <f>(PI()*(CENSO[[#This Row],[DAP (cm)]]^2))/40000</f>
        <v>1.1856724950460018</v>
      </c>
      <c r="K2781" s="96">
        <f>CENSO[[#This Row],[g (m²)]]*CENSO[[#This Row],[H (m)]]*0.7</f>
        <v>14.939473437579624</v>
      </c>
      <c r="L2781" s="64">
        <v>1</v>
      </c>
      <c r="M2781" s="65">
        <v>365228.7</v>
      </c>
      <c r="N2781" s="87">
        <v>9703868.5999999903</v>
      </c>
      <c r="O2781" s="87" t="s">
        <v>1227</v>
      </c>
      <c r="P2781" s="87" t="str">
        <f>VLOOKUP(CENSO[[#This Row],[DAP (cm)]],CD[],2,TRUE)</f>
        <v>TORA</v>
      </c>
      <c r="Q2781" s="87" t="str">
        <f>VLOOKUP(CENSO[[#This Row],[DAP (cm)]],DD[],2,TRUE)</f>
        <v>120├ 130</v>
      </c>
      <c r="R2781" s="87" t="str" cm="1">
        <f t="array" ref="R2781">INDEX(_xlfn.TEXTSPLIT(CENSO[[#This Row],[NOME CIENTIFICO]]," "),1)</f>
        <v>Tachigali</v>
      </c>
      <c r="S2781" s="98" t="s">
        <v>1004</v>
      </c>
      <c r="T2781" s="87">
        <f>_xlfn.MINIFS(CENSO[DAP (cm)],CENSO[NOME CIENTIFICO],CENSO[[#This Row],[NOME CIENTIFICO]])</f>
        <v>39.152116000606256</v>
      </c>
      <c r="U27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81" s="87" t="str">
        <f>IF(CENSO[[#This Row],[DAP (cm)]]&lt;CENSO[[#This Row],[DMCE (cm)]],"DAP &lt; DMCE","DAP ≥ DMCE")</f>
        <v>DAP ≥ DMCE</v>
      </c>
      <c r="W2781" s="87" t="str">
        <f>IF(CENSO[[#This Row],[DAP (cm)]]&gt;200, "Superior", "Inferior")</f>
        <v>Inferior</v>
      </c>
      <c r="X2781" s="87" t="str">
        <f>VLOOKUP(CENSO[[#This Row],[NOME COMUM]],ESPECIES[],4,FALSE)</f>
        <v>Não</v>
      </c>
      <c r="Y2781" s="87" t="str">
        <f>IF(IFERROR(VLOOKUP(CENSO[[#This Row],[NOME COMUM]],COMERCIAIS[],2, FALSE), "Não") &lt;&gt; "Não", "Sim", "Não")</f>
        <v>Sim</v>
      </c>
      <c r="Z2781" s="133">
        <f>CENSO[[#This Row],[g (m²)]]/SUM(AEEF[AEEF-UT])</f>
        <v>2.0745020083191997E-3</v>
      </c>
      <c r="AA2781" s="133">
        <f>CENSO[[#This Row],[v (m³)]]/SUM(AEEF[AEEF-UT])</f>
        <v>2.6138725304821916E-2</v>
      </c>
    </row>
    <row r="2782" spans="1:27" ht="14">
      <c r="A2782" s="86">
        <v>1</v>
      </c>
      <c r="B2782" s="86">
        <v>2</v>
      </c>
      <c r="C2782" s="63">
        <v>85</v>
      </c>
      <c r="D2782" s="63">
        <v>2781</v>
      </c>
      <c r="E2782" s="63" t="str">
        <f>VLOOKUP(CENSO[[#This Row],[NOME COMUM]],ESPECIES[],2,FALSE)</f>
        <v>Cedrelinga catenaeformis Ducke</v>
      </c>
      <c r="F2782" s="64" t="s">
        <v>71</v>
      </c>
      <c r="G2782" s="64">
        <v>239</v>
      </c>
      <c r="H2782" s="97">
        <f>CENSO[[#This Row],[CAP (cm)]]/PI()</f>
        <v>76.076062797925971</v>
      </c>
      <c r="I2782" s="64">
        <v>20</v>
      </c>
      <c r="J2782" s="96">
        <f>(PI()*(CENSO[[#This Row],[DAP (cm)]]^2))/40000</f>
        <v>0.45455447521760761</v>
      </c>
      <c r="K2782" s="96">
        <f>CENSO[[#This Row],[g (m²)]]*CENSO[[#This Row],[H (m)]]*0.7</f>
        <v>6.3637626530465052</v>
      </c>
      <c r="L2782" s="64">
        <v>1</v>
      </c>
      <c r="M2782" s="65">
        <v>365232.09999999899</v>
      </c>
      <c r="N2782" s="87">
        <v>9703842.6999999899</v>
      </c>
      <c r="O2782" s="87" t="s">
        <v>1227</v>
      </c>
      <c r="P2782" s="87" t="str">
        <f>VLOOKUP(CENSO[[#This Row],[DAP (cm)]],CD[],2,TRUE)</f>
        <v>TORA</v>
      </c>
      <c r="Q2782" s="87" t="str">
        <f>VLOOKUP(CENSO[[#This Row],[DAP (cm)]],DD[],2,TRUE)</f>
        <v>70├ 80</v>
      </c>
      <c r="R2782" s="87" t="str" cm="1">
        <f t="array" ref="R2782">INDEX(_xlfn.TEXTSPLIT(CENSO[[#This Row],[NOME CIENTIFICO]]," "),1)</f>
        <v>Cedrelinga</v>
      </c>
      <c r="S2782" s="98" t="s">
        <v>1004</v>
      </c>
      <c r="T2782" s="87">
        <f>_xlfn.MINIFS(CENSO[DAP (cm)],CENSO[NOME CIENTIFICO],CENSO[[#This Row],[NOME CIENTIFICO]])</f>
        <v>38.515496228238675</v>
      </c>
      <c r="U27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82" s="87" t="str">
        <f>IF(CENSO[[#This Row],[DAP (cm)]]&lt;CENSO[[#This Row],[DMCE (cm)]],"DAP &lt; DMCE","DAP ≥ DMCE")</f>
        <v>DAP ≥ DMCE</v>
      </c>
      <c r="W2782" s="87" t="str">
        <f>IF(CENSO[[#This Row],[DAP (cm)]]&gt;200, "Superior", "Inferior")</f>
        <v>Inferior</v>
      </c>
      <c r="X2782" s="87" t="str">
        <f>VLOOKUP(CENSO[[#This Row],[NOME COMUM]],ESPECIES[],4,FALSE)</f>
        <v>Não</v>
      </c>
      <c r="Y2782" s="87" t="str">
        <f>IF(IFERROR(VLOOKUP(CENSO[[#This Row],[NOME COMUM]],COMERCIAIS[],2, FALSE), "Não") &lt;&gt; "Não", "Sim", "Não")</f>
        <v>Sim</v>
      </c>
      <c r="Z2782" s="133">
        <f>CENSO[[#This Row],[g (m²)]]/SUM(AEEF[AEEF-UT])</f>
        <v>7.9530745266450775E-4</v>
      </c>
      <c r="AA2782" s="133">
        <f>CENSO[[#This Row],[v (m³)]]/SUM(AEEF[AEEF-UT])</f>
        <v>1.1134304337303107E-2</v>
      </c>
    </row>
    <row r="2783" spans="1:27" ht="14">
      <c r="A2783" s="86">
        <v>1</v>
      </c>
      <c r="B2783" s="86">
        <v>2</v>
      </c>
      <c r="C2783" s="63">
        <v>85</v>
      </c>
      <c r="D2783" s="63">
        <v>2782</v>
      </c>
      <c r="E2783" s="63" t="str">
        <f>VLOOKUP(CENSO[[#This Row],[NOME COMUM]],ESPECIES[],2,FALSE)</f>
        <v>Piptadenia suaveolens Miq.</v>
      </c>
      <c r="F2783" s="64" t="s">
        <v>22</v>
      </c>
      <c r="G2783" s="64">
        <v>143</v>
      </c>
      <c r="H2783" s="97">
        <f>CENSO[[#This Row],[CAP (cm)]]/PI()</f>
        <v>45.518313724282066</v>
      </c>
      <c r="I2783" s="64">
        <v>13</v>
      </c>
      <c r="J2783" s="96">
        <f>(PI()*(CENSO[[#This Row],[DAP (cm)]]^2))/40000</f>
        <v>0.1627279715643084</v>
      </c>
      <c r="K2783" s="96">
        <f>CENSO[[#This Row],[g (m²)]]*CENSO[[#This Row],[H (m)]]*0.7</f>
        <v>1.4808245412352063</v>
      </c>
      <c r="L2783" s="64">
        <v>1</v>
      </c>
      <c r="M2783" s="65">
        <v>365242.4</v>
      </c>
      <c r="N2783" s="87">
        <v>9703834.4000000004</v>
      </c>
      <c r="O2783" s="98" t="s">
        <v>1225</v>
      </c>
      <c r="P2783" s="87" t="str">
        <f>VLOOKUP(CENSO[[#This Row],[DAP (cm)]],CD[],2,TRUE)</f>
        <v>TORETE</v>
      </c>
      <c r="Q2783" s="87" t="str">
        <f>VLOOKUP(CENSO[[#This Row],[DAP (cm)]],DD[],2,TRUE)</f>
        <v>40├ 50</v>
      </c>
      <c r="R2783" s="87" t="str" cm="1">
        <f t="array" ref="R2783">INDEX(_xlfn.TEXTSPLIT(CENSO[[#This Row],[NOME CIENTIFICO]]," "),1)</f>
        <v>Piptadenia</v>
      </c>
      <c r="S2783" s="98" t="s">
        <v>1004</v>
      </c>
      <c r="T2783" s="87">
        <f>_xlfn.MINIFS(CENSO[DAP (cm)],CENSO[NOME CIENTIFICO],CENSO[[#This Row],[NOME CIENTIFICO]])</f>
        <v>39.788735772973837</v>
      </c>
      <c r="U27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83" s="87" t="str">
        <f>IF(CENSO[[#This Row],[DAP (cm)]]&lt;CENSO[[#This Row],[DMCE (cm)]],"DAP &lt; DMCE","DAP ≥ DMCE")</f>
        <v>DAP &lt; DMCE</v>
      </c>
      <c r="W2783" s="87" t="str">
        <f>IF(CENSO[[#This Row],[DAP (cm)]]&gt;200, "Superior", "Inferior")</f>
        <v>Inferior</v>
      </c>
      <c r="X2783" s="87" t="str">
        <f>VLOOKUP(CENSO[[#This Row],[NOME COMUM]],ESPECIES[],4,FALSE)</f>
        <v>Não</v>
      </c>
      <c r="Y2783" s="87" t="str">
        <f>IF(IFERROR(VLOOKUP(CENSO[[#This Row],[NOME COMUM]],COMERCIAIS[],2, FALSE), "Não") &lt;&gt; "Não", "Sim", "Não")</f>
        <v>Sim</v>
      </c>
      <c r="Z2783" s="133">
        <f>CENSO[[#This Row],[g (m²)]]/SUM(AEEF[AEEF-UT])</f>
        <v>2.8471564047437059E-4</v>
      </c>
      <c r="AA2783" s="133">
        <f>CENSO[[#This Row],[v (m³)]]/SUM(AEEF[AEEF-UT])</f>
        <v>2.5909123283167721E-3</v>
      </c>
    </row>
    <row r="2784" spans="1:27" ht="14">
      <c r="A2784" s="86">
        <v>1</v>
      </c>
      <c r="B2784" s="86">
        <v>2</v>
      </c>
      <c r="C2784" s="63">
        <v>85</v>
      </c>
      <c r="D2784" s="63">
        <v>2783</v>
      </c>
      <c r="E2784" s="63" t="str">
        <f>VLOOKUP(CENSO[[#This Row],[NOME COMUM]],ESPECIES[],2,FALSE)</f>
        <v>Pouteria sp.</v>
      </c>
      <c r="F2784" s="64" t="s">
        <v>83</v>
      </c>
      <c r="G2784" s="64">
        <v>238</v>
      </c>
      <c r="H2784" s="97">
        <f>CENSO[[#This Row],[CAP (cm)]]/PI()</f>
        <v>75.757752911742188</v>
      </c>
      <c r="I2784" s="64">
        <v>17</v>
      </c>
      <c r="J2784" s="96">
        <f>(PI()*(CENSO[[#This Row],[DAP (cm)]]^2))/40000</f>
        <v>0.45075862982486603</v>
      </c>
      <c r="K2784" s="96">
        <f>CENSO[[#This Row],[g (m²)]]*CENSO[[#This Row],[H (m)]]*0.7</f>
        <v>5.3640276949159054</v>
      </c>
      <c r="L2784" s="64">
        <v>1</v>
      </c>
      <c r="M2784" s="65">
        <v>365246.5</v>
      </c>
      <c r="N2784" s="87">
        <v>9703827</v>
      </c>
      <c r="O2784" s="87" t="s">
        <v>1227</v>
      </c>
      <c r="P2784" s="87" t="str">
        <f>VLOOKUP(CENSO[[#This Row],[DAP (cm)]],CD[],2,TRUE)</f>
        <v>TORA</v>
      </c>
      <c r="Q2784" s="87" t="str">
        <f>VLOOKUP(CENSO[[#This Row],[DAP (cm)]],DD[],2,TRUE)</f>
        <v>70├ 80</v>
      </c>
      <c r="R2784" s="87" t="str" cm="1">
        <f t="array" ref="R2784">INDEX(_xlfn.TEXTSPLIT(CENSO[[#This Row],[NOME CIENTIFICO]]," "),1)</f>
        <v>Pouteria</v>
      </c>
      <c r="S2784" s="98" t="s">
        <v>1004</v>
      </c>
      <c r="T2784" s="87">
        <f>_xlfn.MINIFS(CENSO[DAP (cm)],CENSO[NOME CIENTIFICO],CENSO[[#This Row],[NOME CIENTIFICO]])</f>
        <v>39.788735772973837</v>
      </c>
      <c r="U27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84" s="87" t="str">
        <f>IF(CENSO[[#This Row],[DAP (cm)]]&lt;CENSO[[#This Row],[DMCE (cm)]],"DAP &lt; DMCE","DAP ≥ DMCE")</f>
        <v>DAP ≥ DMCE</v>
      </c>
      <c r="W2784" s="87" t="str">
        <f>IF(CENSO[[#This Row],[DAP (cm)]]&gt;200, "Superior", "Inferior")</f>
        <v>Inferior</v>
      </c>
      <c r="X2784" s="87" t="str">
        <f>VLOOKUP(CENSO[[#This Row],[NOME COMUM]],ESPECIES[],4,FALSE)</f>
        <v>Não</v>
      </c>
      <c r="Y2784" s="87" t="str">
        <f>IF(IFERROR(VLOOKUP(CENSO[[#This Row],[NOME COMUM]],COMERCIAIS[],2, FALSE), "Não") &lt;&gt; "Não", "Sim", "Não")</f>
        <v>Não</v>
      </c>
      <c r="Z2784" s="133">
        <f>CENSO[[#This Row],[g (m²)]]/SUM(AEEF[AEEF-UT])</f>
        <v>7.886660833796395E-4</v>
      </c>
      <c r="AA2784" s="133">
        <f>CENSO[[#This Row],[v (m³)]]/SUM(AEEF[AEEF-UT])</f>
        <v>9.3851263922177103E-3</v>
      </c>
    </row>
    <row r="2785" spans="1:27" ht="14">
      <c r="A2785" s="86">
        <v>1</v>
      </c>
      <c r="B2785" s="86">
        <v>2</v>
      </c>
      <c r="C2785" s="63">
        <v>85</v>
      </c>
      <c r="D2785" s="63">
        <v>2784</v>
      </c>
      <c r="E2785" s="63" t="str">
        <f>VLOOKUP(CENSO[[#This Row],[NOME COMUM]],ESPECIES[],2,FALSE)</f>
        <v>Astronium lecointei Ducke</v>
      </c>
      <c r="F2785" s="64" t="s">
        <v>5</v>
      </c>
      <c r="G2785" s="64">
        <v>170</v>
      </c>
      <c r="H2785" s="97">
        <f>CENSO[[#This Row],[CAP (cm)]]/PI()</f>
        <v>54.112680651244418</v>
      </c>
      <c r="I2785" s="64">
        <v>15</v>
      </c>
      <c r="J2785" s="96">
        <f>(PI()*(CENSO[[#This Row],[DAP (cm)]]^2))/40000</f>
        <v>0.2299788927677888</v>
      </c>
      <c r="K2785" s="96">
        <f>CENSO[[#This Row],[g (m²)]]*CENSO[[#This Row],[H (m)]]*0.7</f>
        <v>2.4147783740617825</v>
      </c>
      <c r="L2785" s="64">
        <v>1</v>
      </c>
      <c r="M2785" s="65">
        <v>365246</v>
      </c>
      <c r="N2785" s="87">
        <v>9703821.6999999899</v>
      </c>
      <c r="O2785" s="87" t="s">
        <v>1227</v>
      </c>
      <c r="P2785" s="87" t="str">
        <f>VLOOKUP(CENSO[[#This Row],[DAP (cm)]],CD[],2,TRUE)</f>
        <v>TORA</v>
      </c>
      <c r="Q2785" s="87" t="str">
        <f>VLOOKUP(CENSO[[#This Row],[DAP (cm)]],DD[],2,TRUE)</f>
        <v>50├ 60</v>
      </c>
      <c r="R2785" s="87" t="str" cm="1">
        <f t="array" ref="R2785">INDEX(_xlfn.TEXTSPLIT(CENSO[[#This Row],[NOME CIENTIFICO]]," "),1)</f>
        <v>Astronium</v>
      </c>
      <c r="S2785" s="98" t="s">
        <v>1004</v>
      </c>
      <c r="T2785" s="87">
        <f>_xlfn.MINIFS(CENSO[DAP (cm)],CENSO[NOME CIENTIFICO],CENSO[[#This Row],[NOME CIENTIFICO]])</f>
        <v>40.107045659157627</v>
      </c>
      <c r="U27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785" s="87" t="str">
        <f>IF(CENSO[[#This Row],[DAP (cm)]]&lt;CENSO[[#This Row],[DMCE (cm)]],"DAP &lt; DMCE","DAP ≥ DMCE")</f>
        <v>DAP ≥ DMCE</v>
      </c>
      <c r="W2785" s="87" t="str">
        <f>IF(CENSO[[#This Row],[DAP (cm)]]&gt;200, "Superior", "Inferior")</f>
        <v>Inferior</v>
      </c>
      <c r="X2785" s="87" t="str">
        <f>VLOOKUP(CENSO[[#This Row],[NOME COMUM]],ESPECIES[],4,FALSE)</f>
        <v>Não</v>
      </c>
      <c r="Y2785" s="87" t="str">
        <f>IF(IFERROR(VLOOKUP(CENSO[[#This Row],[NOME COMUM]],COMERCIAIS[],2, FALSE), "Não") &lt;&gt; "Não", "Sim", "Não")</f>
        <v>Sim</v>
      </c>
      <c r="Z2785" s="133">
        <f>CENSO[[#This Row],[g (m²)]]/SUM(AEEF[AEEF-UT])</f>
        <v>4.0238065478553035E-4</v>
      </c>
      <c r="AA2785" s="133">
        <f>CENSO[[#This Row],[v (m³)]]/SUM(AEEF[AEEF-UT])</f>
        <v>4.2249968752480693E-3</v>
      </c>
    </row>
    <row r="2786" spans="1:27" ht="14">
      <c r="A2786" s="86">
        <v>1</v>
      </c>
      <c r="B2786" s="86">
        <v>2</v>
      </c>
      <c r="C2786" s="63">
        <v>85</v>
      </c>
      <c r="D2786" s="63">
        <v>2785</v>
      </c>
      <c r="E2786" s="63" t="str">
        <f>VLOOKUP(CENSO[[#This Row],[NOME COMUM]],ESPECIES[],2,FALSE)</f>
        <v>Goupia glabra Aubl.</v>
      </c>
      <c r="F2786" s="64" t="s">
        <v>34</v>
      </c>
      <c r="G2786" s="64">
        <v>415</v>
      </c>
      <c r="H2786" s="97">
        <f>CENSO[[#This Row],[CAP (cm)]]/PI()</f>
        <v>132.09860276627313</v>
      </c>
      <c r="I2786" s="64">
        <v>14</v>
      </c>
      <c r="J2786" s="96">
        <f>(PI()*(CENSO[[#This Row],[DAP (cm)]]^2))/40000</f>
        <v>1.3705230037000837</v>
      </c>
      <c r="K2786" s="96">
        <f>CENSO[[#This Row],[g (m²)]]*CENSO[[#This Row],[H (m)]]*0.7</f>
        <v>13.431125436260819</v>
      </c>
      <c r="L2786" s="64">
        <v>2</v>
      </c>
      <c r="M2786" s="65">
        <v>365234.5</v>
      </c>
      <c r="N2786" s="87">
        <v>9703810.5999999903</v>
      </c>
      <c r="O2786" s="87" t="s">
        <v>1228</v>
      </c>
      <c r="P2786" s="87" t="str">
        <f>VLOOKUP(CENSO[[#This Row],[DAP (cm)]],CD[],2,TRUE)</f>
        <v>TORA</v>
      </c>
      <c r="Q2786" s="87" t="str">
        <f>VLOOKUP(CENSO[[#This Row],[DAP (cm)]],DD[],2,TRUE)</f>
        <v>130├ 140</v>
      </c>
      <c r="R2786" s="87" t="str" cm="1">
        <f t="array" ref="R2786">INDEX(_xlfn.TEXTSPLIT(CENSO[[#This Row],[NOME CIENTIFICO]]," "),1)</f>
        <v>Goupia</v>
      </c>
      <c r="S2786" s="98" t="s">
        <v>1004</v>
      </c>
      <c r="T2786" s="87">
        <f>_xlfn.MINIFS(CENSO[DAP (cm)],CENSO[NOME CIENTIFICO],CENSO[[#This Row],[NOME CIENTIFICO]])</f>
        <v>40.107045659157627</v>
      </c>
      <c r="U27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786" s="87" t="str">
        <f>IF(CENSO[[#This Row],[DAP (cm)]]&lt;CENSO[[#This Row],[DMCE (cm)]],"DAP &lt; DMCE","DAP ≥ DMCE")</f>
        <v>DAP ≥ DMCE</v>
      </c>
      <c r="W2786" s="87" t="str">
        <f>IF(CENSO[[#This Row],[DAP (cm)]]&gt;200, "Superior", "Inferior")</f>
        <v>Inferior</v>
      </c>
      <c r="X2786" s="87" t="str">
        <f>VLOOKUP(CENSO[[#This Row],[NOME COMUM]],ESPECIES[],4,FALSE)</f>
        <v>Não</v>
      </c>
      <c r="Y2786" s="87" t="str">
        <f>IF(IFERROR(VLOOKUP(CENSO[[#This Row],[NOME COMUM]],COMERCIAIS[],2, FALSE), "Não") &lt;&gt; "Não", "Sim", "Não")</f>
        <v>Sim</v>
      </c>
      <c r="Z2786" s="133">
        <f>CENSO[[#This Row],[g (m²)]]/SUM(AEEF[AEEF-UT])</f>
        <v>2.3979241616068499E-3</v>
      </c>
      <c r="AA2786" s="133">
        <f>CENSO[[#This Row],[v (m³)]]/SUM(AEEF[AEEF-UT])</f>
        <v>2.3499656783747127E-2</v>
      </c>
    </row>
    <row r="2787" spans="1:27" ht="14">
      <c r="A2787" s="86">
        <v>1</v>
      </c>
      <c r="B2787" s="86">
        <v>2</v>
      </c>
      <c r="C2787" s="63">
        <v>85</v>
      </c>
      <c r="D2787" s="63">
        <v>2786</v>
      </c>
      <c r="E2787" s="63" t="str">
        <f>VLOOKUP(CENSO[[#This Row],[NOME COMUM]],ESPECIES[],2,FALSE)</f>
        <v>Simarouba amara Aubl.</v>
      </c>
      <c r="F2787" s="64" t="s">
        <v>20</v>
      </c>
      <c r="G2787" s="64">
        <v>248</v>
      </c>
      <c r="H2787" s="97">
        <f>CENSO[[#This Row],[CAP (cm)]]/PI()</f>
        <v>78.940851773580093</v>
      </c>
      <c r="I2787" s="64">
        <v>17</v>
      </c>
      <c r="J2787" s="96">
        <f>(PI()*(CENSO[[#This Row],[DAP (cm)]]^2))/40000</f>
        <v>0.48943328099619665</v>
      </c>
      <c r="K2787" s="96">
        <f>CENSO[[#This Row],[g (m²)]]*CENSO[[#This Row],[H (m)]]*0.7</f>
        <v>5.8242560438547404</v>
      </c>
      <c r="L2787" s="64">
        <v>1</v>
      </c>
      <c r="M2787" s="65">
        <v>365219</v>
      </c>
      <c r="N2787" s="87">
        <v>9703767.4000000004</v>
      </c>
      <c r="O2787" s="87" t="s">
        <v>1227</v>
      </c>
      <c r="P2787" s="87" t="str">
        <f>VLOOKUP(CENSO[[#This Row],[DAP (cm)]],CD[],2,TRUE)</f>
        <v>TORA</v>
      </c>
      <c r="Q2787" s="87" t="str">
        <f>VLOOKUP(CENSO[[#This Row],[DAP (cm)]],DD[],2,TRUE)</f>
        <v>70├ 80</v>
      </c>
      <c r="R2787" s="87" t="str" cm="1">
        <f t="array" ref="R2787">INDEX(_xlfn.TEXTSPLIT(CENSO[[#This Row],[NOME CIENTIFICO]]," "),1)</f>
        <v>Simarouba</v>
      </c>
      <c r="S2787" s="98" t="s">
        <v>1004</v>
      </c>
      <c r="T2787" s="87">
        <f>_xlfn.MINIFS(CENSO[DAP (cm)],CENSO[NOME CIENTIFICO],CENSO[[#This Row],[NOME CIENTIFICO]])</f>
        <v>42.335214862444161</v>
      </c>
      <c r="U27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2787" s="87" t="str">
        <f>IF(CENSO[[#This Row],[DAP (cm)]]&lt;CENSO[[#This Row],[DMCE (cm)]],"DAP &lt; DMCE","DAP ≥ DMCE")</f>
        <v>DAP ≥ DMCE</v>
      </c>
      <c r="W2787" s="87" t="str">
        <f>IF(CENSO[[#This Row],[DAP (cm)]]&gt;200, "Superior", "Inferior")</f>
        <v>Inferior</v>
      </c>
      <c r="X2787" s="87" t="str">
        <f>VLOOKUP(CENSO[[#This Row],[NOME COMUM]],ESPECIES[],4,FALSE)</f>
        <v>Não</v>
      </c>
      <c r="Y2787" s="87" t="str">
        <f>IF(IFERROR(VLOOKUP(CENSO[[#This Row],[NOME COMUM]],COMERCIAIS[],2, FALSE), "Não") &lt;&gt; "Não", "Sim", "Não")</f>
        <v>Não</v>
      </c>
      <c r="Z2787" s="133">
        <f>CENSO[[#This Row],[g (m²)]]/SUM(AEEF[AEEF-UT])</f>
        <v>8.5633286477263882E-4</v>
      </c>
      <c r="AA2787" s="133">
        <f>CENSO[[#This Row],[v (m³)]]/SUM(AEEF[AEEF-UT])</f>
        <v>1.0190361090794402E-2</v>
      </c>
    </row>
    <row r="2788" spans="1:27" ht="14">
      <c r="A2788" s="86">
        <v>1</v>
      </c>
      <c r="B2788" s="86">
        <v>2</v>
      </c>
      <c r="C2788" s="63">
        <v>85</v>
      </c>
      <c r="D2788" s="63">
        <v>2787</v>
      </c>
      <c r="E2788" s="63" t="str">
        <f>VLOOKUP(CENSO[[#This Row],[NOME COMUM]],ESPECIES[],2,FALSE)</f>
        <v>Lecythis pisonis Cambess.</v>
      </c>
      <c r="F2788" s="64" t="s">
        <v>9</v>
      </c>
      <c r="G2788" s="64">
        <v>175</v>
      </c>
      <c r="H2788" s="97">
        <f>CENSO[[#This Row],[CAP (cm)]]/PI()</f>
        <v>55.70423008216337</v>
      </c>
      <c r="I2788" s="64">
        <v>15</v>
      </c>
      <c r="J2788" s="96">
        <f>(PI()*(CENSO[[#This Row],[DAP (cm)]]^2))/40000</f>
        <v>0.24370600660946476</v>
      </c>
      <c r="K2788" s="96">
        <f>CENSO[[#This Row],[g (m²)]]*CENSO[[#This Row],[H (m)]]*0.7</f>
        <v>2.5589130693993796</v>
      </c>
      <c r="L2788" s="64">
        <v>2</v>
      </c>
      <c r="M2788" s="65">
        <v>365196.9</v>
      </c>
      <c r="N2788" s="87">
        <v>9703770.9000000004</v>
      </c>
      <c r="O2788" s="87" t="s">
        <v>1227</v>
      </c>
      <c r="P2788" s="87" t="str">
        <f>VLOOKUP(CENSO[[#This Row],[DAP (cm)]],CD[],2,TRUE)</f>
        <v>TORA</v>
      </c>
      <c r="Q2788" s="87" t="str">
        <f>VLOOKUP(CENSO[[#This Row],[DAP (cm)]],DD[],2,TRUE)</f>
        <v>50├ 60</v>
      </c>
      <c r="R2788" s="87" t="str" cm="1">
        <f t="array" ref="R2788">INDEX(_xlfn.TEXTSPLIT(CENSO[[#This Row],[NOME CIENTIFICO]]," "),1)</f>
        <v>Lecythis</v>
      </c>
      <c r="S2788" s="98" t="s">
        <v>1004</v>
      </c>
      <c r="T2788" s="87">
        <f>_xlfn.MINIFS(CENSO[DAP (cm)],CENSO[NOME CIENTIFICO],CENSO[[#This Row],[NOME CIENTIFICO]])</f>
        <v>40.743665431525208</v>
      </c>
      <c r="U27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2788" s="87" t="str">
        <f>IF(CENSO[[#This Row],[DAP (cm)]]&lt;CENSO[[#This Row],[DMCE (cm)]],"DAP &lt; DMCE","DAP ≥ DMCE")</f>
        <v>DAP ≥ DMCE</v>
      </c>
      <c r="W2788" s="87" t="str">
        <f>IF(CENSO[[#This Row],[DAP (cm)]]&gt;200, "Superior", "Inferior")</f>
        <v>Inferior</v>
      </c>
      <c r="X2788" s="87" t="str">
        <f>VLOOKUP(CENSO[[#This Row],[NOME COMUM]],ESPECIES[],4,FALSE)</f>
        <v>Não</v>
      </c>
      <c r="Y2788" s="87" t="str">
        <f>IF(IFERROR(VLOOKUP(CENSO[[#This Row],[NOME COMUM]],COMERCIAIS[],2, FALSE), "Não") &lt;&gt; "Não", "Sim", "Não")</f>
        <v>Sim</v>
      </c>
      <c r="Z2788" s="133">
        <f>CENSO[[#This Row],[g (m²)]]/SUM(AEEF[AEEF-UT])</f>
        <v>4.2639818521823071E-4</v>
      </c>
      <c r="AA2788" s="133">
        <f>CENSO[[#This Row],[v (m³)]]/SUM(AEEF[AEEF-UT])</f>
        <v>4.4771809447914212E-3</v>
      </c>
    </row>
    <row r="2789" spans="1:27" ht="14">
      <c r="A2789" s="86">
        <v>1</v>
      </c>
      <c r="B2789" s="86">
        <v>2</v>
      </c>
      <c r="C2789" s="63">
        <v>85</v>
      </c>
      <c r="D2789" s="63">
        <v>2788</v>
      </c>
      <c r="E2789" s="63" t="str">
        <f>VLOOKUP(CENSO[[#This Row],[NOME COMUM]],ESPECIES[],2,FALSE)</f>
        <v>Pouteria sp.</v>
      </c>
      <c r="F2789" s="64" t="s">
        <v>83</v>
      </c>
      <c r="G2789" s="64">
        <v>180</v>
      </c>
      <c r="H2789" s="97">
        <f>CENSO[[#This Row],[CAP (cm)]]/PI()</f>
        <v>57.295779513082323</v>
      </c>
      <c r="I2789" s="64">
        <v>18</v>
      </c>
      <c r="J2789" s="96">
        <f>(PI()*(CENSO[[#This Row],[DAP (cm)]]^2))/40000</f>
        <v>0.25783100780887047</v>
      </c>
      <c r="K2789" s="96">
        <f>CENSO[[#This Row],[g (m²)]]*CENSO[[#This Row],[H (m)]]*0.7</f>
        <v>3.2486706983917677</v>
      </c>
      <c r="L2789" s="64">
        <v>1</v>
      </c>
      <c r="M2789" s="65">
        <v>365179.7</v>
      </c>
      <c r="N2789" s="87">
        <v>9703779</v>
      </c>
      <c r="O2789" s="87" t="s">
        <v>1227</v>
      </c>
      <c r="P2789" s="87" t="str">
        <f>VLOOKUP(CENSO[[#This Row],[DAP (cm)]],CD[],2,TRUE)</f>
        <v>TORA</v>
      </c>
      <c r="Q2789" s="87" t="str">
        <f>VLOOKUP(CENSO[[#This Row],[DAP (cm)]],DD[],2,TRUE)</f>
        <v>50├ 60</v>
      </c>
      <c r="R2789" s="87" t="str" cm="1">
        <f t="array" ref="R2789">INDEX(_xlfn.TEXTSPLIT(CENSO[[#This Row],[NOME CIENTIFICO]]," "),1)</f>
        <v>Pouteria</v>
      </c>
      <c r="S2789" s="98" t="s">
        <v>1004</v>
      </c>
      <c r="T2789" s="87">
        <f>_xlfn.MINIFS(CENSO[DAP (cm)],CENSO[NOME CIENTIFICO],CENSO[[#This Row],[NOME CIENTIFICO]])</f>
        <v>39.788735772973837</v>
      </c>
      <c r="U27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89" s="87" t="str">
        <f>IF(CENSO[[#This Row],[DAP (cm)]]&lt;CENSO[[#This Row],[DMCE (cm)]],"DAP &lt; DMCE","DAP ≥ DMCE")</f>
        <v>DAP ≥ DMCE</v>
      </c>
      <c r="W2789" s="87" t="str">
        <f>IF(CENSO[[#This Row],[DAP (cm)]]&gt;200, "Superior", "Inferior")</f>
        <v>Inferior</v>
      </c>
      <c r="X2789" s="87" t="str">
        <f>VLOOKUP(CENSO[[#This Row],[NOME COMUM]],ESPECIES[],4,FALSE)</f>
        <v>Não</v>
      </c>
      <c r="Y2789" s="87" t="str">
        <f>IF(IFERROR(VLOOKUP(CENSO[[#This Row],[NOME COMUM]],COMERCIAIS[],2, FALSE), "Não") &lt;&gt; "Não", "Sim", "Não")</f>
        <v>Não</v>
      </c>
      <c r="Z2789" s="133">
        <f>CENSO[[#This Row],[g (m²)]]/SUM(AEEF[AEEF-UT])</f>
        <v>4.5111187595332813E-4</v>
      </c>
      <c r="AA2789" s="133">
        <f>CENSO[[#This Row],[v (m³)]]/SUM(AEEF[AEEF-UT])</f>
        <v>5.6840096370119339E-3</v>
      </c>
    </row>
    <row r="2790" spans="1:27" ht="14">
      <c r="A2790" s="86">
        <v>1</v>
      </c>
      <c r="B2790" s="86">
        <v>2</v>
      </c>
      <c r="C2790" s="63">
        <v>85</v>
      </c>
      <c r="D2790" s="63">
        <v>2789</v>
      </c>
      <c r="E2790" s="63" t="str">
        <f>VLOOKUP(CENSO[[#This Row],[NOME COMUM]],ESPECIES[],2,FALSE)</f>
        <v>Tachigali myrmecophila Ducke</v>
      </c>
      <c r="F2790" s="64" t="s">
        <v>14</v>
      </c>
      <c r="G2790" s="64">
        <v>197</v>
      </c>
      <c r="H2790" s="97">
        <f>CENSO[[#This Row],[CAP (cm)]]/PI()</f>
        <v>62.707047578206762</v>
      </c>
      <c r="I2790" s="64">
        <v>14</v>
      </c>
      <c r="J2790" s="96">
        <f>(PI()*(CENSO[[#This Row],[DAP (cm)]]^2))/40000</f>
        <v>0.30883220932266825</v>
      </c>
      <c r="K2790" s="96">
        <f>CENSO[[#This Row],[g (m²)]]*CENSO[[#This Row],[H (m)]]*0.7</f>
        <v>3.0265556513621488</v>
      </c>
      <c r="L2790" s="64">
        <v>2</v>
      </c>
      <c r="M2790" s="65">
        <v>365182.59999999899</v>
      </c>
      <c r="N2790" s="87">
        <v>9703741.1999999899</v>
      </c>
      <c r="O2790" s="87" t="s">
        <v>1227</v>
      </c>
      <c r="P2790" s="87" t="str">
        <f>VLOOKUP(CENSO[[#This Row],[DAP (cm)]],CD[],2,TRUE)</f>
        <v>TORA</v>
      </c>
      <c r="Q2790" s="87" t="str">
        <f>VLOOKUP(CENSO[[#This Row],[DAP (cm)]],DD[],2,TRUE)</f>
        <v>60├ 70</v>
      </c>
      <c r="R2790" s="87" t="str" cm="1">
        <f t="array" ref="R2790">INDEX(_xlfn.TEXTSPLIT(CENSO[[#This Row],[NOME CIENTIFICO]]," "),1)</f>
        <v>Tachigali</v>
      </c>
      <c r="S2790" s="98" t="s">
        <v>1004</v>
      </c>
      <c r="T2790" s="87">
        <f>_xlfn.MINIFS(CENSO[DAP (cm)],CENSO[NOME CIENTIFICO],CENSO[[#This Row],[NOME CIENTIFICO]])</f>
        <v>39.152116000606256</v>
      </c>
      <c r="U27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90" s="87" t="str">
        <f>IF(CENSO[[#This Row],[DAP (cm)]]&lt;CENSO[[#This Row],[DMCE (cm)]],"DAP &lt; DMCE","DAP ≥ DMCE")</f>
        <v>DAP ≥ DMCE</v>
      </c>
      <c r="W2790" s="87" t="str">
        <f>IF(CENSO[[#This Row],[DAP (cm)]]&gt;200, "Superior", "Inferior")</f>
        <v>Inferior</v>
      </c>
      <c r="X2790" s="87" t="str">
        <f>VLOOKUP(CENSO[[#This Row],[NOME COMUM]],ESPECIES[],4,FALSE)</f>
        <v>Não</v>
      </c>
      <c r="Y2790" s="87" t="str">
        <f>IF(IFERROR(VLOOKUP(CENSO[[#This Row],[NOME COMUM]],COMERCIAIS[],2, FALSE), "Não") &lt;&gt; "Não", "Sim", "Não")</f>
        <v>Sim</v>
      </c>
      <c r="Z2790" s="133">
        <f>CENSO[[#This Row],[g (m²)]]/SUM(AEEF[AEEF-UT])</f>
        <v>5.403457035145897E-4</v>
      </c>
      <c r="AA2790" s="133">
        <f>CENSO[[#This Row],[v (m³)]]/SUM(AEEF[AEEF-UT])</f>
        <v>5.2953878944429792E-3</v>
      </c>
    </row>
    <row r="2791" spans="1:27" ht="14">
      <c r="A2791" s="86">
        <v>1</v>
      </c>
      <c r="B2791" s="86">
        <v>2</v>
      </c>
      <c r="C2791" s="63">
        <v>85</v>
      </c>
      <c r="D2791" s="63">
        <v>2790</v>
      </c>
      <c r="E2791" s="63" t="str">
        <f>VLOOKUP(CENSO[[#This Row],[NOME COMUM]],ESPECIES[],2,FALSE)</f>
        <v>Ocotea cymbarum Kunth</v>
      </c>
      <c r="F2791" s="64" t="s">
        <v>11</v>
      </c>
      <c r="G2791" s="64">
        <v>187</v>
      </c>
      <c r="H2791" s="97">
        <f>CENSO[[#This Row],[CAP (cm)]]/PI()</f>
        <v>59.523948716368857</v>
      </c>
      <c r="I2791" s="64">
        <v>15</v>
      </c>
      <c r="J2791" s="96">
        <f>(PI()*(CENSO[[#This Row],[DAP (cm)]]^2))/40000</f>
        <v>0.27827446024902436</v>
      </c>
      <c r="K2791" s="96">
        <f>CENSO[[#This Row],[g (m²)]]*CENSO[[#This Row],[H (m)]]*0.7</f>
        <v>2.9218818326147558</v>
      </c>
      <c r="L2791" s="64">
        <v>1</v>
      </c>
      <c r="M2791" s="65">
        <v>365194.299999999</v>
      </c>
      <c r="N2791" s="87">
        <v>9703721.5999999903</v>
      </c>
      <c r="O2791" s="87" t="s">
        <v>1227</v>
      </c>
      <c r="P2791" s="87" t="str">
        <f>VLOOKUP(CENSO[[#This Row],[DAP (cm)]],CD[],2,TRUE)</f>
        <v>TORA</v>
      </c>
      <c r="Q2791" s="87" t="str">
        <f>VLOOKUP(CENSO[[#This Row],[DAP (cm)]],DD[],2,TRUE)</f>
        <v>50├ 60</v>
      </c>
      <c r="R2791" s="87" t="str" cm="1">
        <f t="array" ref="R2791">INDEX(_xlfn.TEXTSPLIT(CENSO[[#This Row],[NOME CIENTIFICO]]," "),1)</f>
        <v>Ocotea</v>
      </c>
      <c r="S2791" s="98" t="s">
        <v>1004</v>
      </c>
      <c r="T2791" s="87">
        <f>_xlfn.MINIFS(CENSO[DAP (cm)],CENSO[NOME CIENTIFICO],CENSO[[#This Row],[NOME CIENTIFICO]])</f>
        <v>39.470425886790046</v>
      </c>
      <c r="U27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91" s="87" t="str">
        <f>IF(CENSO[[#This Row],[DAP (cm)]]&lt;CENSO[[#This Row],[DMCE (cm)]],"DAP &lt; DMCE","DAP ≥ DMCE")</f>
        <v>DAP ≥ DMCE</v>
      </c>
      <c r="W2791" s="87" t="str">
        <f>IF(CENSO[[#This Row],[DAP (cm)]]&gt;200, "Superior", "Inferior")</f>
        <v>Inferior</v>
      </c>
      <c r="X2791" s="87" t="str">
        <f>VLOOKUP(CENSO[[#This Row],[NOME COMUM]],ESPECIES[],4,FALSE)</f>
        <v>Não</v>
      </c>
      <c r="Y2791" s="87" t="str">
        <f>IF(IFERROR(VLOOKUP(CENSO[[#This Row],[NOME COMUM]],COMERCIAIS[],2, FALSE), "Não") &lt;&gt; "Não", "Sim", "Não")</f>
        <v>Sim</v>
      </c>
      <c r="Z2791" s="133">
        <f>CENSO[[#This Row],[g (m²)]]/SUM(AEEF[AEEF-UT])</f>
        <v>4.8688059229049158E-4</v>
      </c>
      <c r="AA2791" s="133">
        <f>CENSO[[#This Row],[v (m³)]]/SUM(AEEF[AEEF-UT])</f>
        <v>5.1122462190501617E-3</v>
      </c>
    </row>
    <row r="2792" spans="1:27" ht="14">
      <c r="A2792" s="86">
        <v>1</v>
      </c>
      <c r="B2792" s="86">
        <v>2</v>
      </c>
      <c r="C2792" s="63">
        <v>85</v>
      </c>
      <c r="D2792" s="63">
        <v>2791</v>
      </c>
      <c r="E2792" s="63" t="str">
        <f>VLOOKUP(CENSO[[#This Row],[NOME COMUM]],ESPECIES[],2,FALSE)</f>
        <v>Erisma uncinatum Warm.</v>
      </c>
      <c r="F2792" s="64" t="s">
        <v>98</v>
      </c>
      <c r="G2792" s="64">
        <v>278</v>
      </c>
      <c r="H2792" s="97">
        <f>CENSO[[#This Row],[CAP (cm)]]/PI()</f>
        <v>88.490148359093808</v>
      </c>
      <c r="I2792" s="64">
        <v>18</v>
      </c>
      <c r="J2792" s="96">
        <f>(PI()*(CENSO[[#This Row],[DAP (cm)]]^2))/40000</f>
        <v>0.61500653109570191</v>
      </c>
      <c r="K2792" s="96">
        <f>CENSO[[#This Row],[g (m²)]]*CENSO[[#This Row],[H (m)]]*0.7</f>
        <v>7.7490822918058431</v>
      </c>
      <c r="L2792" s="64">
        <v>1</v>
      </c>
      <c r="M2792" s="65">
        <v>365183.7</v>
      </c>
      <c r="N2792" s="87">
        <v>9703713</v>
      </c>
      <c r="O2792" s="87" t="s">
        <v>1227</v>
      </c>
      <c r="P2792" s="87" t="str">
        <f>VLOOKUP(CENSO[[#This Row],[DAP (cm)]],CD[],2,TRUE)</f>
        <v>TORA</v>
      </c>
      <c r="Q2792" s="87" t="str">
        <f>VLOOKUP(CENSO[[#This Row],[DAP (cm)]],DD[],2,TRUE)</f>
        <v>80├ 90</v>
      </c>
      <c r="R2792" s="87" t="str" cm="1">
        <f t="array" ref="R2792">INDEX(_xlfn.TEXTSPLIT(CENSO[[#This Row],[NOME CIENTIFICO]]," "),1)</f>
        <v>Erisma</v>
      </c>
      <c r="S2792" s="98" t="s">
        <v>1004</v>
      </c>
      <c r="T2792" s="87">
        <f>_xlfn.MINIFS(CENSO[DAP (cm)],CENSO[NOME CIENTIFICO],CENSO[[#This Row],[NOME CIENTIFICO]])</f>
        <v>41.38028520389279</v>
      </c>
      <c r="U27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792" s="87" t="str">
        <f>IF(CENSO[[#This Row],[DAP (cm)]]&lt;CENSO[[#This Row],[DMCE (cm)]],"DAP &lt; DMCE","DAP ≥ DMCE")</f>
        <v>DAP ≥ DMCE</v>
      </c>
      <c r="W2792" s="87" t="str">
        <f>IF(CENSO[[#This Row],[DAP (cm)]]&gt;200, "Superior", "Inferior")</f>
        <v>Inferior</v>
      </c>
      <c r="X2792" s="87" t="str">
        <f>VLOOKUP(CENSO[[#This Row],[NOME COMUM]],ESPECIES[],4,FALSE)</f>
        <v>Não</v>
      </c>
      <c r="Y2792" s="87" t="str">
        <f>IF(IFERROR(VLOOKUP(CENSO[[#This Row],[NOME COMUM]],COMERCIAIS[],2, FALSE), "Não") &lt;&gt; "Não", "Sim", "Não")</f>
        <v>Sim</v>
      </c>
      <c r="Z2792" s="133">
        <f>CENSO[[#This Row],[g (m²)]]/SUM(AEEF[AEEF-UT])</f>
        <v>1.0760410562091669E-3</v>
      </c>
      <c r="AA2792" s="133">
        <f>CENSO[[#This Row],[v (m³)]]/SUM(AEEF[AEEF-UT])</f>
        <v>1.3558117308235501E-2</v>
      </c>
    </row>
    <row r="2793" spans="1:27" ht="14">
      <c r="A2793" s="86">
        <v>1</v>
      </c>
      <c r="B2793" s="86">
        <v>2</v>
      </c>
      <c r="C2793" s="63">
        <v>85</v>
      </c>
      <c r="D2793" s="63">
        <v>2792</v>
      </c>
      <c r="E2793" s="63" t="str">
        <f>VLOOKUP(CENSO[[#This Row],[NOME COMUM]],ESPECIES[],2,FALSE)</f>
        <v>Goupia glabra Aubl.</v>
      </c>
      <c r="F2793" s="64" t="s">
        <v>34</v>
      </c>
      <c r="G2793" s="64">
        <v>240</v>
      </c>
      <c r="H2793" s="97">
        <f>CENSO[[#This Row],[CAP (cm)]]/PI()</f>
        <v>76.394372684109769</v>
      </c>
      <c r="I2793" s="64">
        <v>13</v>
      </c>
      <c r="J2793" s="96">
        <f>(PI()*(CENSO[[#This Row],[DAP (cm)]]^2))/40000</f>
        <v>0.45836623610465865</v>
      </c>
      <c r="K2793" s="96">
        <f>CENSO[[#This Row],[g (m²)]]*CENSO[[#This Row],[H (m)]]*0.7</f>
        <v>4.1711327485523935</v>
      </c>
      <c r="L2793" s="64">
        <v>1</v>
      </c>
      <c r="M2793" s="65">
        <v>365178.59999999899</v>
      </c>
      <c r="N2793" s="87">
        <v>9703701.0999999903</v>
      </c>
      <c r="O2793" s="87" t="s">
        <v>1228</v>
      </c>
      <c r="P2793" s="87" t="str">
        <f>VLOOKUP(CENSO[[#This Row],[DAP (cm)]],CD[],2,TRUE)</f>
        <v>TORA</v>
      </c>
      <c r="Q2793" s="87" t="str">
        <f>VLOOKUP(CENSO[[#This Row],[DAP (cm)]],DD[],2,TRUE)</f>
        <v>70├ 80</v>
      </c>
      <c r="R2793" s="87" t="str" cm="1">
        <f t="array" ref="R2793">INDEX(_xlfn.TEXTSPLIT(CENSO[[#This Row],[NOME CIENTIFICO]]," "),1)</f>
        <v>Goupia</v>
      </c>
      <c r="S2793" s="98" t="s">
        <v>1004</v>
      </c>
      <c r="T2793" s="87">
        <f>_xlfn.MINIFS(CENSO[DAP (cm)],CENSO[NOME CIENTIFICO],CENSO[[#This Row],[NOME CIENTIFICO]])</f>
        <v>40.107045659157627</v>
      </c>
      <c r="U27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793" s="87" t="str">
        <f>IF(CENSO[[#This Row],[DAP (cm)]]&lt;CENSO[[#This Row],[DMCE (cm)]],"DAP &lt; DMCE","DAP ≥ DMCE")</f>
        <v>DAP ≥ DMCE</v>
      </c>
      <c r="W2793" s="87" t="str">
        <f>IF(CENSO[[#This Row],[DAP (cm)]]&gt;200, "Superior", "Inferior")</f>
        <v>Inferior</v>
      </c>
      <c r="X2793" s="87" t="str">
        <f>VLOOKUP(CENSO[[#This Row],[NOME COMUM]],ESPECIES[],4,FALSE)</f>
        <v>Não</v>
      </c>
      <c r="Y2793" s="87" t="str">
        <f>IF(IFERROR(VLOOKUP(CENSO[[#This Row],[NOME COMUM]],COMERCIAIS[],2, FALSE), "Não") &lt;&gt; "Não", "Sim", "Não")</f>
        <v>Sim</v>
      </c>
      <c r="Z2793" s="133">
        <f>CENSO[[#This Row],[g (m²)]]/SUM(AEEF[AEEF-UT])</f>
        <v>8.0197666836147232E-4</v>
      </c>
      <c r="AA2793" s="133">
        <f>CENSO[[#This Row],[v (m³)]]/SUM(AEEF[AEEF-UT])</f>
        <v>7.2979876820893977E-3</v>
      </c>
    </row>
    <row r="2794" spans="1:27" ht="14">
      <c r="A2794" s="86">
        <v>1</v>
      </c>
      <c r="B2794" s="86">
        <v>2</v>
      </c>
      <c r="C2794" s="63">
        <v>85</v>
      </c>
      <c r="D2794" s="63">
        <v>2793</v>
      </c>
      <c r="E2794" s="63" t="str">
        <f>VLOOKUP(CENSO[[#This Row],[NOME COMUM]],ESPECIES[],2,FALSE)</f>
        <v>Erisma uncinatum Warm.</v>
      </c>
      <c r="F2794" s="64" t="s">
        <v>98</v>
      </c>
      <c r="G2794" s="64">
        <v>480</v>
      </c>
      <c r="H2794" s="97">
        <f>CENSO[[#This Row],[CAP (cm)]]/PI()</f>
        <v>152.78874536821954</v>
      </c>
      <c r="I2794" s="64">
        <v>20</v>
      </c>
      <c r="J2794" s="96">
        <f>(PI()*(CENSO[[#This Row],[DAP (cm)]]^2))/40000</f>
        <v>1.8334649444186346</v>
      </c>
      <c r="K2794" s="96">
        <f>CENSO[[#This Row],[g (m²)]]*CENSO[[#This Row],[H (m)]]*0.7</f>
        <v>25.668509221860884</v>
      </c>
      <c r="L2794" s="64">
        <v>1</v>
      </c>
      <c r="M2794" s="65">
        <v>365167.7</v>
      </c>
      <c r="N2794" s="87">
        <v>9703704</v>
      </c>
      <c r="O2794" s="87" t="s">
        <v>1227</v>
      </c>
      <c r="P2794" s="87" t="str">
        <f>VLOOKUP(CENSO[[#This Row],[DAP (cm)]],CD[],2,TRUE)</f>
        <v>TORA</v>
      </c>
      <c r="Q2794" s="87" t="str">
        <f>VLOOKUP(CENSO[[#This Row],[DAP (cm)]],DD[],2,TRUE)</f>
        <v>150├ 160</v>
      </c>
      <c r="R2794" s="87" t="str" cm="1">
        <f t="array" ref="R2794">INDEX(_xlfn.TEXTSPLIT(CENSO[[#This Row],[NOME CIENTIFICO]]," "),1)</f>
        <v>Erisma</v>
      </c>
      <c r="S2794" s="98" t="s">
        <v>1004</v>
      </c>
      <c r="T2794" s="87">
        <f>_xlfn.MINIFS(CENSO[DAP (cm)],CENSO[NOME CIENTIFICO],CENSO[[#This Row],[NOME CIENTIFICO]])</f>
        <v>41.38028520389279</v>
      </c>
      <c r="U27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794" s="87" t="str">
        <f>IF(CENSO[[#This Row],[DAP (cm)]]&lt;CENSO[[#This Row],[DMCE (cm)]],"DAP &lt; DMCE","DAP ≥ DMCE")</f>
        <v>DAP ≥ DMCE</v>
      </c>
      <c r="W2794" s="87" t="str">
        <f>IF(CENSO[[#This Row],[DAP (cm)]]&gt;200, "Superior", "Inferior")</f>
        <v>Inferior</v>
      </c>
      <c r="X2794" s="87" t="str">
        <f>VLOOKUP(CENSO[[#This Row],[NOME COMUM]],ESPECIES[],4,FALSE)</f>
        <v>Não</v>
      </c>
      <c r="Y2794" s="87" t="str">
        <f>IF(IFERROR(VLOOKUP(CENSO[[#This Row],[NOME COMUM]],COMERCIAIS[],2, FALSE), "Não") &lt;&gt; "Não", "Sim", "Não")</f>
        <v>Sim</v>
      </c>
      <c r="Z2794" s="133">
        <f>CENSO[[#This Row],[g (m²)]]/SUM(AEEF[AEEF-UT])</f>
        <v>3.2079066734458893E-3</v>
      </c>
      <c r="AA2794" s="133">
        <f>CENSO[[#This Row],[v (m³)]]/SUM(AEEF[AEEF-UT])</f>
        <v>4.491069342824245E-2</v>
      </c>
    </row>
    <row r="2795" spans="1:27" ht="14">
      <c r="A2795" s="86">
        <v>1</v>
      </c>
      <c r="B2795" s="86">
        <v>2</v>
      </c>
      <c r="C2795" s="63">
        <v>85</v>
      </c>
      <c r="D2795" s="63">
        <v>2794</v>
      </c>
      <c r="E2795" s="63" t="str">
        <f>VLOOKUP(CENSO[[#This Row],[NOME COMUM]],ESPECIES[],2,FALSE)</f>
        <v>Pouteria sp.</v>
      </c>
      <c r="F2795" s="64" t="s">
        <v>83</v>
      </c>
      <c r="G2795" s="64">
        <v>158</v>
      </c>
      <c r="H2795" s="97">
        <f>CENSO[[#This Row],[CAP (cm)]]/PI()</f>
        <v>50.292962017038931</v>
      </c>
      <c r="I2795" s="64">
        <v>15</v>
      </c>
      <c r="J2795" s="96">
        <f>(PI()*(CENSO[[#This Row],[DAP (cm)]]^2))/40000</f>
        <v>0.19865719996730383</v>
      </c>
      <c r="K2795" s="96">
        <f>CENSO[[#This Row],[g (m²)]]*CENSO[[#This Row],[H (m)]]*0.7</f>
        <v>2.0859005996566902</v>
      </c>
      <c r="L2795" s="64">
        <v>1</v>
      </c>
      <c r="M2795" s="65">
        <v>365164.5</v>
      </c>
      <c r="N2795" s="87">
        <v>9703702.1999999899</v>
      </c>
      <c r="O2795" s="87" t="s">
        <v>1227</v>
      </c>
      <c r="P2795" s="87" t="str">
        <f>VLOOKUP(CENSO[[#This Row],[DAP (cm)]],CD[],2,TRUE)</f>
        <v>TORA</v>
      </c>
      <c r="Q2795" s="87" t="str">
        <f>VLOOKUP(CENSO[[#This Row],[DAP (cm)]],DD[],2,TRUE)</f>
        <v>50├ 60</v>
      </c>
      <c r="R2795" s="87" t="str" cm="1">
        <f t="array" ref="R2795">INDEX(_xlfn.TEXTSPLIT(CENSO[[#This Row],[NOME CIENTIFICO]]," "),1)</f>
        <v>Pouteria</v>
      </c>
      <c r="S2795" s="98" t="s">
        <v>1004</v>
      </c>
      <c r="T2795" s="87">
        <f>_xlfn.MINIFS(CENSO[DAP (cm)],CENSO[NOME CIENTIFICO],CENSO[[#This Row],[NOME CIENTIFICO]])</f>
        <v>39.788735772973837</v>
      </c>
      <c r="U27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95" s="87" t="str">
        <f>IF(CENSO[[#This Row],[DAP (cm)]]&lt;CENSO[[#This Row],[DMCE (cm)]],"DAP &lt; DMCE","DAP ≥ DMCE")</f>
        <v>DAP ≥ DMCE</v>
      </c>
      <c r="W2795" s="87" t="str">
        <f>IF(CENSO[[#This Row],[DAP (cm)]]&gt;200, "Superior", "Inferior")</f>
        <v>Inferior</v>
      </c>
      <c r="X2795" s="87" t="str">
        <f>VLOOKUP(CENSO[[#This Row],[NOME COMUM]],ESPECIES[],4,FALSE)</f>
        <v>Não</v>
      </c>
      <c r="Y2795" s="87" t="str">
        <f>IF(IFERROR(VLOOKUP(CENSO[[#This Row],[NOME COMUM]],COMERCIAIS[],2, FALSE), "Não") &lt;&gt; "Não", "Sim", "Não")</f>
        <v>Não</v>
      </c>
      <c r="Z2795" s="133">
        <f>CENSO[[#This Row],[g (m²)]]/SUM(AEEF[AEEF-UT])</f>
        <v>3.4757891578082983E-4</v>
      </c>
      <c r="AA2795" s="133">
        <f>CENSO[[#This Row],[v (m³)]]/SUM(AEEF[AEEF-UT])</f>
        <v>3.649578615698713E-3</v>
      </c>
    </row>
    <row r="2796" spans="1:27" ht="14">
      <c r="A2796" s="86">
        <v>1</v>
      </c>
      <c r="B2796" s="86">
        <v>2</v>
      </c>
      <c r="C2796" s="63">
        <v>85</v>
      </c>
      <c r="D2796" s="63">
        <v>2795</v>
      </c>
      <c r="E2796" s="63" t="str">
        <f>VLOOKUP(CENSO[[#This Row],[NOME COMUM]],ESPECIES[],2,FALSE)</f>
        <v>Apuleia molaris Spruce ex Benth.</v>
      </c>
      <c r="F2796" s="64" t="s">
        <v>53</v>
      </c>
      <c r="G2796" s="64">
        <v>233</v>
      </c>
      <c r="H2796" s="97">
        <f>CENSO[[#This Row],[CAP (cm)]]/PI()</f>
        <v>74.166203480823228</v>
      </c>
      <c r="I2796" s="64">
        <v>17</v>
      </c>
      <c r="J2796" s="96">
        <f>(PI()*(CENSO[[#This Row],[DAP (cm)]]^2))/40000</f>
        <v>0.43201813527579536</v>
      </c>
      <c r="K2796" s="96">
        <f>CENSO[[#This Row],[g (m²)]]*CENSO[[#This Row],[H (m)]]*0.7</f>
        <v>5.1410158097819645</v>
      </c>
      <c r="L2796" s="64">
        <v>1</v>
      </c>
      <c r="M2796" s="65">
        <v>365149.799999999</v>
      </c>
      <c r="N2796" s="87">
        <v>9703684.8000000007</v>
      </c>
      <c r="O2796" s="87" t="s">
        <v>1227</v>
      </c>
      <c r="P2796" s="87" t="str">
        <f>VLOOKUP(CENSO[[#This Row],[DAP (cm)]],CD[],2,TRUE)</f>
        <v>TORA</v>
      </c>
      <c r="Q2796" s="87" t="str">
        <f>VLOOKUP(CENSO[[#This Row],[DAP (cm)]],DD[],2,TRUE)</f>
        <v>70├ 80</v>
      </c>
      <c r="R2796" s="87" t="str" cm="1">
        <f t="array" ref="R2796">INDEX(_xlfn.TEXTSPLIT(CENSO[[#This Row],[NOME CIENTIFICO]]," "),1)</f>
        <v>Apuleia</v>
      </c>
      <c r="S2796" s="98" t="s">
        <v>1004</v>
      </c>
      <c r="T2796" s="87">
        <f>_xlfn.MINIFS(CENSO[DAP (cm)],CENSO[NOME CIENTIFICO],CENSO[[#This Row],[NOME CIENTIFICO]])</f>
        <v>49.019722472303762</v>
      </c>
      <c r="U27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59.019722472303762</v>
      </c>
      <c r="V2796" s="87" t="str">
        <f>IF(CENSO[[#This Row],[DAP (cm)]]&lt;CENSO[[#This Row],[DMCE (cm)]],"DAP &lt; DMCE","DAP ≥ DMCE")</f>
        <v>DAP ≥ DMCE</v>
      </c>
      <c r="W2796" s="87" t="str">
        <f>IF(CENSO[[#This Row],[DAP (cm)]]&gt;200, "Superior", "Inferior")</f>
        <v>Inferior</v>
      </c>
      <c r="X2796" s="87" t="str">
        <f>VLOOKUP(CENSO[[#This Row],[NOME COMUM]],ESPECIES[],4,FALSE)</f>
        <v>Não</v>
      </c>
      <c r="Y2796" s="87" t="str">
        <f>IF(IFERROR(VLOOKUP(CENSO[[#This Row],[NOME COMUM]],COMERCIAIS[],2, FALSE), "Não") &lt;&gt; "Não", "Sim", "Não")</f>
        <v>Não</v>
      </c>
      <c r="Z2796" s="133">
        <f>CENSO[[#This Row],[g (m²)]]/SUM(AEEF[AEEF-UT])</f>
        <v>7.5587693313673558E-4</v>
      </c>
      <c r="AA2796" s="133">
        <f>CENSO[[#This Row],[v (m³)]]/SUM(AEEF[AEEF-UT])</f>
        <v>8.9949355043271537E-3</v>
      </c>
    </row>
    <row r="2797" spans="1:27" ht="14">
      <c r="A2797" s="86">
        <v>1</v>
      </c>
      <c r="B2797" s="86">
        <v>2</v>
      </c>
      <c r="C2797" s="63">
        <v>85</v>
      </c>
      <c r="D2797" s="63">
        <v>2796</v>
      </c>
      <c r="E2797" s="63" t="str">
        <f>VLOOKUP(CENSO[[#This Row],[NOME COMUM]],ESPECIES[],2,FALSE)</f>
        <v>Eschweilera grandiflora (Aubl.) Sandwith</v>
      </c>
      <c r="F2797" s="64" t="s">
        <v>19</v>
      </c>
      <c r="G2797" s="64">
        <v>230</v>
      </c>
      <c r="H2797" s="97">
        <f>CENSO[[#This Row],[CAP (cm)]]/PI()</f>
        <v>73.211273822271863</v>
      </c>
      <c r="I2797" s="64">
        <v>20</v>
      </c>
      <c r="J2797" s="96">
        <f>(PI()*(CENSO[[#This Row],[DAP (cm)]]^2))/40000</f>
        <v>0.42096482447806327</v>
      </c>
      <c r="K2797" s="96">
        <f>CENSO[[#This Row],[g (m²)]]*CENSO[[#This Row],[H (m)]]*0.7</f>
        <v>5.8935075426928858</v>
      </c>
      <c r="L2797" s="64">
        <v>2</v>
      </c>
      <c r="M2797" s="65">
        <v>365143.799999999</v>
      </c>
      <c r="N2797" s="87">
        <v>9703668.9000000004</v>
      </c>
      <c r="O2797" s="87" t="s">
        <v>1227</v>
      </c>
      <c r="P2797" s="87" t="str">
        <f>VLOOKUP(CENSO[[#This Row],[DAP (cm)]],CD[],2,TRUE)</f>
        <v>TORA</v>
      </c>
      <c r="Q2797" s="87" t="str">
        <f>VLOOKUP(CENSO[[#This Row],[DAP (cm)]],DD[],2,TRUE)</f>
        <v>70├ 80</v>
      </c>
      <c r="R2797" s="87" t="str" cm="1">
        <f t="array" ref="R2797">INDEX(_xlfn.TEXTSPLIT(CENSO[[#This Row],[NOME CIENTIFICO]]," "),1)</f>
        <v>Eschweilera</v>
      </c>
      <c r="S2797" s="98" t="s">
        <v>1004</v>
      </c>
      <c r="T2797" s="87">
        <f>_xlfn.MINIFS(CENSO[DAP (cm)],CENSO[NOME CIENTIFICO],CENSO[[#This Row],[NOME CIENTIFICO]])</f>
        <v>41.38028520389279</v>
      </c>
      <c r="U27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797" s="87" t="str">
        <f>IF(CENSO[[#This Row],[DAP (cm)]]&lt;CENSO[[#This Row],[DMCE (cm)]],"DAP &lt; DMCE","DAP ≥ DMCE")</f>
        <v>DAP ≥ DMCE</v>
      </c>
      <c r="W2797" s="87" t="str">
        <f>IF(CENSO[[#This Row],[DAP (cm)]]&gt;200, "Superior", "Inferior")</f>
        <v>Inferior</v>
      </c>
      <c r="X2797" s="87" t="str">
        <f>VLOOKUP(CENSO[[#This Row],[NOME COMUM]],ESPECIES[],4,FALSE)</f>
        <v>Não</v>
      </c>
      <c r="Y2797" s="87" t="str">
        <f>IF(IFERROR(VLOOKUP(CENSO[[#This Row],[NOME COMUM]],COMERCIAIS[],2, FALSE), "Não") &lt;&gt; "Não", "Sim", "Não")</f>
        <v>Não</v>
      </c>
      <c r="Z2797" s="133">
        <f>CENSO[[#This Row],[g (m²)]]/SUM(AEEF[AEEF-UT])</f>
        <v>7.3653759993614395E-4</v>
      </c>
      <c r="AA2797" s="133">
        <f>CENSO[[#This Row],[v (m³)]]/SUM(AEEF[AEEF-UT])</f>
        <v>1.0311526399106015E-2</v>
      </c>
    </row>
    <row r="2798" spans="1:27" ht="14">
      <c r="A2798" s="86">
        <v>1</v>
      </c>
      <c r="B2798" s="86">
        <v>2</v>
      </c>
      <c r="C2798" s="63">
        <v>85</v>
      </c>
      <c r="D2798" s="63">
        <v>2797</v>
      </c>
      <c r="E2798" s="63" t="str">
        <f>VLOOKUP(CENSO[[#This Row],[NOME COMUM]],ESPECIES[],2,FALSE)</f>
        <v>Hymenaea courbaril L.</v>
      </c>
      <c r="F2798" s="64" t="s">
        <v>3</v>
      </c>
      <c r="G2798" s="64">
        <v>243</v>
      </c>
      <c r="H2798" s="97">
        <f>CENSO[[#This Row],[CAP (cm)]]/PI()</f>
        <v>77.349302342661133</v>
      </c>
      <c r="I2798" s="64">
        <v>23</v>
      </c>
      <c r="J2798" s="96">
        <f>(PI()*(CENSO[[#This Row],[DAP (cm)]]^2))/40000</f>
        <v>0.46989701173166643</v>
      </c>
      <c r="K2798" s="96">
        <f>CENSO[[#This Row],[g (m²)]]*CENSO[[#This Row],[H (m)]]*0.7</f>
        <v>7.5653418888798285</v>
      </c>
      <c r="L2798" s="64">
        <v>1</v>
      </c>
      <c r="M2798" s="65">
        <v>365107.799999999</v>
      </c>
      <c r="N2798" s="87">
        <v>9703555.1999999899</v>
      </c>
      <c r="O2798" s="87" t="s">
        <v>1227</v>
      </c>
      <c r="P2798" s="87" t="str">
        <f>VLOOKUP(CENSO[[#This Row],[DAP (cm)]],CD[],2,TRUE)</f>
        <v>TORA</v>
      </c>
      <c r="Q2798" s="87" t="str">
        <f>VLOOKUP(CENSO[[#This Row],[DAP (cm)]],DD[],2,TRUE)</f>
        <v>70├ 80</v>
      </c>
      <c r="R2798" s="87" t="str" cm="1">
        <f t="array" ref="R2798">INDEX(_xlfn.TEXTSPLIT(CENSO[[#This Row],[NOME CIENTIFICO]]," "),1)</f>
        <v>Hymenaea</v>
      </c>
      <c r="S2798" s="98" t="s">
        <v>1004</v>
      </c>
      <c r="T2798" s="87">
        <f>_xlfn.MINIFS(CENSO[DAP (cm)],CENSO[NOME CIENTIFICO],CENSO[[#This Row],[NOME CIENTIFICO]])</f>
        <v>41.38028520389279</v>
      </c>
      <c r="U27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798" s="87" t="str">
        <f>IF(CENSO[[#This Row],[DAP (cm)]]&lt;CENSO[[#This Row],[DMCE (cm)]],"DAP &lt; DMCE","DAP ≥ DMCE")</f>
        <v>DAP ≥ DMCE</v>
      </c>
      <c r="W2798" s="87" t="str">
        <f>IF(CENSO[[#This Row],[DAP (cm)]]&gt;200, "Superior", "Inferior")</f>
        <v>Inferior</v>
      </c>
      <c r="X2798" s="87" t="str">
        <f>VLOOKUP(CENSO[[#This Row],[NOME COMUM]],ESPECIES[],4,FALSE)</f>
        <v>Não</v>
      </c>
      <c r="Y2798" s="87" t="str">
        <f>IF(IFERROR(VLOOKUP(CENSO[[#This Row],[NOME COMUM]],COMERCIAIS[],2, FALSE), "Não") &lt;&gt; "Não", "Sim", "Não")</f>
        <v>Sim</v>
      </c>
      <c r="Z2798" s="133">
        <f>CENSO[[#This Row],[g (m²)]]/SUM(AEEF[AEEF-UT])</f>
        <v>8.2215139392494054E-4</v>
      </c>
      <c r="AA2798" s="133">
        <f>CENSO[[#This Row],[v (m³)]]/SUM(AEEF[AEEF-UT])</f>
        <v>1.3236637442191541E-2</v>
      </c>
    </row>
    <row r="2799" spans="1:27" ht="14">
      <c r="A2799" s="86">
        <v>1</v>
      </c>
      <c r="B2799" s="86">
        <v>2</v>
      </c>
      <c r="C2799" s="63">
        <v>85</v>
      </c>
      <c r="D2799" s="63">
        <v>2798</v>
      </c>
      <c r="E2799" s="63" t="str">
        <f>VLOOKUP(CENSO[[#This Row],[NOME COMUM]],ESPECIES[],2,FALSE)</f>
        <v>Cedrelinga catenaeformis Ducke</v>
      </c>
      <c r="F2799" s="64" t="s">
        <v>71</v>
      </c>
      <c r="G2799" s="64">
        <v>200</v>
      </c>
      <c r="H2799" s="97">
        <f>CENSO[[#This Row],[CAP (cm)]]/PI()</f>
        <v>63.661977236758133</v>
      </c>
      <c r="I2799" s="64">
        <v>20</v>
      </c>
      <c r="J2799" s="96">
        <f>(PI()*(CENSO[[#This Row],[DAP (cm)]]^2))/40000</f>
        <v>0.31830988618379064</v>
      </c>
      <c r="K2799" s="96">
        <f>CENSO[[#This Row],[g (m²)]]*CENSO[[#This Row],[H (m)]]*0.7</f>
        <v>4.4563384065730682</v>
      </c>
      <c r="L2799" s="64">
        <v>1</v>
      </c>
      <c r="M2799" s="65">
        <v>365092.299999999</v>
      </c>
      <c r="N2799" s="87">
        <v>9703546.1999999899</v>
      </c>
      <c r="O2799" s="87" t="s">
        <v>1227</v>
      </c>
      <c r="P2799" s="87" t="str">
        <f>VLOOKUP(CENSO[[#This Row],[DAP (cm)]],CD[],2,TRUE)</f>
        <v>TORA</v>
      </c>
      <c r="Q2799" s="87" t="str">
        <f>VLOOKUP(CENSO[[#This Row],[DAP (cm)]],DD[],2,TRUE)</f>
        <v>60├ 70</v>
      </c>
      <c r="R2799" s="87" t="str" cm="1">
        <f t="array" ref="R2799">INDEX(_xlfn.TEXTSPLIT(CENSO[[#This Row],[NOME CIENTIFICO]]," "),1)</f>
        <v>Cedrelinga</v>
      </c>
      <c r="S2799" s="98" t="s">
        <v>1004</v>
      </c>
      <c r="T2799" s="87">
        <f>_xlfn.MINIFS(CENSO[DAP (cm)],CENSO[NOME CIENTIFICO],CENSO[[#This Row],[NOME CIENTIFICO]])</f>
        <v>38.515496228238675</v>
      </c>
      <c r="U27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799" s="87" t="str">
        <f>IF(CENSO[[#This Row],[DAP (cm)]]&lt;CENSO[[#This Row],[DMCE (cm)]],"DAP &lt; DMCE","DAP ≥ DMCE")</f>
        <v>DAP ≥ DMCE</v>
      </c>
      <c r="W2799" s="87" t="str">
        <f>IF(CENSO[[#This Row],[DAP (cm)]]&gt;200, "Superior", "Inferior")</f>
        <v>Inferior</v>
      </c>
      <c r="X2799" s="87" t="str">
        <f>VLOOKUP(CENSO[[#This Row],[NOME COMUM]],ESPECIES[],4,FALSE)</f>
        <v>Não</v>
      </c>
      <c r="Y2799" s="87" t="str">
        <f>IF(IFERROR(VLOOKUP(CENSO[[#This Row],[NOME COMUM]],COMERCIAIS[],2, FALSE), "Não") &lt;&gt; "Não", "Sim", "Não")</f>
        <v>Sim</v>
      </c>
      <c r="Z2799" s="133">
        <f>CENSO[[#This Row],[g (m²)]]/SUM(AEEF[AEEF-UT])</f>
        <v>5.5692824191768894E-4</v>
      </c>
      <c r="AA2799" s="133">
        <f>CENSO[[#This Row],[v (m³)]]/SUM(AEEF[AEEF-UT])</f>
        <v>7.7969953868476443E-3</v>
      </c>
    </row>
    <row r="2800" spans="1:27" ht="14">
      <c r="A2800" s="86">
        <v>1</v>
      </c>
      <c r="B2800" s="86">
        <v>2</v>
      </c>
      <c r="C2800" s="63">
        <v>85</v>
      </c>
      <c r="D2800" s="63">
        <v>2799</v>
      </c>
      <c r="E2800" s="63" t="str">
        <f>VLOOKUP(CENSO[[#This Row],[NOME COMUM]],ESPECIES[],2,FALSE)</f>
        <v>Goupia glabra Aubl.</v>
      </c>
      <c r="F2800" s="64" t="s">
        <v>34</v>
      </c>
      <c r="G2800" s="64">
        <v>160</v>
      </c>
      <c r="H2800" s="97">
        <f>CENSO[[#This Row],[CAP (cm)]]/PI()</f>
        <v>50.929581789406512</v>
      </c>
      <c r="I2800" s="64">
        <v>13</v>
      </c>
      <c r="J2800" s="96">
        <f>(PI()*(CENSO[[#This Row],[DAP (cm)]]^2))/40000</f>
        <v>0.20371832715762608</v>
      </c>
      <c r="K2800" s="96">
        <f>CENSO[[#This Row],[g (m²)]]*CENSO[[#This Row],[H (m)]]*0.7</f>
        <v>1.8538367771343973</v>
      </c>
      <c r="L2800" s="64">
        <v>1</v>
      </c>
      <c r="M2800" s="65">
        <v>365066.5</v>
      </c>
      <c r="N2800" s="87">
        <v>9703503.0999999903</v>
      </c>
      <c r="O2800" s="87" t="s">
        <v>1228</v>
      </c>
      <c r="P2800" s="87" t="str">
        <f>VLOOKUP(CENSO[[#This Row],[DAP (cm)]],CD[],2,TRUE)</f>
        <v>TORA</v>
      </c>
      <c r="Q2800" s="87" t="str">
        <f>VLOOKUP(CENSO[[#This Row],[DAP (cm)]],DD[],2,TRUE)</f>
        <v>50├ 60</v>
      </c>
      <c r="R2800" s="87" t="str" cm="1">
        <f t="array" ref="R2800">INDEX(_xlfn.TEXTSPLIT(CENSO[[#This Row],[NOME CIENTIFICO]]," "),1)</f>
        <v>Goupia</v>
      </c>
      <c r="S2800" s="98" t="s">
        <v>1004</v>
      </c>
      <c r="T2800" s="87">
        <f>_xlfn.MINIFS(CENSO[DAP (cm)],CENSO[NOME CIENTIFICO],CENSO[[#This Row],[NOME CIENTIFICO]])</f>
        <v>40.107045659157627</v>
      </c>
      <c r="U28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800" s="87" t="str">
        <f>IF(CENSO[[#This Row],[DAP (cm)]]&lt;CENSO[[#This Row],[DMCE (cm)]],"DAP &lt; DMCE","DAP ≥ DMCE")</f>
        <v>DAP ≥ DMCE</v>
      </c>
      <c r="W2800" s="87" t="str">
        <f>IF(CENSO[[#This Row],[DAP (cm)]]&gt;200, "Superior", "Inferior")</f>
        <v>Inferior</v>
      </c>
      <c r="X2800" s="87" t="str">
        <f>VLOOKUP(CENSO[[#This Row],[NOME COMUM]],ESPECIES[],4,FALSE)</f>
        <v>Não</v>
      </c>
      <c r="Y2800" s="87" t="str">
        <f>IF(IFERROR(VLOOKUP(CENSO[[#This Row],[NOME COMUM]],COMERCIAIS[],2, FALSE), "Não") &lt;&gt; "Não", "Sim", "Não")</f>
        <v>Sim</v>
      </c>
      <c r="Z2800" s="133">
        <f>CENSO[[#This Row],[g (m²)]]/SUM(AEEF[AEEF-UT])</f>
        <v>3.5643407482732108E-4</v>
      </c>
      <c r="AA2800" s="133">
        <f>CENSO[[#This Row],[v (m³)]]/SUM(AEEF[AEEF-UT])</f>
        <v>3.2435500809286214E-3</v>
      </c>
    </row>
    <row r="2801" spans="1:27" ht="14">
      <c r="A2801" s="86">
        <v>1</v>
      </c>
      <c r="B2801" s="86">
        <v>2</v>
      </c>
      <c r="C2801" s="63">
        <v>85</v>
      </c>
      <c r="D2801" s="63">
        <v>2800</v>
      </c>
      <c r="E2801" s="63" t="str">
        <f>VLOOKUP(CENSO[[#This Row],[NOME COMUM]],ESPECIES[],2,FALSE)</f>
        <v>Enterolobium contortisiliquum (Vell.) Morong</v>
      </c>
      <c r="F2801" s="64" t="s">
        <v>45</v>
      </c>
      <c r="G2801" s="64">
        <v>248</v>
      </c>
      <c r="H2801" s="97">
        <f>CENSO[[#This Row],[CAP (cm)]]/PI()</f>
        <v>78.940851773580093</v>
      </c>
      <c r="I2801" s="64">
        <v>20</v>
      </c>
      <c r="J2801" s="96">
        <f>(PI()*(CENSO[[#This Row],[DAP (cm)]]^2))/40000</f>
        <v>0.48943328099619665</v>
      </c>
      <c r="K2801" s="96">
        <f>CENSO[[#This Row],[g (m²)]]*CENSO[[#This Row],[H (m)]]*0.7</f>
        <v>6.8520659339467525</v>
      </c>
      <c r="L2801" s="64">
        <v>1</v>
      </c>
      <c r="M2801" s="65">
        <v>365014.2</v>
      </c>
      <c r="N2801" s="87">
        <v>9703452.6999999899</v>
      </c>
      <c r="O2801" s="87" t="s">
        <v>1227</v>
      </c>
      <c r="P2801" s="87" t="str">
        <f>VLOOKUP(CENSO[[#This Row],[DAP (cm)]],CD[],2,TRUE)</f>
        <v>TORA</v>
      </c>
      <c r="Q2801" s="87" t="str">
        <f>VLOOKUP(CENSO[[#This Row],[DAP (cm)]],DD[],2,TRUE)</f>
        <v>70├ 80</v>
      </c>
      <c r="R2801" s="87" t="str" cm="1">
        <f t="array" ref="R2801">INDEX(_xlfn.TEXTSPLIT(CENSO[[#This Row],[NOME CIENTIFICO]]," "),1)</f>
        <v>Enterolobium</v>
      </c>
      <c r="S2801" s="98" t="s">
        <v>1004</v>
      </c>
      <c r="T2801" s="87">
        <f>_xlfn.MINIFS(CENSO[DAP (cm)],CENSO[NOME CIENTIFICO],CENSO[[#This Row],[NOME CIENTIFICO]])</f>
        <v>42.971834634811742</v>
      </c>
      <c r="U28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2801" s="87" t="str">
        <f>IF(CENSO[[#This Row],[DAP (cm)]]&lt;CENSO[[#This Row],[DMCE (cm)]],"DAP &lt; DMCE","DAP ≥ DMCE")</f>
        <v>DAP ≥ DMCE</v>
      </c>
      <c r="W2801" s="87" t="str">
        <f>IF(CENSO[[#This Row],[DAP (cm)]]&gt;200, "Superior", "Inferior")</f>
        <v>Inferior</v>
      </c>
      <c r="X2801" s="87" t="str">
        <f>VLOOKUP(CENSO[[#This Row],[NOME COMUM]],ESPECIES[],4,FALSE)</f>
        <v>Não</v>
      </c>
      <c r="Y2801" s="87" t="str">
        <f>IF(IFERROR(VLOOKUP(CENSO[[#This Row],[NOME COMUM]],COMERCIAIS[],2, FALSE), "Não") &lt;&gt; "Não", "Sim", "Não")</f>
        <v>Sim</v>
      </c>
      <c r="Z2801" s="133">
        <f>CENSO[[#This Row],[g (m²)]]/SUM(AEEF[AEEF-UT])</f>
        <v>8.5633286477263882E-4</v>
      </c>
      <c r="AA2801" s="133">
        <f>CENSO[[#This Row],[v (m³)]]/SUM(AEEF[AEEF-UT])</f>
        <v>1.1988660106816942E-2</v>
      </c>
    </row>
    <row r="2802" spans="1:27" ht="14">
      <c r="A2802" s="86">
        <v>1</v>
      </c>
      <c r="B2802" s="86">
        <v>2</v>
      </c>
      <c r="C2802" s="63">
        <v>85</v>
      </c>
      <c r="D2802" s="63">
        <v>2801</v>
      </c>
      <c r="E2802" s="63" t="str">
        <f>VLOOKUP(CENSO[[#This Row],[NOME COMUM]],ESPECIES[],2,FALSE)</f>
        <v>Piptadenia suaveolens Miq.</v>
      </c>
      <c r="F2802" s="64" t="s">
        <v>22</v>
      </c>
      <c r="G2802" s="64">
        <v>500</v>
      </c>
      <c r="H2802" s="97">
        <f>CENSO[[#This Row],[CAP (cm)]]/PI()</f>
        <v>159.15494309189535</v>
      </c>
      <c r="I2802" s="64">
        <v>18</v>
      </c>
      <c r="J2802" s="96">
        <f>(PI()*(CENSO[[#This Row],[DAP (cm)]]^2))/40000</f>
        <v>1.9894367886486919</v>
      </c>
      <c r="K2802" s="96">
        <f>CENSO[[#This Row],[g (m²)]]*CENSO[[#This Row],[H (m)]]*0.7</f>
        <v>25.066903536973516</v>
      </c>
      <c r="L2802" s="64">
        <v>1</v>
      </c>
      <c r="M2802" s="65">
        <v>365024.59999999899</v>
      </c>
      <c r="N2802" s="87">
        <v>9703440.0999999903</v>
      </c>
      <c r="O2802" s="87" t="s">
        <v>1227</v>
      </c>
      <c r="P2802" s="87" t="str">
        <f>VLOOKUP(CENSO[[#This Row],[DAP (cm)]],CD[],2,TRUE)</f>
        <v>TORA</v>
      </c>
      <c r="Q2802" s="87" t="str">
        <f>VLOOKUP(CENSO[[#This Row],[DAP (cm)]],DD[],2,TRUE)</f>
        <v>150├ 160</v>
      </c>
      <c r="R2802" s="87" t="str" cm="1">
        <f t="array" ref="R2802">INDEX(_xlfn.TEXTSPLIT(CENSO[[#This Row],[NOME CIENTIFICO]]," "),1)</f>
        <v>Piptadenia</v>
      </c>
      <c r="S2802" s="98" t="s">
        <v>1004</v>
      </c>
      <c r="T2802" s="87">
        <f>_xlfn.MINIFS(CENSO[DAP (cm)],CENSO[NOME CIENTIFICO],CENSO[[#This Row],[NOME CIENTIFICO]])</f>
        <v>39.788735772973837</v>
      </c>
      <c r="U28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02" s="87" t="str">
        <f>IF(CENSO[[#This Row],[DAP (cm)]]&lt;CENSO[[#This Row],[DMCE (cm)]],"DAP &lt; DMCE","DAP ≥ DMCE")</f>
        <v>DAP ≥ DMCE</v>
      </c>
      <c r="W2802" s="87" t="str">
        <f>IF(CENSO[[#This Row],[DAP (cm)]]&gt;200, "Superior", "Inferior")</f>
        <v>Inferior</v>
      </c>
      <c r="X2802" s="87" t="str">
        <f>VLOOKUP(CENSO[[#This Row],[NOME COMUM]],ESPECIES[],4,FALSE)</f>
        <v>Não</v>
      </c>
      <c r="Y2802" s="87" t="str">
        <f>IF(IFERROR(VLOOKUP(CENSO[[#This Row],[NOME COMUM]],COMERCIAIS[],2, FALSE), "Não") &lt;&gt; "Não", "Sim", "Não")</f>
        <v>Sim</v>
      </c>
      <c r="Z2802" s="133">
        <f>CENSO[[#This Row],[g (m²)]]/SUM(AEEF[AEEF-UT])</f>
        <v>3.4808015119855568E-3</v>
      </c>
      <c r="AA2802" s="133">
        <f>CENSO[[#This Row],[v (m³)]]/SUM(AEEF[AEEF-UT])</f>
        <v>4.3858099051018014E-2</v>
      </c>
    </row>
    <row r="2803" spans="1:27" ht="14">
      <c r="A2803" s="86">
        <v>1</v>
      </c>
      <c r="B2803" s="86">
        <v>2</v>
      </c>
      <c r="C2803" s="63">
        <v>85</v>
      </c>
      <c r="D2803" s="63">
        <v>2802</v>
      </c>
      <c r="E2803" s="63" t="str">
        <f>VLOOKUP(CENSO[[#This Row],[NOME COMUM]],ESPECIES[],2,FALSE)</f>
        <v>Piptadenia suaveolens Miq.</v>
      </c>
      <c r="F2803" s="64" t="s">
        <v>22</v>
      </c>
      <c r="G2803" s="64">
        <v>172</v>
      </c>
      <c r="H2803" s="97">
        <f>CENSO[[#This Row],[CAP (cm)]]/PI()</f>
        <v>54.749300423611999</v>
      </c>
      <c r="I2803" s="64">
        <v>16</v>
      </c>
      <c r="J2803" s="96">
        <f>(PI()*(CENSO[[#This Row],[DAP (cm)]]^2))/40000</f>
        <v>0.23542199182153159</v>
      </c>
      <c r="K2803" s="96">
        <f>CENSO[[#This Row],[g (m²)]]*CENSO[[#This Row],[H (m)]]*0.7</f>
        <v>2.6367263084011539</v>
      </c>
      <c r="L2803" s="64">
        <v>1</v>
      </c>
      <c r="M2803" s="65">
        <v>364990.9</v>
      </c>
      <c r="N2803" s="87">
        <v>9703384.0999999903</v>
      </c>
      <c r="O2803" s="87" t="s">
        <v>1227</v>
      </c>
      <c r="P2803" s="87" t="str">
        <f>VLOOKUP(CENSO[[#This Row],[DAP (cm)]],CD[],2,TRUE)</f>
        <v>TORA</v>
      </c>
      <c r="Q2803" s="87" t="str">
        <f>VLOOKUP(CENSO[[#This Row],[DAP (cm)]],DD[],2,TRUE)</f>
        <v>50├ 60</v>
      </c>
      <c r="R2803" s="87" t="str" cm="1">
        <f t="array" ref="R2803">INDEX(_xlfn.TEXTSPLIT(CENSO[[#This Row],[NOME CIENTIFICO]]," "),1)</f>
        <v>Piptadenia</v>
      </c>
      <c r="S2803" s="98" t="s">
        <v>1004</v>
      </c>
      <c r="T2803" s="87">
        <f>_xlfn.MINIFS(CENSO[DAP (cm)],CENSO[NOME CIENTIFICO],CENSO[[#This Row],[NOME CIENTIFICO]])</f>
        <v>39.788735772973837</v>
      </c>
      <c r="U28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03" s="87" t="str">
        <f>IF(CENSO[[#This Row],[DAP (cm)]]&lt;CENSO[[#This Row],[DMCE (cm)]],"DAP &lt; DMCE","DAP ≥ DMCE")</f>
        <v>DAP ≥ DMCE</v>
      </c>
      <c r="W2803" s="87" t="str">
        <f>IF(CENSO[[#This Row],[DAP (cm)]]&gt;200, "Superior", "Inferior")</f>
        <v>Inferior</v>
      </c>
      <c r="X2803" s="87" t="str">
        <f>VLOOKUP(CENSO[[#This Row],[NOME COMUM]],ESPECIES[],4,FALSE)</f>
        <v>Não</v>
      </c>
      <c r="Y2803" s="87" t="str">
        <f>IF(IFERROR(VLOOKUP(CENSO[[#This Row],[NOME COMUM]],COMERCIAIS[],2, FALSE), "Não") &lt;&gt; "Não", "Sim", "Não")</f>
        <v>Sim</v>
      </c>
      <c r="Z2803" s="133">
        <f>CENSO[[#This Row],[g (m²)]]/SUM(AEEF[AEEF-UT])</f>
        <v>4.1190412772232278E-4</v>
      </c>
      <c r="AA2803" s="133">
        <f>CENSO[[#This Row],[v (m³)]]/SUM(AEEF[AEEF-UT])</f>
        <v>4.6133262304900152E-3</v>
      </c>
    </row>
    <row r="2804" spans="1:27" ht="14">
      <c r="A2804" s="86">
        <v>1</v>
      </c>
      <c r="B2804" s="86">
        <v>2</v>
      </c>
      <c r="C2804" s="63">
        <v>85</v>
      </c>
      <c r="D2804" s="63">
        <v>2803</v>
      </c>
      <c r="E2804" s="63" t="str">
        <f>VLOOKUP(CENSO[[#This Row],[NOME COMUM]],ESPECIES[],2,FALSE)</f>
        <v>Protium spruceanum Engl.</v>
      </c>
      <c r="F2804" s="64" t="s">
        <v>46</v>
      </c>
      <c r="G2804" s="64">
        <v>150</v>
      </c>
      <c r="H2804" s="97">
        <f>CENSO[[#This Row],[CAP (cm)]]/PI()</f>
        <v>47.7464829275686</v>
      </c>
      <c r="I2804" s="64">
        <v>14</v>
      </c>
      <c r="J2804" s="96">
        <f>(PI()*(CENSO[[#This Row],[DAP (cm)]]^2))/40000</f>
        <v>0.17904931097838223</v>
      </c>
      <c r="K2804" s="96">
        <f>CENSO[[#This Row],[g (m²)]]*CENSO[[#This Row],[H (m)]]*0.7</f>
        <v>1.7546832475881458</v>
      </c>
      <c r="L2804" s="64">
        <v>1</v>
      </c>
      <c r="M2804" s="65">
        <v>365003.5</v>
      </c>
      <c r="N2804" s="87">
        <v>9703367.0999999903</v>
      </c>
      <c r="O2804" s="98" t="s">
        <v>1225</v>
      </c>
      <c r="P2804" s="87" t="str">
        <f>VLOOKUP(CENSO[[#This Row],[DAP (cm)]],CD[],2,TRUE)</f>
        <v>TORETE</v>
      </c>
      <c r="Q2804" s="87" t="str">
        <f>VLOOKUP(CENSO[[#This Row],[DAP (cm)]],DD[],2,TRUE)</f>
        <v>40├ 50</v>
      </c>
      <c r="R2804" s="87" t="str" cm="1">
        <f t="array" ref="R2804">INDEX(_xlfn.TEXTSPLIT(CENSO[[#This Row],[NOME CIENTIFICO]]," "),1)</f>
        <v>Protium</v>
      </c>
      <c r="S2804" s="98" t="s">
        <v>1004</v>
      </c>
      <c r="T2804" s="87">
        <f>_xlfn.MINIFS(CENSO[DAP (cm)],CENSO[NOME CIENTIFICO],CENSO[[#This Row],[NOME CIENTIFICO]])</f>
        <v>39.788735772973837</v>
      </c>
      <c r="U28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04" s="87" t="str">
        <f>IF(CENSO[[#This Row],[DAP (cm)]]&lt;CENSO[[#This Row],[DMCE (cm)]],"DAP &lt; DMCE","DAP ≥ DMCE")</f>
        <v>DAP &lt; DMCE</v>
      </c>
      <c r="W2804" s="87" t="str">
        <f>IF(CENSO[[#This Row],[DAP (cm)]]&gt;200, "Superior", "Inferior")</f>
        <v>Inferior</v>
      </c>
      <c r="X2804" s="87" t="str">
        <f>VLOOKUP(CENSO[[#This Row],[NOME COMUM]],ESPECIES[],4,FALSE)</f>
        <v>Não</v>
      </c>
      <c r="Y2804" s="87" t="str">
        <f>IF(IFERROR(VLOOKUP(CENSO[[#This Row],[NOME COMUM]],COMERCIAIS[],2, FALSE), "Não") &lt;&gt; "Não", "Sim", "Não")</f>
        <v>Não</v>
      </c>
      <c r="Z2804" s="133">
        <f>CENSO[[#This Row],[g (m²)]]/SUM(AEEF[AEEF-UT])</f>
        <v>3.1327213607870003E-4</v>
      </c>
      <c r="AA2804" s="133">
        <f>CENSO[[#This Row],[v (m³)]]/SUM(AEEF[AEEF-UT])</f>
        <v>3.07006693357126E-3</v>
      </c>
    </row>
    <row r="2805" spans="1:27" ht="14">
      <c r="A2805" s="86">
        <v>1</v>
      </c>
      <c r="B2805" s="86">
        <v>2</v>
      </c>
      <c r="C2805" s="63">
        <v>85</v>
      </c>
      <c r="D2805" s="63">
        <v>2804</v>
      </c>
      <c r="E2805" s="63" t="str">
        <f>VLOOKUP(CENSO[[#This Row],[NOME COMUM]],ESPECIES[],2,FALSE)</f>
        <v>Qualea dichotoma (Mart.) Warm. ex Wille</v>
      </c>
      <c r="F2805" s="64" t="s">
        <v>55</v>
      </c>
      <c r="G2805" s="64">
        <v>200</v>
      </c>
      <c r="H2805" s="97">
        <f>CENSO[[#This Row],[CAP (cm)]]/PI()</f>
        <v>63.661977236758133</v>
      </c>
      <c r="I2805" s="64">
        <v>20</v>
      </c>
      <c r="J2805" s="96">
        <f>(PI()*(CENSO[[#This Row],[DAP (cm)]]^2))/40000</f>
        <v>0.31830988618379064</v>
      </c>
      <c r="K2805" s="96">
        <f>CENSO[[#This Row],[g (m²)]]*CENSO[[#This Row],[H (m)]]*0.7</f>
        <v>4.4563384065730682</v>
      </c>
      <c r="L2805" s="64">
        <v>1</v>
      </c>
      <c r="M2805" s="65">
        <v>365004.59999999899</v>
      </c>
      <c r="N2805" s="87">
        <v>9703355.5999999903</v>
      </c>
      <c r="O2805" s="87" t="s">
        <v>1227</v>
      </c>
      <c r="P2805" s="87" t="str">
        <f>VLOOKUP(CENSO[[#This Row],[DAP (cm)]],CD[],2,TRUE)</f>
        <v>TORA</v>
      </c>
      <c r="Q2805" s="87" t="str">
        <f>VLOOKUP(CENSO[[#This Row],[DAP (cm)]],DD[],2,TRUE)</f>
        <v>60├ 70</v>
      </c>
      <c r="R2805" s="87" t="str" cm="1">
        <f t="array" ref="R2805">INDEX(_xlfn.TEXTSPLIT(CENSO[[#This Row],[NOME CIENTIFICO]]," "),1)</f>
        <v>Qualea</v>
      </c>
      <c r="S2805" s="98" t="s">
        <v>1004</v>
      </c>
      <c r="T2805" s="87">
        <f>_xlfn.MINIFS(CENSO[DAP (cm)],CENSO[NOME CIENTIFICO],CENSO[[#This Row],[NOME CIENTIFICO]])</f>
        <v>40.107045659157627</v>
      </c>
      <c r="U28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805" s="87" t="str">
        <f>IF(CENSO[[#This Row],[DAP (cm)]]&lt;CENSO[[#This Row],[DMCE (cm)]],"DAP &lt; DMCE","DAP ≥ DMCE")</f>
        <v>DAP ≥ DMCE</v>
      </c>
      <c r="W2805" s="87" t="str">
        <f>IF(CENSO[[#This Row],[DAP (cm)]]&gt;200, "Superior", "Inferior")</f>
        <v>Inferior</v>
      </c>
      <c r="X2805" s="87" t="str">
        <f>VLOOKUP(CENSO[[#This Row],[NOME COMUM]],ESPECIES[],4,FALSE)</f>
        <v>Não</v>
      </c>
      <c r="Y2805" s="87" t="str">
        <f>IF(IFERROR(VLOOKUP(CENSO[[#This Row],[NOME COMUM]],COMERCIAIS[],2, FALSE), "Não") &lt;&gt; "Não", "Sim", "Não")</f>
        <v>Não</v>
      </c>
      <c r="Z2805" s="133">
        <f>CENSO[[#This Row],[g (m²)]]/SUM(AEEF[AEEF-UT])</f>
        <v>5.5692824191768894E-4</v>
      </c>
      <c r="AA2805" s="133">
        <f>CENSO[[#This Row],[v (m³)]]/SUM(AEEF[AEEF-UT])</f>
        <v>7.7969953868476443E-3</v>
      </c>
    </row>
    <row r="2806" spans="1:27" ht="14">
      <c r="A2806" s="86">
        <v>1</v>
      </c>
      <c r="B2806" s="86">
        <v>2</v>
      </c>
      <c r="C2806" s="63">
        <v>85</v>
      </c>
      <c r="D2806" s="63">
        <v>2805</v>
      </c>
      <c r="E2806" s="63" t="str">
        <f>VLOOKUP(CENSO[[#This Row],[NOME COMUM]],ESPECIES[],2,FALSE)</f>
        <v>Couratari guianensis Aubl.</v>
      </c>
      <c r="F2806" s="64" t="s">
        <v>6</v>
      </c>
      <c r="G2806" s="64">
        <v>153</v>
      </c>
      <c r="H2806" s="97">
        <f>CENSO[[#This Row],[CAP (cm)]]/PI()</f>
        <v>48.701412586119972</v>
      </c>
      <c r="I2806" s="64">
        <v>16</v>
      </c>
      <c r="J2806" s="96">
        <f>(PI()*(CENSO[[#This Row],[DAP (cm)]]^2))/40000</f>
        <v>0.18628290314190887</v>
      </c>
      <c r="K2806" s="96">
        <f>CENSO[[#This Row],[g (m²)]]*CENSO[[#This Row],[H (m)]]*0.7</f>
        <v>2.0863685151893794</v>
      </c>
      <c r="L2806" s="64">
        <v>1</v>
      </c>
      <c r="M2806" s="65">
        <v>365000</v>
      </c>
      <c r="N2806" s="87">
        <v>9703346.8000000007</v>
      </c>
      <c r="O2806" s="98" t="s">
        <v>1225</v>
      </c>
      <c r="P2806" s="87" t="str">
        <f>VLOOKUP(CENSO[[#This Row],[DAP (cm)]],CD[],2,TRUE)</f>
        <v>TORETE</v>
      </c>
      <c r="Q2806" s="87" t="str">
        <f>VLOOKUP(CENSO[[#This Row],[DAP (cm)]],DD[],2,TRUE)</f>
        <v>40├ 50</v>
      </c>
      <c r="R2806" s="87" t="str" cm="1">
        <f t="array" ref="R2806">INDEX(_xlfn.TEXTSPLIT(CENSO[[#This Row],[NOME CIENTIFICO]]," "),1)</f>
        <v>Couratari</v>
      </c>
      <c r="S2806" s="98" t="s">
        <v>1004</v>
      </c>
      <c r="T2806" s="87">
        <f>_xlfn.MINIFS(CENSO[DAP (cm)],CENSO[NOME CIENTIFICO],CENSO[[#This Row],[NOME CIENTIFICO]])</f>
        <v>38.833806114422465</v>
      </c>
      <c r="U28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06" s="87" t="str">
        <f>IF(CENSO[[#This Row],[DAP (cm)]]&lt;CENSO[[#This Row],[DMCE (cm)]],"DAP &lt; DMCE","DAP ≥ DMCE")</f>
        <v>DAP &lt; DMCE</v>
      </c>
      <c r="W2806" s="87" t="str">
        <f>IF(CENSO[[#This Row],[DAP (cm)]]&gt;200, "Superior", "Inferior")</f>
        <v>Inferior</v>
      </c>
      <c r="X2806" s="87" t="str">
        <f>VLOOKUP(CENSO[[#This Row],[NOME COMUM]],ESPECIES[],4,FALSE)</f>
        <v>Não</v>
      </c>
      <c r="Y2806" s="87" t="str">
        <f>IF(IFERROR(VLOOKUP(CENSO[[#This Row],[NOME COMUM]],COMERCIAIS[],2, FALSE), "Não") &lt;&gt; "Não", "Sim", "Não")</f>
        <v>Sim</v>
      </c>
      <c r="Z2806" s="133">
        <f>CENSO[[#This Row],[g (m²)]]/SUM(AEEF[AEEF-UT])</f>
        <v>3.2592833037627952E-4</v>
      </c>
      <c r="AA2806" s="133">
        <f>CENSO[[#This Row],[v (m³)]]/SUM(AEEF[AEEF-UT])</f>
        <v>3.6503973002143305E-3</v>
      </c>
    </row>
    <row r="2807" spans="1:27" ht="14">
      <c r="A2807" s="86">
        <v>1</v>
      </c>
      <c r="B2807" s="86">
        <v>2</v>
      </c>
      <c r="C2807" s="63">
        <v>85</v>
      </c>
      <c r="D2807" s="63">
        <v>2806</v>
      </c>
      <c r="E2807" s="63" t="str">
        <f>VLOOKUP(CENSO[[#This Row],[NOME COMUM]],ESPECIES[],2,FALSE)</f>
        <v>Pouteria sp.</v>
      </c>
      <c r="F2807" s="64" t="s">
        <v>83</v>
      </c>
      <c r="G2807" s="64">
        <v>170</v>
      </c>
      <c r="H2807" s="97">
        <f>CENSO[[#This Row],[CAP (cm)]]/PI()</f>
        <v>54.112680651244418</v>
      </c>
      <c r="I2807" s="64">
        <v>17</v>
      </c>
      <c r="J2807" s="96">
        <f>(PI()*(CENSO[[#This Row],[DAP (cm)]]^2))/40000</f>
        <v>0.2299788927677888</v>
      </c>
      <c r="K2807" s="96">
        <f>CENSO[[#This Row],[g (m²)]]*CENSO[[#This Row],[H (m)]]*0.7</f>
        <v>2.7367488239366864</v>
      </c>
      <c r="L2807" s="64">
        <v>1</v>
      </c>
      <c r="M2807" s="65">
        <v>364991.9</v>
      </c>
      <c r="N2807" s="87">
        <v>9703345</v>
      </c>
      <c r="O2807" s="87" t="s">
        <v>1227</v>
      </c>
      <c r="P2807" s="87" t="str">
        <f>VLOOKUP(CENSO[[#This Row],[DAP (cm)]],CD[],2,TRUE)</f>
        <v>TORA</v>
      </c>
      <c r="Q2807" s="87" t="str">
        <f>VLOOKUP(CENSO[[#This Row],[DAP (cm)]],DD[],2,TRUE)</f>
        <v>50├ 60</v>
      </c>
      <c r="R2807" s="87" t="str" cm="1">
        <f t="array" ref="R2807">INDEX(_xlfn.TEXTSPLIT(CENSO[[#This Row],[NOME CIENTIFICO]]," "),1)</f>
        <v>Pouteria</v>
      </c>
      <c r="S2807" s="98" t="s">
        <v>1004</v>
      </c>
      <c r="T2807" s="87">
        <f>_xlfn.MINIFS(CENSO[DAP (cm)],CENSO[NOME CIENTIFICO],CENSO[[#This Row],[NOME CIENTIFICO]])</f>
        <v>39.788735772973837</v>
      </c>
      <c r="U28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07" s="87" t="str">
        <f>IF(CENSO[[#This Row],[DAP (cm)]]&lt;CENSO[[#This Row],[DMCE (cm)]],"DAP &lt; DMCE","DAP ≥ DMCE")</f>
        <v>DAP ≥ DMCE</v>
      </c>
      <c r="W2807" s="87" t="str">
        <f>IF(CENSO[[#This Row],[DAP (cm)]]&gt;200, "Superior", "Inferior")</f>
        <v>Inferior</v>
      </c>
      <c r="X2807" s="87" t="str">
        <f>VLOOKUP(CENSO[[#This Row],[NOME COMUM]],ESPECIES[],4,FALSE)</f>
        <v>Não</v>
      </c>
      <c r="Y2807" s="87" t="str">
        <f>IF(IFERROR(VLOOKUP(CENSO[[#This Row],[NOME COMUM]],COMERCIAIS[],2, FALSE), "Não") &lt;&gt; "Não", "Sim", "Não")</f>
        <v>Não</v>
      </c>
      <c r="Z2807" s="133">
        <f>CENSO[[#This Row],[g (m²)]]/SUM(AEEF[AEEF-UT])</f>
        <v>4.0238065478553035E-4</v>
      </c>
      <c r="AA2807" s="133">
        <f>CENSO[[#This Row],[v (m³)]]/SUM(AEEF[AEEF-UT])</f>
        <v>4.7883297919478112E-3</v>
      </c>
    </row>
    <row r="2808" spans="1:27" ht="14">
      <c r="A2808" s="86">
        <v>1</v>
      </c>
      <c r="B2808" s="86">
        <v>2</v>
      </c>
      <c r="C2808" s="63">
        <v>85</v>
      </c>
      <c r="D2808" s="63">
        <v>2807</v>
      </c>
      <c r="E2808" s="63" t="str">
        <f>VLOOKUP(CENSO[[#This Row],[NOME COMUM]],ESPECIES[],2,FALSE)</f>
        <v>Goupia glabra Aubl.</v>
      </c>
      <c r="F2808" s="64" t="s">
        <v>34</v>
      </c>
      <c r="G2808" s="64">
        <v>183</v>
      </c>
      <c r="H2808" s="97">
        <f>CENSO[[#This Row],[CAP (cm)]]/PI()</f>
        <v>58.250709171633694</v>
      </c>
      <c r="I2808" s="64">
        <v>14</v>
      </c>
      <c r="J2808" s="96">
        <f>(PI()*(CENSO[[#This Row],[DAP (cm)]]^2))/40000</f>
        <v>0.26649699446022412</v>
      </c>
      <c r="K2808" s="96">
        <f>CENSO[[#This Row],[g (m²)]]*CENSO[[#This Row],[H (m)]]*0.7</f>
        <v>2.6116705457101963</v>
      </c>
      <c r="L2808" s="64">
        <v>1</v>
      </c>
      <c r="M2808" s="65">
        <v>364982.9</v>
      </c>
      <c r="N2808" s="87">
        <v>9703349.1999999899</v>
      </c>
      <c r="O2808" s="87" t="s">
        <v>1228</v>
      </c>
      <c r="P2808" s="87" t="str">
        <f>VLOOKUP(CENSO[[#This Row],[DAP (cm)]],CD[],2,TRUE)</f>
        <v>TORA</v>
      </c>
      <c r="Q2808" s="87" t="str">
        <f>VLOOKUP(CENSO[[#This Row],[DAP (cm)]],DD[],2,TRUE)</f>
        <v>50├ 60</v>
      </c>
      <c r="R2808" s="87" t="str" cm="1">
        <f t="array" ref="R2808">INDEX(_xlfn.TEXTSPLIT(CENSO[[#This Row],[NOME CIENTIFICO]]," "),1)</f>
        <v>Goupia</v>
      </c>
      <c r="S2808" s="98" t="s">
        <v>1004</v>
      </c>
      <c r="T2808" s="87">
        <f>_xlfn.MINIFS(CENSO[DAP (cm)],CENSO[NOME CIENTIFICO],CENSO[[#This Row],[NOME CIENTIFICO]])</f>
        <v>40.107045659157627</v>
      </c>
      <c r="U28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808" s="87" t="str">
        <f>IF(CENSO[[#This Row],[DAP (cm)]]&lt;CENSO[[#This Row],[DMCE (cm)]],"DAP &lt; DMCE","DAP ≥ DMCE")</f>
        <v>DAP ≥ DMCE</v>
      </c>
      <c r="W2808" s="87" t="str">
        <f>IF(CENSO[[#This Row],[DAP (cm)]]&gt;200, "Superior", "Inferior")</f>
        <v>Inferior</v>
      </c>
      <c r="X2808" s="87" t="str">
        <f>VLOOKUP(CENSO[[#This Row],[NOME COMUM]],ESPECIES[],4,FALSE)</f>
        <v>Não</v>
      </c>
      <c r="Y2808" s="87" t="str">
        <f>IF(IFERROR(VLOOKUP(CENSO[[#This Row],[NOME COMUM]],COMERCIAIS[],2, FALSE), "Não") &lt;&gt; "Não", "Sim", "Não")</f>
        <v>Sim</v>
      </c>
      <c r="Z2808" s="133">
        <f>CENSO[[#This Row],[g (m²)]]/SUM(AEEF[AEEF-UT])</f>
        <v>4.6627424733953712E-4</v>
      </c>
      <c r="AA2808" s="133">
        <f>CENSO[[#This Row],[v (m³)]]/SUM(AEEF[AEEF-UT])</f>
        <v>4.5694876239274641E-3</v>
      </c>
    </row>
    <row r="2809" spans="1:27" ht="14">
      <c r="A2809" s="86">
        <v>1</v>
      </c>
      <c r="B2809" s="86">
        <v>2</v>
      </c>
      <c r="C2809" s="63">
        <v>85</v>
      </c>
      <c r="D2809" s="63">
        <v>2808</v>
      </c>
      <c r="E2809" s="63" t="str">
        <f>VLOOKUP(CENSO[[#This Row],[NOME COMUM]],ESPECIES[],2,FALSE)</f>
        <v>Goupia glabra Aubl.</v>
      </c>
      <c r="F2809" s="64" t="s">
        <v>34</v>
      </c>
      <c r="G2809" s="64">
        <v>264</v>
      </c>
      <c r="H2809" s="97">
        <f>CENSO[[#This Row],[CAP (cm)]]/PI()</f>
        <v>84.033809952520741</v>
      </c>
      <c r="I2809" s="64">
        <v>18</v>
      </c>
      <c r="J2809" s="96">
        <f>(PI()*(CENSO[[#This Row],[DAP (cm)]]^2))/40000</f>
        <v>0.55462314568663684</v>
      </c>
      <c r="K2809" s="96">
        <f>CENSO[[#This Row],[g (m²)]]*CENSO[[#This Row],[H (m)]]*0.7</f>
        <v>6.9882516356516247</v>
      </c>
      <c r="L2809" s="64">
        <v>1</v>
      </c>
      <c r="M2809" s="65">
        <v>364916.5</v>
      </c>
      <c r="N2809" s="87">
        <v>9703286.6999999899</v>
      </c>
      <c r="O2809" s="87" t="s">
        <v>1228</v>
      </c>
      <c r="P2809" s="87" t="str">
        <f>VLOOKUP(CENSO[[#This Row],[DAP (cm)]],CD[],2,TRUE)</f>
        <v>TORA</v>
      </c>
      <c r="Q2809" s="87" t="str">
        <f>VLOOKUP(CENSO[[#This Row],[DAP (cm)]],DD[],2,TRUE)</f>
        <v>80├ 90</v>
      </c>
      <c r="R2809" s="87" t="str" cm="1">
        <f t="array" ref="R2809">INDEX(_xlfn.TEXTSPLIT(CENSO[[#This Row],[NOME CIENTIFICO]]," "),1)</f>
        <v>Goupia</v>
      </c>
      <c r="S2809" s="98" t="s">
        <v>1004</v>
      </c>
      <c r="T2809" s="87">
        <f>_xlfn.MINIFS(CENSO[DAP (cm)],CENSO[NOME CIENTIFICO],CENSO[[#This Row],[NOME CIENTIFICO]])</f>
        <v>40.107045659157627</v>
      </c>
      <c r="U28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809" s="87" t="str">
        <f>IF(CENSO[[#This Row],[DAP (cm)]]&lt;CENSO[[#This Row],[DMCE (cm)]],"DAP &lt; DMCE","DAP ≥ DMCE")</f>
        <v>DAP ≥ DMCE</v>
      </c>
      <c r="W2809" s="87" t="str">
        <f>IF(CENSO[[#This Row],[DAP (cm)]]&gt;200, "Superior", "Inferior")</f>
        <v>Inferior</v>
      </c>
      <c r="X2809" s="87" t="str">
        <f>VLOOKUP(CENSO[[#This Row],[NOME COMUM]],ESPECIES[],4,FALSE)</f>
        <v>Não</v>
      </c>
      <c r="Y2809" s="87" t="str">
        <f>IF(IFERROR(VLOOKUP(CENSO[[#This Row],[NOME COMUM]],COMERCIAIS[],2, FALSE), "Não") &lt;&gt; "Não", "Sim", "Não")</f>
        <v>Sim</v>
      </c>
      <c r="Z2809" s="133">
        <f>CENSO[[#This Row],[g (m²)]]/SUM(AEEF[AEEF-UT])</f>
        <v>9.7039176871738133E-4</v>
      </c>
      <c r="AA2809" s="133">
        <f>CENSO[[#This Row],[v (m³)]]/SUM(AEEF[AEEF-UT])</f>
        <v>1.2226936285839004E-2</v>
      </c>
    </row>
    <row r="2810" spans="1:27" ht="14">
      <c r="A2810" s="86">
        <v>1</v>
      </c>
      <c r="B2810" s="86">
        <v>2</v>
      </c>
      <c r="C2810" s="63">
        <v>85</v>
      </c>
      <c r="D2810" s="63">
        <v>2809</v>
      </c>
      <c r="E2810" s="63" t="str">
        <f>VLOOKUP(CENSO[[#This Row],[NOME COMUM]],ESPECIES[],2,FALSE)</f>
        <v>Couratari guianensis Aubl.</v>
      </c>
      <c r="F2810" s="64" t="s">
        <v>6</v>
      </c>
      <c r="G2810" s="64">
        <v>220</v>
      </c>
      <c r="H2810" s="97">
        <f>CENSO[[#This Row],[CAP (cm)]]/PI()</f>
        <v>70.028174960433944</v>
      </c>
      <c r="I2810" s="64">
        <v>22</v>
      </c>
      <c r="J2810" s="96">
        <f>(PI()*(CENSO[[#This Row],[DAP (cm)]]^2))/40000</f>
        <v>0.3851549622823866</v>
      </c>
      <c r="K2810" s="96">
        <f>CENSO[[#This Row],[g (m²)]]*CENSO[[#This Row],[H (m)]]*0.7</f>
        <v>5.9313864191487538</v>
      </c>
      <c r="L2810" s="64">
        <v>1</v>
      </c>
      <c r="M2810" s="65">
        <v>364916</v>
      </c>
      <c r="N2810" s="87">
        <v>9703281.4000000004</v>
      </c>
      <c r="O2810" s="87" t="s">
        <v>1227</v>
      </c>
      <c r="P2810" s="87" t="str">
        <f>VLOOKUP(CENSO[[#This Row],[DAP (cm)]],CD[],2,TRUE)</f>
        <v>TORA</v>
      </c>
      <c r="Q2810" s="87" t="str">
        <f>VLOOKUP(CENSO[[#This Row],[DAP (cm)]],DD[],2,TRUE)</f>
        <v>70├ 80</v>
      </c>
      <c r="R2810" s="87" t="str" cm="1">
        <f t="array" ref="R2810">INDEX(_xlfn.TEXTSPLIT(CENSO[[#This Row],[NOME CIENTIFICO]]," "),1)</f>
        <v>Couratari</v>
      </c>
      <c r="S2810" s="98" t="s">
        <v>1004</v>
      </c>
      <c r="T2810" s="87">
        <f>_xlfn.MINIFS(CENSO[DAP (cm)],CENSO[NOME CIENTIFICO],CENSO[[#This Row],[NOME CIENTIFICO]])</f>
        <v>38.833806114422465</v>
      </c>
      <c r="U28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10" s="87" t="str">
        <f>IF(CENSO[[#This Row],[DAP (cm)]]&lt;CENSO[[#This Row],[DMCE (cm)]],"DAP &lt; DMCE","DAP ≥ DMCE")</f>
        <v>DAP ≥ DMCE</v>
      </c>
      <c r="W2810" s="87" t="str">
        <f>IF(CENSO[[#This Row],[DAP (cm)]]&gt;200, "Superior", "Inferior")</f>
        <v>Inferior</v>
      </c>
      <c r="X2810" s="87" t="str">
        <f>VLOOKUP(CENSO[[#This Row],[NOME COMUM]],ESPECIES[],4,FALSE)</f>
        <v>Não</v>
      </c>
      <c r="Y2810" s="87" t="str">
        <f>IF(IFERROR(VLOOKUP(CENSO[[#This Row],[NOME COMUM]],COMERCIAIS[],2, FALSE), "Não") &lt;&gt; "Não", "Sim", "Não")</f>
        <v>Sim</v>
      </c>
      <c r="Z2810" s="133">
        <f>CENSO[[#This Row],[g (m²)]]/SUM(AEEF[AEEF-UT])</f>
        <v>6.7388317272040353E-4</v>
      </c>
      <c r="AA2810" s="133">
        <f>CENSO[[#This Row],[v (m³)]]/SUM(AEEF[AEEF-UT])</f>
        <v>1.0377800859894214E-2</v>
      </c>
    </row>
    <row r="2811" spans="1:27" ht="14">
      <c r="A2811" s="86">
        <v>1</v>
      </c>
      <c r="B2811" s="86">
        <v>2</v>
      </c>
      <c r="C2811" s="63">
        <v>85</v>
      </c>
      <c r="D2811" s="63">
        <v>2810</v>
      </c>
      <c r="E2811" s="63" t="str">
        <f>VLOOKUP(CENSO[[#This Row],[NOME COMUM]],ESPECIES[],2,FALSE)</f>
        <v>Cedrelinga catenaeformis Ducke</v>
      </c>
      <c r="F2811" s="64" t="s">
        <v>71</v>
      </c>
      <c r="G2811" s="64">
        <v>400</v>
      </c>
      <c r="H2811" s="97">
        <f>CENSO[[#This Row],[CAP (cm)]]/PI()</f>
        <v>127.32395447351627</v>
      </c>
      <c r="I2811" s="64">
        <v>22</v>
      </c>
      <c r="J2811" s="96">
        <f>(PI()*(CENSO[[#This Row],[DAP (cm)]]^2))/40000</f>
        <v>1.2732395447351625</v>
      </c>
      <c r="K2811" s="96">
        <f>CENSO[[#This Row],[g (m²)]]*CENSO[[#This Row],[H (m)]]*0.7</f>
        <v>19.607888988921502</v>
      </c>
      <c r="L2811" s="64">
        <v>2</v>
      </c>
      <c r="M2811" s="65">
        <v>364928.59999999899</v>
      </c>
      <c r="N2811" s="87">
        <v>9703275.4000000004</v>
      </c>
      <c r="O2811" s="87" t="s">
        <v>1227</v>
      </c>
      <c r="P2811" s="87" t="str">
        <f>VLOOKUP(CENSO[[#This Row],[DAP (cm)]],CD[],2,TRUE)</f>
        <v>TORA</v>
      </c>
      <c r="Q2811" s="87" t="str">
        <f>VLOOKUP(CENSO[[#This Row],[DAP (cm)]],DD[],2,TRUE)</f>
        <v>120├ 130</v>
      </c>
      <c r="R2811" s="87" t="str" cm="1">
        <f t="array" ref="R2811">INDEX(_xlfn.TEXTSPLIT(CENSO[[#This Row],[NOME CIENTIFICO]]," "),1)</f>
        <v>Cedrelinga</v>
      </c>
      <c r="S2811" s="98" t="s">
        <v>1004</v>
      </c>
      <c r="T2811" s="87">
        <f>_xlfn.MINIFS(CENSO[DAP (cm)],CENSO[NOME CIENTIFICO],CENSO[[#This Row],[NOME CIENTIFICO]])</f>
        <v>38.515496228238675</v>
      </c>
      <c r="U28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11" s="87" t="str">
        <f>IF(CENSO[[#This Row],[DAP (cm)]]&lt;CENSO[[#This Row],[DMCE (cm)]],"DAP &lt; DMCE","DAP ≥ DMCE")</f>
        <v>DAP ≥ DMCE</v>
      </c>
      <c r="W2811" s="87" t="str">
        <f>IF(CENSO[[#This Row],[DAP (cm)]]&gt;200, "Superior", "Inferior")</f>
        <v>Inferior</v>
      </c>
      <c r="X2811" s="87" t="str">
        <f>VLOOKUP(CENSO[[#This Row],[NOME COMUM]],ESPECIES[],4,FALSE)</f>
        <v>Não</v>
      </c>
      <c r="Y2811" s="87" t="str">
        <f>IF(IFERROR(VLOOKUP(CENSO[[#This Row],[NOME COMUM]],COMERCIAIS[],2, FALSE), "Não") &lt;&gt; "Não", "Sim", "Não")</f>
        <v>Sim</v>
      </c>
      <c r="Z2811" s="133">
        <f>CENSO[[#This Row],[g (m²)]]/SUM(AEEF[AEEF-UT])</f>
        <v>2.2277129676707558E-3</v>
      </c>
      <c r="AA2811" s="133">
        <f>CENSO[[#This Row],[v (m³)]]/SUM(AEEF[AEEF-UT])</f>
        <v>3.4306779702129635E-2</v>
      </c>
    </row>
    <row r="2812" spans="1:27" ht="14">
      <c r="A2812" s="86">
        <v>1</v>
      </c>
      <c r="B2812" s="86">
        <v>2</v>
      </c>
      <c r="C2812" s="63">
        <v>85</v>
      </c>
      <c r="D2812" s="63">
        <v>2811</v>
      </c>
      <c r="E2812" s="63" t="str">
        <f>VLOOKUP(CENSO[[#This Row],[NOME COMUM]],ESPECIES[],2,FALSE)</f>
        <v>Tachigali myrmecophila Ducke</v>
      </c>
      <c r="F2812" s="64" t="s">
        <v>14</v>
      </c>
      <c r="G2812" s="64">
        <v>170</v>
      </c>
      <c r="H2812" s="97">
        <f>CENSO[[#This Row],[CAP (cm)]]/PI()</f>
        <v>54.112680651244418</v>
      </c>
      <c r="I2812" s="64">
        <v>15</v>
      </c>
      <c r="J2812" s="96">
        <f>(PI()*(CENSO[[#This Row],[DAP (cm)]]^2))/40000</f>
        <v>0.2299788927677888</v>
      </c>
      <c r="K2812" s="96">
        <f>CENSO[[#This Row],[g (m²)]]*CENSO[[#This Row],[H (m)]]*0.7</f>
        <v>2.4147783740617825</v>
      </c>
      <c r="L2812" s="64">
        <v>1</v>
      </c>
      <c r="M2812" s="65">
        <v>364931.299999999</v>
      </c>
      <c r="N2812" s="87">
        <v>9703265.3000000007</v>
      </c>
      <c r="O2812" s="87" t="s">
        <v>1227</v>
      </c>
      <c r="P2812" s="87" t="str">
        <f>VLOOKUP(CENSO[[#This Row],[DAP (cm)]],CD[],2,TRUE)</f>
        <v>TORA</v>
      </c>
      <c r="Q2812" s="87" t="str">
        <f>VLOOKUP(CENSO[[#This Row],[DAP (cm)]],DD[],2,TRUE)</f>
        <v>50├ 60</v>
      </c>
      <c r="R2812" s="87" t="str" cm="1">
        <f t="array" ref="R2812">INDEX(_xlfn.TEXTSPLIT(CENSO[[#This Row],[NOME CIENTIFICO]]," "),1)</f>
        <v>Tachigali</v>
      </c>
      <c r="S2812" s="98" t="s">
        <v>1004</v>
      </c>
      <c r="T2812" s="87">
        <f>_xlfn.MINIFS(CENSO[DAP (cm)],CENSO[NOME CIENTIFICO],CENSO[[#This Row],[NOME CIENTIFICO]])</f>
        <v>39.152116000606256</v>
      </c>
      <c r="U28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12" s="87" t="str">
        <f>IF(CENSO[[#This Row],[DAP (cm)]]&lt;CENSO[[#This Row],[DMCE (cm)]],"DAP &lt; DMCE","DAP ≥ DMCE")</f>
        <v>DAP ≥ DMCE</v>
      </c>
      <c r="W2812" s="87" t="str">
        <f>IF(CENSO[[#This Row],[DAP (cm)]]&gt;200, "Superior", "Inferior")</f>
        <v>Inferior</v>
      </c>
      <c r="X2812" s="87" t="str">
        <f>VLOOKUP(CENSO[[#This Row],[NOME COMUM]],ESPECIES[],4,FALSE)</f>
        <v>Não</v>
      </c>
      <c r="Y2812" s="87" t="str">
        <f>IF(IFERROR(VLOOKUP(CENSO[[#This Row],[NOME COMUM]],COMERCIAIS[],2, FALSE), "Não") &lt;&gt; "Não", "Sim", "Não")</f>
        <v>Sim</v>
      </c>
      <c r="Z2812" s="133">
        <f>CENSO[[#This Row],[g (m²)]]/SUM(AEEF[AEEF-UT])</f>
        <v>4.0238065478553035E-4</v>
      </c>
      <c r="AA2812" s="133">
        <f>CENSO[[#This Row],[v (m³)]]/SUM(AEEF[AEEF-UT])</f>
        <v>4.2249968752480693E-3</v>
      </c>
    </row>
    <row r="2813" spans="1:27" ht="14">
      <c r="A2813" s="86">
        <v>1</v>
      </c>
      <c r="B2813" s="86">
        <v>2</v>
      </c>
      <c r="C2813" s="63">
        <v>85</v>
      </c>
      <c r="D2813" s="63">
        <v>2812</v>
      </c>
      <c r="E2813" s="63" t="str">
        <f>VLOOKUP(CENSO[[#This Row],[NOME COMUM]],ESPECIES[],2,FALSE)</f>
        <v>Goupia glabra Aubl.</v>
      </c>
      <c r="F2813" s="64" t="s">
        <v>34</v>
      </c>
      <c r="G2813" s="64">
        <v>438</v>
      </c>
      <c r="H2813" s="97">
        <f>CENSO[[#This Row],[CAP (cm)]]/PI()</f>
        <v>139.41973014850032</v>
      </c>
      <c r="I2813" s="64">
        <v>18</v>
      </c>
      <c r="J2813" s="96">
        <f>(PI()*(CENSO[[#This Row],[DAP (cm)]]^2))/40000</f>
        <v>1.5266460451260786</v>
      </c>
      <c r="K2813" s="96">
        <f>CENSO[[#This Row],[g (m²)]]*CENSO[[#This Row],[H (m)]]*0.7</f>
        <v>19.235740168588588</v>
      </c>
      <c r="L2813" s="64">
        <v>2</v>
      </c>
      <c r="M2813" s="65">
        <v>364925.799999999</v>
      </c>
      <c r="N2813" s="87">
        <v>9703265.6999999899</v>
      </c>
      <c r="O2813" s="87" t="s">
        <v>1228</v>
      </c>
      <c r="P2813" s="87" t="str">
        <f>VLOOKUP(CENSO[[#This Row],[DAP (cm)]],CD[],2,TRUE)</f>
        <v>TORA</v>
      </c>
      <c r="Q2813" s="87" t="str">
        <f>VLOOKUP(CENSO[[#This Row],[DAP (cm)]],DD[],2,TRUE)</f>
        <v>130├ 140</v>
      </c>
      <c r="R2813" s="87" t="str" cm="1">
        <f t="array" ref="R2813">INDEX(_xlfn.TEXTSPLIT(CENSO[[#This Row],[NOME CIENTIFICO]]," "),1)</f>
        <v>Goupia</v>
      </c>
      <c r="S2813" s="98" t="s">
        <v>1004</v>
      </c>
      <c r="T2813" s="87">
        <f>_xlfn.MINIFS(CENSO[DAP (cm)],CENSO[NOME CIENTIFICO],CENSO[[#This Row],[NOME CIENTIFICO]])</f>
        <v>40.107045659157627</v>
      </c>
      <c r="U28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813" s="87" t="str">
        <f>IF(CENSO[[#This Row],[DAP (cm)]]&lt;CENSO[[#This Row],[DMCE (cm)]],"DAP &lt; DMCE","DAP ≥ DMCE")</f>
        <v>DAP ≥ DMCE</v>
      </c>
      <c r="W2813" s="87" t="str">
        <f>IF(CENSO[[#This Row],[DAP (cm)]]&gt;200, "Superior", "Inferior")</f>
        <v>Inferior</v>
      </c>
      <c r="X2813" s="87" t="str">
        <f>VLOOKUP(CENSO[[#This Row],[NOME COMUM]],ESPECIES[],4,FALSE)</f>
        <v>Não</v>
      </c>
      <c r="Y2813" s="87" t="str">
        <f>IF(IFERROR(VLOOKUP(CENSO[[#This Row],[NOME COMUM]],COMERCIAIS[],2, FALSE), "Não") &lt;&gt; "Não", "Sim", "Não")</f>
        <v>Sim</v>
      </c>
      <c r="Z2813" s="133">
        <f>CENSO[[#This Row],[g (m²)]]/SUM(AEEF[AEEF-UT])</f>
        <v>2.6710835410614286E-3</v>
      </c>
      <c r="AA2813" s="133">
        <f>CENSO[[#This Row],[v (m³)]]/SUM(AEEF[AEEF-UT])</f>
        <v>3.3655652617373993E-2</v>
      </c>
    </row>
    <row r="2814" spans="1:27" ht="14">
      <c r="A2814" s="86">
        <v>1</v>
      </c>
      <c r="B2814" s="86">
        <v>2</v>
      </c>
      <c r="C2814" s="63">
        <v>85</v>
      </c>
      <c r="D2814" s="63">
        <v>2813</v>
      </c>
      <c r="E2814" s="63" t="str">
        <f>VLOOKUP(CENSO[[#This Row],[NOME COMUM]],ESPECIES[],2,FALSE)</f>
        <v>Pouteria sp.</v>
      </c>
      <c r="F2814" s="64" t="s">
        <v>83</v>
      </c>
      <c r="G2814" s="64">
        <v>150</v>
      </c>
      <c r="H2814" s="97">
        <f>CENSO[[#This Row],[CAP (cm)]]/PI()</f>
        <v>47.7464829275686</v>
      </c>
      <c r="I2814" s="64">
        <v>15</v>
      </c>
      <c r="J2814" s="96">
        <f>(PI()*(CENSO[[#This Row],[DAP (cm)]]^2))/40000</f>
        <v>0.17904931097838223</v>
      </c>
      <c r="K2814" s="96">
        <f>CENSO[[#This Row],[g (m²)]]*CENSO[[#This Row],[H (m)]]*0.7</f>
        <v>1.8800177652730132</v>
      </c>
      <c r="L2814" s="64">
        <v>1</v>
      </c>
      <c r="M2814" s="65">
        <v>364915</v>
      </c>
      <c r="N2814" s="87">
        <v>9703270.8000000007</v>
      </c>
      <c r="O2814" s="98" t="s">
        <v>1225</v>
      </c>
      <c r="P2814" s="87" t="str">
        <f>VLOOKUP(CENSO[[#This Row],[DAP (cm)]],CD[],2,TRUE)</f>
        <v>TORETE</v>
      </c>
      <c r="Q2814" s="87" t="str">
        <f>VLOOKUP(CENSO[[#This Row],[DAP (cm)]],DD[],2,TRUE)</f>
        <v>40├ 50</v>
      </c>
      <c r="R2814" s="87" t="str" cm="1">
        <f t="array" ref="R2814">INDEX(_xlfn.TEXTSPLIT(CENSO[[#This Row],[NOME CIENTIFICO]]," "),1)</f>
        <v>Pouteria</v>
      </c>
      <c r="S2814" s="98" t="s">
        <v>1004</v>
      </c>
      <c r="T2814" s="87">
        <f>_xlfn.MINIFS(CENSO[DAP (cm)],CENSO[NOME CIENTIFICO],CENSO[[#This Row],[NOME CIENTIFICO]])</f>
        <v>39.788735772973837</v>
      </c>
      <c r="U28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14" s="87" t="str">
        <f>IF(CENSO[[#This Row],[DAP (cm)]]&lt;CENSO[[#This Row],[DMCE (cm)]],"DAP &lt; DMCE","DAP ≥ DMCE")</f>
        <v>DAP &lt; DMCE</v>
      </c>
      <c r="W2814" s="87" t="str">
        <f>IF(CENSO[[#This Row],[DAP (cm)]]&gt;200, "Superior", "Inferior")</f>
        <v>Inferior</v>
      </c>
      <c r="X2814" s="87" t="str">
        <f>VLOOKUP(CENSO[[#This Row],[NOME COMUM]],ESPECIES[],4,FALSE)</f>
        <v>Não</v>
      </c>
      <c r="Y2814" s="87" t="str">
        <f>IF(IFERROR(VLOOKUP(CENSO[[#This Row],[NOME COMUM]],COMERCIAIS[],2, FALSE), "Não") &lt;&gt; "Não", "Sim", "Não")</f>
        <v>Não</v>
      </c>
      <c r="Z2814" s="133">
        <f>CENSO[[#This Row],[g (m²)]]/SUM(AEEF[AEEF-UT])</f>
        <v>3.1327213607870003E-4</v>
      </c>
      <c r="AA2814" s="133">
        <f>CENSO[[#This Row],[v (m³)]]/SUM(AEEF[AEEF-UT])</f>
        <v>3.28935742882635E-3</v>
      </c>
    </row>
    <row r="2815" spans="1:27" ht="14">
      <c r="A2815" s="86">
        <v>1</v>
      </c>
      <c r="B2815" s="86">
        <v>2</v>
      </c>
      <c r="C2815" s="63">
        <v>85</v>
      </c>
      <c r="D2815" s="63">
        <v>2814</v>
      </c>
      <c r="E2815" s="63" t="str">
        <f>VLOOKUP(CENSO[[#This Row],[NOME COMUM]],ESPECIES[],2,FALSE)</f>
        <v>Bertholletia excelsa Humb. &amp; Bonpl.</v>
      </c>
      <c r="F2815" s="64" t="s">
        <v>37</v>
      </c>
      <c r="G2815" s="64">
        <v>430</v>
      </c>
      <c r="H2815" s="97">
        <f>CENSO[[#This Row],[CAP (cm)]]/PI()</f>
        <v>136.87325105903</v>
      </c>
      <c r="I2815" s="64">
        <v>23</v>
      </c>
      <c r="J2815" s="96">
        <f>(PI()*(CENSO[[#This Row],[DAP (cm)]]^2))/40000</f>
        <v>1.4713874488845726</v>
      </c>
      <c r="K2815" s="96">
        <f>CENSO[[#This Row],[g (m²)]]*CENSO[[#This Row],[H (m)]]*0.7</f>
        <v>23.689337927041617</v>
      </c>
      <c r="L2815" s="64">
        <v>1</v>
      </c>
      <c r="M2815" s="65">
        <v>364922.5</v>
      </c>
      <c r="N2815" s="87">
        <v>9703252.9000000004</v>
      </c>
      <c r="O2815" s="87" t="s">
        <v>424</v>
      </c>
      <c r="P2815" s="87" t="str">
        <f>VLOOKUP(CENSO[[#This Row],[DAP (cm)]],CD[],2,TRUE)</f>
        <v>TORA</v>
      </c>
      <c r="Q2815" s="87" t="str">
        <f>VLOOKUP(CENSO[[#This Row],[DAP (cm)]],DD[],2,TRUE)</f>
        <v>130├ 140</v>
      </c>
      <c r="R2815" s="87" t="str" cm="1">
        <f t="array" ref="R2815">INDEX(_xlfn.TEXTSPLIT(CENSO[[#This Row],[NOME CIENTIFICO]]," "),1)</f>
        <v>Bertholletia</v>
      </c>
      <c r="S2815" s="98" t="s">
        <v>1004</v>
      </c>
      <c r="T2815" s="87">
        <f>_xlfn.MINIFS(CENSO[DAP (cm)],CENSO[NOME CIENTIFICO],CENSO[[#This Row],[NOME CIENTIFICO]])</f>
        <v>41.38028520389279</v>
      </c>
      <c r="U28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815" s="87" t="str">
        <f>IF(CENSO[[#This Row],[DAP (cm)]]&lt;CENSO[[#This Row],[DMCE (cm)]],"DAP &lt; DMCE","DAP ≥ DMCE")</f>
        <v>DAP ≥ DMCE</v>
      </c>
      <c r="W2815" s="87" t="str">
        <f>IF(CENSO[[#This Row],[DAP (cm)]]&gt;200, "Superior", "Inferior")</f>
        <v>Inferior</v>
      </c>
      <c r="X2815" s="87" t="str">
        <f>VLOOKUP(CENSO[[#This Row],[NOME COMUM]],ESPECIES[],4,FALSE)</f>
        <v>Protegida</v>
      </c>
      <c r="Y2815" s="87" t="str">
        <f>IF(IFERROR(VLOOKUP(CENSO[[#This Row],[NOME COMUM]],COMERCIAIS[],2, FALSE), "Não") &lt;&gt; "Não", "Sim", "Não")</f>
        <v>Não</v>
      </c>
      <c r="Z2815" s="133">
        <f>CENSO[[#This Row],[g (m²)]]/SUM(AEEF[AEEF-UT])</f>
        <v>2.574400798264518E-3</v>
      </c>
      <c r="AA2815" s="133">
        <f>CENSO[[#This Row],[v (m³)]]/SUM(AEEF[AEEF-UT])</f>
        <v>4.1447852852058736E-2</v>
      </c>
    </row>
    <row r="2816" spans="1:27" ht="14">
      <c r="A2816" s="86">
        <v>1</v>
      </c>
      <c r="B2816" s="86">
        <v>2</v>
      </c>
      <c r="C2816" s="63">
        <v>85</v>
      </c>
      <c r="D2816" s="63">
        <v>2815</v>
      </c>
      <c r="E2816" s="63" t="str">
        <f>VLOOKUP(CENSO[[#This Row],[NOME COMUM]],ESPECIES[],2,FALSE)</f>
        <v>Tachigali myrmecophila Ducke</v>
      </c>
      <c r="F2816" s="64" t="s">
        <v>14</v>
      </c>
      <c r="G2816" s="64">
        <v>422</v>
      </c>
      <c r="H2816" s="97">
        <f>CENSO[[#This Row],[CAP (cm)]]/PI()</f>
        <v>134.32677196955967</v>
      </c>
      <c r="I2816" s="64">
        <v>18</v>
      </c>
      <c r="J2816" s="96">
        <f>(PI()*(CENSO[[#This Row],[DAP (cm)]]^2))/40000</f>
        <v>1.4171474442788545</v>
      </c>
      <c r="K2816" s="96">
        <f>CENSO[[#This Row],[g (m²)]]*CENSO[[#This Row],[H (m)]]*0.7</f>
        <v>17.856057797913564</v>
      </c>
      <c r="L2816" s="64">
        <v>1</v>
      </c>
      <c r="M2816" s="65">
        <v>364925.2</v>
      </c>
      <c r="N2816" s="87">
        <v>9703247.1999999899</v>
      </c>
      <c r="O2816" s="87" t="s">
        <v>1227</v>
      </c>
      <c r="P2816" s="87" t="str">
        <f>VLOOKUP(CENSO[[#This Row],[DAP (cm)]],CD[],2,TRUE)</f>
        <v>TORA</v>
      </c>
      <c r="Q2816" s="87" t="str">
        <f>VLOOKUP(CENSO[[#This Row],[DAP (cm)]],DD[],2,TRUE)</f>
        <v>130├ 140</v>
      </c>
      <c r="R2816" s="87" t="str" cm="1">
        <f t="array" ref="R2816">INDEX(_xlfn.TEXTSPLIT(CENSO[[#This Row],[NOME CIENTIFICO]]," "),1)</f>
        <v>Tachigali</v>
      </c>
      <c r="S2816" s="98" t="s">
        <v>1004</v>
      </c>
      <c r="T2816" s="87">
        <f>_xlfn.MINIFS(CENSO[DAP (cm)],CENSO[NOME CIENTIFICO],CENSO[[#This Row],[NOME CIENTIFICO]])</f>
        <v>39.152116000606256</v>
      </c>
      <c r="U28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16" s="87" t="str">
        <f>IF(CENSO[[#This Row],[DAP (cm)]]&lt;CENSO[[#This Row],[DMCE (cm)]],"DAP &lt; DMCE","DAP ≥ DMCE")</f>
        <v>DAP ≥ DMCE</v>
      </c>
      <c r="W2816" s="87" t="str">
        <f>IF(CENSO[[#This Row],[DAP (cm)]]&gt;200, "Superior", "Inferior")</f>
        <v>Inferior</v>
      </c>
      <c r="X2816" s="87" t="str">
        <f>VLOOKUP(CENSO[[#This Row],[NOME COMUM]],ESPECIES[],4,FALSE)</f>
        <v>Não</v>
      </c>
      <c r="Y2816" s="87" t="str">
        <f>IF(IFERROR(VLOOKUP(CENSO[[#This Row],[NOME COMUM]],COMERCIAIS[],2, FALSE), "Não") &lt;&gt; "Não", "Sim", "Não")</f>
        <v>Sim</v>
      </c>
      <c r="Z2816" s="133">
        <f>CENSO[[#This Row],[g (m²)]]/SUM(AEEF[AEEF-UT])</f>
        <v>2.4795002258417432E-3</v>
      </c>
      <c r="AA2816" s="133">
        <f>CENSO[[#This Row],[v (m³)]]/SUM(AEEF[AEEF-UT])</f>
        <v>3.1241702845605963E-2</v>
      </c>
    </row>
    <row r="2817" spans="1:27" ht="14">
      <c r="A2817" s="86">
        <v>1</v>
      </c>
      <c r="B2817" s="86">
        <v>2</v>
      </c>
      <c r="C2817" s="63">
        <v>85</v>
      </c>
      <c r="D2817" s="63">
        <v>2816</v>
      </c>
      <c r="E2817" s="63" t="str">
        <f>VLOOKUP(CENSO[[#This Row],[NOME COMUM]],ESPECIES[],2,FALSE)</f>
        <v>Lecythis chartacea O.Berg</v>
      </c>
      <c r="F2817" s="64" t="s">
        <v>31</v>
      </c>
      <c r="G2817" s="64">
        <v>400</v>
      </c>
      <c r="H2817" s="97">
        <f>CENSO[[#This Row],[CAP (cm)]]/PI()</f>
        <v>127.32395447351627</v>
      </c>
      <c r="I2817" s="64">
        <v>22</v>
      </c>
      <c r="J2817" s="96">
        <f>(PI()*(CENSO[[#This Row],[DAP (cm)]]^2))/40000</f>
        <v>1.2732395447351625</v>
      </c>
      <c r="K2817" s="96">
        <f>CENSO[[#This Row],[g (m²)]]*CENSO[[#This Row],[H (m)]]*0.7</f>
        <v>19.607888988921502</v>
      </c>
      <c r="L2817" s="64">
        <v>1</v>
      </c>
      <c r="M2817" s="65">
        <v>364939</v>
      </c>
      <c r="N2817" s="87">
        <v>9703232.9000000004</v>
      </c>
      <c r="O2817" s="87" t="s">
        <v>1227</v>
      </c>
      <c r="P2817" s="87" t="str">
        <f>VLOOKUP(CENSO[[#This Row],[DAP (cm)]],CD[],2,TRUE)</f>
        <v>TORA</v>
      </c>
      <c r="Q2817" s="87" t="str">
        <f>VLOOKUP(CENSO[[#This Row],[DAP (cm)]],DD[],2,TRUE)</f>
        <v>120├ 130</v>
      </c>
      <c r="R2817" s="87" t="str" cm="1">
        <f t="array" ref="R2817">INDEX(_xlfn.TEXTSPLIT(CENSO[[#This Row],[NOME CIENTIFICO]]," "),1)</f>
        <v>Lecythis</v>
      </c>
      <c r="S2817" s="98" t="s">
        <v>1004</v>
      </c>
      <c r="T2817" s="87">
        <f>_xlfn.MINIFS(CENSO[DAP (cm)],CENSO[NOME CIENTIFICO],CENSO[[#This Row],[NOME CIENTIFICO]])</f>
        <v>38.833806114422465</v>
      </c>
      <c r="U28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17" s="87" t="str">
        <f>IF(CENSO[[#This Row],[DAP (cm)]]&lt;CENSO[[#This Row],[DMCE (cm)]],"DAP &lt; DMCE","DAP ≥ DMCE")</f>
        <v>DAP ≥ DMCE</v>
      </c>
      <c r="W2817" s="87" t="str">
        <f>IF(CENSO[[#This Row],[DAP (cm)]]&gt;200, "Superior", "Inferior")</f>
        <v>Inferior</v>
      </c>
      <c r="X2817" s="87" t="str">
        <f>VLOOKUP(CENSO[[#This Row],[NOME COMUM]],ESPECIES[],4,FALSE)</f>
        <v>Não</v>
      </c>
      <c r="Y2817" s="87" t="str">
        <f>IF(IFERROR(VLOOKUP(CENSO[[#This Row],[NOME COMUM]],COMERCIAIS[],2, FALSE), "Não") &lt;&gt; "Não", "Sim", "Não")</f>
        <v>Sim</v>
      </c>
      <c r="Z2817" s="133">
        <f>CENSO[[#This Row],[g (m²)]]/SUM(AEEF[AEEF-UT])</f>
        <v>2.2277129676707558E-3</v>
      </c>
      <c r="AA2817" s="133">
        <f>CENSO[[#This Row],[v (m³)]]/SUM(AEEF[AEEF-UT])</f>
        <v>3.4306779702129635E-2</v>
      </c>
    </row>
    <row r="2818" spans="1:27" ht="14">
      <c r="A2818" s="86">
        <v>1</v>
      </c>
      <c r="B2818" s="86">
        <v>2</v>
      </c>
      <c r="C2818" s="63">
        <v>85</v>
      </c>
      <c r="D2818" s="63">
        <v>2817</v>
      </c>
      <c r="E2818" s="63" t="str">
        <f>VLOOKUP(CENSO[[#This Row],[NOME COMUM]],ESPECIES[],2,FALSE)</f>
        <v>Protium spruceanum Engl.</v>
      </c>
      <c r="F2818" s="64" t="s">
        <v>46</v>
      </c>
      <c r="G2818" s="64">
        <v>200</v>
      </c>
      <c r="H2818" s="97">
        <f>CENSO[[#This Row],[CAP (cm)]]/PI()</f>
        <v>63.661977236758133</v>
      </c>
      <c r="I2818" s="64">
        <v>14</v>
      </c>
      <c r="J2818" s="96">
        <f>(PI()*(CENSO[[#This Row],[DAP (cm)]]^2))/40000</f>
        <v>0.31830988618379064</v>
      </c>
      <c r="K2818" s="96">
        <f>CENSO[[#This Row],[g (m²)]]*CENSO[[#This Row],[H (m)]]*0.7</f>
        <v>3.1194368846011482</v>
      </c>
      <c r="L2818" s="64">
        <v>2</v>
      </c>
      <c r="M2818" s="65">
        <v>364937.59999999899</v>
      </c>
      <c r="N2818" s="87">
        <v>9703230.1999999899</v>
      </c>
      <c r="O2818" s="87" t="s">
        <v>1227</v>
      </c>
      <c r="P2818" s="87" t="str">
        <f>VLOOKUP(CENSO[[#This Row],[DAP (cm)]],CD[],2,TRUE)</f>
        <v>TORA</v>
      </c>
      <c r="Q2818" s="87" t="str">
        <f>VLOOKUP(CENSO[[#This Row],[DAP (cm)]],DD[],2,TRUE)</f>
        <v>60├ 70</v>
      </c>
      <c r="R2818" s="87" t="str" cm="1">
        <f t="array" ref="R2818">INDEX(_xlfn.TEXTSPLIT(CENSO[[#This Row],[NOME CIENTIFICO]]," "),1)</f>
        <v>Protium</v>
      </c>
      <c r="S2818" s="98" t="s">
        <v>1004</v>
      </c>
      <c r="T2818" s="87">
        <f>_xlfn.MINIFS(CENSO[DAP (cm)],CENSO[NOME CIENTIFICO],CENSO[[#This Row],[NOME CIENTIFICO]])</f>
        <v>39.788735772973837</v>
      </c>
      <c r="U28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18" s="87" t="str">
        <f>IF(CENSO[[#This Row],[DAP (cm)]]&lt;CENSO[[#This Row],[DMCE (cm)]],"DAP &lt; DMCE","DAP ≥ DMCE")</f>
        <v>DAP ≥ DMCE</v>
      </c>
      <c r="W2818" s="87" t="str">
        <f>IF(CENSO[[#This Row],[DAP (cm)]]&gt;200, "Superior", "Inferior")</f>
        <v>Inferior</v>
      </c>
      <c r="X2818" s="87" t="str">
        <f>VLOOKUP(CENSO[[#This Row],[NOME COMUM]],ESPECIES[],4,FALSE)</f>
        <v>Não</v>
      </c>
      <c r="Y2818" s="87" t="str">
        <f>IF(IFERROR(VLOOKUP(CENSO[[#This Row],[NOME COMUM]],COMERCIAIS[],2, FALSE), "Não") &lt;&gt; "Não", "Sim", "Não")</f>
        <v>Não</v>
      </c>
      <c r="Z2818" s="133">
        <f>CENSO[[#This Row],[g (m²)]]/SUM(AEEF[AEEF-UT])</f>
        <v>5.5692824191768894E-4</v>
      </c>
      <c r="AA2818" s="133">
        <f>CENSO[[#This Row],[v (m³)]]/SUM(AEEF[AEEF-UT])</f>
        <v>5.4578967707933513E-3</v>
      </c>
    </row>
    <row r="2819" spans="1:27" ht="14">
      <c r="A2819" s="86">
        <v>1</v>
      </c>
      <c r="B2819" s="86">
        <v>2</v>
      </c>
      <c r="C2819" s="63">
        <v>85</v>
      </c>
      <c r="D2819" s="63">
        <v>2818</v>
      </c>
      <c r="E2819" s="63" t="str">
        <f>VLOOKUP(CENSO[[#This Row],[NOME COMUM]],ESPECIES[],2,FALSE)</f>
        <v>Couratari guianensis Aubl.</v>
      </c>
      <c r="F2819" s="64" t="s">
        <v>6</v>
      </c>
      <c r="G2819" s="64">
        <v>207</v>
      </c>
      <c r="H2819" s="97">
        <f>CENSO[[#This Row],[CAP (cm)]]/PI()</f>
        <v>65.890146440044674</v>
      </c>
      <c r="I2819" s="64">
        <v>20</v>
      </c>
      <c r="J2819" s="96">
        <f>(PI()*(CENSO[[#This Row],[DAP (cm)]]^2))/40000</f>
        <v>0.34098150782723119</v>
      </c>
      <c r="K2819" s="96">
        <f>CENSO[[#This Row],[g (m²)]]*CENSO[[#This Row],[H (m)]]*0.7</f>
        <v>4.7737411095812359</v>
      </c>
      <c r="L2819" s="64">
        <v>1</v>
      </c>
      <c r="M2819" s="65">
        <v>364897.9</v>
      </c>
      <c r="N2819" s="87">
        <v>9703238</v>
      </c>
      <c r="O2819" s="87" t="s">
        <v>1227</v>
      </c>
      <c r="P2819" s="87" t="str">
        <f>VLOOKUP(CENSO[[#This Row],[DAP (cm)]],CD[],2,TRUE)</f>
        <v>TORA</v>
      </c>
      <c r="Q2819" s="87" t="str">
        <f>VLOOKUP(CENSO[[#This Row],[DAP (cm)]],DD[],2,TRUE)</f>
        <v>60├ 70</v>
      </c>
      <c r="R2819" s="87" t="str" cm="1">
        <f t="array" ref="R2819">INDEX(_xlfn.TEXTSPLIT(CENSO[[#This Row],[NOME CIENTIFICO]]," "),1)</f>
        <v>Couratari</v>
      </c>
      <c r="S2819" s="98" t="s">
        <v>1004</v>
      </c>
      <c r="T2819" s="87">
        <f>_xlfn.MINIFS(CENSO[DAP (cm)],CENSO[NOME CIENTIFICO],CENSO[[#This Row],[NOME CIENTIFICO]])</f>
        <v>38.833806114422465</v>
      </c>
      <c r="U28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19" s="87" t="str">
        <f>IF(CENSO[[#This Row],[DAP (cm)]]&lt;CENSO[[#This Row],[DMCE (cm)]],"DAP &lt; DMCE","DAP ≥ DMCE")</f>
        <v>DAP ≥ DMCE</v>
      </c>
      <c r="W2819" s="87" t="str">
        <f>IF(CENSO[[#This Row],[DAP (cm)]]&gt;200, "Superior", "Inferior")</f>
        <v>Inferior</v>
      </c>
      <c r="X2819" s="87" t="str">
        <f>VLOOKUP(CENSO[[#This Row],[NOME COMUM]],ESPECIES[],4,FALSE)</f>
        <v>Não</v>
      </c>
      <c r="Y2819" s="87" t="str">
        <f>IF(IFERROR(VLOOKUP(CENSO[[#This Row],[NOME COMUM]],COMERCIAIS[],2, FALSE), "Não") &lt;&gt; "Não", "Sim", "Não")</f>
        <v>Sim</v>
      </c>
      <c r="Z2819" s="133">
        <f>CENSO[[#This Row],[g (m²)]]/SUM(AEEF[AEEF-UT])</f>
        <v>5.9659545594827642E-4</v>
      </c>
      <c r="AA2819" s="133">
        <f>CENSO[[#This Row],[v (m³)]]/SUM(AEEF[AEEF-UT])</f>
        <v>8.3523363832758695E-3</v>
      </c>
    </row>
    <row r="2820" spans="1:27" ht="14">
      <c r="A2820" s="86">
        <v>1</v>
      </c>
      <c r="B2820" s="86">
        <v>2</v>
      </c>
      <c r="C2820" s="63">
        <v>85</v>
      </c>
      <c r="D2820" s="63">
        <v>2819</v>
      </c>
      <c r="E2820" s="63" t="str">
        <f>VLOOKUP(CENSO[[#This Row],[NOME COMUM]],ESPECIES[],2,FALSE)</f>
        <v>Tachigali myrmecophila Ducke</v>
      </c>
      <c r="F2820" s="64" t="s">
        <v>14</v>
      </c>
      <c r="G2820" s="64">
        <v>143</v>
      </c>
      <c r="H2820" s="97">
        <f>CENSO[[#This Row],[CAP (cm)]]/PI()</f>
        <v>45.518313724282066</v>
      </c>
      <c r="I2820" s="64">
        <v>13</v>
      </c>
      <c r="J2820" s="96">
        <f>(PI()*(CENSO[[#This Row],[DAP (cm)]]^2))/40000</f>
        <v>0.1627279715643084</v>
      </c>
      <c r="K2820" s="96">
        <f>CENSO[[#This Row],[g (m²)]]*CENSO[[#This Row],[H (m)]]*0.7</f>
        <v>1.4808245412352063</v>
      </c>
      <c r="L2820" s="64">
        <v>1</v>
      </c>
      <c r="M2820" s="65">
        <v>364888.799999999</v>
      </c>
      <c r="N2820" s="87">
        <v>9703233.4000000004</v>
      </c>
      <c r="O2820" s="98" t="s">
        <v>1225</v>
      </c>
      <c r="P2820" s="87" t="str">
        <f>VLOOKUP(CENSO[[#This Row],[DAP (cm)]],CD[],2,TRUE)</f>
        <v>TORETE</v>
      </c>
      <c r="Q2820" s="87" t="str">
        <f>VLOOKUP(CENSO[[#This Row],[DAP (cm)]],DD[],2,TRUE)</f>
        <v>40├ 50</v>
      </c>
      <c r="R2820" s="87" t="str" cm="1">
        <f t="array" ref="R2820">INDEX(_xlfn.TEXTSPLIT(CENSO[[#This Row],[NOME CIENTIFICO]]," "),1)</f>
        <v>Tachigali</v>
      </c>
      <c r="S2820" s="98" t="s">
        <v>1004</v>
      </c>
      <c r="T2820" s="87">
        <f>_xlfn.MINIFS(CENSO[DAP (cm)],CENSO[NOME CIENTIFICO],CENSO[[#This Row],[NOME CIENTIFICO]])</f>
        <v>39.152116000606256</v>
      </c>
      <c r="U28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20" s="87" t="str">
        <f>IF(CENSO[[#This Row],[DAP (cm)]]&lt;CENSO[[#This Row],[DMCE (cm)]],"DAP &lt; DMCE","DAP ≥ DMCE")</f>
        <v>DAP &lt; DMCE</v>
      </c>
      <c r="W2820" s="87" t="str">
        <f>IF(CENSO[[#This Row],[DAP (cm)]]&gt;200, "Superior", "Inferior")</f>
        <v>Inferior</v>
      </c>
      <c r="X2820" s="87" t="str">
        <f>VLOOKUP(CENSO[[#This Row],[NOME COMUM]],ESPECIES[],4,FALSE)</f>
        <v>Não</v>
      </c>
      <c r="Y2820" s="87" t="str">
        <f>IF(IFERROR(VLOOKUP(CENSO[[#This Row],[NOME COMUM]],COMERCIAIS[],2, FALSE), "Não") &lt;&gt; "Não", "Sim", "Não")</f>
        <v>Sim</v>
      </c>
      <c r="Z2820" s="133">
        <f>CENSO[[#This Row],[g (m²)]]/SUM(AEEF[AEEF-UT])</f>
        <v>2.8471564047437059E-4</v>
      </c>
      <c r="AA2820" s="133">
        <f>CENSO[[#This Row],[v (m³)]]/SUM(AEEF[AEEF-UT])</f>
        <v>2.5909123283167721E-3</v>
      </c>
    </row>
    <row r="2821" spans="1:27" ht="14">
      <c r="A2821" s="86">
        <v>1</v>
      </c>
      <c r="B2821" s="86">
        <v>2</v>
      </c>
      <c r="C2821" s="63">
        <v>85</v>
      </c>
      <c r="D2821" s="63">
        <v>2820</v>
      </c>
      <c r="E2821" s="63" t="str">
        <f>VLOOKUP(CENSO[[#This Row],[NOME COMUM]],ESPECIES[],2,FALSE)</f>
        <v>Piptadenia suaveolens Miq.</v>
      </c>
      <c r="F2821" s="64" t="s">
        <v>22</v>
      </c>
      <c r="G2821" s="64">
        <v>324</v>
      </c>
      <c r="H2821" s="97">
        <f>CENSO[[#This Row],[CAP (cm)]]/PI()</f>
        <v>103.13240312354819</v>
      </c>
      <c r="I2821" s="64">
        <v>17</v>
      </c>
      <c r="J2821" s="96">
        <f>(PI()*(CENSO[[#This Row],[DAP (cm)]]^2))/40000</f>
        <v>0.8353724653007405</v>
      </c>
      <c r="K2821" s="96">
        <f>CENSO[[#This Row],[g (m²)]]*CENSO[[#This Row],[H (m)]]*0.7</f>
        <v>9.9409323370788112</v>
      </c>
      <c r="L2821" s="64">
        <v>1</v>
      </c>
      <c r="M2821" s="65">
        <v>364889.2</v>
      </c>
      <c r="N2821" s="87">
        <v>9703227.6999999899</v>
      </c>
      <c r="O2821" s="87" t="s">
        <v>1227</v>
      </c>
      <c r="P2821" s="87" t="str">
        <f>VLOOKUP(CENSO[[#This Row],[DAP (cm)]],CD[],2,TRUE)</f>
        <v>TORA</v>
      </c>
      <c r="Q2821" s="87" t="str">
        <f>VLOOKUP(CENSO[[#This Row],[DAP (cm)]],DD[],2,TRUE)</f>
        <v>100├ 110</v>
      </c>
      <c r="R2821" s="87" t="str" cm="1">
        <f t="array" ref="R2821">INDEX(_xlfn.TEXTSPLIT(CENSO[[#This Row],[NOME CIENTIFICO]]," "),1)</f>
        <v>Piptadenia</v>
      </c>
      <c r="S2821" s="98" t="s">
        <v>1004</v>
      </c>
      <c r="T2821" s="87">
        <f>_xlfn.MINIFS(CENSO[DAP (cm)],CENSO[NOME CIENTIFICO],CENSO[[#This Row],[NOME CIENTIFICO]])</f>
        <v>39.788735772973837</v>
      </c>
      <c r="U28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21" s="87" t="str">
        <f>IF(CENSO[[#This Row],[DAP (cm)]]&lt;CENSO[[#This Row],[DMCE (cm)]],"DAP &lt; DMCE","DAP ≥ DMCE")</f>
        <v>DAP ≥ DMCE</v>
      </c>
      <c r="W2821" s="87" t="str">
        <f>IF(CENSO[[#This Row],[DAP (cm)]]&gt;200, "Superior", "Inferior")</f>
        <v>Inferior</v>
      </c>
      <c r="X2821" s="87" t="str">
        <f>VLOOKUP(CENSO[[#This Row],[NOME COMUM]],ESPECIES[],4,FALSE)</f>
        <v>Não</v>
      </c>
      <c r="Y2821" s="87" t="str">
        <f>IF(IFERROR(VLOOKUP(CENSO[[#This Row],[NOME COMUM]],COMERCIAIS[],2, FALSE), "Não") &lt;&gt; "Não", "Sim", "Não")</f>
        <v>Sim</v>
      </c>
      <c r="Z2821" s="133">
        <f>CENSO[[#This Row],[g (m²)]]/SUM(AEEF[AEEF-UT])</f>
        <v>1.4616024780887834E-3</v>
      </c>
      <c r="AA2821" s="133">
        <f>CENSO[[#This Row],[v (m³)]]/SUM(AEEF[AEEF-UT])</f>
        <v>1.7393069489256521E-2</v>
      </c>
    </row>
    <row r="2822" spans="1:27" ht="14">
      <c r="A2822" s="86">
        <v>1</v>
      </c>
      <c r="B2822" s="86">
        <v>2</v>
      </c>
      <c r="C2822" s="63">
        <v>85</v>
      </c>
      <c r="D2822" s="63">
        <v>2821</v>
      </c>
      <c r="E2822" s="63" t="str">
        <f>VLOOKUP(CENSO[[#This Row],[NOME COMUM]],ESPECIES[],2,FALSE)</f>
        <v>Lecythis chartacea O.Berg</v>
      </c>
      <c r="F2822" s="64" t="s">
        <v>31</v>
      </c>
      <c r="G2822" s="64">
        <v>185</v>
      </c>
      <c r="H2822" s="97">
        <f>CENSO[[#This Row],[CAP (cm)]]/PI()</f>
        <v>58.887328944001275</v>
      </c>
      <c r="I2822" s="64">
        <v>18</v>
      </c>
      <c r="J2822" s="96">
        <f>(PI()*(CENSO[[#This Row],[DAP (cm)]]^2))/40000</f>
        <v>0.27235389636600588</v>
      </c>
      <c r="K2822" s="96">
        <f>CENSO[[#This Row],[g (m²)]]*CENSO[[#This Row],[H (m)]]*0.7</f>
        <v>3.4316590942116738</v>
      </c>
      <c r="L2822" s="64">
        <v>1</v>
      </c>
      <c r="M2822" s="65">
        <v>364884.09999999899</v>
      </c>
      <c r="N2822" s="87">
        <v>9703224.5999999903</v>
      </c>
      <c r="O2822" s="87" t="s">
        <v>1227</v>
      </c>
      <c r="P2822" s="87" t="str">
        <f>VLOOKUP(CENSO[[#This Row],[DAP (cm)]],CD[],2,TRUE)</f>
        <v>TORA</v>
      </c>
      <c r="Q2822" s="87" t="str">
        <f>VLOOKUP(CENSO[[#This Row],[DAP (cm)]],DD[],2,TRUE)</f>
        <v>50├ 60</v>
      </c>
      <c r="R2822" s="87" t="str" cm="1">
        <f t="array" ref="R2822">INDEX(_xlfn.TEXTSPLIT(CENSO[[#This Row],[NOME CIENTIFICO]]," "),1)</f>
        <v>Lecythis</v>
      </c>
      <c r="S2822" s="98" t="s">
        <v>1004</v>
      </c>
      <c r="T2822" s="87">
        <f>_xlfn.MINIFS(CENSO[DAP (cm)],CENSO[NOME CIENTIFICO],CENSO[[#This Row],[NOME CIENTIFICO]])</f>
        <v>38.833806114422465</v>
      </c>
      <c r="U28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22" s="87" t="str">
        <f>IF(CENSO[[#This Row],[DAP (cm)]]&lt;CENSO[[#This Row],[DMCE (cm)]],"DAP &lt; DMCE","DAP ≥ DMCE")</f>
        <v>DAP ≥ DMCE</v>
      </c>
      <c r="W2822" s="87" t="str">
        <f>IF(CENSO[[#This Row],[DAP (cm)]]&gt;200, "Superior", "Inferior")</f>
        <v>Inferior</v>
      </c>
      <c r="X2822" s="87" t="str">
        <f>VLOOKUP(CENSO[[#This Row],[NOME COMUM]],ESPECIES[],4,FALSE)</f>
        <v>Não</v>
      </c>
      <c r="Y2822" s="87" t="str">
        <f>IF(IFERROR(VLOOKUP(CENSO[[#This Row],[NOME COMUM]],COMERCIAIS[],2, FALSE), "Não") &lt;&gt; "Não", "Sim", "Não")</f>
        <v>Sim</v>
      </c>
      <c r="Z2822" s="133">
        <f>CENSO[[#This Row],[g (m²)]]/SUM(AEEF[AEEF-UT])</f>
        <v>4.7652172699082262E-4</v>
      </c>
      <c r="AA2822" s="133">
        <f>CENSO[[#This Row],[v (m³)]]/SUM(AEEF[AEEF-UT])</f>
        <v>6.004173760084365E-3</v>
      </c>
    </row>
    <row r="2823" spans="1:27" ht="14">
      <c r="A2823" s="86">
        <v>1</v>
      </c>
      <c r="B2823" s="86">
        <v>2</v>
      </c>
      <c r="C2823" s="63">
        <v>85</v>
      </c>
      <c r="D2823" s="63">
        <v>2822</v>
      </c>
      <c r="E2823" s="63" t="str">
        <f>VLOOKUP(CENSO[[#This Row],[NOME COMUM]],ESPECIES[],2,FALSE)</f>
        <v>Goupia glabra Aubl.</v>
      </c>
      <c r="F2823" s="64" t="s">
        <v>34</v>
      </c>
      <c r="G2823" s="64">
        <v>317</v>
      </c>
      <c r="H2823" s="97">
        <f>CENSO[[#This Row],[CAP (cm)]]/PI()</f>
        <v>100.90423392026165</v>
      </c>
      <c r="I2823" s="64">
        <v>17</v>
      </c>
      <c r="J2823" s="96">
        <f>(PI()*(CENSO[[#This Row],[DAP (cm)]]^2))/40000</f>
        <v>0.79966605381807354</v>
      </c>
      <c r="K2823" s="96">
        <f>CENSO[[#This Row],[g (m²)]]*CENSO[[#This Row],[H (m)]]*0.7</f>
        <v>9.5160260404350741</v>
      </c>
      <c r="L2823" s="64">
        <v>1</v>
      </c>
      <c r="M2823" s="65">
        <v>364900.4</v>
      </c>
      <c r="N2823" s="87">
        <v>9703216.9000000004</v>
      </c>
      <c r="O2823" s="87" t="s">
        <v>1228</v>
      </c>
      <c r="P2823" s="87" t="str">
        <f>VLOOKUP(CENSO[[#This Row],[DAP (cm)]],CD[],2,TRUE)</f>
        <v>TORA</v>
      </c>
      <c r="Q2823" s="87" t="str">
        <f>VLOOKUP(CENSO[[#This Row],[DAP (cm)]],DD[],2,TRUE)</f>
        <v>100├ 110</v>
      </c>
      <c r="R2823" s="87" t="str" cm="1">
        <f t="array" ref="R2823">INDEX(_xlfn.TEXTSPLIT(CENSO[[#This Row],[NOME CIENTIFICO]]," "),1)</f>
        <v>Goupia</v>
      </c>
      <c r="S2823" s="98" t="s">
        <v>1004</v>
      </c>
      <c r="T2823" s="87">
        <f>_xlfn.MINIFS(CENSO[DAP (cm)],CENSO[NOME CIENTIFICO],CENSO[[#This Row],[NOME CIENTIFICO]])</f>
        <v>40.107045659157627</v>
      </c>
      <c r="U28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823" s="87" t="str">
        <f>IF(CENSO[[#This Row],[DAP (cm)]]&lt;CENSO[[#This Row],[DMCE (cm)]],"DAP &lt; DMCE","DAP ≥ DMCE")</f>
        <v>DAP ≥ DMCE</v>
      </c>
      <c r="W2823" s="87" t="str">
        <f>IF(CENSO[[#This Row],[DAP (cm)]]&gt;200, "Superior", "Inferior")</f>
        <v>Inferior</v>
      </c>
      <c r="X2823" s="87" t="str">
        <f>VLOOKUP(CENSO[[#This Row],[NOME COMUM]],ESPECIES[],4,FALSE)</f>
        <v>Não</v>
      </c>
      <c r="Y2823" s="87" t="str">
        <f>IF(IFERROR(VLOOKUP(CENSO[[#This Row],[NOME COMUM]],COMERCIAIS[],2, FALSE), "Não") &lt;&gt; "Não", "Sim", "Não")</f>
        <v>Sim</v>
      </c>
      <c r="Z2823" s="133">
        <f>CENSO[[#This Row],[g (m²)]]/SUM(AEEF[AEEF-UT])</f>
        <v>1.3991290525516664E-3</v>
      </c>
      <c r="AA2823" s="133">
        <f>CENSO[[#This Row],[v (m³)]]/SUM(AEEF[AEEF-UT])</f>
        <v>1.6649635725364827E-2</v>
      </c>
    </row>
    <row r="2824" spans="1:27" ht="14">
      <c r="A2824" s="86">
        <v>1</v>
      </c>
      <c r="B2824" s="86">
        <v>2</v>
      </c>
      <c r="C2824" s="63">
        <v>85</v>
      </c>
      <c r="D2824" s="63">
        <v>2823</v>
      </c>
      <c r="E2824" s="63" t="str">
        <f>VLOOKUP(CENSO[[#This Row],[NOME COMUM]],ESPECIES[],2,FALSE)</f>
        <v>Pouteria sp.</v>
      </c>
      <c r="F2824" s="64" t="s">
        <v>83</v>
      </c>
      <c r="G2824" s="64">
        <v>209</v>
      </c>
      <c r="H2824" s="97">
        <f>CENSO[[#This Row],[CAP (cm)]]/PI()</f>
        <v>66.526766212412255</v>
      </c>
      <c r="I2824" s="64">
        <v>18</v>
      </c>
      <c r="J2824" s="96">
        <f>(PI()*(CENSO[[#This Row],[DAP (cm)]]^2))/40000</f>
        <v>0.34760235345985407</v>
      </c>
      <c r="K2824" s="96">
        <f>CENSO[[#This Row],[g (m²)]]*CENSO[[#This Row],[H (m)]]*0.7</f>
        <v>4.3797896535941607</v>
      </c>
      <c r="L2824" s="64">
        <v>1</v>
      </c>
      <c r="M2824" s="65">
        <v>364908</v>
      </c>
      <c r="N2824" s="87">
        <v>9703205.5999999903</v>
      </c>
      <c r="O2824" s="87" t="s">
        <v>1227</v>
      </c>
      <c r="P2824" s="87" t="str">
        <f>VLOOKUP(CENSO[[#This Row],[DAP (cm)]],CD[],2,TRUE)</f>
        <v>TORA</v>
      </c>
      <c r="Q2824" s="87" t="str">
        <f>VLOOKUP(CENSO[[#This Row],[DAP (cm)]],DD[],2,TRUE)</f>
        <v>60├ 70</v>
      </c>
      <c r="R2824" s="87" t="str" cm="1">
        <f t="array" ref="R2824">INDEX(_xlfn.TEXTSPLIT(CENSO[[#This Row],[NOME CIENTIFICO]]," "),1)</f>
        <v>Pouteria</v>
      </c>
      <c r="S2824" s="98" t="s">
        <v>1004</v>
      </c>
      <c r="T2824" s="87">
        <f>_xlfn.MINIFS(CENSO[DAP (cm)],CENSO[NOME CIENTIFICO],CENSO[[#This Row],[NOME CIENTIFICO]])</f>
        <v>39.788735772973837</v>
      </c>
      <c r="U28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24" s="87" t="str">
        <f>IF(CENSO[[#This Row],[DAP (cm)]]&lt;CENSO[[#This Row],[DMCE (cm)]],"DAP &lt; DMCE","DAP ≥ DMCE")</f>
        <v>DAP ≥ DMCE</v>
      </c>
      <c r="W2824" s="87" t="str">
        <f>IF(CENSO[[#This Row],[DAP (cm)]]&gt;200, "Superior", "Inferior")</f>
        <v>Inferior</v>
      </c>
      <c r="X2824" s="87" t="str">
        <f>VLOOKUP(CENSO[[#This Row],[NOME COMUM]],ESPECIES[],4,FALSE)</f>
        <v>Não</v>
      </c>
      <c r="Y2824" s="87" t="str">
        <f>IF(IFERROR(VLOOKUP(CENSO[[#This Row],[NOME COMUM]],COMERCIAIS[],2, FALSE), "Não") &lt;&gt; "Não", "Sim", "Não")</f>
        <v>Não</v>
      </c>
      <c r="Z2824" s="133">
        <f>CENSO[[#This Row],[g (m²)]]/SUM(AEEF[AEEF-UT])</f>
        <v>6.0817956338016449E-4</v>
      </c>
      <c r="AA2824" s="133">
        <f>CENSO[[#This Row],[v (m³)]]/SUM(AEEF[AEEF-UT])</f>
        <v>7.6630624985900711E-3</v>
      </c>
    </row>
    <row r="2825" spans="1:27" ht="14">
      <c r="A2825" s="86">
        <v>1</v>
      </c>
      <c r="B2825" s="86">
        <v>2</v>
      </c>
      <c r="C2825" s="63">
        <v>85</v>
      </c>
      <c r="D2825" s="63">
        <v>2824</v>
      </c>
      <c r="E2825" s="63" t="str">
        <f>VLOOKUP(CENSO[[#This Row],[NOME COMUM]],ESPECIES[],2,FALSE)</f>
        <v>Astronium lecointei Ducke</v>
      </c>
      <c r="F2825" s="64" t="s">
        <v>5</v>
      </c>
      <c r="G2825" s="64">
        <v>138</v>
      </c>
      <c r="H2825" s="97">
        <f>CENSO[[#This Row],[CAP (cm)]]/PI()</f>
        <v>43.926764293363114</v>
      </c>
      <c r="I2825" s="64">
        <v>14</v>
      </c>
      <c r="J2825" s="96">
        <f>(PI()*(CENSO[[#This Row],[DAP (cm)]]^2))/40000</f>
        <v>0.15154733681210272</v>
      </c>
      <c r="K2825" s="96">
        <f>CENSO[[#This Row],[g (m²)]]*CENSO[[#This Row],[H (m)]]*0.7</f>
        <v>1.4851639007586066</v>
      </c>
      <c r="L2825" s="64">
        <v>1</v>
      </c>
      <c r="M2825" s="65">
        <v>364920.2</v>
      </c>
      <c r="N2825" s="87">
        <v>9703196.5</v>
      </c>
      <c r="O2825" s="98" t="s">
        <v>1225</v>
      </c>
      <c r="P2825" s="87" t="str">
        <f>VLOOKUP(CENSO[[#This Row],[DAP (cm)]],CD[],2,TRUE)</f>
        <v>TORETE</v>
      </c>
      <c r="Q2825" s="87" t="str">
        <f>VLOOKUP(CENSO[[#This Row],[DAP (cm)]],DD[],2,TRUE)</f>
        <v>40├ 50</v>
      </c>
      <c r="R2825" s="87" t="str" cm="1">
        <f t="array" ref="R2825">INDEX(_xlfn.TEXTSPLIT(CENSO[[#This Row],[NOME CIENTIFICO]]," "),1)</f>
        <v>Astronium</v>
      </c>
      <c r="S2825" s="98" t="s">
        <v>1004</v>
      </c>
      <c r="T2825" s="87">
        <f>_xlfn.MINIFS(CENSO[DAP (cm)],CENSO[NOME CIENTIFICO],CENSO[[#This Row],[NOME CIENTIFICO]])</f>
        <v>40.107045659157627</v>
      </c>
      <c r="U28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825" s="87" t="str">
        <f>IF(CENSO[[#This Row],[DAP (cm)]]&lt;CENSO[[#This Row],[DMCE (cm)]],"DAP &lt; DMCE","DAP ≥ DMCE")</f>
        <v>DAP &lt; DMCE</v>
      </c>
      <c r="W2825" s="87" t="str">
        <f>IF(CENSO[[#This Row],[DAP (cm)]]&gt;200, "Superior", "Inferior")</f>
        <v>Inferior</v>
      </c>
      <c r="X2825" s="87" t="str">
        <f>VLOOKUP(CENSO[[#This Row],[NOME COMUM]],ESPECIES[],4,FALSE)</f>
        <v>Não</v>
      </c>
      <c r="Y2825" s="87" t="str">
        <f>IF(IFERROR(VLOOKUP(CENSO[[#This Row],[NOME COMUM]],COMERCIAIS[],2, FALSE), "Não") &lt;&gt; "Não", "Sim", "Não")</f>
        <v>Sim</v>
      </c>
      <c r="Z2825" s="133">
        <f>CENSO[[#This Row],[g (m²)]]/SUM(AEEF[AEEF-UT])</f>
        <v>2.651535359770117E-4</v>
      </c>
      <c r="AA2825" s="133">
        <f>CENSO[[#This Row],[v (m³)]]/SUM(AEEF[AEEF-UT])</f>
        <v>2.5985046525747145E-3</v>
      </c>
    </row>
    <row r="2826" spans="1:27" ht="14">
      <c r="A2826" s="86">
        <v>1</v>
      </c>
      <c r="B2826" s="86">
        <v>2</v>
      </c>
      <c r="C2826" s="63">
        <v>86</v>
      </c>
      <c r="D2826" s="63">
        <v>2825</v>
      </c>
      <c r="E2826" s="63" t="str">
        <f>VLOOKUP(CENSO[[#This Row],[NOME COMUM]],ESPECIES[],2,FALSE)</f>
        <v>Tachigali myrmecophila Ducke</v>
      </c>
      <c r="F2826" s="64" t="s">
        <v>14</v>
      </c>
      <c r="G2826" s="64">
        <v>269</v>
      </c>
      <c r="H2826" s="97">
        <f>CENSO[[#This Row],[CAP (cm)]]/PI()</f>
        <v>85.625359383439701</v>
      </c>
      <c r="I2826" s="64">
        <v>17</v>
      </c>
      <c r="J2826" s="96">
        <f>(PI()*(CENSO[[#This Row],[DAP (cm)]]^2))/40000</f>
        <v>0.57583054185363203</v>
      </c>
      <c r="K2826" s="96">
        <f>CENSO[[#This Row],[g (m²)]]*CENSO[[#This Row],[H (m)]]*0.7</f>
        <v>6.8523834480582204</v>
      </c>
      <c r="L2826" s="64">
        <v>1</v>
      </c>
      <c r="M2826" s="65">
        <v>364923</v>
      </c>
      <c r="N2826" s="87">
        <v>9703170.5</v>
      </c>
      <c r="O2826" s="87" t="s">
        <v>1227</v>
      </c>
      <c r="P2826" s="87" t="str">
        <f>VLOOKUP(CENSO[[#This Row],[DAP (cm)]],CD[],2,TRUE)</f>
        <v>TORA</v>
      </c>
      <c r="Q2826" s="87" t="str">
        <f>VLOOKUP(CENSO[[#This Row],[DAP (cm)]],DD[],2,TRUE)</f>
        <v>80├ 90</v>
      </c>
      <c r="R2826" s="87" t="str" cm="1">
        <f t="array" ref="R2826">INDEX(_xlfn.TEXTSPLIT(CENSO[[#This Row],[NOME CIENTIFICO]]," "),1)</f>
        <v>Tachigali</v>
      </c>
      <c r="S2826" s="98" t="s">
        <v>1004</v>
      </c>
      <c r="T2826" s="87">
        <f>_xlfn.MINIFS(CENSO[DAP (cm)],CENSO[NOME CIENTIFICO],CENSO[[#This Row],[NOME CIENTIFICO]])</f>
        <v>39.152116000606256</v>
      </c>
      <c r="U28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26" s="87" t="str">
        <f>IF(CENSO[[#This Row],[DAP (cm)]]&lt;CENSO[[#This Row],[DMCE (cm)]],"DAP &lt; DMCE","DAP ≥ DMCE")</f>
        <v>DAP ≥ DMCE</v>
      </c>
      <c r="W2826" s="87" t="str">
        <f>IF(CENSO[[#This Row],[DAP (cm)]]&gt;200, "Superior", "Inferior")</f>
        <v>Inferior</v>
      </c>
      <c r="X2826" s="87" t="str">
        <f>VLOOKUP(CENSO[[#This Row],[NOME COMUM]],ESPECIES[],4,FALSE)</f>
        <v>Não</v>
      </c>
      <c r="Y2826" s="87" t="str">
        <f>IF(IFERROR(VLOOKUP(CENSO[[#This Row],[NOME COMUM]],COMERCIAIS[],2, FALSE), "Não") &lt;&gt; "Não", "Sim", "Não")</f>
        <v>Sim</v>
      </c>
      <c r="Z2826" s="133">
        <f>CENSO[[#This Row],[g (m²)]]/SUM(AEEF[AEEF-UT])</f>
        <v>1.0074971128351475E-3</v>
      </c>
      <c r="AA2826" s="133">
        <f>CENSO[[#This Row],[v (m³)]]/SUM(AEEF[AEEF-UT])</f>
        <v>1.1989215642738254E-2</v>
      </c>
    </row>
    <row r="2827" spans="1:27" ht="14">
      <c r="A2827" s="86">
        <v>1</v>
      </c>
      <c r="B2827" s="86">
        <v>2</v>
      </c>
      <c r="C2827" s="63">
        <v>86</v>
      </c>
      <c r="D2827" s="63">
        <v>2826</v>
      </c>
      <c r="E2827" s="63" t="str">
        <f>VLOOKUP(CENSO[[#This Row],[NOME COMUM]],ESPECIES[],2,FALSE)</f>
        <v>Goupia glabra Aubl.</v>
      </c>
      <c r="F2827" s="64" t="s">
        <v>34</v>
      </c>
      <c r="G2827" s="64">
        <v>293</v>
      </c>
      <c r="H2827" s="97">
        <f>CENSO[[#This Row],[CAP (cm)]]/PI()</f>
        <v>93.264796651850673</v>
      </c>
      <c r="I2827" s="64">
        <v>18</v>
      </c>
      <c r="J2827" s="96">
        <f>(PI()*(CENSO[[#This Row],[DAP (cm)]]^2))/40000</f>
        <v>0.68316463547480621</v>
      </c>
      <c r="K2827" s="96">
        <f>CENSO[[#This Row],[g (m²)]]*CENSO[[#This Row],[H (m)]]*0.7</f>
        <v>8.6078744069825586</v>
      </c>
      <c r="L2827" s="64">
        <v>2</v>
      </c>
      <c r="M2827" s="65">
        <v>364933.09999999899</v>
      </c>
      <c r="N2827" s="87">
        <v>9703179</v>
      </c>
      <c r="O2827" s="87" t="s">
        <v>1228</v>
      </c>
      <c r="P2827" s="87" t="str">
        <f>VLOOKUP(CENSO[[#This Row],[DAP (cm)]],CD[],2,TRUE)</f>
        <v>TORA</v>
      </c>
      <c r="Q2827" s="87" t="str">
        <f>VLOOKUP(CENSO[[#This Row],[DAP (cm)]],DD[],2,TRUE)</f>
        <v>90├ 100</v>
      </c>
      <c r="R2827" s="87" t="str" cm="1">
        <f t="array" ref="R2827">INDEX(_xlfn.TEXTSPLIT(CENSO[[#This Row],[NOME CIENTIFICO]]," "),1)</f>
        <v>Goupia</v>
      </c>
      <c r="S2827" s="98" t="s">
        <v>1004</v>
      </c>
      <c r="T2827" s="87">
        <f>_xlfn.MINIFS(CENSO[DAP (cm)],CENSO[NOME CIENTIFICO],CENSO[[#This Row],[NOME CIENTIFICO]])</f>
        <v>40.107045659157627</v>
      </c>
      <c r="U28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827" s="87" t="str">
        <f>IF(CENSO[[#This Row],[DAP (cm)]]&lt;CENSO[[#This Row],[DMCE (cm)]],"DAP &lt; DMCE","DAP ≥ DMCE")</f>
        <v>DAP ≥ DMCE</v>
      </c>
      <c r="W2827" s="87" t="str">
        <f>IF(CENSO[[#This Row],[DAP (cm)]]&gt;200, "Superior", "Inferior")</f>
        <v>Inferior</v>
      </c>
      <c r="X2827" s="87" t="str">
        <f>VLOOKUP(CENSO[[#This Row],[NOME COMUM]],ESPECIES[],4,FALSE)</f>
        <v>Não</v>
      </c>
      <c r="Y2827" s="87" t="str">
        <f>IF(IFERROR(VLOOKUP(CENSO[[#This Row],[NOME COMUM]],COMERCIAIS[],2, FALSE), "Não") &lt;&gt; "Não", "Sim", "Não")</f>
        <v>Sim</v>
      </c>
      <c r="Z2827" s="133">
        <f>CENSO[[#This Row],[g (m²)]]/SUM(AEEF[AEEF-UT])</f>
        <v>1.1952933160097922E-3</v>
      </c>
      <c r="AA2827" s="133">
        <f>CENSO[[#This Row],[v (m³)]]/SUM(AEEF[AEEF-UT])</f>
        <v>1.5060695781723383E-2</v>
      </c>
    </row>
    <row r="2828" spans="1:27" ht="14">
      <c r="A2828" s="86">
        <v>1</v>
      </c>
      <c r="B2828" s="86">
        <v>2</v>
      </c>
      <c r="C2828" s="63">
        <v>86</v>
      </c>
      <c r="D2828" s="63">
        <v>2827</v>
      </c>
      <c r="E2828" s="63" t="str">
        <f>VLOOKUP(CENSO[[#This Row],[NOME COMUM]],ESPECIES[],2,FALSE)</f>
        <v>Cedrelinga catenaeformis Ducke</v>
      </c>
      <c r="F2828" s="64" t="s">
        <v>71</v>
      </c>
      <c r="G2828" s="64">
        <v>475</v>
      </c>
      <c r="H2828" s="97">
        <f>CENSO[[#This Row],[CAP (cm)]]/PI()</f>
        <v>151.19719593730056</v>
      </c>
      <c r="I2828" s="64">
        <v>23</v>
      </c>
      <c r="J2828" s="96">
        <f>(PI()*(CENSO[[#This Row],[DAP (cm)]]^2))/40000</f>
        <v>1.7954667017554438</v>
      </c>
      <c r="K2828" s="96">
        <f>CENSO[[#This Row],[g (m²)]]*CENSO[[#This Row],[H (m)]]*0.7</f>
        <v>28.907013898262644</v>
      </c>
      <c r="L2828" s="64">
        <v>1</v>
      </c>
      <c r="M2828" s="65">
        <v>364956.299999999</v>
      </c>
      <c r="N2828" s="87">
        <v>9703168.4000000004</v>
      </c>
      <c r="O2828" s="87" t="s">
        <v>1227</v>
      </c>
      <c r="P2828" s="87" t="str">
        <f>VLOOKUP(CENSO[[#This Row],[DAP (cm)]],CD[],2,TRUE)</f>
        <v>TORA</v>
      </c>
      <c r="Q2828" s="87" t="str">
        <f>VLOOKUP(CENSO[[#This Row],[DAP (cm)]],DD[],2,TRUE)</f>
        <v>150├ 160</v>
      </c>
      <c r="R2828" s="87" t="str" cm="1">
        <f t="array" ref="R2828">INDEX(_xlfn.TEXTSPLIT(CENSO[[#This Row],[NOME CIENTIFICO]]," "),1)</f>
        <v>Cedrelinga</v>
      </c>
      <c r="S2828" s="98" t="s">
        <v>1004</v>
      </c>
      <c r="T2828" s="87">
        <f>_xlfn.MINIFS(CENSO[DAP (cm)],CENSO[NOME CIENTIFICO],CENSO[[#This Row],[NOME CIENTIFICO]])</f>
        <v>38.515496228238675</v>
      </c>
      <c r="U28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28" s="87" t="str">
        <f>IF(CENSO[[#This Row],[DAP (cm)]]&lt;CENSO[[#This Row],[DMCE (cm)]],"DAP &lt; DMCE","DAP ≥ DMCE")</f>
        <v>DAP ≥ DMCE</v>
      </c>
      <c r="W2828" s="87" t="str">
        <f>IF(CENSO[[#This Row],[DAP (cm)]]&gt;200, "Superior", "Inferior")</f>
        <v>Inferior</v>
      </c>
      <c r="X2828" s="87" t="str">
        <f>VLOOKUP(CENSO[[#This Row],[NOME COMUM]],ESPECIES[],4,FALSE)</f>
        <v>Não</v>
      </c>
      <c r="Y2828" s="87" t="str">
        <f>IF(IFERROR(VLOOKUP(CENSO[[#This Row],[NOME COMUM]],COMERCIAIS[],2, FALSE), "Não") &lt;&gt; "Não", "Sim", "Não")</f>
        <v>Sim</v>
      </c>
      <c r="Z2828" s="133">
        <f>CENSO[[#This Row],[g (m²)]]/SUM(AEEF[AEEF-UT])</f>
        <v>3.1414233645669638E-3</v>
      </c>
      <c r="AA2828" s="133">
        <f>CENSO[[#This Row],[v (m³)]]/SUM(AEEF[AEEF-UT])</f>
        <v>5.0576916169528113E-2</v>
      </c>
    </row>
    <row r="2829" spans="1:27" ht="14">
      <c r="A2829" s="86">
        <v>1</v>
      </c>
      <c r="B2829" s="86">
        <v>2</v>
      </c>
      <c r="C2829" s="63">
        <v>86</v>
      </c>
      <c r="D2829" s="63">
        <v>2828</v>
      </c>
      <c r="E2829" s="63" t="str">
        <f>VLOOKUP(CENSO[[#This Row],[NOME COMUM]],ESPECIES[],2,FALSE)</f>
        <v>Goupia glabra Aubl.</v>
      </c>
      <c r="F2829" s="64" t="s">
        <v>34</v>
      </c>
      <c r="G2829" s="64">
        <v>150</v>
      </c>
      <c r="H2829" s="97">
        <f>CENSO[[#This Row],[CAP (cm)]]/PI()</f>
        <v>47.7464829275686</v>
      </c>
      <c r="I2829" s="64">
        <v>13</v>
      </c>
      <c r="J2829" s="96">
        <f>(PI()*(CENSO[[#This Row],[DAP (cm)]]^2))/40000</f>
        <v>0.17904931097838223</v>
      </c>
      <c r="K2829" s="96">
        <f>CENSO[[#This Row],[g (m²)]]*CENSO[[#This Row],[H (m)]]*0.7</f>
        <v>1.6293487299032783</v>
      </c>
      <c r="L2829" s="64">
        <v>1</v>
      </c>
      <c r="M2829" s="65">
        <v>364959.2</v>
      </c>
      <c r="N2829" s="87">
        <v>9703189.0999999903</v>
      </c>
      <c r="O2829" s="98" t="s">
        <v>1225</v>
      </c>
      <c r="P2829" s="87" t="str">
        <f>VLOOKUP(CENSO[[#This Row],[DAP (cm)]],CD[],2,TRUE)</f>
        <v>TORETE</v>
      </c>
      <c r="Q2829" s="87" t="str">
        <f>VLOOKUP(CENSO[[#This Row],[DAP (cm)]],DD[],2,TRUE)</f>
        <v>40├ 50</v>
      </c>
      <c r="R2829" s="87" t="str" cm="1">
        <f t="array" ref="R2829">INDEX(_xlfn.TEXTSPLIT(CENSO[[#This Row],[NOME CIENTIFICO]]," "),1)</f>
        <v>Goupia</v>
      </c>
      <c r="S2829" s="98" t="s">
        <v>1004</v>
      </c>
      <c r="T2829" s="87">
        <f>_xlfn.MINIFS(CENSO[DAP (cm)],CENSO[NOME CIENTIFICO],CENSO[[#This Row],[NOME CIENTIFICO]])</f>
        <v>40.107045659157627</v>
      </c>
      <c r="U28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829" s="87" t="str">
        <f>IF(CENSO[[#This Row],[DAP (cm)]]&lt;CENSO[[#This Row],[DMCE (cm)]],"DAP &lt; DMCE","DAP ≥ DMCE")</f>
        <v>DAP &lt; DMCE</v>
      </c>
      <c r="W2829" s="87" t="str">
        <f>IF(CENSO[[#This Row],[DAP (cm)]]&gt;200, "Superior", "Inferior")</f>
        <v>Inferior</v>
      </c>
      <c r="X2829" s="87" t="str">
        <f>VLOOKUP(CENSO[[#This Row],[NOME COMUM]],ESPECIES[],4,FALSE)</f>
        <v>Não</v>
      </c>
      <c r="Y2829" s="87" t="str">
        <f>IF(IFERROR(VLOOKUP(CENSO[[#This Row],[NOME COMUM]],COMERCIAIS[],2, FALSE), "Não") &lt;&gt; "Não", "Sim", "Não")</f>
        <v>Sim</v>
      </c>
      <c r="Z2829" s="133">
        <f>CENSO[[#This Row],[g (m²)]]/SUM(AEEF[AEEF-UT])</f>
        <v>3.1327213607870003E-4</v>
      </c>
      <c r="AA2829" s="133">
        <f>CENSO[[#This Row],[v (m³)]]/SUM(AEEF[AEEF-UT])</f>
        <v>2.8507764383161704E-3</v>
      </c>
    </row>
    <row r="2830" spans="1:27" ht="14">
      <c r="A2830" s="86">
        <v>1</v>
      </c>
      <c r="B2830" s="86">
        <v>2</v>
      </c>
      <c r="C2830" s="63">
        <v>86</v>
      </c>
      <c r="D2830" s="63">
        <v>2829</v>
      </c>
      <c r="E2830" s="63" t="str">
        <f>VLOOKUP(CENSO[[#This Row],[NOME COMUM]],ESPECIES[],2,FALSE)</f>
        <v>Pouteria sp.</v>
      </c>
      <c r="F2830" s="64" t="s">
        <v>83</v>
      </c>
      <c r="G2830" s="64">
        <v>155</v>
      </c>
      <c r="H2830" s="97">
        <f>CENSO[[#This Row],[CAP (cm)]]/PI()</f>
        <v>49.338032358487553</v>
      </c>
      <c r="I2830" s="64">
        <v>16</v>
      </c>
      <c r="J2830" s="96">
        <f>(PI()*(CENSO[[#This Row],[DAP (cm)]]^2))/40000</f>
        <v>0.19118487538913922</v>
      </c>
      <c r="K2830" s="96">
        <f>CENSO[[#This Row],[g (m²)]]*CENSO[[#This Row],[H (m)]]*0.7</f>
        <v>2.1412706043583594</v>
      </c>
      <c r="L2830" s="64">
        <v>1</v>
      </c>
      <c r="M2830" s="65">
        <v>364979.4</v>
      </c>
      <c r="N2830" s="87">
        <v>9703212.8000000007</v>
      </c>
      <c r="O2830" s="98" t="s">
        <v>1225</v>
      </c>
      <c r="P2830" s="87" t="str">
        <f>VLOOKUP(CENSO[[#This Row],[DAP (cm)]],CD[],2,TRUE)</f>
        <v>TORETE</v>
      </c>
      <c r="Q2830" s="87" t="str">
        <f>VLOOKUP(CENSO[[#This Row],[DAP (cm)]],DD[],2,TRUE)</f>
        <v>40├ 50</v>
      </c>
      <c r="R2830" s="87" t="str" cm="1">
        <f t="array" ref="R2830">INDEX(_xlfn.TEXTSPLIT(CENSO[[#This Row],[NOME CIENTIFICO]]," "),1)</f>
        <v>Pouteria</v>
      </c>
      <c r="S2830" s="98" t="s">
        <v>1004</v>
      </c>
      <c r="T2830" s="87">
        <f>_xlfn.MINIFS(CENSO[DAP (cm)],CENSO[NOME CIENTIFICO],CENSO[[#This Row],[NOME CIENTIFICO]])</f>
        <v>39.788735772973837</v>
      </c>
      <c r="U28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30" s="87" t="str">
        <f>IF(CENSO[[#This Row],[DAP (cm)]]&lt;CENSO[[#This Row],[DMCE (cm)]],"DAP &lt; DMCE","DAP ≥ DMCE")</f>
        <v>DAP &lt; DMCE</v>
      </c>
      <c r="W2830" s="87" t="str">
        <f>IF(CENSO[[#This Row],[DAP (cm)]]&gt;200, "Superior", "Inferior")</f>
        <v>Inferior</v>
      </c>
      <c r="X2830" s="87" t="str">
        <f>VLOOKUP(CENSO[[#This Row],[NOME COMUM]],ESPECIES[],4,FALSE)</f>
        <v>Não</v>
      </c>
      <c r="Y2830" s="87" t="str">
        <f>IF(IFERROR(VLOOKUP(CENSO[[#This Row],[NOME COMUM]],COMERCIAIS[],2, FALSE), "Não") &lt;&gt; "Não", "Sim", "Não")</f>
        <v>Não</v>
      </c>
      <c r="Z2830" s="133">
        <f>CENSO[[#This Row],[g (m²)]]/SUM(AEEF[AEEF-UT])</f>
        <v>3.3450502530181188E-4</v>
      </c>
      <c r="AA2830" s="133">
        <f>CENSO[[#This Row],[v (m³)]]/SUM(AEEF[AEEF-UT])</f>
        <v>3.7464562833802932E-3</v>
      </c>
    </row>
    <row r="2831" spans="1:27" ht="14">
      <c r="A2831" s="86">
        <v>1</v>
      </c>
      <c r="B2831" s="86">
        <v>2</v>
      </c>
      <c r="C2831" s="63">
        <v>86</v>
      </c>
      <c r="D2831" s="63">
        <v>2830</v>
      </c>
      <c r="E2831" s="63" t="str">
        <f>VLOOKUP(CENSO[[#This Row],[NOME COMUM]],ESPECIES[],2,FALSE)</f>
        <v>Didymopanax calvum Decne. &amp; Planch.</v>
      </c>
      <c r="F2831" s="64" t="s">
        <v>52</v>
      </c>
      <c r="G2831" s="64">
        <v>170</v>
      </c>
      <c r="H2831" s="97">
        <f>CENSO[[#This Row],[CAP (cm)]]/PI()</f>
        <v>54.112680651244418</v>
      </c>
      <c r="I2831" s="64">
        <v>14</v>
      </c>
      <c r="J2831" s="96">
        <f>(PI()*(CENSO[[#This Row],[DAP (cm)]]^2))/40000</f>
        <v>0.2299788927677888</v>
      </c>
      <c r="K2831" s="96">
        <f>CENSO[[#This Row],[g (m²)]]*CENSO[[#This Row],[H (m)]]*0.7</f>
        <v>2.2537931491243302</v>
      </c>
      <c r="L2831" s="64">
        <v>1</v>
      </c>
      <c r="M2831" s="65">
        <v>364983</v>
      </c>
      <c r="N2831" s="87">
        <v>9703213.1999999899</v>
      </c>
      <c r="O2831" s="98" t="s">
        <v>1225</v>
      </c>
      <c r="P2831" s="87" t="str">
        <f>VLOOKUP(CENSO[[#This Row],[DAP (cm)]],CD[],2,TRUE)</f>
        <v>TORA</v>
      </c>
      <c r="Q2831" s="87" t="str">
        <f>VLOOKUP(CENSO[[#This Row],[DAP (cm)]],DD[],2,TRUE)</f>
        <v>50├ 60</v>
      </c>
      <c r="R2831" s="87" t="str" cm="1">
        <f t="array" ref="R2831">INDEX(_xlfn.TEXTSPLIT(CENSO[[#This Row],[NOME CIENTIFICO]]," "),1)</f>
        <v>Didymopanax</v>
      </c>
      <c r="S2831" s="98" t="s">
        <v>1004</v>
      </c>
      <c r="T2831" s="87">
        <f>_xlfn.MINIFS(CENSO[DAP (cm)],CENSO[NOME CIENTIFICO],CENSO[[#This Row],[NOME CIENTIFICO]])</f>
        <v>46.791553269017228</v>
      </c>
      <c r="U28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56.791553269017228</v>
      </c>
      <c r="V2831" s="87" t="str">
        <f>IF(CENSO[[#This Row],[DAP (cm)]]&lt;CENSO[[#This Row],[DMCE (cm)]],"DAP &lt; DMCE","DAP ≥ DMCE")</f>
        <v>DAP &lt; DMCE</v>
      </c>
      <c r="W2831" s="87" t="str">
        <f>IF(CENSO[[#This Row],[DAP (cm)]]&gt;200, "Superior", "Inferior")</f>
        <v>Inferior</v>
      </c>
      <c r="X2831" s="87" t="str">
        <f>VLOOKUP(CENSO[[#This Row],[NOME COMUM]],ESPECIES[],4,FALSE)</f>
        <v>Não</v>
      </c>
      <c r="Y2831" s="87" t="str">
        <f>IF(IFERROR(VLOOKUP(CENSO[[#This Row],[NOME COMUM]],COMERCIAIS[],2, FALSE), "Não") &lt;&gt; "Não", "Sim", "Não")</f>
        <v>Não</v>
      </c>
      <c r="Z2831" s="133">
        <f>CENSO[[#This Row],[g (m²)]]/SUM(AEEF[AEEF-UT])</f>
        <v>4.0238065478553035E-4</v>
      </c>
      <c r="AA2831" s="133">
        <f>CENSO[[#This Row],[v (m³)]]/SUM(AEEF[AEEF-UT])</f>
        <v>3.9433304168981975E-3</v>
      </c>
    </row>
    <row r="2832" spans="1:27" ht="14">
      <c r="A2832" s="86">
        <v>1</v>
      </c>
      <c r="B2832" s="86">
        <v>2</v>
      </c>
      <c r="C2832" s="63">
        <v>86</v>
      </c>
      <c r="D2832" s="63">
        <v>2831</v>
      </c>
      <c r="E2832" s="63" t="str">
        <f>VLOOKUP(CENSO[[#This Row],[NOME COMUM]],ESPECIES[],2,FALSE)</f>
        <v>Hymenolobium petraeum Ducke</v>
      </c>
      <c r="F2832" s="64" t="s">
        <v>40</v>
      </c>
      <c r="G2832" s="64">
        <v>200</v>
      </c>
      <c r="H2832" s="97">
        <f>CENSO[[#This Row],[CAP (cm)]]/PI()</f>
        <v>63.661977236758133</v>
      </c>
      <c r="I2832" s="64">
        <v>18</v>
      </c>
      <c r="J2832" s="96">
        <f>(PI()*(CENSO[[#This Row],[DAP (cm)]]^2))/40000</f>
        <v>0.31830988618379064</v>
      </c>
      <c r="K2832" s="96">
        <f>CENSO[[#This Row],[g (m²)]]*CENSO[[#This Row],[H (m)]]*0.7</f>
        <v>4.0107045659157619</v>
      </c>
      <c r="L2832" s="64">
        <v>1</v>
      </c>
      <c r="M2832" s="65">
        <v>364988.59999999899</v>
      </c>
      <c r="N2832" s="87">
        <v>9703230.5</v>
      </c>
      <c r="O2832" s="87" t="s">
        <v>1227</v>
      </c>
      <c r="P2832" s="87" t="str">
        <f>VLOOKUP(CENSO[[#This Row],[DAP (cm)]],CD[],2,TRUE)</f>
        <v>TORA</v>
      </c>
      <c r="Q2832" s="87" t="str">
        <f>VLOOKUP(CENSO[[#This Row],[DAP (cm)]],DD[],2,TRUE)</f>
        <v>60├ 70</v>
      </c>
      <c r="R2832" s="87" t="str" cm="1">
        <f t="array" ref="R2832">INDEX(_xlfn.TEXTSPLIT(CENSO[[#This Row],[NOME CIENTIFICO]]," "),1)</f>
        <v>Hymenolobium</v>
      </c>
      <c r="S2832" s="98" t="s">
        <v>1004</v>
      </c>
      <c r="T2832" s="87">
        <f>_xlfn.MINIFS(CENSO[DAP (cm)],CENSO[NOME CIENTIFICO],CENSO[[#This Row],[NOME CIENTIFICO]])</f>
        <v>41.38028520389279</v>
      </c>
      <c r="U28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832" s="87" t="str">
        <f>IF(CENSO[[#This Row],[DAP (cm)]]&lt;CENSO[[#This Row],[DMCE (cm)]],"DAP &lt; DMCE","DAP ≥ DMCE")</f>
        <v>DAP ≥ DMCE</v>
      </c>
      <c r="W2832" s="87" t="str">
        <f>IF(CENSO[[#This Row],[DAP (cm)]]&gt;200, "Superior", "Inferior")</f>
        <v>Inferior</v>
      </c>
      <c r="X2832" s="87" t="str">
        <f>VLOOKUP(CENSO[[#This Row],[NOME COMUM]],ESPECIES[],4,FALSE)</f>
        <v>Não</v>
      </c>
      <c r="Y2832" s="87" t="str">
        <f>IF(IFERROR(VLOOKUP(CENSO[[#This Row],[NOME COMUM]],COMERCIAIS[],2, FALSE), "Não") &lt;&gt; "Não", "Sim", "Não")</f>
        <v>Sim</v>
      </c>
      <c r="Z2832" s="133">
        <f>CENSO[[#This Row],[g (m²)]]/SUM(AEEF[AEEF-UT])</f>
        <v>5.5692824191768894E-4</v>
      </c>
      <c r="AA2832" s="133">
        <f>CENSO[[#This Row],[v (m³)]]/SUM(AEEF[AEEF-UT])</f>
        <v>7.0172958481628809E-3</v>
      </c>
    </row>
    <row r="2833" spans="1:27" ht="14">
      <c r="A2833" s="86">
        <v>1</v>
      </c>
      <c r="B2833" s="86">
        <v>2</v>
      </c>
      <c r="C2833" s="63">
        <v>86</v>
      </c>
      <c r="D2833" s="63">
        <v>2832</v>
      </c>
      <c r="E2833" s="63" t="str">
        <f>VLOOKUP(CENSO[[#This Row],[NOME COMUM]],ESPECIES[],2,FALSE)</f>
        <v>Cedrelinga catenaeformis Ducke</v>
      </c>
      <c r="F2833" s="64" t="s">
        <v>71</v>
      </c>
      <c r="G2833" s="64">
        <v>380</v>
      </c>
      <c r="H2833" s="97">
        <f>CENSO[[#This Row],[CAP (cm)]]/PI()</f>
        <v>120.95775674984046</v>
      </c>
      <c r="I2833" s="64">
        <v>23</v>
      </c>
      <c r="J2833" s="96">
        <f>(PI()*(CENSO[[#This Row],[DAP (cm)]]^2))/40000</f>
        <v>1.1490986891234842</v>
      </c>
      <c r="K2833" s="96">
        <f>CENSO[[#This Row],[g (m²)]]*CENSO[[#This Row],[H (m)]]*0.7</f>
        <v>18.500488894888093</v>
      </c>
      <c r="L2833" s="64">
        <v>1</v>
      </c>
      <c r="M2833" s="65">
        <v>364961.5</v>
      </c>
      <c r="N2833" s="87">
        <v>9703243.3000000007</v>
      </c>
      <c r="O2833" s="87" t="s">
        <v>1228</v>
      </c>
      <c r="P2833" s="87" t="str">
        <f>VLOOKUP(CENSO[[#This Row],[DAP (cm)]],CD[],2,TRUE)</f>
        <v>TORA</v>
      </c>
      <c r="Q2833" s="87" t="str">
        <f>VLOOKUP(CENSO[[#This Row],[DAP (cm)]],DD[],2,TRUE)</f>
        <v>120├ 130</v>
      </c>
      <c r="R2833" s="87" t="str" cm="1">
        <f t="array" ref="R2833">INDEX(_xlfn.TEXTSPLIT(CENSO[[#This Row],[NOME CIENTIFICO]]," "),1)</f>
        <v>Cedrelinga</v>
      </c>
      <c r="S2833" s="98" t="s">
        <v>1004</v>
      </c>
      <c r="T2833" s="87">
        <f>_xlfn.MINIFS(CENSO[DAP (cm)],CENSO[NOME CIENTIFICO],CENSO[[#This Row],[NOME CIENTIFICO]])</f>
        <v>38.515496228238675</v>
      </c>
      <c r="U28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33" s="87" t="str">
        <f>IF(CENSO[[#This Row],[DAP (cm)]]&lt;CENSO[[#This Row],[DMCE (cm)]],"DAP &lt; DMCE","DAP ≥ DMCE")</f>
        <v>DAP ≥ DMCE</v>
      </c>
      <c r="W2833" s="87" t="str">
        <f>IF(CENSO[[#This Row],[DAP (cm)]]&gt;200, "Superior", "Inferior")</f>
        <v>Inferior</v>
      </c>
      <c r="X2833" s="87" t="str">
        <f>VLOOKUP(CENSO[[#This Row],[NOME COMUM]],ESPECIES[],4,FALSE)</f>
        <v>Não</v>
      </c>
      <c r="Y2833" s="87" t="str">
        <f>IF(IFERROR(VLOOKUP(CENSO[[#This Row],[NOME COMUM]],COMERCIAIS[],2, FALSE), "Não") &lt;&gt; "Não", "Sim", "Não")</f>
        <v>Sim</v>
      </c>
      <c r="Z2833" s="133">
        <f>CENSO[[#This Row],[g (m²)]]/SUM(AEEF[AEEF-UT])</f>
        <v>2.0105109533228574E-3</v>
      </c>
      <c r="AA2833" s="133">
        <f>CENSO[[#This Row],[v (m³)]]/SUM(AEEF[AEEF-UT])</f>
        <v>3.2369226348497995E-2</v>
      </c>
    </row>
    <row r="2834" spans="1:27" ht="14">
      <c r="A2834" s="86">
        <v>1</v>
      </c>
      <c r="B2834" s="86">
        <v>2</v>
      </c>
      <c r="C2834" s="63">
        <v>86</v>
      </c>
      <c r="D2834" s="63">
        <v>2833</v>
      </c>
      <c r="E2834" s="63" t="str">
        <f>VLOOKUP(CENSO[[#This Row],[NOME COMUM]],ESPECIES[],2,FALSE)</f>
        <v>Bertholletia excelsa Humb. &amp; Bonpl.</v>
      </c>
      <c r="F2834" s="64" t="s">
        <v>37</v>
      </c>
      <c r="G2834" s="64">
        <v>230</v>
      </c>
      <c r="H2834" s="97">
        <f>CENSO[[#This Row],[CAP (cm)]]/PI()</f>
        <v>73.211273822271863</v>
      </c>
      <c r="I2834" s="64">
        <v>20</v>
      </c>
      <c r="J2834" s="96">
        <f>(PI()*(CENSO[[#This Row],[DAP (cm)]]^2))/40000</f>
        <v>0.42096482447806327</v>
      </c>
      <c r="K2834" s="96">
        <f>CENSO[[#This Row],[g (m²)]]*CENSO[[#This Row],[H (m)]]*0.7</f>
        <v>5.8935075426928858</v>
      </c>
      <c r="L2834" s="64">
        <v>1</v>
      </c>
      <c r="M2834" s="65">
        <v>364964.2</v>
      </c>
      <c r="N2834" s="87">
        <v>9703242</v>
      </c>
      <c r="O2834" s="87" t="s">
        <v>424</v>
      </c>
      <c r="P2834" s="87" t="str">
        <f>VLOOKUP(CENSO[[#This Row],[DAP (cm)]],CD[],2,TRUE)</f>
        <v>TORA</v>
      </c>
      <c r="Q2834" s="87" t="str">
        <f>VLOOKUP(CENSO[[#This Row],[DAP (cm)]],DD[],2,TRUE)</f>
        <v>70├ 80</v>
      </c>
      <c r="R2834" s="87" t="str" cm="1">
        <f t="array" ref="R2834">INDEX(_xlfn.TEXTSPLIT(CENSO[[#This Row],[NOME CIENTIFICO]]," "),1)</f>
        <v>Bertholletia</v>
      </c>
      <c r="S2834" s="98" t="s">
        <v>1004</v>
      </c>
      <c r="T2834" s="87">
        <f>_xlfn.MINIFS(CENSO[DAP (cm)],CENSO[NOME CIENTIFICO],CENSO[[#This Row],[NOME CIENTIFICO]])</f>
        <v>41.38028520389279</v>
      </c>
      <c r="U28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834" s="87" t="str">
        <f>IF(CENSO[[#This Row],[DAP (cm)]]&lt;CENSO[[#This Row],[DMCE (cm)]],"DAP &lt; DMCE","DAP ≥ DMCE")</f>
        <v>DAP ≥ DMCE</v>
      </c>
      <c r="W2834" s="87" t="str">
        <f>IF(CENSO[[#This Row],[DAP (cm)]]&gt;200, "Superior", "Inferior")</f>
        <v>Inferior</v>
      </c>
      <c r="X2834" s="87" t="str">
        <f>VLOOKUP(CENSO[[#This Row],[NOME COMUM]],ESPECIES[],4,FALSE)</f>
        <v>Protegida</v>
      </c>
      <c r="Y2834" s="87" t="str">
        <f>IF(IFERROR(VLOOKUP(CENSO[[#This Row],[NOME COMUM]],COMERCIAIS[],2, FALSE), "Não") &lt;&gt; "Não", "Sim", "Não")</f>
        <v>Não</v>
      </c>
      <c r="Z2834" s="133">
        <f>CENSO[[#This Row],[g (m²)]]/SUM(AEEF[AEEF-UT])</f>
        <v>7.3653759993614395E-4</v>
      </c>
      <c r="AA2834" s="133">
        <f>CENSO[[#This Row],[v (m³)]]/SUM(AEEF[AEEF-UT])</f>
        <v>1.0311526399106015E-2</v>
      </c>
    </row>
    <row r="2835" spans="1:27" ht="14">
      <c r="A2835" s="86">
        <v>1</v>
      </c>
      <c r="B2835" s="86">
        <v>2</v>
      </c>
      <c r="C2835" s="63">
        <v>86</v>
      </c>
      <c r="D2835" s="63">
        <v>2834</v>
      </c>
      <c r="E2835" s="63" t="str">
        <f>VLOOKUP(CENSO[[#This Row],[NOME COMUM]],ESPECIES[],2,FALSE)</f>
        <v>Goupia glabra Aubl.</v>
      </c>
      <c r="F2835" s="64" t="s">
        <v>34</v>
      </c>
      <c r="G2835" s="64">
        <v>508</v>
      </c>
      <c r="H2835" s="97">
        <f>CENSO[[#This Row],[CAP (cm)]]/PI()</f>
        <v>161.70142218136567</v>
      </c>
      <c r="I2835" s="64">
        <v>18</v>
      </c>
      <c r="J2835" s="96">
        <f>(PI()*(CENSO[[#This Row],[DAP (cm)]]^2))/40000</f>
        <v>2.0536080617033439</v>
      </c>
      <c r="K2835" s="96">
        <f>CENSO[[#This Row],[g (m²)]]*CENSO[[#This Row],[H (m)]]*0.7</f>
        <v>25.875461577462129</v>
      </c>
      <c r="L2835" s="64">
        <v>1</v>
      </c>
      <c r="M2835" s="65">
        <v>364974.2</v>
      </c>
      <c r="N2835" s="87">
        <v>9703239.5</v>
      </c>
      <c r="O2835" s="87" t="s">
        <v>1228</v>
      </c>
      <c r="P2835" s="87" t="str">
        <f>VLOOKUP(CENSO[[#This Row],[DAP (cm)]],CD[],2,TRUE)</f>
        <v>TORA</v>
      </c>
      <c r="Q2835" s="87" t="str">
        <f>VLOOKUP(CENSO[[#This Row],[DAP (cm)]],DD[],2,TRUE)</f>
        <v>160├ 170</v>
      </c>
      <c r="R2835" s="87" t="str" cm="1">
        <f t="array" ref="R2835">INDEX(_xlfn.TEXTSPLIT(CENSO[[#This Row],[NOME CIENTIFICO]]," "),1)</f>
        <v>Goupia</v>
      </c>
      <c r="S2835" s="98" t="s">
        <v>1004</v>
      </c>
      <c r="T2835" s="87">
        <f>_xlfn.MINIFS(CENSO[DAP (cm)],CENSO[NOME CIENTIFICO],CENSO[[#This Row],[NOME CIENTIFICO]])</f>
        <v>40.107045659157627</v>
      </c>
      <c r="U28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835" s="87" t="str">
        <f>IF(CENSO[[#This Row],[DAP (cm)]]&lt;CENSO[[#This Row],[DMCE (cm)]],"DAP &lt; DMCE","DAP ≥ DMCE")</f>
        <v>DAP ≥ DMCE</v>
      </c>
      <c r="W2835" s="87" t="str">
        <f>IF(CENSO[[#This Row],[DAP (cm)]]&gt;200, "Superior", "Inferior")</f>
        <v>Inferior</v>
      </c>
      <c r="X2835" s="87" t="str">
        <f>VLOOKUP(CENSO[[#This Row],[NOME COMUM]],ESPECIES[],4,FALSE)</f>
        <v>Não</v>
      </c>
      <c r="Y2835" s="87" t="str">
        <f>IF(IFERROR(VLOOKUP(CENSO[[#This Row],[NOME COMUM]],COMERCIAIS[],2, FALSE), "Não") &lt;&gt; "Não", "Sim", "Não")</f>
        <v>Sim</v>
      </c>
      <c r="Z2835" s="133">
        <f>CENSO[[#This Row],[g (m²)]]/SUM(AEEF[AEEF-UT])</f>
        <v>3.5930782455561622E-3</v>
      </c>
      <c r="AA2835" s="133">
        <f>CENSO[[#This Row],[v (m³)]]/SUM(AEEF[AEEF-UT])</f>
        <v>4.5272785894007642E-2</v>
      </c>
    </row>
    <row r="2836" spans="1:27" ht="14">
      <c r="A2836" s="86">
        <v>1</v>
      </c>
      <c r="B2836" s="86">
        <v>2</v>
      </c>
      <c r="C2836" s="63">
        <v>86</v>
      </c>
      <c r="D2836" s="63">
        <v>2835</v>
      </c>
      <c r="E2836" s="63" t="str">
        <f>VLOOKUP(CENSO[[#This Row],[NOME COMUM]],ESPECIES[],2,FALSE)</f>
        <v>Bertholletia excelsa Humb. &amp; Bonpl.</v>
      </c>
      <c r="F2836" s="64" t="s">
        <v>37</v>
      </c>
      <c r="G2836" s="64">
        <v>245</v>
      </c>
      <c r="H2836" s="97">
        <f>CENSO[[#This Row],[CAP (cm)]]/PI()</f>
        <v>77.985922115028714</v>
      </c>
      <c r="I2836" s="64">
        <v>14</v>
      </c>
      <c r="J2836" s="96">
        <f>(PI()*(CENSO[[#This Row],[DAP (cm)]]^2))/40000</f>
        <v>0.47766377295455087</v>
      </c>
      <c r="K2836" s="96">
        <f>CENSO[[#This Row],[g (m²)]]*CENSO[[#This Row],[H (m)]]*0.7</f>
        <v>4.6811049749545983</v>
      </c>
      <c r="L2836" s="64">
        <v>1</v>
      </c>
      <c r="M2836" s="65">
        <v>364973.4</v>
      </c>
      <c r="N2836" s="87">
        <v>9703248.8000000007</v>
      </c>
      <c r="O2836" s="87" t="s">
        <v>424</v>
      </c>
      <c r="P2836" s="87" t="str">
        <f>VLOOKUP(CENSO[[#This Row],[DAP (cm)]],CD[],2,TRUE)</f>
        <v>TORA</v>
      </c>
      <c r="Q2836" s="87" t="str">
        <f>VLOOKUP(CENSO[[#This Row],[DAP (cm)]],DD[],2,TRUE)</f>
        <v>70├ 80</v>
      </c>
      <c r="R2836" s="87" t="str" cm="1">
        <f t="array" ref="R2836">INDEX(_xlfn.TEXTSPLIT(CENSO[[#This Row],[NOME CIENTIFICO]]," "),1)</f>
        <v>Bertholletia</v>
      </c>
      <c r="S2836" s="98" t="s">
        <v>1004</v>
      </c>
      <c r="T2836" s="87">
        <f>_xlfn.MINIFS(CENSO[DAP (cm)],CENSO[NOME CIENTIFICO],CENSO[[#This Row],[NOME CIENTIFICO]])</f>
        <v>41.38028520389279</v>
      </c>
      <c r="U28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836" s="87" t="str">
        <f>IF(CENSO[[#This Row],[DAP (cm)]]&lt;CENSO[[#This Row],[DMCE (cm)]],"DAP &lt; DMCE","DAP ≥ DMCE")</f>
        <v>DAP ≥ DMCE</v>
      </c>
      <c r="W2836" s="87" t="str">
        <f>IF(CENSO[[#This Row],[DAP (cm)]]&gt;200, "Superior", "Inferior")</f>
        <v>Inferior</v>
      </c>
      <c r="X2836" s="87" t="str">
        <f>VLOOKUP(CENSO[[#This Row],[NOME COMUM]],ESPECIES[],4,FALSE)</f>
        <v>Protegida</v>
      </c>
      <c r="Y2836" s="87" t="str">
        <f>IF(IFERROR(VLOOKUP(CENSO[[#This Row],[NOME COMUM]],COMERCIAIS[],2, FALSE), "Não") &lt;&gt; "Não", "Sim", "Não")</f>
        <v>Não</v>
      </c>
      <c r="Z2836" s="133">
        <f>CENSO[[#This Row],[g (m²)]]/SUM(AEEF[AEEF-UT])</f>
        <v>8.3574044302773209E-4</v>
      </c>
      <c r="AA2836" s="133">
        <f>CENSO[[#This Row],[v (m³)]]/SUM(AEEF[AEEF-UT])</f>
        <v>8.1902563416717741E-3</v>
      </c>
    </row>
    <row r="2837" spans="1:27" ht="14">
      <c r="A2837" s="86">
        <v>1</v>
      </c>
      <c r="B2837" s="86">
        <v>2</v>
      </c>
      <c r="C2837" s="63">
        <v>86</v>
      </c>
      <c r="D2837" s="63">
        <v>2836</v>
      </c>
      <c r="E2837" s="63" t="str">
        <f>VLOOKUP(CENSO[[#This Row],[NOME COMUM]],ESPECIES[],2,FALSE)</f>
        <v>Goupia glabra Aubl.</v>
      </c>
      <c r="F2837" s="64" t="s">
        <v>34</v>
      </c>
      <c r="G2837" s="64">
        <v>300</v>
      </c>
      <c r="H2837" s="97">
        <f>CENSO[[#This Row],[CAP (cm)]]/PI()</f>
        <v>95.4929658551372</v>
      </c>
      <c r="I2837" s="64">
        <v>20</v>
      </c>
      <c r="J2837" s="96">
        <f>(PI()*(CENSO[[#This Row],[DAP (cm)]]^2))/40000</f>
        <v>0.7161972439135289</v>
      </c>
      <c r="K2837" s="96">
        <f>CENSO[[#This Row],[g (m²)]]*CENSO[[#This Row],[H (m)]]*0.7</f>
        <v>10.026761414789403</v>
      </c>
      <c r="L2837" s="64">
        <v>1</v>
      </c>
      <c r="M2837" s="65">
        <v>364982.9</v>
      </c>
      <c r="N2837" s="87">
        <v>9703249.8000000007</v>
      </c>
      <c r="O2837" s="87" t="s">
        <v>1228</v>
      </c>
      <c r="P2837" s="87" t="str">
        <f>VLOOKUP(CENSO[[#This Row],[DAP (cm)]],CD[],2,TRUE)</f>
        <v>TORA</v>
      </c>
      <c r="Q2837" s="87" t="str">
        <f>VLOOKUP(CENSO[[#This Row],[DAP (cm)]],DD[],2,TRUE)</f>
        <v>90├ 100</v>
      </c>
      <c r="R2837" s="87" t="str" cm="1">
        <f t="array" ref="R2837">INDEX(_xlfn.TEXTSPLIT(CENSO[[#This Row],[NOME CIENTIFICO]]," "),1)</f>
        <v>Goupia</v>
      </c>
      <c r="S2837" s="98" t="s">
        <v>1004</v>
      </c>
      <c r="T2837" s="87">
        <f>_xlfn.MINIFS(CENSO[DAP (cm)],CENSO[NOME CIENTIFICO],CENSO[[#This Row],[NOME CIENTIFICO]])</f>
        <v>40.107045659157627</v>
      </c>
      <c r="U28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837" s="87" t="str">
        <f>IF(CENSO[[#This Row],[DAP (cm)]]&lt;CENSO[[#This Row],[DMCE (cm)]],"DAP &lt; DMCE","DAP ≥ DMCE")</f>
        <v>DAP ≥ DMCE</v>
      </c>
      <c r="W2837" s="87" t="str">
        <f>IF(CENSO[[#This Row],[DAP (cm)]]&gt;200, "Superior", "Inferior")</f>
        <v>Inferior</v>
      </c>
      <c r="X2837" s="87" t="str">
        <f>VLOOKUP(CENSO[[#This Row],[NOME COMUM]],ESPECIES[],4,FALSE)</f>
        <v>Não</v>
      </c>
      <c r="Y2837" s="87" t="str">
        <f>IF(IFERROR(VLOOKUP(CENSO[[#This Row],[NOME COMUM]],COMERCIAIS[],2, FALSE), "Não") &lt;&gt; "Não", "Sim", "Não")</f>
        <v>Sim</v>
      </c>
      <c r="Z2837" s="133">
        <f>CENSO[[#This Row],[g (m²)]]/SUM(AEEF[AEEF-UT])</f>
        <v>1.2530885443148001E-3</v>
      </c>
      <c r="AA2837" s="133">
        <f>CENSO[[#This Row],[v (m³)]]/SUM(AEEF[AEEF-UT])</f>
        <v>1.75432396204072E-2</v>
      </c>
    </row>
    <row r="2838" spans="1:27" ht="14">
      <c r="A2838" s="86">
        <v>1</v>
      </c>
      <c r="B2838" s="86">
        <v>2</v>
      </c>
      <c r="C2838" s="63">
        <v>86</v>
      </c>
      <c r="D2838" s="63">
        <v>2837</v>
      </c>
      <c r="E2838" s="63" t="str">
        <f>VLOOKUP(CENSO[[#This Row],[NOME COMUM]],ESPECIES[],2,FALSE)</f>
        <v>Pouteria sp.</v>
      </c>
      <c r="F2838" s="64" t="s">
        <v>83</v>
      </c>
      <c r="G2838" s="64">
        <v>309</v>
      </c>
      <c r="H2838" s="97">
        <f>CENSO[[#This Row],[CAP (cm)]]/PI()</f>
        <v>98.357754830791322</v>
      </c>
      <c r="I2838" s="64">
        <v>20</v>
      </c>
      <c r="J2838" s="96">
        <f>(PI()*(CENSO[[#This Row],[DAP (cm)]]^2))/40000</f>
        <v>0.75981365606786289</v>
      </c>
      <c r="K2838" s="96">
        <f>CENSO[[#This Row],[g (m²)]]*CENSO[[#This Row],[H (m)]]*0.7</f>
        <v>10.637391184950079</v>
      </c>
      <c r="L2838" s="64">
        <v>2</v>
      </c>
      <c r="M2838" s="65">
        <v>364967.09999999899</v>
      </c>
      <c r="N2838" s="87">
        <v>9703210.8000000007</v>
      </c>
      <c r="O2838" s="87" t="s">
        <v>1227</v>
      </c>
      <c r="P2838" s="87" t="str">
        <f>VLOOKUP(CENSO[[#This Row],[DAP (cm)]],CD[],2,TRUE)</f>
        <v>TORA</v>
      </c>
      <c r="Q2838" s="87" t="str">
        <f>VLOOKUP(CENSO[[#This Row],[DAP (cm)]],DD[],2,TRUE)</f>
        <v>90├ 100</v>
      </c>
      <c r="R2838" s="87" t="str" cm="1">
        <f t="array" ref="R2838">INDEX(_xlfn.TEXTSPLIT(CENSO[[#This Row],[NOME CIENTIFICO]]," "),1)</f>
        <v>Pouteria</v>
      </c>
      <c r="S2838" s="98" t="s">
        <v>1004</v>
      </c>
      <c r="T2838" s="87">
        <f>_xlfn.MINIFS(CENSO[DAP (cm)],CENSO[NOME CIENTIFICO],CENSO[[#This Row],[NOME CIENTIFICO]])</f>
        <v>39.788735772973837</v>
      </c>
      <c r="U28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38" s="87" t="str">
        <f>IF(CENSO[[#This Row],[DAP (cm)]]&lt;CENSO[[#This Row],[DMCE (cm)]],"DAP &lt; DMCE","DAP ≥ DMCE")</f>
        <v>DAP ≥ DMCE</v>
      </c>
      <c r="W2838" s="87" t="str">
        <f>IF(CENSO[[#This Row],[DAP (cm)]]&gt;200, "Superior", "Inferior")</f>
        <v>Inferior</v>
      </c>
      <c r="X2838" s="87" t="str">
        <f>VLOOKUP(CENSO[[#This Row],[NOME COMUM]],ESPECIES[],4,FALSE)</f>
        <v>Não</v>
      </c>
      <c r="Y2838" s="87" t="str">
        <f>IF(IFERROR(VLOOKUP(CENSO[[#This Row],[NOME COMUM]],COMERCIAIS[],2, FALSE), "Não") &lt;&gt; "Não", "Sim", "Não")</f>
        <v>Não</v>
      </c>
      <c r="Z2838" s="133">
        <f>CENSO[[#This Row],[g (m²)]]/SUM(AEEF[AEEF-UT])</f>
        <v>1.3294016366635715E-3</v>
      </c>
      <c r="AA2838" s="133">
        <f>CENSO[[#This Row],[v (m³)]]/SUM(AEEF[AEEF-UT])</f>
        <v>1.861162291329E-2</v>
      </c>
    </row>
    <row r="2839" spans="1:27" ht="14">
      <c r="A2839" s="86">
        <v>1</v>
      </c>
      <c r="B2839" s="86">
        <v>2</v>
      </c>
      <c r="C2839" s="63">
        <v>86</v>
      </c>
      <c r="D2839" s="63">
        <v>2838</v>
      </c>
      <c r="E2839" s="63" t="str">
        <f>VLOOKUP(CENSO[[#This Row],[NOME COMUM]],ESPECIES[],2,FALSE)</f>
        <v>Apuleia molaris Spruce ex Benth.</v>
      </c>
      <c r="F2839" s="64" t="s">
        <v>53</v>
      </c>
      <c r="G2839" s="64">
        <v>220</v>
      </c>
      <c r="H2839" s="97">
        <f>CENSO[[#This Row],[CAP (cm)]]/PI()</f>
        <v>70.028174960433944</v>
      </c>
      <c r="I2839" s="64">
        <v>18</v>
      </c>
      <c r="J2839" s="96">
        <f>(PI()*(CENSO[[#This Row],[DAP (cm)]]^2))/40000</f>
        <v>0.3851549622823866</v>
      </c>
      <c r="K2839" s="96">
        <f>CENSO[[#This Row],[g (m²)]]*CENSO[[#This Row],[H (m)]]*0.7</f>
        <v>4.8529525247580709</v>
      </c>
      <c r="L2839" s="64">
        <v>1</v>
      </c>
      <c r="M2839" s="65">
        <v>365059.5</v>
      </c>
      <c r="N2839" s="87">
        <v>9703381.5999999903</v>
      </c>
      <c r="O2839" s="87" t="s">
        <v>1227</v>
      </c>
      <c r="P2839" s="87" t="str">
        <f>VLOOKUP(CENSO[[#This Row],[DAP (cm)]],CD[],2,TRUE)</f>
        <v>TORA</v>
      </c>
      <c r="Q2839" s="87" t="str">
        <f>VLOOKUP(CENSO[[#This Row],[DAP (cm)]],DD[],2,TRUE)</f>
        <v>70├ 80</v>
      </c>
      <c r="R2839" s="87" t="str" cm="1">
        <f t="array" ref="R2839">INDEX(_xlfn.TEXTSPLIT(CENSO[[#This Row],[NOME CIENTIFICO]]," "),1)</f>
        <v>Apuleia</v>
      </c>
      <c r="S2839" s="98" t="s">
        <v>1004</v>
      </c>
      <c r="T2839" s="87">
        <f>_xlfn.MINIFS(CENSO[DAP (cm)],CENSO[NOME CIENTIFICO],CENSO[[#This Row],[NOME CIENTIFICO]])</f>
        <v>49.019722472303762</v>
      </c>
      <c r="U28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59.019722472303762</v>
      </c>
      <c r="V2839" s="87" t="str">
        <f>IF(CENSO[[#This Row],[DAP (cm)]]&lt;CENSO[[#This Row],[DMCE (cm)]],"DAP &lt; DMCE","DAP ≥ DMCE")</f>
        <v>DAP ≥ DMCE</v>
      </c>
      <c r="W2839" s="87" t="str">
        <f>IF(CENSO[[#This Row],[DAP (cm)]]&gt;200, "Superior", "Inferior")</f>
        <v>Inferior</v>
      </c>
      <c r="X2839" s="87" t="str">
        <f>VLOOKUP(CENSO[[#This Row],[NOME COMUM]],ESPECIES[],4,FALSE)</f>
        <v>Não</v>
      </c>
      <c r="Y2839" s="87" t="str">
        <f>IF(IFERROR(VLOOKUP(CENSO[[#This Row],[NOME COMUM]],COMERCIAIS[],2, FALSE), "Não") &lt;&gt; "Não", "Sim", "Não")</f>
        <v>Não</v>
      </c>
      <c r="Z2839" s="133">
        <f>CENSO[[#This Row],[g (m²)]]/SUM(AEEF[AEEF-UT])</f>
        <v>6.7388317272040353E-4</v>
      </c>
      <c r="AA2839" s="133">
        <f>CENSO[[#This Row],[v (m³)]]/SUM(AEEF[AEEF-UT])</f>
        <v>8.490927976277084E-3</v>
      </c>
    </row>
    <row r="2840" spans="1:27" ht="14">
      <c r="A2840" s="86">
        <v>1</v>
      </c>
      <c r="B2840" s="86">
        <v>2</v>
      </c>
      <c r="C2840" s="63">
        <v>86</v>
      </c>
      <c r="D2840" s="63">
        <v>2839</v>
      </c>
      <c r="E2840" s="63" t="str">
        <f>VLOOKUP(CENSO[[#This Row],[NOME COMUM]],ESPECIES[],2,FALSE)</f>
        <v>Couratari guianensis Aubl.</v>
      </c>
      <c r="F2840" s="64" t="s">
        <v>6</v>
      </c>
      <c r="G2840" s="64">
        <v>350</v>
      </c>
      <c r="H2840" s="97">
        <f>CENSO[[#This Row],[CAP (cm)]]/PI()</f>
        <v>111.40846016432674</v>
      </c>
      <c r="I2840" s="64">
        <v>24</v>
      </c>
      <c r="J2840" s="96">
        <f>(PI()*(CENSO[[#This Row],[DAP (cm)]]^2))/40000</f>
        <v>0.97482402643785904</v>
      </c>
      <c r="K2840" s="96">
        <f>CENSO[[#This Row],[g (m²)]]*CENSO[[#This Row],[H (m)]]*0.7</f>
        <v>16.377043644156032</v>
      </c>
      <c r="L2840" s="64">
        <v>1</v>
      </c>
      <c r="M2840" s="65">
        <v>365060.2</v>
      </c>
      <c r="N2840" s="87">
        <v>9703408.9000000004</v>
      </c>
      <c r="O2840" s="87" t="s">
        <v>1227</v>
      </c>
      <c r="P2840" s="87" t="str">
        <f>VLOOKUP(CENSO[[#This Row],[DAP (cm)]],CD[],2,TRUE)</f>
        <v>TORA</v>
      </c>
      <c r="Q2840" s="87" t="str">
        <f>VLOOKUP(CENSO[[#This Row],[DAP (cm)]],DD[],2,TRUE)</f>
        <v>110├ 120</v>
      </c>
      <c r="R2840" s="87" t="str" cm="1">
        <f t="array" ref="R2840">INDEX(_xlfn.TEXTSPLIT(CENSO[[#This Row],[NOME CIENTIFICO]]," "),1)</f>
        <v>Couratari</v>
      </c>
      <c r="S2840" s="98" t="s">
        <v>1004</v>
      </c>
      <c r="T2840" s="87">
        <f>_xlfn.MINIFS(CENSO[DAP (cm)],CENSO[NOME CIENTIFICO],CENSO[[#This Row],[NOME CIENTIFICO]])</f>
        <v>38.833806114422465</v>
      </c>
      <c r="U28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40" s="87" t="str">
        <f>IF(CENSO[[#This Row],[DAP (cm)]]&lt;CENSO[[#This Row],[DMCE (cm)]],"DAP &lt; DMCE","DAP ≥ DMCE")</f>
        <v>DAP ≥ DMCE</v>
      </c>
      <c r="W2840" s="87" t="str">
        <f>IF(CENSO[[#This Row],[DAP (cm)]]&gt;200, "Superior", "Inferior")</f>
        <v>Inferior</v>
      </c>
      <c r="X2840" s="87" t="str">
        <f>VLOOKUP(CENSO[[#This Row],[NOME COMUM]],ESPECIES[],4,FALSE)</f>
        <v>Não</v>
      </c>
      <c r="Y2840" s="87" t="str">
        <f>IF(IFERROR(VLOOKUP(CENSO[[#This Row],[NOME COMUM]],COMERCIAIS[],2, FALSE), "Não") &lt;&gt; "Não", "Sim", "Não")</f>
        <v>Sim</v>
      </c>
      <c r="Z2840" s="133">
        <f>CENSO[[#This Row],[g (m²)]]/SUM(AEEF[AEEF-UT])</f>
        <v>1.7055927408729228E-3</v>
      </c>
      <c r="AA2840" s="133">
        <f>CENSO[[#This Row],[v (m³)]]/SUM(AEEF[AEEF-UT])</f>
        <v>2.8653958046665103E-2</v>
      </c>
    </row>
    <row r="2841" spans="1:27" ht="14">
      <c r="A2841" s="86">
        <v>1</v>
      </c>
      <c r="B2841" s="86">
        <v>2</v>
      </c>
      <c r="C2841" s="63">
        <v>86</v>
      </c>
      <c r="D2841" s="63">
        <v>2840</v>
      </c>
      <c r="E2841" s="63" t="str">
        <f>VLOOKUP(CENSO[[#This Row],[NOME COMUM]],ESPECIES[],2,FALSE)</f>
        <v>Goupia glabra Aubl.</v>
      </c>
      <c r="F2841" s="64" t="s">
        <v>34</v>
      </c>
      <c r="G2841" s="64">
        <v>395</v>
      </c>
      <c r="H2841" s="97">
        <f>CENSO[[#This Row],[CAP (cm)]]/PI()</f>
        <v>125.73240504259732</v>
      </c>
      <c r="I2841" s="64">
        <v>17</v>
      </c>
      <c r="J2841" s="96">
        <f>(PI()*(CENSO[[#This Row],[DAP (cm)]]^2))/40000</f>
        <v>1.2416074997956486</v>
      </c>
      <c r="K2841" s="96">
        <f>CENSO[[#This Row],[g (m²)]]*CENSO[[#This Row],[H (m)]]*0.7</f>
        <v>14.775129247568216</v>
      </c>
      <c r="L2841" s="64">
        <v>2</v>
      </c>
      <c r="M2841" s="65">
        <v>365081</v>
      </c>
      <c r="N2841" s="87">
        <v>9703407.9000000004</v>
      </c>
      <c r="O2841" s="87" t="s">
        <v>1228</v>
      </c>
      <c r="P2841" s="87" t="str">
        <f>VLOOKUP(CENSO[[#This Row],[DAP (cm)]],CD[],2,TRUE)</f>
        <v>TORA</v>
      </c>
      <c r="Q2841" s="87" t="str">
        <f>VLOOKUP(CENSO[[#This Row],[DAP (cm)]],DD[],2,TRUE)</f>
        <v>120├ 130</v>
      </c>
      <c r="R2841" s="87" t="str" cm="1">
        <f t="array" ref="R2841">INDEX(_xlfn.TEXTSPLIT(CENSO[[#This Row],[NOME CIENTIFICO]]," "),1)</f>
        <v>Goupia</v>
      </c>
      <c r="S2841" s="98" t="s">
        <v>1004</v>
      </c>
      <c r="T2841" s="87">
        <f>_xlfn.MINIFS(CENSO[DAP (cm)],CENSO[NOME CIENTIFICO],CENSO[[#This Row],[NOME CIENTIFICO]])</f>
        <v>40.107045659157627</v>
      </c>
      <c r="U28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841" s="87" t="str">
        <f>IF(CENSO[[#This Row],[DAP (cm)]]&lt;CENSO[[#This Row],[DMCE (cm)]],"DAP &lt; DMCE","DAP ≥ DMCE")</f>
        <v>DAP ≥ DMCE</v>
      </c>
      <c r="W2841" s="87" t="str">
        <f>IF(CENSO[[#This Row],[DAP (cm)]]&gt;200, "Superior", "Inferior")</f>
        <v>Inferior</v>
      </c>
      <c r="X2841" s="87" t="str">
        <f>VLOOKUP(CENSO[[#This Row],[NOME COMUM]],ESPECIES[],4,FALSE)</f>
        <v>Não</v>
      </c>
      <c r="Y2841" s="87" t="str">
        <f>IF(IFERROR(VLOOKUP(CENSO[[#This Row],[NOME COMUM]],COMERCIAIS[],2, FALSE), "Não") &lt;&gt; "Não", "Sim", "Não")</f>
        <v>Sim</v>
      </c>
      <c r="Z2841" s="133">
        <f>CENSO[[#This Row],[g (m²)]]/SUM(AEEF[AEEF-UT])</f>
        <v>2.1723682236301856E-3</v>
      </c>
      <c r="AA2841" s="133">
        <f>CENSO[[#This Row],[v (m³)]]/SUM(AEEF[AEEF-UT])</f>
        <v>2.585118186119921E-2</v>
      </c>
    </row>
    <row r="2842" spans="1:27" ht="14">
      <c r="A2842" s="86">
        <v>1</v>
      </c>
      <c r="B2842" s="86">
        <v>2</v>
      </c>
      <c r="C2842" s="63">
        <v>86</v>
      </c>
      <c r="D2842" s="63">
        <v>2841</v>
      </c>
      <c r="E2842" s="63" t="str">
        <f>VLOOKUP(CENSO[[#This Row],[NOME COMUM]],ESPECIES[],2,FALSE)</f>
        <v>Pouteria sp.</v>
      </c>
      <c r="F2842" s="64" t="s">
        <v>83</v>
      </c>
      <c r="G2842" s="64">
        <v>143</v>
      </c>
      <c r="H2842" s="97">
        <f>CENSO[[#This Row],[CAP (cm)]]/PI()</f>
        <v>45.518313724282066</v>
      </c>
      <c r="I2842" s="64">
        <v>14</v>
      </c>
      <c r="J2842" s="96">
        <f>(PI()*(CENSO[[#This Row],[DAP (cm)]]^2))/40000</f>
        <v>0.1627279715643084</v>
      </c>
      <c r="K2842" s="96">
        <f>CENSO[[#This Row],[g (m²)]]*CENSO[[#This Row],[H (m)]]*0.7</f>
        <v>1.5947341213302222</v>
      </c>
      <c r="L2842" s="64">
        <v>1</v>
      </c>
      <c r="M2842" s="65">
        <v>365083.299999999</v>
      </c>
      <c r="N2842" s="87">
        <v>9703410.0999999903</v>
      </c>
      <c r="O2842" s="98" t="s">
        <v>1225</v>
      </c>
      <c r="P2842" s="87" t="str">
        <f>VLOOKUP(CENSO[[#This Row],[DAP (cm)]],CD[],2,TRUE)</f>
        <v>TORETE</v>
      </c>
      <c r="Q2842" s="87" t="str">
        <f>VLOOKUP(CENSO[[#This Row],[DAP (cm)]],DD[],2,TRUE)</f>
        <v>40├ 50</v>
      </c>
      <c r="R2842" s="87" t="str" cm="1">
        <f t="array" ref="R2842">INDEX(_xlfn.TEXTSPLIT(CENSO[[#This Row],[NOME CIENTIFICO]]," "),1)</f>
        <v>Pouteria</v>
      </c>
      <c r="S2842" s="98" t="s">
        <v>1004</v>
      </c>
      <c r="T2842" s="87">
        <f>_xlfn.MINIFS(CENSO[DAP (cm)],CENSO[NOME CIENTIFICO],CENSO[[#This Row],[NOME CIENTIFICO]])</f>
        <v>39.788735772973837</v>
      </c>
      <c r="U28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42" s="87" t="str">
        <f>IF(CENSO[[#This Row],[DAP (cm)]]&lt;CENSO[[#This Row],[DMCE (cm)]],"DAP &lt; DMCE","DAP ≥ DMCE")</f>
        <v>DAP &lt; DMCE</v>
      </c>
      <c r="W2842" s="87" t="str">
        <f>IF(CENSO[[#This Row],[DAP (cm)]]&gt;200, "Superior", "Inferior")</f>
        <v>Inferior</v>
      </c>
      <c r="X2842" s="87" t="str">
        <f>VLOOKUP(CENSO[[#This Row],[NOME COMUM]],ESPECIES[],4,FALSE)</f>
        <v>Não</v>
      </c>
      <c r="Y2842" s="87" t="str">
        <f>IF(IFERROR(VLOOKUP(CENSO[[#This Row],[NOME COMUM]],COMERCIAIS[],2, FALSE), "Não") &lt;&gt; "Não", "Sim", "Não")</f>
        <v>Não</v>
      </c>
      <c r="Z2842" s="133">
        <f>CENSO[[#This Row],[g (m²)]]/SUM(AEEF[AEEF-UT])</f>
        <v>2.8471564047437059E-4</v>
      </c>
      <c r="AA2842" s="133">
        <f>CENSO[[#This Row],[v (m³)]]/SUM(AEEF[AEEF-UT])</f>
        <v>2.7902132766488316E-3</v>
      </c>
    </row>
    <row r="2843" spans="1:27" ht="14">
      <c r="A2843" s="86">
        <v>1</v>
      </c>
      <c r="B2843" s="86">
        <v>2</v>
      </c>
      <c r="C2843" s="63">
        <v>86</v>
      </c>
      <c r="D2843" s="63">
        <v>2842</v>
      </c>
      <c r="E2843" s="63" t="str">
        <f>VLOOKUP(CENSO[[#This Row],[NOME COMUM]],ESPECIES[],2,FALSE)</f>
        <v>Cedrelinga catenaeformis Ducke</v>
      </c>
      <c r="F2843" s="64" t="s">
        <v>71</v>
      </c>
      <c r="G2843" s="64">
        <v>627</v>
      </c>
      <c r="H2843" s="97">
        <f>CENSO[[#This Row],[CAP (cm)]]/PI()</f>
        <v>199.58029863723675</v>
      </c>
      <c r="I2843" s="64">
        <v>20</v>
      </c>
      <c r="J2843" s="96">
        <f>(PI()*(CENSO[[#This Row],[DAP (cm)]]^2))/40000</f>
        <v>3.1284211811386862</v>
      </c>
      <c r="K2843" s="96">
        <f>CENSO[[#This Row],[g (m²)]]*CENSO[[#This Row],[H (m)]]*0.7</f>
        <v>43.797896535941604</v>
      </c>
      <c r="L2843" s="64">
        <v>2</v>
      </c>
      <c r="M2843" s="65">
        <v>365071.09999999899</v>
      </c>
      <c r="N2843" s="87">
        <v>9703462.3000000007</v>
      </c>
      <c r="O2843" s="87" t="s">
        <v>1228</v>
      </c>
      <c r="P2843" s="87" t="str">
        <f>VLOOKUP(CENSO[[#This Row],[DAP (cm)]],CD[],2,TRUE)</f>
        <v>TORA</v>
      </c>
      <c r="Q2843" s="87" t="str">
        <f>VLOOKUP(CENSO[[#This Row],[DAP (cm)]],DD[],2,TRUE)</f>
        <v>190├ 200</v>
      </c>
      <c r="R2843" s="87" t="str" cm="1">
        <f t="array" ref="R2843">INDEX(_xlfn.TEXTSPLIT(CENSO[[#This Row],[NOME CIENTIFICO]]," "),1)</f>
        <v>Cedrelinga</v>
      </c>
      <c r="S2843" s="98" t="s">
        <v>1004</v>
      </c>
      <c r="T2843" s="87">
        <f>_xlfn.MINIFS(CENSO[DAP (cm)],CENSO[NOME CIENTIFICO],CENSO[[#This Row],[NOME CIENTIFICO]])</f>
        <v>38.515496228238675</v>
      </c>
      <c r="U28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43" s="87" t="str">
        <f>IF(CENSO[[#This Row],[DAP (cm)]]&lt;CENSO[[#This Row],[DMCE (cm)]],"DAP &lt; DMCE","DAP ≥ DMCE")</f>
        <v>DAP ≥ DMCE</v>
      </c>
      <c r="W2843" s="87" t="str">
        <f>IF(CENSO[[#This Row],[DAP (cm)]]&gt;200, "Superior", "Inferior")</f>
        <v>Inferior</v>
      </c>
      <c r="X2843" s="87" t="str">
        <f>VLOOKUP(CENSO[[#This Row],[NOME COMUM]],ESPECIES[],4,FALSE)</f>
        <v>Não</v>
      </c>
      <c r="Y2843" s="87" t="str">
        <f>IF(IFERROR(VLOOKUP(CENSO[[#This Row],[NOME COMUM]],COMERCIAIS[],2, FALSE), "Não") &lt;&gt; "Não", "Sim", "Não")</f>
        <v>Sim</v>
      </c>
      <c r="Z2843" s="133">
        <f>CENSO[[#This Row],[g (m²)]]/SUM(AEEF[AEEF-UT])</f>
        <v>5.4736160704214791E-3</v>
      </c>
      <c r="AA2843" s="133">
        <f>CENSO[[#This Row],[v (m³)]]/SUM(AEEF[AEEF-UT])</f>
        <v>7.6630624985900703E-2</v>
      </c>
    </row>
    <row r="2844" spans="1:27" ht="14">
      <c r="A2844" s="86">
        <v>1</v>
      </c>
      <c r="B2844" s="86">
        <v>2</v>
      </c>
      <c r="C2844" s="63">
        <v>86</v>
      </c>
      <c r="D2844" s="63">
        <v>2843</v>
      </c>
      <c r="E2844" s="63" t="str">
        <f>VLOOKUP(CENSO[[#This Row],[NOME COMUM]],ESPECIES[],2,FALSE)</f>
        <v>Couratari guianensis Aubl.</v>
      </c>
      <c r="F2844" s="64" t="s">
        <v>6</v>
      </c>
      <c r="G2844" s="64">
        <v>311</v>
      </c>
      <c r="H2844" s="97">
        <f>CENSO[[#This Row],[CAP (cm)]]/PI()</f>
        <v>98.994374603158903</v>
      </c>
      <c r="I2844" s="64">
        <v>23</v>
      </c>
      <c r="J2844" s="96">
        <f>(PI()*(CENSO[[#This Row],[DAP (cm)]]^2))/40000</f>
        <v>0.76968126253956048</v>
      </c>
      <c r="K2844" s="96">
        <f>CENSO[[#This Row],[g (m²)]]*CENSO[[#This Row],[H (m)]]*0.7</f>
        <v>12.391868326886923</v>
      </c>
      <c r="L2844" s="64">
        <v>1</v>
      </c>
      <c r="M2844" s="65">
        <v>365112.4</v>
      </c>
      <c r="N2844" s="87">
        <v>9703457.1999999899</v>
      </c>
      <c r="O2844" s="87" t="s">
        <v>1227</v>
      </c>
      <c r="P2844" s="87" t="str">
        <f>VLOOKUP(CENSO[[#This Row],[DAP (cm)]],CD[],2,TRUE)</f>
        <v>TORA</v>
      </c>
      <c r="Q2844" s="87" t="str">
        <f>VLOOKUP(CENSO[[#This Row],[DAP (cm)]],DD[],2,TRUE)</f>
        <v>90├ 100</v>
      </c>
      <c r="R2844" s="87" t="str" cm="1">
        <f t="array" ref="R2844">INDEX(_xlfn.TEXTSPLIT(CENSO[[#This Row],[NOME CIENTIFICO]]," "),1)</f>
        <v>Couratari</v>
      </c>
      <c r="S2844" s="98" t="s">
        <v>1004</v>
      </c>
      <c r="T2844" s="87">
        <f>_xlfn.MINIFS(CENSO[DAP (cm)],CENSO[NOME CIENTIFICO],CENSO[[#This Row],[NOME CIENTIFICO]])</f>
        <v>38.833806114422465</v>
      </c>
      <c r="U28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44" s="87" t="str">
        <f>IF(CENSO[[#This Row],[DAP (cm)]]&lt;CENSO[[#This Row],[DMCE (cm)]],"DAP &lt; DMCE","DAP ≥ DMCE")</f>
        <v>DAP ≥ DMCE</v>
      </c>
      <c r="W2844" s="87" t="str">
        <f>IF(CENSO[[#This Row],[DAP (cm)]]&gt;200, "Superior", "Inferior")</f>
        <v>Inferior</v>
      </c>
      <c r="X2844" s="87" t="str">
        <f>VLOOKUP(CENSO[[#This Row],[NOME COMUM]],ESPECIES[],4,FALSE)</f>
        <v>Não</v>
      </c>
      <c r="Y2844" s="87" t="str">
        <f>IF(IFERROR(VLOOKUP(CENSO[[#This Row],[NOME COMUM]],COMERCIAIS[],2, FALSE), "Não") &lt;&gt; "Não", "Sim", "Não")</f>
        <v>Sim</v>
      </c>
      <c r="Z2844" s="133">
        <f>CENSO[[#This Row],[g (m²)]]/SUM(AEEF[AEEF-UT])</f>
        <v>1.3466664121630201E-3</v>
      </c>
      <c r="AA2844" s="133">
        <f>CENSO[[#This Row],[v (m³)]]/SUM(AEEF[AEEF-UT])</f>
        <v>2.1681329235824623E-2</v>
      </c>
    </row>
    <row r="2845" spans="1:27" ht="14">
      <c r="A2845" s="86">
        <v>1</v>
      </c>
      <c r="B2845" s="86">
        <v>2</v>
      </c>
      <c r="C2845" s="63">
        <v>86</v>
      </c>
      <c r="D2845" s="63">
        <v>2844</v>
      </c>
      <c r="E2845" s="63" t="str">
        <f>VLOOKUP(CENSO[[#This Row],[NOME COMUM]],ESPECIES[],2,FALSE)</f>
        <v>Piptadenia suaveolens Miq.</v>
      </c>
      <c r="F2845" s="64" t="s">
        <v>22</v>
      </c>
      <c r="G2845" s="64">
        <v>378</v>
      </c>
      <c r="H2845" s="97">
        <f>CENSO[[#This Row],[CAP (cm)]]/PI()</f>
        <v>120.32113697747288</v>
      </c>
      <c r="I2845" s="64">
        <v>12</v>
      </c>
      <c r="J2845" s="96">
        <f>(PI()*(CENSO[[#This Row],[DAP (cm)]]^2))/40000</f>
        <v>1.1370347444371187</v>
      </c>
      <c r="K2845" s="96">
        <f>CENSO[[#This Row],[g (m²)]]*CENSO[[#This Row],[H (m)]]*0.7</f>
        <v>9.5510918532717959</v>
      </c>
      <c r="L2845" s="64">
        <v>2</v>
      </c>
      <c r="M2845" s="65">
        <v>365136.5</v>
      </c>
      <c r="N2845" s="87">
        <v>9703504.0999999903</v>
      </c>
      <c r="O2845" s="87" t="s">
        <v>1227</v>
      </c>
      <c r="P2845" s="87" t="str">
        <f>VLOOKUP(CENSO[[#This Row],[DAP (cm)]],CD[],2,TRUE)</f>
        <v>TORA</v>
      </c>
      <c r="Q2845" s="87" t="str">
        <f>VLOOKUP(CENSO[[#This Row],[DAP (cm)]],DD[],2,TRUE)</f>
        <v>120├ 130</v>
      </c>
      <c r="R2845" s="87" t="str" cm="1">
        <f t="array" ref="R2845">INDEX(_xlfn.TEXTSPLIT(CENSO[[#This Row],[NOME CIENTIFICO]]," "),1)</f>
        <v>Piptadenia</v>
      </c>
      <c r="S2845" s="98" t="s">
        <v>1004</v>
      </c>
      <c r="T2845" s="87">
        <f>_xlfn.MINIFS(CENSO[DAP (cm)],CENSO[NOME CIENTIFICO],CENSO[[#This Row],[NOME CIENTIFICO]])</f>
        <v>39.788735772973837</v>
      </c>
      <c r="U28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45" s="87" t="str">
        <f>IF(CENSO[[#This Row],[DAP (cm)]]&lt;CENSO[[#This Row],[DMCE (cm)]],"DAP &lt; DMCE","DAP ≥ DMCE")</f>
        <v>DAP ≥ DMCE</v>
      </c>
      <c r="W2845" s="87" t="str">
        <f>IF(CENSO[[#This Row],[DAP (cm)]]&gt;200, "Superior", "Inferior")</f>
        <v>Inferior</v>
      </c>
      <c r="X2845" s="87" t="str">
        <f>VLOOKUP(CENSO[[#This Row],[NOME COMUM]],ESPECIES[],4,FALSE)</f>
        <v>Não</v>
      </c>
      <c r="Y2845" s="87" t="str">
        <f>IF(IFERROR(VLOOKUP(CENSO[[#This Row],[NOME COMUM]],COMERCIAIS[],2, FALSE), "Não") &lt;&gt; "Não", "Sim", "Não")</f>
        <v>Sim</v>
      </c>
      <c r="Z2845" s="133">
        <f>CENSO[[#This Row],[g (m²)]]/SUM(AEEF[AEEF-UT])</f>
        <v>1.9894033729541769E-3</v>
      </c>
      <c r="AA2845" s="133">
        <f>CENSO[[#This Row],[v (m³)]]/SUM(AEEF[AEEF-UT])</f>
        <v>1.6710988332815084E-2</v>
      </c>
    </row>
    <row r="2846" spans="1:27" ht="14">
      <c r="A2846" s="86">
        <v>1</v>
      </c>
      <c r="B2846" s="86">
        <v>2</v>
      </c>
      <c r="C2846" s="63">
        <v>86</v>
      </c>
      <c r="D2846" s="63">
        <v>2845</v>
      </c>
      <c r="E2846" s="63" t="str">
        <f>VLOOKUP(CENSO[[#This Row],[NOME COMUM]],ESPECIES[],2,FALSE)</f>
        <v>Kielmeyera variabilis Mart.</v>
      </c>
      <c r="F2846" s="64" t="s">
        <v>77</v>
      </c>
      <c r="G2846" s="64">
        <v>206</v>
      </c>
      <c r="H2846" s="97">
        <f>CENSO[[#This Row],[CAP (cm)]]/PI()</f>
        <v>65.571836553860877</v>
      </c>
      <c r="I2846" s="64">
        <v>18</v>
      </c>
      <c r="J2846" s="96">
        <f>(PI()*(CENSO[[#This Row],[DAP (cm)]]^2))/40000</f>
        <v>0.33769495825238349</v>
      </c>
      <c r="K2846" s="96">
        <f>CENSO[[#This Row],[g (m²)]]*CENSO[[#This Row],[H (m)]]*0.7</f>
        <v>4.2549564739800321</v>
      </c>
      <c r="L2846" s="64">
        <v>2</v>
      </c>
      <c r="M2846" s="65">
        <v>365140.09999999899</v>
      </c>
      <c r="N2846" s="87">
        <v>9703510.4000000004</v>
      </c>
      <c r="O2846" s="87" t="s">
        <v>1227</v>
      </c>
      <c r="P2846" s="87" t="str">
        <f>VLOOKUP(CENSO[[#This Row],[DAP (cm)]],CD[],2,TRUE)</f>
        <v>TORA</v>
      </c>
      <c r="Q2846" s="87" t="str">
        <f>VLOOKUP(CENSO[[#This Row],[DAP (cm)]],DD[],2,TRUE)</f>
        <v>60├ 70</v>
      </c>
      <c r="R2846" s="87" t="str" cm="1">
        <f t="array" ref="R2846">INDEX(_xlfn.TEXTSPLIT(CENSO[[#This Row],[NOME CIENTIFICO]]," "),1)</f>
        <v>Kielmeyera</v>
      </c>
      <c r="S2846" s="98" t="s">
        <v>1004</v>
      </c>
      <c r="T2846" s="87">
        <f>_xlfn.MINIFS(CENSO[DAP (cm)],CENSO[NOME CIENTIFICO],CENSO[[#This Row],[NOME CIENTIFICO]])</f>
        <v>41.38028520389279</v>
      </c>
      <c r="U28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846" s="87" t="str">
        <f>IF(CENSO[[#This Row],[DAP (cm)]]&lt;CENSO[[#This Row],[DMCE (cm)]],"DAP &lt; DMCE","DAP ≥ DMCE")</f>
        <v>DAP ≥ DMCE</v>
      </c>
      <c r="W2846" s="87" t="str">
        <f>IF(CENSO[[#This Row],[DAP (cm)]]&gt;200, "Superior", "Inferior")</f>
        <v>Inferior</v>
      </c>
      <c r="X2846" s="87" t="str">
        <f>VLOOKUP(CENSO[[#This Row],[NOME COMUM]],ESPECIES[],4,FALSE)</f>
        <v>Não</v>
      </c>
      <c r="Y2846" s="87" t="str">
        <f>IF(IFERROR(VLOOKUP(CENSO[[#This Row],[NOME COMUM]],COMERCIAIS[],2, FALSE), "Não") &lt;&gt; "Não", "Sim", "Não")</f>
        <v>Não</v>
      </c>
      <c r="Z2846" s="133">
        <f>CENSO[[#This Row],[g (m²)]]/SUM(AEEF[AEEF-UT])</f>
        <v>5.9084517185047623E-4</v>
      </c>
      <c r="AA2846" s="133">
        <f>CENSO[[#This Row],[v (m³)]]/SUM(AEEF[AEEF-UT])</f>
        <v>7.4446491653160007E-3</v>
      </c>
    </row>
    <row r="2847" spans="1:27" ht="14">
      <c r="A2847" s="86">
        <v>1</v>
      </c>
      <c r="B2847" s="86">
        <v>2</v>
      </c>
      <c r="C2847" s="63">
        <v>86</v>
      </c>
      <c r="D2847" s="63">
        <v>2846</v>
      </c>
      <c r="E2847" s="63" t="str">
        <f>VLOOKUP(CENSO[[#This Row],[NOME COMUM]],ESPECIES[],2,FALSE)</f>
        <v>Goupia glabra Aubl.</v>
      </c>
      <c r="F2847" s="64" t="s">
        <v>34</v>
      </c>
      <c r="G2847" s="64">
        <v>232</v>
      </c>
      <c r="H2847" s="97">
        <f>CENSO[[#This Row],[CAP (cm)]]/PI()</f>
        <v>73.847893594639444</v>
      </c>
      <c r="I2847" s="64">
        <v>16</v>
      </c>
      <c r="J2847" s="96">
        <f>(PI()*(CENSO[[#This Row],[DAP (cm)]]^2))/40000</f>
        <v>0.42831778284890881</v>
      </c>
      <c r="K2847" s="96">
        <f>CENSO[[#This Row],[g (m²)]]*CENSO[[#This Row],[H (m)]]*0.7</f>
        <v>4.7971591679077781</v>
      </c>
      <c r="L2847" s="64">
        <v>1</v>
      </c>
      <c r="M2847" s="65">
        <v>365193.4</v>
      </c>
      <c r="N2847" s="87">
        <v>9703614.4000000004</v>
      </c>
      <c r="O2847" s="87" t="s">
        <v>1228</v>
      </c>
      <c r="P2847" s="87" t="str">
        <f>VLOOKUP(CENSO[[#This Row],[DAP (cm)]],CD[],2,TRUE)</f>
        <v>TORA</v>
      </c>
      <c r="Q2847" s="87" t="str">
        <f>VLOOKUP(CENSO[[#This Row],[DAP (cm)]],DD[],2,TRUE)</f>
        <v>70├ 80</v>
      </c>
      <c r="R2847" s="87" t="str" cm="1">
        <f t="array" ref="R2847">INDEX(_xlfn.TEXTSPLIT(CENSO[[#This Row],[NOME CIENTIFICO]]," "),1)</f>
        <v>Goupia</v>
      </c>
      <c r="S2847" s="98" t="s">
        <v>1004</v>
      </c>
      <c r="T2847" s="87">
        <f>_xlfn.MINIFS(CENSO[DAP (cm)],CENSO[NOME CIENTIFICO],CENSO[[#This Row],[NOME CIENTIFICO]])</f>
        <v>40.107045659157627</v>
      </c>
      <c r="U28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847" s="87" t="str">
        <f>IF(CENSO[[#This Row],[DAP (cm)]]&lt;CENSO[[#This Row],[DMCE (cm)]],"DAP &lt; DMCE","DAP ≥ DMCE")</f>
        <v>DAP ≥ DMCE</v>
      </c>
      <c r="W2847" s="87" t="str">
        <f>IF(CENSO[[#This Row],[DAP (cm)]]&gt;200, "Superior", "Inferior")</f>
        <v>Inferior</v>
      </c>
      <c r="X2847" s="87" t="str">
        <f>VLOOKUP(CENSO[[#This Row],[NOME COMUM]],ESPECIES[],4,FALSE)</f>
        <v>Não</v>
      </c>
      <c r="Y2847" s="87" t="str">
        <f>IF(IFERROR(VLOOKUP(CENSO[[#This Row],[NOME COMUM]],COMERCIAIS[],2, FALSE), "Não") &lt;&gt; "Não", "Sim", "Não")</f>
        <v>Sim</v>
      </c>
      <c r="Z2847" s="133">
        <f>CENSO[[#This Row],[g (m²)]]/SUM(AEEF[AEEF-UT])</f>
        <v>7.4940264232444247E-4</v>
      </c>
      <c r="AA2847" s="133">
        <f>CENSO[[#This Row],[v (m³)]]/SUM(AEEF[AEEF-UT])</f>
        <v>8.3933095940337543E-3</v>
      </c>
    </row>
    <row r="2848" spans="1:27" ht="14">
      <c r="A2848" s="86">
        <v>1</v>
      </c>
      <c r="B2848" s="86">
        <v>2</v>
      </c>
      <c r="C2848" s="63">
        <v>86</v>
      </c>
      <c r="D2848" s="63">
        <v>2847</v>
      </c>
      <c r="E2848" s="63" t="str">
        <f>VLOOKUP(CENSO[[#This Row],[NOME COMUM]],ESPECIES[],2,FALSE)</f>
        <v>Astronium lecointei Ducke</v>
      </c>
      <c r="F2848" s="64" t="s">
        <v>5</v>
      </c>
      <c r="G2848" s="64">
        <v>255</v>
      </c>
      <c r="H2848" s="97">
        <f>CENSO[[#This Row],[CAP (cm)]]/PI()</f>
        <v>81.169020976866619</v>
      </c>
      <c r="I2848" s="64">
        <v>23</v>
      </c>
      <c r="J2848" s="96">
        <f>(PI()*(CENSO[[#This Row],[DAP (cm)]]^2))/40000</f>
        <v>0.51745250872752468</v>
      </c>
      <c r="K2848" s="96">
        <f>CENSO[[#This Row],[g (m²)]]*CENSO[[#This Row],[H (m)]]*0.7</f>
        <v>8.3309853905131472</v>
      </c>
      <c r="L2848" s="64">
        <v>1</v>
      </c>
      <c r="M2848" s="65">
        <v>365171.9</v>
      </c>
      <c r="N2848" s="87">
        <v>9703619.0999999903</v>
      </c>
      <c r="O2848" s="87" t="s">
        <v>1227</v>
      </c>
      <c r="P2848" s="87" t="str">
        <f>VLOOKUP(CENSO[[#This Row],[DAP (cm)]],CD[],2,TRUE)</f>
        <v>TORA</v>
      </c>
      <c r="Q2848" s="87" t="str">
        <f>VLOOKUP(CENSO[[#This Row],[DAP (cm)]],DD[],2,TRUE)</f>
        <v>80├ 90</v>
      </c>
      <c r="R2848" s="87" t="str" cm="1">
        <f t="array" ref="R2848">INDEX(_xlfn.TEXTSPLIT(CENSO[[#This Row],[NOME CIENTIFICO]]," "),1)</f>
        <v>Astronium</v>
      </c>
      <c r="S2848" s="98" t="s">
        <v>1004</v>
      </c>
      <c r="T2848" s="87">
        <f>_xlfn.MINIFS(CENSO[DAP (cm)],CENSO[NOME CIENTIFICO],CENSO[[#This Row],[NOME CIENTIFICO]])</f>
        <v>40.107045659157627</v>
      </c>
      <c r="U28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848" s="87" t="str">
        <f>IF(CENSO[[#This Row],[DAP (cm)]]&lt;CENSO[[#This Row],[DMCE (cm)]],"DAP &lt; DMCE","DAP ≥ DMCE")</f>
        <v>DAP ≥ DMCE</v>
      </c>
      <c r="W2848" s="87" t="str">
        <f>IF(CENSO[[#This Row],[DAP (cm)]]&gt;200, "Superior", "Inferior")</f>
        <v>Inferior</v>
      </c>
      <c r="X2848" s="87" t="str">
        <f>VLOOKUP(CENSO[[#This Row],[NOME COMUM]],ESPECIES[],4,FALSE)</f>
        <v>Não</v>
      </c>
      <c r="Y2848" s="87" t="str">
        <f>IF(IFERROR(VLOOKUP(CENSO[[#This Row],[NOME COMUM]],COMERCIAIS[],2, FALSE), "Não") &lt;&gt; "Não", "Sim", "Não")</f>
        <v>Sim</v>
      </c>
      <c r="Z2848" s="133">
        <f>CENSO[[#This Row],[g (m²)]]/SUM(AEEF[AEEF-UT])</f>
        <v>9.053564732674432E-4</v>
      </c>
      <c r="AA2848" s="133">
        <f>CENSO[[#This Row],[v (m³)]]/SUM(AEEF[AEEF-UT])</f>
        <v>1.4576239219605835E-2</v>
      </c>
    </row>
    <row r="2849" spans="1:27" ht="14">
      <c r="A2849" s="86">
        <v>1</v>
      </c>
      <c r="B2849" s="86">
        <v>2</v>
      </c>
      <c r="C2849" s="63">
        <v>86</v>
      </c>
      <c r="D2849" s="63">
        <v>2848</v>
      </c>
      <c r="E2849" s="63" t="str">
        <f>VLOOKUP(CENSO[[#This Row],[NOME COMUM]],ESPECIES[],2,FALSE)</f>
        <v>Bertholletia excelsa Humb. &amp; Bonpl.</v>
      </c>
      <c r="F2849" s="64" t="s">
        <v>37</v>
      </c>
      <c r="G2849" s="64">
        <v>510</v>
      </c>
      <c r="H2849" s="97">
        <f>CENSO[[#This Row],[CAP (cm)]]/PI()</f>
        <v>162.33804195373324</v>
      </c>
      <c r="I2849" s="64">
        <v>24</v>
      </c>
      <c r="J2849" s="96">
        <f>(PI()*(CENSO[[#This Row],[DAP (cm)]]^2))/40000</f>
        <v>2.0698100349100987</v>
      </c>
      <c r="K2849" s="96">
        <f>CENSO[[#This Row],[g (m²)]]*CENSO[[#This Row],[H (m)]]*0.7</f>
        <v>34.77280858648966</v>
      </c>
      <c r="L2849" s="64">
        <v>2</v>
      </c>
      <c r="M2849" s="65">
        <v>365180</v>
      </c>
      <c r="N2849" s="87">
        <v>9703662.8000000007</v>
      </c>
      <c r="O2849" s="87" t="s">
        <v>424</v>
      </c>
      <c r="P2849" s="87" t="str">
        <f>VLOOKUP(CENSO[[#This Row],[DAP (cm)]],CD[],2,TRUE)</f>
        <v>TORA</v>
      </c>
      <c r="Q2849" s="87" t="str">
        <f>VLOOKUP(CENSO[[#This Row],[DAP (cm)]],DD[],2,TRUE)</f>
        <v>160├ 170</v>
      </c>
      <c r="R2849" s="87" t="str" cm="1">
        <f t="array" ref="R2849">INDEX(_xlfn.TEXTSPLIT(CENSO[[#This Row],[NOME CIENTIFICO]]," "),1)</f>
        <v>Bertholletia</v>
      </c>
      <c r="S2849" s="98" t="s">
        <v>1004</v>
      </c>
      <c r="T2849" s="87">
        <f>_xlfn.MINIFS(CENSO[DAP (cm)],CENSO[NOME CIENTIFICO],CENSO[[#This Row],[NOME CIENTIFICO]])</f>
        <v>41.38028520389279</v>
      </c>
      <c r="U28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849" s="87" t="str">
        <f>IF(CENSO[[#This Row],[DAP (cm)]]&lt;CENSO[[#This Row],[DMCE (cm)]],"DAP &lt; DMCE","DAP ≥ DMCE")</f>
        <v>DAP ≥ DMCE</v>
      </c>
      <c r="W2849" s="87" t="str">
        <f>IF(CENSO[[#This Row],[DAP (cm)]]&gt;200, "Superior", "Inferior")</f>
        <v>Inferior</v>
      </c>
      <c r="X2849" s="87" t="str">
        <f>VLOOKUP(CENSO[[#This Row],[NOME COMUM]],ESPECIES[],4,FALSE)</f>
        <v>Protegida</v>
      </c>
      <c r="Y2849" s="87" t="str">
        <f>IF(IFERROR(VLOOKUP(CENSO[[#This Row],[NOME COMUM]],COMERCIAIS[],2, FALSE), "Não") &lt;&gt; "Não", "Sim", "Não")</f>
        <v>Não</v>
      </c>
      <c r="Z2849" s="133">
        <f>CENSO[[#This Row],[g (m²)]]/SUM(AEEF[AEEF-UT])</f>
        <v>3.6214258930697728E-3</v>
      </c>
      <c r="AA2849" s="133">
        <f>CENSO[[#This Row],[v (m³)]]/SUM(AEEF[AEEF-UT])</f>
        <v>6.0839955003572178E-2</v>
      </c>
    </row>
    <row r="2850" spans="1:27" ht="14">
      <c r="A2850" s="86">
        <v>1</v>
      </c>
      <c r="B2850" s="86">
        <v>2</v>
      </c>
      <c r="C2850" s="63">
        <v>86</v>
      </c>
      <c r="D2850" s="63">
        <v>2849</v>
      </c>
      <c r="E2850" s="63" t="str">
        <f>VLOOKUP(CENSO[[#This Row],[NOME COMUM]],ESPECIES[],2,FALSE)</f>
        <v>Piptadenia suaveolens Miq.</v>
      </c>
      <c r="F2850" s="64" t="s">
        <v>22</v>
      </c>
      <c r="G2850" s="64">
        <v>148</v>
      </c>
      <c r="H2850" s="97">
        <f>CENSO[[#This Row],[CAP (cm)]]/PI()</f>
        <v>47.109863155201019</v>
      </c>
      <c r="I2850" s="64">
        <v>15</v>
      </c>
      <c r="J2850" s="96">
        <f>(PI()*(CENSO[[#This Row],[DAP (cm)]]^2))/40000</f>
        <v>0.17430649367424375</v>
      </c>
      <c r="K2850" s="96">
        <f>CENSO[[#This Row],[g (m²)]]*CENSO[[#This Row],[H (m)]]*0.7</f>
        <v>1.8302181835795592</v>
      </c>
      <c r="L2850" s="64">
        <v>1</v>
      </c>
      <c r="M2850" s="65">
        <v>365202.4</v>
      </c>
      <c r="N2850" s="87">
        <v>9703671</v>
      </c>
      <c r="O2850" s="98" t="s">
        <v>1225</v>
      </c>
      <c r="P2850" s="87" t="str">
        <f>VLOOKUP(CENSO[[#This Row],[DAP (cm)]],CD[],2,TRUE)</f>
        <v>TORETE</v>
      </c>
      <c r="Q2850" s="87" t="str">
        <f>VLOOKUP(CENSO[[#This Row],[DAP (cm)]],DD[],2,TRUE)</f>
        <v>40├ 50</v>
      </c>
      <c r="R2850" s="87" t="str" cm="1">
        <f t="array" ref="R2850">INDEX(_xlfn.TEXTSPLIT(CENSO[[#This Row],[NOME CIENTIFICO]]," "),1)</f>
        <v>Piptadenia</v>
      </c>
      <c r="S2850" s="98" t="s">
        <v>1004</v>
      </c>
      <c r="T2850" s="87">
        <f>_xlfn.MINIFS(CENSO[DAP (cm)],CENSO[NOME CIENTIFICO],CENSO[[#This Row],[NOME CIENTIFICO]])</f>
        <v>39.788735772973837</v>
      </c>
      <c r="U28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50" s="87" t="str">
        <f>IF(CENSO[[#This Row],[DAP (cm)]]&lt;CENSO[[#This Row],[DMCE (cm)]],"DAP &lt; DMCE","DAP ≥ DMCE")</f>
        <v>DAP &lt; DMCE</v>
      </c>
      <c r="W2850" s="87" t="str">
        <f>IF(CENSO[[#This Row],[DAP (cm)]]&gt;200, "Superior", "Inferior")</f>
        <v>Inferior</v>
      </c>
      <c r="X2850" s="87" t="str">
        <f>VLOOKUP(CENSO[[#This Row],[NOME COMUM]],ESPECIES[],4,FALSE)</f>
        <v>Não</v>
      </c>
      <c r="Y2850" s="87" t="str">
        <f>IF(IFERROR(VLOOKUP(CENSO[[#This Row],[NOME COMUM]],COMERCIAIS[],2, FALSE), "Não") &lt;&gt; "Não", "Sim", "Não")</f>
        <v>Sim</v>
      </c>
      <c r="Z2850" s="133">
        <f>CENSO[[#This Row],[g (m²)]]/SUM(AEEF[AEEF-UT])</f>
        <v>3.0497390527412649E-4</v>
      </c>
      <c r="AA2850" s="133">
        <f>CENSO[[#This Row],[v (m³)]]/SUM(AEEF[AEEF-UT])</f>
        <v>3.2022260053783274E-3</v>
      </c>
    </row>
    <row r="2851" spans="1:27" ht="14">
      <c r="A2851" s="86">
        <v>1</v>
      </c>
      <c r="B2851" s="86">
        <v>2</v>
      </c>
      <c r="C2851" s="63">
        <v>86</v>
      </c>
      <c r="D2851" s="63">
        <v>2850</v>
      </c>
      <c r="E2851" s="63" t="str">
        <f>VLOOKUP(CENSO[[#This Row],[NOME COMUM]],ESPECIES[],2,FALSE)</f>
        <v>Couratari guianensis Aubl.</v>
      </c>
      <c r="F2851" s="64" t="s">
        <v>6</v>
      </c>
      <c r="G2851" s="64">
        <v>135</v>
      </c>
      <c r="H2851" s="97">
        <f>CENSO[[#This Row],[CAP (cm)]]/PI()</f>
        <v>42.971834634811742</v>
      </c>
      <c r="I2851" s="64">
        <v>14</v>
      </c>
      <c r="J2851" s="96">
        <f>(PI()*(CENSO[[#This Row],[DAP (cm)]]^2))/40000</f>
        <v>0.14502994189248961</v>
      </c>
      <c r="K2851" s="96">
        <f>CENSO[[#This Row],[g (m²)]]*CENSO[[#This Row],[H (m)]]*0.7</f>
        <v>1.421293430546398</v>
      </c>
      <c r="L2851" s="64">
        <v>1</v>
      </c>
      <c r="M2851" s="65">
        <v>365206</v>
      </c>
      <c r="N2851" s="87">
        <v>9703669.3000000007</v>
      </c>
      <c r="O2851" s="98" t="s">
        <v>1225</v>
      </c>
      <c r="P2851" s="87" t="str">
        <f>VLOOKUP(CENSO[[#This Row],[DAP (cm)]],CD[],2,TRUE)</f>
        <v>TORETE</v>
      </c>
      <c r="Q2851" s="87" t="str">
        <f>VLOOKUP(CENSO[[#This Row],[DAP (cm)]],DD[],2,TRUE)</f>
        <v>40├ 50</v>
      </c>
      <c r="R2851" s="87" t="str" cm="1">
        <f t="array" ref="R2851">INDEX(_xlfn.TEXTSPLIT(CENSO[[#This Row],[NOME CIENTIFICO]]," "),1)</f>
        <v>Couratari</v>
      </c>
      <c r="S2851" s="98" t="s">
        <v>1004</v>
      </c>
      <c r="T2851" s="87">
        <f>_xlfn.MINIFS(CENSO[DAP (cm)],CENSO[NOME CIENTIFICO],CENSO[[#This Row],[NOME CIENTIFICO]])</f>
        <v>38.833806114422465</v>
      </c>
      <c r="U28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51" s="87" t="str">
        <f>IF(CENSO[[#This Row],[DAP (cm)]]&lt;CENSO[[#This Row],[DMCE (cm)]],"DAP &lt; DMCE","DAP ≥ DMCE")</f>
        <v>DAP &lt; DMCE</v>
      </c>
      <c r="W2851" s="87" t="str">
        <f>IF(CENSO[[#This Row],[DAP (cm)]]&gt;200, "Superior", "Inferior")</f>
        <v>Inferior</v>
      </c>
      <c r="X2851" s="87" t="str">
        <f>VLOOKUP(CENSO[[#This Row],[NOME COMUM]],ESPECIES[],4,FALSE)</f>
        <v>Não</v>
      </c>
      <c r="Y2851" s="87" t="str">
        <f>IF(IFERROR(VLOOKUP(CENSO[[#This Row],[NOME COMUM]],COMERCIAIS[],2, FALSE), "Não") &lt;&gt; "Não", "Sim", "Não")</f>
        <v>Sim</v>
      </c>
      <c r="Z2851" s="133">
        <f>CENSO[[#This Row],[g (m²)]]/SUM(AEEF[AEEF-UT])</f>
        <v>2.53750430223747E-4</v>
      </c>
      <c r="AA2851" s="133">
        <f>CENSO[[#This Row],[v (m³)]]/SUM(AEEF[AEEF-UT])</f>
        <v>2.4867542161927207E-3</v>
      </c>
    </row>
    <row r="2852" spans="1:27" ht="14">
      <c r="A2852" s="86">
        <v>1</v>
      </c>
      <c r="B2852" s="86">
        <v>2</v>
      </c>
      <c r="C2852" s="63">
        <v>86</v>
      </c>
      <c r="D2852" s="63">
        <v>2851</v>
      </c>
      <c r="E2852" s="63" t="str">
        <f>VLOOKUP(CENSO[[#This Row],[NOME COMUM]],ESPECIES[],2,FALSE)</f>
        <v>Aspidosperma carapanauba Pichon.</v>
      </c>
      <c r="F2852" s="64" t="s">
        <v>68</v>
      </c>
      <c r="G2852" s="64">
        <v>430</v>
      </c>
      <c r="H2852" s="97">
        <f>CENSO[[#This Row],[CAP (cm)]]/PI()</f>
        <v>136.87325105903</v>
      </c>
      <c r="I2852" s="64">
        <v>20</v>
      </c>
      <c r="J2852" s="96">
        <f>(PI()*(CENSO[[#This Row],[DAP (cm)]]^2))/40000</f>
        <v>1.4713874488845726</v>
      </c>
      <c r="K2852" s="96">
        <f>CENSO[[#This Row],[g (m²)]]*CENSO[[#This Row],[H (m)]]*0.7</f>
        <v>20.599424284384014</v>
      </c>
      <c r="L2852" s="64">
        <v>3</v>
      </c>
      <c r="M2852" s="65">
        <v>365228.7</v>
      </c>
      <c r="N2852" s="87">
        <v>9703677.6999999899</v>
      </c>
      <c r="O2852" s="87" t="s">
        <v>1226</v>
      </c>
      <c r="P2852" s="87" t="str">
        <f>VLOOKUP(CENSO[[#This Row],[DAP (cm)]],CD[],2,TRUE)</f>
        <v>TORA</v>
      </c>
      <c r="Q2852" s="87" t="str">
        <f>VLOOKUP(CENSO[[#This Row],[DAP (cm)]],DD[],2,TRUE)</f>
        <v>130├ 140</v>
      </c>
      <c r="R2852" s="87" t="str" cm="1">
        <f t="array" ref="R2852">INDEX(_xlfn.TEXTSPLIT(CENSO[[#This Row],[NOME CIENTIFICO]]," "),1)</f>
        <v>Aspidosperma</v>
      </c>
      <c r="S2852" s="98" t="s">
        <v>1004</v>
      </c>
      <c r="T2852" s="87">
        <f>_xlfn.MINIFS(CENSO[DAP (cm)],CENSO[NOME CIENTIFICO],CENSO[[#This Row],[NOME CIENTIFICO]])</f>
        <v>47.109863155201019</v>
      </c>
      <c r="U28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57.109863155201019</v>
      </c>
      <c r="V2852" s="87" t="str">
        <f>IF(CENSO[[#This Row],[DAP (cm)]]&lt;CENSO[[#This Row],[DMCE (cm)]],"DAP &lt; DMCE","DAP ≥ DMCE")</f>
        <v>DAP ≥ DMCE</v>
      </c>
      <c r="W2852" s="87" t="str">
        <f>IF(CENSO[[#This Row],[DAP (cm)]]&gt;200, "Superior", "Inferior")</f>
        <v>Inferior</v>
      </c>
      <c r="X2852" s="87" t="str">
        <f>VLOOKUP(CENSO[[#This Row],[NOME COMUM]],ESPECIES[],4,FALSE)</f>
        <v>Não</v>
      </c>
      <c r="Y2852" s="87" t="str">
        <f>IF(IFERROR(VLOOKUP(CENSO[[#This Row],[NOME COMUM]],COMERCIAIS[],2, FALSE), "Não") &lt;&gt; "Não", "Sim", "Não")</f>
        <v>Não</v>
      </c>
      <c r="Z2852" s="133">
        <f>CENSO[[#This Row],[g (m²)]]/SUM(AEEF[AEEF-UT])</f>
        <v>2.574400798264518E-3</v>
      </c>
      <c r="AA2852" s="133">
        <f>CENSO[[#This Row],[v (m³)]]/SUM(AEEF[AEEF-UT])</f>
        <v>3.6041611175703245E-2</v>
      </c>
    </row>
    <row r="2853" spans="1:27" ht="14">
      <c r="A2853" s="86">
        <v>1</v>
      </c>
      <c r="B2853" s="86">
        <v>2</v>
      </c>
      <c r="C2853" s="63">
        <v>86</v>
      </c>
      <c r="D2853" s="63">
        <v>2852</v>
      </c>
      <c r="E2853" s="63" t="str">
        <f>VLOOKUP(CENSO[[#This Row],[NOME COMUM]],ESPECIES[],2,FALSE)</f>
        <v>Piptadenia suaveolens Miq.</v>
      </c>
      <c r="F2853" s="64" t="s">
        <v>22</v>
      </c>
      <c r="G2853" s="64">
        <v>153</v>
      </c>
      <c r="H2853" s="97">
        <f>CENSO[[#This Row],[CAP (cm)]]/PI()</f>
        <v>48.701412586119972</v>
      </c>
      <c r="I2853" s="64">
        <v>13</v>
      </c>
      <c r="J2853" s="96">
        <f>(PI()*(CENSO[[#This Row],[DAP (cm)]]^2))/40000</f>
        <v>0.18628290314190887</v>
      </c>
      <c r="K2853" s="96">
        <f>CENSO[[#This Row],[g (m²)]]*CENSO[[#This Row],[H (m)]]*0.7</f>
        <v>1.6951744185913709</v>
      </c>
      <c r="L2853" s="64">
        <v>1</v>
      </c>
      <c r="M2853" s="65">
        <v>365238</v>
      </c>
      <c r="N2853" s="87">
        <v>9703698.4000000004</v>
      </c>
      <c r="O2853" s="98" t="s">
        <v>1225</v>
      </c>
      <c r="P2853" s="87" t="str">
        <f>VLOOKUP(CENSO[[#This Row],[DAP (cm)]],CD[],2,TRUE)</f>
        <v>TORETE</v>
      </c>
      <c r="Q2853" s="87" t="str">
        <f>VLOOKUP(CENSO[[#This Row],[DAP (cm)]],DD[],2,TRUE)</f>
        <v>40├ 50</v>
      </c>
      <c r="R2853" s="87" t="str" cm="1">
        <f t="array" ref="R2853">INDEX(_xlfn.TEXTSPLIT(CENSO[[#This Row],[NOME CIENTIFICO]]," "),1)</f>
        <v>Piptadenia</v>
      </c>
      <c r="S2853" s="98" t="s">
        <v>1004</v>
      </c>
      <c r="T2853" s="87">
        <f>_xlfn.MINIFS(CENSO[DAP (cm)],CENSO[NOME CIENTIFICO],CENSO[[#This Row],[NOME CIENTIFICO]])</f>
        <v>39.788735772973837</v>
      </c>
      <c r="U28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53" s="87" t="str">
        <f>IF(CENSO[[#This Row],[DAP (cm)]]&lt;CENSO[[#This Row],[DMCE (cm)]],"DAP &lt; DMCE","DAP ≥ DMCE")</f>
        <v>DAP &lt; DMCE</v>
      </c>
      <c r="W2853" s="87" t="str">
        <f>IF(CENSO[[#This Row],[DAP (cm)]]&gt;200, "Superior", "Inferior")</f>
        <v>Inferior</v>
      </c>
      <c r="X2853" s="87" t="str">
        <f>VLOOKUP(CENSO[[#This Row],[NOME COMUM]],ESPECIES[],4,FALSE)</f>
        <v>Não</v>
      </c>
      <c r="Y2853" s="87" t="str">
        <f>IF(IFERROR(VLOOKUP(CENSO[[#This Row],[NOME COMUM]],COMERCIAIS[],2, FALSE), "Não") &lt;&gt; "Não", "Sim", "Não")</f>
        <v>Sim</v>
      </c>
      <c r="Z2853" s="133">
        <f>CENSO[[#This Row],[g (m²)]]/SUM(AEEF[AEEF-UT])</f>
        <v>3.2592833037627952E-4</v>
      </c>
      <c r="AA2853" s="133">
        <f>CENSO[[#This Row],[v (m³)]]/SUM(AEEF[AEEF-UT])</f>
        <v>2.9659478064241436E-3</v>
      </c>
    </row>
    <row r="2854" spans="1:27" ht="14">
      <c r="A2854" s="86">
        <v>1</v>
      </c>
      <c r="B2854" s="86">
        <v>2</v>
      </c>
      <c r="C2854" s="63">
        <v>86</v>
      </c>
      <c r="D2854" s="63">
        <v>2853</v>
      </c>
      <c r="E2854" s="63" t="str">
        <f>VLOOKUP(CENSO[[#This Row],[NOME COMUM]],ESPECIES[],2,FALSE)</f>
        <v>Tachigali myrmecophila Ducke</v>
      </c>
      <c r="F2854" s="64" t="s">
        <v>14</v>
      </c>
      <c r="G2854" s="64">
        <v>272</v>
      </c>
      <c r="H2854" s="97">
        <f>CENSO[[#This Row],[CAP (cm)]]/PI()</f>
        <v>86.580289041991065</v>
      </c>
      <c r="I2854" s="64">
        <v>17</v>
      </c>
      <c r="J2854" s="96">
        <f>(PI()*(CENSO[[#This Row],[DAP (cm)]]^2))/40000</f>
        <v>0.58874596548553915</v>
      </c>
      <c r="K2854" s="96">
        <f>CENSO[[#This Row],[g (m²)]]*CENSO[[#This Row],[H (m)]]*0.7</f>
        <v>7.0060769892779158</v>
      </c>
      <c r="L2854" s="64">
        <v>1</v>
      </c>
      <c r="M2854" s="65">
        <v>365231.799999999</v>
      </c>
      <c r="N2854" s="87">
        <v>9703712.4000000004</v>
      </c>
      <c r="O2854" s="87" t="s">
        <v>1227</v>
      </c>
      <c r="P2854" s="87" t="str">
        <f>VLOOKUP(CENSO[[#This Row],[DAP (cm)]],CD[],2,TRUE)</f>
        <v>TORA</v>
      </c>
      <c r="Q2854" s="87" t="str">
        <f>VLOOKUP(CENSO[[#This Row],[DAP (cm)]],DD[],2,TRUE)</f>
        <v>80├ 90</v>
      </c>
      <c r="R2854" s="87" t="str" cm="1">
        <f t="array" ref="R2854">INDEX(_xlfn.TEXTSPLIT(CENSO[[#This Row],[NOME CIENTIFICO]]," "),1)</f>
        <v>Tachigali</v>
      </c>
      <c r="S2854" s="98" t="s">
        <v>1004</v>
      </c>
      <c r="T2854" s="87">
        <f>_xlfn.MINIFS(CENSO[DAP (cm)],CENSO[NOME CIENTIFICO],CENSO[[#This Row],[NOME CIENTIFICO]])</f>
        <v>39.152116000606256</v>
      </c>
      <c r="U28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54" s="87" t="str">
        <f>IF(CENSO[[#This Row],[DAP (cm)]]&lt;CENSO[[#This Row],[DMCE (cm)]],"DAP &lt; DMCE","DAP ≥ DMCE")</f>
        <v>DAP ≥ DMCE</v>
      </c>
      <c r="W2854" s="87" t="str">
        <f>IF(CENSO[[#This Row],[DAP (cm)]]&gt;200, "Superior", "Inferior")</f>
        <v>Inferior</v>
      </c>
      <c r="X2854" s="87" t="str">
        <f>VLOOKUP(CENSO[[#This Row],[NOME COMUM]],ESPECIES[],4,FALSE)</f>
        <v>Não</v>
      </c>
      <c r="Y2854" s="87" t="str">
        <f>IF(IFERROR(VLOOKUP(CENSO[[#This Row],[NOME COMUM]],COMERCIAIS[],2, FALSE), "Não") &lt;&gt; "Não", "Sim", "Não")</f>
        <v>Sim</v>
      </c>
      <c r="Z2854" s="133">
        <f>CENSO[[#This Row],[g (m²)]]/SUM(AEEF[AEEF-UT])</f>
        <v>1.0300944762509574E-3</v>
      </c>
      <c r="AA2854" s="133">
        <f>CENSO[[#This Row],[v (m³)]]/SUM(AEEF[AEEF-UT])</f>
        <v>1.2258124267386393E-2</v>
      </c>
    </row>
    <row r="2855" spans="1:27" ht="14">
      <c r="A2855" s="86">
        <v>1</v>
      </c>
      <c r="B2855" s="86">
        <v>2</v>
      </c>
      <c r="C2855" s="63">
        <v>86</v>
      </c>
      <c r="D2855" s="63">
        <v>2854</v>
      </c>
      <c r="E2855" s="63" t="str">
        <f>VLOOKUP(CENSO[[#This Row],[NOME COMUM]],ESPECIES[],2,FALSE)</f>
        <v>Tachigali myrmecophila Ducke</v>
      </c>
      <c r="F2855" s="64" t="s">
        <v>14</v>
      </c>
      <c r="G2855" s="64">
        <v>487</v>
      </c>
      <c r="H2855" s="97">
        <f>CENSO[[#This Row],[CAP (cm)]]/PI()</f>
        <v>155.01691457150605</v>
      </c>
      <c r="I2855" s="64">
        <v>18</v>
      </c>
      <c r="J2855" s="96">
        <f>(PI()*(CENSO[[#This Row],[DAP (cm)]]^2))/40000</f>
        <v>1.887330934908086</v>
      </c>
      <c r="K2855" s="96">
        <f>CENSO[[#This Row],[g (m²)]]*CENSO[[#This Row],[H (m)]]*0.7</f>
        <v>23.78036977984188</v>
      </c>
      <c r="L2855" s="64">
        <v>1</v>
      </c>
      <c r="M2855" s="65">
        <v>365238.09999999899</v>
      </c>
      <c r="N2855" s="87">
        <v>9703709.4000000004</v>
      </c>
      <c r="O2855" s="87" t="s">
        <v>1227</v>
      </c>
      <c r="P2855" s="87" t="str">
        <f>VLOOKUP(CENSO[[#This Row],[DAP (cm)]],CD[],2,TRUE)</f>
        <v>TORA</v>
      </c>
      <c r="Q2855" s="87" t="str">
        <f>VLOOKUP(CENSO[[#This Row],[DAP (cm)]],DD[],2,TRUE)</f>
        <v>150├ 160</v>
      </c>
      <c r="R2855" s="87" t="str" cm="1">
        <f t="array" ref="R2855">INDEX(_xlfn.TEXTSPLIT(CENSO[[#This Row],[NOME CIENTIFICO]]," "),1)</f>
        <v>Tachigali</v>
      </c>
      <c r="S2855" s="98" t="s">
        <v>1004</v>
      </c>
      <c r="T2855" s="87">
        <f>_xlfn.MINIFS(CENSO[DAP (cm)],CENSO[NOME CIENTIFICO],CENSO[[#This Row],[NOME CIENTIFICO]])</f>
        <v>39.152116000606256</v>
      </c>
      <c r="U28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55" s="87" t="str">
        <f>IF(CENSO[[#This Row],[DAP (cm)]]&lt;CENSO[[#This Row],[DMCE (cm)]],"DAP &lt; DMCE","DAP ≥ DMCE")</f>
        <v>DAP ≥ DMCE</v>
      </c>
      <c r="W2855" s="87" t="str">
        <f>IF(CENSO[[#This Row],[DAP (cm)]]&gt;200, "Superior", "Inferior")</f>
        <v>Inferior</v>
      </c>
      <c r="X2855" s="87" t="str">
        <f>VLOOKUP(CENSO[[#This Row],[NOME COMUM]],ESPECIES[],4,FALSE)</f>
        <v>Não</v>
      </c>
      <c r="Y2855" s="87" t="str">
        <f>IF(IFERROR(VLOOKUP(CENSO[[#This Row],[NOME COMUM]],COMERCIAIS[],2, FALSE), "Não") &lt;&gt; "Não", "Sim", "Não")</f>
        <v>Sim</v>
      </c>
      <c r="Z2855" s="133">
        <f>CENSO[[#This Row],[g (m²)]]/SUM(AEEF[AEEF-UT])</f>
        <v>3.302152855184409E-3</v>
      </c>
      <c r="AA2855" s="133">
        <f>CENSO[[#This Row],[v (m³)]]/SUM(AEEF[AEEF-UT])</f>
        <v>4.1607125975323553E-2</v>
      </c>
    </row>
    <row r="2856" spans="1:27" ht="14">
      <c r="A2856" s="86">
        <v>1</v>
      </c>
      <c r="B2856" s="86">
        <v>2</v>
      </c>
      <c r="C2856" s="63">
        <v>86</v>
      </c>
      <c r="D2856" s="63">
        <v>2855</v>
      </c>
      <c r="E2856" s="63" t="str">
        <f>VLOOKUP(CENSO[[#This Row],[NOME COMUM]],ESPECIES[],2,FALSE)</f>
        <v>Tachigali myrmecophila Ducke</v>
      </c>
      <c r="F2856" s="64" t="s">
        <v>14</v>
      </c>
      <c r="G2856" s="64">
        <v>160</v>
      </c>
      <c r="H2856" s="97">
        <f>CENSO[[#This Row],[CAP (cm)]]/PI()</f>
        <v>50.929581789406512</v>
      </c>
      <c r="I2856" s="64">
        <v>14</v>
      </c>
      <c r="J2856" s="96">
        <f>(PI()*(CENSO[[#This Row],[DAP (cm)]]^2))/40000</f>
        <v>0.20371832715762608</v>
      </c>
      <c r="K2856" s="96">
        <f>CENSO[[#This Row],[g (m²)]]*CENSO[[#This Row],[H (m)]]*0.7</f>
        <v>1.9964396061447354</v>
      </c>
      <c r="L2856" s="64">
        <v>1</v>
      </c>
      <c r="M2856" s="65">
        <v>365245.59999999899</v>
      </c>
      <c r="N2856" s="87">
        <v>9703713.5999999903</v>
      </c>
      <c r="O2856" s="87" t="s">
        <v>1227</v>
      </c>
      <c r="P2856" s="87" t="str">
        <f>VLOOKUP(CENSO[[#This Row],[DAP (cm)]],CD[],2,TRUE)</f>
        <v>TORA</v>
      </c>
      <c r="Q2856" s="87" t="str">
        <f>VLOOKUP(CENSO[[#This Row],[DAP (cm)]],DD[],2,TRUE)</f>
        <v>50├ 60</v>
      </c>
      <c r="R2856" s="87" t="str" cm="1">
        <f t="array" ref="R2856">INDEX(_xlfn.TEXTSPLIT(CENSO[[#This Row],[NOME CIENTIFICO]]," "),1)</f>
        <v>Tachigali</v>
      </c>
      <c r="S2856" s="98" t="s">
        <v>1004</v>
      </c>
      <c r="T2856" s="87">
        <f>_xlfn.MINIFS(CENSO[DAP (cm)],CENSO[NOME CIENTIFICO],CENSO[[#This Row],[NOME CIENTIFICO]])</f>
        <v>39.152116000606256</v>
      </c>
      <c r="U28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56" s="87" t="str">
        <f>IF(CENSO[[#This Row],[DAP (cm)]]&lt;CENSO[[#This Row],[DMCE (cm)]],"DAP &lt; DMCE","DAP ≥ DMCE")</f>
        <v>DAP ≥ DMCE</v>
      </c>
      <c r="W2856" s="87" t="str">
        <f>IF(CENSO[[#This Row],[DAP (cm)]]&gt;200, "Superior", "Inferior")</f>
        <v>Inferior</v>
      </c>
      <c r="X2856" s="87" t="str">
        <f>VLOOKUP(CENSO[[#This Row],[NOME COMUM]],ESPECIES[],4,FALSE)</f>
        <v>Não</v>
      </c>
      <c r="Y2856" s="87" t="str">
        <f>IF(IFERROR(VLOOKUP(CENSO[[#This Row],[NOME COMUM]],COMERCIAIS[],2, FALSE), "Não") &lt;&gt; "Não", "Sim", "Não")</f>
        <v>Sim</v>
      </c>
      <c r="Z2856" s="133">
        <f>CENSO[[#This Row],[g (m²)]]/SUM(AEEF[AEEF-UT])</f>
        <v>3.5643407482732108E-4</v>
      </c>
      <c r="AA2856" s="133">
        <f>CENSO[[#This Row],[v (m³)]]/SUM(AEEF[AEEF-UT])</f>
        <v>3.4930539333077461E-3</v>
      </c>
    </row>
    <row r="2857" spans="1:27" ht="14">
      <c r="A2857" s="86">
        <v>1</v>
      </c>
      <c r="B2857" s="86">
        <v>2</v>
      </c>
      <c r="C2857" s="63">
        <v>86</v>
      </c>
      <c r="D2857" s="63">
        <v>2856</v>
      </c>
      <c r="E2857" s="63" t="str">
        <f>VLOOKUP(CENSO[[#This Row],[NOME COMUM]],ESPECIES[],2,FALSE)</f>
        <v>Piptadenia suaveolens Miq.</v>
      </c>
      <c r="F2857" s="64" t="s">
        <v>22</v>
      </c>
      <c r="G2857" s="64">
        <v>173</v>
      </c>
      <c r="H2857" s="97">
        <f>CENSO[[#This Row],[CAP (cm)]]/PI()</f>
        <v>55.067610309795789</v>
      </c>
      <c r="I2857" s="64">
        <v>14</v>
      </c>
      <c r="J2857" s="96">
        <f>(PI()*(CENSO[[#This Row],[DAP (cm)]]^2))/40000</f>
        <v>0.23816741458986682</v>
      </c>
      <c r="K2857" s="96">
        <f>CENSO[[#This Row],[g (m²)]]*CENSO[[#This Row],[H (m)]]*0.7</f>
        <v>2.3340406629806947</v>
      </c>
      <c r="L2857" s="64">
        <v>1</v>
      </c>
      <c r="M2857" s="65">
        <v>365272.799999999</v>
      </c>
      <c r="N2857" s="87">
        <v>9703775.9000000004</v>
      </c>
      <c r="O2857" s="87" t="s">
        <v>1227</v>
      </c>
      <c r="P2857" s="87" t="str">
        <f>VLOOKUP(CENSO[[#This Row],[DAP (cm)]],CD[],2,TRUE)</f>
        <v>TORA</v>
      </c>
      <c r="Q2857" s="87" t="str">
        <f>VLOOKUP(CENSO[[#This Row],[DAP (cm)]],DD[],2,TRUE)</f>
        <v>50├ 60</v>
      </c>
      <c r="R2857" s="87" t="str" cm="1">
        <f t="array" ref="R2857">INDEX(_xlfn.TEXTSPLIT(CENSO[[#This Row],[NOME CIENTIFICO]]," "),1)</f>
        <v>Piptadenia</v>
      </c>
      <c r="S2857" s="98" t="s">
        <v>1004</v>
      </c>
      <c r="T2857" s="87">
        <f>_xlfn.MINIFS(CENSO[DAP (cm)],CENSO[NOME CIENTIFICO],CENSO[[#This Row],[NOME CIENTIFICO]])</f>
        <v>39.788735772973837</v>
      </c>
      <c r="U28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57" s="87" t="str">
        <f>IF(CENSO[[#This Row],[DAP (cm)]]&lt;CENSO[[#This Row],[DMCE (cm)]],"DAP &lt; DMCE","DAP ≥ DMCE")</f>
        <v>DAP ≥ DMCE</v>
      </c>
      <c r="W2857" s="87" t="str">
        <f>IF(CENSO[[#This Row],[DAP (cm)]]&gt;200, "Superior", "Inferior")</f>
        <v>Inferior</v>
      </c>
      <c r="X2857" s="87" t="str">
        <f>VLOOKUP(CENSO[[#This Row],[NOME COMUM]],ESPECIES[],4,FALSE)</f>
        <v>Não</v>
      </c>
      <c r="Y2857" s="87" t="str">
        <f>IF(IFERROR(VLOOKUP(CENSO[[#This Row],[NOME COMUM]],COMERCIAIS[],2, FALSE), "Não") &lt;&gt; "Não", "Sim", "Não")</f>
        <v>Sim</v>
      </c>
      <c r="Z2857" s="133">
        <f>CENSO[[#This Row],[g (m²)]]/SUM(AEEF[AEEF-UT])</f>
        <v>4.1670763380886292E-4</v>
      </c>
      <c r="AA2857" s="133">
        <f>CENSO[[#This Row],[v (m³)]]/SUM(AEEF[AEEF-UT])</f>
        <v>4.0837348113268567E-3</v>
      </c>
    </row>
    <row r="2858" spans="1:27" ht="14">
      <c r="A2858" s="86">
        <v>1</v>
      </c>
      <c r="B2858" s="86">
        <v>2</v>
      </c>
      <c r="C2858" s="63">
        <v>86</v>
      </c>
      <c r="D2858" s="63">
        <v>2857</v>
      </c>
      <c r="E2858" s="63" t="str">
        <f>VLOOKUP(CENSO[[#This Row],[NOME COMUM]],ESPECIES[],2,FALSE)</f>
        <v>Piptadenia suaveolens Miq.</v>
      </c>
      <c r="F2858" s="64" t="s">
        <v>22</v>
      </c>
      <c r="G2858" s="64">
        <v>165</v>
      </c>
      <c r="H2858" s="97">
        <f>CENSO[[#This Row],[CAP (cm)]]/PI()</f>
        <v>52.521131220325465</v>
      </c>
      <c r="I2858" s="64">
        <v>13</v>
      </c>
      <c r="J2858" s="96">
        <f>(PI()*(CENSO[[#This Row],[DAP (cm)]]^2))/40000</f>
        <v>0.21664966628384255</v>
      </c>
      <c r="K2858" s="96">
        <f>CENSO[[#This Row],[g (m²)]]*CENSO[[#This Row],[H (m)]]*0.7</f>
        <v>1.9715119631829672</v>
      </c>
      <c r="L2858" s="64">
        <v>2</v>
      </c>
      <c r="M2858" s="65">
        <v>365273.4</v>
      </c>
      <c r="N2858" s="87">
        <v>9703792.1999999899</v>
      </c>
      <c r="O2858" s="87" t="s">
        <v>1227</v>
      </c>
      <c r="P2858" s="87" t="str">
        <f>VLOOKUP(CENSO[[#This Row],[DAP (cm)]],CD[],2,TRUE)</f>
        <v>TORA</v>
      </c>
      <c r="Q2858" s="87" t="str">
        <f>VLOOKUP(CENSO[[#This Row],[DAP (cm)]],DD[],2,TRUE)</f>
        <v>50├ 60</v>
      </c>
      <c r="R2858" s="87" t="str" cm="1">
        <f t="array" ref="R2858">INDEX(_xlfn.TEXTSPLIT(CENSO[[#This Row],[NOME CIENTIFICO]]," "),1)</f>
        <v>Piptadenia</v>
      </c>
      <c r="S2858" s="98" t="s">
        <v>1004</v>
      </c>
      <c r="T2858" s="87">
        <f>_xlfn.MINIFS(CENSO[DAP (cm)],CENSO[NOME CIENTIFICO],CENSO[[#This Row],[NOME CIENTIFICO]])</f>
        <v>39.788735772973837</v>
      </c>
      <c r="U28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58" s="87" t="str">
        <f>IF(CENSO[[#This Row],[DAP (cm)]]&lt;CENSO[[#This Row],[DMCE (cm)]],"DAP &lt; DMCE","DAP ≥ DMCE")</f>
        <v>DAP ≥ DMCE</v>
      </c>
      <c r="W2858" s="87" t="str">
        <f>IF(CENSO[[#This Row],[DAP (cm)]]&gt;200, "Superior", "Inferior")</f>
        <v>Inferior</v>
      </c>
      <c r="X2858" s="87" t="str">
        <f>VLOOKUP(CENSO[[#This Row],[NOME COMUM]],ESPECIES[],4,FALSE)</f>
        <v>Não</v>
      </c>
      <c r="Y2858" s="87" t="str">
        <f>IF(IFERROR(VLOOKUP(CENSO[[#This Row],[NOME COMUM]],COMERCIAIS[],2, FALSE), "Não") &lt;&gt; "Não", "Sim", "Não")</f>
        <v>Sim</v>
      </c>
      <c r="Z2858" s="133">
        <f>CENSO[[#This Row],[g (m²)]]/SUM(AEEF[AEEF-UT])</f>
        <v>3.7905928465522713E-4</v>
      </c>
      <c r="AA2858" s="133">
        <f>CENSO[[#This Row],[v (m³)]]/SUM(AEEF[AEEF-UT])</f>
        <v>3.4494394903625668E-3</v>
      </c>
    </row>
    <row r="2859" spans="1:27" ht="14">
      <c r="A2859" s="86">
        <v>1</v>
      </c>
      <c r="B2859" s="86">
        <v>2</v>
      </c>
      <c r="C2859" s="63">
        <v>86</v>
      </c>
      <c r="D2859" s="63">
        <v>2858</v>
      </c>
      <c r="E2859" s="63" t="str">
        <f>VLOOKUP(CENSO[[#This Row],[NOME COMUM]],ESPECIES[],2,FALSE)</f>
        <v>Piptadenia suaveolens Miq.</v>
      </c>
      <c r="F2859" s="64" t="s">
        <v>22</v>
      </c>
      <c r="G2859" s="64">
        <v>210</v>
      </c>
      <c r="H2859" s="97">
        <f>CENSO[[#This Row],[CAP (cm)]]/PI()</f>
        <v>66.845076098596039</v>
      </c>
      <c r="I2859" s="64">
        <v>18</v>
      </c>
      <c r="J2859" s="96">
        <f>(PI()*(CENSO[[#This Row],[DAP (cm)]]^2))/40000</f>
        <v>0.35093664951762915</v>
      </c>
      <c r="K2859" s="96">
        <f>CENSO[[#This Row],[g (m²)]]*CENSO[[#This Row],[H (m)]]*0.7</f>
        <v>4.4218017839221266</v>
      </c>
      <c r="L2859" s="64">
        <v>1</v>
      </c>
      <c r="M2859" s="65">
        <v>365264.299999999</v>
      </c>
      <c r="N2859" s="87">
        <v>9703796.5</v>
      </c>
      <c r="O2859" s="87" t="s">
        <v>1227</v>
      </c>
      <c r="P2859" s="87" t="str">
        <f>VLOOKUP(CENSO[[#This Row],[DAP (cm)]],CD[],2,TRUE)</f>
        <v>TORA</v>
      </c>
      <c r="Q2859" s="87" t="str">
        <f>VLOOKUP(CENSO[[#This Row],[DAP (cm)]],DD[],2,TRUE)</f>
        <v>60├ 70</v>
      </c>
      <c r="R2859" s="87" t="str" cm="1">
        <f t="array" ref="R2859">INDEX(_xlfn.TEXTSPLIT(CENSO[[#This Row],[NOME CIENTIFICO]]," "),1)</f>
        <v>Piptadenia</v>
      </c>
      <c r="S2859" s="98" t="s">
        <v>1004</v>
      </c>
      <c r="T2859" s="87">
        <f>_xlfn.MINIFS(CENSO[DAP (cm)],CENSO[NOME CIENTIFICO],CENSO[[#This Row],[NOME CIENTIFICO]])</f>
        <v>39.788735772973837</v>
      </c>
      <c r="U28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59" s="87" t="str">
        <f>IF(CENSO[[#This Row],[DAP (cm)]]&lt;CENSO[[#This Row],[DMCE (cm)]],"DAP &lt; DMCE","DAP ≥ DMCE")</f>
        <v>DAP ≥ DMCE</v>
      </c>
      <c r="W2859" s="87" t="str">
        <f>IF(CENSO[[#This Row],[DAP (cm)]]&gt;200, "Superior", "Inferior")</f>
        <v>Inferior</v>
      </c>
      <c r="X2859" s="87" t="str">
        <f>VLOOKUP(CENSO[[#This Row],[NOME COMUM]],ESPECIES[],4,FALSE)</f>
        <v>Não</v>
      </c>
      <c r="Y2859" s="87" t="str">
        <f>IF(IFERROR(VLOOKUP(CENSO[[#This Row],[NOME COMUM]],COMERCIAIS[],2, FALSE), "Não") &lt;&gt; "Não", "Sim", "Não")</f>
        <v>Sim</v>
      </c>
      <c r="Z2859" s="133">
        <f>CENSO[[#This Row],[g (m²)]]/SUM(AEEF[AEEF-UT])</f>
        <v>6.1401338671425204E-4</v>
      </c>
      <c r="AA2859" s="133">
        <f>CENSO[[#This Row],[v (m³)]]/SUM(AEEF[AEEF-UT])</f>
        <v>7.7365686725995742E-3</v>
      </c>
    </row>
    <row r="2860" spans="1:27" ht="14">
      <c r="A2860" s="86">
        <v>1</v>
      </c>
      <c r="B2860" s="86">
        <v>2</v>
      </c>
      <c r="C2860" s="63">
        <v>86</v>
      </c>
      <c r="D2860" s="63">
        <v>2859</v>
      </c>
      <c r="E2860" s="63" t="str">
        <f>VLOOKUP(CENSO[[#This Row],[NOME COMUM]],ESPECIES[],2,FALSE)</f>
        <v>Couratari guianensis Aubl.</v>
      </c>
      <c r="F2860" s="64" t="s">
        <v>6</v>
      </c>
      <c r="G2860" s="64">
        <v>300</v>
      </c>
      <c r="H2860" s="97">
        <f>CENSO[[#This Row],[CAP (cm)]]/PI()</f>
        <v>95.4929658551372</v>
      </c>
      <c r="I2860" s="64">
        <v>23</v>
      </c>
      <c r="J2860" s="96">
        <f>(PI()*(CENSO[[#This Row],[DAP (cm)]]^2))/40000</f>
        <v>0.7161972439135289</v>
      </c>
      <c r="K2860" s="96">
        <f>CENSO[[#This Row],[g (m²)]]*CENSO[[#This Row],[H (m)]]*0.7</f>
        <v>11.530775627007815</v>
      </c>
      <c r="L2860" s="64">
        <v>1</v>
      </c>
      <c r="M2860" s="65">
        <v>365265.7</v>
      </c>
      <c r="N2860" s="87">
        <v>9703799.0999999903</v>
      </c>
      <c r="O2860" s="87" t="s">
        <v>1227</v>
      </c>
      <c r="P2860" s="87" t="str">
        <f>VLOOKUP(CENSO[[#This Row],[DAP (cm)]],CD[],2,TRUE)</f>
        <v>TORA</v>
      </c>
      <c r="Q2860" s="87" t="str">
        <f>VLOOKUP(CENSO[[#This Row],[DAP (cm)]],DD[],2,TRUE)</f>
        <v>90├ 100</v>
      </c>
      <c r="R2860" s="87" t="str" cm="1">
        <f t="array" ref="R2860">INDEX(_xlfn.TEXTSPLIT(CENSO[[#This Row],[NOME CIENTIFICO]]," "),1)</f>
        <v>Couratari</v>
      </c>
      <c r="S2860" s="98" t="s">
        <v>1004</v>
      </c>
      <c r="T2860" s="87">
        <f>_xlfn.MINIFS(CENSO[DAP (cm)],CENSO[NOME CIENTIFICO],CENSO[[#This Row],[NOME CIENTIFICO]])</f>
        <v>38.833806114422465</v>
      </c>
      <c r="U28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60" s="87" t="str">
        <f>IF(CENSO[[#This Row],[DAP (cm)]]&lt;CENSO[[#This Row],[DMCE (cm)]],"DAP &lt; DMCE","DAP ≥ DMCE")</f>
        <v>DAP ≥ DMCE</v>
      </c>
      <c r="W2860" s="87" t="str">
        <f>IF(CENSO[[#This Row],[DAP (cm)]]&gt;200, "Superior", "Inferior")</f>
        <v>Inferior</v>
      </c>
      <c r="X2860" s="87" t="str">
        <f>VLOOKUP(CENSO[[#This Row],[NOME COMUM]],ESPECIES[],4,FALSE)</f>
        <v>Não</v>
      </c>
      <c r="Y2860" s="87" t="str">
        <f>IF(IFERROR(VLOOKUP(CENSO[[#This Row],[NOME COMUM]],COMERCIAIS[],2, FALSE), "Não") &lt;&gt; "Não", "Sim", "Não")</f>
        <v>Sim</v>
      </c>
      <c r="Z2860" s="133">
        <f>CENSO[[#This Row],[g (m²)]]/SUM(AEEF[AEEF-UT])</f>
        <v>1.2530885443148001E-3</v>
      </c>
      <c r="AA2860" s="133">
        <f>CENSO[[#This Row],[v (m³)]]/SUM(AEEF[AEEF-UT])</f>
        <v>2.017472556346828E-2</v>
      </c>
    </row>
    <row r="2861" spans="1:27" ht="14">
      <c r="A2861" s="86">
        <v>1</v>
      </c>
      <c r="B2861" s="86">
        <v>2</v>
      </c>
      <c r="C2861" s="63">
        <v>86</v>
      </c>
      <c r="D2861" s="63">
        <v>2860</v>
      </c>
      <c r="E2861" s="63" t="str">
        <f>VLOOKUP(CENSO[[#This Row],[NOME COMUM]],ESPECIES[],2,FALSE)</f>
        <v>Erisma uncinatum Warm.</v>
      </c>
      <c r="F2861" s="64" t="s">
        <v>98</v>
      </c>
      <c r="G2861" s="64">
        <v>409</v>
      </c>
      <c r="H2861" s="97">
        <f>CENSO[[#This Row],[CAP (cm)]]/PI()</f>
        <v>130.1887434491704</v>
      </c>
      <c r="I2861" s="64">
        <v>20</v>
      </c>
      <c r="J2861" s="96">
        <f>(PI()*(CENSO[[#This Row],[DAP (cm)]]^2))/40000</f>
        <v>1.3311799017677677</v>
      </c>
      <c r="K2861" s="96">
        <f>CENSO[[#This Row],[g (m²)]]*CENSO[[#This Row],[H (m)]]*0.7</f>
        <v>18.636518624748746</v>
      </c>
      <c r="L2861" s="64">
        <v>1</v>
      </c>
      <c r="M2861" s="65">
        <v>365267.7</v>
      </c>
      <c r="N2861" s="87">
        <v>9703813.6999999899</v>
      </c>
      <c r="O2861" s="87" t="s">
        <v>1227</v>
      </c>
      <c r="P2861" s="87" t="str">
        <f>VLOOKUP(CENSO[[#This Row],[DAP (cm)]],CD[],2,TRUE)</f>
        <v>TORA</v>
      </c>
      <c r="Q2861" s="87" t="str">
        <f>VLOOKUP(CENSO[[#This Row],[DAP (cm)]],DD[],2,TRUE)</f>
        <v>130├ 140</v>
      </c>
      <c r="R2861" s="87" t="str" cm="1">
        <f t="array" ref="R2861">INDEX(_xlfn.TEXTSPLIT(CENSO[[#This Row],[NOME CIENTIFICO]]," "),1)</f>
        <v>Erisma</v>
      </c>
      <c r="S2861" s="98" t="s">
        <v>1004</v>
      </c>
      <c r="T2861" s="87">
        <f>_xlfn.MINIFS(CENSO[DAP (cm)],CENSO[NOME CIENTIFICO],CENSO[[#This Row],[NOME CIENTIFICO]])</f>
        <v>41.38028520389279</v>
      </c>
      <c r="U28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861" s="87" t="str">
        <f>IF(CENSO[[#This Row],[DAP (cm)]]&lt;CENSO[[#This Row],[DMCE (cm)]],"DAP &lt; DMCE","DAP ≥ DMCE")</f>
        <v>DAP ≥ DMCE</v>
      </c>
      <c r="W2861" s="87" t="str">
        <f>IF(CENSO[[#This Row],[DAP (cm)]]&gt;200, "Superior", "Inferior")</f>
        <v>Inferior</v>
      </c>
      <c r="X2861" s="87" t="str">
        <f>VLOOKUP(CENSO[[#This Row],[NOME COMUM]],ESPECIES[],4,FALSE)</f>
        <v>Não</v>
      </c>
      <c r="Y2861" s="87" t="str">
        <f>IF(IFERROR(VLOOKUP(CENSO[[#This Row],[NOME COMUM]],COMERCIAIS[],2, FALSE), "Não") &lt;&gt; "Não", "Sim", "Não")</f>
        <v>Sim</v>
      </c>
      <c r="Z2861" s="133">
        <f>CENSO[[#This Row],[g (m²)]]/SUM(AEEF[AEEF-UT])</f>
        <v>2.3290878309058243E-3</v>
      </c>
      <c r="AA2861" s="133">
        <f>CENSO[[#This Row],[v (m³)]]/SUM(AEEF[AEEF-UT])</f>
        <v>3.2607229632681534E-2</v>
      </c>
    </row>
    <row r="2862" spans="1:27" ht="14">
      <c r="A2862" s="86">
        <v>1</v>
      </c>
      <c r="B2862" s="86">
        <v>2</v>
      </c>
      <c r="C2862" s="63">
        <v>86</v>
      </c>
      <c r="D2862" s="63">
        <v>2861</v>
      </c>
      <c r="E2862" s="63" t="str">
        <f>VLOOKUP(CENSO[[#This Row],[NOME COMUM]],ESPECIES[],2,FALSE)</f>
        <v>Astronium lecointei Ducke</v>
      </c>
      <c r="F2862" s="64" t="s">
        <v>5</v>
      </c>
      <c r="G2862" s="64">
        <v>187</v>
      </c>
      <c r="H2862" s="97">
        <f>CENSO[[#This Row],[CAP (cm)]]/PI()</f>
        <v>59.523948716368857</v>
      </c>
      <c r="I2862" s="64">
        <v>16</v>
      </c>
      <c r="J2862" s="96">
        <f>(PI()*(CENSO[[#This Row],[DAP (cm)]]^2))/40000</f>
        <v>0.27827446024902436</v>
      </c>
      <c r="K2862" s="96">
        <f>CENSO[[#This Row],[g (m²)]]*CENSO[[#This Row],[H (m)]]*0.7</f>
        <v>3.1166739547890727</v>
      </c>
      <c r="L2862" s="64">
        <v>1</v>
      </c>
      <c r="M2862" s="65">
        <v>365280.59999999899</v>
      </c>
      <c r="N2862" s="87">
        <v>9703838.5</v>
      </c>
      <c r="O2862" s="87" t="s">
        <v>1227</v>
      </c>
      <c r="P2862" s="87" t="str">
        <f>VLOOKUP(CENSO[[#This Row],[DAP (cm)]],CD[],2,TRUE)</f>
        <v>TORA</v>
      </c>
      <c r="Q2862" s="87" t="str">
        <f>VLOOKUP(CENSO[[#This Row],[DAP (cm)]],DD[],2,TRUE)</f>
        <v>50├ 60</v>
      </c>
      <c r="R2862" s="87" t="str" cm="1">
        <f t="array" ref="R2862">INDEX(_xlfn.TEXTSPLIT(CENSO[[#This Row],[NOME CIENTIFICO]]," "),1)</f>
        <v>Astronium</v>
      </c>
      <c r="S2862" s="98" t="s">
        <v>1004</v>
      </c>
      <c r="T2862" s="87">
        <f>_xlfn.MINIFS(CENSO[DAP (cm)],CENSO[NOME CIENTIFICO],CENSO[[#This Row],[NOME CIENTIFICO]])</f>
        <v>40.107045659157627</v>
      </c>
      <c r="U28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862" s="87" t="str">
        <f>IF(CENSO[[#This Row],[DAP (cm)]]&lt;CENSO[[#This Row],[DMCE (cm)]],"DAP &lt; DMCE","DAP ≥ DMCE")</f>
        <v>DAP ≥ DMCE</v>
      </c>
      <c r="W2862" s="87" t="str">
        <f>IF(CENSO[[#This Row],[DAP (cm)]]&gt;200, "Superior", "Inferior")</f>
        <v>Inferior</v>
      </c>
      <c r="X2862" s="87" t="str">
        <f>VLOOKUP(CENSO[[#This Row],[NOME COMUM]],ESPECIES[],4,FALSE)</f>
        <v>Não</v>
      </c>
      <c r="Y2862" s="87" t="str">
        <f>IF(IFERROR(VLOOKUP(CENSO[[#This Row],[NOME COMUM]],COMERCIAIS[],2, FALSE), "Não") &lt;&gt; "Não", "Sim", "Não")</f>
        <v>Sim</v>
      </c>
      <c r="Z2862" s="133">
        <f>CENSO[[#This Row],[g (m²)]]/SUM(AEEF[AEEF-UT])</f>
        <v>4.8688059229049158E-4</v>
      </c>
      <c r="AA2862" s="133">
        <f>CENSO[[#This Row],[v (m³)]]/SUM(AEEF[AEEF-UT])</f>
        <v>5.4530626336535054E-3</v>
      </c>
    </row>
    <row r="2863" spans="1:27" ht="14">
      <c r="A2863" s="86">
        <v>1</v>
      </c>
      <c r="B2863" s="86">
        <v>2</v>
      </c>
      <c r="C2863" s="63">
        <v>86</v>
      </c>
      <c r="D2863" s="63">
        <v>2862</v>
      </c>
      <c r="E2863" s="63" t="str">
        <f>VLOOKUP(CENSO[[#This Row],[NOME COMUM]],ESPECIES[],2,FALSE)</f>
        <v>Piptadenia suaveolens Miq.</v>
      </c>
      <c r="F2863" s="64" t="s">
        <v>22</v>
      </c>
      <c r="G2863" s="64">
        <v>143</v>
      </c>
      <c r="H2863" s="97">
        <f>CENSO[[#This Row],[CAP (cm)]]/PI()</f>
        <v>45.518313724282066</v>
      </c>
      <c r="I2863" s="64">
        <v>11</v>
      </c>
      <c r="J2863" s="96">
        <f>(PI()*(CENSO[[#This Row],[DAP (cm)]]^2))/40000</f>
        <v>0.1627279715643084</v>
      </c>
      <c r="K2863" s="96">
        <f>CENSO[[#This Row],[g (m²)]]*CENSO[[#This Row],[H (m)]]*0.7</f>
        <v>1.2530053810451747</v>
      </c>
      <c r="L2863" s="64">
        <v>2</v>
      </c>
      <c r="M2863" s="65">
        <v>365282.9</v>
      </c>
      <c r="N2863" s="87">
        <v>9703843</v>
      </c>
      <c r="O2863" s="98" t="s">
        <v>1225</v>
      </c>
      <c r="P2863" s="87" t="str">
        <f>VLOOKUP(CENSO[[#This Row],[DAP (cm)]],CD[],2,TRUE)</f>
        <v>TORETE</v>
      </c>
      <c r="Q2863" s="87" t="str">
        <f>VLOOKUP(CENSO[[#This Row],[DAP (cm)]],DD[],2,TRUE)</f>
        <v>40├ 50</v>
      </c>
      <c r="R2863" s="87" t="str" cm="1">
        <f t="array" ref="R2863">INDEX(_xlfn.TEXTSPLIT(CENSO[[#This Row],[NOME CIENTIFICO]]," "),1)</f>
        <v>Piptadenia</v>
      </c>
      <c r="S2863" s="98" t="s">
        <v>1004</v>
      </c>
      <c r="T2863" s="87">
        <f>_xlfn.MINIFS(CENSO[DAP (cm)],CENSO[NOME CIENTIFICO],CENSO[[#This Row],[NOME CIENTIFICO]])</f>
        <v>39.788735772973837</v>
      </c>
      <c r="U28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63" s="87" t="str">
        <f>IF(CENSO[[#This Row],[DAP (cm)]]&lt;CENSO[[#This Row],[DMCE (cm)]],"DAP &lt; DMCE","DAP ≥ DMCE")</f>
        <v>DAP &lt; DMCE</v>
      </c>
      <c r="W2863" s="87" t="str">
        <f>IF(CENSO[[#This Row],[DAP (cm)]]&gt;200, "Superior", "Inferior")</f>
        <v>Inferior</v>
      </c>
      <c r="X2863" s="87" t="str">
        <f>VLOOKUP(CENSO[[#This Row],[NOME COMUM]],ESPECIES[],4,FALSE)</f>
        <v>Não</v>
      </c>
      <c r="Y2863" s="87" t="str">
        <f>IF(IFERROR(VLOOKUP(CENSO[[#This Row],[NOME COMUM]],COMERCIAIS[],2, FALSE), "Não") &lt;&gt; "Não", "Sim", "Não")</f>
        <v>Sim</v>
      </c>
      <c r="Z2863" s="133">
        <f>CENSO[[#This Row],[g (m²)]]/SUM(AEEF[AEEF-UT])</f>
        <v>2.8471564047437059E-4</v>
      </c>
      <c r="AA2863" s="133">
        <f>CENSO[[#This Row],[v (m³)]]/SUM(AEEF[AEEF-UT])</f>
        <v>2.1923104316526536E-3</v>
      </c>
    </row>
    <row r="2864" spans="1:27" ht="14">
      <c r="A2864" s="86">
        <v>1</v>
      </c>
      <c r="B2864" s="86">
        <v>2</v>
      </c>
      <c r="C2864" s="63">
        <v>86</v>
      </c>
      <c r="D2864" s="63">
        <v>2863</v>
      </c>
      <c r="E2864" s="63" t="str">
        <f>VLOOKUP(CENSO[[#This Row],[NOME COMUM]],ESPECIES[],2,FALSE)</f>
        <v>Cordia umbraculifera DC.</v>
      </c>
      <c r="F2864" s="64" t="s">
        <v>92</v>
      </c>
      <c r="G2864" s="64">
        <v>184</v>
      </c>
      <c r="H2864" s="97">
        <f>CENSO[[#This Row],[CAP (cm)]]/PI()</f>
        <v>58.569019057817485</v>
      </c>
      <c r="I2864" s="64">
        <v>13</v>
      </c>
      <c r="J2864" s="96">
        <f>(PI()*(CENSO[[#This Row],[DAP (cm)]]^2))/40000</f>
        <v>0.26941748766596041</v>
      </c>
      <c r="K2864" s="96">
        <f>CENSO[[#This Row],[g (m²)]]*CENSO[[#This Row],[H (m)]]*0.7</f>
        <v>2.4516991377602393</v>
      </c>
      <c r="L2864" s="64">
        <v>1</v>
      </c>
      <c r="M2864" s="65">
        <v>365279</v>
      </c>
      <c r="N2864" s="87">
        <v>9703861.4000000004</v>
      </c>
      <c r="O2864" s="87" t="s">
        <v>1227</v>
      </c>
      <c r="P2864" s="87" t="str">
        <f>VLOOKUP(CENSO[[#This Row],[DAP (cm)]],CD[],2,TRUE)</f>
        <v>TORA</v>
      </c>
      <c r="Q2864" s="87" t="str">
        <f>VLOOKUP(CENSO[[#This Row],[DAP (cm)]],DD[],2,TRUE)</f>
        <v>50├ 60</v>
      </c>
      <c r="R2864" s="87" t="str" cm="1">
        <f t="array" ref="R2864">INDEX(_xlfn.TEXTSPLIT(CENSO[[#This Row],[NOME CIENTIFICO]]," "),1)</f>
        <v>Cordia</v>
      </c>
      <c r="S2864" s="98" t="s">
        <v>1004</v>
      </c>
      <c r="T2864" s="87">
        <f>_xlfn.MINIFS(CENSO[DAP (cm)],CENSO[NOME CIENTIFICO],CENSO[[#This Row],[NOME CIENTIFICO]])</f>
        <v>42.335214862444161</v>
      </c>
      <c r="U28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2864" s="87" t="str">
        <f>IF(CENSO[[#This Row],[DAP (cm)]]&lt;CENSO[[#This Row],[DMCE (cm)]],"DAP &lt; DMCE","DAP ≥ DMCE")</f>
        <v>DAP ≥ DMCE</v>
      </c>
      <c r="W2864" s="87" t="str">
        <f>IF(CENSO[[#This Row],[DAP (cm)]]&gt;200, "Superior", "Inferior")</f>
        <v>Inferior</v>
      </c>
      <c r="X2864" s="87" t="str">
        <f>VLOOKUP(CENSO[[#This Row],[NOME COMUM]],ESPECIES[],4,FALSE)</f>
        <v>Não</v>
      </c>
      <c r="Y2864" s="87" t="str">
        <f>IF(IFERROR(VLOOKUP(CENSO[[#This Row],[NOME COMUM]],COMERCIAIS[],2, FALSE), "Não") &lt;&gt; "Não", "Sim", "Não")</f>
        <v>Não</v>
      </c>
      <c r="Z2864" s="133">
        <f>CENSO[[#This Row],[g (m²)]]/SUM(AEEF[AEEF-UT])</f>
        <v>4.7138406395913198E-4</v>
      </c>
      <c r="AA2864" s="133">
        <f>CENSO[[#This Row],[v (m³)]]/SUM(AEEF[AEEF-UT])</f>
        <v>4.2895949820281002E-3</v>
      </c>
    </row>
    <row r="2865" spans="1:27" ht="14">
      <c r="A2865" s="86">
        <v>1</v>
      </c>
      <c r="B2865" s="86">
        <v>2</v>
      </c>
      <c r="C2865" s="63">
        <v>86</v>
      </c>
      <c r="D2865" s="63">
        <v>2864</v>
      </c>
      <c r="E2865" s="63" t="str">
        <f>VLOOKUP(CENSO[[#This Row],[NOME COMUM]],ESPECIES[],2,FALSE)</f>
        <v>Pouteria sp.</v>
      </c>
      <c r="F2865" s="64" t="s">
        <v>83</v>
      </c>
      <c r="G2865" s="64">
        <v>149</v>
      </c>
      <c r="H2865" s="97">
        <f>CENSO[[#This Row],[CAP (cm)]]/PI()</f>
        <v>47.428173041384809</v>
      </c>
      <c r="I2865" s="64">
        <v>14</v>
      </c>
      <c r="J2865" s="96">
        <f>(PI()*(CENSO[[#This Row],[DAP (cm)]]^2))/40000</f>
        <v>0.17666994457915841</v>
      </c>
      <c r="K2865" s="96">
        <f>CENSO[[#This Row],[g (m²)]]*CENSO[[#This Row],[H (m)]]*0.7</f>
        <v>1.7313654568757524</v>
      </c>
      <c r="L2865" s="64">
        <v>1</v>
      </c>
      <c r="M2865" s="65">
        <v>365293.299999999</v>
      </c>
      <c r="N2865" s="87">
        <v>9703884.5</v>
      </c>
      <c r="O2865" s="98" t="s">
        <v>1225</v>
      </c>
      <c r="P2865" s="87" t="str">
        <f>VLOOKUP(CENSO[[#This Row],[DAP (cm)]],CD[],2,TRUE)</f>
        <v>TORETE</v>
      </c>
      <c r="Q2865" s="87" t="str">
        <f>VLOOKUP(CENSO[[#This Row],[DAP (cm)]],DD[],2,TRUE)</f>
        <v>40├ 50</v>
      </c>
      <c r="R2865" s="87" t="str" cm="1">
        <f t="array" ref="R2865">INDEX(_xlfn.TEXTSPLIT(CENSO[[#This Row],[NOME CIENTIFICO]]," "),1)</f>
        <v>Pouteria</v>
      </c>
      <c r="S2865" s="98" t="s">
        <v>1004</v>
      </c>
      <c r="T2865" s="87">
        <f>_xlfn.MINIFS(CENSO[DAP (cm)],CENSO[NOME CIENTIFICO],CENSO[[#This Row],[NOME CIENTIFICO]])</f>
        <v>39.788735772973837</v>
      </c>
      <c r="U28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65" s="87" t="str">
        <f>IF(CENSO[[#This Row],[DAP (cm)]]&lt;CENSO[[#This Row],[DMCE (cm)]],"DAP &lt; DMCE","DAP ≥ DMCE")</f>
        <v>DAP &lt; DMCE</v>
      </c>
      <c r="W2865" s="87" t="str">
        <f>IF(CENSO[[#This Row],[DAP (cm)]]&gt;200, "Superior", "Inferior")</f>
        <v>Inferior</v>
      </c>
      <c r="X2865" s="87" t="str">
        <f>VLOOKUP(CENSO[[#This Row],[NOME COMUM]],ESPECIES[],4,FALSE)</f>
        <v>Não</v>
      </c>
      <c r="Y2865" s="87" t="str">
        <f>IF(IFERROR(VLOOKUP(CENSO[[#This Row],[NOME COMUM]],COMERCIAIS[],2, FALSE), "Não") &lt;&gt; "Não", "Sim", "Não")</f>
        <v>Não</v>
      </c>
      <c r="Z2865" s="133">
        <f>CENSO[[#This Row],[g (m²)]]/SUM(AEEF[AEEF-UT])</f>
        <v>3.0910909747036534E-4</v>
      </c>
      <c r="AA2865" s="133">
        <f>CENSO[[#This Row],[v (m³)]]/SUM(AEEF[AEEF-UT])</f>
        <v>3.0292691552095802E-3</v>
      </c>
    </row>
    <row r="2866" spans="1:27" ht="14">
      <c r="A2866" s="86">
        <v>1</v>
      </c>
      <c r="B2866" s="86">
        <v>2</v>
      </c>
      <c r="C2866" s="63">
        <v>86</v>
      </c>
      <c r="D2866" s="63">
        <v>2865</v>
      </c>
      <c r="E2866" s="63" t="str">
        <f>VLOOKUP(CENSO[[#This Row],[NOME COMUM]],ESPECIES[],2,FALSE)</f>
        <v>Tachigali myrmecophila Ducke</v>
      </c>
      <c r="F2866" s="64" t="s">
        <v>14</v>
      </c>
      <c r="G2866" s="64">
        <v>160</v>
      </c>
      <c r="H2866" s="97">
        <f>CENSO[[#This Row],[CAP (cm)]]/PI()</f>
        <v>50.929581789406512</v>
      </c>
      <c r="I2866" s="64">
        <v>13</v>
      </c>
      <c r="J2866" s="96">
        <f>(PI()*(CENSO[[#This Row],[DAP (cm)]]^2))/40000</f>
        <v>0.20371832715762608</v>
      </c>
      <c r="K2866" s="96">
        <f>CENSO[[#This Row],[g (m²)]]*CENSO[[#This Row],[H (m)]]*0.7</f>
        <v>1.8538367771343973</v>
      </c>
      <c r="L2866" s="64">
        <v>2</v>
      </c>
      <c r="M2866" s="65">
        <v>365297.799999999</v>
      </c>
      <c r="N2866" s="87">
        <v>9703882.3000000007</v>
      </c>
      <c r="O2866" s="87" t="s">
        <v>1227</v>
      </c>
      <c r="P2866" s="87" t="str">
        <f>VLOOKUP(CENSO[[#This Row],[DAP (cm)]],CD[],2,TRUE)</f>
        <v>TORA</v>
      </c>
      <c r="Q2866" s="87" t="str">
        <f>VLOOKUP(CENSO[[#This Row],[DAP (cm)]],DD[],2,TRUE)</f>
        <v>50├ 60</v>
      </c>
      <c r="R2866" s="87" t="str" cm="1">
        <f t="array" ref="R2866">INDEX(_xlfn.TEXTSPLIT(CENSO[[#This Row],[NOME CIENTIFICO]]," "),1)</f>
        <v>Tachigali</v>
      </c>
      <c r="S2866" s="98" t="s">
        <v>1004</v>
      </c>
      <c r="T2866" s="87">
        <f>_xlfn.MINIFS(CENSO[DAP (cm)],CENSO[NOME CIENTIFICO],CENSO[[#This Row],[NOME CIENTIFICO]])</f>
        <v>39.152116000606256</v>
      </c>
      <c r="U28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66" s="87" t="str">
        <f>IF(CENSO[[#This Row],[DAP (cm)]]&lt;CENSO[[#This Row],[DMCE (cm)]],"DAP &lt; DMCE","DAP ≥ DMCE")</f>
        <v>DAP ≥ DMCE</v>
      </c>
      <c r="W2866" s="87" t="str">
        <f>IF(CENSO[[#This Row],[DAP (cm)]]&gt;200, "Superior", "Inferior")</f>
        <v>Inferior</v>
      </c>
      <c r="X2866" s="87" t="str">
        <f>VLOOKUP(CENSO[[#This Row],[NOME COMUM]],ESPECIES[],4,FALSE)</f>
        <v>Não</v>
      </c>
      <c r="Y2866" s="87" t="str">
        <f>IF(IFERROR(VLOOKUP(CENSO[[#This Row],[NOME COMUM]],COMERCIAIS[],2, FALSE), "Não") &lt;&gt; "Não", "Sim", "Não")</f>
        <v>Sim</v>
      </c>
      <c r="Z2866" s="133">
        <f>CENSO[[#This Row],[g (m²)]]/SUM(AEEF[AEEF-UT])</f>
        <v>3.5643407482732108E-4</v>
      </c>
      <c r="AA2866" s="133">
        <f>CENSO[[#This Row],[v (m³)]]/SUM(AEEF[AEEF-UT])</f>
        <v>3.2435500809286214E-3</v>
      </c>
    </row>
    <row r="2867" spans="1:27" ht="14">
      <c r="A2867" s="86">
        <v>1</v>
      </c>
      <c r="B2867" s="86">
        <v>2</v>
      </c>
      <c r="C2867" s="63">
        <v>87</v>
      </c>
      <c r="D2867" s="63">
        <v>2866</v>
      </c>
      <c r="E2867" s="63" t="str">
        <f>VLOOKUP(CENSO[[#This Row],[NOME COMUM]],ESPECIES[],2,FALSE)</f>
        <v>Protium spruceanum Engl.</v>
      </c>
      <c r="F2867" s="64" t="s">
        <v>46</v>
      </c>
      <c r="G2867" s="64">
        <v>150</v>
      </c>
      <c r="H2867" s="97">
        <f>CENSO[[#This Row],[CAP (cm)]]/PI()</f>
        <v>47.7464829275686</v>
      </c>
      <c r="I2867" s="64">
        <v>14</v>
      </c>
      <c r="J2867" s="96">
        <f>(PI()*(CENSO[[#This Row],[DAP (cm)]]^2))/40000</f>
        <v>0.17904931097838223</v>
      </c>
      <c r="K2867" s="96">
        <f>CENSO[[#This Row],[g (m²)]]*CENSO[[#This Row],[H (m)]]*0.7</f>
        <v>1.7546832475881458</v>
      </c>
      <c r="L2867" s="64">
        <v>1</v>
      </c>
      <c r="M2867" s="65">
        <v>365371.9</v>
      </c>
      <c r="N2867" s="87">
        <v>9703847.5</v>
      </c>
      <c r="O2867" s="98" t="s">
        <v>1225</v>
      </c>
      <c r="P2867" s="87" t="str">
        <f>VLOOKUP(CENSO[[#This Row],[DAP (cm)]],CD[],2,TRUE)</f>
        <v>TORETE</v>
      </c>
      <c r="Q2867" s="87" t="str">
        <f>VLOOKUP(CENSO[[#This Row],[DAP (cm)]],DD[],2,TRUE)</f>
        <v>40├ 50</v>
      </c>
      <c r="R2867" s="87" t="str" cm="1">
        <f t="array" ref="R2867">INDEX(_xlfn.TEXTSPLIT(CENSO[[#This Row],[NOME CIENTIFICO]]," "),1)</f>
        <v>Protium</v>
      </c>
      <c r="S2867" s="98" t="s">
        <v>1004</v>
      </c>
      <c r="T2867" s="87">
        <f>_xlfn.MINIFS(CENSO[DAP (cm)],CENSO[NOME CIENTIFICO],CENSO[[#This Row],[NOME CIENTIFICO]])</f>
        <v>39.788735772973837</v>
      </c>
      <c r="U28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67" s="87" t="str">
        <f>IF(CENSO[[#This Row],[DAP (cm)]]&lt;CENSO[[#This Row],[DMCE (cm)]],"DAP &lt; DMCE","DAP ≥ DMCE")</f>
        <v>DAP &lt; DMCE</v>
      </c>
      <c r="W2867" s="87" t="str">
        <f>IF(CENSO[[#This Row],[DAP (cm)]]&gt;200, "Superior", "Inferior")</f>
        <v>Inferior</v>
      </c>
      <c r="X2867" s="87" t="str">
        <f>VLOOKUP(CENSO[[#This Row],[NOME COMUM]],ESPECIES[],4,FALSE)</f>
        <v>Não</v>
      </c>
      <c r="Y2867" s="87" t="str">
        <f>IF(IFERROR(VLOOKUP(CENSO[[#This Row],[NOME COMUM]],COMERCIAIS[],2, FALSE), "Não") &lt;&gt; "Não", "Sim", "Não")</f>
        <v>Não</v>
      </c>
      <c r="Z2867" s="133">
        <f>CENSO[[#This Row],[g (m²)]]/SUM(AEEF[AEEF-UT])</f>
        <v>3.1327213607870003E-4</v>
      </c>
      <c r="AA2867" s="133">
        <f>CENSO[[#This Row],[v (m³)]]/SUM(AEEF[AEEF-UT])</f>
        <v>3.07006693357126E-3</v>
      </c>
    </row>
    <row r="2868" spans="1:27" ht="14">
      <c r="A2868" s="86">
        <v>1</v>
      </c>
      <c r="B2868" s="86">
        <v>2</v>
      </c>
      <c r="C2868" s="63">
        <v>87</v>
      </c>
      <c r="D2868" s="63">
        <v>2867</v>
      </c>
      <c r="E2868" s="63" t="str">
        <f>VLOOKUP(CENSO[[#This Row],[NOME COMUM]],ESPECIES[],2,FALSE)</f>
        <v>Goupia glabra Aubl.</v>
      </c>
      <c r="F2868" s="64" t="s">
        <v>34</v>
      </c>
      <c r="G2868" s="64">
        <v>287</v>
      </c>
      <c r="H2868" s="97">
        <f>CENSO[[#This Row],[CAP (cm)]]/PI()</f>
        <v>91.35493733474793</v>
      </c>
      <c r="I2868" s="64">
        <v>16</v>
      </c>
      <c r="J2868" s="96">
        <f>(PI()*(CENSO[[#This Row],[DAP (cm)]]^2))/40000</f>
        <v>0.65547167537681639</v>
      </c>
      <c r="K2868" s="96">
        <f>CENSO[[#This Row],[g (m²)]]*CENSO[[#This Row],[H (m)]]*0.7</f>
        <v>7.3412827642203426</v>
      </c>
      <c r="L2868" s="64">
        <v>2</v>
      </c>
      <c r="M2868" s="65">
        <v>365368.2</v>
      </c>
      <c r="N2868" s="87">
        <v>9703844.8000000007</v>
      </c>
      <c r="O2868" s="87" t="s">
        <v>1228</v>
      </c>
      <c r="P2868" s="87" t="str">
        <f>VLOOKUP(CENSO[[#This Row],[DAP (cm)]],CD[],2,TRUE)</f>
        <v>TORA</v>
      </c>
      <c r="Q2868" s="87" t="str">
        <f>VLOOKUP(CENSO[[#This Row],[DAP (cm)]],DD[],2,TRUE)</f>
        <v>90├ 100</v>
      </c>
      <c r="R2868" s="87" t="str" cm="1">
        <f t="array" ref="R2868">INDEX(_xlfn.TEXTSPLIT(CENSO[[#This Row],[NOME CIENTIFICO]]," "),1)</f>
        <v>Goupia</v>
      </c>
      <c r="S2868" s="98" t="s">
        <v>1004</v>
      </c>
      <c r="T2868" s="87">
        <f>_xlfn.MINIFS(CENSO[DAP (cm)],CENSO[NOME CIENTIFICO],CENSO[[#This Row],[NOME CIENTIFICO]])</f>
        <v>40.107045659157627</v>
      </c>
      <c r="U28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868" s="87" t="str">
        <f>IF(CENSO[[#This Row],[DAP (cm)]]&lt;CENSO[[#This Row],[DMCE (cm)]],"DAP &lt; DMCE","DAP ≥ DMCE")</f>
        <v>DAP ≥ DMCE</v>
      </c>
      <c r="W2868" s="87" t="str">
        <f>IF(CENSO[[#This Row],[DAP (cm)]]&gt;200, "Superior", "Inferior")</f>
        <v>Inferior</v>
      </c>
      <c r="X2868" s="87" t="str">
        <f>VLOOKUP(CENSO[[#This Row],[NOME COMUM]],ESPECIES[],4,FALSE)</f>
        <v>Não</v>
      </c>
      <c r="Y2868" s="87" t="str">
        <f>IF(IFERROR(VLOOKUP(CENSO[[#This Row],[NOME COMUM]],COMERCIAIS[],2, FALSE), "Não") &lt;&gt; "Não", "Sim", "Não")</f>
        <v>Sim</v>
      </c>
      <c r="Z2868" s="133">
        <f>CENSO[[#This Row],[g (m²)]]/SUM(AEEF[AEEF-UT])</f>
        <v>1.1468405589629533E-3</v>
      </c>
      <c r="AA2868" s="133">
        <f>CENSO[[#This Row],[v (m³)]]/SUM(AEEF[AEEF-UT])</f>
        <v>1.2844614260385075E-2</v>
      </c>
    </row>
    <row r="2869" spans="1:27" ht="14">
      <c r="A2869" s="86">
        <v>1</v>
      </c>
      <c r="B2869" s="86">
        <v>2</v>
      </c>
      <c r="C2869" s="63">
        <v>87</v>
      </c>
      <c r="D2869" s="63">
        <v>2868</v>
      </c>
      <c r="E2869" s="63" t="str">
        <f>VLOOKUP(CENSO[[#This Row],[NOME COMUM]],ESPECIES[],2,FALSE)</f>
        <v>Tachigali myrmecophila Ducke</v>
      </c>
      <c r="F2869" s="64" t="s">
        <v>14</v>
      </c>
      <c r="G2869" s="64">
        <v>153</v>
      </c>
      <c r="H2869" s="97">
        <f>CENSO[[#This Row],[CAP (cm)]]/PI()</f>
        <v>48.701412586119972</v>
      </c>
      <c r="I2869" s="64">
        <v>14</v>
      </c>
      <c r="J2869" s="96">
        <f>(PI()*(CENSO[[#This Row],[DAP (cm)]]^2))/40000</f>
        <v>0.18628290314190887</v>
      </c>
      <c r="K2869" s="96">
        <f>CENSO[[#This Row],[g (m²)]]*CENSO[[#This Row],[H (m)]]*0.7</f>
        <v>1.8255724507907067</v>
      </c>
      <c r="L2869" s="64">
        <v>1</v>
      </c>
      <c r="M2869" s="65">
        <v>365355.5</v>
      </c>
      <c r="N2869" s="87">
        <v>9703810.3000000007</v>
      </c>
      <c r="O2869" s="98" t="s">
        <v>1225</v>
      </c>
      <c r="P2869" s="87" t="str">
        <f>VLOOKUP(CENSO[[#This Row],[DAP (cm)]],CD[],2,TRUE)</f>
        <v>TORETE</v>
      </c>
      <c r="Q2869" s="87" t="str">
        <f>VLOOKUP(CENSO[[#This Row],[DAP (cm)]],DD[],2,TRUE)</f>
        <v>40├ 50</v>
      </c>
      <c r="R2869" s="87" t="str" cm="1">
        <f t="array" ref="R2869">INDEX(_xlfn.TEXTSPLIT(CENSO[[#This Row],[NOME CIENTIFICO]]," "),1)</f>
        <v>Tachigali</v>
      </c>
      <c r="S2869" s="98" t="s">
        <v>1004</v>
      </c>
      <c r="T2869" s="87">
        <f>_xlfn.MINIFS(CENSO[DAP (cm)],CENSO[NOME CIENTIFICO],CENSO[[#This Row],[NOME CIENTIFICO]])</f>
        <v>39.152116000606256</v>
      </c>
      <c r="U28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69" s="87" t="str">
        <f>IF(CENSO[[#This Row],[DAP (cm)]]&lt;CENSO[[#This Row],[DMCE (cm)]],"DAP &lt; DMCE","DAP ≥ DMCE")</f>
        <v>DAP &lt; DMCE</v>
      </c>
      <c r="W2869" s="87" t="str">
        <f>IF(CENSO[[#This Row],[DAP (cm)]]&gt;200, "Superior", "Inferior")</f>
        <v>Inferior</v>
      </c>
      <c r="X2869" s="87" t="str">
        <f>VLOOKUP(CENSO[[#This Row],[NOME COMUM]],ESPECIES[],4,FALSE)</f>
        <v>Não</v>
      </c>
      <c r="Y2869" s="87" t="str">
        <f>IF(IFERROR(VLOOKUP(CENSO[[#This Row],[NOME COMUM]],COMERCIAIS[],2, FALSE), "Não") &lt;&gt; "Não", "Sim", "Não")</f>
        <v>Sim</v>
      </c>
      <c r="Z2869" s="133">
        <f>CENSO[[#This Row],[g (m²)]]/SUM(AEEF[AEEF-UT])</f>
        <v>3.2592833037627952E-4</v>
      </c>
      <c r="AA2869" s="133">
        <f>CENSO[[#This Row],[v (m³)]]/SUM(AEEF[AEEF-UT])</f>
        <v>3.194097637687539E-3</v>
      </c>
    </row>
    <row r="2870" spans="1:27" ht="14">
      <c r="A2870" s="86">
        <v>1</v>
      </c>
      <c r="B2870" s="86">
        <v>2</v>
      </c>
      <c r="C2870" s="63">
        <v>87</v>
      </c>
      <c r="D2870" s="63">
        <v>2869</v>
      </c>
      <c r="E2870" s="63" t="str">
        <f>VLOOKUP(CENSO[[#This Row],[NOME COMUM]],ESPECIES[],2,FALSE)</f>
        <v>Anacardium giganteum Hanck ex Engl.</v>
      </c>
      <c r="F2870" s="64" t="s">
        <v>47</v>
      </c>
      <c r="G2870" s="64">
        <v>200</v>
      </c>
      <c r="H2870" s="97">
        <f>CENSO[[#This Row],[CAP (cm)]]/PI()</f>
        <v>63.661977236758133</v>
      </c>
      <c r="I2870" s="64">
        <v>18</v>
      </c>
      <c r="J2870" s="96">
        <f>(PI()*(CENSO[[#This Row],[DAP (cm)]]^2))/40000</f>
        <v>0.31830988618379064</v>
      </c>
      <c r="K2870" s="96">
        <f>CENSO[[#This Row],[g (m²)]]*CENSO[[#This Row],[H (m)]]*0.7</f>
        <v>4.0107045659157619</v>
      </c>
      <c r="L2870" s="64">
        <v>1</v>
      </c>
      <c r="M2870" s="65">
        <v>365332.09999999899</v>
      </c>
      <c r="N2870" s="87">
        <v>9703812</v>
      </c>
      <c r="O2870" s="98" t="s">
        <v>1225</v>
      </c>
      <c r="P2870" s="87" t="str">
        <f>VLOOKUP(CENSO[[#This Row],[DAP (cm)]],CD[],2,TRUE)</f>
        <v>TORA</v>
      </c>
      <c r="Q2870" s="87" t="str">
        <f>VLOOKUP(CENSO[[#This Row],[DAP (cm)]],DD[],2,TRUE)</f>
        <v>60├ 70</v>
      </c>
      <c r="R2870" s="87" t="str" cm="1">
        <f t="array" ref="R2870">INDEX(_xlfn.TEXTSPLIT(CENSO[[#This Row],[NOME CIENTIFICO]]," "),1)</f>
        <v>Anacardium</v>
      </c>
      <c r="S2870" s="98" t="s">
        <v>1004</v>
      </c>
      <c r="T2870" s="87">
        <f>_xlfn.MINIFS(CENSO[DAP (cm)],CENSO[NOME CIENTIFICO],CENSO[[#This Row],[NOME CIENTIFICO]])</f>
        <v>57.295779513082323</v>
      </c>
      <c r="U28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67.295779513082323</v>
      </c>
      <c r="V2870" s="87" t="str">
        <f>IF(CENSO[[#This Row],[DAP (cm)]]&lt;CENSO[[#This Row],[DMCE (cm)]],"DAP &lt; DMCE","DAP ≥ DMCE")</f>
        <v>DAP &lt; DMCE</v>
      </c>
      <c r="W2870" s="87" t="str">
        <f>IF(CENSO[[#This Row],[DAP (cm)]]&gt;200, "Superior", "Inferior")</f>
        <v>Inferior</v>
      </c>
      <c r="X2870" s="87" t="str">
        <f>VLOOKUP(CENSO[[#This Row],[NOME COMUM]],ESPECIES[],4,FALSE)</f>
        <v>Não</v>
      </c>
      <c r="Y2870" s="87" t="str">
        <f>IF(IFERROR(VLOOKUP(CENSO[[#This Row],[NOME COMUM]],COMERCIAIS[],2, FALSE), "Não") &lt;&gt; "Não", "Sim", "Não")</f>
        <v>Não</v>
      </c>
      <c r="Z2870" s="133">
        <f>CENSO[[#This Row],[g (m²)]]/SUM(AEEF[AEEF-UT])</f>
        <v>5.5692824191768894E-4</v>
      </c>
      <c r="AA2870" s="133">
        <f>CENSO[[#This Row],[v (m³)]]/SUM(AEEF[AEEF-UT])</f>
        <v>7.0172958481628809E-3</v>
      </c>
    </row>
    <row r="2871" spans="1:27" ht="14">
      <c r="A2871" s="86">
        <v>1</v>
      </c>
      <c r="B2871" s="86">
        <v>2</v>
      </c>
      <c r="C2871" s="63">
        <v>87</v>
      </c>
      <c r="D2871" s="63">
        <v>2870</v>
      </c>
      <c r="E2871" s="63" t="str">
        <f>VLOOKUP(CENSO[[#This Row],[NOME COMUM]],ESPECIES[],2,FALSE)</f>
        <v>Pouteria sp.</v>
      </c>
      <c r="F2871" s="64" t="s">
        <v>83</v>
      </c>
      <c r="G2871" s="64">
        <v>173</v>
      </c>
      <c r="H2871" s="97">
        <f>CENSO[[#This Row],[CAP (cm)]]/PI()</f>
        <v>55.067610309795789</v>
      </c>
      <c r="I2871" s="64">
        <v>18</v>
      </c>
      <c r="J2871" s="96">
        <f>(PI()*(CENSO[[#This Row],[DAP (cm)]]^2))/40000</f>
        <v>0.23816741458986682</v>
      </c>
      <c r="K2871" s="96">
        <f>CENSO[[#This Row],[g (m²)]]*CENSO[[#This Row],[H (m)]]*0.7</f>
        <v>3.0009094238323217</v>
      </c>
      <c r="L2871" s="64">
        <v>1</v>
      </c>
      <c r="M2871" s="65">
        <v>365309.4</v>
      </c>
      <c r="N2871" s="87">
        <v>9703802.8000000007</v>
      </c>
      <c r="O2871" s="87" t="s">
        <v>1227</v>
      </c>
      <c r="P2871" s="87" t="str">
        <f>VLOOKUP(CENSO[[#This Row],[DAP (cm)]],CD[],2,TRUE)</f>
        <v>TORA</v>
      </c>
      <c r="Q2871" s="87" t="str">
        <f>VLOOKUP(CENSO[[#This Row],[DAP (cm)]],DD[],2,TRUE)</f>
        <v>50├ 60</v>
      </c>
      <c r="R2871" s="87" t="str" cm="1">
        <f t="array" ref="R2871">INDEX(_xlfn.TEXTSPLIT(CENSO[[#This Row],[NOME CIENTIFICO]]," "),1)</f>
        <v>Pouteria</v>
      </c>
      <c r="S2871" s="98" t="s">
        <v>1004</v>
      </c>
      <c r="T2871" s="87">
        <f>_xlfn.MINIFS(CENSO[DAP (cm)],CENSO[NOME CIENTIFICO],CENSO[[#This Row],[NOME CIENTIFICO]])</f>
        <v>39.788735772973837</v>
      </c>
      <c r="U28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71" s="87" t="str">
        <f>IF(CENSO[[#This Row],[DAP (cm)]]&lt;CENSO[[#This Row],[DMCE (cm)]],"DAP &lt; DMCE","DAP ≥ DMCE")</f>
        <v>DAP ≥ DMCE</v>
      </c>
      <c r="W2871" s="87" t="str">
        <f>IF(CENSO[[#This Row],[DAP (cm)]]&gt;200, "Superior", "Inferior")</f>
        <v>Inferior</v>
      </c>
      <c r="X2871" s="87" t="str">
        <f>VLOOKUP(CENSO[[#This Row],[NOME COMUM]],ESPECIES[],4,FALSE)</f>
        <v>Não</v>
      </c>
      <c r="Y2871" s="87" t="str">
        <f>IF(IFERROR(VLOOKUP(CENSO[[#This Row],[NOME COMUM]],COMERCIAIS[],2, FALSE), "Não") &lt;&gt; "Não", "Sim", "Não")</f>
        <v>Não</v>
      </c>
      <c r="Z2871" s="133">
        <f>CENSO[[#This Row],[g (m²)]]/SUM(AEEF[AEEF-UT])</f>
        <v>4.1670763380886292E-4</v>
      </c>
      <c r="AA2871" s="133">
        <f>CENSO[[#This Row],[v (m³)]]/SUM(AEEF[AEEF-UT])</f>
        <v>5.2505161859916728E-3</v>
      </c>
    </row>
    <row r="2872" spans="1:27" ht="14">
      <c r="A2872" s="86">
        <v>1</v>
      </c>
      <c r="B2872" s="86">
        <v>2</v>
      </c>
      <c r="C2872" s="63">
        <v>87</v>
      </c>
      <c r="D2872" s="63">
        <v>2871</v>
      </c>
      <c r="E2872" s="63" t="str">
        <f>VLOOKUP(CENSO[[#This Row],[NOME COMUM]],ESPECIES[],2,FALSE)</f>
        <v>Inga paraensis Ducke</v>
      </c>
      <c r="F2872" s="64" t="s">
        <v>16</v>
      </c>
      <c r="G2872" s="64">
        <v>223</v>
      </c>
      <c r="H2872" s="97">
        <f>CENSO[[#This Row],[CAP (cm)]]/PI()</f>
        <v>70.983104618985323</v>
      </c>
      <c r="I2872" s="64">
        <v>15</v>
      </c>
      <c r="J2872" s="96">
        <f>(PI()*(CENSO[[#This Row],[DAP (cm)]]^2))/40000</f>
        <v>0.39573080825084317</v>
      </c>
      <c r="K2872" s="96">
        <f>CENSO[[#This Row],[g (m²)]]*CENSO[[#This Row],[H (m)]]*0.7</f>
        <v>4.1551734866338528</v>
      </c>
      <c r="L2872" s="64">
        <v>2</v>
      </c>
      <c r="M2872" s="65">
        <v>365293.9</v>
      </c>
      <c r="N2872" s="87">
        <v>9703796.9000000004</v>
      </c>
      <c r="O2872" s="87" t="s">
        <v>1227</v>
      </c>
      <c r="P2872" s="87" t="str">
        <f>VLOOKUP(CENSO[[#This Row],[DAP (cm)]],CD[],2,TRUE)</f>
        <v>TORA</v>
      </c>
      <c r="Q2872" s="87" t="str">
        <f>VLOOKUP(CENSO[[#This Row],[DAP (cm)]],DD[],2,TRUE)</f>
        <v>70├ 80</v>
      </c>
      <c r="R2872" s="87" t="str" cm="1">
        <f t="array" ref="R2872">INDEX(_xlfn.TEXTSPLIT(CENSO[[#This Row],[NOME CIENTIFICO]]," "),1)</f>
        <v>Inga</v>
      </c>
      <c r="S2872" s="98" t="s">
        <v>1004</v>
      </c>
      <c r="T2872" s="87">
        <f>_xlfn.MINIFS(CENSO[DAP (cm)],CENSO[NOME CIENTIFICO],CENSO[[#This Row],[NOME CIENTIFICO]])</f>
        <v>41.38028520389279</v>
      </c>
      <c r="U28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872" s="87" t="str">
        <f>IF(CENSO[[#This Row],[DAP (cm)]]&lt;CENSO[[#This Row],[DMCE (cm)]],"DAP &lt; DMCE","DAP ≥ DMCE")</f>
        <v>DAP ≥ DMCE</v>
      </c>
      <c r="W2872" s="87" t="str">
        <f>IF(CENSO[[#This Row],[DAP (cm)]]&gt;200, "Superior", "Inferior")</f>
        <v>Inferior</v>
      </c>
      <c r="X2872" s="87" t="str">
        <f>VLOOKUP(CENSO[[#This Row],[NOME COMUM]],ESPECIES[],4,FALSE)</f>
        <v>Não</v>
      </c>
      <c r="Y2872" s="87" t="str">
        <f>IF(IFERROR(VLOOKUP(CENSO[[#This Row],[NOME COMUM]],COMERCIAIS[],2, FALSE), "Não") &lt;&gt; "Não", "Sim", "Não")</f>
        <v>Não</v>
      </c>
      <c r="Z2872" s="133">
        <f>CENSO[[#This Row],[g (m²)]]/SUM(AEEF[AEEF-UT])</f>
        <v>6.9238711355811889E-4</v>
      </c>
      <c r="AA2872" s="133">
        <f>CENSO[[#This Row],[v (m³)]]/SUM(AEEF[AEEF-UT])</f>
        <v>7.2700646923602478E-3</v>
      </c>
    </row>
    <row r="2873" spans="1:27" ht="14">
      <c r="A2873" s="86">
        <v>1</v>
      </c>
      <c r="B2873" s="86">
        <v>2</v>
      </c>
      <c r="C2873" s="63">
        <v>87</v>
      </c>
      <c r="D2873" s="63">
        <v>2872</v>
      </c>
      <c r="E2873" s="63" t="str">
        <f>VLOOKUP(CENSO[[#This Row],[NOME COMUM]],ESPECIES[],2,FALSE)</f>
        <v>Couratari guianensis Aubl.</v>
      </c>
      <c r="F2873" s="64" t="s">
        <v>6</v>
      </c>
      <c r="G2873" s="64">
        <v>180</v>
      </c>
      <c r="H2873" s="97">
        <f>CENSO[[#This Row],[CAP (cm)]]/PI()</f>
        <v>57.295779513082323</v>
      </c>
      <c r="I2873" s="64">
        <v>18</v>
      </c>
      <c r="J2873" s="96">
        <f>(PI()*(CENSO[[#This Row],[DAP (cm)]]^2))/40000</f>
        <v>0.25783100780887047</v>
      </c>
      <c r="K2873" s="96">
        <f>CENSO[[#This Row],[g (m²)]]*CENSO[[#This Row],[H (m)]]*0.7</f>
        <v>3.2486706983917677</v>
      </c>
      <c r="L2873" s="64">
        <v>1</v>
      </c>
      <c r="M2873" s="65">
        <v>365294.4</v>
      </c>
      <c r="N2873" s="87">
        <v>9703702.6999999899</v>
      </c>
      <c r="O2873" s="87" t="s">
        <v>1227</v>
      </c>
      <c r="P2873" s="87" t="str">
        <f>VLOOKUP(CENSO[[#This Row],[DAP (cm)]],CD[],2,TRUE)</f>
        <v>TORA</v>
      </c>
      <c r="Q2873" s="87" t="str">
        <f>VLOOKUP(CENSO[[#This Row],[DAP (cm)]],DD[],2,TRUE)</f>
        <v>50├ 60</v>
      </c>
      <c r="R2873" s="87" t="str" cm="1">
        <f t="array" ref="R2873">INDEX(_xlfn.TEXTSPLIT(CENSO[[#This Row],[NOME CIENTIFICO]]," "),1)</f>
        <v>Couratari</v>
      </c>
      <c r="S2873" s="98" t="s">
        <v>1004</v>
      </c>
      <c r="T2873" s="87">
        <f>_xlfn.MINIFS(CENSO[DAP (cm)],CENSO[NOME CIENTIFICO],CENSO[[#This Row],[NOME CIENTIFICO]])</f>
        <v>38.833806114422465</v>
      </c>
      <c r="U28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73" s="87" t="str">
        <f>IF(CENSO[[#This Row],[DAP (cm)]]&lt;CENSO[[#This Row],[DMCE (cm)]],"DAP &lt; DMCE","DAP ≥ DMCE")</f>
        <v>DAP ≥ DMCE</v>
      </c>
      <c r="W2873" s="87" t="str">
        <f>IF(CENSO[[#This Row],[DAP (cm)]]&gt;200, "Superior", "Inferior")</f>
        <v>Inferior</v>
      </c>
      <c r="X2873" s="87" t="str">
        <f>VLOOKUP(CENSO[[#This Row],[NOME COMUM]],ESPECIES[],4,FALSE)</f>
        <v>Não</v>
      </c>
      <c r="Y2873" s="87" t="str">
        <f>IF(IFERROR(VLOOKUP(CENSO[[#This Row],[NOME COMUM]],COMERCIAIS[],2, FALSE), "Não") &lt;&gt; "Não", "Sim", "Não")</f>
        <v>Sim</v>
      </c>
      <c r="Z2873" s="133">
        <f>CENSO[[#This Row],[g (m²)]]/SUM(AEEF[AEEF-UT])</f>
        <v>4.5111187595332813E-4</v>
      </c>
      <c r="AA2873" s="133">
        <f>CENSO[[#This Row],[v (m³)]]/SUM(AEEF[AEEF-UT])</f>
        <v>5.6840096370119339E-3</v>
      </c>
    </row>
    <row r="2874" spans="1:27" ht="14">
      <c r="A2874" s="86">
        <v>1</v>
      </c>
      <c r="B2874" s="86">
        <v>2</v>
      </c>
      <c r="C2874" s="63">
        <v>87</v>
      </c>
      <c r="D2874" s="63">
        <v>2873</v>
      </c>
      <c r="E2874" s="63" t="str">
        <f>VLOOKUP(CENSO[[#This Row],[NOME COMUM]],ESPECIES[],2,FALSE)</f>
        <v>Goupia glabra Aubl.</v>
      </c>
      <c r="F2874" s="64" t="s">
        <v>34</v>
      </c>
      <c r="G2874" s="64">
        <v>223</v>
      </c>
      <c r="H2874" s="97">
        <f>CENSO[[#This Row],[CAP (cm)]]/PI()</f>
        <v>70.983104618985323</v>
      </c>
      <c r="I2874" s="64">
        <v>17</v>
      </c>
      <c r="J2874" s="96">
        <f>(PI()*(CENSO[[#This Row],[DAP (cm)]]^2))/40000</f>
        <v>0.39573080825084317</v>
      </c>
      <c r="K2874" s="96">
        <f>CENSO[[#This Row],[g (m²)]]*CENSO[[#This Row],[H (m)]]*0.7</f>
        <v>4.7091966181850333</v>
      </c>
      <c r="L2874" s="64">
        <v>1</v>
      </c>
      <c r="M2874" s="65">
        <v>365295.4</v>
      </c>
      <c r="N2874" s="87">
        <v>9703697.5</v>
      </c>
      <c r="O2874" s="87" t="s">
        <v>1228</v>
      </c>
      <c r="P2874" s="87" t="str">
        <f>VLOOKUP(CENSO[[#This Row],[DAP (cm)]],CD[],2,TRUE)</f>
        <v>TORA</v>
      </c>
      <c r="Q2874" s="87" t="str">
        <f>VLOOKUP(CENSO[[#This Row],[DAP (cm)]],DD[],2,TRUE)</f>
        <v>70├ 80</v>
      </c>
      <c r="R2874" s="87" t="str" cm="1">
        <f t="array" ref="R2874">INDEX(_xlfn.TEXTSPLIT(CENSO[[#This Row],[NOME CIENTIFICO]]," "),1)</f>
        <v>Goupia</v>
      </c>
      <c r="S2874" s="98" t="s">
        <v>1004</v>
      </c>
      <c r="T2874" s="87">
        <f>_xlfn.MINIFS(CENSO[DAP (cm)],CENSO[NOME CIENTIFICO],CENSO[[#This Row],[NOME CIENTIFICO]])</f>
        <v>40.107045659157627</v>
      </c>
      <c r="U28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874" s="87" t="str">
        <f>IF(CENSO[[#This Row],[DAP (cm)]]&lt;CENSO[[#This Row],[DMCE (cm)]],"DAP &lt; DMCE","DAP ≥ DMCE")</f>
        <v>DAP ≥ DMCE</v>
      </c>
      <c r="W2874" s="87" t="str">
        <f>IF(CENSO[[#This Row],[DAP (cm)]]&gt;200, "Superior", "Inferior")</f>
        <v>Inferior</v>
      </c>
      <c r="X2874" s="87" t="str">
        <f>VLOOKUP(CENSO[[#This Row],[NOME COMUM]],ESPECIES[],4,FALSE)</f>
        <v>Não</v>
      </c>
      <c r="Y2874" s="87" t="str">
        <f>IF(IFERROR(VLOOKUP(CENSO[[#This Row],[NOME COMUM]],COMERCIAIS[],2, FALSE), "Não") &lt;&gt; "Não", "Sim", "Não")</f>
        <v>Sim</v>
      </c>
      <c r="Z2874" s="133">
        <f>CENSO[[#This Row],[g (m²)]]/SUM(AEEF[AEEF-UT])</f>
        <v>6.9238711355811889E-4</v>
      </c>
      <c r="AA2874" s="133">
        <f>CENSO[[#This Row],[v (m³)]]/SUM(AEEF[AEEF-UT])</f>
        <v>8.2394066513416155E-3</v>
      </c>
    </row>
    <row r="2875" spans="1:27" ht="14">
      <c r="A2875" s="86">
        <v>1</v>
      </c>
      <c r="B2875" s="86">
        <v>2</v>
      </c>
      <c r="C2875" s="63">
        <v>87</v>
      </c>
      <c r="D2875" s="63">
        <v>2874</v>
      </c>
      <c r="E2875" s="63" t="str">
        <f>VLOOKUP(CENSO[[#This Row],[NOME COMUM]],ESPECIES[],2,FALSE)</f>
        <v>Piptadenia suaveolens Miq.</v>
      </c>
      <c r="F2875" s="64" t="s">
        <v>22</v>
      </c>
      <c r="G2875" s="64">
        <v>410</v>
      </c>
      <c r="H2875" s="97">
        <f>CENSO[[#This Row],[CAP (cm)]]/PI()</f>
        <v>130.50705333535419</v>
      </c>
      <c r="I2875" s="64">
        <v>20</v>
      </c>
      <c r="J2875" s="96">
        <f>(PI()*(CENSO[[#This Row],[DAP (cm)]]^2))/40000</f>
        <v>1.3376972966873806</v>
      </c>
      <c r="K2875" s="96">
        <f>CENSO[[#This Row],[g (m²)]]*CENSO[[#This Row],[H (m)]]*0.7</f>
        <v>18.727762153623328</v>
      </c>
      <c r="L2875" s="64">
        <v>1</v>
      </c>
      <c r="M2875" s="65">
        <v>365250.4</v>
      </c>
      <c r="N2875" s="87">
        <v>9703711.3000000007</v>
      </c>
      <c r="O2875" s="87" t="s">
        <v>1227</v>
      </c>
      <c r="P2875" s="87" t="str">
        <f>VLOOKUP(CENSO[[#This Row],[DAP (cm)]],CD[],2,TRUE)</f>
        <v>TORA</v>
      </c>
      <c r="Q2875" s="87" t="str">
        <f>VLOOKUP(CENSO[[#This Row],[DAP (cm)]],DD[],2,TRUE)</f>
        <v>130├ 140</v>
      </c>
      <c r="R2875" s="87" t="str" cm="1">
        <f t="array" ref="R2875">INDEX(_xlfn.TEXTSPLIT(CENSO[[#This Row],[NOME CIENTIFICO]]," "),1)</f>
        <v>Piptadenia</v>
      </c>
      <c r="S2875" s="98" t="s">
        <v>1004</v>
      </c>
      <c r="T2875" s="87">
        <f>_xlfn.MINIFS(CENSO[DAP (cm)],CENSO[NOME CIENTIFICO],CENSO[[#This Row],[NOME CIENTIFICO]])</f>
        <v>39.788735772973837</v>
      </c>
      <c r="U28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75" s="87" t="str">
        <f>IF(CENSO[[#This Row],[DAP (cm)]]&lt;CENSO[[#This Row],[DMCE (cm)]],"DAP &lt; DMCE","DAP ≥ DMCE")</f>
        <v>DAP ≥ DMCE</v>
      </c>
      <c r="W2875" s="87" t="str">
        <f>IF(CENSO[[#This Row],[DAP (cm)]]&gt;200, "Superior", "Inferior")</f>
        <v>Inferior</v>
      </c>
      <c r="X2875" s="87" t="str">
        <f>VLOOKUP(CENSO[[#This Row],[NOME COMUM]],ESPECIES[],4,FALSE)</f>
        <v>Não</v>
      </c>
      <c r="Y2875" s="87" t="str">
        <f>IF(IFERROR(VLOOKUP(CENSO[[#This Row],[NOME COMUM]],COMERCIAIS[],2, FALSE), "Não") &lt;&gt; "Não", "Sim", "Não")</f>
        <v>Sim</v>
      </c>
      <c r="Z2875" s="133">
        <f>CENSO[[#This Row],[g (m²)]]/SUM(AEEF[AEEF-UT])</f>
        <v>2.3404909366590886E-3</v>
      </c>
      <c r="AA2875" s="133">
        <f>CENSO[[#This Row],[v (m³)]]/SUM(AEEF[AEEF-UT])</f>
        <v>3.2766873113227242E-2</v>
      </c>
    </row>
    <row r="2876" spans="1:27" ht="14">
      <c r="A2876" s="86">
        <v>1</v>
      </c>
      <c r="B2876" s="86">
        <v>2</v>
      </c>
      <c r="C2876" s="63">
        <v>87</v>
      </c>
      <c r="D2876" s="63">
        <v>2875</v>
      </c>
      <c r="E2876" s="63" t="str">
        <f>VLOOKUP(CENSO[[#This Row],[NOME COMUM]],ESPECIES[],2,FALSE)</f>
        <v>Qualea dichotoma (Mart.) Warm. ex Wille</v>
      </c>
      <c r="F2876" s="64" t="s">
        <v>55</v>
      </c>
      <c r="G2876" s="64">
        <v>192</v>
      </c>
      <c r="H2876" s="97">
        <f>CENSO[[#This Row],[CAP (cm)]]/PI()</f>
        <v>61.115498147287809</v>
      </c>
      <c r="I2876" s="64">
        <v>17</v>
      </c>
      <c r="J2876" s="96">
        <f>(PI()*(CENSO[[#This Row],[DAP (cm)]]^2))/40000</f>
        <v>0.29335439110698147</v>
      </c>
      <c r="K2876" s="96">
        <f>CENSO[[#This Row],[g (m²)]]*CENSO[[#This Row],[H (m)]]*0.7</f>
        <v>3.4909172541730791</v>
      </c>
      <c r="L2876" s="64">
        <v>1</v>
      </c>
      <c r="M2876" s="65">
        <v>365270.299999999</v>
      </c>
      <c r="N2876" s="87">
        <v>9703699.6999999899</v>
      </c>
      <c r="O2876" s="87" t="s">
        <v>1227</v>
      </c>
      <c r="P2876" s="87" t="str">
        <f>VLOOKUP(CENSO[[#This Row],[DAP (cm)]],CD[],2,TRUE)</f>
        <v>TORA</v>
      </c>
      <c r="Q2876" s="87" t="str">
        <f>VLOOKUP(CENSO[[#This Row],[DAP (cm)]],DD[],2,TRUE)</f>
        <v>60├ 70</v>
      </c>
      <c r="R2876" s="87" t="str" cm="1">
        <f t="array" ref="R2876">INDEX(_xlfn.TEXTSPLIT(CENSO[[#This Row],[NOME CIENTIFICO]]," "),1)</f>
        <v>Qualea</v>
      </c>
      <c r="S2876" s="98" t="s">
        <v>1004</v>
      </c>
      <c r="T2876" s="87">
        <f>_xlfn.MINIFS(CENSO[DAP (cm)],CENSO[NOME CIENTIFICO],CENSO[[#This Row],[NOME CIENTIFICO]])</f>
        <v>40.107045659157627</v>
      </c>
      <c r="U28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876" s="87" t="str">
        <f>IF(CENSO[[#This Row],[DAP (cm)]]&lt;CENSO[[#This Row],[DMCE (cm)]],"DAP &lt; DMCE","DAP ≥ DMCE")</f>
        <v>DAP ≥ DMCE</v>
      </c>
      <c r="W2876" s="87" t="str">
        <f>IF(CENSO[[#This Row],[DAP (cm)]]&gt;200, "Superior", "Inferior")</f>
        <v>Inferior</v>
      </c>
      <c r="X2876" s="87" t="str">
        <f>VLOOKUP(CENSO[[#This Row],[NOME COMUM]],ESPECIES[],4,FALSE)</f>
        <v>Não</v>
      </c>
      <c r="Y2876" s="87" t="str">
        <f>IF(IFERROR(VLOOKUP(CENSO[[#This Row],[NOME COMUM]],COMERCIAIS[],2, FALSE), "Não") &lt;&gt; "Não", "Sim", "Não")</f>
        <v>Não</v>
      </c>
      <c r="Z2876" s="133">
        <f>CENSO[[#This Row],[g (m²)]]/SUM(AEEF[AEEF-UT])</f>
        <v>5.1326506775134213E-4</v>
      </c>
      <c r="AA2876" s="133">
        <f>CENSO[[#This Row],[v (m³)]]/SUM(AEEF[AEEF-UT])</f>
        <v>6.1078543062409712E-3</v>
      </c>
    </row>
    <row r="2877" spans="1:27" ht="14">
      <c r="A2877" s="86">
        <v>1</v>
      </c>
      <c r="B2877" s="86">
        <v>2</v>
      </c>
      <c r="C2877" s="63">
        <v>87</v>
      </c>
      <c r="D2877" s="63">
        <v>2876</v>
      </c>
      <c r="E2877" s="63" t="str">
        <f>VLOOKUP(CENSO[[#This Row],[NOME COMUM]],ESPECIES[],2,FALSE)</f>
        <v>Copaifera guianensis Desf.</v>
      </c>
      <c r="F2877" s="64" t="s">
        <v>7</v>
      </c>
      <c r="G2877" s="64">
        <v>175</v>
      </c>
      <c r="H2877" s="97">
        <f>CENSO[[#This Row],[CAP (cm)]]/PI()</f>
        <v>55.70423008216337</v>
      </c>
      <c r="I2877" s="64">
        <v>15</v>
      </c>
      <c r="J2877" s="96">
        <f>(PI()*(CENSO[[#This Row],[DAP (cm)]]^2))/40000</f>
        <v>0.24370600660946476</v>
      </c>
      <c r="K2877" s="96">
        <f>CENSO[[#This Row],[g (m²)]]*CENSO[[#This Row],[H (m)]]*0.7</f>
        <v>2.5589130693993796</v>
      </c>
      <c r="L2877" s="64">
        <v>1</v>
      </c>
      <c r="M2877" s="65">
        <v>365238.4</v>
      </c>
      <c r="N2877" s="87">
        <v>9703642.9000000004</v>
      </c>
      <c r="O2877" s="98" t="s">
        <v>1225</v>
      </c>
      <c r="P2877" s="87" t="str">
        <f>VLOOKUP(CENSO[[#This Row],[DAP (cm)]],CD[],2,TRUE)</f>
        <v>TORA</v>
      </c>
      <c r="Q2877" s="87" t="str">
        <f>VLOOKUP(CENSO[[#This Row],[DAP (cm)]],DD[],2,TRUE)</f>
        <v>50├ 60</v>
      </c>
      <c r="R2877" s="87" t="str" cm="1">
        <f t="array" ref="R2877">INDEX(_xlfn.TEXTSPLIT(CENSO[[#This Row],[NOME CIENTIFICO]]," "),1)</f>
        <v>Copaifera</v>
      </c>
      <c r="S2877" s="98" t="s">
        <v>1004</v>
      </c>
      <c r="T2877" s="87">
        <f>_xlfn.MINIFS(CENSO[DAP (cm)],CENSO[NOME CIENTIFICO],CENSO[[#This Row],[NOME CIENTIFICO]])</f>
        <v>51.884511447957884</v>
      </c>
      <c r="U28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61.884511447957884</v>
      </c>
      <c r="V2877" s="87" t="str">
        <f>IF(CENSO[[#This Row],[DAP (cm)]]&lt;CENSO[[#This Row],[DMCE (cm)]],"DAP &lt; DMCE","DAP ≥ DMCE")</f>
        <v>DAP &lt; DMCE</v>
      </c>
      <c r="W2877" s="87" t="str">
        <f>IF(CENSO[[#This Row],[DAP (cm)]]&gt;200, "Superior", "Inferior")</f>
        <v>Inferior</v>
      </c>
      <c r="X2877" s="87" t="str">
        <f>VLOOKUP(CENSO[[#This Row],[NOME COMUM]],ESPECIES[],4,FALSE)</f>
        <v>Não</v>
      </c>
      <c r="Y2877" s="87" t="str">
        <f>IF(IFERROR(VLOOKUP(CENSO[[#This Row],[NOME COMUM]],COMERCIAIS[],2, FALSE), "Não") &lt;&gt; "Não", "Sim", "Não")</f>
        <v>Não</v>
      </c>
      <c r="Z2877" s="133">
        <f>CENSO[[#This Row],[g (m²)]]/SUM(AEEF[AEEF-UT])</f>
        <v>4.2639818521823071E-4</v>
      </c>
      <c r="AA2877" s="133">
        <f>CENSO[[#This Row],[v (m³)]]/SUM(AEEF[AEEF-UT])</f>
        <v>4.4771809447914212E-3</v>
      </c>
    </row>
    <row r="2878" spans="1:27" ht="14">
      <c r="A2878" s="86">
        <v>1</v>
      </c>
      <c r="B2878" s="86">
        <v>2</v>
      </c>
      <c r="C2878" s="63">
        <v>87</v>
      </c>
      <c r="D2878" s="63">
        <v>2877</v>
      </c>
      <c r="E2878" s="63" t="str">
        <f>VLOOKUP(CENSO[[#This Row],[NOME COMUM]],ESPECIES[],2,FALSE)</f>
        <v>Goupia glabra Aubl.</v>
      </c>
      <c r="F2878" s="64" t="s">
        <v>34</v>
      </c>
      <c r="G2878" s="64">
        <v>204</v>
      </c>
      <c r="H2878" s="97">
        <f>CENSO[[#This Row],[CAP (cm)]]/PI()</f>
        <v>64.935216781493295</v>
      </c>
      <c r="I2878" s="64">
        <v>18</v>
      </c>
      <c r="J2878" s="96">
        <f>(PI()*(CENSO[[#This Row],[DAP (cm)]]^2))/40000</f>
        <v>0.33116960558561581</v>
      </c>
      <c r="K2878" s="96">
        <f>CENSO[[#This Row],[g (m²)]]*CENSO[[#This Row],[H (m)]]*0.7</f>
        <v>4.1727370303787588</v>
      </c>
      <c r="L2878" s="64">
        <v>1</v>
      </c>
      <c r="M2878" s="65">
        <v>365215.59999999899</v>
      </c>
      <c r="N2878" s="87">
        <v>9703622.8000000007</v>
      </c>
      <c r="O2878" s="87" t="s">
        <v>1228</v>
      </c>
      <c r="P2878" s="87" t="str">
        <f>VLOOKUP(CENSO[[#This Row],[DAP (cm)]],CD[],2,TRUE)</f>
        <v>TORA</v>
      </c>
      <c r="Q2878" s="87" t="str">
        <f>VLOOKUP(CENSO[[#This Row],[DAP (cm)]],DD[],2,TRUE)</f>
        <v>60├ 70</v>
      </c>
      <c r="R2878" s="87" t="str" cm="1">
        <f t="array" ref="R2878">INDEX(_xlfn.TEXTSPLIT(CENSO[[#This Row],[NOME CIENTIFICO]]," "),1)</f>
        <v>Goupia</v>
      </c>
      <c r="S2878" s="98" t="s">
        <v>1004</v>
      </c>
      <c r="T2878" s="87">
        <f>_xlfn.MINIFS(CENSO[DAP (cm)],CENSO[NOME CIENTIFICO],CENSO[[#This Row],[NOME CIENTIFICO]])</f>
        <v>40.107045659157627</v>
      </c>
      <c r="U28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878" s="87" t="str">
        <f>IF(CENSO[[#This Row],[DAP (cm)]]&lt;CENSO[[#This Row],[DMCE (cm)]],"DAP &lt; DMCE","DAP ≥ DMCE")</f>
        <v>DAP ≥ DMCE</v>
      </c>
      <c r="W2878" s="87" t="str">
        <f>IF(CENSO[[#This Row],[DAP (cm)]]&gt;200, "Superior", "Inferior")</f>
        <v>Inferior</v>
      </c>
      <c r="X2878" s="87" t="str">
        <f>VLOOKUP(CENSO[[#This Row],[NOME COMUM]],ESPECIES[],4,FALSE)</f>
        <v>Não</v>
      </c>
      <c r="Y2878" s="87" t="str">
        <f>IF(IFERROR(VLOOKUP(CENSO[[#This Row],[NOME COMUM]],COMERCIAIS[],2, FALSE), "Não") &lt;&gt; "Não", "Sim", "Não")</f>
        <v>Sim</v>
      </c>
      <c r="Z2878" s="133">
        <f>CENSO[[#This Row],[g (m²)]]/SUM(AEEF[AEEF-UT])</f>
        <v>5.7942814289116363E-4</v>
      </c>
      <c r="AA2878" s="133">
        <f>CENSO[[#This Row],[v (m³)]]/SUM(AEEF[AEEF-UT])</f>
        <v>7.300794600428661E-3</v>
      </c>
    </row>
    <row r="2879" spans="1:27" ht="14">
      <c r="A2879" s="86">
        <v>1</v>
      </c>
      <c r="B2879" s="86">
        <v>2</v>
      </c>
      <c r="C2879" s="63">
        <v>87</v>
      </c>
      <c r="D2879" s="63">
        <v>2878</v>
      </c>
      <c r="E2879" s="63" t="str">
        <f>VLOOKUP(CENSO[[#This Row],[NOME COMUM]],ESPECIES[],2,FALSE)</f>
        <v>Piptadenia suaveolens Miq.</v>
      </c>
      <c r="F2879" s="64" t="s">
        <v>22</v>
      </c>
      <c r="G2879" s="64">
        <v>245</v>
      </c>
      <c r="H2879" s="97">
        <f>CENSO[[#This Row],[CAP (cm)]]/PI()</f>
        <v>77.985922115028714</v>
      </c>
      <c r="I2879" s="64">
        <v>20</v>
      </c>
      <c r="J2879" s="96">
        <f>(PI()*(CENSO[[#This Row],[DAP (cm)]]^2))/40000</f>
        <v>0.47766377295455087</v>
      </c>
      <c r="K2879" s="96">
        <f>CENSO[[#This Row],[g (m²)]]*CENSO[[#This Row],[H (m)]]*0.7</f>
        <v>6.6872928213637115</v>
      </c>
      <c r="L2879" s="64">
        <v>1</v>
      </c>
      <c r="M2879" s="65">
        <v>365207.2</v>
      </c>
      <c r="N2879" s="87">
        <v>9703604.5999999903</v>
      </c>
      <c r="O2879" s="87" t="s">
        <v>1227</v>
      </c>
      <c r="P2879" s="87" t="str">
        <f>VLOOKUP(CENSO[[#This Row],[DAP (cm)]],CD[],2,TRUE)</f>
        <v>TORA</v>
      </c>
      <c r="Q2879" s="87" t="str">
        <f>VLOOKUP(CENSO[[#This Row],[DAP (cm)]],DD[],2,TRUE)</f>
        <v>70├ 80</v>
      </c>
      <c r="R2879" s="87" t="str" cm="1">
        <f t="array" ref="R2879">INDEX(_xlfn.TEXTSPLIT(CENSO[[#This Row],[NOME CIENTIFICO]]," "),1)</f>
        <v>Piptadenia</v>
      </c>
      <c r="S2879" s="98" t="s">
        <v>1004</v>
      </c>
      <c r="T2879" s="87">
        <f>_xlfn.MINIFS(CENSO[DAP (cm)],CENSO[NOME CIENTIFICO],CENSO[[#This Row],[NOME CIENTIFICO]])</f>
        <v>39.788735772973837</v>
      </c>
      <c r="U28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79" s="87" t="str">
        <f>IF(CENSO[[#This Row],[DAP (cm)]]&lt;CENSO[[#This Row],[DMCE (cm)]],"DAP &lt; DMCE","DAP ≥ DMCE")</f>
        <v>DAP ≥ DMCE</v>
      </c>
      <c r="W2879" s="87" t="str">
        <f>IF(CENSO[[#This Row],[DAP (cm)]]&gt;200, "Superior", "Inferior")</f>
        <v>Inferior</v>
      </c>
      <c r="X2879" s="87" t="str">
        <f>VLOOKUP(CENSO[[#This Row],[NOME COMUM]],ESPECIES[],4,FALSE)</f>
        <v>Não</v>
      </c>
      <c r="Y2879" s="87" t="str">
        <f>IF(IFERROR(VLOOKUP(CENSO[[#This Row],[NOME COMUM]],COMERCIAIS[],2, FALSE), "Não") &lt;&gt; "Não", "Sim", "Não")</f>
        <v>Sim</v>
      </c>
      <c r="Z2879" s="133">
        <f>CENSO[[#This Row],[g (m²)]]/SUM(AEEF[AEEF-UT])</f>
        <v>8.3574044302773209E-4</v>
      </c>
      <c r="AA2879" s="133">
        <f>CENSO[[#This Row],[v (m³)]]/SUM(AEEF[AEEF-UT])</f>
        <v>1.1700366202388247E-2</v>
      </c>
    </row>
    <row r="2880" spans="1:27" ht="14">
      <c r="A2880" s="86">
        <v>1</v>
      </c>
      <c r="B2880" s="86">
        <v>2</v>
      </c>
      <c r="C2880" s="63">
        <v>87</v>
      </c>
      <c r="D2880" s="63">
        <v>2879</v>
      </c>
      <c r="E2880" s="63" t="str">
        <f>VLOOKUP(CENSO[[#This Row],[NOME COMUM]],ESPECIES[],2,FALSE)</f>
        <v>Pouteria sp.</v>
      </c>
      <c r="F2880" s="64" t="s">
        <v>83</v>
      </c>
      <c r="G2880" s="64">
        <v>210</v>
      </c>
      <c r="H2880" s="97">
        <f>CENSO[[#This Row],[CAP (cm)]]/PI()</f>
        <v>66.845076098596039</v>
      </c>
      <c r="I2880" s="64">
        <v>18</v>
      </c>
      <c r="J2880" s="96">
        <f>(PI()*(CENSO[[#This Row],[DAP (cm)]]^2))/40000</f>
        <v>0.35093664951762915</v>
      </c>
      <c r="K2880" s="96">
        <f>CENSO[[#This Row],[g (m²)]]*CENSO[[#This Row],[H (m)]]*0.7</f>
        <v>4.4218017839221266</v>
      </c>
      <c r="L2880" s="64">
        <v>2</v>
      </c>
      <c r="M2880" s="65">
        <v>365227</v>
      </c>
      <c r="N2880" s="87">
        <v>9703579.9000000004</v>
      </c>
      <c r="O2880" s="87" t="s">
        <v>1227</v>
      </c>
      <c r="P2880" s="87" t="str">
        <f>VLOOKUP(CENSO[[#This Row],[DAP (cm)]],CD[],2,TRUE)</f>
        <v>TORA</v>
      </c>
      <c r="Q2880" s="87" t="str">
        <f>VLOOKUP(CENSO[[#This Row],[DAP (cm)]],DD[],2,TRUE)</f>
        <v>60├ 70</v>
      </c>
      <c r="R2880" s="87" t="str" cm="1">
        <f t="array" ref="R2880">INDEX(_xlfn.TEXTSPLIT(CENSO[[#This Row],[NOME CIENTIFICO]]," "),1)</f>
        <v>Pouteria</v>
      </c>
      <c r="S2880" s="98" t="s">
        <v>1004</v>
      </c>
      <c r="T2880" s="87">
        <f>_xlfn.MINIFS(CENSO[DAP (cm)],CENSO[NOME CIENTIFICO],CENSO[[#This Row],[NOME CIENTIFICO]])</f>
        <v>39.788735772973837</v>
      </c>
      <c r="U28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80" s="87" t="str">
        <f>IF(CENSO[[#This Row],[DAP (cm)]]&lt;CENSO[[#This Row],[DMCE (cm)]],"DAP &lt; DMCE","DAP ≥ DMCE")</f>
        <v>DAP ≥ DMCE</v>
      </c>
      <c r="W2880" s="87" t="str">
        <f>IF(CENSO[[#This Row],[DAP (cm)]]&gt;200, "Superior", "Inferior")</f>
        <v>Inferior</v>
      </c>
      <c r="X2880" s="87" t="str">
        <f>VLOOKUP(CENSO[[#This Row],[NOME COMUM]],ESPECIES[],4,FALSE)</f>
        <v>Não</v>
      </c>
      <c r="Y2880" s="87" t="str">
        <f>IF(IFERROR(VLOOKUP(CENSO[[#This Row],[NOME COMUM]],COMERCIAIS[],2, FALSE), "Não") &lt;&gt; "Não", "Sim", "Não")</f>
        <v>Não</v>
      </c>
      <c r="Z2880" s="133">
        <f>CENSO[[#This Row],[g (m²)]]/SUM(AEEF[AEEF-UT])</f>
        <v>6.1401338671425204E-4</v>
      </c>
      <c r="AA2880" s="133">
        <f>CENSO[[#This Row],[v (m³)]]/SUM(AEEF[AEEF-UT])</f>
        <v>7.7365686725995742E-3</v>
      </c>
    </row>
    <row r="2881" spans="1:27" ht="14">
      <c r="A2881" s="86">
        <v>1</v>
      </c>
      <c r="B2881" s="86">
        <v>2</v>
      </c>
      <c r="C2881" s="63">
        <v>87</v>
      </c>
      <c r="D2881" s="63">
        <v>2880</v>
      </c>
      <c r="E2881" s="63" t="str">
        <f>VLOOKUP(CENSO[[#This Row],[NOME COMUM]],ESPECIES[],2,FALSE)</f>
        <v>Simarouba amara Aubl.</v>
      </c>
      <c r="F2881" s="64" t="s">
        <v>20</v>
      </c>
      <c r="G2881" s="64">
        <v>160</v>
      </c>
      <c r="H2881" s="97">
        <f>CENSO[[#This Row],[CAP (cm)]]/PI()</f>
        <v>50.929581789406512</v>
      </c>
      <c r="I2881" s="64">
        <v>15</v>
      </c>
      <c r="J2881" s="96">
        <f>(PI()*(CENSO[[#This Row],[DAP (cm)]]^2))/40000</f>
        <v>0.20371832715762608</v>
      </c>
      <c r="K2881" s="96">
        <f>CENSO[[#This Row],[g (m²)]]*CENSO[[#This Row],[H (m)]]*0.7</f>
        <v>2.1390424351550736</v>
      </c>
      <c r="L2881" s="64">
        <v>1</v>
      </c>
      <c r="M2881" s="65">
        <v>365228.7</v>
      </c>
      <c r="N2881" s="87">
        <v>9703572.4000000004</v>
      </c>
      <c r="O2881" s="98" t="s">
        <v>1225</v>
      </c>
      <c r="P2881" s="87" t="str">
        <f>VLOOKUP(CENSO[[#This Row],[DAP (cm)]],CD[],2,TRUE)</f>
        <v>TORA</v>
      </c>
      <c r="Q2881" s="87" t="str">
        <f>VLOOKUP(CENSO[[#This Row],[DAP (cm)]],DD[],2,TRUE)</f>
        <v>50├ 60</v>
      </c>
      <c r="R2881" s="87" t="str" cm="1">
        <f t="array" ref="R2881">INDEX(_xlfn.TEXTSPLIT(CENSO[[#This Row],[NOME CIENTIFICO]]," "),1)</f>
        <v>Simarouba</v>
      </c>
      <c r="S2881" s="98" t="s">
        <v>1004</v>
      </c>
      <c r="T2881" s="87">
        <f>_xlfn.MINIFS(CENSO[DAP (cm)],CENSO[NOME CIENTIFICO],CENSO[[#This Row],[NOME CIENTIFICO]])</f>
        <v>42.335214862444161</v>
      </c>
      <c r="U28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2881" s="87" t="str">
        <f>IF(CENSO[[#This Row],[DAP (cm)]]&lt;CENSO[[#This Row],[DMCE (cm)]],"DAP &lt; DMCE","DAP ≥ DMCE")</f>
        <v>DAP &lt; DMCE</v>
      </c>
      <c r="W2881" s="87" t="str">
        <f>IF(CENSO[[#This Row],[DAP (cm)]]&gt;200, "Superior", "Inferior")</f>
        <v>Inferior</v>
      </c>
      <c r="X2881" s="87" t="str">
        <f>VLOOKUP(CENSO[[#This Row],[NOME COMUM]],ESPECIES[],4,FALSE)</f>
        <v>Não</v>
      </c>
      <c r="Y2881" s="87" t="str">
        <f>IF(IFERROR(VLOOKUP(CENSO[[#This Row],[NOME COMUM]],COMERCIAIS[],2, FALSE), "Não") &lt;&gt; "Não", "Sim", "Não")</f>
        <v>Não</v>
      </c>
      <c r="Z2881" s="133">
        <f>CENSO[[#This Row],[g (m²)]]/SUM(AEEF[AEEF-UT])</f>
        <v>3.5643407482732108E-4</v>
      </c>
      <c r="AA2881" s="133">
        <f>CENSO[[#This Row],[v (m³)]]/SUM(AEEF[AEEF-UT])</f>
        <v>3.7425577856868707E-3</v>
      </c>
    </row>
    <row r="2882" spans="1:27" ht="14">
      <c r="A2882" s="86">
        <v>1</v>
      </c>
      <c r="B2882" s="86">
        <v>2</v>
      </c>
      <c r="C2882" s="63">
        <v>87</v>
      </c>
      <c r="D2882" s="63">
        <v>2881</v>
      </c>
      <c r="E2882" s="63" t="str">
        <f>VLOOKUP(CENSO[[#This Row],[NOME COMUM]],ESPECIES[],2,FALSE)</f>
        <v>Tachigali myrmecophila Ducke</v>
      </c>
      <c r="F2882" s="64" t="s">
        <v>14</v>
      </c>
      <c r="G2882" s="64">
        <v>223</v>
      </c>
      <c r="H2882" s="97">
        <f>CENSO[[#This Row],[CAP (cm)]]/PI()</f>
        <v>70.983104618985323</v>
      </c>
      <c r="I2882" s="64">
        <v>15</v>
      </c>
      <c r="J2882" s="96">
        <f>(PI()*(CENSO[[#This Row],[DAP (cm)]]^2))/40000</f>
        <v>0.39573080825084317</v>
      </c>
      <c r="K2882" s="96">
        <f>CENSO[[#This Row],[g (m²)]]*CENSO[[#This Row],[H (m)]]*0.7</f>
        <v>4.1551734866338528</v>
      </c>
      <c r="L2882" s="64">
        <v>1</v>
      </c>
      <c r="M2882" s="65">
        <v>365219.7</v>
      </c>
      <c r="N2882" s="87">
        <v>9703574.5</v>
      </c>
      <c r="O2882" s="87" t="s">
        <v>1228</v>
      </c>
      <c r="P2882" s="87" t="str">
        <f>VLOOKUP(CENSO[[#This Row],[DAP (cm)]],CD[],2,TRUE)</f>
        <v>TORA</v>
      </c>
      <c r="Q2882" s="87" t="str">
        <f>VLOOKUP(CENSO[[#This Row],[DAP (cm)]],DD[],2,TRUE)</f>
        <v>70├ 80</v>
      </c>
      <c r="R2882" s="87" t="str" cm="1">
        <f t="array" ref="R2882">INDEX(_xlfn.TEXTSPLIT(CENSO[[#This Row],[NOME CIENTIFICO]]," "),1)</f>
        <v>Tachigali</v>
      </c>
      <c r="S2882" s="98" t="s">
        <v>1004</v>
      </c>
      <c r="T2882" s="87">
        <f>_xlfn.MINIFS(CENSO[DAP (cm)],CENSO[NOME CIENTIFICO],CENSO[[#This Row],[NOME CIENTIFICO]])</f>
        <v>39.152116000606256</v>
      </c>
      <c r="U28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82" s="87" t="str">
        <f>IF(CENSO[[#This Row],[DAP (cm)]]&lt;CENSO[[#This Row],[DMCE (cm)]],"DAP &lt; DMCE","DAP ≥ DMCE")</f>
        <v>DAP ≥ DMCE</v>
      </c>
      <c r="W2882" s="87" t="str">
        <f>IF(CENSO[[#This Row],[DAP (cm)]]&gt;200, "Superior", "Inferior")</f>
        <v>Inferior</v>
      </c>
      <c r="X2882" s="87" t="str">
        <f>VLOOKUP(CENSO[[#This Row],[NOME COMUM]],ESPECIES[],4,FALSE)</f>
        <v>Não</v>
      </c>
      <c r="Y2882" s="87" t="str">
        <f>IF(IFERROR(VLOOKUP(CENSO[[#This Row],[NOME COMUM]],COMERCIAIS[],2, FALSE), "Não") &lt;&gt; "Não", "Sim", "Não")</f>
        <v>Sim</v>
      </c>
      <c r="Z2882" s="133">
        <f>CENSO[[#This Row],[g (m²)]]/SUM(AEEF[AEEF-UT])</f>
        <v>6.9238711355811889E-4</v>
      </c>
      <c r="AA2882" s="133">
        <f>CENSO[[#This Row],[v (m³)]]/SUM(AEEF[AEEF-UT])</f>
        <v>7.2700646923602478E-3</v>
      </c>
    </row>
    <row r="2883" spans="1:27" ht="14">
      <c r="A2883" s="86">
        <v>1</v>
      </c>
      <c r="B2883" s="86">
        <v>2</v>
      </c>
      <c r="C2883" s="63">
        <v>87</v>
      </c>
      <c r="D2883" s="63">
        <v>2882</v>
      </c>
      <c r="E2883" s="63" t="str">
        <f>VLOOKUP(CENSO[[#This Row],[NOME COMUM]],ESPECIES[],2,FALSE)</f>
        <v>Copaifera guianensis Desf.</v>
      </c>
      <c r="F2883" s="64" t="s">
        <v>7</v>
      </c>
      <c r="G2883" s="64">
        <v>222</v>
      </c>
      <c r="H2883" s="97">
        <f>CENSO[[#This Row],[CAP (cm)]]/PI()</f>
        <v>70.664794732801525</v>
      </c>
      <c r="I2883" s="64">
        <v>18</v>
      </c>
      <c r="J2883" s="96">
        <f>(PI()*(CENSO[[#This Row],[DAP (cm)]]^2))/40000</f>
        <v>0.39218961076704845</v>
      </c>
      <c r="K2883" s="96">
        <f>CENSO[[#This Row],[g (m²)]]*CENSO[[#This Row],[H (m)]]*0.7</f>
        <v>4.9415890956648107</v>
      </c>
      <c r="L2883" s="64">
        <v>1</v>
      </c>
      <c r="M2883" s="65">
        <v>365165.9</v>
      </c>
      <c r="N2883" s="87">
        <v>9703456.1999999899</v>
      </c>
      <c r="O2883" s="87" t="s">
        <v>1227</v>
      </c>
      <c r="P2883" s="87" t="str">
        <f>VLOOKUP(CENSO[[#This Row],[DAP (cm)]],CD[],2,TRUE)</f>
        <v>TORA</v>
      </c>
      <c r="Q2883" s="87" t="str">
        <f>VLOOKUP(CENSO[[#This Row],[DAP (cm)]],DD[],2,TRUE)</f>
        <v>70├ 80</v>
      </c>
      <c r="R2883" s="87" t="str" cm="1">
        <f t="array" ref="R2883">INDEX(_xlfn.TEXTSPLIT(CENSO[[#This Row],[NOME CIENTIFICO]]," "),1)</f>
        <v>Copaifera</v>
      </c>
      <c r="S2883" s="98" t="s">
        <v>1004</v>
      </c>
      <c r="T2883" s="87">
        <f>_xlfn.MINIFS(CENSO[DAP (cm)],CENSO[NOME CIENTIFICO],CENSO[[#This Row],[NOME CIENTIFICO]])</f>
        <v>51.884511447957884</v>
      </c>
      <c r="U28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61.884511447957884</v>
      </c>
      <c r="V2883" s="87" t="str">
        <f>IF(CENSO[[#This Row],[DAP (cm)]]&lt;CENSO[[#This Row],[DMCE (cm)]],"DAP &lt; DMCE","DAP ≥ DMCE")</f>
        <v>DAP ≥ DMCE</v>
      </c>
      <c r="W2883" s="87" t="str">
        <f>IF(CENSO[[#This Row],[DAP (cm)]]&gt;200, "Superior", "Inferior")</f>
        <v>Inferior</v>
      </c>
      <c r="X2883" s="87" t="str">
        <f>VLOOKUP(CENSO[[#This Row],[NOME COMUM]],ESPECIES[],4,FALSE)</f>
        <v>Não</v>
      </c>
      <c r="Y2883" s="87" t="str">
        <f>IF(IFERROR(VLOOKUP(CENSO[[#This Row],[NOME COMUM]],COMERCIAIS[],2, FALSE), "Não") &lt;&gt; "Não", "Sim", "Não")</f>
        <v>Não</v>
      </c>
      <c r="Z2883" s="133">
        <f>CENSO[[#This Row],[g (m²)]]/SUM(AEEF[AEEF-UT])</f>
        <v>6.8619128686678451E-4</v>
      </c>
      <c r="AA2883" s="133">
        <f>CENSO[[#This Row],[v (m³)]]/SUM(AEEF[AEEF-UT])</f>
        <v>8.6460102145214865E-3</v>
      </c>
    </row>
    <row r="2884" spans="1:27" ht="14">
      <c r="A2884" s="86">
        <v>1</v>
      </c>
      <c r="B2884" s="86">
        <v>2</v>
      </c>
      <c r="C2884" s="63">
        <v>87</v>
      </c>
      <c r="D2884" s="63">
        <v>2883</v>
      </c>
      <c r="E2884" s="63" t="str">
        <f>VLOOKUP(CENSO[[#This Row],[NOME COMUM]],ESPECIES[],2,FALSE)</f>
        <v>Protium spruceanum Engl.</v>
      </c>
      <c r="F2884" s="64" t="s">
        <v>46</v>
      </c>
      <c r="G2884" s="64">
        <v>242</v>
      </c>
      <c r="H2884" s="97">
        <f>CENSO[[#This Row],[CAP (cm)]]/PI()</f>
        <v>77.03099245647735</v>
      </c>
      <c r="I2884" s="64">
        <v>18</v>
      </c>
      <c r="J2884" s="96">
        <f>(PI()*(CENSO[[#This Row],[DAP (cm)]]^2))/40000</f>
        <v>0.466037504361688</v>
      </c>
      <c r="K2884" s="96">
        <f>CENSO[[#This Row],[g (m²)]]*CENSO[[#This Row],[H (m)]]*0.7</f>
        <v>5.8720725549572688</v>
      </c>
      <c r="L2884" s="64">
        <v>2</v>
      </c>
      <c r="M2884" s="65">
        <v>365144.59999999899</v>
      </c>
      <c r="N2884" s="87">
        <v>9703411</v>
      </c>
      <c r="O2884" s="87" t="s">
        <v>1227</v>
      </c>
      <c r="P2884" s="87" t="str">
        <f>VLOOKUP(CENSO[[#This Row],[DAP (cm)]],CD[],2,TRUE)</f>
        <v>TORA</v>
      </c>
      <c r="Q2884" s="87" t="str">
        <f>VLOOKUP(CENSO[[#This Row],[DAP (cm)]],DD[],2,TRUE)</f>
        <v>70├ 80</v>
      </c>
      <c r="R2884" s="87" t="str" cm="1">
        <f t="array" ref="R2884">INDEX(_xlfn.TEXTSPLIT(CENSO[[#This Row],[NOME CIENTIFICO]]," "),1)</f>
        <v>Protium</v>
      </c>
      <c r="S2884" s="98" t="s">
        <v>1004</v>
      </c>
      <c r="T2884" s="87">
        <f>_xlfn.MINIFS(CENSO[DAP (cm)],CENSO[NOME CIENTIFICO],CENSO[[#This Row],[NOME CIENTIFICO]])</f>
        <v>39.788735772973837</v>
      </c>
      <c r="U28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84" s="87" t="str">
        <f>IF(CENSO[[#This Row],[DAP (cm)]]&lt;CENSO[[#This Row],[DMCE (cm)]],"DAP &lt; DMCE","DAP ≥ DMCE")</f>
        <v>DAP ≥ DMCE</v>
      </c>
      <c r="W2884" s="87" t="str">
        <f>IF(CENSO[[#This Row],[DAP (cm)]]&gt;200, "Superior", "Inferior")</f>
        <v>Inferior</v>
      </c>
      <c r="X2884" s="87" t="str">
        <f>VLOOKUP(CENSO[[#This Row],[NOME COMUM]],ESPECIES[],4,FALSE)</f>
        <v>Não</v>
      </c>
      <c r="Y2884" s="87" t="str">
        <f>IF(IFERROR(VLOOKUP(CENSO[[#This Row],[NOME COMUM]],COMERCIAIS[],2, FALSE), "Não") &lt;&gt; "Não", "Sim", "Não")</f>
        <v>Não</v>
      </c>
      <c r="Z2884" s="133">
        <f>CENSO[[#This Row],[g (m²)]]/SUM(AEEF[AEEF-UT])</f>
        <v>8.1539863899168861E-4</v>
      </c>
      <c r="AA2884" s="133">
        <f>CENSO[[#This Row],[v (m³)]]/SUM(AEEF[AEEF-UT])</f>
        <v>1.0274022851295276E-2</v>
      </c>
    </row>
    <row r="2885" spans="1:27" ht="14">
      <c r="A2885" s="86">
        <v>1</v>
      </c>
      <c r="B2885" s="86">
        <v>2</v>
      </c>
      <c r="C2885" s="63">
        <v>87</v>
      </c>
      <c r="D2885" s="63">
        <v>2884</v>
      </c>
      <c r="E2885" s="63" t="str">
        <f>VLOOKUP(CENSO[[#This Row],[NOME COMUM]],ESPECIES[],2,FALSE)</f>
        <v>Bertholletia excelsa Humb. &amp; Bonpl.</v>
      </c>
      <c r="F2885" s="64" t="s">
        <v>37</v>
      </c>
      <c r="G2885" s="64">
        <v>262</v>
      </c>
      <c r="H2885" s="97">
        <f>CENSO[[#This Row],[CAP (cm)]]/PI()</f>
        <v>83.39719018015316</v>
      </c>
      <c r="I2885" s="64">
        <v>22</v>
      </c>
      <c r="J2885" s="96">
        <f>(PI()*(CENSO[[#This Row],[DAP (cm)]]^2))/40000</f>
        <v>0.54625159568000314</v>
      </c>
      <c r="K2885" s="96">
        <f>CENSO[[#This Row],[g (m²)]]*CENSO[[#This Row],[H (m)]]*0.7</f>
        <v>8.4122745734720485</v>
      </c>
      <c r="L2885" s="64">
        <v>1</v>
      </c>
      <c r="M2885" s="65">
        <v>365092.4</v>
      </c>
      <c r="N2885" s="87">
        <v>9703365.8000000007</v>
      </c>
      <c r="O2885" s="87" t="s">
        <v>424</v>
      </c>
      <c r="P2885" s="87" t="str">
        <f>VLOOKUP(CENSO[[#This Row],[DAP (cm)]],CD[],2,TRUE)</f>
        <v>TORA</v>
      </c>
      <c r="Q2885" s="87" t="str">
        <f>VLOOKUP(CENSO[[#This Row],[DAP (cm)]],DD[],2,TRUE)</f>
        <v>80├ 90</v>
      </c>
      <c r="R2885" s="87" t="str" cm="1">
        <f t="array" ref="R2885">INDEX(_xlfn.TEXTSPLIT(CENSO[[#This Row],[NOME CIENTIFICO]]," "),1)</f>
        <v>Bertholletia</v>
      </c>
      <c r="S2885" s="98" t="s">
        <v>1004</v>
      </c>
      <c r="T2885" s="87">
        <f>_xlfn.MINIFS(CENSO[DAP (cm)],CENSO[NOME CIENTIFICO],CENSO[[#This Row],[NOME CIENTIFICO]])</f>
        <v>41.38028520389279</v>
      </c>
      <c r="U28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885" s="87" t="str">
        <f>IF(CENSO[[#This Row],[DAP (cm)]]&lt;CENSO[[#This Row],[DMCE (cm)]],"DAP &lt; DMCE","DAP ≥ DMCE")</f>
        <v>DAP ≥ DMCE</v>
      </c>
      <c r="W2885" s="87" t="str">
        <f>IF(CENSO[[#This Row],[DAP (cm)]]&gt;200, "Superior", "Inferior")</f>
        <v>Inferior</v>
      </c>
      <c r="X2885" s="87" t="str">
        <f>VLOOKUP(CENSO[[#This Row],[NOME COMUM]],ESPECIES[],4,FALSE)</f>
        <v>Protegida</v>
      </c>
      <c r="Y2885" s="87" t="str">
        <f>IF(IFERROR(VLOOKUP(CENSO[[#This Row],[NOME COMUM]],COMERCIAIS[],2, FALSE), "Não") &lt;&gt; "Não", "Sim", "Não")</f>
        <v>Não</v>
      </c>
      <c r="Z2885" s="133">
        <f>CENSO[[#This Row],[g (m²)]]/SUM(AEEF[AEEF-UT])</f>
        <v>9.5574455595494605E-4</v>
      </c>
      <c r="AA2885" s="133">
        <f>CENSO[[#This Row],[v (m³)]]/SUM(AEEF[AEEF-UT])</f>
        <v>1.4718466161706169E-2</v>
      </c>
    </row>
    <row r="2886" spans="1:27" ht="14">
      <c r="A2886" s="86">
        <v>1</v>
      </c>
      <c r="B2886" s="86">
        <v>2</v>
      </c>
      <c r="C2886" s="63">
        <v>87</v>
      </c>
      <c r="D2886" s="63">
        <v>2885</v>
      </c>
      <c r="E2886" s="63" t="str">
        <f>VLOOKUP(CENSO[[#This Row],[NOME COMUM]],ESPECIES[],2,FALSE)</f>
        <v>Goupia glabra Aubl.</v>
      </c>
      <c r="F2886" s="64" t="s">
        <v>34</v>
      </c>
      <c r="G2886" s="64">
        <v>209</v>
      </c>
      <c r="H2886" s="97">
        <f>CENSO[[#This Row],[CAP (cm)]]/PI()</f>
        <v>66.526766212412255</v>
      </c>
      <c r="I2886" s="64">
        <v>14</v>
      </c>
      <c r="J2886" s="96">
        <f>(PI()*(CENSO[[#This Row],[DAP (cm)]]^2))/40000</f>
        <v>0.34760235345985407</v>
      </c>
      <c r="K2886" s="96">
        <f>CENSO[[#This Row],[g (m²)]]*CENSO[[#This Row],[H (m)]]*0.7</f>
        <v>3.4065030639065697</v>
      </c>
      <c r="L2886" s="64">
        <v>1</v>
      </c>
      <c r="M2886" s="65">
        <v>365100.2</v>
      </c>
      <c r="N2886" s="87">
        <v>9703420.9000000004</v>
      </c>
      <c r="O2886" s="87" t="s">
        <v>1228</v>
      </c>
      <c r="P2886" s="87" t="str">
        <f>VLOOKUP(CENSO[[#This Row],[DAP (cm)]],CD[],2,TRUE)</f>
        <v>TORA</v>
      </c>
      <c r="Q2886" s="87" t="str">
        <f>VLOOKUP(CENSO[[#This Row],[DAP (cm)]],DD[],2,TRUE)</f>
        <v>60├ 70</v>
      </c>
      <c r="R2886" s="87" t="str" cm="1">
        <f t="array" ref="R2886">INDEX(_xlfn.TEXTSPLIT(CENSO[[#This Row],[NOME CIENTIFICO]]," "),1)</f>
        <v>Goupia</v>
      </c>
      <c r="S2886" s="98" t="s">
        <v>1004</v>
      </c>
      <c r="T2886" s="87">
        <f>_xlfn.MINIFS(CENSO[DAP (cm)],CENSO[NOME CIENTIFICO],CENSO[[#This Row],[NOME CIENTIFICO]])</f>
        <v>40.107045659157627</v>
      </c>
      <c r="U28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886" s="87" t="str">
        <f>IF(CENSO[[#This Row],[DAP (cm)]]&lt;CENSO[[#This Row],[DMCE (cm)]],"DAP &lt; DMCE","DAP ≥ DMCE")</f>
        <v>DAP ≥ DMCE</v>
      </c>
      <c r="W2886" s="87" t="str">
        <f>IF(CENSO[[#This Row],[DAP (cm)]]&gt;200, "Superior", "Inferior")</f>
        <v>Inferior</v>
      </c>
      <c r="X2886" s="87" t="str">
        <f>VLOOKUP(CENSO[[#This Row],[NOME COMUM]],ESPECIES[],4,FALSE)</f>
        <v>Não</v>
      </c>
      <c r="Y2886" s="87" t="str">
        <f>IF(IFERROR(VLOOKUP(CENSO[[#This Row],[NOME COMUM]],COMERCIAIS[],2, FALSE), "Não") &lt;&gt; "Não", "Sim", "Não")</f>
        <v>Sim</v>
      </c>
      <c r="Z2886" s="133">
        <f>CENSO[[#This Row],[g (m²)]]/SUM(AEEF[AEEF-UT])</f>
        <v>6.0817956338016449E-4</v>
      </c>
      <c r="AA2886" s="133">
        <f>CENSO[[#This Row],[v (m³)]]/SUM(AEEF[AEEF-UT])</f>
        <v>5.9601597211256111E-3</v>
      </c>
    </row>
    <row r="2887" spans="1:27" ht="14">
      <c r="A2887" s="86">
        <v>1</v>
      </c>
      <c r="B2887" s="86">
        <v>2</v>
      </c>
      <c r="C2887" s="63">
        <v>87</v>
      </c>
      <c r="D2887" s="63">
        <v>2886</v>
      </c>
      <c r="E2887" s="63" t="str">
        <f>VLOOKUP(CENSO[[#This Row],[NOME COMUM]],ESPECIES[],2,FALSE)</f>
        <v>Hymenaea capanema Ducke</v>
      </c>
      <c r="F2887" s="64" t="s">
        <v>38</v>
      </c>
      <c r="G2887" s="64">
        <v>246</v>
      </c>
      <c r="H2887" s="97">
        <f>CENSO[[#This Row],[CAP (cm)]]/PI()</f>
        <v>78.304232001212512</v>
      </c>
      <c r="I2887" s="64">
        <v>20</v>
      </c>
      <c r="J2887" s="96">
        <f>(PI()*(CENSO[[#This Row],[DAP (cm)]]^2))/40000</f>
        <v>0.48157102680745695</v>
      </c>
      <c r="K2887" s="96">
        <f>CENSO[[#This Row],[g (m²)]]*CENSO[[#This Row],[H (m)]]*0.7</f>
        <v>6.7419943753043974</v>
      </c>
      <c r="L2887" s="64">
        <v>1</v>
      </c>
      <c r="M2887" s="65">
        <v>365013.799999999</v>
      </c>
      <c r="N2887" s="87">
        <v>9703255.0999999903</v>
      </c>
      <c r="O2887" s="87" t="s">
        <v>1227</v>
      </c>
      <c r="P2887" s="87" t="str">
        <f>VLOOKUP(CENSO[[#This Row],[DAP (cm)]],CD[],2,TRUE)</f>
        <v>TORA</v>
      </c>
      <c r="Q2887" s="87" t="str">
        <f>VLOOKUP(CENSO[[#This Row],[DAP (cm)]],DD[],2,TRUE)</f>
        <v>70├ 80</v>
      </c>
      <c r="R2887" s="87" t="str" cm="1">
        <f t="array" ref="R2887">INDEX(_xlfn.TEXTSPLIT(CENSO[[#This Row],[NOME CIENTIFICO]]," "),1)</f>
        <v>Hymenaea</v>
      </c>
      <c r="S2887" s="98" t="s">
        <v>1004</v>
      </c>
      <c r="T2887" s="87">
        <f>_xlfn.MINIFS(CENSO[DAP (cm)],CENSO[NOME CIENTIFICO],CENSO[[#This Row],[NOME CIENTIFICO]])</f>
        <v>47.7464829275686</v>
      </c>
      <c r="U28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57.7464829275686</v>
      </c>
      <c r="V2887" s="87" t="str">
        <f>IF(CENSO[[#This Row],[DAP (cm)]]&lt;CENSO[[#This Row],[DMCE (cm)]],"DAP &lt; DMCE","DAP ≥ DMCE")</f>
        <v>DAP ≥ DMCE</v>
      </c>
      <c r="W2887" s="87" t="str">
        <f>IF(CENSO[[#This Row],[DAP (cm)]]&gt;200, "Superior", "Inferior")</f>
        <v>Inferior</v>
      </c>
      <c r="X2887" s="87" t="str">
        <f>VLOOKUP(CENSO[[#This Row],[NOME COMUM]],ESPECIES[],4,FALSE)</f>
        <v>Não</v>
      </c>
      <c r="Y2887" s="87" t="str">
        <f>IF(IFERROR(VLOOKUP(CENSO[[#This Row],[NOME COMUM]],COMERCIAIS[],2, FALSE), "Não") &lt;&gt; "Não", "Sim", "Não")</f>
        <v>Não</v>
      </c>
      <c r="Z2887" s="133">
        <f>CENSO[[#This Row],[g (m²)]]/SUM(AEEF[AEEF-UT])</f>
        <v>8.4257673719727181E-4</v>
      </c>
      <c r="AA2887" s="133">
        <f>CENSO[[#This Row],[v (m³)]]/SUM(AEEF[AEEF-UT])</f>
        <v>1.1796074320761804E-2</v>
      </c>
    </row>
    <row r="2888" spans="1:27" ht="14">
      <c r="A2888" s="86">
        <v>1</v>
      </c>
      <c r="B2888" s="86">
        <v>2</v>
      </c>
      <c r="C2888" s="63">
        <v>87</v>
      </c>
      <c r="D2888" s="63">
        <v>2887</v>
      </c>
      <c r="E2888" s="63" t="str">
        <f>VLOOKUP(CENSO[[#This Row],[NOME COMUM]],ESPECIES[],2,FALSE)</f>
        <v>Cedrelinga catenaeformis Ducke</v>
      </c>
      <c r="F2888" s="64" t="s">
        <v>71</v>
      </c>
      <c r="G2888" s="64">
        <v>268</v>
      </c>
      <c r="H2888" s="97">
        <f>CENSO[[#This Row],[CAP (cm)]]/PI()</f>
        <v>85.307049497255903</v>
      </c>
      <c r="I2888" s="64">
        <v>24</v>
      </c>
      <c r="J2888" s="96">
        <f>(PI()*(CENSO[[#This Row],[DAP (cm)]]^2))/40000</f>
        <v>0.57155723163161454</v>
      </c>
      <c r="K2888" s="96">
        <f>CENSO[[#This Row],[g (m²)]]*CENSO[[#This Row],[H (m)]]*0.7</f>
        <v>9.6021614914111222</v>
      </c>
      <c r="L2888" s="64">
        <v>1</v>
      </c>
      <c r="M2888" s="65">
        <v>365053.799999999</v>
      </c>
      <c r="N2888" s="87">
        <v>9703283.8000000007</v>
      </c>
      <c r="O2888" s="87" t="s">
        <v>1228</v>
      </c>
      <c r="P2888" s="87" t="str">
        <f>VLOOKUP(CENSO[[#This Row],[DAP (cm)]],CD[],2,TRUE)</f>
        <v>TORA</v>
      </c>
      <c r="Q2888" s="87" t="str">
        <f>VLOOKUP(CENSO[[#This Row],[DAP (cm)]],DD[],2,TRUE)</f>
        <v>80├ 90</v>
      </c>
      <c r="R2888" s="87" t="str" cm="1">
        <f t="array" ref="R2888">INDEX(_xlfn.TEXTSPLIT(CENSO[[#This Row],[NOME CIENTIFICO]]," "),1)</f>
        <v>Cedrelinga</v>
      </c>
      <c r="S2888" s="98" t="s">
        <v>1004</v>
      </c>
      <c r="T2888" s="87">
        <f>_xlfn.MINIFS(CENSO[DAP (cm)],CENSO[NOME CIENTIFICO],CENSO[[#This Row],[NOME CIENTIFICO]])</f>
        <v>38.515496228238675</v>
      </c>
      <c r="U28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88" s="87" t="str">
        <f>IF(CENSO[[#This Row],[DAP (cm)]]&lt;CENSO[[#This Row],[DMCE (cm)]],"DAP &lt; DMCE","DAP ≥ DMCE")</f>
        <v>DAP ≥ DMCE</v>
      </c>
      <c r="W2888" s="87" t="str">
        <f>IF(CENSO[[#This Row],[DAP (cm)]]&gt;200, "Superior", "Inferior")</f>
        <v>Inferior</v>
      </c>
      <c r="X2888" s="87" t="str">
        <f>VLOOKUP(CENSO[[#This Row],[NOME COMUM]],ESPECIES[],4,FALSE)</f>
        <v>Não</v>
      </c>
      <c r="Y2888" s="87" t="str">
        <f>IF(IFERROR(VLOOKUP(CENSO[[#This Row],[NOME COMUM]],COMERCIAIS[],2, FALSE), "Não") &lt;&gt; "Não", "Sim", "Não")</f>
        <v>Sim</v>
      </c>
      <c r="Z2888" s="133">
        <f>CENSO[[#This Row],[g (m²)]]/SUM(AEEF[AEEF-UT])</f>
        <v>1.0000203511874024E-3</v>
      </c>
      <c r="AA2888" s="133">
        <f>CENSO[[#This Row],[v (m³)]]/SUM(AEEF[AEEF-UT])</f>
        <v>1.6800341899948355E-2</v>
      </c>
    </row>
    <row r="2889" spans="1:27" ht="14">
      <c r="A2889" s="86">
        <v>1</v>
      </c>
      <c r="B2889" s="86">
        <v>2</v>
      </c>
      <c r="C2889" s="63">
        <v>87</v>
      </c>
      <c r="D2889" s="63">
        <v>2888</v>
      </c>
      <c r="E2889" s="63" t="str">
        <f>VLOOKUP(CENSO[[#This Row],[NOME COMUM]],ESPECIES[],2,FALSE)</f>
        <v>Qualea dichotoma (Mart.) Warm. ex Wille</v>
      </c>
      <c r="F2889" s="64" t="s">
        <v>55</v>
      </c>
      <c r="G2889" s="64">
        <v>166</v>
      </c>
      <c r="H2889" s="97">
        <f>CENSO[[#This Row],[CAP (cm)]]/PI()</f>
        <v>52.839441106509256</v>
      </c>
      <c r="I2889" s="64">
        <v>15</v>
      </c>
      <c r="J2889" s="96">
        <f>(PI()*(CENSO[[#This Row],[DAP (cm)]]^2))/40000</f>
        <v>0.21928368059201345</v>
      </c>
      <c r="K2889" s="96">
        <f>CENSO[[#This Row],[g (m²)]]*CENSO[[#This Row],[H (m)]]*0.7</f>
        <v>2.3024786462161413</v>
      </c>
      <c r="L2889" s="64">
        <v>1</v>
      </c>
      <c r="M2889" s="65">
        <v>365030.40000000002</v>
      </c>
      <c r="N2889" s="87">
        <v>9703232.9000000004</v>
      </c>
      <c r="O2889" s="87" t="s">
        <v>1227</v>
      </c>
      <c r="P2889" s="87" t="str">
        <f>VLOOKUP(CENSO[[#This Row],[DAP (cm)]],CD[],2,TRUE)</f>
        <v>TORA</v>
      </c>
      <c r="Q2889" s="87" t="str">
        <f>VLOOKUP(CENSO[[#This Row],[DAP (cm)]],DD[],2,TRUE)</f>
        <v>50├ 60</v>
      </c>
      <c r="R2889" s="87" t="str" cm="1">
        <f t="array" ref="R2889">INDEX(_xlfn.TEXTSPLIT(CENSO[[#This Row],[NOME CIENTIFICO]]," "),1)</f>
        <v>Qualea</v>
      </c>
      <c r="S2889" s="98" t="s">
        <v>1004</v>
      </c>
      <c r="T2889" s="87">
        <f>_xlfn.MINIFS(CENSO[DAP (cm)],CENSO[NOME CIENTIFICO],CENSO[[#This Row],[NOME CIENTIFICO]])</f>
        <v>40.107045659157627</v>
      </c>
      <c r="U28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889" s="87" t="str">
        <f>IF(CENSO[[#This Row],[DAP (cm)]]&lt;CENSO[[#This Row],[DMCE (cm)]],"DAP &lt; DMCE","DAP ≥ DMCE")</f>
        <v>DAP ≥ DMCE</v>
      </c>
      <c r="W2889" s="87" t="str">
        <f>IF(CENSO[[#This Row],[DAP (cm)]]&gt;200, "Superior", "Inferior")</f>
        <v>Inferior</v>
      </c>
      <c r="X2889" s="87" t="str">
        <f>VLOOKUP(CENSO[[#This Row],[NOME COMUM]],ESPECIES[],4,FALSE)</f>
        <v>Não</v>
      </c>
      <c r="Y2889" s="87" t="str">
        <f>IF(IFERROR(VLOOKUP(CENSO[[#This Row],[NOME COMUM]],COMERCIAIS[],2, FALSE), "Não") &lt;&gt; "Não", "Sim", "Não")</f>
        <v>Não</v>
      </c>
      <c r="Z2889" s="133">
        <f>CENSO[[#This Row],[g (m²)]]/SUM(AEEF[AEEF-UT])</f>
        <v>3.8366786585709606E-4</v>
      </c>
      <c r="AA2889" s="133">
        <f>CENSO[[#This Row],[v (m³)]]/SUM(AEEF[AEEF-UT])</f>
        <v>4.0285125914995088E-3</v>
      </c>
    </row>
    <row r="2890" spans="1:27" ht="14">
      <c r="A2890" s="86">
        <v>1</v>
      </c>
      <c r="B2890" s="86">
        <v>2</v>
      </c>
      <c r="C2890" s="63">
        <v>87</v>
      </c>
      <c r="D2890" s="63">
        <v>2889</v>
      </c>
      <c r="E2890" s="63" t="str">
        <f>VLOOKUP(CENSO[[#This Row],[NOME COMUM]],ESPECIES[],2,FALSE)</f>
        <v>Piptadenia suaveolens Miq.</v>
      </c>
      <c r="F2890" s="64" t="s">
        <v>22</v>
      </c>
      <c r="G2890" s="64">
        <v>268</v>
      </c>
      <c r="H2890" s="97">
        <f>CENSO[[#This Row],[CAP (cm)]]/PI()</f>
        <v>85.307049497255903</v>
      </c>
      <c r="I2890" s="64">
        <v>16</v>
      </c>
      <c r="J2890" s="96">
        <f>(PI()*(CENSO[[#This Row],[DAP (cm)]]^2))/40000</f>
        <v>0.57155723163161454</v>
      </c>
      <c r="K2890" s="96">
        <f>CENSO[[#This Row],[g (m²)]]*CENSO[[#This Row],[H (m)]]*0.7</f>
        <v>6.4014409942740826</v>
      </c>
      <c r="L2890" s="64">
        <v>1</v>
      </c>
      <c r="M2890" s="65">
        <v>365047.7</v>
      </c>
      <c r="N2890" s="87">
        <v>9703223.4000000004</v>
      </c>
      <c r="O2890" s="87" t="s">
        <v>1227</v>
      </c>
      <c r="P2890" s="87" t="str">
        <f>VLOOKUP(CENSO[[#This Row],[DAP (cm)]],CD[],2,TRUE)</f>
        <v>TORA</v>
      </c>
      <c r="Q2890" s="87" t="str">
        <f>VLOOKUP(CENSO[[#This Row],[DAP (cm)]],DD[],2,TRUE)</f>
        <v>80├ 90</v>
      </c>
      <c r="R2890" s="87" t="str" cm="1">
        <f t="array" ref="R2890">INDEX(_xlfn.TEXTSPLIT(CENSO[[#This Row],[NOME CIENTIFICO]]," "),1)</f>
        <v>Piptadenia</v>
      </c>
      <c r="S2890" s="98" t="s">
        <v>1004</v>
      </c>
      <c r="T2890" s="87">
        <f>_xlfn.MINIFS(CENSO[DAP (cm)],CENSO[NOME CIENTIFICO],CENSO[[#This Row],[NOME CIENTIFICO]])</f>
        <v>39.788735772973837</v>
      </c>
      <c r="U28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90" s="87" t="str">
        <f>IF(CENSO[[#This Row],[DAP (cm)]]&lt;CENSO[[#This Row],[DMCE (cm)]],"DAP &lt; DMCE","DAP ≥ DMCE")</f>
        <v>DAP ≥ DMCE</v>
      </c>
      <c r="W2890" s="87" t="str">
        <f>IF(CENSO[[#This Row],[DAP (cm)]]&gt;200, "Superior", "Inferior")</f>
        <v>Inferior</v>
      </c>
      <c r="X2890" s="87" t="str">
        <f>VLOOKUP(CENSO[[#This Row],[NOME COMUM]],ESPECIES[],4,FALSE)</f>
        <v>Não</v>
      </c>
      <c r="Y2890" s="87" t="str">
        <f>IF(IFERROR(VLOOKUP(CENSO[[#This Row],[NOME COMUM]],COMERCIAIS[],2, FALSE), "Não") &lt;&gt; "Não", "Sim", "Não")</f>
        <v>Sim</v>
      </c>
      <c r="Z2890" s="133">
        <f>CENSO[[#This Row],[g (m²)]]/SUM(AEEF[AEEF-UT])</f>
        <v>1.0000203511874024E-3</v>
      </c>
      <c r="AA2890" s="133">
        <f>CENSO[[#This Row],[v (m³)]]/SUM(AEEF[AEEF-UT])</f>
        <v>1.1200227933298907E-2</v>
      </c>
    </row>
    <row r="2891" spans="1:27" ht="14">
      <c r="A2891" s="86">
        <v>1</v>
      </c>
      <c r="B2891" s="86">
        <v>2</v>
      </c>
      <c r="C2891" s="63">
        <v>87</v>
      </c>
      <c r="D2891" s="63">
        <v>2890</v>
      </c>
      <c r="E2891" s="63" t="str">
        <f>VLOOKUP(CENSO[[#This Row],[NOME COMUM]],ESPECIES[],2,FALSE)</f>
        <v>Piptadenia suaveolens Miq.</v>
      </c>
      <c r="F2891" s="64" t="s">
        <v>22</v>
      </c>
      <c r="G2891" s="64">
        <v>160</v>
      </c>
      <c r="H2891" s="97">
        <f>CENSO[[#This Row],[CAP (cm)]]/PI()</f>
        <v>50.929581789406512</v>
      </c>
      <c r="I2891" s="64">
        <v>15</v>
      </c>
      <c r="J2891" s="96">
        <f>(PI()*(CENSO[[#This Row],[DAP (cm)]]^2))/40000</f>
        <v>0.20371832715762608</v>
      </c>
      <c r="K2891" s="96">
        <f>CENSO[[#This Row],[g (m²)]]*CENSO[[#This Row],[H (m)]]*0.7</f>
        <v>2.1390424351550736</v>
      </c>
      <c r="L2891" s="64">
        <v>1</v>
      </c>
      <c r="M2891" s="65">
        <v>364999.7</v>
      </c>
      <c r="N2891" s="87">
        <v>9703195.4000000004</v>
      </c>
      <c r="O2891" s="87" t="s">
        <v>1227</v>
      </c>
      <c r="P2891" s="87" t="str">
        <f>VLOOKUP(CENSO[[#This Row],[DAP (cm)]],CD[],2,TRUE)</f>
        <v>TORA</v>
      </c>
      <c r="Q2891" s="87" t="str">
        <f>VLOOKUP(CENSO[[#This Row],[DAP (cm)]],DD[],2,TRUE)</f>
        <v>50├ 60</v>
      </c>
      <c r="R2891" s="87" t="str" cm="1">
        <f t="array" ref="R2891">INDEX(_xlfn.TEXTSPLIT(CENSO[[#This Row],[NOME CIENTIFICO]]," "),1)</f>
        <v>Piptadenia</v>
      </c>
      <c r="S2891" s="98" t="s">
        <v>1004</v>
      </c>
      <c r="T2891" s="87">
        <f>_xlfn.MINIFS(CENSO[DAP (cm)],CENSO[NOME CIENTIFICO],CENSO[[#This Row],[NOME CIENTIFICO]])</f>
        <v>39.788735772973837</v>
      </c>
      <c r="U28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91" s="87" t="str">
        <f>IF(CENSO[[#This Row],[DAP (cm)]]&lt;CENSO[[#This Row],[DMCE (cm)]],"DAP &lt; DMCE","DAP ≥ DMCE")</f>
        <v>DAP ≥ DMCE</v>
      </c>
      <c r="W2891" s="87" t="str">
        <f>IF(CENSO[[#This Row],[DAP (cm)]]&gt;200, "Superior", "Inferior")</f>
        <v>Inferior</v>
      </c>
      <c r="X2891" s="87" t="str">
        <f>VLOOKUP(CENSO[[#This Row],[NOME COMUM]],ESPECIES[],4,FALSE)</f>
        <v>Não</v>
      </c>
      <c r="Y2891" s="87" t="str">
        <f>IF(IFERROR(VLOOKUP(CENSO[[#This Row],[NOME COMUM]],COMERCIAIS[],2, FALSE), "Não") &lt;&gt; "Não", "Sim", "Não")</f>
        <v>Sim</v>
      </c>
      <c r="Z2891" s="133">
        <f>CENSO[[#This Row],[g (m²)]]/SUM(AEEF[AEEF-UT])</f>
        <v>3.5643407482732108E-4</v>
      </c>
      <c r="AA2891" s="133">
        <f>CENSO[[#This Row],[v (m³)]]/SUM(AEEF[AEEF-UT])</f>
        <v>3.7425577856868707E-3</v>
      </c>
    </row>
    <row r="2892" spans="1:27" ht="14">
      <c r="A2892" s="86">
        <v>1</v>
      </c>
      <c r="B2892" s="86">
        <v>2</v>
      </c>
      <c r="C2892" s="63">
        <v>87</v>
      </c>
      <c r="D2892" s="63">
        <v>2891</v>
      </c>
      <c r="E2892" s="63" t="str">
        <f>VLOOKUP(CENSO[[#This Row],[NOME COMUM]],ESPECIES[],2,FALSE)</f>
        <v>Didymopanax calvum Decne. &amp; Planch.</v>
      </c>
      <c r="F2892" s="64" t="s">
        <v>52</v>
      </c>
      <c r="G2892" s="64">
        <v>280</v>
      </c>
      <c r="H2892" s="97">
        <f>CENSO[[#This Row],[CAP (cm)]]/PI()</f>
        <v>89.12676813146139</v>
      </c>
      <c r="I2892" s="64">
        <v>20</v>
      </c>
      <c r="J2892" s="96">
        <f>(PI()*(CENSO[[#This Row],[DAP (cm)]]^2))/40000</f>
        <v>0.62388737692022966</v>
      </c>
      <c r="K2892" s="96">
        <f>CENSO[[#This Row],[g (m²)]]*CENSO[[#This Row],[H (m)]]*0.7</f>
        <v>8.7344232768832146</v>
      </c>
      <c r="L2892" s="64">
        <v>1</v>
      </c>
      <c r="M2892" s="65">
        <v>364992</v>
      </c>
      <c r="N2892" s="87">
        <v>9703198</v>
      </c>
      <c r="O2892" s="87" t="s">
        <v>1227</v>
      </c>
      <c r="P2892" s="87" t="str">
        <f>VLOOKUP(CENSO[[#This Row],[DAP (cm)]],CD[],2,TRUE)</f>
        <v>TORA</v>
      </c>
      <c r="Q2892" s="87" t="str">
        <f>VLOOKUP(CENSO[[#This Row],[DAP (cm)]],DD[],2,TRUE)</f>
        <v>80├ 90</v>
      </c>
      <c r="R2892" s="87" t="str" cm="1">
        <f t="array" ref="R2892">INDEX(_xlfn.TEXTSPLIT(CENSO[[#This Row],[NOME CIENTIFICO]]," "),1)</f>
        <v>Didymopanax</v>
      </c>
      <c r="S2892" s="98" t="s">
        <v>1004</v>
      </c>
      <c r="T2892" s="87">
        <f>_xlfn.MINIFS(CENSO[DAP (cm)],CENSO[NOME CIENTIFICO],CENSO[[#This Row],[NOME CIENTIFICO]])</f>
        <v>46.791553269017228</v>
      </c>
      <c r="U28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56.791553269017228</v>
      </c>
      <c r="V2892" s="87" t="str">
        <f>IF(CENSO[[#This Row],[DAP (cm)]]&lt;CENSO[[#This Row],[DMCE (cm)]],"DAP &lt; DMCE","DAP ≥ DMCE")</f>
        <v>DAP ≥ DMCE</v>
      </c>
      <c r="W2892" s="87" t="str">
        <f>IF(CENSO[[#This Row],[DAP (cm)]]&gt;200, "Superior", "Inferior")</f>
        <v>Inferior</v>
      </c>
      <c r="X2892" s="87" t="str">
        <f>VLOOKUP(CENSO[[#This Row],[NOME COMUM]],ESPECIES[],4,FALSE)</f>
        <v>Não</v>
      </c>
      <c r="Y2892" s="87" t="str">
        <f>IF(IFERROR(VLOOKUP(CENSO[[#This Row],[NOME COMUM]],COMERCIAIS[],2, FALSE), "Não") &lt;&gt; "Não", "Sim", "Não")</f>
        <v>Não</v>
      </c>
      <c r="Z2892" s="133">
        <f>CENSO[[#This Row],[g (m²)]]/SUM(AEEF[AEEF-UT])</f>
        <v>1.0915793541586703E-3</v>
      </c>
      <c r="AA2892" s="133">
        <f>CENSO[[#This Row],[v (m³)]]/SUM(AEEF[AEEF-UT])</f>
        <v>1.5282110958221384E-2</v>
      </c>
    </row>
    <row r="2893" spans="1:27" ht="14">
      <c r="A2893" s="86">
        <v>1</v>
      </c>
      <c r="B2893" s="86">
        <v>2</v>
      </c>
      <c r="C2893" s="63">
        <v>87</v>
      </c>
      <c r="D2893" s="63">
        <v>2892</v>
      </c>
      <c r="E2893" s="63" t="str">
        <f>VLOOKUP(CENSO[[#This Row],[NOME COMUM]],ESPECIES[],2,FALSE)</f>
        <v>Piptadenia suaveolens Miq.</v>
      </c>
      <c r="F2893" s="64" t="s">
        <v>22</v>
      </c>
      <c r="G2893" s="64">
        <v>228</v>
      </c>
      <c r="H2893" s="97">
        <f>CENSO[[#This Row],[CAP (cm)]]/PI()</f>
        <v>72.574654049904282</v>
      </c>
      <c r="I2893" s="64">
        <v>17</v>
      </c>
      <c r="J2893" s="96">
        <f>(PI()*(CENSO[[#This Row],[DAP (cm)]]^2))/40000</f>
        <v>0.41367552808445446</v>
      </c>
      <c r="K2893" s="96">
        <f>CENSO[[#This Row],[g (m²)]]*CENSO[[#This Row],[H (m)]]*0.7</f>
        <v>4.9227387842050083</v>
      </c>
      <c r="L2893" s="64">
        <v>1</v>
      </c>
      <c r="M2893" s="65">
        <v>364964.2</v>
      </c>
      <c r="N2893" s="87">
        <v>9703144.8000000007</v>
      </c>
      <c r="O2893" s="87" t="s">
        <v>1228</v>
      </c>
      <c r="P2893" s="87" t="str">
        <f>VLOOKUP(CENSO[[#This Row],[DAP (cm)]],CD[],2,TRUE)</f>
        <v>TORA</v>
      </c>
      <c r="Q2893" s="87" t="str">
        <f>VLOOKUP(CENSO[[#This Row],[DAP (cm)]],DD[],2,TRUE)</f>
        <v>70├ 80</v>
      </c>
      <c r="R2893" s="87" t="str" cm="1">
        <f t="array" ref="R2893">INDEX(_xlfn.TEXTSPLIT(CENSO[[#This Row],[NOME CIENTIFICO]]," "),1)</f>
        <v>Piptadenia</v>
      </c>
      <c r="S2893" s="98" t="s">
        <v>1004</v>
      </c>
      <c r="T2893" s="87">
        <f>_xlfn.MINIFS(CENSO[DAP (cm)],CENSO[NOME CIENTIFICO],CENSO[[#This Row],[NOME CIENTIFICO]])</f>
        <v>39.788735772973837</v>
      </c>
      <c r="U28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93" s="87" t="str">
        <f>IF(CENSO[[#This Row],[DAP (cm)]]&lt;CENSO[[#This Row],[DMCE (cm)]],"DAP &lt; DMCE","DAP ≥ DMCE")</f>
        <v>DAP ≥ DMCE</v>
      </c>
      <c r="W2893" s="87" t="str">
        <f>IF(CENSO[[#This Row],[DAP (cm)]]&gt;200, "Superior", "Inferior")</f>
        <v>Inferior</v>
      </c>
      <c r="X2893" s="87" t="str">
        <f>VLOOKUP(CENSO[[#This Row],[NOME COMUM]],ESPECIES[],4,FALSE)</f>
        <v>Não</v>
      </c>
      <c r="Y2893" s="87" t="str">
        <f>IF(IFERROR(VLOOKUP(CENSO[[#This Row],[NOME COMUM]],COMERCIAIS[],2, FALSE), "Não") &lt;&gt; "Não", "Sim", "Não")</f>
        <v>Sim</v>
      </c>
      <c r="Z2893" s="133">
        <f>CENSO[[#This Row],[g (m²)]]/SUM(AEEF[AEEF-UT])</f>
        <v>7.2378394319622878E-4</v>
      </c>
      <c r="AA2893" s="133">
        <f>CENSO[[#This Row],[v (m³)]]/SUM(AEEF[AEEF-UT])</f>
        <v>8.6130289240351227E-3</v>
      </c>
    </row>
    <row r="2894" spans="1:27" ht="14">
      <c r="A2894" s="86">
        <v>1</v>
      </c>
      <c r="B2894" s="86">
        <v>2</v>
      </c>
      <c r="C2894" s="63">
        <v>87</v>
      </c>
      <c r="D2894" s="63">
        <v>2893</v>
      </c>
      <c r="E2894" s="63" t="str">
        <f>VLOOKUP(CENSO[[#This Row],[NOME COMUM]],ESPECIES[],2,FALSE)</f>
        <v>Goupia glabra Aubl.</v>
      </c>
      <c r="F2894" s="64" t="s">
        <v>34</v>
      </c>
      <c r="G2894" s="64">
        <v>200</v>
      </c>
      <c r="H2894" s="97">
        <f>CENSO[[#This Row],[CAP (cm)]]/PI()</f>
        <v>63.661977236758133</v>
      </c>
      <c r="I2894" s="64">
        <v>12</v>
      </c>
      <c r="J2894" s="96">
        <f>(PI()*(CENSO[[#This Row],[DAP (cm)]]^2))/40000</f>
        <v>0.31830988618379064</v>
      </c>
      <c r="K2894" s="96">
        <f>CENSO[[#This Row],[g (m²)]]*CENSO[[#This Row],[H (m)]]*0.7</f>
        <v>2.6738030439438414</v>
      </c>
      <c r="L2894" s="64">
        <v>2</v>
      </c>
      <c r="M2894" s="65">
        <v>364975.09999999899</v>
      </c>
      <c r="N2894" s="87">
        <v>9703137.4000000004</v>
      </c>
      <c r="O2894" s="87" t="s">
        <v>1228</v>
      </c>
      <c r="P2894" s="87" t="str">
        <f>VLOOKUP(CENSO[[#This Row],[DAP (cm)]],CD[],2,TRUE)</f>
        <v>TORA</v>
      </c>
      <c r="Q2894" s="87" t="str">
        <f>VLOOKUP(CENSO[[#This Row],[DAP (cm)]],DD[],2,TRUE)</f>
        <v>60├ 70</v>
      </c>
      <c r="R2894" s="87" t="str" cm="1">
        <f t="array" ref="R2894">INDEX(_xlfn.TEXTSPLIT(CENSO[[#This Row],[NOME CIENTIFICO]]," "),1)</f>
        <v>Goupia</v>
      </c>
      <c r="S2894" s="98" t="s">
        <v>1004</v>
      </c>
      <c r="T2894" s="87">
        <f>_xlfn.MINIFS(CENSO[DAP (cm)],CENSO[NOME CIENTIFICO],CENSO[[#This Row],[NOME CIENTIFICO]])</f>
        <v>40.107045659157627</v>
      </c>
      <c r="U28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894" s="87" t="str">
        <f>IF(CENSO[[#This Row],[DAP (cm)]]&lt;CENSO[[#This Row],[DMCE (cm)]],"DAP &lt; DMCE","DAP ≥ DMCE")</f>
        <v>DAP ≥ DMCE</v>
      </c>
      <c r="W2894" s="87" t="str">
        <f>IF(CENSO[[#This Row],[DAP (cm)]]&gt;200, "Superior", "Inferior")</f>
        <v>Inferior</v>
      </c>
      <c r="X2894" s="87" t="str">
        <f>VLOOKUP(CENSO[[#This Row],[NOME COMUM]],ESPECIES[],4,FALSE)</f>
        <v>Não</v>
      </c>
      <c r="Y2894" s="87" t="str">
        <f>IF(IFERROR(VLOOKUP(CENSO[[#This Row],[NOME COMUM]],COMERCIAIS[],2, FALSE), "Não") &lt;&gt; "Não", "Sim", "Não")</f>
        <v>Sim</v>
      </c>
      <c r="Z2894" s="133">
        <f>CENSO[[#This Row],[g (m²)]]/SUM(AEEF[AEEF-UT])</f>
        <v>5.5692824191768894E-4</v>
      </c>
      <c r="AA2894" s="133">
        <f>CENSO[[#This Row],[v (m³)]]/SUM(AEEF[AEEF-UT])</f>
        <v>4.6781972321085869E-3</v>
      </c>
    </row>
    <row r="2895" spans="1:27" ht="14">
      <c r="A2895" s="86">
        <v>1</v>
      </c>
      <c r="B2895" s="86">
        <v>2</v>
      </c>
      <c r="C2895" s="63">
        <v>87</v>
      </c>
      <c r="D2895" s="63">
        <v>2894</v>
      </c>
      <c r="E2895" s="63" t="str">
        <f>VLOOKUP(CENSO[[#This Row],[NOME COMUM]],ESPECIES[],2,FALSE)</f>
        <v>Lecythis chartacea O.Berg</v>
      </c>
      <c r="F2895" s="64" t="s">
        <v>31</v>
      </c>
      <c r="G2895" s="64">
        <v>173</v>
      </c>
      <c r="H2895" s="97">
        <f>CENSO[[#This Row],[CAP (cm)]]/PI()</f>
        <v>55.067610309795789</v>
      </c>
      <c r="I2895" s="64">
        <v>14</v>
      </c>
      <c r="J2895" s="96">
        <f>(PI()*(CENSO[[#This Row],[DAP (cm)]]^2))/40000</f>
        <v>0.23816741458986682</v>
      </c>
      <c r="K2895" s="96">
        <f>CENSO[[#This Row],[g (m²)]]*CENSO[[#This Row],[H (m)]]*0.7</f>
        <v>2.3340406629806947</v>
      </c>
      <c r="L2895" s="64">
        <v>2</v>
      </c>
      <c r="M2895" s="65">
        <v>364992.299999999</v>
      </c>
      <c r="N2895" s="87">
        <v>9703129.3000000007</v>
      </c>
      <c r="O2895" s="87" t="s">
        <v>1227</v>
      </c>
      <c r="P2895" s="87" t="str">
        <f>VLOOKUP(CENSO[[#This Row],[DAP (cm)]],CD[],2,TRUE)</f>
        <v>TORA</v>
      </c>
      <c r="Q2895" s="87" t="str">
        <f>VLOOKUP(CENSO[[#This Row],[DAP (cm)]],DD[],2,TRUE)</f>
        <v>50├ 60</v>
      </c>
      <c r="R2895" s="87" t="str" cm="1">
        <f t="array" ref="R2895">INDEX(_xlfn.TEXTSPLIT(CENSO[[#This Row],[NOME CIENTIFICO]]," "),1)</f>
        <v>Lecythis</v>
      </c>
      <c r="S2895" s="98" t="s">
        <v>1004</v>
      </c>
      <c r="T2895" s="87">
        <f>_xlfn.MINIFS(CENSO[DAP (cm)],CENSO[NOME CIENTIFICO],CENSO[[#This Row],[NOME CIENTIFICO]])</f>
        <v>38.833806114422465</v>
      </c>
      <c r="U28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95" s="87" t="str">
        <f>IF(CENSO[[#This Row],[DAP (cm)]]&lt;CENSO[[#This Row],[DMCE (cm)]],"DAP &lt; DMCE","DAP ≥ DMCE")</f>
        <v>DAP ≥ DMCE</v>
      </c>
      <c r="W2895" s="87" t="str">
        <f>IF(CENSO[[#This Row],[DAP (cm)]]&gt;200, "Superior", "Inferior")</f>
        <v>Inferior</v>
      </c>
      <c r="X2895" s="87" t="str">
        <f>VLOOKUP(CENSO[[#This Row],[NOME COMUM]],ESPECIES[],4,FALSE)</f>
        <v>Não</v>
      </c>
      <c r="Y2895" s="87" t="str">
        <f>IF(IFERROR(VLOOKUP(CENSO[[#This Row],[NOME COMUM]],COMERCIAIS[],2, FALSE), "Não") &lt;&gt; "Não", "Sim", "Não")</f>
        <v>Sim</v>
      </c>
      <c r="Z2895" s="133">
        <f>CENSO[[#This Row],[g (m²)]]/SUM(AEEF[AEEF-UT])</f>
        <v>4.1670763380886292E-4</v>
      </c>
      <c r="AA2895" s="133">
        <f>CENSO[[#This Row],[v (m³)]]/SUM(AEEF[AEEF-UT])</f>
        <v>4.0837348113268567E-3</v>
      </c>
    </row>
    <row r="2896" spans="1:27" ht="14">
      <c r="A2896" s="86">
        <v>1</v>
      </c>
      <c r="B2896" s="86">
        <v>2</v>
      </c>
      <c r="C2896" s="63">
        <v>87</v>
      </c>
      <c r="D2896" s="63">
        <v>2895</v>
      </c>
      <c r="E2896" s="63" t="str">
        <f>VLOOKUP(CENSO[[#This Row],[NOME COMUM]],ESPECIES[],2,FALSE)</f>
        <v>Didymopanax calvum Decne. &amp; Planch.</v>
      </c>
      <c r="F2896" s="64" t="s">
        <v>52</v>
      </c>
      <c r="G2896" s="64">
        <v>300</v>
      </c>
      <c r="H2896" s="97">
        <f>CENSO[[#This Row],[CAP (cm)]]/PI()</f>
        <v>95.4929658551372</v>
      </c>
      <c r="I2896" s="64">
        <v>20</v>
      </c>
      <c r="J2896" s="96">
        <f>(PI()*(CENSO[[#This Row],[DAP (cm)]]^2))/40000</f>
        <v>0.7161972439135289</v>
      </c>
      <c r="K2896" s="96">
        <f>CENSO[[#This Row],[g (m²)]]*CENSO[[#This Row],[H (m)]]*0.7</f>
        <v>10.026761414789403</v>
      </c>
      <c r="L2896" s="64">
        <v>1</v>
      </c>
      <c r="M2896" s="65">
        <v>364990.59999999899</v>
      </c>
      <c r="N2896" s="87">
        <v>9703114.5</v>
      </c>
      <c r="O2896" s="87" t="s">
        <v>1227</v>
      </c>
      <c r="P2896" s="87" t="str">
        <f>VLOOKUP(CENSO[[#This Row],[DAP (cm)]],CD[],2,TRUE)</f>
        <v>TORA</v>
      </c>
      <c r="Q2896" s="87" t="str">
        <f>VLOOKUP(CENSO[[#This Row],[DAP (cm)]],DD[],2,TRUE)</f>
        <v>90├ 100</v>
      </c>
      <c r="R2896" s="87" t="str" cm="1">
        <f t="array" ref="R2896">INDEX(_xlfn.TEXTSPLIT(CENSO[[#This Row],[NOME CIENTIFICO]]," "),1)</f>
        <v>Didymopanax</v>
      </c>
      <c r="S2896" s="98" t="s">
        <v>1004</v>
      </c>
      <c r="T2896" s="87">
        <f>_xlfn.MINIFS(CENSO[DAP (cm)],CENSO[NOME CIENTIFICO],CENSO[[#This Row],[NOME CIENTIFICO]])</f>
        <v>46.791553269017228</v>
      </c>
      <c r="U28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56.791553269017228</v>
      </c>
      <c r="V2896" s="87" t="str">
        <f>IF(CENSO[[#This Row],[DAP (cm)]]&lt;CENSO[[#This Row],[DMCE (cm)]],"DAP &lt; DMCE","DAP ≥ DMCE")</f>
        <v>DAP ≥ DMCE</v>
      </c>
      <c r="W2896" s="87" t="str">
        <f>IF(CENSO[[#This Row],[DAP (cm)]]&gt;200, "Superior", "Inferior")</f>
        <v>Inferior</v>
      </c>
      <c r="X2896" s="87" t="str">
        <f>VLOOKUP(CENSO[[#This Row],[NOME COMUM]],ESPECIES[],4,FALSE)</f>
        <v>Não</v>
      </c>
      <c r="Y2896" s="87" t="str">
        <f>IF(IFERROR(VLOOKUP(CENSO[[#This Row],[NOME COMUM]],COMERCIAIS[],2, FALSE), "Não") &lt;&gt; "Não", "Sim", "Não")</f>
        <v>Não</v>
      </c>
      <c r="Z2896" s="133">
        <f>CENSO[[#This Row],[g (m²)]]/SUM(AEEF[AEEF-UT])</f>
        <v>1.2530885443148001E-3</v>
      </c>
      <c r="AA2896" s="133">
        <f>CENSO[[#This Row],[v (m³)]]/SUM(AEEF[AEEF-UT])</f>
        <v>1.75432396204072E-2</v>
      </c>
    </row>
    <row r="2897" spans="1:27" ht="14">
      <c r="A2897" s="86">
        <v>1</v>
      </c>
      <c r="B2897" s="86">
        <v>2</v>
      </c>
      <c r="C2897" s="63">
        <v>88</v>
      </c>
      <c r="D2897" s="63">
        <v>2896</v>
      </c>
      <c r="E2897" s="63" t="str">
        <f>VLOOKUP(CENSO[[#This Row],[NOME COMUM]],ESPECIES[],2,FALSE)</f>
        <v>Goupia glabra Aubl.</v>
      </c>
      <c r="F2897" s="64" t="s">
        <v>34</v>
      </c>
      <c r="G2897" s="64">
        <v>254</v>
      </c>
      <c r="H2897" s="97">
        <f>CENSO[[#This Row],[CAP (cm)]]/PI()</f>
        <v>80.850711090682836</v>
      </c>
      <c r="I2897" s="64">
        <v>15</v>
      </c>
      <c r="J2897" s="96">
        <f>(PI()*(CENSO[[#This Row],[DAP (cm)]]^2))/40000</f>
        <v>0.51340201542583597</v>
      </c>
      <c r="K2897" s="96">
        <f>CENSO[[#This Row],[g (m²)]]*CENSO[[#This Row],[H (m)]]*0.7</f>
        <v>5.3907211619712774</v>
      </c>
      <c r="L2897" s="64">
        <v>1</v>
      </c>
      <c r="M2897" s="65">
        <v>365025.59999999899</v>
      </c>
      <c r="N2897" s="87">
        <v>9703084.0999999903</v>
      </c>
      <c r="O2897" s="87" t="s">
        <v>1228</v>
      </c>
      <c r="P2897" s="87" t="str">
        <f>VLOOKUP(CENSO[[#This Row],[DAP (cm)]],CD[],2,TRUE)</f>
        <v>TORA</v>
      </c>
      <c r="Q2897" s="87" t="str">
        <f>VLOOKUP(CENSO[[#This Row],[DAP (cm)]],DD[],2,TRUE)</f>
        <v>80├ 90</v>
      </c>
      <c r="R2897" s="87" t="str" cm="1">
        <f t="array" ref="R2897">INDEX(_xlfn.TEXTSPLIT(CENSO[[#This Row],[NOME CIENTIFICO]]," "),1)</f>
        <v>Goupia</v>
      </c>
      <c r="S2897" s="98" t="s">
        <v>1004</v>
      </c>
      <c r="T2897" s="87">
        <f>_xlfn.MINIFS(CENSO[DAP (cm)],CENSO[NOME CIENTIFICO],CENSO[[#This Row],[NOME CIENTIFICO]])</f>
        <v>40.107045659157627</v>
      </c>
      <c r="U28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897" s="87" t="str">
        <f>IF(CENSO[[#This Row],[DAP (cm)]]&lt;CENSO[[#This Row],[DMCE (cm)]],"DAP &lt; DMCE","DAP ≥ DMCE")</f>
        <v>DAP ≥ DMCE</v>
      </c>
      <c r="W2897" s="87" t="str">
        <f>IF(CENSO[[#This Row],[DAP (cm)]]&gt;200, "Superior", "Inferior")</f>
        <v>Inferior</v>
      </c>
      <c r="X2897" s="87" t="str">
        <f>VLOOKUP(CENSO[[#This Row],[NOME COMUM]],ESPECIES[],4,FALSE)</f>
        <v>Não</v>
      </c>
      <c r="Y2897" s="87" t="str">
        <f>IF(IFERROR(VLOOKUP(CENSO[[#This Row],[NOME COMUM]],COMERCIAIS[],2, FALSE), "Não") &lt;&gt; "Não", "Sim", "Não")</f>
        <v>Sim</v>
      </c>
      <c r="Z2897" s="133">
        <f>CENSO[[#This Row],[g (m²)]]/SUM(AEEF[AEEF-UT])</f>
        <v>8.9826956138904055E-4</v>
      </c>
      <c r="AA2897" s="133">
        <f>CENSO[[#This Row],[v (m³)]]/SUM(AEEF[AEEF-UT])</f>
        <v>9.4318303945849259E-3</v>
      </c>
    </row>
    <row r="2898" spans="1:27" ht="14">
      <c r="A2898" s="86">
        <v>1</v>
      </c>
      <c r="B2898" s="86">
        <v>2</v>
      </c>
      <c r="C2898" s="63">
        <v>88</v>
      </c>
      <c r="D2898" s="63">
        <v>2897</v>
      </c>
      <c r="E2898" s="63" t="str">
        <f>VLOOKUP(CENSO[[#This Row],[NOME COMUM]],ESPECIES[],2,FALSE)</f>
        <v>Pouteria sp.</v>
      </c>
      <c r="F2898" s="64" t="s">
        <v>83</v>
      </c>
      <c r="G2898" s="64">
        <v>220</v>
      </c>
      <c r="H2898" s="97">
        <f>CENSO[[#This Row],[CAP (cm)]]/PI()</f>
        <v>70.028174960433944</v>
      </c>
      <c r="I2898" s="64">
        <v>18</v>
      </c>
      <c r="J2898" s="96">
        <f>(PI()*(CENSO[[#This Row],[DAP (cm)]]^2))/40000</f>
        <v>0.3851549622823866</v>
      </c>
      <c r="K2898" s="96">
        <f>CENSO[[#This Row],[g (m²)]]*CENSO[[#This Row],[H (m)]]*0.7</f>
        <v>4.8529525247580709</v>
      </c>
      <c r="L2898" s="64">
        <v>1</v>
      </c>
      <c r="M2898" s="65">
        <v>365022</v>
      </c>
      <c r="N2898" s="87">
        <v>9703102.5</v>
      </c>
      <c r="O2898" s="87" t="s">
        <v>1227</v>
      </c>
      <c r="P2898" s="87" t="str">
        <f>VLOOKUP(CENSO[[#This Row],[DAP (cm)]],CD[],2,TRUE)</f>
        <v>TORA</v>
      </c>
      <c r="Q2898" s="87" t="str">
        <f>VLOOKUP(CENSO[[#This Row],[DAP (cm)]],DD[],2,TRUE)</f>
        <v>70├ 80</v>
      </c>
      <c r="R2898" s="87" t="str" cm="1">
        <f t="array" ref="R2898">INDEX(_xlfn.TEXTSPLIT(CENSO[[#This Row],[NOME CIENTIFICO]]," "),1)</f>
        <v>Pouteria</v>
      </c>
      <c r="S2898" s="98" t="s">
        <v>1004</v>
      </c>
      <c r="T2898" s="87">
        <f>_xlfn.MINIFS(CENSO[DAP (cm)],CENSO[NOME CIENTIFICO],CENSO[[#This Row],[NOME CIENTIFICO]])</f>
        <v>39.788735772973837</v>
      </c>
      <c r="U28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898" s="87" t="str">
        <f>IF(CENSO[[#This Row],[DAP (cm)]]&lt;CENSO[[#This Row],[DMCE (cm)]],"DAP &lt; DMCE","DAP ≥ DMCE")</f>
        <v>DAP ≥ DMCE</v>
      </c>
      <c r="W2898" s="87" t="str">
        <f>IF(CENSO[[#This Row],[DAP (cm)]]&gt;200, "Superior", "Inferior")</f>
        <v>Inferior</v>
      </c>
      <c r="X2898" s="87" t="str">
        <f>VLOOKUP(CENSO[[#This Row],[NOME COMUM]],ESPECIES[],4,FALSE)</f>
        <v>Não</v>
      </c>
      <c r="Y2898" s="87" t="str">
        <f>IF(IFERROR(VLOOKUP(CENSO[[#This Row],[NOME COMUM]],COMERCIAIS[],2, FALSE), "Não") &lt;&gt; "Não", "Sim", "Não")</f>
        <v>Não</v>
      </c>
      <c r="Z2898" s="133">
        <f>CENSO[[#This Row],[g (m²)]]/SUM(AEEF[AEEF-UT])</f>
        <v>6.7388317272040353E-4</v>
      </c>
      <c r="AA2898" s="133">
        <f>CENSO[[#This Row],[v (m³)]]/SUM(AEEF[AEEF-UT])</f>
        <v>8.490927976277084E-3</v>
      </c>
    </row>
    <row r="2899" spans="1:27" ht="14">
      <c r="A2899" s="86">
        <v>1</v>
      </c>
      <c r="B2899" s="86">
        <v>2</v>
      </c>
      <c r="C2899" s="63">
        <v>88</v>
      </c>
      <c r="D2899" s="63">
        <v>2898</v>
      </c>
      <c r="E2899" s="63" t="str">
        <f>VLOOKUP(CENSO[[#This Row],[NOME COMUM]],ESPECIES[],2,FALSE)</f>
        <v>Goupia glabra Aubl.</v>
      </c>
      <c r="F2899" s="64" t="s">
        <v>34</v>
      </c>
      <c r="G2899" s="64">
        <v>255</v>
      </c>
      <c r="H2899" s="97">
        <f>CENSO[[#This Row],[CAP (cm)]]/PI()</f>
        <v>81.169020976866619</v>
      </c>
      <c r="I2899" s="64">
        <v>16</v>
      </c>
      <c r="J2899" s="96">
        <f>(PI()*(CENSO[[#This Row],[DAP (cm)]]^2))/40000</f>
        <v>0.51745250872752468</v>
      </c>
      <c r="K2899" s="96">
        <f>CENSO[[#This Row],[g (m²)]]*CENSO[[#This Row],[H (m)]]*0.7</f>
        <v>5.7954680977482758</v>
      </c>
      <c r="L2899" s="64">
        <v>1</v>
      </c>
      <c r="M2899" s="65">
        <v>365026.5</v>
      </c>
      <c r="N2899" s="87">
        <v>9703102.5</v>
      </c>
      <c r="O2899" s="87" t="s">
        <v>1228</v>
      </c>
      <c r="P2899" s="87" t="str">
        <f>VLOOKUP(CENSO[[#This Row],[DAP (cm)]],CD[],2,TRUE)</f>
        <v>TORA</v>
      </c>
      <c r="Q2899" s="87" t="str">
        <f>VLOOKUP(CENSO[[#This Row],[DAP (cm)]],DD[],2,TRUE)</f>
        <v>80├ 90</v>
      </c>
      <c r="R2899" s="87" t="str" cm="1">
        <f t="array" ref="R2899">INDEX(_xlfn.TEXTSPLIT(CENSO[[#This Row],[NOME CIENTIFICO]]," "),1)</f>
        <v>Goupia</v>
      </c>
      <c r="S2899" s="98" t="s">
        <v>1004</v>
      </c>
      <c r="T2899" s="87">
        <f>_xlfn.MINIFS(CENSO[DAP (cm)],CENSO[NOME CIENTIFICO],CENSO[[#This Row],[NOME CIENTIFICO]])</f>
        <v>40.107045659157627</v>
      </c>
      <c r="U28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899" s="87" t="str">
        <f>IF(CENSO[[#This Row],[DAP (cm)]]&lt;CENSO[[#This Row],[DMCE (cm)]],"DAP &lt; DMCE","DAP ≥ DMCE")</f>
        <v>DAP ≥ DMCE</v>
      </c>
      <c r="W2899" s="87" t="str">
        <f>IF(CENSO[[#This Row],[DAP (cm)]]&gt;200, "Superior", "Inferior")</f>
        <v>Inferior</v>
      </c>
      <c r="X2899" s="87" t="str">
        <f>VLOOKUP(CENSO[[#This Row],[NOME COMUM]],ESPECIES[],4,FALSE)</f>
        <v>Não</v>
      </c>
      <c r="Y2899" s="87" t="str">
        <f>IF(IFERROR(VLOOKUP(CENSO[[#This Row],[NOME COMUM]],COMERCIAIS[],2, FALSE), "Não") &lt;&gt; "Não", "Sim", "Não")</f>
        <v>Sim</v>
      </c>
      <c r="Z2899" s="133">
        <f>CENSO[[#This Row],[g (m²)]]/SUM(AEEF[AEEF-UT])</f>
        <v>9.053564732674432E-4</v>
      </c>
      <c r="AA2899" s="133">
        <f>CENSO[[#This Row],[v (m³)]]/SUM(AEEF[AEEF-UT])</f>
        <v>1.0139992500595362E-2</v>
      </c>
    </row>
    <row r="2900" spans="1:27" ht="14">
      <c r="A2900" s="86">
        <v>1</v>
      </c>
      <c r="B2900" s="86">
        <v>2</v>
      </c>
      <c r="C2900" s="63">
        <v>88</v>
      </c>
      <c r="D2900" s="63">
        <v>2899</v>
      </c>
      <c r="E2900" s="63" t="str">
        <f>VLOOKUP(CENSO[[#This Row],[NOME COMUM]],ESPECIES[],2,FALSE)</f>
        <v>Goupia glabra Aubl.</v>
      </c>
      <c r="F2900" s="64" t="s">
        <v>34</v>
      </c>
      <c r="G2900" s="64">
        <v>300</v>
      </c>
      <c r="H2900" s="97">
        <f>CENSO[[#This Row],[CAP (cm)]]/PI()</f>
        <v>95.4929658551372</v>
      </c>
      <c r="I2900" s="64">
        <v>16</v>
      </c>
      <c r="J2900" s="96">
        <f>(PI()*(CENSO[[#This Row],[DAP (cm)]]^2))/40000</f>
        <v>0.7161972439135289</v>
      </c>
      <c r="K2900" s="96">
        <f>CENSO[[#This Row],[g (m²)]]*CENSO[[#This Row],[H (m)]]*0.7</f>
        <v>8.0214091318315237</v>
      </c>
      <c r="L2900" s="64">
        <v>2</v>
      </c>
      <c r="M2900" s="65">
        <v>365019.9</v>
      </c>
      <c r="N2900" s="87">
        <v>9703120.0999999903</v>
      </c>
      <c r="O2900" s="87" t="s">
        <v>1228</v>
      </c>
      <c r="P2900" s="87" t="str">
        <f>VLOOKUP(CENSO[[#This Row],[DAP (cm)]],CD[],2,TRUE)</f>
        <v>TORA</v>
      </c>
      <c r="Q2900" s="87" t="str">
        <f>VLOOKUP(CENSO[[#This Row],[DAP (cm)]],DD[],2,TRUE)</f>
        <v>90├ 100</v>
      </c>
      <c r="R2900" s="87" t="str" cm="1">
        <f t="array" ref="R2900">INDEX(_xlfn.TEXTSPLIT(CENSO[[#This Row],[NOME CIENTIFICO]]," "),1)</f>
        <v>Goupia</v>
      </c>
      <c r="S2900" s="98" t="s">
        <v>1004</v>
      </c>
      <c r="T2900" s="87">
        <f>_xlfn.MINIFS(CENSO[DAP (cm)],CENSO[NOME CIENTIFICO],CENSO[[#This Row],[NOME CIENTIFICO]])</f>
        <v>40.107045659157627</v>
      </c>
      <c r="U29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900" s="87" t="str">
        <f>IF(CENSO[[#This Row],[DAP (cm)]]&lt;CENSO[[#This Row],[DMCE (cm)]],"DAP &lt; DMCE","DAP ≥ DMCE")</f>
        <v>DAP ≥ DMCE</v>
      </c>
      <c r="W2900" s="87" t="str">
        <f>IF(CENSO[[#This Row],[DAP (cm)]]&gt;200, "Superior", "Inferior")</f>
        <v>Inferior</v>
      </c>
      <c r="X2900" s="87" t="str">
        <f>VLOOKUP(CENSO[[#This Row],[NOME COMUM]],ESPECIES[],4,FALSE)</f>
        <v>Não</v>
      </c>
      <c r="Y2900" s="87" t="str">
        <f>IF(IFERROR(VLOOKUP(CENSO[[#This Row],[NOME COMUM]],COMERCIAIS[],2, FALSE), "Não") &lt;&gt; "Não", "Sim", "Não")</f>
        <v>Sim</v>
      </c>
      <c r="Z2900" s="133">
        <f>CENSO[[#This Row],[g (m²)]]/SUM(AEEF[AEEF-UT])</f>
        <v>1.2530885443148001E-3</v>
      </c>
      <c r="AA2900" s="133">
        <f>CENSO[[#This Row],[v (m³)]]/SUM(AEEF[AEEF-UT])</f>
        <v>1.4034591696325762E-2</v>
      </c>
    </row>
    <row r="2901" spans="1:27" ht="14">
      <c r="A2901" s="86">
        <v>1</v>
      </c>
      <c r="B2901" s="86">
        <v>2</v>
      </c>
      <c r="C2901" s="63">
        <v>88</v>
      </c>
      <c r="D2901" s="63">
        <v>2900</v>
      </c>
      <c r="E2901" s="63" t="str">
        <f>VLOOKUP(CENSO[[#This Row],[NOME COMUM]],ESPECIES[],2,FALSE)</f>
        <v>Astronium lecointei Ducke</v>
      </c>
      <c r="F2901" s="64" t="s">
        <v>5</v>
      </c>
      <c r="G2901" s="64">
        <v>160</v>
      </c>
      <c r="H2901" s="97">
        <f>CENSO[[#This Row],[CAP (cm)]]/PI()</f>
        <v>50.929581789406512</v>
      </c>
      <c r="I2901" s="64">
        <v>14</v>
      </c>
      <c r="J2901" s="96">
        <f>(PI()*(CENSO[[#This Row],[DAP (cm)]]^2))/40000</f>
        <v>0.20371832715762608</v>
      </c>
      <c r="K2901" s="96">
        <f>CENSO[[#This Row],[g (m²)]]*CENSO[[#This Row],[H (m)]]*0.7</f>
        <v>1.9964396061447354</v>
      </c>
      <c r="L2901" s="64">
        <v>1</v>
      </c>
      <c r="M2901" s="65">
        <v>365046.7</v>
      </c>
      <c r="N2901" s="87">
        <v>9703125.6999999899</v>
      </c>
      <c r="O2901" s="87" t="s">
        <v>1227</v>
      </c>
      <c r="P2901" s="87" t="str">
        <f>VLOOKUP(CENSO[[#This Row],[DAP (cm)]],CD[],2,TRUE)</f>
        <v>TORA</v>
      </c>
      <c r="Q2901" s="87" t="str">
        <f>VLOOKUP(CENSO[[#This Row],[DAP (cm)]],DD[],2,TRUE)</f>
        <v>50├ 60</v>
      </c>
      <c r="R2901" s="87" t="str" cm="1">
        <f t="array" ref="R2901">INDEX(_xlfn.TEXTSPLIT(CENSO[[#This Row],[NOME CIENTIFICO]]," "),1)</f>
        <v>Astronium</v>
      </c>
      <c r="S2901" s="98" t="s">
        <v>1004</v>
      </c>
      <c r="T2901" s="87">
        <f>_xlfn.MINIFS(CENSO[DAP (cm)],CENSO[NOME CIENTIFICO],CENSO[[#This Row],[NOME CIENTIFICO]])</f>
        <v>40.107045659157627</v>
      </c>
      <c r="U29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901" s="87" t="str">
        <f>IF(CENSO[[#This Row],[DAP (cm)]]&lt;CENSO[[#This Row],[DMCE (cm)]],"DAP &lt; DMCE","DAP ≥ DMCE")</f>
        <v>DAP ≥ DMCE</v>
      </c>
      <c r="W2901" s="87" t="str">
        <f>IF(CENSO[[#This Row],[DAP (cm)]]&gt;200, "Superior", "Inferior")</f>
        <v>Inferior</v>
      </c>
      <c r="X2901" s="87" t="str">
        <f>VLOOKUP(CENSO[[#This Row],[NOME COMUM]],ESPECIES[],4,FALSE)</f>
        <v>Não</v>
      </c>
      <c r="Y2901" s="87" t="str">
        <f>IF(IFERROR(VLOOKUP(CENSO[[#This Row],[NOME COMUM]],COMERCIAIS[],2, FALSE), "Não") &lt;&gt; "Não", "Sim", "Não")</f>
        <v>Sim</v>
      </c>
      <c r="Z2901" s="133">
        <f>CENSO[[#This Row],[g (m²)]]/SUM(AEEF[AEEF-UT])</f>
        <v>3.5643407482732108E-4</v>
      </c>
      <c r="AA2901" s="133">
        <f>CENSO[[#This Row],[v (m³)]]/SUM(AEEF[AEEF-UT])</f>
        <v>3.4930539333077461E-3</v>
      </c>
    </row>
    <row r="2902" spans="1:27" ht="14">
      <c r="A2902" s="86">
        <v>1</v>
      </c>
      <c r="B2902" s="86">
        <v>2</v>
      </c>
      <c r="C2902" s="63">
        <v>88</v>
      </c>
      <c r="D2902" s="63">
        <v>2901</v>
      </c>
      <c r="E2902" s="63" t="str">
        <f>VLOOKUP(CENSO[[#This Row],[NOME COMUM]],ESPECIES[],2,FALSE)</f>
        <v>Cedrelinga catenaeformis Ducke</v>
      </c>
      <c r="F2902" s="64" t="s">
        <v>71</v>
      </c>
      <c r="G2902" s="64">
        <v>156</v>
      </c>
      <c r="H2902" s="97">
        <f>CENSO[[#This Row],[CAP (cm)]]/PI()</f>
        <v>49.656342244671343</v>
      </c>
      <c r="I2902" s="64">
        <v>15</v>
      </c>
      <c r="J2902" s="96">
        <f>(PI()*(CENSO[[#This Row],[DAP (cm)]]^2))/40000</f>
        <v>0.19365973475421822</v>
      </c>
      <c r="K2902" s="96">
        <f>CENSO[[#This Row],[g (m²)]]*CENSO[[#This Row],[H (m)]]*0.7</f>
        <v>2.0334272149192913</v>
      </c>
      <c r="L2902" s="64">
        <v>1</v>
      </c>
      <c r="M2902" s="65">
        <v>365051.2</v>
      </c>
      <c r="N2902" s="87">
        <v>9703123.5999999903</v>
      </c>
      <c r="O2902" s="98" t="s">
        <v>1225</v>
      </c>
      <c r="P2902" s="87" t="str">
        <f>VLOOKUP(CENSO[[#This Row],[DAP (cm)]],CD[],2,TRUE)</f>
        <v>TORETE</v>
      </c>
      <c r="Q2902" s="87" t="str">
        <f>VLOOKUP(CENSO[[#This Row],[DAP (cm)]],DD[],2,TRUE)</f>
        <v>40├ 50</v>
      </c>
      <c r="R2902" s="87" t="str" cm="1">
        <f t="array" ref="R2902">INDEX(_xlfn.TEXTSPLIT(CENSO[[#This Row],[NOME CIENTIFICO]]," "),1)</f>
        <v>Cedrelinga</v>
      </c>
      <c r="S2902" s="98" t="s">
        <v>1004</v>
      </c>
      <c r="T2902" s="87">
        <f>_xlfn.MINIFS(CENSO[DAP (cm)],CENSO[NOME CIENTIFICO],CENSO[[#This Row],[NOME CIENTIFICO]])</f>
        <v>38.515496228238675</v>
      </c>
      <c r="U29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02" s="87" t="str">
        <f>IF(CENSO[[#This Row],[DAP (cm)]]&lt;CENSO[[#This Row],[DMCE (cm)]],"DAP &lt; DMCE","DAP ≥ DMCE")</f>
        <v>DAP &lt; DMCE</v>
      </c>
      <c r="W2902" s="87" t="str">
        <f>IF(CENSO[[#This Row],[DAP (cm)]]&gt;200, "Superior", "Inferior")</f>
        <v>Inferior</v>
      </c>
      <c r="X2902" s="87" t="str">
        <f>VLOOKUP(CENSO[[#This Row],[NOME COMUM]],ESPECIES[],4,FALSE)</f>
        <v>Não</v>
      </c>
      <c r="Y2902" s="87" t="str">
        <f>IF(IFERROR(VLOOKUP(CENSO[[#This Row],[NOME COMUM]],COMERCIAIS[],2, FALSE), "Não") &lt;&gt; "Não", "Sim", "Não")</f>
        <v>Sim</v>
      </c>
      <c r="Z2902" s="133">
        <f>CENSO[[#This Row],[g (m²)]]/SUM(AEEF[AEEF-UT])</f>
        <v>3.3883514238272194E-4</v>
      </c>
      <c r="AA2902" s="133">
        <f>CENSO[[#This Row],[v (m³)]]/SUM(AEEF[AEEF-UT])</f>
        <v>3.5577689950185803E-3</v>
      </c>
    </row>
    <row r="2903" spans="1:27" ht="14">
      <c r="A2903" s="86">
        <v>1</v>
      </c>
      <c r="B2903" s="86">
        <v>2</v>
      </c>
      <c r="C2903" s="63">
        <v>88</v>
      </c>
      <c r="D2903" s="63">
        <v>2902</v>
      </c>
      <c r="E2903" s="63" t="str">
        <f>VLOOKUP(CENSO[[#This Row],[NOME COMUM]],ESPECIES[],2,FALSE)</f>
        <v>Goupia glabra Aubl.</v>
      </c>
      <c r="F2903" s="64" t="s">
        <v>34</v>
      </c>
      <c r="G2903" s="64">
        <v>438</v>
      </c>
      <c r="H2903" s="97">
        <f>CENSO[[#This Row],[CAP (cm)]]/PI()</f>
        <v>139.41973014850032</v>
      </c>
      <c r="I2903" s="64">
        <v>14</v>
      </c>
      <c r="J2903" s="96">
        <f>(PI()*(CENSO[[#This Row],[DAP (cm)]]^2))/40000</f>
        <v>1.5266460451260786</v>
      </c>
      <c r="K2903" s="96">
        <f>CENSO[[#This Row],[g (m²)]]*CENSO[[#This Row],[H (m)]]*0.7</f>
        <v>14.96113124223557</v>
      </c>
      <c r="L2903" s="64">
        <v>2</v>
      </c>
      <c r="M2903" s="65">
        <v>365048.09999999899</v>
      </c>
      <c r="N2903" s="87">
        <v>9703132.8000000007</v>
      </c>
      <c r="O2903" s="87" t="s">
        <v>1228</v>
      </c>
      <c r="P2903" s="87" t="str">
        <f>VLOOKUP(CENSO[[#This Row],[DAP (cm)]],CD[],2,TRUE)</f>
        <v>TORA</v>
      </c>
      <c r="Q2903" s="87" t="str">
        <f>VLOOKUP(CENSO[[#This Row],[DAP (cm)]],DD[],2,TRUE)</f>
        <v>130├ 140</v>
      </c>
      <c r="R2903" s="87" t="str" cm="1">
        <f t="array" ref="R2903">INDEX(_xlfn.TEXTSPLIT(CENSO[[#This Row],[NOME CIENTIFICO]]," "),1)</f>
        <v>Goupia</v>
      </c>
      <c r="S2903" s="98" t="s">
        <v>1004</v>
      </c>
      <c r="T2903" s="87">
        <f>_xlfn.MINIFS(CENSO[DAP (cm)],CENSO[NOME CIENTIFICO],CENSO[[#This Row],[NOME CIENTIFICO]])</f>
        <v>40.107045659157627</v>
      </c>
      <c r="U29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903" s="87" t="str">
        <f>IF(CENSO[[#This Row],[DAP (cm)]]&lt;CENSO[[#This Row],[DMCE (cm)]],"DAP &lt; DMCE","DAP ≥ DMCE")</f>
        <v>DAP ≥ DMCE</v>
      </c>
      <c r="W2903" s="87" t="str">
        <f>IF(CENSO[[#This Row],[DAP (cm)]]&gt;200, "Superior", "Inferior")</f>
        <v>Inferior</v>
      </c>
      <c r="X2903" s="87" t="str">
        <f>VLOOKUP(CENSO[[#This Row],[NOME COMUM]],ESPECIES[],4,FALSE)</f>
        <v>Não</v>
      </c>
      <c r="Y2903" s="87" t="str">
        <f>IF(IFERROR(VLOOKUP(CENSO[[#This Row],[NOME COMUM]],COMERCIAIS[],2, FALSE), "Não") &lt;&gt; "Não", "Sim", "Não")</f>
        <v>Sim</v>
      </c>
      <c r="Z2903" s="133">
        <f>CENSO[[#This Row],[g (m²)]]/SUM(AEEF[AEEF-UT])</f>
        <v>2.6710835410614286E-3</v>
      </c>
      <c r="AA2903" s="133">
        <f>CENSO[[#This Row],[v (m³)]]/SUM(AEEF[AEEF-UT])</f>
        <v>2.6176618702402E-2</v>
      </c>
    </row>
    <row r="2904" spans="1:27" ht="14">
      <c r="A2904" s="86">
        <v>1</v>
      </c>
      <c r="B2904" s="86">
        <v>2</v>
      </c>
      <c r="C2904" s="63">
        <v>88</v>
      </c>
      <c r="D2904" s="63">
        <v>2903</v>
      </c>
      <c r="E2904" s="63" t="str">
        <f>VLOOKUP(CENSO[[#This Row],[NOME COMUM]],ESPECIES[],2,FALSE)</f>
        <v>Tachigali myrmecophila Ducke</v>
      </c>
      <c r="F2904" s="64" t="s">
        <v>14</v>
      </c>
      <c r="G2904" s="64">
        <v>273</v>
      </c>
      <c r="H2904" s="97">
        <f>CENSO[[#This Row],[CAP (cm)]]/PI()</f>
        <v>86.898598928174863</v>
      </c>
      <c r="I2904" s="64">
        <v>17</v>
      </c>
      <c r="J2904" s="96">
        <f>(PI()*(CENSO[[#This Row],[DAP (cm)]]^2))/40000</f>
        <v>0.59308293768479348</v>
      </c>
      <c r="K2904" s="96">
        <f>CENSO[[#This Row],[g (m²)]]*CENSO[[#This Row],[H (m)]]*0.7</f>
        <v>7.0576869584490414</v>
      </c>
      <c r="L2904" s="64">
        <v>1</v>
      </c>
      <c r="M2904" s="65">
        <v>365045</v>
      </c>
      <c r="N2904" s="87">
        <v>9703137.5999999903</v>
      </c>
      <c r="O2904" s="87" t="s">
        <v>1228</v>
      </c>
      <c r="P2904" s="87" t="str">
        <f>VLOOKUP(CENSO[[#This Row],[DAP (cm)]],CD[],2,TRUE)</f>
        <v>TORA</v>
      </c>
      <c r="Q2904" s="87" t="str">
        <f>VLOOKUP(CENSO[[#This Row],[DAP (cm)]],DD[],2,TRUE)</f>
        <v>80├ 90</v>
      </c>
      <c r="R2904" s="87" t="str" cm="1">
        <f t="array" ref="R2904">INDEX(_xlfn.TEXTSPLIT(CENSO[[#This Row],[NOME CIENTIFICO]]," "),1)</f>
        <v>Tachigali</v>
      </c>
      <c r="S2904" s="98" t="s">
        <v>1004</v>
      </c>
      <c r="T2904" s="87">
        <f>_xlfn.MINIFS(CENSO[DAP (cm)],CENSO[NOME CIENTIFICO],CENSO[[#This Row],[NOME CIENTIFICO]])</f>
        <v>39.152116000606256</v>
      </c>
      <c r="U29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04" s="87" t="str">
        <f>IF(CENSO[[#This Row],[DAP (cm)]]&lt;CENSO[[#This Row],[DMCE (cm)]],"DAP &lt; DMCE","DAP ≥ DMCE")</f>
        <v>DAP ≥ DMCE</v>
      </c>
      <c r="W2904" s="87" t="str">
        <f>IF(CENSO[[#This Row],[DAP (cm)]]&gt;200, "Superior", "Inferior")</f>
        <v>Inferior</v>
      </c>
      <c r="X2904" s="87" t="str">
        <f>VLOOKUP(CENSO[[#This Row],[NOME COMUM]],ESPECIES[],4,FALSE)</f>
        <v>Não</v>
      </c>
      <c r="Y2904" s="87" t="str">
        <f>IF(IFERROR(VLOOKUP(CENSO[[#This Row],[NOME COMUM]],COMERCIAIS[],2, FALSE), "Não") &lt;&gt; "Não", "Sim", "Não")</f>
        <v>Sim</v>
      </c>
      <c r="Z2904" s="133">
        <f>CENSO[[#This Row],[g (m²)]]/SUM(AEEF[AEEF-UT])</f>
        <v>1.0376826235470862E-3</v>
      </c>
      <c r="AA2904" s="133">
        <f>CENSO[[#This Row],[v (m³)]]/SUM(AEEF[AEEF-UT])</f>
        <v>1.2348423220210325E-2</v>
      </c>
    </row>
    <row r="2905" spans="1:27" ht="14">
      <c r="A2905" s="86">
        <v>1</v>
      </c>
      <c r="B2905" s="86">
        <v>2</v>
      </c>
      <c r="C2905" s="63">
        <v>88</v>
      </c>
      <c r="D2905" s="63">
        <v>2904</v>
      </c>
      <c r="E2905" s="63" t="str">
        <f>VLOOKUP(CENSO[[#This Row],[NOME COMUM]],ESPECIES[],2,FALSE)</f>
        <v>Eschweilera grandiflora (Aubl.) Sandwith</v>
      </c>
      <c r="F2905" s="64" t="s">
        <v>19</v>
      </c>
      <c r="G2905" s="64">
        <v>187</v>
      </c>
      <c r="H2905" s="97">
        <f>CENSO[[#This Row],[CAP (cm)]]/PI()</f>
        <v>59.523948716368857</v>
      </c>
      <c r="I2905" s="64">
        <v>16</v>
      </c>
      <c r="J2905" s="96">
        <f>(PI()*(CENSO[[#This Row],[DAP (cm)]]^2))/40000</f>
        <v>0.27827446024902436</v>
      </c>
      <c r="K2905" s="96">
        <f>CENSO[[#This Row],[g (m²)]]*CENSO[[#This Row],[H (m)]]*0.7</f>
        <v>3.1166739547890727</v>
      </c>
      <c r="L2905" s="64">
        <v>1</v>
      </c>
      <c r="M2905" s="65">
        <v>365044.2</v>
      </c>
      <c r="N2905" s="87">
        <v>9703146.8000000007</v>
      </c>
      <c r="O2905" s="87" t="s">
        <v>1227</v>
      </c>
      <c r="P2905" s="87" t="str">
        <f>VLOOKUP(CENSO[[#This Row],[DAP (cm)]],CD[],2,TRUE)</f>
        <v>TORA</v>
      </c>
      <c r="Q2905" s="87" t="str">
        <f>VLOOKUP(CENSO[[#This Row],[DAP (cm)]],DD[],2,TRUE)</f>
        <v>50├ 60</v>
      </c>
      <c r="R2905" s="87" t="str" cm="1">
        <f t="array" ref="R2905">INDEX(_xlfn.TEXTSPLIT(CENSO[[#This Row],[NOME CIENTIFICO]]," "),1)</f>
        <v>Eschweilera</v>
      </c>
      <c r="S2905" s="98" t="s">
        <v>1004</v>
      </c>
      <c r="T2905" s="87">
        <f>_xlfn.MINIFS(CENSO[DAP (cm)],CENSO[NOME CIENTIFICO],CENSO[[#This Row],[NOME CIENTIFICO]])</f>
        <v>41.38028520389279</v>
      </c>
      <c r="U29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905" s="87" t="str">
        <f>IF(CENSO[[#This Row],[DAP (cm)]]&lt;CENSO[[#This Row],[DMCE (cm)]],"DAP &lt; DMCE","DAP ≥ DMCE")</f>
        <v>DAP ≥ DMCE</v>
      </c>
      <c r="W2905" s="87" t="str">
        <f>IF(CENSO[[#This Row],[DAP (cm)]]&gt;200, "Superior", "Inferior")</f>
        <v>Inferior</v>
      </c>
      <c r="X2905" s="87" t="str">
        <f>VLOOKUP(CENSO[[#This Row],[NOME COMUM]],ESPECIES[],4,FALSE)</f>
        <v>Não</v>
      </c>
      <c r="Y2905" s="87" t="str">
        <f>IF(IFERROR(VLOOKUP(CENSO[[#This Row],[NOME COMUM]],COMERCIAIS[],2, FALSE), "Não") &lt;&gt; "Não", "Sim", "Não")</f>
        <v>Não</v>
      </c>
      <c r="Z2905" s="133">
        <f>CENSO[[#This Row],[g (m²)]]/SUM(AEEF[AEEF-UT])</f>
        <v>4.8688059229049158E-4</v>
      </c>
      <c r="AA2905" s="133">
        <f>CENSO[[#This Row],[v (m³)]]/SUM(AEEF[AEEF-UT])</f>
        <v>5.4530626336535054E-3</v>
      </c>
    </row>
    <row r="2906" spans="1:27" ht="14">
      <c r="A2906" s="86">
        <v>1</v>
      </c>
      <c r="B2906" s="86">
        <v>2</v>
      </c>
      <c r="C2906" s="63">
        <v>88</v>
      </c>
      <c r="D2906" s="63">
        <v>2905</v>
      </c>
      <c r="E2906" s="63" t="str">
        <f>VLOOKUP(CENSO[[#This Row],[NOME COMUM]],ESPECIES[],2,FALSE)</f>
        <v>Piptadenia suaveolens Miq.</v>
      </c>
      <c r="F2906" s="64" t="s">
        <v>22</v>
      </c>
      <c r="G2906" s="64">
        <v>168</v>
      </c>
      <c r="H2906" s="97">
        <f>CENSO[[#This Row],[CAP (cm)]]/PI()</f>
        <v>53.476060878876837</v>
      </c>
      <c r="I2906" s="64">
        <v>13</v>
      </c>
      <c r="J2906" s="96">
        <f>(PI()*(CENSO[[#This Row],[DAP (cm)]]^2))/40000</f>
        <v>0.22459945569128273</v>
      </c>
      <c r="K2906" s="96">
        <f>CENSO[[#This Row],[g (m²)]]*CENSO[[#This Row],[H (m)]]*0.7</f>
        <v>2.0438550467906724</v>
      </c>
      <c r="L2906" s="64">
        <v>1</v>
      </c>
      <c r="M2906" s="65">
        <v>365030.299999999</v>
      </c>
      <c r="N2906" s="87">
        <v>9703163.3000000007</v>
      </c>
      <c r="O2906" s="87" t="s">
        <v>1228</v>
      </c>
      <c r="P2906" s="87" t="str">
        <f>VLOOKUP(CENSO[[#This Row],[DAP (cm)]],CD[],2,TRUE)</f>
        <v>TORA</v>
      </c>
      <c r="Q2906" s="87" t="str">
        <f>VLOOKUP(CENSO[[#This Row],[DAP (cm)]],DD[],2,TRUE)</f>
        <v>50├ 60</v>
      </c>
      <c r="R2906" s="87" t="str" cm="1">
        <f t="array" ref="R2906">INDEX(_xlfn.TEXTSPLIT(CENSO[[#This Row],[NOME CIENTIFICO]]," "),1)</f>
        <v>Piptadenia</v>
      </c>
      <c r="S2906" s="98" t="s">
        <v>1004</v>
      </c>
      <c r="T2906" s="87">
        <f>_xlfn.MINIFS(CENSO[DAP (cm)],CENSO[NOME CIENTIFICO],CENSO[[#This Row],[NOME CIENTIFICO]])</f>
        <v>39.788735772973837</v>
      </c>
      <c r="U29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06" s="87" t="str">
        <f>IF(CENSO[[#This Row],[DAP (cm)]]&lt;CENSO[[#This Row],[DMCE (cm)]],"DAP &lt; DMCE","DAP ≥ DMCE")</f>
        <v>DAP ≥ DMCE</v>
      </c>
      <c r="W2906" s="87" t="str">
        <f>IF(CENSO[[#This Row],[DAP (cm)]]&gt;200, "Superior", "Inferior")</f>
        <v>Inferior</v>
      </c>
      <c r="X2906" s="87" t="str">
        <f>VLOOKUP(CENSO[[#This Row],[NOME COMUM]],ESPECIES[],4,FALSE)</f>
        <v>Não</v>
      </c>
      <c r="Y2906" s="87" t="str">
        <f>IF(IFERROR(VLOOKUP(CENSO[[#This Row],[NOME COMUM]],COMERCIAIS[],2, FALSE), "Não") &lt;&gt; "Não", "Sim", "Não")</f>
        <v>Sim</v>
      </c>
      <c r="Z2906" s="133">
        <f>CENSO[[#This Row],[g (m²)]]/SUM(AEEF[AEEF-UT])</f>
        <v>3.9296856749712139E-4</v>
      </c>
      <c r="AA2906" s="133">
        <f>CENSO[[#This Row],[v (m³)]]/SUM(AEEF[AEEF-UT])</f>
        <v>3.5760139642238044E-3</v>
      </c>
    </row>
    <row r="2907" spans="1:27" ht="14">
      <c r="A2907" s="86">
        <v>1</v>
      </c>
      <c r="B2907" s="86">
        <v>2</v>
      </c>
      <c r="C2907" s="63">
        <v>88</v>
      </c>
      <c r="D2907" s="63">
        <v>2906</v>
      </c>
      <c r="E2907" s="63" t="str">
        <f>VLOOKUP(CENSO[[#This Row],[NOME COMUM]],ESPECIES[],2,FALSE)</f>
        <v>Bowdichia nitida Spruce</v>
      </c>
      <c r="F2907" s="64" t="s">
        <v>23</v>
      </c>
      <c r="G2907" s="64">
        <v>240</v>
      </c>
      <c r="H2907" s="97">
        <f>CENSO[[#This Row],[CAP (cm)]]/PI()</f>
        <v>76.394372684109769</v>
      </c>
      <c r="I2907" s="64">
        <v>22</v>
      </c>
      <c r="J2907" s="96">
        <f>(PI()*(CENSO[[#This Row],[DAP (cm)]]^2))/40000</f>
        <v>0.45836623610465865</v>
      </c>
      <c r="K2907" s="96">
        <f>CENSO[[#This Row],[g (m²)]]*CENSO[[#This Row],[H (m)]]*0.7</f>
        <v>7.0588400360117429</v>
      </c>
      <c r="L2907" s="64">
        <v>1</v>
      </c>
      <c r="M2907" s="65">
        <v>365043.59999999899</v>
      </c>
      <c r="N2907" s="87">
        <v>9703182.4000000004</v>
      </c>
      <c r="O2907" s="87" t="s">
        <v>1227</v>
      </c>
      <c r="P2907" s="87" t="str">
        <f>VLOOKUP(CENSO[[#This Row],[DAP (cm)]],CD[],2,TRUE)</f>
        <v>TORA</v>
      </c>
      <c r="Q2907" s="87" t="str">
        <f>VLOOKUP(CENSO[[#This Row],[DAP (cm)]],DD[],2,TRUE)</f>
        <v>70├ 80</v>
      </c>
      <c r="R2907" s="87" t="str" cm="1">
        <f t="array" ref="R2907">INDEX(_xlfn.TEXTSPLIT(CENSO[[#This Row],[NOME CIENTIFICO]]," "),1)</f>
        <v>Bowdichia</v>
      </c>
      <c r="S2907" s="98" t="s">
        <v>1004</v>
      </c>
      <c r="T2907" s="87">
        <f>_xlfn.MINIFS(CENSO[DAP (cm)],CENSO[NOME CIENTIFICO],CENSO[[#This Row],[NOME CIENTIFICO]])</f>
        <v>48.383102699936181</v>
      </c>
      <c r="U29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58.383102699936181</v>
      </c>
      <c r="V2907" s="87" t="str">
        <f>IF(CENSO[[#This Row],[DAP (cm)]]&lt;CENSO[[#This Row],[DMCE (cm)]],"DAP &lt; DMCE","DAP ≥ DMCE")</f>
        <v>DAP ≥ DMCE</v>
      </c>
      <c r="W2907" s="87" t="str">
        <f>IF(CENSO[[#This Row],[DAP (cm)]]&gt;200, "Superior", "Inferior")</f>
        <v>Inferior</v>
      </c>
      <c r="X2907" s="87" t="str">
        <f>VLOOKUP(CENSO[[#This Row],[NOME COMUM]],ESPECIES[],4,FALSE)</f>
        <v>Não</v>
      </c>
      <c r="Y2907" s="87" t="str">
        <f>IF(IFERROR(VLOOKUP(CENSO[[#This Row],[NOME COMUM]],COMERCIAIS[],2, FALSE), "Não") &lt;&gt; "Não", "Sim", "Não")</f>
        <v>Não</v>
      </c>
      <c r="Z2907" s="133">
        <f>CENSO[[#This Row],[g (m²)]]/SUM(AEEF[AEEF-UT])</f>
        <v>8.0197666836147232E-4</v>
      </c>
      <c r="AA2907" s="133">
        <f>CENSO[[#This Row],[v (m³)]]/SUM(AEEF[AEEF-UT])</f>
        <v>1.2350440692766673E-2</v>
      </c>
    </row>
    <row r="2908" spans="1:27" ht="14">
      <c r="A2908" s="86">
        <v>1</v>
      </c>
      <c r="B2908" s="86">
        <v>2</v>
      </c>
      <c r="C2908" s="63">
        <v>88</v>
      </c>
      <c r="D2908" s="63">
        <v>2907</v>
      </c>
      <c r="E2908" s="63" t="str">
        <f>VLOOKUP(CENSO[[#This Row],[NOME COMUM]],ESPECIES[],2,FALSE)</f>
        <v>Goupia glabra Aubl.</v>
      </c>
      <c r="F2908" s="64" t="s">
        <v>34</v>
      </c>
      <c r="G2908" s="64">
        <v>256</v>
      </c>
      <c r="H2908" s="97">
        <f>CENSO[[#This Row],[CAP (cm)]]/PI()</f>
        <v>81.487330863050417</v>
      </c>
      <c r="I2908" s="64">
        <v>15</v>
      </c>
      <c r="J2908" s="96">
        <f>(PI()*(CENSO[[#This Row],[DAP (cm)]]^2))/40000</f>
        <v>0.52151891752352264</v>
      </c>
      <c r="K2908" s="96">
        <f>CENSO[[#This Row],[g (m²)]]*CENSO[[#This Row],[H (m)]]*0.7</f>
        <v>5.4759486339969872</v>
      </c>
      <c r="L2908" s="64">
        <v>2</v>
      </c>
      <c r="M2908" s="65">
        <v>365044.59999999899</v>
      </c>
      <c r="N2908" s="87">
        <v>9703195.1999999899</v>
      </c>
      <c r="O2908" s="87" t="s">
        <v>1228</v>
      </c>
      <c r="P2908" s="87" t="str">
        <f>VLOOKUP(CENSO[[#This Row],[DAP (cm)]],CD[],2,TRUE)</f>
        <v>TORA</v>
      </c>
      <c r="Q2908" s="87" t="str">
        <f>VLOOKUP(CENSO[[#This Row],[DAP (cm)]],DD[],2,TRUE)</f>
        <v>80├ 90</v>
      </c>
      <c r="R2908" s="87" t="str" cm="1">
        <f t="array" ref="R2908">INDEX(_xlfn.TEXTSPLIT(CENSO[[#This Row],[NOME CIENTIFICO]]," "),1)</f>
        <v>Goupia</v>
      </c>
      <c r="S2908" s="98" t="s">
        <v>1004</v>
      </c>
      <c r="T2908" s="87">
        <f>_xlfn.MINIFS(CENSO[DAP (cm)],CENSO[NOME CIENTIFICO],CENSO[[#This Row],[NOME CIENTIFICO]])</f>
        <v>40.107045659157627</v>
      </c>
      <c r="U29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908" s="87" t="str">
        <f>IF(CENSO[[#This Row],[DAP (cm)]]&lt;CENSO[[#This Row],[DMCE (cm)]],"DAP &lt; DMCE","DAP ≥ DMCE")</f>
        <v>DAP ≥ DMCE</v>
      </c>
      <c r="W2908" s="87" t="str">
        <f>IF(CENSO[[#This Row],[DAP (cm)]]&gt;200, "Superior", "Inferior")</f>
        <v>Inferior</v>
      </c>
      <c r="X2908" s="87" t="str">
        <f>VLOOKUP(CENSO[[#This Row],[NOME COMUM]],ESPECIES[],4,FALSE)</f>
        <v>Não</v>
      </c>
      <c r="Y2908" s="87" t="str">
        <f>IF(IFERROR(VLOOKUP(CENSO[[#This Row],[NOME COMUM]],COMERCIAIS[],2, FALSE), "Não") &lt;&gt; "Não", "Sim", "Não")</f>
        <v>Sim</v>
      </c>
      <c r="Z2908" s="133">
        <f>CENSO[[#This Row],[g (m²)]]/SUM(AEEF[AEEF-UT])</f>
        <v>9.1247123155794164E-4</v>
      </c>
      <c r="AA2908" s="133">
        <f>CENSO[[#This Row],[v (m³)]]/SUM(AEEF[AEEF-UT])</f>
        <v>9.5809479313583874E-3</v>
      </c>
    </row>
    <row r="2909" spans="1:27" ht="14">
      <c r="A2909" s="86">
        <v>1</v>
      </c>
      <c r="B2909" s="86">
        <v>2</v>
      </c>
      <c r="C2909" s="63">
        <v>88</v>
      </c>
      <c r="D2909" s="63">
        <v>2908</v>
      </c>
      <c r="E2909" s="63" t="str">
        <f>VLOOKUP(CENSO[[#This Row],[NOME COMUM]],ESPECIES[],2,FALSE)</f>
        <v>Goupia glabra Aubl.</v>
      </c>
      <c r="F2909" s="64" t="s">
        <v>34</v>
      </c>
      <c r="G2909" s="64">
        <v>200</v>
      </c>
      <c r="H2909" s="97">
        <f>CENSO[[#This Row],[CAP (cm)]]/PI()</f>
        <v>63.661977236758133</v>
      </c>
      <c r="I2909" s="64">
        <v>16</v>
      </c>
      <c r="J2909" s="96">
        <f>(PI()*(CENSO[[#This Row],[DAP (cm)]]^2))/40000</f>
        <v>0.31830988618379064</v>
      </c>
      <c r="K2909" s="96">
        <f>CENSO[[#This Row],[g (m²)]]*CENSO[[#This Row],[H (m)]]*0.7</f>
        <v>3.565070725258455</v>
      </c>
      <c r="L2909" s="64">
        <v>1</v>
      </c>
      <c r="M2909" s="65">
        <v>365062</v>
      </c>
      <c r="N2909" s="87">
        <v>9703206.9000000004</v>
      </c>
      <c r="O2909" s="87" t="s">
        <v>1228</v>
      </c>
      <c r="P2909" s="87" t="str">
        <f>VLOOKUP(CENSO[[#This Row],[DAP (cm)]],CD[],2,TRUE)</f>
        <v>TORA</v>
      </c>
      <c r="Q2909" s="87" t="str">
        <f>VLOOKUP(CENSO[[#This Row],[DAP (cm)]],DD[],2,TRUE)</f>
        <v>60├ 70</v>
      </c>
      <c r="R2909" s="87" t="str" cm="1">
        <f t="array" ref="R2909">INDEX(_xlfn.TEXTSPLIT(CENSO[[#This Row],[NOME CIENTIFICO]]," "),1)</f>
        <v>Goupia</v>
      </c>
      <c r="S2909" s="98" t="s">
        <v>1004</v>
      </c>
      <c r="T2909" s="87">
        <f>_xlfn.MINIFS(CENSO[DAP (cm)],CENSO[NOME CIENTIFICO],CENSO[[#This Row],[NOME CIENTIFICO]])</f>
        <v>40.107045659157627</v>
      </c>
      <c r="U29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909" s="87" t="str">
        <f>IF(CENSO[[#This Row],[DAP (cm)]]&lt;CENSO[[#This Row],[DMCE (cm)]],"DAP &lt; DMCE","DAP ≥ DMCE")</f>
        <v>DAP ≥ DMCE</v>
      </c>
      <c r="W2909" s="87" t="str">
        <f>IF(CENSO[[#This Row],[DAP (cm)]]&gt;200, "Superior", "Inferior")</f>
        <v>Inferior</v>
      </c>
      <c r="X2909" s="87" t="str">
        <f>VLOOKUP(CENSO[[#This Row],[NOME COMUM]],ESPECIES[],4,FALSE)</f>
        <v>Não</v>
      </c>
      <c r="Y2909" s="87" t="str">
        <f>IF(IFERROR(VLOOKUP(CENSO[[#This Row],[NOME COMUM]],COMERCIAIS[],2, FALSE), "Não") &lt;&gt; "Não", "Sim", "Não")</f>
        <v>Sim</v>
      </c>
      <c r="Z2909" s="133">
        <f>CENSO[[#This Row],[g (m²)]]/SUM(AEEF[AEEF-UT])</f>
        <v>5.5692824191768894E-4</v>
      </c>
      <c r="AA2909" s="133">
        <f>CENSO[[#This Row],[v (m³)]]/SUM(AEEF[AEEF-UT])</f>
        <v>6.2375963094781156E-3</v>
      </c>
    </row>
    <row r="2910" spans="1:27" ht="14">
      <c r="A2910" s="86">
        <v>1</v>
      </c>
      <c r="B2910" s="86">
        <v>2</v>
      </c>
      <c r="C2910" s="63">
        <v>88</v>
      </c>
      <c r="D2910" s="63">
        <v>2909</v>
      </c>
      <c r="E2910" s="63" t="str">
        <f>VLOOKUP(CENSO[[#This Row],[NOME COMUM]],ESPECIES[],2,FALSE)</f>
        <v>Sterculia apeibophylla Ducke</v>
      </c>
      <c r="F2910" s="64" t="s">
        <v>25</v>
      </c>
      <c r="G2910" s="64">
        <v>186</v>
      </c>
      <c r="H2910" s="97">
        <f>CENSO[[#This Row],[CAP (cm)]]/PI()</f>
        <v>59.205638830185066</v>
      </c>
      <c r="I2910" s="64">
        <v>18</v>
      </c>
      <c r="J2910" s="96">
        <f>(PI()*(CENSO[[#This Row],[DAP (cm)]]^2))/40000</f>
        <v>0.27530622056036053</v>
      </c>
      <c r="K2910" s="96">
        <f>CENSO[[#This Row],[g (m²)]]*CENSO[[#This Row],[H (m)]]*0.7</f>
        <v>3.4688583790605425</v>
      </c>
      <c r="L2910" s="64">
        <v>1</v>
      </c>
      <c r="M2910" s="65">
        <v>365057.09999999899</v>
      </c>
      <c r="N2910" s="87">
        <v>9703214.8000000007</v>
      </c>
      <c r="O2910" s="87" t="s">
        <v>1227</v>
      </c>
      <c r="P2910" s="87" t="str">
        <f>VLOOKUP(CENSO[[#This Row],[DAP (cm)]],CD[],2,TRUE)</f>
        <v>TORA</v>
      </c>
      <c r="Q2910" s="87" t="str">
        <f>VLOOKUP(CENSO[[#This Row],[DAP (cm)]],DD[],2,TRUE)</f>
        <v>50├ 60</v>
      </c>
      <c r="R2910" s="87" t="str" cm="1">
        <f t="array" ref="R2910">INDEX(_xlfn.TEXTSPLIT(CENSO[[#This Row],[NOME CIENTIFICO]]," "),1)</f>
        <v>Sterculia</v>
      </c>
      <c r="S2910" s="98" t="s">
        <v>1004</v>
      </c>
      <c r="T2910" s="87">
        <f>_xlfn.MINIFS(CENSO[DAP (cm)],CENSO[NOME CIENTIFICO],CENSO[[#This Row],[NOME CIENTIFICO]])</f>
        <v>38.833806114422465</v>
      </c>
      <c r="U29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10" s="87" t="str">
        <f>IF(CENSO[[#This Row],[DAP (cm)]]&lt;CENSO[[#This Row],[DMCE (cm)]],"DAP &lt; DMCE","DAP ≥ DMCE")</f>
        <v>DAP ≥ DMCE</v>
      </c>
      <c r="W2910" s="87" t="str">
        <f>IF(CENSO[[#This Row],[DAP (cm)]]&gt;200, "Superior", "Inferior")</f>
        <v>Inferior</v>
      </c>
      <c r="X2910" s="87" t="str">
        <f>VLOOKUP(CENSO[[#This Row],[NOME COMUM]],ESPECIES[],4,FALSE)</f>
        <v>Não</v>
      </c>
      <c r="Y2910" s="87" t="str">
        <f>IF(IFERROR(VLOOKUP(CENSO[[#This Row],[NOME COMUM]],COMERCIAIS[],2, FALSE), "Não") &lt;&gt; "Não", "Sim", "Não")</f>
        <v>Não</v>
      </c>
      <c r="Z2910" s="133">
        <f>CENSO[[#This Row],[g (m²)]]/SUM(AEEF[AEEF-UT])</f>
        <v>4.8168723643460915E-4</v>
      </c>
      <c r="AA2910" s="133">
        <f>CENSO[[#This Row],[v (m³)]]/SUM(AEEF[AEEF-UT])</f>
        <v>6.0692591790760756E-3</v>
      </c>
    </row>
    <row r="2911" spans="1:27" ht="14">
      <c r="A2911" s="86">
        <v>1</v>
      </c>
      <c r="B2911" s="86">
        <v>2</v>
      </c>
      <c r="C2911" s="63">
        <v>88</v>
      </c>
      <c r="D2911" s="63">
        <v>2910</v>
      </c>
      <c r="E2911" s="63" t="str">
        <f>VLOOKUP(CENSO[[#This Row],[NOME COMUM]],ESPECIES[],2,FALSE)</f>
        <v>Didymopanax calvum Decne. &amp; Planch.</v>
      </c>
      <c r="F2911" s="64" t="s">
        <v>52</v>
      </c>
      <c r="G2911" s="64">
        <v>190</v>
      </c>
      <c r="H2911" s="97">
        <f>CENSO[[#This Row],[CAP (cm)]]/PI()</f>
        <v>60.478878374920228</v>
      </c>
      <c r="I2911" s="64">
        <v>17</v>
      </c>
      <c r="J2911" s="96">
        <f>(PI()*(CENSO[[#This Row],[DAP (cm)]]^2))/40000</f>
        <v>0.28727467228087106</v>
      </c>
      <c r="K2911" s="96">
        <f>CENSO[[#This Row],[g (m²)]]*CENSO[[#This Row],[H (m)]]*0.7</f>
        <v>3.4185686001423652</v>
      </c>
      <c r="L2911" s="64">
        <v>1</v>
      </c>
      <c r="M2911" s="65">
        <v>365076.59999999899</v>
      </c>
      <c r="N2911" s="87">
        <v>9703222.0999999903</v>
      </c>
      <c r="O2911" s="87" t="s">
        <v>1227</v>
      </c>
      <c r="P2911" s="87" t="str">
        <f>VLOOKUP(CENSO[[#This Row],[DAP (cm)]],CD[],2,TRUE)</f>
        <v>TORA</v>
      </c>
      <c r="Q2911" s="87" t="str">
        <f>VLOOKUP(CENSO[[#This Row],[DAP (cm)]],DD[],2,TRUE)</f>
        <v>60├ 70</v>
      </c>
      <c r="R2911" s="87" t="str" cm="1">
        <f t="array" ref="R2911">INDEX(_xlfn.TEXTSPLIT(CENSO[[#This Row],[NOME CIENTIFICO]]," "),1)</f>
        <v>Didymopanax</v>
      </c>
      <c r="S2911" s="98" t="s">
        <v>1004</v>
      </c>
      <c r="T2911" s="87">
        <f>_xlfn.MINIFS(CENSO[DAP (cm)],CENSO[NOME CIENTIFICO],CENSO[[#This Row],[NOME CIENTIFICO]])</f>
        <v>46.791553269017228</v>
      </c>
      <c r="U29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56.791553269017228</v>
      </c>
      <c r="V2911" s="87" t="str">
        <f>IF(CENSO[[#This Row],[DAP (cm)]]&lt;CENSO[[#This Row],[DMCE (cm)]],"DAP &lt; DMCE","DAP ≥ DMCE")</f>
        <v>DAP ≥ DMCE</v>
      </c>
      <c r="W2911" s="87" t="str">
        <f>IF(CENSO[[#This Row],[DAP (cm)]]&gt;200, "Superior", "Inferior")</f>
        <v>Inferior</v>
      </c>
      <c r="X2911" s="87" t="str">
        <f>VLOOKUP(CENSO[[#This Row],[NOME COMUM]],ESPECIES[],4,FALSE)</f>
        <v>Não</v>
      </c>
      <c r="Y2911" s="87" t="str">
        <f>IF(IFERROR(VLOOKUP(CENSO[[#This Row],[NOME COMUM]],COMERCIAIS[],2, FALSE), "Não") &lt;&gt; "Não", "Sim", "Não")</f>
        <v>Não</v>
      </c>
      <c r="Z2911" s="133">
        <f>CENSO[[#This Row],[g (m²)]]/SUM(AEEF[AEEF-UT])</f>
        <v>5.0262773833071434E-4</v>
      </c>
      <c r="AA2911" s="133">
        <f>CENSO[[#This Row],[v (m³)]]/SUM(AEEF[AEEF-UT])</f>
        <v>5.9812700861354992E-3</v>
      </c>
    </row>
    <row r="2912" spans="1:27" ht="14">
      <c r="A2912" s="86">
        <v>1</v>
      </c>
      <c r="B2912" s="86">
        <v>2</v>
      </c>
      <c r="C2912" s="63">
        <v>88</v>
      </c>
      <c r="D2912" s="63">
        <v>2911</v>
      </c>
      <c r="E2912" s="63" t="str">
        <f>VLOOKUP(CENSO[[#This Row],[NOME COMUM]],ESPECIES[],2,FALSE)</f>
        <v>Bertholletia excelsa Humb. &amp; Bonpl.</v>
      </c>
      <c r="F2912" s="64" t="s">
        <v>37</v>
      </c>
      <c r="G2912" s="64">
        <v>172</v>
      </c>
      <c r="H2912" s="97">
        <f>CENSO[[#This Row],[CAP (cm)]]/PI()</f>
        <v>54.749300423611999</v>
      </c>
      <c r="I2912" s="64">
        <v>14</v>
      </c>
      <c r="J2912" s="96">
        <f>(PI()*(CENSO[[#This Row],[DAP (cm)]]^2))/40000</f>
        <v>0.23542199182153159</v>
      </c>
      <c r="K2912" s="96">
        <f>CENSO[[#This Row],[g (m²)]]*CENSO[[#This Row],[H (m)]]*0.7</f>
        <v>2.3071355198510095</v>
      </c>
      <c r="L2912" s="64">
        <v>1</v>
      </c>
      <c r="M2912" s="65">
        <v>365077.59999999899</v>
      </c>
      <c r="N2912" s="87">
        <v>9703232.6999999899</v>
      </c>
      <c r="O2912" s="87" t="s">
        <v>424</v>
      </c>
      <c r="P2912" s="87" t="str">
        <f>VLOOKUP(CENSO[[#This Row],[DAP (cm)]],CD[],2,TRUE)</f>
        <v>TORA</v>
      </c>
      <c r="Q2912" s="87" t="str">
        <f>VLOOKUP(CENSO[[#This Row],[DAP (cm)]],DD[],2,TRUE)</f>
        <v>50├ 60</v>
      </c>
      <c r="R2912" s="87" t="str" cm="1">
        <f t="array" ref="R2912">INDEX(_xlfn.TEXTSPLIT(CENSO[[#This Row],[NOME CIENTIFICO]]," "),1)</f>
        <v>Bertholletia</v>
      </c>
      <c r="S2912" s="98" t="s">
        <v>1004</v>
      </c>
      <c r="T2912" s="87">
        <f>_xlfn.MINIFS(CENSO[DAP (cm)],CENSO[NOME CIENTIFICO],CENSO[[#This Row],[NOME CIENTIFICO]])</f>
        <v>41.38028520389279</v>
      </c>
      <c r="U29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912" s="87" t="str">
        <f>IF(CENSO[[#This Row],[DAP (cm)]]&lt;CENSO[[#This Row],[DMCE (cm)]],"DAP &lt; DMCE","DAP ≥ DMCE")</f>
        <v>DAP ≥ DMCE</v>
      </c>
      <c r="W2912" s="87" t="str">
        <f>IF(CENSO[[#This Row],[DAP (cm)]]&gt;200, "Superior", "Inferior")</f>
        <v>Inferior</v>
      </c>
      <c r="X2912" s="87" t="str">
        <f>VLOOKUP(CENSO[[#This Row],[NOME COMUM]],ESPECIES[],4,FALSE)</f>
        <v>Protegida</v>
      </c>
      <c r="Y2912" s="87" t="str">
        <f>IF(IFERROR(VLOOKUP(CENSO[[#This Row],[NOME COMUM]],COMERCIAIS[],2, FALSE), "Não") &lt;&gt; "Não", "Sim", "Não")</f>
        <v>Não</v>
      </c>
      <c r="Z2912" s="133">
        <f>CENSO[[#This Row],[g (m²)]]/SUM(AEEF[AEEF-UT])</f>
        <v>4.1190412772232278E-4</v>
      </c>
      <c r="AA2912" s="133">
        <f>CENSO[[#This Row],[v (m³)]]/SUM(AEEF[AEEF-UT])</f>
        <v>4.036660451678763E-3</v>
      </c>
    </row>
    <row r="2913" spans="1:27" ht="14">
      <c r="A2913" s="86">
        <v>1</v>
      </c>
      <c r="B2913" s="86">
        <v>2</v>
      </c>
      <c r="C2913" s="63">
        <v>88</v>
      </c>
      <c r="D2913" s="63">
        <v>2912</v>
      </c>
      <c r="E2913" s="63" t="str">
        <f>VLOOKUP(CENSO[[#This Row],[NOME COMUM]],ESPECIES[],2,FALSE)</f>
        <v>Goupia glabra Aubl.</v>
      </c>
      <c r="F2913" s="64" t="s">
        <v>34</v>
      </c>
      <c r="G2913" s="64">
        <v>400</v>
      </c>
      <c r="H2913" s="97">
        <f>CENSO[[#This Row],[CAP (cm)]]/PI()</f>
        <v>127.32395447351627</v>
      </c>
      <c r="I2913" s="64">
        <v>23</v>
      </c>
      <c r="J2913" s="96">
        <f>(PI()*(CENSO[[#This Row],[DAP (cm)]]^2))/40000</f>
        <v>1.2732395447351625</v>
      </c>
      <c r="K2913" s="96">
        <f>CENSO[[#This Row],[g (m²)]]*CENSO[[#This Row],[H (m)]]*0.7</f>
        <v>20.499156670236115</v>
      </c>
      <c r="L2913" s="64">
        <v>1</v>
      </c>
      <c r="M2913" s="65">
        <v>365078.09999999899</v>
      </c>
      <c r="N2913" s="87">
        <v>9703238</v>
      </c>
      <c r="O2913" s="87" t="s">
        <v>1228</v>
      </c>
      <c r="P2913" s="87" t="str">
        <f>VLOOKUP(CENSO[[#This Row],[DAP (cm)]],CD[],2,TRUE)</f>
        <v>TORA</v>
      </c>
      <c r="Q2913" s="87" t="str">
        <f>VLOOKUP(CENSO[[#This Row],[DAP (cm)]],DD[],2,TRUE)</f>
        <v>120├ 130</v>
      </c>
      <c r="R2913" s="87" t="str" cm="1">
        <f t="array" ref="R2913">INDEX(_xlfn.TEXTSPLIT(CENSO[[#This Row],[NOME CIENTIFICO]]," "),1)</f>
        <v>Goupia</v>
      </c>
      <c r="S2913" s="98" t="s">
        <v>1004</v>
      </c>
      <c r="T2913" s="87">
        <f>_xlfn.MINIFS(CENSO[DAP (cm)],CENSO[NOME CIENTIFICO],CENSO[[#This Row],[NOME CIENTIFICO]])</f>
        <v>40.107045659157627</v>
      </c>
      <c r="U29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913" s="87" t="str">
        <f>IF(CENSO[[#This Row],[DAP (cm)]]&lt;CENSO[[#This Row],[DMCE (cm)]],"DAP &lt; DMCE","DAP ≥ DMCE")</f>
        <v>DAP ≥ DMCE</v>
      </c>
      <c r="W2913" s="87" t="str">
        <f>IF(CENSO[[#This Row],[DAP (cm)]]&gt;200, "Superior", "Inferior")</f>
        <v>Inferior</v>
      </c>
      <c r="X2913" s="87" t="str">
        <f>VLOOKUP(CENSO[[#This Row],[NOME COMUM]],ESPECIES[],4,FALSE)</f>
        <v>Não</v>
      </c>
      <c r="Y2913" s="87" t="str">
        <f>IF(IFERROR(VLOOKUP(CENSO[[#This Row],[NOME COMUM]],COMERCIAIS[],2, FALSE), "Não") &lt;&gt; "Não", "Sim", "Não")</f>
        <v>Sim</v>
      </c>
      <c r="Z2913" s="133">
        <f>CENSO[[#This Row],[g (m²)]]/SUM(AEEF[AEEF-UT])</f>
        <v>2.2277129676707558E-3</v>
      </c>
      <c r="AA2913" s="133">
        <f>CENSO[[#This Row],[v (m³)]]/SUM(AEEF[AEEF-UT])</f>
        <v>3.5866178779499165E-2</v>
      </c>
    </row>
    <row r="2914" spans="1:27" ht="14">
      <c r="A2914" s="86">
        <v>1</v>
      </c>
      <c r="B2914" s="86">
        <v>2</v>
      </c>
      <c r="C2914" s="63">
        <v>88</v>
      </c>
      <c r="D2914" s="63">
        <v>2913</v>
      </c>
      <c r="E2914" s="63" t="str">
        <f>VLOOKUP(CENSO[[#This Row],[NOME COMUM]],ESPECIES[],2,FALSE)</f>
        <v>Goupia glabra Aubl.</v>
      </c>
      <c r="F2914" s="64" t="s">
        <v>34</v>
      </c>
      <c r="G2914" s="64">
        <v>315</v>
      </c>
      <c r="H2914" s="97">
        <f>CENSO[[#This Row],[CAP (cm)]]/PI()</f>
        <v>100.26761414789407</v>
      </c>
      <c r="I2914" s="64">
        <v>16</v>
      </c>
      <c r="J2914" s="96">
        <f>(PI()*(CENSO[[#This Row],[DAP (cm)]]^2))/40000</f>
        <v>0.78960746141466576</v>
      </c>
      <c r="K2914" s="96">
        <f>CENSO[[#This Row],[g (m²)]]*CENSO[[#This Row],[H (m)]]*0.7</f>
        <v>8.8436035678442551</v>
      </c>
      <c r="L2914" s="64">
        <v>2</v>
      </c>
      <c r="M2914" s="65">
        <v>365093.5</v>
      </c>
      <c r="N2914" s="87">
        <v>9703280.4000000004</v>
      </c>
      <c r="O2914" s="87" t="s">
        <v>1228</v>
      </c>
      <c r="P2914" s="87" t="str">
        <f>VLOOKUP(CENSO[[#This Row],[DAP (cm)]],CD[],2,TRUE)</f>
        <v>TORA</v>
      </c>
      <c r="Q2914" s="87" t="str">
        <f>VLOOKUP(CENSO[[#This Row],[DAP (cm)]],DD[],2,TRUE)</f>
        <v>100├ 110</v>
      </c>
      <c r="R2914" s="87" t="str" cm="1">
        <f t="array" ref="R2914">INDEX(_xlfn.TEXTSPLIT(CENSO[[#This Row],[NOME CIENTIFICO]]," "),1)</f>
        <v>Goupia</v>
      </c>
      <c r="S2914" s="98" t="s">
        <v>1004</v>
      </c>
      <c r="T2914" s="87">
        <f>_xlfn.MINIFS(CENSO[DAP (cm)],CENSO[NOME CIENTIFICO],CENSO[[#This Row],[NOME CIENTIFICO]])</f>
        <v>40.107045659157627</v>
      </c>
      <c r="U29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914" s="87" t="str">
        <f>IF(CENSO[[#This Row],[DAP (cm)]]&lt;CENSO[[#This Row],[DMCE (cm)]],"DAP &lt; DMCE","DAP ≥ DMCE")</f>
        <v>DAP ≥ DMCE</v>
      </c>
      <c r="W2914" s="87" t="str">
        <f>IF(CENSO[[#This Row],[DAP (cm)]]&gt;200, "Superior", "Inferior")</f>
        <v>Inferior</v>
      </c>
      <c r="X2914" s="87" t="str">
        <f>VLOOKUP(CENSO[[#This Row],[NOME COMUM]],ESPECIES[],4,FALSE)</f>
        <v>Não</v>
      </c>
      <c r="Y2914" s="87" t="str">
        <f>IF(IFERROR(VLOOKUP(CENSO[[#This Row],[NOME COMUM]],COMERCIAIS[],2, FALSE), "Não") &lt;&gt; "Não", "Sim", "Não")</f>
        <v>Sim</v>
      </c>
      <c r="Z2914" s="133">
        <f>CENSO[[#This Row],[g (m²)]]/SUM(AEEF[AEEF-UT])</f>
        <v>1.3815301201070673E-3</v>
      </c>
      <c r="AA2914" s="133">
        <f>CENSO[[#This Row],[v (m³)]]/SUM(AEEF[AEEF-UT])</f>
        <v>1.5473137345199152E-2</v>
      </c>
    </row>
    <row r="2915" spans="1:27" ht="14">
      <c r="A2915" s="86">
        <v>1</v>
      </c>
      <c r="B2915" s="86">
        <v>2</v>
      </c>
      <c r="C2915" s="63">
        <v>88</v>
      </c>
      <c r="D2915" s="63">
        <v>2914</v>
      </c>
      <c r="E2915" s="63" t="str">
        <f>VLOOKUP(CENSO[[#This Row],[NOME COMUM]],ESPECIES[],2,FALSE)</f>
        <v>Pouteria sp.</v>
      </c>
      <c r="F2915" s="64" t="s">
        <v>83</v>
      </c>
      <c r="G2915" s="64">
        <v>200</v>
      </c>
      <c r="H2915" s="97">
        <f>CENSO[[#This Row],[CAP (cm)]]/PI()</f>
        <v>63.661977236758133</v>
      </c>
      <c r="I2915" s="64">
        <v>13</v>
      </c>
      <c r="J2915" s="96">
        <f>(PI()*(CENSO[[#This Row],[DAP (cm)]]^2))/40000</f>
        <v>0.31830988618379064</v>
      </c>
      <c r="K2915" s="96">
        <f>CENSO[[#This Row],[g (m²)]]*CENSO[[#This Row],[H (m)]]*0.7</f>
        <v>2.896619964272495</v>
      </c>
      <c r="L2915" s="64">
        <v>1</v>
      </c>
      <c r="M2915" s="65">
        <v>365111.59999999899</v>
      </c>
      <c r="N2915" s="87">
        <v>9703271.9000000004</v>
      </c>
      <c r="O2915" s="87" t="s">
        <v>1227</v>
      </c>
      <c r="P2915" s="87" t="str">
        <f>VLOOKUP(CENSO[[#This Row],[DAP (cm)]],CD[],2,TRUE)</f>
        <v>TORA</v>
      </c>
      <c r="Q2915" s="87" t="str">
        <f>VLOOKUP(CENSO[[#This Row],[DAP (cm)]],DD[],2,TRUE)</f>
        <v>60├ 70</v>
      </c>
      <c r="R2915" s="87" t="str" cm="1">
        <f t="array" ref="R2915">INDEX(_xlfn.TEXTSPLIT(CENSO[[#This Row],[NOME CIENTIFICO]]," "),1)</f>
        <v>Pouteria</v>
      </c>
      <c r="S2915" s="98" t="s">
        <v>1004</v>
      </c>
      <c r="T2915" s="87">
        <f>_xlfn.MINIFS(CENSO[DAP (cm)],CENSO[NOME CIENTIFICO],CENSO[[#This Row],[NOME CIENTIFICO]])</f>
        <v>39.788735772973837</v>
      </c>
      <c r="U29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15" s="87" t="str">
        <f>IF(CENSO[[#This Row],[DAP (cm)]]&lt;CENSO[[#This Row],[DMCE (cm)]],"DAP &lt; DMCE","DAP ≥ DMCE")</f>
        <v>DAP ≥ DMCE</v>
      </c>
      <c r="W2915" s="87" t="str">
        <f>IF(CENSO[[#This Row],[DAP (cm)]]&gt;200, "Superior", "Inferior")</f>
        <v>Inferior</v>
      </c>
      <c r="X2915" s="87" t="str">
        <f>VLOOKUP(CENSO[[#This Row],[NOME COMUM]],ESPECIES[],4,FALSE)</f>
        <v>Não</v>
      </c>
      <c r="Y2915" s="87" t="str">
        <f>IF(IFERROR(VLOOKUP(CENSO[[#This Row],[NOME COMUM]],COMERCIAIS[],2, FALSE), "Não") &lt;&gt; "Não", "Sim", "Não")</f>
        <v>Não</v>
      </c>
      <c r="Z2915" s="133">
        <f>CENSO[[#This Row],[g (m²)]]/SUM(AEEF[AEEF-UT])</f>
        <v>5.5692824191768894E-4</v>
      </c>
      <c r="AA2915" s="133">
        <f>CENSO[[#This Row],[v (m³)]]/SUM(AEEF[AEEF-UT])</f>
        <v>5.0680470014509696E-3</v>
      </c>
    </row>
    <row r="2916" spans="1:27" ht="14">
      <c r="A2916" s="86">
        <v>1</v>
      </c>
      <c r="B2916" s="86">
        <v>2</v>
      </c>
      <c r="C2916" s="63">
        <v>88</v>
      </c>
      <c r="D2916" s="63">
        <v>2915</v>
      </c>
      <c r="E2916" s="63" t="str">
        <f>VLOOKUP(CENSO[[#This Row],[NOME COMUM]],ESPECIES[],2,FALSE)</f>
        <v>Caryocar villosum (Aubl.) Pers.</v>
      </c>
      <c r="F2916" s="64" t="s">
        <v>33</v>
      </c>
      <c r="G2916" s="64">
        <v>162</v>
      </c>
      <c r="H2916" s="97">
        <f>CENSO[[#This Row],[CAP (cm)]]/PI()</f>
        <v>51.566201561774093</v>
      </c>
      <c r="I2916" s="64">
        <v>14</v>
      </c>
      <c r="J2916" s="96">
        <f>(PI()*(CENSO[[#This Row],[DAP (cm)]]^2))/40000</f>
        <v>0.20884311632518512</v>
      </c>
      <c r="K2916" s="96">
        <f>CENSO[[#This Row],[g (m²)]]*CENSO[[#This Row],[H (m)]]*0.7</f>
        <v>2.0466625399868139</v>
      </c>
      <c r="L2916" s="64">
        <v>1</v>
      </c>
      <c r="M2916" s="65">
        <v>365107.59999999899</v>
      </c>
      <c r="N2916" s="87">
        <v>9703279.3000000007</v>
      </c>
      <c r="O2916" s="87" t="s">
        <v>1227</v>
      </c>
      <c r="P2916" s="87" t="str">
        <f>VLOOKUP(CENSO[[#This Row],[DAP (cm)]],CD[],2,TRUE)</f>
        <v>TORA</v>
      </c>
      <c r="Q2916" s="87" t="str">
        <f>VLOOKUP(CENSO[[#This Row],[DAP (cm)]],DD[],2,TRUE)</f>
        <v>50├ 60</v>
      </c>
      <c r="R2916" s="87" t="str" cm="1">
        <f t="array" ref="R2916">INDEX(_xlfn.TEXTSPLIT(CENSO[[#This Row],[NOME CIENTIFICO]]," "),1)</f>
        <v>Caryocar</v>
      </c>
      <c r="S2916" s="98" t="s">
        <v>1004</v>
      </c>
      <c r="T2916" s="87">
        <f>_xlfn.MINIFS(CENSO[DAP (cm)],CENSO[NOME CIENTIFICO],CENSO[[#This Row],[NOME CIENTIFICO]])</f>
        <v>41.38028520389279</v>
      </c>
      <c r="U29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916" s="87" t="str">
        <f>IF(CENSO[[#This Row],[DAP (cm)]]&lt;CENSO[[#This Row],[DMCE (cm)]],"DAP &lt; DMCE","DAP ≥ DMCE")</f>
        <v>DAP ≥ DMCE</v>
      </c>
      <c r="W2916" s="87" t="str">
        <f>IF(CENSO[[#This Row],[DAP (cm)]]&gt;200, "Superior", "Inferior")</f>
        <v>Inferior</v>
      </c>
      <c r="X2916" s="87" t="str">
        <f>VLOOKUP(CENSO[[#This Row],[NOME COMUM]],ESPECIES[],4,FALSE)</f>
        <v>Não</v>
      </c>
      <c r="Y2916" s="87" t="str">
        <f>IF(IFERROR(VLOOKUP(CENSO[[#This Row],[NOME COMUM]],COMERCIAIS[],2, FALSE), "Não") &lt;&gt; "Não", "Sim", "Não")</f>
        <v>Sim</v>
      </c>
      <c r="Z2916" s="133">
        <f>CENSO[[#This Row],[g (m²)]]/SUM(AEEF[AEEF-UT])</f>
        <v>3.6540061952219585E-4</v>
      </c>
      <c r="AA2916" s="133">
        <f>CENSO[[#This Row],[v (m³)]]/SUM(AEEF[AEEF-UT])</f>
        <v>3.5809260713175191E-3</v>
      </c>
    </row>
    <row r="2917" spans="1:27" ht="14">
      <c r="A2917" s="86">
        <v>1</v>
      </c>
      <c r="B2917" s="86">
        <v>2</v>
      </c>
      <c r="C2917" s="63">
        <v>88</v>
      </c>
      <c r="D2917" s="63">
        <v>2916</v>
      </c>
      <c r="E2917" s="63" t="str">
        <f>VLOOKUP(CENSO[[#This Row],[NOME COMUM]],ESPECIES[],2,FALSE)</f>
        <v>Apuleia leiocarpa (Vogel) J.F.Macbr.</v>
      </c>
      <c r="F2917" s="64" t="s">
        <v>51</v>
      </c>
      <c r="G2917" s="64">
        <v>270</v>
      </c>
      <c r="H2917" s="97">
        <f>CENSO[[#This Row],[CAP (cm)]]/PI()</f>
        <v>85.943669269623484</v>
      </c>
      <c r="I2917" s="64">
        <v>18</v>
      </c>
      <c r="J2917" s="96">
        <f>(PI()*(CENSO[[#This Row],[DAP (cm)]]^2))/40000</f>
        <v>0.58011976756995842</v>
      </c>
      <c r="K2917" s="96">
        <f>CENSO[[#This Row],[g (m²)]]*CENSO[[#This Row],[H (m)]]*0.7</f>
        <v>7.3095090713814761</v>
      </c>
      <c r="L2917" s="64">
        <v>1</v>
      </c>
      <c r="M2917" s="65">
        <v>365098.09999999899</v>
      </c>
      <c r="N2917" s="87">
        <v>9703289.3000000007</v>
      </c>
      <c r="O2917" s="87" t="s">
        <v>1227</v>
      </c>
      <c r="P2917" s="87" t="str">
        <f>VLOOKUP(CENSO[[#This Row],[DAP (cm)]],CD[],2,TRUE)</f>
        <v>TORA</v>
      </c>
      <c r="Q2917" s="87" t="str">
        <f>VLOOKUP(CENSO[[#This Row],[DAP (cm)]],DD[],2,TRUE)</f>
        <v>80├ 90</v>
      </c>
      <c r="R2917" s="87" t="str" cm="1">
        <f t="array" ref="R2917">INDEX(_xlfn.TEXTSPLIT(CENSO[[#This Row],[NOME CIENTIFICO]]," "),1)</f>
        <v>Apuleia</v>
      </c>
      <c r="S2917" s="98" t="s">
        <v>1004</v>
      </c>
      <c r="T2917" s="87">
        <f>_xlfn.MINIFS(CENSO[DAP (cm)],CENSO[NOME CIENTIFICO],CENSO[[#This Row],[NOME CIENTIFICO]])</f>
        <v>39.788735772973837</v>
      </c>
      <c r="U29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17" s="87" t="str">
        <f>IF(CENSO[[#This Row],[DAP (cm)]]&lt;CENSO[[#This Row],[DMCE (cm)]],"DAP &lt; DMCE","DAP ≥ DMCE")</f>
        <v>DAP ≥ DMCE</v>
      </c>
      <c r="W2917" s="87" t="str">
        <f>IF(CENSO[[#This Row],[DAP (cm)]]&gt;200, "Superior", "Inferior")</f>
        <v>Inferior</v>
      </c>
      <c r="X2917" s="87" t="str">
        <f>VLOOKUP(CENSO[[#This Row],[NOME COMUM]],ESPECIES[],4,FALSE)</f>
        <v>Não</v>
      </c>
      <c r="Y2917" s="87" t="str">
        <f>IF(IFERROR(VLOOKUP(CENSO[[#This Row],[NOME COMUM]],COMERCIAIS[],2, FALSE), "Não") &lt;&gt; "Não", "Sim", "Não")</f>
        <v>Sim</v>
      </c>
      <c r="Z2917" s="133">
        <f>CENSO[[#This Row],[g (m²)]]/SUM(AEEF[AEEF-UT])</f>
        <v>1.015001720894988E-3</v>
      </c>
      <c r="AA2917" s="133">
        <f>CENSO[[#This Row],[v (m³)]]/SUM(AEEF[AEEF-UT])</f>
        <v>1.2789021683276849E-2</v>
      </c>
    </row>
    <row r="2918" spans="1:27" ht="14">
      <c r="A2918" s="86">
        <v>1</v>
      </c>
      <c r="B2918" s="86">
        <v>2</v>
      </c>
      <c r="C2918" s="63">
        <v>88</v>
      </c>
      <c r="D2918" s="63">
        <v>2917</v>
      </c>
      <c r="E2918" s="63" t="str">
        <f>VLOOKUP(CENSO[[#This Row],[NOME COMUM]],ESPECIES[],2,FALSE)</f>
        <v>Goupia glabra Aubl.</v>
      </c>
      <c r="F2918" s="64" t="s">
        <v>34</v>
      </c>
      <c r="G2918" s="64">
        <v>400</v>
      </c>
      <c r="H2918" s="97">
        <f>CENSO[[#This Row],[CAP (cm)]]/PI()</f>
        <v>127.32395447351627</v>
      </c>
      <c r="I2918" s="64">
        <v>24</v>
      </c>
      <c r="J2918" s="96">
        <f>(PI()*(CENSO[[#This Row],[DAP (cm)]]^2))/40000</f>
        <v>1.2732395447351625</v>
      </c>
      <c r="K2918" s="96">
        <f>CENSO[[#This Row],[g (m²)]]*CENSO[[#This Row],[H (m)]]*0.7</f>
        <v>21.390424351550731</v>
      </c>
      <c r="L2918" s="64">
        <v>1</v>
      </c>
      <c r="M2918" s="65">
        <v>365117.299999999</v>
      </c>
      <c r="N2918" s="87">
        <v>9703302.3000000007</v>
      </c>
      <c r="O2918" s="87" t="s">
        <v>1228</v>
      </c>
      <c r="P2918" s="87" t="str">
        <f>VLOOKUP(CENSO[[#This Row],[DAP (cm)]],CD[],2,TRUE)</f>
        <v>TORA</v>
      </c>
      <c r="Q2918" s="87" t="str">
        <f>VLOOKUP(CENSO[[#This Row],[DAP (cm)]],DD[],2,TRUE)</f>
        <v>120├ 130</v>
      </c>
      <c r="R2918" s="87" t="str" cm="1">
        <f t="array" ref="R2918">INDEX(_xlfn.TEXTSPLIT(CENSO[[#This Row],[NOME CIENTIFICO]]," "),1)</f>
        <v>Goupia</v>
      </c>
      <c r="S2918" s="98" t="s">
        <v>1004</v>
      </c>
      <c r="T2918" s="87">
        <f>_xlfn.MINIFS(CENSO[DAP (cm)],CENSO[NOME CIENTIFICO],CENSO[[#This Row],[NOME CIENTIFICO]])</f>
        <v>40.107045659157627</v>
      </c>
      <c r="U29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918" s="87" t="str">
        <f>IF(CENSO[[#This Row],[DAP (cm)]]&lt;CENSO[[#This Row],[DMCE (cm)]],"DAP &lt; DMCE","DAP ≥ DMCE")</f>
        <v>DAP ≥ DMCE</v>
      </c>
      <c r="W2918" s="87" t="str">
        <f>IF(CENSO[[#This Row],[DAP (cm)]]&gt;200, "Superior", "Inferior")</f>
        <v>Inferior</v>
      </c>
      <c r="X2918" s="87" t="str">
        <f>VLOOKUP(CENSO[[#This Row],[NOME COMUM]],ESPECIES[],4,FALSE)</f>
        <v>Não</v>
      </c>
      <c r="Y2918" s="87" t="str">
        <f>IF(IFERROR(VLOOKUP(CENSO[[#This Row],[NOME COMUM]],COMERCIAIS[],2, FALSE), "Não") &lt;&gt; "Não", "Sim", "Não")</f>
        <v>Sim</v>
      </c>
      <c r="Z2918" s="133">
        <f>CENSO[[#This Row],[g (m²)]]/SUM(AEEF[AEEF-UT])</f>
        <v>2.2277129676707558E-3</v>
      </c>
      <c r="AA2918" s="133">
        <f>CENSO[[#This Row],[v (m³)]]/SUM(AEEF[AEEF-UT])</f>
        <v>3.7425577856868696E-2</v>
      </c>
    </row>
    <row r="2919" spans="1:27" ht="14">
      <c r="A2919" s="86">
        <v>1</v>
      </c>
      <c r="B2919" s="86">
        <v>2</v>
      </c>
      <c r="C2919" s="63">
        <v>88</v>
      </c>
      <c r="D2919" s="63">
        <v>2918</v>
      </c>
      <c r="E2919" s="63" t="str">
        <f>VLOOKUP(CENSO[[#This Row],[NOME COMUM]],ESPECIES[],2,FALSE)</f>
        <v>Simarouba amara Aubl.</v>
      </c>
      <c r="F2919" s="64" t="s">
        <v>20</v>
      </c>
      <c r="G2919" s="64">
        <v>195</v>
      </c>
      <c r="H2919" s="97">
        <f>CENSO[[#This Row],[CAP (cm)]]/PI()</f>
        <v>62.070427805839181</v>
      </c>
      <c r="I2919" s="64">
        <v>14</v>
      </c>
      <c r="J2919" s="96">
        <f>(PI()*(CENSO[[#This Row],[DAP (cm)]]^2))/40000</f>
        <v>0.30259333555346601</v>
      </c>
      <c r="K2919" s="96">
        <f>CENSO[[#This Row],[g (m²)]]*CENSO[[#This Row],[H (m)]]*0.7</f>
        <v>2.9654146884239672</v>
      </c>
      <c r="L2919" s="64">
        <v>1</v>
      </c>
      <c r="M2919" s="65">
        <v>365135.5</v>
      </c>
      <c r="N2919" s="87">
        <v>9703304.8000000007</v>
      </c>
      <c r="O2919" s="87" t="s">
        <v>1227</v>
      </c>
      <c r="P2919" s="87" t="str">
        <f>VLOOKUP(CENSO[[#This Row],[DAP (cm)]],CD[],2,TRUE)</f>
        <v>TORA</v>
      </c>
      <c r="Q2919" s="87" t="str">
        <f>VLOOKUP(CENSO[[#This Row],[DAP (cm)]],DD[],2,TRUE)</f>
        <v>60├ 70</v>
      </c>
      <c r="R2919" s="87" t="str" cm="1">
        <f t="array" ref="R2919">INDEX(_xlfn.TEXTSPLIT(CENSO[[#This Row],[NOME CIENTIFICO]]," "),1)</f>
        <v>Simarouba</v>
      </c>
      <c r="S2919" s="98" t="s">
        <v>1004</v>
      </c>
      <c r="T2919" s="87">
        <f>_xlfn.MINIFS(CENSO[DAP (cm)],CENSO[NOME CIENTIFICO],CENSO[[#This Row],[NOME CIENTIFICO]])</f>
        <v>42.335214862444161</v>
      </c>
      <c r="U29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2919" s="87" t="str">
        <f>IF(CENSO[[#This Row],[DAP (cm)]]&lt;CENSO[[#This Row],[DMCE (cm)]],"DAP &lt; DMCE","DAP ≥ DMCE")</f>
        <v>DAP ≥ DMCE</v>
      </c>
      <c r="W2919" s="87" t="str">
        <f>IF(CENSO[[#This Row],[DAP (cm)]]&gt;200, "Superior", "Inferior")</f>
        <v>Inferior</v>
      </c>
      <c r="X2919" s="87" t="str">
        <f>VLOOKUP(CENSO[[#This Row],[NOME COMUM]],ESPECIES[],4,FALSE)</f>
        <v>Não</v>
      </c>
      <c r="Y2919" s="87" t="str">
        <f>IF(IFERROR(VLOOKUP(CENSO[[#This Row],[NOME COMUM]],COMERCIAIS[],2, FALSE), "Não") &lt;&gt; "Não", "Sim", "Não")</f>
        <v>Não</v>
      </c>
      <c r="Z2919" s="133">
        <f>CENSO[[#This Row],[g (m²)]]/SUM(AEEF[AEEF-UT])</f>
        <v>5.2942990997300308E-4</v>
      </c>
      <c r="AA2919" s="133">
        <f>CENSO[[#This Row],[v (m³)]]/SUM(AEEF[AEEF-UT])</f>
        <v>5.188413117735431E-3</v>
      </c>
    </row>
    <row r="2920" spans="1:27" ht="14">
      <c r="A2920" s="86">
        <v>1</v>
      </c>
      <c r="B2920" s="86">
        <v>2</v>
      </c>
      <c r="C2920" s="63">
        <v>88</v>
      </c>
      <c r="D2920" s="63">
        <v>2919</v>
      </c>
      <c r="E2920" s="63" t="str">
        <f>VLOOKUP(CENSO[[#This Row],[NOME COMUM]],ESPECIES[],2,FALSE)</f>
        <v>Tachigali myrmecophila Ducke</v>
      </c>
      <c r="F2920" s="64" t="s">
        <v>14</v>
      </c>
      <c r="G2920" s="64">
        <v>140</v>
      </c>
      <c r="H2920" s="97">
        <f>CENSO[[#This Row],[CAP (cm)]]/PI()</f>
        <v>44.563384065730695</v>
      </c>
      <c r="I2920" s="64">
        <v>18</v>
      </c>
      <c r="J2920" s="96">
        <f>(PI()*(CENSO[[#This Row],[DAP (cm)]]^2))/40000</f>
        <v>0.15597184423005742</v>
      </c>
      <c r="K2920" s="96">
        <f>CENSO[[#This Row],[g (m²)]]*CENSO[[#This Row],[H (m)]]*0.7</f>
        <v>1.9652452372987235</v>
      </c>
      <c r="L2920" s="64">
        <v>1</v>
      </c>
      <c r="M2920" s="65">
        <v>365153</v>
      </c>
      <c r="N2920" s="87">
        <v>9703329.6999999899</v>
      </c>
      <c r="O2920" s="98" t="s">
        <v>1225</v>
      </c>
      <c r="P2920" s="87" t="str">
        <f>VLOOKUP(CENSO[[#This Row],[DAP (cm)]],CD[],2,TRUE)</f>
        <v>TORETE</v>
      </c>
      <c r="Q2920" s="87" t="str">
        <f>VLOOKUP(CENSO[[#This Row],[DAP (cm)]],DD[],2,TRUE)</f>
        <v>40├ 50</v>
      </c>
      <c r="R2920" s="87" t="str" cm="1">
        <f t="array" ref="R2920">INDEX(_xlfn.TEXTSPLIT(CENSO[[#This Row],[NOME CIENTIFICO]]," "),1)</f>
        <v>Tachigali</v>
      </c>
      <c r="S2920" s="98" t="s">
        <v>1004</v>
      </c>
      <c r="T2920" s="87">
        <f>_xlfn.MINIFS(CENSO[DAP (cm)],CENSO[NOME CIENTIFICO],CENSO[[#This Row],[NOME CIENTIFICO]])</f>
        <v>39.152116000606256</v>
      </c>
      <c r="U29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20" s="87" t="str">
        <f>IF(CENSO[[#This Row],[DAP (cm)]]&lt;CENSO[[#This Row],[DMCE (cm)]],"DAP &lt; DMCE","DAP ≥ DMCE")</f>
        <v>DAP &lt; DMCE</v>
      </c>
      <c r="W2920" s="87" t="str">
        <f>IF(CENSO[[#This Row],[DAP (cm)]]&gt;200, "Superior", "Inferior")</f>
        <v>Inferior</v>
      </c>
      <c r="X2920" s="87" t="str">
        <f>VLOOKUP(CENSO[[#This Row],[NOME COMUM]],ESPECIES[],4,FALSE)</f>
        <v>Não</v>
      </c>
      <c r="Y2920" s="87" t="str">
        <f>IF(IFERROR(VLOOKUP(CENSO[[#This Row],[NOME COMUM]],COMERCIAIS[],2, FALSE), "Não") &lt;&gt; "Não", "Sim", "Não")</f>
        <v>Sim</v>
      </c>
      <c r="Z2920" s="133">
        <f>CENSO[[#This Row],[g (m²)]]/SUM(AEEF[AEEF-UT])</f>
        <v>2.7289483853966759E-4</v>
      </c>
      <c r="AA2920" s="133">
        <f>CENSO[[#This Row],[v (m³)]]/SUM(AEEF[AEEF-UT])</f>
        <v>3.4384749655998119E-3</v>
      </c>
    </row>
    <row r="2921" spans="1:27" ht="14">
      <c r="A2921" s="86">
        <v>1</v>
      </c>
      <c r="B2921" s="86">
        <v>2</v>
      </c>
      <c r="C2921" s="63">
        <v>88</v>
      </c>
      <c r="D2921" s="63">
        <v>2920</v>
      </c>
      <c r="E2921" s="63" t="str">
        <f>VLOOKUP(CENSO[[#This Row],[NOME COMUM]],ESPECIES[],2,FALSE)</f>
        <v>Tachigali myrmecophila Ducke</v>
      </c>
      <c r="F2921" s="64" t="s">
        <v>14</v>
      </c>
      <c r="G2921" s="64">
        <v>152</v>
      </c>
      <c r="H2921" s="97">
        <f>CENSO[[#This Row],[CAP (cm)]]/PI()</f>
        <v>48.383102699936181</v>
      </c>
      <c r="I2921" s="64">
        <v>15</v>
      </c>
      <c r="J2921" s="96">
        <f>(PI()*(CENSO[[#This Row],[DAP (cm)]]^2))/40000</f>
        <v>0.18385579025975748</v>
      </c>
      <c r="K2921" s="96">
        <f>CENSO[[#This Row],[g (m²)]]*CENSO[[#This Row],[H (m)]]*0.7</f>
        <v>1.9304857977274534</v>
      </c>
      <c r="L2921" s="64">
        <v>1</v>
      </c>
      <c r="M2921" s="65">
        <v>365140.299999999</v>
      </c>
      <c r="N2921" s="87">
        <v>9703335.6999999899</v>
      </c>
      <c r="O2921" s="98" t="s">
        <v>1225</v>
      </c>
      <c r="P2921" s="87" t="str">
        <f>VLOOKUP(CENSO[[#This Row],[DAP (cm)]],CD[],2,TRUE)</f>
        <v>TORETE</v>
      </c>
      <c r="Q2921" s="87" t="str">
        <f>VLOOKUP(CENSO[[#This Row],[DAP (cm)]],DD[],2,TRUE)</f>
        <v>40├ 50</v>
      </c>
      <c r="R2921" s="87" t="str" cm="1">
        <f t="array" ref="R2921">INDEX(_xlfn.TEXTSPLIT(CENSO[[#This Row],[NOME CIENTIFICO]]," "),1)</f>
        <v>Tachigali</v>
      </c>
      <c r="S2921" s="98" t="s">
        <v>1004</v>
      </c>
      <c r="T2921" s="87">
        <f>_xlfn.MINIFS(CENSO[DAP (cm)],CENSO[NOME CIENTIFICO],CENSO[[#This Row],[NOME CIENTIFICO]])</f>
        <v>39.152116000606256</v>
      </c>
      <c r="U29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21" s="87" t="str">
        <f>IF(CENSO[[#This Row],[DAP (cm)]]&lt;CENSO[[#This Row],[DMCE (cm)]],"DAP &lt; DMCE","DAP ≥ DMCE")</f>
        <v>DAP &lt; DMCE</v>
      </c>
      <c r="W2921" s="87" t="str">
        <f>IF(CENSO[[#This Row],[DAP (cm)]]&gt;200, "Superior", "Inferior")</f>
        <v>Inferior</v>
      </c>
      <c r="X2921" s="87" t="str">
        <f>VLOOKUP(CENSO[[#This Row],[NOME COMUM]],ESPECIES[],4,FALSE)</f>
        <v>Não</v>
      </c>
      <c r="Y2921" s="87" t="str">
        <f>IF(IFERROR(VLOOKUP(CENSO[[#This Row],[NOME COMUM]],COMERCIAIS[],2, FALSE), "Não") &lt;&gt; "Não", "Sim", "Não")</f>
        <v>Sim</v>
      </c>
      <c r="Z2921" s="133">
        <f>CENSO[[#This Row],[g (m²)]]/SUM(AEEF[AEEF-UT])</f>
        <v>3.2168175253165715E-4</v>
      </c>
      <c r="AA2921" s="133">
        <f>CENSO[[#This Row],[v (m³)]]/SUM(AEEF[AEEF-UT])</f>
        <v>3.3776584015824001E-3</v>
      </c>
    </row>
    <row r="2922" spans="1:27" ht="14">
      <c r="A2922" s="86">
        <v>1</v>
      </c>
      <c r="B2922" s="86">
        <v>2</v>
      </c>
      <c r="C2922" s="63">
        <v>88</v>
      </c>
      <c r="D2922" s="63">
        <v>2921</v>
      </c>
      <c r="E2922" s="63" t="str">
        <f>VLOOKUP(CENSO[[#This Row],[NOME COMUM]],ESPECIES[],2,FALSE)</f>
        <v>Manilkara huberi (Ducke) Chevalier</v>
      </c>
      <c r="F2922" s="64" t="s">
        <v>30</v>
      </c>
      <c r="G2922" s="64">
        <v>387</v>
      </c>
      <c r="H2922" s="97">
        <f>CENSO[[#This Row],[CAP (cm)]]/PI()</f>
        <v>123.185925953127</v>
      </c>
      <c r="I2922" s="64">
        <v>22</v>
      </c>
      <c r="J2922" s="96">
        <f>(PI()*(CENSO[[#This Row],[DAP (cm)]]^2))/40000</f>
        <v>1.1918238335965037</v>
      </c>
      <c r="K2922" s="96">
        <f>CENSO[[#This Row],[g (m²)]]*CENSO[[#This Row],[H (m)]]*0.7</f>
        <v>18.354087037386154</v>
      </c>
      <c r="L2922" s="64">
        <v>1</v>
      </c>
      <c r="M2922" s="65">
        <v>365117</v>
      </c>
      <c r="N2922" s="87">
        <v>9703345.8000000007</v>
      </c>
      <c r="O2922" s="87" t="s">
        <v>1227</v>
      </c>
      <c r="P2922" s="87" t="str">
        <f>VLOOKUP(CENSO[[#This Row],[DAP (cm)]],CD[],2,TRUE)</f>
        <v>TORA</v>
      </c>
      <c r="Q2922" s="87" t="str">
        <f>VLOOKUP(CENSO[[#This Row],[DAP (cm)]],DD[],2,TRUE)</f>
        <v>120├ 130</v>
      </c>
      <c r="R2922" s="87" t="str" cm="1">
        <f t="array" ref="R2922">INDEX(_xlfn.TEXTSPLIT(CENSO[[#This Row],[NOME CIENTIFICO]]," "),1)</f>
        <v>Manilkara</v>
      </c>
      <c r="S2922" s="98" t="s">
        <v>1004</v>
      </c>
      <c r="T2922" s="87">
        <f>_xlfn.MINIFS(CENSO[DAP (cm)],CENSO[NOME CIENTIFICO],CENSO[[#This Row],[NOME CIENTIFICO]])</f>
        <v>41.38028520389279</v>
      </c>
      <c r="U29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922" s="87" t="str">
        <f>IF(CENSO[[#This Row],[DAP (cm)]]&lt;CENSO[[#This Row],[DMCE (cm)]],"DAP &lt; DMCE","DAP ≥ DMCE")</f>
        <v>DAP ≥ DMCE</v>
      </c>
      <c r="W2922" s="87" t="str">
        <f>IF(CENSO[[#This Row],[DAP (cm)]]&gt;200, "Superior", "Inferior")</f>
        <v>Inferior</v>
      </c>
      <c r="X2922" s="87" t="str">
        <f>VLOOKUP(CENSO[[#This Row],[NOME COMUM]],ESPECIES[],4,FALSE)</f>
        <v>Não</v>
      </c>
      <c r="Y2922" s="87" t="str">
        <f>IF(IFERROR(VLOOKUP(CENSO[[#This Row],[NOME COMUM]],COMERCIAIS[],2, FALSE), "Não") &lt;&gt; "Não", "Sim", "Não")</f>
        <v>Sim</v>
      </c>
      <c r="Z2922" s="133">
        <f>CENSO[[#This Row],[g (m²)]]/SUM(AEEF[AEEF-UT])</f>
        <v>2.0852646465942593E-3</v>
      </c>
      <c r="AA2922" s="133">
        <f>CENSO[[#This Row],[v (m³)]]/SUM(AEEF[AEEF-UT])</f>
        <v>3.2113075557551586E-2</v>
      </c>
    </row>
    <row r="2923" spans="1:27" ht="14">
      <c r="A2923" s="86">
        <v>1</v>
      </c>
      <c r="B2923" s="86">
        <v>2</v>
      </c>
      <c r="C2923" s="63">
        <v>88</v>
      </c>
      <c r="D2923" s="63">
        <v>2922</v>
      </c>
      <c r="E2923" s="63" t="str">
        <f>VLOOKUP(CENSO[[#This Row],[NOME COMUM]],ESPECIES[],2,FALSE)</f>
        <v>Pouteria sp.</v>
      </c>
      <c r="F2923" s="64" t="s">
        <v>83</v>
      </c>
      <c r="G2923" s="64">
        <v>180</v>
      </c>
      <c r="H2923" s="97">
        <f>CENSO[[#This Row],[CAP (cm)]]/PI()</f>
        <v>57.295779513082323</v>
      </c>
      <c r="I2923" s="64">
        <v>18</v>
      </c>
      <c r="J2923" s="96">
        <f>(PI()*(CENSO[[#This Row],[DAP (cm)]]^2))/40000</f>
        <v>0.25783100780887047</v>
      </c>
      <c r="K2923" s="96">
        <f>CENSO[[#This Row],[g (m²)]]*CENSO[[#This Row],[H (m)]]*0.7</f>
        <v>3.2486706983917677</v>
      </c>
      <c r="L2923" s="64">
        <v>1</v>
      </c>
      <c r="M2923" s="65">
        <v>365121.59999999899</v>
      </c>
      <c r="N2923" s="87">
        <v>9703354.6999999899</v>
      </c>
      <c r="O2923" s="87" t="s">
        <v>1227</v>
      </c>
      <c r="P2923" s="87" t="str">
        <f>VLOOKUP(CENSO[[#This Row],[DAP (cm)]],CD[],2,TRUE)</f>
        <v>TORA</v>
      </c>
      <c r="Q2923" s="87" t="str">
        <f>VLOOKUP(CENSO[[#This Row],[DAP (cm)]],DD[],2,TRUE)</f>
        <v>50├ 60</v>
      </c>
      <c r="R2923" s="87" t="str" cm="1">
        <f t="array" ref="R2923">INDEX(_xlfn.TEXTSPLIT(CENSO[[#This Row],[NOME CIENTIFICO]]," "),1)</f>
        <v>Pouteria</v>
      </c>
      <c r="S2923" s="98" t="s">
        <v>1004</v>
      </c>
      <c r="T2923" s="87">
        <f>_xlfn.MINIFS(CENSO[DAP (cm)],CENSO[NOME CIENTIFICO],CENSO[[#This Row],[NOME CIENTIFICO]])</f>
        <v>39.788735772973837</v>
      </c>
      <c r="U29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23" s="87" t="str">
        <f>IF(CENSO[[#This Row],[DAP (cm)]]&lt;CENSO[[#This Row],[DMCE (cm)]],"DAP &lt; DMCE","DAP ≥ DMCE")</f>
        <v>DAP ≥ DMCE</v>
      </c>
      <c r="W2923" s="87" t="str">
        <f>IF(CENSO[[#This Row],[DAP (cm)]]&gt;200, "Superior", "Inferior")</f>
        <v>Inferior</v>
      </c>
      <c r="X2923" s="87" t="str">
        <f>VLOOKUP(CENSO[[#This Row],[NOME COMUM]],ESPECIES[],4,FALSE)</f>
        <v>Não</v>
      </c>
      <c r="Y2923" s="87" t="str">
        <f>IF(IFERROR(VLOOKUP(CENSO[[#This Row],[NOME COMUM]],COMERCIAIS[],2, FALSE), "Não") &lt;&gt; "Não", "Sim", "Não")</f>
        <v>Não</v>
      </c>
      <c r="Z2923" s="133">
        <f>CENSO[[#This Row],[g (m²)]]/SUM(AEEF[AEEF-UT])</f>
        <v>4.5111187595332813E-4</v>
      </c>
      <c r="AA2923" s="133">
        <f>CENSO[[#This Row],[v (m³)]]/SUM(AEEF[AEEF-UT])</f>
        <v>5.6840096370119339E-3</v>
      </c>
    </row>
    <row r="2924" spans="1:27" ht="14">
      <c r="A2924" s="86">
        <v>1</v>
      </c>
      <c r="B2924" s="86">
        <v>2</v>
      </c>
      <c r="C2924" s="63">
        <v>88</v>
      </c>
      <c r="D2924" s="63">
        <v>2923</v>
      </c>
      <c r="E2924" s="63" t="str">
        <f>VLOOKUP(CENSO[[#This Row],[NOME COMUM]],ESPECIES[],2,FALSE)</f>
        <v>Couratari guianensis Aubl.</v>
      </c>
      <c r="F2924" s="64" t="s">
        <v>6</v>
      </c>
      <c r="G2924" s="64">
        <v>260</v>
      </c>
      <c r="H2924" s="97">
        <f>CENSO[[#This Row],[CAP (cm)]]/PI()</f>
        <v>82.760570407785579</v>
      </c>
      <c r="I2924" s="64">
        <v>22</v>
      </c>
      <c r="J2924" s="96">
        <f>(PI()*(CENSO[[#This Row],[DAP (cm)]]^2))/40000</f>
        <v>0.53794370765060628</v>
      </c>
      <c r="K2924" s="96">
        <f>CENSO[[#This Row],[g (m²)]]*CENSO[[#This Row],[H (m)]]*0.7</f>
        <v>8.2843330978193368</v>
      </c>
      <c r="L2924" s="64">
        <v>1</v>
      </c>
      <c r="M2924" s="65">
        <v>365123</v>
      </c>
      <c r="N2924" s="87">
        <v>9703357.3000000007</v>
      </c>
      <c r="O2924" s="87" t="s">
        <v>1227</v>
      </c>
      <c r="P2924" s="87" t="str">
        <f>VLOOKUP(CENSO[[#This Row],[DAP (cm)]],CD[],2,TRUE)</f>
        <v>TORA</v>
      </c>
      <c r="Q2924" s="87" t="str">
        <f>VLOOKUP(CENSO[[#This Row],[DAP (cm)]],DD[],2,TRUE)</f>
        <v>80├ 90</v>
      </c>
      <c r="R2924" s="87" t="str" cm="1">
        <f t="array" ref="R2924">INDEX(_xlfn.TEXTSPLIT(CENSO[[#This Row],[NOME CIENTIFICO]]," "),1)</f>
        <v>Couratari</v>
      </c>
      <c r="S2924" s="98" t="s">
        <v>1004</v>
      </c>
      <c r="T2924" s="87">
        <f>_xlfn.MINIFS(CENSO[DAP (cm)],CENSO[NOME CIENTIFICO],CENSO[[#This Row],[NOME CIENTIFICO]])</f>
        <v>38.833806114422465</v>
      </c>
      <c r="U29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24" s="87" t="str">
        <f>IF(CENSO[[#This Row],[DAP (cm)]]&lt;CENSO[[#This Row],[DMCE (cm)]],"DAP &lt; DMCE","DAP ≥ DMCE")</f>
        <v>DAP ≥ DMCE</v>
      </c>
      <c r="W2924" s="87" t="str">
        <f>IF(CENSO[[#This Row],[DAP (cm)]]&gt;200, "Superior", "Inferior")</f>
        <v>Inferior</v>
      </c>
      <c r="X2924" s="87" t="str">
        <f>VLOOKUP(CENSO[[#This Row],[NOME COMUM]],ESPECIES[],4,FALSE)</f>
        <v>Não</v>
      </c>
      <c r="Y2924" s="87" t="str">
        <f>IF(IFERROR(VLOOKUP(CENSO[[#This Row],[NOME COMUM]],COMERCIAIS[],2, FALSE), "Não") &lt;&gt; "Não", "Sim", "Não")</f>
        <v>Sim</v>
      </c>
      <c r="Z2924" s="133">
        <f>CENSO[[#This Row],[g (m²)]]/SUM(AEEF[AEEF-UT])</f>
        <v>9.4120872884089456E-4</v>
      </c>
      <c r="AA2924" s="133">
        <f>CENSO[[#This Row],[v (m³)]]/SUM(AEEF[AEEF-UT])</f>
        <v>1.4494614424149775E-2</v>
      </c>
    </row>
    <row r="2925" spans="1:27" ht="14">
      <c r="A2925" s="86">
        <v>1</v>
      </c>
      <c r="B2925" s="86">
        <v>2</v>
      </c>
      <c r="C2925" s="63">
        <v>88</v>
      </c>
      <c r="D2925" s="63">
        <v>2924</v>
      </c>
      <c r="E2925" s="63" t="str">
        <f>VLOOKUP(CENSO[[#This Row],[NOME COMUM]],ESPECIES[],2,FALSE)</f>
        <v>Symphonia globulifera L.f.</v>
      </c>
      <c r="F2925" s="64" t="s">
        <v>39</v>
      </c>
      <c r="G2925" s="64">
        <v>190</v>
      </c>
      <c r="H2925" s="97">
        <f>CENSO[[#This Row],[CAP (cm)]]/PI()</f>
        <v>60.478878374920228</v>
      </c>
      <c r="I2925" s="64">
        <v>18</v>
      </c>
      <c r="J2925" s="96">
        <f>(PI()*(CENSO[[#This Row],[DAP (cm)]]^2))/40000</f>
        <v>0.28727467228087106</v>
      </c>
      <c r="K2925" s="96">
        <f>CENSO[[#This Row],[g (m²)]]*CENSO[[#This Row],[H (m)]]*0.7</f>
        <v>3.6196608707389748</v>
      </c>
      <c r="L2925" s="64">
        <v>1</v>
      </c>
      <c r="M2925" s="65">
        <v>365126.2</v>
      </c>
      <c r="N2925" s="87">
        <v>9703363.5</v>
      </c>
      <c r="O2925" s="98" t="s">
        <v>1225</v>
      </c>
      <c r="P2925" s="87" t="str">
        <f>VLOOKUP(CENSO[[#This Row],[DAP (cm)]],CD[],2,TRUE)</f>
        <v>TORA</v>
      </c>
      <c r="Q2925" s="87" t="str">
        <f>VLOOKUP(CENSO[[#This Row],[DAP (cm)]],DD[],2,TRUE)</f>
        <v>60├ 70</v>
      </c>
      <c r="R2925" s="87" t="str" cm="1">
        <f t="array" ref="R2925">INDEX(_xlfn.TEXTSPLIT(CENSO[[#This Row],[NOME CIENTIFICO]]," "),1)</f>
        <v>Symphonia</v>
      </c>
      <c r="S2925" s="98" t="s">
        <v>1004</v>
      </c>
      <c r="T2925" s="87">
        <f>_xlfn.MINIFS(CENSO[DAP (cm)],CENSO[NOME CIENTIFICO],CENSO[[#This Row],[NOME CIENTIFICO]])</f>
        <v>54.112680651244418</v>
      </c>
      <c r="U29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64.112680651244418</v>
      </c>
      <c r="V2925" s="87" t="str">
        <f>IF(CENSO[[#This Row],[DAP (cm)]]&lt;CENSO[[#This Row],[DMCE (cm)]],"DAP &lt; DMCE","DAP ≥ DMCE")</f>
        <v>DAP &lt; DMCE</v>
      </c>
      <c r="W2925" s="87" t="str">
        <f>IF(CENSO[[#This Row],[DAP (cm)]]&gt;200, "Superior", "Inferior")</f>
        <v>Inferior</v>
      </c>
      <c r="X2925" s="87" t="str">
        <f>VLOOKUP(CENSO[[#This Row],[NOME COMUM]],ESPECIES[],4,FALSE)</f>
        <v>Não</v>
      </c>
      <c r="Y2925" s="87" t="str">
        <f>IF(IFERROR(VLOOKUP(CENSO[[#This Row],[NOME COMUM]],COMERCIAIS[],2, FALSE), "Não") &lt;&gt; "Não", "Sim", "Não")</f>
        <v>Não</v>
      </c>
      <c r="Z2925" s="133">
        <f>CENSO[[#This Row],[g (m²)]]/SUM(AEEF[AEEF-UT])</f>
        <v>5.0262773833071434E-4</v>
      </c>
      <c r="AA2925" s="133">
        <f>CENSO[[#This Row],[v (m³)]]/SUM(AEEF[AEEF-UT])</f>
        <v>6.3331095029669987E-3</v>
      </c>
    </row>
    <row r="2926" spans="1:27" ht="14">
      <c r="A2926" s="86">
        <v>1</v>
      </c>
      <c r="B2926" s="86">
        <v>2</v>
      </c>
      <c r="C2926" s="63">
        <v>88</v>
      </c>
      <c r="D2926" s="63">
        <v>2925</v>
      </c>
      <c r="E2926" s="63" t="str">
        <f>VLOOKUP(CENSO[[#This Row],[NOME COMUM]],ESPECIES[],2,FALSE)</f>
        <v>Enterolobium contortisiliquum (Vell.) Morong</v>
      </c>
      <c r="F2926" s="64" t="s">
        <v>45</v>
      </c>
      <c r="G2926" s="64">
        <v>200</v>
      </c>
      <c r="H2926" s="97">
        <f>CENSO[[#This Row],[CAP (cm)]]/PI()</f>
        <v>63.661977236758133</v>
      </c>
      <c r="I2926" s="64">
        <v>18</v>
      </c>
      <c r="J2926" s="96">
        <f>(PI()*(CENSO[[#This Row],[DAP (cm)]]^2))/40000</f>
        <v>0.31830988618379064</v>
      </c>
      <c r="K2926" s="96">
        <f>CENSO[[#This Row],[g (m²)]]*CENSO[[#This Row],[H (m)]]*0.7</f>
        <v>4.0107045659157619</v>
      </c>
      <c r="L2926" s="64">
        <v>1</v>
      </c>
      <c r="M2926" s="65">
        <v>365128.09999999899</v>
      </c>
      <c r="N2926" s="87">
        <v>9703362.6999999899</v>
      </c>
      <c r="O2926" s="87" t="s">
        <v>1227</v>
      </c>
      <c r="P2926" s="87" t="str">
        <f>VLOOKUP(CENSO[[#This Row],[DAP (cm)]],CD[],2,TRUE)</f>
        <v>TORA</v>
      </c>
      <c r="Q2926" s="87" t="str">
        <f>VLOOKUP(CENSO[[#This Row],[DAP (cm)]],DD[],2,TRUE)</f>
        <v>60├ 70</v>
      </c>
      <c r="R2926" s="87" t="str" cm="1">
        <f t="array" ref="R2926">INDEX(_xlfn.TEXTSPLIT(CENSO[[#This Row],[NOME CIENTIFICO]]," "),1)</f>
        <v>Enterolobium</v>
      </c>
      <c r="S2926" s="98" t="s">
        <v>1004</v>
      </c>
      <c r="T2926" s="87">
        <f>_xlfn.MINIFS(CENSO[DAP (cm)],CENSO[NOME CIENTIFICO],CENSO[[#This Row],[NOME CIENTIFICO]])</f>
        <v>42.971834634811742</v>
      </c>
      <c r="U29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2926" s="87" t="str">
        <f>IF(CENSO[[#This Row],[DAP (cm)]]&lt;CENSO[[#This Row],[DMCE (cm)]],"DAP &lt; DMCE","DAP ≥ DMCE")</f>
        <v>DAP ≥ DMCE</v>
      </c>
      <c r="W2926" s="87" t="str">
        <f>IF(CENSO[[#This Row],[DAP (cm)]]&gt;200, "Superior", "Inferior")</f>
        <v>Inferior</v>
      </c>
      <c r="X2926" s="87" t="str">
        <f>VLOOKUP(CENSO[[#This Row],[NOME COMUM]],ESPECIES[],4,FALSE)</f>
        <v>Não</v>
      </c>
      <c r="Y2926" s="87" t="str">
        <f>IF(IFERROR(VLOOKUP(CENSO[[#This Row],[NOME COMUM]],COMERCIAIS[],2, FALSE), "Não") &lt;&gt; "Não", "Sim", "Não")</f>
        <v>Sim</v>
      </c>
      <c r="Z2926" s="133">
        <f>CENSO[[#This Row],[g (m²)]]/SUM(AEEF[AEEF-UT])</f>
        <v>5.5692824191768894E-4</v>
      </c>
      <c r="AA2926" s="133">
        <f>CENSO[[#This Row],[v (m³)]]/SUM(AEEF[AEEF-UT])</f>
        <v>7.0172958481628809E-3</v>
      </c>
    </row>
    <row r="2927" spans="1:27" ht="14">
      <c r="A2927" s="86">
        <v>1</v>
      </c>
      <c r="B2927" s="86">
        <v>2</v>
      </c>
      <c r="C2927" s="63">
        <v>88</v>
      </c>
      <c r="D2927" s="63">
        <v>2926</v>
      </c>
      <c r="E2927" s="63" t="str">
        <f>VLOOKUP(CENSO[[#This Row],[NOME COMUM]],ESPECIES[],2,FALSE)</f>
        <v>Tachigali myrmecophila Ducke</v>
      </c>
      <c r="F2927" s="64" t="s">
        <v>14</v>
      </c>
      <c r="G2927" s="64">
        <v>263</v>
      </c>
      <c r="H2927" s="97">
        <f>CENSO[[#This Row],[CAP (cm)]]/PI()</f>
        <v>83.715500066336944</v>
      </c>
      <c r="I2927" s="64">
        <v>18</v>
      </c>
      <c r="J2927" s="96">
        <f>(PI()*(CENSO[[#This Row],[DAP (cm)]]^2))/40000</f>
        <v>0.55042941293616532</v>
      </c>
      <c r="K2927" s="96">
        <f>CENSO[[#This Row],[g (m²)]]*CENSO[[#This Row],[H (m)]]*0.7</f>
        <v>6.9354106029956828</v>
      </c>
      <c r="L2927" s="64">
        <v>1</v>
      </c>
      <c r="M2927" s="65">
        <v>365132.7</v>
      </c>
      <c r="N2927" s="87">
        <v>9703373.8000000007</v>
      </c>
      <c r="O2927" s="87" t="s">
        <v>1228</v>
      </c>
      <c r="P2927" s="87" t="str">
        <f>VLOOKUP(CENSO[[#This Row],[DAP (cm)]],CD[],2,TRUE)</f>
        <v>TORA</v>
      </c>
      <c r="Q2927" s="87" t="str">
        <f>VLOOKUP(CENSO[[#This Row],[DAP (cm)]],DD[],2,TRUE)</f>
        <v>80├ 90</v>
      </c>
      <c r="R2927" s="87" t="str" cm="1">
        <f t="array" ref="R2927">INDEX(_xlfn.TEXTSPLIT(CENSO[[#This Row],[NOME CIENTIFICO]]," "),1)</f>
        <v>Tachigali</v>
      </c>
      <c r="S2927" s="98" t="s">
        <v>1004</v>
      </c>
      <c r="T2927" s="87">
        <f>_xlfn.MINIFS(CENSO[DAP (cm)],CENSO[NOME CIENTIFICO],CENSO[[#This Row],[NOME CIENTIFICO]])</f>
        <v>39.152116000606256</v>
      </c>
      <c r="U29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27" s="87" t="str">
        <f>IF(CENSO[[#This Row],[DAP (cm)]]&lt;CENSO[[#This Row],[DMCE (cm)]],"DAP &lt; DMCE","DAP ≥ DMCE")</f>
        <v>DAP ≥ DMCE</v>
      </c>
      <c r="W2927" s="87" t="str">
        <f>IF(CENSO[[#This Row],[DAP (cm)]]&gt;200, "Superior", "Inferior")</f>
        <v>Inferior</v>
      </c>
      <c r="X2927" s="87" t="str">
        <f>VLOOKUP(CENSO[[#This Row],[NOME COMUM]],ESPECIES[],4,FALSE)</f>
        <v>Não</v>
      </c>
      <c r="Y2927" s="87" t="str">
        <f>IF(IFERROR(VLOOKUP(CENSO[[#This Row],[NOME COMUM]],COMERCIAIS[],2, FALSE), "Não") &lt;&gt; "Não", "Sim", "Não")</f>
        <v>Sim</v>
      </c>
      <c r="Z2927" s="133">
        <f>CENSO[[#This Row],[g (m²)]]/SUM(AEEF[AEEF-UT])</f>
        <v>9.6305423913011564E-4</v>
      </c>
      <c r="AA2927" s="133">
        <f>CENSO[[#This Row],[v (m³)]]/SUM(AEEF[AEEF-UT])</f>
        <v>1.2134483413039457E-2</v>
      </c>
    </row>
    <row r="2928" spans="1:27" ht="14">
      <c r="A2928" s="86">
        <v>1</v>
      </c>
      <c r="B2928" s="86">
        <v>2</v>
      </c>
      <c r="C2928" s="63">
        <v>88</v>
      </c>
      <c r="D2928" s="63">
        <v>2927</v>
      </c>
      <c r="E2928" s="63" t="str">
        <f>VLOOKUP(CENSO[[#This Row],[NOME COMUM]],ESPECIES[],2,FALSE)</f>
        <v>Goupia glabra Aubl.</v>
      </c>
      <c r="F2928" s="64" t="s">
        <v>34</v>
      </c>
      <c r="G2928" s="64">
        <v>317</v>
      </c>
      <c r="H2928" s="97">
        <f>CENSO[[#This Row],[CAP (cm)]]/PI()</f>
        <v>100.90423392026165</v>
      </c>
      <c r="I2928" s="64">
        <v>17</v>
      </c>
      <c r="J2928" s="96">
        <f>(PI()*(CENSO[[#This Row],[DAP (cm)]]^2))/40000</f>
        <v>0.79966605381807354</v>
      </c>
      <c r="K2928" s="96">
        <f>CENSO[[#This Row],[g (m²)]]*CENSO[[#This Row],[H (m)]]*0.7</f>
        <v>9.5160260404350741</v>
      </c>
      <c r="L2928" s="64">
        <v>1</v>
      </c>
      <c r="M2928" s="65">
        <v>365153.799999999</v>
      </c>
      <c r="N2928" s="87">
        <v>9703368</v>
      </c>
      <c r="O2928" s="87" t="s">
        <v>1228</v>
      </c>
      <c r="P2928" s="87" t="str">
        <f>VLOOKUP(CENSO[[#This Row],[DAP (cm)]],CD[],2,TRUE)</f>
        <v>TORA</v>
      </c>
      <c r="Q2928" s="87" t="str">
        <f>VLOOKUP(CENSO[[#This Row],[DAP (cm)]],DD[],2,TRUE)</f>
        <v>100├ 110</v>
      </c>
      <c r="R2928" s="87" t="str" cm="1">
        <f t="array" ref="R2928">INDEX(_xlfn.TEXTSPLIT(CENSO[[#This Row],[NOME CIENTIFICO]]," "),1)</f>
        <v>Goupia</v>
      </c>
      <c r="S2928" s="98" t="s">
        <v>1004</v>
      </c>
      <c r="T2928" s="87">
        <f>_xlfn.MINIFS(CENSO[DAP (cm)],CENSO[NOME CIENTIFICO],CENSO[[#This Row],[NOME CIENTIFICO]])</f>
        <v>40.107045659157627</v>
      </c>
      <c r="U29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928" s="87" t="str">
        <f>IF(CENSO[[#This Row],[DAP (cm)]]&lt;CENSO[[#This Row],[DMCE (cm)]],"DAP &lt; DMCE","DAP ≥ DMCE")</f>
        <v>DAP ≥ DMCE</v>
      </c>
      <c r="W2928" s="87" t="str">
        <f>IF(CENSO[[#This Row],[DAP (cm)]]&gt;200, "Superior", "Inferior")</f>
        <v>Inferior</v>
      </c>
      <c r="X2928" s="87" t="str">
        <f>VLOOKUP(CENSO[[#This Row],[NOME COMUM]],ESPECIES[],4,FALSE)</f>
        <v>Não</v>
      </c>
      <c r="Y2928" s="87" t="str">
        <f>IF(IFERROR(VLOOKUP(CENSO[[#This Row],[NOME COMUM]],COMERCIAIS[],2, FALSE), "Não") &lt;&gt; "Não", "Sim", "Não")</f>
        <v>Sim</v>
      </c>
      <c r="Z2928" s="133">
        <f>CENSO[[#This Row],[g (m²)]]/SUM(AEEF[AEEF-UT])</f>
        <v>1.3991290525516664E-3</v>
      </c>
      <c r="AA2928" s="133">
        <f>CENSO[[#This Row],[v (m³)]]/SUM(AEEF[AEEF-UT])</f>
        <v>1.6649635725364827E-2</v>
      </c>
    </row>
    <row r="2929" spans="1:27" ht="14">
      <c r="A2929" s="86">
        <v>1</v>
      </c>
      <c r="B2929" s="86">
        <v>2</v>
      </c>
      <c r="C2929" s="63">
        <v>88</v>
      </c>
      <c r="D2929" s="63">
        <v>2928</v>
      </c>
      <c r="E2929" s="63" t="str">
        <f>VLOOKUP(CENSO[[#This Row],[NOME COMUM]],ESPECIES[],2,FALSE)</f>
        <v>Piptadenia suaveolens Miq.</v>
      </c>
      <c r="F2929" s="64" t="s">
        <v>22</v>
      </c>
      <c r="G2929" s="64">
        <v>138</v>
      </c>
      <c r="H2929" s="97">
        <f>CENSO[[#This Row],[CAP (cm)]]/PI()</f>
        <v>43.926764293363114</v>
      </c>
      <c r="I2929" s="64">
        <v>12</v>
      </c>
      <c r="J2929" s="96">
        <f>(PI()*(CENSO[[#This Row],[DAP (cm)]]^2))/40000</f>
        <v>0.15154733681210272</v>
      </c>
      <c r="K2929" s="96">
        <f>CENSO[[#This Row],[g (m²)]]*CENSO[[#This Row],[H (m)]]*0.7</f>
        <v>1.2729976292216627</v>
      </c>
      <c r="L2929" s="64">
        <v>1</v>
      </c>
      <c r="M2929" s="65">
        <v>365176.09999999899</v>
      </c>
      <c r="N2929" s="87">
        <v>9703363</v>
      </c>
      <c r="O2929" s="98" t="s">
        <v>1225</v>
      </c>
      <c r="P2929" s="87" t="str">
        <f>VLOOKUP(CENSO[[#This Row],[DAP (cm)]],CD[],2,TRUE)</f>
        <v>TORETE</v>
      </c>
      <c r="Q2929" s="87" t="str">
        <f>VLOOKUP(CENSO[[#This Row],[DAP (cm)]],DD[],2,TRUE)</f>
        <v>40├ 50</v>
      </c>
      <c r="R2929" s="87" t="str" cm="1">
        <f t="array" ref="R2929">INDEX(_xlfn.TEXTSPLIT(CENSO[[#This Row],[NOME CIENTIFICO]]," "),1)</f>
        <v>Piptadenia</v>
      </c>
      <c r="S2929" s="98" t="s">
        <v>1004</v>
      </c>
      <c r="T2929" s="87">
        <f>_xlfn.MINIFS(CENSO[DAP (cm)],CENSO[NOME CIENTIFICO],CENSO[[#This Row],[NOME CIENTIFICO]])</f>
        <v>39.788735772973837</v>
      </c>
      <c r="U29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29" s="87" t="str">
        <f>IF(CENSO[[#This Row],[DAP (cm)]]&lt;CENSO[[#This Row],[DMCE (cm)]],"DAP &lt; DMCE","DAP ≥ DMCE")</f>
        <v>DAP &lt; DMCE</v>
      </c>
      <c r="W2929" s="87" t="str">
        <f>IF(CENSO[[#This Row],[DAP (cm)]]&gt;200, "Superior", "Inferior")</f>
        <v>Inferior</v>
      </c>
      <c r="X2929" s="87" t="str">
        <f>VLOOKUP(CENSO[[#This Row],[NOME COMUM]],ESPECIES[],4,FALSE)</f>
        <v>Não</v>
      </c>
      <c r="Y2929" s="87" t="str">
        <f>IF(IFERROR(VLOOKUP(CENSO[[#This Row],[NOME COMUM]],COMERCIAIS[],2, FALSE), "Não") &lt;&gt; "Não", "Sim", "Não")</f>
        <v>Sim</v>
      </c>
      <c r="Z2929" s="133">
        <f>CENSO[[#This Row],[g (m²)]]/SUM(AEEF[AEEF-UT])</f>
        <v>2.651535359770117E-4</v>
      </c>
      <c r="AA2929" s="133">
        <f>CENSO[[#This Row],[v (m³)]]/SUM(AEEF[AEEF-UT])</f>
        <v>2.227289702206898E-3</v>
      </c>
    </row>
    <row r="2930" spans="1:27" ht="14">
      <c r="A2930" s="86">
        <v>1</v>
      </c>
      <c r="B2930" s="86">
        <v>2</v>
      </c>
      <c r="C2930" s="63">
        <v>88</v>
      </c>
      <c r="D2930" s="63">
        <v>2929</v>
      </c>
      <c r="E2930" s="63" t="str">
        <f>VLOOKUP(CENSO[[#This Row],[NOME COMUM]],ESPECIES[],2,FALSE)</f>
        <v>Goupia glabra Aubl.</v>
      </c>
      <c r="F2930" s="64" t="s">
        <v>34</v>
      </c>
      <c r="G2930" s="64">
        <v>267</v>
      </c>
      <c r="H2930" s="97">
        <f>CENSO[[#This Row],[CAP (cm)]]/PI()</f>
        <v>84.988739611072106</v>
      </c>
      <c r="I2930" s="64">
        <v>18</v>
      </c>
      <c r="J2930" s="96">
        <f>(PI()*(CENSO[[#This Row],[DAP (cm)]]^2))/40000</f>
        <v>0.56729983690390628</v>
      </c>
      <c r="K2930" s="96">
        <f>CENSO[[#This Row],[g (m²)]]*CENSO[[#This Row],[H (m)]]*0.7</f>
        <v>7.1479779449892185</v>
      </c>
      <c r="L2930" s="64">
        <v>2</v>
      </c>
      <c r="M2930" s="65">
        <v>365155.299999999</v>
      </c>
      <c r="N2930" s="87">
        <v>9703381.6999999899</v>
      </c>
      <c r="O2930" s="87" t="s">
        <v>1228</v>
      </c>
      <c r="P2930" s="87" t="str">
        <f>VLOOKUP(CENSO[[#This Row],[DAP (cm)]],CD[],2,TRUE)</f>
        <v>TORA</v>
      </c>
      <c r="Q2930" s="87" t="str">
        <f>VLOOKUP(CENSO[[#This Row],[DAP (cm)]],DD[],2,TRUE)</f>
        <v>80├ 90</v>
      </c>
      <c r="R2930" s="87" t="str" cm="1">
        <f t="array" ref="R2930">INDEX(_xlfn.TEXTSPLIT(CENSO[[#This Row],[NOME CIENTIFICO]]," "),1)</f>
        <v>Goupia</v>
      </c>
      <c r="S2930" s="98" t="s">
        <v>1004</v>
      </c>
      <c r="T2930" s="87">
        <f>_xlfn.MINIFS(CENSO[DAP (cm)],CENSO[NOME CIENTIFICO],CENSO[[#This Row],[NOME CIENTIFICO]])</f>
        <v>40.107045659157627</v>
      </c>
      <c r="U29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930" s="87" t="str">
        <f>IF(CENSO[[#This Row],[DAP (cm)]]&lt;CENSO[[#This Row],[DMCE (cm)]],"DAP &lt; DMCE","DAP ≥ DMCE")</f>
        <v>DAP ≥ DMCE</v>
      </c>
      <c r="W2930" s="87" t="str">
        <f>IF(CENSO[[#This Row],[DAP (cm)]]&gt;200, "Superior", "Inferior")</f>
        <v>Inferior</v>
      </c>
      <c r="X2930" s="87" t="str">
        <f>VLOOKUP(CENSO[[#This Row],[NOME COMUM]],ESPECIES[],4,FALSE)</f>
        <v>Não</v>
      </c>
      <c r="Y2930" s="87" t="str">
        <f>IF(IFERROR(VLOOKUP(CENSO[[#This Row],[NOME COMUM]],COMERCIAIS[],2, FALSE), "Não") &lt;&gt; "Não", "Sim", "Não")</f>
        <v>Sim</v>
      </c>
      <c r="Z2930" s="133">
        <f>CENSO[[#This Row],[g (m²)]]/SUM(AEEF[AEEF-UT])</f>
        <v>9.9257143595175325E-4</v>
      </c>
      <c r="AA2930" s="133">
        <f>CENSO[[#This Row],[v (m³)]]/SUM(AEEF[AEEF-UT])</f>
        <v>1.2506400092992089E-2</v>
      </c>
    </row>
    <row r="2931" spans="1:27" ht="14">
      <c r="A2931" s="86">
        <v>1</v>
      </c>
      <c r="B2931" s="86">
        <v>2</v>
      </c>
      <c r="C2931" s="63">
        <v>88</v>
      </c>
      <c r="D2931" s="63">
        <v>2930</v>
      </c>
      <c r="E2931" s="63" t="str">
        <f>VLOOKUP(CENSO[[#This Row],[NOME COMUM]],ESPECIES[],2,FALSE)</f>
        <v>Ocotea cymbarum Kunth</v>
      </c>
      <c r="F2931" s="64" t="s">
        <v>11</v>
      </c>
      <c r="G2931" s="64">
        <v>130</v>
      </c>
      <c r="H2931" s="97">
        <f>CENSO[[#This Row],[CAP (cm)]]/PI()</f>
        <v>41.38028520389279</v>
      </c>
      <c r="I2931" s="64">
        <v>11</v>
      </c>
      <c r="J2931" s="96">
        <f>(PI()*(CENSO[[#This Row],[DAP (cm)]]^2))/40000</f>
        <v>0.13448592691265157</v>
      </c>
      <c r="K2931" s="96">
        <f>CENSO[[#This Row],[g (m²)]]*CENSO[[#This Row],[H (m)]]*0.7</f>
        <v>1.0355416372274171</v>
      </c>
      <c r="L2931" s="64">
        <v>1</v>
      </c>
      <c r="M2931" s="65">
        <v>365193.9</v>
      </c>
      <c r="N2931" s="87">
        <v>9703399.4000000004</v>
      </c>
      <c r="O2931" s="98" t="s">
        <v>1225</v>
      </c>
      <c r="P2931" s="87" t="str">
        <f>VLOOKUP(CENSO[[#This Row],[DAP (cm)]],CD[],2,TRUE)</f>
        <v>TORETE</v>
      </c>
      <c r="Q2931" s="87" t="str">
        <f>VLOOKUP(CENSO[[#This Row],[DAP (cm)]],DD[],2,TRUE)</f>
        <v>40├ 50</v>
      </c>
      <c r="R2931" s="87" t="str" cm="1">
        <f t="array" ref="R2931">INDEX(_xlfn.TEXTSPLIT(CENSO[[#This Row],[NOME CIENTIFICO]]," "),1)</f>
        <v>Ocotea</v>
      </c>
      <c r="S2931" s="98" t="s">
        <v>1004</v>
      </c>
      <c r="T2931" s="87">
        <f>_xlfn.MINIFS(CENSO[DAP (cm)],CENSO[NOME CIENTIFICO],CENSO[[#This Row],[NOME CIENTIFICO]])</f>
        <v>39.470425886790046</v>
      </c>
      <c r="U29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31" s="87" t="str">
        <f>IF(CENSO[[#This Row],[DAP (cm)]]&lt;CENSO[[#This Row],[DMCE (cm)]],"DAP &lt; DMCE","DAP ≥ DMCE")</f>
        <v>DAP &lt; DMCE</v>
      </c>
      <c r="W2931" s="87" t="str">
        <f>IF(CENSO[[#This Row],[DAP (cm)]]&gt;200, "Superior", "Inferior")</f>
        <v>Inferior</v>
      </c>
      <c r="X2931" s="87" t="str">
        <f>VLOOKUP(CENSO[[#This Row],[NOME COMUM]],ESPECIES[],4,FALSE)</f>
        <v>Não</v>
      </c>
      <c r="Y2931" s="87" t="str">
        <f>IF(IFERROR(VLOOKUP(CENSO[[#This Row],[NOME COMUM]],COMERCIAIS[],2, FALSE), "Não") &lt;&gt; "Não", "Sim", "Não")</f>
        <v>Sim</v>
      </c>
      <c r="Z2931" s="133">
        <f>CENSO[[#This Row],[g (m²)]]/SUM(AEEF[AEEF-UT])</f>
        <v>2.3530218221022364E-4</v>
      </c>
      <c r="AA2931" s="133">
        <f>CENSO[[#This Row],[v (m³)]]/SUM(AEEF[AEEF-UT])</f>
        <v>1.8118268030187219E-3</v>
      </c>
    </row>
    <row r="2932" spans="1:27" ht="14">
      <c r="A2932" s="86">
        <v>1</v>
      </c>
      <c r="B2932" s="86">
        <v>2</v>
      </c>
      <c r="C2932" s="63">
        <v>88</v>
      </c>
      <c r="D2932" s="63">
        <v>2931</v>
      </c>
      <c r="E2932" s="63" t="str">
        <f>VLOOKUP(CENSO[[#This Row],[NOME COMUM]],ESPECIES[],2,FALSE)</f>
        <v>Sacoglottis guianensis Benth.</v>
      </c>
      <c r="F2932" s="64" t="s">
        <v>63</v>
      </c>
      <c r="G2932" s="64">
        <v>186</v>
      </c>
      <c r="H2932" s="97">
        <f>CENSO[[#This Row],[CAP (cm)]]/PI()</f>
        <v>59.205638830185066</v>
      </c>
      <c r="I2932" s="64">
        <v>15</v>
      </c>
      <c r="J2932" s="96">
        <f>(PI()*(CENSO[[#This Row],[DAP (cm)]]^2))/40000</f>
        <v>0.27530622056036053</v>
      </c>
      <c r="K2932" s="96">
        <f>CENSO[[#This Row],[g (m²)]]*CENSO[[#This Row],[H (m)]]*0.7</f>
        <v>2.8907153158837851</v>
      </c>
      <c r="L2932" s="64">
        <v>1</v>
      </c>
      <c r="M2932" s="65">
        <v>365172.4</v>
      </c>
      <c r="N2932" s="87">
        <v>9703414.5</v>
      </c>
      <c r="O2932" s="87" t="s">
        <v>1227</v>
      </c>
      <c r="P2932" s="87" t="str">
        <f>VLOOKUP(CENSO[[#This Row],[DAP (cm)]],CD[],2,TRUE)</f>
        <v>TORA</v>
      </c>
      <c r="Q2932" s="87" t="str">
        <f>VLOOKUP(CENSO[[#This Row],[DAP (cm)]],DD[],2,TRUE)</f>
        <v>50├ 60</v>
      </c>
      <c r="R2932" s="87" t="str" cm="1">
        <f t="array" ref="R2932">INDEX(_xlfn.TEXTSPLIT(CENSO[[#This Row],[NOME CIENTIFICO]]," "),1)</f>
        <v>Sacoglottis</v>
      </c>
      <c r="S2932" s="98" t="s">
        <v>1004</v>
      </c>
      <c r="T2932" s="87">
        <f>_xlfn.MINIFS(CENSO[DAP (cm)],CENSO[NOME CIENTIFICO],CENSO[[#This Row],[NOME CIENTIFICO]])</f>
        <v>47.7464829275686</v>
      </c>
      <c r="U29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57.7464829275686</v>
      </c>
      <c r="V2932" s="87" t="str">
        <f>IF(CENSO[[#This Row],[DAP (cm)]]&lt;CENSO[[#This Row],[DMCE (cm)]],"DAP &lt; DMCE","DAP ≥ DMCE")</f>
        <v>DAP ≥ DMCE</v>
      </c>
      <c r="W2932" s="87" t="str">
        <f>IF(CENSO[[#This Row],[DAP (cm)]]&gt;200, "Superior", "Inferior")</f>
        <v>Inferior</v>
      </c>
      <c r="X2932" s="87" t="str">
        <f>VLOOKUP(CENSO[[#This Row],[NOME COMUM]],ESPECIES[],4,FALSE)</f>
        <v>Não</v>
      </c>
      <c r="Y2932" s="87" t="str">
        <f>IF(IFERROR(VLOOKUP(CENSO[[#This Row],[NOME COMUM]],COMERCIAIS[],2, FALSE), "Não") &lt;&gt; "Não", "Sim", "Não")</f>
        <v>Não</v>
      </c>
      <c r="Z2932" s="133">
        <f>CENSO[[#This Row],[g (m²)]]/SUM(AEEF[AEEF-UT])</f>
        <v>4.8168723643460915E-4</v>
      </c>
      <c r="AA2932" s="133">
        <f>CENSO[[#This Row],[v (m³)]]/SUM(AEEF[AEEF-UT])</f>
        <v>5.0577159825633952E-3</v>
      </c>
    </row>
    <row r="2933" spans="1:27" ht="14">
      <c r="A2933" s="86">
        <v>1</v>
      </c>
      <c r="B2933" s="86">
        <v>2</v>
      </c>
      <c r="C2933" s="63">
        <v>88</v>
      </c>
      <c r="D2933" s="63">
        <v>2932</v>
      </c>
      <c r="E2933" s="63" t="str">
        <f>VLOOKUP(CENSO[[#This Row],[NOME COMUM]],ESPECIES[],2,FALSE)</f>
        <v>Goupia glabra Aubl.</v>
      </c>
      <c r="F2933" s="64" t="s">
        <v>34</v>
      </c>
      <c r="G2933" s="64">
        <v>390</v>
      </c>
      <c r="H2933" s="97">
        <f>CENSO[[#This Row],[CAP (cm)]]/PI()</f>
        <v>124.14085561167836</v>
      </c>
      <c r="I2933" s="64">
        <v>17</v>
      </c>
      <c r="J2933" s="96">
        <f>(PI()*(CENSO[[#This Row],[DAP (cm)]]^2))/40000</f>
        <v>1.2103733422138641</v>
      </c>
      <c r="K2933" s="96">
        <f>CENSO[[#This Row],[g (m²)]]*CENSO[[#This Row],[H (m)]]*0.7</f>
        <v>14.403442772344981</v>
      </c>
      <c r="L2933" s="64">
        <v>2</v>
      </c>
      <c r="M2933" s="65">
        <v>365161.5</v>
      </c>
      <c r="N2933" s="87">
        <v>9703419.5999999903</v>
      </c>
      <c r="O2933" s="87" t="s">
        <v>1228</v>
      </c>
      <c r="P2933" s="87" t="str">
        <f>VLOOKUP(CENSO[[#This Row],[DAP (cm)]],CD[],2,TRUE)</f>
        <v>TORA</v>
      </c>
      <c r="Q2933" s="87" t="str">
        <f>VLOOKUP(CENSO[[#This Row],[DAP (cm)]],DD[],2,TRUE)</f>
        <v>120├ 130</v>
      </c>
      <c r="R2933" s="87" t="str" cm="1">
        <f t="array" ref="R2933">INDEX(_xlfn.TEXTSPLIT(CENSO[[#This Row],[NOME CIENTIFICO]]," "),1)</f>
        <v>Goupia</v>
      </c>
      <c r="S2933" s="98" t="s">
        <v>1004</v>
      </c>
      <c r="T2933" s="87">
        <f>_xlfn.MINIFS(CENSO[DAP (cm)],CENSO[NOME CIENTIFICO],CENSO[[#This Row],[NOME CIENTIFICO]])</f>
        <v>40.107045659157627</v>
      </c>
      <c r="U29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933" s="87" t="str">
        <f>IF(CENSO[[#This Row],[DAP (cm)]]&lt;CENSO[[#This Row],[DMCE (cm)]],"DAP &lt; DMCE","DAP ≥ DMCE")</f>
        <v>DAP ≥ DMCE</v>
      </c>
      <c r="W2933" s="87" t="str">
        <f>IF(CENSO[[#This Row],[DAP (cm)]]&gt;200, "Superior", "Inferior")</f>
        <v>Inferior</v>
      </c>
      <c r="X2933" s="87" t="str">
        <f>VLOOKUP(CENSO[[#This Row],[NOME COMUM]],ESPECIES[],4,FALSE)</f>
        <v>Não</v>
      </c>
      <c r="Y2933" s="87" t="str">
        <f>IF(IFERROR(VLOOKUP(CENSO[[#This Row],[NOME COMUM]],COMERCIAIS[],2, FALSE), "Não") &lt;&gt; "Não", "Sim", "Não")</f>
        <v>Sim</v>
      </c>
      <c r="Z2933" s="133">
        <f>CENSO[[#This Row],[g (m²)]]/SUM(AEEF[AEEF-UT])</f>
        <v>2.1177196398920123E-3</v>
      </c>
      <c r="AA2933" s="133">
        <f>CENSO[[#This Row],[v (m³)]]/SUM(AEEF[AEEF-UT])</f>
        <v>2.5200863714714947E-2</v>
      </c>
    </row>
    <row r="2934" spans="1:27" ht="14">
      <c r="A2934" s="86">
        <v>1</v>
      </c>
      <c r="B2934" s="86">
        <v>2</v>
      </c>
      <c r="C2934" s="63">
        <v>88</v>
      </c>
      <c r="D2934" s="63">
        <v>2933</v>
      </c>
      <c r="E2934" s="63" t="str">
        <f>VLOOKUP(CENSO[[#This Row],[NOME COMUM]],ESPECIES[],2,FALSE)</f>
        <v>Tachigali myrmecophila Ducke</v>
      </c>
      <c r="F2934" s="64" t="s">
        <v>14</v>
      </c>
      <c r="G2934" s="64">
        <v>209</v>
      </c>
      <c r="H2934" s="97">
        <f>CENSO[[#This Row],[CAP (cm)]]/PI()</f>
        <v>66.526766212412255</v>
      </c>
      <c r="I2934" s="64">
        <v>17</v>
      </c>
      <c r="J2934" s="96">
        <f>(PI()*(CENSO[[#This Row],[DAP (cm)]]^2))/40000</f>
        <v>0.34760235345985407</v>
      </c>
      <c r="K2934" s="96">
        <f>CENSO[[#This Row],[g (m²)]]*CENSO[[#This Row],[H (m)]]*0.7</f>
        <v>4.1364680061722634</v>
      </c>
      <c r="L2934" s="64">
        <v>1</v>
      </c>
      <c r="M2934" s="65">
        <v>365173.799999999</v>
      </c>
      <c r="N2934" s="87">
        <v>9703428.0999999903</v>
      </c>
      <c r="O2934" s="87" t="s">
        <v>1228</v>
      </c>
      <c r="P2934" s="87" t="str">
        <f>VLOOKUP(CENSO[[#This Row],[DAP (cm)]],CD[],2,TRUE)</f>
        <v>TORA</v>
      </c>
      <c r="Q2934" s="87" t="str">
        <f>VLOOKUP(CENSO[[#This Row],[DAP (cm)]],DD[],2,TRUE)</f>
        <v>60├ 70</v>
      </c>
      <c r="R2934" s="87" t="str" cm="1">
        <f t="array" ref="R2934">INDEX(_xlfn.TEXTSPLIT(CENSO[[#This Row],[NOME CIENTIFICO]]," "),1)</f>
        <v>Tachigali</v>
      </c>
      <c r="S2934" s="98" t="s">
        <v>1004</v>
      </c>
      <c r="T2934" s="87">
        <f>_xlfn.MINIFS(CENSO[DAP (cm)],CENSO[NOME CIENTIFICO],CENSO[[#This Row],[NOME CIENTIFICO]])</f>
        <v>39.152116000606256</v>
      </c>
      <c r="U29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34" s="87" t="str">
        <f>IF(CENSO[[#This Row],[DAP (cm)]]&lt;CENSO[[#This Row],[DMCE (cm)]],"DAP &lt; DMCE","DAP ≥ DMCE")</f>
        <v>DAP ≥ DMCE</v>
      </c>
      <c r="W2934" s="87" t="str">
        <f>IF(CENSO[[#This Row],[DAP (cm)]]&gt;200, "Superior", "Inferior")</f>
        <v>Inferior</v>
      </c>
      <c r="X2934" s="87" t="str">
        <f>VLOOKUP(CENSO[[#This Row],[NOME COMUM]],ESPECIES[],4,FALSE)</f>
        <v>Não</v>
      </c>
      <c r="Y2934" s="87" t="str">
        <f>IF(IFERROR(VLOOKUP(CENSO[[#This Row],[NOME COMUM]],COMERCIAIS[],2, FALSE), "Não") &lt;&gt; "Não", "Sim", "Não")</f>
        <v>Sim</v>
      </c>
      <c r="Z2934" s="133">
        <f>CENSO[[#This Row],[g (m²)]]/SUM(AEEF[AEEF-UT])</f>
        <v>6.0817956338016449E-4</v>
      </c>
      <c r="AA2934" s="133">
        <f>CENSO[[#This Row],[v (m³)]]/SUM(AEEF[AEEF-UT])</f>
        <v>7.237336804223957E-3</v>
      </c>
    </row>
    <row r="2935" spans="1:27" ht="14">
      <c r="A2935" s="86">
        <v>1</v>
      </c>
      <c r="B2935" s="86">
        <v>2</v>
      </c>
      <c r="C2935" s="63">
        <v>88</v>
      </c>
      <c r="D2935" s="63">
        <v>2934</v>
      </c>
      <c r="E2935" s="63" t="str">
        <f>VLOOKUP(CENSO[[#This Row],[NOME COMUM]],ESPECIES[],2,FALSE)</f>
        <v>Buchenavia capitata (Vahl) Eichler</v>
      </c>
      <c r="F2935" s="64" t="s">
        <v>10</v>
      </c>
      <c r="G2935" s="64">
        <v>386</v>
      </c>
      <c r="H2935" s="97">
        <f>CENSO[[#This Row],[CAP (cm)]]/PI()</f>
        <v>122.8676160669432</v>
      </c>
      <c r="I2935" s="64">
        <v>20</v>
      </c>
      <c r="J2935" s="96">
        <f>(PI()*(CENSO[[#This Row],[DAP (cm)]]^2))/40000</f>
        <v>1.1856724950460018</v>
      </c>
      <c r="K2935" s="96">
        <f>CENSO[[#This Row],[g (m²)]]*CENSO[[#This Row],[H (m)]]*0.7</f>
        <v>16.599414930644024</v>
      </c>
      <c r="L2935" s="64">
        <v>1</v>
      </c>
      <c r="M2935" s="65">
        <v>365183</v>
      </c>
      <c r="N2935" s="87">
        <v>9703439.3000000007</v>
      </c>
      <c r="O2935" s="87" t="s">
        <v>1227</v>
      </c>
      <c r="P2935" s="87" t="str">
        <f>VLOOKUP(CENSO[[#This Row],[DAP (cm)]],CD[],2,TRUE)</f>
        <v>TORA</v>
      </c>
      <c r="Q2935" s="87" t="str">
        <f>VLOOKUP(CENSO[[#This Row],[DAP (cm)]],DD[],2,TRUE)</f>
        <v>120├ 130</v>
      </c>
      <c r="R2935" s="87" t="str" cm="1">
        <f t="array" ref="R2935">INDEX(_xlfn.TEXTSPLIT(CENSO[[#This Row],[NOME CIENTIFICO]]," "),1)</f>
        <v>Buchenavia</v>
      </c>
      <c r="S2935" s="98" t="s">
        <v>1004</v>
      </c>
      <c r="T2935" s="87">
        <f>_xlfn.MINIFS(CENSO[DAP (cm)],CENSO[NOME CIENTIFICO],CENSO[[#This Row],[NOME CIENTIFICO]])</f>
        <v>41.38028520389279</v>
      </c>
      <c r="U29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935" s="87" t="str">
        <f>IF(CENSO[[#This Row],[DAP (cm)]]&lt;CENSO[[#This Row],[DMCE (cm)]],"DAP &lt; DMCE","DAP ≥ DMCE")</f>
        <v>DAP ≥ DMCE</v>
      </c>
      <c r="W2935" s="87" t="str">
        <f>IF(CENSO[[#This Row],[DAP (cm)]]&gt;200, "Superior", "Inferior")</f>
        <v>Inferior</v>
      </c>
      <c r="X2935" s="87" t="str">
        <f>VLOOKUP(CENSO[[#This Row],[NOME COMUM]],ESPECIES[],4,FALSE)</f>
        <v>Não</v>
      </c>
      <c r="Y2935" s="87" t="str">
        <f>IF(IFERROR(VLOOKUP(CENSO[[#This Row],[NOME COMUM]],COMERCIAIS[],2, FALSE), "Não") &lt;&gt; "Não", "Sim", "Não")</f>
        <v>Não</v>
      </c>
      <c r="Z2935" s="133">
        <f>CENSO[[#This Row],[g (m²)]]/SUM(AEEF[AEEF-UT])</f>
        <v>2.0745020083191997E-3</v>
      </c>
      <c r="AA2935" s="133">
        <f>CENSO[[#This Row],[v (m³)]]/SUM(AEEF[AEEF-UT])</f>
        <v>2.9043028116468791E-2</v>
      </c>
    </row>
    <row r="2936" spans="1:27" ht="14">
      <c r="A2936" s="86">
        <v>1</v>
      </c>
      <c r="B2936" s="86">
        <v>2</v>
      </c>
      <c r="C2936" s="63">
        <v>88</v>
      </c>
      <c r="D2936" s="63">
        <v>2935</v>
      </c>
      <c r="E2936" s="63" t="str">
        <f>VLOOKUP(CENSO[[#This Row],[NOME COMUM]],ESPECIES[],2,FALSE)</f>
        <v>Goupia glabra Aubl.</v>
      </c>
      <c r="F2936" s="64" t="s">
        <v>34</v>
      </c>
      <c r="G2936" s="64">
        <v>154</v>
      </c>
      <c r="H2936" s="97">
        <f>CENSO[[#This Row],[CAP (cm)]]/PI()</f>
        <v>49.019722472303762</v>
      </c>
      <c r="I2936" s="64">
        <v>14</v>
      </c>
      <c r="J2936" s="96">
        <f>(PI()*(CENSO[[#This Row],[DAP (cm)]]^2))/40000</f>
        <v>0.18872593151836947</v>
      </c>
      <c r="K2936" s="96">
        <f>CENSO[[#This Row],[g (m²)]]*CENSO[[#This Row],[H (m)]]*0.7</f>
        <v>1.8495141288800208</v>
      </c>
      <c r="L2936" s="64">
        <v>1</v>
      </c>
      <c r="M2936" s="65">
        <v>365209.7</v>
      </c>
      <c r="N2936" s="87">
        <v>9703436.1999999899</v>
      </c>
      <c r="O2936" s="98" t="s">
        <v>1225</v>
      </c>
      <c r="P2936" s="87" t="str">
        <f>VLOOKUP(CENSO[[#This Row],[DAP (cm)]],CD[],2,TRUE)</f>
        <v>TORETE</v>
      </c>
      <c r="Q2936" s="87" t="str">
        <f>VLOOKUP(CENSO[[#This Row],[DAP (cm)]],DD[],2,TRUE)</f>
        <v>40├ 50</v>
      </c>
      <c r="R2936" s="87" t="str" cm="1">
        <f t="array" ref="R2936">INDEX(_xlfn.TEXTSPLIT(CENSO[[#This Row],[NOME CIENTIFICO]]," "),1)</f>
        <v>Goupia</v>
      </c>
      <c r="S2936" s="98" t="s">
        <v>1004</v>
      </c>
      <c r="T2936" s="87">
        <f>_xlfn.MINIFS(CENSO[DAP (cm)],CENSO[NOME CIENTIFICO],CENSO[[#This Row],[NOME CIENTIFICO]])</f>
        <v>40.107045659157627</v>
      </c>
      <c r="U29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936" s="87" t="str">
        <f>IF(CENSO[[#This Row],[DAP (cm)]]&lt;CENSO[[#This Row],[DMCE (cm)]],"DAP &lt; DMCE","DAP ≥ DMCE")</f>
        <v>DAP &lt; DMCE</v>
      </c>
      <c r="W2936" s="87" t="str">
        <f>IF(CENSO[[#This Row],[DAP (cm)]]&gt;200, "Superior", "Inferior")</f>
        <v>Inferior</v>
      </c>
      <c r="X2936" s="87" t="str">
        <f>VLOOKUP(CENSO[[#This Row],[NOME COMUM]],ESPECIES[],4,FALSE)</f>
        <v>Não</v>
      </c>
      <c r="Y2936" s="87" t="str">
        <f>IF(IFERROR(VLOOKUP(CENSO[[#This Row],[NOME COMUM]],COMERCIAIS[],2, FALSE), "Não") &lt;&gt; "Não", "Sim", "Não")</f>
        <v>Sim</v>
      </c>
      <c r="Z2936" s="133">
        <f>CENSO[[#This Row],[g (m²)]]/SUM(AEEF[AEEF-UT])</f>
        <v>3.3020275463299778E-4</v>
      </c>
      <c r="AA2936" s="133">
        <f>CENSO[[#This Row],[v (m³)]]/SUM(AEEF[AEEF-UT])</f>
        <v>3.2359869954033784E-3</v>
      </c>
    </row>
    <row r="2937" spans="1:27" ht="14">
      <c r="A2937" s="86">
        <v>1</v>
      </c>
      <c r="B2937" s="86">
        <v>2</v>
      </c>
      <c r="C2937" s="63">
        <v>88</v>
      </c>
      <c r="D2937" s="63">
        <v>2936</v>
      </c>
      <c r="E2937" s="63" t="str">
        <f>VLOOKUP(CENSO[[#This Row],[NOME COMUM]],ESPECIES[],2,FALSE)</f>
        <v>Piptadenia suaveolens Miq.</v>
      </c>
      <c r="F2937" s="64" t="s">
        <v>22</v>
      </c>
      <c r="G2937" s="64">
        <v>135</v>
      </c>
      <c r="H2937" s="97">
        <f>CENSO[[#This Row],[CAP (cm)]]/PI()</f>
        <v>42.971834634811742</v>
      </c>
      <c r="I2937" s="64">
        <v>13</v>
      </c>
      <c r="J2937" s="96">
        <f>(PI()*(CENSO[[#This Row],[DAP (cm)]]^2))/40000</f>
        <v>0.14502994189248961</v>
      </c>
      <c r="K2937" s="96">
        <f>CENSO[[#This Row],[g (m²)]]*CENSO[[#This Row],[H (m)]]*0.7</f>
        <v>1.3197724712216552</v>
      </c>
      <c r="L2937" s="64">
        <v>1</v>
      </c>
      <c r="M2937" s="65">
        <v>365219.09999999899</v>
      </c>
      <c r="N2937" s="87">
        <v>9703481.3000000007</v>
      </c>
      <c r="O2937" s="98" t="s">
        <v>1225</v>
      </c>
      <c r="P2937" s="87" t="str">
        <f>VLOOKUP(CENSO[[#This Row],[DAP (cm)]],CD[],2,TRUE)</f>
        <v>TORETE</v>
      </c>
      <c r="Q2937" s="87" t="str">
        <f>VLOOKUP(CENSO[[#This Row],[DAP (cm)]],DD[],2,TRUE)</f>
        <v>40├ 50</v>
      </c>
      <c r="R2937" s="87" t="str" cm="1">
        <f t="array" ref="R2937">INDEX(_xlfn.TEXTSPLIT(CENSO[[#This Row],[NOME CIENTIFICO]]," "),1)</f>
        <v>Piptadenia</v>
      </c>
      <c r="S2937" s="98" t="s">
        <v>1004</v>
      </c>
      <c r="T2937" s="87">
        <f>_xlfn.MINIFS(CENSO[DAP (cm)],CENSO[NOME CIENTIFICO],CENSO[[#This Row],[NOME CIENTIFICO]])</f>
        <v>39.788735772973837</v>
      </c>
      <c r="U29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37" s="87" t="str">
        <f>IF(CENSO[[#This Row],[DAP (cm)]]&lt;CENSO[[#This Row],[DMCE (cm)]],"DAP &lt; DMCE","DAP ≥ DMCE")</f>
        <v>DAP &lt; DMCE</v>
      </c>
      <c r="W2937" s="87" t="str">
        <f>IF(CENSO[[#This Row],[DAP (cm)]]&gt;200, "Superior", "Inferior")</f>
        <v>Inferior</v>
      </c>
      <c r="X2937" s="87" t="str">
        <f>VLOOKUP(CENSO[[#This Row],[NOME COMUM]],ESPECIES[],4,FALSE)</f>
        <v>Não</v>
      </c>
      <c r="Y2937" s="87" t="str">
        <f>IF(IFERROR(VLOOKUP(CENSO[[#This Row],[NOME COMUM]],COMERCIAIS[],2, FALSE), "Não") &lt;&gt; "Não", "Sim", "Não")</f>
        <v>Sim</v>
      </c>
      <c r="Z2937" s="133">
        <f>CENSO[[#This Row],[g (m²)]]/SUM(AEEF[AEEF-UT])</f>
        <v>2.53750430223747E-4</v>
      </c>
      <c r="AA2937" s="133">
        <f>CENSO[[#This Row],[v (m³)]]/SUM(AEEF[AEEF-UT])</f>
        <v>2.3091289150360974E-3</v>
      </c>
    </row>
    <row r="2938" spans="1:27" ht="14">
      <c r="A2938" s="86">
        <v>1</v>
      </c>
      <c r="B2938" s="86">
        <v>2</v>
      </c>
      <c r="C2938" s="63">
        <v>88</v>
      </c>
      <c r="D2938" s="63">
        <v>2937</v>
      </c>
      <c r="E2938" s="63" t="str">
        <f>VLOOKUP(CENSO[[#This Row],[NOME COMUM]],ESPECIES[],2,FALSE)</f>
        <v>Simarouba amara Aubl.</v>
      </c>
      <c r="F2938" s="64" t="s">
        <v>20</v>
      </c>
      <c r="G2938" s="64">
        <v>220</v>
      </c>
      <c r="H2938" s="97">
        <f>CENSO[[#This Row],[CAP (cm)]]/PI()</f>
        <v>70.028174960433944</v>
      </c>
      <c r="I2938" s="64">
        <v>20</v>
      </c>
      <c r="J2938" s="96">
        <f>(PI()*(CENSO[[#This Row],[DAP (cm)]]^2))/40000</f>
        <v>0.3851549622823866</v>
      </c>
      <c r="K2938" s="96">
        <f>CENSO[[#This Row],[g (m²)]]*CENSO[[#This Row],[H (m)]]*0.7</f>
        <v>5.3921694719534123</v>
      </c>
      <c r="L2938" s="64">
        <v>1</v>
      </c>
      <c r="M2938" s="65">
        <v>365270.799999999</v>
      </c>
      <c r="N2938" s="87">
        <v>9703555.8000000007</v>
      </c>
      <c r="O2938" s="87" t="s">
        <v>1227</v>
      </c>
      <c r="P2938" s="87" t="str">
        <f>VLOOKUP(CENSO[[#This Row],[DAP (cm)]],CD[],2,TRUE)</f>
        <v>TORA</v>
      </c>
      <c r="Q2938" s="87" t="str">
        <f>VLOOKUP(CENSO[[#This Row],[DAP (cm)]],DD[],2,TRUE)</f>
        <v>70├ 80</v>
      </c>
      <c r="R2938" s="87" t="str" cm="1">
        <f t="array" ref="R2938">INDEX(_xlfn.TEXTSPLIT(CENSO[[#This Row],[NOME CIENTIFICO]]," "),1)</f>
        <v>Simarouba</v>
      </c>
      <c r="S2938" s="98" t="s">
        <v>1004</v>
      </c>
      <c r="T2938" s="87">
        <f>_xlfn.MINIFS(CENSO[DAP (cm)],CENSO[NOME CIENTIFICO],CENSO[[#This Row],[NOME CIENTIFICO]])</f>
        <v>42.335214862444161</v>
      </c>
      <c r="U29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2938" s="87" t="str">
        <f>IF(CENSO[[#This Row],[DAP (cm)]]&lt;CENSO[[#This Row],[DMCE (cm)]],"DAP &lt; DMCE","DAP ≥ DMCE")</f>
        <v>DAP ≥ DMCE</v>
      </c>
      <c r="W2938" s="87" t="str">
        <f>IF(CENSO[[#This Row],[DAP (cm)]]&gt;200, "Superior", "Inferior")</f>
        <v>Inferior</v>
      </c>
      <c r="X2938" s="87" t="str">
        <f>VLOOKUP(CENSO[[#This Row],[NOME COMUM]],ESPECIES[],4,FALSE)</f>
        <v>Não</v>
      </c>
      <c r="Y2938" s="87" t="str">
        <f>IF(IFERROR(VLOOKUP(CENSO[[#This Row],[NOME COMUM]],COMERCIAIS[],2, FALSE), "Não") &lt;&gt; "Não", "Sim", "Não")</f>
        <v>Não</v>
      </c>
      <c r="Z2938" s="133">
        <f>CENSO[[#This Row],[g (m²)]]/SUM(AEEF[AEEF-UT])</f>
        <v>6.7388317272040353E-4</v>
      </c>
      <c r="AA2938" s="133">
        <f>CENSO[[#This Row],[v (m³)]]/SUM(AEEF[AEEF-UT])</f>
        <v>9.4343644180856483E-3</v>
      </c>
    </row>
    <row r="2939" spans="1:27" ht="14">
      <c r="A2939" s="86">
        <v>1</v>
      </c>
      <c r="B2939" s="86">
        <v>2</v>
      </c>
      <c r="C2939" s="63">
        <v>88</v>
      </c>
      <c r="D2939" s="63">
        <v>2938</v>
      </c>
      <c r="E2939" s="63" t="str">
        <f>VLOOKUP(CENSO[[#This Row],[NOME COMUM]],ESPECIES[],2,FALSE)</f>
        <v>Astronium lecointei Ducke</v>
      </c>
      <c r="F2939" s="64" t="s">
        <v>5</v>
      </c>
      <c r="G2939" s="64">
        <v>208</v>
      </c>
      <c r="H2939" s="97">
        <f>CENSO[[#This Row],[CAP (cm)]]/PI()</f>
        <v>66.208456326228458</v>
      </c>
      <c r="I2939" s="64">
        <v>22</v>
      </c>
      <c r="J2939" s="96">
        <f>(PI()*(CENSO[[#This Row],[DAP (cm)]]^2))/40000</f>
        <v>0.34428397289638796</v>
      </c>
      <c r="K2939" s="96">
        <f>CENSO[[#This Row],[g (m²)]]*CENSO[[#This Row],[H (m)]]*0.7</f>
        <v>5.3019731826043746</v>
      </c>
      <c r="L2939" s="64">
        <v>1</v>
      </c>
      <c r="M2939" s="65">
        <v>365249.09999999899</v>
      </c>
      <c r="N2939" s="87">
        <v>9703566.0999999903</v>
      </c>
      <c r="O2939" s="87" t="s">
        <v>1227</v>
      </c>
      <c r="P2939" s="87" t="str">
        <f>VLOOKUP(CENSO[[#This Row],[DAP (cm)]],CD[],2,TRUE)</f>
        <v>TORA</v>
      </c>
      <c r="Q2939" s="87" t="str">
        <f>VLOOKUP(CENSO[[#This Row],[DAP (cm)]],DD[],2,TRUE)</f>
        <v>60├ 70</v>
      </c>
      <c r="R2939" s="87" t="str" cm="1">
        <f t="array" ref="R2939">INDEX(_xlfn.TEXTSPLIT(CENSO[[#This Row],[NOME CIENTIFICO]]," "),1)</f>
        <v>Astronium</v>
      </c>
      <c r="S2939" s="98" t="s">
        <v>1004</v>
      </c>
      <c r="T2939" s="87">
        <f>_xlfn.MINIFS(CENSO[DAP (cm)],CENSO[NOME CIENTIFICO],CENSO[[#This Row],[NOME CIENTIFICO]])</f>
        <v>40.107045659157627</v>
      </c>
      <c r="U29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939" s="87" t="str">
        <f>IF(CENSO[[#This Row],[DAP (cm)]]&lt;CENSO[[#This Row],[DMCE (cm)]],"DAP &lt; DMCE","DAP ≥ DMCE")</f>
        <v>DAP ≥ DMCE</v>
      </c>
      <c r="W2939" s="87" t="str">
        <f>IF(CENSO[[#This Row],[DAP (cm)]]&gt;200, "Superior", "Inferior")</f>
        <v>Inferior</v>
      </c>
      <c r="X2939" s="87" t="str">
        <f>VLOOKUP(CENSO[[#This Row],[NOME COMUM]],ESPECIES[],4,FALSE)</f>
        <v>Não</v>
      </c>
      <c r="Y2939" s="87" t="str">
        <f>IF(IFERROR(VLOOKUP(CENSO[[#This Row],[NOME COMUM]],COMERCIAIS[],2, FALSE), "Não") &lt;&gt; "Não", "Sim", "Não")</f>
        <v>Sim</v>
      </c>
      <c r="Z2939" s="133">
        <f>CENSO[[#This Row],[g (m²)]]/SUM(AEEF[AEEF-UT])</f>
        <v>6.023735864581724E-4</v>
      </c>
      <c r="AA2939" s="133">
        <f>CENSO[[#This Row],[v (m³)]]/SUM(AEEF[AEEF-UT])</f>
        <v>9.2765532314558544E-3</v>
      </c>
    </row>
    <row r="2940" spans="1:27" ht="14">
      <c r="A2940" s="86">
        <v>1</v>
      </c>
      <c r="B2940" s="86">
        <v>2</v>
      </c>
      <c r="C2940" s="63">
        <v>88</v>
      </c>
      <c r="D2940" s="63">
        <v>2939</v>
      </c>
      <c r="E2940" s="63" t="str">
        <f>VLOOKUP(CENSO[[#This Row],[NOME COMUM]],ESPECIES[],2,FALSE)</f>
        <v>Pouteria sp.</v>
      </c>
      <c r="F2940" s="64" t="s">
        <v>83</v>
      </c>
      <c r="G2940" s="64">
        <v>156</v>
      </c>
      <c r="H2940" s="97">
        <f>CENSO[[#This Row],[CAP (cm)]]/PI()</f>
        <v>49.656342244671343</v>
      </c>
      <c r="I2940" s="64">
        <v>16</v>
      </c>
      <c r="J2940" s="96">
        <f>(PI()*(CENSO[[#This Row],[DAP (cm)]]^2))/40000</f>
        <v>0.19365973475421822</v>
      </c>
      <c r="K2940" s="96">
        <f>CENSO[[#This Row],[g (m²)]]*CENSO[[#This Row],[H (m)]]*0.7</f>
        <v>2.168989029247244</v>
      </c>
      <c r="L2940" s="64">
        <v>1</v>
      </c>
      <c r="M2940" s="65">
        <v>365244.2</v>
      </c>
      <c r="N2940" s="87">
        <v>9703573.9000000004</v>
      </c>
      <c r="O2940" s="98" t="s">
        <v>1225</v>
      </c>
      <c r="P2940" s="87" t="str">
        <f>VLOOKUP(CENSO[[#This Row],[DAP (cm)]],CD[],2,TRUE)</f>
        <v>TORETE</v>
      </c>
      <c r="Q2940" s="87" t="str">
        <f>VLOOKUP(CENSO[[#This Row],[DAP (cm)]],DD[],2,TRUE)</f>
        <v>40├ 50</v>
      </c>
      <c r="R2940" s="87" t="str" cm="1">
        <f t="array" ref="R2940">INDEX(_xlfn.TEXTSPLIT(CENSO[[#This Row],[NOME CIENTIFICO]]," "),1)</f>
        <v>Pouteria</v>
      </c>
      <c r="S2940" s="98" t="s">
        <v>1004</v>
      </c>
      <c r="T2940" s="87">
        <f>_xlfn.MINIFS(CENSO[DAP (cm)],CENSO[NOME CIENTIFICO],CENSO[[#This Row],[NOME CIENTIFICO]])</f>
        <v>39.788735772973837</v>
      </c>
      <c r="U29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40" s="87" t="str">
        <f>IF(CENSO[[#This Row],[DAP (cm)]]&lt;CENSO[[#This Row],[DMCE (cm)]],"DAP &lt; DMCE","DAP ≥ DMCE")</f>
        <v>DAP &lt; DMCE</v>
      </c>
      <c r="W2940" s="87" t="str">
        <f>IF(CENSO[[#This Row],[DAP (cm)]]&gt;200, "Superior", "Inferior")</f>
        <v>Inferior</v>
      </c>
      <c r="X2940" s="87" t="str">
        <f>VLOOKUP(CENSO[[#This Row],[NOME COMUM]],ESPECIES[],4,FALSE)</f>
        <v>Não</v>
      </c>
      <c r="Y2940" s="87" t="str">
        <f>IF(IFERROR(VLOOKUP(CENSO[[#This Row],[NOME COMUM]],COMERCIAIS[],2, FALSE), "Não") &lt;&gt; "Não", "Sim", "Não")</f>
        <v>Não</v>
      </c>
      <c r="Z2940" s="133">
        <f>CENSO[[#This Row],[g (m²)]]/SUM(AEEF[AEEF-UT])</f>
        <v>3.3883514238272194E-4</v>
      </c>
      <c r="AA2940" s="133">
        <f>CENSO[[#This Row],[v (m³)]]/SUM(AEEF[AEEF-UT])</f>
        <v>3.7949535946864856E-3</v>
      </c>
    </row>
    <row r="2941" spans="1:27" ht="14">
      <c r="A2941" s="86">
        <v>1</v>
      </c>
      <c r="B2941" s="86">
        <v>2</v>
      </c>
      <c r="C2941" s="63">
        <v>88</v>
      </c>
      <c r="D2941" s="63">
        <v>2940</v>
      </c>
      <c r="E2941" s="63" t="str">
        <f>VLOOKUP(CENSO[[#This Row],[NOME COMUM]],ESPECIES[],2,FALSE)</f>
        <v>Brosimum parinarioides Ducke</v>
      </c>
      <c r="F2941" s="64" t="s">
        <v>54</v>
      </c>
      <c r="G2941" s="64">
        <v>210</v>
      </c>
      <c r="H2941" s="97">
        <f>CENSO[[#This Row],[CAP (cm)]]/PI()</f>
        <v>66.845076098596039</v>
      </c>
      <c r="I2941" s="64">
        <v>20</v>
      </c>
      <c r="J2941" s="96">
        <f>(PI()*(CENSO[[#This Row],[DAP (cm)]]^2))/40000</f>
        <v>0.35093664951762915</v>
      </c>
      <c r="K2941" s="96">
        <f>CENSO[[#This Row],[g (m²)]]*CENSO[[#This Row],[H (m)]]*0.7</f>
        <v>4.9131130932468077</v>
      </c>
      <c r="L2941" s="64">
        <v>1</v>
      </c>
      <c r="M2941" s="65">
        <v>365300.5</v>
      </c>
      <c r="N2941" s="87">
        <v>9703615.0999999903</v>
      </c>
      <c r="O2941" s="87" t="s">
        <v>1227</v>
      </c>
      <c r="P2941" s="87" t="str">
        <f>VLOOKUP(CENSO[[#This Row],[DAP (cm)]],CD[],2,TRUE)</f>
        <v>TORA</v>
      </c>
      <c r="Q2941" s="87" t="str">
        <f>VLOOKUP(CENSO[[#This Row],[DAP (cm)]],DD[],2,TRUE)</f>
        <v>60├ 70</v>
      </c>
      <c r="R2941" s="87" t="str" cm="1">
        <f t="array" ref="R2941">INDEX(_xlfn.TEXTSPLIT(CENSO[[#This Row],[NOME CIENTIFICO]]," "),1)</f>
        <v>Brosimum</v>
      </c>
      <c r="S2941" s="98" t="s">
        <v>1004</v>
      </c>
      <c r="T2941" s="87">
        <f>_xlfn.MINIFS(CENSO[DAP (cm)],CENSO[NOME CIENTIFICO],CENSO[[#This Row],[NOME CIENTIFICO]])</f>
        <v>41.38028520389279</v>
      </c>
      <c r="U29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941" s="87" t="str">
        <f>IF(CENSO[[#This Row],[DAP (cm)]]&lt;CENSO[[#This Row],[DMCE (cm)]],"DAP &lt; DMCE","DAP ≥ DMCE")</f>
        <v>DAP ≥ DMCE</v>
      </c>
      <c r="W2941" s="87" t="str">
        <f>IF(CENSO[[#This Row],[DAP (cm)]]&gt;200, "Superior", "Inferior")</f>
        <v>Inferior</v>
      </c>
      <c r="X2941" s="87" t="str">
        <f>VLOOKUP(CENSO[[#This Row],[NOME COMUM]],ESPECIES[],4,FALSE)</f>
        <v>Não</v>
      </c>
      <c r="Y2941" s="87" t="str">
        <f>IF(IFERROR(VLOOKUP(CENSO[[#This Row],[NOME COMUM]],COMERCIAIS[],2, FALSE), "Não") &lt;&gt; "Não", "Sim", "Não")</f>
        <v>Não</v>
      </c>
      <c r="Z2941" s="133">
        <f>CENSO[[#This Row],[g (m²)]]/SUM(AEEF[AEEF-UT])</f>
        <v>6.1401338671425204E-4</v>
      </c>
      <c r="AA2941" s="133">
        <f>CENSO[[#This Row],[v (m³)]]/SUM(AEEF[AEEF-UT])</f>
        <v>8.5961874139995273E-3</v>
      </c>
    </row>
    <row r="2942" spans="1:27" ht="14">
      <c r="A2942" s="86">
        <v>1</v>
      </c>
      <c r="B2942" s="86">
        <v>2</v>
      </c>
      <c r="C2942" s="63">
        <v>88</v>
      </c>
      <c r="D2942" s="63">
        <v>2941</v>
      </c>
      <c r="E2942" s="63" t="str">
        <f>VLOOKUP(CENSO[[#This Row],[NOME COMUM]],ESPECIES[],2,FALSE)</f>
        <v>Tachigali myrmecophila Ducke</v>
      </c>
      <c r="F2942" s="64" t="s">
        <v>14</v>
      </c>
      <c r="G2942" s="64">
        <v>278</v>
      </c>
      <c r="H2942" s="97">
        <f>CENSO[[#This Row],[CAP (cm)]]/PI()</f>
        <v>88.490148359093808</v>
      </c>
      <c r="I2942" s="64">
        <v>17</v>
      </c>
      <c r="J2942" s="96">
        <f>(PI()*(CENSO[[#This Row],[DAP (cm)]]^2))/40000</f>
        <v>0.61500653109570191</v>
      </c>
      <c r="K2942" s="96">
        <f>CENSO[[#This Row],[g (m²)]]*CENSO[[#This Row],[H (m)]]*0.7</f>
        <v>7.318577720038852</v>
      </c>
      <c r="L2942" s="64">
        <v>1</v>
      </c>
      <c r="M2942" s="65">
        <v>365301</v>
      </c>
      <c r="N2942" s="87">
        <v>9703622.5999999903</v>
      </c>
      <c r="O2942" s="87" t="s">
        <v>1228</v>
      </c>
      <c r="P2942" s="87" t="str">
        <f>VLOOKUP(CENSO[[#This Row],[DAP (cm)]],CD[],2,TRUE)</f>
        <v>TORA</v>
      </c>
      <c r="Q2942" s="87" t="str">
        <f>VLOOKUP(CENSO[[#This Row],[DAP (cm)]],DD[],2,TRUE)</f>
        <v>80├ 90</v>
      </c>
      <c r="R2942" s="87" t="str" cm="1">
        <f t="array" ref="R2942">INDEX(_xlfn.TEXTSPLIT(CENSO[[#This Row],[NOME CIENTIFICO]]," "),1)</f>
        <v>Tachigali</v>
      </c>
      <c r="S2942" s="98" t="s">
        <v>1004</v>
      </c>
      <c r="T2942" s="87">
        <f>_xlfn.MINIFS(CENSO[DAP (cm)],CENSO[NOME CIENTIFICO],CENSO[[#This Row],[NOME CIENTIFICO]])</f>
        <v>39.152116000606256</v>
      </c>
      <c r="U29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42" s="87" t="str">
        <f>IF(CENSO[[#This Row],[DAP (cm)]]&lt;CENSO[[#This Row],[DMCE (cm)]],"DAP &lt; DMCE","DAP ≥ DMCE")</f>
        <v>DAP ≥ DMCE</v>
      </c>
      <c r="W2942" s="87" t="str">
        <f>IF(CENSO[[#This Row],[DAP (cm)]]&gt;200, "Superior", "Inferior")</f>
        <v>Inferior</v>
      </c>
      <c r="X2942" s="87" t="str">
        <f>VLOOKUP(CENSO[[#This Row],[NOME COMUM]],ESPECIES[],4,FALSE)</f>
        <v>Não</v>
      </c>
      <c r="Y2942" s="87" t="str">
        <f>IF(IFERROR(VLOOKUP(CENSO[[#This Row],[NOME COMUM]],COMERCIAIS[],2, FALSE), "Não") &lt;&gt; "Não", "Sim", "Não")</f>
        <v>Sim</v>
      </c>
      <c r="Z2942" s="133">
        <f>CENSO[[#This Row],[g (m²)]]/SUM(AEEF[AEEF-UT])</f>
        <v>1.0760410562091669E-3</v>
      </c>
      <c r="AA2942" s="133">
        <f>CENSO[[#This Row],[v (m³)]]/SUM(AEEF[AEEF-UT])</f>
        <v>1.2804888568889084E-2</v>
      </c>
    </row>
    <row r="2943" spans="1:27" ht="14">
      <c r="A2943" s="86">
        <v>1</v>
      </c>
      <c r="B2943" s="86">
        <v>2</v>
      </c>
      <c r="C2943" s="63">
        <v>88</v>
      </c>
      <c r="D2943" s="63">
        <v>2942</v>
      </c>
      <c r="E2943" s="63" t="str">
        <f>VLOOKUP(CENSO[[#This Row],[NOME COMUM]],ESPECIES[],2,FALSE)</f>
        <v>Goupia glabra Aubl.</v>
      </c>
      <c r="F2943" s="64" t="s">
        <v>34</v>
      </c>
      <c r="G2943" s="64">
        <v>156</v>
      </c>
      <c r="H2943" s="97">
        <f>CENSO[[#This Row],[CAP (cm)]]/PI()</f>
        <v>49.656342244671343</v>
      </c>
      <c r="I2943" s="64">
        <v>14</v>
      </c>
      <c r="J2943" s="96">
        <f>(PI()*(CENSO[[#This Row],[DAP (cm)]]^2))/40000</f>
        <v>0.19365973475421822</v>
      </c>
      <c r="K2943" s="96">
        <f>CENSO[[#This Row],[g (m²)]]*CENSO[[#This Row],[H (m)]]*0.7</f>
        <v>1.8978654005913385</v>
      </c>
      <c r="L2943" s="64">
        <v>1</v>
      </c>
      <c r="M2943" s="65">
        <v>365309.59999999899</v>
      </c>
      <c r="N2943" s="87">
        <v>9703621.8000000007</v>
      </c>
      <c r="O2943" s="98" t="s">
        <v>1225</v>
      </c>
      <c r="P2943" s="87" t="str">
        <f>VLOOKUP(CENSO[[#This Row],[DAP (cm)]],CD[],2,TRUE)</f>
        <v>TORETE</v>
      </c>
      <c r="Q2943" s="87" t="str">
        <f>VLOOKUP(CENSO[[#This Row],[DAP (cm)]],DD[],2,TRUE)</f>
        <v>40├ 50</v>
      </c>
      <c r="R2943" s="87" t="str" cm="1">
        <f t="array" ref="R2943">INDEX(_xlfn.TEXTSPLIT(CENSO[[#This Row],[NOME CIENTIFICO]]," "),1)</f>
        <v>Goupia</v>
      </c>
      <c r="S2943" s="98" t="s">
        <v>1004</v>
      </c>
      <c r="T2943" s="87">
        <f>_xlfn.MINIFS(CENSO[DAP (cm)],CENSO[NOME CIENTIFICO],CENSO[[#This Row],[NOME CIENTIFICO]])</f>
        <v>40.107045659157627</v>
      </c>
      <c r="U29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943" s="87" t="str">
        <f>IF(CENSO[[#This Row],[DAP (cm)]]&lt;CENSO[[#This Row],[DMCE (cm)]],"DAP &lt; DMCE","DAP ≥ DMCE")</f>
        <v>DAP &lt; DMCE</v>
      </c>
      <c r="W2943" s="87" t="str">
        <f>IF(CENSO[[#This Row],[DAP (cm)]]&gt;200, "Superior", "Inferior")</f>
        <v>Inferior</v>
      </c>
      <c r="X2943" s="87" t="str">
        <f>VLOOKUP(CENSO[[#This Row],[NOME COMUM]],ESPECIES[],4,FALSE)</f>
        <v>Não</v>
      </c>
      <c r="Y2943" s="87" t="str">
        <f>IF(IFERROR(VLOOKUP(CENSO[[#This Row],[NOME COMUM]],COMERCIAIS[],2, FALSE), "Não") &lt;&gt; "Não", "Sim", "Não")</f>
        <v>Sim</v>
      </c>
      <c r="Z2943" s="133">
        <f>CENSO[[#This Row],[g (m²)]]/SUM(AEEF[AEEF-UT])</f>
        <v>3.3883514238272194E-4</v>
      </c>
      <c r="AA2943" s="133">
        <f>CENSO[[#This Row],[v (m³)]]/SUM(AEEF[AEEF-UT])</f>
        <v>3.3205843953506751E-3</v>
      </c>
    </row>
    <row r="2944" spans="1:27" ht="14">
      <c r="A2944" s="86">
        <v>1</v>
      </c>
      <c r="B2944" s="86">
        <v>2</v>
      </c>
      <c r="C2944" s="63">
        <v>88</v>
      </c>
      <c r="D2944" s="63">
        <v>2943</v>
      </c>
      <c r="E2944" s="63" t="str">
        <f>VLOOKUP(CENSO[[#This Row],[NOME COMUM]],ESPECIES[],2,FALSE)</f>
        <v>Piptadenia suaveolens Miq.</v>
      </c>
      <c r="F2944" s="64" t="s">
        <v>22</v>
      </c>
      <c r="G2944" s="64">
        <v>408</v>
      </c>
      <c r="H2944" s="97">
        <f>CENSO[[#This Row],[CAP (cm)]]/PI()</f>
        <v>129.87043356298659</v>
      </c>
      <c r="I2944" s="64">
        <v>17</v>
      </c>
      <c r="J2944" s="96">
        <f>(PI()*(CENSO[[#This Row],[DAP (cm)]]^2))/40000</f>
        <v>1.3246784223424632</v>
      </c>
      <c r="K2944" s="96">
        <f>CENSO[[#This Row],[g (m²)]]*CENSO[[#This Row],[H (m)]]*0.7</f>
        <v>15.76367322587531</v>
      </c>
      <c r="L2944" s="64">
        <v>1</v>
      </c>
      <c r="M2944" s="65">
        <v>365306.09999999899</v>
      </c>
      <c r="N2944" s="87">
        <v>9703632.4000000004</v>
      </c>
      <c r="O2944" s="87" t="s">
        <v>1228</v>
      </c>
      <c r="P2944" s="87" t="str">
        <f>VLOOKUP(CENSO[[#This Row],[DAP (cm)]],CD[],2,TRUE)</f>
        <v>TORA</v>
      </c>
      <c r="Q2944" s="87" t="str">
        <f>VLOOKUP(CENSO[[#This Row],[DAP (cm)]],DD[],2,TRUE)</f>
        <v>120├ 130</v>
      </c>
      <c r="R2944" s="87" t="str" cm="1">
        <f t="array" ref="R2944">INDEX(_xlfn.TEXTSPLIT(CENSO[[#This Row],[NOME CIENTIFICO]]," "),1)</f>
        <v>Piptadenia</v>
      </c>
      <c r="S2944" s="98" t="s">
        <v>1004</v>
      </c>
      <c r="T2944" s="87">
        <f>_xlfn.MINIFS(CENSO[DAP (cm)],CENSO[NOME CIENTIFICO],CENSO[[#This Row],[NOME CIENTIFICO]])</f>
        <v>39.788735772973837</v>
      </c>
      <c r="U29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44" s="87" t="str">
        <f>IF(CENSO[[#This Row],[DAP (cm)]]&lt;CENSO[[#This Row],[DMCE (cm)]],"DAP &lt; DMCE","DAP ≥ DMCE")</f>
        <v>DAP ≥ DMCE</v>
      </c>
      <c r="W2944" s="87" t="str">
        <f>IF(CENSO[[#This Row],[DAP (cm)]]&gt;200, "Superior", "Inferior")</f>
        <v>Inferior</v>
      </c>
      <c r="X2944" s="87" t="str">
        <f>VLOOKUP(CENSO[[#This Row],[NOME COMUM]],ESPECIES[],4,FALSE)</f>
        <v>Não</v>
      </c>
      <c r="Y2944" s="87" t="str">
        <f>IF(IFERROR(VLOOKUP(CENSO[[#This Row],[NOME COMUM]],COMERCIAIS[],2, FALSE), "Não") &lt;&gt; "Não", "Sim", "Não")</f>
        <v>Sim</v>
      </c>
      <c r="Z2944" s="133">
        <f>CENSO[[#This Row],[g (m²)]]/SUM(AEEF[AEEF-UT])</f>
        <v>2.3177125715646545E-3</v>
      </c>
      <c r="AA2944" s="133">
        <f>CENSO[[#This Row],[v (m³)]]/SUM(AEEF[AEEF-UT])</f>
        <v>2.7580779601619386E-2</v>
      </c>
    </row>
    <row r="2945" spans="1:27" ht="14">
      <c r="A2945" s="86">
        <v>1</v>
      </c>
      <c r="B2945" s="86">
        <v>2</v>
      </c>
      <c r="C2945" s="63">
        <v>88</v>
      </c>
      <c r="D2945" s="63">
        <v>2944</v>
      </c>
      <c r="E2945" s="63" t="str">
        <f>VLOOKUP(CENSO[[#This Row],[NOME COMUM]],ESPECIES[],2,FALSE)</f>
        <v>Tachigali myrmecophila Ducke</v>
      </c>
      <c r="F2945" s="64" t="s">
        <v>14</v>
      </c>
      <c r="G2945" s="64">
        <v>200</v>
      </c>
      <c r="H2945" s="97">
        <f>CENSO[[#This Row],[CAP (cm)]]/PI()</f>
        <v>63.661977236758133</v>
      </c>
      <c r="I2945" s="64">
        <v>17</v>
      </c>
      <c r="J2945" s="96">
        <f>(PI()*(CENSO[[#This Row],[DAP (cm)]]^2))/40000</f>
        <v>0.31830988618379064</v>
      </c>
      <c r="K2945" s="96">
        <f>CENSO[[#This Row],[g (m²)]]*CENSO[[#This Row],[H (m)]]*0.7</f>
        <v>3.7878876455871082</v>
      </c>
      <c r="L2945" s="64">
        <v>1</v>
      </c>
      <c r="M2945" s="65">
        <v>365332.7</v>
      </c>
      <c r="N2945" s="87">
        <v>9703666.1999999899</v>
      </c>
      <c r="O2945" s="87" t="s">
        <v>1228</v>
      </c>
      <c r="P2945" s="87" t="str">
        <f>VLOOKUP(CENSO[[#This Row],[DAP (cm)]],CD[],2,TRUE)</f>
        <v>TORA</v>
      </c>
      <c r="Q2945" s="87" t="str">
        <f>VLOOKUP(CENSO[[#This Row],[DAP (cm)]],DD[],2,TRUE)</f>
        <v>60├ 70</v>
      </c>
      <c r="R2945" s="87" t="str" cm="1">
        <f t="array" ref="R2945">INDEX(_xlfn.TEXTSPLIT(CENSO[[#This Row],[NOME CIENTIFICO]]," "),1)</f>
        <v>Tachigali</v>
      </c>
      <c r="S2945" s="98" t="s">
        <v>1004</v>
      </c>
      <c r="T2945" s="87">
        <f>_xlfn.MINIFS(CENSO[DAP (cm)],CENSO[NOME CIENTIFICO],CENSO[[#This Row],[NOME CIENTIFICO]])</f>
        <v>39.152116000606256</v>
      </c>
      <c r="U29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45" s="87" t="str">
        <f>IF(CENSO[[#This Row],[DAP (cm)]]&lt;CENSO[[#This Row],[DMCE (cm)]],"DAP &lt; DMCE","DAP ≥ DMCE")</f>
        <v>DAP ≥ DMCE</v>
      </c>
      <c r="W2945" s="87" t="str">
        <f>IF(CENSO[[#This Row],[DAP (cm)]]&gt;200, "Superior", "Inferior")</f>
        <v>Inferior</v>
      </c>
      <c r="X2945" s="87" t="str">
        <f>VLOOKUP(CENSO[[#This Row],[NOME COMUM]],ESPECIES[],4,FALSE)</f>
        <v>Não</v>
      </c>
      <c r="Y2945" s="87" t="str">
        <f>IF(IFERROR(VLOOKUP(CENSO[[#This Row],[NOME COMUM]],COMERCIAIS[],2, FALSE), "Não") &lt;&gt; "Não", "Sim", "Não")</f>
        <v>Sim</v>
      </c>
      <c r="Z2945" s="133">
        <f>CENSO[[#This Row],[g (m²)]]/SUM(AEEF[AEEF-UT])</f>
        <v>5.5692824191768894E-4</v>
      </c>
      <c r="AA2945" s="133">
        <f>CENSO[[#This Row],[v (m³)]]/SUM(AEEF[AEEF-UT])</f>
        <v>6.6274460788204983E-3</v>
      </c>
    </row>
    <row r="2946" spans="1:27" ht="14">
      <c r="A2946" s="86">
        <v>1</v>
      </c>
      <c r="B2946" s="86">
        <v>2</v>
      </c>
      <c r="C2946" s="63">
        <v>88</v>
      </c>
      <c r="D2946" s="63">
        <v>2945</v>
      </c>
      <c r="E2946" s="63" t="str">
        <f>VLOOKUP(CENSO[[#This Row],[NOME COMUM]],ESPECIES[],2,FALSE)</f>
        <v>Piptadenia suaveolens Miq.</v>
      </c>
      <c r="F2946" s="64" t="s">
        <v>22</v>
      </c>
      <c r="G2946" s="64">
        <v>386</v>
      </c>
      <c r="H2946" s="97">
        <f>CENSO[[#This Row],[CAP (cm)]]/PI()</f>
        <v>122.8676160669432</v>
      </c>
      <c r="I2946" s="64">
        <v>19</v>
      </c>
      <c r="J2946" s="96">
        <f>(PI()*(CENSO[[#This Row],[DAP (cm)]]^2))/40000</f>
        <v>1.1856724950460018</v>
      </c>
      <c r="K2946" s="96">
        <f>CENSO[[#This Row],[g (m²)]]*CENSO[[#This Row],[H (m)]]*0.7</f>
        <v>15.769444184111823</v>
      </c>
      <c r="L2946" s="64">
        <v>1</v>
      </c>
      <c r="M2946" s="65">
        <v>365326.4</v>
      </c>
      <c r="N2946" s="87">
        <v>9703669.1999999899</v>
      </c>
      <c r="O2946" s="87" t="s">
        <v>1228</v>
      </c>
      <c r="P2946" s="87" t="str">
        <f>VLOOKUP(CENSO[[#This Row],[DAP (cm)]],CD[],2,TRUE)</f>
        <v>TORA</v>
      </c>
      <c r="Q2946" s="87" t="str">
        <f>VLOOKUP(CENSO[[#This Row],[DAP (cm)]],DD[],2,TRUE)</f>
        <v>120├ 130</v>
      </c>
      <c r="R2946" s="87" t="str" cm="1">
        <f t="array" ref="R2946">INDEX(_xlfn.TEXTSPLIT(CENSO[[#This Row],[NOME CIENTIFICO]]," "),1)</f>
        <v>Piptadenia</v>
      </c>
      <c r="S2946" s="98" t="s">
        <v>1004</v>
      </c>
      <c r="T2946" s="87">
        <f>_xlfn.MINIFS(CENSO[DAP (cm)],CENSO[NOME CIENTIFICO],CENSO[[#This Row],[NOME CIENTIFICO]])</f>
        <v>39.788735772973837</v>
      </c>
      <c r="U29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46" s="87" t="str">
        <f>IF(CENSO[[#This Row],[DAP (cm)]]&lt;CENSO[[#This Row],[DMCE (cm)]],"DAP &lt; DMCE","DAP ≥ DMCE")</f>
        <v>DAP ≥ DMCE</v>
      </c>
      <c r="W2946" s="87" t="str">
        <f>IF(CENSO[[#This Row],[DAP (cm)]]&gt;200, "Superior", "Inferior")</f>
        <v>Inferior</v>
      </c>
      <c r="X2946" s="87" t="str">
        <f>VLOOKUP(CENSO[[#This Row],[NOME COMUM]],ESPECIES[],4,FALSE)</f>
        <v>Não</v>
      </c>
      <c r="Y2946" s="87" t="str">
        <f>IF(IFERROR(VLOOKUP(CENSO[[#This Row],[NOME COMUM]],COMERCIAIS[],2, FALSE), "Não") &lt;&gt; "Não", "Sim", "Não")</f>
        <v>Sim</v>
      </c>
      <c r="Z2946" s="133">
        <f>CENSO[[#This Row],[g (m²)]]/SUM(AEEF[AEEF-UT])</f>
        <v>2.0745020083191997E-3</v>
      </c>
      <c r="AA2946" s="133">
        <f>CENSO[[#This Row],[v (m³)]]/SUM(AEEF[AEEF-UT])</f>
        <v>2.7590876710645352E-2</v>
      </c>
    </row>
    <row r="2947" spans="1:27" ht="14">
      <c r="A2947" s="86">
        <v>1</v>
      </c>
      <c r="B2947" s="86">
        <v>2</v>
      </c>
      <c r="C2947" s="63">
        <v>89</v>
      </c>
      <c r="D2947" s="63">
        <v>2946</v>
      </c>
      <c r="E2947" s="63" t="str">
        <f>VLOOKUP(CENSO[[#This Row],[NOME COMUM]],ESPECIES[],2,FALSE)</f>
        <v>Clarisia racemosa Ruiz &amp; Pav.</v>
      </c>
      <c r="F2947" s="64" t="s">
        <v>81</v>
      </c>
      <c r="G2947" s="64">
        <v>220</v>
      </c>
      <c r="H2947" s="97">
        <f>CENSO[[#This Row],[CAP (cm)]]/PI()</f>
        <v>70.028174960433944</v>
      </c>
      <c r="I2947" s="64">
        <v>18</v>
      </c>
      <c r="J2947" s="96">
        <f>(PI()*(CENSO[[#This Row],[DAP (cm)]]^2))/40000</f>
        <v>0.3851549622823866</v>
      </c>
      <c r="K2947" s="96">
        <f>CENSO[[#This Row],[g (m²)]]*CENSO[[#This Row],[H (m)]]*0.7</f>
        <v>4.8529525247580709</v>
      </c>
      <c r="L2947" s="64">
        <v>1</v>
      </c>
      <c r="M2947" s="65">
        <v>365361.59999999899</v>
      </c>
      <c r="N2947" s="87">
        <v>9703654.4000000004</v>
      </c>
      <c r="O2947" s="87" t="s">
        <v>1227</v>
      </c>
      <c r="P2947" s="87" t="str">
        <f>VLOOKUP(CENSO[[#This Row],[DAP (cm)]],CD[],2,TRUE)</f>
        <v>TORA</v>
      </c>
      <c r="Q2947" s="87" t="str">
        <f>VLOOKUP(CENSO[[#This Row],[DAP (cm)]],DD[],2,TRUE)</f>
        <v>70├ 80</v>
      </c>
      <c r="R2947" s="87" t="str" cm="1">
        <f t="array" ref="R2947">INDEX(_xlfn.TEXTSPLIT(CENSO[[#This Row],[NOME CIENTIFICO]]," "),1)</f>
        <v>Clarisia</v>
      </c>
      <c r="S2947" s="98" t="s">
        <v>1004</v>
      </c>
      <c r="T2947" s="87">
        <f>_xlfn.MINIFS(CENSO[DAP (cm)],CENSO[NOME CIENTIFICO],CENSO[[#This Row],[NOME CIENTIFICO]])</f>
        <v>50.929581789406512</v>
      </c>
      <c r="U29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60.929581789406512</v>
      </c>
      <c r="V2947" s="87" t="str">
        <f>IF(CENSO[[#This Row],[DAP (cm)]]&lt;CENSO[[#This Row],[DMCE (cm)]],"DAP &lt; DMCE","DAP ≥ DMCE")</f>
        <v>DAP ≥ DMCE</v>
      </c>
      <c r="W2947" s="87" t="str">
        <f>IF(CENSO[[#This Row],[DAP (cm)]]&gt;200, "Superior", "Inferior")</f>
        <v>Inferior</v>
      </c>
      <c r="X2947" s="87" t="str">
        <f>VLOOKUP(CENSO[[#This Row],[NOME COMUM]],ESPECIES[],4,FALSE)</f>
        <v>Não</v>
      </c>
      <c r="Y2947" s="87" t="str">
        <f>IF(IFERROR(VLOOKUP(CENSO[[#This Row],[NOME COMUM]],COMERCIAIS[],2, FALSE), "Não") &lt;&gt; "Não", "Sim", "Não")</f>
        <v>Não</v>
      </c>
      <c r="Z2947" s="133">
        <f>CENSO[[#This Row],[g (m²)]]/SUM(AEEF[AEEF-UT])</f>
        <v>6.7388317272040353E-4</v>
      </c>
      <c r="AA2947" s="133">
        <f>CENSO[[#This Row],[v (m³)]]/SUM(AEEF[AEEF-UT])</f>
        <v>8.490927976277084E-3</v>
      </c>
    </row>
    <row r="2948" spans="1:27" ht="14">
      <c r="A2948" s="86">
        <v>1</v>
      </c>
      <c r="B2948" s="86">
        <v>2</v>
      </c>
      <c r="C2948" s="63">
        <v>89</v>
      </c>
      <c r="D2948" s="63">
        <v>2947</v>
      </c>
      <c r="E2948" s="63" t="str">
        <f>VLOOKUP(CENSO[[#This Row],[NOME COMUM]],ESPECIES[],2,FALSE)</f>
        <v>Couratari guianensis Aubl.</v>
      </c>
      <c r="F2948" s="64" t="s">
        <v>6</v>
      </c>
      <c r="G2948" s="64">
        <v>360</v>
      </c>
      <c r="H2948" s="97">
        <f>CENSO[[#This Row],[CAP (cm)]]/PI()</f>
        <v>114.59155902616465</v>
      </c>
      <c r="I2948" s="64">
        <v>23</v>
      </c>
      <c r="J2948" s="96">
        <f>(PI()*(CENSO[[#This Row],[DAP (cm)]]^2))/40000</f>
        <v>1.0313240312354819</v>
      </c>
      <c r="K2948" s="96">
        <f>CENSO[[#This Row],[g (m²)]]*CENSO[[#This Row],[H (m)]]*0.7</f>
        <v>16.604316902891259</v>
      </c>
      <c r="L2948" s="64">
        <v>1</v>
      </c>
      <c r="M2948" s="65">
        <v>365339.9</v>
      </c>
      <c r="N2948" s="87">
        <v>9703664.6999999899</v>
      </c>
      <c r="O2948" s="87" t="s">
        <v>1227</v>
      </c>
      <c r="P2948" s="87" t="str">
        <f>VLOOKUP(CENSO[[#This Row],[DAP (cm)]],CD[],2,TRUE)</f>
        <v>TORA</v>
      </c>
      <c r="Q2948" s="87" t="str">
        <f>VLOOKUP(CENSO[[#This Row],[DAP (cm)]],DD[],2,TRUE)</f>
        <v>110├ 120</v>
      </c>
      <c r="R2948" s="87" t="str" cm="1">
        <f t="array" ref="R2948">INDEX(_xlfn.TEXTSPLIT(CENSO[[#This Row],[NOME CIENTIFICO]]," "),1)</f>
        <v>Couratari</v>
      </c>
      <c r="S2948" s="98" t="s">
        <v>1004</v>
      </c>
      <c r="T2948" s="87">
        <f>_xlfn.MINIFS(CENSO[DAP (cm)],CENSO[NOME CIENTIFICO],CENSO[[#This Row],[NOME CIENTIFICO]])</f>
        <v>38.833806114422465</v>
      </c>
      <c r="U29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48" s="87" t="str">
        <f>IF(CENSO[[#This Row],[DAP (cm)]]&lt;CENSO[[#This Row],[DMCE (cm)]],"DAP &lt; DMCE","DAP ≥ DMCE")</f>
        <v>DAP ≥ DMCE</v>
      </c>
      <c r="W2948" s="87" t="str">
        <f>IF(CENSO[[#This Row],[DAP (cm)]]&gt;200, "Superior", "Inferior")</f>
        <v>Inferior</v>
      </c>
      <c r="X2948" s="87" t="str">
        <f>VLOOKUP(CENSO[[#This Row],[NOME COMUM]],ESPECIES[],4,FALSE)</f>
        <v>Não</v>
      </c>
      <c r="Y2948" s="87" t="str">
        <f>IF(IFERROR(VLOOKUP(CENSO[[#This Row],[NOME COMUM]],COMERCIAIS[],2, FALSE), "Não") &lt;&gt; "Não", "Sim", "Não")</f>
        <v>Sim</v>
      </c>
      <c r="Z2948" s="133">
        <f>CENSO[[#This Row],[g (m²)]]/SUM(AEEF[AEEF-UT])</f>
        <v>1.8044475038133125E-3</v>
      </c>
      <c r="AA2948" s="133">
        <f>CENSO[[#This Row],[v (m³)]]/SUM(AEEF[AEEF-UT])</f>
        <v>2.9051604811394335E-2</v>
      </c>
    </row>
    <row r="2949" spans="1:27" ht="14">
      <c r="A2949" s="86">
        <v>1</v>
      </c>
      <c r="B2949" s="86">
        <v>2</v>
      </c>
      <c r="C2949" s="63">
        <v>89</v>
      </c>
      <c r="D2949" s="63">
        <v>2948</v>
      </c>
      <c r="E2949" s="63" t="str">
        <f>VLOOKUP(CENSO[[#This Row],[NOME COMUM]],ESPECIES[],2,FALSE)</f>
        <v>Goupia glabra Aubl.</v>
      </c>
      <c r="F2949" s="64" t="s">
        <v>34</v>
      </c>
      <c r="G2949" s="64">
        <v>268</v>
      </c>
      <c r="H2949" s="97">
        <f>CENSO[[#This Row],[CAP (cm)]]/PI()</f>
        <v>85.307049497255903</v>
      </c>
      <c r="I2949" s="64">
        <v>16</v>
      </c>
      <c r="J2949" s="96">
        <f>(PI()*(CENSO[[#This Row],[DAP (cm)]]^2))/40000</f>
        <v>0.57155723163161454</v>
      </c>
      <c r="K2949" s="96">
        <f>CENSO[[#This Row],[g (m²)]]*CENSO[[#This Row],[H (m)]]*0.7</f>
        <v>6.4014409942740826</v>
      </c>
      <c r="L2949" s="64">
        <v>2</v>
      </c>
      <c r="M2949" s="65">
        <v>365365.7</v>
      </c>
      <c r="N2949" s="87">
        <v>9703660.1999999899</v>
      </c>
      <c r="O2949" s="87" t="s">
        <v>1228</v>
      </c>
      <c r="P2949" s="87" t="str">
        <f>VLOOKUP(CENSO[[#This Row],[DAP (cm)]],CD[],2,TRUE)</f>
        <v>TORA</v>
      </c>
      <c r="Q2949" s="87" t="str">
        <f>VLOOKUP(CENSO[[#This Row],[DAP (cm)]],DD[],2,TRUE)</f>
        <v>80├ 90</v>
      </c>
      <c r="R2949" s="87" t="str" cm="1">
        <f t="array" ref="R2949">INDEX(_xlfn.TEXTSPLIT(CENSO[[#This Row],[NOME CIENTIFICO]]," "),1)</f>
        <v>Goupia</v>
      </c>
      <c r="S2949" s="98" t="s">
        <v>1004</v>
      </c>
      <c r="T2949" s="87">
        <f>_xlfn.MINIFS(CENSO[DAP (cm)],CENSO[NOME CIENTIFICO],CENSO[[#This Row],[NOME CIENTIFICO]])</f>
        <v>40.107045659157627</v>
      </c>
      <c r="U29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949" s="87" t="str">
        <f>IF(CENSO[[#This Row],[DAP (cm)]]&lt;CENSO[[#This Row],[DMCE (cm)]],"DAP &lt; DMCE","DAP ≥ DMCE")</f>
        <v>DAP ≥ DMCE</v>
      </c>
      <c r="W2949" s="87" t="str">
        <f>IF(CENSO[[#This Row],[DAP (cm)]]&gt;200, "Superior", "Inferior")</f>
        <v>Inferior</v>
      </c>
      <c r="X2949" s="87" t="str">
        <f>VLOOKUP(CENSO[[#This Row],[NOME COMUM]],ESPECIES[],4,FALSE)</f>
        <v>Não</v>
      </c>
      <c r="Y2949" s="87" t="str">
        <f>IF(IFERROR(VLOOKUP(CENSO[[#This Row],[NOME COMUM]],COMERCIAIS[],2, FALSE), "Não") &lt;&gt; "Não", "Sim", "Não")</f>
        <v>Sim</v>
      </c>
      <c r="Z2949" s="133">
        <f>CENSO[[#This Row],[g (m²)]]/SUM(AEEF[AEEF-UT])</f>
        <v>1.0000203511874024E-3</v>
      </c>
      <c r="AA2949" s="133">
        <f>CENSO[[#This Row],[v (m³)]]/SUM(AEEF[AEEF-UT])</f>
        <v>1.1200227933298907E-2</v>
      </c>
    </row>
    <row r="2950" spans="1:27" ht="14">
      <c r="A2950" s="86">
        <v>1</v>
      </c>
      <c r="B2950" s="86">
        <v>2</v>
      </c>
      <c r="C2950" s="63">
        <v>89</v>
      </c>
      <c r="D2950" s="63">
        <v>2949</v>
      </c>
      <c r="E2950" s="63" t="str">
        <f>VLOOKUP(CENSO[[#This Row],[NOME COMUM]],ESPECIES[],2,FALSE)</f>
        <v>Goupia glabra Aubl.</v>
      </c>
      <c r="F2950" s="64" t="s">
        <v>34</v>
      </c>
      <c r="G2950" s="64">
        <v>203</v>
      </c>
      <c r="H2950" s="97">
        <f>CENSO[[#This Row],[CAP (cm)]]/PI()</f>
        <v>64.616906895309512</v>
      </c>
      <c r="I2950" s="64">
        <v>16</v>
      </c>
      <c r="J2950" s="96">
        <f>(PI()*(CENSO[[#This Row],[DAP (cm)]]^2))/40000</f>
        <v>0.32793080249369577</v>
      </c>
      <c r="K2950" s="96">
        <f>CENSO[[#This Row],[g (m²)]]*CENSO[[#This Row],[H (m)]]*0.7</f>
        <v>3.6728249879293924</v>
      </c>
      <c r="L2950" s="64">
        <v>1</v>
      </c>
      <c r="M2950" s="65">
        <v>365378.4</v>
      </c>
      <c r="N2950" s="87">
        <v>9703654.1999999899</v>
      </c>
      <c r="O2950" s="87" t="s">
        <v>1228</v>
      </c>
      <c r="P2950" s="87" t="str">
        <f>VLOOKUP(CENSO[[#This Row],[DAP (cm)]],CD[],2,TRUE)</f>
        <v>TORA</v>
      </c>
      <c r="Q2950" s="87" t="str">
        <f>VLOOKUP(CENSO[[#This Row],[DAP (cm)]],DD[],2,TRUE)</f>
        <v>60├ 70</v>
      </c>
      <c r="R2950" s="87" t="str" cm="1">
        <f t="array" ref="R2950">INDEX(_xlfn.TEXTSPLIT(CENSO[[#This Row],[NOME CIENTIFICO]]," "),1)</f>
        <v>Goupia</v>
      </c>
      <c r="S2950" s="98" t="s">
        <v>1004</v>
      </c>
      <c r="T2950" s="87">
        <f>_xlfn.MINIFS(CENSO[DAP (cm)],CENSO[NOME CIENTIFICO],CENSO[[#This Row],[NOME CIENTIFICO]])</f>
        <v>40.107045659157627</v>
      </c>
      <c r="U29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950" s="87" t="str">
        <f>IF(CENSO[[#This Row],[DAP (cm)]]&lt;CENSO[[#This Row],[DMCE (cm)]],"DAP &lt; DMCE","DAP ≥ DMCE")</f>
        <v>DAP ≥ DMCE</v>
      </c>
      <c r="W2950" s="87" t="str">
        <f>IF(CENSO[[#This Row],[DAP (cm)]]&gt;200, "Superior", "Inferior")</f>
        <v>Inferior</v>
      </c>
      <c r="X2950" s="87" t="str">
        <f>VLOOKUP(CENSO[[#This Row],[NOME COMUM]],ESPECIES[],4,FALSE)</f>
        <v>Não</v>
      </c>
      <c r="Y2950" s="87" t="str">
        <f>IF(IFERROR(VLOOKUP(CENSO[[#This Row],[NOME COMUM]],COMERCIAIS[],2, FALSE), "Não") &lt;&gt; "Não", "Sim", "Não")</f>
        <v>Sim</v>
      </c>
      <c r="Z2950" s="133">
        <f>CENSO[[#This Row],[g (m²)]]/SUM(AEEF[AEEF-UT])</f>
        <v>5.7376139802965123E-4</v>
      </c>
      <c r="AA2950" s="133">
        <f>CENSO[[#This Row],[v (m³)]]/SUM(AEEF[AEEF-UT])</f>
        <v>6.4261276579320927E-3</v>
      </c>
    </row>
    <row r="2951" spans="1:27" ht="14">
      <c r="A2951" s="86">
        <v>1</v>
      </c>
      <c r="B2951" s="86">
        <v>2</v>
      </c>
      <c r="C2951" s="63">
        <v>89</v>
      </c>
      <c r="D2951" s="63">
        <v>2950</v>
      </c>
      <c r="E2951" s="63" t="str">
        <f>VLOOKUP(CENSO[[#This Row],[NOME COMUM]],ESPECIES[],2,FALSE)</f>
        <v>Piptadenia suaveolens Miq.</v>
      </c>
      <c r="F2951" s="64" t="s">
        <v>22</v>
      </c>
      <c r="G2951" s="64">
        <v>216</v>
      </c>
      <c r="H2951" s="97">
        <f>CENSO[[#This Row],[CAP (cm)]]/PI()</f>
        <v>68.754935415698782</v>
      </c>
      <c r="I2951" s="64">
        <v>18</v>
      </c>
      <c r="J2951" s="96">
        <f>(PI()*(CENSO[[#This Row],[DAP (cm)]]^2))/40000</f>
        <v>0.37127665124477338</v>
      </c>
      <c r="K2951" s="96">
        <f>CENSO[[#This Row],[g (m²)]]*CENSO[[#This Row],[H (m)]]*0.7</f>
        <v>4.6780858056841446</v>
      </c>
      <c r="L2951" s="64">
        <v>1</v>
      </c>
      <c r="M2951" s="65">
        <v>365375.299999999</v>
      </c>
      <c r="N2951" s="87">
        <v>9703663.4000000004</v>
      </c>
      <c r="O2951" s="87" t="s">
        <v>1228</v>
      </c>
      <c r="P2951" s="87" t="str">
        <f>VLOOKUP(CENSO[[#This Row],[DAP (cm)]],CD[],2,TRUE)</f>
        <v>TORA</v>
      </c>
      <c r="Q2951" s="87" t="str">
        <f>VLOOKUP(CENSO[[#This Row],[DAP (cm)]],DD[],2,TRUE)</f>
        <v>60├ 70</v>
      </c>
      <c r="R2951" s="87" t="str" cm="1">
        <f t="array" ref="R2951">INDEX(_xlfn.TEXTSPLIT(CENSO[[#This Row],[NOME CIENTIFICO]]," "),1)</f>
        <v>Piptadenia</v>
      </c>
      <c r="S2951" s="98" t="s">
        <v>1004</v>
      </c>
      <c r="T2951" s="87">
        <f>_xlfn.MINIFS(CENSO[DAP (cm)],CENSO[NOME CIENTIFICO],CENSO[[#This Row],[NOME CIENTIFICO]])</f>
        <v>39.788735772973837</v>
      </c>
      <c r="U29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51" s="87" t="str">
        <f>IF(CENSO[[#This Row],[DAP (cm)]]&lt;CENSO[[#This Row],[DMCE (cm)]],"DAP &lt; DMCE","DAP ≥ DMCE")</f>
        <v>DAP ≥ DMCE</v>
      </c>
      <c r="W2951" s="87" t="str">
        <f>IF(CENSO[[#This Row],[DAP (cm)]]&gt;200, "Superior", "Inferior")</f>
        <v>Inferior</v>
      </c>
      <c r="X2951" s="87" t="str">
        <f>VLOOKUP(CENSO[[#This Row],[NOME COMUM]],ESPECIES[],4,FALSE)</f>
        <v>Não</v>
      </c>
      <c r="Y2951" s="87" t="str">
        <f>IF(IFERROR(VLOOKUP(CENSO[[#This Row],[NOME COMUM]],COMERCIAIS[],2, FALSE), "Não") &lt;&gt; "Não", "Sim", "Não")</f>
        <v>Sim</v>
      </c>
      <c r="Z2951" s="133">
        <f>CENSO[[#This Row],[g (m²)]]/SUM(AEEF[AEEF-UT])</f>
        <v>6.4960110137279241E-4</v>
      </c>
      <c r="AA2951" s="133">
        <f>CENSO[[#This Row],[v (m³)]]/SUM(AEEF[AEEF-UT])</f>
        <v>8.1849738772971845E-3</v>
      </c>
    </row>
    <row r="2952" spans="1:27" ht="14">
      <c r="A2952" s="86">
        <v>1</v>
      </c>
      <c r="B2952" s="86">
        <v>2</v>
      </c>
      <c r="C2952" s="63">
        <v>89</v>
      </c>
      <c r="D2952" s="63">
        <v>2951</v>
      </c>
      <c r="E2952" s="63" t="str">
        <f>VLOOKUP(CENSO[[#This Row],[NOME COMUM]],ESPECIES[],2,FALSE)</f>
        <v>Cedrelinga catenaeformis Ducke</v>
      </c>
      <c r="F2952" s="64" t="s">
        <v>71</v>
      </c>
      <c r="G2952" s="64">
        <v>360</v>
      </c>
      <c r="H2952" s="97">
        <f>CENSO[[#This Row],[CAP (cm)]]/PI()</f>
        <v>114.59155902616465</v>
      </c>
      <c r="I2952" s="64">
        <v>23</v>
      </c>
      <c r="J2952" s="96">
        <f>(PI()*(CENSO[[#This Row],[DAP (cm)]]^2))/40000</f>
        <v>1.0313240312354819</v>
      </c>
      <c r="K2952" s="96">
        <f>CENSO[[#This Row],[g (m²)]]*CENSO[[#This Row],[H (m)]]*0.7</f>
        <v>16.604316902891259</v>
      </c>
      <c r="L2952" s="64">
        <v>1</v>
      </c>
      <c r="M2952" s="65">
        <v>365363.7</v>
      </c>
      <c r="N2952" s="87">
        <v>9703691</v>
      </c>
      <c r="O2952" s="87" t="s">
        <v>1228</v>
      </c>
      <c r="P2952" s="87" t="str">
        <f>VLOOKUP(CENSO[[#This Row],[DAP (cm)]],CD[],2,TRUE)</f>
        <v>TORA</v>
      </c>
      <c r="Q2952" s="87" t="str">
        <f>VLOOKUP(CENSO[[#This Row],[DAP (cm)]],DD[],2,TRUE)</f>
        <v>110├ 120</v>
      </c>
      <c r="R2952" s="87" t="str" cm="1">
        <f t="array" ref="R2952">INDEX(_xlfn.TEXTSPLIT(CENSO[[#This Row],[NOME CIENTIFICO]]," "),1)</f>
        <v>Cedrelinga</v>
      </c>
      <c r="S2952" s="98" t="s">
        <v>1004</v>
      </c>
      <c r="T2952" s="87">
        <f>_xlfn.MINIFS(CENSO[DAP (cm)],CENSO[NOME CIENTIFICO],CENSO[[#This Row],[NOME CIENTIFICO]])</f>
        <v>38.515496228238675</v>
      </c>
      <c r="U29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52" s="87" t="str">
        <f>IF(CENSO[[#This Row],[DAP (cm)]]&lt;CENSO[[#This Row],[DMCE (cm)]],"DAP &lt; DMCE","DAP ≥ DMCE")</f>
        <v>DAP ≥ DMCE</v>
      </c>
      <c r="W2952" s="87" t="str">
        <f>IF(CENSO[[#This Row],[DAP (cm)]]&gt;200, "Superior", "Inferior")</f>
        <v>Inferior</v>
      </c>
      <c r="X2952" s="87" t="str">
        <f>VLOOKUP(CENSO[[#This Row],[NOME COMUM]],ESPECIES[],4,FALSE)</f>
        <v>Não</v>
      </c>
      <c r="Y2952" s="87" t="str">
        <f>IF(IFERROR(VLOOKUP(CENSO[[#This Row],[NOME COMUM]],COMERCIAIS[],2, FALSE), "Não") &lt;&gt; "Não", "Sim", "Não")</f>
        <v>Sim</v>
      </c>
      <c r="Z2952" s="133">
        <f>CENSO[[#This Row],[g (m²)]]/SUM(AEEF[AEEF-UT])</f>
        <v>1.8044475038133125E-3</v>
      </c>
      <c r="AA2952" s="133">
        <f>CENSO[[#This Row],[v (m³)]]/SUM(AEEF[AEEF-UT])</f>
        <v>2.9051604811394335E-2</v>
      </c>
    </row>
    <row r="2953" spans="1:27" ht="14">
      <c r="A2953" s="86">
        <v>1</v>
      </c>
      <c r="B2953" s="86">
        <v>2</v>
      </c>
      <c r="C2953" s="63">
        <v>89</v>
      </c>
      <c r="D2953" s="63">
        <v>2952</v>
      </c>
      <c r="E2953" s="63" t="str">
        <f>VLOOKUP(CENSO[[#This Row],[NOME COMUM]],ESPECIES[],2,FALSE)</f>
        <v>Piptadenia suaveolens Miq.</v>
      </c>
      <c r="F2953" s="64" t="s">
        <v>22</v>
      </c>
      <c r="G2953" s="64">
        <v>154</v>
      </c>
      <c r="H2953" s="97">
        <f>CENSO[[#This Row],[CAP (cm)]]/PI()</f>
        <v>49.019722472303762</v>
      </c>
      <c r="I2953" s="64">
        <v>14</v>
      </c>
      <c r="J2953" s="96">
        <f>(PI()*(CENSO[[#This Row],[DAP (cm)]]^2))/40000</f>
        <v>0.18872593151836947</v>
      </c>
      <c r="K2953" s="96">
        <f>CENSO[[#This Row],[g (m²)]]*CENSO[[#This Row],[H (m)]]*0.7</f>
        <v>1.8495141288800208</v>
      </c>
      <c r="L2953" s="64">
        <v>1</v>
      </c>
      <c r="M2953" s="65">
        <v>365363.299999999</v>
      </c>
      <c r="N2953" s="87">
        <v>9703694.5</v>
      </c>
      <c r="O2953" s="98" t="s">
        <v>1225</v>
      </c>
      <c r="P2953" s="87" t="str">
        <f>VLOOKUP(CENSO[[#This Row],[DAP (cm)]],CD[],2,TRUE)</f>
        <v>TORETE</v>
      </c>
      <c r="Q2953" s="87" t="str">
        <f>VLOOKUP(CENSO[[#This Row],[DAP (cm)]],DD[],2,TRUE)</f>
        <v>40├ 50</v>
      </c>
      <c r="R2953" s="87" t="str" cm="1">
        <f t="array" ref="R2953">INDEX(_xlfn.TEXTSPLIT(CENSO[[#This Row],[NOME CIENTIFICO]]," "),1)</f>
        <v>Piptadenia</v>
      </c>
      <c r="S2953" s="98" t="s">
        <v>1004</v>
      </c>
      <c r="T2953" s="87">
        <f>_xlfn.MINIFS(CENSO[DAP (cm)],CENSO[NOME CIENTIFICO],CENSO[[#This Row],[NOME CIENTIFICO]])</f>
        <v>39.788735772973837</v>
      </c>
      <c r="U29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53" s="87" t="str">
        <f>IF(CENSO[[#This Row],[DAP (cm)]]&lt;CENSO[[#This Row],[DMCE (cm)]],"DAP &lt; DMCE","DAP ≥ DMCE")</f>
        <v>DAP &lt; DMCE</v>
      </c>
      <c r="W2953" s="87" t="str">
        <f>IF(CENSO[[#This Row],[DAP (cm)]]&gt;200, "Superior", "Inferior")</f>
        <v>Inferior</v>
      </c>
      <c r="X2953" s="87" t="str">
        <f>VLOOKUP(CENSO[[#This Row],[NOME COMUM]],ESPECIES[],4,FALSE)</f>
        <v>Não</v>
      </c>
      <c r="Y2953" s="87" t="str">
        <f>IF(IFERROR(VLOOKUP(CENSO[[#This Row],[NOME COMUM]],COMERCIAIS[],2, FALSE), "Não") &lt;&gt; "Não", "Sim", "Não")</f>
        <v>Sim</v>
      </c>
      <c r="Z2953" s="133">
        <f>CENSO[[#This Row],[g (m²)]]/SUM(AEEF[AEEF-UT])</f>
        <v>3.3020275463299778E-4</v>
      </c>
      <c r="AA2953" s="133">
        <f>CENSO[[#This Row],[v (m³)]]/SUM(AEEF[AEEF-UT])</f>
        <v>3.2359869954033784E-3</v>
      </c>
    </row>
    <row r="2954" spans="1:27" ht="14">
      <c r="A2954" s="86">
        <v>1</v>
      </c>
      <c r="B2954" s="86">
        <v>2</v>
      </c>
      <c r="C2954" s="63">
        <v>89</v>
      </c>
      <c r="D2954" s="63">
        <v>2953</v>
      </c>
      <c r="E2954" s="63" t="str">
        <f>VLOOKUP(CENSO[[#This Row],[NOME COMUM]],ESPECIES[],2,FALSE)</f>
        <v>Tachigali myrmecophila Ducke</v>
      </c>
      <c r="F2954" s="64" t="s">
        <v>14</v>
      </c>
      <c r="G2954" s="64">
        <v>287</v>
      </c>
      <c r="H2954" s="97">
        <f>CENSO[[#This Row],[CAP (cm)]]/PI()</f>
        <v>91.35493733474793</v>
      </c>
      <c r="I2954" s="64">
        <v>16</v>
      </c>
      <c r="J2954" s="96">
        <f>(PI()*(CENSO[[#This Row],[DAP (cm)]]^2))/40000</f>
        <v>0.65547167537681639</v>
      </c>
      <c r="K2954" s="96">
        <f>CENSO[[#This Row],[g (m²)]]*CENSO[[#This Row],[H (m)]]*0.7</f>
        <v>7.3412827642203426</v>
      </c>
      <c r="L2954" s="64">
        <v>1</v>
      </c>
      <c r="M2954" s="65">
        <v>365401.09999999899</v>
      </c>
      <c r="N2954" s="87">
        <v>9703706.5</v>
      </c>
      <c r="O2954" s="87" t="s">
        <v>1228</v>
      </c>
      <c r="P2954" s="87" t="str">
        <f>VLOOKUP(CENSO[[#This Row],[DAP (cm)]],CD[],2,TRUE)</f>
        <v>TORA</v>
      </c>
      <c r="Q2954" s="87" t="str">
        <f>VLOOKUP(CENSO[[#This Row],[DAP (cm)]],DD[],2,TRUE)</f>
        <v>90├ 100</v>
      </c>
      <c r="R2954" s="87" t="str" cm="1">
        <f t="array" ref="R2954">INDEX(_xlfn.TEXTSPLIT(CENSO[[#This Row],[NOME CIENTIFICO]]," "),1)</f>
        <v>Tachigali</v>
      </c>
      <c r="S2954" s="98" t="s">
        <v>1004</v>
      </c>
      <c r="T2954" s="87">
        <f>_xlfn.MINIFS(CENSO[DAP (cm)],CENSO[NOME CIENTIFICO],CENSO[[#This Row],[NOME CIENTIFICO]])</f>
        <v>39.152116000606256</v>
      </c>
      <c r="U29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54" s="87" t="str">
        <f>IF(CENSO[[#This Row],[DAP (cm)]]&lt;CENSO[[#This Row],[DMCE (cm)]],"DAP &lt; DMCE","DAP ≥ DMCE")</f>
        <v>DAP ≥ DMCE</v>
      </c>
      <c r="W2954" s="87" t="str">
        <f>IF(CENSO[[#This Row],[DAP (cm)]]&gt;200, "Superior", "Inferior")</f>
        <v>Inferior</v>
      </c>
      <c r="X2954" s="87" t="str">
        <f>VLOOKUP(CENSO[[#This Row],[NOME COMUM]],ESPECIES[],4,FALSE)</f>
        <v>Não</v>
      </c>
      <c r="Y2954" s="87" t="str">
        <f>IF(IFERROR(VLOOKUP(CENSO[[#This Row],[NOME COMUM]],COMERCIAIS[],2, FALSE), "Não") &lt;&gt; "Não", "Sim", "Não")</f>
        <v>Sim</v>
      </c>
      <c r="Z2954" s="133">
        <f>CENSO[[#This Row],[g (m²)]]/SUM(AEEF[AEEF-UT])</f>
        <v>1.1468405589629533E-3</v>
      </c>
      <c r="AA2954" s="133">
        <f>CENSO[[#This Row],[v (m³)]]/SUM(AEEF[AEEF-UT])</f>
        <v>1.2844614260385075E-2</v>
      </c>
    </row>
    <row r="2955" spans="1:27" ht="14">
      <c r="A2955" s="86">
        <v>1</v>
      </c>
      <c r="B2955" s="86">
        <v>2</v>
      </c>
      <c r="C2955" s="63">
        <v>89</v>
      </c>
      <c r="D2955" s="63">
        <v>2954</v>
      </c>
      <c r="E2955" s="63" t="str">
        <f>VLOOKUP(CENSO[[#This Row],[NOME COMUM]],ESPECIES[],2,FALSE)</f>
        <v>Piptadenia suaveolens Miq.</v>
      </c>
      <c r="F2955" s="64" t="s">
        <v>22</v>
      </c>
      <c r="G2955" s="64">
        <v>433</v>
      </c>
      <c r="H2955" s="97">
        <f>CENSO[[#This Row],[CAP (cm)]]/PI()</f>
        <v>137.82818071758138</v>
      </c>
      <c r="I2955" s="64">
        <v>18</v>
      </c>
      <c r="J2955" s="96">
        <f>(PI()*(CENSO[[#This Row],[DAP (cm)]]^2))/40000</f>
        <v>1.4919900562678183</v>
      </c>
      <c r="K2955" s="96">
        <f>CENSO[[#This Row],[g (m²)]]*CENSO[[#This Row],[H (m)]]*0.7</f>
        <v>18.799074708974508</v>
      </c>
      <c r="L2955" s="64">
        <v>1</v>
      </c>
      <c r="M2955" s="65">
        <v>365421.799999999</v>
      </c>
      <c r="N2955" s="87">
        <v>9703785.0999999903</v>
      </c>
      <c r="O2955" s="87" t="s">
        <v>1228</v>
      </c>
      <c r="P2955" s="87" t="str">
        <f>VLOOKUP(CENSO[[#This Row],[DAP (cm)]],CD[],2,TRUE)</f>
        <v>TORA</v>
      </c>
      <c r="Q2955" s="87" t="str">
        <f>VLOOKUP(CENSO[[#This Row],[DAP (cm)]],DD[],2,TRUE)</f>
        <v>130├ 140</v>
      </c>
      <c r="R2955" s="87" t="str" cm="1">
        <f t="array" ref="R2955">INDEX(_xlfn.TEXTSPLIT(CENSO[[#This Row],[NOME CIENTIFICO]]," "),1)</f>
        <v>Piptadenia</v>
      </c>
      <c r="S2955" s="98" t="s">
        <v>1004</v>
      </c>
      <c r="T2955" s="87">
        <f>_xlfn.MINIFS(CENSO[DAP (cm)],CENSO[NOME CIENTIFICO],CENSO[[#This Row],[NOME CIENTIFICO]])</f>
        <v>39.788735772973837</v>
      </c>
      <c r="U29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55" s="87" t="str">
        <f>IF(CENSO[[#This Row],[DAP (cm)]]&lt;CENSO[[#This Row],[DMCE (cm)]],"DAP &lt; DMCE","DAP ≥ DMCE")</f>
        <v>DAP ≥ DMCE</v>
      </c>
      <c r="W2955" s="87" t="str">
        <f>IF(CENSO[[#This Row],[DAP (cm)]]&gt;200, "Superior", "Inferior")</f>
        <v>Inferior</v>
      </c>
      <c r="X2955" s="87" t="str">
        <f>VLOOKUP(CENSO[[#This Row],[NOME COMUM]],ESPECIES[],4,FALSE)</f>
        <v>Não</v>
      </c>
      <c r="Y2955" s="87" t="str">
        <f>IF(IFERROR(VLOOKUP(CENSO[[#This Row],[NOME COMUM]],COMERCIAIS[],2, FALSE), "Não") &lt;&gt; "Não", "Sim", "Não")</f>
        <v>Sim</v>
      </c>
      <c r="Z2955" s="133">
        <f>CENSO[[#This Row],[g (m²)]]/SUM(AEEF[AEEF-UT])</f>
        <v>2.6104479787226399E-3</v>
      </c>
      <c r="AA2955" s="133">
        <f>CENSO[[#This Row],[v (m³)]]/SUM(AEEF[AEEF-UT])</f>
        <v>3.2891644531905261E-2</v>
      </c>
    </row>
    <row r="2956" spans="1:27" ht="14">
      <c r="A2956" s="86">
        <v>1</v>
      </c>
      <c r="B2956" s="86">
        <v>2</v>
      </c>
      <c r="C2956" s="63">
        <v>89</v>
      </c>
      <c r="D2956" s="63">
        <v>2955</v>
      </c>
      <c r="E2956" s="63" t="str">
        <f>VLOOKUP(CENSO[[#This Row],[NOME COMUM]],ESPECIES[],2,FALSE)</f>
        <v>Astronium lecointei Ducke</v>
      </c>
      <c r="F2956" s="64" t="s">
        <v>5</v>
      </c>
      <c r="G2956" s="64">
        <v>126</v>
      </c>
      <c r="H2956" s="97">
        <f>CENSO[[#This Row],[CAP (cm)]]/PI()</f>
        <v>40.107045659157627</v>
      </c>
      <c r="I2956" s="64">
        <v>15</v>
      </c>
      <c r="J2956" s="96">
        <f>(PI()*(CENSO[[#This Row],[DAP (cm)]]^2))/40000</f>
        <v>0.12633719382634653</v>
      </c>
      <c r="K2956" s="96">
        <f>CENSO[[#This Row],[g (m²)]]*CENSO[[#This Row],[H (m)]]*0.7</f>
        <v>1.3265405351766386</v>
      </c>
      <c r="L2956" s="64">
        <v>1</v>
      </c>
      <c r="M2956" s="65">
        <v>365384.7</v>
      </c>
      <c r="N2956" s="87">
        <v>9703750.6999999899</v>
      </c>
      <c r="O2956" s="98" t="s">
        <v>1225</v>
      </c>
      <c r="P2956" s="87" t="str">
        <f>VLOOKUP(CENSO[[#This Row],[DAP (cm)]],CD[],2,TRUE)</f>
        <v>TORETE</v>
      </c>
      <c r="Q2956" s="87" t="str">
        <f>VLOOKUP(CENSO[[#This Row],[DAP (cm)]],DD[],2,TRUE)</f>
        <v>40├ 50</v>
      </c>
      <c r="R2956" s="87" t="str" cm="1">
        <f t="array" ref="R2956">INDEX(_xlfn.TEXTSPLIT(CENSO[[#This Row],[NOME CIENTIFICO]]," "),1)</f>
        <v>Astronium</v>
      </c>
      <c r="S2956" s="98" t="s">
        <v>1004</v>
      </c>
      <c r="T2956" s="87">
        <f>_xlfn.MINIFS(CENSO[DAP (cm)],CENSO[NOME CIENTIFICO],CENSO[[#This Row],[NOME CIENTIFICO]])</f>
        <v>40.107045659157627</v>
      </c>
      <c r="U29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956" s="87" t="str">
        <f>IF(CENSO[[#This Row],[DAP (cm)]]&lt;CENSO[[#This Row],[DMCE (cm)]],"DAP &lt; DMCE","DAP ≥ DMCE")</f>
        <v>DAP &lt; DMCE</v>
      </c>
      <c r="W2956" s="87" t="str">
        <f>IF(CENSO[[#This Row],[DAP (cm)]]&gt;200, "Superior", "Inferior")</f>
        <v>Inferior</v>
      </c>
      <c r="X2956" s="87" t="str">
        <f>VLOOKUP(CENSO[[#This Row],[NOME COMUM]],ESPECIES[],4,FALSE)</f>
        <v>Não</v>
      </c>
      <c r="Y2956" s="87" t="str">
        <f>IF(IFERROR(VLOOKUP(CENSO[[#This Row],[NOME COMUM]],COMERCIAIS[],2, FALSE), "Não") &lt;&gt; "Não", "Sim", "Não")</f>
        <v>Sim</v>
      </c>
      <c r="Z2956" s="133">
        <f>CENSO[[#This Row],[g (m²)]]/SUM(AEEF[AEEF-UT])</f>
        <v>2.2104481921713078E-4</v>
      </c>
      <c r="AA2956" s="133">
        <f>CENSO[[#This Row],[v (m³)]]/SUM(AEEF[AEEF-UT])</f>
        <v>2.3209706017798732E-3</v>
      </c>
    </row>
    <row r="2957" spans="1:27" ht="14">
      <c r="A2957" s="86">
        <v>1</v>
      </c>
      <c r="B2957" s="86">
        <v>2</v>
      </c>
      <c r="C2957" s="63">
        <v>89</v>
      </c>
      <c r="D2957" s="63">
        <v>2956</v>
      </c>
      <c r="E2957" s="63" t="str">
        <f>VLOOKUP(CENSO[[#This Row],[NOME COMUM]],ESPECIES[],2,FALSE)</f>
        <v>Bertholletia excelsa Humb. &amp; Bonpl.</v>
      </c>
      <c r="F2957" s="64" t="s">
        <v>37</v>
      </c>
      <c r="G2957" s="64">
        <v>500</v>
      </c>
      <c r="H2957" s="97">
        <f>CENSO[[#This Row],[CAP (cm)]]/PI()</f>
        <v>159.15494309189535</v>
      </c>
      <c r="I2957" s="64">
        <v>24</v>
      </c>
      <c r="J2957" s="96">
        <f>(PI()*(CENSO[[#This Row],[DAP (cm)]]^2))/40000</f>
        <v>1.9894367886486919</v>
      </c>
      <c r="K2957" s="96">
        <f>CENSO[[#This Row],[g (m²)]]*CENSO[[#This Row],[H (m)]]*0.7</f>
        <v>33.422538049298026</v>
      </c>
      <c r="L2957" s="64">
        <v>1</v>
      </c>
      <c r="M2957" s="65">
        <v>365394.299999999</v>
      </c>
      <c r="N2957" s="87">
        <v>9703753.9000000004</v>
      </c>
      <c r="O2957" s="87" t="s">
        <v>424</v>
      </c>
      <c r="P2957" s="87" t="str">
        <f>VLOOKUP(CENSO[[#This Row],[DAP (cm)]],CD[],2,TRUE)</f>
        <v>TORA</v>
      </c>
      <c r="Q2957" s="87" t="str">
        <f>VLOOKUP(CENSO[[#This Row],[DAP (cm)]],DD[],2,TRUE)</f>
        <v>150├ 160</v>
      </c>
      <c r="R2957" s="87" t="str" cm="1">
        <f t="array" ref="R2957">INDEX(_xlfn.TEXTSPLIT(CENSO[[#This Row],[NOME CIENTIFICO]]," "),1)</f>
        <v>Bertholletia</v>
      </c>
      <c r="S2957" s="98" t="s">
        <v>1004</v>
      </c>
      <c r="T2957" s="87">
        <f>_xlfn.MINIFS(CENSO[DAP (cm)],CENSO[NOME CIENTIFICO],CENSO[[#This Row],[NOME CIENTIFICO]])</f>
        <v>41.38028520389279</v>
      </c>
      <c r="U29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957" s="87" t="str">
        <f>IF(CENSO[[#This Row],[DAP (cm)]]&lt;CENSO[[#This Row],[DMCE (cm)]],"DAP &lt; DMCE","DAP ≥ DMCE")</f>
        <v>DAP ≥ DMCE</v>
      </c>
      <c r="W2957" s="87" t="str">
        <f>IF(CENSO[[#This Row],[DAP (cm)]]&gt;200, "Superior", "Inferior")</f>
        <v>Inferior</v>
      </c>
      <c r="X2957" s="87" t="str">
        <f>VLOOKUP(CENSO[[#This Row],[NOME COMUM]],ESPECIES[],4,FALSE)</f>
        <v>Protegida</v>
      </c>
      <c r="Y2957" s="87" t="str">
        <f>IF(IFERROR(VLOOKUP(CENSO[[#This Row],[NOME COMUM]],COMERCIAIS[],2, FALSE), "Não") &lt;&gt; "Não", "Sim", "Não")</f>
        <v>Não</v>
      </c>
      <c r="Z2957" s="133">
        <f>CENSO[[#This Row],[g (m²)]]/SUM(AEEF[AEEF-UT])</f>
        <v>3.4808015119855568E-3</v>
      </c>
      <c r="AA2957" s="133">
        <f>CENSO[[#This Row],[v (m³)]]/SUM(AEEF[AEEF-UT])</f>
        <v>5.8477465401357356E-2</v>
      </c>
    </row>
    <row r="2958" spans="1:27" ht="14">
      <c r="A2958" s="86">
        <v>1</v>
      </c>
      <c r="B2958" s="86">
        <v>2</v>
      </c>
      <c r="C2958" s="63">
        <v>89</v>
      </c>
      <c r="D2958" s="63">
        <v>2957</v>
      </c>
      <c r="E2958" s="63" t="str">
        <f>VLOOKUP(CENSO[[#This Row],[NOME COMUM]],ESPECIES[],2,FALSE)</f>
        <v>Astronium lecointei Ducke</v>
      </c>
      <c r="F2958" s="64" t="s">
        <v>5</v>
      </c>
      <c r="G2958" s="64">
        <v>277</v>
      </c>
      <c r="H2958" s="97">
        <f>CENSO[[#This Row],[CAP (cm)]]/PI()</f>
        <v>88.171838472910025</v>
      </c>
      <c r="I2958" s="64">
        <v>25</v>
      </c>
      <c r="J2958" s="96">
        <f>(PI()*(CENSO[[#This Row],[DAP (cm)]]^2))/40000</f>
        <v>0.61058998142490195</v>
      </c>
      <c r="K2958" s="96">
        <f>CENSO[[#This Row],[g (m²)]]*CENSO[[#This Row],[H (m)]]*0.7</f>
        <v>10.685324674935783</v>
      </c>
      <c r="L2958" s="64">
        <v>1</v>
      </c>
      <c r="M2958" s="65">
        <v>365407.4</v>
      </c>
      <c r="N2958" s="87">
        <v>9703751</v>
      </c>
      <c r="O2958" s="87" t="s">
        <v>1227</v>
      </c>
      <c r="P2958" s="87" t="str">
        <f>VLOOKUP(CENSO[[#This Row],[DAP (cm)]],CD[],2,TRUE)</f>
        <v>TORA</v>
      </c>
      <c r="Q2958" s="87" t="str">
        <f>VLOOKUP(CENSO[[#This Row],[DAP (cm)]],DD[],2,TRUE)</f>
        <v>80├ 90</v>
      </c>
      <c r="R2958" s="87" t="str" cm="1">
        <f t="array" ref="R2958">INDEX(_xlfn.TEXTSPLIT(CENSO[[#This Row],[NOME CIENTIFICO]]," "),1)</f>
        <v>Astronium</v>
      </c>
      <c r="S2958" s="98" t="s">
        <v>1004</v>
      </c>
      <c r="T2958" s="87">
        <f>_xlfn.MINIFS(CENSO[DAP (cm)],CENSO[NOME CIENTIFICO],CENSO[[#This Row],[NOME CIENTIFICO]])</f>
        <v>40.107045659157627</v>
      </c>
      <c r="U29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958" s="87" t="str">
        <f>IF(CENSO[[#This Row],[DAP (cm)]]&lt;CENSO[[#This Row],[DMCE (cm)]],"DAP &lt; DMCE","DAP ≥ DMCE")</f>
        <v>DAP ≥ DMCE</v>
      </c>
      <c r="W2958" s="87" t="str">
        <f>IF(CENSO[[#This Row],[DAP (cm)]]&gt;200, "Superior", "Inferior")</f>
        <v>Inferior</v>
      </c>
      <c r="X2958" s="87" t="str">
        <f>VLOOKUP(CENSO[[#This Row],[NOME COMUM]],ESPECIES[],4,FALSE)</f>
        <v>Não</v>
      </c>
      <c r="Y2958" s="87" t="str">
        <f>IF(IFERROR(VLOOKUP(CENSO[[#This Row],[NOME COMUM]],COMERCIAIS[],2, FALSE), "Não") &lt;&gt; "Não", "Sim", "Não")</f>
        <v>Sim</v>
      </c>
      <c r="Z2958" s="133">
        <f>CENSO[[#This Row],[g (m²)]]/SUM(AEEF[AEEF-UT])</f>
        <v>1.0683136768525592E-3</v>
      </c>
      <c r="AA2958" s="133">
        <f>CENSO[[#This Row],[v (m³)]]/SUM(AEEF[AEEF-UT])</f>
        <v>1.8695489344919783E-2</v>
      </c>
    </row>
    <row r="2959" spans="1:27" ht="14">
      <c r="A2959" s="86">
        <v>1</v>
      </c>
      <c r="B2959" s="86">
        <v>2</v>
      </c>
      <c r="C2959" s="63">
        <v>89</v>
      </c>
      <c r="D2959" s="63">
        <v>2958</v>
      </c>
      <c r="E2959" s="63" t="str">
        <f>VLOOKUP(CENSO[[#This Row],[NOME COMUM]],ESPECIES[],2,FALSE)</f>
        <v>Enterolobium contortisiliquum (Vell.) Morong</v>
      </c>
      <c r="F2959" s="64" t="s">
        <v>45</v>
      </c>
      <c r="G2959" s="64">
        <v>493</v>
      </c>
      <c r="H2959" s="97">
        <f>CENSO[[#This Row],[CAP (cm)]]/PI()</f>
        <v>156.92677388860881</v>
      </c>
      <c r="I2959" s="64">
        <v>23</v>
      </c>
      <c r="J2959" s="96">
        <f>(PI()*(CENSO[[#This Row],[DAP (cm)]]^2))/40000</f>
        <v>1.9341224881771035</v>
      </c>
      <c r="K2959" s="96">
        <f>CENSO[[#This Row],[g (m²)]]*CENSO[[#This Row],[H (m)]]*0.7</f>
        <v>31.139372059651365</v>
      </c>
      <c r="L2959" s="64">
        <v>1</v>
      </c>
      <c r="M2959" s="65">
        <v>365415.2</v>
      </c>
      <c r="N2959" s="87">
        <v>9703755.0999999903</v>
      </c>
      <c r="O2959" s="87" t="s">
        <v>1227</v>
      </c>
      <c r="P2959" s="87" t="str">
        <f>VLOOKUP(CENSO[[#This Row],[DAP (cm)]],CD[],2,TRUE)</f>
        <v>TORA</v>
      </c>
      <c r="Q2959" s="87" t="str">
        <f>VLOOKUP(CENSO[[#This Row],[DAP (cm)]],DD[],2,TRUE)</f>
        <v>150├ 160</v>
      </c>
      <c r="R2959" s="87" t="str" cm="1">
        <f t="array" ref="R2959">INDEX(_xlfn.TEXTSPLIT(CENSO[[#This Row],[NOME CIENTIFICO]]," "),1)</f>
        <v>Enterolobium</v>
      </c>
      <c r="S2959" s="98" t="s">
        <v>1004</v>
      </c>
      <c r="T2959" s="87">
        <f>_xlfn.MINIFS(CENSO[DAP (cm)],CENSO[NOME CIENTIFICO],CENSO[[#This Row],[NOME CIENTIFICO]])</f>
        <v>42.971834634811742</v>
      </c>
      <c r="U29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2959" s="87" t="str">
        <f>IF(CENSO[[#This Row],[DAP (cm)]]&lt;CENSO[[#This Row],[DMCE (cm)]],"DAP &lt; DMCE","DAP ≥ DMCE")</f>
        <v>DAP ≥ DMCE</v>
      </c>
      <c r="W2959" s="87" t="str">
        <f>IF(CENSO[[#This Row],[DAP (cm)]]&gt;200, "Superior", "Inferior")</f>
        <v>Inferior</v>
      </c>
      <c r="X2959" s="87" t="str">
        <f>VLOOKUP(CENSO[[#This Row],[NOME COMUM]],ESPECIES[],4,FALSE)</f>
        <v>Não</v>
      </c>
      <c r="Y2959" s="87" t="str">
        <f>IF(IFERROR(VLOOKUP(CENSO[[#This Row],[NOME COMUM]],COMERCIAIS[],2, FALSE), "Não") &lt;&gt; "Não", "Sim", "Não")</f>
        <v>Sim</v>
      </c>
      <c r="Z2959" s="133">
        <f>CENSO[[#This Row],[g (m²)]]/SUM(AEEF[AEEF-UT])</f>
        <v>3.3840213067463099E-3</v>
      </c>
      <c r="AA2959" s="133">
        <f>CENSO[[#This Row],[v (m³)]]/SUM(AEEF[AEEF-UT])</f>
        <v>5.448274303861559E-2</v>
      </c>
    </row>
    <row r="2960" spans="1:27" ht="14">
      <c r="A2960" s="86">
        <v>1</v>
      </c>
      <c r="B2960" s="86">
        <v>2</v>
      </c>
      <c r="C2960" s="63">
        <v>89</v>
      </c>
      <c r="D2960" s="63">
        <v>2959</v>
      </c>
      <c r="E2960" s="63" t="str">
        <f>VLOOKUP(CENSO[[#This Row],[NOME COMUM]],ESPECIES[],2,FALSE)</f>
        <v>Pouteria sp.</v>
      </c>
      <c r="F2960" s="64" t="s">
        <v>83</v>
      </c>
      <c r="G2960" s="64">
        <v>168</v>
      </c>
      <c r="H2960" s="97">
        <f>CENSO[[#This Row],[CAP (cm)]]/PI()</f>
        <v>53.476060878876837</v>
      </c>
      <c r="I2960" s="64">
        <v>17</v>
      </c>
      <c r="J2960" s="96">
        <f>(PI()*(CENSO[[#This Row],[DAP (cm)]]^2))/40000</f>
        <v>0.22459945569128273</v>
      </c>
      <c r="K2960" s="96">
        <f>CENSO[[#This Row],[g (m²)]]*CENSO[[#This Row],[H (m)]]*0.7</f>
        <v>2.6727335227262645</v>
      </c>
      <c r="L2960" s="64">
        <v>1</v>
      </c>
      <c r="M2960" s="65">
        <v>365429.2</v>
      </c>
      <c r="N2960" s="87">
        <v>9703751.8000000007</v>
      </c>
      <c r="O2960" s="87" t="s">
        <v>1227</v>
      </c>
      <c r="P2960" s="87" t="str">
        <f>VLOOKUP(CENSO[[#This Row],[DAP (cm)]],CD[],2,TRUE)</f>
        <v>TORA</v>
      </c>
      <c r="Q2960" s="87" t="str">
        <f>VLOOKUP(CENSO[[#This Row],[DAP (cm)]],DD[],2,TRUE)</f>
        <v>50├ 60</v>
      </c>
      <c r="R2960" s="87" t="str" cm="1">
        <f t="array" ref="R2960">INDEX(_xlfn.TEXTSPLIT(CENSO[[#This Row],[NOME CIENTIFICO]]," "),1)</f>
        <v>Pouteria</v>
      </c>
      <c r="S2960" s="98" t="s">
        <v>1004</v>
      </c>
      <c r="T2960" s="87">
        <f>_xlfn.MINIFS(CENSO[DAP (cm)],CENSO[NOME CIENTIFICO],CENSO[[#This Row],[NOME CIENTIFICO]])</f>
        <v>39.788735772973837</v>
      </c>
      <c r="U29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60" s="87" t="str">
        <f>IF(CENSO[[#This Row],[DAP (cm)]]&lt;CENSO[[#This Row],[DMCE (cm)]],"DAP &lt; DMCE","DAP ≥ DMCE")</f>
        <v>DAP ≥ DMCE</v>
      </c>
      <c r="W2960" s="87" t="str">
        <f>IF(CENSO[[#This Row],[DAP (cm)]]&gt;200, "Superior", "Inferior")</f>
        <v>Inferior</v>
      </c>
      <c r="X2960" s="87" t="str">
        <f>VLOOKUP(CENSO[[#This Row],[NOME COMUM]],ESPECIES[],4,FALSE)</f>
        <v>Não</v>
      </c>
      <c r="Y2960" s="87" t="str">
        <f>IF(IFERROR(VLOOKUP(CENSO[[#This Row],[NOME COMUM]],COMERCIAIS[],2, FALSE), "Não") &lt;&gt; "Não", "Sim", "Não")</f>
        <v>Não</v>
      </c>
      <c r="Z2960" s="133">
        <f>CENSO[[#This Row],[g (m²)]]/SUM(AEEF[AEEF-UT])</f>
        <v>3.9296856749712139E-4</v>
      </c>
      <c r="AA2960" s="133">
        <f>CENSO[[#This Row],[v (m³)]]/SUM(AEEF[AEEF-UT])</f>
        <v>4.6763259532157453E-3</v>
      </c>
    </row>
    <row r="2961" spans="1:27" ht="14">
      <c r="A2961" s="86">
        <v>1</v>
      </c>
      <c r="B2961" s="86">
        <v>2</v>
      </c>
      <c r="C2961" s="63">
        <v>89</v>
      </c>
      <c r="D2961" s="63">
        <v>2960</v>
      </c>
      <c r="E2961" s="63" t="str">
        <f>VLOOKUP(CENSO[[#This Row],[NOME COMUM]],ESPECIES[],2,FALSE)</f>
        <v>Astronium lecointei Ducke</v>
      </c>
      <c r="F2961" s="64" t="s">
        <v>5</v>
      </c>
      <c r="G2961" s="64">
        <v>211</v>
      </c>
      <c r="H2961" s="97">
        <f>CENSO[[#This Row],[CAP (cm)]]/PI()</f>
        <v>67.163385984779836</v>
      </c>
      <c r="I2961" s="64">
        <v>22</v>
      </c>
      <c r="J2961" s="96">
        <f>(PI()*(CENSO[[#This Row],[DAP (cm)]]^2))/40000</f>
        <v>0.35428686106971363</v>
      </c>
      <c r="K2961" s="96">
        <f>CENSO[[#This Row],[g (m²)]]*CENSO[[#This Row],[H (m)]]*0.7</f>
        <v>5.4560176604735897</v>
      </c>
      <c r="L2961" s="64">
        <v>1</v>
      </c>
      <c r="M2961" s="65">
        <v>365427</v>
      </c>
      <c r="N2961" s="87">
        <v>9703758.3000000007</v>
      </c>
      <c r="O2961" s="87" t="s">
        <v>1227</v>
      </c>
      <c r="P2961" s="87" t="str">
        <f>VLOOKUP(CENSO[[#This Row],[DAP (cm)]],CD[],2,TRUE)</f>
        <v>TORA</v>
      </c>
      <c r="Q2961" s="87" t="str">
        <f>VLOOKUP(CENSO[[#This Row],[DAP (cm)]],DD[],2,TRUE)</f>
        <v>60├ 70</v>
      </c>
      <c r="R2961" s="87" t="str" cm="1">
        <f t="array" ref="R2961">INDEX(_xlfn.TEXTSPLIT(CENSO[[#This Row],[NOME CIENTIFICO]]," "),1)</f>
        <v>Astronium</v>
      </c>
      <c r="S2961" s="98" t="s">
        <v>1004</v>
      </c>
      <c r="T2961" s="87">
        <f>_xlfn.MINIFS(CENSO[DAP (cm)],CENSO[NOME CIENTIFICO],CENSO[[#This Row],[NOME CIENTIFICO]])</f>
        <v>40.107045659157627</v>
      </c>
      <c r="U29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961" s="87" t="str">
        <f>IF(CENSO[[#This Row],[DAP (cm)]]&lt;CENSO[[#This Row],[DMCE (cm)]],"DAP &lt; DMCE","DAP ≥ DMCE")</f>
        <v>DAP ≥ DMCE</v>
      </c>
      <c r="W2961" s="87" t="str">
        <f>IF(CENSO[[#This Row],[DAP (cm)]]&gt;200, "Superior", "Inferior")</f>
        <v>Inferior</v>
      </c>
      <c r="X2961" s="87" t="str">
        <f>VLOOKUP(CENSO[[#This Row],[NOME COMUM]],ESPECIES[],4,FALSE)</f>
        <v>Não</v>
      </c>
      <c r="Y2961" s="87" t="str">
        <f>IF(IFERROR(VLOOKUP(CENSO[[#This Row],[NOME COMUM]],COMERCIAIS[],2, FALSE), "Não") &lt;&gt; "Não", "Sim", "Não")</f>
        <v>Sim</v>
      </c>
      <c r="Z2961" s="133">
        <f>CENSO[[#This Row],[g (m²)]]/SUM(AEEF[AEEF-UT])</f>
        <v>6.1987505646043581E-4</v>
      </c>
      <c r="AA2961" s="133">
        <f>CENSO[[#This Row],[v (m³)]]/SUM(AEEF[AEEF-UT])</f>
        <v>9.5460758694907114E-3</v>
      </c>
    </row>
    <row r="2962" spans="1:27" ht="14">
      <c r="A2962" s="86">
        <v>1</v>
      </c>
      <c r="B2962" s="86">
        <v>2</v>
      </c>
      <c r="C2962" s="63">
        <v>89</v>
      </c>
      <c r="D2962" s="63">
        <v>2961</v>
      </c>
      <c r="E2962" s="63" t="str">
        <f>VLOOKUP(CENSO[[#This Row],[NOME COMUM]],ESPECIES[],2,FALSE)</f>
        <v>Pouteria sp.</v>
      </c>
      <c r="F2962" s="64" t="s">
        <v>83</v>
      </c>
      <c r="G2962" s="64">
        <v>160</v>
      </c>
      <c r="H2962" s="97">
        <f>CENSO[[#This Row],[CAP (cm)]]/PI()</f>
        <v>50.929581789406512</v>
      </c>
      <c r="I2962" s="64">
        <v>16</v>
      </c>
      <c r="J2962" s="96">
        <f>(PI()*(CENSO[[#This Row],[DAP (cm)]]^2))/40000</f>
        <v>0.20371832715762608</v>
      </c>
      <c r="K2962" s="96">
        <f>CENSO[[#This Row],[g (m²)]]*CENSO[[#This Row],[H (m)]]*0.7</f>
        <v>2.2816452641654119</v>
      </c>
      <c r="L2962" s="64">
        <v>1</v>
      </c>
      <c r="M2962" s="65">
        <v>365423</v>
      </c>
      <c r="N2962" s="87">
        <v>9703765.8000000007</v>
      </c>
      <c r="O2962" s="87" t="s">
        <v>1227</v>
      </c>
      <c r="P2962" s="87" t="str">
        <f>VLOOKUP(CENSO[[#This Row],[DAP (cm)]],CD[],2,TRUE)</f>
        <v>TORA</v>
      </c>
      <c r="Q2962" s="87" t="str">
        <f>VLOOKUP(CENSO[[#This Row],[DAP (cm)]],DD[],2,TRUE)</f>
        <v>50├ 60</v>
      </c>
      <c r="R2962" s="87" t="str" cm="1">
        <f t="array" ref="R2962">INDEX(_xlfn.TEXTSPLIT(CENSO[[#This Row],[NOME CIENTIFICO]]," "),1)</f>
        <v>Pouteria</v>
      </c>
      <c r="S2962" s="98" t="s">
        <v>1004</v>
      </c>
      <c r="T2962" s="87">
        <f>_xlfn.MINIFS(CENSO[DAP (cm)],CENSO[NOME CIENTIFICO],CENSO[[#This Row],[NOME CIENTIFICO]])</f>
        <v>39.788735772973837</v>
      </c>
      <c r="U29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62" s="87" t="str">
        <f>IF(CENSO[[#This Row],[DAP (cm)]]&lt;CENSO[[#This Row],[DMCE (cm)]],"DAP &lt; DMCE","DAP ≥ DMCE")</f>
        <v>DAP ≥ DMCE</v>
      </c>
      <c r="W2962" s="87" t="str">
        <f>IF(CENSO[[#This Row],[DAP (cm)]]&gt;200, "Superior", "Inferior")</f>
        <v>Inferior</v>
      </c>
      <c r="X2962" s="87" t="str">
        <f>VLOOKUP(CENSO[[#This Row],[NOME COMUM]],ESPECIES[],4,FALSE)</f>
        <v>Não</v>
      </c>
      <c r="Y2962" s="87" t="str">
        <f>IF(IFERROR(VLOOKUP(CENSO[[#This Row],[NOME COMUM]],COMERCIAIS[],2, FALSE), "Não") &lt;&gt; "Não", "Sim", "Não")</f>
        <v>Não</v>
      </c>
      <c r="Z2962" s="133">
        <f>CENSO[[#This Row],[g (m²)]]/SUM(AEEF[AEEF-UT])</f>
        <v>3.5643407482732108E-4</v>
      </c>
      <c r="AA2962" s="133">
        <f>CENSO[[#This Row],[v (m³)]]/SUM(AEEF[AEEF-UT])</f>
        <v>3.9920616380659957E-3</v>
      </c>
    </row>
    <row r="2963" spans="1:27" ht="14">
      <c r="A2963" s="86">
        <v>1</v>
      </c>
      <c r="B2963" s="86">
        <v>2</v>
      </c>
      <c r="C2963" s="63">
        <v>89</v>
      </c>
      <c r="D2963" s="63">
        <v>2962</v>
      </c>
      <c r="E2963" s="63" t="str">
        <f>VLOOKUP(CENSO[[#This Row],[NOME COMUM]],ESPECIES[],2,FALSE)</f>
        <v>Goupia glabra Aubl.</v>
      </c>
      <c r="F2963" s="64" t="s">
        <v>34</v>
      </c>
      <c r="G2963" s="64">
        <v>153</v>
      </c>
      <c r="H2963" s="97">
        <f>CENSO[[#This Row],[CAP (cm)]]/PI()</f>
        <v>48.701412586119972</v>
      </c>
      <c r="I2963" s="64">
        <v>15</v>
      </c>
      <c r="J2963" s="96">
        <f>(PI()*(CENSO[[#This Row],[DAP (cm)]]^2))/40000</f>
        <v>0.18628290314190887</v>
      </c>
      <c r="K2963" s="96">
        <f>CENSO[[#This Row],[g (m²)]]*CENSO[[#This Row],[H (m)]]*0.7</f>
        <v>1.9559704829900428</v>
      </c>
      <c r="L2963" s="64">
        <v>1</v>
      </c>
      <c r="M2963" s="65">
        <v>365427.5</v>
      </c>
      <c r="N2963" s="87">
        <v>9703763.5999999903</v>
      </c>
      <c r="O2963" s="98" t="s">
        <v>1225</v>
      </c>
      <c r="P2963" s="87" t="str">
        <f>VLOOKUP(CENSO[[#This Row],[DAP (cm)]],CD[],2,TRUE)</f>
        <v>TORETE</v>
      </c>
      <c r="Q2963" s="87" t="str">
        <f>VLOOKUP(CENSO[[#This Row],[DAP (cm)]],DD[],2,TRUE)</f>
        <v>40├ 50</v>
      </c>
      <c r="R2963" s="87" t="str" cm="1">
        <f t="array" ref="R2963">INDEX(_xlfn.TEXTSPLIT(CENSO[[#This Row],[NOME CIENTIFICO]]," "),1)</f>
        <v>Goupia</v>
      </c>
      <c r="S2963" s="98" t="s">
        <v>1004</v>
      </c>
      <c r="T2963" s="87">
        <f>_xlfn.MINIFS(CENSO[DAP (cm)],CENSO[NOME CIENTIFICO],CENSO[[#This Row],[NOME CIENTIFICO]])</f>
        <v>40.107045659157627</v>
      </c>
      <c r="U29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963" s="87" t="str">
        <f>IF(CENSO[[#This Row],[DAP (cm)]]&lt;CENSO[[#This Row],[DMCE (cm)]],"DAP &lt; DMCE","DAP ≥ DMCE")</f>
        <v>DAP &lt; DMCE</v>
      </c>
      <c r="W2963" s="87" t="str">
        <f>IF(CENSO[[#This Row],[DAP (cm)]]&gt;200, "Superior", "Inferior")</f>
        <v>Inferior</v>
      </c>
      <c r="X2963" s="87" t="str">
        <f>VLOOKUP(CENSO[[#This Row],[NOME COMUM]],ESPECIES[],4,FALSE)</f>
        <v>Não</v>
      </c>
      <c r="Y2963" s="87" t="str">
        <f>IF(IFERROR(VLOOKUP(CENSO[[#This Row],[NOME COMUM]],COMERCIAIS[],2, FALSE), "Não") &lt;&gt; "Não", "Sim", "Não")</f>
        <v>Sim</v>
      </c>
      <c r="Z2963" s="133">
        <f>CENSO[[#This Row],[g (m²)]]/SUM(AEEF[AEEF-UT])</f>
        <v>3.2592833037627952E-4</v>
      </c>
      <c r="AA2963" s="133">
        <f>CENSO[[#This Row],[v (m³)]]/SUM(AEEF[AEEF-UT])</f>
        <v>3.4222474689509343E-3</v>
      </c>
    </row>
    <row r="2964" spans="1:27" ht="14">
      <c r="A2964" s="86">
        <v>1</v>
      </c>
      <c r="B2964" s="86">
        <v>2</v>
      </c>
      <c r="C2964" s="63">
        <v>89</v>
      </c>
      <c r="D2964" s="63">
        <v>2963</v>
      </c>
      <c r="E2964" s="63" t="str">
        <f>VLOOKUP(CENSO[[#This Row],[NOME COMUM]],ESPECIES[],2,FALSE)</f>
        <v>Pouteria sp.</v>
      </c>
      <c r="F2964" s="64" t="s">
        <v>83</v>
      </c>
      <c r="G2964" s="64">
        <v>178</v>
      </c>
      <c r="H2964" s="97">
        <f>CENSO[[#This Row],[CAP (cm)]]/PI()</f>
        <v>56.659159740714742</v>
      </c>
      <c r="I2964" s="64">
        <v>18</v>
      </c>
      <c r="J2964" s="96">
        <f>(PI()*(CENSO[[#This Row],[DAP (cm)]]^2))/40000</f>
        <v>0.2521332608461806</v>
      </c>
      <c r="K2964" s="96">
        <f>CENSO[[#This Row],[g (m²)]]*CENSO[[#This Row],[H (m)]]*0.7</f>
        <v>3.1768790866618755</v>
      </c>
      <c r="L2964" s="64">
        <v>1</v>
      </c>
      <c r="M2964" s="65">
        <v>365434.7</v>
      </c>
      <c r="N2964" s="87">
        <v>9703760.1999999899</v>
      </c>
      <c r="O2964" s="87" t="s">
        <v>1227</v>
      </c>
      <c r="P2964" s="87" t="str">
        <f>VLOOKUP(CENSO[[#This Row],[DAP (cm)]],CD[],2,TRUE)</f>
        <v>TORA</v>
      </c>
      <c r="Q2964" s="87" t="str">
        <f>VLOOKUP(CENSO[[#This Row],[DAP (cm)]],DD[],2,TRUE)</f>
        <v>50├ 60</v>
      </c>
      <c r="R2964" s="87" t="str" cm="1">
        <f t="array" ref="R2964">INDEX(_xlfn.TEXTSPLIT(CENSO[[#This Row],[NOME CIENTIFICO]]," "),1)</f>
        <v>Pouteria</v>
      </c>
      <c r="S2964" s="98" t="s">
        <v>1004</v>
      </c>
      <c r="T2964" s="87">
        <f>_xlfn.MINIFS(CENSO[DAP (cm)],CENSO[NOME CIENTIFICO],CENSO[[#This Row],[NOME CIENTIFICO]])</f>
        <v>39.788735772973837</v>
      </c>
      <c r="U29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64" s="87" t="str">
        <f>IF(CENSO[[#This Row],[DAP (cm)]]&lt;CENSO[[#This Row],[DMCE (cm)]],"DAP &lt; DMCE","DAP ≥ DMCE")</f>
        <v>DAP ≥ DMCE</v>
      </c>
      <c r="W2964" s="87" t="str">
        <f>IF(CENSO[[#This Row],[DAP (cm)]]&gt;200, "Superior", "Inferior")</f>
        <v>Inferior</v>
      </c>
      <c r="X2964" s="87" t="str">
        <f>VLOOKUP(CENSO[[#This Row],[NOME COMUM]],ESPECIES[],4,FALSE)</f>
        <v>Não</v>
      </c>
      <c r="Y2964" s="87" t="str">
        <f>IF(IFERROR(VLOOKUP(CENSO[[#This Row],[NOME COMUM]],COMERCIAIS[],2, FALSE), "Não") &lt;&gt; "Não", "Sim", "Não")</f>
        <v>Não</v>
      </c>
      <c r="Z2964" s="133">
        <f>CENSO[[#This Row],[g (m²)]]/SUM(AEEF[AEEF-UT])</f>
        <v>4.4114286042300146E-4</v>
      </c>
      <c r="AA2964" s="133">
        <f>CENSO[[#This Row],[v (m³)]]/SUM(AEEF[AEEF-UT])</f>
        <v>5.5584000413298187E-3</v>
      </c>
    </row>
    <row r="2965" spans="1:27" ht="14">
      <c r="A2965" s="86">
        <v>1</v>
      </c>
      <c r="B2965" s="86">
        <v>2</v>
      </c>
      <c r="C2965" s="63">
        <v>89</v>
      </c>
      <c r="D2965" s="63">
        <v>2964</v>
      </c>
      <c r="E2965" s="63" t="str">
        <f>VLOOKUP(CENSO[[#This Row],[NOME COMUM]],ESPECIES[],2,FALSE)</f>
        <v>Erisma uncinatum Warm.</v>
      </c>
      <c r="F2965" s="64" t="s">
        <v>98</v>
      </c>
      <c r="G2965" s="64">
        <v>308</v>
      </c>
      <c r="H2965" s="97">
        <f>CENSO[[#This Row],[CAP (cm)]]/PI()</f>
        <v>98.039444944607524</v>
      </c>
      <c r="I2965" s="64">
        <v>20</v>
      </c>
      <c r="J2965" s="96">
        <f>(PI()*(CENSO[[#This Row],[DAP (cm)]]^2))/40000</f>
        <v>0.75490372607347789</v>
      </c>
      <c r="K2965" s="96">
        <f>CENSO[[#This Row],[g (m²)]]*CENSO[[#This Row],[H (m)]]*0.7</f>
        <v>10.56865216502869</v>
      </c>
      <c r="L2965" s="64">
        <v>2</v>
      </c>
      <c r="M2965" s="65">
        <v>365441</v>
      </c>
      <c r="N2965" s="87">
        <v>9703758.0999999903</v>
      </c>
      <c r="O2965" s="87" t="s">
        <v>1227</v>
      </c>
      <c r="P2965" s="87" t="str">
        <f>VLOOKUP(CENSO[[#This Row],[DAP (cm)]],CD[],2,TRUE)</f>
        <v>TORA</v>
      </c>
      <c r="Q2965" s="87" t="str">
        <f>VLOOKUP(CENSO[[#This Row],[DAP (cm)]],DD[],2,TRUE)</f>
        <v>90├ 100</v>
      </c>
      <c r="R2965" s="87" t="str" cm="1">
        <f t="array" ref="R2965">INDEX(_xlfn.TEXTSPLIT(CENSO[[#This Row],[NOME CIENTIFICO]]," "),1)</f>
        <v>Erisma</v>
      </c>
      <c r="S2965" s="98" t="s">
        <v>1004</v>
      </c>
      <c r="T2965" s="87">
        <f>_xlfn.MINIFS(CENSO[DAP (cm)],CENSO[NOME CIENTIFICO],CENSO[[#This Row],[NOME CIENTIFICO]])</f>
        <v>41.38028520389279</v>
      </c>
      <c r="U29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965" s="87" t="str">
        <f>IF(CENSO[[#This Row],[DAP (cm)]]&lt;CENSO[[#This Row],[DMCE (cm)]],"DAP &lt; DMCE","DAP ≥ DMCE")</f>
        <v>DAP ≥ DMCE</v>
      </c>
      <c r="W2965" s="87" t="str">
        <f>IF(CENSO[[#This Row],[DAP (cm)]]&gt;200, "Superior", "Inferior")</f>
        <v>Inferior</v>
      </c>
      <c r="X2965" s="87" t="str">
        <f>VLOOKUP(CENSO[[#This Row],[NOME COMUM]],ESPECIES[],4,FALSE)</f>
        <v>Não</v>
      </c>
      <c r="Y2965" s="87" t="str">
        <f>IF(IFERROR(VLOOKUP(CENSO[[#This Row],[NOME COMUM]],COMERCIAIS[],2, FALSE), "Não") &lt;&gt; "Não", "Sim", "Não")</f>
        <v>Sim</v>
      </c>
      <c r="Z2965" s="133">
        <f>CENSO[[#This Row],[g (m²)]]/SUM(AEEF[AEEF-UT])</f>
        <v>1.3208110185319911E-3</v>
      </c>
      <c r="AA2965" s="133">
        <f>CENSO[[#This Row],[v (m³)]]/SUM(AEEF[AEEF-UT])</f>
        <v>1.8491354259447874E-2</v>
      </c>
    </row>
    <row r="2966" spans="1:27" ht="14">
      <c r="A2966" s="86">
        <v>1</v>
      </c>
      <c r="B2966" s="86">
        <v>2</v>
      </c>
      <c r="C2966" s="63">
        <v>89</v>
      </c>
      <c r="D2966" s="63">
        <v>2965</v>
      </c>
      <c r="E2966" s="63" t="str">
        <f>VLOOKUP(CENSO[[#This Row],[NOME COMUM]],ESPECIES[],2,FALSE)</f>
        <v>Simarouba amara Aubl.</v>
      </c>
      <c r="F2966" s="64" t="s">
        <v>20</v>
      </c>
      <c r="G2966" s="64">
        <v>223</v>
      </c>
      <c r="H2966" s="97">
        <f>CENSO[[#This Row],[CAP (cm)]]/PI()</f>
        <v>70.983104618985323</v>
      </c>
      <c r="I2966" s="64">
        <v>17</v>
      </c>
      <c r="J2966" s="96">
        <f>(PI()*(CENSO[[#This Row],[DAP (cm)]]^2))/40000</f>
        <v>0.39573080825084317</v>
      </c>
      <c r="K2966" s="96">
        <f>CENSO[[#This Row],[g (m²)]]*CENSO[[#This Row],[H (m)]]*0.7</f>
        <v>4.7091966181850333</v>
      </c>
      <c r="L2966" s="64">
        <v>1</v>
      </c>
      <c r="M2966" s="65">
        <v>365406.299999999</v>
      </c>
      <c r="N2966" s="87">
        <v>9703777</v>
      </c>
      <c r="O2966" s="87" t="s">
        <v>1227</v>
      </c>
      <c r="P2966" s="87" t="str">
        <f>VLOOKUP(CENSO[[#This Row],[DAP (cm)]],CD[],2,TRUE)</f>
        <v>TORA</v>
      </c>
      <c r="Q2966" s="87" t="str">
        <f>VLOOKUP(CENSO[[#This Row],[DAP (cm)]],DD[],2,TRUE)</f>
        <v>70├ 80</v>
      </c>
      <c r="R2966" s="87" t="str" cm="1">
        <f t="array" ref="R2966">INDEX(_xlfn.TEXTSPLIT(CENSO[[#This Row],[NOME CIENTIFICO]]," "),1)</f>
        <v>Simarouba</v>
      </c>
      <c r="S2966" s="98" t="s">
        <v>1004</v>
      </c>
      <c r="T2966" s="87">
        <f>_xlfn.MINIFS(CENSO[DAP (cm)],CENSO[NOME CIENTIFICO],CENSO[[#This Row],[NOME CIENTIFICO]])</f>
        <v>42.335214862444161</v>
      </c>
      <c r="U29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2966" s="87" t="str">
        <f>IF(CENSO[[#This Row],[DAP (cm)]]&lt;CENSO[[#This Row],[DMCE (cm)]],"DAP &lt; DMCE","DAP ≥ DMCE")</f>
        <v>DAP ≥ DMCE</v>
      </c>
      <c r="W2966" s="87" t="str">
        <f>IF(CENSO[[#This Row],[DAP (cm)]]&gt;200, "Superior", "Inferior")</f>
        <v>Inferior</v>
      </c>
      <c r="X2966" s="87" t="str">
        <f>VLOOKUP(CENSO[[#This Row],[NOME COMUM]],ESPECIES[],4,FALSE)</f>
        <v>Não</v>
      </c>
      <c r="Y2966" s="87" t="str">
        <f>IF(IFERROR(VLOOKUP(CENSO[[#This Row],[NOME COMUM]],COMERCIAIS[],2, FALSE), "Não") &lt;&gt; "Não", "Sim", "Não")</f>
        <v>Não</v>
      </c>
      <c r="Z2966" s="133">
        <f>CENSO[[#This Row],[g (m²)]]/SUM(AEEF[AEEF-UT])</f>
        <v>6.9238711355811889E-4</v>
      </c>
      <c r="AA2966" s="133">
        <f>CENSO[[#This Row],[v (m³)]]/SUM(AEEF[AEEF-UT])</f>
        <v>8.2394066513416155E-3</v>
      </c>
    </row>
    <row r="2967" spans="1:27" ht="14">
      <c r="A2967" s="86">
        <v>1</v>
      </c>
      <c r="B2967" s="86">
        <v>2</v>
      </c>
      <c r="C2967" s="63">
        <v>89</v>
      </c>
      <c r="D2967" s="63">
        <v>2966</v>
      </c>
      <c r="E2967" s="63" t="str">
        <f>VLOOKUP(CENSO[[#This Row],[NOME COMUM]],ESPECIES[],2,FALSE)</f>
        <v>Piptadenia suaveolens Miq.</v>
      </c>
      <c r="F2967" s="64" t="s">
        <v>22</v>
      </c>
      <c r="G2967" s="64">
        <v>160</v>
      </c>
      <c r="H2967" s="97">
        <f>CENSO[[#This Row],[CAP (cm)]]/PI()</f>
        <v>50.929581789406512</v>
      </c>
      <c r="I2967" s="64">
        <v>15</v>
      </c>
      <c r="J2967" s="96">
        <f>(PI()*(CENSO[[#This Row],[DAP (cm)]]^2))/40000</f>
        <v>0.20371832715762608</v>
      </c>
      <c r="K2967" s="96">
        <f>CENSO[[#This Row],[g (m²)]]*CENSO[[#This Row],[H (m)]]*0.7</f>
        <v>2.1390424351550736</v>
      </c>
      <c r="L2967" s="64">
        <v>1</v>
      </c>
      <c r="M2967" s="65">
        <v>365407.2</v>
      </c>
      <c r="N2967" s="87">
        <v>9703778.6999999899</v>
      </c>
      <c r="O2967" s="87" t="s">
        <v>1228</v>
      </c>
      <c r="P2967" s="87" t="str">
        <f>VLOOKUP(CENSO[[#This Row],[DAP (cm)]],CD[],2,TRUE)</f>
        <v>TORA</v>
      </c>
      <c r="Q2967" s="87" t="str">
        <f>VLOOKUP(CENSO[[#This Row],[DAP (cm)]],DD[],2,TRUE)</f>
        <v>50├ 60</v>
      </c>
      <c r="R2967" s="87" t="str" cm="1">
        <f t="array" ref="R2967">INDEX(_xlfn.TEXTSPLIT(CENSO[[#This Row],[NOME CIENTIFICO]]," "),1)</f>
        <v>Piptadenia</v>
      </c>
      <c r="S2967" s="98" t="s">
        <v>1004</v>
      </c>
      <c r="T2967" s="87">
        <f>_xlfn.MINIFS(CENSO[DAP (cm)],CENSO[NOME CIENTIFICO],CENSO[[#This Row],[NOME CIENTIFICO]])</f>
        <v>39.788735772973837</v>
      </c>
      <c r="U29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67" s="87" t="str">
        <f>IF(CENSO[[#This Row],[DAP (cm)]]&lt;CENSO[[#This Row],[DMCE (cm)]],"DAP &lt; DMCE","DAP ≥ DMCE")</f>
        <v>DAP ≥ DMCE</v>
      </c>
      <c r="W2967" s="87" t="str">
        <f>IF(CENSO[[#This Row],[DAP (cm)]]&gt;200, "Superior", "Inferior")</f>
        <v>Inferior</v>
      </c>
      <c r="X2967" s="87" t="str">
        <f>VLOOKUP(CENSO[[#This Row],[NOME COMUM]],ESPECIES[],4,FALSE)</f>
        <v>Não</v>
      </c>
      <c r="Y2967" s="87" t="str">
        <f>IF(IFERROR(VLOOKUP(CENSO[[#This Row],[NOME COMUM]],COMERCIAIS[],2, FALSE), "Não") &lt;&gt; "Não", "Sim", "Não")</f>
        <v>Sim</v>
      </c>
      <c r="Z2967" s="133">
        <f>CENSO[[#This Row],[g (m²)]]/SUM(AEEF[AEEF-UT])</f>
        <v>3.5643407482732108E-4</v>
      </c>
      <c r="AA2967" s="133">
        <f>CENSO[[#This Row],[v (m³)]]/SUM(AEEF[AEEF-UT])</f>
        <v>3.7425577856868707E-3</v>
      </c>
    </row>
    <row r="2968" spans="1:27" ht="14">
      <c r="A2968" s="86">
        <v>1</v>
      </c>
      <c r="B2968" s="86">
        <v>2</v>
      </c>
      <c r="C2968" s="63">
        <v>89</v>
      </c>
      <c r="D2968" s="63">
        <v>2967</v>
      </c>
      <c r="E2968" s="63" t="str">
        <f>VLOOKUP(CENSO[[#This Row],[NOME COMUM]],ESPECIES[],2,FALSE)</f>
        <v>Goupia glabra Aubl.</v>
      </c>
      <c r="F2968" s="64" t="s">
        <v>34</v>
      </c>
      <c r="G2968" s="64">
        <v>207</v>
      </c>
      <c r="H2968" s="97">
        <f>CENSO[[#This Row],[CAP (cm)]]/PI()</f>
        <v>65.890146440044674</v>
      </c>
      <c r="I2968" s="64">
        <v>17</v>
      </c>
      <c r="J2968" s="96">
        <f>(PI()*(CENSO[[#This Row],[DAP (cm)]]^2))/40000</f>
        <v>0.34098150782723119</v>
      </c>
      <c r="K2968" s="96">
        <f>CENSO[[#This Row],[g (m²)]]*CENSO[[#This Row],[H (m)]]*0.7</f>
        <v>4.0576799431440511</v>
      </c>
      <c r="L2968" s="64">
        <v>1</v>
      </c>
      <c r="M2968" s="65">
        <v>365429.5</v>
      </c>
      <c r="N2968" s="87">
        <v>9703782.5999999903</v>
      </c>
      <c r="O2968" s="87" t="s">
        <v>1228</v>
      </c>
      <c r="P2968" s="87" t="str">
        <f>VLOOKUP(CENSO[[#This Row],[DAP (cm)]],CD[],2,TRUE)</f>
        <v>TORA</v>
      </c>
      <c r="Q2968" s="87" t="str">
        <f>VLOOKUP(CENSO[[#This Row],[DAP (cm)]],DD[],2,TRUE)</f>
        <v>60├ 70</v>
      </c>
      <c r="R2968" s="87" t="str" cm="1">
        <f t="array" ref="R2968">INDEX(_xlfn.TEXTSPLIT(CENSO[[#This Row],[NOME CIENTIFICO]]," "),1)</f>
        <v>Goupia</v>
      </c>
      <c r="S2968" s="98" t="s">
        <v>1004</v>
      </c>
      <c r="T2968" s="87">
        <f>_xlfn.MINIFS(CENSO[DAP (cm)],CENSO[NOME CIENTIFICO],CENSO[[#This Row],[NOME CIENTIFICO]])</f>
        <v>40.107045659157627</v>
      </c>
      <c r="U29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968" s="87" t="str">
        <f>IF(CENSO[[#This Row],[DAP (cm)]]&lt;CENSO[[#This Row],[DMCE (cm)]],"DAP &lt; DMCE","DAP ≥ DMCE")</f>
        <v>DAP ≥ DMCE</v>
      </c>
      <c r="W2968" s="87" t="str">
        <f>IF(CENSO[[#This Row],[DAP (cm)]]&gt;200, "Superior", "Inferior")</f>
        <v>Inferior</v>
      </c>
      <c r="X2968" s="87" t="str">
        <f>VLOOKUP(CENSO[[#This Row],[NOME COMUM]],ESPECIES[],4,FALSE)</f>
        <v>Não</v>
      </c>
      <c r="Y2968" s="87" t="str">
        <f>IF(IFERROR(VLOOKUP(CENSO[[#This Row],[NOME COMUM]],COMERCIAIS[],2, FALSE), "Não") &lt;&gt; "Não", "Sim", "Não")</f>
        <v>Sim</v>
      </c>
      <c r="Z2968" s="133">
        <f>CENSO[[#This Row],[g (m²)]]/SUM(AEEF[AEEF-UT])</f>
        <v>5.9659545594827642E-4</v>
      </c>
      <c r="AA2968" s="133">
        <f>CENSO[[#This Row],[v (m³)]]/SUM(AEEF[AEEF-UT])</f>
        <v>7.0994859257844899E-3</v>
      </c>
    </row>
    <row r="2969" spans="1:27" ht="14">
      <c r="A2969" s="86">
        <v>1</v>
      </c>
      <c r="B2969" s="86">
        <v>2</v>
      </c>
      <c r="C2969" s="63">
        <v>89</v>
      </c>
      <c r="D2969" s="63">
        <v>2968</v>
      </c>
      <c r="E2969" s="63" t="str">
        <f>VLOOKUP(CENSO[[#This Row],[NOME COMUM]],ESPECIES[],2,FALSE)</f>
        <v>Bertholletia excelsa Humb. &amp; Bonpl.</v>
      </c>
      <c r="F2969" s="64" t="s">
        <v>37</v>
      </c>
      <c r="G2969" s="64">
        <v>248</v>
      </c>
      <c r="H2969" s="97">
        <f>CENSO[[#This Row],[CAP (cm)]]/PI()</f>
        <v>78.940851773580093</v>
      </c>
      <c r="I2969" s="64">
        <v>21</v>
      </c>
      <c r="J2969" s="96">
        <f>(PI()*(CENSO[[#This Row],[DAP (cm)]]^2))/40000</f>
        <v>0.48943328099619665</v>
      </c>
      <c r="K2969" s="96">
        <f>CENSO[[#This Row],[g (m²)]]*CENSO[[#This Row],[H (m)]]*0.7</f>
        <v>7.1946692306440898</v>
      </c>
      <c r="L2969" s="64">
        <v>1</v>
      </c>
      <c r="M2969" s="65">
        <v>365439.5</v>
      </c>
      <c r="N2969" s="87">
        <v>9703782.3000000007</v>
      </c>
      <c r="O2969" s="87" t="s">
        <v>424</v>
      </c>
      <c r="P2969" s="87" t="str">
        <f>VLOOKUP(CENSO[[#This Row],[DAP (cm)]],CD[],2,TRUE)</f>
        <v>TORA</v>
      </c>
      <c r="Q2969" s="87" t="str">
        <f>VLOOKUP(CENSO[[#This Row],[DAP (cm)]],DD[],2,TRUE)</f>
        <v>70├ 80</v>
      </c>
      <c r="R2969" s="87" t="str" cm="1">
        <f t="array" ref="R2969">INDEX(_xlfn.TEXTSPLIT(CENSO[[#This Row],[NOME CIENTIFICO]]," "),1)</f>
        <v>Bertholletia</v>
      </c>
      <c r="S2969" s="98" t="s">
        <v>1004</v>
      </c>
      <c r="T2969" s="87">
        <f>_xlfn.MINIFS(CENSO[DAP (cm)],CENSO[NOME CIENTIFICO],CENSO[[#This Row],[NOME CIENTIFICO]])</f>
        <v>41.38028520389279</v>
      </c>
      <c r="U29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969" s="87" t="str">
        <f>IF(CENSO[[#This Row],[DAP (cm)]]&lt;CENSO[[#This Row],[DMCE (cm)]],"DAP &lt; DMCE","DAP ≥ DMCE")</f>
        <v>DAP ≥ DMCE</v>
      </c>
      <c r="W2969" s="87" t="str">
        <f>IF(CENSO[[#This Row],[DAP (cm)]]&gt;200, "Superior", "Inferior")</f>
        <v>Inferior</v>
      </c>
      <c r="X2969" s="87" t="str">
        <f>VLOOKUP(CENSO[[#This Row],[NOME COMUM]],ESPECIES[],4,FALSE)</f>
        <v>Protegida</v>
      </c>
      <c r="Y2969" s="87" t="str">
        <f>IF(IFERROR(VLOOKUP(CENSO[[#This Row],[NOME COMUM]],COMERCIAIS[],2, FALSE), "Não") &lt;&gt; "Não", "Sim", "Não")</f>
        <v>Não</v>
      </c>
      <c r="Z2969" s="133">
        <f>CENSO[[#This Row],[g (m²)]]/SUM(AEEF[AEEF-UT])</f>
        <v>8.5633286477263882E-4</v>
      </c>
      <c r="AA2969" s="133">
        <f>CENSO[[#This Row],[v (m³)]]/SUM(AEEF[AEEF-UT])</f>
        <v>1.2588093112157788E-2</v>
      </c>
    </row>
    <row r="2970" spans="1:27" ht="14">
      <c r="A2970" s="86">
        <v>1</v>
      </c>
      <c r="B2970" s="86">
        <v>2</v>
      </c>
      <c r="C2970" s="63">
        <v>89</v>
      </c>
      <c r="D2970" s="63">
        <v>2969</v>
      </c>
      <c r="E2970" s="63" t="str">
        <f>VLOOKUP(CENSO[[#This Row],[NOME COMUM]],ESPECIES[],2,FALSE)</f>
        <v>Protium spruceanum Engl.</v>
      </c>
      <c r="F2970" s="64" t="s">
        <v>46</v>
      </c>
      <c r="G2970" s="64">
        <v>400</v>
      </c>
      <c r="H2970" s="97">
        <f>CENSO[[#This Row],[CAP (cm)]]/PI()</f>
        <v>127.32395447351627</v>
      </c>
      <c r="I2970" s="64">
        <v>20</v>
      </c>
      <c r="J2970" s="96">
        <f>(PI()*(CENSO[[#This Row],[DAP (cm)]]^2))/40000</f>
        <v>1.2732395447351625</v>
      </c>
      <c r="K2970" s="96">
        <f>CENSO[[#This Row],[g (m²)]]*CENSO[[#This Row],[H (m)]]*0.7</f>
        <v>17.825353626292273</v>
      </c>
      <c r="L2970" s="64">
        <v>1</v>
      </c>
      <c r="M2970" s="65">
        <v>365450.4</v>
      </c>
      <c r="N2970" s="87">
        <v>9703786</v>
      </c>
      <c r="O2970" s="87" t="s">
        <v>1227</v>
      </c>
      <c r="P2970" s="87" t="str">
        <f>VLOOKUP(CENSO[[#This Row],[DAP (cm)]],CD[],2,TRUE)</f>
        <v>TORA</v>
      </c>
      <c r="Q2970" s="87" t="str">
        <f>VLOOKUP(CENSO[[#This Row],[DAP (cm)]],DD[],2,TRUE)</f>
        <v>120├ 130</v>
      </c>
      <c r="R2970" s="87" t="str" cm="1">
        <f t="array" ref="R2970">INDEX(_xlfn.TEXTSPLIT(CENSO[[#This Row],[NOME CIENTIFICO]]," "),1)</f>
        <v>Protium</v>
      </c>
      <c r="S2970" s="98" t="s">
        <v>1004</v>
      </c>
      <c r="T2970" s="87">
        <f>_xlfn.MINIFS(CENSO[DAP (cm)],CENSO[NOME CIENTIFICO],CENSO[[#This Row],[NOME CIENTIFICO]])</f>
        <v>39.788735772973837</v>
      </c>
      <c r="U29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70" s="87" t="str">
        <f>IF(CENSO[[#This Row],[DAP (cm)]]&lt;CENSO[[#This Row],[DMCE (cm)]],"DAP &lt; DMCE","DAP ≥ DMCE")</f>
        <v>DAP ≥ DMCE</v>
      </c>
      <c r="W2970" s="87" t="str">
        <f>IF(CENSO[[#This Row],[DAP (cm)]]&gt;200, "Superior", "Inferior")</f>
        <v>Inferior</v>
      </c>
      <c r="X2970" s="87" t="str">
        <f>VLOOKUP(CENSO[[#This Row],[NOME COMUM]],ESPECIES[],4,FALSE)</f>
        <v>Não</v>
      </c>
      <c r="Y2970" s="87" t="str">
        <f>IF(IFERROR(VLOOKUP(CENSO[[#This Row],[NOME COMUM]],COMERCIAIS[],2, FALSE), "Não") &lt;&gt; "Não", "Sim", "Não")</f>
        <v>Não</v>
      </c>
      <c r="Z2970" s="133">
        <f>CENSO[[#This Row],[g (m²)]]/SUM(AEEF[AEEF-UT])</f>
        <v>2.2277129676707558E-3</v>
      </c>
      <c r="AA2970" s="133">
        <f>CENSO[[#This Row],[v (m³)]]/SUM(AEEF[AEEF-UT])</f>
        <v>3.1187981547390577E-2</v>
      </c>
    </row>
    <row r="2971" spans="1:27" ht="14">
      <c r="A2971" s="86">
        <v>1</v>
      </c>
      <c r="B2971" s="86">
        <v>2</v>
      </c>
      <c r="C2971" s="63">
        <v>89</v>
      </c>
      <c r="D2971" s="63">
        <v>2970</v>
      </c>
      <c r="E2971" s="63" t="str">
        <f>VLOOKUP(CENSO[[#This Row],[NOME COMUM]],ESPECIES[],2,FALSE)</f>
        <v>Cordia umbraculifera DC.</v>
      </c>
      <c r="F2971" s="64" t="s">
        <v>92</v>
      </c>
      <c r="G2971" s="64">
        <v>152</v>
      </c>
      <c r="H2971" s="97">
        <f>CENSO[[#This Row],[CAP (cm)]]/PI()</f>
        <v>48.383102699936181</v>
      </c>
      <c r="I2971" s="64">
        <v>14</v>
      </c>
      <c r="J2971" s="96">
        <f>(PI()*(CENSO[[#This Row],[DAP (cm)]]^2))/40000</f>
        <v>0.18385579025975748</v>
      </c>
      <c r="K2971" s="96">
        <f>CENSO[[#This Row],[g (m²)]]*CENSO[[#This Row],[H (m)]]*0.7</f>
        <v>1.8017867445456233</v>
      </c>
      <c r="L2971" s="64">
        <v>1</v>
      </c>
      <c r="M2971" s="65">
        <v>365456.09999999899</v>
      </c>
      <c r="N2971" s="87">
        <v>9703791.6999999899</v>
      </c>
      <c r="O2971" s="98" t="s">
        <v>1225</v>
      </c>
      <c r="P2971" s="87" t="str">
        <f>VLOOKUP(CENSO[[#This Row],[DAP (cm)]],CD[],2,TRUE)</f>
        <v>TORETE</v>
      </c>
      <c r="Q2971" s="87" t="str">
        <f>VLOOKUP(CENSO[[#This Row],[DAP (cm)]],DD[],2,TRUE)</f>
        <v>40├ 50</v>
      </c>
      <c r="R2971" s="87" t="str" cm="1">
        <f t="array" ref="R2971">INDEX(_xlfn.TEXTSPLIT(CENSO[[#This Row],[NOME CIENTIFICO]]," "),1)</f>
        <v>Cordia</v>
      </c>
      <c r="S2971" s="98" t="s">
        <v>1004</v>
      </c>
      <c r="T2971" s="87">
        <f>_xlfn.MINIFS(CENSO[DAP (cm)],CENSO[NOME CIENTIFICO],CENSO[[#This Row],[NOME CIENTIFICO]])</f>
        <v>42.335214862444161</v>
      </c>
      <c r="U29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2971" s="87" t="str">
        <f>IF(CENSO[[#This Row],[DAP (cm)]]&lt;CENSO[[#This Row],[DMCE (cm)]],"DAP &lt; DMCE","DAP ≥ DMCE")</f>
        <v>DAP &lt; DMCE</v>
      </c>
      <c r="W2971" s="87" t="str">
        <f>IF(CENSO[[#This Row],[DAP (cm)]]&gt;200, "Superior", "Inferior")</f>
        <v>Inferior</v>
      </c>
      <c r="X2971" s="87" t="str">
        <f>VLOOKUP(CENSO[[#This Row],[NOME COMUM]],ESPECIES[],4,FALSE)</f>
        <v>Não</v>
      </c>
      <c r="Y2971" s="87" t="str">
        <f>IF(IFERROR(VLOOKUP(CENSO[[#This Row],[NOME COMUM]],COMERCIAIS[],2, FALSE), "Não") &lt;&gt; "Não", "Sim", "Não")</f>
        <v>Não</v>
      </c>
      <c r="Z2971" s="133">
        <f>CENSO[[#This Row],[g (m²)]]/SUM(AEEF[AEEF-UT])</f>
        <v>3.2168175253165715E-4</v>
      </c>
      <c r="AA2971" s="133">
        <f>CENSO[[#This Row],[v (m³)]]/SUM(AEEF[AEEF-UT])</f>
        <v>3.15248117481024E-3</v>
      </c>
    </row>
    <row r="2972" spans="1:27" ht="14">
      <c r="A2972" s="86">
        <v>1</v>
      </c>
      <c r="B2972" s="86">
        <v>2</v>
      </c>
      <c r="C2972" s="63">
        <v>89</v>
      </c>
      <c r="D2972" s="63">
        <v>2971</v>
      </c>
      <c r="E2972" s="63" t="str">
        <f>VLOOKUP(CENSO[[#This Row],[NOME COMUM]],ESPECIES[],2,FALSE)</f>
        <v>Pouteria sp.</v>
      </c>
      <c r="F2972" s="64" t="s">
        <v>83</v>
      </c>
      <c r="G2972" s="64">
        <v>233</v>
      </c>
      <c r="H2972" s="97">
        <f>CENSO[[#This Row],[CAP (cm)]]/PI()</f>
        <v>74.166203480823228</v>
      </c>
      <c r="I2972" s="64">
        <v>18</v>
      </c>
      <c r="J2972" s="96">
        <f>(PI()*(CENSO[[#This Row],[DAP (cm)]]^2))/40000</f>
        <v>0.43201813527579536</v>
      </c>
      <c r="K2972" s="96">
        <f>CENSO[[#This Row],[g (m²)]]*CENSO[[#This Row],[H (m)]]*0.7</f>
        <v>5.4434285044750208</v>
      </c>
      <c r="L2972" s="64">
        <v>1</v>
      </c>
      <c r="M2972" s="65">
        <v>365447.7</v>
      </c>
      <c r="N2972" s="87">
        <v>9703787.3000000007</v>
      </c>
      <c r="O2972" s="87" t="s">
        <v>1227</v>
      </c>
      <c r="P2972" s="87" t="str">
        <f>VLOOKUP(CENSO[[#This Row],[DAP (cm)]],CD[],2,TRUE)</f>
        <v>TORA</v>
      </c>
      <c r="Q2972" s="87" t="str">
        <f>VLOOKUP(CENSO[[#This Row],[DAP (cm)]],DD[],2,TRUE)</f>
        <v>70├ 80</v>
      </c>
      <c r="R2972" s="87" t="str" cm="1">
        <f t="array" ref="R2972">INDEX(_xlfn.TEXTSPLIT(CENSO[[#This Row],[NOME CIENTIFICO]]," "),1)</f>
        <v>Pouteria</v>
      </c>
      <c r="S2972" s="98" t="s">
        <v>1004</v>
      </c>
      <c r="T2972" s="87">
        <f>_xlfn.MINIFS(CENSO[DAP (cm)],CENSO[NOME CIENTIFICO],CENSO[[#This Row],[NOME CIENTIFICO]])</f>
        <v>39.788735772973837</v>
      </c>
      <c r="U29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72" s="87" t="str">
        <f>IF(CENSO[[#This Row],[DAP (cm)]]&lt;CENSO[[#This Row],[DMCE (cm)]],"DAP &lt; DMCE","DAP ≥ DMCE")</f>
        <v>DAP ≥ DMCE</v>
      </c>
      <c r="W2972" s="87" t="str">
        <f>IF(CENSO[[#This Row],[DAP (cm)]]&gt;200, "Superior", "Inferior")</f>
        <v>Inferior</v>
      </c>
      <c r="X2972" s="87" t="str">
        <f>VLOOKUP(CENSO[[#This Row],[NOME COMUM]],ESPECIES[],4,FALSE)</f>
        <v>Não</v>
      </c>
      <c r="Y2972" s="87" t="str">
        <f>IF(IFERROR(VLOOKUP(CENSO[[#This Row],[NOME COMUM]],COMERCIAIS[],2, FALSE), "Não") &lt;&gt; "Não", "Sim", "Não")</f>
        <v>Não</v>
      </c>
      <c r="Z2972" s="133">
        <f>CENSO[[#This Row],[g (m²)]]/SUM(AEEF[AEEF-UT])</f>
        <v>7.5587693313673558E-4</v>
      </c>
      <c r="AA2972" s="133">
        <f>CENSO[[#This Row],[v (m³)]]/SUM(AEEF[AEEF-UT])</f>
        <v>9.5240493575228669E-3</v>
      </c>
    </row>
    <row r="2973" spans="1:27" ht="14">
      <c r="A2973" s="86">
        <v>1</v>
      </c>
      <c r="B2973" s="86">
        <v>2</v>
      </c>
      <c r="C2973" s="63">
        <v>89</v>
      </c>
      <c r="D2973" s="63">
        <v>2972</v>
      </c>
      <c r="E2973" s="63" t="str">
        <f>VLOOKUP(CENSO[[#This Row],[NOME COMUM]],ESPECIES[],2,FALSE)</f>
        <v>Bertholletia excelsa Humb. &amp; Bonpl.</v>
      </c>
      <c r="F2973" s="64" t="s">
        <v>37</v>
      </c>
      <c r="G2973" s="64">
        <v>240</v>
      </c>
      <c r="H2973" s="97">
        <f>CENSO[[#This Row],[CAP (cm)]]/PI()</f>
        <v>76.394372684109769</v>
      </c>
      <c r="I2973" s="64">
        <v>22</v>
      </c>
      <c r="J2973" s="96">
        <f>(PI()*(CENSO[[#This Row],[DAP (cm)]]^2))/40000</f>
        <v>0.45836623610465865</v>
      </c>
      <c r="K2973" s="96">
        <f>CENSO[[#This Row],[g (m²)]]*CENSO[[#This Row],[H (m)]]*0.7</f>
        <v>7.0588400360117429</v>
      </c>
      <c r="L2973" s="64">
        <v>1</v>
      </c>
      <c r="M2973" s="65">
        <v>365443.59999999899</v>
      </c>
      <c r="N2973" s="87">
        <v>9703783.6999999899</v>
      </c>
      <c r="O2973" s="87" t="s">
        <v>424</v>
      </c>
      <c r="P2973" s="87" t="str">
        <f>VLOOKUP(CENSO[[#This Row],[DAP (cm)]],CD[],2,TRUE)</f>
        <v>TORA</v>
      </c>
      <c r="Q2973" s="87" t="str">
        <f>VLOOKUP(CENSO[[#This Row],[DAP (cm)]],DD[],2,TRUE)</f>
        <v>70├ 80</v>
      </c>
      <c r="R2973" s="87" t="str" cm="1">
        <f t="array" ref="R2973">INDEX(_xlfn.TEXTSPLIT(CENSO[[#This Row],[NOME CIENTIFICO]]," "),1)</f>
        <v>Bertholletia</v>
      </c>
      <c r="S2973" s="98" t="s">
        <v>1004</v>
      </c>
      <c r="T2973" s="87">
        <f>_xlfn.MINIFS(CENSO[DAP (cm)],CENSO[NOME CIENTIFICO],CENSO[[#This Row],[NOME CIENTIFICO]])</f>
        <v>41.38028520389279</v>
      </c>
      <c r="U29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973" s="87" t="str">
        <f>IF(CENSO[[#This Row],[DAP (cm)]]&lt;CENSO[[#This Row],[DMCE (cm)]],"DAP &lt; DMCE","DAP ≥ DMCE")</f>
        <v>DAP ≥ DMCE</v>
      </c>
      <c r="W2973" s="87" t="str">
        <f>IF(CENSO[[#This Row],[DAP (cm)]]&gt;200, "Superior", "Inferior")</f>
        <v>Inferior</v>
      </c>
      <c r="X2973" s="87" t="str">
        <f>VLOOKUP(CENSO[[#This Row],[NOME COMUM]],ESPECIES[],4,FALSE)</f>
        <v>Protegida</v>
      </c>
      <c r="Y2973" s="87" t="str">
        <f>IF(IFERROR(VLOOKUP(CENSO[[#This Row],[NOME COMUM]],COMERCIAIS[],2, FALSE), "Não") &lt;&gt; "Não", "Sim", "Não")</f>
        <v>Não</v>
      </c>
      <c r="Z2973" s="133">
        <f>CENSO[[#This Row],[g (m²)]]/SUM(AEEF[AEEF-UT])</f>
        <v>8.0197666836147232E-4</v>
      </c>
      <c r="AA2973" s="133">
        <f>CENSO[[#This Row],[v (m³)]]/SUM(AEEF[AEEF-UT])</f>
        <v>1.2350440692766673E-2</v>
      </c>
    </row>
    <row r="2974" spans="1:27" ht="14">
      <c r="A2974" s="86">
        <v>1</v>
      </c>
      <c r="B2974" s="86">
        <v>2</v>
      </c>
      <c r="C2974" s="63">
        <v>89</v>
      </c>
      <c r="D2974" s="63">
        <v>2973</v>
      </c>
      <c r="E2974" s="63" t="str">
        <f>VLOOKUP(CENSO[[#This Row],[NOME COMUM]],ESPECIES[],2,FALSE)</f>
        <v>Tachigali myrmecophila Ducke</v>
      </c>
      <c r="F2974" s="64" t="s">
        <v>14</v>
      </c>
      <c r="G2974" s="64">
        <v>316</v>
      </c>
      <c r="H2974" s="97">
        <f>CENSO[[#This Row],[CAP (cm)]]/PI()</f>
        <v>100.58592403407786</v>
      </c>
      <c r="I2974" s="64">
        <v>19</v>
      </c>
      <c r="J2974" s="96">
        <f>(PI()*(CENSO[[#This Row],[DAP (cm)]]^2))/40000</f>
        <v>0.79462879986921531</v>
      </c>
      <c r="K2974" s="96">
        <f>CENSO[[#This Row],[g (m²)]]*CENSO[[#This Row],[H (m)]]*0.7</f>
        <v>10.568563038260562</v>
      </c>
      <c r="L2974" s="64">
        <v>1</v>
      </c>
      <c r="M2974" s="65">
        <v>365451.5</v>
      </c>
      <c r="N2974" s="87">
        <v>9703779.1999999899</v>
      </c>
      <c r="O2974" s="87" t="s">
        <v>1228</v>
      </c>
      <c r="P2974" s="87" t="str">
        <f>VLOOKUP(CENSO[[#This Row],[DAP (cm)]],CD[],2,TRUE)</f>
        <v>TORA</v>
      </c>
      <c r="Q2974" s="87" t="str">
        <f>VLOOKUP(CENSO[[#This Row],[DAP (cm)]],DD[],2,TRUE)</f>
        <v>100├ 110</v>
      </c>
      <c r="R2974" s="87" t="str" cm="1">
        <f t="array" ref="R2974">INDEX(_xlfn.TEXTSPLIT(CENSO[[#This Row],[NOME CIENTIFICO]]," "),1)</f>
        <v>Tachigali</v>
      </c>
      <c r="S2974" s="98" t="s">
        <v>1004</v>
      </c>
      <c r="T2974" s="87">
        <f>_xlfn.MINIFS(CENSO[DAP (cm)],CENSO[NOME CIENTIFICO],CENSO[[#This Row],[NOME CIENTIFICO]])</f>
        <v>39.152116000606256</v>
      </c>
      <c r="U29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74" s="87" t="str">
        <f>IF(CENSO[[#This Row],[DAP (cm)]]&lt;CENSO[[#This Row],[DMCE (cm)]],"DAP &lt; DMCE","DAP ≥ DMCE")</f>
        <v>DAP ≥ DMCE</v>
      </c>
      <c r="W2974" s="87" t="str">
        <f>IF(CENSO[[#This Row],[DAP (cm)]]&gt;200, "Superior", "Inferior")</f>
        <v>Inferior</v>
      </c>
      <c r="X2974" s="87" t="str">
        <f>VLOOKUP(CENSO[[#This Row],[NOME COMUM]],ESPECIES[],4,FALSE)</f>
        <v>Não</v>
      </c>
      <c r="Y2974" s="87" t="str">
        <f>IF(IFERROR(VLOOKUP(CENSO[[#This Row],[NOME COMUM]],COMERCIAIS[],2, FALSE), "Não") &lt;&gt; "Não", "Sim", "Não")</f>
        <v>Sim</v>
      </c>
      <c r="Z2974" s="133">
        <f>CENSO[[#This Row],[g (m²)]]/SUM(AEEF[AEEF-UT])</f>
        <v>1.3903156631233193E-3</v>
      </c>
      <c r="AA2974" s="133">
        <f>CENSO[[#This Row],[v (m³)]]/SUM(AEEF[AEEF-UT])</f>
        <v>1.8491198319540145E-2</v>
      </c>
    </row>
    <row r="2975" spans="1:27" ht="14">
      <c r="A2975" s="86">
        <v>1</v>
      </c>
      <c r="B2975" s="86">
        <v>2</v>
      </c>
      <c r="C2975" s="63">
        <v>89</v>
      </c>
      <c r="D2975" s="63">
        <v>2974</v>
      </c>
      <c r="E2975" s="63" t="str">
        <f>VLOOKUP(CENSO[[#This Row],[NOME COMUM]],ESPECIES[],2,FALSE)</f>
        <v>Tachigali myrmecophila Ducke</v>
      </c>
      <c r="F2975" s="64" t="s">
        <v>14</v>
      </c>
      <c r="G2975" s="64">
        <v>214</v>
      </c>
      <c r="H2975" s="97">
        <f>CENSO[[#This Row],[CAP (cm)]]/PI()</f>
        <v>68.118315643331201</v>
      </c>
      <c r="I2975" s="64">
        <v>18</v>
      </c>
      <c r="J2975" s="96">
        <f>(PI()*(CENSO[[#This Row],[DAP (cm)]]^2))/40000</f>
        <v>0.36443298869182189</v>
      </c>
      <c r="K2975" s="96">
        <f>CENSO[[#This Row],[g (m²)]]*CENSO[[#This Row],[H (m)]]*0.7</f>
        <v>4.5918556575169553</v>
      </c>
      <c r="L2975" s="64">
        <v>1</v>
      </c>
      <c r="M2975" s="65">
        <v>365448.5</v>
      </c>
      <c r="N2975" s="87">
        <v>9703778</v>
      </c>
      <c r="O2975" s="87" t="s">
        <v>1228</v>
      </c>
      <c r="P2975" s="87" t="str">
        <f>VLOOKUP(CENSO[[#This Row],[DAP (cm)]],CD[],2,TRUE)</f>
        <v>TORA</v>
      </c>
      <c r="Q2975" s="87" t="str">
        <f>VLOOKUP(CENSO[[#This Row],[DAP (cm)]],DD[],2,TRUE)</f>
        <v>60├ 70</v>
      </c>
      <c r="R2975" s="87" t="str" cm="1">
        <f t="array" ref="R2975">INDEX(_xlfn.TEXTSPLIT(CENSO[[#This Row],[NOME CIENTIFICO]]," "),1)</f>
        <v>Tachigali</v>
      </c>
      <c r="S2975" s="98" t="s">
        <v>1004</v>
      </c>
      <c r="T2975" s="87">
        <f>_xlfn.MINIFS(CENSO[DAP (cm)],CENSO[NOME CIENTIFICO],CENSO[[#This Row],[NOME CIENTIFICO]])</f>
        <v>39.152116000606256</v>
      </c>
      <c r="U29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75" s="87" t="str">
        <f>IF(CENSO[[#This Row],[DAP (cm)]]&lt;CENSO[[#This Row],[DMCE (cm)]],"DAP &lt; DMCE","DAP ≥ DMCE")</f>
        <v>DAP ≥ DMCE</v>
      </c>
      <c r="W2975" s="87" t="str">
        <f>IF(CENSO[[#This Row],[DAP (cm)]]&gt;200, "Superior", "Inferior")</f>
        <v>Inferior</v>
      </c>
      <c r="X2975" s="87" t="str">
        <f>VLOOKUP(CENSO[[#This Row],[NOME COMUM]],ESPECIES[],4,FALSE)</f>
        <v>Não</v>
      </c>
      <c r="Y2975" s="87" t="str">
        <f>IF(IFERROR(VLOOKUP(CENSO[[#This Row],[NOME COMUM]],COMERCIAIS[],2, FALSE), "Não") &lt;&gt; "Não", "Sim", "Não")</f>
        <v>Sim</v>
      </c>
      <c r="Z2975" s="133">
        <f>CENSO[[#This Row],[g (m²)]]/SUM(AEEF[AEEF-UT])</f>
        <v>6.3762714417156204E-4</v>
      </c>
      <c r="AA2975" s="133">
        <f>CENSO[[#This Row],[v (m³)]]/SUM(AEEF[AEEF-UT])</f>
        <v>8.0341020165616804E-3</v>
      </c>
    </row>
    <row r="2976" spans="1:27" ht="14">
      <c r="A2976" s="86">
        <v>1</v>
      </c>
      <c r="B2976" s="86">
        <v>2</v>
      </c>
      <c r="C2976" s="63">
        <v>89</v>
      </c>
      <c r="D2976" s="63">
        <v>2975</v>
      </c>
      <c r="E2976" s="63" t="str">
        <f>VLOOKUP(CENSO[[#This Row],[NOME COMUM]],ESPECIES[],2,FALSE)</f>
        <v>Dimorphandra multiflora Ducke</v>
      </c>
      <c r="F2976" s="64" t="s">
        <v>73</v>
      </c>
      <c r="G2976" s="64">
        <v>192</v>
      </c>
      <c r="H2976" s="97">
        <f>CENSO[[#This Row],[CAP (cm)]]/PI()</f>
        <v>61.115498147287809</v>
      </c>
      <c r="I2976" s="64">
        <v>16</v>
      </c>
      <c r="J2976" s="96">
        <f>(PI()*(CENSO[[#This Row],[DAP (cm)]]^2))/40000</f>
        <v>0.29335439110698147</v>
      </c>
      <c r="K2976" s="96">
        <f>CENSO[[#This Row],[g (m²)]]*CENSO[[#This Row],[H (m)]]*0.7</f>
        <v>3.2855691803981921</v>
      </c>
      <c r="L2976" s="64">
        <v>1</v>
      </c>
      <c r="M2976" s="65">
        <v>365430.9</v>
      </c>
      <c r="N2976" s="87">
        <v>9703785.1999999899</v>
      </c>
      <c r="O2976" s="87" t="s">
        <v>1227</v>
      </c>
      <c r="P2976" s="87" t="str">
        <f>VLOOKUP(CENSO[[#This Row],[DAP (cm)]],CD[],2,TRUE)</f>
        <v>TORA</v>
      </c>
      <c r="Q2976" s="87" t="str">
        <f>VLOOKUP(CENSO[[#This Row],[DAP (cm)]],DD[],2,TRUE)</f>
        <v>60├ 70</v>
      </c>
      <c r="R2976" s="87" t="str" cm="1">
        <f t="array" ref="R2976">INDEX(_xlfn.TEXTSPLIT(CENSO[[#This Row],[NOME CIENTIFICO]]," "),1)</f>
        <v>Dimorphandra</v>
      </c>
      <c r="S2976" s="98" t="s">
        <v>1004</v>
      </c>
      <c r="T2976" s="87">
        <f>_xlfn.MINIFS(CENSO[DAP (cm)],CENSO[NOME CIENTIFICO],CENSO[[#This Row],[NOME CIENTIFICO]])</f>
        <v>39.788735772973837</v>
      </c>
      <c r="U29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76" s="87" t="str">
        <f>IF(CENSO[[#This Row],[DAP (cm)]]&lt;CENSO[[#This Row],[DMCE (cm)]],"DAP &lt; DMCE","DAP ≥ DMCE")</f>
        <v>DAP ≥ DMCE</v>
      </c>
      <c r="W2976" s="87" t="str">
        <f>IF(CENSO[[#This Row],[DAP (cm)]]&gt;200, "Superior", "Inferior")</f>
        <v>Inferior</v>
      </c>
      <c r="X2976" s="87" t="str">
        <f>VLOOKUP(CENSO[[#This Row],[NOME COMUM]],ESPECIES[],4,FALSE)</f>
        <v>Não</v>
      </c>
      <c r="Y2976" s="87" t="str">
        <f>IF(IFERROR(VLOOKUP(CENSO[[#This Row],[NOME COMUM]],COMERCIAIS[],2, FALSE), "Não") &lt;&gt; "Não", "Sim", "Não")</f>
        <v>Não</v>
      </c>
      <c r="Z2976" s="133">
        <f>CENSO[[#This Row],[g (m²)]]/SUM(AEEF[AEEF-UT])</f>
        <v>5.1326506775134213E-4</v>
      </c>
      <c r="AA2976" s="133">
        <f>CENSO[[#This Row],[v (m³)]]/SUM(AEEF[AEEF-UT])</f>
        <v>5.7485687588150315E-3</v>
      </c>
    </row>
    <row r="2977" spans="1:27" ht="14">
      <c r="A2977" s="86">
        <v>1</v>
      </c>
      <c r="B2977" s="86">
        <v>2</v>
      </c>
      <c r="C2977" s="63">
        <v>89</v>
      </c>
      <c r="D2977" s="63">
        <v>2976</v>
      </c>
      <c r="E2977" s="63" t="str">
        <f>VLOOKUP(CENSO[[#This Row],[NOME COMUM]],ESPECIES[],2,FALSE)</f>
        <v>Pouteria sp.</v>
      </c>
      <c r="F2977" s="64" t="s">
        <v>83</v>
      </c>
      <c r="G2977" s="64">
        <v>187</v>
      </c>
      <c r="H2977" s="97">
        <f>CENSO[[#This Row],[CAP (cm)]]/PI()</f>
        <v>59.523948716368857</v>
      </c>
      <c r="I2977" s="64">
        <v>18</v>
      </c>
      <c r="J2977" s="96">
        <f>(PI()*(CENSO[[#This Row],[DAP (cm)]]^2))/40000</f>
        <v>0.27827446024902436</v>
      </c>
      <c r="K2977" s="96">
        <f>CENSO[[#This Row],[g (m²)]]*CENSO[[#This Row],[H (m)]]*0.7</f>
        <v>3.5062581991377066</v>
      </c>
      <c r="L2977" s="64">
        <v>1</v>
      </c>
      <c r="M2977" s="65">
        <v>365416</v>
      </c>
      <c r="N2977" s="87">
        <v>9703791.1999999899</v>
      </c>
      <c r="O2977" s="87" t="s">
        <v>1227</v>
      </c>
      <c r="P2977" s="87" t="str">
        <f>VLOOKUP(CENSO[[#This Row],[DAP (cm)]],CD[],2,TRUE)</f>
        <v>TORA</v>
      </c>
      <c r="Q2977" s="87" t="str">
        <f>VLOOKUP(CENSO[[#This Row],[DAP (cm)]],DD[],2,TRUE)</f>
        <v>50├ 60</v>
      </c>
      <c r="R2977" s="87" t="str" cm="1">
        <f t="array" ref="R2977">INDEX(_xlfn.TEXTSPLIT(CENSO[[#This Row],[NOME CIENTIFICO]]," "),1)</f>
        <v>Pouteria</v>
      </c>
      <c r="S2977" s="98" t="s">
        <v>1004</v>
      </c>
      <c r="T2977" s="87">
        <f>_xlfn.MINIFS(CENSO[DAP (cm)],CENSO[NOME CIENTIFICO],CENSO[[#This Row],[NOME CIENTIFICO]])</f>
        <v>39.788735772973837</v>
      </c>
      <c r="U29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77" s="87" t="str">
        <f>IF(CENSO[[#This Row],[DAP (cm)]]&lt;CENSO[[#This Row],[DMCE (cm)]],"DAP &lt; DMCE","DAP ≥ DMCE")</f>
        <v>DAP ≥ DMCE</v>
      </c>
      <c r="W2977" s="87" t="str">
        <f>IF(CENSO[[#This Row],[DAP (cm)]]&gt;200, "Superior", "Inferior")</f>
        <v>Inferior</v>
      </c>
      <c r="X2977" s="87" t="str">
        <f>VLOOKUP(CENSO[[#This Row],[NOME COMUM]],ESPECIES[],4,FALSE)</f>
        <v>Não</v>
      </c>
      <c r="Y2977" s="87" t="str">
        <f>IF(IFERROR(VLOOKUP(CENSO[[#This Row],[NOME COMUM]],COMERCIAIS[],2, FALSE), "Não") &lt;&gt; "Não", "Sim", "Não")</f>
        <v>Não</v>
      </c>
      <c r="Z2977" s="133">
        <f>CENSO[[#This Row],[g (m²)]]/SUM(AEEF[AEEF-UT])</f>
        <v>4.8688059229049158E-4</v>
      </c>
      <c r="AA2977" s="133">
        <f>CENSO[[#This Row],[v (m³)]]/SUM(AEEF[AEEF-UT])</f>
        <v>6.1346954628601937E-3</v>
      </c>
    </row>
    <row r="2978" spans="1:27" ht="14">
      <c r="A2978" s="86">
        <v>1</v>
      </c>
      <c r="B2978" s="86">
        <v>2</v>
      </c>
      <c r="C2978" s="63">
        <v>89</v>
      </c>
      <c r="D2978" s="63">
        <v>2977</v>
      </c>
      <c r="E2978" s="63" t="str">
        <f>VLOOKUP(CENSO[[#This Row],[NOME COMUM]],ESPECIES[],2,FALSE)</f>
        <v>Sacoglottis guianensis Benth.</v>
      </c>
      <c r="F2978" s="64" t="s">
        <v>63</v>
      </c>
      <c r="G2978" s="64">
        <v>273</v>
      </c>
      <c r="H2978" s="97">
        <f>CENSO[[#This Row],[CAP (cm)]]/PI()</f>
        <v>86.898598928174863</v>
      </c>
      <c r="I2978" s="64">
        <v>18</v>
      </c>
      <c r="J2978" s="96">
        <f>(PI()*(CENSO[[#This Row],[DAP (cm)]]^2))/40000</f>
        <v>0.59308293768479348</v>
      </c>
      <c r="K2978" s="96">
        <f>CENSO[[#This Row],[g (m²)]]*CENSO[[#This Row],[H (m)]]*0.7</f>
        <v>7.4728450148283976</v>
      </c>
      <c r="L2978" s="64">
        <v>1</v>
      </c>
      <c r="M2978" s="65">
        <v>365404.59999999899</v>
      </c>
      <c r="N2978" s="87">
        <v>9703791</v>
      </c>
      <c r="O2978" s="87" t="s">
        <v>1227</v>
      </c>
      <c r="P2978" s="87" t="str">
        <f>VLOOKUP(CENSO[[#This Row],[DAP (cm)]],CD[],2,TRUE)</f>
        <v>TORA</v>
      </c>
      <c r="Q2978" s="87" t="str">
        <f>VLOOKUP(CENSO[[#This Row],[DAP (cm)]],DD[],2,TRUE)</f>
        <v>80├ 90</v>
      </c>
      <c r="R2978" s="87" t="str" cm="1">
        <f t="array" ref="R2978">INDEX(_xlfn.TEXTSPLIT(CENSO[[#This Row],[NOME CIENTIFICO]]," "),1)</f>
        <v>Sacoglottis</v>
      </c>
      <c r="S2978" s="98" t="s">
        <v>1004</v>
      </c>
      <c r="T2978" s="87">
        <f>_xlfn.MINIFS(CENSO[DAP (cm)],CENSO[NOME CIENTIFICO],CENSO[[#This Row],[NOME CIENTIFICO]])</f>
        <v>47.7464829275686</v>
      </c>
      <c r="U29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57.7464829275686</v>
      </c>
      <c r="V2978" s="87" t="str">
        <f>IF(CENSO[[#This Row],[DAP (cm)]]&lt;CENSO[[#This Row],[DMCE (cm)]],"DAP &lt; DMCE","DAP ≥ DMCE")</f>
        <v>DAP ≥ DMCE</v>
      </c>
      <c r="W2978" s="87" t="str">
        <f>IF(CENSO[[#This Row],[DAP (cm)]]&gt;200, "Superior", "Inferior")</f>
        <v>Inferior</v>
      </c>
      <c r="X2978" s="87" t="str">
        <f>VLOOKUP(CENSO[[#This Row],[NOME COMUM]],ESPECIES[],4,FALSE)</f>
        <v>Não</v>
      </c>
      <c r="Y2978" s="87" t="str">
        <f>IF(IFERROR(VLOOKUP(CENSO[[#This Row],[NOME COMUM]],COMERCIAIS[],2, FALSE), "Não") &lt;&gt; "Não", "Sim", "Não")</f>
        <v>Não</v>
      </c>
      <c r="Z2978" s="133">
        <f>CENSO[[#This Row],[g (m²)]]/SUM(AEEF[AEEF-UT])</f>
        <v>1.0376826235470862E-3</v>
      </c>
      <c r="AA2978" s="133">
        <f>CENSO[[#This Row],[v (m³)]]/SUM(AEEF[AEEF-UT])</f>
        <v>1.3074801056693286E-2</v>
      </c>
    </row>
    <row r="2979" spans="1:27" ht="14">
      <c r="A2979" s="86">
        <v>1</v>
      </c>
      <c r="B2979" s="86">
        <v>2</v>
      </c>
      <c r="C2979" s="63">
        <v>89</v>
      </c>
      <c r="D2979" s="63">
        <v>2978</v>
      </c>
      <c r="E2979" s="63" t="str">
        <f>VLOOKUP(CENSO[[#This Row],[NOME COMUM]],ESPECIES[],2,FALSE)</f>
        <v>Astronium lecointei Ducke</v>
      </c>
      <c r="F2979" s="64" t="s">
        <v>5</v>
      </c>
      <c r="G2979" s="64">
        <v>278</v>
      </c>
      <c r="H2979" s="97">
        <f>CENSO[[#This Row],[CAP (cm)]]/PI()</f>
        <v>88.490148359093808</v>
      </c>
      <c r="I2979" s="64">
        <v>23</v>
      </c>
      <c r="J2979" s="96">
        <f>(PI()*(CENSO[[#This Row],[DAP (cm)]]^2))/40000</f>
        <v>0.61500653109570191</v>
      </c>
      <c r="K2979" s="96">
        <f>CENSO[[#This Row],[g (m²)]]*CENSO[[#This Row],[H (m)]]*0.7</f>
        <v>9.9016051506407994</v>
      </c>
      <c r="L2979" s="64">
        <v>1</v>
      </c>
      <c r="M2979" s="65">
        <v>365431.4</v>
      </c>
      <c r="N2979" s="87">
        <v>9703745.1999999899</v>
      </c>
      <c r="O2979" s="87" t="s">
        <v>1227</v>
      </c>
      <c r="P2979" s="87" t="str">
        <f>VLOOKUP(CENSO[[#This Row],[DAP (cm)]],CD[],2,TRUE)</f>
        <v>TORA</v>
      </c>
      <c r="Q2979" s="87" t="str">
        <f>VLOOKUP(CENSO[[#This Row],[DAP (cm)]],DD[],2,TRUE)</f>
        <v>80├ 90</v>
      </c>
      <c r="R2979" s="87" t="str" cm="1">
        <f t="array" ref="R2979">INDEX(_xlfn.TEXTSPLIT(CENSO[[#This Row],[NOME CIENTIFICO]]," "),1)</f>
        <v>Astronium</v>
      </c>
      <c r="S2979" s="98" t="s">
        <v>1004</v>
      </c>
      <c r="T2979" s="87">
        <f>_xlfn.MINIFS(CENSO[DAP (cm)],CENSO[NOME CIENTIFICO],CENSO[[#This Row],[NOME CIENTIFICO]])</f>
        <v>40.107045659157627</v>
      </c>
      <c r="U29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979" s="87" t="str">
        <f>IF(CENSO[[#This Row],[DAP (cm)]]&lt;CENSO[[#This Row],[DMCE (cm)]],"DAP &lt; DMCE","DAP ≥ DMCE")</f>
        <v>DAP ≥ DMCE</v>
      </c>
      <c r="W2979" s="87" t="str">
        <f>IF(CENSO[[#This Row],[DAP (cm)]]&gt;200, "Superior", "Inferior")</f>
        <v>Inferior</v>
      </c>
      <c r="X2979" s="87" t="str">
        <f>VLOOKUP(CENSO[[#This Row],[NOME COMUM]],ESPECIES[],4,FALSE)</f>
        <v>Não</v>
      </c>
      <c r="Y2979" s="87" t="str">
        <f>IF(IFERROR(VLOOKUP(CENSO[[#This Row],[NOME COMUM]],COMERCIAIS[],2, FALSE), "Não") &lt;&gt; "Não", "Sim", "Não")</f>
        <v>Sim</v>
      </c>
      <c r="Z2979" s="133">
        <f>CENSO[[#This Row],[g (m²)]]/SUM(AEEF[AEEF-UT])</f>
        <v>1.0760410562091669E-3</v>
      </c>
      <c r="AA2979" s="133">
        <f>CENSO[[#This Row],[v (m³)]]/SUM(AEEF[AEEF-UT])</f>
        <v>1.7324261004967582E-2</v>
      </c>
    </row>
    <row r="2980" spans="1:27" ht="14">
      <c r="A2980" s="86">
        <v>1</v>
      </c>
      <c r="B2980" s="86">
        <v>2</v>
      </c>
      <c r="C2980" s="63">
        <v>89</v>
      </c>
      <c r="D2980" s="63">
        <v>2979</v>
      </c>
      <c r="E2980" s="63" t="str">
        <f>VLOOKUP(CENSO[[#This Row],[NOME COMUM]],ESPECIES[],2,FALSE)</f>
        <v>Pouteria sp.</v>
      </c>
      <c r="F2980" s="64" t="s">
        <v>83</v>
      </c>
      <c r="G2980" s="64">
        <v>160</v>
      </c>
      <c r="H2980" s="97">
        <f>CENSO[[#This Row],[CAP (cm)]]/PI()</f>
        <v>50.929581789406512</v>
      </c>
      <c r="I2980" s="64">
        <v>16</v>
      </c>
      <c r="J2980" s="96">
        <f>(PI()*(CENSO[[#This Row],[DAP (cm)]]^2))/40000</f>
        <v>0.20371832715762608</v>
      </c>
      <c r="K2980" s="96">
        <f>CENSO[[#This Row],[g (m²)]]*CENSO[[#This Row],[H (m)]]*0.7</f>
        <v>2.2816452641654119</v>
      </c>
      <c r="L2980" s="64">
        <v>1</v>
      </c>
      <c r="M2980" s="65">
        <v>365421</v>
      </c>
      <c r="N2980" s="87">
        <v>9703744.5999999903</v>
      </c>
      <c r="O2980" s="87" t="s">
        <v>1227</v>
      </c>
      <c r="P2980" s="87" t="str">
        <f>VLOOKUP(CENSO[[#This Row],[DAP (cm)]],CD[],2,TRUE)</f>
        <v>TORA</v>
      </c>
      <c r="Q2980" s="87" t="str">
        <f>VLOOKUP(CENSO[[#This Row],[DAP (cm)]],DD[],2,TRUE)</f>
        <v>50├ 60</v>
      </c>
      <c r="R2980" s="87" t="str" cm="1">
        <f t="array" ref="R2980">INDEX(_xlfn.TEXTSPLIT(CENSO[[#This Row],[NOME CIENTIFICO]]," "),1)</f>
        <v>Pouteria</v>
      </c>
      <c r="S2980" s="98" t="s">
        <v>1004</v>
      </c>
      <c r="T2980" s="87">
        <f>_xlfn.MINIFS(CENSO[DAP (cm)],CENSO[NOME CIENTIFICO],CENSO[[#This Row],[NOME CIENTIFICO]])</f>
        <v>39.788735772973837</v>
      </c>
      <c r="U29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80" s="87" t="str">
        <f>IF(CENSO[[#This Row],[DAP (cm)]]&lt;CENSO[[#This Row],[DMCE (cm)]],"DAP &lt; DMCE","DAP ≥ DMCE")</f>
        <v>DAP ≥ DMCE</v>
      </c>
      <c r="W2980" s="87" t="str">
        <f>IF(CENSO[[#This Row],[DAP (cm)]]&gt;200, "Superior", "Inferior")</f>
        <v>Inferior</v>
      </c>
      <c r="X2980" s="87" t="str">
        <f>VLOOKUP(CENSO[[#This Row],[NOME COMUM]],ESPECIES[],4,FALSE)</f>
        <v>Não</v>
      </c>
      <c r="Y2980" s="87" t="str">
        <f>IF(IFERROR(VLOOKUP(CENSO[[#This Row],[NOME COMUM]],COMERCIAIS[],2, FALSE), "Não") &lt;&gt; "Não", "Sim", "Não")</f>
        <v>Não</v>
      </c>
      <c r="Z2980" s="133">
        <f>CENSO[[#This Row],[g (m²)]]/SUM(AEEF[AEEF-UT])</f>
        <v>3.5643407482732108E-4</v>
      </c>
      <c r="AA2980" s="133">
        <f>CENSO[[#This Row],[v (m³)]]/SUM(AEEF[AEEF-UT])</f>
        <v>3.9920616380659957E-3</v>
      </c>
    </row>
    <row r="2981" spans="1:27" ht="14">
      <c r="A2981" s="86">
        <v>1</v>
      </c>
      <c r="B2981" s="86">
        <v>2</v>
      </c>
      <c r="C2981" s="63">
        <v>89</v>
      </c>
      <c r="D2981" s="63">
        <v>2980</v>
      </c>
      <c r="E2981" s="63" t="str">
        <f>VLOOKUP(CENSO[[#This Row],[NOME COMUM]],ESPECIES[],2,FALSE)</f>
        <v>Bertholletia excelsa Humb. &amp; Bonpl.</v>
      </c>
      <c r="F2981" s="64" t="s">
        <v>37</v>
      </c>
      <c r="G2981" s="64">
        <v>378</v>
      </c>
      <c r="H2981" s="97">
        <f>CENSO[[#This Row],[CAP (cm)]]/PI()</f>
        <v>120.32113697747288</v>
      </c>
      <c r="I2981" s="64">
        <v>24</v>
      </c>
      <c r="J2981" s="96">
        <f>(PI()*(CENSO[[#This Row],[DAP (cm)]]^2))/40000</f>
        <v>1.1370347444371187</v>
      </c>
      <c r="K2981" s="96">
        <f>CENSO[[#This Row],[g (m²)]]*CENSO[[#This Row],[H (m)]]*0.7</f>
        <v>19.102183706543592</v>
      </c>
      <c r="L2981" s="64">
        <v>1</v>
      </c>
      <c r="M2981" s="65">
        <v>365418.59999999899</v>
      </c>
      <c r="N2981" s="87">
        <v>9703731.4000000004</v>
      </c>
      <c r="O2981" s="87" t="s">
        <v>424</v>
      </c>
      <c r="P2981" s="87" t="str">
        <f>VLOOKUP(CENSO[[#This Row],[DAP (cm)]],CD[],2,TRUE)</f>
        <v>TORA</v>
      </c>
      <c r="Q2981" s="87" t="str">
        <f>VLOOKUP(CENSO[[#This Row],[DAP (cm)]],DD[],2,TRUE)</f>
        <v>120├ 130</v>
      </c>
      <c r="R2981" s="87" t="str" cm="1">
        <f t="array" ref="R2981">INDEX(_xlfn.TEXTSPLIT(CENSO[[#This Row],[NOME CIENTIFICO]]," "),1)</f>
        <v>Bertholletia</v>
      </c>
      <c r="S2981" s="98" t="s">
        <v>1004</v>
      </c>
      <c r="T2981" s="87">
        <f>_xlfn.MINIFS(CENSO[DAP (cm)],CENSO[NOME CIENTIFICO],CENSO[[#This Row],[NOME CIENTIFICO]])</f>
        <v>41.38028520389279</v>
      </c>
      <c r="U29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981" s="87" t="str">
        <f>IF(CENSO[[#This Row],[DAP (cm)]]&lt;CENSO[[#This Row],[DMCE (cm)]],"DAP &lt; DMCE","DAP ≥ DMCE")</f>
        <v>DAP ≥ DMCE</v>
      </c>
      <c r="W2981" s="87" t="str">
        <f>IF(CENSO[[#This Row],[DAP (cm)]]&gt;200, "Superior", "Inferior")</f>
        <v>Inferior</v>
      </c>
      <c r="X2981" s="87" t="str">
        <f>VLOOKUP(CENSO[[#This Row],[NOME COMUM]],ESPECIES[],4,FALSE)</f>
        <v>Protegida</v>
      </c>
      <c r="Y2981" s="87" t="str">
        <f>IF(IFERROR(VLOOKUP(CENSO[[#This Row],[NOME COMUM]],COMERCIAIS[],2, FALSE), "Não") &lt;&gt; "Não", "Sim", "Não")</f>
        <v>Não</v>
      </c>
      <c r="Z2981" s="133">
        <f>CENSO[[#This Row],[g (m²)]]/SUM(AEEF[AEEF-UT])</f>
        <v>1.9894033729541769E-3</v>
      </c>
      <c r="AA2981" s="133">
        <f>CENSO[[#This Row],[v (m³)]]/SUM(AEEF[AEEF-UT])</f>
        <v>3.3421976665630168E-2</v>
      </c>
    </row>
    <row r="2982" spans="1:27" ht="14">
      <c r="A2982" s="86">
        <v>1</v>
      </c>
      <c r="B2982" s="86">
        <v>2</v>
      </c>
      <c r="C2982" s="63">
        <v>89</v>
      </c>
      <c r="D2982" s="63">
        <v>2981</v>
      </c>
      <c r="E2982" s="63" t="str">
        <f>VLOOKUP(CENSO[[#This Row],[NOME COMUM]],ESPECIES[],2,FALSE)</f>
        <v>Tachigali myrmecophila Ducke</v>
      </c>
      <c r="F2982" s="64" t="s">
        <v>14</v>
      </c>
      <c r="G2982" s="64">
        <v>215</v>
      </c>
      <c r="H2982" s="97">
        <f>CENSO[[#This Row],[CAP (cm)]]/PI()</f>
        <v>68.436625529514998</v>
      </c>
      <c r="I2982" s="64">
        <v>16</v>
      </c>
      <c r="J2982" s="96">
        <f>(PI()*(CENSO[[#This Row],[DAP (cm)]]^2))/40000</f>
        <v>0.36784686222114316</v>
      </c>
      <c r="K2982" s="96">
        <f>CENSO[[#This Row],[g (m²)]]*CENSO[[#This Row],[H (m)]]*0.7</f>
        <v>4.1198848568768032</v>
      </c>
      <c r="L2982" s="64">
        <v>1</v>
      </c>
      <c r="M2982" s="65">
        <v>365413.4</v>
      </c>
      <c r="N2982" s="87">
        <v>9703715</v>
      </c>
      <c r="O2982" s="87" t="s">
        <v>1228</v>
      </c>
      <c r="P2982" s="87" t="str">
        <f>VLOOKUP(CENSO[[#This Row],[DAP (cm)]],CD[],2,TRUE)</f>
        <v>TORA</v>
      </c>
      <c r="Q2982" s="87" t="str">
        <f>VLOOKUP(CENSO[[#This Row],[DAP (cm)]],DD[],2,TRUE)</f>
        <v>60├ 70</v>
      </c>
      <c r="R2982" s="87" t="str" cm="1">
        <f t="array" ref="R2982">INDEX(_xlfn.TEXTSPLIT(CENSO[[#This Row],[NOME CIENTIFICO]]," "),1)</f>
        <v>Tachigali</v>
      </c>
      <c r="S2982" s="98" t="s">
        <v>1004</v>
      </c>
      <c r="T2982" s="87">
        <f>_xlfn.MINIFS(CENSO[DAP (cm)],CENSO[NOME CIENTIFICO],CENSO[[#This Row],[NOME CIENTIFICO]])</f>
        <v>39.152116000606256</v>
      </c>
      <c r="U29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82" s="87" t="str">
        <f>IF(CENSO[[#This Row],[DAP (cm)]]&lt;CENSO[[#This Row],[DMCE (cm)]],"DAP &lt; DMCE","DAP ≥ DMCE")</f>
        <v>DAP ≥ DMCE</v>
      </c>
      <c r="W2982" s="87" t="str">
        <f>IF(CENSO[[#This Row],[DAP (cm)]]&gt;200, "Superior", "Inferior")</f>
        <v>Inferior</v>
      </c>
      <c r="X2982" s="87" t="str">
        <f>VLOOKUP(CENSO[[#This Row],[NOME COMUM]],ESPECIES[],4,FALSE)</f>
        <v>Não</v>
      </c>
      <c r="Y2982" s="87" t="str">
        <f>IF(IFERROR(VLOOKUP(CENSO[[#This Row],[NOME COMUM]],COMERCIAIS[],2, FALSE), "Não") &lt;&gt; "Não", "Sim", "Não")</f>
        <v>Sim</v>
      </c>
      <c r="Z2982" s="133">
        <f>CENSO[[#This Row],[g (m²)]]/SUM(AEEF[AEEF-UT])</f>
        <v>6.436001995661295E-4</v>
      </c>
      <c r="AA2982" s="133">
        <f>CENSO[[#This Row],[v (m³)]]/SUM(AEEF[AEEF-UT])</f>
        <v>7.2083222351406497E-3</v>
      </c>
    </row>
    <row r="2983" spans="1:27" ht="14">
      <c r="A2983" s="86">
        <v>1</v>
      </c>
      <c r="B2983" s="86">
        <v>2</v>
      </c>
      <c r="C2983" s="63">
        <v>89</v>
      </c>
      <c r="D2983" s="63">
        <v>2982</v>
      </c>
      <c r="E2983" s="63" t="str">
        <f>VLOOKUP(CENSO[[#This Row],[NOME COMUM]],ESPECIES[],2,FALSE)</f>
        <v>Astronium lecointei Ducke</v>
      </c>
      <c r="F2983" s="64" t="s">
        <v>5</v>
      </c>
      <c r="G2983" s="64">
        <v>260</v>
      </c>
      <c r="H2983" s="97">
        <f>CENSO[[#This Row],[CAP (cm)]]/PI()</f>
        <v>82.760570407785579</v>
      </c>
      <c r="I2983" s="64">
        <v>23</v>
      </c>
      <c r="J2983" s="96">
        <f>(PI()*(CENSO[[#This Row],[DAP (cm)]]^2))/40000</f>
        <v>0.53794370765060628</v>
      </c>
      <c r="K2983" s="96">
        <f>CENSO[[#This Row],[g (m²)]]*CENSO[[#This Row],[H (m)]]*0.7</f>
        <v>8.66089369317476</v>
      </c>
      <c r="L2983" s="64">
        <v>1</v>
      </c>
      <c r="M2983" s="65">
        <v>365407</v>
      </c>
      <c r="N2983" s="87">
        <v>9703707</v>
      </c>
      <c r="O2983" s="87" t="s">
        <v>1227</v>
      </c>
      <c r="P2983" s="87" t="str">
        <f>VLOOKUP(CENSO[[#This Row],[DAP (cm)]],CD[],2,TRUE)</f>
        <v>TORA</v>
      </c>
      <c r="Q2983" s="87" t="str">
        <f>VLOOKUP(CENSO[[#This Row],[DAP (cm)]],DD[],2,TRUE)</f>
        <v>80├ 90</v>
      </c>
      <c r="R2983" s="87" t="str" cm="1">
        <f t="array" ref="R2983">INDEX(_xlfn.TEXTSPLIT(CENSO[[#This Row],[NOME CIENTIFICO]]," "),1)</f>
        <v>Astronium</v>
      </c>
      <c r="S2983" s="98" t="s">
        <v>1004</v>
      </c>
      <c r="T2983" s="87">
        <f>_xlfn.MINIFS(CENSO[DAP (cm)],CENSO[NOME CIENTIFICO],CENSO[[#This Row],[NOME CIENTIFICO]])</f>
        <v>40.107045659157627</v>
      </c>
      <c r="U29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983" s="87" t="str">
        <f>IF(CENSO[[#This Row],[DAP (cm)]]&lt;CENSO[[#This Row],[DMCE (cm)]],"DAP &lt; DMCE","DAP ≥ DMCE")</f>
        <v>DAP ≥ DMCE</v>
      </c>
      <c r="W2983" s="87" t="str">
        <f>IF(CENSO[[#This Row],[DAP (cm)]]&gt;200, "Superior", "Inferior")</f>
        <v>Inferior</v>
      </c>
      <c r="X2983" s="87" t="str">
        <f>VLOOKUP(CENSO[[#This Row],[NOME COMUM]],ESPECIES[],4,FALSE)</f>
        <v>Não</v>
      </c>
      <c r="Y2983" s="87" t="str">
        <f>IF(IFERROR(VLOOKUP(CENSO[[#This Row],[NOME COMUM]],COMERCIAIS[],2, FALSE), "Não") &lt;&gt; "Não", "Sim", "Não")</f>
        <v>Sim</v>
      </c>
      <c r="Z2983" s="133">
        <f>CENSO[[#This Row],[g (m²)]]/SUM(AEEF[AEEF-UT])</f>
        <v>9.4120872884089456E-4</v>
      </c>
      <c r="AA2983" s="133">
        <f>CENSO[[#This Row],[v (m³)]]/SUM(AEEF[AEEF-UT])</f>
        <v>1.5153460534338399E-2</v>
      </c>
    </row>
    <row r="2984" spans="1:27" ht="14">
      <c r="A2984" s="86">
        <v>1</v>
      </c>
      <c r="B2984" s="86">
        <v>2</v>
      </c>
      <c r="C2984" s="63">
        <v>89</v>
      </c>
      <c r="D2984" s="63">
        <v>2983</v>
      </c>
      <c r="E2984" s="63" t="str">
        <f>VLOOKUP(CENSO[[#This Row],[NOME COMUM]],ESPECIES[],2,FALSE)</f>
        <v>Cedrelinga catenaeformis Ducke</v>
      </c>
      <c r="F2984" s="64" t="s">
        <v>71</v>
      </c>
      <c r="G2984" s="64">
        <v>211</v>
      </c>
      <c r="H2984" s="97">
        <f>CENSO[[#This Row],[CAP (cm)]]/PI()</f>
        <v>67.163385984779836</v>
      </c>
      <c r="I2984" s="64">
        <v>20</v>
      </c>
      <c r="J2984" s="96">
        <f>(PI()*(CENSO[[#This Row],[DAP (cm)]]^2))/40000</f>
        <v>0.35428686106971363</v>
      </c>
      <c r="K2984" s="96">
        <f>CENSO[[#This Row],[g (m²)]]*CENSO[[#This Row],[H (m)]]*0.7</f>
        <v>4.9600160549759904</v>
      </c>
      <c r="L2984" s="64">
        <v>1</v>
      </c>
      <c r="M2984" s="65">
        <v>365356.799999999</v>
      </c>
      <c r="N2984" s="87">
        <v>9703677.6999999899</v>
      </c>
      <c r="O2984" s="87" t="s">
        <v>1228</v>
      </c>
      <c r="P2984" s="87" t="str">
        <f>VLOOKUP(CENSO[[#This Row],[DAP (cm)]],CD[],2,TRUE)</f>
        <v>TORA</v>
      </c>
      <c r="Q2984" s="87" t="str">
        <f>VLOOKUP(CENSO[[#This Row],[DAP (cm)]],DD[],2,TRUE)</f>
        <v>60├ 70</v>
      </c>
      <c r="R2984" s="87" t="str" cm="1">
        <f t="array" ref="R2984">INDEX(_xlfn.TEXTSPLIT(CENSO[[#This Row],[NOME CIENTIFICO]]," "),1)</f>
        <v>Cedrelinga</v>
      </c>
      <c r="S2984" s="98" t="s">
        <v>1004</v>
      </c>
      <c r="T2984" s="87">
        <f>_xlfn.MINIFS(CENSO[DAP (cm)],CENSO[NOME CIENTIFICO],CENSO[[#This Row],[NOME CIENTIFICO]])</f>
        <v>38.515496228238675</v>
      </c>
      <c r="U29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84" s="87" t="str">
        <f>IF(CENSO[[#This Row],[DAP (cm)]]&lt;CENSO[[#This Row],[DMCE (cm)]],"DAP &lt; DMCE","DAP ≥ DMCE")</f>
        <v>DAP ≥ DMCE</v>
      </c>
      <c r="W2984" s="87" t="str">
        <f>IF(CENSO[[#This Row],[DAP (cm)]]&gt;200, "Superior", "Inferior")</f>
        <v>Inferior</v>
      </c>
      <c r="X2984" s="87" t="str">
        <f>VLOOKUP(CENSO[[#This Row],[NOME COMUM]],ESPECIES[],4,FALSE)</f>
        <v>Não</v>
      </c>
      <c r="Y2984" s="87" t="str">
        <f>IF(IFERROR(VLOOKUP(CENSO[[#This Row],[NOME COMUM]],COMERCIAIS[],2, FALSE), "Não") &lt;&gt; "Não", "Sim", "Não")</f>
        <v>Sim</v>
      </c>
      <c r="Z2984" s="133">
        <f>CENSO[[#This Row],[g (m²)]]/SUM(AEEF[AEEF-UT])</f>
        <v>6.1987505646043581E-4</v>
      </c>
      <c r="AA2984" s="133">
        <f>CENSO[[#This Row],[v (m³)]]/SUM(AEEF[AEEF-UT])</f>
        <v>8.6782507904461011E-3</v>
      </c>
    </row>
    <row r="2985" spans="1:27" ht="14">
      <c r="A2985" s="86">
        <v>1</v>
      </c>
      <c r="B2985" s="86">
        <v>2</v>
      </c>
      <c r="C2985" s="63">
        <v>89</v>
      </c>
      <c r="D2985" s="63">
        <v>2984</v>
      </c>
      <c r="E2985" s="63" t="str">
        <f>VLOOKUP(CENSO[[#This Row],[NOME COMUM]],ESPECIES[],2,FALSE)</f>
        <v>Erisma uncinatum Warm.</v>
      </c>
      <c r="F2985" s="64" t="s">
        <v>98</v>
      </c>
      <c r="G2985" s="64">
        <v>242</v>
      </c>
      <c r="H2985" s="97">
        <f>CENSO[[#This Row],[CAP (cm)]]/PI()</f>
        <v>77.03099245647735</v>
      </c>
      <c r="I2985" s="64">
        <v>20</v>
      </c>
      <c r="J2985" s="96">
        <f>(PI()*(CENSO[[#This Row],[DAP (cm)]]^2))/40000</f>
        <v>0.466037504361688</v>
      </c>
      <c r="K2985" s="96">
        <f>CENSO[[#This Row],[g (m²)]]*CENSO[[#This Row],[H (m)]]*0.7</f>
        <v>6.5245250610636321</v>
      </c>
      <c r="L2985" s="64">
        <v>1</v>
      </c>
      <c r="M2985" s="65">
        <v>365345.9</v>
      </c>
      <c r="N2985" s="87">
        <v>9703680.5999999903</v>
      </c>
      <c r="O2985" s="87" t="s">
        <v>1227</v>
      </c>
      <c r="P2985" s="87" t="str">
        <f>VLOOKUP(CENSO[[#This Row],[DAP (cm)]],CD[],2,TRUE)</f>
        <v>TORA</v>
      </c>
      <c r="Q2985" s="87" t="str">
        <f>VLOOKUP(CENSO[[#This Row],[DAP (cm)]],DD[],2,TRUE)</f>
        <v>70├ 80</v>
      </c>
      <c r="R2985" s="87" t="str" cm="1">
        <f t="array" ref="R2985">INDEX(_xlfn.TEXTSPLIT(CENSO[[#This Row],[NOME CIENTIFICO]]," "),1)</f>
        <v>Erisma</v>
      </c>
      <c r="S2985" s="98" t="s">
        <v>1004</v>
      </c>
      <c r="T2985" s="87">
        <f>_xlfn.MINIFS(CENSO[DAP (cm)],CENSO[NOME CIENTIFICO],CENSO[[#This Row],[NOME CIENTIFICO]])</f>
        <v>41.38028520389279</v>
      </c>
      <c r="U29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2985" s="87" t="str">
        <f>IF(CENSO[[#This Row],[DAP (cm)]]&lt;CENSO[[#This Row],[DMCE (cm)]],"DAP &lt; DMCE","DAP ≥ DMCE")</f>
        <v>DAP ≥ DMCE</v>
      </c>
      <c r="W2985" s="87" t="str">
        <f>IF(CENSO[[#This Row],[DAP (cm)]]&gt;200, "Superior", "Inferior")</f>
        <v>Inferior</v>
      </c>
      <c r="X2985" s="87" t="str">
        <f>VLOOKUP(CENSO[[#This Row],[NOME COMUM]],ESPECIES[],4,FALSE)</f>
        <v>Não</v>
      </c>
      <c r="Y2985" s="87" t="str">
        <f>IF(IFERROR(VLOOKUP(CENSO[[#This Row],[NOME COMUM]],COMERCIAIS[],2, FALSE), "Não") &lt;&gt; "Não", "Sim", "Não")</f>
        <v>Sim</v>
      </c>
      <c r="Z2985" s="133">
        <f>CENSO[[#This Row],[g (m²)]]/SUM(AEEF[AEEF-UT])</f>
        <v>8.1539863899168861E-4</v>
      </c>
      <c r="AA2985" s="133">
        <f>CENSO[[#This Row],[v (m³)]]/SUM(AEEF[AEEF-UT])</f>
        <v>1.141558094588364E-2</v>
      </c>
    </row>
    <row r="2986" spans="1:27" ht="14">
      <c r="A2986" s="86">
        <v>1</v>
      </c>
      <c r="B2986" s="86">
        <v>2</v>
      </c>
      <c r="C2986" s="63">
        <v>89</v>
      </c>
      <c r="D2986" s="63">
        <v>2985</v>
      </c>
      <c r="E2986" s="63" t="str">
        <f>VLOOKUP(CENSO[[#This Row],[NOME COMUM]],ESPECIES[],2,FALSE)</f>
        <v>Astronium lecointei Ducke</v>
      </c>
      <c r="F2986" s="64" t="s">
        <v>5</v>
      </c>
      <c r="G2986" s="64">
        <v>187</v>
      </c>
      <c r="H2986" s="97">
        <f>CENSO[[#This Row],[CAP (cm)]]/PI()</f>
        <v>59.523948716368857</v>
      </c>
      <c r="I2986" s="64">
        <v>20</v>
      </c>
      <c r="J2986" s="96">
        <f>(PI()*(CENSO[[#This Row],[DAP (cm)]]^2))/40000</f>
        <v>0.27827446024902436</v>
      </c>
      <c r="K2986" s="96">
        <f>CENSO[[#This Row],[g (m²)]]*CENSO[[#This Row],[H (m)]]*0.7</f>
        <v>3.8958424434863406</v>
      </c>
      <c r="L2986" s="64">
        <v>1</v>
      </c>
      <c r="M2986" s="65">
        <v>365341.7</v>
      </c>
      <c r="N2986" s="87">
        <v>9703663.8000000007</v>
      </c>
      <c r="O2986" s="87" t="s">
        <v>1228</v>
      </c>
      <c r="P2986" s="87" t="str">
        <f>VLOOKUP(CENSO[[#This Row],[DAP (cm)]],CD[],2,TRUE)</f>
        <v>TORA</v>
      </c>
      <c r="Q2986" s="87" t="str">
        <f>VLOOKUP(CENSO[[#This Row],[DAP (cm)]],DD[],2,TRUE)</f>
        <v>50├ 60</v>
      </c>
      <c r="R2986" s="87" t="str" cm="1">
        <f t="array" ref="R2986">INDEX(_xlfn.TEXTSPLIT(CENSO[[#This Row],[NOME CIENTIFICO]]," "),1)</f>
        <v>Astronium</v>
      </c>
      <c r="S2986" s="98" t="s">
        <v>1004</v>
      </c>
      <c r="T2986" s="87">
        <f>_xlfn.MINIFS(CENSO[DAP (cm)],CENSO[NOME CIENTIFICO],CENSO[[#This Row],[NOME CIENTIFICO]])</f>
        <v>40.107045659157627</v>
      </c>
      <c r="U29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986" s="87" t="str">
        <f>IF(CENSO[[#This Row],[DAP (cm)]]&lt;CENSO[[#This Row],[DMCE (cm)]],"DAP &lt; DMCE","DAP ≥ DMCE")</f>
        <v>DAP ≥ DMCE</v>
      </c>
      <c r="W2986" s="87" t="str">
        <f>IF(CENSO[[#This Row],[DAP (cm)]]&gt;200, "Superior", "Inferior")</f>
        <v>Inferior</v>
      </c>
      <c r="X2986" s="87" t="str">
        <f>VLOOKUP(CENSO[[#This Row],[NOME COMUM]],ESPECIES[],4,FALSE)</f>
        <v>Não</v>
      </c>
      <c r="Y2986" s="87" t="str">
        <f>IF(IFERROR(VLOOKUP(CENSO[[#This Row],[NOME COMUM]],COMERCIAIS[],2, FALSE), "Não") &lt;&gt; "Não", "Sim", "Não")</f>
        <v>Sim</v>
      </c>
      <c r="Z2986" s="133">
        <f>CENSO[[#This Row],[g (m²)]]/SUM(AEEF[AEEF-UT])</f>
        <v>4.8688059229049158E-4</v>
      </c>
      <c r="AA2986" s="133">
        <f>CENSO[[#This Row],[v (m³)]]/SUM(AEEF[AEEF-UT])</f>
        <v>6.8163282920668819E-3</v>
      </c>
    </row>
    <row r="2987" spans="1:27" ht="14">
      <c r="A2987" s="86">
        <v>1</v>
      </c>
      <c r="B2987" s="86">
        <v>2</v>
      </c>
      <c r="C2987" s="63">
        <v>89</v>
      </c>
      <c r="D2987" s="63">
        <v>2986</v>
      </c>
      <c r="E2987" s="63" t="str">
        <f>VLOOKUP(CENSO[[#This Row],[NOME COMUM]],ESPECIES[],2,FALSE)</f>
        <v>Goupia glabra Aubl.</v>
      </c>
      <c r="F2987" s="64" t="s">
        <v>34</v>
      </c>
      <c r="G2987" s="64">
        <v>135</v>
      </c>
      <c r="H2987" s="97">
        <f>CENSO[[#This Row],[CAP (cm)]]/PI()</f>
        <v>42.971834634811742</v>
      </c>
      <c r="I2987" s="64">
        <v>11</v>
      </c>
      <c r="J2987" s="96">
        <f>(PI()*(CENSO[[#This Row],[DAP (cm)]]^2))/40000</f>
        <v>0.14502994189248961</v>
      </c>
      <c r="K2987" s="96">
        <f>CENSO[[#This Row],[g (m²)]]*CENSO[[#This Row],[H (m)]]*0.7</f>
        <v>1.11673055257217</v>
      </c>
      <c r="L2987" s="64">
        <v>1</v>
      </c>
      <c r="M2987" s="65">
        <v>365369.2</v>
      </c>
      <c r="N2987" s="87">
        <v>9703636.5</v>
      </c>
      <c r="O2987" s="98" t="s">
        <v>1225</v>
      </c>
      <c r="P2987" s="87" t="str">
        <f>VLOOKUP(CENSO[[#This Row],[DAP (cm)]],CD[],2,TRUE)</f>
        <v>TORETE</v>
      </c>
      <c r="Q2987" s="87" t="str">
        <f>VLOOKUP(CENSO[[#This Row],[DAP (cm)]],DD[],2,TRUE)</f>
        <v>40├ 50</v>
      </c>
      <c r="R2987" s="87" t="str" cm="1">
        <f t="array" ref="R2987">INDEX(_xlfn.TEXTSPLIT(CENSO[[#This Row],[NOME CIENTIFICO]]," "),1)</f>
        <v>Goupia</v>
      </c>
      <c r="S2987" s="98" t="s">
        <v>1004</v>
      </c>
      <c r="T2987" s="87">
        <f>_xlfn.MINIFS(CENSO[DAP (cm)],CENSO[NOME CIENTIFICO],CENSO[[#This Row],[NOME CIENTIFICO]])</f>
        <v>40.107045659157627</v>
      </c>
      <c r="U29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987" s="87" t="str">
        <f>IF(CENSO[[#This Row],[DAP (cm)]]&lt;CENSO[[#This Row],[DMCE (cm)]],"DAP &lt; DMCE","DAP ≥ DMCE")</f>
        <v>DAP &lt; DMCE</v>
      </c>
      <c r="W2987" s="87" t="str">
        <f>IF(CENSO[[#This Row],[DAP (cm)]]&gt;200, "Superior", "Inferior")</f>
        <v>Inferior</v>
      </c>
      <c r="X2987" s="87" t="str">
        <f>VLOOKUP(CENSO[[#This Row],[NOME COMUM]],ESPECIES[],4,FALSE)</f>
        <v>Não</v>
      </c>
      <c r="Y2987" s="87" t="str">
        <f>IF(IFERROR(VLOOKUP(CENSO[[#This Row],[NOME COMUM]],COMERCIAIS[],2, FALSE), "Não") &lt;&gt; "Não", "Sim", "Não")</f>
        <v>Sim</v>
      </c>
      <c r="Z2987" s="133">
        <f>CENSO[[#This Row],[g (m²)]]/SUM(AEEF[AEEF-UT])</f>
        <v>2.53750430223747E-4</v>
      </c>
      <c r="AA2987" s="133">
        <f>CENSO[[#This Row],[v (m³)]]/SUM(AEEF[AEEF-UT])</f>
        <v>1.953878312722852E-3</v>
      </c>
    </row>
    <row r="2988" spans="1:27" ht="14">
      <c r="A2988" s="86">
        <v>1</v>
      </c>
      <c r="B2988" s="86">
        <v>2</v>
      </c>
      <c r="C2988" s="63">
        <v>89</v>
      </c>
      <c r="D2988" s="63">
        <v>2987</v>
      </c>
      <c r="E2988" s="63" t="str">
        <f>VLOOKUP(CENSO[[#This Row],[NOME COMUM]],ESPECIES[],2,FALSE)</f>
        <v>Goupia glabra Aubl.</v>
      </c>
      <c r="F2988" s="64" t="s">
        <v>34</v>
      </c>
      <c r="G2988" s="64">
        <v>183</v>
      </c>
      <c r="H2988" s="97">
        <f>CENSO[[#This Row],[CAP (cm)]]/PI()</f>
        <v>58.250709171633694</v>
      </c>
      <c r="I2988" s="64">
        <v>13</v>
      </c>
      <c r="J2988" s="96">
        <f>(PI()*(CENSO[[#This Row],[DAP (cm)]]^2))/40000</f>
        <v>0.26649699446022412</v>
      </c>
      <c r="K2988" s="96">
        <f>CENSO[[#This Row],[g (m²)]]*CENSO[[#This Row],[H (m)]]*0.7</f>
        <v>2.4251226495880394</v>
      </c>
      <c r="L2988" s="64">
        <v>1</v>
      </c>
      <c r="M2988" s="65">
        <v>365347</v>
      </c>
      <c r="N2988" s="87">
        <v>9703591.6999999899</v>
      </c>
      <c r="O2988" s="87" t="s">
        <v>1228</v>
      </c>
      <c r="P2988" s="87" t="str">
        <f>VLOOKUP(CENSO[[#This Row],[DAP (cm)]],CD[],2,TRUE)</f>
        <v>TORA</v>
      </c>
      <c r="Q2988" s="87" t="str">
        <f>VLOOKUP(CENSO[[#This Row],[DAP (cm)]],DD[],2,TRUE)</f>
        <v>50├ 60</v>
      </c>
      <c r="R2988" s="87" t="str" cm="1">
        <f t="array" ref="R2988">INDEX(_xlfn.TEXTSPLIT(CENSO[[#This Row],[NOME CIENTIFICO]]," "),1)</f>
        <v>Goupia</v>
      </c>
      <c r="S2988" s="98" t="s">
        <v>1004</v>
      </c>
      <c r="T2988" s="87">
        <f>_xlfn.MINIFS(CENSO[DAP (cm)],CENSO[NOME CIENTIFICO],CENSO[[#This Row],[NOME CIENTIFICO]])</f>
        <v>40.107045659157627</v>
      </c>
      <c r="U29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988" s="87" t="str">
        <f>IF(CENSO[[#This Row],[DAP (cm)]]&lt;CENSO[[#This Row],[DMCE (cm)]],"DAP &lt; DMCE","DAP ≥ DMCE")</f>
        <v>DAP ≥ DMCE</v>
      </c>
      <c r="W2988" s="87" t="str">
        <f>IF(CENSO[[#This Row],[DAP (cm)]]&gt;200, "Superior", "Inferior")</f>
        <v>Inferior</v>
      </c>
      <c r="X2988" s="87" t="str">
        <f>VLOOKUP(CENSO[[#This Row],[NOME COMUM]],ESPECIES[],4,FALSE)</f>
        <v>Não</v>
      </c>
      <c r="Y2988" s="87" t="str">
        <f>IF(IFERROR(VLOOKUP(CENSO[[#This Row],[NOME COMUM]],COMERCIAIS[],2, FALSE), "Não") &lt;&gt; "Não", "Sim", "Não")</f>
        <v>Sim</v>
      </c>
      <c r="Z2988" s="133">
        <f>CENSO[[#This Row],[g (m²)]]/SUM(AEEF[AEEF-UT])</f>
        <v>4.6627424733953712E-4</v>
      </c>
      <c r="AA2988" s="133">
        <f>CENSO[[#This Row],[v (m³)]]/SUM(AEEF[AEEF-UT])</f>
        <v>4.2430956507897881E-3</v>
      </c>
    </row>
    <row r="2989" spans="1:27" ht="14">
      <c r="A2989" s="86">
        <v>1</v>
      </c>
      <c r="B2989" s="86">
        <v>2</v>
      </c>
      <c r="C2989" s="63">
        <v>89</v>
      </c>
      <c r="D2989" s="63">
        <v>2988</v>
      </c>
      <c r="E2989" s="63" t="str">
        <f>VLOOKUP(CENSO[[#This Row],[NOME COMUM]],ESPECIES[],2,FALSE)</f>
        <v>Couratari guianensis Aubl.</v>
      </c>
      <c r="F2989" s="64" t="s">
        <v>6</v>
      </c>
      <c r="G2989" s="64">
        <v>130</v>
      </c>
      <c r="H2989" s="97">
        <f>CENSO[[#This Row],[CAP (cm)]]/PI()</f>
        <v>41.38028520389279</v>
      </c>
      <c r="I2989" s="64">
        <v>14</v>
      </c>
      <c r="J2989" s="96">
        <f>(PI()*(CENSO[[#This Row],[DAP (cm)]]^2))/40000</f>
        <v>0.13448592691265157</v>
      </c>
      <c r="K2989" s="96">
        <f>CENSO[[#This Row],[g (m²)]]*CENSO[[#This Row],[H (m)]]*0.7</f>
        <v>1.3179620837439854</v>
      </c>
      <c r="L2989" s="64">
        <v>1</v>
      </c>
      <c r="M2989" s="65">
        <v>365337.299999999</v>
      </c>
      <c r="N2989" s="87">
        <v>9703579.6999999899</v>
      </c>
      <c r="O2989" s="98" t="s">
        <v>1225</v>
      </c>
      <c r="P2989" s="87" t="str">
        <f>VLOOKUP(CENSO[[#This Row],[DAP (cm)]],CD[],2,TRUE)</f>
        <v>TORETE</v>
      </c>
      <c r="Q2989" s="87" t="str">
        <f>VLOOKUP(CENSO[[#This Row],[DAP (cm)]],DD[],2,TRUE)</f>
        <v>40├ 50</v>
      </c>
      <c r="R2989" s="87" t="str" cm="1">
        <f t="array" ref="R2989">INDEX(_xlfn.TEXTSPLIT(CENSO[[#This Row],[NOME CIENTIFICO]]," "),1)</f>
        <v>Couratari</v>
      </c>
      <c r="S2989" s="98" t="s">
        <v>1004</v>
      </c>
      <c r="T2989" s="87">
        <f>_xlfn.MINIFS(CENSO[DAP (cm)],CENSO[NOME CIENTIFICO],CENSO[[#This Row],[NOME CIENTIFICO]])</f>
        <v>38.833806114422465</v>
      </c>
      <c r="U29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89" s="87" t="str">
        <f>IF(CENSO[[#This Row],[DAP (cm)]]&lt;CENSO[[#This Row],[DMCE (cm)]],"DAP &lt; DMCE","DAP ≥ DMCE")</f>
        <v>DAP &lt; DMCE</v>
      </c>
      <c r="W2989" s="87" t="str">
        <f>IF(CENSO[[#This Row],[DAP (cm)]]&gt;200, "Superior", "Inferior")</f>
        <v>Inferior</v>
      </c>
      <c r="X2989" s="87" t="str">
        <f>VLOOKUP(CENSO[[#This Row],[NOME COMUM]],ESPECIES[],4,FALSE)</f>
        <v>Não</v>
      </c>
      <c r="Y2989" s="87" t="str">
        <f>IF(IFERROR(VLOOKUP(CENSO[[#This Row],[NOME COMUM]],COMERCIAIS[],2, FALSE), "Não") &lt;&gt; "Não", "Sim", "Não")</f>
        <v>Sim</v>
      </c>
      <c r="Z2989" s="133">
        <f>CENSO[[#This Row],[g (m²)]]/SUM(AEEF[AEEF-UT])</f>
        <v>2.3530218221022364E-4</v>
      </c>
      <c r="AA2989" s="133">
        <f>CENSO[[#This Row],[v (m³)]]/SUM(AEEF[AEEF-UT])</f>
        <v>2.3059613856601913E-3</v>
      </c>
    </row>
    <row r="2990" spans="1:27" ht="14">
      <c r="A2990" s="86">
        <v>1</v>
      </c>
      <c r="B2990" s="86">
        <v>2</v>
      </c>
      <c r="C2990" s="63">
        <v>89</v>
      </c>
      <c r="D2990" s="63">
        <v>2989</v>
      </c>
      <c r="E2990" s="63" t="str">
        <f>VLOOKUP(CENSO[[#This Row],[NOME COMUM]],ESPECIES[],2,FALSE)</f>
        <v>Piptadenia suaveolens Miq.</v>
      </c>
      <c r="F2990" s="64" t="s">
        <v>22</v>
      </c>
      <c r="G2990" s="64">
        <v>238</v>
      </c>
      <c r="H2990" s="97">
        <f>CENSO[[#This Row],[CAP (cm)]]/PI()</f>
        <v>75.757752911742188</v>
      </c>
      <c r="I2990" s="64">
        <v>17</v>
      </c>
      <c r="J2990" s="96">
        <f>(PI()*(CENSO[[#This Row],[DAP (cm)]]^2))/40000</f>
        <v>0.45075862982486603</v>
      </c>
      <c r="K2990" s="96">
        <f>CENSO[[#This Row],[g (m²)]]*CENSO[[#This Row],[H (m)]]*0.7</f>
        <v>5.3640276949159054</v>
      </c>
      <c r="L2990" s="64">
        <v>1</v>
      </c>
      <c r="M2990" s="65">
        <v>365333.7</v>
      </c>
      <c r="N2990" s="87">
        <v>9703579.1999999899</v>
      </c>
      <c r="O2990" s="87" t="s">
        <v>1228</v>
      </c>
      <c r="P2990" s="87" t="str">
        <f>VLOOKUP(CENSO[[#This Row],[DAP (cm)]],CD[],2,TRUE)</f>
        <v>TORA</v>
      </c>
      <c r="Q2990" s="87" t="str">
        <f>VLOOKUP(CENSO[[#This Row],[DAP (cm)]],DD[],2,TRUE)</f>
        <v>70├ 80</v>
      </c>
      <c r="R2990" s="87" t="str" cm="1">
        <f t="array" ref="R2990">INDEX(_xlfn.TEXTSPLIT(CENSO[[#This Row],[NOME CIENTIFICO]]," "),1)</f>
        <v>Piptadenia</v>
      </c>
      <c r="S2990" s="98" t="s">
        <v>1004</v>
      </c>
      <c r="T2990" s="87">
        <f>_xlfn.MINIFS(CENSO[DAP (cm)],CENSO[NOME CIENTIFICO],CENSO[[#This Row],[NOME CIENTIFICO]])</f>
        <v>39.788735772973837</v>
      </c>
      <c r="U29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90" s="87" t="str">
        <f>IF(CENSO[[#This Row],[DAP (cm)]]&lt;CENSO[[#This Row],[DMCE (cm)]],"DAP &lt; DMCE","DAP ≥ DMCE")</f>
        <v>DAP ≥ DMCE</v>
      </c>
      <c r="W2990" s="87" t="str">
        <f>IF(CENSO[[#This Row],[DAP (cm)]]&gt;200, "Superior", "Inferior")</f>
        <v>Inferior</v>
      </c>
      <c r="X2990" s="87" t="str">
        <f>VLOOKUP(CENSO[[#This Row],[NOME COMUM]],ESPECIES[],4,FALSE)</f>
        <v>Não</v>
      </c>
      <c r="Y2990" s="87" t="str">
        <f>IF(IFERROR(VLOOKUP(CENSO[[#This Row],[NOME COMUM]],COMERCIAIS[],2, FALSE), "Não") &lt;&gt; "Não", "Sim", "Não")</f>
        <v>Sim</v>
      </c>
      <c r="Z2990" s="133">
        <f>CENSO[[#This Row],[g (m²)]]/SUM(AEEF[AEEF-UT])</f>
        <v>7.886660833796395E-4</v>
      </c>
      <c r="AA2990" s="133">
        <f>CENSO[[#This Row],[v (m³)]]/SUM(AEEF[AEEF-UT])</f>
        <v>9.3851263922177103E-3</v>
      </c>
    </row>
    <row r="2991" spans="1:27" ht="14">
      <c r="A2991" s="86">
        <v>1</v>
      </c>
      <c r="B2991" s="86">
        <v>2</v>
      </c>
      <c r="C2991" s="63">
        <v>89</v>
      </c>
      <c r="D2991" s="63">
        <v>2990</v>
      </c>
      <c r="E2991" s="63" t="str">
        <f>VLOOKUP(CENSO[[#This Row],[NOME COMUM]],ESPECIES[],2,FALSE)</f>
        <v>Pouteria sp.</v>
      </c>
      <c r="F2991" s="64" t="s">
        <v>83</v>
      </c>
      <c r="G2991" s="64">
        <v>207</v>
      </c>
      <c r="H2991" s="97">
        <f>CENSO[[#This Row],[CAP (cm)]]/PI()</f>
        <v>65.890146440044674</v>
      </c>
      <c r="I2991" s="64">
        <v>18</v>
      </c>
      <c r="J2991" s="96">
        <f>(PI()*(CENSO[[#This Row],[DAP (cm)]]^2))/40000</f>
        <v>0.34098150782723119</v>
      </c>
      <c r="K2991" s="96">
        <f>CENSO[[#This Row],[g (m²)]]*CENSO[[#This Row],[H (m)]]*0.7</f>
        <v>4.296366998623113</v>
      </c>
      <c r="L2991" s="64">
        <v>1</v>
      </c>
      <c r="M2991" s="65">
        <v>365316.9</v>
      </c>
      <c r="N2991" s="87">
        <v>9703583.8000000007</v>
      </c>
      <c r="O2991" s="87" t="s">
        <v>1227</v>
      </c>
      <c r="P2991" s="87" t="str">
        <f>VLOOKUP(CENSO[[#This Row],[DAP (cm)]],CD[],2,TRUE)</f>
        <v>TORA</v>
      </c>
      <c r="Q2991" s="87" t="str">
        <f>VLOOKUP(CENSO[[#This Row],[DAP (cm)]],DD[],2,TRUE)</f>
        <v>60├ 70</v>
      </c>
      <c r="R2991" s="87" t="str" cm="1">
        <f t="array" ref="R2991">INDEX(_xlfn.TEXTSPLIT(CENSO[[#This Row],[NOME CIENTIFICO]]," "),1)</f>
        <v>Pouteria</v>
      </c>
      <c r="S2991" s="98" t="s">
        <v>1004</v>
      </c>
      <c r="T2991" s="87">
        <f>_xlfn.MINIFS(CENSO[DAP (cm)],CENSO[NOME CIENTIFICO],CENSO[[#This Row],[NOME CIENTIFICO]])</f>
        <v>39.788735772973837</v>
      </c>
      <c r="U29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91" s="87" t="str">
        <f>IF(CENSO[[#This Row],[DAP (cm)]]&lt;CENSO[[#This Row],[DMCE (cm)]],"DAP &lt; DMCE","DAP ≥ DMCE")</f>
        <v>DAP ≥ DMCE</v>
      </c>
      <c r="W2991" s="87" t="str">
        <f>IF(CENSO[[#This Row],[DAP (cm)]]&gt;200, "Superior", "Inferior")</f>
        <v>Inferior</v>
      </c>
      <c r="X2991" s="87" t="str">
        <f>VLOOKUP(CENSO[[#This Row],[NOME COMUM]],ESPECIES[],4,FALSE)</f>
        <v>Não</v>
      </c>
      <c r="Y2991" s="87" t="str">
        <f>IF(IFERROR(VLOOKUP(CENSO[[#This Row],[NOME COMUM]],COMERCIAIS[],2, FALSE), "Não") &lt;&gt; "Não", "Sim", "Não")</f>
        <v>Não</v>
      </c>
      <c r="Z2991" s="133">
        <f>CENSO[[#This Row],[g (m²)]]/SUM(AEEF[AEEF-UT])</f>
        <v>5.9659545594827642E-4</v>
      </c>
      <c r="AA2991" s="133">
        <f>CENSO[[#This Row],[v (m³)]]/SUM(AEEF[AEEF-UT])</f>
        <v>7.5171027449482831E-3</v>
      </c>
    </row>
    <row r="2992" spans="1:27" ht="14">
      <c r="A2992" s="86">
        <v>1</v>
      </c>
      <c r="B2992" s="86">
        <v>2</v>
      </c>
      <c r="C2992" s="63">
        <v>89</v>
      </c>
      <c r="D2992" s="63">
        <v>2991</v>
      </c>
      <c r="E2992" s="63" t="str">
        <f>VLOOKUP(CENSO[[#This Row],[NOME COMUM]],ESPECIES[],2,FALSE)</f>
        <v>Goupia glabra Aubl.</v>
      </c>
      <c r="F2992" s="64" t="s">
        <v>34</v>
      </c>
      <c r="G2992" s="64">
        <v>238</v>
      </c>
      <c r="H2992" s="97">
        <f>CENSO[[#This Row],[CAP (cm)]]/PI()</f>
        <v>75.757752911742188</v>
      </c>
      <c r="I2992" s="64">
        <v>17</v>
      </c>
      <c r="J2992" s="96">
        <f>(PI()*(CENSO[[#This Row],[DAP (cm)]]^2))/40000</f>
        <v>0.45075862982486603</v>
      </c>
      <c r="K2992" s="96">
        <f>CENSO[[#This Row],[g (m²)]]*CENSO[[#This Row],[H (m)]]*0.7</f>
        <v>5.3640276949159054</v>
      </c>
      <c r="L2992" s="64">
        <v>1</v>
      </c>
      <c r="M2992" s="65">
        <v>365312</v>
      </c>
      <c r="N2992" s="87">
        <v>9703541.9000000004</v>
      </c>
      <c r="O2992" s="87" t="s">
        <v>1228</v>
      </c>
      <c r="P2992" s="87" t="str">
        <f>VLOOKUP(CENSO[[#This Row],[DAP (cm)]],CD[],2,TRUE)</f>
        <v>TORA</v>
      </c>
      <c r="Q2992" s="87" t="str">
        <f>VLOOKUP(CENSO[[#This Row],[DAP (cm)]],DD[],2,TRUE)</f>
        <v>70├ 80</v>
      </c>
      <c r="R2992" s="87" t="str" cm="1">
        <f t="array" ref="R2992">INDEX(_xlfn.TEXTSPLIT(CENSO[[#This Row],[NOME CIENTIFICO]]," "),1)</f>
        <v>Goupia</v>
      </c>
      <c r="S2992" s="98" t="s">
        <v>1004</v>
      </c>
      <c r="T2992" s="87">
        <f>_xlfn.MINIFS(CENSO[DAP (cm)],CENSO[NOME CIENTIFICO],CENSO[[#This Row],[NOME CIENTIFICO]])</f>
        <v>40.107045659157627</v>
      </c>
      <c r="U29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992" s="87" t="str">
        <f>IF(CENSO[[#This Row],[DAP (cm)]]&lt;CENSO[[#This Row],[DMCE (cm)]],"DAP &lt; DMCE","DAP ≥ DMCE")</f>
        <v>DAP ≥ DMCE</v>
      </c>
      <c r="W2992" s="87" t="str">
        <f>IF(CENSO[[#This Row],[DAP (cm)]]&gt;200, "Superior", "Inferior")</f>
        <v>Inferior</v>
      </c>
      <c r="X2992" s="87" t="str">
        <f>VLOOKUP(CENSO[[#This Row],[NOME COMUM]],ESPECIES[],4,FALSE)</f>
        <v>Não</v>
      </c>
      <c r="Y2992" s="87" t="str">
        <f>IF(IFERROR(VLOOKUP(CENSO[[#This Row],[NOME COMUM]],COMERCIAIS[],2, FALSE), "Não") &lt;&gt; "Não", "Sim", "Não")</f>
        <v>Sim</v>
      </c>
      <c r="Z2992" s="133">
        <f>CENSO[[#This Row],[g (m²)]]/SUM(AEEF[AEEF-UT])</f>
        <v>7.886660833796395E-4</v>
      </c>
      <c r="AA2992" s="133">
        <f>CENSO[[#This Row],[v (m³)]]/SUM(AEEF[AEEF-UT])</f>
        <v>9.3851263922177103E-3</v>
      </c>
    </row>
    <row r="2993" spans="1:27" ht="14">
      <c r="A2993" s="86">
        <v>1</v>
      </c>
      <c r="B2993" s="86">
        <v>2</v>
      </c>
      <c r="C2993" s="63">
        <v>89</v>
      </c>
      <c r="D2993" s="63">
        <v>2992</v>
      </c>
      <c r="E2993" s="63" t="str">
        <f>VLOOKUP(CENSO[[#This Row],[NOME COMUM]],ESPECIES[],2,FALSE)</f>
        <v>Goupia glabra Aubl.</v>
      </c>
      <c r="F2993" s="64" t="s">
        <v>34</v>
      </c>
      <c r="G2993" s="64">
        <v>448</v>
      </c>
      <c r="H2993" s="97">
        <f>CENSO[[#This Row],[CAP (cm)]]/PI()</f>
        <v>142.60282901033824</v>
      </c>
      <c r="I2993" s="64">
        <v>16</v>
      </c>
      <c r="J2993" s="96">
        <f>(PI()*(CENSO[[#This Row],[DAP (cm)]]^2))/40000</f>
        <v>1.5971516849157885</v>
      </c>
      <c r="K2993" s="96">
        <f>CENSO[[#This Row],[g (m²)]]*CENSO[[#This Row],[H (m)]]*0.7</f>
        <v>17.88809887105683</v>
      </c>
      <c r="L2993" s="64">
        <v>2</v>
      </c>
      <c r="M2993" s="65">
        <v>365318.7</v>
      </c>
      <c r="N2993" s="87">
        <v>9703533.1999999899</v>
      </c>
      <c r="O2993" s="87" t="s">
        <v>1228</v>
      </c>
      <c r="P2993" s="87" t="str">
        <f>VLOOKUP(CENSO[[#This Row],[DAP (cm)]],CD[],2,TRUE)</f>
        <v>TORA</v>
      </c>
      <c r="Q2993" s="87" t="str">
        <f>VLOOKUP(CENSO[[#This Row],[DAP (cm)]],DD[],2,TRUE)</f>
        <v>140├ 150</v>
      </c>
      <c r="R2993" s="87" t="str" cm="1">
        <f t="array" ref="R2993">INDEX(_xlfn.TEXTSPLIT(CENSO[[#This Row],[NOME CIENTIFICO]]," "),1)</f>
        <v>Goupia</v>
      </c>
      <c r="S2993" s="98" t="s">
        <v>1004</v>
      </c>
      <c r="T2993" s="87">
        <f>_xlfn.MINIFS(CENSO[DAP (cm)],CENSO[NOME CIENTIFICO],CENSO[[#This Row],[NOME CIENTIFICO]])</f>
        <v>40.107045659157627</v>
      </c>
      <c r="U29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993" s="87" t="str">
        <f>IF(CENSO[[#This Row],[DAP (cm)]]&lt;CENSO[[#This Row],[DMCE (cm)]],"DAP &lt; DMCE","DAP ≥ DMCE")</f>
        <v>DAP ≥ DMCE</v>
      </c>
      <c r="W2993" s="87" t="str">
        <f>IF(CENSO[[#This Row],[DAP (cm)]]&gt;200, "Superior", "Inferior")</f>
        <v>Inferior</v>
      </c>
      <c r="X2993" s="87" t="str">
        <f>VLOOKUP(CENSO[[#This Row],[NOME COMUM]],ESPECIES[],4,FALSE)</f>
        <v>Não</v>
      </c>
      <c r="Y2993" s="87" t="str">
        <f>IF(IFERROR(VLOOKUP(CENSO[[#This Row],[NOME COMUM]],COMERCIAIS[],2, FALSE), "Não") &lt;&gt; "Não", "Sim", "Não")</f>
        <v>Sim</v>
      </c>
      <c r="Z2993" s="133">
        <f>CENSO[[#This Row],[g (m²)]]/SUM(AEEF[AEEF-UT])</f>
        <v>2.7944431466461971E-3</v>
      </c>
      <c r="AA2993" s="133">
        <f>CENSO[[#This Row],[v (m³)]]/SUM(AEEF[AEEF-UT])</f>
        <v>3.1297763242437403E-2</v>
      </c>
    </row>
    <row r="2994" spans="1:27" ht="14">
      <c r="A2994" s="86">
        <v>1</v>
      </c>
      <c r="B2994" s="86">
        <v>2</v>
      </c>
      <c r="C2994" s="63">
        <v>89</v>
      </c>
      <c r="D2994" s="63">
        <v>2993</v>
      </c>
      <c r="E2994" s="63" t="str">
        <f>VLOOKUP(CENSO[[#This Row],[NOME COMUM]],ESPECIES[],2,FALSE)</f>
        <v>Swartzia ingaefolia Ducke</v>
      </c>
      <c r="F2994" s="64" t="s">
        <v>80</v>
      </c>
      <c r="G2994" s="64">
        <v>254</v>
      </c>
      <c r="H2994" s="97">
        <f>CENSO[[#This Row],[CAP (cm)]]/PI()</f>
        <v>80.850711090682836</v>
      </c>
      <c r="I2994" s="64">
        <v>20</v>
      </c>
      <c r="J2994" s="96">
        <f>(PI()*(CENSO[[#This Row],[DAP (cm)]]^2))/40000</f>
        <v>0.51340201542583597</v>
      </c>
      <c r="K2994" s="96">
        <f>CENSO[[#This Row],[g (m²)]]*CENSO[[#This Row],[H (m)]]*0.7</f>
        <v>7.1876282159617029</v>
      </c>
      <c r="L2994" s="64">
        <v>1</v>
      </c>
      <c r="M2994" s="65">
        <v>365318.7</v>
      </c>
      <c r="N2994" s="87">
        <v>9703527.5</v>
      </c>
      <c r="O2994" s="87" t="s">
        <v>1227</v>
      </c>
      <c r="P2994" s="87" t="str">
        <f>VLOOKUP(CENSO[[#This Row],[DAP (cm)]],CD[],2,TRUE)</f>
        <v>TORA</v>
      </c>
      <c r="Q2994" s="87" t="str">
        <f>VLOOKUP(CENSO[[#This Row],[DAP (cm)]],DD[],2,TRUE)</f>
        <v>80├ 90</v>
      </c>
      <c r="R2994" s="87" t="str" cm="1">
        <f t="array" ref="R2994">INDEX(_xlfn.TEXTSPLIT(CENSO[[#This Row],[NOME CIENTIFICO]]," "),1)</f>
        <v>Swartzia</v>
      </c>
      <c r="S2994" s="98" t="s">
        <v>1004</v>
      </c>
      <c r="T2994" s="87">
        <f>_xlfn.MINIFS(CENSO[DAP (cm)],CENSO[NOME CIENTIFICO],CENSO[[#This Row],[NOME CIENTIFICO]])</f>
        <v>42.335214862444161</v>
      </c>
      <c r="U29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2994" s="87" t="str">
        <f>IF(CENSO[[#This Row],[DAP (cm)]]&lt;CENSO[[#This Row],[DMCE (cm)]],"DAP &lt; DMCE","DAP ≥ DMCE")</f>
        <v>DAP ≥ DMCE</v>
      </c>
      <c r="W2994" s="87" t="str">
        <f>IF(CENSO[[#This Row],[DAP (cm)]]&gt;200, "Superior", "Inferior")</f>
        <v>Inferior</v>
      </c>
      <c r="X2994" s="87" t="str">
        <f>VLOOKUP(CENSO[[#This Row],[NOME COMUM]],ESPECIES[],4,FALSE)</f>
        <v>Não</v>
      </c>
      <c r="Y2994" s="87" t="str">
        <f>IF(IFERROR(VLOOKUP(CENSO[[#This Row],[NOME COMUM]],COMERCIAIS[],2, FALSE), "Não") &lt;&gt; "Não", "Sim", "Não")</f>
        <v>Não</v>
      </c>
      <c r="Z2994" s="133">
        <f>CENSO[[#This Row],[g (m²)]]/SUM(AEEF[AEEF-UT])</f>
        <v>8.9826956138904055E-4</v>
      </c>
      <c r="AA2994" s="133">
        <f>CENSO[[#This Row],[v (m³)]]/SUM(AEEF[AEEF-UT])</f>
        <v>1.2575773859446568E-2</v>
      </c>
    </row>
    <row r="2995" spans="1:27" ht="14">
      <c r="A2995" s="86">
        <v>1</v>
      </c>
      <c r="B2995" s="86">
        <v>2</v>
      </c>
      <c r="C2995" s="63">
        <v>89</v>
      </c>
      <c r="D2995" s="63">
        <v>2994</v>
      </c>
      <c r="E2995" s="63" t="str">
        <f>VLOOKUP(CENSO[[#This Row],[NOME COMUM]],ESPECIES[],2,FALSE)</f>
        <v>Cordia umbraculifera DC.</v>
      </c>
      <c r="F2995" s="64" t="s">
        <v>92</v>
      </c>
      <c r="G2995" s="64">
        <v>226</v>
      </c>
      <c r="H2995" s="97">
        <f>CENSO[[#This Row],[CAP (cm)]]/PI()</f>
        <v>71.938034277536701</v>
      </c>
      <c r="I2995" s="64">
        <v>18</v>
      </c>
      <c r="J2995" s="96">
        <f>(PI()*(CENSO[[#This Row],[DAP (cm)]]^2))/40000</f>
        <v>0.40644989366808243</v>
      </c>
      <c r="K2995" s="96">
        <f>CENSO[[#This Row],[g (m²)]]*CENSO[[#This Row],[H (m)]]*0.7</f>
        <v>5.1212686602178383</v>
      </c>
      <c r="L2995" s="64">
        <v>1</v>
      </c>
      <c r="M2995" s="65">
        <v>365305.09999999899</v>
      </c>
      <c r="N2995" s="87">
        <v>9703528.5999999903</v>
      </c>
      <c r="O2995" s="87" t="s">
        <v>1227</v>
      </c>
      <c r="P2995" s="87" t="str">
        <f>VLOOKUP(CENSO[[#This Row],[DAP (cm)]],CD[],2,TRUE)</f>
        <v>TORA</v>
      </c>
      <c r="Q2995" s="87" t="str">
        <f>VLOOKUP(CENSO[[#This Row],[DAP (cm)]],DD[],2,TRUE)</f>
        <v>70├ 80</v>
      </c>
      <c r="R2995" s="87" t="str" cm="1">
        <f t="array" ref="R2995">INDEX(_xlfn.TEXTSPLIT(CENSO[[#This Row],[NOME CIENTIFICO]]," "),1)</f>
        <v>Cordia</v>
      </c>
      <c r="S2995" s="98" t="s">
        <v>1004</v>
      </c>
      <c r="T2995" s="87">
        <f>_xlfn.MINIFS(CENSO[DAP (cm)],CENSO[NOME CIENTIFICO],CENSO[[#This Row],[NOME CIENTIFICO]])</f>
        <v>42.335214862444161</v>
      </c>
      <c r="U29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2995" s="87" t="str">
        <f>IF(CENSO[[#This Row],[DAP (cm)]]&lt;CENSO[[#This Row],[DMCE (cm)]],"DAP &lt; DMCE","DAP ≥ DMCE")</f>
        <v>DAP ≥ DMCE</v>
      </c>
      <c r="W2995" s="87" t="str">
        <f>IF(CENSO[[#This Row],[DAP (cm)]]&gt;200, "Superior", "Inferior")</f>
        <v>Inferior</v>
      </c>
      <c r="X2995" s="87" t="str">
        <f>VLOOKUP(CENSO[[#This Row],[NOME COMUM]],ESPECIES[],4,FALSE)</f>
        <v>Não</v>
      </c>
      <c r="Y2995" s="87" t="str">
        <f>IF(IFERROR(VLOOKUP(CENSO[[#This Row],[NOME COMUM]],COMERCIAIS[],2, FALSE), "Não") &lt;&gt; "Não", "Sim", "Não")</f>
        <v>Não</v>
      </c>
      <c r="Z2995" s="133">
        <f>CENSO[[#This Row],[g (m²)]]/SUM(AEEF[AEEF-UT])</f>
        <v>7.111416721046973E-4</v>
      </c>
      <c r="AA2995" s="133">
        <f>CENSO[[#This Row],[v (m³)]]/SUM(AEEF[AEEF-UT])</f>
        <v>8.9603850685191864E-3</v>
      </c>
    </row>
    <row r="2996" spans="1:27" ht="14">
      <c r="A2996" s="86">
        <v>1</v>
      </c>
      <c r="B2996" s="86">
        <v>2</v>
      </c>
      <c r="C2996" s="63">
        <v>89</v>
      </c>
      <c r="D2996" s="63">
        <v>2995</v>
      </c>
      <c r="E2996" s="63" t="str">
        <f>VLOOKUP(CENSO[[#This Row],[NOME COMUM]],ESPECIES[],2,FALSE)</f>
        <v>Tachigali myrmecophila Ducke</v>
      </c>
      <c r="F2996" s="64" t="s">
        <v>14</v>
      </c>
      <c r="G2996" s="64">
        <v>177</v>
      </c>
      <c r="H2996" s="97">
        <f>CENSO[[#This Row],[CAP (cm)]]/PI()</f>
        <v>56.340849854530951</v>
      </c>
      <c r="I2996" s="64">
        <v>15</v>
      </c>
      <c r="J2996" s="96">
        <f>(PI()*(CENSO[[#This Row],[DAP (cm)]]^2))/40000</f>
        <v>0.24930826060629949</v>
      </c>
      <c r="K2996" s="96">
        <f>CENSO[[#This Row],[g (m²)]]*CENSO[[#This Row],[H (m)]]*0.7</f>
        <v>2.6177367363661448</v>
      </c>
      <c r="L2996" s="64">
        <v>1</v>
      </c>
      <c r="M2996" s="65">
        <v>365309.09999999899</v>
      </c>
      <c r="N2996" s="87">
        <v>9703521.1999999899</v>
      </c>
      <c r="O2996" s="87" t="s">
        <v>1228</v>
      </c>
      <c r="P2996" s="87" t="str">
        <f>VLOOKUP(CENSO[[#This Row],[DAP (cm)]],CD[],2,TRUE)</f>
        <v>TORA</v>
      </c>
      <c r="Q2996" s="87" t="str">
        <f>VLOOKUP(CENSO[[#This Row],[DAP (cm)]],DD[],2,TRUE)</f>
        <v>50├ 60</v>
      </c>
      <c r="R2996" s="87" t="str" cm="1">
        <f t="array" ref="R2996">INDEX(_xlfn.TEXTSPLIT(CENSO[[#This Row],[NOME CIENTIFICO]]," "),1)</f>
        <v>Tachigali</v>
      </c>
      <c r="S2996" s="98" t="s">
        <v>1004</v>
      </c>
      <c r="T2996" s="87">
        <f>_xlfn.MINIFS(CENSO[DAP (cm)],CENSO[NOME CIENTIFICO],CENSO[[#This Row],[NOME CIENTIFICO]])</f>
        <v>39.152116000606256</v>
      </c>
      <c r="U29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96" s="87" t="str">
        <f>IF(CENSO[[#This Row],[DAP (cm)]]&lt;CENSO[[#This Row],[DMCE (cm)]],"DAP &lt; DMCE","DAP ≥ DMCE")</f>
        <v>DAP ≥ DMCE</v>
      </c>
      <c r="W2996" s="87" t="str">
        <f>IF(CENSO[[#This Row],[DAP (cm)]]&gt;200, "Superior", "Inferior")</f>
        <v>Inferior</v>
      </c>
      <c r="X2996" s="87" t="str">
        <f>VLOOKUP(CENSO[[#This Row],[NOME COMUM]],ESPECIES[],4,FALSE)</f>
        <v>Não</v>
      </c>
      <c r="Y2996" s="87" t="str">
        <f>IF(IFERROR(VLOOKUP(CENSO[[#This Row],[NOME COMUM]],COMERCIAIS[],2, FALSE), "Não") &lt;&gt; "Não", "Sim", "Não")</f>
        <v>Sim</v>
      </c>
      <c r="Z2996" s="133">
        <f>CENSO[[#This Row],[g (m²)]]/SUM(AEEF[AEEF-UT])</f>
        <v>4.3620012227598201E-4</v>
      </c>
      <c r="AA2996" s="133">
        <f>CENSO[[#This Row],[v (m³)]]/SUM(AEEF[AEEF-UT])</f>
        <v>4.580101283897812E-3</v>
      </c>
    </row>
    <row r="2997" spans="1:27" ht="14">
      <c r="A2997" s="86">
        <v>1</v>
      </c>
      <c r="B2997" s="86">
        <v>2</v>
      </c>
      <c r="C2997" s="63">
        <v>89</v>
      </c>
      <c r="D2997" s="63">
        <v>2996</v>
      </c>
      <c r="E2997" s="63" t="str">
        <f>VLOOKUP(CENSO[[#This Row],[NOME COMUM]],ESPECIES[],2,FALSE)</f>
        <v>Piptadenia suaveolens Miq.</v>
      </c>
      <c r="F2997" s="64" t="s">
        <v>22</v>
      </c>
      <c r="G2997" s="64">
        <v>273</v>
      </c>
      <c r="H2997" s="97">
        <f>CENSO[[#This Row],[CAP (cm)]]/PI()</f>
        <v>86.898598928174863</v>
      </c>
      <c r="I2997" s="64">
        <v>14</v>
      </c>
      <c r="J2997" s="96">
        <f>(PI()*(CENSO[[#This Row],[DAP (cm)]]^2))/40000</f>
        <v>0.59308293768479348</v>
      </c>
      <c r="K2997" s="96">
        <f>CENSO[[#This Row],[g (m²)]]*CENSO[[#This Row],[H (m)]]*0.7</f>
        <v>5.8122127893109754</v>
      </c>
      <c r="L2997" s="64">
        <v>2</v>
      </c>
      <c r="M2997" s="65">
        <v>365308</v>
      </c>
      <c r="N2997" s="87">
        <v>9703505.5999999903</v>
      </c>
      <c r="O2997" s="87" t="s">
        <v>1228</v>
      </c>
      <c r="P2997" s="87" t="str">
        <f>VLOOKUP(CENSO[[#This Row],[DAP (cm)]],CD[],2,TRUE)</f>
        <v>TORA</v>
      </c>
      <c r="Q2997" s="87" t="str">
        <f>VLOOKUP(CENSO[[#This Row],[DAP (cm)]],DD[],2,TRUE)</f>
        <v>80├ 90</v>
      </c>
      <c r="R2997" s="87" t="str" cm="1">
        <f t="array" ref="R2997">INDEX(_xlfn.TEXTSPLIT(CENSO[[#This Row],[NOME CIENTIFICO]]," "),1)</f>
        <v>Piptadenia</v>
      </c>
      <c r="S2997" s="98" t="s">
        <v>1004</v>
      </c>
      <c r="T2997" s="87">
        <f>_xlfn.MINIFS(CENSO[DAP (cm)],CENSO[NOME CIENTIFICO],CENSO[[#This Row],[NOME CIENTIFICO]])</f>
        <v>39.788735772973837</v>
      </c>
      <c r="U29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2997" s="87" t="str">
        <f>IF(CENSO[[#This Row],[DAP (cm)]]&lt;CENSO[[#This Row],[DMCE (cm)]],"DAP &lt; DMCE","DAP ≥ DMCE")</f>
        <v>DAP ≥ DMCE</v>
      </c>
      <c r="W2997" s="87" t="str">
        <f>IF(CENSO[[#This Row],[DAP (cm)]]&gt;200, "Superior", "Inferior")</f>
        <v>Inferior</v>
      </c>
      <c r="X2997" s="87" t="str">
        <f>VLOOKUP(CENSO[[#This Row],[NOME COMUM]],ESPECIES[],4,FALSE)</f>
        <v>Não</v>
      </c>
      <c r="Y2997" s="87" t="str">
        <f>IF(IFERROR(VLOOKUP(CENSO[[#This Row],[NOME COMUM]],COMERCIAIS[],2, FALSE), "Não") &lt;&gt; "Não", "Sim", "Não")</f>
        <v>Sim</v>
      </c>
      <c r="Z2997" s="133">
        <f>CENSO[[#This Row],[g (m²)]]/SUM(AEEF[AEEF-UT])</f>
        <v>1.0376826235470862E-3</v>
      </c>
      <c r="AA2997" s="133">
        <f>CENSO[[#This Row],[v (m³)]]/SUM(AEEF[AEEF-UT])</f>
        <v>1.0169289710761444E-2</v>
      </c>
    </row>
    <row r="2998" spans="1:27" ht="14">
      <c r="A2998" s="86">
        <v>1</v>
      </c>
      <c r="B2998" s="86">
        <v>2</v>
      </c>
      <c r="C2998" s="63">
        <v>89</v>
      </c>
      <c r="D2998" s="63">
        <v>2997</v>
      </c>
      <c r="E2998" s="63" t="str">
        <f>VLOOKUP(CENSO[[#This Row],[NOME COMUM]],ESPECIES[],2,FALSE)</f>
        <v>Goupia glabra Aubl.</v>
      </c>
      <c r="F2998" s="64" t="s">
        <v>34</v>
      </c>
      <c r="G2998" s="64">
        <v>304</v>
      </c>
      <c r="H2998" s="97">
        <f>CENSO[[#This Row],[CAP (cm)]]/PI()</f>
        <v>96.766205399872362</v>
      </c>
      <c r="I2998" s="64">
        <v>16</v>
      </c>
      <c r="J2998" s="96">
        <f>(PI()*(CENSO[[#This Row],[DAP (cm)]]^2))/40000</f>
        <v>0.73542316103902994</v>
      </c>
      <c r="K2998" s="96">
        <f>CENSO[[#This Row],[g (m²)]]*CENSO[[#This Row],[H (m)]]*0.7</f>
        <v>8.2367394036371344</v>
      </c>
      <c r="L2998" s="64">
        <v>1</v>
      </c>
      <c r="M2998" s="65">
        <v>365299.799999999</v>
      </c>
      <c r="N2998" s="87">
        <v>9703489.1999999899</v>
      </c>
      <c r="O2998" s="87" t="s">
        <v>1228</v>
      </c>
      <c r="P2998" s="87" t="str">
        <f>VLOOKUP(CENSO[[#This Row],[DAP (cm)]],CD[],2,TRUE)</f>
        <v>TORA</v>
      </c>
      <c r="Q2998" s="87" t="str">
        <f>VLOOKUP(CENSO[[#This Row],[DAP (cm)]],DD[],2,TRUE)</f>
        <v>90├ 100</v>
      </c>
      <c r="R2998" s="87" t="str" cm="1">
        <f t="array" ref="R2998">INDEX(_xlfn.TEXTSPLIT(CENSO[[#This Row],[NOME CIENTIFICO]]," "),1)</f>
        <v>Goupia</v>
      </c>
      <c r="S2998" s="98" t="s">
        <v>1004</v>
      </c>
      <c r="T2998" s="87">
        <f>_xlfn.MINIFS(CENSO[DAP (cm)],CENSO[NOME CIENTIFICO],CENSO[[#This Row],[NOME CIENTIFICO]])</f>
        <v>40.107045659157627</v>
      </c>
      <c r="U29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2998" s="87" t="str">
        <f>IF(CENSO[[#This Row],[DAP (cm)]]&lt;CENSO[[#This Row],[DMCE (cm)]],"DAP &lt; DMCE","DAP ≥ DMCE")</f>
        <v>DAP ≥ DMCE</v>
      </c>
      <c r="W2998" s="87" t="str">
        <f>IF(CENSO[[#This Row],[DAP (cm)]]&gt;200, "Superior", "Inferior")</f>
        <v>Inferior</v>
      </c>
      <c r="X2998" s="87" t="str">
        <f>VLOOKUP(CENSO[[#This Row],[NOME COMUM]],ESPECIES[],4,FALSE)</f>
        <v>Não</v>
      </c>
      <c r="Y2998" s="87" t="str">
        <f>IF(IFERROR(VLOOKUP(CENSO[[#This Row],[NOME COMUM]],COMERCIAIS[],2, FALSE), "Não") &lt;&gt; "Não", "Sim", "Não")</f>
        <v>Sim</v>
      </c>
      <c r="Z2998" s="133">
        <f>CENSO[[#This Row],[g (m²)]]/SUM(AEEF[AEEF-UT])</f>
        <v>1.2867270101266286E-3</v>
      </c>
      <c r="AA2998" s="133">
        <f>CENSO[[#This Row],[v (m³)]]/SUM(AEEF[AEEF-UT])</f>
        <v>1.4411342513418239E-2</v>
      </c>
    </row>
    <row r="2999" spans="1:27" ht="14">
      <c r="A2999" s="86">
        <v>1</v>
      </c>
      <c r="B2999" s="86">
        <v>2</v>
      </c>
      <c r="C2999" s="63">
        <v>89</v>
      </c>
      <c r="D2999" s="63">
        <v>2998</v>
      </c>
      <c r="E2999" s="63" t="str">
        <f>VLOOKUP(CENSO[[#This Row],[NOME COMUM]],ESPECIES[],2,FALSE)</f>
        <v>Clarisia racemosa Ruiz &amp; Pav.</v>
      </c>
      <c r="F2999" s="64" t="s">
        <v>81</v>
      </c>
      <c r="G2999" s="64">
        <v>220</v>
      </c>
      <c r="H2999" s="97">
        <f>CENSO[[#This Row],[CAP (cm)]]/PI()</f>
        <v>70.028174960433944</v>
      </c>
      <c r="I2999" s="64">
        <v>18</v>
      </c>
      <c r="J2999" s="96">
        <f>(PI()*(CENSO[[#This Row],[DAP (cm)]]^2))/40000</f>
        <v>0.3851549622823866</v>
      </c>
      <c r="K2999" s="96">
        <f>CENSO[[#This Row],[g (m²)]]*CENSO[[#This Row],[H (m)]]*0.7</f>
        <v>4.8529525247580709</v>
      </c>
      <c r="L2999" s="64">
        <v>1</v>
      </c>
      <c r="M2999" s="65">
        <v>365289.299999999</v>
      </c>
      <c r="N2999" s="87">
        <v>9703491.9000000004</v>
      </c>
      <c r="O2999" s="87" t="s">
        <v>1227</v>
      </c>
      <c r="P2999" s="87" t="str">
        <f>VLOOKUP(CENSO[[#This Row],[DAP (cm)]],CD[],2,TRUE)</f>
        <v>TORA</v>
      </c>
      <c r="Q2999" s="87" t="str">
        <f>VLOOKUP(CENSO[[#This Row],[DAP (cm)]],DD[],2,TRUE)</f>
        <v>70├ 80</v>
      </c>
      <c r="R2999" s="87" t="str" cm="1">
        <f t="array" ref="R2999">INDEX(_xlfn.TEXTSPLIT(CENSO[[#This Row],[NOME CIENTIFICO]]," "),1)</f>
        <v>Clarisia</v>
      </c>
      <c r="S2999" s="98" t="s">
        <v>1004</v>
      </c>
      <c r="T2999" s="87">
        <f>_xlfn.MINIFS(CENSO[DAP (cm)],CENSO[NOME CIENTIFICO],CENSO[[#This Row],[NOME CIENTIFICO]])</f>
        <v>50.929581789406512</v>
      </c>
      <c r="U29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60.929581789406512</v>
      </c>
      <c r="V2999" s="87" t="str">
        <f>IF(CENSO[[#This Row],[DAP (cm)]]&lt;CENSO[[#This Row],[DMCE (cm)]],"DAP &lt; DMCE","DAP ≥ DMCE")</f>
        <v>DAP ≥ DMCE</v>
      </c>
      <c r="W2999" s="87" t="str">
        <f>IF(CENSO[[#This Row],[DAP (cm)]]&gt;200, "Superior", "Inferior")</f>
        <v>Inferior</v>
      </c>
      <c r="X2999" s="87" t="str">
        <f>VLOOKUP(CENSO[[#This Row],[NOME COMUM]],ESPECIES[],4,FALSE)</f>
        <v>Não</v>
      </c>
      <c r="Y2999" s="87" t="str">
        <f>IF(IFERROR(VLOOKUP(CENSO[[#This Row],[NOME COMUM]],COMERCIAIS[],2, FALSE), "Não") &lt;&gt; "Não", "Sim", "Não")</f>
        <v>Não</v>
      </c>
      <c r="Z2999" s="133">
        <f>CENSO[[#This Row],[g (m²)]]/SUM(AEEF[AEEF-UT])</f>
        <v>6.7388317272040353E-4</v>
      </c>
      <c r="AA2999" s="133">
        <f>CENSO[[#This Row],[v (m³)]]/SUM(AEEF[AEEF-UT])</f>
        <v>8.490927976277084E-3</v>
      </c>
    </row>
    <row r="3000" spans="1:27" ht="14">
      <c r="A3000" s="86">
        <v>1</v>
      </c>
      <c r="B3000" s="86">
        <v>2</v>
      </c>
      <c r="C3000" s="63">
        <v>89</v>
      </c>
      <c r="D3000" s="63">
        <v>2999</v>
      </c>
      <c r="E3000" s="63" t="str">
        <f>VLOOKUP(CENSO[[#This Row],[NOME COMUM]],ESPECIES[],2,FALSE)</f>
        <v>Tachigali myrmecophila Ducke</v>
      </c>
      <c r="F3000" s="64" t="s">
        <v>14</v>
      </c>
      <c r="G3000" s="64">
        <v>300</v>
      </c>
      <c r="H3000" s="97">
        <f>CENSO[[#This Row],[CAP (cm)]]/PI()</f>
        <v>95.4929658551372</v>
      </c>
      <c r="I3000" s="64">
        <v>18</v>
      </c>
      <c r="J3000" s="96">
        <f>(PI()*(CENSO[[#This Row],[DAP (cm)]]^2))/40000</f>
        <v>0.7161972439135289</v>
      </c>
      <c r="K3000" s="96">
        <f>CENSO[[#This Row],[g (m²)]]*CENSO[[#This Row],[H (m)]]*0.7</f>
        <v>9.0240852733104635</v>
      </c>
      <c r="L3000" s="64">
        <v>1</v>
      </c>
      <c r="M3000" s="65">
        <v>365274.299999999</v>
      </c>
      <c r="N3000" s="87">
        <v>9703491.1999999899</v>
      </c>
      <c r="O3000" s="87" t="s">
        <v>1228</v>
      </c>
      <c r="P3000" s="87" t="str">
        <f>VLOOKUP(CENSO[[#This Row],[DAP (cm)]],CD[],2,TRUE)</f>
        <v>TORA</v>
      </c>
      <c r="Q3000" s="87" t="str">
        <f>VLOOKUP(CENSO[[#This Row],[DAP (cm)]],DD[],2,TRUE)</f>
        <v>90├ 100</v>
      </c>
      <c r="R3000" s="87" t="str" cm="1">
        <f t="array" ref="R3000">INDEX(_xlfn.TEXTSPLIT(CENSO[[#This Row],[NOME CIENTIFICO]]," "),1)</f>
        <v>Tachigali</v>
      </c>
      <c r="S3000" s="98" t="s">
        <v>1004</v>
      </c>
      <c r="T3000" s="87">
        <f>_xlfn.MINIFS(CENSO[DAP (cm)],CENSO[NOME CIENTIFICO],CENSO[[#This Row],[NOME CIENTIFICO]])</f>
        <v>39.152116000606256</v>
      </c>
      <c r="U30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00" s="87" t="str">
        <f>IF(CENSO[[#This Row],[DAP (cm)]]&lt;CENSO[[#This Row],[DMCE (cm)]],"DAP &lt; DMCE","DAP ≥ DMCE")</f>
        <v>DAP ≥ DMCE</v>
      </c>
      <c r="W3000" s="87" t="str">
        <f>IF(CENSO[[#This Row],[DAP (cm)]]&gt;200, "Superior", "Inferior")</f>
        <v>Inferior</v>
      </c>
      <c r="X3000" s="87" t="str">
        <f>VLOOKUP(CENSO[[#This Row],[NOME COMUM]],ESPECIES[],4,FALSE)</f>
        <v>Não</v>
      </c>
      <c r="Y3000" s="87" t="str">
        <f>IF(IFERROR(VLOOKUP(CENSO[[#This Row],[NOME COMUM]],COMERCIAIS[],2, FALSE), "Não") &lt;&gt; "Não", "Sim", "Não")</f>
        <v>Sim</v>
      </c>
      <c r="Z3000" s="133">
        <f>CENSO[[#This Row],[g (m²)]]/SUM(AEEF[AEEF-UT])</f>
        <v>1.2530885443148001E-3</v>
      </c>
      <c r="AA3000" s="133">
        <f>CENSO[[#This Row],[v (m³)]]/SUM(AEEF[AEEF-UT])</f>
        <v>1.578891565836648E-2</v>
      </c>
    </row>
    <row r="3001" spans="1:27" ht="14">
      <c r="A3001" s="86">
        <v>1</v>
      </c>
      <c r="B3001" s="86">
        <v>2</v>
      </c>
      <c r="C3001" s="63">
        <v>89</v>
      </c>
      <c r="D3001" s="63">
        <v>3000</v>
      </c>
      <c r="E3001" s="63" t="str">
        <f>VLOOKUP(CENSO[[#This Row],[NOME COMUM]],ESPECIES[],2,FALSE)</f>
        <v>Couratari guianensis Aubl.</v>
      </c>
      <c r="F3001" s="64" t="s">
        <v>6</v>
      </c>
      <c r="G3001" s="64">
        <v>409</v>
      </c>
      <c r="H3001" s="97">
        <f>CENSO[[#This Row],[CAP (cm)]]/PI()</f>
        <v>130.1887434491704</v>
      </c>
      <c r="I3001" s="64">
        <v>25</v>
      </c>
      <c r="J3001" s="96">
        <f>(PI()*(CENSO[[#This Row],[DAP (cm)]]^2))/40000</f>
        <v>1.3311799017677677</v>
      </c>
      <c r="K3001" s="96">
        <f>CENSO[[#This Row],[g (m²)]]*CENSO[[#This Row],[H (m)]]*0.7</f>
        <v>23.295648280935932</v>
      </c>
      <c r="L3001" s="64">
        <v>1</v>
      </c>
      <c r="M3001" s="65">
        <v>365248.09999999899</v>
      </c>
      <c r="N3001" s="87">
        <v>9703439.0999999903</v>
      </c>
      <c r="O3001" s="87" t="s">
        <v>1227</v>
      </c>
      <c r="P3001" s="87" t="str">
        <f>VLOOKUP(CENSO[[#This Row],[DAP (cm)]],CD[],2,TRUE)</f>
        <v>TORA</v>
      </c>
      <c r="Q3001" s="87" t="str">
        <f>VLOOKUP(CENSO[[#This Row],[DAP (cm)]],DD[],2,TRUE)</f>
        <v>130├ 140</v>
      </c>
      <c r="R3001" s="87" t="str" cm="1">
        <f t="array" ref="R3001">INDEX(_xlfn.TEXTSPLIT(CENSO[[#This Row],[NOME CIENTIFICO]]," "),1)</f>
        <v>Couratari</v>
      </c>
      <c r="S3001" s="98" t="s">
        <v>1004</v>
      </c>
      <c r="T3001" s="87">
        <f>_xlfn.MINIFS(CENSO[DAP (cm)],CENSO[NOME CIENTIFICO],CENSO[[#This Row],[NOME CIENTIFICO]])</f>
        <v>38.833806114422465</v>
      </c>
      <c r="U30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01" s="87" t="str">
        <f>IF(CENSO[[#This Row],[DAP (cm)]]&lt;CENSO[[#This Row],[DMCE (cm)]],"DAP &lt; DMCE","DAP ≥ DMCE")</f>
        <v>DAP ≥ DMCE</v>
      </c>
      <c r="W3001" s="87" t="str">
        <f>IF(CENSO[[#This Row],[DAP (cm)]]&gt;200, "Superior", "Inferior")</f>
        <v>Inferior</v>
      </c>
      <c r="X3001" s="87" t="str">
        <f>VLOOKUP(CENSO[[#This Row],[NOME COMUM]],ESPECIES[],4,FALSE)</f>
        <v>Não</v>
      </c>
      <c r="Y3001" s="87" t="str">
        <f>IF(IFERROR(VLOOKUP(CENSO[[#This Row],[NOME COMUM]],COMERCIAIS[],2, FALSE), "Não") &lt;&gt; "Não", "Sim", "Não")</f>
        <v>Sim</v>
      </c>
      <c r="Z3001" s="133">
        <f>CENSO[[#This Row],[g (m²)]]/SUM(AEEF[AEEF-UT])</f>
        <v>2.3290878309058243E-3</v>
      </c>
      <c r="AA3001" s="133">
        <f>CENSO[[#This Row],[v (m³)]]/SUM(AEEF[AEEF-UT])</f>
        <v>4.0759037040851917E-2</v>
      </c>
    </row>
    <row r="3002" spans="1:27" ht="14">
      <c r="A3002" s="86">
        <v>1</v>
      </c>
      <c r="B3002" s="86">
        <v>2</v>
      </c>
      <c r="C3002" s="63">
        <v>89</v>
      </c>
      <c r="D3002" s="63">
        <v>3001</v>
      </c>
      <c r="E3002" s="63" t="str">
        <f>VLOOKUP(CENSO[[#This Row],[NOME COMUM]],ESPECIES[],2,FALSE)</f>
        <v>Caesalpinia paraensis Ducke</v>
      </c>
      <c r="F3002" s="64" t="s">
        <v>56</v>
      </c>
      <c r="G3002" s="64">
        <v>173</v>
      </c>
      <c r="H3002" s="97">
        <f>CENSO[[#This Row],[CAP (cm)]]/PI()</f>
        <v>55.067610309795789</v>
      </c>
      <c r="I3002" s="64">
        <v>15</v>
      </c>
      <c r="J3002" s="96">
        <f>(PI()*(CENSO[[#This Row],[DAP (cm)]]^2))/40000</f>
        <v>0.23816741458986682</v>
      </c>
      <c r="K3002" s="96">
        <f>CENSO[[#This Row],[g (m²)]]*CENSO[[#This Row],[H (m)]]*0.7</f>
        <v>2.5007578531936017</v>
      </c>
      <c r="L3002" s="64">
        <v>2</v>
      </c>
      <c r="M3002" s="65">
        <v>365228.5</v>
      </c>
      <c r="N3002" s="87">
        <v>9703399</v>
      </c>
      <c r="O3002" s="87" t="s">
        <v>1227</v>
      </c>
      <c r="P3002" s="87" t="str">
        <f>VLOOKUP(CENSO[[#This Row],[DAP (cm)]],CD[],2,TRUE)</f>
        <v>TORA</v>
      </c>
      <c r="Q3002" s="87" t="str">
        <f>VLOOKUP(CENSO[[#This Row],[DAP (cm)]],DD[],2,TRUE)</f>
        <v>50├ 60</v>
      </c>
      <c r="R3002" s="87" t="str" cm="1">
        <f t="array" ref="R3002">INDEX(_xlfn.TEXTSPLIT(CENSO[[#This Row],[NOME CIENTIFICO]]," "),1)</f>
        <v>Caesalpinia</v>
      </c>
      <c r="S3002" s="98" t="s">
        <v>1004</v>
      </c>
      <c r="T3002" s="87">
        <f>_xlfn.MINIFS(CENSO[DAP (cm)],CENSO[NOME CIENTIFICO],CENSO[[#This Row],[NOME CIENTIFICO]])</f>
        <v>43.926764293363114</v>
      </c>
      <c r="U30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3002" s="87" t="str">
        <f>IF(CENSO[[#This Row],[DAP (cm)]]&lt;CENSO[[#This Row],[DMCE (cm)]],"DAP &lt; DMCE","DAP ≥ DMCE")</f>
        <v>DAP ≥ DMCE</v>
      </c>
      <c r="W3002" s="87" t="str">
        <f>IF(CENSO[[#This Row],[DAP (cm)]]&gt;200, "Superior", "Inferior")</f>
        <v>Inferior</v>
      </c>
      <c r="X3002" s="87" t="str">
        <f>VLOOKUP(CENSO[[#This Row],[NOME COMUM]],ESPECIES[],4,FALSE)</f>
        <v>Não</v>
      </c>
      <c r="Y3002" s="87" t="str">
        <f>IF(IFERROR(VLOOKUP(CENSO[[#This Row],[NOME COMUM]],COMERCIAIS[],2, FALSE), "Não") &lt;&gt; "Não", "Sim", "Não")</f>
        <v>Não</v>
      </c>
      <c r="Z3002" s="133">
        <f>CENSO[[#This Row],[g (m²)]]/SUM(AEEF[AEEF-UT])</f>
        <v>4.1670763380886292E-4</v>
      </c>
      <c r="AA3002" s="133">
        <f>CENSO[[#This Row],[v (m³)]]/SUM(AEEF[AEEF-UT])</f>
        <v>4.3754301549930605E-3</v>
      </c>
    </row>
    <row r="3003" spans="1:27" ht="14">
      <c r="A3003" s="86">
        <v>1</v>
      </c>
      <c r="B3003" s="86">
        <v>2</v>
      </c>
      <c r="C3003" s="63">
        <v>89</v>
      </c>
      <c r="D3003" s="63">
        <v>3002</v>
      </c>
      <c r="E3003" s="63" t="str">
        <f>VLOOKUP(CENSO[[#This Row],[NOME COMUM]],ESPECIES[],2,FALSE)</f>
        <v>Caesalpinia paraensis Ducke</v>
      </c>
      <c r="F3003" s="64" t="s">
        <v>56</v>
      </c>
      <c r="G3003" s="64">
        <v>190</v>
      </c>
      <c r="H3003" s="97">
        <f>CENSO[[#This Row],[CAP (cm)]]/PI()</f>
        <v>60.478878374920228</v>
      </c>
      <c r="I3003" s="64">
        <v>11</v>
      </c>
      <c r="J3003" s="96">
        <f>(PI()*(CENSO[[#This Row],[DAP (cm)]]^2))/40000</f>
        <v>0.28727467228087106</v>
      </c>
      <c r="K3003" s="96">
        <f>CENSO[[#This Row],[g (m²)]]*CENSO[[#This Row],[H (m)]]*0.7</f>
        <v>2.2120149765627071</v>
      </c>
      <c r="L3003" s="64">
        <v>2</v>
      </c>
      <c r="M3003" s="65">
        <v>365228.9</v>
      </c>
      <c r="N3003" s="87">
        <v>9703393.3000000007</v>
      </c>
      <c r="O3003" s="87" t="s">
        <v>1227</v>
      </c>
      <c r="P3003" s="87" t="str">
        <f>VLOOKUP(CENSO[[#This Row],[DAP (cm)]],CD[],2,TRUE)</f>
        <v>TORA</v>
      </c>
      <c r="Q3003" s="87" t="str">
        <f>VLOOKUP(CENSO[[#This Row],[DAP (cm)]],DD[],2,TRUE)</f>
        <v>60├ 70</v>
      </c>
      <c r="R3003" s="87" t="str" cm="1">
        <f t="array" ref="R3003">INDEX(_xlfn.TEXTSPLIT(CENSO[[#This Row],[NOME CIENTIFICO]]," "),1)</f>
        <v>Caesalpinia</v>
      </c>
      <c r="S3003" s="98" t="s">
        <v>1004</v>
      </c>
      <c r="T3003" s="87">
        <f>_xlfn.MINIFS(CENSO[DAP (cm)],CENSO[NOME CIENTIFICO],CENSO[[#This Row],[NOME CIENTIFICO]])</f>
        <v>43.926764293363114</v>
      </c>
      <c r="U30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3003" s="87" t="str">
        <f>IF(CENSO[[#This Row],[DAP (cm)]]&lt;CENSO[[#This Row],[DMCE (cm)]],"DAP &lt; DMCE","DAP ≥ DMCE")</f>
        <v>DAP ≥ DMCE</v>
      </c>
      <c r="W3003" s="87" t="str">
        <f>IF(CENSO[[#This Row],[DAP (cm)]]&gt;200, "Superior", "Inferior")</f>
        <v>Inferior</v>
      </c>
      <c r="X3003" s="87" t="str">
        <f>VLOOKUP(CENSO[[#This Row],[NOME COMUM]],ESPECIES[],4,FALSE)</f>
        <v>Não</v>
      </c>
      <c r="Y3003" s="87" t="str">
        <f>IF(IFERROR(VLOOKUP(CENSO[[#This Row],[NOME COMUM]],COMERCIAIS[],2, FALSE), "Não") &lt;&gt; "Não", "Sim", "Não")</f>
        <v>Não</v>
      </c>
      <c r="Z3003" s="133">
        <f>CENSO[[#This Row],[g (m²)]]/SUM(AEEF[AEEF-UT])</f>
        <v>5.0262773833071434E-4</v>
      </c>
      <c r="AA3003" s="133">
        <f>CENSO[[#This Row],[v (m³)]]/SUM(AEEF[AEEF-UT])</f>
        <v>3.8702335851465001E-3</v>
      </c>
    </row>
    <row r="3004" spans="1:27" ht="14">
      <c r="A3004" s="86">
        <v>1</v>
      </c>
      <c r="B3004" s="86">
        <v>2</v>
      </c>
      <c r="C3004" s="63">
        <v>89</v>
      </c>
      <c r="D3004" s="63">
        <v>3003</v>
      </c>
      <c r="E3004" s="63" t="str">
        <f>VLOOKUP(CENSO[[#This Row],[NOME COMUM]],ESPECIES[],2,FALSE)</f>
        <v>Goupia glabra Aubl.</v>
      </c>
      <c r="F3004" s="64" t="s">
        <v>34</v>
      </c>
      <c r="G3004" s="64">
        <v>350</v>
      </c>
      <c r="H3004" s="97">
        <f>CENSO[[#This Row],[CAP (cm)]]/PI()</f>
        <v>111.40846016432674</v>
      </c>
      <c r="I3004" s="64">
        <v>16</v>
      </c>
      <c r="J3004" s="96">
        <f>(PI()*(CENSO[[#This Row],[DAP (cm)]]^2))/40000</f>
        <v>0.97482402643785904</v>
      </c>
      <c r="K3004" s="96">
        <f>CENSO[[#This Row],[g (m²)]]*CENSO[[#This Row],[H (m)]]*0.7</f>
        <v>10.918029096104021</v>
      </c>
      <c r="L3004" s="64">
        <v>2</v>
      </c>
      <c r="M3004" s="65">
        <v>365228</v>
      </c>
      <c r="N3004" s="87">
        <v>9703391.5</v>
      </c>
      <c r="O3004" s="87" t="s">
        <v>1228</v>
      </c>
      <c r="P3004" s="87" t="str">
        <f>VLOOKUP(CENSO[[#This Row],[DAP (cm)]],CD[],2,TRUE)</f>
        <v>TORA</v>
      </c>
      <c r="Q3004" s="87" t="str">
        <f>VLOOKUP(CENSO[[#This Row],[DAP (cm)]],DD[],2,TRUE)</f>
        <v>110├ 120</v>
      </c>
      <c r="R3004" s="87" t="str" cm="1">
        <f t="array" ref="R3004">INDEX(_xlfn.TEXTSPLIT(CENSO[[#This Row],[NOME CIENTIFICO]]," "),1)</f>
        <v>Goupia</v>
      </c>
      <c r="S3004" s="98" t="s">
        <v>1004</v>
      </c>
      <c r="T3004" s="87">
        <f>_xlfn.MINIFS(CENSO[DAP (cm)],CENSO[NOME CIENTIFICO],CENSO[[#This Row],[NOME CIENTIFICO]])</f>
        <v>40.107045659157627</v>
      </c>
      <c r="U30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004" s="87" t="str">
        <f>IF(CENSO[[#This Row],[DAP (cm)]]&lt;CENSO[[#This Row],[DMCE (cm)]],"DAP &lt; DMCE","DAP ≥ DMCE")</f>
        <v>DAP ≥ DMCE</v>
      </c>
      <c r="W3004" s="87" t="str">
        <f>IF(CENSO[[#This Row],[DAP (cm)]]&gt;200, "Superior", "Inferior")</f>
        <v>Inferior</v>
      </c>
      <c r="X3004" s="87" t="str">
        <f>VLOOKUP(CENSO[[#This Row],[NOME COMUM]],ESPECIES[],4,FALSE)</f>
        <v>Não</v>
      </c>
      <c r="Y3004" s="87" t="str">
        <f>IF(IFERROR(VLOOKUP(CENSO[[#This Row],[NOME COMUM]],COMERCIAIS[],2, FALSE), "Não") &lt;&gt; "Não", "Sim", "Não")</f>
        <v>Sim</v>
      </c>
      <c r="Z3004" s="133">
        <f>CENSO[[#This Row],[g (m²)]]/SUM(AEEF[AEEF-UT])</f>
        <v>1.7055927408729228E-3</v>
      </c>
      <c r="AA3004" s="133">
        <f>CENSO[[#This Row],[v (m³)]]/SUM(AEEF[AEEF-UT])</f>
        <v>1.9102638697776734E-2</v>
      </c>
    </row>
    <row r="3005" spans="1:27" ht="14">
      <c r="A3005" s="86">
        <v>1</v>
      </c>
      <c r="B3005" s="86">
        <v>2</v>
      </c>
      <c r="C3005" s="63">
        <v>89</v>
      </c>
      <c r="D3005" s="63">
        <v>3004</v>
      </c>
      <c r="E3005" s="63" t="str">
        <f>VLOOKUP(CENSO[[#This Row],[NOME COMUM]],ESPECIES[],2,FALSE)</f>
        <v>Tachigali myrmecophila Ducke</v>
      </c>
      <c r="F3005" s="64" t="s">
        <v>14</v>
      </c>
      <c r="G3005" s="64">
        <v>195</v>
      </c>
      <c r="H3005" s="97">
        <f>CENSO[[#This Row],[CAP (cm)]]/PI()</f>
        <v>62.070427805839181</v>
      </c>
      <c r="I3005" s="64">
        <v>17</v>
      </c>
      <c r="J3005" s="96">
        <f>(PI()*(CENSO[[#This Row],[DAP (cm)]]^2))/40000</f>
        <v>0.30259333555346601</v>
      </c>
      <c r="K3005" s="96">
        <f>CENSO[[#This Row],[g (m²)]]*CENSO[[#This Row],[H (m)]]*0.7</f>
        <v>3.6008606930862452</v>
      </c>
      <c r="L3005" s="64">
        <v>1</v>
      </c>
      <c r="M3005" s="65">
        <v>365237.5</v>
      </c>
      <c r="N3005" s="87">
        <v>9703383.6999999899</v>
      </c>
      <c r="O3005" s="87" t="s">
        <v>1228</v>
      </c>
      <c r="P3005" s="87" t="str">
        <f>VLOOKUP(CENSO[[#This Row],[DAP (cm)]],CD[],2,TRUE)</f>
        <v>TORA</v>
      </c>
      <c r="Q3005" s="87" t="str">
        <f>VLOOKUP(CENSO[[#This Row],[DAP (cm)]],DD[],2,TRUE)</f>
        <v>60├ 70</v>
      </c>
      <c r="R3005" s="87" t="str" cm="1">
        <f t="array" ref="R3005">INDEX(_xlfn.TEXTSPLIT(CENSO[[#This Row],[NOME CIENTIFICO]]," "),1)</f>
        <v>Tachigali</v>
      </c>
      <c r="S3005" s="98" t="s">
        <v>1004</v>
      </c>
      <c r="T3005" s="87">
        <f>_xlfn.MINIFS(CENSO[DAP (cm)],CENSO[NOME CIENTIFICO],CENSO[[#This Row],[NOME CIENTIFICO]])</f>
        <v>39.152116000606256</v>
      </c>
      <c r="U30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05" s="87" t="str">
        <f>IF(CENSO[[#This Row],[DAP (cm)]]&lt;CENSO[[#This Row],[DMCE (cm)]],"DAP &lt; DMCE","DAP ≥ DMCE")</f>
        <v>DAP ≥ DMCE</v>
      </c>
      <c r="W3005" s="87" t="str">
        <f>IF(CENSO[[#This Row],[DAP (cm)]]&gt;200, "Superior", "Inferior")</f>
        <v>Inferior</v>
      </c>
      <c r="X3005" s="87" t="str">
        <f>VLOOKUP(CENSO[[#This Row],[NOME COMUM]],ESPECIES[],4,FALSE)</f>
        <v>Não</v>
      </c>
      <c r="Y3005" s="87" t="str">
        <f>IF(IFERROR(VLOOKUP(CENSO[[#This Row],[NOME COMUM]],COMERCIAIS[],2, FALSE), "Não") &lt;&gt; "Não", "Sim", "Não")</f>
        <v>Sim</v>
      </c>
      <c r="Z3005" s="133">
        <f>CENSO[[#This Row],[g (m²)]]/SUM(AEEF[AEEF-UT])</f>
        <v>5.2942990997300308E-4</v>
      </c>
      <c r="AA3005" s="133">
        <f>CENSO[[#This Row],[v (m³)]]/SUM(AEEF[AEEF-UT])</f>
        <v>6.3002159286787368E-3</v>
      </c>
    </row>
    <row r="3006" spans="1:27" ht="14">
      <c r="A3006" s="86">
        <v>1</v>
      </c>
      <c r="B3006" s="86">
        <v>2</v>
      </c>
      <c r="C3006" s="63">
        <v>89</v>
      </c>
      <c r="D3006" s="63">
        <v>3005</v>
      </c>
      <c r="E3006" s="63" t="str">
        <f>VLOOKUP(CENSO[[#This Row],[NOME COMUM]],ESPECIES[],2,FALSE)</f>
        <v>Couratari guianensis Aubl.</v>
      </c>
      <c r="F3006" s="64" t="s">
        <v>6</v>
      </c>
      <c r="G3006" s="64">
        <v>159</v>
      </c>
      <c r="H3006" s="97">
        <f>CENSO[[#This Row],[CAP (cm)]]/PI()</f>
        <v>50.611271903222722</v>
      </c>
      <c r="I3006" s="64">
        <v>16</v>
      </c>
      <c r="J3006" s="96">
        <f>(PI()*(CENSO[[#This Row],[DAP (cm)]]^2))/40000</f>
        <v>0.20117980581531036</v>
      </c>
      <c r="K3006" s="96">
        <f>CENSO[[#This Row],[g (m²)]]*CENSO[[#This Row],[H (m)]]*0.7</f>
        <v>2.2532138251314757</v>
      </c>
      <c r="L3006" s="64">
        <v>1</v>
      </c>
      <c r="M3006" s="65">
        <v>365204.4</v>
      </c>
      <c r="N3006" s="87">
        <v>9703393.8000000007</v>
      </c>
      <c r="O3006" s="87" t="s">
        <v>1227</v>
      </c>
      <c r="P3006" s="87" t="str">
        <f>VLOOKUP(CENSO[[#This Row],[DAP (cm)]],CD[],2,TRUE)</f>
        <v>TORA</v>
      </c>
      <c r="Q3006" s="87" t="str">
        <f>VLOOKUP(CENSO[[#This Row],[DAP (cm)]],DD[],2,TRUE)</f>
        <v>50├ 60</v>
      </c>
      <c r="R3006" s="87" t="str" cm="1">
        <f t="array" ref="R3006">INDEX(_xlfn.TEXTSPLIT(CENSO[[#This Row],[NOME CIENTIFICO]]," "),1)</f>
        <v>Couratari</v>
      </c>
      <c r="S3006" s="98" t="s">
        <v>1004</v>
      </c>
      <c r="T3006" s="87">
        <f>_xlfn.MINIFS(CENSO[DAP (cm)],CENSO[NOME CIENTIFICO],CENSO[[#This Row],[NOME CIENTIFICO]])</f>
        <v>38.833806114422465</v>
      </c>
      <c r="U30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06" s="87" t="str">
        <f>IF(CENSO[[#This Row],[DAP (cm)]]&lt;CENSO[[#This Row],[DMCE (cm)]],"DAP &lt; DMCE","DAP ≥ DMCE")</f>
        <v>DAP ≥ DMCE</v>
      </c>
      <c r="W3006" s="87" t="str">
        <f>IF(CENSO[[#This Row],[DAP (cm)]]&gt;200, "Superior", "Inferior")</f>
        <v>Inferior</v>
      </c>
      <c r="X3006" s="87" t="str">
        <f>VLOOKUP(CENSO[[#This Row],[NOME COMUM]],ESPECIES[],4,FALSE)</f>
        <v>Não</v>
      </c>
      <c r="Y3006" s="87" t="str">
        <f>IF(IFERROR(VLOOKUP(CENSO[[#This Row],[NOME COMUM]],COMERCIAIS[],2, FALSE), "Não") &lt;&gt; "Não", "Sim", "Não")</f>
        <v>Sim</v>
      </c>
      <c r="Z3006" s="133">
        <f>CENSO[[#This Row],[g (m²)]]/SUM(AEEF[AEEF-UT])</f>
        <v>3.5199257209802751E-4</v>
      </c>
      <c r="AA3006" s="133">
        <f>CENSO[[#This Row],[v (m³)]]/SUM(AEEF[AEEF-UT])</f>
        <v>3.9423168074979075E-3</v>
      </c>
    </row>
    <row r="3007" spans="1:27" ht="14">
      <c r="A3007" s="86">
        <v>1</v>
      </c>
      <c r="B3007" s="86">
        <v>2</v>
      </c>
      <c r="C3007" s="63">
        <v>89</v>
      </c>
      <c r="D3007" s="63">
        <v>3006</v>
      </c>
      <c r="E3007" s="63" t="str">
        <f>VLOOKUP(CENSO[[#This Row],[NOME COMUM]],ESPECIES[],2,FALSE)</f>
        <v>Aspidosperma spruceanum Benth. ex Müll.Arg.</v>
      </c>
      <c r="F3007" s="64" t="s">
        <v>62</v>
      </c>
      <c r="G3007" s="64">
        <v>210</v>
      </c>
      <c r="H3007" s="97">
        <f>CENSO[[#This Row],[CAP (cm)]]/PI()</f>
        <v>66.845076098596039</v>
      </c>
      <c r="I3007" s="64">
        <v>18</v>
      </c>
      <c r="J3007" s="96">
        <f>(PI()*(CENSO[[#This Row],[DAP (cm)]]^2))/40000</f>
        <v>0.35093664951762915</v>
      </c>
      <c r="K3007" s="96">
        <f>CENSO[[#This Row],[g (m²)]]*CENSO[[#This Row],[H (m)]]*0.7</f>
        <v>4.4218017839221266</v>
      </c>
      <c r="L3007" s="64">
        <v>2</v>
      </c>
      <c r="M3007" s="65">
        <v>365199.59999999899</v>
      </c>
      <c r="N3007" s="87">
        <v>9703362.9000000004</v>
      </c>
      <c r="O3007" s="87" t="s">
        <v>1227</v>
      </c>
      <c r="P3007" s="87" t="str">
        <f>VLOOKUP(CENSO[[#This Row],[DAP (cm)]],CD[],2,TRUE)</f>
        <v>TORA</v>
      </c>
      <c r="Q3007" s="87" t="str">
        <f>VLOOKUP(CENSO[[#This Row],[DAP (cm)]],DD[],2,TRUE)</f>
        <v>60├ 70</v>
      </c>
      <c r="R3007" s="87" t="str" cm="1">
        <f t="array" ref="R3007">INDEX(_xlfn.TEXTSPLIT(CENSO[[#This Row],[NOME CIENTIFICO]]," "),1)</f>
        <v>Aspidosperma</v>
      </c>
      <c r="S3007" s="98" t="s">
        <v>1004</v>
      </c>
      <c r="T3007" s="87">
        <f>_xlfn.MINIFS(CENSO[DAP (cm)],CENSO[NOME CIENTIFICO],CENSO[[#This Row],[NOME CIENTIFICO]])</f>
        <v>41.38028520389279</v>
      </c>
      <c r="U30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007" s="87" t="str">
        <f>IF(CENSO[[#This Row],[DAP (cm)]]&lt;CENSO[[#This Row],[DMCE (cm)]],"DAP &lt; DMCE","DAP ≥ DMCE")</f>
        <v>DAP ≥ DMCE</v>
      </c>
      <c r="W3007" s="87" t="str">
        <f>IF(CENSO[[#This Row],[DAP (cm)]]&gt;200, "Superior", "Inferior")</f>
        <v>Inferior</v>
      </c>
      <c r="X3007" s="87" t="str">
        <f>VLOOKUP(CENSO[[#This Row],[NOME COMUM]],ESPECIES[],4,FALSE)</f>
        <v>Não</v>
      </c>
      <c r="Y3007" s="87" t="str">
        <f>IF(IFERROR(VLOOKUP(CENSO[[#This Row],[NOME COMUM]],COMERCIAIS[],2, FALSE), "Não") &lt;&gt; "Não", "Sim", "Não")</f>
        <v>Não</v>
      </c>
      <c r="Z3007" s="133">
        <f>CENSO[[#This Row],[g (m²)]]/SUM(AEEF[AEEF-UT])</f>
        <v>6.1401338671425204E-4</v>
      </c>
      <c r="AA3007" s="133">
        <f>CENSO[[#This Row],[v (m³)]]/SUM(AEEF[AEEF-UT])</f>
        <v>7.7365686725995742E-3</v>
      </c>
    </row>
    <row r="3008" spans="1:27" ht="14">
      <c r="A3008" s="86">
        <v>1</v>
      </c>
      <c r="B3008" s="86">
        <v>2</v>
      </c>
      <c r="C3008" s="63">
        <v>89</v>
      </c>
      <c r="D3008" s="63">
        <v>3007</v>
      </c>
      <c r="E3008" s="63" t="str">
        <f>VLOOKUP(CENSO[[#This Row],[NOME COMUM]],ESPECIES[],2,FALSE)</f>
        <v>Goupia glabra Aubl.</v>
      </c>
      <c r="F3008" s="64" t="s">
        <v>34</v>
      </c>
      <c r="G3008" s="64">
        <v>233</v>
      </c>
      <c r="H3008" s="97">
        <f>CENSO[[#This Row],[CAP (cm)]]/PI()</f>
        <v>74.166203480823228</v>
      </c>
      <c r="I3008" s="64">
        <v>8</v>
      </c>
      <c r="J3008" s="96">
        <f>(PI()*(CENSO[[#This Row],[DAP (cm)]]^2))/40000</f>
        <v>0.43201813527579536</v>
      </c>
      <c r="K3008" s="96">
        <f>CENSO[[#This Row],[g (m²)]]*CENSO[[#This Row],[H (m)]]*0.7</f>
        <v>2.4193015575444536</v>
      </c>
      <c r="L3008" s="64">
        <v>2</v>
      </c>
      <c r="M3008" s="65">
        <v>365207.7</v>
      </c>
      <c r="N3008" s="87">
        <v>9703359.0999999903</v>
      </c>
      <c r="O3008" s="87" t="s">
        <v>1228</v>
      </c>
      <c r="P3008" s="87" t="str">
        <f>VLOOKUP(CENSO[[#This Row],[DAP (cm)]],CD[],2,TRUE)</f>
        <v>TORA</v>
      </c>
      <c r="Q3008" s="87" t="str">
        <f>VLOOKUP(CENSO[[#This Row],[DAP (cm)]],DD[],2,TRUE)</f>
        <v>70├ 80</v>
      </c>
      <c r="R3008" s="87" t="str" cm="1">
        <f t="array" ref="R3008">INDEX(_xlfn.TEXTSPLIT(CENSO[[#This Row],[NOME CIENTIFICO]]," "),1)</f>
        <v>Goupia</v>
      </c>
      <c r="S3008" s="98" t="s">
        <v>1004</v>
      </c>
      <c r="T3008" s="87">
        <f>_xlfn.MINIFS(CENSO[DAP (cm)],CENSO[NOME CIENTIFICO],CENSO[[#This Row],[NOME CIENTIFICO]])</f>
        <v>40.107045659157627</v>
      </c>
      <c r="U30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008" s="87" t="str">
        <f>IF(CENSO[[#This Row],[DAP (cm)]]&lt;CENSO[[#This Row],[DMCE (cm)]],"DAP &lt; DMCE","DAP ≥ DMCE")</f>
        <v>DAP ≥ DMCE</v>
      </c>
      <c r="W3008" s="87" t="str">
        <f>IF(CENSO[[#This Row],[DAP (cm)]]&gt;200, "Superior", "Inferior")</f>
        <v>Inferior</v>
      </c>
      <c r="X3008" s="87" t="str">
        <f>VLOOKUP(CENSO[[#This Row],[NOME COMUM]],ESPECIES[],4,FALSE)</f>
        <v>Não</v>
      </c>
      <c r="Y3008" s="87" t="str">
        <f>IF(IFERROR(VLOOKUP(CENSO[[#This Row],[NOME COMUM]],COMERCIAIS[],2, FALSE), "Não") &lt;&gt; "Não", "Sim", "Não")</f>
        <v>Sim</v>
      </c>
      <c r="Z3008" s="133">
        <f>CENSO[[#This Row],[g (m²)]]/SUM(AEEF[AEEF-UT])</f>
        <v>7.5587693313673558E-4</v>
      </c>
      <c r="AA3008" s="133">
        <f>CENSO[[#This Row],[v (m³)]]/SUM(AEEF[AEEF-UT])</f>
        <v>4.2329108255657185E-3</v>
      </c>
    </row>
    <row r="3009" spans="1:27" ht="14">
      <c r="A3009" s="86">
        <v>1</v>
      </c>
      <c r="B3009" s="86">
        <v>2</v>
      </c>
      <c r="C3009" s="63">
        <v>89</v>
      </c>
      <c r="D3009" s="63">
        <v>3008</v>
      </c>
      <c r="E3009" s="63" t="str">
        <f>VLOOKUP(CENSO[[#This Row],[NOME COMUM]],ESPECIES[],2,FALSE)</f>
        <v>Tachigali myrmecophila Ducke</v>
      </c>
      <c r="F3009" s="64" t="s">
        <v>14</v>
      </c>
      <c r="G3009" s="64">
        <v>422</v>
      </c>
      <c r="H3009" s="97">
        <f>CENSO[[#This Row],[CAP (cm)]]/PI()</f>
        <v>134.32677196955967</v>
      </c>
      <c r="I3009" s="64">
        <v>18</v>
      </c>
      <c r="J3009" s="96">
        <f>(PI()*(CENSO[[#This Row],[DAP (cm)]]^2))/40000</f>
        <v>1.4171474442788545</v>
      </c>
      <c r="K3009" s="96">
        <f>CENSO[[#This Row],[g (m²)]]*CENSO[[#This Row],[H (m)]]*0.7</f>
        <v>17.856057797913564</v>
      </c>
      <c r="L3009" s="64">
        <v>1</v>
      </c>
      <c r="M3009" s="65">
        <v>365208.7</v>
      </c>
      <c r="N3009" s="87">
        <v>9703317.6999999899</v>
      </c>
      <c r="O3009" s="87" t="s">
        <v>1228</v>
      </c>
      <c r="P3009" s="87" t="str">
        <f>VLOOKUP(CENSO[[#This Row],[DAP (cm)]],CD[],2,TRUE)</f>
        <v>TORA</v>
      </c>
      <c r="Q3009" s="87" t="str">
        <f>VLOOKUP(CENSO[[#This Row],[DAP (cm)]],DD[],2,TRUE)</f>
        <v>130├ 140</v>
      </c>
      <c r="R3009" s="87" t="str" cm="1">
        <f t="array" ref="R3009">INDEX(_xlfn.TEXTSPLIT(CENSO[[#This Row],[NOME CIENTIFICO]]," "),1)</f>
        <v>Tachigali</v>
      </c>
      <c r="S3009" s="98" t="s">
        <v>1004</v>
      </c>
      <c r="T3009" s="87">
        <f>_xlfn.MINIFS(CENSO[DAP (cm)],CENSO[NOME CIENTIFICO],CENSO[[#This Row],[NOME CIENTIFICO]])</f>
        <v>39.152116000606256</v>
      </c>
      <c r="U30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09" s="87" t="str">
        <f>IF(CENSO[[#This Row],[DAP (cm)]]&lt;CENSO[[#This Row],[DMCE (cm)]],"DAP &lt; DMCE","DAP ≥ DMCE")</f>
        <v>DAP ≥ DMCE</v>
      </c>
      <c r="W3009" s="87" t="str">
        <f>IF(CENSO[[#This Row],[DAP (cm)]]&gt;200, "Superior", "Inferior")</f>
        <v>Inferior</v>
      </c>
      <c r="X3009" s="87" t="str">
        <f>VLOOKUP(CENSO[[#This Row],[NOME COMUM]],ESPECIES[],4,FALSE)</f>
        <v>Não</v>
      </c>
      <c r="Y3009" s="87" t="str">
        <f>IF(IFERROR(VLOOKUP(CENSO[[#This Row],[NOME COMUM]],COMERCIAIS[],2, FALSE), "Não") &lt;&gt; "Não", "Sim", "Não")</f>
        <v>Sim</v>
      </c>
      <c r="Z3009" s="133">
        <f>CENSO[[#This Row],[g (m²)]]/SUM(AEEF[AEEF-UT])</f>
        <v>2.4795002258417432E-3</v>
      </c>
      <c r="AA3009" s="133">
        <f>CENSO[[#This Row],[v (m³)]]/SUM(AEEF[AEEF-UT])</f>
        <v>3.1241702845605963E-2</v>
      </c>
    </row>
    <row r="3010" spans="1:27" ht="14">
      <c r="A3010" s="86">
        <v>1</v>
      </c>
      <c r="B3010" s="86">
        <v>2</v>
      </c>
      <c r="C3010" s="63">
        <v>89</v>
      </c>
      <c r="D3010" s="63">
        <v>3009</v>
      </c>
      <c r="E3010" s="63" t="str">
        <f>VLOOKUP(CENSO[[#This Row],[NOME COMUM]],ESPECIES[],2,FALSE)</f>
        <v>Caesalpinia paraensis Ducke</v>
      </c>
      <c r="F3010" s="64" t="s">
        <v>56</v>
      </c>
      <c r="G3010" s="64">
        <v>255</v>
      </c>
      <c r="H3010" s="97">
        <f>CENSO[[#This Row],[CAP (cm)]]/PI()</f>
        <v>81.169020976866619</v>
      </c>
      <c r="I3010" s="64">
        <v>19</v>
      </c>
      <c r="J3010" s="96">
        <f>(PI()*(CENSO[[#This Row],[DAP (cm)]]^2))/40000</f>
        <v>0.51745250872752468</v>
      </c>
      <c r="K3010" s="96">
        <f>CENSO[[#This Row],[g (m²)]]*CENSO[[#This Row],[H (m)]]*0.7</f>
        <v>6.8821183660760781</v>
      </c>
      <c r="L3010" s="64">
        <v>2</v>
      </c>
      <c r="M3010" s="65">
        <v>365174.5</v>
      </c>
      <c r="N3010" s="87">
        <v>9703252.0999999903</v>
      </c>
      <c r="O3010" s="87" t="s">
        <v>1227</v>
      </c>
      <c r="P3010" s="87" t="str">
        <f>VLOOKUP(CENSO[[#This Row],[DAP (cm)]],CD[],2,TRUE)</f>
        <v>TORA</v>
      </c>
      <c r="Q3010" s="87" t="str">
        <f>VLOOKUP(CENSO[[#This Row],[DAP (cm)]],DD[],2,TRUE)</f>
        <v>80├ 90</v>
      </c>
      <c r="R3010" s="87" t="str" cm="1">
        <f t="array" ref="R3010">INDEX(_xlfn.TEXTSPLIT(CENSO[[#This Row],[NOME CIENTIFICO]]," "),1)</f>
        <v>Caesalpinia</v>
      </c>
      <c r="S3010" s="98" t="s">
        <v>1004</v>
      </c>
      <c r="T3010" s="87">
        <f>_xlfn.MINIFS(CENSO[DAP (cm)],CENSO[NOME CIENTIFICO],CENSO[[#This Row],[NOME CIENTIFICO]])</f>
        <v>43.926764293363114</v>
      </c>
      <c r="U30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3010" s="87" t="str">
        <f>IF(CENSO[[#This Row],[DAP (cm)]]&lt;CENSO[[#This Row],[DMCE (cm)]],"DAP &lt; DMCE","DAP ≥ DMCE")</f>
        <v>DAP ≥ DMCE</v>
      </c>
      <c r="W3010" s="87" t="str">
        <f>IF(CENSO[[#This Row],[DAP (cm)]]&gt;200, "Superior", "Inferior")</f>
        <v>Inferior</v>
      </c>
      <c r="X3010" s="87" t="str">
        <f>VLOOKUP(CENSO[[#This Row],[NOME COMUM]],ESPECIES[],4,FALSE)</f>
        <v>Não</v>
      </c>
      <c r="Y3010" s="87" t="str">
        <f>IF(IFERROR(VLOOKUP(CENSO[[#This Row],[NOME COMUM]],COMERCIAIS[],2, FALSE), "Não") &lt;&gt; "Não", "Sim", "Não")</f>
        <v>Não</v>
      </c>
      <c r="Z3010" s="133">
        <f>CENSO[[#This Row],[g (m²)]]/SUM(AEEF[AEEF-UT])</f>
        <v>9.053564732674432E-4</v>
      </c>
      <c r="AA3010" s="133">
        <f>CENSO[[#This Row],[v (m³)]]/SUM(AEEF[AEEF-UT])</f>
        <v>1.2041241094456994E-2</v>
      </c>
    </row>
    <row r="3011" spans="1:27" ht="14">
      <c r="A3011" s="86">
        <v>1</v>
      </c>
      <c r="B3011" s="86">
        <v>2</v>
      </c>
      <c r="C3011" s="63">
        <v>89</v>
      </c>
      <c r="D3011" s="63">
        <v>3010</v>
      </c>
      <c r="E3011" s="63" t="str">
        <f>VLOOKUP(CENSO[[#This Row],[NOME COMUM]],ESPECIES[],2,FALSE)</f>
        <v>Matisia paraensis Huber</v>
      </c>
      <c r="F3011" s="64" t="s">
        <v>72</v>
      </c>
      <c r="G3011" s="64">
        <v>212</v>
      </c>
      <c r="H3011" s="97">
        <f>CENSO[[#This Row],[CAP (cm)]]/PI()</f>
        <v>67.48169587096362</v>
      </c>
      <c r="I3011" s="64">
        <v>18</v>
      </c>
      <c r="J3011" s="96">
        <f>(PI()*(CENSO[[#This Row],[DAP (cm)]]^2))/40000</f>
        <v>0.35765298811610713</v>
      </c>
      <c r="K3011" s="96">
        <f>CENSO[[#This Row],[g (m²)]]*CENSO[[#This Row],[H (m)]]*0.7</f>
        <v>4.5064276502629497</v>
      </c>
      <c r="L3011" s="64">
        <v>1</v>
      </c>
      <c r="M3011" s="65">
        <v>365142.59999999899</v>
      </c>
      <c r="N3011" s="87">
        <v>9703238.4000000004</v>
      </c>
      <c r="O3011" s="87" t="s">
        <v>1227</v>
      </c>
      <c r="P3011" s="87" t="str">
        <f>VLOOKUP(CENSO[[#This Row],[DAP (cm)]],CD[],2,TRUE)</f>
        <v>TORA</v>
      </c>
      <c r="Q3011" s="87" t="str">
        <f>VLOOKUP(CENSO[[#This Row],[DAP (cm)]],DD[],2,TRUE)</f>
        <v>60├ 70</v>
      </c>
      <c r="R3011" s="87" t="str" cm="1">
        <f t="array" ref="R3011">INDEX(_xlfn.TEXTSPLIT(CENSO[[#This Row],[NOME CIENTIFICO]]," "),1)</f>
        <v>Matisia</v>
      </c>
      <c r="S3011" s="98" t="s">
        <v>1004</v>
      </c>
      <c r="T3011" s="87">
        <f>_xlfn.MINIFS(CENSO[DAP (cm)],CENSO[NOME CIENTIFICO],CENSO[[#This Row],[NOME CIENTIFICO]])</f>
        <v>43.926764293363114</v>
      </c>
      <c r="U30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3011" s="87" t="str">
        <f>IF(CENSO[[#This Row],[DAP (cm)]]&lt;CENSO[[#This Row],[DMCE (cm)]],"DAP &lt; DMCE","DAP ≥ DMCE")</f>
        <v>DAP ≥ DMCE</v>
      </c>
      <c r="W3011" s="87" t="str">
        <f>IF(CENSO[[#This Row],[DAP (cm)]]&gt;200, "Superior", "Inferior")</f>
        <v>Inferior</v>
      </c>
      <c r="X3011" s="87" t="str">
        <f>VLOOKUP(CENSO[[#This Row],[NOME COMUM]],ESPECIES[],4,FALSE)</f>
        <v>Não</v>
      </c>
      <c r="Y3011" s="87" t="str">
        <f>IF(IFERROR(VLOOKUP(CENSO[[#This Row],[NOME COMUM]],COMERCIAIS[],2, FALSE), "Não") &lt;&gt; "Não", "Sim", "Não")</f>
        <v>Não</v>
      </c>
      <c r="Z3011" s="133">
        <f>CENSO[[#This Row],[g (m²)]]/SUM(AEEF[AEEF-UT])</f>
        <v>6.2576457261871526E-4</v>
      </c>
      <c r="AA3011" s="133">
        <f>CENSO[[#This Row],[v (m³)]]/SUM(AEEF[AEEF-UT])</f>
        <v>7.8846336149958115E-3</v>
      </c>
    </row>
    <row r="3012" spans="1:27" ht="14">
      <c r="A3012" s="86">
        <v>1</v>
      </c>
      <c r="B3012" s="86">
        <v>2</v>
      </c>
      <c r="C3012" s="63">
        <v>89</v>
      </c>
      <c r="D3012" s="63">
        <v>3011</v>
      </c>
      <c r="E3012" s="63" t="str">
        <f>VLOOKUP(CENSO[[#This Row],[NOME COMUM]],ESPECIES[],2,FALSE)</f>
        <v>Qualea dichotoma (Mart.) Warm. ex Wille</v>
      </c>
      <c r="F3012" s="64" t="s">
        <v>55</v>
      </c>
      <c r="G3012" s="64">
        <v>218</v>
      </c>
      <c r="H3012" s="97">
        <f>CENSO[[#This Row],[CAP (cm)]]/PI()</f>
        <v>69.391555188066363</v>
      </c>
      <c r="I3012" s="64">
        <v>18</v>
      </c>
      <c r="J3012" s="96">
        <f>(PI()*(CENSO[[#This Row],[DAP (cm)]]^2))/40000</f>
        <v>0.37818397577496166</v>
      </c>
      <c r="K3012" s="96">
        <f>CENSO[[#This Row],[g (m²)]]*CENSO[[#This Row],[H (m)]]*0.7</f>
        <v>4.7651180947645164</v>
      </c>
      <c r="L3012" s="64">
        <v>1</v>
      </c>
      <c r="M3012" s="65">
        <v>365139.4</v>
      </c>
      <c r="N3012" s="87">
        <v>9703227.8000000007</v>
      </c>
      <c r="O3012" s="87" t="s">
        <v>1227</v>
      </c>
      <c r="P3012" s="87" t="str">
        <f>VLOOKUP(CENSO[[#This Row],[DAP (cm)]],CD[],2,TRUE)</f>
        <v>TORA</v>
      </c>
      <c r="Q3012" s="87" t="str">
        <f>VLOOKUP(CENSO[[#This Row],[DAP (cm)]],DD[],2,TRUE)</f>
        <v>60├ 70</v>
      </c>
      <c r="R3012" s="87" t="str" cm="1">
        <f t="array" ref="R3012">INDEX(_xlfn.TEXTSPLIT(CENSO[[#This Row],[NOME CIENTIFICO]]," "),1)</f>
        <v>Qualea</v>
      </c>
      <c r="S3012" s="98" t="s">
        <v>1004</v>
      </c>
      <c r="T3012" s="87">
        <f>_xlfn.MINIFS(CENSO[DAP (cm)],CENSO[NOME CIENTIFICO],CENSO[[#This Row],[NOME CIENTIFICO]])</f>
        <v>40.107045659157627</v>
      </c>
      <c r="U30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012" s="87" t="str">
        <f>IF(CENSO[[#This Row],[DAP (cm)]]&lt;CENSO[[#This Row],[DMCE (cm)]],"DAP &lt; DMCE","DAP ≥ DMCE")</f>
        <v>DAP ≥ DMCE</v>
      </c>
      <c r="W3012" s="87" t="str">
        <f>IF(CENSO[[#This Row],[DAP (cm)]]&gt;200, "Superior", "Inferior")</f>
        <v>Inferior</v>
      </c>
      <c r="X3012" s="87" t="str">
        <f>VLOOKUP(CENSO[[#This Row],[NOME COMUM]],ESPECIES[],4,FALSE)</f>
        <v>Não</v>
      </c>
      <c r="Y3012" s="87" t="str">
        <f>IF(IFERROR(VLOOKUP(CENSO[[#This Row],[NOME COMUM]],COMERCIAIS[],2, FALSE), "Não") &lt;&gt; "Não", "Sim", "Não")</f>
        <v>Não</v>
      </c>
      <c r="Z3012" s="133">
        <f>CENSO[[#This Row],[g (m²)]]/SUM(AEEF[AEEF-UT])</f>
        <v>6.6168644422240624E-4</v>
      </c>
      <c r="AA3012" s="133">
        <f>CENSO[[#This Row],[v (m³)]]/SUM(AEEF[AEEF-UT])</f>
        <v>8.3372491972023184E-3</v>
      </c>
    </row>
    <row r="3013" spans="1:27" ht="14">
      <c r="A3013" s="86">
        <v>1</v>
      </c>
      <c r="B3013" s="86">
        <v>2</v>
      </c>
      <c r="C3013" s="63">
        <v>89</v>
      </c>
      <c r="D3013" s="63">
        <v>3012</v>
      </c>
      <c r="E3013" s="63" t="str">
        <f>VLOOKUP(CENSO[[#This Row],[NOME COMUM]],ESPECIES[],2,FALSE)</f>
        <v>Astronium lecointei Ducke</v>
      </c>
      <c r="F3013" s="64" t="s">
        <v>5</v>
      </c>
      <c r="G3013" s="64">
        <v>205</v>
      </c>
      <c r="H3013" s="97">
        <f>CENSO[[#This Row],[CAP (cm)]]/PI()</f>
        <v>65.253526667677093</v>
      </c>
      <c r="I3013" s="64">
        <v>22</v>
      </c>
      <c r="J3013" s="96">
        <f>(PI()*(CENSO[[#This Row],[DAP (cm)]]^2))/40000</f>
        <v>0.33442432417184514</v>
      </c>
      <c r="K3013" s="96">
        <f>CENSO[[#This Row],[g (m²)]]*CENSO[[#This Row],[H (m)]]*0.7</f>
        <v>5.150134592246415</v>
      </c>
      <c r="L3013" s="64">
        <v>1</v>
      </c>
      <c r="M3013" s="65">
        <v>365143</v>
      </c>
      <c r="N3013" s="87">
        <v>9703223.9000000004</v>
      </c>
      <c r="O3013" s="87" t="s">
        <v>1228</v>
      </c>
      <c r="P3013" s="87" t="str">
        <f>VLOOKUP(CENSO[[#This Row],[DAP (cm)]],CD[],2,TRUE)</f>
        <v>TORA</v>
      </c>
      <c r="Q3013" s="87" t="str">
        <f>VLOOKUP(CENSO[[#This Row],[DAP (cm)]],DD[],2,TRUE)</f>
        <v>60├ 70</v>
      </c>
      <c r="R3013" s="87" t="str" cm="1">
        <f t="array" ref="R3013">INDEX(_xlfn.TEXTSPLIT(CENSO[[#This Row],[NOME CIENTIFICO]]," "),1)</f>
        <v>Astronium</v>
      </c>
      <c r="S3013" s="98" t="s">
        <v>1004</v>
      </c>
      <c r="T3013" s="87">
        <f>_xlfn.MINIFS(CENSO[DAP (cm)],CENSO[NOME CIENTIFICO],CENSO[[#This Row],[NOME CIENTIFICO]])</f>
        <v>40.107045659157627</v>
      </c>
      <c r="U30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013" s="87" t="str">
        <f>IF(CENSO[[#This Row],[DAP (cm)]]&lt;CENSO[[#This Row],[DMCE (cm)]],"DAP &lt; DMCE","DAP ≥ DMCE")</f>
        <v>DAP ≥ DMCE</v>
      </c>
      <c r="W3013" s="87" t="str">
        <f>IF(CENSO[[#This Row],[DAP (cm)]]&gt;200, "Superior", "Inferior")</f>
        <v>Inferior</v>
      </c>
      <c r="X3013" s="87" t="str">
        <f>VLOOKUP(CENSO[[#This Row],[NOME COMUM]],ESPECIES[],4,FALSE)</f>
        <v>Não</v>
      </c>
      <c r="Y3013" s="87" t="str">
        <f>IF(IFERROR(VLOOKUP(CENSO[[#This Row],[NOME COMUM]],COMERCIAIS[],2, FALSE), "Não") &lt;&gt; "Não", "Sim", "Não")</f>
        <v>Sim</v>
      </c>
      <c r="Z3013" s="133">
        <f>CENSO[[#This Row],[g (m²)]]/SUM(AEEF[AEEF-UT])</f>
        <v>5.8512273416477215E-4</v>
      </c>
      <c r="AA3013" s="133">
        <f>CENSO[[#This Row],[v (m³)]]/SUM(AEEF[AEEF-UT])</f>
        <v>9.01089010613749E-3</v>
      </c>
    </row>
    <row r="3014" spans="1:27" ht="14">
      <c r="A3014" s="86">
        <v>1</v>
      </c>
      <c r="B3014" s="86">
        <v>2</v>
      </c>
      <c r="C3014" s="63">
        <v>89</v>
      </c>
      <c r="D3014" s="63">
        <v>3013</v>
      </c>
      <c r="E3014" s="63" t="str">
        <f>VLOOKUP(CENSO[[#This Row],[NOME COMUM]],ESPECIES[],2,FALSE)</f>
        <v>Bertholletia excelsa Humb. &amp; Bonpl.</v>
      </c>
      <c r="F3014" s="64" t="s">
        <v>37</v>
      </c>
      <c r="G3014" s="64">
        <v>211</v>
      </c>
      <c r="H3014" s="97">
        <f>CENSO[[#This Row],[CAP (cm)]]/PI()</f>
        <v>67.163385984779836</v>
      </c>
      <c r="I3014" s="64">
        <v>19</v>
      </c>
      <c r="J3014" s="96">
        <f>(PI()*(CENSO[[#This Row],[DAP (cm)]]^2))/40000</f>
        <v>0.35428686106971363</v>
      </c>
      <c r="K3014" s="96">
        <f>CENSO[[#This Row],[g (m²)]]*CENSO[[#This Row],[H (m)]]*0.7</f>
        <v>4.7120152522271912</v>
      </c>
      <c r="L3014" s="64">
        <v>1</v>
      </c>
      <c r="M3014" s="65">
        <v>365154.7</v>
      </c>
      <c r="N3014" s="87">
        <v>9703218.4000000004</v>
      </c>
      <c r="O3014" s="87" t="s">
        <v>424</v>
      </c>
      <c r="P3014" s="87" t="str">
        <f>VLOOKUP(CENSO[[#This Row],[DAP (cm)]],CD[],2,TRUE)</f>
        <v>TORA</v>
      </c>
      <c r="Q3014" s="87" t="str">
        <f>VLOOKUP(CENSO[[#This Row],[DAP (cm)]],DD[],2,TRUE)</f>
        <v>60├ 70</v>
      </c>
      <c r="R3014" s="87" t="str" cm="1">
        <f t="array" ref="R3014">INDEX(_xlfn.TEXTSPLIT(CENSO[[#This Row],[NOME CIENTIFICO]]," "),1)</f>
        <v>Bertholletia</v>
      </c>
      <c r="S3014" s="98" t="s">
        <v>1004</v>
      </c>
      <c r="T3014" s="87">
        <f>_xlfn.MINIFS(CENSO[DAP (cm)],CENSO[NOME CIENTIFICO],CENSO[[#This Row],[NOME CIENTIFICO]])</f>
        <v>41.38028520389279</v>
      </c>
      <c r="U30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014" s="87" t="str">
        <f>IF(CENSO[[#This Row],[DAP (cm)]]&lt;CENSO[[#This Row],[DMCE (cm)]],"DAP &lt; DMCE","DAP ≥ DMCE")</f>
        <v>DAP ≥ DMCE</v>
      </c>
      <c r="W3014" s="87" t="str">
        <f>IF(CENSO[[#This Row],[DAP (cm)]]&gt;200, "Superior", "Inferior")</f>
        <v>Inferior</v>
      </c>
      <c r="X3014" s="87" t="str">
        <f>VLOOKUP(CENSO[[#This Row],[NOME COMUM]],ESPECIES[],4,FALSE)</f>
        <v>Protegida</v>
      </c>
      <c r="Y3014" s="87" t="str">
        <f>IF(IFERROR(VLOOKUP(CENSO[[#This Row],[NOME COMUM]],COMERCIAIS[],2, FALSE), "Não") &lt;&gt; "Não", "Sim", "Não")</f>
        <v>Não</v>
      </c>
      <c r="Z3014" s="133">
        <f>CENSO[[#This Row],[g (m²)]]/SUM(AEEF[AEEF-UT])</f>
        <v>6.1987505646043581E-4</v>
      </c>
      <c r="AA3014" s="133">
        <f>CENSO[[#This Row],[v (m³)]]/SUM(AEEF[AEEF-UT])</f>
        <v>8.244338250923796E-3</v>
      </c>
    </row>
    <row r="3015" spans="1:27" ht="14">
      <c r="A3015" s="86">
        <v>1</v>
      </c>
      <c r="B3015" s="86">
        <v>2</v>
      </c>
      <c r="C3015" s="63">
        <v>89</v>
      </c>
      <c r="D3015" s="63">
        <v>3014</v>
      </c>
      <c r="E3015" s="63" t="str">
        <f>VLOOKUP(CENSO[[#This Row],[NOME COMUM]],ESPECIES[],2,FALSE)</f>
        <v>Qualea dichotoma (Mart.) Warm. ex Wille</v>
      </c>
      <c r="F3015" s="64" t="s">
        <v>55</v>
      </c>
      <c r="G3015" s="64">
        <v>200</v>
      </c>
      <c r="H3015" s="97">
        <f>CENSO[[#This Row],[CAP (cm)]]/PI()</f>
        <v>63.661977236758133</v>
      </c>
      <c r="I3015" s="64">
        <v>16</v>
      </c>
      <c r="J3015" s="96">
        <f>(PI()*(CENSO[[#This Row],[DAP (cm)]]^2))/40000</f>
        <v>0.31830988618379064</v>
      </c>
      <c r="K3015" s="96">
        <f>CENSO[[#This Row],[g (m²)]]*CENSO[[#This Row],[H (m)]]*0.7</f>
        <v>3.565070725258455</v>
      </c>
      <c r="L3015" s="64">
        <v>1</v>
      </c>
      <c r="M3015" s="65">
        <v>365117.5</v>
      </c>
      <c r="N3015" s="87">
        <v>9703175.1999999899</v>
      </c>
      <c r="O3015" s="87" t="s">
        <v>1227</v>
      </c>
      <c r="P3015" s="87" t="str">
        <f>VLOOKUP(CENSO[[#This Row],[DAP (cm)]],CD[],2,TRUE)</f>
        <v>TORA</v>
      </c>
      <c r="Q3015" s="87" t="str">
        <f>VLOOKUP(CENSO[[#This Row],[DAP (cm)]],DD[],2,TRUE)</f>
        <v>60├ 70</v>
      </c>
      <c r="R3015" s="87" t="str" cm="1">
        <f t="array" ref="R3015">INDEX(_xlfn.TEXTSPLIT(CENSO[[#This Row],[NOME CIENTIFICO]]," "),1)</f>
        <v>Qualea</v>
      </c>
      <c r="S3015" s="98" t="s">
        <v>1004</v>
      </c>
      <c r="T3015" s="87">
        <f>_xlfn.MINIFS(CENSO[DAP (cm)],CENSO[NOME CIENTIFICO],CENSO[[#This Row],[NOME CIENTIFICO]])</f>
        <v>40.107045659157627</v>
      </c>
      <c r="U30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015" s="87" t="str">
        <f>IF(CENSO[[#This Row],[DAP (cm)]]&lt;CENSO[[#This Row],[DMCE (cm)]],"DAP &lt; DMCE","DAP ≥ DMCE")</f>
        <v>DAP ≥ DMCE</v>
      </c>
      <c r="W3015" s="87" t="str">
        <f>IF(CENSO[[#This Row],[DAP (cm)]]&gt;200, "Superior", "Inferior")</f>
        <v>Inferior</v>
      </c>
      <c r="X3015" s="87" t="str">
        <f>VLOOKUP(CENSO[[#This Row],[NOME COMUM]],ESPECIES[],4,FALSE)</f>
        <v>Não</v>
      </c>
      <c r="Y3015" s="87" t="str">
        <f>IF(IFERROR(VLOOKUP(CENSO[[#This Row],[NOME COMUM]],COMERCIAIS[],2, FALSE), "Não") &lt;&gt; "Não", "Sim", "Não")</f>
        <v>Não</v>
      </c>
      <c r="Z3015" s="133">
        <f>CENSO[[#This Row],[g (m²)]]/SUM(AEEF[AEEF-UT])</f>
        <v>5.5692824191768894E-4</v>
      </c>
      <c r="AA3015" s="133">
        <f>CENSO[[#This Row],[v (m³)]]/SUM(AEEF[AEEF-UT])</f>
        <v>6.2375963094781156E-3</v>
      </c>
    </row>
    <row r="3016" spans="1:27" ht="14">
      <c r="A3016" s="86">
        <v>1</v>
      </c>
      <c r="B3016" s="86">
        <v>2</v>
      </c>
      <c r="C3016" s="63">
        <v>89</v>
      </c>
      <c r="D3016" s="63">
        <v>3015</v>
      </c>
      <c r="E3016" s="63" t="str">
        <f>VLOOKUP(CENSO[[#This Row],[NOME COMUM]],ESPECIES[],2,FALSE)</f>
        <v>Couratari guianensis Aubl.</v>
      </c>
      <c r="F3016" s="64" t="s">
        <v>6</v>
      </c>
      <c r="G3016" s="64">
        <v>250</v>
      </c>
      <c r="H3016" s="97">
        <f>CENSO[[#This Row],[CAP (cm)]]/PI()</f>
        <v>79.577471545947674</v>
      </c>
      <c r="I3016" s="64">
        <v>23</v>
      </c>
      <c r="J3016" s="96">
        <f>(PI()*(CENSO[[#This Row],[DAP (cm)]]^2))/40000</f>
        <v>0.49735919716217297</v>
      </c>
      <c r="K3016" s="96">
        <f>CENSO[[#This Row],[g (m²)]]*CENSO[[#This Row],[H (m)]]*0.7</f>
        <v>8.0074830743109846</v>
      </c>
      <c r="L3016" s="64">
        <v>1</v>
      </c>
      <c r="M3016" s="65">
        <v>365108.9</v>
      </c>
      <c r="N3016" s="87">
        <v>9703173.6999999899</v>
      </c>
      <c r="O3016" s="87" t="s">
        <v>1228</v>
      </c>
      <c r="P3016" s="87" t="str">
        <f>VLOOKUP(CENSO[[#This Row],[DAP (cm)]],CD[],2,TRUE)</f>
        <v>TORA</v>
      </c>
      <c r="Q3016" s="87" t="str">
        <f>VLOOKUP(CENSO[[#This Row],[DAP (cm)]],DD[],2,TRUE)</f>
        <v>70├ 80</v>
      </c>
      <c r="R3016" s="87" t="str" cm="1">
        <f t="array" ref="R3016">INDEX(_xlfn.TEXTSPLIT(CENSO[[#This Row],[NOME CIENTIFICO]]," "),1)</f>
        <v>Couratari</v>
      </c>
      <c r="S3016" s="98" t="s">
        <v>1004</v>
      </c>
      <c r="T3016" s="87">
        <f>_xlfn.MINIFS(CENSO[DAP (cm)],CENSO[NOME CIENTIFICO],CENSO[[#This Row],[NOME CIENTIFICO]])</f>
        <v>38.833806114422465</v>
      </c>
      <c r="U30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16" s="87" t="str">
        <f>IF(CENSO[[#This Row],[DAP (cm)]]&lt;CENSO[[#This Row],[DMCE (cm)]],"DAP &lt; DMCE","DAP ≥ DMCE")</f>
        <v>DAP ≥ DMCE</v>
      </c>
      <c r="W3016" s="87" t="str">
        <f>IF(CENSO[[#This Row],[DAP (cm)]]&gt;200, "Superior", "Inferior")</f>
        <v>Inferior</v>
      </c>
      <c r="X3016" s="87" t="str">
        <f>VLOOKUP(CENSO[[#This Row],[NOME COMUM]],ESPECIES[],4,FALSE)</f>
        <v>Não</v>
      </c>
      <c r="Y3016" s="87" t="str">
        <f>IF(IFERROR(VLOOKUP(CENSO[[#This Row],[NOME COMUM]],COMERCIAIS[],2, FALSE), "Não") &lt;&gt; "Não", "Sim", "Não")</f>
        <v>Sim</v>
      </c>
      <c r="Z3016" s="133">
        <f>CENSO[[#This Row],[g (m²)]]/SUM(AEEF[AEEF-UT])</f>
        <v>8.7020037799638919E-4</v>
      </c>
      <c r="AA3016" s="133">
        <f>CENSO[[#This Row],[v (m³)]]/SUM(AEEF[AEEF-UT])</f>
        <v>1.4010226085741866E-2</v>
      </c>
    </row>
    <row r="3017" spans="1:27" ht="14">
      <c r="A3017" s="86">
        <v>1</v>
      </c>
      <c r="B3017" s="86">
        <v>2</v>
      </c>
      <c r="C3017" s="63">
        <v>89</v>
      </c>
      <c r="D3017" s="63">
        <v>3016</v>
      </c>
      <c r="E3017" s="63" t="str">
        <f>VLOOKUP(CENSO[[#This Row],[NOME COMUM]],ESPECIES[],2,FALSE)</f>
        <v>Dimorphandra multiflora Ducke</v>
      </c>
      <c r="F3017" s="64" t="s">
        <v>73</v>
      </c>
      <c r="G3017" s="64">
        <v>195</v>
      </c>
      <c r="H3017" s="97">
        <f>CENSO[[#This Row],[CAP (cm)]]/PI()</f>
        <v>62.070427805839181</v>
      </c>
      <c r="I3017" s="64">
        <v>16</v>
      </c>
      <c r="J3017" s="96">
        <f>(PI()*(CENSO[[#This Row],[DAP (cm)]]^2))/40000</f>
        <v>0.30259333555346601</v>
      </c>
      <c r="K3017" s="96">
        <f>CENSO[[#This Row],[g (m²)]]*CENSO[[#This Row],[H (m)]]*0.7</f>
        <v>3.3890453581988194</v>
      </c>
      <c r="L3017" s="64">
        <v>1</v>
      </c>
      <c r="M3017" s="65">
        <v>365115</v>
      </c>
      <c r="N3017" s="87">
        <v>9703146.5</v>
      </c>
      <c r="O3017" s="87" t="s">
        <v>1227</v>
      </c>
      <c r="P3017" s="87" t="str">
        <f>VLOOKUP(CENSO[[#This Row],[DAP (cm)]],CD[],2,TRUE)</f>
        <v>TORA</v>
      </c>
      <c r="Q3017" s="87" t="str">
        <f>VLOOKUP(CENSO[[#This Row],[DAP (cm)]],DD[],2,TRUE)</f>
        <v>60├ 70</v>
      </c>
      <c r="R3017" s="87" t="str" cm="1">
        <f t="array" ref="R3017">INDEX(_xlfn.TEXTSPLIT(CENSO[[#This Row],[NOME CIENTIFICO]]," "),1)</f>
        <v>Dimorphandra</v>
      </c>
      <c r="S3017" s="98" t="s">
        <v>1004</v>
      </c>
      <c r="T3017" s="87">
        <f>_xlfn.MINIFS(CENSO[DAP (cm)],CENSO[NOME CIENTIFICO],CENSO[[#This Row],[NOME CIENTIFICO]])</f>
        <v>39.788735772973837</v>
      </c>
      <c r="U30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17" s="87" t="str">
        <f>IF(CENSO[[#This Row],[DAP (cm)]]&lt;CENSO[[#This Row],[DMCE (cm)]],"DAP &lt; DMCE","DAP ≥ DMCE")</f>
        <v>DAP ≥ DMCE</v>
      </c>
      <c r="W3017" s="87" t="str">
        <f>IF(CENSO[[#This Row],[DAP (cm)]]&gt;200, "Superior", "Inferior")</f>
        <v>Inferior</v>
      </c>
      <c r="X3017" s="87" t="str">
        <f>VLOOKUP(CENSO[[#This Row],[NOME COMUM]],ESPECIES[],4,FALSE)</f>
        <v>Não</v>
      </c>
      <c r="Y3017" s="87" t="str">
        <f>IF(IFERROR(VLOOKUP(CENSO[[#This Row],[NOME COMUM]],COMERCIAIS[],2, FALSE), "Não") &lt;&gt; "Não", "Sim", "Não")</f>
        <v>Não</v>
      </c>
      <c r="Z3017" s="133">
        <f>CENSO[[#This Row],[g (m²)]]/SUM(AEEF[AEEF-UT])</f>
        <v>5.2942990997300308E-4</v>
      </c>
      <c r="AA3017" s="133">
        <f>CENSO[[#This Row],[v (m³)]]/SUM(AEEF[AEEF-UT])</f>
        <v>5.9296149916976352E-3</v>
      </c>
    </row>
    <row r="3018" spans="1:27" ht="14">
      <c r="A3018" s="86">
        <v>1</v>
      </c>
      <c r="B3018" s="86">
        <v>2</v>
      </c>
      <c r="C3018" s="63">
        <v>89</v>
      </c>
      <c r="D3018" s="63">
        <v>3017</v>
      </c>
      <c r="E3018" s="63" t="str">
        <f>VLOOKUP(CENSO[[#This Row],[NOME COMUM]],ESPECIES[],2,FALSE)</f>
        <v>Tachigali myrmecophila Ducke</v>
      </c>
      <c r="F3018" s="64" t="s">
        <v>14</v>
      </c>
      <c r="G3018" s="64">
        <v>240</v>
      </c>
      <c r="H3018" s="97">
        <f>CENSO[[#This Row],[CAP (cm)]]/PI()</f>
        <v>76.394372684109769</v>
      </c>
      <c r="I3018" s="64">
        <v>17</v>
      </c>
      <c r="J3018" s="96">
        <f>(PI()*(CENSO[[#This Row],[DAP (cm)]]^2))/40000</f>
        <v>0.45836623610465865</v>
      </c>
      <c r="K3018" s="96">
        <f>CENSO[[#This Row],[g (m²)]]*CENSO[[#This Row],[H (m)]]*0.7</f>
        <v>5.4545582096454375</v>
      </c>
      <c r="L3018" s="64">
        <v>1</v>
      </c>
      <c r="M3018" s="65">
        <v>365104.799999999</v>
      </c>
      <c r="N3018" s="87">
        <v>9703122.5999999903</v>
      </c>
      <c r="O3018" s="87" t="s">
        <v>1228</v>
      </c>
      <c r="P3018" s="87" t="str">
        <f>VLOOKUP(CENSO[[#This Row],[DAP (cm)]],CD[],2,TRUE)</f>
        <v>TORA</v>
      </c>
      <c r="Q3018" s="87" t="str">
        <f>VLOOKUP(CENSO[[#This Row],[DAP (cm)]],DD[],2,TRUE)</f>
        <v>70├ 80</v>
      </c>
      <c r="R3018" s="87" t="str" cm="1">
        <f t="array" ref="R3018">INDEX(_xlfn.TEXTSPLIT(CENSO[[#This Row],[NOME CIENTIFICO]]," "),1)</f>
        <v>Tachigali</v>
      </c>
      <c r="S3018" s="98" t="s">
        <v>1004</v>
      </c>
      <c r="T3018" s="87">
        <f>_xlfn.MINIFS(CENSO[DAP (cm)],CENSO[NOME CIENTIFICO],CENSO[[#This Row],[NOME CIENTIFICO]])</f>
        <v>39.152116000606256</v>
      </c>
      <c r="U30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18" s="87" t="str">
        <f>IF(CENSO[[#This Row],[DAP (cm)]]&lt;CENSO[[#This Row],[DMCE (cm)]],"DAP &lt; DMCE","DAP ≥ DMCE")</f>
        <v>DAP ≥ DMCE</v>
      </c>
      <c r="W3018" s="87" t="str">
        <f>IF(CENSO[[#This Row],[DAP (cm)]]&gt;200, "Superior", "Inferior")</f>
        <v>Inferior</v>
      </c>
      <c r="X3018" s="87" t="str">
        <f>VLOOKUP(CENSO[[#This Row],[NOME COMUM]],ESPECIES[],4,FALSE)</f>
        <v>Não</v>
      </c>
      <c r="Y3018" s="87" t="str">
        <f>IF(IFERROR(VLOOKUP(CENSO[[#This Row],[NOME COMUM]],COMERCIAIS[],2, FALSE), "Não") &lt;&gt; "Não", "Sim", "Não")</f>
        <v>Sim</v>
      </c>
      <c r="Z3018" s="133">
        <f>CENSO[[#This Row],[g (m²)]]/SUM(AEEF[AEEF-UT])</f>
        <v>8.0197666836147232E-4</v>
      </c>
      <c r="AA3018" s="133">
        <f>CENSO[[#This Row],[v (m³)]]/SUM(AEEF[AEEF-UT])</f>
        <v>9.5435223535015202E-3</v>
      </c>
    </row>
    <row r="3019" spans="1:27" ht="14">
      <c r="A3019" s="86">
        <v>1</v>
      </c>
      <c r="B3019" s="86">
        <v>2</v>
      </c>
      <c r="C3019" s="63">
        <v>89</v>
      </c>
      <c r="D3019" s="63">
        <v>3018</v>
      </c>
      <c r="E3019" s="63" t="str">
        <f>VLOOKUP(CENSO[[#This Row],[NOME COMUM]],ESPECIES[],2,FALSE)</f>
        <v>Tachigali myrmecophila Ducke</v>
      </c>
      <c r="F3019" s="64" t="s">
        <v>14</v>
      </c>
      <c r="G3019" s="64">
        <v>270</v>
      </c>
      <c r="H3019" s="97">
        <f>CENSO[[#This Row],[CAP (cm)]]/PI()</f>
        <v>85.943669269623484</v>
      </c>
      <c r="I3019" s="64">
        <v>14</v>
      </c>
      <c r="J3019" s="96">
        <f>(PI()*(CENSO[[#This Row],[DAP (cm)]]^2))/40000</f>
        <v>0.58011976756995842</v>
      </c>
      <c r="K3019" s="96">
        <f>CENSO[[#This Row],[g (m²)]]*CENSO[[#This Row],[H (m)]]*0.7</f>
        <v>5.685173722185592</v>
      </c>
      <c r="L3019" s="64">
        <v>1</v>
      </c>
      <c r="M3019" s="65">
        <v>365076.09999999899</v>
      </c>
      <c r="N3019" s="87">
        <v>9703115.0999999903</v>
      </c>
      <c r="O3019" s="87" t="s">
        <v>1228</v>
      </c>
      <c r="P3019" s="87" t="str">
        <f>VLOOKUP(CENSO[[#This Row],[DAP (cm)]],CD[],2,TRUE)</f>
        <v>TORA</v>
      </c>
      <c r="Q3019" s="87" t="str">
        <f>VLOOKUP(CENSO[[#This Row],[DAP (cm)]],DD[],2,TRUE)</f>
        <v>80├ 90</v>
      </c>
      <c r="R3019" s="87" t="str" cm="1">
        <f t="array" ref="R3019">INDEX(_xlfn.TEXTSPLIT(CENSO[[#This Row],[NOME CIENTIFICO]]," "),1)</f>
        <v>Tachigali</v>
      </c>
      <c r="S3019" s="98" t="s">
        <v>1004</v>
      </c>
      <c r="T3019" s="87">
        <f>_xlfn.MINIFS(CENSO[DAP (cm)],CENSO[NOME CIENTIFICO],CENSO[[#This Row],[NOME CIENTIFICO]])</f>
        <v>39.152116000606256</v>
      </c>
      <c r="U30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19" s="87" t="str">
        <f>IF(CENSO[[#This Row],[DAP (cm)]]&lt;CENSO[[#This Row],[DMCE (cm)]],"DAP &lt; DMCE","DAP ≥ DMCE")</f>
        <v>DAP ≥ DMCE</v>
      </c>
      <c r="W3019" s="87" t="str">
        <f>IF(CENSO[[#This Row],[DAP (cm)]]&gt;200, "Superior", "Inferior")</f>
        <v>Inferior</v>
      </c>
      <c r="X3019" s="87" t="str">
        <f>VLOOKUP(CENSO[[#This Row],[NOME COMUM]],ESPECIES[],4,FALSE)</f>
        <v>Não</v>
      </c>
      <c r="Y3019" s="87" t="str">
        <f>IF(IFERROR(VLOOKUP(CENSO[[#This Row],[NOME COMUM]],COMERCIAIS[],2, FALSE), "Não") &lt;&gt; "Não", "Sim", "Não")</f>
        <v>Sim</v>
      </c>
      <c r="Z3019" s="133">
        <f>CENSO[[#This Row],[g (m²)]]/SUM(AEEF[AEEF-UT])</f>
        <v>1.015001720894988E-3</v>
      </c>
      <c r="AA3019" s="133">
        <f>CENSO[[#This Row],[v (m³)]]/SUM(AEEF[AEEF-UT])</f>
        <v>9.9470168647708829E-3</v>
      </c>
    </row>
    <row r="3020" spans="1:27" ht="14">
      <c r="A3020" s="86">
        <v>1</v>
      </c>
      <c r="B3020" s="86">
        <v>2</v>
      </c>
      <c r="C3020" s="63">
        <v>89</v>
      </c>
      <c r="D3020" s="63">
        <v>3019</v>
      </c>
      <c r="E3020" s="63" t="str">
        <f>VLOOKUP(CENSO[[#This Row],[NOME COMUM]],ESPECIES[],2,FALSE)</f>
        <v>Erisma uncinatum Warm.</v>
      </c>
      <c r="F3020" s="64" t="s">
        <v>98</v>
      </c>
      <c r="G3020" s="64">
        <v>627</v>
      </c>
      <c r="H3020" s="97">
        <f>CENSO[[#This Row],[CAP (cm)]]/PI()</f>
        <v>199.58029863723675</v>
      </c>
      <c r="I3020" s="64">
        <v>24</v>
      </c>
      <c r="J3020" s="96">
        <f>(PI()*(CENSO[[#This Row],[DAP (cm)]]^2))/40000</f>
        <v>3.1284211811386862</v>
      </c>
      <c r="K3020" s="96">
        <f>CENSO[[#This Row],[g (m²)]]*CENSO[[#This Row],[H (m)]]*0.7</f>
        <v>52.557475843129929</v>
      </c>
      <c r="L3020" s="64">
        <v>2</v>
      </c>
      <c r="M3020" s="65">
        <v>365064.799999999</v>
      </c>
      <c r="N3020" s="87">
        <v>9703117.1999999899</v>
      </c>
      <c r="O3020" s="87" t="s">
        <v>1227</v>
      </c>
      <c r="P3020" s="87" t="str">
        <f>VLOOKUP(CENSO[[#This Row],[DAP (cm)]],CD[],2,TRUE)</f>
        <v>TORA</v>
      </c>
      <c r="Q3020" s="87" t="str">
        <f>VLOOKUP(CENSO[[#This Row],[DAP (cm)]],DD[],2,TRUE)</f>
        <v>190├ 200</v>
      </c>
      <c r="R3020" s="87" t="str" cm="1">
        <f t="array" ref="R3020">INDEX(_xlfn.TEXTSPLIT(CENSO[[#This Row],[NOME CIENTIFICO]]," "),1)</f>
        <v>Erisma</v>
      </c>
      <c r="S3020" s="98" t="s">
        <v>1004</v>
      </c>
      <c r="T3020" s="87">
        <f>_xlfn.MINIFS(CENSO[DAP (cm)],CENSO[NOME CIENTIFICO],CENSO[[#This Row],[NOME CIENTIFICO]])</f>
        <v>41.38028520389279</v>
      </c>
      <c r="U30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020" s="87" t="str">
        <f>IF(CENSO[[#This Row],[DAP (cm)]]&lt;CENSO[[#This Row],[DMCE (cm)]],"DAP &lt; DMCE","DAP ≥ DMCE")</f>
        <v>DAP ≥ DMCE</v>
      </c>
      <c r="W3020" s="87" t="str">
        <f>IF(CENSO[[#This Row],[DAP (cm)]]&gt;200, "Superior", "Inferior")</f>
        <v>Inferior</v>
      </c>
      <c r="X3020" s="87" t="str">
        <f>VLOOKUP(CENSO[[#This Row],[NOME COMUM]],ESPECIES[],4,FALSE)</f>
        <v>Não</v>
      </c>
      <c r="Y3020" s="87" t="str">
        <f>IF(IFERROR(VLOOKUP(CENSO[[#This Row],[NOME COMUM]],COMERCIAIS[],2, FALSE), "Não") &lt;&gt; "Não", "Sim", "Não")</f>
        <v>Sim</v>
      </c>
      <c r="Z3020" s="133">
        <f>CENSO[[#This Row],[g (m²)]]/SUM(AEEF[AEEF-UT])</f>
        <v>5.4736160704214791E-3</v>
      </c>
      <c r="AA3020" s="133">
        <f>CENSO[[#This Row],[v (m³)]]/SUM(AEEF[AEEF-UT])</f>
        <v>9.1956749983080857E-2</v>
      </c>
    </row>
    <row r="3021" spans="1:27" ht="14">
      <c r="A3021" s="86">
        <v>1</v>
      </c>
      <c r="B3021" s="86">
        <v>2</v>
      </c>
      <c r="C3021" s="63">
        <v>89</v>
      </c>
      <c r="D3021" s="63">
        <v>3020</v>
      </c>
      <c r="E3021" s="63" t="str">
        <f>VLOOKUP(CENSO[[#This Row],[NOME COMUM]],ESPECIES[],2,FALSE)</f>
        <v>Astronium lecointei Ducke</v>
      </c>
      <c r="F3021" s="64" t="s">
        <v>5</v>
      </c>
      <c r="G3021" s="64">
        <v>150</v>
      </c>
      <c r="H3021" s="97">
        <f>CENSO[[#This Row],[CAP (cm)]]/PI()</f>
        <v>47.7464829275686</v>
      </c>
      <c r="I3021" s="64">
        <v>16</v>
      </c>
      <c r="J3021" s="96">
        <f>(PI()*(CENSO[[#This Row],[DAP (cm)]]^2))/40000</f>
        <v>0.17904931097838223</v>
      </c>
      <c r="K3021" s="96">
        <f>CENSO[[#This Row],[g (m²)]]*CENSO[[#This Row],[H (m)]]*0.7</f>
        <v>2.0053522829578809</v>
      </c>
      <c r="L3021" s="64">
        <v>1</v>
      </c>
      <c r="M3021" s="65">
        <v>365085.59999999899</v>
      </c>
      <c r="N3021" s="87">
        <v>9703107.4000000004</v>
      </c>
      <c r="O3021" s="98" t="s">
        <v>1225</v>
      </c>
      <c r="P3021" s="87" t="str">
        <f>VLOOKUP(CENSO[[#This Row],[DAP (cm)]],CD[],2,TRUE)</f>
        <v>TORETE</v>
      </c>
      <c r="Q3021" s="87" t="str">
        <f>VLOOKUP(CENSO[[#This Row],[DAP (cm)]],DD[],2,TRUE)</f>
        <v>40├ 50</v>
      </c>
      <c r="R3021" s="87" t="str" cm="1">
        <f t="array" ref="R3021">INDEX(_xlfn.TEXTSPLIT(CENSO[[#This Row],[NOME CIENTIFICO]]," "),1)</f>
        <v>Astronium</v>
      </c>
      <c r="S3021" s="98" t="s">
        <v>1004</v>
      </c>
      <c r="T3021" s="87">
        <f>_xlfn.MINIFS(CENSO[DAP (cm)],CENSO[NOME CIENTIFICO],CENSO[[#This Row],[NOME CIENTIFICO]])</f>
        <v>40.107045659157627</v>
      </c>
      <c r="U30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021" s="87" t="str">
        <f>IF(CENSO[[#This Row],[DAP (cm)]]&lt;CENSO[[#This Row],[DMCE (cm)]],"DAP &lt; DMCE","DAP ≥ DMCE")</f>
        <v>DAP &lt; DMCE</v>
      </c>
      <c r="W3021" s="87" t="str">
        <f>IF(CENSO[[#This Row],[DAP (cm)]]&gt;200, "Superior", "Inferior")</f>
        <v>Inferior</v>
      </c>
      <c r="X3021" s="87" t="str">
        <f>VLOOKUP(CENSO[[#This Row],[NOME COMUM]],ESPECIES[],4,FALSE)</f>
        <v>Não</v>
      </c>
      <c r="Y3021" s="87" t="str">
        <f>IF(IFERROR(VLOOKUP(CENSO[[#This Row],[NOME COMUM]],COMERCIAIS[],2, FALSE), "Não") &lt;&gt; "Não", "Sim", "Não")</f>
        <v>Sim</v>
      </c>
      <c r="Z3021" s="133">
        <f>CENSO[[#This Row],[g (m²)]]/SUM(AEEF[AEEF-UT])</f>
        <v>3.1327213607870003E-4</v>
      </c>
      <c r="AA3021" s="133">
        <f>CENSO[[#This Row],[v (m³)]]/SUM(AEEF[AEEF-UT])</f>
        <v>3.5086479240814404E-3</v>
      </c>
    </row>
    <row r="3022" spans="1:27" ht="14">
      <c r="A3022" s="86">
        <v>1</v>
      </c>
      <c r="B3022" s="86">
        <v>2</v>
      </c>
      <c r="C3022" s="63">
        <v>89</v>
      </c>
      <c r="D3022" s="63">
        <v>3021</v>
      </c>
      <c r="E3022" s="63" t="str">
        <f>VLOOKUP(CENSO[[#This Row],[NOME COMUM]],ESPECIES[],2,FALSE)</f>
        <v>Tachigali myrmecophila Ducke</v>
      </c>
      <c r="F3022" s="64" t="s">
        <v>14</v>
      </c>
      <c r="G3022" s="64">
        <v>230</v>
      </c>
      <c r="H3022" s="97">
        <f>CENSO[[#This Row],[CAP (cm)]]/PI()</f>
        <v>73.211273822271863</v>
      </c>
      <c r="I3022" s="64">
        <v>17</v>
      </c>
      <c r="J3022" s="96">
        <f>(PI()*(CENSO[[#This Row],[DAP (cm)]]^2))/40000</f>
        <v>0.42096482447806327</v>
      </c>
      <c r="K3022" s="96">
        <f>CENSO[[#This Row],[g (m²)]]*CENSO[[#This Row],[H (m)]]*0.7</f>
        <v>5.0094814112889523</v>
      </c>
      <c r="L3022" s="64">
        <v>1</v>
      </c>
      <c r="M3022" s="65">
        <v>365053.799999999</v>
      </c>
      <c r="N3022" s="87">
        <v>9703100.3000000007</v>
      </c>
      <c r="O3022" s="87" t="s">
        <v>1228</v>
      </c>
      <c r="P3022" s="87" t="str">
        <f>VLOOKUP(CENSO[[#This Row],[DAP (cm)]],CD[],2,TRUE)</f>
        <v>TORA</v>
      </c>
      <c r="Q3022" s="87" t="str">
        <f>VLOOKUP(CENSO[[#This Row],[DAP (cm)]],DD[],2,TRUE)</f>
        <v>70├ 80</v>
      </c>
      <c r="R3022" s="87" t="str" cm="1">
        <f t="array" ref="R3022">INDEX(_xlfn.TEXTSPLIT(CENSO[[#This Row],[NOME CIENTIFICO]]," "),1)</f>
        <v>Tachigali</v>
      </c>
      <c r="S3022" s="98" t="s">
        <v>1004</v>
      </c>
      <c r="T3022" s="87">
        <f>_xlfn.MINIFS(CENSO[DAP (cm)],CENSO[NOME CIENTIFICO],CENSO[[#This Row],[NOME CIENTIFICO]])</f>
        <v>39.152116000606256</v>
      </c>
      <c r="U30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22" s="87" t="str">
        <f>IF(CENSO[[#This Row],[DAP (cm)]]&lt;CENSO[[#This Row],[DMCE (cm)]],"DAP &lt; DMCE","DAP ≥ DMCE")</f>
        <v>DAP ≥ DMCE</v>
      </c>
      <c r="W3022" s="87" t="str">
        <f>IF(CENSO[[#This Row],[DAP (cm)]]&gt;200, "Superior", "Inferior")</f>
        <v>Inferior</v>
      </c>
      <c r="X3022" s="87" t="str">
        <f>VLOOKUP(CENSO[[#This Row],[NOME COMUM]],ESPECIES[],4,FALSE)</f>
        <v>Não</v>
      </c>
      <c r="Y3022" s="87" t="str">
        <f>IF(IFERROR(VLOOKUP(CENSO[[#This Row],[NOME COMUM]],COMERCIAIS[],2, FALSE), "Não") &lt;&gt; "Não", "Sim", "Não")</f>
        <v>Sim</v>
      </c>
      <c r="Z3022" s="133">
        <f>CENSO[[#This Row],[g (m²)]]/SUM(AEEF[AEEF-UT])</f>
        <v>7.3653759993614395E-4</v>
      </c>
      <c r="AA3022" s="133">
        <f>CENSO[[#This Row],[v (m³)]]/SUM(AEEF[AEEF-UT])</f>
        <v>8.7647974392401108E-3</v>
      </c>
    </row>
    <row r="3023" spans="1:27" ht="14">
      <c r="A3023" s="86">
        <v>1</v>
      </c>
      <c r="B3023" s="86">
        <v>2</v>
      </c>
      <c r="C3023" s="63">
        <v>89</v>
      </c>
      <c r="D3023" s="63">
        <v>3022</v>
      </c>
      <c r="E3023" s="63" t="str">
        <f>VLOOKUP(CENSO[[#This Row],[NOME COMUM]],ESPECIES[],2,FALSE)</f>
        <v>Couratari guianensis Aubl.</v>
      </c>
      <c r="F3023" s="64" t="s">
        <v>6</v>
      </c>
      <c r="G3023" s="64">
        <v>317</v>
      </c>
      <c r="H3023" s="97">
        <f>CENSO[[#This Row],[CAP (cm)]]/PI()</f>
        <v>100.90423392026165</v>
      </c>
      <c r="I3023" s="64">
        <v>24</v>
      </c>
      <c r="J3023" s="96">
        <f>(PI()*(CENSO[[#This Row],[DAP (cm)]]^2))/40000</f>
        <v>0.79966605381807354</v>
      </c>
      <c r="K3023" s="96">
        <f>CENSO[[#This Row],[g (m²)]]*CENSO[[#This Row],[H (m)]]*0.7</f>
        <v>13.434389704143634</v>
      </c>
      <c r="L3023" s="64">
        <v>1</v>
      </c>
      <c r="M3023" s="65">
        <v>365059.09999999899</v>
      </c>
      <c r="N3023" s="87">
        <v>9703088.9000000004</v>
      </c>
      <c r="O3023" s="87" t="s">
        <v>1228</v>
      </c>
      <c r="P3023" s="87" t="str">
        <f>VLOOKUP(CENSO[[#This Row],[DAP (cm)]],CD[],2,TRUE)</f>
        <v>TORA</v>
      </c>
      <c r="Q3023" s="87" t="str">
        <f>VLOOKUP(CENSO[[#This Row],[DAP (cm)]],DD[],2,TRUE)</f>
        <v>100├ 110</v>
      </c>
      <c r="R3023" s="87" t="str" cm="1">
        <f t="array" ref="R3023">INDEX(_xlfn.TEXTSPLIT(CENSO[[#This Row],[NOME CIENTIFICO]]," "),1)</f>
        <v>Couratari</v>
      </c>
      <c r="S3023" s="98" t="s">
        <v>1004</v>
      </c>
      <c r="T3023" s="87">
        <f>_xlfn.MINIFS(CENSO[DAP (cm)],CENSO[NOME CIENTIFICO],CENSO[[#This Row],[NOME CIENTIFICO]])</f>
        <v>38.833806114422465</v>
      </c>
      <c r="U30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23" s="87" t="str">
        <f>IF(CENSO[[#This Row],[DAP (cm)]]&lt;CENSO[[#This Row],[DMCE (cm)]],"DAP &lt; DMCE","DAP ≥ DMCE")</f>
        <v>DAP ≥ DMCE</v>
      </c>
      <c r="W3023" s="87" t="str">
        <f>IF(CENSO[[#This Row],[DAP (cm)]]&gt;200, "Superior", "Inferior")</f>
        <v>Inferior</v>
      </c>
      <c r="X3023" s="87" t="str">
        <f>VLOOKUP(CENSO[[#This Row],[NOME COMUM]],ESPECIES[],4,FALSE)</f>
        <v>Não</v>
      </c>
      <c r="Y3023" s="87" t="str">
        <f>IF(IFERROR(VLOOKUP(CENSO[[#This Row],[NOME COMUM]],COMERCIAIS[],2, FALSE), "Não") &lt;&gt; "Não", "Sim", "Não")</f>
        <v>Sim</v>
      </c>
      <c r="Z3023" s="133">
        <f>CENSO[[#This Row],[g (m²)]]/SUM(AEEF[AEEF-UT])</f>
        <v>1.3991290525516664E-3</v>
      </c>
      <c r="AA3023" s="133">
        <f>CENSO[[#This Row],[v (m³)]]/SUM(AEEF[AEEF-UT])</f>
        <v>2.3505368082867989E-2</v>
      </c>
    </row>
    <row r="3024" spans="1:27" ht="14">
      <c r="A3024" s="86">
        <v>1</v>
      </c>
      <c r="B3024" s="86">
        <v>2</v>
      </c>
      <c r="C3024" s="63">
        <v>89</v>
      </c>
      <c r="D3024" s="63">
        <v>3023</v>
      </c>
      <c r="E3024" s="63" t="str">
        <f>VLOOKUP(CENSO[[#This Row],[NOME COMUM]],ESPECIES[],2,FALSE)</f>
        <v>Lecythis chartacea O.Berg</v>
      </c>
      <c r="F3024" s="64" t="s">
        <v>31</v>
      </c>
      <c r="G3024" s="64">
        <v>133</v>
      </c>
      <c r="H3024" s="97">
        <f>CENSO[[#This Row],[CAP (cm)]]/PI()</f>
        <v>42.335214862444161</v>
      </c>
      <c r="I3024" s="64">
        <v>14</v>
      </c>
      <c r="J3024" s="96">
        <f>(PI()*(CENSO[[#This Row],[DAP (cm)]]^2))/40000</f>
        <v>0.14076458941762685</v>
      </c>
      <c r="K3024" s="96">
        <f>CENSO[[#This Row],[g (m²)]]*CENSO[[#This Row],[H (m)]]*0.7</f>
        <v>1.379492976292743</v>
      </c>
      <c r="L3024" s="64">
        <v>2</v>
      </c>
      <c r="M3024" s="65">
        <v>365063.59999999899</v>
      </c>
      <c r="N3024" s="87">
        <v>9703086.8000000007</v>
      </c>
      <c r="O3024" s="98" t="s">
        <v>1225</v>
      </c>
      <c r="P3024" s="87" t="str">
        <f>VLOOKUP(CENSO[[#This Row],[DAP (cm)]],CD[],2,TRUE)</f>
        <v>TORETE</v>
      </c>
      <c r="Q3024" s="87" t="str">
        <f>VLOOKUP(CENSO[[#This Row],[DAP (cm)]],DD[],2,TRUE)</f>
        <v>40├ 50</v>
      </c>
      <c r="R3024" s="87" t="str" cm="1">
        <f t="array" ref="R3024">INDEX(_xlfn.TEXTSPLIT(CENSO[[#This Row],[NOME CIENTIFICO]]," "),1)</f>
        <v>Lecythis</v>
      </c>
      <c r="S3024" s="98" t="s">
        <v>1004</v>
      </c>
      <c r="T3024" s="87">
        <f>_xlfn.MINIFS(CENSO[DAP (cm)],CENSO[NOME CIENTIFICO],CENSO[[#This Row],[NOME CIENTIFICO]])</f>
        <v>38.833806114422465</v>
      </c>
      <c r="U30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24" s="87" t="str">
        <f>IF(CENSO[[#This Row],[DAP (cm)]]&lt;CENSO[[#This Row],[DMCE (cm)]],"DAP &lt; DMCE","DAP ≥ DMCE")</f>
        <v>DAP &lt; DMCE</v>
      </c>
      <c r="W3024" s="87" t="str">
        <f>IF(CENSO[[#This Row],[DAP (cm)]]&gt;200, "Superior", "Inferior")</f>
        <v>Inferior</v>
      </c>
      <c r="X3024" s="87" t="str">
        <f>VLOOKUP(CENSO[[#This Row],[NOME COMUM]],ESPECIES[],4,FALSE)</f>
        <v>Não</v>
      </c>
      <c r="Y3024" s="87" t="str">
        <f>IF(IFERROR(VLOOKUP(CENSO[[#This Row],[NOME COMUM]],COMERCIAIS[],2, FALSE), "Não") &lt;&gt; "Não", "Sim", "Não")</f>
        <v>Sim</v>
      </c>
      <c r="Z3024" s="133">
        <f>CENSO[[#This Row],[g (m²)]]/SUM(AEEF[AEEF-UT])</f>
        <v>2.4628759178205005E-4</v>
      </c>
      <c r="AA3024" s="133">
        <f>CENSO[[#This Row],[v (m³)]]/SUM(AEEF[AEEF-UT])</f>
        <v>2.4136183994640905E-3</v>
      </c>
    </row>
    <row r="3025" spans="1:27" ht="14">
      <c r="A3025" s="86">
        <v>1</v>
      </c>
      <c r="B3025" s="86">
        <v>2</v>
      </c>
      <c r="C3025" s="63">
        <v>89</v>
      </c>
      <c r="D3025" s="63">
        <v>3024</v>
      </c>
      <c r="E3025" s="63" t="str">
        <f>VLOOKUP(CENSO[[#This Row],[NOME COMUM]],ESPECIES[],2,FALSE)</f>
        <v>Couratari guianensis Aubl.</v>
      </c>
      <c r="F3025" s="64" t="s">
        <v>6</v>
      </c>
      <c r="G3025" s="64">
        <v>419</v>
      </c>
      <c r="H3025" s="97">
        <f>CENSO[[#This Row],[CAP (cm)]]/PI()</f>
        <v>133.37184231100829</v>
      </c>
      <c r="I3025" s="64">
        <v>20</v>
      </c>
      <c r="J3025" s="96">
        <f>(PI()*(CENSO[[#This Row],[DAP (cm)]]^2))/40000</f>
        <v>1.3970700482078118</v>
      </c>
      <c r="K3025" s="96">
        <f>CENSO[[#This Row],[g (m²)]]*CENSO[[#This Row],[H (m)]]*0.7</f>
        <v>19.558980674909364</v>
      </c>
      <c r="L3025" s="64">
        <v>1</v>
      </c>
      <c r="M3025" s="65">
        <v>365074.5</v>
      </c>
      <c r="N3025" s="87">
        <v>9703079.5</v>
      </c>
      <c r="O3025" s="87" t="s">
        <v>1228</v>
      </c>
      <c r="P3025" s="87" t="str">
        <f>VLOOKUP(CENSO[[#This Row],[DAP (cm)]],CD[],2,TRUE)</f>
        <v>TORA</v>
      </c>
      <c r="Q3025" s="87" t="str">
        <f>VLOOKUP(CENSO[[#This Row],[DAP (cm)]],DD[],2,TRUE)</f>
        <v>130├ 140</v>
      </c>
      <c r="R3025" s="87" t="str" cm="1">
        <f t="array" ref="R3025">INDEX(_xlfn.TEXTSPLIT(CENSO[[#This Row],[NOME CIENTIFICO]]," "),1)</f>
        <v>Couratari</v>
      </c>
      <c r="S3025" s="98" t="s">
        <v>1004</v>
      </c>
      <c r="T3025" s="87">
        <f>_xlfn.MINIFS(CENSO[DAP (cm)],CENSO[NOME CIENTIFICO],CENSO[[#This Row],[NOME CIENTIFICO]])</f>
        <v>38.833806114422465</v>
      </c>
      <c r="U30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25" s="87" t="str">
        <f>IF(CENSO[[#This Row],[DAP (cm)]]&lt;CENSO[[#This Row],[DMCE (cm)]],"DAP &lt; DMCE","DAP ≥ DMCE")</f>
        <v>DAP ≥ DMCE</v>
      </c>
      <c r="W3025" s="87" t="str">
        <f>IF(CENSO[[#This Row],[DAP (cm)]]&gt;200, "Superior", "Inferior")</f>
        <v>Inferior</v>
      </c>
      <c r="X3025" s="87" t="str">
        <f>VLOOKUP(CENSO[[#This Row],[NOME COMUM]],ESPECIES[],4,FALSE)</f>
        <v>Não</v>
      </c>
      <c r="Y3025" s="87" t="str">
        <f>IF(IFERROR(VLOOKUP(CENSO[[#This Row],[NOME COMUM]],COMERCIAIS[],2, FALSE), "Não") &lt;&gt; "Não", "Sim", "Não")</f>
        <v>Sim</v>
      </c>
      <c r="Z3025" s="133">
        <f>CENSO[[#This Row],[g (m²)]]/SUM(AEEF[AEEF-UT])</f>
        <v>2.4443719769827849E-3</v>
      </c>
      <c r="AA3025" s="133">
        <f>CENSO[[#This Row],[v (m³)]]/SUM(AEEF[AEEF-UT])</f>
        <v>3.4221207677758984E-2</v>
      </c>
    </row>
    <row r="3026" spans="1:27" ht="14">
      <c r="A3026" s="86">
        <v>1</v>
      </c>
      <c r="B3026" s="86">
        <v>2</v>
      </c>
      <c r="C3026" s="63">
        <v>89</v>
      </c>
      <c r="D3026" s="63">
        <v>3025</v>
      </c>
      <c r="E3026" s="63" t="str">
        <f>VLOOKUP(CENSO[[#This Row],[NOME COMUM]],ESPECIES[],2,FALSE)</f>
        <v>Bertholletia excelsa Humb. &amp; Bonpl.</v>
      </c>
      <c r="F3026" s="64" t="s">
        <v>37</v>
      </c>
      <c r="G3026" s="64">
        <v>400</v>
      </c>
      <c r="H3026" s="97">
        <f>CENSO[[#This Row],[CAP (cm)]]/PI()</f>
        <v>127.32395447351627</v>
      </c>
      <c r="I3026" s="64">
        <v>24</v>
      </c>
      <c r="J3026" s="96">
        <f>(PI()*(CENSO[[#This Row],[DAP (cm)]]^2))/40000</f>
        <v>1.2732395447351625</v>
      </c>
      <c r="K3026" s="96">
        <f>CENSO[[#This Row],[g (m²)]]*CENSO[[#This Row],[H (m)]]*0.7</f>
        <v>21.390424351550731</v>
      </c>
      <c r="L3026" s="64">
        <v>1</v>
      </c>
      <c r="M3026" s="65">
        <v>365078.09999999899</v>
      </c>
      <c r="N3026" s="87">
        <v>9703077.8000000007</v>
      </c>
      <c r="O3026" s="87" t="s">
        <v>424</v>
      </c>
      <c r="P3026" s="87" t="str">
        <f>VLOOKUP(CENSO[[#This Row],[DAP (cm)]],CD[],2,TRUE)</f>
        <v>TORA</v>
      </c>
      <c r="Q3026" s="87" t="str">
        <f>VLOOKUP(CENSO[[#This Row],[DAP (cm)]],DD[],2,TRUE)</f>
        <v>120├ 130</v>
      </c>
      <c r="R3026" s="87" t="str" cm="1">
        <f t="array" ref="R3026">INDEX(_xlfn.TEXTSPLIT(CENSO[[#This Row],[NOME CIENTIFICO]]," "),1)</f>
        <v>Bertholletia</v>
      </c>
      <c r="S3026" s="98" t="s">
        <v>1004</v>
      </c>
      <c r="T3026" s="87">
        <f>_xlfn.MINIFS(CENSO[DAP (cm)],CENSO[NOME CIENTIFICO],CENSO[[#This Row],[NOME CIENTIFICO]])</f>
        <v>41.38028520389279</v>
      </c>
      <c r="U30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026" s="87" t="str">
        <f>IF(CENSO[[#This Row],[DAP (cm)]]&lt;CENSO[[#This Row],[DMCE (cm)]],"DAP &lt; DMCE","DAP ≥ DMCE")</f>
        <v>DAP ≥ DMCE</v>
      </c>
      <c r="W3026" s="87" t="str">
        <f>IF(CENSO[[#This Row],[DAP (cm)]]&gt;200, "Superior", "Inferior")</f>
        <v>Inferior</v>
      </c>
      <c r="X3026" s="87" t="str">
        <f>VLOOKUP(CENSO[[#This Row],[NOME COMUM]],ESPECIES[],4,FALSE)</f>
        <v>Protegida</v>
      </c>
      <c r="Y3026" s="87" t="str">
        <f>IF(IFERROR(VLOOKUP(CENSO[[#This Row],[NOME COMUM]],COMERCIAIS[],2, FALSE), "Não") &lt;&gt; "Não", "Sim", "Não")</f>
        <v>Não</v>
      </c>
      <c r="Z3026" s="133">
        <f>CENSO[[#This Row],[g (m²)]]/SUM(AEEF[AEEF-UT])</f>
        <v>2.2277129676707558E-3</v>
      </c>
      <c r="AA3026" s="133">
        <f>CENSO[[#This Row],[v (m³)]]/SUM(AEEF[AEEF-UT])</f>
        <v>3.7425577856868696E-2</v>
      </c>
    </row>
    <row r="3027" spans="1:27" ht="14">
      <c r="A3027" s="86">
        <v>1</v>
      </c>
      <c r="B3027" s="86">
        <v>2</v>
      </c>
      <c r="C3027" s="63">
        <v>89</v>
      </c>
      <c r="D3027" s="63">
        <v>3026</v>
      </c>
      <c r="E3027" s="63" t="str">
        <f>VLOOKUP(CENSO[[#This Row],[NOME COMUM]],ESPECIES[],2,FALSE)</f>
        <v>Caryocar villosum (Aubl.) Pers.</v>
      </c>
      <c r="F3027" s="64" t="s">
        <v>33</v>
      </c>
      <c r="G3027" s="64">
        <v>300</v>
      </c>
      <c r="H3027" s="97">
        <f>CENSO[[#This Row],[CAP (cm)]]/PI()</f>
        <v>95.4929658551372</v>
      </c>
      <c r="I3027" s="64">
        <v>17</v>
      </c>
      <c r="J3027" s="96">
        <f>(PI()*(CENSO[[#This Row],[DAP (cm)]]^2))/40000</f>
        <v>0.7161972439135289</v>
      </c>
      <c r="K3027" s="96">
        <f>CENSO[[#This Row],[g (m²)]]*CENSO[[#This Row],[H (m)]]*0.7</f>
        <v>8.5227472025709936</v>
      </c>
      <c r="L3027" s="64">
        <v>1</v>
      </c>
      <c r="M3027" s="65">
        <v>365073.299999999</v>
      </c>
      <c r="N3027" s="87">
        <v>9703057.9000000004</v>
      </c>
      <c r="O3027" s="87" t="s">
        <v>1227</v>
      </c>
      <c r="P3027" s="87" t="str">
        <f>VLOOKUP(CENSO[[#This Row],[DAP (cm)]],CD[],2,TRUE)</f>
        <v>TORA</v>
      </c>
      <c r="Q3027" s="87" t="str">
        <f>VLOOKUP(CENSO[[#This Row],[DAP (cm)]],DD[],2,TRUE)</f>
        <v>90├ 100</v>
      </c>
      <c r="R3027" s="87" t="str" cm="1">
        <f t="array" ref="R3027">INDEX(_xlfn.TEXTSPLIT(CENSO[[#This Row],[NOME CIENTIFICO]]," "),1)</f>
        <v>Caryocar</v>
      </c>
      <c r="S3027" s="98" t="s">
        <v>1004</v>
      </c>
      <c r="T3027" s="87">
        <f>_xlfn.MINIFS(CENSO[DAP (cm)],CENSO[NOME CIENTIFICO],CENSO[[#This Row],[NOME CIENTIFICO]])</f>
        <v>41.38028520389279</v>
      </c>
      <c r="U30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027" s="87" t="str">
        <f>IF(CENSO[[#This Row],[DAP (cm)]]&lt;CENSO[[#This Row],[DMCE (cm)]],"DAP &lt; DMCE","DAP ≥ DMCE")</f>
        <v>DAP ≥ DMCE</v>
      </c>
      <c r="W3027" s="87" t="str">
        <f>IF(CENSO[[#This Row],[DAP (cm)]]&gt;200, "Superior", "Inferior")</f>
        <v>Inferior</v>
      </c>
      <c r="X3027" s="87" t="str">
        <f>VLOOKUP(CENSO[[#This Row],[NOME COMUM]],ESPECIES[],4,FALSE)</f>
        <v>Não</v>
      </c>
      <c r="Y3027" s="87" t="str">
        <f>IF(IFERROR(VLOOKUP(CENSO[[#This Row],[NOME COMUM]],COMERCIAIS[],2, FALSE), "Não") &lt;&gt; "Não", "Sim", "Não")</f>
        <v>Sim</v>
      </c>
      <c r="Z3027" s="133">
        <f>CENSO[[#This Row],[g (m²)]]/SUM(AEEF[AEEF-UT])</f>
        <v>1.2530885443148001E-3</v>
      </c>
      <c r="AA3027" s="133">
        <f>CENSO[[#This Row],[v (m³)]]/SUM(AEEF[AEEF-UT])</f>
        <v>1.491175367734612E-2</v>
      </c>
    </row>
    <row r="3028" spans="1:27" ht="14">
      <c r="A3028" s="86">
        <v>1</v>
      </c>
      <c r="B3028" s="86">
        <v>2</v>
      </c>
      <c r="C3028" s="63">
        <v>89</v>
      </c>
      <c r="D3028" s="63">
        <v>3027</v>
      </c>
      <c r="E3028" s="63" t="str">
        <f>VLOOKUP(CENSO[[#This Row],[NOME COMUM]],ESPECIES[],2,FALSE)</f>
        <v>Piptadenia suaveolens Miq.</v>
      </c>
      <c r="F3028" s="64" t="s">
        <v>22</v>
      </c>
      <c r="G3028" s="64">
        <v>427</v>
      </c>
      <c r="H3028" s="97">
        <f>CENSO[[#This Row],[CAP (cm)]]/PI()</f>
        <v>135.91832140047862</v>
      </c>
      <c r="I3028" s="64">
        <v>17</v>
      </c>
      <c r="J3028" s="96">
        <f>(PI()*(CENSO[[#This Row],[DAP (cm)]]^2))/40000</f>
        <v>1.4509280809501093</v>
      </c>
      <c r="K3028" s="96">
        <f>CENSO[[#This Row],[g (m²)]]*CENSO[[#This Row],[H (m)]]*0.7</f>
        <v>17.266044163306301</v>
      </c>
      <c r="L3028" s="64">
        <v>2</v>
      </c>
      <c r="M3028" s="65">
        <v>365065.09999999899</v>
      </c>
      <c r="N3028" s="87">
        <v>9703052.9000000004</v>
      </c>
      <c r="O3028" s="87" t="s">
        <v>1228</v>
      </c>
      <c r="P3028" s="87" t="str">
        <f>VLOOKUP(CENSO[[#This Row],[DAP (cm)]],CD[],2,TRUE)</f>
        <v>TORA</v>
      </c>
      <c r="Q3028" s="87" t="str">
        <f>VLOOKUP(CENSO[[#This Row],[DAP (cm)]],DD[],2,TRUE)</f>
        <v>130├ 140</v>
      </c>
      <c r="R3028" s="87" t="str" cm="1">
        <f t="array" ref="R3028">INDEX(_xlfn.TEXTSPLIT(CENSO[[#This Row],[NOME CIENTIFICO]]," "),1)</f>
        <v>Piptadenia</v>
      </c>
      <c r="S3028" s="98" t="s">
        <v>1004</v>
      </c>
      <c r="T3028" s="87">
        <f>_xlfn.MINIFS(CENSO[DAP (cm)],CENSO[NOME CIENTIFICO],CENSO[[#This Row],[NOME CIENTIFICO]])</f>
        <v>39.788735772973837</v>
      </c>
      <c r="U30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28" s="87" t="str">
        <f>IF(CENSO[[#This Row],[DAP (cm)]]&lt;CENSO[[#This Row],[DMCE (cm)]],"DAP &lt; DMCE","DAP ≥ DMCE")</f>
        <v>DAP ≥ DMCE</v>
      </c>
      <c r="W3028" s="87" t="str">
        <f>IF(CENSO[[#This Row],[DAP (cm)]]&gt;200, "Superior", "Inferior")</f>
        <v>Inferior</v>
      </c>
      <c r="X3028" s="87" t="str">
        <f>VLOOKUP(CENSO[[#This Row],[NOME COMUM]],ESPECIES[],4,FALSE)</f>
        <v>Não</v>
      </c>
      <c r="Y3028" s="87" t="str">
        <f>IF(IFERROR(VLOOKUP(CENSO[[#This Row],[NOME COMUM]],COMERCIAIS[],2, FALSE), "Não") &lt;&gt; "Não", "Sim", "Não")</f>
        <v>Sim</v>
      </c>
      <c r="Z3028" s="133">
        <f>CENSO[[#This Row],[g (m²)]]/SUM(AEEF[AEEF-UT])</f>
        <v>2.5386042355152582E-3</v>
      </c>
      <c r="AA3028" s="133">
        <f>CENSO[[#This Row],[v (m³)]]/SUM(AEEF[AEEF-UT])</f>
        <v>3.0209390402631573E-2</v>
      </c>
    </row>
    <row r="3029" spans="1:27" ht="14">
      <c r="A3029" s="86">
        <v>1</v>
      </c>
      <c r="B3029" s="86">
        <v>2</v>
      </c>
      <c r="C3029" s="63">
        <v>89</v>
      </c>
      <c r="D3029" s="63">
        <v>3028</v>
      </c>
      <c r="E3029" s="63" t="str">
        <f>VLOOKUP(CENSO[[#This Row],[NOME COMUM]],ESPECIES[],2,FALSE)</f>
        <v>Tachigali myrmecophila Ducke</v>
      </c>
      <c r="F3029" s="64" t="s">
        <v>14</v>
      </c>
      <c r="G3029" s="64">
        <v>350</v>
      </c>
      <c r="H3029" s="97">
        <f>CENSO[[#This Row],[CAP (cm)]]/PI()</f>
        <v>111.40846016432674</v>
      </c>
      <c r="I3029" s="64">
        <v>19</v>
      </c>
      <c r="J3029" s="96">
        <f>(PI()*(CENSO[[#This Row],[DAP (cm)]]^2))/40000</f>
        <v>0.97482402643785904</v>
      </c>
      <c r="K3029" s="96">
        <f>CENSO[[#This Row],[g (m²)]]*CENSO[[#This Row],[H (m)]]*0.7</f>
        <v>12.965159551623524</v>
      </c>
      <c r="L3029" s="64">
        <v>1</v>
      </c>
      <c r="M3029" s="65">
        <v>365068.59999999899</v>
      </c>
      <c r="N3029" s="87">
        <v>9703048.1999999899</v>
      </c>
      <c r="O3029" s="87" t="s">
        <v>1228</v>
      </c>
      <c r="P3029" s="87" t="str">
        <f>VLOOKUP(CENSO[[#This Row],[DAP (cm)]],CD[],2,TRUE)</f>
        <v>TORA</v>
      </c>
      <c r="Q3029" s="87" t="str">
        <f>VLOOKUP(CENSO[[#This Row],[DAP (cm)]],DD[],2,TRUE)</f>
        <v>110├ 120</v>
      </c>
      <c r="R3029" s="87" t="str" cm="1">
        <f t="array" ref="R3029">INDEX(_xlfn.TEXTSPLIT(CENSO[[#This Row],[NOME CIENTIFICO]]," "),1)</f>
        <v>Tachigali</v>
      </c>
      <c r="S3029" s="98" t="s">
        <v>1004</v>
      </c>
      <c r="T3029" s="87">
        <f>_xlfn.MINIFS(CENSO[DAP (cm)],CENSO[NOME CIENTIFICO],CENSO[[#This Row],[NOME CIENTIFICO]])</f>
        <v>39.152116000606256</v>
      </c>
      <c r="U30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29" s="87" t="str">
        <f>IF(CENSO[[#This Row],[DAP (cm)]]&lt;CENSO[[#This Row],[DMCE (cm)]],"DAP &lt; DMCE","DAP ≥ DMCE")</f>
        <v>DAP ≥ DMCE</v>
      </c>
      <c r="W3029" s="87" t="str">
        <f>IF(CENSO[[#This Row],[DAP (cm)]]&gt;200, "Superior", "Inferior")</f>
        <v>Inferior</v>
      </c>
      <c r="X3029" s="87" t="str">
        <f>VLOOKUP(CENSO[[#This Row],[NOME COMUM]],ESPECIES[],4,FALSE)</f>
        <v>Não</v>
      </c>
      <c r="Y3029" s="87" t="str">
        <f>IF(IFERROR(VLOOKUP(CENSO[[#This Row],[NOME COMUM]],COMERCIAIS[],2, FALSE), "Não") &lt;&gt; "Não", "Sim", "Não")</f>
        <v>Sim</v>
      </c>
      <c r="Z3029" s="133">
        <f>CENSO[[#This Row],[g (m²)]]/SUM(AEEF[AEEF-UT])</f>
        <v>1.7055927408729228E-3</v>
      </c>
      <c r="AA3029" s="133">
        <f>CENSO[[#This Row],[v (m³)]]/SUM(AEEF[AEEF-UT])</f>
        <v>2.2684383453609871E-2</v>
      </c>
    </row>
    <row r="3030" spans="1:27" ht="14">
      <c r="A3030" s="86">
        <v>1</v>
      </c>
      <c r="B3030" s="86">
        <v>2</v>
      </c>
      <c r="C3030" s="63">
        <v>89</v>
      </c>
      <c r="D3030" s="63">
        <v>3029</v>
      </c>
      <c r="E3030" s="63" t="str">
        <f>VLOOKUP(CENSO[[#This Row],[NOME COMUM]],ESPECIES[],2,FALSE)</f>
        <v>Goupia glabra Aubl.</v>
      </c>
      <c r="F3030" s="64" t="s">
        <v>34</v>
      </c>
      <c r="G3030" s="64">
        <v>333</v>
      </c>
      <c r="H3030" s="97">
        <f>CENSO[[#This Row],[CAP (cm)]]/PI()</f>
        <v>105.99719209920229</v>
      </c>
      <c r="I3030" s="64">
        <v>11</v>
      </c>
      <c r="J3030" s="96">
        <f>(PI()*(CENSO[[#This Row],[DAP (cm)]]^2))/40000</f>
        <v>0.88242662422585905</v>
      </c>
      <c r="K3030" s="96">
        <f>CENSO[[#This Row],[g (m²)]]*CENSO[[#This Row],[H (m)]]*0.7</f>
        <v>6.7946850065391136</v>
      </c>
      <c r="L3030" s="64">
        <v>2</v>
      </c>
      <c r="M3030" s="65">
        <v>365063.4</v>
      </c>
      <c r="N3030" s="87">
        <v>9703076.0999999903</v>
      </c>
      <c r="O3030" s="87" t="s">
        <v>1228</v>
      </c>
      <c r="P3030" s="87" t="str">
        <f>VLOOKUP(CENSO[[#This Row],[DAP (cm)]],CD[],2,TRUE)</f>
        <v>TORA</v>
      </c>
      <c r="Q3030" s="87" t="str">
        <f>VLOOKUP(CENSO[[#This Row],[DAP (cm)]],DD[],2,TRUE)</f>
        <v>100├ 110</v>
      </c>
      <c r="R3030" s="87" t="str" cm="1">
        <f t="array" ref="R3030">INDEX(_xlfn.TEXTSPLIT(CENSO[[#This Row],[NOME CIENTIFICO]]," "),1)</f>
        <v>Goupia</v>
      </c>
      <c r="S3030" s="98" t="s">
        <v>1004</v>
      </c>
      <c r="T3030" s="87">
        <f>_xlfn.MINIFS(CENSO[DAP (cm)],CENSO[NOME CIENTIFICO],CENSO[[#This Row],[NOME CIENTIFICO]])</f>
        <v>40.107045659157627</v>
      </c>
      <c r="U30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030" s="87" t="str">
        <f>IF(CENSO[[#This Row],[DAP (cm)]]&lt;CENSO[[#This Row],[DMCE (cm)]],"DAP &lt; DMCE","DAP ≥ DMCE")</f>
        <v>DAP ≥ DMCE</v>
      </c>
      <c r="W3030" s="87" t="str">
        <f>IF(CENSO[[#This Row],[DAP (cm)]]&gt;200, "Superior", "Inferior")</f>
        <v>Inferior</v>
      </c>
      <c r="X3030" s="87" t="str">
        <f>VLOOKUP(CENSO[[#This Row],[NOME COMUM]],ESPECIES[],4,FALSE)</f>
        <v>Não</v>
      </c>
      <c r="Y3030" s="87" t="str">
        <f>IF(IFERROR(VLOOKUP(CENSO[[#This Row],[NOME COMUM]],COMERCIAIS[],2, FALSE), "Não") &lt;&gt; "Não", "Sim", "Não")</f>
        <v>Sim</v>
      </c>
      <c r="Z3030" s="133">
        <f>CENSO[[#This Row],[g (m²)]]/SUM(AEEF[AEEF-UT])</f>
        <v>1.5439303954502654E-3</v>
      </c>
      <c r="AA3030" s="133">
        <f>CENSO[[#This Row],[v (m³)]]/SUM(AEEF[AEEF-UT])</f>
        <v>1.1888264044967041E-2</v>
      </c>
    </row>
    <row r="3031" spans="1:27" ht="14">
      <c r="A3031" s="86">
        <v>1</v>
      </c>
      <c r="B3031" s="86">
        <v>2</v>
      </c>
      <c r="C3031" s="63">
        <v>89</v>
      </c>
      <c r="D3031" s="63">
        <v>3030</v>
      </c>
      <c r="E3031" s="63" t="str">
        <f>VLOOKUP(CENSO[[#This Row],[NOME COMUM]],ESPECIES[],2,FALSE)</f>
        <v>Tachigali myrmecophila Ducke</v>
      </c>
      <c r="F3031" s="64" t="s">
        <v>14</v>
      </c>
      <c r="G3031" s="64">
        <v>368</v>
      </c>
      <c r="H3031" s="97">
        <f>CENSO[[#This Row],[CAP (cm)]]/PI()</f>
        <v>117.13803811563497</v>
      </c>
      <c r="I3031" s="64">
        <v>18</v>
      </c>
      <c r="J3031" s="96">
        <f>(PI()*(CENSO[[#This Row],[DAP (cm)]]^2))/40000</f>
        <v>1.0776699506638416</v>
      </c>
      <c r="K3031" s="96">
        <f>CENSO[[#This Row],[g (m²)]]*CENSO[[#This Row],[H (m)]]*0.7</f>
        <v>13.578641378364404</v>
      </c>
      <c r="L3031" s="64">
        <v>1</v>
      </c>
      <c r="M3031" s="65">
        <v>365050.299999999</v>
      </c>
      <c r="N3031" s="87">
        <v>9703074.5999999903</v>
      </c>
      <c r="O3031" s="87" t="s">
        <v>1228</v>
      </c>
      <c r="P3031" s="87" t="str">
        <f>VLOOKUP(CENSO[[#This Row],[DAP (cm)]],CD[],2,TRUE)</f>
        <v>TORA</v>
      </c>
      <c r="Q3031" s="87" t="str">
        <f>VLOOKUP(CENSO[[#This Row],[DAP (cm)]],DD[],2,TRUE)</f>
        <v>110├ 120</v>
      </c>
      <c r="R3031" s="87" t="str" cm="1">
        <f t="array" ref="R3031">INDEX(_xlfn.TEXTSPLIT(CENSO[[#This Row],[NOME CIENTIFICO]]," "),1)</f>
        <v>Tachigali</v>
      </c>
      <c r="S3031" s="98" t="s">
        <v>1004</v>
      </c>
      <c r="T3031" s="87">
        <f>_xlfn.MINIFS(CENSO[DAP (cm)],CENSO[NOME CIENTIFICO],CENSO[[#This Row],[NOME CIENTIFICO]])</f>
        <v>39.152116000606256</v>
      </c>
      <c r="U30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31" s="87" t="str">
        <f>IF(CENSO[[#This Row],[DAP (cm)]]&lt;CENSO[[#This Row],[DMCE (cm)]],"DAP &lt; DMCE","DAP ≥ DMCE")</f>
        <v>DAP ≥ DMCE</v>
      </c>
      <c r="W3031" s="87" t="str">
        <f>IF(CENSO[[#This Row],[DAP (cm)]]&gt;200, "Superior", "Inferior")</f>
        <v>Inferior</v>
      </c>
      <c r="X3031" s="87" t="str">
        <f>VLOOKUP(CENSO[[#This Row],[NOME COMUM]],ESPECIES[],4,FALSE)</f>
        <v>Não</v>
      </c>
      <c r="Y3031" s="87" t="str">
        <f>IF(IFERROR(VLOOKUP(CENSO[[#This Row],[NOME COMUM]],COMERCIAIS[],2, FALSE), "Não") &lt;&gt; "Não", "Sim", "Não")</f>
        <v>Sim</v>
      </c>
      <c r="Z3031" s="133">
        <f>CENSO[[#This Row],[g (m²)]]/SUM(AEEF[AEEF-UT])</f>
        <v>1.8855362558365279E-3</v>
      </c>
      <c r="AA3031" s="133">
        <f>CENSO[[#This Row],[v (m³)]]/SUM(AEEF[AEEF-UT])</f>
        <v>2.3757756823540248E-2</v>
      </c>
    </row>
    <row r="3032" spans="1:27" ht="14">
      <c r="A3032" s="86">
        <v>1</v>
      </c>
      <c r="B3032" s="86">
        <v>2</v>
      </c>
      <c r="C3032" s="63">
        <v>89</v>
      </c>
      <c r="D3032" s="63">
        <v>3031</v>
      </c>
      <c r="E3032" s="63" t="str">
        <f>VLOOKUP(CENSO[[#This Row],[NOME COMUM]],ESPECIES[],2,FALSE)</f>
        <v>Bertholletia excelsa Humb. &amp; Bonpl.</v>
      </c>
      <c r="F3032" s="64" t="s">
        <v>37</v>
      </c>
      <c r="G3032" s="64">
        <v>300</v>
      </c>
      <c r="H3032" s="97">
        <f>CENSO[[#This Row],[CAP (cm)]]/PI()</f>
        <v>95.4929658551372</v>
      </c>
      <c r="I3032" s="64">
        <v>24</v>
      </c>
      <c r="J3032" s="96">
        <f>(PI()*(CENSO[[#This Row],[DAP (cm)]]^2))/40000</f>
        <v>0.7161972439135289</v>
      </c>
      <c r="K3032" s="96">
        <f>CENSO[[#This Row],[g (m²)]]*CENSO[[#This Row],[H (m)]]*0.7</f>
        <v>12.032113697747286</v>
      </c>
      <c r="L3032" s="64">
        <v>1</v>
      </c>
      <c r="M3032" s="65">
        <v>365042.59999999899</v>
      </c>
      <c r="N3032" s="87">
        <v>9703074.9000000004</v>
      </c>
      <c r="O3032" s="87" t="s">
        <v>424</v>
      </c>
      <c r="P3032" s="87" t="str">
        <f>VLOOKUP(CENSO[[#This Row],[DAP (cm)]],CD[],2,TRUE)</f>
        <v>TORA</v>
      </c>
      <c r="Q3032" s="87" t="str">
        <f>VLOOKUP(CENSO[[#This Row],[DAP (cm)]],DD[],2,TRUE)</f>
        <v>90├ 100</v>
      </c>
      <c r="R3032" s="87" t="str" cm="1">
        <f t="array" ref="R3032">INDEX(_xlfn.TEXTSPLIT(CENSO[[#This Row],[NOME CIENTIFICO]]," "),1)</f>
        <v>Bertholletia</v>
      </c>
      <c r="S3032" s="98" t="s">
        <v>1004</v>
      </c>
      <c r="T3032" s="87">
        <f>_xlfn.MINIFS(CENSO[DAP (cm)],CENSO[NOME CIENTIFICO],CENSO[[#This Row],[NOME CIENTIFICO]])</f>
        <v>41.38028520389279</v>
      </c>
      <c r="U30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032" s="87" t="str">
        <f>IF(CENSO[[#This Row],[DAP (cm)]]&lt;CENSO[[#This Row],[DMCE (cm)]],"DAP &lt; DMCE","DAP ≥ DMCE")</f>
        <v>DAP ≥ DMCE</v>
      </c>
      <c r="W3032" s="87" t="str">
        <f>IF(CENSO[[#This Row],[DAP (cm)]]&gt;200, "Superior", "Inferior")</f>
        <v>Inferior</v>
      </c>
      <c r="X3032" s="87" t="str">
        <f>VLOOKUP(CENSO[[#This Row],[NOME COMUM]],ESPECIES[],4,FALSE)</f>
        <v>Protegida</v>
      </c>
      <c r="Y3032" s="87" t="str">
        <f>IF(IFERROR(VLOOKUP(CENSO[[#This Row],[NOME COMUM]],COMERCIAIS[],2, FALSE), "Não") &lt;&gt; "Não", "Sim", "Não")</f>
        <v>Não</v>
      </c>
      <c r="Z3032" s="133">
        <f>CENSO[[#This Row],[g (m²)]]/SUM(AEEF[AEEF-UT])</f>
        <v>1.2530885443148001E-3</v>
      </c>
      <c r="AA3032" s="133">
        <f>CENSO[[#This Row],[v (m³)]]/SUM(AEEF[AEEF-UT])</f>
        <v>2.1051887544488643E-2</v>
      </c>
    </row>
    <row r="3033" spans="1:27" ht="14">
      <c r="A3033" s="86">
        <v>1</v>
      </c>
      <c r="B3033" s="86">
        <v>2</v>
      </c>
      <c r="C3033" s="63">
        <v>89</v>
      </c>
      <c r="D3033" s="63">
        <v>3032</v>
      </c>
      <c r="E3033" s="63" t="str">
        <f>VLOOKUP(CENSO[[#This Row],[NOME COMUM]],ESPECIES[],2,FALSE)</f>
        <v>Kielmeyera variabilis Mart.</v>
      </c>
      <c r="F3033" s="64" t="s">
        <v>77</v>
      </c>
      <c r="G3033" s="64">
        <v>142</v>
      </c>
      <c r="H3033" s="97">
        <f>CENSO[[#This Row],[CAP (cm)]]/PI()</f>
        <v>45.200003838098276</v>
      </c>
      <c r="I3033" s="64">
        <v>13</v>
      </c>
      <c r="J3033" s="96">
        <f>(PI()*(CENSO[[#This Row],[DAP (cm)]]^2))/40000</f>
        <v>0.16046001362524887</v>
      </c>
      <c r="K3033" s="96">
        <f>CENSO[[#This Row],[g (m²)]]*CENSO[[#This Row],[H (m)]]*0.7</f>
        <v>1.4601861239897647</v>
      </c>
      <c r="L3033" s="64">
        <v>1</v>
      </c>
      <c r="M3033" s="65">
        <v>365040.2</v>
      </c>
      <c r="N3033" s="87">
        <v>9703070.5</v>
      </c>
      <c r="O3033" s="98" t="s">
        <v>1225</v>
      </c>
      <c r="P3033" s="87" t="str">
        <f>VLOOKUP(CENSO[[#This Row],[DAP (cm)]],CD[],2,TRUE)</f>
        <v>TORETE</v>
      </c>
      <c r="Q3033" s="87" t="str">
        <f>VLOOKUP(CENSO[[#This Row],[DAP (cm)]],DD[],2,TRUE)</f>
        <v>40├ 50</v>
      </c>
      <c r="R3033" s="87" t="str" cm="1">
        <f t="array" ref="R3033">INDEX(_xlfn.TEXTSPLIT(CENSO[[#This Row],[NOME CIENTIFICO]]," "),1)</f>
        <v>Kielmeyera</v>
      </c>
      <c r="S3033" s="98" t="s">
        <v>1004</v>
      </c>
      <c r="T3033" s="87">
        <f>_xlfn.MINIFS(CENSO[DAP (cm)],CENSO[NOME CIENTIFICO],CENSO[[#This Row],[NOME CIENTIFICO]])</f>
        <v>41.38028520389279</v>
      </c>
      <c r="U30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033" s="87" t="str">
        <f>IF(CENSO[[#This Row],[DAP (cm)]]&lt;CENSO[[#This Row],[DMCE (cm)]],"DAP &lt; DMCE","DAP ≥ DMCE")</f>
        <v>DAP &lt; DMCE</v>
      </c>
      <c r="W3033" s="87" t="str">
        <f>IF(CENSO[[#This Row],[DAP (cm)]]&gt;200, "Superior", "Inferior")</f>
        <v>Inferior</v>
      </c>
      <c r="X3033" s="87" t="str">
        <f>VLOOKUP(CENSO[[#This Row],[NOME COMUM]],ESPECIES[],4,FALSE)</f>
        <v>Não</v>
      </c>
      <c r="Y3033" s="87" t="str">
        <f>IF(IFERROR(VLOOKUP(CENSO[[#This Row],[NOME COMUM]],COMERCIAIS[],2, FALSE), "Não") &lt;&gt; "Não", "Sim", "Não")</f>
        <v>Não</v>
      </c>
      <c r="Z3033" s="133">
        <f>CENSO[[#This Row],[g (m²)]]/SUM(AEEF[AEEF-UT])</f>
        <v>2.8074752675070699E-4</v>
      </c>
      <c r="AA3033" s="133">
        <f>CENSO[[#This Row],[v (m³)]]/SUM(AEEF[AEEF-UT])</f>
        <v>2.5548024934314338E-3</v>
      </c>
    </row>
    <row r="3034" spans="1:27" ht="14">
      <c r="A3034" s="86">
        <v>1</v>
      </c>
      <c r="B3034" s="86">
        <v>2</v>
      </c>
      <c r="C3034" s="63">
        <v>89</v>
      </c>
      <c r="D3034" s="63">
        <v>3033</v>
      </c>
      <c r="E3034" s="63" t="str">
        <f>VLOOKUP(CENSO[[#This Row],[NOME COMUM]],ESPECIES[],2,FALSE)</f>
        <v>Goupia glabra Aubl.</v>
      </c>
      <c r="F3034" s="64" t="s">
        <v>34</v>
      </c>
      <c r="G3034" s="64">
        <v>249</v>
      </c>
      <c r="H3034" s="97">
        <f>CENSO[[#This Row],[CAP (cm)]]/PI()</f>
        <v>79.259161659763876</v>
      </c>
      <c r="I3034" s="64">
        <v>17</v>
      </c>
      <c r="J3034" s="96">
        <f>(PI()*(CENSO[[#This Row],[DAP (cm)]]^2))/40000</f>
        <v>0.49338828133203017</v>
      </c>
      <c r="K3034" s="96">
        <f>CENSO[[#This Row],[g (m²)]]*CENSO[[#This Row],[H (m)]]*0.7</f>
        <v>5.871320547851159</v>
      </c>
      <c r="L3034" s="64">
        <v>1</v>
      </c>
      <c r="M3034" s="65">
        <v>365061.4</v>
      </c>
      <c r="N3034" s="87">
        <v>9703051.1999999899</v>
      </c>
      <c r="O3034" s="87" t="s">
        <v>1228</v>
      </c>
      <c r="P3034" s="87" t="str">
        <f>VLOOKUP(CENSO[[#This Row],[DAP (cm)]],CD[],2,TRUE)</f>
        <v>TORA</v>
      </c>
      <c r="Q3034" s="87" t="str">
        <f>VLOOKUP(CENSO[[#This Row],[DAP (cm)]],DD[],2,TRUE)</f>
        <v>70├ 80</v>
      </c>
      <c r="R3034" s="87" t="str" cm="1">
        <f t="array" ref="R3034">INDEX(_xlfn.TEXTSPLIT(CENSO[[#This Row],[NOME CIENTIFICO]]," "),1)</f>
        <v>Goupia</v>
      </c>
      <c r="S3034" s="98" t="s">
        <v>1004</v>
      </c>
      <c r="T3034" s="87">
        <f>_xlfn.MINIFS(CENSO[DAP (cm)],CENSO[NOME CIENTIFICO],CENSO[[#This Row],[NOME CIENTIFICO]])</f>
        <v>40.107045659157627</v>
      </c>
      <c r="U30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034" s="87" t="str">
        <f>IF(CENSO[[#This Row],[DAP (cm)]]&lt;CENSO[[#This Row],[DMCE (cm)]],"DAP &lt; DMCE","DAP ≥ DMCE")</f>
        <v>DAP ≥ DMCE</v>
      </c>
      <c r="W3034" s="87" t="str">
        <f>IF(CENSO[[#This Row],[DAP (cm)]]&gt;200, "Superior", "Inferior")</f>
        <v>Inferior</v>
      </c>
      <c r="X3034" s="87" t="str">
        <f>VLOOKUP(CENSO[[#This Row],[NOME COMUM]],ESPECIES[],4,FALSE)</f>
        <v>Não</v>
      </c>
      <c r="Y3034" s="87" t="str">
        <f>IF(IFERROR(VLOOKUP(CENSO[[#This Row],[NOME COMUM]],COMERCIAIS[],2, FALSE), "Não") &lt;&gt; "Não", "Sim", "Não")</f>
        <v>Sim</v>
      </c>
      <c r="Z3034" s="133">
        <f>CENSO[[#This Row],[g (m²)]]/SUM(AEEF[AEEF-UT])</f>
        <v>8.63252698178466E-4</v>
      </c>
      <c r="AA3034" s="133">
        <f>CENSO[[#This Row],[v (m³)]]/SUM(AEEF[AEEF-UT])</f>
        <v>1.0272707108323745E-2</v>
      </c>
    </row>
    <row r="3035" spans="1:27" ht="14">
      <c r="A3035" s="86">
        <v>1</v>
      </c>
      <c r="B3035" s="86">
        <v>2</v>
      </c>
      <c r="C3035" s="63">
        <v>90</v>
      </c>
      <c r="D3035" s="63">
        <v>3034</v>
      </c>
      <c r="E3035" s="63" t="str">
        <f>VLOOKUP(CENSO[[#This Row],[NOME COMUM]],ESPECIES[],2,FALSE)</f>
        <v>Sacoglottis guianensis Benth.</v>
      </c>
      <c r="F3035" s="64" t="s">
        <v>63</v>
      </c>
      <c r="G3035" s="64">
        <v>200</v>
      </c>
      <c r="H3035" s="97">
        <f>CENSO[[#This Row],[CAP (cm)]]/PI()</f>
        <v>63.661977236758133</v>
      </c>
      <c r="I3035" s="64">
        <v>16</v>
      </c>
      <c r="J3035" s="96">
        <f>(PI()*(CENSO[[#This Row],[DAP (cm)]]^2))/40000</f>
        <v>0.31830988618379064</v>
      </c>
      <c r="K3035" s="96">
        <f>CENSO[[#This Row],[g (m²)]]*CENSO[[#This Row],[H (m)]]*0.7</f>
        <v>3.565070725258455</v>
      </c>
      <c r="L3035" s="64">
        <v>1</v>
      </c>
      <c r="M3035" s="65">
        <v>365094.40000000002</v>
      </c>
      <c r="N3035" s="87">
        <v>9703022</v>
      </c>
      <c r="O3035" s="87" t="s">
        <v>1227</v>
      </c>
      <c r="P3035" s="87" t="str">
        <f>VLOOKUP(CENSO[[#This Row],[DAP (cm)]],CD[],2,TRUE)</f>
        <v>TORA</v>
      </c>
      <c r="Q3035" s="87" t="str">
        <f>VLOOKUP(CENSO[[#This Row],[DAP (cm)]],DD[],2,TRUE)</f>
        <v>60├ 70</v>
      </c>
      <c r="R3035" s="87" t="str" cm="1">
        <f t="array" ref="R3035">INDEX(_xlfn.TEXTSPLIT(CENSO[[#This Row],[NOME CIENTIFICO]]," "),1)</f>
        <v>Sacoglottis</v>
      </c>
      <c r="S3035" s="98" t="s">
        <v>1004</v>
      </c>
      <c r="T3035" s="87">
        <f>_xlfn.MINIFS(CENSO[DAP (cm)],CENSO[NOME CIENTIFICO],CENSO[[#This Row],[NOME CIENTIFICO]])</f>
        <v>47.7464829275686</v>
      </c>
      <c r="U30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57.7464829275686</v>
      </c>
      <c r="V3035" s="87" t="str">
        <f>IF(CENSO[[#This Row],[DAP (cm)]]&lt;CENSO[[#This Row],[DMCE (cm)]],"DAP &lt; DMCE","DAP ≥ DMCE")</f>
        <v>DAP ≥ DMCE</v>
      </c>
      <c r="W3035" s="87" t="str">
        <f>IF(CENSO[[#This Row],[DAP (cm)]]&gt;200, "Superior", "Inferior")</f>
        <v>Inferior</v>
      </c>
      <c r="X3035" s="87" t="str">
        <f>VLOOKUP(CENSO[[#This Row],[NOME COMUM]],ESPECIES[],4,FALSE)</f>
        <v>Não</v>
      </c>
      <c r="Y3035" s="87" t="str">
        <f>IF(IFERROR(VLOOKUP(CENSO[[#This Row],[NOME COMUM]],COMERCIAIS[],2, FALSE), "Não") &lt;&gt; "Não", "Sim", "Não")</f>
        <v>Não</v>
      </c>
      <c r="Z3035" s="133">
        <f>CENSO[[#This Row],[g (m²)]]/SUM(AEEF[AEEF-UT])</f>
        <v>5.5692824191768894E-4</v>
      </c>
      <c r="AA3035" s="133">
        <f>CENSO[[#This Row],[v (m³)]]/SUM(AEEF[AEEF-UT])</f>
        <v>6.2375963094781156E-3</v>
      </c>
    </row>
    <row r="3036" spans="1:27" ht="14">
      <c r="A3036" s="86">
        <v>1</v>
      </c>
      <c r="B3036" s="86">
        <v>2</v>
      </c>
      <c r="C3036" s="63">
        <v>90</v>
      </c>
      <c r="D3036" s="63">
        <v>3035</v>
      </c>
      <c r="E3036" s="63" t="str">
        <f>VLOOKUP(CENSO[[#This Row],[NOME COMUM]],ESPECIES[],2,FALSE)</f>
        <v>Bertholletia excelsa Humb. &amp; Bonpl.</v>
      </c>
      <c r="F3036" s="64" t="s">
        <v>37</v>
      </c>
      <c r="G3036" s="64">
        <v>140</v>
      </c>
      <c r="H3036" s="97">
        <f>CENSO[[#This Row],[CAP (cm)]]/PI()</f>
        <v>44.563384065730695</v>
      </c>
      <c r="I3036" s="64">
        <v>13</v>
      </c>
      <c r="J3036" s="96">
        <f>(PI()*(CENSO[[#This Row],[DAP (cm)]]^2))/40000</f>
        <v>0.15597184423005742</v>
      </c>
      <c r="K3036" s="96">
        <f>CENSO[[#This Row],[g (m²)]]*CENSO[[#This Row],[H (m)]]*0.7</f>
        <v>1.4193437824935224</v>
      </c>
      <c r="L3036" s="64">
        <v>1</v>
      </c>
      <c r="M3036" s="65">
        <v>365110.09999999899</v>
      </c>
      <c r="N3036" s="87">
        <v>9703023.5</v>
      </c>
      <c r="O3036" s="87" t="s">
        <v>424</v>
      </c>
      <c r="P3036" s="87" t="str">
        <f>VLOOKUP(CENSO[[#This Row],[DAP (cm)]],CD[],2,TRUE)</f>
        <v>TORETE</v>
      </c>
      <c r="Q3036" s="87" t="str">
        <f>VLOOKUP(CENSO[[#This Row],[DAP (cm)]],DD[],2,TRUE)</f>
        <v>40├ 50</v>
      </c>
      <c r="R3036" s="87" t="str" cm="1">
        <f t="array" ref="R3036">INDEX(_xlfn.TEXTSPLIT(CENSO[[#This Row],[NOME CIENTIFICO]]," "),1)</f>
        <v>Bertholletia</v>
      </c>
      <c r="S3036" s="98" t="s">
        <v>1004</v>
      </c>
      <c r="T3036" s="87">
        <f>_xlfn.MINIFS(CENSO[DAP (cm)],CENSO[NOME CIENTIFICO],CENSO[[#This Row],[NOME CIENTIFICO]])</f>
        <v>41.38028520389279</v>
      </c>
      <c r="U30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036" s="87" t="str">
        <f>IF(CENSO[[#This Row],[DAP (cm)]]&lt;CENSO[[#This Row],[DMCE (cm)]],"DAP &lt; DMCE","DAP ≥ DMCE")</f>
        <v>DAP &lt; DMCE</v>
      </c>
      <c r="W3036" s="87" t="str">
        <f>IF(CENSO[[#This Row],[DAP (cm)]]&gt;200, "Superior", "Inferior")</f>
        <v>Inferior</v>
      </c>
      <c r="X3036" s="87" t="str">
        <f>VLOOKUP(CENSO[[#This Row],[NOME COMUM]],ESPECIES[],4,FALSE)</f>
        <v>Protegida</v>
      </c>
      <c r="Y3036" s="87" t="str">
        <f>IF(IFERROR(VLOOKUP(CENSO[[#This Row],[NOME COMUM]],COMERCIAIS[],2, FALSE), "Não") &lt;&gt; "Não", "Sim", "Não")</f>
        <v>Não</v>
      </c>
      <c r="Z3036" s="133">
        <f>CENSO[[#This Row],[g (m²)]]/SUM(AEEF[AEEF-UT])</f>
        <v>2.7289483853966759E-4</v>
      </c>
      <c r="AA3036" s="133">
        <f>CENSO[[#This Row],[v (m³)]]/SUM(AEEF[AEEF-UT])</f>
        <v>2.4833430307109748E-3</v>
      </c>
    </row>
    <row r="3037" spans="1:27" ht="14">
      <c r="A3037" s="86">
        <v>1</v>
      </c>
      <c r="B3037" s="86">
        <v>2</v>
      </c>
      <c r="C3037" s="63">
        <v>90</v>
      </c>
      <c r="D3037" s="63">
        <v>3036</v>
      </c>
      <c r="E3037" s="63" t="str">
        <f>VLOOKUP(CENSO[[#This Row],[NOME COMUM]],ESPECIES[],2,FALSE)</f>
        <v>Tachigali myrmecophila Ducke</v>
      </c>
      <c r="F3037" s="64" t="s">
        <v>14</v>
      </c>
      <c r="G3037" s="64">
        <v>246</v>
      </c>
      <c r="H3037" s="97">
        <f>CENSO[[#This Row],[CAP (cm)]]/PI()</f>
        <v>78.304232001212512</v>
      </c>
      <c r="I3037" s="64">
        <v>19</v>
      </c>
      <c r="J3037" s="96">
        <f>(PI()*(CENSO[[#This Row],[DAP (cm)]]^2))/40000</f>
        <v>0.48157102680745695</v>
      </c>
      <c r="K3037" s="96">
        <f>CENSO[[#This Row],[g (m²)]]*CENSO[[#This Row],[H (m)]]*0.7</f>
        <v>6.4048946565391764</v>
      </c>
      <c r="L3037" s="64">
        <v>1</v>
      </c>
      <c r="M3037" s="65">
        <v>365118.9</v>
      </c>
      <c r="N3037" s="87">
        <v>9703038.5999999903</v>
      </c>
      <c r="O3037" s="87" t="s">
        <v>1228</v>
      </c>
      <c r="P3037" s="87" t="str">
        <f>VLOOKUP(CENSO[[#This Row],[DAP (cm)]],CD[],2,TRUE)</f>
        <v>TORA</v>
      </c>
      <c r="Q3037" s="87" t="str">
        <f>VLOOKUP(CENSO[[#This Row],[DAP (cm)]],DD[],2,TRUE)</f>
        <v>70├ 80</v>
      </c>
      <c r="R3037" s="87" t="str" cm="1">
        <f t="array" ref="R3037">INDEX(_xlfn.TEXTSPLIT(CENSO[[#This Row],[NOME CIENTIFICO]]," "),1)</f>
        <v>Tachigali</v>
      </c>
      <c r="S3037" s="98" t="s">
        <v>1004</v>
      </c>
      <c r="T3037" s="87">
        <f>_xlfn.MINIFS(CENSO[DAP (cm)],CENSO[NOME CIENTIFICO],CENSO[[#This Row],[NOME CIENTIFICO]])</f>
        <v>39.152116000606256</v>
      </c>
      <c r="U30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37" s="87" t="str">
        <f>IF(CENSO[[#This Row],[DAP (cm)]]&lt;CENSO[[#This Row],[DMCE (cm)]],"DAP &lt; DMCE","DAP ≥ DMCE")</f>
        <v>DAP ≥ DMCE</v>
      </c>
      <c r="W3037" s="87" t="str">
        <f>IF(CENSO[[#This Row],[DAP (cm)]]&gt;200, "Superior", "Inferior")</f>
        <v>Inferior</v>
      </c>
      <c r="X3037" s="87" t="str">
        <f>VLOOKUP(CENSO[[#This Row],[NOME COMUM]],ESPECIES[],4,FALSE)</f>
        <v>Não</v>
      </c>
      <c r="Y3037" s="87" t="str">
        <f>IF(IFERROR(VLOOKUP(CENSO[[#This Row],[NOME COMUM]],COMERCIAIS[],2, FALSE), "Não") &lt;&gt; "Não", "Sim", "Não")</f>
        <v>Sim</v>
      </c>
      <c r="Z3037" s="133">
        <f>CENSO[[#This Row],[g (m²)]]/SUM(AEEF[AEEF-UT])</f>
        <v>8.4257673719727181E-4</v>
      </c>
      <c r="AA3037" s="133">
        <f>CENSO[[#This Row],[v (m³)]]/SUM(AEEF[AEEF-UT])</f>
        <v>1.1206270604723713E-2</v>
      </c>
    </row>
    <row r="3038" spans="1:27" ht="14">
      <c r="A3038" s="86">
        <v>1</v>
      </c>
      <c r="B3038" s="86">
        <v>2</v>
      </c>
      <c r="C3038" s="63">
        <v>90</v>
      </c>
      <c r="D3038" s="63">
        <v>3037</v>
      </c>
      <c r="E3038" s="63" t="str">
        <f>VLOOKUP(CENSO[[#This Row],[NOME COMUM]],ESPECIES[],2,FALSE)</f>
        <v>Dialium guianense (Aubl.) Sandwith</v>
      </c>
      <c r="F3038" s="64" t="s">
        <v>97</v>
      </c>
      <c r="G3038" s="64">
        <v>160</v>
      </c>
      <c r="H3038" s="97">
        <f>CENSO[[#This Row],[CAP (cm)]]/PI()</f>
        <v>50.929581789406512</v>
      </c>
      <c r="I3038" s="64">
        <v>14</v>
      </c>
      <c r="J3038" s="96">
        <f>(PI()*(CENSO[[#This Row],[DAP (cm)]]^2))/40000</f>
        <v>0.20371832715762608</v>
      </c>
      <c r="K3038" s="96">
        <f>CENSO[[#This Row],[g (m²)]]*CENSO[[#This Row],[H (m)]]*0.7</f>
        <v>1.9964396061447354</v>
      </c>
      <c r="L3038" s="64">
        <v>1</v>
      </c>
      <c r="M3038" s="65">
        <v>365103.799999999</v>
      </c>
      <c r="N3038" s="87">
        <v>9703060.0999999903</v>
      </c>
      <c r="O3038" s="98" t="s">
        <v>1225</v>
      </c>
      <c r="P3038" s="87" t="str">
        <f>VLOOKUP(CENSO[[#This Row],[DAP (cm)]],CD[],2,TRUE)</f>
        <v>TORA</v>
      </c>
      <c r="Q3038" s="87" t="str">
        <f>VLOOKUP(CENSO[[#This Row],[DAP (cm)]],DD[],2,TRUE)</f>
        <v>50├ 60</v>
      </c>
      <c r="R3038" s="87" t="str" cm="1">
        <f t="array" ref="R3038">INDEX(_xlfn.TEXTSPLIT(CENSO[[#This Row],[NOME CIENTIFICO]]," "),1)</f>
        <v>Dialium</v>
      </c>
      <c r="S3038" s="98" t="s">
        <v>1004</v>
      </c>
      <c r="T3038" s="87">
        <f>_xlfn.MINIFS(CENSO[DAP (cm)],CENSO[NOME CIENTIFICO],CENSO[[#This Row],[NOME CIENTIFICO]])</f>
        <v>42.335214862444161</v>
      </c>
      <c r="U30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3038" s="87" t="str">
        <f>IF(CENSO[[#This Row],[DAP (cm)]]&lt;CENSO[[#This Row],[DMCE (cm)]],"DAP &lt; DMCE","DAP ≥ DMCE")</f>
        <v>DAP &lt; DMCE</v>
      </c>
      <c r="W3038" s="87" t="str">
        <f>IF(CENSO[[#This Row],[DAP (cm)]]&gt;200, "Superior", "Inferior")</f>
        <v>Inferior</v>
      </c>
      <c r="X3038" s="87" t="str">
        <f>VLOOKUP(CENSO[[#This Row],[NOME COMUM]],ESPECIES[],4,FALSE)</f>
        <v>Não</v>
      </c>
      <c r="Y3038" s="87" t="str">
        <f>IF(IFERROR(VLOOKUP(CENSO[[#This Row],[NOME COMUM]],COMERCIAIS[],2, FALSE), "Não") &lt;&gt; "Não", "Sim", "Não")</f>
        <v>Não</v>
      </c>
      <c r="Z3038" s="133">
        <f>CENSO[[#This Row],[g (m²)]]/SUM(AEEF[AEEF-UT])</f>
        <v>3.5643407482732108E-4</v>
      </c>
      <c r="AA3038" s="133">
        <f>CENSO[[#This Row],[v (m³)]]/SUM(AEEF[AEEF-UT])</f>
        <v>3.4930539333077461E-3</v>
      </c>
    </row>
    <row r="3039" spans="1:27" ht="14">
      <c r="A3039" s="86">
        <v>1</v>
      </c>
      <c r="B3039" s="86">
        <v>2</v>
      </c>
      <c r="C3039" s="63">
        <v>90</v>
      </c>
      <c r="D3039" s="63">
        <v>3038</v>
      </c>
      <c r="E3039" s="63" t="str">
        <f>VLOOKUP(CENSO[[#This Row],[NOME COMUM]],ESPECIES[],2,FALSE)</f>
        <v>Cedrelinga catenaeformis Ducke</v>
      </c>
      <c r="F3039" s="64" t="s">
        <v>71</v>
      </c>
      <c r="G3039" s="64">
        <v>228</v>
      </c>
      <c r="H3039" s="97">
        <f>CENSO[[#This Row],[CAP (cm)]]/PI()</f>
        <v>72.574654049904282</v>
      </c>
      <c r="I3039" s="64">
        <v>17</v>
      </c>
      <c r="J3039" s="96">
        <f>(PI()*(CENSO[[#This Row],[DAP (cm)]]^2))/40000</f>
        <v>0.41367552808445446</v>
      </c>
      <c r="K3039" s="96">
        <f>CENSO[[#This Row],[g (m²)]]*CENSO[[#This Row],[H (m)]]*0.7</f>
        <v>4.9227387842050083</v>
      </c>
      <c r="L3039" s="64">
        <v>1</v>
      </c>
      <c r="M3039" s="65">
        <v>365110.2</v>
      </c>
      <c r="N3039" s="87">
        <v>9703068.0999999903</v>
      </c>
      <c r="O3039" s="87" t="s">
        <v>1228</v>
      </c>
      <c r="P3039" s="87" t="str">
        <f>VLOOKUP(CENSO[[#This Row],[DAP (cm)]],CD[],2,TRUE)</f>
        <v>TORA</v>
      </c>
      <c r="Q3039" s="87" t="str">
        <f>VLOOKUP(CENSO[[#This Row],[DAP (cm)]],DD[],2,TRUE)</f>
        <v>70├ 80</v>
      </c>
      <c r="R3039" s="87" t="str" cm="1">
        <f t="array" ref="R3039">INDEX(_xlfn.TEXTSPLIT(CENSO[[#This Row],[NOME CIENTIFICO]]," "),1)</f>
        <v>Cedrelinga</v>
      </c>
      <c r="S3039" s="98" t="s">
        <v>1004</v>
      </c>
      <c r="T3039" s="87">
        <f>_xlfn.MINIFS(CENSO[DAP (cm)],CENSO[NOME CIENTIFICO],CENSO[[#This Row],[NOME CIENTIFICO]])</f>
        <v>38.515496228238675</v>
      </c>
      <c r="U30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39" s="87" t="str">
        <f>IF(CENSO[[#This Row],[DAP (cm)]]&lt;CENSO[[#This Row],[DMCE (cm)]],"DAP &lt; DMCE","DAP ≥ DMCE")</f>
        <v>DAP ≥ DMCE</v>
      </c>
      <c r="W3039" s="87" t="str">
        <f>IF(CENSO[[#This Row],[DAP (cm)]]&gt;200, "Superior", "Inferior")</f>
        <v>Inferior</v>
      </c>
      <c r="X3039" s="87" t="str">
        <f>VLOOKUP(CENSO[[#This Row],[NOME COMUM]],ESPECIES[],4,FALSE)</f>
        <v>Não</v>
      </c>
      <c r="Y3039" s="87" t="str">
        <f>IF(IFERROR(VLOOKUP(CENSO[[#This Row],[NOME COMUM]],COMERCIAIS[],2, FALSE), "Não") &lt;&gt; "Não", "Sim", "Não")</f>
        <v>Sim</v>
      </c>
      <c r="Z3039" s="133">
        <f>CENSO[[#This Row],[g (m²)]]/SUM(AEEF[AEEF-UT])</f>
        <v>7.2378394319622878E-4</v>
      </c>
      <c r="AA3039" s="133">
        <f>CENSO[[#This Row],[v (m³)]]/SUM(AEEF[AEEF-UT])</f>
        <v>8.6130289240351227E-3</v>
      </c>
    </row>
    <row r="3040" spans="1:27" ht="14">
      <c r="A3040" s="86">
        <v>1</v>
      </c>
      <c r="B3040" s="86">
        <v>2</v>
      </c>
      <c r="C3040" s="63">
        <v>90</v>
      </c>
      <c r="D3040" s="63">
        <v>3039</v>
      </c>
      <c r="E3040" s="63" t="str">
        <f>VLOOKUP(CENSO[[#This Row],[NOME COMUM]],ESPECIES[],2,FALSE)</f>
        <v>Clarisia racemifera Huber</v>
      </c>
      <c r="F3040" s="64" t="s">
        <v>82</v>
      </c>
      <c r="G3040" s="64">
        <v>153</v>
      </c>
      <c r="H3040" s="97">
        <f>CENSO[[#This Row],[CAP (cm)]]/PI()</f>
        <v>48.701412586119972</v>
      </c>
      <c r="I3040" s="64">
        <v>13</v>
      </c>
      <c r="J3040" s="96">
        <f>(PI()*(CENSO[[#This Row],[DAP (cm)]]^2))/40000</f>
        <v>0.18628290314190887</v>
      </c>
      <c r="K3040" s="96">
        <f>CENSO[[#This Row],[g (m²)]]*CENSO[[#This Row],[H (m)]]*0.7</f>
        <v>1.6951744185913709</v>
      </c>
      <c r="L3040" s="64">
        <v>1</v>
      </c>
      <c r="M3040" s="65">
        <v>365077</v>
      </c>
      <c r="N3040" s="87">
        <v>9703056.1999999899</v>
      </c>
      <c r="O3040" s="98" t="s">
        <v>1225</v>
      </c>
      <c r="P3040" s="87" t="str">
        <f>VLOOKUP(CENSO[[#This Row],[DAP (cm)]],CD[],2,TRUE)</f>
        <v>TORETE</v>
      </c>
      <c r="Q3040" s="87" t="str">
        <f>VLOOKUP(CENSO[[#This Row],[DAP (cm)]],DD[],2,TRUE)</f>
        <v>40├ 50</v>
      </c>
      <c r="R3040" s="87" t="str" cm="1">
        <f t="array" ref="R3040">INDEX(_xlfn.TEXTSPLIT(CENSO[[#This Row],[NOME CIENTIFICO]]," "),1)</f>
        <v>Clarisia</v>
      </c>
      <c r="S3040" s="98" t="s">
        <v>1004</v>
      </c>
      <c r="T3040" s="87">
        <f>_xlfn.MINIFS(CENSO[DAP (cm)],CENSO[NOME CIENTIFICO],CENSO[[#This Row],[NOME CIENTIFICO]])</f>
        <v>48.701412586119972</v>
      </c>
      <c r="U30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58.701412586119972</v>
      </c>
      <c r="V3040" s="87" t="str">
        <f>IF(CENSO[[#This Row],[DAP (cm)]]&lt;CENSO[[#This Row],[DMCE (cm)]],"DAP &lt; DMCE","DAP ≥ DMCE")</f>
        <v>DAP &lt; DMCE</v>
      </c>
      <c r="W3040" s="87" t="str">
        <f>IF(CENSO[[#This Row],[DAP (cm)]]&gt;200, "Superior", "Inferior")</f>
        <v>Inferior</v>
      </c>
      <c r="X3040" s="87" t="str">
        <f>VLOOKUP(CENSO[[#This Row],[NOME COMUM]],ESPECIES[],4,FALSE)</f>
        <v>Não</v>
      </c>
      <c r="Y3040" s="87" t="str">
        <f>IF(IFERROR(VLOOKUP(CENSO[[#This Row],[NOME COMUM]],COMERCIAIS[],2, FALSE), "Não") &lt;&gt; "Não", "Sim", "Não")</f>
        <v>Não</v>
      </c>
      <c r="Z3040" s="133">
        <f>CENSO[[#This Row],[g (m²)]]/SUM(AEEF[AEEF-UT])</f>
        <v>3.2592833037627952E-4</v>
      </c>
      <c r="AA3040" s="133">
        <f>CENSO[[#This Row],[v (m³)]]/SUM(AEEF[AEEF-UT])</f>
        <v>2.9659478064241436E-3</v>
      </c>
    </row>
    <row r="3041" spans="1:27" ht="14">
      <c r="A3041" s="86">
        <v>1</v>
      </c>
      <c r="B3041" s="86">
        <v>2</v>
      </c>
      <c r="C3041" s="63">
        <v>90</v>
      </c>
      <c r="D3041" s="63">
        <v>3040</v>
      </c>
      <c r="E3041" s="63" t="str">
        <f>VLOOKUP(CENSO[[#This Row],[NOME COMUM]],ESPECIES[],2,FALSE)</f>
        <v>Enterolobium contortisiliquum (Vell.) Morong</v>
      </c>
      <c r="F3041" s="64" t="s">
        <v>45</v>
      </c>
      <c r="G3041" s="64">
        <v>300</v>
      </c>
      <c r="H3041" s="97">
        <f>CENSO[[#This Row],[CAP (cm)]]/PI()</f>
        <v>95.4929658551372</v>
      </c>
      <c r="I3041" s="64">
        <v>20</v>
      </c>
      <c r="J3041" s="96">
        <f>(PI()*(CENSO[[#This Row],[DAP (cm)]]^2))/40000</f>
        <v>0.7161972439135289</v>
      </c>
      <c r="K3041" s="96">
        <f>CENSO[[#This Row],[g (m²)]]*CENSO[[#This Row],[H (m)]]*0.7</f>
        <v>10.026761414789403</v>
      </c>
      <c r="L3041" s="64">
        <v>1</v>
      </c>
      <c r="M3041" s="65">
        <v>365078.4</v>
      </c>
      <c r="N3041" s="87">
        <v>9703058.8000000007</v>
      </c>
      <c r="O3041" s="87" t="s">
        <v>1227</v>
      </c>
      <c r="P3041" s="87" t="str">
        <f>VLOOKUP(CENSO[[#This Row],[DAP (cm)]],CD[],2,TRUE)</f>
        <v>TORA</v>
      </c>
      <c r="Q3041" s="87" t="str">
        <f>VLOOKUP(CENSO[[#This Row],[DAP (cm)]],DD[],2,TRUE)</f>
        <v>90├ 100</v>
      </c>
      <c r="R3041" s="87" t="str" cm="1">
        <f t="array" ref="R3041">INDEX(_xlfn.TEXTSPLIT(CENSO[[#This Row],[NOME CIENTIFICO]]," "),1)</f>
        <v>Enterolobium</v>
      </c>
      <c r="S3041" s="98" t="s">
        <v>1004</v>
      </c>
      <c r="T3041" s="87">
        <f>_xlfn.MINIFS(CENSO[DAP (cm)],CENSO[NOME CIENTIFICO],CENSO[[#This Row],[NOME CIENTIFICO]])</f>
        <v>42.971834634811742</v>
      </c>
      <c r="U30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3041" s="87" t="str">
        <f>IF(CENSO[[#This Row],[DAP (cm)]]&lt;CENSO[[#This Row],[DMCE (cm)]],"DAP &lt; DMCE","DAP ≥ DMCE")</f>
        <v>DAP ≥ DMCE</v>
      </c>
      <c r="W3041" s="87" t="str">
        <f>IF(CENSO[[#This Row],[DAP (cm)]]&gt;200, "Superior", "Inferior")</f>
        <v>Inferior</v>
      </c>
      <c r="X3041" s="87" t="str">
        <f>VLOOKUP(CENSO[[#This Row],[NOME COMUM]],ESPECIES[],4,FALSE)</f>
        <v>Não</v>
      </c>
      <c r="Y3041" s="87" t="str">
        <f>IF(IFERROR(VLOOKUP(CENSO[[#This Row],[NOME COMUM]],COMERCIAIS[],2, FALSE), "Não") &lt;&gt; "Não", "Sim", "Não")</f>
        <v>Sim</v>
      </c>
      <c r="Z3041" s="133">
        <f>CENSO[[#This Row],[g (m²)]]/SUM(AEEF[AEEF-UT])</f>
        <v>1.2530885443148001E-3</v>
      </c>
      <c r="AA3041" s="133">
        <f>CENSO[[#This Row],[v (m³)]]/SUM(AEEF[AEEF-UT])</f>
        <v>1.75432396204072E-2</v>
      </c>
    </row>
    <row r="3042" spans="1:27" ht="14">
      <c r="A3042" s="86">
        <v>1</v>
      </c>
      <c r="B3042" s="86">
        <v>2</v>
      </c>
      <c r="C3042" s="63">
        <v>90</v>
      </c>
      <c r="D3042" s="63">
        <v>3041</v>
      </c>
      <c r="E3042" s="63" t="str">
        <f>VLOOKUP(CENSO[[#This Row],[NOME COMUM]],ESPECIES[],2,FALSE)</f>
        <v>Astronium lecointei Ducke</v>
      </c>
      <c r="F3042" s="64" t="s">
        <v>5</v>
      </c>
      <c r="G3042" s="64">
        <v>159</v>
      </c>
      <c r="H3042" s="97">
        <f>CENSO[[#This Row],[CAP (cm)]]/PI()</f>
        <v>50.611271903222722</v>
      </c>
      <c r="I3042" s="64">
        <v>18</v>
      </c>
      <c r="J3042" s="96">
        <f>(PI()*(CENSO[[#This Row],[DAP (cm)]]^2))/40000</f>
        <v>0.20117980581531036</v>
      </c>
      <c r="K3042" s="96">
        <f>CENSO[[#This Row],[g (m²)]]*CENSO[[#This Row],[H (m)]]*0.7</f>
        <v>2.5348655532729101</v>
      </c>
      <c r="L3042" s="64">
        <v>1</v>
      </c>
      <c r="M3042" s="65">
        <v>365086.5</v>
      </c>
      <c r="N3042" s="87">
        <v>9703055</v>
      </c>
      <c r="O3042" s="87" t="s">
        <v>1228</v>
      </c>
      <c r="P3042" s="87" t="str">
        <f>VLOOKUP(CENSO[[#This Row],[DAP (cm)]],CD[],2,TRUE)</f>
        <v>TORA</v>
      </c>
      <c r="Q3042" s="87" t="str">
        <f>VLOOKUP(CENSO[[#This Row],[DAP (cm)]],DD[],2,TRUE)</f>
        <v>50├ 60</v>
      </c>
      <c r="R3042" s="87" t="str" cm="1">
        <f t="array" ref="R3042">INDEX(_xlfn.TEXTSPLIT(CENSO[[#This Row],[NOME CIENTIFICO]]," "),1)</f>
        <v>Astronium</v>
      </c>
      <c r="S3042" s="98" t="s">
        <v>1004</v>
      </c>
      <c r="T3042" s="87">
        <f>_xlfn.MINIFS(CENSO[DAP (cm)],CENSO[NOME CIENTIFICO],CENSO[[#This Row],[NOME CIENTIFICO]])</f>
        <v>40.107045659157627</v>
      </c>
      <c r="U30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042" s="87" t="str">
        <f>IF(CENSO[[#This Row],[DAP (cm)]]&lt;CENSO[[#This Row],[DMCE (cm)]],"DAP &lt; DMCE","DAP ≥ DMCE")</f>
        <v>DAP ≥ DMCE</v>
      </c>
      <c r="W3042" s="87" t="str">
        <f>IF(CENSO[[#This Row],[DAP (cm)]]&gt;200, "Superior", "Inferior")</f>
        <v>Inferior</v>
      </c>
      <c r="X3042" s="87" t="str">
        <f>VLOOKUP(CENSO[[#This Row],[NOME COMUM]],ESPECIES[],4,FALSE)</f>
        <v>Não</v>
      </c>
      <c r="Y3042" s="87" t="str">
        <f>IF(IFERROR(VLOOKUP(CENSO[[#This Row],[NOME COMUM]],COMERCIAIS[],2, FALSE), "Não") &lt;&gt; "Não", "Sim", "Não")</f>
        <v>Sim</v>
      </c>
      <c r="Z3042" s="133">
        <f>CENSO[[#This Row],[g (m²)]]/SUM(AEEF[AEEF-UT])</f>
        <v>3.5199257209802751E-4</v>
      </c>
      <c r="AA3042" s="133">
        <f>CENSO[[#This Row],[v (m³)]]/SUM(AEEF[AEEF-UT])</f>
        <v>4.4351064084351454E-3</v>
      </c>
    </row>
    <row r="3043" spans="1:27" ht="14">
      <c r="A3043" s="86">
        <v>1</v>
      </c>
      <c r="B3043" s="86">
        <v>2</v>
      </c>
      <c r="C3043" s="63">
        <v>90</v>
      </c>
      <c r="D3043" s="63">
        <v>3042</v>
      </c>
      <c r="E3043" s="63" t="str">
        <f>VLOOKUP(CENSO[[#This Row],[NOME COMUM]],ESPECIES[],2,FALSE)</f>
        <v>Piptadenia suaveolens Miq.</v>
      </c>
      <c r="F3043" s="64" t="s">
        <v>22</v>
      </c>
      <c r="G3043" s="64">
        <v>187</v>
      </c>
      <c r="H3043" s="97">
        <f>CENSO[[#This Row],[CAP (cm)]]/PI()</f>
        <v>59.523948716368857</v>
      </c>
      <c r="I3043" s="64">
        <v>13</v>
      </c>
      <c r="J3043" s="96">
        <f>(PI()*(CENSO[[#This Row],[DAP (cm)]]^2))/40000</f>
        <v>0.27827446024902436</v>
      </c>
      <c r="K3043" s="96">
        <f>CENSO[[#This Row],[g (m²)]]*CENSO[[#This Row],[H (m)]]*0.7</f>
        <v>2.5322975882661214</v>
      </c>
      <c r="L3043" s="64">
        <v>1</v>
      </c>
      <c r="M3043" s="65">
        <v>365115</v>
      </c>
      <c r="N3043" s="87">
        <v>9703049.3000000007</v>
      </c>
      <c r="O3043" s="87" t="s">
        <v>1228</v>
      </c>
      <c r="P3043" s="87" t="str">
        <f>VLOOKUP(CENSO[[#This Row],[DAP (cm)]],CD[],2,TRUE)</f>
        <v>TORA</v>
      </c>
      <c r="Q3043" s="87" t="str">
        <f>VLOOKUP(CENSO[[#This Row],[DAP (cm)]],DD[],2,TRUE)</f>
        <v>50├ 60</v>
      </c>
      <c r="R3043" s="87" t="str" cm="1">
        <f t="array" ref="R3043">INDEX(_xlfn.TEXTSPLIT(CENSO[[#This Row],[NOME CIENTIFICO]]," "),1)</f>
        <v>Piptadenia</v>
      </c>
      <c r="S3043" s="98" t="s">
        <v>1004</v>
      </c>
      <c r="T3043" s="87">
        <f>_xlfn.MINIFS(CENSO[DAP (cm)],CENSO[NOME CIENTIFICO],CENSO[[#This Row],[NOME CIENTIFICO]])</f>
        <v>39.788735772973837</v>
      </c>
      <c r="U30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43" s="87" t="str">
        <f>IF(CENSO[[#This Row],[DAP (cm)]]&lt;CENSO[[#This Row],[DMCE (cm)]],"DAP &lt; DMCE","DAP ≥ DMCE")</f>
        <v>DAP ≥ DMCE</v>
      </c>
      <c r="W3043" s="87" t="str">
        <f>IF(CENSO[[#This Row],[DAP (cm)]]&gt;200, "Superior", "Inferior")</f>
        <v>Inferior</v>
      </c>
      <c r="X3043" s="87" t="str">
        <f>VLOOKUP(CENSO[[#This Row],[NOME COMUM]],ESPECIES[],4,FALSE)</f>
        <v>Não</v>
      </c>
      <c r="Y3043" s="87" t="str">
        <f>IF(IFERROR(VLOOKUP(CENSO[[#This Row],[NOME COMUM]],COMERCIAIS[],2, FALSE), "Não") &lt;&gt; "Não", "Sim", "Não")</f>
        <v>Sim</v>
      </c>
      <c r="Z3043" s="133">
        <f>CENSO[[#This Row],[g (m²)]]/SUM(AEEF[AEEF-UT])</f>
        <v>4.8688059229049158E-4</v>
      </c>
      <c r="AA3043" s="133">
        <f>CENSO[[#This Row],[v (m³)]]/SUM(AEEF[AEEF-UT])</f>
        <v>4.4306133898434734E-3</v>
      </c>
    </row>
    <row r="3044" spans="1:27" ht="14">
      <c r="A3044" s="86">
        <v>1</v>
      </c>
      <c r="B3044" s="86">
        <v>2</v>
      </c>
      <c r="C3044" s="63">
        <v>90</v>
      </c>
      <c r="D3044" s="63">
        <v>3043</v>
      </c>
      <c r="E3044" s="63" t="str">
        <f>VLOOKUP(CENSO[[#This Row],[NOME COMUM]],ESPECIES[],2,FALSE)</f>
        <v>Tachigali myrmecophila Ducke</v>
      </c>
      <c r="F3044" s="64" t="s">
        <v>14</v>
      </c>
      <c r="G3044" s="64">
        <v>208</v>
      </c>
      <c r="H3044" s="97">
        <f>CENSO[[#This Row],[CAP (cm)]]/PI()</f>
        <v>66.208456326228458</v>
      </c>
      <c r="I3044" s="64">
        <v>17</v>
      </c>
      <c r="J3044" s="96">
        <f>(PI()*(CENSO[[#This Row],[DAP (cm)]]^2))/40000</f>
        <v>0.34428397289638796</v>
      </c>
      <c r="K3044" s="96">
        <f>CENSO[[#This Row],[g (m²)]]*CENSO[[#This Row],[H (m)]]*0.7</f>
        <v>4.0969792774670166</v>
      </c>
      <c r="L3044" s="64">
        <v>1</v>
      </c>
      <c r="M3044" s="65">
        <v>365123.5</v>
      </c>
      <c r="N3044" s="87">
        <v>9703047.4000000004</v>
      </c>
      <c r="O3044" s="87" t="s">
        <v>1228</v>
      </c>
      <c r="P3044" s="87" t="str">
        <f>VLOOKUP(CENSO[[#This Row],[DAP (cm)]],CD[],2,TRUE)</f>
        <v>TORA</v>
      </c>
      <c r="Q3044" s="87" t="str">
        <f>VLOOKUP(CENSO[[#This Row],[DAP (cm)]],DD[],2,TRUE)</f>
        <v>60├ 70</v>
      </c>
      <c r="R3044" s="87" t="str" cm="1">
        <f t="array" ref="R3044">INDEX(_xlfn.TEXTSPLIT(CENSO[[#This Row],[NOME CIENTIFICO]]," "),1)</f>
        <v>Tachigali</v>
      </c>
      <c r="S3044" s="98" t="s">
        <v>1004</v>
      </c>
      <c r="T3044" s="87">
        <f>_xlfn.MINIFS(CENSO[DAP (cm)],CENSO[NOME CIENTIFICO],CENSO[[#This Row],[NOME CIENTIFICO]])</f>
        <v>39.152116000606256</v>
      </c>
      <c r="U30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44" s="87" t="str">
        <f>IF(CENSO[[#This Row],[DAP (cm)]]&lt;CENSO[[#This Row],[DMCE (cm)]],"DAP &lt; DMCE","DAP ≥ DMCE")</f>
        <v>DAP ≥ DMCE</v>
      </c>
      <c r="W3044" s="87" t="str">
        <f>IF(CENSO[[#This Row],[DAP (cm)]]&gt;200, "Superior", "Inferior")</f>
        <v>Inferior</v>
      </c>
      <c r="X3044" s="87" t="str">
        <f>VLOOKUP(CENSO[[#This Row],[NOME COMUM]],ESPECIES[],4,FALSE)</f>
        <v>Não</v>
      </c>
      <c r="Y3044" s="87" t="str">
        <f>IF(IFERROR(VLOOKUP(CENSO[[#This Row],[NOME COMUM]],COMERCIAIS[],2, FALSE), "Não") &lt;&gt; "Não", "Sim", "Não")</f>
        <v>Sim</v>
      </c>
      <c r="Z3044" s="133">
        <f>CENSO[[#This Row],[g (m²)]]/SUM(AEEF[AEEF-UT])</f>
        <v>6.023735864581724E-4</v>
      </c>
      <c r="AA3044" s="133">
        <f>CENSO[[#This Row],[v (m³)]]/SUM(AEEF[AEEF-UT])</f>
        <v>7.1682456788522515E-3</v>
      </c>
    </row>
    <row r="3045" spans="1:27" ht="14">
      <c r="A3045" s="86">
        <v>1</v>
      </c>
      <c r="B3045" s="86">
        <v>2</v>
      </c>
      <c r="C3045" s="63">
        <v>90</v>
      </c>
      <c r="D3045" s="63">
        <v>3044</v>
      </c>
      <c r="E3045" s="63" t="str">
        <f>VLOOKUP(CENSO[[#This Row],[NOME COMUM]],ESPECIES[],2,FALSE)</f>
        <v>Pouteria sp.</v>
      </c>
      <c r="F3045" s="64" t="s">
        <v>83</v>
      </c>
      <c r="G3045" s="64">
        <v>176</v>
      </c>
      <c r="H3045" s="97">
        <f>CENSO[[#This Row],[CAP (cm)]]/PI()</f>
        <v>56.022539968347161</v>
      </c>
      <c r="I3045" s="64">
        <v>15</v>
      </c>
      <c r="J3045" s="96">
        <f>(PI()*(CENSO[[#This Row],[DAP (cm)]]^2))/40000</f>
        <v>0.24649917586072753</v>
      </c>
      <c r="K3045" s="96">
        <f>CENSO[[#This Row],[g (m²)]]*CENSO[[#This Row],[H (m)]]*0.7</f>
        <v>2.588241346537639</v>
      </c>
      <c r="L3045" s="64">
        <v>1</v>
      </c>
      <c r="M3045" s="65">
        <v>365124.5</v>
      </c>
      <c r="N3045" s="87">
        <v>9703055.8000000007</v>
      </c>
      <c r="O3045" s="87" t="s">
        <v>1227</v>
      </c>
      <c r="P3045" s="87" t="str">
        <f>VLOOKUP(CENSO[[#This Row],[DAP (cm)]],CD[],2,TRUE)</f>
        <v>TORA</v>
      </c>
      <c r="Q3045" s="87" t="str">
        <f>VLOOKUP(CENSO[[#This Row],[DAP (cm)]],DD[],2,TRUE)</f>
        <v>50├ 60</v>
      </c>
      <c r="R3045" s="87" t="str" cm="1">
        <f t="array" ref="R3045">INDEX(_xlfn.TEXTSPLIT(CENSO[[#This Row],[NOME CIENTIFICO]]," "),1)</f>
        <v>Pouteria</v>
      </c>
      <c r="S3045" s="98" t="s">
        <v>1004</v>
      </c>
      <c r="T3045" s="87">
        <f>_xlfn.MINIFS(CENSO[DAP (cm)],CENSO[NOME CIENTIFICO],CENSO[[#This Row],[NOME CIENTIFICO]])</f>
        <v>39.788735772973837</v>
      </c>
      <c r="U30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45" s="87" t="str">
        <f>IF(CENSO[[#This Row],[DAP (cm)]]&lt;CENSO[[#This Row],[DMCE (cm)]],"DAP &lt; DMCE","DAP ≥ DMCE")</f>
        <v>DAP ≥ DMCE</v>
      </c>
      <c r="W3045" s="87" t="str">
        <f>IF(CENSO[[#This Row],[DAP (cm)]]&gt;200, "Superior", "Inferior")</f>
        <v>Inferior</v>
      </c>
      <c r="X3045" s="87" t="str">
        <f>VLOOKUP(CENSO[[#This Row],[NOME COMUM]],ESPECIES[],4,FALSE)</f>
        <v>Não</v>
      </c>
      <c r="Y3045" s="87" t="str">
        <f>IF(IFERROR(VLOOKUP(CENSO[[#This Row],[NOME COMUM]],COMERCIAIS[],2, FALSE), "Não") &lt;&gt; "Não", "Sim", "Não")</f>
        <v>Não</v>
      </c>
      <c r="Z3045" s="133">
        <f>CENSO[[#This Row],[g (m²)]]/SUM(AEEF[AEEF-UT])</f>
        <v>4.3128523054105841E-4</v>
      </c>
      <c r="AA3045" s="133">
        <f>CENSO[[#This Row],[v (m³)]]/SUM(AEEF[AEEF-UT])</f>
        <v>4.528494920681113E-3</v>
      </c>
    </row>
    <row r="3046" spans="1:27" ht="14">
      <c r="A3046" s="86">
        <v>1</v>
      </c>
      <c r="B3046" s="86">
        <v>2</v>
      </c>
      <c r="C3046" s="63">
        <v>90</v>
      </c>
      <c r="D3046" s="63">
        <v>3045</v>
      </c>
      <c r="E3046" s="63" t="str">
        <f>VLOOKUP(CENSO[[#This Row],[NOME COMUM]],ESPECIES[],2,FALSE)</f>
        <v>Tachigali myrmecophila Ducke</v>
      </c>
      <c r="F3046" s="64" t="s">
        <v>14</v>
      </c>
      <c r="G3046" s="64">
        <v>178</v>
      </c>
      <c r="H3046" s="97">
        <f>CENSO[[#This Row],[CAP (cm)]]/PI()</f>
        <v>56.659159740714742</v>
      </c>
      <c r="I3046" s="64">
        <v>17</v>
      </c>
      <c r="J3046" s="96">
        <f>(PI()*(CENSO[[#This Row],[DAP (cm)]]^2))/40000</f>
        <v>0.2521332608461806</v>
      </c>
      <c r="K3046" s="96">
        <f>CENSO[[#This Row],[g (m²)]]*CENSO[[#This Row],[H (m)]]*0.7</f>
        <v>3.0003858040695492</v>
      </c>
      <c r="L3046" s="64">
        <v>1</v>
      </c>
      <c r="M3046" s="65">
        <v>365115.09999999899</v>
      </c>
      <c r="N3046" s="87">
        <v>9703060.3000000007</v>
      </c>
      <c r="O3046" s="87" t="s">
        <v>1228</v>
      </c>
      <c r="P3046" s="87" t="str">
        <f>VLOOKUP(CENSO[[#This Row],[DAP (cm)]],CD[],2,TRUE)</f>
        <v>TORA</v>
      </c>
      <c r="Q3046" s="87" t="str">
        <f>VLOOKUP(CENSO[[#This Row],[DAP (cm)]],DD[],2,TRUE)</f>
        <v>50├ 60</v>
      </c>
      <c r="R3046" s="87" t="str" cm="1">
        <f t="array" ref="R3046">INDEX(_xlfn.TEXTSPLIT(CENSO[[#This Row],[NOME CIENTIFICO]]," "),1)</f>
        <v>Tachigali</v>
      </c>
      <c r="S3046" s="98" t="s">
        <v>1004</v>
      </c>
      <c r="T3046" s="87">
        <f>_xlfn.MINIFS(CENSO[DAP (cm)],CENSO[NOME CIENTIFICO],CENSO[[#This Row],[NOME CIENTIFICO]])</f>
        <v>39.152116000606256</v>
      </c>
      <c r="U30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46" s="87" t="str">
        <f>IF(CENSO[[#This Row],[DAP (cm)]]&lt;CENSO[[#This Row],[DMCE (cm)]],"DAP &lt; DMCE","DAP ≥ DMCE")</f>
        <v>DAP ≥ DMCE</v>
      </c>
      <c r="W3046" s="87" t="str">
        <f>IF(CENSO[[#This Row],[DAP (cm)]]&gt;200, "Superior", "Inferior")</f>
        <v>Inferior</v>
      </c>
      <c r="X3046" s="87" t="str">
        <f>VLOOKUP(CENSO[[#This Row],[NOME COMUM]],ESPECIES[],4,FALSE)</f>
        <v>Não</v>
      </c>
      <c r="Y3046" s="87" t="str">
        <f>IF(IFERROR(VLOOKUP(CENSO[[#This Row],[NOME COMUM]],COMERCIAIS[],2, FALSE), "Não") &lt;&gt; "Não", "Sim", "Não")</f>
        <v>Sim</v>
      </c>
      <c r="Z3046" s="133">
        <f>CENSO[[#This Row],[g (m²)]]/SUM(AEEF[AEEF-UT])</f>
        <v>4.4114286042300146E-4</v>
      </c>
      <c r="AA3046" s="133">
        <f>CENSO[[#This Row],[v (m³)]]/SUM(AEEF[AEEF-UT])</f>
        <v>5.2496000390337182E-3</v>
      </c>
    </row>
    <row r="3047" spans="1:27" ht="14">
      <c r="A3047" s="86">
        <v>1</v>
      </c>
      <c r="B3047" s="86">
        <v>2</v>
      </c>
      <c r="C3047" s="63">
        <v>90</v>
      </c>
      <c r="D3047" s="63">
        <v>3046</v>
      </c>
      <c r="E3047" s="63" t="str">
        <f>VLOOKUP(CENSO[[#This Row],[NOME COMUM]],ESPECIES[],2,FALSE)</f>
        <v>Goupia glabra Aubl.</v>
      </c>
      <c r="F3047" s="64" t="s">
        <v>34</v>
      </c>
      <c r="G3047" s="64">
        <v>190</v>
      </c>
      <c r="H3047" s="97">
        <f>CENSO[[#This Row],[CAP (cm)]]/PI()</f>
        <v>60.478878374920228</v>
      </c>
      <c r="I3047" s="64">
        <v>18</v>
      </c>
      <c r="J3047" s="96">
        <f>(PI()*(CENSO[[#This Row],[DAP (cm)]]^2))/40000</f>
        <v>0.28727467228087106</v>
      </c>
      <c r="K3047" s="96">
        <f>CENSO[[#This Row],[g (m²)]]*CENSO[[#This Row],[H (m)]]*0.7</f>
        <v>3.6196608707389748</v>
      </c>
      <c r="L3047" s="64">
        <v>1</v>
      </c>
      <c r="M3047" s="65">
        <v>365172.7</v>
      </c>
      <c r="N3047" s="87">
        <v>9703198.8000000007</v>
      </c>
      <c r="O3047" s="87" t="s">
        <v>1228</v>
      </c>
      <c r="P3047" s="87" t="str">
        <f>VLOOKUP(CENSO[[#This Row],[DAP (cm)]],CD[],2,TRUE)</f>
        <v>TORA</v>
      </c>
      <c r="Q3047" s="87" t="str">
        <f>VLOOKUP(CENSO[[#This Row],[DAP (cm)]],DD[],2,TRUE)</f>
        <v>60├ 70</v>
      </c>
      <c r="R3047" s="87" t="str" cm="1">
        <f t="array" ref="R3047">INDEX(_xlfn.TEXTSPLIT(CENSO[[#This Row],[NOME CIENTIFICO]]," "),1)</f>
        <v>Goupia</v>
      </c>
      <c r="S3047" s="98" t="s">
        <v>1004</v>
      </c>
      <c r="T3047" s="87">
        <f>_xlfn.MINIFS(CENSO[DAP (cm)],CENSO[NOME CIENTIFICO],CENSO[[#This Row],[NOME CIENTIFICO]])</f>
        <v>40.107045659157627</v>
      </c>
      <c r="U30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047" s="87" t="str">
        <f>IF(CENSO[[#This Row],[DAP (cm)]]&lt;CENSO[[#This Row],[DMCE (cm)]],"DAP &lt; DMCE","DAP ≥ DMCE")</f>
        <v>DAP ≥ DMCE</v>
      </c>
      <c r="W3047" s="87" t="str">
        <f>IF(CENSO[[#This Row],[DAP (cm)]]&gt;200, "Superior", "Inferior")</f>
        <v>Inferior</v>
      </c>
      <c r="X3047" s="87" t="str">
        <f>VLOOKUP(CENSO[[#This Row],[NOME COMUM]],ESPECIES[],4,FALSE)</f>
        <v>Não</v>
      </c>
      <c r="Y3047" s="87" t="str">
        <f>IF(IFERROR(VLOOKUP(CENSO[[#This Row],[NOME COMUM]],COMERCIAIS[],2, FALSE), "Não") &lt;&gt; "Não", "Sim", "Não")</f>
        <v>Sim</v>
      </c>
      <c r="Z3047" s="133">
        <f>CENSO[[#This Row],[g (m²)]]/SUM(AEEF[AEEF-UT])</f>
        <v>5.0262773833071434E-4</v>
      </c>
      <c r="AA3047" s="133">
        <f>CENSO[[#This Row],[v (m³)]]/SUM(AEEF[AEEF-UT])</f>
        <v>6.3331095029669987E-3</v>
      </c>
    </row>
    <row r="3048" spans="1:27" ht="14">
      <c r="A3048" s="86">
        <v>1</v>
      </c>
      <c r="B3048" s="86">
        <v>2</v>
      </c>
      <c r="C3048" s="63">
        <v>90</v>
      </c>
      <c r="D3048" s="63">
        <v>3047</v>
      </c>
      <c r="E3048" s="63" t="str">
        <f>VLOOKUP(CENSO[[#This Row],[NOME COMUM]],ESPECIES[],2,FALSE)</f>
        <v>Parkia pendula (Willd.) Benth. ex Walp.</v>
      </c>
      <c r="F3048" s="64" t="s">
        <v>58</v>
      </c>
      <c r="G3048" s="64">
        <v>300</v>
      </c>
      <c r="H3048" s="97">
        <f>CENSO[[#This Row],[CAP (cm)]]/PI()</f>
        <v>95.4929658551372</v>
      </c>
      <c r="I3048" s="64">
        <v>17</v>
      </c>
      <c r="J3048" s="96">
        <f>(PI()*(CENSO[[#This Row],[DAP (cm)]]^2))/40000</f>
        <v>0.7161972439135289</v>
      </c>
      <c r="K3048" s="96">
        <f>CENSO[[#This Row],[g (m²)]]*CENSO[[#This Row],[H (m)]]*0.7</f>
        <v>8.5227472025709936</v>
      </c>
      <c r="L3048" s="64">
        <v>2</v>
      </c>
      <c r="M3048" s="65">
        <v>365196.299999999</v>
      </c>
      <c r="N3048" s="87">
        <v>9703196.5</v>
      </c>
      <c r="O3048" s="87" t="s">
        <v>1227</v>
      </c>
      <c r="P3048" s="87" t="str">
        <f>VLOOKUP(CENSO[[#This Row],[DAP (cm)]],CD[],2,TRUE)</f>
        <v>TORA</v>
      </c>
      <c r="Q3048" s="87" t="str">
        <f>VLOOKUP(CENSO[[#This Row],[DAP (cm)]],DD[],2,TRUE)</f>
        <v>90├ 100</v>
      </c>
      <c r="R3048" s="87" t="str" cm="1">
        <f t="array" ref="R3048">INDEX(_xlfn.TEXTSPLIT(CENSO[[#This Row],[NOME CIENTIFICO]]," "),1)</f>
        <v>Parkia</v>
      </c>
      <c r="S3048" s="98" t="s">
        <v>1004</v>
      </c>
      <c r="T3048" s="87">
        <f>_xlfn.MINIFS(CENSO[DAP (cm)],CENSO[NOME CIENTIFICO],CENSO[[#This Row],[NOME CIENTIFICO]])</f>
        <v>40.107045659157627</v>
      </c>
      <c r="U30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048" s="87" t="str">
        <f>IF(CENSO[[#This Row],[DAP (cm)]]&lt;CENSO[[#This Row],[DMCE (cm)]],"DAP &lt; DMCE","DAP ≥ DMCE")</f>
        <v>DAP ≥ DMCE</v>
      </c>
      <c r="W3048" s="87" t="str">
        <f>IF(CENSO[[#This Row],[DAP (cm)]]&gt;200, "Superior", "Inferior")</f>
        <v>Inferior</v>
      </c>
      <c r="X3048" s="87" t="str">
        <f>VLOOKUP(CENSO[[#This Row],[NOME COMUM]],ESPECIES[],4,FALSE)</f>
        <v>Não</v>
      </c>
      <c r="Y3048" s="87" t="str">
        <f>IF(IFERROR(VLOOKUP(CENSO[[#This Row],[NOME COMUM]],COMERCIAIS[],2, FALSE), "Não") &lt;&gt; "Não", "Sim", "Não")</f>
        <v>Sim</v>
      </c>
      <c r="Z3048" s="133">
        <f>CENSO[[#This Row],[g (m²)]]/SUM(AEEF[AEEF-UT])</f>
        <v>1.2530885443148001E-3</v>
      </c>
      <c r="AA3048" s="133">
        <f>CENSO[[#This Row],[v (m³)]]/SUM(AEEF[AEEF-UT])</f>
        <v>1.491175367734612E-2</v>
      </c>
    </row>
    <row r="3049" spans="1:27" ht="14">
      <c r="A3049" s="86">
        <v>1</v>
      </c>
      <c r="B3049" s="86">
        <v>2</v>
      </c>
      <c r="C3049" s="63">
        <v>90</v>
      </c>
      <c r="D3049" s="63">
        <v>3048</v>
      </c>
      <c r="E3049" s="63" t="str">
        <f>VLOOKUP(CENSO[[#This Row],[NOME COMUM]],ESPECIES[],2,FALSE)</f>
        <v>Goupia glabra Aubl.</v>
      </c>
      <c r="F3049" s="64" t="s">
        <v>34</v>
      </c>
      <c r="G3049" s="64">
        <v>173</v>
      </c>
      <c r="H3049" s="97">
        <f>CENSO[[#This Row],[CAP (cm)]]/PI()</f>
        <v>55.067610309795789</v>
      </c>
      <c r="I3049" s="64">
        <v>9</v>
      </c>
      <c r="J3049" s="96">
        <f>(PI()*(CENSO[[#This Row],[DAP (cm)]]^2))/40000</f>
        <v>0.23816741458986682</v>
      </c>
      <c r="K3049" s="96">
        <f>CENSO[[#This Row],[g (m²)]]*CENSO[[#This Row],[H (m)]]*0.7</f>
        <v>1.5004547119161609</v>
      </c>
      <c r="L3049" s="64">
        <v>2</v>
      </c>
      <c r="M3049" s="65">
        <v>365210.2</v>
      </c>
      <c r="N3049" s="87">
        <v>9703227.5</v>
      </c>
      <c r="O3049" s="87" t="s">
        <v>1228</v>
      </c>
      <c r="P3049" s="87" t="str">
        <f>VLOOKUP(CENSO[[#This Row],[DAP (cm)]],CD[],2,TRUE)</f>
        <v>TORA</v>
      </c>
      <c r="Q3049" s="87" t="str">
        <f>VLOOKUP(CENSO[[#This Row],[DAP (cm)]],DD[],2,TRUE)</f>
        <v>50├ 60</v>
      </c>
      <c r="R3049" s="87" t="str" cm="1">
        <f t="array" ref="R3049">INDEX(_xlfn.TEXTSPLIT(CENSO[[#This Row],[NOME CIENTIFICO]]," "),1)</f>
        <v>Goupia</v>
      </c>
      <c r="S3049" s="98" t="s">
        <v>1004</v>
      </c>
      <c r="T3049" s="87">
        <f>_xlfn.MINIFS(CENSO[DAP (cm)],CENSO[NOME CIENTIFICO],CENSO[[#This Row],[NOME CIENTIFICO]])</f>
        <v>40.107045659157627</v>
      </c>
      <c r="U30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049" s="87" t="str">
        <f>IF(CENSO[[#This Row],[DAP (cm)]]&lt;CENSO[[#This Row],[DMCE (cm)]],"DAP &lt; DMCE","DAP ≥ DMCE")</f>
        <v>DAP ≥ DMCE</v>
      </c>
      <c r="W3049" s="87" t="str">
        <f>IF(CENSO[[#This Row],[DAP (cm)]]&gt;200, "Superior", "Inferior")</f>
        <v>Inferior</v>
      </c>
      <c r="X3049" s="87" t="str">
        <f>VLOOKUP(CENSO[[#This Row],[NOME COMUM]],ESPECIES[],4,FALSE)</f>
        <v>Não</v>
      </c>
      <c r="Y3049" s="87" t="str">
        <f>IF(IFERROR(VLOOKUP(CENSO[[#This Row],[NOME COMUM]],COMERCIAIS[],2, FALSE), "Não") &lt;&gt; "Não", "Sim", "Não")</f>
        <v>Sim</v>
      </c>
      <c r="Z3049" s="133">
        <f>CENSO[[#This Row],[g (m²)]]/SUM(AEEF[AEEF-UT])</f>
        <v>4.1670763380886292E-4</v>
      </c>
      <c r="AA3049" s="133">
        <f>CENSO[[#This Row],[v (m³)]]/SUM(AEEF[AEEF-UT])</f>
        <v>2.6252580929958364E-3</v>
      </c>
    </row>
    <row r="3050" spans="1:27" ht="14">
      <c r="A3050" s="86">
        <v>1</v>
      </c>
      <c r="B3050" s="86">
        <v>2</v>
      </c>
      <c r="C3050" s="63">
        <v>90</v>
      </c>
      <c r="D3050" s="63">
        <v>3049</v>
      </c>
      <c r="E3050" s="63" t="str">
        <f>VLOOKUP(CENSO[[#This Row],[NOME COMUM]],ESPECIES[],2,FALSE)</f>
        <v>Pouteria sp.</v>
      </c>
      <c r="F3050" s="64" t="s">
        <v>83</v>
      </c>
      <c r="G3050" s="64">
        <v>162</v>
      </c>
      <c r="H3050" s="97">
        <f>CENSO[[#This Row],[CAP (cm)]]/PI()</f>
        <v>51.566201561774093</v>
      </c>
      <c r="I3050" s="64">
        <v>17</v>
      </c>
      <c r="J3050" s="96">
        <f>(PI()*(CENSO[[#This Row],[DAP (cm)]]^2))/40000</f>
        <v>0.20884311632518512</v>
      </c>
      <c r="K3050" s="96">
        <f>CENSO[[#This Row],[g (m²)]]*CENSO[[#This Row],[H (m)]]*0.7</f>
        <v>2.4852330842697028</v>
      </c>
      <c r="L3050" s="64">
        <v>1</v>
      </c>
      <c r="M3050" s="65">
        <v>365179.5</v>
      </c>
      <c r="N3050" s="87">
        <v>9703250.9000000004</v>
      </c>
      <c r="O3050" s="87" t="s">
        <v>1227</v>
      </c>
      <c r="P3050" s="87" t="str">
        <f>VLOOKUP(CENSO[[#This Row],[DAP (cm)]],CD[],2,TRUE)</f>
        <v>TORA</v>
      </c>
      <c r="Q3050" s="87" t="str">
        <f>VLOOKUP(CENSO[[#This Row],[DAP (cm)]],DD[],2,TRUE)</f>
        <v>50├ 60</v>
      </c>
      <c r="R3050" s="87" t="str" cm="1">
        <f t="array" ref="R3050">INDEX(_xlfn.TEXTSPLIT(CENSO[[#This Row],[NOME CIENTIFICO]]," "),1)</f>
        <v>Pouteria</v>
      </c>
      <c r="S3050" s="98" t="s">
        <v>1004</v>
      </c>
      <c r="T3050" s="87">
        <f>_xlfn.MINIFS(CENSO[DAP (cm)],CENSO[NOME CIENTIFICO],CENSO[[#This Row],[NOME CIENTIFICO]])</f>
        <v>39.788735772973837</v>
      </c>
      <c r="U30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50" s="87" t="str">
        <f>IF(CENSO[[#This Row],[DAP (cm)]]&lt;CENSO[[#This Row],[DMCE (cm)]],"DAP &lt; DMCE","DAP ≥ DMCE")</f>
        <v>DAP ≥ DMCE</v>
      </c>
      <c r="W3050" s="87" t="str">
        <f>IF(CENSO[[#This Row],[DAP (cm)]]&gt;200, "Superior", "Inferior")</f>
        <v>Inferior</v>
      </c>
      <c r="X3050" s="87" t="str">
        <f>VLOOKUP(CENSO[[#This Row],[NOME COMUM]],ESPECIES[],4,FALSE)</f>
        <v>Não</v>
      </c>
      <c r="Y3050" s="87" t="str">
        <f>IF(IFERROR(VLOOKUP(CENSO[[#This Row],[NOME COMUM]],COMERCIAIS[],2, FALSE), "Não") &lt;&gt; "Não", "Sim", "Não")</f>
        <v>Não</v>
      </c>
      <c r="Z3050" s="133">
        <f>CENSO[[#This Row],[g (m²)]]/SUM(AEEF[AEEF-UT])</f>
        <v>3.6540061952219585E-4</v>
      </c>
      <c r="AA3050" s="133">
        <f>CENSO[[#This Row],[v (m³)]]/SUM(AEEF[AEEF-UT])</f>
        <v>4.3482673723141303E-3</v>
      </c>
    </row>
    <row r="3051" spans="1:27" ht="14">
      <c r="A3051" s="86">
        <v>1</v>
      </c>
      <c r="B3051" s="86">
        <v>2</v>
      </c>
      <c r="C3051" s="63">
        <v>90</v>
      </c>
      <c r="D3051" s="63">
        <v>3050</v>
      </c>
      <c r="E3051" s="63" t="str">
        <f>VLOOKUP(CENSO[[#This Row],[NOME COMUM]],ESPECIES[],2,FALSE)</f>
        <v>Pouteria sp.</v>
      </c>
      <c r="F3051" s="64" t="s">
        <v>83</v>
      </c>
      <c r="G3051" s="64">
        <v>200</v>
      </c>
      <c r="H3051" s="97">
        <f>CENSO[[#This Row],[CAP (cm)]]/PI()</f>
        <v>63.661977236758133</v>
      </c>
      <c r="I3051" s="64">
        <v>12</v>
      </c>
      <c r="J3051" s="96">
        <f>(PI()*(CENSO[[#This Row],[DAP (cm)]]^2))/40000</f>
        <v>0.31830988618379064</v>
      </c>
      <c r="K3051" s="96">
        <f>CENSO[[#This Row],[g (m²)]]*CENSO[[#This Row],[H (m)]]*0.7</f>
        <v>2.6738030439438414</v>
      </c>
      <c r="L3051" s="64">
        <v>1</v>
      </c>
      <c r="M3051" s="65">
        <v>365201.7</v>
      </c>
      <c r="N3051" s="87">
        <v>9703248.0999999903</v>
      </c>
      <c r="O3051" s="87" t="s">
        <v>1227</v>
      </c>
      <c r="P3051" s="87" t="str">
        <f>VLOOKUP(CENSO[[#This Row],[DAP (cm)]],CD[],2,TRUE)</f>
        <v>TORA</v>
      </c>
      <c r="Q3051" s="87" t="str">
        <f>VLOOKUP(CENSO[[#This Row],[DAP (cm)]],DD[],2,TRUE)</f>
        <v>60├ 70</v>
      </c>
      <c r="R3051" s="87" t="str" cm="1">
        <f t="array" ref="R3051">INDEX(_xlfn.TEXTSPLIT(CENSO[[#This Row],[NOME CIENTIFICO]]," "),1)</f>
        <v>Pouteria</v>
      </c>
      <c r="S3051" s="98" t="s">
        <v>1004</v>
      </c>
      <c r="T3051" s="87">
        <f>_xlfn.MINIFS(CENSO[DAP (cm)],CENSO[NOME CIENTIFICO],CENSO[[#This Row],[NOME CIENTIFICO]])</f>
        <v>39.788735772973837</v>
      </c>
      <c r="U30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51" s="87" t="str">
        <f>IF(CENSO[[#This Row],[DAP (cm)]]&lt;CENSO[[#This Row],[DMCE (cm)]],"DAP &lt; DMCE","DAP ≥ DMCE")</f>
        <v>DAP ≥ DMCE</v>
      </c>
      <c r="W3051" s="87" t="str">
        <f>IF(CENSO[[#This Row],[DAP (cm)]]&gt;200, "Superior", "Inferior")</f>
        <v>Inferior</v>
      </c>
      <c r="X3051" s="87" t="str">
        <f>VLOOKUP(CENSO[[#This Row],[NOME COMUM]],ESPECIES[],4,FALSE)</f>
        <v>Não</v>
      </c>
      <c r="Y3051" s="87" t="str">
        <f>IF(IFERROR(VLOOKUP(CENSO[[#This Row],[NOME COMUM]],COMERCIAIS[],2, FALSE), "Não") &lt;&gt; "Não", "Sim", "Não")</f>
        <v>Não</v>
      </c>
      <c r="Z3051" s="133">
        <f>CENSO[[#This Row],[g (m²)]]/SUM(AEEF[AEEF-UT])</f>
        <v>5.5692824191768894E-4</v>
      </c>
      <c r="AA3051" s="133">
        <f>CENSO[[#This Row],[v (m³)]]/SUM(AEEF[AEEF-UT])</f>
        <v>4.6781972321085869E-3</v>
      </c>
    </row>
    <row r="3052" spans="1:27" ht="14">
      <c r="A3052" s="86">
        <v>1</v>
      </c>
      <c r="B3052" s="86">
        <v>2</v>
      </c>
      <c r="C3052" s="63">
        <v>90</v>
      </c>
      <c r="D3052" s="63">
        <v>3051</v>
      </c>
      <c r="E3052" s="63" t="str">
        <f>VLOOKUP(CENSO[[#This Row],[NOME COMUM]],ESPECIES[],2,FALSE)</f>
        <v>Bertholletia excelsa Humb. &amp; Bonpl.</v>
      </c>
      <c r="F3052" s="64" t="s">
        <v>37</v>
      </c>
      <c r="G3052" s="64">
        <v>255</v>
      </c>
      <c r="H3052" s="97">
        <f>CENSO[[#This Row],[CAP (cm)]]/PI()</f>
        <v>81.169020976866619</v>
      </c>
      <c r="I3052" s="64">
        <v>22</v>
      </c>
      <c r="J3052" s="96">
        <f>(PI()*(CENSO[[#This Row],[DAP (cm)]]^2))/40000</f>
        <v>0.51745250872752468</v>
      </c>
      <c r="K3052" s="96">
        <f>CENSO[[#This Row],[g (m²)]]*CENSO[[#This Row],[H (m)]]*0.7</f>
        <v>7.9687686344038795</v>
      </c>
      <c r="L3052" s="64">
        <v>1</v>
      </c>
      <c r="M3052" s="65">
        <v>365216</v>
      </c>
      <c r="N3052" s="87">
        <v>9703266.8000000007</v>
      </c>
      <c r="O3052" s="87" t="s">
        <v>424</v>
      </c>
      <c r="P3052" s="87" t="str">
        <f>VLOOKUP(CENSO[[#This Row],[DAP (cm)]],CD[],2,TRUE)</f>
        <v>TORA</v>
      </c>
      <c r="Q3052" s="87" t="str">
        <f>VLOOKUP(CENSO[[#This Row],[DAP (cm)]],DD[],2,TRUE)</f>
        <v>80├ 90</v>
      </c>
      <c r="R3052" s="87" t="str" cm="1">
        <f t="array" ref="R3052">INDEX(_xlfn.TEXTSPLIT(CENSO[[#This Row],[NOME CIENTIFICO]]," "),1)</f>
        <v>Bertholletia</v>
      </c>
      <c r="S3052" s="98" t="s">
        <v>1004</v>
      </c>
      <c r="T3052" s="87">
        <f>_xlfn.MINIFS(CENSO[DAP (cm)],CENSO[NOME CIENTIFICO],CENSO[[#This Row],[NOME CIENTIFICO]])</f>
        <v>41.38028520389279</v>
      </c>
      <c r="U30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052" s="87" t="str">
        <f>IF(CENSO[[#This Row],[DAP (cm)]]&lt;CENSO[[#This Row],[DMCE (cm)]],"DAP &lt; DMCE","DAP ≥ DMCE")</f>
        <v>DAP ≥ DMCE</v>
      </c>
      <c r="W3052" s="87" t="str">
        <f>IF(CENSO[[#This Row],[DAP (cm)]]&gt;200, "Superior", "Inferior")</f>
        <v>Inferior</v>
      </c>
      <c r="X3052" s="87" t="str">
        <f>VLOOKUP(CENSO[[#This Row],[NOME COMUM]],ESPECIES[],4,FALSE)</f>
        <v>Protegida</v>
      </c>
      <c r="Y3052" s="87" t="str">
        <f>IF(IFERROR(VLOOKUP(CENSO[[#This Row],[NOME COMUM]],COMERCIAIS[],2, FALSE), "Não") &lt;&gt; "Não", "Sim", "Não")</f>
        <v>Não</v>
      </c>
      <c r="Z3052" s="133">
        <f>CENSO[[#This Row],[g (m²)]]/SUM(AEEF[AEEF-UT])</f>
        <v>9.053564732674432E-4</v>
      </c>
      <c r="AA3052" s="133">
        <f>CENSO[[#This Row],[v (m³)]]/SUM(AEEF[AEEF-UT])</f>
        <v>1.3942489688318623E-2</v>
      </c>
    </row>
    <row r="3053" spans="1:27" ht="14">
      <c r="A3053" s="86">
        <v>1</v>
      </c>
      <c r="B3053" s="86">
        <v>2</v>
      </c>
      <c r="C3053" s="63">
        <v>90</v>
      </c>
      <c r="D3053" s="63">
        <v>3052</v>
      </c>
      <c r="E3053" s="63" t="str">
        <f>VLOOKUP(CENSO[[#This Row],[NOME COMUM]],ESPECIES[],2,FALSE)</f>
        <v>Tachigali myrmecophila Ducke</v>
      </c>
      <c r="F3053" s="64" t="s">
        <v>14</v>
      </c>
      <c r="G3053" s="64">
        <v>330</v>
      </c>
      <c r="H3053" s="97">
        <f>CENSO[[#This Row],[CAP (cm)]]/PI()</f>
        <v>105.04226244065093</v>
      </c>
      <c r="I3053" s="64">
        <v>18</v>
      </c>
      <c r="J3053" s="96">
        <f>(PI()*(CENSO[[#This Row],[DAP (cm)]]^2))/40000</f>
        <v>0.86659866513537021</v>
      </c>
      <c r="K3053" s="96">
        <f>CENSO[[#This Row],[g (m²)]]*CENSO[[#This Row],[H (m)]]*0.7</f>
        <v>10.919143180705664</v>
      </c>
      <c r="L3053" s="64">
        <v>1</v>
      </c>
      <c r="M3053" s="65">
        <v>365218.9</v>
      </c>
      <c r="N3053" s="87">
        <v>9703287.5</v>
      </c>
      <c r="O3053" s="87" t="s">
        <v>1228</v>
      </c>
      <c r="P3053" s="87" t="str">
        <f>VLOOKUP(CENSO[[#This Row],[DAP (cm)]],CD[],2,TRUE)</f>
        <v>TORA</v>
      </c>
      <c r="Q3053" s="87" t="str">
        <f>VLOOKUP(CENSO[[#This Row],[DAP (cm)]],DD[],2,TRUE)</f>
        <v>100├ 110</v>
      </c>
      <c r="R3053" s="87" t="str" cm="1">
        <f t="array" ref="R3053">INDEX(_xlfn.TEXTSPLIT(CENSO[[#This Row],[NOME CIENTIFICO]]," "),1)</f>
        <v>Tachigali</v>
      </c>
      <c r="S3053" s="98" t="s">
        <v>1004</v>
      </c>
      <c r="T3053" s="87">
        <f>_xlfn.MINIFS(CENSO[DAP (cm)],CENSO[NOME CIENTIFICO],CENSO[[#This Row],[NOME CIENTIFICO]])</f>
        <v>39.152116000606256</v>
      </c>
      <c r="U30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53" s="87" t="str">
        <f>IF(CENSO[[#This Row],[DAP (cm)]]&lt;CENSO[[#This Row],[DMCE (cm)]],"DAP &lt; DMCE","DAP ≥ DMCE")</f>
        <v>DAP ≥ DMCE</v>
      </c>
      <c r="W3053" s="87" t="str">
        <f>IF(CENSO[[#This Row],[DAP (cm)]]&gt;200, "Superior", "Inferior")</f>
        <v>Inferior</v>
      </c>
      <c r="X3053" s="87" t="str">
        <f>VLOOKUP(CENSO[[#This Row],[NOME COMUM]],ESPECIES[],4,FALSE)</f>
        <v>Não</v>
      </c>
      <c r="Y3053" s="87" t="str">
        <f>IF(IFERROR(VLOOKUP(CENSO[[#This Row],[NOME COMUM]],COMERCIAIS[],2, FALSE), "Não") &lt;&gt; "Não", "Sim", "Não")</f>
        <v>Sim</v>
      </c>
      <c r="Z3053" s="133">
        <f>CENSO[[#This Row],[g (m²)]]/SUM(AEEF[AEEF-UT])</f>
        <v>1.5162371386209085E-3</v>
      </c>
      <c r="AA3053" s="133">
        <f>CENSO[[#This Row],[v (m³)]]/SUM(AEEF[AEEF-UT])</f>
        <v>1.9104587946623446E-2</v>
      </c>
    </row>
    <row r="3054" spans="1:27" ht="14">
      <c r="A3054" s="86">
        <v>1</v>
      </c>
      <c r="B3054" s="86">
        <v>2</v>
      </c>
      <c r="C3054" s="63">
        <v>90</v>
      </c>
      <c r="D3054" s="63">
        <v>3053</v>
      </c>
      <c r="E3054" s="63" t="str">
        <f>VLOOKUP(CENSO[[#This Row],[NOME COMUM]],ESPECIES[],2,FALSE)</f>
        <v>Lecythis chartacea O.Berg</v>
      </c>
      <c r="F3054" s="64" t="s">
        <v>31</v>
      </c>
      <c r="G3054" s="64">
        <v>163</v>
      </c>
      <c r="H3054" s="97">
        <f>CENSO[[#This Row],[CAP (cm)]]/PI()</f>
        <v>51.884511447957884</v>
      </c>
      <c r="I3054" s="64">
        <v>15</v>
      </c>
      <c r="J3054" s="96">
        <f>(PI()*(CENSO[[#This Row],[DAP (cm)]]^2))/40000</f>
        <v>0.21142938415042836</v>
      </c>
      <c r="K3054" s="96">
        <f>CENSO[[#This Row],[g (m²)]]*CENSO[[#This Row],[H (m)]]*0.7</f>
        <v>2.2200085335794979</v>
      </c>
      <c r="L3054" s="64">
        <v>1</v>
      </c>
      <c r="M3054" s="65">
        <v>365208</v>
      </c>
      <c r="N3054" s="87">
        <v>9703292.5999999903</v>
      </c>
      <c r="O3054" s="87" t="s">
        <v>1227</v>
      </c>
      <c r="P3054" s="87" t="str">
        <f>VLOOKUP(CENSO[[#This Row],[DAP (cm)]],CD[],2,TRUE)</f>
        <v>TORA</v>
      </c>
      <c r="Q3054" s="87" t="str">
        <f>VLOOKUP(CENSO[[#This Row],[DAP (cm)]],DD[],2,TRUE)</f>
        <v>50├ 60</v>
      </c>
      <c r="R3054" s="87" t="str" cm="1">
        <f t="array" ref="R3054">INDEX(_xlfn.TEXTSPLIT(CENSO[[#This Row],[NOME CIENTIFICO]]," "),1)</f>
        <v>Lecythis</v>
      </c>
      <c r="S3054" s="98" t="s">
        <v>1004</v>
      </c>
      <c r="T3054" s="87">
        <f>_xlfn.MINIFS(CENSO[DAP (cm)],CENSO[NOME CIENTIFICO],CENSO[[#This Row],[NOME CIENTIFICO]])</f>
        <v>38.833806114422465</v>
      </c>
      <c r="U30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54" s="87" t="str">
        <f>IF(CENSO[[#This Row],[DAP (cm)]]&lt;CENSO[[#This Row],[DMCE (cm)]],"DAP &lt; DMCE","DAP ≥ DMCE")</f>
        <v>DAP ≥ DMCE</v>
      </c>
      <c r="W3054" s="87" t="str">
        <f>IF(CENSO[[#This Row],[DAP (cm)]]&gt;200, "Superior", "Inferior")</f>
        <v>Inferior</v>
      </c>
      <c r="X3054" s="87" t="str">
        <f>VLOOKUP(CENSO[[#This Row],[NOME COMUM]],ESPECIES[],4,FALSE)</f>
        <v>Não</v>
      </c>
      <c r="Y3054" s="87" t="str">
        <f>IF(IFERROR(VLOOKUP(CENSO[[#This Row],[NOME COMUM]],COMERCIAIS[],2, FALSE), "Não") &lt;&gt; "Não", "Sim", "Não")</f>
        <v>Sim</v>
      </c>
      <c r="Z3054" s="133">
        <f>CENSO[[#This Row],[g (m²)]]/SUM(AEEF[AEEF-UT])</f>
        <v>3.69925661487777E-4</v>
      </c>
      <c r="AA3054" s="133">
        <f>CENSO[[#This Row],[v (m³)]]/SUM(AEEF[AEEF-UT])</f>
        <v>3.8842194456216585E-3</v>
      </c>
    </row>
    <row r="3055" spans="1:27" ht="14">
      <c r="A3055" s="86">
        <v>1</v>
      </c>
      <c r="B3055" s="86">
        <v>2</v>
      </c>
      <c r="C3055" s="63">
        <v>90</v>
      </c>
      <c r="D3055" s="63">
        <v>3054</v>
      </c>
      <c r="E3055" s="63" t="str">
        <f>VLOOKUP(CENSO[[#This Row],[NOME COMUM]],ESPECIES[],2,FALSE)</f>
        <v>Goupia glabra Aubl.</v>
      </c>
      <c r="F3055" s="64" t="s">
        <v>34</v>
      </c>
      <c r="G3055" s="64">
        <v>244</v>
      </c>
      <c r="H3055" s="97">
        <f>CENSO[[#This Row],[CAP (cm)]]/PI()</f>
        <v>77.667612228844931</v>
      </c>
      <c r="I3055" s="64">
        <v>15</v>
      </c>
      <c r="J3055" s="96">
        <f>(PI()*(CENSO[[#This Row],[DAP (cm)]]^2))/40000</f>
        <v>0.47377243459595408</v>
      </c>
      <c r="K3055" s="96">
        <f>CENSO[[#This Row],[g (m²)]]*CENSO[[#This Row],[H (m)]]*0.7</f>
        <v>4.9746105632575173</v>
      </c>
      <c r="L3055" s="64">
        <v>2</v>
      </c>
      <c r="M3055" s="65">
        <v>365248.2</v>
      </c>
      <c r="N3055" s="87">
        <v>9703315.6999999899</v>
      </c>
      <c r="O3055" s="87" t="s">
        <v>1228</v>
      </c>
      <c r="P3055" s="87" t="str">
        <f>VLOOKUP(CENSO[[#This Row],[DAP (cm)]],CD[],2,TRUE)</f>
        <v>TORA</v>
      </c>
      <c r="Q3055" s="87" t="str">
        <f>VLOOKUP(CENSO[[#This Row],[DAP (cm)]],DD[],2,TRUE)</f>
        <v>70├ 80</v>
      </c>
      <c r="R3055" s="87" t="str" cm="1">
        <f t="array" ref="R3055">INDEX(_xlfn.TEXTSPLIT(CENSO[[#This Row],[NOME CIENTIFICO]]," "),1)</f>
        <v>Goupia</v>
      </c>
      <c r="S3055" s="98" t="s">
        <v>1004</v>
      </c>
      <c r="T3055" s="87">
        <f>_xlfn.MINIFS(CENSO[DAP (cm)],CENSO[NOME CIENTIFICO],CENSO[[#This Row],[NOME CIENTIFICO]])</f>
        <v>40.107045659157627</v>
      </c>
      <c r="U30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055" s="87" t="str">
        <f>IF(CENSO[[#This Row],[DAP (cm)]]&lt;CENSO[[#This Row],[DMCE (cm)]],"DAP &lt; DMCE","DAP ≥ DMCE")</f>
        <v>DAP ≥ DMCE</v>
      </c>
      <c r="W3055" s="87" t="str">
        <f>IF(CENSO[[#This Row],[DAP (cm)]]&gt;200, "Superior", "Inferior")</f>
        <v>Inferior</v>
      </c>
      <c r="X3055" s="87" t="str">
        <f>VLOOKUP(CENSO[[#This Row],[NOME COMUM]],ESPECIES[],4,FALSE)</f>
        <v>Não</v>
      </c>
      <c r="Y3055" s="87" t="str">
        <f>IF(IFERROR(VLOOKUP(CENSO[[#This Row],[NOME COMUM]],COMERCIAIS[],2, FALSE), "Não") &lt;&gt; "Não", "Sim", "Não")</f>
        <v>Sim</v>
      </c>
      <c r="Z3055" s="133">
        <f>CENSO[[#This Row],[g (m²)]]/SUM(AEEF[AEEF-UT])</f>
        <v>8.2893199527028837E-4</v>
      </c>
      <c r="AA3055" s="133">
        <f>CENSO[[#This Row],[v (m³)]]/SUM(AEEF[AEEF-UT])</f>
        <v>8.7037859503380274E-3</v>
      </c>
    </row>
    <row r="3056" spans="1:27" ht="14">
      <c r="A3056" s="86">
        <v>1</v>
      </c>
      <c r="B3056" s="86">
        <v>2</v>
      </c>
      <c r="C3056" s="63">
        <v>90</v>
      </c>
      <c r="D3056" s="63">
        <v>3055</v>
      </c>
      <c r="E3056" s="63" t="str">
        <f>VLOOKUP(CENSO[[#This Row],[NOME COMUM]],ESPECIES[],2,FALSE)</f>
        <v>Bertholletia excelsa Humb. &amp; Bonpl.</v>
      </c>
      <c r="F3056" s="64" t="s">
        <v>37</v>
      </c>
      <c r="G3056" s="64">
        <v>315</v>
      </c>
      <c r="H3056" s="97">
        <f>CENSO[[#This Row],[CAP (cm)]]/PI()</f>
        <v>100.26761414789407</v>
      </c>
      <c r="I3056" s="64">
        <v>23</v>
      </c>
      <c r="J3056" s="96">
        <f>(PI()*(CENSO[[#This Row],[DAP (cm)]]^2))/40000</f>
        <v>0.78960746141466576</v>
      </c>
      <c r="K3056" s="96">
        <f>CENSO[[#This Row],[g (m²)]]*CENSO[[#This Row],[H (m)]]*0.7</f>
        <v>12.712680128776119</v>
      </c>
      <c r="L3056" s="64">
        <v>1</v>
      </c>
      <c r="M3056" s="65">
        <v>365280.59999999899</v>
      </c>
      <c r="N3056" s="87">
        <v>9703398.0999999903</v>
      </c>
      <c r="O3056" s="87" t="s">
        <v>424</v>
      </c>
      <c r="P3056" s="87" t="str">
        <f>VLOOKUP(CENSO[[#This Row],[DAP (cm)]],CD[],2,TRUE)</f>
        <v>TORA</v>
      </c>
      <c r="Q3056" s="87" t="str">
        <f>VLOOKUP(CENSO[[#This Row],[DAP (cm)]],DD[],2,TRUE)</f>
        <v>100├ 110</v>
      </c>
      <c r="R3056" s="87" t="str" cm="1">
        <f t="array" ref="R3056">INDEX(_xlfn.TEXTSPLIT(CENSO[[#This Row],[NOME CIENTIFICO]]," "),1)</f>
        <v>Bertholletia</v>
      </c>
      <c r="S3056" s="98" t="s">
        <v>1004</v>
      </c>
      <c r="T3056" s="87">
        <f>_xlfn.MINIFS(CENSO[DAP (cm)],CENSO[NOME CIENTIFICO],CENSO[[#This Row],[NOME CIENTIFICO]])</f>
        <v>41.38028520389279</v>
      </c>
      <c r="U30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056" s="87" t="str">
        <f>IF(CENSO[[#This Row],[DAP (cm)]]&lt;CENSO[[#This Row],[DMCE (cm)]],"DAP &lt; DMCE","DAP ≥ DMCE")</f>
        <v>DAP ≥ DMCE</v>
      </c>
      <c r="W3056" s="87" t="str">
        <f>IF(CENSO[[#This Row],[DAP (cm)]]&gt;200, "Superior", "Inferior")</f>
        <v>Inferior</v>
      </c>
      <c r="X3056" s="87" t="str">
        <f>VLOOKUP(CENSO[[#This Row],[NOME COMUM]],ESPECIES[],4,FALSE)</f>
        <v>Protegida</v>
      </c>
      <c r="Y3056" s="87" t="str">
        <f>IF(IFERROR(VLOOKUP(CENSO[[#This Row],[NOME COMUM]],COMERCIAIS[],2, FALSE), "Não") &lt;&gt; "Não", "Sim", "Não")</f>
        <v>Não</v>
      </c>
      <c r="Z3056" s="133">
        <f>CENSO[[#This Row],[g (m²)]]/SUM(AEEF[AEEF-UT])</f>
        <v>1.3815301201070673E-3</v>
      </c>
      <c r="AA3056" s="133">
        <f>CENSO[[#This Row],[v (m³)]]/SUM(AEEF[AEEF-UT])</f>
        <v>2.2242634933723787E-2</v>
      </c>
    </row>
    <row r="3057" spans="1:27" ht="14">
      <c r="A3057" s="86">
        <v>1</v>
      </c>
      <c r="B3057" s="86">
        <v>2</v>
      </c>
      <c r="C3057" s="63">
        <v>90</v>
      </c>
      <c r="D3057" s="63">
        <v>3056</v>
      </c>
      <c r="E3057" s="63" t="str">
        <f>VLOOKUP(CENSO[[#This Row],[NOME COMUM]],ESPECIES[],2,FALSE)</f>
        <v>Piptadenia suaveolens Miq.</v>
      </c>
      <c r="F3057" s="64" t="s">
        <v>22</v>
      </c>
      <c r="G3057" s="64">
        <v>149</v>
      </c>
      <c r="H3057" s="97">
        <f>CENSO[[#This Row],[CAP (cm)]]/PI()</f>
        <v>47.428173041384809</v>
      </c>
      <c r="I3057" s="64">
        <v>15</v>
      </c>
      <c r="J3057" s="96">
        <f>(PI()*(CENSO[[#This Row],[DAP (cm)]]^2))/40000</f>
        <v>0.17666994457915841</v>
      </c>
      <c r="K3057" s="96">
        <f>CENSO[[#This Row],[g (m²)]]*CENSO[[#This Row],[H (m)]]*0.7</f>
        <v>1.8550344180811631</v>
      </c>
      <c r="L3057" s="64">
        <v>1</v>
      </c>
      <c r="M3057" s="65">
        <v>365331.20000000001</v>
      </c>
      <c r="N3057" s="87">
        <v>9703455.5</v>
      </c>
      <c r="O3057" s="98" t="s">
        <v>1225</v>
      </c>
      <c r="P3057" s="87" t="str">
        <f>VLOOKUP(CENSO[[#This Row],[DAP (cm)]],CD[],2,TRUE)</f>
        <v>TORETE</v>
      </c>
      <c r="Q3057" s="87" t="str">
        <f>VLOOKUP(CENSO[[#This Row],[DAP (cm)]],DD[],2,TRUE)</f>
        <v>40├ 50</v>
      </c>
      <c r="R3057" s="87" t="str" cm="1">
        <f t="array" ref="R3057">INDEX(_xlfn.TEXTSPLIT(CENSO[[#This Row],[NOME CIENTIFICO]]," "),1)</f>
        <v>Piptadenia</v>
      </c>
      <c r="S3057" s="98" t="s">
        <v>1004</v>
      </c>
      <c r="T3057" s="87">
        <f>_xlfn.MINIFS(CENSO[DAP (cm)],CENSO[NOME CIENTIFICO],CENSO[[#This Row],[NOME CIENTIFICO]])</f>
        <v>39.788735772973837</v>
      </c>
      <c r="U30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57" s="87" t="str">
        <f>IF(CENSO[[#This Row],[DAP (cm)]]&lt;CENSO[[#This Row],[DMCE (cm)]],"DAP &lt; DMCE","DAP ≥ DMCE")</f>
        <v>DAP &lt; DMCE</v>
      </c>
      <c r="W3057" s="87" t="str">
        <f>IF(CENSO[[#This Row],[DAP (cm)]]&gt;200, "Superior", "Inferior")</f>
        <v>Inferior</v>
      </c>
      <c r="X3057" s="87" t="str">
        <f>VLOOKUP(CENSO[[#This Row],[NOME COMUM]],ESPECIES[],4,FALSE)</f>
        <v>Não</v>
      </c>
      <c r="Y3057" s="87" t="str">
        <f>IF(IFERROR(VLOOKUP(CENSO[[#This Row],[NOME COMUM]],COMERCIAIS[],2, FALSE), "Não") &lt;&gt; "Não", "Sim", "Não")</f>
        <v>Sim</v>
      </c>
      <c r="Z3057" s="133">
        <f>CENSO[[#This Row],[g (m²)]]/SUM(AEEF[AEEF-UT])</f>
        <v>3.0910909747036534E-4</v>
      </c>
      <c r="AA3057" s="133">
        <f>CENSO[[#This Row],[v (m³)]]/SUM(AEEF[AEEF-UT])</f>
        <v>3.2456455234388354E-3</v>
      </c>
    </row>
    <row r="3058" spans="1:27" ht="14">
      <c r="A3058" s="86">
        <v>1</v>
      </c>
      <c r="B3058" s="86">
        <v>2</v>
      </c>
      <c r="C3058" s="63">
        <v>90</v>
      </c>
      <c r="D3058" s="63">
        <v>3057</v>
      </c>
      <c r="E3058" s="63" t="str">
        <f>VLOOKUP(CENSO[[#This Row],[NOME COMUM]],ESPECIES[],2,FALSE)</f>
        <v>Astronium lecointei Ducke</v>
      </c>
      <c r="F3058" s="64" t="s">
        <v>5</v>
      </c>
      <c r="G3058" s="64">
        <v>210</v>
      </c>
      <c r="H3058" s="97">
        <f>CENSO[[#This Row],[CAP (cm)]]/PI()</f>
        <v>66.845076098596039</v>
      </c>
      <c r="I3058" s="64">
        <v>23</v>
      </c>
      <c r="J3058" s="96">
        <f>(PI()*(CENSO[[#This Row],[DAP (cm)]]^2))/40000</f>
        <v>0.35093664951762915</v>
      </c>
      <c r="K3058" s="96">
        <f>CENSO[[#This Row],[g (m²)]]*CENSO[[#This Row],[H (m)]]*0.7</f>
        <v>5.6500800572338283</v>
      </c>
      <c r="L3058" s="64">
        <v>1</v>
      </c>
      <c r="M3058" s="65">
        <v>365315</v>
      </c>
      <c r="N3058" s="87">
        <v>9703472</v>
      </c>
      <c r="O3058" s="87" t="s">
        <v>1228</v>
      </c>
      <c r="P3058" s="87" t="str">
        <f>VLOOKUP(CENSO[[#This Row],[DAP (cm)]],CD[],2,TRUE)</f>
        <v>TORA</v>
      </c>
      <c r="Q3058" s="87" t="str">
        <f>VLOOKUP(CENSO[[#This Row],[DAP (cm)]],DD[],2,TRUE)</f>
        <v>60├ 70</v>
      </c>
      <c r="R3058" s="87" t="str" cm="1">
        <f t="array" ref="R3058">INDEX(_xlfn.TEXTSPLIT(CENSO[[#This Row],[NOME CIENTIFICO]]," "),1)</f>
        <v>Astronium</v>
      </c>
      <c r="S3058" s="98" t="s">
        <v>1004</v>
      </c>
      <c r="T3058" s="87">
        <f>_xlfn.MINIFS(CENSO[DAP (cm)],CENSO[NOME CIENTIFICO],CENSO[[#This Row],[NOME CIENTIFICO]])</f>
        <v>40.107045659157627</v>
      </c>
      <c r="U30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058" s="87" t="str">
        <f>IF(CENSO[[#This Row],[DAP (cm)]]&lt;CENSO[[#This Row],[DMCE (cm)]],"DAP &lt; DMCE","DAP ≥ DMCE")</f>
        <v>DAP ≥ DMCE</v>
      </c>
      <c r="W3058" s="87" t="str">
        <f>IF(CENSO[[#This Row],[DAP (cm)]]&gt;200, "Superior", "Inferior")</f>
        <v>Inferior</v>
      </c>
      <c r="X3058" s="87" t="str">
        <f>VLOOKUP(CENSO[[#This Row],[NOME COMUM]],ESPECIES[],4,FALSE)</f>
        <v>Não</v>
      </c>
      <c r="Y3058" s="87" t="str">
        <f>IF(IFERROR(VLOOKUP(CENSO[[#This Row],[NOME COMUM]],COMERCIAIS[],2, FALSE), "Não") &lt;&gt; "Não", "Sim", "Não")</f>
        <v>Sim</v>
      </c>
      <c r="Z3058" s="133">
        <f>CENSO[[#This Row],[g (m²)]]/SUM(AEEF[AEEF-UT])</f>
        <v>6.1401338671425204E-4</v>
      </c>
      <c r="AA3058" s="133">
        <f>CENSO[[#This Row],[v (m³)]]/SUM(AEEF[AEEF-UT])</f>
        <v>9.885615526099456E-3</v>
      </c>
    </row>
    <row r="3059" spans="1:27" ht="14">
      <c r="A3059" s="86">
        <v>1</v>
      </c>
      <c r="B3059" s="86">
        <v>2</v>
      </c>
      <c r="C3059" s="63">
        <v>90</v>
      </c>
      <c r="D3059" s="63">
        <v>3058</v>
      </c>
      <c r="E3059" s="63" t="str">
        <f>VLOOKUP(CENSO[[#This Row],[NOME COMUM]],ESPECIES[],2,FALSE)</f>
        <v>Simarouba amara Aubl.</v>
      </c>
      <c r="F3059" s="64" t="s">
        <v>20</v>
      </c>
      <c r="G3059" s="64">
        <v>232</v>
      </c>
      <c r="H3059" s="97">
        <f>CENSO[[#This Row],[CAP (cm)]]/PI()</f>
        <v>73.847893594639444</v>
      </c>
      <c r="I3059" s="64">
        <v>20</v>
      </c>
      <c r="J3059" s="96">
        <f>(PI()*(CENSO[[#This Row],[DAP (cm)]]^2))/40000</f>
        <v>0.42831778284890881</v>
      </c>
      <c r="K3059" s="96">
        <f>CENSO[[#This Row],[g (m²)]]*CENSO[[#This Row],[H (m)]]*0.7</f>
        <v>5.9964489598847228</v>
      </c>
      <c r="L3059" s="64">
        <v>1</v>
      </c>
      <c r="M3059" s="65">
        <v>365326.799999999</v>
      </c>
      <c r="N3059" s="87">
        <v>9703468.5999999903</v>
      </c>
      <c r="O3059" s="87" t="s">
        <v>1227</v>
      </c>
      <c r="P3059" s="87" t="str">
        <f>VLOOKUP(CENSO[[#This Row],[DAP (cm)]],CD[],2,TRUE)</f>
        <v>TORA</v>
      </c>
      <c r="Q3059" s="87" t="str">
        <f>VLOOKUP(CENSO[[#This Row],[DAP (cm)]],DD[],2,TRUE)</f>
        <v>70├ 80</v>
      </c>
      <c r="R3059" s="87" t="str" cm="1">
        <f t="array" ref="R3059">INDEX(_xlfn.TEXTSPLIT(CENSO[[#This Row],[NOME CIENTIFICO]]," "),1)</f>
        <v>Simarouba</v>
      </c>
      <c r="S3059" s="98" t="s">
        <v>1004</v>
      </c>
      <c r="T3059" s="87">
        <f>_xlfn.MINIFS(CENSO[DAP (cm)],CENSO[NOME CIENTIFICO],CENSO[[#This Row],[NOME CIENTIFICO]])</f>
        <v>42.335214862444161</v>
      </c>
      <c r="U30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3059" s="87" t="str">
        <f>IF(CENSO[[#This Row],[DAP (cm)]]&lt;CENSO[[#This Row],[DMCE (cm)]],"DAP &lt; DMCE","DAP ≥ DMCE")</f>
        <v>DAP ≥ DMCE</v>
      </c>
      <c r="W3059" s="87" t="str">
        <f>IF(CENSO[[#This Row],[DAP (cm)]]&gt;200, "Superior", "Inferior")</f>
        <v>Inferior</v>
      </c>
      <c r="X3059" s="87" t="str">
        <f>VLOOKUP(CENSO[[#This Row],[NOME COMUM]],ESPECIES[],4,FALSE)</f>
        <v>Não</v>
      </c>
      <c r="Y3059" s="87" t="str">
        <f>IF(IFERROR(VLOOKUP(CENSO[[#This Row],[NOME COMUM]],COMERCIAIS[],2, FALSE), "Não") &lt;&gt; "Não", "Sim", "Não")</f>
        <v>Não</v>
      </c>
      <c r="Z3059" s="133">
        <f>CENSO[[#This Row],[g (m²)]]/SUM(AEEF[AEEF-UT])</f>
        <v>7.4940264232444247E-4</v>
      </c>
      <c r="AA3059" s="133">
        <f>CENSO[[#This Row],[v (m³)]]/SUM(AEEF[AEEF-UT])</f>
        <v>1.0491636992542193E-2</v>
      </c>
    </row>
    <row r="3060" spans="1:27" ht="14">
      <c r="A3060" s="86">
        <v>1</v>
      </c>
      <c r="B3060" s="86">
        <v>2</v>
      </c>
      <c r="C3060" s="63">
        <v>90</v>
      </c>
      <c r="D3060" s="63">
        <v>3059</v>
      </c>
      <c r="E3060" s="63" t="str">
        <f>VLOOKUP(CENSO[[#This Row],[NOME COMUM]],ESPECIES[],2,FALSE)</f>
        <v>Didymopanax calvum Decne. &amp; Planch.</v>
      </c>
      <c r="F3060" s="64" t="s">
        <v>52</v>
      </c>
      <c r="G3060" s="64">
        <v>240</v>
      </c>
      <c r="H3060" s="97">
        <f>CENSO[[#This Row],[CAP (cm)]]/PI()</f>
        <v>76.394372684109769</v>
      </c>
      <c r="I3060" s="64">
        <v>20</v>
      </c>
      <c r="J3060" s="96">
        <f>(PI()*(CENSO[[#This Row],[DAP (cm)]]^2))/40000</f>
        <v>0.45836623610465865</v>
      </c>
      <c r="K3060" s="96">
        <f>CENSO[[#This Row],[g (m²)]]*CENSO[[#This Row],[H (m)]]*0.7</f>
        <v>6.4171273054652209</v>
      </c>
      <c r="L3060" s="64">
        <v>1</v>
      </c>
      <c r="M3060" s="65">
        <v>365333.2</v>
      </c>
      <c r="N3060" s="87">
        <v>9703474.5</v>
      </c>
      <c r="O3060" s="87" t="s">
        <v>1227</v>
      </c>
      <c r="P3060" s="87" t="str">
        <f>VLOOKUP(CENSO[[#This Row],[DAP (cm)]],CD[],2,TRUE)</f>
        <v>TORA</v>
      </c>
      <c r="Q3060" s="87" t="str">
        <f>VLOOKUP(CENSO[[#This Row],[DAP (cm)]],DD[],2,TRUE)</f>
        <v>70├ 80</v>
      </c>
      <c r="R3060" s="87" t="str" cm="1">
        <f t="array" ref="R3060">INDEX(_xlfn.TEXTSPLIT(CENSO[[#This Row],[NOME CIENTIFICO]]," "),1)</f>
        <v>Didymopanax</v>
      </c>
      <c r="S3060" s="98" t="s">
        <v>1004</v>
      </c>
      <c r="T3060" s="87">
        <f>_xlfn.MINIFS(CENSO[DAP (cm)],CENSO[NOME CIENTIFICO],CENSO[[#This Row],[NOME CIENTIFICO]])</f>
        <v>46.791553269017228</v>
      </c>
      <c r="U30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56.791553269017228</v>
      </c>
      <c r="V3060" s="87" t="str">
        <f>IF(CENSO[[#This Row],[DAP (cm)]]&lt;CENSO[[#This Row],[DMCE (cm)]],"DAP &lt; DMCE","DAP ≥ DMCE")</f>
        <v>DAP ≥ DMCE</v>
      </c>
      <c r="W3060" s="87" t="str">
        <f>IF(CENSO[[#This Row],[DAP (cm)]]&gt;200, "Superior", "Inferior")</f>
        <v>Inferior</v>
      </c>
      <c r="X3060" s="87" t="str">
        <f>VLOOKUP(CENSO[[#This Row],[NOME COMUM]],ESPECIES[],4,FALSE)</f>
        <v>Não</v>
      </c>
      <c r="Y3060" s="87" t="str">
        <f>IF(IFERROR(VLOOKUP(CENSO[[#This Row],[NOME COMUM]],COMERCIAIS[],2, FALSE), "Não") &lt;&gt; "Não", "Sim", "Não")</f>
        <v>Não</v>
      </c>
      <c r="Z3060" s="133">
        <f>CENSO[[#This Row],[g (m²)]]/SUM(AEEF[AEEF-UT])</f>
        <v>8.0197666836147232E-4</v>
      </c>
      <c r="AA3060" s="133">
        <f>CENSO[[#This Row],[v (m³)]]/SUM(AEEF[AEEF-UT])</f>
        <v>1.1227673357060612E-2</v>
      </c>
    </row>
    <row r="3061" spans="1:27" ht="14">
      <c r="A3061" s="86">
        <v>1</v>
      </c>
      <c r="B3061" s="86">
        <v>2</v>
      </c>
      <c r="C3061" s="63">
        <v>90</v>
      </c>
      <c r="D3061" s="63">
        <v>3060</v>
      </c>
      <c r="E3061" s="63" t="str">
        <f>VLOOKUP(CENSO[[#This Row],[NOME COMUM]],ESPECIES[],2,FALSE)</f>
        <v>Protium spruceanum Engl.</v>
      </c>
      <c r="F3061" s="64" t="s">
        <v>46</v>
      </c>
      <c r="G3061" s="64">
        <v>191</v>
      </c>
      <c r="H3061" s="97">
        <f>CENSO[[#This Row],[CAP (cm)]]/PI()</f>
        <v>60.797188261104019</v>
      </c>
      <c r="I3061" s="64">
        <v>15</v>
      </c>
      <c r="J3061" s="96">
        <f>(PI()*(CENSO[[#This Row],[DAP (cm)]]^2))/40000</f>
        <v>0.29030657394677167</v>
      </c>
      <c r="K3061" s="96">
        <f>CENSO[[#This Row],[g (m²)]]*CENSO[[#This Row],[H (m)]]*0.7</f>
        <v>3.0482190264411022</v>
      </c>
      <c r="L3061" s="64">
        <v>1</v>
      </c>
      <c r="M3061" s="65">
        <v>365378.9</v>
      </c>
      <c r="N3061" s="87">
        <v>9703536.5</v>
      </c>
      <c r="O3061" s="87" t="s">
        <v>1227</v>
      </c>
      <c r="P3061" s="87" t="str">
        <f>VLOOKUP(CENSO[[#This Row],[DAP (cm)]],CD[],2,TRUE)</f>
        <v>TORA</v>
      </c>
      <c r="Q3061" s="87" t="str">
        <f>VLOOKUP(CENSO[[#This Row],[DAP (cm)]],DD[],2,TRUE)</f>
        <v>60├ 70</v>
      </c>
      <c r="R3061" s="87" t="str" cm="1">
        <f t="array" ref="R3061">INDEX(_xlfn.TEXTSPLIT(CENSO[[#This Row],[NOME CIENTIFICO]]," "),1)</f>
        <v>Protium</v>
      </c>
      <c r="S3061" s="98" t="s">
        <v>1004</v>
      </c>
      <c r="T3061" s="87">
        <f>_xlfn.MINIFS(CENSO[DAP (cm)],CENSO[NOME CIENTIFICO],CENSO[[#This Row],[NOME CIENTIFICO]])</f>
        <v>39.788735772973837</v>
      </c>
      <c r="U30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61" s="87" t="str">
        <f>IF(CENSO[[#This Row],[DAP (cm)]]&lt;CENSO[[#This Row],[DMCE (cm)]],"DAP &lt; DMCE","DAP ≥ DMCE")</f>
        <v>DAP ≥ DMCE</v>
      </c>
      <c r="W3061" s="87" t="str">
        <f>IF(CENSO[[#This Row],[DAP (cm)]]&gt;200, "Superior", "Inferior")</f>
        <v>Inferior</v>
      </c>
      <c r="X3061" s="87" t="str">
        <f>VLOOKUP(CENSO[[#This Row],[NOME COMUM]],ESPECIES[],4,FALSE)</f>
        <v>Não</v>
      </c>
      <c r="Y3061" s="87" t="str">
        <f>IF(IFERROR(VLOOKUP(CENSO[[#This Row],[NOME COMUM]],COMERCIAIS[],2, FALSE), "Não") &lt;&gt; "Não", "Sim", "Não")</f>
        <v>Não</v>
      </c>
      <c r="Z3061" s="133">
        <f>CENSO[[#This Row],[g (m²)]]/SUM(AEEF[AEEF-UT])</f>
        <v>5.0793247983498034E-4</v>
      </c>
      <c r="AA3061" s="133">
        <f>CENSO[[#This Row],[v (m³)]]/SUM(AEEF[AEEF-UT])</f>
        <v>5.3332910382672925E-3</v>
      </c>
    </row>
    <row r="3062" spans="1:27" ht="14">
      <c r="A3062" s="86">
        <v>1</v>
      </c>
      <c r="B3062" s="86">
        <v>2</v>
      </c>
      <c r="C3062" s="63">
        <v>90</v>
      </c>
      <c r="D3062" s="63">
        <v>3061</v>
      </c>
      <c r="E3062" s="63" t="str">
        <f>VLOOKUP(CENSO[[#This Row],[NOME COMUM]],ESPECIES[],2,FALSE)</f>
        <v>Couratari guianensis Aubl.</v>
      </c>
      <c r="F3062" s="64" t="s">
        <v>6</v>
      </c>
      <c r="G3062" s="64">
        <v>308</v>
      </c>
      <c r="H3062" s="97">
        <f>CENSO[[#This Row],[CAP (cm)]]/PI()</f>
        <v>98.039444944607524</v>
      </c>
      <c r="I3062" s="64">
        <v>24</v>
      </c>
      <c r="J3062" s="96">
        <f>(PI()*(CENSO[[#This Row],[DAP (cm)]]^2))/40000</f>
        <v>0.75490372607347789</v>
      </c>
      <c r="K3062" s="96">
        <f>CENSO[[#This Row],[g (m²)]]*CENSO[[#This Row],[H (m)]]*0.7</f>
        <v>12.682382598034428</v>
      </c>
      <c r="L3062" s="64">
        <v>1</v>
      </c>
      <c r="M3062" s="65">
        <v>365395.799999999</v>
      </c>
      <c r="N3062" s="87">
        <v>9703568.6999999899</v>
      </c>
      <c r="O3062" s="87" t="s">
        <v>1228</v>
      </c>
      <c r="P3062" s="87" t="str">
        <f>VLOOKUP(CENSO[[#This Row],[DAP (cm)]],CD[],2,TRUE)</f>
        <v>TORA</v>
      </c>
      <c r="Q3062" s="87" t="str">
        <f>VLOOKUP(CENSO[[#This Row],[DAP (cm)]],DD[],2,TRUE)</f>
        <v>90├ 100</v>
      </c>
      <c r="R3062" s="87" t="str" cm="1">
        <f t="array" ref="R3062">INDEX(_xlfn.TEXTSPLIT(CENSO[[#This Row],[NOME CIENTIFICO]]," "),1)</f>
        <v>Couratari</v>
      </c>
      <c r="S3062" s="98" t="s">
        <v>1004</v>
      </c>
      <c r="T3062" s="87">
        <f>_xlfn.MINIFS(CENSO[DAP (cm)],CENSO[NOME CIENTIFICO],CENSO[[#This Row],[NOME CIENTIFICO]])</f>
        <v>38.833806114422465</v>
      </c>
      <c r="U30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62" s="87" t="str">
        <f>IF(CENSO[[#This Row],[DAP (cm)]]&lt;CENSO[[#This Row],[DMCE (cm)]],"DAP &lt; DMCE","DAP ≥ DMCE")</f>
        <v>DAP ≥ DMCE</v>
      </c>
      <c r="W3062" s="87" t="str">
        <f>IF(CENSO[[#This Row],[DAP (cm)]]&gt;200, "Superior", "Inferior")</f>
        <v>Inferior</v>
      </c>
      <c r="X3062" s="87" t="str">
        <f>VLOOKUP(CENSO[[#This Row],[NOME COMUM]],ESPECIES[],4,FALSE)</f>
        <v>Não</v>
      </c>
      <c r="Y3062" s="87" t="str">
        <f>IF(IFERROR(VLOOKUP(CENSO[[#This Row],[NOME COMUM]],COMERCIAIS[],2, FALSE), "Não") &lt;&gt; "Não", "Sim", "Não")</f>
        <v>Sim</v>
      </c>
      <c r="Z3062" s="133">
        <f>CENSO[[#This Row],[g (m²)]]/SUM(AEEF[AEEF-UT])</f>
        <v>1.3208110185319911E-3</v>
      </c>
      <c r="AA3062" s="133">
        <f>CENSO[[#This Row],[v (m³)]]/SUM(AEEF[AEEF-UT])</f>
        <v>2.2189625111337451E-2</v>
      </c>
    </row>
    <row r="3063" spans="1:27" ht="14">
      <c r="A3063" s="86">
        <v>1</v>
      </c>
      <c r="B3063" s="86">
        <v>2</v>
      </c>
      <c r="C3063" s="63">
        <v>90</v>
      </c>
      <c r="D3063" s="63">
        <v>3062</v>
      </c>
      <c r="E3063" s="63" t="str">
        <f>VLOOKUP(CENSO[[#This Row],[NOME COMUM]],ESPECIES[],2,FALSE)</f>
        <v>Pouteria sp.</v>
      </c>
      <c r="F3063" s="64" t="s">
        <v>83</v>
      </c>
      <c r="G3063" s="64">
        <v>135</v>
      </c>
      <c r="H3063" s="97">
        <f>CENSO[[#This Row],[CAP (cm)]]/PI()</f>
        <v>42.971834634811742</v>
      </c>
      <c r="I3063" s="64">
        <v>15</v>
      </c>
      <c r="J3063" s="96">
        <f>(PI()*(CENSO[[#This Row],[DAP (cm)]]^2))/40000</f>
        <v>0.14502994189248961</v>
      </c>
      <c r="K3063" s="96">
        <f>CENSO[[#This Row],[g (m²)]]*CENSO[[#This Row],[H (m)]]*0.7</f>
        <v>1.5228143898711408</v>
      </c>
      <c r="L3063" s="64">
        <v>1</v>
      </c>
      <c r="M3063" s="65">
        <v>365387.59999999899</v>
      </c>
      <c r="N3063" s="87">
        <v>9703572.5</v>
      </c>
      <c r="O3063" s="98" t="s">
        <v>1225</v>
      </c>
      <c r="P3063" s="87" t="str">
        <f>VLOOKUP(CENSO[[#This Row],[DAP (cm)]],CD[],2,TRUE)</f>
        <v>TORETE</v>
      </c>
      <c r="Q3063" s="87" t="str">
        <f>VLOOKUP(CENSO[[#This Row],[DAP (cm)]],DD[],2,TRUE)</f>
        <v>40├ 50</v>
      </c>
      <c r="R3063" s="87" t="str" cm="1">
        <f t="array" ref="R3063">INDEX(_xlfn.TEXTSPLIT(CENSO[[#This Row],[NOME CIENTIFICO]]," "),1)</f>
        <v>Pouteria</v>
      </c>
      <c r="S3063" s="98" t="s">
        <v>1004</v>
      </c>
      <c r="T3063" s="87">
        <f>_xlfn.MINIFS(CENSO[DAP (cm)],CENSO[NOME CIENTIFICO],CENSO[[#This Row],[NOME CIENTIFICO]])</f>
        <v>39.788735772973837</v>
      </c>
      <c r="U30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63" s="87" t="str">
        <f>IF(CENSO[[#This Row],[DAP (cm)]]&lt;CENSO[[#This Row],[DMCE (cm)]],"DAP &lt; DMCE","DAP ≥ DMCE")</f>
        <v>DAP &lt; DMCE</v>
      </c>
      <c r="W3063" s="87" t="str">
        <f>IF(CENSO[[#This Row],[DAP (cm)]]&gt;200, "Superior", "Inferior")</f>
        <v>Inferior</v>
      </c>
      <c r="X3063" s="87" t="str">
        <f>VLOOKUP(CENSO[[#This Row],[NOME COMUM]],ESPECIES[],4,FALSE)</f>
        <v>Não</v>
      </c>
      <c r="Y3063" s="87" t="str">
        <f>IF(IFERROR(VLOOKUP(CENSO[[#This Row],[NOME COMUM]],COMERCIAIS[],2, FALSE), "Não") &lt;&gt; "Não", "Sim", "Não")</f>
        <v>Não</v>
      </c>
      <c r="Z3063" s="133">
        <f>CENSO[[#This Row],[g (m²)]]/SUM(AEEF[AEEF-UT])</f>
        <v>2.53750430223747E-4</v>
      </c>
      <c r="AA3063" s="133">
        <f>CENSO[[#This Row],[v (m³)]]/SUM(AEEF[AEEF-UT])</f>
        <v>2.6643795173493436E-3</v>
      </c>
    </row>
    <row r="3064" spans="1:27" ht="14">
      <c r="A3064" s="86">
        <v>1</v>
      </c>
      <c r="B3064" s="86">
        <v>2</v>
      </c>
      <c r="C3064" s="63">
        <v>90</v>
      </c>
      <c r="D3064" s="63">
        <v>3063</v>
      </c>
      <c r="E3064" s="63" t="str">
        <f>VLOOKUP(CENSO[[#This Row],[NOME COMUM]],ESPECIES[],2,FALSE)</f>
        <v>Swartzia ingaefolia Ducke</v>
      </c>
      <c r="F3064" s="64" t="s">
        <v>80</v>
      </c>
      <c r="G3064" s="64">
        <v>215</v>
      </c>
      <c r="H3064" s="97">
        <f>CENSO[[#This Row],[CAP (cm)]]/PI()</f>
        <v>68.436625529514998</v>
      </c>
      <c r="I3064" s="64">
        <v>19</v>
      </c>
      <c r="J3064" s="96">
        <f>(PI()*(CENSO[[#This Row],[DAP (cm)]]^2))/40000</f>
        <v>0.36784686222114316</v>
      </c>
      <c r="K3064" s="96">
        <f>CENSO[[#This Row],[g (m²)]]*CENSO[[#This Row],[H (m)]]*0.7</f>
        <v>4.8923632675412039</v>
      </c>
      <c r="L3064" s="64">
        <v>2</v>
      </c>
      <c r="M3064" s="65">
        <v>365379.59999999899</v>
      </c>
      <c r="N3064" s="87">
        <v>9703585.0999999903</v>
      </c>
      <c r="O3064" s="87" t="s">
        <v>1227</v>
      </c>
      <c r="P3064" s="87" t="str">
        <f>VLOOKUP(CENSO[[#This Row],[DAP (cm)]],CD[],2,TRUE)</f>
        <v>TORA</v>
      </c>
      <c r="Q3064" s="87" t="str">
        <f>VLOOKUP(CENSO[[#This Row],[DAP (cm)]],DD[],2,TRUE)</f>
        <v>60├ 70</v>
      </c>
      <c r="R3064" s="87" t="str" cm="1">
        <f t="array" ref="R3064">INDEX(_xlfn.TEXTSPLIT(CENSO[[#This Row],[NOME CIENTIFICO]]," "),1)</f>
        <v>Swartzia</v>
      </c>
      <c r="S3064" s="98" t="s">
        <v>1004</v>
      </c>
      <c r="T3064" s="87">
        <f>_xlfn.MINIFS(CENSO[DAP (cm)],CENSO[NOME CIENTIFICO],CENSO[[#This Row],[NOME CIENTIFICO]])</f>
        <v>42.335214862444161</v>
      </c>
      <c r="U30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3064" s="87" t="str">
        <f>IF(CENSO[[#This Row],[DAP (cm)]]&lt;CENSO[[#This Row],[DMCE (cm)]],"DAP &lt; DMCE","DAP ≥ DMCE")</f>
        <v>DAP ≥ DMCE</v>
      </c>
      <c r="W3064" s="87" t="str">
        <f>IF(CENSO[[#This Row],[DAP (cm)]]&gt;200, "Superior", "Inferior")</f>
        <v>Inferior</v>
      </c>
      <c r="X3064" s="87" t="str">
        <f>VLOOKUP(CENSO[[#This Row],[NOME COMUM]],ESPECIES[],4,FALSE)</f>
        <v>Não</v>
      </c>
      <c r="Y3064" s="87" t="str">
        <f>IF(IFERROR(VLOOKUP(CENSO[[#This Row],[NOME COMUM]],COMERCIAIS[],2, FALSE), "Não") &lt;&gt; "Não", "Sim", "Não")</f>
        <v>Não</v>
      </c>
      <c r="Z3064" s="133">
        <f>CENSO[[#This Row],[g (m²)]]/SUM(AEEF[AEEF-UT])</f>
        <v>6.436001995661295E-4</v>
      </c>
      <c r="AA3064" s="133">
        <f>CENSO[[#This Row],[v (m³)]]/SUM(AEEF[AEEF-UT])</f>
        <v>8.5598826542295225E-3</v>
      </c>
    </row>
    <row r="3065" spans="1:27" ht="14">
      <c r="A3065" s="86">
        <v>1</v>
      </c>
      <c r="B3065" s="86">
        <v>2</v>
      </c>
      <c r="C3065" s="63">
        <v>90</v>
      </c>
      <c r="D3065" s="63">
        <v>3064</v>
      </c>
      <c r="E3065" s="63" t="str">
        <f>VLOOKUP(CENSO[[#This Row],[NOME COMUM]],ESPECIES[],2,FALSE)</f>
        <v>Piptadenia suaveolens Miq.</v>
      </c>
      <c r="F3065" s="64" t="s">
        <v>22</v>
      </c>
      <c r="G3065" s="64">
        <v>313</v>
      </c>
      <c r="H3065" s="97">
        <f>CENSO[[#This Row],[CAP (cm)]]/PI()</f>
        <v>99.630994375526484</v>
      </c>
      <c r="I3065" s="64">
        <v>20</v>
      </c>
      <c r="J3065" s="96">
        <f>(PI()*(CENSO[[#This Row],[DAP (cm)]]^2))/40000</f>
        <v>0.7796125309884947</v>
      </c>
      <c r="K3065" s="96">
        <f>CENSO[[#This Row],[g (m²)]]*CENSO[[#This Row],[H (m)]]*0.7</f>
        <v>10.914575433838925</v>
      </c>
      <c r="L3065" s="64">
        <v>1</v>
      </c>
      <c r="M3065" s="65">
        <v>365376</v>
      </c>
      <c r="N3065" s="87">
        <v>9703589.0999999903</v>
      </c>
      <c r="O3065" s="87" t="s">
        <v>1228</v>
      </c>
      <c r="P3065" s="87" t="str">
        <f>VLOOKUP(CENSO[[#This Row],[DAP (cm)]],CD[],2,TRUE)</f>
        <v>TORA</v>
      </c>
      <c r="Q3065" s="87" t="str">
        <f>VLOOKUP(CENSO[[#This Row],[DAP (cm)]],DD[],2,TRUE)</f>
        <v>90├ 100</v>
      </c>
      <c r="R3065" s="87" t="str" cm="1">
        <f t="array" ref="R3065">INDEX(_xlfn.TEXTSPLIT(CENSO[[#This Row],[NOME CIENTIFICO]]," "),1)</f>
        <v>Piptadenia</v>
      </c>
      <c r="S3065" s="98" t="s">
        <v>1004</v>
      </c>
      <c r="T3065" s="87">
        <f>_xlfn.MINIFS(CENSO[DAP (cm)],CENSO[NOME CIENTIFICO],CENSO[[#This Row],[NOME CIENTIFICO]])</f>
        <v>39.788735772973837</v>
      </c>
      <c r="U30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65" s="87" t="str">
        <f>IF(CENSO[[#This Row],[DAP (cm)]]&lt;CENSO[[#This Row],[DMCE (cm)]],"DAP &lt; DMCE","DAP ≥ DMCE")</f>
        <v>DAP ≥ DMCE</v>
      </c>
      <c r="W3065" s="87" t="str">
        <f>IF(CENSO[[#This Row],[DAP (cm)]]&gt;200, "Superior", "Inferior")</f>
        <v>Inferior</v>
      </c>
      <c r="X3065" s="87" t="str">
        <f>VLOOKUP(CENSO[[#This Row],[NOME COMUM]],ESPECIES[],4,FALSE)</f>
        <v>Não</v>
      </c>
      <c r="Y3065" s="87" t="str">
        <f>IF(IFERROR(VLOOKUP(CENSO[[#This Row],[NOME COMUM]],COMERCIAIS[],2, FALSE), "Não") &lt;&gt; "Não", "Sim", "Não")</f>
        <v>Sim</v>
      </c>
      <c r="Z3065" s="133">
        <f>CENSO[[#This Row],[g (m²)]]/SUM(AEEF[AEEF-UT])</f>
        <v>1.3640425733108519E-3</v>
      </c>
      <c r="AA3065" s="133">
        <f>CENSO[[#This Row],[v (m³)]]/SUM(AEEF[AEEF-UT])</f>
        <v>1.9096596026351925E-2</v>
      </c>
    </row>
    <row r="3066" spans="1:27" ht="14">
      <c r="A3066" s="86">
        <v>1</v>
      </c>
      <c r="B3066" s="86">
        <v>2</v>
      </c>
      <c r="C3066" s="63">
        <v>90</v>
      </c>
      <c r="D3066" s="63">
        <v>3065</v>
      </c>
      <c r="E3066" s="63" t="str">
        <f>VLOOKUP(CENSO[[#This Row],[NOME COMUM]],ESPECIES[],2,FALSE)</f>
        <v>Pouteria sp.</v>
      </c>
      <c r="F3066" s="64" t="s">
        <v>83</v>
      </c>
      <c r="G3066" s="64">
        <v>197</v>
      </c>
      <c r="H3066" s="97">
        <f>CENSO[[#This Row],[CAP (cm)]]/PI()</f>
        <v>62.707047578206762</v>
      </c>
      <c r="I3066" s="64">
        <v>18</v>
      </c>
      <c r="J3066" s="96">
        <f>(PI()*(CENSO[[#This Row],[DAP (cm)]]^2))/40000</f>
        <v>0.30883220932266825</v>
      </c>
      <c r="K3066" s="96">
        <f>CENSO[[#This Row],[g (m²)]]*CENSO[[#This Row],[H (m)]]*0.7</f>
        <v>3.8912858374656198</v>
      </c>
      <c r="L3066" s="64">
        <v>1</v>
      </c>
      <c r="M3066" s="65">
        <v>365378.799999999</v>
      </c>
      <c r="N3066" s="87">
        <v>9703598.8000000007</v>
      </c>
      <c r="O3066" s="87" t="s">
        <v>1227</v>
      </c>
      <c r="P3066" s="87" t="str">
        <f>VLOOKUP(CENSO[[#This Row],[DAP (cm)]],CD[],2,TRUE)</f>
        <v>TORA</v>
      </c>
      <c r="Q3066" s="87" t="str">
        <f>VLOOKUP(CENSO[[#This Row],[DAP (cm)]],DD[],2,TRUE)</f>
        <v>60├ 70</v>
      </c>
      <c r="R3066" s="87" t="str" cm="1">
        <f t="array" ref="R3066">INDEX(_xlfn.TEXTSPLIT(CENSO[[#This Row],[NOME CIENTIFICO]]," "),1)</f>
        <v>Pouteria</v>
      </c>
      <c r="S3066" s="98" t="s">
        <v>1004</v>
      </c>
      <c r="T3066" s="87">
        <f>_xlfn.MINIFS(CENSO[DAP (cm)],CENSO[NOME CIENTIFICO],CENSO[[#This Row],[NOME CIENTIFICO]])</f>
        <v>39.788735772973837</v>
      </c>
      <c r="U30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66" s="87" t="str">
        <f>IF(CENSO[[#This Row],[DAP (cm)]]&lt;CENSO[[#This Row],[DMCE (cm)]],"DAP &lt; DMCE","DAP ≥ DMCE")</f>
        <v>DAP ≥ DMCE</v>
      </c>
      <c r="W3066" s="87" t="str">
        <f>IF(CENSO[[#This Row],[DAP (cm)]]&gt;200, "Superior", "Inferior")</f>
        <v>Inferior</v>
      </c>
      <c r="X3066" s="87" t="str">
        <f>VLOOKUP(CENSO[[#This Row],[NOME COMUM]],ESPECIES[],4,FALSE)</f>
        <v>Não</v>
      </c>
      <c r="Y3066" s="87" t="str">
        <f>IF(IFERROR(VLOOKUP(CENSO[[#This Row],[NOME COMUM]],COMERCIAIS[],2, FALSE), "Não") &lt;&gt; "Não", "Sim", "Não")</f>
        <v>Não</v>
      </c>
      <c r="Z3066" s="133">
        <f>CENSO[[#This Row],[g (m²)]]/SUM(AEEF[AEEF-UT])</f>
        <v>5.403457035145897E-4</v>
      </c>
      <c r="AA3066" s="133">
        <f>CENSO[[#This Row],[v (m³)]]/SUM(AEEF[AEEF-UT])</f>
        <v>6.8083558642838306E-3</v>
      </c>
    </row>
    <row r="3067" spans="1:27" ht="14">
      <c r="A3067" s="86">
        <v>1</v>
      </c>
      <c r="B3067" s="86">
        <v>2</v>
      </c>
      <c r="C3067" s="63">
        <v>90</v>
      </c>
      <c r="D3067" s="63">
        <v>3066</v>
      </c>
      <c r="E3067" s="63" t="str">
        <f>VLOOKUP(CENSO[[#This Row],[NOME COMUM]],ESPECIES[],2,FALSE)</f>
        <v>Astronium lecointei Ducke</v>
      </c>
      <c r="F3067" s="64" t="s">
        <v>5</v>
      </c>
      <c r="G3067" s="64">
        <v>261</v>
      </c>
      <c r="H3067" s="97">
        <f>CENSO[[#This Row],[CAP (cm)]]/PI()</f>
        <v>83.078880293969362</v>
      </c>
      <c r="I3067" s="64">
        <v>25</v>
      </c>
      <c r="J3067" s="96">
        <f>(PI()*(CENSO[[#This Row],[DAP (cm)]]^2))/40000</f>
        <v>0.5420896939181501</v>
      </c>
      <c r="K3067" s="96">
        <f>CENSO[[#This Row],[g (m²)]]*CENSO[[#This Row],[H (m)]]*0.7</f>
        <v>9.486569643567627</v>
      </c>
      <c r="L3067" s="64">
        <v>1</v>
      </c>
      <c r="M3067" s="65">
        <v>365382.40000000002</v>
      </c>
      <c r="N3067" s="87">
        <v>9703597.0999999903</v>
      </c>
      <c r="O3067" s="87" t="s">
        <v>1228</v>
      </c>
      <c r="P3067" s="87" t="str">
        <f>VLOOKUP(CENSO[[#This Row],[DAP (cm)]],CD[],2,TRUE)</f>
        <v>TORA</v>
      </c>
      <c r="Q3067" s="87" t="str">
        <f>VLOOKUP(CENSO[[#This Row],[DAP (cm)]],DD[],2,TRUE)</f>
        <v>80├ 90</v>
      </c>
      <c r="R3067" s="87" t="str" cm="1">
        <f t="array" ref="R3067">INDEX(_xlfn.TEXTSPLIT(CENSO[[#This Row],[NOME CIENTIFICO]]," "),1)</f>
        <v>Astronium</v>
      </c>
      <c r="S3067" s="98" t="s">
        <v>1004</v>
      </c>
      <c r="T3067" s="87">
        <f>_xlfn.MINIFS(CENSO[DAP (cm)],CENSO[NOME CIENTIFICO],CENSO[[#This Row],[NOME CIENTIFICO]])</f>
        <v>40.107045659157627</v>
      </c>
      <c r="U30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067" s="87" t="str">
        <f>IF(CENSO[[#This Row],[DAP (cm)]]&lt;CENSO[[#This Row],[DMCE (cm)]],"DAP &lt; DMCE","DAP ≥ DMCE")</f>
        <v>DAP ≥ DMCE</v>
      </c>
      <c r="W3067" s="87" t="str">
        <f>IF(CENSO[[#This Row],[DAP (cm)]]&gt;200, "Superior", "Inferior")</f>
        <v>Inferior</v>
      </c>
      <c r="X3067" s="87" t="str">
        <f>VLOOKUP(CENSO[[#This Row],[NOME COMUM]],ESPECIES[],4,FALSE)</f>
        <v>Não</v>
      </c>
      <c r="Y3067" s="87" t="str">
        <f>IF(IFERROR(VLOOKUP(CENSO[[#This Row],[NOME COMUM]],COMERCIAIS[],2, FALSE), "Não") &lt;&gt; "Não", "Sim", "Não")</f>
        <v>Sim</v>
      </c>
      <c r="Z3067" s="133">
        <f>CENSO[[#This Row],[g (m²)]]/SUM(AEEF[AEEF-UT])</f>
        <v>9.4846271919187225E-4</v>
      </c>
      <c r="AA3067" s="133">
        <f>CENSO[[#This Row],[v (m³)]]/SUM(AEEF[AEEF-UT])</f>
        <v>1.6598097585857764E-2</v>
      </c>
    </row>
    <row r="3068" spans="1:27" ht="14">
      <c r="A3068" s="86">
        <v>1</v>
      </c>
      <c r="B3068" s="86">
        <v>2</v>
      </c>
      <c r="C3068" s="63">
        <v>90</v>
      </c>
      <c r="D3068" s="63">
        <v>3067</v>
      </c>
      <c r="E3068" s="63" t="str">
        <f>VLOOKUP(CENSO[[#This Row],[NOME COMUM]],ESPECIES[],2,FALSE)</f>
        <v>Pouteria sp.</v>
      </c>
      <c r="F3068" s="64" t="s">
        <v>83</v>
      </c>
      <c r="G3068" s="64">
        <v>203</v>
      </c>
      <c r="H3068" s="97">
        <f>CENSO[[#This Row],[CAP (cm)]]/PI()</f>
        <v>64.616906895309512</v>
      </c>
      <c r="I3068" s="64">
        <v>18</v>
      </c>
      <c r="J3068" s="96">
        <f>(PI()*(CENSO[[#This Row],[DAP (cm)]]^2))/40000</f>
        <v>0.32793080249369577</v>
      </c>
      <c r="K3068" s="96">
        <f>CENSO[[#This Row],[g (m²)]]*CENSO[[#This Row],[H (m)]]*0.7</f>
        <v>4.1319281114205664</v>
      </c>
      <c r="L3068" s="64">
        <v>1</v>
      </c>
      <c r="M3068" s="65">
        <v>365385.09999999899</v>
      </c>
      <c r="N3068" s="87">
        <v>9703595.8000000007</v>
      </c>
      <c r="O3068" s="87" t="s">
        <v>1227</v>
      </c>
      <c r="P3068" s="87" t="str">
        <f>VLOOKUP(CENSO[[#This Row],[DAP (cm)]],CD[],2,TRUE)</f>
        <v>TORA</v>
      </c>
      <c r="Q3068" s="87" t="str">
        <f>VLOOKUP(CENSO[[#This Row],[DAP (cm)]],DD[],2,TRUE)</f>
        <v>60├ 70</v>
      </c>
      <c r="R3068" s="87" t="str" cm="1">
        <f t="array" ref="R3068">INDEX(_xlfn.TEXTSPLIT(CENSO[[#This Row],[NOME CIENTIFICO]]," "),1)</f>
        <v>Pouteria</v>
      </c>
      <c r="S3068" s="98" t="s">
        <v>1004</v>
      </c>
      <c r="T3068" s="87">
        <f>_xlfn.MINIFS(CENSO[DAP (cm)],CENSO[NOME CIENTIFICO],CENSO[[#This Row],[NOME CIENTIFICO]])</f>
        <v>39.788735772973837</v>
      </c>
      <c r="U30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68" s="87" t="str">
        <f>IF(CENSO[[#This Row],[DAP (cm)]]&lt;CENSO[[#This Row],[DMCE (cm)]],"DAP &lt; DMCE","DAP ≥ DMCE")</f>
        <v>DAP ≥ DMCE</v>
      </c>
      <c r="W3068" s="87" t="str">
        <f>IF(CENSO[[#This Row],[DAP (cm)]]&gt;200, "Superior", "Inferior")</f>
        <v>Inferior</v>
      </c>
      <c r="X3068" s="87" t="str">
        <f>VLOOKUP(CENSO[[#This Row],[NOME COMUM]],ESPECIES[],4,FALSE)</f>
        <v>Não</v>
      </c>
      <c r="Y3068" s="87" t="str">
        <f>IF(IFERROR(VLOOKUP(CENSO[[#This Row],[NOME COMUM]],COMERCIAIS[],2, FALSE), "Não") &lt;&gt; "Não", "Sim", "Não")</f>
        <v>Não</v>
      </c>
      <c r="Z3068" s="133">
        <f>CENSO[[#This Row],[g (m²)]]/SUM(AEEF[AEEF-UT])</f>
        <v>5.7376139802965123E-4</v>
      </c>
      <c r="AA3068" s="133">
        <f>CENSO[[#This Row],[v (m³)]]/SUM(AEEF[AEEF-UT])</f>
        <v>7.2293936151736045E-3</v>
      </c>
    </row>
    <row r="3069" spans="1:27" ht="14">
      <c r="A3069" s="86">
        <v>1</v>
      </c>
      <c r="B3069" s="86">
        <v>2</v>
      </c>
      <c r="C3069" s="63">
        <v>90</v>
      </c>
      <c r="D3069" s="63">
        <v>3068</v>
      </c>
      <c r="E3069" s="63" t="str">
        <f>VLOOKUP(CENSO[[#This Row],[NOME COMUM]],ESPECIES[],2,FALSE)</f>
        <v>Ocotea cymbarum Kunth</v>
      </c>
      <c r="F3069" s="64" t="s">
        <v>11</v>
      </c>
      <c r="G3069" s="64">
        <v>187</v>
      </c>
      <c r="H3069" s="97">
        <f>CENSO[[#This Row],[CAP (cm)]]/PI()</f>
        <v>59.523948716368857</v>
      </c>
      <c r="I3069" s="64">
        <v>17</v>
      </c>
      <c r="J3069" s="96">
        <f>(PI()*(CENSO[[#This Row],[DAP (cm)]]^2))/40000</f>
        <v>0.27827446024902436</v>
      </c>
      <c r="K3069" s="96">
        <f>CENSO[[#This Row],[g (m²)]]*CENSO[[#This Row],[H (m)]]*0.7</f>
        <v>3.3114660769633897</v>
      </c>
      <c r="L3069" s="64">
        <v>1</v>
      </c>
      <c r="M3069" s="65">
        <v>365382</v>
      </c>
      <c r="N3069" s="87">
        <v>9703605</v>
      </c>
      <c r="O3069" s="87" t="s">
        <v>1227</v>
      </c>
      <c r="P3069" s="87" t="str">
        <f>VLOOKUP(CENSO[[#This Row],[DAP (cm)]],CD[],2,TRUE)</f>
        <v>TORA</v>
      </c>
      <c r="Q3069" s="87" t="str">
        <f>VLOOKUP(CENSO[[#This Row],[DAP (cm)]],DD[],2,TRUE)</f>
        <v>50├ 60</v>
      </c>
      <c r="R3069" s="87" t="str" cm="1">
        <f t="array" ref="R3069">INDEX(_xlfn.TEXTSPLIT(CENSO[[#This Row],[NOME CIENTIFICO]]," "),1)</f>
        <v>Ocotea</v>
      </c>
      <c r="S3069" s="98" t="s">
        <v>1004</v>
      </c>
      <c r="T3069" s="87">
        <f>_xlfn.MINIFS(CENSO[DAP (cm)],CENSO[NOME CIENTIFICO],CENSO[[#This Row],[NOME CIENTIFICO]])</f>
        <v>39.470425886790046</v>
      </c>
      <c r="U30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69" s="87" t="str">
        <f>IF(CENSO[[#This Row],[DAP (cm)]]&lt;CENSO[[#This Row],[DMCE (cm)]],"DAP &lt; DMCE","DAP ≥ DMCE")</f>
        <v>DAP ≥ DMCE</v>
      </c>
      <c r="W3069" s="87" t="str">
        <f>IF(CENSO[[#This Row],[DAP (cm)]]&gt;200, "Superior", "Inferior")</f>
        <v>Inferior</v>
      </c>
      <c r="X3069" s="87" t="str">
        <f>VLOOKUP(CENSO[[#This Row],[NOME COMUM]],ESPECIES[],4,FALSE)</f>
        <v>Não</v>
      </c>
      <c r="Y3069" s="87" t="str">
        <f>IF(IFERROR(VLOOKUP(CENSO[[#This Row],[NOME COMUM]],COMERCIAIS[],2, FALSE), "Não") &lt;&gt; "Não", "Sim", "Não")</f>
        <v>Sim</v>
      </c>
      <c r="Z3069" s="133">
        <f>CENSO[[#This Row],[g (m²)]]/SUM(AEEF[AEEF-UT])</f>
        <v>4.8688059229049158E-4</v>
      </c>
      <c r="AA3069" s="133">
        <f>CENSO[[#This Row],[v (m³)]]/SUM(AEEF[AEEF-UT])</f>
        <v>5.7938790482568499E-3</v>
      </c>
    </row>
    <row r="3070" spans="1:27" ht="14">
      <c r="A3070" s="86">
        <v>1</v>
      </c>
      <c r="B3070" s="86">
        <v>2</v>
      </c>
      <c r="C3070" s="63">
        <v>90</v>
      </c>
      <c r="D3070" s="63">
        <v>3069</v>
      </c>
      <c r="E3070" s="63" t="str">
        <f>VLOOKUP(CENSO[[#This Row],[NOME COMUM]],ESPECIES[],2,FALSE)</f>
        <v>Pouteria sp.</v>
      </c>
      <c r="F3070" s="64" t="s">
        <v>83</v>
      </c>
      <c r="G3070" s="64">
        <v>183</v>
      </c>
      <c r="H3070" s="97">
        <f>CENSO[[#This Row],[CAP (cm)]]/PI()</f>
        <v>58.250709171633694</v>
      </c>
      <c r="I3070" s="64">
        <v>15</v>
      </c>
      <c r="J3070" s="96">
        <f>(PI()*(CENSO[[#This Row],[DAP (cm)]]^2))/40000</f>
        <v>0.26649699446022412</v>
      </c>
      <c r="K3070" s="96">
        <f>CENSO[[#This Row],[g (m²)]]*CENSO[[#This Row],[H (m)]]*0.7</f>
        <v>2.7982184418323532</v>
      </c>
      <c r="L3070" s="64">
        <v>1</v>
      </c>
      <c r="M3070" s="65">
        <v>365392.5</v>
      </c>
      <c r="N3070" s="87">
        <v>9703603.4000000004</v>
      </c>
      <c r="O3070" s="87" t="s">
        <v>1227</v>
      </c>
      <c r="P3070" s="87" t="str">
        <f>VLOOKUP(CENSO[[#This Row],[DAP (cm)]],CD[],2,TRUE)</f>
        <v>TORA</v>
      </c>
      <c r="Q3070" s="87" t="str">
        <f>VLOOKUP(CENSO[[#This Row],[DAP (cm)]],DD[],2,TRUE)</f>
        <v>50├ 60</v>
      </c>
      <c r="R3070" s="87" t="str" cm="1">
        <f t="array" ref="R3070">INDEX(_xlfn.TEXTSPLIT(CENSO[[#This Row],[NOME CIENTIFICO]]," "),1)</f>
        <v>Pouteria</v>
      </c>
      <c r="S3070" s="98" t="s">
        <v>1004</v>
      </c>
      <c r="T3070" s="87">
        <f>_xlfn.MINIFS(CENSO[DAP (cm)],CENSO[NOME CIENTIFICO],CENSO[[#This Row],[NOME CIENTIFICO]])</f>
        <v>39.788735772973837</v>
      </c>
      <c r="U30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70" s="87" t="str">
        <f>IF(CENSO[[#This Row],[DAP (cm)]]&lt;CENSO[[#This Row],[DMCE (cm)]],"DAP &lt; DMCE","DAP ≥ DMCE")</f>
        <v>DAP ≥ DMCE</v>
      </c>
      <c r="W3070" s="87" t="str">
        <f>IF(CENSO[[#This Row],[DAP (cm)]]&gt;200, "Superior", "Inferior")</f>
        <v>Inferior</v>
      </c>
      <c r="X3070" s="87" t="str">
        <f>VLOOKUP(CENSO[[#This Row],[NOME COMUM]],ESPECIES[],4,FALSE)</f>
        <v>Não</v>
      </c>
      <c r="Y3070" s="87" t="str">
        <f>IF(IFERROR(VLOOKUP(CENSO[[#This Row],[NOME COMUM]],COMERCIAIS[],2, FALSE), "Não") &lt;&gt; "Não", "Sim", "Não")</f>
        <v>Não</v>
      </c>
      <c r="Z3070" s="133">
        <f>CENSO[[#This Row],[g (m²)]]/SUM(AEEF[AEEF-UT])</f>
        <v>4.6627424733953712E-4</v>
      </c>
      <c r="AA3070" s="133">
        <f>CENSO[[#This Row],[v (m³)]]/SUM(AEEF[AEEF-UT])</f>
        <v>4.8958795970651401E-3</v>
      </c>
    </row>
    <row r="3071" spans="1:27" ht="14">
      <c r="A3071" s="86">
        <v>1</v>
      </c>
      <c r="B3071" s="86">
        <v>2</v>
      </c>
      <c r="C3071" s="63">
        <v>90</v>
      </c>
      <c r="D3071" s="63">
        <v>3070</v>
      </c>
      <c r="E3071" s="63" t="str">
        <f>VLOOKUP(CENSO[[#This Row],[NOME COMUM]],ESPECIES[],2,FALSE)</f>
        <v>Kielmeyera variabilis Mart.</v>
      </c>
      <c r="F3071" s="64" t="s">
        <v>77</v>
      </c>
      <c r="G3071" s="64">
        <v>207</v>
      </c>
      <c r="H3071" s="97">
        <f>CENSO[[#This Row],[CAP (cm)]]/PI()</f>
        <v>65.890146440044674</v>
      </c>
      <c r="I3071" s="64">
        <v>16</v>
      </c>
      <c r="J3071" s="96">
        <f>(PI()*(CENSO[[#This Row],[DAP (cm)]]^2))/40000</f>
        <v>0.34098150782723119</v>
      </c>
      <c r="K3071" s="96">
        <f>CENSO[[#This Row],[g (m²)]]*CENSO[[#This Row],[H (m)]]*0.7</f>
        <v>3.8189928876649892</v>
      </c>
      <c r="L3071" s="64">
        <v>1</v>
      </c>
      <c r="M3071" s="65">
        <v>365369.9</v>
      </c>
      <c r="N3071" s="87">
        <v>9703616.3000000007</v>
      </c>
      <c r="O3071" s="87" t="s">
        <v>1227</v>
      </c>
      <c r="P3071" s="87" t="str">
        <f>VLOOKUP(CENSO[[#This Row],[DAP (cm)]],CD[],2,TRUE)</f>
        <v>TORA</v>
      </c>
      <c r="Q3071" s="87" t="str">
        <f>VLOOKUP(CENSO[[#This Row],[DAP (cm)]],DD[],2,TRUE)</f>
        <v>60├ 70</v>
      </c>
      <c r="R3071" s="87" t="str" cm="1">
        <f t="array" ref="R3071">INDEX(_xlfn.TEXTSPLIT(CENSO[[#This Row],[NOME CIENTIFICO]]," "),1)</f>
        <v>Kielmeyera</v>
      </c>
      <c r="S3071" s="98" t="s">
        <v>1004</v>
      </c>
      <c r="T3071" s="87">
        <f>_xlfn.MINIFS(CENSO[DAP (cm)],CENSO[NOME CIENTIFICO],CENSO[[#This Row],[NOME CIENTIFICO]])</f>
        <v>41.38028520389279</v>
      </c>
      <c r="U30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071" s="87" t="str">
        <f>IF(CENSO[[#This Row],[DAP (cm)]]&lt;CENSO[[#This Row],[DMCE (cm)]],"DAP &lt; DMCE","DAP ≥ DMCE")</f>
        <v>DAP ≥ DMCE</v>
      </c>
      <c r="W3071" s="87" t="str">
        <f>IF(CENSO[[#This Row],[DAP (cm)]]&gt;200, "Superior", "Inferior")</f>
        <v>Inferior</v>
      </c>
      <c r="X3071" s="87" t="str">
        <f>VLOOKUP(CENSO[[#This Row],[NOME COMUM]],ESPECIES[],4,FALSE)</f>
        <v>Não</v>
      </c>
      <c r="Y3071" s="87" t="str">
        <f>IF(IFERROR(VLOOKUP(CENSO[[#This Row],[NOME COMUM]],COMERCIAIS[],2, FALSE), "Não") &lt;&gt; "Não", "Sim", "Não")</f>
        <v>Não</v>
      </c>
      <c r="Z3071" s="133">
        <f>CENSO[[#This Row],[g (m²)]]/SUM(AEEF[AEEF-UT])</f>
        <v>5.9659545594827642E-4</v>
      </c>
      <c r="AA3071" s="133">
        <f>CENSO[[#This Row],[v (m³)]]/SUM(AEEF[AEEF-UT])</f>
        <v>6.6818691066206958E-3</v>
      </c>
    </row>
    <row r="3072" spans="1:27" ht="14">
      <c r="A3072" s="86">
        <v>1</v>
      </c>
      <c r="B3072" s="86">
        <v>2</v>
      </c>
      <c r="C3072" s="63">
        <v>90</v>
      </c>
      <c r="D3072" s="63">
        <v>3071</v>
      </c>
      <c r="E3072" s="63" t="str">
        <f>VLOOKUP(CENSO[[#This Row],[NOME COMUM]],ESPECIES[],2,FALSE)</f>
        <v>Sacoglottis guianensis Benth.</v>
      </c>
      <c r="F3072" s="64" t="s">
        <v>63</v>
      </c>
      <c r="G3072" s="64">
        <v>243</v>
      </c>
      <c r="H3072" s="97">
        <f>CENSO[[#This Row],[CAP (cm)]]/PI()</f>
        <v>77.349302342661133</v>
      </c>
      <c r="I3072" s="64">
        <v>18</v>
      </c>
      <c r="J3072" s="96">
        <f>(PI()*(CENSO[[#This Row],[DAP (cm)]]^2))/40000</f>
        <v>0.46989701173166643</v>
      </c>
      <c r="K3072" s="96">
        <f>CENSO[[#This Row],[g (m²)]]*CENSO[[#This Row],[H (m)]]*0.7</f>
        <v>5.9207023478189971</v>
      </c>
      <c r="L3072" s="64">
        <v>1</v>
      </c>
      <c r="M3072" s="65">
        <v>365380.799999999</v>
      </c>
      <c r="N3072" s="87">
        <v>9703619.9000000004</v>
      </c>
      <c r="O3072" s="87" t="s">
        <v>1227</v>
      </c>
      <c r="P3072" s="87" t="str">
        <f>VLOOKUP(CENSO[[#This Row],[DAP (cm)]],CD[],2,TRUE)</f>
        <v>TORA</v>
      </c>
      <c r="Q3072" s="87" t="str">
        <f>VLOOKUP(CENSO[[#This Row],[DAP (cm)]],DD[],2,TRUE)</f>
        <v>70├ 80</v>
      </c>
      <c r="R3072" s="87" t="str" cm="1">
        <f t="array" ref="R3072">INDEX(_xlfn.TEXTSPLIT(CENSO[[#This Row],[NOME CIENTIFICO]]," "),1)</f>
        <v>Sacoglottis</v>
      </c>
      <c r="S3072" s="98" t="s">
        <v>1004</v>
      </c>
      <c r="T3072" s="87">
        <f>_xlfn.MINIFS(CENSO[DAP (cm)],CENSO[NOME CIENTIFICO],CENSO[[#This Row],[NOME CIENTIFICO]])</f>
        <v>47.7464829275686</v>
      </c>
      <c r="U30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57.7464829275686</v>
      </c>
      <c r="V3072" s="87" t="str">
        <f>IF(CENSO[[#This Row],[DAP (cm)]]&lt;CENSO[[#This Row],[DMCE (cm)]],"DAP &lt; DMCE","DAP ≥ DMCE")</f>
        <v>DAP ≥ DMCE</v>
      </c>
      <c r="W3072" s="87" t="str">
        <f>IF(CENSO[[#This Row],[DAP (cm)]]&gt;200, "Superior", "Inferior")</f>
        <v>Inferior</v>
      </c>
      <c r="X3072" s="87" t="str">
        <f>VLOOKUP(CENSO[[#This Row],[NOME COMUM]],ESPECIES[],4,FALSE)</f>
        <v>Não</v>
      </c>
      <c r="Y3072" s="87" t="str">
        <f>IF(IFERROR(VLOOKUP(CENSO[[#This Row],[NOME COMUM]],COMERCIAIS[],2, FALSE), "Não") &lt;&gt; "Não", "Sim", "Não")</f>
        <v>Não</v>
      </c>
      <c r="Z3072" s="133">
        <f>CENSO[[#This Row],[g (m²)]]/SUM(AEEF[AEEF-UT])</f>
        <v>8.2215139392494054E-4</v>
      </c>
      <c r="AA3072" s="133">
        <f>CENSO[[#This Row],[v (m³)]]/SUM(AEEF[AEEF-UT])</f>
        <v>1.0359107563454251E-2</v>
      </c>
    </row>
    <row r="3073" spans="1:27" ht="14">
      <c r="A3073" s="86">
        <v>1</v>
      </c>
      <c r="B3073" s="86">
        <v>2</v>
      </c>
      <c r="C3073" s="63">
        <v>90</v>
      </c>
      <c r="D3073" s="63">
        <v>3072</v>
      </c>
      <c r="E3073" s="63" t="str">
        <f>VLOOKUP(CENSO[[#This Row],[NOME COMUM]],ESPECIES[],2,FALSE)</f>
        <v>Protium spruceanum Engl.</v>
      </c>
      <c r="F3073" s="64" t="s">
        <v>46</v>
      </c>
      <c r="G3073" s="64">
        <v>268</v>
      </c>
      <c r="H3073" s="97">
        <f>CENSO[[#This Row],[CAP (cm)]]/PI()</f>
        <v>85.307049497255903</v>
      </c>
      <c r="I3073" s="64">
        <v>22</v>
      </c>
      <c r="J3073" s="96">
        <f>(PI()*(CENSO[[#This Row],[DAP (cm)]]^2))/40000</f>
        <v>0.57155723163161454</v>
      </c>
      <c r="K3073" s="96">
        <f>CENSO[[#This Row],[g (m²)]]*CENSO[[#This Row],[H (m)]]*0.7</f>
        <v>8.8019813671268636</v>
      </c>
      <c r="L3073" s="64">
        <v>1</v>
      </c>
      <c r="M3073" s="65">
        <v>365400.9</v>
      </c>
      <c r="N3073" s="87">
        <v>9703630.3000000007</v>
      </c>
      <c r="O3073" s="87" t="s">
        <v>1227</v>
      </c>
      <c r="P3073" s="87" t="str">
        <f>VLOOKUP(CENSO[[#This Row],[DAP (cm)]],CD[],2,TRUE)</f>
        <v>TORA</v>
      </c>
      <c r="Q3073" s="87" t="str">
        <f>VLOOKUP(CENSO[[#This Row],[DAP (cm)]],DD[],2,TRUE)</f>
        <v>80├ 90</v>
      </c>
      <c r="R3073" s="87" t="str" cm="1">
        <f t="array" ref="R3073">INDEX(_xlfn.TEXTSPLIT(CENSO[[#This Row],[NOME CIENTIFICO]]," "),1)</f>
        <v>Protium</v>
      </c>
      <c r="S3073" s="98" t="s">
        <v>1004</v>
      </c>
      <c r="T3073" s="87">
        <f>_xlfn.MINIFS(CENSO[DAP (cm)],CENSO[NOME CIENTIFICO],CENSO[[#This Row],[NOME CIENTIFICO]])</f>
        <v>39.788735772973837</v>
      </c>
      <c r="U30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73" s="87" t="str">
        <f>IF(CENSO[[#This Row],[DAP (cm)]]&lt;CENSO[[#This Row],[DMCE (cm)]],"DAP &lt; DMCE","DAP ≥ DMCE")</f>
        <v>DAP ≥ DMCE</v>
      </c>
      <c r="W3073" s="87" t="str">
        <f>IF(CENSO[[#This Row],[DAP (cm)]]&gt;200, "Superior", "Inferior")</f>
        <v>Inferior</v>
      </c>
      <c r="X3073" s="87" t="str">
        <f>VLOOKUP(CENSO[[#This Row],[NOME COMUM]],ESPECIES[],4,FALSE)</f>
        <v>Não</v>
      </c>
      <c r="Y3073" s="87" t="str">
        <f>IF(IFERROR(VLOOKUP(CENSO[[#This Row],[NOME COMUM]],COMERCIAIS[],2, FALSE), "Não") &lt;&gt; "Não", "Sim", "Não")</f>
        <v>Não</v>
      </c>
      <c r="Z3073" s="133">
        <f>CENSO[[#This Row],[g (m²)]]/SUM(AEEF[AEEF-UT])</f>
        <v>1.0000203511874024E-3</v>
      </c>
      <c r="AA3073" s="133">
        <f>CENSO[[#This Row],[v (m³)]]/SUM(AEEF[AEEF-UT])</f>
        <v>1.5400313408285996E-2</v>
      </c>
    </row>
    <row r="3074" spans="1:27" ht="14">
      <c r="A3074" s="86">
        <v>1</v>
      </c>
      <c r="B3074" s="86">
        <v>2</v>
      </c>
      <c r="C3074" s="63">
        <v>90</v>
      </c>
      <c r="D3074" s="63">
        <v>3073</v>
      </c>
      <c r="E3074" s="63" t="str">
        <f>VLOOKUP(CENSO[[#This Row],[NOME COMUM]],ESPECIES[],2,FALSE)</f>
        <v>Goupia glabra Aubl.</v>
      </c>
      <c r="F3074" s="64" t="s">
        <v>34</v>
      </c>
      <c r="G3074" s="64">
        <v>213</v>
      </c>
      <c r="H3074" s="97">
        <f>CENSO[[#This Row],[CAP (cm)]]/PI()</f>
        <v>67.800005757147417</v>
      </c>
      <c r="I3074" s="64">
        <v>11</v>
      </c>
      <c r="J3074" s="96">
        <f>(PI()*(CENSO[[#This Row],[DAP (cm)]]^2))/40000</f>
        <v>0.36103503065681003</v>
      </c>
      <c r="K3074" s="96">
        <f>CENSO[[#This Row],[g (m²)]]*CENSO[[#This Row],[H (m)]]*0.7</f>
        <v>2.7799697360574371</v>
      </c>
      <c r="L3074" s="64">
        <v>2</v>
      </c>
      <c r="M3074" s="65">
        <v>365413.2</v>
      </c>
      <c r="N3074" s="87">
        <v>9703634.5</v>
      </c>
      <c r="O3074" s="87" t="s">
        <v>1228</v>
      </c>
      <c r="P3074" s="87" t="str">
        <f>VLOOKUP(CENSO[[#This Row],[DAP (cm)]],CD[],2,TRUE)</f>
        <v>TORA</v>
      </c>
      <c r="Q3074" s="87" t="str">
        <f>VLOOKUP(CENSO[[#This Row],[DAP (cm)]],DD[],2,TRUE)</f>
        <v>60├ 70</v>
      </c>
      <c r="R3074" s="87" t="str" cm="1">
        <f t="array" ref="R3074">INDEX(_xlfn.TEXTSPLIT(CENSO[[#This Row],[NOME CIENTIFICO]]," "),1)</f>
        <v>Goupia</v>
      </c>
      <c r="S3074" s="98" t="s">
        <v>1004</v>
      </c>
      <c r="T3074" s="87">
        <f>_xlfn.MINIFS(CENSO[DAP (cm)],CENSO[NOME CIENTIFICO],CENSO[[#This Row],[NOME CIENTIFICO]])</f>
        <v>40.107045659157627</v>
      </c>
      <c r="U30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074" s="87" t="str">
        <f>IF(CENSO[[#This Row],[DAP (cm)]]&lt;CENSO[[#This Row],[DMCE (cm)]],"DAP &lt; DMCE","DAP ≥ DMCE")</f>
        <v>DAP ≥ DMCE</v>
      </c>
      <c r="W3074" s="87" t="str">
        <f>IF(CENSO[[#This Row],[DAP (cm)]]&gt;200, "Superior", "Inferior")</f>
        <v>Inferior</v>
      </c>
      <c r="X3074" s="87" t="str">
        <f>VLOOKUP(CENSO[[#This Row],[NOME COMUM]],ESPECIES[],4,FALSE)</f>
        <v>Não</v>
      </c>
      <c r="Y3074" s="87" t="str">
        <f>IF(IFERROR(VLOOKUP(CENSO[[#This Row],[NOME COMUM]],COMERCIAIS[],2, FALSE), "Não") &lt;&gt; "Não", "Sim", "Não")</f>
        <v>Sim</v>
      </c>
      <c r="Z3074" s="133">
        <f>CENSO[[#This Row],[g (m²)]]/SUM(AEEF[AEEF-UT])</f>
        <v>6.3168193518909092E-4</v>
      </c>
      <c r="AA3074" s="133">
        <f>CENSO[[#This Row],[v (m³)]]/SUM(AEEF[AEEF-UT])</f>
        <v>4.8639509009559996E-3</v>
      </c>
    </row>
    <row r="3075" spans="1:27" ht="14">
      <c r="A3075" s="86">
        <v>1</v>
      </c>
      <c r="B3075" s="86">
        <v>2</v>
      </c>
      <c r="C3075" s="63">
        <v>90</v>
      </c>
      <c r="D3075" s="63">
        <v>3074</v>
      </c>
      <c r="E3075" s="63" t="str">
        <f>VLOOKUP(CENSO[[#This Row],[NOME COMUM]],ESPECIES[],2,FALSE)</f>
        <v>Pouteria sp.</v>
      </c>
      <c r="F3075" s="64" t="s">
        <v>83</v>
      </c>
      <c r="G3075" s="64">
        <v>209</v>
      </c>
      <c r="H3075" s="97">
        <f>CENSO[[#This Row],[CAP (cm)]]/PI()</f>
        <v>66.526766212412255</v>
      </c>
      <c r="I3075" s="64">
        <v>18</v>
      </c>
      <c r="J3075" s="96">
        <f>(PI()*(CENSO[[#This Row],[DAP (cm)]]^2))/40000</f>
        <v>0.34760235345985407</v>
      </c>
      <c r="K3075" s="96">
        <f>CENSO[[#This Row],[g (m²)]]*CENSO[[#This Row],[H (m)]]*0.7</f>
        <v>4.3797896535941607</v>
      </c>
      <c r="L3075" s="64">
        <v>1</v>
      </c>
      <c r="M3075" s="65">
        <v>365434.7</v>
      </c>
      <c r="N3075" s="87">
        <v>9703652</v>
      </c>
      <c r="O3075" s="87" t="s">
        <v>1227</v>
      </c>
      <c r="P3075" s="87" t="str">
        <f>VLOOKUP(CENSO[[#This Row],[DAP (cm)]],CD[],2,TRUE)</f>
        <v>TORA</v>
      </c>
      <c r="Q3075" s="87" t="str">
        <f>VLOOKUP(CENSO[[#This Row],[DAP (cm)]],DD[],2,TRUE)</f>
        <v>60├ 70</v>
      </c>
      <c r="R3075" s="87" t="str" cm="1">
        <f t="array" ref="R3075">INDEX(_xlfn.TEXTSPLIT(CENSO[[#This Row],[NOME CIENTIFICO]]," "),1)</f>
        <v>Pouteria</v>
      </c>
      <c r="S3075" s="98" t="s">
        <v>1004</v>
      </c>
      <c r="T3075" s="87">
        <f>_xlfn.MINIFS(CENSO[DAP (cm)],CENSO[NOME CIENTIFICO],CENSO[[#This Row],[NOME CIENTIFICO]])</f>
        <v>39.788735772973837</v>
      </c>
      <c r="U30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75" s="87" t="str">
        <f>IF(CENSO[[#This Row],[DAP (cm)]]&lt;CENSO[[#This Row],[DMCE (cm)]],"DAP &lt; DMCE","DAP ≥ DMCE")</f>
        <v>DAP ≥ DMCE</v>
      </c>
      <c r="W3075" s="87" t="str">
        <f>IF(CENSO[[#This Row],[DAP (cm)]]&gt;200, "Superior", "Inferior")</f>
        <v>Inferior</v>
      </c>
      <c r="X3075" s="87" t="str">
        <f>VLOOKUP(CENSO[[#This Row],[NOME COMUM]],ESPECIES[],4,FALSE)</f>
        <v>Não</v>
      </c>
      <c r="Y3075" s="87" t="str">
        <f>IF(IFERROR(VLOOKUP(CENSO[[#This Row],[NOME COMUM]],COMERCIAIS[],2, FALSE), "Não") &lt;&gt; "Não", "Sim", "Não")</f>
        <v>Não</v>
      </c>
      <c r="Z3075" s="133">
        <f>CENSO[[#This Row],[g (m²)]]/SUM(AEEF[AEEF-UT])</f>
        <v>6.0817956338016449E-4</v>
      </c>
      <c r="AA3075" s="133">
        <f>CENSO[[#This Row],[v (m³)]]/SUM(AEEF[AEEF-UT])</f>
        <v>7.6630624985900711E-3</v>
      </c>
    </row>
    <row r="3076" spans="1:27" ht="14">
      <c r="A3076" s="86">
        <v>1</v>
      </c>
      <c r="B3076" s="86">
        <v>2</v>
      </c>
      <c r="C3076" s="63">
        <v>90</v>
      </c>
      <c r="D3076" s="63">
        <v>3075</v>
      </c>
      <c r="E3076" s="63" t="str">
        <f>VLOOKUP(CENSO[[#This Row],[NOME COMUM]],ESPECIES[],2,FALSE)</f>
        <v>Couratari guianensis Aubl.</v>
      </c>
      <c r="F3076" s="64" t="s">
        <v>6</v>
      </c>
      <c r="G3076" s="64">
        <v>300</v>
      </c>
      <c r="H3076" s="97">
        <f>CENSO[[#This Row],[CAP (cm)]]/PI()</f>
        <v>95.4929658551372</v>
      </c>
      <c r="I3076" s="64">
        <v>24</v>
      </c>
      <c r="J3076" s="96">
        <f>(PI()*(CENSO[[#This Row],[DAP (cm)]]^2))/40000</f>
        <v>0.7161972439135289</v>
      </c>
      <c r="K3076" s="96">
        <f>CENSO[[#This Row],[g (m²)]]*CENSO[[#This Row],[H (m)]]*0.7</f>
        <v>12.032113697747286</v>
      </c>
      <c r="L3076" s="64">
        <v>1</v>
      </c>
      <c r="M3076" s="65">
        <v>365435.7</v>
      </c>
      <c r="N3076" s="87">
        <v>9703660.3000000007</v>
      </c>
      <c r="O3076" s="87" t="s">
        <v>1228</v>
      </c>
      <c r="P3076" s="87" t="str">
        <f>VLOOKUP(CENSO[[#This Row],[DAP (cm)]],CD[],2,TRUE)</f>
        <v>TORA</v>
      </c>
      <c r="Q3076" s="87" t="str">
        <f>VLOOKUP(CENSO[[#This Row],[DAP (cm)]],DD[],2,TRUE)</f>
        <v>90├ 100</v>
      </c>
      <c r="R3076" s="87" t="str" cm="1">
        <f t="array" ref="R3076">INDEX(_xlfn.TEXTSPLIT(CENSO[[#This Row],[NOME CIENTIFICO]]," "),1)</f>
        <v>Couratari</v>
      </c>
      <c r="S3076" s="98" t="s">
        <v>1004</v>
      </c>
      <c r="T3076" s="87">
        <f>_xlfn.MINIFS(CENSO[DAP (cm)],CENSO[NOME CIENTIFICO],CENSO[[#This Row],[NOME CIENTIFICO]])</f>
        <v>38.833806114422465</v>
      </c>
      <c r="U30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76" s="87" t="str">
        <f>IF(CENSO[[#This Row],[DAP (cm)]]&lt;CENSO[[#This Row],[DMCE (cm)]],"DAP &lt; DMCE","DAP ≥ DMCE")</f>
        <v>DAP ≥ DMCE</v>
      </c>
      <c r="W3076" s="87" t="str">
        <f>IF(CENSO[[#This Row],[DAP (cm)]]&gt;200, "Superior", "Inferior")</f>
        <v>Inferior</v>
      </c>
      <c r="X3076" s="87" t="str">
        <f>VLOOKUP(CENSO[[#This Row],[NOME COMUM]],ESPECIES[],4,FALSE)</f>
        <v>Não</v>
      </c>
      <c r="Y3076" s="87" t="str">
        <f>IF(IFERROR(VLOOKUP(CENSO[[#This Row],[NOME COMUM]],COMERCIAIS[],2, FALSE), "Não") &lt;&gt; "Não", "Sim", "Não")</f>
        <v>Sim</v>
      </c>
      <c r="Z3076" s="133">
        <f>CENSO[[#This Row],[g (m²)]]/SUM(AEEF[AEEF-UT])</f>
        <v>1.2530885443148001E-3</v>
      </c>
      <c r="AA3076" s="133">
        <f>CENSO[[#This Row],[v (m³)]]/SUM(AEEF[AEEF-UT])</f>
        <v>2.1051887544488643E-2</v>
      </c>
    </row>
    <row r="3077" spans="1:27" ht="14">
      <c r="A3077" s="86">
        <v>1</v>
      </c>
      <c r="B3077" s="86">
        <v>2</v>
      </c>
      <c r="C3077" s="63">
        <v>90</v>
      </c>
      <c r="D3077" s="63">
        <v>3076</v>
      </c>
      <c r="E3077" s="63" t="str">
        <f>VLOOKUP(CENSO[[#This Row],[NOME COMUM]],ESPECIES[],2,FALSE)</f>
        <v>Goupia glabra Aubl.</v>
      </c>
      <c r="F3077" s="64" t="s">
        <v>34</v>
      </c>
      <c r="G3077" s="64">
        <v>169</v>
      </c>
      <c r="H3077" s="97">
        <f>CENSO[[#This Row],[CAP (cm)]]/PI()</f>
        <v>53.794370765060627</v>
      </c>
      <c r="I3077" s="64">
        <v>15</v>
      </c>
      <c r="J3077" s="96">
        <f>(PI()*(CENSO[[#This Row],[DAP (cm)]]^2))/40000</f>
        <v>0.22728121648238117</v>
      </c>
      <c r="K3077" s="96">
        <f>CENSO[[#This Row],[g (m²)]]*CENSO[[#This Row],[H (m)]]*0.7</f>
        <v>2.3864527730650025</v>
      </c>
      <c r="L3077" s="64">
        <v>1</v>
      </c>
      <c r="M3077" s="65">
        <v>365439.5</v>
      </c>
      <c r="N3077" s="87">
        <v>9703678.4000000004</v>
      </c>
      <c r="O3077" s="87" t="s">
        <v>1228</v>
      </c>
      <c r="P3077" s="87" t="str">
        <f>VLOOKUP(CENSO[[#This Row],[DAP (cm)]],CD[],2,TRUE)</f>
        <v>TORA</v>
      </c>
      <c r="Q3077" s="87" t="str">
        <f>VLOOKUP(CENSO[[#This Row],[DAP (cm)]],DD[],2,TRUE)</f>
        <v>50├ 60</v>
      </c>
      <c r="R3077" s="87" t="str" cm="1">
        <f t="array" ref="R3077">INDEX(_xlfn.TEXTSPLIT(CENSO[[#This Row],[NOME CIENTIFICO]]," "),1)</f>
        <v>Goupia</v>
      </c>
      <c r="S3077" s="98" t="s">
        <v>1004</v>
      </c>
      <c r="T3077" s="87">
        <f>_xlfn.MINIFS(CENSO[DAP (cm)],CENSO[NOME CIENTIFICO],CENSO[[#This Row],[NOME CIENTIFICO]])</f>
        <v>40.107045659157627</v>
      </c>
      <c r="U30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077" s="87" t="str">
        <f>IF(CENSO[[#This Row],[DAP (cm)]]&lt;CENSO[[#This Row],[DMCE (cm)]],"DAP &lt; DMCE","DAP ≥ DMCE")</f>
        <v>DAP ≥ DMCE</v>
      </c>
      <c r="W3077" s="87" t="str">
        <f>IF(CENSO[[#This Row],[DAP (cm)]]&gt;200, "Superior", "Inferior")</f>
        <v>Inferior</v>
      </c>
      <c r="X3077" s="87" t="str">
        <f>VLOOKUP(CENSO[[#This Row],[NOME COMUM]],ESPECIES[],4,FALSE)</f>
        <v>Não</v>
      </c>
      <c r="Y3077" s="87" t="str">
        <f>IF(IFERROR(VLOOKUP(CENSO[[#This Row],[NOME COMUM]],COMERCIAIS[],2, FALSE), "Não") &lt;&gt; "Não", "Sim", "Não")</f>
        <v>Sim</v>
      </c>
      <c r="Z3077" s="133">
        <f>CENSO[[#This Row],[g (m²)]]/SUM(AEEF[AEEF-UT])</f>
        <v>3.9766068793527795E-4</v>
      </c>
      <c r="AA3077" s="133">
        <f>CENSO[[#This Row],[v (m³)]]/SUM(AEEF[AEEF-UT])</f>
        <v>4.1754372233204192E-3</v>
      </c>
    </row>
    <row r="3078" spans="1:27" ht="14">
      <c r="A3078" s="86">
        <v>1</v>
      </c>
      <c r="B3078" s="86">
        <v>2</v>
      </c>
      <c r="C3078" s="63">
        <v>90</v>
      </c>
      <c r="D3078" s="63">
        <v>3077</v>
      </c>
      <c r="E3078" s="63" t="str">
        <f>VLOOKUP(CENSO[[#This Row],[NOME COMUM]],ESPECIES[],2,FALSE)</f>
        <v>Piptadenia suaveolens Miq.</v>
      </c>
      <c r="F3078" s="64" t="s">
        <v>22</v>
      </c>
      <c r="G3078" s="64">
        <v>247</v>
      </c>
      <c r="H3078" s="97">
        <f>CENSO[[#This Row],[CAP (cm)]]/PI()</f>
        <v>78.622541887396295</v>
      </c>
      <c r="I3078" s="64">
        <v>16</v>
      </c>
      <c r="J3078" s="96">
        <f>(PI()*(CENSO[[#This Row],[DAP (cm)]]^2))/40000</f>
        <v>0.48549419615467204</v>
      </c>
      <c r="K3078" s="96">
        <f>CENSO[[#This Row],[g (m²)]]*CENSO[[#This Row],[H (m)]]*0.7</f>
        <v>5.4375349969323263</v>
      </c>
      <c r="L3078" s="64">
        <v>1</v>
      </c>
      <c r="M3078" s="65">
        <v>365471.7</v>
      </c>
      <c r="N3078" s="87">
        <v>9703717.3000000007</v>
      </c>
      <c r="O3078" s="87" t="s">
        <v>1228</v>
      </c>
      <c r="P3078" s="87" t="str">
        <f>VLOOKUP(CENSO[[#This Row],[DAP (cm)]],CD[],2,TRUE)</f>
        <v>TORA</v>
      </c>
      <c r="Q3078" s="87" t="str">
        <f>VLOOKUP(CENSO[[#This Row],[DAP (cm)]],DD[],2,TRUE)</f>
        <v>70├ 80</v>
      </c>
      <c r="R3078" s="87" t="str" cm="1">
        <f t="array" ref="R3078">INDEX(_xlfn.TEXTSPLIT(CENSO[[#This Row],[NOME CIENTIFICO]]," "),1)</f>
        <v>Piptadenia</v>
      </c>
      <c r="S3078" s="98" t="s">
        <v>1004</v>
      </c>
      <c r="T3078" s="87">
        <f>_xlfn.MINIFS(CENSO[DAP (cm)],CENSO[NOME CIENTIFICO],CENSO[[#This Row],[NOME CIENTIFICO]])</f>
        <v>39.788735772973837</v>
      </c>
      <c r="U30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78" s="87" t="str">
        <f>IF(CENSO[[#This Row],[DAP (cm)]]&lt;CENSO[[#This Row],[DMCE (cm)]],"DAP &lt; DMCE","DAP ≥ DMCE")</f>
        <v>DAP ≥ DMCE</v>
      </c>
      <c r="W3078" s="87" t="str">
        <f>IF(CENSO[[#This Row],[DAP (cm)]]&gt;200, "Superior", "Inferior")</f>
        <v>Inferior</v>
      </c>
      <c r="X3078" s="87" t="str">
        <f>VLOOKUP(CENSO[[#This Row],[NOME COMUM]],ESPECIES[],4,FALSE)</f>
        <v>Não</v>
      </c>
      <c r="Y3078" s="87" t="str">
        <f>IF(IFERROR(VLOOKUP(CENSO[[#This Row],[NOME COMUM]],COMERCIAIS[],2, FALSE), "Não") &lt;&gt; "Não", "Sim", "Não")</f>
        <v>Sim</v>
      </c>
      <c r="Z3078" s="133">
        <f>CENSO[[#This Row],[g (m²)]]/SUM(AEEF[AEEF-UT])</f>
        <v>8.4944087777890709E-4</v>
      </c>
      <c r="AA3078" s="133">
        <f>CENSO[[#This Row],[v (m³)]]/SUM(AEEF[AEEF-UT])</f>
        <v>9.5137378311237579E-3</v>
      </c>
    </row>
    <row r="3079" spans="1:27" ht="14">
      <c r="A3079" s="86">
        <v>1</v>
      </c>
      <c r="B3079" s="86">
        <v>2</v>
      </c>
      <c r="C3079" s="63">
        <v>90</v>
      </c>
      <c r="D3079" s="63">
        <v>3078</v>
      </c>
      <c r="E3079" s="63" t="str">
        <f>VLOOKUP(CENSO[[#This Row],[NOME COMUM]],ESPECIES[],2,FALSE)</f>
        <v>Couratari guianensis Aubl.</v>
      </c>
      <c r="F3079" s="64" t="s">
        <v>6</v>
      </c>
      <c r="G3079" s="64">
        <v>168</v>
      </c>
      <c r="H3079" s="97">
        <f>CENSO[[#This Row],[CAP (cm)]]/PI()</f>
        <v>53.476060878876837</v>
      </c>
      <c r="I3079" s="64">
        <v>17</v>
      </c>
      <c r="J3079" s="96">
        <f>(PI()*(CENSO[[#This Row],[DAP (cm)]]^2))/40000</f>
        <v>0.22459945569128273</v>
      </c>
      <c r="K3079" s="96">
        <f>CENSO[[#This Row],[g (m²)]]*CENSO[[#This Row],[H (m)]]*0.7</f>
        <v>2.6727335227262645</v>
      </c>
      <c r="L3079" s="64">
        <v>1</v>
      </c>
      <c r="M3079" s="65">
        <v>365475.299999999</v>
      </c>
      <c r="N3079" s="87">
        <v>9703721.1999999899</v>
      </c>
      <c r="O3079" s="87" t="s">
        <v>1228</v>
      </c>
      <c r="P3079" s="87" t="str">
        <f>VLOOKUP(CENSO[[#This Row],[DAP (cm)]],CD[],2,TRUE)</f>
        <v>TORA</v>
      </c>
      <c r="Q3079" s="87" t="str">
        <f>VLOOKUP(CENSO[[#This Row],[DAP (cm)]],DD[],2,TRUE)</f>
        <v>50├ 60</v>
      </c>
      <c r="R3079" s="87" t="str" cm="1">
        <f t="array" ref="R3079">INDEX(_xlfn.TEXTSPLIT(CENSO[[#This Row],[NOME CIENTIFICO]]," "),1)</f>
        <v>Couratari</v>
      </c>
      <c r="S3079" s="98" t="s">
        <v>1004</v>
      </c>
      <c r="T3079" s="87">
        <f>_xlfn.MINIFS(CENSO[DAP (cm)],CENSO[NOME CIENTIFICO],CENSO[[#This Row],[NOME CIENTIFICO]])</f>
        <v>38.833806114422465</v>
      </c>
      <c r="U30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79" s="87" t="str">
        <f>IF(CENSO[[#This Row],[DAP (cm)]]&lt;CENSO[[#This Row],[DMCE (cm)]],"DAP &lt; DMCE","DAP ≥ DMCE")</f>
        <v>DAP ≥ DMCE</v>
      </c>
      <c r="W3079" s="87" t="str">
        <f>IF(CENSO[[#This Row],[DAP (cm)]]&gt;200, "Superior", "Inferior")</f>
        <v>Inferior</v>
      </c>
      <c r="X3079" s="87" t="str">
        <f>VLOOKUP(CENSO[[#This Row],[NOME COMUM]],ESPECIES[],4,FALSE)</f>
        <v>Não</v>
      </c>
      <c r="Y3079" s="87" t="str">
        <f>IF(IFERROR(VLOOKUP(CENSO[[#This Row],[NOME COMUM]],COMERCIAIS[],2, FALSE), "Não") &lt;&gt; "Não", "Sim", "Não")</f>
        <v>Sim</v>
      </c>
      <c r="Z3079" s="133">
        <f>CENSO[[#This Row],[g (m²)]]/SUM(AEEF[AEEF-UT])</f>
        <v>3.9296856749712139E-4</v>
      </c>
      <c r="AA3079" s="133">
        <f>CENSO[[#This Row],[v (m³)]]/SUM(AEEF[AEEF-UT])</f>
        <v>4.6763259532157453E-3</v>
      </c>
    </row>
    <row r="3080" spans="1:27" ht="14">
      <c r="A3080" s="86">
        <v>1</v>
      </c>
      <c r="B3080" s="86">
        <v>2</v>
      </c>
      <c r="C3080" s="63">
        <v>90</v>
      </c>
      <c r="D3080" s="63">
        <v>3079</v>
      </c>
      <c r="E3080" s="63" t="str">
        <f>VLOOKUP(CENSO[[#This Row],[NOME COMUM]],ESPECIES[],2,FALSE)</f>
        <v>Tachigali myrmecophila Ducke</v>
      </c>
      <c r="F3080" s="64" t="s">
        <v>14</v>
      </c>
      <c r="G3080" s="64">
        <v>315</v>
      </c>
      <c r="H3080" s="97">
        <f>CENSO[[#This Row],[CAP (cm)]]/PI()</f>
        <v>100.26761414789407</v>
      </c>
      <c r="I3080" s="64">
        <v>19</v>
      </c>
      <c r="J3080" s="96">
        <f>(PI()*(CENSO[[#This Row],[DAP (cm)]]^2))/40000</f>
        <v>0.78960746141466576</v>
      </c>
      <c r="K3080" s="96">
        <f>CENSO[[#This Row],[g (m²)]]*CENSO[[#This Row],[H (m)]]*0.7</f>
        <v>10.501779236815054</v>
      </c>
      <c r="L3080" s="64">
        <v>1</v>
      </c>
      <c r="M3080" s="65">
        <v>365468.9</v>
      </c>
      <c r="N3080" s="87">
        <v>9703724.1999999899</v>
      </c>
      <c r="O3080" s="87" t="s">
        <v>1228</v>
      </c>
      <c r="P3080" s="87" t="str">
        <f>VLOOKUP(CENSO[[#This Row],[DAP (cm)]],CD[],2,TRUE)</f>
        <v>TORA</v>
      </c>
      <c r="Q3080" s="87" t="str">
        <f>VLOOKUP(CENSO[[#This Row],[DAP (cm)]],DD[],2,TRUE)</f>
        <v>100├ 110</v>
      </c>
      <c r="R3080" s="87" t="str" cm="1">
        <f t="array" ref="R3080">INDEX(_xlfn.TEXTSPLIT(CENSO[[#This Row],[NOME CIENTIFICO]]," "),1)</f>
        <v>Tachigali</v>
      </c>
      <c r="S3080" s="98" t="s">
        <v>1004</v>
      </c>
      <c r="T3080" s="87">
        <f>_xlfn.MINIFS(CENSO[DAP (cm)],CENSO[NOME CIENTIFICO],CENSO[[#This Row],[NOME CIENTIFICO]])</f>
        <v>39.152116000606256</v>
      </c>
      <c r="U30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80" s="87" t="str">
        <f>IF(CENSO[[#This Row],[DAP (cm)]]&lt;CENSO[[#This Row],[DMCE (cm)]],"DAP &lt; DMCE","DAP ≥ DMCE")</f>
        <v>DAP ≥ DMCE</v>
      </c>
      <c r="W3080" s="87" t="str">
        <f>IF(CENSO[[#This Row],[DAP (cm)]]&gt;200, "Superior", "Inferior")</f>
        <v>Inferior</v>
      </c>
      <c r="X3080" s="87" t="str">
        <f>VLOOKUP(CENSO[[#This Row],[NOME COMUM]],ESPECIES[],4,FALSE)</f>
        <v>Não</v>
      </c>
      <c r="Y3080" s="87" t="str">
        <f>IF(IFERROR(VLOOKUP(CENSO[[#This Row],[NOME COMUM]],COMERCIAIS[],2, FALSE), "Não") &lt;&gt; "Não", "Sim", "Não")</f>
        <v>Sim</v>
      </c>
      <c r="Z3080" s="133">
        <f>CENSO[[#This Row],[g (m²)]]/SUM(AEEF[AEEF-UT])</f>
        <v>1.3815301201070673E-3</v>
      </c>
      <c r="AA3080" s="133">
        <f>CENSO[[#This Row],[v (m³)]]/SUM(AEEF[AEEF-UT])</f>
        <v>1.8374350597423993E-2</v>
      </c>
    </row>
    <row r="3081" spans="1:27" ht="14">
      <c r="A3081" s="86">
        <v>1</v>
      </c>
      <c r="B3081" s="86">
        <v>2</v>
      </c>
      <c r="C3081" s="63">
        <v>90</v>
      </c>
      <c r="D3081" s="63">
        <v>3080</v>
      </c>
      <c r="E3081" s="63" t="str">
        <f>VLOOKUP(CENSO[[#This Row],[NOME COMUM]],ESPECIES[],2,FALSE)</f>
        <v>Pouteria sp.</v>
      </c>
      <c r="F3081" s="64" t="s">
        <v>83</v>
      </c>
      <c r="G3081" s="64">
        <v>157</v>
      </c>
      <c r="H3081" s="97">
        <f>CENSO[[#This Row],[CAP (cm)]]/PI()</f>
        <v>49.974652130855141</v>
      </c>
      <c r="I3081" s="64">
        <v>15</v>
      </c>
      <c r="J3081" s="96">
        <f>(PI()*(CENSO[[#This Row],[DAP (cm)]]^2))/40000</f>
        <v>0.19615050961360647</v>
      </c>
      <c r="K3081" s="96">
        <f>CENSO[[#This Row],[g (m²)]]*CENSO[[#This Row],[H (m)]]*0.7</f>
        <v>2.0595803509428676</v>
      </c>
      <c r="L3081" s="64">
        <v>1</v>
      </c>
      <c r="M3081" s="65">
        <v>365468.5</v>
      </c>
      <c r="N3081" s="87">
        <v>9703727.6999999899</v>
      </c>
      <c r="O3081" s="98" t="s">
        <v>1225</v>
      </c>
      <c r="P3081" s="87" t="str">
        <f>VLOOKUP(CENSO[[#This Row],[DAP (cm)]],CD[],2,TRUE)</f>
        <v>TORETE</v>
      </c>
      <c r="Q3081" s="87" t="str">
        <f>VLOOKUP(CENSO[[#This Row],[DAP (cm)]],DD[],2,TRUE)</f>
        <v>40├ 50</v>
      </c>
      <c r="R3081" s="87" t="str" cm="1">
        <f t="array" ref="R3081">INDEX(_xlfn.TEXTSPLIT(CENSO[[#This Row],[NOME CIENTIFICO]]," "),1)</f>
        <v>Pouteria</v>
      </c>
      <c r="S3081" s="98" t="s">
        <v>1004</v>
      </c>
      <c r="T3081" s="87">
        <f>_xlfn.MINIFS(CENSO[DAP (cm)],CENSO[NOME CIENTIFICO],CENSO[[#This Row],[NOME CIENTIFICO]])</f>
        <v>39.788735772973837</v>
      </c>
      <c r="U30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81" s="87" t="str">
        <f>IF(CENSO[[#This Row],[DAP (cm)]]&lt;CENSO[[#This Row],[DMCE (cm)]],"DAP &lt; DMCE","DAP ≥ DMCE")</f>
        <v>DAP &lt; DMCE</v>
      </c>
      <c r="W3081" s="87" t="str">
        <f>IF(CENSO[[#This Row],[DAP (cm)]]&gt;200, "Superior", "Inferior")</f>
        <v>Inferior</v>
      </c>
      <c r="X3081" s="87" t="str">
        <f>VLOOKUP(CENSO[[#This Row],[NOME COMUM]],ESPECIES[],4,FALSE)</f>
        <v>Não</v>
      </c>
      <c r="Y3081" s="87" t="str">
        <f>IF(IFERROR(VLOOKUP(CENSO[[#This Row],[NOME COMUM]],COMERCIAIS[],2, FALSE), "Não") &lt;&gt; "Não", "Sim", "Não")</f>
        <v>Não</v>
      </c>
      <c r="Z3081" s="133">
        <f>CENSO[[#This Row],[g (m²)]]/SUM(AEEF[AEEF-UT])</f>
        <v>3.4319310587572804E-4</v>
      </c>
      <c r="AA3081" s="133">
        <f>CENSO[[#This Row],[v (m³)]]/SUM(AEEF[AEEF-UT])</f>
        <v>3.6035276116951438E-3</v>
      </c>
    </row>
    <row r="3082" spans="1:27" ht="14">
      <c r="A3082" s="86">
        <v>1</v>
      </c>
      <c r="B3082" s="86">
        <v>2</v>
      </c>
      <c r="C3082" s="63">
        <v>90</v>
      </c>
      <c r="D3082" s="63">
        <v>3081</v>
      </c>
      <c r="E3082" s="63" t="str">
        <f>VLOOKUP(CENSO[[#This Row],[NOME COMUM]],ESPECIES[],2,FALSE)</f>
        <v>Bombax munguba Mart.</v>
      </c>
      <c r="F3082" s="64" t="s">
        <v>90</v>
      </c>
      <c r="G3082" s="64">
        <v>230</v>
      </c>
      <c r="H3082" s="97">
        <f>CENSO[[#This Row],[CAP (cm)]]/PI()</f>
        <v>73.211273822271863</v>
      </c>
      <c r="I3082" s="64">
        <v>19</v>
      </c>
      <c r="J3082" s="96">
        <f>(PI()*(CENSO[[#This Row],[DAP (cm)]]^2))/40000</f>
        <v>0.42096482447806327</v>
      </c>
      <c r="K3082" s="96">
        <f>CENSO[[#This Row],[g (m²)]]*CENSO[[#This Row],[H (m)]]*0.7</f>
        <v>5.5988321655582407</v>
      </c>
      <c r="L3082" s="64">
        <v>1</v>
      </c>
      <c r="M3082" s="65">
        <v>365468.09999999899</v>
      </c>
      <c r="N3082" s="87">
        <v>9703733.4000000004</v>
      </c>
      <c r="O3082" s="87" t="s">
        <v>1227</v>
      </c>
      <c r="P3082" s="87" t="str">
        <f>VLOOKUP(CENSO[[#This Row],[DAP (cm)]],CD[],2,TRUE)</f>
        <v>TORA</v>
      </c>
      <c r="Q3082" s="87" t="str">
        <f>VLOOKUP(CENSO[[#This Row],[DAP (cm)]],DD[],2,TRUE)</f>
        <v>70├ 80</v>
      </c>
      <c r="R3082" s="87" t="str" cm="1">
        <f t="array" ref="R3082">INDEX(_xlfn.TEXTSPLIT(CENSO[[#This Row],[NOME CIENTIFICO]]," "),1)</f>
        <v>Bombax</v>
      </c>
      <c r="S3082" s="98" t="s">
        <v>1004</v>
      </c>
      <c r="T3082" s="87">
        <f>_xlfn.MINIFS(CENSO[DAP (cm)],CENSO[NOME CIENTIFICO],CENSO[[#This Row],[NOME CIENTIFICO]])</f>
        <v>43.926764293363114</v>
      </c>
      <c r="U30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3082" s="87" t="str">
        <f>IF(CENSO[[#This Row],[DAP (cm)]]&lt;CENSO[[#This Row],[DMCE (cm)]],"DAP &lt; DMCE","DAP ≥ DMCE")</f>
        <v>DAP ≥ DMCE</v>
      </c>
      <c r="W3082" s="87" t="str">
        <f>IF(CENSO[[#This Row],[DAP (cm)]]&gt;200, "Superior", "Inferior")</f>
        <v>Inferior</v>
      </c>
      <c r="X3082" s="87" t="str">
        <f>VLOOKUP(CENSO[[#This Row],[NOME COMUM]],ESPECIES[],4,FALSE)</f>
        <v>Não</v>
      </c>
      <c r="Y3082" s="87" t="str">
        <f>IF(IFERROR(VLOOKUP(CENSO[[#This Row],[NOME COMUM]],COMERCIAIS[],2, FALSE), "Não") &lt;&gt; "Não", "Sim", "Não")</f>
        <v>Não</v>
      </c>
      <c r="Z3082" s="133">
        <f>CENSO[[#This Row],[g (m²)]]/SUM(AEEF[AEEF-UT])</f>
        <v>7.3653759993614395E-4</v>
      </c>
      <c r="AA3082" s="133">
        <f>CENSO[[#This Row],[v (m³)]]/SUM(AEEF[AEEF-UT])</f>
        <v>9.7959500791507132E-3</v>
      </c>
    </row>
    <row r="3083" spans="1:27" ht="14">
      <c r="A3083" s="86">
        <v>1</v>
      </c>
      <c r="B3083" s="86">
        <v>2</v>
      </c>
      <c r="C3083" s="63">
        <v>90</v>
      </c>
      <c r="D3083" s="63">
        <v>3082</v>
      </c>
      <c r="E3083" s="63" t="str">
        <f>VLOOKUP(CENSO[[#This Row],[NOME COMUM]],ESPECIES[],2,FALSE)</f>
        <v>Parkia pendula (Willd.) Benth. ex Walp.</v>
      </c>
      <c r="F3083" s="64" t="s">
        <v>58</v>
      </c>
      <c r="G3083" s="64">
        <v>203</v>
      </c>
      <c r="H3083" s="97">
        <f>CENSO[[#This Row],[CAP (cm)]]/PI()</f>
        <v>64.616906895309512</v>
      </c>
      <c r="I3083" s="64">
        <v>16</v>
      </c>
      <c r="J3083" s="96">
        <f>(PI()*(CENSO[[#This Row],[DAP (cm)]]^2))/40000</f>
        <v>0.32793080249369577</v>
      </c>
      <c r="K3083" s="96">
        <f>CENSO[[#This Row],[g (m²)]]*CENSO[[#This Row],[H (m)]]*0.7</f>
        <v>3.6728249879293924</v>
      </c>
      <c r="L3083" s="64">
        <v>1</v>
      </c>
      <c r="M3083" s="65">
        <v>365463.59999999899</v>
      </c>
      <c r="N3083" s="87">
        <v>9703735.5999999903</v>
      </c>
      <c r="O3083" s="87" t="s">
        <v>1227</v>
      </c>
      <c r="P3083" s="87" t="str">
        <f>VLOOKUP(CENSO[[#This Row],[DAP (cm)]],CD[],2,TRUE)</f>
        <v>TORA</v>
      </c>
      <c r="Q3083" s="87" t="str">
        <f>VLOOKUP(CENSO[[#This Row],[DAP (cm)]],DD[],2,TRUE)</f>
        <v>60├ 70</v>
      </c>
      <c r="R3083" s="87" t="str" cm="1">
        <f t="array" ref="R3083">INDEX(_xlfn.TEXTSPLIT(CENSO[[#This Row],[NOME CIENTIFICO]]," "),1)</f>
        <v>Parkia</v>
      </c>
      <c r="S3083" s="98" t="s">
        <v>1004</v>
      </c>
      <c r="T3083" s="87">
        <f>_xlfn.MINIFS(CENSO[DAP (cm)],CENSO[NOME CIENTIFICO],CENSO[[#This Row],[NOME CIENTIFICO]])</f>
        <v>40.107045659157627</v>
      </c>
      <c r="U30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083" s="87" t="str">
        <f>IF(CENSO[[#This Row],[DAP (cm)]]&lt;CENSO[[#This Row],[DMCE (cm)]],"DAP &lt; DMCE","DAP ≥ DMCE")</f>
        <v>DAP ≥ DMCE</v>
      </c>
      <c r="W3083" s="87" t="str">
        <f>IF(CENSO[[#This Row],[DAP (cm)]]&gt;200, "Superior", "Inferior")</f>
        <v>Inferior</v>
      </c>
      <c r="X3083" s="87" t="str">
        <f>VLOOKUP(CENSO[[#This Row],[NOME COMUM]],ESPECIES[],4,FALSE)</f>
        <v>Não</v>
      </c>
      <c r="Y3083" s="87" t="str">
        <f>IF(IFERROR(VLOOKUP(CENSO[[#This Row],[NOME COMUM]],COMERCIAIS[],2, FALSE), "Não") &lt;&gt; "Não", "Sim", "Não")</f>
        <v>Sim</v>
      </c>
      <c r="Z3083" s="133">
        <f>CENSO[[#This Row],[g (m²)]]/SUM(AEEF[AEEF-UT])</f>
        <v>5.7376139802965123E-4</v>
      </c>
      <c r="AA3083" s="133">
        <f>CENSO[[#This Row],[v (m³)]]/SUM(AEEF[AEEF-UT])</f>
        <v>6.4261276579320927E-3</v>
      </c>
    </row>
    <row r="3084" spans="1:27" ht="14">
      <c r="A3084" s="86">
        <v>1</v>
      </c>
      <c r="B3084" s="86">
        <v>2</v>
      </c>
      <c r="C3084" s="63">
        <v>90</v>
      </c>
      <c r="D3084" s="63">
        <v>3083</v>
      </c>
      <c r="E3084" s="63" t="str">
        <f>VLOOKUP(CENSO[[#This Row],[NOME COMUM]],ESPECIES[],2,FALSE)</f>
        <v>Pouteria sp.</v>
      </c>
      <c r="F3084" s="64" t="s">
        <v>83</v>
      </c>
      <c r="G3084" s="64">
        <v>210</v>
      </c>
      <c r="H3084" s="97">
        <f>CENSO[[#This Row],[CAP (cm)]]/PI()</f>
        <v>66.845076098596039</v>
      </c>
      <c r="I3084" s="64">
        <v>18</v>
      </c>
      <c r="J3084" s="96">
        <f>(PI()*(CENSO[[#This Row],[DAP (cm)]]^2))/40000</f>
        <v>0.35093664951762915</v>
      </c>
      <c r="K3084" s="96">
        <f>CENSO[[#This Row],[g (m²)]]*CENSO[[#This Row],[H (m)]]*0.7</f>
        <v>4.4218017839221266</v>
      </c>
      <c r="L3084" s="64">
        <v>1</v>
      </c>
      <c r="M3084" s="65">
        <v>365454.09999999899</v>
      </c>
      <c r="N3084" s="87">
        <v>9703745.5</v>
      </c>
      <c r="O3084" s="87" t="s">
        <v>1227</v>
      </c>
      <c r="P3084" s="87" t="str">
        <f>VLOOKUP(CENSO[[#This Row],[DAP (cm)]],CD[],2,TRUE)</f>
        <v>TORA</v>
      </c>
      <c r="Q3084" s="87" t="str">
        <f>VLOOKUP(CENSO[[#This Row],[DAP (cm)]],DD[],2,TRUE)</f>
        <v>60├ 70</v>
      </c>
      <c r="R3084" s="87" t="str" cm="1">
        <f t="array" ref="R3084">INDEX(_xlfn.TEXTSPLIT(CENSO[[#This Row],[NOME CIENTIFICO]]," "),1)</f>
        <v>Pouteria</v>
      </c>
      <c r="S3084" s="98" t="s">
        <v>1004</v>
      </c>
      <c r="T3084" s="87">
        <f>_xlfn.MINIFS(CENSO[DAP (cm)],CENSO[NOME CIENTIFICO],CENSO[[#This Row],[NOME CIENTIFICO]])</f>
        <v>39.788735772973837</v>
      </c>
      <c r="U30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84" s="87" t="str">
        <f>IF(CENSO[[#This Row],[DAP (cm)]]&lt;CENSO[[#This Row],[DMCE (cm)]],"DAP &lt; DMCE","DAP ≥ DMCE")</f>
        <v>DAP ≥ DMCE</v>
      </c>
      <c r="W3084" s="87" t="str">
        <f>IF(CENSO[[#This Row],[DAP (cm)]]&gt;200, "Superior", "Inferior")</f>
        <v>Inferior</v>
      </c>
      <c r="X3084" s="87" t="str">
        <f>VLOOKUP(CENSO[[#This Row],[NOME COMUM]],ESPECIES[],4,FALSE)</f>
        <v>Não</v>
      </c>
      <c r="Y3084" s="87" t="str">
        <f>IF(IFERROR(VLOOKUP(CENSO[[#This Row],[NOME COMUM]],COMERCIAIS[],2, FALSE), "Não") &lt;&gt; "Não", "Sim", "Não")</f>
        <v>Não</v>
      </c>
      <c r="Z3084" s="133">
        <f>CENSO[[#This Row],[g (m²)]]/SUM(AEEF[AEEF-UT])</f>
        <v>6.1401338671425204E-4</v>
      </c>
      <c r="AA3084" s="133">
        <f>CENSO[[#This Row],[v (m³)]]/SUM(AEEF[AEEF-UT])</f>
        <v>7.7365686725995742E-3</v>
      </c>
    </row>
    <row r="3085" spans="1:27" ht="14">
      <c r="A3085" s="86">
        <v>1</v>
      </c>
      <c r="B3085" s="86">
        <v>2</v>
      </c>
      <c r="C3085" s="63">
        <v>91</v>
      </c>
      <c r="D3085" s="63">
        <v>3084</v>
      </c>
      <c r="E3085" s="63" t="str">
        <f>VLOOKUP(CENSO[[#This Row],[NOME COMUM]],ESPECIES[],2,FALSE)</f>
        <v>Cordia alliodora (Ruiz &amp; Pav.) Oken</v>
      </c>
      <c r="F3085" s="64" t="s">
        <v>100</v>
      </c>
      <c r="G3085" s="64">
        <v>200</v>
      </c>
      <c r="H3085" s="97">
        <f>CENSO[[#This Row],[CAP (cm)]]/PI()</f>
        <v>63.661977236758133</v>
      </c>
      <c r="I3085" s="64">
        <v>20</v>
      </c>
      <c r="J3085" s="96">
        <f>(PI()*(CENSO[[#This Row],[DAP (cm)]]^2))/40000</f>
        <v>0.31830988618379064</v>
      </c>
      <c r="K3085" s="96">
        <f>CENSO[[#This Row],[g (m²)]]*CENSO[[#This Row],[H (m)]]*0.7</f>
        <v>4.4563384065730682</v>
      </c>
      <c r="L3085" s="64">
        <v>1</v>
      </c>
      <c r="M3085" s="65">
        <v>365522.799999999</v>
      </c>
      <c r="N3085" s="87">
        <v>9703751.8000000007</v>
      </c>
      <c r="O3085" s="87" t="s">
        <v>1227</v>
      </c>
      <c r="P3085" s="87" t="str">
        <f>VLOOKUP(CENSO[[#This Row],[DAP (cm)]],CD[],2,TRUE)</f>
        <v>TORA</v>
      </c>
      <c r="Q3085" s="87" t="str">
        <f>VLOOKUP(CENSO[[#This Row],[DAP (cm)]],DD[],2,TRUE)</f>
        <v>60├ 70</v>
      </c>
      <c r="R3085" s="87" t="str" cm="1">
        <f t="array" ref="R3085">INDEX(_xlfn.TEXTSPLIT(CENSO[[#This Row],[NOME CIENTIFICO]]," "),1)</f>
        <v>Cordia</v>
      </c>
      <c r="S3085" s="98" t="s">
        <v>1004</v>
      </c>
      <c r="T3085" s="87">
        <f>_xlfn.MINIFS(CENSO[DAP (cm)],CENSO[NOME CIENTIFICO],CENSO[[#This Row],[NOME CIENTIFICO]])</f>
        <v>44.563384065730695</v>
      </c>
      <c r="U30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54.563384065730695</v>
      </c>
      <c r="V3085" s="87" t="str">
        <f>IF(CENSO[[#This Row],[DAP (cm)]]&lt;CENSO[[#This Row],[DMCE (cm)]],"DAP &lt; DMCE","DAP ≥ DMCE")</f>
        <v>DAP ≥ DMCE</v>
      </c>
      <c r="W3085" s="87" t="str">
        <f>IF(CENSO[[#This Row],[DAP (cm)]]&gt;200, "Superior", "Inferior")</f>
        <v>Inferior</v>
      </c>
      <c r="X3085" s="87" t="str">
        <f>VLOOKUP(CENSO[[#This Row],[NOME COMUM]],ESPECIES[],4,FALSE)</f>
        <v>Não</v>
      </c>
      <c r="Y3085" s="87" t="str">
        <f>IF(IFERROR(VLOOKUP(CENSO[[#This Row],[NOME COMUM]],COMERCIAIS[],2, FALSE), "Não") &lt;&gt; "Não", "Sim", "Não")</f>
        <v>Não</v>
      </c>
      <c r="Z3085" s="133">
        <f>CENSO[[#This Row],[g (m²)]]/SUM(AEEF[AEEF-UT])</f>
        <v>5.5692824191768894E-4</v>
      </c>
      <c r="AA3085" s="133">
        <f>CENSO[[#This Row],[v (m³)]]/SUM(AEEF[AEEF-UT])</f>
        <v>7.7969953868476443E-3</v>
      </c>
    </row>
    <row r="3086" spans="1:27" ht="14">
      <c r="A3086" s="86">
        <v>1</v>
      </c>
      <c r="B3086" s="86">
        <v>2</v>
      </c>
      <c r="C3086" s="63">
        <v>91</v>
      </c>
      <c r="D3086" s="63">
        <v>3085</v>
      </c>
      <c r="E3086" s="63" t="str">
        <f>VLOOKUP(CENSO[[#This Row],[NOME COMUM]],ESPECIES[],2,FALSE)</f>
        <v>Couratari guianensis Aubl.</v>
      </c>
      <c r="F3086" s="64" t="s">
        <v>6</v>
      </c>
      <c r="G3086" s="64">
        <v>300</v>
      </c>
      <c r="H3086" s="97">
        <f>CENSO[[#This Row],[CAP (cm)]]/PI()</f>
        <v>95.4929658551372</v>
      </c>
      <c r="I3086" s="64">
        <v>24</v>
      </c>
      <c r="J3086" s="96">
        <f>(PI()*(CENSO[[#This Row],[DAP (cm)]]^2))/40000</f>
        <v>0.7161972439135289</v>
      </c>
      <c r="K3086" s="96">
        <f>CENSO[[#This Row],[g (m²)]]*CENSO[[#This Row],[H (m)]]*0.7</f>
        <v>12.032113697747286</v>
      </c>
      <c r="L3086" s="64">
        <v>1</v>
      </c>
      <c r="M3086" s="65">
        <v>365519.5</v>
      </c>
      <c r="N3086" s="87">
        <v>9703745.5999999903</v>
      </c>
      <c r="O3086" s="87" t="s">
        <v>1228</v>
      </c>
      <c r="P3086" s="87" t="str">
        <f>VLOOKUP(CENSO[[#This Row],[DAP (cm)]],CD[],2,TRUE)</f>
        <v>TORA</v>
      </c>
      <c r="Q3086" s="87" t="str">
        <f>VLOOKUP(CENSO[[#This Row],[DAP (cm)]],DD[],2,TRUE)</f>
        <v>90├ 100</v>
      </c>
      <c r="R3086" s="87" t="str" cm="1">
        <f t="array" ref="R3086">INDEX(_xlfn.TEXTSPLIT(CENSO[[#This Row],[NOME CIENTIFICO]]," "),1)</f>
        <v>Couratari</v>
      </c>
      <c r="S3086" s="98" t="s">
        <v>1004</v>
      </c>
      <c r="T3086" s="87">
        <f>_xlfn.MINIFS(CENSO[DAP (cm)],CENSO[NOME CIENTIFICO],CENSO[[#This Row],[NOME CIENTIFICO]])</f>
        <v>38.833806114422465</v>
      </c>
      <c r="U30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86" s="87" t="str">
        <f>IF(CENSO[[#This Row],[DAP (cm)]]&lt;CENSO[[#This Row],[DMCE (cm)]],"DAP &lt; DMCE","DAP ≥ DMCE")</f>
        <v>DAP ≥ DMCE</v>
      </c>
      <c r="W3086" s="87" t="str">
        <f>IF(CENSO[[#This Row],[DAP (cm)]]&gt;200, "Superior", "Inferior")</f>
        <v>Inferior</v>
      </c>
      <c r="X3086" s="87" t="str">
        <f>VLOOKUP(CENSO[[#This Row],[NOME COMUM]],ESPECIES[],4,FALSE)</f>
        <v>Não</v>
      </c>
      <c r="Y3086" s="87" t="str">
        <f>IF(IFERROR(VLOOKUP(CENSO[[#This Row],[NOME COMUM]],COMERCIAIS[],2, FALSE), "Não") &lt;&gt; "Não", "Sim", "Não")</f>
        <v>Sim</v>
      </c>
      <c r="Z3086" s="133">
        <f>CENSO[[#This Row],[g (m²)]]/SUM(AEEF[AEEF-UT])</f>
        <v>1.2530885443148001E-3</v>
      </c>
      <c r="AA3086" s="133">
        <f>CENSO[[#This Row],[v (m³)]]/SUM(AEEF[AEEF-UT])</f>
        <v>2.1051887544488643E-2</v>
      </c>
    </row>
    <row r="3087" spans="1:27" ht="14">
      <c r="A3087" s="86">
        <v>1</v>
      </c>
      <c r="B3087" s="86">
        <v>2</v>
      </c>
      <c r="C3087" s="63">
        <v>91</v>
      </c>
      <c r="D3087" s="63">
        <v>3086</v>
      </c>
      <c r="E3087" s="63" t="str">
        <f>VLOOKUP(CENSO[[#This Row],[NOME COMUM]],ESPECIES[],2,FALSE)</f>
        <v>Tachigali myrmecophila Ducke</v>
      </c>
      <c r="F3087" s="64" t="s">
        <v>14</v>
      </c>
      <c r="G3087" s="64">
        <v>219</v>
      </c>
      <c r="H3087" s="97">
        <f>CENSO[[#This Row],[CAP (cm)]]/PI()</f>
        <v>69.70986507425016</v>
      </c>
      <c r="I3087" s="64">
        <v>16</v>
      </c>
      <c r="J3087" s="96">
        <f>(PI()*(CENSO[[#This Row],[DAP (cm)]]^2))/40000</f>
        <v>0.38166151128151965</v>
      </c>
      <c r="K3087" s="96">
        <f>CENSO[[#This Row],[g (m²)]]*CENSO[[#This Row],[H (m)]]*0.7</f>
        <v>4.2746089263530198</v>
      </c>
      <c r="L3087" s="64">
        <v>1</v>
      </c>
      <c r="M3087" s="65">
        <v>365528.4</v>
      </c>
      <c r="N3087" s="87">
        <v>9703720.9000000004</v>
      </c>
      <c r="O3087" s="87" t="s">
        <v>1228</v>
      </c>
      <c r="P3087" s="87" t="str">
        <f>VLOOKUP(CENSO[[#This Row],[DAP (cm)]],CD[],2,TRUE)</f>
        <v>TORA</v>
      </c>
      <c r="Q3087" s="87" t="str">
        <f>VLOOKUP(CENSO[[#This Row],[DAP (cm)]],DD[],2,TRUE)</f>
        <v>60├ 70</v>
      </c>
      <c r="R3087" s="87" t="str" cm="1">
        <f t="array" ref="R3087">INDEX(_xlfn.TEXTSPLIT(CENSO[[#This Row],[NOME CIENTIFICO]]," "),1)</f>
        <v>Tachigali</v>
      </c>
      <c r="S3087" s="98" t="s">
        <v>1004</v>
      </c>
      <c r="T3087" s="87">
        <f>_xlfn.MINIFS(CENSO[DAP (cm)],CENSO[NOME CIENTIFICO],CENSO[[#This Row],[NOME CIENTIFICO]])</f>
        <v>39.152116000606256</v>
      </c>
      <c r="U30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87" s="87" t="str">
        <f>IF(CENSO[[#This Row],[DAP (cm)]]&lt;CENSO[[#This Row],[DMCE (cm)]],"DAP &lt; DMCE","DAP ≥ DMCE")</f>
        <v>DAP ≥ DMCE</v>
      </c>
      <c r="W3087" s="87" t="str">
        <f>IF(CENSO[[#This Row],[DAP (cm)]]&gt;200, "Superior", "Inferior")</f>
        <v>Inferior</v>
      </c>
      <c r="X3087" s="87" t="str">
        <f>VLOOKUP(CENSO[[#This Row],[NOME COMUM]],ESPECIES[],4,FALSE)</f>
        <v>Não</v>
      </c>
      <c r="Y3087" s="87" t="str">
        <f>IF(IFERROR(VLOOKUP(CENSO[[#This Row],[NOME COMUM]],COMERCIAIS[],2, FALSE), "Não") &lt;&gt; "Não", "Sim", "Não")</f>
        <v>Sim</v>
      </c>
      <c r="Z3087" s="133">
        <f>CENSO[[#This Row],[g (m²)]]/SUM(AEEF[AEEF-UT])</f>
        <v>6.6777088526535715E-4</v>
      </c>
      <c r="AA3087" s="133">
        <f>CENSO[[#This Row],[v (m³)]]/SUM(AEEF[AEEF-UT])</f>
        <v>7.4790339149719996E-3</v>
      </c>
    </row>
    <row r="3088" spans="1:27" ht="14">
      <c r="A3088" s="86">
        <v>1</v>
      </c>
      <c r="B3088" s="86">
        <v>2</v>
      </c>
      <c r="C3088" s="63">
        <v>91</v>
      </c>
      <c r="D3088" s="63">
        <v>3087</v>
      </c>
      <c r="E3088" s="63" t="str">
        <f>VLOOKUP(CENSO[[#This Row],[NOME COMUM]],ESPECIES[],2,FALSE)</f>
        <v>Tachigali myrmecophila Ducke</v>
      </c>
      <c r="F3088" s="64" t="s">
        <v>14</v>
      </c>
      <c r="G3088" s="64">
        <v>400</v>
      </c>
      <c r="H3088" s="97">
        <f>CENSO[[#This Row],[CAP (cm)]]/PI()</f>
        <v>127.32395447351627</v>
      </c>
      <c r="I3088" s="64">
        <v>18</v>
      </c>
      <c r="J3088" s="96">
        <f>(PI()*(CENSO[[#This Row],[DAP (cm)]]^2))/40000</f>
        <v>1.2732395447351625</v>
      </c>
      <c r="K3088" s="96">
        <f>CENSO[[#This Row],[g (m²)]]*CENSO[[#This Row],[H (m)]]*0.7</f>
        <v>16.042818263663047</v>
      </c>
      <c r="L3088" s="64">
        <v>1</v>
      </c>
      <c r="M3088" s="65">
        <v>365499.4</v>
      </c>
      <c r="N3088" s="87">
        <v>9703674.5</v>
      </c>
      <c r="O3088" s="87" t="s">
        <v>1228</v>
      </c>
      <c r="P3088" s="87" t="str">
        <f>VLOOKUP(CENSO[[#This Row],[DAP (cm)]],CD[],2,TRUE)</f>
        <v>TORA</v>
      </c>
      <c r="Q3088" s="87" t="str">
        <f>VLOOKUP(CENSO[[#This Row],[DAP (cm)]],DD[],2,TRUE)</f>
        <v>120├ 130</v>
      </c>
      <c r="R3088" s="87" t="str" cm="1">
        <f t="array" ref="R3088">INDEX(_xlfn.TEXTSPLIT(CENSO[[#This Row],[NOME CIENTIFICO]]," "),1)</f>
        <v>Tachigali</v>
      </c>
      <c r="S3088" s="98" t="s">
        <v>1004</v>
      </c>
      <c r="T3088" s="87">
        <f>_xlfn.MINIFS(CENSO[DAP (cm)],CENSO[NOME CIENTIFICO],CENSO[[#This Row],[NOME CIENTIFICO]])</f>
        <v>39.152116000606256</v>
      </c>
      <c r="U30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88" s="87" t="str">
        <f>IF(CENSO[[#This Row],[DAP (cm)]]&lt;CENSO[[#This Row],[DMCE (cm)]],"DAP &lt; DMCE","DAP ≥ DMCE")</f>
        <v>DAP ≥ DMCE</v>
      </c>
      <c r="W3088" s="87" t="str">
        <f>IF(CENSO[[#This Row],[DAP (cm)]]&gt;200, "Superior", "Inferior")</f>
        <v>Inferior</v>
      </c>
      <c r="X3088" s="87" t="str">
        <f>VLOOKUP(CENSO[[#This Row],[NOME COMUM]],ESPECIES[],4,FALSE)</f>
        <v>Não</v>
      </c>
      <c r="Y3088" s="87" t="str">
        <f>IF(IFERROR(VLOOKUP(CENSO[[#This Row],[NOME COMUM]],COMERCIAIS[],2, FALSE), "Não") &lt;&gt; "Não", "Sim", "Não")</f>
        <v>Sim</v>
      </c>
      <c r="Z3088" s="133">
        <f>CENSO[[#This Row],[g (m²)]]/SUM(AEEF[AEEF-UT])</f>
        <v>2.2277129676707558E-3</v>
      </c>
      <c r="AA3088" s="133">
        <f>CENSO[[#This Row],[v (m³)]]/SUM(AEEF[AEEF-UT])</f>
        <v>2.8069183392651523E-2</v>
      </c>
    </row>
    <row r="3089" spans="1:27" ht="14">
      <c r="A3089" s="86">
        <v>1</v>
      </c>
      <c r="B3089" s="86">
        <v>2</v>
      </c>
      <c r="C3089" s="63">
        <v>91</v>
      </c>
      <c r="D3089" s="63">
        <v>3088</v>
      </c>
      <c r="E3089" s="63" t="str">
        <f>VLOOKUP(CENSO[[#This Row],[NOME COMUM]],ESPECIES[],2,FALSE)</f>
        <v>Pouteria sp.</v>
      </c>
      <c r="F3089" s="64" t="s">
        <v>83</v>
      </c>
      <c r="G3089" s="64">
        <v>137</v>
      </c>
      <c r="H3089" s="97">
        <f>CENSO[[#This Row],[CAP (cm)]]/PI()</f>
        <v>43.608454407179323</v>
      </c>
      <c r="I3089" s="64">
        <v>15</v>
      </c>
      <c r="J3089" s="96">
        <f>(PI()*(CENSO[[#This Row],[DAP (cm)]]^2))/40000</f>
        <v>0.14935895634458918</v>
      </c>
      <c r="K3089" s="96">
        <f>CENSO[[#This Row],[g (m²)]]*CENSO[[#This Row],[H (m)]]*0.7</f>
        <v>1.5682690416181864</v>
      </c>
      <c r="L3089" s="64">
        <v>1</v>
      </c>
      <c r="M3089" s="65">
        <v>365462.7</v>
      </c>
      <c r="N3089" s="87">
        <v>9703686.1999999899</v>
      </c>
      <c r="O3089" s="98" t="s">
        <v>1225</v>
      </c>
      <c r="P3089" s="87" t="str">
        <f>VLOOKUP(CENSO[[#This Row],[DAP (cm)]],CD[],2,TRUE)</f>
        <v>TORETE</v>
      </c>
      <c r="Q3089" s="87" t="str">
        <f>VLOOKUP(CENSO[[#This Row],[DAP (cm)]],DD[],2,TRUE)</f>
        <v>40├ 50</v>
      </c>
      <c r="R3089" s="87" t="str" cm="1">
        <f t="array" ref="R3089">INDEX(_xlfn.TEXTSPLIT(CENSO[[#This Row],[NOME CIENTIFICO]]," "),1)</f>
        <v>Pouteria</v>
      </c>
      <c r="S3089" s="98" t="s">
        <v>1004</v>
      </c>
      <c r="T3089" s="87">
        <f>_xlfn.MINIFS(CENSO[DAP (cm)],CENSO[NOME CIENTIFICO],CENSO[[#This Row],[NOME CIENTIFICO]])</f>
        <v>39.788735772973837</v>
      </c>
      <c r="U30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89" s="87" t="str">
        <f>IF(CENSO[[#This Row],[DAP (cm)]]&lt;CENSO[[#This Row],[DMCE (cm)]],"DAP &lt; DMCE","DAP ≥ DMCE")</f>
        <v>DAP &lt; DMCE</v>
      </c>
      <c r="W3089" s="87" t="str">
        <f>IF(CENSO[[#This Row],[DAP (cm)]]&gt;200, "Superior", "Inferior")</f>
        <v>Inferior</v>
      </c>
      <c r="X3089" s="87" t="str">
        <f>VLOOKUP(CENSO[[#This Row],[NOME COMUM]],ESPECIES[],4,FALSE)</f>
        <v>Não</v>
      </c>
      <c r="Y3089" s="87" t="str">
        <f>IF(IFERROR(VLOOKUP(CENSO[[#This Row],[NOME COMUM]],COMERCIAIS[],2, FALSE), "Não") &lt;&gt; "Não", "Sim", "Não")</f>
        <v>Não</v>
      </c>
      <c r="Z3089" s="133">
        <f>CENSO[[#This Row],[g (m²)]]/SUM(AEEF[AEEF-UT])</f>
        <v>2.6132465431382763E-4</v>
      </c>
      <c r="AA3089" s="133">
        <f>CENSO[[#This Row],[v (m³)]]/SUM(AEEF[AEEF-UT])</f>
        <v>2.7439088702951898E-3</v>
      </c>
    </row>
    <row r="3090" spans="1:27" ht="14">
      <c r="A3090" s="86">
        <v>1</v>
      </c>
      <c r="B3090" s="86">
        <v>2</v>
      </c>
      <c r="C3090" s="63">
        <v>91</v>
      </c>
      <c r="D3090" s="63">
        <v>3089</v>
      </c>
      <c r="E3090" s="63" t="str">
        <f>VLOOKUP(CENSO[[#This Row],[NOME COMUM]],ESPECIES[],2,FALSE)</f>
        <v>Goupia glabra Aubl.</v>
      </c>
      <c r="F3090" s="64" t="s">
        <v>34</v>
      </c>
      <c r="G3090" s="64">
        <v>203</v>
      </c>
      <c r="H3090" s="97">
        <f>CENSO[[#This Row],[CAP (cm)]]/PI()</f>
        <v>64.616906895309512</v>
      </c>
      <c r="I3090" s="64">
        <v>13</v>
      </c>
      <c r="J3090" s="96">
        <f>(PI()*(CENSO[[#This Row],[DAP (cm)]]^2))/40000</f>
        <v>0.32793080249369577</v>
      </c>
      <c r="K3090" s="96">
        <f>CENSO[[#This Row],[g (m²)]]*CENSO[[#This Row],[H (m)]]*0.7</f>
        <v>2.9841703026926312</v>
      </c>
      <c r="L3090" s="64">
        <v>2</v>
      </c>
      <c r="M3090" s="65">
        <v>365469.4</v>
      </c>
      <c r="N3090" s="87">
        <v>9703677.5</v>
      </c>
      <c r="O3090" s="87" t="s">
        <v>1228</v>
      </c>
      <c r="P3090" s="87" t="str">
        <f>VLOOKUP(CENSO[[#This Row],[DAP (cm)]],CD[],2,TRUE)</f>
        <v>TORA</v>
      </c>
      <c r="Q3090" s="87" t="str">
        <f>VLOOKUP(CENSO[[#This Row],[DAP (cm)]],DD[],2,TRUE)</f>
        <v>60├ 70</v>
      </c>
      <c r="R3090" s="87" t="str" cm="1">
        <f t="array" ref="R3090">INDEX(_xlfn.TEXTSPLIT(CENSO[[#This Row],[NOME CIENTIFICO]]," "),1)</f>
        <v>Goupia</v>
      </c>
      <c r="S3090" s="98" t="s">
        <v>1004</v>
      </c>
      <c r="T3090" s="87">
        <f>_xlfn.MINIFS(CENSO[DAP (cm)],CENSO[NOME CIENTIFICO],CENSO[[#This Row],[NOME CIENTIFICO]])</f>
        <v>40.107045659157627</v>
      </c>
      <c r="U30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090" s="87" t="str">
        <f>IF(CENSO[[#This Row],[DAP (cm)]]&lt;CENSO[[#This Row],[DMCE (cm)]],"DAP &lt; DMCE","DAP ≥ DMCE")</f>
        <v>DAP ≥ DMCE</v>
      </c>
      <c r="W3090" s="87" t="str">
        <f>IF(CENSO[[#This Row],[DAP (cm)]]&gt;200, "Superior", "Inferior")</f>
        <v>Inferior</v>
      </c>
      <c r="X3090" s="87" t="str">
        <f>VLOOKUP(CENSO[[#This Row],[NOME COMUM]],ESPECIES[],4,FALSE)</f>
        <v>Não</v>
      </c>
      <c r="Y3090" s="87" t="str">
        <f>IF(IFERROR(VLOOKUP(CENSO[[#This Row],[NOME COMUM]],COMERCIAIS[],2, FALSE), "Não") &lt;&gt; "Não", "Sim", "Não")</f>
        <v>Sim</v>
      </c>
      <c r="Z3090" s="133">
        <f>CENSO[[#This Row],[g (m²)]]/SUM(AEEF[AEEF-UT])</f>
        <v>5.7376139802965123E-4</v>
      </c>
      <c r="AA3090" s="133">
        <f>CENSO[[#This Row],[v (m³)]]/SUM(AEEF[AEEF-UT])</f>
        <v>5.2212287220698254E-3</v>
      </c>
    </row>
    <row r="3091" spans="1:27" ht="14">
      <c r="A3091" s="86">
        <v>1</v>
      </c>
      <c r="B3091" s="86">
        <v>2</v>
      </c>
      <c r="C3091" s="63">
        <v>91</v>
      </c>
      <c r="D3091" s="63">
        <v>3090</v>
      </c>
      <c r="E3091" s="63" t="str">
        <f>VLOOKUP(CENSO[[#This Row],[NOME COMUM]],ESPECIES[],2,FALSE)</f>
        <v>Eschweilera grandiflora (Aubl.) Sandwith</v>
      </c>
      <c r="F3091" s="64" t="s">
        <v>19</v>
      </c>
      <c r="G3091" s="64">
        <v>245</v>
      </c>
      <c r="H3091" s="97">
        <f>CENSO[[#This Row],[CAP (cm)]]/PI()</f>
        <v>77.985922115028714</v>
      </c>
      <c r="I3091" s="64">
        <v>15</v>
      </c>
      <c r="J3091" s="96">
        <f>(PI()*(CENSO[[#This Row],[DAP (cm)]]^2))/40000</f>
        <v>0.47766377295455087</v>
      </c>
      <c r="K3091" s="96">
        <f>CENSO[[#This Row],[g (m²)]]*CENSO[[#This Row],[H (m)]]*0.7</f>
        <v>5.0154696160227843</v>
      </c>
      <c r="L3091" s="64">
        <v>1</v>
      </c>
      <c r="M3091" s="65">
        <v>365482.7</v>
      </c>
      <c r="N3091" s="87">
        <v>9703638.0999999903</v>
      </c>
      <c r="O3091" s="87" t="s">
        <v>1227</v>
      </c>
      <c r="P3091" s="87" t="str">
        <f>VLOOKUP(CENSO[[#This Row],[DAP (cm)]],CD[],2,TRUE)</f>
        <v>TORA</v>
      </c>
      <c r="Q3091" s="87" t="str">
        <f>VLOOKUP(CENSO[[#This Row],[DAP (cm)]],DD[],2,TRUE)</f>
        <v>70├ 80</v>
      </c>
      <c r="R3091" s="87" t="str" cm="1">
        <f t="array" ref="R3091">INDEX(_xlfn.TEXTSPLIT(CENSO[[#This Row],[NOME CIENTIFICO]]," "),1)</f>
        <v>Eschweilera</v>
      </c>
      <c r="S3091" s="98" t="s">
        <v>1004</v>
      </c>
      <c r="T3091" s="87">
        <f>_xlfn.MINIFS(CENSO[DAP (cm)],CENSO[NOME CIENTIFICO],CENSO[[#This Row],[NOME CIENTIFICO]])</f>
        <v>41.38028520389279</v>
      </c>
      <c r="U30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091" s="87" t="str">
        <f>IF(CENSO[[#This Row],[DAP (cm)]]&lt;CENSO[[#This Row],[DMCE (cm)]],"DAP &lt; DMCE","DAP ≥ DMCE")</f>
        <v>DAP ≥ DMCE</v>
      </c>
      <c r="W3091" s="87" t="str">
        <f>IF(CENSO[[#This Row],[DAP (cm)]]&gt;200, "Superior", "Inferior")</f>
        <v>Inferior</v>
      </c>
      <c r="X3091" s="87" t="str">
        <f>VLOOKUP(CENSO[[#This Row],[NOME COMUM]],ESPECIES[],4,FALSE)</f>
        <v>Não</v>
      </c>
      <c r="Y3091" s="87" t="str">
        <f>IF(IFERROR(VLOOKUP(CENSO[[#This Row],[NOME COMUM]],COMERCIAIS[],2, FALSE), "Não") &lt;&gt; "Não", "Sim", "Não")</f>
        <v>Não</v>
      </c>
      <c r="Z3091" s="133">
        <f>CENSO[[#This Row],[g (m²)]]/SUM(AEEF[AEEF-UT])</f>
        <v>8.3574044302773209E-4</v>
      </c>
      <c r="AA3091" s="133">
        <f>CENSO[[#This Row],[v (m³)]]/SUM(AEEF[AEEF-UT])</f>
        <v>8.7752746517911866E-3</v>
      </c>
    </row>
    <row r="3092" spans="1:27" ht="14">
      <c r="A3092" s="86">
        <v>1</v>
      </c>
      <c r="B3092" s="86">
        <v>2</v>
      </c>
      <c r="C3092" s="63">
        <v>91</v>
      </c>
      <c r="D3092" s="63">
        <v>3091</v>
      </c>
      <c r="E3092" s="63" t="str">
        <f>VLOOKUP(CENSO[[#This Row],[NOME COMUM]],ESPECIES[],2,FALSE)</f>
        <v>Couratari guianensis Aubl.</v>
      </c>
      <c r="F3092" s="64" t="s">
        <v>6</v>
      </c>
      <c r="G3092" s="64">
        <v>227</v>
      </c>
      <c r="H3092" s="97">
        <f>CENSO[[#This Row],[CAP (cm)]]/PI()</f>
        <v>72.256344163720485</v>
      </c>
      <c r="I3092" s="64">
        <v>22</v>
      </c>
      <c r="J3092" s="96">
        <f>(PI()*(CENSO[[#This Row],[DAP (cm)]]^2))/40000</f>
        <v>0.41005475312911377</v>
      </c>
      <c r="K3092" s="96">
        <f>CENSO[[#This Row],[g (m²)]]*CENSO[[#This Row],[H (m)]]*0.7</f>
        <v>6.3148431981883517</v>
      </c>
      <c r="L3092" s="64">
        <v>1</v>
      </c>
      <c r="M3092" s="65">
        <v>365489.09999999899</v>
      </c>
      <c r="N3092" s="87">
        <v>9703636.5999999903</v>
      </c>
      <c r="O3092" s="87" t="s">
        <v>1228</v>
      </c>
      <c r="P3092" s="87" t="str">
        <f>VLOOKUP(CENSO[[#This Row],[DAP (cm)]],CD[],2,TRUE)</f>
        <v>TORA</v>
      </c>
      <c r="Q3092" s="87" t="str">
        <f>VLOOKUP(CENSO[[#This Row],[DAP (cm)]],DD[],2,TRUE)</f>
        <v>70├ 80</v>
      </c>
      <c r="R3092" s="87" t="str" cm="1">
        <f t="array" ref="R3092">INDEX(_xlfn.TEXTSPLIT(CENSO[[#This Row],[NOME CIENTIFICO]]," "),1)</f>
        <v>Couratari</v>
      </c>
      <c r="S3092" s="98" t="s">
        <v>1004</v>
      </c>
      <c r="T3092" s="87">
        <f>_xlfn.MINIFS(CENSO[DAP (cm)],CENSO[NOME CIENTIFICO],CENSO[[#This Row],[NOME CIENTIFICO]])</f>
        <v>38.833806114422465</v>
      </c>
      <c r="U30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92" s="87" t="str">
        <f>IF(CENSO[[#This Row],[DAP (cm)]]&lt;CENSO[[#This Row],[DMCE (cm)]],"DAP &lt; DMCE","DAP ≥ DMCE")</f>
        <v>DAP ≥ DMCE</v>
      </c>
      <c r="W3092" s="87" t="str">
        <f>IF(CENSO[[#This Row],[DAP (cm)]]&gt;200, "Superior", "Inferior")</f>
        <v>Inferior</v>
      </c>
      <c r="X3092" s="87" t="str">
        <f>VLOOKUP(CENSO[[#This Row],[NOME COMUM]],ESPECIES[],4,FALSE)</f>
        <v>Não</v>
      </c>
      <c r="Y3092" s="87" t="str">
        <f>IF(IFERROR(VLOOKUP(CENSO[[#This Row],[NOME COMUM]],COMERCIAIS[],2, FALSE), "Não") &lt;&gt; "Não", "Sim", "Não")</f>
        <v>Sim</v>
      </c>
      <c r="Z3092" s="133">
        <f>CENSO[[#This Row],[g (m²)]]/SUM(AEEF[AEEF-UT])</f>
        <v>7.1744888444441493E-4</v>
      </c>
      <c r="AA3092" s="133">
        <f>CENSO[[#This Row],[v (m³)]]/SUM(AEEF[AEEF-UT])</f>
        <v>1.1048712820443989E-2</v>
      </c>
    </row>
    <row r="3093" spans="1:27" ht="14">
      <c r="A3093" s="86">
        <v>1</v>
      </c>
      <c r="B3093" s="86">
        <v>2</v>
      </c>
      <c r="C3093" s="63">
        <v>91</v>
      </c>
      <c r="D3093" s="63">
        <v>3092</v>
      </c>
      <c r="E3093" s="63" t="str">
        <f>VLOOKUP(CENSO[[#This Row],[NOME COMUM]],ESPECIES[],2,FALSE)</f>
        <v>Rauvolfia pentaphylla (Huber) Ducke</v>
      </c>
      <c r="F3093" s="64" t="s">
        <v>94</v>
      </c>
      <c r="G3093" s="64">
        <v>370</v>
      </c>
      <c r="H3093" s="97">
        <f>CENSO[[#This Row],[CAP (cm)]]/PI()</f>
        <v>117.77465788800255</v>
      </c>
      <c r="I3093" s="64">
        <v>23</v>
      </c>
      <c r="J3093" s="96">
        <f>(PI()*(CENSO[[#This Row],[DAP (cm)]]^2))/40000</f>
        <v>1.0894155854640235</v>
      </c>
      <c r="K3093" s="96">
        <f>CENSO[[#This Row],[g (m²)]]*CENSO[[#This Row],[H (m)]]*0.7</f>
        <v>17.539590925970778</v>
      </c>
      <c r="L3093" s="64">
        <v>3</v>
      </c>
      <c r="M3093" s="65">
        <v>365483.5</v>
      </c>
      <c r="N3093" s="87">
        <v>9703628.9000000004</v>
      </c>
      <c r="O3093" s="87" t="s">
        <v>1226</v>
      </c>
      <c r="P3093" s="87" t="str">
        <f>VLOOKUP(CENSO[[#This Row],[DAP (cm)]],CD[],2,TRUE)</f>
        <v>TORA</v>
      </c>
      <c r="Q3093" s="87" t="str">
        <f>VLOOKUP(CENSO[[#This Row],[DAP (cm)]],DD[],2,TRUE)</f>
        <v>110├ 120</v>
      </c>
      <c r="R3093" s="87" t="str" cm="1">
        <f t="array" ref="R3093">INDEX(_xlfn.TEXTSPLIT(CENSO[[#This Row],[NOME CIENTIFICO]]," "),1)</f>
        <v>Rauvolfia</v>
      </c>
      <c r="S3093" s="98" t="s">
        <v>1004</v>
      </c>
      <c r="T3093" s="87">
        <f>_xlfn.MINIFS(CENSO[DAP (cm)],CENSO[NOME CIENTIFICO],CENSO[[#This Row],[NOME CIENTIFICO]])</f>
        <v>54.112680651244418</v>
      </c>
      <c r="U30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64.112680651244418</v>
      </c>
      <c r="V3093" s="87" t="str">
        <f>IF(CENSO[[#This Row],[DAP (cm)]]&lt;CENSO[[#This Row],[DMCE (cm)]],"DAP &lt; DMCE","DAP ≥ DMCE")</f>
        <v>DAP ≥ DMCE</v>
      </c>
      <c r="W3093" s="87" t="str">
        <f>IF(CENSO[[#This Row],[DAP (cm)]]&gt;200, "Superior", "Inferior")</f>
        <v>Inferior</v>
      </c>
      <c r="X3093" s="87" t="str">
        <f>VLOOKUP(CENSO[[#This Row],[NOME COMUM]],ESPECIES[],4,FALSE)</f>
        <v>Não</v>
      </c>
      <c r="Y3093" s="87" t="str">
        <f>IF(IFERROR(VLOOKUP(CENSO[[#This Row],[NOME COMUM]],COMERCIAIS[],2, FALSE), "Não") &lt;&gt; "Não", "Sim", "Não")</f>
        <v>Não</v>
      </c>
      <c r="Z3093" s="133">
        <f>CENSO[[#This Row],[g (m²)]]/SUM(AEEF[AEEF-UT])</f>
        <v>1.9060869079632905E-3</v>
      </c>
      <c r="AA3093" s="133">
        <f>CENSO[[#This Row],[v (m³)]]/SUM(AEEF[AEEF-UT])</f>
        <v>3.0687999218208976E-2</v>
      </c>
    </row>
    <row r="3094" spans="1:27" ht="14">
      <c r="A3094" s="86">
        <v>1</v>
      </c>
      <c r="B3094" s="86">
        <v>2</v>
      </c>
      <c r="C3094" s="63">
        <v>91</v>
      </c>
      <c r="D3094" s="63">
        <v>3093</v>
      </c>
      <c r="E3094" s="63" t="str">
        <f>VLOOKUP(CENSO[[#This Row],[NOME COMUM]],ESPECIES[],2,FALSE)</f>
        <v>Tachigali myrmecophila Ducke</v>
      </c>
      <c r="F3094" s="64" t="s">
        <v>14</v>
      </c>
      <c r="G3094" s="64">
        <v>182</v>
      </c>
      <c r="H3094" s="97">
        <f>CENSO[[#This Row],[CAP (cm)]]/PI()</f>
        <v>57.932399285449904</v>
      </c>
      <c r="I3094" s="64">
        <v>14</v>
      </c>
      <c r="J3094" s="96">
        <f>(PI()*(CENSO[[#This Row],[DAP (cm)]]^2))/40000</f>
        <v>0.26359241674879702</v>
      </c>
      <c r="K3094" s="96">
        <f>CENSO[[#This Row],[g (m²)]]*CENSO[[#This Row],[H (m)]]*0.7</f>
        <v>2.5832056841382105</v>
      </c>
      <c r="L3094" s="64">
        <v>1</v>
      </c>
      <c r="M3094" s="65">
        <v>365479</v>
      </c>
      <c r="N3094" s="87">
        <v>9703619</v>
      </c>
      <c r="O3094" s="87" t="s">
        <v>1228</v>
      </c>
      <c r="P3094" s="87" t="str">
        <f>VLOOKUP(CENSO[[#This Row],[DAP (cm)]],CD[],2,TRUE)</f>
        <v>TORA</v>
      </c>
      <c r="Q3094" s="87" t="str">
        <f>VLOOKUP(CENSO[[#This Row],[DAP (cm)]],DD[],2,TRUE)</f>
        <v>50├ 60</v>
      </c>
      <c r="R3094" s="87" t="str" cm="1">
        <f t="array" ref="R3094">INDEX(_xlfn.TEXTSPLIT(CENSO[[#This Row],[NOME CIENTIFICO]]," "),1)</f>
        <v>Tachigali</v>
      </c>
      <c r="S3094" s="98" t="s">
        <v>1004</v>
      </c>
      <c r="T3094" s="87">
        <f>_xlfn.MINIFS(CENSO[DAP (cm)],CENSO[NOME CIENTIFICO],CENSO[[#This Row],[NOME CIENTIFICO]])</f>
        <v>39.152116000606256</v>
      </c>
      <c r="U30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94" s="87" t="str">
        <f>IF(CENSO[[#This Row],[DAP (cm)]]&lt;CENSO[[#This Row],[DMCE (cm)]],"DAP &lt; DMCE","DAP ≥ DMCE")</f>
        <v>DAP ≥ DMCE</v>
      </c>
      <c r="W3094" s="87" t="str">
        <f>IF(CENSO[[#This Row],[DAP (cm)]]&gt;200, "Superior", "Inferior")</f>
        <v>Inferior</v>
      </c>
      <c r="X3094" s="87" t="str">
        <f>VLOOKUP(CENSO[[#This Row],[NOME COMUM]],ESPECIES[],4,FALSE)</f>
        <v>Não</v>
      </c>
      <c r="Y3094" s="87" t="str">
        <f>IF(IFERROR(VLOOKUP(CENSO[[#This Row],[NOME COMUM]],COMERCIAIS[],2, FALSE), "Não") &lt;&gt; "Não", "Sim", "Não")</f>
        <v>Sim</v>
      </c>
      <c r="Z3094" s="133">
        <f>CENSO[[#This Row],[g (m²)]]/SUM(AEEF[AEEF-UT])</f>
        <v>4.6119227713203821E-4</v>
      </c>
      <c r="AA3094" s="133">
        <f>CENSO[[#This Row],[v (m³)]]/SUM(AEEF[AEEF-UT])</f>
        <v>4.5196843158939737E-3</v>
      </c>
    </row>
    <row r="3095" spans="1:27" ht="14">
      <c r="A3095" s="86">
        <v>1</v>
      </c>
      <c r="B3095" s="86">
        <v>2</v>
      </c>
      <c r="C3095" s="63">
        <v>91</v>
      </c>
      <c r="D3095" s="63">
        <v>3094</v>
      </c>
      <c r="E3095" s="63" t="str">
        <f>VLOOKUP(CENSO[[#This Row],[NOME COMUM]],ESPECIES[],2,FALSE)</f>
        <v>Piptadenia suaveolens Miq.</v>
      </c>
      <c r="F3095" s="64" t="s">
        <v>22</v>
      </c>
      <c r="G3095" s="64">
        <v>200</v>
      </c>
      <c r="H3095" s="97">
        <f>CENSO[[#This Row],[CAP (cm)]]/PI()</f>
        <v>63.661977236758133</v>
      </c>
      <c r="I3095" s="64">
        <v>14</v>
      </c>
      <c r="J3095" s="96">
        <f>(PI()*(CENSO[[#This Row],[DAP (cm)]]^2))/40000</f>
        <v>0.31830988618379064</v>
      </c>
      <c r="K3095" s="96">
        <f>CENSO[[#This Row],[g (m²)]]*CENSO[[#This Row],[H (m)]]*0.7</f>
        <v>3.1194368846011482</v>
      </c>
      <c r="L3095" s="64">
        <v>1</v>
      </c>
      <c r="M3095" s="65">
        <v>365433.59999999899</v>
      </c>
      <c r="N3095" s="87">
        <v>9703630.4000000004</v>
      </c>
      <c r="O3095" s="87" t="s">
        <v>1228</v>
      </c>
      <c r="P3095" s="87" t="str">
        <f>VLOOKUP(CENSO[[#This Row],[DAP (cm)]],CD[],2,TRUE)</f>
        <v>TORA</v>
      </c>
      <c r="Q3095" s="87" t="str">
        <f>VLOOKUP(CENSO[[#This Row],[DAP (cm)]],DD[],2,TRUE)</f>
        <v>60├ 70</v>
      </c>
      <c r="R3095" s="87" t="str" cm="1">
        <f t="array" ref="R3095">INDEX(_xlfn.TEXTSPLIT(CENSO[[#This Row],[NOME CIENTIFICO]]," "),1)</f>
        <v>Piptadenia</v>
      </c>
      <c r="S3095" s="98" t="s">
        <v>1004</v>
      </c>
      <c r="T3095" s="87">
        <f>_xlfn.MINIFS(CENSO[DAP (cm)],CENSO[NOME CIENTIFICO],CENSO[[#This Row],[NOME CIENTIFICO]])</f>
        <v>39.788735772973837</v>
      </c>
      <c r="U30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95" s="87" t="str">
        <f>IF(CENSO[[#This Row],[DAP (cm)]]&lt;CENSO[[#This Row],[DMCE (cm)]],"DAP &lt; DMCE","DAP ≥ DMCE")</f>
        <v>DAP ≥ DMCE</v>
      </c>
      <c r="W3095" s="87" t="str">
        <f>IF(CENSO[[#This Row],[DAP (cm)]]&gt;200, "Superior", "Inferior")</f>
        <v>Inferior</v>
      </c>
      <c r="X3095" s="87" t="str">
        <f>VLOOKUP(CENSO[[#This Row],[NOME COMUM]],ESPECIES[],4,FALSE)</f>
        <v>Não</v>
      </c>
      <c r="Y3095" s="87" t="str">
        <f>IF(IFERROR(VLOOKUP(CENSO[[#This Row],[NOME COMUM]],COMERCIAIS[],2, FALSE), "Não") &lt;&gt; "Não", "Sim", "Não")</f>
        <v>Sim</v>
      </c>
      <c r="Z3095" s="133">
        <f>CENSO[[#This Row],[g (m²)]]/SUM(AEEF[AEEF-UT])</f>
        <v>5.5692824191768894E-4</v>
      </c>
      <c r="AA3095" s="133">
        <f>CENSO[[#This Row],[v (m³)]]/SUM(AEEF[AEEF-UT])</f>
        <v>5.4578967707933513E-3</v>
      </c>
    </row>
    <row r="3096" spans="1:27" ht="14">
      <c r="A3096" s="86">
        <v>1</v>
      </c>
      <c r="B3096" s="86">
        <v>2</v>
      </c>
      <c r="C3096" s="63">
        <v>91</v>
      </c>
      <c r="D3096" s="63">
        <v>3095</v>
      </c>
      <c r="E3096" s="63" t="str">
        <f>VLOOKUP(CENSO[[#This Row],[NOME COMUM]],ESPECIES[],2,FALSE)</f>
        <v>Tachigali myrmecophila Ducke</v>
      </c>
      <c r="F3096" s="64" t="s">
        <v>14</v>
      </c>
      <c r="G3096" s="64">
        <v>210</v>
      </c>
      <c r="H3096" s="97">
        <f>CENSO[[#This Row],[CAP (cm)]]/PI()</f>
        <v>66.845076098596039</v>
      </c>
      <c r="I3096" s="64">
        <v>15</v>
      </c>
      <c r="J3096" s="96">
        <f>(PI()*(CENSO[[#This Row],[DAP (cm)]]^2))/40000</f>
        <v>0.35093664951762915</v>
      </c>
      <c r="K3096" s="96">
        <f>CENSO[[#This Row],[g (m²)]]*CENSO[[#This Row],[H (m)]]*0.7</f>
        <v>3.684834819935106</v>
      </c>
      <c r="L3096" s="64">
        <v>1</v>
      </c>
      <c r="M3096" s="65">
        <v>365432.5</v>
      </c>
      <c r="N3096" s="87">
        <v>9703606.5999999903</v>
      </c>
      <c r="O3096" s="87" t="s">
        <v>1228</v>
      </c>
      <c r="P3096" s="87" t="str">
        <f>VLOOKUP(CENSO[[#This Row],[DAP (cm)]],CD[],2,TRUE)</f>
        <v>TORA</v>
      </c>
      <c r="Q3096" s="87" t="str">
        <f>VLOOKUP(CENSO[[#This Row],[DAP (cm)]],DD[],2,TRUE)</f>
        <v>60├ 70</v>
      </c>
      <c r="R3096" s="87" t="str" cm="1">
        <f t="array" ref="R3096">INDEX(_xlfn.TEXTSPLIT(CENSO[[#This Row],[NOME CIENTIFICO]]," "),1)</f>
        <v>Tachigali</v>
      </c>
      <c r="S3096" s="98" t="s">
        <v>1004</v>
      </c>
      <c r="T3096" s="87">
        <f>_xlfn.MINIFS(CENSO[DAP (cm)],CENSO[NOME CIENTIFICO],CENSO[[#This Row],[NOME CIENTIFICO]])</f>
        <v>39.152116000606256</v>
      </c>
      <c r="U30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96" s="87" t="str">
        <f>IF(CENSO[[#This Row],[DAP (cm)]]&lt;CENSO[[#This Row],[DMCE (cm)]],"DAP &lt; DMCE","DAP ≥ DMCE")</f>
        <v>DAP ≥ DMCE</v>
      </c>
      <c r="W3096" s="87" t="str">
        <f>IF(CENSO[[#This Row],[DAP (cm)]]&gt;200, "Superior", "Inferior")</f>
        <v>Inferior</v>
      </c>
      <c r="X3096" s="87" t="str">
        <f>VLOOKUP(CENSO[[#This Row],[NOME COMUM]],ESPECIES[],4,FALSE)</f>
        <v>Não</v>
      </c>
      <c r="Y3096" s="87" t="str">
        <f>IF(IFERROR(VLOOKUP(CENSO[[#This Row],[NOME COMUM]],COMERCIAIS[],2, FALSE), "Não") &lt;&gt; "Não", "Sim", "Não")</f>
        <v>Sim</v>
      </c>
      <c r="Z3096" s="133">
        <f>CENSO[[#This Row],[g (m²)]]/SUM(AEEF[AEEF-UT])</f>
        <v>6.1401338671425204E-4</v>
      </c>
      <c r="AA3096" s="133">
        <f>CENSO[[#This Row],[v (m³)]]/SUM(AEEF[AEEF-UT])</f>
        <v>6.4471405604996463E-3</v>
      </c>
    </row>
    <row r="3097" spans="1:27" ht="14">
      <c r="A3097" s="86">
        <v>1</v>
      </c>
      <c r="B3097" s="86">
        <v>2</v>
      </c>
      <c r="C3097" s="63">
        <v>91</v>
      </c>
      <c r="D3097" s="63">
        <v>3096</v>
      </c>
      <c r="E3097" s="63" t="str">
        <f>VLOOKUP(CENSO[[#This Row],[NOME COMUM]],ESPECIES[],2,FALSE)</f>
        <v>Tachigali myrmecophila Ducke</v>
      </c>
      <c r="F3097" s="64" t="s">
        <v>14</v>
      </c>
      <c r="G3097" s="64">
        <v>409</v>
      </c>
      <c r="H3097" s="97">
        <f>CENSO[[#This Row],[CAP (cm)]]/PI()</f>
        <v>130.1887434491704</v>
      </c>
      <c r="I3097" s="64">
        <v>18</v>
      </c>
      <c r="J3097" s="96">
        <f>(PI()*(CENSO[[#This Row],[DAP (cm)]]^2))/40000</f>
        <v>1.3311799017677677</v>
      </c>
      <c r="K3097" s="96">
        <f>CENSO[[#This Row],[g (m²)]]*CENSO[[#This Row],[H (m)]]*0.7</f>
        <v>16.772866762273875</v>
      </c>
      <c r="L3097" s="64">
        <v>1</v>
      </c>
      <c r="M3097" s="65">
        <v>365448.9</v>
      </c>
      <c r="N3097" s="87">
        <v>9703571.1999999899</v>
      </c>
      <c r="O3097" s="87" t="s">
        <v>1228</v>
      </c>
      <c r="P3097" s="87" t="str">
        <f>VLOOKUP(CENSO[[#This Row],[DAP (cm)]],CD[],2,TRUE)</f>
        <v>TORA</v>
      </c>
      <c r="Q3097" s="87" t="str">
        <f>VLOOKUP(CENSO[[#This Row],[DAP (cm)]],DD[],2,TRUE)</f>
        <v>130├ 140</v>
      </c>
      <c r="R3097" s="87" t="str" cm="1">
        <f t="array" ref="R3097">INDEX(_xlfn.TEXTSPLIT(CENSO[[#This Row],[NOME CIENTIFICO]]," "),1)</f>
        <v>Tachigali</v>
      </c>
      <c r="S3097" s="98" t="s">
        <v>1004</v>
      </c>
      <c r="T3097" s="87">
        <f>_xlfn.MINIFS(CENSO[DAP (cm)],CENSO[NOME CIENTIFICO],CENSO[[#This Row],[NOME CIENTIFICO]])</f>
        <v>39.152116000606256</v>
      </c>
      <c r="U30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97" s="87" t="str">
        <f>IF(CENSO[[#This Row],[DAP (cm)]]&lt;CENSO[[#This Row],[DMCE (cm)]],"DAP &lt; DMCE","DAP ≥ DMCE")</f>
        <v>DAP ≥ DMCE</v>
      </c>
      <c r="W3097" s="87" t="str">
        <f>IF(CENSO[[#This Row],[DAP (cm)]]&gt;200, "Superior", "Inferior")</f>
        <v>Inferior</v>
      </c>
      <c r="X3097" s="87" t="str">
        <f>VLOOKUP(CENSO[[#This Row],[NOME COMUM]],ESPECIES[],4,FALSE)</f>
        <v>Não</v>
      </c>
      <c r="Y3097" s="87" t="str">
        <f>IF(IFERROR(VLOOKUP(CENSO[[#This Row],[NOME COMUM]],COMERCIAIS[],2, FALSE), "Não") &lt;&gt; "Não", "Sim", "Não")</f>
        <v>Sim</v>
      </c>
      <c r="Z3097" s="133">
        <f>CENSO[[#This Row],[g (m²)]]/SUM(AEEF[AEEF-UT])</f>
        <v>2.3290878309058243E-3</v>
      </c>
      <c r="AA3097" s="133">
        <f>CENSO[[#This Row],[v (m³)]]/SUM(AEEF[AEEF-UT])</f>
        <v>2.9346506669413387E-2</v>
      </c>
    </row>
    <row r="3098" spans="1:27" ht="14">
      <c r="A3098" s="86">
        <v>1</v>
      </c>
      <c r="B3098" s="86">
        <v>2</v>
      </c>
      <c r="C3098" s="63">
        <v>91</v>
      </c>
      <c r="D3098" s="63">
        <v>3097</v>
      </c>
      <c r="E3098" s="63" t="str">
        <f>VLOOKUP(CENSO[[#This Row],[NOME COMUM]],ESPECIES[],2,FALSE)</f>
        <v>Tachigali myrmecophila Ducke</v>
      </c>
      <c r="F3098" s="64" t="s">
        <v>14</v>
      </c>
      <c r="G3098" s="64">
        <v>207</v>
      </c>
      <c r="H3098" s="97">
        <f>CENSO[[#This Row],[CAP (cm)]]/PI()</f>
        <v>65.890146440044674</v>
      </c>
      <c r="I3098" s="64">
        <v>18</v>
      </c>
      <c r="J3098" s="96">
        <f>(PI()*(CENSO[[#This Row],[DAP (cm)]]^2))/40000</f>
        <v>0.34098150782723119</v>
      </c>
      <c r="K3098" s="96">
        <f>CENSO[[#This Row],[g (m²)]]*CENSO[[#This Row],[H (m)]]*0.7</f>
        <v>4.296366998623113</v>
      </c>
      <c r="L3098" s="64">
        <v>1</v>
      </c>
      <c r="M3098" s="65">
        <v>365419.09999999899</v>
      </c>
      <c r="N3098" s="87">
        <v>9703585.3000000007</v>
      </c>
      <c r="O3098" s="87" t="s">
        <v>1228</v>
      </c>
      <c r="P3098" s="87" t="str">
        <f>VLOOKUP(CENSO[[#This Row],[DAP (cm)]],CD[],2,TRUE)</f>
        <v>TORA</v>
      </c>
      <c r="Q3098" s="87" t="str">
        <f>VLOOKUP(CENSO[[#This Row],[DAP (cm)]],DD[],2,TRUE)</f>
        <v>60├ 70</v>
      </c>
      <c r="R3098" s="87" t="str" cm="1">
        <f t="array" ref="R3098">INDEX(_xlfn.TEXTSPLIT(CENSO[[#This Row],[NOME CIENTIFICO]]," "),1)</f>
        <v>Tachigali</v>
      </c>
      <c r="S3098" s="98" t="s">
        <v>1004</v>
      </c>
      <c r="T3098" s="87">
        <f>_xlfn.MINIFS(CENSO[DAP (cm)],CENSO[NOME CIENTIFICO],CENSO[[#This Row],[NOME CIENTIFICO]])</f>
        <v>39.152116000606256</v>
      </c>
      <c r="U30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098" s="87" t="str">
        <f>IF(CENSO[[#This Row],[DAP (cm)]]&lt;CENSO[[#This Row],[DMCE (cm)]],"DAP &lt; DMCE","DAP ≥ DMCE")</f>
        <v>DAP ≥ DMCE</v>
      </c>
      <c r="W3098" s="87" t="str">
        <f>IF(CENSO[[#This Row],[DAP (cm)]]&gt;200, "Superior", "Inferior")</f>
        <v>Inferior</v>
      </c>
      <c r="X3098" s="87" t="str">
        <f>VLOOKUP(CENSO[[#This Row],[NOME COMUM]],ESPECIES[],4,FALSE)</f>
        <v>Não</v>
      </c>
      <c r="Y3098" s="87" t="str">
        <f>IF(IFERROR(VLOOKUP(CENSO[[#This Row],[NOME COMUM]],COMERCIAIS[],2, FALSE), "Não") &lt;&gt; "Não", "Sim", "Não")</f>
        <v>Sim</v>
      </c>
      <c r="Z3098" s="133">
        <f>CENSO[[#This Row],[g (m²)]]/SUM(AEEF[AEEF-UT])</f>
        <v>5.9659545594827642E-4</v>
      </c>
      <c r="AA3098" s="133">
        <f>CENSO[[#This Row],[v (m³)]]/SUM(AEEF[AEEF-UT])</f>
        <v>7.5171027449482831E-3</v>
      </c>
    </row>
    <row r="3099" spans="1:27" ht="14">
      <c r="A3099" s="86">
        <v>1</v>
      </c>
      <c r="B3099" s="86">
        <v>2</v>
      </c>
      <c r="C3099" s="63">
        <v>91</v>
      </c>
      <c r="D3099" s="63">
        <v>3098</v>
      </c>
      <c r="E3099" s="63" t="str">
        <f>VLOOKUP(CENSO[[#This Row],[NOME COMUM]],ESPECIES[],2,FALSE)</f>
        <v>Handroanthus serratifolius</v>
      </c>
      <c r="F3099" s="64" t="s">
        <v>101</v>
      </c>
      <c r="G3099" s="64">
        <v>170</v>
      </c>
      <c r="H3099" s="97">
        <f>CENSO[[#This Row],[CAP (cm)]]/PI()</f>
        <v>54.112680651244418</v>
      </c>
      <c r="I3099" s="64">
        <v>20</v>
      </c>
      <c r="J3099" s="96">
        <f>(PI()*(CENSO[[#This Row],[DAP (cm)]]^2))/40000</f>
        <v>0.2299788927677888</v>
      </c>
      <c r="K3099" s="96">
        <f>CENSO[[#This Row],[g (m²)]]*CENSO[[#This Row],[H (m)]]*0.7</f>
        <v>3.2197044987490426</v>
      </c>
      <c r="L3099" s="64">
        <v>1</v>
      </c>
      <c r="M3099" s="65">
        <v>365411.299999999</v>
      </c>
      <c r="N3099" s="87">
        <v>9703574.5999999903</v>
      </c>
      <c r="O3099" s="98" t="s">
        <v>1225</v>
      </c>
      <c r="P3099" s="87" t="str">
        <f>VLOOKUP(CENSO[[#This Row],[DAP (cm)]],CD[],2,TRUE)</f>
        <v>TORA</v>
      </c>
      <c r="Q3099" s="87" t="str">
        <f>VLOOKUP(CENSO[[#This Row],[DAP (cm)]],DD[],2,TRUE)</f>
        <v>50├ 60</v>
      </c>
      <c r="R3099" s="87" t="str" cm="1">
        <f t="array" ref="R3099">INDEX(_xlfn.TEXTSPLIT(CENSO[[#This Row],[NOME CIENTIFICO]]," "),1)</f>
        <v>Handroanthus</v>
      </c>
      <c r="S3099" s="98" t="s">
        <v>1004</v>
      </c>
      <c r="T3099" s="87">
        <f>_xlfn.MINIFS(CENSO[DAP (cm)],CENSO[NOME CIENTIFICO],CENSO[[#This Row],[NOME CIENTIFICO]])</f>
        <v>49.656342244671343</v>
      </c>
      <c r="U30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70</v>
      </c>
      <c r="V3099" s="87" t="str">
        <f>IF(CENSO[[#This Row],[DAP (cm)]]&lt;CENSO[[#This Row],[DMCE (cm)]],"DAP &lt; DMCE","DAP ≥ DMCE")</f>
        <v>DAP &lt; DMCE</v>
      </c>
      <c r="W3099" s="87" t="str">
        <f>IF(CENSO[[#This Row],[DAP (cm)]]&gt;200, "Superior", "Inferior")</f>
        <v>Inferior</v>
      </c>
      <c r="X3099" s="87" t="str">
        <f>VLOOKUP(CENSO[[#This Row],[NOME COMUM]],ESPECIES[],4,FALSE)</f>
        <v>Vulneravel</v>
      </c>
      <c r="Y3099" s="87" t="str">
        <f>IF(IFERROR(VLOOKUP(CENSO[[#This Row],[NOME COMUM]],COMERCIAIS[],2, FALSE), "Não") &lt;&gt; "Não", "Sim", "Não")</f>
        <v>Não</v>
      </c>
      <c r="Z3099" s="133">
        <f>CENSO[[#This Row],[g (m²)]]/SUM(AEEF[AEEF-UT])</f>
        <v>4.0238065478553035E-4</v>
      </c>
      <c r="AA3099" s="133">
        <f>CENSO[[#This Row],[v (m³)]]/SUM(AEEF[AEEF-UT])</f>
        <v>5.633329166997424E-3</v>
      </c>
    </row>
    <row r="3100" spans="1:27" ht="14">
      <c r="A3100" s="86">
        <v>1</v>
      </c>
      <c r="B3100" s="86">
        <v>2</v>
      </c>
      <c r="C3100" s="63">
        <v>91</v>
      </c>
      <c r="D3100" s="63">
        <v>3099</v>
      </c>
      <c r="E3100" s="63" t="str">
        <f>VLOOKUP(CENSO[[#This Row],[NOME COMUM]],ESPECIES[],2,FALSE)</f>
        <v>Pouteria sp.</v>
      </c>
      <c r="F3100" s="64" t="s">
        <v>83</v>
      </c>
      <c r="G3100" s="64">
        <v>150</v>
      </c>
      <c r="H3100" s="97">
        <f>CENSO[[#This Row],[CAP (cm)]]/PI()</f>
        <v>47.7464829275686</v>
      </c>
      <c r="I3100" s="64">
        <v>15</v>
      </c>
      <c r="J3100" s="96">
        <f>(PI()*(CENSO[[#This Row],[DAP (cm)]]^2))/40000</f>
        <v>0.17904931097838223</v>
      </c>
      <c r="K3100" s="96">
        <f>CENSO[[#This Row],[g (m²)]]*CENSO[[#This Row],[H (m)]]*0.7</f>
        <v>1.8800177652730132</v>
      </c>
      <c r="L3100" s="64">
        <v>1</v>
      </c>
      <c r="M3100" s="65">
        <v>365409.4</v>
      </c>
      <c r="N3100" s="87">
        <v>9703571.0999999903</v>
      </c>
      <c r="O3100" s="98" t="s">
        <v>1225</v>
      </c>
      <c r="P3100" s="87" t="str">
        <f>VLOOKUP(CENSO[[#This Row],[DAP (cm)]],CD[],2,TRUE)</f>
        <v>TORETE</v>
      </c>
      <c r="Q3100" s="87" t="str">
        <f>VLOOKUP(CENSO[[#This Row],[DAP (cm)]],DD[],2,TRUE)</f>
        <v>40├ 50</v>
      </c>
      <c r="R3100" s="87" t="str" cm="1">
        <f t="array" ref="R3100">INDEX(_xlfn.TEXTSPLIT(CENSO[[#This Row],[NOME CIENTIFICO]]," "),1)</f>
        <v>Pouteria</v>
      </c>
      <c r="S3100" s="98" t="s">
        <v>1004</v>
      </c>
      <c r="T3100" s="87">
        <f>_xlfn.MINIFS(CENSO[DAP (cm)],CENSO[NOME CIENTIFICO],CENSO[[#This Row],[NOME CIENTIFICO]])</f>
        <v>39.788735772973837</v>
      </c>
      <c r="U31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00" s="87" t="str">
        <f>IF(CENSO[[#This Row],[DAP (cm)]]&lt;CENSO[[#This Row],[DMCE (cm)]],"DAP &lt; DMCE","DAP ≥ DMCE")</f>
        <v>DAP &lt; DMCE</v>
      </c>
      <c r="W3100" s="87" t="str">
        <f>IF(CENSO[[#This Row],[DAP (cm)]]&gt;200, "Superior", "Inferior")</f>
        <v>Inferior</v>
      </c>
      <c r="X3100" s="87" t="str">
        <f>VLOOKUP(CENSO[[#This Row],[NOME COMUM]],ESPECIES[],4,FALSE)</f>
        <v>Não</v>
      </c>
      <c r="Y3100" s="87" t="str">
        <f>IF(IFERROR(VLOOKUP(CENSO[[#This Row],[NOME COMUM]],COMERCIAIS[],2, FALSE), "Não") &lt;&gt; "Não", "Sim", "Não")</f>
        <v>Não</v>
      </c>
      <c r="Z3100" s="133">
        <f>CENSO[[#This Row],[g (m²)]]/SUM(AEEF[AEEF-UT])</f>
        <v>3.1327213607870003E-4</v>
      </c>
      <c r="AA3100" s="133">
        <f>CENSO[[#This Row],[v (m³)]]/SUM(AEEF[AEEF-UT])</f>
        <v>3.28935742882635E-3</v>
      </c>
    </row>
    <row r="3101" spans="1:27" ht="14">
      <c r="A3101" s="86">
        <v>1</v>
      </c>
      <c r="B3101" s="86">
        <v>2</v>
      </c>
      <c r="C3101" s="63">
        <v>91</v>
      </c>
      <c r="D3101" s="63">
        <v>3100</v>
      </c>
      <c r="E3101" s="63" t="str">
        <f>VLOOKUP(CENSO[[#This Row],[NOME COMUM]],ESPECIES[],2,FALSE)</f>
        <v>Pouteria sp.</v>
      </c>
      <c r="F3101" s="64" t="s">
        <v>83</v>
      </c>
      <c r="G3101" s="64">
        <v>183</v>
      </c>
      <c r="H3101" s="97">
        <f>CENSO[[#This Row],[CAP (cm)]]/PI()</f>
        <v>58.250709171633694</v>
      </c>
      <c r="I3101" s="64">
        <v>16</v>
      </c>
      <c r="J3101" s="96">
        <f>(PI()*(CENSO[[#This Row],[DAP (cm)]]^2))/40000</f>
        <v>0.26649699446022412</v>
      </c>
      <c r="K3101" s="96">
        <f>CENSO[[#This Row],[g (m²)]]*CENSO[[#This Row],[H (m)]]*0.7</f>
        <v>2.9847663379545102</v>
      </c>
      <c r="L3101" s="64">
        <v>1</v>
      </c>
      <c r="M3101" s="65">
        <v>365434.299999999</v>
      </c>
      <c r="N3101" s="87">
        <v>9703556</v>
      </c>
      <c r="O3101" s="87" t="s">
        <v>1227</v>
      </c>
      <c r="P3101" s="87" t="str">
        <f>VLOOKUP(CENSO[[#This Row],[DAP (cm)]],CD[],2,TRUE)</f>
        <v>TORA</v>
      </c>
      <c r="Q3101" s="87" t="str">
        <f>VLOOKUP(CENSO[[#This Row],[DAP (cm)]],DD[],2,TRUE)</f>
        <v>50├ 60</v>
      </c>
      <c r="R3101" s="87" t="str" cm="1">
        <f t="array" ref="R3101">INDEX(_xlfn.TEXTSPLIT(CENSO[[#This Row],[NOME CIENTIFICO]]," "),1)</f>
        <v>Pouteria</v>
      </c>
      <c r="S3101" s="98" t="s">
        <v>1004</v>
      </c>
      <c r="T3101" s="87">
        <f>_xlfn.MINIFS(CENSO[DAP (cm)],CENSO[NOME CIENTIFICO],CENSO[[#This Row],[NOME CIENTIFICO]])</f>
        <v>39.788735772973837</v>
      </c>
      <c r="U31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01" s="87" t="str">
        <f>IF(CENSO[[#This Row],[DAP (cm)]]&lt;CENSO[[#This Row],[DMCE (cm)]],"DAP &lt; DMCE","DAP ≥ DMCE")</f>
        <v>DAP ≥ DMCE</v>
      </c>
      <c r="W3101" s="87" t="str">
        <f>IF(CENSO[[#This Row],[DAP (cm)]]&gt;200, "Superior", "Inferior")</f>
        <v>Inferior</v>
      </c>
      <c r="X3101" s="87" t="str">
        <f>VLOOKUP(CENSO[[#This Row],[NOME COMUM]],ESPECIES[],4,FALSE)</f>
        <v>Não</v>
      </c>
      <c r="Y3101" s="87" t="str">
        <f>IF(IFERROR(VLOOKUP(CENSO[[#This Row],[NOME COMUM]],COMERCIAIS[],2, FALSE), "Não") &lt;&gt; "Não", "Sim", "Não")</f>
        <v>Não</v>
      </c>
      <c r="Z3101" s="133">
        <f>CENSO[[#This Row],[g (m²)]]/SUM(AEEF[AEEF-UT])</f>
        <v>4.6627424733953712E-4</v>
      </c>
      <c r="AA3101" s="133">
        <f>CENSO[[#This Row],[v (m³)]]/SUM(AEEF[AEEF-UT])</f>
        <v>5.2222715702028161E-3</v>
      </c>
    </row>
    <row r="3102" spans="1:27" ht="14">
      <c r="A3102" s="86">
        <v>1</v>
      </c>
      <c r="B3102" s="86">
        <v>2</v>
      </c>
      <c r="C3102" s="63">
        <v>91</v>
      </c>
      <c r="D3102" s="63">
        <v>3101</v>
      </c>
      <c r="E3102" s="63" t="str">
        <f>VLOOKUP(CENSO[[#This Row],[NOME COMUM]],ESPECIES[],2,FALSE)</f>
        <v>Goupia glabra Aubl.</v>
      </c>
      <c r="F3102" s="64" t="s">
        <v>34</v>
      </c>
      <c r="G3102" s="64">
        <v>210</v>
      </c>
      <c r="H3102" s="97">
        <f>CENSO[[#This Row],[CAP (cm)]]/PI()</f>
        <v>66.845076098596039</v>
      </c>
      <c r="I3102" s="64">
        <v>15</v>
      </c>
      <c r="J3102" s="96">
        <f>(PI()*(CENSO[[#This Row],[DAP (cm)]]^2))/40000</f>
        <v>0.35093664951762915</v>
      </c>
      <c r="K3102" s="96">
        <f>CENSO[[#This Row],[g (m²)]]*CENSO[[#This Row],[H (m)]]*0.7</f>
        <v>3.684834819935106</v>
      </c>
      <c r="L3102" s="64">
        <v>1</v>
      </c>
      <c r="M3102" s="65">
        <v>365411.59999999899</v>
      </c>
      <c r="N3102" s="87">
        <v>9703506</v>
      </c>
      <c r="O3102" s="87" t="s">
        <v>1228</v>
      </c>
      <c r="P3102" s="87" t="str">
        <f>VLOOKUP(CENSO[[#This Row],[DAP (cm)]],CD[],2,TRUE)</f>
        <v>TORA</v>
      </c>
      <c r="Q3102" s="87" t="str">
        <f>VLOOKUP(CENSO[[#This Row],[DAP (cm)]],DD[],2,TRUE)</f>
        <v>60├ 70</v>
      </c>
      <c r="R3102" s="87" t="str" cm="1">
        <f t="array" ref="R3102">INDEX(_xlfn.TEXTSPLIT(CENSO[[#This Row],[NOME CIENTIFICO]]," "),1)</f>
        <v>Goupia</v>
      </c>
      <c r="S3102" s="98" t="s">
        <v>1004</v>
      </c>
      <c r="T3102" s="87">
        <f>_xlfn.MINIFS(CENSO[DAP (cm)],CENSO[NOME CIENTIFICO],CENSO[[#This Row],[NOME CIENTIFICO]])</f>
        <v>40.107045659157627</v>
      </c>
      <c r="U31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102" s="87" t="str">
        <f>IF(CENSO[[#This Row],[DAP (cm)]]&lt;CENSO[[#This Row],[DMCE (cm)]],"DAP &lt; DMCE","DAP ≥ DMCE")</f>
        <v>DAP ≥ DMCE</v>
      </c>
      <c r="W3102" s="87" t="str">
        <f>IF(CENSO[[#This Row],[DAP (cm)]]&gt;200, "Superior", "Inferior")</f>
        <v>Inferior</v>
      </c>
      <c r="X3102" s="87" t="str">
        <f>VLOOKUP(CENSO[[#This Row],[NOME COMUM]],ESPECIES[],4,FALSE)</f>
        <v>Não</v>
      </c>
      <c r="Y3102" s="87" t="str">
        <f>IF(IFERROR(VLOOKUP(CENSO[[#This Row],[NOME COMUM]],COMERCIAIS[],2, FALSE), "Não") &lt;&gt; "Não", "Sim", "Não")</f>
        <v>Sim</v>
      </c>
      <c r="Z3102" s="133">
        <f>CENSO[[#This Row],[g (m²)]]/SUM(AEEF[AEEF-UT])</f>
        <v>6.1401338671425204E-4</v>
      </c>
      <c r="AA3102" s="133">
        <f>CENSO[[#This Row],[v (m³)]]/SUM(AEEF[AEEF-UT])</f>
        <v>6.4471405604996463E-3</v>
      </c>
    </row>
    <row r="3103" spans="1:27" ht="14">
      <c r="A3103" s="86">
        <v>1</v>
      </c>
      <c r="B3103" s="86">
        <v>2</v>
      </c>
      <c r="C3103" s="63">
        <v>91</v>
      </c>
      <c r="D3103" s="63">
        <v>3102</v>
      </c>
      <c r="E3103" s="63" t="str">
        <f>VLOOKUP(CENSO[[#This Row],[NOME COMUM]],ESPECIES[],2,FALSE)</f>
        <v>Pouteria sp.</v>
      </c>
      <c r="F3103" s="64" t="s">
        <v>83</v>
      </c>
      <c r="G3103" s="64">
        <v>187</v>
      </c>
      <c r="H3103" s="97">
        <f>CENSO[[#This Row],[CAP (cm)]]/PI()</f>
        <v>59.523948716368857</v>
      </c>
      <c r="I3103" s="64">
        <v>15</v>
      </c>
      <c r="J3103" s="96">
        <f>(PI()*(CENSO[[#This Row],[DAP (cm)]]^2))/40000</f>
        <v>0.27827446024902436</v>
      </c>
      <c r="K3103" s="96">
        <f>CENSO[[#This Row],[g (m²)]]*CENSO[[#This Row],[H (m)]]*0.7</f>
        <v>2.9218818326147558</v>
      </c>
      <c r="L3103" s="64">
        <v>1</v>
      </c>
      <c r="M3103" s="65">
        <v>365399.2</v>
      </c>
      <c r="N3103" s="87">
        <v>9703466.6999999899</v>
      </c>
      <c r="O3103" s="87" t="s">
        <v>1227</v>
      </c>
      <c r="P3103" s="87" t="str">
        <f>VLOOKUP(CENSO[[#This Row],[DAP (cm)]],CD[],2,TRUE)</f>
        <v>TORA</v>
      </c>
      <c r="Q3103" s="87" t="str">
        <f>VLOOKUP(CENSO[[#This Row],[DAP (cm)]],DD[],2,TRUE)</f>
        <v>50├ 60</v>
      </c>
      <c r="R3103" s="87" t="str" cm="1">
        <f t="array" ref="R3103">INDEX(_xlfn.TEXTSPLIT(CENSO[[#This Row],[NOME CIENTIFICO]]," "),1)</f>
        <v>Pouteria</v>
      </c>
      <c r="S3103" s="98" t="s">
        <v>1004</v>
      </c>
      <c r="T3103" s="87">
        <f>_xlfn.MINIFS(CENSO[DAP (cm)],CENSO[NOME CIENTIFICO],CENSO[[#This Row],[NOME CIENTIFICO]])</f>
        <v>39.788735772973837</v>
      </c>
      <c r="U31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03" s="87" t="str">
        <f>IF(CENSO[[#This Row],[DAP (cm)]]&lt;CENSO[[#This Row],[DMCE (cm)]],"DAP &lt; DMCE","DAP ≥ DMCE")</f>
        <v>DAP ≥ DMCE</v>
      </c>
      <c r="W3103" s="87" t="str">
        <f>IF(CENSO[[#This Row],[DAP (cm)]]&gt;200, "Superior", "Inferior")</f>
        <v>Inferior</v>
      </c>
      <c r="X3103" s="87" t="str">
        <f>VLOOKUP(CENSO[[#This Row],[NOME COMUM]],ESPECIES[],4,FALSE)</f>
        <v>Não</v>
      </c>
      <c r="Y3103" s="87" t="str">
        <f>IF(IFERROR(VLOOKUP(CENSO[[#This Row],[NOME COMUM]],COMERCIAIS[],2, FALSE), "Não") &lt;&gt; "Não", "Sim", "Não")</f>
        <v>Não</v>
      </c>
      <c r="Z3103" s="133">
        <f>CENSO[[#This Row],[g (m²)]]/SUM(AEEF[AEEF-UT])</f>
        <v>4.8688059229049158E-4</v>
      </c>
      <c r="AA3103" s="133">
        <f>CENSO[[#This Row],[v (m³)]]/SUM(AEEF[AEEF-UT])</f>
        <v>5.1122462190501617E-3</v>
      </c>
    </row>
    <row r="3104" spans="1:27" ht="14">
      <c r="A3104" s="86">
        <v>1</v>
      </c>
      <c r="B3104" s="86">
        <v>2</v>
      </c>
      <c r="C3104" s="63">
        <v>91</v>
      </c>
      <c r="D3104" s="63">
        <v>3103</v>
      </c>
      <c r="E3104" s="63" t="str">
        <f>VLOOKUP(CENSO[[#This Row],[NOME COMUM]],ESPECIES[],2,FALSE)</f>
        <v>Piptadenia suaveolens Miq.</v>
      </c>
      <c r="F3104" s="64" t="s">
        <v>22</v>
      </c>
      <c r="G3104" s="64">
        <v>140</v>
      </c>
      <c r="H3104" s="97">
        <f>CENSO[[#This Row],[CAP (cm)]]/PI()</f>
        <v>44.563384065730695</v>
      </c>
      <c r="I3104" s="64">
        <v>13</v>
      </c>
      <c r="J3104" s="96">
        <f>(PI()*(CENSO[[#This Row],[DAP (cm)]]^2))/40000</f>
        <v>0.15597184423005742</v>
      </c>
      <c r="K3104" s="96">
        <f>CENSO[[#This Row],[g (m²)]]*CENSO[[#This Row],[H (m)]]*0.7</f>
        <v>1.4193437824935224</v>
      </c>
      <c r="L3104" s="64">
        <v>1</v>
      </c>
      <c r="M3104" s="65">
        <v>365394.59999999899</v>
      </c>
      <c r="N3104" s="87">
        <v>9703457</v>
      </c>
      <c r="O3104" s="98" t="s">
        <v>1225</v>
      </c>
      <c r="P3104" s="87" t="str">
        <f>VLOOKUP(CENSO[[#This Row],[DAP (cm)]],CD[],2,TRUE)</f>
        <v>TORETE</v>
      </c>
      <c r="Q3104" s="87" t="str">
        <f>VLOOKUP(CENSO[[#This Row],[DAP (cm)]],DD[],2,TRUE)</f>
        <v>40├ 50</v>
      </c>
      <c r="R3104" s="87" t="str" cm="1">
        <f t="array" ref="R3104">INDEX(_xlfn.TEXTSPLIT(CENSO[[#This Row],[NOME CIENTIFICO]]," "),1)</f>
        <v>Piptadenia</v>
      </c>
      <c r="S3104" s="98" t="s">
        <v>1004</v>
      </c>
      <c r="T3104" s="87">
        <f>_xlfn.MINIFS(CENSO[DAP (cm)],CENSO[NOME CIENTIFICO],CENSO[[#This Row],[NOME CIENTIFICO]])</f>
        <v>39.788735772973837</v>
      </c>
      <c r="U31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04" s="87" t="str">
        <f>IF(CENSO[[#This Row],[DAP (cm)]]&lt;CENSO[[#This Row],[DMCE (cm)]],"DAP &lt; DMCE","DAP ≥ DMCE")</f>
        <v>DAP &lt; DMCE</v>
      </c>
      <c r="W3104" s="87" t="str">
        <f>IF(CENSO[[#This Row],[DAP (cm)]]&gt;200, "Superior", "Inferior")</f>
        <v>Inferior</v>
      </c>
      <c r="X3104" s="87" t="str">
        <f>VLOOKUP(CENSO[[#This Row],[NOME COMUM]],ESPECIES[],4,FALSE)</f>
        <v>Não</v>
      </c>
      <c r="Y3104" s="87" t="str">
        <f>IF(IFERROR(VLOOKUP(CENSO[[#This Row],[NOME COMUM]],COMERCIAIS[],2, FALSE), "Não") &lt;&gt; "Não", "Sim", "Não")</f>
        <v>Sim</v>
      </c>
      <c r="Z3104" s="133">
        <f>CENSO[[#This Row],[g (m²)]]/SUM(AEEF[AEEF-UT])</f>
        <v>2.7289483853966759E-4</v>
      </c>
      <c r="AA3104" s="133">
        <f>CENSO[[#This Row],[v (m³)]]/SUM(AEEF[AEEF-UT])</f>
        <v>2.4833430307109748E-3</v>
      </c>
    </row>
    <row r="3105" spans="1:27" ht="14">
      <c r="A3105" s="86">
        <v>1</v>
      </c>
      <c r="B3105" s="86">
        <v>2</v>
      </c>
      <c r="C3105" s="63">
        <v>91</v>
      </c>
      <c r="D3105" s="63">
        <v>3104</v>
      </c>
      <c r="E3105" s="63" t="str">
        <f>VLOOKUP(CENSO[[#This Row],[NOME COMUM]],ESPECIES[],2,FALSE)</f>
        <v>Caryocar villosum (Aubl.) Pers.</v>
      </c>
      <c r="F3105" s="64" t="s">
        <v>33</v>
      </c>
      <c r="G3105" s="64">
        <v>242</v>
      </c>
      <c r="H3105" s="97">
        <f>CENSO[[#This Row],[CAP (cm)]]/PI()</f>
        <v>77.03099245647735</v>
      </c>
      <c r="I3105" s="64">
        <v>13</v>
      </c>
      <c r="J3105" s="96">
        <f>(PI()*(CENSO[[#This Row],[DAP (cm)]]^2))/40000</f>
        <v>0.466037504361688</v>
      </c>
      <c r="K3105" s="96">
        <f>CENSO[[#This Row],[g (m²)]]*CENSO[[#This Row],[H (m)]]*0.7</f>
        <v>4.240941289691361</v>
      </c>
      <c r="L3105" s="64">
        <v>1</v>
      </c>
      <c r="M3105" s="65">
        <v>365354.09999999899</v>
      </c>
      <c r="N3105" s="87">
        <v>9703477.8000000007</v>
      </c>
      <c r="O3105" s="87" t="s">
        <v>1227</v>
      </c>
      <c r="P3105" s="87" t="str">
        <f>VLOOKUP(CENSO[[#This Row],[DAP (cm)]],CD[],2,TRUE)</f>
        <v>TORA</v>
      </c>
      <c r="Q3105" s="87" t="str">
        <f>VLOOKUP(CENSO[[#This Row],[DAP (cm)]],DD[],2,TRUE)</f>
        <v>70├ 80</v>
      </c>
      <c r="R3105" s="87" t="str" cm="1">
        <f t="array" ref="R3105">INDEX(_xlfn.TEXTSPLIT(CENSO[[#This Row],[NOME CIENTIFICO]]," "),1)</f>
        <v>Caryocar</v>
      </c>
      <c r="S3105" s="98" t="s">
        <v>1004</v>
      </c>
      <c r="T3105" s="87">
        <f>_xlfn.MINIFS(CENSO[DAP (cm)],CENSO[NOME CIENTIFICO],CENSO[[#This Row],[NOME CIENTIFICO]])</f>
        <v>41.38028520389279</v>
      </c>
      <c r="U31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105" s="87" t="str">
        <f>IF(CENSO[[#This Row],[DAP (cm)]]&lt;CENSO[[#This Row],[DMCE (cm)]],"DAP &lt; DMCE","DAP ≥ DMCE")</f>
        <v>DAP ≥ DMCE</v>
      </c>
      <c r="W3105" s="87" t="str">
        <f>IF(CENSO[[#This Row],[DAP (cm)]]&gt;200, "Superior", "Inferior")</f>
        <v>Inferior</v>
      </c>
      <c r="X3105" s="87" t="str">
        <f>VLOOKUP(CENSO[[#This Row],[NOME COMUM]],ESPECIES[],4,FALSE)</f>
        <v>Não</v>
      </c>
      <c r="Y3105" s="87" t="str">
        <f>IF(IFERROR(VLOOKUP(CENSO[[#This Row],[NOME COMUM]],COMERCIAIS[],2, FALSE), "Não") &lt;&gt; "Não", "Sim", "Não")</f>
        <v>Sim</v>
      </c>
      <c r="Z3105" s="133">
        <f>CENSO[[#This Row],[g (m²)]]/SUM(AEEF[AEEF-UT])</f>
        <v>8.1539863899168861E-4</v>
      </c>
      <c r="AA3105" s="133">
        <f>CENSO[[#This Row],[v (m³)]]/SUM(AEEF[AEEF-UT])</f>
        <v>7.4201276148243671E-3</v>
      </c>
    </row>
    <row r="3106" spans="1:27" ht="14">
      <c r="A3106" s="86">
        <v>1</v>
      </c>
      <c r="B3106" s="86">
        <v>2</v>
      </c>
      <c r="C3106" s="63">
        <v>91</v>
      </c>
      <c r="D3106" s="63">
        <v>3105</v>
      </c>
      <c r="E3106" s="63" t="str">
        <f>VLOOKUP(CENSO[[#This Row],[NOME COMUM]],ESPECIES[],2,FALSE)</f>
        <v>Bagassa guianensis Aubl.</v>
      </c>
      <c r="F3106" s="64" t="s">
        <v>29</v>
      </c>
      <c r="G3106" s="64">
        <v>275</v>
      </c>
      <c r="H3106" s="97">
        <f>CENSO[[#This Row],[CAP (cm)]]/PI()</f>
        <v>87.535218700542444</v>
      </c>
      <c r="I3106" s="64">
        <v>18</v>
      </c>
      <c r="J3106" s="96">
        <f>(PI()*(CENSO[[#This Row],[DAP (cm)]]^2))/40000</f>
        <v>0.60180462856622929</v>
      </c>
      <c r="K3106" s="96">
        <f>CENSO[[#This Row],[g (m²)]]*CENSO[[#This Row],[H (m)]]*0.7</f>
        <v>7.5827383199344895</v>
      </c>
      <c r="L3106" s="64">
        <v>1</v>
      </c>
      <c r="M3106" s="65">
        <v>365355.799999999</v>
      </c>
      <c r="N3106" s="87">
        <v>9703463.8000000007</v>
      </c>
      <c r="O3106" s="87" t="s">
        <v>1227</v>
      </c>
      <c r="P3106" s="87" t="str">
        <f>VLOOKUP(CENSO[[#This Row],[DAP (cm)]],CD[],2,TRUE)</f>
        <v>TORA</v>
      </c>
      <c r="Q3106" s="87" t="str">
        <f>VLOOKUP(CENSO[[#This Row],[DAP (cm)]],DD[],2,TRUE)</f>
        <v>80├ 90</v>
      </c>
      <c r="R3106" s="87" t="str" cm="1">
        <f t="array" ref="R3106">INDEX(_xlfn.TEXTSPLIT(CENSO[[#This Row],[NOME CIENTIFICO]]," "),1)</f>
        <v>Bagassa</v>
      </c>
      <c r="S3106" s="98" t="s">
        <v>1004</v>
      </c>
      <c r="T3106" s="87">
        <f>_xlfn.MINIFS(CENSO[DAP (cm)],CENSO[NOME CIENTIFICO],CENSO[[#This Row],[NOME CIENTIFICO]])</f>
        <v>58.569019057817485</v>
      </c>
      <c r="U31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68.569019057817485</v>
      </c>
      <c r="V3106" s="87" t="str">
        <f>IF(CENSO[[#This Row],[DAP (cm)]]&lt;CENSO[[#This Row],[DMCE (cm)]],"DAP &lt; DMCE","DAP ≥ DMCE")</f>
        <v>DAP ≥ DMCE</v>
      </c>
      <c r="W3106" s="87" t="str">
        <f>IF(CENSO[[#This Row],[DAP (cm)]]&gt;200, "Superior", "Inferior")</f>
        <v>Inferior</v>
      </c>
      <c r="X3106" s="87" t="str">
        <f>VLOOKUP(CENSO[[#This Row],[NOME COMUM]],ESPECIES[],4,FALSE)</f>
        <v>Não</v>
      </c>
      <c r="Y3106" s="87" t="str">
        <f>IF(IFERROR(VLOOKUP(CENSO[[#This Row],[NOME COMUM]],COMERCIAIS[],2, FALSE), "Não") &lt;&gt; "Não", "Sim", "Não")</f>
        <v>Não</v>
      </c>
      <c r="Z3106" s="133">
        <f>CENSO[[#This Row],[g (m²)]]/SUM(AEEF[AEEF-UT])</f>
        <v>1.0529424573756309E-3</v>
      </c>
      <c r="AA3106" s="133">
        <f>CENSO[[#This Row],[v (m³)]]/SUM(AEEF[AEEF-UT])</f>
        <v>1.3267074962932951E-2</v>
      </c>
    </row>
    <row r="3107" spans="1:27" ht="14">
      <c r="A3107" s="86">
        <v>1</v>
      </c>
      <c r="B3107" s="86">
        <v>2</v>
      </c>
      <c r="C3107" s="63">
        <v>91</v>
      </c>
      <c r="D3107" s="63">
        <v>3106</v>
      </c>
      <c r="E3107" s="63" t="str">
        <f>VLOOKUP(CENSO[[#This Row],[NOME COMUM]],ESPECIES[],2,FALSE)</f>
        <v>Cordia umbraculifera DC.</v>
      </c>
      <c r="F3107" s="64" t="s">
        <v>92</v>
      </c>
      <c r="G3107" s="64">
        <v>225</v>
      </c>
      <c r="H3107" s="97">
        <f>CENSO[[#This Row],[CAP (cm)]]/PI()</f>
        <v>71.619724391352904</v>
      </c>
      <c r="I3107" s="64">
        <v>17</v>
      </c>
      <c r="J3107" s="96">
        <f>(PI()*(CENSO[[#This Row],[DAP (cm)]]^2))/40000</f>
        <v>0.4028609497013601</v>
      </c>
      <c r="K3107" s="96">
        <f>CENSO[[#This Row],[g (m²)]]*CENSO[[#This Row],[H (m)]]*0.7</f>
        <v>4.794045301446185</v>
      </c>
      <c r="L3107" s="64">
        <v>1</v>
      </c>
      <c r="M3107" s="65">
        <v>365372.9</v>
      </c>
      <c r="N3107" s="87">
        <v>9703415.5999999903</v>
      </c>
      <c r="O3107" s="87" t="s">
        <v>1227</v>
      </c>
      <c r="P3107" s="87" t="str">
        <f>VLOOKUP(CENSO[[#This Row],[DAP (cm)]],CD[],2,TRUE)</f>
        <v>TORA</v>
      </c>
      <c r="Q3107" s="87" t="str">
        <f>VLOOKUP(CENSO[[#This Row],[DAP (cm)]],DD[],2,TRUE)</f>
        <v>70├ 80</v>
      </c>
      <c r="R3107" s="87" t="str" cm="1">
        <f t="array" ref="R3107">INDEX(_xlfn.TEXTSPLIT(CENSO[[#This Row],[NOME CIENTIFICO]]," "),1)</f>
        <v>Cordia</v>
      </c>
      <c r="S3107" s="98" t="s">
        <v>1004</v>
      </c>
      <c r="T3107" s="87">
        <f>_xlfn.MINIFS(CENSO[DAP (cm)],CENSO[NOME CIENTIFICO],CENSO[[#This Row],[NOME CIENTIFICO]])</f>
        <v>42.335214862444161</v>
      </c>
      <c r="U31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3107" s="87" t="str">
        <f>IF(CENSO[[#This Row],[DAP (cm)]]&lt;CENSO[[#This Row],[DMCE (cm)]],"DAP &lt; DMCE","DAP ≥ DMCE")</f>
        <v>DAP ≥ DMCE</v>
      </c>
      <c r="W3107" s="87" t="str">
        <f>IF(CENSO[[#This Row],[DAP (cm)]]&gt;200, "Superior", "Inferior")</f>
        <v>Inferior</v>
      </c>
      <c r="X3107" s="87" t="str">
        <f>VLOOKUP(CENSO[[#This Row],[NOME COMUM]],ESPECIES[],4,FALSE)</f>
        <v>Não</v>
      </c>
      <c r="Y3107" s="87" t="str">
        <f>IF(IFERROR(VLOOKUP(CENSO[[#This Row],[NOME COMUM]],COMERCIAIS[],2, FALSE), "Não") &lt;&gt; "Não", "Sim", "Não")</f>
        <v>Não</v>
      </c>
      <c r="Z3107" s="133">
        <f>CENSO[[#This Row],[g (m²)]]/SUM(AEEF[AEEF-UT])</f>
        <v>7.0486230617707523E-4</v>
      </c>
      <c r="AA3107" s="133">
        <f>CENSO[[#This Row],[v (m³)]]/SUM(AEEF[AEEF-UT])</f>
        <v>8.3878614435071944E-3</v>
      </c>
    </row>
    <row r="3108" spans="1:27" ht="14">
      <c r="A3108" s="86">
        <v>1</v>
      </c>
      <c r="B3108" s="86">
        <v>2</v>
      </c>
      <c r="C3108" s="63">
        <v>91</v>
      </c>
      <c r="D3108" s="63">
        <v>3107</v>
      </c>
      <c r="E3108" s="63" t="str">
        <f>VLOOKUP(CENSO[[#This Row],[NOME COMUM]],ESPECIES[],2,FALSE)</f>
        <v>Tachigali myrmecophila Ducke</v>
      </c>
      <c r="F3108" s="64" t="s">
        <v>14</v>
      </c>
      <c r="G3108" s="64">
        <v>235</v>
      </c>
      <c r="H3108" s="97">
        <f>CENSO[[#This Row],[CAP (cm)]]/PI()</f>
        <v>74.802823253190809</v>
      </c>
      <c r="I3108" s="64">
        <v>12</v>
      </c>
      <c r="J3108" s="96">
        <f>(PI()*(CENSO[[#This Row],[DAP (cm)]]^2))/40000</f>
        <v>0.43946658661249605</v>
      </c>
      <c r="K3108" s="96">
        <f>CENSO[[#This Row],[g (m²)]]*CENSO[[#This Row],[H (m)]]*0.7</f>
        <v>3.6915193275449667</v>
      </c>
      <c r="L3108" s="64">
        <v>2</v>
      </c>
      <c r="M3108" s="65">
        <v>365292.2</v>
      </c>
      <c r="N3108" s="87">
        <v>9703261.6999999899</v>
      </c>
      <c r="O3108" s="87" t="s">
        <v>1228</v>
      </c>
      <c r="P3108" s="87" t="str">
        <f>VLOOKUP(CENSO[[#This Row],[DAP (cm)]],CD[],2,TRUE)</f>
        <v>TORA</v>
      </c>
      <c r="Q3108" s="87" t="str">
        <f>VLOOKUP(CENSO[[#This Row],[DAP (cm)]],DD[],2,TRUE)</f>
        <v>70├ 80</v>
      </c>
      <c r="R3108" s="87" t="str" cm="1">
        <f t="array" ref="R3108">INDEX(_xlfn.TEXTSPLIT(CENSO[[#This Row],[NOME CIENTIFICO]]," "),1)</f>
        <v>Tachigali</v>
      </c>
      <c r="S3108" s="98" t="s">
        <v>1004</v>
      </c>
      <c r="T3108" s="87">
        <f>_xlfn.MINIFS(CENSO[DAP (cm)],CENSO[NOME CIENTIFICO],CENSO[[#This Row],[NOME CIENTIFICO]])</f>
        <v>39.152116000606256</v>
      </c>
      <c r="U31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08" s="87" t="str">
        <f>IF(CENSO[[#This Row],[DAP (cm)]]&lt;CENSO[[#This Row],[DMCE (cm)]],"DAP &lt; DMCE","DAP ≥ DMCE")</f>
        <v>DAP ≥ DMCE</v>
      </c>
      <c r="W3108" s="87" t="str">
        <f>IF(CENSO[[#This Row],[DAP (cm)]]&gt;200, "Superior", "Inferior")</f>
        <v>Inferior</v>
      </c>
      <c r="X3108" s="87" t="str">
        <f>VLOOKUP(CENSO[[#This Row],[NOME COMUM]],ESPECIES[],4,FALSE)</f>
        <v>Não</v>
      </c>
      <c r="Y3108" s="87" t="str">
        <f>IF(IFERROR(VLOOKUP(CENSO[[#This Row],[NOME COMUM]],COMERCIAIS[],2, FALSE), "Não") &lt;&gt; "Não", "Sim", "Não")</f>
        <v>Sim</v>
      </c>
      <c r="Z3108" s="133">
        <f>CENSO[[#This Row],[g (m²)]]/SUM(AEEF[AEEF-UT])</f>
        <v>7.6890905399760946E-4</v>
      </c>
      <c r="AA3108" s="133">
        <f>CENSO[[#This Row],[v (m³)]]/SUM(AEEF[AEEF-UT])</f>
        <v>6.4588360535799191E-3</v>
      </c>
    </row>
    <row r="3109" spans="1:27" ht="14">
      <c r="A3109" s="86">
        <v>1</v>
      </c>
      <c r="B3109" s="86">
        <v>2</v>
      </c>
      <c r="C3109" s="63">
        <v>91</v>
      </c>
      <c r="D3109" s="63">
        <v>3108</v>
      </c>
      <c r="E3109" s="63" t="str">
        <f>VLOOKUP(CENSO[[#This Row],[NOME COMUM]],ESPECIES[],2,FALSE)</f>
        <v>Goupia glabra Aubl.</v>
      </c>
      <c r="F3109" s="64" t="s">
        <v>34</v>
      </c>
      <c r="G3109" s="64">
        <v>311</v>
      </c>
      <c r="H3109" s="97">
        <f>CENSO[[#This Row],[CAP (cm)]]/PI()</f>
        <v>98.994374603158903</v>
      </c>
      <c r="I3109" s="64">
        <v>12</v>
      </c>
      <c r="J3109" s="96">
        <f>(PI()*(CENSO[[#This Row],[DAP (cm)]]^2))/40000</f>
        <v>0.76968126253956048</v>
      </c>
      <c r="K3109" s="96">
        <f>CENSO[[#This Row],[g (m²)]]*CENSO[[#This Row],[H (m)]]*0.7</f>
        <v>6.4653226053323074</v>
      </c>
      <c r="L3109" s="64">
        <v>1</v>
      </c>
      <c r="M3109" s="65">
        <v>365282.7</v>
      </c>
      <c r="N3109" s="87">
        <v>9703262.9000000004</v>
      </c>
      <c r="O3109" s="87" t="s">
        <v>1228</v>
      </c>
      <c r="P3109" s="87" t="str">
        <f>VLOOKUP(CENSO[[#This Row],[DAP (cm)]],CD[],2,TRUE)</f>
        <v>TORA</v>
      </c>
      <c r="Q3109" s="87" t="str">
        <f>VLOOKUP(CENSO[[#This Row],[DAP (cm)]],DD[],2,TRUE)</f>
        <v>90├ 100</v>
      </c>
      <c r="R3109" s="87" t="str" cm="1">
        <f t="array" ref="R3109">INDEX(_xlfn.TEXTSPLIT(CENSO[[#This Row],[NOME CIENTIFICO]]," "),1)</f>
        <v>Goupia</v>
      </c>
      <c r="S3109" s="98" t="s">
        <v>1004</v>
      </c>
      <c r="T3109" s="87">
        <f>_xlfn.MINIFS(CENSO[DAP (cm)],CENSO[NOME CIENTIFICO],CENSO[[#This Row],[NOME CIENTIFICO]])</f>
        <v>40.107045659157627</v>
      </c>
      <c r="U31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109" s="87" t="str">
        <f>IF(CENSO[[#This Row],[DAP (cm)]]&lt;CENSO[[#This Row],[DMCE (cm)]],"DAP &lt; DMCE","DAP ≥ DMCE")</f>
        <v>DAP ≥ DMCE</v>
      </c>
      <c r="W3109" s="87" t="str">
        <f>IF(CENSO[[#This Row],[DAP (cm)]]&gt;200, "Superior", "Inferior")</f>
        <v>Inferior</v>
      </c>
      <c r="X3109" s="87" t="str">
        <f>VLOOKUP(CENSO[[#This Row],[NOME COMUM]],ESPECIES[],4,FALSE)</f>
        <v>Não</v>
      </c>
      <c r="Y3109" s="87" t="str">
        <f>IF(IFERROR(VLOOKUP(CENSO[[#This Row],[NOME COMUM]],COMERCIAIS[],2, FALSE), "Não") &lt;&gt; "Não", "Sim", "Não")</f>
        <v>Sim</v>
      </c>
      <c r="Z3109" s="133">
        <f>CENSO[[#This Row],[g (m²)]]/SUM(AEEF[AEEF-UT])</f>
        <v>1.3466664121630201E-3</v>
      </c>
      <c r="AA3109" s="133">
        <f>CENSO[[#This Row],[v (m³)]]/SUM(AEEF[AEEF-UT])</f>
        <v>1.1311997862169368E-2</v>
      </c>
    </row>
    <row r="3110" spans="1:27" ht="14">
      <c r="A3110" s="86">
        <v>1</v>
      </c>
      <c r="B3110" s="86">
        <v>2</v>
      </c>
      <c r="C3110" s="63">
        <v>91</v>
      </c>
      <c r="D3110" s="63">
        <v>3109</v>
      </c>
      <c r="E3110" s="63" t="str">
        <f>VLOOKUP(CENSO[[#This Row],[NOME COMUM]],ESPECIES[],2,FALSE)</f>
        <v>Bombax munguba Mart.</v>
      </c>
      <c r="F3110" s="64" t="s">
        <v>90</v>
      </c>
      <c r="G3110" s="64">
        <v>190</v>
      </c>
      <c r="H3110" s="97">
        <f>CENSO[[#This Row],[CAP (cm)]]/PI()</f>
        <v>60.478878374920228</v>
      </c>
      <c r="I3110" s="64">
        <v>19</v>
      </c>
      <c r="J3110" s="96">
        <f>(PI()*(CENSO[[#This Row],[DAP (cm)]]^2))/40000</f>
        <v>0.28727467228087106</v>
      </c>
      <c r="K3110" s="96">
        <f>CENSO[[#This Row],[g (m²)]]*CENSO[[#This Row],[H (m)]]*0.7</f>
        <v>3.8207531413355849</v>
      </c>
      <c r="L3110" s="64">
        <v>2</v>
      </c>
      <c r="M3110" s="65">
        <v>365272.799999999</v>
      </c>
      <c r="N3110" s="87">
        <v>9703267.5999999903</v>
      </c>
      <c r="O3110" s="87" t="s">
        <v>1227</v>
      </c>
      <c r="P3110" s="87" t="str">
        <f>VLOOKUP(CENSO[[#This Row],[DAP (cm)]],CD[],2,TRUE)</f>
        <v>TORA</v>
      </c>
      <c r="Q3110" s="87" t="str">
        <f>VLOOKUP(CENSO[[#This Row],[DAP (cm)]],DD[],2,TRUE)</f>
        <v>60├ 70</v>
      </c>
      <c r="R3110" s="87" t="str" cm="1">
        <f t="array" ref="R3110">INDEX(_xlfn.TEXTSPLIT(CENSO[[#This Row],[NOME CIENTIFICO]]," "),1)</f>
        <v>Bombax</v>
      </c>
      <c r="S3110" s="98" t="s">
        <v>1004</v>
      </c>
      <c r="T3110" s="87">
        <f>_xlfn.MINIFS(CENSO[DAP (cm)],CENSO[NOME CIENTIFICO],CENSO[[#This Row],[NOME CIENTIFICO]])</f>
        <v>43.926764293363114</v>
      </c>
      <c r="U31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3110" s="87" t="str">
        <f>IF(CENSO[[#This Row],[DAP (cm)]]&lt;CENSO[[#This Row],[DMCE (cm)]],"DAP &lt; DMCE","DAP ≥ DMCE")</f>
        <v>DAP ≥ DMCE</v>
      </c>
      <c r="W3110" s="87" t="str">
        <f>IF(CENSO[[#This Row],[DAP (cm)]]&gt;200, "Superior", "Inferior")</f>
        <v>Inferior</v>
      </c>
      <c r="X3110" s="87" t="str">
        <f>VLOOKUP(CENSO[[#This Row],[NOME COMUM]],ESPECIES[],4,FALSE)</f>
        <v>Não</v>
      </c>
      <c r="Y3110" s="87" t="str">
        <f>IF(IFERROR(VLOOKUP(CENSO[[#This Row],[NOME COMUM]],COMERCIAIS[],2, FALSE), "Não") &lt;&gt; "Não", "Sim", "Não")</f>
        <v>Não</v>
      </c>
      <c r="Z3110" s="133">
        <f>CENSO[[#This Row],[g (m²)]]/SUM(AEEF[AEEF-UT])</f>
        <v>5.0262773833071434E-4</v>
      </c>
      <c r="AA3110" s="133">
        <f>CENSO[[#This Row],[v (m³)]]/SUM(AEEF[AEEF-UT])</f>
        <v>6.6849489197985E-3</v>
      </c>
    </row>
    <row r="3111" spans="1:27" ht="14">
      <c r="A3111" s="86">
        <v>1</v>
      </c>
      <c r="B3111" s="86">
        <v>2</v>
      </c>
      <c r="C3111" s="63">
        <v>91</v>
      </c>
      <c r="D3111" s="63">
        <v>3110</v>
      </c>
      <c r="E3111" s="63" t="str">
        <f>VLOOKUP(CENSO[[#This Row],[NOME COMUM]],ESPECIES[],2,FALSE)</f>
        <v>Enterolobium contortisiliquum (Vell.) Morong</v>
      </c>
      <c r="F3111" s="64" t="s">
        <v>45</v>
      </c>
      <c r="G3111" s="64">
        <v>190</v>
      </c>
      <c r="H3111" s="97">
        <f>CENSO[[#This Row],[CAP (cm)]]/PI()</f>
        <v>60.478878374920228</v>
      </c>
      <c r="I3111" s="64">
        <v>19</v>
      </c>
      <c r="J3111" s="96">
        <f>(PI()*(CENSO[[#This Row],[DAP (cm)]]^2))/40000</f>
        <v>0.28727467228087106</v>
      </c>
      <c r="K3111" s="96">
        <f>CENSO[[#This Row],[g (m²)]]*CENSO[[#This Row],[H (m)]]*0.7</f>
        <v>3.8207531413355849</v>
      </c>
      <c r="L3111" s="64">
        <v>1</v>
      </c>
      <c r="M3111" s="65">
        <v>365254.2</v>
      </c>
      <c r="N3111" s="87">
        <v>9703273.0999999903</v>
      </c>
      <c r="O3111" s="87" t="s">
        <v>1227</v>
      </c>
      <c r="P3111" s="87" t="str">
        <f>VLOOKUP(CENSO[[#This Row],[DAP (cm)]],CD[],2,TRUE)</f>
        <v>TORA</v>
      </c>
      <c r="Q3111" s="87" t="str">
        <f>VLOOKUP(CENSO[[#This Row],[DAP (cm)]],DD[],2,TRUE)</f>
        <v>60├ 70</v>
      </c>
      <c r="R3111" s="87" t="str" cm="1">
        <f t="array" ref="R3111">INDEX(_xlfn.TEXTSPLIT(CENSO[[#This Row],[NOME CIENTIFICO]]," "),1)</f>
        <v>Enterolobium</v>
      </c>
      <c r="S3111" s="98" t="s">
        <v>1004</v>
      </c>
      <c r="T3111" s="87">
        <f>_xlfn.MINIFS(CENSO[DAP (cm)],CENSO[NOME CIENTIFICO],CENSO[[#This Row],[NOME CIENTIFICO]])</f>
        <v>42.971834634811742</v>
      </c>
      <c r="U31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3111" s="87" t="str">
        <f>IF(CENSO[[#This Row],[DAP (cm)]]&lt;CENSO[[#This Row],[DMCE (cm)]],"DAP &lt; DMCE","DAP ≥ DMCE")</f>
        <v>DAP ≥ DMCE</v>
      </c>
      <c r="W3111" s="87" t="str">
        <f>IF(CENSO[[#This Row],[DAP (cm)]]&gt;200, "Superior", "Inferior")</f>
        <v>Inferior</v>
      </c>
      <c r="X3111" s="87" t="str">
        <f>VLOOKUP(CENSO[[#This Row],[NOME COMUM]],ESPECIES[],4,FALSE)</f>
        <v>Não</v>
      </c>
      <c r="Y3111" s="87" t="str">
        <f>IF(IFERROR(VLOOKUP(CENSO[[#This Row],[NOME COMUM]],COMERCIAIS[],2, FALSE), "Não") &lt;&gt; "Não", "Sim", "Não")</f>
        <v>Sim</v>
      </c>
      <c r="Z3111" s="133">
        <f>CENSO[[#This Row],[g (m²)]]/SUM(AEEF[AEEF-UT])</f>
        <v>5.0262773833071434E-4</v>
      </c>
      <c r="AA3111" s="133">
        <f>CENSO[[#This Row],[v (m³)]]/SUM(AEEF[AEEF-UT])</f>
        <v>6.6849489197985E-3</v>
      </c>
    </row>
    <row r="3112" spans="1:27" ht="14">
      <c r="A3112" s="86">
        <v>1</v>
      </c>
      <c r="B3112" s="86">
        <v>2</v>
      </c>
      <c r="C3112" s="63">
        <v>91</v>
      </c>
      <c r="D3112" s="63">
        <v>3111</v>
      </c>
      <c r="E3112" s="63" t="str">
        <f>VLOOKUP(CENSO[[#This Row],[NOME COMUM]],ESPECIES[],2,FALSE)</f>
        <v>Goupia glabra Aubl.</v>
      </c>
      <c r="F3112" s="64" t="s">
        <v>34</v>
      </c>
      <c r="G3112" s="64">
        <v>260</v>
      </c>
      <c r="H3112" s="97">
        <f>CENSO[[#This Row],[CAP (cm)]]/PI()</f>
        <v>82.760570407785579</v>
      </c>
      <c r="I3112" s="64">
        <v>16</v>
      </c>
      <c r="J3112" s="96">
        <f>(PI()*(CENSO[[#This Row],[DAP (cm)]]^2))/40000</f>
        <v>0.53794370765060628</v>
      </c>
      <c r="K3112" s="96">
        <f>CENSO[[#This Row],[g (m²)]]*CENSO[[#This Row],[H (m)]]*0.7</f>
        <v>6.0249695256867897</v>
      </c>
      <c r="L3112" s="64">
        <v>2</v>
      </c>
      <c r="M3112" s="65">
        <v>365254.59999999899</v>
      </c>
      <c r="N3112" s="87">
        <v>9703265.1999999899</v>
      </c>
      <c r="O3112" s="87" t="s">
        <v>1228</v>
      </c>
      <c r="P3112" s="87" t="str">
        <f>VLOOKUP(CENSO[[#This Row],[DAP (cm)]],CD[],2,TRUE)</f>
        <v>TORA</v>
      </c>
      <c r="Q3112" s="87" t="str">
        <f>VLOOKUP(CENSO[[#This Row],[DAP (cm)]],DD[],2,TRUE)</f>
        <v>80├ 90</v>
      </c>
      <c r="R3112" s="87" t="str" cm="1">
        <f t="array" ref="R3112">INDEX(_xlfn.TEXTSPLIT(CENSO[[#This Row],[NOME CIENTIFICO]]," "),1)</f>
        <v>Goupia</v>
      </c>
      <c r="S3112" s="98" t="s">
        <v>1004</v>
      </c>
      <c r="T3112" s="87">
        <f>_xlfn.MINIFS(CENSO[DAP (cm)],CENSO[NOME CIENTIFICO],CENSO[[#This Row],[NOME CIENTIFICO]])</f>
        <v>40.107045659157627</v>
      </c>
      <c r="U31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112" s="87" t="str">
        <f>IF(CENSO[[#This Row],[DAP (cm)]]&lt;CENSO[[#This Row],[DMCE (cm)]],"DAP &lt; DMCE","DAP ≥ DMCE")</f>
        <v>DAP ≥ DMCE</v>
      </c>
      <c r="W3112" s="87" t="str">
        <f>IF(CENSO[[#This Row],[DAP (cm)]]&gt;200, "Superior", "Inferior")</f>
        <v>Inferior</v>
      </c>
      <c r="X3112" s="87" t="str">
        <f>VLOOKUP(CENSO[[#This Row],[NOME COMUM]],ESPECIES[],4,FALSE)</f>
        <v>Não</v>
      </c>
      <c r="Y3112" s="87" t="str">
        <f>IF(IFERROR(VLOOKUP(CENSO[[#This Row],[NOME COMUM]],COMERCIAIS[],2, FALSE), "Não") &lt;&gt; "Não", "Sim", "Não")</f>
        <v>Sim</v>
      </c>
      <c r="Z3112" s="133">
        <f>CENSO[[#This Row],[g (m²)]]/SUM(AEEF[AEEF-UT])</f>
        <v>9.4120872884089456E-4</v>
      </c>
      <c r="AA3112" s="133">
        <f>CENSO[[#This Row],[v (m³)]]/SUM(AEEF[AEEF-UT])</f>
        <v>1.0541537763018017E-2</v>
      </c>
    </row>
    <row r="3113" spans="1:27" ht="14">
      <c r="A3113" s="86">
        <v>1</v>
      </c>
      <c r="B3113" s="86">
        <v>2</v>
      </c>
      <c r="C3113" s="63">
        <v>91</v>
      </c>
      <c r="D3113" s="63">
        <v>3112</v>
      </c>
      <c r="E3113" s="63" t="str">
        <f>VLOOKUP(CENSO[[#This Row],[NOME COMUM]],ESPECIES[],2,FALSE)</f>
        <v>Caryocar villosum (Aubl.) Pers.</v>
      </c>
      <c r="F3113" s="64" t="s">
        <v>33</v>
      </c>
      <c r="G3113" s="64">
        <v>627</v>
      </c>
      <c r="H3113" s="97">
        <f>CENSO[[#This Row],[CAP (cm)]]/PI()</f>
        <v>199.58029863723675</v>
      </c>
      <c r="I3113" s="64">
        <v>20</v>
      </c>
      <c r="J3113" s="96">
        <f>(PI()*(CENSO[[#This Row],[DAP (cm)]]^2))/40000</f>
        <v>3.1284211811386862</v>
      </c>
      <c r="K3113" s="96">
        <f>CENSO[[#This Row],[g (m²)]]*CENSO[[#This Row],[H (m)]]*0.7</f>
        <v>43.797896535941604</v>
      </c>
      <c r="L3113" s="64">
        <v>1</v>
      </c>
      <c r="M3113" s="65">
        <v>365264.5</v>
      </c>
      <c r="N3113" s="87">
        <v>9703260.5</v>
      </c>
      <c r="O3113" s="87" t="s">
        <v>1227</v>
      </c>
      <c r="P3113" s="87" t="str">
        <f>VLOOKUP(CENSO[[#This Row],[DAP (cm)]],CD[],2,TRUE)</f>
        <v>TORA</v>
      </c>
      <c r="Q3113" s="87" t="str">
        <f>VLOOKUP(CENSO[[#This Row],[DAP (cm)]],DD[],2,TRUE)</f>
        <v>190├ 200</v>
      </c>
      <c r="R3113" s="87" t="str" cm="1">
        <f t="array" ref="R3113">INDEX(_xlfn.TEXTSPLIT(CENSO[[#This Row],[NOME CIENTIFICO]]," "),1)</f>
        <v>Caryocar</v>
      </c>
      <c r="S3113" s="98" t="s">
        <v>1004</v>
      </c>
      <c r="T3113" s="87">
        <f>_xlfn.MINIFS(CENSO[DAP (cm)],CENSO[NOME CIENTIFICO],CENSO[[#This Row],[NOME CIENTIFICO]])</f>
        <v>41.38028520389279</v>
      </c>
      <c r="U31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113" s="87" t="str">
        <f>IF(CENSO[[#This Row],[DAP (cm)]]&lt;CENSO[[#This Row],[DMCE (cm)]],"DAP &lt; DMCE","DAP ≥ DMCE")</f>
        <v>DAP ≥ DMCE</v>
      </c>
      <c r="W3113" s="87" t="str">
        <f>IF(CENSO[[#This Row],[DAP (cm)]]&gt;200, "Superior", "Inferior")</f>
        <v>Inferior</v>
      </c>
      <c r="X3113" s="87" t="str">
        <f>VLOOKUP(CENSO[[#This Row],[NOME COMUM]],ESPECIES[],4,FALSE)</f>
        <v>Não</v>
      </c>
      <c r="Y3113" s="87" t="str">
        <f>IF(IFERROR(VLOOKUP(CENSO[[#This Row],[NOME COMUM]],COMERCIAIS[],2, FALSE), "Não") &lt;&gt; "Não", "Sim", "Não")</f>
        <v>Sim</v>
      </c>
      <c r="Z3113" s="133">
        <f>CENSO[[#This Row],[g (m²)]]/SUM(AEEF[AEEF-UT])</f>
        <v>5.4736160704214791E-3</v>
      </c>
      <c r="AA3113" s="133">
        <f>CENSO[[#This Row],[v (m³)]]/SUM(AEEF[AEEF-UT])</f>
        <v>7.6630624985900703E-2</v>
      </c>
    </row>
    <row r="3114" spans="1:27" ht="14">
      <c r="A3114" s="86">
        <v>1</v>
      </c>
      <c r="B3114" s="86">
        <v>2</v>
      </c>
      <c r="C3114" s="63">
        <v>91</v>
      </c>
      <c r="D3114" s="63">
        <v>3113</v>
      </c>
      <c r="E3114" s="63" t="str">
        <f>VLOOKUP(CENSO[[#This Row],[NOME COMUM]],ESPECIES[],2,FALSE)</f>
        <v>Protium spruceanum Engl.</v>
      </c>
      <c r="F3114" s="64" t="s">
        <v>46</v>
      </c>
      <c r="G3114" s="64">
        <v>167</v>
      </c>
      <c r="H3114" s="97">
        <f>CENSO[[#This Row],[CAP (cm)]]/PI()</f>
        <v>53.157750992693046</v>
      </c>
      <c r="I3114" s="64">
        <v>11</v>
      </c>
      <c r="J3114" s="96">
        <f>(PI()*(CENSO[[#This Row],[DAP (cm)]]^2))/40000</f>
        <v>0.2219336103944935</v>
      </c>
      <c r="K3114" s="96">
        <f>CENSO[[#This Row],[g (m²)]]*CENSO[[#This Row],[H (m)]]*0.7</f>
        <v>1.7088888000375999</v>
      </c>
      <c r="L3114" s="64">
        <v>1</v>
      </c>
      <c r="M3114" s="65">
        <v>365284.799999999</v>
      </c>
      <c r="N3114" s="87">
        <v>9703247.5999999903</v>
      </c>
      <c r="O3114" s="87" t="s">
        <v>1227</v>
      </c>
      <c r="P3114" s="87" t="str">
        <f>VLOOKUP(CENSO[[#This Row],[DAP (cm)]],CD[],2,TRUE)</f>
        <v>TORA</v>
      </c>
      <c r="Q3114" s="87" t="str">
        <f>VLOOKUP(CENSO[[#This Row],[DAP (cm)]],DD[],2,TRUE)</f>
        <v>50├ 60</v>
      </c>
      <c r="R3114" s="87" t="str" cm="1">
        <f t="array" ref="R3114">INDEX(_xlfn.TEXTSPLIT(CENSO[[#This Row],[NOME CIENTIFICO]]," "),1)</f>
        <v>Protium</v>
      </c>
      <c r="S3114" s="98" t="s">
        <v>1004</v>
      </c>
      <c r="T3114" s="87">
        <f>_xlfn.MINIFS(CENSO[DAP (cm)],CENSO[NOME CIENTIFICO],CENSO[[#This Row],[NOME CIENTIFICO]])</f>
        <v>39.788735772973837</v>
      </c>
      <c r="U31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14" s="87" t="str">
        <f>IF(CENSO[[#This Row],[DAP (cm)]]&lt;CENSO[[#This Row],[DMCE (cm)]],"DAP &lt; DMCE","DAP ≥ DMCE")</f>
        <v>DAP ≥ DMCE</v>
      </c>
      <c r="W3114" s="87" t="str">
        <f>IF(CENSO[[#This Row],[DAP (cm)]]&gt;200, "Superior", "Inferior")</f>
        <v>Inferior</v>
      </c>
      <c r="X3114" s="87" t="str">
        <f>VLOOKUP(CENSO[[#This Row],[NOME COMUM]],ESPECIES[],4,FALSE)</f>
        <v>Não</v>
      </c>
      <c r="Y3114" s="87" t="str">
        <f>IF(IFERROR(VLOOKUP(CENSO[[#This Row],[NOME COMUM]],COMERCIAIS[],2, FALSE), "Não") &lt;&gt; "Não", "Sim", "Não")</f>
        <v>Não</v>
      </c>
      <c r="Z3114" s="133">
        <f>CENSO[[#This Row],[g (m²)]]/SUM(AEEF[AEEF-UT])</f>
        <v>3.8830429347106078E-4</v>
      </c>
      <c r="AA3114" s="133">
        <f>CENSO[[#This Row],[v (m³)]]/SUM(AEEF[AEEF-UT])</f>
        <v>2.9899430597271682E-3</v>
      </c>
    </row>
    <row r="3115" spans="1:27" ht="14">
      <c r="A3115" s="86">
        <v>1</v>
      </c>
      <c r="B3115" s="86">
        <v>2</v>
      </c>
      <c r="C3115" s="63">
        <v>91</v>
      </c>
      <c r="D3115" s="63">
        <v>3114</v>
      </c>
      <c r="E3115" s="63" t="str">
        <f>VLOOKUP(CENSO[[#This Row],[NOME COMUM]],ESPECIES[],2,FALSE)</f>
        <v>Goupia glabra Aubl.</v>
      </c>
      <c r="F3115" s="64" t="s">
        <v>34</v>
      </c>
      <c r="G3115" s="64">
        <v>312</v>
      </c>
      <c r="H3115" s="97">
        <f>CENSO[[#This Row],[CAP (cm)]]/PI()</f>
        <v>99.312684489342686</v>
      </c>
      <c r="I3115" s="64">
        <v>18</v>
      </c>
      <c r="J3115" s="96">
        <f>(PI()*(CENSO[[#This Row],[DAP (cm)]]^2))/40000</f>
        <v>0.77463893901687286</v>
      </c>
      <c r="K3115" s="96">
        <f>CENSO[[#This Row],[g (m²)]]*CENSO[[#This Row],[H (m)]]*0.7</f>
        <v>9.7604506316125974</v>
      </c>
      <c r="L3115" s="64">
        <v>1</v>
      </c>
      <c r="M3115" s="65">
        <v>365234.9</v>
      </c>
      <c r="N3115" s="87">
        <v>9703246.8000000007</v>
      </c>
      <c r="O3115" s="87" t="s">
        <v>1228</v>
      </c>
      <c r="P3115" s="87" t="str">
        <f>VLOOKUP(CENSO[[#This Row],[DAP (cm)]],CD[],2,TRUE)</f>
        <v>TORA</v>
      </c>
      <c r="Q3115" s="87" t="str">
        <f>VLOOKUP(CENSO[[#This Row],[DAP (cm)]],DD[],2,TRUE)</f>
        <v>90├ 100</v>
      </c>
      <c r="R3115" s="87" t="str" cm="1">
        <f t="array" ref="R3115">INDEX(_xlfn.TEXTSPLIT(CENSO[[#This Row],[NOME CIENTIFICO]]," "),1)</f>
        <v>Goupia</v>
      </c>
      <c r="S3115" s="98" t="s">
        <v>1004</v>
      </c>
      <c r="T3115" s="87">
        <f>_xlfn.MINIFS(CENSO[DAP (cm)],CENSO[NOME CIENTIFICO],CENSO[[#This Row],[NOME CIENTIFICO]])</f>
        <v>40.107045659157627</v>
      </c>
      <c r="U31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115" s="87" t="str">
        <f>IF(CENSO[[#This Row],[DAP (cm)]]&lt;CENSO[[#This Row],[DMCE (cm)]],"DAP &lt; DMCE","DAP ≥ DMCE")</f>
        <v>DAP ≥ DMCE</v>
      </c>
      <c r="W3115" s="87" t="str">
        <f>IF(CENSO[[#This Row],[DAP (cm)]]&gt;200, "Superior", "Inferior")</f>
        <v>Inferior</v>
      </c>
      <c r="X3115" s="87" t="str">
        <f>VLOOKUP(CENSO[[#This Row],[NOME COMUM]],ESPECIES[],4,FALSE)</f>
        <v>Não</v>
      </c>
      <c r="Y3115" s="87" t="str">
        <f>IF(IFERROR(VLOOKUP(CENSO[[#This Row],[NOME COMUM]],COMERCIAIS[],2, FALSE), "Não") &lt;&gt; "Não", "Sim", "Não")</f>
        <v>Sim</v>
      </c>
      <c r="Z3115" s="133">
        <f>CENSO[[#This Row],[g (m²)]]/SUM(AEEF[AEEF-UT])</f>
        <v>1.3553405695308877E-3</v>
      </c>
      <c r="AA3115" s="133">
        <f>CENSO[[#This Row],[v (m³)]]/SUM(AEEF[AEEF-UT])</f>
        <v>1.7077291176089186E-2</v>
      </c>
    </row>
    <row r="3116" spans="1:27" ht="14">
      <c r="A3116" s="86">
        <v>1</v>
      </c>
      <c r="B3116" s="86">
        <v>2</v>
      </c>
      <c r="C3116" s="63">
        <v>91</v>
      </c>
      <c r="D3116" s="63">
        <v>3115</v>
      </c>
      <c r="E3116" s="63" t="str">
        <f>VLOOKUP(CENSO[[#This Row],[NOME COMUM]],ESPECIES[],2,FALSE)</f>
        <v>Pouteria sp.</v>
      </c>
      <c r="F3116" s="64" t="s">
        <v>83</v>
      </c>
      <c r="G3116" s="64">
        <v>208</v>
      </c>
      <c r="H3116" s="97">
        <f>CENSO[[#This Row],[CAP (cm)]]/PI()</f>
        <v>66.208456326228458</v>
      </c>
      <c r="I3116" s="64">
        <v>18</v>
      </c>
      <c r="J3116" s="96">
        <f>(PI()*(CENSO[[#This Row],[DAP (cm)]]^2))/40000</f>
        <v>0.34428397289638796</v>
      </c>
      <c r="K3116" s="96">
        <f>CENSO[[#This Row],[g (m²)]]*CENSO[[#This Row],[H (m)]]*0.7</f>
        <v>4.337978058494488</v>
      </c>
      <c r="L3116" s="64">
        <v>1</v>
      </c>
      <c r="M3116" s="65">
        <v>365237.5</v>
      </c>
      <c r="N3116" s="87">
        <v>9703236.6999999899</v>
      </c>
      <c r="O3116" s="87" t="s">
        <v>1227</v>
      </c>
      <c r="P3116" s="87" t="str">
        <f>VLOOKUP(CENSO[[#This Row],[DAP (cm)]],CD[],2,TRUE)</f>
        <v>TORA</v>
      </c>
      <c r="Q3116" s="87" t="str">
        <f>VLOOKUP(CENSO[[#This Row],[DAP (cm)]],DD[],2,TRUE)</f>
        <v>60├ 70</v>
      </c>
      <c r="R3116" s="87" t="str" cm="1">
        <f t="array" ref="R3116">INDEX(_xlfn.TEXTSPLIT(CENSO[[#This Row],[NOME CIENTIFICO]]," "),1)</f>
        <v>Pouteria</v>
      </c>
      <c r="S3116" s="98" t="s">
        <v>1004</v>
      </c>
      <c r="T3116" s="87">
        <f>_xlfn.MINIFS(CENSO[DAP (cm)],CENSO[NOME CIENTIFICO],CENSO[[#This Row],[NOME CIENTIFICO]])</f>
        <v>39.788735772973837</v>
      </c>
      <c r="U31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16" s="87" t="str">
        <f>IF(CENSO[[#This Row],[DAP (cm)]]&lt;CENSO[[#This Row],[DMCE (cm)]],"DAP &lt; DMCE","DAP ≥ DMCE")</f>
        <v>DAP ≥ DMCE</v>
      </c>
      <c r="W3116" s="87" t="str">
        <f>IF(CENSO[[#This Row],[DAP (cm)]]&gt;200, "Superior", "Inferior")</f>
        <v>Inferior</v>
      </c>
      <c r="X3116" s="87" t="str">
        <f>VLOOKUP(CENSO[[#This Row],[NOME COMUM]],ESPECIES[],4,FALSE)</f>
        <v>Não</v>
      </c>
      <c r="Y3116" s="87" t="str">
        <f>IF(IFERROR(VLOOKUP(CENSO[[#This Row],[NOME COMUM]],COMERCIAIS[],2, FALSE), "Não") &lt;&gt; "Não", "Sim", "Não")</f>
        <v>Não</v>
      </c>
      <c r="Z3116" s="133">
        <f>CENSO[[#This Row],[g (m²)]]/SUM(AEEF[AEEF-UT])</f>
        <v>6.023735864581724E-4</v>
      </c>
      <c r="AA3116" s="133">
        <f>CENSO[[#This Row],[v (m³)]]/SUM(AEEF[AEEF-UT])</f>
        <v>7.5899071893729712E-3</v>
      </c>
    </row>
    <row r="3117" spans="1:27" ht="14">
      <c r="A3117" s="86">
        <v>1</v>
      </c>
      <c r="B3117" s="86">
        <v>2</v>
      </c>
      <c r="C3117" s="63">
        <v>91</v>
      </c>
      <c r="D3117" s="63">
        <v>3116</v>
      </c>
      <c r="E3117" s="63" t="str">
        <f>VLOOKUP(CENSO[[#This Row],[NOME COMUM]],ESPECIES[],2,FALSE)</f>
        <v>Hymenolobium petraeum Ducke</v>
      </c>
      <c r="F3117" s="64" t="s">
        <v>40</v>
      </c>
      <c r="G3117" s="64">
        <v>627</v>
      </c>
      <c r="H3117" s="97">
        <f>CENSO[[#This Row],[CAP (cm)]]/PI()</f>
        <v>199.58029863723675</v>
      </c>
      <c r="I3117" s="64">
        <v>22</v>
      </c>
      <c r="J3117" s="96">
        <f>(PI()*(CENSO[[#This Row],[DAP (cm)]]^2))/40000</f>
        <v>3.1284211811386862</v>
      </c>
      <c r="K3117" s="96">
        <f>CENSO[[#This Row],[g (m²)]]*CENSO[[#This Row],[H (m)]]*0.7</f>
        <v>48.177686189535763</v>
      </c>
      <c r="L3117" s="64">
        <v>2</v>
      </c>
      <c r="M3117" s="65">
        <v>365216.299999999</v>
      </c>
      <c r="N3117" s="87">
        <v>9703200.3000000007</v>
      </c>
      <c r="O3117" s="87" t="s">
        <v>1227</v>
      </c>
      <c r="P3117" s="87" t="str">
        <f>VLOOKUP(CENSO[[#This Row],[DAP (cm)]],CD[],2,TRUE)</f>
        <v>TORA</v>
      </c>
      <c r="Q3117" s="87" t="str">
        <f>VLOOKUP(CENSO[[#This Row],[DAP (cm)]],DD[],2,TRUE)</f>
        <v>190├ 200</v>
      </c>
      <c r="R3117" s="87" t="str" cm="1">
        <f t="array" ref="R3117">INDEX(_xlfn.TEXTSPLIT(CENSO[[#This Row],[NOME CIENTIFICO]]," "),1)</f>
        <v>Hymenolobium</v>
      </c>
      <c r="S3117" s="98" t="s">
        <v>1004</v>
      </c>
      <c r="T3117" s="87">
        <f>_xlfn.MINIFS(CENSO[DAP (cm)],CENSO[NOME CIENTIFICO],CENSO[[#This Row],[NOME CIENTIFICO]])</f>
        <v>41.38028520389279</v>
      </c>
      <c r="U31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117" s="87" t="str">
        <f>IF(CENSO[[#This Row],[DAP (cm)]]&lt;CENSO[[#This Row],[DMCE (cm)]],"DAP &lt; DMCE","DAP ≥ DMCE")</f>
        <v>DAP ≥ DMCE</v>
      </c>
      <c r="W3117" s="87" t="str">
        <f>IF(CENSO[[#This Row],[DAP (cm)]]&gt;200, "Superior", "Inferior")</f>
        <v>Inferior</v>
      </c>
      <c r="X3117" s="87" t="str">
        <f>VLOOKUP(CENSO[[#This Row],[NOME COMUM]],ESPECIES[],4,FALSE)</f>
        <v>Não</v>
      </c>
      <c r="Y3117" s="87" t="str">
        <f>IF(IFERROR(VLOOKUP(CENSO[[#This Row],[NOME COMUM]],COMERCIAIS[],2, FALSE), "Não") &lt;&gt; "Não", "Sim", "Não")</f>
        <v>Sim</v>
      </c>
      <c r="Z3117" s="133">
        <f>CENSO[[#This Row],[g (m²)]]/SUM(AEEF[AEEF-UT])</f>
        <v>5.4736160704214791E-3</v>
      </c>
      <c r="AA3117" s="133">
        <f>CENSO[[#This Row],[v (m³)]]/SUM(AEEF[AEEF-UT])</f>
        <v>8.4293687484490773E-2</v>
      </c>
    </row>
    <row r="3118" spans="1:27" ht="14">
      <c r="A3118" s="86">
        <v>1</v>
      </c>
      <c r="B3118" s="86">
        <v>2</v>
      </c>
      <c r="C3118" s="63">
        <v>91</v>
      </c>
      <c r="D3118" s="63">
        <v>3117</v>
      </c>
      <c r="E3118" s="63" t="str">
        <f>VLOOKUP(CENSO[[#This Row],[NOME COMUM]],ESPECIES[],2,FALSE)</f>
        <v>Astronium lecointei Ducke</v>
      </c>
      <c r="F3118" s="64" t="s">
        <v>5</v>
      </c>
      <c r="G3118" s="64">
        <v>170</v>
      </c>
      <c r="H3118" s="97">
        <f>CENSO[[#This Row],[CAP (cm)]]/PI()</f>
        <v>54.112680651244418</v>
      </c>
      <c r="I3118" s="64">
        <v>18</v>
      </c>
      <c r="J3118" s="96">
        <f>(PI()*(CENSO[[#This Row],[DAP (cm)]]^2))/40000</f>
        <v>0.2299788927677888</v>
      </c>
      <c r="K3118" s="96">
        <f>CENSO[[#This Row],[g (m²)]]*CENSO[[#This Row],[H (m)]]*0.7</f>
        <v>2.8977340488741388</v>
      </c>
      <c r="L3118" s="64">
        <v>1</v>
      </c>
      <c r="M3118" s="65">
        <v>365195.9</v>
      </c>
      <c r="N3118" s="87">
        <v>9703152.5</v>
      </c>
      <c r="O3118" s="87" t="s">
        <v>1228</v>
      </c>
      <c r="P3118" s="87" t="str">
        <f>VLOOKUP(CENSO[[#This Row],[DAP (cm)]],CD[],2,TRUE)</f>
        <v>TORA</v>
      </c>
      <c r="Q3118" s="87" t="str">
        <f>VLOOKUP(CENSO[[#This Row],[DAP (cm)]],DD[],2,TRUE)</f>
        <v>50├ 60</v>
      </c>
      <c r="R3118" s="87" t="str" cm="1">
        <f t="array" ref="R3118">INDEX(_xlfn.TEXTSPLIT(CENSO[[#This Row],[NOME CIENTIFICO]]," "),1)</f>
        <v>Astronium</v>
      </c>
      <c r="S3118" s="98" t="s">
        <v>1004</v>
      </c>
      <c r="T3118" s="87">
        <f>_xlfn.MINIFS(CENSO[DAP (cm)],CENSO[NOME CIENTIFICO],CENSO[[#This Row],[NOME CIENTIFICO]])</f>
        <v>40.107045659157627</v>
      </c>
      <c r="U31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118" s="87" t="str">
        <f>IF(CENSO[[#This Row],[DAP (cm)]]&lt;CENSO[[#This Row],[DMCE (cm)]],"DAP &lt; DMCE","DAP ≥ DMCE")</f>
        <v>DAP ≥ DMCE</v>
      </c>
      <c r="W3118" s="87" t="str">
        <f>IF(CENSO[[#This Row],[DAP (cm)]]&gt;200, "Superior", "Inferior")</f>
        <v>Inferior</v>
      </c>
      <c r="X3118" s="87" t="str">
        <f>VLOOKUP(CENSO[[#This Row],[NOME COMUM]],ESPECIES[],4,FALSE)</f>
        <v>Não</v>
      </c>
      <c r="Y3118" s="87" t="str">
        <f>IF(IFERROR(VLOOKUP(CENSO[[#This Row],[NOME COMUM]],COMERCIAIS[],2, FALSE), "Não") &lt;&gt; "Não", "Sim", "Não")</f>
        <v>Sim</v>
      </c>
      <c r="Z3118" s="133">
        <f>CENSO[[#This Row],[g (m²)]]/SUM(AEEF[AEEF-UT])</f>
        <v>4.0238065478553035E-4</v>
      </c>
      <c r="AA3118" s="133">
        <f>CENSO[[#This Row],[v (m³)]]/SUM(AEEF[AEEF-UT])</f>
        <v>5.069996250297683E-3</v>
      </c>
    </row>
    <row r="3119" spans="1:27" ht="14">
      <c r="A3119" s="86">
        <v>1</v>
      </c>
      <c r="B3119" s="86">
        <v>2</v>
      </c>
      <c r="C3119" s="63">
        <v>91</v>
      </c>
      <c r="D3119" s="63">
        <v>3118</v>
      </c>
      <c r="E3119" s="63" t="str">
        <f>VLOOKUP(CENSO[[#This Row],[NOME COMUM]],ESPECIES[],2,FALSE)</f>
        <v>Goupia glabra Aubl.</v>
      </c>
      <c r="F3119" s="64" t="s">
        <v>34</v>
      </c>
      <c r="G3119" s="64">
        <v>163</v>
      </c>
      <c r="H3119" s="97">
        <f>CENSO[[#This Row],[CAP (cm)]]/PI()</f>
        <v>51.884511447957884</v>
      </c>
      <c r="I3119" s="64">
        <v>13</v>
      </c>
      <c r="J3119" s="96">
        <f>(PI()*(CENSO[[#This Row],[DAP (cm)]]^2))/40000</f>
        <v>0.21142938415042836</v>
      </c>
      <c r="K3119" s="96">
        <f>CENSO[[#This Row],[g (m²)]]*CENSO[[#This Row],[H (m)]]*0.7</f>
        <v>1.9240073957688979</v>
      </c>
      <c r="L3119" s="64">
        <v>1</v>
      </c>
      <c r="M3119" s="65">
        <v>365209.9</v>
      </c>
      <c r="N3119" s="87">
        <v>9703144.8000000007</v>
      </c>
      <c r="O3119" s="87" t="s">
        <v>1228</v>
      </c>
      <c r="P3119" s="87" t="str">
        <f>VLOOKUP(CENSO[[#This Row],[DAP (cm)]],CD[],2,TRUE)</f>
        <v>TORA</v>
      </c>
      <c r="Q3119" s="87" t="str">
        <f>VLOOKUP(CENSO[[#This Row],[DAP (cm)]],DD[],2,TRUE)</f>
        <v>50├ 60</v>
      </c>
      <c r="R3119" s="87" t="str" cm="1">
        <f t="array" ref="R3119">INDEX(_xlfn.TEXTSPLIT(CENSO[[#This Row],[NOME CIENTIFICO]]," "),1)</f>
        <v>Goupia</v>
      </c>
      <c r="S3119" s="98" t="s">
        <v>1004</v>
      </c>
      <c r="T3119" s="87">
        <f>_xlfn.MINIFS(CENSO[DAP (cm)],CENSO[NOME CIENTIFICO],CENSO[[#This Row],[NOME CIENTIFICO]])</f>
        <v>40.107045659157627</v>
      </c>
      <c r="U31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119" s="87" t="str">
        <f>IF(CENSO[[#This Row],[DAP (cm)]]&lt;CENSO[[#This Row],[DMCE (cm)]],"DAP &lt; DMCE","DAP ≥ DMCE")</f>
        <v>DAP ≥ DMCE</v>
      </c>
      <c r="W3119" s="87" t="str">
        <f>IF(CENSO[[#This Row],[DAP (cm)]]&gt;200, "Superior", "Inferior")</f>
        <v>Inferior</v>
      </c>
      <c r="X3119" s="87" t="str">
        <f>VLOOKUP(CENSO[[#This Row],[NOME COMUM]],ESPECIES[],4,FALSE)</f>
        <v>Não</v>
      </c>
      <c r="Y3119" s="87" t="str">
        <f>IF(IFERROR(VLOOKUP(CENSO[[#This Row],[NOME COMUM]],COMERCIAIS[],2, FALSE), "Não") &lt;&gt; "Não", "Sim", "Não")</f>
        <v>Sim</v>
      </c>
      <c r="Z3119" s="133">
        <f>CENSO[[#This Row],[g (m²)]]/SUM(AEEF[AEEF-UT])</f>
        <v>3.69925661487777E-4</v>
      </c>
      <c r="AA3119" s="133">
        <f>CENSO[[#This Row],[v (m³)]]/SUM(AEEF[AEEF-UT])</f>
        <v>3.3663235195387701E-3</v>
      </c>
    </row>
    <row r="3120" spans="1:27" ht="14">
      <c r="A3120" s="86">
        <v>1</v>
      </c>
      <c r="B3120" s="86">
        <v>2</v>
      </c>
      <c r="C3120" s="63">
        <v>91</v>
      </c>
      <c r="D3120" s="63">
        <v>3119</v>
      </c>
      <c r="E3120" s="63" t="str">
        <f>VLOOKUP(CENSO[[#This Row],[NOME COMUM]],ESPECIES[],2,FALSE)</f>
        <v>Tachigali myrmecophila Ducke</v>
      </c>
      <c r="F3120" s="64" t="s">
        <v>14</v>
      </c>
      <c r="G3120" s="64">
        <v>242</v>
      </c>
      <c r="H3120" s="97">
        <f>CENSO[[#This Row],[CAP (cm)]]/PI()</f>
        <v>77.03099245647735</v>
      </c>
      <c r="I3120" s="64">
        <v>17</v>
      </c>
      <c r="J3120" s="96">
        <f>(PI()*(CENSO[[#This Row],[DAP (cm)]]^2))/40000</f>
        <v>0.466037504361688</v>
      </c>
      <c r="K3120" s="96">
        <f>CENSO[[#This Row],[g (m²)]]*CENSO[[#This Row],[H (m)]]*0.7</f>
        <v>5.5458463019040876</v>
      </c>
      <c r="L3120" s="64">
        <v>1</v>
      </c>
      <c r="M3120" s="65">
        <v>365423.5</v>
      </c>
      <c r="N3120" s="87">
        <v>9703524.5999999903</v>
      </c>
      <c r="O3120" s="87" t="s">
        <v>1228</v>
      </c>
      <c r="P3120" s="87" t="str">
        <f>VLOOKUP(CENSO[[#This Row],[DAP (cm)]],CD[],2,TRUE)</f>
        <v>TORA</v>
      </c>
      <c r="Q3120" s="87" t="str">
        <f>VLOOKUP(CENSO[[#This Row],[DAP (cm)]],DD[],2,TRUE)</f>
        <v>70├ 80</v>
      </c>
      <c r="R3120" s="87" t="str" cm="1">
        <f t="array" ref="R3120">INDEX(_xlfn.TEXTSPLIT(CENSO[[#This Row],[NOME CIENTIFICO]]," "),1)</f>
        <v>Tachigali</v>
      </c>
      <c r="S3120" s="98" t="s">
        <v>1004</v>
      </c>
      <c r="T3120" s="87">
        <f>_xlfn.MINIFS(CENSO[DAP (cm)],CENSO[NOME CIENTIFICO],CENSO[[#This Row],[NOME CIENTIFICO]])</f>
        <v>39.152116000606256</v>
      </c>
      <c r="U31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20" s="87" t="str">
        <f>IF(CENSO[[#This Row],[DAP (cm)]]&lt;CENSO[[#This Row],[DMCE (cm)]],"DAP &lt; DMCE","DAP ≥ DMCE")</f>
        <v>DAP ≥ DMCE</v>
      </c>
      <c r="W3120" s="87" t="str">
        <f>IF(CENSO[[#This Row],[DAP (cm)]]&gt;200, "Superior", "Inferior")</f>
        <v>Inferior</v>
      </c>
      <c r="X3120" s="87" t="str">
        <f>VLOOKUP(CENSO[[#This Row],[NOME COMUM]],ESPECIES[],4,FALSE)</f>
        <v>Não</v>
      </c>
      <c r="Y3120" s="87" t="str">
        <f>IF(IFERROR(VLOOKUP(CENSO[[#This Row],[NOME COMUM]],COMERCIAIS[],2, FALSE), "Não") &lt;&gt; "Não", "Sim", "Não")</f>
        <v>Sim</v>
      </c>
      <c r="Z3120" s="133">
        <f>CENSO[[#This Row],[g (m²)]]/SUM(AEEF[AEEF-UT])</f>
        <v>8.1539863899168861E-4</v>
      </c>
      <c r="AA3120" s="133">
        <f>CENSO[[#This Row],[v (m³)]]/SUM(AEEF[AEEF-UT])</f>
        <v>9.7032438040010952E-3</v>
      </c>
    </row>
    <row r="3121" spans="1:27" ht="14">
      <c r="A3121" s="86">
        <v>1</v>
      </c>
      <c r="B3121" s="86">
        <v>2</v>
      </c>
      <c r="C3121" s="63">
        <v>91</v>
      </c>
      <c r="D3121" s="63">
        <v>3120</v>
      </c>
      <c r="E3121" s="63" t="str">
        <f>VLOOKUP(CENSO[[#This Row],[NOME COMUM]],ESPECIES[],2,FALSE)</f>
        <v>Tachigali myrmecophila Ducke</v>
      </c>
      <c r="F3121" s="64" t="s">
        <v>14</v>
      </c>
      <c r="G3121" s="64">
        <v>200</v>
      </c>
      <c r="H3121" s="97">
        <f>CENSO[[#This Row],[CAP (cm)]]/PI()</f>
        <v>63.661977236758133</v>
      </c>
      <c r="I3121" s="64">
        <v>13</v>
      </c>
      <c r="J3121" s="96">
        <f>(PI()*(CENSO[[#This Row],[DAP (cm)]]^2))/40000</f>
        <v>0.31830988618379064</v>
      </c>
      <c r="K3121" s="96">
        <f>CENSO[[#This Row],[g (m²)]]*CENSO[[#This Row],[H (m)]]*0.7</f>
        <v>2.896619964272495</v>
      </c>
      <c r="L3121" s="64">
        <v>1</v>
      </c>
      <c r="M3121" s="65">
        <v>365203.799999999</v>
      </c>
      <c r="N3121" s="87">
        <v>9703128.9000000004</v>
      </c>
      <c r="O3121" s="87" t="s">
        <v>1228</v>
      </c>
      <c r="P3121" s="87" t="str">
        <f>VLOOKUP(CENSO[[#This Row],[DAP (cm)]],CD[],2,TRUE)</f>
        <v>TORA</v>
      </c>
      <c r="Q3121" s="87" t="str">
        <f>VLOOKUP(CENSO[[#This Row],[DAP (cm)]],DD[],2,TRUE)</f>
        <v>60├ 70</v>
      </c>
      <c r="R3121" s="87" t="str" cm="1">
        <f t="array" ref="R3121">INDEX(_xlfn.TEXTSPLIT(CENSO[[#This Row],[NOME CIENTIFICO]]," "),1)</f>
        <v>Tachigali</v>
      </c>
      <c r="S3121" s="98" t="s">
        <v>1004</v>
      </c>
      <c r="T3121" s="87">
        <f>_xlfn.MINIFS(CENSO[DAP (cm)],CENSO[NOME CIENTIFICO],CENSO[[#This Row],[NOME CIENTIFICO]])</f>
        <v>39.152116000606256</v>
      </c>
      <c r="U31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21" s="87" t="str">
        <f>IF(CENSO[[#This Row],[DAP (cm)]]&lt;CENSO[[#This Row],[DMCE (cm)]],"DAP &lt; DMCE","DAP ≥ DMCE")</f>
        <v>DAP ≥ DMCE</v>
      </c>
      <c r="W3121" s="87" t="str">
        <f>IF(CENSO[[#This Row],[DAP (cm)]]&gt;200, "Superior", "Inferior")</f>
        <v>Inferior</v>
      </c>
      <c r="X3121" s="87" t="str">
        <f>VLOOKUP(CENSO[[#This Row],[NOME COMUM]],ESPECIES[],4,FALSE)</f>
        <v>Não</v>
      </c>
      <c r="Y3121" s="87" t="str">
        <f>IF(IFERROR(VLOOKUP(CENSO[[#This Row],[NOME COMUM]],COMERCIAIS[],2, FALSE), "Não") &lt;&gt; "Não", "Sim", "Não")</f>
        <v>Sim</v>
      </c>
      <c r="Z3121" s="133">
        <f>CENSO[[#This Row],[g (m²)]]/SUM(AEEF[AEEF-UT])</f>
        <v>5.5692824191768894E-4</v>
      </c>
      <c r="AA3121" s="133">
        <f>CENSO[[#This Row],[v (m³)]]/SUM(AEEF[AEEF-UT])</f>
        <v>5.0680470014509696E-3</v>
      </c>
    </row>
    <row r="3122" spans="1:27" ht="14">
      <c r="A3122" s="86">
        <v>1</v>
      </c>
      <c r="B3122" s="86">
        <v>2</v>
      </c>
      <c r="C3122" s="63">
        <v>91</v>
      </c>
      <c r="D3122" s="63">
        <v>3121</v>
      </c>
      <c r="E3122" s="63" t="str">
        <f>VLOOKUP(CENSO[[#This Row],[NOME COMUM]],ESPECIES[],2,FALSE)</f>
        <v>Cedrelinga catenaeformis Ducke</v>
      </c>
      <c r="F3122" s="64" t="s">
        <v>71</v>
      </c>
      <c r="G3122" s="64">
        <v>260</v>
      </c>
      <c r="H3122" s="97">
        <f>CENSO[[#This Row],[CAP (cm)]]/PI()</f>
        <v>82.760570407785579</v>
      </c>
      <c r="I3122" s="64">
        <v>20</v>
      </c>
      <c r="J3122" s="96">
        <f>(PI()*(CENSO[[#This Row],[DAP (cm)]]^2))/40000</f>
        <v>0.53794370765060628</v>
      </c>
      <c r="K3122" s="96">
        <f>CENSO[[#This Row],[g (m²)]]*CENSO[[#This Row],[H (m)]]*0.7</f>
        <v>7.5312119071084878</v>
      </c>
      <c r="L3122" s="64">
        <v>1</v>
      </c>
      <c r="M3122" s="65">
        <v>365179.7</v>
      </c>
      <c r="N3122" s="87">
        <v>9703121.5</v>
      </c>
      <c r="O3122" s="87" t="s">
        <v>1228</v>
      </c>
      <c r="P3122" s="87" t="str">
        <f>VLOOKUP(CENSO[[#This Row],[DAP (cm)]],CD[],2,TRUE)</f>
        <v>TORA</v>
      </c>
      <c r="Q3122" s="87" t="str">
        <f>VLOOKUP(CENSO[[#This Row],[DAP (cm)]],DD[],2,TRUE)</f>
        <v>80├ 90</v>
      </c>
      <c r="R3122" s="87" t="str" cm="1">
        <f t="array" ref="R3122">INDEX(_xlfn.TEXTSPLIT(CENSO[[#This Row],[NOME CIENTIFICO]]," "),1)</f>
        <v>Cedrelinga</v>
      </c>
      <c r="S3122" s="98" t="s">
        <v>1004</v>
      </c>
      <c r="T3122" s="87">
        <f>_xlfn.MINIFS(CENSO[DAP (cm)],CENSO[NOME CIENTIFICO],CENSO[[#This Row],[NOME CIENTIFICO]])</f>
        <v>38.515496228238675</v>
      </c>
      <c r="U31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22" s="87" t="str">
        <f>IF(CENSO[[#This Row],[DAP (cm)]]&lt;CENSO[[#This Row],[DMCE (cm)]],"DAP &lt; DMCE","DAP ≥ DMCE")</f>
        <v>DAP ≥ DMCE</v>
      </c>
      <c r="W3122" s="87" t="str">
        <f>IF(CENSO[[#This Row],[DAP (cm)]]&gt;200, "Superior", "Inferior")</f>
        <v>Inferior</v>
      </c>
      <c r="X3122" s="87" t="str">
        <f>VLOOKUP(CENSO[[#This Row],[NOME COMUM]],ESPECIES[],4,FALSE)</f>
        <v>Não</v>
      </c>
      <c r="Y3122" s="87" t="str">
        <f>IF(IFERROR(VLOOKUP(CENSO[[#This Row],[NOME COMUM]],COMERCIAIS[],2, FALSE), "Não") &lt;&gt; "Não", "Sim", "Não")</f>
        <v>Sim</v>
      </c>
      <c r="Z3122" s="133">
        <f>CENSO[[#This Row],[g (m²)]]/SUM(AEEF[AEEF-UT])</f>
        <v>9.4120872884089456E-4</v>
      </c>
      <c r="AA3122" s="133">
        <f>CENSO[[#This Row],[v (m³)]]/SUM(AEEF[AEEF-UT])</f>
        <v>1.3176922203772522E-2</v>
      </c>
    </row>
    <row r="3123" spans="1:27" ht="14">
      <c r="A3123" s="86">
        <v>1</v>
      </c>
      <c r="B3123" s="86">
        <v>2</v>
      </c>
      <c r="C3123" s="63">
        <v>91</v>
      </c>
      <c r="D3123" s="63">
        <v>3122</v>
      </c>
      <c r="E3123" s="63" t="str">
        <f>VLOOKUP(CENSO[[#This Row],[NOME COMUM]],ESPECIES[],2,FALSE)</f>
        <v>Goupia glabra Aubl.</v>
      </c>
      <c r="F3123" s="64" t="s">
        <v>34</v>
      </c>
      <c r="G3123" s="64">
        <v>335</v>
      </c>
      <c r="H3123" s="97">
        <f>CENSO[[#This Row],[CAP (cm)]]/PI()</f>
        <v>106.63381187156988</v>
      </c>
      <c r="I3123" s="64">
        <v>15</v>
      </c>
      <c r="J3123" s="96">
        <f>(PI()*(CENSO[[#This Row],[DAP (cm)]]^2))/40000</f>
        <v>0.89305817442439761</v>
      </c>
      <c r="K3123" s="96">
        <f>CENSO[[#This Row],[g (m²)]]*CENSO[[#This Row],[H (m)]]*0.7</f>
        <v>9.3771108314561733</v>
      </c>
      <c r="L3123" s="64">
        <v>1</v>
      </c>
      <c r="M3123" s="65">
        <v>365170.7</v>
      </c>
      <c r="N3123" s="87">
        <v>9703125.8000000007</v>
      </c>
      <c r="O3123" s="87" t="s">
        <v>1228</v>
      </c>
      <c r="P3123" s="87" t="str">
        <f>VLOOKUP(CENSO[[#This Row],[DAP (cm)]],CD[],2,TRUE)</f>
        <v>TORA</v>
      </c>
      <c r="Q3123" s="87" t="str">
        <f>VLOOKUP(CENSO[[#This Row],[DAP (cm)]],DD[],2,TRUE)</f>
        <v>100├ 110</v>
      </c>
      <c r="R3123" s="87" t="str" cm="1">
        <f t="array" ref="R3123">INDEX(_xlfn.TEXTSPLIT(CENSO[[#This Row],[NOME CIENTIFICO]]," "),1)</f>
        <v>Goupia</v>
      </c>
      <c r="S3123" s="98" t="s">
        <v>1004</v>
      </c>
      <c r="T3123" s="87">
        <f>_xlfn.MINIFS(CENSO[DAP (cm)],CENSO[NOME CIENTIFICO],CENSO[[#This Row],[NOME CIENTIFICO]])</f>
        <v>40.107045659157627</v>
      </c>
      <c r="U31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123" s="87" t="str">
        <f>IF(CENSO[[#This Row],[DAP (cm)]]&lt;CENSO[[#This Row],[DMCE (cm)]],"DAP &lt; DMCE","DAP ≥ DMCE")</f>
        <v>DAP ≥ DMCE</v>
      </c>
      <c r="W3123" s="87" t="str">
        <f>IF(CENSO[[#This Row],[DAP (cm)]]&gt;200, "Superior", "Inferior")</f>
        <v>Inferior</v>
      </c>
      <c r="X3123" s="87" t="str">
        <f>VLOOKUP(CENSO[[#This Row],[NOME COMUM]],ESPECIES[],4,FALSE)</f>
        <v>Não</v>
      </c>
      <c r="Y3123" s="87" t="str">
        <f>IF(IFERROR(VLOOKUP(CENSO[[#This Row],[NOME COMUM]],COMERCIAIS[],2, FALSE), "Não") &lt;&gt; "Não", "Sim", "Não")</f>
        <v>Sim</v>
      </c>
      <c r="Z3123" s="133">
        <f>CENSO[[#This Row],[g (m²)]]/SUM(AEEF[AEEF-UT])</f>
        <v>1.5625317987303161E-3</v>
      </c>
      <c r="AA3123" s="133">
        <f>CENSO[[#This Row],[v (m³)]]/SUM(AEEF[AEEF-UT])</f>
        <v>1.6406583886668318E-2</v>
      </c>
    </row>
    <row r="3124" spans="1:27" ht="14">
      <c r="A3124" s="86">
        <v>1</v>
      </c>
      <c r="B3124" s="86">
        <v>2</v>
      </c>
      <c r="C3124" s="63">
        <v>91</v>
      </c>
      <c r="D3124" s="63">
        <v>3123</v>
      </c>
      <c r="E3124" s="63" t="str">
        <f>VLOOKUP(CENSO[[#This Row],[NOME COMUM]],ESPECIES[],2,FALSE)</f>
        <v>Tachigali myrmecophila Ducke</v>
      </c>
      <c r="F3124" s="64" t="s">
        <v>14</v>
      </c>
      <c r="G3124" s="64">
        <v>164</v>
      </c>
      <c r="H3124" s="97">
        <f>CENSO[[#This Row],[CAP (cm)]]/PI()</f>
        <v>52.202821334141674</v>
      </c>
      <c r="I3124" s="64">
        <v>14</v>
      </c>
      <c r="J3124" s="96">
        <f>(PI()*(CENSO[[#This Row],[DAP (cm)]]^2))/40000</f>
        <v>0.21403156746998089</v>
      </c>
      <c r="K3124" s="96">
        <f>CENSO[[#This Row],[g (m²)]]*CENSO[[#This Row],[H (m)]]*0.7</f>
        <v>2.0975093612058129</v>
      </c>
      <c r="L3124" s="64">
        <v>2</v>
      </c>
      <c r="M3124" s="65">
        <v>365174.59999999899</v>
      </c>
      <c r="N3124" s="87">
        <v>9703111.6999999899</v>
      </c>
      <c r="O3124" s="87" t="s">
        <v>1228</v>
      </c>
      <c r="P3124" s="87" t="str">
        <f>VLOOKUP(CENSO[[#This Row],[DAP (cm)]],CD[],2,TRUE)</f>
        <v>TORA</v>
      </c>
      <c r="Q3124" s="87" t="str">
        <f>VLOOKUP(CENSO[[#This Row],[DAP (cm)]],DD[],2,TRUE)</f>
        <v>50├ 60</v>
      </c>
      <c r="R3124" s="87" t="str" cm="1">
        <f t="array" ref="R3124">INDEX(_xlfn.TEXTSPLIT(CENSO[[#This Row],[NOME CIENTIFICO]]," "),1)</f>
        <v>Tachigali</v>
      </c>
      <c r="S3124" s="98" t="s">
        <v>1004</v>
      </c>
      <c r="T3124" s="87">
        <f>_xlfn.MINIFS(CENSO[DAP (cm)],CENSO[NOME CIENTIFICO],CENSO[[#This Row],[NOME CIENTIFICO]])</f>
        <v>39.152116000606256</v>
      </c>
      <c r="U31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24" s="87" t="str">
        <f>IF(CENSO[[#This Row],[DAP (cm)]]&lt;CENSO[[#This Row],[DMCE (cm)]],"DAP &lt; DMCE","DAP ≥ DMCE")</f>
        <v>DAP ≥ DMCE</v>
      </c>
      <c r="W3124" s="87" t="str">
        <f>IF(CENSO[[#This Row],[DAP (cm)]]&gt;200, "Superior", "Inferior")</f>
        <v>Inferior</v>
      </c>
      <c r="X3124" s="87" t="str">
        <f>VLOOKUP(CENSO[[#This Row],[NOME COMUM]],ESPECIES[],4,FALSE)</f>
        <v>Não</v>
      </c>
      <c r="Y3124" s="87" t="str">
        <f>IF(IFERROR(VLOOKUP(CENSO[[#This Row],[NOME COMUM]],COMERCIAIS[],2, FALSE), "Não") &lt;&gt; "Não", "Sim", "Não")</f>
        <v>Sim</v>
      </c>
      <c r="Z3124" s="133">
        <f>CENSO[[#This Row],[g (m²)]]/SUM(AEEF[AEEF-UT])</f>
        <v>3.744785498654542E-4</v>
      </c>
      <c r="AA3124" s="133">
        <f>CENSO[[#This Row],[v (m³)]]/SUM(AEEF[AEEF-UT])</f>
        <v>3.6698897886814513E-3</v>
      </c>
    </row>
    <row r="3125" spans="1:27" ht="14">
      <c r="A3125" s="86">
        <v>1</v>
      </c>
      <c r="B3125" s="86">
        <v>2</v>
      </c>
      <c r="C3125" s="63">
        <v>91</v>
      </c>
      <c r="D3125" s="63">
        <v>3124</v>
      </c>
      <c r="E3125" s="63" t="str">
        <f>VLOOKUP(CENSO[[#This Row],[NOME COMUM]],ESPECIES[],2,FALSE)</f>
        <v>Pouteria sp.</v>
      </c>
      <c r="F3125" s="64" t="s">
        <v>83</v>
      </c>
      <c r="G3125" s="64">
        <v>203</v>
      </c>
      <c r="H3125" s="97">
        <f>CENSO[[#This Row],[CAP (cm)]]/PI()</f>
        <v>64.616906895309512</v>
      </c>
      <c r="I3125" s="64">
        <v>17</v>
      </c>
      <c r="J3125" s="96">
        <f>(PI()*(CENSO[[#This Row],[DAP (cm)]]^2))/40000</f>
        <v>0.32793080249369577</v>
      </c>
      <c r="K3125" s="96">
        <f>CENSO[[#This Row],[g (m²)]]*CENSO[[#This Row],[H (m)]]*0.7</f>
        <v>3.9023765496749796</v>
      </c>
      <c r="L3125" s="64">
        <v>1</v>
      </c>
      <c r="M3125" s="65">
        <v>365175.5</v>
      </c>
      <c r="N3125" s="87">
        <v>9703111.3000000007</v>
      </c>
      <c r="O3125" s="87" t="s">
        <v>1227</v>
      </c>
      <c r="P3125" s="87" t="str">
        <f>VLOOKUP(CENSO[[#This Row],[DAP (cm)]],CD[],2,TRUE)</f>
        <v>TORA</v>
      </c>
      <c r="Q3125" s="87" t="str">
        <f>VLOOKUP(CENSO[[#This Row],[DAP (cm)]],DD[],2,TRUE)</f>
        <v>60├ 70</v>
      </c>
      <c r="R3125" s="87" t="str" cm="1">
        <f t="array" ref="R3125">INDEX(_xlfn.TEXTSPLIT(CENSO[[#This Row],[NOME CIENTIFICO]]," "),1)</f>
        <v>Pouteria</v>
      </c>
      <c r="S3125" s="98" t="s">
        <v>1004</v>
      </c>
      <c r="T3125" s="87">
        <f>_xlfn.MINIFS(CENSO[DAP (cm)],CENSO[NOME CIENTIFICO],CENSO[[#This Row],[NOME CIENTIFICO]])</f>
        <v>39.788735772973837</v>
      </c>
      <c r="U31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25" s="87" t="str">
        <f>IF(CENSO[[#This Row],[DAP (cm)]]&lt;CENSO[[#This Row],[DMCE (cm)]],"DAP &lt; DMCE","DAP ≥ DMCE")</f>
        <v>DAP ≥ DMCE</v>
      </c>
      <c r="W3125" s="87" t="str">
        <f>IF(CENSO[[#This Row],[DAP (cm)]]&gt;200, "Superior", "Inferior")</f>
        <v>Inferior</v>
      </c>
      <c r="X3125" s="87" t="str">
        <f>VLOOKUP(CENSO[[#This Row],[NOME COMUM]],ESPECIES[],4,FALSE)</f>
        <v>Não</v>
      </c>
      <c r="Y3125" s="87" t="str">
        <f>IF(IFERROR(VLOOKUP(CENSO[[#This Row],[NOME COMUM]],COMERCIAIS[],2, FALSE), "Não") &lt;&gt; "Não", "Sim", "Não")</f>
        <v>Não</v>
      </c>
      <c r="Z3125" s="133">
        <f>CENSO[[#This Row],[g (m²)]]/SUM(AEEF[AEEF-UT])</f>
        <v>5.7376139802965123E-4</v>
      </c>
      <c r="AA3125" s="133">
        <f>CENSO[[#This Row],[v (m³)]]/SUM(AEEF[AEEF-UT])</f>
        <v>6.8277606365528491E-3</v>
      </c>
    </row>
    <row r="3126" spans="1:27" ht="14">
      <c r="A3126" s="86">
        <v>1</v>
      </c>
      <c r="B3126" s="86">
        <v>2</v>
      </c>
      <c r="C3126" s="63">
        <v>91</v>
      </c>
      <c r="D3126" s="63">
        <v>3125</v>
      </c>
      <c r="E3126" s="63" t="str">
        <f>VLOOKUP(CENSO[[#This Row],[NOME COMUM]],ESPECIES[],2,FALSE)</f>
        <v>Goupia glabra Aubl.</v>
      </c>
      <c r="F3126" s="64" t="s">
        <v>34</v>
      </c>
      <c r="G3126" s="64">
        <v>438</v>
      </c>
      <c r="H3126" s="97">
        <f>CENSO[[#This Row],[CAP (cm)]]/PI()</f>
        <v>139.41973014850032</v>
      </c>
      <c r="I3126" s="64">
        <v>17</v>
      </c>
      <c r="J3126" s="96">
        <f>(PI()*(CENSO[[#This Row],[DAP (cm)]]^2))/40000</f>
        <v>1.5266460451260786</v>
      </c>
      <c r="K3126" s="96">
        <f>CENSO[[#This Row],[g (m²)]]*CENSO[[#This Row],[H (m)]]*0.7</f>
        <v>18.167087937000336</v>
      </c>
      <c r="L3126" s="64">
        <v>2</v>
      </c>
      <c r="M3126" s="65">
        <v>365189.9</v>
      </c>
      <c r="N3126" s="87">
        <v>9703091.3000000007</v>
      </c>
      <c r="O3126" s="87" t="s">
        <v>1228</v>
      </c>
      <c r="P3126" s="87" t="str">
        <f>VLOOKUP(CENSO[[#This Row],[DAP (cm)]],CD[],2,TRUE)</f>
        <v>TORA</v>
      </c>
      <c r="Q3126" s="87" t="str">
        <f>VLOOKUP(CENSO[[#This Row],[DAP (cm)]],DD[],2,TRUE)</f>
        <v>130├ 140</v>
      </c>
      <c r="R3126" s="87" t="str" cm="1">
        <f t="array" ref="R3126">INDEX(_xlfn.TEXTSPLIT(CENSO[[#This Row],[NOME CIENTIFICO]]," "),1)</f>
        <v>Goupia</v>
      </c>
      <c r="S3126" s="98" t="s">
        <v>1004</v>
      </c>
      <c r="T3126" s="87">
        <f>_xlfn.MINIFS(CENSO[DAP (cm)],CENSO[NOME CIENTIFICO],CENSO[[#This Row],[NOME CIENTIFICO]])</f>
        <v>40.107045659157627</v>
      </c>
      <c r="U31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126" s="87" t="str">
        <f>IF(CENSO[[#This Row],[DAP (cm)]]&lt;CENSO[[#This Row],[DMCE (cm)]],"DAP &lt; DMCE","DAP ≥ DMCE")</f>
        <v>DAP ≥ DMCE</v>
      </c>
      <c r="W3126" s="87" t="str">
        <f>IF(CENSO[[#This Row],[DAP (cm)]]&gt;200, "Superior", "Inferior")</f>
        <v>Inferior</v>
      </c>
      <c r="X3126" s="87" t="str">
        <f>VLOOKUP(CENSO[[#This Row],[NOME COMUM]],ESPECIES[],4,FALSE)</f>
        <v>Não</v>
      </c>
      <c r="Y3126" s="87" t="str">
        <f>IF(IFERROR(VLOOKUP(CENSO[[#This Row],[NOME COMUM]],COMERCIAIS[],2, FALSE), "Não") &lt;&gt; "Não", "Sim", "Não")</f>
        <v>Sim</v>
      </c>
      <c r="Z3126" s="133">
        <f>CENSO[[#This Row],[g (m²)]]/SUM(AEEF[AEEF-UT])</f>
        <v>2.6710835410614286E-3</v>
      </c>
      <c r="AA3126" s="133">
        <f>CENSO[[#This Row],[v (m³)]]/SUM(AEEF[AEEF-UT])</f>
        <v>3.1785894138630998E-2</v>
      </c>
    </row>
    <row r="3127" spans="1:27" ht="14">
      <c r="A3127" s="86">
        <v>1</v>
      </c>
      <c r="B3127" s="86">
        <v>2</v>
      </c>
      <c r="C3127" s="63">
        <v>91</v>
      </c>
      <c r="D3127" s="63">
        <v>3126</v>
      </c>
      <c r="E3127" s="63" t="str">
        <f>VLOOKUP(CENSO[[#This Row],[NOME COMUM]],ESPECIES[],2,FALSE)</f>
        <v>Dimorphandra multiflora Ducke</v>
      </c>
      <c r="F3127" s="64" t="s">
        <v>73</v>
      </c>
      <c r="G3127" s="64">
        <v>202</v>
      </c>
      <c r="H3127" s="97">
        <f>CENSO[[#This Row],[CAP (cm)]]/PI()</f>
        <v>64.298597009125714</v>
      </c>
      <c r="I3127" s="64">
        <v>16</v>
      </c>
      <c r="J3127" s="96">
        <f>(PI()*(CENSO[[#This Row],[DAP (cm)]]^2))/40000</f>
        <v>0.3247079148960848</v>
      </c>
      <c r="K3127" s="96">
        <f>CENSO[[#This Row],[g (m²)]]*CENSO[[#This Row],[H (m)]]*0.7</f>
        <v>3.6367286468361497</v>
      </c>
      <c r="L3127" s="64">
        <v>1</v>
      </c>
      <c r="M3127" s="65">
        <v>365154.799999999</v>
      </c>
      <c r="N3127" s="87">
        <v>9703078</v>
      </c>
      <c r="O3127" s="87" t="s">
        <v>1227</v>
      </c>
      <c r="P3127" s="87" t="str">
        <f>VLOOKUP(CENSO[[#This Row],[DAP (cm)]],CD[],2,TRUE)</f>
        <v>TORA</v>
      </c>
      <c r="Q3127" s="87" t="str">
        <f>VLOOKUP(CENSO[[#This Row],[DAP (cm)]],DD[],2,TRUE)</f>
        <v>60├ 70</v>
      </c>
      <c r="R3127" s="87" t="str" cm="1">
        <f t="array" ref="R3127">INDEX(_xlfn.TEXTSPLIT(CENSO[[#This Row],[NOME CIENTIFICO]]," "),1)</f>
        <v>Dimorphandra</v>
      </c>
      <c r="S3127" s="98" t="s">
        <v>1004</v>
      </c>
      <c r="T3127" s="87">
        <f>_xlfn.MINIFS(CENSO[DAP (cm)],CENSO[NOME CIENTIFICO],CENSO[[#This Row],[NOME CIENTIFICO]])</f>
        <v>39.788735772973837</v>
      </c>
      <c r="U31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27" s="87" t="str">
        <f>IF(CENSO[[#This Row],[DAP (cm)]]&lt;CENSO[[#This Row],[DMCE (cm)]],"DAP &lt; DMCE","DAP ≥ DMCE")</f>
        <v>DAP ≥ DMCE</v>
      </c>
      <c r="W3127" s="87" t="str">
        <f>IF(CENSO[[#This Row],[DAP (cm)]]&gt;200, "Superior", "Inferior")</f>
        <v>Inferior</v>
      </c>
      <c r="X3127" s="87" t="str">
        <f>VLOOKUP(CENSO[[#This Row],[NOME COMUM]],ESPECIES[],4,FALSE)</f>
        <v>Não</v>
      </c>
      <c r="Y3127" s="87" t="str">
        <f>IF(IFERROR(VLOOKUP(CENSO[[#This Row],[NOME COMUM]],COMERCIAIS[],2, FALSE), "Não") &lt;&gt; "Não", "Sim", "Não")</f>
        <v>Não</v>
      </c>
      <c r="Z3127" s="133">
        <f>CENSO[[#This Row],[g (m²)]]/SUM(AEEF[AEEF-UT])</f>
        <v>5.681224995802345E-4</v>
      </c>
      <c r="AA3127" s="133">
        <f>CENSO[[#This Row],[v (m³)]]/SUM(AEEF[AEEF-UT])</f>
        <v>6.3629719952986259E-3</v>
      </c>
    </row>
    <row r="3128" spans="1:27" ht="14">
      <c r="A3128" s="86">
        <v>1</v>
      </c>
      <c r="B3128" s="86">
        <v>2</v>
      </c>
      <c r="C3128" s="63">
        <v>91</v>
      </c>
      <c r="D3128" s="63">
        <v>3127</v>
      </c>
      <c r="E3128" s="63" t="str">
        <f>VLOOKUP(CENSO[[#This Row],[NOME COMUM]],ESPECIES[],2,FALSE)</f>
        <v>Qualea dichotoma (Mart.) Warm. ex Wille</v>
      </c>
      <c r="F3128" s="64" t="s">
        <v>55</v>
      </c>
      <c r="G3128" s="64">
        <v>200</v>
      </c>
      <c r="H3128" s="97">
        <f>CENSO[[#This Row],[CAP (cm)]]/PI()</f>
        <v>63.661977236758133</v>
      </c>
      <c r="I3128" s="64">
        <v>16</v>
      </c>
      <c r="J3128" s="96">
        <f>(PI()*(CENSO[[#This Row],[DAP (cm)]]^2))/40000</f>
        <v>0.31830988618379064</v>
      </c>
      <c r="K3128" s="96">
        <f>CENSO[[#This Row],[g (m²)]]*CENSO[[#This Row],[H (m)]]*0.7</f>
        <v>3.565070725258455</v>
      </c>
      <c r="L3128" s="64">
        <v>1</v>
      </c>
      <c r="M3128" s="65">
        <v>365155.2</v>
      </c>
      <c r="N3128" s="87">
        <v>9703074.5</v>
      </c>
      <c r="O3128" s="87" t="s">
        <v>1227</v>
      </c>
      <c r="P3128" s="87" t="str">
        <f>VLOOKUP(CENSO[[#This Row],[DAP (cm)]],CD[],2,TRUE)</f>
        <v>TORA</v>
      </c>
      <c r="Q3128" s="87" t="str">
        <f>VLOOKUP(CENSO[[#This Row],[DAP (cm)]],DD[],2,TRUE)</f>
        <v>60├ 70</v>
      </c>
      <c r="R3128" s="87" t="str" cm="1">
        <f t="array" ref="R3128">INDEX(_xlfn.TEXTSPLIT(CENSO[[#This Row],[NOME CIENTIFICO]]," "),1)</f>
        <v>Qualea</v>
      </c>
      <c r="S3128" s="98" t="s">
        <v>1004</v>
      </c>
      <c r="T3128" s="87">
        <f>_xlfn.MINIFS(CENSO[DAP (cm)],CENSO[NOME CIENTIFICO],CENSO[[#This Row],[NOME CIENTIFICO]])</f>
        <v>40.107045659157627</v>
      </c>
      <c r="U31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128" s="87" t="str">
        <f>IF(CENSO[[#This Row],[DAP (cm)]]&lt;CENSO[[#This Row],[DMCE (cm)]],"DAP &lt; DMCE","DAP ≥ DMCE")</f>
        <v>DAP ≥ DMCE</v>
      </c>
      <c r="W3128" s="87" t="str">
        <f>IF(CENSO[[#This Row],[DAP (cm)]]&gt;200, "Superior", "Inferior")</f>
        <v>Inferior</v>
      </c>
      <c r="X3128" s="87" t="str">
        <f>VLOOKUP(CENSO[[#This Row],[NOME COMUM]],ESPECIES[],4,FALSE)</f>
        <v>Não</v>
      </c>
      <c r="Y3128" s="87" t="str">
        <f>IF(IFERROR(VLOOKUP(CENSO[[#This Row],[NOME COMUM]],COMERCIAIS[],2, FALSE), "Não") &lt;&gt; "Não", "Sim", "Não")</f>
        <v>Não</v>
      </c>
      <c r="Z3128" s="133">
        <f>CENSO[[#This Row],[g (m²)]]/SUM(AEEF[AEEF-UT])</f>
        <v>5.5692824191768894E-4</v>
      </c>
      <c r="AA3128" s="133">
        <f>CENSO[[#This Row],[v (m³)]]/SUM(AEEF[AEEF-UT])</f>
        <v>6.2375963094781156E-3</v>
      </c>
    </row>
    <row r="3129" spans="1:27" ht="14">
      <c r="A3129" s="86">
        <v>1</v>
      </c>
      <c r="B3129" s="86">
        <v>2</v>
      </c>
      <c r="C3129" s="63">
        <v>91</v>
      </c>
      <c r="D3129" s="63">
        <v>3128</v>
      </c>
      <c r="E3129" s="63" t="str">
        <f>VLOOKUP(CENSO[[#This Row],[NOME COMUM]],ESPECIES[],2,FALSE)</f>
        <v>Tachigali myrmecophila Ducke</v>
      </c>
      <c r="F3129" s="64" t="s">
        <v>14</v>
      </c>
      <c r="G3129" s="64">
        <v>273</v>
      </c>
      <c r="H3129" s="97">
        <f>CENSO[[#This Row],[CAP (cm)]]/PI()</f>
        <v>86.898598928174863</v>
      </c>
      <c r="I3129" s="64">
        <v>16</v>
      </c>
      <c r="J3129" s="96">
        <f>(PI()*(CENSO[[#This Row],[DAP (cm)]]^2))/40000</f>
        <v>0.59308293768479348</v>
      </c>
      <c r="K3129" s="96">
        <f>CENSO[[#This Row],[g (m²)]]*CENSO[[#This Row],[H (m)]]*0.7</f>
        <v>6.6425289020696869</v>
      </c>
      <c r="L3129" s="64">
        <v>1</v>
      </c>
      <c r="M3129" s="65">
        <v>365175.9</v>
      </c>
      <c r="N3129" s="87">
        <v>9703053.6999999899</v>
      </c>
      <c r="O3129" s="87" t="s">
        <v>1228</v>
      </c>
      <c r="P3129" s="87" t="str">
        <f>VLOOKUP(CENSO[[#This Row],[DAP (cm)]],CD[],2,TRUE)</f>
        <v>TORA</v>
      </c>
      <c r="Q3129" s="87" t="str">
        <f>VLOOKUP(CENSO[[#This Row],[DAP (cm)]],DD[],2,TRUE)</f>
        <v>80├ 90</v>
      </c>
      <c r="R3129" s="87" t="str" cm="1">
        <f t="array" ref="R3129">INDEX(_xlfn.TEXTSPLIT(CENSO[[#This Row],[NOME CIENTIFICO]]," "),1)</f>
        <v>Tachigali</v>
      </c>
      <c r="S3129" s="98" t="s">
        <v>1004</v>
      </c>
      <c r="T3129" s="87">
        <f>_xlfn.MINIFS(CENSO[DAP (cm)],CENSO[NOME CIENTIFICO],CENSO[[#This Row],[NOME CIENTIFICO]])</f>
        <v>39.152116000606256</v>
      </c>
      <c r="U31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29" s="87" t="str">
        <f>IF(CENSO[[#This Row],[DAP (cm)]]&lt;CENSO[[#This Row],[DMCE (cm)]],"DAP &lt; DMCE","DAP ≥ DMCE")</f>
        <v>DAP ≥ DMCE</v>
      </c>
      <c r="W3129" s="87" t="str">
        <f>IF(CENSO[[#This Row],[DAP (cm)]]&gt;200, "Superior", "Inferior")</f>
        <v>Inferior</v>
      </c>
      <c r="X3129" s="87" t="str">
        <f>VLOOKUP(CENSO[[#This Row],[NOME COMUM]],ESPECIES[],4,FALSE)</f>
        <v>Não</v>
      </c>
      <c r="Y3129" s="87" t="str">
        <f>IF(IFERROR(VLOOKUP(CENSO[[#This Row],[NOME COMUM]],COMERCIAIS[],2, FALSE), "Não") &lt;&gt; "Não", "Sim", "Não")</f>
        <v>Sim</v>
      </c>
      <c r="Z3129" s="133">
        <f>CENSO[[#This Row],[g (m²)]]/SUM(AEEF[AEEF-UT])</f>
        <v>1.0376826235470862E-3</v>
      </c>
      <c r="AA3129" s="133">
        <f>CENSO[[#This Row],[v (m³)]]/SUM(AEEF[AEEF-UT])</f>
        <v>1.1622045383727367E-2</v>
      </c>
    </row>
    <row r="3130" spans="1:27" ht="14">
      <c r="A3130" s="86">
        <v>1</v>
      </c>
      <c r="B3130" s="86">
        <v>2</v>
      </c>
      <c r="C3130" s="63">
        <v>91</v>
      </c>
      <c r="D3130" s="63">
        <v>3129</v>
      </c>
      <c r="E3130" s="63" t="str">
        <f>VLOOKUP(CENSO[[#This Row],[NOME COMUM]],ESPECIES[],2,FALSE)</f>
        <v>Rauvolfia pentaphylla (Huber) Ducke</v>
      </c>
      <c r="F3130" s="64" t="s">
        <v>94</v>
      </c>
      <c r="G3130" s="64">
        <v>170</v>
      </c>
      <c r="H3130" s="97">
        <f>CENSO[[#This Row],[CAP (cm)]]/PI()</f>
        <v>54.112680651244418</v>
      </c>
      <c r="I3130" s="64">
        <v>13</v>
      </c>
      <c r="J3130" s="96">
        <f>(PI()*(CENSO[[#This Row],[DAP (cm)]]^2))/40000</f>
        <v>0.2299788927677888</v>
      </c>
      <c r="K3130" s="96">
        <f>CENSO[[#This Row],[g (m²)]]*CENSO[[#This Row],[H (m)]]*0.7</f>
        <v>2.0928079241868782</v>
      </c>
      <c r="L3130" s="64">
        <v>1</v>
      </c>
      <c r="M3130" s="65">
        <v>365166.799999999</v>
      </c>
      <c r="N3130" s="87">
        <v>9703046.9000000004</v>
      </c>
      <c r="O3130" s="98" t="s">
        <v>1225</v>
      </c>
      <c r="P3130" s="87" t="str">
        <f>VLOOKUP(CENSO[[#This Row],[DAP (cm)]],CD[],2,TRUE)</f>
        <v>TORA</v>
      </c>
      <c r="Q3130" s="87" t="str">
        <f>VLOOKUP(CENSO[[#This Row],[DAP (cm)]],DD[],2,TRUE)</f>
        <v>50├ 60</v>
      </c>
      <c r="R3130" s="87" t="str" cm="1">
        <f t="array" ref="R3130">INDEX(_xlfn.TEXTSPLIT(CENSO[[#This Row],[NOME CIENTIFICO]]," "),1)</f>
        <v>Rauvolfia</v>
      </c>
      <c r="S3130" s="98" t="s">
        <v>1004</v>
      </c>
      <c r="T3130" s="87">
        <f>_xlfn.MINIFS(CENSO[DAP (cm)],CENSO[NOME CIENTIFICO],CENSO[[#This Row],[NOME CIENTIFICO]])</f>
        <v>54.112680651244418</v>
      </c>
      <c r="U31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64.112680651244418</v>
      </c>
      <c r="V3130" s="87" t="str">
        <f>IF(CENSO[[#This Row],[DAP (cm)]]&lt;CENSO[[#This Row],[DMCE (cm)]],"DAP &lt; DMCE","DAP ≥ DMCE")</f>
        <v>DAP &lt; DMCE</v>
      </c>
      <c r="W3130" s="87" t="str">
        <f>IF(CENSO[[#This Row],[DAP (cm)]]&gt;200, "Superior", "Inferior")</f>
        <v>Inferior</v>
      </c>
      <c r="X3130" s="87" t="str">
        <f>VLOOKUP(CENSO[[#This Row],[NOME COMUM]],ESPECIES[],4,FALSE)</f>
        <v>Não</v>
      </c>
      <c r="Y3130" s="87" t="str">
        <f>IF(IFERROR(VLOOKUP(CENSO[[#This Row],[NOME COMUM]],COMERCIAIS[],2, FALSE), "Não") &lt;&gt; "Não", "Sim", "Não")</f>
        <v>Não</v>
      </c>
      <c r="Z3130" s="133">
        <f>CENSO[[#This Row],[g (m²)]]/SUM(AEEF[AEEF-UT])</f>
        <v>4.0238065478553035E-4</v>
      </c>
      <c r="AA3130" s="133">
        <f>CENSO[[#This Row],[v (m³)]]/SUM(AEEF[AEEF-UT])</f>
        <v>3.6616639585483265E-3</v>
      </c>
    </row>
    <row r="3131" spans="1:27" ht="14">
      <c r="A3131" s="86">
        <v>1</v>
      </c>
      <c r="B3131" s="86">
        <v>2</v>
      </c>
      <c r="C3131" s="63">
        <v>91</v>
      </c>
      <c r="D3131" s="63">
        <v>3130</v>
      </c>
      <c r="E3131" s="63" t="str">
        <f>VLOOKUP(CENSO[[#This Row],[NOME COMUM]],ESPECIES[],2,FALSE)</f>
        <v>Apuleia molaris Spruce ex Benth.</v>
      </c>
      <c r="F3131" s="64" t="s">
        <v>53</v>
      </c>
      <c r="G3131" s="64">
        <v>175</v>
      </c>
      <c r="H3131" s="97">
        <f>CENSO[[#This Row],[CAP (cm)]]/PI()</f>
        <v>55.70423008216337</v>
      </c>
      <c r="I3131" s="64">
        <v>17</v>
      </c>
      <c r="J3131" s="96">
        <f>(PI()*(CENSO[[#This Row],[DAP (cm)]]^2))/40000</f>
        <v>0.24370600660946476</v>
      </c>
      <c r="K3131" s="96">
        <f>CENSO[[#This Row],[g (m²)]]*CENSO[[#This Row],[H (m)]]*0.7</f>
        <v>2.9001014786526307</v>
      </c>
      <c r="L3131" s="64">
        <v>1</v>
      </c>
      <c r="M3131" s="65">
        <v>365166.299999999</v>
      </c>
      <c r="N3131" s="87">
        <v>9703046</v>
      </c>
      <c r="O3131" s="98" t="s">
        <v>1225</v>
      </c>
      <c r="P3131" s="87" t="str">
        <f>VLOOKUP(CENSO[[#This Row],[DAP (cm)]],CD[],2,TRUE)</f>
        <v>TORA</v>
      </c>
      <c r="Q3131" s="87" t="str">
        <f>VLOOKUP(CENSO[[#This Row],[DAP (cm)]],DD[],2,TRUE)</f>
        <v>50├ 60</v>
      </c>
      <c r="R3131" s="87" t="str" cm="1">
        <f t="array" ref="R3131">INDEX(_xlfn.TEXTSPLIT(CENSO[[#This Row],[NOME CIENTIFICO]]," "),1)</f>
        <v>Apuleia</v>
      </c>
      <c r="S3131" s="98" t="s">
        <v>1004</v>
      </c>
      <c r="T3131" s="87">
        <f>_xlfn.MINIFS(CENSO[DAP (cm)],CENSO[NOME CIENTIFICO],CENSO[[#This Row],[NOME CIENTIFICO]])</f>
        <v>49.019722472303762</v>
      </c>
      <c r="U31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59.019722472303762</v>
      </c>
      <c r="V3131" s="87" t="str">
        <f>IF(CENSO[[#This Row],[DAP (cm)]]&lt;CENSO[[#This Row],[DMCE (cm)]],"DAP &lt; DMCE","DAP ≥ DMCE")</f>
        <v>DAP &lt; DMCE</v>
      </c>
      <c r="W3131" s="87" t="str">
        <f>IF(CENSO[[#This Row],[DAP (cm)]]&gt;200, "Superior", "Inferior")</f>
        <v>Inferior</v>
      </c>
      <c r="X3131" s="87" t="str">
        <f>VLOOKUP(CENSO[[#This Row],[NOME COMUM]],ESPECIES[],4,FALSE)</f>
        <v>Não</v>
      </c>
      <c r="Y3131" s="87" t="str">
        <f>IF(IFERROR(VLOOKUP(CENSO[[#This Row],[NOME COMUM]],COMERCIAIS[],2, FALSE), "Não") &lt;&gt; "Não", "Sim", "Não")</f>
        <v>Não</v>
      </c>
      <c r="Z3131" s="133">
        <f>CENSO[[#This Row],[g (m²)]]/SUM(AEEF[AEEF-UT])</f>
        <v>4.2639818521823071E-4</v>
      </c>
      <c r="AA3131" s="133">
        <f>CENSO[[#This Row],[v (m³)]]/SUM(AEEF[AEEF-UT])</f>
        <v>5.0741384040969457E-3</v>
      </c>
    </row>
    <row r="3132" spans="1:27" ht="14">
      <c r="A3132" s="86">
        <v>1</v>
      </c>
      <c r="B3132" s="86">
        <v>2</v>
      </c>
      <c r="C3132" s="63">
        <v>91</v>
      </c>
      <c r="D3132" s="63">
        <v>3131</v>
      </c>
      <c r="E3132" s="63" t="str">
        <f>VLOOKUP(CENSO[[#This Row],[NOME COMUM]],ESPECIES[],2,FALSE)</f>
        <v>Goupia glabra Aubl.</v>
      </c>
      <c r="F3132" s="64" t="s">
        <v>34</v>
      </c>
      <c r="G3132" s="64">
        <v>204</v>
      </c>
      <c r="H3132" s="97">
        <f>CENSO[[#This Row],[CAP (cm)]]/PI()</f>
        <v>64.935216781493295</v>
      </c>
      <c r="I3132" s="64">
        <v>17</v>
      </c>
      <c r="J3132" s="96">
        <f>(PI()*(CENSO[[#This Row],[DAP (cm)]]^2))/40000</f>
        <v>0.33116960558561581</v>
      </c>
      <c r="K3132" s="96">
        <f>CENSO[[#This Row],[g (m²)]]*CENSO[[#This Row],[H (m)]]*0.7</f>
        <v>3.9409183064688276</v>
      </c>
      <c r="L3132" s="64">
        <v>1</v>
      </c>
      <c r="M3132" s="65">
        <v>365172.7</v>
      </c>
      <c r="N3132" s="87">
        <v>9703043</v>
      </c>
      <c r="O3132" s="87" t="s">
        <v>1228</v>
      </c>
      <c r="P3132" s="87" t="str">
        <f>VLOOKUP(CENSO[[#This Row],[DAP (cm)]],CD[],2,TRUE)</f>
        <v>TORA</v>
      </c>
      <c r="Q3132" s="87" t="str">
        <f>VLOOKUP(CENSO[[#This Row],[DAP (cm)]],DD[],2,TRUE)</f>
        <v>60├ 70</v>
      </c>
      <c r="R3132" s="87" t="str" cm="1">
        <f t="array" ref="R3132">INDEX(_xlfn.TEXTSPLIT(CENSO[[#This Row],[NOME CIENTIFICO]]," "),1)</f>
        <v>Goupia</v>
      </c>
      <c r="S3132" s="98" t="s">
        <v>1004</v>
      </c>
      <c r="T3132" s="87">
        <f>_xlfn.MINIFS(CENSO[DAP (cm)],CENSO[NOME CIENTIFICO],CENSO[[#This Row],[NOME CIENTIFICO]])</f>
        <v>40.107045659157627</v>
      </c>
      <c r="U31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132" s="87" t="str">
        <f>IF(CENSO[[#This Row],[DAP (cm)]]&lt;CENSO[[#This Row],[DMCE (cm)]],"DAP &lt; DMCE","DAP ≥ DMCE")</f>
        <v>DAP ≥ DMCE</v>
      </c>
      <c r="W3132" s="87" t="str">
        <f>IF(CENSO[[#This Row],[DAP (cm)]]&gt;200, "Superior", "Inferior")</f>
        <v>Inferior</v>
      </c>
      <c r="X3132" s="87" t="str">
        <f>VLOOKUP(CENSO[[#This Row],[NOME COMUM]],ESPECIES[],4,FALSE)</f>
        <v>Não</v>
      </c>
      <c r="Y3132" s="87" t="str">
        <f>IF(IFERROR(VLOOKUP(CENSO[[#This Row],[NOME COMUM]],COMERCIAIS[],2, FALSE), "Não") &lt;&gt; "Não", "Sim", "Não")</f>
        <v>Sim</v>
      </c>
      <c r="Z3132" s="133">
        <f>CENSO[[#This Row],[g (m²)]]/SUM(AEEF[AEEF-UT])</f>
        <v>5.7942814289116363E-4</v>
      </c>
      <c r="AA3132" s="133">
        <f>CENSO[[#This Row],[v (m³)]]/SUM(AEEF[AEEF-UT])</f>
        <v>6.8951949004048465E-3</v>
      </c>
    </row>
    <row r="3133" spans="1:27" ht="14">
      <c r="A3133" s="86">
        <v>1</v>
      </c>
      <c r="B3133" s="86">
        <v>2</v>
      </c>
      <c r="C3133" s="63">
        <v>91</v>
      </c>
      <c r="D3133" s="63">
        <v>3132</v>
      </c>
      <c r="E3133" s="63" t="str">
        <f>VLOOKUP(CENSO[[#This Row],[NOME COMUM]],ESPECIES[],2,FALSE)</f>
        <v>Couratari guianensis Aubl.</v>
      </c>
      <c r="F3133" s="64" t="s">
        <v>6</v>
      </c>
      <c r="G3133" s="64">
        <v>250</v>
      </c>
      <c r="H3133" s="97">
        <f>CENSO[[#This Row],[CAP (cm)]]/PI()</f>
        <v>79.577471545947674</v>
      </c>
      <c r="I3133" s="64">
        <v>22</v>
      </c>
      <c r="J3133" s="96">
        <f>(PI()*(CENSO[[#This Row],[DAP (cm)]]^2))/40000</f>
        <v>0.49735919716217297</v>
      </c>
      <c r="K3133" s="96">
        <f>CENSO[[#This Row],[g (m²)]]*CENSO[[#This Row],[H (m)]]*0.7</f>
        <v>7.6593316362974635</v>
      </c>
      <c r="L3133" s="64">
        <v>1</v>
      </c>
      <c r="M3133" s="65">
        <v>365148.59999999899</v>
      </c>
      <c r="N3133" s="87">
        <v>9703044.5</v>
      </c>
      <c r="O3133" s="87" t="s">
        <v>1228</v>
      </c>
      <c r="P3133" s="87" t="str">
        <f>VLOOKUP(CENSO[[#This Row],[DAP (cm)]],CD[],2,TRUE)</f>
        <v>TORA</v>
      </c>
      <c r="Q3133" s="87" t="str">
        <f>VLOOKUP(CENSO[[#This Row],[DAP (cm)]],DD[],2,TRUE)</f>
        <v>70├ 80</v>
      </c>
      <c r="R3133" s="87" t="str" cm="1">
        <f t="array" ref="R3133">INDEX(_xlfn.TEXTSPLIT(CENSO[[#This Row],[NOME CIENTIFICO]]," "),1)</f>
        <v>Couratari</v>
      </c>
      <c r="S3133" s="98" t="s">
        <v>1004</v>
      </c>
      <c r="T3133" s="87">
        <f>_xlfn.MINIFS(CENSO[DAP (cm)],CENSO[NOME CIENTIFICO],CENSO[[#This Row],[NOME CIENTIFICO]])</f>
        <v>38.833806114422465</v>
      </c>
      <c r="U31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33" s="87" t="str">
        <f>IF(CENSO[[#This Row],[DAP (cm)]]&lt;CENSO[[#This Row],[DMCE (cm)]],"DAP &lt; DMCE","DAP ≥ DMCE")</f>
        <v>DAP ≥ DMCE</v>
      </c>
      <c r="W3133" s="87" t="str">
        <f>IF(CENSO[[#This Row],[DAP (cm)]]&gt;200, "Superior", "Inferior")</f>
        <v>Inferior</v>
      </c>
      <c r="X3133" s="87" t="str">
        <f>VLOOKUP(CENSO[[#This Row],[NOME COMUM]],ESPECIES[],4,FALSE)</f>
        <v>Não</v>
      </c>
      <c r="Y3133" s="87" t="str">
        <f>IF(IFERROR(VLOOKUP(CENSO[[#This Row],[NOME COMUM]],COMERCIAIS[],2, FALSE), "Não") &lt;&gt; "Não", "Sim", "Não")</f>
        <v>Sim</v>
      </c>
      <c r="Z3133" s="133">
        <f>CENSO[[#This Row],[g (m²)]]/SUM(AEEF[AEEF-UT])</f>
        <v>8.7020037799638919E-4</v>
      </c>
      <c r="AA3133" s="133">
        <f>CENSO[[#This Row],[v (m³)]]/SUM(AEEF[AEEF-UT])</f>
        <v>1.3401085821144392E-2</v>
      </c>
    </row>
    <row r="3134" spans="1:27" ht="14">
      <c r="A3134" s="86">
        <v>1</v>
      </c>
      <c r="B3134" s="86">
        <v>2</v>
      </c>
      <c r="C3134" s="63">
        <v>91</v>
      </c>
      <c r="D3134" s="63">
        <v>3133</v>
      </c>
      <c r="E3134" s="63" t="str">
        <f>VLOOKUP(CENSO[[#This Row],[NOME COMUM]],ESPECIES[],2,FALSE)</f>
        <v>Goupia glabra Aubl.</v>
      </c>
      <c r="F3134" s="64" t="s">
        <v>34</v>
      </c>
      <c r="G3134" s="64">
        <v>315</v>
      </c>
      <c r="H3134" s="97">
        <f>CENSO[[#This Row],[CAP (cm)]]/PI()</f>
        <v>100.26761414789407</v>
      </c>
      <c r="I3134" s="64">
        <v>14</v>
      </c>
      <c r="J3134" s="96">
        <f>(PI()*(CENSO[[#This Row],[DAP (cm)]]^2))/40000</f>
        <v>0.78960746141466576</v>
      </c>
      <c r="K3134" s="96">
        <f>CENSO[[#This Row],[g (m²)]]*CENSO[[#This Row],[H (m)]]*0.7</f>
        <v>7.7381531218637241</v>
      </c>
      <c r="L3134" s="64">
        <v>2</v>
      </c>
      <c r="M3134" s="65">
        <v>365159.299999999</v>
      </c>
      <c r="N3134" s="87">
        <v>9703017.3000000007</v>
      </c>
      <c r="O3134" s="87" t="s">
        <v>1228</v>
      </c>
      <c r="P3134" s="87" t="str">
        <f>VLOOKUP(CENSO[[#This Row],[DAP (cm)]],CD[],2,TRUE)</f>
        <v>TORA</v>
      </c>
      <c r="Q3134" s="87" t="str">
        <f>VLOOKUP(CENSO[[#This Row],[DAP (cm)]],DD[],2,TRUE)</f>
        <v>100├ 110</v>
      </c>
      <c r="R3134" s="87" t="str" cm="1">
        <f t="array" ref="R3134">INDEX(_xlfn.TEXTSPLIT(CENSO[[#This Row],[NOME CIENTIFICO]]," "),1)</f>
        <v>Goupia</v>
      </c>
      <c r="S3134" s="98" t="s">
        <v>1004</v>
      </c>
      <c r="T3134" s="87">
        <f>_xlfn.MINIFS(CENSO[DAP (cm)],CENSO[NOME CIENTIFICO],CENSO[[#This Row],[NOME CIENTIFICO]])</f>
        <v>40.107045659157627</v>
      </c>
      <c r="U31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134" s="87" t="str">
        <f>IF(CENSO[[#This Row],[DAP (cm)]]&lt;CENSO[[#This Row],[DMCE (cm)]],"DAP &lt; DMCE","DAP ≥ DMCE")</f>
        <v>DAP ≥ DMCE</v>
      </c>
      <c r="W3134" s="87" t="str">
        <f>IF(CENSO[[#This Row],[DAP (cm)]]&gt;200, "Superior", "Inferior")</f>
        <v>Inferior</v>
      </c>
      <c r="X3134" s="87" t="str">
        <f>VLOOKUP(CENSO[[#This Row],[NOME COMUM]],ESPECIES[],4,FALSE)</f>
        <v>Não</v>
      </c>
      <c r="Y3134" s="87" t="str">
        <f>IF(IFERROR(VLOOKUP(CENSO[[#This Row],[NOME COMUM]],COMERCIAIS[],2, FALSE), "Não") &lt;&gt; "Não", "Sim", "Não")</f>
        <v>Sim</v>
      </c>
      <c r="Z3134" s="133">
        <f>CENSO[[#This Row],[g (m²)]]/SUM(AEEF[AEEF-UT])</f>
        <v>1.3815301201070673E-3</v>
      </c>
      <c r="AA3134" s="133">
        <f>CENSO[[#This Row],[v (m³)]]/SUM(AEEF[AEEF-UT])</f>
        <v>1.3538995177049259E-2</v>
      </c>
    </row>
    <row r="3135" spans="1:27" ht="14">
      <c r="A3135" s="86">
        <v>1</v>
      </c>
      <c r="B3135" s="86">
        <v>2</v>
      </c>
      <c r="C3135" s="63">
        <v>91</v>
      </c>
      <c r="D3135" s="63">
        <v>3134</v>
      </c>
      <c r="E3135" s="63" t="str">
        <f>VLOOKUP(CENSO[[#This Row],[NOME COMUM]],ESPECIES[],2,FALSE)</f>
        <v>Virola sebifera Aubl.</v>
      </c>
      <c r="F3135" s="64" t="s">
        <v>18</v>
      </c>
      <c r="G3135" s="64">
        <v>208</v>
      </c>
      <c r="H3135" s="97">
        <f>CENSO[[#This Row],[CAP (cm)]]/PI()</f>
        <v>66.208456326228458</v>
      </c>
      <c r="I3135" s="64">
        <v>19</v>
      </c>
      <c r="J3135" s="96">
        <f>(PI()*(CENSO[[#This Row],[DAP (cm)]]^2))/40000</f>
        <v>0.34428397289638796</v>
      </c>
      <c r="K3135" s="96">
        <f>CENSO[[#This Row],[g (m²)]]*CENSO[[#This Row],[H (m)]]*0.7</f>
        <v>4.5789768395219594</v>
      </c>
      <c r="L3135" s="64">
        <v>1</v>
      </c>
      <c r="M3135" s="65">
        <v>365139</v>
      </c>
      <c r="N3135" s="87">
        <v>9703019</v>
      </c>
      <c r="O3135" s="87" t="s">
        <v>1227</v>
      </c>
      <c r="P3135" s="87" t="str">
        <f>VLOOKUP(CENSO[[#This Row],[DAP (cm)]],CD[],2,TRUE)</f>
        <v>TORA</v>
      </c>
      <c r="Q3135" s="87" t="str">
        <f>VLOOKUP(CENSO[[#This Row],[DAP (cm)]],DD[],2,TRUE)</f>
        <v>60├ 70</v>
      </c>
      <c r="R3135" s="87" t="str" cm="1">
        <f t="array" ref="R3135">INDEX(_xlfn.TEXTSPLIT(CENSO[[#This Row],[NOME CIENTIFICO]]," "),1)</f>
        <v>Virola</v>
      </c>
      <c r="S3135" s="98" t="s">
        <v>1004</v>
      </c>
      <c r="T3135" s="87">
        <f>_xlfn.MINIFS(CENSO[DAP (cm)],CENSO[NOME CIENTIFICO],CENSO[[#This Row],[NOME CIENTIFICO]])</f>
        <v>38.197186342054884</v>
      </c>
      <c r="U31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35" s="87" t="str">
        <f>IF(CENSO[[#This Row],[DAP (cm)]]&lt;CENSO[[#This Row],[DMCE (cm)]],"DAP &lt; DMCE","DAP ≥ DMCE")</f>
        <v>DAP ≥ DMCE</v>
      </c>
      <c r="W3135" s="87" t="str">
        <f>IF(CENSO[[#This Row],[DAP (cm)]]&gt;200, "Superior", "Inferior")</f>
        <v>Inferior</v>
      </c>
      <c r="X3135" s="87" t="str">
        <f>VLOOKUP(CENSO[[#This Row],[NOME COMUM]],ESPECIES[],4,FALSE)</f>
        <v>Não</v>
      </c>
      <c r="Y3135" s="87" t="str">
        <f>IF(IFERROR(VLOOKUP(CENSO[[#This Row],[NOME COMUM]],COMERCIAIS[],2, FALSE), "Não") &lt;&gt; "Não", "Sim", "Não")</f>
        <v>Não</v>
      </c>
      <c r="Z3135" s="133">
        <f>CENSO[[#This Row],[g (m²)]]/SUM(AEEF[AEEF-UT])</f>
        <v>6.023735864581724E-4</v>
      </c>
      <c r="AA3135" s="133">
        <f>CENSO[[#This Row],[v (m³)]]/SUM(AEEF[AEEF-UT])</f>
        <v>8.0115686998936918E-3</v>
      </c>
    </row>
    <row r="3136" spans="1:27" ht="14">
      <c r="A3136" s="86">
        <v>1</v>
      </c>
      <c r="B3136" s="86">
        <v>2</v>
      </c>
      <c r="C3136" s="63">
        <v>91</v>
      </c>
      <c r="D3136" s="63">
        <v>3135</v>
      </c>
      <c r="E3136" s="63" t="str">
        <f>VLOOKUP(CENSO[[#This Row],[NOME COMUM]],ESPECIES[],2,FALSE)</f>
        <v>Couratari guianensis Aubl.</v>
      </c>
      <c r="F3136" s="64" t="s">
        <v>6</v>
      </c>
      <c r="G3136" s="64">
        <v>170</v>
      </c>
      <c r="H3136" s="97">
        <f>CENSO[[#This Row],[CAP (cm)]]/PI()</f>
        <v>54.112680651244418</v>
      </c>
      <c r="I3136" s="64">
        <v>18</v>
      </c>
      <c r="J3136" s="96">
        <f>(PI()*(CENSO[[#This Row],[DAP (cm)]]^2))/40000</f>
        <v>0.2299788927677888</v>
      </c>
      <c r="K3136" s="96">
        <f>CENSO[[#This Row],[g (m²)]]*CENSO[[#This Row],[H (m)]]*0.7</f>
        <v>2.8977340488741388</v>
      </c>
      <c r="L3136" s="64">
        <v>1</v>
      </c>
      <c r="M3136" s="65">
        <v>365129.4</v>
      </c>
      <c r="N3136" s="87">
        <v>9703015.8000000007</v>
      </c>
      <c r="O3136" s="87" t="s">
        <v>1228</v>
      </c>
      <c r="P3136" s="87" t="str">
        <f>VLOOKUP(CENSO[[#This Row],[DAP (cm)]],CD[],2,TRUE)</f>
        <v>TORA</v>
      </c>
      <c r="Q3136" s="87" t="str">
        <f>VLOOKUP(CENSO[[#This Row],[DAP (cm)]],DD[],2,TRUE)</f>
        <v>50├ 60</v>
      </c>
      <c r="R3136" s="87" t="str" cm="1">
        <f t="array" ref="R3136">INDEX(_xlfn.TEXTSPLIT(CENSO[[#This Row],[NOME CIENTIFICO]]," "),1)</f>
        <v>Couratari</v>
      </c>
      <c r="S3136" s="98" t="s">
        <v>1004</v>
      </c>
      <c r="T3136" s="87">
        <f>_xlfn.MINIFS(CENSO[DAP (cm)],CENSO[NOME CIENTIFICO],CENSO[[#This Row],[NOME CIENTIFICO]])</f>
        <v>38.833806114422465</v>
      </c>
      <c r="U31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36" s="87" t="str">
        <f>IF(CENSO[[#This Row],[DAP (cm)]]&lt;CENSO[[#This Row],[DMCE (cm)]],"DAP &lt; DMCE","DAP ≥ DMCE")</f>
        <v>DAP ≥ DMCE</v>
      </c>
      <c r="W3136" s="87" t="str">
        <f>IF(CENSO[[#This Row],[DAP (cm)]]&gt;200, "Superior", "Inferior")</f>
        <v>Inferior</v>
      </c>
      <c r="X3136" s="87" t="str">
        <f>VLOOKUP(CENSO[[#This Row],[NOME COMUM]],ESPECIES[],4,FALSE)</f>
        <v>Não</v>
      </c>
      <c r="Y3136" s="87" t="str">
        <f>IF(IFERROR(VLOOKUP(CENSO[[#This Row],[NOME COMUM]],COMERCIAIS[],2, FALSE), "Não") &lt;&gt; "Não", "Sim", "Não")</f>
        <v>Sim</v>
      </c>
      <c r="Z3136" s="133">
        <f>CENSO[[#This Row],[g (m²)]]/SUM(AEEF[AEEF-UT])</f>
        <v>4.0238065478553035E-4</v>
      </c>
      <c r="AA3136" s="133">
        <f>CENSO[[#This Row],[v (m³)]]/SUM(AEEF[AEEF-UT])</f>
        <v>5.069996250297683E-3</v>
      </c>
    </row>
    <row r="3137" spans="1:27" ht="14">
      <c r="A3137" s="86">
        <v>1</v>
      </c>
      <c r="B3137" s="86">
        <v>2</v>
      </c>
      <c r="C3137" s="63">
        <v>91</v>
      </c>
      <c r="D3137" s="63">
        <v>3136</v>
      </c>
      <c r="E3137" s="63" t="str">
        <f>VLOOKUP(CENSO[[#This Row],[NOME COMUM]],ESPECIES[],2,FALSE)</f>
        <v>Hymenolobium petraeum Ducke</v>
      </c>
      <c r="F3137" s="64" t="s">
        <v>40</v>
      </c>
      <c r="G3137" s="64">
        <v>130</v>
      </c>
      <c r="H3137" s="97">
        <f>CENSO[[#This Row],[CAP (cm)]]/PI()</f>
        <v>41.38028520389279</v>
      </c>
      <c r="I3137" s="64">
        <v>13</v>
      </c>
      <c r="J3137" s="96">
        <f>(PI()*(CENSO[[#This Row],[DAP (cm)]]^2))/40000</f>
        <v>0.13448592691265157</v>
      </c>
      <c r="K3137" s="96">
        <f>CENSO[[#This Row],[g (m²)]]*CENSO[[#This Row],[H (m)]]*0.7</f>
        <v>1.2238219349051291</v>
      </c>
      <c r="L3137" s="64">
        <v>1</v>
      </c>
      <c r="M3137" s="65">
        <v>365127.09999999899</v>
      </c>
      <c r="N3137" s="87">
        <v>9703011.3000000007</v>
      </c>
      <c r="O3137" s="98" t="s">
        <v>1225</v>
      </c>
      <c r="P3137" s="87" t="str">
        <f>VLOOKUP(CENSO[[#This Row],[DAP (cm)]],CD[],2,TRUE)</f>
        <v>TORETE</v>
      </c>
      <c r="Q3137" s="87" t="str">
        <f>VLOOKUP(CENSO[[#This Row],[DAP (cm)]],DD[],2,TRUE)</f>
        <v>40├ 50</v>
      </c>
      <c r="R3137" s="87" t="str" cm="1">
        <f t="array" ref="R3137">INDEX(_xlfn.TEXTSPLIT(CENSO[[#This Row],[NOME CIENTIFICO]]," "),1)</f>
        <v>Hymenolobium</v>
      </c>
      <c r="S3137" s="98" t="s">
        <v>1004</v>
      </c>
      <c r="T3137" s="87">
        <f>_xlfn.MINIFS(CENSO[DAP (cm)],CENSO[NOME CIENTIFICO],CENSO[[#This Row],[NOME CIENTIFICO]])</f>
        <v>41.38028520389279</v>
      </c>
      <c r="U31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137" s="87" t="str">
        <f>IF(CENSO[[#This Row],[DAP (cm)]]&lt;CENSO[[#This Row],[DMCE (cm)]],"DAP &lt; DMCE","DAP ≥ DMCE")</f>
        <v>DAP &lt; DMCE</v>
      </c>
      <c r="W3137" s="87" t="str">
        <f>IF(CENSO[[#This Row],[DAP (cm)]]&gt;200, "Superior", "Inferior")</f>
        <v>Inferior</v>
      </c>
      <c r="X3137" s="87" t="str">
        <f>VLOOKUP(CENSO[[#This Row],[NOME COMUM]],ESPECIES[],4,FALSE)</f>
        <v>Não</v>
      </c>
      <c r="Y3137" s="87" t="str">
        <f>IF(IFERROR(VLOOKUP(CENSO[[#This Row],[NOME COMUM]],COMERCIAIS[],2, FALSE), "Não") &lt;&gt; "Não", "Sim", "Não")</f>
        <v>Sim</v>
      </c>
      <c r="Z3137" s="133">
        <f>CENSO[[#This Row],[g (m²)]]/SUM(AEEF[AEEF-UT])</f>
        <v>2.3530218221022364E-4</v>
      </c>
      <c r="AA3137" s="133">
        <f>CENSO[[#This Row],[v (m³)]]/SUM(AEEF[AEEF-UT])</f>
        <v>2.1412498581130346E-3</v>
      </c>
    </row>
    <row r="3138" spans="1:27" ht="14">
      <c r="A3138" s="86">
        <v>1</v>
      </c>
      <c r="B3138" s="86">
        <v>2</v>
      </c>
      <c r="C3138" s="63">
        <v>91</v>
      </c>
      <c r="D3138" s="63">
        <v>3137</v>
      </c>
      <c r="E3138" s="63" t="str">
        <f>VLOOKUP(CENSO[[#This Row],[NOME COMUM]],ESPECIES[],2,FALSE)</f>
        <v>Piptadenia suaveolens Miq.</v>
      </c>
      <c r="F3138" s="64" t="s">
        <v>22</v>
      </c>
      <c r="G3138" s="64">
        <v>204</v>
      </c>
      <c r="H3138" s="97">
        <f>CENSO[[#This Row],[CAP (cm)]]/PI()</f>
        <v>64.935216781493295</v>
      </c>
      <c r="I3138" s="64">
        <v>15</v>
      </c>
      <c r="J3138" s="96">
        <f>(PI()*(CENSO[[#This Row],[DAP (cm)]]^2))/40000</f>
        <v>0.33116960558561581</v>
      </c>
      <c r="K3138" s="96">
        <f>CENSO[[#This Row],[g (m²)]]*CENSO[[#This Row],[H (m)]]*0.7</f>
        <v>3.4772808586489661</v>
      </c>
      <c r="L3138" s="64">
        <v>2</v>
      </c>
      <c r="M3138" s="65">
        <v>365127.4</v>
      </c>
      <c r="N3138" s="87">
        <v>9702996.8000000007</v>
      </c>
      <c r="O3138" s="87" t="s">
        <v>1228</v>
      </c>
      <c r="P3138" s="87" t="str">
        <f>VLOOKUP(CENSO[[#This Row],[DAP (cm)]],CD[],2,TRUE)</f>
        <v>TORA</v>
      </c>
      <c r="Q3138" s="87" t="str">
        <f>VLOOKUP(CENSO[[#This Row],[DAP (cm)]],DD[],2,TRUE)</f>
        <v>60├ 70</v>
      </c>
      <c r="R3138" s="87" t="str" cm="1">
        <f t="array" ref="R3138">INDEX(_xlfn.TEXTSPLIT(CENSO[[#This Row],[NOME CIENTIFICO]]," "),1)</f>
        <v>Piptadenia</v>
      </c>
      <c r="S3138" s="98" t="s">
        <v>1004</v>
      </c>
      <c r="T3138" s="87">
        <f>_xlfn.MINIFS(CENSO[DAP (cm)],CENSO[NOME CIENTIFICO],CENSO[[#This Row],[NOME CIENTIFICO]])</f>
        <v>39.788735772973837</v>
      </c>
      <c r="U31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38" s="87" t="str">
        <f>IF(CENSO[[#This Row],[DAP (cm)]]&lt;CENSO[[#This Row],[DMCE (cm)]],"DAP &lt; DMCE","DAP ≥ DMCE")</f>
        <v>DAP ≥ DMCE</v>
      </c>
      <c r="W3138" s="87" t="str">
        <f>IF(CENSO[[#This Row],[DAP (cm)]]&gt;200, "Superior", "Inferior")</f>
        <v>Inferior</v>
      </c>
      <c r="X3138" s="87" t="str">
        <f>VLOOKUP(CENSO[[#This Row],[NOME COMUM]],ESPECIES[],4,FALSE)</f>
        <v>Não</v>
      </c>
      <c r="Y3138" s="87" t="str">
        <f>IF(IFERROR(VLOOKUP(CENSO[[#This Row],[NOME COMUM]],COMERCIAIS[],2, FALSE), "Não") &lt;&gt; "Não", "Sim", "Não")</f>
        <v>Sim</v>
      </c>
      <c r="Z3138" s="133">
        <f>CENSO[[#This Row],[g (m²)]]/SUM(AEEF[AEEF-UT])</f>
        <v>5.7942814289116363E-4</v>
      </c>
      <c r="AA3138" s="133">
        <f>CENSO[[#This Row],[v (m³)]]/SUM(AEEF[AEEF-UT])</f>
        <v>6.0839955003572184E-3</v>
      </c>
    </row>
    <row r="3139" spans="1:27" ht="14">
      <c r="A3139" s="86">
        <v>1</v>
      </c>
      <c r="B3139" s="86">
        <v>2</v>
      </c>
      <c r="C3139" s="63">
        <v>91</v>
      </c>
      <c r="D3139" s="63">
        <v>3138</v>
      </c>
      <c r="E3139" s="63" t="str">
        <f>VLOOKUP(CENSO[[#This Row],[NOME COMUM]],ESPECIES[],2,FALSE)</f>
        <v>Astronium lecointei Ducke</v>
      </c>
      <c r="F3139" s="64" t="s">
        <v>5</v>
      </c>
      <c r="G3139" s="64">
        <v>217</v>
      </c>
      <c r="H3139" s="97">
        <f>CENSO[[#This Row],[CAP (cm)]]/PI()</f>
        <v>69.073245301882579</v>
      </c>
      <c r="I3139" s="64">
        <v>22</v>
      </c>
      <c r="J3139" s="96">
        <f>(PI()*(CENSO[[#This Row],[DAP (cm)]]^2))/40000</f>
        <v>0.37472235576271301</v>
      </c>
      <c r="K3139" s="96">
        <f>CENSO[[#This Row],[g (m²)]]*CENSO[[#This Row],[H (m)]]*0.7</f>
        <v>5.7707242787457798</v>
      </c>
      <c r="L3139" s="64">
        <v>1</v>
      </c>
      <c r="M3139" s="65">
        <v>365147.299999999</v>
      </c>
      <c r="N3139" s="87">
        <v>9702987.4000000004</v>
      </c>
      <c r="O3139" s="87" t="s">
        <v>1228</v>
      </c>
      <c r="P3139" s="87" t="str">
        <f>VLOOKUP(CENSO[[#This Row],[DAP (cm)]],CD[],2,TRUE)</f>
        <v>TORA</v>
      </c>
      <c r="Q3139" s="87" t="str">
        <f>VLOOKUP(CENSO[[#This Row],[DAP (cm)]],DD[],2,TRUE)</f>
        <v>60├ 70</v>
      </c>
      <c r="R3139" s="87" t="str" cm="1">
        <f t="array" ref="R3139">INDEX(_xlfn.TEXTSPLIT(CENSO[[#This Row],[NOME CIENTIFICO]]," "),1)</f>
        <v>Astronium</v>
      </c>
      <c r="S3139" s="98" t="s">
        <v>1004</v>
      </c>
      <c r="T3139" s="87">
        <f>_xlfn.MINIFS(CENSO[DAP (cm)],CENSO[NOME CIENTIFICO],CENSO[[#This Row],[NOME CIENTIFICO]])</f>
        <v>40.107045659157627</v>
      </c>
      <c r="U31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139" s="87" t="str">
        <f>IF(CENSO[[#This Row],[DAP (cm)]]&lt;CENSO[[#This Row],[DMCE (cm)]],"DAP &lt; DMCE","DAP ≥ DMCE")</f>
        <v>DAP ≥ DMCE</v>
      </c>
      <c r="W3139" s="87" t="str">
        <f>IF(CENSO[[#This Row],[DAP (cm)]]&gt;200, "Superior", "Inferior")</f>
        <v>Inferior</v>
      </c>
      <c r="X3139" s="87" t="str">
        <f>VLOOKUP(CENSO[[#This Row],[NOME COMUM]],ESPECIES[],4,FALSE)</f>
        <v>Não</v>
      </c>
      <c r="Y3139" s="87" t="str">
        <f>IF(IFERROR(VLOOKUP(CENSO[[#This Row],[NOME COMUM]],COMERCIAIS[],2, FALSE), "Não") &lt;&gt; "Não", "Sim", "Não")</f>
        <v>Sim</v>
      </c>
      <c r="Z3139" s="133">
        <f>CENSO[[#This Row],[g (m²)]]/SUM(AEEF[AEEF-UT])</f>
        <v>6.5562984959155154E-4</v>
      </c>
      <c r="AA3139" s="133">
        <f>CENSO[[#This Row],[v (m³)]]/SUM(AEEF[AEEF-UT])</f>
        <v>1.0096699683709891E-2</v>
      </c>
    </row>
    <row r="3140" spans="1:27" ht="14">
      <c r="A3140" s="86">
        <v>1</v>
      </c>
      <c r="B3140" s="86">
        <v>2</v>
      </c>
      <c r="C3140" s="63">
        <v>92</v>
      </c>
      <c r="D3140" s="63">
        <v>3139</v>
      </c>
      <c r="E3140" s="63" t="str">
        <f>VLOOKUP(CENSO[[#This Row],[NOME COMUM]],ESPECIES[],2,FALSE)</f>
        <v>Tachigali myrmecophila Ducke</v>
      </c>
      <c r="F3140" s="64" t="s">
        <v>14</v>
      </c>
      <c r="G3140" s="64">
        <v>320</v>
      </c>
      <c r="H3140" s="97">
        <f>CENSO[[#This Row],[CAP (cm)]]/PI()</f>
        <v>101.85916357881302</v>
      </c>
      <c r="I3140" s="64">
        <v>17</v>
      </c>
      <c r="J3140" s="96">
        <f>(PI()*(CENSO[[#This Row],[DAP (cm)]]^2))/40000</f>
        <v>0.81487330863050433</v>
      </c>
      <c r="K3140" s="96">
        <f>CENSO[[#This Row],[g (m²)]]*CENSO[[#This Row],[H (m)]]*0.7</f>
        <v>9.6969923727030007</v>
      </c>
      <c r="L3140" s="64">
        <v>1</v>
      </c>
      <c r="M3140" s="65">
        <v>365159.799999999</v>
      </c>
      <c r="N3140" s="87">
        <v>9702972.9000000004</v>
      </c>
      <c r="O3140" s="87" t="s">
        <v>1228</v>
      </c>
      <c r="P3140" s="87" t="str">
        <f>VLOOKUP(CENSO[[#This Row],[DAP (cm)]],CD[],2,TRUE)</f>
        <v>TORA</v>
      </c>
      <c r="Q3140" s="87" t="str">
        <f>VLOOKUP(CENSO[[#This Row],[DAP (cm)]],DD[],2,TRUE)</f>
        <v>100├ 110</v>
      </c>
      <c r="R3140" s="87" t="str" cm="1">
        <f t="array" ref="R3140">INDEX(_xlfn.TEXTSPLIT(CENSO[[#This Row],[NOME CIENTIFICO]]," "),1)</f>
        <v>Tachigali</v>
      </c>
      <c r="S3140" s="98" t="s">
        <v>1004</v>
      </c>
      <c r="T3140" s="87">
        <f>_xlfn.MINIFS(CENSO[DAP (cm)],CENSO[NOME CIENTIFICO],CENSO[[#This Row],[NOME CIENTIFICO]])</f>
        <v>39.152116000606256</v>
      </c>
      <c r="U31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40" s="87" t="str">
        <f>IF(CENSO[[#This Row],[DAP (cm)]]&lt;CENSO[[#This Row],[DMCE (cm)]],"DAP &lt; DMCE","DAP ≥ DMCE")</f>
        <v>DAP ≥ DMCE</v>
      </c>
      <c r="W3140" s="87" t="str">
        <f>IF(CENSO[[#This Row],[DAP (cm)]]&gt;200, "Superior", "Inferior")</f>
        <v>Inferior</v>
      </c>
      <c r="X3140" s="87" t="str">
        <f>VLOOKUP(CENSO[[#This Row],[NOME COMUM]],ESPECIES[],4,FALSE)</f>
        <v>Não</v>
      </c>
      <c r="Y3140" s="87" t="str">
        <f>IF(IFERROR(VLOOKUP(CENSO[[#This Row],[NOME COMUM]],COMERCIAIS[],2, FALSE), "Não") &lt;&gt; "Não", "Sim", "Não")</f>
        <v>Sim</v>
      </c>
      <c r="Z3140" s="133">
        <f>CENSO[[#This Row],[g (m²)]]/SUM(AEEF[AEEF-UT])</f>
        <v>1.4257362993092843E-3</v>
      </c>
      <c r="AA3140" s="133">
        <f>CENSO[[#This Row],[v (m³)]]/SUM(AEEF[AEEF-UT])</f>
        <v>1.6966261961780481E-2</v>
      </c>
    </row>
    <row r="3141" spans="1:27" ht="14">
      <c r="A3141" s="86">
        <v>1</v>
      </c>
      <c r="B3141" s="86">
        <v>2</v>
      </c>
      <c r="C3141" s="63">
        <v>92</v>
      </c>
      <c r="D3141" s="63">
        <v>3140</v>
      </c>
      <c r="E3141" s="63" t="str">
        <f>VLOOKUP(CENSO[[#This Row],[NOME COMUM]],ESPECIES[],2,FALSE)</f>
        <v>Brosimum parinarioides Ducke</v>
      </c>
      <c r="F3141" s="64" t="s">
        <v>54</v>
      </c>
      <c r="G3141" s="64">
        <v>232</v>
      </c>
      <c r="H3141" s="97">
        <f>CENSO[[#This Row],[CAP (cm)]]/PI()</f>
        <v>73.847893594639444</v>
      </c>
      <c r="I3141" s="64">
        <v>18</v>
      </c>
      <c r="J3141" s="96">
        <f>(PI()*(CENSO[[#This Row],[DAP (cm)]]^2))/40000</f>
        <v>0.42831778284890881</v>
      </c>
      <c r="K3141" s="96">
        <f>CENSO[[#This Row],[g (m²)]]*CENSO[[#This Row],[H (m)]]*0.7</f>
        <v>5.3968040638962504</v>
      </c>
      <c r="L3141" s="64">
        <v>1</v>
      </c>
      <c r="M3141" s="65">
        <v>365186</v>
      </c>
      <c r="N3141" s="87">
        <v>9702960.5</v>
      </c>
      <c r="O3141" s="87" t="s">
        <v>1227</v>
      </c>
      <c r="P3141" s="87" t="str">
        <f>VLOOKUP(CENSO[[#This Row],[DAP (cm)]],CD[],2,TRUE)</f>
        <v>TORA</v>
      </c>
      <c r="Q3141" s="87" t="str">
        <f>VLOOKUP(CENSO[[#This Row],[DAP (cm)]],DD[],2,TRUE)</f>
        <v>70├ 80</v>
      </c>
      <c r="R3141" s="87" t="str" cm="1">
        <f t="array" ref="R3141">INDEX(_xlfn.TEXTSPLIT(CENSO[[#This Row],[NOME CIENTIFICO]]," "),1)</f>
        <v>Brosimum</v>
      </c>
      <c r="S3141" s="98" t="s">
        <v>1004</v>
      </c>
      <c r="T3141" s="87">
        <f>_xlfn.MINIFS(CENSO[DAP (cm)],CENSO[NOME CIENTIFICO],CENSO[[#This Row],[NOME CIENTIFICO]])</f>
        <v>41.38028520389279</v>
      </c>
      <c r="U31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141" s="87" t="str">
        <f>IF(CENSO[[#This Row],[DAP (cm)]]&lt;CENSO[[#This Row],[DMCE (cm)]],"DAP &lt; DMCE","DAP ≥ DMCE")</f>
        <v>DAP ≥ DMCE</v>
      </c>
      <c r="W3141" s="87" t="str">
        <f>IF(CENSO[[#This Row],[DAP (cm)]]&gt;200, "Superior", "Inferior")</f>
        <v>Inferior</v>
      </c>
      <c r="X3141" s="87" t="str">
        <f>VLOOKUP(CENSO[[#This Row],[NOME COMUM]],ESPECIES[],4,FALSE)</f>
        <v>Não</v>
      </c>
      <c r="Y3141" s="87" t="str">
        <f>IF(IFERROR(VLOOKUP(CENSO[[#This Row],[NOME COMUM]],COMERCIAIS[],2, FALSE), "Não") &lt;&gt; "Não", "Sim", "Não")</f>
        <v>Não</v>
      </c>
      <c r="Z3141" s="133">
        <f>CENSO[[#This Row],[g (m²)]]/SUM(AEEF[AEEF-UT])</f>
        <v>7.4940264232444247E-4</v>
      </c>
      <c r="AA3141" s="133">
        <f>CENSO[[#This Row],[v (m³)]]/SUM(AEEF[AEEF-UT])</f>
        <v>9.4424732932879736E-3</v>
      </c>
    </row>
    <row r="3142" spans="1:27" ht="14">
      <c r="A3142" s="86">
        <v>1</v>
      </c>
      <c r="B3142" s="86">
        <v>2</v>
      </c>
      <c r="C3142" s="63">
        <v>92</v>
      </c>
      <c r="D3142" s="63">
        <v>3141</v>
      </c>
      <c r="E3142" s="63" t="str">
        <f>VLOOKUP(CENSO[[#This Row],[NOME COMUM]],ESPECIES[],2,FALSE)</f>
        <v>Caryocar villosum (Aubl.) Pers.</v>
      </c>
      <c r="F3142" s="64" t="s">
        <v>33</v>
      </c>
      <c r="G3142" s="64">
        <v>425</v>
      </c>
      <c r="H3142" s="97">
        <f>CENSO[[#This Row],[CAP (cm)]]/PI()</f>
        <v>135.28170162811105</v>
      </c>
      <c r="I3142" s="64">
        <v>17</v>
      </c>
      <c r="J3142" s="96">
        <f>(PI()*(CENSO[[#This Row],[DAP (cm)]]^2))/40000</f>
        <v>1.4373680797986799</v>
      </c>
      <c r="K3142" s="96">
        <f>CENSO[[#This Row],[g (m²)]]*CENSO[[#This Row],[H (m)]]*0.7</f>
        <v>17.104680149604288</v>
      </c>
      <c r="L3142" s="64">
        <v>2</v>
      </c>
      <c r="M3142" s="65">
        <v>365194.2</v>
      </c>
      <c r="N3142" s="87">
        <v>9702969.9000000004</v>
      </c>
      <c r="O3142" s="87" t="s">
        <v>1228</v>
      </c>
      <c r="P3142" s="87" t="str">
        <f>VLOOKUP(CENSO[[#This Row],[DAP (cm)]],CD[],2,TRUE)</f>
        <v>TORA</v>
      </c>
      <c r="Q3142" s="87" t="str">
        <f>VLOOKUP(CENSO[[#This Row],[DAP (cm)]],DD[],2,TRUE)</f>
        <v>130├ 140</v>
      </c>
      <c r="R3142" s="87" t="str" cm="1">
        <f t="array" ref="R3142">INDEX(_xlfn.TEXTSPLIT(CENSO[[#This Row],[NOME CIENTIFICO]]," "),1)</f>
        <v>Caryocar</v>
      </c>
      <c r="S3142" s="98" t="s">
        <v>1004</v>
      </c>
      <c r="T3142" s="87">
        <f>_xlfn.MINIFS(CENSO[DAP (cm)],CENSO[NOME CIENTIFICO],CENSO[[#This Row],[NOME CIENTIFICO]])</f>
        <v>41.38028520389279</v>
      </c>
      <c r="U31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142" s="87" t="str">
        <f>IF(CENSO[[#This Row],[DAP (cm)]]&lt;CENSO[[#This Row],[DMCE (cm)]],"DAP &lt; DMCE","DAP ≥ DMCE")</f>
        <v>DAP ≥ DMCE</v>
      </c>
      <c r="W3142" s="87" t="str">
        <f>IF(CENSO[[#This Row],[DAP (cm)]]&gt;200, "Superior", "Inferior")</f>
        <v>Inferior</v>
      </c>
      <c r="X3142" s="87" t="str">
        <f>VLOOKUP(CENSO[[#This Row],[NOME COMUM]],ESPECIES[],4,FALSE)</f>
        <v>Não</v>
      </c>
      <c r="Y3142" s="87" t="str">
        <f>IF(IFERROR(VLOOKUP(CENSO[[#This Row],[NOME COMUM]],COMERCIAIS[],2, FALSE), "Não") &lt;&gt; "Não", "Sim", "Não")</f>
        <v>Sim</v>
      </c>
      <c r="Z3142" s="133">
        <f>CENSO[[#This Row],[g (m²)]]/SUM(AEEF[AEEF-UT])</f>
        <v>2.5148790924095646E-3</v>
      </c>
      <c r="AA3142" s="133">
        <f>CENSO[[#This Row],[v (m³)]]/SUM(AEEF[AEEF-UT])</f>
        <v>2.9927061199673814E-2</v>
      </c>
    </row>
    <row r="3143" spans="1:27" ht="14">
      <c r="A3143" s="86">
        <v>1</v>
      </c>
      <c r="B3143" s="86">
        <v>2</v>
      </c>
      <c r="C3143" s="63">
        <v>92</v>
      </c>
      <c r="D3143" s="63">
        <v>3142</v>
      </c>
      <c r="E3143" s="63" t="str">
        <f>VLOOKUP(CENSO[[#This Row],[NOME COMUM]],ESPECIES[],2,FALSE)</f>
        <v>Lecythis chartacea O.Berg</v>
      </c>
      <c r="F3143" s="64" t="s">
        <v>31</v>
      </c>
      <c r="G3143" s="64">
        <v>212</v>
      </c>
      <c r="H3143" s="97">
        <f>CENSO[[#This Row],[CAP (cm)]]/PI()</f>
        <v>67.48169587096362</v>
      </c>
      <c r="I3143" s="64">
        <v>18</v>
      </c>
      <c r="J3143" s="96">
        <f>(PI()*(CENSO[[#This Row],[DAP (cm)]]^2))/40000</f>
        <v>0.35765298811610713</v>
      </c>
      <c r="K3143" s="96">
        <f>CENSO[[#This Row],[g (m²)]]*CENSO[[#This Row],[H (m)]]*0.7</f>
        <v>4.5064276502629497</v>
      </c>
      <c r="L3143" s="64">
        <v>1</v>
      </c>
      <c r="M3143" s="65">
        <v>365195.2</v>
      </c>
      <c r="N3143" s="87">
        <v>9702978.1999999899</v>
      </c>
      <c r="O3143" s="87" t="s">
        <v>1227</v>
      </c>
      <c r="P3143" s="87" t="str">
        <f>VLOOKUP(CENSO[[#This Row],[DAP (cm)]],CD[],2,TRUE)</f>
        <v>TORA</v>
      </c>
      <c r="Q3143" s="87" t="str">
        <f>VLOOKUP(CENSO[[#This Row],[DAP (cm)]],DD[],2,TRUE)</f>
        <v>60├ 70</v>
      </c>
      <c r="R3143" s="87" t="str" cm="1">
        <f t="array" ref="R3143">INDEX(_xlfn.TEXTSPLIT(CENSO[[#This Row],[NOME CIENTIFICO]]," "),1)</f>
        <v>Lecythis</v>
      </c>
      <c r="S3143" s="98" t="s">
        <v>1004</v>
      </c>
      <c r="T3143" s="87">
        <f>_xlfn.MINIFS(CENSO[DAP (cm)],CENSO[NOME CIENTIFICO],CENSO[[#This Row],[NOME CIENTIFICO]])</f>
        <v>38.833806114422465</v>
      </c>
      <c r="U31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43" s="87" t="str">
        <f>IF(CENSO[[#This Row],[DAP (cm)]]&lt;CENSO[[#This Row],[DMCE (cm)]],"DAP &lt; DMCE","DAP ≥ DMCE")</f>
        <v>DAP ≥ DMCE</v>
      </c>
      <c r="W3143" s="87" t="str">
        <f>IF(CENSO[[#This Row],[DAP (cm)]]&gt;200, "Superior", "Inferior")</f>
        <v>Inferior</v>
      </c>
      <c r="X3143" s="87" t="str">
        <f>VLOOKUP(CENSO[[#This Row],[NOME COMUM]],ESPECIES[],4,FALSE)</f>
        <v>Não</v>
      </c>
      <c r="Y3143" s="87" t="str">
        <f>IF(IFERROR(VLOOKUP(CENSO[[#This Row],[NOME COMUM]],COMERCIAIS[],2, FALSE), "Não") &lt;&gt; "Não", "Sim", "Não")</f>
        <v>Sim</v>
      </c>
      <c r="Z3143" s="133">
        <f>CENSO[[#This Row],[g (m²)]]/SUM(AEEF[AEEF-UT])</f>
        <v>6.2576457261871526E-4</v>
      </c>
      <c r="AA3143" s="133">
        <f>CENSO[[#This Row],[v (m³)]]/SUM(AEEF[AEEF-UT])</f>
        <v>7.8846336149958115E-3</v>
      </c>
    </row>
    <row r="3144" spans="1:27" ht="14">
      <c r="A3144" s="86">
        <v>1</v>
      </c>
      <c r="B3144" s="86">
        <v>2</v>
      </c>
      <c r="C3144" s="63">
        <v>92</v>
      </c>
      <c r="D3144" s="63">
        <v>3143</v>
      </c>
      <c r="E3144" s="63" t="str">
        <f>VLOOKUP(CENSO[[#This Row],[NOME COMUM]],ESPECIES[],2,FALSE)</f>
        <v>Didymopanax calvum Decne. &amp; Planch.</v>
      </c>
      <c r="F3144" s="64" t="s">
        <v>52</v>
      </c>
      <c r="G3144" s="64">
        <v>338</v>
      </c>
      <c r="H3144" s="97">
        <f>CENSO[[#This Row],[CAP (cm)]]/PI()</f>
        <v>107.58874153012125</v>
      </c>
      <c r="I3144" s="64">
        <v>20</v>
      </c>
      <c r="J3144" s="96">
        <f>(PI()*(CENSO[[#This Row],[DAP (cm)]]^2))/40000</f>
        <v>0.90912486592952468</v>
      </c>
      <c r="K3144" s="96">
        <f>CENSO[[#This Row],[g (m²)]]*CENSO[[#This Row],[H (m)]]*0.7</f>
        <v>12.727748123013344</v>
      </c>
      <c r="L3144" s="64">
        <v>1</v>
      </c>
      <c r="M3144" s="65">
        <v>365202.299999999</v>
      </c>
      <c r="N3144" s="87">
        <v>9703011.4000000004</v>
      </c>
      <c r="O3144" s="87" t="s">
        <v>1227</v>
      </c>
      <c r="P3144" s="87" t="str">
        <f>VLOOKUP(CENSO[[#This Row],[DAP (cm)]],CD[],2,TRUE)</f>
        <v>TORA</v>
      </c>
      <c r="Q3144" s="87" t="str">
        <f>VLOOKUP(CENSO[[#This Row],[DAP (cm)]],DD[],2,TRUE)</f>
        <v>100├ 110</v>
      </c>
      <c r="R3144" s="87" t="str" cm="1">
        <f t="array" ref="R3144">INDEX(_xlfn.TEXTSPLIT(CENSO[[#This Row],[NOME CIENTIFICO]]," "),1)</f>
        <v>Didymopanax</v>
      </c>
      <c r="S3144" s="98" t="s">
        <v>1004</v>
      </c>
      <c r="T3144" s="87">
        <f>_xlfn.MINIFS(CENSO[DAP (cm)],CENSO[NOME CIENTIFICO],CENSO[[#This Row],[NOME CIENTIFICO]])</f>
        <v>46.791553269017228</v>
      </c>
      <c r="U31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56.791553269017228</v>
      </c>
      <c r="V3144" s="87" t="str">
        <f>IF(CENSO[[#This Row],[DAP (cm)]]&lt;CENSO[[#This Row],[DMCE (cm)]],"DAP &lt; DMCE","DAP ≥ DMCE")</f>
        <v>DAP ≥ DMCE</v>
      </c>
      <c r="W3144" s="87" t="str">
        <f>IF(CENSO[[#This Row],[DAP (cm)]]&gt;200, "Superior", "Inferior")</f>
        <v>Inferior</v>
      </c>
      <c r="X3144" s="87" t="str">
        <f>VLOOKUP(CENSO[[#This Row],[NOME COMUM]],ESPECIES[],4,FALSE)</f>
        <v>Não</v>
      </c>
      <c r="Y3144" s="87" t="str">
        <f>IF(IFERROR(VLOOKUP(CENSO[[#This Row],[NOME COMUM]],COMERCIAIS[],2, FALSE), "Não") &lt;&gt; "Não", "Sim", "Não")</f>
        <v>Não</v>
      </c>
      <c r="Z3144" s="133">
        <f>CENSO[[#This Row],[g (m²)]]/SUM(AEEF[AEEF-UT])</f>
        <v>1.5906427517411118E-3</v>
      </c>
      <c r="AA3144" s="133">
        <f>CENSO[[#This Row],[v (m³)]]/SUM(AEEF[AEEF-UT])</f>
        <v>2.2268998524375562E-2</v>
      </c>
    </row>
    <row r="3145" spans="1:27" ht="14">
      <c r="A3145" s="86">
        <v>1</v>
      </c>
      <c r="B3145" s="86">
        <v>2</v>
      </c>
      <c r="C3145" s="63">
        <v>92</v>
      </c>
      <c r="D3145" s="63">
        <v>3144</v>
      </c>
      <c r="E3145" s="63" t="str">
        <f>VLOOKUP(CENSO[[#This Row],[NOME COMUM]],ESPECIES[],2,FALSE)</f>
        <v>Hymenolobium petraeum Ducke</v>
      </c>
      <c r="F3145" s="64" t="s">
        <v>40</v>
      </c>
      <c r="G3145" s="64">
        <v>400</v>
      </c>
      <c r="H3145" s="97">
        <f>CENSO[[#This Row],[CAP (cm)]]/PI()</f>
        <v>127.32395447351627</v>
      </c>
      <c r="I3145" s="64">
        <v>24</v>
      </c>
      <c r="J3145" s="96">
        <f>(PI()*(CENSO[[#This Row],[DAP (cm)]]^2))/40000</f>
        <v>1.2732395447351625</v>
      </c>
      <c r="K3145" s="96">
        <f>CENSO[[#This Row],[g (m²)]]*CENSO[[#This Row],[H (m)]]*0.7</f>
        <v>21.390424351550731</v>
      </c>
      <c r="L3145" s="64">
        <v>1</v>
      </c>
      <c r="M3145" s="65">
        <v>365227.59999999899</v>
      </c>
      <c r="N3145" s="87">
        <v>9703034.6999999899</v>
      </c>
      <c r="O3145" s="87" t="s">
        <v>1227</v>
      </c>
      <c r="P3145" s="87" t="str">
        <f>VLOOKUP(CENSO[[#This Row],[DAP (cm)]],CD[],2,TRUE)</f>
        <v>TORA</v>
      </c>
      <c r="Q3145" s="87" t="str">
        <f>VLOOKUP(CENSO[[#This Row],[DAP (cm)]],DD[],2,TRUE)</f>
        <v>120├ 130</v>
      </c>
      <c r="R3145" s="87" t="str" cm="1">
        <f t="array" ref="R3145">INDEX(_xlfn.TEXTSPLIT(CENSO[[#This Row],[NOME CIENTIFICO]]," "),1)</f>
        <v>Hymenolobium</v>
      </c>
      <c r="S3145" s="98" t="s">
        <v>1004</v>
      </c>
      <c r="T3145" s="87">
        <f>_xlfn.MINIFS(CENSO[DAP (cm)],CENSO[NOME CIENTIFICO],CENSO[[#This Row],[NOME CIENTIFICO]])</f>
        <v>41.38028520389279</v>
      </c>
      <c r="U31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145" s="87" t="str">
        <f>IF(CENSO[[#This Row],[DAP (cm)]]&lt;CENSO[[#This Row],[DMCE (cm)]],"DAP &lt; DMCE","DAP ≥ DMCE")</f>
        <v>DAP ≥ DMCE</v>
      </c>
      <c r="W3145" s="87" t="str">
        <f>IF(CENSO[[#This Row],[DAP (cm)]]&gt;200, "Superior", "Inferior")</f>
        <v>Inferior</v>
      </c>
      <c r="X3145" s="87" t="str">
        <f>VLOOKUP(CENSO[[#This Row],[NOME COMUM]],ESPECIES[],4,FALSE)</f>
        <v>Não</v>
      </c>
      <c r="Y3145" s="87" t="str">
        <f>IF(IFERROR(VLOOKUP(CENSO[[#This Row],[NOME COMUM]],COMERCIAIS[],2, FALSE), "Não") &lt;&gt; "Não", "Sim", "Não")</f>
        <v>Sim</v>
      </c>
      <c r="Z3145" s="133">
        <f>CENSO[[#This Row],[g (m²)]]/SUM(AEEF[AEEF-UT])</f>
        <v>2.2277129676707558E-3</v>
      </c>
      <c r="AA3145" s="133">
        <f>CENSO[[#This Row],[v (m³)]]/SUM(AEEF[AEEF-UT])</f>
        <v>3.7425577856868696E-2</v>
      </c>
    </row>
    <row r="3146" spans="1:27" ht="14">
      <c r="A3146" s="86">
        <v>1</v>
      </c>
      <c r="B3146" s="86">
        <v>2</v>
      </c>
      <c r="C3146" s="63">
        <v>92</v>
      </c>
      <c r="D3146" s="63">
        <v>3145</v>
      </c>
      <c r="E3146" s="63" t="str">
        <f>VLOOKUP(CENSO[[#This Row],[NOME COMUM]],ESPECIES[],2,FALSE)</f>
        <v>Tachigali myrmecophila Ducke</v>
      </c>
      <c r="F3146" s="64" t="s">
        <v>14</v>
      </c>
      <c r="G3146" s="64">
        <v>317</v>
      </c>
      <c r="H3146" s="97">
        <f>CENSO[[#This Row],[CAP (cm)]]/PI()</f>
        <v>100.90423392026165</v>
      </c>
      <c r="I3146" s="64">
        <v>16</v>
      </c>
      <c r="J3146" s="96">
        <f>(PI()*(CENSO[[#This Row],[DAP (cm)]]^2))/40000</f>
        <v>0.79966605381807354</v>
      </c>
      <c r="K3146" s="96">
        <f>CENSO[[#This Row],[g (m²)]]*CENSO[[#This Row],[H (m)]]*0.7</f>
        <v>8.956259802762423</v>
      </c>
      <c r="L3146" s="64">
        <v>1</v>
      </c>
      <c r="M3146" s="65">
        <v>365225.9</v>
      </c>
      <c r="N3146" s="87">
        <v>9703052.1999999899</v>
      </c>
      <c r="O3146" s="87" t="s">
        <v>1228</v>
      </c>
      <c r="P3146" s="87" t="str">
        <f>VLOOKUP(CENSO[[#This Row],[DAP (cm)]],CD[],2,TRUE)</f>
        <v>TORA</v>
      </c>
      <c r="Q3146" s="87" t="str">
        <f>VLOOKUP(CENSO[[#This Row],[DAP (cm)]],DD[],2,TRUE)</f>
        <v>100├ 110</v>
      </c>
      <c r="R3146" s="87" t="str" cm="1">
        <f t="array" ref="R3146">INDEX(_xlfn.TEXTSPLIT(CENSO[[#This Row],[NOME CIENTIFICO]]," "),1)</f>
        <v>Tachigali</v>
      </c>
      <c r="S3146" s="98" t="s">
        <v>1004</v>
      </c>
      <c r="T3146" s="87">
        <f>_xlfn.MINIFS(CENSO[DAP (cm)],CENSO[NOME CIENTIFICO],CENSO[[#This Row],[NOME CIENTIFICO]])</f>
        <v>39.152116000606256</v>
      </c>
      <c r="U31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46" s="87" t="str">
        <f>IF(CENSO[[#This Row],[DAP (cm)]]&lt;CENSO[[#This Row],[DMCE (cm)]],"DAP &lt; DMCE","DAP ≥ DMCE")</f>
        <v>DAP ≥ DMCE</v>
      </c>
      <c r="W3146" s="87" t="str">
        <f>IF(CENSO[[#This Row],[DAP (cm)]]&gt;200, "Superior", "Inferior")</f>
        <v>Inferior</v>
      </c>
      <c r="X3146" s="87" t="str">
        <f>VLOOKUP(CENSO[[#This Row],[NOME COMUM]],ESPECIES[],4,FALSE)</f>
        <v>Não</v>
      </c>
      <c r="Y3146" s="87" t="str">
        <f>IF(IFERROR(VLOOKUP(CENSO[[#This Row],[NOME COMUM]],COMERCIAIS[],2, FALSE), "Não") &lt;&gt; "Não", "Sim", "Não")</f>
        <v>Sim</v>
      </c>
      <c r="Z3146" s="133">
        <f>CENSO[[#This Row],[g (m²)]]/SUM(AEEF[AEEF-UT])</f>
        <v>1.3991290525516664E-3</v>
      </c>
      <c r="AA3146" s="133">
        <f>CENSO[[#This Row],[v (m³)]]/SUM(AEEF[AEEF-UT])</f>
        <v>1.5670245388578662E-2</v>
      </c>
    </row>
    <row r="3147" spans="1:27" ht="14">
      <c r="A3147" s="86">
        <v>1</v>
      </c>
      <c r="B3147" s="86">
        <v>2</v>
      </c>
      <c r="C3147" s="63">
        <v>92</v>
      </c>
      <c r="D3147" s="63">
        <v>3146</v>
      </c>
      <c r="E3147" s="63" t="str">
        <f>VLOOKUP(CENSO[[#This Row],[NOME COMUM]],ESPECIES[],2,FALSE)</f>
        <v>Parkia pendula (Willd.) Benth. ex Walp.</v>
      </c>
      <c r="F3147" s="64" t="s">
        <v>58</v>
      </c>
      <c r="G3147" s="64">
        <v>200</v>
      </c>
      <c r="H3147" s="97">
        <f>CENSO[[#This Row],[CAP (cm)]]/PI()</f>
        <v>63.661977236758133</v>
      </c>
      <c r="I3147" s="64">
        <v>14</v>
      </c>
      <c r="J3147" s="96">
        <f>(PI()*(CENSO[[#This Row],[DAP (cm)]]^2))/40000</f>
        <v>0.31830988618379064</v>
      </c>
      <c r="K3147" s="96">
        <f>CENSO[[#This Row],[g (m²)]]*CENSO[[#This Row],[H (m)]]*0.7</f>
        <v>3.1194368846011482</v>
      </c>
      <c r="L3147" s="64">
        <v>2</v>
      </c>
      <c r="M3147" s="65">
        <v>365214.59999999899</v>
      </c>
      <c r="N3147" s="87">
        <v>9703063</v>
      </c>
      <c r="O3147" s="87" t="s">
        <v>1227</v>
      </c>
      <c r="P3147" s="87" t="str">
        <f>VLOOKUP(CENSO[[#This Row],[DAP (cm)]],CD[],2,TRUE)</f>
        <v>TORA</v>
      </c>
      <c r="Q3147" s="87" t="str">
        <f>VLOOKUP(CENSO[[#This Row],[DAP (cm)]],DD[],2,TRUE)</f>
        <v>60├ 70</v>
      </c>
      <c r="R3147" s="87" t="str" cm="1">
        <f t="array" ref="R3147">INDEX(_xlfn.TEXTSPLIT(CENSO[[#This Row],[NOME CIENTIFICO]]," "),1)</f>
        <v>Parkia</v>
      </c>
      <c r="S3147" s="98" t="s">
        <v>1004</v>
      </c>
      <c r="T3147" s="87">
        <f>_xlfn.MINIFS(CENSO[DAP (cm)],CENSO[NOME CIENTIFICO],CENSO[[#This Row],[NOME CIENTIFICO]])</f>
        <v>40.107045659157627</v>
      </c>
      <c r="U31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147" s="87" t="str">
        <f>IF(CENSO[[#This Row],[DAP (cm)]]&lt;CENSO[[#This Row],[DMCE (cm)]],"DAP &lt; DMCE","DAP ≥ DMCE")</f>
        <v>DAP ≥ DMCE</v>
      </c>
      <c r="W3147" s="87" t="str">
        <f>IF(CENSO[[#This Row],[DAP (cm)]]&gt;200, "Superior", "Inferior")</f>
        <v>Inferior</v>
      </c>
      <c r="X3147" s="87" t="str">
        <f>VLOOKUP(CENSO[[#This Row],[NOME COMUM]],ESPECIES[],4,FALSE)</f>
        <v>Não</v>
      </c>
      <c r="Y3147" s="87" t="str">
        <f>IF(IFERROR(VLOOKUP(CENSO[[#This Row],[NOME COMUM]],COMERCIAIS[],2, FALSE), "Não") &lt;&gt; "Não", "Sim", "Não")</f>
        <v>Sim</v>
      </c>
      <c r="Z3147" s="133">
        <f>CENSO[[#This Row],[g (m²)]]/SUM(AEEF[AEEF-UT])</f>
        <v>5.5692824191768894E-4</v>
      </c>
      <c r="AA3147" s="133">
        <f>CENSO[[#This Row],[v (m³)]]/SUM(AEEF[AEEF-UT])</f>
        <v>5.4578967707933513E-3</v>
      </c>
    </row>
    <row r="3148" spans="1:27" ht="14">
      <c r="A3148" s="86">
        <v>1</v>
      </c>
      <c r="B3148" s="86">
        <v>2</v>
      </c>
      <c r="C3148" s="63">
        <v>92</v>
      </c>
      <c r="D3148" s="63">
        <v>3147</v>
      </c>
      <c r="E3148" s="63" t="str">
        <f>VLOOKUP(CENSO[[#This Row],[NOME COMUM]],ESPECIES[],2,FALSE)</f>
        <v>Goupia glabra Aubl.</v>
      </c>
      <c r="F3148" s="64" t="s">
        <v>34</v>
      </c>
      <c r="G3148" s="64">
        <v>154</v>
      </c>
      <c r="H3148" s="97">
        <f>CENSO[[#This Row],[CAP (cm)]]/PI()</f>
        <v>49.019722472303762</v>
      </c>
      <c r="I3148" s="64">
        <v>11</v>
      </c>
      <c r="J3148" s="96">
        <f>(PI()*(CENSO[[#This Row],[DAP (cm)]]^2))/40000</f>
        <v>0.18872593151836947</v>
      </c>
      <c r="K3148" s="96">
        <f>CENSO[[#This Row],[g (m²)]]*CENSO[[#This Row],[H (m)]]*0.7</f>
        <v>1.4531896726914448</v>
      </c>
      <c r="L3148" s="64">
        <v>1</v>
      </c>
      <c r="M3148" s="65">
        <v>365250.799999999</v>
      </c>
      <c r="N3148" s="87">
        <v>9703080.1999999899</v>
      </c>
      <c r="O3148" s="98" t="s">
        <v>1225</v>
      </c>
      <c r="P3148" s="87" t="str">
        <f>VLOOKUP(CENSO[[#This Row],[DAP (cm)]],CD[],2,TRUE)</f>
        <v>TORETE</v>
      </c>
      <c r="Q3148" s="87" t="str">
        <f>VLOOKUP(CENSO[[#This Row],[DAP (cm)]],DD[],2,TRUE)</f>
        <v>40├ 50</v>
      </c>
      <c r="R3148" s="87" t="str" cm="1">
        <f t="array" ref="R3148">INDEX(_xlfn.TEXTSPLIT(CENSO[[#This Row],[NOME CIENTIFICO]]," "),1)</f>
        <v>Goupia</v>
      </c>
      <c r="S3148" s="98" t="s">
        <v>1004</v>
      </c>
      <c r="T3148" s="87">
        <f>_xlfn.MINIFS(CENSO[DAP (cm)],CENSO[NOME CIENTIFICO],CENSO[[#This Row],[NOME CIENTIFICO]])</f>
        <v>40.107045659157627</v>
      </c>
      <c r="U31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148" s="87" t="str">
        <f>IF(CENSO[[#This Row],[DAP (cm)]]&lt;CENSO[[#This Row],[DMCE (cm)]],"DAP &lt; DMCE","DAP ≥ DMCE")</f>
        <v>DAP &lt; DMCE</v>
      </c>
      <c r="W3148" s="87" t="str">
        <f>IF(CENSO[[#This Row],[DAP (cm)]]&gt;200, "Superior", "Inferior")</f>
        <v>Inferior</v>
      </c>
      <c r="X3148" s="87" t="str">
        <f>VLOOKUP(CENSO[[#This Row],[NOME COMUM]],ESPECIES[],4,FALSE)</f>
        <v>Não</v>
      </c>
      <c r="Y3148" s="87" t="str">
        <f>IF(IFERROR(VLOOKUP(CENSO[[#This Row],[NOME COMUM]],COMERCIAIS[],2, FALSE), "Não") &lt;&gt; "Não", "Sim", "Não")</f>
        <v>Sim</v>
      </c>
      <c r="Z3148" s="133">
        <f>CENSO[[#This Row],[g (m²)]]/SUM(AEEF[AEEF-UT])</f>
        <v>3.3020275463299778E-4</v>
      </c>
      <c r="AA3148" s="133">
        <f>CENSO[[#This Row],[v (m³)]]/SUM(AEEF[AEEF-UT])</f>
        <v>2.5425612106740828E-3</v>
      </c>
    </row>
    <row r="3149" spans="1:27" ht="14">
      <c r="A3149" s="86">
        <v>1</v>
      </c>
      <c r="B3149" s="86">
        <v>2</v>
      </c>
      <c r="C3149" s="63">
        <v>92</v>
      </c>
      <c r="D3149" s="63">
        <v>3148</v>
      </c>
      <c r="E3149" s="63" t="str">
        <f>VLOOKUP(CENSO[[#This Row],[NOME COMUM]],ESPECIES[],2,FALSE)</f>
        <v>Bertholletia excelsa Humb. &amp; Bonpl.</v>
      </c>
      <c r="F3149" s="64" t="s">
        <v>37</v>
      </c>
      <c r="G3149" s="64">
        <v>400</v>
      </c>
      <c r="H3149" s="97">
        <f>CENSO[[#This Row],[CAP (cm)]]/PI()</f>
        <v>127.32395447351627</v>
      </c>
      <c r="I3149" s="64">
        <v>22</v>
      </c>
      <c r="J3149" s="96">
        <f>(PI()*(CENSO[[#This Row],[DAP (cm)]]^2))/40000</f>
        <v>1.2732395447351625</v>
      </c>
      <c r="K3149" s="96">
        <f>CENSO[[#This Row],[g (m²)]]*CENSO[[#This Row],[H (m)]]*0.7</f>
        <v>19.607888988921502</v>
      </c>
      <c r="L3149" s="64">
        <v>1</v>
      </c>
      <c r="M3149" s="65">
        <v>365268.4</v>
      </c>
      <c r="N3149" s="87">
        <v>9703114</v>
      </c>
      <c r="O3149" s="87" t="s">
        <v>424</v>
      </c>
      <c r="P3149" s="87" t="str">
        <f>VLOOKUP(CENSO[[#This Row],[DAP (cm)]],CD[],2,TRUE)</f>
        <v>TORA</v>
      </c>
      <c r="Q3149" s="87" t="str">
        <f>VLOOKUP(CENSO[[#This Row],[DAP (cm)]],DD[],2,TRUE)</f>
        <v>120├ 130</v>
      </c>
      <c r="R3149" s="87" t="str" cm="1">
        <f t="array" ref="R3149">INDEX(_xlfn.TEXTSPLIT(CENSO[[#This Row],[NOME CIENTIFICO]]," "),1)</f>
        <v>Bertholletia</v>
      </c>
      <c r="S3149" s="98" t="s">
        <v>1004</v>
      </c>
      <c r="T3149" s="87">
        <f>_xlfn.MINIFS(CENSO[DAP (cm)],CENSO[NOME CIENTIFICO],CENSO[[#This Row],[NOME CIENTIFICO]])</f>
        <v>41.38028520389279</v>
      </c>
      <c r="U31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149" s="87" t="str">
        <f>IF(CENSO[[#This Row],[DAP (cm)]]&lt;CENSO[[#This Row],[DMCE (cm)]],"DAP &lt; DMCE","DAP ≥ DMCE")</f>
        <v>DAP ≥ DMCE</v>
      </c>
      <c r="W3149" s="87" t="str">
        <f>IF(CENSO[[#This Row],[DAP (cm)]]&gt;200, "Superior", "Inferior")</f>
        <v>Inferior</v>
      </c>
      <c r="X3149" s="87" t="str">
        <f>VLOOKUP(CENSO[[#This Row],[NOME COMUM]],ESPECIES[],4,FALSE)</f>
        <v>Protegida</v>
      </c>
      <c r="Y3149" s="87" t="str">
        <f>IF(IFERROR(VLOOKUP(CENSO[[#This Row],[NOME COMUM]],COMERCIAIS[],2, FALSE), "Não") &lt;&gt; "Não", "Sim", "Não")</f>
        <v>Não</v>
      </c>
      <c r="Z3149" s="133">
        <f>CENSO[[#This Row],[g (m²)]]/SUM(AEEF[AEEF-UT])</f>
        <v>2.2277129676707558E-3</v>
      </c>
      <c r="AA3149" s="133">
        <f>CENSO[[#This Row],[v (m³)]]/SUM(AEEF[AEEF-UT])</f>
        <v>3.4306779702129635E-2</v>
      </c>
    </row>
    <row r="3150" spans="1:27" ht="14">
      <c r="A3150" s="86">
        <v>1</v>
      </c>
      <c r="B3150" s="86">
        <v>2</v>
      </c>
      <c r="C3150" s="63">
        <v>92</v>
      </c>
      <c r="D3150" s="63">
        <v>3149</v>
      </c>
      <c r="E3150" s="63" t="str">
        <f>VLOOKUP(CENSO[[#This Row],[NOME COMUM]],ESPECIES[],2,FALSE)</f>
        <v>Caryocar villosum (Aubl.) Pers.</v>
      </c>
      <c r="F3150" s="64" t="s">
        <v>33</v>
      </c>
      <c r="G3150" s="64">
        <v>215</v>
      </c>
      <c r="H3150" s="97">
        <f>CENSO[[#This Row],[CAP (cm)]]/PI()</f>
        <v>68.436625529514998</v>
      </c>
      <c r="I3150" s="64">
        <v>17</v>
      </c>
      <c r="J3150" s="96">
        <f>(PI()*(CENSO[[#This Row],[DAP (cm)]]^2))/40000</f>
        <v>0.36784686222114316</v>
      </c>
      <c r="K3150" s="96">
        <f>CENSO[[#This Row],[g (m²)]]*CENSO[[#This Row],[H (m)]]*0.7</f>
        <v>4.3773776604316037</v>
      </c>
      <c r="L3150" s="64">
        <v>1</v>
      </c>
      <c r="M3150" s="65">
        <v>365242</v>
      </c>
      <c r="N3150" s="87">
        <v>9703132.9000000004</v>
      </c>
      <c r="O3150" s="87" t="s">
        <v>1228</v>
      </c>
      <c r="P3150" s="87" t="str">
        <f>VLOOKUP(CENSO[[#This Row],[DAP (cm)]],CD[],2,TRUE)</f>
        <v>TORA</v>
      </c>
      <c r="Q3150" s="87" t="str">
        <f>VLOOKUP(CENSO[[#This Row],[DAP (cm)]],DD[],2,TRUE)</f>
        <v>60├ 70</v>
      </c>
      <c r="R3150" s="87" t="str" cm="1">
        <f t="array" ref="R3150">INDEX(_xlfn.TEXTSPLIT(CENSO[[#This Row],[NOME CIENTIFICO]]," "),1)</f>
        <v>Caryocar</v>
      </c>
      <c r="S3150" s="98" t="s">
        <v>1004</v>
      </c>
      <c r="T3150" s="87">
        <f>_xlfn.MINIFS(CENSO[DAP (cm)],CENSO[NOME CIENTIFICO],CENSO[[#This Row],[NOME CIENTIFICO]])</f>
        <v>41.38028520389279</v>
      </c>
      <c r="U31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150" s="87" t="str">
        <f>IF(CENSO[[#This Row],[DAP (cm)]]&lt;CENSO[[#This Row],[DMCE (cm)]],"DAP &lt; DMCE","DAP ≥ DMCE")</f>
        <v>DAP ≥ DMCE</v>
      </c>
      <c r="W3150" s="87" t="str">
        <f>IF(CENSO[[#This Row],[DAP (cm)]]&gt;200, "Superior", "Inferior")</f>
        <v>Inferior</v>
      </c>
      <c r="X3150" s="87" t="str">
        <f>VLOOKUP(CENSO[[#This Row],[NOME COMUM]],ESPECIES[],4,FALSE)</f>
        <v>Não</v>
      </c>
      <c r="Y3150" s="87" t="str">
        <f>IF(IFERROR(VLOOKUP(CENSO[[#This Row],[NOME COMUM]],COMERCIAIS[],2, FALSE), "Não") &lt;&gt; "Não", "Sim", "Não")</f>
        <v>Sim</v>
      </c>
      <c r="Z3150" s="133">
        <f>CENSO[[#This Row],[g (m²)]]/SUM(AEEF[AEEF-UT])</f>
        <v>6.436001995661295E-4</v>
      </c>
      <c r="AA3150" s="133">
        <f>CENSO[[#This Row],[v (m³)]]/SUM(AEEF[AEEF-UT])</f>
        <v>7.6588423748369409E-3</v>
      </c>
    </row>
    <row r="3151" spans="1:27" ht="14">
      <c r="A3151" s="86">
        <v>1</v>
      </c>
      <c r="B3151" s="86">
        <v>2</v>
      </c>
      <c r="C3151" s="63">
        <v>92</v>
      </c>
      <c r="D3151" s="63">
        <v>3150</v>
      </c>
      <c r="E3151" s="63" t="str">
        <f>VLOOKUP(CENSO[[#This Row],[NOME COMUM]],ESPECIES[],2,FALSE)</f>
        <v>Virola sebifera Aubl.</v>
      </c>
      <c r="F3151" s="64" t="s">
        <v>18</v>
      </c>
      <c r="G3151" s="64">
        <v>135</v>
      </c>
      <c r="H3151" s="97">
        <f>CENSO[[#This Row],[CAP (cm)]]/PI()</f>
        <v>42.971834634811742</v>
      </c>
      <c r="I3151" s="64">
        <v>15</v>
      </c>
      <c r="J3151" s="96">
        <f>(PI()*(CENSO[[#This Row],[DAP (cm)]]^2))/40000</f>
        <v>0.14502994189248961</v>
      </c>
      <c r="K3151" s="96">
        <f>CENSO[[#This Row],[g (m²)]]*CENSO[[#This Row],[H (m)]]*0.7</f>
        <v>1.5228143898711408</v>
      </c>
      <c r="L3151" s="64">
        <v>1</v>
      </c>
      <c r="M3151" s="65">
        <v>365246.59999999899</v>
      </c>
      <c r="N3151" s="87">
        <v>9703141.8000000007</v>
      </c>
      <c r="O3151" s="98" t="s">
        <v>1225</v>
      </c>
      <c r="P3151" s="87" t="str">
        <f>VLOOKUP(CENSO[[#This Row],[DAP (cm)]],CD[],2,TRUE)</f>
        <v>TORETE</v>
      </c>
      <c r="Q3151" s="87" t="str">
        <f>VLOOKUP(CENSO[[#This Row],[DAP (cm)]],DD[],2,TRUE)</f>
        <v>40├ 50</v>
      </c>
      <c r="R3151" s="87" t="str" cm="1">
        <f t="array" ref="R3151">INDEX(_xlfn.TEXTSPLIT(CENSO[[#This Row],[NOME CIENTIFICO]]," "),1)</f>
        <v>Virola</v>
      </c>
      <c r="S3151" s="98" t="s">
        <v>1004</v>
      </c>
      <c r="T3151" s="87">
        <f>_xlfn.MINIFS(CENSO[DAP (cm)],CENSO[NOME CIENTIFICO],CENSO[[#This Row],[NOME CIENTIFICO]])</f>
        <v>38.197186342054884</v>
      </c>
      <c r="U31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51" s="87" t="str">
        <f>IF(CENSO[[#This Row],[DAP (cm)]]&lt;CENSO[[#This Row],[DMCE (cm)]],"DAP &lt; DMCE","DAP ≥ DMCE")</f>
        <v>DAP &lt; DMCE</v>
      </c>
      <c r="W3151" s="87" t="str">
        <f>IF(CENSO[[#This Row],[DAP (cm)]]&gt;200, "Superior", "Inferior")</f>
        <v>Inferior</v>
      </c>
      <c r="X3151" s="87" t="str">
        <f>VLOOKUP(CENSO[[#This Row],[NOME COMUM]],ESPECIES[],4,FALSE)</f>
        <v>Não</v>
      </c>
      <c r="Y3151" s="87" t="str">
        <f>IF(IFERROR(VLOOKUP(CENSO[[#This Row],[NOME COMUM]],COMERCIAIS[],2, FALSE), "Não") &lt;&gt; "Não", "Sim", "Não")</f>
        <v>Não</v>
      </c>
      <c r="Z3151" s="133">
        <f>CENSO[[#This Row],[g (m²)]]/SUM(AEEF[AEEF-UT])</f>
        <v>2.53750430223747E-4</v>
      </c>
      <c r="AA3151" s="133">
        <f>CENSO[[#This Row],[v (m³)]]/SUM(AEEF[AEEF-UT])</f>
        <v>2.6643795173493436E-3</v>
      </c>
    </row>
    <row r="3152" spans="1:27" ht="14">
      <c r="A3152" s="86">
        <v>1</v>
      </c>
      <c r="B3152" s="86">
        <v>2</v>
      </c>
      <c r="C3152" s="63">
        <v>92</v>
      </c>
      <c r="D3152" s="63">
        <v>3151</v>
      </c>
      <c r="E3152" s="63" t="str">
        <f>VLOOKUP(CENSO[[#This Row],[NOME COMUM]],ESPECIES[],2,FALSE)</f>
        <v>Piptadenia suaveolens Miq.</v>
      </c>
      <c r="F3152" s="64" t="s">
        <v>22</v>
      </c>
      <c r="G3152" s="64">
        <v>213</v>
      </c>
      <c r="H3152" s="97">
        <f>CENSO[[#This Row],[CAP (cm)]]/PI()</f>
        <v>67.800005757147417</v>
      </c>
      <c r="I3152" s="64">
        <v>13</v>
      </c>
      <c r="J3152" s="96">
        <f>(PI()*(CENSO[[#This Row],[DAP (cm)]]^2))/40000</f>
        <v>0.36103503065681003</v>
      </c>
      <c r="K3152" s="96">
        <f>CENSO[[#This Row],[g (m²)]]*CENSO[[#This Row],[H (m)]]*0.7</f>
        <v>3.2854187789769709</v>
      </c>
      <c r="L3152" s="64">
        <v>1</v>
      </c>
      <c r="M3152" s="65">
        <v>365278.299999999</v>
      </c>
      <c r="N3152" s="87">
        <v>9703126.9000000004</v>
      </c>
      <c r="O3152" s="87" t="s">
        <v>1228</v>
      </c>
      <c r="P3152" s="87" t="str">
        <f>VLOOKUP(CENSO[[#This Row],[DAP (cm)]],CD[],2,TRUE)</f>
        <v>TORA</v>
      </c>
      <c r="Q3152" s="87" t="str">
        <f>VLOOKUP(CENSO[[#This Row],[DAP (cm)]],DD[],2,TRUE)</f>
        <v>60├ 70</v>
      </c>
      <c r="R3152" s="87" t="str" cm="1">
        <f t="array" ref="R3152">INDEX(_xlfn.TEXTSPLIT(CENSO[[#This Row],[NOME CIENTIFICO]]," "),1)</f>
        <v>Piptadenia</v>
      </c>
      <c r="S3152" s="98" t="s">
        <v>1004</v>
      </c>
      <c r="T3152" s="87">
        <f>_xlfn.MINIFS(CENSO[DAP (cm)],CENSO[NOME CIENTIFICO],CENSO[[#This Row],[NOME CIENTIFICO]])</f>
        <v>39.788735772973837</v>
      </c>
      <c r="U31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52" s="87" t="str">
        <f>IF(CENSO[[#This Row],[DAP (cm)]]&lt;CENSO[[#This Row],[DMCE (cm)]],"DAP &lt; DMCE","DAP ≥ DMCE")</f>
        <v>DAP ≥ DMCE</v>
      </c>
      <c r="W3152" s="87" t="str">
        <f>IF(CENSO[[#This Row],[DAP (cm)]]&gt;200, "Superior", "Inferior")</f>
        <v>Inferior</v>
      </c>
      <c r="X3152" s="87" t="str">
        <f>VLOOKUP(CENSO[[#This Row],[NOME COMUM]],ESPECIES[],4,FALSE)</f>
        <v>Não</v>
      </c>
      <c r="Y3152" s="87" t="str">
        <f>IF(IFERROR(VLOOKUP(CENSO[[#This Row],[NOME COMUM]],COMERCIAIS[],2, FALSE), "Não") &lt;&gt; "Não", "Sim", "Não")</f>
        <v>Sim</v>
      </c>
      <c r="Z3152" s="133">
        <f>CENSO[[#This Row],[g (m²)]]/SUM(AEEF[AEEF-UT])</f>
        <v>6.3168193518909092E-4</v>
      </c>
      <c r="AA3152" s="133">
        <f>CENSO[[#This Row],[v (m³)]]/SUM(AEEF[AEEF-UT])</f>
        <v>5.7483056102207268E-3</v>
      </c>
    </row>
    <row r="3153" spans="1:27" ht="14">
      <c r="A3153" s="86">
        <v>1</v>
      </c>
      <c r="B3153" s="86">
        <v>2</v>
      </c>
      <c r="C3153" s="63">
        <v>92</v>
      </c>
      <c r="D3153" s="63">
        <v>3152</v>
      </c>
      <c r="E3153" s="63" t="str">
        <f>VLOOKUP(CENSO[[#This Row],[NOME COMUM]],ESPECIES[],2,FALSE)</f>
        <v>Lecythis pisonis Cambess.</v>
      </c>
      <c r="F3153" s="64" t="s">
        <v>9</v>
      </c>
      <c r="G3153" s="64">
        <v>400</v>
      </c>
      <c r="H3153" s="97">
        <f>CENSO[[#This Row],[CAP (cm)]]/PI()</f>
        <v>127.32395447351627</v>
      </c>
      <c r="I3153" s="64">
        <v>13</v>
      </c>
      <c r="J3153" s="96">
        <f>(PI()*(CENSO[[#This Row],[DAP (cm)]]^2))/40000</f>
        <v>1.2732395447351625</v>
      </c>
      <c r="K3153" s="96">
        <f>CENSO[[#This Row],[g (m²)]]*CENSO[[#This Row],[H (m)]]*0.7</f>
        <v>11.58647985708998</v>
      </c>
      <c r="L3153" s="64">
        <v>1</v>
      </c>
      <c r="M3153" s="65">
        <v>365277.5</v>
      </c>
      <c r="N3153" s="87">
        <v>9703136.0999999903</v>
      </c>
      <c r="O3153" s="87" t="s">
        <v>1227</v>
      </c>
      <c r="P3153" s="87" t="str">
        <f>VLOOKUP(CENSO[[#This Row],[DAP (cm)]],CD[],2,TRUE)</f>
        <v>TORA</v>
      </c>
      <c r="Q3153" s="87" t="str">
        <f>VLOOKUP(CENSO[[#This Row],[DAP (cm)]],DD[],2,TRUE)</f>
        <v>120├ 130</v>
      </c>
      <c r="R3153" s="87" t="str" cm="1">
        <f t="array" ref="R3153">INDEX(_xlfn.TEXTSPLIT(CENSO[[#This Row],[NOME CIENTIFICO]]," "),1)</f>
        <v>Lecythis</v>
      </c>
      <c r="S3153" s="98" t="s">
        <v>1004</v>
      </c>
      <c r="T3153" s="87">
        <f>_xlfn.MINIFS(CENSO[DAP (cm)],CENSO[NOME CIENTIFICO],CENSO[[#This Row],[NOME CIENTIFICO]])</f>
        <v>40.743665431525208</v>
      </c>
      <c r="U31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3153" s="87" t="str">
        <f>IF(CENSO[[#This Row],[DAP (cm)]]&lt;CENSO[[#This Row],[DMCE (cm)]],"DAP &lt; DMCE","DAP ≥ DMCE")</f>
        <v>DAP ≥ DMCE</v>
      </c>
      <c r="W3153" s="87" t="str">
        <f>IF(CENSO[[#This Row],[DAP (cm)]]&gt;200, "Superior", "Inferior")</f>
        <v>Inferior</v>
      </c>
      <c r="X3153" s="87" t="str">
        <f>VLOOKUP(CENSO[[#This Row],[NOME COMUM]],ESPECIES[],4,FALSE)</f>
        <v>Não</v>
      </c>
      <c r="Y3153" s="87" t="str">
        <f>IF(IFERROR(VLOOKUP(CENSO[[#This Row],[NOME COMUM]],COMERCIAIS[],2, FALSE), "Não") &lt;&gt; "Não", "Sim", "Não")</f>
        <v>Sim</v>
      </c>
      <c r="Z3153" s="133">
        <f>CENSO[[#This Row],[g (m²)]]/SUM(AEEF[AEEF-UT])</f>
        <v>2.2277129676707558E-3</v>
      </c>
      <c r="AA3153" s="133">
        <f>CENSO[[#This Row],[v (m³)]]/SUM(AEEF[AEEF-UT])</f>
        <v>2.0272188005803878E-2</v>
      </c>
    </row>
    <row r="3154" spans="1:27" ht="14">
      <c r="A3154" s="86">
        <v>1</v>
      </c>
      <c r="B3154" s="86">
        <v>2</v>
      </c>
      <c r="C3154" s="63">
        <v>92</v>
      </c>
      <c r="D3154" s="63">
        <v>3153</v>
      </c>
      <c r="E3154" s="63" t="str">
        <f>VLOOKUP(CENSO[[#This Row],[NOME COMUM]],ESPECIES[],2,FALSE)</f>
        <v>Couratari guianensis Aubl.</v>
      </c>
      <c r="F3154" s="64" t="s">
        <v>6</v>
      </c>
      <c r="G3154" s="64">
        <v>205</v>
      </c>
      <c r="H3154" s="97">
        <f>CENSO[[#This Row],[CAP (cm)]]/PI()</f>
        <v>65.253526667677093</v>
      </c>
      <c r="I3154" s="64">
        <v>20</v>
      </c>
      <c r="J3154" s="96">
        <f>(PI()*(CENSO[[#This Row],[DAP (cm)]]^2))/40000</f>
        <v>0.33442432417184514</v>
      </c>
      <c r="K3154" s="96">
        <f>CENSO[[#This Row],[g (m²)]]*CENSO[[#This Row],[H (m)]]*0.7</f>
        <v>4.6819405384058319</v>
      </c>
      <c r="L3154" s="64">
        <v>1</v>
      </c>
      <c r="M3154" s="65">
        <v>365283.9</v>
      </c>
      <c r="N3154" s="87">
        <v>9703146.3000000007</v>
      </c>
      <c r="O3154" s="87" t="s">
        <v>1228</v>
      </c>
      <c r="P3154" s="87" t="str">
        <f>VLOOKUP(CENSO[[#This Row],[DAP (cm)]],CD[],2,TRUE)</f>
        <v>TORA</v>
      </c>
      <c r="Q3154" s="87" t="str">
        <f>VLOOKUP(CENSO[[#This Row],[DAP (cm)]],DD[],2,TRUE)</f>
        <v>60├ 70</v>
      </c>
      <c r="R3154" s="87" t="str" cm="1">
        <f t="array" ref="R3154">INDEX(_xlfn.TEXTSPLIT(CENSO[[#This Row],[NOME CIENTIFICO]]," "),1)</f>
        <v>Couratari</v>
      </c>
      <c r="S3154" s="98" t="s">
        <v>1004</v>
      </c>
      <c r="T3154" s="87">
        <f>_xlfn.MINIFS(CENSO[DAP (cm)],CENSO[NOME CIENTIFICO],CENSO[[#This Row],[NOME CIENTIFICO]])</f>
        <v>38.833806114422465</v>
      </c>
      <c r="U31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54" s="87" t="str">
        <f>IF(CENSO[[#This Row],[DAP (cm)]]&lt;CENSO[[#This Row],[DMCE (cm)]],"DAP &lt; DMCE","DAP ≥ DMCE")</f>
        <v>DAP ≥ DMCE</v>
      </c>
      <c r="W3154" s="87" t="str">
        <f>IF(CENSO[[#This Row],[DAP (cm)]]&gt;200, "Superior", "Inferior")</f>
        <v>Inferior</v>
      </c>
      <c r="X3154" s="87" t="str">
        <f>VLOOKUP(CENSO[[#This Row],[NOME COMUM]],ESPECIES[],4,FALSE)</f>
        <v>Não</v>
      </c>
      <c r="Y3154" s="87" t="str">
        <f>IF(IFERROR(VLOOKUP(CENSO[[#This Row],[NOME COMUM]],COMERCIAIS[],2, FALSE), "Não") &lt;&gt; "Não", "Sim", "Não")</f>
        <v>Sim</v>
      </c>
      <c r="Z3154" s="133">
        <f>CENSO[[#This Row],[g (m²)]]/SUM(AEEF[AEEF-UT])</f>
        <v>5.8512273416477215E-4</v>
      </c>
      <c r="AA3154" s="133">
        <f>CENSO[[#This Row],[v (m³)]]/SUM(AEEF[AEEF-UT])</f>
        <v>8.1917182783068105E-3</v>
      </c>
    </row>
    <row r="3155" spans="1:27" ht="14">
      <c r="A3155" s="86">
        <v>1</v>
      </c>
      <c r="B3155" s="86">
        <v>2</v>
      </c>
      <c r="C3155" s="63">
        <v>92</v>
      </c>
      <c r="D3155" s="63">
        <v>3154</v>
      </c>
      <c r="E3155" s="63" t="str">
        <f>VLOOKUP(CENSO[[#This Row],[NOME COMUM]],ESPECIES[],2,FALSE)</f>
        <v>Piptadenia suaveolens Miq.</v>
      </c>
      <c r="F3155" s="64" t="s">
        <v>22</v>
      </c>
      <c r="G3155" s="64">
        <v>300</v>
      </c>
      <c r="H3155" s="97">
        <f>CENSO[[#This Row],[CAP (cm)]]/PI()</f>
        <v>95.4929658551372</v>
      </c>
      <c r="I3155" s="64">
        <v>16</v>
      </c>
      <c r="J3155" s="96">
        <f>(PI()*(CENSO[[#This Row],[DAP (cm)]]^2))/40000</f>
        <v>0.7161972439135289</v>
      </c>
      <c r="K3155" s="96">
        <f>CENSO[[#This Row],[g (m²)]]*CENSO[[#This Row],[H (m)]]*0.7</f>
        <v>8.0214091318315237</v>
      </c>
      <c r="L3155" s="64">
        <v>1</v>
      </c>
      <c r="M3155" s="65">
        <v>365296.9</v>
      </c>
      <c r="N3155" s="87">
        <v>9703173.4000000004</v>
      </c>
      <c r="O3155" s="87" t="s">
        <v>1228</v>
      </c>
      <c r="P3155" s="87" t="str">
        <f>VLOOKUP(CENSO[[#This Row],[DAP (cm)]],CD[],2,TRUE)</f>
        <v>TORA</v>
      </c>
      <c r="Q3155" s="87" t="str">
        <f>VLOOKUP(CENSO[[#This Row],[DAP (cm)]],DD[],2,TRUE)</f>
        <v>90├ 100</v>
      </c>
      <c r="R3155" s="87" t="str" cm="1">
        <f t="array" ref="R3155">INDEX(_xlfn.TEXTSPLIT(CENSO[[#This Row],[NOME CIENTIFICO]]," "),1)</f>
        <v>Piptadenia</v>
      </c>
      <c r="S3155" s="98" t="s">
        <v>1004</v>
      </c>
      <c r="T3155" s="87">
        <f>_xlfn.MINIFS(CENSO[DAP (cm)],CENSO[NOME CIENTIFICO],CENSO[[#This Row],[NOME CIENTIFICO]])</f>
        <v>39.788735772973837</v>
      </c>
      <c r="U31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55" s="87" t="str">
        <f>IF(CENSO[[#This Row],[DAP (cm)]]&lt;CENSO[[#This Row],[DMCE (cm)]],"DAP &lt; DMCE","DAP ≥ DMCE")</f>
        <v>DAP ≥ DMCE</v>
      </c>
      <c r="W3155" s="87" t="str">
        <f>IF(CENSO[[#This Row],[DAP (cm)]]&gt;200, "Superior", "Inferior")</f>
        <v>Inferior</v>
      </c>
      <c r="X3155" s="87" t="str">
        <f>VLOOKUP(CENSO[[#This Row],[NOME COMUM]],ESPECIES[],4,FALSE)</f>
        <v>Não</v>
      </c>
      <c r="Y3155" s="87" t="str">
        <f>IF(IFERROR(VLOOKUP(CENSO[[#This Row],[NOME COMUM]],COMERCIAIS[],2, FALSE), "Não") &lt;&gt; "Não", "Sim", "Não")</f>
        <v>Sim</v>
      </c>
      <c r="Z3155" s="133">
        <f>CENSO[[#This Row],[g (m²)]]/SUM(AEEF[AEEF-UT])</f>
        <v>1.2530885443148001E-3</v>
      </c>
      <c r="AA3155" s="133">
        <f>CENSO[[#This Row],[v (m³)]]/SUM(AEEF[AEEF-UT])</f>
        <v>1.4034591696325762E-2</v>
      </c>
    </row>
    <row r="3156" spans="1:27" ht="14">
      <c r="A3156" s="86">
        <v>1</v>
      </c>
      <c r="B3156" s="86">
        <v>2</v>
      </c>
      <c r="C3156" s="63">
        <v>92</v>
      </c>
      <c r="D3156" s="63">
        <v>3155</v>
      </c>
      <c r="E3156" s="63" t="str">
        <f>VLOOKUP(CENSO[[#This Row],[NOME COMUM]],ESPECIES[],2,FALSE)</f>
        <v>Goupia glabra Aubl.</v>
      </c>
      <c r="F3156" s="64" t="s">
        <v>34</v>
      </c>
      <c r="G3156" s="64">
        <v>337</v>
      </c>
      <c r="H3156" s="97">
        <f>CENSO[[#This Row],[CAP (cm)]]/PI()</f>
        <v>107.27043164393746</v>
      </c>
      <c r="I3156" s="64">
        <v>17</v>
      </c>
      <c r="J3156" s="96">
        <f>(PI()*(CENSO[[#This Row],[DAP (cm)]]^2))/40000</f>
        <v>0.90375338660017313</v>
      </c>
      <c r="K3156" s="96">
        <f>CENSO[[#This Row],[g (m²)]]*CENSO[[#This Row],[H (m)]]*0.7</f>
        <v>10.75466530054206</v>
      </c>
      <c r="L3156" s="64">
        <v>1</v>
      </c>
      <c r="M3156" s="65">
        <v>365303.9</v>
      </c>
      <c r="N3156" s="87">
        <v>9703197.6999999899</v>
      </c>
      <c r="O3156" s="87" t="s">
        <v>1228</v>
      </c>
      <c r="P3156" s="87" t="str">
        <f>VLOOKUP(CENSO[[#This Row],[DAP (cm)]],CD[],2,TRUE)</f>
        <v>TORA</v>
      </c>
      <c r="Q3156" s="87" t="str">
        <f>VLOOKUP(CENSO[[#This Row],[DAP (cm)]],DD[],2,TRUE)</f>
        <v>100├ 110</v>
      </c>
      <c r="R3156" s="87" t="str" cm="1">
        <f t="array" ref="R3156">INDEX(_xlfn.TEXTSPLIT(CENSO[[#This Row],[NOME CIENTIFICO]]," "),1)</f>
        <v>Goupia</v>
      </c>
      <c r="S3156" s="98" t="s">
        <v>1004</v>
      </c>
      <c r="T3156" s="87">
        <f>_xlfn.MINIFS(CENSO[DAP (cm)],CENSO[NOME CIENTIFICO],CENSO[[#This Row],[NOME CIENTIFICO]])</f>
        <v>40.107045659157627</v>
      </c>
      <c r="U31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156" s="87" t="str">
        <f>IF(CENSO[[#This Row],[DAP (cm)]]&lt;CENSO[[#This Row],[DMCE (cm)]],"DAP &lt; DMCE","DAP ≥ DMCE")</f>
        <v>DAP ≥ DMCE</v>
      </c>
      <c r="W3156" s="87" t="str">
        <f>IF(CENSO[[#This Row],[DAP (cm)]]&gt;200, "Superior", "Inferior")</f>
        <v>Inferior</v>
      </c>
      <c r="X3156" s="87" t="str">
        <f>VLOOKUP(CENSO[[#This Row],[NOME COMUM]],ESPECIES[],4,FALSE)</f>
        <v>Não</v>
      </c>
      <c r="Y3156" s="87" t="str">
        <f>IF(IFERROR(VLOOKUP(CENSO[[#This Row],[NOME COMUM]],COMERCIAIS[],2, FALSE), "Não") &lt;&gt; "Não", "Sim", "Não")</f>
        <v>Sim</v>
      </c>
      <c r="Z3156" s="133">
        <f>CENSO[[#This Row],[g (m²)]]/SUM(AEEF[AEEF-UT])</f>
        <v>1.5812445876587508E-3</v>
      </c>
      <c r="AA3156" s="133">
        <f>CENSO[[#This Row],[v (m³)]]/SUM(AEEF[AEEF-UT])</f>
        <v>1.8816810593139131E-2</v>
      </c>
    </row>
    <row r="3157" spans="1:27" ht="14">
      <c r="A3157" s="86">
        <v>1</v>
      </c>
      <c r="B3157" s="86">
        <v>2</v>
      </c>
      <c r="C3157" s="63">
        <v>92</v>
      </c>
      <c r="D3157" s="63">
        <v>3156</v>
      </c>
      <c r="E3157" s="63" t="str">
        <f>VLOOKUP(CENSO[[#This Row],[NOME COMUM]],ESPECIES[],2,FALSE)</f>
        <v>Lecythis chartacea O.Berg</v>
      </c>
      <c r="F3157" s="64" t="s">
        <v>31</v>
      </c>
      <c r="G3157" s="64">
        <v>320</v>
      </c>
      <c r="H3157" s="97">
        <f>CENSO[[#This Row],[CAP (cm)]]/PI()</f>
        <v>101.85916357881302</v>
      </c>
      <c r="I3157" s="64">
        <v>22</v>
      </c>
      <c r="J3157" s="96">
        <f>(PI()*(CENSO[[#This Row],[DAP (cm)]]^2))/40000</f>
        <v>0.81487330863050433</v>
      </c>
      <c r="K3157" s="96">
        <f>CENSO[[#This Row],[g (m²)]]*CENSO[[#This Row],[H (m)]]*0.7</f>
        <v>12.549048952909766</v>
      </c>
      <c r="L3157" s="64">
        <v>1</v>
      </c>
      <c r="M3157" s="65">
        <v>365308.4</v>
      </c>
      <c r="N3157" s="87">
        <v>9703243.0999999903</v>
      </c>
      <c r="O3157" s="87" t="s">
        <v>1227</v>
      </c>
      <c r="P3157" s="87" t="str">
        <f>VLOOKUP(CENSO[[#This Row],[DAP (cm)]],CD[],2,TRUE)</f>
        <v>TORA</v>
      </c>
      <c r="Q3157" s="87" t="str">
        <f>VLOOKUP(CENSO[[#This Row],[DAP (cm)]],DD[],2,TRUE)</f>
        <v>100├ 110</v>
      </c>
      <c r="R3157" s="87" t="str" cm="1">
        <f t="array" ref="R3157">INDEX(_xlfn.TEXTSPLIT(CENSO[[#This Row],[NOME CIENTIFICO]]," "),1)</f>
        <v>Lecythis</v>
      </c>
      <c r="S3157" s="98" t="s">
        <v>1004</v>
      </c>
      <c r="T3157" s="87">
        <f>_xlfn.MINIFS(CENSO[DAP (cm)],CENSO[NOME CIENTIFICO],CENSO[[#This Row],[NOME CIENTIFICO]])</f>
        <v>38.833806114422465</v>
      </c>
      <c r="U31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57" s="87" t="str">
        <f>IF(CENSO[[#This Row],[DAP (cm)]]&lt;CENSO[[#This Row],[DMCE (cm)]],"DAP &lt; DMCE","DAP ≥ DMCE")</f>
        <v>DAP ≥ DMCE</v>
      </c>
      <c r="W3157" s="87" t="str">
        <f>IF(CENSO[[#This Row],[DAP (cm)]]&gt;200, "Superior", "Inferior")</f>
        <v>Inferior</v>
      </c>
      <c r="X3157" s="87" t="str">
        <f>VLOOKUP(CENSO[[#This Row],[NOME COMUM]],ESPECIES[],4,FALSE)</f>
        <v>Não</v>
      </c>
      <c r="Y3157" s="87" t="str">
        <f>IF(IFERROR(VLOOKUP(CENSO[[#This Row],[NOME COMUM]],COMERCIAIS[],2, FALSE), "Não") &lt;&gt; "Não", "Sim", "Não")</f>
        <v>Sim</v>
      </c>
      <c r="Z3157" s="133">
        <f>CENSO[[#This Row],[g (m²)]]/SUM(AEEF[AEEF-UT])</f>
        <v>1.4257362993092843E-3</v>
      </c>
      <c r="AA3157" s="133">
        <f>CENSO[[#This Row],[v (m³)]]/SUM(AEEF[AEEF-UT])</f>
        <v>2.1956339009362977E-2</v>
      </c>
    </row>
    <row r="3158" spans="1:27" ht="14">
      <c r="A3158" s="86">
        <v>1</v>
      </c>
      <c r="B3158" s="86">
        <v>2</v>
      </c>
      <c r="C3158" s="63">
        <v>92</v>
      </c>
      <c r="D3158" s="63">
        <v>3157</v>
      </c>
      <c r="E3158" s="63" t="str">
        <f>VLOOKUP(CENSO[[#This Row],[NOME COMUM]],ESPECIES[],2,FALSE)</f>
        <v>Aspidosperma spruceanum Benth. ex Müll.Arg.</v>
      </c>
      <c r="F3158" s="64" t="s">
        <v>62</v>
      </c>
      <c r="G3158" s="64">
        <v>185</v>
      </c>
      <c r="H3158" s="97">
        <f>CENSO[[#This Row],[CAP (cm)]]/PI()</f>
        <v>58.887328944001275</v>
      </c>
      <c r="I3158" s="64">
        <v>16</v>
      </c>
      <c r="J3158" s="96">
        <f>(PI()*(CENSO[[#This Row],[DAP (cm)]]^2))/40000</f>
        <v>0.27235389636600588</v>
      </c>
      <c r="K3158" s="96">
        <f>CENSO[[#This Row],[g (m²)]]*CENSO[[#This Row],[H (m)]]*0.7</f>
        <v>3.0503636392992655</v>
      </c>
      <c r="L3158" s="64">
        <v>1</v>
      </c>
      <c r="M3158" s="65">
        <v>365331.5</v>
      </c>
      <c r="N3158" s="87">
        <v>9703287.4000000004</v>
      </c>
      <c r="O3158" s="87" t="s">
        <v>1227</v>
      </c>
      <c r="P3158" s="87" t="str">
        <f>VLOOKUP(CENSO[[#This Row],[DAP (cm)]],CD[],2,TRUE)</f>
        <v>TORA</v>
      </c>
      <c r="Q3158" s="87" t="str">
        <f>VLOOKUP(CENSO[[#This Row],[DAP (cm)]],DD[],2,TRUE)</f>
        <v>50├ 60</v>
      </c>
      <c r="R3158" s="87" t="str" cm="1">
        <f t="array" ref="R3158">INDEX(_xlfn.TEXTSPLIT(CENSO[[#This Row],[NOME CIENTIFICO]]," "),1)</f>
        <v>Aspidosperma</v>
      </c>
      <c r="S3158" s="98" t="s">
        <v>1004</v>
      </c>
      <c r="T3158" s="87">
        <f>_xlfn.MINIFS(CENSO[DAP (cm)],CENSO[NOME CIENTIFICO],CENSO[[#This Row],[NOME CIENTIFICO]])</f>
        <v>41.38028520389279</v>
      </c>
      <c r="U31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158" s="87" t="str">
        <f>IF(CENSO[[#This Row],[DAP (cm)]]&lt;CENSO[[#This Row],[DMCE (cm)]],"DAP &lt; DMCE","DAP ≥ DMCE")</f>
        <v>DAP ≥ DMCE</v>
      </c>
      <c r="W3158" s="87" t="str">
        <f>IF(CENSO[[#This Row],[DAP (cm)]]&gt;200, "Superior", "Inferior")</f>
        <v>Inferior</v>
      </c>
      <c r="X3158" s="87" t="str">
        <f>VLOOKUP(CENSO[[#This Row],[NOME COMUM]],ESPECIES[],4,FALSE)</f>
        <v>Não</v>
      </c>
      <c r="Y3158" s="87" t="str">
        <f>IF(IFERROR(VLOOKUP(CENSO[[#This Row],[NOME COMUM]],COMERCIAIS[],2, FALSE), "Não") &lt;&gt; "Não", "Sim", "Não")</f>
        <v>Não</v>
      </c>
      <c r="Z3158" s="133">
        <f>CENSO[[#This Row],[g (m²)]]/SUM(AEEF[AEEF-UT])</f>
        <v>4.7652172699082262E-4</v>
      </c>
      <c r="AA3158" s="133">
        <f>CENSO[[#This Row],[v (m³)]]/SUM(AEEF[AEEF-UT])</f>
        <v>5.3370433422972128E-3</v>
      </c>
    </row>
    <row r="3159" spans="1:27" ht="14">
      <c r="A3159" s="86">
        <v>1</v>
      </c>
      <c r="B3159" s="86">
        <v>2</v>
      </c>
      <c r="C3159" s="63">
        <v>92</v>
      </c>
      <c r="D3159" s="63">
        <v>3158</v>
      </c>
      <c r="E3159" s="63" t="str">
        <f>VLOOKUP(CENSO[[#This Row],[NOME COMUM]],ESPECIES[],2,FALSE)</f>
        <v>Anacardium giganteum Hanck ex Engl.</v>
      </c>
      <c r="F3159" s="64" t="s">
        <v>47</v>
      </c>
      <c r="G3159" s="64">
        <v>247</v>
      </c>
      <c r="H3159" s="97">
        <f>CENSO[[#This Row],[CAP (cm)]]/PI()</f>
        <v>78.622541887396295</v>
      </c>
      <c r="I3159" s="64">
        <v>17</v>
      </c>
      <c r="J3159" s="96">
        <f>(PI()*(CENSO[[#This Row],[DAP (cm)]]^2))/40000</f>
        <v>0.48549419615467204</v>
      </c>
      <c r="K3159" s="96">
        <f>CENSO[[#This Row],[g (m²)]]*CENSO[[#This Row],[H (m)]]*0.7</f>
        <v>5.7773809342405968</v>
      </c>
      <c r="L3159" s="64">
        <v>1</v>
      </c>
      <c r="M3159" s="65">
        <v>365334.2</v>
      </c>
      <c r="N3159" s="87">
        <v>9703288.3000000007</v>
      </c>
      <c r="O3159" s="87" t="s">
        <v>1227</v>
      </c>
      <c r="P3159" s="87" t="str">
        <f>VLOOKUP(CENSO[[#This Row],[DAP (cm)]],CD[],2,TRUE)</f>
        <v>TORA</v>
      </c>
      <c r="Q3159" s="87" t="str">
        <f>VLOOKUP(CENSO[[#This Row],[DAP (cm)]],DD[],2,TRUE)</f>
        <v>70├ 80</v>
      </c>
      <c r="R3159" s="87" t="str" cm="1">
        <f t="array" ref="R3159">INDEX(_xlfn.TEXTSPLIT(CENSO[[#This Row],[NOME CIENTIFICO]]," "),1)</f>
        <v>Anacardium</v>
      </c>
      <c r="S3159" s="98" t="s">
        <v>1004</v>
      </c>
      <c r="T3159" s="87">
        <f>_xlfn.MINIFS(CENSO[DAP (cm)],CENSO[NOME CIENTIFICO],CENSO[[#This Row],[NOME CIENTIFICO]])</f>
        <v>57.295779513082323</v>
      </c>
      <c r="U31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67.295779513082323</v>
      </c>
      <c r="V3159" s="87" t="str">
        <f>IF(CENSO[[#This Row],[DAP (cm)]]&lt;CENSO[[#This Row],[DMCE (cm)]],"DAP &lt; DMCE","DAP ≥ DMCE")</f>
        <v>DAP ≥ DMCE</v>
      </c>
      <c r="W3159" s="87" t="str">
        <f>IF(CENSO[[#This Row],[DAP (cm)]]&gt;200, "Superior", "Inferior")</f>
        <v>Inferior</v>
      </c>
      <c r="X3159" s="87" t="str">
        <f>VLOOKUP(CENSO[[#This Row],[NOME COMUM]],ESPECIES[],4,FALSE)</f>
        <v>Não</v>
      </c>
      <c r="Y3159" s="87" t="str">
        <f>IF(IFERROR(VLOOKUP(CENSO[[#This Row],[NOME COMUM]],COMERCIAIS[],2, FALSE), "Não") &lt;&gt; "Não", "Sim", "Não")</f>
        <v>Não</v>
      </c>
      <c r="Z3159" s="133">
        <f>CENSO[[#This Row],[g (m²)]]/SUM(AEEF[AEEF-UT])</f>
        <v>8.4944087777890709E-4</v>
      </c>
      <c r="AA3159" s="133">
        <f>CENSO[[#This Row],[v (m³)]]/SUM(AEEF[AEEF-UT])</f>
        <v>1.0108346445568994E-2</v>
      </c>
    </row>
    <row r="3160" spans="1:27" ht="14">
      <c r="A3160" s="86">
        <v>1</v>
      </c>
      <c r="B3160" s="86">
        <v>2</v>
      </c>
      <c r="C3160" s="63">
        <v>92</v>
      </c>
      <c r="D3160" s="63">
        <v>3159</v>
      </c>
      <c r="E3160" s="63" t="str">
        <f>VLOOKUP(CENSO[[#This Row],[NOME COMUM]],ESPECIES[],2,FALSE)</f>
        <v>Bowdichia nitida Spruce</v>
      </c>
      <c r="F3160" s="64" t="s">
        <v>23</v>
      </c>
      <c r="G3160" s="64">
        <v>227</v>
      </c>
      <c r="H3160" s="97">
        <f>CENSO[[#This Row],[CAP (cm)]]/PI()</f>
        <v>72.256344163720485</v>
      </c>
      <c r="I3160" s="64">
        <v>14</v>
      </c>
      <c r="J3160" s="96">
        <f>(PI()*(CENSO[[#This Row],[DAP (cm)]]^2))/40000</f>
        <v>0.41005475312911377</v>
      </c>
      <c r="K3160" s="96">
        <f>CENSO[[#This Row],[g (m²)]]*CENSO[[#This Row],[H (m)]]*0.7</f>
        <v>4.0185365806653142</v>
      </c>
      <c r="L3160" s="64">
        <v>2</v>
      </c>
      <c r="M3160" s="65">
        <v>365348.7</v>
      </c>
      <c r="N3160" s="87">
        <v>9703281.5</v>
      </c>
      <c r="O3160" s="87" t="s">
        <v>1227</v>
      </c>
      <c r="P3160" s="87" t="str">
        <f>VLOOKUP(CENSO[[#This Row],[DAP (cm)]],CD[],2,TRUE)</f>
        <v>TORA</v>
      </c>
      <c r="Q3160" s="87" t="str">
        <f>VLOOKUP(CENSO[[#This Row],[DAP (cm)]],DD[],2,TRUE)</f>
        <v>70├ 80</v>
      </c>
      <c r="R3160" s="87" t="str" cm="1">
        <f t="array" ref="R3160">INDEX(_xlfn.TEXTSPLIT(CENSO[[#This Row],[NOME CIENTIFICO]]," "),1)</f>
        <v>Bowdichia</v>
      </c>
      <c r="S3160" s="98" t="s">
        <v>1004</v>
      </c>
      <c r="T3160" s="87">
        <f>_xlfn.MINIFS(CENSO[DAP (cm)],CENSO[NOME CIENTIFICO],CENSO[[#This Row],[NOME CIENTIFICO]])</f>
        <v>48.383102699936181</v>
      </c>
      <c r="U31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58.383102699936181</v>
      </c>
      <c r="V3160" s="87" t="str">
        <f>IF(CENSO[[#This Row],[DAP (cm)]]&lt;CENSO[[#This Row],[DMCE (cm)]],"DAP &lt; DMCE","DAP ≥ DMCE")</f>
        <v>DAP ≥ DMCE</v>
      </c>
      <c r="W3160" s="87" t="str">
        <f>IF(CENSO[[#This Row],[DAP (cm)]]&gt;200, "Superior", "Inferior")</f>
        <v>Inferior</v>
      </c>
      <c r="X3160" s="87" t="str">
        <f>VLOOKUP(CENSO[[#This Row],[NOME COMUM]],ESPECIES[],4,FALSE)</f>
        <v>Não</v>
      </c>
      <c r="Y3160" s="87" t="str">
        <f>IF(IFERROR(VLOOKUP(CENSO[[#This Row],[NOME COMUM]],COMERCIAIS[],2, FALSE), "Não") &lt;&gt; "Não", "Sim", "Não")</f>
        <v>Não</v>
      </c>
      <c r="Z3160" s="133">
        <f>CENSO[[#This Row],[g (m²)]]/SUM(AEEF[AEEF-UT])</f>
        <v>7.1744888444441493E-4</v>
      </c>
      <c r="AA3160" s="133">
        <f>CENSO[[#This Row],[v (m³)]]/SUM(AEEF[AEEF-UT])</f>
        <v>7.0309990675552657E-3</v>
      </c>
    </row>
    <row r="3161" spans="1:27" ht="14">
      <c r="A3161" s="86">
        <v>1</v>
      </c>
      <c r="B3161" s="86">
        <v>2</v>
      </c>
      <c r="C3161" s="63">
        <v>92</v>
      </c>
      <c r="D3161" s="63">
        <v>3160</v>
      </c>
      <c r="E3161" s="63" t="str">
        <f>VLOOKUP(CENSO[[#This Row],[NOME COMUM]],ESPECIES[],2,FALSE)</f>
        <v>Couratari guianensis Aubl.</v>
      </c>
      <c r="F3161" s="64" t="s">
        <v>6</v>
      </c>
      <c r="G3161" s="64">
        <v>293</v>
      </c>
      <c r="H3161" s="97">
        <f>CENSO[[#This Row],[CAP (cm)]]/PI()</f>
        <v>93.264796651850673</v>
      </c>
      <c r="I3161" s="64">
        <v>24</v>
      </c>
      <c r="J3161" s="96">
        <f>(PI()*(CENSO[[#This Row],[DAP (cm)]]^2))/40000</f>
        <v>0.68316463547480621</v>
      </c>
      <c r="K3161" s="96">
        <f>CENSO[[#This Row],[g (m²)]]*CENSO[[#This Row],[H (m)]]*0.7</f>
        <v>11.477165875976743</v>
      </c>
      <c r="L3161" s="64">
        <v>1</v>
      </c>
      <c r="M3161" s="65">
        <v>365353.5</v>
      </c>
      <c r="N3161" s="87">
        <v>9703312.4000000004</v>
      </c>
      <c r="O3161" s="87" t="s">
        <v>1228</v>
      </c>
      <c r="P3161" s="87" t="str">
        <f>VLOOKUP(CENSO[[#This Row],[DAP (cm)]],CD[],2,TRUE)</f>
        <v>TORA</v>
      </c>
      <c r="Q3161" s="87" t="str">
        <f>VLOOKUP(CENSO[[#This Row],[DAP (cm)]],DD[],2,TRUE)</f>
        <v>90├ 100</v>
      </c>
      <c r="R3161" s="87" t="str" cm="1">
        <f t="array" ref="R3161">INDEX(_xlfn.TEXTSPLIT(CENSO[[#This Row],[NOME CIENTIFICO]]," "),1)</f>
        <v>Couratari</v>
      </c>
      <c r="S3161" s="98" t="s">
        <v>1004</v>
      </c>
      <c r="T3161" s="87">
        <f>_xlfn.MINIFS(CENSO[DAP (cm)],CENSO[NOME CIENTIFICO],CENSO[[#This Row],[NOME CIENTIFICO]])</f>
        <v>38.833806114422465</v>
      </c>
      <c r="U31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61" s="87" t="str">
        <f>IF(CENSO[[#This Row],[DAP (cm)]]&lt;CENSO[[#This Row],[DMCE (cm)]],"DAP &lt; DMCE","DAP ≥ DMCE")</f>
        <v>DAP ≥ DMCE</v>
      </c>
      <c r="W3161" s="87" t="str">
        <f>IF(CENSO[[#This Row],[DAP (cm)]]&gt;200, "Superior", "Inferior")</f>
        <v>Inferior</v>
      </c>
      <c r="X3161" s="87" t="str">
        <f>VLOOKUP(CENSO[[#This Row],[NOME COMUM]],ESPECIES[],4,FALSE)</f>
        <v>Não</v>
      </c>
      <c r="Y3161" s="87" t="str">
        <f>IF(IFERROR(VLOOKUP(CENSO[[#This Row],[NOME COMUM]],COMERCIAIS[],2, FALSE), "Não") &lt;&gt; "Não", "Sim", "Não")</f>
        <v>Sim</v>
      </c>
      <c r="Z3161" s="133">
        <f>CENSO[[#This Row],[g (m²)]]/SUM(AEEF[AEEF-UT])</f>
        <v>1.1952933160097922E-3</v>
      </c>
      <c r="AA3161" s="133">
        <f>CENSO[[#This Row],[v (m³)]]/SUM(AEEF[AEEF-UT])</f>
        <v>2.0080927708964507E-2</v>
      </c>
    </row>
    <row r="3162" spans="1:27" ht="14">
      <c r="A3162" s="86">
        <v>1</v>
      </c>
      <c r="B3162" s="86">
        <v>2</v>
      </c>
      <c r="C3162" s="63">
        <v>92</v>
      </c>
      <c r="D3162" s="63">
        <v>3161</v>
      </c>
      <c r="E3162" s="63" t="str">
        <f>VLOOKUP(CENSO[[#This Row],[NOME COMUM]],ESPECIES[],2,FALSE)</f>
        <v>Didymopanax calvum Decne. &amp; Planch.</v>
      </c>
      <c r="F3162" s="64" t="s">
        <v>52</v>
      </c>
      <c r="G3162" s="64">
        <v>242</v>
      </c>
      <c r="H3162" s="97">
        <f>CENSO[[#This Row],[CAP (cm)]]/PI()</f>
        <v>77.03099245647735</v>
      </c>
      <c r="I3162" s="64">
        <v>20</v>
      </c>
      <c r="J3162" s="96">
        <f>(PI()*(CENSO[[#This Row],[DAP (cm)]]^2))/40000</f>
        <v>0.466037504361688</v>
      </c>
      <c r="K3162" s="96">
        <f>CENSO[[#This Row],[g (m²)]]*CENSO[[#This Row],[H (m)]]*0.7</f>
        <v>6.5245250610636321</v>
      </c>
      <c r="L3162" s="64">
        <v>1</v>
      </c>
      <c r="M3162" s="65">
        <v>365349</v>
      </c>
      <c r="N3162" s="87">
        <v>9703314.5</v>
      </c>
      <c r="O3162" s="87" t="s">
        <v>1227</v>
      </c>
      <c r="P3162" s="87" t="str">
        <f>VLOOKUP(CENSO[[#This Row],[DAP (cm)]],CD[],2,TRUE)</f>
        <v>TORA</v>
      </c>
      <c r="Q3162" s="87" t="str">
        <f>VLOOKUP(CENSO[[#This Row],[DAP (cm)]],DD[],2,TRUE)</f>
        <v>70├ 80</v>
      </c>
      <c r="R3162" s="87" t="str" cm="1">
        <f t="array" ref="R3162">INDEX(_xlfn.TEXTSPLIT(CENSO[[#This Row],[NOME CIENTIFICO]]," "),1)</f>
        <v>Didymopanax</v>
      </c>
      <c r="S3162" s="98" t="s">
        <v>1004</v>
      </c>
      <c r="T3162" s="87">
        <f>_xlfn.MINIFS(CENSO[DAP (cm)],CENSO[NOME CIENTIFICO],CENSO[[#This Row],[NOME CIENTIFICO]])</f>
        <v>46.791553269017228</v>
      </c>
      <c r="U31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56.791553269017228</v>
      </c>
      <c r="V3162" s="87" t="str">
        <f>IF(CENSO[[#This Row],[DAP (cm)]]&lt;CENSO[[#This Row],[DMCE (cm)]],"DAP &lt; DMCE","DAP ≥ DMCE")</f>
        <v>DAP ≥ DMCE</v>
      </c>
      <c r="W3162" s="87" t="str">
        <f>IF(CENSO[[#This Row],[DAP (cm)]]&gt;200, "Superior", "Inferior")</f>
        <v>Inferior</v>
      </c>
      <c r="X3162" s="87" t="str">
        <f>VLOOKUP(CENSO[[#This Row],[NOME COMUM]],ESPECIES[],4,FALSE)</f>
        <v>Não</v>
      </c>
      <c r="Y3162" s="87" t="str">
        <f>IF(IFERROR(VLOOKUP(CENSO[[#This Row],[NOME COMUM]],COMERCIAIS[],2, FALSE), "Não") &lt;&gt; "Não", "Sim", "Não")</f>
        <v>Não</v>
      </c>
      <c r="Z3162" s="133">
        <f>CENSO[[#This Row],[g (m²)]]/SUM(AEEF[AEEF-UT])</f>
        <v>8.1539863899168861E-4</v>
      </c>
      <c r="AA3162" s="133">
        <f>CENSO[[#This Row],[v (m³)]]/SUM(AEEF[AEEF-UT])</f>
        <v>1.141558094588364E-2</v>
      </c>
    </row>
    <row r="3163" spans="1:27" ht="14">
      <c r="A3163" s="86">
        <v>1</v>
      </c>
      <c r="B3163" s="86">
        <v>2</v>
      </c>
      <c r="C3163" s="63">
        <v>92</v>
      </c>
      <c r="D3163" s="63">
        <v>3162</v>
      </c>
      <c r="E3163" s="63" t="str">
        <f>VLOOKUP(CENSO[[#This Row],[NOME COMUM]],ESPECIES[],2,FALSE)</f>
        <v>Protium spruceanum Engl.</v>
      </c>
      <c r="F3163" s="64" t="s">
        <v>46</v>
      </c>
      <c r="G3163" s="64">
        <v>400</v>
      </c>
      <c r="H3163" s="97">
        <f>CENSO[[#This Row],[CAP (cm)]]/PI()</f>
        <v>127.32395447351627</v>
      </c>
      <c r="I3163" s="64">
        <v>22</v>
      </c>
      <c r="J3163" s="96">
        <f>(PI()*(CENSO[[#This Row],[DAP (cm)]]^2))/40000</f>
        <v>1.2732395447351625</v>
      </c>
      <c r="K3163" s="96">
        <f>CENSO[[#This Row],[g (m²)]]*CENSO[[#This Row],[H (m)]]*0.7</f>
        <v>19.607888988921502</v>
      </c>
      <c r="L3163" s="64">
        <v>1</v>
      </c>
      <c r="M3163" s="65">
        <v>365360.799999999</v>
      </c>
      <c r="N3163" s="87">
        <v>9703317.6999999899</v>
      </c>
      <c r="O3163" s="87" t="s">
        <v>1227</v>
      </c>
      <c r="P3163" s="87" t="str">
        <f>VLOOKUP(CENSO[[#This Row],[DAP (cm)]],CD[],2,TRUE)</f>
        <v>TORA</v>
      </c>
      <c r="Q3163" s="87" t="str">
        <f>VLOOKUP(CENSO[[#This Row],[DAP (cm)]],DD[],2,TRUE)</f>
        <v>120├ 130</v>
      </c>
      <c r="R3163" s="87" t="str" cm="1">
        <f t="array" ref="R3163">INDEX(_xlfn.TEXTSPLIT(CENSO[[#This Row],[NOME CIENTIFICO]]," "),1)</f>
        <v>Protium</v>
      </c>
      <c r="S3163" s="98" t="s">
        <v>1004</v>
      </c>
      <c r="T3163" s="87">
        <f>_xlfn.MINIFS(CENSO[DAP (cm)],CENSO[NOME CIENTIFICO],CENSO[[#This Row],[NOME CIENTIFICO]])</f>
        <v>39.788735772973837</v>
      </c>
      <c r="U31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63" s="87" t="str">
        <f>IF(CENSO[[#This Row],[DAP (cm)]]&lt;CENSO[[#This Row],[DMCE (cm)]],"DAP &lt; DMCE","DAP ≥ DMCE")</f>
        <v>DAP ≥ DMCE</v>
      </c>
      <c r="W3163" s="87" t="str">
        <f>IF(CENSO[[#This Row],[DAP (cm)]]&gt;200, "Superior", "Inferior")</f>
        <v>Inferior</v>
      </c>
      <c r="X3163" s="87" t="str">
        <f>VLOOKUP(CENSO[[#This Row],[NOME COMUM]],ESPECIES[],4,FALSE)</f>
        <v>Não</v>
      </c>
      <c r="Y3163" s="87" t="str">
        <f>IF(IFERROR(VLOOKUP(CENSO[[#This Row],[NOME COMUM]],COMERCIAIS[],2, FALSE), "Não") &lt;&gt; "Não", "Sim", "Não")</f>
        <v>Não</v>
      </c>
      <c r="Z3163" s="133">
        <f>CENSO[[#This Row],[g (m²)]]/SUM(AEEF[AEEF-UT])</f>
        <v>2.2277129676707558E-3</v>
      </c>
      <c r="AA3163" s="133">
        <f>CENSO[[#This Row],[v (m³)]]/SUM(AEEF[AEEF-UT])</f>
        <v>3.4306779702129635E-2</v>
      </c>
    </row>
    <row r="3164" spans="1:27" ht="14">
      <c r="A3164" s="86">
        <v>1</v>
      </c>
      <c r="B3164" s="86">
        <v>2</v>
      </c>
      <c r="C3164" s="63">
        <v>92</v>
      </c>
      <c r="D3164" s="63">
        <v>3163</v>
      </c>
      <c r="E3164" s="63" t="str">
        <f>VLOOKUP(CENSO[[#This Row],[NOME COMUM]],ESPECIES[],2,FALSE)</f>
        <v>Didymopanax calvum Decne. &amp; Planch.</v>
      </c>
      <c r="F3164" s="64" t="s">
        <v>52</v>
      </c>
      <c r="G3164" s="64">
        <v>230</v>
      </c>
      <c r="H3164" s="97">
        <f>CENSO[[#This Row],[CAP (cm)]]/PI()</f>
        <v>73.211273822271863</v>
      </c>
      <c r="I3164" s="64">
        <v>18</v>
      </c>
      <c r="J3164" s="96">
        <f>(PI()*(CENSO[[#This Row],[DAP (cm)]]^2))/40000</f>
        <v>0.42096482447806327</v>
      </c>
      <c r="K3164" s="96">
        <f>CENSO[[#This Row],[g (m²)]]*CENSO[[#This Row],[H (m)]]*0.7</f>
        <v>5.3041567884235965</v>
      </c>
      <c r="L3164" s="64">
        <v>1</v>
      </c>
      <c r="M3164" s="65">
        <v>365384.299999999</v>
      </c>
      <c r="N3164" s="87">
        <v>9703330</v>
      </c>
      <c r="O3164" s="87" t="s">
        <v>1227</v>
      </c>
      <c r="P3164" s="87" t="str">
        <f>VLOOKUP(CENSO[[#This Row],[DAP (cm)]],CD[],2,TRUE)</f>
        <v>TORA</v>
      </c>
      <c r="Q3164" s="87" t="str">
        <f>VLOOKUP(CENSO[[#This Row],[DAP (cm)]],DD[],2,TRUE)</f>
        <v>70├ 80</v>
      </c>
      <c r="R3164" s="87" t="str" cm="1">
        <f t="array" ref="R3164">INDEX(_xlfn.TEXTSPLIT(CENSO[[#This Row],[NOME CIENTIFICO]]," "),1)</f>
        <v>Didymopanax</v>
      </c>
      <c r="S3164" s="98" t="s">
        <v>1004</v>
      </c>
      <c r="T3164" s="87">
        <f>_xlfn.MINIFS(CENSO[DAP (cm)],CENSO[NOME CIENTIFICO],CENSO[[#This Row],[NOME CIENTIFICO]])</f>
        <v>46.791553269017228</v>
      </c>
      <c r="U31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56.791553269017228</v>
      </c>
      <c r="V3164" s="87" t="str">
        <f>IF(CENSO[[#This Row],[DAP (cm)]]&lt;CENSO[[#This Row],[DMCE (cm)]],"DAP &lt; DMCE","DAP ≥ DMCE")</f>
        <v>DAP ≥ DMCE</v>
      </c>
      <c r="W3164" s="87" t="str">
        <f>IF(CENSO[[#This Row],[DAP (cm)]]&gt;200, "Superior", "Inferior")</f>
        <v>Inferior</v>
      </c>
      <c r="X3164" s="87" t="str">
        <f>VLOOKUP(CENSO[[#This Row],[NOME COMUM]],ESPECIES[],4,FALSE)</f>
        <v>Não</v>
      </c>
      <c r="Y3164" s="87" t="str">
        <f>IF(IFERROR(VLOOKUP(CENSO[[#This Row],[NOME COMUM]],COMERCIAIS[],2, FALSE), "Não") &lt;&gt; "Não", "Sim", "Não")</f>
        <v>Não</v>
      </c>
      <c r="Z3164" s="133">
        <f>CENSO[[#This Row],[g (m²)]]/SUM(AEEF[AEEF-UT])</f>
        <v>7.3653759993614395E-4</v>
      </c>
      <c r="AA3164" s="133">
        <f>CENSO[[#This Row],[v (m³)]]/SUM(AEEF[AEEF-UT])</f>
        <v>9.2803737591954111E-3</v>
      </c>
    </row>
    <row r="3165" spans="1:27" ht="14">
      <c r="A3165" s="86">
        <v>1</v>
      </c>
      <c r="B3165" s="86">
        <v>2</v>
      </c>
      <c r="C3165" s="63">
        <v>92</v>
      </c>
      <c r="D3165" s="63">
        <v>3164</v>
      </c>
      <c r="E3165" s="63" t="str">
        <f>VLOOKUP(CENSO[[#This Row],[NOME COMUM]],ESPECIES[],2,FALSE)</f>
        <v>Tachigali myrmecophila Ducke</v>
      </c>
      <c r="F3165" s="64" t="s">
        <v>14</v>
      </c>
      <c r="G3165" s="64">
        <v>273</v>
      </c>
      <c r="H3165" s="97">
        <f>CENSO[[#This Row],[CAP (cm)]]/PI()</f>
        <v>86.898598928174863</v>
      </c>
      <c r="I3165" s="64">
        <v>14</v>
      </c>
      <c r="J3165" s="96">
        <f>(PI()*(CENSO[[#This Row],[DAP (cm)]]^2))/40000</f>
        <v>0.59308293768479348</v>
      </c>
      <c r="K3165" s="96">
        <f>CENSO[[#This Row],[g (m²)]]*CENSO[[#This Row],[H (m)]]*0.7</f>
        <v>5.8122127893109754</v>
      </c>
      <c r="L3165" s="64">
        <v>2</v>
      </c>
      <c r="M3165" s="65">
        <v>365389.09999999899</v>
      </c>
      <c r="N3165" s="87">
        <v>9703375.1999999899</v>
      </c>
      <c r="O3165" s="87" t="s">
        <v>1228</v>
      </c>
      <c r="P3165" s="87" t="str">
        <f>VLOOKUP(CENSO[[#This Row],[DAP (cm)]],CD[],2,TRUE)</f>
        <v>TORA</v>
      </c>
      <c r="Q3165" s="87" t="str">
        <f>VLOOKUP(CENSO[[#This Row],[DAP (cm)]],DD[],2,TRUE)</f>
        <v>80├ 90</v>
      </c>
      <c r="R3165" s="87" t="str" cm="1">
        <f t="array" ref="R3165">INDEX(_xlfn.TEXTSPLIT(CENSO[[#This Row],[NOME CIENTIFICO]]," "),1)</f>
        <v>Tachigali</v>
      </c>
      <c r="S3165" s="98" t="s">
        <v>1004</v>
      </c>
      <c r="T3165" s="87">
        <f>_xlfn.MINIFS(CENSO[DAP (cm)],CENSO[NOME CIENTIFICO],CENSO[[#This Row],[NOME CIENTIFICO]])</f>
        <v>39.152116000606256</v>
      </c>
      <c r="U31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65" s="87" t="str">
        <f>IF(CENSO[[#This Row],[DAP (cm)]]&lt;CENSO[[#This Row],[DMCE (cm)]],"DAP &lt; DMCE","DAP ≥ DMCE")</f>
        <v>DAP ≥ DMCE</v>
      </c>
      <c r="W3165" s="87" t="str">
        <f>IF(CENSO[[#This Row],[DAP (cm)]]&gt;200, "Superior", "Inferior")</f>
        <v>Inferior</v>
      </c>
      <c r="X3165" s="87" t="str">
        <f>VLOOKUP(CENSO[[#This Row],[NOME COMUM]],ESPECIES[],4,FALSE)</f>
        <v>Não</v>
      </c>
      <c r="Y3165" s="87" t="str">
        <f>IF(IFERROR(VLOOKUP(CENSO[[#This Row],[NOME COMUM]],COMERCIAIS[],2, FALSE), "Não") &lt;&gt; "Não", "Sim", "Não")</f>
        <v>Sim</v>
      </c>
      <c r="Z3165" s="133">
        <f>CENSO[[#This Row],[g (m²)]]/SUM(AEEF[AEEF-UT])</f>
        <v>1.0376826235470862E-3</v>
      </c>
      <c r="AA3165" s="133">
        <f>CENSO[[#This Row],[v (m³)]]/SUM(AEEF[AEEF-UT])</f>
        <v>1.0169289710761444E-2</v>
      </c>
    </row>
    <row r="3166" spans="1:27" ht="14">
      <c r="A3166" s="86">
        <v>1</v>
      </c>
      <c r="B3166" s="86">
        <v>2</v>
      </c>
      <c r="C3166" s="63">
        <v>92</v>
      </c>
      <c r="D3166" s="63">
        <v>3165</v>
      </c>
      <c r="E3166" s="63" t="str">
        <f>VLOOKUP(CENSO[[#This Row],[NOME COMUM]],ESPECIES[],2,FALSE)</f>
        <v>Goupia glabra Aubl.</v>
      </c>
      <c r="F3166" s="64" t="s">
        <v>34</v>
      </c>
      <c r="G3166" s="64">
        <v>315</v>
      </c>
      <c r="H3166" s="97">
        <f>CENSO[[#This Row],[CAP (cm)]]/PI()</f>
        <v>100.26761414789407</v>
      </c>
      <c r="I3166" s="64">
        <v>14</v>
      </c>
      <c r="J3166" s="96">
        <f>(PI()*(CENSO[[#This Row],[DAP (cm)]]^2))/40000</f>
        <v>0.78960746141466576</v>
      </c>
      <c r="K3166" s="96">
        <f>CENSO[[#This Row],[g (m²)]]*CENSO[[#This Row],[H (m)]]*0.7</f>
        <v>7.7381531218637241</v>
      </c>
      <c r="L3166" s="64">
        <v>1</v>
      </c>
      <c r="M3166" s="65">
        <v>365456.299999999</v>
      </c>
      <c r="N3166" s="87">
        <v>9703531.1999999899</v>
      </c>
      <c r="O3166" s="87" t="s">
        <v>1228</v>
      </c>
      <c r="P3166" s="87" t="str">
        <f>VLOOKUP(CENSO[[#This Row],[DAP (cm)]],CD[],2,TRUE)</f>
        <v>TORA</v>
      </c>
      <c r="Q3166" s="87" t="str">
        <f>VLOOKUP(CENSO[[#This Row],[DAP (cm)]],DD[],2,TRUE)</f>
        <v>100├ 110</v>
      </c>
      <c r="R3166" s="87" t="str" cm="1">
        <f t="array" ref="R3166">INDEX(_xlfn.TEXTSPLIT(CENSO[[#This Row],[NOME CIENTIFICO]]," "),1)</f>
        <v>Goupia</v>
      </c>
      <c r="S3166" s="98" t="s">
        <v>1004</v>
      </c>
      <c r="T3166" s="87">
        <f>_xlfn.MINIFS(CENSO[DAP (cm)],CENSO[NOME CIENTIFICO],CENSO[[#This Row],[NOME CIENTIFICO]])</f>
        <v>40.107045659157627</v>
      </c>
      <c r="U31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166" s="87" t="str">
        <f>IF(CENSO[[#This Row],[DAP (cm)]]&lt;CENSO[[#This Row],[DMCE (cm)]],"DAP &lt; DMCE","DAP ≥ DMCE")</f>
        <v>DAP ≥ DMCE</v>
      </c>
      <c r="W3166" s="87" t="str">
        <f>IF(CENSO[[#This Row],[DAP (cm)]]&gt;200, "Superior", "Inferior")</f>
        <v>Inferior</v>
      </c>
      <c r="X3166" s="87" t="str">
        <f>VLOOKUP(CENSO[[#This Row],[NOME COMUM]],ESPECIES[],4,FALSE)</f>
        <v>Não</v>
      </c>
      <c r="Y3166" s="87" t="str">
        <f>IF(IFERROR(VLOOKUP(CENSO[[#This Row],[NOME COMUM]],COMERCIAIS[],2, FALSE), "Não") &lt;&gt; "Não", "Sim", "Não")</f>
        <v>Sim</v>
      </c>
      <c r="Z3166" s="133">
        <f>CENSO[[#This Row],[g (m²)]]/SUM(AEEF[AEEF-UT])</f>
        <v>1.3815301201070673E-3</v>
      </c>
      <c r="AA3166" s="133">
        <f>CENSO[[#This Row],[v (m³)]]/SUM(AEEF[AEEF-UT])</f>
        <v>1.3538995177049259E-2</v>
      </c>
    </row>
    <row r="3167" spans="1:27" ht="14">
      <c r="A3167" s="86">
        <v>1</v>
      </c>
      <c r="B3167" s="86">
        <v>2</v>
      </c>
      <c r="C3167" s="63">
        <v>92</v>
      </c>
      <c r="D3167" s="63">
        <v>3166</v>
      </c>
      <c r="E3167" s="63" t="str">
        <f>VLOOKUP(CENSO[[#This Row],[NOME COMUM]],ESPECIES[],2,FALSE)</f>
        <v>Bertholletia excelsa Humb. &amp; Bonpl.</v>
      </c>
      <c r="F3167" s="64" t="s">
        <v>37</v>
      </c>
      <c r="G3167" s="64">
        <v>468</v>
      </c>
      <c r="H3167" s="97">
        <f>CENSO[[#This Row],[CAP (cm)]]/PI()</f>
        <v>148.96902673401405</v>
      </c>
      <c r="I3167" s="64">
        <v>23</v>
      </c>
      <c r="J3167" s="96">
        <f>(PI()*(CENSO[[#This Row],[DAP (cm)]]^2))/40000</f>
        <v>1.7429376127879646</v>
      </c>
      <c r="K3167" s="96">
        <f>CENSO[[#This Row],[g (m²)]]*CENSO[[#This Row],[H (m)]]*0.7</f>
        <v>28.061295565886226</v>
      </c>
      <c r="L3167" s="64">
        <v>1</v>
      </c>
      <c r="M3167" s="65">
        <v>365486.799999999</v>
      </c>
      <c r="N3167" s="87">
        <v>9703528.5999999903</v>
      </c>
      <c r="O3167" s="87" t="s">
        <v>424</v>
      </c>
      <c r="P3167" s="87" t="str">
        <f>VLOOKUP(CENSO[[#This Row],[DAP (cm)]],CD[],2,TRUE)</f>
        <v>TORA</v>
      </c>
      <c r="Q3167" s="87" t="str">
        <f>VLOOKUP(CENSO[[#This Row],[DAP (cm)]],DD[],2,TRUE)</f>
        <v>140├ 150</v>
      </c>
      <c r="R3167" s="87" t="str" cm="1">
        <f t="array" ref="R3167">INDEX(_xlfn.TEXTSPLIT(CENSO[[#This Row],[NOME CIENTIFICO]]," "),1)</f>
        <v>Bertholletia</v>
      </c>
      <c r="S3167" s="98" t="s">
        <v>1004</v>
      </c>
      <c r="T3167" s="87">
        <f>_xlfn.MINIFS(CENSO[DAP (cm)],CENSO[NOME CIENTIFICO],CENSO[[#This Row],[NOME CIENTIFICO]])</f>
        <v>41.38028520389279</v>
      </c>
      <c r="U31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167" s="87" t="str">
        <f>IF(CENSO[[#This Row],[DAP (cm)]]&lt;CENSO[[#This Row],[DMCE (cm)]],"DAP &lt; DMCE","DAP ≥ DMCE")</f>
        <v>DAP ≥ DMCE</v>
      </c>
      <c r="W3167" s="87" t="str">
        <f>IF(CENSO[[#This Row],[DAP (cm)]]&gt;200, "Superior", "Inferior")</f>
        <v>Inferior</v>
      </c>
      <c r="X3167" s="87" t="str">
        <f>VLOOKUP(CENSO[[#This Row],[NOME COMUM]],ESPECIES[],4,FALSE)</f>
        <v>Protegida</v>
      </c>
      <c r="Y3167" s="87" t="str">
        <f>IF(IFERROR(VLOOKUP(CENSO[[#This Row],[NOME COMUM]],COMERCIAIS[],2, FALSE), "Não") &lt;&gt; "Não", "Sim", "Não")</f>
        <v>Não</v>
      </c>
      <c r="Z3167" s="133">
        <f>CENSO[[#This Row],[g (m²)]]/SUM(AEEF[AEEF-UT])</f>
        <v>3.0495162814444987E-3</v>
      </c>
      <c r="AA3167" s="133">
        <f>CENSO[[#This Row],[v (m³)]]/SUM(AEEF[AEEF-UT])</f>
        <v>4.9097212131256424E-2</v>
      </c>
    </row>
    <row r="3168" spans="1:27" ht="14">
      <c r="A3168" s="86">
        <v>1</v>
      </c>
      <c r="B3168" s="86">
        <v>2</v>
      </c>
      <c r="C3168" s="63">
        <v>92</v>
      </c>
      <c r="D3168" s="63">
        <v>3167</v>
      </c>
      <c r="E3168" s="63" t="str">
        <f>VLOOKUP(CENSO[[#This Row],[NOME COMUM]],ESPECIES[],2,FALSE)</f>
        <v>Ocotea cymbarum Kunth</v>
      </c>
      <c r="F3168" s="64" t="s">
        <v>11</v>
      </c>
      <c r="G3168" s="64">
        <v>170</v>
      </c>
      <c r="H3168" s="97">
        <f>CENSO[[#This Row],[CAP (cm)]]/PI()</f>
        <v>54.112680651244418</v>
      </c>
      <c r="I3168" s="64">
        <v>14</v>
      </c>
      <c r="J3168" s="96">
        <f>(PI()*(CENSO[[#This Row],[DAP (cm)]]^2))/40000</f>
        <v>0.2299788927677888</v>
      </c>
      <c r="K3168" s="96">
        <f>CENSO[[#This Row],[g (m²)]]*CENSO[[#This Row],[H (m)]]*0.7</f>
        <v>2.2537931491243302</v>
      </c>
      <c r="L3168" s="64">
        <v>2</v>
      </c>
      <c r="M3168" s="65">
        <v>365493.799999999</v>
      </c>
      <c r="N3168" s="87">
        <v>9703566.5999999903</v>
      </c>
      <c r="O3168" s="87" t="s">
        <v>1227</v>
      </c>
      <c r="P3168" s="87" t="str">
        <f>VLOOKUP(CENSO[[#This Row],[DAP (cm)]],CD[],2,TRUE)</f>
        <v>TORA</v>
      </c>
      <c r="Q3168" s="87" t="str">
        <f>VLOOKUP(CENSO[[#This Row],[DAP (cm)]],DD[],2,TRUE)</f>
        <v>50├ 60</v>
      </c>
      <c r="R3168" s="87" t="str" cm="1">
        <f t="array" ref="R3168">INDEX(_xlfn.TEXTSPLIT(CENSO[[#This Row],[NOME CIENTIFICO]]," "),1)</f>
        <v>Ocotea</v>
      </c>
      <c r="S3168" s="98" t="s">
        <v>1004</v>
      </c>
      <c r="T3168" s="87">
        <f>_xlfn.MINIFS(CENSO[DAP (cm)],CENSO[NOME CIENTIFICO],CENSO[[#This Row],[NOME CIENTIFICO]])</f>
        <v>39.470425886790046</v>
      </c>
      <c r="U31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68" s="87" t="str">
        <f>IF(CENSO[[#This Row],[DAP (cm)]]&lt;CENSO[[#This Row],[DMCE (cm)]],"DAP &lt; DMCE","DAP ≥ DMCE")</f>
        <v>DAP ≥ DMCE</v>
      </c>
      <c r="W3168" s="87" t="str">
        <f>IF(CENSO[[#This Row],[DAP (cm)]]&gt;200, "Superior", "Inferior")</f>
        <v>Inferior</v>
      </c>
      <c r="X3168" s="87" t="str">
        <f>VLOOKUP(CENSO[[#This Row],[NOME COMUM]],ESPECIES[],4,FALSE)</f>
        <v>Não</v>
      </c>
      <c r="Y3168" s="87" t="str">
        <f>IF(IFERROR(VLOOKUP(CENSO[[#This Row],[NOME COMUM]],COMERCIAIS[],2, FALSE), "Não") &lt;&gt; "Não", "Sim", "Não")</f>
        <v>Sim</v>
      </c>
      <c r="Z3168" s="133">
        <f>CENSO[[#This Row],[g (m²)]]/SUM(AEEF[AEEF-UT])</f>
        <v>4.0238065478553035E-4</v>
      </c>
      <c r="AA3168" s="133">
        <f>CENSO[[#This Row],[v (m³)]]/SUM(AEEF[AEEF-UT])</f>
        <v>3.9433304168981975E-3</v>
      </c>
    </row>
    <row r="3169" spans="1:27" ht="14">
      <c r="A3169" s="86">
        <v>1</v>
      </c>
      <c r="B3169" s="86">
        <v>2</v>
      </c>
      <c r="C3169" s="63">
        <v>92</v>
      </c>
      <c r="D3169" s="63">
        <v>3168</v>
      </c>
      <c r="E3169" s="63" t="str">
        <f>VLOOKUP(CENSO[[#This Row],[NOME COMUM]],ESPECIES[],2,FALSE)</f>
        <v>Piptadenia suaveolens Miq.</v>
      </c>
      <c r="F3169" s="64" t="s">
        <v>22</v>
      </c>
      <c r="G3169" s="64">
        <v>173</v>
      </c>
      <c r="H3169" s="97">
        <f>CENSO[[#This Row],[CAP (cm)]]/PI()</f>
        <v>55.067610309795789</v>
      </c>
      <c r="I3169" s="64">
        <v>13</v>
      </c>
      <c r="J3169" s="96">
        <f>(PI()*(CENSO[[#This Row],[DAP (cm)]]^2))/40000</f>
        <v>0.23816741458986682</v>
      </c>
      <c r="K3169" s="96">
        <f>CENSO[[#This Row],[g (m²)]]*CENSO[[#This Row],[H (m)]]*0.7</f>
        <v>2.1673234727677877</v>
      </c>
      <c r="L3169" s="64">
        <v>1</v>
      </c>
      <c r="M3169" s="65">
        <v>365504.799999999</v>
      </c>
      <c r="N3169" s="87">
        <v>9703572.4000000004</v>
      </c>
      <c r="O3169" s="87" t="s">
        <v>1228</v>
      </c>
      <c r="P3169" s="87" t="str">
        <f>VLOOKUP(CENSO[[#This Row],[DAP (cm)]],CD[],2,TRUE)</f>
        <v>TORA</v>
      </c>
      <c r="Q3169" s="87" t="str">
        <f>VLOOKUP(CENSO[[#This Row],[DAP (cm)]],DD[],2,TRUE)</f>
        <v>50├ 60</v>
      </c>
      <c r="R3169" s="87" t="str" cm="1">
        <f t="array" ref="R3169">INDEX(_xlfn.TEXTSPLIT(CENSO[[#This Row],[NOME CIENTIFICO]]," "),1)</f>
        <v>Piptadenia</v>
      </c>
      <c r="S3169" s="98" t="s">
        <v>1004</v>
      </c>
      <c r="T3169" s="87">
        <f>_xlfn.MINIFS(CENSO[DAP (cm)],CENSO[NOME CIENTIFICO],CENSO[[#This Row],[NOME CIENTIFICO]])</f>
        <v>39.788735772973837</v>
      </c>
      <c r="U31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69" s="87" t="str">
        <f>IF(CENSO[[#This Row],[DAP (cm)]]&lt;CENSO[[#This Row],[DMCE (cm)]],"DAP &lt; DMCE","DAP ≥ DMCE")</f>
        <v>DAP ≥ DMCE</v>
      </c>
      <c r="W3169" s="87" t="str">
        <f>IF(CENSO[[#This Row],[DAP (cm)]]&gt;200, "Superior", "Inferior")</f>
        <v>Inferior</v>
      </c>
      <c r="X3169" s="87" t="str">
        <f>VLOOKUP(CENSO[[#This Row],[NOME COMUM]],ESPECIES[],4,FALSE)</f>
        <v>Não</v>
      </c>
      <c r="Y3169" s="87" t="str">
        <f>IF(IFERROR(VLOOKUP(CENSO[[#This Row],[NOME COMUM]],COMERCIAIS[],2, FALSE), "Não") &lt;&gt; "Não", "Sim", "Não")</f>
        <v>Sim</v>
      </c>
      <c r="Z3169" s="133">
        <f>CENSO[[#This Row],[g (m²)]]/SUM(AEEF[AEEF-UT])</f>
        <v>4.1670763380886292E-4</v>
      </c>
      <c r="AA3169" s="133">
        <f>CENSO[[#This Row],[v (m³)]]/SUM(AEEF[AEEF-UT])</f>
        <v>3.792039467660652E-3</v>
      </c>
    </row>
    <row r="3170" spans="1:27" ht="14">
      <c r="A3170" s="86">
        <v>1</v>
      </c>
      <c r="B3170" s="86">
        <v>2</v>
      </c>
      <c r="C3170" s="63">
        <v>92</v>
      </c>
      <c r="D3170" s="63">
        <v>3169</v>
      </c>
      <c r="E3170" s="63" t="str">
        <f>VLOOKUP(CENSO[[#This Row],[NOME COMUM]],ESPECIES[],2,FALSE)</f>
        <v>Eschweilera grandiflora (Aubl.) Sandwith</v>
      </c>
      <c r="F3170" s="64" t="s">
        <v>19</v>
      </c>
      <c r="G3170" s="64">
        <v>187</v>
      </c>
      <c r="H3170" s="97">
        <f>CENSO[[#This Row],[CAP (cm)]]/PI()</f>
        <v>59.523948716368857</v>
      </c>
      <c r="I3170" s="64">
        <v>18</v>
      </c>
      <c r="J3170" s="96">
        <f>(PI()*(CENSO[[#This Row],[DAP (cm)]]^2))/40000</f>
        <v>0.27827446024902436</v>
      </c>
      <c r="K3170" s="96">
        <f>CENSO[[#This Row],[g (m²)]]*CENSO[[#This Row],[H (m)]]*0.7</f>
        <v>3.5062581991377066</v>
      </c>
      <c r="L3170" s="64">
        <v>1</v>
      </c>
      <c r="M3170" s="65">
        <v>365489.09999999899</v>
      </c>
      <c r="N3170" s="87">
        <v>9703594.1999999899</v>
      </c>
      <c r="O3170" s="87" t="s">
        <v>1227</v>
      </c>
      <c r="P3170" s="87" t="str">
        <f>VLOOKUP(CENSO[[#This Row],[DAP (cm)]],CD[],2,TRUE)</f>
        <v>TORA</v>
      </c>
      <c r="Q3170" s="87" t="str">
        <f>VLOOKUP(CENSO[[#This Row],[DAP (cm)]],DD[],2,TRUE)</f>
        <v>50├ 60</v>
      </c>
      <c r="R3170" s="87" t="str" cm="1">
        <f t="array" ref="R3170">INDEX(_xlfn.TEXTSPLIT(CENSO[[#This Row],[NOME CIENTIFICO]]," "),1)</f>
        <v>Eschweilera</v>
      </c>
      <c r="S3170" s="98" t="s">
        <v>1004</v>
      </c>
      <c r="T3170" s="87">
        <f>_xlfn.MINIFS(CENSO[DAP (cm)],CENSO[NOME CIENTIFICO],CENSO[[#This Row],[NOME CIENTIFICO]])</f>
        <v>41.38028520389279</v>
      </c>
      <c r="U31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170" s="87" t="str">
        <f>IF(CENSO[[#This Row],[DAP (cm)]]&lt;CENSO[[#This Row],[DMCE (cm)]],"DAP &lt; DMCE","DAP ≥ DMCE")</f>
        <v>DAP ≥ DMCE</v>
      </c>
      <c r="W3170" s="87" t="str">
        <f>IF(CENSO[[#This Row],[DAP (cm)]]&gt;200, "Superior", "Inferior")</f>
        <v>Inferior</v>
      </c>
      <c r="X3170" s="87" t="str">
        <f>VLOOKUP(CENSO[[#This Row],[NOME COMUM]],ESPECIES[],4,FALSE)</f>
        <v>Não</v>
      </c>
      <c r="Y3170" s="87" t="str">
        <f>IF(IFERROR(VLOOKUP(CENSO[[#This Row],[NOME COMUM]],COMERCIAIS[],2, FALSE), "Não") &lt;&gt; "Não", "Sim", "Não")</f>
        <v>Não</v>
      </c>
      <c r="Z3170" s="133">
        <f>CENSO[[#This Row],[g (m²)]]/SUM(AEEF[AEEF-UT])</f>
        <v>4.8688059229049158E-4</v>
      </c>
      <c r="AA3170" s="133">
        <f>CENSO[[#This Row],[v (m³)]]/SUM(AEEF[AEEF-UT])</f>
        <v>6.1346954628601937E-3</v>
      </c>
    </row>
    <row r="3171" spans="1:27" ht="14">
      <c r="A3171" s="86">
        <v>1</v>
      </c>
      <c r="B3171" s="86">
        <v>2</v>
      </c>
      <c r="C3171" s="63">
        <v>92</v>
      </c>
      <c r="D3171" s="63">
        <v>3170</v>
      </c>
      <c r="E3171" s="63" t="str">
        <f>VLOOKUP(CENSO[[#This Row],[NOME COMUM]],ESPECIES[],2,FALSE)</f>
        <v>Pouteria sp.</v>
      </c>
      <c r="F3171" s="64" t="s">
        <v>83</v>
      </c>
      <c r="G3171" s="64">
        <v>170</v>
      </c>
      <c r="H3171" s="97">
        <f>CENSO[[#This Row],[CAP (cm)]]/PI()</f>
        <v>54.112680651244418</v>
      </c>
      <c r="I3171" s="64">
        <v>16</v>
      </c>
      <c r="J3171" s="96">
        <f>(PI()*(CENSO[[#This Row],[DAP (cm)]]^2))/40000</f>
        <v>0.2299788927677888</v>
      </c>
      <c r="K3171" s="96">
        <f>CENSO[[#This Row],[g (m²)]]*CENSO[[#This Row],[H (m)]]*0.7</f>
        <v>2.5757635989992345</v>
      </c>
      <c r="L3171" s="64">
        <v>1</v>
      </c>
      <c r="M3171" s="65">
        <v>365509.5</v>
      </c>
      <c r="N3171" s="87">
        <v>9703592.3000000007</v>
      </c>
      <c r="O3171" s="87" t="s">
        <v>1227</v>
      </c>
      <c r="P3171" s="87" t="str">
        <f>VLOOKUP(CENSO[[#This Row],[DAP (cm)]],CD[],2,TRUE)</f>
        <v>TORA</v>
      </c>
      <c r="Q3171" s="87" t="str">
        <f>VLOOKUP(CENSO[[#This Row],[DAP (cm)]],DD[],2,TRUE)</f>
        <v>50├ 60</v>
      </c>
      <c r="R3171" s="87" t="str" cm="1">
        <f t="array" ref="R3171">INDEX(_xlfn.TEXTSPLIT(CENSO[[#This Row],[NOME CIENTIFICO]]," "),1)</f>
        <v>Pouteria</v>
      </c>
      <c r="S3171" s="98" t="s">
        <v>1004</v>
      </c>
      <c r="T3171" s="87">
        <f>_xlfn.MINIFS(CENSO[DAP (cm)],CENSO[NOME CIENTIFICO],CENSO[[#This Row],[NOME CIENTIFICO]])</f>
        <v>39.788735772973837</v>
      </c>
      <c r="U31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71" s="87" t="str">
        <f>IF(CENSO[[#This Row],[DAP (cm)]]&lt;CENSO[[#This Row],[DMCE (cm)]],"DAP &lt; DMCE","DAP ≥ DMCE")</f>
        <v>DAP ≥ DMCE</v>
      </c>
      <c r="W3171" s="87" t="str">
        <f>IF(CENSO[[#This Row],[DAP (cm)]]&gt;200, "Superior", "Inferior")</f>
        <v>Inferior</v>
      </c>
      <c r="X3171" s="87" t="str">
        <f>VLOOKUP(CENSO[[#This Row],[NOME COMUM]],ESPECIES[],4,FALSE)</f>
        <v>Não</v>
      </c>
      <c r="Y3171" s="87" t="str">
        <f>IF(IFERROR(VLOOKUP(CENSO[[#This Row],[NOME COMUM]],COMERCIAIS[],2, FALSE), "Não") &lt;&gt; "Não", "Sim", "Não")</f>
        <v>Não</v>
      </c>
      <c r="Z3171" s="133">
        <f>CENSO[[#This Row],[g (m²)]]/SUM(AEEF[AEEF-UT])</f>
        <v>4.0238065478553035E-4</v>
      </c>
      <c r="AA3171" s="133">
        <f>CENSO[[#This Row],[v (m³)]]/SUM(AEEF[AEEF-UT])</f>
        <v>4.5066633335979402E-3</v>
      </c>
    </row>
    <row r="3172" spans="1:27" ht="14">
      <c r="A3172" s="86">
        <v>1</v>
      </c>
      <c r="B3172" s="86">
        <v>2</v>
      </c>
      <c r="C3172" s="63">
        <v>92</v>
      </c>
      <c r="D3172" s="63">
        <v>3171</v>
      </c>
      <c r="E3172" s="63" t="str">
        <f>VLOOKUP(CENSO[[#This Row],[NOME COMUM]],ESPECIES[],2,FALSE)</f>
        <v>Tachigali myrmecophila Ducke</v>
      </c>
      <c r="F3172" s="64" t="s">
        <v>14</v>
      </c>
      <c r="G3172" s="64">
        <v>311</v>
      </c>
      <c r="H3172" s="97">
        <f>CENSO[[#This Row],[CAP (cm)]]/PI()</f>
        <v>98.994374603158903</v>
      </c>
      <c r="I3172" s="64">
        <v>18</v>
      </c>
      <c r="J3172" s="96">
        <f>(PI()*(CENSO[[#This Row],[DAP (cm)]]^2))/40000</f>
        <v>0.76968126253956048</v>
      </c>
      <c r="K3172" s="96">
        <f>CENSO[[#This Row],[g (m²)]]*CENSO[[#This Row],[H (m)]]*0.7</f>
        <v>9.6979839079984611</v>
      </c>
      <c r="L3172" s="64">
        <v>1</v>
      </c>
      <c r="M3172" s="65">
        <v>365531.09999999899</v>
      </c>
      <c r="N3172" s="87">
        <v>9703623</v>
      </c>
      <c r="O3172" s="87" t="s">
        <v>1228</v>
      </c>
      <c r="P3172" s="87" t="str">
        <f>VLOOKUP(CENSO[[#This Row],[DAP (cm)]],CD[],2,TRUE)</f>
        <v>TORA</v>
      </c>
      <c r="Q3172" s="87" t="str">
        <f>VLOOKUP(CENSO[[#This Row],[DAP (cm)]],DD[],2,TRUE)</f>
        <v>90├ 100</v>
      </c>
      <c r="R3172" s="87" t="str" cm="1">
        <f t="array" ref="R3172">INDEX(_xlfn.TEXTSPLIT(CENSO[[#This Row],[NOME CIENTIFICO]]," "),1)</f>
        <v>Tachigali</v>
      </c>
      <c r="S3172" s="98" t="s">
        <v>1004</v>
      </c>
      <c r="T3172" s="87">
        <f>_xlfn.MINIFS(CENSO[DAP (cm)],CENSO[NOME CIENTIFICO],CENSO[[#This Row],[NOME CIENTIFICO]])</f>
        <v>39.152116000606256</v>
      </c>
      <c r="U31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72" s="87" t="str">
        <f>IF(CENSO[[#This Row],[DAP (cm)]]&lt;CENSO[[#This Row],[DMCE (cm)]],"DAP &lt; DMCE","DAP ≥ DMCE")</f>
        <v>DAP ≥ DMCE</v>
      </c>
      <c r="W3172" s="87" t="str">
        <f>IF(CENSO[[#This Row],[DAP (cm)]]&gt;200, "Superior", "Inferior")</f>
        <v>Inferior</v>
      </c>
      <c r="X3172" s="87" t="str">
        <f>VLOOKUP(CENSO[[#This Row],[NOME COMUM]],ESPECIES[],4,FALSE)</f>
        <v>Não</v>
      </c>
      <c r="Y3172" s="87" t="str">
        <f>IF(IFERROR(VLOOKUP(CENSO[[#This Row],[NOME COMUM]],COMERCIAIS[],2, FALSE), "Não") &lt;&gt; "Não", "Sim", "Não")</f>
        <v>Sim</v>
      </c>
      <c r="Z3172" s="133">
        <f>CENSO[[#This Row],[g (m²)]]/SUM(AEEF[AEEF-UT])</f>
        <v>1.3466664121630201E-3</v>
      </c>
      <c r="AA3172" s="133">
        <f>CENSO[[#This Row],[v (m³)]]/SUM(AEEF[AEEF-UT])</f>
        <v>1.6967996793254052E-2</v>
      </c>
    </row>
    <row r="3173" spans="1:27" ht="14">
      <c r="A3173" s="86">
        <v>1</v>
      </c>
      <c r="B3173" s="86">
        <v>2</v>
      </c>
      <c r="C3173" s="63">
        <v>92</v>
      </c>
      <c r="D3173" s="63">
        <v>3172</v>
      </c>
      <c r="E3173" s="63" t="str">
        <f>VLOOKUP(CENSO[[#This Row],[NOME COMUM]],ESPECIES[],2,FALSE)</f>
        <v>Pouteria sp.</v>
      </c>
      <c r="F3173" s="64" t="s">
        <v>83</v>
      </c>
      <c r="G3173" s="64">
        <v>170</v>
      </c>
      <c r="H3173" s="97">
        <f>CENSO[[#This Row],[CAP (cm)]]/PI()</f>
        <v>54.112680651244418</v>
      </c>
      <c r="I3173" s="64">
        <v>15</v>
      </c>
      <c r="J3173" s="96">
        <f>(PI()*(CENSO[[#This Row],[DAP (cm)]]^2))/40000</f>
        <v>0.2299788927677888</v>
      </c>
      <c r="K3173" s="96">
        <f>CENSO[[#This Row],[g (m²)]]*CENSO[[#This Row],[H (m)]]*0.7</f>
        <v>2.4147783740617825</v>
      </c>
      <c r="L3173" s="64">
        <v>1</v>
      </c>
      <c r="M3173" s="65">
        <v>365528</v>
      </c>
      <c r="N3173" s="87">
        <v>9703627.8000000007</v>
      </c>
      <c r="O3173" s="87" t="s">
        <v>1227</v>
      </c>
      <c r="P3173" s="87" t="str">
        <f>VLOOKUP(CENSO[[#This Row],[DAP (cm)]],CD[],2,TRUE)</f>
        <v>TORA</v>
      </c>
      <c r="Q3173" s="87" t="str">
        <f>VLOOKUP(CENSO[[#This Row],[DAP (cm)]],DD[],2,TRUE)</f>
        <v>50├ 60</v>
      </c>
      <c r="R3173" s="87" t="str" cm="1">
        <f t="array" ref="R3173">INDEX(_xlfn.TEXTSPLIT(CENSO[[#This Row],[NOME CIENTIFICO]]," "),1)</f>
        <v>Pouteria</v>
      </c>
      <c r="S3173" s="98" t="s">
        <v>1004</v>
      </c>
      <c r="T3173" s="87">
        <f>_xlfn.MINIFS(CENSO[DAP (cm)],CENSO[NOME CIENTIFICO],CENSO[[#This Row],[NOME CIENTIFICO]])</f>
        <v>39.788735772973837</v>
      </c>
      <c r="U31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73" s="87" t="str">
        <f>IF(CENSO[[#This Row],[DAP (cm)]]&lt;CENSO[[#This Row],[DMCE (cm)]],"DAP &lt; DMCE","DAP ≥ DMCE")</f>
        <v>DAP ≥ DMCE</v>
      </c>
      <c r="W3173" s="87" t="str">
        <f>IF(CENSO[[#This Row],[DAP (cm)]]&gt;200, "Superior", "Inferior")</f>
        <v>Inferior</v>
      </c>
      <c r="X3173" s="87" t="str">
        <f>VLOOKUP(CENSO[[#This Row],[NOME COMUM]],ESPECIES[],4,FALSE)</f>
        <v>Não</v>
      </c>
      <c r="Y3173" s="87" t="str">
        <f>IF(IFERROR(VLOOKUP(CENSO[[#This Row],[NOME COMUM]],COMERCIAIS[],2, FALSE), "Não") &lt;&gt; "Não", "Sim", "Não")</f>
        <v>Não</v>
      </c>
      <c r="Z3173" s="133">
        <f>CENSO[[#This Row],[g (m²)]]/SUM(AEEF[AEEF-UT])</f>
        <v>4.0238065478553035E-4</v>
      </c>
      <c r="AA3173" s="133">
        <f>CENSO[[#This Row],[v (m³)]]/SUM(AEEF[AEEF-UT])</f>
        <v>4.2249968752480693E-3</v>
      </c>
    </row>
    <row r="3174" spans="1:27" ht="14">
      <c r="A3174" s="86">
        <v>1</v>
      </c>
      <c r="B3174" s="86">
        <v>2</v>
      </c>
      <c r="C3174" s="63">
        <v>92</v>
      </c>
      <c r="D3174" s="63">
        <v>3173</v>
      </c>
      <c r="E3174" s="63" t="str">
        <f>VLOOKUP(CENSO[[#This Row],[NOME COMUM]],ESPECIES[],2,FALSE)</f>
        <v>Caryocar villosum (Aubl.) Pers.</v>
      </c>
      <c r="F3174" s="64" t="s">
        <v>33</v>
      </c>
      <c r="G3174" s="64">
        <v>287</v>
      </c>
      <c r="H3174" s="97">
        <f>CENSO[[#This Row],[CAP (cm)]]/PI()</f>
        <v>91.35493733474793</v>
      </c>
      <c r="I3174" s="64">
        <v>15</v>
      </c>
      <c r="J3174" s="96">
        <f>(PI()*(CENSO[[#This Row],[DAP (cm)]]^2))/40000</f>
        <v>0.65547167537681639</v>
      </c>
      <c r="K3174" s="96">
        <f>CENSO[[#This Row],[g (m²)]]*CENSO[[#This Row],[H (m)]]*0.7</f>
        <v>6.8824525914565715</v>
      </c>
      <c r="L3174" s="64">
        <v>1</v>
      </c>
      <c r="M3174" s="65">
        <v>365512.59999999899</v>
      </c>
      <c r="N3174" s="87">
        <v>9703635</v>
      </c>
      <c r="O3174" s="87" t="s">
        <v>1228</v>
      </c>
      <c r="P3174" s="87" t="str">
        <f>VLOOKUP(CENSO[[#This Row],[DAP (cm)]],CD[],2,TRUE)</f>
        <v>TORA</v>
      </c>
      <c r="Q3174" s="87" t="str">
        <f>VLOOKUP(CENSO[[#This Row],[DAP (cm)]],DD[],2,TRUE)</f>
        <v>90├ 100</v>
      </c>
      <c r="R3174" s="87" t="str" cm="1">
        <f t="array" ref="R3174">INDEX(_xlfn.TEXTSPLIT(CENSO[[#This Row],[NOME CIENTIFICO]]," "),1)</f>
        <v>Caryocar</v>
      </c>
      <c r="S3174" s="98" t="s">
        <v>1004</v>
      </c>
      <c r="T3174" s="87">
        <f>_xlfn.MINIFS(CENSO[DAP (cm)],CENSO[NOME CIENTIFICO],CENSO[[#This Row],[NOME CIENTIFICO]])</f>
        <v>41.38028520389279</v>
      </c>
      <c r="U31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174" s="87" t="str">
        <f>IF(CENSO[[#This Row],[DAP (cm)]]&lt;CENSO[[#This Row],[DMCE (cm)]],"DAP &lt; DMCE","DAP ≥ DMCE")</f>
        <v>DAP ≥ DMCE</v>
      </c>
      <c r="W3174" s="87" t="str">
        <f>IF(CENSO[[#This Row],[DAP (cm)]]&gt;200, "Superior", "Inferior")</f>
        <v>Inferior</v>
      </c>
      <c r="X3174" s="87" t="str">
        <f>VLOOKUP(CENSO[[#This Row],[NOME COMUM]],ESPECIES[],4,FALSE)</f>
        <v>Não</v>
      </c>
      <c r="Y3174" s="87" t="str">
        <f>IF(IFERROR(VLOOKUP(CENSO[[#This Row],[NOME COMUM]],COMERCIAIS[],2, FALSE), "Não") &lt;&gt; "Não", "Sim", "Não")</f>
        <v>Sim</v>
      </c>
      <c r="Z3174" s="133">
        <f>CENSO[[#This Row],[g (m²)]]/SUM(AEEF[AEEF-UT])</f>
        <v>1.1468405589629533E-3</v>
      </c>
      <c r="AA3174" s="133">
        <f>CENSO[[#This Row],[v (m³)]]/SUM(AEEF[AEEF-UT])</f>
        <v>1.2041825869111008E-2</v>
      </c>
    </row>
    <row r="3175" spans="1:27" ht="14">
      <c r="A3175" s="86">
        <v>1</v>
      </c>
      <c r="B3175" s="86">
        <v>2</v>
      </c>
      <c r="C3175" s="63">
        <v>92</v>
      </c>
      <c r="D3175" s="63">
        <v>3174</v>
      </c>
      <c r="E3175" s="63" t="str">
        <f>VLOOKUP(CENSO[[#This Row],[NOME COMUM]],ESPECIES[],2,FALSE)</f>
        <v>Couratari guianensis Aubl.</v>
      </c>
      <c r="F3175" s="64" t="s">
        <v>6</v>
      </c>
      <c r="G3175" s="64">
        <v>200</v>
      </c>
      <c r="H3175" s="97">
        <f>CENSO[[#This Row],[CAP (cm)]]/PI()</f>
        <v>63.661977236758133</v>
      </c>
      <c r="I3175" s="64">
        <v>22</v>
      </c>
      <c r="J3175" s="96">
        <f>(PI()*(CENSO[[#This Row],[DAP (cm)]]^2))/40000</f>
        <v>0.31830988618379064</v>
      </c>
      <c r="K3175" s="96">
        <f>CENSO[[#This Row],[g (m²)]]*CENSO[[#This Row],[H (m)]]*0.7</f>
        <v>4.9019722472303755</v>
      </c>
      <c r="L3175" s="64">
        <v>1</v>
      </c>
      <c r="M3175" s="65">
        <v>365533.799999999</v>
      </c>
      <c r="N3175" s="87">
        <v>9703669.1999999899</v>
      </c>
      <c r="O3175" s="87" t="s">
        <v>1228</v>
      </c>
      <c r="P3175" s="87" t="str">
        <f>VLOOKUP(CENSO[[#This Row],[DAP (cm)]],CD[],2,TRUE)</f>
        <v>TORA</v>
      </c>
      <c r="Q3175" s="87" t="str">
        <f>VLOOKUP(CENSO[[#This Row],[DAP (cm)]],DD[],2,TRUE)</f>
        <v>60├ 70</v>
      </c>
      <c r="R3175" s="87" t="str" cm="1">
        <f t="array" ref="R3175">INDEX(_xlfn.TEXTSPLIT(CENSO[[#This Row],[NOME CIENTIFICO]]," "),1)</f>
        <v>Couratari</v>
      </c>
      <c r="S3175" s="98" t="s">
        <v>1004</v>
      </c>
      <c r="T3175" s="87">
        <f>_xlfn.MINIFS(CENSO[DAP (cm)],CENSO[NOME CIENTIFICO],CENSO[[#This Row],[NOME CIENTIFICO]])</f>
        <v>38.833806114422465</v>
      </c>
      <c r="U31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75" s="87" t="str">
        <f>IF(CENSO[[#This Row],[DAP (cm)]]&lt;CENSO[[#This Row],[DMCE (cm)]],"DAP &lt; DMCE","DAP ≥ DMCE")</f>
        <v>DAP ≥ DMCE</v>
      </c>
      <c r="W3175" s="87" t="str">
        <f>IF(CENSO[[#This Row],[DAP (cm)]]&gt;200, "Superior", "Inferior")</f>
        <v>Inferior</v>
      </c>
      <c r="X3175" s="87" t="str">
        <f>VLOOKUP(CENSO[[#This Row],[NOME COMUM]],ESPECIES[],4,FALSE)</f>
        <v>Não</v>
      </c>
      <c r="Y3175" s="87" t="str">
        <f>IF(IFERROR(VLOOKUP(CENSO[[#This Row],[NOME COMUM]],COMERCIAIS[],2, FALSE), "Não") &lt;&gt; "Não", "Sim", "Não")</f>
        <v>Sim</v>
      </c>
      <c r="Z3175" s="133">
        <f>CENSO[[#This Row],[g (m²)]]/SUM(AEEF[AEEF-UT])</f>
        <v>5.5692824191768894E-4</v>
      </c>
      <c r="AA3175" s="133">
        <f>CENSO[[#This Row],[v (m³)]]/SUM(AEEF[AEEF-UT])</f>
        <v>8.5766949255324087E-3</v>
      </c>
    </row>
    <row r="3176" spans="1:27" ht="14">
      <c r="A3176" s="86">
        <v>1</v>
      </c>
      <c r="B3176" s="86">
        <v>2</v>
      </c>
      <c r="C3176" s="63">
        <v>92</v>
      </c>
      <c r="D3176" s="63">
        <v>3175</v>
      </c>
      <c r="E3176" s="63" t="str">
        <f>VLOOKUP(CENSO[[#This Row],[NOME COMUM]],ESPECIES[],2,FALSE)</f>
        <v>Eschweilera grandiflora (Aubl.) Sandwith</v>
      </c>
      <c r="F3176" s="64" t="s">
        <v>19</v>
      </c>
      <c r="G3176" s="64">
        <v>201</v>
      </c>
      <c r="H3176" s="97">
        <f>CENSO[[#This Row],[CAP (cm)]]/PI()</f>
        <v>63.980287122941931</v>
      </c>
      <c r="I3176" s="64">
        <v>14</v>
      </c>
      <c r="J3176" s="96">
        <f>(PI()*(CENSO[[#This Row],[DAP (cm)]]^2))/40000</f>
        <v>0.32150094279278324</v>
      </c>
      <c r="K3176" s="96">
        <f>CENSO[[#This Row],[g (m²)]]*CENSO[[#This Row],[H (m)]]*0.7</f>
        <v>3.1507092393692755</v>
      </c>
      <c r="L3176" s="64">
        <v>1</v>
      </c>
      <c r="M3176" s="65">
        <v>365532</v>
      </c>
      <c r="N3176" s="87">
        <v>9703672.3000000007</v>
      </c>
      <c r="O3176" s="87" t="s">
        <v>1227</v>
      </c>
      <c r="P3176" s="87" t="str">
        <f>VLOOKUP(CENSO[[#This Row],[DAP (cm)]],CD[],2,TRUE)</f>
        <v>TORA</v>
      </c>
      <c r="Q3176" s="87" t="str">
        <f>VLOOKUP(CENSO[[#This Row],[DAP (cm)]],DD[],2,TRUE)</f>
        <v>60├ 70</v>
      </c>
      <c r="R3176" s="87" t="str" cm="1">
        <f t="array" ref="R3176">INDEX(_xlfn.TEXTSPLIT(CENSO[[#This Row],[NOME CIENTIFICO]]," "),1)</f>
        <v>Eschweilera</v>
      </c>
      <c r="S3176" s="98" t="s">
        <v>1004</v>
      </c>
      <c r="T3176" s="87">
        <f>_xlfn.MINIFS(CENSO[DAP (cm)],CENSO[NOME CIENTIFICO],CENSO[[#This Row],[NOME CIENTIFICO]])</f>
        <v>41.38028520389279</v>
      </c>
      <c r="U31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176" s="87" t="str">
        <f>IF(CENSO[[#This Row],[DAP (cm)]]&lt;CENSO[[#This Row],[DMCE (cm)]],"DAP &lt; DMCE","DAP ≥ DMCE")</f>
        <v>DAP ≥ DMCE</v>
      </c>
      <c r="W3176" s="87" t="str">
        <f>IF(CENSO[[#This Row],[DAP (cm)]]&gt;200, "Superior", "Inferior")</f>
        <v>Inferior</v>
      </c>
      <c r="X3176" s="87" t="str">
        <f>VLOOKUP(CENSO[[#This Row],[NOME COMUM]],ESPECIES[],4,FALSE)</f>
        <v>Não</v>
      </c>
      <c r="Y3176" s="87" t="str">
        <f>IF(IFERROR(VLOOKUP(CENSO[[#This Row],[NOME COMUM]],COMERCIAIS[],2, FALSE), "Não") &lt;&gt; "Não", "Sim", "Não")</f>
        <v>Não</v>
      </c>
      <c r="Z3176" s="133">
        <f>CENSO[[#This Row],[g (m²)]]/SUM(AEEF[AEEF-UT])</f>
        <v>5.6251144754291399E-4</v>
      </c>
      <c r="AA3176" s="133">
        <f>CENSO[[#This Row],[v (m³)]]/SUM(AEEF[AEEF-UT])</f>
        <v>5.5126121859205559E-3</v>
      </c>
    </row>
    <row r="3177" spans="1:27" ht="14">
      <c r="A3177" s="86">
        <v>1</v>
      </c>
      <c r="B3177" s="86">
        <v>2</v>
      </c>
      <c r="C3177" s="63">
        <v>92</v>
      </c>
      <c r="D3177" s="63">
        <v>3176</v>
      </c>
      <c r="E3177" s="63" t="str">
        <f>VLOOKUP(CENSO[[#This Row],[NOME COMUM]],ESPECIES[],2,FALSE)</f>
        <v>Qualea dichotoma (Mart.) Warm. ex Wille</v>
      </c>
      <c r="F3177" s="64" t="s">
        <v>55</v>
      </c>
      <c r="G3177" s="64">
        <v>207</v>
      </c>
      <c r="H3177" s="97">
        <f>CENSO[[#This Row],[CAP (cm)]]/PI()</f>
        <v>65.890146440044674</v>
      </c>
      <c r="I3177" s="64">
        <v>16</v>
      </c>
      <c r="J3177" s="96">
        <f>(PI()*(CENSO[[#This Row],[DAP (cm)]]^2))/40000</f>
        <v>0.34098150782723119</v>
      </c>
      <c r="K3177" s="96">
        <f>CENSO[[#This Row],[g (m²)]]*CENSO[[#This Row],[H (m)]]*0.7</f>
        <v>3.8189928876649892</v>
      </c>
      <c r="L3177" s="64">
        <v>1</v>
      </c>
      <c r="M3177" s="65">
        <v>365538.9</v>
      </c>
      <c r="N3177" s="87">
        <v>9703674.5999999903</v>
      </c>
      <c r="O3177" s="87" t="s">
        <v>1227</v>
      </c>
      <c r="P3177" s="87" t="str">
        <f>VLOOKUP(CENSO[[#This Row],[DAP (cm)]],CD[],2,TRUE)</f>
        <v>TORA</v>
      </c>
      <c r="Q3177" s="87" t="str">
        <f>VLOOKUP(CENSO[[#This Row],[DAP (cm)]],DD[],2,TRUE)</f>
        <v>60├ 70</v>
      </c>
      <c r="R3177" s="87" t="str" cm="1">
        <f t="array" ref="R3177">INDEX(_xlfn.TEXTSPLIT(CENSO[[#This Row],[NOME CIENTIFICO]]," "),1)</f>
        <v>Qualea</v>
      </c>
      <c r="S3177" s="98" t="s">
        <v>1004</v>
      </c>
      <c r="T3177" s="87">
        <f>_xlfn.MINIFS(CENSO[DAP (cm)],CENSO[NOME CIENTIFICO],CENSO[[#This Row],[NOME CIENTIFICO]])</f>
        <v>40.107045659157627</v>
      </c>
      <c r="U31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177" s="87" t="str">
        <f>IF(CENSO[[#This Row],[DAP (cm)]]&lt;CENSO[[#This Row],[DMCE (cm)]],"DAP &lt; DMCE","DAP ≥ DMCE")</f>
        <v>DAP ≥ DMCE</v>
      </c>
      <c r="W3177" s="87" t="str">
        <f>IF(CENSO[[#This Row],[DAP (cm)]]&gt;200, "Superior", "Inferior")</f>
        <v>Inferior</v>
      </c>
      <c r="X3177" s="87" t="str">
        <f>VLOOKUP(CENSO[[#This Row],[NOME COMUM]],ESPECIES[],4,FALSE)</f>
        <v>Não</v>
      </c>
      <c r="Y3177" s="87" t="str">
        <f>IF(IFERROR(VLOOKUP(CENSO[[#This Row],[NOME COMUM]],COMERCIAIS[],2, FALSE), "Não") &lt;&gt; "Não", "Sim", "Não")</f>
        <v>Não</v>
      </c>
      <c r="Z3177" s="133">
        <f>CENSO[[#This Row],[g (m²)]]/SUM(AEEF[AEEF-UT])</f>
        <v>5.9659545594827642E-4</v>
      </c>
      <c r="AA3177" s="133">
        <f>CENSO[[#This Row],[v (m³)]]/SUM(AEEF[AEEF-UT])</f>
        <v>6.6818691066206958E-3</v>
      </c>
    </row>
    <row r="3178" spans="1:27" ht="14">
      <c r="A3178" s="86">
        <v>1</v>
      </c>
      <c r="B3178" s="86">
        <v>2</v>
      </c>
      <c r="C3178" s="63">
        <v>92</v>
      </c>
      <c r="D3178" s="63">
        <v>3177</v>
      </c>
      <c r="E3178" s="63" t="str">
        <f>VLOOKUP(CENSO[[#This Row],[NOME COMUM]],ESPECIES[],2,FALSE)</f>
        <v>Goupia glabra Aubl.</v>
      </c>
      <c r="F3178" s="64" t="s">
        <v>34</v>
      </c>
      <c r="G3178" s="64">
        <v>168</v>
      </c>
      <c r="H3178" s="97">
        <f>CENSO[[#This Row],[CAP (cm)]]/PI()</f>
        <v>53.476060878876837</v>
      </c>
      <c r="I3178" s="64">
        <v>13</v>
      </c>
      <c r="J3178" s="96">
        <f>(PI()*(CENSO[[#This Row],[DAP (cm)]]^2))/40000</f>
        <v>0.22459945569128273</v>
      </c>
      <c r="K3178" s="96">
        <f>CENSO[[#This Row],[g (m²)]]*CENSO[[#This Row],[H (m)]]*0.7</f>
        <v>2.0438550467906724</v>
      </c>
      <c r="L3178" s="64">
        <v>1</v>
      </c>
      <c r="M3178" s="65">
        <v>365546.59999999899</v>
      </c>
      <c r="N3178" s="87">
        <v>9703674.3000000007</v>
      </c>
      <c r="O3178" s="87" t="s">
        <v>1228</v>
      </c>
      <c r="P3178" s="87" t="str">
        <f>VLOOKUP(CENSO[[#This Row],[DAP (cm)]],CD[],2,TRUE)</f>
        <v>TORA</v>
      </c>
      <c r="Q3178" s="87" t="str">
        <f>VLOOKUP(CENSO[[#This Row],[DAP (cm)]],DD[],2,TRUE)</f>
        <v>50├ 60</v>
      </c>
      <c r="R3178" s="87" t="str" cm="1">
        <f t="array" ref="R3178">INDEX(_xlfn.TEXTSPLIT(CENSO[[#This Row],[NOME CIENTIFICO]]," "),1)</f>
        <v>Goupia</v>
      </c>
      <c r="S3178" s="98" t="s">
        <v>1004</v>
      </c>
      <c r="T3178" s="87">
        <f>_xlfn.MINIFS(CENSO[DAP (cm)],CENSO[NOME CIENTIFICO],CENSO[[#This Row],[NOME CIENTIFICO]])</f>
        <v>40.107045659157627</v>
      </c>
      <c r="U31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178" s="87" t="str">
        <f>IF(CENSO[[#This Row],[DAP (cm)]]&lt;CENSO[[#This Row],[DMCE (cm)]],"DAP &lt; DMCE","DAP ≥ DMCE")</f>
        <v>DAP ≥ DMCE</v>
      </c>
      <c r="W3178" s="87" t="str">
        <f>IF(CENSO[[#This Row],[DAP (cm)]]&gt;200, "Superior", "Inferior")</f>
        <v>Inferior</v>
      </c>
      <c r="X3178" s="87" t="str">
        <f>VLOOKUP(CENSO[[#This Row],[NOME COMUM]],ESPECIES[],4,FALSE)</f>
        <v>Não</v>
      </c>
      <c r="Y3178" s="87" t="str">
        <f>IF(IFERROR(VLOOKUP(CENSO[[#This Row],[NOME COMUM]],COMERCIAIS[],2, FALSE), "Não") &lt;&gt; "Não", "Sim", "Não")</f>
        <v>Sim</v>
      </c>
      <c r="Z3178" s="133">
        <f>CENSO[[#This Row],[g (m²)]]/SUM(AEEF[AEEF-UT])</f>
        <v>3.9296856749712139E-4</v>
      </c>
      <c r="AA3178" s="133">
        <f>CENSO[[#This Row],[v (m³)]]/SUM(AEEF[AEEF-UT])</f>
        <v>3.5760139642238044E-3</v>
      </c>
    </row>
    <row r="3179" spans="1:27" ht="14">
      <c r="A3179" s="86">
        <v>1</v>
      </c>
      <c r="B3179" s="86">
        <v>2</v>
      </c>
      <c r="C3179" s="63">
        <v>92</v>
      </c>
      <c r="D3179" s="63">
        <v>3178</v>
      </c>
      <c r="E3179" s="63" t="str">
        <f>VLOOKUP(CENSO[[#This Row],[NOME COMUM]],ESPECIES[],2,FALSE)</f>
        <v>Couratari guianensis Aubl.</v>
      </c>
      <c r="F3179" s="64" t="s">
        <v>6</v>
      </c>
      <c r="G3179" s="64">
        <v>293</v>
      </c>
      <c r="H3179" s="97">
        <f>CENSO[[#This Row],[CAP (cm)]]/PI()</f>
        <v>93.264796651850673</v>
      </c>
      <c r="I3179" s="64">
        <v>23</v>
      </c>
      <c r="J3179" s="96">
        <f>(PI()*(CENSO[[#This Row],[DAP (cm)]]^2))/40000</f>
        <v>0.68316463547480621</v>
      </c>
      <c r="K3179" s="96">
        <f>CENSO[[#This Row],[g (m²)]]*CENSO[[#This Row],[H (m)]]*0.7</f>
        <v>10.998950631144378</v>
      </c>
      <c r="L3179" s="64">
        <v>1</v>
      </c>
      <c r="M3179" s="65">
        <v>365579.59999999899</v>
      </c>
      <c r="N3179" s="87">
        <v>9703716.0999999903</v>
      </c>
      <c r="O3179" s="87" t="s">
        <v>1228</v>
      </c>
      <c r="P3179" s="87" t="str">
        <f>VLOOKUP(CENSO[[#This Row],[DAP (cm)]],CD[],2,TRUE)</f>
        <v>TORA</v>
      </c>
      <c r="Q3179" s="87" t="str">
        <f>VLOOKUP(CENSO[[#This Row],[DAP (cm)]],DD[],2,TRUE)</f>
        <v>90├ 100</v>
      </c>
      <c r="R3179" s="87" t="str" cm="1">
        <f t="array" ref="R3179">INDEX(_xlfn.TEXTSPLIT(CENSO[[#This Row],[NOME CIENTIFICO]]," "),1)</f>
        <v>Couratari</v>
      </c>
      <c r="S3179" s="98" t="s">
        <v>1004</v>
      </c>
      <c r="T3179" s="87">
        <f>_xlfn.MINIFS(CENSO[DAP (cm)],CENSO[NOME CIENTIFICO],CENSO[[#This Row],[NOME CIENTIFICO]])</f>
        <v>38.833806114422465</v>
      </c>
      <c r="U31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79" s="87" t="str">
        <f>IF(CENSO[[#This Row],[DAP (cm)]]&lt;CENSO[[#This Row],[DMCE (cm)]],"DAP &lt; DMCE","DAP ≥ DMCE")</f>
        <v>DAP ≥ DMCE</v>
      </c>
      <c r="W3179" s="87" t="str">
        <f>IF(CENSO[[#This Row],[DAP (cm)]]&gt;200, "Superior", "Inferior")</f>
        <v>Inferior</v>
      </c>
      <c r="X3179" s="87" t="str">
        <f>VLOOKUP(CENSO[[#This Row],[NOME COMUM]],ESPECIES[],4,FALSE)</f>
        <v>Não</v>
      </c>
      <c r="Y3179" s="87" t="str">
        <f>IF(IFERROR(VLOOKUP(CENSO[[#This Row],[NOME COMUM]],COMERCIAIS[],2, FALSE), "Não") &lt;&gt; "Não", "Sim", "Não")</f>
        <v>Sim</v>
      </c>
      <c r="Z3179" s="133">
        <f>CENSO[[#This Row],[g (m²)]]/SUM(AEEF[AEEF-UT])</f>
        <v>1.1952933160097922E-3</v>
      </c>
      <c r="AA3179" s="133">
        <f>CENSO[[#This Row],[v (m³)]]/SUM(AEEF[AEEF-UT])</f>
        <v>1.9244222387757651E-2</v>
      </c>
    </row>
    <row r="3180" spans="1:27" ht="14">
      <c r="A3180" s="86">
        <v>1</v>
      </c>
      <c r="B3180" s="86">
        <v>2</v>
      </c>
      <c r="C3180" s="63">
        <v>92</v>
      </c>
      <c r="D3180" s="63">
        <v>3179</v>
      </c>
      <c r="E3180" s="63" t="str">
        <f>VLOOKUP(CENSO[[#This Row],[NOME COMUM]],ESPECIES[],2,FALSE)</f>
        <v>Erisma uncinatum Warm.</v>
      </c>
      <c r="F3180" s="64" t="s">
        <v>98</v>
      </c>
      <c r="G3180" s="64">
        <v>415</v>
      </c>
      <c r="H3180" s="97">
        <f>CENSO[[#This Row],[CAP (cm)]]/PI()</f>
        <v>132.09860276627313</v>
      </c>
      <c r="I3180" s="64">
        <v>15</v>
      </c>
      <c r="J3180" s="96">
        <f>(PI()*(CENSO[[#This Row],[DAP (cm)]]^2))/40000</f>
        <v>1.3705230037000837</v>
      </c>
      <c r="K3180" s="96">
        <f>CENSO[[#This Row],[g (m²)]]*CENSO[[#This Row],[H (m)]]*0.7</f>
        <v>14.390491538850879</v>
      </c>
      <c r="L3180" s="64">
        <v>1</v>
      </c>
      <c r="M3180" s="65">
        <v>365561.09999999899</v>
      </c>
      <c r="N3180" s="87">
        <v>9703728.1999999899</v>
      </c>
      <c r="O3180" s="87" t="s">
        <v>1227</v>
      </c>
      <c r="P3180" s="87" t="str">
        <f>VLOOKUP(CENSO[[#This Row],[DAP (cm)]],CD[],2,TRUE)</f>
        <v>TORA</v>
      </c>
      <c r="Q3180" s="87" t="str">
        <f>VLOOKUP(CENSO[[#This Row],[DAP (cm)]],DD[],2,TRUE)</f>
        <v>130├ 140</v>
      </c>
      <c r="R3180" s="87" t="str" cm="1">
        <f t="array" ref="R3180">INDEX(_xlfn.TEXTSPLIT(CENSO[[#This Row],[NOME CIENTIFICO]]," "),1)</f>
        <v>Erisma</v>
      </c>
      <c r="S3180" s="98" t="s">
        <v>1004</v>
      </c>
      <c r="T3180" s="87">
        <f>_xlfn.MINIFS(CENSO[DAP (cm)],CENSO[NOME CIENTIFICO],CENSO[[#This Row],[NOME CIENTIFICO]])</f>
        <v>41.38028520389279</v>
      </c>
      <c r="U31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180" s="87" t="str">
        <f>IF(CENSO[[#This Row],[DAP (cm)]]&lt;CENSO[[#This Row],[DMCE (cm)]],"DAP &lt; DMCE","DAP ≥ DMCE")</f>
        <v>DAP ≥ DMCE</v>
      </c>
      <c r="W3180" s="87" t="str">
        <f>IF(CENSO[[#This Row],[DAP (cm)]]&gt;200, "Superior", "Inferior")</f>
        <v>Inferior</v>
      </c>
      <c r="X3180" s="87" t="str">
        <f>VLOOKUP(CENSO[[#This Row],[NOME COMUM]],ESPECIES[],4,FALSE)</f>
        <v>Não</v>
      </c>
      <c r="Y3180" s="87" t="str">
        <f>IF(IFERROR(VLOOKUP(CENSO[[#This Row],[NOME COMUM]],COMERCIAIS[],2, FALSE), "Não") &lt;&gt; "Não", "Sim", "Não")</f>
        <v>Sim</v>
      </c>
      <c r="Z3180" s="133">
        <f>CENSO[[#This Row],[g (m²)]]/SUM(AEEF[AEEF-UT])</f>
        <v>2.3979241616068499E-3</v>
      </c>
      <c r="AA3180" s="133">
        <f>CENSO[[#This Row],[v (m³)]]/SUM(AEEF[AEEF-UT])</f>
        <v>2.5178203696871924E-2</v>
      </c>
    </row>
    <row r="3181" spans="1:27" ht="14">
      <c r="A3181" s="86">
        <v>1</v>
      </c>
      <c r="B3181" s="86">
        <v>2</v>
      </c>
      <c r="C3181" s="63">
        <v>92</v>
      </c>
      <c r="D3181" s="63">
        <v>3180</v>
      </c>
      <c r="E3181" s="63" t="str">
        <f>VLOOKUP(CENSO[[#This Row],[NOME COMUM]],ESPECIES[],2,FALSE)</f>
        <v>Brosimum parinarioides Ducke</v>
      </c>
      <c r="F3181" s="64" t="s">
        <v>54</v>
      </c>
      <c r="G3181" s="64">
        <v>194</v>
      </c>
      <c r="H3181" s="97">
        <f>CENSO[[#This Row],[CAP (cm)]]/PI()</f>
        <v>61.75211791965539</v>
      </c>
      <c r="I3181" s="64">
        <v>18</v>
      </c>
      <c r="J3181" s="96">
        <f>(PI()*(CENSO[[#This Row],[DAP (cm)]]^2))/40000</f>
        <v>0.29949777191032861</v>
      </c>
      <c r="K3181" s="96">
        <f>CENSO[[#This Row],[g (m²)]]*CENSO[[#This Row],[H (m)]]*0.7</f>
        <v>3.7736719260701403</v>
      </c>
      <c r="L3181" s="64">
        <v>2</v>
      </c>
      <c r="M3181" s="65">
        <v>365561.59999999899</v>
      </c>
      <c r="N3181" s="87">
        <v>9703733.5</v>
      </c>
      <c r="O3181" s="87" t="s">
        <v>1227</v>
      </c>
      <c r="P3181" s="87" t="str">
        <f>VLOOKUP(CENSO[[#This Row],[DAP (cm)]],CD[],2,TRUE)</f>
        <v>TORA</v>
      </c>
      <c r="Q3181" s="87" t="str">
        <f>VLOOKUP(CENSO[[#This Row],[DAP (cm)]],DD[],2,TRUE)</f>
        <v>60├ 70</v>
      </c>
      <c r="R3181" s="87" t="str" cm="1">
        <f t="array" ref="R3181">INDEX(_xlfn.TEXTSPLIT(CENSO[[#This Row],[NOME CIENTIFICO]]," "),1)</f>
        <v>Brosimum</v>
      </c>
      <c r="S3181" s="98" t="s">
        <v>1004</v>
      </c>
      <c r="T3181" s="87">
        <f>_xlfn.MINIFS(CENSO[DAP (cm)],CENSO[NOME CIENTIFICO],CENSO[[#This Row],[NOME CIENTIFICO]])</f>
        <v>41.38028520389279</v>
      </c>
      <c r="U31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181" s="87" t="str">
        <f>IF(CENSO[[#This Row],[DAP (cm)]]&lt;CENSO[[#This Row],[DMCE (cm)]],"DAP &lt; DMCE","DAP ≥ DMCE")</f>
        <v>DAP ≥ DMCE</v>
      </c>
      <c r="W3181" s="87" t="str">
        <f>IF(CENSO[[#This Row],[DAP (cm)]]&gt;200, "Superior", "Inferior")</f>
        <v>Inferior</v>
      </c>
      <c r="X3181" s="87" t="str">
        <f>VLOOKUP(CENSO[[#This Row],[NOME COMUM]],ESPECIES[],4,FALSE)</f>
        <v>Não</v>
      </c>
      <c r="Y3181" s="87" t="str">
        <f>IF(IFERROR(VLOOKUP(CENSO[[#This Row],[NOME COMUM]],COMERCIAIS[],2, FALSE), "Não") &lt;&gt; "Não", "Sim", "Não")</f>
        <v>Não</v>
      </c>
      <c r="Z3181" s="133">
        <f>CENSO[[#This Row],[g (m²)]]/SUM(AEEF[AEEF-UT])</f>
        <v>5.240137828203535E-4</v>
      </c>
      <c r="AA3181" s="133">
        <f>CENSO[[#This Row],[v (m³)]]/SUM(AEEF[AEEF-UT])</f>
        <v>6.6025736635364545E-3</v>
      </c>
    </row>
    <row r="3182" spans="1:27" ht="14">
      <c r="A3182" s="86">
        <v>1</v>
      </c>
      <c r="B3182" s="86">
        <v>2</v>
      </c>
      <c r="C3182" s="63">
        <v>92</v>
      </c>
      <c r="D3182" s="63">
        <v>3181</v>
      </c>
      <c r="E3182" s="63" t="str">
        <f>VLOOKUP(CENSO[[#This Row],[NOME COMUM]],ESPECIES[],2,FALSE)</f>
        <v>Tachigali myrmecophila Ducke</v>
      </c>
      <c r="F3182" s="64" t="s">
        <v>14</v>
      </c>
      <c r="G3182" s="64">
        <v>390</v>
      </c>
      <c r="H3182" s="97">
        <f>CENSO[[#This Row],[CAP (cm)]]/PI()</f>
        <v>124.14085561167836</v>
      </c>
      <c r="I3182" s="64">
        <v>17</v>
      </c>
      <c r="J3182" s="96">
        <f>(PI()*(CENSO[[#This Row],[DAP (cm)]]^2))/40000</f>
        <v>1.2103733422138641</v>
      </c>
      <c r="K3182" s="96">
        <f>CENSO[[#This Row],[g (m²)]]*CENSO[[#This Row],[H (m)]]*0.7</f>
        <v>14.403442772344981</v>
      </c>
      <c r="L3182" s="64">
        <v>1</v>
      </c>
      <c r="M3182" s="65">
        <v>365571.7</v>
      </c>
      <c r="N3182" s="87">
        <v>9703737.5999999903</v>
      </c>
      <c r="O3182" s="87" t="s">
        <v>1228</v>
      </c>
      <c r="P3182" s="87" t="str">
        <f>VLOOKUP(CENSO[[#This Row],[DAP (cm)]],CD[],2,TRUE)</f>
        <v>TORA</v>
      </c>
      <c r="Q3182" s="87" t="str">
        <f>VLOOKUP(CENSO[[#This Row],[DAP (cm)]],DD[],2,TRUE)</f>
        <v>120├ 130</v>
      </c>
      <c r="R3182" s="87" t="str" cm="1">
        <f t="array" ref="R3182">INDEX(_xlfn.TEXTSPLIT(CENSO[[#This Row],[NOME CIENTIFICO]]," "),1)</f>
        <v>Tachigali</v>
      </c>
      <c r="S3182" s="98" t="s">
        <v>1004</v>
      </c>
      <c r="T3182" s="87">
        <f>_xlfn.MINIFS(CENSO[DAP (cm)],CENSO[NOME CIENTIFICO],CENSO[[#This Row],[NOME CIENTIFICO]])</f>
        <v>39.152116000606256</v>
      </c>
      <c r="U31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82" s="87" t="str">
        <f>IF(CENSO[[#This Row],[DAP (cm)]]&lt;CENSO[[#This Row],[DMCE (cm)]],"DAP &lt; DMCE","DAP ≥ DMCE")</f>
        <v>DAP ≥ DMCE</v>
      </c>
      <c r="W3182" s="87" t="str">
        <f>IF(CENSO[[#This Row],[DAP (cm)]]&gt;200, "Superior", "Inferior")</f>
        <v>Inferior</v>
      </c>
      <c r="X3182" s="87" t="str">
        <f>VLOOKUP(CENSO[[#This Row],[NOME COMUM]],ESPECIES[],4,FALSE)</f>
        <v>Não</v>
      </c>
      <c r="Y3182" s="87" t="str">
        <f>IF(IFERROR(VLOOKUP(CENSO[[#This Row],[NOME COMUM]],COMERCIAIS[],2, FALSE), "Não") &lt;&gt; "Não", "Sim", "Não")</f>
        <v>Sim</v>
      </c>
      <c r="Z3182" s="133">
        <f>CENSO[[#This Row],[g (m²)]]/SUM(AEEF[AEEF-UT])</f>
        <v>2.1177196398920123E-3</v>
      </c>
      <c r="AA3182" s="133">
        <f>CENSO[[#This Row],[v (m³)]]/SUM(AEEF[AEEF-UT])</f>
        <v>2.5200863714714947E-2</v>
      </c>
    </row>
    <row r="3183" spans="1:27" ht="14">
      <c r="A3183" s="86">
        <v>1</v>
      </c>
      <c r="B3183" s="86">
        <v>2</v>
      </c>
      <c r="C3183" s="63">
        <v>92</v>
      </c>
      <c r="D3183" s="63">
        <v>3182</v>
      </c>
      <c r="E3183" s="63" t="str">
        <f>VLOOKUP(CENSO[[#This Row],[NOME COMUM]],ESPECIES[],2,FALSE)</f>
        <v>Clarisia racemosa Ruiz &amp; Pav.</v>
      </c>
      <c r="F3183" s="64" t="s">
        <v>81</v>
      </c>
      <c r="G3183" s="64">
        <v>253</v>
      </c>
      <c r="H3183" s="97">
        <f>CENSO[[#This Row],[CAP (cm)]]/PI()</f>
        <v>80.532401204499038</v>
      </c>
      <c r="I3183" s="64">
        <v>22</v>
      </c>
      <c r="J3183" s="96">
        <f>(PI()*(CENSO[[#This Row],[DAP (cm)]]^2))/40000</f>
        <v>0.50936743761845638</v>
      </c>
      <c r="K3183" s="96">
        <f>CENSO[[#This Row],[g (m²)]]*CENSO[[#This Row],[H (m)]]*0.7</f>
        <v>7.844258539324227</v>
      </c>
      <c r="L3183" s="64">
        <v>1</v>
      </c>
      <c r="M3183" s="65">
        <v>365574.40000000002</v>
      </c>
      <c r="N3183" s="87">
        <v>9703738.5</v>
      </c>
      <c r="O3183" s="87" t="s">
        <v>1227</v>
      </c>
      <c r="P3183" s="87" t="str">
        <f>VLOOKUP(CENSO[[#This Row],[DAP (cm)]],CD[],2,TRUE)</f>
        <v>TORA</v>
      </c>
      <c r="Q3183" s="87" t="str">
        <f>VLOOKUP(CENSO[[#This Row],[DAP (cm)]],DD[],2,TRUE)</f>
        <v>80├ 90</v>
      </c>
      <c r="R3183" s="87" t="str" cm="1">
        <f t="array" ref="R3183">INDEX(_xlfn.TEXTSPLIT(CENSO[[#This Row],[NOME CIENTIFICO]]," "),1)</f>
        <v>Clarisia</v>
      </c>
      <c r="S3183" s="98" t="s">
        <v>1004</v>
      </c>
      <c r="T3183" s="87">
        <f>_xlfn.MINIFS(CENSO[DAP (cm)],CENSO[NOME CIENTIFICO],CENSO[[#This Row],[NOME CIENTIFICO]])</f>
        <v>50.929581789406512</v>
      </c>
      <c r="U31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60.929581789406512</v>
      </c>
      <c r="V3183" s="87" t="str">
        <f>IF(CENSO[[#This Row],[DAP (cm)]]&lt;CENSO[[#This Row],[DMCE (cm)]],"DAP &lt; DMCE","DAP ≥ DMCE")</f>
        <v>DAP ≥ DMCE</v>
      </c>
      <c r="W3183" s="87" t="str">
        <f>IF(CENSO[[#This Row],[DAP (cm)]]&gt;200, "Superior", "Inferior")</f>
        <v>Inferior</v>
      </c>
      <c r="X3183" s="87" t="str">
        <f>VLOOKUP(CENSO[[#This Row],[NOME COMUM]],ESPECIES[],4,FALSE)</f>
        <v>Não</v>
      </c>
      <c r="Y3183" s="87" t="str">
        <f>IF(IFERROR(VLOOKUP(CENSO[[#This Row],[NOME COMUM]],COMERCIAIS[],2, FALSE), "Não") &lt;&gt; "Não", "Sim", "Não")</f>
        <v>Não</v>
      </c>
      <c r="Z3183" s="133">
        <f>CENSO[[#This Row],[g (m²)]]/SUM(AEEF[AEEF-UT])</f>
        <v>8.9121049592273379E-4</v>
      </c>
      <c r="AA3183" s="133">
        <f>CENSO[[#This Row],[v (m³)]]/SUM(AEEF[AEEF-UT])</f>
        <v>1.3724641637210098E-2</v>
      </c>
    </row>
    <row r="3184" spans="1:27" ht="14">
      <c r="A3184" s="86">
        <v>1</v>
      </c>
      <c r="B3184" s="86">
        <v>2</v>
      </c>
      <c r="C3184" s="63">
        <v>92</v>
      </c>
      <c r="D3184" s="63">
        <v>3183</v>
      </c>
      <c r="E3184" s="63" t="str">
        <f>VLOOKUP(CENSO[[#This Row],[NOME COMUM]],ESPECIES[],2,FALSE)</f>
        <v>Tachigali myrmecophila Ducke</v>
      </c>
      <c r="F3184" s="64" t="s">
        <v>14</v>
      </c>
      <c r="G3184" s="64">
        <v>286</v>
      </c>
      <c r="H3184" s="97">
        <f>CENSO[[#This Row],[CAP (cm)]]/PI()</f>
        <v>91.036627448564133</v>
      </c>
      <c r="I3184" s="64">
        <v>16</v>
      </c>
      <c r="J3184" s="96">
        <f>(PI()*(CENSO[[#This Row],[DAP (cm)]]^2))/40000</f>
        <v>0.65091188625723362</v>
      </c>
      <c r="K3184" s="96">
        <f>CENSO[[#This Row],[g (m²)]]*CENSO[[#This Row],[H (m)]]*0.7</f>
        <v>7.2902131260810163</v>
      </c>
      <c r="L3184" s="64">
        <v>1</v>
      </c>
      <c r="M3184" s="65">
        <v>365584.299999999</v>
      </c>
      <c r="N3184" s="87">
        <v>9703733.8000000007</v>
      </c>
      <c r="O3184" s="87" t="s">
        <v>1228</v>
      </c>
      <c r="P3184" s="87" t="str">
        <f>VLOOKUP(CENSO[[#This Row],[DAP (cm)]],CD[],2,TRUE)</f>
        <v>TORA</v>
      </c>
      <c r="Q3184" s="87" t="str">
        <f>VLOOKUP(CENSO[[#This Row],[DAP (cm)]],DD[],2,TRUE)</f>
        <v>90├ 100</v>
      </c>
      <c r="R3184" s="87" t="str" cm="1">
        <f t="array" ref="R3184">INDEX(_xlfn.TEXTSPLIT(CENSO[[#This Row],[NOME CIENTIFICO]]," "),1)</f>
        <v>Tachigali</v>
      </c>
      <c r="S3184" s="98" t="s">
        <v>1004</v>
      </c>
      <c r="T3184" s="87">
        <f>_xlfn.MINIFS(CENSO[DAP (cm)],CENSO[NOME CIENTIFICO],CENSO[[#This Row],[NOME CIENTIFICO]])</f>
        <v>39.152116000606256</v>
      </c>
      <c r="U31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84" s="87" t="str">
        <f>IF(CENSO[[#This Row],[DAP (cm)]]&lt;CENSO[[#This Row],[DMCE (cm)]],"DAP &lt; DMCE","DAP ≥ DMCE")</f>
        <v>DAP ≥ DMCE</v>
      </c>
      <c r="W3184" s="87" t="str">
        <f>IF(CENSO[[#This Row],[DAP (cm)]]&gt;200, "Superior", "Inferior")</f>
        <v>Inferior</v>
      </c>
      <c r="X3184" s="87" t="str">
        <f>VLOOKUP(CENSO[[#This Row],[NOME COMUM]],ESPECIES[],4,FALSE)</f>
        <v>Não</v>
      </c>
      <c r="Y3184" s="87" t="str">
        <f>IF(IFERROR(VLOOKUP(CENSO[[#This Row],[NOME COMUM]],COMERCIAIS[],2, FALSE), "Não") &lt;&gt; "Não", "Sim", "Não")</f>
        <v>Sim</v>
      </c>
      <c r="Z3184" s="133">
        <f>CENSO[[#This Row],[g (m²)]]/SUM(AEEF[AEEF-UT])</f>
        <v>1.1388625618974824E-3</v>
      </c>
      <c r="AA3184" s="133">
        <f>CENSO[[#This Row],[v (m³)]]/SUM(AEEF[AEEF-UT])</f>
        <v>1.2755260693251802E-2</v>
      </c>
    </row>
    <row r="3185" spans="1:27" ht="14">
      <c r="A3185" s="86">
        <v>1</v>
      </c>
      <c r="B3185" s="86">
        <v>2</v>
      </c>
      <c r="C3185" s="63">
        <v>92</v>
      </c>
      <c r="D3185" s="63">
        <v>3184</v>
      </c>
      <c r="E3185" s="63" t="str">
        <f>VLOOKUP(CENSO[[#This Row],[NOME COMUM]],ESPECIES[],2,FALSE)</f>
        <v>Enterolobium contortisiliquum (Vell.) Morong</v>
      </c>
      <c r="F3185" s="64" t="s">
        <v>45</v>
      </c>
      <c r="G3185" s="64">
        <v>342</v>
      </c>
      <c r="H3185" s="97">
        <f>CENSO[[#This Row],[CAP (cm)]]/PI()</f>
        <v>108.86198107485642</v>
      </c>
      <c r="I3185" s="64">
        <v>20</v>
      </c>
      <c r="J3185" s="96">
        <f>(PI()*(CENSO[[#This Row],[DAP (cm)]]^2))/40000</f>
        <v>0.93076993819002241</v>
      </c>
      <c r="K3185" s="96">
        <f>CENSO[[#This Row],[g (m²)]]*CENSO[[#This Row],[H (m)]]*0.7</f>
        <v>13.030779134660314</v>
      </c>
      <c r="L3185" s="64">
        <v>1</v>
      </c>
      <c r="M3185" s="65">
        <v>365583.9</v>
      </c>
      <c r="N3185" s="87">
        <v>9703739.5</v>
      </c>
      <c r="O3185" s="87" t="s">
        <v>1227</v>
      </c>
      <c r="P3185" s="87" t="str">
        <f>VLOOKUP(CENSO[[#This Row],[DAP (cm)]],CD[],2,TRUE)</f>
        <v>TORA</v>
      </c>
      <c r="Q3185" s="87" t="str">
        <f>VLOOKUP(CENSO[[#This Row],[DAP (cm)]],DD[],2,TRUE)</f>
        <v>100├ 110</v>
      </c>
      <c r="R3185" s="87" t="str" cm="1">
        <f t="array" ref="R3185">INDEX(_xlfn.TEXTSPLIT(CENSO[[#This Row],[NOME CIENTIFICO]]," "),1)</f>
        <v>Enterolobium</v>
      </c>
      <c r="S3185" s="98" t="s">
        <v>1004</v>
      </c>
      <c r="T3185" s="87">
        <f>_xlfn.MINIFS(CENSO[DAP (cm)],CENSO[NOME CIENTIFICO],CENSO[[#This Row],[NOME CIENTIFICO]])</f>
        <v>42.971834634811742</v>
      </c>
      <c r="U31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3185" s="87" t="str">
        <f>IF(CENSO[[#This Row],[DAP (cm)]]&lt;CENSO[[#This Row],[DMCE (cm)]],"DAP &lt; DMCE","DAP ≥ DMCE")</f>
        <v>DAP ≥ DMCE</v>
      </c>
      <c r="W3185" s="87" t="str">
        <f>IF(CENSO[[#This Row],[DAP (cm)]]&gt;200, "Superior", "Inferior")</f>
        <v>Inferior</v>
      </c>
      <c r="X3185" s="87" t="str">
        <f>VLOOKUP(CENSO[[#This Row],[NOME COMUM]],ESPECIES[],4,FALSE)</f>
        <v>Não</v>
      </c>
      <c r="Y3185" s="87" t="str">
        <f>IF(IFERROR(VLOOKUP(CENSO[[#This Row],[NOME COMUM]],COMERCIAIS[],2, FALSE), "Não") &lt;&gt; "Não", "Sim", "Não")</f>
        <v>Sim</v>
      </c>
      <c r="Z3185" s="133">
        <f>CENSO[[#This Row],[g (m²)]]/SUM(AEEF[AEEF-UT])</f>
        <v>1.6285138721915146E-3</v>
      </c>
      <c r="AA3185" s="133">
        <f>CENSO[[#This Row],[v (m³)]]/SUM(AEEF[AEEF-UT])</f>
        <v>2.2799194210681203E-2</v>
      </c>
    </row>
    <row r="3186" spans="1:27" ht="14">
      <c r="A3186" s="86">
        <v>1</v>
      </c>
      <c r="B3186" s="86">
        <v>2</v>
      </c>
      <c r="C3186" s="63">
        <v>92</v>
      </c>
      <c r="D3186" s="63">
        <v>3185</v>
      </c>
      <c r="E3186" s="63" t="str">
        <f>VLOOKUP(CENSO[[#This Row],[NOME COMUM]],ESPECIES[],2,FALSE)</f>
        <v>Tachigali myrmecophila Ducke</v>
      </c>
      <c r="F3186" s="64" t="s">
        <v>14</v>
      </c>
      <c r="G3186" s="64">
        <v>200</v>
      </c>
      <c r="H3186" s="97">
        <f>CENSO[[#This Row],[CAP (cm)]]/PI()</f>
        <v>63.661977236758133</v>
      </c>
      <c r="I3186" s="64">
        <v>16</v>
      </c>
      <c r="J3186" s="96">
        <f>(PI()*(CENSO[[#This Row],[DAP (cm)]]^2))/40000</f>
        <v>0.31830988618379064</v>
      </c>
      <c r="K3186" s="96">
        <f>CENSO[[#This Row],[g (m²)]]*CENSO[[#This Row],[H (m)]]*0.7</f>
        <v>3.565070725258455</v>
      </c>
      <c r="L3186" s="64">
        <v>1</v>
      </c>
      <c r="M3186" s="65">
        <v>365581.7</v>
      </c>
      <c r="N3186" s="87">
        <v>9703746.0999999903</v>
      </c>
      <c r="O3186" s="87" t="s">
        <v>1228</v>
      </c>
      <c r="P3186" s="87" t="str">
        <f>VLOOKUP(CENSO[[#This Row],[DAP (cm)]],CD[],2,TRUE)</f>
        <v>TORA</v>
      </c>
      <c r="Q3186" s="87" t="str">
        <f>VLOOKUP(CENSO[[#This Row],[DAP (cm)]],DD[],2,TRUE)</f>
        <v>60├ 70</v>
      </c>
      <c r="R3186" s="87" t="str" cm="1">
        <f t="array" ref="R3186">INDEX(_xlfn.TEXTSPLIT(CENSO[[#This Row],[NOME CIENTIFICO]]," "),1)</f>
        <v>Tachigali</v>
      </c>
      <c r="S3186" s="98" t="s">
        <v>1004</v>
      </c>
      <c r="T3186" s="87">
        <f>_xlfn.MINIFS(CENSO[DAP (cm)],CENSO[NOME CIENTIFICO],CENSO[[#This Row],[NOME CIENTIFICO]])</f>
        <v>39.152116000606256</v>
      </c>
      <c r="U31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86" s="87" t="str">
        <f>IF(CENSO[[#This Row],[DAP (cm)]]&lt;CENSO[[#This Row],[DMCE (cm)]],"DAP &lt; DMCE","DAP ≥ DMCE")</f>
        <v>DAP ≥ DMCE</v>
      </c>
      <c r="W3186" s="87" t="str">
        <f>IF(CENSO[[#This Row],[DAP (cm)]]&gt;200, "Superior", "Inferior")</f>
        <v>Inferior</v>
      </c>
      <c r="X3186" s="87" t="str">
        <f>VLOOKUP(CENSO[[#This Row],[NOME COMUM]],ESPECIES[],4,FALSE)</f>
        <v>Não</v>
      </c>
      <c r="Y3186" s="87" t="str">
        <f>IF(IFERROR(VLOOKUP(CENSO[[#This Row],[NOME COMUM]],COMERCIAIS[],2, FALSE), "Não") &lt;&gt; "Não", "Sim", "Não")</f>
        <v>Sim</v>
      </c>
      <c r="Z3186" s="133">
        <f>CENSO[[#This Row],[g (m²)]]/SUM(AEEF[AEEF-UT])</f>
        <v>5.5692824191768894E-4</v>
      </c>
      <c r="AA3186" s="133">
        <f>CENSO[[#This Row],[v (m³)]]/SUM(AEEF[AEEF-UT])</f>
        <v>6.2375963094781156E-3</v>
      </c>
    </row>
    <row r="3187" spans="1:27" ht="14">
      <c r="A3187" s="86">
        <v>1</v>
      </c>
      <c r="B3187" s="86">
        <v>2</v>
      </c>
      <c r="C3187" s="63">
        <v>92</v>
      </c>
      <c r="D3187" s="63">
        <v>3186</v>
      </c>
      <c r="E3187" s="63" t="str">
        <f>VLOOKUP(CENSO[[#This Row],[NOME COMUM]],ESPECIES[],2,FALSE)</f>
        <v>Tachigali myrmecophila Ducke</v>
      </c>
      <c r="F3187" s="64" t="s">
        <v>14</v>
      </c>
      <c r="G3187" s="64">
        <v>210</v>
      </c>
      <c r="H3187" s="97">
        <f>CENSO[[#This Row],[CAP (cm)]]/PI()</f>
        <v>66.845076098596039</v>
      </c>
      <c r="I3187" s="64">
        <v>14</v>
      </c>
      <c r="J3187" s="96">
        <f>(PI()*(CENSO[[#This Row],[DAP (cm)]]^2))/40000</f>
        <v>0.35093664951762915</v>
      </c>
      <c r="K3187" s="96">
        <f>CENSO[[#This Row],[g (m²)]]*CENSO[[#This Row],[H (m)]]*0.7</f>
        <v>3.4391791652727659</v>
      </c>
      <c r="L3187" s="64">
        <v>1</v>
      </c>
      <c r="M3187" s="65">
        <v>365595.299999999</v>
      </c>
      <c r="N3187" s="87">
        <v>9703739.6999999899</v>
      </c>
      <c r="O3187" s="87" t="s">
        <v>1228</v>
      </c>
      <c r="P3187" s="87" t="str">
        <f>VLOOKUP(CENSO[[#This Row],[DAP (cm)]],CD[],2,TRUE)</f>
        <v>TORA</v>
      </c>
      <c r="Q3187" s="87" t="str">
        <f>VLOOKUP(CENSO[[#This Row],[DAP (cm)]],DD[],2,TRUE)</f>
        <v>60├ 70</v>
      </c>
      <c r="R3187" s="87" t="str" cm="1">
        <f t="array" ref="R3187">INDEX(_xlfn.TEXTSPLIT(CENSO[[#This Row],[NOME CIENTIFICO]]," "),1)</f>
        <v>Tachigali</v>
      </c>
      <c r="S3187" s="98" t="s">
        <v>1004</v>
      </c>
      <c r="T3187" s="87">
        <f>_xlfn.MINIFS(CENSO[DAP (cm)],CENSO[NOME CIENTIFICO],CENSO[[#This Row],[NOME CIENTIFICO]])</f>
        <v>39.152116000606256</v>
      </c>
      <c r="U31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87" s="87" t="str">
        <f>IF(CENSO[[#This Row],[DAP (cm)]]&lt;CENSO[[#This Row],[DMCE (cm)]],"DAP &lt; DMCE","DAP ≥ DMCE")</f>
        <v>DAP ≥ DMCE</v>
      </c>
      <c r="W3187" s="87" t="str">
        <f>IF(CENSO[[#This Row],[DAP (cm)]]&gt;200, "Superior", "Inferior")</f>
        <v>Inferior</v>
      </c>
      <c r="X3187" s="87" t="str">
        <f>VLOOKUP(CENSO[[#This Row],[NOME COMUM]],ESPECIES[],4,FALSE)</f>
        <v>Não</v>
      </c>
      <c r="Y3187" s="87" t="str">
        <f>IF(IFERROR(VLOOKUP(CENSO[[#This Row],[NOME COMUM]],COMERCIAIS[],2, FALSE), "Não") &lt;&gt; "Não", "Sim", "Não")</f>
        <v>Sim</v>
      </c>
      <c r="Z3187" s="133">
        <f>CENSO[[#This Row],[g (m²)]]/SUM(AEEF[AEEF-UT])</f>
        <v>6.1401338671425204E-4</v>
      </c>
      <c r="AA3187" s="133">
        <f>CENSO[[#This Row],[v (m³)]]/SUM(AEEF[AEEF-UT])</f>
        <v>6.0173311897996698E-3</v>
      </c>
    </row>
    <row r="3188" spans="1:27" ht="14">
      <c r="A3188" s="86">
        <v>1</v>
      </c>
      <c r="B3188" s="86">
        <v>2</v>
      </c>
      <c r="C3188" s="63">
        <v>92</v>
      </c>
      <c r="D3188" s="63">
        <v>3187</v>
      </c>
      <c r="E3188" s="63" t="str">
        <f>VLOOKUP(CENSO[[#This Row],[NOME COMUM]],ESPECIES[],2,FALSE)</f>
        <v>Pouteria sp.</v>
      </c>
      <c r="F3188" s="64" t="s">
        <v>83</v>
      </c>
      <c r="G3188" s="64">
        <v>187</v>
      </c>
      <c r="H3188" s="97">
        <f>CENSO[[#This Row],[CAP (cm)]]/PI()</f>
        <v>59.523948716368857</v>
      </c>
      <c r="I3188" s="64">
        <v>16</v>
      </c>
      <c r="J3188" s="96">
        <f>(PI()*(CENSO[[#This Row],[DAP (cm)]]^2))/40000</f>
        <v>0.27827446024902436</v>
      </c>
      <c r="K3188" s="96">
        <f>CENSO[[#This Row],[g (m²)]]*CENSO[[#This Row],[H (m)]]*0.7</f>
        <v>3.1166739547890727</v>
      </c>
      <c r="L3188" s="64">
        <v>1</v>
      </c>
      <c r="M3188" s="65">
        <v>365598.9</v>
      </c>
      <c r="N3188" s="87">
        <v>9703740.1999999899</v>
      </c>
      <c r="O3188" s="87" t="s">
        <v>1227</v>
      </c>
      <c r="P3188" s="87" t="str">
        <f>VLOOKUP(CENSO[[#This Row],[DAP (cm)]],CD[],2,TRUE)</f>
        <v>TORA</v>
      </c>
      <c r="Q3188" s="87" t="str">
        <f>VLOOKUP(CENSO[[#This Row],[DAP (cm)]],DD[],2,TRUE)</f>
        <v>50├ 60</v>
      </c>
      <c r="R3188" s="87" t="str" cm="1">
        <f t="array" ref="R3188">INDEX(_xlfn.TEXTSPLIT(CENSO[[#This Row],[NOME CIENTIFICO]]," "),1)</f>
        <v>Pouteria</v>
      </c>
      <c r="S3188" s="98" t="s">
        <v>1004</v>
      </c>
      <c r="T3188" s="87">
        <f>_xlfn.MINIFS(CENSO[DAP (cm)],CENSO[NOME CIENTIFICO],CENSO[[#This Row],[NOME CIENTIFICO]])</f>
        <v>39.788735772973837</v>
      </c>
      <c r="U31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88" s="87" t="str">
        <f>IF(CENSO[[#This Row],[DAP (cm)]]&lt;CENSO[[#This Row],[DMCE (cm)]],"DAP &lt; DMCE","DAP ≥ DMCE")</f>
        <v>DAP ≥ DMCE</v>
      </c>
      <c r="W3188" s="87" t="str">
        <f>IF(CENSO[[#This Row],[DAP (cm)]]&gt;200, "Superior", "Inferior")</f>
        <v>Inferior</v>
      </c>
      <c r="X3188" s="87" t="str">
        <f>VLOOKUP(CENSO[[#This Row],[NOME COMUM]],ESPECIES[],4,FALSE)</f>
        <v>Não</v>
      </c>
      <c r="Y3188" s="87" t="str">
        <f>IF(IFERROR(VLOOKUP(CENSO[[#This Row],[NOME COMUM]],COMERCIAIS[],2, FALSE), "Não") &lt;&gt; "Não", "Sim", "Não")</f>
        <v>Não</v>
      </c>
      <c r="Z3188" s="133">
        <f>CENSO[[#This Row],[g (m²)]]/SUM(AEEF[AEEF-UT])</f>
        <v>4.8688059229049158E-4</v>
      </c>
      <c r="AA3188" s="133">
        <f>CENSO[[#This Row],[v (m³)]]/SUM(AEEF[AEEF-UT])</f>
        <v>5.4530626336535054E-3</v>
      </c>
    </row>
    <row r="3189" spans="1:27" ht="14">
      <c r="A3189" s="86">
        <v>1</v>
      </c>
      <c r="B3189" s="86">
        <v>2</v>
      </c>
      <c r="C3189" s="63">
        <v>93</v>
      </c>
      <c r="D3189" s="63">
        <v>3188</v>
      </c>
      <c r="E3189" s="63" t="str">
        <f>VLOOKUP(CENSO[[#This Row],[NOME COMUM]],ESPECIES[],2,FALSE)</f>
        <v>Piptadenia suaveolens Miq.</v>
      </c>
      <c r="F3189" s="64" t="s">
        <v>22</v>
      </c>
      <c r="G3189" s="64">
        <v>185</v>
      </c>
      <c r="H3189" s="97">
        <f>CENSO[[#This Row],[CAP (cm)]]/PI()</f>
        <v>58.887328944001275</v>
      </c>
      <c r="I3189" s="64">
        <v>15</v>
      </c>
      <c r="J3189" s="96">
        <f>(PI()*(CENSO[[#This Row],[DAP (cm)]]^2))/40000</f>
        <v>0.27235389636600588</v>
      </c>
      <c r="K3189" s="96">
        <f>CENSO[[#This Row],[g (m²)]]*CENSO[[#This Row],[H (m)]]*0.7</f>
        <v>2.8597159118430615</v>
      </c>
      <c r="L3189" s="64">
        <v>1</v>
      </c>
      <c r="M3189" s="65">
        <v>365589.799999999</v>
      </c>
      <c r="N3189" s="87">
        <v>9703714</v>
      </c>
      <c r="O3189" s="87" t="s">
        <v>1228</v>
      </c>
      <c r="P3189" s="87" t="str">
        <f>VLOOKUP(CENSO[[#This Row],[DAP (cm)]],CD[],2,TRUE)</f>
        <v>TORA</v>
      </c>
      <c r="Q3189" s="87" t="str">
        <f>VLOOKUP(CENSO[[#This Row],[DAP (cm)]],DD[],2,TRUE)</f>
        <v>50├ 60</v>
      </c>
      <c r="R3189" s="87" t="str" cm="1">
        <f t="array" ref="R3189">INDEX(_xlfn.TEXTSPLIT(CENSO[[#This Row],[NOME CIENTIFICO]]," "),1)</f>
        <v>Piptadenia</v>
      </c>
      <c r="S3189" s="98" t="s">
        <v>1004</v>
      </c>
      <c r="T3189" s="87">
        <f>_xlfn.MINIFS(CENSO[DAP (cm)],CENSO[NOME CIENTIFICO],CENSO[[#This Row],[NOME CIENTIFICO]])</f>
        <v>39.788735772973837</v>
      </c>
      <c r="U31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89" s="87" t="str">
        <f>IF(CENSO[[#This Row],[DAP (cm)]]&lt;CENSO[[#This Row],[DMCE (cm)]],"DAP &lt; DMCE","DAP ≥ DMCE")</f>
        <v>DAP ≥ DMCE</v>
      </c>
      <c r="W3189" s="87" t="str">
        <f>IF(CENSO[[#This Row],[DAP (cm)]]&gt;200, "Superior", "Inferior")</f>
        <v>Inferior</v>
      </c>
      <c r="X3189" s="87" t="str">
        <f>VLOOKUP(CENSO[[#This Row],[NOME COMUM]],ESPECIES[],4,FALSE)</f>
        <v>Não</v>
      </c>
      <c r="Y3189" s="87" t="str">
        <f>IF(IFERROR(VLOOKUP(CENSO[[#This Row],[NOME COMUM]],COMERCIAIS[],2, FALSE), "Não") &lt;&gt; "Não", "Sim", "Não")</f>
        <v>Sim</v>
      </c>
      <c r="Z3189" s="133">
        <f>CENSO[[#This Row],[g (m²)]]/SUM(AEEF[AEEF-UT])</f>
        <v>4.7652172699082262E-4</v>
      </c>
      <c r="AA3189" s="133">
        <f>CENSO[[#This Row],[v (m³)]]/SUM(AEEF[AEEF-UT])</f>
        <v>5.0034781334036375E-3</v>
      </c>
    </row>
    <row r="3190" spans="1:27" ht="14">
      <c r="A3190" s="86">
        <v>1</v>
      </c>
      <c r="B3190" s="86">
        <v>2</v>
      </c>
      <c r="C3190" s="63">
        <v>93</v>
      </c>
      <c r="D3190" s="63">
        <v>3189</v>
      </c>
      <c r="E3190" s="63" t="str">
        <f>VLOOKUP(CENSO[[#This Row],[NOME COMUM]],ESPECIES[],2,FALSE)</f>
        <v>Goupia glabra Aubl.</v>
      </c>
      <c r="F3190" s="64" t="s">
        <v>34</v>
      </c>
      <c r="G3190" s="64">
        <v>135</v>
      </c>
      <c r="H3190" s="97">
        <f>CENSO[[#This Row],[CAP (cm)]]/PI()</f>
        <v>42.971834634811742</v>
      </c>
      <c r="I3190" s="64">
        <v>13</v>
      </c>
      <c r="J3190" s="96">
        <f>(PI()*(CENSO[[#This Row],[DAP (cm)]]^2))/40000</f>
        <v>0.14502994189248961</v>
      </c>
      <c r="K3190" s="96">
        <f>CENSO[[#This Row],[g (m²)]]*CENSO[[#This Row],[H (m)]]*0.7</f>
        <v>1.3197724712216552</v>
      </c>
      <c r="L3190" s="64">
        <v>1</v>
      </c>
      <c r="M3190" s="65">
        <v>365591.4</v>
      </c>
      <c r="N3190" s="87">
        <v>9703710.5999999903</v>
      </c>
      <c r="O3190" s="98" t="s">
        <v>1225</v>
      </c>
      <c r="P3190" s="87" t="str">
        <f>VLOOKUP(CENSO[[#This Row],[DAP (cm)]],CD[],2,TRUE)</f>
        <v>TORETE</v>
      </c>
      <c r="Q3190" s="87" t="str">
        <f>VLOOKUP(CENSO[[#This Row],[DAP (cm)]],DD[],2,TRUE)</f>
        <v>40├ 50</v>
      </c>
      <c r="R3190" s="87" t="str" cm="1">
        <f t="array" ref="R3190">INDEX(_xlfn.TEXTSPLIT(CENSO[[#This Row],[NOME CIENTIFICO]]," "),1)</f>
        <v>Goupia</v>
      </c>
      <c r="S3190" s="98" t="s">
        <v>1004</v>
      </c>
      <c r="T3190" s="87">
        <f>_xlfn.MINIFS(CENSO[DAP (cm)],CENSO[NOME CIENTIFICO],CENSO[[#This Row],[NOME CIENTIFICO]])</f>
        <v>40.107045659157627</v>
      </c>
      <c r="U31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190" s="87" t="str">
        <f>IF(CENSO[[#This Row],[DAP (cm)]]&lt;CENSO[[#This Row],[DMCE (cm)]],"DAP &lt; DMCE","DAP ≥ DMCE")</f>
        <v>DAP &lt; DMCE</v>
      </c>
      <c r="W3190" s="87" t="str">
        <f>IF(CENSO[[#This Row],[DAP (cm)]]&gt;200, "Superior", "Inferior")</f>
        <v>Inferior</v>
      </c>
      <c r="X3190" s="87" t="str">
        <f>VLOOKUP(CENSO[[#This Row],[NOME COMUM]],ESPECIES[],4,FALSE)</f>
        <v>Não</v>
      </c>
      <c r="Y3190" s="87" t="str">
        <f>IF(IFERROR(VLOOKUP(CENSO[[#This Row],[NOME COMUM]],COMERCIAIS[],2, FALSE), "Não") &lt;&gt; "Não", "Sim", "Não")</f>
        <v>Sim</v>
      </c>
      <c r="Z3190" s="133">
        <f>CENSO[[#This Row],[g (m²)]]/SUM(AEEF[AEEF-UT])</f>
        <v>2.53750430223747E-4</v>
      </c>
      <c r="AA3190" s="133">
        <f>CENSO[[#This Row],[v (m³)]]/SUM(AEEF[AEEF-UT])</f>
        <v>2.3091289150360974E-3</v>
      </c>
    </row>
    <row r="3191" spans="1:27" ht="14">
      <c r="A3191" s="86">
        <v>1</v>
      </c>
      <c r="B3191" s="86">
        <v>2</v>
      </c>
      <c r="C3191" s="63">
        <v>93</v>
      </c>
      <c r="D3191" s="63">
        <v>3190</v>
      </c>
      <c r="E3191" s="63" t="str">
        <f>VLOOKUP(CENSO[[#This Row],[NOME COMUM]],ESPECIES[],2,FALSE)</f>
        <v>Piptadenia suaveolens Miq.</v>
      </c>
      <c r="F3191" s="64" t="s">
        <v>22</v>
      </c>
      <c r="G3191" s="64">
        <v>243</v>
      </c>
      <c r="H3191" s="97">
        <f>CENSO[[#This Row],[CAP (cm)]]/PI()</f>
        <v>77.349302342661133</v>
      </c>
      <c r="I3191" s="64">
        <v>18</v>
      </c>
      <c r="J3191" s="96">
        <f>(PI()*(CENSO[[#This Row],[DAP (cm)]]^2))/40000</f>
        <v>0.46989701173166643</v>
      </c>
      <c r="K3191" s="96">
        <f>CENSO[[#This Row],[g (m²)]]*CENSO[[#This Row],[H (m)]]*0.7</f>
        <v>5.9207023478189971</v>
      </c>
      <c r="L3191" s="64">
        <v>1</v>
      </c>
      <c r="M3191" s="65">
        <v>365615.799999999</v>
      </c>
      <c r="N3191" s="87">
        <v>9703696.8000000007</v>
      </c>
      <c r="O3191" s="87" t="s">
        <v>1228</v>
      </c>
      <c r="P3191" s="87" t="str">
        <f>VLOOKUP(CENSO[[#This Row],[DAP (cm)]],CD[],2,TRUE)</f>
        <v>TORA</v>
      </c>
      <c r="Q3191" s="87" t="str">
        <f>VLOOKUP(CENSO[[#This Row],[DAP (cm)]],DD[],2,TRUE)</f>
        <v>70├ 80</v>
      </c>
      <c r="R3191" s="87" t="str" cm="1">
        <f t="array" ref="R3191">INDEX(_xlfn.TEXTSPLIT(CENSO[[#This Row],[NOME CIENTIFICO]]," "),1)</f>
        <v>Piptadenia</v>
      </c>
      <c r="S3191" s="98" t="s">
        <v>1004</v>
      </c>
      <c r="T3191" s="87">
        <f>_xlfn.MINIFS(CENSO[DAP (cm)],CENSO[NOME CIENTIFICO],CENSO[[#This Row],[NOME CIENTIFICO]])</f>
        <v>39.788735772973837</v>
      </c>
      <c r="U31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91" s="87" t="str">
        <f>IF(CENSO[[#This Row],[DAP (cm)]]&lt;CENSO[[#This Row],[DMCE (cm)]],"DAP &lt; DMCE","DAP ≥ DMCE")</f>
        <v>DAP ≥ DMCE</v>
      </c>
      <c r="W3191" s="87" t="str">
        <f>IF(CENSO[[#This Row],[DAP (cm)]]&gt;200, "Superior", "Inferior")</f>
        <v>Inferior</v>
      </c>
      <c r="X3191" s="87" t="str">
        <f>VLOOKUP(CENSO[[#This Row],[NOME COMUM]],ESPECIES[],4,FALSE)</f>
        <v>Não</v>
      </c>
      <c r="Y3191" s="87" t="str">
        <f>IF(IFERROR(VLOOKUP(CENSO[[#This Row],[NOME COMUM]],COMERCIAIS[],2, FALSE), "Não") &lt;&gt; "Não", "Sim", "Não")</f>
        <v>Sim</v>
      </c>
      <c r="Z3191" s="133">
        <f>CENSO[[#This Row],[g (m²)]]/SUM(AEEF[AEEF-UT])</f>
        <v>8.2215139392494054E-4</v>
      </c>
      <c r="AA3191" s="133">
        <f>CENSO[[#This Row],[v (m³)]]/SUM(AEEF[AEEF-UT])</f>
        <v>1.0359107563454251E-2</v>
      </c>
    </row>
    <row r="3192" spans="1:27" ht="14">
      <c r="A3192" s="86">
        <v>1</v>
      </c>
      <c r="B3192" s="86">
        <v>2</v>
      </c>
      <c r="C3192" s="63">
        <v>93</v>
      </c>
      <c r="D3192" s="63">
        <v>3191</v>
      </c>
      <c r="E3192" s="63" t="str">
        <f>VLOOKUP(CENSO[[#This Row],[NOME COMUM]],ESPECIES[],2,FALSE)</f>
        <v>Sacoglottis guianensis Benth.</v>
      </c>
      <c r="F3192" s="64" t="s">
        <v>63</v>
      </c>
      <c r="G3192" s="64">
        <v>412</v>
      </c>
      <c r="H3192" s="97">
        <f>CENSO[[#This Row],[CAP (cm)]]/PI()</f>
        <v>131.14367310772175</v>
      </c>
      <c r="I3192" s="64">
        <v>14</v>
      </c>
      <c r="J3192" s="96">
        <f>(PI()*(CENSO[[#This Row],[DAP (cm)]]^2))/40000</f>
        <v>1.350779833009534</v>
      </c>
      <c r="K3192" s="96">
        <f>CENSO[[#This Row],[g (m²)]]*CENSO[[#This Row],[H (m)]]*0.7</f>
        <v>13.237642363493432</v>
      </c>
      <c r="L3192" s="64">
        <v>3</v>
      </c>
      <c r="M3192" s="65">
        <v>365621.4</v>
      </c>
      <c r="N3192" s="87">
        <v>9703674.6999999899</v>
      </c>
      <c r="O3192" s="87" t="s">
        <v>1226</v>
      </c>
      <c r="P3192" s="87" t="str">
        <f>VLOOKUP(CENSO[[#This Row],[DAP (cm)]],CD[],2,TRUE)</f>
        <v>TORA</v>
      </c>
      <c r="Q3192" s="87" t="str">
        <f>VLOOKUP(CENSO[[#This Row],[DAP (cm)]],DD[],2,TRUE)</f>
        <v>130├ 140</v>
      </c>
      <c r="R3192" s="87" t="str" cm="1">
        <f t="array" ref="R3192">INDEX(_xlfn.TEXTSPLIT(CENSO[[#This Row],[NOME CIENTIFICO]]," "),1)</f>
        <v>Sacoglottis</v>
      </c>
      <c r="S3192" s="98" t="s">
        <v>1004</v>
      </c>
      <c r="T3192" s="87">
        <f>_xlfn.MINIFS(CENSO[DAP (cm)],CENSO[NOME CIENTIFICO],CENSO[[#This Row],[NOME CIENTIFICO]])</f>
        <v>47.7464829275686</v>
      </c>
      <c r="U31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57.7464829275686</v>
      </c>
      <c r="V3192" s="87" t="str">
        <f>IF(CENSO[[#This Row],[DAP (cm)]]&lt;CENSO[[#This Row],[DMCE (cm)]],"DAP &lt; DMCE","DAP ≥ DMCE")</f>
        <v>DAP ≥ DMCE</v>
      </c>
      <c r="W3192" s="87" t="str">
        <f>IF(CENSO[[#This Row],[DAP (cm)]]&gt;200, "Superior", "Inferior")</f>
        <v>Inferior</v>
      </c>
      <c r="X3192" s="87" t="str">
        <f>VLOOKUP(CENSO[[#This Row],[NOME COMUM]],ESPECIES[],4,FALSE)</f>
        <v>Não</v>
      </c>
      <c r="Y3192" s="87" t="str">
        <f>IF(IFERROR(VLOOKUP(CENSO[[#This Row],[NOME COMUM]],COMERCIAIS[],2, FALSE), "Não") &lt;&gt; "Não", "Sim", "Não")</f>
        <v>Não</v>
      </c>
      <c r="Z3192" s="133">
        <f>CENSO[[#This Row],[g (m²)]]/SUM(AEEF[AEEF-UT])</f>
        <v>2.3633806874019049E-3</v>
      </c>
      <c r="AA3192" s="133">
        <f>CENSO[[#This Row],[v (m³)]]/SUM(AEEF[AEEF-UT])</f>
        <v>2.3161130736538665E-2</v>
      </c>
    </row>
    <row r="3193" spans="1:27" ht="14">
      <c r="A3193" s="86">
        <v>1</v>
      </c>
      <c r="B3193" s="86">
        <v>2</v>
      </c>
      <c r="C3193" s="63">
        <v>93</v>
      </c>
      <c r="D3193" s="63">
        <v>3192</v>
      </c>
      <c r="E3193" s="63" t="str">
        <f>VLOOKUP(CENSO[[#This Row],[NOME COMUM]],ESPECIES[],2,FALSE)</f>
        <v>Tachigali myrmecophila Ducke</v>
      </c>
      <c r="F3193" s="64" t="s">
        <v>14</v>
      </c>
      <c r="G3193" s="64">
        <v>394</v>
      </c>
      <c r="H3193" s="97">
        <f>CENSO[[#This Row],[CAP (cm)]]/PI()</f>
        <v>125.41409515641352</v>
      </c>
      <c r="I3193" s="64">
        <v>17</v>
      </c>
      <c r="J3193" s="96">
        <f>(PI()*(CENSO[[#This Row],[DAP (cm)]]^2))/40000</f>
        <v>1.235328837290673</v>
      </c>
      <c r="K3193" s="96">
        <f>CENSO[[#This Row],[g (m²)]]*CENSO[[#This Row],[H (m)]]*0.7</f>
        <v>14.700413163759007</v>
      </c>
      <c r="L3193" s="64">
        <v>1</v>
      </c>
      <c r="M3193" s="65">
        <v>365613.2</v>
      </c>
      <c r="N3193" s="87">
        <v>9703661.5999999903</v>
      </c>
      <c r="O3193" s="87" t="s">
        <v>1228</v>
      </c>
      <c r="P3193" s="87" t="str">
        <f>VLOOKUP(CENSO[[#This Row],[DAP (cm)]],CD[],2,TRUE)</f>
        <v>TORA</v>
      </c>
      <c r="Q3193" s="87" t="str">
        <f>VLOOKUP(CENSO[[#This Row],[DAP (cm)]],DD[],2,TRUE)</f>
        <v>120├ 130</v>
      </c>
      <c r="R3193" s="87" t="str" cm="1">
        <f t="array" ref="R3193">INDEX(_xlfn.TEXTSPLIT(CENSO[[#This Row],[NOME CIENTIFICO]]," "),1)</f>
        <v>Tachigali</v>
      </c>
      <c r="S3193" s="98" t="s">
        <v>1004</v>
      </c>
      <c r="T3193" s="87">
        <f>_xlfn.MINIFS(CENSO[DAP (cm)],CENSO[NOME CIENTIFICO],CENSO[[#This Row],[NOME CIENTIFICO]])</f>
        <v>39.152116000606256</v>
      </c>
      <c r="U31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93" s="87" t="str">
        <f>IF(CENSO[[#This Row],[DAP (cm)]]&lt;CENSO[[#This Row],[DMCE (cm)]],"DAP &lt; DMCE","DAP ≥ DMCE")</f>
        <v>DAP ≥ DMCE</v>
      </c>
      <c r="W3193" s="87" t="str">
        <f>IF(CENSO[[#This Row],[DAP (cm)]]&gt;200, "Superior", "Inferior")</f>
        <v>Inferior</v>
      </c>
      <c r="X3193" s="87" t="str">
        <f>VLOOKUP(CENSO[[#This Row],[NOME COMUM]],ESPECIES[],4,FALSE)</f>
        <v>Não</v>
      </c>
      <c r="Y3193" s="87" t="str">
        <f>IF(IFERROR(VLOOKUP(CENSO[[#This Row],[NOME COMUM]],COMERCIAIS[],2, FALSE), "Não") &lt;&gt; "Não", "Sim", "Não")</f>
        <v>Sim</v>
      </c>
      <c r="Z3193" s="133">
        <f>CENSO[[#This Row],[g (m²)]]/SUM(AEEF[AEEF-UT])</f>
        <v>2.1613828140583588E-3</v>
      </c>
      <c r="AA3193" s="133">
        <f>CENSO[[#This Row],[v (m³)]]/SUM(AEEF[AEEF-UT])</f>
        <v>2.5720455487294468E-2</v>
      </c>
    </row>
    <row r="3194" spans="1:27" ht="14">
      <c r="A3194" s="86">
        <v>1</v>
      </c>
      <c r="B3194" s="86">
        <v>2</v>
      </c>
      <c r="C3194" s="63">
        <v>93</v>
      </c>
      <c r="D3194" s="63">
        <v>3193</v>
      </c>
      <c r="E3194" s="63" t="str">
        <f>VLOOKUP(CENSO[[#This Row],[NOME COMUM]],ESPECIES[],2,FALSE)</f>
        <v>Cedrelinga catenaeformis Ducke</v>
      </c>
      <c r="F3194" s="64" t="s">
        <v>71</v>
      </c>
      <c r="G3194" s="64">
        <v>415</v>
      </c>
      <c r="H3194" s="97">
        <f>CENSO[[#This Row],[CAP (cm)]]/PI()</f>
        <v>132.09860276627313</v>
      </c>
      <c r="I3194" s="64">
        <v>23</v>
      </c>
      <c r="J3194" s="96">
        <f>(PI()*(CENSO[[#This Row],[DAP (cm)]]^2))/40000</f>
        <v>1.3705230037000837</v>
      </c>
      <c r="K3194" s="96">
        <f>CENSO[[#This Row],[g (m²)]]*CENSO[[#This Row],[H (m)]]*0.7</f>
        <v>22.065420359571348</v>
      </c>
      <c r="L3194" s="64">
        <v>1</v>
      </c>
      <c r="M3194" s="65">
        <v>365592.7</v>
      </c>
      <c r="N3194" s="87">
        <v>9703654.6999999899</v>
      </c>
      <c r="O3194" s="87" t="s">
        <v>1228</v>
      </c>
      <c r="P3194" s="87" t="str">
        <f>VLOOKUP(CENSO[[#This Row],[DAP (cm)]],CD[],2,TRUE)</f>
        <v>TORA</v>
      </c>
      <c r="Q3194" s="87" t="str">
        <f>VLOOKUP(CENSO[[#This Row],[DAP (cm)]],DD[],2,TRUE)</f>
        <v>130├ 140</v>
      </c>
      <c r="R3194" s="87" t="str" cm="1">
        <f t="array" ref="R3194">INDEX(_xlfn.TEXTSPLIT(CENSO[[#This Row],[NOME CIENTIFICO]]," "),1)</f>
        <v>Cedrelinga</v>
      </c>
      <c r="S3194" s="98" t="s">
        <v>1004</v>
      </c>
      <c r="T3194" s="87">
        <f>_xlfn.MINIFS(CENSO[DAP (cm)],CENSO[NOME CIENTIFICO],CENSO[[#This Row],[NOME CIENTIFICO]])</f>
        <v>38.515496228238675</v>
      </c>
      <c r="U31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94" s="87" t="str">
        <f>IF(CENSO[[#This Row],[DAP (cm)]]&lt;CENSO[[#This Row],[DMCE (cm)]],"DAP &lt; DMCE","DAP ≥ DMCE")</f>
        <v>DAP ≥ DMCE</v>
      </c>
      <c r="W3194" s="87" t="str">
        <f>IF(CENSO[[#This Row],[DAP (cm)]]&gt;200, "Superior", "Inferior")</f>
        <v>Inferior</v>
      </c>
      <c r="X3194" s="87" t="str">
        <f>VLOOKUP(CENSO[[#This Row],[NOME COMUM]],ESPECIES[],4,FALSE)</f>
        <v>Não</v>
      </c>
      <c r="Y3194" s="87" t="str">
        <f>IF(IFERROR(VLOOKUP(CENSO[[#This Row],[NOME COMUM]],COMERCIAIS[],2, FALSE), "Não") &lt;&gt; "Não", "Sim", "Não")</f>
        <v>Sim</v>
      </c>
      <c r="Z3194" s="133">
        <f>CENSO[[#This Row],[g (m²)]]/SUM(AEEF[AEEF-UT])</f>
        <v>2.3979241616068499E-3</v>
      </c>
      <c r="AA3194" s="133">
        <f>CENSO[[#This Row],[v (m³)]]/SUM(AEEF[AEEF-UT])</f>
        <v>3.8606579001870284E-2</v>
      </c>
    </row>
    <row r="3195" spans="1:27" ht="14">
      <c r="A3195" s="86">
        <v>1</v>
      </c>
      <c r="B3195" s="86">
        <v>2</v>
      </c>
      <c r="C3195" s="63">
        <v>93</v>
      </c>
      <c r="D3195" s="63">
        <v>3194</v>
      </c>
      <c r="E3195" s="63" t="str">
        <f>VLOOKUP(CENSO[[#This Row],[NOME COMUM]],ESPECIES[],2,FALSE)</f>
        <v>Piptadenia suaveolens Miq.</v>
      </c>
      <c r="F3195" s="64" t="s">
        <v>22</v>
      </c>
      <c r="G3195" s="64">
        <v>400</v>
      </c>
      <c r="H3195" s="97">
        <f>CENSO[[#This Row],[CAP (cm)]]/PI()</f>
        <v>127.32395447351627</v>
      </c>
      <c r="I3195" s="64">
        <v>18</v>
      </c>
      <c r="J3195" s="96">
        <f>(PI()*(CENSO[[#This Row],[DAP (cm)]]^2))/40000</f>
        <v>1.2732395447351625</v>
      </c>
      <c r="K3195" s="96">
        <f>CENSO[[#This Row],[g (m²)]]*CENSO[[#This Row],[H (m)]]*0.7</f>
        <v>16.042818263663047</v>
      </c>
      <c r="L3195" s="64">
        <v>2</v>
      </c>
      <c r="M3195" s="65">
        <v>365587.7</v>
      </c>
      <c r="N3195" s="87">
        <v>9703655.9000000004</v>
      </c>
      <c r="O3195" s="87" t="s">
        <v>1228</v>
      </c>
      <c r="P3195" s="87" t="str">
        <f>VLOOKUP(CENSO[[#This Row],[DAP (cm)]],CD[],2,TRUE)</f>
        <v>TORA</v>
      </c>
      <c r="Q3195" s="87" t="str">
        <f>VLOOKUP(CENSO[[#This Row],[DAP (cm)]],DD[],2,TRUE)</f>
        <v>120├ 130</v>
      </c>
      <c r="R3195" s="87" t="str" cm="1">
        <f t="array" ref="R3195">INDEX(_xlfn.TEXTSPLIT(CENSO[[#This Row],[NOME CIENTIFICO]]," "),1)</f>
        <v>Piptadenia</v>
      </c>
      <c r="S3195" s="98" t="s">
        <v>1004</v>
      </c>
      <c r="T3195" s="87">
        <f>_xlfn.MINIFS(CENSO[DAP (cm)],CENSO[NOME CIENTIFICO],CENSO[[#This Row],[NOME CIENTIFICO]])</f>
        <v>39.788735772973837</v>
      </c>
      <c r="U31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95" s="87" t="str">
        <f>IF(CENSO[[#This Row],[DAP (cm)]]&lt;CENSO[[#This Row],[DMCE (cm)]],"DAP &lt; DMCE","DAP ≥ DMCE")</f>
        <v>DAP ≥ DMCE</v>
      </c>
      <c r="W3195" s="87" t="str">
        <f>IF(CENSO[[#This Row],[DAP (cm)]]&gt;200, "Superior", "Inferior")</f>
        <v>Inferior</v>
      </c>
      <c r="X3195" s="87" t="str">
        <f>VLOOKUP(CENSO[[#This Row],[NOME COMUM]],ESPECIES[],4,FALSE)</f>
        <v>Não</v>
      </c>
      <c r="Y3195" s="87" t="str">
        <f>IF(IFERROR(VLOOKUP(CENSO[[#This Row],[NOME COMUM]],COMERCIAIS[],2, FALSE), "Não") &lt;&gt; "Não", "Sim", "Não")</f>
        <v>Sim</v>
      </c>
      <c r="Z3195" s="133">
        <f>CENSO[[#This Row],[g (m²)]]/SUM(AEEF[AEEF-UT])</f>
        <v>2.2277129676707558E-3</v>
      </c>
      <c r="AA3195" s="133">
        <f>CENSO[[#This Row],[v (m³)]]/SUM(AEEF[AEEF-UT])</f>
        <v>2.8069183392651523E-2</v>
      </c>
    </row>
    <row r="3196" spans="1:27" ht="14">
      <c r="A3196" s="86">
        <v>1</v>
      </c>
      <c r="B3196" s="86">
        <v>2</v>
      </c>
      <c r="C3196" s="63">
        <v>93</v>
      </c>
      <c r="D3196" s="63">
        <v>3195</v>
      </c>
      <c r="E3196" s="63" t="str">
        <f>VLOOKUP(CENSO[[#This Row],[NOME COMUM]],ESPECIES[],2,FALSE)</f>
        <v>Bombax munguba Mart.</v>
      </c>
      <c r="F3196" s="64" t="s">
        <v>90</v>
      </c>
      <c r="G3196" s="64">
        <v>247</v>
      </c>
      <c r="H3196" s="97">
        <f>CENSO[[#This Row],[CAP (cm)]]/PI()</f>
        <v>78.622541887396295</v>
      </c>
      <c r="I3196" s="64">
        <v>22</v>
      </c>
      <c r="J3196" s="96">
        <f>(PI()*(CENSO[[#This Row],[DAP (cm)]]^2))/40000</f>
        <v>0.48549419615467204</v>
      </c>
      <c r="K3196" s="96">
        <f>CENSO[[#This Row],[g (m²)]]*CENSO[[#This Row],[H (m)]]*0.7</f>
        <v>7.4766106207819494</v>
      </c>
      <c r="L3196" s="64">
        <v>1</v>
      </c>
      <c r="M3196" s="65">
        <v>365569.799999999</v>
      </c>
      <c r="N3196" s="87">
        <v>9703630.1999999899</v>
      </c>
      <c r="O3196" s="87" t="s">
        <v>1227</v>
      </c>
      <c r="P3196" s="87" t="str">
        <f>VLOOKUP(CENSO[[#This Row],[DAP (cm)]],CD[],2,TRUE)</f>
        <v>TORA</v>
      </c>
      <c r="Q3196" s="87" t="str">
        <f>VLOOKUP(CENSO[[#This Row],[DAP (cm)]],DD[],2,TRUE)</f>
        <v>70├ 80</v>
      </c>
      <c r="R3196" s="87" t="str" cm="1">
        <f t="array" ref="R3196">INDEX(_xlfn.TEXTSPLIT(CENSO[[#This Row],[NOME CIENTIFICO]]," "),1)</f>
        <v>Bombax</v>
      </c>
      <c r="S3196" s="98" t="s">
        <v>1004</v>
      </c>
      <c r="T3196" s="87">
        <f>_xlfn.MINIFS(CENSO[DAP (cm)],CENSO[NOME CIENTIFICO],CENSO[[#This Row],[NOME CIENTIFICO]])</f>
        <v>43.926764293363114</v>
      </c>
      <c r="U31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3196" s="87" t="str">
        <f>IF(CENSO[[#This Row],[DAP (cm)]]&lt;CENSO[[#This Row],[DMCE (cm)]],"DAP &lt; DMCE","DAP ≥ DMCE")</f>
        <v>DAP ≥ DMCE</v>
      </c>
      <c r="W3196" s="87" t="str">
        <f>IF(CENSO[[#This Row],[DAP (cm)]]&gt;200, "Superior", "Inferior")</f>
        <v>Inferior</v>
      </c>
      <c r="X3196" s="87" t="str">
        <f>VLOOKUP(CENSO[[#This Row],[NOME COMUM]],ESPECIES[],4,FALSE)</f>
        <v>Não</v>
      </c>
      <c r="Y3196" s="87" t="str">
        <f>IF(IFERROR(VLOOKUP(CENSO[[#This Row],[NOME COMUM]],COMERCIAIS[],2, FALSE), "Não") &lt;&gt; "Não", "Sim", "Não")</f>
        <v>Não</v>
      </c>
      <c r="Z3196" s="133">
        <f>CENSO[[#This Row],[g (m²)]]/SUM(AEEF[AEEF-UT])</f>
        <v>8.4944087777890709E-4</v>
      </c>
      <c r="AA3196" s="133">
        <f>CENSO[[#This Row],[v (m³)]]/SUM(AEEF[AEEF-UT])</f>
        <v>1.3081389517795168E-2</v>
      </c>
    </row>
    <row r="3197" spans="1:27" ht="14">
      <c r="A3197" s="86">
        <v>1</v>
      </c>
      <c r="B3197" s="86">
        <v>2</v>
      </c>
      <c r="C3197" s="63">
        <v>93</v>
      </c>
      <c r="D3197" s="63">
        <v>3196</v>
      </c>
      <c r="E3197" s="63" t="str">
        <f>VLOOKUP(CENSO[[#This Row],[NOME COMUM]],ESPECIES[],2,FALSE)</f>
        <v>Astronium lecointei Ducke</v>
      </c>
      <c r="F3197" s="64" t="s">
        <v>5</v>
      </c>
      <c r="G3197" s="64">
        <v>210</v>
      </c>
      <c r="H3197" s="97">
        <f>CENSO[[#This Row],[CAP (cm)]]/PI()</f>
        <v>66.845076098596039</v>
      </c>
      <c r="I3197" s="64">
        <v>23</v>
      </c>
      <c r="J3197" s="96">
        <f>(PI()*(CENSO[[#This Row],[DAP (cm)]]^2))/40000</f>
        <v>0.35093664951762915</v>
      </c>
      <c r="K3197" s="96">
        <f>CENSO[[#This Row],[g (m²)]]*CENSO[[#This Row],[H (m)]]*0.7</f>
        <v>5.6500800572338283</v>
      </c>
      <c r="L3197" s="64">
        <v>1</v>
      </c>
      <c r="M3197" s="65">
        <v>365587.799999999</v>
      </c>
      <c r="N3197" s="87">
        <v>9703612.8000000007</v>
      </c>
      <c r="O3197" s="87" t="s">
        <v>1228</v>
      </c>
      <c r="P3197" s="87" t="str">
        <f>VLOOKUP(CENSO[[#This Row],[DAP (cm)]],CD[],2,TRUE)</f>
        <v>TORA</v>
      </c>
      <c r="Q3197" s="87" t="str">
        <f>VLOOKUP(CENSO[[#This Row],[DAP (cm)]],DD[],2,TRUE)</f>
        <v>60├ 70</v>
      </c>
      <c r="R3197" s="87" t="str" cm="1">
        <f t="array" ref="R3197">INDEX(_xlfn.TEXTSPLIT(CENSO[[#This Row],[NOME CIENTIFICO]]," "),1)</f>
        <v>Astronium</v>
      </c>
      <c r="S3197" s="98" t="s">
        <v>1004</v>
      </c>
      <c r="T3197" s="87">
        <f>_xlfn.MINIFS(CENSO[DAP (cm)],CENSO[NOME CIENTIFICO],CENSO[[#This Row],[NOME CIENTIFICO]])</f>
        <v>40.107045659157627</v>
      </c>
      <c r="U31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197" s="87" t="str">
        <f>IF(CENSO[[#This Row],[DAP (cm)]]&lt;CENSO[[#This Row],[DMCE (cm)]],"DAP &lt; DMCE","DAP ≥ DMCE")</f>
        <v>DAP ≥ DMCE</v>
      </c>
      <c r="W3197" s="87" t="str">
        <f>IF(CENSO[[#This Row],[DAP (cm)]]&gt;200, "Superior", "Inferior")</f>
        <v>Inferior</v>
      </c>
      <c r="X3197" s="87" t="str">
        <f>VLOOKUP(CENSO[[#This Row],[NOME COMUM]],ESPECIES[],4,FALSE)</f>
        <v>Não</v>
      </c>
      <c r="Y3197" s="87" t="str">
        <f>IF(IFERROR(VLOOKUP(CENSO[[#This Row],[NOME COMUM]],COMERCIAIS[],2, FALSE), "Não") &lt;&gt; "Não", "Sim", "Não")</f>
        <v>Sim</v>
      </c>
      <c r="Z3197" s="133">
        <f>CENSO[[#This Row],[g (m²)]]/SUM(AEEF[AEEF-UT])</f>
        <v>6.1401338671425204E-4</v>
      </c>
      <c r="AA3197" s="133">
        <f>CENSO[[#This Row],[v (m³)]]/SUM(AEEF[AEEF-UT])</f>
        <v>9.885615526099456E-3</v>
      </c>
    </row>
    <row r="3198" spans="1:27" ht="14">
      <c r="A3198" s="86">
        <v>1</v>
      </c>
      <c r="B3198" s="86">
        <v>2</v>
      </c>
      <c r="C3198" s="63">
        <v>93</v>
      </c>
      <c r="D3198" s="63">
        <v>3197</v>
      </c>
      <c r="E3198" s="63" t="str">
        <f>VLOOKUP(CENSO[[#This Row],[NOME COMUM]],ESPECIES[],2,FALSE)</f>
        <v>Tachigali myrmecophila Ducke</v>
      </c>
      <c r="F3198" s="64" t="s">
        <v>14</v>
      </c>
      <c r="G3198" s="64">
        <v>214</v>
      </c>
      <c r="H3198" s="97">
        <f>CENSO[[#This Row],[CAP (cm)]]/PI()</f>
        <v>68.118315643331201</v>
      </c>
      <c r="I3198" s="64">
        <v>16</v>
      </c>
      <c r="J3198" s="96">
        <f>(PI()*(CENSO[[#This Row],[DAP (cm)]]^2))/40000</f>
        <v>0.36443298869182189</v>
      </c>
      <c r="K3198" s="96">
        <f>CENSO[[#This Row],[g (m²)]]*CENSO[[#This Row],[H (m)]]*0.7</f>
        <v>4.0816494733484046</v>
      </c>
      <c r="L3198" s="64">
        <v>1</v>
      </c>
      <c r="M3198" s="65">
        <v>365578.7</v>
      </c>
      <c r="N3198" s="87">
        <v>9703614.9000000004</v>
      </c>
      <c r="O3198" s="87" t="s">
        <v>1228</v>
      </c>
      <c r="P3198" s="87" t="str">
        <f>VLOOKUP(CENSO[[#This Row],[DAP (cm)]],CD[],2,TRUE)</f>
        <v>TORA</v>
      </c>
      <c r="Q3198" s="87" t="str">
        <f>VLOOKUP(CENSO[[#This Row],[DAP (cm)]],DD[],2,TRUE)</f>
        <v>60├ 70</v>
      </c>
      <c r="R3198" s="87" t="str" cm="1">
        <f t="array" ref="R3198">INDEX(_xlfn.TEXTSPLIT(CENSO[[#This Row],[NOME CIENTIFICO]]," "),1)</f>
        <v>Tachigali</v>
      </c>
      <c r="S3198" s="98" t="s">
        <v>1004</v>
      </c>
      <c r="T3198" s="87">
        <f>_xlfn.MINIFS(CENSO[DAP (cm)],CENSO[NOME CIENTIFICO],CENSO[[#This Row],[NOME CIENTIFICO]])</f>
        <v>39.152116000606256</v>
      </c>
      <c r="U31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98" s="87" t="str">
        <f>IF(CENSO[[#This Row],[DAP (cm)]]&lt;CENSO[[#This Row],[DMCE (cm)]],"DAP &lt; DMCE","DAP ≥ DMCE")</f>
        <v>DAP ≥ DMCE</v>
      </c>
      <c r="W3198" s="87" t="str">
        <f>IF(CENSO[[#This Row],[DAP (cm)]]&gt;200, "Superior", "Inferior")</f>
        <v>Inferior</v>
      </c>
      <c r="X3198" s="87" t="str">
        <f>VLOOKUP(CENSO[[#This Row],[NOME COMUM]],ESPECIES[],4,FALSE)</f>
        <v>Não</v>
      </c>
      <c r="Y3198" s="87" t="str">
        <f>IF(IFERROR(VLOOKUP(CENSO[[#This Row],[NOME COMUM]],COMERCIAIS[],2, FALSE), "Não") &lt;&gt; "Não", "Sim", "Não")</f>
        <v>Sim</v>
      </c>
      <c r="Z3198" s="133">
        <f>CENSO[[#This Row],[g (m²)]]/SUM(AEEF[AEEF-UT])</f>
        <v>6.3762714417156204E-4</v>
      </c>
      <c r="AA3198" s="133">
        <f>CENSO[[#This Row],[v (m³)]]/SUM(AEEF[AEEF-UT])</f>
        <v>7.1414240147214944E-3</v>
      </c>
    </row>
    <row r="3199" spans="1:27" ht="14">
      <c r="A3199" s="86">
        <v>1</v>
      </c>
      <c r="B3199" s="86">
        <v>2</v>
      </c>
      <c r="C3199" s="63">
        <v>93</v>
      </c>
      <c r="D3199" s="63">
        <v>3198</v>
      </c>
      <c r="E3199" s="63" t="str">
        <f>VLOOKUP(CENSO[[#This Row],[NOME COMUM]],ESPECIES[],2,FALSE)</f>
        <v>Tachigali myrmecophila Ducke</v>
      </c>
      <c r="F3199" s="64" t="s">
        <v>14</v>
      </c>
      <c r="G3199" s="64">
        <v>380</v>
      </c>
      <c r="H3199" s="97">
        <f>CENSO[[#This Row],[CAP (cm)]]/PI()</f>
        <v>120.95775674984046</v>
      </c>
      <c r="I3199" s="64">
        <v>18</v>
      </c>
      <c r="J3199" s="96">
        <f>(PI()*(CENSO[[#This Row],[DAP (cm)]]^2))/40000</f>
        <v>1.1490986891234842</v>
      </c>
      <c r="K3199" s="96">
        <f>CENSO[[#This Row],[g (m²)]]*CENSO[[#This Row],[H (m)]]*0.7</f>
        <v>14.478643482955899</v>
      </c>
      <c r="L3199" s="64">
        <v>1</v>
      </c>
      <c r="M3199" s="65">
        <v>365569.2</v>
      </c>
      <c r="N3199" s="87">
        <v>9703613.9000000004</v>
      </c>
      <c r="O3199" s="87" t="s">
        <v>1228</v>
      </c>
      <c r="P3199" s="87" t="str">
        <f>VLOOKUP(CENSO[[#This Row],[DAP (cm)]],CD[],2,TRUE)</f>
        <v>TORA</v>
      </c>
      <c r="Q3199" s="87" t="str">
        <f>VLOOKUP(CENSO[[#This Row],[DAP (cm)]],DD[],2,TRUE)</f>
        <v>120├ 130</v>
      </c>
      <c r="R3199" s="87" t="str" cm="1">
        <f t="array" ref="R3199">INDEX(_xlfn.TEXTSPLIT(CENSO[[#This Row],[NOME CIENTIFICO]]," "),1)</f>
        <v>Tachigali</v>
      </c>
      <c r="S3199" s="98" t="s">
        <v>1004</v>
      </c>
      <c r="T3199" s="87">
        <f>_xlfn.MINIFS(CENSO[DAP (cm)],CENSO[NOME CIENTIFICO],CENSO[[#This Row],[NOME CIENTIFICO]])</f>
        <v>39.152116000606256</v>
      </c>
      <c r="U31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199" s="87" t="str">
        <f>IF(CENSO[[#This Row],[DAP (cm)]]&lt;CENSO[[#This Row],[DMCE (cm)]],"DAP &lt; DMCE","DAP ≥ DMCE")</f>
        <v>DAP ≥ DMCE</v>
      </c>
      <c r="W3199" s="87" t="str">
        <f>IF(CENSO[[#This Row],[DAP (cm)]]&gt;200, "Superior", "Inferior")</f>
        <v>Inferior</v>
      </c>
      <c r="X3199" s="87" t="str">
        <f>VLOOKUP(CENSO[[#This Row],[NOME COMUM]],ESPECIES[],4,FALSE)</f>
        <v>Não</v>
      </c>
      <c r="Y3199" s="87" t="str">
        <f>IF(IFERROR(VLOOKUP(CENSO[[#This Row],[NOME COMUM]],COMERCIAIS[],2, FALSE), "Não") &lt;&gt; "Não", "Sim", "Não")</f>
        <v>Sim</v>
      </c>
      <c r="Z3199" s="133">
        <f>CENSO[[#This Row],[g (m²)]]/SUM(AEEF[AEEF-UT])</f>
        <v>2.0105109533228574E-3</v>
      </c>
      <c r="AA3199" s="133">
        <f>CENSO[[#This Row],[v (m³)]]/SUM(AEEF[AEEF-UT])</f>
        <v>2.5332438011867995E-2</v>
      </c>
    </row>
    <row r="3200" spans="1:27" ht="14">
      <c r="A3200" s="86">
        <v>1</v>
      </c>
      <c r="B3200" s="86">
        <v>2</v>
      </c>
      <c r="C3200" s="63">
        <v>93</v>
      </c>
      <c r="D3200" s="63">
        <v>3199</v>
      </c>
      <c r="E3200" s="63" t="str">
        <f>VLOOKUP(CENSO[[#This Row],[NOME COMUM]],ESPECIES[],2,FALSE)</f>
        <v>Protium spruceanum Engl.</v>
      </c>
      <c r="F3200" s="64" t="s">
        <v>46</v>
      </c>
      <c r="G3200" s="64">
        <v>420</v>
      </c>
      <c r="H3200" s="97">
        <f>CENSO[[#This Row],[CAP (cm)]]/PI()</f>
        <v>133.69015219719208</v>
      </c>
      <c r="I3200" s="64">
        <v>23</v>
      </c>
      <c r="J3200" s="96">
        <f>(PI()*(CENSO[[#This Row],[DAP (cm)]]^2))/40000</f>
        <v>1.4037465980705166</v>
      </c>
      <c r="K3200" s="96">
        <f>CENSO[[#This Row],[g (m²)]]*CENSO[[#This Row],[H (m)]]*0.7</f>
        <v>22.600320228935313</v>
      </c>
      <c r="L3200" s="64">
        <v>1</v>
      </c>
      <c r="M3200" s="65">
        <v>365540.799999999</v>
      </c>
      <c r="N3200" s="87">
        <v>9703533.4000000004</v>
      </c>
      <c r="O3200" s="87" t="s">
        <v>1227</v>
      </c>
      <c r="P3200" s="87" t="str">
        <f>VLOOKUP(CENSO[[#This Row],[DAP (cm)]],CD[],2,TRUE)</f>
        <v>TORA</v>
      </c>
      <c r="Q3200" s="87" t="str">
        <f>VLOOKUP(CENSO[[#This Row],[DAP (cm)]],DD[],2,TRUE)</f>
        <v>130├ 140</v>
      </c>
      <c r="R3200" s="87" t="str" cm="1">
        <f t="array" ref="R3200">INDEX(_xlfn.TEXTSPLIT(CENSO[[#This Row],[NOME CIENTIFICO]]," "),1)</f>
        <v>Protium</v>
      </c>
      <c r="S3200" s="98" t="s">
        <v>1004</v>
      </c>
      <c r="T3200" s="87">
        <f>_xlfn.MINIFS(CENSO[DAP (cm)],CENSO[NOME CIENTIFICO],CENSO[[#This Row],[NOME CIENTIFICO]])</f>
        <v>39.788735772973837</v>
      </c>
      <c r="U32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00" s="87" t="str">
        <f>IF(CENSO[[#This Row],[DAP (cm)]]&lt;CENSO[[#This Row],[DMCE (cm)]],"DAP &lt; DMCE","DAP ≥ DMCE")</f>
        <v>DAP ≥ DMCE</v>
      </c>
      <c r="W3200" s="87" t="str">
        <f>IF(CENSO[[#This Row],[DAP (cm)]]&gt;200, "Superior", "Inferior")</f>
        <v>Inferior</v>
      </c>
      <c r="X3200" s="87" t="str">
        <f>VLOOKUP(CENSO[[#This Row],[NOME COMUM]],ESPECIES[],4,FALSE)</f>
        <v>Não</v>
      </c>
      <c r="Y3200" s="87" t="str">
        <f>IF(IFERROR(VLOOKUP(CENSO[[#This Row],[NOME COMUM]],COMERCIAIS[],2, FALSE), "Não") &lt;&gt; "Não", "Sim", "Não")</f>
        <v>Não</v>
      </c>
      <c r="Z3200" s="133">
        <f>CENSO[[#This Row],[g (m²)]]/SUM(AEEF[AEEF-UT])</f>
        <v>2.4560535468570082E-3</v>
      </c>
      <c r="AA3200" s="133">
        <f>CENSO[[#This Row],[v (m³)]]/SUM(AEEF[AEEF-UT])</f>
        <v>3.9542462104397824E-2</v>
      </c>
    </row>
    <row r="3201" spans="1:27" ht="14">
      <c r="A3201" s="86">
        <v>1</v>
      </c>
      <c r="B3201" s="86">
        <v>2</v>
      </c>
      <c r="C3201" s="63">
        <v>93</v>
      </c>
      <c r="D3201" s="63">
        <v>3200</v>
      </c>
      <c r="E3201" s="63" t="str">
        <f>VLOOKUP(CENSO[[#This Row],[NOME COMUM]],ESPECIES[],2,FALSE)</f>
        <v>Bagassa guianensis Aubl.</v>
      </c>
      <c r="F3201" s="64" t="s">
        <v>29</v>
      </c>
      <c r="G3201" s="64">
        <v>448</v>
      </c>
      <c r="H3201" s="97">
        <f>CENSO[[#This Row],[CAP (cm)]]/PI()</f>
        <v>142.60282901033824</v>
      </c>
      <c r="I3201" s="64">
        <v>20</v>
      </c>
      <c r="J3201" s="96">
        <f>(PI()*(CENSO[[#This Row],[DAP (cm)]]^2))/40000</f>
        <v>1.5971516849157885</v>
      </c>
      <c r="K3201" s="96">
        <f>CENSO[[#This Row],[g (m²)]]*CENSO[[#This Row],[H (m)]]*0.7</f>
        <v>22.360123588821036</v>
      </c>
      <c r="L3201" s="64">
        <v>2</v>
      </c>
      <c r="M3201" s="65">
        <v>365477.2</v>
      </c>
      <c r="N3201" s="87">
        <v>9703480.5</v>
      </c>
      <c r="O3201" s="87" t="s">
        <v>1227</v>
      </c>
      <c r="P3201" s="87" t="str">
        <f>VLOOKUP(CENSO[[#This Row],[DAP (cm)]],CD[],2,TRUE)</f>
        <v>TORA</v>
      </c>
      <c r="Q3201" s="87" t="str">
        <f>VLOOKUP(CENSO[[#This Row],[DAP (cm)]],DD[],2,TRUE)</f>
        <v>140├ 150</v>
      </c>
      <c r="R3201" s="87" t="str" cm="1">
        <f t="array" ref="R3201">INDEX(_xlfn.TEXTSPLIT(CENSO[[#This Row],[NOME CIENTIFICO]]," "),1)</f>
        <v>Bagassa</v>
      </c>
      <c r="S3201" s="98" t="s">
        <v>1004</v>
      </c>
      <c r="T3201" s="87">
        <f>_xlfn.MINIFS(CENSO[DAP (cm)],CENSO[NOME CIENTIFICO],CENSO[[#This Row],[NOME CIENTIFICO]])</f>
        <v>58.569019057817485</v>
      </c>
      <c r="U32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68.569019057817485</v>
      </c>
      <c r="V3201" s="87" t="str">
        <f>IF(CENSO[[#This Row],[DAP (cm)]]&lt;CENSO[[#This Row],[DMCE (cm)]],"DAP &lt; DMCE","DAP ≥ DMCE")</f>
        <v>DAP ≥ DMCE</v>
      </c>
      <c r="W3201" s="87" t="str">
        <f>IF(CENSO[[#This Row],[DAP (cm)]]&gt;200, "Superior", "Inferior")</f>
        <v>Inferior</v>
      </c>
      <c r="X3201" s="87" t="str">
        <f>VLOOKUP(CENSO[[#This Row],[NOME COMUM]],ESPECIES[],4,FALSE)</f>
        <v>Não</v>
      </c>
      <c r="Y3201" s="87" t="str">
        <f>IF(IFERROR(VLOOKUP(CENSO[[#This Row],[NOME COMUM]],COMERCIAIS[],2, FALSE), "Não") &lt;&gt; "Não", "Sim", "Não")</f>
        <v>Não</v>
      </c>
      <c r="Z3201" s="133">
        <f>CENSO[[#This Row],[g (m²)]]/SUM(AEEF[AEEF-UT])</f>
        <v>2.7944431466461971E-3</v>
      </c>
      <c r="AA3201" s="133">
        <f>CENSO[[#This Row],[v (m³)]]/SUM(AEEF[AEEF-UT])</f>
        <v>3.9122204053046755E-2</v>
      </c>
    </row>
    <row r="3202" spans="1:27" ht="14">
      <c r="A3202" s="86">
        <v>1</v>
      </c>
      <c r="B3202" s="86">
        <v>2</v>
      </c>
      <c r="C3202" s="63">
        <v>93</v>
      </c>
      <c r="D3202" s="63">
        <v>3201</v>
      </c>
      <c r="E3202" s="63" t="str">
        <f>VLOOKUP(CENSO[[#This Row],[NOME COMUM]],ESPECIES[],2,FALSE)</f>
        <v>Parkia pendula (Willd.) Benth. ex Walp.</v>
      </c>
      <c r="F3202" s="64" t="s">
        <v>58</v>
      </c>
      <c r="G3202" s="64">
        <v>430</v>
      </c>
      <c r="H3202" s="97">
        <f>CENSO[[#This Row],[CAP (cm)]]/PI()</f>
        <v>136.87325105903</v>
      </c>
      <c r="I3202" s="64">
        <v>17</v>
      </c>
      <c r="J3202" s="96">
        <f>(PI()*(CENSO[[#This Row],[DAP (cm)]]^2))/40000</f>
        <v>1.4713874488845726</v>
      </c>
      <c r="K3202" s="96">
        <f>CENSO[[#This Row],[g (m²)]]*CENSO[[#This Row],[H (m)]]*0.7</f>
        <v>17.509510641726415</v>
      </c>
      <c r="L3202" s="64">
        <v>1</v>
      </c>
      <c r="M3202" s="65">
        <v>365434.7</v>
      </c>
      <c r="N3202" s="87">
        <v>9703403.3000000007</v>
      </c>
      <c r="O3202" s="87" t="s">
        <v>1227</v>
      </c>
      <c r="P3202" s="87" t="str">
        <f>VLOOKUP(CENSO[[#This Row],[DAP (cm)]],CD[],2,TRUE)</f>
        <v>TORA</v>
      </c>
      <c r="Q3202" s="87" t="str">
        <f>VLOOKUP(CENSO[[#This Row],[DAP (cm)]],DD[],2,TRUE)</f>
        <v>130├ 140</v>
      </c>
      <c r="R3202" s="87" t="str" cm="1">
        <f t="array" ref="R3202">INDEX(_xlfn.TEXTSPLIT(CENSO[[#This Row],[NOME CIENTIFICO]]," "),1)</f>
        <v>Parkia</v>
      </c>
      <c r="S3202" s="98" t="s">
        <v>1004</v>
      </c>
      <c r="T3202" s="87">
        <f>_xlfn.MINIFS(CENSO[DAP (cm)],CENSO[NOME CIENTIFICO],CENSO[[#This Row],[NOME CIENTIFICO]])</f>
        <v>40.107045659157627</v>
      </c>
      <c r="U32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202" s="87" t="str">
        <f>IF(CENSO[[#This Row],[DAP (cm)]]&lt;CENSO[[#This Row],[DMCE (cm)]],"DAP &lt; DMCE","DAP ≥ DMCE")</f>
        <v>DAP ≥ DMCE</v>
      </c>
      <c r="W3202" s="87" t="str">
        <f>IF(CENSO[[#This Row],[DAP (cm)]]&gt;200, "Superior", "Inferior")</f>
        <v>Inferior</v>
      </c>
      <c r="X3202" s="87" t="str">
        <f>VLOOKUP(CENSO[[#This Row],[NOME COMUM]],ESPECIES[],4,FALSE)</f>
        <v>Não</v>
      </c>
      <c r="Y3202" s="87" t="str">
        <f>IF(IFERROR(VLOOKUP(CENSO[[#This Row],[NOME COMUM]],COMERCIAIS[],2, FALSE), "Não") &lt;&gt; "Não", "Sim", "Não")</f>
        <v>Sim</v>
      </c>
      <c r="Z3202" s="133">
        <f>CENSO[[#This Row],[g (m²)]]/SUM(AEEF[AEEF-UT])</f>
        <v>2.574400798264518E-3</v>
      </c>
      <c r="AA3202" s="133">
        <f>CENSO[[#This Row],[v (m³)]]/SUM(AEEF[AEEF-UT])</f>
        <v>3.0635369499347764E-2</v>
      </c>
    </row>
    <row r="3203" spans="1:27" ht="14">
      <c r="A3203" s="86">
        <v>1</v>
      </c>
      <c r="B3203" s="86">
        <v>2</v>
      </c>
      <c r="C3203" s="63">
        <v>93</v>
      </c>
      <c r="D3203" s="63">
        <v>3202</v>
      </c>
      <c r="E3203" s="63" t="str">
        <f>VLOOKUP(CENSO[[#This Row],[NOME COMUM]],ESPECIES[],2,FALSE)</f>
        <v>Goupia glabra Aubl.</v>
      </c>
      <c r="F3203" s="64" t="s">
        <v>34</v>
      </c>
      <c r="G3203" s="64">
        <v>214</v>
      </c>
      <c r="H3203" s="97">
        <f>CENSO[[#This Row],[CAP (cm)]]/PI()</f>
        <v>68.118315643331201</v>
      </c>
      <c r="I3203" s="64">
        <v>15</v>
      </c>
      <c r="J3203" s="96">
        <f>(PI()*(CENSO[[#This Row],[DAP (cm)]]^2))/40000</f>
        <v>0.36443298869182189</v>
      </c>
      <c r="K3203" s="96">
        <f>CENSO[[#This Row],[g (m²)]]*CENSO[[#This Row],[H (m)]]*0.7</f>
        <v>3.8265463812641296</v>
      </c>
      <c r="L3203" s="64">
        <v>1</v>
      </c>
      <c r="M3203" s="65">
        <v>365440.59999999899</v>
      </c>
      <c r="N3203" s="87">
        <v>9703351.9000000004</v>
      </c>
      <c r="O3203" s="87" t="s">
        <v>1228</v>
      </c>
      <c r="P3203" s="87" t="str">
        <f>VLOOKUP(CENSO[[#This Row],[DAP (cm)]],CD[],2,TRUE)</f>
        <v>TORA</v>
      </c>
      <c r="Q3203" s="87" t="str">
        <f>VLOOKUP(CENSO[[#This Row],[DAP (cm)]],DD[],2,TRUE)</f>
        <v>60├ 70</v>
      </c>
      <c r="R3203" s="87" t="str" cm="1">
        <f t="array" ref="R3203">INDEX(_xlfn.TEXTSPLIT(CENSO[[#This Row],[NOME CIENTIFICO]]," "),1)</f>
        <v>Goupia</v>
      </c>
      <c r="S3203" s="98" t="s">
        <v>1004</v>
      </c>
      <c r="T3203" s="87">
        <f>_xlfn.MINIFS(CENSO[DAP (cm)],CENSO[NOME CIENTIFICO],CENSO[[#This Row],[NOME CIENTIFICO]])</f>
        <v>40.107045659157627</v>
      </c>
      <c r="U32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203" s="87" t="str">
        <f>IF(CENSO[[#This Row],[DAP (cm)]]&lt;CENSO[[#This Row],[DMCE (cm)]],"DAP &lt; DMCE","DAP ≥ DMCE")</f>
        <v>DAP ≥ DMCE</v>
      </c>
      <c r="W3203" s="87" t="str">
        <f>IF(CENSO[[#This Row],[DAP (cm)]]&gt;200, "Superior", "Inferior")</f>
        <v>Inferior</v>
      </c>
      <c r="X3203" s="87" t="str">
        <f>VLOOKUP(CENSO[[#This Row],[NOME COMUM]],ESPECIES[],4,FALSE)</f>
        <v>Não</v>
      </c>
      <c r="Y3203" s="87" t="str">
        <f>IF(IFERROR(VLOOKUP(CENSO[[#This Row],[NOME COMUM]],COMERCIAIS[],2, FALSE), "Não") &lt;&gt; "Não", "Sim", "Não")</f>
        <v>Sim</v>
      </c>
      <c r="Z3203" s="133">
        <f>CENSO[[#This Row],[g (m²)]]/SUM(AEEF[AEEF-UT])</f>
        <v>6.3762714417156204E-4</v>
      </c>
      <c r="AA3203" s="133">
        <f>CENSO[[#This Row],[v (m³)]]/SUM(AEEF[AEEF-UT])</f>
        <v>6.6950850138014009E-3</v>
      </c>
    </row>
    <row r="3204" spans="1:27" ht="14">
      <c r="A3204" s="86">
        <v>1</v>
      </c>
      <c r="B3204" s="86">
        <v>2</v>
      </c>
      <c r="C3204" s="63">
        <v>93</v>
      </c>
      <c r="D3204" s="63">
        <v>3203</v>
      </c>
      <c r="E3204" s="63" t="str">
        <f>VLOOKUP(CENSO[[#This Row],[NOME COMUM]],ESPECIES[],2,FALSE)</f>
        <v>Cedrelinga catenaeformis Ducke</v>
      </c>
      <c r="F3204" s="64" t="s">
        <v>71</v>
      </c>
      <c r="G3204" s="64">
        <v>600</v>
      </c>
      <c r="H3204" s="97">
        <f>CENSO[[#This Row],[CAP (cm)]]/PI()</f>
        <v>190.9859317102744</v>
      </c>
      <c r="I3204" s="64">
        <v>25</v>
      </c>
      <c r="J3204" s="96">
        <f>(PI()*(CENSO[[#This Row],[DAP (cm)]]^2))/40000</f>
        <v>2.8647889756541156</v>
      </c>
      <c r="K3204" s="96">
        <f>CENSO[[#This Row],[g (m²)]]*CENSO[[#This Row],[H (m)]]*0.7</f>
        <v>50.133807073947018</v>
      </c>
      <c r="L3204" s="64">
        <v>2</v>
      </c>
      <c r="M3204" s="65">
        <v>365441.9</v>
      </c>
      <c r="N3204" s="87">
        <v>9703348</v>
      </c>
      <c r="O3204" s="87" t="s">
        <v>1228</v>
      </c>
      <c r="P3204" s="87" t="str">
        <f>VLOOKUP(CENSO[[#This Row],[DAP (cm)]],CD[],2,TRUE)</f>
        <v>TORA</v>
      </c>
      <c r="Q3204" s="87" t="str">
        <f>VLOOKUP(CENSO[[#This Row],[DAP (cm)]],DD[],2,TRUE)</f>
        <v>190├ 200</v>
      </c>
      <c r="R3204" s="87" t="str" cm="1">
        <f t="array" ref="R3204">INDEX(_xlfn.TEXTSPLIT(CENSO[[#This Row],[NOME CIENTIFICO]]," "),1)</f>
        <v>Cedrelinga</v>
      </c>
      <c r="S3204" s="98" t="s">
        <v>1004</v>
      </c>
      <c r="T3204" s="87">
        <f>_xlfn.MINIFS(CENSO[DAP (cm)],CENSO[NOME CIENTIFICO],CENSO[[#This Row],[NOME CIENTIFICO]])</f>
        <v>38.515496228238675</v>
      </c>
      <c r="U32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04" s="87" t="str">
        <f>IF(CENSO[[#This Row],[DAP (cm)]]&lt;CENSO[[#This Row],[DMCE (cm)]],"DAP &lt; DMCE","DAP ≥ DMCE")</f>
        <v>DAP ≥ DMCE</v>
      </c>
      <c r="W3204" s="87" t="str">
        <f>IF(CENSO[[#This Row],[DAP (cm)]]&gt;200, "Superior", "Inferior")</f>
        <v>Inferior</v>
      </c>
      <c r="X3204" s="87" t="str">
        <f>VLOOKUP(CENSO[[#This Row],[NOME COMUM]],ESPECIES[],4,FALSE)</f>
        <v>Não</v>
      </c>
      <c r="Y3204" s="87" t="str">
        <f>IF(IFERROR(VLOOKUP(CENSO[[#This Row],[NOME COMUM]],COMERCIAIS[],2, FALSE), "Não") &lt;&gt; "Não", "Sim", "Não")</f>
        <v>Sim</v>
      </c>
      <c r="Z3204" s="133">
        <f>CENSO[[#This Row],[g (m²)]]/SUM(AEEF[AEEF-UT])</f>
        <v>5.0123541772592005E-3</v>
      </c>
      <c r="AA3204" s="133">
        <f>CENSO[[#This Row],[v (m³)]]/SUM(AEEF[AEEF-UT])</f>
        <v>8.7716198102036E-2</v>
      </c>
    </row>
    <row r="3205" spans="1:27" ht="14">
      <c r="A3205" s="86">
        <v>1</v>
      </c>
      <c r="B3205" s="86">
        <v>2</v>
      </c>
      <c r="C3205" s="63">
        <v>93</v>
      </c>
      <c r="D3205" s="63">
        <v>3204</v>
      </c>
      <c r="E3205" s="63" t="str">
        <f>VLOOKUP(CENSO[[#This Row],[NOME COMUM]],ESPECIES[],2,FALSE)</f>
        <v>Tachigali myrmecophila Ducke</v>
      </c>
      <c r="F3205" s="64" t="s">
        <v>14</v>
      </c>
      <c r="G3205" s="64">
        <v>235</v>
      </c>
      <c r="H3205" s="97">
        <f>CENSO[[#This Row],[CAP (cm)]]/PI()</f>
        <v>74.802823253190809</v>
      </c>
      <c r="I3205" s="64">
        <v>18</v>
      </c>
      <c r="J3205" s="96">
        <f>(PI()*(CENSO[[#This Row],[DAP (cm)]]^2))/40000</f>
        <v>0.43946658661249605</v>
      </c>
      <c r="K3205" s="96">
        <f>CENSO[[#This Row],[g (m²)]]*CENSO[[#This Row],[H (m)]]*0.7</f>
        <v>5.5372789913174492</v>
      </c>
      <c r="L3205" s="64">
        <v>1</v>
      </c>
      <c r="M3205" s="65">
        <v>365387.7</v>
      </c>
      <c r="N3205" s="87">
        <v>9703323.9000000004</v>
      </c>
      <c r="O3205" s="87" t="s">
        <v>1228</v>
      </c>
      <c r="P3205" s="87" t="str">
        <f>VLOOKUP(CENSO[[#This Row],[DAP (cm)]],CD[],2,TRUE)</f>
        <v>TORA</v>
      </c>
      <c r="Q3205" s="87" t="str">
        <f>VLOOKUP(CENSO[[#This Row],[DAP (cm)]],DD[],2,TRUE)</f>
        <v>70├ 80</v>
      </c>
      <c r="R3205" s="87" t="str" cm="1">
        <f t="array" ref="R3205">INDEX(_xlfn.TEXTSPLIT(CENSO[[#This Row],[NOME CIENTIFICO]]," "),1)</f>
        <v>Tachigali</v>
      </c>
      <c r="S3205" s="98" t="s">
        <v>1004</v>
      </c>
      <c r="T3205" s="87">
        <f>_xlfn.MINIFS(CENSO[DAP (cm)],CENSO[NOME CIENTIFICO],CENSO[[#This Row],[NOME CIENTIFICO]])</f>
        <v>39.152116000606256</v>
      </c>
      <c r="U32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05" s="87" t="str">
        <f>IF(CENSO[[#This Row],[DAP (cm)]]&lt;CENSO[[#This Row],[DMCE (cm)]],"DAP &lt; DMCE","DAP ≥ DMCE")</f>
        <v>DAP ≥ DMCE</v>
      </c>
      <c r="W3205" s="87" t="str">
        <f>IF(CENSO[[#This Row],[DAP (cm)]]&gt;200, "Superior", "Inferior")</f>
        <v>Inferior</v>
      </c>
      <c r="X3205" s="87" t="str">
        <f>VLOOKUP(CENSO[[#This Row],[NOME COMUM]],ESPECIES[],4,FALSE)</f>
        <v>Não</v>
      </c>
      <c r="Y3205" s="87" t="str">
        <f>IF(IFERROR(VLOOKUP(CENSO[[#This Row],[NOME COMUM]],COMERCIAIS[],2, FALSE), "Não") &lt;&gt; "Não", "Sim", "Não")</f>
        <v>Sim</v>
      </c>
      <c r="Z3205" s="133">
        <f>CENSO[[#This Row],[g (m²)]]/SUM(AEEF[AEEF-UT])</f>
        <v>7.6890905399760946E-4</v>
      </c>
      <c r="AA3205" s="133">
        <f>CENSO[[#This Row],[v (m³)]]/SUM(AEEF[AEEF-UT])</f>
        <v>9.6882540803698777E-3</v>
      </c>
    </row>
    <row r="3206" spans="1:27" ht="14">
      <c r="A3206" s="86">
        <v>1</v>
      </c>
      <c r="B3206" s="86">
        <v>2</v>
      </c>
      <c r="C3206" s="63">
        <v>93</v>
      </c>
      <c r="D3206" s="63">
        <v>3205</v>
      </c>
      <c r="E3206" s="63" t="str">
        <f>VLOOKUP(CENSO[[#This Row],[NOME COMUM]],ESPECIES[],2,FALSE)</f>
        <v>Goupia glabra Aubl.</v>
      </c>
      <c r="F3206" s="64" t="s">
        <v>34</v>
      </c>
      <c r="G3206" s="64">
        <v>376</v>
      </c>
      <c r="H3206" s="97">
        <f>CENSO[[#This Row],[CAP (cm)]]/PI()</f>
        <v>119.68451720510529</v>
      </c>
      <c r="I3206" s="64">
        <v>17</v>
      </c>
      <c r="J3206" s="96">
        <f>(PI()*(CENSO[[#This Row],[DAP (cm)]]^2))/40000</f>
        <v>1.1250344617279897</v>
      </c>
      <c r="K3206" s="96">
        <f>CENSO[[#This Row],[g (m²)]]*CENSO[[#This Row],[H (m)]]*0.7</f>
        <v>13.387910094563075</v>
      </c>
      <c r="L3206" s="64">
        <v>1</v>
      </c>
      <c r="M3206" s="65">
        <v>365392.59999999899</v>
      </c>
      <c r="N3206" s="87">
        <v>9703313.8000000007</v>
      </c>
      <c r="O3206" s="87" t="s">
        <v>1228</v>
      </c>
      <c r="P3206" s="87" t="str">
        <f>VLOOKUP(CENSO[[#This Row],[DAP (cm)]],CD[],2,TRUE)</f>
        <v>TORA</v>
      </c>
      <c r="Q3206" s="87" t="str">
        <f>VLOOKUP(CENSO[[#This Row],[DAP (cm)]],DD[],2,TRUE)</f>
        <v>110├ 120</v>
      </c>
      <c r="R3206" s="87" t="str" cm="1">
        <f t="array" ref="R3206">INDEX(_xlfn.TEXTSPLIT(CENSO[[#This Row],[NOME CIENTIFICO]]," "),1)</f>
        <v>Goupia</v>
      </c>
      <c r="S3206" s="98" t="s">
        <v>1004</v>
      </c>
      <c r="T3206" s="87">
        <f>_xlfn.MINIFS(CENSO[DAP (cm)],CENSO[NOME CIENTIFICO],CENSO[[#This Row],[NOME CIENTIFICO]])</f>
        <v>40.107045659157627</v>
      </c>
      <c r="U32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206" s="87" t="str">
        <f>IF(CENSO[[#This Row],[DAP (cm)]]&lt;CENSO[[#This Row],[DMCE (cm)]],"DAP &lt; DMCE","DAP ≥ DMCE")</f>
        <v>DAP ≥ DMCE</v>
      </c>
      <c r="W3206" s="87" t="str">
        <f>IF(CENSO[[#This Row],[DAP (cm)]]&gt;200, "Superior", "Inferior")</f>
        <v>Inferior</v>
      </c>
      <c r="X3206" s="87" t="str">
        <f>VLOOKUP(CENSO[[#This Row],[NOME COMUM]],ESPECIES[],4,FALSE)</f>
        <v>Não</v>
      </c>
      <c r="Y3206" s="87" t="str">
        <f>IF(IFERROR(VLOOKUP(CENSO[[#This Row],[NOME COMUM]],COMERCIAIS[],2, FALSE), "Não") &lt;&gt; "Não", "Sim", "Não")</f>
        <v>Sim</v>
      </c>
      <c r="Z3206" s="133">
        <f>CENSO[[#This Row],[g (m²)]]/SUM(AEEF[AEEF-UT])</f>
        <v>1.9684071782338801E-3</v>
      </c>
      <c r="AA3206" s="133">
        <f>CENSO[[#This Row],[v (m³)]]/SUM(AEEF[AEEF-UT])</f>
        <v>2.3424045420983166E-2</v>
      </c>
    </row>
    <row r="3207" spans="1:27" ht="14">
      <c r="A3207" s="86">
        <v>1</v>
      </c>
      <c r="B3207" s="86">
        <v>2</v>
      </c>
      <c r="C3207" s="63">
        <v>93</v>
      </c>
      <c r="D3207" s="63">
        <v>3206</v>
      </c>
      <c r="E3207" s="63" t="str">
        <f>VLOOKUP(CENSO[[#This Row],[NOME COMUM]],ESPECIES[],2,FALSE)</f>
        <v>Qualea dichotoma (Mart.) Warm. ex Wille</v>
      </c>
      <c r="F3207" s="64" t="s">
        <v>55</v>
      </c>
      <c r="G3207" s="64">
        <v>200</v>
      </c>
      <c r="H3207" s="97">
        <f>CENSO[[#This Row],[CAP (cm)]]/PI()</f>
        <v>63.661977236758133</v>
      </c>
      <c r="I3207" s="64">
        <v>17</v>
      </c>
      <c r="J3207" s="96">
        <f>(PI()*(CENSO[[#This Row],[DAP (cm)]]^2))/40000</f>
        <v>0.31830988618379064</v>
      </c>
      <c r="K3207" s="96">
        <f>CENSO[[#This Row],[g (m²)]]*CENSO[[#This Row],[H (m)]]*0.7</f>
        <v>3.7878876455871082</v>
      </c>
      <c r="L3207" s="64">
        <v>1</v>
      </c>
      <c r="M3207" s="65">
        <v>365423.59999999899</v>
      </c>
      <c r="N3207" s="87">
        <v>9703296.1999999899</v>
      </c>
      <c r="O3207" s="87" t="s">
        <v>1227</v>
      </c>
      <c r="P3207" s="87" t="str">
        <f>VLOOKUP(CENSO[[#This Row],[DAP (cm)]],CD[],2,TRUE)</f>
        <v>TORA</v>
      </c>
      <c r="Q3207" s="87" t="str">
        <f>VLOOKUP(CENSO[[#This Row],[DAP (cm)]],DD[],2,TRUE)</f>
        <v>60├ 70</v>
      </c>
      <c r="R3207" s="87" t="str" cm="1">
        <f t="array" ref="R3207">INDEX(_xlfn.TEXTSPLIT(CENSO[[#This Row],[NOME CIENTIFICO]]," "),1)</f>
        <v>Qualea</v>
      </c>
      <c r="S3207" s="98" t="s">
        <v>1004</v>
      </c>
      <c r="T3207" s="87">
        <f>_xlfn.MINIFS(CENSO[DAP (cm)],CENSO[NOME CIENTIFICO],CENSO[[#This Row],[NOME CIENTIFICO]])</f>
        <v>40.107045659157627</v>
      </c>
      <c r="U32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207" s="87" t="str">
        <f>IF(CENSO[[#This Row],[DAP (cm)]]&lt;CENSO[[#This Row],[DMCE (cm)]],"DAP &lt; DMCE","DAP ≥ DMCE")</f>
        <v>DAP ≥ DMCE</v>
      </c>
      <c r="W3207" s="87" t="str">
        <f>IF(CENSO[[#This Row],[DAP (cm)]]&gt;200, "Superior", "Inferior")</f>
        <v>Inferior</v>
      </c>
      <c r="X3207" s="87" t="str">
        <f>VLOOKUP(CENSO[[#This Row],[NOME COMUM]],ESPECIES[],4,FALSE)</f>
        <v>Não</v>
      </c>
      <c r="Y3207" s="87" t="str">
        <f>IF(IFERROR(VLOOKUP(CENSO[[#This Row],[NOME COMUM]],COMERCIAIS[],2, FALSE), "Não") &lt;&gt; "Não", "Sim", "Não")</f>
        <v>Não</v>
      </c>
      <c r="Z3207" s="133">
        <f>CENSO[[#This Row],[g (m²)]]/SUM(AEEF[AEEF-UT])</f>
        <v>5.5692824191768894E-4</v>
      </c>
      <c r="AA3207" s="133">
        <f>CENSO[[#This Row],[v (m³)]]/SUM(AEEF[AEEF-UT])</f>
        <v>6.6274460788204983E-3</v>
      </c>
    </row>
    <row r="3208" spans="1:27" ht="14">
      <c r="A3208" s="86">
        <v>1</v>
      </c>
      <c r="B3208" s="86">
        <v>2</v>
      </c>
      <c r="C3208" s="63">
        <v>93</v>
      </c>
      <c r="D3208" s="63">
        <v>3207</v>
      </c>
      <c r="E3208" s="63" t="str">
        <f>VLOOKUP(CENSO[[#This Row],[NOME COMUM]],ESPECIES[],2,FALSE)</f>
        <v>Matisia paraensis Huber</v>
      </c>
      <c r="F3208" s="64" t="s">
        <v>72</v>
      </c>
      <c r="G3208" s="64">
        <v>200</v>
      </c>
      <c r="H3208" s="97">
        <f>CENSO[[#This Row],[CAP (cm)]]/PI()</f>
        <v>63.661977236758133</v>
      </c>
      <c r="I3208" s="64">
        <v>18</v>
      </c>
      <c r="J3208" s="96">
        <f>(PI()*(CENSO[[#This Row],[DAP (cm)]]^2))/40000</f>
        <v>0.31830988618379064</v>
      </c>
      <c r="K3208" s="96">
        <f>CENSO[[#This Row],[g (m²)]]*CENSO[[#This Row],[H (m)]]*0.7</f>
        <v>4.0107045659157619</v>
      </c>
      <c r="L3208" s="64">
        <v>1</v>
      </c>
      <c r="M3208" s="65">
        <v>365394.299999999</v>
      </c>
      <c r="N3208" s="87">
        <v>9703304.0999999903</v>
      </c>
      <c r="O3208" s="87" t="s">
        <v>1227</v>
      </c>
      <c r="P3208" s="87" t="str">
        <f>VLOOKUP(CENSO[[#This Row],[DAP (cm)]],CD[],2,TRUE)</f>
        <v>TORA</v>
      </c>
      <c r="Q3208" s="87" t="str">
        <f>VLOOKUP(CENSO[[#This Row],[DAP (cm)]],DD[],2,TRUE)</f>
        <v>60├ 70</v>
      </c>
      <c r="R3208" s="87" t="str" cm="1">
        <f t="array" ref="R3208">INDEX(_xlfn.TEXTSPLIT(CENSO[[#This Row],[NOME CIENTIFICO]]," "),1)</f>
        <v>Matisia</v>
      </c>
      <c r="S3208" s="98" t="s">
        <v>1004</v>
      </c>
      <c r="T3208" s="87">
        <f>_xlfn.MINIFS(CENSO[DAP (cm)],CENSO[NOME CIENTIFICO],CENSO[[#This Row],[NOME CIENTIFICO]])</f>
        <v>43.926764293363114</v>
      </c>
      <c r="U32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3208" s="87" t="str">
        <f>IF(CENSO[[#This Row],[DAP (cm)]]&lt;CENSO[[#This Row],[DMCE (cm)]],"DAP &lt; DMCE","DAP ≥ DMCE")</f>
        <v>DAP ≥ DMCE</v>
      </c>
      <c r="W3208" s="87" t="str">
        <f>IF(CENSO[[#This Row],[DAP (cm)]]&gt;200, "Superior", "Inferior")</f>
        <v>Inferior</v>
      </c>
      <c r="X3208" s="87" t="str">
        <f>VLOOKUP(CENSO[[#This Row],[NOME COMUM]],ESPECIES[],4,FALSE)</f>
        <v>Não</v>
      </c>
      <c r="Y3208" s="87" t="str">
        <f>IF(IFERROR(VLOOKUP(CENSO[[#This Row],[NOME COMUM]],COMERCIAIS[],2, FALSE), "Não") &lt;&gt; "Não", "Sim", "Não")</f>
        <v>Não</v>
      </c>
      <c r="Z3208" s="133">
        <f>CENSO[[#This Row],[g (m²)]]/SUM(AEEF[AEEF-UT])</f>
        <v>5.5692824191768894E-4</v>
      </c>
      <c r="AA3208" s="133">
        <f>CENSO[[#This Row],[v (m³)]]/SUM(AEEF[AEEF-UT])</f>
        <v>7.0172958481628809E-3</v>
      </c>
    </row>
    <row r="3209" spans="1:27" ht="14">
      <c r="A3209" s="86">
        <v>1</v>
      </c>
      <c r="B3209" s="86">
        <v>2</v>
      </c>
      <c r="C3209" s="63">
        <v>93</v>
      </c>
      <c r="D3209" s="63">
        <v>3208</v>
      </c>
      <c r="E3209" s="63" t="str">
        <f>VLOOKUP(CENSO[[#This Row],[NOME COMUM]],ESPECIES[],2,FALSE)</f>
        <v>Cedrelinga catenaeformis Ducke</v>
      </c>
      <c r="F3209" s="64" t="s">
        <v>71</v>
      </c>
      <c r="G3209" s="64">
        <v>387</v>
      </c>
      <c r="H3209" s="97">
        <f>CENSO[[#This Row],[CAP (cm)]]/PI()</f>
        <v>123.185925953127</v>
      </c>
      <c r="I3209" s="64">
        <v>23</v>
      </c>
      <c r="J3209" s="96">
        <f>(PI()*(CENSO[[#This Row],[DAP (cm)]]^2))/40000</f>
        <v>1.1918238335965037</v>
      </c>
      <c r="K3209" s="96">
        <f>CENSO[[#This Row],[g (m²)]]*CENSO[[#This Row],[H (m)]]*0.7</f>
        <v>19.188363720903705</v>
      </c>
      <c r="L3209" s="64">
        <v>1</v>
      </c>
      <c r="M3209" s="65">
        <v>365389.7</v>
      </c>
      <c r="N3209" s="87">
        <v>9703295.3000000007</v>
      </c>
      <c r="O3209" s="87" t="s">
        <v>1228</v>
      </c>
      <c r="P3209" s="87" t="str">
        <f>VLOOKUP(CENSO[[#This Row],[DAP (cm)]],CD[],2,TRUE)</f>
        <v>TORA</v>
      </c>
      <c r="Q3209" s="87" t="str">
        <f>VLOOKUP(CENSO[[#This Row],[DAP (cm)]],DD[],2,TRUE)</f>
        <v>120├ 130</v>
      </c>
      <c r="R3209" s="87" t="str" cm="1">
        <f t="array" ref="R3209">INDEX(_xlfn.TEXTSPLIT(CENSO[[#This Row],[NOME CIENTIFICO]]," "),1)</f>
        <v>Cedrelinga</v>
      </c>
      <c r="S3209" s="98" t="s">
        <v>1004</v>
      </c>
      <c r="T3209" s="87">
        <f>_xlfn.MINIFS(CENSO[DAP (cm)],CENSO[NOME CIENTIFICO],CENSO[[#This Row],[NOME CIENTIFICO]])</f>
        <v>38.515496228238675</v>
      </c>
      <c r="U32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09" s="87" t="str">
        <f>IF(CENSO[[#This Row],[DAP (cm)]]&lt;CENSO[[#This Row],[DMCE (cm)]],"DAP &lt; DMCE","DAP ≥ DMCE")</f>
        <v>DAP ≥ DMCE</v>
      </c>
      <c r="W3209" s="87" t="str">
        <f>IF(CENSO[[#This Row],[DAP (cm)]]&gt;200, "Superior", "Inferior")</f>
        <v>Inferior</v>
      </c>
      <c r="X3209" s="87" t="str">
        <f>VLOOKUP(CENSO[[#This Row],[NOME COMUM]],ESPECIES[],4,FALSE)</f>
        <v>Não</v>
      </c>
      <c r="Y3209" s="87" t="str">
        <f>IF(IFERROR(VLOOKUP(CENSO[[#This Row],[NOME COMUM]],COMERCIAIS[],2, FALSE), "Não") &lt;&gt; "Não", "Sim", "Não")</f>
        <v>Sim</v>
      </c>
      <c r="Z3209" s="133">
        <f>CENSO[[#This Row],[g (m²)]]/SUM(AEEF[AEEF-UT])</f>
        <v>2.0852646465942593E-3</v>
      </c>
      <c r="AA3209" s="133">
        <f>CENSO[[#This Row],[v (m³)]]/SUM(AEEF[AEEF-UT])</f>
        <v>3.3572760810167565E-2</v>
      </c>
    </row>
    <row r="3210" spans="1:27" ht="14">
      <c r="A3210" s="86">
        <v>1</v>
      </c>
      <c r="B3210" s="86">
        <v>2</v>
      </c>
      <c r="C3210" s="63">
        <v>93</v>
      </c>
      <c r="D3210" s="63">
        <v>3209</v>
      </c>
      <c r="E3210" s="63" t="str">
        <f>VLOOKUP(CENSO[[#This Row],[NOME COMUM]],ESPECIES[],2,FALSE)</f>
        <v>Protium spruceanum Engl.</v>
      </c>
      <c r="F3210" s="64" t="s">
        <v>46</v>
      </c>
      <c r="G3210" s="64">
        <v>160</v>
      </c>
      <c r="H3210" s="97">
        <f>CENSO[[#This Row],[CAP (cm)]]/PI()</f>
        <v>50.929581789406512</v>
      </c>
      <c r="I3210" s="64">
        <v>11</v>
      </c>
      <c r="J3210" s="96">
        <f>(PI()*(CENSO[[#This Row],[DAP (cm)]]^2))/40000</f>
        <v>0.20371832715762608</v>
      </c>
      <c r="K3210" s="96">
        <f>CENSO[[#This Row],[g (m²)]]*CENSO[[#This Row],[H (m)]]*0.7</f>
        <v>1.5686311191137208</v>
      </c>
      <c r="L3210" s="64">
        <v>2</v>
      </c>
      <c r="M3210" s="65">
        <v>365370.59999999899</v>
      </c>
      <c r="N3210" s="87">
        <v>9703295.4000000004</v>
      </c>
      <c r="O3210" s="87" t="s">
        <v>1227</v>
      </c>
      <c r="P3210" s="87" t="str">
        <f>VLOOKUP(CENSO[[#This Row],[DAP (cm)]],CD[],2,TRUE)</f>
        <v>TORA</v>
      </c>
      <c r="Q3210" s="87" t="str">
        <f>VLOOKUP(CENSO[[#This Row],[DAP (cm)]],DD[],2,TRUE)</f>
        <v>50├ 60</v>
      </c>
      <c r="R3210" s="87" t="str" cm="1">
        <f t="array" ref="R3210">INDEX(_xlfn.TEXTSPLIT(CENSO[[#This Row],[NOME CIENTIFICO]]," "),1)</f>
        <v>Protium</v>
      </c>
      <c r="S3210" s="98" t="s">
        <v>1004</v>
      </c>
      <c r="T3210" s="87">
        <f>_xlfn.MINIFS(CENSO[DAP (cm)],CENSO[NOME CIENTIFICO],CENSO[[#This Row],[NOME CIENTIFICO]])</f>
        <v>39.788735772973837</v>
      </c>
      <c r="U32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10" s="87" t="str">
        <f>IF(CENSO[[#This Row],[DAP (cm)]]&lt;CENSO[[#This Row],[DMCE (cm)]],"DAP &lt; DMCE","DAP ≥ DMCE")</f>
        <v>DAP ≥ DMCE</v>
      </c>
      <c r="W3210" s="87" t="str">
        <f>IF(CENSO[[#This Row],[DAP (cm)]]&gt;200, "Superior", "Inferior")</f>
        <v>Inferior</v>
      </c>
      <c r="X3210" s="87" t="str">
        <f>VLOOKUP(CENSO[[#This Row],[NOME COMUM]],ESPECIES[],4,FALSE)</f>
        <v>Não</v>
      </c>
      <c r="Y3210" s="87" t="str">
        <f>IF(IFERROR(VLOOKUP(CENSO[[#This Row],[NOME COMUM]],COMERCIAIS[],2, FALSE), "Não") &lt;&gt; "Não", "Sim", "Não")</f>
        <v>Não</v>
      </c>
      <c r="Z3210" s="133">
        <f>CENSO[[#This Row],[g (m²)]]/SUM(AEEF[AEEF-UT])</f>
        <v>3.5643407482732108E-4</v>
      </c>
      <c r="AA3210" s="133">
        <f>CENSO[[#This Row],[v (m³)]]/SUM(AEEF[AEEF-UT])</f>
        <v>2.7445423761703722E-3</v>
      </c>
    </row>
    <row r="3211" spans="1:27" ht="14">
      <c r="A3211" s="86">
        <v>1</v>
      </c>
      <c r="B3211" s="86">
        <v>2</v>
      </c>
      <c r="C3211" s="63">
        <v>93</v>
      </c>
      <c r="D3211" s="63">
        <v>3210</v>
      </c>
      <c r="E3211" s="63" t="str">
        <f>VLOOKUP(CENSO[[#This Row],[NOME COMUM]],ESPECIES[],2,FALSE)</f>
        <v>Tachigali myrmecophila Ducke</v>
      </c>
      <c r="F3211" s="64" t="s">
        <v>14</v>
      </c>
      <c r="G3211" s="64">
        <v>378</v>
      </c>
      <c r="H3211" s="97">
        <f>CENSO[[#This Row],[CAP (cm)]]/PI()</f>
        <v>120.32113697747288</v>
      </c>
      <c r="I3211" s="64">
        <v>16</v>
      </c>
      <c r="J3211" s="96">
        <f>(PI()*(CENSO[[#This Row],[DAP (cm)]]^2))/40000</f>
        <v>1.1370347444371187</v>
      </c>
      <c r="K3211" s="96">
        <f>CENSO[[#This Row],[g (m²)]]*CENSO[[#This Row],[H (m)]]*0.7</f>
        <v>12.73478913769573</v>
      </c>
      <c r="L3211" s="64">
        <v>2</v>
      </c>
      <c r="M3211" s="65">
        <v>365343.2</v>
      </c>
      <c r="N3211" s="87">
        <v>9703223.3000000007</v>
      </c>
      <c r="O3211" s="87" t="s">
        <v>1228</v>
      </c>
      <c r="P3211" s="87" t="str">
        <f>VLOOKUP(CENSO[[#This Row],[DAP (cm)]],CD[],2,TRUE)</f>
        <v>TORA</v>
      </c>
      <c r="Q3211" s="87" t="str">
        <f>VLOOKUP(CENSO[[#This Row],[DAP (cm)]],DD[],2,TRUE)</f>
        <v>120├ 130</v>
      </c>
      <c r="R3211" s="87" t="str" cm="1">
        <f t="array" ref="R3211">INDEX(_xlfn.TEXTSPLIT(CENSO[[#This Row],[NOME CIENTIFICO]]," "),1)</f>
        <v>Tachigali</v>
      </c>
      <c r="S3211" s="98" t="s">
        <v>1004</v>
      </c>
      <c r="T3211" s="87">
        <f>_xlfn.MINIFS(CENSO[DAP (cm)],CENSO[NOME CIENTIFICO],CENSO[[#This Row],[NOME CIENTIFICO]])</f>
        <v>39.152116000606256</v>
      </c>
      <c r="U32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11" s="87" t="str">
        <f>IF(CENSO[[#This Row],[DAP (cm)]]&lt;CENSO[[#This Row],[DMCE (cm)]],"DAP &lt; DMCE","DAP ≥ DMCE")</f>
        <v>DAP ≥ DMCE</v>
      </c>
      <c r="W3211" s="87" t="str">
        <f>IF(CENSO[[#This Row],[DAP (cm)]]&gt;200, "Superior", "Inferior")</f>
        <v>Inferior</v>
      </c>
      <c r="X3211" s="87" t="str">
        <f>VLOOKUP(CENSO[[#This Row],[NOME COMUM]],ESPECIES[],4,FALSE)</f>
        <v>Não</v>
      </c>
      <c r="Y3211" s="87" t="str">
        <f>IF(IFERROR(VLOOKUP(CENSO[[#This Row],[NOME COMUM]],COMERCIAIS[],2, FALSE), "Não") &lt;&gt; "Não", "Sim", "Não")</f>
        <v>Sim</v>
      </c>
      <c r="Z3211" s="133">
        <f>CENSO[[#This Row],[g (m²)]]/SUM(AEEF[AEEF-UT])</f>
        <v>1.9894033729541769E-3</v>
      </c>
      <c r="AA3211" s="133">
        <f>CENSO[[#This Row],[v (m³)]]/SUM(AEEF[AEEF-UT])</f>
        <v>2.2281317777086782E-2</v>
      </c>
    </row>
    <row r="3212" spans="1:27" ht="14">
      <c r="A3212" s="86">
        <v>1</v>
      </c>
      <c r="B3212" s="86">
        <v>2</v>
      </c>
      <c r="C3212" s="63">
        <v>93</v>
      </c>
      <c r="D3212" s="63">
        <v>3211</v>
      </c>
      <c r="E3212" s="63" t="str">
        <f>VLOOKUP(CENSO[[#This Row],[NOME COMUM]],ESPECIES[],2,FALSE)</f>
        <v>Couratari guianensis Aubl.</v>
      </c>
      <c r="F3212" s="64" t="s">
        <v>6</v>
      </c>
      <c r="G3212" s="64">
        <v>252</v>
      </c>
      <c r="H3212" s="97">
        <f>CENSO[[#This Row],[CAP (cm)]]/PI()</f>
        <v>80.214091318315255</v>
      </c>
      <c r="I3212" s="64">
        <v>23</v>
      </c>
      <c r="J3212" s="96">
        <f>(PI()*(CENSO[[#This Row],[DAP (cm)]]^2))/40000</f>
        <v>0.50534877530538613</v>
      </c>
      <c r="K3212" s="96">
        <f>CENSO[[#This Row],[g (m²)]]*CENSO[[#This Row],[H (m)]]*0.7</f>
        <v>8.136115282416716</v>
      </c>
      <c r="L3212" s="64">
        <v>1</v>
      </c>
      <c r="M3212" s="65">
        <v>365349.799999999</v>
      </c>
      <c r="N3212" s="87">
        <v>9703203.5999999903</v>
      </c>
      <c r="O3212" s="87" t="s">
        <v>1228</v>
      </c>
      <c r="P3212" s="87" t="str">
        <f>VLOOKUP(CENSO[[#This Row],[DAP (cm)]],CD[],2,TRUE)</f>
        <v>TORA</v>
      </c>
      <c r="Q3212" s="87" t="str">
        <f>VLOOKUP(CENSO[[#This Row],[DAP (cm)]],DD[],2,TRUE)</f>
        <v>80├ 90</v>
      </c>
      <c r="R3212" s="87" t="str" cm="1">
        <f t="array" ref="R3212">INDEX(_xlfn.TEXTSPLIT(CENSO[[#This Row],[NOME CIENTIFICO]]," "),1)</f>
        <v>Couratari</v>
      </c>
      <c r="S3212" s="98" t="s">
        <v>1004</v>
      </c>
      <c r="T3212" s="87">
        <f>_xlfn.MINIFS(CENSO[DAP (cm)],CENSO[NOME CIENTIFICO],CENSO[[#This Row],[NOME CIENTIFICO]])</f>
        <v>38.833806114422465</v>
      </c>
      <c r="U32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12" s="87" t="str">
        <f>IF(CENSO[[#This Row],[DAP (cm)]]&lt;CENSO[[#This Row],[DMCE (cm)]],"DAP &lt; DMCE","DAP ≥ DMCE")</f>
        <v>DAP ≥ DMCE</v>
      </c>
      <c r="W3212" s="87" t="str">
        <f>IF(CENSO[[#This Row],[DAP (cm)]]&gt;200, "Superior", "Inferior")</f>
        <v>Inferior</v>
      </c>
      <c r="X3212" s="87" t="str">
        <f>VLOOKUP(CENSO[[#This Row],[NOME COMUM]],ESPECIES[],4,FALSE)</f>
        <v>Não</v>
      </c>
      <c r="Y3212" s="87" t="str">
        <f>IF(IFERROR(VLOOKUP(CENSO[[#This Row],[NOME COMUM]],COMERCIAIS[],2, FALSE), "Não") &lt;&gt; "Não", "Sim", "Não")</f>
        <v>Sim</v>
      </c>
      <c r="Z3212" s="133">
        <f>CENSO[[#This Row],[g (m²)]]/SUM(AEEF[AEEF-UT])</f>
        <v>8.8417927686852314E-4</v>
      </c>
      <c r="AA3212" s="133">
        <f>CENSO[[#This Row],[v (m³)]]/SUM(AEEF[AEEF-UT])</f>
        <v>1.4235286357583221E-2</v>
      </c>
    </row>
    <row r="3213" spans="1:27" ht="14">
      <c r="A3213" s="86">
        <v>1</v>
      </c>
      <c r="B3213" s="86">
        <v>2</v>
      </c>
      <c r="C3213" s="63">
        <v>93</v>
      </c>
      <c r="D3213" s="63">
        <v>3212</v>
      </c>
      <c r="E3213" s="63" t="str">
        <f>VLOOKUP(CENSO[[#This Row],[NOME COMUM]],ESPECIES[],2,FALSE)</f>
        <v>Dimorphandra multiflora Ducke</v>
      </c>
      <c r="F3213" s="64" t="s">
        <v>73</v>
      </c>
      <c r="G3213" s="64">
        <v>194</v>
      </c>
      <c r="H3213" s="97">
        <f>CENSO[[#This Row],[CAP (cm)]]/PI()</f>
        <v>61.75211791965539</v>
      </c>
      <c r="I3213" s="64">
        <v>16</v>
      </c>
      <c r="J3213" s="96">
        <f>(PI()*(CENSO[[#This Row],[DAP (cm)]]^2))/40000</f>
        <v>0.29949777191032861</v>
      </c>
      <c r="K3213" s="96">
        <f>CENSO[[#This Row],[g (m²)]]*CENSO[[#This Row],[H (m)]]*0.7</f>
        <v>3.3543750453956802</v>
      </c>
      <c r="L3213" s="64">
        <v>1</v>
      </c>
      <c r="M3213" s="65">
        <v>365342.09999999899</v>
      </c>
      <c r="N3213" s="87">
        <v>9703152</v>
      </c>
      <c r="O3213" s="87" t="s">
        <v>1227</v>
      </c>
      <c r="P3213" s="87" t="str">
        <f>VLOOKUP(CENSO[[#This Row],[DAP (cm)]],CD[],2,TRUE)</f>
        <v>TORA</v>
      </c>
      <c r="Q3213" s="87" t="str">
        <f>VLOOKUP(CENSO[[#This Row],[DAP (cm)]],DD[],2,TRUE)</f>
        <v>60├ 70</v>
      </c>
      <c r="R3213" s="87" t="str" cm="1">
        <f t="array" ref="R3213">INDEX(_xlfn.TEXTSPLIT(CENSO[[#This Row],[NOME CIENTIFICO]]," "),1)</f>
        <v>Dimorphandra</v>
      </c>
      <c r="S3213" s="98" t="s">
        <v>1004</v>
      </c>
      <c r="T3213" s="87">
        <f>_xlfn.MINIFS(CENSO[DAP (cm)],CENSO[NOME CIENTIFICO],CENSO[[#This Row],[NOME CIENTIFICO]])</f>
        <v>39.788735772973837</v>
      </c>
      <c r="U32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13" s="87" t="str">
        <f>IF(CENSO[[#This Row],[DAP (cm)]]&lt;CENSO[[#This Row],[DMCE (cm)]],"DAP &lt; DMCE","DAP ≥ DMCE")</f>
        <v>DAP ≥ DMCE</v>
      </c>
      <c r="W3213" s="87" t="str">
        <f>IF(CENSO[[#This Row],[DAP (cm)]]&gt;200, "Superior", "Inferior")</f>
        <v>Inferior</v>
      </c>
      <c r="X3213" s="87" t="str">
        <f>VLOOKUP(CENSO[[#This Row],[NOME COMUM]],ESPECIES[],4,FALSE)</f>
        <v>Não</v>
      </c>
      <c r="Y3213" s="87" t="str">
        <f>IF(IFERROR(VLOOKUP(CENSO[[#This Row],[NOME COMUM]],COMERCIAIS[],2, FALSE), "Não") &lt;&gt; "Não", "Sim", "Não")</f>
        <v>Não</v>
      </c>
      <c r="Z3213" s="133">
        <f>CENSO[[#This Row],[g (m²)]]/SUM(AEEF[AEEF-UT])</f>
        <v>5.240137828203535E-4</v>
      </c>
      <c r="AA3213" s="133">
        <f>CENSO[[#This Row],[v (m³)]]/SUM(AEEF[AEEF-UT])</f>
        <v>5.8689543675879592E-3</v>
      </c>
    </row>
    <row r="3214" spans="1:27" ht="14">
      <c r="A3214" s="86">
        <v>1</v>
      </c>
      <c r="B3214" s="86">
        <v>2</v>
      </c>
      <c r="C3214" s="63">
        <v>93</v>
      </c>
      <c r="D3214" s="63">
        <v>3213</v>
      </c>
      <c r="E3214" s="63" t="str">
        <f>VLOOKUP(CENSO[[#This Row],[NOME COMUM]],ESPECIES[],2,FALSE)</f>
        <v>Erisma uncinatum Warm.</v>
      </c>
      <c r="F3214" s="64" t="s">
        <v>98</v>
      </c>
      <c r="G3214" s="64">
        <v>163</v>
      </c>
      <c r="H3214" s="97">
        <f>CENSO[[#This Row],[CAP (cm)]]/PI()</f>
        <v>51.884511447957884</v>
      </c>
      <c r="I3214" s="64">
        <v>16</v>
      </c>
      <c r="J3214" s="96">
        <f>(PI()*(CENSO[[#This Row],[DAP (cm)]]^2))/40000</f>
        <v>0.21142938415042836</v>
      </c>
      <c r="K3214" s="96">
        <f>CENSO[[#This Row],[g (m²)]]*CENSO[[#This Row],[H (m)]]*0.7</f>
        <v>2.3680091024847973</v>
      </c>
      <c r="L3214" s="64">
        <v>1</v>
      </c>
      <c r="M3214" s="65">
        <v>365328.799999999</v>
      </c>
      <c r="N3214" s="87">
        <v>9703141.6999999899</v>
      </c>
      <c r="O3214" s="87" t="s">
        <v>1228</v>
      </c>
      <c r="P3214" s="87" t="str">
        <f>VLOOKUP(CENSO[[#This Row],[DAP (cm)]],CD[],2,TRUE)</f>
        <v>TORA</v>
      </c>
      <c r="Q3214" s="87" t="str">
        <f>VLOOKUP(CENSO[[#This Row],[DAP (cm)]],DD[],2,TRUE)</f>
        <v>50├ 60</v>
      </c>
      <c r="R3214" s="87" t="str" cm="1">
        <f t="array" ref="R3214">INDEX(_xlfn.TEXTSPLIT(CENSO[[#This Row],[NOME CIENTIFICO]]," "),1)</f>
        <v>Erisma</v>
      </c>
      <c r="S3214" s="98" t="s">
        <v>1004</v>
      </c>
      <c r="T3214" s="87">
        <f>_xlfn.MINIFS(CENSO[DAP (cm)],CENSO[NOME CIENTIFICO],CENSO[[#This Row],[NOME CIENTIFICO]])</f>
        <v>41.38028520389279</v>
      </c>
      <c r="U32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214" s="87" t="str">
        <f>IF(CENSO[[#This Row],[DAP (cm)]]&lt;CENSO[[#This Row],[DMCE (cm)]],"DAP &lt; DMCE","DAP ≥ DMCE")</f>
        <v>DAP ≥ DMCE</v>
      </c>
      <c r="W3214" s="87" t="str">
        <f>IF(CENSO[[#This Row],[DAP (cm)]]&gt;200, "Superior", "Inferior")</f>
        <v>Inferior</v>
      </c>
      <c r="X3214" s="87" t="str">
        <f>VLOOKUP(CENSO[[#This Row],[NOME COMUM]],ESPECIES[],4,FALSE)</f>
        <v>Não</v>
      </c>
      <c r="Y3214" s="87" t="str">
        <f>IF(IFERROR(VLOOKUP(CENSO[[#This Row],[NOME COMUM]],COMERCIAIS[],2, FALSE), "Não") &lt;&gt; "Não", "Sim", "Não")</f>
        <v>Sim</v>
      </c>
      <c r="Z3214" s="133">
        <f>CENSO[[#This Row],[g (m²)]]/SUM(AEEF[AEEF-UT])</f>
        <v>3.69925661487777E-4</v>
      </c>
      <c r="AA3214" s="133">
        <f>CENSO[[#This Row],[v (m³)]]/SUM(AEEF[AEEF-UT])</f>
        <v>4.1431674086631013E-3</v>
      </c>
    </row>
    <row r="3215" spans="1:27" ht="14">
      <c r="A3215" s="86">
        <v>1</v>
      </c>
      <c r="B3215" s="86">
        <v>2</v>
      </c>
      <c r="C3215" s="63">
        <v>93</v>
      </c>
      <c r="D3215" s="63">
        <v>3214</v>
      </c>
      <c r="E3215" s="63" t="str">
        <f>VLOOKUP(CENSO[[#This Row],[NOME COMUM]],ESPECIES[],2,FALSE)</f>
        <v>Qualea dichotoma (Mart.) Warm. ex Wille</v>
      </c>
      <c r="F3215" s="64" t="s">
        <v>55</v>
      </c>
      <c r="G3215" s="64">
        <v>220</v>
      </c>
      <c r="H3215" s="97">
        <f>CENSO[[#This Row],[CAP (cm)]]/PI()</f>
        <v>70.028174960433944</v>
      </c>
      <c r="I3215" s="64">
        <v>17</v>
      </c>
      <c r="J3215" s="96">
        <f>(PI()*(CENSO[[#This Row],[DAP (cm)]]^2))/40000</f>
        <v>0.3851549622823866</v>
      </c>
      <c r="K3215" s="96">
        <f>CENSO[[#This Row],[g (m²)]]*CENSO[[#This Row],[H (m)]]*0.7</f>
        <v>4.5833440511603998</v>
      </c>
      <c r="L3215" s="64">
        <v>1</v>
      </c>
      <c r="M3215" s="65">
        <v>365322</v>
      </c>
      <c r="N3215" s="87">
        <v>9703139.4000000004</v>
      </c>
      <c r="O3215" s="87" t="s">
        <v>1227</v>
      </c>
      <c r="P3215" s="87" t="str">
        <f>VLOOKUP(CENSO[[#This Row],[DAP (cm)]],CD[],2,TRUE)</f>
        <v>TORA</v>
      </c>
      <c r="Q3215" s="87" t="str">
        <f>VLOOKUP(CENSO[[#This Row],[DAP (cm)]],DD[],2,TRUE)</f>
        <v>70├ 80</v>
      </c>
      <c r="R3215" s="87" t="str" cm="1">
        <f t="array" ref="R3215">INDEX(_xlfn.TEXTSPLIT(CENSO[[#This Row],[NOME CIENTIFICO]]," "),1)</f>
        <v>Qualea</v>
      </c>
      <c r="S3215" s="98" t="s">
        <v>1004</v>
      </c>
      <c r="T3215" s="87">
        <f>_xlfn.MINIFS(CENSO[DAP (cm)],CENSO[NOME CIENTIFICO],CENSO[[#This Row],[NOME CIENTIFICO]])</f>
        <v>40.107045659157627</v>
      </c>
      <c r="U32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215" s="87" t="str">
        <f>IF(CENSO[[#This Row],[DAP (cm)]]&lt;CENSO[[#This Row],[DMCE (cm)]],"DAP &lt; DMCE","DAP ≥ DMCE")</f>
        <v>DAP ≥ DMCE</v>
      </c>
      <c r="W3215" s="87" t="str">
        <f>IF(CENSO[[#This Row],[DAP (cm)]]&gt;200, "Superior", "Inferior")</f>
        <v>Inferior</v>
      </c>
      <c r="X3215" s="87" t="str">
        <f>VLOOKUP(CENSO[[#This Row],[NOME COMUM]],ESPECIES[],4,FALSE)</f>
        <v>Não</v>
      </c>
      <c r="Y3215" s="87" t="str">
        <f>IF(IFERROR(VLOOKUP(CENSO[[#This Row],[NOME COMUM]],COMERCIAIS[],2, FALSE), "Não") &lt;&gt; "Não", "Sim", "Não")</f>
        <v>Não</v>
      </c>
      <c r="Z3215" s="133">
        <f>CENSO[[#This Row],[g (m²)]]/SUM(AEEF[AEEF-UT])</f>
        <v>6.7388317272040353E-4</v>
      </c>
      <c r="AA3215" s="133">
        <f>CENSO[[#This Row],[v (m³)]]/SUM(AEEF[AEEF-UT])</f>
        <v>8.0192097553728001E-3</v>
      </c>
    </row>
    <row r="3216" spans="1:27" ht="14">
      <c r="A3216" s="86">
        <v>1</v>
      </c>
      <c r="B3216" s="86">
        <v>2</v>
      </c>
      <c r="C3216" s="63">
        <v>93</v>
      </c>
      <c r="D3216" s="63">
        <v>3215</v>
      </c>
      <c r="E3216" s="63" t="str">
        <f>VLOOKUP(CENSO[[#This Row],[NOME COMUM]],ESPECIES[],2,FALSE)</f>
        <v>Couratari guianensis Aubl.</v>
      </c>
      <c r="F3216" s="64" t="s">
        <v>6</v>
      </c>
      <c r="G3216" s="64">
        <v>170</v>
      </c>
      <c r="H3216" s="97">
        <f>CENSO[[#This Row],[CAP (cm)]]/PI()</f>
        <v>54.112680651244418</v>
      </c>
      <c r="I3216" s="64">
        <v>16</v>
      </c>
      <c r="J3216" s="96">
        <f>(PI()*(CENSO[[#This Row],[DAP (cm)]]^2))/40000</f>
        <v>0.2299788927677888</v>
      </c>
      <c r="K3216" s="96">
        <f>CENSO[[#This Row],[g (m²)]]*CENSO[[#This Row],[H (m)]]*0.7</f>
        <v>2.5757635989992345</v>
      </c>
      <c r="L3216" s="64">
        <v>1</v>
      </c>
      <c r="M3216" s="65">
        <v>365338.59999999899</v>
      </c>
      <c r="N3216" s="87">
        <v>9703133.3000000007</v>
      </c>
      <c r="O3216" s="87" t="s">
        <v>1228</v>
      </c>
      <c r="P3216" s="87" t="str">
        <f>VLOOKUP(CENSO[[#This Row],[DAP (cm)]],CD[],2,TRUE)</f>
        <v>TORA</v>
      </c>
      <c r="Q3216" s="87" t="str">
        <f>VLOOKUP(CENSO[[#This Row],[DAP (cm)]],DD[],2,TRUE)</f>
        <v>50├ 60</v>
      </c>
      <c r="R3216" s="87" t="str" cm="1">
        <f t="array" ref="R3216">INDEX(_xlfn.TEXTSPLIT(CENSO[[#This Row],[NOME CIENTIFICO]]," "),1)</f>
        <v>Couratari</v>
      </c>
      <c r="S3216" s="98" t="s">
        <v>1004</v>
      </c>
      <c r="T3216" s="87">
        <f>_xlfn.MINIFS(CENSO[DAP (cm)],CENSO[NOME CIENTIFICO],CENSO[[#This Row],[NOME CIENTIFICO]])</f>
        <v>38.833806114422465</v>
      </c>
      <c r="U32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16" s="87" t="str">
        <f>IF(CENSO[[#This Row],[DAP (cm)]]&lt;CENSO[[#This Row],[DMCE (cm)]],"DAP &lt; DMCE","DAP ≥ DMCE")</f>
        <v>DAP ≥ DMCE</v>
      </c>
      <c r="W3216" s="87" t="str">
        <f>IF(CENSO[[#This Row],[DAP (cm)]]&gt;200, "Superior", "Inferior")</f>
        <v>Inferior</v>
      </c>
      <c r="X3216" s="87" t="str">
        <f>VLOOKUP(CENSO[[#This Row],[NOME COMUM]],ESPECIES[],4,FALSE)</f>
        <v>Não</v>
      </c>
      <c r="Y3216" s="87" t="str">
        <f>IF(IFERROR(VLOOKUP(CENSO[[#This Row],[NOME COMUM]],COMERCIAIS[],2, FALSE), "Não") &lt;&gt; "Não", "Sim", "Não")</f>
        <v>Sim</v>
      </c>
      <c r="Z3216" s="133">
        <f>CENSO[[#This Row],[g (m²)]]/SUM(AEEF[AEEF-UT])</f>
        <v>4.0238065478553035E-4</v>
      </c>
      <c r="AA3216" s="133">
        <f>CENSO[[#This Row],[v (m³)]]/SUM(AEEF[AEEF-UT])</f>
        <v>4.5066633335979402E-3</v>
      </c>
    </row>
    <row r="3217" spans="1:27" ht="14">
      <c r="A3217" s="86">
        <v>1</v>
      </c>
      <c r="B3217" s="86">
        <v>2</v>
      </c>
      <c r="C3217" s="63">
        <v>93</v>
      </c>
      <c r="D3217" s="63">
        <v>3216</v>
      </c>
      <c r="E3217" s="63" t="str">
        <f>VLOOKUP(CENSO[[#This Row],[NOME COMUM]],ESPECIES[],2,FALSE)</f>
        <v>Bertholletia excelsa Humb. &amp; Bonpl.</v>
      </c>
      <c r="F3217" s="64" t="s">
        <v>37</v>
      </c>
      <c r="G3217" s="64">
        <v>700</v>
      </c>
      <c r="H3217" s="97">
        <f>CENSO[[#This Row],[CAP (cm)]]/PI()</f>
        <v>222.81692032865348</v>
      </c>
      <c r="I3217" s="64">
        <v>24</v>
      </c>
      <c r="J3217" s="96">
        <f>(PI()*(CENSO[[#This Row],[DAP (cm)]]^2))/40000</f>
        <v>3.8992961057514361</v>
      </c>
      <c r="K3217" s="96">
        <f>CENSO[[#This Row],[g (m²)]]*CENSO[[#This Row],[H (m)]]*0.7</f>
        <v>65.508174576624128</v>
      </c>
      <c r="L3217" s="64">
        <v>1</v>
      </c>
      <c r="M3217" s="65">
        <v>365335.09999999899</v>
      </c>
      <c r="N3217" s="87">
        <v>9703127.6999999899</v>
      </c>
      <c r="O3217" s="87" t="s">
        <v>424</v>
      </c>
      <c r="P3217" s="87" t="str">
        <f>VLOOKUP(CENSO[[#This Row],[DAP (cm)]],CD[],2,TRUE)</f>
        <v>TORA</v>
      </c>
      <c r="Q3217" s="87" t="str">
        <f>VLOOKUP(CENSO[[#This Row],[DAP (cm)]],DD[],2,TRUE)</f>
        <v>220├ 230</v>
      </c>
      <c r="R3217" s="87" t="str" cm="1">
        <f t="array" ref="R3217">INDEX(_xlfn.TEXTSPLIT(CENSO[[#This Row],[NOME CIENTIFICO]]," "),1)</f>
        <v>Bertholletia</v>
      </c>
      <c r="S3217" s="98" t="s">
        <v>1004</v>
      </c>
      <c r="T3217" s="87">
        <f>_xlfn.MINIFS(CENSO[DAP (cm)],CENSO[NOME CIENTIFICO],CENSO[[#This Row],[NOME CIENTIFICO]])</f>
        <v>41.38028520389279</v>
      </c>
      <c r="U32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217" s="87" t="str">
        <f>IF(CENSO[[#This Row],[DAP (cm)]]&lt;CENSO[[#This Row],[DMCE (cm)]],"DAP &lt; DMCE","DAP ≥ DMCE")</f>
        <v>DAP ≥ DMCE</v>
      </c>
      <c r="W3217" s="87" t="str">
        <f>IF(CENSO[[#This Row],[DAP (cm)]]&gt;200, "Superior", "Inferior")</f>
        <v>Superior</v>
      </c>
      <c r="X3217" s="87" t="str">
        <f>VLOOKUP(CENSO[[#This Row],[NOME COMUM]],ESPECIES[],4,FALSE)</f>
        <v>Protegida</v>
      </c>
      <c r="Y3217" s="87" t="str">
        <f>IF(IFERROR(VLOOKUP(CENSO[[#This Row],[NOME COMUM]],COMERCIAIS[],2, FALSE), "Não") &lt;&gt; "Não", "Sim", "Não")</f>
        <v>Não</v>
      </c>
      <c r="Z3217" s="133">
        <f>CENSO[[#This Row],[g (m²)]]/SUM(AEEF[AEEF-UT])</f>
        <v>6.8223709634916913E-3</v>
      </c>
      <c r="AA3217" s="133">
        <f>CENSO[[#This Row],[v (m³)]]/SUM(AEEF[AEEF-UT])</f>
        <v>0.11461583218666041</v>
      </c>
    </row>
    <row r="3218" spans="1:27" ht="14">
      <c r="A3218" s="86">
        <v>1</v>
      </c>
      <c r="B3218" s="86">
        <v>2</v>
      </c>
      <c r="C3218" s="63">
        <v>93</v>
      </c>
      <c r="D3218" s="63">
        <v>3217</v>
      </c>
      <c r="E3218" s="63" t="str">
        <f>VLOOKUP(CENSO[[#This Row],[NOME COMUM]],ESPECIES[],2,FALSE)</f>
        <v>Goupia glabra Aubl.</v>
      </c>
      <c r="F3218" s="64" t="s">
        <v>34</v>
      </c>
      <c r="G3218" s="64">
        <v>455</v>
      </c>
      <c r="H3218" s="97">
        <f>CENSO[[#This Row],[CAP (cm)]]/PI()</f>
        <v>144.83099821362475</v>
      </c>
      <c r="I3218" s="64">
        <v>17</v>
      </c>
      <c r="J3218" s="96">
        <f>(PI()*(CENSO[[#This Row],[DAP (cm)]]^2))/40000</f>
        <v>1.6474526046799816</v>
      </c>
      <c r="K3218" s="96">
        <f>CENSO[[#This Row],[g (m²)]]*CENSO[[#This Row],[H (m)]]*0.7</f>
        <v>19.604685995691778</v>
      </c>
      <c r="L3218" s="64">
        <v>1</v>
      </c>
      <c r="M3218" s="65">
        <v>365308.799999999</v>
      </c>
      <c r="N3218" s="87">
        <v>9703140.0999999903</v>
      </c>
      <c r="O3218" s="87" t="s">
        <v>1228</v>
      </c>
      <c r="P3218" s="87" t="str">
        <f>VLOOKUP(CENSO[[#This Row],[DAP (cm)]],CD[],2,TRUE)</f>
        <v>TORA</v>
      </c>
      <c r="Q3218" s="87" t="str">
        <f>VLOOKUP(CENSO[[#This Row],[DAP (cm)]],DD[],2,TRUE)</f>
        <v>140├ 150</v>
      </c>
      <c r="R3218" s="87" t="str" cm="1">
        <f t="array" ref="R3218">INDEX(_xlfn.TEXTSPLIT(CENSO[[#This Row],[NOME CIENTIFICO]]," "),1)</f>
        <v>Goupia</v>
      </c>
      <c r="S3218" s="98" t="s">
        <v>1004</v>
      </c>
      <c r="T3218" s="87">
        <f>_xlfn.MINIFS(CENSO[DAP (cm)],CENSO[NOME CIENTIFICO],CENSO[[#This Row],[NOME CIENTIFICO]])</f>
        <v>40.107045659157627</v>
      </c>
      <c r="U32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218" s="87" t="str">
        <f>IF(CENSO[[#This Row],[DAP (cm)]]&lt;CENSO[[#This Row],[DMCE (cm)]],"DAP &lt; DMCE","DAP ≥ DMCE")</f>
        <v>DAP ≥ DMCE</v>
      </c>
      <c r="W3218" s="87" t="str">
        <f>IF(CENSO[[#This Row],[DAP (cm)]]&gt;200, "Superior", "Inferior")</f>
        <v>Inferior</v>
      </c>
      <c r="X3218" s="87" t="str">
        <f>VLOOKUP(CENSO[[#This Row],[NOME COMUM]],ESPECIES[],4,FALSE)</f>
        <v>Não</v>
      </c>
      <c r="Y3218" s="87" t="str">
        <f>IF(IFERROR(VLOOKUP(CENSO[[#This Row],[NOME COMUM]],COMERCIAIS[],2, FALSE), "Não") &lt;&gt; "Não", "Sim", "Não")</f>
        <v>Sim</v>
      </c>
      <c r="Z3218" s="133">
        <f>CENSO[[#This Row],[g (m²)]]/SUM(AEEF[AEEF-UT])</f>
        <v>2.8824517320752393E-3</v>
      </c>
      <c r="AA3218" s="133">
        <f>CENSO[[#This Row],[v (m³)]]/SUM(AEEF[AEEF-UT])</f>
        <v>3.4301175611695343E-2</v>
      </c>
    </row>
    <row r="3219" spans="1:27" ht="14">
      <c r="A3219" s="86">
        <v>1</v>
      </c>
      <c r="B3219" s="86">
        <v>2</v>
      </c>
      <c r="C3219" s="63">
        <v>93</v>
      </c>
      <c r="D3219" s="63">
        <v>3218</v>
      </c>
      <c r="E3219" s="63" t="str">
        <f>VLOOKUP(CENSO[[#This Row],[NOME COMUM]],ESPECIES[],2,FALSE)</f>
        <v>Parahancornia amapa (Huber ) Ducke</v>
      </c>
      <c r="F3219" s="64" t="s">
        <v>15</v>
      </c>
      <c r="G3219" s="64">
        <v>312</v>
      </c>
      <c r="H3219" s="97">
        <f>CENSO[[#This Row],[CAP (cm)]]/PI()</f>
        <v>99.312684489342686</v>
      </c>
      <c r="I3219" s="64">
        <v>20</v>
      </c>
      <c r="J3219" s="96">
        <f>(PI()*(CENSO[[#This Row],[DAP (cm)]]^2))/40000</f>
        <v>0.77463893901687286</v>
      </c>
      <c r="K3219" s="96">
        <f>CENSO[[#This Row],[g (m²)]]*CENSO[[#This Row],[H (m)]]*0.7</f>
        <v>10.844945146236219</v>
      </c>
      <c r="L3219" s="64">
        <v>1</v>
      </c>
      <c r="M3219" s="65">
        <v>365268.09999999899</v>
      </c>
      <c r="N3219" s="87">
        <v>9703007.9000000004</v>
      </c>
      <c r="O3219" s="87" t="s">
        <v>1227</v>
      </c>
      <c r="P3219" s="87" t="str">
        <f>VLOOKUP(CENSO[[#This Row],[DAP (cm)]],CD[],2,TRUE)</f>
        <v>TORA</v>
      </c>
      <c r="Q3219" s="87" t="str">
        <f>VLOOKUP(CENSO[[#This Row],[DAP (cm)]],DD[],2,TRUE)</f>
        <v>90├ 100</v>
      </c>
      <c r="R3219" s="87" t="str" cm="1">
        <f t="array" ref="R3219">INDEX(_xlfn.TEXTSPLIT(CENSO[[#This Row],[NOME CIENTIFICO]]," "),1)</f>
        <v>Parahancornia</v>
      </c>
      <c r="S3219" s="98" t="s">
        <v>1004</v>
      </c>
      <c r="T3219" s="87">
        <f>_xlfn.MINIFS(CENSO[DAP (cm)],CENSO[NOME CIENTIFICO],CENSO[[#This Row],[NOME CIENTIFICO]])</f>
        <v>39.788735772973837</v>
      </c>
      <c r="U32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19" s="87" t="str">
        <f>IF(CENSO[[#This Row],[DAP (cm)]]&lt;CENSO[[#This Row],[DMCE (cm)]],"DAP &lt; DMCE","DAP ≥ DMCE")</f>
        <v>DAP ≥ DMCE</v>
      </c>
      <c r="W3219" s="87" t="str">
        <f>IF(CENSO[[#This Row],[DAP (cm)]]&gt;200, "Superior", "Inferior")</f>
        <v>Inferior</v>
      </c>
      <c r="X3219" s="87" t="str">
        <f>VLOOKUP(CENSO[[#This Row],[NOME COMUM]],ESPECIES[],4,FALSE)</f>
        <v>Não</v>
      </c>
      <c r="Y3219" s="87" t="str">
        <f>IF(IFERROR(VLOOKUP(CENSO[[#This Row],[NOME COMUM]],COMERCIAIS[],2, FALSE), "Não") &lt;&gt; "Não", "Sim", "Não")</f>
        <v>Não</v>
      </c>
      <c r="Z3219" s="133">
        <f>CENSO[[#This Row],[g (m²)]]/SUM(AEEF[AEEF-UT])</f>
        <v>1.3553405695308877E-3</v>
      </c>
      <c r="AA3219" s="133">
        <f>CENSO[[#This Row],[v (m³)]]/SUM(AEEF[AEEF-UT])</f>
        <v>1.8974767973432425E-2</v>
      </c>
    </row>
    <row r="3220" spans="1:27" ht="14">
      <c r="A3220" s="86">
        <v>1</v>
      </c>
      <c r="B3220" s="86">
        <v>2</v>
      </c>
      <c r="C3220" s="63">
        <v>93</v>
      </c>
      <c r="D3220" s="63">
        <v>3219</v>
      </c>
      <c r="E3220" s="63" t="str">
        <f>VLOOKUP(CENSO[[#This Row],[NOME COMUM]],ESPECIES[],2,FALSE)</f>
        <v>Goupia glabra Aubl.</v>
      </c>
      <c r="F3220" s="64" t="s">
        <v>34</v>
      </c>
      <c r="G3220" s="64">
        <v>393</v>
      </c>
      <c r="H3220" s="97">
        <f>CENSO[[#This Row],[CAP (cm)]]/PI()</f>
        <v>125.09578527022974</v>
      </c>
      <c r="I3220" s="64">
        <v>18</v>
      </c>
      <c r="J3220" s="96">
        <f>(PI()*(CENSO[[#This Row],[DAP (cm)]]^2))/40000</f>
        <v>1.229066090280007</v>
      </c>
      <c r="K3220" s="96">
        <f>CENSO[[#This Row],[g (m²)]]*CENSO[[#This Row],[H (m)]]*0.7</f>
        <v>15.486232737528088</v>
      </c>
      <c r="L3220" s="64">
        <v>1</v>
      </c>
      <c r="M3220" s="65">
        <v>365266.299999999</v>
      </c>
      <c r="N3220" s="87">
        <v>9703000</v>
      </c>
      <c r="O3220" s="87" t="s">
        <v>1228</v>
      </c>
      <c r="P3220" s="87" t="str">
        <f>VLOOKUP(CENSO[[#This Row],[DAP (cm)]],CD[],2,TRUE)</f>
        <v>TORA</v>
      </c>
      <c r="Q3220" s="87" t="str">
        <f>VLOOKUP(CENSO[[#This Row],[DAP (cm)]],DD[],2,TRUE)</f>
        <v>120├ 130</v>
      </c>
      <c r="R3220" s="87" t="str" cm="1">
        <f t="array" ref="R3220">INDEX(_xlfn.TEXTSPLIT(CENSO[[#This Row],[NOME CIENTIFICO]]," "),1)</f>
        <v>Goupia</v>
      </c>
      <c r="S3220" s="98" t="s">
        <v>1004</v>
      </c>
      <c r="T3220" s="87">
        <f>_xlfn.MINIFS(CENSO[DAP (cm)],CENSO[NOME CIENTIFICO],CENSO[[#This Row],[NOME CIENTIFICO]])</f>
        <v>40.107045659157627</v>
      </c>
      <c r="U32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220" s="87" t="str">
        <f>IF(CENSO[[#This Row],[DAP (cm)]]&lt;CENSO[[#This Row],[DMCE (cm)]],"DAP &lt; DMCE","DAP ≥ DMCE")</f>
        <v>DAP ≥ DMCE</v>
      </c>
      <c r="W3220" s="87" t="str">
        <f>IF(CENSO[[#This Row],[DAP (cm)]]&gt;200, "Superior", "Inferior")</f>
        <v>Inferior</v>
      </c>
      <c r="X3220" s="87" t="str">
        <f>VLOOKUP(CENSO[[#This Row],[NOME COMUM]],ESPECIES[],4,FALSE)</f>
        <v>Não</v>
      </c>
      <c r="Y3220" s="87" t="str">
        <f>IF(IFERROR(VLOOKUP(CENSO[[#This Row],[NOME COMUM]],COMERCIAIS[],2, FALSE), "Não") &lt;&gt; "Não", "Sim", "Não")</f>
        <v>Sim</v>
      </c>
      <c r="Z3220" s="133">
        <f>CENSO[[#This Row],[g (m²)]]/SUM(AEEF[AEEF-UT])</f>
        <v>2.1504252508986283E-3</v>
      </c>
      <c r="AA3220" s="133">
        <f>CENSO[[#This Row],[v (m³)]]/SUM(AEEF[AEEF-UT])</f>
        <v>2.7095358161322719E-2</v>
      </c>
    </row>
    <row r="3221" spans="1:27" ht="14">
      <c r="A3221" s="86">
        <v>1</v>
      </c>
      <c r="B3221" s="86">
        <v>2</v>
      </c>
      <c r="C3221" s="63">
        <v>93</v>
      </c>
      <c r="D3221" s="63">
        <v>3220</v>
      </c>
      <c r="E3221" s="63" t="str">
        <f>VLOOKUP(CENSO[[#This Row],[NOME COMUM]],ESPECIES[],2,FALSE)</f>
        <v>Lecythis chartacea O.Berg</v>
      </c>
      <c r="F3221" s="64" t="s">
        <v>31</v>
      </c>
      <c r="G3221" s="64">
        <v>200</v>
      </c>
      <c r="H3221" s="97">
        <f>CENSO[[#This Row],[CAP (cm)]]/PI()</f>
        <v>63.661977236758133</v>
      </c>
      <c r="I3221" s="64">
        <v>20</v>
      </c>
      <c r="J3221" s="96">
        <f>(PI()*(CENSO[[#This Row],[DAP (cm)]]^2))/40000</f>
        <v>0.31830988618379064</v>
      </c>
      <c r="K3221" s="96">
        <f>CENSO[[#This Row],[g (m²)]]*CENSO[[#This Row],[H (m)]]*0.7</f>
        <v>4.4563384065730682</v>
      </c>
      <c r="L3221" s="64">
        <v>1</v>
      </c>
      <c r="M3221" s="65">
        <v>365256</v>
      </c>
      <c r="N3221" s="87">
        <v>9702975.1999999899</v>
      </c>
      <c r="O3221" s="87" t="s">
        <v>1227</v>
      </c>
      <c r="P3221" s="87" t="str">
        <f>VLOOKUP(CENSO[[#This Row],[DAP (cm)]],CD[],2,TRUE)</f>
        <v>TORA</v>
      </c>
      <c r="Q3221" s="87" t="str">
        <f>VLOOKUP(CENSO[[#This Row],[DAP (cm)]],DD[],2,TRUE)</f>
        <v>60├ 70</v>
      </c>
      <c r="R3221" s="87" t="str" cm="1">
        <f t="array" ref="R3221">INDEX(_xlfn.TEXTSPLIT(CENSO[[#This Row],[NOME CIENTIFICO]]," "),1)</f>
        <v>Lecythis</v>
      </c>
      <c r="S3221" s="98" t="s">
        <v>1004</v>
      </c>
      <c r="T3221" s="87">
        <f>_xlfn.MINIFS(CENSO[DAP (cm)],CENSO[NOME CIENTIFICO],CENSO[[#This Row],[NOME CIENTIFICO]])</f>
        <v>38.833806114422465</v>
      </c>
      <c r="U32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21" s="87" t="str">
        <f>IF(CENSO[[#This Row],[DAP (cm)]]&lt;CENSO[[#This Row],[DMCE (cm)]],"DAP &lt; DMCE","DAP ≥ DMCE")</f>
        <v>DAP ≥ DMCE</v>
      </c>
      <c r="W3221" s="87" t="str">
        <f>IF(CENSO[[#This Row],[DAP (cm)]]&gt;200, "Superior", "Inferior")</f>
        <v>Inferior</v>
      </c>
      <c r="X3221" s="87" t="str">
        <f>VLOOKUP(CENSO[[#This Row],[NOME COMUM]],ESPECIES[],4,FALSE)</f>
        <v>Não</v>
      </c>
      <c r="Y3221" s="87" t="str">
        <f>IF(IFERROR(VLOOKUP(CENSO[[#This Row],[NOME COMUM]],COMERCIAIS[],2, FALSE), "Não") &lt;&gt; "Não", "Sim", "Não")</f>
        <v>Sim</v>
      </c>
      <c r="Z3221" s="133">
        <f>CENSO[[#This Row],[g (m²)]]/SUM(AEEF[AEEF-UT])</f>
        <v>5.5692824191768894E-4</v>
      </c>
      <c r="AA3221" s="133">
        <f>CENSO[[#This Row],[v (m³)]]/SUM(AEEF[AEEF-UT])</f>
        <v>7.7969953868476443E-3</v>
      </c>
    </row>
    <row r="3222" spans="1:27" ht="14">
      <c r="A3222" s="86">
        <v>1</v>
      </c>
      <c r="B3222" s="86">
        <v>2</v>
      </c>
      <c r="C3222" s="63">
        <v>93</v>
      </c>
      <c r="D3222" s="63">
        <v>3221</v>
      </c>
      <c r="E3222" s="63" t="str">
        <f>VLOOKUP(CENSO[[#This Row],[NOME COMUM]],ESPECIES[],2,FALSE)</f>
        <v>Tachigali myrmecophila Ducke</v>
      </c>
      <c r="F3222" s="64" t="s">
        <v>14</v>
      </c>
      <c r="G3222" s="64">
        <v>302</v>
      </c>
      <c r="H3222" s="97">
        <f>CENSO[[#This Row],[CAP (cm)]]/PI()</f>
        <v>96.129585627504781</v>
      </c>
      <c r="I3222" s="64">
        <v>14</v>
      </c>
      <c r="J3222" s="96">
        <f>(PI()*(CENSO[[#This Row],[DAP (cm)]]^2))/40000</f>
        <v>0.725778371487661</v>
      </c>
      <c r="K3222" s="96">
        <f>CENSO[[#This Row],[g (m²)]]*CENSO[[#This Row],[H (m)]]*0.7</f>
        <v>7.1126280405790769</v>
      </c>
      <c r="L3222" s="64">
        <v>1</v>
      </c>
      <c r="M3222" s="65">
        <v>365241.299999999</v>
      </c>
      <c r="N3222" s="87">
        <v>9702956.5</v>
      </c>
      <c r="O3222" s="87" t="s">
        <v>1228</v>
      </c>
      <c r="P3222" s="87" t="str">
        <f>VLOOKUP(CENSO[[#This Row],[DAP (cm)]],CD[],2,TRUE)</f>
        <v>TORA</v>
      </c>
      <c r="Q3222" s="87" t="str">
        <f>VLOOKUP(CENSO[[#This Row],[DAP (cm)]],DD[],2,TRUE)</f>
        <v>90├ 100</v>
      </c>
      <c r="R3222" s="87" t="str" cm="1">
        <f t="array" ref="R3222">INDEX(_xlfn.TEXTSPLIT(CENSO[[#This Row],[NOME CIENTIFICO]]," "),1)</f>
        <v>Tachigali</v>
      </c>
      <c r="S3222" s="98" t="s">
        <v>1004</v>
      </c>
      <c r="T3222" s="87">
        <f>_xlfn.MINIFS(CENSO[DAP (cm)],CENSO[NOME CIENTIFICO],CENSO[[#This Row],[NOME CIENTIFICO]])</f>
        <v>39.152116000606256</v>
      </c>
      <c r="U32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22" s="87" t="str">
        <f>IF(CENSO[[#This Row],[DAP (cm)]]&lt;CENSO[[#This Row],[DMCE (cm)]],"DAP &lt; DMCE","DAP ≥ DMCE")</f>
        <v>DAP ≥ DMCE</v>
      </c>
      <c r="W3222" s="87" t="str">
        <f>IF(CENSO[[#This Row],[DAP (cm)]]&gt;200, "Superior", "Inferior")</f>
        <v>Inferior</v>
      </c>
      <c r="X3222" s="87" t="str">
        <f>VLOOKUP(CENSO[[#This Row],[NOME COMUM]],ESPECIES[],4,FALSE)</f>
        <v>Não</v>
      </c>
      <c r="Y3222" s="87" t="str">
        <f>IF(IFERROR(VLOOKUP(CENSO[[#This Row],[NOME COMUM]],COMERCIAIS[],2, FALSE), "Não") &lt;&gt; "Não", "Sim", "Não")</f>
        <v>Sim</v>
      </c>
      <c r="Z3222" s="133">
        <f>CENSO[[#This Row],[g (m²)]]/SUM(AEEF[AEEF-UT])</f>
        <v>1.2698520843965225E-3</v>
      </c>
      <c r="AA3222" s="133">
        <f>CENSO[[#This Row],[v (m³)]]/SUM(AEEF[AEEF-UT])</f>
        <v>1.2444550427085919E-2</v>
      </c>
    </row>
    <row r="3223" spans="1:27" ht="14">
      <c r="A3223" s="86">
        <v>1</v>
      </c>
      <c r="B3223" s="86">
        <v>2</v>
      </c>
      <c r="C3223" s="63">
        <v>93</v>
      </c>
      <c r="D3223" s="63">
        <v>3222</v>
      </c>
      <c r="E3223" s="63" t="str">
        <f>VLOOKUP(CENSO[[#This Row],[NOME COMUM]],ESPECIES[],2,FALSE)</f>
        <v>Goupia glabra Aubl.</v>
      </c>
      <c r="F3223" s="64" t="s">
        <v>34</v>
      </c>
      <c r="G3223" s="64">
        <v>380</v>
      </c>
      <c r="H3223" s="97">
        <f>CENSO[[#This Row],[CAP (cm)]]/PI()</f>
        <v>120.95775674984046</v>
      </c>
      <c r="I3223" s="64">
        <v>18</v>
      </c>
      <c r="J3223" s="96">
        <f>(PI()*(CENSO[[#This Row],[DAP (cm)]]^2))/40000</f>
        <v>1.1490986891234842</v>
      </c>
      <c r="K3223" s="96">
        <f>CENSO[[#This Row],[g (m²)]]*CENSO[[#This Row],[H (m)]]*0.7</f>
        <v>14.478643482955899</v>
      </c>
      <c r="L3223" s="64">
        <v>1</v>
      </c>
      <c r="M3223" s="65">
        <v>365222.59999999899</v>
      </c>
      <c r="N3223" s="87">
        <v>9702937.6999999899</v>
      </c>
      <c r="O3223" s="87" t="s">
        <v>1228</v>
      </c>
      <c r="P3223" s="87" t="str">
        <f>VLOOKUP(CENSO[[#This Row],[DAP (cm)]],CD[],2,TRUE)</f>
        <v>TORA</v>
      </c>
      <c r="Q3223" s="87" t="str">
        <f>VLOOKUP(CENSO[[#This Row],[DAP (cm)]],DD[],2,TRUE)</f>
        <v>120├ 130</v>
      </c>
      <c r="R3223" s="87" t="str" cm="1">
        <f t="array" ref="R3223">INDEX(_xlfn.TEXTSPLIT(CENSO[[#This Row],[NOME CIENTIFICO]]," "),1)</f>
        <v>Goupia</v>
      </c>
      <c r="S3223" s="98" t="s">
        <v>1004</v>
      </c>
      <c r="T3223" s="87">
        <f>_xlfn.MINIFS(CENSO[DAP (cm)],CENSO[NOME CIENTIFICO],CENSO[[#This Row],[NOME CIENTIFICO]])</f>
        <v>40.107045659157627</v>
      </c>
      <c r="U32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223" s="87" t="str">
        <f>IF(CENSO[[#This Row],[DAP (cm)]]&lt;CENSO[[#This Row],[DMCE (cm)]],"DAP &lt; DMCE","DAP ≥ DMCE")</f>
        <v>DAP ≥ DMCE</v>
      </c>
      <c r="W3223" s="87" t="str">
        <f>IF(CENSO[[#This Row],[DAP (cm)]]&gt;200, "Superior", "Inferior")</f>
        <v>Inferior</v>
      </c>
      <c r="X3223" s="87" t="str">
        <f>VLOOKUP(CENSO[[#This Row],[NOME COMUM]],ESPECIES[],4,FALSE)</f>
        <v>Não</v>
      </c>
      <c r="Y3223" s="87" t="str">
        <f>IF(IFERROR(VLOOKUP(CENSO[[#This Row],[NOME COMUM]],COMERCIAIS[],2, FALSE), "Não") &lt;&gt; "Não", "Sim", "Não")</f>
        <v>Sim</v>
      </c>
      <c r="Z3223" s="133">
        <f>CENSO[[#This Row],[g (m²)]]/SUM(AEEF[AEEF-UT])</f>
        <v>2.0105109533228574E-3</v>
      </c>
      <c r="AA3223" s="133">
        <f>CENSO[[#This Row],[v (m³)]]/SUM(AEEF[AEEF-UT])</f>
        <v>2.5332438011867995E-2</v>
      </c>
    </row>
    <row r="3224" spans="1:27" ht="14">
      <c r="A3224" s="86">
        <v>1</v>
      </c>
      <c r="B3224" s="86">
        <v>2</v>
      </c>
      <c r="C3224" s="63">
        <v>93</v>
      </c>
      <c r="D3224" s="63">
        <v>3223</v>
      </c>
      <c r="E3224" s="63" t="str">
        <f>VLOOKUP(CENSO[[#This Row],[NOME COMUM]],ESPECIES[],2,FALSE)</f>
        <v>Goupia glabra Aubl.</v>
      </c>
      <c r="F3224" s="64" t="s">
        <v>34</v>
      </c>
      <c r="G3224" s="64">
        <v>409</v>
      </c>
      <c r="H3224" s="97">
        <f>CENSO[[#This Row],[CAP (cm)]]/PI()</f>
        <v>130.1887434491704</v>
      </c>
      <c r="I3224" s="64">
        <v>16</v>
      </c>
      <c r="J3224" s="96">
        <f>(PI()*(CENSO[[#This Row],[DAP (cm)]]^2))/40000</f>
        <v>1.3311799017677677</v>
      </c>
      <c r="K3224" s="96">
        <f>CENSO[[#This Row],[g (m²)]]*CENSO[[#This Row],[H (m)]]*0.7</f>
        <v>14.909214899798997</v>
      </c>
      <c r="L3224" s="64">
        <v>2</v>
      </c>
      <c r="M3224" s="65">
        <v>365210.7</v>
      </c>
      <c r="N3224" s="87">
        <v>9702957.4000000004</v>
      </c>
      <c r="O3224" s="87" t="s">
        <v>1228</v>
      </c>
      <c r="P3224" s="87" t="str">
        <f>VLOOKUP(CENSO[[#This Row],[DAP (cm)]],CD[],2,TRUE)</f>
        <v>TORA</v>
      </c>
      <c r="Q3224" s="87" t="str">
        <f>VLOOKUP(CENSO[[#This Row],[DAP (cm)]],DD[],2,TRUE)</f>
        <v>130├ 140</v>
      </c>
      <c r="R3224" s="87" t="str" cm="1">
        <f t="array" ref="R3224">INDEX(_xlfn.TEXTSPLIT(CENSO[[#This Row],[NOME CIENTIFICO]]," "),1)</f>
        <v>Goupia</v>
      </c>
      <c r="S3224" s="98" t="s">
        <v>1004</v>
      </c>
      <c r="T3224" s="87">
        <f>_xlfn.MINIFS(CENSO[DAP (cm)],CENSO[NOME CIENTIFICO],CENSO[[#This Row],[NOME CIENTIFICO]])</f>
        <v>40.107045659157627</v>
      </c>
      <c r="U32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224" s="87" t="str">
        <f>IF(CENSO[[#This Row],[DAP (cm)]]&lt;CENSO[[#This Row],[DMCE (cm)]],"DAP &lt; DMCE","DAP ≥ DMCE")</f>
        <v>DAP ≥ DMCE</v>
      </c>
      <c r="W3224" s="87" t="str">
        <f>IF(CENSO[[#This Row],[DAP (cm)]]&gt;200, "Superior", "Inferior")</f>
        <v>Inferior</v>
      </c>
      <c r="X3224" s="87" t="str">
        <f>VLOOKUP(CENSO[[#This Row],[NOME COMUM]],ESPECIES[],4,FALSE)</f>
        <v>Não</v>
      </c>
      <c r="Y3224" s="87" t="str">
        <f>IF(IFERROR(VLOOKUP(CENSO[[#This Row],[NOME COMUM]],COMERCIAIS[],2, FALSE), "Não") &lt;&gt; "Não", "Sim", "Não")</f>
        <v>Sim</v>
      </c>
      <c r="Z3224" s="133">
        <f>CENSO[[#This Row],[g (m²)]]/SUM(AEEF[AEEF-UT])</f>
        <v>2.3290878309058243E-3</v>
      </c>
      <c r="AA3224" s="133">
        <f>CENSO[[#This Row],[v (m³)]]/SUM(AEEF[AEEF-UT])</f>
        <v>2.608578370614523E-2</v>
      </c>
    </row>
    <row r="3225" spans="1:27" ht="14">
      <c r="A3225" s="86">
        <v>1</v>
      </c>
      <c r="B3225" s="86">
        <v>2</v>
      </c>
      <c r="C3225" s="63">
        <v>93</v>
      </c>
      <c r="D3225" s="63">
        <v>3224</v>
      </c>
      <c r="E3225" s="63" t="str">
        <f>VLOOKUP(CENSO[[#This Row],[NOME COMUM]],ESPECIES[],2,FALSE)</f>
        <v>Didymopanax calvum Decne. &amp; Planch.</v>
      </c>
      <c r="F3225" s="64" t="s">
        <v>52</v>
      </c>
      <c r="G3225" s="64">
        <v>493</v>
      </c>
      <c r="H3225" s="97">
        <f>CENSO[[#This Row],[CAP (cm)]]/PI()</f>
        <v>156.92677388860881</v>
      </c>
      <c r="I3225" s="64">
        <v>22</v>
      </c>
      <c r="J3225" s="96">
        <f>(PI()*(CENSO[[#This Row],[DAP (cm)]]^2))/40000</f>
        <v>1.9341224881771035</v>
      </c>
      <c r="K3225" s="96">
        <f>CENSO[[#This Row],[g (m²)]]*CENSO[[#This Row],[H (m)]]*0.7</f>
        <v>29.785486317927393</v>
      </c>
      <c r="L3225" s="64">
        <v>1</v>
      </c>
      <c r="M3225" s="65">
        <v>365206.4</v>
      </c>
      <c r="N3225" s="87">
        <v>9702931.8000000007</v>
      </c>
      <c r="O3225" s="87" t="s">
        <v>1227</v>
      </c>
      <c r="P3225" s="87" t="str">
        <f>VLOOKUP(CENSO[[#This Row],[DAP (cm)]],CD[],2,TRUE)</f>
        <v>TORA</v>
      </c>
      <c r="Q3225" s="87" t="str">
        <f>VLOOKUP(CENSO[[#This Row],[DAP (cm)]],DD[],2,TRUE)</f>
        <v>150├ 160</v>
      </c>
      <c r="R3225" s="87" t="str" cm="1">
        <f t="array" ref="R3225">INDEX(_xlfn.TEXTSPLIT(CENSO[[#This Row],[NOME CIENTIFICO]]," "),1)</f>
        <v>Didymopanax</v>
      </c>
      <c r="S3225" s="98" t="s">
        <v>1004</v>
      </c>
      <c r="T3225" s="87">
        <f>_xlfn.MINIFS(CENSO[DAP (cm)],CENSO[NOME CIENTIFICO],CENSO[[#This Row],[NOME CIENTIFICO]])</f>
        <v>46.791553269017228</v>
      </c>
      <c r="U32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56.791553269017228</v>
      </c>
      <c r="V3225" s="87" t="str">
        <f>IF(CENSO[[#This Row],[DAP (cm)]]&lt;CENSO[[#This Row],[DMCE (cm)]],"DAP &lt; DMCE","DAP ≥ DMCE")</f>
        <v>DAP ≥ DMCE</v>
      </c>
      <c r="W3225" s="87" t="str">
        <f>IF(CENSO[[#This Row],[DAP (cm)]]&gt;200, "Superior", "Inferior")</f>
        <v>Inferior</v>
      </c>
      <c r="X3225" s="87" t="str">
        <f>VLOOKUP(CENSO[[#This Row],[NOME COMUM]],ESPECIES[],4,FALSE)</f>
        <v>Não</v>
      </c>
      <c r="Y3225" s="87" t="str">
        <f>IF(IFERROR(VLOOKUP(CENSO[[#This Row],[NOME COMUM]],COMERCIAIS[],2, FALSE), "Não") &lt;&gt; "Não", "Sim", "Não")</f>
        <v>Não</v>
      </c>
      <c r="Z3225" s="133">
        <f>CENSO[[#This Row],[g (m²)]]/SUM(AEEF[AEEF-UT])</f>
        <v>3.3840213067463099E-3</v>
      </c>
      <c r="AA3225" s="133">
        <f>CENSO[[#This Row],[v (m³)]]/SUM(AEEF[AEEF-UT])</f>
        <v>5.211392812389317E-2</v>
      </c>
    </row>
    <row r="3226" spans="1:27" ht="14">
      <c r="A3226" s="86">
        <v>1</v>
      </c>
      <c r="B3226" s="86">
        <v>2</v>
      </c>
      <c r="C3226" s="63">
        <v>94</v>
      </c>
      <c r="D3226" s="63">
        <v>3225</v>
      </c>
      <c r="E3226" s="63" t="str">
        <f>VLOOKUP(CENSO[[#This Row],[NOME COMUM]],ESPECIES[],2,FALSE)</f>
        <v>Pouteria sp.</v>
      </c>
      <c r="F3226" s="64" t="s">
        <v>83</v>
      </c>
      <c r="G3226" s="64">
        <v>170</v>
      </c>
      <c r="H3226" s="97">
        <f>CENSO[[#This Row],[CAP (cm)]]/PI()</f>
        <v>54.112680651244418</v>
      </c>
      <c r="I3226" s="64">
        <v>16</v>
      </c>
      <c r="J3226" s="96">
        <f>(PI()*(CENSO[[#This Row],[DAP (cm)]]^2))/40000</f>
        <v>0.2299788927677888</v>
      </c>
      <c r="K3226" s="96">
        <f>CENSO[[#This Row],[g (m²)]]*CENSO[[#This Row],[H (m)]]*0.7</f>
        <v>2.5757635989992345</v>
      </c>
      <c r="L3226" s="64">
        <v>3</v>
      </c>
      <c r="M3226" s="65">
        <v>365253.9</v>
      </c>
      <c r="N3226" s="87">
        <v>9702899.8000000007</v>
      </c>
      <c r="O3226" s="87" t="s">
        <v>1226</v>
      </c>
      <c r="P3226" s="87" t="str">
        <f>VLOOKUP(CENSO[[#This Row],[DAP (cm)]],CD[],2,TRUE)</f>
        <v>TORA</v>
      </c>
      <c r="Q3226" s="87" t="str">
        <f>VLOOKUP(CENSO[[#This Row],[DAP (cm)]],DD[],2,TRUE)</f>
        <v>50├ 60</v>
      </c>
      <c r="R3226" s="87" t="str" cm="1">
        <f t="array" ref="R3226">INDEX(_xlfn.TEXTSPLIT(CENSO[[#This Row],[NOME CIENTIFICO]]," "),1)</f>
        <v>Pouteria</v>
      </c>
      <c r="S3226" s="98" t="s">
        <v>1004</v>
      </c>
      <c r="T3226" s="87">
        <f>_xlfn.MINIFS(CENSO[DAP (cm)],CENSO[NOME CIENTIFICO],CENSO[[#This Row],[NOME CIENTIFICO]])</f>
        <v>39.788735772973837</v>
      </c>
      <c r="U32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26" s="87" t="str">
        <f>IF(CENSO[[#This Row],[DAP (cm)]]&lt;CENSO[[#This Row],[DMCE (cm)]],"DAP &lt; DMCE","DAP ≥ DMCE")</f>
        <v>DAP ≥ DMCE</v>
      </c>
      <c r="W3226" s="87" t="str">
        <f>IF(CENSO[[#This Row],[DAP (cm)]]&gt;200, "Superior", "Inferior")</f>
        <v>Inferior</v>
      </c>
      <c r="X3226" s="87" t="str">
        <f>VLOOKUP(CENSO[[#This Row],[NOME COMUM]],ESPECIES[],4,FALSE)</f>
        <v>Não</v>
      </c>
      <c r="Y3226" s="87" t="str">
        <f>IF(IFERROR(VLOOKUP(CENSO[[#This Row],[NOME COMUM]],COMERCIAIS[],2, FALSE), "Não") &lt;&gt; "Não", "Sim", "Não")</f>
        <v>Não</v>
      </c>
      <c r="Z3226" s="133">
        <f>CENSO[[#This Row],[g (m²)]]/SUM(AEEF[AEEF-UT])</f>
        <v>4.0238065478553035E-4</v>
      </c>
      <c r="AA3226" s="133">
        <f>CENSO[[#This Row],[v (m³)]]/SUM(AEEF[AEEF-UT])</f>
        <v>4.5066633335979402E-3</v>
      </c>
    </row>
    <row r="3227" spans="1:27" ht="14">
      <c r="A3227" s="86">
        <v>1</v>
      </c>
      <c r="B3227" s="86">
        <v>2</v>
      </c>
      <c r="C3227" s="63">
        <v>94</v>
      </c>
      <c r="D3227" s="63">
        <v>3226</v>
      </c>
      <c r="E3227" s="63" t="str">
        <f>VLOOKUP(CENSO[[#This Row],[NOME COMUM]],ESPECIES[],2,FALSE)</f>
        <v>Couratari guianensis Aubl.</v>
      </c>
      <c r="F3227" s="64" t="s">
        <v>6</v>
      </c>
      <c r="G3227" s="64">
        <v>193</v>
      </c>
      <c r="H3227" s="97">
        <f>CENSO[[#This Row],[CAP (cm)]]/PI()</f>
        <v>61.4338080334716</v>
      </c>
      <c r="I3227" s="64">
        <v>19</v>
      </c>
      <c r="J3227" s="96">
        <f>(PI()*(CENSO[[#This Row],[DAP (cm)]]^2))/40000</f>
        <v>0.29641812376150045</v>
      </c>
      <c r="K3227" s="96">
        <f>CENSO[[#This Row],[g (m²)]]*CENSO[[#This Row],[H (m)]]*0.7</f>
        <v>3.9423610460279557</v>
      </c>
      <c r="L3227" s="64">
        <v>1</v>
      </c>
      <c r="M3227" s="65">
        <v>365236.5</v>
      </c>
      <c r="N3227" s="87">
        <v>9702925.5999999903</v>
      </c>
      <c r="O3227" s="87" t="s">
        <v>1228</v>
      </c>
      <c r="P3227" s="87" t="str">
        <f>VLOOKUP(CENSO[[#This Row],[DAP (cm)]],CD[],2,TRUE)</f>
        <v>TORA</v>
      </c>
      <c r="Q3227" s="87" t="str">
        <f>VLOOKUP(CENSO[[#This Row],[DAP (cm)]],DD[],2,TRUE)</f>
        <v>60├ 70</v>
      </c>
      <c r="R3227" s="87" t="str" cm="1">
        <f t="array" ref="R3227">INDEX(_xlfn.TEXTSPLIT(CENSO[[#This Row],[NOME CIENTIFICO]]," "),1)</f>
        <v>Couratari</v>
      </c>
      <c r="S3227" s="98" t="s">
        <v>1004</v>
      </c>
      <c r="T3227" s="87">
        <f>_xlfn.MINIFS(CENSO[DAP (cm)],CENSO[NOME CIENTIFICO],CENSO[[#This Row],[NOME CIENTIFICO]])</f>
        <v>38.833806114422465</v>
      </c>
      <c r="U32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27" s="87" t="str">
        <f>IF(CENSO[[#This Row],[DAP (cm)]]&lt;CENSO[[#This Row],[DMCE (cm)]],"DAP &lt; DMCE","DAP ≥ DMCE")</f>
        <v>DAP ≥ DMCE</v>
      </c>
      <c r="W3227" s="87" t="str">
        <f>IF(CENSO[[#This Row],[DAP (cm)]]&gt;200, "Superior", "Inferior")</f>
        <v>Inferior</v>
      </c>
      <c r="X3227" s="87" t="str">
        <f>VLOOKUP(CENSO[[#This Row],[NOME COMUM]],ESPECIES[],4,FALSE)</f>
        <v>Não</v>
      </c>
      <c r="Y3227" s="87" t="str">
        <f>IF(IFERROR(VLOOKUP(CENSO[[#This Row],[NOME COMUM]],COMERCIAIS[],2, FALSE), "Não") &lt;&gt; "Não", "Sim", "Não")</f>
        <v>Sim</v>
      </c>
      <c r="Z3227" s="133">
        <f>CENSO[[#This Row],[g (m²)]]/SUM(AEEF[AEEF-UT])</f>
        <v>5.1862550207979992E-4</v>
      </c>
      <c r="AA3227" s="133">
        <f>CENSO[[#This Row],[v (m³)]]/SUM(AEEF[AEEF-UT])</f>
        <v>6.897719177661338E-3</v>
      </c>
    </row>
    <row r="3228" spans="1:27" ht="14">
      <c r="A3228" s="86">
        <v>1</v>
      </c>
      <c r="B3228" s="86">
        <v>2</v>
      </c>
      <c r="C3228" s="63">
        <v>94</v>
      </c>
      <c r="D3228" s="63">
        <v>3227</v>
      </c>
      <c r="E3228" s="63" t="str">
        <f>VLOOKUP(CENSO[[#This Row],[NOME COMUM]],ESPECIES[],2,FALSE)</f>
        <v>Lecythis chartacea O.Berg</v>
      </c>
      <c r="F3228" s="64" t="s">
        <v>31</v>
      </c>
      <c r="G3228" s="64">
        <v>178</v>
      </c>
      <c r="H3228" s="97">
        <f>CENSO[[#This Row],[CAP (cm)]]/PI()</f>
        <v>56.659159740714742</v>
      </c>
      <c r="I3228" s="64">
        <v>18</v>
      </c>
      <c r="J3228" s="96">
        <f>(PI()*(CENSO[[#This Row],[DAP (cm)]]^2))/40000</f>
        <v>0.2521332608461806</v>
      </c>
      <c r="K3228" s="96">
        <f>CENSO[[#This Row],[g (m²)]]*CENSO[[#This Row],[H (m)]]*0.7</f>
        <v>3.1768790866618755</v>
      </c>
      <c r="L3228" s="64">
        <v>1</v>
      </c>
      <c r="M3228" s="65">
        <v>365249.9</v>
      </c>
      <c r="N3228" s="87">
        <v>9702946.9000000004</v>
      </c>
      <c r="O3228" s="87" t="s">
        <v>1228</v>
      </c>
      <c r="P3228" s="87" t="str">
        <f>VLOOKUP(CENSO[[#This Row],[DAP (cm)]],CD[],2,TRUE)</f>
        <v>TORA</v>
      </c>
      <c r="Q3228" s="87" t="str">
        <f>VLOOKUP(CENSO[[#This Row],[DAP (cm)]],DD[],2,TRUE)</f>
        <v>50├ 60</v>
      </c>
      <c r="R3228" s="87" t="str" cm="1">
        <f t="array" ref="R3228">INDEX(_xlfn.TEXTSPLIT(CENSO[[#This Row],[NOME CIENTIFICO]]," "),1)</f>
        <v>Lecythis</v>
      </c>
      <c r="S3228" s="98" t="s">
        <v>1004</v>
      </c>
      <c r="T3228" s="87">
        <f>_xlfn.MINIFS(CENSO[DAP (cm)],CENSO[NOME CIENTIFICO],CENSO[[#This Row],[NOME CIENTIFICO]])</f>
        <v>38.833806114422465</v>
      </c>
      <c r="U32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28" s="87" t="str">
        <f>IF(CENSO[[#This Row],[DAP (cm)]]&lt;CENSO[[#This Row],[DMCE (cm)]],"DAP &lt; DMCE","DAP ≥ DMCE")</f>
        <v>DAP ≥ DMCE</v>
      </c>
      <c r="W3228" s="87" t="str">
        <f>IF(CENSO[[#This Row],[DAP (cm)]]&gt;200, "Superior", "Inferior")</f>
        <v>Inferior</v>
      </c>
      <c r="X3228" s="87" t="str">
        <f>VLOOKUP(CENSO[[#This Row],[NOME COMUM]],ESPECIES[],4,FALSE)</f>
        <v>Não</v>
      </c>
      <c r="Y3228" s="87" t="str">
        <f>IF(IFERROR(VLOOKUP(CENSO[[#This Row],[NOME COMUM]],COMERCIAIS[],2, FALSE), "Não") &lt;&gt; "Não", "Sim", "Não")</f>
        <v>Sim</v>
      </c>
      <c r="Z3228" s="133">
        <f>CENSO[[#This Row],[g (m²)]]/SUM(AEEF[AEEF-UT])</f>
        <v>4.4114286042300146E-4</v>
      </c>
      <c r="AA3228" s="133">
        <f>CENSO[[#This Row],[v (m³)]]/SUM(AEEF[AEEF-UT])</f>
        <v>5.5584000413298187E-3</v>
      </c>
    </row>
    <row r="3229" spans="1:27" ht="14">
      <c r="A3229" s="86">
        <v>1</v>
      </c>
      <c r="B3229" s="86">
        <v>2</v>
      </c>
      <c r="C3229" s="63">
        <v>94</v>
      </c>
      <c r="D3229" s="63">
        <v>3228</v>
      </c>
      <c r="E3229" s="63" t="str">
        <f>VLOOKUP(CENSO[[#This Row],[NOME COMUM]],ESPECIES[],2,FALSE)</f>
        <v>Anacardium giganteum Hanck ex Engl.</v>
      </c>
      <c r="F3229" s="64" t="s">
        <v>47</v>
      </c>
      <c r="G3229" s="64">
        <v>300</v>
      </c>
      <c r="H3229" s="97">
        <f>CENSO[[#This Row],[CAP (cm)]]/PI()</f>
        <v>95.4929658551372</v>
      </c>
      <c r="I3229" s="64">
        <v>18</v>
      </c>
      <c r="J3229" s="96">
        <f>(PI()*(CENSO[[#This Row],[DAP (cm)]]^2))/40000</f>
        <v>0.7161972439135289</v>
      </c>
      <c r="K3229" s="96">
        <f>CENSO[[#This Row],[g (m²)]]*CENSO[[#This Row],[H (m)]]*0.7</f>
        <v>9.0240852733104635</v>
      </c>
      <c r="L3229" s="64">
        <v>1</v>
      </c>
      <c r="M3229" s="65">
        <v>365271.5</v>
      </c>
      <c r="N3229" s="87">
        <v>9702973.1999999899</v>
      </c>
      <c r="O3229" s="87" t="s">
        <v>1227</v>
      </c>
      <c r="P3229" s="87" t="str">
        <f>VLOOKUP(CENSO[[#This Row],[DAP (cm)]],CD[],2,TRUE)</f>
        <v>TORA</v>
      </c>
      <c r="Q3229" s="87" t="str">
        <f>VLOOKUP(CENSO[[#This Row],[DAP (cm)]],DD[],2,TRUE)</f>
        <v>90├ 100</v>
      </c>
      <c r="R3229" s="87" t="str" cm="1">
        <f t="array" ref="R3229">INDEX(_xlfn.TEXTSPLIT(CENSO[[#This Row],[NOME CIENTIFICO]]," "),1)</f>
        <v>Anacardium</v>
      </c>
      <c r="S3229" s="98" t="s">
        <v>1004</v>
      </c>
      <c r="T3229" s="87">
        <f>_xlfn.MINIFS(CENSO[DAP (cm)],CENSO[NOME CIENTIFICO],CENSO[[#This Row],[NOME CIENTIFICO]])</f>
        <v>57.295779513082323</v>
      </c>
      <c r="U32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67.295779513082323</v>
      </c>
      <c r="V3229" s="87" t="str">
        <f>IF(CENSO[[#This Row],[DAP (cm)]]&lt;CENSO[[#This Row],[DMCE (cm)]],"DAP &lt; DMCE","DAP ≥ DMCE")</f>
        <v>DAP ≥ DMCE</v>
      </c>
      <c r="W3229" s="87" t="str">
        <f>IF(CENSO[[#This Row],[DAP (cm)]]&gt;200, "Superior", "Inferior")</f>
        <v>Inferior</v>
      </c>
      <c r="X3229" s="87" t="str">
        <f>VLOOKUP(CENSO[[#This Row],[NOME COMUM]],ESPECIES[],4,FALSE)</f>
        <v>Não</v>
      </c>
      <c r="Y3229" s="87" t="str">
        <f>IF(IFERROR(VLOOKUP(CENSO[[#This Row],[NOME COMUM]],COMERCIAIS[],2, FALSE), "Não") &lt;&gt; "Não", "Sim", "Não")</f>
        <v>Não</v>
      </c>
      <c r="Z3229" s="133">
        <f>CENSO[[#This Row],[g (m²)]]/SUM(AEEF[AEEF-UT])</f>
        <v>1.2530885443148001E-3</v>
      </c>
      <c r="AA3229" s="133">
        <f>CENSO[[#This Row],[v (m³)]]/SUM(AEEF[AEEF-UT])</f>
        <v>1.578891565836648E-2</v>
      </c>
    </row>
    <row r="3230" spans="1:27" ht="14">
      <c r="A3230" s="86">
        <v>1</v>
      </c>
      <c r="B3230" s="86">
        <v>2</v>
      </c>
      <c r="C3230" s="63">
        <v>94</v>
      </c>
      <c r="D3230" s="63">
        <v>3229</v>
      </c>
      <c r="E3230" s="63" t="str">
        <f>VLOOKUP(CENSO[[#This Row],[NOME COMUM]],ESPECIES[],2,FALSE)</f>
        <v>Anacardium giganteum Hanck ex Engl.</v>
      </c>
      <c r="F3230" s="64" t="s">
        <v>47</v>
      </c>
      <c r="G3230" s="64">
        <v>310</v>
      </c>
      <c r="H3230" s="97">
        <f>CENSO[[#This Row],[CAP (cm)]]/PI()</f>
        <v>98.676064716975105</v>
      </c>
      <c r="I3230" s="64">
        <v>20</v>
      </c>
      <c r="J3230" s="96">
        <f>(PI()*(CENSO[[#This Row],[DAP (cm)]]^2))/40000</f>
        <v>0.7647395015565569</v>
      </c>
      <c r="K3230" s="96">
        <f>CENSO[[#This Row],[g (m²)]]*CENSO[[#This Row],[H (m)]]*0.7</f>
        <v>10.706353021791795</v>
      </c>
      <c r="L3230" s="64">
        <v>1</v>
      </c>
      <c r="M3230" s="65">
        <v>365299.5</v>
      </c>
      <c r="N3230" s="87">
        <v>9702962.1999999899</v>
      </c>
      <c r="O3230" s="87" t="s">
        <v>1227</v>
      </c>
      <c r="P3230" s="87" t="str">
        <f>VLOOKUP(CENSO[[#This Row],[DAP (cm)]],CD[],2,TRUE)</f>
        <v>TORA</v>
      </c>
      <c r="Q3230" s="87" t="str">
        <f>VLOOKUP(CENSO[[#This Row],[DAP (cm)]],DD[],2,TRUE)</f>
        <v>90├ 100</v>
      </c>
      <c r="R3230" s="87" t="str" cm="1">
        <f t="array" ref="R3230">INDEX(_xlfn.TEXTSPLIT(CENSO[[#This Row],[NOME CIENTIFICO]]," "),1)</f>
        <v>Anacardium</v>
      </c>
      <c r="S3230" s="98" t="s">
        <v>1004</v>
      </c>
      <c r="T3230" s="87">
        <f>_xlfn.MINIFS(CENSO[DAP (cm)],CENSO[NOME CIENTIFICO],CENSO[[#This Row],[NOME CIENTIFICO]])</f>
        <v>57.295779513082323</v>
      </c>
      <c r="U32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67.295779513082323</v>
      </c>
      <c r="V3230" s="87" t="str">
        <f>IF(CENSO[[#This Row],[DAP (cm)]]&lt;CENSO[[#This Row],[DMCE (cm)]],"DAP &lt; DMCE","DAP ≥ DMCE")</f>
        <v>DAP ≥ DMCE</v>
      </c>
      <c r="W3230" s="87" t="str">
        <f>IF(CENSO[[#This Row],[DAP (cm)]]&gt;200, "Superior", "Inferior")</f>
        <v>Inferior</v>
      </c>
      <c r="X3230" s="87" t="str">
        <f>VLOOKUP(CENSO[[#This Row],[NOME COMUM]],ESPECIES[],4,FALSE)</f>
        <v>Não</v>
      </c>
      <c r="Y3230" s="87" t="str">
        <f>IF(IFERROR(VLOOKUP(CENSO[[#This Row],[NOME COMUM]],COMERCIAIS[],2, FALSE), "Não") &lt;&gt; "Não", "Sim", "Não")</f>
        <v>Não</v>
      </c>
      <c r="Z3230" s="133">
        <f>CENSO[[#This Row],[g (m²)]]/SUM(AEEF[AEEF-UT])</f>
        <v>1.3380201012072475E-3</v>
      </c>
      <c r="AA3230" s="133">
        <f>CENSO[[#This Row],[v (m³)]]/SUM(AEEF[AEEF-UT])</f>
        <v>1.8732281416901461E-2</v>
      </c>
    </row>
    <row r="3231" spans="1:27" ht="14">
      <c r="A3231" s="86">
        <v>1</v>
      </c>
      <c r="B3231" s="86">
        <v>2</v>
      </c>
      <c r="C3231" s="63">
        <v>94</v>
      </c>
      <c r="D3231" s="63">
        <v>3230</v>
      </c>
      <c r="E3231" s="63" t="str">
        <f>VLOOKUP(CENSO[[#This Row],[NOME COMUM]],ESPECIES[],2,FALSE)</f>
        <v>Tachigali myrmecophila Ducke</v>
      </c>
      <c r="F3231" s="64" t="s">
        <v>14</v>
      </c>
      <c r="G3231" s="64">
        <v>278</v>
      </c>
      <c r="H3231" s="97">
        <f>CENSO[[#This Row],[CAP (cm)]]/PI()</f>
        <v>88.490148359093808</v>
      </c>
      <c r="I3231" s="64">
        <v>12</v>
      </c>
      <c r="J3231" s="96">
        <f>(PI()*(CENSO[[#This Row],[DAP (cm)]]^2))/40000</f>
        <v>0.61500653109570191</v>
      </c>
      <c r="K3231" s="96">
        <f>CENSO[[#This Row],[g (m²)]]*CENSO[[#This Row],[H (m)]]*0.7</f>
        <v>5.1660548612038957</v>
      </c>
      <c r="L3231" s="64">
        <v>1</v>
      </c>
      <c r="M3231" s="65">
        <v>365303.59999999899</v>
      </c>
      <c r="N3231" s="87">
        <v>9702963.5</v>
      </c>
      <c r="O3231" s="87" t="s">
        <v>1228</v>
      </c>
      <c r="P3231" s="87" t="str">
        <f>VLOOKUP(CENSO[[#This Row],[DAP (cm)]],CD[],2,TRUE)</f>
        <v>TORA</v>
      </c>
      <c r="Q3231" s="87" t="str">
        <f>VLOOKUP(CENSO[[#This Row],[DAP (cm)]],DD[],2,TRUE)</f>
        <v>80├ 90</v>
      </c>
      <c r="R3231" s="87" t="str" cm="1">
        <f t="array" ref="R3231">INDEX(_xlfn.TEXTSPLIT(CENSO[[#This Row],[NOME CIENTIFICO]]," "),1)</f>
        <v>Tachigali</v>
      </c>
      <c r="S3231" s="98" t="s">
        <v>1004</v>
      </c>
      <c r="T3231" s="87">
        <f>_xlfn.MINIFS(CENSO[DAP (cm)],CENSO[NOME CIENTIFICO],CENSO[[#This Row],[NOME CIENTIFICO]])</f>
        <v>39.152116000606256</v>
      </c>
      <c r="U32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31" s="87" t="str">
        <f>IF(CENSO[[#This Row],[DAP (cm)]]&lt;CENSO[[#This Row],[DMCE (cm)]],"DAP &lt; DMCE","DAP ≥ DMCE")</f>
        <v>DAP ≥ DMCE</v>
      </c>
      <c r="W3231" s="87" t="str">
        <f>IF(CENSO[[#This Row],[DAP (cm)]]&gt;200, "Superior", "Inferior")</f>
        <v>Inferior</v>
      </c>
      <c r="X3231" s="87" t="str">
        <f>VLOOKUP(CENSO[[#This Row],[NOME COMUM]],ESPECIES[],4,FALSE)</f>
        <v>Não</v>
      </c>
      <c r="Y3231" s="87" t="str">
        <f>IF(IFERROR(VLOOKUP(CENSO[[#This Row],[NOME COMUM]],COMERCIAIS[],2, FALSE), "Não") &lt;&gt; "Não", "Sim", "Não")</f>
        <v>Sim</v>
      </c>
      <c r="Z3231" s="133">
        <f>CENSO[[#This Row],[g (m²)]]/SUM(AEEF[AEEF-UT])</f>
        <v>1.0760410562091669E-3</v>
      </c>
      <c r="AA3231" s="133">
        <f>CENSO[[#This Row],[v (m³)]]/SUM(AEEF[AEEF-UT])</f>
        <v>9.0387448721570007E-3</v>
      </c>
    </row>
    <row r="3232" spans="1:27" ht="14">
      <c r="A3232" s="86">
        <v>1</v>
      </c>
      <c r="B3232" s="86">
        <v>2</v>
      </c>
      <c r="C3232" s="63">
        <v>94</v>
      </c>
      <c r="D3232" s="63">
        <v>3231</v>
      </c>
      <c r="E3232" s="63" t="str">
        <f>VLOOKUP(CENSO[[#This Row],[NOME COMUM]],ESPECIES[],2,FALSE)</f>
        <v>Parahancornia amapa (Huber ) Ducke</v>
      </c>
      <c r="F3232" s="64" t="s">
        <v>15</v>
      </c>
      <c r="G3232" s="64">
        <v>308</v>
      </c>
      <c r="H3232" s="97">
        <f>CENSO[[#This Row],[CAP (cm)]]/PI()</f>
        <v>98.039444944607524</v>
      </c>
      <c r="I3232" s="64">
        <v>22</v>
      </c>
      <c r="J3232" s="96">
        <f>(PI()*(CENSO[[#This Row],[DAP (cm)]]^2))/40000</f>
        <v>0.75490372607347789</v>
      </c>
      <c r="K3232" s="96">
        <f>CENSO[[#This Row],[g (m²)]]*CENSO[[#This Row],[H (m)]]*0.7</f>
        <v>11.625517381531559</v>
      </c>
      <c r="L3232" s="64">
        <v>1</v>
      </c>
      <c r="M3232" s="65">
        <v>365310.5</v>
      </c>
      <c r="N3232" s="87">
        <v>9702972.4000000004</v>
      </c>
      <c r="O3232" s="87" t="s">
        <v>1227</v>
      </c>
      <c r="P3232" s="87" t="str">
        <f>VLOOKUP(CENSO[[#This Row],[DAP (cm)]],CD[],2,TRUE)</f>
        <v>TORA</v>
      </c>
      <c r="Q3232" s="87" t="str">
        <f>VLOOKUP(CENSO[[#This Row],[DAP (cm)]],DD[],2,TRUE)</f>
        <v>90├ 100</v>
      </c>
      <c r="R3232" s="87" t="str" cm="1">
        <f t="array" ref="R3232">INDEX(_xlfn.TEXTSPLIT(CENSO[[#This Row],[NOME CIENTIFICO]]," "),1)</f>
        <v>Parahancornia</v>
      </c>
      <c r="S3232" s="98" t="s">
        <v>1004</v>
      </c>
      <c r="T3232" s="87">
        <f>_xlfn.MINIFS(CENSO[DAP (cm)],CENSO[NOME CIENTIFICO],CENSO[[#This Row],[NOME CIENTIFICO]])</f>
        <v>39.788735772973837</v>
      </c>
      <c r="U32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32" s="87" t="str">
        <f>IF(CENSO[[#This Row],[DAP (cm)]]&lt;CENSO[[#This Row],[DMCE (cm)]],"DAP &lt; DMCE","DAP ≥ DMCE")</f>
        <v>DAP ≥ DMCE</v>
      </c>
      <c r="W3232" s="87" t="str">
        <f>IF(CENSO[[#This Row],[DAP (cm)]]&gt;200, "Superior", "Inferior")</f>
        <v>Inferior</v>
      </c>
      <c r="X3232" s="87" t="str">
        <f>VLOOKUP(CENSO[[#This Row],[NOME COMUM]],ESPECIES[],4,FALSE)</f>
        <v>Não</v>
      </c>
      <c r="Y3232" s="87" t="str">
        <f>IF(IFERROR(VLOOKUP(CENSO[[#This Row],[NOME COMUM]],COMERCIAIS[],2, FALSE), "Não") &lt;&gt; "Não", "Sim", "Não")</f>
        <v>Não</v>
      </c>
      <c r="Z3232" s="133">
        <f>CENSO[[#This Row],[g (m²)]]/SUM(AEEF[AEEF-UT])</f>
        <v>1.3208110185319911E-3</v>
      </c>
      <c r="AA3232" s="133">
        <f>CENSO[[#This Row],[v (m³)]]/SUM(AEEF[AEEF-UT])</f>
        <v>2.0340489685392663E-2</v>
      </c>
    </row>
    <row r="3233" spans="1:27" ht="14">
      <c r="A3233" s="86">
        <v>1</v>
      </c>
      <c r="B3233" s="86">
        <v>2</v>
      </c>
      <c r="C3233" s="63">
        <v>94</v>
      </c>
      <c r="D3233" s="63">
        <v>3232</v>
      </c>
      <c r="E3233" s="63" t="str">
        <f>VLOOKUP(CENSO[[#This Row],[NOME COMUM]],ESPECIES[],2,FALSE)</f>
        <v>Pouteria sp.</v>
      </c>
      <c r="F3233" s="64" t="s">
        <v>83</v>
      </c>
      <c r="G3233" s="64">
        <v>187</v>
      </c>
      <c r="H3233" s="97">
        <f>CENSO[[#This Row],[CAP (cm)]]/PI()</f>
        <v>59.523948716368857</v>
      </c>
      <c r="I3233" s="64">
        <v>18</v>
      </c>
      <c r="J3233" s="96">
        <f>(PI()*(CENSO[[#This Row],[DAP (cm)]]^2))/40000</f>
        <v>0.27827446024902436</v>
      </c>
      <c r="K3233" s="96">
        <f>CENSO[[#This Row],[g (m²)]]*CENSO[[#This Row],[H (m)]]*0.7</f>
        <v>3.5062581991377066</v>
      </c>
      <c r="L3233" s="64">
        <v>1</v>
      </c>
      <c r="M3233" s="65">
        <v>365280.2</v>
      </c>
      <c r="N3233" s="87">
        <v>9702987.8000000007</v>
      </c>
      <c r="O3233" s="87" t="s">
        <v>1227</v>
      </c>
      <c r="P3233" s="87" t="str">
        <f>VLOOKUP(CENSO[[#This Row],[DAP (cm)]],CD[],2,TRUE)</f>
        <v>TORA</v>
      </c>
      <c r="Q3233" s="87" t="str">
        <f>VLOOKUP(CENSO[[#This Row],[DAP (cm)]],DD[],2,TRUE)</f>
        <v>50├ 60</v>
      </c>
      <c r="R3233" s="87" t="str" cm="1">
        <f t="array" ref="R3233">INDEX(_xlfn.TEXTSPLIT(CENSO[[#This Row],[NOME CIENTIFICO]]," "),1)</f>
        <v>Pouteria</v>
      </c>
      <c r="S3233" s="98" t="s">
        <v>1004</v>
      </c>
      <c r="T3233" s="87">
        <f>_xlfn.MINIFS(CENSO[DAP (cm)],CENSO[NOME CIENTIFICO],CENSO[[#This Row],[NOME CIENTIFICO]])</f>
        <v>39.788735772973837</v>
      </c>
      <c r="U32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33" s="87" t="str">
        <f>IF(CENSO[[#This Row],[DAP (cm)]]&lt;CENSO[[#This Row],[DMCE (cm)]],"DAP &lt; DMCE","DAP ≥ DMCE")</f>
        <v>DAP ≥ DMCE</v>
      </c>
      <c r="W3233" s="87" t="str">
        <f>IF(CENSO[[#This Row],[DAP (cm)]]&gt;200, "Superior", "Inferior")</f>
        <v>Inferior</v>
      </c>
      <c r="X3233" s="87" t="str">
        <f>VLOOKUP(CENSO[[#This Row],[NOME COMUM]],ESPECIES[],4,FALSE)</f>
        <v>Não</v>
      </c>
      <c r="Y3233" s="87" t="str">
        <f>IF(IFERROR(VLOOKUP(CENSO[[#This Row],[NOME COMUM]],COMERCIAIS[],2, FALSE), "Não") &lt;&gt; "Não", "Sim", "Não")</f>
        <v>Não</v>
      </c>
      <c r="Z3233" s="133">
        <f>CENSO[[#This Row],[g (m²)]]/SUM(AEEF[AEEF-UT])</f>
        <v>4.8688059229049158E-4</v>
      </c>
      <c r="AA3233" s="133">
        <f>CENSO[[#This Row],[v (m³)]]/SUM(AEEF[AEEF-UT])</f>
        <v>6.1346954628601937E-3</v>
      </c>
    </row>
    <row r="3234" spans="1:27" ht="14">
      <c r="A3234" s="86">
        <v>1</v>
      </c>
      <c r="B3234" s="86">
        <v>2</v>
      </c>
      <c r="C3234" s="63">
        <v>94</v>
      </c>
      <c r="D3234" s="63">
        <v>3233</v>
      </c>
      <c r="E3234" s="63" t="str">
        <f>VLOOKUP(CENSO[[#This Row],[NOME COMUM]],ESPECIES[],2,FALSE)</f>
        <v>Couratari guianensis Aubl.</v>
      </c>
      <c r="F3234" s="64" t="s">
        <v>6</v>
      </c>
      <c r="G3234" s="64">
        <v>210</v>
      </c>
      <c r="H3234" s="97">
        <f>CENSO[[#This Row],[CAP (cm)]]/PI()</f>
        <v>66.845076098596039</v>
      </c>
      <c r="I3234" s="64">
        <v>22</v>
      </c>
      <c r="J3234" s="96">
        <f>(PI()*(CENSO[[#This Row],[DAP (cm)]]^2))/40000</f>
        <v>0.35093664951762915</v>
      </c>
      <c r="K3234" s="96">
        <f>CENSO[[#This Row],[g (m²)]]*CENSO[[#This Row],[H (m)]]*0.7</f>
        <v>5.4044244025714887</v>
      </c>
      <c r="L3234" s="64">
        <v>1</v>
      </c>
      <c r="M3234" s="65">
        <v>365284.299999999</v>
      </c>
      <c r="N3234" s="87">
        <v>9702991.4000000004</v>
      </c>
      <c r="O3234" s="87" t="s">
        <v>1228</v>
      </c>
      <c r="P3234" s="87" t="str">
        <f>VLOOKUP(CENSO[[#This Row],[DAP (cm)]],CD[],2,TRUE)</f>
        <v>TORA</v>
      </c>
      <c r="Q3234" s="87" t="str">
        <f>VLOOKUP(CENSO[[#This Row],[DAP (cm)]],DD[],2,TRUE)</f>
        <v>60├ 70</v>
      </c>
      <c r="R3234" s="87" t="str" cm="1">
        <f t="array" ref="R3234">INDEX(_xlfn.TEXTSPLIT(CENSO[[#This Row],[NOME CIENTIFICO]]," "),1)</f>
        <v>Couratari</v>
      </c>
      <c r="S3234" s="98" t="s">
        <v>1004</v>
      </c>
      <c r="T3234" s="87">
        <f>_xlfn.MINIFS(CENSO[DAP (cm)],CENSO[NOME CIENTIFICO],CENSO[[#This Row],[NOME CIENTIFICO]])</f>
        <v>38.833806114422465</v>
      </c>
      <c r="U32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34" s="87" t="str">
        <f>IF(CENSO[[#This Row],[DAP (cm)]]&lt;CENSO[[#This Row],[DMCE (cm)]],"DAP &lt; DMCE","DAP ≥ DMCE")</f>
        <v>DAP ≥ DMCE</v>
      </c>
      <c r="W3234" s="87" t="str">
        <f>IF(CENSO[[#This Row],[DAP (cm)]]&gt;200, "Superior", "Inferior")</f>
        <v>Inferior</v>
      </c>
      <c r="X3234" s="87" t="str">
        <f>VLOOKUP(CENSO[[#This Row],[NOME COMUM]],ESPECIES[],4,FALSE)</f>
        <v>Não</v>
      </c>
      <c r="Y3234" s="87" t="str">
        <f>IF(IFERROR(VLOOKUP(CENSO[[#This Row],[NOME COMUM]],COMERCIAIS[],2, FALSE), "Não") &lt;&gt; "Não", "Sim", "Não")</f>
        <v>Sim</v>
      </c>
      <c r="Z3234" s="133">
        <f>CENSO[[#This Row],[g (m²)]]/SUM(AEEF[AEEF-UT])</f>
        <v>6.1401338671425204E-4</v>
      </c>
      <c r="AA3234" s="133">
        <f>CENSO[[#This Row],[v (m³)]]/SUM(AEEF[AEEF-UT])</f>
        <v>9.4558061553994804E-3</v>
      </c>
    </row>
    <row r="3235" spans="1:27" ht="14">
      <c r="A3235" s="86">
        <v>1</v>
      </c>
      <c r="B3235" s="86">
        <v>2</v>
      </c>
      <c r="C3235" s="63">
        <v>94</v>
      </c>
      <c r="D3235" s="63">
        <v>3234</v>
      </c>
      <c r="E3235" s="63" t="str">
        <f>VLOOKUP(CENSO[[#This Row],[NOME COMUM]],ESPECIES[],2,FALSE)</f>
        <v>Goupia glabra Aubl.</v>
      </c>
      <c r="F3235" s="64" t="s">
        <v>34</v>
      </c>
      <c r="G3235" s="64">
        <v>250</v>
      </c>
      <c r="H3235" s="97">
        <f>CENSO[[#This Row],[CAP (cm)]]/PI()</f>
        <v>79.577471545947674</v>
      </c>
      <c r="I3235" s="64">
        <v>18</v>
      </c>
      <c r="J3235" s="96">
        <f>(PI()*(CENSO[[#This Row],[DAP (cm)]]^2))/40000</f>
        <v>0.49735919716217297</v>
      </c>
      <c r="K3235" s="96">
        <f>CENSO[[#This Row],[g (m²)]]*CENSO[[#This Row],[H (m)]]*0.7</f>
        <v>6.2667258842433791</v>
      </c>
      <c r="L3235" s="64">
        <v>1</v>
      </c>
      <c r="M3235" s="65">
        <v>365289.59999999899</v>
      </c>
      <c r="N3235" s="87">
        <v>9703016.5999999903</v>
      </c>
      <c r="O3235" s="87" t="s">
        <v>1228</v>
      </c>
      <c r="P3235" s="87" t="str">
        <f>VLOOKUP(CENSO[[#This Row],[DAP (cm)]],CD[],2,TRUE)</f>
        <v>TORA</v>
      </c>
      <c r="Q3235" s="87" t="str">
        <f>VLOOKUP(CENSO[[#This Row],[DAP (cm)]],DD[],2,TRUE)</f>
        <v>70├ 80</v>
      </c>
      <c r="R3235" s="87" t="str" cm="1">
        <f t="array" ref="R3235">INDEX(_xlfn.TEXTSPLIT(CENSO[[#This Row],[NOME CIENTIFICO]]," "),1)</f>
        <v>Goupia</v>
      </c>
      <c r="S3235" s="98" t="s">
        <v>1004</v>
      </c>
      <c r="T3235" s="87">
        <f>_xlfn.MINIFS(CENSO[DAP (cm)],CENSO[NOME CIENTIFICO],CENSO[[#This Row],[NOME CIENTIFICO]])</f>
        <v>40.107045659157627</v>
      </c>
      <c r="U32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235" s="87" t="str">
        <f>IF(CENSO[[#This Row],[DAP (cm)]]&lt;CENSO[[#This Row],[DMCE (cm)]],"DAP &lt; DMCE","DAP ≥ DMCE")</f>
        <v>DAP ≥ DMCE</v>
      </c>
      <c r="W3235" s="87" t="str">
        <f>IF(CENSO[[#This Row],[DAP (cm)]]&gt;200, "Superior", "Inferior")</f>
        <v>Inferior</v>
      </c>
      <c r="X3235" s="87" t="str">
        <f>VLOOKUP(CENSO[[#This Row],[NOME COMUM]],ESPECIES[],4,FALSE)</f>
        <v>Não</v>
      </c>
      <c r="Y3235" s="87" t="str">
        <f>IF(IFERROR(VLOOKUP(CENSO[[#This Row],[NOME COMUM]],COMERCIAIS[],2, FALSE), "Não") &lt;&gt; "Não", "Sim", "Não")</f>
        <v>Sim</v>
      </c>
      <c r="Z3235" s="133">
        <f>CENSO[[#This Row],[g (m²)]]/SUM(AEEF[AEEF-UT])</f>
        <v>8.7020037799638919E-4</v>
      </c>
      <c r="AA3235" s="133">
        <f>CENSO[[#This Row],[v (m³)]]/SUM(AEEF[AEEF-UT])</f>
        <v>1.0964524762754503E-2</v>
      </c>
    </row>
    <row r="3236" spans="1:27" ht="14">
      <c r="A3236" s="86">
        <v>1</v>
      </c>
      <c r="B3236" s="86">
        <v>2</v>
      </c>
      <c r="C3236" s="63">
        <v>94</v>
      </c>
      <c r="D3236" s="63">
        <v>3235</v>
      </c>
      <c r="E3236" s="63" t="str">
        <f>VLOOKUP(CENSO[[#This Row],[NOME COMUM]],ESPECIES[],2,FALSE)</f>
        <v>Tachigali myrmecophila Ducke</v>
      </c>
      <c r="F3236" s="64" t="s">
        <v>14</v>
      </c>
      <c r="G3236" s="64">
        <v>300</v>
      </c>
      <c r="H3236" s="97">
        <f>CENSO[[#This Row],[CAP (cm)]]/PI()</f>
        <v>95.4929658551372</v>
      </c>
      <c r="I3236" s="64">
        <v>17</v>
      </c>
      <c r="J3236" s="96">
        <f>(PI()*(CENSO[[#This Row],[DAP (cm)]]^2))/40000</f>
        <v>0.7161972439135289</v>
      </c>
      <c r="K3236" s="96">
        <f>CENSO[[#This Row],[g (m²)]]*CENSO[[#This Row],[H (m)]]*0.7</f>
        <v>8.5227472025709936</v>
      </c>
      <c r="L3236" s="64">
        <v>1</v>
      </c>
      <c r="M3236" s="65">
        <v>365293.2</v>
      </c>
      <c r="N3236" s="87">
        <v>9703014.9000000004</v>
      </c>
      <c r="O3236" s="87" t="s">
        <v>1228</v>
      </c>
      <c r="P3236" s="87" t="str">
        <f>VLOOKUP(CENSO[[#This Row],[DAP (cm)]],CD[],2,TRUE)</f>
        <v>TORA</v>
      </c>
      <c r="Q3236" s="87" t="str">
        <f>VLOOKUP(CENSO[[#This Row],[DAP (cm)]],DD[],2,TRUE)</f>
        <v>90├ 100</v>
      </c>
      <c r="R3236" s="87" t="str" cm="1">
        <f t="array" ref="R3236">INDEX(_xlfn.TEXTSPLIT(CENSO[[#This Row],[NOME CIENTIFICO]]," "),1)</f>
        <v>Tachigali</v>
      </c>
      <c r="S3236" s="98" t="s">
        <v>1004</v>
      </c>
      <c r="T3236" s="87">
        <f>_xlfn.MINIFS(CENSO[DAP (cm)],CENSO[NOME CIENTIFICO],CENSO[[#This Row],[NOME CIENTIFICO]])</f>
        <v>39.152116000606256</v>
      </c>
      <c r="U32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36" s="87" t="str">
        <f>IF(CENSO[[#This Row],[DAP (cm)]]&lt;CENSO[[#This Row],[DMCE (cm)]],"DAP &lt; DMCE","DAP ≥ DMCE")</f>
        <v>DAP ≥ DMCE</v>
      </c>
      <c r="W3236" s="87" t="str">
        <f>IF(CENSO[[#This Row],[DAP (cm)]]&gt;200, "Superior", "Inferior")</f>
        <v>Inferior</v>
      </c>
      <c r="X3236" s="87" t="str">
        <f>VLOOKUP(CENSO[[#This Row],[NOME COMUM]],ESPECIES[],4,FALSE)</f>
        <v>Não</v>
      </c>
      <c r="Y3236" s="87" t="str">
        <f>IF(IFERROR(VLOOKUP(CENSO[[#This Row],[NOME COMUM]],COMERCIAIS[],2, FALSE), "Não") &lt;&gt; "Não", "Sim", "Não")</f>
        <v>Sim</v>
      </c>
      <c r="Z3236" s="133">
        <f>CENSO[[#This Row],[g (m²)]]/SUM(AEEF[AEEF-UT])</f>
        <v>1.2530885443148001E-3</v>
      </c>
      <c r="AA3236" s="133">
        <f>CENSO[[#This Row],[v (m³)]]/SUM(AEEF[AEEF-UT])</f>
        <v>1.491175367734612E-2</v>
      </c>
    </row>
    <row r="3237" spans="1:27" ht="14">
      <c r="A3237" s="86">
        <v>1</v>
      </c>
      <c r="B3237" s="86">
        <v>2</v>
      </c>
      <c r="C3237" s="63">
        <v>94</v>
      </c>
      <c r="D3237" s="63">
        <v>3236</v>
      </c>
      <c r="E3237" s="63" t="str">
        <f>VLOOKUP(CENSO[[#This Row],[NOME COMUM]],ESPECIES[],2,FALSE)</f>
        <v>Didymopanax calvum Decne. &amp; Planch.</v>
      </c>
      <c r="F3237" s="64" t="s">
        <v>52</v>
      </c>
      <c r="G3237" s="64">
        <v>250</v>
      </c>
      <c r="H3237" s="97">
        <f>CENSO[[#This Row],[CAP (cm)]]/PI()</f>
        <v>79.577471545947674</v>
      </c>
      <c r="I3237" s="64">
        <v>18</v>
      </c>
      <c r="J3237" s="96">
        <f>(PI()*(CENSO[[#This Row],[DAP (cm)]]^2))/40000</f>
        <v>0.49735919716217297</v>
      </c>
      <c r="K3237" s="96">
        <f>CENSO[[#This Row],[g (m²)]]*CENSO[[#This Row],[H (m)]]*0.7</f>
        <v>6.2667258842433791</v>
      </c>
      <c r="L3237" s="64">
        <v>1</v>
      </c>
      <c r="M3237" s="65">
        <v>365325.299999999</v>
      </c>
      <c r="N3237" s="87">
        <v>9703005.1999999899</v>
      </c>
      <c r="O3237" s="87" t="s">
        <v>1227</v>
      </c>
      <c r="P3237" s="87" t="str">
        <f>VLOOKUP(CENSO[[#This Row],[DAP (cm)]],CD[],2,TRUE)</f>
        <v>TORA</v>
      </c>
      <c r="Q3237" s="87" t="str">
        <f>VLOOKUP(CENSO[[#This Row],[DAP (cm)]],DD[],2,TRUE)</f>
        <v>70├ 80</v>
      </c>
      <c r="R3237" s="87" t="str" cm="1">
        <f t="array" ref="R3237">INDEX(_xlfn.TEXTSPLIT(CENSO[[#This Row],[NOME CIENTIFICO]]," "),1)</f>
        <v>Didymopanax</v>
      </c>
      <c r="S3237" s="98" t="s">
        <v>1004</v>
      </c>
      <c r="T3237" s="87">
        <f>_xlfn.MINIFS(CENSO[DAP (cm)],CENSO[NOME CIENTIFICO],CENSO[[#This Row],[NOME CIENTIFICO]])</f>
        <v>46.791553269017228</v>
      </c>
      <c r="U32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56.791553269017228</v>
      </c>
      <c r="V3237" s="87" t="str">
        <f>IF(CENSO[[#This Row],[DAP (cm)]]&lt;CENSO[[#This Row],[DMCE (cm)]],"DAP &lt; DMCE","DAP ≥ DMCE")</f>
        <v>DAP ≥ DMCE</v>
      </c>
      <c r="W3237" s="87" t="str">
        <f>IF(CENSO[[#This Row],[DAP (cm)]]&gt;200, "Superior", "Inferior")</f>
        <v>Inferior</v>
      </c>
      <c r="X3237" s="87" t="str">
        <f>VLOOKUP(CENSO[[#This Row],[NOME COMUM]],ESPECIES[],4,FALSE)</f>
        <v>Não</v>
      </c>
      <c r="Y3237" s="87" t="str">
        <f>IF(IFERROR(VLOOKUP(CENSO[[#This Row],[NOME COMUM]],COMERCIAIS[],2, FALSE), "Não") &lt;&gt; "Não", "Sim", "Não")</f>
        <v>Não</v>
      </c>
      <c r="Z3237" s="133">
        <f>CENSO[[#This Row],[g (m²)]]/SUM(AEEF[AEEF-UT])</f>
        <v>8.7020037799638919E-4</v>
      </c>
      <c r="AA3237" s="133">
        <f>CENSO[[#This Row],[v (m³)]]/SUM(AEEF[AEEF-UT])</f>
        <v>1.0964524762754503E-2</v>
      </c>
    </row>
    <row r="3238" spans="1:27" ht="14">
      <c r="A3238" s="86">
        <v>1</v>
      </c>
      <c r="B3238" s="86">
        <v>2</v>
      </c>
      <c r="C3238" s="63">
        <v>94</v>
      </c>
      <c r="D3238" s="63">
        <v>3237</v>
      </c>
      <c r="E3238" s="63" t="str">
        <f>VLOOKUP(CENSO[[#This Row],[NOME COMUM]],ESPECIES[],2,FALSE)</f>
        <v>Lecythis chartacea O.Berg</v>
      </c>
      <c r="F3238" s="64" t="s">
        <v>31</v>
      </c>
      <c r="G3238" s="64">
        <v>130</v>
      </c>
      <c r="H3238" s="97">
        <f>CENSO[[#This Row],[CAP (cm)]]/PI()</f>
        <v>41.38028520389279</v>
      </c>
      <c r="I3238" s="64">
        <v>12</v>
      </c>
      <c r="J3238" s="96">
        <f>(PI()*(CENSO[[#This Row],[DAP (cm)]]^2))/40000</f>
        <v>0.13448592691265157</v>
      </c>
      <c r="K3238" s="96">
        <f>CENSO[[#This Row],[g (m²)]]*CENSO[[#This Row],[H (m)]]*0.7</f>
        <v>1.1296817860662731</v>
      </c>
      <c r="L3238" s="64">
        <v>1</v>
      </c>
      <c r="M3238" s="65">
        <v>365349.7</v>
      </c>
      <c r="N3238" s="87">
        <v>9703051.4000000004</v>
      </c>
      <c r="O3238" s="98" t="s">
        <v>1225</v>
      </c>
      <c r="P3238" s="87" t="str">
        <f>VLOOKUP(CENSO[[#This Row],[DAP (cm)]],CD[],2,TRUE)</f>
        <v>TORETE</v>
      </c>
      <c r="Q3238" s="87" t="str">
        <f>VLOOKUP(CENSO[[#This Row],[DAP (cm)]],DD[],2,TRUE)</f>
        <v>40├ 50</v>
      </c>
      <c r="R3238" s="87" t="str" cm="1">
        <f t="array" ref="R3238">INDEX(_xlfn.TEXTSPLIT(CENSO[[#This Row],[NOME CIENTIFICO]]," "),1)</f>
        <v>Lecythis</v>
      </c>
      <c r="S3238" s="98" t="s">
        <v>1004</v>
      </c>
      <c r="T3238" s="87">
        <f>_xlfn.MINIFS(CENSO[DAP (cm)],CENSO[NOME CIENTIFICO],CENSO[[#This Row],[NOME CIENTIFICO]])</f>
        <v>38.833806114422465</v>
      </c>
      <c r="U32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38" s="87" t="str">
        <f>IF(CENSO[[#This Row],[DAP (cm)]]&lt;CENSO[[#This Row],[DMCE (cm)]],"DAP &lt; DMCE","DAP ≥ DMCE")</f>
        <v>DAP &lt; DMCE</v>
      </c>
      <c r="W3238" s="87" t="str">
        <f>IF(CENSO[[#This Row],[DAP (cm)]]&gt;200, "Superior", "Inferior")</f>
        <v>Inferior</v>
      </c>
      <c r="X3238" s="87" t="str">
        <f>VLOOKUP(CENSO[[#This Row],[NOME COMUM]],ESPECIES[],4,FALSE)</f>
        <v>Não</v>
      </c>
      <c r="Y3238" s="87" t="str">
        <f>IF(IFERROR(VLOOKUP(CENSO[[#This Row],[NOME COMUM]],COMERCIAIS[],2, FALSE), "Não") &lt;&gt; "Não", "Sim", "Não")</f>
        <v>Sim</v>
      </c>
      <c r="Z3238" s="133">
        <f>CENSO[[#This Row],[g (m²)]]/SUM(AEEF[AEEF-UT])</f>
        <v>2.3530218221022364E-4</v>
      </c>
      <c r="AA3238" s="133">
        <f>CENSO[[#This Row],[v (m³)]]/SUM(AEEF[AEEF-UT])</f>
        <v>1.9765383305658784E-3</v>
      </c>
    </row>
    <row r="3239" spans="1:27" ht="14">
      <c r="A3239" s="86">
        <v>1</v>
      </c>
      <c r="B3239" s="86">
        <v>2</v>
      </c>
      <c r="C3239" s="63">
        <v>94</v>
      </c>
      <c r="D3239" s="63">
        <v>3238</v>
      </c>
      <c r="E3239" s="63" t="str">
        <f>VLOOKUP(CENSO[[#This Row],[NOME COMUM]],ESPECIES[],2,FALSE)</f>
        <v>Pouteria sp.</v>
      </c>
      <c r="F3239" s="64" t="s">
        <v>83</v>
      </c>
      <c r="G3239" s="64">
        <v>175</v>
      </c>
      <c r="H3239" s="97">
        <f>CENSO[[#This Row],[CAP (cm)]]/PI()</f>
        <v>55.70423008216337</v>
      </c>
      <c r="I3239" s="64">
        <v>18</v>
      </c>
      <c r="J3239" s="96">
        <f>(PI()*(CENSO[[#This Row],[DAP (cm)]]^2))/40000</f>
        <v>0.24370600660946476</v>
      </c>
      <c r="K3239" s="96">
        <f>CENSO[[#This Row],[g (m²)]]*CENSO[[#This Row],[H (m)]]*0.7</f>
        <v>3.0706956832792556</v>
      </c>
      <c r="L3239" s="64">
        <v>2</v>
      </c>
      <c r="M3239" s="65">
        <v>365348.4</v>
      </c>
      <c r="N3239" s="87">
        <v>9703055.3000000007</v>
      </c>
      <c r="O3239" s="87" t="s">
        <v>1227</v>
      </c>
      <c r="P3239" s="87" t="str">
        <f>VLOOKUP(CENSO[[#This Row],[DAP (cm)]],CD[],2,TRUE)</f>
        <v>TORA</v>
      </c>
      <c r="Q3239" s="87" t="str">
        <f>VLOOKUP(CENSO[[#This Row],[DAP (cm)]],DD[],2,TRUE)</f>
        <v>50├ 60</v>
      </c>
      <c r="R3239" s="87" t="str" cm="1">
        <f t="array" ref="R3239">INDEX(_xlfn.TEXTSPLIT(CENSO[[#This Row],[NOME CIENTIFICO]]," "),1)</f>
        <v>Pouteria</v>
      </c>
      <c r="S3239" s="98" t="s">
        <v>1004</v>
      </c>
      <c r="T3239" s="87">
        <f>_xlfn.MINIFS(CENSO[DAP (cm)],CENSO[NOME CIENTIFICO],CENSO[[#This Row],[NOME CIENTIFICO]])</f>
        <v>39.788735772973837</v>
      </c>
      <c r="U32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39" s="87" t="str">
        <f>IF(CENSO[[#This Row],[DAP (cm)]]&lt;CENSO[[#This Row],[DMCE (cm)]],"DAP &lt; DMCE","DAP ≥ DMCE")</f>
        <v>DAP ≥ DMCE</v>
      </c>
      <c r="W3239" s="87" t="str">
        <f>IF(CENSO[[#This Row],[DAP (cm)]]&gt;200, "Superior", "Inferior")</f>
        <v>Inferior</v>
      </c>
      <c r="X3239" s="87" t="str">
        <f>VLOOKUP(CENSO[[#This Row],[NOME COMUM]],ESPECIES[],4,FALSE)</f>
        <v>Não</v>
      </c>
      <c r="Y3239" s="87" t="str">
        <f>IF(IFERROR(VLOOKUP(CENSO[[#This Row],[NOME COMUM]],COMERCIAIS[],2, FALSE), "Não") &lt;&gt; "Não", "Sim", "Não")</f>
        <v>Não</v>
      </c>
      <c r="Z3239" s="133">
        <f>CENSO[[#This Row],[g (m²)]]/SUM(AEEF[AEEF-UT])</f>
        <v>4.2639818521823071E-4</v>
      </c>
      <c r="AA3239" s="133">
        <f>CENSO[[#This Row],[v (m³)]]/SUM(AEEF[AEEF-UT])</f>
        <v>5.3726171337497063E-3</v>
      </c>
    </row>
    <row r="3240" spans="1:27" ht="14">
      <c r="A3240" s="86">
        <v>1</v>
      </c>
      <c r="B3240" s="86">
        <v>2</v>
      </c>
      <c r="C3240" s="63">
        <v>94</v>
      </c>
      <c r="D3240" s="63">
        <v>3239</v>
      </c>
      <c r="E3240" s="63" t="str">
        <f>VLOOKUP(CENSO[[#This Row],[NOME COMUM]],ESPECIES[],2,FALSE)</f>
        <v>Parahancornia amapa (Huber ) Ducke</v>
      </c>
      <c r="F3240" s="64" t="s">
        <v>15</v>
      </c>
      <c r="G3240" s="64">
        <v>360</v>
      </c>
      <c r="H3240" s="97">
        <f>CENSO[[#This Row],[CAP (cm)]]/PI()</f>
        <v>114.59155902616465</v>
      </c>
      <c r="I3240" s="64">
        <v>20</v>
      </c>
      <c r="J3240" s="96">
        <f>(PI()*(CENSO[[#This Row],[DAP (cm)]]^2))/40000</f>
        <v>1.0313240312354819</v>
      </c>
      <c r="K3240" s="96">
        <f>CENSO[[#This Row],[g (m²)]]*CENSO[[#This Row],[H (m)]]*0.7</f>
        <v>14.438536437296744</v>
      </c>
      <c r="L3240" s="64">
        <v>1</v>
      </c>
      <c r="M3240" s="65">
        <v>365326</v>
      </c>
      <c r="N3240" s="87">
        <v>9703082.1999999899</v>
      </c>
      <c r="O3240" s="87" t="s">
        <v>1227</v>
      </c>
      <c r="P3240" s="87" t="str">
        <f>VLOOKUP(CENSO[[#This Row],[DAP (cm)]],CD[],2,TRUE)</f>
        <v>TORA</v>
      </c>
      <c r="Q3240" s="87" t="str">
        <f>VLOOKUP(CENSO[[#This Row],[DAP (cm)]],DD[],2,TRUE)</f>
        <v>110├ 120</v>
      </c>
      <c r="R3240" s="87" t="str" cm="1">
        <f t="array" ref="R3240">INDEX(_xlfn.TEXTSPLIT(CENSO[[#This Row],[NOME CIENTIFICO]]," "),1)</f>
        <v>Parahancornia</v>
      </c>
      <c r="S3240" s="98" t="s">
        <v>1004</v>
      </c>
      <c r="T3240" s="87">
        <f>_xlfn.MINIFS(CENSO[DAP (cm)],CENSO[NOME CIENTIFICO],CENSO[[#This Row],[NOME CIENTIFICO]])</f>
        <v>39.788735772973837</v>
      </c>
      <c r="U32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40" s="87" t="str">
        <f>IF(CENSO[[#This Row],[DAP (cm)]]&lt;CENSO[[#This Row],[DMCE (cm)]],"DAP &lt; DMCE","DAP ≥ DMCE")</f>
        <v>DAP ≥ DMCE</v>
      </c>
      <c r="W3240" s="87" t="str">
        <f>IF(CENSO[[#This Row],[DAP (cm)]]&gt;200, "Superior", "Inferior")</f>
        <v>Inferior</v>
      </c>
      <c r="X3240" s="87" t="str">
        <f>VLOOKUP(CENSO[[#This Row],[NOME COMUM]],ESPECIES[],4,FALSE)</f>
        <v>Não</v>
      </c>
      <c r="Y3240" s="87" t="str">
        <f>IF(IFERROR(VLOOKUP(CENSO[[#This Row],[NOME COMUM]],COMERCIAIS[],2, FALSE), "Não") &lt;&gt; "Não", "Sim", "Não")</f>
        <v>Não</v>
      </c>
      <c r="Z3240" s="133">
        <f>CENSO[[#This Row],[g (m²)]]/SUM(AEEF[AEEF-UT])</f>
        <v>1.8044475038133125E-3</v>
      </c>
      <c r="AA3240" s="133">
        <f>CENSO[[#This Row],[v (m³)]]/SUM(AEEF[AEEF-UT])</f>
        <v>2.5262265053386371E-2</v>
      </c>
    </row>
    <row r="3241" spans="1:27" ht="14">
      <c r="A3241" s="86">
        <v>1</v>
      </c>
      <c r="B3241" s="86">
        <v>2</v>
      </c>
      <c r="C3241" s="63">
        <v>94</v>
      </c>
      <c r="D3241" s="63">
        <v>3240</v>
      </c>
      <c r="E3241" s="63" t="str">
        <f>VLOOKUP(CENSO[[#This Row],[NOME COMUM]],ESPECIES[],2,FALSE)</f>
        <v>Dipteryx odorata (Aubl.) Willd.</v>
      </c>
      <c r="F3241" s="64" t="s">
        <v>4</v>
      </c>
      <c r="G3241" s="64">
        <v>200</v>
      </c>
      <c r="H3241" s="97">
        <f>CENSO[[#This Row],[CAP (cm)]]/PI()</f>
        <v>63.661977236758133</v>
      </c>
      <c r="I3241" s="64">
        <v>20</v>
      </c>
      <c r="J3241" s="96">
        <f>(PI()*(CENSO[[#This Row],[DAP (cm)]]^2))/40000</f>
        <v>0.31830988618379064</v>
      </c>
      <c r="K3241" s="96">
        <f>CENSO[[#This Row],[g (m²)]]*CENSO[[#This Row],[H (m)]]*0.7</f>
        <v>4.4563384065730682</v>
      </c>
      <c r="L3241" s="64">
        <v>1</v>
      </c>
      <c r="M3241" s="65">
        <v>365329.9</v>
      </c>
      <c r="N3241" s="87">
        <v>9703104.6999999899</v>
      </c>
      <c r="O3241" s="98" t="s">
        <v>1225</v>
      </c>
      <c r="P3241" s="87" t="str">
        <f>VLOOKUP(CENSO[[#This Row],[DAP (cm)]],CD[],2,TRUE)</f>
        <v>TORA</v>
      </c>
      <c r="Q3241" s="87" t="str">
        <f>VLOOKUP(CENSO[[#This Row],[DAP (cm)]],DD[],2,TRUE)</f>
        <v>60├ 70</v>
      </c>
      <c r="R3241" s="87" t="str" cm="1">
        <f t="array" ref="R3241">INDEX(_xlfn.TEXTSPLIT(CENSO[[#This Row],[NOME CIENTIFICO]]," "),1)</f>
        <v>Dipteryx</v>
      </c>
      <c r="S3241" s="98" t="s">
        <v>1004</v>
      </c>
      <c r="T3241" s="87">
        <f>_xlfn.MINIFS(CENSO[DAP (cm)],CENSO[NOME CIENTIFICO],CENSO[[#This Row],[NOME CIENTIFICO]])</f>
        <v>39.152116000606256</v>
      </c>
      <c r="U32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80</v>
      </c>
      <c r="V3241" s="87" t="str">
        <f>IF(CENSO[[#This Row],[DAP (cm)]]&lt;CENSO[[#This Row],[DMCE (cm)]],"DAP &lt; DMCE","DAP ≥ DMCE")</f>
        <v>DAP &lt; DMCE</v>
      </c>
      <c r="W3241" s="87" t="str">
        <f>IF(CENSO[[#This Row],[DAP (cm)]]&gt;200, "Superior", "Inferior")</f>
        <v>Inferior</v>
      </c>
      <c r="X3241" s="87" t="str">
        <f>VLOOKUP(CENSO[[#This Row],[NOME COMUM]],ESPECIES[],4,FALSE)</f>
        <v>Vulneravel</v>
      </c>
      <c r="Y3241" s="87" t="str">
        <f>IF(IFERROR(VLOOKUP(CENSO[[#This Row],[NOME COMUM]],COMERCIAIS[],2, FALSE), "Não") &lt;&gt; "Não", "Sim", "Não")</f>
        <v>Sim</v>
      </c>
      <c r="Z3241" s="133">
        <f>CENSO[[#This Row],[g (m²)]]/SUM(AEEF[AEEF-UT])</f>
        <v>5.5692824191768894E-4</v>
      </c>
      <c r="AA3241" s="133">
        <f>CENSO[[#This Row],[v (m³)]]/SUM(AEEF[AEEF-UT])</f>
        <v>7.7969953868476443E-3</v>
      </c>
    </row>
    <row r="3242" spans="1:27" ht="14">
      <c r="A3242" s="86">
        <v>1</v>
      </c>
      <c r="B3242" s="86">
        <v>2</v>
      </c>
      <c r="C3242" s="63">
        <v>94</v>
      </c>
      <c r="D3242" s="63">
        <v>3241</v>
      </c>
      <c r="E3242" s="63" t="str">
        <f>VLOOKUP(CENSO[[#This Row],[NOME COMUM]],ESPECIES[],2,FALSE)</f>
        <v>Pouteria sp.</v>
      </c>
      <c r="F3242" s="64" t="s">
        <v>83</v>
      </c>
      <c r="G3242" s="64">
        <v>208</v>
      </c>
      <c r="H3242" s="97">
        <f>CENSO[[#This Row],[CAP (cm)]]/PI()</f>
        <v>66.208456326228458</v>
      </c>
      <c r="I3242" s="64">
        <v>18</v>
      </c>
      <c r="J3242" s="96">
        <f>(PI()*(CENSO[[#This Row],[DAP (cm)]]^2))/40000</f>
        <v>0.34428397289638796</v>
      </c>
      <c r="K3242" s="96">
        <f>CENSO[[#This Row],[g (m²)]]*CENSO[[#This Row],[H (m)]]*0.7</f>
        <v>4.337978058494488</v>
      </c>
      <c r="L3242" s="64">
        <v>1</v>
      </c>
      <c r="M3242" s="65">
        <v>365353.9</v>
      </c>
      <c r="N3242" s="87">
        <v>9703096.6999999899</v>
      </c>
      <c r="O3242" s="87" t="s">
        <v>1227</v>
      </c>
      <c r="P3242" s="87" t="str">
        <f>VLOOKUP(CENSO[[#This Row],[DAP (cm)]],CD[],2,TRUE)</f>
        <v>TORA</v>
      </c>
      <c r="Q3242" s="87" t="str">
        <f>VLOOKUP(CENSO[[#This Row],[DAP (cm)]],DD[],2,TRUE)</f>
        <v>60├ 70</v>
      </c>
      <c r="R3242" s="87" t="str" cm="1">
        <f t="array" ref="R3242">INDEX(_xlfn.TEXTSPLIT(CENSO[[#This Row],[NOME CIENTIFICO]]," "),1)</f>
        <v>Pouteria</v>
      </c>
      <c r="S3242" s="98" t="s">
        <v>1004</v>
      </c>
      <c r="T3242" s="87">
        <f>_xlfn.MINIFS(CENSO[DAP (cm)],CENSO[NOME CIENTIFICO],CENSO[[#This Row],[NOME CIENTIFICO]])</f>
        <v>39.788735772973837</v>
      </c>
      <c r="U32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42" s="87" t="str">
        <f>IF(CENSO[[#This Row],[DAP (cm)]]&lt;CENSO[[#This Row],[DMCE (cm)]],"DAP &lt; DMCE","DAP ≥ DMCE")</f>
        <v>DAP ≥ DMCE</v>
      </c>
      <c r="W3242" s="87" t="str">
        <f>IF(CENSO[[#This Row],[DAP (cm)]]&gt;200, "Superior", "Inferior")</f>
        <v>Inferior</v>
      </c>
      <c r="X3242" s="87" t="str">
        <f>VLOOKUP(CENSO[[#This Row],[NOME COMUM]],ESPECIES[],4,FALSE)</f>
        <v>Não</v>
      </c>
      <c r="Y3242" s="87" t="str">
        <f>IF(IFERROR(VLOOKUP(CENSO[[#This Row],[NOME COMUM]],COMERCIAIS[],2, FALSE), "Não") &lt;&gt; "Não", "Sim", "Não")</f>
        <v>Não</v>
      </c>
      <c r="Z3242" s="133">
        <f>CENSO[[#This Row],[g (m²)]]/SUM(AEEF[AEEF-UT])</f>
        <v>6.023735864581724E-4</v>
      </c>
      <c r="AA3242" s="133">
        <f>CENSO[[#This Row],[v (m³)]]/SUM(AEEF[AEEF-UT])</f>
        <v>7.5899071893729712E-3</v>
      </c>
    </row>
    <row r="3243" spans="1:27" ht="14">
      <c r="A3243" s="86">
        <v>1</v>
      </c>
      <c r="B3243" s="86">
        <v>2</v>
      </c>
      <c r="C3243" s="63">
        <v>94</v>
      </c>
      <c r="D3243" s="63">
        <v>3242</v>
      </c>
      <c r="E3243" s="63" t="str">
        <f>VLOOKUP(CENSO[[#This Row],[NOME COMUM]],ESPECIES[],2,FALSE)</f>
        <v>Caryocar villosum (Aubl.) Pers.</v>
      </c>
      <c r="F3243" s="64" t="s">
        <v>33</v>
      </c>
      <c r="G3243" s="64">
        <v>300</v>
      </c>
      <c r="H3243" s="97">
        <f>CENSO[[#This Row],[CAP (cm)]]/PI()</f>
        <v>95.4929658551372</v>
      </c>
      <c r="I3243" s="64">
        <v>18</v>
      </c>
      <c r="J3243" s="96">
        <f>(PI()*(CENSO[[#This Row],[DAP (cm)]]^2))/40000</f>
        <v>0.7161972439135289</v>
      </c>
      <c r="K3243" s="96">
        <f>CENSO[[#This Row],[g (m²)]]*CENSO[[#This Row],[H (m)]]*0.7</f>
        <v>9.0240852733104635</v>
      </c>
      <c r="L3243" s="64">
        <v>1</v>
      </c>
      <c r="M3243" s="65">
        <v>365374.2</v>
      </c>
      <c r="N3243" s="87">
        <v>9703093.0999999903</v>
      </c>
      <c r="O3243" s="87" t="s">
        <v>1228</v>
      </c>
      <c r="P3243" s="87" t="str">
        <f>VLOOKUP(CENSO[[#This Row],[DAP (cm)]],CD[],2,TRUE)</f>
        <v>TORA</v>
      </c>
      <c r="Q3243" s="87" t="str">
        <f>VLOOKUP(CENSO[[#This Row],[DAP (cm)]],DD[],2,TRUE)</f>
        <v>90├ 100</v>
      </c>
      <c r="R3243" s="87" t="str" cm="1">
        <f t="array" ref="R3243">INDEX(_xlfn.TEXTSPLIT(CENSO[[#This Row],[NOME CIENTIFICO]]," "),1)</f>
        <v>Caryocar</v>
      </c>
      <c r="S3243" s="98" t="s">
        <v>1004</v>
      </c>
      <c r="T3243" s="87">
        <f>_xlfn.MINIFS(CENSO[DAP (cm)],CENSO[NOME CIENTIFICO],CENSO[[#This Row],[NOME CIENTIFICO]])</f>
        <v>41.38028520389279</v>
      </c>
      <c r="U32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243" s="87" t="str">
        <f>IF(CENSO[[#This Row],[DAP (cm)]]&lt;CENSO[[#This Row],[DMCE (cm)]],"DAP &lt; DMCE","DAP ≥ DMCE")</f>
        <v>DAP ≥ DMCE</v>
      </c>
      <c r="W3243" s="87" t="str">
        <f>IF(CENSO[[#This Row],[DAP (cm)]]&gt;200, "Superior", "Inferior")</f>
        <v>Inferior</v>
      </c>
      <c r="X3243" s="87" t="str">
        <f>VLOOKUP(CENSO[[#This Row],[NOME COMUM]],ESPECIES[],4,FALSE)</f>
        <v>Não</v>
      </c>
      <c r="Y3243" s="87" t="str">
        <f>IF(IFERROR(VLOOKUP(CENSO[[#This Row],[NOME COMUM]],COMERCIAIS[],2, FALSE), "Não") &lt;&gt; "Não", "Sim", "Não")</f>
        <v>Sim</v>
      </c>
      <c r="Z3243" s="133">
        <f>CENSO[[#This Row],[g (m²)]]/SUM(AEEF[AEEF-UT])</f>
        <v>1.2530885443148001E-3</v>
      </c>
      <c r="AA3243" s="133">
        <f>CENSO[[#This Row],[v (m³)]]/SUM(AEEF[AEEF-UT])</f>
        <v>1.578891565836648E-2</v>
      </c>
    </row>
    <row r="3244" spans="1:27" ht="14">
      <c r="A3244" s="86">
        <v>1</v>
      </c>
      <c r="B3244" s="86">
        <v>2</v>
      </c>
      <c r="C3244" s="63">
        <v>94</v>
      </c>
      <c r="D3244" s="63">
        <v>3243</v>
      </c>
      <c r="E3244" s="63" t="str">
        <f>VLOOKUP(CENSO[[#This Row],[NOME COMUM]],ESPECIES[],2,FALSE)</f>
        <v>Goupia glabra Aubl.</v>
      </c>
      <c r="F3244" s="64" t="s">
        <v>34</v>
      </c>
      <c r="G3244" s="64">
        <v>166</v>
      </c>
      <c r="H3244" s="97">
        <f>CENSO[[#This Row],[CAP (cm)]]/PI()</f>
        <v>52.839441106509256</v>
      </c>
      <c r="I3244" s="64">
        <v>14</v>
      </c>
      <c r="J3244" s="96">
        <f>(PI()*(CENSO[[#This Row],[DAP (cm)]]^2))/40000</f>
        <v>0.21928368059201345</v>
      </c>
      <c r="K3244" s="96">
        <f>CENSO[[#This Row],[g (m²)]]*CENSO[[#This Row],[H (m)]]*0.7</f>
        <v>2.1489800698017314</v>
      </c>
      <c r="L3244" s="64">
        <v>1</v>
      </c>
      <c r="M3244" s="65">
        <v>365377.4</v>
      </c>
      <c r="N3244" s="87">
        <v>9703099.3000000007</v>
      </c>
      <c r="O3244" s="87" t="s">
        <v>1228</v>
      </c>
      <c r="P3244" s="87" t="str">
        <f>VLOOKUP(CENSO[[#This Row],[DAP (cm)]],CD[],2,TRUE)</f>
        <v>TORA</v>
      </c>
      <c r="Q3244" s="87" t="str">
        <f>VLOOKUP(CENSO[[#This Row],[DAP (cm)]],DD[],2,TRUE)</f>
        <v>50├ 60</v>
      </c>
      <c r="R3244" s="87" t="str" cm="1">
        <f t="array" ref="R3244">INDEX(_xlfn.TEXTSPLIT(CENSO[[#This Row],[NOME CIENTIFICO]]," "),1)</f>
        <v>Goupia</v>
      </c>
      <c r="S3244" s="98" t="s">
        <v>1004</v>
      </c>
      <c r="T3244" s="87">
        <f>_xlfn.MINIFS(CENSO[DAP (cm)],CENSO[NOME CIENTIFICO],CENSO[[#This Row],[NOME CIENTIFICO]])</f>
        <v>40.107045659157627</v>
      </c>
      <c r="U32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244" s="87" t="str">
        <f>IF(CENSO[[#This Row],[DAP (cm)]]&lt;CENSO[[#This Row],[DMCE (cm)]],"DAP &lt; DMCE","DAP ≥ DMCE")</f>
        <v>DAP ≥ DMCE</v>
      </c>
      <c r="W3244" s="87" t="str">
        <f>IF(CENSO[[#This Row],[DAP (cm)]]&gt;200, "Superior", "Inferior")</f>
        <v>Inferior</v>
      </c>
      <c r="X3244" s="87" t="str">
        <f>VLOOKUP(CENSO[[#This Row],[NOME COMUM]],ESPECIES[],4,FALSE)</f>
        <v>Não</v>
      </c>
      <c r="Y3244" s="87" t="str">
        <f>IF(IFERROR(VLOOKUP(CENSO[[#This Row],[NOME COMUM]],COMERCIAIS[],2, FALSE), "Não") &lt;&gt; "Não", "Sim", "Não")</f>
        <v>Sim</v>
      </c>
      <c r="Z3244" s="133">
        <f>CENSO[[#This Row],[g (m²)]]/SUM(AEEF[AEEF-UT])</f>
        <v>3.8366786585709606E-4</v>
      </c>
      <c r="AA3244" s="133">
        <f>CENSO[[#This Row],[v (m³)]]/SUM(AEEF[AEEF-UT])</f>
        <v>3.7599450853995405E-3</v>
      </c>
    </row>
    <row r="3245" spans="1:27" ht="14">
      <c r="A3245" s="86">
        <v>1</v>
      </c>
      <c r="B3245" s="86">
        <v>2</v>
      </c>
      <c r="C3245" s="63">
        <v>94</v>
      </c>
      <c r="D3245" s="63">
        <v>3244</v>
      </c>
      <c r="E3245" s="63" t="str">
        <f>VLOOKUP(CENSO[[#This Row],[NOME COMUM]],ESPECIES[],2,FALSE)</f>
        <v>Pouteria sp.</v>
      </c>
      <c r="F3245" s="64" t="s">
        <v>83</v>
      </c>
      <c r="G3245" s="64">
        <v>150</v>
      </c>
      <c r="H3245" s="97">
        <f>CENSO[[#This Row],[CAP (cm)]]/PI()</f>
        <v>47.7464829275686</v>
      </c>
      <c r="I3245" s="64">
        <v>13</v>
      </c>
      <c r="J3245" s="96">
        <f>(PI()*(CENSO[[#This Row],[DAP (cm)]]^2))/40000</f>
        <v>0.17904931097838223</v>
      </c>
      <c r="K3245" s="96">
        <f>CENSO[[#This Row],[g (m²)]]*CENSO[[#This Row],[H (m)]]*0.7</f>
        <v>1.6293487299032783</v>
      </c>
      <c r="L3245" s="64">
        <v>1</v>
      </c>
      <c r="M3245" s="65">
        <v>365373.9</v>
      </c>
      <c r="N3245" s="87">
        <v>9703109.8000000007</v>
      </c>
      <c r="O3245" s="98" t="s">
        <v>1225</v>
      </c>
      <c r="P3245" s="87" t="str">
        <f>VLOOKUP(CENSO[[#This Row],[DAP (cm)]],CD[],2,TRUE)</f>
        <v>TORETE</v>
      </c>
      <c r="Q3245" s="87" t="str">
        <f>VLOOKUP(CENSO[[#This Row],[DAP (cm)]],DD[],2,TRUE)</f>
        <v>40├ 50</v>
      </c>
      <c r="R3245" s="87" t="str" cm="1">
        <f t="array" ref="R3245">INDEX(_xlfn.TEXTSPLIT(CENSO[[#This Row],[NOME CIENTIFICO]]," "),1)</f>
        <v>Pouteria</v>
      </c>
      <c r="S3245" s="98" t="s">
        <v>1004</v>
      </c>
      <c r="T3245" s="87">
        <f>_xlfn.MINIFS(CENSO[DAP (cm)],CENSO[NOME CIENTIFICO],CENSO[[#This Row],[NOME CIENTIFICO]])</f>
        <v>39.788735772973837</v>
      </c>
      <c r="U32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45" s="87" t="str">
        <f>IF(CENSO[[#This Row],[DAP (cm)]]&lt;CENSO[[#This Row],[DMCE (cm)]],"DAP &lt; DMCE","DAP ≥ DMCE")</f>
        <v>DAP &lt; DMCE</v>
      </c>
      <c r="W3245" s="87" t="str">
        <f>IF(CENSO[[#This Row],[DAP (cm)]]&gt;200, "Superior", "Inferior")</f>
        <v>Inferior</v>
      </c>
      <c r="X3245" s="87" t="str">
        <f>VLOOKUP(CENSO[[#This Row],[NOME COMUM]],ESPECIES[],4,FALSE)</f>
        <v>Não</v>
      </c>
      <c r="Y3245" s="87" t="str">
        <f>IF(IFERROR(VLOOKUP(CENSO[[#This Row],[NOME COMUM]],COMERCIAIS[],2, FALSE), "Não") &lt;&gt; "Não", "Sim", "Não")</f>
        <v>Não</v>
      </c>
      <c r="Z3245" s="133">
        <f>CENSO[[#This Row],[g (m²)]]/SUM(AEEF[AEEF-UT])</f>
        <v>3.1327213607870003E-4</v>
      </c>
      <c r="AA3245" s="133">
        <f>CENSO[[#This Row],[v (m³)]]/SUM(AEEF[AEEF-UT])</f>
        <v>2.8507764383161704E-3</v>
      </c>
    </row>
    <row r="3246" spans="1:27" ht="14">
      <c r="A3246" s="86">
        <v>1</v>
      </c>
      <c r="B3246" s="86">
        <v>2</v>
      </c>
      <c r="C3246" s="63">
        <v>94</v>
      </c>
      <c r="D3246" s="63">
        <v>3245</v>
      </c>
      <c r="E3246" s="63" t="str">
        <f>VLOOKUP(CENSO[[#This Row],[NOME COMUM]],ESPECIES[],2,FALSE)</f>
        <v>Goupia glabra Aubl.</v>
      </c>
      <c r="F3246" s="64" t="s">
        <v>34</v>
      </c>
      <c r="G3246" s="64">
        <v>413</v>
      </c>
      <c r="H3246" s="97">
        <f>CENSO[[#This Row],[CAP (cm)]]/PI()</f>
        <v>131.46198299390556</v>
      </c>
      <c r="I3246" s="64">
        <v>16</v>
      </c>
      <c r="J3246" s="96">
        <f>(PI()*(CENSO[[#This Row],[DAP (cm)]]^2))/40000</f>
        <v>1.3573449744120751</v>
      </c>
      <c r="K3246" s="96">
        <f>CENSO[[#This Row],[g (m²)]]*CENSO[[#This Row],[H (m)]]*0.7</f>
        <v>15.20226371341524</v>
      </c>
      <c r="L3246" s="64">
        <v>2</v>
      </c>
      <c r="M3246" s="65">
        <v>365435.4</v>
      </c>
      <c r="N3246" s="87">
        <v>9703231.6999999899</v>
      </c>
      <c r="O3246" s="87" t="s">
        <v>1228</v>
      </c>
      <c r="P3246" s="87" t="str">
        <f>VLOOKUP(CENSO[[#This Row],[DAP (cm)]],CD[],2,TRUE)</f>
        <v>TORA</v>
      </c>
      <c r="Q3246" s="87" t="str">
        <f>VLOOKUP(CENSO[[#This Row],[DAP (cm)]],DD[],2,TRUE)</f>
        <v>130├ 140</v>
      </c>
      <c r="R3246" s="87" t="str" cm="1">
        <f t="array" ref="R3246">INDEX(_xlfn.TEXTSPLIT(CENSO[[#This Row],[NOME CIENTIFICO]]," "),1)</f>
        <v>Goupia</v>
      </c>
      <c r="S3246" s="98" t="s">
        <v>1004</v>
      </c>
      <c r="T3246" s="87">
        <f>_xlfn.MINIFS(CENSO[DAP (cm)],CENSO[NOME CIENTIFICO],CENSO[[#This Row],[NOME CIENTIFICO]])</f>
        <v>40.107045659157627</v>
      </c>
      <c r="U32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246" s="87" t="str">
        <f>IF(CENSO[[#This Row],[DAP (cm)]]&lt;CENSO[[#This Row],[DMCE (cm)]],"DAP &lt; DMCE","DAP ≥ DMCE")</f>
        <v>DAP ≥ DMCE</v>
      </c>
      <c r="W3246" s="87" t="str">
        <f>IF(CENSO[[#This Row],[DAP (cm)]]&gt;200, "Superior", "Inferior")</f>
        <v>Inferior</v>
      </c>
      <c r="X3246" s="87" t="str">
        <f>VLOOKUP(CENSO[[#This Row],[NOME COMUM]],ESPECIES[],4,FALSE)</f>
        <v>Não</v>
      </c>
      <c r="Y3246" s="87" t="str">
        <f>IF(IFERROR(VLOOKUP(CENSO[[#This Row],[NOME COMUM]],COMERCIAIS[],2, FALSE), "Não") &lt;&gt; "Não", "Sim", "Não")</f>
        <v>Sim</v>
      </c>
      <c r="Z3246" s="133">
        <f>CENSO[[#This Row],[g (m²)]]/SUM(AEEF[AEEF-UT])</f>
        <v>2.3748673323914582E-3</v>
      </c>
      <c r="AA3246" s="133">
        <f>CENSO[[#This Row],[v (m³)]]/SUM(AEEF[AEEF-UT])</f>
        <v>2.6598514122784328E-2</v>
      </c>
    </row>
    <row r="3247" spans="1:27" ht="14">
      <c r="A3247" s="86">
        <v>1</v>
      </c>
      <c r="B3247" s="86">
        <v>2</v>
      </c>
      <c r="C3247" s="63">
        <v>94</v>
      </c>
      <c r="D3247" s="63">
        <v>3246</v>
      </c>
      <c r="E3247" s="63" t="str">
        <f>VLOOKUP(CENSO[[#This Row],[NOME COMUM]],ESPECIES[],2,FALSE)</f>
        <v>Goupia glabra Aubl.</v>
      </c>
      <c r="F3247" s="64" t="s">
        <v>34</v>
      </c>
      <c r="G3247" s="64">
        <v>400</v>
      </c>
      <c r="H3247" s="97">
        <f>CENSO[[#This Row],[CAP (cm)]]/PI()</f>
        <v>127.32395447351627</v>
      </c>
      <c r="I3247" s="64">
        <v>14</v>
      </c>
      <c r="J3247" s="96">
        <f>(PI()*(CENSO[[#This Row],[DAP (cm)]]^2))/40000</f>
        <v>1.2732395447351625</v>
      </c>
      <c r="K3247" s="96">
        <f>CENSO[[#This Row],[g (m²)]]*CENSO[[#This Row],[H (m)]]*0.7</f>
        <v>12.477747538404593</v>
      </c>
      <c r="L3247" s="64">
        <v>1</v>
      </c>
      <c r="M3247" s="65">
        <v>365436.4</v>
      </c>
      <c r="N3247" s="87">
        <v>9703240.0999999903</v>
      </c>
      <c r="O3247" s="87" t="s">
        <v>1228</v>
      </c>
      <c r="P3247" s="87" t="str">
        <f>VLOOKUP(CENSO[[#This Row],[DAP (cm)]],CD[],2,TRUE)</f>
        <v>TORA</v>
      </c>
      <c r="Q3247" s="87" t="str">
        <f>VLOOKUP(CENSO[[#This Row],[DAP (cm)]],DD[],2,TRUE)</f>
        <v>120├ 130</v>
      </c>
      <c r="R3247" s="87" t="str" cm="1">
        <f t="array" ref="R3247">INDEX(_xlfn.TEXTSPLIT(CENSO[[#This Row],[NOME CIENTIFICO]]," "),1)</f>
        <v>Goupia</v>
      </c>
      <c r="S3247" s="98" t="s">
        <v>1004</v>
      </c>
      <c r="T3247" s="87">
        <f>_xlfn.MINIFS(CENSO[DAP (cm)],CENSO[NOME CIENTIFICO],CENSO[[#This Row],[NOME CIENTIFICO]])</f>
        <v>40.107045659157627</v>
      </c>
      <c r="U32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247" s="87" t="str">
        <f>IF(CENSO[[#This Row],[DAP (cm)]]&lt;CENSO[[#This Row],[DMCE (cm)]],"DAP &lt; DMCE","DAP ≥ DMCE")</f>
        <v>DAP ≥ DMCE</v>
      </c>
      <c r="W3247" s="87" t="str">
        <f>IF(CENSO[[#This Row],[DAP (cm)]]&gt;200, "Superior", "Inferior")</f>
        <v>Inferior</v>
      </c>
      <c r="X3247" s="87" t="str">
        <f>VLOOKUP(CENSO[[#This Row],[NOME COMUM]],ESPECIES[],4,FALSE)</f>
        <v>Não</v>
      </c>
      <c r="Y3247" s="87" t="str">
        <f>IF(IFERROR(VLOOKUP(CENSO[[#This Row],[NOME COMUM]],COMERCIAIS[],2, FALSE), "Não") &lt;&gt; "Não", "Sim", "Não")</f>
        <v>Sim</v>
      </c>
      <c r="Z3247" s="133">
        <f>CENSO[[#This Row],[g (m²)]]/SUM(AEEF[AEEF-UT])</f>
        <v>2.2277129676707558E-3</v>
      </c>
      <c r="AA3247" s="133">
        <f>CENSO[[#This Row],[v (m³)]]/SUM(AEEF[AEEF-UT])</f>
        <v>2.1831587083173405E-2</v>
      </c>
    </row>
    <row r="3248" spans="1:27" ht="14">
      <c r="A3248" s="86">
        <v>1</v>
      </c>
      <c r="B3248" s="86">
        <v>2</v>
      </c>
      <c r="C3248" s="63">
        <v>94</v>
      </c>
      <c r="D3248" s="63">
        <v>3247</v>
      </c>
      <c r="E3248" s="63" t="str">
        <f>VLOOKUP(CENSO[[#This Row],[NOME COMUM]],ESPECIES[],2,FALSE)</f>
        <v>Goupia glabra Aubl.</v>
      </c>
      <c r="F3248" s="64" t="s">
        <v>34</v>
      </c>
      <c r="G3248" s="64">
        <v>355</v>
      </c>
      <c r="H3248" s="97">
        <f>CENSO[[#This Row],[CAP (cm)]]/PI()</f>
        <v>113.00000959524569</v>
      </c>
      <c r="I3248" s="64">
        <v>18</v>
      </c>
      <c r="J3248" s="96">
        <f>(PI()*(CENSO[[#This Row],[DAP (cm)]]^2))/40000</f>
        <v>1.0028750851578057</v>
      </c>
      <c r="K3248" s="96">
        <f>CENSO[[#This Row],[g (m²)]]*CENSO[[#This Row],[H (m)]]*0.7</f>
        <v>12.63622607298835</v>
      </c>
      <c r="L3248" s="64">
        <v>1</v>
      </c>
      <c r="M3248" s="65">
        <v>365461.09999999899</v>
      </c>
      <c r="N3248" s="87">
        <v>9703261.5</v>
      </c>
      <c r="O3248" s="87" t="s">
        <v>1228</v>
      </c>
      <c r="P3248" s="87" t="str">
        <f>VLOOKUP(CENSO[[#This Row],[DAP (cm)]],CD[],2,TRUE)</f>
        <v>TORA</v>
      </c>
      <c r="Q3248" s="87" t="str">
        <f>VLOOKUP(CENSO[[#This Row],[DAP (cm)]],DD[],2,TRUE)</f>
        <v>110├ 120</v>
      </c>
      <c r="R3248" s="87" t="str" cm="1">
        <f t="array" ref="R3248">INDEX(_xlfn.TEXTSPLIT(CENSO[[#This Row],[NOME CIENTIFICO]]," "),1)</f>
        <v>Goupia</v>
      </c>
      <c r="S3248" s="98" t="s">
        <v>1004</v>
      </c>
      <c r="T3248" s="87">
        <f>_xlfn.MINIFS(CENSO[DAP (cm)],CENSO[NOME CIENTIFICO],CENSO[[#This Row],[NOME CIENTIFICO]])</f>
        <v>40.107045659157627</v>
      </c>
      <c r="U32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248" s="87" t="str">
        <f>IF(CENSO[[#This Row],[DAP (cm)]]&lt;CENSO[[#This Row],[DMCE (cm)]],"DAP &lt; DMCE","DAP ≥ DMCE")</f>
        <v>DAP ≥ DMCE</v>
      </c>
      <c r="W3248" s="87" t="str">
        <f>IF(CENSO[[#This Row],[DAP (cm)]]&gt;200, "Superior", "Inferior")</f>
        <v>Inferior</v>
      </c>
      <c r="X3248" s="87" t="str">
        <f>VLOOKUP(CENSO[[#This Row],[NOME COMUM]],ESPECIES[],4,FALSE)</f>
        <v>Não</v>
      </c>
      <c r="Y3248" s="87" t="str">
        <f>IF(IFERROR(VLOOKUP(CENSO[[#This Row],[NOME COMUM]],COMERCIAIS[],2, FALSE), "Não") &lt;&gt; "Não", "Sim", "Não")</f>
        <v>Sim</v>
      </c>
      <c r="Z3248" s="133">
        <f>CENSO[[#This Row],[g (m²)]]/SUM(AEEF[AEEF-UT])</f>
        <v>1.7546720421919193E-3</v>
      </c>
      <c r="AA3248" s="133">
        <f>CENSO[[#This Row],[v (m³)]]/SUM(AEEF[AEEF-UT])</f>
        <v>2.210886773161818E-2</v>
      </c>
    </row>
    <row r="3249" spans="1:27" ht="14">
      <c r="A3249" s="86">
        <v>1</v>
      </c>
      <c r="B3249" s="86">
        <v>2</v>
      </c>
      <c r="C3249" s="63">
        <v>94</v>
      </c>
      <c r="D3249" s="63">
        <v>3248</v>
      </c>
      <c r="E3249" s="63" t="str">
        <f>VLOOKUP(CENSO[[#This Row],[NOME COMUM]],ESPECIES[],2,FALSE)</f>
        <v>Didymopanax calvum Decne. &amp; Planch.</v>
      </c>
      <c r="F3249" s="64" t="s">
        <v>52</v>
      </c>
      <c r="G3249" s="64">
        <v>153</v>
      </c>
      <c r="H3249" s="97">
        <f>CENSO[[#This Row],[CAP (cm)]]/PI()</f>
        <v>48.701412586119972</v>
      </c>
      <c r="I3249" s="64">
        <v>14</v>
      </c>
      <c r="J3249" s="96">
        <f>(PI()*(CENSO[[#This Row],[DAP (cm)]]^2))/40000</f>
        <v>0.18628290314190887</v>
      </c>
      <c r="K3249" s="96">
        <f>CENSO[[#This Row],[g (m²)]]*CENSO[[#This Row],[H (m)]]*0.7</f>
        <v>1.8255724507907067</v>
      </c>
      <c r="L3249" s="64">
        <v>1</v>
      </c>
      <c r="M3249" s="65">
        <v>365435.5</v>
      </c>
      <c r="N3249" s="87">
        <v>9703288</v>
      </c>
      <c r="O3249" s="98" t="s">
        <v>1225</v>
      </c>
      <c r="P3249" s="87" t="str">
        <f>VLOOKUP(CENSO[[#This Row],[DAP (cm)]],CD[],2,TRUE)</f>
        <v>TORETE</v>
      </c>
      <c r="Q3249" s="87" t="str">
        <f>VLOOKUP(CENSO[[#This Row],[DAP (cm)]],DD[],2,TRUE)</f>
        <v>40├ 50</v>
      </c>
      <c r="R3249" s="87" t="str" cm="1">
        <f t="array" ref="R3249">INDEX(_xlfn.TEXTSPLIT(CENSO[[#This Row],[NOME CIENTIFICO]]," "),1)</f>
        <v>Didymopanax</v>
      </c>
      <c r="S3249" s="98" t="s">
        <v>1004</v>
      </c>
      <c r="T3249" s="87">
        <f>_xlfn.MINIFS(CENSO[DAP (cm)],CENSO[NOME CIENTIFICO],CENSO[[#This Row],[NOME CIENTIFICO]])</f>
        <v>46.791553269017228</v>
      </c>
      <c r="U32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56.791553269017228</v>
      </c>
      <c r="V3249" s="87" t="str">
        <f>IF(CENSO[[#This Row],[DAP (cm)]]&lt;CENSO[[#This Row],[DMCE (cm)]],"DAP &lt; DMCE","DAP ≥ DMCE")</f>
        <v>DAP &lt; DMCE</v>
      </c>
      <c r="W3249" s="87" t="str">
        <f>IF(CENSO[[#This Row],[DAP (cm)]]&gt;200, "Superior", "Inferior")</f>
        <v>Inferior</v>
      </c>
      <c r="X3249" s="87" t="str">
        <f>VLOOKUP(CENSO[[#This Row],[NOME COMUM]],ESPECIES[],4,FALSE)</f>
        <v>Não</v>
      </c>
      <c r="Y3249" s="87" t="str">
        <f>IF(IFERROR(VLOOKUP(CENSO[[#This Row],[NOME COMUM]],COMERCIAIS[],2, FALSE), "Não") &lt;&gt; "Não", "Sim", "Não")</f>
        <v>Não</v>
      </c>
      <c r="Z3249" s="133">
        <f>CENSO[[#This Row],[g (m²)]]/SUM(AEEF[AEEF-UT])</f>
        <v>3.2592833037627952E-4</v>
      </c>
      <c r="AA3249" s="133">
        <f>CENSO[[#This Row],[v (m³)]]/SUM(AEEF[AEEF-UT])</f>
        <v>3.194097637687539E-3</v>
      </c>
    </row>
    <row r="3250" spans="1:27" ht="14">
      <c r="A3250" s="86">
        <v>1</v>
      </c>
      <c r="B3250" s="86">
        <v>2</v>
      </c>
      <c r="C3250" s="63">
        <v>94</v>
      </c>
      <c r="D3250" s="63">
        <v>3249</v>
      </c>
      <c r="E3250" s="63" t="str">
        <f>VLOOKUP(CENSO[[#This Row],[NOME COMUM]],ESPECIES[],2,FALSE)</f>
        <v>Pouteria sp.</v>
      </c>
      <c r="F3250" s="64" t="s">
        <v>83</v>
      </c>
      <c r="G3250" s="64">
        <v>170</v>
      </c>
      <c r="H3250" s="97">
        <f>CENSO[[#This Row],[CAP (cm)]]/PI()</f>
        <v>54.112680651244418</v>
      </c>
      <c r="I3250" s="64">
        <v>17</v>
      </c>
      <c r="J3250" s="96">
        <f>(PI()*(CENSO[[#This Row],[DAP (cm)]]^2))/40000</f>
        <v>0.2299788927677888</v>
      </c>
      <c r="K3250" s="96">
        <f>CENSO[[#This Row],[g (m²)]]*CENSO[[#This Row],[H (m)]]*0.7</f>
        <v>2.7367488239366864</v>
      </c>
      <c r="L3250" s="64">
        <v>1</v>
      </c>
      <c r="M3250" s="65">
        <v>365444.09999999899</v>
      </c>
      <c r="N3250" s="87">
        <v>9703291.6999999899</v>
      </c>
      <c r="O3250" s="87" t="s">
        <v>1227</v>
      </c>
      <c r="P3250" s="87" t="str">
        <f>VLOOKUP(CENSO[[#This Row],[DAP (cm)]],CD[],2,TRUE)</f>
        <v>TORA</v>
      </c>
      <c r="Q3250" s="87" t="str">
        <f>VLOOKUP(CENSO[[#This Row],[DAP (cm)]],DD[],2,TRUE)</f>
        <v>50├ 60</v>
      </c>
      <c r="R3250" s="87" t="str" cm="1">
        <f t="array" ref="R3250">INDEX(_xlfn.TEXTSPLIT(CENSO[[#This Row],[NOME CIENTIFICO]]," "),1)</f>
        <v>Pouteria</v>
      </c>
      <c r="S3250" s="98" t="s">
        <v>1004</v>
      </c>
      <c r="T3250" s="87">
        <f>_xlfn.MINIFS(CENSO[DAP (cm)],CENSO[NOME CIENTIFICO],CENSO[[#This Row],[NOME CIENTIFICO]])</f>
        <v>39.788735772973837</v>
      </c>
      <c r="U32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50" s="87" t="str">
        <f>IF(CENSO[[#This Row],[DAP (cm)]]&lt;CENSO[[#This Row],[DMCE (cm)]],"DAP &lt; DMCE","DAP ≥ DMCE")</f>
        <v>DAP ≥ DMCE</v>
      </c>
      <c r="W3250" s="87" t="str">
        <f>IF(CENSO[[#This Row],[DAP (cm)]]&gt;200, "Superior", "Inferior")</f>
        <v>Inferior</v>
      </c>
      <c r="X3250" s="87" t="str">
        <f>VLOOKUP(CENSO[[#This Row],[NOME COMUM]],ESPECIES[],4,FALSE)</f>
        <v>Não</v>
      </c>
      <c r="Y3250" s="87" t="str">
        <f>IF(IFERROR(VLOOKUP(CENSO[[#This Row],[NOME COMUM]],COMERCIAIS[],2, FALSE), "Não") &lt;&gt; "Não", "Sim", "Não")</f>
        <v>Não</v>
      </c>
      <c r="Z3250" s="133">
        <f>CENSO[[#This Row],[g (m²)]]/SUM(AEEF[AEEF-UT])</f>
        <v>4.0238065478553035E-4</v>
      </c>
      <c r="AA3250" s="133">
        <f>CENSO[[#This Row],[v (m³)]]/SUM(AEEF[AEEF-UT])</f>
        <v>4.7883297919478112E-3</v>
      </c>
    </row>
    <row r="3251" spans="1:27" ht="14">
      <c r="A3251" s="86">
        <v>1</v>
      </c>
      <c r="B3251" s="86">
        <v>2</v>
      </c>
      <c r="C3251" s="63">
        <v>94</v>
      </c>
      <c r="D3251" s="63">
        <v>3250</v>
      </c>
      <c r="E3251" s="63" t="str">
        <f>VLOOKUP(CENSO[[#This Row],[NOME COMUM]],ESPECIES[],2,FALSE)</f>
        <v>Erisma uncinatum Warm.</v>
      </c>
      <c r="F3251" s="64" t="s">
        <v>98</v>
      </c>
      <c r="G3251" s="64">
        <v>378</v>
      </c>
      <c r="H3251" s="97">
        <f>CENSO[[#This Row],[CAP (cm)]]/PI()</f>
        <v>120.32113697747288</v>
      </c>
      <c r="I3251" s="64">
        <v>20</v>
      </c>
      <c r="J3251" s="96">
        <f>(PI()*(CENSO[[#This Row],[DAP (cm)]]^2))/40000</f>
        <v>1.1370347444371187</v>
      </c>
      <c r="K3251" s="96">
        <f>CENSO[[#This Row],[g (m²)]]*CENSO[[#This Row],[H (m)]]*0.7</f>
        <v>15.918486422119662</v>
      </c>
      <c r="L3251" s="64">
        <v>1</v>
      </c>
      <c r="M3251" s="65">
        <v>365445.7</v>
      </c>
      <c r="N3251" s="87">
        <v>9703316.3000000007</v>
      </c>
      <c r="O3251" s="87" t="s">
        <v>1228</v>
      </c>
      <c r="P3251" s="87" t="str">
        <f>VLOOKUP(CENSO[[#This Row],[DAP (cm)]],CD[],2,TRUE)</f>
        <v>TORA</v>
      </c>
      <c r="Q3251" s="87" t="str">
        <f>VLOOKUP(CENSO[[#This Row],[DAP (cm)]],DD[],2,TRUE)</f>
        <v>120├ 130</v>
      </c>
      <c r="R3251" s="87" t="str" cm="1">
        <f t="array" ref="R3251">INDEX(_xlfn.TEXTSPLIT(CENSO[[#This Row],[NOME CIENTIFICO]]," "),1)</f>
        <v>Erisma</v>
      </c>
      <c r="S3251" s="98" t="s">
        <v>1004</v>
      </c>
      <c r="T3251" s="87">
        <f>_xlfn.MINIFS(CENSO[DAP (cm)],CENSO[NOME CIENTIFICO],CENSO[[#This Row],[NOME CIENTIFICO]])</f>
        <v>41.38028520389279</v>
      </c>
      <c r="U32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251" s="87" t="str">
        <f>IF(CENSO[[#This Row],[DAP (cm)]]&lt;CENSO[[#This Row],[DMCE (cm)]],"DAP &lt; DMCE","DAP ≥ DMCE")</f>
        <v>DAP ≥ DMCE</v>
      </c>
      <c r="W3251" s="87" t="str">
        <f>IF(CENSO[[#This Row],[DAP (cm)]]&gt;200, "Superior", "Inferior")</f>
        <v>Inferior</v>
      </c>
      <c r="X3251" s="87" t="str">
        <f>VLOOKUP(CENSO[[#This Row],[NOME COMUM]],ESPECIES[],4,FALSE)</f>
        <v>Não</v>
      </c>
      <c r="Y3251" s="87" t="str">
        <f>IF(IFERROR(VLOOKUP(CENSO[[#This Row],[NOME COMUM]],COMERCIAIS[],2, FALSE), "Não") &lt;&gt; "Não", "Sim", "Não")</f>
        <v>Sim</v>
      </c>
      <c r="Z3251" s="133">
        <f>CENSO[[#This Row],[g (m²)]]/SUM(AEEF[AEEF-UT])</f>
        <v>1.9894033729541769E-3</v>
      </c>
      <c r="AA3251" s="133">
        <f>CENSO[[#This Row],[v (m³)]]/SUM(AEEF[AEEF-UT])</f>
        <v>2.7851647221358477E-2</v>
      </c>
    </row>
    <row r="3252" spans="1:27" ht="14">
      <c r="A3252" s="86">
        <v>1</v>
      </c>
      <c r="B3252" s="86">
        <v>2</v>
      </c>
      <c r="C3252" s="63">
        <v>94</v>
      </c>
      <c r="D3252" s="63">
        <v>3251</v>
      </c>
      <c r="E3252" s="63" t="str">
        <f>VLOOKUP(CENSO[[#This Row],[NOME COMUM]],ESPECIES[],2,FALSE)</f>
        <v>Cedrelinga catenaeformis Ducke</v>
      </c>
      <c r="F3252" s="64" t="s">
        <v>71</v>
      </c>
      <c r="G3252" s="64">
        <v>627</v>
      </c>
      <c r="H3252" s="97">
        <f>CENSO[[#This Row],[CAP (cm)]]/PI()</f>
        <v>199.58029863723675</v>
      </c>
      <c r="I3252" s="64">
        <v>25</v>
      </c>
      <c r="J3252" s="96">
        <f>(PI()*(CENSO[[#This Row],[DAP (cm)]]^2))/40000</f>
        <v>3.1284211811386862</v>
      </c>
      <c r="K3252" s="96">
        <f>CENSO[[#This Row],[g (m²)]]*CENSO[[#This Row],[H (m)]]*0.7</f>
        <v>54.747370669927001</v>
      </c>
      <c r="L3252" s="64">
        <v>1</v>
      </c>
      <c r="M3252" s="65">
        <v>365445.299999999</v>
      </c>
      <c r="N3252" s="87">
        <v>9703322.0999999903</v>
      </c>
      <c r="O3252" s="87" t="s">
        <v>1228</v>
      </c>
      <c r="P3252" s="87" t="str">
        <f>VLOOKUP(CENSO[[#This Row],[DAP (cm)]],CD[],2,TRUE)</f>
        <v>TORA</v>
      </c>
      <c r="Q3252" s="87" t="str">
        <f>VLOOKUP(CENSO[[#This Row],[DAP (cm)]],DD[],2,TRUE)</f>
        <v>190├ 200</v>
      </c>
      <c r="R3252" s="87" t="str" cm="1">
        <f t="array" ref="R3252">INDEX(_xlfn.TEXTSPLIT(CENSO[[#This Row],[NOME CIENTIFICO]]," "),1)</f>
        <v>Cedrelinga</v>
      </c>
      <c r="S3252" s="98" t="s">
        <v>1004</v>
      </c>
      <c r="T3252" s="87">
        <f>_xlfn.MINIFS(CENSO[DAP (cm)],CENSO[NOME CIENTIFICO],CENSO[[#This Row],[NOME CIENTIFICO]])</f>
        <v>38.515496228238675</v>
      </c>
      <c r="U32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52" s="87" t="str">
        <f>IF(CENSO[[#This Row],[DAP (cm)]]&lt;CENSO[[#This Row],[DMCE (cm)]],"DAP &lt; DMCE","DAP ≥ DMCE")</f>
        <v>DAP ≥ DMCE</v>
      </c>
      <c r="W3252" s="87" t="str">
        <f>IF(CENSO[[#This Row],[DAP (cm)]]&gt;200, "Superior", "Inferior")</f>
        <v>Inferior</v>
      </c>
      <c r="X3252" s="87" t="str">
        <f>VLOOKUP(CENSO[[#This Row],[NOME COMUM]],ESPECIES[],4,FALSE)</f>
        <v>Não</v>
      </c>
      <c r="Y3252" s="87" t="str">
        <f>IF(IFERROR(VLOOKUP(CENSO[[#This Row],[NOME COMUM]],COMERCIAIS[],2, FALSE), "Não") &lt;&gt; "Não", "Sim", "Não")</f>
        <v>Sim</v>
      </c>
      <c r="Z3252" s="133">
        <f>CENSO[[#This Row],[g (m²)]]/SUM(AEEF[AEEF-UT])</f>
        <v>5.4736160704214791E-3</v>
      </c>
      <c r="AA3252" s="133">
        <f>CENSO[[#This Row],[v (m³)]]/SUM(AEEF[AEEF-UT])</f>
        <v>9.5788281232375871E-2</v>
      </c>
    </row>
    <row r="3253" spans="1:27" ht="14">
      <c r="A3253" s="86">
        <v>1</v>
      </c>
      <c r="B3253" s="86">
        <v>2</v>
      </c>
      <c r="C3253" s="63">
        <v>94</v>
      </c>
      <c r="D3253" s="63">
        <v>3252</v>
      </c>
      <c r="E3253" s="63" t="str">
        <f>VLOOKUP(CENSO[[#This Row],[NOME COMUM]],ESPECIES[],2,FALSE)</f>
        <v>Caesalpinia paraensis Ducke</v>
      </c>
      <c r="F3253" s="64" t="s">
        <v>56</v>
      </c>
      <c r="G3253" s="64">
        <v>173</v>
      </c>
      <c r="H3253" s="97">
        <f>CENSO[[#This Row],[CAP (cm)]]/PI()</f>
        <v>55.067610309795789</v>
      </c>
      <c r="I3253" s="64">
        <v>9</v>
      </c>
      <c r="J3253" s="96">
        <f>(PI()*(CENSO[[#This Row],[DAP (cm)]]^2))/40000</f>
        <v>0.23816741458986682</v>
      </c>
      <c r="K3253" s="96">
        <f>CENSO[[#This Row],[g (m²)]]*CENSO[[#This Row],[H (m)]]*0.7</f>
        <v>1.5004547119161609</v>
      </c>
      <c r="L3253" s="64">
        <v>2</v>
      </c>
      <c r="M3253" s="65">
        <v>365445.4</v>
      </c>
      <c r="N3253" s="87">
        <v>9703326.5</v>
      </c>
      <c r="O3253" s="87" t="s">
        <v>1227</v>
      </c>
      <c r="P3253" s="87" t="str">
        <f>VLOOKUP(CENSO[[#This Row],[DAP (cm)]],CD[],2,TRUE)</f>
        <v>TORA</v>
      </c>
      <c r="Q3253" s="87" t="str">
        <f>VLOOKUP(CENSO[[#This Row],[DAP (cm)]],DD[],2,TRUE)</f>
        <v>50├ 60</v>
      </c>
      <c r="R3253" s="87" t="str" cm="1">
        <f t="array" ref="R3253">INDEX(_xlfn.TEXTSPLIT(CENSO[[#This Row],[NOME CIENTIFICO]]," "),1)</f>
        <v>Caesalpinia</v>
      </c>
      <c r="S3253" s="98" t="s">
        <v>1004</v>
      </c>
      <c r="T3253" s="87">
        <f>_xlfn.MINIFS(CENSO[DAP (cm)],CENSO[NOME CIENTIFICO],CENSO[[#This Row],[NOME CIENTIFICO]])</f>
        <v>43.926764293363114</v>
      </c>
      <c r="U32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3253" s="87" t="str">
        <f>IF(CENSO[[#This Row],[DAP (cm)]]&lt;CENSO[[#This Row],[DMCE (cm)]],"DAP &lt; DMCE","DAP ≥ DMCE")</f>
        <v>DAP ≥ DMCE</v>
      </c>
      <c r="W3253" s="87" t="str">
        <f>IF(CENSO[[#This Row],[DAP (cm)]]&gt;200, "Superior", "Inferior")</f>
        <v>Inferior</v>
      </c>
      <c r="X3253" s="87" t="str">
        <f>VLOOKUP(CENSO[[#This Row],[NOME COMUM]],ESPECIES[],4,FALSE)</f>
        <v>Não</v>
      </c>
      <c r="Y3253" s="87" t="str">
        <f>IF(IFERROR(VLOOKUP(CENSO[[#This Row],[NOME COMUM]],COMERCIAIS[],2, FALSE), "Não") &lt;&gt; "Não", "Sim", "Não")</f>
        <v>Não</v>
      </c>
      <c r="Z3253" s="133">
        <f>CENSO[[#This Row],[g (m²)]]/SUM(AEEF[AEEF-UT])</f>
        <v>4.1670763380886292E-4</v>
      </c>
      <c r="AA3253" s="133">
        <f>CENSO[[#This Row],[v (m³)]]/SUM(AEEF[AEEF-UT])</f>
        <v>2.6252580929958364E-3</v>
      </c>
    </row>
    <row r="3254" spans="1:27" ht="14">
      <c r="A3254" s="86">
        <v>1</v>
      </c>
      <c r="B3254" s="86">
        <v>2</v>
      </c>
      <c r="C3254" s="63">
        <v>94</v>
      </c>
      <c r="D3254" s="63">
        <v>3253</v>
      </c>
      <c r="E3254" s="63" t="str">
        <f>VLOOKUP(CENSO[[#This Row],[NOME COMUM]],ESPECIES[],2,FALSE)</f>
        <v>Pouteria sp.</v>
      </c>
      <c r="F3254" s="64" t="s">
        <v>83</v>
      </c>
      <c r="G3254" s="64">
        <v>160</v>
      </c>
      <c r="H3254" s="97">
        <f>CENSO[[#This Row],[CAP (cm)]]/PI()</f>
        <v>50.929581789406512</v>
      </c>
      <c r="I3254" s="64">
        <v>16</v>
      </c>
      <c r="J3254" s="96">
        <f>(PI()*(CENSO[[#This Row],[DAP (cm)]]^2))/40000</f>
        <v>0.20371832715762608</v>
      </c>
      <c r="K3254" s="96">
        <f>CENSO[[#This Row],[g (m²)]]*CENSO[[#This Row],[H (m)]]*0.7</f>
        <v>2.2816452641654119</v>
      </c>
      <c r="L3254" s="64">
        <v>1</v>
      </c>
      <c r="M3254" s="65">
        <v>365462.2</v>
      </c>
      <c r="N3254" s="87">
        <v>9703332.9000000004</v>
      </c>
      <c r="O3254" s="87" t="s">
        <v>1227</v>
      </c>
      <c r="P3254" s="87" t="str">
        <f>VLOOKUP(CENSO[[#This Row],[DAP (cm)]],CD[],2,TRUE)</f>
        <v>TORA</v>
      </c>
      <c r="Q3254" s="87" t="str">
        <f>VLOOKUP(CENSO[[#This Row],[DAP (cm)]],DD[],2,TRUE)</f>
        <v>50├ 60</v>
      </c>
      <c r="R3254" s="87" t="str" cm="1">
        <f t="array" ref="R3254">INDEX(_xlfn.TEXTSPLIT(CENSO[[#This Row],[NOME CIENTIFICO]]," "),1)</f>
        <v>Pouteria</v>
      </c>
      <c r="S3254" s="98" t="s">
        <v>1004</v>
      </c>
      <c r="T3254" s="87">
        <f>_xlfn.MINIFS(CENSO[DAP (cm)],CENSO[NOME CIENTIFICO],CENSO[[#This Row],[NOME CIENTIFICO]])</f>
        <v>39.788735772973837</v>
      </c>
      <c r="U32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54" s="87" t="str">
        <f>IF(CENSO[[#This Row],[DAP (cm)]]&lt;CENSO[[#This Row],[DMCE (cm)]],"DAP &lt; DMCE","DAP ≥ DMCE")</f>
        <v>DAP ≥ DMCE</v>
      </c>
      <c r="W3254" s="87" t="str">
        <f>IF(CENSO[[#This Row],[DAP (cm)]]&gt;200, "Superior", "Inferior")</f>
        <v>Inferior</v>
      </c>
      <c r="X3254" s="87" t="str">
        <f>VLOOKUP(CENSO[[#This Row],[NOME COMUM]],ESPECIES[],4,FALSE)</f>
        <v>Não</v>
      </c>
      <c r="Y3254" s="87" t="str">
        <f>IF(IFERROR(VLOOKUP(CENSO[[#This Row],[NOME COMUM]],COMERCIAIS[],2, FALSE), "Não") &lt;&gt; "Não", "Sim", "Não")</f>
        <v>Não</v>
      </c>
      <c r="Z3254" s="133">
        <f>CENSO[[#This Row],[g (m²)]]/SUM(AEEF[AEEF-UT])</f>
        <v>3.5643407482732108E-4</v>
      </c>
      <c r="AA3254" s="133">
        <f>CENSO[[#This Row],[v (m³)]]/SUM(AEEF[AEEF-UT])</f>
        <v>3.9920616380659957E-3</v>
      </c>
    </row>
    <row r="3255" spans="1:27" ht="14">
      <c r="A3255" s="86">
        <v>1</v>
      </c>
      <c r="B3255" s="86">
        <v>2</v>
      </c>
      <c r="C3255" s="63">
        <v>94</v>
      </c>
      <c r="D3255" s="63">
        <v>3254</v>
      </c>
      <c r="E3255" s="63" t="str">
        <f>VLOOKUP(CENSO[[#This Row],[NOME COMUM]],ESPECIES[],2,FALSE)</f>
        <v>Lecythis chartacea O.Berg</v>
      </c>
      <c r="F3255" s="64" t="s">
        <v>31</v>
      </c>
      <c r="G3255" s="64">
        <v>258</v>
      </c>
      <c r="H3255" s="97">
        <f>CENSO[[#This Row],[CAP (cm)]]/PI()</f>
        <v>82.123950635417998</v>
      </c>
      <c r="I3255" s="64">
        <v>22</v>
      </c>
      <c r="J3255" s="96">
        <f>(PI()*(CENSO[[#This Row],[DAP (cm)]]^2))/40000</f>
        <v>0.52969948159844604</v>
      </c>
      <c r="K3255" s="96">
        <f>CENSO[[#This Row],[g (m²)]]*CENSO[[#This Row],[H (m)]]*0.7</f>
        <v>8.157372016616069</v>
      </c>
      <c r="L3255" s="64">
        <v>1</v>
      </c>
      <c r="M3255" s="65">
        <v>365480.9</v>
      </c>
      <c r="N3255" s="87">
        <v>9703340.5999999903</v>
      </c>
      <c r="O3255" s="87" t="s">
        <v>1228</v>
      </c>
      <c r="P3255" s="87" t="str">
        <f>VLOOKUP(CENSO[[#This Row],[DAP (cm)]],CD[],2,TRUE)</f>
        <v>TORA</v>
      </c>
      <c r="Q3255" s="87" t="str">
        <f>VLOOKUP(CENSO[[#This Row],[DAP (cm)]],DD[],2,TRUE)</f>
        <v>80├ 90</v>
      </c>
      <c r="R3255" s="87" t="str" cm="1">
        <f t="array" ref="R3255">INDEX(_xlfn.TEXTSPLIT(CENSO[[#This Row],[NOME CIENTIFICO]]," "),1)</f>
        <v>Lecythis</v>
      </c>
      <c r="S3255" s="98" t="s">
        <v>1004</v>
      </c>
      <c r="T3255" s="87">
        <f>_xlfn.MINIFS(CENSO[DAP (cm)],CENSO[NOME CIENTIFICO],CENSO[[#This Row],[NOME CIENTIFICO]])</f>
        <v>38.833806114422465</v>
      </c>
      <c r="U32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55" s="87" t="str">
        <f>IF(CENSO[[#This Row],[DAP (cm)]]&lt;CENSO[[#This Row],[DMCE (cm)]],"DAP &lt; DMCE","DAP ≥ DMCE")</f>
        <v>DAP ≥ DMCE</v>
      </c>
      <c r="W3255" s="87" t="str">
        <f>IF(CENSO[[#This Row],[DAP (cm)]]&gt;200, "Superior", "Inferior")</f>
        <v>Inferior</v>
      </c>
      <c r="X3255" s="87" t="str">
        <f>VLOOKUP(CENSO[[#This Row],[NOME COMUM]],ESPECIES[],4,FALSE)</f>
        <v>Não</v>
      </c>
      <c r="Y3255" s="87" t="str">
        <f>IF(IFERROR(VLOOKUP(CENSO[[#This Row],[NOME COMUM]],COMERCIAIS[],2, FALSE), "Não") &lt;&gt; "Não", "Sim", "Não")</f>
        <v>Sim</v>
      </c>
      <c r="Z3255" s="133">
        <f>CENSO[[#This Row],[g (m²)]]/SUM(AEEF[AEEF-UT])</f>
        <v>9.267842873752262E-4</v>
      </c>
      <c r="AA3255" s="133">
        <f>CENSO[[#This Row],[v (m³)]]/SUM(AEEF[AEEF-UT])</f>
        <v>1.4272478025578484E-2</v>
      </c>
    </row>
    <row r="3256" spans="1:27" ht="14">
      <c r="A3256" s="86">
        <v>1</v>
      </c>
      <c r="B3256" s="86">
        <v>2</v>
      </c>
      <c r="C3256" s="63">
        <v>94</v>
      </c>
      <c r="D3256" s="63">
        <v>3255</v>
      </c>
      <c r="E3256" s="63" t="str">
        <f>VLOOKUP(CENSO[[#This Row],[NOME COMUM]],ESPECIES[],2,FALSE)</f>
        <v>Bertholletia excelsa Humb. &amp; Bonpl.</v>
      </c>
      <c r="F3256" s="64" t="s">
        <v>37</v>
      </c>
      <c r="G3256" s="64">
        <v>383</v>
      </c>
      <c r="H3256" s="97">
        <f>CENSO[[#This Row],[CAP (cm)]]/PI()</f>
        <v>121.91268640839183</v>
      </c>
      <c r="I3256" s="64">
        <v>23</v>
      </c>
      <c r="J3256" s="96">
        <f>(PI()*(CENSO[[#This Row],[DAP (cm)]]^2))/40000</f>
        <v>1.1673139723603518</v>
      </c>
      <c r="K3256" s="96">
        <f>CENSO[[#This Row],[g (m²)]]*CENSO[[#This Row],[H (m)]]*0.7</f>
        <v>18.793754955001663</v>
      </c>
      <c r="L3256" s="64">
        <v>1</v>
      </c>
      <c r="M3256" s="65">
        <v>365579.4</v>
      </c>
      <c r="N3256" s="87">
        <v>9703482</v>
      </c>
      <c r="O3256" s="87" t="s">
        <v>424</v>
      </c>
      <c r="P3256" s="87" t="str">
        <f>VLOOKUP(CENSO[[#This Row],[DAP (cm)]],CD[],2,TRUE)</f>
        <v>TORA</v>
      </c>
      <c r="Q3256" s="87" t="str">
        <f>VLOOKUP(CENSO[[#This Row],[DAP (cm)]],DD[],2,TRUE)</f>
        <v>120├ 130</v>
      </c>
      <c r="R3256" s="87" t="str" cm="1">
        <f t="array" ref="R3256">INDEX(_xlfn.TEXTSPLIT(CENSO[[#This Row],[NOME CIENTIFICO]]," "),1)</f>
        <v>Bertholletia</v>
      </c>
      <c r="S3256" s="98" t="s">
        <v>1004</v>
      </c>
      <c r="T3256" s="87">
        <f>_xlfn.MINIFS(CENSO[DAP (cm)],CENSO[NOME CIENTIFICO],CENSO[[#This Row],[NOME CIENTIFICO]])</f>
        <v>41.38028520389279</v>
      </c>
      <c r="U32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256" s="87" t="str">
        <f>IF(CENSO[[#This Row],[DAP (cm)]]&lt;CENSO[[#This Row],[DMCE (cm)]],"DAP &lt; DMCE","DAP ≥ DMCE")</f>
        <v>DAP ≥ DMCE</v>
      </c>
      <c r="W3256" s="87" t="str">
        <f>IF(CENSO[[#This Row],[DAP (cm)]]&gt;200, "Superior", "Inferior")</f>
        <v>Inferior</v>
      </c>
      <c r="X3256" s="87" t="str">
        <f>VLOOKUP(CENSO[[#This Row],[NOME COMUM]],ESPECIES[],4,FALSE)</f>
        <v>Protegida</v>
      </c>
      <c r="Y3256" s="87" t="str">
        <f>IF(IFERROR(VLOOKUP(CENSO[[#This Row],[NOME COMUM]],COMERCIAIS[],2, FALSE), "Não") &lt;&gt; "Não", "Sim", "Não")</f>
        <v>Não</v>
      </c>
      <c r="Z3256" s="133">
        <f>CENSO[[#This Row],[g (m²)]]/SUM(AEEF[AEEF-UT])</f>
        <v>2.0423811719665974E-3</v>
      </c>
      <c r="AA3256" s="133">
        <f>CENSO[[#This Row],[v (m³)]]/SUM(AEEF[AEEF-UT])</f>
        <v>3.2882336868662217E-2</v>
      </c>
    </row>
    <row r="3257" spans="1:27" ht="14">
      <c r="A3257" s="86">
        <v>1</v>
      </c>
      <c r="B3257" s="86">
        <v>2</v>
      </c>
      <c r="C3257" s="63">
        <v>94</v>
      </c>
      <c r="D3257" s="63">
        <v>3256</v>
      </c>
      <c r="E3257" s="63" t="str">
        <f>VLOOKUP(CENSO[[#This Row],[NOME COMUM]],ESPECIES[],2,FALSE)</f>
        <v>Tachigali myrmecophila Ducke</v>
      </c>
      <c r="F3257" s="64" t="s">
        <v>14</v>
      </c>
      <c r="G3257" s="64">
        <v>411</v>
      </c>
      <c r="H3257" s="97">
        <f>CENSO[[#This Row],[CAP (cm)]]/PI()</f>
        <v>130.82536322153797</v>
      </c>
      <c r="I3257" s="64">
        <v>17</v>
      </c>
      <c r="J3257" s="96">
        <f>(PI()*(CENSO[[#This Row],[DAP (cm)]]^2))/40000</f>
        <v>1.3442306071013026</v>
      </c>
      <c r="K3257" s="96">
        <f>CENSO[[#This Row],[g (m²)]]*CENSO[[#This Row],[H (m)]]*0.7</f>
        <v>15.996344224505499</v>
      </c>
      <c r="L3257" s="64">
        <v>2</v>
      </c>
      <c r="M3257" s="65">
        <v>365595.09999999899</v>
      </c>
      <c r="N3257" s="87">
        <v>9703518.6999999899</v>
      </c>
      <c r="O3257" s="87" t="s">
        <v>1228</v>
      </c>
      <c r="P3257" s="87" t="str">
        <f>VLOOKUP(CENSO[[#This Row],[DAP (cm)]],CD[],2,TRUE)</f>
        <v>TORA</v>
      </c>
      <c r="Q3257" s="87" t="str">
        <f>VLOOKUP(CENSO[[#This Row],[DAP (cm)]],DD[],2,TRUE)</f>
        <v>130├ 140</v>
      </c>
      <c r="R3257" s="87" t="str" cm="1">
        <f t="array" ref="R3257">INDEX(_xlfn.TEXTSPLIT(CENSO[[#This Row],[NOME CIENTIFICO]]," "),1)</f>
        <v>Tachigali</v>
      </c>
      <c r="S3257" s="98" t="s">
        <v>1004</v>
      </c>
      <c r="T3257" s="87">
        <f>_xlfn.MINIFS(CENSO[DAP (cm)],CENSO[NOME CIENTIFICO],CENSO[[#This Row],[NOME CIENTIFICO]])</f>
        <v>39.152116000606256</v>
      </c>
      <c r="U32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57" s="87" t="str">
        <f>IF(CENSO[[#This Row],[DAP (cm)]]&lt;CENSO[[#This Row],[DMCE (cm)]],"DAP &lt; DMCE","DAP ≥ DMCE")</f>
        <v>DAP ≥ DMCE</v>
      </c>
      <c r="W3257" s="87" t="str">
        <f>IF(CENSO[[#This Row],[DAP (cm)]]&gt;200, "Superior", "Inferior")</f>
        <v>Inferior</v>
      </c>
      <c r="X3257" s="87" t="str">
        <f>VLOOKUP(CENSO[[#This Row],[NOME COMUM]],ESPECIES[],4,FALSE)</f>
        <v>Não</v>
      </c>
      <c r="Y3257" s="87" t="str">
        <f>IF(IFERROR(VLOOKUP(CENSO[[#This Row],[NOME COMUM]],COMERCIAIS[],2, FALSE), "Não") &lt;&gt; "Não", "Sim", "Não")</f>
        <v>Sim</v>
      </c>
      <c r="Z3257" s="133">
        <f>CENSO[[#This Row],[g (m²)]]/SUM(AEEF[AEEF-UT])</f>
        <v>2.3519218888244488E-3</v>
      </c>
      <c r="AA3257" s="133">
        <f>CENSO[[#This Row],[v (m³)]]/SUM(AEEF[AEEF-UT])</f>
        <v>2.7987870477010936E-2</v>
      </c>
    </row>
    <row r="3258" spans="1:27" ht="14">
      <c r="A3258" s="86">
        <v>1</v>
      </c>
      <c r="B3258" s="86">
        <v>2</v>
      </c>
      <c r="C3258" s="63">
        <v>94</v>
      </c>
      <c r="D3258" s="63">
        <v>3257</v>
      </c>
      <c r="E3258" s="63" t="str">
        <f>VLOOKUP(CENSO[[#This Row],[NOME COMUM]],ESPECIES[],2,FALSE)</f>
        <v>Enterolobium contortisiliquum (Vell.) Morong</v>
      </c>
      <c r="F3258" s="64" t="s">
        <v>45</v>
      </c>
      <c r="G3258" s="64">
        <v>410</v>
      </c>
      <c r="H3258" s="97">
        <f>CENSO[[#This Row],[CAP (cm)]]/PI()</f>
        <v>130.50705333535419</v>
      </c>
      <c r="I3258" s="64">
        <v>20</v>
      </c>
      <c r="J3258" s="96">
        <f>(PI()*(CENSO[[#This Row],[DAP (cm)]]^2))/40000</f>
        <v>1.3376972966873806</v>
      </c>
      <c r="K3258" s="96">
        <f>CENSO[[#This Row],[g (m²)]]*CENSO[[#This Row],[H (m)]]*0.7</f>
        <v>18.727762153623328</v>
      </c>
      <c r="L3258" s="64">
        <v>1</v>
      </c>
      <c r="M3258" s="65">
        <v>365566.299999999</v>
      </c>
      <c r="N3258" s="87">
        <v>9703543.4000000004</v>
      </c>
      <c r="O3258" s="87" t="s">
        <v>1227</v>
      </c>
      <c r="P3258" s="87" t="str">
        <f>VLOOKUP(CENSO[[#This Row],[DAP (cm)]],CD[],2,TRUE)</f>
        <v>TORA</v>
      </c>
      <c r="Q3258" s="87" t="str">
        <f>VLOOKUP(CENSO[[#This Row],[DAP (cm)]],DD[],2,TRUE)</f>
        <v>130├ 140</v>
      </c>
      <c r="R3258" s="87" t="str" cm="1">
        <f t="array" ref="R3258">INDEX(_xlfn.TEXTSPLIT(CENSO[[#This Row],[NOME CIENTIFICO]]," "),1)</f>
        <v>Enterolobium</v>
      </c>
      <c r="S3258" s="98" t="s">
        <v>1004</v>
      </c>
      <c r="T3258" s="87">
        <f>_xlfn.MINIFS(CENSO[DAP (cm)],CENSO[NOME CIENTIFICO],CENSO[[#This Row],[NOME CIENTIFICO]])</f>
        <v>42.971834634811742</v>
      </c>
      <c r="U32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3258" s="87" t="str">
        <f>IF(CENSO[[#This Row],[DAP (cm)]]&lt;CENSO[[#This Row],[DMCE (cm)]],"DAP &lt; DMCE","DAP ≥ DMCE")</f>
        <v>DAP ≥ DMCE</v>
      </c>
      <c r="W3258" s="87" t="str">
        <f>IF(CENSO[[#This Row],[DAP (cm)]]&gt;200, "Superior", "Inferior")</f>
        <v>Inferior</v>
      </c>
      <c r="X3258" s="87" t="str">
        <f>VLOOKUP(CENSO[[#This Row],[NOME COMUM]],ESPECIES[],4,FALSE)</f>
        <v>Não</v>
      </c>
      <c r="Y3258" s="87" t="str">
        <f>IF(IFERROR(VLOOKUP(CENSO[[#This Row],[NOME COMUM]],COMERCIAIS[],2, FALSE), "Não") &lt;&gt; "Não", "Sim", "Não")</f>
        <v>Sim</v>
      </c>
      <c r="Z3258" s="133">
        <f>CENSO[[#This Row],[g (m²)]]/SUM(AEEF[AEEF-UT])</f>
        <v>2.3404909366590886E-3</v>
      </c>
      <c r="AA3258" s="133">
        <f>CENSO[[#This Row],[v (m³)]]/SUM(AEEF[AEEF-UT])</f>
        <v>3.2766873113227242E-2</v>
      </c>
    </row>
    <row r="3259" spans="1:27" ht="14">
      <c r="A3259" s="86">
        <v>1</v>
      </c>
      <c r="B3259" s="86">
        <v>2</v>
      </c>
      <c r="C3259" s="63">
        <v>94</v>
      </c>
      <c r="D3259" s="63">
        <v>3258</v>
      </c>
      <c r="E3259" s="63" t="str">
        <f>VLOOKUP(CENSO[[#This Row],[NOME COMUM]],ESPECIES[],2,FALSE)</f>
        <v>Piptadenia suaveolens Miq.</v>
      </c>
      <c r="F3259" s="64" t="s">
        <v>22</v>
      </c>
      <c r="G3259" s="64">
        <v>400</v>
      </c>
      <c r="H3259" s="97">
        <f>CENSO[[#This Row],[CAP (cm)]]/PI()</f>
        <v>127.32395447351627</v>
      </c>
      <c r="I3259" s="64">
        <v>17</v>
      </c>
      <c r="J3259" s="96">
        <f>(PI()*(CENSO[[#This Row],[DAP (cm)]]^2))/40000</f>
        <v>1.2732395447351625</v>
      </c>
      <c r="K3259" s="96">
        <f>CENSO[[#This Row],[g (m²)]]*CENSO[[#This Row],[H (m)]]*0.7</f>
        <v>15.151550582348433</v>
      </c>
      <c r="L3259" s="64">
        <v>1</v>
      </c>
      <c r="M3259" s="65">
        <v>365580</v>
      </c>
      <c r="N3259" s="87">
        <v>9703559</v>
      </c>
      <c r="O3259" s="87" t="s">
        <v>1228</v>
      </c>
      <c r="P3259" s="87" t="str">
        <f>VLOOKUP(CENSO[[#This Row],[DAP (cm)]],CD[],2,TRUE)</f>
        <v>TORA</v>
      </c>
      <c r="Q3259" s="87" t="str">
        <f>VLOOKUP(CENSO[[#This Row],[DAP (cm)]],DD[],2,TRUE)</f>
        <v>120├ 130</v>
      </c>
      <c r="R3259" s="87" t="str" cm="1">
        <f t="array" ref="R3259">INDEX(_xlfn.TEXTSPLIT(CENSO[[#This Row],[NOME CIENTIFICO]]," "),1)</f>
        <v>Piptadenia</v>
      </c>
      <c r="S3259" s="98" t="s">
        <v>1004</v>
      </c>
      <c r="T3259" s="87">
        <f>_xlfn.MINIFS(CENSO[DAP (cm)],CENSO[NOME CIENTIFICO],CENSO[[#This Row],[NOME CIENTIFICO]])</f>
        <v>39.788735772973837</v>
      </c>
      <c r="U32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59" s="87" t="str">
        <f>IF(CENSO[[#This Row],[DAP (cm)]]&lt;CENSO[[#This Row],[DMCE (cm)]],"DAP &lt; DMCE","DAP ≥ DMCE")</f>
        <v>DAP ≥ DMCE</v>
      </c>
      <c r="W3259" s="87" t="str">
        <f>IF(CENSO[[#This Row],[DAP (cm)]]&gt;200, "Superior", "Inferior")</f>
        <v>Inferior</v>
      </c>
      <c r="X3259" s="87" t="str">
        <f>VLOOKUP(CENSO[[#This Row],[NOME COMUM]],ESPECIES[],4,FALSE)</f>
        <v>Não</v>
      </c>
      <c r="Y3259" s="87" t="str">
        <f>IF(IFERROR(VLOOKUP(CENSO[[#This Row],[NOME COMUM]],COMERCIAIS[],2, FALSE), "Não") &lt;&gt; "Não", "Sim", "Não")</f>
        <v>Sim</v>
      </c>
      <c r="Z3259" s="133">
        <f>CENSO[[#This Row],[g (m²)]]/SUM(AEEF[AEEF-UT])</f>
        <v>2.2277129676707558E-3</v>
      </c>
      <c r="AA3259" s="133">
        <f>CENSO[[#This Row],[v (m³)]]/SUM(AEEF[AEEF-UT])</f>
        <v>2.6509784315281993E-2</v>
      </c>
    </row>
    <row r="3260" spans="1:27" ht="14">
      <c r="A3260" s="86">
        <v>1</v>
      </c>
      <c r="B3260" s="86">
        <v>2</v>
      </c>
      <c r="C3260" s="63">
        <v>94</v>
      </c>
      <c r="D3260" s="63">
        <v>3259</v>
      </c>
      <c r="E3260" s="63" t="str">
        <f>VLOOKUP(CENSO[[#This Row],[NOME COMUM]],ESPECIES[],2,FALSE)</f>
        <v>Bertholletia excelsa Humb. &amp; Bonpl.</v>
      </c>
      <c r="F3260" s="64" t="s">
        <v>37</v>
      </c>
      <c r="G3260" s="64">
        <v>360</v>
      </c>
      <c r="H3260" s="97">
        <f>CENSO[[#This Row],[CAP (cm)]]/PI()</f>
        <v>114.59155902616465</v>
      </c>
      <c r="I3260" s="64">
        <v>22</v>
      </c>
      <c r="J3260" s="96">
        <f>(PI()*(CENSO[[#This Row],[DAP (cm)]]^2))/40000</f>
        <v>1.0313240312354819</v>
      </c>
      <c r="K3260" s="96">
        <f>CENSO[[#This Row],[g (m²)]]*CENSO[[#This Row],[H (m)]]*0.7</f>
        <v>15.88239008102642</v>
      </c>
      <c r="L3260" s="64">
        <v>1</v>
      </c>
      <c r="M3260" s="65">
        <v>365577</v>
      </c>
      <c r="N3260" s="87">
        <v>9703568.1999999899</v>
      </c>
      <c r="O3260" s="87" t="s">
        <v>424</v>
      </c>
      <c r="P3260" s="87" t="str">
        <f>VLOOKUP(CENSO[[#This Row],[DAP (cm)]],CD[],2,TRUE)</f>
        <v>TORA</v>
      </c>
      <c r="Q3260" s="87" t="str">
        <f>VLOOKUP(CENSO[[#This Row],[DAP (cm)]],DD[],2,TRUE)</f>
        <v>110├ 120</v>
      </c>
      <c r="R3260" s="87" t="str" cm="1">
        <f t="array" ref="R3260">INDEX(_xlfn.TEXTSPLIT(CENSO[[#This Row],[NOME CIENTIFICO]]," "),1)</f>
        <v>Bertholletia</v>
      </c>
      <c r="S3260" s="98" t="s">
        <v>1004</v>
      </c>
      <c r="T3260" s="87">
        <f>_xlfn.MINIFS(CENSO[DAP (cm)],CENSO[NOME CIENTIFICO],CENSO[[#This Row],[NOME CIENTIFICO]])</f>
        <v>41.38028520389279</v>
      </c>
      <c r="U32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260" s="87" t="str">
        <f>IF(CENSO[[#This Row],[DAP (cm)]]&lt;CENSO[[#This Row],[DMCE (cm)]],"DAP &lt; DMCE","DAP ≥ DMCE")</f>
        <v>DAP ≥ DMCE</v>
      </c>
      <c r="W3260" s="87" t="str">
        <f>IF(CENSO[[#This Row],[DAP (cm)]]&gt;200, "Superior", "Inferior")</f>
        <v>Inferior</v>
      </c>
      <c r="X3260" s="87" t="str">
        <f>VLOOKUP(CENSO[[#This Row],[NOME COMUM]],ESPECIES[],4,FALSE)</f>
        <v>Protegida</v>
      </c>
      <c r="Y3260" s="87" t="str">
        <f>IF(IFERROR(VLOOKUP(CENSO[[#This Row],[NOME COMUM]],COMERCIAIS[],2, FALSE), "Não") &lt;&gt; "Não", "Sim", "Não")</f>
        <v>Não</v>
      </c>
      <c r="Z3260" s="133">
        <f>CENSO[[#This Row],[g (m²)]]/SUM(AEEF[AEEF-UT])</f>
        <v>1.8044475038133125E-3</v>
      </c>
      <c r="AA3260" s="133">
        <f>CENSO[[#This Row],[v (m³)]]/SUM(AEEF[AEEF-UT])</f>
        <v>2.7788491558725013E-2</v>
      </c>
    </row>
    <row r="3261" spans="1:27" ht="14">
      <c r="A3261" s="86">
        <v>1</v>
      </c>
      <c r="B3261" s="86">
        <v>2</v>
      </c>
      <c r="C3261" s="63">
        <v>94</v>
      </c>
      <c r="D3261" s="63">
        <v>3260</v>
      </c>
      <c r="E3261" s="63" t="str">
        <f>VLOOKUP(CENSO[[#This Row],[NOME COMUM]],ESPECIES[],2,FALSE)</f>
        <v>Bertholletia excelsa Humb. &amp; Bonpl.</v>
      </c>
      <c r="F3261" s="64" t="s">
        <v>37</v>
      </c>
      <c r="G3261" s="64">
        <v>450</v>
      </c>
      <c r="H3261" s="97">
        <f>CENSO[[#This Row],[CAP (cm)]]/PI()</f>
        <v>143.23944878270581</v>
      </c>
      <c r="I3261" s="64">
        <v>24</v>
      </c>
      <c r="J3261" s="96">
        <f>(PI()*(CENSO[[#This Row],[DAP (cm)]]^2))/40000</f>
        <v>1.6114437988054404</v>
      </c>
      <c r="K3261" s="96">
        <f>CENSO[[#This Row],[g (m²)]]*CENSO[[#This Row],[H (m)]]*0.7</f>
        <v>27.072255819931396</v>
      </c>
      <c r="L3261" s="64">
        <v>1</v>
      </c>
      <c r="M3261" s="65">
        <v>365598.4</v>
      </c>
      <c r="N3261" s="87">
        <v>9703583.5</v>
      </c>
      <c r="O3261" s="87" t="s">
        <v>424</v>
      </c>
      <c r="P3261" s="87" t="str">
        <f>VLOOKUP(CENSO[[#This Row],[DAP (cm)]],CD[],2,TRUE)</f>
        <v>TORA</v>
      </c>
      <c r="Q3261" s="87" t="str">
        <f>VLOOKUP(CENSO[[#This Row],[DAP (cm)]],DD[],2,TRUE)</f>
        <v>140├ 150</v>
      </c>
      <c r="R3261" s="87" t="str" cm="1">
        <f t="array" ref="R3261">INDEX(_xlfn.TEXTSPLIT(CENSO[[#This Row],[NOME CIENTIFICO]]," "),1)</f>
        <v>Bertholletia</v>
      </c>
      <c r="S3261" s="98" t="s">
        <v>1004</v>
      </c>
      <c r="T3261" s="87">
        <f>_xlfn.MINIFS(CENSO[DAP (cm)],CENSO[NOME CIENTIFICO],CENSO[[#This Row],[NOME CIENTIFICO]])</f>
        <v>41.38028520389279</v>
      </c>
      <c r="U32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261" s="87" t="str">
        <f>IF(CENSO[[#This Row],[DAP (cm)]]&lt;CENSO[[#This Row],[DMCE (cm)]],"DAP &lt; DMCE","DAP ≥ DMCE")</f>
        <v>DAP ≥ DMCE</v>
      </c>
      <c r="W3261" s="87" t="str">
        <f>IF(CENSO[[#This Row],[DAP (cm)]]&gt;200, "Superior", "Inferior")</f>
        <v>Inferior</v>
      </c>
      <c r="X3261" s="87" t="str">
        <f>VLOOKUP(CENSO[[#This Row],[NOME COMUM]],ESPECIES[],4,FALSE)</f>
        <v>Protegida</v>
      </c>
      <c r="Y3261" s="87" t="str">
        <f>IF(IFERROR(VLOOKUP(CENSO[[#This Row],[NOME COMUM]],COMERCIAIS[],2, FALSE), "Não") &lt;&gt; "Não", "Sim", "Não")</f>
        <v>Não</v>
      </c>
      <c r="Z3261" s="133">
        <f>CENSO[[#This Row],[g (m²)]]/SUM(AEEF[AEEF-UT])</f>
        <v>2.8194492247083009E-3</v>
      </c>
      <c r="AA3261" s="133">
        <f>CENSO[[#This Row],[v (m³)]]/SUM(AEEF[AEEF-UT])</f>
        <v>4.7366746975099447E-2</v>
      </c>
    </row>
    <row r="3262" spans="1:27" ht="14">
      <c r="A3262" s="86">
        <v>1</v>
      </c>
      <c r="B3262" s="86">
        <v>2</v>
      </c>
      <c r="C3262" s="63">
        <v>94</v>
      </c>
      <c r="D3262" s="63">
        <v>3261</v>
      </c>
      <c r="E3262" s="63" t="str">
        <f>VLOOKUP(CENSO[[#This Row],[NOME COMUM]],ESPECIES[],2,FALSE)</f>
        <v>Piptadenia suaveolens Miq.</v>
      </c>
      <c r="F3262" s="64" t="s">
        <v>22</v>
      </c>
      <c r="G3262" s="64">
        <v>160</v>
      </c>
      <c r="H3262" s="97">
        <f>CENSO[[#This Row],[CAP (cm)]]/PI()</f>
        <v>50.929581789406512</v>
      </c>
      <c r="I3262" s="64">
        <v>14</v>
      </c>
      <c r="J3262" s="96">
        <f>(PI()*(CENSO[[#This Row],[DAP (cm)]]^2))/40000</f>
        <v>0.20371832715762608</v>
      </c>
      <c r="K3262" s="96">
        <f>CENSO[[#This Row],[g (m²)]]*CENSO[[#This Row],[H (m)]]*0.7</f>
        <v>1.9964396061447354</v>
      </c>
      <c r="L3262" s="64">
        <v>2</v>
      </c>
      <c r="M3262" s="65">
        <v>365615.4</v>
      </c>
      <c r="N3262" s="87">
        <v>9703652.8000000007</v>
      </c>
      <c r="O3262" s="87" t="s">
        <v>1228</v>
      </c>
      <c r="P3262" s="87" t="str">
        <f>VLOOKUP(CENSO[[#This Row],[DAP (cm)]],CD[],2,TRUE)</f>
        <v>TORA</v>
      </c>
      <c r="Q3262" s="87" t="str">
        <f>VLOOKUP(CENSO[[#This Row],[DAP (cm)]],DD[],2,TRUE)</f>
        <v>50├ 60</v>
      </c>
      <c r="R3262" s="87" t="str" cm="1">
        <f t="array" ref="R3262">INDEX(_xlfn.TEXTSPLIT(CENSO[[#This Row],[NOME CIENTIFICO]]," "),1)</f>
        <v>Piptadenia</v>
      </c>
      <c r="S3262" s="98" t="s">
        <v>1004</v>
      </c>
      <c r="T3262" s="87">
        <f>_xlfn.MINIFS(CENSO[DAP (cm)],CENSO[NOME CIENTIFICO],CENSO[[#This Row],[NOME CIENTIFICO]])</f>
        <v>39.788735772973837</v>
      </c>
      <c r="U32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62" s="87" t="str">
        <f>IF(CENSO[[#This Row],[DAP (cm)]]&lt;CENSO[[#This Row],[DMCE (cm)]],"DAP &lt; DMCE","DAP ≥ DMCE")</f>
        <v>DAP ≥ DMCE</v>
      </c>
      <c r="W3262" s="87" t="str">
        <f>IF(CENSO[[#This Row],[DAP (cm)]]&gt;200, "Superior", "Inferior")</f>
        <v>Inferior</v>
      </c>
      <c r="X3262" s="87" t="str">
        <f>VLOOKUP(CENSO[[#This Row],[NOME COMUM]],ESPECIES[],4,FALSE)</f>
        <v>Não</v>
      </c>
      <c r="Y3262" s="87" t="str">
        <f>IF(IFERROR(VLOOKUP(CENSO[[#This Row],[NOME COMUM]],COMERCIAIS[],2, FALSE), "Não") &lt;&gt; "Não", "Sim", "Não")</f>
        <v>Sim</v>
      </c>
      <c r="Z3262" s="133">
        <f>CENSO[[#This Row],[g (m²)]]/SUM(AEEF[AEEF-UT])</f>
        <v>3.5643407482732108E-4</v>
      </c>
      <c r="AA3262" s="133">
        <f>CENSO[[#This Row],[v (m³)]]/SUM(AEEF[AEEF-UT])</f>
        <v>3.4930539333077461E-3</v>
      </c>
    </row>
    <row r="3263" spans="1:27" ht="14">
      <c r="A3263" s="86">
        <v>1</v>
      </c>
      <c r="B3263" s="86">
        <v>2</v>
      </c>
      <c r="C3263" s="63">
        <v>94</v>
      </c>
      <c r="D3263" s="63">
        <v>3262</v>
      </c>
      <c r="E3263" s="63" t="str">
        <f>VLOOKUP(CENSO[[#This Row],[NOME COMUM]],ESPECIES[],2,FALSE)</f>
        <v>Tachigali myrmecophila Ducke</v>
      </c>
      <c r="F3263" s="64" t="s">
        <v>14</v>
      </c>
      <c r="G3263" s="64">
        <v>300</v>
      </c>
      <c r="H3263" s="97">
        <f>CENSO[[#This Row],[CAP (cm)]]/PI()</f>
        <v>95.4929658551372</v>
      </c>
      <c r="I3263" s="64">
        <v>10</v>
      </c>
      <c r="J3263" s="96">
        <f>(PI()*(CENSO[[#This Row],[DAP (cm)]]^2))/40000</f>
        <v>0.7161972439135289</v>
      </c>
      <c r="K3263" s="96">
        <f>CENSO[[#This Row],[g (m²)]]*CENSO[[#This Row],[H (m)]]*0.7</f>
        <v>5.0133807073947017</v>
      </c>
      <c r="L3263" s="64">
        <v>2</v>
      </c>
      <c r="M3263" s="65">
        <v>365619.09999999899</v>
      </c>
      <c r="N3263" s="87">
        <v>9703659.9000000004</v>
      </c>
      <c r="O3263" s="87" t="s">
        <v>1228</v>
      </c>
      <c r="P3263" s="87" t="str">
        <f>VLOOKUP(CENSO[[#This Row],[DAP (cm)]],CD[],2,TRUE)</f>
        <v>TORA</v>
      </c>
      <c r="Q3263" s="87" t="str">
        <f>VLOOKUP(CENSO[[#This Row],[DAP (cm)]],DD[],2,TRUE)</f>
        <v>90├ 100</v>
      </c>
      <c r="R3263" s="87" t="str" cm="1">
        <f t="array" ref="R3263">INDEX(_xlfn.TEXTSPLIT(CENSO[[#This Row],[NOME CIENTIFICO]]," "),1)</f>
        <v>Tachigali</v>
      </c>
      <c r="S3263" s="98" t="s">
        <v>1004</v>
      </c>
      <c r="T3263" s="87">
        <f>_xlfn.MINIFS(CENSO[DAP (cm)],CENSO[NOME CIENTIFICO],CENSO[[#This Row],[NOME CIENTIFICO]])</f>
        <v>39.152116000606256</v>
      </c>
      <c r="U32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63" s="87" t="str">
        <f>IF(CENSO[[#This Row],[DAP (cm)]]&lt;CENSO[[#This Row],[DMCE (cm)]],"DAP &lt; DMCE","DAP ≥ DMCE")</f>
        <v>DAP ≥ DMCE</v>
      </c>
      <c r="W3263" s="87" t="str">
        <f>IF(CENSO[[#This Row],[DAP (cm)]]&gt;200, "Superior", "Inferior")</f>
        <v>Inferior</v>
      </c>
      <c r="X3263" s="87" t="str">
        <f>VLOOKUP(CENSO[[#This Row],[NOME COMUM]],ESPECIES[],4,FALSE)</f>
        <v>Não</v>
      </c>
      <c r="Y3263" s="87" t="str">
        <f>IF(IFERROR(VLOOKUP(CENSO[[#This Row],[NOME COMUM]],COMERCIAIS[],2, FALSE), "Não") &lt;&gt; "Não", "Sim", "Não")</f>
        <v>Sim</v>
      </c>
      <c r="Z3263" s="133">
        <f>CENSO[[#This Row],[g (m²)]]/SUM(AEEF[AEEF-UT])</f>
        <v>1.2530885443148001E-3</v>
      </c>
      <c r="AA3263" s="133">
        <f>CENSO[[#This Row],[v (m³)]]/SUM(AEEF[AEEF-UT])</f>
        <v>8.7716198102036E-3</v>
      </c>
    </row>
    <row r="3264" spans="1:27" ht="14">
      <c r="A3264" s="86">
        <v>1</v>
      </c>
      <c r="B3264" s="86">
        <v>2</v>
      </c>
      <c r="C3264" s="63">
        <v>94</v>
      </c>
      <c r="D3264" s="63">
        <v>3263</v>
      </c>
      <c r="E3264" s="63" t="str">
        <f>VLOOKUP(CENSO[[#This Row],[NOME COMUM]],ESPECIES[],2,FALSE)</f>
        <v>Couratari guianensis Aubl.</v>
      </c>
      <c r="F3264" s="64" t="s">
        <v>6</v>
      </c>
      <c r="G3264" s="64">
        <v>209</v>
      </c>
      <c r="H3264" s="97">
        <f>CENSO[[#This Row],[CAP (cm)]]/PI()</f>
        <v>66.526766212412255</v>
      </c>
      <c r="I3264" s="64">
        <v>22</v>
      </c>
      <c r="J3264" s="96">
        <f>(PI()*(CENSO[[#This Row],[DAP (cm)]]^2))/40000</f>
        <v>0.34760235345985407</v>
      </c>
      <c r="K3264" s="96">
        <f>CENSO[[#This Row],[g (m²)]]*CENSO[[#This Row],[H (m)]]*0.7</f>
        <v>5.3530762432817518</v>
      </c>
      <c r="L3264" s="64">
        <v>1</v>
      </c>
      <c r="M3264" s="65">
        <v>365636.59999999899</v>
      </c>
      <c r="N3264" s="87">
        <v>9703689.1999999899</v>
      </c>
      <c r="O3264" s="87" t="s">
        <v>1228</v>
      </c>
      <c r="P3264" s="87" t="str">
        <f>VLOOKUP(CENSO[[#This Row],[DAP (cm)]],CD[],2,TRUE)</f>
        <v>TORA</v>
      </c>
      <c r="Q3264" s="87" t="str">
        <f>VLOOKUP(CENSO[[#This Row],[DAP (cm)]],DD[],2,TRUE)</f>
        <v>60├ 70</v>
      </c>
      <c r="R3264" s="87" t="str" cm="1">
        <f t="array" ref="R3264">INDEX(_xlfn.TEXTSPLIT(CENSO[[#This Row],[NOME CIENTIFICO]]," "),1)</f>
        <v>Couratari</v>
      </c>
      <c r="S3264" s="98" t="s">
        <v>1004</v>
      </c>
      <c r="T3264" s="87">
        <f>_xlfn.MINIFS(CENSO[DAP (cm)],CENSO[NOME CIENTIFICO],CENSO[[#This Row],[NOME CIENTIFICO]])</f>
        <v>38.833806114422465</v>
      </c>
      <c r="U32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64" s="87" t="str">
        <f>IF(CENSO[[#This Row],[DAP (cm)]]&lt;CENSO[[#This Row],[DMCE (cm)]],"DAP &lt; DMCE","DAP ≥ DMCE")</f>
        <v>DAP ≥ DMCE</v>
      </c>
      <c r="W3264" s="87" t="str">
        <f>IF(CENSO[[#This Row],[DAP (cm)]]&gt;200, "Superior", "Inferior")</f>
        <v>Inferior</v>
      </c>
      <c r="X3264" s="87" t="str">
        <f>VLOOKUP(CENSO[[#This Row],[NOME COMUM]],ESPECIES[],4,FALSE)</f>
        <v>Não</v>
      </c>
      <c r="Y3264" s="87" t="str">
        <f>IF(IFERROR(VLOOKUP(CENSO[[#This Row],[NOME COMUM]],COMERCIAIS[],2, FALSE), "Não") &lt;&gt; "Não", "Sim", "Não")</f>
        <v>Sim</v>
      </c>
      <c r="Z3264" s="133">
        <f>CENSO[[#This Row],[g (m²)]]/SUM(AEEF[AEEF-UT])</f>
        <v>6.0817956338016449E-4</v>
      </c>
      <c r="AA3264" s="133">
        <f>CENSO[[#This Row],[v (m³)]]/SUM(AEEF[AEEF-UT])</f>
        <v>9.3659652760545303E-3</v>
      </c>
    </row>
    <row r="3265" spans="1:27" ht="14">
      <c r="A3265" s="86">
        <v>1</v>
      </c>
      <c r="B3265" s="86">
        <v>2</v>
      </c>
      <c r="C3265" s="63">
        <v>94</v>
      </c>
      <c r="D3265" s="63">
        <v>3264</v>
      </c>
      <c r="E3265" s="63" t="str">
        <f>VLOOKUP(CENSO[[#This Row],[NOME COMUM]],ESPECIES[],2,FALSE)</f>
        <v>Parkia pendula (Willd.) Benth. ex Walp.</v>
      </c>
      <c r="F3265" s="64" t="s">
        <v>58</v>
      </c>
      <c r="G3265" s="64">
        <v>228</v>
      </c>
      <c r="H3265" s="97">
        <f>CENSO[[#This Row],[CAP (cm)]]/PI()</f>
        <v>72.574654049904282</v>
      </c>
      <c r="I3265" s="64">
        <v>22</v>
      </c>
      <c r="J3265" s="96">
        <f>(PI()*(CENSO[[#This Row],[DAP (cm)]]^2))/40000</f>
        <v>0.41367552808445446</v>
      </c>
      <c r="K3265" s="96">
        <f>CENSO[[#This Row],[g (m²)]]*CENSO[[#This Row],[H (m)]]*0.7</f>
        <v>6.3706031325005981</v>
      </c>
      <c r="L3265" s="64">
        <v>1</v>
      </c>
      <c r="M3265" s="65">
        <v>365660.59999999899</v>
      </c>
      <c r="N3265" s="87">
        <v>9703681.1999999899</v>
      </c>
      <c r="O3265" s="87" t="s">
        <v>1227</v>
      </c>
      <c r="P3265" s="87" t="str">
        <f>VLOOKUP(CENSO[[#This Row],[DAP (cm)]],CD[],2,TRUE)</f>
        <v>TORA</v>
      </c>
      <c r="Q3265" s="87" t="str">
        <f>VLOOKUP(CENSO[[#This Row],[DAP (cm)]],DD[],2,TRUE)</f>
        <v>70├ 80</v>
      </c>
      <c r="R3265" s="87" t="str" cm="1">
        <f t="array" ref="R3265">INDEX(_xlfn.TEXTSPLIT(CENSO[[#This Row],[NOME CIENTIFICO]]," "),1)</f>
        <v>Parkia</v>
      </c>
      <c r="S3265" s="98" t="s">
        <v>1004</v>
      </c>
      <c r="T3265" s="87">
        <f>_xlfn.MINIFS(CENSO[DAP (cm)],CENSO[NOME CIENTIFICO],CENSO[[#This Row],[NOME CIENTIFICO]])</f>
        <v>40.107045659157627</v>
      </c>
      <c r="U32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265" s="87" t="str">
        <f>IF(CENSO[[#This Row],[DAP (cm)]]&lt;CENSO[[#This Row],[DMCE (cm)]],"DAP &lt; DMCE","DAP ≥ DMCE")</f>
        <v>DAP ≥ DMCE</v>
      </c>
      <c r="W3265" s="87" t="str">
        <f>IF(CENSO[[#This Row],[DAP (cm)]]&gt;200, "Superior", "Inferior")</f>
        <v>Inferior</v>
      </c>
      <c r="X3265" s="87" t="str">
        <f>VLOOKUP(CENSO[[#This Row],[NOME COMUM]],ESPECIES[],4,FALSE)</f>
        <v>Não</v>
      </c>
      <c r="Y3265" s="87" t="str">
        <f>IF(IFERROR(VLOOKUP(CENSO[[#This Row],[NOME COMUM]],COMERCIAIS[],2, FALSE), "Não") &lt;&gt; "Não", "Sim", "Não")</f>
        <v>Sim</v>
      </c>
      <c r="Z3265" s="133">
        <f>CENSO[[#This Row],[g (m²)]]/SUM(AEEF[AEEF-UT])</f>
        <v>7.2378394319622878E-4</v>
      </c>
      <c r="AA3265" s="133">
        <f>CENSO[[#This Row],[v (m³)]]/SUM(AEEF[AEEF-UT])</f>
        <v>1.1146272725221923E-2</v>
      </c>
    </row>
    <row r="3266" spans="1:27" ht="14">
      <c r="A3266" s="86">
        <v>1</v>
      </c>
      <c r="B3266" s="86">
        <v>2</v>
      </c>
      <c r="C3266" s="63">
        <v>95</v>
      </c>
      <c r="D3266" s="63">
        <v>3265</v>
      </c>
      <c r="E3266" s="63" t="str">
        <f>VLOOKUP(CENSO[[#This Row],[NOME COMUM]],ESPECIES[],2,FALSE)</f>
        <v>Aspidosperma carapanauba Pichon.</v>
      </c>
      <c r="F3266" s="64" t="s">
        <v>68</v>
      </c>
      <c r="G3266" s="64">
        <v>174</v>
      </c>
      <c r="H3266" s="97">
        <f>CENSO[[#This Row],[CAP (cm)]]/PI()</f>
        <v>55.38592019597958</v>
      </c>
      <c r="I3266" s="64">
        <v>12</v>
      </c>
      <c r="J3266" s="96">
        <f>(PI()*(CENSO[[#This Row],[DAP (cm)]]^2))/40000</f>
        <v>0.2409287528525112</v>
      </c>
      <c r="K3266" s="96">
        <f>CENSO[[#This Row],[g (m²)]]*CENSO[[#This Row],[H (m)]]*0.7</f>
        <v>2.0238015239610938</v>
      </c>
      <c r="L3266" s="64">
        <v>3</v>
      </c>
      <c r="M3266" s="65">
        <v>365724.5</v>
      </c>
      <c r="N3266" s="87">
        <v>9703667.5999999903</v>
      </c>
      <c r="O3266" s="98" t="s">
        <v>1225</v>
      </c>
      <c r="P3266" s="87" t="str">
        <f>VLOOKUP(CENSO[[#This Row],[DAP (cm)]],CD[],2,TRUE)</f>
        <v>TORA</v>
      </c>
      <c r="Q3266" s="87" t="str">
        <f>VLOOKUP(CENSO[[#This Row],[DAP (cm)]],DD[],2,TRUE)</f>
        <v>50├ 60</v>
      </c>
      <c r="R3266" s="87" t="str" cm="1">
        <f t="array" ref="R3266">INDEX(_xlfn.TEXTSPLIT(CENSO[[#This Row],[NOME CIENTIFICO]]," "),1)</f>
        <v>Aspidosperma</v>
      </c>
      <c r="S3266" s="98" t="s">
        <v>1004</v>
      </c>
      <c r="T3266" s="87">
        <f>_xlfn.MINIFS(CENSO[DAP (cm)],CENSO[NOME CIENTIFICO],CENSO[[#This Row],[NOME CIENTIFICO]])</f>
        <v>47.109863155201019</v>
      </c>
      <c r="U32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57.109863155201019</v>
      </c>
      <c r="V3266" s="87" t="str">
        <f>IF(CENSO[[#This Row],[DAP (cm)]]&lt;CENSO[[#This Row],[DMCE (cm)]],"DAP &lt; DMCE","DAP ≥ DMCE")</f>
        <v>DAP &lt; DMCE</v>
      </c>
      <c r="W3266" s="87" t="str">
        <f>IF(CENSO[[#This Row],[DAP (cm)]]&gt;200, "Superior", "Inferior")</f>
        <v>Inferior</v>
      </c>
      <c r="X3266" s="87" t="str">
        <f>VLOOKUP(CENSO[[#This Row],[NOME COMUM]],ESPECIES[],4,FALSE)</f>
        <v>Não</v>
      </c>
      <c r="Y3266" s="87" t="str">
        <f>IF(IFERROR(VLOOKUP(CENSO[[#This Row],[NOME COMUM]],COMERCIAIS[],2, FALSE), "Não") &lt;&gt; "Não", "Sim", "Não")</f>
        <v>Não</v>
      </c>
      <c r="Z3266" s="133">
        <f>CENSO[[#This Row],[g (m²)]]/SUM(AEEF[AEEF-UT])</f>
        <v>4.2153898630749889E-4</v>
      </c>
      <c r="AA3266" s="133">
        <f>CENSO[[#This Row],[v (m³)]]/SUM(AEEF[AEEF-UT])</f>
        <v>3.5409274849829901E-3</v>
      </c>
    </row>
    <row r="3267" spans="1:27" ht="14">
      <c r="A3267" s="86">
        <v>1</v>
      </c>
      <c r="B3267" s="86">
        <v>2</v>
      </c>
      <c r="C3267" s="63">
        <v>95</v>
      </c>
      <c r="D3267" s="63">
        <v>3266</v>
      </c>
      <c r="E3267" s="63" t="str">
        <f>VLOOKUP(CENSO[[#This Row],[NOME COMUM]],ESPECIES[],2,FALSE)</f>
        <v>Couratari guianensis Aubl.</v>
      </c>
      <c r="F3267" s="64" t="s">
        <v>6</v>
      </c>
      <c r="G3267" s="64">
        <v>300</v>
      </c>
      <c r="H3267" s="97">
        <f>CENSO[[#This Row],[CAP (cm)]]/PI()</f>
        <v>95.4929658551372</v>
      </c>
      <c r="I3267" s="64">
        <v>23</v>
      </c>
      <c r="J3267" s="96">
        <f>(PI()*(CENSO[[#This Row],[DAP (cm)]]^2))/40000</f>
        <v>0.7161972439135289</v>
      </c>
      <c r="K3267" s="96">
        <f>CENSO[[#This Row],[g (m²)]]*CENSO[[#This Row],[H (m)]]*0.7</f>
        <v>11.530775627007815</v>
      </c>
      <c r="L3267" s="64">
        <v>1</v>
      </c>
      <c r="M3267" s="65">
        <v>365706.09999999899</v>
      </c>
      <c r="N3267" s="87">
        <v>9703643.0999999903</v>
      </c>
      <c r="O3267" s="87" t="s">
        <v>1228</v>
      </c>
      <c r="P3267" s="87" t="str">
        <f>VLOOKUP(CENSO[[#This Row],[DAP (cm)]],CD[],2,TRUE)</f>
        <v>TORA</v>
      </c>
      <c r="Q3267" s="87" t="str">
        <f>VLOOKUP(CENSO[[#This Row],[DAP (cm)]],DD[],2,TRUE)</f>
        <v>90├ 100</v>
      </c>
      <c r="R3267" s="87" t="str" cm="1">
        <f t="array" ref="R3267">INDEX(_xlfn.TEXTSPLIT(CENSO[[#This Row],[NOME CIENTIFICO]]," "),1)</f>
        <v>Couratari</v>
      </c>
      <c r="S3267" s="98" t="s">
        <v>1004</v>
      </c>
      <c r="T3267" s="87">
        <f>_xlfn.MINIFS(CENSO[DAP (cm)],CENSO[NOME CIENTIFICO],CENSO[[#This Row],[NOME CIENTIFICO]])</f>
        <v>38.833806114422465</v>
      </c>
      <c r="U32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67" s="87" t="str">
        <f>IF(CENSO[[#This Row],[DAP (cm)]]&lt;CENSO[[#This Row],[DMCE (cm)]],"DAP &lt; DMCE","DAP ≥ DMCE")</f>
        <v>DAP ≥ DMCE</v>
      </c>
      <c r="W3267" s="87" t="str">
        <f>IF(CENSO[[#This Row],[DAP (cm)]]&gt;200, "Superior", "Inferior")</f>
        <v>Inferior</v>
      </c>
      <c r="X3267" s="87" t="str">
        <f>VLOOKUP(CENSO[[#This Row],[NOME COMUM]],ESPECIES[],4,FALSE)</f>
        <v>Não</v>
      </c>
      <c r="Y3267" s="87" t="str">
        <f>IF(IFERROR(VLOOKUP(CENSO[[#This Row],[NOME COMUM]],COMERCIAIS[],2, FALSE), "Não") &lt;&gt; "Não", "Sim", "Não")</f>
        <v>Sim</v>
      </c>
      <c r="Z3267" s="133">
        <f>CENSO[[#This Row],[g (m²)]]/SUM(AEEF[AEEF-UT])</f>
        <v>1.2530885443148001E-3</v>
      </c>
      <c r="AA3267" s="133">
        <f>CENSO[[#This Row],[v (m³)]]/SUM(AEEF[AEEF-UT])</f>
        <v>2.017472556346828E-2</v>
      </c>
    </row>
    <row r="3268" spans="1:27" ht="14">
      <c r="A3268" s="86">
        <v>1</v>
      </c>
      <c r="B3268" s="86">
        <v>2</v>
      </c>
      <c r="C3268" s="63">
        <v>95</v>
      </c>
      <c r="D3268" s="63">
        <v>3267</v>
      </c>
      <c r="E3268" s="63" t="str">
        <f>VLOOKUP(CENSO[[#This Row],[NOME COMUM]],ESPECIES[],2,FALSE)</f>
        <v>Cedrelinga catenaeformis Ducke</v>
      </c>
      <c r="F3268" s="64" t="s">
        <v>71</v>
      </c>
      <c r="G3268" s="64">
        <v>522</v>
      </c>
      <c r="H3268" s="97">
        <f>CENSO[[#This Row],[CAP (cm)]]/PI()</f>
        <v>166.15776058793872</v>
      </c>
      <c r="I3268" s="64">
        <v>22</v>
      </c>
      <c r="J3268" s="96">
        <f>(PI()*(CENSO[[#This Row],[DAP (cm)]]^2))/40000</f>
        <v>2.1683587756726004</v>
      </c>
      <c r="K3268" s="96">
        <f>CENSO[[#This Row],[g (m²)]]*CENSO[[#This Row],[H (m)]]*0.7</f>
        <v>33.392725145358042</v>
      </c>
      <c r="L3268" s="64">
        <v>1</v>
      </c>
      <c r="M3268" s="65">
        <v>365680.5</v>
      </c>
      <c r="N3268" s="87">
        <v>9703574.5</v>
      </c>
      <c r="O3268" s="87" t="s">
        <v>1228</v>
      </c>
      <c r="P3268" s="87" t="str">
        <f>VLOOKUP(CENSO[[#This Row],[DAP (cm)]],CD[],2,TRUE)</f>
        <v>TORA</v>
      </c>
      <c r="Q3268" s="87" t="str">
        <f>VLOOKUP(CENSO[[#This Row],[DAP (cm)]],DD[],2,TRUE)</f>
        <v>160├ 170</v>
      </c>
      <c r="R3268" s="87" t="str" cm="1">
        <f t="array" ref="R3268">INDEX(_xlfn.TEXTSPLIT(CENSO[[#This Row],[NOME CIENTIFICO]]," "),1)</f>
        <v>Cedrelinga</v>
      </c>
      <c r="S3268" s="98" t="s">
        <v>1004</v>
      </c>
      <c r="T3268" s="87">
        <f>_xlfn.MINIFS(CENSO[DAP (cm)],CENSO[NOME CIENTIFICO],CENSO[[#This Row],[NOME CIENTIFICO]])</f>
        <v>38.515496228238675</v>
      </c>
      <c r="U32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68" s="87" t="str">
        <f>IF(CENSO[[#This Row],[DAP (cm)]]&lt;CENSO[[#This Row],[DMCE (cm)]],"DAP &lt; DMCE","DAP ≥ DMCE")</f>
        <v>DAP ≥ DMCE</v>
      </c>
      <c r="W3268" s="87" t="str">
        <f>IF(CENSO[[#This Row],[DAP (cm)]]&gt;200, "Superior", "Inferior")</f>
        <v>Inferior</v>
      </c>
      <c r="X3268" s="87" t="str">
        <f>VLOOKUP(CENSO[[#This Row],[NOME COMUM]],ESPECIES[],4,FALSE)</f>
        <v>Não</v>
      </c>
      <c r="Y3268" s="87" t="str">
        <f>IF(IFERROR(VLOOKUP(CENSO[[#This Row],[NOME COMUM]],COMERCIAIS[],2, FALSE), "Não") &lt;&gt; "Não", "Sim", "Não")</f>
        <v>Sim</v>
      </c>
      <c r="Z3268" s="133">
        <f>CENSO[[#This Row],[g (m²)]]/SUM(AEEF[AEEF-UT])</f>
        <v>3.793850876767489E-3</v>
      </c>
      <c r="AA3268" s="133">
        <f>CENSO[[#This Row],[v (m³)]]/SUM(AEEF[AEEF-UT])</f>
        <v>5.8425303502219327E-2</v>
      </c>
    </row>
    <row r="3269" spans="1:27" ht="14">
      <c r="A3269" s="86">
        <v>1</v>
      </c>
      <c r="B3269" s="86">
        <v>2</v>
      </c>
      <c r="C3269" s="63">
        <v>95</v>
      </c>
      <c r="D3269" s="63">
        <v>3268</v>
      </c>
      <c r="E3269" s="63" t="str">
        <f>VLOOKUP(CENSO[[#This Row],[NOME COMUM]],ESPECIES[],2,FALSE)</f>
        <v>Goupia glabra Aubl.</v>
      </c>
      <c r="F3269" s="64" t="s">
        <v>34</v>
      </c>
      <c r="G3269" s="64">
        <v>208</v>
      </c>
      <c r="H3269" s="97">
        <f>CENSO[[#This Row],[CAP (cm)]]/PI()</f>
        <v>66.208456326228458</v>
      </c>
      <c r="I3269" s="64">
        <v>15</v>
      </c>
      <c r="J3269" s="96">
        <f>(PI()*(CENSO[[#This Row],[DAP (cm)]]^2))/40000</f>
        <v>0.34428397289638796</v>
      </c>
      <c r="K3269" s="96">
        <f>CENSO[[#This Row],[g (m²)]]*CENSO[[#This Row],[H (m)]]*0.7</f>
        <v>3.6149817154120729</v>
      </c>
      <c r="L3269" s="64">
        <v>1</v>
      </c>
      <c r="M3269" s="65">
        <v>365657.9</v>
      </c>
      <c r="N3269" s="87">
        <v>9703585.1999999899</v>
      </c>
      <c r="O3269" s="87" t="s">
        <v>1228</v>
      </c>
      <c r="P3269" s="87" t="str">
        <f>VLOOKUP(CENSO[[#This Row],[DAP (cm)]],CD[],2,TRUE)</f>
        <v>TORA</v>
      </c>
      <c r="Q3269" s="87" t="str">
        <f>VLOOKUP(CENSO[[#This Row],[DAP (cm)]],DD[],2,TRUE)</f>
        <v>60├ 70</v>
      </c>
      <c r="R3269" s="87" t="str" cm="1">
        <f t="array" ref="R3269">INDEX(_xlfn.TEXTSPLIT(CENSO[[#This Row],[NOME CIENTIFICO]]," "),1)</f>
        <v>Goupia</v>
      </c>
      <c r="S3269" s="98" t="s">
        <v>1004</v>
      </c>
      <c r="T3269" s="87">
        <f>_xlfn.MINIFS(CENSO[DAP (cm)],CENSO[NOME CIENTIFICO],CENSO[[#This Row],[NOME CIENTIFICO]])</f>
        <v>40.107045659157627</v>
      </c>
      <c r="U32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269" s="87" t="str">
        <f>IF(CENSO[[#This Row],[DAP (cm)]]&lt;CENSO[[#This Row],[DMCE (cm)]],"DAP &lt; DMCE","DAP ≥ DMCE")</f>
        <v>DAP ≥ DMCE</v>
      </c>
      <c r="W3269" s="87" t="str">
        <f>IF(CENSO[[#This Row],[DAP (cm)]]&gt;200, "Superior", "Inferior")</f>
        <v>Inferior</v>
      </c>
      <c r="X3269" s="87" t="str">
        <f>VLOOKUP(CENSO[[#This Row],[NOME COMUM]],ESPECIES[],4,FALSE)</f>
        <v>Não</v>
      </c>
      <c r="Y3269" s="87" t="str">
        <f>IF(IFERROR(VLOOKUP(CENSO[[#This Row],[NOME COMUM]],COMERCIAIS[],2, FALSE), "Não") &lt;&gt; "Não", "Sim", "Não")</f>
        <v>Sim</v>
      </c>
      <c r="Z3269" s="133">
        <f>CENSO[[#This Row],[g (m²)]]/SUM(AEEF[AEEF-UT])</f>
        <v>6.023735864581724E-4</v>
      </c>
      <c r="AA3269" s="133">
        <f>CENSO[[#This Row],[v (m³)]]/SUM(AEEF[AEEF-UT])</f>
        <v>6.3249226578108086E-3</v>
      </c>
    </row>
    <row r="3270" spans="1:27" ht="14">
      <c r="A3270" s="86">
        <v>1</v>
      </c>
      <c r="B3270" s="86">
        <v>2</v>
      </c>
      <c r="C3270" s="63">
        <v>95</v>
      </c>
      <c r="D3270" s="63">
        <v>3269</v>
      </c>
      <c r="E3270" s="63" t="str">
        <f>VLOOKUP(CENSO[[#This Row],[NOME COMUM]],ESPECIES[],2,FALSE)</f>
        <v>Didymopanax calvum Decne. &amp; Planch.</v>
      </c>
      <c r="F3270" s="64" t="s">
        <v>52</v>
      </c>
      <c r="G3270" s="64">
        <v>192</v>
      </c>
      <c r="H3270" s="97">
        <f>CENSO[[#This Row],[CAP (cm)]]/PI()</f>
        <v>61.115498147287809</v>
      </c>
      <c r="I3270" s="64">
        <v>16</v>
      </c>
      <c r="J3270" s="96">
        <f>(PI()*(CENSO[[#This Row],[DAP (cm)]]^2))/40000</f>
        <v>0.29335439110698147</v>
      </c>
      <c r="K3270" s="96">
        <f>CENSO[[#This Row],[g (m²)]]*CENSO[[#This Row],[H (m)]]*0.7</f>
        <v>3.2855691803981921</v>
      </c>
      <c r="L3270" s="64">
        <v>1</v>
      </c>
      <c r="M3270" s="65">
        <v>365666.4</v>
      </c>
      <c r="N3270" s="87">
        <v>9703573.5</v>
      </c>
      <c r="O3270" s="87" t="s">
        <v>1227</v>
      </c>
      <c r="P3270" s="87" t="str">
        <f>VLOOKUP(CENSO[[#This Row],[DAP (cm)]],CD[],2,TRUE)</f>
        <v>TORA</v>
      </c>
      <c r="Q3270" s="87" t="str">
        <f>VLOOKUP(CENSO[[#This Row],[DAP (cm)]],DD[],2,TRUE)</f>
        <v>60├ 70</v>
      </c>
      <c r="R3270" s="87" t="str" cm="1">
        <f t="array" ref="R3270">INDEX(_xlfn.TEXTSPLIT(CENSO[[#This Row],[NOME CIENTIFICO]]," "),1)</f>
        <v>Didymopanax</v>
      </c>
      <c r="S3270" s="98" t="s">
        <v>1004</v>
      </c>
      <c r="T3270" s="87">
        <f>_xlfn.MINIFS(CENSO[DAP (cm)],CENSO[NOME CIENTIFICO],CENSO[[#This Row],[NOME CIENTIFICO]])</f>
        <v>46.791553269017228</v>
      </c>
      <c r="U32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56.791553269017228</v>
      </c>
      <c r="V3270" s="87" t="str">
        <f>IF(CENSO[[#This Row],[DAP (cm)]]&lt;CENSO[[#This Row],[DMCE (cm)]],"DAP &lt; DMCE","DAP ≥ DMCE")</f>
        <v>DAP ≥ DMCE</v>
      </c>
      <c r="W3270" s="87" t="str">
        <f>IF(CENSO[[#This Row],[DAP (cm)]]&gt;200, "Superior", "Inferior")</f>
        <v>Inferior</v>
      </c>
      <c r="X3270" s="87" t="str">
        <f>VLOOKUP(CENSO[[#This Row],[NOME COMUM]],ESPECIES[],4,FALSE)</f>
        <v>Não</v>
      </c>
      <c r="Y3270" s="87" t="str">
        <f>IF(IFERROR(VLOOKUP(CENSO[[#This Row],[NOME COMUM]],COMERCIAIS[],2, FALSE), "Não") &lt;&gt; "Não", "Sim", "Não")</f>
        <v>Não</v>
      </c>
      <c r="Z3270" s="133">
        <f>CENSO[[#This Row],[g (m²)]]/SUM(AEEF[AEEF-UT])</f>
        <v>5.1326506775134213E-4</v>
      </c>
      <c r="AA3270" s="133">
        <f>CENSO[[#This Row],[v (m³)]]/SUM(AEEF[AEEF-UT])</f>
        <v>5.7485687588150315E-3</v>
      </c>
    </row>
    <row r="3271" spans="1:27" ht="14">
      <c r="A3271" s="86">
        <v>1</v>
      </c>
      <c r="B3271" s="86">
        <v>2</v>
      </c>
      <c r="C3271" s="63">
        <v>95</v>
      </c>
      <c r="D3271" s="63">
        <v>3270</v>
      </c>
      <c r="E3271" s="63" t="str">
        <f>VLOOKUP(CENSO[[#This Row],[NOME COMUM]],ESPECIES[],2,FALSE)</f>
        <v>Pouteria sp.</v>
      </c>
      <c r="F3271" s="64" t="s">
        <v>83</v>
      </c>
      <c r="G3271" s="64">
        <v>204</v>
      </c>
      <c r="H3271" s="97">
        <f>CENSO[[#This Row],[CAP (cm)]]/PI()</f>
        <v>64.935216781493295</v>
      </c>
      <c r="I3271" s="64">
        <v>18</v>
      </c>
      <c r="J3271" s="96">
        <f>(PI()*(CENSO[[#This Row],[DAP (cm)]]^2))/40000</f>
        <v>0.33116960558561581</v>
      </c>
      <c r="K3271" s="96">
        <f>CENSO[[#This Row],[g (m²)]]*CENSO[[#This Row],[H (m)]]*0.7</f>
        <v>4.1727370303787588</v>
      </c>
      <c r="L3271" s="64">
        <v>1</v>
      </c>
      <c r="M3271" s="65">
        <v>365664.9</v>
      </c>
      <c r="N3271" s="87">
        <v>9703555.4000000004</v>
      </c>
      <c r="O3271" s="87" t="s">
        <v>1227</v>
      </c>
      <c r="P3271" s="87" t="str">
        <f>VLOOKUP(CENSO[[#This Row],[DAP (cm)]],CD[],2,TRUE)</f>
        <v>TORA</v>
      </c>
      <c r="Q3271" s="87" t="str">
        <f>VLOOKUP(CENSO[[#This Row],[DAP (cm)]],DD[],2,TRUE)</f>
        <v>60├ 70</v>
      </c>
      <c r="R3271" s="87" t="str" cm="1">
        <f t="array" ref="R3271">INDEX(_xlfn.TEXTSPLIT(CENSO[[#This Row],[NOME CIENTIFICO]]," "),1)</f>
        <v>Pouteria</v>
      </c>
      <c r="S3271" s="98" t="s">
        <v>1004</v>
      </c>
      <c r="T3271" s="87">
        <f>_xlfn.MINIFS(CENSO[DAP (cm)],CENSO[NOME CIENTIFICO],CENSO[[#This Row],[NOME CIENTIFICO]])</f>
        <v>39.788735772973837</v>
      </c>
      <c r="U32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71" s="87" t="str">
        <f>IF(CENSO[[#This Row],[DAP (cm)]]&lt;CENSO[[#This Row],[DMCE (cm)]],"DAP &lt; DMCE","DAP ≥ DMCE")</f>
        <v>DAP ≥ DMCE</v>
      </c>
      <c r="W3271" s="87" t="str">
        <f>IF(CENSO[[#This Row],[DAP (cm)]]&gt;200, "Superior", "Inferior")</f>
        <v>Inferior</v>
      </c>
      <c r="X3271" s="87" t="str">
        <f>VLOOKUP(CENSO[[#This Row],[NOME COMUM]],ESPECIES[],4,FALSE)</f>
        <v>Não</v>
      </c>
      <c r="Y3271" s="87" t="str">
        <f>IF(IFERROR(VLOOKUP(CENSO[[#This Row],[NOME COMUM]],COMERCIAIS[],2, FALSE), "Não") &lt;&gt; "Não", "Sim", "Não")</f>
        <v>Não</v>
      </c>
      <c r="Z3271" s="133">
        <f>CENSO[[#This Row],[g (m²)]]/SUM(AEEF[AEEF-UT])</f>
        <v>5.7942814289116363E-4</v>
      </c>
      <c r="AA3271" s="133">
        <f>CENSO[[#This Row],[v (m³)]]/SUM(AEEF[AEEF-UT])</f>
        <v>7.300794600428661E-3</v>
      </c>
    </row>
    <row r="3272" spans="1:27" ht="14">
      <c r="A3272" s="86">
        <v>1</v>
      </c>
      <c r="B3272" s="86">
        <v>2</v>
      </c>
      <c r="C3272" s="63">
        <v>95</v>
      </c>
      <c r="D3272" s="63">
        <v>3271</v>
      </c>
      <c r="E3272" s="63" t="str">
        <f>VLOOKUP(CENSO[[#This Row],[NOME COMUM]],ESPECIES[],2,FALSE)</f>
        <v>Manilkara huberi (Ducke) Chevalier</v>
      </c>
      <c r="F3272" s="64" t="s">
        <v>30</v>
      </c>
      <c r="G3272" s="64">
        <v>276</v>
      </c>
      <c r="H3272" s="97">
        <f>CENSO[[#This Row],[CAP (cm)]]/PI()</f>
        <v>87.853528586726227</v>
      </c>
      <c r="I3272" s="64">
        <v>23</v>
      </c>
      <c r="J3272" s="96">
        <f>(PI()*(CENSO[[#This Row],[DAP (cm)]]^2))/40000</f>
        <v>0.60618934724841089</v>
      </c>
      <c r="K3272" s="96">
        <f>CENSO[[#This Row],[g (m²)]]*CENSO[[#This Row],[H (m)]]*0.7</f>
        <v>9.7596484906994139</v>
      </c>
      <c r="L3272" s="64">
        <v>1</v>
      </c>
      <c r="M3272" s="65">
        <v>365652.7</v>
      </c>
      <c r="N3272" s="87">
        <v>9703557.9000000004</v>
      </c>
      <c r="O3272" s="87" t="s">
        <v>1227</v>
      </c>
      <c r="P3272" s="87" t="str">
        <f>VLOOKUP(CENSO[[#This Row],[DAP (cm)]],CD[],2,TRUE)</f>
        <v>TORA</v>
      </c>
      <c r="Q3272" s="87" t="str">
        <f>VLOOKUP(CENSO[[#This Row],[DAP (cm)]],DD[],2,TRUE)</f>
        <v>80├ 90</v>
      </c>
      <c r="R3272" s="87" t="str" cm="1">
        <f t="array" ref="R3272">INDEX(_xlfn.TEXTSPLIT(CENSO[[#This Row],[NOME CIENTIFICO]]," "),1)</f>
        <v>Manilkara</v>
      </c>
      <c r="S3272" s="98" t="s">
        <v>1004</v>
      </c>
      <c r="T3272" s="87">
        <f>_xlfn.MINIFS(CENSO[DAP (cm)],CENSO[NOME CIENTIFICO],CENSO[[#This Row],[NOME CIENTIFICO]])</f>
        <v>41.38028520389279</v>
      </c>
      <c r="U32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272" s="87" t="str">
        <f>IF(CENSO[[#This Row],[DAP (cm)]]&lt;CENSO[[#This Row],[DMCE (cm)]],"DAP &lt; DMCE","DAP ≥ DMCE")</f>
        <v>DAP ≥ DMCE</v>
      </c>
      <c r="W3272" s="87" t="str">
        <f>IF(CENSO[[#This Row],[DAP (cm)]]&gt;200, "Superior", "Inferior")</f>
        <v>Inferior</v>
      </c>
      <c r="X3272" s="87" t="str">
        <f>VLOOKUP(CENSO[[#This Row],[NOME COMUM]],ESPECIES[],4,FALSE)</f>
        <v>Não</v>
      </c>
      <c r="Y3272" s="87" t="str">
        <f>IF(IFERROR(VLOOKUP(CENSO[[#This Row],[NOME COMUM]],COMERCIAIS[],2, FALSE), "Não") &lt;&gt; "Não", "Sim", "Não")</f>
        <v>Sim</v>
      </c>
      <c r="Z3272" s="133">
        <f>CENSO[[#This Row],[g (m²)]]/SUM(AEEF[AEEF-UT])</f>
        <v>1.0606141439080468E-3</v>
      </c>
      <c r="AA3272" s="133">
        <f>CENSO[[#This Row],[v (m³)]]/SUM(AEEF[AEEF-UT])</f>
        <v>1.7075887716919553E-2</v>
      </c>
    </row>
    <row r="3273" spans="1:27" ht="14">
      <c r="A3273" s="86">
        <v>1</v>
      </c>
      <c r="B3273" s="86">
        <v>2</v>
      </c>
      <c r="C3273" s="63">
        <v>95</v>
      </c>
      <c r="D3273" s="63">
        <v>3272</v>
      </c>
      <c r="E3273" s="63" t="str">
        <f>VLOOKUP(CENSO[[#This Row],[NOME COMUM]],ESPECIES[],2,FALSE)</f>
        <v>Lecythis chartacea O.Berg</v>
      </c>
      <c r="F3273" s="64" t="s">
        <v>31</v>
      </c>
      <c r="G3273" s="64">
        <v>238</v>
      </c>
      <c r="H3273" s="97">
        <f>CENSO[[#This Row],[CAP (cm)]]/PI()</f>
        <v>75.757752911742188</v>
      </c>
      <c r="I3273" s="64">
        <v>18</v>
      </c>
      <c r="J3273" s="96">
        <f>(PI()*(CENSO[[#This Row],[DAP (cm)]]^2))/40000</f>
        <v>0.45075862982486603</v>
      </c>
      <c r="K3273" s="96">
        <f>CENSO[[#This Row],[g (m²)]]*CENSO[[#This Row],[H (m)]]*0.7</f>
        <v>5.6795587357933126</v>
      </c>
      <c r="L3273" s="64">
        <v>1</v>
      </c>
      <c r="M3273" s="65">
        <v>365661.2</v>
      </c>
      <c r="N3273" s="87">
        <v>9703546.0999999903</v>
      </c>
      <c r="O3273" s="87" t="s">
        <v>1228</v>
      </c>
      <c r="P3273" s="87" t="str">
        <f>VLOOKUP(CENSO[[#This Row],[DAP (cm)]],CD[],2,TRUE)</f>
        <v>TORA</v>
      </c>
      <c r="Q3273" s="87" t="str">
        <f>VLOOKUP(CENSO[[#This Row],[DAP (cm)]],DD[],2,TRUE)</f>
        <v>70├ 80</v>
      </c>
      <c r="R3273" s="87" t="str" cm="1">
        <f t="array" ref="R3273">INDEX(_xlfn.TEXTSPLIT(CENSO[[#This Row],[NOME CIENTIFICO]]," "),1)</f>
        <v>Lecythis</v>
      </c>
      <c r="S3273" s="98" t="s">
        <v>1004</v>
      </c>
      <c r="T3273" s="87">
        <f>_xlfn.MINIFS(CENSO[DAP (cm)],CENSO[NOME CIENTIFICO],CENSO[[#This Row],[NOME CIENTIFICO]])</f>
        <v>38.833806114422465</v>
      </c>
      <c r="U32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73" s="87" t="str">
        <f>IF(CENSO[[#This Row],[DAP (cm)]]&lt;CENSO[[#This Row],[DMCE (cm)]],"DAP &lt; DMCE","DAP ≥ DMCE")</f>
        <v>DAP ≥ DMCE</v>
      </c>
      <c r="W3273" s="87" t="str">
        <f>IF(CENSO[[#This Row],[DAP (cm)]]&gt;200, "Superior", "Inferior")</f>
        <v>Inferior</v>
      </c>
      <c r="X3273" s="87" t="str">
        <f>VLOOKUP(CENSO[[#This Row],[NOME COMUM]],ESPECIES[],4,FALSE)</f>
        <v>Não</v>
      </c>
      <c r="Y3273" s="87" t="str">
        <f>IF(IFERROR(VLOOKUP(CENSO[[#This Row],[NOME COMUM]],COMERCIAIS[],2, FALSE), "Não") &lt;&gt; "Não", "Sim", "Não")</f>
        <v>Sim</v>
      </c>
      <c r="Z3273" s="133">
        <f>CENSO[[#This Row],[g (m²)]]/SUM(AEEF[AEEF-UT])</f>
        <v>7.886660833796395E-4</v>
      </c>
      <c r="AA3273" s="133">
        <f>CENSO[[#This Row],[v (m³)]]/SUM(AEEF[AEEF-UT])</f>
        <v>9.9371926505834596E-3</v>
      </c>
    </row>
    <row r="3274" spans="1:27" ht="14">
      <c r="A3274" s="86">
        <v>1</v>
      </c>
      <c r="B3274" s="86">
        <v>2</v>
      </c>
      <c r="C3274" s="63">
        <v>95</v>
      </c>
      <c r="D3274" s="63">
        <v>3273</v>
      </c>
      <c r="E3274" s="63" t="str">
        <f>VLOOKUP(CENSO[[#This Row],[NOME COMUM]],ESPECIES[],2,FALSE)</f>
        <v>Protium spruceanum Engl.</v>
      </c>
      <c r="F3274" s="64" t="s">
        <v>46</v>
      </c>
      <c r="G3274" s="64">
        <v>500</v>
      </c>
      <c r="H3274" s="97">
        <f>CENSO[[#This Row],[CAP (cm)]]/PI()</f>
        <v>159.15494309189535</v>
      </c>
      <c r="I3274" s="64">
        <v>20</v>
      </c>
      <c r="J3274" s="96">
        <f>(PI()*(CENSO[[#This Row],[DAP (cm)]]^2))/40000</f>
        <v>1.9894367886486919</v>
      </c>
      <c r="K3274" s="96">
        <f>CENSO[[#This Row],[g (m²)]]*CENSO[[#This Row],[H (m)]]*0.7</f>
        <v>27.852115041081685</v>
      </c>
      <c r="L3274" s="64">
        <v>2</v>
      </c>
      <c r="M3274" s="65">
        <v>365647.09999999899</v>
      </c>
      <c r="N3274" s="87">
        <v>9703508</v>
      </c>
      <c r="O3274" s="87" t="s">
        <v>1227</v>
      </c>
      <c r="P3274" s="87" t="str">
        <f>VLOOKUP(CENSO[[#This Row],[DAP (cm)]],CD[],2,TRUE)</f>
        <v>TORA</v>
      </c>
      <c r="Q3274" s="87" t="str">
        <f>VLOOKUP(CENSO[[#This Row],[DAP (cm)]],DD[],2,TRUE)</f>
        <v>150├ 160</v>
      </c>
      <c r="R3274" s="87" t="str" cm="1">
        <f t="array" ref="R3274">INDEX(_xlfn.TEXTSPLIT(CENSO[[#This Row],[NOME CIENTIFICO]]," "),1)</f>
        <v>Protium</v>
      </c>
      <c r="S3274" s="98" t="s">
        <v>1004</v>
      </c>
      <c r="T3274" s="87">
        <f>_xlfn.MINIFS(CENSO[DAP (cm)],CENSO[NOME CIENTIFICO],CENSO[[#This Row],[NOME CIENTIFICO]])</f>
        <v>39.788735772973837</v>
      </c>
      <c r="U32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74" s="87" t="str">
        <f>IF(CENSO[[#This Row],[DAP (cm)]]&lt;CENSO[[#This Row],[DMCE (cm)]],"DAP &lt; DMCE","DAP ≥ DMCE")</f>
        <v>DAP ≥ DMCE</v>
      </c>
      <c r="W3274" s="87" t="str">
        <f>IF(CENSO[[#This Row],[DAP (cm)]]&gt;200, "Superior", "Inferior")</f>
        <v>Inferior</v>
      </c>
      <c r="X3274" s="87" t="str">
        <f>VLOOKUP(CENSO[[#This Row],[NOME COMUM]],ESPECIES[],4,FALSE)</f>
        <v>Não</v>
      </c>
      <c r="Y3274" s="87" t="str">
        <f>IF(IFERROR(VLOOKUP(CENSO[[#This Row],[NOME COMUM]],COMERCIAIS[],2, FALSE), "Não") &lt;&gt; "Não", "Sim", "Não")</f>
        <v>Não</v>
      </c>
      <c r="Z3274" s="133">
        <f>CENSO[[#This Row],[g (m²)]]/SUM(AEEF[AEEF-UT])</f>
        <v>3.4808015119855568E-3</v>
      </c>
      <c r="AA3274" s="133">
        <f>CENSO[[#This Row],[v (m³)]]/SUM(AEEF[AEEF-UT])</f>
        <v>4.8731221167797788E-2</v>
      </c>
    </row>
    <row r="3275" spans="1:27" ht="14">
      <c r="A3275" s="86">
        <v>1</v>
      </c>
      <c r="B3275" s="86">
        <v>2</v>
      </c>
      <c r="C3275" s="63">
        <v>95</v>
      </c>
      <c r="D3275" s="63">
        <v>3274</v>
      </c>
      <c r="E3275" s="63" t="str">
        <f>VLOOKUP(CENSO[[#This Row],[NOME COMUM]],ESPECIES[],2,FALSE)</f>
        <v>Parkia pendula (Willd.) Benth. ex Walp.</v>
      </c>
      <c r="F3275" s="64" t="s">
        <v>58</v>
      </c>
      <c r="G3275" s="64">
        <v>283</v>
      </c>
      <c r="H3275" s="97">
        <f>CENSO[[#This Row],[CAP (cm)]]/PI()</f>
        <v>90.081697790012768</v>
      </c>
      <c r="I3275" s="64">
        <v>17</v>
      </c>
      <c r="J3275" s="96">
        <f>(PI()*(CENSO[[#This Row],[DAP (cm)]]^2))/40000</f>
        <v>0.6373280118643404</v>
      </c>
      <c r="K3275" s="96">
        <f>CENSO[[#This Row],[g (m²)]]*CENSO[[#This Row],[H (m)]]*0.7</f>
        <v>7.5842033411856509</v>
      </c>
      <c r="L3275" s="64">
        <v>1</v>
      </c>
      <c r="M3275" s="65">
        <v>365631.4</v>
      </c>
      <c r="N3275" s="87">
        <v>9703512.6999999899</v>
      </c>
      <c r="O3275" s="87" t="s">
        <v>1227</v>
      </c>
      <c r="P3275" s="87" t="str">
        <f>VLOOKUP(CENSO[[#This Row],[DAP (cm)]],CD[],2,TRUE)</f>
        <v>TORA</v>
      </c>
      <c r="Q3275" s="87" t="str">
        <f>VLOOKUP(CENSO[[#This Row],[DAP (cm)]],DD[],2,TRUE)</f>
        <v>90├ 100</v>
      </c>
      <c r="R3275" s="87" t="str" cm="1">
        <f t="array" ref="R3275">INDEX(_xlfn.TEXTSPLIT(CENSO[[#This Row],[NOME CIENTIFICO]]," "),1)</f>
        <v>Parkia</v>
      </c>
      <c r="S3275" s="98" t="s">
        <v>1004</v>
      </c>
      <c r="T3275" s="87">
        <f>_xlfn.MINIFS(CENSO[DAP (cm)],CENSO[NOME CIENTIFICO],CENSO[[#This Row],[NOME CIENTIFICO]])</f>
        <v>40.107045659157627</v>
      </c>
      <c r="U32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275" s="87" t="str">
        <f>IF(CENSO[[#This Row],[DAP (cm)]]&lt;CENSO[[#This Row],[DMCE (cm)]],"DAP &lt; DMCE","DAP ≥ DMCE")</f>
        <v>DAP ≥ DMCE</v>
      </c>
      <c r="W3275" s="87" t="str">
        <f>IF(CENSO[[#This Row],[DAP (cm)]]&gt;200, "Superior", "Inferior")</f>
        <v>Inferior</v>
      </c>
      <c r="X3275" s="87" t="str">
        <f>VLOOKUP(CENSO[[#This Row],[NOME COMUM]],ESPECIES[],4,FALSE)</f>
        <v>Não</v>
      </c>
      <c r="Y3275" s="87" t="str">
        <f>IF(IFERROR(VLOOKUP(CENSO[[#This Row],[NOME COMUM]],COMERCIAIS[],2, FALSE), "Não") &lt;&gt; "Não", "Sim", "Não")</f>
        <v>Sim</v>
      </c>
      <c r="Z3275" s="133">
        <f>CENSO[[#This Row],[g (m²)]]/SUM(AEEF[AEEF-UT])</f>
        <v>1.1150956491736452E-3</v>
      </c>
      <c r="AA3275" s="133">
        <f>CENSO[[#This Row],[v (m³)]]/SUM(AEEF[AEEF-UT])</f>
        <v>1.3269638225166377E-2</v>
      </c>
    </row>
    <row r="3276" spans="1:27" ht="14">
      <c r="A3276" s="86">
        <v>1</v>
      </c>
      <c r="B3276" s="86">
        <v>2</v>
      </c>
      <c r="C3276" s="63">
        <v>95</v>
      </c>
      <c r="D3276" s="63">
        <v>3275</v>
      </c>
      <c r="E3276" s="63" t="str">
        <f>VLOOKUP(CENSO[[#This Row],[NOME COMUM]],ESPECIES[],2,FALSE)</f>
        <v>Tachigali myrmecophila Ducke</v>
      </c>
      <c r="F3276" s="64" t="s">
        <v>14</v>
      </c>
      <c r="G3276" s="64">
        <v>255</v>
      </c>
      <c r="H3276" s="97">
        <f>CENSO[[#This Row],[CAP (cm)]]/PI()</f>
        <v>81.169020976866619</v>
      </c>
      <c r="I3276" s="64">
        <v>16</v>
      </c>
      <c r="J3276" s="96">
        <f>(PI()*(CENSO[[#This Row],[DAP (cm)]]^2))/40000</f>
        <v>0.51745250872752468</v>
      </c>
      <c r="K3276" s="96">
        <f>CENSO[[#This Row],[g (m²)]]*CENSO[[#This Row],[H (m)]]*0.7</f>
        <v>5.7954680977482758</v>
      </c>
      <c r="L3276" s="64">
        <v>1</v>
      </c>
      <c r="M3276" s="65">
        <v>365624</v>
      </c>
      <c r="N3276" s="87">
        <v>9703502.9000000004</v>
      </c>
      <c r="O3276" s="87" t="s">
        <v>1228</v>
      </c>
      <c r="P3276" s="87" t="str">
        <f>VLOOKUP(CENSO[[#This Row],[DAP (cm)]],CD[],2,TRUE)</f>
        <v>TORA</v>
      </c>
      <c r="Q3276" s="87" t="str">
        <f>VLOOKUP(CENSO[[#This Row],[DAP (cm)]],DD[],2,TRUE)</f>
        <v>80├ 90</v>
      </c>
      <c r="R3276" s="87" t="str" cm="1">
        <f t="array" ref="R3276">INDEX(_xlfn.TEXTSPLIT(CENSO[[#This Row],[NOME CIENTIFICO]]," "),1)</f>
        <v>Tachigali</v>
      </c>
      <c r="S3276" s="98" t="s">
        <v>1004</v>
      </c>
      <c r="T3276" s="87">
        <f>_xlfn.MINIFS(CENSO[DAP (cm)],CENSO[NOME CIENTIFICO],CENSO[[#This Row],[NOME CIENTIFICO]])</f>
        <v>39.152116000606256</v>
      </c>
      <c r="U32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76" s="87" t="str">
        <f>IF(CENSO[[#This Row],[DAP (cm)]]&lt;CENSO[[#This Row],[DMCE (cm)]],"DAP &lt; DMCE","DAP ≥ DMCE")</f>
        <v>DAP ≥ DMCE</v>
      </c>
      <c r="W3276" s="87" t="str">
        <f>IF(CENSO[[#This Row],[DAP (cm)]]&gt;200, "Superior", "Inferior")</f>
        <v>Inferior</v>
      </c>
      <c r="X3276" s="87" t="str">
        <f>VLOOKUP(CENSO[[#This Row],[NOME COMUM]],ESPECIES[],4,FALSE)</f>
        <v>Não</v>
      </c>
      <c r="Y3276" s="87" t="str">
        <f>IF(IFERROR(VLOOKUP(CENSO[[#This Row],[NOME COMUM]],COMERCIAIS[],2, FALSE), "Não") &lt;&gt; "Não", "Sim", "Não")</f>
        <v>Sim</v>
      </c>
      <c r="Z3276" s="133">
        <f>CENSO[[#This Row],[g (m²)]]/SUM(AEEF[AEEF-UT])</f>
        <v>9.053564732674432E-4</v>
      </c>
      <c r="AA3276" s="133">
        <f>CENSO[[#This Row],[v (m³)]]/SUM(AEEF[AEEF-UT])</f>
        <v>1.0139992500595362E-2</v>
      </c>
    </row>
    <row r="3277" spans="1:27" ht="14">
      <c r="A3277" s="86">
        <v>1</v>
      </c>
      <c r="B3277" s="86">
        <v>2</v>
      </c>
      <c r="C3277" s="63">
        <v>95</v>
      </c>
      <c r="D3277" s="63">
        <v>3276</v>
      </c>
      <c r="E3277" s="63" t="str">
        <f>VLOOKUP(CENSO[[#This Row],[NOME COMUM]],ESPECIES[],2,FALSE)</f>
        <v>Goupia glabra Aubl.</v>
      </c>
      <c r="F3277" s="64" t="s">
        <v>34</v>
      </c>
      <c r="G3277" s="64">
        <v>202</v>
      </c>
      <c r="H3277" s="97">
        <f>CENSO[[#This Row],[CAP (cm)]]/PI()</f>
        <v>64.298597009125714</v>
      </c>
      <c r="I3277" s="64">
        <v>14</v>
      </c>
      <c r="J3277" s="96">
        <f>(PI()*(CENSO[[#This Row],[DAP (cm)]]^2))/40000</f>
        <v>0.3247079148960848</v>
      </c>
      <c r="K3277" s="96">
        <f>CENSO[[#This Row],[g (m²)]]*CENSO[[#This Row],[H (m)]]*0.7</f>
        <v>3.1821375659816309</v>
      </c>
      <c r="L3277" s="64">
        <v>1</v>
      </c>
      <c r="M3277" s="65">
        <v>365579.4</v>
      </c>
      <c r="N3277" s="87">
        <v>9703432.3000000007</v>
      </c>
      <c r="O3277" s="87" t="s">
        <v>1228</v>
      </c>
      <c r="P3277" s="87" t="str">
        <f>VLOOKUP(CENSO[[#This Row],[DAP (cm)]],CD[],2,TRUE)</f>
        <v>TORA</v>
      </c>
      <c r="Q3277" s="87" t="str">
        <f>VLOOKUP(CENSO[[#This Row],[DAP (cm)]],DD[],2,TRUE)</f>
        <v>60├ 70</v>
      </c>
      <c r="R3277" s="87" t="str" cm="1">
        <f t="array" ref="R3277">INDEX(_xlfn.TEXTSPLIT(CENSO[[#This Row],[NOME CIENTIFICO]]," "),1)</f>
        <v>Goupia</v>
      </c>
      <c r="S3277" s="98" t="s">
        <v>1004</v>
      </c>
      <c r="T3277" s="87">
        <f>_xlfn.MINIFS(CENSO[DAP (cm)],CENSO[NOME CIENTIFICO],CENSO[[#This Row],[NOME CIENTIFICO]])</f>
        <v>40.107045659157627</v>
      </c>
      <c r="U32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277" s="87" t="str">
        <f>IF(CENSO[[#This Row],[DAP (cm)]]&lt;CENSO[[#This Row],[DMCE (cm)]],"DAP &lt; DMCE","DAP ≥ DMCE")</f>
        <v>DAP ≥ DMCE</v>
      </c>
      <c r="W3277" s="87" t="str">
        <f>IF(CENSO[[#This Row],[DAP (cm)]]&gt;200, "Superior", "Inferior")</f>
        <v>Inferior</v>
      </c>
      <c r="X3277" s="87" t="str">
        <f>VLOOKUP(CENSO[[#This Row],[NOME COMUM]],ESPECIES[],4,FALSE)</f>
        <v>Não</v>
      </c>
      <c r="Y3277" s="87" t="str">
        <f>IF(IFERROR(VLOOKUP(CENSO[[#This Row],[NOME COMUM]],COMERCIAIS[],2, FALSE), "Não") &lt;&gt; "Não", "Sim", "Não")</f>
        <v>Sim</v>
      </c>
      <c r="Z3277" s="133">
        <f>CENSO[[#This Row],[g (m²)]]/SUM(AEEF[AEEF-UT])</f>
        <v>5.681224995802345E-4</v>
      </c>
      <c r="AA3277" s="133">
        <f>CENSO[[#This Row],[v (m³)]]/SUM(AEEF[AEEF-UT])</f>
        <v>5.5676004958862971E-3</v>
      </c>
    </row>
    <row r="3278" spans="1:27" ht="14">
      <c r="A3278" s="86">
        <v>1</v>
      </c>
      <c r="B3278" s="86">
        <v>2</v>
      </c>
      <c r="C3278" s="63">
        <v>95</v>
      </c>
      <c r="D3278" s="63">
        <v>3277</v>
      </c>
      <c r="E3278" s="63" t="str">
        <f>VLOOKUP(CENSO[[#This Row],[NOME COMUM]],ESPECIES[],2,FALSE)</f>
        <v>Couratari guianensis Aubl.</v>
      </c>
      <c r="F3278" s="64" t="s">
        <v>6</v>
      </c>
      <c r="G3278" s="64">
        <v>300</v>
      </c>
      <c r="H3278" s="97">
        <f>CENSO[[#This Row],[CAP (cm)]]/PI()</f>
        <v>95.4929658551372</v>
      </c>
      <c r="I3278" s="64">
        <v>23</v>
      </c>
      <c r="J3278" s="96">
        <f>(PI()*(CENSO[[#This Row],[DAP (cm)]]^2))/40000</f>
        <v>0.7161972439135289</v>
      </c>
      <c r="K3278" s="96">
        <f>CENSO[[#This Row],[g (m²)]]*CENSO[[#This Row],[H (m)]]*0.7</f>
        <v>11.530775627007815</v>
      </c>
      <c r="L3278" s="64">
        <v>1</v>
      </c>
      <c r="M3278" s="65">
        <v>365577</v>
      </c>
      <c r="N3278" s="87">
        <v>9703427.8000000007</v>
      </c>
      <c r="O3278" s="87" t="s">
        <v>1228</v>
      </c>
      <c r="P3278" s="87" t="str">
        <f>VLOOKUP(CENSO[[#This Row],[DAP (cm)]],CD[],2,TRUE)</f>
        <v>TORA</v>
      </c>
      <c r="Q3278" s="87" t="str">
        <f>VLOOKUP(CENSO[[#This Row],[DAP (cm)]],DD[],2,TRUE)</f>
        <v>90├ 100</v>
      </c>
      <c r="R3278" s="87" t="str" cm="1">
        <f t="array" ref="R3278">INDEX(_xlfn.TEXTSPLIT(CENSO[[#This Row],[NOME CIENTIFICO]]," "),1)</f>
        <v>Couratari</v>
      </c>
      <c r="S3278" s="98" t="s">
        <v>1004</v>
      </c>
      <c r="T3278" s="87">
        <f>_xlfn.MINIFS(CENSO[DAP (cm)],CENSO[NOME CIENTIFICO],CENSO[[#This Row],[NOME CIENTIFICO]])</f>
        <v>38.833806114422465</v>
      </c>
      <c r="U32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78" s="87" t="str">
        <f>IF(CENSO[[#This Row],[DAP (cm)]]&lt;CENSO[[#This Row],[DMCE (cm)]],"DAP &lt; DMCE","DAP ≥ DMCE")</f>
        <v>DAP ≥ DMCE</v>
      </c>
      <c r="W3278" s="87" t="str">
        <f>IF(CENSO[[#This Row],[DAP (cm)]]&gt;200, "Superior", "Inferior")</f>
        <v>Inferior</v>
      </c>
      <c r="X3278" s="87" t="str">
        <f>VLOOKUP(CENSO[[#This Row],[NOME COMUM]],ESPECIES[],4,FALSE)</f>
        <v>Não</v>
      </c>
      <c r="Y3278" s="87" t="str">
        <f>IF(IFERROR(VLOOKUP(CENSO[[#This Row],[NOME COMUM]],COMERCIAIS[],2, FALSE), "Não") &lt;&gt; "Não", "Sim", "Não")</f>
        <v>Sim</v>
      </c>
      <c r="Z3278" s="133">
        <f>CENSO[[#This Row],[g (m²)]]/SUM(AEEF[AEEF-UT])</f>
        <v>1.2530885443148001E-3</v>
      </c>
      <c r="AA3278" s="133">
        <f>CENSO[[#This Row],[v (m³)]]/SUM(AEEF[AEEF-UT])</f>
        <v>2.017472556346828E-2</v>
      </c>
    </row>
    <row r="3279" spans="1:27" ht="14">
      <c r="A3279" s="86">
        <v>1</v>
      </c>
      <c r="B3279" s="86">
        <v>2</v>
      </c>
      <c r="C3279" s="63">
        <v>95</v>
      </c>
      <c r="D3279" s="63">
        <v>3278</v>
      </c>
      <c r="E3279" s="63" t="str">
        <f>VLOOKUP(CENSO[[#This Row],[NOME COMUM]],ESPECIES[],2,FALSE)</f>
        <v>Tachigali myrmecophila Ducke</v>
      </c>
      <c r="F3279" s="64" t="s">
        <v>14</v>
      </c>
      <c r="G3279" s="64">
        <v>200</v>
      </c>
      <c r="H3279" s="97">
        <f>CENSO[[#This Row],[CAP (cm)]]/PI()</f>
        <v>63.661977236758133</v>
      </c>
      <c r="I3279" s="64">
        <v>17</v>
      </c>
      <c r="J3279" s="96">
        <f>(PI()*(CENSO[[#This Row],[DAP (cm)]]^2))/40000</f>
        <v>0.31830988618379064</v>
      </c>
      <c r="K3279" s="96">
        <f>CENSO[[#This Row],[g (m²)]]*CENSO[[#This Row],[H (m)]]*0.7</f>
        <v>3.7878876455871082</v>
      </c>
      <c r="L3279" s="64">
        <v>1</v>
      </c>
      <c r="M3279" s="65">
        <v>365569.7</v>
      </c>
      <c r="N3279" s="87">
        <v>9703420.1999999899</v>
      </c>
      <c r="O3279" s="87" t="s">
        <v>1228</v>
      </c>
      <c r="P3279" s="87" t="str">
        <f>VLOOKUP(CENSO[[#This Row],[DAP (cm)]],CD[],2,TRUE)</f>
        <v>TORA</v>
      </c>
      <c r="Q3279" s="87" t="str">
        <f>VLOOKUP(CENSO[[#This Row],[DAP (cm)]],DD[],2,TRUE)</f>
        <v>60├ 70</v>
      </c>
      <c r="R3279" s="87" t="str" cm="1">
        <f t="array" ref="R3279">INDEX(_xlfn.TEXTSPLIT(CENSO[[#This Row],[NOME CIENTIFICO]]," "),1)</f>
        <v>Tachigali</v>
      </c>
      <c r="S3279" s="98" t="s">
        <v>1004</v>
      </c>
      <c r="T3279" s="87">
        <f>_xlfn.MINIFS(CENSO[DAP (cm)],CENSO[NOME CIENTIFICO],CENSO[[#This Row],[NOME CIENTIFICO]])</f>
        <v>39.152116000606256</v>
      </c>
      <c r="U32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79" s="87" t="str">
        <f>IF(CENSO[[#This Row],[DAP (cm)]]&lt;CENSO[[#This Row],[DMCE (cm)]],"DAP &lt; DMCE","DAP ≥ DMCE")</f>
        <v>DAP ≥ DMCE</v>
      </c>
      <c r="W3279" s="87" t="str">
        <f>IF(CENSO[[#This Row],[DAP (cm)]]&gt;200, "Superior", "Inferior")</f>
        <v>Inferior</v>
      </c>
      <c r="X3279" s="87" t="str">
        <f>VLOOKUP(CENSO[[#This Row],[NOME COMUM]],ESPECIES[],4,FALSE)</f>
        <v>Não</v>
      </c>
      <c r="Y3279" s="87" t="str">
        <f>IF(IFERROR(VLOOKUP(CENSO[[#This Row],[NOME COMUM]],COMERCIAIS[],2, FALSE), "Não") &lt;&gt; "Não", "Sim", "Não")</f>
        <v>Sim</v>
      </c>
      <c r="Z3279" s="133">
        <f>CENSO[[#This Row],[g (m²)]]/SUM(AEEF[AEEF-UT])</f>
        <v>5.5692824191768894E-4</v>
      </c>
      <c r="AA3279" s="133">
        <f>CENSO[[#This Row],[v (m³)]]/SUM(AEEF[AEEF-UT])</f>
        <v>6.6274460788204983E-3</v>
      </c>
    </row>
    <row r="3280" spans="1:27" ht="14">
      <c r="A3280" s="86">
        <v>1</v>
      </c>
      <c r="B3280" s="86">
        <v>2</v>
      </c>
      <c r="C3280" s="63">
        <v>95</v>
      </c>
      <c r="D3280" s="63">
        <v>3279</v>
      </c>
      <c r="E3280" s="63" t="str">
        <f>VLOOKUP(CENSO[[#This Row],[NOME COMUM]],ESPECIES[],2,FALSE)</f>
        <v>Tachigali myrmecophila Ducke</v>
      </c>
      <c r="F3280" s="64" t="s">
        <v>14</v>
      </c>
      <c r="G3280" s="64">
        <v>215</v>
      </c>
      <c r="H3280" s="97">
        <f>CENSO[[#This Row],[CAP (cm)]]/PI()</f>
        <v>68.436625529514998</v>
      </c>
      <c r="I3280" s="64">
        <v>15</v>
      </c>
      <c r="J3280" s="96">
        <f>(PI()*(CENSO[[#This Row],[DAP (cm)]]^2))/40000</f>
        <v>0.36784686222114316</v>
      </c>
      <c r="K3280" s="96">
        <f>CENSO[[#This Row],[g (m²)]]*CENSO[[#This Row],[H (m)]]*0.7</f>
        <v>3.8623920533220026</v>
      </c>
      <c r="L3280" s="64">
        <v>1</v>
      </c>
      <c r="M3280" s="65">
        <v>365566.09999999899</v>
      </c>
      <c r="N3280" s="87">
        <v>9703419.6999999899</v>
      </c>
      <c r="O3280" s="87" t="s">
        <v>1228</v>
      </c>
      <c r="P3280" s="87" t="str">
        <f>VLOOKUP(CENSO[[#This Row],[DAP (cm)]],CD[],2,TRUE)</f>
        <v>TORA</v>
      </c>
      <c r="Q3280" s="87" t="str">
        <f>VLOOKUP(CENSO[[#This Row],[DAP (cm)]],DD[],2,TRUE)</f>
        <v>60├ 70</v>
      </c>
      <c r="R3280" s="87" t="str" cm="1">
        <f t="array" ref="R3280">INDEX(_xlfn.TEXTSPLIT(CENSO[[#This Row],[NOME CIENTIFICO]]," "),1)</f>
        <v>Tachigali</v>
      </c>
      <c r="S3280" s="98" t="s">
        <v>1004</v>
      </c>
      <c r="T3280" s="87">
        <f>_xlfn.MINIFS(CENSO[DAP (cm)],CENSO[NOME CIENTIFICO],CENSO[[#This Row],[NOME CIENTIFICO]])</f>
        <v>39.152116000606256</v>
      </c>
      <c r="U32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80" s="87" t="str">
        <f>IF(CENSO[[#This Row],[DAP (cm)]]&lt;CENSO[[#This Row],[DMCE (cm)]],"DAP &lt; DMCE","DAP ≥ DMCE")</f>
        <v>DAP ≥ DMCE</v>
      </c>
      <c r="W3280" s="87" t="str">
        <f>IF(CENSO[[#This Row],[DAP (cm)]]&gt;200, "Superior", "Inferior")</f>
        <v>Inferior</v>
      </c>
      <c r="X3280" s="87" t="str">
        <f>VLOOKUP(CENSO[[#This Row],[NOME COMUM]],ESPECIES[],4,FALSE)</f>
        <v>Não</v>
      </c>
      <c r="Y3280" s="87" t="str">
        <f>IF(IFERROR(VLOOKUP(CENSO[[#This Row],[NOME COMUM]],COMERCIAIS[],2, FALSE), "Não") &lt;&gt; "Não", "Sim", "Não")</f>
        <v>Sim</v>
      </c>
      <c r="Z3280" s="133">
        <f>CENSO[[#This Row],[g (m²)]]/SUM(AEEF[AEEF-UT])</f>
        <v>6.436001995661295E-4</v>
      </c>
      <c r="AA3280" s="133">
        <f>CENSO[[#This Row],[v (m³)]]/SUM(AEEF[AEEF-UT])</f>
        <v>6.7578020954443584E-3</v>
      </c>
    </row>
    <row r="3281" spans="1:27" ht="14">
      <c r="A3281" s="86">
        <v>1</v>
      </c>
      <c r="B3281" s="86">
        <v>2</v>
      </c>
      <c r="C3281" s="63">
        <v>95</v>
      </c>
      <c r="D3281" s="63">
        <v>3280</v>
      </c>
      <c r="E3281" s="63" t="str">
        <f>VLOOKUP(CENSO[[#This Row],[NOME COMUM]],ESPECIES[],2,FALSE)</f>
        <v>Goupia glabra Aubl.</v>
      </c>
      <c r="F3281" s="64" t="s">
        <v>34</v>
      </c>
      <c r="G3281" s="64">
        <v>313</v>
      </c>
      <c r="H3281" s="97">
        <f>CENSO[[#This Row],[CAP (cm)]]/PI()</f>
        <v>99.630994375526484</v>
      </c>
      <c r="I3281" s="64">
        <v>14</v>
      </c>
      <c r="J3281" s="96">
        <f>(PI()*(CENSO[[#This Row],[DAP (cm)]]^2))/40000</f>
        <v>0.7796125309884947</v>
      </c>
      <c r="K3281" s="96">
        <f>CENSO[[#This Row],[g (m²)]]*CENSO[[#This Row],[H (m)]]*0.7</f>
        <v>7.6402028036872478</v>
      </c>
      <c r="L3281" s="64">
        <v>2</v>
      </c>
      <c r="M3281" s="65">
        <v>365581.2</v>
      </c>
      <c r="N3281" s="87">
        <v>9703383.9000000004</v>
      </c>
      <c r="O3281" s="87" t="s">
        <v>1228</v>
      </c>
      <c r="P3281" s="87" t="str">
        <f>VLOOKUP(CENSO[[#This Row],[DAP (cm)]],CD[],2,TRUE)</f>
        <v>TORA</v>
      </c>
      <c r="Q3281" s="87" t="str">
        <f>VLOOKUP(CENSO[[#This Row],[DAP (cm)]],DD[],2,TRUE)</f>
        <v>90├ 100</v>
      </c>
      <c r="R3281" s="87" t="str" cm="1">
        <f t="array" ref="R3281">INDEX(_xlfn.TEXTSPLIT(CENSO[[#This Row],[NOME CIENTIFICO]]," "),1)</f>
        <v>Goupia</v>
      </c>
      <c r="S3281" s="98" t="s">
        <v>1004</v>
      </c>
      <c r="T3281" s="87">
        <f>_xlfn.MINIFS(CENSO[DAP (cm)],CENSO[NOME CIENTIFICO],CENSO[[#This Row],[NOME CIENTIFICO]])</f>
        <v>40.107045659157627</v>
      </c>
      <c r="U32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281" s="87" t="str">
        <f>IF(CENSO[[#This Row],[DAP (cm)]]&lt;CENSO[[#This Row],[DMCE (cm)]],"DAP &lt; DMCE","DAP ≥ DMCE")</f>
        <v>DAP ≥ DMCE</v>
      </c>
      <c r="W3281" s="87" t="str">
        <f>IF(CENSO[[#This Row],[DAP (cm)]]&gt;200, "Superior", "Inferior")</f>
        <v>Inferior</v>
      </c>
      <c r="X3281" s="87" t="str">
        <f>VLOOKUP(CENSO[[#This Row],[NOME COMUM]],ESPECIES[],4,FALSE)</f>
        <v>Não</v>
      </c>
      <c r="Y3281" s="87" t="str">
        <f>IF(IFERROR(VLOOKUP(CENSO[[#This Row],[NOME COMUM]],COMERCIAIS[],2, FALSE), "Não") &lt;&gt; "Não", "Sim", "Não")</f>
        <v>Sim</v>
      </c>
      <c r="Z3281" s="133">
        <f>CENSO[[#This Row],[g (m²)]]/SUM(AEEF[AEEF-UT])</f>
        <v>1.3640425733108519E-3</v>
      </c>
      <c r="AA3281" s="133">
        <f>CENSO[[#This Row],[v (m³)]]/SUM(AEEF[AEEF-UT])</f>
        <v>1.3367617218446348E-2</v>
      </c>
    </row>
    <row r="3282" spans="1:27" ht="14">
      <c r="A3282" s="86">
        <v>1</v>
      </c>
      <c r="B3282" s="86">
        <v>2</v>
      </c>
      <c r="C3282" s="63">
        <v>95</v>
      </c>
      <c r="D3282" s="63">
        <v>3281</v>
      </c>
      <c r="E3282" s="63" t="str">
        <f>VLOOKUP(CENSO[[#This Row],[NOME COMUM]],ESPECIES[],2,FALSE)</f>
        <v>Qualea dichotoma (Mart.) Warm. ex Wille</v>
      </c>
      <c r="F3282" s="64" t="s">
        <v>55</v>
      </c>
      <c r="G3282" s="64">
        <v>310</v>
      </c>
      <c r="H3282" s="97">
        <f>CENSO[[#This Row],[CAP (cm)]]/PI()</f>
        <v>98.676064716975105</v>
      </c>
      <c r="I3282" s="64">
        <v>20</v>
      </c>
      <c r="J3282" s="96">
        <f>(PI()*(CENSO[[#This Row],[DAP (cm)]]^2))/40000</f>
        <v>0.7647395015565569</v>
      </c>
      <c r="K3282" s="96">
        <f>CENSO[[#This Row],[g (m²)]]*CENSO[[#This Row],[H (m)]]*0.7</f>
        <v>10.706353021791795</v>
      </c>
      <c r="L3282" s="64">
        <v>1</v>
      </c>
      <c r="M3282" s="65">
        <v>365575</v>
      </c>
      <c r="N3282" s="87">
        <v>9703369.1999999899</v>
      </c>
      <c r="O3282" s="87" t="s">
        <v>1227</v>
      </c>
      <c r="P3282" s="87" t="str">
        <f>VLOOKUP(CENSO[[#This Row],[DAP (cm)]],CD[],2,TRUE)</f>
        <v>TORA</v>
      </c>
      <c r="Q3282" s="87" t="str">
        <f>VLOOKUP(CENSO[[#This Row],[DAP (cm)]],DD[],2,TRUE)</f>
        <v>90├ 100</v>
      </c>
      <c r="R3282" s="87" t="str" cm="1">
        <f t="array" ref="R3282">INDEX(_xlfn.TEXTSPLIT(CENSO[[#This Row],[NOME CIENTIFICO]]," "),1)</f>
        <v>Qualea</v>
      </c>
      <c r="S3282" s="98" t="s">
        <v>1004</v>
      </c>
      <c r="T3282" s="87">
        <f>_xlfn.MINIFS(CENSO[DAP (cm)],CENSO[NOME CIENTIFICO],CENSO[[#This Row],[NOME CIENTIFICO]])</f>
        <v>40.107045659157627</v>
      </c>
      <c r="U32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282" s="87" t="str">
        <f>IF(CENSO[[#This Row],[DAP (cm)]]&lt;CENSO[[#This Row],[DMCE (cm)]],"DAP &lt; DMCE","DAP ≥ DMCE")</f>
        <v>DAP ≥ DMCE</v>
      </c>
      <c r="W3282" s="87" t="str">
        <f>IF(CENSO[[#This Row],[DAP (cm)]]&gt;200, "Superior", "Inferior")</f>
        <v>Inferior</v>
      </c>
      <c r="X3282" s="87" t="str">
        <f>VLOOKUP(CENSO[[#This Row],[NOME COMUM]],ESPECIES[],4,FALSE)</f>
        <v>Não</v>
      </c>
      <c r="Y3282" s="87" t="str">
        <f>IF(IFERROR(VLOOKUP(CENSO[[#This Row],[NOME COMUM]],COMERCIAIS[],2, FALSE), "Não") &lt;&gt; "Não", "Sim", "Não")</f>
        <v>Não</v>
      </c>
      <c r="Z3282" s="133">
        <f>CENSO[[#This Row],[g (m²)]]/SUM(AEEF[AEEF-UT])</f>
        <v>1.3380201012072475E-3</v>
      </c>
      <c r="AA3282" s="133">
        <f>CENSO[[#This Row],[v (m³)]]/SUM(AEEF[AEEF-UT])</f>
        <v>1.8732281416901461E-2</v>
      </c>
    </row>
    <row r="3283" spans="1:27" ht="14">
      <c r="A3283" s="86">
        <v>1</v>
      </c>
      <c r="B3283" s="86">
        <v>2</v>
      </c>
      <c r="C3283" s="63">
        <v>95</v>
      </c>
      <c r="D3283" s="63">
        <v>3282</v>
      </c>
      <c r="E3283" s="63" t="str">
        <f>VLOOKUP(CENSO[[#This Row],[NOME COMUM]],ESPECIES[],2,FALSE)</f>
        <v>Pouteria sp.</v>
      </c>
      <c r="F3283" s="64" t="s">
        <v>83</v>
      </c>
      <c r="G3283" s="64">
        <v>217</v>
      </c>
      <c r="H3283" s="97">
        <f>CENSO[[#This Row],[CAP (cm)]]/PI()</f>
        <v>69.073245301882579</v>
      </c>
      <c r="I3283" s="64">
        <v>18</v>
      </c>
      <c r="J3283" s="96">
        <f>(PI()*(CENSO[[#This Row],[DAP (cm)]]^2))/40000</f>
        <v>0.37472235576271301</v>
      </c>
      <c r="K3283" s="96">
        <f>CENSO[[#This Row],[g (m²)]]*CENSO[[#This Row],[H (m)]]*0.7</f>
        <v>4.7215016826101834</v>
      </c>
      <c r="L3283" s="64">
        <v>1</v>
      </c>
      <c r="M3283" s="65">
        <v>365564.2</v>
      </c>
      <c r="N3283" s="87">
        <v>9703362.0999999903</v>
      </c>
      <c r="O3283" s="87" t="s">
        <v>1227</v>
      </c>
      <c r="P3283" s="87" t="str">
        <f>VLOOKUP(CENSO[[#This Row],[DAP (cm)]],CD[],2,TRUE)</f>
        <v>TORA</v>
      </c>
      <c r="Q3283" s="87" t="str">
        <f>VLOOKUP(CENSO[[#This Row],[DAP (cm)]],DD[],2,TRUE)</f>
        <v>60├ 70</v>
      </c>
      <c r="R3283" s="87" t="str" cm="1">
        <f t="array" ref="R3283">INDEX(_xlfn.TEXTSPLIT(CENSO[[#This Row],[NOME CIENTIFICO]]," "),1)</f>
        <v>Pouteria</v>
      </c>
      <c r="S3283" s="98" t="s">
        <v>1004</v>
      </c>
      <c r="T3283" s="87">
        <f>_xlfn.MINIFS(CENSO[DAP (cm)],CENSO[NOME CIENTIFICO],CENSO[[#This Row],[NOME CIENTIFICO]])</f>
        <v>39.788735772973837</v>
      </c>
      <c r="U32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83" s="87" t="str">
        <f>IF(CENSO[[#This Row],[DAP (cm)]]&lt;CENSO[[#This Row],[DMCE (cm)]],"DAP &lt; DMCE","DAP ≥ DMCE")</f>
        <v>DAP ≥ DMCE</v>
      </c>
      <c r="W3283" s="87" t="str">
        <f>IF(CENSO[[#This Row],[DAP (cm)]]&gt;200, "Superior", "Inferior")</f>
        <v>Inferior</v>
      </c>
      <c r="X3283" s="87" t="str">
        <f>VLOOKUP(CENSO[[#This Row],[NOME COMUM]],ESPECIES[],4,FALSE)</f>
        <v>Não</v>
      </c>
      <c r="Y3283" s="87" t="str">
        <f>IF(IFERROR(VLOOKUP(CENSO[[#This Row],[NOME COMUM]],COMERCIAIS[],2, FALSE), "Não") &lt;&gt; "Não", "Sim", "Não")</f>
        <v>Não</v>
      </c>
      <c r="Z3283" s="133">
        <f>CENSO[[#This Row],[g (m²)]]/SUM(AEEF[AEEF-UT])</f>
        <v>6.5562984959155154E-4</v>
      </c>
      <c r="AA3283" s="133">
        <f>CENSO[[#This Row],[v (m³)]]/SUM(AEEF[AEEF-UT])</f>
        <v>8.2609361048535477E-3</v>
      </c>
    </row>
    <row r="3284" spans="1:27" ht="14">
      <c r="A3284" s="86">
        <v>1</v>
      </c>
      <c r="B3284" s="86">
        <v>2</v>
      </c>
      <c r="C3284" s="63">
        <v>95</v>
      </c>
      <c r="D3284" s="63">
        <v>3283</v>
      </c>
      <c r="E3284" s="63" t="str">
        <f>VLOOKUP(CENSO[[#This Row],[NOME COMUM]],ESPECIES[],2,FALSE)</f>
        <v>Goupia glabra Aubl.</v>
      </c>
      <c r="F3284" s="64" t="s">
        <v>34</v>
      </c>
      <c r="G3284" s="64">
        <v>318</v>
      </c>
      <c r="H3284" s="97">
        <f>CENSO[[#This Row],[CAP (cm)]]/PI()</f>
        <v>101.22254380644544</v>
      </c>
      <c r="I3284" s="64">
        <v>17</v>
      </c>
      <c r="J3284" s="96">
        <f>(PI()*(CENSO[[#This Row],[DAP (cm)]]^2))/40000</f>
        <v>0.80471922326124146</v>
      </c>
      <c r="K3284" s="96">
        <f>CENSO[[#This Row],[g (m²)]]*CENSO[[#This Row],[H (m)]]*0.7</f>
        <v>9.5761587568087716</v>
      </c>
      <c r="L3284" s="64">
        <v>1</v>
      </c>
      <c r="M3284" s="65">
        <v>365558.299999999</v>
      </c>
      <c r="N3284" s="87">
        <v>9703359.3000000007</v>
      </c>
      <c r="O3284" s="87" t="s">
        <v>1228</v>
      </c>
      <c r="P3284" s="87" t="str">
        <f>VLOOKUP(CENSO[[#This Row],[DAP (cm)]],CD[],2,TRUE)</f>
        <v>TORA</v>
      </c>
      <c r="Q3284" s="87" t="str">
        <f>VLOOKUP(CENSO[[#This Row],[DAP (cm)]],DD[],2,TRUE)</f>
        <v>100├ 110</v>
      </c>
      <c r="R3284" s="87" t="str" cm="1">
        <f t="array" ref="R3284">INDEX(_xlfn.TEXTSPLIT(CENSO[[#This Row],[NOME CIENTIFICO]]," "),1)</f>
        <v>Goupia</v>
      </c>
      <c r="S3284" s="98" t="s">
        <v>1004</v>
      </c>
      <c r="T3284" s="87">
        <f>_xlfn.MINIFS(CENSO[DAP (cm)],CENSO[NOME CIENTIFICO],CENSO[[#This Row],[NOME CIENTIFICO]])</f>
        <v>40.107045659157627</v>
      </c>
      <c r="U32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284" s="87" t="str">
        <f>IF(CENSO[[#This Row],[DAP (cm)]]&lt;CENSO[[#This Row],[DMCE (cm)]],"DAP &lt; DMCE","DAP ≥ DMCE")</f>
        <v>DAP ≥ DMCE</v>
      </c>
      <c r="W3284" s="87" t="str">
        <f>IF(CENSO[[#This Row],[DAP (cm)]]&gt;200, "Superior", "Inferior")</f>
        <v>Inferior</v>
      </c>
      <c r="X3284" s="87" t="str">
        <f>VLOOKUP(CENSO[[#This Row],[NOME COMUM]],ESPECIES[],4,FALSE)</f>
        <v>Não</v>
      </c>
      <c r="Y3284" s="87" t="str">
        <f>IF(IFERROR(VLOOKUP(CENSO[[#This Row],[NOME COMUM]],COMERCIAIS[],2, FALSE), "Não") &lt;&gt; "Não", "Sim", "Não")</f>
        <v>Sim</v>
      </c>
      <c r="Z3284" s="133">
        <f>CENSO[[#This Row],[g (m²)]]/SUM(AEEF[AEEF-UT])</f>
        <v>1.40797028839211E-3</v>
      </c>
      <c r="AA3284" s="133">
        <f>CENSO[[#This Row],[v (m³)]]/SUM(AEEF[AEEF-UT])</f>
        <v>1.6754846431866106E-2</v>
      </c>
    </row>
    <row r="3285" spans="1:27" ht="14">
      <c r="A3285" s="86">
        <v>1</v>
      </c>
      <c r="B3285" s="86">
        <v>2</v>
      </c>
      <c r="C3285" s="63">
        <v>95</v>
      </c>
      <c r="D3285" s="63">
        <v>3284</v>
      </c>
      <c r="E3285" s="63" t="str">
        <f>VLOOKUP(CENSO[[#This Row],[NOME COMUM]],ESPECIES[],2,FALSE)</f>
        <v>Couratari guianensis Aubl.</v>
      </c>
      <c r="F3285" s="64" t="s">
        <v>6</v>
      </c>
      <c r="G3285" s="64">
        <v>175</v>
      </c>
      <c r="H3285" s="97">
        <f>CENSO[[#This Row],[CAP (cm)]]/PI()</f>
        <v>55.70423008216337</v>
      </c>
      <c r="I3285" s="64">
        <v>17</v>
      </c>
      <c r="J3285" s="96">
        <f>(PI()*(CENSO[[#This Row],[DAP (cm)]]^2))/40000</f>
        <v>0.24370600660946476</v>
      </c>
      <c r="K3285" s="96">
        <f>CENSO[[#This Row],[g (m²)]]*CENSO[[#This Row],[H (m)]]*0.7</f>
        <v>2.9001014786526307</v>
      </c>
      <c r="L3285" s="64">
        <v>1</v>
      </c>
      <c r="M3285" s="65">
        <v>365545.4</v>
      </c>
      <c r="N3285" s="87">
        <v>9703341.0999999903</v>
      </c>
      <c r="O3285" s="87" t="s">
        <v>1228</v>
      </c>
      <c r="P3285" s="87" t="str">
        <f>VLOOKUP(CENSO[[#This Row],[DAP (cm)]],CD[],2,TRUE)</f>
        <v>TORA</v>
      </c>
      <c r="Q3285" s="87" t="str">
        <f>VLOOKUP(CENSO[[#This Row],[DAP (cm)]],DD[],2,TRUE)</f>
        <v>50├ 60</v>
      </c>
      <c r="R3285" s="87" t="str" cm="1">
        <f t="array" ref="R3285">INDEX(_xlfn.TEXTSPLIT(CENSO[[#This Row],[NOME CIENTIFICO]]," "),1)</f>
        <v>Couratari</v>
      </c>
      <c r="S3285" s="98" t="s">
        <v>1004</v>
      </c>
      <c r="T3285" s="87">
        <f>_xlfn.MINIFS(CENSO[DAP (cm)],CENSO[NOME CIENTIFICO],CENSO[[#This Row],[NOME CIENTIFICO]])</f>
        <v>38.833806114422465</v>
      </c>
      <c r="U32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85" s="87" t="str">
        <f>IF(CENSO[[#This Row],[DAP (cm)]]&lt;CENSO[[#This Row],[DMCE (cm)]],"DAP &lt; DMCE","DAP ≥ DMCE")</f>
        <v>DAP ≥ DMCE</v>
      </c>
      <c r="W3285" s="87" t="str">
        <f>IF(CENSO[[#This Row],[DAP (cm)]]&gt;200, "Superior", "Inferior")</f>
        <v>Inferior</v>
      </c>
      <c r="X3285" s="87" t="str">
        <f>VLOOKUP(CENSO[[#This Row],[NOME COMUM]],ESPECIES[],4,FALSE)</f>
        <v>Não</v>
      </c>
      <c r="Y3285" s="87" t="str">
        <f>IF(IFERROR(VLOOKUP(CENSO[[#This Row],[NOME COMUM]],COMERCIAIS[],2, FALSE), "Não") &lt;&gt; "Não", "Sim", "Não")</f>
        <v>Sim</v>
      </c>
      <c r="Z3285" s="133">
        <f>CENSO[[#This Row],[g (m²)]]/SUM(AEEF[AEEF-UT])</f>
        <v>4.2639818521823071E-4</v>
      </c>
      <c r="AA3285" s="133">
        <f>CENSO[[#This Row],[v (m³)]]/SUM(AEEF[AEEF-UT])</f>
        <v>5.0741384040969457E-3</v>
      </c>
    </row>
    <row r="3286" spans="1:27" ht="14">
      <c r="A3286" s="86">
        <v>1</v>
      </c>
      <c r="B3286" s="86">
        <v>2</v>
      </c>
      <c r="C3286" s="63">
        <v>95</v>
      </c>
      <c r="D3286" s="63">
        <v>3285</v>
      </c>
      <c r="E3286" s="63" t="str">
        <f>VLOOKUP(CENSO[[#This Row],[NOME COMUM]],ESPECIES[],2,FALSE)</f>
        <v>Goupia glabra Aubl.</v>
      </c>
      <c r="F3286" s="64" t="s">
        <v>34</v>
      </c>
      <c r="G3286" s="64">
        <v>187</v>
      </c>
      <c r="H3286" s="97">
        <f>CENSO[[#This Row],[CAP (cm)]]/PI()</f>
        <v>59.523948716368857</v>
      </c>
      <c r="I3286" s="64">
        <v>14</v>
      </c>
      <c r="J3286" s="96">
        <f>(PI()*(CENSO[[#This Row],[DAP (cm)]]^2))/40000</f>
        <v>0.27827446024902436</v>
      </c>
      <c r="K3286" s="96">
        <f>CENSO[[#This Row],[g (m²)]]*CENSO[[#This Row],[H (m)]]*0.7</f>
        <v>2.7270897104404384</v>
      </c>
      <c r="L3286" s="64">
        <v>1</v>
      </c>
      <c r="M3286" s="65">
        <v>365522.799999999</v>
      </c>
      <c r="N3286" s="87">
        <v>9703351.8000000007</v>
      </c>
      <c r="O3286" s="87" t="s">
        <v>1228</v>
      </c>
      <c r="P3286" s="87" t="str">
        <f>VLOOKUP(CENSO[[#This Row],[DAP (cm)]],CD[],2,TRUE)</f>
        <v>TORA</v>
      </c>
      <c r="Q3286" s="87" t="str">
        <f>VLOOKUP(CENSO[[#This Row],[DAP (cm)]],DD[],2,TRUE)</f>
        <v>50├ 60</v>
      </c>
      <c r="R3286" s="87" t="str" cm="1">
        <f t="array" ref="R3286">INDEX(_xlfn.TEXTSPLIT(CENSO[[#This Row],[NOME CIENTIFICO]]," "),1)</f>
        <v>Goupia</v>
      </c>
      <c r="S3286" s="98" t="s">
        <v>1004</v>
      </c>
      <c r="T3286" s="87">
        <f>_xlfn.MINIFS(CENSO[DAP (cm)],CENSO[NOME CIENTIFICO],CENSO[[#This Row],[NOME CIENTIFICO]])</f>
        <v>40.107045659157627</v>
      </c>
      <c r="U32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286" s="87" t="str">
        <f>IF(CENSO[[#This Row],[DAP (cm)]]&lt;CENSO[[#This Row],[DMCE (cm)]],"DAP &lt; DMCE","DAP ≥ DMCE")</f>
        <v>DAP ≥ DMCE</v>
      </c>
      <c r="W3286" s="87" t="str">
        <f>IF(CENSO[[#This Row],[DAP (cm)]]&gt;200, "Superior", "Inferior")</f>
        <v>Inferior</v>
      </c>
      <c r="X3286" s="87" t="str">
        <f>VLOOKUP(CENSO[[#This Row],[NOME COMUM]],ESPECIES[],4,FALSE)</f>
        <v>Não</v>
      </c>
      <c r="Y3286" s="87" t="str">
        <f>IF(IFERROR(VLOOKUP(CENSO[[#This Row],[NOME COMUM]],COMERCIAIS[],2, FALSE), "Não") &lt;&gt; "Não", "Sim", "Não")</f>
        <v>Sim</v>
      </c>
      <c r="Z3286" s="133">
        <f>CENSO[[#This Row],[g (m²)]]/SUM(AEEF[AEEF-UT])</f>
        <v>4.8688059229049158E-4</v>
      </c>
      <c r="AA3286" s="133">
        <f>CENSO[[#This Row],[v (m³)]]/SUM(AEEF[AEEF-UT])</f>
        <v>4.7714298044468171E-3</v>
      </c>
    </row>
    <row r="3287" spans="1:27" ht="14">
      <c r="A3287" s="86">
        <v>1</v>
      </c>
      <c r="B3287" s="86">
        <v>2</v>
      </c>
      <c r="C3287" s="63">
        <v>95</v>
      </c>
      <c r="D3287" s="63">
        <v>3286</v>
      </c>
      <c r="E3287" s="63" t="str">
        <f>VLOOKUP(CENSO[[#This Row],[NOME COMUM]],ESPECIES[],2,FALSE)</f>
        <v>Parkia pendula (Willd.) Benth. ex Walp.</v>
      </c>
      <c r="F3287" s="64" t="s">
        <v>58</v>
      </c>
      <c r="G3287" s="64">
        <v>300</v>
      </c>
      <c r="H3287" s="97">
        <f>CENSO[[#This Row],[CAP (cm)]]/PI()</f>
        <v>95.4929658551372</v>
      </c>
      <c r="I3287" s="64">
        <v>19</v>
      </c>
      <c r="J3287" s="96">
        <f>(PI()*(CENSO[[#This Row],[DAP (cm)]]^2))/40000</f>
        <v>0.7161972439135289</v>
      </c>
      <c r="K3287" s="96">
        <f>CENSO[[#This Row],[g (m²)]]*CENSO[[#This Row],[H (m)]]*0.7</f>
        <v>9.5254233440499334</v>
      </c>
      <c r="L3287" s="64">
        <v>1</v>
      </c>
      <c r="M3287" s="65">
        <v>365503.5</v>
      </c>
      <c r="N3287" s="87">
        <v>9703332.0999999903</v>
      </c>
      <c r="O3287" s="87" t="s">
        <v>1228</v>
      </c>
      <c r="P3287" s="87" t="str">
        <f>VLOOKUP(CENSO[[#This Row],[DAP (cm)]],CD[],2,TRUE)</f>
        <v>TORA</v>
      </c>
      <c r="Q3287" s="87" t="str">
        <f>VLOOKUP(CENSO[[#This Row],[DAP (cm)]],DD[],2,TRUE)</f>
        <v>90├ 100</v>
      </c>
      <c r="R3287" s="87" t="str" cm="1">
        <f t="array" ref="R3287">INDEX(_xlfn.TEXTSPLIT(CENSO[[#This Row],[NOME CIENTIFICO]]," "),1)</f>
        <v>Parkia</v>
      </c>
      <c r="S3287" s="98" t="s">
        <v>1004</v>
      </c>
      <c r="T3287" s="87">
        <f>_xlfn.MINIFS(CENSO[DAP (cm)],CENSO[NOME CIENTIFICO],CENSO[[#This Row],[NOME CIENTIFICO]])</f>
        <v>40.107045659157627</v>
      </c>
      <c r="U32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287" s="87" t="str">
        <f>IF(CENSO[[#This Row],[DAP (cm)]]&lt;CENSO[[#This Row],[DMCE (cm)]],"DAP &lt; DMCE","DAP ≥ DMCE")</f>
        <v>DAP ≥ DMCE</v>
      </c>
      <c r="W3287" s="87" t="str">
        <f>IF(CENSO[[#This Row],[DAP (cm)]]&gt;200, "Superior", "Inferior")</f>
        <v>Inferior</v>
      </c>
      <c r="X3287" s="87" t="str">
        <f>VLOOKUP(CENSO[[#This Row],[NOME COMUM]],ESPECIES[],4,FALSE)</f>
        <v>Não</v>
      </c>
      <c r="Y3287" s="87" t="str">
        <f>IF(IFERROR(VLOOKUP(CENSO[[#This Row],[NOME COMUM]],COMERCIAIS[],2, FALSE), "Não") &lt;&gt; "Não", "Sim", "Não")</f>
        <v>Sim</v>
      </c>
      <c r="Z3287" s="133">
        <f>CENSO[[#This Row],[g (m²)]]/SUM(AEEF[AEEF-UT])</f>
        <v>1.2530885443148001E-3</v>
      </c>
      <c r="AA3287" s="133">
        <f>CENSO[[#This Row],[v (m³)]]/SUM(AEEF[AEEF-UT])</f>
        <v>1.666607763938684E-2</v>
      </c>
    </row>
    <row r="3288" spans="1:27" ht="14">
      <c r="A3288" s="86">
        <v>1</v>
      </c>
      <c r="B3288" s="86">
        <v>2</v>
      </c>
      <c r="C3288" s="63">
        <v>95</v>
      </c>
      <c r="D3288" s="63">
        <v>3287</v>
      </c>
      <c r="E3288" s="63" t="str">
        <f>VLOOKUP(CENSO[[#This Row],[NOME COMUM]],ESPECIES[],2,FALSE)</f>
        <v>Bagassa guianensis Aubl.</v>
      </c>
      <c r="F3288" s="64" t="s">
        <v>29</v>
      </c>
      <c r="G3288" s="64">
        <v>393</v>
      </c>
      <c r="H3288" s="97">
        <f>CENSO[[#This Row],[CAP (cm)]]/PI()</f>
        <v>125.09578527022974</v>
      </c>
      <c r="I3288" s="64">
        <v>20</v>
      </c>
      <c r="J3288" s="96">
        <f>(PI()*(CENSO[[#This Row],[DAP (cm)]]^2))/40000</f>
        <v>1.229066090280007</v>
      </c>
      <c r="K3288" s="96">
        <f>CENSO[[#This Row],[g (m²)]]*CENSO[[#This Row],[H (m)]]*0.7</f>
        <v>17.206925263920098</v>
      </c>
      <c r="L3288" s="64">
        <v>1</v>
      </c>
      <c r="M3288" s="65">
        <v>365480.299999999</v>
      </c>
      <c r="N3288" s="87">
        <v>9703274.5999999903</v>
      </c>
      <c r="O3288" s="87" t="s">
        <v>1227</v>
      </c>
      <c r="P3288" s="87" t="str">
        <f>VLOOKUP(CENSO[[#This Row],[DAP (cm)]],CD[],2,TRUE)</f>
        <v>TORA</v>
      </c>
      <c r="Q3288" s="87" t="str">
        <f>VLOOKUP(CENSO[[#This Row],[DAP (cm)]],DD[],2,TRUE)</f>
        <v>120├ 130</v>
      </c>
      <c r="R3288" s="87" t="str" cm="1">
        <f t="array" ref="R3288">INDEX(_xlfn.TEXTSPLIT(CENSO[[#This Row],[NOME CIENTIFICO]]," "),1)</f>
        <v>Bagassa</v>
      </c>
      <c r="S3288" s="98" t="s">
        <v>1004</v>
      </c>
      <c r="T3288" s="87">
        <f>_xlfn.MINIFS(CENSO[DAP (cm)],CENSO[NOME CIENTIFICO],CENSO[[#This Row],[NOME CIENTIFICO]])</f>
        <v>58.569019057817485</v>
      </c>
      <c r="U32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68.569019057817485</v>
      </c>
      <c r="V3288" s="87" t="str">
        <f>IF(CENSO[[#This Row],[DAP (cm)]]&lt;CENSO[[#This Row],[DMCE (cm)]],"DAP &lt; DMCE","DAP ≥ DMCE")</f>
        <v>DAP ≥ DMCE</v>
      </c>
      <c r="W3288" s="87" t="str">
        <f>IF(CENSO[[#This Row],[DAP (cm)]]&gt;200, "Superior", "Inferior")</f>
        <v>Inferior</v>
      </c>
      <c r="X3288" s="87" t="str">
        <f>VLOOKUP(CENSO[[#This Row],[NOME COMUM]],ESPECIES[],4,FALSE)</f>
        <v>Não</v>
      </c>
      <c r="Y3288" s="87" t="str">
        <f>IF(IFERROR(VLOOKUP(CENSO[[#This Row],[NOME COMUM]],COMERCIAIS[],2, FALSE), "Não") &lt;&gt; "Não", "Sim", "Não")</f>
        <v>Não</v>
      </c>
      <c r="Z3288" s="133">
        <f>CENSO[[#This Row],[g (m²)]]/SUM(AEEF[AEEF-UT])</f>
        <v>2.1504252508986283E-3</v>
      </c>
      <c r="AA3288" s="133">
        <f>CENSO[[#This Row],[v (m³)]]/SUM(AEEF[AEEF-UT])</f>
        <v>3.0105953512580799E-2</v>
      </c>
    </row>
    <row r="3289" spans="1:27" ht="14">
      <c r="A3289" s="86">
        <v>1</v>
      </c>
      <c r="B3289" s="86">
        <v>2</v>
      </c>
      <c r="C3289" s="63">
        <v>95</v>
      </c>
      <c r="D3289" s="63">
        <v>3288</v>
      </c>
      <c r="E3289" s="63" t="str">
        <f>VLOOKUP(CENSO[[#This Row],[NOME COMUM]],ESPECIES[],2,FALSE)</f>
        <v>Anacardium giganteum Hanck ex Engl.</v>
      </c>
      <c r="F3289" s="64" t="s">
        <v>47</v>
      </c>
      <c r="G3289" s="64">
        <v>248</v>
      </c>
      <c r="H3289" s="97">
        <f>CENSO[[#This Row],[CAP (cm)]]/PI()</f>
        <v>78.940851773580093</v>
      </c>
      <c r="I3289" s="64">
        <v>17</v>
      </c>
      <c r="J3289" s="96">
        <f>(PI()*(CENSO[[#This Row],[DAP (cm)]]^2))/40000</f>
        <v>0.48943328099619665</v>
      </c>
      <c r="K3289" s="96">
        <f>CENSO[[#This Row],[g (m²)]]*CENSO[[#This Row],[H (m)]]*0.7</f>
        <v>5.8242560438547404</v>
      </c>
      <c r="L3289" s="64">
        <v>1</v>
      </c>
      <c r="M3289" s="65">
        <v>365460.09999999899</v>
      </c>
      <c r="N3289" s="87">
        <v>9703151.5</v>
      </c>
      <c r="O3289" s="87" t="s">
        <v>1227</v>
      </c>
      <c r="P3289" s="87" t="str">
        <f>VLOOKUP(CENSO[[#This Row],[DAP (cm)]],CD[],2,TRUE)</f>
        <v>TORA</v>
      </c>
      <c r="Q3289" s="87" t="str">
        <f>VLOOKUP(CENSO[[#This Row],[DAP (cm)]],DD[],2,TRUE)</f>
        <v>70├ 80</v>
      </c>
      <c r="R3289" s="87" t="str" cm="1">
        <f t="array" ref="R3289">INDEX(_xlfn.TEXTSPLIT(CENSO[[#This Row],[NOME CIENTIFICO]]," "),1)</f>
        <v>Anacardium</v>
      </c>
      <c r="S3289" s="98" t="s">
        <v>1004</v>
      </c>
      <c r="T3289" s="87">
        <f>_xlfn.MINIFS(CENSO[DAP (cm)],CENSO[NOME CIENTIFICO],CENSO[[#This Row],[NOME CIENTIFICO]])</f>
        <v>57.295779513082323</v>
      </c>
      <c r="U32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67.295779513082323</v>
      </c>
      <c r="V3289" s="87" t="str">
        <f>IF(CENSO[[#This Row],[DAP (cm)]]&lt;CENSO[[#This Row],[DMCE (cm)]],"DAP &lt; DMCE","DAP ≥ DMCE")</f>
        <v>DAP ≥ DMCE</v>
      </c>
      <c r="W3289" s="87" t="str">
        <f>IF(CENSO[[#This Row],[DAP (cm)]]&gt;200, "Superior", "Inferior")</f>
        <v>Inferior</v>
      </c>
      <c r="X3289" s="87" t="str">
        <f>VLOOKUP(CENSO[[#This Row],[NOME COMUM]],ESPECIES[],4,FALSE)</f>
        <v>Não</v>
      </c>
      <c r="Y3289" s="87" t="str">
        <f>IF(IFERROR(VLOOKUP(CENSO[[#This Row],[NOME COMUM]],COMERCIAIS[],2, FALSE), "Não") &lt;&gt; "Não", "Sim", "Não")</f>
        <v>Não</v>
      </c>
      <c r="Z3289" s="133">
        <f>CENSO[[#This Row],[g (m²)]]/SUM(AEEF[AEEF-UT])</f>
        <v>8.5633286477263882E-4</v>
      </c>
      <c r="AA3289" s="133">
        <f>CENSO[[#This Row],[v (m³)]]/SUM(AEEF[AEEF-UT])</f>
        <v>1.0190361090794402E-2</v>
      </c>
    </row>
    <row r="3290" spans="1:27" ht="14">
      <c r="A3290" s="86">
        <v>1</v>
      </c>
      <c r="B3290" s="86">
        <v>2</v>
      </c>
      <c r="C3290" s="63">
        <v>95</v>
      </c>
      <c r="D3290" s="63">
        <v>3289</v>
      </c>
      <c r="E3290" s="63" t="str">
        <f>VLOOKUP(CENSO[[#This Row],[NOME COMUM]],ESPECIES[],2,FALSE)</f>
        <v>Couratari guianensis Aubl.</v>
      </c>
      <c r="F3290" s="64" t="s">
        <v>6</v>
      </c>
      <c r="G3290" s="64">
        <v>287</v>
      </c>
      <c r="H3290" s="97">
        <f>CENSO[[#This Row],[CAP (cm)]]/PI()</f>
        <v>91.35493733474793</v>
      </c>
      <c r="I3290" s="64">
        <v>24</v>
      </c>
      <c r="J3290" s="96">
        <f>(PI()*(CENSO[[#This Row],[DAP (cm)]]^2))/40000</f>
        <v>0.65547167537681639</v>
      </c>
      <c r="K3290" s="96">
        <f>CENSO[[#This Row],[g (m²)]]*CENSO[[#This Row],[H (m)]]*0.7</f>
        <v>11.011924146330514</v>
      </c>
      <c r="L3290" s="64">
        <v>1</v>
      </c>
      <c r="M3290" s="65">
        <v>365417.4</v>
      </c>
      <c r="N3290" s="87">
        <v>9703149.5999999903</v>
      </c>
      <c r="O3290" s="87" t="s">
        <v>1228</v>
      </c>
      <c r="P3290" s="87" t="str">
        <f>VLOOKUP(CENSO[[#This Row],[DAP (cm)]],CD[],2,TRUE)</f>
        <v>TORA</v>
      </c>
      <c r="Q3290" s="87" t="str">
        <f>VLOOKUP(CENSO[[#This Row],[DAP (cm)]],DD[],2,TRUE)</f>
        <v>90├ 100</v>
      </c>
      <c r="R3290" s="87" t="str" cm="1">
        <f t="array" ref="R3290">INDEX(_xlfn.TEXTSPLIT(CENSO[[#This Row],[NOME CIENTIFICO]]," "),1)</f>
        <v>Couratari</v>
      </c>
      <c r="S3290" s="98" t="s">
        <v>1004</v>
      </c>
      <c r="T3290" s="87">
        <f>_xlfn.MINIFS(CENSO[DAP (cm)],CENSO[NOME CIENTIFICO],CENSO[[#This Row],[NOME CIENTIFICO]])</f>
        <v>38.833806114422465</v>
      </c>
      <c r="U32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90" s="87" t="str">
        <f>IF(CENSO[[#This Row],[DAP (cm)]]&lt;CENSO[[#This Row],[DMCE (cm)]],"DAP &lt; DMCE","DAP ≥ DMCE")</f>
        <v>DAP ≥ DMCE</v>
      </c>
      <c r="W3290" s="87" t="str">
        <f>IF(CENSO[[#This Row],[DAP (cm)]]&gt;200, "Superior", "Inferior")</f>
        <v>Inferior</v>
      </c>
      <c r="X3290" s="87" t="str">
        <f>VLOOKUP(CENSO[[#This Row],[NOME COMUM]],ESPECIES[],4,FALSE)</f>
        <v>Não</v>
      </c>
      <c r="Y3290" s="87" t="str">
        <f>IF(IFERROR(VLOOKUP(CENSO[[#This Row],[NOME COMUM]],COMERCIAIS[],2, FALSE), "Não") &lt;&gt; "Não", "Sim", "Não")</f>
        <v>Sim</v>
      </c>
      <c r="Z3290" s="133">
        <f>CENSO[[#This Row],[g (m²)]]/SUM(AEEF[AEEF-UT])</f>
        <v>1.1468405589629533E-3</v>
      </c>
      <c r="AA3290" s="133">
        <f>CENSO[[#This Row],[v (m³)]]/SUM(AEEF[AEEF-UT])</f>
        <v>1.9266921390577611E-2</v>
      </c>
    </row>
    <row r="3291" spans="1:27" ht="14">
      <c r="A3291" s="86">
        <v>1</v>
      </c>
      <c r="B3291" s="86">
        <v>2</v>
      </c>
      <c r="C3291" s="63">
        <v>95</v>
      </c>
      <c r="D3291" s="63">
        <v>3290</v>
      </c>
      <c r="E3291" s="63" t="str">
        <f>VLOOKUP(CENSO[[#This Row],[NOME COMUM]],ESPECIES[],2,FALSE)</f>
        <v>Couratari guianensis Aubl.</v>
      </c>
      <c r="F3291" s="64" t="s">
        <v>6</v>
      </c>
      <c r="G3291" s="64">
        <v>257</v>
      </c>
      <c r="H3291" s="97">
        <f>CENSO[[#This Row],[CAP (cm)]]/PI()</f>
        <v>81.8056407492342</v>
      </c>
      <c r="I3291" s="64">
        <v>22</v>
      </c>
      <c r="J3291" s="96">
        <f>(PI()*(CENSO[[#This Row],[DAP (cm)]]^2))/40000</f>
        <v>0.52560124181382972</v>
      </c>
      <c r="K3291" s="96">
        <f>CENSO[[#This Row],[g (m²)]]*CENSO[[#This Row],[H (m)]]*0.7</f>
        <v>8.0942591239329769</v>
      </c>
      <c r="L3291" s="64">
        <v>1</v>
      </c>
      <c r="M3291" s="65">
        <v>365533.9</v>
      </c>
      <c r="N3291" s="87">
        <v>9703373.0999999903</v>
      </c>
      <c r="O3291" s="87" t="s">
        <v>1228</v>
      </c>
      <c r="P3291" s="87" t="str">
        <f>VLOOKUP(CENSO[[#This Row],[DAP (cm)]],CD[],2,TRUE)</f>
        <v>TORA</v>
      </c>
      <c r="Q3291" s="87" t="str">
        <f>VLOOKUP(CENSO[[#This Row],[DAP (cm)]],DD[],2,TRUE)</f>
        <v>80├ 90</v>
      </c>
      <c r="R3291" s="87" t="str" cm="1">
        <f t="array" ref="R3291">INDEX(_xlfn.TEXTSPLIT(CENSO[[#This Row],[NOME CIENTIFICO]]," "),1)</f>
        <v>Couratari</v>
      </c>
      <c r="S3291" s="98" t="s">
        <v>1004</v>
      </c>
      <c r="T3291" s="87">
        <f>_xlfn.MINIFS(CENSO[DAP (cm)],CENSO[NOME CIENTIFICO],CENSO[[#This Row],[NOME CIENTIFICO]])</f>
        <v>38.833806114422465</v>
      </c>
      <c r="U32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91" s="87" t="str">
        <f>IF(CENSO[[#This Row],[DAP (cm)]]&lt;CENSO[[#This Row],[DMCE (cm)]],"DAP &lt; DMCE","DAP ≥ DMCE")</f>
        <v>DAP ≥ DMCE</v>
      </c>
      <c r="W3291" s="87" t="str">
        <f>IF(CENSO[[#This Row],[DAP (cm)]]&gt;200, "Superior", "Inferior")</f>
        <v>Inferior</v>
      </c>
      <c r="X3291" s="87" t="str">
        <f>VLOOKUP(CENSO[[#This Row],[NOME COMUM]],ESPECIES[],4,FALSE)</f>
        <v>Não</v>
      </c>
      <c r="Y3291" s="87" t="str">
        <f>IF(IFERROR(VLOOKUP(CENSO[[#This Row],[NOME COMUM]],COMERCIAIS[],2, FALSE), "Não") &lt;&gt; "Não", "Sim", "Não")</f>
        <v>Sim</v>
      </c>
      <c r="Z3291" s="133">
        <f>CENSO[[#This Row],[g (m²)]]/SUM(AEEF[AEEF-UT])</f>
        <v>9.1961383626053598E-4</v>
      </c>
      <c r="AA3291" s="133">
        <f>CENSO[[#This Row],[v (m³)]]/SUM(AEEF[AEEF-UT])</f>
        <v>1.4162053078412253E-2</v>
      </c>
    </row>
    <row r="3292" spans="1:27" ht="14">
      <c r="A3292" s="86">
        <v>1</v>
      </c>
      <c r="B3292" s="86">
        <v>2</v>
      </c>
      <c r="C3292" s="63">
        <v>95</v>
      </c>
      <c r="D3292" s="63">
        <v>3291</v>
      </c>
      <c r="E3292" s="63" t="str">
        <f>VLOOKUP(CENSO[[#This Row],[NOME COMUM]],ESPECIES[],2,FALSE)</f>
        <v>Tachigali myrmecophila Ducke</v>
      </c>
      <c r="F3292" s="64" t="s">
        <v>14</v>
      </c>
      <c r="G3292" s="64">
        <v>308</v>
      </c>
      <c r="H3292" s="97">
        <f>CENSO[[#This Row],[CAP (cm)]]/PI()</f>
        <v>98.039444944607524</v>
      </c>
      <c r="I3292" s="64">
        <v>17</v>
      </c>
      <c r="J3292" s="96">
        <f>(PI()*(CENSO[[#This Row],[DAP (cm)]]^2))/40000</f>
        <v>0.75490372607347789</v>
      </c>
      <c r="K3292" s="96">
        <f>CENSO[[#This Row],[g (m²)]]*CENSO[[#This Row],[H (m)]]*0.7</f>
        <v>8.9833543402743867</v>
      </c>
      <c r="L3292" s="64">
        <v>1</v>
      </c>
      <c r="M3292" s="65">
        <v>365424.2</v>
      </c>
      <c r="N3292" s="87">
        <v>9703091.0999999903</v>
      </c>
      <c r="O3292" s="87" t="s">
        <v>1228</v>
      </c>
      <c r="P3292" s="87" t="str">
        <f>VLOOKUP(CENSO[[#This Row],[DAP (cm)]],CD[],2,TRUE)</f>
        <v>TORA</v>
      </c>
      <c r="Q3292" s="87" t="str">
        <f>VLOOKUP(CENSO[[#This Row],[DAP (cm)]],DD[],2,TRUE)</f>
        <v>90├ 100</v>
      </c>
      <c r="R3292" s="87" t="str" cm="1">
        <f t="array" ref="R3292">INDEX(_xlfn.TEXTSPLIT(CENSO[[#This Row],[NOME CIENTIFICO]]," "),1)</f>
        <v>Tachigali</v>
      </c>
      <c r="S3292" s="98" t="s">
        <v>1004</v>
      </c>
      <c r="T3292" s="87">
        <f>_xlfn.MINIFS(CENSO[DAP (cm)],CENSO[NOME CIENTIFICO],CENSO[[#This Row],[NOME CIENTIFICO]])</f>
        <v>39.152116000606256</v>
      </c>
      <c r="U32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92" s="87" t="str">
        <f>IF(CENSO[[#This Row],[DAP (cm)]]&lt;CENSO[[#This Row],[DMCE (cm)]],"DAP &lt; DMCE","DAP ≥ DMCE")</f>
        <v>DAP ≥ DMCE</v>
      </c>
      <c r="W3292" s="87" t="str">
        <f>IF(CENSO[[#This Row],[DAP (cm)]]&gt;200, "Superior", "Inferior")</f>
        <v>Inferior</v>
      </c>
      <c r="X3292" s="87" t="str">
        <f>VLOOKUP(CENSO[[#This Row],[NOME COMUM]],ESPECIES[],4,FALSE)</f>
        <v>Não</v>
      </c>
      <c r="Y3292" s="87" t="str">
        <f>IF(IFERROR(VLOOKUP(CENSO[[#This Row],[NOME COMUM]],COMERCIAIS[],2, FALSE), "Não") &lt;&gt; "Não", "Sim", "Não")</f>
        <v>Sim</v>
      </c>
      <c r="Z3292" s="133">
        <f>CENSO[[#This Row],[g (m²)]]/SUM(AEEF[AEEF-UT])</f>
        <v>1.3208110185319911E-3</v>
      </c>
      <c r="AA3292" s="133">
        <f>CENSO[[#This Row],[v (m³)]]/SUM(AEEF[AEEF-UT])</f>
        <v>1.5717651120530696E-2</v>
      </c>
    </row>
    <row r="3293" spans="1:27" ht="14">
      <c r="A3293" s="86">
        <v>1</v>
      </c>
      <c r="B3293" s="86">
        <v>2</v>
      </c>
      <c r="C3293" s="63">
        <v>95</v>
      </c>
      <c r="D3293" s="63">
        <v>3292</v>
      </c>
      <c r="E3293" s="63" t="str">
        <f>VLOOKUP(CENSO[[#This Row],[NOME COMUM]],ESPECIES[],2,FALSE)</f>
        <v>Protium spruceanum Engl.</v>
      </c>
      <c r="F3293" s="64" t="s">
        <v>46</v>
      </c>
      <c r="G3293" s="64">
        <v>375</v>
      </c>
      <c r="H3293" s="97">
        <f>CENSO[[#This Row],[CAP (cm)]]/PI()</f>
        <v>119.36620731892151</v>
      </c>
      <c r="I3293" s="64">
        <v>20</v>
      </c>
      <c r="J3293" s="96">
        <f>(PI()*(CENSO[[#This Row],[DAP (cm)]]^2))/40000</f>
        <v>1.1190581936148891</v>
      </c>
      <c r="K3293" s="96">
        <f>CENSO[[#This Row],[g (m²)]]*CENSO[[#This Row],[H (m)]]*0.7</f>
        <v>15.666814710608447</v>
      </c>
      <c r="L3293" s="64">
        <v>1</v>
      </c>
      <c r="M3293" s="65">
        <v>365414.2</v>
      </c>
      <c r="N3293" s="87">
        <v>9703095.8000000007</v>
      </c>
      <c r="O3293" s="87" t="s">
        <v>1227</v>
      </c>
      <c r="P3293" s="87" t="str">
        <f>VLOOKUP(CENSO[[#This Row],[DAP (cm)]],CD[],2,TRUE)</f>
        <v>TORA</v>
      </c>
      <c r="Q3293" s="87" t="str">
        <f>VLOOKUP(CENSO[[#This Row],[DAP (cm)]],DD[],2,TRUE)</f>
        <v>110├ 120</v>
      </c>
      <c r="R3293" s="87" t="str" cm="1">
        <f t="array" ref="R3293">INDEX(_xlfn.TEXTSPLIT(CENSO[[#This Row],[NOME CIENTIFICO]]," "),1)</f>
        <v>Protium</v>
      </c>
      <c r="S3293" s="98" t="s">
        <v>1004</v>
      </c>
      <c r="T3293" s="87">
        <f>_xlfn.MINIFS(CENSO[DAP (cm)],CENSO[NOME CIENTIFICO],CENSO[[#This Row],[NOME CIENTIFICO]])</f>
        <v>39.788735772973837</v>
      </c>
      <c r="U32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93" s="87" t="str">
        <f>IF(CENSO[[#This Row],[DAP (cm)]]&lt;CENSO[[#This Row],[DMCE (cm)]],"DAP &lt; DMCE","DAP ≥ DMCE")</f>
        <v>DAP ≥ DMCE</v>
      </c>
      <c r="W3293" s="87" t="str">
        <f>IF(CENSO[[#This Row],[DAP (cm)]]&gt;200, "Superior", "Inferior")</f>
        <v>Inferior</v>
      </c>
      <c r="X3293" s="87" t="str">
        <f>VLOOKUP(CENSO[[#This Row],[NOME COMUM]],ESPECIES[],4,FALSE)</f>
        <v>Não</v>
      </c>
      <c r="Y3293" s="87" t="str">
        <f>IF(IFERROR(VLOOKUP(CENSO[[#This Row],[NOME COMUM]],COMERCIAIS[],2, FALSE), "Não") &lt;&gt; "Não", "Sim", "Não")</f>
        <v>Não</v>
      </c>
      <c r="Z3293" s="133">
        <f>CENSO[[#This Row],[g (m²)]]/SUM(AEEF[AEEF-UT])</f>
        <v>1.9579508504918757E-3</v>
      </c>
      <c r="AA3293" s="133">
        <f>CENSO[[#This Row],[v (m³)]]/SUM(AEEF[AEEF-UT])</f>
        <v>2.7411311906886258E-2</v>
      </c>
    </row>
    <row r="3294" spans="1:27" ht="14">
      <c r="A3294" s="86">
        <v>1</v>
      </c>
      <c r="B3294" s="86">
        <v>2</v>
      </c>
      <c r="C3294" s="63">
        <v>95</v>
      </c>
      <c r="D3294" s="63">
        <v>3293</v>
      </c>
      <c r="E3294" s="63" t="str">
        <f>VLOOKUP(CENSO[[#This Row],[NOME COMUM]],ESPECIES[],2,FALSE)</f>
        <v>Tachigali myrmecophila Ducke</v>
      </c>
      <c r="F3294" s="64" t="s">
        <v>14</v>
      </c>
      <c r="G3294" s="64">
        <v>192</v>
      </c>
      <c r="H3294" s="97">
        <f>CENSO[[#This Row],[CAP (cm)]]/PI()</f>
        <v>61.115498147287809</v>
      </c>
      <c r="I3294" s="64">
        <v>15</v>
      </c>
      <c r="J3294" s="96">
        <f>(PI()*(CENSO[[#This Row],[DAP (cm)]]^2))/40000</f>
        <v>0.29335439110698147</v>
      </c>
      <c r="K3294" s="96">
        <f>CENSO[[#This Row],[g (m²)]]*CENSO[[#This Row],[H (m)]]*0.7</f>
        <v>3.0802211066233052</v>
      </c>
      <c r="L3294" s="64">
        <v>1</v>
      </c>
      <c r="M3294" s="65">
        <v>365396.09999999899</v>
      </c>
      <c r="N3294" s="87">
        <v>9703104.4000000004</v>
      </c>
      <c r="O3294" s="87" t="s">
        <v>1228</v>
      </c>
      <c r="P3294" s="87" t="str">
        <f>VLOOKUP(CENSO[[#This Row],[DAP (cm)]],CD[],2,TRUE)</f>
        <v>TORA</v>
      </c>
      <c r="Q3294" s="87" t="str">
        <f>VLOOKUP(CENSO[[#This Row],[DAP (cm)]],DD[],2,TRUE)</f>
        <v>60├ 70</v>
      </c>
      <c r="R3294" s="87" t="str" cm="1">
        <f t="array" ref="R3294">INDEX(_xlfn.TEXTSPLIT(CENSO[[#This Row],[NOME CIENTIFICO]]," "),1)</f>
        <v>Tachigali</v>
      </c>
      <c r="S3294" s="98" t="s">
        <v>1004</v>
      </c>
      <c r="T3294" s="87">
        <f>_xlfn.MINIFS(CENSO[DAP (cm)],CENSO[NOME CIENTIFICO],CENSO[[#This Row],[NOME CIENTIFICO]])</f>
        <v>39.152116000606256</v>
      </c>
      <c r="U32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94" s="87" t="str">
        <f>IF(CENSO[[#This Row],[DAP (cm)]]&lt;CENSO[[#This Row],[DMCE (cm)]],"DAP &lt; DMCE","DAP ≥ DMCE")</f>
        <v>DAP ≥ DMCE</v>
      </c>
      <c r="W3294" s="87" t="str">
        <f>IF(CENSO[[#This Row],[DAP (cm)]]&gt;200, "Superior", "Inferior")</f>
        <v>Inferior</v>
      </c>
      <c r="X3294" s="87" t="str">
        <f>VLOOKUP(CENSO[[#This Row],[NOME COMUM]],ESPECIES[],4,FALSE)</f>
        <v>Não</v>
      </c>
      <c r="Y3294" s="87" t="str">
        <f>IF(IFERROR(VLOOKUP(CENSO[[#This Row],[NOME COMUM]],COMERCIAIS[],2, FALSE), "Não") &lt;&gt; "Não", "Sim", "Não")</f>
        <v>Sim</v>
      </c>
      <c r="Z3294" s="133">
        <f>CENSO[[#This Row],[g (m²)]]/SUM(AEEF[AEEF-UT])</f>
        <v>5.1326506775134213E-4</v>
      </c>
      <c r="AA3294" s="133">
        <f>CENSO[[#This Row],[v (m³)]]/SUM(AEEF[AEEF-UT])</f>
        <v>5.3892832113890919E-3</v>
      </c>
    </row>
    <row r="3295" spans="1:27" ht="14">
      <c r="A3295" s="86">
        <v>1</v>
      </c>
      <c r="B3295" s="86">
        <v>2</v>
      </c>
      <c r="C3295" s="63">
        <v>95</v>
      </c>
      <c r="D3295" s="63">
        <v>3294</v>
      </c>
      <c r="E3295" s="63" t="str">
        <f>VLOOKUP(CENSO[[#This Row],[NOME COMUM]],ESPECIES[],2,FALSE)</f>
        <v>Goupia glabra Aubl.</v>
      </c>
      <c r="F3295" s="64" t="s">
        <v>34</v>
      </c>
      <c r="G3295" s="64">
        <v>393</v>
      </c>
      <c r="H3295" s="97">
        <f>CENSO[[#This Row],[CAP (cm)]]/PI()</f>
        <v>125.09578527022974</v>
      </c>
      <c r="I3295" s="64">
        <v>16</v>
      </c>
      <c r="J3295" s="96">
        <f>(PI()*(CENSO[[#This Row],[DAP (cm)]]^2))/40000</f>
        <v>1.229066090280007</v>
      </c>
      <c r="K3295" s="96">
        <f>CENSO[[#This Row],[g (m²)]]*CENSO[[#This Row],[H (m)]]*0.7</f>
        <v>13.765540211136077</v>
      </c>
      <c r="L3295" s="64">
        <v>2</v>
      </c>
      <c r="M3295" s="65">
        <v>365416</v>
      </c>
      <c r="N3295" s="87">
        <v>9703086.1999999899</v>
      </c>
      <c r="O3295" s="87" t="s">
        <v>1228</v>
      </c>
      <c r="P3295" s="87" t="str">
        <f>VLOOKUP(CENSO[[#This Row],[DAP (cm)]],CD[],2,TRUE)</f>
        <v>TORA</v>
      </c>
      <c r="Q3295" s="87" t="str">
        <f>VLOOKUP(CENSO[[#This Row],[DAP (cm)]],DD[],2,TRUE)</f>
        <v>120├ 130</v>
      </c>
      <c r="R3295" s="87" t="str" cm="1">
        <f t="array" ref="R3295">INDEX(_xlfn.TEXTSPLIT(CENSO[[#This Row],[NOME CIENTIFICO]]," "),1)</f>
        <v>Goupia</v>
      </c>
      <c r="S3295" s="98" t="s">
        <v>1004</v>
      </c>
      <c r="T3295" s="87">
        <f>_xlfn.MINIFS(CENSO[DAP (cm)],CENSO[NOME CIENTIFICO],CENSO[[#This Row],[NOME CIENTIFICO]])</f>
        <v>40.107045659157627</v>
      </c>
      <c r="U32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295" s="87" t="str">
        <f>IF(CENSO[[#This Row],[DAP (cm)]]&lt;CENSO[[#This Row],[DMCE (cm)]],"DAP &lt; DMCE","DAP ≥ DMCE")</f>
        <v>DAP ≥ DMCE</v>
      </c>
      <c r="W3295" s="87" t="str">
        <f>IF(CENSO[[#This Row],[DAP (cm)]]&gt;200, "Superior", "Inferior")</f>
        <v>Inferior</v>
      </c>
      <c r="X3295" s="87" t="str">
        <f>VLOOKUP(CENSO[[#This Row],[NOME COMUM]],ESPECIES[],4,FALSE)</f>
        <v>Não</v>
      </c>
      <c r="Y3295" s="87" t="str">
        <f>IF(IFERROR(VLOOKUP(CENSO[[#This Row],[NOME COMUM]],COMERCIAIS[],2, FALSE), "Não") &lt;&gt; "Não", "Sim", "Não")</f>
        <v>Sim</v>
      </c>
      <c r="Z3295" s="133">
        <f>CENSO[[#This Row],[g (m²)]]/SUM(AEEF[AEEF-UT])</f>
        <v>2.1504252508986283E-3</v>
      </c>
      <c r="AA3295" s="133">
        <f>CENSO[[#This Row],[v (m³)]]/SUM(AEEF[AEEF-UT])</f>
        <v>2.4084762810064636E-2</v>
      </c>
    </row>
    <row r="3296" spans="1:27" ht="14">
      <c r="A3296" s="86">
        <v>1</v>
      </c>
      <c r="B3296" s="86">
        <v>2</v>
      </c>
      <c r="C3296" s="63">
        <v>95</v>
      </c>
      <c r="D3296" s="63">
        <v>3295</v>
      </c>
      <c r="E3296" s="63" t="str">
        <f>VLOOKUP(CENSO[[#This Row],[NOME COMUM]],ESPECIES[],2,FALSE)</f>
        <v>Lecythis chartacea O.Berg</v>
      </c>
      <c r="F3296" s="64" t="s">
        <v>31</v>
      </c>
      <c r="G3296" s="64">
        <v>470</v>
      </c>
      <c r="H3296" s="97">
        <f>CENSO[[#This Row],[CAP (cm)]]/PI()</f>
        <v>149.60564650638162</v>
      </c>
      <c r="I3296" s="64">
        <v>22</v>
      </c>
      <c r="J3296" s="96">
        <f>(PI()*(CENSO[[#This Row],[DAP (cm)]]^2))/40000</f>
        <v>1.7578663464499842</v>
      </c>
      <c r="K3296" s="96">
        <f>CENSO[[#This Row],[g (m²)]]*CENSO[[#This Row],[H (m)]]*0.7</f>
        <v>27.071141735329757</v>
      </c>
      <c r="L3296" s="64">
        <v>2</v>
      </c>
      <c r="M3296" s="65">
        <v>365366.5</v>
      </c>
      <c r="N3296" s="87">
        <v>9703041</v>
      </c>
      <c r="O3296" s="87" t="s">
        <v>1228</v>
      </c>
      <c r="P3296" s="87" t="str">
        <f>VLOOKUP(CENSO[[#This Row],[DAP (cm)]],CD[],2,TRUE)</f>
        <v>TORA</v>
      </c>
      <c r="Q3296" s="87" t="str">
        <f>VLOOKUP(CENSO[[#This Row],[DAP (cm)]],DD[],2,TRUE)</f>
        <v>140├ 150</v>
      </c>
      <c r="R3296" s="87" t="str" cm="1">
        <f t="array" ref="R3296">INDEX(_xlfn.TEXTSPLIT(CENSO[[#This Row],[NOME CIENTIFICO]]," "),1)</f>
        <v>Lecythis</v>
      </c>
      <c r="S3296" s="98" t="s">
        <v>1004</v>
      </c>
      <c r="T3296" s="87">
        <f>_xlfn.MINIFS(CENSO[DAP (cm)],CENSO[NOME CIENTIFICO],CENSO[[#This Row],[NOME CIENTIFICO]])</f>
        <v>38.833806114422465</v>
      </c>
      <c r="U32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296" s="87" t="str">
        <f>IF(CENSO[[#This Row],[DAP (cm)]]&lt;CENSO[[#This Row],[DMCE (cm)]],"DAP &lt; DMCE","DAP ≥ DMCE")</f>
        <v>DAP ≥ DMCE</v>
      </c>
      <c r="W3296" s="87" t="str">
        <f>IF(CENSO[[#This Row],[DAP (cm)]]&gt;200, "Superior", "Inferior")</f>
        <v>Inferior</v>
      </c>
      <c r="X3296" s="87" t="str">
        <f>VLOOKUP(CENSO[[#This Row],[NOME COMUM]],ESPECIES[],4,FALSE)</f>
        <v>Não</v>
      </c>
      <c r="Y3296" s="87" t="str">
        <f>IF(IFERROR(VLOOKUP(CENSO[[#This Row],[NOME COMUM]],COMERCIAIS[],2, FALSE), "Não") &lt;&gt; "Não", "Sim", "Não")</f>
        <v>Sim</v>
      </c>
      <c r="Z3296" s="133">
        <f>CENSO[[#This Row],[g (m²)]]/SUM(AEEF[AEEF-UT])</f>
        <v>3.0756362159904379E-3</v>
      </c>
      <c r="AA3296" s="133">
        <f>CENSO[[#This Row],[v (m³)]]/SUM(AEEF[AEEF-UT])</f>
        <v>4.7364797726252746E-2</v>
      </c>
    </row>
    <row r="3297" spans="1:27" ht="14">
      <c r="A3297" s="86">
        <v>1</v>
      </c>
      <c r="B3297" s="86">
        <v>2</v>
      </c>
      <c r="C3297" s="63">
        <v>95</v>
      </c>
      <c r="D3297" s="63">
        <v>3296</v>
      </c>
      <c r="E3297" s="63" t="str">
        <f>VLOOKUP(CENSO[[#This Row],[NOME COMUM]],ESPECIES[],2,FALSE)</f>
        <v>Hymenaea capanema Ducke</v>
      </c>
      <c r="F3297" s="64" t="s">
        <v>38</v>
      </c>
      <c r="G3297" s="64">
        <v>280</v>
      </c>
      <c r="H3297" s="97">
        <f>CENSO[[#This Row],[CAP (cm)]]/PI()</f>
        <v>89.12676813146139</v>
      </c>
      <c r="I3297" s="64">
        <v>22</v>
      </c>
      <c r="J3297" s="96">
        <f>(PI()*(CENSO[[#This Row],[DAP (cm)]]^2))/40000</f>
        <v>0.62388737692022966</v>
      </c>
      <c r="K3297" s="96">
        <f>CENSO[[#This Row],[g (m²)]]*CENSO[[#This Row],[H (m)]]*0.7</f>
        <v>9.6078656045715363</v>
      </c>
      <c r="L3297" s="64">
        <v>1</v>
      </c>
      <c r="M3297" s="65">
        <v>365345.2</v>
      </c>
      <c r="N3297" s="87">
        <v>9703026.9000000004</v>
      </c>
      <c r="O3297" s="87" t="s">
        <v>1227</v>
      </c>
      <c r="P3297" s="87" t="str">
        <f>VLOOKUP(CENSO[[#This Row],[DAP (cm)]],CD[],2,TRUE)</f>
        <v>TORA</v>
      </c>
      <c r="Q3297" s="87" t="str">
        <f>VLOOKUP(CENSO[[#This Row],[DAP (cm)]],DD[],2,TRUE)</f>
        <v>80├ 90</v>
      </c>
      <c r="R3297" s="87" t="str" cm="1">
        <f t="array" ref="R3297">INDEX(_xlfn.TEXTSPLIT(CENSO[[#This Row],[NOME CIENTIFICO]]," "),1)</f>
        <v>Hymenaea</v>
      </c>
      <c r="S3297" s="98" t="s">
        <v>1004</v>
      </c>
      <c r="T3297" s="87">
        <f>_xlfn.MINIFS(CENSO[DAP (cm)],CENSO[NOME CIENTIFICO],CENSO[[#This Row],[NOME CIENTIFICO]])</f>
        <v>47.7464829275686</v>
      </c>
      <c r="U32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57.7464829275686</v>
      </c>
      <c r="V3297" s="87" t="str">
        <f>IF(CENSO[[#This Row],[DAP (cm)]]&lt;CENSO[[#This Row],[DMCE (cm)]],"DAP &lt; DMCE","DAP ≥ DMCE")</f>
        <v>DAP ≥ DMCE</v>
      </c>
      <c r="W3297" s="87" t="str">
        <f>IF(CENSO[[#This Row],[DAP (cm)]]&gt;200, "Superior", "Inferior")</f>
        <v>Inferior</v>
      </c>
      <c r="X3297" s="87" t="str">
        <f>VLOOKUP(CENSO[[#This Row],[NOME COMUM]],ESPECIES[],4,FALSE)</f>
        <v>Não</v>
      </c>
      <c r="Y3297" s="87" t="str">
        <f>IF(IFERROR(VLOOKUP(CENSO[[#This Row],[NOME COMUM]],COMERCIAIS[],2, FALSE), "Não") &lt;&gt; "Não", "Sim", "Não")</f>
        <v>Não</v>
      </c>
      <c r="Z3297" s="133">
        <f>CENSO[[#This Row],[g (m²)]]/SUM(AEEF[AEEF-UT])</f>
        <v>1.0915793541586703E-3</v>
      </c>
      <c r="AA3297" s="133">
        <f>CENSO[[#This Row],[v (m³)]]/SUM(AEEF[AEEF-UT])</f>
        <v>1.6810322054043522E-2</v>
      </c>
    </row>
    <row r="3298" spans="1:27" ht="14">
      <c r="A3298" s="86">
        <v>1</v>
      </c>
      <c r="B3298" s="86">
        <v>2</v>
      </c>
      <c r="C3298" s="63">
        <v>95</v>
      </c>
      <c r="D3298" s="63">
        <v>3297</v>
      </c>
      <c r="E3298" s="63" t="str">
        <f>VLOOKUP(CENSO[[#This Row],[NOME COMUM]],ESPECIES[],2,FALSE)</f>
        <v>Caesalpinia paraensis Ducke</v>
      </c>
      <c r="F3298" s="64" t="s">
        <v>56</v>
      </c>
      <c r="G3298" s="64">
        <v>194</v>
      </c>
      <c r="H3298" s="97">
        <f>CENSO[[#This Row],[CAP (cm)]]/PI()</f>
        <v>61.75211791965539</v>
      </c>
      <c r="I3298" s="64">
        <v>13</v>
      </c>
      <c r="J3298" s="96">
        <f>(PI()*(CENSO[[#This Row],[DAP (cm)]]^2))/40000</f>
        <v>0.29949777191032861</v>
      </c>
      <c r="K3298" s="96">
        <f>CENSO[[#This Row],[g (m²)]]*CENSO[[#This Row],[H (m)]]*0.7</f>
        <v>2.7254297243839902</v>
      </c>
      <c r="L3298" s="64">
        <v>2</v>
      </c>
      <c r="M3298" s="65">
        <v>365349.59999999899</v>
      </c>
      <c r="N3298" s="87">
        <v>9703023.5999999903</v>
      </c>
      <c r="O3298" s="87" t="s">
        <v>1227</v>
      </c>
      <c r="P3298" s="87" t="str">
        <f>VLOOKUP(CENSO[[#This Row],[DAP (cm)]],CD[],2,TRUE)</f>
        <v>TORA</v>
      </c>
      <c r="Q3298" s="87" t="str">
        <f>VLOOKUP(CENSO[[#This Row],[DAP (cm)]],DD[],2,TRUE)</f>
        <v>60├ 70</v>
      </c>
      <c r="R3298" s="87" t="str" cm="1">
        <f t="array" ref="R3298">INDEX(_xlfn.TEXTSPLIT(CENSO[[#This Row],[NOME CIENTIFICO]]," "),1)</f>
        <v>Caesalpinia</v>
      </c>
      <c r="S3298" s="98" t="s">
        <v>1004</v>
      </c>
      <c r="T3298" s="87">
        <f>_xlfn.MINIFS(CENSO[DAP (cm)],CENSO[NOME CIENTIFICO],CENSO[[#This Row],[NOME CIENTIFICO]])</f>
        <v>43.926764293363114</v>
      </c>
      <c r="U32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3298" s="87" t="str">
        <f>IF(CENSO[[#This Row],[DAP (cm)]]&lt;CENSO[[#This Row],[DMCE (cm)]],"DAP &lt; DMCE","DAP ≥ DMCE")</f>
        <v>DAP ≥ DMCE</v>
      </c>
      <c r="W3298" s="87" t="str">
        <f>IF(CENSO[[#This Row],[DAP (cm)]]&gt;200, "Superior", "Inferior")</f>
        <v>Inferior</v>
      </c>
      <c r="X3298" s="87" t="str">
        <f>VLOOKUP(CENSO[[#This Row],[NOME COMUM]],ESPECIES[],4,FALSE)</f>
        <v>Não</v>
      </c>
      <c r="Y3298" s="87" t="str">
        <f>IF(IFERROR(VLOOKUP(CENSO[[#This Row],[NOME COMUM]],COMERCIAIS[],2, FALSE), "Não") &lt;&gt; "Não", "Sim", "Não")</f>
        <v>Não</v>
      </c>
      <c r="Z3298" s="133">
        <f>CENSO[[#This Row],[g (m²)]]/SUM(AEEF[AEEF-UT])</f>
        <v>5.240137828203535E-4</v>
      </c>
      <c r="AA3298" s="133">
        <f>CENSO[[#This Row],[v (m³)]]/SUM(AEEF[AEEF-UT])</f>
        <v>4.7685254236652166E-3</v>
      </c>
    </row>
    <row r="3299" spans="1:27" ht="14">
      <c r="A3299" s="86">
        <v>1</v>
      </c>
      <c r="B3299" s="86">
        <v>2</v>
      </c>
      <c r="C3299" s="63">
        <v>95</v>
      </c>
      <c r="D3299" s="63">
        <v>3298</v>
      </c>
      <c r="E3299" s="63" t="str">
        <f>VLOOKUP(CENSO[[#This Row],[NOME COMUM]],ESPECIES[],2,FALSE)</f>
        <v>Goupia glabra Aubl.</v>
      </c>
      <c r="F3299" s="64" t="s">
        <v>34</v>
      </c>
      <c r="G3299" s="64">
        <v>209</v>
      </c>
      <c r="H3299" s="97">
        <f>CENSO[[#This Row],[CAP (cm)]]/PI()</f>
        <v>66.526766212412255</v>
      </c>
      <c r="I3299" s="64">
        <v>16</v>
      </c>
      <c r="J3299" s="96">
        <f>(PI()*(CENSO[[#This Row],[DAP (cm)]]^2))/40000</f>
        <v>0.34760235345985407</v>
      </c>
      <c r="K3299" s="96">
        <f>CENSO[[#This Row],[g (m²)]]*CENSO[[#This Row],[H (m)]]*0.7</f>
        <v>3.8931463587503652</v>
      </c>
      <c r="L3299" s="64">
        <v>1</v>
      </c>
      <c r="M3299" s="65">
        <v>365329.59999999899</v>
      </c>
      <c r="N3299" s="87">
        <v>9702970.0999999903</v>
      </c>
      <c r="O3299" s="87" t="s">
        <v>1228</v>
      </c>
      <c r="P3299" s="87" t="str">
        <f>VLOOKUP(CENSO[[#This Row],[DAP (cm)]],CD[],2,TRUE)</f>
        <v>TORA</v>
      </c>
      <c r="Q3299" s="87" t="str">
        <f>VLOOKUP(CENSO[[#This Row],[DAP (cm)]],DD[],2,TRUE)</f>
        <v>60├ 70</v>
      </c>
      <c r="R3299" s="87" t="str" cm="1">
        <f t="array" ref="R3299">INDEX(_xlfn.TEXTSPLIT(CENSO[[#This Row],[NOME CIENTIFICO]]," "),1)</f>
        <v>Goupia</v>
      </c>
      <c r="S3299" s="98" t="s">
        <v>1004</v>
      </c>
      <c r="T3299" s="87">
        <f>_xlfn.MINIFS(CENSO[DAP (cm)],CENSO[NOME CIENTIFICO],CENSO[[#This Row],[NOME CIENTIFICO]])</f>
        <v>40.107045659157627</v>
      </c>
      <c r="U32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299" s="87" t="str">
        <f>IF(CENSO[[#This Row],[DAP (cm)]]&lt;CENSO[[#This Row],[DMCE (cm)]],"DAP &lt; DMCE","DAP ≥ DMCE")</f>
        <v>DAP ≥ DMCE</v>
      </c>
      <c r="W3299" s="87" t="str">
        <f>IF(CENSO[[#This Row],[DAP (cm)]]&gt;200, "Superior", "Inferior")</f>
        <v>Inferior</v>
      </c>
      <c r="X3299" s="87" t="str">
        <f>VLOOKUP(CENSO[[#This Row],[NOME COMUM]],ESPECIES[],4,FALSE)</f>
        <v>Não</v>
      </c>
      <c r="Y3299" s="87" t="str">
        <f>IF(IFERROR(VLOOKUP(CENSO[[#This Row],[NOME COMUM]],COMERCIAIS[],2, FALSE), "Não") &lt;&gt; "Não", "Sim", "Não")</f>
        <v>Sim</v>
      </c>
      <c r="Z3299" s="133">
        <f>CENSO[[#This Row],[g (m²)]]/SUM(AEEF[AEEF-UT])</f>
        <v>6.0817956338016449E-4</v>
      </c>
      <c r="AA3299" s="133">
        <f>CENSO[[#This Row],[v (m³)]]/SUM(AEEF[AEEF-UT])</f>
        <v>6.8116111098578411E-3</v>
      </c>
    </row>
    <row r="3300" spans="1:27" ht="14">
      <c r="A3300" s="86">
        <v>1</v>
      </c>
      <c r="B3300" s="86">
        <v>2</v>
      </c>
      <c r="C3300" s="63">
        <v>95</v>
      </c>
      <c r="D3300" s="63">
        <v>3299</v>
      </c>
      <c r="E3300" s="63" t="str">
        <f>VLOOKUP(CENSO[[#This Row],[NOME COMUM]],ESPECIES[],2,FALSE)</f>
        <v>Erisma uncinatum Warm.</v>
      </c>
      <c r="F3300" s="64" t="s">
        <v>98</v>
      </c>
      <c r="G3300" s="64">
        <v>283</v>
      </c>
      <c r="H3300" s="97">
        <f>CENSO[[#This Row],[CAP (cm)]]/PI()</f>
        <v>90.081697790012768</v>
      </c>
      <c r="I3300" s="64">
        <v>20</v>
      </c>
      <c r="J3300" s="96">
        <f>(PI()*(CENSO[[#This Row],[DAP (cm)]]^2))/40000</f>
        <v>0.6373280118643404</v>
      </c>
      <c r="K3300" s="96">
        <f>CENSO[[#This Row],[g (m²)]]*CENSO[[#This Row],[H (m)]]*0.7</f>
        <v>8.922592166100765</v>
      </c>
      <c r="L3300" s="64">
        <v>1</v>
      </c>
      <c r="M3300" s="65">
        <v>365358.5</v>
      </c>
      <c r="N3300" s="87">
        <v>9702956.4000000004</v>
      </c>
      <c r="O3300" s="87" t="s">
        <v>1228</v>
      </c>
      <c r="P3300" s="87" t="str">
        <f>VLOOKUP(CENSO[[#This Row],[DAP (cm)]],CD[],2,TRUE)</f>
        <v>TORA</v>
      </c>
      <c r="Q3300" s="87" t="str">
        <f>VLOOKUP(CENSO[[#This Row],[DAP (cm)]],DD[],2,TRUE)</f>
        <v>90├ 100</v>
      </c>
      <c r="R3300" s="87" t="str" cm="1">
        <f t="array" ref="R3300">INDEX(_xlfn.TEXTSPLIT(CENSO[[#This Row],[NOME CIENTIFICO]]," "),1)</f>
        <v>Erisma</v>
      </c>
      <c r="S3300" s="98" t="s">
        <v>1004</v>
      </c>
      <c r="T3300" s="87">
        <f>_xlfn.MINIFS(CENSO[DAP (cm)],CENSO[NOME CIENTIFICO],CENSO[[#This Row],[NOME CIENTIFICO]])</f>
        <v>41.38028520389279</v>
      </c>
      <c r="U33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300" s="87" t="str">
        <f>IF(CENSO[[#This Row],[DAP (cm)]]&lt;CENSO[[#This Row],[DMCE (cm)]],"DAP &lt; DMCE","DAP ≥ DMCE")</f>
        <v>DAP ≥ DMCE</v>
      </c>
      <c r="W3300" s="87" t="str">
        <f>IF(CENSO[[#This Row],[DAP (cm)]]&gt;200, "Superior", "Inferior")</f>
        <v>Inferior</v>
      </c>
      <c r="X3300" s="87" t="str">
        <f>VLOOKUP(CENSO[[#This Row],[NOME COMUM]],ESPECIES[],4,FALSE)</f>
        <v>Não</v>
      </c>
      <c r="Y3300" s="87" t="str">
        <f>IF(IFERROR(VLOOKUP(CENSO[[#This Row],[NOME COMUM]],COMERCIAIS[],2, FALSE), "Não") &lt;&gt; "Não", "Sim", "Não")</f>
        <v>Sim</v>
      </c>
      <c r="Z3300" s="133">
        <f>CENSO[[#This Row],[g (m²)]]/SUM(AEEF[AEEF-UT])</f>
        <v>1.1150956491736452E-3</v>
      </c>
      <c r="AA3300" s="133">
        <f>CENSO[[#This Row],[v (m³)]]/SUM(AEEF[AEEF-UT])</f>
        <v>1.561133908843103E-2</v>
      </c>
    </row>
    <row r="3301" spans="1:27" ht="14">
      <c r="A3301" s="86">
        <v>1</v>
      </c>
      <c r="B3301" s="86">
        <v>2</v>
      </c>
      <c r="C3301" s="63">
        <v>95</v>
      </c>
      <c r="D3301" s="63">
        <v>3300</v>
      </c>
      <c r="E3301" s="63" t="str">
        <f>VLOOKUP(CENSO[[#This Row],[NOME COMUM]],ESPECIES[],2,FALSE)</f>
        <v>Pouteria sp.</v>
      </c>
      <c r="F3301" s="64" t="s">
        <v>83</v>
      </c>
      <c r="G3301" s="64">
        <v>170</v>
      </c>
      <c r="H3301" s="97">
        <f>CENSO[[#This Row],[CAP (cm)]]/PI()</f>
        <v>54.112680651244418</v>
      </c>
      <c r="I3301" s="64">
        <v>16</v>
      </c>
      <c r="J3301" s="96">
        <f>(PI()*(CENSO[[#This Row],[DAP (cm)]]^2))/40000</f>
        <v>0.2299788927677888</v>
      </c>
      <c r="K3301" s="96">
        <f>CENSO[[#This Row],[g (m²)]]*CENSO[[#This Row],[H (m)]]*0.7</f>
        <v>2.5757635989992345</v>
      </c>
      <c r="L3301" s="64">
        <v>1</v>
      </c>
      <c r="M3301" s="65">
        <v>365333.09999999899</v>
      </c>
      <c r="N3301" s="87">
        <v>9702955.1999999899</v>
      </c>
      <c r="O3301" s="87" t="s">
        <v>1227</v>
      </c>
      <c r="P3301" s="87" t="str">
        <f>VLOOKUP(CENSO[[#This Row],[DAP (cm)]],CD[],2,TRUE)</f>
        <v>TORA</v>
      </c>
      <c r="Q3301" s="87" t="str">
        <f>VLOOKUP(CENSO[[#This Row],[DAP (cm)]],DD[],2,TRUE)</f>
        <v>50├ 60</v>
      </c>
      <c r="R3301" s="87" t="str" cm="1">
        <f t="array" ref="R3301">INDEX(_xlfn.TEXTSPLIT(CENSO[[#This Row],[NOME CIENTIFICO]]," "),1)</f>
        <v>Pouteria</v>
      </c>
      <c r="S3301" s="98" t="s">
        <v>1004</v>
      </c>
      <c r="T3301" s="87">
        <f>_xlfn.MINIFS(CENSO[DAP (cm)],CENSO[NOME CIENTIFICO],CENSO[[#This Row],[NOME CIENTIFICO]])</f>
        <v>39.788735772973837</v>
      </c>
      <c r="U33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01" s="87" t="str">
        <f>IF(CENSO[[#This Row],[DAP (cm)]]&lt;CENSO[[#This Row],[DMCE (cm)]],"DAP &lt; DMCE","DAP ≥ DMCE")</f>
        <v>DAP ≥ DMCE</v>
      </c>
      <c r="W3301" s="87" t="str">
        <f>IF(CENSO[[#This Row],[DAP (cm)]]&gt;200, "Superior", "Inferior")</f>
        <v>Inferior</v>
      </c>
      <c r="X3301" s="87" t="str">
        <f>VLOOKUP(CENSO[[#This Row],[NOME COMUM]],ESPECIES[],4,FALSE)</f>
        <v>Não</v>
      </c>
      <c r="Y3301" s="87" t="str">
        <f>IF(IFERROR(VLOOKUP(CENSO[[#This Row],[NOME COMUM]],COMERCIAIS[],2, FALSE), "Não") &lt;&gt; "Não", "Sim", "Não")</f>
        <v>Não</v>
      </c>
      <c r="Z3301" s="133">
        <f>CENSO[[#This Row],[g (m²)]]/SUM(AEEF[AEEF-UT])</f>
        <v>4.0238065478553035E-4</v>
      </c>
      <c r="AA3301" s="133">
        <f>CENSO[[#This Row],[v (m³)]]/SUM(AEEF[AEEF-UT])</f>
        <v>4.5066633335979402E-3</v>
      </c>
    </row>
    <row r="3302" spans="1:27" ht="14">
      <c r="A3302" s="86">
        <v>1</v>
      </c>
      <c r="B3302" s="86">
        <v>2</v>
      </c>
      <c r="C3302" s="63">
        <v>95</v>
      </c>
      <c r="D3302" s="63">
        <v>3301</v>
      </c>
      <c r="E3302" s="63" t="str">
        <f>VLOOKUP(CENSO[[#This Row],[NOME COMUM]],ESPECIES[],2,FALSE)</f>
        <v>Bertholletia excelsa Humb. &amp; Bonpl.</v>
      </c>
      <c r="F3302" s="64" t="s">
        <v>37</v>
      </c>
      <c r="G3302" s="64">
        <v>378</v>
      </c>
      <c r="H3302" s="97">
        <f>CENSO[[#This Row],[CAP (cm)]]/PI()</f>
        <v>120.32113697747288</v>
      </c>
      <c r="I3302" s="64">
        <v>24</v>
      </c>
      <c r="J3302" s="96">
        <f>(PI()*(CENSO[[#This Row],[DAP (cm)]]^2))/40000</f>
        <v>1.1370347444371187</v>
      </c>
      <c r="K3302" s="96">
        <f>CENSO[[#This Row],[g (m²)]]*CENSO[[#This Row],[H (m)]]*0.7</f>
        <v>19.102183706543592</v>
      </c>
      <c r="L3302" s="64">
        <v>1</v>
      </c>
      <c r="M3302" s="65">
        <v>365309.4</v>
      </c>
      <c r="N3302" s="87">
        <v>9702946.5</v>
      </c>
      <c r="O3302" s="87" t="s">
        <v>424</v>
      </c>
      <c r="P3302" s="87" t="str">
        <f>VLOOKUP(CENSO[[#This Row],[DAP (cm)]],CD[],2,TRUE)</f>
        <v>TORA</v>
      </c>
      <c r="Q3302" s="87" t="str">
        <f>VLOOKUP(CENSO[[#This Row],[DAP (cm)]],DD[],2,TRUE)</f>
        <v>120├ 130</v>
      </c>
      <c r="R3302" s="87" t="str" cm="1">
        <f t="array" ref="R3302">INDEX(_xlfn.TEXTSPLIT(CENSO[[#This Row],[NOME CIENTIFICO]]," "),1)</f>
        <v>Bertholletia</v>
      </c>
      <c r="S3302" s="98" t="s">
        <v>1004</v>
      </c>
      <c r="T3302" s="87">
        <f>_xlfn.MINIFS(CENSO[DAP (cm)],CENSO[NOME CIENTIFICO],CENSO[[#This Row],[NOME CIENTIFICO]])</f>
        <v>41.38028520389279</v>
      </c>
      <c r="U33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302" s="87" t="str">
        <f>IF(CENSO[[#This Row],[DAP (cm)]]&lt;CENSO[[#This Row],[DMCE (cm)]],"DAP &lt; DMCE","DAP ≥ DMCE")</f>
        <v>DAP ≥ DMCE</v>
      </c>
      <c r="W3302" s="87" t="str">
        <f>IF(CENSO[[#This Row],[DAP (cm)]]&gt;200, "Superior", "Inferior")</f>
        <v>Inferior</v>
      </c>
      <c r="X3302" s="87" t="str">
        <f>VLOOKUP(CENSO[[#This Row],[NOME COMUM]],ESPECIES[],4,FALSE)</f>
        <v>Protegida</v>
      </c>
      <c r="Y3302" s="87" t="str">
        <f>IF(IFERROR(VLOOKUP(CENSO[[#This Row],[NOME COMUM]],COMERCIAIS[],2, FALSE), "Não") &lt;&gt; "Não", "Sim", "Não")</f>
        <v>Não</v>
      </c>
      <c r="Z3302" s="133">
        <f>CENSO[[#This Row],[g (m²)]]/SUM(AEEF[AEEF-UT])</f>
        <v>1.9894033729541769E-3</v>
      </c>
      <c r="AA3302" s="133">
        <f>CENSO[[#This Row],[v (m³)]]/SUM(AEEF[AEEF-UT])</f>
        <v>3.3421976665630168E-2</v>
      </c>
    </row>
    <row r="3303" spans="1:27" ht="14">
      <c r="A3303" s="86">
        <v>1</v>
      </c>
      <c r="B3303" s="86">
        <v>2</v>
      </c>
      <c r="C3303" s="63">
        <v>95</v>
      </c>
      <c r="D3303" s="63">
        <v>3302</v>
      </c>
      <c r="E3303" s="63" t="str">
        <f>VLOOKUP(CENSO[[#This Row],[NOME COMUM]],ESPECIES[],2,FALSE)</f>
        <v>Tachigali myrmecophila Ducke</v>
      </c>
      <c r="F3303" s="64" t="s">
        <v>14</v>
      </c>
      <c r="G3303" s="64">
        <v>160</v>
      </c>
      <c r="H3303" s="97">
        <f>CENSO[[#This Row],[CAP (cm)]]/PI()</f>
        <v>50.929581789406512</v>
      </c>
      <c r="I3303" s="64">
        <v>13</v>
      </c>
      <c r="J3303" s="96">
        <f>(PI()*(CENSO[[#This Row],[DAP (cm)]]^2))/40000</f>
        <v>0.20371832715762608</v>
      </c>
      <c r="K3303" s="96">
        <f>CENSO[[#This Row],[g (m²)]]*CENSO[[#This Row],[H (m)]]*0.7</f>
        <v>1.8538367771343973</v>
      </c>
      <c r="L3303" s="64">
        <v>2</v>
      </c>
      <c r="M3303" s="65">
        <v>365309.799999999</v>
      </c>
      <c r="N3303" s="87">
        <v>9702942.9000000004</v>
      </c>
      <c r="O3303" s="87" t="s">
        <v>1228</v>
      </c>
      <c r="P3303" s="87" t="str">
        <f>VLOOKUP(CENSO[[#This Row],[DAP (cm)]],CD[],2,TRUE)</f>
        <v>TORA</v>
      </c>
      <c r="Q3303" s="87" t="str">
        <f>VLOOKUP(CENSO[[#This Row],[DAP (cm)]],DD[],2,TRUE)</f>
        <v>50├ 60</v>
      </c>
      <c r="R3303" s="87" t="str" cm="1">
        <f t="array" ref="R3303">INDEX(_xlfn.TEXTSPLIT(CENSO[[#This Row],[NOME CIENTIFICO]]," "),1)</f>
        <v>Tachigali</v>
      </c>
      <c r="S3303" s="98" t="s">
        <v>1004</v>
      </c>
      <c r="T3303" s="87">
        <f>_xlfn.MINIFS(CENSO[DAP (cm)],CENSO[NOME CIENTIFICO],CENSO[[#This Row],[NOME CIENTIFICO]])</f>
        <v>39.152116000606256</v>
      </c>
      <c r="U33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03" s="87" t="str">
        <f>IF(CENSO[[#This Row],[DAP (cm)]]&lt;CENSO[[#This Row],[DMCE (cm)]],"DAP &lt; DMCE","DAP ≥ DMCE")</f>
        <v>DAP ≥ DMCE</v>
      </c>
      <c r="W3303" s="87" t="str">
        <f>IF(CENSO[[#This Row],[DAP (cm)]]&gt;200, "Superior", "Inferior")</f>
        <v>Inferior</v>
      </c>
      <c r="X3303" s="87" t="str">
        <f>VLOOKUP(CENSO[[#This Row],[NOME COMUM]],ESPECIES[],4,FALSE)</f>
        <v>Não</v>
      </c>
      <c r="Y3303" s="87" t="str">
        <f>IF(IFERROR(VLOOKUP(CENSO[[#This Row],[NOME COMUM]],COMERCIAIS[],2, FALSE), "Não") &lt;&gt; "Não", "Sim", "Não")</f>
        <v>Sim</v>
      </c>
      <c r="Z3303" s="133">
        <f>CENSO[[#This Row],[g (m²)]]/SUM(AEEF[AEEF-UT])</f>
        <v>3.5643407482732108E-4</v>
      </c>
      <c r="AA3303" s="133">
        <f>CENSO[[#This Row],[v (m³)]]/SUM(AEEF[AEEF-UT])</f>
        <v>3.2435500809286214E-3</v>
      </c>
    </row>
    <row r="3304" spans="1:27" ht="14">
      <c r="A3304" s="86">
        <v>1</v>
      </c>
      <c r="B3304" s="86">
        <v>2</v>
      </c>
      <c r="C3304" s="63">
        <v>95</v>
      </c>
      <c r="D3304" s="63">
        <v>3303</v>
      </c>
      <c r="E3304" s="63" t="str">
        <f>VLOOKUP(CENSO[[#This Row],[NOME COMUM]],ESPECIES[],2,FALSE)</f>
        <v>Goupia glabra Aubl.</v>
      </c>
      <c r="F3304" s="64" t="s">
        <v>34</v>
      </c>
      <c r="G3304" s="64">
        <v>310</v>
      </c>
      <c r="H3304" s="97">
        <f>CENSO[[#This Row],[CAP (cm)]]/PI()</f>
        <v>98.676064716975105</v>
      </c>
      <c r="I3304" s="64">
        <v>17</v>
      </c>
      <c r="J3304" s="96">
        <f>(PI()*(CENSO[[#This Row],[DAP (cm)]]^2))/40000</f>
        <v>0.7647395015565569</v>
      </c>
      <c r="K3304" s="96">
        <f>CENSO[[#This Row],[g (m²)]]*CENSO[[#This Row],[H (m)]]*0.7</f>
        <v>9.100400068523026</v>
      </c>
      <c r="L3304" s="64">
        <v>2</v>
      </c>
      <c r="M3304" s="65">
        <v>365321.5</v>
      </c>
      <c r="N3304" s="87">
        <v>9702937.4000000004</v>
      </c>
      <c r="O3304" s="87" t="s">
        <v>1228</v>
      </c>
      <c r="P3304" s="87" t="str">
        <f>VLOOKUP(CENSO[[#This Row],[DAP (cm)]],CD[],2,TRUE)</f>
        <v>TORA</v>
      </c>
      <c r="Q3304" s="87" t="str">
        <f>VLOOKUP(CENSO[[#This Row],[DAP (cm)]],DD[],2,TRUE)</f>
        <v>90├ 100</v>
      </c>
      <c r="R3304" s="87" t="str" cm="1">
        <f t="array" ref="R3304">INDEX(_xlfn.TEXTSPLIT(CENSO[[#This Row],[NOME CIENTIFICO]]," "),1)</f>
        <v>Goupia</v>
      </c>
      <c r="S3304" s="98" t="s">
        <v>1004</v>
      </c>
      <c r="T3304" s="87">
        <f>_xlfn.MINIFS(CENSO[DAP (cm)],CENSO[NOME CIENTIFICO],CENSO[[#This Row],[NOME CIENTIFICO]])</f>
        <v>40.107045659157627</v>
      </c>
      <c r="U33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304" s="87" t="str">
        <f>IF(CENSO[[#This Row],[DAP (cm)]]&lt;CENSO[[#This Row],[DMCE (cm)]],"DAP &lt; DMCE","DAP ≥ DMCE")</f>
        <v>DAP ≥ DMCE</v>
      </c>
      <c r="W3304" s="87" t="str">
        <f>IF(CENSO[[#This Row],[DAP (cm)]]&gt;200, "Superior", "Inferior")</f>
        <v>Inferior</v>
      </c>
      <c r="X3304" s="87" t="str">
        <f>VLOOKUP(CENSO[[#This Row],[NOME COMUM]],ESPECIES[],4,FALSE)</f>
        <v>Não</v>
      </c>
      <c r="Y3304" s="87" t="str">
        <f>IF(IFERROR(VLOOKUP(CENSO[[#This Row],[NOME COMUM]],COMERCIAIS[],2, FALSE), "Não") &lt;&gt; "Não", "Sim", "Não")</f>
        <v>Sim</v>
      </c>
      <c r="Z3304" s="133">
        <f>CENSO[[#This Row],[g (m²)]]/SUM(AEEF[AEEF-UT])</f>
        <v>1.3380201012072475E-3</v>
      </c>
      <c r="AA3304" s="133">
        <f>CENSO[[#This Row],[v (m³)]]/SUM(AEEF[AEEF-UT])</f>
        <v>1.5922439204366243E-2</v>
      </c>
    </row>
    <row r="3305" spans="1:27" ht="14">
      <c r="A3305" s="86">
        <v>1</v>
      </c>
      <c r="B3305" s="86">
        <v>2</v>
      </c>
      <c r="C3305" s="63">
        <v>95</v>
      </c>
      <c r="D3305" s="63">
        <v>3304</v>
      </c>
      <c r="E3305" s="63" t="str">
        <f>VLOOKUP(CENSO[[#This Row],[NOME COMUM]],ESPECIES[],2,FALSE)</f>
        <v>Goupia glabra Aubl.</v>
      </c>
      <c r="F3305" s="64" t="s">
        <v>34</v>
      </c>
      <c r="G3305" s="64">
        <v>200</v>
      </c>
      <c r="H3305" s="97">
        <f>CENSO[[#This Row],[CAP (cm)]]/PI()</f>
        <v>63.661977236758133</v>
      </c>
      <c r="I3305" s="64">
        <v>11</v>
      </c>
      <c r="J3305" s="96">
        <f>(PI()*(CENSO[[#This Row],[DAP (cm)]]^2))/40000</f>
        <v>0.31830988618379064</v>
      </c>
      <c r="K3305" s="96">
        <f>CENSO[[#This Row],[g (m²)]]*CENSO[[#This Row],[H (m)]]*0.7</f>
        <v>2.4509861236151878</v>
      </c>
      <c r="L3305" s="64">
        <v>1</v>
      </c>
      <c r="M3305" s="65">
        <v>365311</v>
      </c>
      <c r="N3305" s="87">
        <v>9702923.5999999903</v>
      </c>
      <c r="O3305" s="87" t="s">
        <v>1228</v>
      </c>
      <c r="P3305" s="87" t="str">
        <f>VLOOKUP(CENSO[[#This Row],[DAP (cm)]],CD[],2,TRUE)</f>
        <v>TORA</v>
      </c>
      <c r="Q3305" s="87" t="str">
        <f>VLOOKUP(CENSO[[#This Row],[DAP (cm)]],DD[],2,TRUE)</f>
        <v>60├ 70</v>
      </c>
      <c r="R3305" s="87" t="str" cm="1">
        <f t="array" ref="R3305">INDEX(_xlfn.TEXTSPLIT(CENSO[[#This Row],[NOME CIENTIFICO]]," "),1)</f>
        <v>Goupia</v>
      </c>
      <c r="S3305" s="98" t="s">
        <v>1004</v>
      </c>
      <c r="T3305" s="87">
        <f>_xlfn.MINIFS(CENSO[DAP (cm)],CENSO[NOME CIENTIFICO],CENSO[[#This Row],[NOME CIENTIFICO]])</f>
        <v>40.107045659157627</v>
      </c>
      <c r="U33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305" s="87" t="str">
        <f>IF(CENSO[[#This Row],[DAP (cm)]]&lt;CENSO[[#This Row],[DMCE (cm)]],"DAP &lt; DMCE","DAP ≥ DMCE")</f>
        <v>DAP ≥ DMCE</v>
      </c>
      <c r="W3305" s="87" t="str">
        <f>IF(CENSO[[#This Row],[DAP (cm)]]&gt;200, "Superior", "Inferior")</f>
        <v>Inferior</v>
      </c>
      <c r="X3305" s="87" t="str">
        <f>VLOOKUP(CENSO[[#This Row],[NOME COMUM]],ESPECIES[],4,FALSE)</f>
        <v>Não</v>
      </c>
      <c r="Y3305" s="87" t="str">
        <f>IF(IFERROR(VLOOKUP(CENSO[[#This Row],[NOME COMUM]],COMERCIAIS[],2, FALSE), "Não") &lt;&gt; "Não", "Sim", "Não")</f>
        <v>Sim</v>
      </c>
      <c r="Z3305" s="133">
        <f>CENSO[[#This Row],[g (m²)]]/SUM(AEEF[AEEF-UT])</f>
        <v>5.5692824191768894E-4</v>
      </c>
      <c r="AA3305" s="133">
        <f>CENSO[[#This Row],[v (m³)]]/SUM(AEEF[AEEF-UT])</f>
        <v>4.2883474627662043E-3</v>
      </c>
    </row>
    <row r="3306" spans="1:27" ht="14">
      <c r="A3306" s="86">
        <v>1</v>
      </c>
      <c r="B3306" s="86">
        <v>2</v>
      </c>
      <c r="C3306" s="63">
        <v>95</v>
      </c>
      <c r="D3306" s="63">
        <v>3305</v>
      </c>
      <c r="E3306" s="63" t="str">
        <f>VLOOKUP(CENSO[[#This Row],[NOME COMUM]],ESPECIES[],2,FALSE)</f>
        <v>Goupia glabra Aubl.</v>
      </c>
      <c r="F3306" s="64" t="s">
        <v>34</v>
      </c>
      <c r="G3306" s="64">
        <v>155</v>
      </c>
      <c r="H3306" s="97">
        <f>CENSO[[#This Row],[CAP (cm)]]/PI()</f>
        <v>49.338032358487553</v>
      </c>
      <c r="I3306" s="64">
        <v>12</v>
      </c>
      <c r="J3306" s="96">
        <f>(PI()*(CENSO[[#This Row],[DAP (cm)]]^2))/40000</f>
        <v>0.19118487538913922</v>
      </c>
      <c r="K3306" s="96">
        <f>CENSO[[#This Row],[g (m²)]]*CENSO[[#This Row],[H (m)]]*0.7</f>
        <v>1.6059529532687695</v>
      </c>
      <c r="L3306" s="64">
        <v>1</v>
      </c>
      <c r="M3306" s="65">
        <v>365323.9</v>
      </c>
      <c r="N3306" s="87">
        <v>9702900.9000000004</v>
      </c>
      <c r="O3306" s="98" t="s">
        <v>1225</v>
      </c>
      <c r="P3306" s="87" t="str">
        <f>VLOOKUP(CENSO[[#This Row],[DAP (cm)]],CD[],2,TRUE)</f>
        <v>TORETE</v>
      </c>
      <c r="Q3306" s="87" t="str">
        <f>VLOOKUP(CENSO[[#This Row],[DAP (cm)]],DD[],2,TRUE)</f>
        <v>40├ 50</v>
      </c>
      <c r="R3306" s="87" t="str" cm="1">
        <f t="array" ref="R3306">INDEX(_xlfn.TEXTSPLIT(CENSO[[#This Row],[NOME CIENTIFICO]]," "),1)</f>
        <v>Goupia</v>
      </c>
      <c r="S3306" s="98" t="s">
        <v>1004</v>
      </c>
      <c r="T3306" s="87">
        <f>_xlfn.MINIFS(CENSO[DAP (cm)],CENSO[NOME CIENTIFICO],CENSO[[#This Row],[NOME CIENTIFICO]])</f>
        <v>40.107045659157627</v>
      </c>
      <c r="U33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306" s="87" t="str">
        <f>IF(CENSO[[#This Row],[DAP (cm)]]&lt;CENSO[[#This Row],[DMCE (cm)]],"DAP &lt; DMCE","DAP ≥ DMCE")</f>
        <v>DAP &lt; DMCE</v>
      </c>
      <c r="W3306" s="87" t="str">
        <f>IF(CENSO[[#This Row],[DAP (cm)]]&gt;200, "Superior", "Inferior")</f>
        <v>Inferior</v>
      </c>
      <c r="X3306" s="87" t="str">
        <f>VLOOKUP(CENSO[[#This Row],[NOME COMUM]],ESPECIES[],4,FALSE)</f>
        <v>Não</v>
      </c>
      <c r="Y3306" s="87" t="str">
        <f>IF(IFERROR(VLOOKUP(CENSO[[#This Row],[NOME COMUM]],COMERCIAIS[],2, FALSE), "Não") &lt;&gt; "Não", "Sim", "Não")</f>
        <v>Sim</v>
      </c>
      <c r="Z3306" s="133">
        <f>CENSO[[#This Row],[g (m²)]]/SUM(AEEF[AEEF-UT])</f>
        <v>3.3450502530181188E-4</v>
      </c>
      <c r="AA3306" s="133">
        <f>CENSO[[#This Row],[v (m³)]]/SUM(AEEF[AEEF-UT])</f>
        <v>2.8098422125352198E-3</v>
      </c>
    </row>
    <row r="3307" spans="1:27" ht="14">
      <c r="A3307" s="86">
        <v>1</v>
      </c>
      <c r="B3307" s="86">
        <v>2</v>
      </c>
      <c r="C3307" s="63">
        <v>95</v>
      </c>
      <c r="D3307" s="63">
        <v>3306</v>
      </c>
      <c r="E3307" s="63" t="str">
        <f>VLOOKUP(CENSO[[#This Row],[NOME COMUM]],ESPECIES[],2,FALSE)</f>
        <v>Goupia glabra Aubl.</v>
      </c>
      <c r="F3307" s="64" t="s">
        <v>34</v>
      </c>
      <c r="G3307" s="64">
        <v>209</v>
      </c>
      <c r="H3307" s="97">
        <f>CENSO[[#This Row],[CAP (cm)]]/PI()</f>
        <v>66.526766212412255</v>
      </c>
      <c r="I3307" s="64">
        <v>16</v>
      </c>
      <c r="J3307" s="96">
        <f>(PI()*(CENSO[[#This Row],[DAP (cm)]]^2))/40000</f>
        <v>0.34760235345985407</v>
      </c>
      <c r="K3307" s="96">
        <f>CENSO[[#This Row],[g (m²)]]*CENSO[[#This Row],[H (m)]]*0.7</f>
        <v>3.8931463587503652</v>
      </c>
      <c r="L3307" s="64">
        <v>1</v>
      </c>
      <c r="M3307" s="65">
        <v>365316.59999999899</v>
      </c>
      <c r="N3307" s="87">
        <v>9702891.0999999903</v>
      </c>
      <c r="O3307" s="87" t="s">
        <v>1228</v>
      </c>
      <c r="P3307" s="87" t="str">
        <f>VLOOKUP(CENSO[[#This Row],[DAP (cm)]],CD[],2,TRUE)</f>
        <v>TORA</v>
      </c>
      <c r="Q3307" s="87" t="str">
        <f>VLOOKUP(CENSO[[#This Row],[DAP (cm)]],DD[],2,TRUE)</f>
        <v>60├ 70</v>
      </c>
      <c r="R3307" s="87" t="str" cm="1">
        <f t="array" ref="R3307">INDEX(_xlfn.TEXTSPLIT(CENSO[[#This Row],[NOME CIENTIFICO]]," "),1)</f>
        <v>Goupia</v>
      </c>
      <c r="S3307" s="98" t="s">
        <v>1004</v>
      </c>
      <c r="T3307" s="87">
        <f>_xlfn.MINIFS(CENSO[DAP (cm)],CENSO[NOME CIENTIFICO],CENSO[[#This Row],[NOME CIENTIFICO]])</f>
        <v>40.107045659157627</v>
      </c>
      <c r="U33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307" s="87" t="str">
        <f>IF(CENSO[[#This Row],[DAP (cm)]]&lt;CENSO[[#This Row],[DMCE (cm)]],"DAP &lt; DMCE","DAP ≥ DMCE")</f>
        <v>DAP ≥ DMCE</v>
      </c>
      <c r="W3307" s="87" t="str">
        <f>IF(CENSO[[#This Row],[DAP (cm)]]&gt;200, "Superior", "Inferior")</f>
        <v>Inferior</v>
      </c>
      <c r="X3307" s="87" t="str">
        <f>VLOOKUP(CENSO[[#This Row],[NOME COMUM]],ESPECIES[],4,FALSE)</f>
        <v>Não</v>
      </c>
      <c r="Y3307" s="87" t="str">
        <f>IF(IFERROR(VLOOKUP(CENSO[[#This Row],[NOME COMUM]],COMERCIAIS[],2, FALSE), "Não") &lt;&gt; "Não", "Sim", "Não")</f>
        <v>Sim</v>
      </c>
      <c r="Z3307" s="133">
        <f>CENSO[[#This Row],[g (m²)]]/SUM(AEEF[AEEF-UT])</f>
        <v>6.0817956338016449E-4</v>
      </c>
      <c r="AA3307" s="133">
        <f>CENSO[[#This Row],[v (m³)]]/SUM(AEEF[AEEF-UT])</f>
        <v>6.8116111098578411E-3</v>
      </c>
    </row>
    <row r="3308" spans="1:27" ht="14">
      <c r="A3308" s="86">
        <v>1</v>
      </c>
      <c r="B3308" s="86">
        <v>2</v>
      </c>
      <c r="C3308" s="63">
        <v>95</v>
      </c>
      <c r="D3308" s="63">
        <v>3307</v>
      </c>
      <c r="E3308" s="63" t="str">
        <f>VLOOKUP(CENSO[[#This Row],[NOME COMUM]],ESPECIES[],2,FALSE)</f>
        <v>Goupia glabra Aubl.</v>
      </c>
      <c r="F3308" s="64" t="s">
        <v>34</v>
      </c>
      <c r="G3308" s="64">
        <v>195</v>
      </c>
      <c r="H3308" s="97">
        <f>CENSO[[#This Row],[CAP (cm)]]/PI()</f>
        <v>62.070427805839181</v>
      </c>
      <c r="I3308" s="64">
        <v>15</v>
      </c>
      <c r="J3308" s="96">
        <f>(PI()*(CENSO[[#This Row],[DAP (cm)]]^2))/40000</f>
        <v>0.30259333555346601</v>
      </c>
      <c r="K3308" s="96">
        <f>CENSO[[#This Row],[g (m²)]]*CENSO[[#This Row],[H (m)]]*0.7</f>
        <v>3.177230023311393</v>
      </c>
      <c r="L3308" s="64">
        <v>1</v>
      </c>
      <c r="M3308" s="65">
        <v>365278.9</v>
      </c>
      <c r="N3308" s="87">
        <v>9702894.5</v>
      </c>
      <c r="O3308" s="87" t="s">
        <v>1228</v>
      </c>
      <c r="P3308" s="87" t="str">
        <f>VLOOKUP(CENSO[[#This Row],[DAP (cm)]],CD[],2,TRUE)</f>
        <v>TORA</v>
      </c>
      <c r="Q3308" s="87" t="str">
        <f>VLOOKUP(CENSO[[#This Row],[DAP (cm)]],DD[],2,TRUE)</f>
        <v>60├ 70</v>
      </c>
      <c r="R3308" s="87" t="str" cm="1">
        <f t="array" ref="R3308">INDEX(_xlfn.TEXTSPLIT(CENSO[[#This Row],[NOME CIENTIFICO]]," "),1)</f>
        <v>Goupia</v>
      </c>
      <c r="S3308" s="98" t="s">
        <v>1004</v>
      </c>
      <c r="T3308" s="87">
        <f>_xlfn.MINIFS(CENSO[DAP (cm)],CENSO[NOME CIENTIFICO],CENSO[[#This Row],[NOME CIENTIFICO]])</f>
        <v>40.107045659157627</v>
      </c>
      <c r="U33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308" s="87" t="str">
        <f>IF(CENSO[[#This Row],[DAP (cm)]]&lt;CENSO[[#This Row],[DMCE (cm)]],"DAP &lt; DMCE","DAP ≥ DMCE")</f>
        <v>DAP ≥ DMCE</v>
      </c>
      <c r="W3308" s="87" t="str">
        <f>IF(CENSO[[#This Row],[DAP (cm)]]&gt;200, "Superior", "Inferior")</f>
        <v>Inferior</v>
      </c>
      <c r="X3308" s="87" t="str">
        <f>VLOOKUP(CENSO[[#This Row],[NOME COMUM]],ESPECIES[],4,FALSE)</f>
        <v>Não</v>
      </c>
      <c r="Y3308" s="87" t="str">
        <f>IF(IFERROR(VLOOKUP(CENSO[[#This Row],[NOME COMUM]],COMERCIAIS[],2, FALSE), "Não") &lt;&gt; "Não", "Sim", "Não")</f>
        <v>Sim</v>
      </c>
      <c r="Z3308" s="133">
        <f>CENSO[[#This Row],[g (m²)]]/SUM(AEEF[AEEF-UT])</f>
        <v>5.2942990997300308E-4</v>
      </c>
      <c r="AA3308" s="133">
        <f>CENSO[[#This Row],[v (m³)]]/SUM(AEEF[AEEF-UT])</f>
        <v>5.5590140547165327E-3</v>
      </c>
    </row>
    <row r="3309" spans="1:27" ht="14">
      <c r="A3309" s="86">
        <v>1</v>
      </c>
      <c r="B3309" s="86">
        <v>2</v>
      </c>
      <c r="C3309" s="63">
        <v>95</v>
      </c>
      <c r="D3309" s="63">
        <v>3308</v>
      </c>
      <c r="E3309" s="63" t="str">
        <f>VLOOKUP(CENSO[[#This Row],[NOME COMUM]],ESPECIES[],2,FALSE)</f>
        <v>Caryocar villosum (Aubl.) Pers.</v>
      </c>
      <c r="F3309" s="64" t="s">
        <v>33</v>
      </c>
      <c r="G3309" s="64">
        <v>308</v>
      </c>
      <c r="H3309" s="97">
        <f>CENSO[[#This Row],[CAP (cm)]]/PI()</f>
        <v>98.039444944607524</v>
      </c>
      <c r="I3309" s="64">
        <v>14</v>
      </c>
      <c r="J3309" s="96">
        <f>(PI()*(CENSO[[#This Row],[DAP (cm)]]^2))/40000</f>
        <v>0.75490372607347789</v>
      </c>
      <c r="K3309" s="96">
        <f>CENSO[[#This Row],[g (m²)]]*CENSO[[#This Row],[H (m)]]*0.7</f>
        <v>7.398056515520083</v>
      </c>
      <c r="L3309" s="64">
        <v>1</v>
      </c>
      <c r="M3309" s="65">
        <v>365277.4</v>
      </c>
      <c r="N3309" s="87">
        <v>9702880.9000000004</v>
      </c>
      <c r="O3309" s="87" t="s">
        <v>1228</v>
      </c>
      <c r="P3309" s="87" t="str">
        <f>VLOOKUP(CENSO[[#This Row],[DAP (cm)]],CD[],2,TRUE)</f>
        <v>TORA</v>
      </c>
      <c r="Q3309" s="87" t="str">
        <f>VLOOKUP(CENSO[[#This Row],[DAP (cm)]],DD[],2,TRUE)</f>
        <v>90├ 100</v>
      </c>
      <c r="R3309" s="87" t="str" cm="1">
        <f t="array" ref="R3309">INDEX(_xlfn.TEXTSPLIT(CENSO[[#This Row],[NOME CIENTIFICO]]," "),1)</f>
        <v>Caryocar</v>
      </c>
      <c r="S3309" s="98" t="s">
        <v>1004</v>
      </c>
      <c r="T3309" s="87">
        <f>_xlfn.MINIFS(CENSO[DAP (cm)],CENSO[NOME CIENTIFICO],CENSO[[#This Row],[NOME CIENTIFICO]])</f>
        <v>41.38028520389279</v>
      </c>
      <c r="U33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309" s="87" t="str">
        <f>IF(CENSO[[#This Row],[DAP (cm)]]&lt;CENSO[[#This Row],[DMCE (cm)]],"DAP &lt; DMCE","DAP ≥ DMCE")</f>
        <v>DAP ≥ DMCE</v>
      </c>
      <c r="W3309" s="87" t="str">
        <f>IF(CENSO[[#This Row],[DAP (cm)]]&gt;200, "Superior", "Inferior")</f>
        <v>Inferior</v>
      </c>
      <c r="X3309" s="87" t="str">
        <f>VLOOKUP(CENSO[[#This Row],[NOME COMUM]],ESPECIES[],4,FALSE)</f>
        <v>Não</v>
      </c>
      <c r="Y3309" s="87" t="str">
        <f>IF(IFERROR(VLOOKUP(CENSO[[#This Row],[NOME COMUM]],COMERCIAIS[],2, FALSE), "Não") &lt;&gt; "Não", "Sim", "Não")</f>
        <v>Sim</v>
      </c>
      <c r="Z3309" s="133">
        <f>CENSO[[#This Row],[g (m²)]]/SUM(AEEF[AEEF-UT])</f>
        <v>1.3208110185319911E-3</v>
      </c>
      <c r="AA3309" s="133">
        <f>CENSO[[#This Row],[v (m³)]]/SUM(AEEF[AEEF-UT])</f>
        <v>1.2943947981613513E-2</v>
      </c>
    </row>
    <row r="3310" spans="1:27" ht="14">
      <c r="A3310" s="86">
        <v>1</v>
      </c>
      <c r="B3310" s="86">
        <v>2</v>
      </c>
      <c r="C3310" s="63">
        <v>95</v>
      </c>
      <c r="D3310" s="63">
        <v>3309</v>
      </c>
      <c r="E3310" s="63" t="str">
        <f>VLOOKUP(CENSO[[#This Row],[NOME COMUM]],ESPECIES[],2,FALSE)</f>
        <v>Lecythis chartacea O.Berg</v>
      </c>
      <c r="F3310" s="64" t="s">
        <v>31</v>
      </c>
      <c r="G3310" s="64">
        <v>312</v>
      </c>
      <c r="H3310" s="97">
        <f>CENSO[[#This Row],[CAP (cm)]]/PI()</f>
        <v>99.312684489342686</v>
      </c>
      <c r="I3310" s="64">
        <v>18</v>
      </c>
      <c r="J3310" s="96">
        <f>(PI()*(CENSO[[#This Row],[DAP (cm)]]^2))/40000</f>
        <v>0.77463893901687286</v>
      </c>
      <c r="K3310" s="96">
        <f>CENSO[[#This Row],[g (m²)]]*CENSO[[#This Row],[H (m)]]*0.7</f>
        <v>9.7604506316125974</v>
      </c>
      <c r="L3310" s="64">
        <v>1</v>
      </c>
      <c r="M3310" s="65">
        <v>365276.9</v>
      </c>
      <c r="N3310" s="87">
        <v>9702875.5999999903</v>
      </c>
      <c r="O3310" s="87" t="s">
        <v>1228</v>
      </c>
      <c r="P3310" s="87" t="str">
        <f>VLOOKUP(CENSO[[#This Row],[DAP (cm)]],CD[],2,TRUE)</f>
        <v>TORA</v>
      </c>
      <c r="Q3310" s="87" t="str">
        <f>VLOOKUP(CENSO[[#This Row],[DAP (cm)]],DD[],2,TRUE)</f>
        <v>90├ 100</v>
      </c>
      <c r="R3310" s="87" t="str" cm="1">
        <f t="array" ref="R3310">INDEX(_xlfn.TEXTSPLIT(CENSO[[#This Row],[NOME CIENTIFICO]]," "),1)</f>
        <v>Lecythis</v>
      </c>
      <c r="S3310" s="98" t="s">
        <v>1004</v>
      </c>
      <c r="T3310" s="87">
        <f>_xlfn.MINIFS(CENSO[DAP (cm)],CENSO[NOME CIENTIFICO],CENSO[[#This Row],[NOME CIENTIFICO]])</f>
        <v>38.833806114422465</v>
      </c>
      <c r="U33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10" s="87" t="str">
        <f>IF(CENSO[[#This Row],[DAP (cm)]]&lt;CENSO[[#This Row],[DMCE (cm)]],"DAP &lt; DMCE","DAP ≥ DMCE")</f>
        <v>DAP ≥ DMCE</v>
      </c>
      <c r="W3310" s="87" t="str">
        <f>IF(CENSO[[#This Row],[DAP (cm)]]&gt;200, "Superior", "Inferior")</f>
        <v>Inferior</v>
      </c>
      <c r="X3310" s="87" t="str">
        <f>VLOOKUP(CENSO[[#This Row],[NOME COMUM]],ESPECIES[],4,FALSE)</f>
        <v>Não</v>
      </c>
      <c r="Y3310" s="87" t="str">
        <f>IF(IFERROR(VLOOKUP(CENSO[[#This Row],[NOME COMUM]],COMERCIAIS[],2, FALSE), "Não") &lt;&gt; "Não", "Sim", "Não")</f>
        <v>Sim</v>
      </c>
      <c r="Z3310" s="133">
        <f>CENSO[[#This Row],[g (m²)]]/SUM(AEEF[AEEF-UT])</f>
        <v>1.3553405695308877E-3</v>
      </c>
      <c r="AA3310" s="133">
        <f>CENSO[[#This Row],[v (m³)]]/SUM(AEEF[AEEF-UT])</f>
        <v>1.7077291176089186E-2</v>
      </c>
    </row>
    <row r="3311" spans="1:27" ht="14">
      <c r="A3311" s="86">
        <v>1</v>
      </c>
      <c r="B3311" s="86">
        <v>2</v>
      </c>
      <c r="C3311" s="63">
        <v>95</v>
      </c>
      <c r="D3311" s="63">
        <v>3310</v>
      </c>
      <c r="E3311" s="63" t="str">
        <f>VLOOKUP(CENSO[[#This Row],[NOME COMUM]],ESPECIES[],2,FALSE)</f>
        <v>Manilkara huberi (Ducke) Chevalier</v>
      </c>
      <c r="F3311" s="64" t="s">
        <v>30</v>
      </c>
      <c r="G3311" s="64">
        <v>266</v>
      </c>
      <c r="H3311" s="97">
        <f>CENSO[[#This Row],[CAP (cm)]]/PI()</f>
        <v>84.670429724888322</v>
      </c>
      <c r="I3311" s="64">
        <v>20</v>
      </c>
      <c r="J3311" s="96">
        <f>(PI()*(CENSO[[#This Row],[DAP (cm)]]^2))/40000</f>
        <v>0.56305835767050738</v>
      </c>
      <c r="K3311" s="96">
        <f>CENSO[[#This Row],[g (m²)]]*CENSO[[#This Row],[H (m)]]*0.7</f>
        <v>7.8828170073871027</v>
      </c>
      <c r="L3311" s="64">
        <v>1</v>
      </c>
      <c r="M3311" s="65">
        <v>365298.09999999899</v>
      </c>
      <c r="N3311" s="87">
        <v>9702855.5999999903</v>
      </c>
      <c r="O3311" s="87" t="s">
        <v>1227</v>
      </c>
      <c r="P3311" s="87" t="str">
        <f>VLOOKUP(CENSO[[#This Row],[DAP (cm)]],CD[],2,TRUE)</f>
        <v>TORA</v>
      </c>
      <c r="Q3311" s="87" t="str">
        <f>VLOOKUP(CENSO[[#This Row],[DAP (cm)]],DD[],2,TRUE)</f>
        <v>80├ 90</v>
      </c>
      <c r="R3311" s="87" t="str" cm="1">
        <f t="array" ref="R3311">INDEX(_xlfn.TEXTSPLIT(CENSO[[#This Row],[NOME CIENTIFICO]]," "),1)</f>
        <v>Manilkara</v>
      </c>
      <c r="S3311" s="98" t="s">
        <v>1004</v>
      </c>
      <c r="T3311" s="87">
        <f>_xlfn.MINIFS(CENSO[DAP (cm)],CENSO[NOME CIENTIFICO],CENSO[[#This Row],[NOME CIENTIFICO]])</f>
        <v>41.38028520389279</v>
      </c>
      <c r="U33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311" s="87" t="str">
        <f>IF(CENSO[[#This Row],[DAP (cm)]]&lt;CENSO[[#This Row],[DMCE (cm)]],"DAP &lt; DMCE","DAP ≥ DMCE")</f>
        <v>DAP ≥ DMCE</v>
      </c>
      <c r="W3311" s="87" t="str">
        <f>IF(CENSO[[#This Row],[DAP (cm)]]&gt;200, "Superior", "Inferior")</f>
        <v>Inferior</v>
      </c>
      <c r="X3311" s="87" t="str">
        <f>VLOOKUP(CENSO[[#This Row],[NOME COMUM]],ESPECIES[],4,FALSE)</f>
        <v>Não</v>
      </c>
      <c r="Y3311" s="87" t="str">
        <f>IF(IFERROR(VLOOKUP(CENSO[[#This Row],[NOME COMUM]],COMERCIAIS[],2, FALSE), "Não") &lt;&gt; "Não", "Sim", "Não")</f>
        <v>Sim</v>
      </c>
      <c r="Z3311" s="133">
        <f>CENSO[[#This Row],[g (m²)]]/SUM(AEEF[AEEF-UT])</f>
        <v>9.8515036712820019E-4</v>
      </c>
      <c r="AA3311" s="133">
        <f>CENSO[[#This Row],[v (m³)]]/SUM(AEEF[AEEF-UT])</f>
        <v>1.3792105139794801E-2</v>
      </c>
    </row>
    <row r="3312" spans="1:27" ht="14">
      <c r="A3312" s="86">
        <v>1</v>
      </c>
      <c r="B3312" s="86">
        <v>2</v>
      </c>
      <c r="C3312" s="63">
        <v>95</v>
      </c>
      <c r="D3312" s="63">
        <v>3311</v>
      </c>
      <c r="E3312" s="63" t="str">
        <f>VLOOKUP(CENSO[[#This Row],[NOME COMUM]],ESPECIES[],2,FALSE)</f>
        <v>Piptadenia suaveolens Miq.</v>
      </c>
      <c r="F3312" s="64" t="s">
        <v>22</v>
      </c>
      <c r="G3312" s="64">
        <v>487</v>
      </c>
      <c r="H3312" s="97">
        <f>CENSO[[#This Row],[CAP (cm)]]/PI()</f>
        <v>155.01691457150605</v>
      </c>
      <c r="I3312" s="64">
        <v>22</v>
      </c>
      <c r="J3312" s="96">
        <f>(PI()*(CENSO[[#This Row],[DAP (cm)]]^2))/40000</f>
        <v>1.887330934908086</v>
      </c>
      <c r="K3312" s="96">
        <f>CENSO[[#This Row],[g (m²)]]*CENSO[[#This Row],[H (m)]]*0.7</f>
        <v>29.064896397584519</v>
      </c>
      <c r="L3312" s="64">
        <v>1</v>
      </c>
      <c r="M3312" s="65">
        <v>365304.5</v>
      </c>
      <c r="N3312" s="87">
        <v>9702850.0999999903</v>
      </c>
      <c r="O3312" s="87" t="s">
        <v>1228</v>
      </c>
      <c r="P3312" s="87" t="str">
        <f>VLOOKUP(CENSO[[#This Row],[DAP (cm)]],CD[],2,TRUE)</f>
        <v>TORA</v>
      </c>
      <c r="Q3312" s="87" t="str">
        <f>VLOOKUP(CENSO[[#This Row],[DAP (cm)]],DD[],2,TRUE)</f>
        <v>150├ 160</v>
      </c>
      <c r="R3312" s="87" t="str" cm="1">
        <f t="array" ref="R3312">INDEX(_xlfn.TEXTSPLIT(CENSO[[#This Row],[NOME CIENTIFICO]]," "),1)</f>
        <v>Piptadenia</v>
      </c>
      <c r="S3312" s="98" t="s">
        <v>1004</v>
      </c>
      <c r="T3312" s="87">
        <f>_xlfn.MINIFS(CENSO[DAP (cm)],CENSO[NOME CIENTIFICO],CENSO[[#This Row],[NOME CIENTIFICO]])</f>
        <v>39.788735772973837</v>
      </c>
      <c r="U33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12" s="87" t="str">
        <f>IF(CENSO[[#This Row],[DAP (cm)]]&lt;CENSO[[#This Row],[DMCE (cm)]],"DAP &lt; DMCE","DAP ≥ DMCE")</f>
        <v>DAP ≥ DMCE</v>
      </c>
      <c r="W3312" s="87" t="str">
        <f>IF(CENSO[[#This Row],[DAP (cm)]]&gt;200, "Superior", "Inferior")</f>
        <v>Inferior</v>
      </c>
      <c r="X3312" s="87" t="str">
        <f>VLOOKUP(CENSO[[#This Row],[NOME COMUM]],ESPECIES[],4,FALSE)</f>
        <v>Não</v>
      </c>
      <c r="Y3312" s="87" t="str">
        <f>IF(IFERROR(VLOOKUP(CENSO[[#This Row],[NOME COMUM]],COMERCIAIS[],2, FALSE), "Não") &lt;&gt; "Não", "Sim", "Não")</f>
        <v>Sim</v>
      </c>
      <c r="Z3312" s="133">
        <f>CENSO[[#This Row],[g (m²)]]/SUM(AEEF[AEEF-UT])</f>
        <v>3.302152855184409E-3</v>
      </c>
      <c r="AA3312" s="133">
        <f>CENSO[[#This Row],[v (m³)]]/SUM(AEEF[AEEF-UT])</f>
        <v>5.0853153969839894E-2</v>
      </c>
    </row>
    <row r="3313" spans="1:27" ht="14">
      <c r="A3313" s="86">
        <v>1</v>
      </c>
      <c r="B3313" s="86">
        <v>2</v>
      </c>
      <c r="C3313" s="63">
        <v>96</v>
      </c>
      <c r="D3313" s="63">
        <v>3312</v>
      </c>
      <c r="E3313" s="63" t="str">
        <f>VLOOKUP(CENSO[[#This Row],[NOME COMUM]],ESPECIES[],2,FALSE)</f>
        <v>Erisma uncinatum Warm.</v>
      </c>
      <c r="F3313" s="64" t="s">
        <v>98</v>
      </c>
      <c r="G3313" s="64">
        <v>246</v>
      </c>
      <c r="H3313" s="97">
        <f>CENSO[[#This Row],[CAP (cm)]]/PI()</f>
        <v>78.304232001212512</v>
      </c>
      <c r="I3313" s="64">
        <v>14</v>
      </c>
      <c r="J3313" s="96">
        <f>(PI()*(CENSO[[#This Row],[DAP (cm)]]^2))/40000</f>
        <v>0.48157102680745695</v>
      </c>
      <c r="K3313" s="96">
        <f>CENSO[[#This Row],[g (m²)]]*CENSO[[#This Row],[H (m)]]*0.7</f>
        <v>4.719396062713078</v>
      </c>
      <c r="L3313" s="64">
        <v>2</v>
      </c>
      <c r="M3313" s="65">
        <v>365336.4</v>
      </c>
      <c r="N3313" s="87">
        <v>9702839.3000000007</v>
      </c>
      <c r="O3313" s="87" t="s">
        <v>1228</v>
      </c>
      <c r="P3313" s="87" t="str">
        <f>VLOOKUP(CENSO[[#This Row],[DAP (cm)]],CD[],2,TRUE)</f>
        <v>TORA</v>
      </c>
      <c r="Q3313" s="87" t="str">
        <f>VLOOKUP(CENSO[[#This Row],[DAP (cm)]],DD[],2,TRUE)</f>
        <v>70├ 80</v>
      </c>
      <c r="R3313" s="87" t="str" cm="1">
        <f t="array" ref="R3313">INDEX(_xlfn.TEXTSPLIT(CENSO[[#This Row],[NOME CIENTIFICO]]," "),1)</f>
        <v>Erisma</v>
      </c>
      <c r="S3313" s="98" t="s">
        <v>1004</v>
      </c>
      <c r="T3313" s="87">
        <f>_xlfn.MINIFS(CENSO[DAP (cm)],CENSO[NOME CIENTIFICO],CENSO[[#This Row],[NOME CIENTIFICO]])</f>
        <v>41.38028520389279</v>
      </c>
      <c r="U33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313" s="87" t="str">
        <f>IF(CENSO[[#This Row],[DAP (cm)]]&lt;CENSO[[#This Row],[DMCE (cm)]],"DAP &lt; DMCE","DAP ≥ DMCE")</f>
        <v>DAP ≥ DMCE</v>
      </c>
      <c r="W3313" s="87" t="str">
        <f>IF(CENSO[[#This Row],[DAP (cm)]]&gt;200, "Superior", "Inferior")</f>
        <v>Inferior</v>
      </c>
      <c r="X3313" s="87" t="str">
        <f>VLOOKUP(CENSO[[#This Row],[NOME COMUM]],ESPECIES[],4,FALSE)</f>
        <v>Não</v>
      </c>
      <c r="Y3313" s="87" t="str">
        <f>IF(IFERROR(VLOOKUP(CENSO[[#This Row],[NOME COMUM]],COMERCIAIS[],2, FALSE), "Não") &lt;&gt; "Não", "Sim", "Não")</f>
        <v>Sim</v>
      </c>
      <c r="Z3313" s="133">
        <f>CENSO[[#This Row],[g (m²)]]/SUM(AEEF[AEEF-UT])</f>
        <v>8.4257673719727181E-4</v>
      </c>
      <c r="AA3313" s="133">
        <f>CENSO[[#This Row],[v (m³)]]/SUM(AEEF[AEEF-UT])</f>
        <v>8.257252024533264E-3</v>
      </c>
    </row>
    <row r="3314" spans="1:27" ht="14">
      <c r="A3314" s="86">
        <v>1</v>
      </c>
      <c r="B3314" s="86">
        <v>2</v>
      </c>
      <c r="C3314" s="63">
        <v>96</v>
      </c>
      <c r="D3314" s="63">
        <v>3313</v>
      </c>
      <c r="E3314" s="63" t="str">
        <f>VLOOKUP(CENSO[[#This Row],[NOME COMUM]],ESPECIES[],2,FALSE)</f>
        <v>Couratari guianensis Aubl.</v>
      </c>
      <c r="F3314" s="64" t="s">
        <v>6</v>
      </c>
      <c r="G3314" s="64">
        <v>248</v>
      </c>
      <c r="H3314" s="97">
        <f>CENSO[[#This Row],[CAP (cm)]]/PI()</f>
        <v>78.940851773580093</v>
      </c>
      <c r="I3314" s="64">
        <v>22</v>
      </c>
      <c r="J3314" s="96">
        <f>(PI()*(CENSO[[#This Row],[DAP (cm)]]^2))/40000</f>
        <v>0.48943328099619665</v>
      </c>
      <c r="K3314" s="96">
        <f>CENSO[[#This Row],[g (m²)]]*CENSO[[#This Row],[H (m)]]*0.7</f>
        <v>7.5372725273414281</v>
      </c>
      <c r="L3314" s="64">
        <v>1</v>
      </c>
      <c r="M3314" s="65">
        <v>365334.4</v>
      </c>
      <c r="N3314" s="87">
        <v>9702854</v>
      </c>
      <c r="O3314" s="87" t="s">
        <v>1228</v>
      </c>
      <c r="P3314" s="87" t="str">
        <f>VLOOKUP(CENSO[[#This Row],[DAP (cm)]],CD[],2,TRUE)</f>
        <v>TORA</v>
      </c>
      <c r="Q3314" s="87" t="str">
        <f>VLOOKUP(CENSO[[#This Row],[DAP (cm)]],DD[],2,TRUE)</f>
        <v>70├ 80</v>
      </c>
      <c r="R3314" s="87" t="str" cm="1">
        <f t="array" ref="R3314">INDEX(_xlfn.TEXTSPLIT(CENSO[[#This Row],[NOME CIENTIFICO]]," "),1)</f>
        <v>Couratari</v>
      </c>
      <c r="S3314" s="98" t="s">
        <v>1004</v>
      </c>
      <c r="T3314" s="87">
        <f>_xlfn.MINIFS(CENSO[DAP (cm)],CENSO[NOME CIENTIFICO],CENSO[[#This Row],[NOME CIENTIFICO]])</f>
        <v>38.833806114422465</v>
      </c>
      <c r="U33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14" s="87" t="str">
        <f>IF(CENSO[[#This Row],[DAP (cm)]]&lt;CENSO[[#This Row],[DMCE (cm)]],"DAP &lt; DMCE","DAP ≥ DMCE")</f>
        <v>DAP ≥ DMCE</v>
      </c>
      <c r="W3314" s="87" t="str">
        <f>IF(CENSO[[#This Row],[DAP (cm)]]&gt;200, "Superior", "Inferior")</f>
        <v>Inferior</v>
      </c>
      <c r="X3314" s="87" t="str">
        <f>VLOOKUP(CENSO[[#This Row],[NOME COMUM]],ESPECIES[],4,FALSE)</f>
        <v>Não</v>
      </c>
      <c r="Y3314" s="87" t="str">
        <f>IF(IFERROR(VLOOKUP(CENSO[[#This Row],[NOME COMUM]],COMERCIAIS[],2, FALSE), "Não") &lt;&gt; "Não", "Sim", "Não")</f>
        <v>Sim</v>
      </c>
      <c r="Z3314" s="133">
        <f>CENSO[[#This Row],[g (m²)]]/SUM(AEEF[AEEF-UT])</f>
        <v>8.5633286477263882E-4</v>
      </c>
      <c r="AA3314" s="133">
        <f>CENSO[[#This Row],[v (m³)]]/SUM(AEEF[AEEF-UT])</f>
        <v>1.3187526117498637E-2</v>
      </c>
    </row>
    <row r="3315" spans="1:27" ht="14">
      <c r="A3315" s="86">
        <v>1</v>
      </c>
      <c r="B3315" s="86">
        <v>2</v>
      </c>
      <c r="C3315" s="63">
        <v>96</v>
      </c>
      <c r="D3315" s="63">
        <v>3314</v>
      </c>
      <c r="E3315" s="63" t="str">
        <f>VLOOKUP(CENSO[[#This Row],[NOME COMUM]],ESPECIES[],2,FALSE)</f>
        <v>Lecythis chartacea O.Berg</v>
      </c>
      <c r="F3315" s="64" t="s">
        <v>31</v>
      </c>
      <c r="G3315" s="64">
        <v>283</v>
      </c>
      <c r="H3315" s="97">
        <f>CENSO[[#This Row],[CAP (cm)]]/PI()</f>
        <v>90.081697790012768</v>
      </c>
      <c r="I3315" s="64">
        <v>22</v>
      </c>
      <c r="J3315" s="96">
        <f>(PI()*(CENSO[[#This Row],[DAP (cm)]]^2))/40000</f>
        <v>0.6373280118643404</v>
      </c>
      <c r="K3315" s="96">
        <f>CENSO[[#This Row],[g (m²)]]*CENSO[[#This Row],[H (m)]]*0.7</f>
        <v>9.8148513827108417</v>
      </c>
      <c r="L3315" s="64">
        <v>1</v>
      </c>
      <c r="M3315" s="65">
        <v>365322.799999999</v>
      </c>
      <c r="N3315" s="87">
        <v>9702834.6999999899</v>
      </c>
      <c r="O3315" s="87" t="s">
        <v>1228</v>
      </c>
      <c r="P3315" s="87" t="str">
        <f>VLOOKUP(CENSO[[#This Row],[DAP (cm)]],CD[],2,TRUE)</f>
        <v>TORA</v>
      </c>
      <c r="Q3315" s="87" t="str">
        <f>VLOOKUP(CENSO[[#This Row],[DAP (cm)]],DD[],2,TRUE)</f>
        <v>90├ 100</v>
      </c>
      <c r="R3315" s="87" t="str" cm="1">
        <f t="array" ref="R3315">INDEX(_xlfn.TEXTSPLIT(CENSO[[#This Row],[NOME CIENTIFICO]]," "),1)</f>
        <v>Lecythis</v>
      </c>
      <c r="S3315" s="98" t="s">
        <v>1004</v>
      </c>
      <c r="T3315" s="87">
        <f>_xlfn.MINIFS(CENSO[DAP (cm)],CENSO[NOME CIENTIFICO],CENSO[[#This Row],[NOME CIENTIFICO]])</f>
        <v>38.833806114422465</v>
      </c>
      <c r="U33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15" s="87" t="str">
        <f>IF(CENSO[[#This Row],[DAP (cm)]]&lt;CENSO[[#This Row],[DMCE (cm)]],"DAP &lt; DMCE","DAP ≥ DMCE")</f>
        <v>DAP ≥ DMCE</v>
      </c>
      <c r="W3315" s="87" t="str">
        <f>IF(CENSO[[#This Row],[DAP (cm)]]&gt;200, "Superior", "Inferior")</f>
        <v>Inferior</v>
      </c>
      <c r="X3315" s="87" t="str">
        <f>VLOOKUP(CENSO[[#This Row],[NOME COMUM]],ESPECIES[],4,FALSE)</f>
        <v>Não</v>
      </c>
      <c r="Y3315" s="87" t="str">
        <f>IF(IFERROR(VLOOKUP(CENSO[[#This Row],[NOME COMUM]],COMERCIAIS[],2, FALSE), "Não") &lt;&gt; "Não", "Sim", "Não")</f>
        <v>Sim</v>
      </c>
      <c r="Z3315" s="133">
        <f>CENSO[[#This Row],[g (m²)]]/SUM(AEEF[AEEF-UT])</f>
        <v>1.1150956491736452E-3</v>
      </c>
      <c r="AA3315" s="133">
        <f>CENSO[[#This Row],[v (m³)]]/SUM(AEEF[AEEF-UT])</f>
        <v>1.7172472997274132E-2</v>
      </c>
    </row>
    <row r="3316" spans="1:27" ht="14">
      <c r="A3316" s="86">
        <v>1</v>
      </c>
      <c r="B3316" s="86">
        <v>2</v>
      </c>
      <c r="C3316" s="63">
        <v>96</v>
      </c>
      <c r="D3316" s="63">
        <v>3315</v>
      </c>
      <c r="E3316" s="63" t="str">
        <f>VLOOKUP(CENSO[[#This Row],[NOME COMUM]],ESPECIES[],2,FALSE)</f>
        <v>Didymopanax calvum Decne. &amp; Planch.</v>
      </c>
      <c r="F3316" s="64" t="s">
        <v>52</v>
      </c>
      <c r="G3316" s="64">
        <v>204</v>
      </c>
      <c r="H3316" s="97">
        <f>CENSO[[#This Row],[CAP (cm)]]/PI()</f>
        <v>64.935216781493295</v>
      </c>
      <c r="I3316" s="64">
        <v>20</v>
      </c>
      <c r="J3316" s="96">
        <f>(PI()*(CENSO[[#This Row],[DAP (cm)]]^2))/40000</f>
        <v>0.33116960558561581</v>
      </c>
      <c r="K3316" s="96">
        <f>CENSO[[#This Row],[g (m²)]]*CENSO[[#This Row],[H (m)]]*0.7</f>
        <v>4.6363744781986211</v>
      </c>
      <c r="L3316" s="64">
        <v>1</v>
      </c>
      <c r="M3316" s="65">
        <v>365337.9</v>
      </c>
      <c r="N3316" s="87">
        <v>9702888.8000000007</v>
      </c>
      <c r="O3316" s="87" t="s">
        <v>1227</v>
      </c>
      <c r="P3316" s="87" t="str">
        <f>VLOOKUP(CENSO[[#This Row],[DAP (cm)]],CD[],2,TRUE)</f>
        <v>TORA</v>
      </c>
      <c r="Q3316" s="87" t="str">
        <f>VLOOKUP(CENSO[[#This Row],[DAP (cm)]],DD[],2,TRUE)</f>
        <v>60├ 70</v>
      </c>
      <c r="R3316" s="87" t="str" cm="1">
        <f t="array" ref="R3316">INDEX(_xlfn.TEXTSPLIT(CENSO[[#This Row],[NOME CIENTIFICO]]," "),1)</f>
        <v>Didymopanax</v>
      </c>
      <c r="S3316" s="98" t="s">
        <v>1004</v>
      </c>
      <c r="T3316" s="87">
        <f>_xlfn.MINIFS(CENSO[DAP (cm)],CENSO[NOME CIENTIFICO],CENSO[[#This Row],[NOME CIENTIFICO]])</f>
        <v>46.791553269017228</v>
      </c>
      <c r="U33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56.791553269017228</v>
      </c>
      <c r="V3316" s="87" t="str">
        <f>IF(CENSO[[#This Row],[DAP (cm)]]&lt;CENSO[[#This Row],[DMCE (cm)]],"DAP &lt; DMCE","DAP ≥ DMCE")</f>
        <v>DAP ≥ DMCE</v>
      </c>
      <c r="W3316" s="87" t="str">
        <f>IF(CENSO[[#This Row],[DAP (cm)]]&gt;200, "Superior", "Inferior")</f>
        <v>Inferior</v>
      </c>
      <c r="X3316" s="87" t="str">
        <f>VLOOKUP(CENSO[[#This Row],[NOME COMUM]],ESPECIES[],4,FALSE)</f>
        <v>Não</v>
      </c>
      <c r="Y3316" s="87" t="str">
        <f>IF(IFERROR(VLOOKUP(CENSO[[#This Row],[NOME COMUM]],COMERCIAIS[],2, FALSE), "Não") &lt;&gt; "Não", "Sim", "Não")</f>
        <v>Não</v>
      </c>
      <c r="Z3316" s="133">
        <f>CENSO[[#This Row],[g (m²)]]/SUM(AEEF[AEEF-UT])</f>
        <v>5.7942814289116363E-4</v>
      </c>
      <c r="AA3316" s="133">
        <f>CENSO[[#This Row],[v (m³)]]/SUM(AEEF[AEEF-UT])</f>
        <v>8.11199400047629E-3</v>
      </c>
    </row>
    <row r="3317" spans="1:27" ht="14">
      <c r="A3317" s="86">
        <v>1</v>
      </c>
      <c r="B3317" s="86">
        <v>2</v>
      </c>
      <c r="C3317" s="63">
        <v>96</v>
      </c>
      <c r="D3317" s="63">
        <v>3316</v>
      </c>
      <c r="E3317" s="63" t="str">
        <f>VLOOKUP(CENSO[[#This Row],[NOME COMUM]],ESPECIES[],2,FALSE)</f>
        <v>Tachigali myrmecophila Ducke</v>
      </c>
      <c r="F3317" s="64" t="s">
        <v>14</v>
      </c>
      <c r="G3317" s="64">
        <v>140</v>
      </c>
      <c r="H3317" s="97">
        <f>CENSO[[#This Row],[CAP (cm)]]/PI()</f>
        <v>44.563384065730695</v>
      </c>
      <c r="I3317" s="64">
        <v>14</v>
      </c>
      <c r="J3317" s="96">
        <f>(PI()*(CENSO[[#This Row],[DAP (cm)]]^2))/40000</f>
        <v>0.15597184423005742</v>
      </c>
      <c r="K3317" s="96">
        <f>CENSO[[#This Row],[g (m²)]]*CENSO[[#This Row],[H (m)]]*0.7</f>
        <v>1.5285240734545624</v>
      </c>
      <c r="L3317" s="64">
        <v>1</v>
      </c>
      <c r="M3317" s="65">
        <v>365351.299999999</v>
      </c>
      <c r="N3317" s="87">
        <v>9702918.9000000004</v>
      </c>
      <c r="O3317" s="98" t="s">
        <v>1225</v>
      </c>
      <c r="P3317" s="87" t="str">
        <f>VLOOKUP(CENSO[[#This Row],[DAP (cm)]],CD[],2,TRUE)</f>
        <v>TORETE</v>
      </c>
      <c r="Q3317" s="87" t="str">
        <f>VLOOKUP(CENSO[[#This Row],[DAP (cm)]],DD[],2,TRUE)</f>
        <v>40├ 50</v>
      </c>
      <c r="R3317" s="87" t="str" cm="1">
        <f t="array" ref="R3317">INDEX(_xlfn.TEXTSPLIT(CENSO[[#This Row],[NOME CIENTIFICO]]," "),1)</f>
        <v>Tachigali</v>
      </c>
      <c r="S3317" s="98" t="s">
        <v>1004</v>
      </c>
      <c r="T3317" s="87">
        <f>_xlfn.MINIFS(CENSO[DAP (cm)],CENSO[NOME CIENTIFICO],CENSO[[#This Row],[NOME CIENTIFICO]])</f>
        <v>39.152116000606256</v>
      </c>
      <c r="U33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17" s="87" t="str">
        <f>IF(CENSO[[#This Row],[DAP (cm)]]&lt;CENSO[[#This Row],[DMCE (cm)]],"DAP &lt; DMCE","DAP ≥ DMCE")</f>
        <v>DAP &lt; DMCE</v>
      </c>
      <c r="W3317" s="87" t="str">
        <f>IF(CENSO[[#This Row],[DAP (cm)]]&gt;200, "Superior", "Inferior")</f>
        <v>Inferior</v>
      </c>
      <c r="X3317" s="87" t="str">
        <f>VLOOKUP(CENSO[[#This Row],[NOME COMUM]],ESPECIES[],4,FALSE)</f>
        <v>Não</v>
      </c>
      <c r="Y3317" s="87" t="str">
        <f>IF(IFERROR(VLOOKUP(CENSO[[#This Row],[NOME COMUM]],COMERCIAIS[],2, FALSE), "Não") &lt;&gt; "Não", "Sim", "Não")</f>
        <v>Sim</v>
      </c>
      <c r="Z3317" s="133">
        <f>CENSO[[#This Row],[g (m²)]]/SUM(AEEF[AEEF-UT])</f>
        <v>2.7289483853966759E-4</v>
      </c>
      <c r="AA3317" s="133">
        <f>CENSO[[#This Row],[v (m³)]]/SUM(AEEF[AEEF-UT])</f>
        <v>2.6743694176887419E-3</v>
      </c>
    </row>
    <row r="3318" spans="1:27" ht="14">
      <c r="A3318" s="86">
        <v>1</v>
      </c>
      <c r="B3318" s="86">
        <v>2</v>
      </c>
      <c r="C3318" s="63">
        <v>96</v>
      </c>
      <c r="D3318" s="63">
        <v>3317</v>
      </c>
      <c r="E3318" s="63" t="str">
        <f>VLOOKUP(CENSO[[#This Row],[NOME COMUM]],ESPECIES[],2,FALSE)</f>
        <v>Anacardium giganteum Hanck ex Engl.</v>
      </c>
      <c r="F3318" s="64" t="s">
        <v>47</v>
      </c>
      <c r="G3318" s="64">
        <v>200</v>
      </c>
      <c r="H3318" s="97">
        <f>CENSO[[#This Row],[CAP (cm)]]/PI()</f>
        <v>63.661977236758133</v>
      </c>
      <c r="I3318" s="64">
        <v>20</v>
      </c>
      <c r="J3318" s="96">
        <f>(PI()*(CENSO[[#This Row],[DAP (cm)]]^2))/40000</f>
        <v>0.31830988618379064</v>
      </c>
      <c r="K3318" s="96">
        <f>CENSO[[#This Row],[g (m²)]]*CENSO[[#This Row],[H (m)]]*0.7</f>
        <v>4.4563384065730682</v>
      </c>
      <c r="L3318" s="64">
        <v>1</v>
      </c>
      <c r="M3318" s="65">
        <v>365348.2</v>
      </c>
      <c r="N3318" s="87">
        <v>9702928.0999999903</v>
      </c>
      <c r="O3318" s="98" t="s">
        <v>1225</v>
      </c>
      <c r="P3318" s="87" t="str">
        <f>VLOOKUP(CENSO[[#This Row],[DAP (cm)]],CD[],2,TRUE)</f>
        <v>TORA</v>
      </c>
      <c r="Q3318" s="87" t="str">
        <f>VLOOKUP(CENSO[[#This Row],[DAP (cm)]],DD[],2,TRUE)</f>
        <v>60├ 70</v>
      </c>
      <c r="R3318" s="87" t="str" cm="1">
        <f t="array" ref="R3318">INDEX(_xlfn.TEXTSPLIT(CENSO[[#This Row],[NOME CIENTIFICO]]," "),1)</f>
        <v>Anacardium</v>
      </c>
      <c r="S3318" s="98" t="s">
        <v>1004</v>
      </c>
      <c r="T3318" s="87">
        <f>_xlfn.MINIFS(CENSO[DAP (cm)],CENSO[NOME CIENTIFICO],CENSO[[#This Row],[NOME CIENTIFICO]])</f>
        <v>57.295779513082323</v>
      </c>
      <c r="U33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67.295779513082323</v>
      </c>
      <c r="V3318" s="87" t="str">
        <f>IF(CENSO[[#This Row],[DAP (cm)]]&lt;CENSO[[#This Row],[DMCE (cm)]],"DAP &lt; DMCE","DAP ≥ DMCE")</f>
        <v>DAP &lt; DMCE</v>
      </c>
      <c r="W3318" s="87" t="str">
        <f>IF(CENSO[[#This Row],[DAP (cm)]]&gt;200, "Superior", "Inferior")</f>
        <v>Inferior</v>
      </c>
      <c r="X3318" s="87" t="str">
        <f>VLOOKUP(CENSO[[#This Row],[NOME COMUM]],ESPECIES[],4,FALSE)</f>
        <v>Não</v>
      </c>
      <c r="Y3318" s="87" t="str">
        <f>IF(IFERROR(VLOOKUP(CENSO[[#This Row],[NOME COMUM]],COMERCIAIS[],2, FALSE), "Não") &lt;&gt; "Não", "Sim", "Não")</f>
        <v>Não</v>
      </c>
      <c r="Z3318" s="133">
        <f>CENSO[[#This Row],[g (m²)]]/SUM(AEEF[AEEF-UT])</f>
        <v>5.5692824191768894E-4</v>
      </c>
      <c r="AA3318" s="133">
        <f>CENSO[[#This Row],[v (m³)]]/SUM(AEEF[AEEF-UT])</f>
        <v>7.7969953868476443E-3</v>
      </c>
    </row>
    <row r="3319" spans="1:27" ht="14">
      <c r="A3319" s="86">
        <v>1</v>
      </c>
      <c r="B3319" s="86">
        <v>2</v>
      </c>
      <c r="C3319" s="63">
        <v>96</v>
      </c>
      <c r="D3319" s="63">
        <v>3318</v>
      </c>
      <c r="E3319" s="63" t="str">
        <f>VLOOKUP(CENSO[[#This Row],[NOME COMUM]],ESPECIES[],2,FALSE)</f>
        <v>Aspidosperma carapanauba Pichon.</v>
      </c>
      <c r="F3319" s="64" t="s">
        <v>68</v>
      </c>
      <c r="G3319" s="64">
        <v>370</v>
      </c>
      <c r="H3319" s="97">
        <f>CENSO[[#This Row],[CAP (cm)]]/PI()</f>
        <v>117.77465788800255</v>
      </c>
      <c r="I3319" s="64">
        <v>24</v>
      </c>
      <c r="J3319" s="96">
        <f>(PI()*(CENSO[[#This Row],[DAP (cm)]]^2))/40000</f>
        <v>1.0894155854640235</v>
      </c>
      <c r="K3319" s="96">
        <f>CENSO[[#This Row],[g (m²)]]*CENSO[[#This Row],[H (m)]]*0.7</f>
        <v>18.302181835795594</v>
      </c>
      <c r="L3319" s="64">
        <v>3</v>
      </c>
      <c r="M3319" s="65">
        <v>365421.299999999</v>
      </c>
      <c r="N3319" s="87">
        <v>9702965.3000000007</v>
      </c>
      <c r="O3319" s="87" t="s">
        <v>1226</v>
      </c>
      <c r="P3319" s="87" t="str">
        <f>VLOOKUP(CENSO[[#This Row],[DAP (cm)]],CD[],2,TRUE)</f>
        <v>TORA</v>
      </c>
      <c r="Q3319" s="87" t="str">
        <f>VLOOKUP(CENSO[[#This Row],[DAP (cm)]],DD[],2,TRUE)</f>
        <v>110├ 120</v>
      </c>
      <c r="R3319" s="87" t="str" cm="1">
        <f t="array" ref="R3319">INDEX(_xlfn.TEXTSPLIT(CENSO[[#This Row],[NOME CIENTIFICO]]," "),1)</f>
        <v>Aspidosperma</v>
      </c>
      <c r="S3319" s="98" t="s">
        <v>1004</v>
      </c>
      <c r="T3319" s="87">
        <f>_xlfn.MINIFS(CENSO[DAP (cm)],CENSO[NOME CIENTIFICO],CENSO[[#This Row],[NOME CIENTIFICO]])</f>
        <v>47.109863155201019</v>
      </c>
      <c r="U33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57.109863155201019</v>
      </c>
      <c r="V3319" s="87" t="str">
        <f>IF(CENSO[[#This Row],[DAP (cm)]]&lt;CENSO[[#This Row],[DMCE (cm)]],"DAP &lt; DMCE","DAP ≥ DMCE")</f>
        <v>DAP ≥ DMCE</v>
      </c>
      <c r="W3319" s="87" t="str">
        <f>IF(CENSO[[#This Row],[DAP (cm)]]&gt;200, "Superior", "Inferior")</f>
        <v>Inferior</v>
      </c>
      <c r="X3319" s="87" t="str">
        <f>VLOOKUP(CENSO[[#This Row],[NOME COMUM]],ESPECIES[],4,FALSE)</f>
        <v>Não</v>
      </c>
      <c r="Y3319" s="87" t="str">
        <f>IF(IFERROR(VLOOKUP(CENSO[[#This Row],[NOME COMUM]],COMERCIAIS[],2, FALSE), "Não") &lt;&gt; "Não", "Sim", "Não")</f>
        <v>Não</v>
      </c>
      <c r="Z3319" s="133">
        <f>CENSO[[#This Row],[g (m²)]]/SUM(AEEF[AEEF-UT])</f>
        <v>1.9060869079632905E-3</v>
      </c>
      <c r="AA3319" s="133">
        <f>CENSO[[#This Row],[v (m³)]]/SUM(AEEF[AEEF-UT])</f>
        <v>3.202226005378328E-2</v>
      </c>
    </row>
    <row r="3320" spans="1:27" ht="14">
      <c r="A3320" s="86">
        <v>1</v>
      </c>
      <c r="B3320" s="86">
        <v>2</v>
      </c>
      <c r="C3320" s="63">
        <v>96</v>
      </c>
      <c r="D3320" s="63">
        <v>3319</v>
      </c>
      <c r="E3320" s="63" t="str">
        <f>VLOOKUP(CENSO[[#This Row],[NOME COMUM]],ESPECIES[],2,FALSE)</f>
        <v>Cedrela fissilis Vell.</v>
      </c>
      <c r="F3320" s="64" t="s">
        <v>17</v>
      </c>
      <c r="G3320" s="64">
        <v>200</v>
      </c>
      <c r="H3320" s="97">
        <f>CENSO[[#This Row],[CAP (cm)]]/PI()</f>
        <v>63.661977236758133</v>
      </c>
      <c r="I3320" s="64">
        <v>17</v>
      </c>
      <c r="J3320" s="96">
        <f>(PI()*(CENSO[[#This Row],[DAP (cm)]]^2))/40000</f>
        <v>0.31830988618379064</v>
      </c>
      <c r="K3320" s="96">
        <f>CENSO[[#This Row],[g (m²)]]*CENSO[[#This Row],[H (m)]]*0.7</f>
        <v>3.7878876455871082</v>
      </c>
      <c r="L3320" s="64">
        <v>1</v>
      </c>
      <c r="M3320" s="65">
        <v>365426.799999999</v>
      </c>
      <c r="N3320" s="87">
        <v>9702976</v>
      </c>
      <c r="O3320" s="98" t="s">
        <v>1225</v>
      </c>
      <c r="P3320" s="87" t="str">
        <f>VLOOKUP(CENSO[[#This Row],[DAP (cm)]],CD[],2,TRUE)</f>
        <v>TORA</v>
      </c>
      <c r="Q3320" s="87" t="str">
        <f>VLOOKUP(CENSO[[#This Row],[DAP (cm)]],DD[],2,TRUE)</f>
        <v>60├ 70</v>
      </c>
      <c r="R3320" s="87" t="str" cm="1">
        <f t="array" ref="R3320">INDEX(_xlfn.TEXTSPLIT(CENSO[[#This Row],[NOME CIENTIFICO]]," "),1)</f>
        <v>Cedrela</v>
      </c>
      <c r="S3320" s="98" t="s">
        <v>1004</v>
      </c>
      <c r="T3320" s="87">
        <f>_xlfn.MINIFS(CENSO[DAP (cm)],CENSO[NOME CIENTIFICO],CENSO[[#This Row],[NOME CIENTIFICO]])</f>
        <v>39.788735772973837</v>
      </c>
      <c r="U33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70</v>
      </c>
      <c r="V3320" s="87" t="str">
        <f>IF(CENSO[[#This Row],[DAP (cm)]]&lt;CENSO[[#This Row],[DMCE (cm)]],"DAP &lt; DMCE","DAP ≥ DMCE")</f>
        <v>DAP &lt; DMCE</v>
      </c>
      <c r="W3320" s="87" t="str">
        <f>IF(CENSO[[#This Row],[DAP (cm)]]&gt;200, "Superior", "Inferior")</f>
        <v>Inferior</v>
      </c>
      <c r="X3320" s="87" t="str">
        <f>VLOOKUP(CENSO[[#This Row],[NOME COMUM]],ESPECIES[],4,FALSE)</f>
        <v>Vulneravel</v>
      </c>
      <c r="Y3320" s="87" t="str">
        <f>IF(IFERROR(VLOOKUP(CENSO[[#This Row],[NOME COMUM]],COMERCIAIS[],2, FALSE), "Não") &lt;&gt; "Não", "Sim", "Não")</f>
        <v>Não</v>
      </c>
      <c r="Z3320" s="133">
        <f>CENSO[[#This Row],[g (m²)]]/SUM(AEEF[AEEF-UT])</f>
        <v>5.5692824191768894E-4</v>
      </c>
      <c r="AA3320" s="133">
        <f>CENSO[[#This Row],[v (m³)]]/SUM(AEEF[AEEF-UT])</f>
        <v>6.6274460788204983E-3</v>
      </c>
    </row>
    <row r="3321" spans="1:27" ht="14">
      <c r="A3321" s="86">
        <v>1</v>
      </c>
      <c r="B3321" s="86">
        <v>2</v>
      </c>
      <c r="C3321" s="63">
        <v>96</v>
      </c>
      <c r="D3321" s="63">
        <v>3320</v>
      </c>
      <c r="E3321" s="63" t="str">
        <f>VLOOKUP(CENSO[[#This Row],[NOME COMUM]],ESPECIES[],2,FALSE)</f>
        <v>Pouteria sp.</v>
      </c>
      <c r="F3321" s="64" t="s">
        <v>83</v>
      </c>
      <c r="G3321" s="64">
        <v>186</v>
      </c>
      <c r="H3321" s="97">
        <f>CENSO[[#This Row],[CAP (cm)]]/PI()</f>
        <v>59.205638830185066</v>
      </c>
      <c r="I3321" s="64">
        <v>17</v>
      </c>
      <c r="J3321" s="96">
        <f>(PI()*(CENSO[[#This Row],[DAP (cm)]]^2))/40000</f>
        <v>0.27530622056036053</v>
      </c>
      <c r="K3321" s="96">
        <f>CENSO[[#This Row],[g (m²)]]*CENSO[[#This Row],[H (m)]]*0.7</f>
        <v>3.27614402466829</v>
      </c>
      <c r="L3321" s="64">
        <v>1</v>
      </c>
      <c r="M3321" s="65">
        <v>365423.2</v>
      </c>
      <c r="N3321" s="87">
        <v>9702981.0999999903</v>
      </c>
      <c r="O3321" s="87" t="s">
        <v>1227</v>
      </c>
      <c r="P3321" s="87" t="str">
        <f>VLOOKUP(CENSO[[#This Row],[DAP (cm)]],CD[],2,TRUE)</f>
        <v>TORA</v>
      </c>
      <c r="Q3321" s="87" t="str">
        <f>VLOOKUP(CENSO[[#This Row],[DAP (cm)]],DD[],2,TRUE)</f>
        <v>50├ 60</v>
      </c>
      <c r="R3321" s="87" t="str" cm="1">
        <f t="array" ref="R3321">INDEX(_xlfn.TEXTSPLIT(CENSO[[#This Row],[NOME CIENTIFICO]]," "),1)</f>
        <v>Pouteria</v>
      </c>
      <c r="S3321" s="98" t="s">
        <v>1004</v>
      </c>
      <c r="T3321" s="87">
        <f>_xlfn.MINIFS(CENSO[DAP (cm)],CENSO[NOME CIENTIFICO],CENSO[[#This Row],[NOME CIENTIFICO]])</f>
        <v>39.788735772973837</v>
      </c>
      <c r="U33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21" s="87" t="str">
        <f>IF(CENSO[[#This Row],[DAP (cm)]]&lt;CENSO[[#This Row],[DMCE (cm)]],"DAP &lt; DMCE","DAP ≥ DMCE")</f>
        <v>DAP ≥ DMCE</v>
      </c>
      <c r="W3321" s="87" t="str">
        <f>IF(CENSO[[#This Row],[DAP (cm)]]&gt;200, "Superior", "Inferior")</f>
        <v>Inferior</v>
      </c>
      <c r="X3321" s="87" t="str">
        <f>VLOOKUP(CENSO[[#This Row],[NOME COMUM]],ESPECIES[],4,FALSE)</f>
        <v>Não</v>
      </c>
      <c r="Y3321" s="87" t="str">
        <f>IF(IFERROR(VLOOKUP(CENSO[[#This Row],[NOME COMUM]],COMERCIAIS[],2, FALSE), "Não") &lt;&gt; "Não", "Sim", "Não")</f>
        <v>Não</v>
      </c>
      <c r="Z3321" s="133">
        <f>CENSO[[#This Row],[g (m²)]]/SUM(AEEF[AEEF-UT])</f>
        <v>4.8168723643460915E-4</v>
      </c>
      <c r="AA3321" s="133">
        <f>CENSO[[#This Row],[v (m³)]]/SUM(AEEF[AEEF-UT])</f>
        <v>5.7320781135718488E-3</v>
      </c>
    </row>
    <row r="3322" spans="1:27" ht="14">
      <c r="A3322" s="86">
        <v>1</v>
      </c>
      <c r="B3322" s="86">
        <v>2</v>
      </c>
      <c r="C3322" s="63">
        <v>96</v>
      </c>
      <c r="D3322" s="63">
        <v>3321</v>
      </c>
      <c r="E3322" s="63" t="str">
        <f>VLOOKUP(CENSO[[#This Row],[NOME COMUM]],ESPECIES[],2,FALSE)</f>
        <v>Lecythis chartacea O.Berg</v>
      </c>
      <c r="F3322" s="64" t="s">
        <v>31</v>
      </c>
      <c r="G3322" s="64">
        <v>210</v>
      </c>
      <c r="H3322" s="97">
        <f>CENSO[[#This Row],[CAP (cm)]]/PI()</f>
        <v>66.845076098596039</v>
      </c>
      <c r="I3322" s="64">
        <v>20</v>
      </c>
      <c r="J3322" s="96">
        <f>(PI()*(CENSO[[#This Row],[DAP (cm)]]^2))/40000</f>
        <v>0.35093664951762915</v>
      </c>
      <c r="K3322" s="96">
        <f>CENSO[[#This Row],[g (m²)]]*CENSO[[#This Row],[H (m)]]*0.7</f>
        <v>4.9131130932468077</v>
      </c>
      <c r="L3322" s="64">
        <v>1</v>
      </c>
      <c r="M3322" s="65">
        <v>365420.5</v>
      </c>
      <c r="N3322" s="87">
        <v>9702982.4000000004</v>
      </c>
      <c r="O3322" s="87" t="s">
        <v>1228</v>
      </c>
      <c r="P3322" s="87" t="str">
        <f>VLOOKUP(CENSO[[#This Row],[DAP (cm)]],CD[],2,TRUE)</f>
        <v>TORA</v>
      </c>
      <c r="Q3322" s="87" t="str">
        <f>VLOOKUP(CENSO[[#This Row],[DAP (cm)]],DD[],2,TRUE)</f>
        <v>60├ 70</v>
      </c>
      <c r="R3322" s="87" t="str" cm="1">
        <f t="array" ref="R3322">INDEX(_xlfn.TEXTSPLIT(CENSO[[#This Row],[NOME CIENTIFICO]]," "),1)</f>
        <v>Lecythis</v>
      </c>
      <c r="S3322" s="98" t="s">
        <v>1004</v>
      </c>
      <c r="T3322" s="87">
        <f>_xlfn.MINIFS(CENSO[DAP (cm)],CENSO[NOME CIENTIFICO],CENSO[[#This Row],[NOME CIENTIFICO]])</f>
        <v>38.833806114422465</v>
      </c>
      <c r="U33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22" s="87" t="str">
        <f>IF(CENSO[[#This Row],[DAP (cm)]]&lt;CENSO[[#This Row],[DMCE (cm)]],"DAP &lt; DMCE","DAP ≥ DMCE")</f>
        <v>DAP ≥ DMCE</v>
      </c>
      <c r="W3322" s="87" t="str">
        <f>IF(CENSO[[#This Row],[DAP (cm)]]&gt;200, "Superior", "Inferior")</f>
        <v>Inferior</v>
      </c>
      <c r="X3322" s="87" t="str">
        <f>VLOOKUP(CENSO[[#This Row],[NOME COMUM]],ESPECIES[],4,FALSE)</f>
        <v>Não</v>
      </c>
      <c r="Y3322" s="87" t="str">
        <f>IF(IFERROR(VLOOKUP(CENSO[[#This Row],[NOME COMUM]],COMERCIAIS[],2, FALSE), "Não") &lt;&gt; "Não", "Sim", "Não")</f>
        <v>Sim</v>
      </c>
      <c r="Z3322" s="133">
        <f>CENSO[[#This Row],[g (m²)]]/SUM(AEEF[AEEF-UT])</f>
        <v>6.1401338671425204E-4</v>
      </c>
      <c r="AA3322" s="133">
        <f>CENSO[[#This Row],[v (m³)]]/SUM(AEEF[AEEF-UT])</f>
        <v>8.5961874139995273E-3</v>
      </c>
    </row>
    <row r="3323" spans="1:27" ht="14">
      <c r="A3323" s="86">
        <v>1</v>
      </c>
      <c r="B3323" s="86">
        <v>2</v>
      </c>
      <c r="C3323" s="63">
        <v>96</v>
      </c>
      <c r="D3323" s="63">
        <v>3322</v>
      </c>
      <c r="E3323" s="63" t="str">
        <f>VLOOKUP(CENSO[[#This Row],[NOME COMUM]],ESPECIES[],2,FALSE)</f>
        <v>Erisma uncinatum Warm.</v>
      </c>
      <c r="F3323" s="64" t="s">
        <v>98</v>
      </c>
      <c r="G3323" s="64">
        <v>433</v>
      </c>
      <c r="H3323" s="97">
        <f>CENSO[[#This Row],[CAP (cm)]]/PI()</f>
        <v>137.82818071758138</v>
      </c>
      <c r="I3323" s="64">
        <v>19</v>
      </c>
      <c r="J3323" s="96">
        <f>(PI()*(CENSO[[#This Row],[DAP (cm)]]^2))/40000</f>
        <v>1.4919900562678183</v>
      </c>
      <c r="K3323" s="96">
        <f>CENSO[[#This Row],[g (m²)]]*CENSO[[#This Row],[H (m)]]*0.7</f>
        <v>19.843467748361984</v>
      </c>
      <c r="L3323" s="64">
        <v>1</v>
      </c>
      <c r="M3323" s="65">
        <v>365398.9</v>
      </c>
      <c r="N3323" s="87">
        <v>9703001.4000000004</v>
      </c>
      <c r="O3323" s="87" t="s">
        <v>1228</v>
      </c>
      <c r="P3323" s="87" t="str">
        <f>VLOOKUP(CENSO[[#This Row],[DAP (cm)]],CD[],2,TRUE)</f>
        <v>TORA</v>
      </c>
      <c r="Q3323" s="87" t="str">
        <f>VLOOKUP(CENSO[[#This Row],[DAP (cm)]],DD[],2,TRUE)</f>
        <v>130├ 140</v>
      </c>
      <c r="R3323" s="87" t="str" cm="1">
        <f t="array" ref="R3323">INDEX(_xlfn.TEXTSPLIT(CENSO[[#This Row],[NOME CIENTIFICO]]," "),1)</f>
        <v>Erisma</v>
      </c>
      <c r="S3323" s="98" t="s">
        <v>1004</v>
      </c>
      <c r="T3323" s="87">
        <f>_xlfn.MINIFS(CENSO[DAP (cm)],CENSO[NOME CIENTIFICO],CENSO[[#This Row],[NOME CIENTIFICO]])</f>
        <v>41.38028520389279</v>
      </c>
      <c r="U33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323" s="87" t="str">
        <f>IF(CENSO[[#This Row],[DAP (cm)]]&lt;CENSO[[#This Row],[DMCE (cm)]],"DAP &lt; DMCE","DAP ≥ DMCE")</f>
        <v>DAP ≥ DMCE</v>
      </c>
      <c r="W3323" s="87" t="str">
        <f>IF(CENSO[[#This Row],[DAP (cm)]]&gt;200, "Superior", "Inferior")</f>
        <v>Inferior</v>
      </c>
      <c r="X3323" s="87" t="str">
        <f>VLOOKUP(CENSO[[#This Row],[NOME COMUM]],ESPECIES[],4,FALSE)</f>
        <v>Não</v>
      </c>
      <c r="Y3323" s="87" t="str">
        <f>IF(IFERROR(VLOOKUP(CENSO[[#This Row],[NOME COMUM]],COMERCIAIS[],2, FALSE), "Não") &lt;&gt; "Não", "Sim", "Não")</f>
        <v>Sim</v>
      </c>
      <c r="Z3323" s="133">
        <f>CENSO[[#This Row],[g (m²)]]/SUM(AEEF[AEEF-UT])</f>
        <v>2.6104479787226399E-3</v>
      </c>
      <c r="AA3323" s="133">
        <f>CENSO[[#This Row],[v (m³)]]/SUM(AEEF[AEEF-UT])</f>
        <v>3.471895811701111E-2</v>
      </c>
    </row>
    <row r="3324" spans="1:27" ht="14">
      <c r="A3324" s="86">
        <v>1</v>
      </c>
      <c r="B3324" s="86">
        <v>2</v>
      </c>
      <c r="C3324" s="63">
        <v>96</v>
      </c>
      <c r="D3324" s="63">
        <v>3323</v>
      </c>
      <c r="E3324" s="63" t="str">
        <f>VLOOKUP(CENSO[[#This Row],[NOME COMUM]],ESPECIES[],2,FALSE)</f>
        <v>Cedrelinga catenaeformis Ducke</v>
      </c>
      <c r="F3324" s="64" t="s">
        <v>71</v>
      </c>
      <c r="G3324" s="64">
        <v>174</v>
      </c>
      <c r="H3324" s="97">
        <f>CENSO[[#This Row],[CAP (cm)]]/PI()</f>
        <v>55.38592019597958</v>
      </c>
      <c r="I3324" s="64">
        <v>16</v>
      </c>
      <c r="J3324" s="96">
        <f>(PI()*(CENSO[[#This Row],[DAP (cm)]]^2))/40000</f>
        <v>0.2409287528525112</v>
      </c>
      <c r="K3324" s="96">
        <f>CENSO[[#This Row],[g (m²)]]*CENSO[[#This Row],[H (m)]]*0.7</f>
        <v>2.6984020319481252</v>
      </c>
      <c r="L3324" s="64">
        <v>1</v>
      </c>
      <c r="M3324" s="65">
        <v>365416.299999999</v>
      </c>
      <c r="N3324" s="87">
        <v>9703017.5</v>
      </c>
      <c r="O3324" s="87" t="s">
        <v>1228</v>
      </c>
      <c r="P3324" s="87" t="str">
        <f>VLOOKUP(CENSO[[#This Row],[DAP (cm)]],CD[],2,TRUE)</f>
        <v>TORA</v>
      </c>
      <c r="Q3324" s="87" t="str">
        <f>VLOOKUP(CENSO[[#This Row],[DAP (cm)]],DD[],2,TRUE)</f>
        <v>50├ 60</v>
      </c>
      <c r="R3324" s="87" t="str" cm="1">
        <f t="array" ref="R3324">INDEX(_xlfn.TEXTSPLIT(CENSO[[#This Row],[NOME CIENTIFICO]]," "),1)</f>
        <v>Cedrelinga</v>
      </c>
      <c r="S3324" s="98" t="s">
        <v>1004</v>
      </c>
      <c r="T3324" s="87">
        <f>_xlfn.MINIFS(CENSO[DAP (cm)],CENSO[NOME CIENTIFICO],CENSO[[#This Row],[NOME CIENTIFICO]])</f>
        <v>38.515496228238675</v>
      </c>
      <c r="U33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24" s="87" t="str">
        <f>IF(CENSO[[#This Row],[DAP (cm)]]&lt;CENSO[[#This Row],[DMCE (cm)]],"DAP &lt; DMCE","DAP ≥ DMCE")</f>
        <v>DAP ≥ DMCE</v>
      </c>
      <c r="W3324" s="87" t="str">
        <f>IF(CENSO[[#This Row],[DAP (cm)]]&gt;200, "Superior", "Inferior")</f>
        <v>Inferior</v>
      </c>
      <c r="X3324" s="87" t="str">
        <f>VLOOKUP(CENSO[[#This Row],[NOME COMUM]],ESPECIES[],4,FALSE)</f>
        <v>Não</v>
      </c>
      <c r="Y3324" s="87" t="str">
        <f>IF(IFERROR(VLOOKUP(CENSO[[#This Row],[NOME COMUM]],COMERCIAIS[],2, FALSE), "Não") &lt;&gt; "Não", "Sim", "Não")</f>
        <v>Sim</v>
      </c>
      <c r="Z3324" s="133">
        <f>CENSO[[#This Row],[g (m²)]]/SUM(AEEF[AEEF-UT])</f>
        <v>4.2153898630749889E-4</v>
      </c>
      <c r="AA3324" s="133">
        <f>CENSO[[#This Row],[v (m³)]]/SUM(AEEF[AEEF-UT])</f>
        <v>4.7212366466439868E-3</v>
      </c>
    </row>
    <row r="3325" spans="1:27" ht="14">
      <c r="A3325" s="86">
        <v>1</v>
      </c>
      <c r="B3325" s="86">
        <v>2</v>
      </c>
      <c r="C3325" s="63">
        <v>96</v>
      </c>
      <c r="D3325" s="63">
        <v>3324</v>
      </c>
      <c r="E3325" s="63" t="str">
        <f>VLOOKUP(CENSO[[#This Row],[NOME COMUM]],ESPECIES[],2,FALSE)</f>
        <v>Didymopanax calvum Decne. &amp; Planch.</v>
      </c>
      <c r="F3325" s="64" t="s">
        <v>52</v>
      </c>
      <c r="G3325" s="64">
        <v>180</v>
      </c>
      <c r="H3325" s="97">
        <f>CENSO[[#This Row],[CAP (cm)]]/PI()</f>
        <v>57.295779513082323</v>
      </c>
      <c r="I3325" s="64">
        <v>18</v>
      </c>
      <c r="J3325" s="96">
        <f>(PI()*(CENSO[[#This Row],[DAP (cm)]]^2))/40000</f>
        <v>0.25783100780887047</v>
      </c>
      <c r="K3325" s="96">
        <f>CENSO[[#This Row],[g (m²)]]*CENSO[[#This Row],[H (m)]]*0.7</f>
        <v>3.2486706983917677</v>
      </c>
      <c r="L3325" s="64">
        <v>1</v>
      </c>
      <c r="M3325" s="65">
        <v>365416.7</v>
      </c>
      <c r="N3325" s="87">
        <v>9703018.4000000004</v>
      </c>
      <c r="O3325" s="87" t="s">
        <v>1227</v>
      </c>
      <c r="P3325" s="87" t="str">
        <f>VLOOKUP(CENSO[[#This Row],[DAP (cm)]],CD[],2,TRUE)</f>
        <v>TORA</v>
      </c>
      <c r="Q3325" s="87" t="str">
        <f>VLOOKUP(CENSO[[#This Row],[DAP (cm)]],DD[],2,TRUE)</f>
        <v>50├ 60</v>
      </c>
      <c r="R3325" s="87" t="str" cm="1">
        <f t="array" ref="R3325">INDEX(_xlfn.TEXTSPLIT(CENSO[[#This Row],[NOME CIENTIFICO]]," "),1)</f>
        <v>Didymopanax</v>
      </c>
      <c r="S3325" s="98" t="s">
        <v>1004</v>
      </c>
      <c r="T3325" s="87">
        <f>_xlfn.MINIFS(CENSO[DAP (cm)],CENSO[NOME CIENTIFICO],CENSO[[#This Row],[NOME CIENTIFICO]])</f>
        <v>46.791553269017228</v>
      </c>
      <c r="U33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56.791553269017228</v>
      </c>
      <c r="V3325" s="87" t="str">
        <f>IF(CENSO[[#This Row],[DAP (cm)]]&lt;CENSO[[#This Row],[DMCE (cm)]],"DAP &lt; DMCE","DAP ≥ DMCE")</f>
        <v>DAP ≥ DMCE</v>
      </c>
      <c r="W3325" s="87" t="str">
        <f>IF(CENSO[[#This Row],[DAP (cm)]]&gt;200, "Superior", "Inferior")</f>
        <v>Inferior</v>
      </c>
      <c r="X3325" s="87" t="str">
        <f>VLOOKUP(CENSO[[#This Row],[NOME COMUM]],ESPECIES[],4,FALSE)</f>
        <v>Não</v>
      </c>
      <c r="Y3325" s="87" t="str">
        <f>IF(IFERROR(VLOOKUP(CENSO[[#This Row],[NOME COMUM]],COMERCIAIS[],2, FALSE), "Não") &lt;&gt; "Não", "Sim", "Não")</f>
        <v>Não</v>
      </c>
      <c r="Z3325" s="133">
        <f>CENSO[[#This Row],[g (m²)]]/SUM(AEEF[AEEF-UT])</f>
        <v>4.5111187595332813E-4</v>
      </c>
      <c r="AA3325" s="133">
        <f>CENSO[[#This Row],[v (m³)]]/SUM(AEEF[AEEF-UT])</f>
        <v>5.6840096370119339E-3</v>
      </c>
    </row>
    <row r="3326" spans="1:27" ht="14">
      <c r="A3326" s="86">
        <v>1</v>
      </c>
      <c r="B3326" s="86">
        <v>2</v>
      </c>
      <c r="C3326" s="63">
        <v>96</v>
      </c>
      <c r="D3326" s="63">
        <v>3325</v>
      </c>
      <c r="E3326" s="63" t="str">
        <f>VLOOKUP(CENSO[[#This Row],[NOME COMUM]],ESPECIES[],2,FALSE)</f>
        <v>Didymopanax calvum Decne. &amp; Planch.</v>
      </c>
      <c r="F3326" s="64" t="s">
        <v>52</v>
      </c>
      <c r="G3326" s="64">
        <v>173</v>
      </c>
      <c r="H3326" s="97">
        <f>CENSO[[#This Row],[CAP (cm)]]/PI()</f>
        <v>55.067610309795789</v>
      </c>
      <c r="I3326" s="64">
        <v>18</v>
      </c>
      <c r="J3326" s="96">
        <f>(PI()*(CENSO[[#This Row],[DAP (cm)]]^2))/40000</f>
        <v>0.23816741458986682</v>
      </c>
      <c r="K3326" s="96">
        <f>CENSO[[#This Row],[g (m²)]]*CENSO[[#This Row],[H (m)]]*0.7</f>
        <v>3.0009094238323217</v>
      </c>
      <c r="L3326" s="64">
        <v>3</v>
      </c>
      <c r="M3326" s="65">
        <v>365400</v>
      </c>
      <c r="N3326" s="87">
        <v>9703027.4000000004</v>
      </c>
      <c r="O3326" s="98" t="s">
        <v>1225</v>
      </c>
      <c r="P3326" s="87" t="str">
        <f>VLOOKUP(CENSO[[#This Row],[DAP (cm)]],CD[],2,TRUE)</f>
        <v>TORA</v>
      </c>
      <c r="Q3326" s="87" t="str">
        <f>VLOOKUP(CENSO[[#This Row],[DAP (cm)]],DD[],2,TRUE)</f>
        <v>50├ 60</v>
      </c>
      <c r="R3326" s="87" t="str" cm="1">
        <f t="array" ref="R3326">INDEX(_xlfn.TEXTSPLIT(CENSO[[#This Row],[NOME CIENTIFICO]]," "),1)</f>
        <v>Didymopanax</v>
      </c>
      <c r="S3326" s="98" t="s">
        <v>1004</v>
      </c>
      <c r="T3326" s="87">
        <f>_xlfn.MINIFS(CENSO[DAP (cm)],CENSO[NOME CIENTIFICO],CENSO[[#This Row],[NOME CIENTIFICO]])</f>
        <v>46.791553269017228</v>
      </c>
      <c r="U33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56.791553269017228</v>
      </c>
      <c r="V3326" s="87" t="str">
        <f>IF(CENSO[[#This Row],[DAP (cm)]]&lt;CENSO[[#This Row],[DMCE (cm)]],"DAP &lt; DMCE","DAP ≥ DMCE")</f>
        <v>DAP &lt; DMCE</v>
      </c>
      <c r="W3326" s="87" t="str">
        <f>IF(CENSO[[#This Row],[DAP (cm)]]&gt;200, "Superior", "Inferior")</f>
        <v>Inferior</v>
      </c>
      <c r="X3326" s="87" t="str">
        <f>VLOOKUP(CENSO[[#This Row],[NOME COMUM]],ESPECIES[],4,FALSE)</f>
        <v>Não</v>
      </c>
      <c r="Y3326" s="87" t="str">
        <f>IF(IFERROR(VLOOKUP(CENSO[[#This Row],[NOME COMUM]],COMERCIAIS[],2, FALSE), "Não") &lt;&gt; "Não", "Sim", "Não")</f>
        <v>Não</v>
      </c>
      <c r="Z3326" s="133">
        <f>CENSO[[#This Row],[g (m²)]]/SUM(AEEF[AEEF-UT])</f>
        <v>4.1670763380886292E-4</v>
      </c>
      <c r="AA3326" s="133">
        <f>CENSO[[#This Row],[v (m³)]]/SUM(AEEF[AEEF-UT])</f>
        <v>5.2505161859916728E-3</v>
      </c>
    </row>
    <row r="3327" spans="1:27" ht="14">
      <c r="A3327" s="86">
        <v>1</v>
      </c>
      <c r="B3327" s="86">
        <v>2</v>
      </c>
      <c r="C3327" s="63">
        <v>96</v>
      </c>
      <c r="D3327" s="63">
        <v>3326</v>
      </c>
      <c r="E3327" s="63" t="str">
        <f>VLOOKUP(CENSO[[#This Row],[NOME COMUM]],ESPECIES[],2,FALSE)</f>
        <v>Couratari guianensis Aubl.</v>
      </c>
      <c r="F3327" s="64" t="s">
        <v>6</v>
      </c>
      <c r="G3327" s="64">
        <v>222</v>
      </c>
      <c r="H3327" s="97">
        <f>CENSO[[#This Row],[CAP (cm)]]/PI()</f>
        <v>70.664794732801525</v>
      </c>
      <c r="I3327" s="64">
        <v>23</v>
      </c>
      <c r="J3327" s="96">
        <f>(PI()*(CENSO[[#This Row],[DAP (cm)]]^2))/40000</f>
        <v>0.39218961076704845</v>
      </c>
      <c r="K3327" s="96">
        <f>CENSO[[#This Row],[g (m²)]]*CENSO[[#This Row],[H (m)]]*0.7</f>
        <v>6.3142527333494796</v>
      </c>
      <c r="L3327" s="64">
        <v>1</v>
      </c>
      <c r="M3327" s="65">
        <v>365425.9</v>
      </c>
      <c r="N3327" s="87">
        <v>9703029.5999999903</v>
      </c>
      <c r="O3327" s="87" t="s">
        <v>1228</v>
      </c>
      <c r="P3327" s="87" t="str">
        <f>VLOOKUP(CENSO[[#This Row],[DAP (cm)]],CD[],2,TRUE)</f>
        <v>TORA</v>
      </c>
      <c r="Q3327" s="87" t="str">
        <f>VLOOKUP(CENSO[[#This Row],[DAP (cm)]],DD[],2,TRUE)</f>
        <v>70├ 80</v>
      </c>
      <c r="R3327" s="87" t="str" cm="1">
        <f t="array" ref="R3327">INDEX(_xlfn.TEXTSPLIT(CENSO[[#This Row],[NOME CIENTIFICO]]," "),1)</f>
        <v>Couratari</v>
      </c>
      <c r="S3327" s="98" t="s">
        <v>1004</v>
      </c>
      <c r="T3327" s="87">
        <f>_xlfn.MINIFS(CENSO[DAP (cm)],CENSO[NOME CIENTIFICO],CENSO[[#This Row],[NOME CIENTIFICO]])</f>
        <v>38.833806114422465</v>
      </c>
      <c r="U33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27" s="87" t="str">
        <f>IF(CENSO[[#This Row],[DAP (cm)]]&lt;CENSO[[#This Row],[DMCE (cm)]],"DAP &lt; DMCE","DAP ≥ DMCE")</f>
        <v>DAP ≥ DMCE</v>
      </c>
      <c r="W3327" s="87" t="str">
        <f>IF(CENSO[[#This Row],[DAP (cm)]]&gt;200, "Superior", "Inferior")</f>
        <v>Inferior</v>
      </c>
      <c r="X3327" s="87" t="str">
        <f>VLOOKUP(CENSO[[#This Row],[NOME COMUM]],ESPECIES[],4,FALSE)</f>
        <v>Não</v>
      </c>
      <c r="Y3327" s="87" t="str">
        <f>IF(IFERROR(VLOOKUP(CENSO[[#This Row],[NOME COMUM]],COMERCIAIS[],2, FALSE), "Não") &lt;&gt; "Não", "Sim", "Não")</f>
        <v>Sim</v>
      </c>
      <c r="Z3327" s="133">
        <f>CENSO[[#This Row],[g (m²)]]/SUM(AEEF[AEEF-UT])</f>
        <v>6.8619128686678451E-4</v>
      </c>
      <c r="AA3327" s="133">
        <f>CENSO[[#This Row],[v (m³)]]/SUM(AEEF[AEEF-UT])</f>
        <v>1.104767971855523E-2</v>
      </c>
    </row>
    <row r="3328" spans="1:27" ht="14">
      <c r="A3328" s="86">
        <v>1</v>
      </c>
      <c r="B3328" s="86">
        <v>2</v>
      </c>
      <c r="C3328" s="63">
        <v>96</v>
      </c>
      <c r="D3328" s="63">
        <v>3327</v>
      </c>
      <c r="E3328" s="63" t="str">
        <f>VLOOKUP(CENSO[[#This Row],[NOME COMUM]],ESPECIES[],2,FALSE)</f>
        <v>Pouteria sp.</v>
      </c>
      <c r="F3328" s="64" t="s">
        <v>83</v>
      </c>
      <c r="G3328" s="64">
        <v>154</v>
      </c>
      <c r="H3328" s="97">
        <f>CENSO[[#This Row],[CAP (cm)]]/PI()</f>
        <v>49.019722472303762</v>
      </c>
      <c r="I3328" s="64">
        <v>15</v>
      </c>
      <c r="J3328" s="96">
        <f>(PI()*(CENSO[[#This Row],[DAP (cm)]]^2))/40000</f>
        <v>0.18872593151836947</v>
      </c>
      <c r="K3328" s="96">
        <f>CENSO[[#This Row],[g (m²)]]*CENSO[[#This Row],[H (m)]]*0.7</f>
        <v>1.9816222809428794</v>
      </c>
      <c r="L3328" s="64">
        <v>1</v>
      </c>
      <c r="M3328" s="65">
        <v>365430.4</v>
      </c>
      <c r="N3328" s="87">
        <v>9703027.4000000004</v>
      </c>
      <c r="O3328" s="98" t="s">
        <v>1225</v>
      </c>
      <c r="P3328" s="87" t="str">
        <f>VLOOKUP(CENSO[[#This Row],[DAP (cm)]],CD[],2,TRUE)</f>
        <v>TORETE</v>
      </c>
      <c r="Q3328" s="87" t="str">
        <f>VLOOKUP(CENSO[[#This Row],[DAP (cm)]],DD[],2,TRUE)</f>
        <v>40├ 50</v>
      </c>
      <c r="R3328" s="87" t="str" cm="1">
        <f t="array" ref="R3328">INDEX(_xlfn.TEXTSPLIT(CENSO[[#This Row],[NOME CIENTIFICO]]," "),1)</f>
        <v>Pouteria</v>
      </c>
      <c r="S3328" s="98" t="s">
        <v>1004</v>
      </c>
      <c r="T3328" s="87">
        <f>_xlfn.MINIFS(CENSO[DAP (cm)],CENSO[NOME CIENTIFICO],CENSO[[#This Row],[NOME CIENTIFICO]])</f>
        <v>39.788735772973837</v>
      </c>
      <c r="U33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28" s="87" t="str">
        <f>IF(CENSO[[#This Row],[DAP (cm)]]&lt;CENSO[[#This Row],[DMCE (cm)]],"DAP &lt; DMCE","DAP ≥ DMCE")</f>
        <v>DAP &lt; DMCE</v>
      </c>
      <c r="W3328" s="87" t="str">
        <f>IF(CENSO[[#This Row],[DAP (cm)]]&gt;200, "Superior", "Inferior")</f>
        <v>Inferior</v>
      </c>
      <c r="X3328" s="87" t="str">
        <f>VLOOKUP(CENSO[[#This Row],[NOME COMUM]],ESPECIES[],4,FALSE)</f>
        <v>Não</v>
      </c>
      <c r="Y3328" s="87" t="str">
        <f>IF(IFERROR(VLOOKUP(CENSO[[#This Row],[NOME COMUM]],COMERCIAIS[],2, FALSE), "Não") &lt;&gt; "Não", "Sim", "Não")</f>
        <v>Não</v>
      </c>
      <c r="Z3328" s="133">
        <f>CENSO[[#This Row],[g (m²)]]/SUM(AEEF[AEEF-UT])</f>
        <v>3.3020275463299778E-4</v>
      </c>
      <c r="AA3328" s="133">
        <f>CENSO[[#This Row],[v (m³)]]/SUM(AEEF[AEEF-UT])</f>
        <v>3.4671289236464765E-3</v>
      </c>
    </row>
    <row r="3329" spans="1:27" ht="14">
      <c r="A3329" s="86">
        <v>1</v>
      </c>
      <c r="B3329" s="86">
        <v>2</v>
      </c>
      <c r="C3329" s="63">
        <v>96</v>
      </c>
      <c r="D3329" s="63">
        <v>3328</v>
      </c>
      <c r="E3329" s="63" t="str">
        <f>VLOOKUP(CENSO[[#This Row],[NOME COMUM]],ESPECIES[],2,FALSE)</f>
        <v>Manilkara huberi (Ducke) Chevalier</v>
      </c>
      <c r="F3329" s="64" t="s">
        <v>30</v>
      </c>
      <c r="G3329" s="64">
        <v>200</v>
      </c>
      <c r="H3329" s="97">
        <f>CENSO[[#This Row],[CAP (cm)]]/PI()</f>
        <v>63.661977236758133</v>
      </c>
      <c r="I3329" s="64">
        <v>17</v>
      </c>
      <c r="J3329" s="96">
        <f>(PI()*(CENSO[[#This Row],[DAP (cm)]]^2))/40000</f>
        <v>0.31830988618379064</v>
      </c>
      <c r="K3329" s="96">
        <f>CENSO[[#This Row],[g (m²)]]*CENSO[[#This Row],[H (m)]]*0.7</f>
        <v>3.7878876455871082</v>
      </c>
      <c r="L3329" s="64">
        <v>1</v>
      </c>
      <c r="M3329" s="65">
        <v>365434.5</v>
      </c>
      <c r="N3329" s="87">
        <v>9703031</v>
      </c>
      <c r="O3329" s="87" t="s">
        <v>1227</v>
      </c>
      <c r="P3329" s="87" t="str">
        <f>VLOOKUP(CENSO[[#This Row],[DAP (cm)]],CD[],2,TRUE)</f>
        <v>TORA</v>
      </c>
      <c r="Q3329" s="87" t="str">
        <f>VLOOKUP(CENSO[[#This Row],[DAP (cm)]],DD[],2,TRUE)</f>
        <v>60├ 70</v>
      </c>
      <c r="R3329" s="87" t="str" cm="1">
        <f t="array" ref="R3329">INDEX(_xlfn.TEXTSPLIT(CENSO[[#This Row],[NOME CIENTIFICO]]," "),1)</f>
        <v>Manilkara</v>
      </c>
      <c r="S3329" s="98" t="s">
        <v>1004</v>
      </c>
      <c r="T3329" s="87">
        <f>_xlfn.MINIFS(CENSO[DAP (cm)],CENSO[NOME CIENTIFICO],CENSO[[#This Row],[NOME CIENTIFICO]])</f>
        <v>41.38028520389279</v>
      </c>
      <c r="U33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329" s="87" t="str">
        <f>IF(CENSO[[#This Row],[DAP (cm)]]&lt;CENSO[[#This Row],[DMCE (cm)]],"DAP &lt; DMCE","DAP ≥ DMCE")</f>
        <v>DAP ≥ DMCE</v>
      </c>
      <c r="W3329" s="87" t="str">
        <f>IF(CENSO[[#This Row],[DAP (cm)]]&gt;200, "Superior", "Inferior")</f>
        <v>Inferior</v>
      </c>
      <c r="X3329" s="87" t="str">
        <f>VLOOKUP(CENSO[[#This Row],[NOME COMUM]],ESPECIES[],4,FALSE)</f>
        <v>Não</v>
      </c>
      <c r="Y3329" s="87" t="str">
        <f>IF(IFERROR(VLOOKUP(CENSO[[#This Row],[NOME COMUM]],COMERCIAIS[],2, FALSE), "Não") &lt;&gt; "Não", "Sim", "Não")</f>
        <v>Sim</v>
      </c>
      <c r="Z3329" s="133">
        <f>CENSO[[#This Row],[g (m²)]]/SUM(AEEF[AEEF-UT])</f>
        <v>5.5692824191768894E-4</v>
      </c>
      <c r="AA3329" s="133">
        <f>CENSO[[#This Row],[v (m³)]]/SUM(AEEF[AEEF-UT])</f>
        <v>6.6274460788204983E-3</v>
      </c>
    </row>
    <row r="3330" spans="1:27" ht="14">
      <c r="A3330" s="86">
        <v>1</v>
      </c>
      <c r="B3330" s="86">
        <v>2</v>
      </c>
      <c r="C3330" s="63">
        <v>96</v>
      </c>
      <c r="D3330" s="63">
        <v>3329</v>
      </c>
      <c r="E3330" s="63" t="str">
        <f>VLOOKUP(CENSO[[#This Row],[NOME COMUM]],ESPECIES[],2,FALSE)</f>
        <v>Manilkara huberi (Ducke) Chevalier</v>
      </c>
      <c r="F3330" s="64" t="s">
        <v>30</v>
      </c>
      <c r="G3330" s="64">
        <v>202</v>
      </c>
      <c r="H3330" s="97">
        <f>CENSO[[#This Row],[CAP (cm)]]/PI()</f>
        <v>64.298597009125714</v>
      </c>
      <c r="I3330" s="64">
        <v>18</v>
      </c>
      <c r="J3330" s="96">
        <f>(PI()*(CENSO[[#This Row],[DAP (cm)]]^2))/40000</f>
        <v>0.3247079148960848</v>
      </c>
      <c r="K3330" s="96">
        <f>CENSO[[#This Row],[g (m²)]]*CENSO[[#This Row],[H (m)]]*0.7</f>
        <v>4.0913197276906681</v>
      </c>
      <c r="L3330" s="64">
        <v>1</v>
      </c>
      <c r="M3330" s="65">
        <v>365456.9</v>
      </c>
      <c r="N3330" s="87">
        <v>9703048</v>
      </c>
      <c r="O3330" s="87" t="s">
        <v>1227</v>
      </c>
      <c r="P3330" s="87" t="str">
        <f>VLOOKUP(CENSO[[#This Row],[DAP (cm)]],CD[],2,TRUE)</f>
        <v>TORA</v>
      </c>
      <c r="Q3330" s="87" t="str">
        <f>VLOOKUP(CENSO[[#This Row],[DAP (cm)]],DD[],2,TRUE)</f>
        <v>60├ 70</v>
      </c>
      <c r="R3330" s="87" t="str" cm="1">
        <f t="array" ref="R3330">INDEX(_xlfn.TEXTSPLIT(CENSO[[#This Row],[NOME CIENTIFICO]]," "),1)</f>
        <v>Manilkara</v>
      </c>
      <c r="S3330" s="98" t="s">
        <v>1004</v>
      </c>
      <c r="T3330" s="87">
        <f>_xlfn.MINIFS(CENSO[DAP (cm)],CENSO[NOME CIENTIFICO],CENSO[[#This Row],[NOME CIENTIFICO]])</f>
        <v>41.38028520389279</v>
      </c>
      <c r="U33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330" s="87" t="str">
        <f>IF(CENSO[[#This Row],[DAP (cm)]]&lt;CENSO[[#This Row],[DMCE (cm)]],"DAP &lt; DMCE","DAP ≥ DMCE")</f>
        <v>DAP ≥ DMCE</v>
      </c>
      <c r="W3330" s="87" t="str">
        <f>IF(CENSO[[#This Row],[DAP (cm)]]&gt;200, "Superior", "Inferior")</f>
        <v>Inferior</v>
      </c>
      <c r="X3330" s="87" t="str">
        <f>VLOOKUP(CENSO[[#This Row],[NOME COMUM]],ESPECIES[],4,FALSE)</f>
        <v>Não</v>
      </c>
      <c r="Y3330" s="87" t="str">
        <f>IF(IFERROR(VLOOKUP(CENSO[[#This Row],[NOME COMUM]],COMERCIAIS[],2, FALSE), "Não") &lt;&gt; "Não", "Sim", "Não")</f>
        <v>Sim</v>
      </c>
      <c r="Z3330" s="133">
        <f>CENSO[[#This Row],[g (m²)]]/SUM(AEEF[AEEF-UT])</f>
        <v>5.681224995802345E-4</v>
      </c>
      <c r="AA3330" s="133">
        <f>CENSO[[#This Row],[v (m³)]]/SUM(AEEF[AEEF-UT])</f>
        <v>7.1583434947109529E-3</v>
      </c>
    </row>
    <row r="3331" spans="1:27" ht="14">
      <c r="A3331" s="86">
        <v>1</v>
      </c>
      <c r="B3331" s="86">
        <v>2</v>
      </c>
      <c r="C3331" s="63">
        <v>96</v>
      </c>
      <c r="D3331" s="63">
        <v>3330</v>
      </c>
      <c r="E3331" s="63" t="str">
        <f>VLOOKUP(CENSO[[#This Row],[NOME COMUM]],ESPECIES[],2,FALSE)</f>
        <v>Virola sebifera Aubl.</v>
      </c>
      <c r="F3331" s="64" t="s">
        <v>18</v>
      </c>
      <c r="G3331" s="64">
        <v>186</v>
      </c>
      <c r="H3331" s="97">
        <f>CENSO[[#This Row],[CAP (cm)]]/PI()</f>
        <v>59.205638830185066</v>
      </c>
      <c r="I3331" s="64">
        <v>17</v>
      </c>
      <c r="J3331" s="96">
        <f>(PI()*(CENSO[[#This Row],[DAP (cm)]]^2))/40000</f>
        <v>0.27530622056036053</v>
      </c>
      <c r="K3331" s="96">
        <f>CENSO[[#This Row],[g (m²)]]*CENSO[[#This Row],[H (m)]]*0.7</f>
        <v>3.27614402466829</v>
      </c>
      <c r="L3331" s="64">
        <v>1</v>
      </c>
      <c r="M3331" s="65">
        <v>365457.4</v>
      </c>
      <c r="N3331" s="87">
        <v>9703053.3000000007</v>
      </c>
      <c r="O3331" s="87" t="s">
        <v>1227</v>
      </c>
      <c r="P3331" s="87" t="str">
        <f>VLOOKUP(CENSO[[#This Row],[DAP (cm)]],CD[],2,TRUE)</f>
        <v>TORA</v>
      </c>
      <c r="Q3331" s="87" t="str">
        <f>VLOOKUP(CENSO[[#This Row],[DAP (cm)]],DD[],2,TRUE)</f>
        <v>50├ 60</v>
      </c>
      <c r="R3331" s="87" t="str" cm="1">
        <f t="array" ref="R3331">INDEX(_xlfn.TEXTSPLIT(CENSO[[#This Row],[NOME CIENTIFICO]]," "),1)</f>
        <v>Virola</v>
      </c>
      <c r="S3331" s="98" t="s">
        <v>1004</v>
      </c>
      <c r="T3331" s="87">
        <f>_xlfn.MINIFS(CENSO[DAP (cm)],CENSO[NOME CIENTIFICO],CENSO[[#This Row],[NOME CIENTIFICO]])</f>
        <v>38.197186342054884</v>
      </c>
      <c r="U33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31" s="87" t="str">
        <f>IF(CENSO[[#This Row],[DAP (cm)]]&lt;CENSO[[#This Row],[DMCE (cm)]],"DAP &lt; DMCE","DAP ≥ DMCE")</f>
        <v>DAP ≥ DMCE</v>
      </c>
      <c r="W3331" s="87" t="str">
        <f>IF(CENSO[[#This Row],[DAP (cm)]]&gt;200, "Superior", "Inferior")</f>
        <v>Inferior</v>
      </c>
      <c r="X3331" s="87" t="str">
        <f>VLOOKUP(CENSO[[#This Row],[NOME COMUM]],ESPECIES[],4,FALSE)</f>
        <v>Não</v>
      </c>
      <c r="Y3331" s="87" t="str">
        <f>IF(IFERROR(VLOOKUP(CENSO[[#This Row],[NOME COMUM]],COMERCIAIS[],2, FALSE), "Não") &lt;&gt; "Não", "Sim", "Não")</f>
        <v>Não</v>
      </c>
      <c r="Z3331" s="133">
        <f>CENSO[[#This Row],[g (m²)]]/SUM(AEEF[AEEF-UT])</f>
        <v>4.8168723643460915E-4</v>
      </c>
      <c r="AA3331" s="133">
        <f>CENSO[[#This Row],[v (m³)]]/SUM(AEEF[AEEF-UT])</f>
        <v>5.7320781135718488E-3</v>
      </c>
    </row>
    <row r="3332" spans="1:27" ht="14">
      <c r="A3332" s="86">
        <v>1</v>
      </c>
      <c r="B3332" s="86">
        <v>2</v>
      </c>
      <c r="C3332" s="63">
        <v>96</v>
      </c>
      <c r="D3332" s="63">
        <v>3331</v>
      </c>
      <c r="E3332" s="63" t="str">
        <f>VLOOKUP(CENSO[[#This Row],[NOME COMUM]],ESPECIES[],2,FALSE)</f>
        <v>Erisma uncinatum Warm.</v>
      </c>
      <c r="F3332" s="64" t="s">
        <v>98</v>
      </c>
      <c r="G3332" s="64">
        <v>244</v>
      </c>
      <c r="H3332" s="97">
        <f>CENSO[[#This Row],[CAP (cm)]]/PI()</f>
        <v>77.667612228844931</v>
      </c>
      <c r="I3332" s="64">
        <v>12</v>
      </c>
      <c r="J3332" s="96">
        <f>(PI()*(CENSO[[#This Row],[DAP (cm)]]^2))/40000</f>
        <v>0.47377243459595408</v>
      </c>
      <c r="K3332" s="96">
        <f>CENSO[[#This Row],[g (m²)]]*CENSO[[#This Row],[H (m)]]*0.7</f>
        <v>3.9796884506060137</v>
      </c>
      <c r="L3332" s="64">
        <v>2</v>
      </c>
      <c r="M3332" s="65">
        <v>365443.5</v>
      </c>
      <c r="N3332" s="87">
        <v>9703065.5</v>
      </c>
      <c r="O3332" s="87" t="s">
        <v>1228</v>
      </c>
      <c r="P3332" s="87" t="str">
        <f>VLOOKUP(CENSO[[#This Row],[DAP (cm)]],CD[],2,TRUE)</f>
        <v>TORA</v>
      </c>
      <c r="Q3332" s="87" t="str">
        <f>VLOOKUP(CENSO[[#This Row],[DAP (cm)]],DD[],2,TRUE)</f>
        <v>70├ 80</v>
      </c>
      <c r="R3332" s="87" t="str" cm="1">
        <f t="array" ref="R3332">INDEX(_xlfn.TEXTSPLIT(CENSO[[#This Row],[NOME CIENTIFICO]]," "),1)</f>
        <v>Erisma</v>
      </c>
      <c r="S3332" s="98" t="s">
        <v>1004</v>
      </c>
      <c r="T3332" s="87">
        <f>_xlfn.MINIFS(CENSO[DAP (cm)],CENSO[NOME CIENTIFICO],CENSO[[#This Row],[NOME CIENTIFICO]])</f>
        <v>41.38028520389279</v>
      </c>
      <c r="U33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332" s="87" t="str">
        <f>IF(CENSO[[#This Row],[DAP (cm)]]&lt;CENSO[[#This Row],[DMCE (cm)]],"DAP &lt; DMCE","DAP ≥ DMCE")</f>
        <v>DAP ≥ DMCE</v>
      </c>
      <c r="W3332" s="87" t="str">
        <f>IF(CENSO[[#This Row],[DAP (cm)]]&gt;200, "Superior", "Inferior")</f>
        <v>Inferior</v>
      </c>
      <c r="X3332" s="87" t="str">
        <f>VLOOKUP(CENSO[[#This Row],[NOME COMUM]],ESPECIES[],4,FALSE)</f>
        <v>Não</v>
      </c>
      <c r="Y3332" s="87" t="str">
        <f>IF(IFERROR(VLOOKUP(CENSO[[#This Row],[NOME COMUM]],COMERCIAIS[],2, FALSE), "Não") &lt;&gt; "Não", "Sim", "Não")</f>
        <v>Sim</v>
      </c>
      <c r="Z3332" s="133">
        <f>CENSO[[#This Row],[g (m²)]]/SUM(AEEF[AEEF-UT])</f>
        <v>8.2893199527028837E-4</v>
      </c>
      <c r="AA3332" s="133">
        <f>CENSO[[#This Row],[v (m³)]]/SUM(AEEF[AEEF-UT])</f>
        <v>6.9630287602704217E-3</v>
      </c>
    </row>
    <row r="3333" spans="1:27" ht="14">
      <c r="A3333" s="86">
        <v>1</v>
      </c>
      <c r="B3333" s="86">
        <v>2</v>
      </c>
      <c r="C3333" s="63">
        <v>96</v>
      </c>
      <c r="D3333" s="63">
        <v>3332</v>
      </c>
      <c r="E3333" s="63" t="str">
        <f>VLOOKUP(CENSO[[#This Row],[NOME COMUM]],ESPECIES[],2,FALSE)</f>
        <v>Lecythis chartacea O.Berg</v>
      </c>
      <c r="F3333" s="64" t="s">
        <v>31</v>
      </c>
      <c r="G3333" s="64">
        <v>245</v>
      </c>
      <c r="H3333" s="97">
        <f>CENSO[[#This Row],[CAP (cm)]]/PI()</f>
        <v>77.985922115028714</v>
      </c>
      <c r="I3333" s="64">
        <v>17</v>
      </c>
      <c r="J3333" s="96">
        <f>(PI()*(CENSO[[#This Row],[DAP (cm)]]^2))/40000</f>
        <v>0.47766377295455087</v>
      </c>
      <c r="K3333" s="96">
        <f>CENSO[[#This Row],[g (m²)]]*CENSO[[#This Row],[H (m)]]*0.7</f>
        <v>5.6841988981591554</v>
      </c>
      <c r="L3333" s="64">
        <v>1</v>
      </c>
      <c r="M3333" s="65">
        <v>365479.09999999899</v>
      </c>
      <c r="N3333" s="87">
        <v>9703142.5</v>
      </c>
      <c r="O3333" s="87" t="s">
        <v>1228</v>
      </c>
      <c r="P3333" s="87" t="str">
        <f>VLOOKUP(CENSO[[#This Row],[DAP (cm)]],CD[],2,TRUE)</f>
        <v>TORA</v>
      </c>
      <c r="Q3333" s="87" t="str">
        <f>VLOOKUP(CENSO[[#This Row],[DAP (cm)]],DD[],2,TRUE)</f>
        <v>70├ 80</v>
      </c>
      <c r="R3333" s="87" t="str" cm="1">
        <f t="array" ref="R3333">INDEX(_xlfn.TEXTSPLIT(CENSO[[#This Row],[NOME CIENTIFICO]]," "),1)</f>
        <v>Lecythis</v>
      </c>
      <c r="S3333" s="98" t="s">
        <v>1004</v>
      </c>
      <c r="T3333" s="87">
        <f>_xlfn.MINIFS(CENSO[DAP (cm)],CENSO[NOME CIENTIFICO],CENSO[[#This Row],[NOME CIENTIFICO]])</f>
        <v>38.833806114422465</v>
      </c>
      <c r="U33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33" s="87" t="str">
        <f>IF(CENSO[[#This Row],[DAP (cm)]]&lt;CENSO[[#This Row],[DMCE (cm)]],"DAP &lt; DMCE","DAP ≥ DMCE")</f>
        <v>DAP ≥ DMCE</v>
      </c>
      <c r="W3333" s="87" t="str">
        <f>IF(CENSO[[#This Row],[DAP (cm)]]&gt;200, "Superior", "Inferior")</f>
        <v>Inferior</v>
      </c>
      <c r="X3333" s="87" t="str">
        <f>VLOOKUP(CENSO[[#This Row],[NOME COMUM]],ESPECIES[],4,FALSE)</f>
        <v>Não</v>
      </c>
      <c r="Y3333" s="87" t="str">
        <f>IF(IFERROR(VLOOKUP(CENSO[[#This Row],[NOME COMUM]],COMERCIAIS[],2, FALSE), "Não") &lt;&gt; "Não", "Sim", "Não")</f>
        <v>Sim</v>
      </c>
      <c r="Z3333" s="133">
        <f>CENSO[[#This Row],[g (m²)]]/SUM(AEEF[AEEF-UT])</f>
        <v>8.3574044302773209E-4</v>
      </c>
      <c r="AA3333" s="133">
        <f>CENSO[[#This Row],[v (m³)]]/SUM(AEEF[AEEF-UT])</f>
        <v>9.9453112720300114E-3</v>
      </c>
    </row>
    <row r="3334" spans="1:27" ht="14">
      <c r="A3334" s="86">
        <v>1</v>
      </c>
      <c r="B3334" s="86">
        <v>2</v>
      </c>
      <c r="C3334" s="63">
        <v>96</v>
      </c>
      <c r="D3334" s="63">
        <v>3333</v>
      </c>
      <c r="E3334" s="63" t="str">
        <f>VLOOKUP(CENSO[[#This Row],[NOME COMUM]],ESPECIES[],2,FALSE)</f>
        <v>Couratari guianensis Aubl.</v>
      </c>
      <c r="F3334" s="64" t="s">
        <v>6</v>
      </c>
      <c r="G3334" s="64">
        <v>265</v>
      </c>
      <c r="H3334" s="97">
        <f>CENSO[[#This Row],[CAP (cm)]]/PI()</f>
        <v>84.352119838704525</v>
      </c>
      <c r="I3334" s="64">
        <v>23</v>
      </c>
      <c r="J3334" s="96">
        <f>(PI()*(CENSO[[#This Row],[DAP (cm)]]^2))/40000</f>
        <v>0.55883279393141738</v>
      </c>
      <c r="K3334" s="96">
        <f>CENSO[[#This Row],[g (m²)]]*CENSO[[#This Row],[H (m)]]*0.7</f>
        <v>8.9972079822958193</v>
      </c>
      <c r="L3334" s="64">
        <v>1</v>
      </c>
      <c r="M3334" s="65">
        <v>365532.2</v>
      </c>
      <c r="N3334" s="87">
        <v>9703186</v>
      </c>
      <c r="O3334" s="87" t="s">
        <v>1228</v>
      </c>
      <c r="P3334" s="87" t="str">
        <f>VLOOKUP(CENSO[[#This Row],[DAP (cm)]],CD[],2,TRUE)</f>
        <v>TORA</v>
      </c>
      <c r="Q3334" s="87" t="str">
        <f>VLOOKUP(CENSO[[#This Row],[DAP (cm)]],DD[],2,TRUE)</f>
        <v>80├ 90</v>
      </c>
      <c r="R3334" s="87" t="str" cm="1">
        <f t="array" ref="R3334">INDEX(_xlfn.TEXTSPLIT(CENSO[[#This Row],[NOME CIENTIFICO]]," "),1)</f>
        <v>Couratari</v>
      </c>
      <c r="S3334" s="98" t="s">
        <v>1004</v>
      </c>
      <c r="T3334" s="87">
        <f>_xlfn.MINIFS(CENSO[DAP (cm)],CENSO[NOME CIENTIFICO],CENSO[[#This Row],[NOME CIENTIFICO]])</f>
        <v>38.833806114422465</v>
      </c>
      <c r="U33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34" s="87" t="str">
        <f>IF(CENSO[[#This Row],[DAP (cm)]]&lt;CENSO[[#This Row],[DMCE (cm)]],"DAP &lt; DMCE","DAP ≥ DMCE")</f>
        <v>DAP ≥ DMCE</v>
      </c>
      <c r="W3334" s="87" t="str">
        <f>IF(CENSO[[#This Row],[DAP (cm)]]&gt;200, "Superior", "Inferior")</f>
        <v>Inferior</v>
      </c>
      <c r="X3334" s="87" t="str">
        <f>VLOOKUP(CENSO[[#This Row],[NOME COMUM]],ESPECIES[],4,FALSE)</f>
        <v>Não</v>
      </c>
      <c r="Y3334" s="87" t="str">
        <f>IF(IFERROR(VLOOKUP(CENSO[[#This Row],[NOME COMUM]],COMERCIAIS[],2, FALSE), "Não") &lt;&gt; "Não", "Sim", "Não")</f>
        <v>Sim</v>
      </c>
      <c r="Z3334" s="133">
        <f>CENSO[[#This Row],[g (m²)]]/SUM(AEEF[AEEF-UT])</f>
        <v>9.777571447167426E-4</v>
      </c>
      <c r="AA3334" s="133">
        <f>CENSO[[#This Row],[v (m³)]]/SUM(AEEF[AEEF-UT])</f>
        <v>1.5741890029939556E-2</v>
      </c>
    </row>
    <row r="3335" spans="1:27" ht="14">
      <c r="A3335" s="86">
        <v>1</v>
      </c>
      <c r="B3335" s="86">
        <v>2</v>
      </c>
      <c r="C3335" s="63">
        <v>96</v>
      </c>
      <c r="D3335" s="63">
        <v>3334</v>
      </c>
      <c r="E3335" s="63" t="str">
        <f>VLOOKUP(CENSO[[#This Row],[NOME COMUM]],ESPECIES[],2,FALSE)</f>
        <v>Piptadenia suaveolens Miq.</v>
      </c>
      <c r="F3335" s="64" t="s">
        <v>22</v>
      </c>
      <c r="G3335" s="64">
        <v>206</v>
      </c>
      <c r="H3335" s="97">
        <f>CENSO[[#This Row],[CAP (cm)]]/PI()</f>
        <v>65.571836553860877</v>
      </c>
      <c r="I3335" s="64">
        <v>15</v>
      </c>
      <c r="J3335" s="96">
        <f>(PI()*(CENSO[[#This Row],[DAP (cm)]]^2))/40000</f>
        <v>0.33769495825238349</v>
      </c>
      <c r="K3335" s="96">
        <f>CENSO[[#This Row],[g (m²)]]*CENSO[[#This Row],[H (m)]]*0.7</f>
        <v>3.5457970616500267</v>
      </c>
      <c r="L3335" s="64">
        <v>1</v>
      </c>
      <c r="M3335" s="65">
        <v>365613.09999999899</v>
      </c>
      <c r="N3335" s="87">
        <v>9703352.1999999899</v>
      </c>
      <c r="O3335" s="87" t="s">
        <v>1228</v>
      </c>
      <c r="P3335" s="87" t="str">
        <f>VLOOKUP(CENSO[[#This Row],[DAP (cm)]],CD[],2,TRUE)</f>
        <v>TORA</v>
      </c>
      <c r="Q3335" s="87" t="str">
        <f>VLOOKUP(CENSO[[#This Row],[DAP (cm)]],DD[],2,TRUE)</f>
        <v>60├ 70</v>
      </c>
      <c r="R3335" s="87" t="str" cm="1">
        <f t="array" ref="R3335">INDEX(_xlfn.TEXTSPLIT(CENSO[[#This Row],[NOME CIENTIFICO]]," "),1)</f>
        <v>Piptadenia</v>
      </c>
      <c r="S3335" s="98" t="s">
        <v>1004</v>
      </c>
      <c r="T3335" s="87">
        <f>_xlfn.MINIFS(CENSO[DAP (cm)],CENSO[NOME CIENTIFICO],CENSO[[#This Row],[NOME CIENTIFICO]])</f>
        <v>39.788735772973837</v>
      </c>
      <c r="U33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35" s="87" t="str">
        <f>IF(CENSO[[#This Row],[DAP (cm)]]&lt;CENSO[[#This Row],[DMCE (cm)]],"DAP &lt; DMCE","DAP ≥ DMCE")</f>
        <v>DAP ≥ DMCE</v>
      </c>
      <c r="W3335" s="87" t="str">
        <f>IF(CENSO[[#This Row],[DAP (cm)]]&gt;200, "Superior", "Inferior")</f>
        <v>Inferior</v>
      </c>
      <c r="X3335" s="87" t="str">
        <f>VLOOKUP(CENSO[[#This Row],[NOME COMUM]],ESPECIES[],4,FALSE)</f>
        <v>Não</v>
      </c>
      <c r="Y3335" s="87" t="str">
        <f>IF(IFERROR(VLOOKUP(CENSO[[#This Row],[NOME COMUM]],COMERCIAIS[],2, FALSE), "Não") &lt;&gt; "Não", "Sim", "Não")</f>
        <v>Sim</v>
      </c>
      <c r="Z3335" s="133">
        <f>CENSO[[#This Row],[g (m²)]]/SUM(AEEF[AEEF-UT])</f>
        <v>5.9084517185047623E-4</v>
      </c>
      <c r="AA3335" s="133">
        <f>CENSO[[#This Row],[v (m³)]]/SUM(AEEF[AEEF-UT])</f>
        <v>6.2038743044300002E-3</v>
      </c>
    </row>
    <row r="3336" spans="1:27" ht="14">
      <c r="A3336" s="86">
        <v>1</v>
      </c>
      <c r="B3336" s="86">
        <v>2</v>
      </c>
      <c r="C3336" s="63">
        <v>96</v>
      </c>
      <c r="D3336" s="63">
        <v>3335</v>
      </c>
      <c r="E3336" s="63" t="str">
        <f>VLOOKUP(CENSO[[#This Row],[NOME COMUM]],ESPECIES[],2,FALSE)</f>
        <v>Parkia pendula (Willd.) Benth. ex Walp.</v>
      </c>
      <c r="F3336" s="64" t="s">
        <v>58</v>
      </c>
      <c r="G3336" s="64">
        <v>330</v>
      </c>
      <c r="H3336" s="97">
        <f>CENSO[[#This Row],[CAP (cm)]]/PI()</f>
        <v>105.04226244065093</v>
      </c>
      <c r="I3336" s="64">
        <v>17</v>
      </c>
      <c r="J3336" s="96">
        <f>(PI()*(CENSO[[#This Row],[DAP (cm)]]^2))/40000</f>
        <v>0.86659866513537021</v>
      </c>
      <c r="K3336" s="96">
        <f>CENSO[[#This Row],[g (m²)]]*CENSO[[#This Row],[H (m)]]*0.7</f>
        <v>10.312524115110905</v>
      </c>
      <c r="L3336" s="64">
        <v>1</v>
      </c>
      <c r="M3336" s="65">
        <v>365606.299999999</v>
      </c>
      <c r="N3336" s="87">
        <v>9703349.9000000004</v>
      </c>
      <c r="O3336" s="87" t="s">
        <v>1228</v>
      </c>
      <c r="P3336" s="87" t="str">
        <f>VLOOKUP(CENSO[[#This Row],[DAP (cm)]],CD[],2,TRUE)</f>
        <v>TORA</v>
      </c>
      <c r="Q3336" s="87" t="str">
        <f>VLOOKUP(CENSO[[#This Row],[DAP (cm)]],DD[],2,TRUE)</f>
        <v>100├ 110</v>
      </c>
      <c r="R3336" s="87" t="str" cm="1">
        <f t="array" ref="R3336">INDEX(_xlfn.TEXTSPLIT(CENSO[[#This Row],[NOME CIENTIFICO]]," "),1)</f>
        <v>Parkia</v>
      </c>
      <c r="S3336" s="98" t="s">
        <v>1004</v>
      </c>
      <c r="T3336" s="87">
        <f>_xlfn.MINIFS(CENSO[DAP (cm)],CENSO[NOME CIENTIFICO],CENSO[[#This Row],[NOME CIENTIFICO]])</f>
        <v>40.107045659157627</v>
      </c>
      <c r="U33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336" s="87" t="str">
        <f>IF(CENSO[[#This Row],[DAP (cm)]]&lt;CENSO[[#This Row],[DMCE (cm)]],"DAP &lt; DMCE","DAP ≥ DMCE")</f>
        <v>DAP ≥ DMCE</v>
      </c>
      <c r="W3336" s="87" t="str">
        <f>IF(CENSO[[#This Row],[DAP (cm)]]&gt;200, "Superior", "Inferior")</f>
        <v>Inferior</v>
      </c>
      <c r="X3336" s="87" t="str">
        <f>VLOOKUP(CENSO[[#This Row],[NOME COMUM]],ESPECIES[],4,FALSE)</f>
        <v>Não</v>
      </c>
      <c r="Y3336" s="87" t="str">
        <f>IF(IFERROR(VLOOKUP(CENSO[[#This Row],[NOME COMUM]],COMERCIAIS[],2, FALSE), "Não") &lt;&gt; "Não", "Sim", "Não")</f>
        <v>Sim</v>
      </c>
      <c r="Z3336" s="133">
        <f>CENSO[[#This Row],[g (m²)]]/SUM(AEEF[AEEF-UT])</f>
        <v>1.5162371386209085E-3</v>
      </c>
      <c r="AA3336" s="133">
        <f>CENSO[[#This Row],[v (m³)]]/SUM(AEEF[AEEF-UT])</f>
        <v>1.8043221949588812E-2</v>
      </c>
    </row>
    <row r="3337" spans="1:27" ht="14">
      <c r="A3337" s="86">
        <v>1</v>
      </c>
      <c r="B3337" s="86">
        <v>2</v>
      </c>
      <c r="C3337" s="63">
        <v>96</v>
      </c>
      <c r="D3337" s="63">
        <v>3336</v>
      </c>
      <c r="E3337" s="63" t="str">
        <f>VLOOKUP(CENSO[[#This Row],[NOME COMUM]],ESPECIES[],2,FALSE)</f>
        <v>Tachigali myrmecophila Ducke</v>
      </c>
      <c r="F3337" s="64" t="s">
        <v>14</v>
      </c>
      <c r="G3337" s="64">
        <v>400</v>
      </c>
      <c r="H3337" s="97">
        <f>CENSO[[#This Row],[CAP (cm)]]/PI()</f>
        <v>127.32395447351627</v>
      </c>
      <c r="I3337" s="64">
        <v>18</v>
      </c>
      <c r="J3337" s="96">
        <f>(PI()*(CENSO[[#This Row],[DAP (cm)]]^2))/40000</f>
        <v>1.2732395447351625</v>
      </c>
      <c r="K3337" s="96">
        <f>CENSO[[#This Row],[g (m²)]]*CENSO[[#This Row],[H (m)]]*0.7</f>
        <v>16.042818263663047</v>
      </c>
      <c r="L3337" s="64">
        <v>1</v>
      </c>
      <c r="M3337" s="65">
        <v>365605.5</v>
      </c>
      <c r="N3337" s="87">
        <v>9703359.0999999903</v>
      </c>
      <c r="O3337" s="87" t="s">
        <v>1228</v>
      </c>
      <c r="P3337" s="87" t="str">
        <f>VLOOKUP(CENSO[[#This Row],[DAP (cm)]],CD[],2,TRUE)</f>
        <v>TORA</v>
      </c>
      <c r="Q3337" s="87" t="str">
        <f>VLOOKUP(CENSO[[#This Row],[DAP (cm)]],DD[],2,TRUE)</f>
        <v>120├ 130</v>
      </c>
      <c r="R3337" s="87" t="str" cm="1">
        <f t="array" ref="R3337">INDEX(_xlfn.TEXTSPLIT(CENSO[[#This Row],[NOME CIENTIFICO]]," "),1)</f>
        <v>Tachigali</v>
      </c>
      <c r="S3337" s="98" t="s">
        <v>1004</v>
      </c>
      <c r="T3337" s="87">
        <f>_xlfn.MINIFS(CENSO[DAP (cm)],CENSO[NOME CIENTIFICO],CENSO[[#This Row],[NOME CIENTIFICO]])</f>
        <v>39.152116000606256</v>
      </c>
      <c r="U33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37" s="87" t="str">
        <f>IF(CENSO[[#This Row],[DAP (cm)]]&lt;CENSO[[#This Row],[DMCE (cm)]],"DAP &lt; DMCE","DAP ≥ DMCE")</f>
        <v>DAP ≥ DMCE</v>
      </c>
      <c r="W3337" s="87" t="str">
        <f>IF(CENSO[[#This Row],[DAP (cm)]]&gt;200, "Superior", "Inferior")</f>
        <v>Inferior</v>
      </c>
      <c r="X3337" s="87" t="str">
        <f>VLOOKUP(CENSO[[#This Row],[NOME COMUM]],ESPECIES[],4,FALSE)</f>
        <v>Não</v>
      </c>
      <c r="Y3337" s="87" t="str">
        <f>IF(IFERROR(VLOOKUP(CENSO[[#This Row],[NOME COMUM]],COMERCIAIS[],2, FALSE), "Não") &lt;&gt; "Não", "Sim", "Não")</f>
        <v>Sim</v>
      </c>
      <c r="Z3337" s="133">
        <f>CENSO[[#This Row],[g (m²)]]/SUM(AEEF[AEEF-UT])</f>
        <v>2.2277129676707558E-3</v>
      </c>
      <c r="AA3337" s="133">
        <f>CENSO[[#This Row],[v (m³)]]/SUM(AEEF[AEEF-UT])</f>
        <v>2.8069183392651523E-2</v>
      </c>
    </row>
    <row r="3338" spans="1:27" ht="14">
      <c r="A3338" s="86">
        <v>1</v>
      </c>
      <c r="B3338" s="86">
        <v>2</v>
      </c>
      <c r="C3338" s="63">
        <v>96</v>
      </c>
      <c r="D3338" s="63">
        <v>3337</v>
      </c>
      <c r="E3338" s="63" t="str">
        <f>VLOOKUP(CENSO[[#This Row],[NOME COMUM]],ESPECIES[],2,FALSE)</f>
        <v>Couratari guianensis Aubl.</v>
      </c>
      <c r="F3338" s="64" t="s">
        <v>6</v>
      </c>
      <c r="G3338" s="64">
        <v>228</v>
      </c>
      <c r="H3338" s="97">
        <f>CENSO[[#This Row],[CAP (cm)]]/PI()</f>
        <v>72.574654049904282</v>
      </c>
      <c r="I3338" s="64">
        <v>23</v>
      </c>
      <c r="J3338" s="96">
        <f>(PI()*(CENSO[[#This Row],[DAP (cm)]]^2))/40000</f>
        <v>0.41367552808445446</v>
      </c>
      <c r="K3338" s="96">
        <f>CENSO[[#This Row],[g (m²)]]*CENSO[[#This Row],[H (m)]]*0.7</f>
        <v>6.6601760021597158</v>
      </c>
      <c r="L3338" s="64">
        <v>1</v>
      </c>
      <c r="M3338" s="65">
        <v>365623.4</v>
      </c>
      <c r="N3338" s="87">
        <v>9703378.3000000007</v>
      </c>
      <c r="O3338" s="87" t="s">
        <v>1228</v>
      </c>
      <c r="P3338" s="87" t="str">
        <f>VLOOKUP(CENSO[[#This Row],[DAP (cm)]],CD[],2,TRUE)</f>
        <v>TORA</v>
      </c>
      <c r="Q3338" s="87" t="str">
        <f>VLOOKUP(CENSO[[#This Row],[DAP (cm)]],DD[],2,TRUE)</f>
        <v>70├ 80</v>
      </c>
      <c r="R3338" s="87" t="str" cm="1">
        <f t="array" ref="R3338">INDEX(_xlfn.TEXTSPLIT(CENSO[[#This Row],[NOME CIENTIFICO]]," "),1)</f>
        <v>Couratari</v>
      </c>
      <c r="S3338" s="98" t="s">
        <v>1004</v>
      </c>
      <c r="T3338" s="87">
        <f>_xlfn.MINIFS(CENSO[DAP (cm)],CENSO[NOME CIENTIFICO],CENSO[[#This Row],[NOME CIENTIFICO]])</f>
        <v>38.833806114422465</v>
      </c>
      <c r="U33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38" s="87" t="str">
        <f>IF(CENSO[[#This Row],[DAP (cm)]]&lt;CENSO[[#This Row],[DMCE (cm)]],"DAP &lt; DMCE","DAP ≥ DMCE")</f>
        <v>DAP ≥ DMCE</v>
      </c>
      <c r="W3338" s="87" t="str">
        <f>IF(CENSO[[#This Row],[DAP (cm)]]&gt;200, "Superior", "Inferior")</f>
        <v>Inferior</v>
      </c>
      <c r="X3338" s="87" t="str">
        <f>VLOOKUP(CENSO[[#This Row],[NOME COMUM]],ESPECIES[],4,FALSE)</f>
        <v>Não</v>
      </c>
      <c r="Y3338" s="87" t="str">
        <f>IF(IFERROR(VLOOKUP(CENSO[[#This Row],[NOME COMUM]],COMERCIAIS[],2, FALSE), "Não") &lt;&gt; "Não", "Sim", "Não")</f>
        <v>Sim</v>
      </c>
      <c r="Z3338" s="133">
        <f>CENSO[[#This Row],[g (m²)]]/SUM(AEEF[AEEF-UT])</f>
        <v>7.2378394319622878E-4</v>
      </c>
      <c r="AA3338" s="133">
        <f>CENSO[[#This Row],[v (m³)]]/SUM(AEEF[AEEF-UT])</f>
        <v>1.1652921485459282E-2</v>
      </c>
    </row>
    <row r="3339" spans="1:27" ht="14">
      <c r="A3339" s="86">
        <v>1</v>
      </c>
      <c r="B3339" s="86">
        <v>2</v>
      </c>
      <c r="C3339" s="63">
        <v>96</v>
      </c>
      <c r="D3339" s="63">
        <v>3338</v>
      </c>
      <c r="E3339" s="63" t="str">
        <f>VLOOKUP(CENSO[[#This Row],[NOME COMUM]],ESPECIES[],2,FALSE)</f>
        <v>Piptadenia suaveolens Miq.</v>
      </c>
      <c r="F3339" s="64" t="s">
        <v>22</v>
      </c>
      <c r="G3339" s="64">
        <v>385</v>
      </c>
      <c r="H3339" s="97">
        <f>CENSO[[#This Row],[CAP (cm)]]/PI()</f>
        <v>122.54930618075942</v>
      </c>
      <c r="I3339" s="64">
        <v>19</v>
      </c>
      <c r="J3339" s="96">
        <f>(PI()*(CENSO[[#This Row],[DAP (cm)]]^2))/40000</f>
        <v>1.1795370719898093</v>
      </c>
      <c r="K3339" s="96">
        <f>CENSO[[#This Row],[g (m²)]]*CENSO[[#This Row],[H (m)]]*0.7</f>
        <v>15.687843057464463</v>
      </c>
      <c r="L3339" s="64">
        <v>1</v>
      </c>
      <c r="M3339" s="65">
        <v>365623.9</v>
      </c>
      <c r="N3339" s="87">
        <v>9703383.5999999903</v>
      </c>
      <c r="O3339" s="87" t="s">
        <v>1228</v>
      </c>
      <c r="P3339" s="87" t="str">
        <f>VLOOKUP(CENSO[[#This Row],[DAP (cm)]],CD[],2,TRUE)</f>
        <v>TORA</v>
      </c>
      <c r="Q3339" s="87" t="str">
        <f>VLOOKUP(CENSO[[#This Row],[DAP (cm)]],DD[],2,TRUE)</f>
        <v>120├ 130</v>
      </c>
      <c r="R3339" s="87" t="str" cm="1">
        <f t="array" ref="R3339">INDEX(_xlfn.TEXTSPLIT(CENSO[[#This Row],[NOME CIENTIFICO]]," "),1)</f>
        <v>Piptadenia</v>
      </c>
      <c r="S3339" s="98" t="s">
        <v>1004</v>
      </c>
      <c r="T3339" s="87">
        <f>_xlfn.MINIFS(CENSO[DAP (cm)],CENSO[NOME CIENTIFICO],CENSO[[#This Row],[NOME CIENTIFICO]])</f>
        <v>39.788735772973837</v>
      </c>
      <c r="U33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39" s="87" t="str">
        <f>IF(CENSO[[#This Row],[DAP (cm)]]&lt;CENSO[[#This Row],[DMCE (cm)]],"DAP &lt; DMCE","DAP ≥ DMCE")</f>
        <v>DAP ≥ DMCE</v>
      </c>
      <c r="W3339" s="87" t="str">
        <f>IF(CENSO[[#This Row],[DAP (cm)]]&gt;200, "Superior", "Inferior")</f>
        <v>Inferior</v>
      </c>
      <c r="X3339" s="87" t="str">
        <f>VLOOKUP(CENSO[[#This Row],[NOME COMUM]],ESPECIES[],4,FALSE)</f>
        <v>Não</v>
      </c>
      <c r="Y3339" s="87" t="str">
        <f>IF(IFERROR(VLOOKUP(CENSO[[#This Row],[NOME COMUM]],COMERCIAIS[],2, FALSE), "Não") &lt;&gt; "Não", "Sim", "Não")</f>
        <v>Sim</v>
      </c>
      <c r="Z3339" s="133">
        <f>CENSO[[#This Row],[g (m²)]]/SUM(AEEF[AEEF-UT])</f>
        <v>2.0637672164562364E-3</v>
      </c>
      <c r="AA3339" s="133">
        <f>CENSO[[#This Row],[v (m³)]]/SUM(AEEF[AEEF-UT])</f>
        <v>2.744810397886794E-2</v>
      </c>
    </row>
    <row r="3340" spans="1:27" ht="14">
      <c r="A3340" s="86">
        <v>1</v>
      </c>
      <c r="B3340" s="86">
        <v>2</v>
      </c>
      <c r="C3340" s="63">
        <v>96</v>
      </c>
      <c r="D3340" s="63">
        <v>3339</v>
      </c>
      <c r="E3340" s="63" t="str">
        <f>VLOOKUP(CENSO[[#This Row],[NOME COMUM]],ESPECIES[],2,FALSE)</f>
        <v>Piptadenia suaveolens Miq.</v>
      </c>
      <c r="F3340" s="64" t="s">
        <v>22</v>
      </c>
      <c r="G3340" s="64">
        <v>200</v>
      </c>
      <c r="H3340" s="97">
        <f>CENSO[[#This Row],[CAP (cm)]]/PI()</f>
        <v>63.661977236758133</v>
      </c>
      <c r="I3340" s="64">
        <v>16</v>
      </c>
      <c r="J3340" s="96">
        <f>(PI()*(CENSO[[#This Row],[DAP (cm)]]^2))/40000</f>
        <v>0.31830988618379064</v>
      </c>
      <c r="K3340" s="96">
        <f>CENSO[[#This Row],[g (m²)]]*CENSO[[#This Row],[H (m)]]*0.7</f>
        <v>3.565070725258455</v>
      </c>
      <c r="L3340" s="64">
        <v>1</v>
      </c>
      <c r="M3340" s="65">
        <v>365692.9</v>
      </c>
      <c r="N3340" s="87">
        <v>9703483.5999999903</v>
      </c>
      <c r="O3340" s="87" t="s">
        <v>1228</v>
      </c>
      <c r="P3340" s="87" t="str">
        <f>VLOOKUP(CENSO[[#This Row],[DAP (cm)]],CD[],2,TRUE)</f>
        <v>TORA</v>
      </c>
      <c r="Q3340" s="87" t="str">
        <f>VLOOKUP(CENSO[[#This Row],[DAP (cm)]],DD[],2,TRUE)</f>
        <v>60├ 70</v>
      </c>
      <c r="R3340" s="87" t="str" cm="1">
        <f t="array" ref="R3340">INDEX(_xlfn.TEXTSPLIT(CENSO[[#This Row],[NOME CIENTIFICO]]," "),1)</f>
        <v>Piptadenia</v>
      </c>
      <c r="S3340" s="98" t="s">
        <v>1004</v>
      </c>
      <c r="T3340" s="87">
        <f>_xlfn.MINIFS(CENSO[DAP (cm)],CENSO[NOME CIENTIFICO],CENSO[[#This Row],[NOME CIENTIFICO]])</f>
        <v>39.788735772973837</v>
      </c>
      <c r="U33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40" s="87" t="str">
        <f>IF(CENSO[[#This Row],[DAP (cm)]]&lt;CENSO[[#This Row],[DMCE (cm)]],"DAP &lt; DMCE","DAP ≥ DMCE")</f>
        <v>DAP ≥ DMCE</v>
      </c>
      <c r="W3340" s="87" t="str">
        <f>IF(CENSO[[#This Row],[DAP (cm)]]&gt;200, "Superior", "Inferior")</f>
        <v>Inferior</v>
      </c>
      <c r="X3340" s="87" t="str">
        <f>VLOOKUP(CENSO[[#This Row],[NOME COMUM]],ESPECIES[],4,FALSE)</f>
        <v>Não</v>
      </c>
      <c r="Y3340" s="87" t="str">
        <f>IF(IFERROR(VLOOKUP(CENSO[[#This Row],[NOME COMUM]],COMERCIAIS[],2, FALSE), "Não") &lt;&gt; "Não", "Sim", "Não")</f>
        <v>Sim</v>
      </c>
      <c r="Z3340" s="133">
        <f>CENSO[[#This Row],[g (m²)]]/SUM(AEEF[AEEF-UT])</f>
        <v>5.5692824191768894E-4</v>
      </c>
      <c r="AA3340" s="133">
        <f>CENSO[[#This Row],[v (m³)]]/SUM(AEEF[AEEF-UT])</f>
        <v>6.2375963094781156E-3</v>
      </c>
    </row>
    <row r="3341" spans="1:27" ht="14">
      <c r="A3341" s="86">
        <v>1</v>
      </c>
      <c r="B3341" s="86">
        <v>2</v>
      </c>
      <c r="C3341" s="63">
        <v>96</v>
      </c>
      <c r="D3341" s="63">
        <v>3340</v>
      </c>
      <c r="E3341" s="63" t="str">
        <f>VLOOKUP(CENSO[[#This Row],[NOME COMUM]],ESPECIES[],2,FALSE)</f>
        <v>Tachigali myrmecophila Ducke</v>
      </c>
      <c r="F3341" s="64" t="s">
        <v>14</v>
      </c>
      <c r="G3341" s="64">
        <v>410</v>
      </c>
      <c r="H3341" s="97">
        <f>CENSO[[#This Row],[CAP (cm)]]/PI()</f>
        <v>130.50705333535419</v>
      </c>
      <c r="I3341" s="64">
        <v>16</v>
      </c>
      <c r="J3341" s="96">
        <f>(PI()*(CENSO[[#This Row],[DAP (cm)]]^2))/40000</f>
        <v>1.3376972966873806</v>
      </c>
      <c r="K3341" s="96">
        <f>CENSO[[#This Row],[g (m²)]]*CENSO[[#This Row],[H (m)]]*0.7</f>
        <v>14.982209722898661</v>
      </c>
      <c r="L3341" s="64">
        <v>1</v>
      </c>
      <c r="M3341" s="65">
        <v>365727.09999999899</v>
      </c>
      <c r="N3341" s="87">
        <v>9703555.9000000004</v>
      </c>
      <c r="O3341" s="87" t="s">
        <v>1228</v>
      </c>
      <c r="P3341" s="87" t="str">
        <f>VLOOKUP(CENSO[[#This Row],[DAP (cm)]],CD[],2,TRUE)</f>
        <v>TORA</v>
      </c>
      <c r="Q3341" s="87" t="str">
        <f>VLOOKUP(CENSO[[#This Row],[DAP (cm)]],DD[],2,TRUE)</f>
        <v>130├ 140</v>
      </c>
      <c r="R3341" s="87" t="str" cm="1">
        <f t="array" ref="R3341">INDEX(_xlfn.TEXTSPLIT(CENSO[[#This Row],[NOME CIENTIFICO]]," "),1)</f>
        <v>Tachigali</v>
      </c>
      <c r="S3341" s="98" t="s">
        <v>1004</v>
      </c>
      <c r="T3341" s="87">
        <f>_xlfn.MINIFS(CENSO[DAP (cm)],CENSO[NOME CIENTIFICO],CENSO[[#This Row],[NOME CIENTIFICO]])</f>
        <v>39.152116000606256</v>
      </c>
      <c r="U33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41" s="87" t="str">
        <f>IF(CENSO[[#This Row],[DAP (cm)]]&lt;CENSO[[#This Row],[DMCE (cm)]],"DAP &lt; DMCE","DAP ≥ DMCE")</f>
        <v>DAP ≥ DMCE</v>
      </c>
      <c r="W3341" s="87" t="str">
        <f>IF(CENSO[[#This Row],[DAP (cm)]]&gt;200, "Superior", "Inferior")</f>
        <v>Inferior</v>
      </c>
      <c r="X3341" s="87" t="str">
        <f>VLOOKUP(CENSO[[#This Row],[NOME COMUM]],ESPECIES[],4,FALSE)</f>
        <v>Não</v>
      </c>
      <c r="Y3341" s="87" t="str">
        <f>IF(IFERROR(VLOOKUP(CENSO[[#This Row],[NOME COMUM]],COMERCIAIS[],2, FALSE), "Não") &lt;&gt; "Não", "Sim", "Não")</f>
        <v>Sim</v>
      </c>
      <c r="Z3341" s="133">
        <f>CENSO[[#This Row],[g (m²)]]/SUM(AEEF[AEEF-UT])</f>
        <v>2.3404909366590886E-3</v>
      </c>
      <c r="AA3341" s="133">
        <f>CENSO[[#This Row],[v (m³)]]/SUM(AEEF[AEEF-UT])</f>
        <v>2.6213498490581789E-2</v>
      </c>
    </row>
    <row r="3342" spans="1:27" ht="14">
      <c r="A3342" s="86">
        <v>1</v>
      </c>
      <c r="B3342" s="86">
        <v>2</v>
      </c>
      <c r="C3342" s="63">
        <v>96</v>
      </c>
      <c r="D3342" s="63">
        <v>3341</v>
      </c>
      <c r="E3342" s="63" t="str">
        <f>VLOOKUP(CENSO[[#This Row],[NOME COMUM]],ESPECIES[],2,FALSE)</f>
        <v>Pouteria sp.</v>
      </c>
      <c r="F3342" s="64" t="s">
        <v>83</v>
      </c>
      <c r="G3342" s="64">
        <v>172</v>
      </c>
      <c r="H3342" s="97">
        <f>CENSO[[#This Row],[CAP (cm)]]/PI()</f>
        <v>54.749300423611999</v>
      </c>
      <c r="I3342" s="64">
        <v>15</v>
      </c>
      <c r="J3342" s="96">
        <f>(PI()*(CENSO[[#This Row],[DAP (cm)]]^2))/40000</f>
        <v>0.23542199182153159</v>
      </c>
      <c r="K3342" s="96">
        <f>CENSO[[#This Row],[g (m²)]]*CENSO[[#This Row],[H (m)]]*0.7</f>
        <v>2.4719309141260815</v>
      </c>
      <c r="L3342" s="64">
        <v>1</v>
      </c>
      <c r="M3342" s="65">
        <v>365719.9</v>
      </c>
      <c r="N3342" s="87">
        <v>9703561.5</v>
      </c>
      <c r="O3342" s="87" t="s">
        <v>1227</v>
      </c>
      <c r="P3342" s="87" t="str">
        <f>VLOOKUP(CENSO[[#This Row],[DAP (cm)]],CD[],2,TRUE)</f>
        <v>TORA</v>
      </c>
      <c r="Q3342" s="87" t="str">
        <f>VLOOKUP(CENSO[[#This Row],[DAP (cm)]],DD[],2,TRUE)</f>
        <v>50├ 60</v>
      </c>
      <c r="R3342" s="87" t="str" cm="1">
        <f t="array" ref="R3342">INDEX(_xlfn.TEXTSPLIT(CENSO[[#This Row],[NOME CIENTIFICO]]," "),1)</f>
        <v>Pouteria</v>
      </c>
      <c r="S3342" s="98" t="s">
        <v>1004</v>
      </c>
      <c r="T3342" s="87">
        <f>_xlfn.MINIFS(CENSO[DAP (cm)],CENSO[NOME CIENTIFICO],CENSO[[#This Row],[NOME CIENTIFICO]])</f>
        <v>39.788735772973837</v>
      </c>
      <c r="U33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42" s="87" t="str">
        <f>IF(CENSO[[#This Row],[DAP (cm)]]&lt;CENSO[[#This Row],[DMCE (cm)]],"DAP &lt; DMCE","DAP ≥ DMCE")</f>
        <v>DAP ≥ DMCE</v>
      </c>
      <c r="W3342" s="87" t="str">
        <f>IF(CENSO[[#This Row],[DAP (cm)]]&gt;200, "Superior", "Inferior")</f>
        <v>Inferior</v>
      </c>
      <c r="X3342" s="87" t="str">
        <f>VLOOKUP(CENSO[[#This Row],[NOME COMUM]],ESPECIES[],4,FALSE)</f>
        <v>Não</v>
      </c>
      <c r="Y3342" s="87" t="str">
        <f>IF(IFERROR(VLOOKUP(CENSO[[#This Row],[NOME COMUM]],COMERCIAIS[],2, FALSE), "Não") &lt;&gt; "Não", "Sim", "Não")</f>
        <v>Não</v>
      </c>
      <c r="Z3342" s="133">
        <f>CENSO[[#This Row],[g (m²)]]/SUM(AEEF[AEEF-UT])</f>
        <v>4.1190412772232278E-4</v>
      </c>
      <c r="AA3342" s="133">
        <f>CENSO[[#This Row],[v (m³)]]/SUM(AEEF[AEEF-UT])</f>
        <v>4.3249933410843891E-3</v>
      </c>
    </row>
    <row r="3343" spans="1:27" ht="14">
      <c r="A3343" s="86">
        <v>1</v>
      </c>
      <c r="B3343" s="86">
        <v>2</v>
      </c>
      <c r="C3343" s="63">
        <v>96</v>
      </c>
      <c r="D3343" s="63">
        <v>3342</v>
      </c>
      <c r="E3343" s="63" t="str">
        <f>VLOOKUP(CENSO[[#This Row],[NOME COMUM]],ESPECIES[],2,FALSE)</f>
        <v>Copaifera guianensis Desf.</v>
      </c>
      <c r="F3343" s="64" t="s">
        <v>7</v>
      </c>
      <c r="G3343" s="64">
        <v>360</v>
      </c>
      <c r="H3343" s="97">
        <f>CENSO[[#This Row],[CAP (cm)]]/PI()</f>
        <v>114.59155902616465</v>
      </c>
      <c r="I3343" s="64">
        <v>23</v>
      </c>
      <c r="J3343" s="96">
        <f>(PI()*(CENSO[[#This Row],[DAP (cm)]]^2))/40000</f>
        <v>1.0313240312354819</v>
      </c>
      <c r="K3343" s="96">
        <f>CENSO[[#This Row],[g (m²)]]*CENSO[[#This Row],[H (m)]]*0.7</f>
        <v>16.604316902891259</v>
      </c>
      <c r="L3343" s="64">
        <v>1</v>
      </c>
      <c r="M3343" s="65">
        <v>365708.2</v>
      </c>
      <c r="N3343" s="87">
        <v>9703567</v>
      </c>
      <c r="O3343" s="87" t="s">
        <v>1227</v>
      </c>
      <c r="P3343" s="87" t="str">
        <f>VLOOKUP(CENSO[[#This Row],[DAP (cm)]],CD[],2,TRUE)</f>
        <v>TORA</v>
      </c>
      <c r="Q3343" s="87" t="str">
        <f>VLOOKUP(CENSO[[#This Row],[DAP (cm)]],DD[],2,TRUE)</f>
        <v>110├ 120</v>
      </c>
      <c r="R3343" s="87" t="str" cm="1">
        <f t="array" ref="R3343">INDEX(_xlfn.TEXTSPLIT(CENSO[[#This Row],[NOME CIENTIFICO]]," "),1)</f>
        <v>Copaifera</v>
      </c>
      <c r="S3343" s="98" t="s">
        <v>1004</v>
      </c>
      <c r="T3343" s="87">
        <f>_xlfn.MINIFS(CENSO[DAP (cm)],CENSO[NOME CIENTIFICO],CENSO[[#This Row],[NOME CIENTIFICO]])</f>
        <v>51.884511447957884</v>
      </c>
      <c r="U33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61.884511447957884</v>
      </c>
      <c r="V3343" s="87" t="str">
        <f>IF(CENSO[[#This Row],[DAP (cm)]]&lt;CENSO[[#This Row],[DMCE (cm)]],"DAP &lt; DMCE","DAP ≥ DMCE")</f>
        <v>DAP ≥ DMCE</v>
      </c>
      <c r="W3343" s="87" t="str">
        <f>IF(CENSO[[#This Row],[DAP (cm)]]&gt;200, "Superior", "Inferior")</f>
        <v>Inferior</v>
      </c>
      <c r="X3343" s="87" t="str">
        <f>VLOOKUP(CENSO[[#This Row],[NOME COMUM]],ESPECIES[],4,FALSE)</f>
        <v>Não</v>
      </c>
      <c r="Y3343" s="87" t="str">
        <f>IF(IFERROR(VLOOKUP(CENSO[[#This Row],[NOME COMUM]],COMERCIAIS[],2, FALSE), "Não") &lt;&gt; "Não", "Sim", "Não")</f>
        <v>Não</v>
      </c>
      <c r="Z3343" s="133">
        <f>CENSO[[#This Row],[g (m²)]]/SUM(AEEF[AEEF-UT])</f>
        <v>1.8044475038133125E-3</v>
      </c>
      <c r="AA3343" s="133">
        <f>CENSO[[#This Row],[v (m³)]]/SUM(AEEF[AEEF-UT])</f>
        <v>2.9051604811394335E-2</v>
      </c>
    </row>
    <row r="3344" spans="1:27" ht="14">
      <c r="A3344" s="86">
        <v>1</v>
      </c>
      <c r="B3344" s="86">
        <v>2</v>
      </c>
      <c r="C3344" s="63">
        <v>96</v>
      </c>
      <c r="D3344" s="63">
        <v>3343</v>
      </c>
      <c r="E3344" s="63" t="str">
        <f>VLOOKUP(CENSO[[#This Row],[NOME COMUM]],ESPECIES[],2,FALSE)</f>
        <v>Aspidosperma spruceanum Benth. ex Müll.Arg.</v>
      </c>
      <c r="F3344" s="64" t="s">
        <v>62</v>
      </c>
      <c r="G3344" s="64">
        <v>210</v>
      </c>
      <c r="H3344" s="97">
        <f>CENSO[[#This Row],[CAP (cm)]]/PI()</f>
        <v>66.845076098596039</v>
      </c>
      <c r="I3344" s="64">
        <v>22</v>
      </c>
      <c r="J3344" s="96">
        <f>(PI()*(CENSO[[#This Row],[DAP (cm)]]^2))/40000</f>
        <v>0.35093664951762915</v>
      </c>
      <c r="K3344" s="96">
        <f>CENSO[[#This Row],[g (m²)]]*CENSO[[#This Row],[H (m)]]*0.7</f>
        <v>5.4044244025714887</v>
      </c>
      <c r="L3344" s="64">
        <v>1</v>
      </c>
      <c r="M3344" s="65">
        <v>365705</v>
      </c>
      <c r="N3344" s="87">
        <v>9703571.8000000007</v>
      </c>
      <c r="O3344" s="87" t="s">
        <v>1227</v>
      </c>
      <c r="P3344" s="87" t="str">
        <f>VLOOKUP(CENSO[[#This Row],[DAP (cm)]],CD[],2,TRUE)</f>
        <v>TORA</v>
      </c>
      <c r="Q3344" s="87" t="str">
        <f>VLOOKUP(CENSO[[#This Row],[DAP (cm)]],DD[],2,TRUE)</f>
        <v>60├ 70</v>
      </c>
      <c r="R3344" s="87" t="str" cm="1">
        <f t="array" ref="R3344">INDEX(_xlfn.TEXTSPLIT(CENSO[[#This Row],[NOME CIENTIFICO]]," "),1)</f>
        <v>Aspidosperma</v>
      </c>
      <c r="S3344" s="98" t="s">
        <v>1004</v>
      </c>
      <c r="T3344" s="87">
        <f>_xlfn.MINIFS(CENSO[DAP (cm)],CENSO[NOME CIENTIFICO],CENSO[[#This Row],[NOME CIENTIFICO]])</f>
        <v>41.38028520389279</v>
      </c>
      <c r="U33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344" s="87" t="str">
        <f>IF(CENSO[[#This Row],[DAP (cm)]]&lt;CENSO[[#This Row],[DMCE (cm)]],"DAP &lt; DMCE","DAP ≥ DMCE")</f>
        <v>DAP ≥ DMCE</v>
      </c>
      <c r="W3344" s="87" t="str">
        <f>IF(CENSO[[#This Row],[DAP (cm)]]&gt;200, "Superior", "Inferior")</f>
        <v>Inferior</v>
      </c>
      <c r="X3344" s="87" t="str">
        <f>VLOOKUP(CENSO[[#This Row],[NOME COMUM]],ESPECIES[],4,FALSE)</f>
        <v>Não</v>
      </c>
      <c r="Y3344" s="87" t="str">
        <f>IF(IFERROR(VLOOKUP(CENSO[[#This Row],[NOME COMUM]],COMERCIAIS[],2, FALSE), "Não") &lt;&gt; "Não", "Sim", "Não")</f>
        <v>Não</v>
      </c>
      <c r="Z3344" s="133">
        <f>CENSO[[#This Row],[g (m²)]]/SUM(AEEF[AEEF-UT])</f>
        <v>6.1401338671425204E-4</v>
      </c>
      <c r="AA3344" s="133">
        <f>CENSO[[#This Row],[v (m³)]]/SUM(AEEF[AEEF-UT])</f>
        <v>9.4558061553994804E-3</v>
      </c>
    </row>
    <row r="3345" spans="1:27" ht="14">
      <c r="A3345" s="86">
        <v>1</v>
      </c>
      <c r="B3345" s="86">
        <v>2</v>
      </c>
      <c r="C3345" s="63">
        <v>96</v>
      </c>
      <c r="D3345" s="63">
        <v>3344</v>
      </c>
      <c r="E3345" s="63" t="str">
        <f>VLOOKUP(CENSO[[#This Row],[NOME COMUM]],ESPECIES[],2,FALSE)</f>
        <v>Dimorphandra multiflora Ducke</v>
      </c>
      <c r="F3345" s="64" t="s">
        <v>73</v>
      </c>
      <c r="G3345" s="64">
        <v>383</v>
      </c>
      <c r="H3345" s="97">
        <f>CENSO[[#This Row],[CAP (cm)]]/PI()</f>
        <v>121.91268640839183</v>
      </c>
      <c r="I3345" s="64">
        <v>20</v>
      </c>
      <c r="J3345" s="96">
        <f>(PI()*(CENSO[[#This Row],[DAP (cm)]]^2))/40000</f>
        <v>1.1673139723603518</v>
      </c>
      <c r="K3345" s="96">
        <f>CENSO[[#This Row],[g (m²)]]*CENSO[[#This Row],[H (m)]]*0.7</f>
        <v>16.342395613044925</v>
      </c>
      <c r="L3345" s="64">
        <v>1</v>
      </c>
      <c r="M3345" s="65">
        <v>365703.2</v>
      </c>
      <c r="N3345" s="87">
        <v>9703572.6999999899</v>
      </c>
      <c r="O3345" s="87" t="s">
        <v>1227</v>
      </c>
      <c r="P3345" s="87" t="str">
        <f>VLOOKUP(CENSO[[#This Row],[DAP (cm)]],CD[],2,TRUE)</f>
        <v>TORA</v>
      </c>
      <c r="Q3345" s="87" t="str">
        <f>VLOOKUP(CENSO[[#This Row],[DAP (cm)]],DD[],2,TRUE)</f>
        <v>120├ 130</v>
      </c>
      <c r="R3345" s="87" t="str" cm="1">
        <f t="array" ref="R3345">INDEX(_xlfn.TEXTSPLIT(CENSO[[#This Row],[NOME CIENTIFICO]]," "),1)</f>
        <v>Dimorphandra</v>
      </c>
      <c r="S3345" s="98" t="s">
        <v>1004</v>
      </c>
      <c r="T3345" s="87">
        <f>_xlfn.MINIFS(CENSO[DAP (cm)],CENSO[NOME CIENTIFICO],CENSO[[#This Row],[NOME CIENTIFICO]])</f>
        <v>39.788735772973837</v>
      </c>
      <c r="U33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45" s="87" t="str">
        <f>IF(CENSO[[#This Row],[DAP (cm)]]&lt;CENSO[[#This Row],[DMCE (cm)]],"DAP &lt; DMCE","DAP ≥ DMCE")</f>
        <v>DAP ≥ DMCE</v>
      </c>
      <c r="W3345" s="87" t="str">
        <f>IF(CENSO[[#This Row],[DAP (cm)]]&gt;200, "Superior", "Inferior")</f>
        <v>Inferior</v>
      </c>
      <c r="X3345" s="87" t="str">
        <f>VLOOKUP(CENSO[[#This Row],[NOME COMUM]],ESPECIES[],4,FALSE)</f>
        <v>Não</v>
      </c>
      <c r="Y3345" s="87" t="str">
        <f>IF(IFERROR(VLOOKUP(CENSO[[#This Row],[NOME COMUM]],COMERCIAIS[],2, FALSE), "Não") &lt;&gt; "Não", "Sim", "Não")</f>
        <v>Não</v>
      </c>
      <c r="Z3345" s="133">
        <f>CENSO[[#This Row],[g (m²)]]/SUM(AEEF[AEEF-UT])</f>
        <v>2.0423811719665974E-3</v>
      </c>
      <c r="AA3345" s="133">
        <f>CENSO[[#This Row],[v (m³)]]/SUM(AEEF[AEEF-UT])</f>
        <v>2.8593336407532359E-2</v>
      </c>
    </row>
    <row r="3346" spans="1:27" ht="14">
      <c r="A3346" s="86">
        <v>1</v>
      </c>
      <c r="B3346" s="86">
        <v>2</v>
      </c>
      <c r="C3346" s="63">
        <v>96</v>
      </c>
      <c r="D3346" s="63">
        <v>3345</v>
      </c>
      <c r="E3346" s="63" t="str">
        <f>VLOOKUP(CENSO[[#This Row],[NOME COMUM]],ESPECIES[],2,FALSE)</f>
        <v>Buchenavia capitata (Vahl) Eichler</v>
      </c>
      <c r="F3346" s="64" t="s">
        <v>10</v>
      </c>
      <c r="G3346" s="64">
        <v>183</v>
      </c>
      <c r="H3346" s="97">
        <f>CENSO[[#This Row],[CAP (cm)]]/PI()</f>
        <v>58.250709171633694</v>
      </c>
      <c r="I3346" s="64">
        <v>20</v>
      </c>
      <c r="J3346" s="96">
        <f>(PI()*(CENSO[[#This Row],[DAP (cm)]]^2))/40000</f>
        <v>0.26649699446022412</v>
      </c>
      <c r="K3346" s="96">
        <f>CENSO[[#This Row],[g (m²)]]*CENSO[[#This Row],[H (m)]]*0.7</f>
        <v>3.7309579224431371</v>
      </c>
      <c r="L3346" s="64">
        <v>1</v>
      </c>
      <c r="M3346" s="65">
        <v>365716.2</v>
      </c>
      <c r="N3346" s="87">
        <v>9703597.5</v>
      </c>
      <c r="O3346" s="87" t="s">
        <v>1227</v>
      </c>
      <c r="P3346" s="87" t="str">
        <f>VLOOKUP(CENSO[[#This Row],[DAP (cm)]],CD[],2,TRUE)</f>
        <v>TORA</v>
      </c>
      <c r="Q3346" s="87" t="str">
        <f>VLOOKUP(CENSO[[#This Row],[DAP (cm)]],DD[],2,TRUE)</f>
        <v>50├ 60</v>
      </c>
      <c r="R3346" s="87" t="str" cm="1">
        <f t="array" ref="R3346">INDEX(_xlfn.TEXTSPLIT(CENSO[[#This Row],[NOME CIENTIFICO]]," "),1)</f>
        <v>Buchenavia</v>
      </c>
      <c r="S3346" s="98" t="s">
        <v>1004</v>
      </c>
      <c r="T3346" s="87">
        <f>_xlfn.MINIFS(CENSO[DAP (cm)],CENSO[NOME CIENTIFICO],CENSO[[#This Row],[NOME CIENTIFICO]])</f>
        <v>41.38028520389279</v>
      </c>
      <c r="U33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346" s="87" t="str">
        <f>IF(CENSO[[#This Row],[DAP (cm)]]&lt;CENSO[[#This Row],[DMCE (cm)]],"DAP &lt; DMCE","DAP ≥ DMCE")</f>
        <v>DAP ≥ DMCE</v>
      </c>
      <c r="W3346" s="87" t="str">
        <f>IF(CENSO[[#This Row],[DAP (cm)]]&gt;200, "Superior", "Inferior")</f>
        <v>Inferior</v>
      </c>
      <c r="X3346" s="87" t="str">
        <f>VLOOKUP(CENSO[[#This Row],[NOME COMUM]],ESPECIES[],4,FALSE)</f>
        <v>Não</v>
      </c>
      <c r="Y3346" s="87" t="str">
        <f>IF(IFERROR(VLOOKUP(CENSO[[#This Row],[NOME COMUM]],COMERCIAIS[],2, FALSE), "Não") &lt;&gt; "Não", "Sim", "Não")</f>
        <v>Não</v>
      </c>
      <c r="Z3346" s="133">
        <f>CENSO[[#This Row],[g (m²)]]/SUM(AEEF[AEEF-UT])</f>
        <v>4.6627424733953712E-4</v>
      </c>
      <c r="AA3346" s="133">
        <f>CENSO[[#This Row],[v (m³)]]/SUM(AEEF[AEEF-UT])</f>
        <v>6.5278394627535192E-3</v>
      </c>
    </row>
    <row r="3347" spans="1:27" ht="14">
      <c r="A3347" s="86">
        <v>1</v>
      </c>
      <c r="B3347" s="86">
        <v>2</v>
      </c>
      <c r="C3347" s="63">
        <v>96</v>
      </c>
      <c r="D3347" s="63">
        <v>3346</v>
      </c>
      <c r="E3347" s="63" t="str">
        <f>VLOOKUP(CENSO[[#This Row],[NOME COMUM]],ESPECIES[],2,FALSE)</f>
        <v>Lecythis chartacea O.Berg</v>
      </c>
      <c r="F3347" s="64" t="s">
        <v>31</v>
      </c>
      <c r="G3347" s="64">
        <v>254</v>
      </c>
      <c r="H3347" s="97">
        <f>CENSO[[#This Row],[CAP (cm)]]/PI()</f>
        <v>80.850711090682836</v>
      </c>
      <c r="I3347" s="64">
        <v>22</v>
      </c>
      <c r="J3347" s="96">
        <f>(PI()*(CENSO[[#This Row],[DAP (cm)]]^2))/40000</f>
        <v>0.51340201542583597</v>
      </c>
      <c r="K3347" s="96">
        <f>CENSO[[#This Row],[g (m²)]]*CENSO[[#This Row],[H (m)]]*0.7</f>
        <v>7.9063910375578725</v>
      </c>
      <c r="L3347" s="64">
        <v>1</v>
      </c>
      <c r="M3347" s="65">
        <v>365719.4</v>
      </c>
      <c r="N3347" s="87">
        <v>9703603.6999999899</v>
      </c>
      <c r="O3347" s="87" t="s">
        <v>1228</v>
      </c>
      <c r="P3347" s="87" t="str">
        <f>VLOOKUP(CENSO[[#This Row],[DAP (cm)]],CD[],2,TRUE)</f>
        <v>TORA</v>
      </c>
      <c r="Q3347" s="87" t="str">
        <f>VLOOKUP(CENSO[[#This Row],[DAP (cm)]],DD[],2,TRUE)</f>
        <v>80├ 90</v>
      </c>
      <c r="R3347" s="87" t="str" cm="1">
        <f t="array" ref="R3347">INDEX(_xlfn.TEXTSPLIT(CENSO[[#This Row],[NOME CIENTIFICO]]," "),1)</f>
        <v>Lecythis</v>
      </c>
      <c r="S3347" s="98" t="s">
        <v>1004</v>
      </c>
      <c r="T3347" s="87">
        <f>_xlfn.MINIFS(CENSO[DAP (cm)],CENSO[NOME CIENTIFICO],CENSO[[#This Row],[NOME CIENTIFICO]])</f>
        <v>38.833806114422465</v>
      </c>
      <c r="U33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47" s="87" t="str">
        <f>IF(CENSO[[#This Row],[DAP (cm)]]&lt;CENSO[[#This Row],[DMCE (cm)]],"DAP &lt; DMCE","DAP ≥ DMCE")</f>
        <v>DAP ≥ DMCE</v>
      </c>
      <c r="W3347" s="87" t="str">
        <f>IF(CENSO[[#This Row],[DAP (cm)]]&gt;200, "Superior", "Inferior")</f>
        <v>Inferior</v>
      </c>
      <c r="X3347" s="87" t="str">
        <f>VLOOKUP(CENSO[[#This Row],[NOME COMUM]],ESPECIES[],4,FALSE)</f>
        <v>Não</v>
      </c>
      <c r="Y3347" s="87" t="str">
        <f>IF(IFERROR(VLOOKUP(CENSO[[#This Row],[NOME COMUM]],COMERCIAIS[],2, FALSE), "Não") &lt;&gt; "Não", "Sim", "Não")</f>
        <v>Sim</v>
      </c>
      <c r="Z3347" s="133">
        <f>CENSO[[#This Row],[g (m²)]]/SUM(AEEF[AEEF-UT])</f>
        <v>8.9826956138904055E-4</v>
      </c>
      <c r="AA3347" s="133">
        <f>CENSO[[#This Row],[v (m³)]]/SUM(AEEF[AEEF-UT])</f>
        <v>1.3833351245391222E-2</v>
      </c>
    </row>
    <row r="3348" spans="1:27" ht="14">
      <c r="A3348" s="86">
        <v>1</v>
      </c>
      <c r="B3348" s="86">
        <v>2</v>
      </c>
      <c r="C3348" s="63">
        <v>96</v>
      </c>
      <c r="D3348" s="63">
        <v>3347</v>
      </c>
      <c r="E3348" s="63" t="str">
        <f>VLOOKUP(CENSO[[#This Row],[NOME COMUM]],ESPECIES[],2,FALSE)</f>
        <v>Eschweilera grandiflora (Aubl.) Sandwith</v>
      </c>
      <c r="F3348" s="64" t="s">
        <v>19</v>
      </c>
      <c r="G3348" s="64">
        <v>310</v>
      </c>
      <c r="H3348" s="97">
        <f>CENSO[[#This Row],[CAP (cm)]]/PI()</f>
        <v>98.676064716975105</v>
      </c>
      <c r="I3348" s="64">
        <v>22</v>
      </c>
      <c r="J3348" s="96">
        <f>(PI()*(CENSO[[#This Row],[DAP (cm)]]^2))/40000</f>
        <v>0.7647395015565569</v>
      </c>
      <c r="K3348" s="96">
        <f>CENSO[[#This Row],[g (m²)]]*CENSO[[#This Row],[H (m)]]*0.7</f>
        <v>11.776988323970976</v>
      </c>
      <c r="L3348" s="64">
        <v>1</v>
      </c>
      <c r="M3348" s="65">
        <v>365725.7</v>
      </c>
      <c r="N3348" s="87">
        <v>9703600.6999999899</v>
      </c>
      <c r="O3348" s="87" t="s">
        <v>1227</v>
      </c>
      <c r="P3348" s="87" t="str">
        <f>VLOOKUP(CENSO[[#This Row],[DAP (cm)]],CD[],2,TRUE)</f>
        <v>TORA</v>
      </c>
      <c r="Q3348" s="87" t="str">
        <f>VLOOKUP(CENSO[[#This Row],[DAP (cm)]],DD[],2,TRUE)</f>
        <v>90├ 100</v>
      </c>
      <c r="R3348" s="87" t="str" cm="1">
        <f t="array" ref="R3348">INDEX(_xlfn.TEXTSPLIT(CENSO[[#This Row],[NOME CIENTIFICO]]," "),1)</f>
        <v>Eschweilera</v>
      </c>
      <c r="S3348" s="98" t="s">
        <v>1004</v>
      </c>
      <c r="T3348" s="87">
        <f>_xlfn.MINIFS(CENSO[DAP (cm)],CENSO[NOME CIENTIFICO],CENSO[[#This Row],[NOME CIENTIFICO]])</f>
        <v>41.38028520389279</v>
      </c>
      <c r="U33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348" s="87" t="str">
        <f>IF(CENSO[[#This Row],[DAP (cm)]]&lt;CENSO[[#This Row],[DMCE (cm)]],"DAP &lt; DMCE","DAP ≥ DMCE")</f>
        <v>DAP ≥ DMCE</v>
      </c>
      <c r="W3348" s="87" t="str">
        <f>IF(CENSO[[#This Row],[DAP (cm)]]&gt;200, "Superior", "Inferior")</f>
        <v>Inferior</v>
      </c>
      <c r="X3348" s="87" t="str">
        <f>VLOOKUP(CENSO[[#This Row],[NOME COMUM]],ESPECIES[],4,FALSE)</f>
        <v>Não</v>
      </c>
      <c r="Y3348" s="87" t="str">
        <f>IF(IFERROR(VLOOKUP(CENSO[[#This Row],[NOME COMUM]],COMERCIAIS[],2, FALSE), "Não") &lt;&gt; "Não", "Sim", "Não")</f>
        <v>Não</v>
      </c>
      <c r="Z3348" s="133">
        <f>CENSO[[#This Row],[g (m²)]]/SUM(AEEF[AEEF-UT])</f>
        <v>1.3380201012072475E-3</v>
      </c>
      <c r="AA3348" s="133">
        <f>CENSO[[#This Row],[v (m³)]]/SUM(AEEF[AEEF-UT])</f>
        <v>2.0605509558591611E-2</v>
      </c>
    </row>
    <row r="3349" spans="1:27" ht="14">
      <c r="A3349" s="86">
        <v>1</v>
      </c>
      <c r="B3349" s="86">
        <v>2</v>
      </c>
      <c r="C3349" s="63">
        <v>96</v>
      </c>
      <c r="D3349" s="63">
        <v>3348</v>
      </c>
      <c r="E3349" s="63" t="str">
        <f>VLOOKUP(CENSO[[#This Row],[NOME COMUM]],ESPECIES[],2,FALSE)</f>
        <v>Pouteria sp.</v>
      </c>
      <c r="F3349" s="64" t="s">
        <v>83</v>
      </c>
      <c r="G3349" s="64">
        <v>179</v>
      </c>
      <c r="H3349" s="97">
        <f>CENSO[[#This Row],[CAP (cm)]]/PI()</f>
        <v>56.977469626898532</v>
      </c>
      <c r="I3349" s="64">
        <v>17</v>
      </c>
      <c r="J3349" s="96">
        <f>(PI()*(CENSO[[#This Row],[DAP (cm)]]^2))/40000</f>
        <v>0.25497417658037091</v>
      </c>
      <c r="K3349" s="96">
        <f>CENSO[[#This Row],[g (m²)]]*CENSO[[#This Row],[H (m)]]*0.7</f>
        <v>3.0341927013064134</v>
      </c>
      <c r="L3349" s="64">
        <v>1</v>
      </c>
      <c r="M3349" s="65">
        <v>365739.799999999</v>
      </c>
      <c r="N3349" s="87">
        <v>9703599.5999999903</v>
      </c>
      <c r="O3349" s="87" t="s">
        <v>1227</v>
      </c>
      <c r="P3349" s="87" t="str">
        <f>VLOOKUP(CENSO[[#This Row],[DAP (cm)]],CD[],2,TRUE)</f>
        <v>TORA</v>
      </c>
      <c r="Q3349" s="87" t="str">
        <f>VLOOKUP(CENSO[[#This Row],[DAP (cm)]],DD[],2,TRUE)</f>
        <v>50├ 60</v>
      </c>
      <c r="R3349" s="87" t="str" cm="1">
        <f t="array" ref="R3349">INDEX(_xlfn.TEXTSPLIT(CENSO[[#This Row],[NOME CIENTIFICO]]," "),1)</f>
        <v>Pouteria</v>
      </c>
      <c r="S3349" s="98" t="s">
        <v>1004</v>
      </c>
      <c r="T3349" s="87">
        <f>_xlfn.MINIFS(CENSO[DAP (cm)],CENSO[NOME CIENTIFICO],CENSO[[#This Row],[NOME CIENTIFICO]])</f>
        <v>39.788735772973837</v>
      </c>
      <c r="U33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49" s="87" t="str">
        <f>IF(CENSO[[#This Row],[DAP (cm)]]&lt;CENSO[[#This Row],[DMCE (cm)]],"DAP &lt; DMCE","DAP ≥ DMCE")</f>
        <v>DAP ≥ DMCE</v>
      </c>
      <c r="W3349" s="87" t="str">
        <f>IF(CENSO[[#This Row],[DAP (cm)]]&gt;200, "Superior", "Inferior")</f>
        <v>Inferior</v>
      </c>
      <c r="X3349" s="87" t="str">
        <f>VLOOKUP(CENSO[[#This Row],[NOME COMUM]],ESPECIES[],4,FALSE)</f>
        <v>Não</v>
      </c>
      <c r="Y3349" s="87" t="str">
        <f>IF(IFERROR(VLOOKUP(CENSO[[#This Row],[NOME COMUM]],COMERCIAIS[],2, FALSE), "Não") &lt;&gt; "Não", "Sim", "Não")</f>
        <v>Não</v>
      </c>
      <c r="Z3349" s="133">
        <f>CENSO[[#This Row],[g (m²)]]/SUM(AEEF[AEEF-UT])</f>
        <v>4.4611344498211684E-4</v>
      </c>
      <c r="AA3349" s="133">
        <f>CENSO[[#This Row],[v (m³)]]/SUM(AEEF[AEEF-UT])</f>
        <v>5.3087499952871892E-3</v>
      </c>
    </row>
    <row r="3350" spans="1:27" ht="14">
      <c r="A3350" s="86">
        <v>1</v>
      </c>
      <c r="B3350" s="86">
        <v>2</v>
      </c>
      <c r="C3350" s="63">
        <v>96</v>
      </c>
      <c r="D3350" s="63">
        <v>3349</v>
      </c>
      <c r="E3350" s="63" t="str">
        <f>VLOOKUP(CENSO[[#This Row],[NOME COMUM]],ESPECIES[],2,FALSE)</f>
        <v>Piptadenia suaveolens Miq.</v>
      </c>
      <c r="F3350" s="64" t="s">
        <v>22</v>
      </c>
      <c r="G3350" s="64">
        <v>187</v>
      </c>
      <c r="H3350" s="97">
        <f>CENSO[[#This Row],[CAP (cm)]]/PI()</f>
        <v>59.523948716368857</v>
      </c>
      <c r="I3350" s="64">
        <v>16</v>
      </c>
      <c r="J3350" s="96">
        <f>(PI()*(CENSO[[#This Row],[DAP (cm)]]^2))/40000</f>
        <v>0.27827446024902436</v>
      </c>
      <c r="K3350" s="96">
        <f>CENSO[[#This Row],[g (m²)]]*CENSO[[#This Row],[H (m)]]*0.7</f>
        <v>3.1166739547890727</v>
      </c>
      <c r="L3350" s="64">
        <v>1</v>
      </c>
      <c r="M3350" s="65">
        <v>365751.2</v>
      </c>
      <c r="N3350" s="87">
        <v>9703600.3000000007</v>
      </c>
      <c r="O3350" s="87" t="s">
        <v>1228</v>
      </c>
      <c r="P3350" s="87" t="str">
        <f>VLOOKUP(CENSO[[#This Row],[DAP (cm)]],CD[],2,TRUE)</f>
        <v>TORA</v>
      </c>
      <c r="Q3350" s="87" t="str">
        <f>VLOOKUP(CENSO[[#This Row],[DAP (cm)]],DD[],2,TRUE)</f>
        <v>50├ 60</v>
      </c>
      <c r="R3350" s="87" t="str" cm="1">
        <f t="array" ref="R3350">INDEX(_xlfn.TEXTSPLIT(CENSO[[#This Row],[NOME CIENTIFICO]]," "),1)</f>
        <v>Piptadenia</v>
      </c>
      <c r="S3350" s="98" t="s">
        <v>1004</v>
      </c>
      <c r="T3350" s="87">
        <f>_xlfn.MINIFS(CENSO[DAP (cm)],CENSO[NOME CIENTIFICO],CENSO[[#This Row],[NOME CIENTIFICO]])</f>
        <v>39.788735772973837</v>
      </c>
      <c r="U33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50" s="87" t="str">
        <f>IF(CENSO[[#This Row],[DAP (cm)]]&lt;CENSO[[#This Row],[DMCE (cm)]],"DAP &lt; DMCE","DAP ≥ DMCE")</f>
        <v>DAP ≥ DMCE</v>
      </c>
      <c r="W3350" s="87" t="str">
        <f>IF(CENSO[[#This Row],[DAP (cm)]]&gt;200, "Superior", "Inferior")</f>
        <v>Inferior</v>
      </c>
      <c r="X3350" s="87" t="str">
        <f>VLOOKUP(CENSO[[#This Row],[NOME COMUM]],ESPECIES[],4,FALSE)</f>
        <v>Não</v>
      </c>
      <c r="Y3350" s="87" t="str">
        <f>IF(IFERROR(VLOOKUP(CENSO[[#This Row],[NOME COMUM]],COMERCIAIS[],2, FALSE), "Não") &lt;&gt; "Não", "Sim", "Não")</f>
        <v>Sim</v>
      </c>
      <c r="Z3350" s="133">
        <f>CENSO[[#This Row],[g (m²)]]/SUM(AEEF[AEEF-UT])</f>
        <v>4.8688059229049158E-4</v>
      </c>
      <c r="AA3350" s="133">
        <f>CENSO[[#This Row],[v (m³)]]/SUM(AEEF[AEEF-UT])</f>
        <v>5.4530626336535054E-3</v>
      </c>
    </row>
    <row r="3351" spans="1:27" ht="14">
      <c r="A3351" s="86">
        <v>1</v>
      </c>
      <c r="B3351" s="86">
        <v>2</v>
      </c>
      <c r="C3351" s="63">
        <v>96</v>
      </c>
      <c r="D3351" s="63">
        <v>3350</v>
      </c>
      <c r="E3351" s="63" t="str">
        <f>VLOOKUP(CENSO[[#This Row],[NOME COMUM]],ESPECIES[],2,FALSE)</f>
        <v>Goupia glabra Aubl.</v>
      </c>
      <c r="F3351" s="64" t="s">
        <v>34</v>
      </c>
      <c r="G3351" s="64">
        <v>255</v>
      </c>
      <c r="H3351" s="97">
        <f>CENSO[[#This Row],[CAP (cm)]]/PI()</f>
        <v>81.169020976866619</v>
      </c>
      <c r="I3351" s="64">
        <v>13</v>
      </c>
      <c r="J3351" s="96">
        <f>(PI()*(CENSO[[#This Row],[DAP (cm)]]^2))/40000</f>
        <v>0.51745250872752468</v>
      </c>
      <c r="K3351" s="96">
        <f>CENSO[[#This Row],[g (m²)]]*CENSO[[#This Row],[H (m)]]*0.7</f>
        <v>4.7088178294204743</v>
      </c>
      <c r="L3351" s="64">
        <v>2</v>
      </c>
      <c r="M3351" s="65">
        <v>365723.4</v>
      </c>
      <c r="N3351" s="87">
        <v>9703646</v>
      </c>
      <c r="O3351" s="87" t="s">
        <v>1228</v>
      </c>
      <c r="P3351" s="87" t="str">
        <f>VLOOKUP(CENSO[[#This Row],[DAP (cm)]],CD[],2,TRUE)</f>
        <v>TORA</v>
      </c>
      <c r="Q3351" s="87" t="str">
        <f>VLOOKUP(CENSO[[#This Row],[DAP (cm)]],DD[],2,TRUE)</f>
        <v>80├ 90</v>
      </c>
      <c r="R3351" s="87" t="str" cm="1">
        <f t="array" ref="R3351">INDEX(_xlfn.TEXTSPLIT(CENSO[[#This Row],[NOME CIENTIFICO]]," "),1)</f>
        <v>Goupia</v>
      </c>
      <c r="S3351" s="98" t="s">
        <v>1004</v>
      </c>
      <c r="T3351" s="87">
        <f>_xlfn.MINIFS(CENSO[DAP (cm)],CENSO[NOME CIENTIFICO],CENSO[[#This Row],[NOME CIENTIFICO]])</f>
        <v>40.107045659157627</v>
      </c>
      <c r="U33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351" s="87" t="str">
        <f>IF(CENSO[[#This Row],[DAP (cm)]]&lt;CENSO[[#This Row],[DMCE (cm)]],"DAP &lt; DMCE","DAP ≥ DMCE")</f>
        <v>DAP ≥ DMCE</v>
      </c>
      <c r="W3351" s="87" t="str">
        <f>IF(CENSO[[#This Row],[DAP (cm)]]&gt;200, "Superior", "Inferior")</f>
        <v>Inferior</v>
      </c>
      <c r="X3351" s="87" t="str">
        <f>VLOOKUP(CENSO[[#This Row],[NOME COMUM]],ESPECIES[],4,FALSE)</f>
        <v>Não</v>
      </c>
      <c r="Y3351" s="87" t="str">
        <f>IF(IFERROR(VLOOKUP(CENSO[[#This Row],[NOME COMUM]],COMERCIAIS[],2, FALSE), "Não") &lt;&gt; "Não", "Sim", "Não")</f>
        <v>Sim</v>
      </c>
      <c r="Z3351" s="133">
        <f>CENSO[[#This Row],[g (m²)]]/SUM(AEEF[AEEF-UT])</f>
        <v>9.053564732674432E-4</v>
      </c>
      <c r="AA3351" s="133">
        <f>CENSO[[#This Row],[v (m³)]]/SUM(AEEF[AEEF-UT])</f>
        <v>8.238743906733733E-3</v>
      </c>
    </row>
    <row r="3352" spans="1:27" ht="14">
      <c r="A3352" s="86">
        <v>1</v>
      </c>
      <c r="B3352" s="86">
        <v>2</v>
      </c>
      <c r="C3352" s="63">
        <v>96</v>
      </c>
      <c r="D3352" s="63">
        <v>3351</v>
      </c>
      <c r="E3352" s="63" t="str">
        <f>VLOOKUP(CENSO[[#This Row],[NOME COMUM]],ESPECIES[],2,FALSE)</f>
        <v>Lecythis chartacea O.Berg</v>
      </c>
      <c r="F3352" s="64" t="s">
        <v>31</v>
      </c>
      <c r="G3352" s="64">
        <v>286</v>
      </c>
      <c r="H3352" s="97">
        <f>CENSO[[#This Row],[CAP (cm)]]/PI()</f>
        <v>91.036627448564133</v>
      </c>
      <c r="I3352" s="64">
        <v>16</v>
      </c>
      <c r="J3352" s="96">
        <f>(PI()*(CENSO[[#This Row],[DAP (cm)]]^2))/40000</f>
        <v>0.65091188625723362</v>
      </c>
      <c r="K3352" s="96">
        <f>CENSO[[#This Row],[g (m²)]]*CENSO[[#This Row],[H (m)]]*0.7</f>
        <v>7.2902131260810163</v>
      </c>
      <c r="L3352" s="64">
        <v>2</v>
      </c>
      <c r="M3352" s="65">
        <v>365732.5</v>
      </c>
      <c r="N3352" s="87">
        <v>9703650.5999999903</v>
      </c>
      <c r="O3352" s="87" t="s">
        <v>1228</v>
      </c>
      <c r="P3352" s="87" t="str">
        <f>VLOOKUP(CENSO[[#This Row],[DAP (cm)]],CD[],2,TRUE)</f>
        <v>TORA</v>
      </c>
      <c r="Q3352" s="87" t="str">
        <f>VLOOKUP(CENSO[[#This Row],[DAP (cm)]],DD[],2,TRUE)</f>
        <v>90├ 100</v>
      </c>
      <c r="R3352" s="87" t="str" cm="1">
        <f t="array" ref="R3352">INDEX(_xlfn.TEXTSPLIT(CENSO[[#This Row],[NOME CIENTIFICO]]," "),1)</f>
        <v>Lecythis</v>
      </c>
      <c r="S3352" s="98" t="s">
        <v>1004</v>
      </c>
      <c r="T3352" s="87">
        <f>_xlfn.MINIFS(CENSO[DAP (cm)],CENSO[NOME CIENTIFICO],CENSO[[#This Row],[NOME CIENTIFICO]])</f>
        <v>38.833806114422465</v>
      </c>
      <c r="U33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52" s="87" t="str">
        <f>IF(CENSO[[#This Row],[DAP (cm)]]&lt;CENSO[[#This Row],[DMCE (cm)]],"DAP &lt; DMCE","DAP ≥ DMCE")</f>
        <v>DAP ≥ DMCE</v>
      </c>
      <c r="W3352" s="87" t="str">
        <f>IF(CENSO[[#This Row],[DAP (cm)]]&gt;200, "Superior", "Inferior")</f>
        <v>Inferior</v>
      </c>
      <c r="X3352" s="87" t="str">
        <f>VLOOKUP(CENSO[[#This Row],[NOME COMUM]],ESPECIES[],4,FALSE)</f>
        <v>Não</v>
      </c>
      <c r="Y3352" s="87" t="str">
        <f>IF(IFERROR(VLOOKUP(CENSO[[#This Row],[NOME COMUM]],COMERCIAIS[],2, FALSE), "Não") &lt;&gt; "Não", "Sim", "Não")</f>
        <v>Sim</v>
      </c>
      <c r="Z3352" s="133">
        <f>CENSO[[#This Row],[g (m²)]]/SUM(AEEF[AEEF-UT])</f>
        <v>1.1388625618974824E-3</v>
      </c>
      <c r="AA3352" s="133">
        <f>CENSO[[#This Row],[v (m³)]]/SUM(AEEF[AEEF-UT])</f>
        <v>1.2755260693251802E-2</v>
      </c>
    </row>
    <row r="3353" spans="1:27" ht="14">
      <c r="A3353" s="86">
        <v>1</v>
      </c>
      <c r="B3353" s="86">
        <v>2</v>
      </c>
      <c r="C3353" s="63">
        <v>96</v>
      </c>
      <c r="D3353" s="63">
        <v>3352</v>
      </c>
      <c r="E3353" s="63" t="str">
        <f>VLOOKUP(CENSO[[#This Row],[NOME COMUM]],ESPECIES[],2,FALSE)</f>
        <v>Vatairea fusca Ducke</v>
      </c>
      <c r="F3353" s="64" t="s">
        <v>50</v>
      </c>
      <c r="G3353" s="64">
        <v>295</v>
      </c>
      <c r="H3353" s="97">
        <f>CENSO[[#This Row],[CAP (cm)]]/PI()</f>
        <v>93.901416424218255</v>
      </c>
      <c r="I3353" s="64">
        <v>18</v>
      </c>
      <c r="J3353" s="96">
        <f>(PI()*(CENSO[[#This Row],[DAP (cm)]]^2))/40000</f>
        <v>0.69252294612860965</v>
      </c>
      <c r="K3353" s="96">
        <f>CENSO[[#This Row],[g (m²)]]*CENSO[[#This Row],[H (m)]]*0.7</f>
        <v>8.7257891212204814</v>
      </c>
      <c r="L3353" s="64">
        <v>1</v>
      </c>
      <c r="M3353" s="65">
        <v>365749.799999999</v>
      </c>
      <c r="N3353" s="87">
        <v>9703657.8000000007</v>
      </c>
      <c r="O3353" s="87" t="s">
        <v>1227</v>
      </c>
      <c r="P3353" s="87" t="str">
        <f>VLOOKUP(CENSO[[#This Row],[DAP (cm)]],CD[],2,TRUE)</f>
        <v>TORA</v>
      </c>
      <c r="Q3353" s="87" t="str">
        <f>VLOOKUP(CENSO[[#This Row],[DAP (cm)]],DD[],2,TRUE)</f>
        <v>90├ 100</v>
      </c>
      <c r="R3353" s="87" t="str" cm="1">
        <f t="array" ref="R3353">INDEX(_xlfn.TEXTSPLIT(CENSO[[#This Row],[NOME CIENTIFICO]]," "),1)</f>
        <v>Vatairea</v>
      </c>
      <c r="S3353" s="98" t="s">
        <v>1004</v>
      </c>
      <c r="T3353" s="87">
        <f>_xlfn.MINIFS(CENSO[DAP (cm)],CENSO[NOME CIENTIFICO],CENSO[[#This Row],[NOME CIENTIFICO]])</f>
        <v>50.929581789406512</v>
      </c>
      <c r="U33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60.929581789406512</v>
      </c>
      <c r="V3353" s="87" t="str">
        <f>IF(CENSO[[#This Row],[DAP (cm)]]&lt;CENSO[[#This Row],[DMCE (cm)]],"DAP &lt; DMCE","DAP ≥ DMCE")</f>
        <v>DAP ≥ DMCE</v>
      </c>
      <c r="W3353" s="87" t="str">
        <f>IF(CENSO[[#This Row],[DAP (cm)]]&gt;200, "Superior", "Inferior")</f>
        <v>Inferior</v>
      </c>
      <c r="X3353" s="87" t="str">
        <f>VLOOKUP(CENSO[[#This Row],[NOME COMUM]],ESPECIES[],4,FALSE)</f>
        <v>Não</v>
      </c>
      <c r="Y3353" s="87" t="str">
        <f>IF(IFERROR(VLOOKUP(CENSO[[#This Row],[NOME COMUM]],COMERCIAIS[],2, FALSE), "Não") &lt;&gt; "Não", "Sim", "Não")</f>
        <v>Não</v>
      </c>
      <c r="Z3353" s="133">
        <f>CENSO[[#This Row],[g (m²)]]/SUM(AEEF[AEEF-UT])</f>
        <v>1.2116670063221722E-3</v>
      </c>
      <c r="AA3353" s="133">
        <f>CENSO[[#This Row],[v (m³)]]/SUM(AEEF[AEEF-UT])</f>
        <v>1.5267004279659371E-2</v>
      </c>
    </row>
    <row r="3354" spans="1:27" ht="14">
      <c r="A3354" s="86">
        <v>1</v>
      </c>
      <c r="B3354" s="86">
        <v>2</v>
      </c>
      <c r="C3354" s="63">
        <v>96</v>
      </c>
      <c r="D3354" s="63">
        <v>3353</v>
      </c>
      <c r="E3354" s="63" t="str">
        <f>VLOOKUP(CENSO[[#This Row],[NOME COMUM]],ESPECIES[],2,FALSE)</f>
        <v>Tachigali myrmecophila Ducke</v>
      </c>
      <c r="F3354" s="64" t="s">
        <v>14</v>
      </c>
      <c r="G3354" s="64">
        <v>203</v>
      </c>
      <c r="H3354" s="97">
        <f>CENSO[[#This Row],[CAP (cm)]]/PI()</f>
        <v>64.616906895309512</v>
      </c>
      <c r="I3354" s="64">
        <v>16</v>
      </c>
      <c r="J3354" s="96">
        <f>(PI()*(CENSO[[#This Row],[DAP (cm)]]^2))/40000</f>
        <v>0.32793080249369577</v>
      </c>
      <c r="K3354" s="96">
        <f>CENSO[[#This Row],[g (m²)]]*CENSO[[#This Row],[H (m)]]*0.7</f>
        <v>3.6728249879293924</v>
      </c>
      <c r="L3354" s="64">
        <v>1</v>
      </c>
      <c r="M3354" s="65">
        <v>365752.59999999899</v>
      </c>
      <c r="N3354" s="87">
        <v>9703656.5999999903</v>
      </c>
      <c r="O3354" s="87" t="s">
        <v>1228</v>
      </c>
      <c r="P3354" s="87" t="str">
        <f>VLOOKUP(CENSO[[#This Row],[DAP (cm)]],CD[],2,TRUE)</f>
        <v>TORA</v>
      </c>
      <c r="Q3354" s="87" t="str">
        <f>VLOOKUP(CENSO[[#This Row],[DAP (cm)]],DD[],2,TRUE)</f>
        <v>60├ 70</v>
      </c>
      <c r="R3354" s="87" t="str" cm="1">
        <f t="array" ref="R3354">INDEX(_xlfn.TEXTSPLIT(CENSO[[#This Row],[NOME CIENTIFICO]]," "),1)</f>
        <v>Tachigali</v>
      </c>
      <c r="S3354" s="98" t="s">
        <v>1004</v>
      </c>
      <c r="T3354" s="87">
        <f>_xlfn.MINIFS(CENSO[DAP (cm)],CENSO[NOME CIENTIFICO],CENSO[[#This Row],[NOME CIENTIFICO]])</f>
        <v>39.152116000606256</v>
      </c>
      <c r="U33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54" s="87" t="str">
        <f>IF(CENSO[[#This Row],[DAP (cm)]]&lt;CENSO[[#This Row],[DMCE (cm)]],"DAP &lt; DMCE","DAP ≥ DMCE")</f>
        <v>DAP ≥ DMCE</v>
      </c>
      <c r="W3354" s="87" t="str">
        <f>IF(CENSO[[#This Row],[DAP (cm)]]&gt;200, "Superior", "Inferior")</f>
        <v>Inferior</v>
      </c>
      <c r="X3354" s="87" t="str">
        <f>VLOOKUP(CENSO[[#This Row],[NOME COMUM]],ESPECIES[],4,FALSE)</f>
        <v>Não</v>
      </c>
      <c r="Y3354" s="87" t="str">
        <f>IF(IFERROR(VLOOKUP(CENSO[[#This Row],[NOME COMUM]],COMERCIAIS[],2, FALSE), "Não") &lt;&gt; "Não", "Sim", "Não")</f>
        <v>Sim</v>
      </c>
      <c r="Z3354" s="133">
        <f>CENSO[[#This Row],[g (m²)]]/SUM(AEEF[AEEF-UT])</f>
        <v>5.7376139802965123E-4</v>
      </c>
      <c r="AA3354" s="133">
        <f>CENSO[[#This Row],[v (m³)]]/SUM(AEEF[AEEF-UT])</f>
        <v>6.4261276579320927E-3</v>
      </c>
    </row>
    <row r="3355" spans="1:27" ht="14">
      <c r="A3355" s="86">
        <v>1</v>
      </c>
      <c r="B3355" s="86">
        <v>2</v>
      </c>
      <c r="C3355" s="63">
        <v>96</v>
      </c>
      <c r="D3355" s="63">
        <v>3354</v>
      </c>
      <c r="E3355" s="63" t="str">
        <f>VLOOKUP(CENSO[[#This Row],[NOME COMUM]],ESPECIES[],2,FALSE)</f>
        <v>Aspidosperma carapanauba Pichon.</v>
      </c>
      <c r="F3355" s="64" t="s">
        <v>68</v>
      </c>
      <c r="G3355" s="64">
        <v>300</v>
      </c>
      <c r="H3355" s="97">
        <f>CENSO[[#This Row],[CAP (cm)]]/PI()</f>
        <v>95.4929658551372</v>
      </c>
      <c r="I3355" s="64">
        <v>23</v>
      </c>
      <c r="J3355" s="96">
        <f>(PI()*(CENSO[[#This Row],[DAP (cm)]]^2))/40000</f>
        <v>0.7161972439135289</v>
      </c>
      <c r="K3355" s="96">
        <f>CENSO[[#This Row],[g (m²)]]*CENSO[[#This Row],[H (m)]]*0.7</f>
        <v>11.530775627007815</v>
      </c>
      <c r="L3355" s="64">
        <v>3</v>
      </c>
      <c r="M3355" s="65">
        <v>365757.09999999899</v>
      </c>
      <c r="N3355" s="87">
        <v>9703654.4000000004</v>
      </c>
      <c r="O3355" s="87" t="s">
        <v>1226</v>
      </c>
      <c r="P3355" s="87" t="str">
        <f>VLOOKUP(CENSO[[#This Row],[DAP (cm)]],CD[],2,TRUE)</f>
        <v>TORA</v>
      </c>
      <c r="Q3355" s="87" t="str">
        <f>VLOOKUP(CENSO[[#This Row],[DAP (cm)]],DD[],2,TRUE)</f>
        <v>90├ 100</v>
      </c>
      <c r="R3355" s="87" t="str" cm="1">
        <f t="array" ref="R3355">INDEX(_xlfn.TEXTSPLIT(CENSO[[#This Row],[NOME CIENTIFICO]]," "),1)</f>
        <v>Aspidosperma</v>
      </c>
      <c r="S3355" s="98" t="s">
        <v>1004</v>
      </c>
      <c r="T3355" s="87">
        <f>_xlfn.MINIFS(CENSO[DAP (cm)],CENSO[NOME CIENTIFICO],CENSO[[#This Row],[NOME CIENTIFICO]])</f>
        <v>47.109863155201019</v>
      </c>
      <c r="U33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57.109863155201019</v>
      </c>
      <c r="V3355" s="87" t="str">
        <f>IF(CENSO[[#This Row],[DAP (cm)]]&lt;CENSO[[#This Row],[DMCE (cm)]],"DAP &lt; DMCE","DAP ≥ DMCE")</f>
        <v>DAP ≥ DMCE</v>
      </c>
      <c r="W3355" s="87" t="str">
        <f>IF(CENSO[[#This Row],[DAP (cm)]]&gt;200, "Superior", "Inferior")</f>
        <v>Inferior</v>
      </c>
      <c r="X3355" s="87" t="str">
        <f>VLOOKUP(CENSO[[#This Row],[NOME COMUM]],ESPECIES[],4,FALSE)</f>
        <v>Não</v>
      </c>
      <c r="Y3355" s="87" t="str">
        <f>IF(IFERROR(VLOOKUP(CENSO[[#This Row],[NOME COMUM]],COMERCIAIS[],2, FALSE), "Não") &lt;&gt; "Não", "Sim", "Não")</f>
        <v>Não</v>
      </c>
      <c r="Z3355" s="133">
        <f>CENSO[[#This Row],[g (m²)]]/SUM(AEEF[AEEF-UT])</f>
        <v>1.2530885443148001E-3</v>
      </c>
      <c r="AA3355" s="133">
        <f>CENSO[[#This Row],[v (m³)]]/SUM(AEEF[AEEF-UT])</f>
        <v>2.017472556346828E-2</v>
      </c>
    </row>
    <row r="3356" spans="1:27" ht="14">
      <c r="A3356" s="86">
        <v>1</v>
      </c>
      <c r="B3356" s="86">
        <v>2</v>
      </c>
      <c r="C3356" s="63">
        <v>97</v>
      </c>
      <c r="D3356" s="63">
        <v>3355</v>
      </c>
      <c r="E3356" s="63" t="str">
        <f>VLOOKUP(CENSO[[#This Row],[NOME COMUM]],ESPECIES[],2,FALSE)</f>
        <v>Lecythis pisonis Cambess.</v>
      </c>
      <c r="F3356" s="64" t="s">
        <v>9</v>
      </c>
      <c r="G3356" s="64">
        <v>310</v>
      </c>
      <c r="H3356" s="97">
        <f>CENSO[[#This Row],[CAP (cm)]]/PI()</f>
        <v>98.676064716975105</v>
      </c>
      <c r="I3356" s="64">
        <v>22</v>
      </c>
      <c r="J3356" s="96">
        <f>(PI()*(CENSO[[#This Row],[DAP (cm)]]^2))/40000</f>
        <v>0.7647395015565569</v>
      </c>
      <c r="K3356" s="96">
        <f>CENSO[[#This Row],[g (m²)]]*CENSO[[#This Row],[H (m)]]*0.7</f>
        <v>11.776988323970976</v>
      </c>
      <c r="L3356" s="64">
        <v>1</v>
      </c>
      <c r="M3356" s="65">
        <v>365787.59999999899</v>
      </c>
      <c r="N3356" s="87">
        <v>9703563.8000000007</v>
      </c>
      <c r="O3356" s="87" t="s">
        <v>1227</v>
      </c>
      <c r="P3356" s="87" t="str">
        <f>VLOOKUP(CENSO[[#This Row],[DAP (cm)]],CD[],2,TRUE)</f>
        <v>TORA</v>
      </c>
      <c r="Q3356" s="87" t="str">
        <f>VLOOKUP(CENSO[[#This Row],[DAP (cm)]],DD[],2,TRUE)</f>
        <v>90├ 100</v>
      </c>
      <c r="R3356" s="87" t="str" cm="1">
        <f t="array" ref="R3356">INDEX(_xlfn.TEXTSPLIT(CENSO[[#This Row],[NOME CIENTIFICO]]," "),1)</f>
        <v>Lecythis</v>
      </c>
      <c r="S3356" s="98" t="s">
        <v>1004</v>
      </c>
      <c r="T3356" s="87">
        <f>_xlfn.MINIFS(CENSO[DAP (cm)],CENSO[NOME CIENTIFICO],CENSO[[#This Row],[NOME CIENTIFICO]])</f>
        <v>40.743665431525208</v>
      </c>
      <c r="U33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3356" s="87" t="str">
        <f>IF(CENSO[[#This Row],[DAP (cm)]]&lt;CENSO[[#This Row],[DMCE (cm)]],"DAP &lt; DMCE","DAP ≥ DMCE")</f>
        <v>DAP ≥ DMCE</v>
      </c>
      <c r="W3356" s="87" t="str">
        <f>IF(CENSO[[#This Row],[DAP (cm)]]&gt;200, "Superior", "Inferior")</f>
        <v>Inferior</v>
      </c>
      <c r="X3356" s="87" t="str">
        <f>VLOOKUP(CENSO[[#This Row],[NOME COMUM]],ESPECIES[],4,FALSE)</f>
        <v>Não</v>
      </c>
      <c r="Y3356" s="87" t="str">
        <f>IF(IFERROR(VLOOKUP(CENSO[[#This Row],[NOME COMUM]],COMERCIAIS[],2, FALSE), "Não") &lt;&gt; "Não", "Sim", "Não")</f>
        <v>Sim</v>
      </c>
      <c r="Z3356" s="133">
        <f>CENSO[[#This Row],[g (m²)]]/SUM(AEEF[AEEF-UT])</f>
        <v>1.3380201012072475E-3</v>
      </c>
      <c r="AA3356" s="133">
        <f>CENSO[[#This Row],[v (m³)]]/SUM(AEEF[AEEF-UT])</f>
        <v>2.0605509558591611E-2</v>
      </c>
    </row>
    <row r="3357" spans="1:27" ht="14">
      <c r="A3357" s="86">
        <v>1</v>
      </c>
      <c r="B3357" s="86">
        <v>2</v>
      </c>
      <c r="C3357" s="63">
        <v>97</v>
      </c>
      <c r="D3357" s="63">
        <v>3356</v>
      </c>
      <c r="E3357" s="63" t="str">
        <f>VLOOKUP(CENSO[[#This Row],[NOME COMUM]],ESPECIES[],2,FALSE)</f>
        <v>Dipteryx odorata (Aubl.) Willd.</v>
      </c>
      <c r="F3357" s="64" t="s">
        <v>4</v>
      </c>
      <c r="G3357" s="64">
        <v>330</v>
      </c>
      <c r="H3357" s="97">
        <f>CENSO[[#This Row],[CAP (cm)]]/PI()</f>
        <v>105.04226244065093</v>
      </c>
      <c r="I3357" s="64">
        <v>21</v>
      </c>
      <c r="J3357" s="96">
        <f>(PI()*(CENSO[[#This Row],[DAP (cm)]]^2))/40000</f>
        <v>0.86659866513537021</v>
      </c>
      <c r="K3357" s="96">
        <f>CENSO[[#This Row],[g (m²)]]*CENSO[[#This Row],[H (m)]]*0.7</f>
        <v>12.739000377489941</v>
      </c>
      <c r="L3357" s="64">
        <v>1</v>
      </c>
      <c r="M3357" s="65">
        <v>365741.299999999</v>
      </c>
      <c r="N3357" s="87">
        <v>9703516</v>
      </c>
      <c r="O3357" s="87" t="s">
        <v>1227</v>
      </c>
      <c r="P3357" s="87" t="str">
        <f>VLOOKUP(CENSO[[#This Row],[DAP (cm)]],CD[],2,TRUE)</f>
        <v>TORA</v>
      </c>
      <c r="Q3357" s="87" t="str">
        <f>VLOOKUP(CENSO[[#This Row],[DAP (cm)]],DD[],2,TRUE)</f>
        <v>100├ 110</v>
      </c>
      <c r="R3357" s="87" t="str" cm="1">
        <f t="array" ref="R3357">INDEX(_xlfn.TEXTSPLIT(CENSO[[#This Row],[NOME CIENTIFICO]]," "),1)</f>
        <v>Dipteryx</v>
      </c>
      <c r="S3357" s="98" t="s">
        <v>1004</v>
      </c>
      <c r="T3357" s="87">
        <f>_xlfn.MINIFS(CENSO[DAP (cm)],CENSO[NOME CIENTIFICO],CENSO[[#This Row],[NOME CIENTIFICO]])</f>
        <v>39.152116000606256</v>
      </c>
      <c r="U33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80</v>
      </c>
      <c r="V3357" s="87" t="str">
        <f>IF(CENSO[[#This Row],[DAP (cm)]]&lt;CENSO[[#This Row],[DMCE (cm)]],"DAP &lt; DMCE","DAP ≥ DMCE")</f>
        <v>DAP ≥ DMCE</v>
      </c>
      <c r="W3357" s="87" t="str">
        <f>IF(CENSO[[#This Row],[DAP (cm)]]&gt;200, "Superior", "Inferior")</f>
        <v>Inferior</v>
      </c>
      <c r="X3357" s="87" t="str">
        <f>VLOOKUP(CENSO[[#This Row],[NOME COMUM]],ESPECIES[],4,FALSE)</f>
        <v>Vulneravel</v>
      </c>
      <c r="Y3357" s="87" t="str">
        <f>IF(IFERROR(VLOOKUP(CENSO[[#This Row],[NOME COMUM]],COMERCIAIS[],2, FALSE), "Não") &lt;&gt; "Não", "Sim", "Não")</f>
        <v>Sim</v>
      </c>
      <c r="Z3357" s="133">
        <f>CENSO[[#This Row],[g (m²)]]/SUM(AEEF[AEEF-UT])</f>
        <v>1.5162371386209085E-3</v>
      </c>
      <c r="AA3357" s="133">
        <f>CENSO[[#This Row],[v (m³)]]/SUM(AEEF[AEEF-UT])</f>
        <v>2.2288685937727353E-2</v>
      </c>
    </row>
    <row r="3358" spans="1:27" ht="14">
      <c r="A3358" s="86">
        <v>1</v>
      </c>
      <c r="B3358" s="86">
        <v>2</v>
      </c>
      <c r="C3358" s="63">
        <v>97</v>
      </c>
      <c r="D3358" s="63">
        <v>3357</v>
      </c>
      <c r="E3358" s="63" t="str">
        <f>VLOOKUP(CENSO[[#This Row],[NOME COMUM]],ESPECIES[],2,FALSE)</f>
        <v>Goupia glabra Aubl.</v>
      </c>
      <c r="F3358" s="64" t="s">
        <v>34</v>
      </c>
      <c r="G3358" s="64">
        <v>348</v>
      </c>
      <c r="H3358" s="97">
        <f>CENSO[[#This Row],[CAP (cm)]]/PI()</f>
        <v>110.77184039195916</v>
      </c>
      <c r="I3358" s="64">
        <v>16</v>
      </c>
      <c r="J3358" s="96">
        <f>(PI()*(CENSO[[#This Row],[DAP (cm)]]^2))/40000</f>
        <v>0.96371501141004479</v>
      </c>
      <c r="K3358" s="96">
        <f>CENSO[[#This Row],[g (m²)]]*CENSO[[#This Row],[H (m)]]*0.7</f>
        <v>10.793608127792501</v>
      </c>
      <c r="L3358" s="64">
        <v>1</v>
      </c>
      <c r="M3358" s="65">
        <v>365684.59999999899</v>
      </c>
      <c r="N3358" s="87">
        <v>9703424.5</v>
      </c>
      <c r="O3358" s="87" t="s">
        <v>1228</v>
      </c>
      <c r="P3358" s="87" t="str">
        <f>VLOOKUP(CENSO[[#This Row],[DAP (cm)]],CD[],2,TRUE)</f>
        <v>TORA</v>
      </c>
      <c r="Q3358" s="87" t="str">
        <f>VLOOKUP(CENSO[[#This Row],[DAP (cm)]],DD[],2,TRUE)</f>
        <v>110├ 120</v>
      </c>
      <c r="R3358" s="87" t="str" cm="1">
        <f t="array" ref="R3358">INDEX(_xlfn.TEXTSPLIT(CENSO[[#This Row],[NOME CIENTIFICO]]," "),1)</f>
        <v>Goupia</v>
      </c>
      <c r="S3358" s="98" t="s">
        <v>1004</v>
      </c>
      <c r="T3358" s="87">
        <f>_xlfn.MINIFS(CENSO[DAP (cm)],CENSO[NOME CIENTIFICO],CENSO[[#This Row],[NOME CIENTIFICO]])</f>
        <v>40.107045659157627</v>
      </c>
      <c r="U33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358" s="87" t="str">
        <f>IF(CENSO[[#This Row],[DAP (cm)]]&lt;CENSO[[#This Row],[DMCE (cm)]],"DAP &lt; DMCE","DAP ≥ DMCE")</f>
        <v>DAP ≥ DMCE</v>
      </c>
      <c r="W3358" s="87" t="str">
        <f>IF(CENSO[[#This Row],[DAP (cm)]]&gt;200, "Superior", "Inferior")</f>
        <v>Inferior</v>
      </c>
      <c r="X3358" s="87" t="str">
        <f>VLOOKUP(CENSO[[#This Row],[NOME COMUM]],ESPECIES[],4,FALSE)</f>
        <v>Não</v>
      </c>
      <c r="Y3358" s="87" t="str">
        <f>IF(IFERROR(VLOOKUP(CENSO[[#This Row],[NOME COMUM]],COMERCIAIS[],2, FALSE), "Não") &lt;&gt; "Não", "Sim", "Não")</f>
        <v>Sim</v>
      </c>
      <c r="Z3358" s="133">
        <f>CENSO[[#This Row],[g (m²)]]/SUM(AEEF[AEEF-UT])</f>
        <v>1.6861559452299956E-3</v>
      </c>
      <c r="AA3358" s="133">
        <f>CENSO[[#This Row],[v (m³)]]/SUM(AEEF[AEEF-UT])</f>
        <v>1.8884946586575947E-2</v>
      </c>
    </row>
    <row r="3359" spans="1:27" ht="14">
      <c r="A3359" s="86">
        <v>1</v>
      </c>
      <c r="B3359" s="86">
        <v>2</v>
      </c>
      <c r="C3359" s="63">
        <v>97</v>
      </c>
      <c r="D3359" s="63">
        <v>3358</v>
      </c>
      <c r="E3359" s="63" t="str">
        <f>VLOOKUP(CENSO[[#This Row],[NOME COMUM]],ESPECIES[],2,FALSE)</f>
        <v>Bertholletia excelsa Humb. &amp; Bonpl.</v>
      </c>
      <c r="F3359" s="64" t="s">
        <v>37</v>
      </c>
      <c r="G3359" s="64">
        <v>320</v>
      </c>
      <c r="H3359" s="97">
        <f>CENSO[[#This Row],[CAP (cm)]]/PI()</f>
        <v>101.85916357881302</v>
      </c>
      <c r="I3359" s="64">
        <v>23</v>
      </c>
      <c r="J3359" s="96">
        <f>(PI()*(CENSO[[#This Row],[DAP (cm)]]^2))/40000</f>
        <v>0.81487330863050433</v>
      </c>
      <c r="K3359" s="96">
        <f>CENSO[[#This Row],[g (m²)]]*CENSO[[#This Row],[H (m)]]*0.7</f>
        <v>13.119460268951117</v>
      </c>
      <c r="L3359" s="64">
        <v>1</v>
      </c>
      <c r="M3359" s="65">
        <v>365707.799999999</v>
      </c>
      <c r="N3359" s="87">
        <v>9703407.5999999903</v>
      </c>
      <c r="O3359" s="87" t="s">
        <v>424</v>
      </c>
      <c r="P3359" s="87" t="str">
        <f>VLOOKUP(CENSO[[#This Row],[DAP (cm)]],CD[],2,TRUE)</f>
        <v>TORA</v>
      </c>
      <c r="Q3359" s="87" t="str">
        <f>VLOOKUP(CENSO[[#This Row],[DAP (cm)]],DD[],2,TRUE)</f>
        <v>100├ 110</v>
      </c>
      <c r="R3359" s="87" t="str" cm="1">
        <f t="array" ref="R3359">INDEX(_xlfn.TEXTSPLIT(CENSO[[#This Row],[NOME CIENTIFICO]]," "),1)</f>
        <v>Bertholletia</v>
      </c>
      <c r="S3359" s="98" t="s">
        <v>1004</v>
      </c>
      <c r="T3359" s="87">
        <f>_xlfn.MINIFS(CENSO[DAP (cm)],CENSO[NOME CIENTIFICO],CENSO[[#This Row],[NOME CIENTIFICO]])</f>
        <v>41.38028520389279</v>
      </c>
      <c r="U33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359" s="87" t="str">
        <f>IF(CENSO[[#This Row],[DAP (cm)]]&lt;CENSO[[#This Row],[DMCE (cm)]],"DAP &lt; DMCE","DAP ≥ DMCE")</f>
        <v>DAP ≥ DMCE</v>
      </c>
      <c r="W3359" s="87" t="str">
        <f>IF(CENSO[[#This Row],[DAP (cm)]]&gt;200, "Superior", "Inferior")</f>
        <v>Inferior</v>
      </c>
      <c r="X3359" s="87" t="str">
        <f>VLOOKUP(CENSO[[#This Row],[NOME COMUM]],ESPECIES[],4,FALSE)</f>
        <v>Protegida</v>
      </c>
      <c r="Y3359" s="87" t="str">
        <f>IF(IFERROR(VLOOKUP(CENSO[[#This Row],[NOME COMUM]],COMERCIAIS[],2, FALSE), "Não") &lt;&gt; "Não", "Sim", "Não")</f>
        <v>Não</v>
      </c>
      <c r="Z3359" s="133">
        <f>CENSO[[#This Row],[g (m²)]]/SUM(AEEF[AEEF-UT])</f>
        <v>1.4257362993092843E-3</v>
      </c>
      <c r="AA3359" s="133">
        <f>CENSO[[#This Row],[v (m³)]]/SUM(AEEF[AEEF-UT])</f>
        <v>2.2954354418879473E-2</v>
      </c>
    </row>
    <row r="3360" spans="1:27" ht="14">
      <c r="A3360" s="86">
        <v>1</v>
      </c>
      <c r="B3360" s="86">
        <v>2</v>
      </c>
      <c r="C3360" s="63">
        <v>97</v>
      </c>
      <c r="D3360" s="63">
        <v>3359</v>
      </c>
      <c r="E3360" s="63" t="str">
        <f>VLOOKUP(CENSO[[#This Row],[NOME COMUM]],ESPECIES[],2,FALSE)</f>
        <v>Cedrelinga catenaeformis Ducke</v>
      </c>
      <c r="F3360" s="64" t="s">
        <v>71</v>
      </c>
      <c r="G3360" s="64">
        <v>250</v>
      </c>
      <c r="H3360" s="97">
        <f>CENSO[[#This Row],[CAP (cm)]]/PI()</f>
        <v>79.577471545947674</v>
      </c>
      <c r="I3360" s="64">
        <v>20</v>
      </c>
      <c r="J3360" s="96">
        <f>(PI()*(CENSO[[#This Row],[DAP (cm)]]^2))/40000</f>
        <v>0.49735919716217297</v>
      </c>
      <c r="K3360" s="96">
        <f>CENSO[[#This Row],[g (m²)]]*CENSO[[#This Row],[H (m)]]*0.7</f>
        <v>6.9630287602704213</v>
      </c>
      <c r="L3360" s="64">
        <v>1</v>
      </c>
      <c r="M3360" s="65">
        <v>365661</v>
      </c>
      <c r="N3360" s="87">
        <v>9703368.3000000007</v>
      </c>
      <c r="O3360" s="87" t="s">
        <v>1228</v>
      </c>
      <c r="P3360" s="87" t="str">
        <f>VLOOKUP(CENSO[[#This Row],[DAP (cm)]],CD[],2,TRUE)</f>
        <v>TORA</v>
      </c>
      <c r="Q3360" s="87" t="str">
        <f>VLOOKUP(CENSO[[#This Row],[DAP (cm)]],DD[],2,TRUE)</f>
        <v>70├ 80</v>
      </c>
      <c r="R3360" s="87" t="str" cm="1">
        <f t="array" ref="R3360">INDEX(_xlfn.TEXTSPLIT(CENSO[[#This Row],[NOME CIENTIFICO]]," "),1)</f>
        <v>Cedrelinga</v>
      </c>
      <c r="S3360" s="98" t="s">
        <v>1004</v>
      </c>
      <c r="T3360" s="87">
        <f>_xlfn.MINIFS(CENSO[DAP (cm)],CENSO[NOME CIENTIFICO],CENSO[[#This Row],[NOME CIENTIFICO]])</f>
        <v>38.515496228238675</v>
      </c>
      <c r="U33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60" s="87" t="str">
        <f>IF(CENSO[[#This Row],[DAP (cm)]]&lt;CENSO[[#This Row],[DMCE (cm)]],"DAP &lt; DMCE","DAP ≥ DMCE")</f>
        <v>DAP ≥ DMCE</v>
      </c>
      <c r="W3360" s="87" t="str">
        <f>IF(CENSO[[#This Row],[DAP (cm)]]&gt;200, "Superior", "Inferior")</f>
        <v>Inferior</v>
      </c>
      <c r="X3360" s="87" t="str">
        <f>VLOOKUP(CENSO[[#This Row],[NOME COMUM]],ESPECIES[],4,FALSE)</f>
        <v>Não</v>
      </c>
      <c r="Y3360" s="87" t="str">
        <f>IF(IFERROR(VLOOKUP(CENSO[[#This Row],[NOME COMUM]],COMERCIAIS[],2, FALSE), "Não") &lt;&gt; "Não", "Sim", "Não")</f>
        <v>Sim</v>
      </c>
      <c r="Z3360" s="133">
        <f>CENSO[[#This Row],[g (m²)]]/SUM(AEEF[AEEF-UT])</f>
        <v>8.7020037799638919E-4</v>
      </c>
      <c r="AA3360" s="133">
        <f>CENSO[[#This Row],[v (m³)]]/SUM(AEEF[AEEF-UT])</f>
        <v>1.2182805291949447E-2</v>
      </c>
    </row>
    <row r="3361" spans="1:27" ht="14">
      <c r="A3361" s="86">
        <v>1</v>
      </c>
      <c r="B3361" s="86">
        <v>2</v>
      </c>
      <c r="C3361" s="63">
        <v>97</v>
      </c>
      <c r="D3361" s="63">
        <v>3360</v>
      </c>
      <c r="E3361" s="63" t="str">
        <f>VLOOKUP(CENSO[[#This Row],[NOME COMUM]],ESPECIES[],2,FALSE)</f>
        <v>Lecythis chartacea O.Berg</v>
      </c>
      <c r="F3361" s="64" t="s">
        <v>31</v>
      </c>
      <c r="G3361" s="64">
        <v>258</v>
      </c>
      <c r="H3361" s="97">
        <f>CENSO[[#This Row],[CAP (cm)]]/PI()</f>
        <v>82.123950635417998</v>
      </c>
      <c r="I3361" s="64">
        <v>22</v>
      </c>
      <c r="J3361" s="96">
        <f>(PI()*(CENSO[[#This Row],[DAP (cm)]]^2))/40000</f>
        <v>0.52969948159844604</v>
      </c>
      <c r="K3361" s="96">
        <f>CENSO[[#This Row],[g (m²)]]*CENSO[[#This Row],[H (m)]]*0.7</f>
        <v>8.157372016616069</v>
      </c>
      <c r="L3361" s="64">
        <v>1</v>
      </c>
      <c r="M3361" s="65">
        <v>365655.9</v>
      </c>
      <c r="N3361" s="87">
        <v>9703363</v>
      </c>
      <c r="O3361" s="87" t="s">
        <v>1228</v>
      </c>
      <c r="P3361" s="87" t="str">
        <f>VLOOKUP(CENSO[[#This Row],[DAP (cm)]],CD[],2,TRUE)</f>
        <v>TORA</v>
      </c>
      <c r="Q3361" s="87" t="str">
        <f>VLOOKUP(CENSO[[#This Row],[DAP (cm)]],DD[],2,TRUE)</f>
        <v>80├ 90</v>
      </c>
      <c r="R3361" s="87" t="str" cm="1">
        <f t="array" ref="R3361">INDEX(_xlfn.TEXTSPLIT(CENSO[[#This Row],[NOME CIENTIFICO]]," "),1)</f>
        <v>Lecythis</v>
      </c>
      <c r="S3361" s="98" t="s">
        <v>1004</v>
      </c>
      <c r="T3361" s="87">
        <f>_xlfn.MINIFS(CENSO[DAP (cm)],CENSO[NOME CIENTIFICO],CENSO[[#This Row],[NOME CIENTIFICO]])</f>
        <v>38.833806114422465</v>
      </c>
      <c r="U33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61" s="87" t="str">
        <f>IF(CENSO[[#This Row],[DAP (cm)]]&lt;CENSO[[#This Row],[DMCE (cm)]],"DAP &lt; DMCE","DAP ≥ DMCE")</f>
        <v>DAP ≥ DMCE</v>
      </c>
      <c r="W3361" s="87" t="str">
        <f>IF(CENSO[[#This Row],[DAP (cm)]]&gt;200, "Superior", "Inferior")</f>
        <v>Inferior</v>
      </c>
      <c r="X3361" s="87" t="str">
        <f>VLOOKUP(CENSO[[#This Row],[NOME COMUM]],ESPECIES[],4,FALSE)</f>
        <v>Não</v>
      </c>
      <c r="Y3361" s="87" t="str">
        <f>IF(IFERROR(VLOOKUP(CENSO[[#This Row],[NOME COMUM]],COMERCIAIS[],2, FALSE), "Não") &lt;&gt; "Não", "Sim", "Não")</f>
        <v>Sim</v>
      </c>
      <c r="Z3361" s="133">
        <f>CENSO[[#This Row],[g (m²)]]/SUM(AEEF[AEEF-UT])</f>
        <v>9.267842873752262E-4</v>
      </c>
      <c r="AA3361" s="133">
        <f>CENSO[[#This Row],[v (m³)]]/SUM(AEEF[AEEF-UT])</f>
        <v>1.4272478025578484E-2</v>
      </c>
    </row>
    <row r="3362" spans="1:27" ht="14">
      <c r="A3362" s="86">
        <v>1</v>
      </c>
      <c r="B3362" s="86">
        <v>2</v>
      </c>
      <c r="C3362" s="63">
        <v>97</v>
      </c>
      <c r="D3362" s="63">
        <v>3361</v>
      </c>
      <c r="E3362" s="63" t="str">
        <f>VLOOKUP(CENSO[[#This Row],[NOME COMUM]],ESPECIES[],2,FALSE)</f>
        <v>Parkia pendula (Willd.) Benth. ex Walp.</v>
      </c>
      <c r="F3362" s="64" t="s">
        <v>58</v>
      </c>
      <c r="G3362" s="64">
        <v>200</v>
      </c>
      <c r="H3362" s="97">
        <f>CENSO[[#This Row],[CAP (cm)]]/PI()</f>
        <v>63.661977236758133</v>
      </c>
      <c r="I3362" s="64">
        <v>16</v>
      </c>
      <c r="J3362" s="96">
        <f>(PI()*(CENSO[[#This Row],[DAP (cm)]]^2))/40000</f>
        <v>0.31830988618379064</v>
      </c>
      <c r="K3362" s="96">
        <f>CENSO[[#This Row],[g (m²)]]*CENSO[[#This Row],[H (m)]]*0.7</f>
        <v>3.565070725258455</v>
      </c>
      <c r="L3362" s="64">
        <v>1</v>
      </c>
      <c r="M3362" s="65">
        <v>365647.7</v>
      </c>
      <c r="N3362" s="87">
        <v>9703306.0999999903</v>
      </c>
      <c r="O3362" s="87" t="s">
        <v>1228</v>
      </c>
      <c r="P3362" s="87" t="str">
        <f>VLOOKUP(CENSO[[#This Row],[DAP (cm)]],CD[],2,TRUE)</f>
        <v>TORA</v>
      </c>
      <c r="Q3362" s="87" t="str">
        <f>VLOOKUP(CENSO[[#This Row],[DAP (cm)]],DD[],2,TRUE)</f>
        <v>60├ 70</v>
      </c>
      <c r="R3362" s="87" t="str" cm="1">
        <f t="array" ref="R3362">INDEX(_xlfn.TEXTSPLIT(CENSO[[#This Row],[NOME CIENTIFICO]]," "),1)</f>
        <v>Parkia</v>
      </c>
      <c r="S3362" s="98" t="s">
        <v>1004</v>
      </c>
      <c r="T3362" s="87">
        <f>_xlfn.MINIFS(CENSO[DAP (cm)],CENSO[NOME CIENTIFICO],CENSO[[#This Row],[NOME CIENTIFICO]])</f>
        <v>40.107045659157627</v>
      </c>
      <c r="U33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362" s="87" t="str">
        <f>IF(CENSO[[#This Row],[DAP (cm)]]&lt;CENSO[[#This Row],[DMCE (cm)]],"DAP &lt; DMCE","DAP ≥ DMCE")</f>
        <v>DAP ≥ DMCE</v>
      </c>
      <c r="W3362" s="87" t="str">
        <f>IF(CENSO[[#This Row],[DAP (cm)]]&gt;200, "Superior", "Inferior")</f>
        <v>Inferior</v>
      </c>
      <c r="X3362" s="87" t="str">
        <f>VLOOKUP(CENSO[[#This Row],[NOME COMUM]],ESPECIES[],4,FALSE)</f>
        <v>Não</v>
      </c>
      <c r="Y3362" s="87" t="str">
        <f>IF(IFERROR(VLOOKUP(CENSO[[#This Row],[NOME COMUM]],COMERCIAIS[],2, FALSE), "Não") &lt;&gt; "Não", "Sim", "Não")</f>
        <v>Sim</v>
      </c>
      <c r="Z3362" s="133">
        <f>CENSO[[#This Row],[g (m²)]]/SUM(AEEF[AEEF-UT])</f>
        <v>5.5692824191768894E-4</v>
      </c>
      <c r="AA3362" s="133">
        <f>CENSO[[#This Row],[v (m³)]]/SUM(AEEF[AEEF-UT])</f>
        <v>6.2375963094781156E-3</v>
      </c>
    </row>
    <row r="3363" spans="1:27" ht="14">
      <c r="A3363" s="86">
        <v>1</v>
      </c>
      <c r="B3363" s="86">
        <v>2</v>
      </c>
      <c r="C3363" s="63">
        <v>97</v>
      </c>
      <c r="D3363" s="63">
        <v>3362</v>
      </c>
      <c r="E3363" s="63" t="str">
        <f>VLOOKUP(CENSO[[#This Row],[NOME COMUM]],ESPECIES[],2,FALSE)</f>
        <v>Couratari guianensis Aubl.</v>
      </c>
      <c r="F3363" s="64" t="s">
        <v>6</v>
      </c>
      <c r="G3363" s="64">
        <v>150</v>
      </c>
      <c r="H3363" s="97">
        <f>CENSO[[#This Row],[CAP (cm)]]/PI()</f>
        <v>47.7464829275686</v>
      </c>
      <c r="I3363" s="64">
        <v>15</v>
      </c>
      <c r="J3363" s="96">
        <f>(PI()*(CENSO[[#This Row],[DAP (cm)]]^2))/40000</f>
        <v>0.17904931097838223</v>
      </c>
      <c r="K3363" s="96">
        <f>CENSO[[#This Row],[g (m²)]]*CENSO[[#This Row],[H (m)]]*0.7</f>
        <v>1.8800177652730132</v>
      </c>
      <c r="L3363" s="64">
        <v>1</v>
      </c>
      <c r="M3363" s="65">
        <v>365643.2</v>
      </c>
      <c r="N3363" s="87">
        <v>9703306</v>
      </c>
      <c r="O3363" s="98" t="s">
        <v>1225</v>
      </c>
      <c r="P3363" s="87" t="str">
        <f>VLOOKUP(CENSO[[#This Row],[DAP (cm)]],CD[],2,TRUE)</f>
        <v>TORETE</v>
      </c>
      <c r="Q3363" s="87" t="str">
        <f>VLOOKUP(CENSO[[#This Row],[DAP (cm)]],DD[],2,TRUE)</f>
        <v>40├ 50</v>
      </c>
      <c r="R3363" s="87" t="str" cm="1">
        <f t="array" ref="R3363">INDEX(_xlfn.TEXTSPLIT(CENSO[[#This Row],[NOME CIENTIFICO]]," "),1)</f>
        <v>Couratari</v>
      </c>
      <c r="S3363" s="98" t="s">
        <v>1004</v>
      </c>
      <c r="T3363" s="87">
        <f>_xlfn.MINIFS(CENSO[DAP (cm)],CENSO[NOME CIENTIFICO],CENSO[[#This Row],[NOME CIENTIFICO]])</f>
        <v>38.833806114422465</v>
      </c>
      <c r="U33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63" s="87" t="str">
        <f>IF(CENSO[[#This Row],[DAP (cm)]]&lt;CENSO[[#This Row],[DMCE (cm)]],"DAP &lt; DMCE","DAP ≥ DMCE")</f>
        <v>DAP &lt; DMCE</v>
      </c>
      <c r="W3363" s="87" t="str">
        <f>IF(CENSO[[#This Row],[DAP (cm)]]&gt;200, "Superior", "Inferior")</f>
        <v>Inferior</v>
      </c>
      <c r="X3363" s="87" t="str">
        <f>VLOOKUP(CENSO[[#This Row],[NOME COMUM]],ESPECIES[],4,FALSE)</f>
        <v>Não</v>
      </c>
      <c r="Y3363" s="87" t="str">
        <f>IF(IFERROR(VLOOKUP(CENSO[[#This Row],[NOME COMUM]],COMERCIAIS[],2, FALSE), "Não") &lt;&gt; "Não", "Sim", "Não")</f>
        <v>Sim</v>
      </c>
      <c r="Z3363" s="133">
        <f>CENSO[[#This Row],[g (m²)]]/SUM(AEEF[AEEF-UT])</f>
        <v>3.1327213607870003E-4</v>
      </c>
      <c r="AA3363" s="133">
        <f>CENSO[[#This Row],[v (m³)]]/SUM(AEEF[AEEF-UT])</f>
        <v>3.28935742882635E-3</v>
      </c>
    </row>
    <row r="3364" spans="1:27" ht="14">
      <c r="A3364" s="86">
        <v>1</v>
      </c>
      <c r="B3364" s="86">
        <v>2</v>
      </c>
      <c r="C3364" s="63">
        <v>97</v>
      </c>
      <c r="D3364" s="63">
        <v>3363</v>
      </c>
      <c r="E3364" s="63" t="str">
        <f>VLOOKUP(CENSO[[#This Row],[NOME COMUM]],ESPECIES[],2,FALSE)</f>
        <v>Pouteria sp.</v>
      </c>
      <c r="F3364" s="64" t="s">
        <v>83</v>
      </c>
      <c r="G3364" s="64">
        <v>177</v>
      </c>
      <c r="H3364" s="97">
        <f>CENSO[[#This Row],[CAP (cm)]]/PI()</f>
        <v>56.340849854530951</v>
      </c>
      <c r="I3364" s="64">
        <v>17</v>
      </c>
      <c r="J3364" s="96">
        <f>(PI()*(CENSO[[#This Row],[DAP (cm)]]^2))/40000</f>
        <v>0.24930826060629949</v>
      </c>
      <c r="K3364" s="96">
        <f>CENSO[[#This Row],[g (m²)]]*CENSO[[#This Row],[H (m)]]*0.7</f>
        <v>2.9667683012149637</v>
      </c>
      <c r="L3364" s="64">
        <v>1</v>
      </c>
      <c r="M3364" s="65">
        <v>365640.4</v>
      </c>
      <c r="N3364" s="87">
        <v>9703307.3000000007</v>
      </c>
      <c r="O3364" s="87" t="s">
        <v>1227</v>
      </c>
      <c r="P3364" s="87" t="str">
        <f>VLOOKUP(CENSO[[#This Row],[DAP (cm)]],CD[],2,TRUE)</f>
        <v>TORA</v>
      </c>
      <c r="Q3364" s="87" t="str">
        <f>VLOOKUP(CENSO[[#This Row],[DAP (cm)]],DD[],2,TRUE)</f>
        <v>50├ 60</v>
      </c>
      <c r="R3364" s="87" t="str" cm="1">
        <f t="array" ref="R3364">INDEX(_xlfn.TEXTSPLIT(CENSO[[#This Row],[NOME CIENTIFICO]]," "),1)</f>
        <v>Pouteria</v>
      </c>
      <c r="S3364" s="98" t="s">
        <v>1004</v>
      </c>
      <c r="T3364" s="87">
        <f>_xlfn.MINIFS(CENSO[DAP (cm)],CENSO[NOME CIENTIFICO],CENSO[[#This Row],[NOME CIENTIFICO]])</f>
        <v>39.788735772973837</v>
      </c>
      <c r="U33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64" s="87" t="str">
        <f>IF(CENSO[[#This Row],[DAP (cm)]]&lt;CENSO[[#This Row],[DMCE (cm)]],"DAP &lt; DMCE","DAP ≥ DMCE")</f>
        <v>DAP ≥ DMCE</v>
      </c>
      <c r="W3364" s="87" t="str">
        <f>IF(CENSO[[#This Row],[DAP (cm)]]&gt;200, "Superior", "Inferior")</f>
        <v>Inferior</v>
      </c>
      <c r="X3364" s="87" t="str">
        <f>VLOOKUP(CENSO[[#This Row],[NOME COMUM]],ESPECIES[],4,FALSE)</f>
        <v>Não</v>
      </c>
      <c r="Y3364" s="87" t="str">
        <f>IF(IFERROR(VLOOKUP(CENSO[[#This Row],[NOME COMUM]],COMERCIAIS[],2, FALSE), "Não") &lt;&gt; "Não", "Sim", "Não")</f>
        <v>Não</v>
      </c>
      <c r="Z3364" s="133">
        <f>CENSO[[#This Row],[g (m²)]]/SUM(AEEF[AEEF-UT])</f>
        <v>4.3620012227598201E-4</v>
      </c>
      <c r="AA3364" s="133">
        <f>CENSO[[#This Row],[v (m³)]]/SUM(AEEF[AEEF-UT])</f>
        <v>5.1907814550841858E-3</v>
      </c>
    </row>
    <row r="3365" spans="1:27" ht="14">
      <c r="A3365" s="86">
        <v>1</v>
      </c>
      <c r="B3365" s="86">
        <v>2</v>
      </c>
      <c r="C3365" s="63">
        <v>97</v>
      </c>
      <c r="D3365" s="63">
        <v>3364</v>
      </c>
      <c r="E3365" s="63" t="str">
        <f>VLOOKUP(CENSO[[#This Row],[NOME COMUM]],ESPECIES[],2,FALSE)</f>
        <v>Piptadenia suaveolens Miq.</v>
      </c>
      <c r="F3365" s="64" t="s">
        <v>22</v>
      </c>
      <c r="G3365" s="64">
        <v>422</v>
      </c>
      <c r="H3365" s="97">
        <f>CENSO[[#This Row],[CAP (cm)]]/PI()</f>
        <v>134.32677196955967</v>
      </c>
      <c r="I3365" s="64">
        <v>20</v>
      </c>
      <c r="J3365" s="96">
        <f>(PI()*(CENSO[[#This Row],[DAP (cm)]]^2))/40000</f>
        <v>1.4171474442788545</v>
      </c>
      <c r="K3365" s="96">
        <f>CENSO[[#This Row],[g (m²)]]*CENSO[[#This Row],[H (m)]]*0.7</f>
        <v>19.840064219903962</v>
      </c>
      <c r="L3365" s="64">
        <v>1</v>
      </c>
      <c r="M3365" s="65">
        <v>365634.09999999899</v>
      </c>
      <c r="N3365" s="87">
        <v>9703310.3000000007</v>
      </c>
      <c r="O3365" s="87" t="s">
        <v>1228</v>
      </c>
      <c r="P3365" s="87" t="str">
        <f>VLOOKUP(CENSO[[#This Row],[DAP (cm)]],CD[],2,TRUE)</f>
        <v>TORA</v>
      </c>
      <c r="Q3365" s="87" t="str">
        <f>VLOOKUP(CENSO[[#This Row],[DAP (cm)]],DD[],2,TRUE)</f>
        <v>130├ 140</v>
      </c>
      <c r="R3365" s="87" t="str" cm="1">
        <f t="array" ref="R3365">INDEX(_xlfn.TEXTSPLIT(CENSO[[#This Row],[NOME CIENTIFICO]]," "),1)</f>
        <v>Piptadenia</v>
      </c>
      <c r="S3365" s="98" t="s">
        <v>1004</v>
      </c>
      <c r="T3365" s="87">
        <f>_xlfn.MINIFS(CENSO[DAP (cm)],CENSO[NOME CIENTIFICO],CENSO[[#This Row],[NOME CIENTIFICO]])</f>
        <v>39.788735772973837</v>
      </c>
      <c r="U33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65" s="87" t="str">
        <f>IF(CENSO[[#This Row],[DAP (cm)]]&lt;CENSO[[#This Row],[DMCE (cm)]],"DAP &lt; DMCE","DAP ≥ DMCE")</f>
        <v>DAP ≥ DMCE</v>
      </c>
      <c r="W3365" s="87" t="str">
        <f>IF(CENSO[[#This Row],[DAP (cm)]]&gt;200, "Superior", "Inferior")</f>
        <v>Inferior</v>
      </c>
      <c r="X3365" s="87" t="str">
        <f>VLOOKUP(CENSO[[#This Row],[NOME COMUM]],ESPECIES[],4,FALSE)</f>
        <v>Não</v>
      </c>
      <c r="Y3365" s="87" t="str">
        <f>IF(IFERROR(VLOOKUP(CENSO[[#This Row],[NOME COMUM]],COMERCIAIS[],2, FALSE), "Não") &lt;&gt; "Não", "Sim", "Não")</f>
        <v>Sim</v>
      </c>
      <c r="Z3365" s="133">
        <f>CENSO[[#This Row],[g (m²)]]/SUM(AEEF[AEEF-UT])</f>
        <v>2.4795002258417432E-3</v>
      </c>
      <c r="AA3365" s="133">
        <f>CENSO[[#This Row],[v (m³)]]/SUM(AEEF[AEEF-UT])</f>
        <v>3.4713003161784405E-2</v>
      </c>
    </row>
    <row r="3366" spans="1:27" ht="14">
      <c r="A3366" s="86">
        <v>1</v>
      </c>
      <c r="B3366" s="86">
        <v>2</v>
      </c>
      <c r="C3366" s="63">
        <v>97</v>
      </c>
      <c r="D3366" s="63">
        <v>3365</v>
      </c>
      <c r="E3366" s="63" t="str">
        <f>VLOOKUP(CENSO[[#This Row],[NOME COMUM]],ESPECIES[],2,FALSE)</f>
        <v>Tachigali myrmecophila Ducke</v>
      </c>
      <c r="F3366" s="64" t="s">
        <v>14</v>
      </c>
      <c r="G3366" s="64">
        <v>200</v>
      </c>
      <c r="H3366" s="97">
        <f>CENSO[[#This Row],[CAP (cm)]]/PI()</f>
        <v>63.661977236758133</v>
      </c>
      <c r="I3366" s="64">
        <v>17</v>
      </c>
      <c r="J3366" s="96">
        <f>(PI()*(CENSO[[#This Row],[DAP (cm)]]^2))/40000</f>
        <v>0.31830988618379064</v>
      </c>
      <c r="K3366" s="96">
        <f>CENSO[[#This Row],[g (m²)]]*CENSO[[#This Row],[H (m)]]*0.7</f>
        <v>3.7878876455871082</v>
      </c>
      <c r="L3366" s="64">
        <v>1</v>
      </c>
      <c r="M3366" s="65">
        <v>365619.20000000001</v>
      </c>
      <c r="N3366" s="87">
        <v>9703316.1999999899</v>
      </c>
      <c r="O3366" s="87" t="s">
        <v>1228</v>
      </c>
      <c r="P3366" s="87" t="str">
        <f>VLOOKUP(CENSO[[#This Row],[DAP (cm)]],CD[],2,TRUE)</f>
        <v>TORA</v>
      </c>
      <c r="Q3366" s="87" t="str">
        <f>VLOOKUP(CENSO[[#This Row],[DAP (cm)]],DD[],2,TRUE)</f>
        <v>60├ 70</v>
      </c>
      <c r="R3366" s="87" t="str" cm="1">
        <f t="array" ref="R3366">INDEX(_xlfn.TEXTSPLIT(CENSO[[#This Row],[NOME CIENTIFICO]]," "),1)</f>
        <v>Tachigali</v>
      </c>
      <c r="S3366" s="98" t="s">
        <v>1004</v>
      </c>
      <c r="T3366" s="87">
        <f>_xlfn.MINIFS(CENSO[DAP (cm)],CENSO[NOME CIENTIFICO],CENSO[[#This Row],[NOME CIENTIFICO]])</f>
        <v>39.152116000606256</v>
      </c>
      <c r="U33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66" s="87" t="str">
        <f>IF(CENSO[[#This Row],[DAP (cm)]]&lt;CENSO[[#This Row],[DMCE (cm)]],"DAP &lt; DMCE","DAP ≥ DMCE")</f>
        <v>DAP ≥ DMCE</v>
      </c>
      <c r="W3366" s="87" t="str">
        <f>IF(CENSO[[#This Row],[DAP (cm)]]&gt;200, "Superior", "Inferior")</f>
        <v>Inferior</v>
      </c>
      <c r="X3366" s="87" t="str">
        <f>VLOOKUP(CENSO[[#This Row],[NOME COMUM]],ESPECIES[],4,FALSE)</f>
        <v>Não</v>
      </c>
      <c r="Y3366" s="87" t="str">
        <f>IF(IFERROR(VLOOKUP(CENSO[[#This Row],[NOME COMUM]],COMERCIAIS[],2, FALSE), "Não") &lt;&gt; "Não", "Sim", "Não")</f>
        <v>Sim</v>
      </c>
      <c r="Z3366" s="133">
        <f>CENSO[[#This Row],[g (m²)]]/SUM(AEEF[AEEF-UT])</f>
        <v>5.5692824191768894E-4</v>
      </c>
      <c r="AA3366" s="133">
        <f>CENSO[[#This Row],[v (m³)]]/SUM(AEEF[AEEF-UT])</f>
        <v>6.6274460788204983E-3</v>
      </c>
    </row>
    <row r="3367" spans="1:27" ht="14">
      <c r="A3367" s="86">
        <v>1</v>
      </c>
      <c r="B3367" s="86">
        <v>2</v>
      </c>
      <c r="C3367" s="63">
        <v>97</v>
      </c>
      <c r="D3367" s="63">
        <v>3366</v>
      </c>
      <c r="E3367" s="63" t="str">
        <f>VLOOKUP(CENSO[[#This Row],[NOME COMUM]],ESPECIES[],2,FALSE)</f>
        <v>Tachigali myrmecophila Ducke</v>
      </c>
      <c r="F3367" s="64" t="s">
        <v>14</v>
      </c>
      <c r="G3367" s="64">
        <v>203</v>
      </c>
      <c r="H3367" s="97">
        <f>CENSO[[#This Row],[CAP (cm)]]/PI()</f>
        <v>64.616906895309512</v>
      </c>
      <c r="I3367" s="64">
        <v>16</v>
      </c>
      <c r="J3367" s="96">
        <f>(PI()*(CENSO[[#This Row],[DAP (cm)]]^2))/40000</f>
        <v>0.32793080249369577</v>
      </c>
      <c r="K3367" s="96">
        <f>CENSO[[#This Row],[g (m²)]]*CENSO[[#This Row],[H (m)]]*0.7</f>
        <v>3.6728249879293924</v>
      </c>
      <c r="L3367" s="64">
        <v>1</v>
      </c>
      <c r="M3367" s="65">
        <v>365630.09999999899</v>
      </c>
      <c r="N3367" s="87">
        <v>9703272.4000000004</v>
      </c>
      <c r="O3367" s="87" t="s">
        <v>1228</v>
      </c>
      <c r="P3367" s="87" t="str">
        <f>VLOOKUP(CENSO[[#This Row],[DAP (cm)]],CD[],2,TRUE)</f>
        <v>TORA</v>
      </c>
      <c r="Q3367" s="87" t="str">
        <f>VLOOKUP(CENSO[[#This Row],[DAP (cm)]],DD[],2,TRUE)</f>
        <v>60├ 70</v>
      </c>
      <c r="R3367" s="87" t="str" cm="1">
        <f t="array" ref="R3367">INDEX(_xlfn.TEXTSPLIT(CENSO[[#This Row],[NOME CIENTIFICO]]," "),1)</f>
        <v>Tachigali</v>
      </c>
      <c r="S3367" s="98" t="s">
        <v>1004</v>
      </c>
      <c r="T3367" s="87">
        <f>_xlfn.MINIFS(CENSO[DAP (cm)],CENSO[NOME CIENTIFICO],CENSO[[#This Row],[NOME CIENTIFICO]])</f>
        <v>39.152116000606256</v>
      </c>
      <c r="U33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67" s="87" t="str">
        <f>IF(CENSO[[#This Row],[DAP (cm)]]&lt;CENSO[[#This Row],[DMCE (cm)]],"DAP &lt; DMCE","DAP ≥ DMCE")</f>
        <v>DAP ≥ DMCE</v>
      </c>
      <c r="W3367" s="87" t="str">
        <f>IF(CENSO[[#This Row],[DAP (cm)]]&gt;200, "Superior", "Inferior")</f>
        <v>Inferior</v>
      </c>
      <c r="X3367" s="87" t="str">
        <f>VLOOKUP(CENSO[[#This Row],[NOME COMUM]],ESPECIES[],4,FALSE)</f>
        <v>Não</v>
      </c>
      <c r="Y3367" s="87" t="str">
        <f>IF(IFERROR(VLOOKUP(CENSO[[#This Row],[NOME COMUM]],COMERCIAIS[],2, FALSE), "Não") &lt;&gt; "Não", "Sim", "Não")</f>
        <v>Sim</v>
      </c>
      <c r="Z3367" s="133">
        <f>CENSO[[#This Row],[g (m²)]]/SUM(AEEF[AEEF-UT])</f>
        <v>5.7376139802965123E-4</v>
      </c>
      <c r="AA3367" s="133">
        <f>CENSO[[#This Row],[v (m³)]]/SUM(AEEF[AEEF-UT])</f>
        <v>6.4261276579320927E-3</v>
      </c>
    </row>
    <row r="3368" spans="1:27" ht="14">
      <c r="A3368" s="86">
        <v>1</v>
      </c>
      <c r="B3368" s="86">
        <v>2</v>
      </c>
      <c r="C3368" s="63">
        <v>97</v>
      </c>
      <c r="D3368" s="63">
        <v>3367</v>
      </c>
      <c r="E3368" s="63" t="str">
        <f>VLOOKUP(CENSO[[#This Row],[NOME COMUM]],ESPECIES[],2,FALSE)</f>
        <v>Erisma uncinatum Warm.</v>
      </c>
      <c r="F3368" s="64" t="s">
        <v>98</v>
      </c>
      <c r="G3368" s="64">
        <v>479</v>
      </c>
      <c r="H3368" s="97">
        <f>CENSO[[#This Row],[CAP (cm)]]/PI()</f>
        <v>152.47043548203573</v>
      </c>
      <c r="I3368" s="64">
        <v>18</v>
      </c>
      <c r="J3368" s="96">
        <f>(PI()*(CENSO[[#This Row],[DAP (cm)]]^2))/40000</f>
        <v>1.8258334648973775</v>
      </c>
      <c r="K3368" s="96">
        <f>CENSO[[#This Row],[g (m²)]]*CENSO[[#This Row],[H (m)]]*0.7</f>
        <v>23.005501657706954</v>
      </c>
      <c r="L3368" s="64">
        <v>2</v>
      </c>
      <c r="M3368" s="65">
        <v>365621.09999999899</v>
      </c>
      <c r="N3368" s="87">
        <v>9703274.4000000004</v>
      </c>
      <c r="O3368" s="87" t="s">
        <v>1228</v>
      </c>
      <c r="P3368" s="87" t="str">
        <f>VLOOKUP(CENSO[[#This Row],[DAP (cm)]],CD[],2,TRUE)</f>
        <v>TORA</v>
      </c>
      <c r="Q3368" s="87" t="str">
        <f>VLOOKUP(CENSO[[#This Row],[DAP (cm)]],DD[],2,TRUE)</f>
        <v>150├ 160</v>
      </c>
      <c r="R3368" s="87" t="str" cm="1">
        <f t="array" ref="R3368">INDEX(_xlfn.TEXTSPLIT(CENSO[[#This Row],[NOME CIENTIFICO]]," "),1)</f>
        <v>Erisma</v>
      </c>
      <c r="S3368" s="98" t="s">
        <v>1004</v>
      </c>
      <c r="T3368" s="87">
        <f>_xlfn.MINIFS(CENSO[DAP (cm)],CENSO[NOME CIENTIFICO],CENSO[[#This Row],[NOME CIENTIFICO]])</f>
        <v>41.38028520389279</v>
      </c>
      <c r="U33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368" s="87" t="str">
        <f>IF(CENSO[[#This Row],[DAP (cm)]]&lt;CENSO[[#This Row],[DMCE (cm)]],"DAP &lt; DMCE","DAP ≥ DMCE")</f>
        <v>DAP ≥ DMCE</v>
      </c>
      <c r="W3368" s="87" t="str">
        <f>IF(CENSO[[#This Row],[DAP (cm)]]&gt;200, "Superior", "Inferior")</f>
        <v>Inferior</v>
      </c>
      <c r="X3368" s="87" t="str">
        <f>VLOOKUP(CENSO[[#This Row],[NOME COMUM]],ESPECIES[],4,FALSE)</f>
        <v>Não</v>
      </c>
      <c r="Y3368" s="87" t="str">
        <f>IF(IFERROR(VLOOKUP(CENSO[[#This Row],[NOME COMUM]],COMERCIAIS[],2, FALSE), "Não") &lt;&gt; "Não", "Sim", "Não")</f>
        <v>Sim</v>
      </c>
      <c r="Z3368" s="133">
        <f>CENSO[[#This Row],[g (m²)]]/SUM(AEEF[AEEF-UT])</f>
        <v>3.1945543188459115E-3</v>
      </c>
      <c r="AA3368" s="133">
        <f>CENSO[[#This Row],[v (m³)]]/SUM(AEEF[AEEF-UT])</f>
        <v>4.0251384417458479E-2</v>
      </c>
    </row>
    <row r="3369" spans="1:27" ht="14">
      <c r="A3369" s="86">
        <v>1</v>
      </c>
      <c r="B3369" s="86">
        <v>2</v>
      </c>
      <c r="C3369" s="63">
        <v>97</v>
      </c>
      <c r="D3369" s="63">
        <v>3368</v>
      </c>
      <c r="E3369" s="63" t="str">
        <f>VLOOKUP(CENSO[[#This Row],[NOME COMUM]],ESPECIES[],2,FALSE)</f>
        <v>Piptadenia suaveolens Miq.</v>
      </c>
      <c r="F3369" s="64" t="s">
        <v>22</v>
      </c>
      <c r="G3369" s="64">
        <v>263</v>
      </c>
      <c r="H3369" s="97">
        <f>CENSO[[#This Row],[CAP (cm)]]/PI()</f>
        <v>83.715500066336944</v>
      </c>
      <c r="I3369" s="64">
        <v>16</v>
      </c>
      <c r="J3369" s="96">
        <f>(PI()*(CENSO[[#This Row],[DAP (cm)]]^2))/40000</f>
        <v>0.55042941293616532</v>
      </c>
      <c r="K3369" s="96">
        <f>CENSO[[#This Row],[g (m²)]]*CENSO[[#This Row],[H (m)]]*0.7</f>
        <v>6.1648094248850516</v>
      </c>
      <c r="L3369" s="64">
        <v>1</v>
      </c>
      <c r="M3369" s="65">
        <v>365604.299999999</v>
      </c>
      <c r="N3369" s="87">
        <v>9703274.5999999903</v>
      </c>
      <c r="O3369" s="87" t="s">
        <v>1228</v>
      </c>
      <c r="P3369" s="87" t="str">
        <f>VLOOKUP(CENSO[[#This Row],[DAP (cm)]],CD[],2,TRUE)</f>
        <v>TORA</v>
      </c>
      <c r="Q3369" s="87" t="str">
        <f>VLOOKUP(CENSO[[#This Row],[DAP (cm)]],DD[],2,TRUE)</f>
        <v>80├ 90</v>
      </c>
      <c r="R3369" s="87" t="str" cm="1">
        <f t="array" ref="R3369">INDEX(_xlfn.TEXTSPLIT(CENSO[[#This Row],[NOME CIENTIFICO]]," "),1)</f>
        <v>Piptadenia</v>
      </c>
      <c r="S3369" s="98" t="s">
        <v>1004</v>
      </c>
      <c r="T3369" s="87">
        <f>_xlfn.MINIFS(CENSO[DAP (cm)],CENSO[NOME CIENTIFICO],CENSO[[#This Row],[NOME CIENTIFICO]])</f>
        <v>39.788735772973837</v>
      </c>
      <c r="U33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69" s="87" t="str">
        <f>IF(CENSO[[#This Row],[DAP (cm)]]&lt;CENSO[[#This Row],[DMCE (cm)]],"DAP &lt; DMCE","DAP ≥ DMCE")</f>
        <v>DAP ≥ DMCE</v>
      </c>
      <c r="W3369" s="87" t="str">
        <f>IF(CENSO[[#This Row],[DAP (cm)]]&gt;200, "Superior", "Inferior")</f>
        <v>Inferior</v>
      </c>
      <c r="X3369" s="87" t="str">
        <f>VLOOKUP(CENSO[[#This Row],[NOME COMUM]],ESPECIES[],4,FALSE)</f>
        <v>Não</v>
      </c>
      <c r="Y3369" s="87" t="str">
        <f>IF(IFERROR(VLOOKUP(CENSO[[#This Row],[NOME COMUM]],COMERCIAIS[],2, FALSE), "Não") &lt;&gt; "Não", "Sim", "Não")</f>
        <v>Sim</v>
      </c>
      <c r="Z3369" s="133">
        <f>CENSO[[#This Row],[g (m²)]]/SUM(AEEF[AEEF-UT])</f>
        <v>9.6305423913011564E-4</v>
      </c>
      <c r="AA3369" s="133">
        <f>CENSO[[#This Row],[v (m³)]]/SUM(AEEF[AEEF-UT])</f>
        <v>1.0786207478257294E-2</v>
      </c>
    </row>
    <row r="3370" spans="1:27" ht="14">
      <c r="A3370" s="86">
        <v>1</v>
      </c>
      <c r="B3370" s="86">
        <v>2</v>
      </c>
      <c r="C3370" s="63">
        <v>97</v>
      </c>
      <c r="D3370" s="63">
        <v>3369</v>
      </c>
      <c r="E3370" s="63" t="str">
        <f>VLOOKUP(CENSO[[#This Row],[NOME COMUM]],ESPECIES[],2,FALSE)</f>
        <v>Couratari guianensis Aubl.</v>
      </c>
      <c r="F3370" s="64" t="s">
        <v>6</v>
      </c>
      <c r="G3370" s="64">
        <v>130</v>
      </c>
      <c r="H3370" s="97">
        <f>CENSO[[#This Row],[CAP (cm)]]/PI()</f>
        <v>41.38028520389279</v>
      </c>
      <c r="I3370" s="64">
        <v>14</v>
      </c>
      <c r="J3370" s="96">
        <f>(PI()*(CENSO[[#This Row],[DAP (cm)]]^2))/40000</f>
        <v>0.13448592691265157</v>
      </c>
      <c r="K3370" s="96">
        <f>CENSO[[#This Row],[g (m²)]]*CENSO[[#This Row],[H (m)]]*0.7</f>
        <v>1.3179620837439854</v>
      </c>
      <c r="L3370" s="64">
        <v>1</v>
      </c>
      <c r="M3370" s="65">
        <v>365593.7</v>
      </c>
      <c r="N3370" s="87">
        <v>9703256.4000000004</v>
      </c>
      <c r="O3370" s="98" t="s">
        <v>1225</v>
      </c>
      <c r="P3370" s="87" t="str">
        <f>VLOOKUP(CENSO[[#This Row],[DAP (cm)]],CD[],2,TRUE)</f>
        <v>TORETE</v>
      </c>
      <c r="Q3370" s="87" t="str">
        <f>VLOOKUP(CENSO[[#This Row],[DAP (cm)]],DD[],2,TRUE)</f>
        <v>40├ 50</v>
      </c>
      <c r="R3370" s="87" t="str" cm="1">
        <f t="array" ref="R3370">INDEX(_xlfn.TEXTSPLIT(CENSO[[#This Row],[NOME CIENTIFICO]]," "),1)</f>
        <v>Couratari</v>
      </c>
      <c r="S3370" s="98" t="s">
        <v>1004</v>
      </c>
      <c r="T3370" s="87">
        <f>_xlfn.MINIFS(CENSO[DAP (cm)],CENSO[NOME CIENTIFICO],CENSO[[#This Row],[NOME CIENTIFICO]])</f>
        <v>38.833806114422465</v>
      </c>
      <c r="U33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70" s="87" t="str">
        <f>IF(CENSO[[#This Row],[DAP (cm)]]&lt;CENSO[[#This Row],[DMCE (cm)]],"DAP &lt; DMCE","DAP ≥ DMCE")</f>
        <v>DAP &lt; DMCE</v>
      </c>
      <c r="W3370" s="87" t="str">
        <f>IF(CENSO[[#This Row],[DAP (cm)]]&gt;200, "Superior", "Inferior")</f>
        <v>Inferior</v>
      </c>
      <c r="X3370" s="87" t="str">
        <f>VLOOKUP(CENSO[[#This Row],[NOME COMUM]],ESPECIES[],4,FALSE)</f>
        <v>Não</v>
      </c>
      <c r="Y3370" s="87" t="str">
        <f>IF(IFERROR(VLOOKUP(CENSO[[#This Row],[NOME COMUM]],COMERCIAIS[],2, FALSE), "Não") &lt;&gt; "Não", "Sim", "Não")</f>
        <v>Sim</v>
      </c>
      <c r="Z3370" s="133">
        <f>CENSO[[#This Row],[g (m²)]]/SUM(AEEF[AEEF-UT])</f>
        <v>2.3530218221022364E-4</v>
      </c>
      <c r="AA3370" s="133">
        <f>CENSO[[#This Row],[v (m³)]]/SUM(AEEF[AEEF-UT])</f>
        <v>2.3059613856601913E-3</v>
      </c>
    </row>
    <row r="3371" spans="1:27" ht="14">
      <c r="A3371" s="86">
        <v>1</v>
      </c>
      <c r="B3371" s="86">
        <v>2</v>
      </c>
      <c r="C3371" s="63">
        <v>97</v>
      </c>
      <c r="D3371" s="63">
        <v>3370</v>
      </c>
      <c r="E3371" s="63" t="str">
        <f>VLOOKUP(CENSO[[#This Row],[NOME COMUM]],ESPECIES[],2,FALSE)</f>
        <v>Tachigali myrmecophila Ducke</v>
      </c>
      <c r="F3371" s="64" t="s">
        <v>14</v>
      </c>
      <c r="G3371" s="64">
        <v>180</v>
      </c>
      <c r="H3371" s="97">
        <f>CENSO[[#This Row],[CAP (cm)]]/PI()</f>
        <v>57.295779513082323</v>
      </c>
      <c r="I3371" s="64">
        <v>14</v>
      </c>
      <c r="J3371" s="96">
        <f>(PI()*(CENSO[[#This Row],[DAP (cm)]]^2))/40000</f>
        <v>0.25783100780887047</v>
      </c>
      <c r="K3371" s="96">
        <f>CENSO[[#This Row],[g (m²)]]*CENSO[[#This Row],[H (m)]]*0.7</f>
        <v>2.5267438765269308</v>
      </c>
      <c r="L3371" s="64">
        <v>1</v>
      </c>
      <c r="M3371" s="65">
        <v>365600.2</v>
      </c>
      <c r="N3371" s="87">
        <v>9703223.5</v>
      </c>
      <c r="O3371" s="87" t="s">
        <v>1228</v>
      </c>
      <c r="P3371" s="87" t="str">
        <f>VLOOKUP(CENSO[[#This Row],[DAP (cm)]],CD[],2,TRUE)</f>
        <v>TORA</v>
      </c>
      <c r="Q3371" s="87" t="str">
        <f>VLOOKUP(CENSO[[#This Row],[DAP (cm)]],DD[],2,TRUE)</f>
        <v>50├ 60</v>
      </c>
      <c r="R3371" s="87" t="str" cm="1">
        <f t="array" ref="R3371">INDEX(_xlfn.TEXTSPLIT(CENSO[[#This Row],[NOME CIENTIFICO]]," "),1)</f>
        <v>Tachigali</v>
      </c>
      <c r="S3371" s="98" t="s">
        <v>1004</v>
      </c>
      <c r="T3371" s="87">
        <f>_xlfn.MINIFS(CENSO[DAP (cm)],CENSO[NOME CIENTIFICO],CENSO[[#This Row],[NOME CIENTIFICO]])</f>
        <v>39.152116000606256</v>
      </c>
      <c r="U33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71" s="87" t="str">
        <f>IF(CENSO[[#This Row],[DAP (cm)]]&lt;CENSO[[#This Row],[DMCE (cm)]],"DAP &lt; DMCE","DAP ≥ DMCE")</f>
        <v>DAP ≥ DMCE</v>
      </c>
      <c r="W3371" s="87" t="str">
        <f>IF(CENSO[[#This Row],[DAP (cm)]]&gt;200, "Superior", "Inferior")</f>
        <v>Inferior</v>
      </c>
      <c r="X3371" s="87" t="str">
        <f>VLOOKUP(CENSO[[#This Row],[NOME COMUM]],ESPECIES[],4,FALSE)</f>
        <v>Não</v>
      </c>
      <c r="Y3371" s="87" t="str">
        <f>IF(IFERROR(VLOOKUP(CENSO[[#This Row],[NOME COMUM]],COMERCIAIS[],2, FALSE), "Não") &lt;&gt; "Não", "Sim", "Não")</f>
        <v>Sim</v>
      </c>
      <c r="Z3371" s="133">
        <f>CENSO[[#This Row],[g (m²)]]/SUM(AEEF[AEEF-UT])</f>
        <v>4.5111187595332813E-4</v>
      </c>
      <c r="AA3371" s="133">
        <f>CENSO[[#This Row],[v (m³)]]/SUM(AEEF[AEEF-UT])</f>
        <v>4.4208963843426164E-3</v>
      </c>
    </row>
    <row r="3372" spans="1:27" ht="14">
      <c r="A3372" s="86">
        <v>1</v>
      </c>
      <c r="B3372" s="86">
        <v>2</v>
      </c>
      <c r="C3372" s="63">
        <v>97</v>
      </c>
      <c r="D3372" s="63">
        <v>3371</v>
      </c>
      <c r="E3372" s="63" t="str">
        <f>VLOOKUP(CENSO[[#This Row],[NOME COMUM]],ESPECIES[],2,FALSE)</f>
        <v>Couratari guianensis Aubl.</v>
      </c>
      <c r="F3372" s="64" t="s">
        <v>6</v>
      </c>
      <c r="G3372" s="64">
        <v>200</v>
      </c>
      <c r="H3372" s="97">
        <f>CENSO[[#This Row],[CAP (cm)]]/PI()</f>
        <v>63.661977236758133</v>
      </c>
      <c r="I3372" s="64">
        <v>20</v>
      </c>
      <c r="J3372" s="96">
        <f>(PI()*(CENSO[[#This Row],[DAP (cm)]]^2))/40000</f>
        <v>0.31830988618379064</v>
      </c>
      <c r="K3372" s="96">
        <f>CENSO[[#This Row],[g (m²)]]*CENSO[[#This Row],[H (m)]]*0.7</f>
        <v>4.4563384065730682</v>
      </c>
      <c r="L3372" s="64">
        <v>1</v>
      </c>
      <c r="M3372" s="65">
        <v>365542.7</v>
      </c>
      <c r="N3372" s="87">
        <v>9703145.6999999899</v>
      </c>
      <c r="O3372" s="87" t="s">
        <v>1228</v>
      </c>
      <c r="P3372" s="87" t="str">
        <f>VLOOKUP(CENSO[[#This Row],[DAP (cm)]],CD[],2,TRUE)</f>
        <v>TORA</v>
      </c>
      <c r="Q3372" s="87" t="str">
        <f>VLOOKUP(CENSO[[#This Row],[DAP (cm)]],DD[],2,TRUE)</f>
        <v>60├ 70</v>
      </c>
      <c r="R3372" s="87" t="str" cm="1">
        <f t="array" ref="R3372">INDEX(_xlfn.TEXTSPLIT(CENSO[[#This Row],[NOME CIENTIFICO]]," "),1)</f>
        <v>Couratari</v>
      </c>
      <c r="S3372" s="98" t="s">
        <v>1004</v>
      </c>
      <c r="T3372" s="87">
        <f>_xlfn.MINIFS(CENSO[DAP (cm)],CENSO[NOME CIENTIFICO],CENSO[[#This Row],[NOME CIENTIFICO]])</f>
        <v>38.833806114422465</v>
      </c>
      <c r="U33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72" s="87" t="str">
        <f>IF(CENSO[[#This Row],[DAP (cm)]]&lt;CENSO[[#This Row],[DMCE (cm)]],"DAP &lt; DMCE","DAP ≥ DMCE")</f>
        <v>DAP ≥ DMCE</v>
      </c>
      <c r="W3372" s="87" t="str">
        <f>IF(CENSO[[#This Row],[DAP (cm)]]&gt;200, "Superior", "Inferior")</f>
        <v>Inferior</v>
      </c>
      <c r="X3372" s="87" t="str">
        <f>VLOOKUP(CENSO[[#This Row],[NOME COMUM]],ESPECIES[],4,FALSE)</f>
        <v>Não</v>
      </c>
      <c r="Y3372" s="87" t="str">
        <f>IF(IFERROR(VLOOKUP(CENSO[[#This Row],[NOME COMUM]],COMERCIAIS[],2, FALSE), "Não") &lt;&gt; "Não", "Sim", "Não")</f>
        <v>Sim</v>
      </c>
      <c r="Z3372" s="133">
        <f>CENSO[[#This Row],[g (m²)]]/SUM(AEEF[AEEF-UT])</f>
        <v>5.5692824191768894E-4</v>
      </c>
      <c r="AA3372" s="133">
        <f>CENSO[[#This Row],[v (m³)]]/SUM(AEEF[AEEF-UT])</f>
        <v>7.7969953868476443E-3</v>
      </c>
    </row>
    <row r="3373" spans="1:27" ht="14">
      <c r="A3373" s="86">
        <v>1</v>
      </c>
      <c r="B3373" s="86">
        <v>2</v>
      </c>
      <c r="C3373" s="63">
        <v>97</v>
      </c>
      <c r="D3373" s="63">
        <v>3372</v>
      </c>
      <c r="E3373" s="63" t="str">
        <f>VLOOKUP(CENSO[[#This Row],[NOME COMUM]],ESPECIES[],2,FALSE)</f>
        <v>Anacardium giganteum Hanck ex Engl.</v>
      </c>
      <c r="F3373" s="64" t="s">
        <v>47</v>
      </c>
      <c r="G3373" s="64">
        <v>350</v>
      </c>
      <c r="H3373" s="97">
        <f>CENSO[[#This Row],[CAP (cm)]]/PI()</f>
        <v>111.40846016432674</v>
      </c>
      <c r="I3373" s="64">
        <v>20</v>
      </c>
      <c r="J3373" s="96">
        <f>(PI()*(CENSO[[#This Row],[DAP (cm)]]^2))/40000</f>
        <v>0.97482402643785904</v>
      </c>
      <c r="K3373" s="96">
        <f>CENSO[[#This Row],[g (m²)]]*CENSO[[#This Row],[H (m)]]*0.7</f>
        <v>13.647536370130027</v>
      </c>
      <c r="L3373" s="64">
        <v>1</v>
      </c>
      <c r="M3373" s="65">
        <v>365529.2</v>
      </c>
      <c r="N3373" s="87">
        <v>9703152.0999999903</v>
      </c>
      <c r="O3373" s="87" t="s">
        <v>1227</v>
      </c>
      <c r="P3373" s="87" t="str">
        <f>VLOOKUP(CENSO[[#This Row],[DAP (cm)]],CD[],2,TRUE)</f>
        <v>TORA</v>
      </c>
      <c r="Q3373" s="87" t="str">
        <f>VLOOKUP(CENSO[[#This Row],[DAP (cm)]],DD[],2,TRUE)</f>
        <v>110├ 120</v>
      </c>
      <c r="R3373" s="87" t="str" cm="1">
        <f t="array" ref="R3373">INDEX(_xlfn.TEXTSPLIT(CENSO[[#This Row],[NOME CIENTIFICO]]," "),1)</f>
        <v>Anacardium</v>
      </c>
      <c r="S3373" s="98" t="s">
        <v>1004</v>
      </c>
      <c r="T3373" s="87">
        <f>_xlfn.MINIFS(CENSO[DAP (cm)],CENSO[NOME CIENTIFICO],CENSO[[#This Row],[NOME CIENTIFICO]])</f>
        <v>57.295779513082323</v>
      </c>
      <c r="U33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67.295779513082323</v>
      </c>
      <c r="V3373" s="87" t="str">
        <f>IF(CENSO[[#This Row],[DAP (cm)]]&lt;CENSO[[#This Row],[DMCE (cm)]],"DAP &lt; DMCE","DAP ≥ DMCE")</f>
        <v>DAP ≥ DMCE</v>
      </c>
      <c r="W3373" s="87" t="str">
        <f>IF(CENSO[[#This Row],[DAP (cm)]]&gt;200, "Superior", "Inferior")</f>
        <v>Inferior</v>
      </c>
      <c r="X3373" s="87" t="str">
        <f>VLOOKUP(CENSO[[#This Row],[NOME COMUM]],ESPECIES[],4,FALSE)</f>
        <v>Não</v>
      </c>
      <c r="Y3373" s="87" t="str">
        <f>IF(IFERROR(VLOOKUP(CENSO[[#This Row],[NOME COMUM]],COMERCIAIS[],2, FALSE), "Não") &lt;&gt; "Não", "Sim", "Não")</f>
        <v>Não</v>
      </c>
      <c r="Z3373" s="133">
        <f>CENSO[[#This Row],[g (m²)]]/SUM(AEEF[AEEF-UT])</f>
        <v>1.7055927408729228E-3</v>
      </c>
      <c r="AA3373" s="133">
        <f>CENSO[[#This Row],[v (m³)]]/SUM(AEEF[AEEF-UT])</f>
        <v>2.387829837222092E-2</v>
      </c>
    </row>
    <row r="3374" spans="1:27" ht="14">
      <c r="A3374" s="86">
        <v>1</v>
      </c>
      <c r="B3374" s="86">
        <v>2</v>
      </c>
      <c r="C3374" s="63">
        <v>97</v>
      </c>
      <c r="D3374" s="63">
        <v>3373</v>
      </c>
      <c r="E3374" s="63" t="str">
        <f>VLOOKUP(CENSO[[#This Row],[NOME COMUM]],ESPECIES[],2,FALSE)</f>
        <v>Rauvolfia pentaphylla (Huber) Ducke</v>
      </c>
      <c r="F3374" s="64" t="s">
        <v>94</v>
      </c>
      <c r="G3374" s="64">
        <v>413</v>
      </c>
      <c r="H3374" s="97">
        <f>CENSO[[#This Row],[CAP (cm)]]/PI()</f>
        <v>131.46198299390556</v>
      </c>
      <c r="I3374" s="64">
        <v>20</v>
      </c>
      <c r="J3374" s="96">
        <f>(PI()*(CENSO[[#This Row],[DAP (cm)]]^2))/40000</f>
        <v>1.3573449744120751</v>
      </c>
      <c r="K3374" s="96">
        <f>CENSO[[#This Row],[g (m²)]]*CENSO[[#This Row],[H (m)]]*0.7</f>
        <v>19.002829641769051</v>
      </c>
      <c r="L3374" s="64">
        <v>3</v>
      </c>
      <c r="M3374" s="65">
        <v>365525.799999999</v>
      </c>
      <c r="N3374" s="87">
        <v>9703137.0999999903</v>
      </c>
      <c r="O3374" s="87" t="s">
        <v>1226</v>
      </c>
      <c r="P3374" s="87" t="str">
        <f>VLOOKUP(CENSO[[#This Row],[DAP (cm)]],CD[],2,TRUE)</f>
        <v>TORA</v>
      </c>
      <c r="Q3374" s="87" t="str">
        <f>VLOOKUP(CENSO[[#This Row],[DAP (cm)]],DD[],2,TRUE)</f>
        <v>130├ 140</v>
      </c>
      <c r="R3374" s="87" t="str" cm="1">
        <f t="array" ref="R3374">INDEX(_xlfn.TEXTSPLIT(CENSO[[#This Row],[NOME CIENTIFICO]]," "),1)</f>
        <v>Rauvolfia</v>
      </c>
      <c r="S3374" s="98" t="s">
        <v>1004</v>
      </c>
      <c r="T3374" s="87">
        <f>_xlfn.MINIFS(CENSO[DAP (cm)],CENSO[NOME CIENTIFICO],CENSO[[#This Row],[NOME CIENTIFICO]])</f>
        <v>54.112680651244418</v>
      </c>
      <c r="U33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64.112680651244418</v>
      </c>
      <c r="V3374" s="87" t="str">
        <f>IF(CENSO[[#This Row],[DAP (cm)]]&lt;CENSO[[#This Row],[DMCE (cm)]],"DAP &lt; DMCE","DAP ≥ DMCE")</f>
        <v>DAP ≥ DMCE</v>
      </c>
      <c r="W3374" s="87" t="str">
        <f>IF(CENSO[[#This Row],[DAP (cm)]]&gt;200, "Superior", "Inferior")</f>
        <v>Inferior</v>
      </c>
      <c r="X3374" s="87" t="str">
        <f>VLOOKUP(CENSO[[#This Row],[NOME COMUM]],ESPECIES[],4,FALSE)</f>
        <v>Não</v>
      </c>
      <c r="Y3374" s="87" t="str">
        <f>IF(IFERROR(VLOOKUP(CENSO[[#This Row],[NOME COMUM]],COMERCIAIS[],2, FALSE), "Não") &lt;&gt; "Não", "Sim", "Não")</f>
        <v>Não</v>
      </c>
      <c r="Z3374" s="133">
        <f>CENSO[[#This Row],[g (m²)]]/SUM(AEEF[AEEF-UT])</f>
        <v>2.3748673323914582E-3</v>
      </c>
      <c r="AA3374" s="133">
        <f>CENSO[[#This Row],[v (m³)]]/SUM(AEEF[AEEF-UT])</f>
        <v>3.324814265348041E-2</v>
      </c>
    </row>
    <row r="3375" spans="1:27" ht="14">
      <c r="A3375" s="86">
        <v>1</v>
      </c>
      <c r="B3375" s="86">
        <v>2</v>
      </c>
      <c r="C3375" s="63">
        <v>97</v>
      </c>
      <c r="D3375" s="63">
        <v>3374</v>
      </c>
      <c r="E3375" s="63" t="str">
        <f>VLOOKUP(CENSO[[#This Row],[NOME COMUM]],ESPECIES[],2,FALSE)</f>
        <v>Protium spruceanum Engl.</v>
      </c>
      <c r="F3375" s="64" t="s">
        <v>46</v>
      </c>
      <c r="G3375" s="64">
        <v>163</v>
      </c>
      <c r="H3375" s="97">
        <f>CENSO[[#This Row],[CAP (cm)]]/PI()</f>
        <v>51.884511447957884</v>
      </c>
      <c r="I3375" s="64">
        <v>12</v>
      </c>
      <c r="J3375" s="96">
        <f>(PI()*(CENSO[[#This Row],[DAP (cm)]]^2))/40000</f>
        <v>0.21142938415042836</v>
      </c>
      <c r="K3375" s="96">
        <f>CENSO[[#This Row],[g (m²)]]*CENSO[[#This Row],[H (m)]]*0.7</f>
        <v>1.7760068268635982</v>
      </c>
      <c r="L3375" s="64">
        <v>1</v>
      </c>
      <c r="M3375" s="65">
        <v>365527.59999999899</v>
      </c>
      <c r="N3375" s="87">
        <v>9703134</v>
      </c>
      <c r="O3375" s="87" t="s">
        <v>1227</v>
      </c>
      <c r="P3375" s="87" t="str">
        <f>VLOOKUP(CENSO[[#This Row],[DAP (cm)]],CD[],2,TRUE)</f>
        <v>TORA</v>
      </c>
      <c r="Q3375" s="87" t="str">
        <f>VLOOKUP(CENSO[[#This Row],[DAP (cm)]],DD[],2,TRUE)</f>
        <v>50├ 60</v>
      </c>
      <c r="R3375" s="87" t="str" cm="1">
        <f t="array" ref="R3375">INDEX(_xlfn.TEXTSPLIT(CENSO[[#This Row],[NOME CIENTIFICO]]," "),1)</f>
        <v>Protium</v>
      </c>
      <c r="S3375" s="98" t="s">
        <v>1004</v>
      </c>
      <c r="T3375" s="87">
        <f>_xlfn.MINIFS(CENSO[DAP (cm)],CENSO[NOME CIENTIFICO],CENSO[[#This Row],[NOME CIENTIFICO]])</f>
        <v>39.788735772973837</v>
      </c>
      <c r="U33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75" s="87" t="str">
        <f>IF(CENSO[[#This Row],[DAP (cm)]]&lt;CENSO[[#This Row],[DMCE (cm)]],"DAP &lt; DMCE","DAP ≥ DMCE")</f>
        <v>DAP ≥ DMCE</v>
      </c>
      <c r="W3375" s="87" t="str">
        <f>IF(CENSO[[#This Row],[DAP (cm)]]&gt;200, "Superior", "Inferior")</f>
        <v>Inferior</v>
      </c>
      <c r="X3375" s="87" t="str">
        <f>VLOOKUP(CENSO[[#This Row],[NOME COMUM]],ESPECIES[],4,FALSE)</f>
        <v>Não</v>
      </c>
      <c r="Y3375" s="87" t="str">
        <f>IF(IFERROR(VLOOKUP(CENSO[[#This Row],[NOME COMUM]],COMERCIAIS[],2, FALSE), "Não") &lt;&gt; "Não", "Sim", "Não")</f>
        <v>Não</v>
      </c>
      <c r="Z3375" s="133">
        <f>CENSO[[#This Row],[g (m²)]]/SUM(AEEF[AEEF-UT])</f>
        <v>3.69925661487777E-4</v>
      </c>
      <c r="AA3375" s="133">
        <f>CENSO[[#This Row],[v (m³)]]/SUM(AEEF[AEEF-UT])</f>
        <v>3.1073755564973268E-3</v>
      </c>
    </row>
    <row r="3376" spans="1:27" ht="14">
      <c r="A3376" s="86">
        <v>1</v>
      </c>
      <c r="B3376" s="86">
        <v>2</v>
      </c>
      <c r="C3376" s="63">
        <v>97</v>
      </c>
      <c r="D3376" s="63">
        <v>3375</v>
      </c>
      <c r="E3376" s="63" t="str">
        <f>VLOOKUP(CENSO[[#This Row],[NOME COMUM]],ESPECIES[],2,FALSE)</f>
        <v>Couratari guianensis Aubl.</v>
      </c>
      <c r="F3376" s="64" t="s">
        <v>6</v>
      </c>
      <c r="G3376" s="64">
        <v>388</v>
      </c>
      <c r="H3376" s="97">
        <f>CENSO[[#This Row],[CAP (cm)]]/PI()</f>
        <v>123.50423583931078</v>
      </c>
      <c r="I3376" s="64">
        <v>25</v>
      </c>
      <c r="J3376" s="96">
        <f>(PI()*(CENSO[[#This Row],[DAP (cm)]]^2))/40000</f>
        <v>1.1979910876413145</v>
      </c>
      <c r="K3376" s="96">
        <f>CENSO[[#This Row],[g (m²)]]*CENSO[[#This Row],[H (m)]]*0.7</f>
        <v>20.964844033723001</v>
      </c>
      <c r="L3376" s="64">
        <v>1</v>
      </c>
      <c r="M3376" s="65">
        <v>365530.299999999</v>
      </c>
      <c r="N3376" s="87">
        <v>9703132.6999999899</v>
      </c>
      <c r="O3376" s="87" t="s">
        <v>1228</v>
      </c>
      <c r="P3376" s="87" t="str">
        <f>VLOOKUP(CENSO[[#This Row],[DAP (cm)]],CD[],2,TRUE)</f>
        <v>TORA</v>
      </c>
      <c r="Q3376" s="87" t="str">
        <f>VLOOKUP(CENSO[[#This Row],[DAP (cm)]],DD[],2,TRUE)</f>
        <v>120├ 130</v>
      </c>
      <c r="R3376" s="87" t="str" cm="1">
        <f t="array" ref="R3376">INDEX(_xlfn.TEXTSPLIT(CENSO[[#This Row],[NOME CIENTIFICO]]," "),1)</f>
        <v>Couratari</v>
      </c>
      <c r="S3376" s="98" t="s">
        <v>1004</v>
      </c>
      <c r="T3376" s="87">
        <f>_xlfn.MINIFS(CENSO[DAP (cm)],CENSO[NOME CIENTIFICO],CENSO[[#This Row],[NOME CIENTIFICO]])</f>
        <v>38.833806114422465</v>
      </c>
      <c r="U33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76" s="87" t="str">
        <f>IF(CENSO[[#This Row],[DAP (cm)]]&lt;CENSO[[#This Row],[DMCE (cm)]],"DAP &lt; DMCE","DAP ≥ DMCE")</f>
        <v>DAP ≥ DMCE</v>
      </c>
      <c r="W3376" s="87" t="str">
        <f>IF(CENSO[[#This Row],[DAP (cm)]]&gt;200, "Superior", "Inferior")</f>
        <v>Inferior</v>
      </c>
      <c r="X3376" s="87" t="str">
        <f>VLOOKUP(CENSO[[#This Row],[NOME COMUM]],ESPECIES[],4,FALSE)</f>
        <v>Não</v>
      </c>
      <c r="Y3376" s="87" t="str">
        <f>IF(IFERROR(VLOOKUP(CENSO[[#This Row],[NOME COMUM]],COMERCIAIS[],2, FALSE), "Não") &lt;&gt; "Não", "Sim", "Não")</f>
        <v>Sim</v>
      </c>
      <c r="Z3376" s="133">
        <f>CENSO[[#This Row],[g (m²)]]/SUM(AEEF[AEEF-UT])</f>
        <v>2.096055131281414E-3</v>
      </c>
      <c r="AA3376" s="133">
        <f>CENSO[[#This Row],[v (m³)]]/SUM(AEEF[AEEF-UT])</f>
        <v>3.6680964797424741E-2</v>
      </c>
    </row>
    <row r="3377" spans="1:27" ht="14">
      <c r="A3377" s="86">
        <v>1</v>
      </c>
      <c r="B3377" s="86">
        <v>2</v>
      </c>
      <c r="C3377" s="63">
        <v>97</v>
      </c>
      <c r="D3377" s="63">
        <v>3376</v>
      </c>
      <c r="E3377" s="63" t="str">
        <f>VLOOKUP(CENSO[[#This Row],[NOME COMUM]],ESPECIES[],2,FALSE)</f>
        <v>Piptadenia suaveolens Miq.</v>
      </c>
      <c r="F3377" s="64" t="s">
        <v>22</v>
      </c>
      <c r="G3377" s="64">
        <v>320</v>
      </c>
      <c r="H3377" s="97">
        <f>CENSO[[#This Row],[CAP (cm)]]/PI()</f>
        <v>101.85916357881302</v>
      </c>
      <c r="I3377" s="64">
        <v>18</v>
      </c>
      <c r="J3377" s="96">
        <f>(PI()*(CENSO[[#This Row],[DAP (cm)]]^2))/40000</f>
        <v>0.81487330863050433</v>
      </c>
      <c r="K3377" s="96">
        <f>CENSO[[#This Row],[g (m²)]]*CENSO[[#This Row],[H (m)]]*0.7</f>
        <v>10.267403688744354</v>
      </c>
      <c r="L3377" s="64">
        <v>1</v>
      </c>
      <c r="M3377" s="65">
        <v>365550.2</v>
      </c>
      <c r="N3377" s="87">
        <v>9703116.6999999899</v>
      </c>
      <c r="O3377" s="87" t="s">
        <v>1228</v>
      </c>
      <c r="P3377" s="87" t="str">
        <f>VLOOKUP(CENSO[[#This Row],[DAP (cm)]],CD[],2,TRUE)</f>
        <v>TORA</v>
      </c>
      <c r="Q3377" s="87" t="str">
        <f>VLOOKUP(CENSO[[#This Row],[DAP (cm)]],DD[],2,TRUE)</f>
        <v>100├ 110</v>
      </c>
      <c r="R3377" s="87" t="str" cm="1">
        <f t="array" ref="R3377">INDEX(_xlfn.TEXTSPLIT(CENSO[[#This Row],[NOME CIENTIFICO]]," "),1)</f>
        <v>Piptadenia</v>
      </c>
      <c r="S3377" s="98" t="s">
        <v>1004</v>
      </c>
      <c r="T3377" s="87">
        <f>_xlfn.MINIFS(CENSO[DAP (cm)],CENSO[NOME CIENTIFICO],CENSO[[#This Row],[NOME CIENTIFICO]])</f>
        <v>39.788735772973837</v>
      </c>
      <c r="U33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77" s="87" t="str">
        <f>IF(CENSO[[#This Row],[DAP (cm)]]&lt;CENSO[[#This Row],[DMCE (cm)]],"DAP &lt; DMCE","DAP ≥ DMCE")</f>
        <v>DAP ≥ DMCE</v>
      </c>
      <c r="W3377" s="87" t="str">
        <f>IF(CENSO[[#This Row],[DAP (cm)]]&gt;200, "Superior", "Inferior")</f>
        <v>Inferior</v>
      </c>
      <c r="X3377" s="87" t="str">
        <f>VLOOKUP(CENSO[[#This Row],[NOME COMUM]],ESPECIES[],4,FALSE)</f>
        <v>Não</v>
      </c>
      <c r="Y3377" s="87" t="str">
        <f>IF(IFERROR(VLOOKUP(CENSO[[#This Row],[NOME COMUM]],COMERCIAIS[],2, FALSE), "Não") &lt;&gt; "Não", "Sim", "Não")</f>
        <v>Sim</v>
      </c>
      <c r="Z3377" s="133">
        <f>CENSO[[#This Row],[g (m²)]]/SUM(AEEF[AEEF-UT])</f>
        <v>1.4257362993092843E-3</v>
      </c>
      <c r="AA3377" s="133">
        <f>CENSO[[#This Row],[v (m³)]]/SUM(AEEF[AEEF-UT])</f>
        <v>1.796427737129698E-2</v>
      </c>
    </row>
    <row r="3378" spans="1:27" ht="14">
      <c r="A3378" s="86">
        <v>1</v>
      </c>
      <c r="B3378" s="86">
        <v>2</v>
      </c>
      <c r="C3378" s="63">
        <v>97</v>
      </c>
      <c r="D3378" s="63">
        <v>3377</v>
      </c>
      <c r="E3378" s="63" t="str">
        <f>VLOOKUP(CENSO[[#This Row],[NOME COMUM]],ESPECIES[],2,FALSE)</f>
        <v>Couratari guianensis Aubl.</v>
      </c>
      <c r="F3378" s="64" t="s">
        <v>6</v>
      </c>
      <c r="G3378" s="64">
        <v>242</v>
      </c>
      <c r="H3378" s="97">
        <f>CENSO[[#This Row],[CAP (cm)]]/PI()</f>
        <v>77.03099245647735</v>
      </c>
      <c r="I3378" s="64">
        <v>23</v>
      </c>
      <c r="J3378" s="96">
        <f>(PI()*(CENSO[[#This Row],[DAP (cm)]]^2))/40000</f>
        <v>0.466037504361688</v>
      </c>
      <c r="K3378" s="96">
        <f>CENSO[[#This Row],[g (m²)]]*CENSO[[#This Row],[H (m)]]*0.7</f>
        <v>7.5032038202231757</v>
      </c>
      <c r="L3378" s="64">
        <v>1</v>
      </c>
      <c r="M3378" s="65">
        <v>365521.5</v>
      </c>
      <c r="N3378" s="87">
        <v>9703111.5</v>
      </c>
      <c r="O3378" s="87" t="s">
        <v>1228</v>
      </c>
      <c r="P3378" s="87" t="str">
        <f>VLOOKUP(CENSO[[#This Row],[DAP (cm)]],CD[],2,TRUE)</f>
        <v>TORA</v>
      </c>
      <c r="Q3378" s="87" t="str">
        <f>VLOOKUP(CENSO[[#This Row],[DAP (cm)]],DD[],2,TRUE)</f>
        <v>70├ 80</v>
      </c>
      <c r="R3378" s="87" t="str" cm="1">
        <f t="array" ref="R3378">INDEX(_xlfn.TEXTSPLIT(CENSO[[#This Row],[NOME CIENTIFICO]]," "),1)</f>
        <v>Couratari</v>
      </c>
      <c r="S3378" s="98" t="s">
        <v>1004</v>
      </c>
      <c r="T3378" s="87">
        <f>_xlfn.MINIFS(CENSO[DAP (cm)],CENSO[NOME CIENTIFICO],CENSO[[#This Row],[NOME CIENTIFICO]])</f>
        <v>38.833806114422465</v>
      </c>
      <c r="U33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78" s="87" t="str">
        <f>IF(CENSO[[#This Row],[DAP (cm)]]&lt;CENSO[[#This Row],[DMCE (cm)]],"DAP &lt; DMCE","DAP ≥ DMCE")</f>
        <v>DAP ≥ DMCE</v>
      </c>
      <c r="W3378" s="87" t="str">
        <f>IF(CENSO[[#This Row],[DAP (cm)]]&gt;200, "Superior", "Inferior")</f>
        <v>Inferior</v>
      </c>
      <c r="X3378" s="87" t="str">
        <f>VLOOKUP(CENSO[[#This Row],[NOME COMUM]],ESPECIES[],4,FALSE)</f>
        <v>Não</v>
      </c>
      <c r="Y3378" s="87" t="str">
        <f>IF(IFERROR(VLOOKUP(CENSO[[#This Row],[NOME COMUM]],COMERCIAIS[],2, FALSE), "Não") &lt;&gt; "Não", "Sim", "Não")</f>
        <v>Sim</v>
      </c>
      <c r="Z3378" s="133">
        <f>CENSO[[#This Row],[g (m²)]]/SUM(AEEF[AEEF-UT])</f>
        <v>8.1539863899168861E-4</v>
      </c>
      <c r="AA3378" s="133">
        <f>CENSO[[#This Row],[v (m³)]]/SUM(AEEF[AEEF-UT])</f>
        <v>1.3127918087766186E-2</v>
      </c>
    </row>
    <row r="3379" spans="1:27" ht="14">
      <c r="A3379" s="86">
        <v>1</v>
      </c>
      <c r="B3379" s="86">
        <v>2</v>
      </c>
      <c r="C3379" s="63">
        <v>97</v>
      </c>
      <c r="D3379" s="63">
        <v>3378</v>
      </c>
      <c r="E3379" s="63" t="str">
        <f>VLOOKUP(CENSO[[#This Row],[NOME COMUM]],ESPECIES[],2,FALSE)</f>
        <v>Piptadenia suaveolens Miq.</v>
      </c>
      <c r="F3379" s="64" t="s">
        <v>22</v>
      </c>
      <c r="G3379" s="64">
        <v>410</v>
      </c>
      <c r="H3379" s="97">
        <f>CENSO[[#This Row],[CAP (cm)]]/PI()</f>
        <v>130.50705333535419</v>
      </c>
      <c r="I3379" s="64">
        <v>18</v>
      </c>
      <c r="J3379" s="96">
        <f>(PI()*(CENSO[[#This Row],[DAP (cm)]]^2))/40000</f>
        <v>1.3376972966873806</v>
      </c>
      <c r="K3379" s="96">
        <f>CENSO[[#This Row],[g (m²)]]*CENSO[[#This Row],[H (m)]]*0.7</f>
        <v>16.854985938260995</v>
      </c>
      <c r="L3379" s="64">
        <v>1</v>
      </c>
      <c r="M3379" s="65">
        <v>365541.299999999</v>
      </c>
      <c r="N3379" s="87">
        <v>9703091.0999999903</v>
      </c>
      <c r="O3379" s="87" t="s">
        <v>1228</v>
      </c>
      <c r="P3379" s="87" t="str">
        <f>VLOOKUP(CENSO[[#This Row],[DAP (cm)]],CD[],2,TRUE)</f>
        <v>TORA</v>
      </c>
      <c r="Q3379" s="87" t="str">
        <f>VLOOKUP(CENSO[[#This Row],[DAP (cm)]],DD[],2,TRUE)</f>
        <v>130├ 140</v>
      </c>
      <c r="R3379" s="87" t="str" cm="1">
        <f t="array" ref="R3379">INDEX(_xlfn.TEXTSPLIT(CENSO[[#This Row],[NOME CIENTIFICO]]," "),1)</f>
        <v>Piptadenia</v>
      </c>
      <c r="S3379" s="98" t="s">
        <v>1004</v>
      </c>
      <c r="T3379" s="87">
        <f>_xlfn.MINIFS(CENSO[DAP (cm)],CENSO[NOME CIENTIFICO],CENSO[[#This Row],[NOME CIENTIFICO]])</f>
        <v>39.788735772973837</v>
      </c>
      <c r="U33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79" s="87" t="str">
        <f>IF(CENSO[[#This Row],[DAP (cm)]]&lt;CENSO[[#This Row],[DMCE (cm)]],"DAP &lt; DMCE","DAP ≥ DMCE")</f>
        <v>DAP ≥ DMCE</v>
      </c>
      <c r="W3379" s="87" t="str">
        <f>IF(CENSO[[#This Row],[DAP (cm)]]&gt;200, "Superior", "Inferior")</f>
        <v>Inferior</v>
      </c>
      <c r="X3379" s="87" t="str">
        <f>VLOOKUP(CENSO[[#This Row],[NOME COMUM]],ESPECIES[],4,FALSE)</f>
        <v>Não</v>
      </c>
      <c r="Y3379" s="87" t="str">
        <f>IF(IFERROR(VLOOKUP(CENSO[[#This Row],[NOME COMUM]],COMERCIAIS[],2, FALSE), "Não") &lt;&gt; "Não", "Sim", "Não")</f>
        <v>Sim</v>
      </c>
      <c r="Z3379" s="133">
        <f>CENSO[[#This Row],[g (m²)]]/SUM(AEEF[AEEF-UT])</f>
        <v>2.3404909366590886E-3</v>
      </c>
      <c r="AA3379" s="133">
        <f>CENSO[[#This Row],[v (m³)]]/SUM(AEEF[AEEF-UT])</f>
        <v>2.9490185801904517E-2</v>
      </c>
    </row>
    <row r="3380" spans="1:27" ht="14">
      <c r="A3380" s="86">
        <v>1</v>
      </c>
      <c r="B3380" s="86">
        <v>2</v>
      </c>
      <c r="C3380" s="63">
        <v>97</v>
      </c>
      <c r="D3380" s="63">
        <v>3379</v>
      </c>
      <c r="E3380" s="63" t="str">
        <f>VLOOKUP(CENSO[[#This Row],[NOME COMUM]],ESPECIES[],2,FALSE)</f>
        <v>Parkia pendula (Willd.) Benth. ex Walp.</v>
      </c>
      <c r="F3380" s="64" t="s">
        <v>58</v>
      </c>
      <c r="G3380" s="64">
        <v>200</v>
      </c>
      <c r="H3380" s="97">
        <f>CENSO[[#This Row],[CAP (cm)]]/PI()</f>
        <v>63.661977236758133</v>
      </c>
      <c r="I3380" s="64">
        <v>17</v>
      </c>
      <c r="J3380" s="96">
        <f>(PI()*(CENSO[[#This Row],[DAP (cm)]]^2))/40000</f>
        <v>0.31830988618379064</v>
      </c>
      <c r="K3380" s="96">
        <f>CENSO[[#This Row],[g (m²)]]*CENSO[[#This Row],[H (m)]]*0.7</f>
        <v>3.7878876455871082</v>
      </c>
      <c r="L3380" s="64">
        <v>2</v>
      </c>
      <c r="M3380" s="65">
        <v>365507.59999999899</v>
      </c>
      <c r="N3380" s="87">
        <v>9703073.9000000004</v>
      </c>
      <c r="O3380" s="87" t="s">
        <v>1228</v>
      </c>
      <c r="P3380" s="87" t="str">
        <f>VLOOKUP(CENSO[[#This Row],[DAP (cm)]],CD[],2,TRUE)</f>
        <v>TORA</v>
      </c>
      <c r="Q3380" s="87" t="str">
        <f>VLOOKUP(CENSO[[#This Row],[DAP (cm)]],DD[],2,TRUE)</f>
        <v>60├ 70</v>
      </c>
      <c r="R3380" s="87" t="str" cm="1">
        <f t="array" ref="R3380">INDEX(_xlfn.TEXTSPLIT(CENSO[[#This Row],[NOME CIENTIFICO]]," "),1)</f>
        <v>Parkia</v>
      </c>
      <c r="S3380" s="98" t="s">
        <v>1004</v>
      </c>
      <c r="T3380" s="87">
        <f>_xlfn.MINIFS(CENSO[DAP (cm)],CENSO[NOME CIENTIFICO],CENSO[[#This Row],[NOME CIENTIFICO]])</f>
        <v>40.107045659157627</v>
      </c>
      <c r="U33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380" s="87" t="str">
        <f>IF(CENSO[[#This Row],[DAP (cm)]]&lt;CENSO[[#This Row],[DMCE (cm)]],"DAP &lt; DMCE","DAP ≥ DMCE")</f>
        <v>DAP ≥ DMCE</v>
      </c>
      <c r="W3380" s="87" t="str">
        <f>IF(CENSO[[#This Row],[DAP (cm)]]&gt;200, "Superior", "Inferior")</f>
        <v>Inferior</v>
      </c>
      <c r="X3380" s="87" t="str">
        <f>VLOOKUP(CENSO[[#This Row],[NOME COMUM]],ESPECIES[],4,FALSE)</f>
        <v>Não</v>
      </c>
      <c r="Y3380" s="87" t="str">
        <f>IF(IFERROR(VLOOKUP(CENSO[[#This Row],[NOME COMUM]],COMERCIAIS[],2, FALSE), "Não") &lt;&gt; "Não", "Sim", "Não")</f>
        <v>Sim</v>
      </c>
      <c r="Z3380" s="133">
        <f>CENSO[[#This Row],[g (m²)]]/SUM(AEEF[AEEF-UT])</f>
        <v>5.5692824191768894E-4</v>
      </c>
      <c r="AA3380" s="133">
        <f>CENSO[[#This Row],[v (m³)]]/SUM(AEEF[AEEF-UT])</f>
        <v>6.6274460788204983E-3</v>
      </c>
    </row>
    <row r="3381" spans="1:27" ht="14">
      <c r="A3381" s="86">
        <v>1</v>
      </c>
      <c r="B3381" s="86">
        <v>2</v>
      </c>
      <c r="C3381" s="63">
        <v>97</v>
      </c>
      <c r="D3381" s="63">
        <v>3380</v>
      </c>
      <c r="E3381" s="63" t="str">
        <f>VLOOKUP(CENSO[[#This Row],[NOME COMUM]],ESPECIES[],2,FALSE)</f>
        <v>Cordia goeldiana Huber</v>
      </c>
      <c r="F3381" s="64" t="s">
        <v>27</v>
      </c>
      <c r="G3381" s="64">
        <v>160</v>
      </c>
      <c r="H3381" s="97">
        <f>CENSO[[#This Row],[CAP (cm)]]/PI()</f>
        <v>50.929581789406512</v>
      </c>
      <c r="I3381" s="64">
        <v>16</v>
      </c>
      <c r="J3381" s="96">
        <f>(PI()*(CENSO[[#This Row],[DAP (cm)]]^2))/40000</f>
        <v>0.20371832715762608</v>
      </c>
      <c r="K3381" s="96">
        <f>CENSO[[#This Row],[g (m²)]]*CENSO[[#This Row],[H (m)]]*0.7</f>
        <v>2.2816452641654119</v>
      </c>
      <c r="L3381" s="64">
        <v>1</v>
      </c>
      <c r="M3381" s="65">
        <v>365477.59999999899</v>
      </c>
      <c r="N3381" s="87">
        <v>9702968.6999999899</v>
      </c>
      <c r="O3381" s="87" t="s">
        <v>1227</v>
      </c>
      <c r="P3381" s="87" t="str">
        <f>VLOOKUP(CENSO[[#This Row],[DAP (cm)]],CD[],2,TRUE)</f>
        <v>TORA</v>
      </c>
      <c r="Q3381" s="87" t="str">
        <f>VLOOKUP(CENSO[[#This Row],[DAP (cm)]],DD[],2,TRUE)</f>
        <v>50├ 60</v>
      </c>
      <c r="R3381" s="87" t="str" cm="1">
        <f t="array" ref="R3381">INDEX(_xlfn.TEXTSPLIT(CENSO[[#This Row],[NOME CIENTIFICO]]," "),1)</f>
        <v>Cordia</v>
      </c>
      <c r="S3381" s="98" t="s">
        <v>1004</v>
      </c>
      <c r="T3381" s="87">
        <f>_xlfn.MINIFS(CENSO[DAP (cm)],CENSO[NOME CIENTIFICO],CENSO[[#This Row],[NOME CIENTIFICO]])</f>
        <v>40.425355545341418</v>
      </c>
      <c r="U33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3381" s="87" t="str">
        <f>IF(CENSO[[#This Row],[DAP (cm)]]&lt;CENSO[[#This Row],[DMCE (cm)]],"DAP &lt; DMCE","DAP ≥ DMCE")</f>
        <v>DAP ≥ DMCE</v>
      </c>
      <c r="W3381" s="87" t="str">
        <f>IF(CENSO[[#This Row],[DAP (cm)]]&gt;200, "Superior", "Inferior")</f>
        <v>Inferior</v>
      </c>
      <c r="X3381" s="87" t="str">
        <f>VLOOKUP(CENSO[[#This Row],[NOME COMUM]],ESPECIES[],4,FALSE)</f>
        <v>Não</v>
      </c>
      <c r="Y3381" s="87" t="str">
        <f>IF(IFERROR(VLOOKUP(CENSO[[#This Row],[NOME COMUM]],COMERCIAIS[],2, FALSE), "Não") &lt;&gt; "Não", "Sim", "Não")</f>
        <v>Sim</v>
      </c>
      <c r="Z3381" s="133">
        <f>CENSO[[#This Row],[g (m²)]]/SUM(AEEF[AEEF-UT])</f>
        <v>3.5643407482732108E-4</v>
      </c>
      <c r="AA3381" s="133">
        <f>CENSO[[#This Row],[v (m³)]]/SUM(AEEF[AEEF-UT])</f>
        <v>3.9920616380659957E-3</v>
      </c>
    </row>
    <row r="3382" spans="1:27" ht="14">
      <c r="A3382" s="86">
        <v>1</v>
      </c>
      <c r="B3382" s="86">
        <v>2</v>
      </c>
      <c r="C3382" s="63">
        <v>97</v>
      </c>
      <c r="D3382" s="63">
        <v>3381</v>
      </c>
      <c r="E3382" s="63" t="str">
        <f>VLOOKUP(CENSO[[#This Row],[NOME COMUM]],ESPECIES[],2,FALSE)</f>
        <v>Piptadenia suaveolens Miq.</v>
      </c>
      <c r="F3382" s="64" t="s">
        <v>22</v>
      </c>
      <c r="G3382" s="64">
        <v>233</v>
      </c>
      <c r="H3382" s="97">
        <f>CENSO[[#This Row],[CAP (cm)]]/PI()</f>
        <v>74.166203480823228</v>
      </c>
      <c r="I3382" s="64">
        <v>16</v>
      </c>
      <c r="J3382" s="96">
        <f>(PI()*(CENSO[[#This Row],[DAP (cm)]]^2))/40000</f>
        <v>0.43201813527579536</v>
      </c>
      <c r="K3382" s="96">
        <f>CENSO[[#This Row],[g (m²)]]*CENSO[[#This Row],[H (m)]]*0.7</f>
        <v>4.8386031150889073</v>
      </c>
      <c r="L3382" s="64">
        <v>1</v>
      </c>
      <c r="M3382" s="65">
        <v>365472.5</v>
      </c>
      <c r="N3382" s="87">
        <v>9702963.3000000007</v>
      </c>
      <c r="O3382" s="87" t="s">
        <v>1228</v>
      </c>
      <c r="P3382" s="87" t="str">
        <f>VLOOKUP(CENSO[[#This Row],[DAP (cm)]],CD[],2,TRUE)</f>
        <v>TORA</v>
      </c>
      <c r="Q3382" s="87" t="str">
        <f>VLOOKUP(CENSO[[#This Row],[DAP (cm)]],DD[],2,TRUE)</f>
        <v>70├ 80</v>
      </c>
      <c r="R3382" s="87" t="str" cm="1">
        <f t="array" ref="R3382">INDEX(_xlfn.TEXTSPLIT(CENSO[[#This Row],[NOME CIENTIFICO]]," "),1)</f>
        <v>Piptadenia</v>
      </c>
      <c r="S3382" s="98" t="s">
        <v>1004</v>
      </c>
      <c r="T3382" s="87">
        <f>_xlfn.MINIFS(CENSO[DAP (cm)],CENSO[NOME CIENTIFICO],CENSO[[#This Row],[NOME CIENTIFICO]])</f>
        <v>39.788735772973837</v>
      </c>
      <c r="U33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82" s="87" t="str">
        <f>IF(CENSO[[#This Row],[DAP (cm)]]&lt;CENSO[[#This Row],[DMCE (cm)]],"DAP &lt; DMCE","DAP ≥ DMCE")</f>
        <v>DAP ≥ DMCE</v>
      </c>
      <c r="W3382" s="87" t="str">
        <f>IF(CENSO[[#This Row],[DAP (cm)]]&gt;200, "Superior", "Inferior")</f>
        <v>Inferior</v>
      </c>
      <c r="X3382" s="87" t="str">
        <f>VLOOKUP(CENSO[[#This Row],[NOME COMUM]],ESPECIES[],4,FALSE)</f>
        <v>Não</v>
      </c>
      <c r="Y3382" s="87" t="str">
        <f>IF(IFERROR(VLOOKUP(CENSO[[#This Row],[NOME COMUM]],COMERCIAIS[],2, FALSE), "Não") &lt;&gt; "Não", "Sim", "Não")</f>
        <v>Sim</v>
      </c>
      <c r="Z3382" s="133">
        <f>CENSO[[#This Row],[g (m²)]]/SUM(AEEF[AEEF-UT])</f>
        <v>7.5587693313673558E-4</v>
      </c>
      <c r="AA3382" s="133">
        <f>CENSO[[#This Row],[v (m³)]]/SUM(AEEF[AEEF-UT])</f>
        <v>8.4658216511314371E-3</v>
      </c>
    </row>
    <row r="3383" spans="1:27" ht="14">
      <c r="A3383" s="86">
        <v>1</v>
      </c>
      <c r="B3383" s="86">
        <v>2</v>
      </c>
      <c r="C3383" s="63">
        <v>97</v>
      </c>
      <c r="D3383" s="63">
        <v>3382</v>
      </c>
      <c r="E3383" s="63" t="str">
        <f>VLOOKUP(CENSO[[#This Row],[NOME COMUM]],ESPECIES[],2,FALSE)</f>
        <v>Goupia glabra Aubl.</v>
      </c>
      <c r="F3383" s="64" t="s">
        <v>34</v>
      </c>
      <c r="G3383" s="64">
        <v>235</v>
      </c>
      <c r="H3383" s="97">
        <f>CENSO[[#This Row],[CAP (cm)]]/PI()</f>
        <v>74.802823253190809</v>
      </c>
      <c r="I3383" s="64">
        <v>16</v>
      </c>
      <c r="J3383" s="96">
        <f>(PI()*(CENSO[[#This Row],[DAP (cm)]]^2))/40000</f>
        <v>0.43946658661249605</v>
      </c>
      <c r="K3383" s="96">
        <f>CENSO[[#This Row],[g (m²)]]*CENSO[[#This Row],[H (m)]]*0.7</f>
        <v>4.922025770059955</v>
      </c>
      <c r="L3383" s="64">
        <v>1</v>
      </c>
      <c r="M3383" s="65">
        <v>365444.5</v>
      </c>
      <c r="N3383" s="87">
        <v>9702924.5999999903</v>
      </c>
      <c r="O3383" s="87" t="s">
        <v>1228</v>
      </c>
      <c r="P3383" s="87" t="str">
        <f>VLOOKUP(CENSO[[#This Row],[DAP (cm)]],CD[],2,TRUE)</f>
        <v>TORA</v>
      </c>
      <c r="Q3383" s="87" t="str">
        <f>VLOOKUP(CENSO[[#This Row],[DAP (cm)]],DD[],2,TRUE)</f>
        <v>70├ 80</v>
      </c>
      <c r="R3383" s="87" t="str" cm="1">
        <f t="array" ref="R3383">INDEX(_xlfn.TEXTSPLIT(CENSO[[#This Row],[NOME CIENTIFICO]]," "),1)</f>
        <v>Goupia</v>
      </c>
      <c r="S3383" s="98" t="s">
        <v>1004</v>
      </c>
      <c r="T3383" s="87">
        <f>_xlfn.MINIFS(CENSO[DAP (cm)],CENSO[NOME CIENTIFICO],CENSO[[#This Row],[NOME CIENTIFICO]])</f>
        <v>40.107045659157627</v>
      </c>
      <c r="U33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383" s="87" t="str">
        <f>IF(CENSO[[#This Row],[DAP (cm)]]&lt;CENSO[[#This Row],[DMCE (cm)]],"DAP &lt; DMCE","DAP ≥ DMCE")</f>
        <v>DAP ≥ DMCE</v>
      </c>
      <c r="W3383" s="87" t="str">
        <f>IF(CENSO[[#This Row],[DAP (cm)]]&gt;200, "Superior", "Inferior")</f>
        <v>Inferior</v>
      </c>
      <c r="X3383" s="87" t="str">
        <f>VLOOKUP(CENSO[[#This Row],[NOME COMUM]],ESPECIES[],4,FALSE)</f>
        <v>Não</v>
      </c>
      <c r="Y3383" s="87" t="str">
        <f>IF(IFERROR(VLOOKUP(CENSO[[#This Row],[NOME COMUM]],COMERCIAIS[],2, FALSE), "Não") &lt;&gt; "Não", "Sim", "Não")</f>
        <v>Sim</v>
      </c>
      <c r="Z3383" s="133">
        <f>CENSO[[#This Row],[g (m²)]]/SUM(AEEF[AEEF-UT])</f>
        <v>7.6890905399760946E-4</v>
      </c>
      <c r="AA3383" s="133">
        <f>CENSO[[#This Row],[v (m³)]]/SUM(AEEF[AEEF-UT])</f>
        <v>8.6117814047732243E-3</v>
      </c>
    </row>
    <row r="3384" spans="1:27" ht="14">
      <c r="A3384" s="86">
        <v>1</v>
      </c>
      <c r="B3384" s="86">
        <v>2</v>
      </c>
      <c r="C3384" s="63">
        <v>97</v>
      </c>
      <c r="D3384" s="63">
        <v>3383</v>
      </c>
      <c r="E3384" s="63" t="str">
        <f>VLOOKUP(CENSO[[#This Row],[NOME COMUM]],ESPECIES[],2,FALSE)</f>
        <v>Bertholletia excelsa Humb. &amp; Bonpl.</v>
      </c>
      <c r="F3384" s="64" t="s">
        <v>37</v>
      </c>
      <c r="G3384" s="64">
        <v>420</v>
      </c>
      <c r="H3384" s="97">
        <f>CENSO[[#This Row],[CAP (cm)]]/PI()</f>
        <v>133.69015219719208</v>
      </c>
      <c r="I3384" s="64">
        <v>23</v>
      </c>
      <c r="J3384" s="96">
        <f>(PI()*(CENSO[[#This Row],[DAP (cm)]]^2))/40000</f>
        <v>1.4037465980705166</v>
      </c>
      <c r="K3384" s="96">
        <f>CENSO[[#This Row],[g (m²)]]*CENSO[[#This Row],[H (m)]]*0.7</f>
        <v>22.600320228935313</v>
      </c>
      <c r="L3384" s="64">
        <v>1</v>
      </c>
      <c r="M3384" s="65">
        <v>365406.799999999</v>
      </c>
      <c r="N3384" s="87">
        <v>9702880.5</v>
      </c>
      <c r="O3384" s="87" t="s">
        <v>424</v>
      </c>
      <c r="P3384" s="87" t="str">
        <f>VLOOKUP(CENSO[[#This Row],[DAP (cm)]],CD[],2,TRUE)</f>
        <v>TORA</v>
      </c>
      <c r="Q3384" s="87" t="str">
        <f>VLOOKUP(CENSO[[#This Row],[DAP (cm)]],DD[],2,TRUE)</f>
        <v>130├ 140</v>
      </c>
      <c r="R3384" s="87" t="str" cm="1">
        <f t="array" ref="R3384">INDEX(_xlfn.TEXTSPLIT(CENSO[[#This Row],[NOME CIENTIFICO]]," "),1)</f>
        <v>Bertholletia</v>
      </c>
      <c r="S3384" s="98" t="s">
        <v>1004</v>
      </c>
      <c r="T3384" s="87">
        <f>_xlfn.MINIFS(CENSO[DAP (cm)],CENSO[NOME CIENTIFICO],CENSO[[#This Row],[NOME CIENTIFICO]])</f>
        <v>41.38028520389279</v>
      </c>
      <c r="U33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384" s="87" t="str">
        <f>IF(CENSO[[#This Row],[DAP (cm)]]&lt;CENSO[[#This Row],[DMCE (cm)]],"DAP &lt; DMCE","DAP ≥ DMCE")</f>
        <v>DAP ≥ DMCE</v>
      </c>
      <c r="W3384" s="87" t="str">
        <f>IF(CENSO[[#This Row],[DAP (cm)]]&gt;200, "Superior", "Inferior")</f>
        <v>Inferior</v>
      </c>
      <c r="X3384" s="87" t="str">
        <f>VLOOKUP(CENSO[[#This Row],[NOME COMUM]],ESPECIES[],4,FALSE)</f>
        <v>Protegida</v>
      </c>
      <c r="Y3384" s="87" t="str">
        <f>IF(IFERROR(VLOOKUP(CENSO[[#This Row],[NOME COMUM]],COMERCIAIS[],2, FALSE), "Não") &lt;&gt; "Não", "Sim", "Não")</f>
        <v>Não</v>
      </c>
      <c r="Z3384" s="133">
        <f>CENSO[[#This Row],[g (m²)]]/SUM(AEEF[AEEF-UT])</f>
        <v>2.4560535468570082E-3</v>
      </c>
      <c r="AA3384" s="133">
        <f>CENSO[[#This Row],[v (m³)]]/SUM(AEEF[AEEF-UT])</f>
        <v>3.9542462104397824E-2</v>
      </c>
    </row>
    <row r="3385" spans="1:27" ht="14">
      <c r="A3385" s="86">
        <v>1</v>
      </c>
      <c r="B3385" s="86">
        <v>2</v>
      </c>
      <c r="C3385" s="63">
        <v>97</v>
      </c>
      <c r="D3385" s="63">
        <v>3384</v>
      </c>
      <c r="E3385" s="63" t="str">
        <f>VLOOKUP(CENSO[[#This Row],[NOME COMUM]],ESPECIES[],2,FALSE)</f>
        <v>Couratari guianensis Aubl.</v>
      </c>
      <c r="F3385" s="64" t="s">
        <v>6</v>
      </c>
      <c r="G3385" s="64">
        <v>223</v>
      </c>
      <c r="H3385" s="97">
        <f>CENSO[[#This Row],[CAP (cm)]]/PI()</f>
        <v>70.983104618985323</v>
      </c>
      <c r="I3385" s="64">
        <v>23</v>
      </c>
      <c r="J3385" s="96">
        <f>(PI()*(CENSO[[#This Row],[DAP (cm)]]^2))/40000</f>
        <v>0.39573080825084317</v>
      </c>
      <c r="K3385" s="96">
        <f>CENSO[[#This Row],[g (m²)]]*CENSO[[#This Row],[H (m)]]*0.7</f>
        <v>6.3712660128385741</v>
      </c>
      <c r="L3385" s="64">
        <v>2</v>
      </c>
      <c r="M3385" s="65">
        <v>365389.299999999</v>
      </c>
      <c r="N3385" s="87">
        <v>9702853.4000000004</v>
      </c>
      <c r="O3385" s="87" t="s">
        <v>1228</v>
      </c>
      <c r="P3385" s="87" t="str">
        <f>VLOOKUP(CENSO[[#This Row],[DAP (cm)]],CD[],2,TRUE)</f>
        <v>TORA</v>
      </c>
      <c r="Q3385" s="87" t="str">
        <f>VLOOKUP(CENSO[[#This Row],[DAP (cm)]],DD[],2,TRUE)</f>
        <v>70├ 80</v>
      </c>
      <c r="R3385" s="87" t="str" cm="1">
        <f t="array" ref="R3385">INDEX(_xlfn.TEXTSPLIT(CENSO[[#This Row],[NOME CIENTIFICO]]," "),1)</f>
        <v>Couratari</v>
      </c>
      <c r="S3385" s="98" t="s">
        <v>1004</v>
      </c>
      <c r="T3385" s="87">
        <f>_xlfn.MINIFS(CENSO[DAP (cm)],CENSO[NOME CIENTIFICO],CENSO[[#This Row],[NOME CIENTIFICO]])</f>
        <v>38.833806114422465</v>
      </c>
      <c r="U33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85" s="87" t="str">
        <f>IF(CENSO[[#This Row],[DAP (cm)]]&lt;CENSO[[#This Row],[DMCE (cm)]],"DAP &lt; DMCE","DAP ≥ DMCE")</f>
        <v>DAP ≥ DMCE</v>
      </c>
      <c r="W3385" s="87" t="str">
        <f>IF(CENSO[[#This Row],[DAP (cm)]]&gt;200, "Superior", "Inferior")</f>
        <v>Inferior</v>
      </c>
      <c r="X3385" s="87" t="str">
        <f>VLOOKUP(CENSO[[#This Row],[NOME COMUM]],ESPECIES[],4,FALSE)</f>
        <v>Não</v>
      </c>
      <c r="Y3385" s="87" t="str">
        <f>IF(IFERROR(VLOOKUP(CENSO[[#This Row],[NOME COMUM]],COMERCIAIS[],2, FALSE), "Não") &lt;&gt; "Não", "Sim", "Não")</f>
        <v>Sim</v>
      </c>
      <c r="Z3385" s="133">
        <f>CENSO[[#This Row],[g (m²)]]/SUM(AEEF[AEEF-UT])</f>
        <v>6.9238711355811889E-4</v>
      </c>
      <c r="AA3385" s="133">
        <f>CENSO[[#This Row],[v (m³)]]/SUM(AEEF[AEEF-UT])</f>
        <v>1.1147432528285713E-2</v>
      </c>
    </row>
    <row r="3386" spans="1:27" ht="14">
      <c r="A3386" s="86">
        <v>1</v>
      </c>
      <c r="B3386" s="86">
        <v>2</v>
      </c>
      <c r="C3386" s="63">
        <v>97</v>
      </c>
      <c r="D3386" s="63">
        <v>3385</v>
      </c>
      <c r="E3386" s="63" t="str">
        <f>VLOOKUP(CENSO[[#This Row],[NOME COMUM]],ESPECIES[],2,FALSE)</f>
        <v>Didymopanax calvum Decne. &amp; Planch.</v>
      </c>
      <c r="F3386" s="64" t="s">
        <v>52</v>
      </c>
      <c r="G3386" s="64">
        <v>173</v>
      </c>
      <c r="H3386" s="97">
        <f>CENSO[[#This Row],[CAP (cm)]]/PI()</f>
        <v>55.067610309795789</v>
      </c>
      <c r="I3386" s="64">
        <v>15</v>
      </c>
      <c r="J3386" s="96">
        <f>(PI()*(CENSO[[#This Row],[DAP (cm)]]^2))/40000</f>
        <v>0.23816741458986682</v>
      </c>
      <c r="K3386" s="96">
        <f>CENSO[[#This Row],[g (m²)]]*CENSO[[#This Row],[H (m)]]*0.7</f>
        <v>2.5007578531936017</v>
      </c>
      <c r="L3386" s="64">
        <v>1</v>
      </c>
      <c r="M3386" s="65">
        <v>365388.09999999899</v>
      </c>
      <c r="N3386" s="87">
        <v>9702812</v>
      </c>
      <c r="O3386" s="98" t="s">
        <v>1225</v>
      </c>
      <c r="P3386" s="87" t="str">
        <f>VLOOKUP(CENSO[[#This Row],[DAP (cm)]],CD[],2,TRUE)</f>
        <v>TORA</v>
      </c>
      <c r="Q3386" s="87" t="str">
        <f>VLOOKUP(CENSO[[#This Row],[DAP (cm)]],DD[],2,TRUE)</f>
        <v>50├ 60</v>
      </c>
      <c r="R3386" s="87" t="str" cm="1">
        <f t="array" ref="R3386">INDEX(_xlfn.TEXTSPLIT(CENSO[[#This Row],[NOME CIENTIFICO]]," "),1)</f>
        <v>Didymopanax</v>
      </c>
      <c r="S3386" s="98" t="s">
        <v>1004</v>
      </c>
      <c r="T3386" s="87">
        <f>_xlfn.MINIFS(CENSO[DAP (cm)],CENSO[NOME CIENTIFICO],CENSO[[#This Row],[NOME CIENTIFICO]])</f>
        <v>46.791553269017228</v>
      </c>
      <c r="U33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56.791553269017228</v>
      </c>
      <c r="V3386" s="87" t="str">
        <f>IF(CENSO[[#This Row],[DAP (cm)]]&lt;CENSO[[#This Row],[DMCE (cm)]],"DAP &lt; DMCE","DAP ≥ DMCE")</f>
        <v>DAP &lt; DMCE</v>
      </c>
      <c r="W3386" s="87" t="str">
        <f>IF(CENSO[[#This Row],[DAP (cm)]]&gt;200, "Superior", "Inferior")</f>
        <v>Inferior</v>
      </c>
      <c r="X3386" s="87" t="str">
        <f>VLOOKUP(CENSO[[#This Row],[NOME COMUM]],ESPECIES[],4,FALSE)</f>
        <v>Não</v>
      </c>
      <c r="Y3386" s="87" t="str">
        <f>IF(IFERROR(VLOOKUP(CENSO[[#This Row],[NOME COMUM]],COMERCIAIS[],2, FALSE), "Não") &lt;&gt; "Não", "Sim", "Não")</f>
        <v>Não</v>
      </c>
      <c r="Z3386" s="133">
        <f>CENSO[[#This Row],[g (m²)]]/SUM(AEEF[AEEF-UT])</f>
        <v>4.1670763380886292E-4</v>
      </c>
      <c r="AA3386" s="133">
        <f>CENSO[[#This Row],[v (m³)]]/SUM(AEEF[AEEF-UT])</f>
        <v>4.3754301549930605E-3</v>
      </c>
    </row>
    <row r="3387" spans="1:27" ht="14">
      <c r="A3387" s="86">
        <v>1</v>
      </c>
      <c r="B3387" s="86">
        <v>2</v>
      </c>
      <c r="C3387" s="63">
        <v>97</v>
      </c>
      <c r="D3387" s="63">
        <v>3386</v>
      </c>
      <c r="E3387" s="63" t="str">
        <f>VLOOKUP(CENSO[[#This Row],[NOME COMUM]],ESPECIES[],2,FALSE)</f>
        <v>Couratari guianensis Aubl.</v>
      </c>
      <c r="F3387" s="64" t="s">
        <v>6</v>
      </c>
      <c r="G3387" s="64">
        <v>195</v>
      </c>
      <c r="H3387" s="97">
        <f>CENSO[[#This Row],[CAP (cm)]]/PI()</f>
        <v>62.070427805839181</v>
      </c>
      <c r="I3387" s="64">
        <v>18</v>
      </c>
      <c r="J3387" s="96">
        <f>(PI()*(CENSO[[#This Row],[DAP (cm)]]^2))/40000</f>
        <v>0.30259333555346601</v>
      </c>
      <c r="K3387" s="96">
        <f>CENSO[[#This Row],[g (m²)]]*CENSO[[#This Row],[H (m)]]*0.7</f>
        <v>3.8126760279736711</v>
      </c>
      <c r="L3387" s="64">
        <v>1</v>
      </c>
      <c r="M3387" s="65">
        <v>365360.9</v>
      </c>
      <c r="N3387" s="87">
        <v>9702820.5</v>
      </c>
      <c r="O3387" s="87" t="s">
        <v>1228</v>
      </c>
      <c r="P3387" s="87" t="str">
        <f>VLOOKUP(CENSO[[#This Row],[DAP (cm)]],CD[],2,TRUE)</f>
        <v>TORA</v>
      </c>
      <c r="Q3387" s="87" t="str">
        <f>VLOOKUP(CENSO[[#This Row],[DAP (cm)]],DD[],2,TRUE)</f>
        <v>60├ 70</v>
      </c>
      <c r="R3387" s="87" t="str" cm="1">
        <f t="array" ref="R3387">INDEX(_xlfn.TEXTSPLIT(CENSO[[#This Row],[NOME CIENTIFICO]]," "),1)</f>
        <v>Couratari</v>
      </c>
      <c r="S3387" s="98" t="s">
        <v>1004</v>
      </c>
      <c r="T3387" s="87">
        <f>_xlfn.MINIFS(CENSO[DAP (cm)],CENSO[NOME CIENTIFICO],CENSO[[#This Row],[NOME CIENTIFICO]])</f>
        <v>38.833806114422465</v>
      </c>
      <c r="U33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87" s="87" t="str">
        <f>IF(CENSO[[#This Row],[DAP (cm)]]&lt;CENSO[[#This Row],[DMCE (cm)]],"DAP &lt; DMCE","DAP ≥ DMCE")</f>
        <v>DAP ≥ DMCE</v>
      </c>
      <c r="W3387" s="87" t="str">
        <f>IF(CENSO[[#This Row],[DAP (cm)]]&gt;200, "Superior", "Inferior")</f>
        <v>Inferior</v>
      </c>
      <c r="X3387" s="87" t="str">
        <f>VLOOKUP(CENSO[[#This Row],[NOME COMUM]],ESPECIES[],4,FALSE)</f>
        <v>Não</v>
      </c>
      <c r="Y3387" s="87" t="str">
        <f>IF(IFERROR(VLOOKUP(CENSO[[#This Row],[NOME COMUM]],COMERCIAIS[],2, FALSE), "Não") &lt;&gt; "Não", "Sim", "Não")</f>
        <v>Sim</v>
      </c>
      <c r="Z3387" s="133">
        <f>CENSO[[#This Row],[g (m²)]]/SUM(AEEF[AEEF-UT])</f>
        <v>5.2942990997300308E-4</v>
      </c>
      <c r="AA3387" s="133">
        <f>CENSO[[#This Row],[v (m³)]]/SUM(AEEF[AEEF-UT])</f>
        <v>6.6708168656598385E-3</v>
      </c>
    </row>
    <row r="3388" spans="1:27" ht="14">
      <c r="A3388" s="86">
        <v>1</v>
      </c>
      <c r="B3388" s="86">
        <v>2</v>
      </c>
      <c r="C3388" s="63">
        <v>97</v>
      </c>
      <c r="D3388" s="63">
        <v>3387</v>
      </c>
      <c r="E3388" s="63" t="str">
        <f>VLOOKUP(CENSO[[#This Row],[NOME COMUM]],ESPECIES[],2,FALSE)</f>
        <v>Parkia pendula (Willd.) Benth. ex Walp.</v>
      </c>
      <c r="F3388" s="64" t="s">
        <v>58</v>
      </c>
      <c r="G3388" s="64">
        <v>173</v>
      </c>
      <c r="H3388" s="97">
        <f>CENSO[[#This Row],[CAP (cm)]]/PI()</f>
        <v>55.067610309795789</v>
      </c>
      <c r="I3388" s="64">
        <v>15</v>
      </c>
      <c r="J3388" s="96">
        <f>(PI()*(CENSO[[#This Row],[DAP (cm)]]^2))/40000</f>
        <v>0.23816741458986682</v>
      </c>
      <c r="K3388" s="96">
        <f>CENSO[[#This Row],[g (m²)]]*CENSO[[#This Row],[H (m)]]*0.7</f>
        <v>2.5007578531936017</v>
      </c>
      <c r="L3388" s="64">
        <v>1</v>
      </c>
      <c r="M3388" s="65">
        <v>365393</v>
      </c>
      <c r="N3388" s="87">
        <v>9702804.8000000007</v>
      </c>
      <c r="O3388" s="87" t="s">
        <v>1228</v>
      </c>
      <c r="P3388" s="87" t="str">
        <f>VLOOKUP(CENSO[[#This Row],[DAP (cm)]],CD[],2,TRUE)</f>
        <v>TORA</v>
      </c>
      <c r="Q3388" s="87" t="str">
        <f>VLOOKUP(CENSO[[#This Row],[DAP (cm)]],DD[],2,TRUE)</f>
        <v>50├ 60</v>
      </c>
      <c r="R3388" s="87" t="str" cm="1">
        <f t="array" ref="R3388">INDEX(_xlfn.TEXTSPLIT(CENSO[[#This Row],[NOME CIENTIFICO]]," "),1)</f>
        <v>Parkia</v>
      </c>
      <c r="S3388" s="98" t="s">
        <v>1004</v>
      </c>
      <c r="T3388" s="87">
        <f>_xlfn.MINIFS(CENSO[DAP (cm)],CENSO[NOME CIENTIFICO],CENSO[[#This Row],[NOME CIENTIFICO]])</f>
        <v>40.107045659157627</v>
      </c>
      <c r="U33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388" s="87" t="str">
        <f>IF(CENSO[[#This Row],[DAP (cm)]]&lt;CENSO[[#This Row],[DMCE (cm)]],"DAP &lt; DMCE","DAP ≥ DMCE")</f>
        <v>DAP ≥ DMCE</v>
      </c>
      <c r="W3388" s="87" t="str">
        <f>IF(CENSO[[#This Row],[DAP (cm)]]&gt;200, "Superior", "Inferior")</f>
        <v>Inferior</v>
      </c>
      <c r="X3388" s="87" t="str">
        <f>VLOOKUP(CENSO[[#This Row],[NOME COMUM]],ESPECIES[],4,FALSE)</f>
        <v>Não</v>
      </c>
      <c r="Y3388" s="87" t="str">
        <f>IF(IFERROR(VLOOKUP(CENSO[[#This Row],[NOME COMUM]],COMERCIAIS[],2, FALSE), "Não") &lt;&gt; "Não", "Sim", "Não")</f>
        <v>Sim</v>
      </c>
      <c r="Z3388" s="133">
        <f>CENSO[[#This Row],[g (m²)]]/SUM(AEEF[AEEF-UT])</f>
        <v>4.1670763380886292E-4</v>
      </c>
      <c r="AA3388" s="133">
        <f>CENSO[[#This Row],[v (m³)]]/SUM(AEEF[AEEF-UT])</f>
        <v>4.3754301549930605E-3</v>
      </c>
    </row>
    <row r="3389" spans="1:27" ht="14">
      <c r="A3389" s="86">
        <v>1</v>
      </c>
      <c r="B3389" s="86">
        <v>2</v>
      </c>
      <c r="C3389" s="63">
        <v>97</v>
      </c>
      <c r="D3389" s="63">
        <v>3388</v>
      </c>
      <c r="E3389" s="63" t="str">
        <f>VLOOKUP(CENSO[[#This Row],[NOME COMUM]],ESPECIES[],2,FALSE)</f>
        <v>Tachigali myrmecophila Ducke</v>
      </c>
      <c r="F3389" s="64" t="s">
        <v>14</v>
      </c>
      <c r="G3389" s="64">
        <v>287</v>
      </c>
      <c r="H3389" s="97">
        <f>CENSO[[#This Row],[CAP (cm)]]/PI()</f>
        <v>91.35493733474793</v>
      </c>
      <c r="I3389" s="64">
        <v>16</v>
      </c>
      <c r="J3389" s="96">
        <f>(PI()*(CENSO[[#This Row],[DAP (cm)]]^2))/40000</f>
        <v>0.65547167537681639</v>
      </c>
      <c r="K3389" s="96">
        <f>CENSO[[#This Row],[g (m²)]]*CENSO[[#This Row],[H (m)]]*0.7</f>
        <v>7.3412827642203426</v>
      </c>
      <c r="L3389" s="64">
        <v>1</v>
      </c>
      <c r="M3389" s="65">
        <v>365378.9</v>
      </c>
      <c r="N3389" s="87">
        <v>9702805.3000000007</v>
      </c>
      <c r="O3389" s="87" t="s">
        <v>1228</v>
      </c>
      <c r="P3389" s="87" t="str">
        <f>VLOOKUP(CENSO[[#This Row],[DAP (cm)]],CD[],2,TRUE)</f>
        <v>TORA</v>
      </c>
      <c r="Q3389" s="87" t="str">
        <f>VLOOKUP(CENSO[[#This Row],[DAP (cm)]],DD[],2,TRUE)</f>
        <v>90├ 100</v>
      </c>
      <c r="R3389" s="87" t="str" cm="1">
        <f t="array" ref="R3389">INDEX(_xlfn.TEXTSPLIT(CENSO[[#This Row],[NOME CIENTIFICO]]," "),1)</f>
        <v>Tachigali</v>
      </c>
      <c r="S3389" s="98" t="s">
        <v>1004</v>
      </c>
      <c r="T3389" s="87">
        <f>_xlfn.MINIFS(CENSO[DAP (cm)],CENSO[NOME CIENTIFICO],CENSO[[#This Row],[NOME CIENTIFICO]])</f>
        <v>39.152116000606256</v>
      </c>
      <c r="U33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89" s="87" t="str">
        <f>IF(CENSO[[#This Row],[DAP (cm)]]&lt;CENSO[[#This Row],[DMCE (cm)]],"DAP &lt; DMCE","DAP ≥ DMCE")</f>
        <v>DAP ≥ DMCE</v>
      </c>
      <c r="W3389" s="87" t="str">
        <f>IF(CENSO[[#This Row],[DAP (cm)]]&gt;200, "Superior", "Inferior")</f>
        <v>Inferior</v>
      </c>
      <c r="X3389" s="87" t="str">
        <f>VLOOKUP(CENSO[[#This Row],[NOME COMUM]],ESPECIES[],4,FALSE)</f>
        <v>Não</v>
      </c>
      <c r="Y3389" s="87" t="str">
        <f>IF(IFERROR(VLOOKUP(CENSO[[#This Row],[NOME COMUM]],COMERCIAIS[],2, FALSE), "Não") &lt;&gt; "Não", "Sim", "Não")</f>
        <v>Sim</v>
      </c>
      <c r="Z3389" s="133">
        <f>CENSO[[#This Row],[g (m²)]]/SUM(AEEF[AEEF-UT])</f>
        <v>1.1468405589629533E-3</v>
      </c>
      <c r="AA3389" s="133">
        <f>CENSO[[#This Row],[v (m³)]]/SUM(AEEF[AEEF-UT])</f>
        <v>1.2844614260385075E-2</v>
      </c>
    </row>
    <row r="3390" spans="1:27" ht="14">
      <c r="A3390" s="86">
        <v>1</v>
      </c>
      <c r="B3390" s="86">
        <v>2</v>
      </c>
      <c r="C3390" s="63">
        <v>98</v>
      </c>
      <c r="D3390" s="63">
        <v>3389</v>
      </c>
      <c r="E3390" s="63" t="str">
        <f>VLOOKUP(CENSO[[#This Row],[NOME COMUM]],ESPECIES[],2,FALSE)</f>
        <v>Buchenavia capitata (Vahl) Eichler</v>
      </c>
      <c r="F3390" s="64" t="s">
        <v>10</v>
      </c>
      <c r="G3390" s="64">
        <v>500</v>
      </c>
      <c r="H3390" s="97">
        <f>CENSO[[#This Row],[CAP (cm)]]/PI()</f>
        <v>159.15494309189535</v>
      </c>
      <c r="I3390" s="64">
        <v>23</v>
      </c>
      <c r="J3390" s="96">
        <f>(PI()*(CENSO[[#This Row],[DAP (cm)]]^2))/40000</f>
        <v>1.9894367886486919</v>
      </c>
      <c r="K3390" s="96">
        <f>CENSO[[#This Row],[g (m²)]]*CENSO[[#This Row],[H (m)]]*0.7</f>
        <v>32.029932297243938</v>
      </c>
      <c r="L3390" s="64">
        <v>2</v>
      </c>
      <c r="M3390" s="65">
        <v>365417.09999999899</v>
      </c>
      <c r="N3390" s="87">
        <v>9702807.1999999899</v>
      </c>
      <c r="O3390" s="87" t="s">
        <v>1227</v>
      </c>
      <c r="P3390" s="87" t="str">
        <f>VLOOKUP(CENSO[[#This Row],[DAP (cm)]],CD[],2,TRUE)</f>
        <v>TORA</v>
      </c>
      <c r="Q3390" s="87" t="str">
        <f>VLOOKUP(CENSO[[#This Row],[DAP (cm)]],DD[],2,TRUE)</f>
        <v>150├ 160</v>
      </c>
      <c r="R3390" s="87" t="str" cm="1">
        <f t="array" ref="R3390">INDEX(_xlfn.TEXTSPLIT(CENSO[[#This Row],[NOME CIENTIFICO]]," "),1)</f>
        <v>Buchenavia</v>
      </c>
      <c r="S3390" s="98" t="s">
        <v>1004</v>
      </c>
      <c r="T3390" s="87">
        <f>_xlfn.MINIFS(CENSO[DAP (cm)],CENSO[NOME CIENTIFICO],CENSO[[#This Row],[NOME CIENTIFICO]])</f>
        <v>41.38028520389279</v>
      </c>
      <c r="U33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390" s="87" t="str">
        <f>IF(CENSO[[#This Row],[DAP (cm)]]&lt;CENSO[[#This Row],[DMCE (cm)]],"DAP &lt; DMCE","DAP ≥ DMCE")</f>
        <v>DAP ≥ DMCE</v>
      </c>
      <c r="W3390" s="87" t="str">
        <f>IF(CENSO[[#This Row],[DAP (cm)]]&gt;200, "Superior", "Inferior")</f>
        <v>Inferior</v>
      </c>
      <c r="X3390" s="87" t="str">
        <f>VLOOKUP(CENSO[[#This Row],[NOME COMUM]],ESPECIES[],4,FALSE)</f>
        <v>Não</v>
      </c>
      <c r="Y3390" s="87" t="str">
        <f>IF(IFERROR(VLOOKUP(CENSO[[#This Row],[NOME COMUM]],COMERCIAIS[],2, FALSE), "Não") &lt;&gt; "Não", "Sim", "Não")</f>
        <v>Não</v>
      </c>
      <c r="Z3390" s="133">
        <f>CENSO[[#This Row],[g (m²)]]/SUM(AEEF[AEEF-UT])</f>
        <v>3.4808015119855568E-3</v>
      </c>
      <c r="AA3390" s="133">
        <f>CENSO[[#This Row],[v (m³)]]/SUM(AEEF[AEEF-UT])</f>
        <v>5.6040904342967462E-2</v>
      </c>
    </row>
    <row r="3391" spans="1:27" ht="14">
      <c r="A3391" s="86">
        <v>1</v>
      </c>
      <c r="B3391" s="86">
        <v>2</v>
      </c>
      <c r="C3391" s="63">
        <v>98</v>
      </c>
      <c r="D3391" s="63">
        <v>3390</v>
      </c>
      <c r="E3391" s="63" t="str">
        <f>VLOOKUP(CENSO[[#This Row],[NOME COMUM]],ESPECIES[],2,FALSE)</f>
        <v>Couratari guianensis Aubl.</v>
      </c>
      <c r="F3391" s="64" t="s">
        <v>6</v>
      </c>
      <c r="G3391" s="64">
        <v>236</v>
      </c>
      <c r="H3391" s="97">
        <f>CENSO[[#This Row],[CAP (cm)]]/PI()</f>
        <v>75.121133139374606</v>
      </c>
      <c r="I3391" s="64">
        <v>22</v>
      </c>
      <c r="J3391" s="96">
        <f>(PI()*(CENSO[[#This Row],[DAP (cm)]]^2))/40000</f>
        <v>0.44321468552231019</v>
      </c>
      <c r="K3391" s="96">
        <f>CENSO[[#This Row],[g (m²)]]*CENSO[[#This Row],[H (m)]]*0.7</f>
        <v>6.8255061570435762</v>
      </c>
      <c r="L3391" s="64">
        <v>1</v>
      </c>
      <c r="M3391" s="65">
        <v>365423</v>
      </c>
      <c r="N3391" s="87">
        <v>9702807.6999999899</v>
      </c>
      <c r="O3391" s="87" t="s">
        <v>1228</v>
      </c>
      <c r="P3391" s="87" t="str">
        <f>VLOOKUP(CENSO[[#This Row],[DAP (cm)]],CD[],2,TRUE)</f>
        <v>TORA</v>
      </c>
      <c r="Q3391" s="87" t="str">
        <f>VLOOKUP(CENSO[[#This Row],[DAP (cm)]],DD[],2,TRUE)</f>
        <v>70├ 80</v>
      </c>
      <c r="R3391" s="87" t="str" cm="1">
        <f t="array" ref="R3391">INDEX(_xlfn.TEXTSPLIT(CENSO[[#This Row],[NOME CIENTIFICO]]," "),1)</f>
        <v>Couratari</v>
      </c>
      <c r="S3391" s="98" t="s">
        <v>1004</v>
      </c>
      <c r="T3391" s="87">
        <f>_xlfn.MINIFS(CENSO[DAP (cm)],CENSO[NOME CIENTIFICO],CENSO[[#This Row],[NOME CIENTIFICO]])</f>
        <v>38.833806114422465</v>
      </c>
      <c r="U33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91" s="87" t="str">
        <f>IF(CENSO[[#This Row],[DAP (cm)]]&lt;CENSO[[#This Row],[DMCE (cm)]],"DAP &lt; DMCE","DAP ≥ DMCE")</f>
        <v>DAP ≥ DMCE</v>
      </c>
      <c r="W3391" s="87" t="str">
        <f>IF(CENSO[[#This Row],[DAP (cm)]]&gt;200, "Superior", "Inferior")</f>
        <v>Inferior</v>
      </c>
      <c r="X3391" s="87" t="str">
        <f>VLOOKUP(CENSO[[#This Row],[NOME COMUM]],ESPECIES[],4,FALSE)</f>
        <v>Não</v>
      </c>
      <c r="Y3391" s="87" t="str">
        <f>IF(IFERROR(VLOOKUP(CENSO[[#This Row],[NOME COMUM]],COMERCIAIS[],2, FALSE), "Não") &lt;&gt; "Não", "Sim", "Não")</f>
        <v>Sim</v>
      </c>
      <c r="Z3391" s="133">
        <f>CENSO[[#This Row],[g (m²)]]/SUM(AEEF[AEEF-UT])</f>
        <v>7.7546688404619025E-4</v>
      </c>
      <c r="AA3391" s="133">
        <f>CENSO[[#This Row],[v (m³)]]/SUM(AEEF[AEEF-UT])</f>
        <v>1.1942190014311328E-2</v>
      </c>
    </row>
    <row r="3392" spans="1:27" ht="14">
      <c r="A3392" s="86">
        <v>1</v>
      </c>
      <c r="B3392" s="86">
        <v>2</v>
      </c>
      <c r="C3392" s="63">
        <v>98</v>
      </c>
      <c r="D3392" s="63">
        <v>3391</v>
      </c>
      <c r="E3392" s="63" t="str">
        <f>VLOOKUP(CENSO[[#This Row],[NOME COMUM]],ESPECIES[],2,FALSE)</f>
        <v>Pouteria sp.</v>
      </c>
      <c r="F3392" s="64" t="s">
        <v>83</v>
      </c>
      <c r="G3392" s="64">
        <v>209</v>
      </c>
      <c r="H3392" s="97">
        <f>CENSO[[#This Row],[CAP (cm)]]/PI()</f>
        <v>66.526766212412255</v>
      </c>
      <c r="I3392" s="64">
        <v>18</v>
      </c>
      <c r="J3392" s="96">
        <f>(PI()*(CENSO[[#This Row],[DAP (cm)]]^2))/40000</f>
        <v>0.34760235345985407</v>
      </c>
      <c r="K3392" s="96">
        <f>CENSO[[#This Row],[g (m²)]]*CENSO[[#This Row],[H (m)]]*0.7</f>
        <v>4.3797896535941607</v>
      </c>
      <c r="L3392" s="64">
        <v>1</v>
      </c>
      <c r="M3392" s="65">
        <v>365441.09999999899</v>
      </c>
      <c r="N3392" s="87">
        <v>9702801.4000000004</v>
      </c>
      <c r="O3392" s="87" t="s">
        <v>1227</v>
      </c>
      <c r="P3392" s="87" t="str">
        <f>VLOOKUP(CENSO[[#This Row],[DAP (cm)]],CD[],2,TRUE)</f>
        <v>TORA</v>
      </c>
      <c r="Q3392" s="87" t="str">
        <f>VLOOKUP(CENSO[[#This Row],[DAP (cm)]],DD[],2,TRUE)</f>
        <v>60├ 70</v>
      </c>
      <c r="R3392" s="87" t="str" cm="1">
        <f t="array" ref="R3392">INDEX(_xlfn.TEXTSPLIT(CENSO[[#This Row],[NOME CIENTIFICO]]," "),1)</f>
        <v>Pouteria</v>
      </c>
      <c r="S3392" s="98" t="s">
        <v>1004</v>
      </c>
      <c r="T3392" s="87">
        <f>_xlfn.MINIFS(CENSO[DAP (cm)],CENSO[NOME CIENTIFICO],CENSO[[#This Row],[NOME CIENTIFICO]])</f>
        <v>39.788735772973837</v>
      </c>
      <c r="U33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92" s="87" t="str">
        <f>IF(CENSO[[#This Row],[DAP (cm)]]&lt;CENSO[[#This Row],[DMCE (cm)]],"DAP &lt; DMCE","DAP ≥ DMCE")</f>
        <v>DAP ≥ DMCE</v>
      </c>
      <c r="W3392" s="87" t="str">
        <f>IF(CENSO[[#This Row],[DAP (cm)]]&gt;200, "Superior", "Inferior")</f>
        <v>Inferior</v>
      </c>
      <c r="X3392" s="87" t="str">
        <f>VLOOKUP(CENSO[[#This Row],[NOME COMUM]],ESPECIES[],4,FALSE)</f>
        <v>Não</v>
      </c>
      <c r="Y3392" s="87" t="str">
        <f>IF(IFERROR(VLOOKUP(CENSO[[#This Row],[NOME COMUM]],COMERCIAIS[],2, FALSE), "Não") &lt;&gt; "Não", "Sim", "Não")</f>
        <v>Não</v>
      </c>
      <c r="Z3392" s="133">
        <f>CENSO[[#This Row],[g (m²)]]/SUM(AEEF[AEEF-UT])</f>
        <v>6.0817956338016449E-4</v>
      </c>
      <c r="AA3392" s="133">
        <f>CENSO[[#This Row],[v (m³)]]/SUM(AEEF[AEEF-UT])</f>
        <v>7.6630624985900711E-3</v>
      </c>
    </row>
    <row r="3393" spans="1:27" ht="14">
      <c r="A3393" s="86">
        <v>1</v>
      </c>
      <c r="B3393" s="86">
        <v>2</v>
      </c>
      <c r="C3393" s="63">
        <v>98</v>
      </c>
      <c r="D3393" s="63">
        <v>3392</v>
      </c>
      <c r="E3393" s="63" t="str">
        <f>VLOOKUP(CENSO[[#This Row],[NOME COMUM]],ESPECIES[],2,FALSE)</f>
        <v>Tachigali myrmecophila Ducke</v>
      </c>
      <c r="F3393" s="64" t="s">
        <v>14</v>
      </c>
      <c r="G3393" s="64">
        <v>200</v>
      </c>
      <c r="H3393" s="97">
        <f>CENSO[[#This Row],[CAP (cm)]]/PI()</f>
        <v>63.661977236758133</v>
      </c>
      <c r="I3393" s="64">
        <v>16</v>
      </c>
      <c r="J3393" s="96">
        <f>(PI()*(CENSO[[#This Row],[DAP (cm)]]^2))/40000</f>
        <v>0.31830988618379064</v>
      </c>
      <c r="K3393" s="96">
        <f>CENSO[[#This Row],[g (m²)]]*CENSO[[#This Row],[H (m)]]*0.7</f>
        <v>3.565070725258455</v>
      </c>
      <c r="L3393" s="64">
        <v>1</v>
      </c>
      <c r="M3393" s="65">
        <v>365446.09999999899</v>
      </c>
      <c r="N3393" s="87">
        <v>9702804.5</v>
      </c>
      <c r="O3393" s="87" t="s">
        <v>1228</v>
      </c>
      <c r="P3393" s="87" t="str">
        <f>VLOOKUP(CENSO[[#This Row],[DAP (cm)]],CD[],2,TRUE)</f>
        <v>TORA</v>
      </c>
      <c r="Q3393" s="87" t="str">
        <f>VLOOKUP(CENSO[[#This Row],[DAP (cm)]],DD[],2,TRUE)</f>
        <v>60├ 70</v>
      </c>
      <c r="R3393" s="87" t="str" cm="1">
        <f t="array" ref="R3393">INDEX(_xlfn.TEXTSPLIT(CENSO[[#This Row],[NOME CIENTIFICO]]," "),1)</f>
        <v>Tachigali</v>
      </c>
      <c r="S3393" s="98" t="s">
        <v>1004</v>
      </c>
      <c r="T3393" s="87">
        <f>_xlfn.MINIFS(CENSO[DAP (cm)],CENSO[NOME CIENTIFICO],CENSO[[#This Row],[NOME CIENTIFICO]])</f>
        <v>39.152116000606256</v>
      </c>
      <c r="U33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93" s="87" t="str">
        <f>IF(CENSO[[#This Row],[DAP (cm)]]&lt;CENSO[[#This Row],[DMCE (cm)]],"DAP &lt; DMCE","DAP ≥ DMCE")</f>
        <v>DAP ≥ DMCE</v>
      </c>
      <c r="W3393" s="87" t="str">
        <f>IF(CENSO[[#This Row],[DAP (cm)]]&gt;200, "Superior", "Inferior")</f>
        <v>Inferior</v>
      </c>
      <c r="X3393" s="87" t="str">
        <f>VLOOKUP(CENSO[[#This Row],[NOME COMUM]],ESPECIES[],4,FALSE)</f>
        <v>Não</v>
      </c>
      <c r="Y3393" s="87" t="str">
        <f>IF(IFERROR(VLOOKUP(CENSO[[#This Row],[NOME COMUM]],COMERCIAIS[],2, FALSE), "Não") &lt;&gt; "Não", "Sim", "Não")</f>
        <v>Sim</v>
      </c>
      <c r="Z3393" s="133">
        <f>CENSO[[#This Row],[g (m²)]]/SUM(AEEF[AEEF-UT])</f>
        <v>5.5692824191768894E-4</v>
      </c>
      <c r="AA3393" s="133">
        <f>CENSO[[#This Row],[v (m³)]]/SUM(AEEF[AEEF-UT])</f>
        <v>6.2375963094781156E-3</v>
      </c>
    </row>
    <row r="3394" spans="1:27" ht="14">
      <c r="A3394" s="86">
        <v>1</v>
      </c>
      <c r="B3394" s="86">
        <v>2</v>
      </c>
      <c r="C3394" s="63">
        <v>98</v>
      </c>
      <c r="D3394" s="63">
        <v>3393</v>
      </c>
      <c r="E3394" s="63" t="str">
        <f>VLOOKUP(CENSO[[#This Row],[NOME COMUM]],ESPECIES[],2,FALSE)</f>
        <v>Caryocar villosum (Aubl.) Pers.</v>
      </c>
      <c r="F3394" s="64" t="s">
        <v>33</v>
      </c>
      <c r="G3394" s="64">
        <v>627</v>
      </c>
      <c r="H3394" s="97">
        <f>CENSO[[#This Row],[CAP (cm)]]/PI()</f>
        <v>199.58029863723675</v>
      </c>
      <c r="I3394" s="64">
        <v>16</v>
      </c>
      <c r="J3394" s="96">
        <f>(PI()*(CENSO[[#This Row],[DAP (cm)]]^2))/40000</f>
        <v>3.1284211811386862</v>
      </c>
      <c r="K3394" s="96">
        <f>CENSO[[#This Row],[g (m²)]]*CENSO[[#This Row],[H (m)]]*0.7</f>
        <v>35.038317228753286</v>
      </c>
      <c r="L3394" s="64">
        <v>1</v>
      </c>
      <c r="M3394" s="65">
        <v>365457.2</v>
      </c>
      <c r="N3394" s="87">
        <v>9702821.4000000004</v>
      </c>
      <c r="O3394" s="87" t="s">
        <v>1228</v>
      </c>
      <c r="P3394" s="87" t="str">
        <f>VLOOKUP(CENSO[[#This Row],[DAP (cm)]],CD[],2,TRUE)</f>
        <v>TORA</v>
      </c>
      <c r="Q3394" s="87" t="str">
        <f>VLOOKUP(CENSO[[#This Row],[DAP (cm)]],DD[],2,TRUE)</f>
        <v>190├ 200</v>
      </c>
      <c r="R3394" s="87" t="str" cm="1">
        <f t="array" ref="R3394">INDEX(_xlfn.TEXTSPLIT(CENSO[[#This Row],[NOME CIENTIFICO]]," "),1)</f>
        <v>Caryocar</v>
      </c>
      <c r="S3394" s="98" t="s">
        <v>1004</v>
      </c>
      <c r="T3394" s="87">
        <f>_xlfn.MINIFS(CENSO[DAP (cm)],CENSO[NOME CIENTIFICO],CENSO[[#This Row],[NOME CIENTIFICO]])</f>
        <v>41.38028520389279</v>
      </c>
      <c r="U33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394" s="87" t="str">
        <f>IF(CENSO[[#This Row],[DAP (cm)]]&lt;CENSO[[#This Row],[DMCE (cm)]],"DAP &lt; DMCE","DAP ≥ DMCE")</f>
        <v>DAP ≥ DMCE</v>
      </c>
      <c r="W3394" s="87" t="str">
        <f>IF(CENSO[[#This Row],[DAP (cm)]]&gt;200, "Superior", "Inferior")</f>
        <v>Inferior</v>
      </c>
      <c r="X3394" s="87" t="str">
        <f>VLOOKUP(CENSO[[#This Row],[NOME COMUM]],ESPECIES[],4,FALSE)</f>
        <v>Não</v>
      </c>
      <c r="Y3394" s="87" t="str">
        <f>IF(IFERROR(VLOOKUP(CENSO[[#This Row],[NOME COMUM]],COMERCIAIS[],2, FALSE), "Não") &lt;&gt; "Não", "Sim", "Não")</f>
        <v>Sim</v>
      </c>
      <c r="Z3394" s="133">
        <f>CENSO[[#This Row],[g (m²)]]/SUM(AEEF[AEEF-UT])</f>
        <v>5.4736160704214791E-3</v>
      </c>
      <c r="AA3394" s="133">
        <f>CENSO[[#This Row],[v (m³)]]/SUM(AEEF[AEEF-UT])</f>
        <v>6.1304499988720569E-2</v>
      </c>
    </row>
    <row r="3395" spans="1:27" ht="14">
      <c r="A3395" s="86">
        <v>1</v>
      </c>
      <c r="B3395" s="86">
        <v>2</v>
      </c>
      <c r="C3395" s="63">
        <v>98</v>
      </c>
      <c r="D3395" s="63">
        <v>3394</v>
      </c>
      <c r="E3395" s="63" t="str">
        <f>VLOOKUP(CENSO[[#This Row],[NOME COMUM]],ESPECIES[],2,FALSE)</f>
        <v>Couratari guianensis Aubl.</v>
      </c>
      <c r="F3395" s="64" t="s">
        <v>6</v>
      </c>
      <c r="G3395" s="64">
        <v>336</v>
      </c>
      <c r="H3395" s="97">
        <f>CENSO[[#This Row],[CAP (cm)]]/PI()</f>
        <v>106.95212175775367</v>
      </c>
      <c r="I3395" s="64">
        <v>24</v>
      </c>
      <c r="J3395" s="96">
        <f>(PI()*(CENSO[[#This Row],[DAP (cm)]]^2))/40000</f>
        <v>0.89839782276513092</v>
      </c>
      <c r="K3395" s="96">
        <f>CENSO[[#This Row],[g (m²)]]*CENSO[[#This Row],[H (m)]]*0.7</f>
        <v>15.0930834224542</v>
      </c>
      <c r="L3395" s="64">
        <v>1</v>
      </c>
      <c r="M3395" s="65">
        <v>365483</v>
      </c>
      <c r="N3395" s="87">
        <v>9702864.5</v>
      </c>
      <c r="O3395" s="87" t="s">
        <v>1228</v>
      </c>
      <c r="P3395" s="87" t="str">
        <f>VLOOKUP(CENSO[[#This Row],[DAP (cm)]],CD[],2,TRUE)</f>
        <v>TORA</v>
      </c>
      <c r="Q3395" s="87" t="str">
        <f>VLOOKUP(CENSO[[#This Row],[DAP (cm)]],DD[],2,TRUE)</f>
        <v>100├ 110</v>
      </c>
      <c r="R3395" s="87" t="str" cm="1">
        <f t="array" ref="R3395">INDEX(_xlfn.TEXTSPLIT(CENSO[[#This Row],[NOME CIENTIFICO]]," "),1)</f>
        <v>Couratari</v>
      </c>
      <c r="S3395" s="98" t="s">
        <v>1004</v>
      </c>
      <c r="T3395" s="87">
        <f>_xlfn.MINIFS(CENSO[DAP (cm)],CENSO[NOME CIENTIFICO],CENSO[[#This Row],[NOME CIENTIFICO]])</f>
        <v>38.833806114422465</v>
      </c>
      <c r="U33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95" s="87" t="str">
        <f>IF(CENSO[[#This Row],[DAP (cm)]]&lt;CENSO[[#This Row],[DMCE (cm)]],"DAP &lt; DMCE","DAP ≥ DMCE")</f>
        <v>DAP ≥ DMCE</v>
      </c>
      <c r="W3395" s="87" t="str">
        <f>IF(CENSO[[#This Row],[DAP (cm)]]&gt;200, "Superior", "Inferior")</f>
        <v>Inferior</v>
      </c>
      <c r="X3395" s="87" t="str">
        <f>VLOOKUP(CENSO[[#This Row],[NOME COMUM]],ESPECIES[],4,FALSE)</f>
        <v>Não</v>
      </c>
      <c r="Y3395" s="87" t="str">
        <f>IF(IFERROR(VLOOKUP(CENSO[[#This Row],[NOME COMUM]],COMERCIAIS[],2, FALSE), "Não") &lt;&gt; "Não", "Sim", "Não")</f>
        <v>Sim</v>
      </c>
      <c r="Z3395" s="133">
        <f>CENSO[[#This Row],[g (m²)]]/SUM(AEEF[AEEF-UT])</f>
        <v>1.5718742699884856E-3</v>
      </c>
      <c r="AA3395" s="133">
        <f>CENSO[[#This Row],[v (m³)]]/SUM(AEEF[AEEF-UT])</f>
        <v>2.6407487735806558E-2</v>
      </c>
    </row>
    <row r="3396" spans="1:27" ht="14">
      <c r="A3396" s="86">
        <v>1</v>
      </c>
      <c r="B3396" s="86">
        <v>2</v>
      </c>
      <c r="C3396" s="63">
        <v>98</v>
      </c>
      <c r="D3396" s="63">
        <v>3395</v>
      </c>
      <c r="E3396" s="63" t="str">
        <f>VLOOKUP(CENSO[[#This Row],[NOME COMUM]],ESPECIES[],2,FALSE)</f>
        <v>Goupia glabra Aubl.</v>
      </c>
      <c r="F3396" s="64" t="s">
        <v>34</v>
      </c>
      <c r="G3396" s="64">
        <v>135</v>
      </c>
      <c r="H3396" s="97">
        <f>CENSO[[#This Row],[CAP (cm)]]/PI()</f>
        <v>42.971834634811742</v>
      </c>
      <c r="I3396" s="64">
        <v>14</v>
      </c>
      <c r="J3396" s="96">
        <f>(PI()*(CENSO[[#This Row],[DAP (cm)]]^2))/40000</f>
        <v>0.14502994189248961</v>
      </c>
      <c r="K3396" s="96">
        <f>CENSO[[#This Row],[g (m²)]]*CENSO[[#This Row],[H (m)]]*0.7</f>
        <v>1.421293430546398</v>
      </c>
      <c r="L3396" s="64">
        <v>1</v>
      </c>
      <c r="M3396" s="65">
        <v>365481.2</v>
      </c>
      <c r="N3396" s="87">
        <v>9702867.5</v>
      </c>
      <c r="O3396" s="98" t="s">
        <v>1225</v>
      </c>
      <c r="P3396" s="87" t="str">
        <f>VLOOKUP(CENSO[[#This Row],[DAP (cm)]],CD[],2,TRUE)</f>
        <v>TORETE</v>
      </c>
      <c r="Q3396" s="87" t="str">
        <f>VLOOKUP(CENSO[[#This Row],[DAP (cm)]],DD[],2,TRUE)</f>
        <v>40├ 50</v>
      </c>
      <c r="R3396" s="87" t="str" cm="1">
        <f t="array" ref="R3396">INDEX(_xlfn.TEXTSPLIT(CENSO[[#This Row],[NOME CIENTIFICO]]," "),1)</f>
        <v>Goupia</v>
      </c>
      <c r="S3396" s="98" t="s">
        <v>1004</v>
      </c>
      <c r="T3396" s="87">
        <f>_xlfn.MINIFS(CENSO[DAP (cm)],CENSO[NOME CIENTIFICO],CENSO[[#This Row],[NOME CIENTIFICO]])</f>
        <v>40.107045659157627</v>
      </c>
      <c r="U33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396" s="87" t="str">
        <f>IF(CENSO[[#This Row],[DAP (cm)]]&lt;CENSO[[#This Row],[DMCE (cm)]],"DAP &lt; DMCE","DAP ≥ DMCE")</f>
        <v>DAP &lt; DMCE</v>
      </c>
      <c r="W3396" s="87" t="str">
        <f>IF(CENSO[[#This Row],[DAP (cm)]]&gt;200, "Superior", "Inferior")</f>
        <v>Inferior</v>
      </c>
      <c r="X3396" s="87" t="str">
        <f>VLOOKUP(CENSO[[#This Row],[NOME COMUM]],ESPECIES[],4,FALSE)</f>
        <v>Não</v>
      </c>
      <c r="Y3396" s="87" t="str">
        <f>IF(IFERROR(VLOOKUP(CENSO[[#This Row],[NOME COMUM]],COMERCIAIS[],2, FALSE), "Não") &lt;&gt; "Não", "Sim", "Não")</f>
        <v>Sim</v>
      </c>
      <c r="Z3396" s="133">
        <f>CENSO[[#This Row],[g (m²)]]/SUM(AEEF[AEEF-UT])</f>
        <v>2.53750430223747E-4</v>
      </c>
      <c r="AA3396" s="133">
        <f>CENSO[[#This Row],[v (m³)]]/SUM(AEEF[AEEF-UT])</f>
        <v>2.4867542161927207E-3</v>
      </c>
    </row>
    <row r="3397" spans="1:27" ht="14">
      <c r="A3397" s="86">
        <v>1</v>
      </c>
      <c r="B3397" s="86">
        <v>2</v>
      </c>
      <c r="C3397" s="63">
        <v>98</v>
      </c>
      <c r="D3397" s="63">
        <v>3396</v>
      </c>
      <c r="E3397" s="63" t="str">
        <f>VLOOKUP(CENSO[[#This Row],[NOME COMUM]],ESPECIES[],2,FALSE)</f>
        <v>Tachigali myrmecophila Ducke</v>
      </c>
      <c r="F3397" s="64" t="s">
        <v>14</v>
      </c>
      <c r="G3397" s="64">
        <v>200</v>
      </c>
      <c r="H3397" s="97">
        <f>CENSO[[#This Row],[CAP (cm)]]/PI()</f>
        <v>63.661977236758133</v>
      </c>
      <c r="I3397" s="64">
        <v>20</v>
      </c>
      <c r="J3397" s="96">
        <f>(PI()*(CENSO[[#This Row],[DAP (cm)]]^2))/40000</f>
        <v>0.31830988618379064</v>
      </c>
      <c r="K3397" s="96">
        <f>CENSO[[#This Row],[g (m²)]]*CENSO[[#This Row],[H (m)]]*0.7</f>
        <v>4.4563384065730682</v>
      </c>
      <c r="L3397" s="64">
        <v>2</v>
      </c>
      <c r="M3397" s="65">
        <v>365476.299999999</v>
      </c>
      <c r="N3397" s="87">
        <v>9702884.1999999899</v>
      </c>
      <c r="O3397" s="87" t="s">
        <v>1228</v>
      </c>
      <c r="P3397" s="87" t="str">
        <f>VLOOKUP(CENSO[[#This Row],[DAP (cm)]],CD[],2,TRUE)</f>
        <v>TORA</v>
      </c>
      <c r="Q3397" s="87" t="str">
        <f>VLOOKUP(CENSO[[#This Row],[DAP (cm)]],DD[],2,TRUE)</f>
        <v>60├ 70</v>
      </c>
      <c r="R3397" s="87" t="str" cm="1">
        <f t="array" ref="R3397">INDEX(_xlfn.TEXTSPLIT(CENSO[[#This Row],[NOME CIENTIFICO]]," "),1)</f>
        <v>Tachigali</v>
      </c>
      <c r="S3397" s="98" t="s">
        <v>1004</v>
      </c>
      <c r="T3397" s="87">
        <f>_xlfn.MINIFS(CENSO[DAP (cm)],CENSO[NOME CIENTIFICO],CENSO[[#This Row],[NOME CIENTIFICO]])</f>
        <v>39.152116000606256</v>
      </c>
      <c r="U33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397" s="87" t="str">
        <f>IF(CENSO[[#This Row],[DAP (cm)]]&lt;CENSO[[#This Row],[DMCE (cm)]],"DAP &lt; DMCE","DAP ≥ DMCE")</f>
        <v>DAP ≥ DMCE</v>
      </c>
      <c r="W3397" s="87" t="str">
        <f>IF(CENSO[[#This Row],[DAP (cm)]]&gt;200, "Superior", "Inferior")</f>
        <v>Inferior</v>
      </c>
      <c r="X3397" s="87" t="str">
        <f>VLOOKUP(CENSO[[#This Row],[NOME COMUM]],ESPECIES[],4,FALSE)</f>
        <v>Não</v>
      </c>
      <c r="Y3397" s="87" t="str">
        <f>IF(IFERROR(VLOOKUP(CENSO[[#This Row],[NOME COMUM]],COMERCIAIS[],2, FALSE), "Não") &lt;&gt; "Não", "Sim", "Não")</f>
        <v>Sim</v>
      </c>
      <c r="Z3397" s="133">
        <f>CENSO[[#This Row],[g (m²)]]/SUM(AEEF[AEEF-UT])</f>
        <v>5.5692824191768894E-4</v>
      </c>
      <c r="AA3397" s="133">
        <f>CENSO[[#This Row],[v (m³)]]/SUM(AEEF[AEEF-UT])</f>
        <v>7.7969953868476443E-3</v>
      </c>
    </row>
    <row r="3398" spans="1:27" ht="14">
      <c r="A3398" s="86">
        <v>1</v>
      </c>
      <c r="B3398" s="86">
        <v>2</v>
      </c>
      <c r="C3398" s="63">
        <v>98</v>
      </c>
      <c r="D3398" s="63">
        <v>3397</v>
      </c>
      <c r="E3398" s="63" t="str">
        <f>VLOOKUP(CENSO[[#This Row],[NOME COMUM]],ESPECIES[],2,FALSE)</f>
        <v>Manilkara huberi (Ducke) Chevalier</v>
      </c>
      <c r="F3398" s="64" t="s">
        <v>30</v>
      </c>
      <c r="G3398" s="64">
        <v>436</v>
      </c>
      <c r="H3398" s="97">
        <f>CENSO[[#This Row],[CAP (cm)]]/PI()</f>
        <v>138.78311037613273</v>
      </c>
      <c r="I3398" s="64">
        <v>24</v>
      </c>
      <c r="J3398" s="96">
        <f>(PI()*(CENSO[[#This Row],[DAP (cm)]]^2))/40000</f>
        <v>1.5127359030998466</v>
      </c>
      <c r="K3398" s="96">
        <f>CENSO[[#This Row],[g (m²)]]*CENSO[[#This Row],[H (m)]]*0.7</f>
        <v>25.413963172077423</v>
      </c>
      <c r="L3398" s="64">
        <v>1</v>
      </c>
      <c r="M3398" s="65">
        <v>365504.299999999</v>
      </c>
      <c r="N3398" s="87">
        <v>9702909.6999999899</v>
      </c>
      <c r="O3398" s="87" t="s">
        <v>1227</v>
      </c>
      <c r="P3398" s="87" t="str">
        <f>VLOOKUP(CENSO[[#This Row],[DAP (cm)]],CD[],2,TRUE)</f>
        <v>TORA</v>
      </c>
      <c r="Q3398" s="87" t="str">
        <f>VLOOKUP(CENSO[[#This Row],[DAP (cm)]],DD[],2,TRUE)</f>
        <v>130├ 140</v>
      </c>
      <c r="R3398" s="87" t="str" cm="1">
        <f t="array" ref="R3398">INDEX(_xlfn.TEXTSPLIT(CENSO[[#This Row],[NOME CIENTIFICO]]," "),1)</f>
        <v>Manilkara</v>
      </c>
      <c r="S3398" s="98" t="s">
        <v>1004</v>
      </c>
      <c r="T3398" s="87">
        <f>_xlfn.MINIFS(CENSO[DAP (cm)],CENSO[NOME CIENTIFICO],CENSO[[#This Row],[NOME CIENTIFICO]])</f>
        <v>41.38028520389279</v>
      </c>
      <c r="U33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398" s="87" t="str">
        <f>IF(CENSO[[#This Row],[DAP (cm)]]&lt;CENSO[[#This Row],[DMCE (cm)]],"DAP &lt; DMCE","DAP ≥ DMCE")</f>
        <v>DAP ≥ DMCE</v>
      </c>
      <c r="W3398" s="87" t="str">
        <f>IF(CENSO[[#This Row],[DAP (cm)]]&gt;200, "Superior", "Inferior")</f>
        <v>Inferior</v>
      </c>
      <c r="X3398" s="87" t="str">
        <f>VLOOKUP(CENSO[[#This Row],[NOME COMUM]],ESPECIES[],4,FALSE)</f>
        <v>Não</v>
      </c>
      <c r="Y3398" s="87" t="str">
        <f>IF(IFERROR(VLOOKUP(CENSO[[#This Row],[NOME COMUM]],COMERCIAIS[],2, FALSE), "Não") &lt;&gt; "Não", "Sim", "Não")</f>
        <v>Sim</v>
      </c>
      <c r="Z3398" s="133">
        <f>CENSO[[#This Row],[g (m²)]]/SUM(AEEF[AEEF-UT])</f>
        <v>2.6467457768896249E-3</v>
      </c>
      <c r="AA3398" s="133">
        <f>CENSO[[#This Row],[v (m³)]]/SUM(AEEF[AEEF-UT])</f>
        <v>4.4465329051745696E-2</v>
      </c>
    </row>
    <row r="3399" spans="1:27" ht="14">
      <c r="A3399" s="86">
        <v>1</v>
      </c>
      <c r="B3399" s="86">
        <v>2</v>
      </c>
      <c r="C3399" s="63">
        <v>98</v>
      </c>
      <c r="D3399" s="63">
        <v>3398</v>
      </c>
      <c r="E3399" s="63" t="str">
        <f>VLOOKUP(CENSO[[#This Row],[NOME COMUM]],ESPECIES[],2,FALSE)</f>
        <v>Bertholletia excelsa Humb. &amp; Bonpl.</v>
      </c>
      <c r="F3399" s="64" t="s">
        <v>37</v>
      </c>
      <c r="G3399" s="64">
        <v>211</v>
      </c>
      <c r="H3399" s="97">
        <f>CENSO[[#This Row],[CAP (cm)]]/PI()</f>
        <v>67.163385984779836</v>
      </c>
      <c r="I3399" s="64">
        <v>19</v>
      </c>
      <c r="J3399" s="96">
        <f>(PI()*(CENSO[[#This Row],[DAP (cm)]]^2))/40000</f>
        <v>0.35428686106971363</v>
      </c>
      <c r="K3399" s="96">
        <f>CENSO[[#This Row],[g (m²)]]*CENSO[[#This Row],[H (m)]]*0.7</f>
        <v>4.7120152522271912</v>
      </c>
      <c r="L3399" s="64">
        <v>1</v>
      </c>
      <c r="M3399" s="65">
        <v>365506.2</v>
      </c>
      <c r="N3399" s="87">
        <v>9702919.8000000007</v>
      </c>
      <c r="O3399" s="87" t="s">
        <v>424</v>
      </c>
      <c r="P3399" s="87" t="str">
        <f>VLOOKUP(CENSO[[#This Row],[DAP (cm)]],CD[],2,TRUE)</f>
        <v>TORA</v>
      </c>
      <c r="Q3399" s="87" t="str">
        <f>VLOOKUP(CENSO[[#This Row],[DAP (cm)]],DD[],2,TRUE)</f>
        <v>60├ 70</v>
      </c>
      <c r="R3399" s="87" t="str" cm="1">
        <f t="array" ref="R3399">INDEX(_xlfn.TEXTSPLIT(CENSO[[#This Row],[NOME CIENTIFICO]]," "),1)</f>
        <v>Bertholletia</v>
      </c>
      <c r="S3399" s="98" t="s">
        <v>1004</v>
      </c>
      <c r="T3399" s="87">
        <f>_xlfn.MINIFS(CENSO[DAP (cm)],CENSO[NOME CIENTIFICO],CENSO[[#This Row],[NOME CIENTIFICO]])</f>
        <v>41.38028520389279</v>
      </c>
      <c r="U33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399" s="87" t="str">
        <f>IF(CENSO[[#This Row],[DAP (cm)]]&lt;CENSO[[#This Row],[DMCE (cm)]],"DAP &lt; DMCE","DAP ≥ DMCE")</f>
        <v>DAP ≥ DMCE</v>
      </c>
      <c r="W3399" s="87" t="str">
        <f>IF(CENSO[[#This Row],[DAP (cm)]]&gt;200, "Superior", "Inferior")</f>
        <v>Inferior</v>
      </c>
      <c r="X3399" s="87" t="str">
        <f>VLOOKUP(CENSO[[#This Row],[NOME COMUM]],ESPECIES[],4,FALSE)</f>
        <v>Protegida</v>
      </c>
      <c r="Y3399" s="87" t="str">
        <f>IF(IFERROR(VLOOKUP(CENSO[[#This Row],[NOME COMUM]],COMERCIAIS[],2, FALSE), "Não") &lt;&gt; "Não", "Sim", "Não")</f>
        <v>Não</v>
      </c>
      <c r="Z3399" s="133">
        <f>CENSO[[#This Row],[g (m²)]]/SUM(AEEF[AEEF-UT])</f>
        <v>6.1987505646043581E-4</v>
      </c>
      <c r="AA3399" s="133">
        <f>CENSO[[#This Row],[v (m³)]]/SUM(AEEF[AEEF-UT])</f>
        <v>8.244338250923796E-3</v>
      </c>
    </row>
    <row r="3400" spans="1:27" ht="14">
      <c r="A3400" s="86">
        <v>1</v>
      </c>
      <c r="B3400" s="86">
        <v>2</v>
      </c>
      <c r="C3400" s="63">
        <v>98</v>
      </c>
      <c r="D3400" s="63">
        <v>3399</v>
      </c>
      <c r="E3400" s="63" t="str">
        <f>VLOOKUP(CENSO[[#This Row],[NOME COMUM]],ESPECIES[],2,FALSE)</f>
        <v>Hymenaea courbaril L.</v>
      </c>
      <c r="F3400" s="64" t="s">
        <v>3</v>
      </c>
      <c r="G3400" s="64">
        <v>200</v>
      </c>
      <c r="H3400" s="97">
        <f>CENSO[[#This Row],[CAP (cm)]]/PI()</f>
        <v>63.661977236758133</v>
      </c>
      <c r="I3400" s="64">
        <v>22</v>
      </c>
      <c r="J3400" s="96">
        <f>(PI()*(CENSO[[#This Row],[DAP (cm)]]^2))/40000</f>
        <v>0.31830988618379064</v>
      </c>
      <c r="K3400" s="96">
        <f>CENSO[[#This Row],[g (m²)]]*CENSO[[#This Row],[H (m)]]*0.7</f>
        <v>4.9019722472303755</v>
      </c>
      <c r="L3400" s="64">
        <v>1</v>
      </c>
      <c r="M3400" s="65">
        <v>365499</v>
      </c>
      <c r="N3400" s="87">
        <v>9702923.1999999899</v>
      </c>
      <c r="O3400" s="87" t="s">
        <v>1227</v>
      </c>
      <c r="P3400" s="87" t="str">
        <f>VLOOKUP(CENSO[[#This Row],[DAP (cm)]],CD[],2,TRUE)</f>
        <v>TORA</v>
      </c>
      <c r="Q3400" s="87" t="str">
        <f>VLOOKUP(CENSO[[#This Row],[DAP (cm)]],DD[],2,TRUE)</f>
        <v>60├ 70</v>
      </c>
      <c r="R3400" s="87" t="str" cm="1">
        <f t="array" ref="R3400">INDEX(_xlfn.TEXTSPLIT(CENSO[[#This Row],[NOME CIENTIFICO]]," "),1)</f>
        <v>Hymenaea</v>
      </c>
      <c r="S3400" s="98" t="s">
        <v>1004</v>
      </c>
      <c r="T3400" s="87">
        <f>_xlfn.MINIFS(CENSO[DAP (cm)],CENSO[NOME CIENTIFICO],CENSO[[#This Row],[NOME CIENTIFICO]])</f>
        <v>41.38028520389279</v>
      </c>
      <c r="U34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400" s="87" t="str">
        <f>IF(CENSO[[#This Row],[DAP (cm)]]&lt;CENSO[[#This Row],[DMCE (cm)]],"DAP &lt; DMCE","DAP ≥ DMCE")</f>
        <v>DAP ≥ DMCE</v>
      </c>
      <c r="W3400" s="87" t="str">
        <f>IF(CENSO[[#This Row],[DAP (cm)]]&gt;200, "Superior", "Inferior")</f>
        <v>Inferior</v>
      </c>
      <c r="X3400" s="87" t="str">
        <f>VLOOKUP(CENSO[[#This Row],[NOME COMUM]],ESPECIES[],4,FALSE)</f>
        <v>Não</v>
      </c>
      <c r="Y3400" s="87" t="str">
        <f>IF(IFERROR(VLOOKUP(CENSO[[#This Row],[NOME COMUM]],COMERCIAIS[],2, FALSE), "Não") &lt;&gt; "Não", "Sim", "Não")</f>
        <v>Sim</v>
      </c>
      <c r="Z3400" s="133">
        <f>CENSO[[#This Row],[g (m²)]]/SUM(AEEF[AEEF-UT])</f>
        <v>5.5692824191768894E-4</v>
      </c>
      <c r="AA3400" s="133">
        <f>CENSO[[#This Row],[v (m³)]]/SUM(AEEF[AEEF-UT])</f>
        <v>8.5766949255324087E-3</v>
      </c>
    </row>
    <row r="3401" spans="1:27" ht="14">
      <c r="A3401" s="86">
        <v>1</v>
      </c>
      <c r="B3401" s="86">
        <v>2</v>
      </c>
      <c r="C3401" s="63">
        <v>98</v>
      </c>
      <c r="D3401" s="63">
        <v>3400</v>
      </c>
      <c r="E3401" s="63" t="str">
        <f>VLOOKUP(CENSO[[#This Row],[NOME COMUM]],ESPECIES[],2,FALSE)</f>
        <v>Protium spruceanum Engl.</v>
      </c>
      <c r="F3401" s="64" t="s">
        <v>46</v>
      </c>
      <c r="G3401" s="64">
        <v>400</v>
      </c>
      <c r="H3401" s="97">
        <f>CENSO[[#This Row],[CAP (cm)]]/PI()</f>
        <v>127.32395447351627</v>
      </c>
      <c r="I3401" s="64">
        <v>23</v>
      </c>
      <c r="J3401" s="96">
        <f>(PI()*(CENSO[[#This Row],[DAP (cm)]]^2))/40000</f>
        <v>1.2732395447351625</v>
      </c>
      <c r="K3401" s="96">
        <f>CENSO[[#This Row],[g (m²)]]*CENSO[[#This Row],[H (m)]]*0.7</f>
        <v>20.499156670236115</v>
      </c>
      <c r="L3401" s="64">
        <v>1</v>
      </c>
      <c r="M3401" s="65">
        <v>365495.799999999</v>
      </c>
      <c r="N3401" s="87">
        <v>9702928</v>
      </c>
      <c r="O3401" s="87" t="s">
        <v>1227</v>
      </c>
      <c r="P3401" s="87" t="str">
        <f>VLOOKUP(CENSO[[#This Row],[DAP (cm)]],CD[],2,TRUE)</f>
        <v>TORA</v>
      </c>
      <c r="Q3401" s="87" t="str">
        <f>VLOOKUP(CENSO[[#This Row],[DAP (cm)]],DD[],2,TRUE)</f>
        <v>120├ 130</v>
      </c>
      <c r="R3401" s="87" t="str" cm="1">
        <f t="array" ref="R3401">INDEX(_xlfn.TEXTSPLIT(CENSO[[#This Row],[NOME CIENTIFICO]]," "),1)</f>
        <v>Protium</v>
      </c>
      <c r="S3401" s="98" t="s">
        <v>1004</v>
      </c>
      <c r="T3401" s="87">
        <f>_xlfn.MINIFS(CENSO[DAP (cm)],CENSO[NOME CIENTIFICO],CENSO[[#This Row],[NOME CIENTIFICO]])</f>
        <v>39.788735772973837</v>
      </c>
      <c r="U34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01" s="87" t="str">
        <f>IF(CENSO[[#This Row],[DAP (cm)]]&lt;CENSO[[#This Row],[DMCE (cm)]],"DAP &lt; DMCE","DAP ≥ DMCE")</f>
        <v>DAP ≥ DMCE</v>
      </c>
      <c r="W3401" s="87" t="str">
        <f>IF(CENSO[[#This Row],[DAP (cm)]]&gt;200, "Superior", "Inferior")</f>
        <v>Inferior</v>
      </c>
      <c r="X3401" s="87" t="str">
        <f>VLOOKUP(CENSO[[#This Row],[NOME COMUM]],ESPECIES[],4,FALSE)</f>
        <v>Não</v>
      </c>
      <c r="Y3401" s="87" t="str">
        <f>IF(IFERROR(VLOOKUP(CENSO[[#This Row],[NOME COMUM]],COMERCIAIS[],2, FALSE), "Não") &lt;&gt; "Não", "Sim", "Não")</f>
        <v>Não</v>
      </c>
      <c r="Z3401" s="133">
        <f>CENSO[[#This Row],[g (m²)]]/SUM(AEEF[AEEF-UT])</f>
        <v>2.2277129676707558E-3</v>
      </c>
      <c r="AA3401" s="133">
        <f>CENSO[[#This Row],[v (m³)]]/SUM(AEEF[AEEF-UT])</f>
        <v>3.5866178779499165E-2</v>
      </c>
    </row>
    <row r="3402" spans="1:27" ht="14">
      <c r="A3402" s="86">
        <v>1</v>
      </c>
      <c r="B3402" s="86">
        <v>2</v>
      </c>
      <c r="C3402" s="63">
        <v>98</v>
      </c>
      <c r="D3402" s="63">
        <v>3401</v>
      </c>
      <c r="E3402" s="63" t="str">
        <f>VLOOKUP(CENSO[[#This Row],[NOME COMUM]],ESPECIES[],2,FALSE)</f>
        <v>Buchenavia capitata (Vahl) Eichler</v>
      </c>
      <c r="F3402" s="64" t="s">
        <v>10</v>
      </c>
      <c r="G3402" s="64">
        <v>455</v>
      </c>
      <c r="H3402" s="97">
        <f>CENSO[[#This Row],[CAP (cm)]]/PI()</f>
        <v>144.83099821362475</v>
      </c>
      <c r="I3402" s="64">
        <v>20</v>
      </c>
      <c r="J3402" s="96">
        <f>(PI()*(CENSO[[#This Row],[DAP (cm)]]^2))/40000</f>
        <v>1.6474526046799816</v>
      </c>
      <c r="K3402" s="96">
        <f>CENSO[[#This Row],[g (m²)]]*CENSO[[#This Row],[H (m)]]*0.7</f>
        <v>23.064336465519741</v>
      </c>
      <c r="L3402" s="64">
        <v>1</v>
      </c>
      <c r="M3402" s="65">
        <v>365478.7</v>
      </c>
      <c r="N3402" s="87">
        <v>9702938.3000000007</v>
      </c>
      <c r="O3402" s="87" t="s">
        <v>1227</v>
      </c>
      <c r="P3402" s="87" t="str">
        <f>VLOOKUP(CENSO[[#This Row],[DAP (cm)]],CD[],2,TRUE)</f>
        <v>TORA</v>
      </c>
      <c r="Q3402" s="87" t="str">
        <f>VLOOKUP(CENSO[[#This Row],[DAP (cm)]],DD[],2,TRUE)</f>
        <v>140├ 150</v>
      </c>
      <c r="R3402" s="87" t="str" cm="1">
        <f t="array" ref="R3402">INDEX(_xlfn.TEXTSPLIT(CENSO[[#This Row],[NOME CIENTIFICO]]," "),1)</f>
        <v>Buchenavia</v>
      </c>
      <c r="S3402" s="98" t="s">
        <v>1004</v>
      </c>
      <c r="T3402" s="87">
        <f>_xlfn.MINIFS(CENSO[DAP (cm)],CENSO[NOME CIENTIFICO],CENSO[[#This Row],[NOME CIENTIFICO]])</f>
        <v>41.38028520389279</v>
      </c>
      <c r="U34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402" s="87" t="str">
        <f>IF(CENSO[[#This Row],[DAP (cm)]]&lt;CENSO[[#This Row],[DMCE (cm)]],"DAP &lt; DMCE","DAP ≥ DMCE")</f>
        <v>DAP ≥ DMCE</v>
      </c>
      <c r="W3402" s="87" t="str">
        <f>IF(CENSO[[#This Row],[DAP (cm)]]&gt;200, "Superior", "Inferior")</f>
        <v>Inferior</v>
      </c>
      <c r="X3402" s="87" t="str">
        <f>VLOOKUP(CENSO[[#This Row],[NOME COMUM]],ESPECIES[],4,FALSE)</f>
        <v>Não</v>
      </c>
      <c r="Y3402" s="87" t="str">
        <f>IF(IFERROR(VLOOKUP(CENSO[[#This Row],[NOME COMUM]],COMERCIAIS[],2, FALSE), "Não") &lt;&gt; "Não", "Sim", "Não")</f>
        <v>Não</v>
      </c>
      <c r="Z3402" s="133">
        <f>CENSO[[#This Row],[g (m²)]]/SUM(AEEF[AEEF-UT])</f>
        <v>2.8824517320752393E-3</v>
      </c>
      <c r="AA3402" s="133">
        <f>CENSO[[#This Row],[v (m³)]]/SUM(AEEF[AEEF-UT])</f>
        <v>4.0354324249053344E-2</v>
      </c>
    </row>
    <row r="3403" spans="1:27" ht="14">
      <c r="A3403" s="86">
        <v>1</v>
      </c>
      <c r="B3403" s="86">
        <v>2</v>
      </c>
      <c r="C3403" s="63">
        <v>98</v>
      </c>
      <c r="D3403" s="63">
        <v>3402</v>
      </c>
      <c r="E3403" s="63" t="str">
        <f>VLOOKUP(CENSO[[#This Row],[NOME COMUM]],ESPECIES[],2,FALSE)</f>
        <v>Lecythis chartacea O.Berg</v>
      </c>
      <c r="F3403" s="64" t="s">
        <v>31</v>
      </c>
      <c r="G3403" s="64">
        <v>443</v>
      </c>
      <c r="H3403" s="97">
        <f>CENSO[[#This Row],[CAP (cm)]]/PI()</f>
        <v>141.01127957941927</v>
      </c>
      <c r="I3403" s="64">
        <v>14</v>
      </c>
      <c r="J3403" s="96">
        <f>(PI()*(CENSO[[#This Row],[DAP (cm)]]^2))/40000</f>
        <v>1.5616999213420681</v>
      </c>
      <c r="K3403" s="96">
        <f>CENSO[[#This Row],[g (m²)]]*CENSO[[#This Row],[H (m)]]*0.7</f>
        <v>15.304659229152266</v>
      </c>
      <c r="L3403" s="64">
        <v>2</v>
      </c>
      <c r="M3403" s="65">
        <v>365528.4</v>
      </c>
      <c r="N3403" s="87">
        <v>9702958.4000000004</v>
      </c>
      <c r="O3403" s="87" t="s">
        <v>1228</v>
      </c>
      <c r="P3403" s="87" t="str">
        <f>VLOOKUP(CENSO[[#This Row],[DAP (cm)]],CD[],2,TRUE)</f>
        <v>TORA</v>
      </c>
      <c r="Q3403" s="87" t="str">
        <f>VLOOKUP(CENSO[[#This Row],[DAP (cm)]],DD[],2,TRUE)</f>
        <v>140├ 150</v>
      </c>
      <c r="R3403" s="87" t="str" cm="1">
        <f t="array" ref="R3403">INDEX(_xlfn.TEXTSPLIT(CENSO[[#This Row],[NOME CIENTIFICO]]," "),1)</f>
        <v>Lecythis</v>
      </c>
      <c r="S3403" s="98" t="s">
        <v>1004</v>
      </c>
      <c r="T3403" s="87">
        <f>_xlfn.MINIFS(CENSO[DAP (cm)],CENSO[NOME CIENTIFICO],CENSO[[#This Row],[NOME CIENTIFICO]])</f>
        <v>38.833806114422465</v>
      </c>
      <c r="U34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03" s="87" t="str">
        <f>IF(CENSO[[#This Row],[DAP (cm)]]&lt;CENSO[[#This Row],[DMCE (cm)]],"DAP &lt; DMCE","DAP ≥ DMCE")</f>
        <v>DAP ≥ DMCE</v>
      </c>
      <c r="W3403" s="87" t="str">
        <f>IF(CENSO[[#This Row],[DAP (cm)]]&gt;200, "Superior", "Inferior")</f>
        <v>Inferior</v>
      </c>
      <c r="X3403" s="87" t="str">
        <f>VLOOKUP(CENSO[[#This Row],[NOME COMUM]],ESPECIES[],4,FALSE)</f>
        <v>Não</v>
      </c>
      <c r="Y3403" s="87" t="str">
        <f>IF(IFERROR(VLOOKUP(CENSO[[#This Row],[NOME COMUM]],COMERCIAIS[],2, FALSE), "Não") &lt;&gt; "Não", "Sim", "Não")</f>
        <v>Sim</v>
      </c>
      <c r="Z3403" s="133">
        <f>CENSO[[#This Row],[g (m²)]]/SUM(AEEF[AEEF-UT])</f>
        <v>2.7324152637026133E-3</v>
      </c>
      <c r="AA3403" s="133">
        <f>CENSO[[#This Row],[v (m³)]]/SUM(AEEF[AEEF-UT])</f>
        <v>2.6777669584285606E-2</v>
      </c>
    </row>
    <row r="3404" spans="1:27" ht="14">
      <c r="A3404" s="86">
        <v>1</v>
      </c>
      <c r="B3404" s="86">
        <v>2</v>
      </c>
      <c r="C3404" s="63">
        <v>98</v>
      </c>
      <c r="D3404" s="63">
        <v>3403</v>
      </c>
      <c r="E3404" s="63" t="str">
        <f>VLOOKUP(CENSO[[#This Row],[NOME COMUM]],ESPECIES[],2,FALSE)</f>
        <v>Aspidosperma spruceanum Benth. ex Müll.Arg.</v>
      </c>
      <c r="F3404" s="64" t="s">
        <v>62</v>
      </c>
      <c r="G3404" s="64">
        <v>168</v>
      </c>
      <c r="H3404" s="97">
        <f>CENSO[[#This Row],[CAP (cm)]]/PI()</f>
        <v>53.476060878876837</v>
      </c>
      <c r="I3404" s="64">
        <v>15</v>
      </c>
      <c r="J3404" s="96">
        <f>(PI()*(CENSO[[#This Row],[DAP (cm)]]^2))/40000</f>
        <v>0.22459945569128273</v>
      </c>
      <c r="K3404" s="96">
        <f>CENSO[[#This Row],[g (m²)]]*CENSO[[#This Row],[H (m)]]*0.7</f>
        <v>2.3582942847584683</v>
      </c>
      <c r="L3404" s="64">
        <v>1</v>
      </c>
      <c r="M3404" s="65">
        <v>365550.799999999</v>
      </c>
      <c r="N3404" s="87">
        <v>9703033.5999999903</v>
      </c>
      <c r="O3404" s="87" t="s">
        <v>1227</v>
      </c>
      <c r="P3404" s="87" t="str">
        <f>VLOOKUP(CENSO[[#This Row],[DAP (cm)]],CD[],2,TRUE)</f>
        <v>TORA</v>
      </c>
      <c r="Q3404" s="87" t="str">
        <f>VLOOKUP(CENSO[[#This Row],[DAP (cm)]],DD[],2,TRUE)</f>
        <v>50├ 60</v>
      </c>
      <c r="R3404" s="87" t="str" cm="1">
        <f t="array" ref="R3404">INDEX(_xlfn.TEXTSPLIT(CENSO[[#This Row],[NOME CIENTIFICO]]," "),1)</f>
        <v>Aspidosperma</v>
      </c>
      <c r="S3404" s="98" t="s">
        <v>1004</v>
      </c>
      <c r="T3404" s="87">
        <f>_xlfn.MINIFS(CENSO[DAP (cm)],CENSO[NOME CIENTIFICO],CENSO[[#This Row],[NOME CIENTIFICO]])</f>
        <v>41.38028520389279</v>
      </c>
      <c r="U34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404" s="87" t="str">
        <f>IF(CENSO[[#This Row],[DAP (cm)]]&lt;CENSO[[#This Row],[DMCE (cm)]],"DAP &lt; DMCE","DAP ≥ DMCE")</f>
        <v>DAP ≥ DMCE</v>
      </c>
      <c r="W3404" s="87" t="str">
        <f>IF(CENSO[[#This Row],[DAP (cm)]]&gt;200, "Superior", "Inferior")</f>
        <v>Inferior</v>
      </c>
      <c r="X3404" s="87" t="str">
        <f>VLOOKUP(CENSO[[#This Row],[NOME COMUM]],ESPECIES[],4,FALSE)</f>
        <v>Não</v>
      </c>
      <c r="Y3404" s="87" t="str">
        <f>IF(IFERROR(VLOOKUP(CENSO[[#This Row],[NOME COMUM]],COMERCIAIS[],2, FALSE), "Não") &lt;&gt; "Não", "Sim", "Não")</f>
        <v>Não</v>
      </c>
      <c r="Z3404" s="133">
        <f>CENSO[[#This Row],[g (m²)]]/SUM(AEEF[AEEF-UT])</f>
        <v>3.9296856749712139E-4</v>
      </c>
      <c r="AA3404" s="133">
        <f>CENSO[[#This Row],[v (m³)]]/SUM(AEEF[AEEF-UT])</f>
        <v>4.1261699587197744E-3</v>
      </c>
    </row>
    <row r="3405" spans="1:27" ht="14">
      <c r="A3405" s="86">
        <v>1</v>
      </c>
      <c r="B3405" s="86">
        <v>2</v>
      </c>
      <c r="C3405" s="63">
        <v>98</v>
      </c>
      <c r="D3405" s="63">
        <v>3404</v>
      </c>
      <c r="E3405" s="63" t="str">
        <f>VLOOKUP(CENSO[[#This Row],[NOME COMUM]],ESPECIES[],2,FALSE)</f>
        <v>Piptadenia suaveolens Miq.</v>
      </c>
      <c r="F3405" s="64" t="s">
        <v>22</v>
      </c>
      <c r="G3405" s="64">
        <v>167</v>
      </c>
      <c r="H3405" s="97">
        <f>CENSO[[#This Row],[CAP (cm)]]/PI()</f>
        <v>53.157750992693046</v>
      </c>
      <c r="I3405" s="64">
        <v>15</v>
      </c>
      <c r="J3405" s="96">
        <f>(PI()*(CENSO[[#This Row],[DAP (cm)]]^2))/40000</f>
        <v>0.2219336103944935</v>
      </c>
      <c r="K3405" s="96">
        <f>CENSO[[#This Row],[g (m²)]]*CENSO[[#This Row],[H (m)]]*0.7</f>
        <v>2.3303029091421816</v>
      </c>
      <c r="L3405" s="64">
        <v>1</v>
      </c>
      <c r="M3405" s="65">
        <v>365532.799999999</v>
      </c>
      <c r="N3405" s="87">
        <v>9703050.9000000004</v>
      </c>
      <c r="O3405" s="87" t="s">
        <v>1228</v>
      </c>
      <c r="P3405" s="87" t="str">
        <f>VLOOKUP(CENSO[[#This Row],[DAP (cm)]],CD[],2,TRUE)</f>
        <v>TORA</v>
      </c>
      <c r="Q3405" s="87" t="str">
        <f>VLOOKUP(CENSO[[#This Row],[DAP (cm)]],DD[],2,TRUE)</f>
        <v>50├ 60</v>
      </c>
      <c r="R3405" s="87" t="str" cm="1">
        <f t="array" ref="R3405">INDEX(_xlfn.TEXTSPLIT(CENSO[[#This Row],[NOME CIENTIFICO]]," "),1)</f>
        <v>Piptadenia</v>
      </c>
      <c r="S3405" s="98" t="s">
        <v>1004</v>
      </c>
      <c r="T3405" s="87">
        <f>_xlfn.MINIFS(CENSO[DAP (cm)],CENSO[NOME CIENTIFICO],CENSO[[#This Row],[NOME CIENTIFICO]])</f>
        <v>39.788735772973837</v>
      </c>
      <c r="U34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05" s="87" t="str">
        <f>IF(CENSO[[#This Row],[DAP (cm)]]&lt;CENSO[[#This Row],[DMCE (cm)]],"DAP &lt; DMCE","DAP ≥ DMCE")</f>
        <v>DAP ≥ DMCE</v>
      </c>
      <c r="W3405" s="87" t="str">
        <f>IF(CENSO[[#This Row],[DAP (cm)]]&gt;200, "Superior", "Inferior")</f>
        <v>Inferior</v>
      </c>
      <c r="X3405" s="87" t="str">
        <f>VLOOKUP(CENSO[[#This Row],[NOME COMUM]],ESPECIES[],4,FALSE)</f>
        <v>Não</v>
      </c>
      <c r="Y3405" s="87" t="str">
        <f>IF(IFERROR(VLOOKUP(CENSO[[#This Row],[NOME COMUM]],COMERCIAIS[],2, FALSE), "Não") &lt;&gt; "Não", "Sim", "Não")</f>
        <v>Sim</v>
      </c>
      <c r="Z3405" s="133">
        <f>CENSO[[#This Row],[g (m²)]]/SUM(AEEF[AEEF-UT])</f>
        <v>3.8830429347106078E-4</v>
      </c>
      <c r="AA3405" s="133">
        <f>CENSO[[#This Row],[v (m³)]]/SUM(AEEF[AEEF-UT])</f>
        <v>4.0771950814461385E-3</v>
      </c>
    </row>
    <row r="3406" spans="1:27" ht="14">
      <c r="A3406" s="86">
        <v>1</v>
      </c>
      <c r="B3406" s="86">
        <v>2</v>
      </c>
      <c r="C3406" s="63">
        <v>98</v>
      </c>
      <c r="D3406" s="63">
        <v>3405</v>
      </c>
      <c r="E3406" s="63" t="str">
        <f>VLOOKUP(CENSO[[#This Row],[NOME COMUM]],ESPECIES[],2,FALSE)</f>
        <v>Piptadenia suaveolens Miq.</v>
      </c>
      <c r="F3406" s="64" t="s">
        <v>22</v>
      </c>
      <c r="G3406" s="64">
        <v>200</v>
      </c>
      <c r="H3406" s="97">
        <f>CENSO[[#This Row],[CAP (cm)]]/PI()</f>
        <v>63.661977236758133</v>
      </c>
      <c r="I3406" s="64">
        <v>16</v>
      </c>
      <c r="J3406" s="96">
        <f>(PI()*(CENSO[[#This Row],[DAP (cm)]]^2))/40000</f>
        <v>0.31830988618379064</v>
      </c>
      <c r="K3406" s="96">
        <f>CENSO[[#This Row],[g (m²)]]*CENSO[[#This Row],[H (m)]]*0.7</f>
        <v>3.565070725258455</v>
      </c>
      <c r="L3406" s="64">
        <v>1</v>
      </c>
      <c r="M3406" s="65">
        <v>365526.59999999899</v>
      </c>
      <c r="N3406" s="87">
        <v>9703051.8000000007</v>
      </c>
      <c r="O3406" s="87" t="s">
        <v>1228</v>
      </c>
      <c r="P3406" s="87" t="str">
        <f>VLOOKUP(CENSO[[#This Row],[DAP (cm)]],CD[],2,TRUE)</f>
        <v>TORA</v>
      </c>
      <c r="Q3406" s="87" t="str">
        <f>VLOOKUP(CENSO[[#This Row],[DAP (cm)]],DD[],2,TRUE)</f>
        <v>60├ 70</v>
      </c>
      <c r="R3406" s="87" t="str" cm="1">
        <f t="array" ref="R3406">INDEX(_xlfn.TEXTSPLIT(CENSO[[#This Row],[NOME CIENTIFICO]]," "),1)</f>
        <v>Piptadenia</v>
      </c>
      <c r="S3406" s="98" t="s">
        <v>1004</v>
      </c>
      <c r="T3406" s="87">
        <f>_xlfn.MINIFS(CENSO[DAP (cm)],CENSO[NOME CIENTIFICO],CENSO[[#This Row],[NOME CIENTIFICO]])</f>
        <v>39.788735772973837</v>
      </c>
      <c r="U34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06" s="87" t="str">
        <f>IF(CENSO[[#This Row],[DAP (cm)]]&lt;CENSO[[#This Row],[DMCE (cm)]],"DAP &lt; DMCE","DAP ≥ DMCE")</f>
        <v>DAP ≥ DMCE</v>
      </c>
      <c r="W3406" s="87" t="str">
        <f>IF(CENSO[[#This Row],[DAP (cm)]]&gt;200, "Superior", "Inferior")</f>
        <v>Inferior</v>
      </c>
      <c r="X3406" s="87" t="str">
        <f>VLOOKUP(CENSO[[#This Row],[NOME COMUM]],ESPECIES[],4,FALSE)</f>
        <v>Não</v>
      </c>
      <c r="Y3406" s="87" t="str">
        <f>IF(IFERROR(VLOOKUP(CENSO[[#This Row],[NOME COMUM]],COMERCIAIS[],2, FALSE), "Não") &lt;&gt; "Não", "Sim", "Não")</f>
        <v>Sim</v>
      </c>
      <c r="Z3406" s="133">
        <f>CENSO[[#This Row],[g (m²)]]/SUM(AEEF[AEEF-UT])</f>
        <v>5.5692824191768894E-4</v>
      </c>
      <c r="AA3406" s="133">
        <f>CENSO[[#This Row],[v (m³)]]/SUM(AEEF[AEEF-UT])</f>
        <v>6.2375963094781156E-3</v>
      </c>
    </row>
    <row r="3407" spans="1:27" ht="14">
      <c r="A3407" s="86">
        <v>1</v>
      </c>
      <c r="B3407" s="86">
        <v>2</v>
      </c>
      <c r="C3407" s="63">
        <v>98</v>
      </c>
      <c r="D3407" s="63">
        <v>3406</v>
      </c>
      <c r="E3407" s="63" t="str">
        <f>VLOOKUP(CENSO[[#This Row],[NOME COMUM]],ESPECIES[],2,FALSE)</f>
        <v>Piptadenia suaveolens Miq.</v>
      </c>
      <c r="F3407" s="64" t="s">
        <v>22</v>
      </c>
      <c r="G3407" s="64">
        <v>330</v>
      </c>
      <c r="H3407" s="97">
        <f>CENSO[[#This Row],[CAP (cm)]]/PI()</f>
        <v>105.04226244065093</v>
      </c>
      <c r="I3407" s="64">
        <v>17</v>
      </c>
      <c r="J3407" s="96">
        <f>(PI()*(CENSO[[#This Row],[DAP (cm)]]^2))/40000</f>
        <v>0.86659866513537021</v>
      </c>
      <c r="K3407" s="96">
        <f>CENSO[[#This Row],[g (m²)]]*CENSO[[#This Row],[H (m)]]*0.7</f>
        <v>10.312524115110905</v>
      </c>
      <c r="L3407" s="64">
        <v>1</v>
      </c>
      <c r="M3407" s="65">
        <v>365547.4</v>
      </c>
      <c r="N3407" s="87">
        <v>9703063.9000000004</v>
      </c>
      <c r="O3407" s="87" t="s">
        <v>1228</v>
      </c>
      <c r="P3407" s="87" t="str">
        <f>VLOOKUP(CENSO[[#This Row],[DAP (cm)]],CD[],2,TRUE)</f>
        <v>TORA</v>
      </c>
      <c r="Q3407" s="87" t="str">
        <f>VLOOKUP(CENSO[[#This Row],[DAP (cm)]],DD[],2,TRUE)</f>
        <v>100├ 110</v>
      </c>
      <c r="R3407" s="87" t="str" cm="1">
        <f t="array" ref="R3407">INDEX(_xlfn.TEXTSPLIT(CENSO[[#This Row],[NOME CIENTIFICO]]," "),1)</f>
        <v>Piptadenia</v>
      </c>
      <c r="S3407" s="98" t="s">
        <v>1004</v>
      </c>
      <c r="T3407" s="87">
        <f>_xlfn.MINIFS(CENSO[DAP (cm)],CENSO[NOME CIENTIFICO],CENSO[[#This Row],[NOME CIENTIFICO]])</f>
        <v>39.788735772973837</v>
      </c>
      <c r="U34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07" s="87" t="str">
        <f>IF(CENSO[[#This Row],[DAP (cm)]]&lt;CENSO[[#This Row],[DMCE (cm)]],"DAP &lt; DMCE","DAP ≥ DMCE")</f>
        <v>DAP ≥ DMCE</v>
      </c>
      <c r="W3407" s="87" t="str">
        <f>IF(CENSO[[#This Row],[DAP (cm)]]&gt;200, "Superior", "Inferior")</f>
        <v>Inferior</v>
      </c>
      <c r="X3407" s="87" t="str">
        <f>VLOOKUP(CENSO[[#This Row],[NOME COMUM]],ESPECIES[],4,FALSE)</f>
        <v>Não</v>
      </c>
      <c r="Y3407" s="87" t="str">
        <f>IF(IFERROR(VLOOKUP(CENSO[[#This Row],[NOME COMUM]],COMERCIAIS[],2, FALSE), "Não") &lt;&gt; "Não", "Sim", "Não")</f>
        <v>Sim</v>
      </c>
      <c r="Z3407" s="133">
        <f>CENSO[[#This Row],[g (m²)]]/SUM(AEEF[AEEF-UT])</f>
        <v>1.5162371386209085E-3</v>
      </c>
      <c r="AA3407" s="133">
        <f>CENSO[[#This Row],[v (m³)]]/SUM(AEEF[AEEF-UT])</f>
        <v>1.8043221949588812E-2</v>
      </c>
    </row>
    <row r="3408" spans="1:27" ht="14">
      <c r="A3408" s="86">
        <v>1</v>
      </c>
      <c r="B3408" s="86">
        <v>2</v>
      </c>
      <c r="C3408" s="63">
        <v>98</v>
      </c>
      <c r="D3408" s="63">
        <v>3407</v>
      </c>
      <c r="E3408" s="63" t="str">
        <f>VLOOKUP(CENSO[[#This Row],[NOME COMUM]],ESPECIES[],2,FALSE)</f>
        <v>Couratari guianensis Aubl.</v>
      </c>
      <c r="F3408" s="64" t="s">
        <v>6</v>
      </c>
      <c r="G3408" s="64">
        <v>220</v>
      </c>
      <c r="H3408" s="97">
        <f>CENSO[[#This Row],[CAP (cm)]]/PI()</f>
        <v>70.028174960433944</v>
      </c>
      <c r="I3408" s="64">
        <v>22</v>
      </c>
      <c r="J3408" s="96">
        <f>(PI()*(CENSO[[#This Row],[DAP (cm)]]^2))/40000</f>
        <v>0.3851549622823866</v>
      </c>
      <c r="K3408" s="96">
        <f>CENSO[[#This Row],[g (m²)]]*CENSO[[#This Row],[H (m)]]*0.7</f>
        <v>5.9313864191487538</v>
      </c>
      <c r="L3408" s="64">
        <v>1</v>
      </c>
      <c r="M3408" s="65">
        <v>365540.2</v>
      </c>
      <c r="N3408" s="87">
        <v>9703071.6999999899</v>
      </c>
      <c r="O3408" s="87" t="s">
        <v>1228</v>
      </c>
      <c r="P3408" s="87" t="str">
        <f>VLOOKUP(CENSO[[#This Row],[DAP (cm)]],CD[],2,TRUE)</f>
        <v>TORA</v>
      </c>
      <c r="Q3408" s="87" t="str">
        <f>VLOOKUP(CENSO[[#This Row],[DAP (cm)]],DD[],2,TRUE)</f>
        <v>70├ 80</v>
      </c>
      <c r="R3408" s="87" t="str" cm="1">
        <f t="array" ref="R3408">INDEX(_xlfn.TEXTSPLIT(CENSO[[#This Row],[NOME CIENTIFICO]]," "),1)</f>
        <v>Couratari</v>
      </c>
      <c r="S3408" s="98" t="s">
        <v>1004</v>
      </c>
      <c r="T3408" s="87">
        <f>_xlfn.MINIFS(CENSO[DAP (cm)],CENSO[NOME CIENTIFICO],CENSO[[#This Row],[NOME CIENTIFICO]])</f>
        <v>38.833806114422465</v>
      </c>
      <c r="U34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08" s="87" t="str">
        <f>IF(CENSO[[#This Row],[DAP (cm)]]&lt;CENSO[[#This Row],[DMCE (cm)]],"DAP &lt; DMCE","DAP ≥ DMCE")</f>
        <v>DAP ≥ DMCE</v>
      </c>
      <c r="W3408" s="87" t="str">
        <f>IF(CENSO[[#This Row],[DAP (cm)]]&gt;200, "Superior", "Inferior")</f>
        <v>Inferior</v>
      </c>
      <c r="X3408" s="87" t="str">
        <f>VLOOKUP(CENSO[[#This Row],[NOME COMUM]],ESPECIES[],4,FALSE)</f>
        <v>Não</v>
      </c>
      <c r="Y3408" s="87" t="str">
        <f>IF(IFERROR(VLOOKUP(CENSO[[#This Row],[NOME COMUM]],COMERCIAIS[],2, FALSE), "Não") &lt;&gt; "Não", "Sim", "Não")</f>
        <v>Sim</v>
      </c>
      <c r="Z3408" s="133">
        <f>CENSO[[#This Row],[g (m²)]]/SUM(AEEF[AEEF-UT])</f>
        <v>6.7388317272040353E-4</v>
      </c>
      <c r="AA3408" s="133">
        <f>CENSO[[#This Row],[v (m³)]]/SUM(AEEF[AEEF-UT])</f>
        <v>1.0377800859894214E-2</v>
      </c>
    </row>
    <row r="3409" spans="1:27" ht="14">
      <c r="A3409" s="86">
        <v>1</v>
      </c>
      <c r="B3409" s="86">
        <v>2</v>
      </c>
      <c r="C3409" s="63">
        <v>98</v>
      </c>
      <c r="D3409" s="63">
        <v>3408</v>
      </c>
      <c r="E3409" s="63" t="str">
        <f>VLOOKUP(CENSO[[#This Row],[NOME COMUM]],ESPECIES[],2,FALSE)</f>
        <v>Goupia glabra Aubl.</v>
      </c>
      <c r="F3409" s="64" t="s">
        <v>34</v>
      </c>
      <c r="G3409" s="64">
        <v>180</v>
      </c>
      <c r="H3409" s="97">
        <f>CENSO[[#This Row],[CAP (cm)]]/PI()</f>
        <v>57.295779513082323</v>
      </c>
      <c r="I3409" s="64">
        <v>13</v>
      </c>
      <c r="J3409" s="96">
        <f>(PI()*(CENSO[[#This Row],[DAP (cm)]]^2))/40000</f>
        <v>0.25783100780887047</v>
      </c>
      <c r="K3409" s="96">
        <f>CENSO[[#This Row],[g (m²)]]*CENSO[[#This Row],[H (m)]]*0.7</f>
        <v>2.346262171060721</v>
      </c>
      <c r="L3409" s="64">
        <v>2</v>
      </c>
      <c r="M3409" s="65">
        <v>365551.4</v>
      </c>
      <c r="N3409" s="87">
        <v>9703097.4000000004</v>
      </c>
      <c r="O3409" s="87" t="s">
        <v>1228</v>
      </c>
      <c r="P3409" s="87" t="str">
        <f>VLOOKUP(CENSO[[#This Row],[DAP (cm)]],CD[],2,TRUE)</f>
        <v>TORA</v>
      </c>
      <c r="Q3409" s="87" t="str">
        <f>VLOOKUP(CENSO[[#This Row],[DAP (cm)]],DD[],2,TRUE)</f>
        <v>50├ 60</v>
      </c>
      <c r="R3409" s="87" t="str" cm="1">
        <f t="array" ref="R3409">INDEX(_xlfn.TEXTSPLIT(CENSO[[#This Row],[NOME CIENTIFICO]]," "),1)</f>
        <v>Goupia</v>
      </c>
      <c r="S3409" s="98" t="s">
        <v>1004</v>
      </c>
      <c r="T3409" s="87">
        <f>_xlfn.MINIFS(CENSO[DAP (cm)],CENSO[NOME CIENTIFICO],CENSO[[#This Row],[NOME CIENTIFICO]])</f>
        <v>40.107045659157627</v>
      </c>
      <c r="U34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409" s="87" t="str">
        <f>IF(CENSO[[#This Row],[DAP (cm)]]&lt;CENSO[[#This Row],[DMCE (cm)]],"DAP &lt; DMCE","DAP ≥ DMCE")</f>
        <v>DAP ≥ DMCE</v>
      </c>
      <c r="W3409" s="87" t="str">
        <f>IF(CENSO[[#This Row],[DAP (cm)]]&gt;200, "Superior", "Inferior")</f>
        <v>Inferior</v>
      </c>
      <c r="X3409" s="87" t="str">
        <f>VLOOKUP(CENSO[[#This Row],[NOME COMUM]],ESPECIES[],4,FALSE)</f>
        <v>Não</v>
      </c>
      <c r="Y3409" s="87" t="str">
        <f>IF(IFERROR(VLOOKUP(CENSO[[#This Row],[NOME COMUM]],COMERCIAIS[],2, FALSE), "Não") &lt;&gt; "Não", "Sim", "Não")</f>
        <v>Sim</v>
      </c>
      <c r="Z3409" s="133">
        <f>CENSO[[#This Row],[g (m²)]]/SUM(AEEF[AEEF-UT])</f>
        <v>4.5111187595332813E-4</v>
      </c>
      <c r="AA3409" s="133">
        <f>CENSO[[#This Row],[v (m³)]]/SUM(AEEF[AEEF-UT])</f>
        <v>4.1051180711752858E-3</v>
      </c>
    </row>
    <row r="3410" spans="1:27" ht="14">
      <c r="A3410" s="86">
        <v>1</v>
      </c>
      <c r="B3410" s="86">
        <v>2</v>
      </c>
      <c r="C3410" s="63">
        <v>98</v>
      </c>
      <c r="D3410" s="63">
        <v>3409</v>
      </c>
      <c r="E3410" s="63" t="str">
        <f>VLOOKUP(CENSO[[#This Row],[NOME COMUM]],ESPECIES[],2,FALSE)</f>
        <v>Piptadenia suaveolens Miq.</v>
      </c>
      <c r="F3410" s="64" t="s">
        <v>22</v>
      </c>
      <c r="G3410" s="64">
        <v>170</v>
      </c>
      <c r="H3410" s="97">
        <f>CENSO[[#This Row],[CAP (cm)]]/PI()</f>
        <v>54.112680651244418</v>
      </c>
      <c r="I3410" s="64">
        <v>14</v>
      </c>
      <c r="J3410" s="96">
        <f>(PI()*(CENSO[[#This Row],[DAP (cm)]]^2))/40000</f>
        <v>0.2299788927677888</v>
      </c>
      <c r="K3410" s="96">
        <f>CENSO[[#This Row],[g (m²)]]*CENSO[[#This Row],[H (m)]]*0.7</f>
        <v>2.2537931491243302</v>
      </c>
      <c r="L3410" s="64">
        <v>2</v>
      </c>
      <c r="M3410" s="65">
        <v>365558.299999999</v>
      </c>
      <c r="N3410" s="87">
        <v>9703110.6999999899</v>
      </c>
      <c r="O3410" s="87" t="s">
        <v>1228</v>
      </c>
      <c r="P3410" s="87" t="str">
        <f>VLOOKUP(CENSO[[#This Row],[DAP (cm)]],CD[],2,TRUE)</f>
        <v>TORA</v>
      </c>
      <c r="Q3410" s="87" t="str">
        <f>VLOOKUP(CENSO[[#This Row],[DAP (cm)]],DD[],2,TRUE)</f>
        <v>50├ 60</v>
      </c>
      <c r="R3410" s="87" t="str" cm="1">
        <f t="array" ref="R3410">INDEX(_xlfn.TEXTSPLIT(CENSO[[#This Row],[NOME CIENTIFICO]]," "),1)</f>
        <v>Piptadenia</v>
      </c>
      <c r="S3410" s="98" t="s">
        <v>1004</v>
      </c>
      <c r="T3410" s="87">
        <f>_xlfn.MINIFS(CENSO[DAP (cm)],CENSO[NOME CIENTIFICO],CENSO[[#This Row],[NOME CIENTIFICO]])</f>
        <v>39.788735772973837</v>
      </c>
      <c r="U34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10" s="87" t="str">
        <f>IF(CENSO[[#This Row],[DAP (cm)]]&lt;CENSO[[#This Row],[DMCE (cm)]],"DAP &lt; DMCE","DAP ≥ DMCE")</f>
        <v>DAP ≥ DMCE</v>
      </c>
      <c r="W3410" s="87" t="str">
        <f>IF(CENSO[[#This Row],[DAP (cm)]]&gt;200, "Superior", "Inferior")</f>
        <v>Inferior</v>
      </c>
      <c r="X3410" s="87" t="str">
        <f>VLOOKUP(CENSO[[#This Row],[NOME COMUM]],ESPECIES[],4,FALSE)</f>
        <v>Não</v>
      </c>
      <c r="Y3410" s="87" t="str">
        <f>IF(IFERROR(VLOOKUP(CENSO[[#This Row],[NOME COMUM]],COMERCIAIS[],2, FALSE), "Não") &lt;&gt; "Não", "Sim", "Não")</f>
        <v>Sim</v>
      </c>
      <c r="Z3410" s="133">
        <f>CENSO[[#This Row],[g (m²)]]/SUM(AEEF[AEEF-UT])</f>
        <v>4.0238065478553035E-4</v>
      </c>
      <c r="AA3410" s="133">
        <f>CENSO[[#This Row],[v (m³)]]/SUM(AEEF[AEEF-UT])</f>
        <v>3.9433304168981975E-3</v>
      </c>
    </row>
    <row r="3411" spans="1:27" ht="14">
      <c r="A3411" s="86">
        <v>1</v>
      </c>
      <c r="B3411" s="86">
        <v>2</v>
      </c>
      <c r="C3411" s="63">
        <v>98</v>
      </c>
      <c r="D3411" s="63">
        <v>3410</v>
      </c>
      <c r="E3411" s="63" t="str">
        <f>VLOOKUP(CENSO[[#This Row],[NOME COMUM]],ESPECIES[],2,FALSE)</f>
        <v>Piptadenia suaveolens Miq.</v>
      </c>
      <c r="F3411" s="64" t="s">
        <v>22</v>
      </c>
      <c r="G3411" s="64">
        <v>130</v>
      </c>
      <c r="H3411" s="97">
        <f>CENSO[[#This Row],[CAP (cm)]]/PI()</f>
        <v>41.38028520389279</v>
      </c>
      <c r="I3411" s="64">
        <v>15</v>
      </c>
      <c r="J3411" s="96">
        <f>(PI()*(CENSO[[#This Row],[DAP (cm)]]^2))/40000</f>
        <v>0.13448592691265157</v>
      </c>
      <c r="K3411" s="96">
        <f>CENSO[[#This Row],[g (m²)]]*CENSO[[#This Row],[H (m)]]*0.7</f>
        <v>1.4121022325828414</v>
      </c>
      <c r="L3411" s="64">
        <v>1</v>
      </c>
      <c r="M3411" s="65">
        <v>365580.7</v>
      </c>
      <c r="N3411" s="87">
        <v>9703127.6999999899</v>
      </c>
      <c r="O3411" s="98" t="s">
        <v>1225</v>
      </c>
      <c r="P3411" s="87" t="str">
        <f>VLOOKUP(CENSO[[#This Row],[DAP (cm)]],CD[],2,TRUE)</f>
        <v>TORETE</v>
      </c>
      <c r="Q3411" s="87" t="str">
        <f>VLOOKUP(CENSO[[#This Row],[DAP (cm)]],DD[],2,TRUE)</f>
        <v>40├ 50</v>
      </c>
      <c r="R3411" s="87" t="str" cm="1">
        <f t="array" ref="R3411">INDEX(_xlfn.TEXTSPLIT(CENSO[[#This Row],[NOME CIENTIFICO]]," "),1)</f>
        <v>Piptadenia</v>
      </c>
      <c r="S3411" s="98" t="s">
        <v>1004</v>
      </c>
      <c r="T3411" s="87">
        <f>_xlfn.MINIFS(CENSO[DAP (cm)],CENSO[NOME CIENTIFICO],CENSO[[#This Row],[NOME CIENTIFICO]])</f>
        <v>39.788735772973837</v>
      </c>
      <c r="U34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11" s="87" t="str">
        <f>IF(CENSO[[#This Row],[DAP (cm)]]&lt;CENSO[[#This Row],[DMCE (cm)]],"DAP &lt; DMCE","DAP ≥ DMCE")</f>
        <v>DAP &lt; DMCE</v>
      </c>
      <c r="W3411" s="87" t="str">
        <f>IF(CENSO[[#This Row],[DAP (cm)]]&gt;200, "Superior", "Inferior")</f>
        <v>Inferior</v>
      </c>
      <c r="X3411" s="87" t="str">
        <f>VLOOKUP(CENSO[[#This Row],[NOME COMUM]],ESPECIES[],4,FALSE)</f>
        <v>Não</v>
      </c>
      <c r="Y3411" s="87" t="str">
        <f>IF(IFERROR(VLOOKUP(CENSO[[#This Row],[NOME COMUM]],COMERCIAIS[],2, FALSE), "Não") &lt;&gt; "Não", "Sim", "Não")</f>
        <v>Sim</v>
      </c>
      <c r="Z3411" s="133">
        <f>CENSO[[#This Row],[g (m²)]]/SUM(AEEF[AEEF-UT])</f>
        <v>2.3530218221022364E-4</v>
      </c>
      <c r="AA3411" s="133">
        <f>CENSO[[#This Row],[v (m³)]]/SUM(AEEF[AEEF-UT])</f>
        <v>2.470672913207348E-3</v>
      </c>
    </row>
    <row r="3412" spans="1:27" ht="14">
      <c r="A3412" s="86">
        <v>1</v>
      </c>
      <c r="B3412" s="86">
        <v>2</v>
      </c>
      <c r="C3412" s="63">
        <v>98</v>
      </c>
      <c r="D3412" s="63">
        <v>3411</v>
      </c>
      <c r="E3412" s="63" t="str">
        <f>VLOOKUP(CENSO[[#This Row],[NOME COMUM]],ESPECIES[],2,FALSE)</f>
        <v>Tachigali myrmecophila Ducke</v>
      </c>
      <c r="F3412" s="64" t="s">
        <v>14</v>
      </c>
      <c r="G3412" s="64">
        <v>174</v>
      </c>
      <c r="H3412" s="97">
        <f>CENSO[[#This Row],[CAP (cm)]]/PI()</f>
        <v>55.38592019597958</v>
      </c>
      <c r="I3412" s="64">
        <v>15</v>
      </c>
      <c r="J3412" s="96">
        <f>(PI()*(CENSO[[#This Row],[DAP (cm)]]^2))/40000</f>
        <v>0.2409287528525112</v>
      </c>
      <c r="K3412" s="96">
        <f>CENSO[[#This Row],[g (m²)]]*CENSO[[#This Row],[H (m)]]*0.7</f>
        <v>2.5297519049513673</v>
      </c>
      <c r="L3412" s="64">
        <v>1</v>
      </c>
      <c r="M3412" s="65">
        <v>365617.7</v>
      </c>
      <c r="N3412" s="87">
        <v>9703149</v>
      </c>
      <c r="O3412" s="87" t="s">
        <v>1228</v>
      </c>
      <c r="P3412" s="87" t="str">
        <f>VLOOKUP(CENSO[[#This Row],[DAP (cm)]],CD[],2,TRUE)</f>
        <v>TORA</v>
      </c>
      <c r="Q3412" s="87" t="str">
        <f>VLOOKUP(CENSO[[#This Row],[DAP (cm)]],DD[],2,TRUE)</f>
        <v>50├ 60</v>
      </c>
      <c r="R3412" s="87" t="str" cm="1">
        <f t="array" ref="R3412">INDEX(_xlfn.TEXTSPLIT(CENSO[[#This Row],[NOME CIENTIFICO]]," "),1)</f>
        <v>Tachigali</v>
      </c>
      <c r="S3412" s="98" t="s">
        <v>1004</v>
      </c>
      <c r="T3412" s="87">
        <f>_xlfn.MINIFS(CENSO[DAP (cm)],CENSO[NOME CIENTIFICO],CENSO[[#This Row],[NOME CIENTIFICO]])</f>
        <v>39.152116000606256</v>
      </c>
      <c r="U34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12" s="87" t="str">
        <f>IF(CENSO[[#This Row],[DAP (cm)]]&lt;CENSO[[#This Row],[DMCE (cm)]],"DAP &lt; DMCE","DAP ≥ DMCE")</f>
        <v>DAP ≥ DMCE</v>
      </c>
      <c r="W3412" s="87" t="str">
        <f>IF(CENSO[[#This Row],[DAP (cm)]]&gt;200, "Superior", "Inferior")</f>
        <v>Inferior</v>
      </c>
      <c r="X3412" s="87" t="str">
        <f>VLOOKUP(CENSO[[#This Row],[NOME COMUM]],ESPECIES[],4,FALSE)</f>
        <v>Não</v>
      </c>
      <c r="Y3412" s="87" t="str">
        <f>IF(IFERROR(VLOOKUP(CENSO[[#This Row],[NOME COMUM]],COMERCIAIS[],2, FALSE), "Não") &lt;&gt; "Não", "Sim", "Não")</f>
        <v>Sim</v>
      </c>
      <c r="Z3412" s="133">
        <f>CENSO[[#This Row],[g (m²)]]/SUM(AEEF[AEEF-UT])</f>
        <v>4.2153898630749889E-4</v>
      </c>
      <c r="AA3412" s="133">
        <f>CENSO[[#This Row],[v (m³)]]/SUM(AEEF[AEEF-UT])</f>
        <v>4.4261593562287373E-3</v>
      </c>
    </row>
    <row r="3413" spans="1:27" ht="14">
      <c r="A3413" s="86">
        <v>1</v>
      </c>
      <c r="B3413" s="86">
        <v>2</v>
      </c>
      <c r="C3413" s="63">
        <v>98</v>
      </c>
      <c r="D3413" s="63">
        <v>3412</v>
      </c>
      <c r="E3413" s="63" t="str">
        <f>VLOOKUP(CENSO[[#This Row],[NOME COMUM]],ESPECIES[],2,FALSE)</f>
        <v>Parkia pendula (Willd.) Benth. ex Walp.</v>
      </c>
      <c r="F3413" s="64" t="s">
        <v>58</v>
      </c>
      <c r="G3413" s="64">
        <v>400</v>
      </c>
      <c r="H3413" s="97">
        <f>CENSO[[#This Row],[CAP (cm)]]/PI()</f>
        <v>127.32395447351627</v>
      </c>
      <c r="I3413" s="64">
        <v>12</v>
      </c>
      <c r="J3413" s="96">
        <f>(PI()*(CENSO[[#This Row],[DAP (cm)]]^2))/40000</f>
        <v>1.2732395447351625</v>
      </c>
      <c r="K3413" s="96">
        <f>CENSO[[#This Row],[g (m²)]]*CENSO[[#This Row],[H (m)]]*0.7</f>
        <v>10.695212175775366</v>
      </c>
      <c r="L3413" s="64">
        <v>2</v>
      </c>
      <c r="M3413" s="65">
        <v>365633.5</v>
      </c>
      <c r="N3413" s="87">
        <v>9703158</v>
      </c>
      <c r="O3413" s="87" t="s">
        <v>1228</v>
      </c>
      <c r="P3413" s="87" t="str">
        <f>VLOOKUP(CENSO[[#This Row],[DAP (cm)]],CD[],2,TRUE)</f>
        <v>TORA</v>
      </c>
      <c r="Q3413" s="87" t="str">
        <f>VLOOKUP(CENSO[[#This Row],[DAP (cm)]],DD[],2,TRUE)</f>
        <v>120├ 130</v>
      </c>
      <c r="R3413" s="87" t="str" cm="1">
        <f t="array" ref="R3413">INDEX(_xlfn.TEXTSPLIT(CENSO[[#This Row],[NOME CIENTIFICO]]," "),1)</f>
        <v>Parkia</v>
      </c>
      <c r="S3413" s="98" t="s">
        <v>1004</v>
      </c>
      <c r="T3413" s="87">
        <f>_xlfn.MINIFS(CENSO[DAP (cm)],CENSO[NOME CIENTIFICO],CENSO[[#This Row],[NOME CIENTIFICO]])</f>
        <v>40.107045659157627</v>
      </c>
      <c r="U34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413" s="87" t="str">
        <f>IF(CENSO[[#This Row],[DAP (cm)]]&lt;CENSO[[#This Row],[DMCE (cm)]],"DAP &lt; DMCE","DAP ≥ DMCE")</f>
        <v>DAP ≥ DMCE</v>
      </c>
      <c r="W3413" s="87" t="str">
        <f>IF(CENSO[[#This Row],[DAP (cm)]]&gt;200, "Superior", "Inferior")</f>
        <v>Inferior</v>
      </c>
      <c r="X3413" s="87" t="str">
        <f>VLOOKUP(CENSO[[#This Row],[NOME COMUM]],ESPECIES[],4,FALSE)</f>
        <v>Não</v>
      </c>
      <c r="Y3413" s="87" t="str">
        <f>IF(IFERROR(VLOOKUP(CENSO[[#This Row],[NOME COMUM]],COMERCIAIS[],2, FALSE), "Não") &lt;&gt; "Não", "Sim", "Não")</f>
        <v>Sim</v>
      </c>
      <c r="Z3413" s="133">
        <f>CENSO[[#This Row],[g (m²)]]/SUM(AEEF[AEEF-UT])</f>
        <v>2.2277129676707558E-3</v>
      </c>
      <c r="AA3413" s="133">
        <f>CENSO[[#This Row],[v (m³)]]/SUM(AEEF[AEEF-UT])</f>
        <v>1.8712788928434348E-2</v>
      </c>
    </row>
    <row r="3414" spans="1:27" ht="14">
      <c r="A3414" s="86">
        <v>1</v>
      </c>
      <c r="B3414" s="86">
        <v>2</v>
      </c>
      <c r="C3414" s="63">
        <v>98</v>
      </c>
      <c r="D3414" s="63">
        <v>3413</v>
      </c>
      <c r="E3414" s="63" t="str">
        <f>VLOOKUP(CENSO[[#This Row],[NOME COMUM]],ESPECIES[],2,FALSE)</f>
        <v>Bertholletia excelsa Humb. &amp; Bonpl.</v>
      </c>
      <c r="F3414" s="64" t="s">
        <v>37</v>
      </c>
      <c r="G3414" s="64">
        <v>420</v>
      </c>
      <c r="H3414" s="97">
        <f>CENSO[[#This Row],[CAP (cm)]]/PI()</f>
        <v>133.69015219719208</v>
      </c>
      <c r="I3414" s="64">
        <v>20</v>
      </c>
      <c r="J3414" s="96">
        <f>(PI()*(CENSO[[#This Row],[DAP (cm)]]^2))/40000</f>
        <v>1.4037465980705166</v>
      </c>
      <c r="K3414" s="96">
        <f>CENSO[[#This Row],[g (m²)]]*CENSO[[#This Row],[H (m)]]*0.7</f>
        <v>19.652452372987231</v>
      </c>
      <c r="L3414" s="64">
        <v>1</v>
      </c>
      <c r="M3414" s="65">
        <v>365642</v>
      </c>
      <c r="N3414" s="87">
        <v>9703176.1999999899</v>
      </c>
      <c r="O3414" s="87" t="s">
        <v>424</v>
      </c>
      <c r="P3414" s="87" t="str">
        <f>VLOOKUP(CENSO[[#This Row],[DAP (cm)]],CD[],2,TRUE)</f>
        <v>TORA</v>
      </c>
      <c r="Q3414" s="87" t="str">
        <f>VLOOKUP(CENSO[[#This Row],[DAP (cm)]],DD[],2,TRUE)</f>
        <v>130├ 140</v>
      </c>
      <c r="R3414" s="87" t="str" cm="1">
        <f t="array" ref="R3414">INDEX(_xlfn.TEXTSPLIT(CENSO[[#This Row],[NOME CIENTIFICO]]," "),1)</f>
        <v>Bertholletia</v>
      </c>
      <c r="S3414" s="98" t="s">
        <v>1004</v>
      </c>
      <c r="T3414" s="87">
        <f>_xlfn.MINIFS(CENSO[DAP (cm)],CENSO[NOME CIENTIFICO],CENSO[[#This Row],[NOME CIENTIFICO]])</f>
        <v>41.38028520389279</v>
      </c>
      <c r="U34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414" s="87" t="str">
        <f>IF(CENSO[[#This Row],[DAP (cm)]]&lt;CENSO[[#This Row],[DMCE (cm)]],"DAP &lt; DMCE","DAP ≥ DMCE")</f>
        <v>DAP ≥ DMCE</v>
      </c>
      <c r="W3414" s="87" t="str">
        <f>IF(CENSO[[#This Row],[DAP (cm)]]&gt;200, "Superior", "Inferior")</f>
        <v>Inferior</v>
      </c>
      <c r="X3414" s="87" t="str">
        <f>VLOOKUP(CENSO[[#This Row],[NOME COMUM]],ESPECIES[],4,FALSE)</f>
        <v>Protegida</v>
      </c>
      <c r="Y3414" s="87" t="str">
        <f>IF(IFERROR(VLOOKUP(CENSO[[#This Row],[NOME COMUM]],COMERCIAIS[],2, FALSE), "Não") &lt;&gt; "Não", "Sim", "Não")</f>
        <v>Não</v>
      </c>
      <c r="Z3414" s="133">
        <f>CENSO[[#This Row],[g (m²)]]/SUM(AEEF[AEEF-UT])</f>
        <v>2.4560535468570082E-3</v>
      </c>
      <c r="AA3414" s="133">
        <f>CENSO[[#This Row],[v (m³)]]/SUM(AEEF[AEEF-UT])</f>
        <v>3.4384749655998109E-2</v>
      </c>
    </row>
    <row r="3415" spans="1:27" ht="14">
      <c r="A3415" s="86">
        <v>1</v>
      </c>
      <c r="B3415" s="86">
        <v>2</v>
      </c>
      <c r="C3415" s="63">
        <v>98</v>
      </c>
      <c r="D3415" s="63">
        <v>3414</v>
      </c>
      <c r="E3415" s="63" t="str">
        <f>VLOOKUP(CENSO[[#This Row],[NOME COMUM]],ESPECIES[],2,FALSE)</f>
        <v>Couratari guianensis Aubl.</v>
      </c>
      <c r="F3415" s="64" t="s">
        <v>6</v>
      </c>
      <c r="G3415" s="64">
        <v>340</v>
      </c>
      <c r="H3415" s="97">
        <f>CENSO[[#This Row],[CAP (cm)]]/PI()</f>
        <v>108.22536130248884</v>
      </c>
      <c r="I3415" s="64">
        <v>24</v>
      </c>
      <c r="J3415" s="96">
        <f>(PI()*(CENSO[[#This Row],[DAP (cm)]]^2))/40000</f>
        <v>0.91991557107115518</v>
      </c>
      <c r="K3415" s="96">
        <f>CENSO[[#This Row],[g (m²)]]*CENSO[[#This Row],[H (m)]]*0.7</f>
        <v>15.454581593995405</v>
      </c>
      <c r="L3415" s="64">
        <v>2</v>
      </c>
      <c r="M3415" s="65">
        <v>365786.09999999899</v>
      </c>
      <c r="N3415" s="87">
        <v>9703550.0999999903</v>
      </c>
      <c r="O3415" s="87" t="s">
        <v>1228</v>
      </c>
      <c r="P3415" s="87" t="str">
        <f>VLOOKUP(CENSO[[#This Row],[DAP (cm)]],CD[],2,TRUE)</f>
        <v>TORA</v>
      </c>
      <c r="Q3415" s="87" t="str">
        <f>VLOOKUP(CENSO[[#This Row],[DAP (cm)]],DD[],2,TRUE)</f>
        <v>100├ 110</v>
      </c>
      <c r="R3415" s="87" t="str" cm="1">
        <f t="array" ref="R3415">INDEX(_xlfn.TEXTSPLIT(CENSO[[#This Row],[NOME CIENTIFICO]]," "),1)</f>
        <v>Couratari</v>
      </c>
      <c r="S3415" s="98" t="s">
        <v>1004</v>
      </c>
      <c r="T3415" s="87">
        <f>_xlfn.MINIFS(CENSO[DAP (cm)],CENSO[NOME CIENTIFICO],CENSO[[#This Row],[NOME CIENTIFICO]])</f>
        <v>38.833806114422465</v>
      </c>
      <c r="U34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15" s="87" t="str">
        <f>IF(CENSO[[#This Row],[DAP (cm)]]&lt;CENSO[[#This Row],[DMCE (cm)]],"DAP &lt; DMCE","DAP ≥ DMCE")</f>
        <v>DAP ≥ DMCE</v>
      </c>
      <c r="W3415" s="87" t="str">
        <f>IF(CENSO[[#This Row],[DAP (cm)]]&gt;200, "Superior", "Inferior")</f>
        <v>Inferior</v>
      </c>
      <c r="X3415" s="87" t="str">
        <f>VLOOKUP(CENSO[[#This Row],[NOME COMUM]],ESPECIES[],4,FALSE)</f>
        <v>Não</v>
      </c>
      <c r="Y3415" s="87" t="str">
        <f>IF(IFERROR(VLOOKUP(CENSO[[#This Row],[NOME COMUM]],COMERCIAIS[],2, FALSE), "Não") &lt;&gt; "Não", "Sim", "Não")</f>
        <v>Sim</v>
      </c>
      <c r="Z3415" s="133">
        <f>CENSO[[#This Row],[g (m²)]]/SUM(AEEF[AEEF-UT])</f>
        <v>1.6095226191421214E-3</v>
      </c>
      <c r="AA3415" s="133">
        <f>CENSO[[#This Row],[v (m³)]]/SUM(AEEF[AEEF-UT])</f>
        <v>2.7039980001587638E-2</v>
      </c>
    </row>
    <row r="3416" spans="1:27" ht="14">
      <c r="A3416" s="86">
        <v>1</v>
      </c>
      <c r="B3416" s="86">
        <v>2</v>
      </c>
      <c r="C3416" s="63">
        <v>98</v>
      </c>
      <c r="D3416" s="63">
        <v>3415</v>
      </c>
      <c r="E3416" s="63" t="str">
        <f>VLOOKUP(CENSO[[#This Row],[NOME COMUM]],ESPECIES[],2,FALSE)</f>
        <v>Goupia glabra Aubl.</v>
      </c>
      <c r="F3416" s="64" t="s">
        <v>34</v>
      </c>
      <c r="G3416" s="64">
        <v>355</v>
      </c>
      <c r="H3416" s="97">
        <f>CENSO[[#This Row],[CAP (cm)]]/PI()</f>
        <v>113.00000959524569</v>
      </c>
      <c r="I3416" s="64">
        <v>16</v>
      </c>
      <c r="J3416" s="96">
        <f>(PI()*(CENSO[[#This Row],[DAP (cm)]]^2))/40000</f>
        <v>1.0028750851578057</v>
      </c>
      <c r="K3416" s="96">
        <f>CENSO[[#This Row],[g (m²)]]*CENSO[[#This Row],[H (m)]]*0.7</f>
        <v>11.232200953767423</v>
      </c>
      <c r="L3416" s="64">
        <v>2</v>
      </c>
      <c r="M3416" s="65">
        <v>365842.299999999</v>
      </c>
      <c r="N3416" s="87">
        <v>9703586.5999999903</v>
      </c>
      <c r="O3416" s="87" t="s">
        <v>1228</v>
      </c>
      <c r="P3416" s="87" t="str">
        <f>VLOOKUP(CENSO[[#This Row],[DAP (cm)]],CD[],2,TRUE)</f>
        <v>TORA</v>
      </c>
      <c r="Q3416" s="87" t="str">
        <f>VLOOKUP(CENSO[[#This Row],[DAP (cm)]],DD[],2,TRUE)</f>
        <v>110├ 120</v>
      </c>
      <c r="R3416" s="87" t="str" cm="1">
        <f t="array" ref="R3416">INDEX(_xlfn.TEXTSPLIT(CENSO[[#This Row],[NOME CIENTIFICO]]," "),1)</f>
        <v>Goupia</v>
      </c>
      <c r="S3416" s="98" t="s">
        <v>1004</v>
      </c>
      <c r="T3416" s="87">
        <f>_xlfn.MINIFS(CENSO[DAP (cm)],CENSO[NOME CIENTIFICO],CENSO[[#This Row],[NOME CIENTIFICO]])</f>
        <v>40.107045659157627</v>
      </c>
      <c r="U34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416" s="87" t="str">
        <f>IF(CENSO[[#This Row],[DAP (cm)]]&lt;CENSO[[#This Row],[DMCE (cm)]],"DAP &lt; DMCE","DAP ≥ DMCE")</f>
        <v>DAP ≥ DMCE</v>
      </c>
      <c r="W3416" s="87" t="str">
        <f>IF(CENSO[[#This Row],[DAP (cm)]]&gt;200, "Superior", "Inferior")</f>
        <v>Inferior</v>
      </c>
      <c r="X3416" s="87" t="str">
        <f>VLOOKUP(CENSO[[#This Row],[NOME COMUM]],ESPECIES[],4,FALSE)</f>
        <v>Não</v>
      </c>
      <c r="Y3416" s="87" t="str">
        <f>IF(IFERROR(VLOOKUP(CENSO[[#This Row],[NOME COMUM]],COMERCIAIS[],2, FALSE), "Não") &lt;&gt; "Não", "Sim", "Não")</f>
        <v>Sim</v>
      </c>
      <c r="Z3416" s="133">
        <f>CENSO[[#This Row],[g (m²)]]/SUM(AEEF[AEEF-UT])</f>
        <v>1.7546720421919193E-3</v>
      </c>
      <c r="AA3416" s="133">
        <f>CENSO[[#This Row],[v (m³)]]/SUM(AEEF[AEEF-UT])</f>
        <v>1.9652326872549496E-2</v>
      </c>
    </row>
    <row r="3417" spans="1:27" ht="14">
      <c r="A3417" s="86">
        <v>1</v>
      </c>
      <c r="B3417" s="86">
        <v>2</v>
      </c>
      <c r="C3417" s="63">
        <v>98</v>
      </c>
      <c r="D3417" s="63">
        <v>3416</v>
      </c>
      <c r="E3417" s="63" t="str">
        <f>VLOOKUP(CENSO[[#This Row],[NOME COMUM]],ESPECIES[],2,FALSE)</f>
        <v>Cedrelinga catenaeformis Ducke</v>
      </c>
      <c r="F3417" s="64" t="s">
        <v>71</v>
      </c>
      <c r="G3417" s="64">
        <v>368</v>
      </c>
      <c r="H3417" s="97">
        <f>CENSO[[#This Row],[CAP (cm)]]/PI()</f>
        <v>117.13803811563497</v>
      </c>
      <c r="I3417" s="64">
        <v>20</v>
      </c>
      <c r="J3417" s="96">
        <f>(PI()*(CENSO[[#This Row],[DAP (cm)]]^2))/40000</f>
        <v>1.0776699506638416</v>
      </c>
      <c r="K3417" s="96">
        <f>CENSO[[#This Row],[g (m²)]]*CENSO[[#This Row],[H (m)]]*0.7</f>
        <v>15.08737930929378</v>
      </c>
      <c r="L3417" s="64">
        <v>1</v>
      </c>
      <c r="M3417" s="65">
        <v>365866.59999999899</v>
      </c>
      <c r="N3417" s="87">
        <v>9703611.5999999903</v>
      </c>
      <c r="O3417" s="87" t="s">
        <v>1228</v>
      </c>
      <c r="P3417" s="87" t="str">
        <f>VLOOKUP(CENSO[[#This Row],[DAP (cm)]],CD[],2,TRUE)</f>
        <v>TORA</v>
      </c>
      <c r="Q3417" s="87" t="str">
        <f>VLOOKUP(CENSO[[#This Row],[DAP (cm)]],DD[],2,TRUE)</f>
        <v>110├ 120</v>
      </c>
      <c r="R3417" s="87" t="str" cm="1">
        <f t="array" ref="R3417">INDEX(_xlfn.TEXTSPLIT(CENSO[[#This Row],[NOME CIENTIFICO]]," "),1)</f>
        <v>Cedrelinga</v>
      </c>
      <c r="S3417" s="98" t="s">
        <v>1004</v>
      </c>
      <c r="T3417" s="87">
        <f>_xlfn.MINIFS(CENSO[DAP (cm)],CENSO[NOME CIENTIFICO],CENSO[[#This Row],[NOME CIENTIFICO]])</f>
        <v>38.515496228238675</v>
      </c>
      <c r="U34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17" s="87" t="str">
        <f>IF(CENSO[[#This Row],[DAP (cm)]]&lt;CENSO[[#This Row],[DMCE (cm)]],"DAP &lt; DMCE","DAP ≥ DMCE")</f>
        <v>DAP ≥ DMCE</v>
      </c>
      <c r="W3417" s="87" t="str">
        <f>IF(CENSO[[#This Row],[DAP (cm)]]&gt;200, "Superior", "Inferior")</f>
        <v>Inferior</v>
      </c>
      <c r="X3417" s="87" t="str">
        <f>VLOOKUP(CENSO[[#This Row],[NOME COMUM]],ESPECIES[],4,FALSE)</f>
        <v>Não</v>
      </c>
      <c r="Y3417" s="87" t="str">
        <f>IF(IFERROR(VLOOKUP(CENSO[[#This Row],[NOME COMUM]],COMERCIAIS[],2, FALSE), "Não") &lt;&gt; "Não", "Sim", "Não")</f>
        <v>Sim</v>
      </c>
      <c r="Z3417" s="133">
        <f>CENSO[[#This Row],[g (m²)]]/SUM(AEEF[AEEF-UT])</f>
        <v>1.8855362558365279E-3</v>
      </c>
      <c r="AA3417" s="133">
        <f>CENSO[[#This Row],[v (m³)]]/SUM(AEEF[AEEF-UT])</f>
        <v>2.6397507581711385E-2</v>
      </c>
    </row>
    <row r="3418" spans="1:27" ht="14">
      <c r="A3418" s="86">
        <v>1</v>
      </c>
      <c r="B3418" s="86">
        <v>2</v>
      </c>
      <c r="C3418" s="63">
        <v>99</v>
      </c>
      <c r="D3418" s="63">
        <v>3417</v>
      </c>
      <c r="E3418" s="63" t="str">
        <f>VLOOKUP(CENSO[[#This Row],[NOME COMUM]],ESPECIES[],2,FALSE)</f>
        <v>Simarouba amara Aubl.</v>
      </c>
      <c r="F3418" s="64" t="s">
        <v>20</v>
      </c>
      <c r="G3418" s="64">
        <v>218</v>
      </c>
      <c r="H3418" s="97">
        <f>CENSO[[#This Row],[CAP (cm)]]/PI()</f>
        <v>69.391555188066363</v>
      </c>
      <c r="I3418" s="64">
        <v>17</v>
      </c>
      <c r="J3418" s="96">
        <f>(PI()*(CENSO[[#This Row],[DAP (cm)]]^2))/40000</f>
        <v>0.37818397577496166</v>
      </c>
      <c r="K3418" s="96">
        <f>CENSO[[#This Row],[g (m²)]]*CENSO[[#This Row],[H (m)]]*0.7</f>
        <v>4.500389311722043</v>
      </c>
      <c r="L3418" s="64">
        <v>1</v>
      </c>
      <c r="M3418" s="65">
        <v>365899.799999999</v>
      </c>
      <c r="N3418" s="87">
        <v>9703573.8000000007</v>
      </c>
      <c r="O3418" s="87" t="s">
        <v>1227</v>
      </c>
      <c r="P3418" s="87" t="str">
        <f>VLOOKUP(CENSO[[#This Row],[DAP (cm)]],CD[],2,TRUE)</f>
        <v>TORA</v>
      </c>
      <c r="Q3418" s="87" t="str">
        <f>VLOOKUP(CENSO[[#This Row],[DAP (cm)]],DD[],2,TRUE)</f>
        <v>60├ 70</v>
      </c>
      <c r="R3418" s="87" t="str" cm="1">
        <f t="array" ref="R3418">INDEX(_xlfn.TEXTSPLIT(CENSO[[#This Row],[NOME CIENTIFICO]]," "),1)</f>
        <v>Simarouba</v>
      </c>
      <c r="S3418" s="98" t="s">
        <v>1004</v>
      </c>
      <c r="T3418" s="87">
        <f>_xlfn.MINIFS(CENSO[DAP (cm)],CENSO[NOME CIENTIFICO],CENSO[[#This Row],[NOME CIENTIFICO]])</f>
        <v>42.335214862444161</v>
      </c>
      <c r="U34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3418" s="87" t="str">
        <f>IF(CENSO[[#This Row],[DAP (cm)]]&lt;CENSO[[#This Row],[DMCE (cm)]],"DAP &lt; DMCE","DAP ≥ DMCE")</f>
        <v>DAP ≥ DMCE</v>
      </c>
      <c r="W3418" s="87" t="str">
        <f>IF(CENSO[[#This Row],[DAP (cm)]]&gt;200, "Superior", "Inferior")</f>
        <v>Inferior</v>
      </c>
      <c r="X3418" s="87" t="str">
        <f>VLOOKUP(CENSO[[#This Row],[NOME COMUM]],ESPECIES[],4,FALSE)</f>
        <v>Não</v>
      </c>
      <c r="Y3418" s="87" t="str">
        <f>IF(IFERROR(VLOOKUP(CENSO[[#This Row],[NOME COMUM]],COMERCIAIS[],2, FALSE), "Não") &lt;&gt; "Não", "Sim", "Não")</f>
        <v>Não</v>
      </c>
      <c r="Z3418" s="133">
        <f>CENSO[[#This Row],[g (m²)]]/SUM(AEEF[AEEF-UT])</f>
        <v>6.6168644422240624E-4</v>
      </c>
      <c r="AA3418" s="133">
        <f>CENSO[[#This Row],[v (m³)]]/SUM(AEEF[AEEF-UT])</f>
        <v>7.8740686862466339E-3</v>
      </c>
    </row>
    <row r="3419" spans="1:27" ht="14">
      <c r="A3419" s="86">
        <v>1</v>
      </c>
      <c r="B3419" s="86">
        <v>2</v>
      </c>
      <c r="C3419" s="63">
        <v>99</v>
      </c>
      <c r="D3419" s="63">
        <v>3418</v>
      </c>
      <c r="E3419" s="63" t="str">
        <f>VLOOKUP(CENSO[[#This Row],[NOME COMUM]],ESPECIES[],2,FALSE)</f>
        <v>Couratari guianensis Aubl.</v>
      </c>
      <c r="F3419" s="64" t="s">
        <v>6</v>
      </c>
      <c r="G3419" s="64">
        <v>230</v>
      </c>
      <c r="H3419" s="97">
        <f>CENSO[[#This Row],[CAP (cm)]]/PI()</f>
        <v>73.211273822271863</v>
      </c>
      <c r="I3419" s="64">
        <v>22</v>
      </c>
      <c r="J3419" s="96">
        <f>(PI()*(CENSO[[#This Row],[DAP (cm)]]^2))/40000</f>
        <v>0.42096482447806327</v>
      </c>
      <c r="K3419" s="96">
        <f>CENSO[[#This Row],[g (m²)]]*CENSO[[#This Row],[H (m)]]*0.7</f>
        <v>6.4828582969621742</v>
      </c>
      <c r="L3419" s="64">
        <v>1</v>
      </c>
      <c r="M3419" s="65">
        <v>365890.799999999</v>
      </c>
      <c r="N3419" s="87">
        <v>9703578</v>
      </c>
      <c r="O3419" s="87" t="s">
        <v>1228</v>
      </c>
      <c r="P3419" s="87" t="str">
        <f>VLOOKUP(CENSO[[#This Row],[DAP (cm)]],CD[],2,TRUE)</f>
        <v>TORA</v>
      </c>
      <c r="Q3419" s="87" t="str">
        <f>VLOOKUP(CENSO[[#This Row],[DAP (cm)]],DD[],2,TRUE)</f>
        <v>70├ 80</v>
      </c>
      <c r="R3419" s="87" t="str" cm="1">
        <f t="array" ref="R3419">INDEX(_xlfn.TEXTSPLIT(CENSO[[#This Row],[NOME CIENTIFICO]]," "),1)</f>
        <v>Couratari</v>
      </c>
      <c r="S3419" s="98" t="s">
        <v>1004</v>
      </c>
      <c r="T3419" s="87">
        <f>_xlfn.MINIFS(CENSO[DAP (cm)],CENSO[NOME CIENTIFICO],CENSO[[#This Row],[NOME CIENTIFICO]])</f>
        <v>38.833806114422465</v>
      </c>
      <c r="U34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19" s="87" t="str">
        <f>IF(CENSO[[#This Row],[DAP (cm)]]&lt;CENSO[[#This Row],[DMCE (cm)]],"DAP &lt; DMCE","DAP ≥ DMCE")</f>
        <v>DAP ≥ DMCE</v>
      </c>
      <c r="W3419" s="87" t="str">
        <f>IF(CENSO[[#This Row],[DAP (cm)]]&gt;200, "Superior", "Inferior")</f>
        <v>Inferior</v>
      </c>
      <c r="X3419" s="87" t="str">
        <f>VLOOKUP(CENSO[[#This Row],[NOME COMUM]],ESPECIES[],4,FALSE)</f>
        <v>Não</v>
      </c>
      <c r="Y3419" s="87" t="str">
        <f>IF(IFERROR(VLOOKUP(CENSO[[#This Row],[NOME COMUM]],COMERCIAIS[],2, FALSE), "Não") &lt;&gt; "Não", "Sim", "Não")</f>
        <v>Sim</v>
      </c>
      <c r="Z3419" s="133">
        <f>CENSO[[#This Row],[g (m²)]]/SUM(AEEF[AEEF-UT])</f>
        <v>7.3653759993614395E-4</v>
      </c>
      <c r="AA3419" s="133">
        <f>CENSO[[#This Row],[v (m³)]]/SUM(AEEF[AEEF-UT])</f>
        <v>1.1342679039016616E-2</v>
      </c>
    </row>
    <row r="3420" spans="1:27" ht="14">
      <c r="A3420" s="86">
        <v>1</v>
      </c>
      <c r="B3420" s="86">
        <v>2</v>
      </c>
      <c r="C3420" s="63">
        <v>99</v>
      </c>
      <c r="D3420" s="63">
        <v>3419</v>
      </c>
      <c r="E3420" s="63" t="str">
        <f>VLOOKUP(CENSO[[#This Row],[NOME COMUM]],ESPECIES[],2,FALSE)</f>
        <v>Tachigali myrmecophila Ducke</v>
      </c>
      <c r="F3420" s="64" t="s">
        <v>14</v>
      </c>
      <c r="G3420" s="64">
        <v>248</v>
      </c>
      <c r="H3420" s="97">
        <f>CENSO[[#This Row],[CAP (cm)]]/PI()</f>
        <v>78.940851773580093</v>
      </c>
      <c r="I3420" s="64">
        <v>15</v>
      </c>
      <c r="J3420" s="96">
        <f>(PI()*(CENSO[[#This Row],[DAP (cm)]]^2))/40000</f>
        <v>0.48943328099619665</v>
      </c>
      <c r="K3420" s="96">
        <f>CENSO[[#This Row],[g (m²)]]*CENSO[[#This Row],[H (m)]]*0.7</f>
        <v>5.1390494504600639</v>
      </c>
      <c r="L3420" s="64">
        <v>1</v>
      </c>
      <c r="M3420" s="65">
        <v>365870.7</v>
      </c>
      <c r="N3420" s="87">
        <v>9703565.4000000004</v>
      </c>
      <c r="O3420" s="87" t="s">
        <v>1228</v>
      </c>
      <c r="P3420" s="87" t="str">
        <f>VLOOKUP(CENSO[[#This Row],[DAP (cm)]],CD[],2,TRUE)</f>
        <v>TORA</v>
      </c>
      <c r="Q3420" s="87" t="str">
        <f>VLOOKUP(CENSO[[#This Row],[DAP (cm)]],DD[],2,TRUE)</f>
        <v>70├ 80</v>
      </c>
      <c r="R3420" s="87" t="str" cm="1">
        <f t="array" ref="R3420">INDEX(_xlfn.TEXTSPLIT(CENSO[[#This Row],[NOME CIENTIFICO]]," "),1)</f>
        <v>Tachigali</v>
      </c>
      <c r="S3420" s="98" t="s">
        <v>1004</v>
      </c>
      <c r="T3420" s="87">
        <f>_xlfn.MINIFS(CENSO[DAP (cm)],CENSO[NOME CIENTIFICO],CENSO[[#This Row],[NOME CIENTIFICO]])</f>
        <v>39.152116000606256</v>
      </c>
      <c r="U34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20" s="87" t="str">
        <f>IF(CENSO[[#This Row],[DAP (cm)]]&lt;CENSO[[#This Row],[DMCE (cm)]],"DAP &lt; DMCE","DAP ≥ DMCE")</f>
        <v>DAP ≥ DMCE</v>
      </c>
      <c r="W3420" s="87" t="str">
        <f>IF(CENSO[[#This Row],[DAP (cm)]]&gt;200, "Superior", "Inferior")</f>
        <v>Inferior</v>
      </c>
      <c r="X3420" s="87" t="str">
        <f>VLOOKUP(CENSO[[#This Row],[NOME COMUM]],ESPECIES[],4,FALSE)</f>
        <v>Não</v>
      </c>
      <c r="Y3420" s="87" t="str">
        <f>IF(IFERROR(VLOOKUP(CENSO[[#This Row],[NOME COMUM]],COMERCIAIS[],2, FALSE), "Não") &lt;&gt; "Não", "Sim", "Não")</f>
        <v>Sim</v>
      </c>
      <c r="Z3420" s="133">
        <f>CENSO[[#This Row],[g (m²)]]/SUM(AEEF[AEEF-UT])</f>
        <v>8.5633286477263882E-4</v>
      </c>
      <c r="AA3420" s="133">
        <f>CENSO[[#This Row],[v (m³)]]/SUM(AEEF[AEEF-UT])</f>
        <v>8.9914950801127068E-3</v>
      </c>
    </row>
    <row r="3421" spans="1:27" ht="14">
      <c r="A3421" s="86">
        <v>1</v>
      </c>
      <c r="B3421" s="86">
        <v>2</v>
      </c>
      <c r="C3421" s="63">
        <v>99</v>
      </c>
      <c r="D3421" s="63">
        <v>3420</v>
      </c>
      <c r="E3421" s="63" t="str">
        <f>VLOOKUP(CENSO[[#This Row],[NOME COMUM]],ESPECIES[],2,FALSE)</f>
        <v>Erisma uncinatum Warm.</v>
      </c>
      <c r="F3421" s="64" t="s">
        <v>98</v>
      </c>
      <c r="G3421" s="64">
        <v>170</v>
      </c>
      <c r="H3421" s="97">
        <f>CENSO[[#This Row],[CAP (cm)]]/PI()</f>
        <v>54.112680651244418</v>
      </c>
      <c r="I3421" s="64">
        <v>19</v>
      </c>
      <c r="J3421" s="96">
        <f>(PI()*(CENSO[[#This Row],[DAP (cm)]]^2))/40000</f>
        <v>0.2299788927677888</v>
      </c>
      <c r="K3421" s="96">
        <f>CENSO[[#This Row],[g (m²)]]*CENSO[[#This Row],[H (m)]]*0.7</f>
        <v>3.0587192738115907</v>
      </c>
      <c r="L3421" s="64">
        <v>1</v>
      </c>
      <c r="M3421" s="65">
        <v>365891.9</v>
      </c>
      <c r="N3421" s="87">
        <v>9703547.6999999899</v>
      </c>
      <c r="O3421" s="87" t="s">
        <v>1228</v>
      </c>
      <c r="P3421" s="87" t="str">
        <f>VLOOKUP(CENSO[[#This Row],[DAP (cm)]],CD[],2,TRUE)</f>
        <v>TORA</v>
      </c>
      <c r="Q3421" s="87" t="str">
        <f>VLOOKUP(CENSO[[#This Row],[DAP (cm)]],DD[],2,TRUE)</f>
        <v>50├ 60</v>
      </c>
      <c r="R3421" s="87" t="str" cm="1">
        <f t="array" ref="R3421">INDEX(_xlfn.TEXTSPLIT(CENSO[[#This Row],[NOME CIENTIFICO]]," "),1)</f>
        <v>Erisma</v>
      </c>
      <c r="S3421" s="98" t="s">
        <v>1004</v>
      </c>
      <c r="T3421" s="87">
        <f>_xlfn.MINIFS(CENSO[DAP (cm)],CENSO[NOME CIENTIFICO],CENSO[[#This Row],[NOME CIENTIFICO]])</f>
        <v>41.38028520389279</v>
      </c>
      <c r="U34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421" s="87" t="str">
        <f>IF(CENSO[[#This Row],[DAP (cm)]]&lt;CENSO[[#This Row],[DMCE (cm)]],"DAP &lt; DMCE","DAP ≥ DMCE")</f>
        <v>DAP ≥ DMCE</v>
      </c>
      <c r="W3421" s="87" t="str">
        <f>IF(CENSO[[#This Row],[DAP (cm)]]&gt;200, "Superior", "Inferior")</f>
        <v>Inferior</v>
      </c>
      <c r="X3421" s="87" t="str">
        <f>VLOOKUP(CENSO[[#This Row],[NOME COMUM]],ESPECIES[],4,FALSE)</f>
        <v>Não</v>
      </c>
      <c r="Y3421" s="87" t="str">
        <f>IF(IFERROR(VLOOKUP(CENSO[[#This Row],[NOME COMUM]],COMERCIAIS[],2, FALSE), "Não") &lt;&gt; "Não", "Sim", "Não")</f>
        <v>Sim</v>
      </c>
      <c r="Z3421" s="133">
        <f>CENSO[[#This Row],[g (m²)]]/SUM(AEEF[AEEF-UT])</f>
        <v>4.0238065478553035E-4</v>
      </c>
      <c r="AA3421" s="133">
        <f>CENSO[[#This Row],[v (m³)]]/SUM(AEEF[AEEF-UT])</f>
        <v>5.3516627086475531E-3</v>
      </c>
    </row>
    <row r="3422" spans="1:27" ht="14">
      <c r="A3422" s="86">
        <v>1</v>
      </c>
      <c r="B3422" s="86">
        <v>2</v>
      </c>
      <c r="C3422" s="63">
        <v>99</v>
      </c>
      <c r="D3422" s="63">
        <v>3421</v>
      </c>
      <c r="E3422" s="63" t="str">
        <f>VLOOKUP(CENSO[[#This Row],[NOME COMUM]],ESPECIES[],2,FALSE)</f>
        <v>Tachigali myrmecophila Ducke</v>
      </c>
      <c r="F3422" s="64" t="s">
        <v>14</v>
      </c>
      <c r="G3422" s="64">
        <v>163</v>
      </c>
      <c r="H3422" s="97">
        <f>CENSO[[#This Row],[CAP (cm)]]/PI()</f>
        <v>51.884511447957884</v>
      </c>
      <c r="I3422" s="64">
        <v>16</v>
      </c>
      <c r="J3422" s="96">
        <f>(PI()*(CENSO[[#This Row],[DAP (cm)]]^2))/40000</f>
        <v>0.21142938415042836</v>
      </c>
      <c r="K3422" s="96">
        <f>CENSO[[#This Row],[g (m²)]]*CENSO[[#This Row],[H (m)]]*0.7</f>
        <v>2.3680091024847973</v>
      </c>
      <c r="L3422" s="64">
        <v>1</v>
      </c>
      <c r="M3422" s="65">
        <v>365886.9</v>
      </c>
      <c r="N3422" s="87">
        <v>9703535.5999999903</v>
      </c>
      <c r="O3422" s="87" t="s">
        <v>1228</v>
      </c>
      <c r="P3422" s="87" t="str">
        <f>VLOOKUP(CENSO[[#This Row],[DAP (cm)]],CD[],2,TRUE)</f>
        <v>TORA</v>
      </c>
      <c r="Q3422" s="87" t="str">
        <f>VLOOKUP(CENSO[[#This Row],[DAP (cm)]],DD[],2,TRUE)</f>
        <v>50├ 60</v>
      </c>
      <c r="R3422" s="87" t="str" cm="1">
        <f t="array" ref="R3422">INDEX(_xlfn.TEXTSPLIT(CENSO[[#This Row],[NOME CIENTIFICO]]," "),1)</f>
        <v>Tachigali</v>
      </c>
      <c r="S3422" s="98" t="s">
        <v>1004</v>
      </c>
      <c r="T3422" s="87">
        <f>_xlfn.MINIFS(CENSO[DAP (cm)],CENSO[NOME CIENTIFICO],CENSO[[#This Row],[NOME CIENTIFICO]])</f>
        <v>39.152116000606256</v>
      </c>
      <c r="U34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22" s="87" t="str">
        <f>IF(CENSO[[#This Row],[DAP (cm)]]&lt;CENSO[[#This Row],[DMCE (cm)]],"DAP &lt; DMCE","DAP ≥ DMCE")</f>
        <v>DAP ≥ DMCE</v>
      </c>
      <c r="W3422" s="87" t="str">
        <f>IF(CENSO[[#This Row],[DAP (cm)]]&gt;200, "Superior", "Inferior")</f>
        <v>Inferior</v>
      </c>
      <c r="X3422" s="87" t="str">
        <f>VLOOKUP(CENSO[[#This Row],[NOME COMUM]],ESPECIES[],4,FALSE)</f>
        <v>Não</v>
      </c>
      <c r="Y3422" s="87" t="str">
        <f>IF(IFERROR(VLOOKUP(CENSO[[#This Row],[NOME COMUM]],COMERCIAIS[],2, FALSE), "Não") &lt;&gt; "Não", "Sim", "Não")</f>
        <v>Sim</v>
      </c>
      <c r="Z3422" s="133">
        <f>CENSO[[#This Row],[g (m²)]]/SUM(AEEF[AEEF-UT])</f>
        <v>3.69925661487777E-4</v>
      </c>
      <c r="AA3422" s="133">
        <f>CENSO[[#This Row],[v (m³)]]/SUM(AEEF[AEEF-UT])</f>
        <v>4.1431674086631013E-3</v>
      </c>
    </row>
    <row r="3423" spans="1:27" ht="14">
      <c r="A3423" s="86">
        <v>1</v>
      </c>
      <c r="B3423" s="86">
        <v>2</v>
      </c>
      <c r="C3423" s="63">
        <v>99</v>
      </c>
      <c r="D3423" s="63">
        <v>3422</v>
      </c>
      <c r="E3423" s="63" t="str">
        <f>VLOOKUP(CENSO[[#This Row],[NOME COMUM]],ESPECIES[],2,FALSE)</f>
        <v>Aspidosperma spruceanum Benth. ex Müll.Arg.</v>
      </c>
      <c r="F3423" s="64" t="s">
        <v>62</v>
      </c>
      <c r="G3423" s="64">
        <v>228</v>
      </c>
      <c r="H3423" s="97">
        <f>CENSO[[#This Row],[CAP (cm)]]/PI()</f>
        <v>72.574654049904282</v>
      </c>
      <c r="I3423" s="64">
        <v>22</v>
      </c>
      <c r="J3423" s="96">
        <f>(PI()*(CENSO[[#This Row],[DAP (cm)]]^2))/40000</f>
        <v>0.41367552808445446</v>
      </c>
      <c r="K3423" s="96">
        <f>CENSO[[#This Row],[g (m²)]]*CENSO[[#This Row],[H (m)]]*0.7</f>
        <v>6.3706031325005981</v>
      </c>
      <c r="L3423" s="64">
        <v>1</v>
      </c>
      <c r="M3423" s="65">
        <v>365868.9</v>
      </c>
      <c r="N3423" s="87">
        <v>9703514.3000000007</v>
      </c>
      <c r="O3423" s="87" t="s">
        <v>1227</v>
      </c>
      <c r="P3423" s="87" t="str">
        <f>VLOOKUP(CENSO[[#This Row],[DAP (cm)]],CD[],2,TRUE)</f>
        <v>TORA</v>
      </c>
      <c r="Q3423" s="87" t="str">
        <f>VLOOKUP(CENSO[[#This Row],[DAP (cm)]],DD[],2,TRUE)</f>
        <v>70├ 80</v>
      </c>
      <c r="R3423" s="87" t="str" cm="1">
        <f t="array" ref="R3423">INDEX(_xlfn.TEXTSPLIT(CENSO[[#This Row],[NOME CIENTIFICO]]," "),1)</f>
        <v>Aspidosperma</v>
      </c>
      <c r="S3423" s="98" t="s">
        <v>1004</v>
      </c>
      <c r="T3423" s="87">
        <f>_xlfn.MINIFS(CENSO[DAP (cm)],CENSO[NOME CIENTIFICO],CENSO[[#This Row],[NOME CIENTIFICO]])</f>
        <v>41.38028520389279</v>
      </c>
      <c r="U34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423" s="87" t="str">
        <f>IF(CENSO[[#This Row],[DAP (cm)]]&lt;CENSO[[#This Row],[DMCE (cm)]],"DAP &lt; DMCE","DAP ≥ DMCE")</f>
        <v>DAP ≥ DMCE</v>
      </c>
      <c r="W3423" s="87" t="str">
        <f>IF(CENSO[[#This Row],[DAP (cm)]]&gt;200, "Superior", "Inferior")</f>
        <v>Inferior</v>
      </c>
      <c r="X3423" s="87" t="str">
        <f>VLOOKUP(CENSO[[#This Row],[NOME COMUM]],ESPECIES[],4,FALSE)</f>
        <v>Não</v>
      </c>
      <c r="Y3423" s="87" t="str">
        <f>IF(IFERROR(VLOOKUP(CENSO[[#This Row],[NOME COMUM]],COMERCIAIS[],2, FALSE), "Não") &lt;&gt; "Não", "Sim", "Não")</f>
        <v>Não</v>
      </c>
      <c r="Z3423" s="133">
        <f>CENSO[[#This Row],[g (m²)]]/SUM(AEEF[AEEF-UT])</f>
        <v>7.2378394319622878E-4</v>
      </c>
      <c r="AA3423" s="133">
        <f>CENSO[[#This Row],[v (m³)]]/SUM(AEEF[AEEF-UT])</f>
        <v>1.1146272725221923E-2</v>
      </c>
    </row>
    <row r="3424" spans="1:27" ht="14">
      <c r="A3424" s="86">
        <v>1</v>
      </c>
      <c r="B3424" s="86">
        <v>2</v>
      </c>
      <c r="C3424" s="63">
        <v>99</v>
      </c>
      <c r="D3424" s="63">
        <v>3423</v>
      </c>
      <c r="E3424" s="63" t="str">
        <f>VLOOKUP(CENSO[[#This Row],[NOME COMUM]],ESPECIES[],2,FALSE)</f>
        <v>Couratari guianensis Aubl.</v>
      </c>
      <c r="F3424" s="64" t="s">
        <v>6</v>
      </c>
      <c r="G3424" s="64">
        <v>196</v>
      </c>
      <c r="H3424" s="97">
        <f>CENSO[[#This Row],[CAP (cm)]]/PI()</f>
        <v>62.388737692022971</v>
      </c>
      <c r="I3424" s="64">
        <v>19</v>
      </c>
      <c r="J3424" s="96">
        <f>(PI()*(CENSO[[#This Row],[DAP (cm)]]^2))/40000</f>
        <v>0.30570481469091254</v>
      </c>
      <c r="K3424" s="96">
        <f>CENSO[[#This Row],[g (m²)]]*CENSO[[#This Row],[H (m)]]*0.7</f>
        <v>4.0658740353891361</v>
      </c>
      <c r="L3424" s="64">
        <v>1</v>
      </c>
      <c r="M3424" s="65">
        <v>365863.9</v>
      </c>
      <c r="N3424" s="87">
        <v>9703513.4000000004</v>
      </c>
      <c r="O3424" s="87" t="s">
        <v>1228</v>
      </c>
      <c r="P3424" s="87" t="str">
        <f>VLOOKUP(CENSO[[#This Row],[DAP (cm)]],CD[],2,TRUE)</f>
        <v>TORA</v>
      </c>
      <c r="Q3424" s="87" t="str">
        <f>VLOOKUP(CENSO[[#This Row],[DAP (cm)]],DD[],2,TRUE)</f>
        <v>60├ 70</v>
      </c>
      <c r="R3424" s="87" t="str" cm="1">
        <f t="array" ref="R3424">INDEX(_xlfn.TEXTSPLIT(CENSO[[#This Row],[NOME CIENTIFICO]]," "),1)</f>
        <v>Couratari</v>
      </c>
      <c r="S3424" s="98" t="s">
        <v>1004</v>
      </c>
      <c r="T3424" s="87">
        <f>_xlfn.MINIFS(CENSO[DAP (cm)],CENSO[NOME CIENTIFICO],CENSO[[#This Row],[NOME CIENTIFICO]])</f>
        <v>38.833806114422465</v>
      </c>
      <c r="U34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24" s="87" t="str">
        <f>IF(CENSO[[#This Row],[DAP (cm)]]&lt;CENSO[[#This Row],[DMCE (cm)]],"DAP &lt; DMCE","DAP ≥ DMCE")</f>
        <v>DAP ≥ DMCE</v>
      </c>
      <c r="W3424" s="87" t="str">
        <f>IF(CENSO[[#This Row],[DAP (cm)]]&gt;200, "Superior", "Inferior")</f>
        <v>Inferior</v>
      </c>
      <c r="X3424" s="87" t="str">
        <f>VLOOKUP(CENSO[[#This Row],[NOME COMUM]],ESPECIES[],4,FALSE)</f>
        <v>Não</v>
      </c>
      <c r="Y3424" s="87" t="str">
        <f>IF(IFERROR(VLOOKUP(CENSO[[#This Row],[NOME COMUM]],COMERCIAIS[],2, FALSE), "Não") &lt;&gt; "Não", "Sim", "Não")</f>
        <v>Sim</v>
      </c>
      <c r="Z3424" s="133">
        <f>CENSO[[#This Row],[g (m²)]]/SUM(AEEF[AEEF-UT])</f>
        <v>5.3487388353774844E-4</v>
      </c>
      <c r="AA3424" s="133">
        <f>CENSO[[#This Row],[v (m³)]]/SUM(AEEF[AEEF-UT])</f>
        <v>7.113822651052054E-3</v>
      </c>
    </row>
    <row r="3425" spans="1:27" ht="14">
      <c r="A3425" s="86">
        <v>1</v>
      </c>
      <c r="B3425" s="86">
        <v>2</v>
      </c>
      <c r="C3425" s="63">
        <v>99</v>
      </c>
      <c r="D3425" s="63">
        <v>3424</v>
      </c>
      <c r="E3425" s="63" t="str">
        <f>VLOOKUP(CENSO[[#This Row],[NOME COMUM]],ESPECIES[],2,FALSE)</f>
        <v>Lecythis chartacea O.Berg</v>
      </c>
      <c r="F3425" s="64" t="s">
        <v>31</v>
      </c>
      <c r="G3425" s="64">
        <v>130</v>
      </c>
      <c r="H3425" s="97">
        <f>CENSO[[#This Row],[CAP (cm)]]/PI()</f>
        <v>41.38028520389279</v>
      </c>
      <c r="I3425" s="64">
        <v>10</v>
      </c>
      <c r="J3425" s="96">
        <f>(PI()*(CENSO[[#This Row],[DAP (cm)]]^2))/40000</f>
        <v>0.13448592691265157</v>
      </c>
      <c r="K3425" s="96">
        <f>CENSO[[#This Row],[g (m²)]]*CENSO[[#This Row],[H (m)]]*0.7</f>
        <v>0.94140148838856097</v>
      </c>
      <c r="L3425" s="64">
        <v>1</v>
      </c>
      <c r="M3425" s="65">
        <v>365845.2</v>
      </c>
      <c r="N3425" s="87">
        <v>9703505.5999999903</v>
      </c>
      <c r="O3425" s="98" t="s">
        <v>1225</v>
      </c>
      <c r="P3425" s="87" t="str">
        <f>VLOOKUP(CENSO[[#This Row],[DAP (cm)]],CD[],2,TRUE)</f>
        <v>TORETE</v>
      </c>
      <c r="Q3425" s="87" t="str">
        <f>VLOOKUP(CENSO[[#This Row],[DAP (cm)]],DD[],2,TRUE)</f>
        <v>40├ 50</v>
      </c>
      <c r="R3425" s="87" t="str" cm="1">
        <f t="array" ref="R3425">INDEX(_xlfn.TEXTSPLIT(CENSO[[#This Row],[NOME CIENTIFICO]]," "),1)</f>
        <v>Lecythis</v>
      </c>
      <c r="S3425" s="98" t="s">
        <v>1004</v>
      </c>
      <c r="T3425" s="87">
        <f>_xlfn.MINIFS(CENSO[DAP (cm)],CENSO[NOME CIENTIFICO],CENSO[[#This Row],[NOME CIENTIFICO]])</f>
        <v>38.833806114422465</v>
      </c>
      <c r="U34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25" s="87" t="str">
        <f>IF(CENSO[[#This Row],[DAP (cm)]]&lt;CENSO[[#This Row],[DMCE (cm)]],"DAP &lt; DMCE","DAP ≥ DMCE")</f>
        <v>DAP &lt; DMCE</v>
      </c>
      <c r="W3425" s="87" t="str">
        <f>IF(CENSO[[#This Row],[DAP (cm)]]&gt;200, "Superior", "Inferior")</f>
        <v>Inferior</v>
      </c>
      <c r="X3425" s="87" t="str">
        <f>VLOOKUP(CENSO[[#This Row],[NOME COMUM]],ESPECIES[],4,FALSE)</f>
        <v>Não</v>
      </c>
      <c r="Y3425" s="87" t="str">
        <f>IF(IFERROR(VLOOKUP(CENSO[[#This Row],[NOME COMUM]],COMERCIAIS[],2, FALSE), "Não") &lt;&gt; "Não", "Sim", "Não")</f>
        <v>Sim</v>
      </c>
      <c r="Z3425" s="133">
        <f>CENSO[[#This Row],[g (m²)]]/SUM(AEEF[AEEF-UT])</f>
        <v>2.3530218221022364E-4</v>
      </c>
      <c r="AA3425" s="133">
        <f>CENSO[[#This Row],[v (m³)]]/SUM(AEEF[AEEF-UT])</f>
        <v>1.6471152754715653E-3</v>
      </c>
    </row>
    <row r="3426" spans="1:27" ht="14">
      <c r="A3426" s="86">
        <v>1</v>
      </c>
      <c r="B3426" s="86">
        <v>2</v>
      </c>
      <c r="C3426" s="63">
        <v>99</v>
      </c>
      <c r="D3426" s="63">
        <v>3425</v>
      </c>
      <c r="E3426" s="63" t="str">
        <f>VLOOKUP(CENSO[[#This Row],[NOME COMUM]],ESPECIES[],2,FALSE)</f>
        <v>Couratari guianensis Aubl.</v>
      </c>
      <c r="F3426" s="64" t="s">
        <v>6</v>
      </c>
      <c r="G3426" s="64">
        <v>135</v>
      </c>
      <c r="H3426" s="97">
        <f>CENSO[[#This Row],[CAP (cm)]]/PI()</f>
        <v>42.971834634811742</v>
      </c>
      <c r="I3426" s="64">
        <v>17</v>
      </c>
      <c r="J3426" s="96">
        <f>(PI()*(CENSO[[#This Row],[DAP (cm)]]^2))/40000</f>
        <v>0.14502994189248961</v>
      </c>
      <c r="K3426" s="96">
        <f>CENSO[[#This Row],[g (m²)]]*CENSO[[#This Row],[H (m)]]*0.7</f>
        <v>1.725856308520626</v>
      </c>
      <c r="L3426" s="64">
        <v>1</v>
      </c>
      <c r="M3426" s="65">
        <v>365838.4</v>
      </c>
      <c r="N3426" s="87">
        <v>9703503.3000000007</v>
      </c>
      <c r="O3426" s="98" t="s">
        <v>1225</v>
      </c>
      <c r="P3426" s="87" t="str">
        <f>VLOOKUP(CENSO[[#This Row],[DAP (cm)]],CD[],2,TRUE)</f>
        <v>TORETE</v>
      </c>
      <c r="Q3426" s="87" t="str">
        <f>VLOOKUP(CENSO[[#This Row],[DAP (cm)]],DD[],2,TRUE)</f>
        <v>40├ 50</v>
      </c>
      <c r="R3426" s="87" t="str" cm="1">
        <f t="array" ref="R3426">INDEX(_xlfn.TEXTSPLIT(CENSO[[#This Row],[NOME CIENTIFICO]]," "),1)</f>
        <v>Couratari</v>
      </c>
      <c r="S3426" s="98" t="s">
        <v>1004</v>
      </c>
      <c r="T3426" s="87">
        <f>_xlfn.MINIFS(CENSO[DAP (cm)],CENSO[NOME CIENTIFICO],CENSO[[#This Row],[NOME CIENTIFICO]])</f>
        <v>38.833806114422465</v>
      </c>
      <c r="U34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26" s="87" t="str">
        <f>IF(CENSO[[#This Row],[DAP (cm)]]&lt;CENSO[[#This Row],[DMCE (cm)]],"DAP &lt; DMCE","DAP ≥ DMCE")</f>
        <v>DAP &lt; DMCE</v>
      </c>
      <c r="W3426" s="87" t="str">
        <f>IF(CENSO[[#This Row],[DAP (cm)]]&gt;200, "Superior", "Inferior")</f>
        <v>Inferior</v>
      </c>
      <c r="X3426" s="87" t="str">
        <f>VLOOKUP(CENSO[[#This Row],[NOME COMUM]],ESPECIES[],4,FALSE)</f>
        <v>Não</v>
      </c>
      <c r="Y3426" s="87" t="str">
        <f>IF(IFERROR(VLOOKUP(CENSO[[#This Row],[NOME COMUM]],COMERCIAIS[],2, FALSE), "Não") &lt;&gt; "Não", "Sim", "Não")</f>
        <v>Sim</v>
      </c>
      <c r="Z3426" s="133">
        <f>CENSO[[#This Row],[g (m²)]]/SUM(AEEF[AEEF-UT])</f>
        <v>2.53750430223747E-4</v>
      </c>
      <c r="AA3426" s="133">
        <f>CENSO[[#This Row],[v (m³)]]/SUM(AEEF[AEEF-UT])</f>
        <v>3.019630119662589E-3</v>
      </c>
    </row>
    <row r="3427" spans="1:27" ht="14">
      <c r="A3427" s="86">
        <v>1</v>
      </c>
      <c r="B3427" s="86">
        <v>2</v>
      </c>
      <c r="C3427" s="63">
        <v>99</v>
      </c>
      <c r="D3427" s="63">
        <v>3426</v>
      </c>
      <c r="E3427" s="63" t="str">
        <f>VLOOKUP(CENSO[[#This Row],[NOME COMUM]],ESPECIES[],2,FALSE)</f>
        <v>Lecythis pisonis Cambess.</v>
      </c>
      <c r="F3427" s="64" t="s">
        <v>9</v>
      </c>
      <c r="G3427" s="64">
        <v>400</v>
      </c>
      <c r="H3427" s="97">
        <f>CENSO[[#This Row],[CAP (cm)]]/PI()</f>
        <v>127.32395447351627</v>
      </c>
      <c r="I3427" s="64">
        <v>20</v>
      </c>
      <c r="J3427" s="96">
        <f>(PI()*(CENSO[[#This Row],[DAP (cm)]]^2))/40000</f>
        <v>1.2732395447351625</v>
      </c>
      <c r="K3427" s="96">
        <f>CENSO[[#This Row],[g (m²)]]*CENSO[[#This Row],[H (m)]]*0.7</f>
        <v>17.825353626292273</v>
      </c>
      <c r="L3427" s="64">
        <v>1</v>
      </c>
      <c r="M3427" s="65">
        <v>365836.5</v>
      </c>
      <c r="N3427" s="87">
        <v>9703504.1999999899</v>
      </c>
      <c r="O3427" s="87" t="s">
        <v>1227</v>
      </c>
      <c r="P3427" s="87" t="str">
        <f>VLOOKUP(CENSO[[#This Row],[DAP (cm)]],CD[],2,TRUE)</f>
        <v>TORA</v>
      </c>
      <c r="Q3427" s="87" t="str">
        <f>VLOOKUP(CENSO[[#This Row],[DAP (cm)]],DD[],2,TRUE)</f>
        <v>120├ 130</v>
      </c>
      <c r="R3427" s="87" t="str" cm="1">
        <f t="array" ref="R3427">INDEX(_xlfn.TEXTSPLIT(CENSO[[#This Row],[NOME CIENTIFICO]]," "),1)</f>
        <v>Lecythis</v>
      </c>
      <c r="S3427" s="98" t="s">
        <v>1004</v>
      </c>
      <c r="T3427" s="87">
        <f>_xlfn.MINIFS(CENSO[DAP (cm)],CENSO[NOME CIENTIFICO],CENSO[[#This Row],[NOME CIENTIFICO]])</f>
        <v>40.743665431525208</v>
      </c>
      <c r="U34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3427" s="87" t="str">
        <f>IF(CENSO[[#This Row],[DAP (cm)]]&lt;CENSO[[#This Row],[DMCE (cm)]],"DAP &lt; DMCE","DAP ≥ DMCE")</f>
        <v>DAP ≥ DMCE</v>
      </c>
      <c r="W3427" s="87" t="str">
        <f>IF(CENSO[[#This Row],[DAP (cm)]]&gt;200, "Superior", "Inferior")</f>
        <v>Inferior</v>
      </c>
      <c r="X3427" s="87" t="str">
        <f>VLOOKUP(CENSO[[#This Row],[NOME COMUM]],ESPECIES[],4,FALSE)</f>
        <v>Não</v>
      </c>
      <c r="Y3427" s="87" t="str">
        <f>IF(IFERROR(VLOOKUP(CENSO[[#This Row],[NOME COMUM]],COMERCIAIS[],2, FALSE), "Não") &lt;&gt; "Não", "Sim", "Não")</f>
        <v>Sim</v>
      </c>
      <c r="Z3427" s="133">
        <f>CENSO[[#This Row],[g (m²)]]/SUM(AEEF[AEEF-UT])</f>
        <v>2.2277129676707558E-3</v>
      </c>
      <c r="AA3427" s="133">
        <f>CENSO[[#This Row],[v (m³)]]/SUM(AEEF[AEEF-UT])</f>
        <v>3.1187981547390577E-2</v>
      </c>
    </row>
    <row r="3428" spans="1:27" ht="14">
      <c r="A3428" s="86">
        <v>1</v>
      </c>
      <c r="B3428" s="86">
        <v>2</v>
      </c>
      <c r="C3428" s="63">
        <v>99</v>
      </c>
      <c r="D3428" s="63">
        <v>3427</v>
      </c>
      <c r="E3428" s="63" t="str">
        <f>VLOOKUP(CENSO[[#This Row],[NOME COMUM]],ESPECIES[],2,FALSE)</f>
        <v>Piptadenia suaveolens Miq.</v>
      </c>
      <c r="F3428" s="64" t="s">
        <v>22</v>
      </c>
      <c r="G3428" s="64">
        <v>237</v>
      </c>
      <c r="H3428" s="97">
        <f>CENSO[[#This Row],[CAP (cm)]]/PI()</f>
        <v>75.43944302555839</v>
      </c>
      <c r="I3428" s="64">
        <v>18</v>
      </c>
      <c r="J3428" s="96">
        <f>(PI()*(CENSO[[#This Row],[DAP (cm)]]^2))/40000</f>
        <v>0.44697869992643346</v>
      </c>
      <c r="K3428" s="96">
        <f>CENSO[[#This Row],[g (m²)]]*CENSO[[#This Row],[H (m)]]*0.7</f>
        <v>5.6319316190730619</v>
      </c>
      <c r="L3428" s="64">
        <v>1</v>
      </c>
      <c r="M3428" s="65">
        <v>365831.09999999899</v>
      </c>
      <c r="N3428" s="87">
        <v>9703506.8000000007</v>
      </c>
      <c r="O3428" s="87" t="s">
        <v>1228</v>
      </c>
      <c r="P3428" s="87" t="str">
        <f>VLOOKUP(CENSO[[#This Row],[DAP (cm)]],CD[],2,TRUE)</f>
        <v>TORA</v>
      </c>
      <c r="Q3428" s="87" t="str">
        <f>VLOOKUP(CENSO[[#This Row],[DAP (cm)]],DD[],2,TRUE)</f>
        <v>70├ 80</v>
      </c>
      <c r="R3428" s="87" t="str" cm="1">
        <f t="array" ref="R3428">INDEX(_xlfn.TEXTSPLIT(CENSO[[#This Row],[NOME CIENTIFICO]]," "),1)</f>
        <v>Piptadenia</v>
      </c>
      <c r="S3428" s="98" t="s">
        <v>1004</v>
      </c>
      <c r="T3428" s="87">
        <f>_xlfn.MINIFS(CENSO[DAP (cm)],CENSO[NOME CIENTIFICO],CENSO[[#This Row],[NOME CIENTIFICO]])</f>
        <v>39.788735772973837</v>
      </c>
      <c r="U34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28" s="87" t="str">
        <f>IF(CENSO[[#This Row],[DAP (cm)]]&lt;CENSO[[#This Row],[DMCE (cm)]],"DAP &lt; DMCE","DAP ≥ DMCE")</f>
        <v>DAP ≥ DMCE</v>
      </c>
      <c r="W3428" s="87" t="str">
        <f>IF(CENSO[[#This Row],[DAP (cm)]]&gt;200, "Superior", "Inferior")</f>
        <v>Inferior</v>
      </c>
      <c r="X3428" s="87" t="str">
        <f>VLOOKUP(CENSO[[#This Row],[NOME COMUM]],ESPECIES[],4,FALSE)</f>
        <v>Não</v>
      </c>
      <c r="Y3428" s="87" t="str">
        <f>IF(IFERROR(VLOOKUP(CENSO[[#This Row],[NOME COMUM]],COMERCIAIS[],2, FALSE), "Não") &lt;&gt; "Não", "Sim", "Não")</f>
        <v>Sim</v>
      </c>
      <c r="Z3428" s="133">
        <f>CENSO[[#This Row],[g (m²)]]/SUM(AEEF[AEEF-UT])</f>
        <v>7.8205256050686682E-4</v>
      </c>
      <c r="AA3428" s="133">
        <f>CENSO[[#This Row],[v (m³)]]/SUM(AEEF[AEEF-UT])</f>
        <v>9.8538622623865237E-3</v>
      </c>
    </row>
    <row r="3429" spans="1:27" ht="14">
      <c r="A3429" s="86">
        <v>1</v>
      </c>
      <c r="B3429" s="86">
        <v>2</v>
      </c>
      <c r="C3429" s="63">
        <v>99</v>
      </c>
      <c r="D3429" s="63">
        <v>3428</v>
      </c>
      <c r="E3429" s="63" t="str">
        <f>VLOOKUP(CENSO[[#This Row],[NOME COMUM]],ESPECIES[],2,FALSE)</f>
        <v>Piptadenia suaveolens Miq.</v>
      </c>
      <c r="F3429" s="64" t="s">
        <v>22</v>
      </c>
      <c r="G3429" s="64">
        <v>250</v>
      </c>
      <c r="H3429" s="97">
        <f>CENSO[[#This Row],[CAP (cm)]]/PI()</f>
        <v>79.577471545947674</v>
      </c>
      <c r="I3429" s="64">
        <v>12</v>
      </c>
      <c r="J3429" s="96">
        <f>(PI()*(CENSO[[#This Row],[DAP (cm)]]^2))/40000</f>
        <v>0.49735919716217297</v>
      </c>
      <c r="K3429" s="96">
        <f>CENSO[[#This Row],[g (m²)]]*CENSO[[#This Row],[H (m)]]*0.7</f>
        <v>4.1778172561622533</v>
      </c>
      <c r="L3429" s="64">
        <v>2</v>
      </c>
      <c r="M3429" s="65">
        <v>365818.9</v>
      </c>
      <c r="N3429" s="87">
        <v>9703507</v>
      </c>
      <c r="O3429" s="87" t="s">
        <v>1228</v>
      </c>
      <c r="P3429" s="87" t="str">
        <f>VLOOKUP(CENSO[[#This Row],[DAP (cm)]],CD[],2,TRUE)</f>
        <v>TORA</v>
      </c>
      <c r="Q3429" s="87" t="str">
        <f>VLOOKUP(CENSO[[#This Row],[DAP (cm)]],DD[],2,TRUE)</f>
        <v>70├ 80</v>
      </c>
      <c r="R3429" s="87" t="str" cm="1">
        <f t="array" ref="R3429">INDEX(_xlfn.TEXTSPLIT(CENSO[[#This Row],[NOME CIENTIFICO]]," "),1)</f>
        <v>Piptadenia</v>
      </c>
      <c r="S3429" s="98" t="s">
        <v>1004</v>
      </c>
      <c r="T3429" s="87">
        <f>_xlfn.MINIFS(CENSO[DAP (cm)],CENSO[NOME CIENTIFICO],CENSO[[#This Row],[NOME CIENTIFICO]])</f>
        <v>39.788735772973837</v>
      </c>
      <c r="U34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29" s="87" t="str">
        <f>IF(CENSO[[#This Row],[DAP (cm)]]&lt;CENSO[[#This Row],[DMCE (cm)]],"DAP &lt; DMCE","DAP ≥ DMCE")</f>
        <v>DAP ≥ DMCE</v>
      </c>
      <c r="W3429" s="87" t="str">
        <f>IF(CENSO[[#This Row],[DAP (cm)]]&gt;200, "Superior", "Inferior")</f>
        <v>Inferior</v>
      </c>
      <c r="X3429" s="87" t="str">
        <f>VLOOKUP(CENSO[[#This Row],[NOME COMUM]],ESPECIES[],4,FALSE)</f>
        <v>Não</v>
      </c>
      <c r="Y3429" s="87" t="str">
        <f>IF(IFERROR(VLOOKUP(CENSO[[#This Row],[NOME COMUM]],COMERCIAIS[],2, FALSE), "Não") &lt;&gt; "Não", "Sim", "Não")</f>
        <v>Sim</v>
      </c>
      <c r="Z3429" s="133">
        <f>CENSO[[#This Row],[g (m²)]]/SUM(AEEF[AEEF-UT])</f>
        <v>8.7020037799638919E-4</v>
      </c>
      <c r="AA3429" s="133">
        <f>CENSO[[#This Row],[v (m³)]]/SUM(AEEF[AEEF-UT])</f>
        <v>7.3096831751696695E-3</v>
      </c>
    </row>
    <row r="3430" spans="1:27" ht="14">
      <c r="A3430" s="86">
        <v>1</v>
      </c>
      <c r="B3430" s="86">
        <v>2</v>
      </c>
      <c r="C3430" s="63">
        <v>99</v>
      </c>
      <c r="D3430" s="63">
        <v>3429</v>
      </c>
      <c r="E3430" s="63" t="str">
        <f>VLOOKUP(CENSO[[#This Row],[NOME COMUM]],ESPECIES[],2,FALSE)</f>
        <v>Buchenavia capitata (Vahl) Eichler</v>
      </c>
      <c r="F3430" s="64" t="s">
        <v>10</v>
      </c>
      <c r="G3430" s="64">
        <v>227</v>
      </c>
      <c r="H3430" s="97">
        <f>CENSO[[#This Row],[CAP (cm)]]/PI()</f>
        <v>72.256344163720485</v>
      </c>
      <c r="I3430" s="64">
        <v>18</v>
      </c>
      <c r="J3430" s="96">
        <f>(PI()*(CENSO[[#This Row],[DAP (cm)]]^2))/40000</f>
        <v>0.41005475312911377</v>
      </c>
      <c r="K3430" s="96">
        <f>CENSO[[#This Row],[g (m²)]]*CENSO[[#This Row],[H (m)]]*0.7</f>
        <v>5.1666898894268334</v>
      </c>
      <c r="L3430" s="64">
        <v>1</v>
      </c>
      <c r="M3430" s="65">
        <v>365814.59999999899</v>
      </c>
      <c r="N3430" s="87">
        <v>9703490.1999999899</v>
      </c>
      <c r="O3430" s="87" t="s">
        <v>1227</v>
      </c>
      <c r="P3430" s="87" t="str">
        <f>VLOOKUP(CENSO[[#This Row],[DAP (cm)]],CD[],2,TRUE)</f>
        <v>TORA</v>
      </c>
      <c r="Q3430" s="87" t="str">
        <f>VLOOKUP(CENSO[[#This Row],[DAP (cm)]],DD[],2,TRUE)</f>
        <v>70├ 80</v>
      </c>
      <c r="R3430" s="87" t="str" cm="1">
        <f t="array" ref="R3430">INDEX(_xlfn.TEXTSPLIT(CENSO[[#This Row],[NOME CIENTIFICO]]," "),1)</f>
        <v>Buchenavia</v>
      </c>
      <c r="S3430" s="98" t="s">
        <v>1004</v>
      </c>
      <c r="T3430" s="87">
        <f>_xlfn.MINIFS(CENSO[DAP (cm)],CENSO[NOME CIENTIFICO],CENSO[[#This Row],[NOME CIENTIFICO]])</f>
        <v>41.38028520389279</v>
      </c>
      <c r="U34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430" s="87" t="str">
        <f>IF(CENSO[[#This Row],[DAP (cm)]]&lt;CENSO[[#This Row],[DMCE (cm)]],"DAP &lt; DMCE","DAP ≥ DMCE")</f>
        <v>DAP ≥ DMCE</v>
      </c>
      <c r="W3430" s="87" t="str">
        <f>IF(CENSO[[#This Row],[DAP (cm)]]&gt;200, "Superior", "Inferior")</f>
        <v>Inferior</v>
      </c>
      <c r="X3430" s="87" t="str">
        <f>VLOOKUP(CENSO[[#This Row],[NOME COMUM]],ESPECIES[],4,FALSE)</f>
        <v>Não</v>
      </c>
      <c r="Y3430" s="87" t="str">
        <f>IF(IFERROR(VLOOKUP(CENSO[[#This Row],[NOME COMUM]],COMERCIAIS[],2, FALSE), "Não") &lt;&gt; "Não", "Sim", "Não")</f>
        <v>Não</v>
      </c>
      <c r="Z3430" s="133">
        <f>CENSO[[#This Row],[g (m²)]]/SUM(AEEF[AEEF-UT])</f>
        <v>7.1744888444441493E-4</v>
      </c>
      <c r="AA3430" s="133">
        <f>CENSO[[#This Row],[v (m³)]]/SUM(AEEF[AEEF-UT])</f>
        <v>9.0398559439996279E-3</v>
      </c>
    </row>
    <row r="3431" spans="1:27" ht="14">
      <c r="A3431" s="86">
        <v>1</v>
      </c>
      <c r="B3431" s="86">
        <v>2</v>
      </c>
      <c r="C3431" s="63">
        <v>99</v>
      </c>
      <c r="D3431" s="63">
        <v>3430</v>
      </c>
      <c r="E3431" s="63" t="str">
        <f>VLOOKUP(CENSO[[#This Row],[NOME COMUM]],ESPECIES[],2,FALSE)</f>
        <v>Couratari guianensis Aubl.</v>
      </c>
      <c r="F3431" s="64" t="s">
        <v>6</v>
      </c>
      <c r="G3431" s="64">
        <v>265</v>
      </c>
      <c r="H3431" s="97">
        <f>CENSO[[#This Row],[CAP (cm)]]/PI()</f>
        <v>84.352119838704525</v>
      </c>
      <c r="I3431" s="64">
        <v>23</v>
      </c>
      <c r="J3431" s="96">
        <f>(PI()*(CENSO[[#This Row],[DAP (cm)]]^2))/40000</f>
        <v>0.55883279393141738</v>
      </c>
      <c r="K3431" s="96">
        <f>CENSO[[#This Row],[g (m²)]]*CENSO[[#This Row],[H (m)]]*0.7</f>
        <v>8.9972079822958193</v>
      </c>
      <c r="L3431" s="64">
        <v>1</v>
      </c>
      <c r="M3431" s="65">
        <v>365791.09999999899</v>
      </c>
      <c r="N3431" s="87">
        <v>9703453.8000000007</v>
      </c>
      <c r="O3431" s="87" t="s">
        <v>1228</v>
      </c>
      <c r="P3431" s="87" t="str">
        <f>VLOOKUP(CENSO[[#This Row],[DAP (cm)]],CD[],2,TRUE)</f>
        <v>TORA</v>
      </c>
      <c r="Q3431" s="87" t="str">
        <f>VLOOKUP(CENSO[[#This Row],[DAP (cm)]],DD[],2,TRUE)</f>
        <v>80├ 90</v>
      </c>
      <c r="R3431" s="87" t="str" cm="1">
        <f t="array" ref="R3431">INDEX(_xlfn.TEXTSPLIT(CENSO[[#This Row],[NOME CIENTIFICO]]," "),1)</f>
        <v>Couratari</v>
      </c>
      <c r="S3431" s="98" t="s">
        <v>1004</v>
      </c>
      <c r="T3431" s="87">
        <f>_xlfn.MINIFS(CENSO[DAP (cm)],CENSO[NOME CIENTIFICO],CENSO[[#This Row],[NOME CIENTIFICO]])</f>
        <v>38.833806114422465</v>
      </c>
      <c r="U34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31" s="87" t="str">
        <f>IF(CENSO[[#This Row],[DAP (cm)]]&lt;CENSO[[#This Row],[DMCE (cm)]],"DAP &lt; DMCE","DAP ≥ DMCE")</f>
        <v>DAP ≥ DMCE</v>
      </c>
      <c r="W3431" s="87" t="str">
        <f>IF(CENSO[[#This Row],[DAP (cm)]]&gt;200, "Superior", "Inferior")</f>
        <v>Inferior</v>
      </c>
      <c r="X3431" s="87" t="str">
        <f>VLOOKUP(CENSO[[#This Row],[NOME COMUM]],ESPECIES[],4,FALSE)</f>
        <v>Não</v>
      </c>
      <c r="Y3431" s="87" t="str">
        <f>IF(IFERROR(VLOOKUP(CENSO[[#This Row],[NOME COMUM]],COMERCIAIS[],2, FALSE), "Não") &lt;&gt; "Não", "Sim", "Não")</f>
        <v>Sim</v>
      </c>
      <c r="Z3431" s="133">
        <f>CENSO[[#This Row],[g (m²)]]/SUM(AEEF[AEEF-UT])</f>
        <v>9.777571447167426E-4</v>
      </c>
      <c r="AA3431" s="133">
        <f>CENSO[[#This Row],[v (m³)]]/SUM(AEEF[AEEF-UT])</f>
        <v>1.5741890029939556E-2</v>
      </c>
    </row>
    <row r="3432" spans="1:27" ht="14">
      <c r="A3432" s="86">
        <v>1</v>
      </c>
      <c r="B3432" s="86">
        <v>2</v>
      </c>
      <c r="C3432" s="63">
        <v>99</v>
      </c>
      <c r="D3432" s="63">
        <v>3431</v>
      </c>
      <c r="E3432" s="63" t="str">
        <f>VLOOKUP(CENSO[[#This Row],[NOME COMUM]],ESPECIES[],2,FALSE)</f>
        <v>Piptadenia suaveolens Miq.</v>
      </c>
      <c r="F3432" s="64" t="s">
        <v>22</v>
      </c>
      <c r="G3432" s="64">
        <v>207</v>
      </c>
      <c r="H3432" s="97">
        <f>CENSO[[#This Row],[CAP (cm)]]/PI()</f>
        <v>65.890146440044674</v>
      </c>
      <c r="I3432" s="64">
        <v>17</v>
      </c>
      <c r="J3432" s="96">
        <f>(PI()*(CENSO[[#This Row],[DAP (cm)]]^2))/40000</f>
        <v>0.34098150782723119</v>
      </c>
      <c r="K3432" s="96">
        <f>CENSO[[#This Row],[g (m²)]]*CENSO[[#This Row],[H (m)]]*0.7</f>
        <v>4.0576799431440511</v>
      </c>
      <c r="L3432" s="64">
        <v>1</v>
      </c>
      <c r="M3432" s="65">
        <v>365762.59999999899</v>
      </c>
      <c r="N3432" s="87">
        <v>9703362.3000000007</v>
      </c>
      <c r="O3432" s="87" t="s">
        <v>1228</v>
      </c>
      <c r="P3432" s="87" t="str">
        <f>VLOOKUP(CENSO[[#This Row],[DAP (cm)]],CD[],2,TRUE)</f>
        <v>TORA</v>
      </c>
      <c r="Q3432" s="87" t="str">
        <f>VLOOKUP(CENSO[[#This Row],[DAP (cm)]],DD[],2,TRUE)</f>
        <v>60├ 70</v>
      </c>
      <c r="R3432" s="87" t="str" cm="1">
        <f t="array" ref="R3432">INDEX(_xlfn.TEXTSPLIT(CENSO[[#This Row],[NOME CIENTIFICO]]," "),1)</f>
        <v>Piptadenia</v>
      </c>
      <c r="S3432" s="98" t="s">
        <v>1004</v>
      </c>
      <c r="T3432" s="87">
        <f>_xlfn.MINIFS(CENSO[DAP (cm)],CENSO[NOME CIENTIFICO],CENSO[[#This Row],[NOME CIENTIFICO]])</f>
        <v>39.788735772973837</v>
      </c>
      <c r="U34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32" s="87" t="str">
        <f>IF(CENSO[[#This Row],[DAP (cm)]]&lt;CENSO[[#This Row],[DMCE (cm)]],"DAP &lt; DMCE","DAP ≥ DMCE")</f>
        <v>DAP ≥ DMCE</v>
      </c>
      <c r="W3432" s="87" t="str">
        <f>IF(CENSO[[#This Row],[DAP (cm)]]&gt;200, "Superior", "Inferior")</f>
        <v>Inferior</v>
      </c>
      <c r="X3432" s="87" t="str">
        <f>VLOOKUP(CENSO[[#This Row],[NOME COMUM]],ESPECIES[],4,FALSE)</f>
        <v>Não</v>
      </c>
      <c r="Y3432" s="87" t="str">
        <f>IF(IFERROR(VLOOKUP(CENSO[[#This Row],[NOME COMUM]],COMERCIAIS[],2, FALSE), "Não") &lt;&gt; "Não", "Sim", "Não")</f>
        <v>Sim</v>
      </c>
      <c r="Z3432" s="133">
        <f>CENSO[[#This Row],[g (m²)]]/SUM(AEEF[AEEF-UT])</f>
        <v>5.9659545594827642E-4</v>
      </c>
      <c r="AA3432" s="133">
        <f>CENSO[[#This Row],[v (m³)]]/SUM(AEEF[AEEF-UT])</f>
        <v>7.0994859257844899E-3</v>
      </c>
    </row>
    <row r="3433" spans="1:27" ht="14">
      <c r="A3433" s="86">
        <v>1</v>
      </c>
      <c r="B3433" s="86">
        <v>2</v>
      </c>
      <c r="C3433" s="63">
        <v>99</v>
      </c>
      <c r="D3433" s="63">
        <v>3432</v>
      </c>
      <c r="E3433" s="63" t="str">
        <f>VLOOKUP(CENSO[[#This Row],[NOME COMUM]],ESPECIES[],2,FALSE)</f>
        <v>Erisma uncinatum Warm.</v>
      </c>
      <c r="F3433" s="64" t="s">
        <v>98</v>
      </c>
      <c r="G3433" s="64">
        <v>210</v>
      </c>
      <c r="H3433" s="97">
        <f>CENSO[[#This Row],[CAP (cm)]]/PI()</f>
        <v>66.845076098596039</v>
      </c>
      <c r="I3433" s="64">
        <v>18</v>
      </c>
      <c r="J3433" s="96">
        <f>(PI()*(CENSO[[#This Row],[DAP (cm)]]^2))/40000</f>
        <v>0.35093664951762915</v>
      </c>
      <c r="K3433" s="96">
        <f>CENSO[[#This Row],[g (m²)]]*CENSO[[#This Row],[H (m)]]*0.7</f>
        <v>4.4218017839221266</v>
      </c>
      <c r="L3433" s="64">
        <v>1</v>
      </c>
      <c r="M3433" s="65">
        <v>365753.9</v>
      </c>
      <c r="N3433" s="87">
        <v>9703352.0999999903</v>
      </c>
      <c r="O3433" s="87" t="s">
        <v>1228</v>
      </c>
      <c r="P3433" s="87" t="str">
        <f>VLOOKUP(CENSO[[#This Row],[DAP (cm)]],CD[],2,TRUE)</f>
        <v>TORA</v>
      </c>
      <c r="Q3433" s="87" t="str">
        <f>VLOOKUP(CENSO[[#This Row],[DAP (cm)]],DD[],2,TRUE)</f>
        <v>60├ 70</v>
      </c>
      <c r="R3433" s="87" t="str" cm="1">
        <f t="array" ref="R3433">INDEX(_xlfn.TEXTSPLIT(CENSO[[#This Row],[NOME CIENTIFICO]]," "),1)</f>
        <v>Erisma</v>
      </c>
      <c r="S3433" s="98" t="s">
        <v>1004</v>
      </c>
      <c r="T3433" s="87">
        <f>_xlfn.MINIFS(CENSO[DAP (cm)],CENSO[NOME CIENTIFICO],CENSO[[#This Row],[NOME CIENTIFICO]])</f>
        <v>41.38028520389279</v>
      </c>
      <c r="U34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433" s="87" t="str">
        <f>IF(CENSO[[#This Row],[DAP (cm)]]&lt;CENSO[[#This Row],[DMCE (cm)]],"DAP &lt; DMCE","DAP ≥ DMCE")</f>
        <v>DAP ≥ DMCE</v>
      </c>
      <c r="W3433" s="87" t="str">
        <f>IF(CENSO[[#This Row],[DAP (cm)]]&gt;200, "Superior", "Inferior")</f>
        <v>Inferior</v>
      </c>
      <c r="X3433" s="87" t="str">
        <f>VLOOKUP(CENSO[[#This Row],[NOME COMUM]],ESPECIES[],4,FALSE)</f>
        <v>Não</v>
      </c>
      <c r="Y3433" s="87" t="str">
        <f>IF(IFERROR(VLOOKUP(CENSO[[#This Row],[NOME COMUM]],COMERCIAIS[],2, FALSE), "Não") &lt;&gt; "Não", "Sim", "Não")</f>
        <v>Sim</v>
      </c>
      <c r="Z3433" s="133">
        <f>CENSO[[#This Row],[g (m²)]]/SUM(AEEF[AEEF-UT])</f>
        <v>6.1401338671425204E-4</v>
      </c>
      <c r="AA3433" s="133">
        <f>CENSO[[#This Row],[v (m³)]]/SUM(AEEF[AEEF-UT])</f>
        <v>7.7365686725995742E-3</v>
      </c>
    </row>
    <row r="3434" spans="1:27" ht="14">
      <c r="A3434" s="86">
        <v>1</v>
      </c>
      <c r="B3434" s="86">
        <v>2</v>
      </c>
      <c r="C3434" s="63">
        <v>99</v>
      </c>
      <c r="D3434" s="63">
        <v>3433</v>
      </c>
      <c r="E3434" s="63" t="str">
        <f>VLOOKUP(CENSO[[#This Row],[NOME COMUM]],ESPECIES[],2,FALSE)</f>
        <v>Couratari guianensis Aubl.</v>
      </c>
      <c r="F3434" s="64" t="s">
        <v>6</v>
      </c>
      <c r="G3434" s="64">
        <v>300</v>
      </c>
      <c r="H3434" s="97">
        <f>CENSO[[#This Row],[CAP (cm)]]/PI()</f>
        <v>95.4929658551372</v>
      </c>
      <c r="I3434" s="64">
        <v>23</v>
      </c>
      <c r="J3434" s="96">
        <f>(PI()*(CENSO[[#This Row],[DAP (cm)]]^2))/40000</f>
        <v>0.7161972439135289</v>
      </c>
      <c r="K3434" s="96">
        <f>CENSO[[#This Row],[g (m²)]]*CENSO[[#This Row],[H (m)]]*0.7</f>
        <v>11.530775627007815</v>
      </c>
      <c r="L3434" s="64">
        <v>1</v>
      </c>
      <c r="M3434" s="65">
        <v>365736.09999999899</v>
      </c>
      <c r="N3434" s="87">
        <v>9703343.9000000004</v>
      </c>
      <c r="O3434" s="87" t="s">
        <v>1228</v>
      </c>
      <c r="P3434" s="87" t="str">
        <f>VLOOKUP(CENSO[[#This Row],[DAP (cm)]],CD[],2,TRUE)</f>
        <v>TORA</v>
      </c>
      <c r="Q3434" s="87" t="str">
        <f>VLOOKUP(CENSO[[#This Row],[DAP (cm)]],DD[],2,TRUE)</f>
        <v>90├ 100</v>
      </c>
      <c r="R3434" s="87" t="str" cm="1">
        <f t="array" ref="R3434">INDEX(_xlfn.TEXTSPLIT(CENSO[[#This Row],[NOME CIENTIFICO]]," "),1)</f>
        <v>Couratari</v>
      </c>
      <c r="S3434" s="98" t="s">
        <v>1004</v>
      </c>
      <c r="T3434" s="87">
        <f>_xlfn.MINIFS(CENSO[DAP (cm)],CENSO[NOME CIENTIFICO],CENSO[[#This Row],[NOME CIENTIFICO]])</f>
        <v>38.833806114422465</v>
      </c>
      <c r="U34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34" s="87" t="str">
        <f>IF(CENSO[[#This Row],[DAP (cm)]]&lt;CENSO[[#This Row],[DMCE (cm)]],"DAP &lt; DMCE","DAP ≥ DMCE")</f>
        <v>DAP ≥ DMCE</v>
      </c>
      <c r="W3434" s="87" t="str">
        <f>IF(CENSO[[#This Row],[DAP (cm)]]&gt;200, "Superior", "Inferior")</f>
        <v>Inferior</v>
      </c>
      <c r="X3434" s="87" t="str">
        <f>VLOOKUP(CENSO[[#This Row],[NOME COMUM]],ESPECIES[],4,FALSE)</f>
        <v>Não</v>
      </c>
      <c r="Y3434" s="87" t="str">
        <f>IF(IFERROR(VLOOKUP(CENSO[[#This Row],[NOME COMUM]],COMERCIAIS[],2, FALSE), "Não") &lt;&gt; "Não", "Sim", "Não")</f>
        <v>Sim</v>
      </c>
      <c r="Z3434" s="133">
        <f>CENSO[[#This Row],[g (m²)]]/SUM(AEEF[AEEF-UT])</f>
        <v>1.2530885443148001E-3</v>
      </c>
      <c r="AA3434" s="133">
        <f>CENSO[[#This Row],[v (m³)]]/SUM(AEEF[AEEF-UT])</f>
        <v>2.017472556346828E-2</v>
      </c>
    </row>
    <row r="3435" spans="1:27" ht="14">
      <c r="A3435" s="86">
        <v>1</v>
      </c>
      <c r="B3435" s="86">
        <v>2</v>
      </c>
      <c r="C3435" s="63">
        <v>99</v>
      </c>
      <c r="D3435" s="63">
        <v>3434</v>
      </c>
      <c r="E3435" s="63" t="str">
        <f>VLOOKUP(CENSO[[#This Row],[NOME COMUM]],ESPECIES[],2,FALSE)</f>
        <v>Piptadenia suaveolens Miq.</v>
      </c>
      <c r="F3435" s="64" t="s">
        <v>22</v>
      </c>
      <c r="G3435" s="64">
        <v>175</v>
      </c>
      <c r="H3435" s="97">
        <f>CENSO[[#This Row],[CAP (cm)]]/PI()</f>
        <v>55.70423008216337</v>
      </c>
      <c r="I3435" s="64">
        <v>14</v>
      </c>
      <c r="J3435" s="96">
        <f>(PI()*(CENSO[[#This Row],[DAP (cm)]]^2))/40000</f>
        <v>0.24370600660946476</v>
      </c>
      <c r="K3435" s="96">
        <f>CENSO[[#This Row],[g (m²)]]*CENSO[[#This Row],[H (m)]]*0.7</f>
        <v>2.3883188647727547</v>
      </c>
      <c r="L3435" s="64">
        <v>2</v>
      </c>
      <c r="M3435" s="65">
        <v>365743.9</v>
      </c>
      <c r="N3435" s="87">
        <v>9703304.8000000007</v>
      </c>
      <c r="O3435" s="87" t="s">
        <v>1228</v>
      </c>
      <c r="P3435" s="87" t="str">
        <f>VLOOKUP(CENSO[[#This Row],[DAP (cm)]],CD[],2,TRUE)</f>
        <v>TORA</v>
      </c>
      <c r="Q3435" s="87" t="str">
        <f>VLOOKUP(CENSO[[#This Row],[DAP (cm)]],DD[],2,TRUE)</f>
        <v>50├ 60</v>
      </c>
      <c r="R3435" s="87" t="str" cm="1">
        <f t="array" ref="R3435">INDEX(_xlfn.TEXTSPLIT(CENSO[[#This Row],[NOME CIENTIFICO]]," "),1)</f>
        <v>Piptadenia</v>
      </c>
      <c r="S3435" s="98" t="s">
        <v>1004</v>
      </c>
      <c r="T3435" s="87">
        <f>_xlfn.MINIFS(CENSO[DAP (cm)],CENSO[NOME CIENTIFICO],CENSO[[#This Row],[NOME CIENTIFICO]])</f>
        <v>39.788735772973837</v>
      </c>
      <c r="U34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35" s="87" t="str">
        <f>IF(CENSO[[#This Row],[DAP (cm)]]&lt;CENSO[[#This Row],[DMCE (cm)]],"DAP &lt; DMCE","DAP ≥ DMCE")</f>
        <v>DAP ≥ DMCE</v>
      </c>
      <c r="W3435" s="87" t="str">
        <f>IF(CENSO[[#This Row],[DAP (cm)]]&gt;200, "Superior", "Inferior")</f>
        <v>Inferior</v>
      </c>
      <c r="X3435" s="87" t="str">
        <f>VLOOKUP(CENSO[[#This Row],[NOME COMUM]],ESPECIES[],4,FALSE)</f>
        <v>Não</v>
      </c>
      <c r="Y3435" s="87" t="str">
        <f>IF(IFERROR(VLOOKUP(CENSO[[#This Row],[NOME COMUM]],COMERCIAIS[],2, FALSE), "Não") &lt;&gt; "Não", "Sim", "Não")</f>
        <v>Sim</v>
      </c>
      <c r="Z3435" s="133">
        <f>CENSO[[#This Row],[g (m²)]]/SUM(AEEF[AEEF-UT])</f>
        <v>4.2639818521823071E-4</v>
      </c>
      <c r="AA3435" s="133">
        <f>CENSO[[#This Row],[v (m³)]]/SUM(AEEF[AEEF-UT])</f>
        <v>4.1787022151386606E-3</v>
      </c>
    </row>
    <row r="3436" spans="1:27" ht="14">
      <c r="A3436" s="86">
        <v>1</v>
      </c>
      <c r="B3436" s="86">
        <v>2</v>
      </c>
      <c r="C3436" s="63">
        <v>99</v>
      </c>
      <c r="D3436" s="63">
        <v>3435</v>
      </c>
      <c r="E3436" s="63" t="str">
        <f>VLOOKUP(CENSO[[#This Row],[NOME COMUM]],ESPECIES[],2,FALSE)</f>
        <v>Couratari guianensis Aubl.</v>
      </c>
      <c r="F3436" s="64" t="s">
        <v>6</v>
      </c>
      <c r="G3436" s="64">
        <v>330</v>
      </c>
      <c r="H3436" s="97">
        <f>CENSO[[#This Row],[CAP (cm)]]/PI()</f>
        <v>105.04226244065093</v>
      </c>
      <c r="I3436" s="64">
        <v>24</v>
      </c>
      <c r="J3436" s="96">
        <f>(PI()*(CENSO[[#This Row],[DAP (cm)]]^2))/40000</f>
        <v>0.86659866513537021</v>
      </c>
      <c r="K3436" s="96">
        <f>CENSO[[#This Row],[g (m²)]]*CENSO[[#This Row],[H (m)]]*0.7</f>
        <v>14.558857574274219</v>
      </c>
      <c r="L3436" s="64">
        <v>1</v>
      </c>
      <c r="M3436" s="65">
        <v>365756.5</v>
      </c>
      <c r="N3436" s="87">
        <v>9703287.8000000007</v>
      </c>
      <c r="O3436" s="87" t="s">
        <v>1228</v>
      </c>
      <c r="P3436" s="87" t="str">
        <f>VLOOKUP(CENSO[[#This Row],[DAP (cm)]],CD[],2,TRUE)</f>
        <v>TORA</v>
      </c>
      <c r="Q3436" s="87" t="str">
        <f>VLOOKUP(CENSO[[#This Row],[DAP (cm)]],DD[],2,TRUE)</f>
        <v>100├ 110</v>
      </c>
      <c r="R3436" s="87" t="str" cm="1">
        <f t="array" ref="R3436">INDEX(_xlfn.TEXTSPLIT(CENSO[[#This Row],[NOME CIENTIFICO]]," "),1)</f>
        <v>Couratari</v>
      </c>
      <c r="S3436" s="98" t="s">
        <v>1004</v>
      </c>
      <c r="T3436" s="87">
        <f>_xlfn.MINIFS(CENSO[DAP (cm)],CENSO[NOME CIENTIFICO],CENSO[[#This Row],[NOME CIENTIFICO]])</f>
        <v>38.833806114422465</v>
      </c>
      <c r="U34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36" s="87" t="str">
        <f>IF(CENSO[[#This Row],[DAP (cm)]]&lt;CENSO[[#This Row],[DMCE (cm)]],"DAP &lt; DMCE","DAP ≥ DMCE")</f>
        <v>DAP ≥ DMCE</v>
      </c>
      <c r="W3436" s="87" t="str">
        <f>IF(CENSO[[#This Row],[DAP (cm)]]&gt;200, "Superior", "Inferior")</f>
        <v>Inferior</v>
      </c>
      <c r="X3436" s="87" t="str">
        <f>VLOOKUP(CENSO[[#This Row],[NOME COMUM]],ESPECIES[],4,FALSE)</f>
        <v>Não</v>
      </c>
      <c r="Y3436" s="87" t="str">
        <f>IF(IFERROR(VLOOKUP(CENSO[[#This Row],[NOME COMUM]],COMERCIAIS[],2, FALSE), "Não") &lt;&gt; "Não", "Sim", "Não")</f>
        <v>Sim</v>
      </c>
      <c r="Z3436" s="133">
        <f>CENSO[[#This Row],[g (m²)]]/SUM(AEEF[AEEF-UT])</f>
        <v>1.5162371386209085E-3</v>
      </c>
      <c r="AA3436" s="133">
        <f>CENSO[[#This Row],[v (m³)]]/SUM(AEEF[AEEF-UT])</f>
        <v>2.5472783928831261E-2</v>
      </c>
    </row>
    <row r="3437" spans="1:27" ht="14">
      <c r="A3437" s="86">
        <v>1</v>
      </c>
      <c r="B3437" s="86">
        <v>2</v>
      </c>
      <c r="C3437" s="63">
        <v>99</v>
      </c>
      <c r="D3437" s="63">
        <v>3436</v>
      </c>
      <c r="E3437" s="63" t="str">
        <f>VLOOKUP(CENSO[[#This Row],[NOME COMUM]],ESPECIES[],2,FALSE)</f>
        <v>Piptadenia suaveolens Miq.</v>
      </c>
      <c r="F3437" s="64" t="s">
        <v>22</v>
      </c>
      <c r="G3437" s="64">
        <v>150</v>
      </c>
      <c r="H3437" s="97">
        <f>CENSO[[#This Row],[CAP (cm)]]/PI()</f>
        <v>47.7464829275686</v>
      </c>
      <c r="I3437" s="64">
        <v>12</v>
      </c>
      <c r="J3437" s="96">
        <f>(PI()*(CENSO[[#This Row],[DAP (cm)]]^2))/40000</f>
        <v>0.17904931097838223</v>
      </c>
      <c r="K3437" s="96">
        <f>CENSO[[#This Row],[g (m²)]]*CENSO[[#This Row],[H (m)]]*0.7</f>
        <v>1.5040142122184108</v>
      </c>
      <c r="L3437" s="64">
        <v>2</v>
      </c>
      <c r="M3437" s="65">
        <v>365738.09999999899</v>
      </c>
      <c r="N3437" s="87">
        <v>9703263.4000000004</v>
      </c>
      <c r="O3437" s="98" t="s">
        <v>1225</v>
      </c>
      <c r="P3437" s="87" t="str">
        <f>VLOOKUP(CENSO[[#This Row],[DAP (cm)]],CD[],2,TRUE)</f>
        <v>TORETE</v>
      </c>
      <c r="Q3437" s="87" t="str">
        <f>VLOOKUP(CENSO[[#This Row],[DAP (cm)]],DD[],2,TRUE)</f>
        <v>40├ 50</v>
      </c>
      <c r="R3437" s="87" t="str" cm="1">
        <f t="array" ref="R3437">INDEX(_xlfn.TEXTSPLIT(CENSO[[#This Row],[NOME CIENTIFICO]]," "),1)</f>
        <v>Piptadenia</v>
      </c>
      <c r="S3437" s="98" t="s">
        <v>1004</v>
      </c>
      <c r="T3437" s="87">
        <f>_xlfn.MINIFS(CENSO[DAP (cm)],CENSO[NOME CIENTIFICO],CENSO[[#This Row],[NOME CIENTIFICO]])</f>
        <v>39.788735772973837</v>
      </c>
      <c r="U34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37" s="87" t="str">
        <f>IF(CENSO[[#This Row],[DAP (cm)]]&lt;CENSO[[#This Row],[DMCE (cm)]],"DAP &lt; DMCE","DAP ≥ DMCE")</f>
        <v>DAP &lt; DMCE</v>
      </c>
      <c r="W3437" s="87" t="str">
        <f>IF(CENSO[[#This Row],[DAP (cm)]]&gt;200, "Superior", "Inferior")</f>
        <v>Inferior</v>
      </c>
      <c r="X3437" s="87" t="str">
        <f>VLOOKUP(CENSO[[#This Row],[NOME COMUM]],ESPECIES[],4,FALSE)</f>
        <v>Não</v>
      </c>
      <c r="Y3437" s="87" t="str">
        <f>IF(IFERROR(VLOOKUP(CENSO[[#This Row],[NOME COMUM]],COMERCIAIS[],2, FALSE), "Não") &lt;&gt; "Não", "Sim", "Não")</f>
        <v>Sim</v>
      </c>
      <c r="Z3437" s="133">
        <f>CENSO[[#This Row],[g (m²)]]/SUM(AEEF[AEEF-UT])</f>
        <v>3.1327213607870003E-4</v>
      </c>
      <c r="AA3437" s="133">
        <f>CENSO[[#This Row],[v (m³)]]/SUM(AEEF[AEEF-UT])</f>
        <v>2.6314859430610804E-3</v>
      </c>
    </row>
    <row r="3438" spans="1:27" ht="14">
      <c r="A3438" s="86">
        <v>1</v>
      </c>
      <c r="B3438" s="86">
        <v>2</v>
      </c>
      <c r="C3438" s="63">
        <v>99</v>
      </c>
      <c r="D3438" s="63">
        <v>3437</v>
      </c>
      <c r="E3438" s="63" t="str">
        <f>VLOOKUP(CENSO[[#This Row],[NOME COMUM]],ESPECIES[],2,FALSE)</f>
        <v>Couratari guianensis Aubl.</v>
      </c>
      <c r="F3438" s="64" t="s">
        <v>6</v>
      </c>
      <c r="G3438" s="64">
        <v>360</v>
      </c>
      <c r="H3438" s="97">
        <f>CENSO[[#This Row],[CAP (cm)]]/PI()</f>
        <v>114.59155902616465</v>
      </c>
      <c r="I3438" s="64">
        <v>23</v>
      </c>
      <c r="J3438" s="96">
        <f>(PI()*(CENSO[[#This Row],[DAP (cm)]]^2))/40000</f>
        <v>1.0313240312354819</v>
      </c>
      <c r="K3438" s="96">
        <f>CENSO[[#This Row],[g (m²)]]*CENSO[[#This Row],[H (m)]]*0.7</f>
        <v>16.604316902891259</v>
      </c>
      <c r="L3438" s="64">
        <v>1</v>
      </c>
      <c r="M3438" s="65">
        <v>365727.59999999899</v>
      </c>
      <c r="N3438" s="87">
        <v>9703251.8000000007</v>
      </c>
      <c r="O3438" s="87" t="s">
        <v>1228</v>
      </c>
      <c r="P3438" s="87" t="str">
        <f>VLOOKUP(CENSO[[#This Row],[DAP (cm)]],CD[],2,TRUE)</f>
        <v>TORA</v>
      </c>
      <c r="Q3438" s="87" t="str">
        <f>VLOOKUP(CENSO[[#This Row],[DAP (cm)]],DD[],2,TRUE)</f>
        <v>110├ 120</v>
      </c>
      <c r="R3438" s="87" t="str" cm="1">
        <f t="array" ref="R3438">INDEX(_xlfn.TEXTSPLIT(CENSO[[#This Row],[NOME CIENTIFICO]]," "),1)</f>
        <v>Couratari</v>
      </c>
      <c r="S3438" s="98" t="s">
        <v>1004</v>
      </c>
      <c r="T3438" s="87">
        <f>_xlfn.MINIFS(CENSO[DAP (cm)],CENSO[NOME CIENTIFICO],CENSO[[#This Row],[NOME CIENTIFICO]])</f>
        <v>38.833806114422465</v>
      </c>
      <c r="U34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38" s="87" t="str">
        <f>IF(CENSO[[#This Row],[DAP (cm)]]&lt;CENSO[[#This Row],[DMCE (cm)]],"DAP &lt; DMCE","DAP ≥ DMCE")</f>
        <v>DAP ≥ DMCE</v>
      </c>
      <c r="W3438" s="87" t="str">
        <f>IF(CENSO[[#This Row],[DAP (cm)]]&gt;200, "Superior", "Inferior")</f>
        <v>Inferior</v>
      </c>
      <c r="X3438" s="87" t="str">
        <f>VLOOKUP(CENSO[[#This Row],[NOME COMUM]],ESPECIES[],4,FALSE)</f>
        <v>Não</v>
      </c>
      <c r="Y3438" s="87" t="str">
        <f>IF(IFERROR(VLOOKUP(CENSO[[#This Row],[NOME COMUM]],COMERCIAIS[],2, FALSE), "Não") &lt;&gt; "Não", "Sim", "Não")</f>
        <v>Sim</v>
      </c>
      <c r="Z3438" s="133">
        <f>CENSO[[#This Row],[g (m²)]]/SUM(AEEF[AEEF-UT])</f>
        <v>1.8044475038133125E-3</v>
      </c>
      <c r="AA3438" s="133">
        <f>CENSO[[#This Row],[v (m³)]]/SUM(AEEF[AEEF-UT])</f>
        <v>2.9051604811394335E-2</v>
      </c>
    </row>
    <row r="3439" spans="1:27" ht="14">
      <c r="A3439" s="86">
        <v>1</v>
      </c>
      <c r="B3439" s="86">
        <v>2</v>
      </c>
      <c r="C3439" s="63">
        <v>99</v>
      </c>
      <c r="D3439" s="63">
        <v>3438</v>
      </c>
      <c r="E3439" s="63" t="str">
        <f>VLOOKUP(CENSO[[#This Row],[NOME COMUM]],ESPECIES[],2,FALSE)</f>
        <v>Piptadenia suaveolens Miq.</v>
      </c>
      <c r="F3439" s="64" t="s">
        <v>22</v>
      </c>
      <c r="G3439" s="64">
        <v>167</v>
      </c>
      <c r="H3439" s="97">
        <f>CENSO[[#This Row],[CAP (cm)]]/PI()</f>
        <v>53.157750992693046</v>
      </c>
      <c r="I3439" s="64">
        <v>14</v>
      </c>
      <c r="J3439" s="96">
        <f>(PI()*(CENSO[[#This Row],[DAP (cm)]]^2))/40000</f>
        <v>0.2219336103944935</v>
      </c>
      <c r="K3439" s="96">
        <f>CENSO[[#This Row],[g (m²)]]*CENSO[[#This Row],[H (m)]]*0.7</f>
        <v>2.1749493818660359</v>
      </c>
      <c r="L3439" s="64">
        <v>1</v>
      </c>
      <c r="M3439" s="65">
        <v>365691.4</v>
      </c>
      <c r="N3439" s="87">
        <v>9703221.3000000007</v>
      </c>
      <c r="O3439" s="87" t="s">
        <v>1228</v>
      </c>
      <c r="P3439" s="87" t="str">
        <f>VLOOKUP(CENSO[[#This Row],[DAP (cm)]],CD[],2,TRUE)</f>
        <v>TORA</v>
      </c>
      <c r="Q3439" s="87" t="str">
        <f>VLOOKUP(CENSO[[#This Row],[DAP (cm)]],DD[],2,TRUE)</f>
        <v>50├ 60</v>
      </c>
      <c r="R3439" s="87" t="str" cm="1">
        <f t="array" ref="R3439">INDEX(_xlfn.TEXTSPLIT(CENSO[[#This Row],[NOME CIENTIFICO]]," "),1)</f>
        <v>Piptadenia</v>
      </c>
      <c r="S3439" s="98" t="s">
        <v>1004</v>
      </c>
      <c r="T3439" s="87">
        <f>_xlfn.MINIFS(CENSO[DAP (cm)],CENSO[NOME CIENTIFICO],CENSO[[#This Row],[NOME CIENTIFICO]])</f>
        <v>39.788735772973837</v>
      </c>
      <c r="U34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39" s="87" t="str">
        <f>IF(CENSO[[#This Row],[DAP (cm)]]&lt;CENSO[[#This Row],[DMCE (cm)]],"DAP &lt; DMCE","DAP ≥ DMCE")</f>
        <v>DAP ≥ DMCE</v>
      </c>
      <c r="W3439" s="87" t="str">
        <f>IF(CENSO[[#This Row],[DAP (cm)]]&gt;200, "Superior", "Inferior")</f>
        <v>Inferior</v>
      </c>
      <c r="X3439" s="87" t="str">
        <f>VLOOKUP(CENSO[[#This Row],[NOME COMUM]],ESPECIES[],4,FALSE)</f>
        <v>Não</v>
      </c>
      <c r="Y3439" s="87" t="str">
        <f>IF(IFERROR(VLOOKUP(CENSO[[#This Row],[NOME COMUM]],COMERCIAIS[],2, FALSE), "Não") &lt;&gt; "Não", "Sim", "Não")</f>
        <v>Sim</v>
      </c>
      <c r="Z3439" s="133">
        <f>CENSO[[#This Row],[g (m²)]]/SUM(AEEF[AEEF-UT])</f>
        <v>3.8830429347106078E-4</v>
      </c>
      <c r="AA3439" s="133">
        <f>CENSO[[#This Row],[v (m³)]]/SUM(AEEF[AEEF-UT])</f>
        <v>3.8053820760163954E-3</v>
      </c>
    </row>
    <row r="3440" spans="1:27" ht="14">
      <c r="A3440" s="86">
        <v>1</v>
      </c>
      <c r="B3440" s="86">
        <v>2</v>
      </c>
      <c r="C3440" s="63">
        <v>99</v>
      </c>
      <c r="D3440" s="63">
        <v>3439</v>
      </c>
      <c r="E3440" s="63" t="str">
        <f>VLOOKUP(CENSO[[#This Row],[NOME COMUM]],ESPECIES[],2,FALSE)</f>
        <v>Astronium lecointei Ducke</v>
      </c>
      <c r="F3440" s="64" t="s">
        <v>5</v>
      </c>
      <c r="G3440" s="64">
        <v>270</v>
      </c>
      <c r="H3440" s="97">
        <f>CENSO[[#This Row],[CAP (cm)]]/PI()</f>
        <v>85.943669269623484</v>
      </c>
      <c r="I3440" s="64">
        <v>23</v>
      </c>
      <c r="J3440" s="96">
        <f>(PI()*(CENSO[[#This Row],[DAP (cm)]]^2))/40000</f>
        <v>0.58011976756995842</v>
      </c>
      <c r="K3440" s="96">
        <f>CENSO[[#This Row],[g (m²)]]*CENSO[[#This Row],[H (m)]]*0.7</f>
        <v>9.3399282578763305</v>
      </c>
      <c r="L3440" s="64">
        <v>1</v>
      </c>
      <c r="M3440" s="65">
        <v>365669.09999999899</v>
      </c>
      <c r="N3440" s="87">
        <v>9703210.9000000004</v>
      </c>
      <c r="O3440" s="87" t="s">
        <v>1228</v>
      </c>
      <c r="P3440" s="87" t="str">
        <f>VLOOKUP(CENSO[[#This Row],[DAP (cm)]],CD[],2,TRUE)</f>
        <v>TORA</v>
      </c>
      <c r="Q3440" s="87" t="str">
        <f>VLOOKUP(CENSO[[#This Row],[DAP (cm)]],DD[],2,TRUE)</f>
        <v>80├ 90</v>
      </c>
      <c r="R3440" s="87" t="str" cm="1">
        <f t="array" ref="R3440">INDEX(_xlfn.TEXTSPLIT(CENSO[[#This Row],[NOME CIENTIFICO]]," "),1)</f>
        <v>Astronium</v>
      </c>
      <c r="S3440" s="98" t="s">
        <v>1004</v>
      </c>
      <c r="T3440" s="87">
        <f>_xlfn.MINIFS(CENSO[DAP (cm)],CENSO[NOME CIENTIFICO],CENSO[[#This Row],[NOME CIENTIFICO]])</f>
        <v>40.107045659157627</v>
      </c>
      <c r="U34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440" s="87" t="str">
        <f>IF(CENSO[[#This Row],[DAP (cm)]]&lt;CENSO[[#This Row],[DMCE (cm)]],"DAP &lt; DMCE","DAP ≥ DMCE")</f>
        <v>DAP ≥ DMCE</v>
      </c>
      <c r="W3440" s="87" t="str">
        <f>IF(CENSO[[#This Row],[DAP (cm)]]&gt;200, "Superior", "Inferior")</f>
        <v>Inferior</v>
      </c>
      <c r="X3440" s="87" t="str">
        <f>VLOOKUP(CENSO[[#This Row],[NOME COMUM]],ESPECIES[],4,FALSE)</f>
        <v>Não</v>
      </c>
      <c r="Y3440" s="87" t="str">
        <f>IF(IFERROR(VLOOKUP(CENSO[[#This Row],[NOME COMUM]],COMERCIAIS[],2, FALSE), "Não") &lt;&gt; "Não", "Sim", "Não")</f>
        <v>Sim</v>
      </c>
      <c r="Z3440" s="133">
        <f>CENSO[[#This Row],[g (m²)]]/SUM(AEEF[AEEF-UT])</f>
        <v>1.015001720894988E-3</v>
      </c>
      <c r="AA3440" s="133">
        <f>CENSO[[#This Row],[v (m³)]]/SUM(AEEF[AEEF-UT])</f>
        <v>1.6341527706409308E-2</v>
      </c>
    </row>
    <row r="3441" spans="1:27" ht="14">
      <c r="A3441" s="86">
        <v>1</v>
      </c>
      <c r="B3441" s="86">
        <v>2</v>
      </c>
      <c r="C3441" s="63">
        <v>99</v>
      </c>
      <c r="D3441" s="63">
        <v>3440</v>
      </c>
      <c r="E3441" s="63" t="str">
        <f>VLOOKUP(CENSO[[#This Row],[NOME COMUM]],ESPECIES[],2,FALSE)</f>
        <v>Lecythis chartacea O.Berg</v>
      </c>
      <c r="F3441" s="64" t="s">
        <v>31</v>
      </c>
      <c r="G3441" s="64">
        <v>266</v>
      </c>
      <c r="H3441" s="97">
        <f>CENSO[[#This Row],[CAP (cm)]]/PI()</f>
        <v>84.670429724888322</v>
      </c>
      <c r="I3441" s="64">
        <v>20</v>
      </c>
      <c r="J3441" s="96">
        <f>(PI()*(CENSO[[#This Row],[DAP (cm)]]^2))/40000</f>
        <v>0.56305835767050738</v>
      </c>
      <c r="K3441" s="96">
        <f>CENSO[[#This Row],[g (m²)]]*CENSO[[#This Row],[H (m)]]*0.7</f>
        <v>7.8828170073871027</v>
      </c>
      <c r="L3441" s="64">
        <v>1</v>
      </c>
      <c r="M3441" s="65">
        <v>365665.5</v>
      </c>
      <c r="N3441" s="87">
        <v>9703212.5999999903</v>
      </c>
      <c r="O3441" s="87" t="s">
        <v>1228</v>
      </c>
      <c r="P3441" s="87" t="str">
        <f>VLOOKUP(CENSO[[#This Row],[DAP (cm)]],CD[],2,TRUE)</f>
        <v>TORA</v>
      </c>
      <c r="Q3441" s="87" t="str">
        <f>VLOOKUP(CENSO[[#This Row],[DAP (cm)]],DD[],2,TRUE)</f>
        <v>80├ 90</v>
      </c>
      <c r="R3441" s="87" t="str" cm="1">
        <f t="array" ref="R3441">INDEX(_xlfn.TEXTSPLIT(CENSO[[#This Row],[NOME CIENTIFICO]]," "),1)</f>
        <v>Lecythis</v>
      </c>
      <c r="S3441" s="98" t="s">
        <v>1004</v>
      </c>
      <c r="T3441" s="87">
        <f>_xlfn.MINIFS(CENSO[DAP (cm)],CENSO[NOME CIENTIFICO],CENSO[[#This Row],[NOME CIENTIFICO]])</f>
        <v>38.833806114422465</v>
      </c>
      <c r="U34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41" s="87" t="str">
        <f>IF(CENSO[[#This Row],[DAP (cm)]]&lt;CENSO[[#This Row],[DMCE (cm)]],"DAP &lt; DMCE","DAP ≥ DMCE")</f>
        <v>DAP ≥ DMCE</v>
      </c>
      <c r="W3441" s="87" t="str">
        <f>IF(CENSO[[#This Row],[DAP (cm)]]&gt;200, "Superior", "Inferior")</f>
        <v>Inferior</v>
      </c>
      <c r="X3441" s="87" t="str">
        <f>VLOOKUP(CENSO[[#This Row],[NOME COMUM]],ESPECIES[],4,FALSE)</f>
        <v>Não</v>
      </c>
      <c r="Y3441" s="87" t="str">
        <f>IF(IFERROR(VLOOKUP(CENSO[[#This Row],[NOME COMUM]],COMERCIAIS[],2, FALSE), "Não") &lt;&gt; "Não", "Sim", "Não")</f>
        <v>Sim</v>
      </c>
      <c r="Z3441" s="133">
        <f>CENSO[[#This Row],[g (m²)]]/SUM(AEEF[AEEF-UT])</f>
        <v>9.8515036712820019E-4</v>
      </c>
      <c r="AA3441" s="133">
        <f>CENSO[[#This Row],[v (m³)]]/SUM(AEEF[AEEF-UT])</f>
        <v>1.3792105139794801E-2</v>
      </c>
    </row>
    <row r="3442" spans="1:27" ht="14">
      <c r="A3442" s="86">
        <v>1</v>
      </c>
      <c r="B3442" s="86">
        <v>2</v>
      </c>
      <c r="C3442" s="63">
        <v>99</v>
      </c>
      <c r="D3442" s="63">
        <v>3441</v>
      </c>
      <c r="E3442" s="63" t="str">
        <f>VLOOKUP(CENSO[[#This Row],[NOME COMUM]],ESPECIES[],2,FALSE)</f>
        <v>Couratari guianensis Aubl.</v>
      </c>
      <c r="F3442" s="64" t="s">
        <v>6</v>
      </c>
      <c r="G3442" s="64">
        <v>274</v>
      </c>
      <c r="H3442" s="97">
        <f>CENSO[[#This Row],[CAP (cm)]]/PI()</f>
        <v>87.216908814358646</v>
      </c>
      <c r="I3442" s="64">
        <v>23</v>
      </c>
      <c r="J3442" s="96">
        <f>(PI()*(CENSO[[#This Row],[DAP (cm)]]^2))/40000</f>
        <v>0.59743582537835671</v>
      </c>
      <c r="K3442" s="96">
        <f>CENSO[[#This Row],[g (m²)]]*CENSO[[#This Row],[H (m)]]*0.7</f>
        <v>9.6187167885915432</v>
      </c>
      <c r="L3442" s="64">
        <v>1</v>
      </c>
      <c r="M3442" s="65">
        <v>365664.09999999899</v>
      </c>
      <c r="N3442" s="87">
        <v>9703209.9000000004</v>
      </c>
      <c r="O3442" s="87" t="s">
        <v>1228</v>
      </c>
      <c r="P3442" s="87" t="str">
        <f>VLOOKUP(CENSO[[#This Row],[DAP (cm)]],CD[],2,TRUE)</f>
        <v>TORA</v>
      </c>
      <c r="Q3442" s="87" t="str">
        <f>VLOOKUP(CENSO[[#This Row],[DAP (cm)]],DD[],2,TRUE)</f>
        <v>80├ 90</v>
      </c>
      <c r="R3442" s="87" t="str" cm="1">
        <f t="array" ref="R3442">INDEX(_xlfn.TEXTSPLIT(CENSO[[#This Row],[NOME CIENTIFICO]]," "),1)</f>
        <v>Couratari</v>
      </c>
      <c r="S3442" s="98" t="s">
        <v>1004</v>
      </c>
      <c r="T3442" s="87">
        <f>_xlfn.MINIFS(CENSO[DAP (cm)],CENSO[NOME CIENTIFICO],CENSO[[#This Row],[NOME CIENTIFICO]])</f>
        <v>38.833806114422465</v>
      </c>
      <c r="U34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42" s="87" t="str">
        <f>IF(CENSO[[#This Row],[DAP (cm)]]&lt;CENSO[[#This Row],[DMCE (cm)]],"DAP &lt; DMCE","DAP ≥ DMCE")</f>
        <v>DAP ≥ DMCE</v>
      </c>
      <c r="W3442" s="87" t="str">
        <f>IF(CENSO[[#This Row],[DAP (cm)]]&gt;200, "Superior", "Inferior")</f>
        <v>Inferior</v>
      </c>
      <c r="X3442" s="87" t="str">
        <f>VLOOKUP(CENSO[[#This Row],[NOME COMUM]],ESPECIES[],4,FALSE)</f>
        <v>Não</v>
      </c>
      <c r="Y3442" s="87" t="str">
        <f>IF(IFERROR(VLOOKUP(CENSO[[#This Row],[NOME COMUM]],COMERCIAIS[],2, FALSE), "Não") &lt;&gt; "Não", "Sim", "Não")</f>
        <v>Sim</v>
      </c>
      <c r="Z3442" s="133">
        <f>CENSO[[#This Row],[g (m²)]]/SUM(AEEF[AEEF-UT])</f>
        <v>1.0452986172553105E-3</v>
      </c>
      <c r="AA3442" s="133">
        <f>CENSO[[#This Row],[v (m³)]]/SUM(AEEF[AEEF-UT])</f>
        <v>1.6829307737810498E-2</v>
      </c>
    </row>
    <row r="3443" spans="1:27" ht="14">
      <c r="A3443" s="86">
        <v>1</v>
      </c>
      <c r="B3443" s="86">
        <v>2</v>
      </c>
      <c r="C3443" s="63">
        <v>99</v>
      </c>
      <c r="D3443" s="63">
        <v>3442</v>
      </c>
      <c r="E3443" s="63" t="str">
        <f>VLOOKUP(CENSO[[#This Row],[NOME COMUM]],ESPECIES[],2,FALSE)</f>
        <v>Goupia glabra Aubl.</v>
      </c>
      <c r="F3443" s="64" t="s">
        <v>34</v>
      </c>
      <c r="G3443" s="64">
        <v>245</v>
      </c>
      <c r="H3443" s="97">
        <f>CENSO[[#This Row],[CAP (cm)]]/PI()</f>
        <v>77.985922115028714</v>
      </c>
      <c r="I3443" s="64">
        <v>17</v>
      </c>
      <c r="J3443" s="96">
        <f>(PI()*(CENSO[[#This Row],[DAP (cm)]]^2))/40000</f>
        <v>0.47766377295455087</v>
      </c>
      <c r="K3443" s="96">
        <f>CENSO[[#This Row],[g (m²)]]*CENSO[[#This Row],[H (m)]]*0.7</f>
        <v>5.6841988981591554</v>
      </c>
      <c r="L3443" s="64">
        <v>1</v>
      </c>
      <c r="M3443" s="65">
        <v>365664.5</v>
      </c>
      <c r="N3443" s="87">
        <v>9703206.4000000004</v>
      </c>
      <c r="O3443" s="87" t="s">
        <v>1228</v>
      </c>
      <c r="P3443" s="87" t="str">
        <f>VLOOKUP(CENSO[[#This Row],[DAP (cm)]],CD[],2,TRUE)</f>
        <v>TORA</v>
      </c>
      <c r="Q3443" s="87" t="str">
        <f>VLOOKUP(CENSO[[#This Row],[DAP (cm)]],DD[],2,TRUE)</f>
        <v>70├ 80</v>
      </c>
      <c r="R3443" s="87" t="str" cm="1">
        <f t="array" ref="R3443">INDEX(_xlfn.TEXTSPLIT(CENSO[[#This Row],[NOME CIENTIFICO]]," "),1)</f>
        <v>Goupia</v>
      </c>
      <c r="S3443" s="98" t="s">
        <v>1004</v>
      </c>
      <c r="T3443" s="87">
        <f>_xlfn.MINIFS(CENSO[DAP (cm)],CENSO[NOME CIENTIFICO],CENSO[[#This Row],[NOME CIENTIFICO]])</f>
        <v>40.107045659157627</v>
      </c>
      <c r="U34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443" s="87" t="str">
        <f>IF(CENSO[[#This Row],[DAP (cm)]]&lt;CENSO[[#This Row],[DMCE (cm)]],"DAP &lt; DMCE","DAP ≥ DMCE")</f>
        <v>DAP ≥ DMCE</v>
      </c>
      <c r="W3443" s="87" t="str">
        <f>IF(CENSO[[#This Row],[DAP (cm)]]&gt;200, "Superior", "Inferior")</f>
        <v>Inferior</v>
      </c>
      <c r="X3443" s="87" t="str">
        <f>VLOOKUP(CENSO[[#This Row],[NOME COMUM]],ESPECIES[],4,FALSE)</f>
        <v>Não</v>
      </c>
      <c r="Y3443" s="87" t="str">
        <f>IF(IFERROR(VLOOKUP(CENSO[[#This Row],[NOME COMUM]],COMERCIAIS[],2, FALSE), "Não") &lt;&gt; "Não", "Sim", "Não")</f>
        <v>Sim</v>
      </c>
      <c r="Z3443" s="133">
        <f>CENSO[[#This Row],[g (m²)]]/SUM(AEEF[AEEF-UT])</f>
        <v>8.3574044302773209E-4</v>
      </c>
      <c r="AA3443" s="133">
        <f>CENSO[[#This Row],[v (m³)]]/SUM(AEEF[AEEF-UT])</f>
        <v>9.9453112720300114E-3</v>
      </c>
    </row>
    <row r="3444" spans="1:27" ht="14">
      <c r="A3444" s="86">
        <v>1</v>
      </c>
      <c r="B3444" s="86">
        <v>2</v>
      </c>
      <c r="C3444" s="63">
        <v>99</v>
      </c>
      <c r="D3444" s="63">
        <v>3443</v>
      </c>
      <c r="E3444" s="63" t="str">
        <f>VLOOKUP(CENSO[[#This Row],[NOME COMUM]],ESPECIES[],2,FALSE)</f>
        <v>Tachigali myrmecophila Ducke</v>
      </c>
      <c r="F3444" s="64" t="s">
        <v>14</v>
      </c>
      <c r="G3444" s="64">
        <v>206</v>
      </c>
      <c r="H3444" s="97">
        <f>CENSO[[#This Row],[CAP (cm)]]/PI()</f>
        <v>65.571836553860877</v>
      </c>
      <c r="I3444" s="64">
        <v>16</v>
      </c>
      <c r="J3444" s="96">
        <f>(PI()*(CENSO[[#This Row],[DAP (cm)]]^2))/40000</f>
        <v>0.33769495825238349</v>
      </c>
      <c r="K3444" s="96">
        <f>CENSO[[#This Row],[g (m²)]]*CENSO[[#This Row],[H (m)]]*0.7</f>
        <v>3.782183532426695</v>
      </c>
      <c r="L3444" s="64">
        <v>1</v>
      </c>
      <c r="M3444" s="65">
        <v>365662.09999999899</v>
      </c>
      <c r="N3444" s="87">
        <v>9703191</v>
      </c>
      <c r="O3444" s="87" t="s">
        <v>1228</v>
      </c>
      <c r="P3444" s="87" t="str">
        <f>VLOOKUP(CENSO[[#This Row],[DAP (cm)]],CD[],2,TRUE)</f>
        <v>TORA</v>
      </c>
      <c r="Q3444" s="87" t="str">
        <f>VLOOKUP(CENSO[[#This Row],[DAP (cm)]],DD[],2,TRUE)</f>
        <v>60├ 70</v>
      </c>
      <c r="R3444" s="87" t="str" cm="1">
        <f t="array" ref="R3444">INDEX(_xlfn.TEXTSPLIT(CENSO[[#This Row],[NOME CIENTIFICO]]," "),1)</f>
        <v>Tachigali</v>
      </c>
      <c r="S3444" s="98" t="s">
        <v>1004</v>
      </c>
      <c r="T3444" s="87">
        <f>_xlfn.MINIFS(CENSO[DAP (cm)],CENSO[NOME CIENTIFICO],CENSO[[#This Row],[NOME CIENTIFICO]])</f>
        <v>39.152116000606256</v>
      </c>
      <c r="U34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44" s="87" t="str">
        <f>IF(CENSO[[#This Row],[DAP (cm)]]&lt;CENSO[[#This Row],[DMCE (cm)]],"DAP &lt; DMCE","DAP ≥ DMCE")</f>
        <v>DAP ≥ DMCE</v>
      </c>
      <c r="W3444" s="87" t="str">
        <f>IF(CENSO[[#This Row],[DAP (cm)]]&gt;200, "Superior", "Inferior")</f>
        <v>Inferior</v>
      </c>
      <c r="X3444" s="87" t="str">
        <f>VLOOKUP(CENSO[[#This Row],[NOME COMUM]],ESPECIES[],4,FALSE)</f>
        <v>Não</v>
      </c>
      <c r="Y3444" s="87" t="str">
        <f>IF(IFERROR(VLOOKUP(CENSO[[#This Row],[NOME COMUM]],COMERCIAIS[],2, FALSE), "Não") &lt;&gt; "Não", "Sim", "Não")</f>
        <v>Sim</v>
      </c>
      <c r="Z3444" s="133">
        <f>CENSO[[#This Row],[g (m²)]]/SUM(AEEF[AEEF-UT])</f>
        <v>5.9084517185047623E-4</v>
      </c>
      <c r="AA3444" s="133">
        <f>CENSO[[#This Row],[v (m³)]]/SUM(AEEF[AEEF-UT])</f>
        <v>6.6174659247253331E-3</v>
      </c>
    </row>
    <row r="3445" spans="1:27" ht="14">
      <c r="A3445" s="86">
        <v>1</v>
      </c>
      <c r="B3445" s="86">
        <v>2</v>
      </c>
      <c r="C3445" s="63">
        <v>99</v>
      </c>
      <c r="D3445" s="63">
        <v>3444</v>
      </c>
      <c r="E3445" s="63" t="str">
        <f>VLOOKUP(CENSO[[#This Row],[NOME COMUM]],ESPECIES[],2,FALSE)</f>
        <v>Parkia pendula (Willd.) Benth. ex Walp.</v>
      </c>
      <c r="F3445" s="64" t="s">
        <v>58</v>
      </c>
      <c r="G3445" s="64">
        <v>300</v>
      </c>
      <c r="H3445" s="97">
        <f>CENSO[[#This Row],[CAP (cm)]]/PI()</f>
        <v>95.4929658551372</v>
      </c>
      <c r="I3445" s="64">
        <v>14</v>
      </c>
      <c r="J3445" s="96">
        <f>(PI()*(CENSO[[#This Row],[DAP (cm)]]^2))/40000</f>
        <v>0.7161972439135289</v>
      </c>
      <c r="K3445" s="96">
        <f>CENSO[[#This Row],[g (m²)]]*CENSO[[#This Row],[H (m)]]*0.7</f>
        <v>7.018732990352583</v>
      </c>
      <c r="L3445" s="64">
        <v>1</v>
      </c>
      <c r="M3445" s="65">
        <v>365648.299999999</v>
      </c>
      <c r="N3445" s="87">
        <v>9703175.5</v>
      </c>
      <c r="O3445" s="87" t="s">
        <v>1228</v>
      </c>
      <c r="P3445" s="87" t="str">
        <f>VLOOKUP(CENSO[[#This Row],[DAP (cm)]],CD[],2,TRUE)</f>
        <v>TORA</v>
      </c>
      <c r="Q3445" s="87" t="str">
        <f>VLOOKUP(CENSO[[#This Row],[DAP (cm)]],DD[],2,TRUE)</f>
        <v>90├ 100</v>
      </c>
      <c r="R3445" s="87" t="str" cm="1">
        <f t="array" ref="R3445">INDEX(_xlfn.TEXTSPLIT(CENSO[[#This Row],[NOME CIENTIFICO]]," "),1)</f>
        <v>Parkia</v>
      </c>
      <c r="S3445" s="98" t="s">
        <v>1004</v>
      </c>
      <c r="T3445" s="87">
        <f>_xlfn.MINIFS(CENSO[DAP (cm)],CENSO[NOME CIENTIFICO],CENSO[[#This Row],[NOME CIENTIFICO]])</f>
        <v>40.107045659157627</v>
      </c>
      <c r="U34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445" s="87" t="str">
        <f>IF(CENSO[[#This Row],[DAP (cm)]]&lt;CENSO[[#This Row],[DMCE (cm)]],"DAP &lt; DMCE","DAP ≥ DMCE")</f>
        <v>DAP ≥ DMCE</v>
      </c>
      <c r="W3445" s="87" t="str">
        <f>IF(CENSO[[#This Row],[DAP (cm)]]&gt;200, "Superior", "Inferior")</f>
        <v>Inferior</v>
      </c>
      <c r="X3445" s="87" t="str">
        <f>VLOOKUP(CENSO[[#This Row],[NOME COMUM]],ESPECIES[],4,FALSE)</f>
        <v>Não</v>
      </c>
      <c r="Y3445" s="87" t="str">
        <f>IF(IFERROR(VLOOKUP(CENSO[[#This Row],[NOME COMUM]],COMERCIAIS[],2, FALSE), "Não") &lt;&gt; "Não", "Sim", "Não")</f>
        <v>Sim</v>
      </c>
      <c r="Z3445" s="133">
        <f>CENSO[[#This Row],[g (m²)]]/SUM(AEEF[AEEF-UT])</f>
        <v>1.2530885443148001E-3</v>
      </c>
      <c r="AA3445" s="133">
        <f>CENSO[[#This Row],[v (m³)]]/SUM(AEEF[AEEF-UT])</f>
        <v>1.228026773428504E-2</v>
      </c>
    </row>
    <row r="3446" spans="1:27" ht="14">
      <c r="A3446" s="86">
        <v>1</v>
      </c>
      <c r="B3446" s="86">
        <v>2</v>
      </c>
      <c r="C3446" s="63">
        <v>99</v>
      </c>
      <c r="D3446" s="63">
        <v>3445</v>
      </c>
      <c r="E3446" s="63" t="str">
        <f>VLOOKUP(CENSO[[#This Row],[NOME COMUM]],ESPECIES[],2,FALSE)</f>
        <v>Lecythis chartacea O.Berg</v>
      </c>
      <c r="F3446" s="64" t="s">
        <v>31</v>
      </c>
      <c r="G3446" s="64">
        <v>287</v>
      </c>
      <c r="H3446" s="97">
        <f>CENSO[[#This Row],[CAP (cm)]]/PI()</f>
        <v>91.35493733474793</v>
      </c>
      <c r="I3446" s="64">
        <v>18</v>
      </c>
      <c r="J3446" s="96">
        <f>(PI()*(CENSO[[#This Row],[DAP (cm)]]^2))/40000</f>
        <v>0.65547167537681639</v>
      </c>
      <c r="K3446" s="96">
        <f>CENSO[[#This Row],[g (m²)]]*CENSO[[#This Row],[H (m)]]*0.7</f>
        <v>8.2589431097478858</v>
      </c>
      <c r="L3446" s="64">
        <v>1</v>
      </c>
      <c r="M3446" s="65">
        <v>365637.299999999</v>
      </c>
      <c r="N3446" s="87">
        <v>9703158.5</v>
      </c>
      <c r="O3446" s="87" t="s">
        <v>1228</v>
      </c>
      <c r="P3446" s="87" t="str">
        <f>VLOOKUP(CENSO[[#This Row],[DAP (cm)]],CD[],2,TRUE)</f>
        <v>TORA</v>
      </c>
      <c r="Q3446" s="87" t="str">
        <f>VLOOKUP(CENSO[[#This Row],[DAP (cm)]],DD[],2,TRUE)</f>
        <v>90├ 100</v>
      </c>
      <c r="R3446" s="87" t="str" cm="1">
        <f t="array" ref="R3446">INDEX(_xlfn.TEXTSPLIT(CENSO[[#This Row],[NOME CIENTIFICO]]," "),1)</f>
        <v>Lecythis</v>
      </c>
      <c r="S3446" s="98" t="s">
        <v>1004</v>
      </c>
      <c r="T3446" s="87">
        <f>_xlfn.MINIFS(CENSO[DAP (cm)],CENSO[NOME CIENTIFICO],CENSO[[#This Row],[NOME CIENTIFICO]])</f>
        <v>38.833806114422465</v>
      </c>
      <c r="U34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46" s="87" t="str">
        <f>IF(CENSO[[#This Row],[DAP (cm)]]&lt;CENSO[[#This Row],[DMCE (cm)]],"DAP &lt; DMCE","DAP ≥ DMCE")</f>
        <v>DAP ≥ DMCE</v>
      </c>
      <c r="W3446" s="87" t="str">
        <f>IF(CENSO[[#This Row],[DAP (cm)]]&gt;200, "Superior", "Inferior")</f>
        <v>Inferior</v>
      </c>
      <c r="X3446" s="87" t="str">
        <f>VLOOKUP(CENSO[[#This Row],[NOME COMUM]],ESPECIES[],4,FALSE)</f>
        <v>Não</v>
      </c>
      <c r="Y3446" s="87" t="str">
        <f>IF(IFERROR(VLOOKUP(CENSO[[#This Row],[NOME COMUM]],COMERCIAIS[],2, FALSE), "Não") &lt;&gt; "Não", "Sim", "Não")</f>
        <v>Sim</v>
      </c>
      <c r="Z3446" s="133">
        <f>CENSO[[#This Row],[g (m²)]]/SUM(AEEF[AEEF-UT])</f>
        <v>1.1468405589629533E-3</v>
      </c>
      <c r="AA3446" s="133">
        <f>CENSO[[#This Row],[v (m³)]]/SUM(AEEF[AEEF-UT])</f>
        <v>1.445019104293321E-2</v>
      </c>
    </row>
    <row r="3447" spans="1:27" ht="14">
      <c r="A3447" s="86">
        <v>1</v>
      </c>
      <c r="B3447" s="86">
        <v>2</v>
      </c>
      <c r="C3447" s="63">
        <v>99</v>
      </c>
      <c r="D3447" s="63">
        <v>3446</v>
      </c>
      <c r="E3447" s="63" t="str">
        <f>VLOOKUP(CENSO[[#This Row],[NOME COMUM]],ESPECIES[],2,FALSE)</f>
        <v>Couratari guianensis Aubl.</v>
      </c>
      <c r="F3447" s="64" t="s">
        <v>6</v>
      </c>
      <c r="G3447" s="64">
        <v>450</v>
      </c>
      <c r="H3447" s="97">
        <f>CENSO[[#This Row],[CAP (cm)]]/PI()</f>
        <v>143.23944878270581</v>
      </c>
      <c r="I3447" s="64">
        <v>25</v>
      </c>
      <c r="J3447" s="96">
        <f>(PI()*(CENSO[[#This Row],[DAP (cm)]]^2))/40000</f>
        <v>1.6114437988054404</v>
      </c>
      <c r="K3447" s="96">
        <f>CENSO[[#This Row],[g (m²)]]*CENSO[[#This Row],[H (m)]]*0.7</f>
        <v>28.200266479095205</v>
      </c>
      <c r="L3447" s="64">
        <v>1</v>
      </c>
      <c r="M3447" s="65">
        <v>365652.5</v>
      </c>
      <c r="N3447" s="87">
        <v>9703135.8000000007</v>
      </c>
      <c r="O3447" s="87" t="s">
        <v>1228</v>
      </c>
      <c r="P3447" s="87" t="str">
        <f>VLOOKUP(CENSO[[#This Row],[DAP (cm)]],CD[],2,TRUE)</f>
        <v>TORA</v>
      </c>
      <c r="Q3447" s="87" t="str">
        <f>VLOOKUP(CENSO[[#This Row],[DAP (cm)]],DD[],2,TRUE)</f>
        <v>140├ 150</v>
      </c>
      <c r="R3447" s="87" t="str" cm="1">
        <f t="array" ref="R3447">INDEX(_xlfn.TEXTSPLIT(CENSO[[#This Row],[NOME CIENTIFICO]]," "),1)</f>
        <v>Couratari</v>
      </c>
      <c r="S3447" s="98" t="s">
        <v>1004</v>
      </c>
      <c r="T3447" s="87">
        <f>_xlfn.MINIFS(CENSO[DAP (cm)],CENSO[NOME CIENTIFICO],CENSO[[#This Row],[NOME CIENTIFICO]])</f>
        <v>38.833806114422465</v>
      </c>
      <c r="U34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47" s="87" t="str">
        <f>IF(CENSO[[#This Row],[DAP (cm)]]&lt;CENSO[[#This Row],[DMCE (cm)]],"DAP &lt; DMCE","DAP ≥ DMCE")</f>
        <v>DAP ≥ DMCE</v>
      </c>
      <c r="W3447" s="87" t="str">
        <f>IF(CENSO[[#This Row],[DAP (cm)]]&gt;200, "Superior", "Inferior")</f>
        <v>Inferior</v>
      </c>
      <c r="X3447" s="87" t="str">
        <f>VLOOKUP(CENSO[[#This Row],[NOME COMUM]],ESPECIES[],4,FALSE)</f>
        <v>Não</v>
      </c>
      <c r="Y3447" s="87" t="str">
        <f>IF(IFERROR(VLOOKUP(CENSO[[#This Row],[NOME COMUM]],COMERCIAIS[],2, FALSE), "Não") &lt;&gt; "Não", "Sim", "Não")</f>
        <v>Sim</v>
      </c>
      <c r="Z3447" s="133">
        <f>CENSO[[#This Row],[g (m²)]]/SUM(AEEF[AEEF-UT])</f>
        <v>2.8194492247083009E-3</v>
      </c>
      <c r="AA3447" s="133">
        <f>CENSO[[#This Row],[v (m³)]]/SUM(AEEF[AEEF-UT])</f>
        <v>4.9340361432395265E-2</v>
      </c>
    </row>
    <row r="3448" spans="1:27" ht="14">
      <c r="A3448" s="86">
        <v>1</v>
      </c>
      <c r="B3448" s="86">
        <v>2</v>
      </c>
      <c r="C3448" s="63">
        <v>99</v>
      </c>
      <c r="D3448" s="63">
        <v>3447</v>
      </c>
      <c r="E3448" s="63" t="str">
        <f>VLOOKUP(CENSO[[#This Row],[NOME COMUM]],ESPECIES[],2,FALSE)</f>
        <v>Hymenaea courbaril L.</v>
      </c>
      <c r="F3448" s="64" t="s">
        <v>3</v>
      </c>
      <c r="G3448" s="64">
        <v>135</v>
      </c>
      <c r="H3448" s="97">
        <f>CENSO[[#This Row],[CAP (cm)]]/PI()</f>
        <v>42.971834634811742</v>
      </c>
      <c r="I3448" s="64">
        <v>14</v>
      </c>
      <c r="J3448" s="96">
        <f>(PI()*(CENSO[[#This Row],[DAP (cm)]]^2))/40000</f>
        <v>0.14502994189248961</v>
      </c>
      <c r="K3448" s="96">
        <f>CENSO[[#This Row],[g (m²)]]*CENSO[[#This Row],[H (m)]]*0.7</f>
        <v>1.421293430546398</v>
      </c>
      <c r="L3448" s="64">
        <v>1</v>
      </c>
      <c r="M3448" s="65">
        <v>365630.59999999899</v>
      </c>
      <c r="N3448" s="87">
        <v>9703126.3000000007</v>
      </c>
      <c r="O3448" s="98" t="s">
        <v>1225</v>
      </c>
      <c r="P3448" s="87" t="str">
        <f>VLOOKUP(CENSO[[#This Row],[DAP (cm)]],CD[],2,TRUE)</f>
        <v>TORETE</v>
      </c>
      <c r="Q3448" s="87" t="str">
        <f>VLOOKUP(CENSO[[#This Row],[DAP (cm)]],DD[],2,TRUE)</f>
        <v>40├ 50</v>
      </c>
      <c r="R3448" s="87" t="str" cm="1">
        <f t="array" ref="R3448">INDEX(_xlfn.TEXTSPLIT(CENSO[[#This Row],[NOME CIENTIFICO]]," "),1)</f>
        <v>Hymenaea</v>
      </c>
      <c r="S3448" s="98" t="s">
        <v>1004</v>
      </c>
      <c r="T3448" s="87">
        <f>_xlfn.MINIFS(CENSO[DAP (cm)],CENSO[NOME CIENTIFICO],CENSO[[#This Row],[NOME CIENTIFICO]])</f>
        <v>41.38028520389279</v>
      </c>
      <c r="U34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448" s="87" t="str">
        <f>IF(CENSO[[#This Row],[DAP (cm)]]&lt;CENSO[[#This Row],[DMCE (cm)]],"DAP &lt; DMCE","DAP ≥ DMCE")</f>
        <v>DAP &lt; DMCE</v>
      </c>
      <c r="W3448" s="87" t="str">
        <f>IF(CENSO[[#This Row],[DAP (cm)]]&gt;200, "Superior", "Inferior")</f>
        <v>Inferior</v>
      </c>
      <c r="X3448" s="87" t="str">
        <f>VLOOKUP(CENSO[[#This Row],[NOME COMUM]],ESPECIES[],4,FALSE)</f>
        <v>Não</v>
      </c>
      <c r="Y3448" s="87" t="str">
        <f>IF(IFERROR(VLOOKUP(CENSO[[#This Row],[NOME COMUM]],COMERCIAIS[],2, FALSE), "Não") &lt;&gt; "Não", "Sim", "Não")</f>
        <v>Sim</v>
      </c>
      <c r="Z3448" s="133">
        <f>CENSO[[#This Row],[g (m²)]]/SUM(AEEF[AEEF-UT])</f>
        <v>2.53750430223747E-4</v>
      </c>
      <c r="AA3448" s="133">
        <f>CENSO[[#This Row],[v (m³)]]/SUM(AEEF[AEEF-UT])</f>
        <v>2.4867542161927207E-3</v>
      </c>
    </row>
    <row r="3449" spans="1:27" ht="14">
      <c r="A3449" s="86">
        <v>1</v>
      </c>
      <c r="B3449" s="86">
        <v>2</v>
      </c>
      <c r="C3449" s="63">
        <v>99</v>
      </c>
      <c r="D3449" s="63">
        <v>3448</v>
      </c>
      <c r="E3449" s="63" t="str">
        <f>VLOOKUP(CENSO[[#This Row],[NOME COMUM]],ESPECIES[],2,FALSE)</f>
        <v>Enterolobium contortisiliquum (Vell.) Morong</v>
      </c>
      <c r="F3449" s="64" t="s">
        <v>45</v>
      </c>
      <c r="G3449" s="64">
        <v>185</v>
      </c>
      <c r="H3449" s="97">
        <f>CENSO[[#This Row],[CAP (cm)]]/PI()</f>
        <v>58.887328944001275</v>
      </c>
      <c r="I3449" s="64">
        <v>16</v>
      </c>
      <c r="J3449" s="96">
        <f>(PI()*(CENSO[[#This Row],[DAP (cm)]]^2))/40000</f>
        <v>0.27235389636600588</v>
      </c>
      <c r="K3449" s="96">
        <f>CENSO[[#This Row],[g (m²)]]*CENSO[[#This Row],[H (m)]]*0.7</f>
        <v>3.0503636392992655</v>
      </c>
      <c r="L3449" s="64">
        <v>1</v>
      </c>
      <c r="M3449" s="65">
        <v>365627.2</v>
      </c>
      <c r="N3449" s="87">
        <v>9703050.5</v>
      </c>
      <c r="O3449" s="87" t="s">
        <v>1227</v>
      </c>
      <c r="P3449" s="87" t="str">
        <f>VLOOKUP(CENSO[[#This Row],[DAP (cm)]],CD[],2,TRUE)</f>
        <v>TORA</v>
      </c>
      <c r="Q3449" s="87" t="str">
        <f>VLOOKUP(CENSO[[#This Row],[DAP (cm)]],DD[],2,TRUE)</f>
        <v>50├ 60</v>
      </c>
      <c r="R3449" s="87" t="str" cm="1">
        <f t="array" ref="R3449">INDEX(_xlfn.TEXTSPLIT(CENSO[[#This Row],[NOME CIENTIFICO]]," "),1)</f>
        <v>Enterolobium</v>
      </c>
      <c r="S3449" s="98" t="s">
        <v>1004</v>
      </c>
      <c r="T3449" s="87">
        <f>_xlfn.MINIFS(CENSO[DAP (cm)],CENSO[NOME CIENTIFICO],CENSO[[#This Row],[NOME CIENTIFICO]])</f>
        <v>42.971834634811742</v>
      </c>
      <c r="U34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3449" s="87" t="str">
        <f>IF(CENSO[[#This Row],[DAP (cm)]]&lt;CENSO[[#This Row],[DMCE (cm)]],"DAP &lt; DMCE","DAP ≥ DMCE")</f>
        <v>DAP ≥ DMCE</v>
      </c>
      <c r="W3449" s="87" t="str">
        <f>IF(CENSO[[#This Row],[DAP (cm)]]&gt;200, "Superior", "Inferior")</f>
        <v>Inferior</v>
      </c>
      <c r="X3449" s="87" t="str">
        <f>VLOOKUP(CENSO[[#This Row],[NOME COMUM]],ESPECIES[],4,FALSE)</f>
        <v>Não</v>
      </c>
      <c r="Y3449" s="87" t="str">
        <f>IF(IFERROR(VLOOKUP(CENSO[[#This Row],[NOME COMUM]],COMERCIAIS[],2, FALSE), "Não") &lt;&gt; "Não", "Sim", "Não")</f>
        <v>Sim</v>
      </c>
      <c r="Z3449" s="133">
        <f>CENSO[[#This Row],[g (m²)]]/SUM(AEEF[AEEF-UT])</f>
        <v>4.7652172699082262E-4</v>
      </c>
      <c r="AA3449" s="133">
        <f>CENSO[[#This Row],[v (m³)]]/SUM(AEEF[AEEF-UT])</f>
        <v>5.3370433422972128E-3</v>
      </c>
    </row>
    <row r="3450" spans="1:27" ht="14">
      <c r="A3450" s="86">
        <v>1</v>
      </c>
      <c r="B3450" s="86">
        <v>2</v>
      </c>
      <c r="C3450" s="63">
        <v>99</v>
      </c>
      <c r="D3450" s="63">
        <v>3449</v>
      </c>
      <c r="E3450" s="63" t="str">
        <f>VLOOKUP(CENSO[[#This Row],[NOME COMUM]],ESPECIES[],2,FALSE)</f>
        <v>Lecythis chartacea O.Berg</v>
      </c>
      <c r="F3450" s="64" t="s">
        <v>31</v>
      </c>
      <c r="G3450" s="64">
        <v>142</v>
      </c>
      <c r="H3450" s="97">
        <f>CENSO[[#This Row],[CAP (cm)]]/PI()</f>
        <v>45.200003838098276</v>
      </c>
      <c r="I3450" s="64">
        <v>15</v>
      </c>
      <c r="J3450" s="96">
        <f>(PI()*(CENSO[[#This Row],[DAP (cm)]]^2))/40000</f>
        <v>0.16046001362524887</v>
      </c>
      <c r="K3450" s="96">
        <f>CENSO[[#This Row],[g (m²)]]*CENSO[[#This Row],[H (m)]]*0.7</f>
        <v>1.6848301430651129</v>
      </c>
      <c r="L3450" s="64">
        <v>1</v>
      </c>
      <c r="M3450" s="65">
        <v>365575.9</v>
      </c>
      <c r="N3450" s="87">
        <v>9702945.5</v>
      </c>
      <c r="O3450" s="98" t="s">
        <v>1225</v>
      </c>
      <c r="P3450" s="87" t="str">
        <f>VLOOKUP(CENSO[[#This Row],[DAP (cm)]],CD[],2,TRUE)</f>
        <v>TORETE</v>
      </c>
      <c r="Q3450" s="87" t="str">
        <f>VLOOKUP(CENSO[[#This Row],[DAP (cm)]],DD[],2,TRUE)</f>
        <v>40├ 50</v>
      </c>
      <c r="R3450" s="87" t="str" cm="1">
        <f t="array" ref="R3450">INDEX(_xlfn.TEXTSPLIT(CENSO[[#This Row],[NOME CIENTIFICO]]," "),1)</f>
        <v>Lecythis</v>
      </c>
      <c r="S3450" s="98" t="s">
        <v>1004</v>
      </c>
      <c r="T3450" s="87">
        <f>_xlfn.MINIFS(CENSO[DAP (cm)],CENSO[NOME CIENTIFICO],CENSO[[#This Row],[NOME CIENTIFICO]])</f>
        <v>38.833806114422465</v>
      </c>
      <c r="U34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50" s="87" t="str">
        <f>IF(CENSO[[#This Row],[DAP (cm)]]&lt;CENSO[[#This Row],[DMCE (cm)]],"DAP &lt; DMCE","DAP ≥ DMCE")</f>
        <v>DAP &lt; DMCE</v>
      </c>
      <c r="W3450" s="87" t="str">
        <f>IF(CENSO[[#This Row],[DAP (cm)]]&gt;200, "Superior", "Inferior")</f>
        <v>Inferior</v>
      </c>
      <c r="X3450" s="87" t="str">
        <f>VLOOKUP(CENSO[[#This Row],[NOME COMUM]],ESPECIES[],4,FALSE)</f>
        <v>Não</v>
      </c>
      <c r="Y3450" s="87" t="str">
        <f>IF(IFERROR(VLOOKUP(CENSO[[#This Row],[NOME COMUM]],COMERCIAIS[],2, FALSE), "Não") &lt;&gt; "Não", "Sim", "Não")</f>
        <v>Sim</v>
      </c>
      <c r="Z3450" s="133">
        <f>CENSO[[#This Row],[g (m²)]]/SUM(AEEF[AEEF-UT])</f>
        <v>2.8074752675070699E-4</v>
      </c>
      <c r="AA3450" s="133">
        <f>CENSO[[#This Row],[v (m³)]]/SUM(AEEF[AEEF-UT])</f>
        <v>2.9478490308824231E-3</v>
      </c>
    </row>
    <row r="3451" spans="1:27" ht="14">
      <c r="A3451" s="86">
        <v>1</v>
      </c>
      <c r="B3451" s="86">
        <v>2</v>
      </c>
      <c r="C3451" s="63">
        <v>99</v>
      </c>
      <c r="D3451" s="63">
        <v>3450</v>
      </c>
      <c r="E3451" s="63" t="str">
        <f>VLOOKUP(CENSO[[#This Row],[NOME COMUM]],ESPECIES[],2,FALSE)</f>
        <v>Goupia glabra Aubl.</v>
      </c>
      <c r="F3451" s="64" t="s">
        <v>34</v>
      </c>
      <c r="G3451" s="64">
        <v>475</v>
      </c>
      <c r="H3451" s="97">
        <f>CENSO[[#This Row],[CAP (cm)]]/PI()</f>
        <v>151.19719593730056</v>
      </c>
      <c r="I3451" s="64">
        <v>18</v>
      </c>
      <c r="J3451" s="96">
        <f>(PI()*(CENSO[[#This Row],[DAP (cm)]]^2))/40000</f>
        <v>1.7954667017554438</v>
      </c>
      <c r="K3451" s="96">
        <f>CENSO[[#This Row],[g (m²)]]*CENSO[[#This Row],[H (m)]]*0.7</f>
        <v>22.622880442118589</v>
      </c>
      <c r="L3451" s="64">
        <v>2</v>
      </c>
      <c r="M3451" s="65">
        <v>365578.9</v>
      </c>
      <c r="N3451" s="87">
        <v>9702942.8000000007</v>
      </c>
      <c r="O3451" s="87" t="s">
        <v>1228</v>
      </c>
      <c r="P3451" s="87" t="str">
        <f>VLOOKUP(CENSO[[#This Row],[DAP (cm)]],CD[],2,TRUE)</f>
        <v>TORA</v>
      </c>
      <c r="Q3451" s="87" t="str">
        <f>VLOOKUP(CENSO[[#This Row],[DAP (cm)]],DD[],2,TRUE)</f>
        <v>150├ 160</v>
      </c>
      <c r="R3451" s="87" t="str" cm="1">
        <f t="array" ref="R3451">INDEX(_xlfn.TEXTSPLIT(CENSO[[#This Row],[NOME CIENTIFICO]]," "),1)</f>
        <v>Goupia</v>
      </c>
      <c r="S3451" s="98" t="s">
        <v>1004</v>
      </c>
      <c r="T3451" s="87">
        <f>_xlfn.MINIFS(CENSO[DAP (cm)],CENSO[NOME CIENTIFICO],CENSO[[#This Row],[NOME CIENTIFICO]])</f>
        <v>40.107045659157627</v>
      </c>
      <c r="U34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451" s="87" t="str">
        <f>IF(CENSO[[#This Row],[DAP (cm)]]&lt;CENSO[[#This Row],[DMCE (cm)]],"DAP &lt; DMCE","DAP ≥ DMCE")</f>
        <v>DAP ≥ DMCE</v>
      </c>
      <c r="W3451" s="87" t="str">
        <f>IF(CENSO[[#This Row],[DAP (cm)]]&gt;200, "Superior", "Inferior")</f>
        <v>Inferior</v>
      </c>
      <c r="X3451" s="87" t="str">
        <f>VLOOKUP(CENSO[[#This Row],[NOME COMUM]],ESPECIES[],4,FALSE)</f>
        <v>Não</v>
      </c>
      <c r="Y3451" s="87" t="str">
        <f>IF(IFERROR(VLOOKUP(CENSO[[#This Row],[NOME COMUM]],COMERCIAIS[],2, FALSE), "Não") &lt;&gt; "Não", "Sim", "Não")</f>
        <v>Sim</v>
      </c>
      <c r="Z3451" s="133">
        <f>CENSO[[#This Row],[g (m²)]]/SUM(AEEF[AEEF-UT])</f>
        <v>3.1414233645669638E-3</v>
      </c>
      <c r="AA3451" s="133">
        <f>CENSO[[#This Row],[v (m³)]]/SUM(AEEF[AEEF-UT])</f>
        <v>3.9581934393543738E-2</v>
      </c>
    </row>
    <row r="3452" spans="1:27" ht="14">
      <c r="A3452" s="86">
        <v>1</v>
      </c>
      <c r="B3452" s="86">
        <v>2</v>
      </c>
      <c r="C3452" s="63">
        <v>99</v>
      </c>
      <c r="D3452" s="63">
        <v>3451</v>
      </c>
      <c r="E3452" s="63" t="str">
        <f>VLOOKUP(CENSO[[#This Row],[NOME COMUM]],ESPECIES[],2,FALSE)</f>
        <v>Tachigali myrmecophila Ducke</v>
      </c>
      <c r="F3452" s="64" t="s">
        <v>14</v>
      </c>
      <c r="G3452" s="64">
        <v>309</v>
      </c>
      <c r="H3452" s="97">
        <f>CENSO[[#This Row],[CAP (cm)]]/PI()</f>
        <v>98.357754830791322</v>
      </c>
      <c r="I3452" s="64">
        <v>17</v>
      </c>
      <c r="J3452" s="96">
        <f>(PI()*(CENSO[[#This Row],[DAP (cm)]]^2))/40000</f>
        <v>0.75981365606786289</v>
      </c>
      <c r="K3452" s="96">
        <f>CENSO[[#This Row],[g (m²)]]*CENSO[[#This Row],[H (m)]]*0.7</f>
        <v>9.0417825072075679</v>
      </c>
      <c r="L3452" s="64">
        <v>1</v>
      </c>
      <c r="M3452" s="65">
        <v>365576.299999999</v>
      </c>
      <c r="N3452" s="87">
        <v>9702942</v>
      </c>
      <c r="O3452" s="87" t="s">
        <v>1228</v>
      </c>
      <c r="P3452" s="87" t="str">
        <f>VLOOKUP(CENSO[[#This Row],[DAP (cm)]],CD[],2,TRUE)</f>
        <v>TORA</v>
      </c>
      <c r="Q3452" s="87" t="str">
        <f>VLOOKUP(CENSO[[#This Row],[DAP (cm)]],DD[],2,TRUE)</f>
        <v>90├ 100</v>
      </c>
      <c r="R3452" s="87" t="str" cm="1">
        <f t="array" ref="R3452">INDEX(_xlfn.TEXTSPLIT(CENSO[[#This Row],[NOME CIENTIFICO]]," "),1)</f>
        <v>Tachigali</v>
      </c>
      <c r="S3452" s="98" t="s">
        <v>1004</v>
      </c>
      <c r="T3452" s="87">
        <f>_xlfn.MINIFS(CENSO[DAP (cm)],CENSO[NOME CIENTIFICO],CENSO[[#This Row],[NOME CIENTIFICO]])</f>
        <v>39.152116000606256</v>
      </c>
      <c r="U34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52" s="87" t="str">
        <f>IF(CENSO[[#This Row],[DAP (cm)]]&lt;CENSO[[#This Row],[DMCE (cm)]],"DAP &lt; DMCE","DAP ≥ DMCE")</f>
        <v>DAP ≥ DMCE</v>
      </c>
      <c r="W3452" s="87" t="str">
        <f>IF(CENSO[[#This Row],[DAP (cm)]]&gt;200, "Superior", "Inferior")</f>
        <v>Inferior</v>
      </c>
      <c r="X3452" s="87" t="str">
        <f>VLOOKUP(CENSO[[#This Row],[NOME COMUM]],ESPECIES[],4,FALSE)</f>
        <v>Não</v>
      </c>
      <c r="Y3452" s="87" t="str">
        <f>IF(IFERROR(VLOOKUP(CENSO[[#This Row],[NOME COMUM]],COMERCIAIS[],2, FALSE), "Não") &lt;&gt; "Não", "Sim", "Não")</f>
        <v>Sim</v>
      </c>
      <c r="Z3452" s="133">
        <f>CENSO[[#This Row],[g (m²)]]/SUM(AEEF[AEEF-UT])</f>
        <v>1.3294016366635715E-3</v>
      </c>
      <c r="AA3452" s="133">
        <f>CENSO[[#This Row],[v (m³)]]/SUM(AEEF[AEEF-UT])</f>
        <v>1.5819879476296501E-2</v>
      </c>
    </row>
    <row r="3453" spans="1:27" ht="14">
      <c r="A3453" s="86">
        <v>1</v>
      </c>
      <c r="B3453" s="86">
        <v>2</v>
      </c>
      <c r="C3453" s="63">
        <v>99</v>
      </c>
      <c r="D3453" s="63">
        <v>3452</v>
      </c>
      <c r="E3453" s="63" t="str">
        <f>VLOOKUP(CENSO[[#This Row],[NOME COMUM]],ESPECIES[],2,FALSE)</f>
        <v>Lecythis chartacea O.Berg</v>
      </c>
      <c r="F3453" s="64" t="s">
        <v>31</v>
      </c>
      <c r="G3453" s="64">
        <v>163</v>
      </c>
      <c r="H3453" s="97">
        <f>CENSO[[#This Row],[CAP (cm)]]/PI()</f>
        <v>51.884511447957884</v>
      </c>
      <c r="I3453" s="64">
        <v>16</v>
      </c>
      <c r="J3453" s="96">
        <f>(PI()*(CENSO[[#This Row],[DAP (cm)]]^2))/40000</f>
        <v>0.21142938415042836</v>
      </c>
      <c r="K3453" s="96">
        <f>CENSO[[#This Row],[g (m²)]]*CENSO[[#This Row],[H (m)]]*0.7</f>
        <v>2.3680091024847973</v>
      </c>
      <c r="L3453" s="64">
        <v>1</v>
      </c>
      <c r="M3453" s="65">
        <v>365541.4</v>
      </c>
      <c r="N3453" s="87">
        <v>9702901</v>
      </c>
      <c r="O3453" s="87" t="s">
        <v>1228</v>
      </c>
      <c r="P3453" s="87" t="str">
        <f>VLOOKUP(CENSO[[#This Row],[DAP (cm)]],CD[],2,TRUE)</f>
        <v>TORA</v>
      </c>
      <c r="Q3453" s="87" t="str">
        <f>VLOOKUP(CENSO[[#This Row],[DAP (cm)]],DD[],2,TRUE)</f>
        <v>50├ 60</v>
      </c>
      <c r="R3453" s="87" t="str" cm="1">
        <f t="array" ref="R3453">INDEX(_xlfn.TEXTSPLIT(CENSO[[#This Row],[NOME CIENTIFICO]]," "),1)</f>
        <v>Lecythis</v>
      </c>
      <c r="S3453" s="98" t="s">
        <v>1004</v>
      </c>
      <c r="T3453" s="87">
        <f>_xlfn.MINIFS(CENSO[DAP (cm)],CENSO[NOME CIENTIFICO],CENSO[[#This Row],[NOME CIENTIFICO]])</f>
        <v>38.833806114422465</v>
      </c>
      <c r="U34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53" s="87" t="str">
        <f>IF(CENSO[[#This Row],[DAP (cm)]]&lt;CENSO[[#This Row],[DMCE (cm)]],"DAP &lt; DMCE","DAP ≥ DMCE")</f>
        <v>DAP ≥ DMCE</v>
      </c>
      <c r="W3453" s="87" t="str">
        <f>IF(CENSO[[#This Row],[DAP (cm)]]&gt;200, "Superior", "Inferior")</f>
        <v>Inferior</v>
      </c>
      <c r="X3453" s="87" t="str">
        <f>VLOOKUP(CENSO[[#This Row],[NOME COMUM]],ESPECIES[],4,FALSE)</f>
        <v>Não</v>
      </c>
      <c r="Y3453" s="87" t="str">
        <f>IF(IFERROR(VLOOKUP(CENSO[[#This Row],[NOME COMUM]],COMERCIAIS[],2, FALSE), "Não") &lt;&gt; "Não", "Sim", "Não")</f>
        <v>Sim</v>
      </c>
      <c r="Z3453" s="133">
        <f>CENSO[[#This Row],[g (m²)]]/SUM(AEEF[AEEF-UT])</f>
        <v>3.69925661487777E-4</v>
      </c>
      <c r="AA3453" s="133">
        <f>CENSO[[#This Row],[v (m³)]]/SUM(AEEF[AEEF-UT])</f>
        <v>4.1431674086631013E-3</v>
      </c>
    </row>
    <row r="3454" spans="1:27" ht="14">
      <c r="A3454" s="86">
        <v>1</v>
      </c>
      <c r="B3454" s="86">
        <v>2</v>
      </c>
      <c r="C3454" s="63">
        <v>99</v>
      </c>
      <c r="D3454" s="63">
        <v>3453</v>
      </c>
      <c r="E3454" s="63" t="str">
        <f>VLOOKUP(CENSO[[#This Row],[NOME COMUM]],ESPECIES[],2,FALSE)</f>
        <v>Matisia paraensis Huber</v>
      </c>
      <c r="F3454" s="64" t="s">
        <v>72</v>
      </c>
      <c r="G3454" s="64">
        <v>313</v>
      </c>
      <c r="H3454" s="97">
        <f>CENSO[[#This Row],[CAP (cm)]]/PI()</f>
        <v>99.630994375526484</v>
      </c>
      <c r="I3454" s="64">
        <v>20</v>
      </c>
      <c r="J3454" s="96">
        <f>(PI()*(CENSO[[#This Row],[DAP (cm)]]^2))/40000</f>
        <v>0.7796125309884947</v>
      </c>
      <c r="K3454" s="96">
        <f>CENSO[[#This Row],[g (m²)]]*CENSO[[#This Row],[H (m)]]*0.7</f>
        <v>10.914575433838925</v>
      </c>
      <c r="L3454" s="64">
        <v>2</v>
      </c>
      <c r="M3454" s="65">
        <v>365540.09999999899</v>
      </c>
      <c r="N3454" s="87">
        <v>9702956.8000000007</v>
      </c>
      <c r="O3454" s="87" t="s">
        <v>1227</v>
      </c>
      <c r="P3454" s="87" t="str">
        <f>VLOOKUP(CENSO[[#This Row],[DAP (cm)]],CD[],2,TRUE)</f>
        <v>TORA</v>
      </c>
      <c r="Q3454" s="87" t="str">
        <f>VLOOKUP(CENSO[[#This Row],[DAP (cm)]],DD[],2,TRUE)</f>
        <v>90├ 100</v>
      </c>
      <c r="R3454" s="87" t="str" cm="1">
        <f t="array" ref="R3454">INDEX(_xlfn.TEXTSPLIT(CENSO[[#This Row],[NOME CIENTIFICO]]," "),1)</f>
        <v>Matisia</v>
      </c>
      <c r="S3454" s="98" t="s">
        <v>1004</v>
      </c>
      <c r="T3454" s="87">
        <f>_xlfn.MINIFS(CENSO[DAP (cm)],CENSO[NOME CIENTIFICO],CENSO[[#This Row],[NOME CIENTIFICO]])</f>
        <v>43.926764293363114</v>
      </c>
      <c r="U34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3454" s="87" t="str">
        <f>IF(CENSO[[#This Row],[DAP (cm)]]&lt;CENSO[[#This Row],[DMCE (cm)]],"DAP &lt; DMCE","DAP ≥ DMCE")</f>
        <v>DAP ≥ DMCE</v>
      </c>
      <c r="W3454" s="87" t="str">
        <f>IF(CENSO[[#This Row],[DAP (cm)]]&gt;200, "Superior", "Inferior")</f>
        <v>Inferior</v>
      </c>
      <c r="X3454" s="87" t="str">
        <f>VLOOKUP(CENSO[[#This Row],[NOME COMUM]],ESPECIES[],4,FALSE)</f>
        <v>Não</v>
      </c>
      <c r="Y3454" s="87" t="str">
        <f>IF(IFERROR(VLOOKUP(CENSO[[#This Row],[NOME COMUM]],COMERCIAIS[],2, FALSE), "Não") &lt;&gt; "Não", "Sim", "Não")</f>
        <v>Não</v>
      </c>
      <c r="Z3454" s="133">
        <f>CENSO[[#This Row],[g (m²)]]/SUM(AEEF[AEEF-UT])</f>
        <v>1.3640425733108519E-3</v>
      </c>
      <c r="AA3454" s="133">
        <f>CENSO[[#This Row],[v (m³)]]/SUM(AEEF[AEEF-UT])</f>
        <v>1.9096596026351925E-2</v>
      </c>
    </row>
    <row r="3455" spans="1:27" ht="14">
      <c r="A3455" s="86">
        <v>1</v>
      </c>
      <c r="B3455" s="86">
        <v>2</v>
      </c>
      <c r="C3455" s="63">
        <v>99</v>
      </c>
      <c r="D3455" s="63">
        <v>3454</v>
      </c>
      <c r="E3455" s="63" t="str">
        <f>VLOOKUP(CENSO[[#This Row],[NOME COMUM]],ESPECIES[],2,FALSE)</f>
        <v>Etaballia guianensis Benth.</v>
      </c>
      <c r="F3455" s="64" t="s">
        <v>43</v>
      </c>
      <c r="G3455" s="64">
        <v>200</v>
      </c>
      <c r="H3455" s="97">
        <f>CENSO[[#This Row],[CAP (cm)]]/PI()</f>
        <v>63.661977236758133</v>
      </c>
      <c r="I3455" s="64">
        <v>16</v>
      </c>
      <c r="J3455" s="96">
        <f>(PI()*(CENSO[[#This Row],[DAP (cm)]]^2))/40000</f>
        <v>0.31830988618379064</v>
      </c>
      <c r="K3455" s="96">
        <f>CENSO[[#This Row],[g (m²)]]*CENSO[[#This Row],[H (m)]]*0.7</f>
        <v>3.565070725258455</v>
      </c>
      <c r="L3455" s="64">
        <v>2</v>
      </c>
      <c r="M3455" s="65">
        <v>365519.59999999899</v>
      </c>
      <c r="N3455" s="87">
        <v>9702902.4000000004</v>
      </c>
      <c r="O3455" s="87" t="s">
        <v>1227</v>
      </c>
      <c r="P3455" s="87" t="str">
        <f>VLOOKUP(CENSO[[#This Row],[DAP (cm)]],CD[],2,TRUE)</f>
        <v>TORA</v>
      </c>
      <c r="Q3455" s="87" t="str">
        <f>VLOOKUP(CENSO[[#This Row],[DAP (cm)]],DD[],2,TRUE)</f>
        <v>60├ 70</v>
      </c>
      <c r="R3455" s="87" t="str" cm="1">
        <f t="array" ref="R3455">INDEX(_xlfn.TEXTSPLIT(CENSO[[#This Row],[NOME CIENTIFICO]]," "),1)</f>
        <v>Etaballia</v>
      </c>
      <c r="S3455" s="98" t="s">
        <v>1004</v>
      </c>
      <c r="T3455" s="87">
        <f>_xlfn.MINIFS(CENSO[DAP (cm)],CENSO[NOME CIENTIFICO],CENSO[[#This Row],[NOME CIENTIFICO]])</f>
        <v>41.38028520389279</v>
      </c>
      <c r="U34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455" s="87" t="str">
        <f>IF(CENSO[[#This Row],[DAP (cm)]]&lt;CENSO[[#This Row],[DMCE (cm)]],"DAP &lt; DMCE","DAP ≥ DMCE")</f>
        <v>DAP ≥ DMCE</v>
      </c>
      <c r="W3455" s="87" t="str">
        <f>IF(CENSO[[#This Row],[DAP (cm)]]&gt;200, "Superior", "Inferior")</f>
        <v>Inferior</v>
      </c>
      <c r="X3455" s="87" t="str">
        <f>VLOOKUP(CENSO[[#This Row],[NOME COMUM]],ESPECIES[],4,FALSE)</f>
        <v>Não</v>
      </c>
      <c r="Y3455" s="87" t="str">
        <f>IF(IFERROR(VLOOKUP(CENSO[[#This Row],[NOME COMUM]],COMERCIAIS[],2, FALSE), "Não") &lt;&gt; "Não", "Sim", "Não")</f>
        <v>Não</v>
      </c>
      <c r="Z3455" s="133">
        <f>CENSO[[#This Row],[g (m²)]]/SUM(AEEF[AEEF-UT])</f>
        <v>5.5692824191768894E-4</v>
      </c>
      <c r="AA3455" s="133">
        <f>CENSO[[#This Row],[v (m³)]]/SUM(AEEF[AEEF-UT])</f>
        <v>6.2375963094781156E-3</v>
      </c>
    </row>
    <row r="3456" spans="1:27" ht="14">
      <c r="A3456" s="86">
        <v>1</v>
      </c>
      <c r="B3456" s="86">
        <v>2</v>
      </c>
      <c r="C3456" s="63">
        <v>99</v>
      </c>
      <c r="D3456" s="63">
        <v>3455</v>
      </c>
      <c r="E3456" s="63" t="str">
        <f>VLOOKUP(CENSO[[#This Row],[NOME COMUM]],ESPECIES[],2,FALSE)</f>
        <v>Dimorphandra multiflora Ducke</v>
      </c>
      <c r="F3456" s="64" t="s">
        <v>73</v>
      </c>
      <c r="G3456" s="64">
        <v>449</v>
      </c>
      <c r="H3456" s="97">
        <f>CENSO[[#This Row],[CAP (cm)]]/PI()</f>
        <v>142.92113889652202</v>
      </c>
      <c r="I3456" s="64">
        <v>17</v>
      </c>
      <c r="J3456" s="96">
        <f>(PI()*(CENSO[[#This Row],[DAP (cm)]]^2))/40000</f>
        <v>1.6042897841134598</v>
      </c>
      <c r="K3456" s="96">
        <f>CENSO[[#This Row],[g (m²)]]*CENSO[[#This Row],[H (m)]]*0.7</f>
        <v>19.09104843095017</v>
      </c>
      <c r="L3456" s="64">
        <v>1</v>
      </c>
      <c r="M3456" s="65">
        <v>365508.59999999899</v>
      </c>
      <c r="N3456" s="87">
        <v>9702885.5</v>
      </c>
      <c r="O3456" s="87" t="s">
        <v>1227</v>
      </c>
      <c r="P3456" s="87" t="str">
        <f>VLOOKUP(CENSO[[#This Row],[DAP (cm)]],CD[],2,TRUE)</f>
        <v>TORA</v>
      </c>
      <c r="Q3456" s="87" t="str">
        <f>VLOOKUP(CENSO[[#This Row],[DAP (cm)]],DD[],2,TRUE)</f>
        <v>140├ 150</v>
      </c>
      <c r="R3456" s="87" t="str" cm="1">
        <f t="array" ref="R3456">INDEX(_xlfn.TEXTSPLIT(CENSO[[#This Row],[NOME CIENTIFICO]]," "),1)</f>
        <v>Dimorphandra</v>
      </c>
      <c r="S3456" s="98" t="s">
        <v>1004</v>
      </c>
      <c r="T3456" s="87">
        <f>_xlfn.MINIFS(CENSO[DAP (cm)],CENSO[NOME CIENTIFICO],CENSO[[#This Row],[NOME CIENTIFICO]])</f>
        <v>39.788735772973837</v>
      </c>
      <c r="U34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56" s="87" t="str">
        <f>IF(CENSO[[#This Row],[DAP (cm)]]&lt;CENSO[[#This Row],[DMCE (cm)]],"DAP &lt; DMCE","DAP ≥ DMCE")</f>
        <v>DAP ≥ DMCE</v>
      </c>
      <c r="W3456" s="87" t="str">
        <f>IF(CENSO[[#This Row],[DAP (cm)]]&gt;200, "Superior", "Inferior")</f>
        <v>Inferior</v>
      </c>
      <c r="X3456" s="87" t="str">
        <f>VLOOKUP(CENSO[[#This Row],[NOME COMUM]],ESPECIES[],4,FALSE)</f>
        <v>Não</v>
      </c>
      <c r="Y3456" s="87" t="str">
        <f>IF(IFERROR(VLOOKUP(CENSO[[#This Row],[NOME COMUM]],COMERCIAIS[],2, FALSE), "Não") &lt;&gt; "Não", "Sim", "Não")</f>
        <v>Não</v>
      </c>
      <c r="Z3456" s="133">
        <f>CENSO[[#This Row],[g (m²)]]/SUM(AEEF[AEEF-UT])</f>
        <v>2.8069322624712009E-3</v>
      </c>
      <c r="AA3456" s="133">
        <f>CENSO[[#This Row],[v (m³)]]/SUM(AEEF[AEEF-UT])</f>
        <v>3.3402493923407287E-2</v>
      </c>
    </row>
    <row r="3457" spans="1:27" ht="14">
      <c r="A3457" s="86">
        <v>1</v>
      </c>
      <c r="B3457" s="86">
        <v>2</v>
      </c>
      <c r="C3457" s="63">
        <v>99</v>
      </c>
      <c r="D3457" s="63">
        <v>3456</v>
      </c>
      <c r="E3457" s="63" t="str">
        <f>VLOOKUP(CENSO[[#This Row],[NOME COMUM]],ESPECIES[],2,FALSE)</f>
        <v>Couratari guianensis Aubl.</v>
      </c>
      <c r="F3457" s="64" t="s">
        <v>6</v>
      </c>
      <c r="G3457" s="64">
        <v>150</v>
      </c>
      <c r="H3457" s="97">
        <f>CENSO[[#This Row],[CAP (cm)]]/PI()</f>
        <v>47.7464829275686</v>
      </c>
      <c r="I3457" s="64">
        <v>15</v>
      </c>
      <c r="J3457" s="96">
        <f>(PI()*(CENSO[[#This Row],[DAP (cm)]]^2))/40000</f>
        <v>0.17904931097838223</v>
      </c>
      <c r="K3457" s="96">
        <f>CENSO[[#This Row],[g (m²)]]*CENSO[[#This Row],[H (m)]]*0.7</f>
        <v>1.8800177652730132</v>
      </c>
      <c r="L3457" s="64">
        <v>1</v>
      </c>
      <c r="M3457" s="65">
        <v>365523.7</v>
      </c>
      <c r="N3457" s="87">
        <v>9702845.3000000007</v>
      </c>
      <c r="O3457" s="98" t="s">
        <v>1225</v>
      </c>
      <c r="P3457" s="87" t="str">
        <f>VLOOKUP(CENSO[[#This Row],[DAP (cm)]],CD[],2,TRUE)</f>
        <v>TORETE</v>
      </c>
      <c r="Q3457" s="87" t="str">
        <f>VLOOKUP(CENSO[[#This Row],[DAP (cm)]],DD[],2,TRUE)</f>
        <v>40├ 50</v>
      </c>
      <c r="R3457" s="87" t="str" cm="1">
        <f t="array" ref="R3457">INDEX(_xlfn.TEXTSPLIT(CENSO[[#This Row],[NOME CIENTIFICO]]," "),1)</f>
        <v>Couratari</v>
      </c>
      <c r="S3457" s="98" t="s">
        <v>1004</v>
      </c>
      <c r="T3457" s="87">
        <f>_xlfn.MINIFS(CENSO[DAP (cm)],CENSO[NOME CIENTIFICO],CENSO[[#This Row],[NOME CIENTIFICO]])</f>
        <v>38.833806114422465</v>
      </c>
      <c r="U34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57" s="87" t="str">
        <f>IF(CENSO[[#This Row],[DAP (cm)]]&lt;CENSO[[#This Row],[DMCE (cm)]],"DAP &lt; DMCE","DAP ≥ DMCE")</f>
        <v>DAP &lt; DMCE</v>
      </c>
      <c r="W3457" s="87" t="str">
        <f>IF(CENSO[[#This Row],[DAP (cm)]]&gt;200, "Superior", "Inferior")</f>
        <v>Inferior</v>
      </c>
      <c r="X3457" s="87" t="str">
        <f>VLOOKUP(CENSO[[#This Row],[NOME COMUM]],ESPECIES[],4,FALSE)</f>
        <v>Não</v>
      </c>
      <c r="Y3457" s="87" t="str">
        <f>IF(IFERROR(VLOOKUP(CENSO[[#This Row],[NOME COMUM]],COMERCIAIS[],2, FALSE), "Não") &lt;&gt; "Não", "Sim", "Não")</f>
        <v>Sim</v>
      </c>
      <c r="Z3457" s="133">
        <f>CENSO[[#This Row],[g (m²)]]/SUM(AEEF[AEEF-UT])</f>
        <v>3.1327213607870003E-4</v>
      </c>
      <c r="AA3457" s="133">
        <f>CENSO[[#This Row],[v (m³)]]/SUM(AEEF[AEEF-UT])</f>
        <v>3.28935742882635E-3</v>
      </c>
    </row>
    <row r="3458" spans="1:27" ht="14">
      <c r="A3458" s="86">
        <v>1</v>
      </c>
      <c r="B3458" s="86">
        <v>2</v>
      </c>
      <c r="C3458" s="63">
        <v>99</v>
      </c>
      <c r="D3458" s="63">
        <v>3457</v>
      </c>
      <c r="E3458" s="63" t="str">
        <f>VLOOKUP(CENSO[[#This Row],[NOME COMUM]],ESPECIES[],2,FALSE)</f>
        <v>Couratari guianensis Aubl.</v>
      </c>
      <c r="F3458" s="64" t="s">
        <v>6</v>
      </c>
      <c r="G3458" s="64">
        <v>268</v>
      </c>
      <c r="H3458" s="97">
        <f>CENSO[[#This Row],[CAP (cm)]]/PI()</f>
        <v>85.307049497255903</v>
      </c>
      <c r="I3458" s="64">
        <v>22</v>
      </c>
      <c r="J3458" s="96">
        <f>(PI()*(CENSO[[#This Row],[DAP (cm)]]^2))/40000</f>
        <v>0.57155723163161454</v>
      </c>
      <c r="K3458" s="96">
        <f>CENSO[[#This Row],[g (m²)]]*CENSO[[#This Row],[H (m)]]*0.7</f>
        <v>8.8019813671268636</v>
      </c>
      <c r="L3458" s="64">
        <v>1</v>
      </c>
      <c r="M3458" s="65">
        <v>365451.299999999</v>
      </c>
      <c r="N3458" s="87">
        <v>9702777.8000000007</v>
      </c>
      <c r="O3458" s="87" t="s">
        <v>1228</v>
      </c>
      <c r="P3458" s="87" t="str">
        <f>VLOOKUP(CENSO[[#This Row],[DAP (cm)]],CD[],2,TRUE)</f>
        <v>TORA</v>
      </c>
      <c r="Q3458" s="87" t="str">
        <f>VLOOKUP(CENSO[[#This Row],[DAP (cm)]],DD[],2,TRUE)</f>
        <v>80├ 90</v>
      </c>
      <c r="R3458" s="87" t="str" cm="1">
        <f t="array" ref="R3458">INDEX(_xlfn.TEXTSPLIT(CENSO[[#This Row],[NOME CIENTIFICO]]," "),1)</f>
        <v>Couratari</v>
      </c>
      <c r="S3458" s="98" t="s">
        <v>1004</v>
      </c>
      <c r="T3458" s="87">
        <f>_xlfn.MINIFS(CENSO[DAP (cm)],CENSO[NOME CIENTIFICO],CENSO[[#This Row],[NOME CIENTIFICO]])</f>
        <v>38.833806114422465</v>
      </c>
      <c r="U34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58" s="87" t="str">
        <f>IF(CENSO[[#This Row],[DAP (cm)]]&lt;CENSO[[#This Row],[DMCE (cm)]],"DAP &lt; DMCE","DAP ≥ DMCE")</f>
        <v>DAP ≥ DMCE</v>
      </c>
      <c r="W3458" s="87" t="str">
        <f>IF(CENSO[[#This Row],[DAP (cm)]]&gt;200, "Superior", "Inferior")</f>
        <v>Inferior</v>
      </c>
      <c r="X3458" s="87" t="str">
        <f>VLOOKUP(CENSO[[#This Row],[NOME COMUM]],ESPECIES[],4,FALSE)</f>
        <v>Não</v>
      </c>
      <c r="Y3458" s="87" t="str">
        <f>IF(IFERROR(VLOOKUP(CENSO[[#This Row],[NOME COMUM]],COMERCIAIS[],2, FALSE), "Não") &lt;&gt; "Não", "Sim", "Não")</f>
        <v>Sim</v>
      </c>
      <c r="Z3458" s="133">
        <f>CENSO[[#This Row],[g (m²)]]/SUM(AEEF[AEEF-UT])</f>
        <v>1.0000203511874024E-3</v>
      </c>
      <c r="AA3458" s="133">
        <f>CENSO[[#This Row],[v (m³)]]/SUM(AEEF[AEEF-UT])</f>
        <v>1.5400313408285996E-2</v>
      </c>
    </row>
    <row r="3459" spans="1:27" ht="14">
      <c r="A3459" s="86">
        <v>1</v>
      </c>
      <c r="B3459" s="86">
        <v>2</v>
      </c>
      <c r="C3459" s="63">
        <v>99</v>
      </c>
      <c r="D3459" s="63">
        <v>3458</v>
      </c>
      <c r="E3459" s="63" t="str">
        <f>VLOOKUP(CENSO[[#This Row],[NOME COMUM]],ESPECIES[],2,FALSE)</f>
        <v>Erisma uncinatum Warm.</v>
      </c>
      <c r="F3459" s="64" t="s">
        <v>98</v>
      </c>
      <c r="G3459" s="64">
        <v>227</v>
      </c>
      <c r="H3459" s="97">
        <f>CENSO[[#This Row],[CAP (cm)]]/PI()</f>
        <v>72.256344163720485</v>
      </c>
      <c r="I3459" s="64">
        <v>18</v>
      </c>
      <c r="J3459" s="96">
        <f>(PI()*(CENSO[[#This Row],[DAP (cm)]]^2))/40000</f>
        <v>0.41005475312911377</v>
      </c>
      <c r="K3459" s="96">
        <f>CENSO[[#This Row],[g (m²)]]*CENSO[[#This Row],[H (m)]]*0.7</f>
        <v>5.1666898894268334</v>
      </c>
      <c r="L3459" s="64">
        <v>1</v>
      </c>
      <c r="M3459" s="65">
        <v>365454</v>
      </c>
      <c r="N3459" s="87">
        <v>9702776.5</v>
      </c>
      <c r="O3459" s="87" t="s">
        <v>1228</v>
      </c>
      <c r="P3459" s="87" t="str">
        <f>VLOOKUP(CENSO[[#This Row],[DAP (cm)]],CD[],2,TRUE)</f>
        <v>TORA</v>
      </c>
      <c r="Q3459" s="87" t="str">
        <f>VLOOKUP(CENSO[[#This Row],[DAP (cm)]],DD[],2,TRUE)</f>
        <v>70├ 80</v>
      </c>
      <c r="R3459" s="87" t="str" cm="1">
        <f t="array" ref="R3459">INDEX(_xlfn.TEXTSPLIT(CENSO[[#This Row],[NOME CIENTIFICO]]," "),1)</f>
        <v>Erisma</v>
      </c>
      <c r="S3459" s="98" t="s">
        <v>1004</v>
      </c>
      <c r="T3459" s="87">
        <f>_xlfn.MINIFS(CENSO[DAP (cm)],CENSO[NOME CIENTIFICO],CENSO[[#This Row],[NOME CIENTIFICO]])</f>
        <v>41.38028520389279</v>
      </c>
      <c r="U34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459" s="87" t="str">
        <f>IF(CENSO[[#This Row],[DAP (cm)]]&lt;CENSO[[#This Row],[DMCE (cm)]],"DAP &lt; DMCE","DAP ≥ DMCE")</f>
        <v>DAP ≥ DMCE</v>
      </c>
      <c r="W3459" s="87" t="str">
        <f>IF(CENSO[[#This Row],[DAP (cm)]]&gt;200, "Superior", "Inferior")</f>
        <v>Inferior</v>
      </c>
      <c r="X3459" s="87" t="str">
        <f>VLOOKUP(CENSO[[#This Row],[NOME COMUM]],ESPECIES[],4,FALSE)</f>
        <v>Não</v>
      </c>
      <c r="Y3459" s="87" t="str">
        <f>IF(IFERROR(VLOOKUP(CENSO[[#This Row],[NOME COMUM]],COMERCIAIS[],2, FALSE), "Não") &lt;&gt; "Não", "Sim", "Não")</f>
        <v>Sim</v>
      </c>
      <c r="Z3459" s="133">
        <f>CENSO[[#This Row],[g (m²)]]/SUM(AEEF[AEEF-UT])</f>
        <v>7.1744888444441493E-4</v>
      </c>
      <c r="AA3459" s="133">
        <f>CENSO[[#This Row],[v (m³)]]/SUM(AEEF[AEEF-UT])</f>
        <v>9.0398559439996279E-3</v>
      </c>
    </row>
    <row r="3460" spans="1:27" ht="14">
      <c r="A3460" s="86">
        <v>1</v>
      </c>
      <c r="B3460" s="86">
        <v>2</v>
      </c>
      <c r="C3460" s="63">
        <v>99</v>
      </c>
      <c r="D3460" s="63">
        <v>3459</v>
      </c>
      <c r="E3460" s="63" t="str">
        <f>VLOOKUP(CENSO[[#This Row],[NOME COMUM]],ESPECIES[],2,FALSE)</f>
        <v>Bertholletia excelsa Humb. &amp; Bonpl.</v>
      </c>
      <c r="F3460" s="64" t="s">
        <v>37</v>
      </c>
      <c r="G3460" s="64">
        <v>400</v>
      </c>
      <c r="H3460" s="97">
        <f>CENSO[[#This Row],[CAP (cm)]]/PI()</f>
        <v>127.32395447351627</v>
      </c>
      <c r="I3460" s="64">
        <v>24</v>
      </c>
      <c r="J3460" s="96">
        <f>(PI()*(CENSO[[#This Row],[DAP (cm)]]^2))/40000</f>
        <v>1.2732395447351625</v>
      </c>
      <c r="K3460" s="96">
        <f>CENSO[[#This Row],[g (m²)]]*CENSO[[#This Row],[H (m)]]*0.7</f>
        <v>21.390424351550731</v>
      </c>
      <c r="L3460" s="64">
        <v>1</v>
      </c>
      <c r="M3460" s="65">
        <v>365451.59999999899</v>
      </c>
      <c r="N3460" s="87">
        <v>9702754.4000000004</v>
      </c>
      <c r="O3460" s="87" t="s">
        <v>424</v>
      </c>
      <c r="P3460" s="87" t="str">
        <f>VLOOKUP(CENSO[[#This Row],[DAP (cm)]],CD[],2,TRUE)</f>
        <v>TORA</v>
      </c>
      <c r="Q3460" s="87" t="str">
        <f>VLOOKUP(CENSO[[#This Row],[DAP (cm)]],DD[],2,TRUE)</f>
        <v>120├ 130</v>
      </c>
      <c r="R3460" s="87" t="str" cm="1">
        <f t="array" ref="R3460">INDEX(_xlfn.TEXTSPLIT(CENSO[[#This Row],[NOME CIENTIFICO]]," "),1)</f>
        <v>Bertholletia</v>
      </c>
      <c r="S3460" s="98" t="s">
        <v>1004</v>
      </c>
      <c r="T3460" s="87">
        <f>_xlfn.MINIFS(CENSO[DAP (cm)],CENSO[NOME CIENTIFICO],CENSO[[#This Row],[NOME CIENTIFICO]])</f>
        <v>41.38028520389279</v>
      </c>
      <c r="U34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460" s="87" t="str">
        <f>IF(CENSO[[#This Row],[DAP (cm)]]&lt;CENSO[[#This Row],[DMCE (cm)]],"DAP &lt; DMCE","DAP ≥ DMCE")</f>
        <v>DAP ≥ DMCE</v>
      </c>
      <c r="W3460" s="87" t="str">
        <f>IF(CENSO[[#This Row],[DAP (cm)]]&gt;200, "Superior", "Inferior")</f>
        <v>Inferior</v>
      </c>
      <c r="X3460" s="87" t="str">
        <f>VLOOKUP(CENSO[[#This Row],[NOME COMUM]],ESPECIES[],4,FALSE)</f>
        <v>Protegida</v>
      </c>
      <c r="Y3460" s="87" t="str">
        <f>IF(IFERROR(VLOOKUP(CENSO[[#This Row],[NOME COMUM]],COMERCIAIS[],2, FALSE), "Não") &lt;&gt; "Não", "Sim", "Não")</f>
        <v>Não</v>
      </c>
      <c r="Z3460" s="133">
        <f>CENSO[[#This Row],[g (m²)]]/SUM(AEEF[AEEF-UT])</f>
        <v>2.2277129676707558E-3</v>
      </c>
      <c r="AA3460" s="133">
        <f>CENSO[[#This Row],[v (m³)]]/SUM(AEEF[AEEF-UT])</f>
        <v>3.7425577856868696E-2</v>
      </c>
    </row>
    <row r="3461" spans="1:27" ht="14">
      <c r="A3461" s="86">
        <v>1</v>
      </c>
      <c r="B3461" s="86">
        <v>2</v>
      </c>
      <c r="C3461" s="63">
        <v>99</v>
      </c>
      <c r="D3461" s="63">
        <v>3460</v>
      </c>
      <c r="E3461" s="63" t="str">
        <f>VLOOKUP(CENSO[[#This Row],[NOME COMUM]],ESPECIES[],2,FALSE)</f>
        <v>Piptadenia suaveolens Miq.</v>
      </c>
      <c r="F3461" s="64" t="s">
        <v>22</v>
      </c>
      <c r="G3461" s="64">
        <v>138</v>
      </c>
      <c r="H3461" s="97">
        <f>CENSO[[#This Row],[CAP (cm)]]/PI()</f>
        <v>43.926764293363114</v>
      </c>
      <c r="I3461" s="64">
        <v>14</v>
      </c>
      <c r="J3461" s="96">
        <f>(PI()*(CENSO[[#This Row],[DAP (cm)]]^2))/40000</f>
        <v>0.15154733681210272</v>
      </c>
      <c r="K3461" s="96">
        <f>CENSO[[#This Row],[g (m²)]]*CENSO[[#This Row],[H (m)]]*0.7</f>
        <v>1.4851639007586066</v>
      </c>
      <c r="L3461" s="64">
        <v>1</v>
      </c>
      <c r="M3461" s="65">
        <v>365443.299999999</v>
      </c>
      <c r="N3461" s="87">
        <v>9702745.0999999903</v>
      </c>
      <c r="O3461" s="98" t="s">
        <v>1225</v>
      </c>
      <c r="P3461" s="87" t="str">
        <f>VLOOKUP(CENSO[[#This Row],[DAP (cm)]],CD[],2,TRUE)</f>
        <v>TORETE</v>
      </c>
      <c r="Q3461" s="87" t="str">
        <f>VLOOKUP(CENSO[[#This Row],[DAP (cm)]],DD[],2,TRUE)</f>
        <v>40├ 50</v>
      </c>
      <c r="R3461" s="87" t="str" cm="1">
        <f t="array" ref="R3461">INDEX(_xlfn.TEXTSPLIT(CENSO[[#This Row],[NOME CIENTIFICO]]," "),1)</f>
        <v>Piptadenia</v>
      </c>
      <c r="S3461" s="98" t="s">
        <v>1004</v>
      </c>
      <c r="T3461" s="87">
        <f>_xlfn.MINIFS(CENSO[DAP (cm)],CENSO[NOME CIENTIFICO],CENSO[[#This Row],[NOME CIENTIFICO]])</f>
        <v>39.788735772973837</v>
      </c>
      <c r="U34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61" s="87" t="str">
        <f>IF(CENSO[[#This Row],[DAP (cm)]]&lt;CENSO[[#This Row],[DMCE (cm)]],"DAP &lt; DMCE","DAP ≥ DMCE")</f>
        <v>DAP &lt; DMCE</v>
      </c>
      <c r="W3461" s="87" t="str">
        <f>IF(CENSO[[#This Row],[DAP (cm)]]&gt;200, "Superior", "Inferior")</f>
        <v>Inferior</v>
      </c>
      <c r="X3461" s="87" t="str">
        <f>VLOOKUP(CENSO[[#This Row],[NOME COMUM]],ESPECIES[],4,FALSE)</f>
        <v>Não</v>
      </c>
      <c r="Y3461" s="87" t="str">
        <f>IF(IFERROR(VLOOKUP(CENSO[[#This Row],[NOME COMUM]],COMERCIAIS[],2, FALSE), "Não") &lt;&gt; "Não", "Sim", "Não")</f>
        <v>Sim</v>
      </c>
      <c r="Z3461" s="133">
        <f>CENSO[[#This Row],[g (m²)]]/SUM(AEEF[AEEF-UT])</f>
        <v>2.651535359770117E-4</v>
      </c>
      <c r="AA3461" s="133">
        <f>CENSO[[#This Row],[v (m³)]]/SUM(AEEF[AEEF-UT])</f>
        <v>2.5985046525747145E-3</v>
      </c>
    </row>
    <row r="3462" spans="1:27" ht="14">
      <c r="A3462" s="86">
        <v>1</v>
      </c>
      <c r="B3462" s="86">
        <v>2</v>
      </c>
      <c r="C3462" s="63">
        <v>99</v>
      </c>
      <c r="D3462" s="63">
        <v>3461</v>
      </c>
      <c r="E3462" s="63" t="str">
        <f>VLOOKUP(CENSO[[#This Row],[NOME COMUM]],ESPECIES[],2,FALSE)</f>
        <v>Tachigali myrmecophila Ducke</v>
      </c>
      <c r="F3462" s="64" t="s">
        <v>14</v>
      </c>
      <c r="G3462" s="64">
        <v>193</v>
      </c>
      <c r="H3462" s="97">
        <f>CENSO[[#This Row],[CAP (cm)]]/PI()</f>
        <v>61.4338080334716</v>
      </c>
      <c r="I3462" s="64">
        <v>16</v>
      </c>
      <c r="J3462" s="96">
        <f>(PI()*(CENSO[[#This Row],[DAP (cm)]]^2))/40000</f>
        <v>0.29641812376150045</v>
      </c>
      <c r="K3462" s="96">
        <f>CENSO[[#This Row],[g (m²)]]*CENSO[[#This Row],[H (m)]]*0.7</f>
        <v>3.3198829861288051</v>
      </c>
      <c r="L3462" s="64">
        <v>1</v>
      </c>
      <c r="M3462" s="65">
        <v>365449.2</v>
      </c>
      <c r="N3462" s="87">
        <v>9702739</v>
      </c>
      <c r="O3462" s="87" t="s">
        <v>1228</v>
      </c>
      <c r="P3462" s="87" t="str">
        <f>VLOOKUP(CENSO[[#This Row],[DAP (cm)]],CD[],2,TRUE)</f>
        <v>TORA</v>
      </c>
      <c r="Q3462" s="87" t="str">
        <f>VLOOKUP(CENSO[[#This Row],[DAP (cm)]],DD[],2,TRUE)</f>
        <v>60├ 70</v>
      </c>
      <c r="R3462" s="87" t="str" cm="1">
        <f t="array" ref="R3462">INDEX(_xlfn.TEXTSPLIT(CENSO[[#This Row],[NOME CIENTIFICO]]," "),1)</f>
        <v>Tachigali</v>
      </c>
      <c r="S3462" s="98" t="s">
        <v>1004</v>
      </c>
      <c r="T3462" s="87">
        <f>_xlfn.MINIFS(CENSO[DAP (cm)],CENSO[NOME CIENTIFICO],CENSO[[#This Row],[NOME CIENTIFICO]])</f>
        <v>39.152116000606256</v>
      </c>
      <c r="U34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62" s="87" t="str">
        <f>IF(CENSO[[#This Row],[DAP (cm)]]&lt;CENSO[[#This Row],[DMCE (cm)]],"DAP &lt; DMCE","DAP ≥ DMCE")</f>
        <v>DAP ≥ DMCE</v>
      </c>
      <c r="W3462" s="87" t="str">
        <f>IF(CENSO[[#This Row],[DAP (cm)]]&gt;200, "Superior", "Inferior")</f>
        <v>Inferior</v>
      </c>
      <c r="X3462" s="87" t="str">
        <f>VLOOKUP(CENSO[[#This Row],[NOME COMUM]],ESPECIES[],4,FALSE)</f>
        <v>Não</v>
      </c>
      <c r="Y3462" s="87" t="str">
        <f>IF(IFERROR(VLOOKUP(CENSO[[#This Row],[NOME COMUM]],COMERCIAIS[],2, FALSE), "Não") &lt;&gt; "Não", "Sim", "Não")</f>
        <v>Sim</v>
      </c>
      <c r="Z3462" s="133">
        <f>CENSO[[#This Row],[g (m²)]]/SUM(AEEF[AEEF-UT])</f>
        <v>5.1862550207979992E-4</v>
      </c>
      <c r="AA3462" s="133">
        <f>CENSO[[#This Row],[v (m³)]]/SUM(AEEF[AEEF-UT])</f>
        <v>5.8086056232937592E-3</v>
      </c>
    </row>
    <row r="3463" spans="1:27" ht="14">
      <c r="A3463" s="86">
        <v>1</v>
      </c>
      <c r="B3463" s="86">
        <v>2</v>
      </c>
      <c r="C3463" s="63">
        <v>99</v>
      </c>
      <c r="D3463" s="63">
        <v>3462</v>
      </c>
      <c r="E3463" s="63" t="str">
        <f>VLOOKUP(CENSO[[#This Row],[NOME COMUM]],ESPECIES[],2,FALSE)</f>
        <v>Astronium lecointei Ducke</v>
      </c>
      <c r="F3463" s="64" t="s">
        <v>5</v>
      </c>
      <c r="G3463" s="64">
        <v>285</v>
      </c>
      <c r="H3463" s="97">
        <f>CENSO[[#This Row],[CAP (cm)]]/PI()</f>
        <v>90.718317562380349</v>
      </c>
      <c r="I3463" s="64">
        <v>24</v>
      </c>
      <c r="J3463" s="96">
        <f>(PI()*(CENSO[[#This Row],[DAP (cm)]]^2))/40000</f>
        <v>0.64636801263195998</v>
      </c>
      <c r="K3463" s="96">
        <f>CENSO[[#This Row],[g (m²)]]*CENSO[[#This Row],[H (m)]]*0.7</f>
        <v>10.858982612216927</v>
      </c>
      <c r="L3463" s="64">
        <v>1</v>
      </c>
      <c r="M3463" s="65">
        <v>365455.5</v>
      </c>
      <c r="N3463" s="87">
        <v>9702736</v>
      </c>
      <c r="O3463" s="87" t="s">
        <v>1228</v>
      </c>
      <c r="P3463" s="87" t="str">
        <f>VLOOKUP(CENSO[[#This Row],[DAP (cm)]],CD[],2,TRUE)</f>
        <v>TORA</v>
      </c>
      <c r="Q3463" s="87" t="str">
        <f>VLOOKUP(CENSO[[#This Row],[DAP (cm)]],DD[],2,TRUE)</f>
        <v>90├ 100</v>
      </c>
      <c r="R3463" s="87" t="str" cm="1">
        <f t="array" ref="R3463">INDEX(_xlfn.TEXTSPLIT(CENSO[[#This Row],[NOME CIENTIFICO]]," "),1)</f>
        <v>Astronium</v>
      </c>
      <c r="S3463" s="98" t="s">
        <v>1004</v>
      </c>
      <c r="T3463" s="87">
        <f>_xlfn.MINIFS(CENSO[DAP (cm)],CENSO[NOME CIENTIFICO],CENSO[[#This Row],[NOME CIENTIFICO]])</f>
        <v>40.107045659157627</v>
      </c>
      <c r="U34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463" s="87" t="str">
        <f>IF(CENSO[[#This Row],[DAP (cm)]]&lt;CENSO[[#This Row],[DMCE (cm)]],"DAP &lt; DMCE","DAP ≥ DMCE")</f>
        <v>DAP ≥ DMCE</v>
      </c>
      <c r="W3463" s="87" t="str">
        <f>IF(CENSO[[#This Row],[DAP (cm)]]&gt;200, "Superior", "Inferior")</f>
        <v>Inferior</v>
      </c>
      <c r="X3463" s="87" t="str">
        <f>VLOOKUP(CENSO[[#This Row],[NOME COMUM]],ESPECIES[],4,FALSE)</f>
        <v>Não</v>
      </c>
      <c r="Y3463" s="87" t="str">
        <f>IF(IFERROR(VLOOKUP(CENSO[[#This Row],[NOME COMUM]],COMERCIAIS[],2, FALSE), "Não") &lt;&gt; "Não", "Sim", "Não")</f>
        <v>Sim</v>
      </c>
      <c r="Z3463" s="133">
        <f>CENSO[[#This Row],[g (m²)]]/SUM(AEEF[AEEF-UT])</f>
        <v>1.1309124112441073E-3</v>
      </c>
      <c r="AA3463" s="133">
        <f>CENSO[[#This Row],[v (m³)]]/SUM(AEEF[AEEF-UT])</f>
        <v>1.8999328508901001E-2</v>
      </c>
    </row>
    <row r="3464" spans="1:27" ht="14">
      <c r="A3464" s="86">
        <v>1</v>
      </c>
      <c r="B3464" s="86">
        <v>2</v>
      </c>
      <c r="C3464" s="63">
        <v>99</v>
      </c>
      <c r="D3464" s="63">
        <v>3463</v>
      </c>
      <c r="E3464" s="63" t="str">
        <f>VLOOKUP(CENSO[[#This Row],[NOME COMUM]],ESPECIES[],2,FALSE)</f>
        <v>Couratari guianensis Aubl.</v>
      </c>
      <c r="F3464" s="64" t="s">
        <v>6</v>
      </c>
      <c r="G3464" s="64">
        <v>380</v>
      </c>
      <c r="H3464" s="97">
        <f>CENSO[[#This Row],[CAP (cm)]]/PI()</f>
        <v>120.95775674984046</v>
      </c>
      <c r="I3464" s="64">
        <v>24</v>
      </c>
      <c r="J3464" s="96">
        <f>(PI()*(CENSO[[#This Row],[DAP (cm)]]^2))/40000</f>
        <v>1.1490986891234842</v>
      </c>
      <c r="K3464" s="96">
        <f>CENSO[[#This Row],[g (m²)]]*CENSO[[#This Row],[H (m)]]*0.7</f>
        <v>19.304857977274533</v>
      </c>
      <c r="L3464" s="64">
        <v>1</v>
      </c>
      <c r="M3464" s="65">
        <v>365467.7</v>
      </c>
      <c r="N3464" s="87">
        <v>9702730.6999999899</v>
      </c>
      <c r="O3464" s="87" t="s">
        <v>1228</v>
      </c>
      <c r="P3464" s="87" t="str">
        <f>VLOOKUP(CENSO[[#This Row],[DAP (cm)]],CD[],2,TRUE)</f>
        <v>TORA</v>
      </c>
      <c r="Q3464" s="87" t="str">
        <f>VLOOKUP(CENSO[[#This Row],[DAP (cm)]],DD[],2,TRUE)</f>
        <v>120├ 130</v>
      </c>
      <c r="R3464" s="87" t="str" cm="1">
        <f t="array" ref="R3464">INDEX(_xlfn.TEXTSPLIT(CENSO[[#This Row],[NOME CIENTIFICO]]," "),1)</f>
        <v>Couratari</v>
      </c>
      <c r="S3464" s="98" t="s">
        <v>1004</v>
      </c>
      <c r="T3464" s="87">
        <f>_xlfn.MINIFS(CENSO[DAP (cm)],CENSO[NOME CIENTIFICO],CENSO[[#This Row],[NOME CIENTIFICO]])</f>
        <v>38.833806114422465</v>
      </c>
      <c r="U34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64" s="87" t="str">
        <f>IF(CENSO[[#This Row],[DAP (cm)]]&lt;CENSO[[#This Row],[DMCE (cm)]],"DAP &lt; DMCE","DAP ≥ DMCE")</f>
        <v>DAP ≥ DMCE</v>
      </c>
      <c r="W3464" s="87" t="str">
        <f>IF(CENSO[[#This Row],[DAP (cm)]]&gt;200, "Superior", "Inferior")</f>
        <v>Inferior</v>
      </c>
      <c r="X3464" s="87" t="str">
        <f>VLOOKUP(CENSO[[#This Row],[NOME COMUM]],ESPECIES[],4,FALSE)</f>
        <v>Não</v>
      </c>
      <c r="Y3464" s="87" t="str">
        <f>IF(IFERROR(VLOOKUP(CENSO[[#This Row],[NOME COMUM]],COMERCIAIS[],2, FALSE), "Não") &lt;&gt; "Não", "Sim", "Não")</f>
        <v>Sim</v>
      </c>
      <c r="Z3464" s="133">
        <f>CENSO[[#This Row],[g (m²)]]/SUM(AEEF[AEEF-UT])</f>
        <v>2.0105109533228574E-3</v>
      </c>
      <c r="AA3464" s="133">
        <f>CENSO[[#This Row],[v (m³)]]/SUM(AEEF[AEEF-UT])</f>
        <v>3.3776584015824E-2</v>
      </c>
    </row>
    <row r="3465" spans="1:27" ht="14">
      <c r="A3465" s="86">
        <v>1</v>
      </c>
      <c r="B3465" s="86">
        <v>2</v>
      </c>
      <c r="C3465" s="63">
        <v>99</v>
      </c>
      <c r="D3465" s="63">
        <v>3464</v>
      </c>
      <c r="E3465" s="63" t="str">
        <f>VLOOKUP(CENSO[[#This Row],[NOME COMUM]],ESPECIES[],2,FALSE)</f>
        <v>Pouteria sp.</v>
      </c>
      <c r="F3465" s="64" t="s">
        <v>83</v>
      </c>
      <c r="G3465" s="64">
        <v>144</v>
      </c>
      <c r="H3465" s="97">
        <f>CENSO[[#This Row],[CAP (cm)]]/PI()</f>
        <v>45.836623610465857</v>
      </c>
      <c r="I3465" s="64">
        <v>12</v>
      </c>
      <c r="J3465" s="96">
        <f>(PI()*(CENSO[[#This Row],[DAP (cm)]]^2))/40000</f>
        <v>0.16501184499767707</v>
      </c>
      <c r="K3465" s="96">
        <f>CENSO[[#This Row],[g (m²)]]*CENSO[[#This Row],[H (m)]]*0.7</f>
        <v>1.3860994979804873</v>
      </c>
      <c r="L3465" s="64">
        <v>1</v>
      </c>
      <c r="M3465" s="65">
        <v>365555.5</v>
      </c>
      <c r="N3465" s="87">
        <v>9702905.9000000004</v>
      </c>
      <c r="O3465" s="98" t="s">
        <v>1225</v>
      </c>
      <c r="P3465" s="87" t="str">
        <f>VLOOKUP(CENSO[[#This Row],[DAP (cm)]],CD[],2,TRUE)</f>
        <v>TORETE</v>
      </c>
      <c r="Q3465" s="87" t="str">
        <f>VLOOKUP(CENSO[[#This Row],[DAP (cm)]],DD[],2,TRUE)</f>
        <v>40├ 50</v>
      </c>
      <c r="R3465" s="87" t="str" cm="1">
        <f t="array" ref="R3465">INDEX(_xlfn.TEXTSPLIT(CENSO[[#This Row],[NOME CIENTIFICO]]," "),1)</f>
        <v>Pouteria</v>
      </c>
      <c r="S3465" s="98" t="s">
        <v>1004</v>
      </c>
      <c r="T3465" s="87">
        <f>_xlfn.MINIFS(CENSO[DAP (cm)],CENSO[NOME CIENTIFICO],CENSO[[#This Row],[NOME CIENTIFICO]])</f>
        <v>39.788735772973837</v>
      </c>
      <c r="U34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65" s="87" t="str">
        <f>IF(CENSO[[#This Row],[DAP (cm)]]&lt;CENSO[[#This Row],[DMCE (cm)]],"DAP &lt; DMCE","DAP ≥ DMCE")</f>
        <v>DAP &lt; DMCE</v>
      </c>
      <c r="W3465" s="87" t="str">
        <f>IF(CENSO[[#This Row],[DAP (cm)]]&gt;200, "Superior", "Inferior")</f>
        <v>Inferior</v>
      </c>
      <c r="X3465" s="87" t="str">
        <f>VLOOKUP(CENSO[[#This Row],[NOME COMUM]],ESPECIES[],4,FALSE)</f>
        <v>Não</v>
      </c>
      <c r="Y3465" s="87" t="str">
        <f>IF(IFERROR(VLOOKUP(CENSO[[#This Row],[NOME COMUM]],COMERCIAIS[],2, FALSE), "Não") &lt;&gt; "Não", "Sim", "Não")</f>
        <v>Não</v>
      </c>
      <c r="Z3465" s="133">
        <f>CENSO[[#This Row],[g (m²)]]/SUM(AEEF[AEEF-UT])</f>
        <v>2.8871160061012997E-4</v>
      </c>
      <c r="AA3465" s="133">
        <f>CENSO[[#This Row],[v (m³)]]/SUM(AEEF[AEEF-UT])</f>
        <v>2.4251774451250914E-3</v>
      </c>
    </row>
    <row r="3466" spans="1:27" ht="14">
      <c r="A3466" s="86">
        <v>1</v>
      </c>
      <c r="B3466" s="86">
        <v>2</v>
      </c>
      <c r="C3466" s="63">
        <v>99</v>
      </c>
      <c r="D3466" s="63">
        <v>3465</v>
      </c>
      <c r="E3466" s="63" t="str">
        <f>VLOOKUP(CENSO[[#This Row],[NOME COMUM]],ESPECIES[],2,FALSE)</f>
        <v>Couratari guianensis Aubl.</v>
      </c>
      <c r="F3466" s="64" t="s">
        <v>6</v>
      </c>
      <c r="G3466" s="64">
        <v>223</v>
      </c>
      <c r="H3466" s="97">
        <f>CENSO[[#This Row],[CAP (cm)]]/PI()</f>
        <v>70.983104618985323</v>
      </c>
      <c r="I3466" s="64">
        <v>23</v>
      </c>
      <c r="J3466" s="96">
        <f>(PI()*(CENSO[[#This Row],[DAP (cm)]]^2))/40000</f>
        <v>0.39573080825084317</v>
      </c>
      <c r="K3466" s="96">
        <f>CENSO[[#This Row],[g (m²)]]*CENSO[[#This Row],[H (m)]]*0.7</f>
        <v>6.3712660128385741</v>
      </c>
      <c r="L3466" s="64">
        <v>1</v>
      </c>
      <c r="M3466" s="65">
        <v>365463.09999999899</v>
      </c>
      <c r="N3466" s="87">
        <v>9702724.6999999899</v>
      </c>
      <c r="O3466" s="87" t="s">
        <v>1228</v>
      </c>
      <c r="P3466" s="87" t="str">
        <f>VLOOKUP(CENSO[[#This Row],[DAP (cm)]],CD[],2,TRUE)</f>
        <v>TORA</v>
      </c>
      <c r="Q3466" s="87" t="str">
        <f>VLOOKUP(CENSO[[#This Row],[DAP (cm)]],DD[],2,TRUE)</f>
        <v>70├ 80</v>
      </c>
      <c r="R3466" s="87" t="str" cm="1">
        <f t="array" ref="R3466">INDEX(_xlfn.TEXTSPLIT(CENSO[[#This Row],[NOME CIENTIFICO]]," "),1)</f>
        <v>Couratari</v>
      </c>
      <c r="S3466" s="98" t="s">
        <v>1004</v>
      </c>
      <c r="T3466" s="87">
        <f>_xlfn.MINIFS(CENSO[DAP (cm)],CENSO[NOME CIENTIFICO],CENSO[[#This Row],[NOME CIENTIFICO]])</f>
        <v>38.833806114422465</v>
      </c>
      <c r="U34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66" s="87" t="str">
        <f>IF(CENSO[[#This Row],[DAP (cm)]]&lt;CENSO[[#This Row],[DMCE (cm)]],"DAP &lt; DMCE","DAP ≥ DMCE")</f>
        <v>DAP ≥ DMCE</v>
      </c>
      <c r="W3466" s="87" t="str">
        <f>IF(CENSO[[#This Row],[DAP (cm)]]&gt;200, "Superior", "Inferior")</f>
        <v>Inferior</v>
      </c>
      <c r="X3466" s="87" t="str">
        <f>VLOOKUP(CENSO[[#This Row],[NOME COMUM]],ESPECIES[],4,FALSE)</f>
        <v>Não</v>
      </c>
      <c r="Y3466" s="87" t="str">
        <f>IF(IFERROR(VLOOKUP(CENSO[[#This Row],[NOME COMUM]],COMERCIAIS[],2, FALSE), "Não") &lt;&gt; "Não", "Sim", "Não")</f>
        <v>Sim</v>
      </c>
      <c r="Z3466" s="133">
        <f>CENSO[[#This Row],[g (m²)]]/SUM(AEEF[AEEF-UT])</f>
        <v>6.9238711355811889E-4</v>
      </c>
      <c r="AA3466" s="133">
        <f>CENSO[[#This Row],[v (m³)]]/SUM(AEEF[AEEF-UT])</f>
        <v>1.1147432528285713E-2</v>
      </c>
    </row>
    <row r="3467" spans="1:27" ht="14">
      <c r="A3467" s="86">
        <v>1</v>
      </c>
      <c r="B3467" s="86">
        <v>2</v>
      </c>
      <c r="C3467" s="63">
        <v>99</v>
      </c>
      <c r="D3467" s="63">
        <v>3466</v>
      </c>
      <c r="E3467" s="63" t="str">
        <f>VLOOKUP(CENSO[[#This Row],[NOME COMUM]],ESPECIES[],2,FALSE)</f>
        <v>Erisma uncinatum Warm.</v>
      </c>
      <c r="F3467" s="64" t="s">
        <v>98</v>
      </c>
      <c r="G3467" s="64">
        <v>224</v>
      </c>
      <c r="H3467" s="97">
        <f>CENSO[[#This Row],[CAP (cm)]]/PI()</f>
        <v>71.30141450516912</v>
      </c>
      <c r="I3467" s="64">
        <v>20</v>
      </c>
      <c r="J3467" s="96">
        <f>(PI()*(CENSO[[#This Row],[DAP (cm)]]^2))/40000</f>
        <v>0.39928792122894713</v>
      </c>
      <c r="K3467" s="96">
        <f>CENSO[[#This Row],[g (m²)]]*CENSO[[#This Row],[H (m)]]*0.7</f>
        <v>5.590030897205259</v>
      </c>
      <c r="L3467" s="64">
        <v>1</v>
      </c>
      <c r="M3467" s="65">
        <v>365425.2</v>
      </c>
      <c r="N3467" s="87">
        <v>9702748.5999999903</v>
      </c>
      <c r="O3467" s="87" t="s">
        <v>1228</v>
      </c>
      <c r="P3467" s="87" t="str">
        <f>VLOOKUP(CENSO[[#This Row],[DAP (cm)]],CD[],2,TRUE)</f>
        <v>TORA</v>
      </c>
      <c r="Q3467" s="87" t="str">
        <f>VLOOKUP(CENSO[[#This Row],[DAP (cm)]],DD[],2,TRUE)</f>
        <v>70├ 80</v>
      </c>
      <c r="R3467" s="87" t="str" cm="1">
        <f t="array" ref="R3467">INDEX(_xlfn.TEXTSPLIT(CENSO[[#This Row],[NOME CIENTIFICO]]," "),1)</f>
        <v>Erisma</v>
      </c>
      <c r="S3467" s="98" t="s">
        <v>1004</v>
      </c>
      <c r="T3467" s="87">
        <f>_xlfn.MINIFS(CENSO[DAP (cm)],CENSO[NOME CIENTIFICO],CENSO[[#This Row],[NOME CIENTIFICO]])</f>
        <v>41.38028520389279</v>
      </c>
      <c r="U34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467" s="87" t="str">
        <f>IF(CENSO[[#This Row],[DAP (cm)]]&lt;CENSO[[#This Row],[DMCE (cm)]],"DAP &lt; DMCE","DAP ≥ DMCE")</f>
        <v>DAP ≥ DMCE</v>
      </c>
      <c r="W3467" s="87" t="str">
        <f>IF(CENSO[[#This Row],[DAP (cm)]]&gt;200, "Superior", "Inferior")</f>
        <v>Inferior</v>
      </c>
      <c r="X3467" s="87" t="str">
        <f>VLOOKUP(CENSO[[#This Row],[NOME COMUM]],ESPECIES[],4,FALSE)</f>
        <v>Não</v>
      </c>
      <c r="Y3467" s="87" t="str">
        <f>IF(IFERROR(VLOOKUP(CENSO[[#This Row],[NOME COMUM]],COMERCIAIS[],2, FALSE), "Não") &lt;&gt; "Não", "Sim", "Não")</f>
        <v>Sim</v>
      </c>
      <c r="Z3467" s="133">
        <f>CENSO[[#This Row],[g (m²)]]/SUM(AEEF[AEEF-UT])</f>
        <v>6.9861078666154928E-4</v>
      </c>
      <c r="AA3467" s="133">
        <f>CENSO[[#This Row],[v (m³)]]/SUM(AEEF[AEEF-UT])</f>
        <v>9.7805510132616888E-3</v>
      </c>
    </row>
    <row r="3468" spans="1:27" ht="14">
      <c r="A3468" s="86">
        <v>1</v>
      </c>
      <c r="B3468" s="86">
        <v>2</v>
      </c>
      <c r="C3468" s="63">
        <v>99</v>
      </c>
      <c r="D3468" s="63">
        <v>3467</v>
      </c>
      <c r="E3468" s="63" t="str">
        <f>VLOOKUP(CENSO[[#This Row],[NOME COMUM]],ESPECIES[],2,FALSE)</f>
        <v>Licania octandra</v>
      </c>
      <c r="F3468" s="64" t="s">
        <v>21</v>
      </c>
      <c r="G3468" s="64">
        <v>248</v>
      </c>
      <c r="H3468" s="97">
        <f>CENSO[[#This Row],[CAP (cm)]]/PI()</f>
        <v>78.940851773580093</v>
      </c>
      <c r="I3468" s="64">
        <v>20</v>
      </c>
      <c r="J3468" s="96">
        <f>(PI()*(CENSO[[#This Row],[DAP (cm)]]^2))/40000</f>
        <v>0.48943328099619665</v>
      </c>
      <c r="K3468" s="96">
        <f>CENSO[[#This Row],[g (m²)]]*CENSO[[#This Row],[H (m)]]*0.7</f>
        <v>6.8520659339467525</v>
      </c>
      <c r="L3468" s="64">
        <v>1</v>
      </c>
      <c r="M3468" s="65">
        <v>365447.9</v>
      </c>
      <c r="N3468" s="87">
        <v>9702732.6999999899</v>
      </c>
      <c r="O3468" s="87" t="s">
        <v>1227</v>
      </c>
      <c r="P3468" s="87" t="str">
        <f>VLOOKUP(CENSO[[#This Row],[DAP (cm)]],CD[],2,TRUE)</f>
        <v>TORA</v>
      </c>
      <c r="Q3468" s="87" t="str">
        <f>VLOOKUP(CENSO[[#This Row],[DAP (cm)]],DD[],2,TRUE)</f>
        <v>70├ 80</v>
      </c>
      <c r="R3468" s="87" t="str" cm="1">
        <f t="array" ref="R3468">INDEX(_xlfn.TEXTSPLIT(CENSO[[#This Row],[NOME CIENTIFICO]]," "),1)</f>
        <v>Licania</v>
      </c>
      <c r="S3468" s="98" t="s">
        <v>1004</v>
      </c>
      <c r="T3468" s="87">
        <f>_xlfn.MINIFS(CENSO[DAP (cm)],CENSO[NOME CIENTIFICO],CENSO[[#This Row],[NOME CIENTIFICO]])</f>
        <v>41.38028520389279</v>
      </c>
      <c r="U34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468" s="87" t="str">
        <f>IF(CENSO[[#This Row],[DAP (cm)]]&lt;CENSO[[#This Row],[DMCE (cm)]],"DAP &lt; DMCE","DAP ≥ DMCE")</f>
        <v>DAP ≥ DMCE</v>
      </c>
      <c r="W3468" s="87" t="str">
        <f>IF(CENSO[[#This Row],[DAP (cm)]]&gt;200, "Superior", "Inferior")</f>
        <v>Inferior</v>
      </c>
      <c r="X3468" s="87" t="str">
        <f>VLOOKUP(CENSO[[#This Row],[NOME COMUM]],ESPECIES[],4,FALSE)</f>
        <v>Não</v>
      </c>
      <c r="Y3468" s="87" t="str">
        <f>IF(IFERROR(VLOOKUP(CENSO[[#This Row],[NOME COMUM]],COMERCIAIS[],2, FALSE), "Não") &lt;&gt; "Não", "Sim", "Não")</f>
        <v>Não</v>
      </c>
      <c r="Z3468" s="133">
        <f>CENSO[[#This Row],[g (m²)]]/SUM(AEEF[AEEF-UT])</f>
        <v>8.5633286477263882E-4</v>
      </c>
      <c r="AA3468" s="133">
        <f>CENSO[[#This Row],[v (m³)]]/SUM(AEEF[AEEF-UT])</f>
        <v>1.1988660106816942E-2</v>
      </c>
    </row>
    <row r="3469" spans="1:27" ht="14">
      <c r="A3469" s="86">
        <v>1</v>
      </c>
      <c r="B3469" s="86">
        <v>2</v>
      </c>
      <c r="C3469" s="63">
        <v>100</v>
      </c>
      <c r="D3469" s="63">
        <v>3468</v>
      </c>
      <c r="E3469" s="63" t="str">
        <f>VLOOKUP(CENSO[[#This Row],[NOME COMUM]],ESPECIES[],2,FALSE)</f>
        <v>Sacoglottis guianensis Benth.</v>
      </c>
      <c r="F3469" s="64" t="s">
        <v>63</v>
      </c>
      <c r="G3469" s="64">
        <v>192</v>
      </c>
      <c r="H3469" s="97">
        <f>CENSO[[#This Row],[CAP (cm)]]/PI()</f>
        <v>61.115498147287809</v>
      </c>
      <c r="I3469" s="64">
        <v>16</v>
      </c>
      <c r="J3469" s="96">
        <f>(PI()*(CENSO[[#This Row],[DAP (cm)]]^2))/40000</f>
        <v>0.29335439110698147</v>
      </c>
      <c r="K3469" s="96">
        <f>CENSO[[#This Row],[g (m²)]]*CENSO[[#This Row],[H (m)]]*0.7</f>
        <v>3.2855691803981921</v>
      </c>
      <c r="L3469" s="64">
        <v>1</v>
      </c>
      <c r="M3469" s="65">
        <v>365490.799999999</v>
      </c>
      <c r="N3469" s="87">
        <v>9702701.8000000007</v>
      </c>
      <c r="O3469" s="87" t="s">
        <v>1227</v>
      </c>
      <c r="P3469" s="87" t="str">
        <f>VLOOKUP(CENSO[[#This Row],[DAP (cm)]],CD[],2,TRUE)</f>
        <v>TORA</v>
      </c>
      <c r="Q3469" s="87" t="str">
        <f>VLOOKUP(CENSO[[#This Row],[DAP (cm)]],DD[],2,TRUE)</f>
        <v>60├ 70</v>
      </c>
      <c r="R3469" s="87" t="str" cm="1">
        <f t="array" ref="R3469">INDEX(_xlfn.TEXTSPLIT(CENSO[[#This Row],[NOME CIENTIFICO]]," "),1)</f>
        <v>Sacoglottis</v>
      </c>
      <c r="S3469" s="98" t="s">
        <v>1004</v>
      </c>
      <c r="T3469" s="87">
        <f>_xlfn.MINIFS(CENSO[DAP (cm)],CENSO[NOME CIENTIFICO],CENSO[[#This Row],[NOME CIENTIFICO]])</f>
        <v>47.7464829275686</v>
      </c>
      <c r="U34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57.7464829275686</v>
      </c>
      <c r="V3469" s="87" t="str">
        <f>IF(CENSO[[#This Row],[DAP (cm)]]&lt;CENSO[[#This Row],[DMCE (cm)]],"DAP &lt; DMCE","DAP ≥ DMCE")</f>
        <v>DAP ≥ DMCE</v>
      </c>
      <c r="W3469" s="87" t="str">
        <f>IF(CENSO[[#This Row],[DAP (cm)]]&gt;200, "Superior", "Inferior")</f>
        <v>Inferior</v>
      </c>
      <c r="X3469" s="87" t="str">
        <f>VLOOKUP(CENSO[[#This Row],[NOME COMUM]],ESPECIES[],4,FALSE)</f>
        <v>Não</v>
      </c>
      <c r="Y3469" s="87" t="str">
        <f>IF(IFERROR(VLOOKUP(CENSO[[#This Row],[NOME COMUM]],COMERCIAIS[],2, FALSE), "Não") &lt;&gt; "Não", "Sim", "Não")</f>
        <v>Não</v>
      </c>
      <c r="Z3469" s="133">
        <f>CENSO[[#This Row],[g (m²)]]/SUM(AEEF[AEEF-UT])</f>
        <v>5.1326506775134213E-4</v>
      </c>
      <c r="AA3469" s="133">
        <f>CENSO[[#This Row],[v (m³)]]/SUM(AEEF[AEEF-UT])</f>
        <v>5.7485687588150315E-3</v>
      </c>
    </row>
    <row r="3470" spans="1:27" ht="14">
      <c r="A3470" s="86">
        <v>1</v>
      </c>
      <c r="B3470" s="86">
        <v>2</v>
      </c>
      <c r="C3470" s="63">
        <v>100</v>
      </c>
      <c r="D3470" s="63">
        <v>3469</v>
      </c>
      <c r="E3470" s="63" t="str">
        <f>VLOOKUP(CENSO[[#This Row],[NOME COMUM]],ESPECIES[],2,FALSE)</f>
        <v>Inga paraensis Ducke</v>
      </c>
      <c r="F3470" s="64" t="s">
        <v>16</v>
      </c>
      <c r="G3470" s="64">
        <v>200</v>
      </c>
      <c r="H3470" s="97">
        <f>CENSO[[#This Row],[CAP (cm)]]/PI()</f>
        <v>63.661977236758133</v>
      </c>
      <c r="I3470" s="64">
        <v>16</v>
      </c>
      <c r="J3470" s="96">
        <f>(PI()*(CENSO[[#This Row],[DAP (cm)]]^2))/40000</f>
        <v>0.31830988618379064</v>
      </c>
      <c r="K3470" s="96">
        <f>CENSO[[#This Row],[g (m²)]]*CENSO[[#This Row],[H (m)]]*0.7</f>
        <v>3.565070725258455</v>
      </c>
      <c r="L3470" s="64">
        <v>1</v>
      </c>
      <c r="M3470" s="65">
        <v>365503.2</v>
      </c>
      <c r="N3470" s="87">
        <v>9702710.3000000007</v>
      </c>
      <c r="O3470" s="87" t="s">
        <v>1227</v>
      </c>
      <c r="P3470" s="87" t="str">
        <f>VLOOKUP(CENSO[[#This Row],[DAP (cm)]],CD[],2,TRUE)</f>
        <v>TORA</v>
      </c>
      <c r="Q3470" s="87" t="str">
        <f>VLOOKUP(CENSO[[#This Row],[DAP (cm)]],DD[],2,TRUE)</f>
        <v>60├ 70</v>
      </c>
      <c r="R3470" s="87" t="str" cm="1">
        <f t="array" ref="R3470">INDEX(_xlfn.TEXTSPLIT(CENSO[[#This Row],[NOME CIENTIFICO]]," "),1)</f>
        <v>Inga</v>
      </c>
      <c r="S3470" s="98" t="s">
        <v>1004</v>
      </c>
      <c r="T3470" s="87">
        <f>_xlfn.MINIFS(CENSO[DAP (cm)],CENSO[NOME CIENTIFICO],CENSO[[#This Row],[NOME CIENTIFICO]])</f>
        <v>41.38028520389279</v>
      </c>
      <c r="U34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470" s="87" t="str">
        <f>IF(CENSO[[#This Row],[DAP (cm)]]&lt;CENSO[[#This Row],[DMCE (cm)]],"DAP &lt; DMCE","DAP ≥ DMCE")</f>
        <v>DAP ≥ DMCE</v>
      </c>
      <c r="W3470" s="87" t="str">
        <f>IF(CENSO[[#This Row],[DAP (cm)]]&gt;200, "Superior", "Inferior")</f>
        <v>Inferior</v>
      </c>
      <c r="X3470" s="87" t="str">
        <f>VLOOKUP(CENSO[[#This Row],[NOME COMUM]],ESPECIES[],4,FALSE)</f>
        <v>Não</v>
      </c>
      <c r="Y3470" s="87" t="str">
        <f>IF(IFERROR(VLOOKUP(CENSO[[#This Row],[NOME COMUM]],COMERCIAIS[],2, FALSE), "Não") &lt;&gt; "Não", "Sim", "Não")</f>
        <v>Não</v>
      </c>
      <c r="Z3470" s="133">
        <f>CENSO[[#This Row],[g (m²)]]/SUM(AEEF[AEEF-UT])</f>
        <v>5.5692824191768894E-4</v>
      </c>
      <c r="AA3470" s="133">
        <f>CENSO[[#This Row],[v (m³)]]/SUM(AEEF[AEEF-UT])</f>
        <v>6.2375963094781156E-3</v>
      </c>
    </row>
    <row r="3471" spans="1:27" ht="14">
      <c r="A3471" s="86">
        <v>1</v>
      </c>
      <c r="B3471" s="86">
        <v>2</v>
      </c>
      <c r="C3471" s="63">
        <v>100</v>
      </c>
      <c r="D3471" s="63">
        <v>3470</v>
      </c>
      <c r="E3471" s="63" t="str">
        <f>VLOOKUP(CENSO[[#This Row],[NOME COMUM]],ESPECIES[],2,FALSE)</f>
        <v>Tachigali myrmecophila Ducke</v>
      </c>
      <c r="F3471" s="64" t="s">
        <v>14</v>
      </c>
      <c r="G3471" s="64">
        <v>202</v>
      </c>
      <c r="H3471" s="97">
        <f>CENSO[[#This Row],[CAP (cm)]]/PI()</f>
        <v>64.298597009125714</v>
      </c>
      <c r="I3471" s="64">
        <v>15</v>
      </c>
      <c r="J3471" s="96">
        <f>(PI()*(CENSO[[#This Row],[DAP (cm)]]^2))/40000</f>
        <v>0.3247079148960848</v>
      </c>
      <c r="K3471" s="96">
        <f>CENSO[[#This Row],[g (m²)]]*CENSO[[#This Row],[H (m)]]*0.7</f>
        <v>3.4094331064088901</v>
      </c>
      <c r="L3471" s="64">
        <v>2</v>
      </c>
      <c r="M3471" s="65">
        <v>365509.09999999899</v>
      </c>
      <c r="N3471" s="87">
        <v>9702715.1999999899</v>
      </c>
      <c r="O3471" s="87" t="s">
        <v>1228</v>
      </c>
      <c r="P3471" s="87" t="str">
        <f>VLOOKUP(CENSO[[#This Row],[DAP (cm)]],CD[],2,TRUE)</f>
        <v>TORA</v>
      </c>
      <c r="Q3471" s="87" t="str">
        <f>VLOOKUP(CENSO[[#This Row],[DAP (cm)]],DD[],2,TRUE)</f>
        <v>60├ 70</v>
      </c>
      <c r="R3471" s="87" t="str" cm="1">
        <f t="array" ref="R3471">INDEX(_xlfn.TEXTSPLIT(CENSO[[#This Row],[NOME CIENTIFICO]]," "),1)</f>
        <v>Tachigali</v>
      </c>
      <c r="S3471" s="98" t="s">
        <v>1004</v>
      </c>
      <c r="T3471" s="87">
        <f>_xlfn.MINIFS(CENSO[DAP (cm)],CENSO[NOME CIENTIFICO],CENSO[[#This Row],[NOME CIENTIFICO]])</f>
        <v>39.152116000606256</v>
      </c>
      <c r="U34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71" s="87" t="str">
        <f>IF(CENSO[[#This Row],[DAP (cm)]]&lt;CENSO[[#This Row],[DMCE (cm)]],"DAP &lt; DMCE","DAP ≥ DMCE")</f>
        <v>DAP ≥ DMCE</v>
      </c>
      <c r="W3471" s="87" t="str">
        <f>IF(CENSO[[#This Row],[DAP (cm)]]&gt;200, "Superior", "Inferior")</f>
        <v>Inferior</v>
      </c>
      <c r="X3471" s="87" t="str">
        <f>VLOOKUP(CENSO[[#This Row],[NOME COMUM]],ESPECIES[],4,FALSE)</f>
        <v>Não</v>
      </c>
      <c r="Y3471" s="87" t="str">
        <f>IF(IFERROR(VLOOKUP(CENSO[[#This Row],[NOME COMUM]],COMERCIAIS[],2, FALSE), "Não") &lt;&gt; "Não", "Sim", "Não")</f>
        <v>Sim</v>
      </c>
      <c r="Z3471" s="133">
        <f>CENSO[[#This Row],[g (m²)]]/SUM(AEEF[AEEF-UT])</f>
        <v>5.681224995802345E-4</v>
      </c>
      <c r="AA3471" s="133">
        <f>CENSO[[#This Row],[v (m³)]]/SUM(AEEF[AEEF-UT])</f>
        <v>5.9652862455924615E-3</v>
      </c>
    </row>
    <row r="3472" spans="1:27" ht="14">
      <c r="A3472" s="86">
        <v>1</v>
      </c>
      <c r="B3472" s="86">
        <v>2</v>
      </c>
      <c r="C3472" s="63">
        <v>100</v>
      </c>
      <c r="D3472" s="63">
        <v>3471</v>
      </c>
      <c r="E3472" s="63" t="str">
        <f>VLOOKUP(CENSO[[#This Row],[NOME COMUM]],ESPECIES[],2,FALSE)</f>
        <v>Pouteria sp.</v>
      </c>
      <c r="F3472" s="64" t="s">
        <v>83</v>
      </c>
      <c r="G3472" s="64">
        <v>200</v>
      </c>
      <c r="H3472" s="97">
        <f>CENSO[[#This Row],[CAP (cm)]]/PI()</f>
        <v>63.661977236758133</v>
      </c>
      <c r="I3472" s="64">
        <v>18</v>
      </c>
      <c r="J3472" s="96">
        <f>(PI()*(CENSO[[#This Row],[DAP (cm)]]^2))/40000</f>
        <v>0.31830988618379064</v>
      </c>
      <c r="K3472" s="96">
        <f>CENSO[[#This Row],[g (m²)]]*CENSO[[#This Row],[H (m)]]*0.7</f>
        <v>4.0107045659157619</v>
      </c>
      <c r="L3472" s="64">
        <v>1</v>
      </c>
      <c r="M3472" s="65">
        <v>365504.2</v>
      </c>
      <c r="N3472" s="87">
        <v>9702720.9000000004</v>
      </c>
      <c r="O3472" s="87" t="s">
        <v>1227</v>
      </c>
      <c r="P3472" s="87" t="str">
        <f>VLOOKUP(CENSO[[#This Row],[DAP (cm)]],CD[],2,TRUE)</f>
        <v>TORA</v>
      </c>
      <c r="Q3472" s="87" t="str">
        <f>VLOOKUP(CENSO[[#This Row],[DAP (cm)]],DD[],2,TRUE)</f>
        <v>60├ 70</v>
      </c>
      <c r="R3472" s="87" t="str" cm="1">
        <f t="array" ref="R3472">INDEX(_xlfn.TEXTSPLIT(CENSO[[#This Row],[NOME CIENTIFICO]]," "),1)</f>
        <v>Pouteria</v>
      </c>
      <c r="S3472" s="98" t="s">
        <v>1004</v>
      </c>
      <c r="T3472" s="87">
        <f>_xlfn.MINIFS(CENSO[DAP (cm)],CENSO[NOME CIENTIFICO],CENSO[[#This Row],[NOME CIENTIFICO]])</f>
        <v>39.788735772973837</v>
      </c>
      <c r="U34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72" s="87" t="str">
        <f>IF(CENSO[[#This Row],[DAP (cm)]]&lt;CENSO[[#This Row],[DMCE (cm)]],"DAP &lt; DMCE","DAP ≥ DMCE")</f>
        <v>DAP ≥ DMCE</v>
      </c>
      <c r="W3472" s="87" t="str">
        <f>IF(CENSO[[#This Row],[DAP (cm)]]&gt;200, "Superior", "Inferior")</f>
        <v>Inferior</v>
      </c>
      <c r="X3472" s="87" t="str">
        <f>VLOOKUP(CENSO[[#This Row],[NOME COMUM]],ESPECIES[],4,FALSE)</f>
        <v>Não</v>
      </c>
      <c r="Y3472" s="87" t="str">
        <f>IF(IFERROR(VLOOKUP(CENSO[[#This Row],[NOME COMUM]],COMERCIAIS[],2, FALSE), "Não") &lt;&gt; "Não", "Sim", "Não")</f>
        <v>Não</v>
      </c>
      <c r="Z3472" s="133">
        <f>CENSO[[#This Row],[g (m²)]]/SUM(AEEF[AEEF-UT])</f>
        <v>5.5692824191768894E-4</v>
      </c>
      <c r="AA3472" s="133">
        <f>CENSO[[#This Row],[v (m³)]]/SUM(AEEF[AEEF-UT])</f>
        <v>7.0172958481628809E-3</v>
      </c>
    </row>
    <row r="3473" spans="1:27" ht="14">
      <c r="A3473" s="86">
        <v>1</v>
      </c>
      <c r="B3473" s="86">
        <v>2</v>
      </c>
      <c r="C3473" s="63">
        <v>100</v>
      </c>
      <c r="D3473" s="63">
        <v>3472</v>
      </c>
      <c r="E3473" s="63" t="str">
        <f>VLOOKUP(CENSO[[#This Row],[NOME COMUM]],ESPECIES[],2,FALSE)</f>
        <v>Pouteria sp.</v>
      </c>
      <c r="F3473" s="64" t="s">
        <v>83</v>
      </c>
      <c r="G3473" s="64">
        <v>150</v>
      </c>
      <c r="H3473" s="97">
        <f>CENSO[[#This Row],[CAP (cm)]]/PI()</f>
        <v>47.7464829275686</v>
      </c>
      <c r="I3473" s="64">
        <v>12</v>
      </c>
      <c r="J3473" s="96">
        <f>(PI()*(CENSO[[#This Row],[DAP (cm)]]^2))/40000</f>
        <v>0.17904931097838223</v>
      </c>
      <c r="K3473" s="96">
        <f>CENSO[[#This Row],[g (m²)]]*CENSO[[#This Row],[H (m)]]*0.7</f>
        <v>1.5040142122184108</v>
      </c>
      <c r="L3473" s="64">
        <v>1</v>
      </c>
      <c r="M3473" s="65">
        <v>365543.09999999899</v>
      </c>
      <c r="N3473" s="87">
        <v>9702780.9000000004</v>
      </c>
      <c r="O3473" s="98" t="s">
        <v>1225</v>
      </c>
      <c r="P3473" s="87" t="str">
        <f>VLOOKUP(CENSO[[#This Row],[DAP (cm)]],CD[],2,TRUE)</f>
        <v>TORETE</v>
      </c>
      <c r="Q3473" s="87" t="str">
        <f>VLOOKUP(CENSO[[#This Row],[DAP (cm)]],DD[],2,TRUE)</f>
        <v>40├ 50</v>
      </c>
      <c r="R3473" s="87" t="str" cm="1">
        <f t="array" ref="R3473">INDEX(_xlfn.TEXTSPLIT(CENSO[[#This Row],[NOME CIENTIFICO]]," "),1)</f>
        <v>Pouteria</v>
      </c>
      <c r="S3473" s="98" t="s">
        <v>1004</v>
      </c>
      <c r="T3473" s="87">
        <f>_xlfn.MINIFS(CENSO[DAP (cm)],CENSO[NOME CIENTIFICO],CENSO[[#This Row],[NOME CIENTIFICO]])</f>
        <v>39.788735772973837</v>
      </c>
      <c r="U34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73" s="87" t="str">
        <f>IF(CENSO[[#This Row],[DAP (cm)]]&lt;CENSO[[#This Row],[DMCE (cm)]],"DAP &lt; DMCE","DAP ≥ DMCE")</f>
        <v>DAP &lt; DMCE</v>
      </c>
      <c r="W3473" s="87" t="str">
        <f>IF(CENSO[[#This Row],[DAP (cm)]]&gt;200, "Superior", "Inferior")</f>
        <v>Inferior</v>
      </c>
      <c r="X3473" s="87" t="str">
        <f>VLOOKUP(CENSO[[#This Row],[NOME COMUM]],ESPECIES[],4,FALSE)</f>
        <v>Não</v>
      </c>
      <c r="Y3473" s="87" t="str">
        <f>IF(IFERROR(VLOOKUP(CENSO[[#This Row],[NOME COMUM]],COMERCIAIS[],2, FALSE), "Não") &lt;&gt; "Não", "Sim", "Não")</f>
        <v>Não</v>
      </c>
      <c r="Z3473" s="133">
        <f>CENSO[[#This Row],[g (m²)]]/SUM(AEEF[AEEF-UT])</f>
        <v>3.1327213607870003E-4</v>
      </c>
      <c r="AA3473" s="133">
        <f>CENSO[[#This Row],[v (m³)]]/SUM(AEEF[AEEF-UT])</f>
        <v>2.6314859430610804E-3</v>
      </c>
    </row>
    <row r="3474" spans="1:27" ht="14">
      <c r="A3474" s="86">
        <v>1</v>
      </c>
      <c r="B3474" s="86">
        <v>2</v>
      </c>
      <c r="C3474" s="63">
        <v>100</v>
      </c>
      <c r="D3474" s="63">
        <v>3473</v>
      </c>
      <c r="E3474" s="63" t="str">
        <f>VLOOKUP(CENSO[[#This Row],[NOME COMUM]],ESPECIES[],2,FALSE)</f>
        <v>Tachigali myrmecophila Ducke</v>
      </c>
      <c r="F3474" s="64" t="s">
        <v>14</v>
      </c>
      <c r="G3474" s="64">
        <v>211</v>
      </c>
      <c r="H3474" s="97">
        <f>CENSO[[#This Row],[CAP (cm)]]/PI()</f>
        <v>67.163385984779836</v>
      </c>
      <c r="I3474" s="64">
        <v>16</v>
      </c>
      <c r="J3474" s="96">
        <f>(PI()*(CENSO[[#This Row],[DAP (cm)]]^2))/40000</f>
        <v>0.35428686106971363</v>
      </c>
      <c r="K3474" s="96">
        <f>CENSO[[#This Row],[g (m²)]]*CENSO[[#This Row],[H (m)]]*0.7</f>
        <v>3.9680128439807922</v>
      </c>
      <c r="L3474" s="64">
        <v>1</v>
      </c>
      <c r="M3474" s="65">
        <v>365536.7</v>
      </c>
      <c r="N3474" s="87">
        <v>9702783.8000000007</v>
      </c>
      <c r="O3474" s="87" t="s">
        <v>1228</v>
      </c>
      <c r="P3474" s="87" t="str">
        <f>VLOOKUP(CENSO[[#This Row],[DAP (cm)]],CD[],2,TRUE)</f>
        <v>TORA</v>
      </c>
      <c r="Q3474" s="87" t="str">
        <f>VLOOKUP(CENSO[[#This Row],[DAP (cm)]],DD[],2,TRUE)</f>
        <v>60├ 70</v>
      </c>
      <c r="R3474" s="87" t="str" cm="1">
        <f t="array" ref="R3474">INDEX(_xlfn.TEXTSPLIT(CENSO[[#This Row],[NOME CIENTIFICO]]," "),1)</f>
        <v>Tachigali</v>
      </c>
      <c r="S3474" s="98" t="s">
        <v>1004</v>
      </c>
      <c r="T3474" s="87">
        <f>_xlfn.MINIFS(CENSO[DAP (cm)],CENSO[NOME CIENTIFICO],CENSO[[#This Row],[NOME CIENTIFICO]])</f>
        <v>39.152116000606256</v>
      </c>
      <c r="U34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74" s="87" t="str">
        <f>IF(CENSO[[#This Row],[DAP (cm)]]&lt;CENSO[[#This Row],[DMCE (cm)]],"DAP &lt; DMCE","DAP ≥ DMCE")</f>
        <v>DAP ≥ DMCE</v>
      </c>
      <c r="W3474" s="87" t="str">
        <f>IF(CENSO[[#This Row],[DAP (cm)]]&gt;200, "Superior", "Inferior")</f>
        <v>Inferior</v>
      </c>
      <c r="X3474" s="87" t="str">
        <f>VLOOKUP(CENSO[[#This Row],[NOME COMUM]],ESPECIES[],4,FALSE)</f>
        <v>Não</v>
      </c>
      <c r="Y3474" s="87" t="str">
        <f>IF(IFERROR(VLOOKUP(CENSO[[#This Row],[NOME COMUM]],COMERCIAIS[],2, FALSE), "Não") &lt;&gt; "Não", "Sim", "Não")</f>
        <v>Sim</v>
      </c>
      <c r="Z3474" s="133">
        <f>CENSO[[#This Row],[g (m²)]]/SUM(AEEF[AEEF-UT])</f>
        <v>6.1987505646043581E-4</v>
      </c>
      <c r="AA3474" s="133">
        <f>CENSO[[#This Row],[v (m³)]]/SUM(AEEF[AEEF-UT])</f>
        <v>6.9426006323568806E-3</v>
      </c>
    </row>
    <row r="3475" spans="1:27" ht="14">
      <c r="A3475" s="86">
        <v>1</v>
      </c>
      <c r="B3475" s="86">
        <v>2</v>
      </c>
      <c r="C3475" s="63">
        <v>100</v>
      </c>
      <c r="D3475" s="63">
        <v>3474</v>
      </c>
      <c r="E3475" s="63" t="str">
        <f>VLOOKUP(CENSO[[#This Row],[NOME COMUM]],ESPECIES[],2,FALSE)</f>
        <v>Pouteria sp.</v>
      </c>
      <c r="F3475" s="64" t="s">
        <v>83</v>
      </c>
      <c r="G3475" s="64">
        <v>202</v>
      </c>
      <c r="H3475" s="97">
        <f>CENSO[[#This Row],[CAP (cm)]]/PI()</f>
        <v>64.298597009125714</v>
      </c>
      <c r="I3475" s="64">
        <v>18</v>
      </c>
      <c r="J3475" s="96">
        <f>(PI()*(CENSO[[#This Row],[DAP (cm)]]^2))/40000</f>
        <v>0.3247079148960848</v>
      </c>
      <c r="K3475" s="96">
        <f>CENSO[[#This Row],[g (m²)]]*CENSO[[#This Row],[H (m)]]*0.7</f>
        <v>4.0913197276906681</v>
      </c>
      <c r="L3475" s="64">
        <v>1</v>
      </c>
      <c r="M3475" s="65">
        <v>365540.5</v>
      </c>
      <c r="N3475" s="87">
        <v>9702801.9000000004</v>
      </c>
      <c r="O3475" s="87" t="s">
        <v>1227</v>
      </c>
      <c r="P3475" s="87" t="str">
        <f>VLOOKUP(CENSO[[#This Row],[DAP (cm)]],CD[],2,TRUE)</f>
        <v>TORA</v>
      </c>
      <c r="Q3475" s="87" t="str">
        <f>VLOOKUP(CENSO[[#This Row],[DAP (cm)]],DD[],2,TRUE)</f>
        <v>60├ 70</v>
      </c>
      <c r="R3475" s="87" t="str" cm="1">
        <f t="array" ref="R3475">INDEX(_xlfn.TEXTSPLIT(CENSO[[#This Row],[NOME CIENTIFICO]]," "),1)</f>
        <v>Pouteria</v>
      </c>
      <c r="S3475" s="98" t="s">
        <v>1004</v>
      </c>
      <c r="T3475" s="87">
        <f>_xlfn.MINIFS(CENSO[DAP (cm)],CENSO[NOME CIENTIFICO],CENSO[[#This Row],[NOME CIENTIFICO]])</f>
        <v>39.788735772973837</v>
      </c>
      <c r="U34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75" s="87" t="str">
        <f>IF(CENSO[[#This Row],[DAP (cm)]]&lt;CENSO[[#This Row],[DMCE (cm)]],"DAP &lt; DMCE","DAP ≥ DMCE")</f>
        <v>DAP ≥ DMCE</v>
      </c>
      <c r="W3475" s="87" t="str">
        <f>IF(CENSO[[#This Row],[DAP (cm)]]&gt;200, "Superior", "Inferior")</f>
        <v>Inferior</v>
      </c>
      <c r="X3475" s="87" t="str">
        <f>VLOOKUP(CENSO[[#This Row],[NOME COMUM]],ESPECIES[],4,FALSE)</f>
        <v>Não</v>
      </c>
      <c r="Y3475" s="87" t="str">
        <f>IF(IFERROR(VLOOKUP(CENSO[[#This Row],[NOME COMUM]],COMERCIAIS[],2, FALSE), "Não") &lt;&gt; "Não", "Sim", "Não")</f>
        <v>Não</v>
      </c>
      <c r="Z3475" s="133">
        <f>CENSO[[#This Row],[g (m²)]]/SUM(AEEF[AEEF-UT])</f>
        <v>5.681224995802345E-4</v>
      </c>
      <c r="AA3475" s="133">
        <f>CENSO[[#This Row],[v (m³)]]/SUM(AEEF[AEEF-UT])</f>
        <v>7.1583434947109529E-3</v>
      </c>
    </row>
    <row r="3476" spans="1:27" ht="14">
      <c r="A3476" s="86">
        <v>1</v>
      </c>
      <c r="B3476" s="86">
        <v>2</v>
      </c>
      <c r="C3476" s="63">
        <v>100</v>
      </c>
      <c r="D3476" s="63">
        <v>3475</v>
      </c>
      <c r="E3476" s="63" t="str">
        <f>VLOOKUP(CENSO[[#This Row],[NOME COMUM]],ESPECIES[],2,FALSE)</f>
        <v>Tachigali myrmecophila Ducke</v>
      </c>
      <c r="F3476" s="64" t="s">
        <v>14</v>
      </c>
      <c r="G3476" s="64">
        <v>365</v>
      </c>
      <c r="H3476" s="97">
        <f>CENSO[[#This Row],[CAP (cm)]]/PI()</f>
        <v>116.18310845708361</v>
      </c>
      <c r="I3476" s="64">
        <v>18</v>
      </c>
      <c r="J3476" s="96">
        <f>(PI()*(CENSO[[#This Row],[DAP (cm)]]^2))/40000</f>
        <v>1.0601708646708878</v>
      </c>
      <c r="K3476" s="96">
        <f>CENSO[[#This Row],[g (m²)]]*CENSO[[#This Row],[H (m)]]*0.7</f>
        <v>13.358152894853186</v>
      </c>
      <c r="L3476" s="64">
        <v>1</v>
      </c>
      <c r="M3476" s="65">
        <v>365547.9</v>
      </c>
      <c r="N3476" s="87">
        <v>9702811.6999999899</v>
      </c>
      <c r="O3476" s="87" t="s">
        <v>1228</v>
      </c>
      <c r="P3476" s="87" t="str">
        <f>VLOOKUP(CENSO[[#This Row],[DAP (cm)]],CD[],2,TRUE)</f>
        <v>TORA</v>
      </c>
      <c r="Q3476" s="87" t="str">
        <f>VLOOKUP(CENSO[[#This Row],[DAP (cm)]],DD[],2,TRUE)</f>
        <v>110├ 120</v>
      </c>
      <c r="R3476" s="87" t="str" cm="1">
        <f t="array" ref="R3476">INDEX(_xlfn.TEXTSPLIT(CENSO[[#This Row],[NOME CIENTIFICO]]," "),1)</f>
        <v>Tachigali</v>
      </c>
      <c r="S3476" s="98" t="s">
        <v>1004</v>
      </c>
      <c r="T3476" s="87">
        <f>_xlfn.MINIFS(CENSO[DAP (cm)],CENSO[NOME CIENTIFICO],CENSO[[#This Row],[NOME CIENTIFICO]])</f>
        <v>39.152116000606256</v>
      </c>
      <c r="U34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76" s="87" t="str">
        <f>IF(CENSO[[#This Row],[DAP (cm)]]&lt;CENSO[[#This Row],[DMCE (cm)]],"DAP &lt; DMCE","DAP ≥ DMCE")</f>
        <v>DAP ≥ DMCE</v>
      </c>
      <c r="W3476" s="87" t="str">
        <f>IF(CENSO[[#This Row],[DAP (cm)]]&gt;200, "Superior", "Inferior")</f>
        <v>Inferior</v>
      </c>
      <c r="X3476" s="87" t="str">
        <f>VLOOKUP(CENSO[[#This Row],[NOME COMUM]],ESPECIES[],4,FALSE)</f>
        <v>Não</v>
      </c>
      <c r="Y3476" s="87" t="str">
        <f>IF(IFERROR(VLOOKUP(CENSO[[#This Row],[NOME COMUM]],COMERCIAIS[],2, FALSE), "Não") &lt;&gt; "Não", "Sim", "Não")</f>
        <v>Sim</v>
      </c>
      <c r="Z3476" s="133">
        <f>CENSO[[#This Row],[g (m²)]]/SUM(AEEF[AEEF-UT])</f>
        <v>1.854919125737103E-3</v>
      </c>
      <c r="AA3476" s="133">
        <f>CENSO[[#This Row],[v (m³)]]/SUM(AEEF[AEEF-UT])</f>
        <v>2.3371980984287496E-2</v>
      </c>
    </row>
    <row r="3477" spans="1:27" ht="14">
      <c r="A3477" s="86">
        <v>1</v>
      </c>
      <c r="B3477" s="86">
        <v>2</v>
      </c>
      <c r="C3477" s="63">
        <v>100</v>
      </c>
      <c r="D3477" s="63">
        <v>3476</v>
      </c>
      <c r="E3477" s="63" t="str">
        <f>VLOOKUP(CENSO[[#This Row],[NOME COMUM]],ESPECIES[],2,FALSE)</f>
        <v>Erisma uncinatum Warm.</v>
      </c>
      <c r="F3477" s="64" t="s">
        <v>98</v>
      </c>
      <c r="G3477" s="64">
        <v>435</v>
      </c>
      <c r="H3477" s="97">
        <f>CENSO[[#This Row],[CAP (cm)]]/PI()</f>
        <v>138.46480048994894</v>
      </c>
      <c r="I3477" s="64">
        <v>14</v>
      </c>
      <c r="J3477" s="96">
        <f>(PI()*(CENSO[[#This Row],[DAP (cm)]]^2))/40000</f>
        <v>1.5058047053281947</v>
      </c>
      <c r="K3477" s="96">
        <f>CENSO[[#This Row],[g (m²)]]*CENSO[[#This Row],[H (m)]]*0.7</f>
        <v>14.756886112216305</v>
      </c>
      <c r="L3477" s="64">
        <v>2</v>
      </c>
      <c r="M3477" s="65">
        <v>365546.09999999899</v>
      </c>
      <c r="N3477" s="87">
        <v>9702812.5999999903</v>
      </c>
      <c r="O3477" s="87" t="s">
        <v>1228</v>
      </c>
      <c r="P3477" s="87" t="str">
        <f>VLOOKUP(CENSO[[#This Row],[DAP (cm)]],CD[],2,TRUE)</f>
        <v>TORA</v>
      </c>
      <c r="Q3477" s="87" t="str">
        <f>VLOOKUP(CENSO[[#This Row],[DAP (cm)]],DD[],2,TRUE)</f>
        <v>130├ 140</v>
      </c>
      <c r="R3477" s="87" t="str" cm="1">
        <f t="array" ref="R3477">INDEX(_xlfn.TEXTSPLIT(CENSO[[#This Row],[NOME CIENTIFICO]]," "),1)</f>
        <v>Erisma</v>
      </c>
      <c r="S3477" s="98" t="s">
        <v>1004</v>
      </c>
      <c r="T3477" s="87">
        <f>_xlfn.MINIFS(CENSO[DAP (cm)],CENSO[NOME CIENTIFICO],CENSO[[#This Row],[NOME CIENTIFICO]])</f>
        <v>41.38028520389279</v>
      </c>
      <c r="U34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477" s="87" t="str">
        <f>IF(CENSO[[#This Row],[DAP (cm)]]&lt;CENSO[[#This Row],[DMCE (cm)]],"DAP &lt; DMCE","DAP ≥ DMCE")</f>
        <v>DAP ≥ DMCE</v>
      </c>
      <c r="W3477" s="87" t="str">
        <f>IF(CENSO[[#This Row],[DAP (cm)]]&gt;200, "Superior", "Inferior")</f>
        <v>Inferior</v>
      </c>
      <c r="X3477" s="87" t="str">
        <f>VLOOKUP(CENSO[[#This Row],[NOME COMUM]],ESPECIES[],4,FALSE)</f>
        <v>Não</v>
      </c>
      <c r="Y3477" s="87" t="str">
        <f>IF(IFERROR(VLOOKUP(CENSO[[#This Row],[NOME COMUM]],COMERCIAIS[],2, FALSE), "Não") &lt;&gt; "Não", "Sim", "Não")</f>
        <v>Sim</v>
      </c>
      <c r="Z3477" s="133">
        <f>CENSO[[#This Row],[g (m²)]]/SUM(AEEF[AEEF-UT])</f>
        <v>2.6346186644218674E-3</v>
      </c>
      <c r="AA3477" s="133">
        <f>CENSO[[#This Row],[v (m³)]]/SUM(AEEF[AEEF-UT])</f>
        <v>2.5819262911334295E-2</v>
      </c>
    </row>
    <row r="3478" spans="1:27" ht="14">
      <c r="A3478" s="86">
        <v>1</v>
      </c>
      <c r="B3478" s="86">
        <v>2</v>
      </c>
      <c r="C3478" s="63">
        <v>100</v>
      </c>
      <c r="D3478" s="63">
        <v>3477</v>
      </c>
      <c r="E3478" s="63" t="str">
        <f>VLOOKUP(CENSO[[#This Row],[NOME COMUM]],ESPECIES[],2,FALSE)</f>
        <v>Pouteria sp.</v>
      </c>
      <c r="F3478" s="64" t="s">
        <v>83</v>
      </c>
      <c r="G3478" s="64">
        <v>195</v>
      </c>
      <c r="H3478" s="97">
        <f>CENSO[[#This Row],[CAP (cm)]]/PI()</f>
        <v>62.070427805839181</v>
      </c>
      <c r="I3478" s="64">
        <v>17</v>
      </c>
      <c r="J3478" s="96">
        <f>(PI()*(CENSO[[#This Row],[DAP (cm)]]^2))/40000</f>
        <v>0.30259333555346601</v>
      </c>
      <c r="K3478" s="96">
        <f>CENSO[[#This Row],[g (m²)]]*CENSO[[#This Row],[H (m)]]*0.7</f>
        <v>3.6008606930862452</v>
      </c>
      <c r="L3478" s="64">
        <v>1</v>
      </c>
      <c r="M3478" s="65">
        <v>365539.799999999</v>
      </c>
      <c r="N3478" s="87">
        <v>9702815.5999999903</v>
      </c>
      <c r="O3478" s="87" t="s">
        <v>1227</v>
      </c>
      <c r="P3478" s="87" t="str">
        <f>VLOOKUP(CENSO[[#This Row],[DAP (cm)]],CD[],2,TRUE)</f>
        <v>TORA</v>
      </c>
      <c r="Q3478" s="87" t="str">
        <f>VLOOKUP(CENSO[[#This Row],[DAP (cm)]],DD[],2,TRUE)</f>
        <v>60├ 70</v>
      </c>
      <c r="R3478" s="87" t="str" cm="1">
        <f t="array" ref="R3478">INDEX(_xlfn.TEXTSPLIT(CENSO[[#This Row],[NOME CIENTIFICO]]," "),1)</f>
        <v>Pouteria</v>
      </c>
      <c r="S3478" s="98" t="s">
        <v>1004</v>
      </c>
      <c r="T3478" s="87">
        <f>_xlfn.MINIFS(CENSO[DAP (cm)],CENSO[NOME CIENTIFICO],CENSO[[#This Row],[NOME CIENTIFICO]])</f>
        <v>39.788735772973837</v>
      </c>
      <c r="U34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78" s="87" t="str">
        <f>IF(CENSO[[#This Row],[DAP (cm)]]&lt;CENSO[[#This Row],[DMCE (cm)]],"DAP &lt; DMCE","DAP ≥ DMCE")</f>
        <v>DAP ≥ DMCE</v>
      </c>
      <c r="W3478" s="87" t="str">
        <f>IF(CENSO[[#This Row],[DAP (cm)]]&gt;200, "Superior", "Inferior")</f>
        <v>Inferior</v>
      </c>
      <c r="X3478" s="87" t="str">
        <f>VLOOKUP(CENSO[[#This Row],[NOME COMUM]],ESPECIES[],4,FALSE)</f>
        <v>Não</v>
      </c>
      <c r="Y3478" s="87" t="str">
        <f>IF(IFERROR(VLOOKUP(CENSO[[#This Row],[NOME COMUM]],COMERCIAIS[],2, FALSE), "Não") &lt;&gt; "Não", "Sim", "Não")</f>
        <v>Não</v>
      </c>
      <c r="Z3478" s="133">
        <f>CENSO[[#This Row],[g (m²)]]/SUM(AEEF[AEEF-UT])</f>
        <v>5.2942990997300308E-4</v>
      </c>
      <c r="AA3478" s="133">
        <f>CENSO[[#This Row],[v (m³)]]/SUM(AEEF[AEEF-UT])</f>
        <v>6.3002159286787368E-3</v>
      </c>
    </row>
    <row r="3479" spans="1:27" ht="14">
      <c r="A3479" s="86">
        <v>1</v>
      </c>
      <c r="B3479" s="86">
        <v>2</v>
      </c>
      <c r="C3479" s="63">
        <v>100</v>
      </c>
      <c r="D3479" s="63">
        <v>3478</v>
      </c>
      <c r="E3479" s="63" t="str">
        <f>VLOOKUP(CENSO[[#This Row],[NOME COMUM]],ESPECIES[],2,FALSE)</f>
        <v>Piptadenia suaveolens Miq.</v>
      </c>
      <c r="F3479" s="64" t="s">
        <v>22</v>
      </c>
      <c r="G3479" s="64">
        <v>150</v>
      </c>
      <c r="H3479" s="97">
        <f>CENSO[[#This Row],[CAP (cm)]]/PI()</f>
        <v>47.7464829275686</v>
      </c>
      <c r="I3479" s="64">
        <v>16</v>
      </c>
      <c r="J3479" s="96">
        <f>(PI()*(CENSO[[#This Row],[DAP (cm)]]^2))/40000</f>
        <v>0.17904931097838223</v>
      </c>
      <c r="K3479" s="96">
        <f>CENSO[[#This Row],[g (m²)]]*CENSO[[#This Row],[H (m)]]*0.7</f>
        <v>2.0053522829578809</v>
      </c>
      <c r="L3479" s="64">
        <v>1</v>
      </c>
      <c r="M3479" s="65">
        <v>365538</v>
      </c>
      <c r="N3479" s="87">
        <v>9702818.5999999903</v>
      </c>
      <c r="O3479" s="98" t="s">
        <v>1225</v>
      </c>
      <c r="P3479" s="87" t="str">
        <f>VLOOKUP(CENSO[[#This Row],[DAP (cm)]],CD[],2,TRUE)</f>
        <v>TORETE</v>
      </c>
      <c r="Q3479" s="87" t="str">
        <f>VLOOKUP(CENSO[[#This Row],[DAP (cm)]],DD[],2,TRUE)</f>
        <v>40├ 50</v>
      </c>
      <c r="R3479" s="87" t="str" cm="1">
        <f t="array" ref="R3479">INDEX(_xlfn.TEXTSPLIT(CENSO[[#This Row],[NOME CIENTIFICO]]," "),1)</f>
        <v>Piptadenia</v>
      </c>
      <c r="S3479" s="98" t="s">
        <v>1004</v>
      </c>
      <c r="T3479" s="87">
        <f>_xlfn.MINIFS(CENSO[DAP (cm)],CENSO[NOME CIENTIFICO],CENSO[[#This Row],[NOME CIENTIFICO]])</f>
        <v>39.788735772973837</v>
      </c>
      <c r="U34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79" s="87" t="str">
        <f>IF(CENSO[[#This Row],[DAP (cm)]]&lt;CENSO[[#This Row],[DMCE (cm)]],"DAP &lt; DMCE","DAP ≥ DMCE")</f>
        <v>DAP &lt; DMCE</v>
      </c>
      <c r="W3479" s="87" t="str">
        <f>IF(CENSO[[#This Row],[DAP (cm)]]&gt;200, "Superior", "Inferior")</f>
        <v>Inferior</v>
      </c>
      <c r="X3479" s="87" t="str">
        <f>VLOOKUP(CENSO[[#This Row],[NOME COMUM]],ESPECIES[],4,FALSE)</f>
        <v>Não</v>
      </c>
      <c r="Y3479" s="87" t="str">
        <f>IF(IFERROR(VLOOKUP(CENSO[[#This Row],[NOME COMUM]],COMERCIAIS[],2, FALSE), "Não") &lt;&gt; "Não", "Sim", "Não")</f>
        <v>Sim</v>
      </c>
      <c r="Z3479" s="133">
        <f>CENSO[[#This Row],[g (m²)]]/SUM(AEEF[AEEF-UT])</f>
        <v>3.1327213607870003E-4</v>
      </c>
      <c r="AA3479" s="133">
        <f>CENSO[[#This Row],[v (m³)]]/SUM(AEEF[AEEF-UT])</f>
        <v>3.5086479240814404E-3</v>
      </c>
    </row>
    <row r="3480" spans="1:27" ht="14">
      <c r="A3480" s="86">
        <v>1</v>
      </c>
      <c r="B3480" s="86">
        <v>2</v>
      </c>
      <c r="C3480" s="63">
        <v>100</v>
      </c>
      <c r="D3480" s="63">
        <v>3479</v>
      </c>
      <c r="E3480" s="63" t="str">
        <f>VLOOKUP(CENSO[[#This Row],[NOME COMUM]],ESPECIES[],2,FALSE)</f>
        <v>Goupia glabra Aubl.</v>
      </c>
      <c r="F3480" s="64" t="s">
        <v>34</v>
      </c>
      <c r="G3480" s="64">
        <v>350</v>
      </c>
      <c r="H3480" s="97">
        <f>CENSO[[#This Row],[CAP (cm)]]/PI()</f>
        <v>111.40846016432674</v>
      </c>
      <c r="I3480" s="64">
        <v>18</v>
      </c>
      <c r="J3480" s="96">
        <f>(PI()*(CENSO[[#This Row],[DAP (cm)]]^2))/40000</f>
        <v>0.97482402643785904</v>
      </c>
      <c r="K3480" s="96">
        <f>CENSO[[#This Row],[g (m²)]]*CENSO[[#This Row],[H (m)]]*0.7</f>
        <v>12.282782733117022</v>
      </c>
      <c r="L3480" s="64">
        <v>2</v>
      </c>
      <c r="M3480" s="65">
        <v>365526.299999999</v>
      </c>
      <c r="N3480" s="87">
        <v>9702833</v>
      </c>
      <c r="O3480" s="87" t="s">
        <v>1228</v>
      </c>
      <c r="P3480" s="87" t="str">
        <f>VLOOKUP(CENSO[[#This Row],[DAP (cm)]],CD[],2,TRUE)</f>
        <v>TORA</v>
      </c>
      <c r="Q3480" s="87" t="str">
        <f>VLOOKUP(CENSO[[#This Row],[DAP (cm)]],DD[],2,TRUE)</f>
        <v>110├ 120</v>
      </c>
      <c r="R3480" s="87" t="str" cm="1">
        <f t="array" ref="R3480">INDEX(_xlfn.TEXTSPLIT(CENSO[[#This Row],[NOME CIENTIFICO]]," "),1)</f>
        <v>Goupia</v>
      </c>
      <c r="S3480" s="98" t="s">
        <v>1004</v>
      </c>
      <c r="T3480" s="87">
        <f>_xlfn.MINIFS(CENSO[DAP (cm)],CENSO[NOME CIENTIFICO],CENSO[[#This Row],[NOME CIENTIFICO]])</f>
        <v>40.107045659157627</v>
      </c>
      <c r="U34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480" s="87" t="str">
        <f>IF(CENSO[[#This Row],[DAP (cm)]]&lt;CENSO[[#This Row],[DMCE (cm)]],"DAP &lt; DMCE","DAP ≥ DMCE")</f>
        <v>DAP ≥ DMCE</v>
      </c>
      <c r="W3480" s="87" t="str">
        <f>IF(CENSO[[#This Row],[DAP (cm)]]&gt;200, "Superior", "Inferior")</f>
        <v>Inferior</v>
      </c>
      <c r="X3480" s="87" t="str">
        <f>VLOOKUP(CENSO[[#This Row],[NOME COMUM]],ESPECIES[],4,FALSE)</f>
        <v>Não</v>
      </c>
      <c r="Y3480" s="87" t="str">
        <f>IF(IFERROR(VLOOKUP(CENSO[[#This Row],[NOME COMUM]],COMERCIAIS[],2, FALSE), "Não") &lt;&gt; "Não", "Sim", "Não")</f>
        <v>Sim</v>
      </c>
      <c r="Z3480" s="133">
        <f>CENSO[[#This Row],[g (m²)]]/SUM(AEEF[AEEF-UT])</f>
        <v>1.7055927408729228E-3</v>
      </c>
      <c r="AA3480" s="133">
        <f>CENSO[[#This Row],[v (m³)]]/SUM(AEEF[AEEF-UT])</f>
        <v>2.1490468534998825E-2</v>
      </c>
    </row>
    <row r="3481" spans="1:27" ht="14">
      <c r="A3481" s="86">
        <v>1</v>
      </c>
      <c r="B3481" s="86">
        <v>2</v>
      </c>
      <c r="C3481" s="63">
        <v>100</v>
      </c>
      <c r="D3481" s="63">
        <v>3480</v>
      </c>
      <c r="E3481" s="63" t="str">
        <f>VLOOKUP(CENSO[[#This Row],[NOME COMUM]],ESPECIES[],2,FALSE)</f>
        <v>Couratari guianensis Aubl.</v>
      </c>
      <c r="F3481" s="64" t="s">
        <v>6</v>
      </c>
      <c r="G3481" s="64">
        <v>210</v>
      </c>
      <c r="H3481" s="97">
        <f>CENSO[[#This Row],[CAP (cm)]]/PI()</f>
        <v>66.845076098596039</v>
      </c>
      <c r="I3481" s="64">
        <v>20</v>
      </c>
      <c r="J3481" s="96">
        <f>(PI()*(CENSO[[#This Row],[DAP (cm)]]^2))/40000</f>
        <v>0.35093664951762915</v>
      </c>
      <c r="K3481" s="96">
        <f>CENSO[[#This Row],[g (m²)]]*CENSO[[#This Row],[H (m)]]*0.7</f>
        <v>4.9131130932468077</v>
      </c>
      <c r="L3481" s="64">
        <v>1</v>
      </c>
      <c r="M3481" s="65">
        <v>365568.09999999899</v>
      </c>
      <c r="N3481" s="87">
        <v>9702837.5</v>
      </c>
      <c r="O3481" s="87" t="s">
        <v>1228</v>
      </c>
      <c r="P3481" s="87" t="str">
        <f>VLOOKUP(CENSO[[#This Row],[DAP (cm)]],CD[],2,TRUE)</f>
        <v>TORA</v>
      </c>
      <c r="Q3481" s="87" t="str">
        <f>VLOOKUP(CENSO[[#This Row],[DAP (cm)]],DD[],2,TRUE)</f>
        <v>60├ 70</v>
      </c>
      <c r="R3481" s="87" t="str" cm="1">
        <f t="array" ref="R3481">INDEX(_xlfn.TEXTSPLIT(CENSO[[#This Row],[NOME CIENTIFICO]]," "),1)</f>
        <v>Couratari</v>
      </c>
      <c r="S3481" s="98" t="s">
        <v>1004</v>
      </c>
      <c r="T3481" s="87">
        <f>_xlfn.MINIFS(CENSO[DAP (cm)],CENSO[NOME CIENTIFICO],CENSO[[#This Row],[NOME CIENTIFICO]])</f>
        <v>38.833806114422465</v>
      </c>
      <c r="U34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81" s="87" t="str">
        <f>IF(CENSO[[#This Row],[DAP (cm)]]&lt;CENSO[[#This Row],[DMCE (cm)]],"DAP &lt; DMCE","DAP ≥ DMCE")</f>
        <v>DAP ≥ DMCE</v>
      </c>
      <c r="W3481" s="87" t="str">
        <f>IF(CENSO[[#This Row],[DAP (cm)]]&gt;200, "Superior", "Inferior")</f>
        <v>Inferior</v>
      </c>
      <c r="X3481" s="87" t="str">
        <f>VLOOKUP(CENSO[[#This Row],[NOME COMUM]],ESPECIES[],4,FALSE)</f>
        <v>Não</v>
      </c>
      <c r="Y3481" s="87" t="str">
        <f>IF(IFERROR(VLOOKUP(CENSO[[#This Row],[NOME COMUM]],COMERCIAIS[],2, FALSE), "Não") &lt;&gt; "Não", "Sim", "Não")</f>
        <v>Sim</v>
      </c>
      <c r="Z3481" s="133">
        <f>CENSO[[#This Row],[g (m²)]]/SUM(AEEF[AEEF-UT])</f>
        <v>6.1401338671425204E-4</v>
      </c>
      <c r="AA3481" s="133">
        <f>CENSO[[#This Row],[v (m³)]]/SUM(AEEF[AEEF-UT])</f>
        <v>8.5961874139995273E-3</v>
      </c>
    </row>
    <row r="3482" spans="1:27" ht="14">
      <c r="A3482" s="86">
        <v>1</v>
      </c>
      <c r="B3482" s="86">
        <v>2</v>
      </c>
      <c r="C3482" s="63">
        <v>100</v>
      </c>
      <c r="D3482" s="63">
        <v>3481</v>
      </c>
      <c r="E3482" s="63" t="str">
        <f>VLOOKUP(CENSO[[#This Row],[NOME COMUM]],ESPECIES[],2,FALSE)</f>
        <v>Lecythis chartacea O.Berg</v>
      </c>
      <c r="F3482" s="64" t="s">
        <v>31</v>
      </c>
      <c r="G3482" s="64">
        <v>248</v>
      </c>
      <c r="H3482" s="97">
        <f>CENSO[[#This Row],[CAP (cm)]]/PI()</f>
        <v>78.940851773580093</v>
      </c>
      <c r="I3482" s="64">
        <v>20</v>
      </c>
      <c r="J3482" s="96">
        <f>(PI()*(CENSO[[#This Row],[DAP (cm)]]^2))/40000</f>
        <v>0.48943328099619665</v>
      </c>
      <c r="K3482" s="96">
        <f>CENSO[[#This Row],[g (m²)]]*CENSO[[#This Row],[H (m)]]*0.7</f>
        <v>6.8520659339467525</v>
      </c>
      <c r="L3482" s="64">
        <v>1</v>
      </c>
      <c r="M3482" s="65">
        <v>365571.09999999899</v>
      </c>
      <c r="N3482" s="87">
        <v>9702867.0999999903</v>
      </c>
      <c r="O3482" s="87" t="s">
        <v>1228</v>
      </c>
      <c r="P3482" s="87" t="str">
        <f>VLOOKUP(CENSO[[#This Row],[DAP (cm)]],CD[],2,TRUE)</f>
        <v>TORA</v>
      </c>
      <c r="Q3482" s="87" t="str">
        <f>VLOOKUP(CENSO[[#This Row],[DAP (cm)]],DD[],2,TRUE)</f>
        <v>70├ 80</v>
      </c>
      <c r="R3482" s="87" t="str" cm="1">
        <f t="array" ref="R3482">INDEX(_xlfn.TEXTSPLIT(CENSO[[#This Row],[NOME CIENTIFICO]]," "),1)</f>
        <v>Lecythis</v>
      </c>
      <c r="S3482" s="98" t="s">
        <v>1004</v>
      </c>
      <c r="T3482" s="87">
        <f>_xlfn.MINIFS(CENSO[DAP (cm)],CENSO[NOME CIENTIFICO],CENSO[[#This Row],[NOME CIENTIFICO]])</f>
        <v>38.833806114422465</v>
      </c>
      <c r="U34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82" s="87" t="str">
        <f>IF(CENSO[[#This Row],[DAP (cm)]]&lt;CENSO[[#This Row],[DMCE (cm)]],"DAP &lt; DMCE","DAP ≥ DMCE")</f>
        <v>DAP ≥ DMCE</v>
      </c>
      <c r="W3482" s="87" t="str">
        <f>IF(CENSO[[#This Row],[DAP (cm)]]&gt;200, "Superior", "Inferior")</f>
        <v>Inferior</v>
      </c>
      <c r="X3482" s="87" t="str">
        <f>VLOOKUP(CENSO[[#This Row],[NOME COMUM]],ESPECIES[],4,FALSE)</f>
        <v>Não</v>
      </c>
      <c r="Y3482" s="87" t="str">
        <f>IF(IFERROR(VLOOKUP(CENSO[[#This Row],[NOME COMUM]],COMERCIAIS[],2, FALSE), "Não") &lt;&gt; "Não", "Sim", "Não")</f>
        <v>Sim</v>
      </c>
      <c r="Z3482" s="133">
        <f>CENSO[[#This Row],[g (m²)]]/SUM(AEEF[AEEF-UT])</f>
        <v>8.5633286477263882E-4</v>
      </c>
      <c r="AA3482" s="133">
        <f>CENSO[[#This Row],[v (m³)]]/SUM(AEEF[AEEF-UT])</f>
        <v>1.1988660106816942E-2</v>
      </c>
    </row>
    <row r="3483" spans="1:27" ht="14">
      <c r="A3483" s="86">
        <v>1</v>
      </c>
      <c r="B3483" s="86">
        <v>2</v>
      </c>
      <c r="C3483" s="63">
        <v>100</v>
      </c>
      <c r="D3483" s="63">
        <v>3482</v>
      </c>
      <c r="E3483" s="63" t="str">
        <f>VLOOKUP(CENSO[[#This Row],[NOME COMUM]],ESPECIES[],2,FALSE)</f>
        <v>Caryocar villosum (Aubl.) Pers.</v>
      </c>
      <c r="F3483" s="64" t="s">
        <v>33</v>
      </c>
      <c r="G3483" s="64">
        <v>627</v>
      </c>
      <c r="H3483" s="97">
        <f>CENSO[[#This Row],[CAP (cm)]]/PI()</f>
        <v>199.58029863723675</v>
      </c>
      <c r="I3483" s="64">
        <v>16</v>
      </c>
      <c r="J3483" s="96">
        <f>(PI()*(CENSO[[#This Row],[DAP (cm)]]^2))/40000</f>
        <v>3.1284211811386862</v>
      </c>
      <c r="K3483" s="96">
        <f>CENSO[[#This Row],[g (m²)]]*CENSO[[#This Row],[H (m)]]*0.7</f>
        <v>35.038317228753286</v>
      </c>
      <c r="L3483" s="64">
        <v>2</v>
      </c>
      <c r="M3483" s="65">
        <v>365584.7</v>
      </c>
      <c r="N3483" s="87">
        <v>9702860.6999999899</v>
      </c>
      <c r="O3483" s="87" t="s">
        <v>1228</v>
      </c>
      <c r="P3483" s="87" t="str">
        <f>VLOOKUP(CENSO[[#This Row],[DAP (cm)]],CD[],2,TRUE)</f>
        <v>TORA</v>
      </c>
      <c r="Q3483" s="87" t="str">
        <f>VLOOKUP(CENSO[[#This Row],[DAP (cm)]],DD[],2,TRUE)</f>
        <v>190├ 200</v>
      </c>
      <c r="R3483" s="87" t="str" cm="1">
        <f t="array" ref="R3483">INDEX(_xlfn.TEXTSPLIT(CENSO[[#This Row],[NOME CIENTIFICO]]," "),1)</f>
        <v>Caryocar</v>
      </c>
      <c r="S3483" s="98" t="s">
        <v>1004</v>
      </c>
      <c r="T3483" s="87">
        <f>_xlfn.MINIFS(CENSO[DAP (cm)],CENSO[NOME CIENTIFICO],CENSO[[#This Row],[NOME CIENTIFICO]])</f>
        <v>41.38028520389279</v>
      </c>
      <c r="U34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483" s="87" t="str">
        <f>IF(CENSO[[#This Row],[DAP (cm)]]&lt;CENSO[[#This Row],[DMCE (cm)]],"DAP &lt; DMCE","DAP ≥ DMCE")</f>
        <v>DAP ≥ DMCE</v>
      </c>
      <c r="W3483" s="87" t="str">
        <f>IF(CENSO[[#This Row],[DAP (cm)]]&gt;200, "Superior", "Inferior")</f>
        <v>Inferior</v>
      </c>
      <c r="X3483" s="87" t="str">
        <f>VLOOKUP(CENSO[[#This Row],[NOME COMUM]],ESPECIES[],4,FALSE)</f>
        <v>Não</v>
      </c>
      <c r="Y3483" s="87" t="str">
        <f>IF(IFERROR(VLOOKUP(CENSO[[#This Row],[NOME COMUM]],COMERCIAIS[],2, FALSE), "Não") &lt;&gt; "Não", "Sim", "Não")</f>
        <v>Sim</v>
      </c>
      <c r="Z3483" s="133">
        <f>CENSO[[#This Row],[g (m²)]]/SUM(AEEF[AEEF-UT])</f>
        <v>5.4736160704214791E-3</v>
      </c>
      <c r="AA3483" s="133">
        <f>CENSO[[#This Row],[v (m³)]]/SUM(AEEF[AEEF-UT])</f>
        <v>6.1304499988720569E-2</v>
      </c>
    </row>
    <row r="3484" spans="1:27" ht="14">
      <c r="A3484" s="86">
        <v>1</v>
      </c>
      <c r="B3484" s="86">
        <v>2</v>
      </c>
      <c r="C3484" s="63">
        <v>100</v>
      </c>
      <c r="D3484" s="63">
        <v>3483</v>
      </c>
      <c r="E3484" s="63" t="str">
        <f>VLOOKUP(CENSO[[#This Row],[NOME COMUM]],ESPECIES[],2,FALSE)</f>
        <v>Pouteria sp.</v>
      </c>
      <c r="F3484" s="64" t="s">
        <v>83</v>
      </c>
      <c r="G3484" s="64">
        <v>140</v>
      </c>
      <c r="H3484" s="97">
        <f>CENSO[[#This Row],[CAP (cm)]]/PI()</f>
        <v>44.563384065730695</v>
      </c>
      <c r="I3484" s="64">
        <v>14</v>
      </c>
      <c r="J3484" s="96">
        <f>(PI()*(CENSO[[#This Row],[DAP (cm)]]^2))/40000</f>
        <v>0.15597184423005742</v>
      </c>
      <c r="K3484" s="96">
        <f>CENSO[[#This Row],[g (m²)]]*CENSO[[#This Row],[H (m)]]*0.7</f>
        <v>1.5285240734545624</v>
      </c>
      <c r="L3484" s="64">
        <v>1</v>
      </c>
      <c r="M3484" s="65">
        <v>365589.7</v>
      </c>
      <c r="N3484" s="87">
        <v>9702863.8000000007</v>
      </c>
      <c r="O3484" s="98" t="s">
        <v>1225</v>
      </c>
      <c r="P3484" s="87" t="str">
        <f>VLOOKUP(CENSO[[#This Row],[DAP (cm)]],CD[],2,TRUE)</f>
        <v>TORETE</v>
      </c>
      <c r="Q3484" s="87" t="str">
        <f>VLOOKUP(CENSO[[#This Row],[DAP (cm)]],DD[],2,TRUE)</f>
        <v>40├ 50</v>
      </c>
      <c r="R3484" s="87" t="str" cm="1">
        <f t="array" ref="R3484">INDEX(_xlfn.TEXTSPLIT(CENSO[[#This Row],[NOME CIENTIFICO]]," "),1)</f>
        <v>Pouteria</v>
      </c>
      <c r="S3484" s="98" t="s">
        <v>1004</v>
      </c>
      <c r="T3484" s="87">
        <f>_xlfn.MINIFS(CENSO[DAP (cm)],CENSO[NOME CIENTIFICO],CENSO[[#This Row],[NOME CIENTIFICO]])</f>
        <v>39.788735772973837</v>
      </c>
      <c r="U34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84" s="87" t="str">
        <f>IF(CENSO[[#This Row],[DAP (cm)]]&lt;CENSO[[#This Row],[DMCE (cm)]],"DAP &lt; DMCE","DAP ≥ DMCE")</f>
        <v>DAP &lt; DMCE</v>
      </c>
      <c r="W3484" s="87" t="str">
        <f>IF(CENSO[[#This Row],[DAP (cm)]]&gt;200, "Superior", "Inferior")</f>
        <v>Inferior</v>
      </c>
      <c r="X3484" s="87" t="str">
        <f>VLOOKUP(CENSO[[#This Row],[NOME COMUM]],ESPECIES[],4,FALSE)</f>
        <v>Não</v>
      </c>
      <c r="Y3484" s="87" t="str">
        <f>IF(IFERROR(VLOOKUP(CENSO[[#This Row],[NOME COMUM]],COMERCIAIS[],2, FALSE), "Não") &lt;&gt; "Não", "Sim", "Não")</f>
        <v>Não</v>
      </c>
      <c r="Z3484" s="133">
        <f>CENSO[[#This Row],[g (m²)]]/SUM(AEEF[AEEF-UT])</f>
        <v>2.7289483853966759E-4</v>
      </c>
      <c r="AA3484" s="133">
        <f>CENSO[[#This Row],[v (m³)]]/SUM(AEEF[AEEF-UT])</f>
        <v>2.6743694176887419E-3</v>
      </c>
    </row>
    <row r="3485" spans="1:27" ht="14">
      <c r="A3485" s="86">
        <v>1</v>
      </c>
      <c r="B3485" s="86">
        <v>2</v>
      </c>
      <c r="C3485" s="63">
        <v>100</v>
      </c>
      <c r="D3485" s="63">
        <v>3484</v>
      </c>
      <c r="E3485" s="63" t="str">
        <f>VLOOKUP(CENSO[[#This Row],[NOME COMUM]],ESPECIES[],2,FALSE)</f>
        <v>Brosimum parinarioides Ducke</v>
      </c>
      <c r="F3485" s="64" t="s">
        <v>54</v>
      </c>
      <c r="G3485" s="64">
        <v>300</v>
      </c>
      <c r="H3485" s="97">
        <f>CENSO[[#This Row],[CAP (cm)]]/PI()</f>
        <v>95.4929658551372</v>
      </c>
      <c r="I3485" s="64">
        <v>20</v>
      </c>
      <c r="J3485" s="96">
        <f>(PI()*(CENSO[[#This Row],[DAP (cm)]]^2))/40000</f>
        <v>0.7161972439135289</v>
      </c>
      <c r="K3485" s="96">
        <f>CENSO[[#This Row],[g (m²)]]*CENSO[[#This Row],[H (m)]]*0.7</f>
        <v>10.026761414789403</v>
      </c>
      <c r="L3485" s="64">
        <v>2</v>
      </c>
      <c r="M3485" s="65">
        <v>365568.5</v>
      </c>
      <c r="N3485" s="87">
        <v>9702879.4000000004</v>
      </c>
      <c r="O3485" s="87" t="s">
        <v>1227</v>
      </c>
      <c r="P3485" s="87" t="str">
        <f>VLOOKUP(CENSO[[#This Row],[DAP (cm)]],CD[],2,TRUE)</f>
        <v>TORA</v>
      </c>
      <c r="Q3485" s="87" t="str">
        <f>VLOOKUP(CENSO[[#This Row],[DAP (cm)]],DD[],2,TRUE)</f>
        <v>90├ 100</v>
      </c>
      <c r="R3485" s="87" t="str" cm="1">
        <f t="array" ref="R3485">INDEX(_xlfn.TEXTSPLIT(CENSO[[#This Row],[NOME CIENTIFICO]]," "),1)</f>
        <v>Brosimum</v>
      </c>
      <c r="S3485" s="98" t="s">
        <v>1004</v>
      </c>
      <c r="T3485" s="87">
        <f>_xlfn.MINIFS(CENSO[DAP (cm)],CENSO[NOME CIENTIFICO],CENSO[[#This Row],[NOME CIENTIFICO]])</f>
        <v>41.38028520389279</v>
      </c>
      <c r="U34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485" s="87" t="str">
        <f>IF(CENSO[[#This Row],[DAP (cm)]]&lt;CENSO[[#This Row],[DMCE (cm)]],"DAP &lt; DMCE","DAP ≥ DMCE")</f>
        <v>DAP ≥ DMCE</v>
      </c>
      <c r="W3485" s="87" t="str">
        <f>IF(CENSO[[#This Row],[DAP (cm)]]&gt;200, "Superior", "Inferior")</f>
        <v>Inferior</v>
      </c>
      <c r="X3485" s="87" t="str">
        <f>VLOOKUP(CENSO[[#This Row],[NOME COMUM]],ESPECIES[],4,FALSE)</f>
        <v>Não</v>
      </c>
      <c r="Y3485" s="87" t="str">
        <f>IF(IFERROR(VLOOKUP(CENSO[[#This Row],[NOME COMUM]],COMERCIAIS[],2, FALSE), "Não") &lt;&gt; "Não", "Sim", "Não")</f>
        <v>Não</v>
      </c>
      <c r="Z3485" s="133">
        <f>CENSO[[#This Row],[g (m²)]]/SUM(AEEF[AEEF-UT])</f>
        <v>1.2530885443148001E-3</v>
      </c>
      <c r="AA3485" s="133">
        <f>CENSO[[#This Row],[v (m³)]]/SUM(AEEF[AEEF-UT])</f>
        <v>1.75432396204072E-2</v>
      </c>
    </row>
    <row r="3486" spans="1:27" ht="14">
      <c r="A3486" s="86">
        <v>1</v>
      </c>
      <c r="B3486" s="86">
        <v>2</v>
      </c>
      <c r="C3486" s="63">
        <v>100</v>
      </c>
      <c r="D3486" s="63">
        <v>3485</v>
      </c>
      <c r="E3486" s="63" t="str">
        <f>VLOOKUP(CENSO[[#This Row],[NOME COMUM]],ESPECIES[],2,FALSE)</f>
        <v>Protium spruceanum Engl.</v>
      </c>
      <c r="F3486" s="64" t="s">
        <v>46</v>
      </c>
      <c r="G3486" s="64">
        <v>200</v>
      </c>
      <c r="H3486" s="97">
        <f>CENSO[[#This Row],[CAP (cm)]]/PI()</f>
        <v>63.661977236758133</v>
      </c>
      <c r="I3486" s="64">
        <v>16</v>
      </c>
      <c r="J3486" s="96">
        <f>(PI()*(CENSO[[#This Row],[DAP (cm)]]^2))/40000</f>
        <v>0.31830988618379064</v>
      </c>
      <c r="K3486" s="96">
        <f>CENSO[[#This Row],[g (m²)]]*CENSO[[#This Row],[H (m)]]*0.7</f>
        <v>3.565070725258455</v>
      </c>
      <c r="L3486" s="64">
        <v>1</v>
      </c>
      <c r="M3486" s="65">
        <v>365621.9</v>
      </c>
      <c r="N3486" s="87">
        <v>9702964.5999999903</v>
      </c>
      <c r="O3486" s="87" t="s">
        <v>1227</v>
      </c>
      <c r="P3486" s="87" t="str">
        <f>VLOOKUP(CENSO[[#This Row],[DAP (cm)]],CD[],2,TRUE)</f>
        <v>TORA</v>
      </c>
      <c r="Q3486" s="87" t="str">
        <f>VLOOKUP(CENSO[[#This Row],[DAP (cm)]],DD[],2,TRUE)</f>
        <v>60├ 70</v>
      </c>
      <c r="R3486" s="87" t="str" cm="1">
        <f t="array" ref="R3486">INDEX(_xlfn.TEXTSPLIT(CENSO[[#This Row],[NOME CIENTIFICO]]," "),1)</f>
        <v>Protium</v>
      </c>
      <c r="S3486" s="98" t="s">
        <v>1004</v>
      </c>
      <c r="T3486" s="87">
        <f>_xlfn.MINIFS(CENSO[DAP (cm)],CENSO[NOME CIENTIFICO],CENSO[[#This Row],[NOME CIENTIFICO]])</f>
        <v>39.788735772973837</v>
      </c>
      <c r="U34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86" s="87" t="str">
        <f>IF(CENSO[[#This Row],[DAP (cm)]]&lt;CENSO[[#This Row],[DMCE (cm)]],"DAP &lt; DMCE","DAP ≥ DMCE")</f>
        <v>DAP ≥ DMCE</v>
      </c>
      <c r="W3486" s="87" t="str">
        <f>IF(CENSO[[#This Row],[DAP (cm)]]&gt;200, "Superior", "Inferior")</f>
        <v>Inferior</v>
      </c>
      <c r="X3486" s="87" t="str">
        <f>VLOOKUP(CENSO[[#This Row],[NOME COMUM]],ESPECIES[],4,FALSE)</f>
        <v>Não</v>
      </c>
      <c r="Y3486" s="87" t="str">
        <f>IF(IFERROR(VLOOKUP(CENSO[[#This Row],[NOME COMUM]],COMERCIAIS[],2, FALSE), "Não") &lt;&gt; "Não", "Sim", "Não")</f>
        <v>Não</v>
      </c>
      <c r="Z3486" s="133">
        <f>CENSO[[#This Row],[g (m²)]]/SUM(AEEF[AEEF-UT])</f>
        <v>5.5692824191768894E-4</v>
      </c>
      <c r="AA3486" s="133">
        <f>CENSO[[#This Row],[v (m³)]]/SUM(AEEF[AEEF-UT])</f>
        <v>6.2375963094781156E-3</v>
      </c>
    </row>
    <row r="3487" spans="1:27" ht="14">
      <c r="A3487" s="86">
        <v>1</v>
      </c>
      <c r="B3487" s="86">
        <v>2</v>
      </c>
      <c r="C3487" s="63">
        <v>100</v>
      </c>
      <c r="D3487" s="63">
        <v>3486</v>
      </c>
      <c r="E3487" s="63" t="str">
        <f>VLOOKUP(CENSO[[#This Row],[NOME COMUM]],ESPECIES[],2,FALSE)</f>
        <v>Piptadenia suaveolens Miq.</v>
      </c>
      <c r="F3487" s="64" t="s">
        <v>22</v>
      </c>
      <c r="G3487" s="64">
        <v>203</v>
      </c>
      <c r="H3487" s="97">
        <f>CENSO[[#This Row],[CAP (cm)]]/PI()</f>
        <v>64.616906895309512</v>
      </c>
      <c r="I3487" s="64">
        <v>15</v>
      </c>
      <c r="J3487" s="96">
        <f>(PI()*(CENSO[[#This Row],[DAP (cm)]]^2))/40000</f>
        <v>0.32793080249369577</v>
      </c>
      <c r="K3487" s="96">
        <f>CENSO[[#This Row],[g (m²)]]*CENSO[[#This Row],[H (m)]]*0.7</f>
        <v>3.4432734261838056</v>
      </c>
      <c r="L3487" s="64">
        <v>1</v>
      </c>
      <c r="M3487" s="65">
        <v>365618.4</v>
      </c>
      <c r="N3487" s="87">
        <v>9702977.3000000007</v>
      </c>
      <c r="O3487" s="87" t="s">
        <v>1228</v>
      </c>
      <c r="P3487" s="87" t="str">
        <f>VLOOKUP(CENSO[[#This Row],[DAP (cm)]],CD[],2,TRUE)</f>
        <v>TORA</v>
      </c>
      <c r="Q3487" s="87" t="str">
        <f>VLOOKUP(CENSO[[#This Row],[DAP (cm)]],DD[],2,TRUE)</f>
        <v>60├ 70</v>
      </c>
      <c r="R3487" s="87" t="str" cm="1">
        <f t="array" ref="R3487">INDEX(_xlfn.TEXTSPLIT(CENSO[[#This Row],[NOME CIENTIFICO]]," "),1)</f>
        <v>Piptadenia</v>
      </c>
      <c r="S3487" s="98" t="s">
        <v>1004</v>
      </c>
      <c r="T3487" s="87">
        <f>_xlfn.MINIFS(CENSO[DAP (cm)],CENSO[NOME CIENTIFICO],CENSO[[#This Row],[NOME CIENTIFICO]])</f>
        <v>39.788735772973837</v>
      </c>
      <c r="U34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87" s="87" t="str">
        <f>IF(CENSO[[#This Row],[DAP (cm)]]&lt;CENSO[[#This Row],[DMCE (cm)]],"DAP &lt; DMCE","DAP ≥ DMCE")</f>
        <v>DAP ≥ DMCE</v>
      </c>
      <c r="W3487" s="87" t="str">
        <f>IF(CENSO[[#This Row],[DAP (cm)]]&gt;200, "Superior", "Inferior")</f>
        <v>Inferior</v>
      </c>
      <c r="X3487" s="87" t="str">
        <f>VLOOKUP(CENSO[[#This Row],[NOME COMUM]],ESPECIES[],4,FALSE)</f>
        <v>Não</v>
      </c>
      <c r="Y3487" s="87" t="str">
        <f>IF(IFERROR(VLOOKUP(CENSO[[#This Row],[NOME COMUM]],COMERCIAIS[],2, FALSE), "Não") &lt;&gt; "Não", "Sim", "Não")</f>
        <v>Sim</v>
      </c>
      <c r="Z3487" s="133">
        <f>CENSO[[#This Row],[g (m²)]]/SUM(AEEF[AEEF-UT])</f>
        <v>5.7376139802965123E-4</v>
      </c>
      <c r="AA3487" s="133">
        <f>CENSO[[#This Row],[v (m³)]]/SUM(AEEF[AEEF-UT])</f>
        <v>6.0244946793113372E-3</v>
      </c>
    </row>
    <row r="3488" spans="1:27" ht="14">
      <c r="A3488" s="86">
        <v>1</v>
      </c>
      <c r="B3488" s="86">
        <v>2</v>
      </c>
      <c r="C3488" s="63">
        <v>100</v>
      </c>
      <c r="D3488" s="63">
        <v>3487</v>
      </c>
      <c r="E3488" s="63" t="str">
        <f>VLOOKUP(CENSO[[#This Row],[NOME COMUM]],ESPECIES[],2,FALSE)</f>
        <v>Hymenolobium petraeum Ducke</v>
      </c>
      <c r="F3488" s="64" t="s">
        <v>40</v>
      </c>
      <c r="G3488" s="64">
        <v>247</v>
      </c>
      <c r="H3488" s="97">
        <f>CENSO[[#This Row],[CAP (cm)]]/PI()</f>
        <v>78.622541887396295</v>
      </c>
      <c r="I3488" s="64">
        <v>12</v>
      </c>
      <c r="J3488" s="96">
        <f>(PI()*(CENSO[[#This Row],[DAP (cm)]]^2))/40000</f>
        <v>0.48549419615467204</v>
      </c>
      <c r="K3488" s="96">
        <f>CENSO[[#This Row],[g (m²)]]*CENSO[[#This Row],[H (m)]]*0.7</f>
        <v>4.0781512476992443</v>
      </c>
      <c r="L3488" s="64">
        <v>1</v>
      </c>
      <c r="M3488" s="65">
        <v>365637.9</v>
      </c>
      <c r="N3488" s="87">
        <v>9702971.5</v>
      </c>
      <c r="O3488" s="87" t="s">
        <v>1227</v>
      </c>
      <c r="P3488" s="87" t="str">
        <f>VLOOKUP(CENSO[[#This Row],[DAP (cm)]],CD[],2,TRUE)</f>
        <v>TORA</v>
      </c>
      <c r="Q3488" s="87" t="str">
        <f>VLOOKUP(CENSO[[#This Row],[DAP (cm)]],DD[],2,TRUE)</f>
        <v>70├ 80</v>
      </c>
      <c r="R3488" s="87" t="str" cm="1">
        <f t="array" ref="R3488">INDEX(_xlfn.TEXTSPLIT(CENSO[[#This Row],[NOME CIENTIFICO]]," "),1)</f>
        <v>Hymenolobium</v>
      </c>
      <c r="S3488" s="98" t="s">
        <v>1004</v>
      </c>
      <c r="T3488" s="87">
        <f>_xlfn.MINIFS(CENSO[DAP (cm)],CENSO[NOME CIENTIFICO],CENSO[[#This Row],[NOME CIENTIFICO]])</f>
        <v>41.38028520389279</v>
      </c>
      <c r="U34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488" s="87" t="str">
        <f>IF(CENSO[[#This Row],[DAP (cm)]]&lt;CENSO[[#This Row],[DMCE (cm)]],"DAP &lt; DMCE","DAP ≥ DMCE")</f>
        <v>DAP ≥ DMCE</v>
      </c>
      <c r="W3488" s="87" t="str">
        <f>IF(CENSO[[#This Row],[DAP (cm)]]&gt;200, "Superior", "Inferior")</f>
        <v>Inferior</v>
      </c>
      <c r="X3488" s="87" t="str">
        <f>VLOOKUP(CENSO[[#This Row],[NOME COMUM]],ESPECIES[],4,FALSE)</f>
        <v>Não</v>
      </c>
      <c r="Y3488" s="87" t="str">
        <f>IF(IFERROR(VLOOKUP(CENSO[[#This Row],[NOME COMUM]],COMERCIAIS[],2, FALSE), "Não") &lt;&gt; "Não", "Sim", "Não")</f>
        <v>Sim</v>
      </c>
      <c r="Z3488" s="133">
        <f>CENSO[[#This Row],[g (m²)]]/SUM(AEEF[AEEF-UT])</f>
        <v>8.4944087777890709E-4</v>
      </c>
      <c r="AA3488" s="133">
        <f>CENSO[[#This Row],[v (m³)]]/SUM(AEEF[AEEF-UT])</f>
        <v>7.1353033733428176E-3</v>
      </c>
    </row>
    <row r="3489" spans="1:27" ht="14">
      <c r="A3489" s="86">
        <v>1</v>
      </c>
      <c r="B3489" s="86">
        <v>2</v>
      </c>
      <c r="C3489" s="63">
        <v>100</v>
      </c>
      <c r="D3489" s="63">
        <v>3488</v>
      </c>
      <c r="E3489" s="63" t="str">
        <f>VLOOKUP(CENSO[[#This Row],[NOME COMUM]],ESPECIES[],2,FALSE)</f>
        <v>Couratari guianensis Aubl.</v>
      </c>
      <c r="F3489" s="64" t="s">
        <v>6</v>
      </c>
      <c r="G3489" s="64">
        <v>206</v>
      </c>
      <c r="H3489" s="97">
        <f>CENSO[[#This Row],[CAP (cm)]]/PI()</f>
        <v>65.571836553860877</v>
      </c>
      <c r="I3489" s="64">
        <v>21</v>
      </c>
      <c r="J3489" s="96">
        <f>(PI()*(CENSO[[#This Row],[DAP (cm)]]^2))/40000</f>
        <v>0.33769495825238349</v>
      </c>
      <c r="K3489" s="96">
        <f>CENSO[[#This Row],[g (m²)]]*CENSO[[#This Row],[H (m)]]*0.7</f>
        <v>4.9641158863100374</v>
      </c>
      <c r="L3489" s="64">
        <v>1</v>
      </c>
      <c r="M3489" s="65">
        <v>365632.2</v>
      </c>
      <c r="N3489" s="87">
        <v>9702992.9000000004</v>
      </c>
      <c r="O3489" s="87" t="s">
        <v>1228</v>
      </c>
      <c r="P3489" s="87" t="str">
        <f>VLOOKUP(CENSO[[#This Row],[DAP (cm)]],CD[],2,TRUE)</f>
        <v>TORA</v>
      </c>
      <c r="Q3489" s="87" t="str">
        <f>VLOOKUP(CENSO[[#This Row],[DAP (cm)]],DD[],2,TRUE)</f>
        <v>60├ 70</v>
      </c>
      <c r="R3489" s="87" t="str" cm="1">
        <f t="array" ref="R3489">INDEX(_xlfn.TEXTSPLIT(CENSO[[#This Row],[NOME CIENTIFICO]]," "),1)</f>
        <v>Couratari</v>
      </c>
      <c r="S3489" s="98" t="s">
        <v>1004</v>
      </c>
      <c r="T3489" s="87">
        <f>_xlfn.MINIFS(CENSO[DAP (cm)],CENSO[NOME CIENTIFICO],CENSO[[#This Row],[NOME CIENTIFICO]])</f>
        <v>38.833806114422465</v>
      </c>
      <c r="U34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89" s="87" t="str">
        <f>IF(CENSO[[#This Row],[DAP (cm)]]&lt;CENSO[[#This Row],[DMCE (cm)]],"DAP &lt; DMCE","DAP ≥ DMCE")</f>
        <v>DAP ≥ DMCE</v>
      </c>
      <c r="W3489" s="87" t="str">
        <f>IF(CENSO[[#This Row],[DAP (cm)]]&gt;200, "Superior", "Inferior")</f>
        <v>Inferior</v>
      </c>
      <c r="X3489" s="87" t="str">
        <f>VLOOKUP(CENSO[[#This Row],[NOME COMUM]],ESPECIES[],4,FALSE)</f>
        <v>Não</v>
      </c>
      <c r="Y3489" s="87" t="str">
        <f>IF(IFERROR(VLOOKUP(CENSO[[#This Row],[NOME COMUM]],COMERCIAIS[],2, FALSE), "Não") &lt;&gt; "Não", "Sim", "Não")</f>
        <v>Sim</v>
      </c>
      <c r="Z3489" s="133">
        <f>CENSO[[#This Row],[g (m²)]]/SUM(AEEF[AEEF-UT])</f>
        <v>5.9084517185047623E-4</v>
      </c>
      <c r="AA3489" s="133">
        <f>CENSO[[#This Row],[v (m³)]]/SUM(AEEF[AEEF-UT])</f>
        <v>8.6854240262020013E-3</v>
      </c>
    </row>
    <row r="3490" spans="1:27" ht="14">
      <c r="A3490" s="86">
        <v>1</v>
      </c>
      <c r="B3490" s="86">
        <v>2</v>
      </c>
      <c r="C3490" s="63">
        <v>100</v>
      </c>
      <c r="D3490" s="63">
        <v>3489</v>
      </c>
      <c r="E3490" s="63" t="str">
        <f>VLOOKUP(CENSO[[#This Row],[NOME COMUM]],ESPECIES[],2,FALSE)</f>
        <v>Manilkara huberi (Ducke) Chevalier</v>
      </c>
      <c r="F3490" s="64" t="s">
        <v>30</v>
      </c>
      <c r="G3490" s="64">
        <v>238</v>
      </c>
      <c r="H3490" s="97">
        <f>CENSO[[#This Row],[CAP (cm)]]/PI()</f>
        <v>75.757752911742188</v>
      </c>
      <c r="I3490" s="64">
        <v>22</v>
      </c>
      <c r="J3490" s="96">
        <f>(PI()*(CENSO[[#This Row],[DAP (cm)]]^2))/40000</f>
        <v>0.45075862982486603</v>
      </c>
      <c r="K3490" s="96">
        <f>CENSO[[#This Row],[g (m²)]]*CENSO[[#This Row],[H (m)]]*0.7</f>
        <v>6.9416828993029362</v>
      </c>
      <c r="L3490" s="64">
        <v>1</v>
      </c>
      <c r="M3490" s="65">
        <v>365624.09999999899</v>
      </c>
      <c r="N3490" s="87">
        <v>9703005.5999999903</v>
      </c>
      <c r="O3490" s="87" t="s">
        <v>1227</v>
      </c>
      <c r="P3490" s="87" t="str">
        <f>VLOOKUP(CENSO[[#This Row],[DAP (cm)]],CD[],2,TRUE)</f>
        <v>TORA</v>
      </c>
      <c r="Q3490" s="87" t="str">
        <f>VLOOKUP(CENSO[[#This Row],[DAP (cm)]],DD[],2,TRUE)</f>
        <v>70├ 80</v>
      </c>
      <c r="R3490" s="87" t="str" cm="1">
        <f t="array" ref="R3490">INDEX(_xlfn.TEXTSPLIT(CENSO[[#This Row],[NOME CIENTIFICO]]," "),1)</f>
        <v>Manilkara</v>
      </c>
      <c r="S3490" s="98" t="s">
        <v>1004</v>
      </c>
      <c r="T3490" s="87">
        <f>_xlfn.MINIFS(CENSO[DAP (cm)],CENSO[NOME CIENTIFICO],CENSO[[#This Row],[NOME CIENTIFICO]])</f>
        <v>41.38028520389279</v>
      </c>
      <c r="U34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490" s="87" t="str">
        <f>IF(CENSO[[#This Row],[DAP (cm)]]&lt;CENSO[[#This Row],[DMCE (cm)]],"DAP &lt; DMCE","DAP ≥ DMCE")</f>
        <v>DAP ≥ DMCE</v>
      </c>
      <c r="W3490" s="87" t="str">
        <f>IF(CENSO[[#This Row],[DAP (cm)]]&gt;200, "Superior", "Inferior")</f>
        <v>Inferior</v>
      </c>
      <c r="X3490" s="87" t="str">
        <f>VLOOKUP(CENSO[[#This Row],[NOME COMUM]],ESPECIES[],4,FALSE)</f>
        <v>Não</v>
      </c>
      <c r="Y3490" s="87" t="str">
        <f>IF(IFERROR(VLOOKUP(CENSO[[#This Row],[NOME COMUM]],COMERCIAIS[],2, FALSE), "Não") &lt;&gt; "Não", "Sim", "Não")</f>
        <v>Sim</v>
      </c>
      <c r="Z3490" s="133">
        <f>CENSO[[#This Row],[g (m²)]]/SUM(AEEF[AEEF-UT])</f>
        <v>7.886660833796395E-4</v>
      </c>
      <c r="AA3490" s="133">
        <f>CENSO[[#This Row],[v (m³)]]/SUM(AEEF[AEEF-UT])</f>
        <v>1.2145457684046448E-2</v>
      </c>
    </row>
    <row r="3491" spans="1:27" ht="14">
      <c r="A3491" s="86">
        <v>1</v>
      </c>
      <c r="B3491" s="86">
        <v>2</v>
      </c>
      <c r="C3491" s="63">
        <v>100</v>
      </c>
      <c r="D3491" s="63">
        <v>3490</v>
      </c>
      <c r="E3491" s="63" t="str">
        <f>VLOOKUP(CENSO[[#This Row],[NOME COMUM]],ESPECIES[],2,FALSE)</f>
        <v>Goupia glabra Aubl.</v>
      </c>
      <c r="F3491" s="64" t="s">
        <v>34</v>
      </c>
      <c r="G3491" s="64">
        <v>345</v>
      </c>
      <c r="H3491" s="97">
        <f>CENSO[[#This Row],[CAP (cm)]]/PI()</f>
        <v>109.81691073340778</v>
      </c>
      <c r="I3491" s="64">
        <v>17</v>
      </c>
      <c r="J3491" s="96">
        <f>(PI()*(CENSO[[#This Row],[DAP (cm)]]^2))/40000</f>
        <v>0.94717085507564203</v>
      </c>
      <c r="K3491" s="96">
        <f>CENSO[[#This Row],[g (m²)]]*CENSO[[#This Row],[H (m)]]*0.7</f>
        <v>11.271333175400139</v>
      </c>
      <c r="L3491" s="64">
        <v>1</v>
      </c>
      <c r="M3491" s="65">
        <v>365640.4</v>
      </c>
      <c r="N3491" s="87">
        <v>9703000.0999999903</v>
      </c>
      <c r="O3491" s="87" t="s">
        <v>1228</v>
      </c>
      <c r="P3491" s="87" t="str">
        <f>VLOOKUP(CENSO[[#This Row],[DAP (cm)]],CD[],2,TRUE)</f>
        <v>TORA</v>
      </c>
      <c r="Q3491" s="87" t="str">
        <f>VLOOKUP(CENSO[[#This Row],[DAP (cm)]],DD[],2,TRUE)</f>
        <v>100├ 110</v>
      </c>
      <c r="R3491" s="87" t="str" cm="1">
        <f t="array" ref="R3491">INDEX(_xlfn.TEXTSPLIT(CENSO[[#This Row],[NOME CIENTIFICO]]," "),1)</f>
        <v>Goupia</v>
      </c>
      <c r="S3491" s="98" t="s">
        <v>1004</v>
      </c>
      <c r="T3491" s="87">
        <f>_xlfn.MINIFS(CENSO[DAP (cm)],CENSO[NOME CIENTIFICO],CENSO[[#This Row],[NOME CIENTIFICO]])</f>
        <v>40.107045659157627</v>
      </c>
      <c r="U34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491" s="87" t="str">
        <f>IF(CENSO[[#This Row],[DAP (cm)]]&lt;CENSO[[#This Row],[DMCE (cm)]],"DAP &lt; DMCE","DAP ≥ DMCE")</f>
        <v>DAP ≥ DMCE</v>
      </c>
      <c r="W3491" s="87" t="str">
        <f>IF(CENSO[[#This Row],[DAP (cm)]]&gt;200, "Superior", "Inferior")</f>
        <v>Inferior</v>
      </c>
      <c r="X3491" s="87" t="str">
        <f>VLOOKUP(CENSO[[#This Row],[NOME COMUM]],ESPECIES[],4,FALSE)</f>
        <v>Não</v>
      </c>
      <c r="Y3491" s="87" t="str">
        <f>IF(IFERROR(VLOOKUP(CENSO[[#This Row],[NOME COMUM]],COMERCIAIS[],2, FALSE), "Não") &lt;&gt; "Não", "Sim", "Não")</f>
        <v>Sim</v>
      </c>
      <c r="Z3491" s="133">
        <f>CENSO[[#This Row],[g (m²)]]/SUM(AEEF[AEEF-UT])</f>
        <v>1.6572095998563232E-3</v>
      </c>
      <c r="AA3491" s="133">
        <f>CENSO[[#This Row],[v (m³)]]/SUM(AEEF[AEEF-UT])</f>
        <v>1.9720794238290245E-2</v>
      </c>
    </row>
    <row r="3492" spans="1:27" ht="14">
      <c r="A3492" s="86">
        <v>1</v>
      </c>
      <c r="B3492" s="86">
        <v>2</v>
      </c>
      <c r="C3492" s="63">
        <v>100</v>
      </c>
      <c r="D3492" s="63">
        <v>3491</v>
      </c>
      <c r="E3492" s="63" t="str">
        <f>VLOOKUP(CENSO[[#This Row],[NOME COMUM]],ESPECIES[],2,FALSE)</f>
        <v>Lecythis chartacea O.Berg</v>
      </c>
      <c r="F3492" s="64" t="s">
        <v>31</v>
      </c>
      <c r="G3492" s="64">
        <v>287</v>
      </c>
      <c r="H3492" s="97">
        <f>CENSO[[#This Row],[CAP (cm)]]/PI()</f>
        <v>91.35493733474793</v>
      </c>
      <c r="I3492" s="64">
        <v>18</v>
      </c>
      <c r="J3492" s="96">
        <f>(PI()*(CENSO[[#This Row],[DAP (cm)]]^2))/40000</f>
        <v>0.65547167537681639</v>
      </c>
      <c r="K3492" s="96">
        <f>CENSO[[#This Row],[g (m²)]]*CENSO[[#This Row],[H (m)]]*0.7</f>
        <v>8.2589431097478858</v>
      </c>
      <c r="L3492" s="64">
        <v>1</v>
      </c>
      <c r="M3492" s="65">
        <v>365649.4</v>
      </c>
      <c r="N3492" s="87">
        <v>9702995.8000000007</v>
      </c>
      <c r="O3492" s="87" t="s">
        <v>1228</v>
      </c>
      <c r="P3492" s="87" t="str">
        <f>VLOOKUP(CENSO[[#This Row],[DAP (cm)]],CD[],2,TRUE)</f>
        <v>TORA</v>
      </c>
      <c r="Q3492" s="87" t="str">
        <f>VLOOKUP(CENSO[[#This Row],[DAP (cm)]],DD[],2,TRUE)</f>
        <v>90├ 100</v>
      </c>
      <c r="R3492" s="87" t="str" cm="1">
        <f t="array" ref="R3492">INDEX(_xlfn.TEXTSPLIT(CENSO[[#This Row],[NOME CIENTIFICO]]," "),1)</f>
        <v>Lecythis</v>
      </c>
      <c r="S3492" s="98" t="s">
        <v>1004</v>
      </c>
      <c r="T3492" s="87">
        <f>_xlfn.MINIFS(CENSO[DAP (cm)],CENSO[NOME CIENTIFICO],CENSO[[#This Row],[NOME CIENTIFICO]])</f>
        <v>38.833806114422465</v>
      </c>
      <c r="U34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92" s="87" t="str">
        <f>IF(CENSO[[#This Row],[DAP (cm)]]&lt;CENSO[[#This Row],[DMCE (cm)]],"DAP &lt; DMCE","DAP ≥ DMCE")</f>
        <v>DAP ≥ DMCE</v>
      </c>
      <c r="W3492" s="87" t="str">
        <f>IF(CENSO[[#This Row],[DAP (cm)]]&gt;200, "Superior", "Inferior")</f>
        <v>Inferior</v>
      </c>
      <c r="X3492" s="87" t="str">
        <f>VLOOKUP(CENSO[[#This Row],[NOME COMUM]],ESPECIES[],4,FALSE)</f>
        <v>Não</v>
      </c>
      <c r="Y3492" s="87" t="str">
        <f>IF(IFERROR(VLOOKUP(CENSO[[#This Row],[NOME COMUM]],COMERCIAIS[],2, FALSE), "Não") &lt;&gt; "Não", "Sim", "Não")</f>
        <v>Sim</v>
      </c>
      <c r="Z3492" s="133">
        <f>CENSO[[#This Row],[g (m²)]]/SUM(AEEF[AEEF-UT])</f>
        <v>1.1468405589629533E-3</v>
      </c>
      <c r="AA3492" s="133">
        <f>CENSO[[#This Row],[v (m³)]]/SUM(AEEF[AEEF-UT])</f>
        <v>1.445019104293321E-2</v>
      </c>
    </row>
    <row r="3493" spans="1:27" ht="14">
      <c r="A3493" s="86">
        <v>1</v>
      </c>
      <c r="B3493" s="86">
        <v>2</v>
      </c>
      <c r="C3493" s="63">
        <v>100</v>
      </c>
      <c r="D3493" s="63">
        <v>3492</v>
      </c>
      <c r="E3493" s="63" t="str">
        <f>VLOOKUP(CENSO[[#This Row],[NOME COMUM]],ESPECIES[],2,FALSE)</f>
        <v>Qualea dichotoma (Mart.) Warm. ex Wille</v>
      </c>
      <c r="F3493" s="64" t="s">
        <v>55</v>
      </c>
      <c r="G3493" s="64">
        <v>190</v>
      </c>
      <c r="H3493" s="97">
        <f>CENSO[[#This Row],[CAP (cm)]]/PI()</f>
        <v>60.478878374920228</v>
      </c>
      <c r="I3493" s="64">
        <v>16</v>
      </c>
      <c r="J3493" s="96">
        <f>(PI()*(CENSO[[#This Row],[DAP (cm)]]^2))/40000</f>
        <v>0.28727467228087106</v>
      </c>
      <c r="K3493" s="96">
        <f>CENSO[[#This Row],[g (m²)]]*CENSO[[#This Row],[H (m)]]*0.7</f>
        <v>3.2174763295457556</v>
      </c>
      <c r="L3493" s="64">
        <v>1</v>
      </c>
      <c r="M3493" s="65">
        <v>365656.299999999</v>
      </c>
      <c r="N3493" s="87">
        <v>9702998.0999999903</v>
      </c>
      <c r="O3493" s="87" t="s">
        <v>1227</v>
      </c>
      <c r="P3493" s="87" t="str">
        <f>VLOOKUP(CENSO[[#This Row],[DAP (cm)]],CD[],2,TRUE)</f>
        <v>TORA</v>
      </c>
      <c r="Q3493" s="87" t="str">
        <f>VLOOKUP(CENSO[[#This Row],[DAP (cm)]],DD[],2,TRUE)</f>
        <v>60├ 70</v>
      </c>
      <c r="R3493" s="87" t="str" cm="1">
        <f t="array" ref="R3493">INDEX(_xlfn.TEXTSPLIT(CENSO[[#This Row],[NOME CIENTIFICO]]," "),1)</f>
        <v>Qualea</v>
      </c>
      <c r="S3493" s="98" t="s">
        <v>1004</v>
      </c>
      <c r="T3493" s="87">
        <f>_xlfn.MINIFS(CENSO[DAP (cm)],CENSO[NOME CIENTIFICO],CENSO[[#This Row],[NOME CIENTIFICO]])</f>
        <v>40.107045659157627</v>
      </c>
      <c r="U34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493" s="87" t="str">
        <f>IF(CENSO[[#This Row],[DAP (cm)]]&lt;CENSO[[#This Row],[DMCE (cm)]],"DAP &lt; DMCE","DAP ≥ DMCE")</f>
        <v>DAP ≥ DMCE</v>
      </c>
      <c r="W3493" s="87" t="str">
        <f>IF(CENSO[[#This Row],[DAP (cm)]]&gt;200, "Superior", "Inferior")</f>
        <v>Inferior</v>
      </c>
      <c r="X3493" s="87" t="str">
        <f>VLOOKUP(CENSO[[#This Row],[NOME COMUM]],ESPECIES[],4,FALSE)</f>
        <v>Não</v>
      </c>
      <c r="Y3493" s="87" t="str">
        <f>IF(IFERROR(VLOOKUP(CENSO[[#This Row],[NOME COMUM]],COMERCIAIS[],2, FALSE), "Não") &lt;&gt; "Não", "Sim", "Não")</f>
        <v>Não</v>
      </c>
      <c r="Z3493" s="133">
        <f>CENSO[[#This Row],[g (m²)]]/SUM(AEEF[AEEF-UT])</f>
        <v>5.0262773833071434E-4</v>
      </c>
      <c r="AA3493" s="133">
        <f>CENSO[[#This Row],[v (m³)]]/SUM(AEEF[AEEF-UT])</f>
        <v>5.6294306693039997E-3</v>
      </c>
    </row>
    <row r="3494" spans="1:27" ht="14">
      <c r="A3494" s="86">
        <v>1</v>
      </c>
      <c r="B3494" s="86">
        <v>2</v>
      </c>
      <c r="C3494" s="63">
        <v>100</v>
      </c>
      <c r="D3494" s="63">
        <v>3493</v>
      </c>
      <c r="E3494" s="63" t="str">
        <f>VLOOKUP(CENSO[[#This Row],[NOME COMUM]],ESPECIES[],2,FALSE)</f>
        <v>Bertholletia excelsa Humb. &amp; Bonpl.</v>
      </c>
      <c r="F3494" s="64" t="s">
        <v>37</v>
      </c>
      <c r="G3494" s="64">
        <v>363</v>
      </c>
      <c r="H3494" s="97">
        <f>CENSO[[#This Row],[CAP (cm)]]/PI()</f>
        <v>115.54648868471602</v>
      </c>
      <c r="I3494" s="64">
        <v>20</v>
      </c>
      <c r="J3494" s="96">
        <f>(PI()*(CENSO[[#This Row],[DAP (cm)]]^2))/40000</f>
        <v>1.0485843848137979</v>
      </c>
      <c r="K3494" s="96">
        <f>CENSO[[#This Row],[g (m²)]]*CENSO[[#This Row],[H (m)]]*0.7</f>
        <v>14.680181387393169</v>
      </c>
      <c r="L3494" s="64">
        <v>1</v>
      </c>
      <c r="M3494" s="65">
        <v>365662.2</v>
      </c>
      <c r="N3494" s="87">
        <v>9702998.6999999899</v>
      </c>
      <c r="O3494" s="87" t="s">
        <v>424</v>
      </c>
      <c r="P3494" s="87" t="str">
        <f>VLOOKUP(CENSO[[#This Row],[DAP (cm)]],CD[],2,TRUE)</f>
        <v>TORA</v>
      </c>
      <c r="Q3494" s="87" t="str">
        <f>VLOOKUP(CENSO[[#This Row],[DAP (cm)]],DD[],2,TRUE)</f>
        <v>110├ 120</v>
      </c>
      <c r="R3494" s="87" t="str" cm="1">
        <f t="array" ref="R3494">INDEX(_xlfn.TEXTSPLIT(CENSO[[#This Row],[NOME CIENTIFICO]]," "),1)</f>
        <v>Bertholletia</v>
      </c>
      <c r="S3494" s="98" t="s">
        <v>1004</v>
      </c>
      <c r="T3494" s="87">
        <f>_xlfn.MINIFS(CENSO[DAP (cm)],CENSO[NOME CIENTIFICO],CENSO[[#This Row],[NOME CIENTIFICO]])</f>
        <v>41.38028520389279</v>
      </c>
      <c r="U34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494" s="87" t="str">
        <f>IF(CENSO[[#This Row],[DAP (cm)]]&lt;CENSO[[#This Row],[DMCE (cm)]],"DAP &lt; DMCE","DAP ≥ DMCE")</f>
        <v>DAP ≥ DMCE</v>
      </c>
      <c r="W3494" s="87" t="str">
        <f>IF(CENSO[[#This Row],[DAP (cm)]]&gt;200, "Superior", "Inferior")</f>
        <v>Inferior</v>
      </c>
      <c r="X3494" s="87" t="str">
        <f>VLOOKUP(CENSO[[#This Row],[NOME COMUM]],ESPECIES[],4,FALSE)</f>
        <v>Protegida</v>
      </c>
      <c r="Y3494" s="87" t="str">
        <f>IF(IFERROR(VLOOKUP(CENSO[[#This Row],[NOME COMUM]],COMERCIAIS[],2, FALSE), "Não") &lt;&gt; "Não", "Sim", "Não")</f>
        <v>Não</v>
      </c>
      <c r="Z3494" s="133">
        <f>CENSO[[#This Row],[g (m²)]]/SUM(AEEF[AEEF-UT])</f>
        <v>1.8346469377312992E-3</v>
      </c>
      <c r="AA3494" s="133">
        <f>CENSO[[#This Row],[v (m³)]]/SUM(AEEF[AEEF-UT])</f>
        <v>2.5685057128238188E-2</v>
      </c>
    </row>
    <row r="3495" spans="1:27" ht="14">
      <c r="A3495" s="86">
        <v>1</v>
      </c>
      <c r="B3495" s="86">
        <v>2</v>
      </c>
      <c r="C3495" s="63">
        <v>100</v>
      </c>
      <c r="D3495" s="63">
        <v>3494</v>
      </c>
      <c r="E3495" s="63" t="str">
        <f>VLOOKUP(CENSO[[#This Row],[NOME COMUM]],ESPECIES[],2,FALSE)</f>
        <v>Piptadenia suaveolens Miq.</v>
      </c>
      <c r="F3495" s="64" t="s">
        <v>22</v>
      </c>
      <c r="G3495" s="64">
        <v>150</v>
      </c>
      <c r="H3495" s="97">
        <f>CENSO[[#This Row],[CAP (cm)]]/PI()</f>
        <v>47.7464829275686</v>
      </c>
      <c r="I3495" s="64">
        <v>14</v>
      </c>
      <c r="J3495" s="96">
        <f>(PI()*(CENSO[[#This Row],[DAP (cm)]]^2))/40000</f>
        <v>0.17904931097838223</v>
      </c>
      <c r="K3495" s="96">
        <f>CENSO[[#This Row],[g (m²)]]*CENSO[[#This Row],[H (m)]]*0.7</f>
        <v>1.7546832475881458</v>
      </c>
      <c r="L3495" s="64">
        <v>1</v>
      </c>
      <c r="M3495" s="65">
        <v>365665.799999999</v>
      </c>
      <c r="N3495" s="87">
        <v>9703004.5</v>
      </c>
      <c r="O3495" s="98" t="s">
        <v>1225</v>
      </c>
      <c r="P3495" s="87" t="str">
        <f>VLOOKUP(CENSO[[#This Row],[DAP (cm)]],CD[],2,TRUE)</f>
        <v>TORETE</v>
      </c>
      <c r="Q3495" s="87" t="str">
        <f>VLOOKUP(CENSO[[#This Row],[DAP (cm)]],DD[],2,TRUE)</f>
        <v>40├ 50</v>
      </c>
      <c r="R3495" s="87" t="str" cm="1">
        <f t="array" ref="R3495">INDEX(_xlfn.TEXTSPLIT(CENSO[[#This Row],[NOME CIENTIFICO]]," "),1)</f>
        <v>Piptadenia</v>
      </c>
      <c r="S3495" s="98" t="s">
        <v>1004</v>
      </c>
      <c r="T3495" s="87">
        <f>_xlfn.MINIFS(CENSO[DAP (cm)],CENSO[NOME CIENTIFICO],CENSO[[#This Row],[NOME CIENTIFICO]])</f>
        <v>39.788735772973837</v>
      </c>
      <c r="U34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95" s="87" t="str">
        <f>IF(CENSO[[#This Row],[DAP (cm)]]&lt;CENSO[[#This Row],[DMCE (cm)]],"DAP &lt; DMCE","DAP ≥ DMCE")</f>
        <v>DAP &lt; DMCE</v>
      </c>
      <c r="W3495" s="87" t="str">
        <f>IF(CENSO[[#This Row],[DAP (cm)]]&gt;200, "Superior", "Inferior")</f>
        <v>Inferior</v>
      </c>
      <c r="X3495" s="87" t="str">
        <f>VLOOKUP(CENSO[[#This Row],[NOME COMUM]],ESPECIES[],4,FALSE)</f>
        <v>Não</v>
      </c>
      <c r="Y3495" s="87" t="str">
        <f>IF(IFERROR(VLOOKUP(CENSO[[#This Row],[NOME COMUM]],COMERCIAIS[],2, FALSE), "Não") &lt;&gt; "Não", "Sim", "Não")</f>
        <v>Sim</v>
      </c>
      <c r="Z3495" s="133">
        <f>CENSO[[#This Row],[g (m²)]]/SUM(AEEF[AEEF-UT])</f>
        <v>3.1327213607870003E-4</v>
      </c>
      <c r="AA3495" s="133">
        <f>CENSO[[#This Row],[v (m³)]]/SUM(AEEF[AEEF-UT])</f>
        <v>3.07006693357126E-3</v>
      </c>
    </row>
    <row r="3496" spans="1:27" ht="14">
      <c r="A3496" s="86">
        <v>1</v>
      </c>
      <c r="B3496" s="86">
        <v>2</v>
      </c>
      <c r="C3496" s="63">
        <v>100</v>
      </c>
      <c r="D3496" s="63">
        <v>3495</v>
      </c>
      <c r="E3496" s="63" t="str">
        <f>VLOOKUP(CENSO[[#This Row],[NOME COMUM]],ESPECIES[],2,FALSE)</f>
        <v>Manilkara huberi (Ducke) Chevalier</v>
      </c>
      <c r="F3496" s="64" t="s">
        <v>30</v>
      </c>
      <c r="G3496" s="64">
        <v>156</v>
      </c>
      <c r="H3496" s="97">
        <f>CENSO[[#This Row],[CAP (cm)]]/PI()</f>
        <v>49.656342244671343</v>
      </c>
      <c r="I3496" s="64">
        <v>17</v>
      </c>
      <c r="J3496" s="96">
        <f>(PI()*(CENSO[[#This Row],[DAP (cm)]]^2))/40000</f>
        <v>0.19365973475421822</v>
      </c>
      <c r="K3496" s="96">
        <f>CENSO[[#This Row],[g (m²)]]*CENSO[[#This Row],[H (m)]]*0.7</f>
        <v>2.3045508435751967</v>
      </c>
      <c r="L3496" s="64">
        <v>1</v>
      </c>
      <c r="M3496" s="65">
        <v>365686.299999999</v>
      </c>
      <c r="N3496" s="87">
        <v>9703055.8000000007</v>
      </c>
      <c r="O3496" s="98" t="s">
        <v>1225</v>
      </c>
      <c r="P3496" s="87" t="str">
        <f>VLOOKUP(CENSO[[#This Row],[DAP (cm)]],CD[],2,TRUE)</f>
        <v>TORETE</v>
      </c>
      <c r="Q3496" s="87" t="str">
        <f>VLOOKUP(CENSO[[#This Row],[DAP (cm)]],DD[],2,TRUE)</f>
        <v>40├ 50</v>
      </c>
      <c r="R3496" s="87" t="str" cm="1">
        <f t="array" ref="R3496">INDEX(_xlfn.TEXTSPLIT(CENSO[[#This Row],[NOME CIENTIFICO]]," "),1)</f>
        <v>Manilkara</v>
      </c>
      <c r="S3496" s="98" t="s">
        <v>1004</v>
      </c>
      <c r="T3496" s="87">
        <f>_xlfn.MINIFS(CENSO[DAP (cm)],CENSO[NOME CIENTIFICO],CENSO[[#This Row],[NOME CIENTIFICO]])</f>
        <v>41.38028520389279</v>
      </c>
      <c r="U34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496" s="87" t="str">
        <f>IF(CENSO[[#This Row],[DAP (cm)]]&lt;CENSO[[#This Row],[DMCE (cm)]],"DAP &lt; DMCE","DAP ≥ DMCE")</f>
        <v>DAP &lt; DMCE</v>
      </c>
      <c r="W3496" s="87" t="str">
        <f>IF(CENSO[[#This Row],[DAP (cm)]]&gt;200, "Superior", "Inferior")</f>
        <v>Inferior</v>
      </c>
      <c r="X3496" s="87" t="str">
        <f>VLOOKUP(CENSO[[#This Row],[NOME COMUM]],ESPECIES[],4,FALSE)</f>
        <v>Não</v>
      </c>
      <c r="Y3496" s="87" t="str">
        <f>IF(IFERROR(VLOOKUP(CENSO[[#This Row],[NOME COMUM]],COMERCIAIS[],2, FALSE), "Não") &lt;&gt; "Não", "Sim", "Não")</f>
        <v>Sim</v>
      </c>
      <c r="Z3496" s="133">
        <f>CENSO[[#This Row],[g (m²)]]/SUM(AEEF[AEEF-UT])</f>
        <v>3.3883514238272194E-4</v>
      </c>
      <c r="AA3496" s="133">
        <f>CENSO[[#This Row],[v (m³)]]/SUM(AEEF[AEEF-UT])</f>
        <v>4.0321381943543913E-3</v>
      </c>
    </row>
    <row r="3497" spans="1:27" ht="14">
      <c r="A3497" s="86">
        <v>1</v>
      </c>
      <c r="B3497" s="86">
        <v>2</v>
      </c>
      <c r="C3497" s="63">
        <v>100</v>
      </c>
      <c r="D3497" s="63">
        <v>3496</v>
      </c>
      <c r="E3497" s="63" t="str">
        <f>VLOOKUP(CENSO[[#This Row],[NOME COMUM]],ESPECIES[],2,FALSE)</f>
        <v>Couratari guianensis Aubl.</v>
      </c>
      <c r="F3497" s="64" t="s">
        <v>6</v>
      </c>
      <c r="G3497" s="64">
        <v>200</v>
      </c>
      <c r="H3497" s="97">
        <f>CENSO[[#This Row],[CAP (cm)]]/PI()</f>
        <v>63.661977236758133</v>
      </c>
      <c r="I3497" s="64">
        <v>20</v>
      </c>
      <c r="J3497" s="96">
        <f>(PI()*(CENSO[[#This Row],[DAP (cm)]]^2))/40000</f>
        <v>0.31830988618379064</v>
      </c>
      <c r="K3497" s="96">
        <f>CENSO[[#This Row],[g (m²)]]*CENSO[[#This Row],[H (m)]]*0.7</f>
        <v>4.4563384065730682</v>
      </c>
      <c r="L3497" s="64">
        <v>1</v>
      </c>
      <c r="M3497" s="65">
        <v>365685.9</v>
      </c>
      <c r="N3497" s="87">
        <v>9703059.3000000007</v>
      </c>
      <c r="O3497" s="87" t="s">
        <v>1228</v>
      </c>
      <c r="P3497" s="87" t="str">
        <f>VLOOKUP(CENSO[[#This Row],[DAP (cm)]],CD[],2,TRUE)</f>
        <v>TORA</v>
      </c>
      <c r="Q3497" s="87" t="str">
        <f>VLOOKUP(CENSO[[#This Row],[DAP (cm)]],DD[],2,TRUE)</f>
        <v>60├ 70</v>
      </c>
      <c r="R3497" s="87" t="str" cm="1">
        <f t="array" ref="R3497">INDEX(_xlfn.TEXTSPLIT(CENSO[[#This Row],[NOME CIENTIFICO]]," "),1)</f>
        <v>Couratari</v>
      </c>
      <c r="S3497" s="98" t="s">
        <v>1004</v>
      </c>
      <c r="T3497" s="87">
        <f>_xlfn.MINIFS(CENSO[DAP (cm)],CENSO[NOME CIENTIFICO],CENSO[[#This Row],[NOME CIENTIFICO]])</f>
        <v>38.833806114422465</v>
      </c>
      <c r="U34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497" s="87" t="str">
        <f>IF(CENSO[[#This Row],[DAP (cm)]]&lt;CENSO[[#This Row],[DMCE (cm)]],"DAP &lt; DMCE","DAP ≥ DMCE")</f>
        <v>DAP ≥ DMCE</v>
      </c>
      <c r="W3497" s="87" t="str">
        <f>IF(CENSO[[#This Row],[DAP (cm)]]&gt;200, "Superior", "Inferior")</f>
        <v>Inferior</v>
      </c>
      <c r="X3497" s="87" t="str">
        <f>VLOOKUP(CENSO[[#This Row],[NOME COMUM]],ESPECIES[],4,FALSE)</f>
        <v>Não</v>
      </c>
      <c r="Y3497" s="87" t="str">
        <f>IF(IFERROR(VLOOKUP(CENSO[[#This Row],[NOME COMUM]],COMERCIAIS[],2, FALSE), "Não") &lt;&gt; "Não", "Sim", "Não")</f>
        <v>Sim</v>
      </c>
      <c r="Z3497" s="133">
        <f>CENSO[[#This Row],[g (m²)]]/SUM(AEEF[AEEF-UT])</f>
        <v>5.5692824191768894E-4</v>
      </c>
      <c r="AA3497" s="133">
        <f>CENSO[[#This Row],[v (m³)]]/SUM(AEEF[AEEF-UT])</f>
        <v>7.7969953868476443E-3</v>
      </c>
    </row>
    <row r="3498" spans="1:27" ht="14">
      <c r="A3498" s="86">
        <v>1</v>
      </c>
      <c r="B3498" s="86">
        <v>2</v>
      </c>
      <c r="C3498" s="63">
        <v>100</v>
      </c>
      <c r="D3498" s="63">
        <v>3497</v>
      </c>
      <c r="E3498" s="63" t="str">
        <f>VLOOKUP(CENSO[[#This Row],[NOME COMUM]],ESPECIES[],2,FALSE)</f>
        <v>Buchenavia capitata (Vahl) Eichler</v>
      </c>
      <c r="F3498" s="64" t="s">
        <v>10</v>
      </c>
      <c r="G3498" s="64">
        <v>315</v>
      </c>
      <c r="H3498" s="97">
        <f>CENSO[[#This Row],[CAP (cm)]]/PI()</f>
        <v>100.26761414789407</v>
      </c>
      <c r="I3498" s="64">
        <v>18</v>
      </c>
      <c r="J3498" s="96">
        <f>(PI()*(CENSO[[#This Row],[DAP (cm)]]^2))/40000</f>
        <v>0.78960746141466576</v>
      </c>
      <c r="K3498" s="96">
        <f>CENSO[[#This Row],[g (m²)]]*CENSO[[#This Row],[H (m)]]*0.7</f>
        <v>9.9490540138247887</v>
      </c>
      <c r="L3498" s="64">
        <v>1</v>
      </c>
      <c r="M3498" s="65">
        <v>365684.59999999899</v>
      </c>
      <c r="N3498" s="87">
        <v>9703067.5999999903</v>
      </c>
      <c r="O3498" s="87" t="s">
        <v>1227</v>
      </c>
      <c r="P3498" s="87" t="str">
        <f>VLOOKUP(CENSO[[#This Row],[DAP (cm)]],CD[],2,TRUE)</f>
        <v>TORA</v>
      </c>
      <c r="Q3498" s="87" t="str">
        <f>VLOOKUP(CENSO[[#This Row],[DAP (cm)]],DD[],2,TRUE)</f>
        <v>100├ 110</v>
      </c>
      <c r="R3498" s="87" t="str" cm="1">
        <f t="array" ref="R3498">INDEX(_xlfn.TEXTSPLIT(CENSO[[#This Row],[NOME CIENTIFICO]]," "),1)</f>
        <v>Buchenavia</v>
      </c>
      <c r="S3498" s="98" t="s">
        <v>1004</v>
      </c>
      <c r="T3498" s="87">
        <f>_xlfn.MINIFS(CENSO[DAP (cm)],CENSO[NOME CIENTIFICO],CENSO[[#This Row],[NOME CIENTIFICO]])</f>
        <v>41.38028520389279</v>
      </c>
      <c r="U34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498" s="87" t="str">
        <f>IF(CENSO[[#This Row],[DAP (cm)]]&lt;CENSO[[#This Row],[DMCE (cm)]],"DAP &lt; DMCE","DAP ≥ DMCE")</f>
        <v>DAP ≥ DMCE</v>
      </c>
      <c r="W3498" s="87" t="str">
        <f>IF(CENSO[[#This Row],[DAP (cm)]]&gt;200, "Superior", "Inferior")</f>
        <v>Inferior</v>
      </c>
      <c r="X3498" s="87" t="str">
        <f>VLOOKUP(CENSO[[#This Row],[NOME COMUM]],ESPECIES[],4,FALSE)</f>
        <v>Não</v>
      </c>
      <c r="Y3498" s="87" t="str">
        <f>IF(IFERROR(VLOOKUP(CENSO[[#This Row],[NOME COMUM]],COMERCIAIS[],2, FALSE), "Não") &lt;&gt; "Não", "Sim", "Não")</f>
        <v>Não</v>
      </c>
      <c r="Z3498" s="133">
        <f>CENSO[[#This Row],[g (m²)]]/SUM(AEEF[AEEF-UT])</f>
        <v>1.3815301201070673E-3</v>
      </c>
      <c r="AA3498" s="133">
        <f>CENSO[[#This Row],[v (m³)]]/SUM(AEEF[AEEF-UT])</f>
        <v>1.7407279513349048E-2</v>
      </c>
    </row>
    <row r="3499" spans="1:27" ht="14">
      <c r="A3499" s="86">
        <v>1</v>
      </c>
      <c r="B3499" s="86">
        <v>2</v>
      </c>
      <c r="C3499" s="63">
        <v>100</v>
      </c>
      <c r="D3499" s="63">
        <v>3498</v>
      </c>
      <c r="E3499" s="63" t="str">
        <f>VLOOKUP(CENSO[[#This Row],[NOME COMUM]],ESPECIES[],2,FALSE)</f>
        <v>Erisma uncinatum Warm.</v>
      </c>
      <c r="F3499" s="64" t="s">
        <v>98</v>
      </c>
      <c r="G3499" s="64">
        <v>627</v>
      </c>
      <c r="H3499" s="97">
        <f>CENSO[[#This Row],[CAP (cm)]]/PI()</f>
        <v>199.58029863723675</v>
      </c>
      <c r="I3499" s="64">
        <v>20</v>
      </c>
      <c r="J3499" s="96">
        <f>(PI()*(CENSO[[#This Row],[DAP (cm)]]^2))/40000</f>
        <v>3.1284211811386862</v>
      </c>
      <c r="K3499" s="96">
        <f>CENSO[[#This Row],[g (m²)]]*CENSO[[#This Row],[H (m)]]*0.7</f>
        <v>43.797896535941604</v>
      </c>
      <c r="L3499" s="64">
        <v>1</v>
      </c>
      <c r="M3499" s="65">
        <v>365689.4</v>
      </c>
      <c r="N3499" s="87">
        <v>9703098.5</v>
      </c>
      <c r="O3499" s="87" t="s">
        <v>1228</v>
      </c>
      <c r="P3499" s="87" t="str">
        <f>VLOOKUP(CENSO[[#This Row],[DAP (cm)]],CD[],2,TRUE)</f>
        <v>TORA</v>
      </c>
      <c r="Q3499" s="87" t="str">
        <f>VLOOKUP(CENSO[[#This Row],[DAP (cm)]],DD[],2,TRUE)</f>
        <v>190├ 200</v>
      </c>
      <c r="R3499" s="87" t="str" cm="1">
        <f t="array" ref="R3499">INDEX(_xlfn.TEXTSPLIT(CENSO[[#This Row],[NOME CIENTIFICO]]," "),1)</f>
        <v>Erisma</v>
      </c>
      <c r="S3499" s="98" t="s">
        <v>1004</v>
      </c>
      <c r="T3499" s="87">
        <f>_xlfn.MINIFS(CENSO[DAP (cm)],CENSO[NOME CIENTIFICO],CENSO[[#This Row],[NOME CIENTIFICO]])</f>
        <v>41.38028520389279</v>
      </c>
      <c r="U34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499" s="87" t="str">
        <f>IF(CENSO[[#This Row],[DAP (cm)]]&lt;CENSO[[#This Row],[DMCE (cm)]],"DAP &lt; DMCE","DAP ≥ DMCE")</f>
        <v>DAP ≥ DMCE</v>
      </c>
      <c r="W3499" s="87" t="str">
        <f>IF(CENSO[[#This Row],[DAP (cm)]]&gt;200, "Superior", "Inferior")</f>
        <v>Inferior</v>
      </c>
      <c r="X3499" s="87" t="str">
        <f>VLOOKUP(CENSO[[#This Row],[NOME COMUM]],ESPECIES[],4,FALSE)</f>
        <v>Não</v>
      </c>
      <c r="Y3499" s="87" t="str">
        <f>IF(IFERROR(VLOOKUP(CENSO[[#This Row],[NOME COMUM]],COMERCIAIS[],2, FALSE), "Não") &lt;&gt; "Não", "Sim", "Não")</f>
        <v>Sim</v>
      </c>
      <c r="Z3499" s="133">
        <f>CENSO[[#This Row],[g (m²)]]/SUM(AEEF[AEEF-UT])</f>
        <v>5.4736160704214791E-3</v>
      </c>
      <c r="AA3499" s="133">
        <f>CENSO[[#This Row],[v (m³)]]/SUM(AEEF[AEEF-UT])</f>
        <v>7.6630624985900703E-2</v>
      </c>
    </row>
    <row r="3500" spans="1:27" ht="14">
      <c r="A3500" s="86">
        <v>1</v>
      </c>
      <c r="B3500" s="86">
        <v>2</v>
      </c>
      <c r="C3500" s="63">
        <v>100</v>
      </c>
      <c r="D3500" s="63">
        <v>3499</v>
      </c>
      <c r="E3500" s="63" t="str">
        <f>VLOOKUP(CENSO[[#This Row],[NOME COMUM]],ESPECIES[],2,FALSE)</f>
        <v>Matisia paraensis Huber</v>
      </c>
      <c r="F3500" s="64" t="s">
        <v>72</v>
      </c>
      <c r="G3500" s="64">
        <v>170</v>
      </c>
      <c r="H3500" s="97">
        <f>CENSO[[#This Row],[CAP (cm)]]/PI()</f>
        <v>54.112680651244418</v>
      </c>
      <c r="I3500" s="64">
        <v>17</v>
      </c>
      <c r="J3500" s="96">
        <f>(PI()*(CENSO[[#This Row],[DAP (cm)]]^2))/40000</f>
        <v>0.2299788927677888</v>
      </c>
      <c r="K3500" s="96">
        <f>CENSO[[#This Row],[g (m²)]]*CENSO[[#This Row],[H (m)]]*0.7</f>
        <v>2.7367488239366864</v>
      </c>
      <c r="L3500" s="64">
        <v>1</v>
      </c>
      <c r="M3500" s="65">
        <v>365719.5</v>
      </c>
      <c r="N3500" s="87">
        <v>9703108.5999999903</v>
      </c>
      <c r="O3500" s="87" t="s">
        <v>1227</v>
      </c>
      <c r="P3500" s="87" t="str">
        <f>VLOOKUP(CENSO[[#This Row],[DAP (cm)]],CD[],2,TRUE)</f>
        <v>TORA</v>
      </c>
      <c r="Q3500" s="87" t="str">
        <f>VLOOKUP(CENSO[[#This Row],[DAP (cm)]],DD[],2,TRUE)</f>
        <v>50├ 60</v>
      </c>
      <c r="R3500" s="87" t="str" cm="1">
        <f t="array" ref="R3500">INDEX(_xlfn.TEXTSPLIT(CENSO[[#This Row],[NOME CIENTIFICO]]," "),1)</f>
        <v>Matisia</v>
      </c>
      <c r="S3500" s="98" t="s">
        <v>1004</v>
      </c>
      <c r="T3500" s="87">
        <f>_xlfn.MINIFS(CENSO[DAP (cm)],CENSO[NOME CIENTIFICO],CENSO[[#This Row],[NOME CIENTIFICO]])</f>
        <v>43.926764293363114</v>
      </c>
      <c r="U35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3500" s="87" t="str">
        <f>IF(CENSO[[#This Row],[DAP (cm)]]&lt;CENSO[[#This Row],[DMCE (cm)]],"DAP &lt; DMCE","DAP ≥ DMCE")</f>
        <v>DAP ≥ DMCE</v>
      </c>
      <c r="W3500" s="87" t="str">
        <f>IF(CENSO[[#This Row],[DAP (cm)]]&gt;200, "Superior", "Inferior")</f>
        <v>Inferior</v>
      </c>
      <c r="X3500" s="87" t="str">
        <f>VLOOKUP(CENSO[[#This Row],[NOME COMUM]],ESPECIES[],4,FALSE)</f>
        <v>Não</v>
      </c>
      <c r="Y3500" s="87" t="str">
        <f>IF(IFERROR(VLOOKUP(CENSO[[#This Row],[NOME COMUM]],COMERCIAIS[],2, FALSE), "Não") &lt;&gt; "Não", "Sim", "Não")</f>
        <v>Não</v>
      </c>
      <c r="Z3500" s="133">
        <f>CENSO[[#This Row],[g (m²)]]/SUM(AEEF[AEEF-UT])</f>
        <v>4.0238065478553035E-4</v>
      </c>
      <c r="AA3500" s="133">
        <f>CENSO[[#This Row],[v (m³)]]/SUM(AEEF[AEEF-UT])</f>
        <v>4.7883297919478112E-3</v>
      </c>
    </row>
    <row r="3501" spans="1:27" ht="14">
      <c r="A3501" s="86">
        <v>1</v>
      </c>
      <c r="B3501" s="86">
        <v>2</v>
      </c>
      <c r="C3501" s="63">
        <v>100</v>
      </c>
      <c r="D3501" s="63">
        <v>3500</v>
      </c>
      <c r="E3501" s="63" t="str">
        <f>VLOOKUP(CENSO[[#This Row],[NOME COMUM]],ESPECIES[],2,FALSE)</f>
        <v>Pouteria sp.</v>
      </c>
      <c r="F3501" s="64" t="s">
        <v>83</v>
      </c>
      <c r="G3501" s="64">
        <v>248</v>
      </c>
      <c r="H3501" s="97">
        <f>CENSO[[#This Row],[CAP (cm)]]/PI()</f>
        <v>78.940851773580093</v>
      </c>
      <c r="I3501" s="64">
        <v>20</v>
      </c>
      <c r="J3501" s="96">
        <f>(PI()*(CENSO[[#This Row],[DAP (cm)]]^2))/40000</f>
        <v>0.48943328099619665</v>
      </c>
      <c r="K3501" s="96">
        <f>CENSO[[#This Row],[g (m²)]]*CENSO[[#This Row],[H (m)]]*0.7</f>
        <v>6.8520659339467525</v>
      </c>
      <c r="L3501" s="64">
        <v>1</v>
      </c>
      <c r="M3501" s="65">
        <v>365725.09999999899</v>
      </c>
      <c r="N3501" s="87">
        <v>9703115.6999999899</v>
      </c>
      <c r="O3501" s="87" t="s">
        <v>1227</v>
      </c>
      <c r="P3501" s="87" t="str">
        <f>VLOOKUP(CENSO[[#This Row],[DAP (cm)]],CD[],2,TRUE)</f>
        <v>TORA</v>
      </c>
      <c r="Q3501" s="87" t="str">
        <f>VLOOKUP(CENSO[[#This Row],[DAP (cm)]],DD[],2,TRUE)</f>
        <v>70├ 80</v>
      </c>
      <c r="R3501" s="87" t="str" cm="1">
        <f t="array" ref="R3501">INDEX(_xlfn.TEXTSPLIT(CENSO[[#This Row],[NOME CIENTIFICO]]," "),1)</f>
        <v>Pouteria</v>
      </c>
      <c r="S3501" s="98" t="s">
        <v>1004</v>
      </c>
      <c r="T3501" s="87">
        <f>_xlfn.MINIFS(CENSO[DAP (cm)],CENSO[NOME CIENTIFICO],CENSO[[#This Row],[NOME CIENTIFICO]])</f>
        <v>39.788735772973837</v>
      </c>
      <c r="U35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01" s="87" t="str">
        <f>IF(CENSO[[#This Row],[DAP (cm)]]&lt;CENSO[[#This Row],[DMCE (cm)]],"DAP &lt; DMCE","DAP ≥ DMCE")</f>
        <v>DAP ≥ DMCE</v>
      </c>
      <c r="W3501" s="87" t="str">
        <f>IF(CENSO[[#This Row],[DAP (cm)]]&gt;200, "Superior", "Inferior")</f>
        <v>Inferior</v>
      </c>
      <c r="X3501" s="87" t="str">
        <f>VLOOKUP(CENSO[[#This Row],[NOME COMUM]],ESPECIES[],4,FALSE)</f>
        <v>Não</v>
      </c>
      <c r="Y3501" s="87" t="str">
        <f>IF(IFERROR(VLOOKUP(CENSO[[#This Row],[NOME COMUM]],COMERCIAIS[],2, FALSE), "Não") &lt;&gt; "Não", "Sim", "Não")</f>
        <v>Não</v>
      </c>
      <c r="Z3501" s="133">
        <f>CENSO[[#This Row],[g (m²)]]/SUM(AEEF[AEEF-UT])</f>
        <v>8.5633286477263882E-4</v>
      </c>
      <c r="AA3501" s="133">
        <f>CENSO[[#This Row],[v (m³)]]/SUM(AEEF[AEEF-UT])</f>
        <v>1.1988660106816942E-2</v>
      </c>
    </row>
    <row r="3502" spans="1:27" ht="14">
      <c r="A3502" s="86">
        <v>1</v>
      </c>
      <c r="B3502" s="86">
        <v>2</v>
      </c>
      <c r="C3502" s="63">
        <v>100</v>
      </c>
      <c r="D3502" s="63">
        <v>3501</v>
      </c>
      <c r="E3502" s="63" t="str">
        <f>VLOOKUP(CENSO[[#This Row],[NOME COMUM]],ESPECIES[],2,FALSE)</f>
        <v>Couratari guianensis Aubl.</v>
      </c>
      <c r="F3502" s="64" t="s">
        <v>6</v>
      </c>
      <c r="G3502" s="64">
        <v>300</v>
      </c>
      <c r="H3502" s="97">
        <f>CENSO[[#This Row],[CAP (cm)]]/PI()</f>
        <v>95.4929658551372</v>
      </c>
      <c r="I3502" s="64">
        <v>23</v>
      </c>
      <c r="J3502" s="96">
        <f>(PI()*(CENSO[[#This Row],[DAP (cm)]]^2))/40000</f>
        <v>0.7161972439135289</v>
      </c>
      <c r="K3502" s="96">
        <f>CENSO[[#This Row],[g (m²)]]*CENSO[[#This Row],[H (m)]]*0.7</f>
        <v>11.530775627007815</v>
      </c>
      <c r="L3502" s="64">
        <v>1</v>
      </c>
      <c r="M3502" s="65">
        <v>365734.9</v>
      </c>
      <c r="N3502" s="87">
        <v>9703136.0999999903</v>
      </c>
      <c r="O3502" s="87" t="s">
        <v>1228</v>
      </c>
      <c r="P3502" s="87" t="str">
        <f>VLOOKUP(CENSO[[#This Row],[DAP (cm)]],CD[],2,TRUE)</f>
        <v>TORA</v>
      </c>
      <c r="Q3502" s="87" t="str">
        <f>VLOOKUP(CENSO[[#This Row],[DAP (cm)]],DD[],2,TRUE)</f>
        <v>90├ 100</v>
      </c>
      <c r="R3502" s="87" t="str" cm="1">
        <f t="array" ref="R3502">INDEX(_xlfn.TEXTSPLIT(CENSO[[#This Row],[NOME CIENTIFICO]]," "),1)</f>
        <v>Couratari</v>
      </c>
      <c r="S3502" s="98" t="s">
        <v>1004</v>
      </c>
      <c r="T3502" s="87">
        <f>_xlfn.MINIFS(CENSO[DAP (cm)],CENSO[NOME CIENTIFICO],CENSO[[#This Row],[NOME CIENTIFICO]])</f>
        <v>38.833806114422465</v>
      </c>
      <c r="U35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02" s="87" t="str">
        <f>IF(CENSO[[#This Row],[DAP (cm)]]&lt;CENSO[[#This Row],[DMCE (cm)]],"DAP &lt; DMCE","DAP ≥ DMCE")</f>
        <v>DAP ≥ DMCE</v>
      </c>
      <c r="W3502" s="87" t="str">
        <f>IF(CENSO[[#This Row],[DAP (cm)]]&gt;200, "Superior", "Inferior")</f>
        <v>Inferior</v>
      </c>
      <c r="X3502" s="87" t="str">
        <f>VLOOKUP(CENSO[[#This Row],[NOME COMUM]],ESPECIES[],4,FALSE)</f>
        <v>Não</v>
      </c>
      <c r="Y3502" s="87" t="str">
        <f>IF(IFERROR(VLOOKUP(CENSO[[#This Row],[NOME COMUM]],COMERCIAIS[],2, FALSE), "Não") &lt;&gt; "Não", "Sim", "Não")</f>
        <v>Sim</v>
      </c>
      <c r="Z3502" s="133">
        <f>CENSO[[#This Row],[g (m²)]]/SUM(AEEF[AEEF-UT])</f>
        <v>1.2530885443148001E-3</v>
      </c>
      <c r="AA3502" s="133">
        <f>CENSO[[#This Row],[v (m³)]]/SUM(AEEF[AEEF-UT])</f>
        <v>2.017472556346828E-2</v>
      </c>
    </row>
    <row r="3503" spans="1:27" ht="14">
      <c r="A3503" s="86">
        <v>1</v>
      </c>
      <c r="B3503" s="86">
        <v>2</v>
      </c>
      <c r="C3503" s="63">
        <v>100</v>
      </c>
      <c r="D3503" s="63">
        <v>3502</v>
      </c>
      <c r="E3503" s="63" t="str">
        <f>VLOOKUP(CENSO[[#This Row],[NOME COMUM]],ESPECIES[],2,FALSE)</f>
        <v>Couratari guianensis Aubl.</v>
      </c>
      <c r="F3503" s="64" t="s">
        <v>6</v>
      </c>
      <c r="G3503" s="64">
        <v>210</v>
      </c>
      <c r="H3503" s="97">
        <f>CENSO[[#This Row],[CAP (cm)]]/PI()</f>
        <v>66.845076098596039</v>
      </c>
      <c r="I3503" s="64">
        <v>20</v>
      </c>
      <c r="J3503" s="96">
        <f>(PI()*(CENSO[[#This Row],[DAP (cm)]]^2))/40000</f>
        <v>0.35093664951762915</v>
      </c>
      <c r="K3503" s="96">
        <f>CENSO[[#This Row],[g (m²)]]*CENSO[[#This Row],[H (m)]]*0.7</f>
        <v>4.9131130932468077</v>
      </c>
      <c r="L3503" s="64">
        <v>1</v>
      </c>
      <c r="M3503" s="65">
        <v>365754.59999999899</v>
      </c>
      <c r="N3503" s="87">
        <v>9703176</v>
      </c>
      <c r="O3503" s="87" t="s">
        <v>1228</v>
      </c>
      <c r="P3503" s="87" t="str">
        <f>VLOOKUP(CENSO[[#This Row],[DAP (cm)]],CD[],2,TRUE)</f>
        <v>TORA</v>
      </c>
      <c r="Q3503" s="87" t="str">
        <f>VLOOKUP(CENSO[[#This Row],[DAP (cm)]],DD[],2,TRUE)</f>
        <v>60├ 70</v>
      </c>
      <c r="R3503" s="87" t="str" cm="1">
        <f t="array" ref="R3503">INDEX(_xlfn.TEXTSPLIT(CENSO[[#This Row],[NOME CIENTIFICO]]," "),1)</f>
        <v>Couratari</v>
      </c>
      <c r="S3503" s="98" t="s">
        <v>1004</v>
      </c>
      <c r="T3503" s="87">
        <f>_xlfn.MINIFS(CENSO[DAP (cm)],CENSO[NOME CIENTIFICO],CENSO[[#This Row],[NOME CIENTIFICO]])</f>
        <v>38.833806114422465</v>
      </c>
      <c r="U35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03" s="87" t="str">
        <f>IF(CENSO[[#This Row],[DAP (cm)]]&lt;CENSO[[#This Row],[DMCE (cm)]],"DAP &lt; DMCE","DAP ≥ DMCE")</f>
        <v>DAP ≥ DMCE</v>
      </c>
      <c r="W3503" s="87" t="str">
        <f>IF(CENSO[[#This Row],[DAP (cm)]]&gt;200, "Superior", "Inferior")</f>
        <v>Inferior</v>
      </c>
      <c r="X3503" s="87" t="str">
        <f>VLOOKUP(CENSO[[#This Row],[NOME COMUM]],ESPECIES[],4,FALSE)</f>
        <v>Não</v>
      </c>
      <c r="Y3503" s="87" t="str">
        <f>IF(IFERROR(VLOOKUP(CENSO[[#This Row],[NOME COMUM]],COMERCIAIS[],2, FALSE), "Não") &lt;&gt; "Não", "Sim", "Não")</f>
        <v>Sim</v>
      </c>
      <c r="Z3503" s="133">
        <f>CENSO[[#This Row],[g (m²)]]/SUM(AEEF[AEEF-UT])</f>
        <v>6.1401338671425204E-4</v>
      </c>
      <c r="AA3503" s="133">
        <f>CENSO[[#This Row],[v (m³)]]/SUM(AEEF[AEEF-UT])</f>
        <v>8.5961874139995273E-3</v>
      </c>
    </row>
    <row r="3504" spans="1:27" ht="14">
      <c r="A3504" s="86">
        <v>1</v>
      </c>
      <c r="B3504" s="86">
        <v>2</v>
      </c>
      <c r="C3504" s="63">
        <v>100</v>
      </c>
      <c r="D3504" s="63">
        <v>3503</v>
      </c>
      <c r="E3504" s="63" t="str">
        <f>VLOOKUP(CENSO[[#This Row],[NOME COMUM]],ESPECIES[],2,FALSE)</f>
        <v>Pouteria sp.</v>
      </c>
      <c r="F3504" s="64" t="s">
        <v>83</v>
      </c>
      <c r="G3504" s="64">
        <v>160</v>
      </c>
      <c r="H3504" s="97">
        <f>CENSO[[#This Row],[CAP (cm)]]/PI()</f>
        <v>50.929581789406512</v>
      </c>
      <c r="I3504" s="64">
        <v>14</v>
      </c>
      <c r="J3504" s="96">
        <f>(PI()*(CENSO[[#This Row],[DAP (cm)]]^2))/40000</f>
        <v>0.20371832715762608</v>
      </c>
      <c r="K3504" s="96">
        <f>CENSO[[#This Row],[g (m²)]]*CENSO[[#This Row],[H (m)]]*0.7</f>
        <v>1.9964396061447354</v>
      </c>
      <c r="L3504" s="64">
        <v>1</v>
      </c>
      <c r="M3504" s="65">
        <v>365756.59999999899</v>
      </c>
      <c r="N3504" s="87">
        <v>9703199.4000000004</v>
      </c>
      <c r="O3504" s="87" t="s">
        <v>1227</v>
      </c>
      <c r="P3504" s="87" t="str">
        <f>VLOOKUP(CENSO[[#This Row],[DAP (cm)]],CD[],2,TRUE)</f>
        <v>TORA</v>
      </c>
      <c r="Q3504" s="87" t="str">
        <f>VLOOKUP(CENSO[[#This Row],[DAP (cm)]],DD[],2,TRUE)</f>
        <v>50├ 60</v>
      </c>
      <c r="R3504" s="87" t="str" cm="1">
        <f t="array" ref="R3504">INDEX(_xlfn.TEXTSPLIT(CENSO[[#This Row],[NOME CIENTIFICO]]," "),1)</f>
        <v>Pouteria</v>
      </c>
      <c r="S3504" s="98" t="s">
        <v>1004</v>
      </c>
      <c r="T3504" s="87">
        <f>_xlfn.MINIFS(CENSO[DAP (cm)],CENSO[NOME CIENTIFICO],CENSO[[#This Row],[NOME CIENTIFICO]])</f>
        <v>39.788735772973837</v>
      </c>
      <c r="U35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04" s="87" t="str">
        <f>IF(CENSO[[#This Row],[DAP (cm)]]&lt;CENSO[[#This Row],[DMCE (cm)]],"DAP &lt; DMCE","DAP ≥ DMCE")</f>
        <v>DAP ≥ DMCE</v>
      </c>
      <c r="W3504" s="87" t="str">
        <f>IF(CENSO[[#This Row],[DAP (cm)]]&gt;200, "Superior", "Inferior")</f>
        <v>Inferior</v>
      </c>
      <c r="X3504" s="87" t="str">
        <f>VLOOKUP(CENSO[[#This Row],[NOME COMUM]],ESPECIES[],4,FALSE)</f>
        <v>Não</v>
      </c>
      <c r="Y3504" s="87" t="str">
        <f>IF(IFERROR(VLOOKUP(CENSO[[#This Row],[NOME COMUM]],COMERCIAIS[],2, FALSE), "Não") &lt;&gt; "Não", "Sim", "Não")</f>
        <v>Não</v>
      </c>
      <c r="Z3504" s="133">
        <f>CENSO[[#This Row],[g (m²)]]/SUM(AEEF[AEEF-UT])</f>
        <v>3.5643407482732108E-4</v>
      </c>
      <c r="AA3504" s="133">
        <f>CENSO[[#This Row],[v (m³)]]/SUM(AEEF[AEEF-UT])</f>
        <v>3.4930539333077461E-3</v>
      </c>
    </row>
    <row r="3505" spans="1:27" ht="14">
      <c r="A3505" s="86">
        <v>1</v>
      </c>
      <c r="B3505" s="86">
        <v>2</v>
      </c>
      <c r="C3505" s="63">
        <v>100</v>
      </c>
      <c r="D3505" s="63">
        <v>3504</v>
      </c>
      <c r="E3505" s="63" t="str">
        <f>VLOOKUP(CENSO[[#This Row],[NOME COMUM]],ESPECIES[],2,FALSE)</f>
        <v>Tachigali myrmecophila Ducke</v>
      </c>
      <c r="F3505" s="64" t="s">
        <v>14</v>
      </c>
      <c r="G3505" s="64">
        <v>187</v>
      </c>
      <c r="H3505" s="97">
        <f>CENSO[[#This Row],[CAP (cm)]]/PI()</f>
        <v>59.523948716368857</v>
      </c>
      <c r="I3505" s="64">
        <v>15</v>
      </c>
      <c r="J3505" s="96">
        <f>(PI()*(CENSO[[#This Row],[DAP (cm)]]^2))/40000</f>
        <v>0.27827446024902436</v>
      </c>
      <c r="K3505" s="96">
        <f>CENSO[[#This Row],[g (m²)]]*CENSO[[#This Row],[H (m)]]*0.7</f>
        <v>2.9218818326147558</v>
      </c>
      <c r="L3505" s="64">
        <v>1</v>
      </c>
      <c r="M3505" s="65">
        <v>365769.4</v>
      </c>
      <c r="N3505" s="87">
        <v>9703204.4000000004</v>
      </c>
      <c r="O3505" s="87" t="s">
        <v>1228</v>
      </c>
      <c r="P3505" s="87" t="str">
        <f>VLOOKUP(CENSO[[#This Row],[DAP (cm)]],CD[],2,TRUE)</f>
        <v>TORA</v>
      </c>
      <c r="Q3505" s="87" t="str">
        <f>VLOOKUP(CENSO[[#This Row],[DAP (cm)]],DD[],2,TRUE)</f>
        <v>50├ 60</v>
      </c>
      <c r="R3505" s="87" t="str" cm="1">
        <f t="array" ref="R3505">INDEX(_xlfn.TEXTSPLIT(CENSO[[#This Row],[NOME CIENTIFICO]]," "),1)</f>
        <v>Tachigali</v>
      </c>
      <c r="S3505" s="98" t="s">
        <v>1004</v>
      </c>
      <c r="T3505" s="87">
        <f>_xlfn.MINIFS(CENSO[DAP (cm)],CENSO[NOME CIENTIFICO],CENSO[[#This Row],[NOME CIENTIFICO]])</f>
        <v>39.152116000606256</v>
      </c>
      <c r="U35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05" s="87" t="str">
        <f>IF(CENSO[[#This Row],[DAP (cm)]]&lt;CENSO[[#This Row],[DMCE (cm)]],"DAP &lt; DMCE","DAP ≥ DMCE")</f>
        <v>DAP ≥ DMCE</v>
      </c>
      <c r="W3505" s="87" t="str">
        <f>IF(CENSO[[#This Row],[DAP (cm)]]&gt;200, "Superior", "Inferior")</f>
        <v>Inferior</v>
      </c>
      <c r="X3505" s="87" t="str">
        <f>VLOOKUP(CENSO[[#This Row],[NOME COMUM]],ESPECIES[],4,FALSE)</f>
        <v>Não</v>
      </c>
      <c r="Y3505" s="87" t="str">
        <f>IF(IFERROR(VLOOKUP(CENSO[[#This Row],[NOME COMUM]],COMERCIAIS[],2, FALSE), "Não") &lt;&gt; "Não", "Sim", "Não")</f>
        <v>Sim</v>
      </c>
      <c r="Z3505" s="133">
        <f>CENSO[[#This Row],[g (m²)]]/SUM(AEEF[AEEF-UT])</f>
        <v>4.8688059229049158E-4</v>
      </c>
      <c r="AA3505" s="133">
        <f>CENSO[[#This Row],[v (m³)]]/SUM(AEEF[AEEF-UT])</f>
        <v>5.1122462190501617E-3</v>
      </c>
    </row>
    <row r="3506" spans="1:27" ht="14">
      <c r="A3506" s="86">
        <v>1</v>
      </c>
      <c r="B3506" s="86">
        <v>2</v>
      </c>
      <c r="C3506" s="63">
        <v>100</v>
      </c>
      <c r="D3506" s="63">
        <v>3505</v>
      </c>
      <c r="E3506" s="63" t="str">
        <f>VLOOKUP(CENSO[[#This Row],[NOME COMUM]],ESPECIES[],2,FALSE)</f>
        <v>Pouteria sp.</v>
      </c>
      <c r="F3506" s="64" t="s">
        <v>83</v>
      </c>
      <c r="G3506" s="64">
        <v>182</v>
      </c>
      <c r="H3506" s="97">
        <f>CENSO[[#This Row],[CAP (cm)]]/PI()</f>
        <v>57.932399285449904</v>
      </c>
      <c r="I3506" s="64">
        <v>16</v>
      </c>
      <c r="J3506" s="96">
        <f>(PI()*(CENSO[[#This Row],[DAP (cm)]]^2))/40000</f>
        <v>0.26359241674879702</v>
      </c>
      <c r="K3506" s="96">
        <f>CENSO[[#This Row],[g (m²)]]*CENSO[[#This Row],[H (m)]]*0.7</f>
        <v>2.9522350675865265</v>
      </c>
      <c r="L3506" s="64">
        <v>1</v>
      </c>
      <c r="M3506" s="65">
        <v>365761.2</v>
      </c>
      <c r="N3506" s="87">
        <v>9703208.3000000007</v>
      </c>
      <c r="O3506" s="87" t="s">
        <v>1227</v>
      </c>
      <c r="P3506" s="87" t="str">
        <f>VLOOKUP(CENSO[[#This Row],[DAP (cm)]],CD[],2,TRUE)</f>
        <v>TORA</v>
      </c>
      <c r="Q3506" s="87" t="str">
        <f>VLOOKUP(CENSO[[#This Row],[DAP (cm)]],DD[],2,TRUE)</f>
        <v>50├ 60</v>
      </c>
      <c r="R3506" s="87" t="str" cm="1">
        <f t="array" ref="R3506">INDEX(_xlfn.TEXTSPLIT(CENSO[[#This Row],[NOME CIENTIFICO]]," "),1)</f>
        <v>Pouteria</v>
      </c>
      <c r="S3506" s="98" t="s">
        <v>1004</v>
      </c>
      <c r="T3506" s="87">
        <f>_xlfn.MINIFS(CENSO[DAP (cm)],CENSO[NOME CIENTIFICO],CENSO[[#This Row],[NOME CIENTIFICO]])</f>
        <v>39.788735772973837</v>
      </c>
      <c r="U35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06" s="87" t="str">
        <f>IF(CENSO[[#This Row],[DAP (cm)]]&lt;CENSO[[#This Row],[DMCE (cm)]],"DAP &lt; DMCE","DAP ≥ DMCE")</f>
        <v>DAP ≥ DMCE</v>
      </c>
      <c r="W3506" s="87" t="str">
        <f>IF(CENSO[[#This Row],[DAP (cm)]]&gt;200, "Superior", "Inferior")</f>
        <v>Inferior</v>
      </c>
      <c r="X3506" s="87" t="str">
        <f>VLOOKUP(CENSO[[#This Row],[NOME COMUM]],ESPECIES[],4,FALSE)</f>
        <v>Não</v>
      </c>
      <c r="Y3506" s="87" t="str">
        <f>IF(IFERROR(VLOOKUP(CENSO[[#This Row],[NOME COMUM]],COMERCIAIS[],2, FALSE), "Não") &lt;&gt; "Não", "Sim", "Não")</f>
        <v>Não</v>
      </c>
      <c r="Z3506" s="133">
        <f>CENSO[[#This Row],[g (m²)]]/SUM(AEEF[AEEF-UT])</f>
        <v>4.6119227713203821E-4</v>
      </c>
      <c r="AA3506" s="133">
        <f>CENSO[[#This Row],[v (m³)]]/SUM(AEEF[AEEF-UT])</f>
        <v>5.1653535038788277E-3</v>
      </c>
    </row>
    <row r="3507" spans="1:27" ht="14">
      <c r="A3507" s="86">
        <v>1</v>
      </c>
      <c r="B3507" s="86">
        <v>2</v>
      </c>
      <c r="C3507" s="63">
        <v>100</v>
      </c>
      <c r="D3507" s="63">
        <v>3506</v>
      </c>
      <c r="E3507" s="63" t="str">
        <f>VLOOKUP(CENSO[[#This Row],[NOME COMUM]],ESPECIES[],2,FALSE)</f>
        <v>Tachigali myrmecophila Ducke</v>
      </c>
      <c r="F3507" s="64" t="s">
        <v>14</v>
      </c>
      <c r="G3507" s="64">
        <v>170</v>
      </c>
      <c r="H3507" s="97">
        <f>CENSO[[#This Row],[CAP (cm)]]/PI()</f>
        <v>54.112680651244418</v>
      </c>
      <c r="I3507" s="64">
        <v>13</v>
      </c>
      <c r="J3507" s="96">
        <f>(PI()*(CENSO[[#This Row],[DAP (cm)]]^2))/40000</f>
        <v>0.2299788927677888</v>
      </c>
      <c r="K3507" s="96">
        <f>CENSO[[#This Row],[g (m²)]]*CENSO[[#This Row],[H (m)]]*0.7</f>
        <v>2.0928079241868782</v>
      </c>
      <c r="L3507" s="64">
        <v>1</v>
      </c>
      <c r="M3507" s="65">
        <v>365765.799999999</v>
      </c>
      <c r="N3507" s="87">
        <v>9703208.3000000007</v>
      </c>
      <c r="O3507" s="87" t="s">
        <v>1228</v>
      </c>
      <c r="P3507" s="87" t="str">
        <f>VLOOKUP(CENSO[[#This Row],[DAP (cm)]],CD[],2,TRUE)</f>
        <v>TORA</v>
      </c>
      <c r="Q3507" s="87" t="str">
        <f>VLOOKUP(CENSO[[#This Row],[DAP (cm)]],DD[],2,TRUE)</f>
        <v>50├ 60</v>
      </c>
      <c r="R3507" s="87" t="str" cm="1">
        <f t="array" ref="R3507">INDEX(_xlfn.TEXTSPLIT(CENSO[[#This Row],[NOME CIENTIFICO]]," "),1)</f>
        <v>Tachigali</v>
      </c>
      <c r="S3507" s="98" t="s">
        <v>1004</v>
      </c>
      <c r="T3507" s="87">
        <f>_xlfn.MINIFS(CENSO[DAP (cm)],CENSO[NOME CIENTIFICO],CENSO[[#This Row],[NOME CIENTIFICO]])</f>
        <v>39.152116000606256</v>
      </c>
      <c r="U35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07" s="87" t="str">
        <f>IF(CENSO[[#This Row],[DAP (cm)]]&lt;CENSO[[#This Row],[DMCE (cm)]],"DAP &lt; DMCE","DAP ≥ DMCE")</f>
        <v>DAP ≥ DMCE</v>
      </c>
      <c r="W3507" s="87" t="str">
        <f>IF(CENSO[[#This Row],[DAP (cm)]]&gt;200, "Superior", "Inferior")</f>
        <v>Inferior</v>
      </c>
      <c r="X3507" s="87" t="str">
        <f>VLOOKUP(CENSO[[#This Row],[NOME COMUM]],ESPECIES[],4,FALSE)</f>
        <v>Não</v>
      </c>
      <c r="Y3507" s="87" t="str">
        <f>IF(IFERROR(VLOOKUP(CENSO[[#This Row],[NOME COMUM]],COMERCIAIS[],2, FALSE), "Não") &lt;&gt; "Não", "Sim", "Não")</f>
        <v>Sim</v>
      </c>
      <c r="Z3507" s="133">
        <f>CENSO[[#This Row],[g (m²)]]/SUM(AEEF[AEEF-UT])</f>
        <v>4.0238065478553035E-4</v>
      </c>
      <c r="AA3507" s="133">
        <f>CENSO[[#This Row],[v (m³)]]/SUM(AEEF[AEEF-UT])</f>
        <v>3.6616639585483265E-3</v>
      </c>
    </row>
    <row r="3508" spans="1:27" ht="14">
      <c r="A3508" s="86">
        <v>1</v>
      </c>
      <c r="B3508" s="86">
        <v>2</v>
      </c>
      <c r="C3508" s="63">
        <v>100</v>
      </c>
      <c r="D3508" s="63">
        <v>3507</v>
      </c>
      <c r="E3508" s="63" t="str">
        <f>VLOOKUP(CENSO[[#This Row],[NOME COMUM]],ESPECIES[],2,FALSE)</f>
        <v>Tachigali myrmecophila Ducke</v>
      </c>
      <c r="F3508" s="64" t="s">
        <v>14</v>
      </c>
      <c r="G3508" s="64">
        <v>214</v>
      </c>
      <c r="H3508" s="97">
        <f>CENSO[[#This Row],[CAP (cm)]]/PI()</f>
        <v>68.118315643331201</v>
      </c>
      <c r="I3508" s="64">
        <v>13</v>
      </c>
      <c r="J3508" s="96">
        <f>(PI()*(CENSO[[#This Row],[DAP (cm)]]^2))/40000</f>
        <v>0.36443298869182189</v>
      </c>
      <c r="K3508" s="96">
        <f>CENSO[[#This Row],[g (m²)]]*CENSO[[#This Row],[H (m)]]*0.7</f>
        <v>3.3163401970955788</v>
      </c>
      <c r="L3508" s="64">
        <v>1</v>
      </c>
      <c r="M3508" s="65">
        <v>365763.2</v>
      </c>
      <c r="N3508" s="87">
        <v>9703229.4000000004</v>
      </c>
      <c r="O3508" s="87" t="s">
        <v>1228</v>
      </c>
      <c r="P3508" s="87" t="str">
        <f>VLOOKUP(CENSO[[#This Row],[DAP (cm)]],CD[],2,TRUE)</f>
        <v>TORA</v>
      </c>
      <c r="Q3508" s="87" t="str">
        <f>VLOOKUP(CENSO[[#This Row],[DAP (cm)]],DD[],2,TRUE)</f>
        <v>60├ 70</v>
      </c>
      <c r="R3508" s="87" t="str" cm="1">
        <f t="array" ref="R3508">INDEX(_xlfn.TEXTSPLIT(CENSO[[#This Row],[NOME CIENTIFICO]]," "),1)</f>
        <v>Tachigali</v>
      </c>
      <c r="S3508" s="98" t="s">
        <v>1004</v>
      </c>
      <c r="T3508" s="87">
        <f>_xlfn.MINIFS(CENSO[DAP (cm)],CENSO[NOME CIENTIFICO],CENSO[[#This Row],[NOME CIENTIFICO]])</f>
        <v>39.152116000606256</v>
      </c>
      <c r="U35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08" s="87" t="str">
        <f>IF(CENSO[[#This Row],[DAP (cm)]]&lt;CENSO[[#This Row],[DMCE (cm)]],"DAP &lt; DMCE","DAP ≥ DMCE")</f>
        <v>DAP ≥ DMCE</v>
      </c>
      <c r="W3508" s="87" t="str">
        <f>IF(CENSO[[#This Row],[DAP (cm)]]&gt;200, "Superior", "Inferior")</f>
        <v>Inferior</v>
      </c>
      <c r="X3508" s="87" t="str">
        <f>VLOOKUP(CENSO[[#This Row],[NOME COMUM]],ESPECIES[],4,FALSE)</f>
        <v>Não</v>
      </c>
      <c r="Y3508" s="87" t="str">
        <f>IF(IFERROR(VLOOKUP(CENSO[[#This Row],[NOME COMUM]],COMERCIAIS[],2, FALSE), "Não") &lt;&gt; "Não", "Sim", "Não")</f>
        <v>Sim</v>
      </c>
      <c r="Z3508" s="133">
        <f>CENSO[[#This Row],[g (m²)]]/SUM(AEEF[AEEF-UT])</f>
        <v>6.3762714417156204E-4</v>
      </c>
      <c r="AA3508" s="133">
        <f>CENSO[[#This Row],[v (m³)]]/SUM(AEEF[AEEF-UT])</f>
        <v>5.802407011961214E-3</v>
      </c>
    </row>
    <row r="3509" spans="1:27" ht="14">
      <c r="A3509" s="86">
        <v>1</v>
      </c>
      <c r="B3509" s="86">
        <v>2</v>
      </c>
      <c r="C3509" s="63">
        <v>100</v>
      </c>
      <c r="D3509" s="63">
        <v>3508</v>
      </c>
      <c r="E3509" s="63" t="str">
        <f>VLOOKUP(CENSO[[#This Row],[NOME COMUM]],ESPECIES[],2,FALSE)</f>
        <v>Simarouba amara Aubl.</v>
      </c>
      <c r="F3509" s="64" t="s">
        <v>20</v>
      </c>
      <c r="G3509" s="64">
        <v>142</v>
      </c>
      <c r="H3509" s="97">
        <f>CENSO[[#This Row],[CAP (cm)]]/PI()</f>
        <v>45.200003838098276</v>
      </c>
      <c r="I3509" s="64">
        <v>15</v>
      </c>
      <c r="J3509" s="96">
        <f>(PI()*(CENSO[[#This Row],[DAP (cm)]]^2))/40000</f>
        <v>0.16046001362524887</v>
      </c>
      <c r="K3509" s="96">
        <f>CENSO[[#This Row],[g (m²)]]*CENSO[[#This Row],[H (m)]]*0.7</f>
        <v>1.6848301430651129</v>
      </c>
      <c r="L3509" s="64">
        <v>1</v>
      </c>
      <c r="M3509" s="65">
        <v>365797.2</v>
      </c>
      <c r="N3509" s="87">
        <v>9703268.5999999903</v>
      </c>
      <c r="O3509" s="98" t="s">
        <v>1225</v>
      </c>
      <c r="P3509" s="87" t="str">
        <f>VLOOKUP(CENSO[[#This Row],[DAP (cm)]],CD[],2,TRUE)</f>
        <v>TORETE</v>
      </c>
      <c r="Q3509" s="87" t="str">
        <f>VLOOKUP(CENSO[[#This Row],[DAP (cm)]],DD[],2,TRUE)</f>
        <v>40├ 50</v>
      </c>
      <c r="R3509" s="87" t="str" cm="1">
        <f t="array" ref="R3509">INDEX(_xlfn.TEXTSPLIT(CENSO[[#This Row],[NOME CIENTIFICO]]," "),1)</f>
        <v>Simarouba</v>
      </c>
      <c r="S3509" s="98" t="s">
        <v>1004</v>
      </c>
      <c r="T3509" s="87">
        <f>_xlfn.MINIFS(CENSO[DAP (cm)],CENSO[NOME CIENTIFICO],CENSO[[#This Row],[NOME CIENTIFICO]])</f>
        <v>42.335214862444161</v>
      </c>
      <c r="U35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3509" s="87" t="str">
        <f>IF(CENSO[[#This Row],[DAP (cm)]]&lt;CENSO[[#This Row],[DMCE (cm)]],"DAP &lt; DMCE","DAP ≥ DMCE")</f>
        <v>DAP &lt; DMCE</v>
      </c>
      <c r="W3509" s="87" t="str">
        <f>IF(CENSO[[#This Row],[DAP (cm)]]&gt;200, "Superior", "Inferior")</f>
        <v>Inferior</v>
      </c>
      <c r="X3509" s="87" t="str">
        <f>VLOOKUP(CENSO[[#This Row],[NOME COMUM]],ESPECIES[],4,FALSE)</f>
        <v>Não</v>
      </c>
      <c r="Y3509" s="87" t="str">
        <f>IF(IFERROR(VLOOKUP(CENSO[[#This Row],[NOME COMUM]],COMERCIAIS[],2, FALSE), "Não") &lt;&gt; "Não", "Sim", "Não")</f>
        <v>Não</v>
      </c>
      <c r="Z3509" s="133">
        <f>CENSO[[#This Row],[g (m²)]]/SUM(AEEF[AEEF-UT])</f>
        <v>2.8074752675070699E-4</v>
      </c>
      <c r="AA3509" s="133">
        <f>CENSO[[#This Row],[v (m³)]]/SUM(AEEF[AEEF-UT])</f>
        <v>2.9478490308824231E-3</v>
      </c>
    </row>
    <row r="3510" spans="1:27" ht="14">
      <c r="A3510" s="86">
        <v>1</v>
      </c>
      <c r="B3510" s="86">
        <v>2</v>
      </c>
      <c r="C3510" s="63">
        <v>100</v>
      </c>
      <c r="D3510" s="63">
        <v>3509</v>
      </c>
      <c r="E3510" s="63" t="str">
        <f>VLOOKUP(CENSO[[#This Row],[NOME COMUM]],ESPECIES[],2,FALSE)</f>
        <v>Tachigali myrmecophila Ducke</v>
      </c>
      <c r="F3510" s="64" t="s">
        <v>14</v>
      </c>
      <c r="G3510" s="64">
        <v>293</v>
      </c>
      <c r="H3510" s="97">
        <f>CENSO[[#This Row],[CAP (cm)]]/PI()</f>
        <v>93.264796651850673</v>
      </c>
      <c r="I3510" s="64">
        <v>17</v>
      </c>
      <c r="J3510" s="96">
        <f>(PI()*(CENSO[[#This Row],[DAP (cm)]]^2))/40000</f>
        <v>0.68316463547480621</v>
      </c>
      <c r="K3510" s="96">
        <f>CENSO[[#This Row],[g (m²)]]*CENSO[[#This Row],[H (m)]]*0.7</f>
        <v>8.1296591621501939</v>
      </c>
      <c r="L3510" s="64">
        <v>1</v>
      </c>
      <c r="M3510" s="65">
        <v>365804.7</v>
      </c>
      <c r="N3510" s="87">
        <v>9703298.1999999899</v>
      </c>
      <c r="O3510" s="87" t="s">
        <v>1228</v>
      </c>
      <c r="P3510" s="87" t="str">
        <f>VLOOKUP(CENSO[[#This Row],[DAP (cm)]],CD[],2,TRUE)</f>
        <v>TORA</v>
      </c>
      <c r="Q3510" s="87" t="str">
        <f>VLOOKUP(CENSO[[#This Row],[DAP (cm)]],DD[],2,TRUE)</f>
        <v>90├ 100</v>
      </c>
      <c r="R3510" s="87" t="str" cm="1">
        <f t="array" ref="R3510">INDEX(_xlfn.TEXTSPLIT(CENSO[[#This Row],[NOME CIENTIFICO]]," "),1)</f>
        <v>Tachigali</v>
      </c>
      <c r="S3510" s="98" t="s">
        <v>1004</v>
      </c>
      <c r="T3510" s="87">
        <f>_xlfn.MINIFS(CENSO[DAP (cm)],CENSO[NOME CIENTIFICO],CENSO[[#This Row],[NOME CIENTIFICO]])</f>
        <v>39.152116000606256</v>
      </c>
      <c r="U35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10" s="87" t="str">
        <f>IF(CENSO[[#This Row],[DAP (cm)]]&lt;CENSO[[#This Row],[DMCE (cm)]],"DAP &lt; DMCE","DAP ≥ DMCE")</f>
        <v>DAP ≥ DMCE</v>
      </c>
      <c r="W3510" s="87" t="str">
        <f>IF(CENSO[[#This Row],[DAP (cm)]]&gt;200, "Superior", "Inferior")</f>
        <v>Inferior</v>
      </c>
      <c r="X3510" s="87" t="str">
        <f>VLOOKUP(CENSO[[#This Row],[NOME COMUM]],ESPECIES[],4,FALSE)</f>
        <v>Não</v>
      </c>
      <c r="Y3510" s="87" t="str">
        <f>IF(IFERROR(VLOOKUP(CENSO[[#This Row],[NOME COMUM]],COMERCIAIS[],2, FALSE), "Não") &lt;&gt; "Não", "Sim", "Não")</f>
        <v>Sim</v>
      </c>
      <c r="Z3510" s="133">
        <f>CENSO[[#This Row],[g (m²)]]/SUM(AEEF[AEEF-UT])</f>
        <v>1.1952933160097922E-3</v>
      </c>
      <c r="AA3510" s="133">
        <f>CENSO[[#This Row],[v (m³)]]/SUM(AEEF[AEEF-UT])</f>
        <v>1.4223990460516528E-2</v>
      </c>
    </row>
    <row r="3511" spans="1:27" ht="14">
      <c r="A3511" s="86">
        <v>1</v>
      </c>
      <c r="B3511" s="86">
        <v>2</v>
      </c>
      <c r="C3511" s="63">
        <v>100</v>
      </c>
      <c r="D3511" s="63">
        <v>3510</v>
      </c>
      <c r="E3511" s="63" t="str">
        <f>VLOOKUP(CENSO[[#This Row],[NOME COMUM]],ESPECIES[],2,FALSE)</f>
        <v>Tachigali myrmecophila Ducke</v>
      </c>
      <c r="F3511" s="64" t="s">
        <v>14</v>
      </c>
      <c r="G3511" s="64">
        <v>300</v>
      </c>
      <c r="H3511" s="97">
        <f>CENSO[[#This Row],[CAP (cm)]]/PI()</f>
        <v>95.4929658551372</v>
      </c>
      <c r="I3511" s="64">
        <v>17</v>
      </c>
      <c r="J3511" s="96">
        <f>(PI()*(CENSO[[#This Row],[DAP (cm)]]^2))/40000</f>
        <v>0.7161972439135289</v>
      </c>
      <c r="K3511" s="96">
        <f>CENSO[[#This Row],[g (m²)]]*CENSO[[#This Row],[H (m)]]*0.7</f>
        <v>8.5227472025709936</v>
      </c>
      <c r="L3511" s="64">
        <v>2</v>
      </c>
      <c r="M3511" s="65">
        <v>365807.59999999899</v>
      </c>
      <c r="N3511" s="87">
        <v>9703318.9000000004</v>
      </c>
      <c r="O3511" s="87" t="s">
        <v>1228</v>
      </c>
      <c r="P3511" s="87" t="str">
        <f>VLOOKUP(CENSO[[#This Row],[DAP (cm)]],CD[],2,TRUE)</f>
        <v>TORA</v>
      </c>
      <c r="Q3511" s="87" t="str">
        <f>VLOOKUP(CENSO[[#This Row],[DAP (cm)]],DD[],2,TRUE)</f>
        <v>90├ 100</v>
      </c>
      <c r="R3511" s="87" t="str" cm="1">
        <f t="array" ref="R3511">INDEX(_xlfn.TEXTSPLIT(CENSO[[#This Row],[NOME CIENTIFICO]]," "),1)</f>
        <v>Tachigali</v>
      </c>
      <c r="S3511" s="98" t="s">
        <v>1004</v>
      </c>
      <c r="T3511" s="87">
        <f>_xlfn.MINIFS(CENSO[DAP (cm)],CENSO[NOME CIENTIFICO],CENSO[[#This Row],[NOME CIENTIFICO]])</f>
        <v>39.152116000606256</v>
      </c>
      <c r="U35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11" s="87" t="str">
        <f>IF(CENSO[[#This Row],[DAP (cm)]]&lt;CENSO[[#This Row],[DMCE (cm)]],"DAP &lt; DMCE","DAP ≥ DMCE")</f>
        <v>DAP ≥ DMCE</v>
      </c>
      <c r="W3511" s="87" t="str">
        <f>IF(CENSO[[#This Row],[DAP (cm)]]&gt;200, "Superior", "Inferior")</f>
        <v>Inferior</v>
      </c>
      <c r="X3511" s="87" t="str">
        <f>VLOOKUP(CENSO[[#This Row],[NOME COMUM]],ESPECIES[],4,FALSE)</f>
        <v>Não</v>
      </c>
      <c r="Y3511" s="87" t="str">
        <f>IF(IFERROR(VLOOKUP(CENSO[[#This Row],[NOME COMUM]],COMERCIAIS[],2, FALSE), "Não") &lt;&gt; "Não", "Sim", "Não")</f>
        <v>Sim</v>
      </c>
      <c r="Z3511" s="133">
        <f>CENSO[[#This Row],[g (m²)]]/SUM(AEEF[AEEF-UT])</f>
        <v>1.2530885443148001E-3</v>
      </c>
      <c r="AA3511" s="133">
        <f>CENSO[[#This Row],[v (m³)]]/SUM(AEEF[AEEF-UT])</f>
        <v>1.491175367734612E-2</v>
      </c>
    </row>
    <row r="3512" spans="1:27" ht="14">
      <c r="A3512" s="86">
        <v>1</v>
      </c>
      <c r="B3512" s="86">
        <v>2</v>
      </c>
      <c r="C3512" s="63">
        <v>100</v>
      </c>
      <c r="D3512" s="63">
        <v>3511</v>
      </c>
      <c r="E3512" s="63" t="str">
        <f>VLOOKUP(CENSO[[#This Row],[NOME COMUM]],ESPECIES[],2,FALSE)</f>
        <v>Lecythis chartacea O.Berg</v>
      </c>
      <c r="F3512" s="64" t="s">
        <v>31</v>
      </c>
      <c r="G3512" s="64">
        <v>310</v>
      </c>
      <c r="H3512" s="97">
        <f>CENSO[[#This Row],[CAP (cm)]]/PI()</f>
        <v>98.676064716975105</v>
      </c>
      <c r="I3512" s="64">
        <v>20</v>
      </c>
      <c r="J3512" s="96">
        <f>(PI()*(CENSO[[#This Row],[DAP (cm)]]^2))/40000</f>
        <v>0.7647395015565569</v>
      </c>
      <c r="K3512" s="96">
        <f>CENSO[[#This Row],[g (m²)]]*CENSO[[#This Row],[H (m)]]*0.7</f>
        <v>10.706353021791795</v>
      </c>
      <c r="L3512" s="64">
        <v>1</v>
      </c>
      <c r="M3512" s="65">
        <v>365791.4</v>
      </c>
      <c r="N3512" s="87">
        <v>9703326.5999999903</v>
      </c>
      <c r="O3512" s="87" t="s">
        <v>1228</v>
      </c>
      <c r="P3512" s="87" t="str">
        <f>VLOOKUP(CENSO[[#This Row],[DAP (cm)]],CD[],2,TRUE)</f>
        <v>TORA</v>
      </c>
      <c r="Q3512" s="87" t="str">
        <f>VLOOKUP(CENSO[[#This Row],[DAP (cm)]],DD[],2,TRUE)</f>
        <v>90├ 100</v>
      </c>
      <c r="R3512" s="87" t="str" cm="1">
        <f t="array" ref="R3512">INDEX(_xlfn.TEXTSPLIT(CENSO[[#This Row],[NOME CIENTIFICO]]," "),1)</f>
        <v>Lecythis</v>
      </c>
      <c r="S3512" s="98" t="s">
        <v>1004</v>
      </c>
      <c r="T3512" s="87">
        <f>_xlfn.MINIFS(CENSO[DAP (cm)],CENSO[NOME CIENTIFICO],CENSO[[#This Row],[NOME CIENTIFICO]])</f>
        <v>38.833806114422465</v>
      </c>
      <c r="U35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12" s="87" t="str">
        <f>IF(CENSO[[#This Row],[DAP (cm)]]&lt;CENSO[[#This Row],[DMCE (cm)]],"DAP &lt; DMCE","DAP ≥ DMCE")</f>
        <v>DAP ≥ DMCE</v>
      </c>
      <c r="W3512" s="87" t="str">
        <f>IF(CENSO[[#This Row],[DAP (cm)]]&gt;200, "Superior", "Inferior")</f>
        <v>Inferior</v>
      </c>
      <c r="X3512" s="87" t="str">
        <f>VLOOKUP(CENSO[[#This Row],[NOME COMUM]],ESPECIES[],4,FALSE)</f>
        <v>Não</v>
      </c>
      <c r="Y3512" s="87" t="str">
        <f>IF(IFERROR(VLOOKUP(CENSO[[#This Row],[NOME COMUM]],COMERCIAIS[],2, FALSE), "Não") &lt;&gt; "Não", "Sim", "Não")</f>
        <v>Sim</v>
      </c>
      <c r="Z3512" s="133">
        <f>CENSO[[#This Row],[g (m²)]]/SUM(AEEF[AEEF-UT])</f>
        <v>1.3380201012072475E-3</v>
      </c>
      <c r="AA3512" s="133">
        <f>CENSO[[#This Row],[v (m³)]]/SUM(AEEF[AEEF-UT])</f>
        <v>1.8732281416901461E-2</v>
      </c>
    </row>
    <row r="3513" spans="1:27" ht="14">
      <c r="A3513" s="86">
        <v>1</v>
      </c>
      <c r="B3513" s="86">
        <v>2</v>
      </c>
      <c r="C3513" s="63">
        <v>100</v>
      </c>
      <c r="D3513" s="63">
        <v>3512</v>
      </c>
      <c r="E3513" s="63" t="str">
        <f>VLOOKUP(CENSO[[#This Row],[NOME COMUM]],ESPECIES[],2,FALSE)</f>
        <v>Astronium lecointei Ducke</v>
      </c>
      <c r="F3513" s="64" t="s">
        <v>5</v>
      </c>
      <c r="G3513" s="64">
        <v>186</v>
      </c>
      <c r="H3513" s="97">
        <f>CENSO[[#This Row],[CAP (cm)]]/PI()</f>
        <v>59.205638830185066</v>
      </c>
      <c r="I3513" s="64">
        <v>20</v>
      </c>
      <c r="J3513" s="96">
        <f>(PI()*(CENSO[[#This Row],[DAP (cm)]]^2))/40000</f>
        <v>0.27530622056036053</v>
      </c>
      <c r="K3513" s="96">
        <f>CENSO[[#This Row],[g (m²)]]*CENSO[[#This Row],[H (m)]]*0.7</f>
        <v>3.854287087845047</v>
      </c>
      <c r="L3513" s="64">
        <v>1</v>
      </c>
      <c r="M3513" s="65">
        <v>365798.299999999</v>
      </c>
      <c r="N3513" s="87">
        <v>9703339.9000000004</v>
      </c>
      <c r="O3513" s="87" t="s">
        <v>1228</v>
      </c>
      <c r="P3513" s="87" t="str">
        <f>VLOOKUP(CENSO[[#This Row],[DAP (cm)]],CD[],2,TRUE)</f>
        <v>TORA</v>
      </c>
      <c r="Q3513" s="87" t="str">
        <f>VLOOKUP(CENSO[[#This Row],[DAP (cm)]],DD[],2,TRUE)</f>
        <v>50├ 60</v>
      </c>
      <c r="R3513" s="87" t="str" cm="1">
        <f t="array" ref="R3513">INDEX(_xlfn.TEXTSPLIT(CENSO[[#This Row],[NOME CIENTIFICO]]," "),1)</f>
        <v>Astronium</v>
      </c>
      <c r="S3513" s="98" t="s">
        <v>1004</v>
      </c>
      <c r="T3513" s="87">
        <f>_xlfn.MINIFS(CENSO[DAP (cm)],CENSO[NOME CIENTIFICO],CENSO[[#This Row],[NOME CIENTIFICO]])</f>
        <v>40.107045659157627</v>
      </c>
      <c r="U35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513" s="87" t="str">
        <f>IF(CENSO[[#This Row],[DAP (cm)]]&lt;CENSO[[#This Row],[DMCE (cm)]],"DAP &lt; DMCE","DAP ≥ DMCE")</f>
        <v>DAP ≥ DMCE</v>
      </c>
      <c r="W3513" s="87" t="str">
        <f>IF(CENSO[[#This Row],[DAP (cm)]]&gt;200, "Superior", "Inferior")</f>
        <v>Inferior</v>
      </c>
      <c r="X3513" s="87" t="str">
        <f>VLOOKUP(CENSO[[#This Row],[NOME COMUM]],ESPECIES[],4,FALSE)</f>
        <v>Não</v>
      </c>
      <c r="Y3513" s="87" t="str">
        <f>IF(IFERROR(VLOOKUP(CENSO[[#This Row],[NOME COMUM]],COMERCIAIS[],2, FALSE), "Não") &lt;&gt; "Não", "Sim", "Não")</f>
        <v>Sim</v>
      </c>
      <c r="Z3513" s="133">
        <f>CENSO[[#This Row],[g (m²)]]/SUM(AEEF[AEEF-UT])</f>
        <v>4.8168723643460915E-4</v>
      </c>
      <c r="AA3513" s="133">
        <f>CENSO[[#This Row],[v (m³)]]/SUM(AEEF[AEEF-UT])</f>
        <v>6.7436213100845275E-3</v>
      </c>
    </row>
    <row r="3514" spans="1:27" ht="14">
      <c r="A3514" s="86">
        <v>1</v>
      </c>
      <c r="B3514" s="86">
        <v>2</v>
      </c>
      <c r="C3514" s="63">
        <v>100</v>
      </c>
      <c r="D3514" s="63">
        <v>3513</v>
      </c>
      <c r="E3514" s="63" t="str">
        <f>VLOOKUP(CENSO[[#This Row],[NOME COMUM]],ESPECIES[],2,FALSE)</f>
        <v>Erisma uncinatum Warm.</v>
      </c>
      <c r="F3514" s="64" t="s">
        <v>98</v>
      </c>
      <c r="G3514" s="64">
        <v>420</v>
      </c>
      <c r="H3514" s="97">
        <f>CENSO[[#This Row],[CAP (cm)]]/PI()</f>
        <v>133.69015219719208</v>
      </c>
      <c r="I3514" s="64">
        <v>20</v>
      </c>
      <c r="J3514" s="96">
        <f>(PI()*(CENSO[[#This Row],[DAP (cm)]]^2))/40000</f>
        <v>1.4037465980705166</v>
      </c>
      <c r="K3514" s="96">
        <f>CENSO[[#This Row],[g (m²)]]*CENSO[[#This Row],[H (m)]]*0.7</f>
        <v>19.652452372987231</v>
      </c>
      <c r="L3514" s="64">
        <v>1</v>
      </c>
      <c r="M3514" s="65">
        <v>365812.5</v>
      </c>
      <c r="N3514" s="87">
        <v>9703349.8000000007</v>
      </c>
      <c r="O3514" s="87" t="s">
        <v>1228</v>
      </c>
      <c r="P3514" s="87" t="str">
        <f>VLOOKUP(CENSO[[#This Row],[DAP (cm)]],CD[],2,TRUE)</f>
        <v>TORA</v>
      </c>
      <c r="Q3514" s="87" t="str">
        <f>VLOOKUP(CENSO[[#This Row],[DAP (cm)]],DD[],2,TRUE)</f>
        <v>130├ 140</v>
      </c>
      <c r="R3514" s="87" t="str" cm="1">
        <f t="array" ref="R3514">INDEX(_xlfn.TEXTSPLIT(CENSO[[#This Row],[NOME CIENTIFICO]]," "),1)</f>
        <v>Erisma</v>
      </c>
      <c r="S3514" s="98" t="s">
        <v>1004</v>
      </c>
      <c r="T3514" s="87">
        <f>_xlfn.MINIFS(CENSO[DAP (cm)],CENSO[NOME CIENTIFICO],CENSO[[#This Row],[NOME CIENTIFICO]])</f>
        <v>41.38028520389279</v>
      </c>
      <c r="U35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514" s="87" t="str">
        <f>IF(CENSO[[#This Row],[DAP (cm)]]&lt;CENSO[[#This Row],[DMCE (cm)]],"DAP &lt; DMCE","DAP ≥ DMCE")</f>
        <v>DAP ≥ DMCE</v>
      </c>
      <c r="W3514" s="87" t="str">
        <f>IF(CENSO[[#This Row],[DAP (cm)]]&gt;200, "Superior", "Inferior")</f>
        <v>Inferior</v>
      </c>
      <c r="X3514" s="87" t="str">
        <f>VLOOKUP(CENSO[[#This Row],[NOME COMUM]],ESPECIES[],4,FALSE)</f>
        <v>Não</v>
      </c>
      <c r="Y3514" s="87" t="str">
        <f>IF(IFERROR(VLOOKUP(CENSO[[#This Row],[NOME COMUM]],COMERCIAIS[],2, FALSE), "Não") &lt;&gt; "Não", "Sim", "Não")</f>
        <v>Sim</v>
      </c>
      <c r="Z3514" s="133">
        <f>CENSO[[#This Row],[g (m²)]]/SUM(AEEF[AEEF-UT])</f>
        <v>2.4560535468570082E-3</v>
      </c>
      <c r="AA3514" s="133">
        <f>CENSO[[#This Row],[v (m³)]]/SUM(AEEF[AEEF-UT])</f>
        <v>3.4384749655998109E-2</v>
      </c>
    </row>
    <row r="3515" spans="1:27" ht="14">
      <c r="A3515" s="86">
        <v>1</v>
      </c>
      <c r="B3515" s="86">
        <v>2</v>
      </c>
      <c r="C3515" s="63">
        <v>100</v>
      </c>
      <c r="D3515" s="63">
        <v>3514</v>
      </c>
      <c r="E3515" s="63" t="str">
        <f>VLOOKUP(CENSO[[#This Row],[NOME COMUM]],ESPECIES[],2,FALSE)</f>
        <v>Goupia glabra Aubl.</v>
      </c>
      <c r="F3515" s="64" t="s">
        <v>34</v>
      </c>
      <c r="G3515" s="64">
        <v>323</v>
      </c>
      <c r="H3515" s="97">
        <f>CENSO[[#This Row],[CAP (cm)]]/PI()</f>
        <v>102.81409323736439</v>
      </c>
      <c r="I3515" s="64">
        <v>16</v>
      </c>
      <c r="J3515" s="96">
        <f>(PI()*(CENSO[[#This Row],[DAP (cm)]]^2))/40000</f>
        <v>0.83022380289171738</v>
      </c>
      <c r="K3515" s="96">
        <f>CENSO[[#This Row],[g (m²)]]*CENSO[[#This Row],[H (m)]]*0.7</f>
        <v>9.2985065923872341</v>
      </c>
      <c r="L3515" s="64">
        <v>1</v>
      </c>
      <c r="M3515" s="65">
        <v>365822.59999999899</v>
      </c>
      <c r="N3515" s="87">
        <v>9703367.0999999903</v>
      </c>
      <c r="O3515" s="87" t="s">
        <v>1228</v>
      </c>
      <c r="P3515" s="87" t="str">
        <f>VLOOKUP(CENSO[[#This Row],[DAP (cm)]],CD[],2,TRUE)</f>
        <v>TORA</v>
      </c>
      <c r="Q3515" s="87" t="str">
        <f>VLOOKUP(CENSO[[#This Row],[DAP (cm)]],DD[],2,TRUE)</f>
        <v>100├ 110</v>
      </c>
      <c r="R3515" s="87" t="str" cm="1">
        <f t="array" ref="R3515">INDEX(_xlfn.TEXTSPLIT(CENSO[[#This Row],[NOME CIENTIFICO]]," "),1)</f>
        <v>Goupia</v>
      </c>
      <c r="S3515" s="98" t="s">
        <v>1004</v>
      </c>
      <c r="T3515" s="87">
        <f>_xlfn.MINIFS(CENSO[DAP (cm)],CENSO[NOME CIENTIFICO],CENSO[[#This Row],[NOME CIENTIFICO]])</f>
        <v>40.107045659157627</v>
      </c>
      <c r="U35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515" s="87" t="str">
        <f>IF(CENSO[[#This Row],[DAP (cm)]]&lt;CENSO[[#This Row],[DMCE (cm)]],"DAP &lt; DMCE","DAP ≥ DMCE")</f>
        <v>DAP ≥ DMCE</v>
      </c>
      <c r="W3515" s="87" t="str">
        <f>IF(CENSO[[#This Row],[DAP (cm)]]&gt;200, "Superior", "Inferior")</f>
        <v>Inferior</v>
      </c>
      <c r="X3515" s="87" t="str">
        <f>VLOOKUP(CENSO[[#This Row],[NOME COMUM]],ESPECIES[],4,FALSE)</f>
        <v>Não</v>
      </c>
      <c r="Y3515" s="87" t="str">
        <f>IF(IFERROR(VLOOKUP(CENSO[[#This Row],[NOME COMUM]],COMERCIAIS[],2, FALSE), "Não") &lt;&gt; "Não", "Sim", "Não")</f>
        <v>Sim</v>
      </c>
      <c r="Z3515" s="133">
        <f>CENSO[[#This Row],[g (m²)]]/SUM(AEEF[AEEF-UT])</f>
        <v>1.4525941637757644E-3</v>
      </c>
      <c r="AA3515" s="133">
        <f>CENSO[[#This Row],[v (m³)]]/SUM(AEEF[AEEF-UT])</f>
        <v>1.6269054634288561E-2</v>
      </c>
    </row>
    <row r="3516" spans="1:27" ht="14">
      <c r="A3516" s="86">
        <v>1</v>
      </c>
      <c r="B3516" s="86">
        <v>2</v>
      </c>
      <c r="C3516" s="63">
        <v>100</v>
      </c>
      <c r="D3516" s="63">
        <v>3515</v>
      </c>
      <c r="E3516" s="63" t="str">
        <f>VLOOKUP(CENSO[[#This Row],[NOME COMUM]],ESPECIES[],2,FALSE)</f>
        <v>Piptadenia suaveolens Miq.</v>
      </c>
      <c r="F3516" s="64" t="s">
        <v>22</v>
      </c>
      <c r="G3516" s="64">
        <v>178</v>
      </c>
      <c r="H3516" s="97">
        <f>CENSO[[#This Row],[CAP (cm)]]/PI()</f>
        <v>56.659159740714742</v>
      </c>
      <c r="I3516" s="64">
        <v>17</v>
      </c>
      <c r="J3516" s="96">
        <f>(PI()*(CENSO[[#This Row],[DAP (cm)]]^2))/40000</f>
        <v>0.2521332608461806</v>
      </c>
      <c r="K3516" s="96">
        <f>CENSO[[#This Row],[g (m²)]]*CENSO[[#This Row],[H (m)]]*0.7</f>
        <v>3.0003858040695492</v>
      </c>
      <c r="L3516" s="64">
        <v>1</v>
      </c>
      <c r="M3516" s="65">
        <v>365824.2</v>
      </c>
      <c r="N3516" s="87">
        <v>9703394</v>
      </c>
      <c r="O3516" s="87" t="s">
        <v>1228</v>
      </c>
      <c r="P3516" s="87" t="str">
        <f>VLOOKUP(CENSO[[#This Row],[DAP (cm)]],CD[],2,TRUE)</f>
        <v>TORA</v>
      </c>
      <c r="Q3516" s="87" t="str">
        <f>VLOOKUP(CENSO[[#This Row],[DAP (cm)]],DD[],2,TRUE)</f>
        <v>50├ 60</v>
      </c>
      <c r="R3516" s="87" t="str" cm="1">
        <f t="array" ref="R3516">INDEX(_xlfn.TEXTSPLIT(CENSO[[#This Row],[NOME CIENTIFICO]]," "),1)</f>
        <v>Piptadenia</v>
      </c>
      <c r="S3516" s="98" t="s">
        <v>1004</v>
      </c>
      <c r="T3516" s="87">
        <f>_xlfn.MINIFS(CENSO[DAP (cm)],CENSO[NOME CIENTIFICO],CENSO[[#This Row],[NOME CIENTIFICO]])</f>
        <v>39.788735772973837</v>
      </c>
      <c r="U35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16" s="87" t="str">
        <f>IF(CENSO[[#This Row],[DAP (cm)]]&lt;CENSO[[#This Row],[DMCE (cm)]],"DAP &lt; DMCE","DAP ≥ DMCE")</f>
        <v>DAP ≥ DMCE</v>
      </c>
      <c r="W3516" s="87" t="str">
        <f>IF(CENSO[[#This Row],[DAP (cm)]]&gt;200, "Superior", "Inferior")</f>
        <v>Inferior</v>
      </c>
      <c r="X3516" s="87" t="str">
        <f>VLOOKUP(CENSO[[#This Row],[NOME COMUM]],ESPECIES[],4,FALSE)</f>
        <v>Não</v>
      </c>
      <c r="Y3516" s="87" t="str">
        <f>IF(IFERROR(VLOOKUP(CENSO[[#This Row],[NOME COMUM]],COMERCIAIS[],2, FALSE), "Não") &lt;&gt; "Não", "Sim", "Não")</f>
        <v>Sim</v>
      </c>
      <c r="Z3516" s="133">
        <f>CENSO[[#This Row],[g (m²)]]/SUM(AEEF[AEEF-UT])</f>
        <v>4.4114286042300146E-4</v>
      </c>
      <c r="AA3516" s="133">
        <f>CENSO[[#This Row],[v (m³)]]/SUM(AEEF[AEEF-UT])</f>
        <v>5.2496000390337182E-3</v>
      </c>
    </row>
    <row r="3517" spans="1:27" ht="14">
      <c r="A3517" s="86">
        <v>1</v>
      </c>
      <c r="B3517" s="86">
        <v>2</v>
      </c>
      <c r="C3517" s="63">
        <v>100</v>
      </c>
      <c r="D3517" s="63">
        <v>3516</v>
      </c>
      <c r="E3517" s="63" t="str">
        <f>VLOOKUP(CENSO[[#This Row],[NOME COMUM]],ESPECIES[],2,FALSE)</f>
        <v>Piptadenia suaveolens Miq.</v>
      </c>
      <c r="F3517" s="64" t="s">
        <v>22</v>
      </c>
      <c r="G3517" s="64">
        <v>210</v>
      </c>
      <c r="H3517" s="97">
        <f>CENSO[[#This Row],[CAP (cm)]]/PI()</f>
        <v>66.845076098596039</v>
      </c>
      <c r="I3517" s="64">
        <v>16</v>
      </c>
      <c r="J3517" s="96">
        <f>(PI()*(CENSO[[#This Row],[DAP (cm)]]^2))/40000</f>
        <v>0.35093664951762915</v>
      </c>
      <c r="K3517" s="96">
        <f>CENSO[[#This Row],[g (m²)]]*CENSO[[#This Row],[H (m)]]*0.7</f>
        <v>3.930490474597446</v>
      </c>
      <c r="L3517" s="64">
        <v>1</v>
      </c>
      <c r="M3517" s="65">
        <v>365821.09999999899</v>
      </c>
      <c r="N3517" s="87">
        <v>9703403.1999999899</v>
      </c>
      <c r="O3517" s="87" t="s">
        <v>1228</v>
      </c>
      <c r="P3517" s="87" t="str">
        <f>VLOOKUP(CENSO[[#This Row],[DAP (cm)]],CD[],2,TRUE)</f>
        <v>TORA</v>
      </c>
      <c r="Q3517" s="87" t="str">
        <f>VLOOKUP(CENSO[[#This Row],[DAP (cm)]],DD[],2,TRUE)</f>
        <v>60├ 70</v>
      </c>
      <c r="R3517" s="87" t="str" cm="1">
        <f t="array" ref="R3517">INDEX(_xlfn.TEXTSPLIT(CENSO[[#This Row],[NOME CIENTIFICO]]," "),1)</f>
        <v>Piptadenia</v>
      </c>
      <c r="S3517" s="98" t="s">
        <v>1004</v>
      </c>
      <c r="T3517" s="87">
        <f>_xlfn.MINIFS(CENSO[DAP (cm)],CENSO[NOME CIENTIFICO],CENSO[[#This Row],[NOME CIENTIFICO]])</f>
        <v>39.788735772973837</v>
      </c>
      <c r="U35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17" s="87" t="str">
        <f>IF(CENSO[[#This Row],[DAP (cm)]]&lt;CENSO[[#This Row],[DMCE (cm)]],"DAP &lt; DMCE","DAP ≥ DMCE")</f>
        <v>DAP ≥ DMCE</v>
      </c>
      <c r="W3517" s="87" t="str">
        <f>IF(CENSO[[#This Row],[DAP (cm)]]&gt;200, "Superior", "Inferior")</f>
        <v>Inferior</v>
      </c>
      <c r="X3517" s="87" t="str">
        <f>VLOOKUP(CENSO[[#This Row],[NOME COMUM]],ESPECIES[],4,FALSE)</f>
        <v>Não</v>
      </c>
      <c r="Y3517" s="87" t="str">
        <f>IF(IFERROR(VLOOKUP(CENSO[[#This Row],[NOME COMUM]],COMERCIAIS[],2, FALSE), "Não") &lt;&gt; "Não", "Sim", "Não")</f>
        <v>Sim</v>
      </c>
      <c r="Z3517" s="133">
        <f>CENSO[[#This Row],[g (m²)]]/SUM(AEEF[AEEF-UT])</f>
        <v>6.1401338671425204E-4</v>
      </c>
      <c r="AA3517" s="133">
        <f>CENSO[[#This Row],[v (m³)]]/SUM(AEEF[AEEF-UT])</f>
        <v>6.876949931199622E-3</v>
      </c>
    </row>
    <row r="3518" spans="1:27" ht="14">
      <c r="A3518" s="86">
        <v>1</v>
      </c>
      <c r="B3518" s="86">
        <v>2</v>
      </c>
      <c r="C3518" s="63">
        <v>100</v>
      </c>
      <c r="D3518" s="63">
        <v>3517</v>
      </c>
      <c r="E3518" s="63" t="str">
        <f>VLOOKUP(CENSO[[#This Row],[NOME COMUM]],ESPECIES[],2,FALSE)</f>
        <v>Erisma uncinatum Warm.</v>
      </c>
      <c r="F3518" s="64" t="s">
        <v>98</v>
      </c>
      <c r="G3518" s="64">
        <v>248</v>
      </c>
      <c r="H3518" s="97">
        <f>CENSO[[#This Row],[CAP (cm)]]/PI()</f>
        <v>78.940851773580093</v>
      </c>
      <c r="I3518" s="64">
        <v>14</v>
      </c>
      <c r="J3518" s="96">
        <f>(PI()*(CENSO[[#This Row],[DAP (cm)]]^2))/40000</f>
        <v>0.48943328099619665</v>
      </c>
      <c r="K3518" s="96">
        <f>CENSO[[#This Row],[g (m²)]]*CENSO[[#This Row],[H (m)]]*0.7</f>
        <v>4.7964461537627274</v>
      </c>
      <c r="L3518" s="64">
        <v>2</v>
      </c>
      <c r="M3518" s="65">
        <v>365899.7</v>
      </c>
      <c r="N3518" s="87">
        <v>9703513</v>
      </c>
      <c r="O3518" s="87" t="s">
        <v>1228</v>
      </c>
      <c r="P3518" s="87" t="str">
        <f>VLOOKUP(CENSO[[#This Row],[DAP (cm)]],CD[],2,TRUE)</f>
        <v>TORA</v>
      </c>
      <c r="Q3518" s="87" t="str">
        <f>VLOOKUP(CENSO[[#This Row],[DAP (cm)]],DD[],2,TRUE)</f>
        <v>70├ 80</v>
      </c>
      <c r="R3518" s="87" t="str" cm="1">
        <f t="array" ref="R3518">INDEX(_xlfn.TEXTSPLIT(CENSO[[#This Row],[NOME CIENTIFICO]]," "),1)</f>
        <v>Erisma</v>
      </c>
      <c r="S3518" s="98" t="s">
        <v>1004</v>
      </c>
      <c r="T3518" s="87">
        <f>_xlfn.MINIFS(CENSO[DAP (cm)],CENSO[NOME CIENTIFICO],CENSO[[#This Row],[NOME CIENTIFICO]])</f>
        <v>41.38028520389279</v>
      </c>
      <c r="U35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518" s="87" t="str">
        <f>IF(CENSO[[#This Row],[DAP (cm)]]&lt;CENSO[[#This Row],[DMCE (cm)]],"DAP &lt; DMCE","DAP ≥ DMCE")</f>
        <v>DAP ≥ DMCE</v>
      </c>
      <c r="W3518" s="87" t="str">
        <f>IF(CENSO[[#This Row],[DAP (cm)]]&gt;200, "Superior", "Inferior")</f>
        <v>Inferior</v>
      </c>
      <c r="X3518" s="87" t="str">
        <f>VLOOKUP(CENSO[[#This Row],[NOME COMUM]],ESPECIES[],4,FALSE)</f>
        <v>Não</v>
      </c>
      <c r="Y3518" s="87" t="str">
        <f>IF(IFERROR(VLOOKUP(CENSO[[#This Row],[NOME COMUM]],COMERCIAIS[],2, FALSE), "Não") &lt;&gt; "Não", "Sim", "Não")</f>
        <v>Sim</v>
      </c>
      <c r="Z3518" s="133">
        <f>CENSO[[#This Row],[g (m²)]]/SUM(AEEF[AEEF-UT])</f>
        <v>8.5633286477263882E-4</v>
      </c>
      <c r="AA3518" s="133">
        <f>CENSO[[#This Row],[v (m³)]]/SUM(AEEF[AEEF-UT])</f>
        <v>8.3920620747718611E-3</v>
      </c>
    </row>
    <row r="3519" spans="1:27" ht="14">
      <c r="A3519" s="86">
        <v>1</v>
      </c>
      <c r="B3519" s="86">
        <v>2</v>
      </c>
      <c r="C3519" s="63">
        <v>100</v>
      </c>
      <c r="D3519" s="63">
        <v>3518</v>
      </c>
      <c r="E3519" s="63" t="str">
        <f>VLOOKUP(CENSO[[#This Row],[NOME COMUM]],ESPECIES[],2,FALSE)</f>
        <v>Buchenavia capitata (Vahl) Eichler</v>
      </c>
      <c r="F3519" s="64" t="s">
        <v>10</v>
      </c>
      <c r="G3519" s="64">
        <v>135</v>
      </c>
      <c r="H3519" s="97">
        <f>CENSO[[#This Row],[CAP (cm)]]/PI()</f>
        <v>42.971834634811742</v>
      </c>
      <c r="I3519" s="64">
        <v>11</v>
      </c>
      <c r="J3519" s="96">
        <f>(PI()*(CENSO[[#This Row],[DAP (cm)]]^2))/40000</f>
        <v>0.14502994189248961</v>
      </c>
      <c r="K3519" s="96">
        <f>CENSO[[#This Row],[g (m²)]]*CENSO[[#This Row],[H (m)]]*0.7</f>
        <v>1.11673055257217</v>
      </c>
      <c r="L3519" s="64">
        <v>1</v>
      </c>
      <c r="M3519" s="65">
        <v>365891.299999999</v>
      </c>
      <c r="N3519" s="87">
        <v>9703533.5999999903</v>
      </c>
      <c r="O3519" s="98" t="s">
        <v>1225</v>
      </c>
      <c r="P3519" s="87" t="str">
        <f>VLOOKUP(CENSO[[#This Row],[DAP (cm)]],CD[],2,TRUE)</f>
        <v>TORETE</v>
      </c>
      <c r="Q3519" s="87" t="str">
        <f>VLOOKUP(CENSO[[#This Row],[DAP (cm)]],DD[],2,TRUE)</f>
        <v>40├ 50</v>
      </c>
      <c r="R3519" s="87" t="str" cm="1">
        <f t="array" ref="R3519">INDEX(_xlfn.TEXTSPLIT(CENSO[[#This Row],[NOME CIENTIFICO]]," "),1)</f>
        <v>Buchenavia</v>
      </c>
      <c r="S3519" s="98" t="s">
        <v>1004</v>
      </c>
      <c r="T3519" s="87">
        <f>_xlfn.MINIFS(CENSO[DAP (cm)],CENSO[NOME CIENTIFICO],CENSO[[#This Row],[NOME CIENTIFICO]])</f>
        <v>41.38028520389279</v>
      </c>
      <c r="U35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519" s="87" t="str">
        <f>IF(CENSO[[#This Row],[DAP (cm)]]&lt;CENSO[[#This Row],[DMCE (cm)]],"DAP &lt; DMCE","DAP ≥ DMCE")</f>
        <v>DAP &lt; DMCE</v>
      </c>
      <c r="W3519" s="87" t="str">
        <f>IF(CENSO[[#This Row],[DAP (cm)]]&gt;200, "Superior", "Inferior")</f>
        <v>Inferior</v>
      </c>
      <c r="X3519" s="87" t="str">
        <f>VLOOKUP(CENSO[[#This Row],[NOME COMUM]],ESPECIES[],4,FALSE)</f>
        <v>Não</v>
      </c>
      <c r="Y3519" s="87" t="str">
        <f>IF(IFERROR(VLOOKUP(CENSO[[#This Row],[NOME COMUM]],COMERCIAIS[],2, FALSE), "Não") &lt;&gt; "Não", "Sim", "Não")</f>
        <v>Não</v>
      </c>
      <c r="Z3519" s="133">
        <f>CENSO[[#This Row],[g (m²)]]/SUM(AEEF[AEEF-UT])</f>
        <v>2.53750430223747E-4</v>
      </c>
      <c r="AA3519" s="133">
        <f>CENSO[[#This Row],[v (m³)]]/SUM(AEEF[AEEF-UT])</f>
        <v>1.953878312722852E-3</v>
      </c>
    </row>
    <row r="3520" spans="1:27" ht="14">
      <c r="A3520" s="86">
        <v>1</v>
      </c>
      <c r="B3520" s="86">
        <v>2</v>
      </c>
      <c r="C3520" s="63">
        <v>100</v>
      </c>
      <c r="D3520" s="63">
        <v>3519</v>
      </c>
      <c r="E3520" s="63" t="str">
        <f>VLOOKUP(CENSO[[#This Row],[NOME COMUM]],ESPECIES[],2,FALSE)</f>
        <v>Pouteria sp.</v>
      </c>
      <c r="F3520" s="64" t="s">
        <v>83</v>
      </c>
      <c r="G3520" s="64">
        <v>295</v>
      </c>
      <c r="H3520" s="97">
        <f>CENSO[[#This Row],[CAP (cm)]]/PI()</f>
        <v>93.901416424218255</v>
      </c>
      <c r="I3520" s="64">
        <v>18</v>
      </c>
      <c r="J3520" s="96">
        <f>(PI()*(CENSO[[#This Row],[DAP (cm)]]^2))/40000</f>
        <v>0.69252294612860965</v>
      </c>
      <c r="K3520" s="96">
        <f>CENSO[[#This Row],[g (m²)]]*CENSO[[#This Row],[H (m)]]*0.7</f>
        <v>8.7257891212204814</v>
      </c>
      <c r="L3520" s="64">
        <v>1</v>
      </c>
      <c r="M3520" s="65">
        <v>365889.5</v>
      </c>
      <c r="N3520" s="87">
        <v>9703534.5</v>
      </c>
      <c r="O3520" s="87" t="s">
        <v>1227</v>
      </c>
      <c r="P3520" s="87" t="str">
        <f>VLOOKUP(CENSO[[#This Row],[DAP (cm)]],CD[],2,TRUE)</f>
        <v>TORA</v>
      </c>
      <c r="Q3520" s="87" t="str">
        <f>VLOOKUP(CENSO[[#This Row],[DAP (cm)]],DD[],2,TRUE)</f>
        <v>90├ 100</v>
      </c>
      <c r="R3520" s="87" t="str" cm="1">
        <f t="array" ref="R3520">INDEX(_xlfn.TEXTSPLIT(CENSO[[#This Row],[NOME CIENTIFICO]]," "),1)</f>
        <v>Pouteria</v>
      </c>
      <c r="S3520" s="98" t="s">
        <v>1004</v>
      </c>
      <c r="T3520" s="87">
        <f>_xlfn.MINIFS(CENSO[DAP (cm)],CENSO[NOME CIENTIFICO],CENSO[[#This Row],[NOME CIENTIFICO]])</f>
        <v>39.788735772973837</v>
      </c>
      <c r="U35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20" s="87" t="str">
        <f>IF(CENSO[[#This Row],[DAP (cm)]]&lt;CENSO[[#This Row],[DMCE (cm)]],"DAP &lt; DMCE","DAP ≥ DMCE")</f>
        <v>DAP ≥ DMCE</v>
      </c>
      <c r="W3520" s="87" t="str">
        <f>IF(CENSO[[#This Row],[DAP (cm)]]&gt;200, "Superior", "Inferior")</f>
        <v>Inferior</v>
      </c>
      <c r="X3520" s="87" t="str">
        <f>VLOOKUP(CENSO[[#This Row],[NOME COMUM]],ESPECIES[],4,FALSE)</f>
        <v>Não</v>
      </c>
      <c r="Y3520" s="87" t="str">
        <f>IF(IFERROR(VLOOKUP(CENSO[[#This Row],[NOME COMUM]],COMERCIAIS[],2, FALSE), "Não") &lt;&gt; "Não", "Sim", "Não")</f>
        <v>Não</v>
      </c>
      <c r="Z3520" s="133">
        <f>CENSO[[#This Row],[g (m²)]]/SUM(AEEF[AEEF-UT])</f>
        <v>1.2116670063221722E-3</v>
      </c>
      <c r="AA3520" s="133">
        <f>CENSO[[#This Row],[v (m³)]]/SUM(AEEF[AEEF-UT])</f>
        <v>1.5267004279659371E-2</v>
      </c>
    </row>
    <row r="3521" spans="1:27" ht="14">
      <c r="A3521" s="86">
        <v>1</v>
      </c>
      <c r="B3521" s="86">
        <v>2</v>
      </c>
      <c r="C3521" s="63">
        <v>100</v>
      </c>
      <c r="D3521" s="63">
        <v>3520</v>
      </c>
      <c r="E3521" s="63" t="str">
        <f>VLOOKUP(CENSO[[#This Row],[NOME COMUM]],ESPECIES[],2,FALSE)</f>
        <v>Caryocar villosum (Aubl.) Pers.</v>
      </c>
      <c r="F3521" s="64" t="s">
        <v>33</v>
      </c>
      <c r="G3521" s="64">
        <v>130</v>
      </c>
      <c r="H3521" s="97">
        <f>CENSO[[#This Row],[CAP (cm)]]/PI()</f>
        <v>41.38028520389279</v>
      </c>
      <c r="I3521" s="64">
        <v>10</v>
      </c>
      <c r="J3521" s="96">
        <f>(PI()*(CENSO[[#This Row],[DAP (cm)]]^2))/40000</f>
        <v>0.13448592691265157</v>
      </c>
      <c r="K3521" s="96">
        <f>CENSO[[#This Row],[g (m²)]]*CENSO[[#This Row],[H (m)]]*0.7</f>
        <v>0.94140148838856097</v>
      </c>
      <c r="L3521" s="64">
        <v>1</v>
      </c>
      <c r="M3521" s="65">
        <v>365917.09999999899</v>
      </c>
      <c r="N3521" s="87">
        <v>9703529.0999999903</v>
      </c>
      <c r="O3521" s="98" t="s">
        <v>1225</v>
      </c>
      <c r="P3521" s="87" t="str">
        <f>VLOOKUP(CENSO[[#This Row],[DAP (cm)]],CD[],2,TRUE)</f>
        <v>TORETE</v>
      </c>
      <c r="Q3521" s="87" t="str">
        <f>VLOOKUP(CENSO[[#This Row],[DAP (cm)]],DD[],2,TRUE)</f>
        <v>40├ 50</v>
      </c>
      <c r="R3521" s="87" t="str" cm="1">
        <f t="array" ref="R3521">INDEX(_xlfn.TEXTSPLIT(CENSO[[#This Row],[NOME CIENTIFICO]]," "),1)</f>
        <v>Caryocar</v>
      </c>
      <c r="S3521" s="98" t="s">
        <v>1004</v>
      </c>
      <c r="T3521" s="87">
        <f>_xlfn.MINIFS(CENSO[DAP (cm)],CENSO[NOME CIENTIFICO],CENSO[[#This Row],[NOME CIENTIFICO]])</f>
        <v>41.38028520389279</v>
      </c>
      <c r="U35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521" s="87" t="str">
        <f>IF(CENSO[[#This Row],[DAP (cm)]]&lt;CENSO[[#This Row],[DMCE (cm)]],"DAP &lt; DMCE","DAP ≥ DMCE")</f>
        <v>DAP &lt; DMCE</v>
      </c>
      <c r="W3521" s="87" t="str">
        <f>IF(CENSO[[#This Row],[DAP (cm)]]&gt;200, "Superior", "Inferior")</f>
        <v>Inferior</v>
      </c>
      <c r="X3521" s="87" t="str">
        <f>VLOOKUP(CENSO[[#This Row],[NOME COMUM]],ESPECIES[],4,FALSE)</f>
        <v>Não</v>
      </c>
      <c r="Y3521" s="87" t="str">
        <f>IF(IFERROR(VLOOKUP(CENSO[[#This Row],[NOME COMUM]],COMERCIAIS[],2, FALSE), "Não") &lt;&gt; "Não", "Sim", "Não")</f>
        <v>Sim</v>
      </c>
      <c r="Z3521" s="133">
        <f>CENSO[[#This Row],[g (m²)]]/SUM(AEEF[AEEF-UT])</f>
        <v>2.3530218221022364E-4</v>
      </c>
      <c r="AA3521" s="133">
        <f>CENSO[[#This Row],[v (m³)]]/SUM(AEEF[AEEF-UT])</f>
        <v>1.6471152754715653E-3</v>
      </c>
    </row>
    <row r="3522" spans="1:27" ht="14">
      <c r="A3522" s="86">
        <v>1</v>
      </c>
      <c r="B3522" s="86">
        <v>2</v>
      </c>
      <c r="C3522" s="63">
        <v>100</v>
      </c>
      <c r="D3522" s="63">
        <v>3521</v>
      </c>
      <c r="E3522" s="63" t="str">
        <f>VLOOKUP(CENSO[[#This Row],[NOME COMUM]],ESPECIES[],2,FALSE)</f>
        <v>Pouteria sp.</v>
      </c>
      <c r="F3522" s="64" t="s">
        <v>83</v>
      </c>
      <c r="G3522" s="64">
        <v>152</v>
      </c>
      <c r="H3522" s="97">
        <f>CENSO[[#This Row],[CAP (cm)]]/PI()</f>
        <v>48.383102699936181</v>
      </c>
      <c r="I3522" s="64">
        <v>15</v>
      </c>
      <c r="J3522" s="96">
        <f>(PI()*(CENSO[[#This Row],[DAP (cm)]]^2))/40000</f>
        <v>0.18385579025975748</v>
      </c>
      <c r="K3522" s="96">
        <f>CENSO[[#This Row],[g (m²)]]*CENSO[[#This Row],[H (m)]]*0.7</f>
        <v>1.9304857977274534</v>
      </c>
      <c r="L3522" s="64">
        <v>1</v>
      </c>
      <c r="M3522" s="65">
        <v>365908.9</v>
      </c>
      <c r="N3522" s="87">
        <v>9703569.5</v>
      </c>
      <c r="O3522" s="98" t="s">
        <v>1225</v>
      </c>
      <c r="P3522" s="87" t="str">
        <f>VLOOKUP(CENSO[[#This Row],[DAP (cm)]],CD[],2,TRUE)</f>
        <v>TORETE</v>
      </c>
      <c r="Q3522" s="87" t="str">
        <f>VLOOKUP(CENSO[[#This Row],[DAP (cm)]],DD[],2,TRUE)</f>
        <v>40├ 50</v>
      </c>
      <c r="R3522" s="87" t="str" cm="1">
        <f t="array" ref="R3522">INDEX(_xlfn.TEXTSPLIT(CENSO[[#This Row],[NOME CIENTIFICO]]," "),1)</f>
        <v>Pouteria</v>
      </c>
      <c r="S3522" s="98" t="s">
        <v>1004</v>
      </c>
      <c r="T3522" s="87">
        <f>_xlfn.MINIFS(CENSO[DAP (cm)],CENSO[NOME CIENTIFICO],CENSO[[#This Row],[NOME CIENTIFICO]])</f>
        <v>39.788735772973837</v>
      </c>
      <c r="U35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22" s="87" t="str">
        <f>IF(CENSO[[#This Row],[DAP (cm)]]&lt;CENSO[[#This Row],[DMCE (cm)]],"DAP &lt; DMCE","DAP ≥ DMCE")</f>
        <v>DAP &lt; DMCE</v>
      </c>
      <c r="W3522" s="87" t="str">
        <f>IF(CENSO[[#This Row],[DAP (cm)]]&gt;200, "Superior", "Inferior")</f>
        <v>Inferior</v>
      </c>
      <c r="X3522" s="87" t="str">
        <f>VLOOKUP(CENSO[[#This Row],[NOME COMUM]],ESPECIES[],4,FALSE)</f>
        <v>Não</v>
      </c>
      <c r="Y3522" s="87" t="str">
        <f>IF(IFERROR(VLOOKUP(CENSO[[#This Row],[NOME COMUM]],COMERCIAIS[],2, FALSE), "Não") &lt;&gt; "Não", "Sim", "Não")</f>
        <v>Não</v>
      </c>
      <c r="Z3522" s="133">
        <f>CENSO[[#This Row],[g (m²)]]/SUM(AEEF[AEEF-UT])</f>
        <v>3.2168175253165715E-4</v>
      </c>
      <c r="AA3522" s="133">
        <f>CENSO[[#This Row],[v (m³)]]/SUM(AEEF[AEEF-UT])</f>
        <v>3.3776584015824001E-3</v>
      </c>
    </row>
    <row r="3523" spans="1:27" ht="14">
      <c r="A3523" s="86">
        <v>1</v>
      </c>
      <c r="B3523" s="86">
        <v>2</v>
      </c>
      <c r="C3523" s="63">
        <v>100</v>
      </c>
      <c r="D3523" s="63">
        <v>3522</v>
      </c>
      <c r="E3523" s="63" t="str">
        <f>VLOOKUP(CENSO[[#This Row],[NOME COMUM]],ESPECIES[],2,FALSE)</f>
        <v>Caryocar villosum (Aubl.) Pers.</v>
      </c>
      <c r="F3523" s="64" t="s">
        <v>33</v>
      </c>
      <c r="G3523" s="64">
        <v>383</v>
      </c>
      <c r="H3523" s="97">
        <f>CENSO[[#This Row],[CAP (cm)]]/PI()</f>
        <v>121.91268640839183</v>
      </c>
      <c r="I3523" s="64">
        <v>16</v>
      </c>
      <c r="J3523" s="96">
        <f>(PI()*(CENSO[[#This Row],[DAP (cm)]]^2))/40000</f>
        <v>1.1673139723603518</v>
      </c>
      <c r="K3523" s="96">
        <f>CENSO[[#This Row],[g (m²)]]*CENSO[[#This Row],[H (m)]]*0.7</f>
        <v>13.07391649043594</v>
      </c>
      <c r="L3523" s="64">
        <v>1</v>
      </c>
      <c r="M3523" s="65">
        <v>365956</v>
      </c>
      <c r="N3523" s="87">
        <v>9703560.5</v>
      </c>
      <c r="O3523" s="87" t="s">
        <v>1228</v>
      </c>
      <c r="P3523" s="87" t="str">
        <f>VLOOKUP(CENSO[[#This Row],[DAP (cm)]],CD[],2,TRUE)</f>
        <v>TORA</v>
      </c>
      <c r="Q3523" s="87" t="str">
        <f>VLOOKUP(CENSO[[#This Row],[DAP (cm)]],DD[],2,TRUE)</f>
        <v>120├ 130</v>
      </c>
      <c r="R3523" s="87" t="str" cm="1">
        <f t="array" ref="R3523">INDEX(_xlfn.TEXTSPLIT(CENSO[[#This Row],[NOME CIENTIFICO]]," "),1)</f>
        <v>Caryocar</v>
      </c>
      <c r="S3523" s="98" t="s">
        <v>1004</v>
      </c>
      <c r="T3523" s="87">
        <f>_xlfn.MINIFS(CENSO[DAP (cm)],CENSO[NOME CIENTIFICO],CENSO[[#This Row],[NOME CIENTIFICO]])</f>
        <v>41.38028520389279</v>
      </c>
      <c r="U35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523" s="87" t="str">
        <f>IF(CENSO[[#This Row],[DAP (cm)]]&lt;CENSO[[#This Row],[DMCE (cm)]],"DAP &lt; DMCE","DAP ≥ DMCE")</f>
        <v>DAP ≥ DMCE</v>
      </c>
      <c r="W3523" s="87" t="str">
        <f>IF(CENSO[[#This Row],[DAP (cm)]]&gt;200, "Superior", "Inferior")</f>
        <v>Inferior</v>
      </c>
      <c r="X3523" s="87" t="str">
        <f>VLOOKUP(CENSO[[#This Row],[NOME COMUM]],ESPECIES[],4,FALSE)</f>
        <v>Não</v>
      </c>
      <c r="Y3523" s="87" t="str">
        <f>IF(IFERROR(VLOOKUP(CENSO[[#This Row],[NOME COMUM]],COMERCIAIS[],2, FALSE), "Não") &lt;&gt; "Não", "Sim", "Não")</f>
        <v>Sim</v>
      </c>
      <c r="Z3523" s="133">
        <f>CENSO[[#This Row],[g (m²)]]/SUM(AEEF[AEEF-UT])</f>
        <v>2.0423811719665974E-3</v>
      </c>
      <c r="AA3523" s="133">
        <f>CENSO[[#This Row],[v (m³)]]/SUM(AEEF[AEEF-UT])</f>
        <v>2.2874669126025888E-2</v>
      </c>
    </row>
    <row r="3524" spans="1:27" ht="14">
      <c r="A3524" s="86">
        <v>1</v>
      </c>
      <c r="B3524" s="86">
        <v>2</v>
      </c>
      <c r="C3524" s="63">
        <v>101</v>
      </c>
      <c r="D3524" s="63">
        <v>3523</v>
      </c>
      <c r="E3524" s="63" t="str">
        <f>VLOOKUP(CENSO[[#This Row],[NOME COMUM]],ESPECIES[],2,FALSE)</f>
        <v>Licania octandra</v>
      </c>
      <c r="F3524" s="64" t="s">
        <v>21</v>
      </c>
      <c r="G3524" s="64">
        <v>227</v>
      </c>
      <c r="H3524" s="97">
        <f>CENSO[[#This Row],[CAP (cm)]]/PI()</f>
        <v>72.256344163720485</v>
      </c>
      <c r="I3524" s="64">
        <v>20</v>
      </c>
      <c r="J3524" s="96">
        <f>(PI()*(CENSO[[#This Row],[DAP (cm)]]^2))/40000</f>
        <v>0.41005475312911377</v>
      </c>
      <c r="K3524" s="96">
        <f>CENSO[[#This Row],[g (m²)]]*CENSO[[#This Row],[H (m)]]*0.7</f>
        <v>5.7407665438075925</v>
      </c>
      <c r="L3524" s="64">
        <v>1</v>
      </c>
      <c r="M3524" s="65">
        <v>365991.09999999899</v>
      </c>
      <c r="N3524" s="87">
        <v>9703519.5999999903</v>
      </c>
      <c r="O3524" s="87" t="s">
        <v>1227</v>
      </c>
      <c r="P3524" s="87" t="str">
        <f>VLOOKUP(CENSO[[#This Row],[DAP (cm)]],CD[],2,TRUE)</f>
        <v>TORA</v>
      </c>
      <c r="Q3524" s="87" t="str">
        <f>VLOOKUP(CENSO[[#This Row],[DAP (cm)]],DD[],2,TRUE)</f>
        <v>70├ 80</v>
      </c>
      <c r="R3524" s="87" t="str" cm="1">
        <f t="array" ref="R3524">INDEX(_xlfn.TEXTSPLIT(CENSO[[#This Row],[NOME CIENTIFICO]]," "),1)</f>
        <v>Licania</v>
      </c>
      <c r="S3524" s="98" t="s">
        <v>1004</v>
      </c>
      <c r="T3524" s="87">
        <f>_xlfn.MINIFS(CENSO[DAP (cm)],CENSO[NOME CIENTIFICO],CENSO[[#This Row],[NOME CIENTIFICO]])</f>
        <v>41.38028520389279</v>
      </c>
      <c r="U35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524" s="87" t="str">
        <f>IF(CENSO[[#This Row],[DAP (cm)]]&lt;CENSO[[#This Row],[DMCE (cm)]],"DAP &lt; DMCE","DAP ≥ DMCE")</f>
        <v>DAP ≥ DMCE</v>
      </c>
      <c r="W3524" s="87" t="str">
        <f>IF(CENSO[[#This Row],[DAP (cm)]]&gt;200, "Superior", "Inferior")</f>
        <v>Inferior</v>
      </c>
      <c r="X3524" s="87" t="str">
        <f>VLOOKUP(CENSO[[#This Row],[NOME COMUM]],ESPECIES[],4,FALSE)</f>
        <v>Não</v>
      </c>
      <c r="Y3524" s="87" t="str">
        <f>IF(IFERROR(VLOOKUP(CENSO[[#This Row],[NOME COMUM]],COMERCIAIS[],2, FALSE), "Não") &lt;&gt; "Não", "Sim", "Não")</f>
        <v>Não</v>
      </c>
      <c r="Z3524" s="133">
        <f>CENSO[[#This Row],[g (m²)]]/SUM(AEEF[AEEF-UT])</f>
        <v>7.1744888444441493E-4</v>
      </c>
      <c r="AA3524" s="133">
        <f>CENSO[[#This Row],[v (m³)]]/SUM(AEEF[AEEF-UT])</f>
        <v>1.0044284382221809E-2</v>
      </c>
    </row>
    <row r="3525" spans="1:27" ht="14">
      <c r="A3525" s="86">
        <v>1</v>
      </c>
      <c r="B3525" s="86">
        <v>2</v>
      </c>
      <c r="C3525" s="63">
        <v>101</v>
      </c>
      <c r="D3525" s="63">
        <v>3524</v>
      </c>
      <c r="E3525" s="63" t="str">
        <f>VLOOKUP(CENSO[[#This Row],[NOME COMUM]],ESPECIES[],2,FALSE)</f>
        <v>Lecythis chartacea O.Berg</v>
      </c>
      <c r="F3525" s="64" t="s">
        <v>31</v>
      </c>
      <c r="G3525" s="64">
        <v>218</v>
      </c>
      <c r="H3525" s="97">
        <f>CENSO[[#This Row],[CAP (cm)]]/PI()</f>
        <v>69.391555188066363</v>
      </c>
      <c r="I3525" s="64">
        <v>17</v>
      </c>
      <c r="J3525" s="96">
        <f>(PI()*(CENSO[[#This Row],[DAP (cm)]]^2))/40000</f>
        <v>0.37818397577496166</v>
      </c>
      <c r="K3525" s="96">
        <f>CENSO[[#This Row],[g (m²)]]*CENSO[[#This Row],[H (m)]]*0.7</f>
        <v>4.500389311722043</v>
      </c>
      <c r="L3525" s="64">
        <v>2</v>
      </c>
      <c r="M3525" s="65">
        <v>365967.59999999899</v>
      </c>
      <c r="N3525" s="87">
        <v>9703481</v>
      </c>
      <c r="O3525" s="87" t="s">
        <v>1228</v>
      </c>
      <c r="P3525" s="87" t="str">
        <f>VLOOKUP(CENSO[[#This Row],[DAP (cm)]],CD[],2,TRUE)</f>
        <v>TORA</v>
      </c>
      <c r="Q3525" s="87" t="str">
        <f>VLOOKUP(CENSO[[#This Row],[DAP (cm)]],DD[],2,TRUE)</f>
        <v>60├ 70</v>
      </c>
      <c r="R3525" s="87" t="str" cm="1">
        <f t="array" ref="R3525">INDEX(_xlfn.TEXTSPLIT(CENSO[[#This Row],[NOME CIENTIFICO]]," "),1)</f>
        <v>Lecythis</v>
      </c>
      <c r="S3525" s="98" t="s">
        <v>1004</v>
      </c>
      <c r="T3525" s="87">
        <f>_xlfn.MINIFS(CENSO[DAP (cm)],CENSO[NOME CIENTIFICO],CENSO[[#This Row],[NOME CIENTIFICO]])</f>
        <v>38.833806114422465</v>
      </c>
      <c r="U35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25" s="87" t="str">
        <f>IF(CENSO[[#This Row],[DAP (cm)]]&lt;CENSO[[#This Row],[DMCE (cm)]],"DAP &lt; DMCE","DAP ≥ DMCE")</f>
        <v>DAP ≥ DMCE</v>
      </c>
      <c r="W3525" s="87" t="str">
        <f>IF(CENSO[[#This Row],[DAP (cm)]]&gt;200, "Superior", "Inferior")</f>
        <v>Inferior</v>
      </c>
      <c r="X3525" s="87" t="str">
        <f>VLOOKUP(CENSO[[#This Row],[NOME COMUM]],ESPECIES[],4,FALSE)</f>
        <v>Não</v>
      </c>
      <c r="Y3525" s="87" t="str">
        <f>IF(IFERROR(VLOOKUP(CENSO[[#This Row],[NOME COMUM]],COMERCIAIS[],2, FALSE), "Não") &lt;&gt; "Não", "Sim", "Não")</f>
        <v>Sim</v>
      </c>
      <c r="Z3525" s="133">
        <f>CENSO[[#This Row],[g (m²)]]/SUM(AEEF[AEEF-UT])</f>
        <v>6.6168644422240624E-4</v>
      </c>
      <c r="AA3525" s="133">
        <f>CENSO[[#This Row],[v (m³)]]/SUM(AEEF[AEEF-UT])</f>
        <v>7.8740686862466339E-3</v>
      </c>
    </row>
    <row r="3526" spans="1:27" ht="14">
      <c r="A3526" s="86">
        <v>1</v>
      </c>
      <c r="B3526" s="86">
        <v>2</v>
      </c>
      <c r="C3526" s="63">
        <v>101</v>
      </c>
      <c r="D3526" s="63">
        <v>3525</v>
      </c>
      <c r="E3526" s="63" t="str">
        <f>VLOOKUP(CENSO[[#This Row],[NOME COMUM]],ESPECIES[],2,FALSE)</f>
        <v>Couratari guianensis Aubl.</v>
      </c>
      <c r="F3526" s="64" t="s">
        <v>6</v>
      </c>
      <c r="G3526" s="64">
        <v>150</v>
      </c>
      <c r="H3526" s="97">
        <f>CENSO[[#This Row],[CAP (cm)]]/PI()</f>
        <v>47.7464829275686</v>
      </c>
      <c r="I3526" s="64">
        <v>15</v>
      </c>
      <c r="J3526" s="96">
        <f>(PI()*(CENSO[[#This Row],[DAP (cm)]]^2))/40000</f>
        <v>0.17904931097838223</v>
      </c>
      <c r="K3526" s="96">
        <f>CENSO[[#This Row],[g (m²)]]*CENSO[[#This Row],[H (m)]]*0.7</f>
        <v>1.8800177652730132</v>
      </c>
      <c r="L3526" s="64">
        <v>1</v>
      </c>
      <c r="M3526" s="65">
        <v>365954.299999999</v>
      </c>
      <c r="N3526" s="87">
        <v>9703470.6999999899</v>
      </c>
      <c r="O3526" s="98" t="s">
        <v>1225</v>
      </c>
      <c r="P3526" s="87" t="str">
        <f>VLOOKUP(CENSO[[#This Row],[DAP (cm)]],CD[],2,TRUE)</f>
        <v>TORETE</v>
      </c>
      <c r="Q3526" s="87" t="str">
        <f>VLOOKUP(CENSO[[#This Row],[DAP (cm)]],DD[],2,TRUE)</f>
        <v>40├ 50</v>
      </c>
      <c r="R3526" s="87" t="str" cm="1">
        <f t="array" ref="R3526">INDEX(_xlfn.TEXTSPLIT(CENSO[[#This Row],[NOME CIENTIFICO]]," "),1)</f>
        <v>Couratari</v>
      </c>
      <c r="S3526" s="98" t="s">
        <v>1004</v>
      </c>
      <c r="T3526" s="87">
        <f>_xlfn.MINIFS(CENSO[DAP (cm)],CENSO[NOME CIENTIFICO],CENSO[[#This Row],[NOME CIENTIFICO]])</f>
        <v>38.833806114422465</v>
      </c>
      <c r="U35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26" s="87" t="str">
        <f>IF(CENSO[[#This Row],[DAP (cm)]]&lt;CENSO[[#This Row],[DMCE (cm)]],"DAP &lt; DMCE","DAP ≥ DMCE")</f>
        <v>DAP &lt; DMCE</v>
      </c>
      <c r="W3526" s="87" t="str">
        <f>IF(CENSO[[#This Row],[DAP (cm)]]&gt;200, "Superior", "Inferior")</f>
        <v>Inferior</v>
      </c>
      <c r="X3526" s="87" t="str">
        <f>VLOOKUP(CENSO[[#This Row],[NOME COMUM]],ESPECIES[],4,FALSE)</f>
        <v>Não</v>
      </c>
      <c r="Y3526" s="87" t="str">
        <f>IF(IFERROR(VLOOKUP(CENSO[[#This Row],[NOME COMUM]],COMERCIAIS[],2, FALSE), "Não") &lt;&gt; "Não", "Sim", "Não")</f>
        <v>Sim</v>
      </c>
      <c r="Z3526" s="133">
        <f>CENSO[[#This Row],[g (m²)]]/SUM(AEEF[AEEF-UT])</f>
        <v>3.1327213607870003E-4</v>
      </c>
      <c r="AA3526" s="133">
        <f>CENSO[[#This Row],[v (m³)]]/SUM(AEEF[AEEF-UT])</f>
        <v>3.28935742882635E-3</v>
      </c>
    </row>
    <row r="3527" spans="1:27" ht="14">
      <c r="A3527" s="86">
        <v>1</v>
      </c>
      <c r="B3527" s="86">
        <v>2</v>
      </c>
      <c r="C3527" s="63">
        <v>101</v>
      </c>
      <c r="D3527" s="63">
        <v>3526</v>
      </c>
      <c r="E3527" s="63" t="str">
        <f>VLOOKUP(CENSO[[#This Row],[NOME COMUM]],ESPECIES[],2,FALSE)</f>
        <v>Erisma uncinatum Warm.</v>
      </c>
      <c r="F3527" s="64" t="s">
        <v>98</v>
      </c>
      <c r="G3527" s="64">
        <v>497</v>
      </c>
      <c r="H3527" s="97">
        <f>CENSO[[#This Row],[CAP (cm)]]/PI()</f>
        <v>158.20001343334397</v>
      </c>
      <c r="I3527" s="64">
        <v>18</v>
      </c>
      <c r="J3527" s="96">
        <f>(PI()*(CENSO[[#This Row],[DAP (cm)]]^2))/40000</f>
        <v>1.9656351669092991</v>
      </c>
      <c r="K3527" s="96">
        <f>CENSO[[#This Row],[g (m²)]]*CENSO[[#This Row],[H (m)]]*0.7</f>
        <v>24.767003103057164</v>
      </c>
      <c r="L3527" s="64">
        <v>1</v>
      </c>
      <c r="M3527" s="65">
        <v>365913.4</v>
      </c>
      <c r="N3527" s="87">
        <v>9703467.9000000004</v>
      </c>
      <c r="O3527" s="87" t="s">
        <v>1228</v>
      </c>
      <c r="P3527" s="87" t="str">
        <f>VLOOKUP(CENSO[[#This Row],[DAP (cm)]],CD[],2,TRUE)</f>
        <v>TORA</v>
      </c>
      <c r="Q3527" s="87" t="str">
        <f>VLOOKUP(CENSO[[#This Row],[DAP (cm)]],DD[],2,TRUE)</f>
        <v>150├ 160</v>
      </c>
      <c r="R3527" s="87" t="str" cm="1">
        <f t="array" ref="R3527">INDEX(_xlfn.TEXTSPLIT(CENSO[[#This Row],[NOME CIENTIFICO]]," "),1)</f>
        <v>Erisma</v>
      </c>
      <c r="S3527" s="98" t="s">
        <v>1004</v>
      </c>
      <c r="T3527" s="87">
        <f>_xlfn.MINIFS(CENSO[DAP (cm)],CENSO[NOME CIENTIFICO],CENSO[[#This Row],[NOME CIENTIFICO]])</f>
        <v>41.38028520389279</v>
      </c>
      <c r="U35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527" s="87" t="str">
        <f>IF(CENSO[[#This Row],[DAP (cm)]]&lt;CENSO[[#This Row],[DMCE (cm)]],"DAP &lt; DMCE","DAP ≥ DMCE")</f>
        <v>DAP ≥ DMCE</v>
      </c>
      <c r="W3527" s="87" t="str">
        <f>IF(CENSO[[#This Row],[DAP (cm)]]&gt;200, "Superior", "Inferior")</f>
        <v>Inferior</v>
      </c>
      <c r="X3527" s="87" t="str">
        <f>VLOOKUP(CENSO[[#This Row],[NOME COMUM]],ESPECIES[],4,FALSE)</f>
        <v>Não</v>
      </c>
      <c r="Y3527" s="87" t="str">
        <f>IF(IFERROR(VLOOKUP(CENSO[[#This Row],[NOME COMUM]],COMERCIAIS[],2, FALSE), "Não") &lt;&gt; "Não", "Sim", "Não")</f>
        <v>Sim</v>
      </c>
      <c r="Z3527" s="133">
        <f>CENSO[[#This Row],[g (m²)]]/SUM(AEEF[AEEF-UT])</f>
        <v>3.4391572026961615E-3</v>
      </c>
      <c r="AA3527" s="133">
        <f>CENSO[[#This Row],[v (m³)]]/SUM(AEEF[AEEF-UT])</f>
        <v>4.3333380753971626E-2</v>
      </c>
    </row>
    <row r="3528" spans="1:27" ht="14">
      <c r="A3528" s="86">
        <v>1</v>
      </c>
      <c r="B3528" s="86">
        <v>2</v>
      </c>
      <c r="C3528" s="63">
        <v>101</v>
      </c>
      <c r="D3528" s="63">
        <v>3527</v>
      </c>
      <c r="E3528" s="63" t="str">
        <f>VLOOKUP(CENSO[[#This Row],[NOME COMUM]],ESPECIES[],2,FALSE)</f>
        <v>Couratari guianensis Aubl.</v>
      </c>
      <c r="F3528" s="64" t="s">
        <v>6</v>
      </c>
      <c r="G3528" s="64">
        <v>393</v>
      </c>
      <c r="H3528" s="97">
        <f>CENSO[[#This Row],[CAP (cm)]]/PI()</f>
        <v>125.09578527022974</v>
      </c>
      <c r="I3528" s="64">
        <v>24</v>
      </c>
      <c r="J3528" s="96">
        <f>(PI()*(CENSO[[#This Row],[DAP (cm)]]^2))/40000</f>
        <v>1.229066090280007</v>
      </c>
      <c r="K3528" s="96">
        <f>CENSO[[#This Row],[g (m²)]]*CENSO[[#This Row],[H (m)]]*0.7</f>
        <v>20.648310316704116</v>
      </c>
      <c r="L3528" s="64">
        <v>1</v>
      </c>
      <c r="M3528" s="65">
        <v>365912</v>
      </c>
      <c r="N3528" s="87">
        <v>9703463</v>
      </c>
      <c r="O3528" s="87" t="s">
        <v>1228</v>
      </c>
      <c r="P3528" s="87" t="str">
        <f>VLOOKUP(CENSO[[#This Row],[DAP (cm)]],CD[],2,TRUE)</f>
        <v>TORA</v>
      </c>
      <c r="Q3528" s="87" t="str">
        <f>VLOOKUP(CENSO[[#This Row],[DAP (cm)]],DD[],2,TRUE)</f>
        <v>120├ 130</v>
      </c>
      <c r="R3528" s="87" t="str" cm="1">
        <f t="array" ref="R3528">INDEX(_xlfn.TEXTSPLIT(CENSO[[#This Row],[NOME CIENTIFICO]]," "),1)</f>
        <v>Couratari</v>
      </c>
      <c r="S3528" s="98" t="s">
        <v>1004</v>
      </c>
      <c r="T3528" s="87">
        <f>_xlfn.MINIFS(CENSO[DAP (cm)],CENSO[NOME CIENTIFICO],CENSO[[#This Row],[NOME CIENTIFICO]])</f>
        <v>38.833806114422465</v>
      </c>
      <c r="U35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28" s="87" t="str">
        <f>IF(CENSO[[#This Row],[DAP (cm)]]&lt;CENSO[[#This Row],[DMCE (cm)]],"DAP &lt; DMCE","DAP ≥ DMCE")</f>
        <v>DAP ≥ DMCE</v>
      </c>
      <c r="W3528" s="87" t="str">
        <f>IF(CENSO[[#This Row],[DAP (cm)]]&gt;200, "Superior", "Inferior")</f>
        <v>Inferior</v>
      </c>
      <c r="X3528" s="87" t="str">
        <f>VLOOKUP(CENSO[[#This Row],[NOME COMUM]],ESPECIES[],4,FALSE)</f>
        <v>Não</v>
      </c>
      <c r="Y3528" s="87" t="str">
        <f>IF(IFERROR(VLOOKUP(CENSO[[#This Row],[NOME COMUM]],COMERCIAIS[],2, FALSE), "Não") &lt;&gt; "Não", "Sim", "Não")</f>
        <v>Sim</v>
      </c>
      <c r="Z3528" s="133">
        <f>CENSO[[#This Row],[g (m²)]]/SUM(AEEF[AEEF-UT])</f>
        <v>2.1504252508986283E-3</v>
      </c>
      <c r="AA3528" s="133">
        <f>CENSO[[#This Row],[v (m³)]]/SUM(AEEF[AEEF-UT])</f>
        <v>3.6127144215096954E-2</v>
      </c>
    </row>
    <row r="3529" spans="1:27" ht="14">
      <c r="A3529" s="86">
        <v>1</v>
      </c>
      <c r="B3529" s="86">
        <v>2</v>
      </c>
      <c r="C3529" s="63">
        <v>101</v>
      </c>
      <c r="D3529" s="63">
        <v>3528</v>
      </c>
      <c r="E3529" s="63" t="str">
        <f>VLOOKUP(CENSO[[#This Row],[NOME COMUM]],ESPECIES[],2,FALSE)</f>
        <v>Pouteria sp.</v>
      </c>
      <c r="F3529" s="64" t="s">
        <v>83</v>
      </c>
      <c r="G3529" s="64">
        <v>168</v>
      </c>
      <c r="H3529" s="97">
        <f>CENSO[[#This Row],[CAP (cm)]]/PI()</f>
        <v>53.476060878876837</v>
      </c>
      <c r="I3529" s="64">
        <v>16</v>
      </c>
      <c r="J3529" s="96">
        <f>(PI()*(CENSO[[#This Row],[DAP (cm)]]^2))/40000</f>
        <v>0.22459945569128273</v>
      </c>
      <c r="K3529" s="96">
        <f>CENSO[[#This Row],[g (m²)]]*CENSO[[#This Row],[H (m)]]*0.7</f>
        <v>2.5155139037423666</v>
      </c>
      <c r="L3529" s="64">
        <v>1</v>
      </c>
      <c r="M3529" s="65">
        <v>365929.2</v>
      </c>
      <c r="N3529" s="87">
        <v>9703454.9000000004</v>
      </c>
      <c r="O3529" s="87" t="s">
        <v>1227</v>
      </c>
      <c r="P3529" s="87" t="str">
        <f>VLOOKUP(CENSO[[#This Row],[DAP (cm)]],CD[],2,TRUE)</f>
        <v>TORA</v>
      </c>
      <c r="Q3529" s="87" t="str">
        <f>VLOOKUP(CENSO[[#This Row],[DAP (cm)]],DD[],2,TRUE)</f>
        <v>50├ 60</v>
      </c>
      <c r="R3529" s="87" t="str" cm="1">
        <f t="array" ref="R3529">INDEX(_xlfn.TEXTSPLIT(CENSO[[#This Row],[NOME CIENTIFICO]]," "),1)</f>
        <v>Pouteria</v>
      </c>
      <c r="S3529" s="98" t="s">
        <v>1004</v>
      </c>
      <c r="T3529" s="87">
        <f>_xlfn.MINIFS(CENSO[DAP (cm)],CENSO[NOME CIENTIFICO],CENSO[[#This Row],[NOME CIENTIFICO]])</f>
        <v>39.788735772973837</v>
      </c>
      <c r="U35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29" s="87" t="str">
        <f>IF(CENSO[[#This Row],[DAP (cm)]]&lt;CENSO[[#This Row],[DMCE (cm)]],"DAP &lt; DMCE","DAP ≥ DMCE")</f>
        <v>DAP ≥ DMCE</v>
      </c>
      <c r="W3529" s="87" t="str">
        <f>IF(CENSO[[#This Row],[DAP (cm)]]&gt;200, "Superior", "Inferior")</f>
        <v>Inferior</v>
      </c>
      <c r="X3529" s="87" t="str">
        <f>VLOOKUP(CENSO[[#This Row],[NOME COMUM]],ESPECIES[],4,FALSE)</f>
        <v>Não</v>
      </c>
      <c r="Y3529" s="87" t="str">
        <f>IF(IFERROR(VLOOKUP(CENSO[[#This Row],[NOME COMUM]],COMERCIAIS[],2, FALSE), "Não") &lt;&gt; "Não", "Sim", "Não")</f>
        <v>Não</v>
      </c>
      <c r="Z3529" s="133">
        <f>CENSO[[#This Row],[g (m²)]]/SUM(AEEF[AEEF-UT])</f>
        <v>3.9296856749712139E-4</v>
      </c>
      <c r="AA3529" s="133">
        <f>CENSO[[#This Row],[v (m³)]]/SUM(AEEF[AEEF-UT])</f>
        <v>4.4012479559677603E-3</v>
      </c>
    </row>
    <row r="3530" spans="1:27" ht="14">
      <c r="A3530" s="86">
        <v>1</v>
      </c>
      <c r="B3530" s="86">
        <v>2</v>
      </c>
      <c r="C3530" s="63">
        <v>101</v>
      </c>
      <c r="D3530" s="63">
        <v>3529</v>
      </c>
      <c r="E3530" s="63" t="str">
        <f>VLOOKUP(CENSO[[#This Row],[NOME COMUM]],ESPECIES[],2,FALSE)</f>
        <v>Protium spruceanum Engl.</v>
      </c>
      <c r="F3530" s="64" t="s">
        <v>46</v>
      </c>
      <c r="G3530" s="64">
        <v>438</v>
      </c>
      <c r="H3530" s="97">
        <f>CENSO[[#This Row],[CAP (cm)]]/PI()</f>
        <v>139.41973014850032</v>
      </c>
      <c r="I3530" s="64">
        <v>20</v>
      </c>
      <c r="J3530" s="96">
        <f>(PI()*(CENSO[[#This Row],[DAP (cm)]]^2))/40000</f>
        <v>1.5266460451260786</v>
      </c>
      <c r="K3530" s="96">
        <f>CENSO[[#This Row],[g (m²)]]*CENSO[[#This Row],[H (m)]]*0.7</f>
        <v>21.373044631765097</v>
      </c>
      <c r="L3530" s="64">
        <v>1</v>
      </c>
      <c r="M3530" s="65">
        <v>365943.59999999899</v>
      </c>
      <c r="N3530" s="87">
        <v>9703445.9000000004</v>
      </c>
      <c r="O3530" s="87" t="s">
        <v>1227</v>
      </c>
      <c r="P3530" s="87" t="str">
        <f>VLOOKUP(CENSO[[#This Row],[DAP (cm)]],CD[],2,TRUE)</f>
        <v>TORA</v>
      </c>
      <c r="Q3530" s="87" t="str">
        <f>VLOOKUP(CENSO[[#This Row],[DAP (cm)]],DD[],2,TRUE)</f>
        <v>130├ 140</v>
      </c>
      <c r="R3530" s="87" t="str" cm="1">
        <f t="array" ref="R3530">INDEX(_xlfn.TEXTSPLIT(CENSO[[#This Row],[NOME CIENTIFICO]]," "),1)</f>
        <v>Protium</v>
      </c>
      <c r="S3530" s="98" t="s">
        <v>1004</v>
      </c>
      <c r="T3530" s="87">
        <f>_xlfn.MINIFS(CENSO[DAP (cm)],CENSO[NOME CIENTIFICO],CENSO[[#This Row],[NOME CIENTIFICO]])</f>
        <v>39.788735772973837</v>
      </c>
      <c r="U35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30" s="87" t="str">
        <f>IF(CENSO[[#This Row],[DAP (cm)]]&lt;CENSO[[#This Row],[DMCE (cm)]],"DAP &lt; DMCE","DAP ≥ DMCE")</f>
        <v>DAP ≥ DMCE</v>
      </c>
      <c r="W3530" s="87" t="str">
        <f>IF(CENSO[[#This Row],[DAP (cm)]]&gt;200, "Superior", "Inferior")</f>
        <v>Inferior</v>
      </c>
      <c r="X3530" s="87" t="str">
        <f>VLOOKUP(CENSO[[#This Row],[NOME COMUM]],ESPECIES[],4,FALSE)</f>
        <v>Não</v>
      </c>
      <c r="Y3530" s="87" t="str">
        <f>IF(IFERROR(VLOOKUP(CENSO[[#This Row],[NOME COMUM]],COMERCIAIS[],2, FALSE), "Não") &lt;&gt; "Não", "Sim", "Não")</f>
        <v>Não</v>
      </c>
      <c r="Z3530" s="133">
        <f>CENSO[[#This Row],[g (m²)]]/SUM(AEEF[AEEF-UT])</f>
        <v>2.6710835410614286E-3</v>
      </c>
      <c r="AA3530" s="133">
        <f>CENSO[[#This Row],[v (m³)]]/SUM(AEEF[AEEF-UT])</f>
        <v>3.7395169574859992E-2</v>
      </c>
    </row>
    <row r="3531" spans="1:27" ht="14">
      <c r="A3531" s="86">
        <v>1</v>
      </c>
      <c r="B3531" s="86">
        <v>2</v>
      </c>
      <c r="C3531" s="63">
        <v>101</v>
      </c>
      <c r="D3531" s="63">
        <v>3530</v>
      </c>
      <c r="E3531" s="63" t="str">
        <f>VLOOKUP(CENSO[[#This Row],[NOME COMUM]],ESPECIES[],2,FALSE)</f>
        <v>Pouteria sp.</v>
      </c>
      <c r="F3531" s="64" t="s">
        <v>83</v>
      </c>
      <c r="G3531" s="64">
        <v>295</v>
      </c>
      <c r="H3531" s="97">
        <f>CENSO[[#This Row],[CAP (cm)]]/PI()</f>
        <v>93.901416424218255</v>
      </c>
      <c r="I3531" s="64">
        <v>17</v>
      </c>
      <c r="J3531" s="96">
        <f>(PI()*(CENSO[[#This Row],[DAP (cm)]]^2))/40000</f>
        <v>0.69252294612860965</v>
      </c>
      <c r="K3531" s="96">
        <f>CENSO[[#This Row],[g (m²)]]*CENSO[[#This Row],[H (m)]]*0.7</f>
        <v>8.2410230589304554</v>
      </c>
      <c r="L3531" s="64">
        <v>1</v>
      </c>
      <c r="M3531" s="65">
        <v>365894.299999999</v>
      </c>
      <c r="N3531" s="87">
        <v>9703336.3000000007</v>
      </c>
      <c r="O3531" s="87" t="s">
        <v>1227</v>
      </c>
      <c r="P3531" s="87" t="str">
        <f>VLOOKUP(CENSO[[#This Row],[DAP (cm)]],CD[],2,TRUE)</f>
        <v>TORA</v>
      </c>
      <c r="Q3531" s="87" t="str">
        <f>VLOOKUP(CENSO[[#This Row],[DAP (cm)]],DD[],2,TRUE)</f>
        <v>90├ 100</v>
      </c>
      <c r="R3531" s="87" t="str" cm="1">
        <f t="array" ref="R3531">INDEX(_xlfn.TEXTSPLIT(CENSO[[#This Row],[NOME CIENTIFICO]]," "),1)</f>
        <v>Pouteria</v>
      </c>
      <c r="S3531" s="98" t="s">
        <v>1004</v>
      </c>
      <c r="T3531" s="87">
        <f>_xlfn.MINIFS(CENSO[DAP (cm)],CENSO[NOME CIENTIFICO],CENSO[[#This Row],[NOME CIENTIFICO]])</f>
        <v>39.788735772973837</v>
      </c>
      <c r="U35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31" s="87" t="str">
        <f>IF(CENSO[[#This Row],[DAP (cm)]]&lt;CENSO[[#This Row],[DMCE (cm)]],"DAP &lt; DMCE","DAP ≥ DMCE")</f>
        <v>DAP ≥ DMCE</v>
      </c>
      <c r="W3531" s="87" t="str">
        <f>IF(CENSO[[#This Row],[DAP (cm)]]&gt;200, "Superior", "Inferior")</f>
        <v>Inferior</v>
      </c>
      <c r="X3531" s="87" t="str">
        <f>VLOOKUP(CENSO[[#This Row],[NOME COMUM]],ESPECIES[],4,FALSE)</f>
        <v>Não</v>
      </c>
      <c r="Y3531" s="87" t="str">
        <f>IF(IFERROR(VLOOKUP(CENSO[[#This Row],[NOME COMUM]],COMERCIAIS[],2, FALSE), "Não") &lt;&gt; "Não", "Sim", "Não")</f>
        <v>Não</v>
      </c>
      <c r="Z3531" s="133">
        <f>CENSO[[#This Row],[g (m²)]]/SUM(AEEF[AEEF-UT])</f>
        <v>1.2116670063221722E-3</v>
      </c>
      <c r="AA3531" s="133">
        <f>CENSO[[#This Row],[v (m³)]]/SUM(AEEF[AEEF-UT])</f>
        <v>1.4418837375233851E-2</v>
      </c>
    </row>
    <row r="3532" spans="1:27" ht="14">
      <c r="A3532" s="86">
        <v>1</v>
      </c>
      <c r="B3532" s="86">
        <v>2</v>
      </c>
      <c r="C3532" s="63">
        <v>101</v>
      </c>
      <c r="D3532" s="63">
        <v>3531</v>
      </c>
      <c r="E3532" s="63" t="str">
        <f>VLOOKUP(CENSO[[#This Row],[NOME COMUM]],ESPECIES[],2,FALSE)</f>
        <v>Virola sebifera Aubl.</v>
      </c>
      <c r="F3532" s="64" t="s">
        <v>18</v>
      </c>
      <c r="G3532" s="64">
        <v>210</v>
      </c>
      <c r="H3532" s="97">
        <f>CENSO[[#This Row],[CAP (cm)]]/PI()</f>
        <v>66.845076098596039</v>
      </c>
      <c r="I3532" s="64">
        <v>18</v>
      </c>
      <c r="J3532" s="96">
        <f>(PI()*(CENSO[[#This Row],[DAP (cm)]]^2))/40000</f>
        <v>0.35093664951762915</v>
      </c>
      <c r="K3532" s="96">
        <f>CENSO[[#This Row],[g (m²)]]*CENSO[[#This Row],[H (m)]]*0.7</f>
        <v>4.4218017839221266</v>
      </c>
      <c r="L3532" s="64">
        <v>1</v>
      </c>
      <c r="M3532" s="65">
        <v>365873</v>
      </c>
      <c r="N3532" s="87">
        <v>9703291.3000000007</v>
      </c>
      <c r="O3532" s="87" t="s">
        <v>1227</v>
      </c>
      <c r="P3532" s="87" t="str">
        <f>VLOOKUP(CENSO[[#This Row],[DAP (cm)]],CD[],2,TRUE)</f>
        <v>TORA</v>
      </c>
      <c r="Q3532" s="87" t="str">
        <f>VLOOKUP(CENSO[[#This Row],[DAP (cm)]],DD[],2,TRUE)</f>
        <v>60├ 70</v>
      </c>
      <c r="R3532" s="87" t="str" cm="1">
        <f t="array" ref="R3532">INDEX(_xlfn.TEXTSPLIT(CENSO[[#This Row],[NOME CIENTIFICO]]," "),1)</f>
        <v>Virola</v>
      </c>
      <c r="S3532" s="98" t="s">
        <v>1004</v>
      </c>
      <c r="T3532" s="87">
        <f>_xlfn.MINIFS(CENSO[DAP (cm)],CENSO[NOME CIENTIFICO],CENSO[[#This Row],[NOME CIENTIFICO]])</f>
        <v>38.197186342054884</v>
      </c>
      <c r="U35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32" s="87" t="str">
        <f>IF(CENSO[[#This Row],[DAP (cm)]]&lt;CENSO[[#This Row],[DMCE (cm)]],"DAP &lt; DMCE","DAP ≥ DMCE")</f>
        <v>DAP ≥ DMCE</v>
      </c>
      <c r="W3532" s="87" t="str">
        <f>IF(CENSO[[#This Row],[DAP (cm)]]&gt;200, "Superior", "Inferior")</f>
        <v>Inferior</v>
      </c>
      <c r="X3532" s="87" t="str">
        <f>VLOOKUP(CENSO[[#This Row],[NOME COMUM]],ESPECIES[],4,FALSE)</f>
        <v>Não</v>
      </c>
      <c r="Y3532" s="87" t="str">
        <f>IF(IFERROR(VLOOKUP(CENSO[[#This Row],[NOME COMUM]],COMERCIAIS[],2, FALSE), "Não") &lt;&gt; "Não", "Sim", "Não")</f>
        <v>Não</v>
      </c>
      <c r="Z3532" s="133">
        <f>CENSO[[#This Row],[g (m²)]]/SUM(AEEF[AEEF-UT])</f>
        <v>6.1401338671425204E-4</v>
      </c>
      <c r="AA3532" s="133">
        <f>CENSO[[#This Row],[v (m³)]]/SUM(AEEF[AEEF-UT])</f>
        <v>7.7365686725995742E-3</v>
      </c>
    </row>
    <row r="3533" spans="1:27" ht="14">
      <c r="A3533" s="86">
        <v>1</v>
      </c>
      <c r="B3533" s="86">
        <v>2</v>
      </c>
      <c r="C3533" s="63">
        <v>101</v>
      </c>
      <c r="D3533" s="63">
        <v>3532</v>
      </c>
      <c r="E3533" s="63" t="str">
        <f>VLOOKUP(CENSO[[#This Row],[NOME COMUM]],ESPECIES[],2,FALSE)</f>
        <v>Goupia glabra Aubl.</v>
      </c>
      <c r="F3533" s="64" t="s">
        <v>34</v>
      </c>
      <c r="G3533" s="64">
        <v>300</v>
      </c>
      <c r="H3533" s="97">
        <f>CENSO[[#This Row],[CAP (cm)]]/PI()</f>
        <v>95.4929658551372</v>
      </c>
      <c r="I3533" s="64">
        <v>16</v>
      </c>
      <c r="J3533" s="96">
        <f>(PI()*(CENSO[[#This Row],[DAP (cm)]]^2))/40000</f>
        <v>0.7161972439135289</v>
      </c>
      <c r="K3533" s="96">
        <f>CENSO[[#This Row],[g (m²)]]*CENSO[[#This Row],[H (m)]]*0.7</f>
        <v>8.0214091318315237</v>
      </c>
      <c r="L3533" s="64">
        <v>1</v>
      </c>
      <c r="M3533" s="65">
        <v>365859.5</v>
      </c>
      <c r="N3533" s="87">
        <v>9703277.9000000004</v>
      </c>
      <c r="O3533" s="87" t="s">
        <v>1228</v>
      </c>
      <c r="P3533" s="87" t="str">
        <f>VLOOKUP(CENSO[[#This Row],[DAP (cm)]],CD[],2,TRUE)</f>
        <v>TORA</v>
      </c>
      <c r="Q3533" s="87" t="str">
        <f>VLOOKUP(CENSO[[#This Row],[DAP (cm)]],DD[],2,TRUE)</f>
        <v>90├ 100</v>
      </c>
      <c r="R3533" s="87" t="str" cm="1">
        <f t="array" ref="R3533">INDEX(_xlfn.TEXTSPLIT(CENSO[[#This Row],[NOME CIENTIFICO]]," "),1)</f>
        <v>Goupia</v>
      </c>
      <c r="S3533" s="98" t="s">
        <v>1004</v>
      </c>
      <c r="T3533" s="87">
        <f>_xlfn.MINIFS(CENSO[DAP (cm)],CENSO[NOME CIENTIFICO],CENSO[[#This Row],[NOME CIENTIFICO]])</f>
        <v>40.107045659157627</v>
      </c>
      <c r="U35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533" s="87" t="str">
        <f>IF(CENSO[[#This Row],[DAP (cm)]]&lt;CENSO[[#This Row],[DMCE (cm)]],"DAP &lt; DMCE","DAP ≥ DMCE")</f>
        <v>DAP ≥ DMCE</v>
      </c>
      <c r="W3533" s="87" t="str">
        <f>IF(CENSO[[#This Row],[DAP (cm)]]&gt;200, "Superior", "Inferior")</f>
        <v>Inferior</v>
      </c>
      <c r="X3533" s="87" t="str">
        <f>VLOOKUP(CENSO[[#This Row],[NOME COMUM]],ESPECIES[],4,FALSE)</f>
        <v>Não</v>
      </c>
      <c r="Y3533" s="87" t="str">
        <f>IF(IFERROR(VLOOKUP(CENSO[[#This Row],[NOME COMUM]],COMERCIAIS[],2, FALSE), "Não") &lt;&gt; "Não", "Sim", "Não")</f>
        <v>Sim</v>
      </c>
      <c r="Z3533" s="133">
        <f>CENSO[[#This Row],[g (m²)]]/SUM(AEEF[AEEF-UT])</f>
        <v>1.2530885443148001E-3</v>
      </c>
      <c r="AA3533" s="133">
        <f>CENSO[[#This Row],[v (m³)]]/SUM(AEEF[AEEF-UT])</f>
        <v>1.4034591696325762E-2</v>
      </c>
    </row>
    <row r="3534" spans="1:27" ht="14">
      <c r="A3534" s="86">
        <v>1</v>
      </c>
      <c r="B3534" s="86">
        <v>2</v>
      </c>
      <c r="C3534" s="63">
        <v>101</v>
      </c>
      <c r="D3534" s="63">
        <v>3533</v>
      </c>
      <c r="E3534" s="63" t="str">
        <f>VLOOKUP(CENSO[[#This Row],[NOME COMUM]],ESPECIES[],2,FALSE)</f>
        <v>Parkia pendula (Willd.) Benth. ex Walp.</v>
      </c>
      <c r="F3534" s="64" t="s">
        <v>58</v>
      </c>
      <c r="G3534" s="64">
        <v>218</v>
      </c>
      <c r="H3534" s="97">
        <f>CENSO[[#This Row],[CAP (cm)]]/PI()</f>
        <v>69.391555188066363</v>
      </c>
      <c r="I3534" s="64">
        <v>17</v>
      </c>
      <c r="J3534" s="96">
        <f>(PI()*(CENSO[[#This Row],[DAP (cm)]]^2))/40000</f>
        <v>0.37818397577496166</v>
      </c>
      <c r="K3534" s="96">
        <f>CENSO[[#This Row],[g (m²)]]*CENSO[[#This Row],[H (m)]]*0.7</f>
        <v>4.500389311722043</v>
      </c>
      <c r="L3534" s="64">
        <v>1</v>
      </c>
      <c r="M3534" s="65">
        <v>365850.799999999</v>
      </c>
      <c r="N3534" s="87">
        <v>9703267.5999999903</v>
      </c>
      <c r="O3534" s="87" t="s">
        <v>1228</v>
      </c>
      <c r="P3534" s="87" t="str">
        <f>VLOOKUP(CENSO[[#This Row],[DAP (cm)]],CD[],2,TRUE)</f>
        <v>TORA</v>
      </c>
      <c r="Q3534" s="87" t="str">
        <f>VLOOKUP(CENSO[[#This Row],[DAP (cm)]],DD[],2,TRUE)</f>
        <v>60├ 70</v>
      </c>
      <c r="R3534" s="87" t="str" cm="1">
        <f t="array" ref="R3534">INDEX(_xlfn.TEXTSPLIT(CENSO[[#This Row],[NOME CIENTIFICO]]," "),1)</f>
        <v>Parkia</v>
      </c>
      <c r="S3534" s="98" t="s">
        <v>1004</v>
      </c>
      <c r="T3534" s="87">
        <f>_xlfn.MINIFS(CENSO[DAP (cm)],CENSO[NOME CIENTIFICO],CENSO[[#This Row],[NOME CIENTIFICO]])</f>
        <v>40.107045659157627</v>
      </c>
      <c r="U35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534" s="87" t="str">
        <f>IF(CENSO[[#This Row],[DAP (cm)]]&lt;CENSO[[#This Row],[DMCE (cm)]],"DAP &lt; DMCE","DAP ≥ DMCE")</f>
        <v>DAP ≥ DMCE</v>
      </c>
      <c r="W3534" s="87" t="str">
        <f>IF(CENSO[[#This Row],[DAP (cm)]]&gt;200, "Superior", "Inferior")</f>
        <v>Inferior</v>
      </c>
      <c r="X3534" s="87" t="str">
        <f>VLOOKUP(CENSO[[#This Row],[NOME COMUM]],ESPECIES[],4,FALSE)</f>
        <v>Não</v>
      </c>
      <c r="Y3534" s="87" t="str">
        <f>IF(IFERROR(VLOOKUP(CENSO[[#This Row],[NOME COMUM]],COMERCIAIS[],2, FALSE), "Não") &lt;&gt; "Não", "Sim", "Não")</f>
        <v>Sim</v>
      </c>
      <c r="Z3534" s="133">
        <f>CENSO[[#This Row],[g (m²)]]/SUM(AEEF[AEEF-UT])</f>
        <v>6.6168644422240624E-4</v>
      </c>
      <c r="AA3534" s="133">
        <f>CENSO[[#This Row],[v (m³)]]/SUM(AEEF[AEEF-UT])</f>
        <v>7.8740686862466339E-3</v>
      </c>
    </row>
    <row r="3535" spans="1:27" ht="14">
      <c r="A3535" s="86">
        <v>1</v>
      </c>
      <c r="B3535" s="86">
        <v>2</v>
      </c>
      <c r="C3535" s="63">
        <v>101</v>
      </c>
      <c r="D3535" s="63">
        <v>3534</v>
      </c>
      <c r="E3535" s="63" t="str">
        <f>VLOOKUP(CENSO[[#This Row],[NOME COMUM]],ESPECIES[],2,FALSE)</f>
        <v>Tachigali myrmecophila Ducke</v>
      </c>
      <c r="F3535" s="64" t="s">
        <v>14</v>
      </c>
      <c r="G3535" s="64">
        <v>196</v>
      </c>
      <c r="H3535" s="97">
        <f>CENSO[[#This Row],[CAP (cm)]]/PI()</f>
        <v>62.388737692022971</v>
      </c>
      <c r="I3535" s="64">
        <v>15</v>
      </c>
      <c r="J3535" s="96">
        <f>(PI()*(CENSO[[#This Row],[DAP (cm)]]^2))/40000</f>
        <v>0.30570481469091254</v>
      </c>
      <c r="K3535" s="96">
        <f>CENSO[[#This Row],[g (m²)]]*CENSO[[#This Row],[H (m)]]*0.7</f>
        <v>3.2099005542545815</v>
      </c>
      <c r="L3535" s="64">
        <v>1</v>
      </c>
      <c r="M3535" s="65">
        <v>365844.799999999</v>
      </c>
      <c r="N3535" s="87">
        <v>9703260.5</v>
      </c>
      <c r="O3535" s="87" t="s">
        <v>1228</v>
      </c>
      <c r="P3535" s="87" t="str">
        <f>VLOOKUP(CENSO[[#This Row],[DAP (cm)]],CD[],2,TRUE)</f>
        <v>TORA</v>
      </c>
      <c r="Q3535" s="87" t="str">
        <f>VLOOKUP(CENSO[[#This Row],[DAP (cm)]],DD[],2,TRUE)</f>
        <v>60├ 70</v>
      </c>
      <c r="R3535" s="87" t="str" cm="1">
        <f t="array" ref="R3535">INDEX(_xlfn.TEXTSPLIT(CENSO[[#This Row],[NOME CIENTIFICO]]," "),1)</f>
        <v>Tachigali</v>
      </c>
      <c r="S3535" s="98" t="s">
        <v>1004</v>
      </c>
      <c r="T3535" s="87">
        <f>_xlfn.MINIFS(CENSO[DAP (cm)],CENSO[NOME CIENTIFICO],CENSO[[#This Row],[NOME CIENTIFICO]])</f>
        <v>39.152116000606256</v>
      </c>
      <c r="U35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35" s="87" t="str">
        <f>IF(CENSO[[#This Row],[DAP (cm)]]&lt;CENSO[[#This Row],[DMCE (cm)]],"DAP &lt; DMCE","DAP ≥ DMCE")</f>
        <v>DAP ≥ DMCE</v>
      </c>
      <c r="W3535" s="87" t="str">
        <f>IF(CENSO[[#This Row],[DAP (cm)]]&gt;200, "Superior", "Inferior")</f>
        <v>Inferior</v>
      </c>
      <c r="X3535" s="87" t="str">
        <f>VLOOKUP(CENSO[[#This Row],[NOME COMUM]],ESPECIES[],4,FALSE)</f>
        <v>Não</v>
      </c>
      <c r="Y3535" s="87" t="str">
        <f>IF(IFERROR(VLOOKUP(CENSO[[#This Row],[NOME COMUM]],COMERCIAIS[],2, FALSE), "Não") &lt;&gt; "Não", "Sim", "Não")</f>
        <v>Sim</v>
      </c>
      <c r="Z3535" s="133">
        <f>CENSO[[#This Row],[g (m²)]]/SUM(AEEF[AEEF-UT])</f>
        <v>5.3487388353774844E-4</v>
      </c>
      <c r="AA3535" s="133">
        <f>CENSO[[#This Row],[v (m³)]]/SUM(AEEF[AEEF-UT])</f>
        <v>5.6161757771463587E-3</v>
      </c>
    </row>
    <row r="3536" spans="1:27" ht="14">
      <c r="A3536" s="86">
        <v>1</v>
      </c>
      <c r="B3536" s="86">
        <v>2</v>
      </c>
      <c r="C3536" s="63">
        <v>101</v>
      </c>
      <c r="D3536" s="63">
        <v>3535</v>
      </c>
      <c r="E3536" s="63" t="str">
        <f>VLOOKUP(CENSO[[#This Row],[NOME COMUM]],ESPECIES[],2,FALSE)</f>
        <v>Pouteria sp.</v>
      </c>
      <c r="F3536" s="64" t="s">
        <v>83</v>
      </c>
      <c r="G3536" s="64">
        <v>200</v>
      </c>
      <c r="H3536" s="97">
        <f>CENSO[[#This Row],[CAP (cm)]]/PI()</f>
        <v>63.661977236758133</v>
      </c>
      <c r="I3536" s="64">
        <v>16</v>
      </c>
      <c r="J3536" s="96">
        <f>(PI()*(CENSO[[#This Row],[DAP (cm)]]^2))/40000</f>
        <v>0.31830988618379064</v>
      </c>
      <c r="K3536" s="96">
        <f>CENSO[[#This Row],[g (m²)]]*CENSO[[#This Row],[H (m)]]*0.7</f>
        <v>3.565070725258455</v>
      </c>
      <c r="L3536" s="64">
        <v>1</v>
      </c>
      <c r="M3536" s="65">
        <v>365828.5</v>
      </c>
      <c r="N3536" s="87">
        <v>9703220.6999999899</v>
      </c>
      <c r="O3536" s="87" t="s">
        <v>1227</v>
      </c>
      <c r="P3536" s="87" t="str">
        <f>VLOOKUP(CENSO[[#This Row],[DAP (cm)]],CD[],2,TRUE)</f>
        <v>TORA</v>
      </c>
      <c r="Q3536" s="87" t="str">
        <f>VLOOKUP(CENSO[[#This Row],[DAP (cm)]],DD[],2,TRUE)</f>
        <v>60├ 70</v>
      </c>
      <c r="R3536" s="87" t="str" cm="1">
        <f t="array" ref="R3536">INDEX(_xlfn.TEXTSPLIT(CENSO[[#This Row],[NOME CIENTIFICO]]," "),1)</f>
        <v>Pouteria</v>
      </c>
      <c r="S3536" s="98" t="s">
        <v>1004</v>
      </c>
      <c r="T3536" s="87">
        <f>_xlfn.MINIFS(CENSO[DAP (cm)],CENSO[NOME CIENTIFICO],CENSO[[#This Row],[NOME CIENTIFICO]])</f>
        <v>39.788735772973837</v>
      </c>
      <c r="U35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36" s="87" t="str">
        <f>IF(CENSO[[#This Row],[DAP (cm)]]&lt;CENSO[[#This Row],[DMCE (cm)]],"DAP &lt; DMCE","DAP ≥ DMCE")</f>
        <v>DAP ≥ DMCE</v>
      </c>
      <c r="W3536" s="87" t="str">
        <f>IF(CENSO[[#This Row],[DAP (cm)]]&gt;200, "Superior", "Inferior")</f>
        <v>Inferior</v>
      </c>
      <c r="X3536" s="87" t="str">
        <f>VLOOKUP(CENSO[[#This Row],[NOME COMUM]],ESPECIES[],4,FALSE)</f>
        <v>Não</v>
      </c>
      <c r="Y3536" s="87" t="str">
        <f>IF(IFERROR(VLOOKUP(CENSO[[#This Row],[NOME COMUM]],COMERCIAIS[],2, FALSE), "Não") &lt;&gt; "Não", "Sim", "Não")</f>
        <v>Não</v>
      </c>
      <c r="Z3536" s="133">
        <f>CENSO[[#This Row],[g (m²)]]/SUM(AEEF[AEEF-UT])</f>
        <v>5.5692824191768894E-4</v>
      </c>
      <c r="AA3536" s="133">
        <f>CENSO[[#This Row],[v (m³)]]/SUM(AEEF[AEEF-UT])</f>
        <v>6.2375963094781156E-3</v>
      </c>
    </row>
    <row r="3537" spans="1:27" ht="14">
      <c r="A3537" s="86">
        <v>1</v>
      </c>
      <c r="B3537" s="86">
        <v>2</v>
      </c>
      <c r="C3537" s="63">
        <v>101</v>
      </c>
      <c r="D3537" s="63">
        <v>3536</v>
      </c>
      <c r="E3537" s="63" t="str">
        <f>VLOOKUP(CENSO[[#This Row],[NOME COMUM]],ESPECIES[],2,FALSE)</f>
        <v>Tachigali myrmecophila Ducke</v>
      </c>
      <c r="F3537" s="64" t="s">
        <v>14</v>
      </c>
      <c r="G3537" s="64">
        <v>202</v>
      </c>
      <c r="H3537" s="97">
        <f>CENSO[[#This Row],[CAP (cm)]]/PI()</f>
        <v>64.298597009125714</v>
      </c>
      <c r="I3537" s="64">
        <v>13</v>
      </c>
      <c r="J3537" s="96">
        <f>(PI()*(CENSO[[#This Row],[DAP (cm)]]^2))/40000</f>
        <v>0.3247079148960848</v>
      </c>
      <c r="K3537" s="96">
        <f>CENSO[[#This Row],[g (m²)]]*CENSO[[#This Row],[H (m)]]*0.7</f>
        <v>2.9548420255543713</v>
      </c>
      <c r="L3537" s="64">
        <v>2</v>
      </c>
      <c r="M3537" s="65">
        <v>365824.9</v>
      </c>
      <c r="N3537" s="87">
        <v>9703222.4000000004</v>
      </c>
      <c r="O3537" s="87" t="s">
        <v>1228</v>
      </c>
      <c r="P3537" s="87" t="str">
        <f>VLOOKUP(CENSO[[#This Row],[DAP (cm)]],CD[],2,TRUE)</f>
        <v>TORA</v>
      </c>
      <c r="Q3537" s="87" t="str">
        <f>VLOOKUP(CENSO[[#This Row],[DAP (cm)]],DD[],2,TRUE)</f>
        <v>60├ 70</v>
      </c>
      <c r="R3537" s="87" t="str" cm="1">
        <f t="array" ref="R3537">INDEX(_xlfn.TEXTSPLIT(CENSO[[#This Row],[NOME CIENTIFICO]]," "),1)</f>
        <v>Tachigali</v>
      </c>
      <c r="S3537" s="98" t="s">
        <v>1004</v>
      </c>
      <c r="T3537" s="87">
        <f>_xlfn.MINIFS(CENSO[DAP (cm)],CENSO[NOME CIENTIFICO],CENSO[[#This Row],[NOME CIENTIFICO]])</f>
        <v>39.152116000606256</v>
      </c>
      <c r="U35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37" s="87" t="str">
        <f>IF(CENSO[[#This Row],[DAP (cm)]]&lt;CENSO[[#This Row],[DMCE (cm)]],"DAP &lt; DMCE","DAP ≥ DMCE")</f>
        <v>DAP ≥ DMCE</v>
      </c>
      <c r="W3537" s="87" t="str">
        <f>IF(CENSO[[#This Row],[DAP (cm)]]&gt;200, "Superior", "Inferior")</f>
        <v>Inferior</v>
      </c>
      <c r="X3537" s="87" t="str">
        <f>VLOOKUP(CENSO[[#This Row],[NOME COMUM]],ESPECIES[],4,FALSE)</f>
        <v>Não</v>
      </c>
      <c r="Y3537" s="87" t="str">
        <f>IF(IFERROR(VLOOKUP(CENSO[[#This Row],[NOME COMUM]],COMERCIAIS[],2, FALSE), "Não") &lt;&gt; "Não", "Sim", "Não")</f>
        <v>Sim</v>
      </c>
      <c r="Z3537" s="133">
        <f>CENSO[[#This Row],[g (m²)]]/SUM(AEEF[AEEF-UT])</f>
        <v>5.681224995802345E-4</v>
      </c>
      <c r="AA3537" s="133">
        <f>CENSO[[#This Row],[v (m³)]]/SUM(AEEF[AEEF-UT])</f>
        <v>5.1699147461801327E-3</v>
      </c>
    </row>
    <row r="3538" spans="1:27" ht="14">
      <c r="A3538" s="86">
        <v>1</v>
      </c>
      <c r="B3538" s="86">
        <v>2</v>
      </c>
      <c r="C3538" s="63">
        <v>101</v>
      </c>
      <c r="D3538" s="63">
        <v>3537</v>
      </c>
      <c r="E3538" s="63" t="str">
        <f>VLOOKUP(CENSO[[#This Row],[NOME COMUM]],ESPECIES[],2,FALSE)</f>
        <v>Caesalpinia paraensis Ducke</v>
      </c>
      <c r="F3538" s="64" t="s">
        <v>56</v>
      </c>
      <c r="G3538" s="64">
        <v>212</v>
      </c>
      <c r="H3538" s="97">
        <f>CENSO[[#This Row],[CAP (cm)]]/PI()</f>
        <v>67.48169587096362</v>
      </c>
      <c r="I3538" s="64">
        <v>11</v>
      </c>
      <c r="J3538" s="96">
        <f>(PI()*(CENSO[[#This Row],[DAP (cm)]]^2))/40000</f>
        <v>0.35765298811610713</v>
      </c>
      <c r="K3538" s="96">
        <f>CENSO[[#This Row],[g (m²)]]*CENSO[[#This Row],[H (m)]]*0.7</f>
        <v>2.7539280084940247</v>
      </c>
      <c r="L3538" s="64">
        <v>2</v>
      </c>
      <c r="M3538" s="65">
        <v>365806.299999999</v>
      </c>
      <c r="N3538" s="87">
        <v>9703225.5999999903</v>
      </c>
      <c r="O3538" s="87" t="s">
        <v>1227</v>
      </c>
      <c r="P3538" s="87" t="str">
        <f>VLOOKUP(CENSO[[#This Row],[DAP (cm)]],CD[],2,TRUE)</f>
        <v>TORA</v>
      </c>
      <c r="Q3538" s="87" t="str">
        <f>VLOOKUP(CENSO[[#This Row],[DAP (cm)]],DD[],2,TRUE)</f>
        <v>60├ 70</v>
      </c>
      <c r="R3538" s="87" t="str" cm="1">
        <f t="array" ref="R3538">INDEX(_xlfn.TEXTSPLIT(CENSO[[#This Row],[NOME CIENTIFICO]]," "),1)</f>
        <v>Caesalpinia</v>
      </c>
      <c r="S3538" s="98" t="s">
        <v>1004</v>
      </c>
      <c r="T3538" s="87">
        <f>_xlfn.MINIFS(CENSO[DAP (cm)],CENSO[NOME CIENTIFICO],CENSO[[#This Row],[NOME CIENTIFICO]])</f>
        <v>43.926764293363114</v>
      </c>
      <c r="U35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3538" s="87" t="str">
        <f>IF(CENSO[[#This Row],[DAP (cm)]]&lt;CENSO[[#This Row],[DMCE (cm)]],"DAP &lt; DMCE","DAP ≥ DMCE")</f>
        <v>DAP ≥ DMCE</v>
      </c>
      <c r="W3538" s="87" t="str">
        <f>IF(CENSO[[#This Row],[DAP (cm)]]&gt;200, "Superior", "Inferior")</f>
        <v>Inferior</v>
      </c>
      <c r="X3538" s="87" t="str">
        <f>VLOOKUP(CENSO[[#This Row],[NOME COMUM]],ESPECIES[],4,FALSE)</f>
        <v>Não</v>
      </c>
      <c r="Y3538" s="87" t="str">
        <f>IF(IFERROR(VLOOKUP(CENSO[[#This Row],[NOME COMUM]],COMERCIAIS[],2, FALSE), "Não") &lt;&gt; "Não", "Sim", "Não")</f>
        <v>Não</v>
      </c>
      <c r="Z3538" s="133">
        <f>CENSO[[#This Row],[g (m²)]]/SUM(AEEF[AEEF-UT])</f>
        <v>6.2576457261871526E-4</v>
      </c>
      <c r="AA3538" s="133">
        <f>CENSO[[#This Row],[v (m³)]]/SUM(AEEF[AEEF-UT])</f>
        <v>4.8183872091641074E-3</v>
      </c>
    </row>
    <row r="3539" spans="1:27" ht="14">
      <c r="A3539" s="86">
        <v>1</v>
      </c>
      <c r="B3539" s="86">
        <v>2</v>
      </c>
      <c r="C3539" s="63">
        <v>101</v>
      </c>
      <c r="D3539" s="63">
        <v>3538</v>
      </c>
      <c r="E3539" s="63" t="str">
        <f>VLOOKUP(CENSO[[#This Row],[NOME COMUM]],ESPECIES[],2,FALSE)</f>
        <v>Brosimum parinarioides Ducke</v>
      </c>
      <c r="F3539" s="64" t="s">
        <v>54</v>
      </c>
      <c r="G3539" s="64">
        <v>373</v>
      </c>
      <c r="H3539" s="97">
        <f>CENSO[[#This Row],[CAP (cm)]]/PI()</f>
        <v>118.72958754655393</v>
      </c>
      <c r="I3539" s="64">
        <v>20</v>
      </c>
      <c r="J3539" s="96">
        <f>(PI()*(CENSO[[#This Row],[DAP (cm)]]^2))/40000</f>
        <v>1.1071534038716153</v>
      </c>
      <c r="K3539" s="96">
        <f>CENSO[[#This Row],[g (m²)]]*CENSO[[#This Row],[H (m)]]*0.7</f>
        <v>15.500147654202614</v>
      </c>
      <c r="L3539" s="64">
        <v>1</v>
      </c>
      <c r="M3539" s="65">
        <v>365795.5</v>
      </c>
      <c r="N3539" s="87">
        <v>9703230.8000000007</v>
      </c>
      <c r="O3539" s="87" t="s">
        <v>1227</v>
      </c>
      <c r="P3539" s="87" t="str">
        <f>VLOOKUP(CENSO[[#This Row],[DAP (cm)]],CD[],2,TRUE)</f>
        <v>TORA</v>
      </c>
      <c r="Q3539" s="87" t="str">
        <f>VLOOKUP(CENSO[[#This Row],[DAP (cm)]],DD[],2,TRUE)</f>
        <v>110├ 120</v>
      </c>
      <c r="R3539" s="87" t="str" cm="1">
        <f t="array" ref="R3539">INDEX(_xlfn.TEXTSPLIT(CENSO[[#This Row],[NOME CIENTIFICO]]," "),1)</f>
        <v>Brosimum</v>
      </c>
      <c r="S3539" s="98" t="s">
        <v>1004</v>
      </c>
      <c r="T3539" s="87">
        <f>_xlfn.MINIFS(CENSO[DAP (cm)],CENSO[NOME CIENTIFICO],CENSO[[#This Row],[NOME CIENTIFICO]])</f>
        <v>41.38028520389279</v>
      </c>
      <c r="U35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539" s="87" t="str">
        <f>IF(CENSO[[#This Row],[DAP (cm)]]&lt;CENSO[[#This Row],[DMCE (cm)]],"DAP &lt; DMCE","DAP ≥ DMCE")</f>
        <v>DAP ≥ DMCE</v>
      </c>
      <c r="W3539" s="87" t="str">
        <f>IF(CENSO[[#This Row],[DAP (cm)]]&gt;200, "Superior", "Inferior")</f>
        <v>Inferior</v>
      </c>
      <c r="X3539" s="87" t="str">
        <f>VLOOKUP(CENSO[[#This Row],[NOME COMUM]],ESPECIES[],4,FALSE)</f>
        <v>Não</v>
      </c>
      <c r="Y3539" s="87" t="str">
        <f>IF(IFERROR(VLOOKUP(CENSO[[#This Row],[NOME COMUM]],COMERCIAIS[],2, FALSE), "Não") &lt;&gt; "Não", "Sim", "Não")</f>
        <v>Não</v>
      </c>
      <c r="Z3539" s="133">
        <f>CENSO[[#This Row],[g (m²)]]/SUM(AEEF[AEEF-UT])</f>
        <v>1.937121734244154E-3</v>
      </c>
      <c r="AA3539" s="133">
        <f>CENSO[[#This Row],[v (m³)]]/SUM(AEEF[AEEF-UT])</f>
        <v>2.7119704279418153E-2</v>
      </c>
    </row>
    <row r="3540" spans="1:27" ht="14">
      <c r="A3540" s="86">
        <v>1</v>
      </c>
      <c r="B3540" s="86">
        <v>2</v>
      </c>
      <c r="C3540" s="63">
        <v>101</v>
      </c>
      <c r="D3540" s="63">
        <v>3539</v>
      </c>
      <c r="E3540" s="63" t="str">
        <f>VLOOKUP(CENSO[[#This Row],[NOME COMUM]],ESPECIES[],2,FALSE)</f>
        <v>Manilkara huberi (Ducke) Chevalier</v>
      </c>
      <c r="F3540" s="64" t="s">
        <v>30</v>
      </c>
      <c r="G3540" s="64">
        <v>300</v>
      </c>
      <c r="H3540" s="97">
        <f>CENSO[[#This Row],[CAP (cm)]]/PI()</f>
        <v>95.4929658551372</v>
      </c>
      <c r="I3540" s="64">
        <v>24</v>
      </c>
      <c r="J3540" s="96">
        <f>(PI()*(CENSO[[#This Row],[DAP (cm)]]^2))/40000</f>
        <v>0.7161972439135289</v>
      </c>
      <c r="K3540" s="96">
        <f>CENSO[[#This Row],[g (m²)]]*CENSO[[#This Row],[H (m)]]*0.7</f>
        <v>12.032113697747286</v>
      </c>
      <c r="L3540" s="64">
        <v>1</v>
      </c>
      <c r="M3540" s="65">
        <v>365806.59999999899</v>
      </c>
      <c r="N3540" s="87">
        <v>9703208.9000000004</v>
      </c>
      <c r="O3540" s="87" t="s">
        <v>1227</v>
      </c>
      <c r="P3540" s="87" t="str">
        <f>VLOOKUP(CENSO[[#This Row],[DAP (cm)]],CD[],2,TRUE)</f>
        <v>TORA</v>
      </c>
      <c r="Q3540" s="87" t="str">
        <f>VLOOKUP(CENSO[[#This Row],[DAP (cm)]],DD[],2,TRUE)</f>
        <v>90├ 100</v>
      </c>
      <c r="R3540" s="87" t="str" cm="1">
        <f t="array" ref="R3540">INDEX(_xlfn.TEXTSPLIT(CENSO[[#This Row],[NOME CIENTIFICO]]," "),1)</f>
        <v>Manilkara</v>
      </c>
      <c r="S3540" s="98" t="s">
        <v>1004</v>
      </c>
      <c r="T3540" s="87">
        <f>_xlfn.MINIFS(CENSO[DAP (cm)],CENSO[NOME CIENTIFICO],CENSO[[#This Row],[NOME CIENTIFICO]])</f>
        <v>41.38028520389279</v>
      </c>
      <c r="U35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540" s="87" t="str">
        <f>IF(CENSO[[#This Row],[DAP (cm)]]&lt;CENSO[[#This Row],[DMCE (cm)]],"DAP &lt; DMCE","DAP ≥ DMCE")</f>
        <v>DAP ≥ DMCE</v>
      </c>
      <c r="W3540" s="87" t="str">
        <f>IF(CENSO[[#This Row],[DAP (cm)]]&gt;200, "Superior", "Inferior")</f>
        <v>Inferior</v>
      </c>
      <c r="X3540" s="87" t="str">
        <f>VLOOKUP(CENSO[[#This Row],[NOME COMUM]],ESPECIES[],4,FALSE)</f>
        <v>Não</v>
      </c>
      <c r="Y3540" s="87" t="str">
        <f>IF(IFERROR(VLOOKUP(CENSO[[#This Row],[NOME COMUM]],COMERCIAIS[],2, FALSE), "Não") &lt;&gt; "Não", "Sim", "Não")</f>
        <v>Sim</v>
      </c>
      <c r="Z3540" s="133">
        <f>CENSO[[#This Row],[g (m²)]]/SUM(AEEF[AEEF-UT])</f>
        <v>1.2530885443148001E-3</v>
      </c>
      <c r="AA3540" s="133">
        <f>CENSO[[#This Row],[v (m³)]]/SUM(AEEF[AEEF-UT])</f>
        <v>2.1051887544488643E-2</v>
      </c>
    </row>
    <row r="3541" spans="1:27" ht="14">
      <c r="A3541" s="86">
        <v>1</v>
      </c>
      <c r="B3541" s="86">
        <v>2</v>
      </c>
      <c r="C3541" s="63">
        <v>101</v>
      </c>
      <c r="D3541" s="63">
        <v>3540</v>
      </c>
      <c r="E3541" s="63" t="str">
        <f>VLOOKUP(CENSO[[#This Row],[NOME COMUM]],ESPECIES[],2,FALSE)</f>
        <v>Goupia glabra Aubl.</v>
      </c>
      <c r="F3541" s="64" t="s">
        <v>34</v>
      </c>
      <c r="G3541" s="64">
        <v>410</v>
      </c>
      <c r="H3541" s="97">
        <f>CENSO[[#This Row],[CAP (cm)]]/PI()</f>
        <v>130.50705333535419</v>
      </c>
      <c r="I3541" s="64">
        <v>15</v>
      </c>
      <c r="J3541" s="96">
        <f>(PI()*(CENSO[[#This Row],[DAP (cm)]]^2))/40000</f>
        <v>1.3376972966873806</v>
      </c>
      <c r="K3541" s="96">
        <f>CENSO[[#This Row],[g (m²)]]*CENSO[[#This Row],[H (m)]]*0.7</f>
        <v>14.045821615217495</v>
      </c>
      <c r="L3541" s="64">
        <v>1</v>
      </c>
      <c r="M3541" s="65">
        <v>365790.7</v>
      </c>
      <c r="N3541" s="87">
        <v>9703199.9000000004</v>
      </c>
      <c r="O3541" s="87" t="s">
        <v>1228</v>
      </c>
      <c r="P3541" s="87" t="str">
        <f>VLOOKUP(CENSO[[#This Row],[DAP (cm)]],CD[],2,TRUE)</f>
        <v>TORA</v>
      </c>
      <c r="Q3541" s="87" t="str">
        <f>VLOOKUP(CENSO[[#This Row],[DAP (cm)]],DD[],2,TRUE)</f>
        <v>130├ 140</v>
      </c>
      <c r="R3541" s="87" t="str" cm="1">
        <f t="array" ref="R3541">INDEX(_xlfn.TEXTSPLIT(CENSO[[#This Row],[NOME CIENTIFICO]]," "),1)</f>
        <v>Goupia</v>
      </c>
      <c r="S3541" s="98" t="s">
        <v>1004</v>
      </c>
      <c r="T3541" s="87">
        <f>_xlfn.MINIFS(CENSO[DAP (cm)],CENSO[NOME CIENTIFICO],CENSO[[#This Row],[NOME CIENTIFICO]])</f>
        <v>40.107045659157627</v>
      </c>
      <c r="U35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541" s="87" t="str">
        <f>IF(CENSO[[#This Row],[DAP (cm)]]&lt;CENSO[[#This Row],[DMCE (cm)]],"DAP &lt; DMCE","DAP ≥ DMCE")</f>
        <v>DAP ≥ DMCE</v>
      </c>
      <c r="W3541" s="87" t="str">
        <f>IF(CENSO[[#This Row],[DAP (cm)]]&gt;200, "Superior", "Inferior")</f>
        <v>Inferior</v>
      </c>
      <c r="X3541" s="87" t="str">
        <f>VLOOKUP(CENSO[[#This Row],[NOME COMUM]],ESPECIES[],4,FALSE)</f>
        <v>Não</v>
      </c>
      <c r="Y3541" s="87" t="str">
        <f>IF(IFERROR(VLOOKUP(CENSO[[#This Row],[NOME COMUM]],COMERCIAIS[],2, FALSE), "Não") &lt;&gt; "Não", "Sim", "Não")</f>
        <v>Sim</v>
      </c>
      <c r="Z3541" s="133">
        <f>CENSO[[#This Row],[g (m²)]]/SUM(AEEF[AEEF-UT])</f>
        <v>2.3404909366590886E-3</v>
      </c>
      <c r="AA3541" s="133">
        <f>CENSO[[#This Row],[v (m³)]]/SUM(AEEF[AEEF-UT])</f>
        <v>2.4575154834920426E-2</v>
      </c>
    </row>
    <row r="3542" spans="1:27" ht="14">
      <c r="A3542" s="86">
        <v>1</v>
      </c>
      <c r="B3542" s="86">
        <v>2</v>
      </c>
      <c r="C3542" s="63">
        <v>101</v>
      </c>
      <c r="D3542" s="63">
        <v>3541</v>
      </c>
      <c r="E3542" s="63" t="str">
        <f>VLOOKUP(CENSO[[#This Row],[NOME COMUM]],ESPECIES[],2,FALSE)</f>
        <v>Tachigali myrmecophila Ducke</v>
      </c>
      <c r="F3542" s="64" t="s">
        <v>14</v>
      </c>
      <c r="G3542" s="64">
        <v>313</v>
      </c>
      <c r="H3542" s="97">
        <f>CENSO[[#This Row],[CAP (cm)]]/PI()</f>
        <v>99.630994375526484</v>
      </c>
      <c r="I3542" s="64">
        <v>14</v>
      </c>
      <c r="J3542" s="96">
        <f>(PI()*(CENSO[[#This Row],[DAP (cm)]]^2))/40000</f>
        <v>0.7796125309884947</v>
      </c>
      <c r="K3542" s="96">
        <f>CENSO[[#This Row],[g (m²)]]*CENSO[[#This Row],[H (m)]]*0.7</f>
        <v>7.6402028036872478</v>
      </c>
      <c r="L3542" s="64">
        <v>2</v>
      </c>
      <c r="M3542" s="65">
        <v>365780.7</v>
      </c>
      <c r="N3542" s="87">
        <v>9703202.4000000004</v>
      </c>
      <c r="O3542" s="87" t="s">
        <v>1228</v>
      </c>
      <c r="P3542" s="87" t="str">
        <f>VLOOKUP(CENSO[[#This Row],[DAP (cm)]],CD[],2,TRUE)</f>
        <v>TORA</v>
      </c>
      <c r="Q3542" s="87" t="str">
        <f>VLOOKUP(CENSO[[#This Row],[DAP (cm)]],DD[],2,TRUE)</f>
        <v>90├ 100</v>
      </c>
      <c r="R3542" s="87" t="str" cm="1">
        <f t="array" ref="R3542">INDEX(_xlfn.TEXTSPLIT(CENSO[[#This Row],[NOME CIENTIFICO]]," "),1)</f>
        <v>Tachigali</v>
      </c>
      <c r="S3542" s="98" t="s">
        <v>1004</v>
      </c>
      <c r="T3542" s="87">
        <f>_xlfn.MINIFS(CENSO[DAP (cm)],CENSO[NOME CIENTIFICO],CENSO[[#This Row],[NOME CIENTIFICO]])</f>
        <v>39.152116000606256</v>
      </c>
      <c r="U35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42" s="87" t="str">
        <f>IF(CENSO[[#This Row],[DAP (cm)]]&lt;CENSO[[#This Row],[DMCE (cm)]],"DAP &lt; DMCE","DAP ≥ DMCE")</f>
        <v>DAP ≥ DMCE</v>
      </c>
      <c r="W3542" s="87" t="str">
        <f>IF(CENSO[[#This Row],[DAP (cm)]]&gt;200, "Superior", "Inferior")</f>
        <v>Inferior</v>
      </c>
      <c r="X3542" s="87" t="str">
        <f>VLOOKUP(CENSO[[#This Row],[NOME COMUM]],ESPECIES[],4,FALSE)</f>
        <v>Não</v>
      </c>
      <c r="Y3542" s="87" t="str">
        <f>IF(IFERROR(VLOOKUP(CENSO[[#This Row],[NOME COMUM]],COMERCIAIS[],2, FALSE), "Não") &lt;&gt; "Não", "Sim", "Não")</f>
        <v>Sim</v>
      </c>
      <c r="Z3542" s="133">
        <f>CENSO[[#This Row],[g (m²)]]/SUM(AEEF[AEEF-UT])</f>
        <v>1.3640425733108519E-3</v>
      </c>
      <c r="AA3542" s="133">
        <f>CENSO[[#This Row],[v (m³)]]/SUM(AEEF[AEEF-UT])</f>
        <v>1.3367617218446348E-2</v>
      </c>
    </row>
    <row r="3543" spans="1:27" ht="14">
      <c r="A3543" s="86">
        <v>1</v>
      </c>
      <c r="B3543" s="86">
        <v>2</v>
      </c>
      <c r="C3543" s="63">
        <v>101</v>
      </c>
      <c r="D3543" s="63">
        <v>3542</v>
      </c>
      <c r="E3543" s="63" t="str">
        <f>VLOOKUP(CENSO[[#This Row],[NOME COMUM]],ESPECIES[],2,FALSE)</f>
        <v>Vatairea fusca Ducke</v>
      </c>
      <c r="F3543" s="64" t="s">
        <v>50</v>
      </c>
      <c r="G3543" s="64">
        <v>160</v>
      </c>
      <c r="H3543" s="97">
        <f>CENSO[[#This Row],[CAP (cm)]]/PI()</f>
        <v>50.929581789406512</v>
      </c>
      <c r="I3543" s="64">
        <v>15</v>
      </c>
      <c r="J3543" s="96">
        <f>(PI()*(CENSO[[#This Row],[DAP (cm)]]^2))/40000</f>
        <v>0.20371832715762608</v>
      </c>
      <c r="K3543" s="96">
        <f>CENSO[[#This Row],[g (m²)]]*CENSO[[#This Row],[H (m)]]*0.7</f>
        <v>2.1390424351550736</v>
      </c>
      <c r="L3543" s="64">
        <v>1</v>
      </c>
      <c r="M3543" s="65">
        <v>365769.799999999</v>
      </c>
      <c r="N3543" s="87">
        <v>9703149</v>
      </c>
      <c r="O3543" s="98" t="s">
        <v>1225</v>
      </c>
      <c r="P3543" s="87" t="str">
        <f>VLOOKUP(CENSO[[#This Row],[DAP (cm)]],CD[],2,TRUE)</f>
        <v>TORA</v>
      </c>
      <c r="Q3543" s="87" t="str">
        <f>VLOOKUP(CENSO[[#This Row],[DAP (cm)]],DD[],2,TRUE)</f>
        <v>50├ 60</v>
      </c>
      <c r="R3543" s="87" t="str" cm="1">
        <f t="array" ref="R3543">INDEX(_xlfn.TEXTSPLIT(CENSO[[#This Row],[NOME CIENTIFICO]]," "),1)</f>
        <v>Vatairea</v>
      </c>
      <c r="S3543" s="98" t="s">
        <v>1004</v>
      </c>
      <c r="T3543" s="87">
        <f>_xlfn.MINIFS(CENSO[DAP (cm)],CENSO[NOME CIENTIFICO],CENSO[[#This Row],[NOME CIENTIFICO]])</f>
        <v>50.929581789406512</v>
      </c>
      <c r="U35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60.929581789406512</v>
      </c>
      <c r="V3543" s="87" t="str">
        <f>IF(CENSO[[#This Row],[DAP (cm)]]&lt;CENSO[[#This Row],[DMCE (cm)]],"DAP &lt; DMCE","DAP ≥ DMCE")</f>
        <v>DAP &lt; DMCE</v>
      </c>
      <c r="W3543" s="87" t="str">
        <f>IF(CENSO[[#This Row],[DAP (cm)]]&gt;200, "Superior", "Inferior")</f>
        <v>Inferior</v>
      </c>
      <c r="X3543" s="87" t="str">
        <f>VLOOKUP(CENSO[[#This Row],[NOME COMUM]],ESPECIES[],4,FALSE)</f>
        <v>Não</v>
      </c>
      <c r="Y3543" s="87" t="str">
        <f>IF(IFERROR(VLOOKUP(CENSO[[#This Row],[NOME COMUM]],COMERCIAIS[],2, FALSE), "Não") &lt;&gt; "Não", "Sim", "Não")</f>
        <v>Não</v>
      </c>
      <c r="Z3543" s="133">
        <f>CENSO[[#This Row],[g (m²)]]/SUM(AEEF[AEEF-UT])</f>
        <v>3.5643407482732108E-4</v>
      </c>
      <c r="AA3543" s="133">
        <f>CENSO[[#This Row],[v (m³)]]/SUM(AEEF[AEEF-UT])</f>
        <v>3.7425577856868707E-3</v>
      </c>
    </row>
    <row r="3544" spans="1:27" ht="14">
      <c r="A3544" s="86">
        <v>1</v>
      </c>
      <c r="B3544" s="86">
        <v>2</v>
      </c>
      <c r="C3544" s="63">
        <v>101</v>
      </c>
      <c r="D3544" s="63">
        <v>3543</v>
      </c>
      <c r="E3544" s="63" t="str">
        <f>VLOOKUP(CENSO[[#This Row],[NOME COMUM]],ESPECIES[],2,FALSE)</f>
        <v>Tachigali myrmecophila Ducke</v>
      </c>
      <c r="F3544" s="64" t="s">
        <v>14</v>
      </c>
      <c r="G3544" s="64">
        <v>203</v>
      </c>
      <c r="H3544" s="97">
        <f>CENSO[[#This Row],[CAP (cm)]]/PI()</f>
        <v>64.616906895309512</v>
      </c>
      <c r="I3544" s="64">
        <v>16</v>
      </c>
      <c r="J3544" s="96">
        <f>(PI()*(CENSO[[#This Row],[DAP (cm)]]^2))/40000</f>
        <v>0.32793080249369577</v>
      </c>
      <c r="K3544" s="96">
        <f>CENSO[[#This Row],[g (m²)]]*CENSO[[#This Row],[H (m)]]*0.7</f>
        <v>3.6728249879293924</v>
      </c>
      <c r="L3544" s="64">
        <v>1</v>
      </c>
      <c r="M3544" s="65">
        <v>365744.2</v>
      </c>
      <c r="N3544" s="87">
        <v>9703127.9000000004</v>
      </c>
      <c r="O3544" s="87" t="s">
        <v>1228</v>
      </c>
      <c r="P3544" s="87" t="str">
        <f>VLOOKUP(CENSO[[#This Row],[DAP (cm)]],CD[],2,TRUE)</f>
        <v>TORA</v>
      </c>
      <c r="Q3544" s="87" t="str">
        <f>VLOOKUP(CENSO[[#This Row],[DAP (cm)]],DD[],2,TRUE)</f>
        <v>60├ 70</v>
      </c>
      <c r="R3544" s="87" t="str" cm="1">
        <f t="array" ref="R3544">INDEX(_xlfn.TEXTSPLIT(CENSO[[#This Row],[NOME CIENTIFICO]]," "),1)</f>
        <v>Tachigali</v>
      </c>
      <c r="S3544" s="98" t="s">
        <v>1004</v>
      </c>
      <c r="T3544" s="87">
        <f>_xlfn.MINIFS(CENSO[DAP (cm)],CENSO[NOME CIENTIFICO],CENSO[[#This Row],[NOME CIENTIFICO]])</f>
        <v>39.152116000606256</v>
      </c>
      <c r="U35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44" s="87" t="str">
        <f>IF(CENSO[[#This Row],[DAP (cm)]]&lt;CENSO[[#This Row],[DMCE (cm)]],"DAP &lt; DMCE","DAP ≥ DMCE")</f>
        <v>DAP ≥ DMCE</v>
      </c>
      <c r="W3544" s="87" t="str">
        <f>IF(CENSO[[#This Row],[DAP (cm)]]&gt;200, "Superior", "Inferior")</f>
        <v>Inferior</v>
      </c>
      <c r="X3544" s="87" t="str">
        <f>VLOOKUP(CENSO[[#This Row],[NOME COMUM]],ESPECIES[],4,FALSE)</f>
        <v>Não</v>
      </c>
      <c r="Y3544" s="87" t="str">
        <f>IF(IFERROR(VLOOKUP(CENSO[[#This Row],[NOME COMUM]],COMERCIAIS[],2, FALSE), "Não") &lt;&gt; "Não", "Sim", "Não")</f>
        <v>Sim</v>
      </c>
      <c r="Z3544" s="133">
        <f>CENSO[[#This Row],[g (m²)]]/SUM(AEEF[AEEF-UT])</f>
        <v>5.7376139802965123E-4</v>
      </c>
      <c r="AA3544" s="133">
        <f>CENSO[[#This Row],[v (m³)]]/SUM(AEEF[AEEF-UT])</f>
        <v>6.4261276579320927E-3</v>
      </c>
    </row>
    <row r="3545" spans="1:27" ht="14">
      <c r="A3545" s="86">
        <v>1</v>
      </c>
      <c r="B3545" s="86">
        <v>2</v>
      </c>
      <c r="C3545" s="63">
        <v>101</v>
      </c>
      <c r="D3545" s="63">
        <v>3544</v>
      </c>
      <c r="E3545" s="63" t="str">
        <f>VLOOKUP(CENSO[[#This Row],[NOME COMUM]],ESPECIES[],2,FALSE)</f>
        <v>Ocotea cymbarum Kunth</v>
      </c>
      <c r="F3545" s="64" t="s">
        <v>11</v>
      </c>
      <c r="G3545" s="64">
        <v>150</v>
      </c>
      <c r="H3545" s="97">
        <f>CENSO[[#This Row],[CAP (cm)]]/PI()</f>
        <v>47.7464829275686</v>
      </c>
      <c r="I3545" s="64">
        <v>14</v>
      </c>
      <c r="J3545" s="96">
        <f>(PI()*(CENSO[[#This Row],[DAP (cm)]]^2))/40000</f>
        <v>0.17904931097838223</v>
      </c>
      <c r="K3545" s="96">
        <f>CENSO[[#This Row],[g (m²)]]*CENSO[[#This Row],[H (m)]]*0.7</f>
        <v>1.7546832475881458</v>
      </c>
      <c r="L3545" s="64">
        <v>1</v>
      </c>
      <c r="M3545" s="65">
        <v>365748.59999999899</v>
      </c>
      <c r="N3545" s="87">
        <v>9703114.8000000007</v>
      </c>
      <c r="O3545" s="98" t="s">
        <v>1225</v>
      </c>
      <c r="P3545" s="87" t="str">
        <f>VLOOKUP(CENSO[[#This Row],[DAP (cm)]],CD[],2,TRUE)</f>
        <v>TORETE</v>
      </c>
      <c r="Q3545" s="87" t="str">
        <f>VLOOKUP(CENSO[[#This Row],[DAP (cm)]],DD[],2,TRUE)</f>
        <v>40├ 50</v>
      </c>
      <c r="R3545" s="87" t="str" cm="1">
        <f t="array" ref="R3545">INDEX(_xlfn.TEXTSPLIT(CENSO[[#This Row],[NOME CIENTIFICO]]," "),1)</f>
        <v>Ocotea</v>
      </c>
      <c r="S3545" s="98" t="s">
        <v>1004</v>
      </c>
      <c r="T3545" s="87">
        <f>_xlfn.MINIFS(CENSO[DAP (cm)],CENSO[NOME CIENTIFICO],CENSO[[#This Row],[NOME CIENTIFICO]])</f>
        <v>39.470425886790046</v>
      </c>
      <c r="U35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45" s="87" t="str">
        <f>IF(CENSO[[#This Row],[DAP (cm)]]&lt;CENSO[[#This Row],[DMCE (cm)]],"DAP &lt; DMCE","DAP ≥ DMCE")</f>
        <v>DAP &lt; DMCE</v>
      </c>
      <c r="W3545" s="87" t="str">
        <f>IF(CENSO[[#This Row],[DAP (cm)]]&gt;200, "Superior", "Inferior")</f>
        <v>Inferior</v>
      </c>
      <c r="X3545" s="87" t="str">
        <f>VLOOKUP(CENSO[[#This Row],[NOME COMUM]],ESPECIES[],4,FALSE)</f>
        <v>Não</v>
      </c>
      <c r="Y3545" s="87" t="str">
        <f>IF(IFERROR(VLOOKUP(CENSO[[#This Row],[NOME COMUM]],COMERCIAIS[],2, FALSE), "Não") &lt;&gt; "Não", "Sim", "Não")</f>
        <v>Sim</v>
      </c>
      <c r="Z3545" s="133">
        <f>CENSO[[#This Row],[g (m²)]]/SUM(AEEF[AEEF-UT])</f>
        <v>3.1327213607870003E-4</v>
      </c>
      <c r="AA3545" s="133">
        <f>CENSO[[#This Row],[v (m³)]]/SUM(AEEF[AEEF-UT])</f>
        <v>3.07006693357126E-3</v>
      </c>
    </row>
    <row r="3546" spans="1:27" ht="14">
      <c r="A3546" s="86">
        <v>1</v>
      </c>
      <c r="B3546" s="86">
        <v>2</v>
      </c>
      <c r="C3546" s="63">
        <v>101</v>
      </c>
      <c r="D3546" s="63">
        <v>3545</v>
      </c>
      <c r="E3546" s="63" t="str">
        <f>VLOOKUP(CENSO[[#This Row],[NOME COMUM]],ESPECIES[],2,FALSE)</f>
        <v>Tachigali myrmecophila Ducke</v>
      </c>
      <c r="F3546" s="64" t="s">
        <v>14</v>
      </c>
      <c r="G3546" s="64">
        <v>196</v>
      </c>
      <c r="H3546" s="97">
        <f>CENSO[[#This Row],[CAP (cm)]]/PI()</f>
        <v>62.388737692022971</v>
      </c>
      <c r="I3546" s="64">
        <v>15</v>
      </c>
      <c r="J3546" s="96">
        <f>(PI()*(CENSO[[#This Row],[DAP (cm)]]^2))/40000</f>
        <v>0.30570481469091254</v>
      </c>
      <c r="K3546" s="96">
        <f>CENSO[[#This Row],[g (m²)]]*CENSO[[#This Row],[H (m)]]*0.7</f>
        <v>3.2099005542545815</v>
      </c>
      <c r="L3546" s="64">
        <v>1</v>
      </c>
      <c r="M3546" s="65">
        <v>365760.2</v>
      </c>
      <c r="N3546" s="87">
        <v>9703098.1999999899</v>
      </c>
      <c r="O3546" s="87" t="s">
        <v>1228</v>
      </c>
      <c r="P3546" s="87" t="str">
        <f>VLOOKUP(CENSO[[#This Row],[DAP (cm)]],CD[],2,TRUE)</f>
        <v>TORA</v>
      </c>
      <c r="Q3546" s="87" t="str">
        <f>VLOOKUP(CENSO[[#This Row],[DAP (cm)]],DD[],2,TRUE)</f>
        <v>60├ 70</v>
      </c>
      <c r="R3546" s="87" t="str" cm="1">
        <f t="array" ref="R3546">INDEX(_xlfn.TEXTSPLIT(CENSO[[#This Row],[NOME CIENTIFICO]]," "),1)</f>
        <v>Tachigali</v>
      </c>
      <c r="S3546" s="98" t="s">
        <v>1004</v>
      </c>
      <c r="T3546" s="87">
        <f>_xlfn.MINIFS(CENSO[DAP (cm)],CENSO[NOME CIENTIFICO],CENSO[[#This Row],[NOME CIENTIFICO]])</f>
        <v>39.152116000606256</v>
      </c>
      <c r="U35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46" s="87" t="str">
        <f>IF(CENSO[[#This Row],[DAP (cm)]]&lt;CENSO[[#This Row],[DMCE (cm)]],"DAP &lt; DMCE","DAP ≥ DMCE")</f>
        <v>DAP ≥ DMCE</v>
      </c>
      <c r="W3546" s="87" t="str">
        <f>IF(CENSO[[#This Row],[DAP (cm)]]&gt;200, "Superior", "Inferior")</f>
        <v>Inferior</v>
      </c>
      <c r="X3546" s="87" t="str">
        <f>VLOOKUP(CENSO[[#This Row],[NOME COMUM]],ESPECIES[],4,FALSE)</f>
        <v>Não</v>
      </c>
      <c r="Y3546" s="87" t="str">
        <f>IF(IFERROR(VLOOKUP(CENSO[[#This Row],[NOME COMUM]],COMERCIAIS[],2, FALSE), "Não") &lt;&gt; "Não", "Sim", "Não")</f>
        <v>Sim</v>
      </c>
      <c r="Z3546" s="133">
        <f>CENSO[[#This Row],[g (m²)]]/SUM(AEEF[AEEF-UT])</f>
        <v>5.3487388353774844E-4</v>
      </c>
      <c r="AA3546" s="133">
        <f>CENSO[[#This Row],[v (m³)]]/SUM(AEEF[AEEF-UT])</f>
        <v>5.6161757771463587E-3</v>
      </c>
    </row>
    <row r="3547" spans="1:27" ht="14">
      <c r="A3547" s="86">
        <v>1</v>
      </c>
      <c r="B3547" s="86">
        <v>2</v>
      </c>
      <c r="C3547" s="63">
        <v>101</v>
      </c>
      <c r="D3547" s="63">
        <v>3546</v>
      </c>
      <c r="E3547" s="63" t="str">
        <f>VLOOKUP(CENSO[[#This Row],[NOME COMUM]],ESPECIES[],2,FALSE)</f>
        <v>Cordia umbraculifera DC.</v>
      </c>
      <c r="F3547" s="64" t="s">
        <v>92</v>
      </c>
      <c r="G3547" s="64">
        <v>214</v>
      </c>
      <c r="H3547" s="97">
        <f>CENSO[[#This Row],[CAP (cm)]]/PI()</f>
        <v>68.118315643331201</v>
      </c>
      <c r="I3547" s="64">
        <v>17</v>
      </c>
      <c r="J3547" s="96">
        <f>(PI()*(CENSO[[#This Row],[DAP (cm)]]^2))/40000</f>
        <v>0.36443298869182189</v>
      </c>
      <c r="K3547" s="96">
        <f>CENSO[[#This Row],[g (m²)]]*CENSO[[#This Row],[H (m)]]*0.7</f>
        <v>4.33675256543268</v>
      </c>
      <c r="L3547" s="64">
        <v>1</v>
      </c>
      <c r="M3547" s="65">
        <v>365760.2</v>
      </c>
      <c r="N3547" s="87">
        <v>9703089.4000000004</v>
      </c>
      <c r="O3547" s="87" t="s">
        <v>1227</v>
      </c>
      <c r="P3547" s="87" t="str">
        <f>VLOOKUP(CENSO[[#This Row],[DAP (cm)]],CD[],2,TRUE)</f>
        <v>TORA</v>
      </c>
      <c r="Q3547" s="87" t="str">
        <f>VLOOKUP(CENSO[[#This Row],[DAP (cm)]],DD[],2,TRUE)</f>
        <v>60├ 70</v>
      </c>
      <c r="R3547" s="87" t="str" cm="1">
        <f t="array" ref="R3547">INDEX(_xlfn.TEXTSPLIT(CENSO[[#This Row],[NOME CIENTIFICO]]," "),1)</f>
        <v>Cordia</v>
      </c>
      <c r="S3547" s="98" t="s">
        <v>1004</v>
      </c>
      <c r="T3547" s="87">
        <f>_xlfn.MINIFS(CENSO[DAP (cm)],CENSO[NOME CIENTIFICO],CENSO[[#This Row],[NOME CIENTIFICO]])</f>
        <v>42.335214862444161</v>
      </c>
      <c r="U35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3547" s="87" t="str">
        <f>IF(CENSO[[#This Row],[DAP (cm)]]&lt;CENSO[[#This Row],[DMCE (cm)]],"DAP &lt; DMCE","DAP ≥ DMCE")</f>
        <v>DAP ≥ DMCE</v>
      </c>
      <c r="W3547" s="87" t="str">
        <f>IF(CENSO[[#This Row],[DAP (cm)]]&gt;200, "Superior", "Inferior")</f>
        <v>Inferior</v>
      </c>
      <c r="X3547" s="87" t="str">
        <f>VLOOKUP(CENSO[[#This Row],[NOME COMUM]],ESPECIES[],4,FALSE)</f>
        <v>Não</v>
      </c>
      <c r="Y3547" s="87" t="str">
        <f>IF(IFERROR(VLOOKUP(CENSO[[#This Row],[NOME COMUM]],COMERCIAIS[],2, FALSE), "Não") &lt;&gt; "Não", "Sim", "Não")</f>
        <v>Não</v>
      </c>
      <c r="Z3547" s="133">
        <f>CENSO[[#This Row],[g (m²)]]/SUM(AEEF[AEEF-UT])</f>
        <v>6.3762714417156204E-4</v>
      </c>
      <c r="AA3547" s="133">
        <f>CENSO[[#This Row],[v (m³)]]/SUM(AEEF[AEEF-UT])</f>
        <v>7.5877630156415878E-3</v>
      </c>
    </row>
    <row r="3548" spans="1:27" ht="14">
      <c r="A3548" s="86">
        <v>1</v>
      </c>
      <c r="B3548" s="86">
        <v>2</v>
      </c>
      <c r="C3548" s="63">
        <v>101</v>
      </c>
      <c r="D3548" s="63">
        <v>3547</v>
      </c>
      <c r="E3548" s="63" t="str">
        <f>VLOOKUP(CENSO[[#This Row],[NOME COMUM]],ESPECIES[],2,FALSE)</f>
        <v>Aspidosperma carapanauba Pichon.</v>
      </c>
      <c r="F3548" s="64" t="s">
        <v>68</v>
      </c>
      <c r="G3548" s="64">
        <v>220</v>
      </c>
      <c r="H3548" s="97">
        <f>CENSO[[#This Row],[CAP (cm)]]/PI()</f>
        <v>70.028174960433944</v>
      </c>
      <c r="I3548" s="64">
        <v>19</v>
      </c>
      <c r="J3548" s="96">
        <f>(PI()*(CENSO[[#This Row],[DAP (cm)]]^2))/40000</f>
        <v>0.3851549622823866</v>
      </c>
      <c r="K3548" s="96">
        <f>CENSO[[#This Row],[g (m²)]]*CENSO[[#This Row],[H (m)]]*0.7</f>
        <v>5.1225609983557412</v>
      </c>
      <c r="L3548" s="64">
        <v>3</v>
      </c>
      <c r="M3548" s="65">
        <v>365757.9</v>
      </c>
      <c r="N3548" s="87">
        <v>9703075.0999999903</v>
      </c>
      <c r="O3548" s="87" t="s">
        <v>1226</v>
      </c>
      <c r="P3548" s="87" t="str">
        <f>VLOOKUP(CENSO[[#This Row],[DAP (cm)]],CD[],2,TRUE)</f>
        <v>TORA</v>
      </c>
      <c r="Q3548" s="87" t="str">
        <f>VLOOKUP(CENSO[[#This Row],[DAP (cm)]],DD[],2,TRUE)</f>
        <v>70├ 80</v>
      </c>
      <c r="R3548" s="87" t="str" cm="1">
        <f t="array" ref="R3548">INDEX(_xlfn.TEXTSPLIT(CENSO[[#This Row],[NOME CIENTIFICO]]," "),1)</f>
        <v>Aspidosperma</v>
      </c>
      <c r="S3548" s="98" t="s">
        <v>1004</v>
      </c>
      <c r="T3548" s="87">
        <f>_xlfn.MINIFS(CENSO[DAP (cm)],CENSO[NOME CIENTIFICO],CENSO[[#This Row],[NOME CIENTIFICO]])</f>
        <v>47.109863155201019</v>
      </c>
      <c r="U35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57.109863155201019</v>
      </c>
      <c r="V3548" s="87" t="str">
        <f>IF(CENSO[[#This Row],[DAP (cm)]]&lt;CENSO[[#This Row],[DMCE (cm)]],"DAP &lt; DMCE","DAP ≥ DMCE")</f>
        <v>DAP ≥ DMCE</v>
      </c>
      <c r="W3548" s="87" t="str">
        <f>IF(CENSO[[#This Row],[DAP (cm)]]&gt;200, "Superior", "Inferior")</f>
        <v>Inferior</v>
      </c>
      <c r="X3548" s="87" t="str">
        <f>VLOOKUP(CENSO[[#This Row],[NOME COMUM]],ESPECIES[],4,FALSE)</f>
        <v>Não</v>
      </c>
      <c r="Y3548" s="87" t="str">
        <f>IF(IFERROR(VLOOKUP(CENSO[[#This Row],[NOME COMUM]],COMERCIAIS[],2, FALSE), "Não") &lt;&gt; "Não", "Sim", "Não")</f>
        <v>Não</v>
      </c>
      <c r="Z3548" s="133">
        <f>CENSO[[#This Row],[g (m²)]]/SUM(AEEF[AEEF-UT])</f>
        <v>6.7388317272040353E-4</v>
      </c>
      <c r="AA3548" s="133">
        <f>CENSO[[#This Row],[v (m³)]]/SUM(AEEF[AEEF-UT])</f>
        <v>8.9626461971813662E-3</v>
      </c>
    </row>
    <row r="3549" spans="1:27" ht="14">
      <c r="A3549" s="86">
        <v>1</v>
      </c>
      <c r="B3549" s="86">
        <v>2</v>
      </c>
      <c r="C3549" s="63">
        <v>101</v>
      </c>
      <c r="D3549" s="63">
        <v>3548</v>
      </c>
      <c r="E3549" s="63" t="str">
        <f>VLOOKUP(CENSO[[#This Row],[NOME COMUM]],ESPECIES[],2,FALSE)</f>
        <v>Dimorphandra multiflora Ducke</v>
      </c>
      <c r="F3549" s="64" t="s">
        <v>73</v>
      </c>
      <c r="G3549" s="64">
        <v>400</v>
      </c>
      <c r="H3549" s="97">
        <f>CENSO[[#This Row],[CAP (cm)]]/PI()</f>
        <v>127.32395447351627</v>
      </c>
      <c r="I3549" s="64">
        <v>15</v>
      </c>
      <c r="J3549" s="96">
        <f>(PI()*(CENSO[[#This Row],[DAP (cm)]]^2))/40000</f>
        <v>1.2732395447351625</v>
      </c>
      <c r="K3549" s="96">
        <f>CENSO[[#This Row],[g (m²)]]*CENSO[[#This Row],[H (m)]]*0.7</f>
        <v>13.369015219719206</v>
      </c>
      <c r="L3549" s="64">
        <v>1</v>
      </c>
      <c r="M3549" s="65">
        <v>365750</v>
      </c>
      <c r="N3549" s="87">
        <v>9703069.9000000004</v>
      </c>
      <c r="O3549" s="87" t="s">
        <v>1227</v>
      </c>
      <c r="P3549" s="87" t="str">
        <f>VLOOKUP(CENSO[[#This Row],[DAP (cm)]],CD[],2,TRUE)</f>
        <v>TORA</v>
      </c>
      <c r="Q3549" s="87" t="str">
        <f>VLOOKUP(CENSO[[#This Row],[DAP (cm)]],DD[],2,TRUE)</f>
        <v>120├ 130</v>
      </c>
      <c r="R3549" s="87" t="str" cm="1">
        <f t="array" ref="R3549">INDEX(_xlfn.TEXTSPLIT(CENSO[[#This Row],[NOME CIENTIFICO]]," "),1)</f>
        <v>Dimorphandra</v>
      </c>
      <c r="S3549" s="98" t="s">
        <v>1004</v>
      </c>
      <c r="T3549" s="87">
        <f>_xlfn.MINIFS(CENSO[DAP (cm)],CENSO[NOME CIENTIFICO],CENSO[[#This Row],[NOME CIENTIFICO]])</f>
        <v>39.788735772973837</v>
      </c>
      <c r="U35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49" s="87" t="str">
        <f>IF(CENSO[[#This Row],[DAP (cm)]]&lt;CENSO[[#This Row],[DMCE (cm)]],"DAP &lt; DMCE","DAP ≥ DMCE")</f>
        <v>DAP ≥ DMCE</v>
      </c>
      <c r="W3549" s="87" t="str">
        <f>IF(CENSO[[#This Row],[DAP (cm)]]&gt;200, "Superior", "Inferior")</f>
        <v>Inferior</v>
      </c>
      <c r="X3549" s="87" t="str">
        <f>VLOOKUP(CENSO[[#This Row],[NOME COMUM]],ESPECIES[],4,FALSE)</f>
        <v>Não</v>
      </c>
      <c r="Y3549" s="87" t="str">
        <f>IF(IFERROR(VLOOKUP(CENSO[[#This Row],[NOME COMUM]],COMERCIAIS[],2, FALSE), "Não") &lt;&gt; "Não", "Sim", "Não")</f>
        <v>Não</v>
      </c>
      <c r="Z3549" s="133">
        <f>CENSO[[#This Row],[g (m²)]]/SUM(AEEF[AEEF-UT])</f>
        <v>2.2277129676707558E-3</v>
      </c>
      <c r="AA3549" s="133">
        <f>CENSO[[#This Row],[v (m³)]]/SUM(AEEF[AEEF-UT])</f>
        <v>2.3390986160542932E-2</v>
      </c>
    </row>
    <row r="3550" spans="1:27" ht="14">
      <c r="A3550" s="86">
        <v>1</v>
      </c>
      <c r="B3550" s="86">
        <v>2</v>
      </c>
      <c r="C3550" s="63">
        <v>101</v>
      </c>
      <c r="D3550" s="63">
        <v>3549</v>
      </c>
      <c r="E3550" s="63" t="str">
        <f>VLOOKUP(CENSO[[#This Row],[NOME COMUM]],ESPECIES[],2,FALSE)</f>
        <v>Hymenolobium petraeum Ducke</v>
      </c>
      <c r="F3550" s="64" t="s">
        <v>40</v>
      </c>
      <c r="G3550" s="64">
        <v>294</v>
      </c>
      <c r="H3550" s="97">
        <f>CENSO[[#This Row],[CAP (cm)]]/PI()</f>
        <v>93.583106538034457</v>
      </c>
      <c r="I3550" s="64">
        <v>18</v>
      </c>
      <c r="J3550" s="96">
        <f>(PI()*(CENSO[[#This Row],[DAP (cm)]]^2))/40000</f>
        <v>0.6878358330545532</v>
      </c>
      <c r="K3550" s="96">
        <f>CENSO[[#This Row],[g (m²)]]*CENSO[[#This Row],[H (m)]]*0.7</f>
        <v>8.666731496487369</v>
      </c>
      <c r="L3550" s="64">
        <v>1</v>
      </c>
      <c r="M3550" s="65">
        <v>365753.2</v>
      </c>
      <c r="N3550" s="87">
        <v>9703060.5999999903</v>
      </c>
      <c r="O3550" s="87" t="s">
        <v>1227</v>
      </c>
      <c r="P3550" s="87" t="str">
        <f>VLOOKUP(CENSO[[#This Row],[DAP (cm)]],CD[],2,TRUE)</f>
        <v>TORA</v>
      </c>
      <c r="Q3550" s="87" t="str">
        <f>VLOOKUP(CENSO[[#This Row],[DAP (cm)]],DD[],2,TRUE)</f>
        <v>90├ 100</v>
      </c>
      <c r="R3550" s="87" t="str" cm="1">
        <f t="array" ref="R3550">INDEX(_xlfn.TEXTSPLIT(CENSO[[#This Row],[NOME CIENTIFICO]]," "),1)</f>
        <v>Hymenolobium</v>
      </c>
      <c r="S3550" s="98" t="s">
        <v>1004</v>
      </c>
      <c r="T3550" s="87">
        <f>_xlfn.MINIFS(CENSO[DAP (cm)],CENSO[NOME CIENTIFICO],CENSO[[#This Row],[NOME CIENTIFICO]])</f>
        <v>41.38028520389279</v>
      </c>
      <c r="U35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550" s="87" t="str">
        <f>IF(CENSO[[#This Row],[DAP (cm)]]&lt;CENSO[[#This Row],[DMCE (cm)]],"DAP &lt; DMCE","DAP ≥ DMCE")</f>
        <v>DAP ≥ DMCE</v>
      </c>
      <c r="W3550" s="87" t="str">
        <f>IF(CENSO[[#This Row],[DAP (cm)]]&gt;200, "Superior", "Inferior")</f>
        <v>Inferior</v>
      </c>
      <c r="X3550" s="87" t="str">
        <f>VLOOKUP(CENSO[[#This Row],[NOME COMUM]],ESPECIES[],4,FALSE)</f>
        <v>Não</v>
      </c>
      <c r="Y3550" s="87" t="str">
        <f>IF(IFERROR(VLOOKUP(CENSO[[#This Row],[NOME COMUM]],COMERCIAIS[],2, FALSE), "Não") &lt;&gt; "Não", "Sim", "Não")</f>
        <v>Sim</v>
      </c>
      <c r="Z3550" s="133">
        <f>CENSO[[#This Row],[g (m²)]]/SUM(AEEF[AEEF-UT])</f>
        <v>1.2034662379599341E-3</v>
      </c>
      <c r="AA3550" s="133">
        <f>CENSO[[#This Row],[v (m³)]]/SUM(AEEF[AEEF-UT])</f>
        <v>1.5163674598295167E-2</v>
      </c>
    </row>
    <row r="3551" spans="1:27" ht="14">
      <c r="A3551" s="86">
        <v>1</v>
      </c>
      <c r="B3551" s="86">
        <v>2</v>
      </c>
      <c r="C3551" s="63">
        <v>101</v>
      </c>
      <c r="D3551" s="63">
        <v>3550</v>
      </c>
      <c r="E3551" s="63" t="str">
        <f>VLOOKUP(CENSO[[#This Row],[NOME COMUM]],ESPECIES[],2,FALSE)</f>
        <v>Tachigali myrmecophila Ducke</v>
      </c>
      <c r="F3551" s="64" t="s">
        <v>14</v>
      </c>
      <c r="G3551" s="64">
        <v>200</v>
      </c>
      <c r="H3551" s="97">
        <f>CENSO[[#This Row],[CAP (cm)]]/PI()</f>
        <v>63.661977236758133</v>
      </c>
      <c r="I3551" s="64">
        <v>16</v>
      </c>
      <c r="J3551" s="96">
        <f>(PI()*(CENSO[[#This Row],[DAP (cm)]]^2))/40000</f>
        <v>0.31830988618379064</v>
      </c>
      <c r="K3551" s="96">
        <f>CENSO[[#This Row],[g (m²)]]*CENSO[[#This Row],[H (m)]]*0.7</f>
        <v>3.565070725258455</v>
      </c>
      <c r="L3551" s="64">
        <v>1</v>
      </c>
      <c r="M3551" s="65">
        <v>365743.09999999899</v>
      </c>
      <c r="N3551" s="87">
        <v>9703056.5999999903</v>
      </c>
      <c r="O3551" s="87" t="s">
        <v>1228</v>
      </c>
      <c r="P3551" s="87" t="str">
        <f>VLOOKUP(CENSO[[#This Row],[DAP (cm)]],CD[],2,TRUE)</f>
        <v>TORA</v>
      </c>
      <c r="Q3551" s="87" t="str">
        <f>VLOOKUP(CENSO[[#This Row],[DAP (cm)]],DD[],2,TRUE)</f>
        <v>60├ 70</v>
      </c>
      <c r="R3551" s="87" t="str" cm="1">
        <f t="array" ref="R3551">INDEX(_xlfn.TEXTSPLIT(CENSO[[#This Row],[NOME CIENTIFICO]]," "),1)</f>
        <v>Tachigali</v>
      </c>
      <c r="S3551" s="98" t="s">
        <v>1004</v>
      </c>
      <c r="T3551" s="87">
        <f>_xlfn.MINIFS(CENSO[DAP (cm)],CENSO[NOME CIENTIFICO],CENSO[[#This Row],[NOME CIENTIFICO]])</f>
        <v>39.152116000606256</v>
      </c>
      <c r="U35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51" s="87" t="str">
        <f>IF(CENSO[[#This Row],[DAP (cm)]]&lt;CENSO[[#This Row],[DMCE (cm)]],"DAP &lt; DMCE","DAP ≥ DMCE")</f>
        <v>DAP ≥ DMCE</v>
      </c>
      <c r="W3551" s="87" t="str">
        <f>IF(CENSO[[#This Row],[DAP (cm)]]&gt;200, "Superior", "Inferior")</f>
        <v>Inferior</v>
      </c>
      <c r="X3551" s="87" t="str">
        <f>VLOOKUP(CENSO[[#This Row],[NOME COMUM]],ESPECIES[],4,FALSE)</f>
        <v>Não</v>
      </c>
      <c r="Y3551" s="87" t="str">
        <f>IF(IFERROR(VLOOKUP(CENSO[[#This Row],[NOME COMUM]],COMERCIAIS[],2, FALSE), "Não") &lt;&gt; "Não", "Sim", "Não")</f>
        <v>Sim</v>
      </c>
      <c r="Z3551" s="133">
        <f>CENSO[[#This Row],[g (m²)]]/SUM(AEEF[AEEF-UT])</f>
        <v>5.5692824191768894E-4</v>
      </c>
      <c r="AA3551" s="133">
        <f>CENSO[[#This Row],[v (m³)]]/SUM(AEEF[AEEF-UT])</f>
        <v>6.2375963094781156E-3</v>
      </c>
    </row>
    <row r="3552" spans="1:27" ht="14">
      <c r="A3552" s="86">
        <v>1</v>
      </c>
      <c r="B3552" s="86">
        <v>2</v>
      </c>
      <c r="C3552" s="63">
        <v>101</v>
      </c>
      <c r="D3552" s="63">
        <v>3551</v>
      </c>
      <c r="E3552" s="63" t="str">
        <f>VLOOKUP(CENSO[[#This Row],[NOME COMUM]],ESPECIES[],2,FALSE)</f>
        <v>Protium spruceanum Engl.</v>
      </c>
      <c r="F3552" s="64" t="s">
        <v>46</v>
      </c>
      <c r="G3552" s="64">
        <v>202</v>
      </c>
      <c r="H3552" s="97">
        <f>CENSO[[#This Row],[CAP (cm)]]/PI()</f>
        <v>64.298597009125714</v>
      </c>
      <c r="I3552" s="64">
        <v>14</v>
      </c>
      <c r="J3552" s="96">
        <f>(PI()*(CENSO[[#This Row],[DAP (cm)]]^2))/40000</f>
        <v>0.3247079148960848</v>
      </c>
      <c r="K3552" s="96">
        <f>CENSO[[#This Row],[g (m²)]]*CENSO[[#This Row],[H (m)]]*0.7</f>
        <v>3.1821375659816309</v>
      </c>
      <c r="L3552" s="64">
        <v>1</v>
      </c>
      <c r="M3552" s="65">
        <v>365737.09999999899</v>
      </c>
      <c r="N3552" s="87">
        <v>9703053.9000000004</v>
      </c>
      <c r="O3552" s="87" t="s">
        <v>1227</v>
      </c>
      <c r="P3552" s="87" t="str">
        <f>VLOOKUP(CENSO[[#This Row],[DAP (cm)]],CD[],2,TRUE)</f>
        <v>TORA</v>
      </c>
      <c r="Q3552" s="87" t="str">
        <f>VLOOKUP(CENSO[[#This Row],[DAP (cm)]],DD[],2,TRUE)</f>
        <v>60├ 70</v>
      </c>
      <c r="R3552" s="87" t="str" cm="1">
        <f t="array" ref="R3552">INDEX(_xlfn.TEXTSPLIT(CENSO[[#This Row],[NOME CIENTIFICO]]," "),1)</f>
        <v>Protium</v>
      </c>
      <c r="S3552" s="98" t="s">
        <v>1004</v>
      </c>
      <c r="T3552" s="87">
        <f>_xlfn.MINIFS(CENSO[DAP (cm)],CENSO[NOME CIENTIFICO],CENSO[[#This Row],[NOME CIENTIFICO]])</f>
        <v>39.788735772973837</v>
      </c>
      <c r="U35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52" s="87" t="str">
        <f>IF(CENSO[[#This Row],[DAP (cm)]]&lt;CENSO[[#This Row],[DMCE (cm)]],"DAP &lt; DMCE","DAP ≥ DMCE")</f>
        <v>DAP ≥ DMCE</v>
      </c>
      <c r="W3552" s="87" t="str">
        <f>IF(CENSO[[#This Row],[DAP (cm)]]&gt;200, "Superior", "Inferior")</f>
        <v>Inferior</v>
      </c>
      <c r="X3552" s="87" t="str">
        <f>VLOOKUP(CENSO[[#This Row],[NOME COMUM]],ESPECIES[],4,FALSE)</f>
        <v>Não</v>
      </c>
      <c r="Y3552" s="87" t="str">
        <f>IF(IFERROR(VLOOKUP(CENSO[[#This Row],[NOME COMUM]],COMERCIAIS[],2, FALSE), "Não") &lt;&gt; "Não", "Sim", "Não")</f>
        <v>Não</v>
      </c>
      <c r="Z3552" s="133">
        <f>CENSO[[#This Row],[g (m²)]]/SUM(AEEF[AEEF-UT])</f>
        <v>5.681224995802345E-4</v>
      </c>
      <c r="AA3552" s="133">
        <f>CENSO[[#This Row],[v (m³)]]/SUM(AEEF[AEEF-UT])</f>
        <v>5.5676004958862971E-3</v>
      </c>
    </row>
    <row r="3553" spans="1:27" ht="14">
      <c r="A3553" s="86">
        <v>1</v>
      </c>
      <c r="B3553" s="86">
        <v>2</v>
      </c>
      <c r="C3553" s="63">
        <v>101</v>
      </c>
      <c r="D3553" s="63">
        <v>3552</v>
      </c>
      <c r="E3553" s="63" t="str">
        <f>VLOOKUP(CENSO[[#This Row],[NOME COMUM]],ESPECIES[],2,FALSE)</f>
        <v>Parahancornia amapa (Huber ) Ducke</v>
      </c>
      <c r="F3553" s="64" t="s">
        <v>15</v>
      </c>
      <c r="G3553" s="64">
        <v>195</v>
      </c>
      <c r="H3553" s="97">
        <f>CENSO[[#This Row],[CAP (cm)]]/PI()</f>
        <v>62.070427805839181</v>
      </c>
      <c r="I3553" s="64">
        <v>15</v>
      </c>
      <c r="J3553" s="96">
        <f>(PI()*(CENSO[[#This Row],[DAP (cm)]]^2))/40000</f>
        <v>0.30259333555346601</v>
      </c>
      <c r="K3553" s="96">
        <f>CENSO[[#This Row],[g (m²)]]*CENSO[[#This Row],[H (m)]]*0.7</f>
        <v>3.177230023311393</v>
      </c>
      <c r="L3553" s="64">
        <v>1</v>
      </c>
      <c r="M3553" s="65">
        <v>365703.2</v>
      </c>
      <c r="N3553" s="87">
        <v>9703016.9000000004</v>
      </c>
      <c r="O3553" s="87" t="s">
        <v>1227</v>
      </c>
      <c r="P3553" s="87" t="str">
        <f>VLOOKUP(CENSO[[#This Row],[DAP (cm)]],CD[],2,TRUE)</f>
        <v>TORA</v>
      </c>
      <c r="Q3553" s="87" t="str">
        <f>VLOOKUP(CENSO[[#This Row],[DAP (cm)]],DD[],2,TRUE)</f>
        <v>60├ 70</v>
      </c>
      <c r="R3553" s="87" t="str" cm="1">
        <f t="array" ref="R3553">INDEX(_xlfn.TEXTSPLIT(CENSO[[#This Row],[NOME CIENTIFICO]]," "),1)</f>
        <v>Parahancornia</v>
      </c>
      <c r="S3553" s="98" t="s">
        <v>1004</v>
      </c>
      <c r="T3553" s="87">
        <f>_xlfn.MINIFS(CENSO[DAP (cm)],CENSO[NOME CIENTIFICO],CENSO[[#This Row],[NOME CIENTIFICO]])</f>
        <v>39.788735772973837</v>
      </c>
      <c r="U35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53" s="87" t="str">
        <f>IF(CENSO[[#This Row],[DAP (cm)]]&lt;CENSO[[#This Row],[DMCE (cm)]],"DAP &lt; DMCE","DAP ≥ DMCE")</f>
        <v>DAP ≥ DMCE</v>
      </c>
      <c r="W3553" s="87" t="str">
        <f>IF(CENSO[[#This Row],[DAP (cm)]]&gt;200, "Superior", "Inferior")</f>
        <v>Inferior</v>
      </c>
      <c r="X3553" s="87" t="str">
        <f>VLOOKUP(CENSO[[#This Row],[NOME COMUM]],ESPECIES[],4,FALSE)</f>
        <v>Não</v>
      </c>
      <c r="Y3553" s="87" t="str">
        <f>IF(IFERROR(VLOOKUP(CENSO[[#This Row],[NOME COMUM]],COMERCIAIS[],2, FALSE), "Não") &lt;&gt; "Não", "Sim", "Não")</f>
        <v>Não</v>
      </c>
      <c r="Z3553" s="133">
        <f>CENSO[[#This Row],[g (m²)]]/SUM(AEEF[AEEF-UT])</f>
        <v>5.2942990997300308E-4</v>
      </c>
      <c r="AA3553" s="133">
        <f>CENSO[[#This Row],[v (m³)]]/SUM(AEEF[AEEF-UT])</f>
        <v>5.5590140547165327E-3</v>
      </c>
    </row>
    <row r="3554" spans="1:27" ht="14">
      <c r="A3554" s="86">
        <v>1</v>
      </c>
      <c r="B3554" s="86">
        <v>2</v>
      </c>
      <c r="C3554" s="63">
        <v>101</v>
      </c>
      <c r="D3554" s="63">
        <v>3553</v>
      </c>
      <c r="E3554" s="63" t="str">
        <f>VLOOKUP(CENSO[[#This Row],[NOME COMUM]],ESPECIES[],2,FALSE)</f>
        <v>Dialium guianense (Aubl.) Sandwith</v>
      </c>
      <c r="F3554" s="64" t="s">
        <v>97</v>
      </c>
      <c r="G3554" s="64">
        <v>293</v>
      </c>
      <c r="H3554" s="97">
        <f>CENSO[[#This Row],[CAP (cm)]]/PI()</f>
        <v>93.264796651850673</v>
      </c>
      <c r="I3554" s="64">
        <v>14</v>
      </c>
      <c r="J3554" s="96">
        <f>(PI()*(CENSO[[#This Row],[DAP (cm)]]^2))/40000</f>
        <v>0.68316463547480621</v>
      </c>
      <c r="K3554" s="96">
        <f>CENSO[[#This Row],[g (m²)]]*CENSO[[#This Row],[H (m)]]*0.7</f>
        <v>6.6950134276530999</v>
      </c>
      <c r="L3554" s="64">
        <v>2</v>
      </c>
      <c r="M3554" s="65">
        <v>365698.7</v>
      </c>
      <c r="N3554" s="87">
        <v>9703019</v>
      </c>
      <c r="O3554" s="87" t="s">
        <v>1227</v>
      </c>
      <c r="P3554" s="87" t="str">
        <f>VLOOKUP(CENSO[[#This Row],[DAP (cm)]],CD[],2,TRUE)</f>
        <v>TORA</v>
      </c>
      <c r="Q3554" s="87" t="str">
        <f>VLOOKUP(CENSO[[#This Row],[DAP (cm)]],DD[],2,TRUE)</f>
        <v>90├ 100</v>
      </c>
      <c r="R3554" s="87" t="str" cm="1">
        <f t="array" ref="R3554">INDEX(_xlfn.TEXTSPLIT(CENSO[[#This Row],[NOME CIENTIFICO]]," "),1)</f>
        <v>Dialium</v>
      </c>
      <c r="S3554" s="98" t="s">
        <v>1004</v>
      </c>
      <c r="T3554" s="87">
        <f>_xlfn.MINIFS(CENSO[DAP (cm)],CENSO[NOME CIENTIFICO],CENSO[[#This Row],[NOME CIENTIFICO]])</f>
        <v>42.335214862444161</v>
      </c>
      <c r="U35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3554" s="87" t="str">
        <f>IF(CENSO[[#This Row],[DAP (cm)]]&lt;CENSO[[#This Row],[DMCE (cm)]],"DAP &lt; DMCE","DAP ≥ DMCE")</f>
        <v>DAP ≥ DMCE</v>
      </c>
      <c r="W3554" s="87" t="str">
        <f>IF(CENSO[[#This Row],[DAP (cm)]]&gt;200, "Superior", "Inferior")</f>
        <v>Inferior</v>
      </c>
      <c r="X3554" s="87" t="str">
        <f>VLOOKUP(CENSO[[#This Row],[NOME COMUM]],ESPECIES[],4,FALSE)</f>
        <v>Não</v>
      </c>
      <c r="Y3554" s="87" t="str">
        <f>IF(IFERROR(VLOOKUP(CENSO[[#This Row],[NOME COMUM]],COMERCIAIS[],2, FALSE), "Não") &lt;&gt; "Não", "Sim", "Não")</f>
        <v>Não</v>
      </c>
      <c r="Z3554" s="133">
        <f>CENSO[[#This Row],[g (m²)]]/SUM(AEEF[AEEF-UT])</f>
        <v>1.1952933160097922E-3</v>
      </c>
      <c r="AA3554" s="133">
        <f>CENSO[[#This Row],[v (m³)]]/SUM(AEEF[AEEF-UT])</f>
        <v>1.1713874496895963E-2</v>
      </c>
    </row>
    <row r="3555" spans="1:27" ht="14">
      <c r="A3555" s="86">
        <v>1</v>
      </c>
      <c r="B3555" s="86">
        <v>2</v>
      </c>
      <c r="C3555" s="63">
        <v>101</v>
      </c>
      <c r="D3555" s="63">
        <v>3554</v>
      </c>
      <c r="E3555" s="63" t="str">
        <f>VLOOKUP(CENSO[[#This Row],[NOME COMUM]],ESPECIES[],2,FALSE)</f>
        <v>Lecythis chartacea O.Berg</v>
      </c>
      <c r="F3555" s="64" t="s">
        <v>31</v>
      </c>
      <c r="G3555" s="64">
        <v>310</v>
      </c>
      <c r="H3555" s="97">
        <f>CENSO[[#This Row],[CAP (cm)]]/PI()</f>
        <v>98.676064716975105</v>
      </c>
      <c r="I3555" s="64">
        <v>22</v>
      </c>
      <c r="J3555" s="96">
        <f>(PI()*(CENSO[[#This Row],[DAP (cm)]]^2))/40000</f>
        <v>0.7647395015565569</v>
      </c>
      <c r="K3555" s="96">
        <f>CENSO[[#This Row],[g (m²)]]*CENSO[[#This Row],[H (m)]]*0.7</f>
        <v>11.776988323970976</v>
      </c>
      <c r="L3555" s="64">
        <v>1</v>
      </c>
      <c r="M3555" s="65">
        <v>365685.299999999</v>
      </c>
      <c r="N3555" s="87">
        <v>9702993.3000000007</v>
      </c>
      <c r="O3555" s="87" t="s">
        <v>1228</v>
      </c>
      <c r="P3555" s="87" t="str">
        <f>VLOOKUP(CENSO[[#This Row],[DAP (cm)]],CD[],2,TRUE)</f>
        <v>TORA</v>
      </c>
      <c r="Q3555" s="87" t="str">
        <f>VLOOKUP(CENSO[[#This Row],[DAP (cm)]],DD[],2,TRUE)</f>
        <v>90├ 100</v>
      </c>
      <c r="R3555" s="87" t="str" cm="1">
        <f t="array" ref="R3555">INDEX(_xlfn.TEXTSPLIT(CENSO[[#This Row],[NOME CIENTIFICO]]," "),1)</f>
        <v>Lecythis</v>
      </c>
      <c r="S3555" s="98" t="s">
        <v>1004</v>
      </c>
      <c r="T3555" s="87">
        <f>_xlfn.MINIFS(CENSO[DAP (cm)],CENSO[NOME CIENTIFICO],CENSO[[#This Row],[NOME CIENTIFICO]])</f>
        <v>38.833806114422465</v>
      </c>
      <c r="U35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55" s="87" t="str">
        <f>IF(CENSO[[#This Row],[DAP (cm)]]&lt;CENSO[[#This Row],[DMCE (cm)]],"DAP &lt; DMCE","DAP ≥ DMCE")</f>
        <v>DAP ≥ DMCE</v>
      </c>
      <c r="W3555" s="87" t="str">
        <f>IF(CENSO[[#This Row],[DAP (cm)]]&gt;200, "Superior", "Inferior")</f>
        <v>Inferior</v>
      </c>
      <c r="X3555" s="87" t="str">
        <f>VLOOKUP(CENSO[[#This Row],[NOME COMUM]],ESPECIES[],4,FALSE)</f>
        <v>Não</v>
      </c>
      <c r="Y3555" s="87" t="str">
        <f>IF(IFERROR(VLOOKUP(CENSO[[#This Row],[NOME COMUM]],COMERCIAIS[],2, FALSE), "Não") &lt;&gt; "Não", "Sim", "Não")</f>
        <v>Sim</v>
      </c>
      <c r="Z3555" s="133">
        <f>CENSO[[#This Row],[g (m²)]]/SUM(AEEF[AEEF-UT])</f>
        <v>1.3380201012072475E-3</v>
      </c>
      <c r="AA3555" s="133">
        <f>CENSO[[#This Row],[v (m³)]]/SUM(AEEF[AEEF-UT])</f>
        <v>2.0605509558591611E-2</v>
      </c>
    </row>
    <row r="3556" spans="1:27" ht="14">
      <c r="A3556" s="86">
        <v>1</v>
      </c>
      <c r="B3556" s="86">
        <v>2</v>
      </c>
      <c r="C3556" s="63">
        <v>101</v>
      </c>
      <c r="D3556" s="63">
        <v>3555</v>
      </c>
      <c r="E3556" s="63" t="str">
        <f>VLOOKUP(CENSO[[#This Row],[NOME COMUM]],ESPECIES[],2,FALSE)</f>
        <v>Cedrelinga catenaeformis Ducke</v>
      </c>
      <c r="F3556" s="64" t="s">
        <v>71</v>
      </c>
      <c r="G3556" s="64">
        <v>414</v>
      </c>
      <c r="H3556" s="97">
        <f>CENSO[[#This Row],[CAP (cm)]]/PI()</f>
        <v>131.78029288008935</v>
      </c>
      <c r="I3556" s="64">
        <v>23</v>
      </c>
      <c r="J3556" s="96">
        <f>(PI()*(CENSO[[#This Row],[DAP (cm)]]^2))/40000</f>
        <v>1.3639260313089248</v>
      </c>
      <c r="K3556" s="96">
        <f>CENSO[[#This Row],[g (m²)]]*CENSO[[#This Row],[H (m)]]*0.7</f>
        <v>21.959209104073686</v>
      </c>
      <c r="L3556" s="64">
        <v>2</v>
      </c>
      <c r="M3556" s="65">
        <v>365687.5</v>
      </c>
      <c r="N3556" s="87">
        <v>9702986.6999999899</v>
      </c>
      <c r="O3556" s="87" t="s">
        <v>1228</v>
      </c>
      <c r="P3556" s="87" t="str">
        <f>VLOOKUP(CENSO[[#This Row],[DAP (cm)]],CD[],2,TRUE)</f>
        <v>TORA</v>
      </c>
      <c r="Q3556" s="87" t="str">
        <f>VLOOKUP(CENSO[[#This Row],[DAP (cm)]],DD[],2,TRUE)</f>
        <v>130├ 140</v>
      </c>
      <c r="R3556" s="87" t="str" cm="1">
        <f t="array" ref="R3556">INDEX(_xlfn.TEXTSPLIT(CENSO[[#This Row],[NOME CIENTIFICO]]," "),1)</f>
        <v>Cedrelinga</v>
      </c>
      <c r="S3556" s="98" t="s">
        <v>1004</v>
      </c>
      <c r="T3556" s="87">
        <f>_xlfn.MINIFS(CENSO[DAP (cm)],CENSO[NOME CIENTIFICO],CENSO[[#This Row],[NOME CIENTIFICO]])</f>
        <v>38.515496228238675</v>
      </c>
      <c r="U35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56" s="87" t="str">
        <f>IF(CENSO[[#This Row],[DAP (cm)]]&lt;CENSO[[#This Row],[DMCE (cm)]],"DAP &lt; DMCE","DAP ≥ DMCE")</f>
        <v>DAP ≥ DMCE</v>
      </c>
      <c r="W3556" s="87" t="str">
        <f>IF(CENSO[[#This Row],[DAP (cm)]]&gt;200, "Superior", "Inferior")</f>
        <v>Inferior</v>
      </c>
      <c r="X3556" s="87" t="str">
        <f>VLOOKUP(CENSO[[#This Row],[NOME COMUM]],ESPECIES[],4,FALSE)</f>
        <v>Não</v>
      </c>
      <c r="Y3556" s="87" t="str">
        <f>IF(IFERROR(VLOOKUP(CENSO[[#This Row],[NOME COMUM]],COMERCIAIS[],2, FALSE), "Não") &lt;&gt; "Não", "Sim", "Não")</f>
        <v>Sim</v>
      </c>
      <c r="Z3556" s="133">
        <f>CENSO[[#This Row],[g (m²)]]/SUM(AEEF[AEEF-UT])</f>
        <v>2.3863818237931057E-3</v>
      </c>
      <c r="AA3556" s="133">
        <f>CENSO[[#This Row],[v (m³)]]/SUM(AEEF[AEEF-UT])</f>
        <v>3.8420747363068997E-2</v>
      </c>
    </row>
    <row r="3557" spans="1:27" ht="14">
      <c r="A3557" s="86">
        <v>1</v>
      </c>
      <c r="B3557" s="86">
        <v>2</v>
      </c>
      <c r="C3557" s="63">
        <v>101</v>
      </c>
      <c r="D3557" s="63">
        <v>3556</v>
      </c>
      <c r="E3557" s="63" t="str">
        <f>VLOOKUP(CENSO[[#This Row],[NOME COMUM]],ESPECIES[],2,FALSE)</f>
        <v>Pouteria sp.</v>
      </c>
      <c r="F3557" s="64" t="s">
        <v>83</v>
      </c>
      <c r="G3557" s="64">
        <v>174</v>
      </c>
      <c r="H3557" s="97">
        <f>CENSO[[#This Row],[CAP (cm)]]/PI()</f>
        <v>55.38592019597958</v>
      </c>
      <c r="I3557" s="64">
        <v>15</v>
      </c>
      <c r="J3557" s="96">
        <f>(PI()*(CENSO[[#This Row],[DAP (cm)]]^2))/40000</f>
        <v>0.2409287528525112</v>
      </c>
      <c r="K3557" s="96">
        <f>CENSO[[#This Row],[g (m²)]]*CENSO[[#This Row],[H (m)]]*0.7</f>
        <v>2.5297519049513673</v>
      </c>
      <c r="L3557" s="64">
        <v>1</v>
      </c>
      <c r="M3557" s="65">
        <v>365698.299999999</v>
      </c>
      <c r="N3557" s="87">
        <v>9702975</v>
      </c>
      <c r="O3557" s="87" t="s">
        <v>1227</v>
      </c>
      <c r="P3557" s="87" t="str">
        <f>VLOOKUP(CENSO[[#This Row],[DAP (cm)]],CD[],2,TRUE)</f>
        <v>TORA</v>
      </c>
      <c r="Q3557" s="87" t="str">
        <f>VLOOKUP(CENSO[[#This Row],[DAP (cm)]],DD[],2,TRUE)</f>
        <v>50├ 60</v>
      </c>
      <c r="R3557" s="87" t="str" cm="1">
        <f t="array" ref="R3557">INDEX(_xlfn.TEXTSPLIT(CENSO[[#This Row],[NOME CIENTIFICO]]," "),1)</f>
        <v>Pouteria</v>
      </c>
      <c r="S3557" s="98" t="s">
        <v>1004</v>
      </c>
      <c r="T3557" s="87">
        <f>_xlfn.MINIFS(CENSO[DAP (cm)],CENSO[NOME CIENTIFICO],CENSO[[#This Row],[NOME CIENTIFICO]])</f>
        <v>39.788735772973837</v>
      </c>
      <c r="U35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57" s="87" t="str">
        <f>IF(CENSO[[#This Row],[DAP (cm)]]&lt;CENSO[[#This Row],[DMCE (cm)]],"DAP &lt; DMCE","DAP ≥ DMCE")</f>
        <v>DAP ≥ DMCE</v>
      </c>
      <c r="W3557" s="87" t="str">
        <f>IF(CENSO[[#This Row],[DAP (cm)]]&gt;200, "Superior", "Inferior")</f>
        <v>Inferior</v>
      </c>
      <c r="X3557" s="87" t="str">
        <f>VLOOKUP(CENSO[[#This Row],[NOME COMUM]],ESPECIES[],4,FALSE)</f>
        <v>Não</v>
      </c>
      <c r="Y3557" s="87" t="str">
        <f>IF(IFERROR(VLOOKUP(CENSO[[#This Row],[NOME COMUM]],COMERCIAIS[],2, FALSE), "Não") &lt;&gt; "Não", "Sim", "Não")</f>
        <v>Não</v>
      </c>
      <c r="Z3557" s="133">
        <f>CENSO[[#This Row],[g (m²)]]/SUM(AEEF[AEEF-UT])</f>
        <v>4.2153898630749889E-4</v>
      </c>
      <c r="AA3557" s="133">
        <f>CENSO[[#This Row],[v (m³)]]/SUM(AEEF[AEEF-UT])</f>
        <v>4.4261593562287373E-3</v>
      </c>
    </row>
    <row r="3558" spans="1:27" ht="14">
      <c r="A3558" s="86">
        <v>1</v>
      </c>
      <c r="B3558" s="86">
        <v>2</v>
      </c>
      <c r="C3558" s="63">
        <v>101</v>
      </c>
      <c r="D3558" s="63">
        <v>3557</v>
      </c>
      <c r="E3558" s="63" t="str">
        <f>VLOOKUP(CENSO[[#This Row],[NOME COMUM]],ESPECIES[],2,FALSE)</f>
        <v>Myrcia velutina O.Berg</v>
      </c>
      <c r="F3558" s="64" t="s">
        <v>79</v>
      </c>
      <c r="G3558" s="64">
        <v>190</v>
      </c>
      <c r="H3558" s="97">
        <f>CENSO[[#This Row],[CAP (cm)]]/PI()</f>
        <v>60.478878374920228</v>
      </c>
      <c r="I3558" s="64">
        <v>18</v>
      </c>
      <c r="J3558" s="96">
        <f>(PI()*(CENSO[[#This Row],[DAP (cm)]]^2))/40000</f>
        <v>0.28727467228087106</v>
      </c>
      <c r="K3558" s="96">
        <f>CENSO[[#This Row],[g (m²)]]*CENSO[[#This Row],[H (m)]]*0.7</f>
        <v>3.6196608707389748</v>
      </c>
      <c r="L3558" s="64">
        <v>1</v>
      </c>
      <c r="M3558" s="65">
        <v>365700.09999999899</v>
      </c>
      <c r="N3558" s="87">
        <v>9702974.0999999903</v>
      </c>
      <c r="O3558" s="98" t="s">
        <v>1225</v>
      </c>
      <c r="P3558" s="87" t="str">
        <f>VLOOKUP(CENSO[[#This Row],[DAP (cm)]],CD[],2,TRUE)</f>
        <v>TORA</v>
      </c>
      <c r="Q3558" s="87" t="str">
        <f>VLOOKUP(CENSO[[#This Row],[DAP (cm)]],DD[],2,TRUE)</f>
        <v>60├ 70</v>
      </c>
      <c r="R3558" s="87" t="str" cm="1">
        <f t="array" ref="R3558">INDEX(_xlfn.TEXTSPLIT(CENSO[[#This Row],[NOME CIENTIFICO]]," "),1)</f>
        <v>Myrcia</v>
      </c>
      <c r="S3558" s="98" t="s">
        <v>1004</v>
      </c>
      <c r="T3558" s="87">
        <f>_xlfn.MINIFS(CENSO[DAP (cm)],CENSO[NOME CIENTIFICO],CENSO[[#This Row],[NOME CIENTIFICO]])</f>
        <v>60.478878374920228</v>
      </c>
      <c r="U35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70.478878374920228</v>
      </c>
      <c r="V3558" s="87" t="str">
        <f>IF(CENSO[[#This Row],[DAP (cm)]]&lt;CENSO[[#This Row],[DMCE (cm)]],"DAP &lt; DMCE","DAP ≥ DMCE")</f>
        <v>DAP &lt; DMCE</v>
      </c>
      <c r="W3558" s="87" t="str">
        <f>IF(CENSO[[#This Row],[DAP (cm)]]&gt;200, "Superior", "Inferior")</f>
        <v>Inferior</v>
      </c>
      <c r="X3558" s="87" t="str">
        <f>VLOOKUP(CENSO[[#This Row],[NOME COMUM]],ESPECIES[],4,FALSE)</f>
        <v>Não</v>
      </c>
      <c r="Y3558" s="87" t="str">
        <f>IF(IFERROR(VLOOKUP(CENSO[[#This Row],[NOME COMUM]],COMERCIAIS[],2, FALSE), "Não") &lt;&gt; "Não", "Sim", "Não")</f>
        <v>Não</v>
      </c>
      <c r="Z3558" s="133">
        <f>CENSO[[#This Row],[g (m²)]]/SUM(AEEF[AEEF-UT])</f>
        <v>5.0262773833071434E-4</v>
      </c>
      <c r="AA3558" s="133">
        <f>CENSO[[#This Row],[v (m³)]]/SUM(AEEF[AEEF-UT])</f>
        <v>6.3331095029669987E-3</v>
      </c>
    </row>
    <row r="3559" spans="1:27" ht="14">
      <c r="A3559" s="86">
        <v>1</v>
      </c>
      <c r="B3559" s="86">
        <v>2</v>
      </c>
      <c r="C3559" s="63">
        <v>101</v>
      </c>
      <c r="D3559" s="63">
        <v>3558</v>
      </c>
      <c r="E3559" s="63" t="str">
        <f>VLOOKUP(CENSO[[#This Row],[NOME COMUM]],ESPECIES[],2,FALSE)</f>
        <v>Simarouba amara Aubl.</v>
      </c>
      <c r="F3559" s="64" t="s">
        <v>20</v>
      </c>
      <c r="G3559" s="64">
        <v>315</v>
      </c>
      <c r="H3559" s="97">
        <f>CENSO[[#This Row],[CAP (cm)]]/PI()</f>
        <v>100.26761414789407</v>
      </c>
      <c r="I3559" s="64">
        <v>22</v>
      </c>
      <c r="J3559" s="96">
        <f>(PI()*(CENSO[[#This Row],[DAP (cm)]]^2))/40000</f>
        <v>0.78960746141466576</v>
      </c>
      <c r="K3559" s="96">
        <f>CENSO[[#This Row],[g (m²)]]*CENSO[[#This Row],[H (m)]]*0.7</f>
        <v>12.159954905785852</v>
      </c>
      <c r="L3559" s="64">
        <v>1</v>
      </c>
      <c r="M3559" s="65">
        <v>365705.299999999</v>
      </c>
      <c r="N3559" s="87">
        <v>9702969.1999999899</v>
      </c>
      <c r="O3559" s="87" t="s">
        <v>1227</v>
      </c>
      <c r="P3559" s="87" t="str">
        <f>VLOOKUP(CENSO[[#This Row],[DAP (cm)]],CD[],2,TRUE)</f>
        <v>TORA</v>
      </c>
      <c r="Q3559" s="87" t="str">
        <f>VLOOKUP(CENSO[[#This Row],[DAP (cm)]],DD[],2,TRUE)</f>
        <v>100├ 110</v>
      </c>
      <c r="R3559" s="87" t="str" cm="1">
        <f t="array" ref="R3559">INDEX(_xlfn.TEXTSPLIT(CENSO[[#This Row],[NOME CIENTIFICO]]," "),1)</f>
        <v>Simarouba</v>
      </c>
      <c r="S3559" s="98" t="s">
        <v>1004</v>
      </c>
      <c r="T3559" s="87">
        <f>_xlfn.MINIFS(CENSO[DAP (cm)],CENSO[NOME CIENTIFICO],CENSO[[#This Row],[NOME CIENTIFICO]])</f>
        <v>42.335214862444161</v>
      </c>
      <c r="U35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3559" s="87" t="str">
        <f>IF(CENSO[[#This Row],[DAP (cm)]]&lt;CENSO[[#This Row],[DMCE (cm)]],"DAP &lt; DMCE","DAP ≥ DMCE")</f>
        <v>DAP ≥ DMCE</v>
      </c>
      <c r="W3559" s="87" t="str">
        <f>IF(CENSO[[#This Row],[DAP (cm)]]&gt;200, "Superior", "Inferior")</f>
        <v>Inferior</v>
      </c>
      <c r="X3559" s="87" t="str">
        <f>VLOOKUP(CENSO[[#This Row],[NOME COMUM]],ESPECIES[],4,FALSE)</f>
        <v>Não</v>
      </c>
      <c r="Y3559" s="87" t="str">
        <f>IF(IFERROR(VLOOKUP(CENSO[[#This Row],[NOME COMUM]],COMERCIAIS[],2, FALSE), "Não") &lt;&gt; "Não", "Sim", "Não")</f>
        <v>Não</v>
      </c>
      <c r="Z3559" s="133">
        <f>CENSO[[#This Row],[g (m²)]]/SUM(AEEF[AEEF-UT])</f>
        <v>1.3815301201070673E-3</v>
      </c>
      <c r="AA3559" s="133">
        <f>CENSO[[#This Row],[v (m³)]]/SUM(AEEF[AEEF-UT])</f>
        <v>2.1275563849648838E-2</v>
      </c>
    </row>
    <row r="3560" spans="1:27" ht="14">
      <c r="A3560" s="86">
        <v>1</v>
      </c>
      <c r="B3560" s="86">
        <v>2</v>
      </c>
      <c r="C3560" s="63">
        <v>101</v>
      </c>
      <c r="D3560" s="63">
        <v>3559</v>
      </c>
      <c r="E3560" s="63" t="str">
        <f>VLOOKUP(CENSO[[#This Row],[NOME COMUM]],ESPECIES[],2,FALSE)</f>
        <v>Eschweilera grandiflora (Aubl.) Sandwith</v>
      </c>
      <c r="F3560" s="64" t="s">
        <v>19</v>
      </c>
      <c r="G3560" s="64">
        <v>160</v>
      </c>
      <c r="H3560" s="97">
        <f>CENSO[[#This Row],[CAP (cm)]]/PI()</f>
        <v>50.929581789406512</v>
      </c>
      <c r="I3560" s="64">
        <v>14</v>
      </c>
      <c r="J3560" s="96">
        <f>(PI()*(CENSO[[#This Row],[DAP (cm)]]^2))/40000</f>
        <v>0.20371832715762608</v>
      </c>
      <c r="K3560" s="96">
        <f>CENSO[[#This Row],[g (m²)]]*CENSO[[#This Row],[H (m)]]*0.7</f>
        <v>1.9964396061447354</v>
      </c>
      <c r="L3560" s="64">
        <v>1</v>
      </c>
      <c r="M3560" s="65">
        <v>365695.4</v>
      </c>
      <c r="N3560" s="87">
        <v>9702954.3000000007</v>
      </c>
      <c r="O3560" s="98" t="s">
        <v>1225</v>
      </c>
      <c r="P3560" s="87" t="str">
        <f>VLOOKUP(CENSO[[#This Row],[DAP (cm)]],CD[],2,TRUE)</f>
        <v>TORA</v>
      </c>
      <c r="Q3560" s="87" t="str">
        <f>VLOOKUP(CENSO[[#This Row],[DAP (cm)]],DD[],2,TRUE)</f>
        <v>50├ 60</v>
      </c>
      <c r="R3560" s="87" t="str" cm="1">
        <f t="array" ref="R3560">INDEX(_xlfn.TEXTSPLIT(CENSO[[#This Row],[NOME CIENTIFICO]]," "),1)</f>
        <v>Eschweilera</v>
      </c>
      <c r="S3560" s="98" t="s">
        <v>1004</v>
      </c>
      <c r="T3560" s="87">
        <f>_xlfn.MINIFS(CENSO[DAP (cm)],CENSO[NOME CIENTIFICO],CENSO[[#This Row],[NOME CIENTIFICO]])</f>
        <v>41.38028520389279</v>
      </c>
      <c r="U35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560" s="87" t="str">
        <f>IF(CENSO[[#This Row],[DAP (cm)]]&lt;CENSO[[#This Row],[DMCE (cm)]],"DAP &lt; DMCE","DAP ≥ DMCE")</f>
        <v>DAP &lt; DMCE</v>
      </c>
      <c r="W3560" s="87" t="str">
        <f>IF(CENSO[[#This Row],[DAP (cm)]]&gt;200, "Superior", "Inferior")</f>
        <v>Inferior</v>
      </c>
      <c r="X3560" s="87" t="str">
        <f>VLOOKUP(CENSO[[#This Row],[NOME COMUM]],ESPECIES[],4,FALSE)</f>
        <v>Não</v>
      </c>
      <c r="Y3560" s="87" t="str">
        <f>IF(IFERROR(VLOOKUP(CENSO[[#This Row],[NOME COMUM]],COMERCIAIS[],2, FALSE), "Não") &lt;&gt; "Não", "Sim", "Não")</f>
        <v>Não</v>
      </c>
      <c r="Z3560" s="133">
        <f>CENSO[[#This Row],[g (m²)]]/SUM(AEEF[AEEF-UT])</f>
        <v>3.5643407482732108E-4</v>
      </c>
      <c r="AA3560" s="133">
        <f>CENSO[[#This Row],[v (m³)]]/SUM(AEEF[AEEF-UT])</f>
        <v>3.4930539333077461E-3</v>
      </c>
    </row>
    <row r="3561" spans="1:27" ht="14">
      <c r="A3561" s="86">
        <v>1</v>
      </c>
      <c r="B3561" s="86">
        <v>2</v>
      </c>
      <c r="C3561" s="63">
        <v>101</v>
      </c>
      <c r="D3561" s="63">
        <v>3560</v>
      </c>
      <c r="E3561" s="63" t="str">
        <f>VLOOKUP(CENSO[[#This Row],[NOME COMUM]],ESPECIES[],2,FALSE)</f>
        <v>Parahancornia amapa (Huber ) Ducke</v>
      </c>
      <c r="F3561" s="64" t="s">
        <v>15</v>
      </c>
      <c r="G3561" s="64">
        <v>348</v>
      </c>
      <c r="H3561" s="97">
        <f>CENSO[[#This Row],[CAP (cm)]]/PI()</f>
        <v>110.77184039195916</v>
      </c>
      <c r="I3561" s="64">
        <v>22</v>
      </c>
      <c r="J3561" s="96">
        <f>(PI()*(CENSO[[#This Row],[DAP (cm)]]^2))/40000</f>
        <v>0.96371501141004479</v>
      </c>
      <c r="K3561" s="96">
        <f>CENSO[[#This Row],[g (m²)]]*CENSO[[#This Row],[H (m)]]*0.7</f>
        <v>14.84121117571469</v>
      </c>
      <c r="L3561" s="64">
        <v>1</v>
      </c>
      <c r="M3561" s="65">
        <v>365672.799999999</v>
      </c>
      <c r="N3561" s="87">
        <v>9702962.6999999899</v>
      </c>
      <c r="O3561" s="87" t="s">
        <v>1227</v>
      </c>
      <c r="P3561" s="87" t="str">
        <f>VLOOKUP(CENSO[[#This Row],[DAP (cm)]],CD[],2,TRUE)</f>
        <v>TORA</v>
      </c>
      <c r="Q3561" s="87" t="str">
        <f>VLOOKUP(CENSO[[#This Row],[DAP (cm)]],DD[],2,TRUE)</f>
        <v>110├ 120</v>
      </c>
      <c r="R3561" s="87" t="str" cm="1">
        <f t="array" ref="R3561">INDEX(_xlfn.TEXTSPLIT(CENSO[[#This Row],[NOME CIENTIFICO]]," "),1)</f>
        <v>Parahancornia</v>
      </c>
      <c r="S3561" s="98" t="s">
        <v>1004</v>
      </c>
      <c r="T3561" s="87">
        <f>_xlfn.MINIFS(CENSO[DAP (cm)],CENSO[NOME CIENTIFICO],CENSO[[#This Row],[NOME CIENTIFICO]])</f>
        <v>39.788735772973837</v>
      </c>
      <c r="U35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61" s="87" t="str">
        <f>IF(CENSO[[#This Row],[DAP (cm)]]&lt;CENSO[[#This Row],[DMCE (cm)]],"DAP &lt; DMCE","DAP ≥ DMCE")</f>
        <v>DAP ≥ DMCE</v>
      </c>
      <c r="W3561" s="87" t="str">
        <f>IF(CENSO[[#This Row],[DAP (cm)]]&gt;200, "Superior", "Inferior")</f>
        <v>Inferior</v>
      </c>
      <c r="X3561" s="87" t="str">
        <f>VLOOKUP(CENSO[[#This Row],[NOME COMUM]],ESPECIES[],4,FALSE)</f>
        <v>Não</v>
      </c>
      <c r="Y3561" s="87" t="str">
        <f>IF(IFERROR(VLOOKUP(CENSO[[#This Row],[NOME COMUM]],COMERCIAIS[],2, FALSE), "Não") &lt;&gt; "Não", "Sim", "Não")</f>
        <v>Não</v>
      </c>
      <c r="Z3561" s="133">
        <f>CENSO[[#This Row],[g (m²)]]/SUM(AEEF[AEEF-UT])</f>
        <v>1.6861559452299956E-3</v>
      </c>
      <c r="AA3561" s="133">
        <f>CENSO[[#This Row],[v (m³)]]/SUM(AEEF[AEEF-UT])</f>
        <v>2.5966801556541932E-2</v>
      </c>
    </row>
    <row r="3562" spans="1:27" ht="14">
      <c r="A3562" s="86">
        <v>1</v>
      </c>
      <c r="B3562" s="86">
        <v>2</v>
      </c>
      <c r="C3562" s="63">
        <v>101</v>
      </c>
      <c r="D3562" s="63">
        <v>3561</v>
      </c>
      <c r="E3562" s="63" t="str">
        <f>VLOOKUP(CENSO[[#This Row],[NOME COMUM]],ESPECIES[],2,FALSE)</f>
        <v>Caryocar villosum (Aubl.) Pers.</v>
      </c>
      <c r="F3562" s="64" t="s">
        <v>33</v>
      </c>
      <c r="G3562" s="64">
        <v>475</v>
      </c>
      <c r="H3562" s="97">
        <f>CENSO[[#This Row],[CAP (cm)]]/PI()</f>
        <v>151.19719593730056</v>
      </c>
      <c r="I3562" s="64">
        <v>14</v>
      </c>
      <c r="J3562" s="96">
        <f>(PI()*(CENSO[[#This Row],[DAP (cm)]]^2))/40000</f>
        <v>1.7954667017554438</v>
      </c>
      <c r="K3562" s="96">
        <f>CENSO[[#This Row],[g (m²)]]*CENSO[[#This Row],[H (m)]]*0.7</f>
        <v>17.595573677203348</v>
      </c>
      <c r="L3562" s="64">
        <v>2</v>
      </c>
      <c r="M3562" s="65">
        <v>365671.4</v>
      </c>
      <c r="N3562" s="87">
        <v>9702916.9000000004</v>
      </c>
      <c r="O3562" s="87" t="s">
        <v>1228</v>
      </c>
      <c r="P3562" s="87" t="str">
        <f>VLOOKUP(CENSO[[#This Row],[DAP (cm)]],CD[],2,TRUE)</f>
        <v>TORA</v>
      </c>
      <c r="Q3562" s="87" t="str">
        <f>VLOOKUP(CENSO[[#This Row],[DAP (cm)]],DD[],2,TRUE)</f>
        <v>150├ 160</v>
      </c>
      <c r="R3562" s="87" t="str" cm="1">
        <f t="array" ref="R3562">INDEX(_xlfn.TEXTSPLIT(CENSO[[#This Row],[NOME CIENTIFICO]]," "),1)</f>
        <v>Caryocar</v>
      </c>
      <c r="S3562" s="98" t="s">
        <v>1004</v>
      </c>
      <c r="T3562" s="87">
        <f>_xlfn.MINIFS(CENSO[DAP (cm)],CENSO[NOME CIENTIFICO],CENSO[[#This Row],[NOME CIENTIFICO]])</f>
        <v>41.38028520389279</v>
      </c>
      <c r="U35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562" s="87" t="str">
        <f>IF(CENSO[[#This Row],[DAP (cm)]]&lt;CENSO[[#This Row],[DMCE (cm)]],"DAP &lt; DMCE","DAP ≥ DMCE")</f>
        <v>DAP ≥ DMCE</v>
      </c>
      <c r="W3562" s="87" t="str">
        <f>IF(CENSO[[#This Row],[DAP (cm)]]&gt;200, "Superior", "Inferior")</f>
        <v>Inferior</v>
      </c>
      <c r="X3562" s="87" t="str">
        <f>VLOOKUP(CENSO[[#This Row],[NOME COMUM]],ESPECIES[],4,FALSE)</f>
        <v>Não</v>
      </c>
      <c r="Y3562" s="87" t="str">
        <f>IF(IFERROR(VLOOKUP(CENSO[[#This Row],[NOME COMUM]],COMERCIAIS[],2, FALSE), "Não") &lt;&gt; "Não", "Sim", "Não")</f>
        <v>Sim</v>
      </c>
      <c r="Z3562" s="133">
        <f>CENSO[[#This Row],[g (m²)]]/SUM(AEEF[AEEF-UT])</f>
        <v>3.1414233645669638E-3</v>
      </c>
      <c r="AA3562" s="133">
        <f>CENSO[[#This Row],[v (m³)]]/SUM(AEEF[AEEF-UT])</f>
        <v>3.0785948972756241E-2</v>
      </c>
    </row>
    <row r="3563" spans="1:27" ht="14">
      <c r="A3563" s="86">
        <v>1</v>
      </c>
      <c r="B3563" s="86">
        <v>2</v>
      </c>
      <c r="C3563" s="63">
        <v>101</v>
      </c>
      <c r="D3563" s="63">
        <v>3562</v>
      </c>
      <c r="E3563" s="63" t="str">
        <f>VLOOKUP(CENSO[[#This Row],[NOME COMUM]],ESPECIES[],2,FALSE)</f>
        <v>Bertholletia excelsa Humb. &amp; Bonpl.</v>
      </c>
      <c r="F3563" s="64" t="s">
        <v>37</v>
      </c>
      <c r="G3563" s="64">
        <v>310</v>
      </c>
      <c r="H3563" s="97">
        <f>CENSO[[#This Row],[CAP (cm)]]/PI()</f>
        <v>98.676064716975105</v>
      </c>
      <c r="I3563" s="64">
        <v>22</v>
      </c>
      <c r="J3563" s="96">
        <f>(PI()*(CENSO[[#This Row],[DAP (cm)]]^2))/40000</f>
        <v>0.7647395015565569</v>
      </c>
      <c r="K3563" s="96">
        <f>CENSO[[#This Row],[g (m²)]]*CENSO[[#This Row],[H (m)]]*0.7</f>
        <v>11.776988323970976</v>
      </c>
      <c r="L3563" s="64">
        <v>1</v>
      </c>
      <c r="M3563" s="65">
        <v>365600.5</v>
      </c>
      <c r="N3563" s="87">
        <v>9702776</v>
      </c>
      <c r="O3563" s="87" t="s">
        <v>424</v>
      </c>
      <c r="P3563" s="87" t="str">
        <f>VLOOKUP(CENSO[[#This Row],[DAP (cm)]],CD[],2,TRUE)</f>
        <v>TORA</v>
      </c>
      <c r="Q3563" s="87" t="str">
        <f>VLOOKUP(CENSO[[#This Row],[DAP (cm)]],DD[],2,TRUE)</f>
        <v>90├ 100</v>
      </c>
      <c r="R3563" s="87" t="str" cm="1">
        <f t="array" ref="R3563">INDEX(_xlfn.TEXTSPLIT(CENSO[[#This Row],[NOME CIENTIFICO]]," "),1)</f>
        <v>Bertholletia</v>
      </c>
      <c r="S3563" s="98" t="s">
        <v>1004</v>
      </c>
      <c r="T3563" s="87">
        <f>_xlfn.MINIFS(CENSO[DAP (cm)],CENSO[NOME CIENTIFICO],CENSO[[#This Row],[NOME CIENTIFICO]])</f>
        <v>41.38028520389279</v>
      </c>
      <c r="U35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563" s="87" t="str">
        <f>IF(CENSO[[#This Row],[DAP (cm)]]&lt;CENSO[[#This Row],[DMCE (cm)]],"DAP &lt; DMCE","DAP ≥ DMCE")</f>
        <v>DAP ≥ DMCE</v>
      </c>
      <c r="W3563" s="87" t="str">
        <f>IF(CENSO[[#This Row],[DAP (cm)]]&gt;200, "Superior", "Inferior")</f>
        <v>Inferior</v>
      </c>
      <c r="X3563" s="87" t="str">
        <f>VLOOKUP(CENSO[[#This Row],[NOME COMUM]],ESPECIES[],4,FALSE)</f>
        <v>Protegida</v>
      </c>
      <c r="Y3563" s="87" t="str">
        <f>IF(IFERROR(VLOOKUP(CENSO[[#This Row],[NOME COMUM]],COMERCIAIS[],2, FALSE), "Não") &lt;&gt; "Não", "Sim", "Não")</f>
        <v>Não</v>
      </c>
      <c r="Z3563" s="133">
        <f>CENSO[[#This Row],[g (m²)]]/SUM(AEEF[AEEF-UT])</f>
        <v>1.3380201012072475E-3</v>
      </c>
      <c r="AA3563" s="133">
        <f>CENSO[[#This Row],[v (m³)]]/SUM(AEEF[AEEF-UT])</f>
        <v>2.0605509558591611E-2</v>
      </c>
    </row>
    <row r="3564" spans="1:27" ht="14">
      <c r="A3564" s="86">
        <v>1</v>
      </c>
      <c r="B3564" s="86">
        <v>2</v>
      </c>
      <c r="C3564" s="63">
        <v>101</v>
      </c>
      <c r="D3564" s="63">
        <v>3563</v>
      </c>
      <c r="E3564" s="63" t="str">
        <f>VLOOKUP(CENSO[[#This Row],[NOME COMUM]],ESPECIES[],2,FALSE)</f>
        <v>Tachigali myrmecophila Ducke</v>
      </c>
      <c r="F3564" s="64" t="s">
        <v>14</v>
      </c>
      <c r="G3564" s="64">
        <v>187</v>
      </c>
      <c r="H3564" s="97">
        <f>CENSO[[#This Row],[CAP (cm)]]/PI()</f>
        <v>59.523948716368857</v>
      </c>
      <c r="I3564" s="64">
        <v>14</v>
      </c>
      <c r="J3564" s="96">
        <f>(PI()*(CENSO[[#This Row],[DAP (cm)]]^2))/40000</f>
        <v>0.27827446024902436</v>
      </c>
      <c r="K3564" s="96">
        <f>CENSO[[#This Row],[g (m²)]]*CENSO[[#This Row],[H (m)]]*0.7</f>
        <v>2.7270897104404384</v>
      </c>
      <c r="L3564" s="64">
        <v>1</v>
      </c>
      <c r="M3564" s="65">
        <v>365546.9</v>
      </c>
      <c r="N3564" s="87">
        <v>9702753.5999999903</v>
      </c>
      <c r="O3564" s="87" t="s">
        <v>1228</v>
      </c>
      <c r="P3564" s="87" t="str">
        <f>VLOOKUP(CENSO[[#This Row],[DAP (cm)]],CD[],2,TRUE)</f>
        <v>TORA</v>
      </c>
      <c r="Q3564" s="87" t="str">
        <f>VLOOKUP(CENSO[[#This Row],[DAP (cm)]],DD[],2,TRUE)</f>
        <v>50├ 60</v>
      </c>
      <c r="R3564" s="87" t="str" cm="1">
        <f t="array" ref="R3564">INDEX(_xlfn.TEXTSPLIT(CENSO[[#This Row],[NOME CIENTIFICO]]," "),1)</f>
        <v>Tachigali</v>
      </c>
      <c r="S3564" s="98" t="s">
        <v>1004</v>
      </c>
      <c r="T3564" s="87">
        <f>_xlfn.MINIFS(CENSO[DAP (cm)],CENSO[NOME CIENTIFICO],CENSO[[#This Row],[NOME CIENTIFICO]])</f>
        <v>39.152116000606256</v>
      </c>
      <c r="U35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64" s="87" t="str">
        <f>IF(CENSO[[#This Row],[DAP (cm)]]&lt;CENSO[[#This Row],[DMCE (cm)]],"DAP &lt; DMCE","DAP ≥ DMCE")</f>
        <v>DAP ≥ DMCE</v>
      </c>
      <c r="W3564" s="87" t="str">
        <f>IF(CENSO[[#This Row],[DAP (cm)]]&gt;200, "Superior", "Inferior")</f>
        <v>Inferior</v>
      </c>
      <c r="X3564" s="87" t="str">
        <f>VLOOKUP(CENSO[[#This Row],[NOME COMUM]],ESPECIES[],4,FALSE)</f>
        <v>Não</v>
      </c>
      <c r="Y3564" s="87" t="str">
        <f>IF(IFERROR(VLOOKUP(CENSO[[#This Row],[NOME COMUM]],COMERCIAIS[],2, FALSE), "Não") &lt;&gt; "Não", "Sim", "Não")</f>
        <v>Sim</v>
      </c>
      <c r="Z3564" s="133">
        <f>CENSO[[#This Row],[g (m²)]]/SUM(AEEF[AEEF-UT])</f>
        <v>4.8688059229049158E-4</v>
      </c>
      <c r="AA3564" s="133">
        <f>CENSO[[#This Row],[v (m³)]]/SUM(AEEF[AEEF-UT])</f>
        <v>4.7714298044468171E-3</v>
      </c>
    </row>
    <row r="3565" spans="1:27" ht="14">
      <c r="A3565" s="86">
        <v>1</v>
      </c>
      <c r="B3565" s="86">
        <v>2</v>
      </c>
      <c r="C3565" s="63">
        <v>101</v>
      </c>
      <c r="D3565" s="63">
        <v>3564</v>
      </c>
      <c r="E3565" s="63" t="str">
        <f>VLOOKUP(CENSO[[#This Row],[NOME COMUM]],ESPECIES[],2,FALSE)</f>
        <v>Caryocar villosum (Aubl.) Pers.</v>
      </c>
      <c r="F3565" s="64" t="s">
        <v>33</v>
      </c>
      <c r="G3565" s="64">
        <v>130</v>
      </c>
      <c r="H3565" s="97">
        <f>CENSO[[#This Row],[CAP (cm)]]/PI()</f>
        <v>41.38028520389279</v>
      </c>
      <c r="I3565" s="64">
        <v>10</v>
      </c>
      <c r="J3565" s="96">
        <f>(PI()*(CENSO[[#This Row],[DAP (cm)]]^2))/40000</f>
        <v>0.13448592691265157</v>
      </c>
      <c r="K3565" s="96">
        <f>CENSO[[#This Row],[g (m²)]]*CENSO[[#This Row],[H (m)]]*0.7</f>
        <v>0.94140148838856097</v>
      </c>
      <c r="L3565" s="64">
        <v>1</v>
      </c>
      <c r="M3565" s="65">
        <v>365546.4</v>
      </c>
      <c r="N3565" s="87">
        <v>9702748.3000000007</v>
      </c>
      <c r="O3565" s="98" t="s">
        <v>1225</v>
      </c>
      <c r="P3565" s="87" t="str">
        <f>VLOOKUP(CENSO[[#This Row],[DAP (cm)]],CD[],2,TRUE)</f>
        <v>TORETE</v>
      </c>
      <c r="Q3565" s="87" t="str">
        <f>VLOOKUP(CENSO[[#This Row],[DAP (cm)]],DD[],2,TRUE)</f>
        <v>40├ 50</v>
      </c>
      <c r="R3565" s="87" t="str" cm="1">
        <f t="array" ref="R3565">INDEX(_xlfn.TEXTSPLIT(CENSO[[#This Row],[NOME CIENTIFICO]]," "),1)</f>
        <v>Caryocar</v>
      </c>
      <c r="S3565" s="98" t="s">
        <v>1004</v>
      </c>
      <c r="T3565" s="87">
        <f>_xlfn.MINIFS(CENSO[DAP (cm)],CENSO[NOME CIENTIFICO],CENSO[[#This Row],[NOME CIENTIFICO]])</f>
        <v>41.38028520389279</v>
      </c>
      <c r="U35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565" s="87" t="str">
        <f>IF(CENSO[[#This Row],[DAP (cm)]]&lt;CENSO[[#This Row],[DMCE (cm)]],"DAP &lt; DMCE","DAP ≥ DMCE")</f>
        <v>DAP &lt; DMCE</v>
      </c>
      <c r="W3565" s="87" t="str">
        <f>IF(CENSO[[#This Row],[DAP (cm)]]&gt;200, "Superior", "Inferior")</f>
        <v>Inferior</v>
      </c>
      <c r="X3565" s="87" t="str">
        <f>VLOOKUP(CENSO[[#This Row],[NOME COMUM]],ESPECIES[],4,FALSE)</f>
        <v>Não</v>
      </c>
      <c r="Y3565" s="87" t="str">
        <f>IF(IFERROR(VLOOKUP(CENSO[[#This Row],[NOME COMUM]],COMERCIAIS[],2, FALSE), "Não") &lt;&gt; "Não", "Sim", "Não")</f>
        <v>Sim</v>
      </c>
      <c r="Z3565" s="133">
        <f>CENSO[[#This Row],[g (m²)]]/SUM(AEEF[AEEF-UT])</f>
        <v>2.3530218221022364E-4</v>
      </c>
      <c r="AA3565" s="133">
        <f>CENSO[[#This Row],[v (m³)]]/SUM(AEEF[AEEF-UT])</f>
        <v>1.6471152754715653E-3</v>
      </c>
    </row>
    <row r="3566" spans="1:27" ht="14">
      <c r="A3566" s="86">
        <v>1</v>
      </c>
      <c r="B3566" s="86">
        <v>2</v>
      </c>
      <c r="C3566" s="63">
        <v>101</v>
      </c>
      <c r="D3566" s="63">
        <v>3565</v>
      </c>
      <c r="E3566" s="63" t="str">
        <f>VLOOKUP(CENSO[[#This Row],[NOME COMUM]],ESPECIES[],2,FALSE)</f>
        <v>Tachigali myrmecophila Ducke</v>
      </c>
      <c r="F3566" s="64" t="s">
        <v>14</v>
      </c>
      <c r="G3566" s="64">
        <v>227</v>
      </c>
      <c r="H3566" s="97">
        <f>CENSO[[#This Row],[CAP (cm)]]/PI()</f>
        <v>72.256344163720485</v>
      </c>
      <c r="I3566" s="64">
        <v>15</v>
      </c>
      <c r="J3566" s="96">
        <f>(PI()*(CENSO[[#This Row],[DAP (cm)]]^2))/40000</f>
        <v>0.41005475312911377</v>
      </c>
      <c r="K3566" s="96">
        <f>CENSO[[#This Row],[g (m²)]]*CENSO[[#This Row],[H (m)]]*0.7</f>
        <v>4.3055749078556946</v>
      </c>
      <c r="L3566" s="64">
        <v>1</v>
      </c>
      <c r="M3566" s="65">
        <v>365546</v>
      </c>
      <c r="N3566" s="87">
        <v>9702747.4000000004</v>
      </c>
      <c r="O3566" s="87" t="s">
        <v>1228</v>
      </c>
      <c r="P3566" s="87" t="str">
        <f>VLOOKUP(CENSO[[#This Row],[DAP (cm)]],CD[],2,TRUE)</f>
        <v>TORA</v>
      </c>
      <c r="Q3566" s="87" t="str">
        <f>VLOOKUP(CENSO[[#This Row],[DAP (cm)]],DD[],2,TRUE)</f>
        <v>70├ 80</v>
      </c>
      <c r="R3566" s="87" t="str" cm="1">
        <f t="array" ref="R3566">INDEX(_xlfn.TEXTSPLIT(CENSO[[#This Row],[NOME CIENTIFICO]]," "),1)</f>
        <v>Tachigali</v>
      </c>
      <c r="S3566" s="98" t="s">
        <v>1004</v>
      </c>
      <c r="T3566" s="87">
        <f>_xlfn.MINIFS(CENSO[DAP (cm)],CENSO[NOME CIENTIFICO],CENSO[[#This Row],[NOME CIENTIFICO]])</f>
        <v>39.152116000606256</v>
      </c>
      <c r="U35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66" s="87" t="str">
        <f>IF(CENSO[[#This Row],[DAP (cm)]]&lt;CENSO[[#This Row],[DMCE (cm)]],"DAP &lt; DMCE","DAP ≥ DMCE")</f>
        <v>DAP ≥ DMCE</v>
      </c>
      <c r="W3566" s="87" t="str">
        <f>IF(CENSO[[#This Row],[DAP (cm)]]&gt;200, "Superior", "Inferior")</f>
        <v>Inferior</v>
      </c>
      <c r="X3566" s="87" t="str">
        <f>VLOOKUP(CENSO[[#This Row],[NOME COMUM]],ESPECIES[],4,FALSE)</f>
        <v>Não</v>
      </c>
      <c r="Y3566" s="87" t="str">
        <f>IF(IFERROR(VLOOKUP(CENSO[[#This Row],[NOME COMUM]],COMERCIAIS[],2, FALSE), "Não") &lt;&gt; "Não", "Sim", "Não")</f>
        <v>Sim</v>
      </c>
      <c r="Z3566" s="133">
        <f>CENSO[[#This Row],[g (m²)]]/SUM(AEEF[AEEF-UT])</f>
        <v>7.1744888444441493E-4</v>
      </c>
      <c r="AA3566" s="133">
        <f>CENSO[[#This Row],[v (m³)]]/SUM(AEEF[AEEF-UT])</f>
        <v>7.5332132866663577E-3</v>
      </c>
    </row>
    <row r="3567" spans="1:27" ht="14">
      <c r="A3567" s="86">
        <v>1</v>
      </c>
      <c r="B3567" s="86">
        <v>2</v>
      </c>
      <c r="C3567" s="63">
        <v>101</v>
      </c>
      <c r="D3567" s="63">
        <v>3566</v>
      </c>
      <c r="E3567" s="63" t="str">
        <f>VLOOKUP(CENSO[[#This Row],[NOME COMUM]],ESPECIES[],2,FALSE)</f>
        <v>Tachigali myrmecophila Ducke</v>
      </c>
      <c r="F3567" s="64" t="s">
        <v>14</v>
      </c>
      <c r="G3567" s="64">
        <v>219</v>
      </c>
      <c r="H3567" s="97">
        <f>CENSO[[#This Row],[CAP (cm)]]/PI()</f>
        <v>69.70986507425016</v>
      </c>
      <c r="I3567" s="64">
        <v>16</v>
      </c>
      <c r="J3567" s="96">
        <f>(PI()*(CENSO[[#This Row],[DAP (cm)]]^2))/40000</f>
        <v>0.38166151128151965</v>
      </c>
      <c r="K3567" s="96">
        <f>CENSO[[#This Row],[g (m²)]]*CENSO[[#This Row],[H (m)]]*0.7</f>
        <v>4.2746089263530198</v>
      </c>
      <c r="L3567" s="64">
        <v>1</v>
      </c>
      <c r="M3567" s="65">
        <v>365537.5</v>
      </c>
      <c r="N3567" s="87">
        <v>9702674</v>
      </c>
      <c r="O3567" s="87" t="s">
        <v>1228</v>
      </c>
      <c r="P3567" s="87" t="str">
        <f>VLOOKUP(CENSO[[#This Row],[DAP (cm)]],CD[],2,TRUE)</f>
        <v>TORA</v>
      </c>
      <c r="Q3567" s="87" t="str">
        <f>VLOOKUP(CENSO[[#This Row],[DAP (cm)]],DD[],2,TRUE)</f>
        <v>60├ 70</v>
      </c>
      <c r="R3567" s="87" t="str" cm="1">
        <f t="array" ref="R3567">INDEX(_xlfn.TEXTSPLIT(CENSO[[#This Row],[NOME CIENTIFICO]]," "),1)</f>
        <v>Tachigali</v>
      </c>
      <c r="S3567" s="98" t="s">
        <v>1004</v>
      </c>
      <c r="T3567" s="87">
        <f>_xlfn.MINIFS(CENSO[DAP (cm)],CENSO[NOME CIENTIFICO],CENSO[[#This Row],[NOME CIENTIFICO]])</f>
        <v>39.152116000606256</v>
      </c>
      <c r="U35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67" s="87" t="str">
        <f>IF(CENSO[[#This Row],[DAP (cm)]]&lt;CENSO[[#This Row],[DMCE (cm)]],"DAP &lt; DMCE","DAP ≥ DMCE")</f>
        <v>DAP ≥ DMCE</v>
      </c>
      <c r="W3567" s="87" t="str">
        <f>IF(CENSO[[#This Row],[DAP (cm)]]&gt;200, "Superior", "Inferior")</f>
        <v>Inferior</v>
      </c>
      <c r="X3567" s="87" t="str">
        <f>VLOOKUP(CENSO[[#This Row],[NOME COMUM]],ESPECIES[],4,FALSE)</f>
        <v>Não</v>
      </c>
      <c r="Y3567" s="87" t="str">
        <f>IF(IFERROR(VLOOKUP(CENSO[[#This Row],[NOME COMUM]],COMERCIAIS[],2, FALSE), "Não") &lt;&gt; "Não", "Sim", "Não")</f>
        <v>Sim</v>
      </c>
      <c r="Z3567" s="133">
        <f>CENSO[[#This Row],[g (m²)]]/SUM(AEEF[AEEF-UT])</f>
        <v>6.6777088526535715E-4</v>
      </c>
      <c r="AA3567" s="133">
        <f>CENSO[[#This Row],[v (m³)]]/SUM(AEEF[AEEF-UT])</f>
        <v>7.4790339149719996E-3</v>
      </c>
    </row>
    <row r="3568" spans="1:27" ht="14">
      <c r="A3568" s="86">
        <v>1</v>
      </c>
      <c r="B3568" s="86">
        <v>2</v>
      </c>
      <c r="C3568" s="63">
        <v>102</v>
      </c>
      <c r="D3568" s="63">
        <v>3567</v>
      </c>
      <c r="E3568" s="63" t="str">
        <f>VLOOKUP(CENSO[[#This Row],[NOME COMUM]],ESPECIES[],2,FALSE)</f>
        <v>Cedrelinga catenaeformis Ducke</v>
      </c>
      <c r="F3568" s="64" t="s">
        <v>71</v>
      </c>
      <c r="G3568" s="64">
        <v>400</v>
      </c>
      <c r="H3568" s="97">
        <f>CENSO[[#This Row],[CAP (cm)]]/PI()</f>
        <v>127.32395447351627</v>
      </c>
      <c r="I3568" s="64">
        <v>24</v>
      </c>
      <c r="J3568" s="96">
        <f>(PI()*(CENSO[[#This Row],[DAP (cm)]]^2))/40000</f>
        <v>1.2732395447351625</v>
      </c>
      <c r="K3568" s="96">
        <f>CENSO[[#This Row],[g (m²)]]*CENSO[[#This Row],[H (m)]]*0.7</f>
        <v>21.390424351550731</v>
      </c>
      <c r="L3568" s="64">
        <v>1</v>
      </c>
      <c r="M3568" s="65">
        <v>365631.7</v>
      </c>
      <c r="N3568" s="87">
        <v>9702739</v>
      </c>
      <c r="O3568" s="87" t="s">
        <v>1228</v>
      </c>
      <c r="P3568" s="87" t="str">
        <f>VLOOKUP(CENSO[[#This Row],[DAP (cm)]],CD[],2,TRUE)</f>
        <v>TORA</v>
      </c>
      <c r="Q3568" s="87" t="str">
        <f>VLOOKUP(CENSO[[#This Row],[DAP (cm)]],DD[],2,TRUE)</f>
        <v>120├ 130</v>
      </c>
      <c r="R3568" s="87" t="str" cm="1">
        <f t="array" ref="R3568">INDEX(_xlfn.TEXTSPLIT(CENSO[[#This Row],[NOME CIENTIFICO]]," "),1)</f>
        <v>Cedrelinga</v>
      </c>
      <c r="S3568" s="98" t="s">
        <v>1004</v>
      </c>
      <c r="T3568" s="87">
        <f>_xlfn.MINIFS(CENSO[DAP (cm)],CENSO[NOME CIENTIFICO],CENSO[[#This Row],[NOME CIENTIFICO]])</f>
        <v>38.515496228238675</v>
      </c>
      <c r="U35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68" s="87" t="str">
        <f>IF(CENSO[[#This Row],[DAP (cm)]]&lt;CENSO[[#This Row],[DMCE (cm)]],"DAP &lt; DMCE","DAP ≥ DMCE")</f>
        <v>DAP ≥ DMCE</v>
      </c>
      <c r="W3568" s="87" t="str">
        <f>IF(CENSO[[#This Row],[DAP (cm)]]&gt;200, "Superior", "Inferior")</f>
        <v>Inferior</v>
      </c>
      <c r="X3568" s="87" t="str">
        <f>VLOOKUP(CENSO[[#This Row],[NOME COMUM]],ESPECIES[],4,FALSE)</f>
        <v>Não</v>
      </c>
      <c r="Y3568" s="87" t="str">
        <f>IF(IFERROR(VLOOKUP(CENSO[[#This Row],[NOME COMUM]],COMERCIAIS[],2, FALSE), "Não") &lt;&gt; "Não", "Sim", "Não")</f>
        <v>Sim</v>
      </c>
      <c r="Z3568" s="133">
        <f>CENSO[[#This Row],[g (m²)]]/SUM(AEEF[AEEF-UT])</f>
        <v>2.2277129676707558E-3</v>
      </c>
      <c r="AA3568" s="133">
        <f>CENSO[[#This Row],[v (m³)]]/SUM(AEEF[AEEF-UT])</f>
        <v>3.7425577856868696E-2</v>
      </c>
    </row>
    <row r="3569" spans="1:27" ht="14">
      <c r="A3569" s="86">
        <v>1</v>
      </c>
      <c r="B3569" s="86">
        <v>2</v>
      </c>
      <c r="C3569" s="63">
        <v>102</v>
      </c>
      <c r="D3569" s="63">
        <v>3568</v>
      </c>
      <c r="E3569" s="63" t="str">
        <f>VLOOKUP(CENSO[[#This Row],[NOME COMUM]],ESPECIES[],2,FALSE)</f>
        <v>Tachigali myrmecophila Ducke</v>
      </c>
      <c r="F3569" s="64" t="s">
        <v>14</v>
      </c>
      <c r="G3569" s="64">
        <v>202</v>
      </c>
      <c r="H3569" s="97">
        <f>CENSO[[#This Row],[CAP (cm)]]/PI()</f>
        <v>64.298597009125714</v>
      </c>
      <c r="I3569" s="64">
        <v>16</v>
      </c>
      <c r="J3569" s="96">
        <f>(PI()*(CENSO[[#This Row],[DAP (cm)]]^2))/40000</f>
        <v>0.3247079148960848</v>
      </c>
      <c r="K3569" s="96">
        <f>CENSO[[#This Row],[g (m²)]]*CENSO[[#This Row],[H (m)]]*0.7</f>
        <v>3.6367286468361497</v>
      </c>
      <c r="L3569" s="64">
        <v>1</v>
      </c>
      <c r="M3569" s="65">
        <v>365636.799999999</v>
      </c>
      <c r="N3569" s="87">
        <v>9702753.1999999899</v>
      </c>
      <c r="O3569" s="87" t="s">
        <v>1228</v>
      </c>
      <c r="P3569" s="87" t="str">
        <f>VLOOKUP(CENSO[[#This Row],[DAP (cm)]],CD[],2,TRUE)</f>
        <v>TORA</v>
      </c>
      <c r="Q3569" s="87" t="str">
        <f>VLOOKUP(CENSO[[#This Row],[DAP (cm)]],DD[],2,TRUE)</f>
        <v>60├ 70</v>
      </c>
      <c r="R3569" s="87" t="str" cm="1">
        <f t="array" ref="R3569">INDEX(_xlfn.TEXTSPLIT(CENSO[[#This Row],[NOME CIENTIFICO]]," "),1)</f>
        <v>Tachigali</v>
      </c>
      <c r="S3569" s="98" t="s">
        <v>1004</v>
      </c>
      <c r="T3569" s="87">
        <f>_xlfn.MINIFS(CENSO[DAP (cm)],CENSO[NOME CIENTIFICO],CENSO[[#This Row],[NOME CIENTIFICO]])</f>
        <v>39.152116000606256</v>
      </c>
      <c r="U35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69" s="87" t="str">
        <f>IF(CENSO[[#This Row],[DAP (cm)]]&lt;CENSO[[#This Row],[DMCE (cm)]],"DAP &lt; DMCE","DAP ≥ DMCE")</f>
        <v>DAP ≥ DMCE</v>
      </c>
      <c r="W3569" s="87" t="str">
        <f>IF(CENSO[[#This Row],[DAP (cm)]]&gt;200, "Superior", "Inferior")</f>
        <v>Inferior</v>
      </c>
      <c r="X3569" s="87" t="str">
        <f>VLOOKUP(CENSO[[#This Row],[NOME COMUM]],ESPECIES[],4,FALSE)</f>
        <v>Não</v>
      </c>
      <c r="Y3569" s="87" t="str">
        <f>IF(IFERROR(VLOOKUP(CENSO[[#This Row],[NOME COMUM]],COMERCIAIS[],2, FALSE), "Não") &lt;&gt; "Não", "Sim", "Não")</f>
        <v>Sim</v>
      </c>
      <c r="Z3569" s="133">
        <f>CENSO[[#This Row],[g (m²)]]/SUM(AEEF[AEEF-UT])</f>
        <v>5.681224995802345E-4</v>
      </c>
      <c r="AA3569" s="133">
        <f>CENSO[[#This Row],[v (m³)]]/SUM(AEEF[AEEF-UT])</f>
        <v>6.3629719952986259E-3</v>
      </c>
    </row>
    <row r="3570" spans="1:27" ht="14">
      <c r="A3570" s="86">
        <v>1</v>
      </c>
      <c r="B3570" s="86">
        <v>2</v>
      </c>
      <c r="C3570" s="63">
        <v>102</v>
      </c>
      <c r="D3570" s="63">
        <v>3569</v>
      </c>
      <c r="E3570" s="63" t="str">
        <f>VLOOKUP(CENSO[[#This Row],[NOME COMUM]],ESPECIES[],2,FALSE)</f>
        <v>Pouteria sp.</v>
      </c>
      <c r="F3570" s="64" t="s">
        <v>83</v>
      </c>
      <c r="G3570" s="64">
        <v>200</v>
      </c>
      <c r="H3570" s="97">
        <f>CENSO[[#This Row],[CAP (cm)]]/PI()</f>
        <v>63.661977236758133</v>
      </c>
      <c r="I3570" s="64">
        <v>14</v>
      </c>
      <c r="J3570" s="96">
        <f>(PI()*(CENSO[[#This Row],[DAP (cm)]]^2))/40000</f>
        <v>0.31830988618379064</v>
      </c>
      <c r="K3570" s="96">
        <f>CENSO[[#This Row],[g (m²)]]*CENSO[[#This Row],[H (m)]]*0.7</f>
        <v>3.1194368846011482</v>
      </c>
      <c r="L3570" s="64">
        <v>2</v>
      </c>
      <c r="M3570" s="65">
        <v>365642.7</v>
      </c>
      <c r="N3570" s="87">
        <v>9702755.9000000004</v>
      </c>
      <c r="O3570" s="87" t="s">
        <v>1227</v>
      </c>
      <c r="P3570" s="87" t="str">
        <f>VLOOKUP(CENSO[[#This Row],[DAP (cm)]],CD[],2,TRUE)</f>
        <v>TORA</v>
      </c>
      <c r="Q3570" s="87" t="str">
        <f>VLOOKUP(CENSO[[#This Row],[DAP (cm)]],DD[],2,TRUE)</f>
        <v>60├ 70</v>
      </c>
      <c r="R3570" s="87" t="str" cm="1">
        <f t="array" ref="R3570">INDEX(_xlfn.TEXTSPLIT(CENSO[[#This Row],[NOME CIENTIFICO]]," "),1)</f>
        <v>Pouteria</v>
      </c>
      <c r="S3570" s="98" t="s">
        <v>1004</v>
      </c>
      <c r="T3570" s="87">
        <f>_xlfn.MINIFS(CENSO[DAP (cm)],CENSO[NOME CIENTIFICO],CENSO[[#This Row],[NOME CIENTIFICO]])</f>
        <v>39.788735772973837</v>
      </c>
      <c r="U35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70" s="87" t="str">
        <f>IF(CENSO[[#This Row],[DAP (cm)]]&lt;CENSO[[#This Row],[DMCE (cm)]],"DAP &lt; DMCE","DAP ≥ DMCE")</f>
        <v>DAP ≥ DMCE</v>
      </c>
      <c r="W3570" s="87" t="str">
        <f>IF(CENSO[[#This Row],[DAP (cm)]]&gt;200, "Superior", "Inferior")</f>
        <v>Inferior</v>
      </c>
      <c r="X3570" s="87" t="str">
        <f>VLOOKUP(CENSO[[#This Row],[NOME COMUM]],ESPECIES[],4,FALSE)</f>
        <v>Não</v>
      </c>
      <c r="Y3570" s="87" t="str">
        <f>IF(IFERROR(VLOOKUP(CENSO[[#This Row],[NOME COMUM]],COMERCIAIS[],2, FALSE), "Não") &lt;&gt; "Não", "Sim", "Não")</f>
        <v>Não</v>
      </c>
      <c r="Z3570" s="133">
        <f>CENSO[[#This Row],[g (m²)]]/SUM(AEEF[AEEF-UT])</f>
        <v>5.5692824191768894E-4</v>
      </c>
      <c r="AA3570" s="133">
        <f>CENSO[[#This Row],[v (m³)]]/SUM(AEEF[AEEF-UT])</f>
        <v>5.4578967707933513E-3</v>
      </c>
    </row>
    <row r="3571" spans="1:27" ht="14">
      <c r="A3571" s="86">
        <v>1</v>
      </c>
      <c r="B3571" s="86">
        <v>2</v>
      </c>
      <c r="C3571" s="63">
        <v>102</v>
      </c>
      <c r="D3571" s="63">
        <v>3570</v>
      </c>
      <c r="E3571" s="63" t="str">
        <f>VLOOKUP(CENSO[[#This Row],[NOME COMUM]],ESPECIES[],2,FALSE)</f>
        <v>Erisma uncinatum Warm.</v>
      </c>
      <c r="F3571" s="64" t="s">
        <v>98</v>
      </c>
      <c r="G3571" s="64">
        <v>470</v>
      </c>
      <c r="H3571" s="97">
        <f>CENSO[[#This Row],[CAP (cm)]]/PI()</f>
        <v>149.60564650638162</v>
      </c>
      <c r="I3571" s="64">
        <v>16</v>
      </c>
      <c r="J3571" s="96">
        <f>(PI()*(CENSO[[#This Row],[DAP (cm)]]^2))/40000</f>
        <v>1.7578663464499842</v>
      </c>
      <c r="K3571" s="96">
        <f>CENSO[[#This Row],[g (m²)]]*CENSO[[#This Row],[H (m)]]*0.7</f>
        <v>19.68810308023982</v>
      </c>
      <c r="L3571" s="64">
        <v>2</v>
      </c>
      <c r="M3571" s="65">
        <v>365650.299999999</v>
      </c>
      <c r="N3571" s="87">
        <v>9702758.9000000004</v>
      </c>
      <c r="O3571" s="87" t="s">
        <v>1228</v>
      </c>
      <c r="P3571" s="87" t="str">
        <f>VLOOKUP(CENSO[[#This Row],[DAP (cm)]],CD[],2,TRUE)</f>
        <v>TORA</v>
      </c>
      <c r="Q3571" s="87" t="str">
        <f>VLOOKUP(CENSO[[#This Row],[DAP (cm)]],DD[],2,TRUE)</f>
        <v>140├ 150</v>
      </c>
      <c r="R3571" s="87" t="str" cm="1">
        <f t="array" ref="R3571">INDEX(_xlfn.TEXTSPLIT(CENSO[[#This Row],[NOME CIENTIFICO]]," "),1)</f>
        <v>Erisma</v>
      </c>
      <c r="S3571" s="98" t="s">
        <v>1004</v>
      </c>
      <c r="T3571" s="87">
        <f>_xlfn.MINIFS(CENSO[DAP (cm)],CENSO[NOME CIENTIFICO],CENSO[[#This Row],[NOME CIENTIFICO]])</f>
        <v>41.38028520389279</v>
      </c>
      <c r="U35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571" s="87" t="str">
        <f>IF(CENSO[[#This Row],[DAP (cm)]]&lt;CENSO[[#This Row],[DMCE (cm)]],"DAP &lt; DMCE","DAP ≥ DMCE")</f>
        <v>DAP ≥ DMCE</v>
      </c>
      <c r="W3571" s="87" t="str">
        <f>IF(CENSO[[#This Row],[DAP (cm)]]&gt;200, "Superior", "Inferior")</f>
        <v>Inferior</v>
      </c>
      <c r="X3571" s="87" t="str">
        <f>VLOOKUP(CENSO[[#This Row],[NOME COMUM]],ESPECIES[],4,FALSE)</f>
        <v>Não</v>
      </c>
      <c r="Y3571" s="87" t="str">
        <f>IF(IFERROR(VLOOKUP(CENSO[[#This Row],[NOME COMUM]],COMERCIAIS[],2, FALSE), "Não") &lt;&gt; "Não", "Sim", "Não")</f>
        <v>Sim</v>
      </c>
      <c r="Z3571" s="133">
        <f>CENSO[[#This Row],[g (m²)]]/SUM(AEEF[AEEF-UT])</f>
        <v>3.0756362159904379E-3</v>
      </c>
      <c r="AA3571" s="133">
        <f>CENSO[[#This Row],[v (m³)]]/SUM(AEEF[AEEF-UT])</f>
        <v>3.4447125619092897E-2</v>
      </c>
    </row>
    <row r="3572" spans="1:27" ht="14">
      <c r="A3572" s="86">
        <v>1</v>
      </c>
      <c r="B3572" s="86">
        <v>2</v>
      </c>
      <c r="C3572" s="63">
        <v>102</v>
      </c>
      <c r="D3572" s="63">
        <v>3571</v>
      </c>
      <c r="E3572" s="63" t="str">
        <f>VLOOKUP(CENSO[[#This Row],[NOME COMUM]],ESPECIES[],2,FALSE)</f>
        <v>Astronium lecointei Ducke</v>
      </c>
      <c r="F3572" s="64" t="s">
        <v>5</v>
      </c>
      <c r="G3572" s="64">
        <v>223</v>
      </c>
      <c r="H3572" s="97">
        <f>CENSO[[#This Row],[CAP (cm)]]/PI()</f>
        <v>70.983104618985323</v>
      </c>
      <c r="I3572" s="64">
        <v>22</v>
      </c>
      <c r="J3572" s="96">
        <f>(PI()*(CENSO[[#This Row],[DAP (cm)]]^2))/40000</f>
        <v>0.39573080825084317</v>
      </c>
      <c r="K3572" s="96">
        <f>CENSO[[#This Row],[g (m²)]]*CENSO[[#This Row],[H (m)]]*0.7</f>
        <v>6.0942544470629842</v>
      </c>
      <c r="L3572" s="64">
        <v>1</v>
      </c>
      <c r="M3572" s="65">
        <v>365618.4</v>
      </c>
      <c r="N3572" s="87">
        <v>9702778.4000000004</v>
      </c>
      <c r="O3572" s="87" t="s">
        <v>1228</v>
      </c>
      <c r="P3572" s="87" t="str">
        <f>VLOOKUP(CENSO[[#This Row],[DAP (cm)]],CD[],2,TRUE)</f>
        <v>TORA</v>
      </c>
      <c r="Q3572" s="87" t="str">
        <f>VLOOKUP(CENSO[[#This Row],[DAP (cm)]],DD[],2,TRUE)</f>
        <v>70├ 80</v>
      </c>
      <c r="R3572" s="87" t="str" cm="1">
        <f t="array" ref="R3572">INDEX(_xlfn.TEXTSPLIT(CENSO[[#This Row],[NOME CIENTIFICO]]," "),1)</f>
        <v>Astronium</v>
      </c>
      <c r="S3572" s="98" t="s">
        <v>1004</v>
      </c>
      <c r="T3572" s="87">
        <f>_xlfn.MINIFS(CENSO[DAP (cm)],CENSO[NOME CIENTIFICO],CENSO[[#This Row],[NOME CIENTIFICO]])</f>
        <v>40.107045659157627</v>
      </c>
      <c r="U35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572" s="87" t="str">
        <f>IF(CENSO[[#This Row],[DAP (cm)]]&lt;CENSO[[#This Row],[DMCE (cm)]],"DAP &lt; DMCE","DAP ≥ DMCE")</f>
        <v>DAP ≥ DMCE</v>
      </c>
      <c r="W3572" s="87" t="str">
        <f>IF(CENSO[[#This Row],[DAP (cm)]]&gt;200, "Superior", "Inferior")</f>
        <v>Inferior</v>
      </c>
      <c r="X3572" s="87" t="str">
        <f>VLOOKUP(CENSO[[#This Row],[NOME COMUM]],ESPECIES[],4,FALSE)</f>
        <v>Não</v>
      </c>
      <c r="Y3572" s="87" t="str">
        <f>IF(IFERROR(VLOOKUP(CENSO[[#This Row],[NOME COMUM]],COMERCIAIS[],2, FALSE), "Não") &lt;&gt; "Não", "Sim", "Não")</f>
        <v>Sim</v>
      </c>
      <c r="Z3572" s="133">
        <f>CENSO[[#This Row],[g (m²)]]/SUM(AEEF[AEEF-UT])</f>
        <v>6.9238711355811889E-4</v>
      </c>
      <c r="AA3572" s="133">
        <f>CENSO[[#This Row],[v (m³)]]/SUM(AEEF[AEEF-UT])</f>
        <v>1.066276154879503E-2</v>
      </c>
    </row>
    <row r="3573" spans="1:27" ht="14">
      <c r="A3573" s="86">
        <v>1</v>
      </c>
      <c r="B3573" s="86">
        <v>2</v>
      </c>
      <c r="C3573" s="63">
        <v>102</v>
      </c>
      <c r="D3573" s="63">
        <v>3572</v>
      </c>
      <c r="E3573" s="63" t="str">
        <f>VLOOKUP(CENSO[[#This Row],[NOME COMUM]],ESPECIES[],2,FALSE)</f>
        <v>Couratari guianensis Aubl.</v>
      </c>
      <c r="F3573" s="64" t="s">
        <v>6</v>
      </c>
      <c r="G3573" s="64">
        <v>300</v>
      </c>
      <c r="H3573" s="97">
        <f>CENSO[[#This Row],[CAP (cm)]]/PI()</f>
        <v>95.4929658551372</v>
      </c>
      <c r="I3573" s="64">
        <v>23</v>
      </c>
      <c r="J3573" s="96">
        <f>(PI()*(CENSO[[#This Row],[DAP (cm)]]^2))/40000</f>
        <v>0.7161972439135289</v>
      </c>
      <c r="K3573" s="96">
        <f>CENSO[[#This Row],[g (m²)]]*CENSO[[#This Row],[H (m)]]*0.7</f>
        <v>11.530775627007815</v>
      </c>
      <c r="L3573" s="64">
        <v>1</v>
      </c>
      <c r="M3573" s="65">
        <v>365625.9</v>
      </c>
      <c r="N3573" s="87">
        <v>9702797</v>
      </c>
      <c r="O3573" s="87" t="s">
        <v>1228</v>
      </c>
      <c r="P3573" s="87" t="str">
        <f>VLOOKUP(CENSO[[#This Row],[DAP (cm)]],CD[],2,TRUE)</f>
        <v>TORA</v>
      </c>
      <c r="Q3573" s="87" t="str">
        <f>VLOOKUP(CENSO[[#This Row],[DAP (cm)]],DD[],2,TRUE)</f>
        <v>90├ 100</v>
      </c>
      <c r="R3573" s="87" t="str" cm="1">
        <f t="array" ref="R3573">INDEX(_xlfn.TEXTSPLIT(CENSO[[#This Row],[NOME CIENTIFICO]]," "),1)</f>
        <v>Couratari</v>
      </c>
      <c r="S3573" s="98" t="s">
        <v>1004</v>
      </c>
      <c r="T3573" s="87">
        <f>_xlfn.MINIFS(CENSO[DAP (cm)],CENSO[NOME CIENTIFICO],CENSO[[#This Row],[NOME CIENTIFICO]])</f>
        <v>38.833806114422465</v>
      </c>
      <c r="U35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73" s="87" t="str">
        <f>IF(CENSO[[#This Row],[DAP (cm)]]&lt;CENSO[[#This Row],[DMCE (cm)]],"DAP &lt; DMCE","DAP ≥ DMCE")</f>
        <v>DAP ≥ DMCE</v>
      </c>
      <c r="W3573" s="87" t="str">
        <f>IF(CENSO[[#This Row],[DAP (cm)]]&gt;200, "Superior", "Inferior")</f>
        <v>Inferior</v>
      </c>
      <c r="X3573" s="87" t="str">
        <f>VLOOKUP(CENSO[[#This Row],[NOME COMUM]],ESPECIES[],4,FALSE)</f>
        <v>Não</v>
      </c>
      <c r="Y3573" s="87" t="str">
        <f>IF(IFERROR(VLOOKUP(CENSO[[#This Row],[NOME COMUM]],COMERCIAIS[],2, FALSE), "Não") &lt;&gt; "Não", "Sim", "Não")</f>
        <v>Sim</v>
      </c>
      <c r="Z3573" s="133">
        <f>CENSO[[#This Row],[g (m²)]]/SUM(AEEF[AEEF-UT])</f>
        <v>1.2530885443148001E-3</v>
      </c>
      <c r="AA3573" s="133">
        <f>CENSO[[#This Row],[v (m³)]]/SUM(AEEF[AEEF-UT])</f>
        <v>2.017472556346828E-2</v>
      </c>
    </row>
    <row r="3574" spans="1:27" ht="14">
      <c r="A3574" s="86">
        <v>1</v>
      </c>
      <c r="B3574" s="86">
        <v>2</v>
      </c>
      <c r="C3574" s="63">
        <v>102</v>
      </c>
      <c r="D3574" s="63">
        <v>3573</v>
      </c>
      <c r="E3574" s="63" t="str">
        <f>VLOOKUP(CENSO[[#This Row],[NOME COMUM]],ESPECIES[],2,FALSE)</f>
        <v>Erisma uncinatum Warm.</v>
      </c>
      <c r="F3574" s="64" t="s">
        <v>98</v>
      </c>
      <c r="G3574" s="64">
        <v>420</v>
      </c>
      <c r="H3574" s="97">
        <f>CENSO[[#This Row],[CAP (cm)]]/PI()</f>
        <v>133.69015219719208</v>
      </c>
      <c r="I3574" s="64">
        <v>20</v>
      </c>
      <c r="J3574" s="96">
        <f>(PI()*(CENSO[[#This Row],[DAP (cm)]]^2))/40000</f>
        <v>1.4037465980705166</v>
      </c>
      <c r="K3574" s="96">
        <f>CENSO[[#This Row],[g (m²)]]*CENSO[[#This Row],[H (m)]]*0.7</f>
        <v>19.652452372987231</v>
      </c>
      <c r="L3574" s="64">
        <v>1</v>
      </c>
      <c r="M3574" s="65">
        <v>365708.4</v>
      </c>
      <c r="N3574" s="87">
        <v>9702890.5999999903</v>
      </c>
      <c r="O3574" s="87" t="s">
        <v>1228</v>
      </c>
      <c r="P3574" s="87" t="str">
        <f>VLOOKUP(CENSO[[#This Row],[DAP (cm)]],CD[],2,TRUE)</f>
        <v>TORA</v>
      </c>
      <c r="Q3574" s="87" t="str">
        <f>VLOOKUP(CENSO[[#This Row],[DAP (cm)]],DD[],2,TRUE)</f>
        <v>130├ 140</v>
      </c>
      <c r="R3574" s="87" t="str" cm="1">
        <f t="array" ref="R3574">INDEX(_xlfn.TEXTSPLIT(CENSO[[#This Row],[NOME CIENTIFICO]]," "),1)</f>
        <v>Erisma</v>
      </c>
      <c r="S3574" s="98" t="s">
        <v>1004</v>
      </c>
      <c r="T3574" s="87">
        <f>_xlfn.MINIFS(CENSO[DAP (cm)],CENSO[NOME CIENTIFICO],CENSO[[#This Row],[NOME CIENTIFICO]])</f>
        <v>41.38028520389279</v>
      </c>
      <c r="U35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574" s="87" t="str">
        <f>IF(CENSO[[#This Row],[DAP (cm)]]&lt;CENSO[[#This Row],[DMCE (cm)]],"DAP &lt; DMCE","DAP ≥ DMCE")</f>
        <v>DAP ≥ DMCE</v>
      </c>
      <c r="W3574" s="87" t="str">
        <f>IF(CENSO[[#This Row],[DAP (cm)]]&gt;200, "Superior", "Inferior")</f>
        <v>Inferior</v>
      </c>
      <c r="X3574" s="87" t="str">
        <f>VLOOKUP(CENSO[[#This Row],[NOME COMUM]],ESPECIES[],4,FALSE)</f>
        <v>Não</v>
      </c>
      <c r="Y3574" s="87" t="str">
        <f>IF(IFERROR(VLOOKUP(CENSO[[#This Row],[NOME COMUM]],COMERCIAIS[],2, FALSE), "Não") &lt;&gt; "Não", "Sim", "Não")</f>
        <v>Sim</v>
      </c>
      <c r="Z3574" s="133">
        <f>CENSO[[#This Row],[g (m²)]]/SUM(AEEF[AEEF-UT])</f>
        <v>2.4560535468570082E-3</v>
      </c>
      <c r="AA3574" s="133">
        <f>CENSO[[#This Row],[v (m³)]]/SUM(AEEF[AEEF-UT])</f>
        <v>3.4384749655998109E-2</v>
      </c>
    </row>
    <row r="3575" spans="1:27" ht="14">
      <c r="A3575" s="86">
        <v>1</v>
      </c>
      <c r="B3575" s="86">
        <v>2</v>
      </c>
      <c r="C3575" s="63">
        <v>102</v>
      </c>
      <c r="D3575" s="63">
        <v>3574</v>
      </c>
      <c r="E3575" s="63" t="str">
        <f>VLOOKUP(CENSO[[#This Row],[NOME COMUM]],ESPECIES[],2,FALSE)</f>
        <v>Caryocar villosum (Aubl.) Pers.</v>
      </c>
      <c r="F3575" s="64" t="s">
        <v>33</v>
      </c>
      <c r="G3575" s="64">
        <v>462</v>
      </c>
      <c r="H3575" s="97">
        <f>CENSO[[#This Row],[CAP (cm)]]/PI()</f>
        <v>147.05916741691129</v>
      </c>
      <c r="I3575" s="64">
        <v>20</v>
      </c>
      <c r="J3575" s="96">
        <f>(PI()*(CENSO[[#This Row],[DAP (cm)]]^2))/40000</f>
        <v>1.6985333836653256</v>
      </c>
      <c r="K3575" s="96">
        <f>CENSO[[#This Row],[g (m²)]]*CENSO[[#This Row],[H (m)]]*0.7</f>
        <v>23.779467371314553</v>
      </c>
      <c r="L3575" s="64">
        <v>1</v>
      </c>
      <c r="M3575" s="65">
        <v>365684.9</v>
      </c>
      <c r="N3575" s="87">
        <v>9702901.6999999899</v>
      </c>
      <c r="O3575" s="87" t="s">
        <v>1228</v>
      </c>
      <c r="P3575" s="87" t="str">
        <f>VLOOKUP(CENSO[[#This Row],[DAP (cm)]],CD[],2,TRUE)</f>
        <v>TORA</v>
      </c>
      <c r="Q3575" s="87" t="str">
        <f>VLOOKUP(CENSO[[#This Row],[DAP (cm)]],DD[],2,TRUE)</f>
        <v>140├ 150</v>
      </c>
      <c r="R3575" s="87" t="str" cm="1">
        <f t="array" ref="R3575">INDEX(_xlfn.TEXTSPLIT(CENSO[[#This Row],[NOME CIENTIFICO]]," "),1)</f>
        <v>Caryocar</v>
      </c>
      <c r="S3575" s="98" t="s">
        <v>1004</v>
      </c>
      <c r="T3575" s="87">
        <f>_xlfn.MINIFS(CENSO[DAP (cm)],CENSO[NOME CIENTIFICO],CENSO[[#This Row],[NOME CIENTIFICO]])</f>
        <v>41.38028520389279</v>
      </c>
      <c r="U35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575" s="87" t="str">
        <f>IF(CENSO[[#This Row],[DAP (cm)]]&lt;CENSO[[#This Row],[DMCE (cm)]],"DAP &lt; DMCE","DAP ≥ DMCE")</f>
        <v>DAP ≥ DMCE</v>
      </c>
      <c r="W3575" s="87" t="str">
        <f>IF(CENSO[[#This Row],[DAP (cm)]]&gt;200, "Superior", "Inferior")</f>
        <v>Inferior</v>
      </c>
      <c r="X3575" s="87" t="str">
        <f>VLOOKUP(CENSO[[#This Row],[NOME COMUM]],ESPECIES[],4,FALSE)</f>
        <v>Não</v>
      </c>
      <c r="Y3575" s="87" t="str">
        <f>IF(IFERROR(VLOOKUP(CENSO[[#This Row],[NOME COMUM]],COMERCIAIS[],2, FALSE), "Não") &lt;&gt; "Não", "Sim", "Não")</f>
        <v>Sim</v>
      </c>
      <c r="Z3575" s="133">
        <f>CENSO[[#This Row],[g (m²)]]/SUM(AEEF[AEEF-UT])</f>
        <v>2.9718247916969806E-3</v>
      </c>
      <c r="AA3575" s="133">
        <f>CENSO[[#This Row],[v (m³)]]/SUM(AEEF[AEEF-UT])</f>
        <v>4.1605547083757723E-2</v>
      </c>
    </row>
    <row r="3576" spans="1:27" ht="14">
      <c r="A3576" s="86">
        <v>1</v>
      </c>
      <c r="B3576" s="86">
        <v>2</v>
      </c>
      <c r="C3576" s="63">
        <v>102</v>
      </c>
      <c r="D3576" s="63">
        <v>3575</v>
      </c>
      <c r="E3576" s="63" t="str">
        <f>VLOOKUP(CENSO[[#This Row],[NOME COMUM]],ESPECIES[],2,FALSE)</f>
        <v>Pouteria sp.</v>
      </c>
      <c r="F3576" s="64" t="s">
        <v>83</v>
      </c>
      <c r="G3576" s="64">
        <v>170</v>
      </c>
      <c r="H3576" s="97">
        <f>CENSO[[#This Row],[CAP (cm)]]/PI()</f>
        <v>54.112680651244418</v>
      </c>
      <c r="I3576" s="64">
        <v>18</v>
      </c>
      <c r="J3576" s="96">
        <f>(PI()*(CENSO[[#This Row],[DAP (cm)]]^2))/40000</f>
        <v>0.2299788927677888</v>
      </c>
      <c r="K3576" s="96">
        <f>CENSO[[#This Row],[g (m²)]]*CENSO[[#This Row],[H (m)]]*0.7</f>
        <v>2.8977340488741388</v>
      </c>
      <c r="L3576" s="64">
        <v>1</v>
      </c>
      <c r="M3576" s="65">
        <v>365683.59999999899</v>
      </c>
      <c r="N3576" s="87">
        <v>9702907.9000000004</v>
      </c>
      <c r="O3576" s="87" t="s">
        <v>1227</v>
      </c>
      <c r="P3576" s="87" t="str">
        <f>VLOOKUP(CENSO[[#This Row],[DAP (cm)]],CD[],2,TRUE)</f>
        <v>TORA</v>
      </c>
      <c r="Q3576" s="87" t="str">
        <f>VLOOKUP(CENSO[[#This Row],[DAP (cm)]],DD[],2,TRUE)</f>
        <v>50├ 60</v>
      </c>
      <c r="R3576" s="87" t="str" cm="1">
        <f t="array" ref="R3576">INDEX(_xlfn.TEXTSPLIT(CENSO[[#This Row],[NOME CIENTIFICO]]," "),1)</f>
        <v>Pouteria</v>
      </c>
      <c r="S3576" s="98" t="s">
        <v>1004</v>
      </c>
      <c r="T3576" s="87">
        <f>_xlfn.MINIFS(CENSO[DAP (cm)],CENSO[NOME CIENTIFICO],CENSO[[#This Row],[NOME CIENTIFICO]])</f>
        <v>39.788735772973837</v>
      </c>
      <c r="U35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76" s="87" t="str">
        <f>IF(CENSO[[#This Row],[DAP (cm)]]&lt;CENSO[[#This Row],[DMCE (cm)]],"DAP &lt; DMCE","DAP ≥ DMCE")</f>
        <v>DAP ≥ DMCE</v>
      </c>
      <c r="W3576" s="87" t="str">
        <f>IF(CENSO[[#This Row],[DAP (cm)]]&gt;200, "Superior", "Inferior")</f>
        <v>Inferior</v>
      </c>
      <c r="X3576" s="87" t="str">
        <f>VLOOKUP(CENSO[[#This Row],[NOME COMUM]],ESPECIES[],4,FALSE)</f>
        <v>Não</v>
      </c>
      <c r="Y3576" s="87" t="str">
        <f>IF(IFERROR(VLOOKUP(CENSO[[#This Row],[NOME COMUM]],COMERCIAIS[],2, FALSE), "Não") &lt;&gt; "Não", "Sim", "Não")</f>
        <v>Não</v>
      </c>
      <c r="Z3576" s="133">
        <f>CENSO[[#This Row],[g (m²)]]/SUM(AEEF[AEEF-UT])</f>
        <v>4.0238065478553035E-4</v>
      </c>
      <c r="AA3576" s="133">
        <f>CENSO[[#This Row],[v (m³)]]/SUM(AEEF[AEEF-UT])</f>
        <v>5.069996250297683E-3</v>
      </c>
    </row>
    <row r="3577" spans="1:27" ht="14">
      <c r="A3577" s="86">
        <v>1</v>
      </c>
      <c r="B3577" s="86">
        <v>2</v>
      </c>
      <c r="C3577" s="63">
        <v>102</v>
      </c>
      <c r="D3577" s="63">
        <v>3576</v>
      </c>
      <c r="E3577" s="63" t="str">
        <f>VLOOKUP(CENSO[[#This Row],[NOME COMUM]],ESPECIES[],2,FALSE)</f>
        <v>Lecythis chartacea O.Berg</v>
      </c>
      <c r="F3577" s="64" t="s">
        <v>31</v>
      </c>
      <c r="G3577" s="64">
        <v>185</v>
      </c>
      <c r="H3577" s="97">
        <f>CENSO[[#This Row],[CAP (cm)]]/PI()</f>
        <v>58.887328944001275</v>
      </c>
      <c r="I3577" s="64">
        <v>18</v>
      </c>
      <c r="J3577" s="96">
        <f>(PI()*(CENSO[[#This Row],[DAP (cm)]]^2))/40000</f>
        <v>0.27235389636600588</v>
      </c>
      <c r="K3577" s="96">
        <f>CENSO[[#This Row],[g (m²)]]*CENSO[[#This Row],[H (m)]]*0.7</f>
        <v>3.4316590942116738</v>
      </c>
      <c r="L3577" s="64">
        <v>1</v>
      </c>
      <c r="M3577" s="65">
        <v>365687.2</v>
      </c>
      <c r="N3577" s="87">
        <v>9702906.1999999899</v>
      </c>
      <c r="O3577" s="87" t="s">
        <v>1228</v>
      </c>
      <c r="P3577" s="87" t="str">
        <f>VLOOKUP(CENSO[[#This Row],[DAP (cm)]],CD[],2,TRUE)</f>
        <v>TORA</v>
      </c>
      <c r="Q3577" s="87" t="str">
        <f>VLOOKUP(CENSO[[#This Row],[DAP (cm)]],DD[],2,TRUE)</f>
        <v>50├ 60</v>
      </c>
      <c r="R3577" s="87" t="str" cm="1">
        <f t="array" ref="R3577">INDEX(_xlfn.TEXTSPLIT(CENSO[[#This Row],[NOME CIENTIFICO]]," "),1)</f>
        <v>Lecythis</v>
      </c>
      <c r="S3577" s="98" t="s">
        <v>1004</v>
      </c>
      <c r="T3577" s="87">
        <f>_xlfn.MINIFS(CENSO[DAP (cm)],CENSO[NOME CIENTIFICO],CENSO[[#This Row],[NOME CIENTIFICO]])</f>
        <v>38.833806114422465</v>
      </c>
      <c r="U35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77" s="87" t="str">
        <f>IF(CENSO[[#This Row],[DAP (cm)]]&lt;CENSO[[#This Row],[DMCE (cm)]],"DAP &lt; DMCE","DAP ≥ DMCE")</f>
        <v>DAP ≥ DMCE</v>
      </c>
      <c r="W3577" s="87" t="str">
        <f>IF(CENSO[[#This Row],[DAP (cm)]]&gt;200, "Superior", "Inferior")</f>
        <v>Inferior</v>
      </c>
      <c r="X3577" s="87" t="str">
        <f>VLOOKUP(CENSO[[#This Row],[NOME COMUM]],ESPECIES[],4,FALSE)</f>
        <v>Não</v>
      </c>
      <c r="Y3577" s="87" t="str">
        <f>IF(IFERROR(VLOOKUP(CENSO[[#This Row],[NOME COMUM]],COMERCIAIS[],2, FALSE), "Não") &lt;&gt; "Não", "Sim", "Não")</f>
        <v>Sim</v>
      </c>
      <c r="Z3577" s="133">
        <f>CENSO[[#This Row],[g (m²)]]/SUM(AEEF[AEEF-UT])</f>
        <v>4.7652172699082262E-4</v>
      </c>
      <c r="AA3577" s="133">
        <f>CENSO[[#This Row],[v (m³)]]/SUM(AEEF[AEEF-UT])</f>
        <v>6.004173760084365E-3</v>
      </c>
    </row>
    <row r="3578" spans="1:27" ht="14">
      <c r="A3578" s="86">
        <v>1</v>
      </c>
      <c r="B3578" s="86">
        <v>2</v>
      </c>
      <c r="C3578" s="63">
        <v>102</v>
      </c>
      <c r="D3578" s="63">
        <v>3577</v>
      </c>
      <c r="E3578" s="63" t="str">
        <f>VLOOKUP(CENSO[[#This Row],[NOME COMUM]],ESPECIES[],2,FALSE)</f>
        <v>Goupia glabra Aubl.</v>
      </c>
      <c r="F3578" s="64" t="s">
        <v>34</v>
      </c>
      <c r="G3578" s="64">
        <v>265</v>
      </c>
      <c r="H3578" s="97">
        <f>CENSO[[#This Row],[CAP (cm)]]/PI()</f>
        <v>84.352119838704525</v>
      </c>
      <c r="I3578" s="64">
        <v>13</v>
      </c>
      <c r="J3578" s="96">
        <f>(PI()*(CENSO[[#This Row],[DAP (cm)]]^2))/40000</f>
        <v>0.55883279393141738</v>
      </c>
      <c r="K3578" s="96">
        <f>CENSO[[#This Row],[g (m²)]]*CENSO[[#This Row],[H (m)]]*0.7</f>
        <v>5.0853784247758984</v>
      </c>
      <c r="L3578" s="64">
        <v>2</v>
      </c>
      <c r="M3578" s="65">
        <v>365739.7</v>
      </c>
      <c r="N3578" s="87">
        <v>9702931.0999999903</v>
      </c>
      <c r="O3578" s="87" t="s">
        <v>1228</v>
      </c>
      <c r="P3578" s="87" t="str">
        <f>VLOOKUP(CENSO[[#This Row],[DAP (cm)]],CD[],2,TRUE)</f>
        <v>TORA</v>
      </c>
      <c r="Q3578" s="87" t="str">
        <f>VLOOKUP(CENSO[[#This Row],[DAP (cm)]],DD[],2,TRUE)</f>
        <v>80├ 90</v>
      </c>
      <c r="R3578" s="87" t="str" cm="1">
        <f t="array" ref="R3578">INDEX(_xlfn.TEXTSPLIT(CENSO[[#This Row],[NOME CIENTIFICO]]," "),1)</f>
        <v>Goupia</v>
      </c>
      <c r="S3578" s="98" t="s">
        <v>1004</v>
      </c>
      <c r="T3578" s="87">
        <f>_xlfn.MINIFS(CENSO[DAP (cm)],CENSO[NOME CIENTIFICO],CENSO[[#This Row],[NOME CIENTIFICO]])</f>
        <v>40.107045659157627</v>
      </c>
      <c r="U35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578" s="87" t="str">
        <f>IF(CENSO[[#This Row],[DAP (cm)]]&lt;CENSO[[#This Row],[DMCE (cm)]],"DAP &lt; DMCE","DAP ≥ DMCE")</f>
        <v>DAP ≥ DMCE</v>
      </c>
      <c r="W3578" s="87" t="str">
        <f>IF(CENSO[[#This Row],[DAP (cm)]]&gt;200, "Superior", "Inferior")</f>
        <v>Inferior</v>
      </c>
      <c r="X3578" s="87" t="str">
        <f>VLOOKUP(CENSO[[#This Row],[NOME COMUM]],ESPECIES[],4,FALSE)</f>
        <v>Não</v>
      </c>
      <c r="Y3578" s="87" t="str">
        <f>IF(IFERROR(VLOOKUP(CENSO[[#This Row],[NOME COMUM]],COMERCIAIS[],2, FALSE), "Não") &lt;&gt; "Não", "Sim", "Não")</f>
        <v>Sim</v>
      </c>
      <c r="Z3578" s="133">
        <f>CENSO[[#This Row],[g (m²)]]/SUM(AEEF[AEEF-UT])</f>
        <v>9.777571447167426E-4</v>
      </c>
      <c r="AA3578" s="133">
        <f>CENSO[[#This Row],[v (m³)]]/SUM(AEEF[AEEF-UT])</f>
        <v>8.897590016922358E-3</v>
      </c>
    </row>
    <row r="3579" spans="1:27" ht="14">
      <c r="A3579" s="86">
        <v>1</v>
      </c>
      <c r="B3579" s="86">
        <v>2</v>
      </c>
      <c r="C3579" s="63">
        <v>102</v>
      </c>
      <c r="D3579" s="63">
        <v>3578</v>
      </c>
      <c r="E3579" s="63" t="str">
        <f>VLOOKUP(CENSO[[#This Row],[NOME COMUM]],ESPECIES[],2,FALSE)</f>
        <v>Dimorphandra multiflora Ducke</v>
      </c>
      <c r="F3579" s="64" t="s">
        <v>73</v>
      </c>
      <c r="G3579" s="64">
        <v>360</v>
      </c>
      <c r="H3579" s="97">
        <f>CENSO[[#This Row],[CAP (cm)]]/PI()</f>
        <v>114.59155902616465</v>
      </c>
      <c r="I3579" s="64">
        <v>17</v>
      </c>
      <c r="J3579" s="96">
        <f>(PI()*(CENSO[[#This Row],[DAP (cm)]]^2))/40000</f>
        <v>1.0313240312354819</v>
      </c>
      <c r="K3579" s="96">
        <f>CENSO[[#This Row],[g (m²)]]*CENSO[[#This Row],[H (m)]]*0.7</f>
        <v>12.272755971702233</v>
      </c>
      <c r="L3579" s="64">
        <v>1</v>
      </c>
      <c r="M3579" s="65">
        <v>365772.09999999899</v>
      </c>
      <c r="N3579" s="87">
        <v>9702994.0999999903</v>
      </c>
      <c r="O3579" s="87" t="s">
        <v>1227</v>
      </c>
      <c r="P3579" s="87" t="str">
        <f>VLOOKUP(CENSO[[#This Row],[DAP (cm)]],CD[],2,TRUE)</f>
        <v>TORA</v>
      </c>
      <c r="Q3579" s="87" t="str">
        <f>VLOOKUP(CENSO[[#This Row],[DAP (cm)]],DD[],2,TRUE)</f>
        <v>110├ 120</v>
      </c>
      <c r="R3579" s="87" t="str" cm="1">
        <f t="array" ref="R3579">INDEX(_xlfn.TEXTSPLIT(CENSO[[#This Row],[NOME CIENTIFICO]]," "),1)</f>
        <v>Dimorphandra</v>
      </c>
      <c r="S3579" s="98" t="s">
        <v>1004</v>
      </c>
      <c r="T3579" s="87">
        <f>_xlfn.MINIFS(CENSO[DAP (cm)],CENSO[NOME CIENTIFICO],CENSO[[#This Row],[NOME CIENTIFICO]])</f>
        <v>39.788735772973837</v>
      </c>
      <c r="U35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79" s="87" t="str">
        <f>IF(CENSO[[#This Row],[DAP (cm)]]&lt;CENSO[[#This Row],[DMCE (cm)]],"DAP &lt; DMCE","DAP ≥ DMCE")</f>
        <v>DAP ≥ DMCE</v>
      </c>
      <c r="W3579" s="87" t="str">
        <f>IF(CENSO[[#This Row],[DAP (cm)]]&gt;200, "Superior", "Inferior")</f>
        <v>Inferior</v>
      </c>
      <c r="X3579" s="87" t="str">
        <f>VLOOKUP(CENSO[[#This Row],[NOME COMUM]],ESPECIES[],4,FALSE)</f>
        <v>Não</v>
      </c>
      <c r="Y3579" s="87" t="str">
        <f>IF(IFERROR(VLOOKUP(CENSO[[#This Row],[NOME COMUM]],COMERCIAIS[],2, FALSE), "Não") &lt;&gt; "Não", "Sim", "Não")</f>
        <v>Não</v>
      </c>
      <c r="Z3579" s="133">
        <f>CENSO[[#This Row],[g (m²)]]/SUM(AEEF[AEEF-UT])</f>
        <v>1.8044475038133125E-3</v>
      </c>
      <c r="AA3579" s="133">
        <f>CENSO[[#This Row],[v (m³)]]/SUM(AEEF[AEEF-UT])</f>
        <v>2.1472925295378417E-2</v>
      </c>
    </row>
    <row r="3580" spans="1:27" ht="14">
      <c r="A3580" s="86">
        <v>1</v>
      </c>
      <c r="B3580" s="86">
        <v>2</v>
      </c>
      <c r="C3580" s="63">
        <v>102</v>
      </c>
      <c r="D3580" s="63">
        <v>3579</v>
      </c>
      <c r="E3580" s="63" t="str">
        <f>VLOOKUP(CENSO[[#This Row],[NOME COMUM]],ESPECIES[],2,FALSE)</f>
        <v>Bertholletia excelsa Humb. &amp; Bonpl.</v>
      </c>
      <c r="F3580" s="64" t="s">
        <v>37</v>
      </c>
      <c r="G3580" s="64">
        <v>225</v>
      </c>
      <c r="H3580" s="97">
        <f>CENSO[[#This Row],[CAP (cm)]]/PI()</f>
        <v>71.619724391352904</v>
      </c>
      <c r="I3580" s="64">
        <v>19</v>
      </c>
      <c r="J3580" s="96">
        <f>(PI()*(CENSO[[#This Row],[DAP (cm)]]^2))/40000</f>
        <v>0.4028609497013601</v>
      </c>
      <c r="K3580" s="96">
        <f>CENSO[[#This Row],[g (m²)]]*CENSO[[#This Row],[H (m)]]*0.7</f>
        <v>5.3580506310280889</v>
      </c>
      <c r="L3580" s="64">
        <v>1</v>
      </c>
      <c r="M3580" s="65">
        <v>365772.2</v>
      </c>
      <c r="N3580" s="87">
        <v>9703005.0999999903</v>
      </c>
      <c r="O3580" s="87" t="s">
        <v>424</v>
      </c>
      <c r="P3580" s="87" t="str">
        <f>VLOOKUP(CENSO[[#This Row],[DAP (cm)]],CD[],2,TRUE)</f>
        <v>TORA</v>
      </c>
      <c r="Q3580" s="87" t="str">
        <f>VLOOKUP(CENSO[[#This Row],[DAP (cm)]],DD[],2,TRUE)</f>
        <v>70├ 80</v>
      </c>
      <c r="R3580" s="87" t="str" cm="1">
        <f t="array" ref="R3580">INDEX(_xlfn.TEXTSPLIT(CENSO[[#This Row],[NOME CIENTIFICO]]," "),1)</f>
        <v>Bertholletia</v>
      </c>
      <c r="S3580" s="98" t="s">
        <v>1004</v>
      </c>
      <c r="T3580" s="87">
        <f>_xlfn.MINIFS(CENSO[DAP (cm)],CENSO[NOME CIENTIFICO],CENSO[[#This Row],[NOME CIENTIFICO]])</f>
        <v>41.38028520389279</v>
      </c>
      <c r="U35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580" s="87" t="str">
        <f>IF(CENSO[[#This Row],[DAP (cm)]]&lt;CENSO[[#This Row],[DMCE (cm)]],"DAP &lt; DMCE","DAP ≥ DMCE")</f>
        <v>DAP ≥ DMCE</v>
      </c>
      <c r="W3580" s="87" t="str">
        <f>IF(CENSO[[#This Row],[DAP (cm)]]&gt;200, "Superior", "Inferior")</f>
        <v>Inferior</v>
      </c>
      <c r="X3580" s="87" t="str">
        <f>VLOOKUP(CENSO[[#This Row],[NOME COMUM]],ESPECIES[],4,FALSE)</f>
        <v>Protegida</v>
      </c>
      <c r="Y3580" s="87" t="str">
        <f>IF(IFERROR(VLOOKUP(CENSO[[#This Row],[NOME COMUM]],COMERCIAIS[],2, FALSE), "Não") &lt;&gt; "Não", "Sim", "Não")</f>
        <v>Não</v>
      </c>
      <c r="Z3580" s="133">
        <f>CENSO[[#This Row],[g (m²)]]/SUM(AEEF[AEEF-UT])</f>
        <v>7.0486230617707523E-4</v>
      </c>
      <c r="AA3580" s="133">
        <f>CENSO[[#This Row],[v (m³)]]/SUM(AEEF[AEEF-UT])</f>
        <v>9.3746686721550999E-3</v>
      </c>
    </row>
    <row r="3581" spans="1:27" ht="14">
      <c r="A3581" s="86">
        <v>1</v>
      </c>
      <c r="B3581" s="86">
        <v>2</v>
      </c>
      <c r="C3581" s="63">
        <v>102</v>
      </c>
      <c r="D3581" s="63">
        <v>3580</v>
      </c>
      <c r="E3581" s="63" t="str">
        <f>VLOOKUP(CENSO[[#This Row],[NOME COMUM]],ESPECIES[],2,FALSE)</f>
        <v>Lecythis chartacea O.Berg</v>
      </c>
      <c r="F3581" s="64" t="s">
        <v>31</v>
      </c>
      <c r="G3581" s="64">
        <v>272</v>
      </c>
      <c r="H3581" s="97">
        <f>CENSO[[#This Row],[CAP (cm)]]/PI()</f>
        <v>86.580289041991065</v>
      </c>
      <c r="I3581" s="64">
        <v>21</v>
      </c>
      <c r="J3581" s="96">
        <f>(PI()*(CENSO[[#This Row],[DAP (cm)]]^2))/40000</f>
        <v>0.58874596548553915</v>
      </c>
      <c r="K3581" s="96">
        <f>CENSO[[#This Row],[g (m²)]]*CENSO[[#This Row],[H (m)]]*0.7</f>
        <v>8.6545656926374246</v>
      </c>
      <c r="L3581" s="64">
        <v>1</v>
      </c>
      <c r="M3581" s="65">
        <v>365772.7</v>
      </c>
      <c r="N3581" s="87">
        <v>9703012.5999999903</v>
      </c>
      <c r="O3581" s="87" t="s">
        <v>1228</v>
      </c>
      <c r="P3581" s="87" t="str">
        <f>VLOOKUP(CENSO[[#This Row],[DAP (cm)]],CD[],2,TRUE)</f>
        <v>TORA</v>
      </c>
      <c r="Q3581" s="87" t="str">
        <f>VLOOKUP(CENSO[[#This Row],[DAP (cm)]],DD[],2,TRUE)</f>
        <v>80├ 90</v>
      </c>
      <c r="R3581" s="87" t="str" cm="1">
        <f t="array" ref="R3581">INDEX(_xlfn.TEXTSPLIT(CENSO[[#This Row],[NOME CIENTIFICO]]," "),1)</f>
        <v>Lecythis</v>
      </c>
      <c r="S3581" s="98" t="s">
        <v>1004</v>
      </c>
      <c r="T3581" s="87">
        <f>_xlfn.MINIFS(CENSO[DAP (cm)],CENSO[NOME CIENTIFICO],CENSO[[#This Row],[NOME CIENTIFICO]])</f>
        <v>38.833806114422465</v>
      </c>
      <c r="U35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81" s="87" t="str">
        <f>IF(CENSO[[#This Row],[DAP (cm)]]&lt;CENSO[[#This Row],[DMCE (cm)]],"DAP &lt; DMCE","DAP ≥ DMCE")</f>
        <v>DAP ≥ DMCE</v>
      </c>
      <c r="W3581" s="87" t="str">
        <f>IF(CENSO[[#This Row],[DAP (cm)]]&gt;200, "Superior", "Inferior")</f>
        <v>Inferior</v>
      </c>
      <c r="X3581" s="87" t="str">
        <f>VLOOKUP(CENSO[[#This Row],[NOME COMUM]],ESPECIES[],4,FALSE)</f>
        <v>Não</v>
      </c>
      <c r="Y3581" s="87" t="str">
        <f>IF(IFERROR(VLOOKUP(CENSO[[#This Row],[NOME COMUM]],COMERCIAIS[],2, FALSE), "Não") &lt;&gt; "Não", "Sim", "Não")</f>
        <v>Sim</v>
      </c>
      <c r="Z3581" s="133">
        <f>CENSO[[#This Row],[g (m²)]]/SUM(AEEF[AEEF-UT])</f>
        <v>1.0300944762509574E-3</v>
      </c>
      <c r="AA3581" s="133">
        <f>CENSO[[#This Row],[v (m³)]]/SUM(AEEF[AEEF-UT])</f>
        <v>1.5142388800889073E-2</v>
      </c>
    </row>
    <row r="3582" spans="1:27" ht="14">
      <c r="A3582" s="86">
        <v>1</v>
      </c>
      <c r="B3582" s="86">
        <v>2</v>
      </c>
      <c r="C3582" s="63">
        <v>102</v>
      </c>
      <c r="D3582" s="63">
        <v>3581</v>
      </c>
      <c r="E3582" s="63" t="str">
        <f>VLOOKUP(CENSO[[#This Row],[NOME COMUM]],ESPECIES[],2,FALSE)</f>
        <v>Dimorphandra multiflora Ducke</v>
      </c>
      <c r="F3582" s="64" t="s">
        <v>73</v>
      </c>
      <c r="G3582" s="64">
        <v>310</v>
      </c>
      <c r="H3582" s="97">
        <f>CENSO[[#This Row],[CAP (cm)]]/PI()</f>
        <v>98.676064716975105</v>
      </c>
      <c r="I3582" s="64">
        <v>17</v>
      </c>
      <c r="J3582" s="96">
        <f>(PI()*(CENSO[[#This Row],[DAP (cm)]]^2))/40000</f>
        <v>0.7647395015565569</v>
      </c>
      <c r="K3582" s="96">
        <f>CENSO[[#This Row],[g (m²)]]*CENSO[[#This Row],[H (m)]]*0.7</f>
        <v>9.100400068523026</v>
      </c>
      <c r="L3582" s="64">
        <v>1</v>
      </c>
      <c r="M3582" s="65">
        <v>365761.5</v>
      </c>
      <c r="N3582" s="87">
        <v>9703031.3000000007</v>
      </c>
      <c r="O3582" s="87" t="s">
        <v>1227</v>
      </c>
      <c r="P3582" s="87" t="str">
        <f>VLOOKUP(CENSO[[#This Row],[DAP (cm)]],CD[],2,TRUE)</f>
        <v>TORA</v>
      </c>
      <c r="Q3582" s="87" t="str">
        <f>VLOOKUP(CENSO[[#This Row],[DAP (cm)]],DD[],2,TRUE)</f>
        <v>90├ 100</v>
      </c>
      <c r="R3582" s="87" t="str" cm="1">
        <f t="array" ref="R3582">INDEX(_xlfn.TEXTSPLIT(CENSO[[#This Row],[NOME CIENTIFICO]]," "),1)</f>
        <v>Dimorphandra</v>
      </c>
      <c r="S3582" s="98" t="s">
        <v>1004</v>
      </c>
      <c r="T3582" s="87">
        <f>_xlfn.MINIFS(CENSO[DAP (cm)],CENSO[NOME CIENTIFICO],CENSO[[#This Row],[NOME CIENTIFICO]])</f>
        <v>39.788735772973837</v>
      </c>
      <c r="U35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82" s="87" t="str">
        <f>IF(CENSO[[#This Row],[DAP (cm)]]&lt;CENSO[[#This Row],[DMCE (cm)]],"DAP &lt; DMCE","DAP ≥ DMCE")</f>
        <v>DAP ≥ DMCE</v>
      </c>
      <c r="W3582" s="87" t="str">
        <f>IF(CENSO[[#This Row],[DAP (cm)]]&gt;200, "Superior", "Inferior")</f>
        <v>Inferior</v>
      </c>
      <c r="X3582" s="87" t="str">
        <f>VLOOKUP(CENSO[[#This Row],[NOME COMUM]],ESPECIES[],4,FALSE)</f>
        <v>Não</v>
      </c>
      <c r="Y3582" s="87" t="str">
        <f>IF(IFERROR(VLOOKUP(CENSO[[#This Row],[NOME COMUM]],COMERCIAIS[],2, FALSE), "Não") &lt;&gt; "Não", "Sim", "Não")</f>
        <v>Não</v>
      </c>
      <c r="Z3582" s="133">
        <f>CENSO[[#This Row],[g (m²)]]/SUM(AEEF[AEEF-UT])</f>
        <v>1.3380201012072475E-3</v>
      </c>
      <c r="AA3582" s="133">
        <f>CENSO[[#This Row],[v (m³)]]/SUM(AEEF[AEEF-UT])</f>
        <v>1.5922439204366243E-2</v>
      </c>
    </row>
    <row r="3583" spans="1:27" ht="14">
      <c r="A3583" s="86">
        <v>1</v>
      </c>
      <c r="B3583" s="86">
        <v>2</v>
      </c>
      <c r="C3583" s="63">
        <v>102</v>
      </c>
      <c r="D3583" s="63">
        <v>3582</v>
      </c>
      <c r="E3583" s="63" t="str">
        <f>VLOOKUP(CENSO[[#This Row],[NOME COMUM]],ESPECIES[],2,FALSE)</f>
        <v>Caryocar villosum (Aubl.) Pers.</v>
      </c>
      <c r="F3583" s="64" t="s">
        <v>33</v>
      </c>
      <c r="G3583" s="64">
        <v>156</v>
      </c>
      <c r="H3583" s="97">
        <f>CENSO[[#This Row],[CAP (cm)]]/PI()</f>
        <v>49.656342244671343</v>
      </c>
      <c r="I3583" s="64">
        <v>15</v>
      </c>
      <c r="J3583" s="96">
        <f>(PI()*(CENSO[[#This Row],[DAP (cm)]]^2))/40000</f>
        <v>0.19365973475421822</v>
      </c>
      <c r="K3583" s="96">
        <f>CENSO[[#This Row],[g (m²)]]*CENSO[[#This Row],[H (m)]]*0.7</f>
        <v>2.0334272149192913</v>
      </c>
      <c r="L3583" s="64">
        <v>1</v>
      </c>
      <c r="M3583" s="65">
        <v>365762.9</v>
      </c>
      <c r="N3583" s="87">
        <v>9703038.4000000004</v>
      </c>
      <c r="O3583" s="98" t="s">
        <v>1225</v>
      </c>
      <c r="P3583" s="87" t="str">
        <f>VLOOKUP(CENSO[[#This Row],[DAP (cm)]],CD[],2,TRUE)</f>
        <v>TORETE</v>
      </c>
      <c r="Q3583" s="87" t="str">
        <f>VLOOKUP(CENSO[[#This Row],[DAP (cm)]],DD[],2,TRUE)</f>
        <v>40├ 50</v>
      </c>
      <c r="R3583" s="87" t="str" cm="1">
        <f t="array" ref="R3583">INDEX(_xlfn.TEXTSPLIT(CENSO[[#This Row],[NOME CIENTIFICO]]," "),1)</f>
        <v>Caryocar</v>
      </c>
      <c r="S3583" s="98" t="s">
        <v>1004</v>
      </c>
      <c r="T3583" s="87">
        <f>_xlfn.MINIFS(CENSO[DAP (cm)],CENSO[NOME CIENTIFICO],CENSO[[#This Row],[NOME CIENTIFICO]])</f>
        <v>41.38028520389279</v>
      </c>
      <c r="U35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583" s="87" t="str">
        <f>IF(CENSO[[#This Row],[DAP (cm)]]&lt;CENSO[[#This Row],[DMCE (cm)]],"DAP &lt; DMCE","DAP ≥ DMCE")</f>
        <v>DAP &lt; DMCE</v>
      </c>
      <c r="W3583" s="87" t="str">
        <f>IF(CENSO[[#This Row],[DAP (cm)]]&gt;200, "Superior", "Inferior")</f>
        <v>Inferior</v>
      </c>
      <c r="X3583" s="87" t="str">
        <f>VLOOKUP(CENSO[[#This Row],[NOME COMUM]],ESPECIES[],4,FALSE)</f>
        <v>Não</v>
      </c>
      <c r="Y3583" s="87" t="str">
        <f>IF(IFERROR(VLOOKUP(CENSO[[#This Row],[NOME COMUM]],COMERCIAIS[],2, FALSE), "Não") &lt;&gt; "Não", "Sim", "Não")</f>
        <v>Sim</v>
      </c>
      <c r="Z3583" s="133">
        <f>CENSO[[#This Row],[g (m²)]]/SUM(AEEF[AEEF-UT])</f>
        <v>3.3883514238272194E-4</v>
      </c>
      <c r="AA3583" s="133">
        <f>CENSO[[#This Row],[v (m³)]]/SUM(AEEF[AEEF-UT])</f>
        <v>3.5577689950185803E-3</v>
      </c>
    </row>
    <row r="3584" spans="1:27" ht="14">
      <c r="A3584" s="86">
        <v>1</v>
      </c>
      <c r="B3584" s="86">
        <v>2</v>
      </c>
      <c r="C3584" s="63">
        <v>102</v>
      </c>
      <c r="D3584" s="63">
        <v>3583</v>
      </c>
      <c r="E3584" s="63" t="str">
        <f>VLOOKUP(CENSO[[#This Row],[NOME COMUM]],ESPECIES[],2,FALSE)</f>
        <v>Lecythis chartacea O.Berg</v>
      </c>
      <c r="F3584" s="64" t="s">
        <v>31</v>
      </c>
      <c r="G3584" s="64">
        <v>200</v>
      </c>
      <c r="H3584" s="97">
        <f>CENSO[[#This Row],[CAP (cm)]]/PI()</f>
        <v>63.661977236758133</v>
      </c>
      <c r="I3584" s="64">
        <v>17</v>
      </c>
      <c r="J3584" s="96">
        <f>(PI()*(CENSO[[#This Row],[DAP (cm)]]^2))/40000</f>
        <v>0.31830988618379064</v>
      </c>
      <c r="K3584" s="96">
        <f>CENSO[[#This Row],[g (m²)]]*CENSO[[#This Row],[H (m)]]*0.7</f>
        <v>3.7878876455871082</v>
      </c>
      <c r="L3584" s="64">
        <v>1</v>
      </c>
      <c r="M3584" s="65">
        <v>365766.59999999899</v>
      </c>
      <c r="N3584" s="87">
        <v>9703045.5</v>
      </c>
      <c r="O3584" s="87" t="s">
        <v>1228</v>
      </c>
      <c r="P3584" s="87" t="str">
        <f>VLOOKUP(CENSO[[#This Row],[DAP (cm)]],CD[],2,TRUE)</f>
        <v>TORA</v>
      </c>
      <c r="Q3584" s="87" t="str">
        <f>VLOOKUP(CENSO[[#This Row],[DAP (cm)]],DD[],2,TRUE)</f>
        <v>60├ 70</v>
      </c>
      <c r="R3584" s="87" t="str" cm="1">
        <f t="array" ref="R3584">INDEX(_xlfn.TEXTSPLIT(CENSO[[#This Row],[NOME CIENTIFICO]]," "),1)</f>
        <v>Lecythis</v>
      </c>
      <c r="S3584" s="98" t="s">
        <v>1004</v>
      </c>
      <c r="T3584" s="87">
        <f>_xlfn.MINIFS(CENSO[DAP (cm)],CENSO[NOME CIENTIFICO],CENSO[[#This Row],[NOME CIENTIFICO]])</f>
        <v>38.833806114422465</v>
      </c>
      <c r="U35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84" s="87" t="str">
        <f>IF(CENSO[[#This Row],[DAP (cm)]]&lt;CENSO[[#This Row],[DMCE (cm)]],"DAP &lt; DMCE","DAP ≥ DMCE")</f>
        <v>DAP ≥ DMCE</v>
      </c>
      <c r="W3584" s="87" t="str">
        <f>IF(CENSO[[#This Row],[DAP (cm)]]&gt;200, "Superior", "Inferior")</f>
        <v>Inferior</v>
      </c>
      <c r="X3584" s="87" t="str">
        <f>VLOOKUP(CENSO[[#This Row],[NOME COMUM]],ESPECIES[],4,FALSE)</f>
        <v>Não</v>
      </c>
      <c r="Y3584" s="87" t="str">
        <f>IF(IFERROR(VLOOKUP(CENSO[[#This Row],[NOME COMUM]],COMERCIAIS[],2, FALSE), "Não") &lt;&gt; "Não", "Sim", "Não")</f>
        <v>Sim</v>
      </c>
      <c r="Z3584" s="133">
        <f>CENSO[[#This Row],[g (m²)]]/SUM(AEEF[AEEF-UT])</f>
        <v>5.5692824191768894E-4</v>
      </c>
      <c r="AA3584" s="133">
        <f>CENSO[[#This Row],[v (m³)]]/SUM(AEEF[AEEF-UT])</f>
        <v>6.6274460788204983E-3</v>
      </c>
    </row>
    <row r="3585" spans="1:27" ht="14">
      <c r="A3585" s="86">
        <v>1</v>
      </c>
      <c r="B3585" s="86">
        <v>2</v>
      </c>
      <c r="C3585" s="63">
        <v>102</v>
      </c>
      <c r="D3585" s="63">
        <v>3584</v>
      </c>
      <c r="E3585" s="63" t="str">
        <f>VLOOKUP(CENSO[[#This Row],[NOME COMUM]],ESPECIES[],2,FALSE)</f>
        <v>Tachigali myrmecophila Ducke</v>
      </c>
      <c r="F3585" s="64" t="s">
        <v>14</v>
      </c>
      <c r="G3585" s="64">
        <v>248</v>
      </c>
      <c r="H3585" s="97">
        <f>CENSO[[#This Row],[CAP (cm)]]/PI()</f>
        <v>78.940851773580093</v>
      </c>
      <c r="I3585" s="64">
        <v>13</v>
      </c>
      <c r="J3585" s="96">
        <f>(PI()*(CENSO[[#This Row],[DAP (cm)]]^2))/40000</f>
        <v>0.48943328099619665</v>
      </c>
      <c r="K3585" s="96">
        <f>CENSO[[#This Row],[g (m²)]]*CENSO[[#This Row],[H (m)]]*0.7</f>
        <v>4.4538428570653892</v>
      </c>
      <c r="L3585" s="64">
        <v>2</v>
      </c>
      <c r="M3585" s="65">
        <v>365795.2</v>
      </c>
      <c r="N3585" s="87">
        <v>9703048.5999999903</v>
      </c>
      <c r="O3585" s="87" t="s">
        <v>1228</v>
      </c>
      <c r="P3585" s="87" t="str">
        <f>VLOOKUP(CENSO[[#This Row],[DAP (cm)]],CD[],2,TRUE)</f>
        <v>TORA</v>
      </c>
      <c r="Q3585" s="87" t="str">
        <f>VLOOKUP(CENSO[[#This Row],[DAP (cm)]],DD[],2,TRUE)</f>
        <v>70├ 80</v>
      </c>
      <c r="R3585" s="87" t="str" cm="1">
        <f t="array" ref="R3585">INDEX(_xlfn.TEXTSPLIT(CENSO[[#This Row],[NOME CIENTIFICO]]," "),1)</f>
        <v>Tachigali</v>
      </c>
      <c r="S3585" s="98" t="s">
        <v>1004</v>
      </c>
      <c r="T3585" s="87">
        <f>_xlfn.MINIFS(CENSO[DAP (cm)],CENSO[NOME CIENTIFICO],CENSO[[#This Row],[NOME CIENTIFICO]])</f>
        <v>39.152116000606256</v>
      </c>
      <c r="U35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85" s="87" t="str">
        <f>IF(CENSO[[#This Row],[DAP (cm)]]&lt;CENSO[[#This Row],[DMCE (cm)]],"DAP &lt; DMCE","DAP ≥ DMCE")</f>
        <v>DAP ≥ DMCE</v>
      </c>
      <c r="W3585" s="87" t="str">
        <f>IF(CENSO[[#This Row],[DAP (cm)]]&gt;200, "Superior", "Inferior")</f>
        <v>Inferior</v>
      </c>
      <c r="X3585" s="87" t="str">
        <f>VLOOKUP(CENSO[[#This Row],[NOME COMUM]],ESPECIES[],4,FALSE)</f>
        <v>Não</v>
      </c>
      <c r="Y3585" s="87" t="str">
        <f>IF(IFERROR(VLOOKUP(CENSO[[#This Row],[NOME COMUM]],COMERCIAIS[],2, FALSE), "Não") &lt;&gt; "Não", "Sim", "Não")</f>
        <v>Sim</v>
      </c>
      <c r="Z3585" s="133">
        <f>CENSO[[#This Row],[g (m²)]]/SUM(AEEF[AEEF-UT])</f>
        <v>8.5633286477263882E-4</v>
      </c>
      <c r="AA3585" s="133">
        <f>CENSO[[#This Row],[v (m³)]]/SUM(AEEF[AEEF-UT])</f>
        <v>7.7926290694310127E-3</v>
      </c>
    </row>
    <row r="3586" spans="1:27" ht="14">
      <c r="A3586" s="86">
        <v>1</v>
      </c>
      <c r="B3586" s="86">
        <v>2</v>
      </c>
      <c r="C3586" s="63">
        <v>102</v>
      </c>
      <c r="D3586" s="63">
        <v>3585</v>
      </c>
      <c r="E3586" s="63" t="str">
        <f>VLOOKUP(CENSO[[#This Row],[NOME COMUM]],ESPECIES[],2,FALSE)</f>
        <v>Piptadenia suaveolens Miq.</v>
      </c>
      <c r="F3586" s="64" t="s">
        <v>22</v>
      </c>
      <c r="G3586" s="64">
        <v>322</v>
      </c>
      <c r="H3586" s="97">
        <f>CENSO[[#This Row],[CAP (cm)]]/PI()</f>
        <v>102.49578335118061</v>
      </c>
      <c r="I3586" s="64">
        <v>18</v>
      </c>
      <c r="J3586" s="96">
        <f>(PI()*(CENSO[[#This Row],[DAP (cm)]]^2))/40000</f>
        <v>0.82509105597700383</v>
      </c>
      <c r="K3586" s="96">
        <f>CENSO[[#This Row],[g (m²)]]*CENSO[[#This Row],[H (m)]]*0.7</f>
        <v>10.396147305310247</v>
      </c>
      <c r="L3586" s="64">
        <v>1</v>
      </c>
      <c r="M3586" s="65">
        <v>365806.2</v>
      </c>
      <c r="N3586" s="87">
        <v>9703063.1999999899</v>
      </c>
      <c r="O3586" s="87" t="s">
        <v>1228</v>
      </c>
      <c r="P3586" s="87" t="str">
        <f>VLOOKUP(CENSO[[#This Row],[DAP (cm)]],CD[],2,TRUE)</f>
        <v>TORA</v>
      </c>
      <c r="Q3586" s="87" t="str">
        <f>VLOOKUP(CENSO[[#This Row],[DAP (cm)]],DD[],2,TRUE)</f>
        <v>100├ 110</v>
      </c>
      <c r="R3586" s="87" t="str" cm="1">
        <f t="array" ref="R3586">INDEX(_xlfn.TEXTSPLIT(CENSO[[#This Row],[NOME CIENTIFICO]]," "),1)</f>
        <v>Piptadenia</v>
      </c>
      <c r="S3586" s="98" t="s">
        <v>1004</v>
      </c>
      <c r="T3586" s="87">
        <f>_xlfn.MINIFS(CENSO[DAP (cm)],CENSO[NOME CIENTIFICO],CENSO[[#This Row],[NOME CIENTIFICO]])</f>
        <v>39.788735772973837</v>
      </c>
      <c r="U35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86" s="87" t="str">
        <f>IF(CENSO[[#This Row],[DAP (cm)]]&lt;CENSO[[#This Row],[DMCE (cm)]],"DAP &lt; DMCE","DAP ≥ DMCE")</f>
        <v>DAP ≥ DMCE</v>
      </c>
      <c r="W3586" s="87" t="str">
        <f>IF(CENSO[[#This Row],[DAP (cm)]]&gt;200, "Superior", "Inferior")</f>
        <v>Inferior</v>
      </c>
      <c r="X3586" s="87" t="str">
        <f>VLOOKUP(CENSO[[#This Row],[NOME COMUM]],ESPECIES[],4,FALSE)</f>
        <v>Não</v>
      </c>
      <c r="Y3586" s="87" t="str">
        <f>IF(IFERROR(VLOOKUP(CENSO[[#This Row],[NOME COMUM]],COMERCIAIS[],2, FALSE), "Não") &lt;&gt; "Não", "Sim", "Não")</f>
        <v>Sim</v>
      </c>
      <c r="Z3586" s="133">
        <f>CENSO[[#This Row],[g (m²)]]/SUM(AEEF[AEEF-UT])</f>
        <v>1.4436136958748417E-3</v>
      </c>
      <c r="AA3586" s="133">
        <f>CENSO[[#This Row],[v (m³)]]/SUM(AEEF[AEEF-UT])</f>
        <v>1.8189532568023005E-2</v>
      </c>
    </row>
    <row r="3587" spans="1:27" ht="14">
      <c r="A3587" s="86">
        <v>1</v>
      </c>
      <c r="B3587" s="86">
        <v>2</v>
      </c>
      <c r="C3587" s="63">
        <v>102</v>
      </c>
      <c r="D3587" s="63">
        <v>3586</v>
      </c>
      <c r="E3587" s="63" t="str">
        <f>VLOOKUP(CENSO[[#This Row],[NOME COMUM]],ESPECIES[],2,FALSE)</f>
        <v>Astronium lecointei Ducke</v>
      </c>
      <c r="F3587" s="64" t="s">
        <v>5</v>
      </c>
      <c r="G3587" s="64">
        <v>150</v>
      </c>
      <c r="H3587" s="97">
        <f>CENSO[[#This Row],[CAP (cm)]]/PI()</f>
        <v>47.7464829275686</v>
      </c>
      <c r="I3587" s="64">
        <v>15</v>
      </c>
      <c r="J3587" s="96">
        <f>(PI()*(CENSO[[#This Row],[DAP (cm)]]^2))/40000</f>
        <v>0.17904931097838223</v>
      </c>
      <c r="K3587" s="96">
        <f>CENSO[[#This Row],[g (m²)]]*CENSO[[#This Row],[H (m)]]*0.7</f>
        <v>1.8800177652730132</v>
      </c>
      <c r="L3587" s="64">
        <v>1</v>
      </c>
      <c r="M3587" s="65">
        <v>365802.59999999899</v>
      </c>
      <c r="N3587" s="87">
        <v>9703067.0999999903</v>
      </c>
      <c r="O3587" s="98" t="s">
        <v>1225</v>
      </c>
      <c r="P3587" s="87" t="str">
        <f>VLOOKUP(CENSO[[#This Row],[DAP (cm)]],CD[],2,TRUE)</f>
        <v>TORETE</v>
      </c>
      <c r="Q3587" s="87" t="str">
        <f>VLOOKUP(CENSO[[#This Row],[DAP (cm)]],DD[],2,TRUE)</f>
        <v>40├ 50</v>
      </c>
      <c r="R3587" s="87" t="str" cm="1">
        <f t="array" ref="R3587">INDEX(_xlfn.TEXTSPLIT(CENSO[[#This Row],[NOME CIENTIFICO]]," "),1)</f>
        <v>Astronium</v>
      </c>
      <c r="S3587" s="98" t="s">
        <v>1004</v>
      </c>
      <c r="T3587" s="87">
        <f>_xlfn.MINIFS(CENSO[DAP (cm)],CENSO[NOME CIENTIFICO],CENSO[[#This Row],[NOME CIENTIFICO]])</f>
        <v>40.107045659157627</v>
      </c>
      <c r="U35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587" s="87" t="str">
        <f>IF(CENSO[[#This Row],[DAP (cm)]]&lt;CENSO[[#This Row],[DMCE (cm)]],"DAP &lt; DMCE","DAP ≥ DMCE")</f>
        <v>DAP &lt; DMCE</v>
      </c>
      <c r="W3587" s="87" t="str">
        <f>IF(CENSO[[#This Row],[DAP (cm)]]&gt;200, "Superior", "Inferior")</f>
        <v>Inferior</v>
      </c>
      <c r="X3587" s="87" t="str">
        <f>VLOOKUP(CENSO[[#This Row],[NOME COMUM]],ESPECIES[],4,FALSE)</f>
        <v>Não</v>
      </c>
      <c r="Y3587" s="87" t="str">
        <f>IF(IFERROR(VLOOKUP(CENSO[[#This Row],[NOME COMUM]],COMERCIAIS[],2, FALSE), "Não") &lt;&gt; "Não", "Sim", "Não")</f>
        <v>Sim</v>
      </c>
      <c r="Z3587" s="133">
        <f>CENSO[[#This Row],[g (m²)]]/SUM(AEEF[AEEF-UT])</f>
        <v>3.1327213607870003E-4</v>
      </c>
      <c r="AA3587" s="133">
        <f>CENSO[[#This Row],[v (m³)]]/SUM(AEEF[AEEF-UT])</f>
        <v>3.28935742882635E-3</v>
      </c>
    </row>
    <row r="3588" spans="1:27" ht="14">
      <c r="A3588" s="86">
        <v>1</v>
      </c>
      <c r="B3588" s="86">
        <v>2</v>
      </c>
      <c r="C3588" s="63">
        <v>102</v>
      </c>
      <c r="D3588" s="63">
        <v>3587</v>
      </c>
      <c r="E3588" s="63" t="str">
        <f>VLOOKUP(CENSO[[#This Row],[NOME COMUM]],ESPECIES[],2,FALSE)</f>
        <v>Cedrelinga catenaeformis Ducke</v>
      </c>
      <c r="F3588" s="64" t="s">
        <v>71</v>
      </c>
      <c r="G3588" s="64">
        <v>223</v>
      </c>
      <c r="H3588" s="97">
        <f>CENSO[[#This Row],[CAP (cm)]]/PI()</f>
        <v>70.983104618985323</v>
      </c>
      <c r="I3588" s="64">
        <v>20</v>
      </c>
      <c r="J3588" s="96">
        <f>(PI()*(CENSO[[#This Row],[DAP (cm)]]^2))/40000</f>
        <v>0.39573080825084317</v>
      </c>
      <c r="K3588" s="96">
        <f>CENSO[[#This Row],[g (m²)]]*CENSO[[#This Row],[H (m)]]*0.7</f>
        <v>5.5402313155118037</v>
      </c>
      <c r="L3588" s="64">
        <v>1</v>
      </c>
      <c r="M3588" s="65">
        <v>365806.4</v>
      </c>
      <c r="N3588" s="87">
        <v>9703078.5999999903</v>
      </c>
      <c r="O3588" s="87" t="s">
        <v>1228</v>
      </c>
      <c r="P3588" s="87" t="str">
        <f>VLOOKUP(CENSO[[#This Row],[DAP (cm)]],CD[],2,TRUE)</f>
        <v>TORA</v>
      </c>
      <c r="Q3588" s="87" t="str">
        <f>VLOOKUP(CENSO[[#This Row],[DAP (cm)]],DD[],2,TRUE)</f>
        <v>70├ 80</v>
      </c>
      <c r="R3588" s="87" t="str" cm="1">
        <f t="array" ref="R3588">INDEX(_xlfn.TEXTSPLIT(CENSO[[#This Row],[NOME CIENTIFICO]]," "),1)</f>
        <v>Cedrelinga</v>
      </c>
      <c r="S3588" s="98" t="s">
        <v>1004</v>
      </c>
      <c r="T3588" s="87">
        <f>_xlfn.MINIFS(CENSO[DAP (cm)],CENSO[NOME CIENTIFICO],CENSO[[#This Row],[NOME CIENTIFICO]])</f>
        <v>38.515496228238675</v>
      </c>
      <c r="U35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88" s="87" t="str">
        <f>IF(CENSO[[#This Row],[DAP (cm)]]&lt;CENSO[[#This Row],[DMCE (cm)]],"DAP &lt; DMCE","DAP ≥ DMCE")</f>
        <v>DAP ≥ DMCE</v>
      </c>
      <c r="W3588" s="87" t="str">
        <f>IF(CENSO[[#This Row],[DAP (cm)]]&gt;200, "Superior", "Inferior")</f>
        <v>Inferior</v>
      </c>
      <c r="X3588" s="87" t="str">
        <f>VLOOKUP(CENSO[[#This Row],[NOME COMUM]],ESPECIES[],4,FALSE)</f>
        <v>Não</v>
      </c>
      <c r="Y3588" s="87" t="str">
        <f>IF(IFERROR(VLOOKUP(CENSO[[#This Row],[NOME COMUM]],COMERCIAIS[],2, FALSE), "Não") &lt;&gt; "Não", "Sim", "Não")</f>
        <v>Sim</v>
      </c>
      <c r="Z3588" s="133">
        <f>CENSO[[#This Row],[g (m²)]]/SUM(AEEF[AEEF-UT])</f>
        <v>6.9238711355811889E-4</v>
      </c>
      <c r="AA3588" s="133">
        <f>CENSO[[#This Row],[v (m³)]]/SUM(AEEF[AEEF-UT])</f>
        <v>9.6934195898136632E-3</v>
      </c>
    </row>
    <row r="3589" spans="1:27" ht="14">
      <c r="A3589" s="86">
        <v>1</v>
      </c>
      <c r="B3589" s="86">
        <v>2</v>
      </c>
      <c r="C3589" s="63">
        <v>102</v>
      </c>
      <c r="D3589" s="63">
        <v>3588</v>
      </c>
      <c r="E3589" s="63" t="str">
        <f>VLOOKUP(CENSO[[#This Row],[NOME COMUM]],ESPECIES[],2,FALSE)</f>
        <v>Simarouba amara Aubl.</v>
      </c>
      <c r="F3589" s="64" t="s">
        <v>20</v>
      </c>
      <c r="G3589" s="64">
        <v>220</v>
      </c>
      <c r="H3589" s="97">
        <f>CENSO[[#This Row],[CAP (cm)]]/PI()</f>
        <v>70.028174960433944</v>
      </c>
      <c r="I3589" s="64">
        <v>18</v>
      </c>
      <c r="J3589" s="96">
        <f>(PI()*(CENSO[[#This Row],[DAP (cm)]]^2))/40000</f>
        <v>0.3851549622823866</v>
      </c>
      <c r="K3589" s="96">
        <f>CENSO[[#This Row],[g (m²)]]*CENSO[[#This Row],[H (m)]]*0.7</f>
        <v>4.8529525247580709</v>
      </c>
      <c r="L3589" s="64">
        <v>1</v>
      </c>
      <c r="M3589" s="65">
        <v>365796.4</v>
      </c>
      <c r="N3589" s="87">
        <v>9703083.3000000007</v>
      </c>
      <c r="O3589" s="87" t="s">
        <v>1227</v>
      </c>
      <c r="P3589" s="87" t="str">
        <f>VLOOKUP(CENSO[[#This Row],[DAP (cm)]],CD[],2,TRUE)</f>
        <v>TORA</v>
      </c>
      <c r="Q3589" s="87" t="str">
        <f>VLOOKUP(CENSO[[#This Row],[DAP (cm)]],DD[],2,TRUE)</f>
        <v>70├ 80</v>
      </c>
      <c r="R3589" s="87" t="str" cm="1">
        <f t="array" ref="R3589">INDEX(_xlfn.TEXTSPLIT(CENSO[[#This Row],[NOME CIENTIFICO]]," "),1)</f>
        <v>Simarouba</v>
      </c>
      <c r="S3589" s="98" t="s">
        <v>1004</v>
      </c>
      <c r="T3589" s="87">
        <f>_xlfn.MINIFS(CENSO[DAP (cm)],CENSO[NOME CIENTIFICO],CENSO[[#This Row],[NOME CIENTIFICO]])</f>
        <v>42.335214862444161</v>
      </c>
      <c r="U35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3589" s="87" t="str">
        <f>IF(CENSO[[#This Row],[DAP (cm)]]&lt;CENSO[[#This Row],[DMCE (cm)]],"DAP &lt; DMCE","DAP ≥ DMCE")</f>
        <v>DAP ≥ DMCE</v>
      </c>
      <c r="W3589" s="87" t="str">
        <f>IF(CENSO[[#This Row],[DAP (cm)]]&gt;200, "Superior", "Inferior")</f>
        <v>Inferior</v>
      </c>
      <c r="X3589" s="87" t="str">
        <f>VLOOKUP(CENSO[[#This Row],[NOME COMUM]],ESPECIES[],4,FALSE)</f>
        <v>Não</v>
      </c>
      <c r="Y3589" s="87" t="str">
        <f>IF(IFERROR(VLOOKUP(CENSO[[#This Row],[NOME COMUM]],COMERCIAIS[],2, FALSE), "Não") &lt;&gt; "Não", "Sim", "Não")</f>
        <v>Não</v>
      </c>
      <c r="Z3589" s="133">
        <f>CENSO[[#This Row],[g (m²)]]/SUM(AEEF[AEEF-UT])</f>
        <v>6.7388317272040353E-4</v>
      </c>
      <c r="AA3589" s="133">
        <f>CENSO[[#This Row],[v (m³)]]/SUM(AEEF[AEEF-UT])</f>
        <v>8.490927976277084E-3</v>
      </c>
    </row>
    <row r="3590" spans="1:27" ht="14">
      <c r="A3590" s="86">
        <v>1</v>
      </c>
      <c r="B3590" s="86">
        <v>2</v>
      </c>
      <c r="C3590" s="63">
        <v>102</v>
      </c>
      <c r="D3590" s="63">
        <v>3589</v>
      </c>
      <c r="E3590" s="63" t="str">
        <f>VLOOKUP(CENSO[[#This Row],[NOME COMUM]],ESPECIES[],2,FALSE)</f>
        <v>Pouteria sp.</v>
      </c>
      <c r="F3590" s="64" t="s">
        <v>83</v>
      </c>
      <c r="G3590" s="64">
        <v>173</v>
      </c>
      <c r="H3590" s="97">
        <f>CENSO[[#This Row],[CAP (cm)]]/PI()</f>
        <v>55.067610309795789</v>
      </c>
      <c r="I3590" s="64">
        <v>15</v>
      </c>
      <c r="J3590" s="96">
        <f>(PI()*(CENSO[[#This Row],[DAP (cm)]]^2))/40000</f>
        <v>0.23816741458986682</v>
      </c>
      <c r="K3590" s="96">
        <f>CENSO[[#This Row],[g (m²)]]*CENSO[[#This Row],[H (m)]]*0.7</f>
        <v>2.5007578531936017</v>
      </c>
      <c r="L3590" s="64">
        <v>1</v>
      </c>
      <c r="M3590" s="65">
        <v>365782.5</v>
      </c>
      <c r="N3590" s="87">
        <v>9703093.3000000007</v>
      </c>
      <c r="O3590" s="87" t="s">
        <v>1227</v>
      </c>
      <c r="P3590" s="87" t="str">
        <f>VLOOKUP(CENSO[[#This Row],[DAP (cm)]],CD[],2,TRUE)</f>
        <v>TORA</v>
      </c>
      <c r="Q3590" s="87" t="str">
        <f>VLOOKUP(CENSO[[#This Row],[DAP (cm)]],DD[],2,TRUE)</f>
        <v>50├ 60</v>
      </c>
      <c r="R3590" s="87" t="str" cm="1">
        <f t="array" ref="R3590">INDEX(_xlfn.TEXTSPLIT(CENSO[[#This Row],[NOME CIENTIFICO]]," "),1)</f>
        <v>Pouteria</v>
      </c>
      <c r="S3590" s="98" t="s">
        <v>1004</v>
      </c>
      <c r="T3590" s="87">
        <f>_xlfn.MINIFS(CENSO[DAP (cm)],CENSO[NOME CIENTIFICO],CENSO[[#This Row],[NOME CIENTIFICO]])</f>
        <v>39.788735772973837</v>
      </c>
      <c r="U35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90" s="87" t="str">
        <f>IF(CENSO[[#This Row],[DAP (cm)]]&lt;CENSO[[#This Row],[DMCE (cm)]],"DAP &lt; DMCE","DAP ≥ DMCE")</f>
        <v>DAP ≥ DMCE</v>
      </c>
      <c r="W3590" s="87" t="str">
        <f>IF(CENSO[[#This Row],[DAP (cm)]]&gt;200, "Superior", "Inferior")</f>
        <v>Inferior</v>
      </c>
      <c r="X3590" s="87" t="str">
        <f>VLOOKUP(CENSO[[#This Row],[NOME COMUM]],ESPECIES[],4,FALSE)</f>
        <v>Não</v>
      </c>
      <c r="Y3590" s="87" t="str">
        <f>IF(IFERROR(VLOOKUP(CENSO[[#This Row],[NOME COMUM]],COMERCIAIS[],2, FALSE), "Não") &lt;&gt; "Não", "Sim", "Não")</f>
        <v>Não</v>
      </c>
      <c r="Z3590" s="133">
        <f>CENSO[[#This Row],[g (m²)]]/SUM(AEEF[AEEF-UT])</f>
        <v>4.1670763380886292E-4</v>
      </c>
      <c r="AA3590" s="133">
        <f>CENSO[[#This Row],[v (m³)]]/SUM(AEEF[AEEF-UT])</f>
        <v>4.3754301549930605E-3</v>
      </c>
    </row>
    <row r="3591" spans="1:27" ht="14">
      <c r="A3591" s="86">
        <v>1</v>
      </c>
      <c r="B3591" s="86">
        <v>2</v>
      </c>
      <c r="C3591" s="63">
        <v>102</v>
      </c>
      <c r="D3591" s="63">
        <v>3590</v>
      </c>
      <c r="E3591" s="63" t="str">
        <f>VLOOKUP(CENSO[[#This Row],[NOME COMUM]],ESPECIES[],2,FALSE)</f>
        <v>Lecythis chartacea O.Berg</v>
      </c>
      <c r="F3591" s="64" t="s">
        <v>31</v>
      </c>
      <c r="G3591" s="64">
        <v>250</v>
      </c>
      <c r="H3591" s="97">
        <f>CENSO[[#This Row],[CAP (cm)]]/PI()</f>
        <v>79.577471545947674</v>
      </c>
      <c r="I3591" s="64">
        <v>20</v>
      </c>
      <c r="J3591" s="96">
        <f>(PI()*(CENSO[[#This Row],[DAP (cm)]]^2))/40000</f>
        <v>0.49735919716217297</v>
      </c>
      <c r="K3591" s="96">
        <f>CENSO[[#This Row],[g (m²)]]*CENSO[[#This Row],[H (m)]]*0.7</f>
        <v>6.9630287602704213</v>
      </c>
      <c r="L3591" s="64">
        <v>1</v>
      </c>
      <c r="M3591" s="65">
        <v>365791.2</v>
      </c>
      <c r="N3591" s="87">
        <v>9703105.6999999899</v>
      </c>
      <c r="O3591" s="87" t="s">
        <v>1228</v>
      </c>
      <c r="P3591" s="87" t="str">
        <f>VLOOKUP(CENSO[[#This Row],[DAP (cm)]],CD[],2,TRUE)</f>
        <v>TORA</v>
      </c>
      <c r="Q3591" s="87" t="str">
        <f>VLOOKUP(CENSO[[#This Row],[DAP (cm)]],DD[],2,TRUE)</f>
        <v>70├ 80</v>
      </c>
      <c r="R3591" s="87" t="str" cm="1">
        <f t="array" ref="R3591">INDEX(_xlfn.TEXTSPLIT(CENSO[[#This Row],[NOME CIENTIFICO]]," "),1)</f>
        <v>Lecythis</v>
      </c>
      <c r="S3591" s="98" t="s">
        <v>1004</v>
      </c>
      <c r="T3591" s="87">
        <f>_xlfn.MINIFS(CENSO[DAP (cm)],CENSO[NOME CIENTIFICO],CENSO[[#This Row],[NOME CIENTIFICO]])</f>
        <v>38.833806114422465</v>
      </c>
      <c r="U35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91" s="87" t="str">
        <f>IF(CENSO[[#This Row],[DAP (cm)]]&lt;CENSO[[#This Row],[DMCE (cm)]],"DAP &lt; DMCE","DAP ≥ DMCE")</f>
        <v>DAP ≥ DMCE</v>
      </c>
      <c r="W3591" s="87" t="str">
        <f>IF(CENSO[[#This Row],[DAP (cm)]]&gt;200, "Superior", "Inferior")</f>
        <v>Inferior</v>
      </c>
      <c r="X3591" s="87" t="str">
        <f>VLOOKUP(CENSO[[#This Row],[NOME COMUM]],ESPECIES[],4,FALSE)</f>
        <v>Não</v>
      </c>
      <c r="Y3591" s="87" t="str">
        <f>IF(IFERROR(VLOOKUP(CENSO[[#This Row],[NOME COMUM]],COMERCIAIS[],2, FALSE), "Não") &lt;&gt; "Não", "Sim", "Não")</f>
        <v>Sim</v>
      </c>
      <c r="Z3591" s="133">
        <f>CENSO[[#This Row],[g (m²)]]/SUM(AEEF[AEEF-UT])</f>
        <v>8.7020037799638919E-4</v>
      </c>
      <c r="AA3591" s="133">
        <f>CENSO[[#This Row],[v (m³)]]/SUM(AEEF[AEEF-UT])</f>
        <v>1.2182805291949447E-2</v>
      </c>
    </row>
    <row r="3592" spans="1:27" ht="14">
      <c r="A3592" s="86">
        <v>1</v>
      </c>
      <c r="B3592" s="86">
        <v>2</v>
      </c>
      <c r="C3592" s="63">
        <v>102</v>
      </c>
      <c r="D3592" s="63">
        <v>3591</v>
      </c>
      <c r="E3592" s="63" t="str">
        <f>VLOOKUP(CENSO[[#This Row],[NOME COMUM]],ESPECIES[],2,FALSE)</f>
        <v>Piptadenia suaveolens Miq.</v>
      </c>
      <c r="F3592" s="64" t="s">
        <v>22</v>
      </c>
      <c r="G3592" s="64">
        <v>135</v>
      </c>
      <c r="H3592" s="97">
        <f>CENSO[[#This Row],[CAP (cm)]]/PI()</f>
        <v>42.971834634811742</v>
      </c>
      <c r="I3592" s="64">
        <v>15</v>
      </c>
      <c r="J3592" s="96">
        <f>(PI()*(CENSO[[#This Row],[DAP (cm)]]^2))/40000</f>
        <v>0.14502994189248961</v>
      </c>
      <c r="K3592" s="96">
        <f>CENSO[[#This Row],[g (m²)]]*CENSO[[#This Row],[H (m)]]*0.7</f>
        <v>1.5228143898711408</v>
      </c>
      <c r="L3592" s="64">
        <v>1</v>
      </c>
      <c r="M3592" s="65">
        <v>365792.7</v>
      </c>
      <c r="N3592" s="87">
        <v>9703123.8000000007</v>
      </c>
      <c r="O3592" s="98" t="s">
        <v>1225</v>
      </c>
      <c r="P3592" s="87" t="str">
        <f>VLOOKUP(CENSO[[#This Row],[DAP (cm)]],CD[],2,TRUE)</f>
        <v>TORETE</v>
      </c>
      <c r="Q3592" s="87" t="str">
        <f>VLOOKUP(CENSO[[#This Row],[DAP (cm)]],DD[],2,TRUE)</f>
        <v>40├ 50</v>
      </c>
      <c r="R3592" s="87" t="str" cm="1">
        <f t="array" ref="R3592">INDEX(_xlfn.TEXTSPLIT(CENSO[[#This Row],[NOME CIENTIFICO]]," "),1)</f>
        <v>Piptadenia</v>
      </c>
      <c r="S3592" s="98" t="s">
        <v>1004</v>
      </c>
      <c r="T3592" s="87">
        <f>_xlfn.MINIFS(CENSO[DAP (cm)],CENSO[NOME CIENTIFICO],CENSO[[#This Row],[NOME CIENTIFICO]])</f>
        <v>39.788735772973837</v>
      </c>
      <c r="U35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92" s="87" t="str">
        <f>IF(CENSO[[#This Row],[DAP (cm)]]&lt;CENSO[[#This Row],[DMCE (cm)]],"DAP &lt; DMCE","DAP ≥ DMCE")</f>
        <v>DAP &lt; DMCE</v>
      </c>
      <c r="W3592" s="87" t="str">
        <f>IF(CENSO[[#This Row],[DAP (cm)]]&gt;200, "Superior", "Inferior")</f>
        <v>Inferior</v>
      </c>
      <c r="X3592" s="87" t="str">
        <f>VLOOKUP(CENSO[[#This Row],[NOME COMUM]],ESPECIES[],4,FALSE)</f>
        <v>Não</v>
      </c>
      <c r="Y3592" s="87" t="str">
        <f>IF(IFERROR(VLOOKUP(CENSO[[#This Row],[NOME COMUM]],COMERCIAIS[],2, FALSE), "Não") &lt;&gt; "Não", "Sim", "Não")</f>
        <v>Sim</v>
      </c>
      <c r="Z3592" s="133">
        <f>CENSO[[#This Row],[g (m²)]]/SUM(AEEF[AEEF-UT])</f>
        <v>2.53750430223747E-4</v>
      </c>
      <c r="AA3592" s="133">
        <f>CENSO[[#This Row],[v (m³)]]/SUM(AEEF[AEEF-UT])</f>
        <v>2.6643795173493436E-3</v>
      </c>
    </row>
    <row r="3593" spans="1:27" ht="14">
      <c r="A3593" s="86">
        <v>1</v>
      </c>
      <c r="B3593" s="86">
        <v>2</v>
      </c>
      <c r="C3593" s="63">
        <v>102</v>
      </c>
      <c r="D3593" s="63">
        <v>3592</v>
      </c>
      <c r="E3593" s="63" t="str">
        <f>VLOOKUP(CENSO[[#This Row],[NOME COMUM]],ESPECIES[],2,FALSE)</f>
        <v>Vatairea fusca Ducke</v>
      </c>
      <c r="F3593" s="64" t="s">
        <v>50</v>
      </c>
      <c r="G3593" s="64">
        <v>268</v>
      </c>
      <c r="H3593" s="97">
        <f>CENSO[[#This Row],[CAP (cm)]]/PI()</f>
        <v>85.307049497255903</v>
      </c>
      <c r="I3593" s="64">
        <v>22</v>
      </c>
      <c r="J3593" s="96">
        <f>(PI()*(CENSO[[#This Row],[DAP (cm)]]^2))/40000</f>
        <v>0.57155723163161454</v>
      </c>
      <c r="K3593" s="96">
        <f>CENSO[[#This Row],[g (m²)]]*CENSO[[#This Row],[H (m)]]*0.7</f>
        <v>8.8019813671268636</v>
      </c>
      <c r="L3593" s="64">
        <v>1</v>
      </c>
      <c r="M3593" s="65">
        <v>365805.09999999899</v>
      </c>
      <c r="N3593" s="87">
        <v>9703132.3000000007</v>
      </c>
      <c r="O3593" s="87" t="s">
        <v>1227</v>
      </c>
      <c r="P3593" s="87" t="str">
        <f>VLOOKUP(CENSO[[#This Row],[DAP (cm)]],CD[],2,TRUE)</f>
        <v>TORA</v>
      </c>
      <c r="Q3593" s="87" t="str">
        <f>VLOOKUP(CENSO[[#This Row],[DAP (cm)]],DD[],2,TRUE)</f>
        <v>80├ 90</v>
      </c>
      <c r="R3593" s="87" t="str" cm="1">
        <f t="array" ref="R3593">INDEX(_xlfn.TEXTSPLIT(CENSO[[#This Row],[NOME CIENTIFICO]]," "),1)</f>
        <v>Vatairea</v>
      </c>
      <c r="S3593" s="98" t="s">
        <v>1004</v>
      </c>
      <c r="T3593" s="87">
        <f>_xlfn.MINIFS(CENSO[DAP (cm)],CENSO[NOME CIENTIFICO],CENSO[[#This Row],[NOME CIENTIFICO]])</f>
        <v>50.929581789406512</v>
      </c>
      <c r="U35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60.929581789406512</v>
      </c>
      <c r="V3593" s="87" t="str">
        <f>IF(CENSO[[#This Row],[DAP (cm)]]&lt;CENSO[[#This Row],[DMCE (cm)]],"DAP &lt; DMCE","DAP ≥ DMCE")</f>
        <v>DAP ≥ DMCE</v>
      </c>
      <c r="W3593" s="87" t="str">
        <f>IF(CENSO[[#This Row],[DAP (cm)]]&gt;200, "Superior", "Inferior")</f>
        <v>Inferior</v>
      </c>
      <c r="X3593" s="87" t="str">
        <f>VLOOKUP(CENSO[[#This Row],[NOME COMUM]],ESPECIES[],4,FALSE)</f>
        <v>Não</v>
      </c>
      <c r="Y3593" s="87" t="str">
        <f>IF(IFERROR(VLOOKUP(CENSO[[#This Row],[NOME COMUM]],COMERCIAIS[],2, FALSE), "Não") &lt;&gt; "Não", "Sim", "Não")</f>
        <v>Não</v>
      </c>
      <c r="Z3593" s="133">
        <f>CENSO[[#This Row],[g (m²)]]/SUM(AEEF[AEEF-UT])</f>
        <v>1.0000203511874024E-3</v>
      </c>
      <c r="AA3593" s="133">
        <f>CENSO[[#This Row],[v (m³)]]/SUM(AEEF[AEEF-UT])</f>
        <v>1.5400313408285996E-2</v>
      </c>
    </row>
    <row r="3594" spans="1:27" ht="14">
      <c r="A3594" s="86">
        <v>1</v>
      </c>
      <c r="B3594" s="86">
        <v>2</v>
      </c>
      <c r="C3594" s="63">
        <v>102</v>
      </c>
      <c r="D3594" s="63">
        <v>3593</v>
      </c>
      <c r="E3594" s="63" t="str">
        <f>VLOOKUP(CENSO[[#This Row],[NOME COMUM]],ESPECIES[],2,FALSE)</f>
        <v>Pouteria sp.</v>
      </c>
      <c r="F3594" s="64" t="s">
        <v>83</v>
      </c>
      <c r="G3594" s="64">
        <v>200</v>
      </c>
      <c r="H3594" s="97">
        <f>CENSO[[#This Row],[CAP (cm)]]/PI()</f>
        <v>63.661977236758133</v>
      </c>
      <c r="I3594" s="64">
        <v>17</v>
      </c>
      <c r="J3594" s="96">
        <f>(PI()*(CENSO[[#This Row],[DAP (cm)]]^2))/40000</f>
        <v>0.31830988618379064</v>
      </c>
      <c r="K3594" s="96">
        <f>CENSO[[#This Row],[g (m²)]]*CENSO[[#This Row],[H (m)]]*0.7</f>
        <v>3.7878876455871082</v>
      </c>
      <c r="L3594" s="64">
        <v>1</v>
      </c>
      <c r="M3594" s="65">
        <v>365814.299999999</v>
      </c>
      <c r="N3594" s="87">
        <v>9703147.9000000004</v>
      </c>
      <c r="O3594" s="87" t="s">
        <v>1227</v>
      </c>
      <c r="P3594" s="87" t="str">
        <f>VLOOKUP(CENSO[[#This Row],[DAP (cm)]],CD[],2,TRUE)</f>
        <v>TORA</v>
      </c>
      <c r="Q3594" s="87" t="str">
        <f>VLOOKUP(CENSO[[#This Row],[DAP (cm)]],DD[],2,TRUE)</f>
        <v>60├ 70</v>
      </c>
      <c r="R3594" s="87" t="str" cm="1">
        <f t="array" ref="R3594">INDEX(_xlfn.TEXTSPLIT(CENSO[[#This Row],[NOME CIENTIFICO]]," "),1)</f>
        <v>Pouteria</v>
      </c>
      <c r="S3594" s="98" t="s">
        <v>1004</v>
      </c>
      <c r="T3594" s="87">
        <f>_xlfn.MINIFS(CENSO[DAP (cm)],CENSO[NOME CIENTIFICO],CENSO[[#This Row],[NOME CIENTIFICO]])</f>
        <v>39.788735772973837</v>
      </c>
      <c r="U35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94" s="87" t="str">
        <f>IF(CENSO[[#This Row],[DAP (cm)]]&lt;CENSO[[#This Row],[DMCE (cm)]],"DAP &lt; DMCE","DAP ≥ DMCE")</f>
        <v>DAP ≥ DMCE</v>
      </c>
      <c r="W3594" s="87" t="str">
        <f>IF(CENSO[[#This Row],[DAP (cm)]]&gt;200, "Superior", "Inferior")</f>
        <v>Inferior</v>
      </c>
      <c r="X3594" s="87" t="str">
        <f>VLOOKUP(CENSO[[#This Row],[NOME COMUM]],ESPECIES[],4,FALSE)</f>
        <v>Não</v>
      </c>
      <c r="Y3594" s="87" t="str">
        <f>IF(IFERROR(VLOOKUP(CENSO[[#This Row],[NOME COMUM]],COMERCIAIS[],2, FALSE), "Não") &lt;&gt; "Não", "Sim", "Não")</f>
        <v>Não</v>
      </c>
      <c r="Z3594" s="133">
        <f>CENSO[[#This Row],[g (m²)]]/SUM(AEEF[AEEF-UT])</f>
        <v>5.5692824191768894E-4</v>
      </c>
      <c r="AA3594" s="133">
        <f>CENSO[[#This Row],[v (m³)]]/SUM(AEEF[AEEF-UT])</f>
        <v>6.6274460788204983E-3</v>
      </c>
    </row>
    <row r="3595" spans="1:27" ht="14">
      <c r="A3595" s="86">
        <v>1</v>
      </c>
      <c r="B3595" s="86">
        <v>2</v>
      </c>
      <c r="C3595" s="63">
        <v>102</v>
      </c>
      <c r="D3595" s="63">
        <v>3594</v>
      </c>
      <c r="E3595" s="63" t="str">
        <f>VLOOKUP(CENSO[[#This Row],[NOME COMUM]],ESPECIES[],2,FALSE)</f>
        <v>Couratari guianensis Aubl.</v>
      </c>
      <c r="F3595" s="64" t="s">
        <v>6</v>
      </c>
      <c r="G3595" s="64">
        <v>225</v>
      </c>
      <c r="H3595" s="97">
        <f>CENSO[[#This Row],[CAP (cm)]]/PI()</f>
        <v>71.619724391352904</v>
      </c>
      <c r="I3595" s="64">
        <v>22</v>
      </c>
      <c r="J3595" s="96">
        <f>(PI()*(CENSO[[#This Row],[DAP (cm)]]^2))/40000</f>
        <v>0.4028609497013601</v>
      </c>
      <c r="K3595" s="96">
        <f>CENSO[[#This Row],[g (m²)]]*CENSO[[#This Row],[H (m)]]*0.7</f>
        <v>6.2040586254009451</v>
      </c>
      <c r="L3595" s="64">
        <v>1</v>
      </c>
      <c r="M3595" s="65">
        <v>365849.2</v>
      </c>
      <c r="N3595" s="87">
        <v>9703199.8000000007</v>
      </c>
      <c r="O3595" s="87" t="s">
        <v>1228</v>
      </c>
      <c r="P3595" s="87" t="str">
        <f>VLOOKUP(CENSO[[#This Row],[DAP (cm)]],CD[],2,TRUE)</f>
        <v>TORA</v>
      </c>
      <c r="Q3595" s="87" t="str">
        <f>VLOOKUP(CENSO[[#This Row],[DAP (cm)]],DD[],2,TRUE)</f>
        <v>70├ 80</v>
      </c>
      <c r="R3595" s="87" t="str" cm="1">
        <f t="array" ref="R3595">INDEX(_xlfn.TEXTSPLIT(CENSO[[#This Row],[NOME CIENTIFICO]]," "),1)</f>
        <v>Couratari</v>
      </c>
      <c r="S3595" s="98" t="s">
        <v>1004</v>
      </c>
      <c r="T3595" s="87">
        <f>_xlfn.MINIFS(CENSO[DAP (cm)],CENSO[NOME CIENTIFICO],CENSO[[#This Row],[NOME CIENTIFICO]])</f>
        <v>38.833806114422465</v>
      </c>
      <c r="U35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95" s="87" t="str">
        <f>IF(CENSO[[#This Row],[DAP (cm)]]&lt;CENSO[[#This Row],[DMCE (cm)]],"DAP &lt; DMCE","DAP ≥ DMCE")</f>
        <v>DAP ≥ DMCE</v>
      </c>
      <c r="W3595" s="87" t="str">
        <f>IF(CENSO[[#This Row],[DAP (cm)]]&gt;200, "Superior", "Inferior")</f>
        <v>Inferior</v>
      </c>
      <c r="X3595" s="87" t="str">
        <f>VLOOKUP(CENSO[[#This Row],[NOME COMUM]],ESPECIES[],4,FALSE)</f>
        <v>Não</v>
      </c>
      <c r="Y3595" s="87" t="str">
        <f>IF(IFERROR(VLOOKUP(CENSO[[#This Row],[NOME COMUM]],COMERCIAIS[],2, FALSE), "Não") &lt;&gt; "Não", "Sim", "Não")</f>
        <v>Sim</v>
      </c>
      <c r="Z3595" s="133">
        <f>CENSO[[#This Row],[g (m²)]]/SUM(AEEF[AEEF-UT])</f>
        <v>7.0486230617707523E-4</v>
      </c>
      <c r="AA3595" s="133">
        <f>CENSO[[#This Row],[v (m³)]]/SUM(AEEF[AEEF-UT])</f>
        <v>1.0854879515126958E-2</v>
      </c>
    </row>
    <row r="3596" spans="1:27" ht="14">
      <c r="A3596" s="86">
        <v>1</v>
      </c>
      <c r="B3596" s="86">
        <v>2</v>
      </c>
      <c r="C3596" s="63">
        <v>102</v>
      </c>
      <c r="D3596" s="63">
        <v>3595</v>
      </c>
      <c r="E3596" s="63" t="str">
        <f>VLOOKUP(CENSO[[#This Row],[NOME COMUM]],ESPECIES[],2,FALSE)</f>
        <v>Ocotea cymbarum Kunth</v>
      </c>
      <c r="F3596" s="64" t="s">
        <v>11</v>
      </c>
      <c r="G3596" s="64">
        <v>173</v>
      </c>
      <c r="H3596" s="97">
        <f>CENSO[[#This Row],[CAP (cm)]]/PI()</f>
        <v>55.067610309795789</v>
      </c>
      <c r="I3596" s="64">
        <v>17</v>
      </c>
      <c r="J3596" s="96">
        <f>(PI()*(CENSO[[#This Row],[DAP (cm)]]^2))/40000</f>
        <v>0.23816741458986682</v>
      </c>
      <c r="K3596" s="96">
        <f>CENSO[[#This Row],[g (m²)]]*CENSO[[#This Row],[H (m)]]*0.7</f>
        <v>2.8341922336194147</v>
      </c>
      <c r="L3596" s="64">
        <v>1</v>
      </c>
      <c r="M3596" s="65">
        <v>365882.299999999</v>
      </c>
      <c r="N3596" s="87">
        <v>9703291.4000000004</v>
      </c>
      <c r="O3596" s="87" t="s">
        <v>1227</v>
      </c>
      <c r="P3596" s="87" t="str">
        <f>VLOOKUP(CENSO[[#This Row],[DAP (cm)]],CD[],2,TRUE)</f>
        <v>TORA</v>
      </c>
      <c r="Q3596" s="87" t="str">
        <f>VLOOKUP(CENSO[[#This Row],[DAP (cm)]],DD[],2,TRUE)</f>
        <v>50├ 60</v>
      </c>
      <c r="R3596" s="87" t="str" cm="1">
        <f t="array" ref="R3596">INDEX(_xlfn.TEXTSPLIT(CENSO[[#This Row],[NOME CIENTIFICO]]," "),1)</f>
        <v>Ocotea</v>
      </c>
      <c r="S3596" s="98" t="s">
        <v>1004</v>
      </c>
      <c r="T3596" s="87">
        <f>_xlfn.MINIFS(CENSO[DAP (cm)],CENSO[NOME CIENTIFICO],CENSO[[#This Row],[NOME CIENTIFICO]])</f>
        <v>39.470425886790046</v>
      </c>
      <c r="U35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96" s="87" t="str">
        <f>IF(CENSO[[#This Row],[DAP (cm)]]&lt;CENSO[[#This Row],[DMCE (cm)]],"DAP &lt; DMCE","DAP ≥ DMCE")</f>
        <v>DAP ≥ DMCE</v>
      </c>
      <c r="W3596" s="87" t="str">
        <f>IF(CENSO[[#This Row],[DAP (cm)]]&gt;200, "Superior", "Inferior")</f>
        <v>Inferior</v>
      </c>
      <c r="X3596" s="87" t="str">
        <f>VLOOKUP(CENSO[[#This Row],[NOME COMUM]],ESPECIES[],4,FALSE)</f>
        <v>Não</v>
      </c>
      <c r="Y3596" s="87" t="str">
        <f>IF(IFERROR(VLOOKUP(CENSO[[#This Row],[NOME COMUM]],COMERCIAIS[],2, FALSE), "Não") &lt;&gt; "Não", "Sim", "Não")</f>
        <v>Sim</v>
      </c>
      <c r="Z3596" s="133">
        <f>CENSO[[#This Row],[g (m²)]]/SUM(AEEF[AEEF-UT])</f>
        <v>4.1670763380886292E-4</v>
      </c>
      <c r="AA3596" s="133">
        <f>CENSO[[#This Row],[v (m³)]]/SUM(AEEF[AEEF-UT])</f>
        <v>4.9588208423254681E-3</v>
      </c>
    </row>
    <row r="3597" spans="1:27" ht="14">
      <c r="A3597" s="86">
        <v>1</v>
      </c>
      <c r="B3597" s="86">
        <v>2</v>
      </c>
      <c r="C3597" s="63">
        <v>102</v>
      </c>
      <c r="D3597" s="63">
        <v>3596</v>
      </c>
      <c r="E3597" s="63" t="str">
        <f>VLOOKUP(CENSO[[#This Row],[NOME COMUM]],ESPECIES[],2,FALSE)</f>
        <v>Piptadenia suaveolens Miq.</v>
      </c>
      <c r="F3597" s="64" t="s">
        <v>22</v>
      </c>
      <c r="G3597" s="64">
        <v>195</v>
      </c>
      <c r="H3597" s="97">
        <f>CENSO[[#This Row],[CAP (cm)]]/PI()</f>
        <v>62.070427805839181</v>
      </c>
      <c r="I3597" s="64">
        <v>16</v>
      </c>
      <c r="J3597" s="96">
        <f>(PI()*(CENSO[[#This Row],[DAP (cm)]]^2))/40000</f>
        <v>0.30259333555346601</v>
      </c>
      <c r="K3597" s="96">
        <f>CENSO[[#This Row],[g (m²)]]*CENSO[[#This Row],[H (m)]]*0.7</f>
        <v>3.3890453581988194</v>
      </c>
      <c r="L3597" s="64">
        <v>1</v>
      </c>
      <c r="M3597" s="65">
        <v>365893.7</v>
      </c>
      <c r="N3597" s="87">
        <v>9703300.4000000004</v>
      </c>
      <c r="O3597" s="87" t="s">
        <v>1228</v>
      </c>
      <c r="P3597" s="87" t="str">
        <f>VLOOKUP(CENSO[[#This Row],[DAP (cm)]],CD[],2,TRUE)</f>
        <v>TORA</v>
      </c>
      <c r="Q3597" s="87" t="str">
        <f>VLOOKUP(CENSO[[#This Row],[DAP (cm)]],DD[],2,TRUE)</f>
        <v>60├ 70</v>
      </c>
      <c r="R3597" s="87" t="str" cm="1">
        <f t="array" ref="R3597">INDEX(_xlfn.TEXTSPLIT(CENSO[[#This Row],[NOME CIENTIFICO]]," "),1)</f>
        <v>Piptadenia</v>
      </c>
      <c r="S3597" s="98" t="s">
        <v>1004</v>
      </c>
      <c r="T3597" s="87">
        <f>_xlfn.MINIFS(CENSO[DAP (cm)],CENSO[NOME CIENTIFICO],CENSO[[#This Row],[NOME CIENTIFICO]])</f>
        <v>39.788735772973837</v>
      </c>
      <c r="U35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597" s="87" t="str">
        <f>IF(CENSO[[#This Row],[DAP (cm)]]&lt;CENSO[[#This Row],[DMCE (cm)]],"DAP &lt; DMCE","DAP ≥ DMCE")</f>
        <v>DAP ≥ DMCE</v>
      </c>
      <c r="W3597" s="87" t="str">
        <f>IF(CENSO[[#This Row],[DAP (cm)]]&gt;200, "Superior", "Inferior")</f>
        <v>Inferior</v>
      </c>
      <c r="X3597" s="87" t="str">
        <f>VLOOKUP(CENSO[[#This Row],[NOME COMUM]],ESPECIES[],4,FALSE)</f>
        <v>Não</v>
      </c>
      <c r="Y3597" s="87" t="str">
        <f>IF(IFERROR(VLOOKUP(CENSO[[#This Row],[NOME COMUM]],COMERCIAIS[],2, FALSE), "Não") &lt;&gt; "Não", "Sim", "Não")</f>
        <v>Sim</v>
      </c>
      <c r="Z3597" s="133">
        <f>CENSO[[#This Row],[g (m²)]]/SUM(AEEF[AEEF-UT])</f>
        <v>5.2942990997300308E-4</v>
      </c>
      <c r="AA3597" s="133">
        <f>CENSO[[#This Row],[v (m³)]]/SUM(AEEF[AEEF-UT])</f>
        <v>5.9296149916976352E-3</v>
      </c>
    </row>
    <row r="3598" spans="1:27" ht="14">
      <c r="A3598" s="86">
        <v>1</v>
      </c>
      <c r="B3598" s="86">
        <v>2</v>
      </c>
      <c r="C3598" s="63">
        <v>102</v>
      </c>
      <c r="D3598" s="63">
        <v>3597</v>
      </c>
      <c r="E3598" s="63" t="str">
        <f>VLOOKUP(CENSO[[#This Row],[NOME COMUM]],ESPECIES[],2,FALSE)</f>
        <v>Goupia glabra Aubl.</v>
      </c>
      <c r="F3598" s="64" t="s">
        <v>34</v>
      </c>
      <c r="G3598" s="64">
        <v>470</v>
      </c>
      <c r="H3598" s="97">
        <f>CENSO[[#This Row],[CAP (cm)]]/PI()</f>
        <v>149.60564650638162</v>
      </c>
      <c r="I3598" s="64">
        <v>15</v>
      </c>
      <c r="J3598" s="96">
        <f>(PI()*(CENSO[[#This Row],[DAP (cm)]]^2))/40000</f>
        <v>1.7578663464499842</v>
      </c>
      <c r="K3598" s="96">
        <f>CENSO[[#This Row],[g (m²)]]*CENSO[[#This Row],[H (m)]]*0.7</f>
        <v>18.457596637724833</v>
      </c>
      <c r="L3598" s="64">
        <v>2</v>
      </c>
      <c r="M3598" s="65">
        <v>365925.4</v>
      </c>
      <c r="N3598" s="87">
        <v>9703335.1999999899</v>
      </c>
      <c r="O3598" s="87" t="s">
        <v>1228</v>
      </c>
      <c r="P3598" s="87" t="str">
        <f>VLOOKUP(CENSO[[#This Row],[DAP (cm)]],CD[],2,TRUE)</f>
        <v>TORA</v>
      </c>
      <c r="Q3598" s="87" t="str">
        <f>VLOOKUP(CENSO[[#This Row],[DAP (cm)]],DD[],2,TRUE)</f>
        <v>140├ 150</v>
      </c>
      <c r="R3598" s="87" t="str" cm="1">
        <f t="array" ref="R3598">INDEX(_xlfn.TEXTSPLIT(CENSO[[#This Row],[NOME CIENTIFICO]]," "),1)</f>
        <v>Goupia</v>
      </c>
      <c r="S3598" s="98" t="s">
        <v>1004</v>
      </c>
      <c r="T3598" s="87">
        <f>_xlfn.MINIFS(CENSO[DAP (cm)],CENSO[NOME CIENTIFICO],CENSO[[#This Row],[NOME CIENTIFICO]])</f>
        <v>40.107045659157627</v>
      </c>
      <c r="U35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598" s="87" t="str">
        <f>IF(CENSO[[#This Row],[DAP (cm)]]&lt;CENSO[[#This Row],[DMCE (cm)]],"DAP &lt; DMCE","DAP ≥ DMCE")</f>
        <v>DAP ≥ DMCE</v>
      </c>
      <c r="W3598" s="87" t="str">
        <f>IF(CENSO[[#This Row],[DAP (cm)]]&gt;200, "Superior", "Inferior")</f>
        <v>Inferior</v>
      </c>
      <c r="X3598" s="87" t="str">
        <f>VLOOKUP(CENSO[[#This Row],[NOME COMUM]],ESPECIES[],4,FALSE)</f>
        <v>Não</v>
      </c>
      <c r="Y3598" s="87" t="str">
        <f>IF(IFERROR(VLOOKUP(CENSO[[#This Row],[NOME COMUM]],COMERCIAIS[],2, FALSE), "Não") &lt;&gt; "Não", "Sim", "Não")</f>
        <v>Sim</v>
      </c>
      <c r="Z3598" s="133">
        <f>CENSO[[#This Row],[g (m²)]]/SUM(AEEF[AEEF-UT])</f>
        <v>3.0756362159904379E-3</v>
      </c>
      <c r="AA3598" s="133">
        <f>CENSO[[#This Row],[v (m³)]]/SUM(AEEF[AEEF-UT])</f>
        <v>3.2294180267899597E-2</v>
      </c>
    </row>
    <row r="3599" spans="1:27" ht="14">
      <c r="A3599" s="86">
        <v>1</v>
      </c>
      <c r="B3599" s="86">
        <v>2</v>
      </c>
      <c r="C3599" s="63">
        <v>102</v>
      </c>
      <c r="D3599" s="63">
        <v>3598</v>
      </c>
      <c r="E3599" s="63" t="str">
        <f>VLOOKUP(CENSO[[#This Row],[NOME COMUM]],ESPECIES[],2,FALSE)</f>
        <v>Qualea dichotoma (Mart.) Warm. ex Wille</v>
      </c>
      <c r="F3599" s="64" t="s">
        <v>55</v>
      </c>
      <c r="G3599" s="64">
        <v>192</v>
      </c>
      <c r="H3599" s="97">
        <f>CENSO[[#This Row],[CAP (cm)]]/PI()</f>
        <v>61.115498147287809</v>
      </c>
      <c r="I3599" s="64">
        <v>17</v>
      </c>
      <c r="J3599" s="96">
        <f>(PI()*(CENSO[[#This Row],[DAP (cm)]]^2))/40000</f>
        <v>0.29335439110698147</v>
      </c>
      <c r="K3599" s="96">
        <f>CENSO[[#This Row],[g (m²)]]*CENSO[[#This Row],[H (m)]]*0.7</f>
        <v>3.4909172541730791</v>
      </c>
      <c r="L3599" s="64">
        <v>1</v>
      </c>
      <c r="M3599" s="65">
        <v>365934</v>
      </c>
      <c r="N3599" s="87">
        <v>9703336.5999999903</v>
      </c>
      <c r="O3599" s="87" t="s">
        <v>1227</v>
      </c>
      <c r="P3599" s="87" t="str">
        <f>VLOOKUP(CENSO[[#This Row],[DAP (cm)]],CD[],2,TRUE)</f>
        <v>TORA</v>
      </c>
      <c r="Q3599" s="87" t="str">
        <f>VLOOKUP(CENSO[[#This Row],[DAP (cm)]],DD[],2,TRUE)</f>
        <v>60├ 70</v>
      </c>
      <c r="R3599" s="87" t="str" cm="1">
        <f t="array" ref="R3599">INDEX(_xlfn.TEXTSPLIT(CENSO[[#This Row],[NOME CIENTIFICO]]," "),1)</f>
        <v>Qualea</v>
      </c>
      <c r="S3599" s="98" t="s">
        <v>1004</v>
      </c>
      <c r="T3599" s="87">
        <f>_xlfn.MINIFS(CENSO[DAP (cm)],CENSO[NOME CIENTIFICO],CENSO[[#This Row],[NOME CIENTIFICO]])</f>
        <v>40.107045659157627</v>
      </c>
      <c r="U35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599" s="87" t="str">
        <f>IF(CENSO[[#This Row],[DAP (cm)]]&lt;CENSO[[#This Row],[DMCE (cm)]],"DAP &lt; DMCE","DAP ≥ DMCE")</f>
        <v>DAP ≥ DMCE</v>
      </c>
      <c r="W3599" s="87" t="str">
        <f>IF(CENSO[[#This Row],[DAP (cm)]]&gt;200, "Superior", "Inferior")</f>
        <v>Inferior</v>
      </c>
      <c r="X3599" s="87" t="str">
        <f>VLOOKUP(CENSO[[#This Row],[NOME COMUM]],ESPECIES[],4,FALSE)</f>
        <v>Não</v>
      </c>
      <c r="Y3599" s="87" t="str">
        <f>IF(IFERROR(VLOOKUP(CENSO[[#This Row],[NOME COMUM]],COMERCIAIS[],2, FALSE), "Não") &lt;&gt; "Não", "Sim", "Não")</f>
        <v>Não</v>
      </c>
      <c r="Z3599" s="133">
        <f>CENSO[[#This Row],[g (m²)]]/SUM(AEEF[AEEF-UT])</f>
        <v>5.1326506775134213E-4</v>
      </c>
      <c r="AA3599" s="133">
        <f>CENSO[[#This Row],[v (m³)]]/SUM(AEEF[AEEF-UT])</f>
        <v>6.1078543062409712E-3</v>
      </c>
    </row>
    <row r="3600" spans="1:27" ht="14">
      <c r="A3600" s="86">
        <v>1</v>
      </c>
      <c r="B3600" s="86">
        <v>2</v>
      </c>
      <c r="C3600" s="63">
        <v>102</v>
      </c>
      <c r="D3600" s="63">
        <v>3599</v>
      </c>
      <c r="E3600" s="63" t="str">
        <f>VLOOKUP(CENSO[[#This Row],[NOME COMUM]],ESPECIES[],2,FALSE)</f>
        <v>Eschweilera grandiflora (Aubl.) Sandwith</v>
      </c>
      <c r="F3600" s="64" t="s">
        <v>19</v>
      </c>
      <c r="G3600" s="64">
        <v>243</v>
      </c>
      <c r="H3600" s="97">
        <f>CENSO[[#This Row],[CAP (cm)]]/PI()</f>
        <v>77.349302342661133</v>
      </c>
      <c r="I3600" s="64">
        <v>18</v>
      </c>
      <c r="J3600" s="96">
        <f>(PI()*(CENSO[[#This Row],[DAP (cm)]]^2))/40000</f>
        <v>0.46989701173166643</v>
      </c>
      <c r="K3600" s="96">
        <f>CENSO[[#This Row],[g (m²)]]*CENSO[[#This Row],[H (m)]]*0.7</f>
        <v>5.9207023478189971</v>
      </c>
      <c r="L3600" s="64">
        <v>1</v>
      </c>
      <c r="M3600" s="65">
        <v>365955</v>
      </c>
      <c r="N3600" s="87">
        <v>9703359.1999999899</v>
      </c>
      <c r="O3600" s="87" t="s">
        <v>1227</v>
      </c>
      <c r="P3600" s="87" t="str">
        <f>VLOOKUP(CENSO[[#This Row],[DAP (cm)]],CD[],2,TRUE)</f>
        <v>TORA</v>
      </c>
      <c r="Q3600" s="87" t="str">
        <f>VLOOKUP(CENSO[[#This Row],[DAP (cm)]],DD[],2,TRUE)</f>
        <v>70├ 80</v>
      </c>
      <c r="R3600" s="87" t="str" cm="1">
        <f t="array" ref="R3600">INDEX(_xlfn.TEXTSPLIT(CENSO[[#This Row],[NOME CIENTIFICO]]," "),1)</f>
        <v>Eschweilera</v>
      </c>
      <c r="S3600" s="98" t="s">
        <v>1004</v>
      </c>
      <c r="T3600" s="87">
        <f>_xlfn.MINIFS(CENSO[DAP (cm)],CENSO[NOME CIENTIFICO],CENSO[[#This Row],[NOME CIENTIFICO]])</f>
        <v>41.38028520389279</v>
      </c>
      <c r="U36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600" s="87" t="str">
        <f>IF(CENSO[[#This Row],[DAP (cm)]]&lt;CENSO[[#This Row],[DMCE (cm)]],"DAP &lt; DMCE","DAP ≥ DMCE")</f>
        <v>DAP ≥ DMCE</v>
      </c>
      <c r="W3600" s="87" t="str">
        <f>IF(CENSO[[#This Row],[DAP (cm)]]&gt;200, "Superior", "Inferior")</f>
        <v>Inferior</v>
      </c>
      <c r="X3600" s="87" t="str">
        <f>VLOOKUP(CENSO[[#This Row],[NOME COMUM]],ESPECIES[],4,FALSE)</f>
        <v>Não</v>
      </c>
      <c r="Y3600" s="87" t="str">
        <f>IF(IFERROR(VLOOKUP(CENSO[[#This Row],[NOME COMUM]],COMERCIAIS[],2, FALSE), "Não") &lt;&gt; "Não", "Sim", "Não")</f>
        <v>Não</v>
      </c>
      <c r="Z3600" s="133">
        <f>CENSO[[#This Row],[g (m²)]]/SUM(AEEF[AEEF-UT])</f>
        <v>8.2215139392494054E-4</v>
      </c>
      <c r="AA3600" s="133">
        <f>CENSO[[#This Row],[v (m³)]]/SUM(AEEF[AEEF-UT])</f>
        <v>1.0359107563454251E-2</v>
      </c>
    </row>
    <row r="3601" spans="1:27" ht="14">
      <c r="A3601" s="86">
        <v>1</v>
      </c>
      <c r="B3601" s="86">
        <v>2</v>
      </c>
      <c r="C3601" s="63">
        <v>102</v>
      </c>
      <c r="D3601" s="63">
        <v>3600</v>
      </c>
      <c r="E3601" s="63" t="str">
        <f>VLOOKUP(CENSO[[#This Row],[NOME COMUM]],ESPECIES[],2,FALSE)</f>
        <v>Couratari guianensis Aubl.</v>
      </c>
      <c r="F3601" s="64" t="s">
        <v>6</v>
      </c>
      <c r="G3601" s="64">
        <v>311</v>
      </c>
      <c r="H3601" s="97">
        <f>CENSO[[#This Row],[CAP (cm)]]/PI()</f>
        <v>98.994374603158903</v>
      </c>
      <c r="I3601" s="64">
        <v>24</v>
      </c>
      <c r="J3601" s="96">
        <f>(PI()*(CENSO[[#This Row],[DAP (cm)]]^2))/40000</f>
        <v>0.76968126253956048</v>
      </c>
      <c r="K3601" s="96">
        <f>CENSO[[#This Row],[g (m²)]]*CENSO[[#This Row],[H (m)]]*0.7</f>
        <v>12.930645210664615</v>
      </c>
      <c r="L3601" s="64">
        <v>1</v>
      </c>
      <c r="M3601" s="65">
        <v>365956.4</v>
      </c>
      <c r="N3601" s="87">
        <v>9703364.0999999903</v>
      </c>
      <c r="O3601" s="87" t="s">
        <v>1228</v>
      </c>
      <c r="P3601" s="87" t="str">
        <f>VLOOKUP(CENSO[[#This Row],[DAP (cm)]],CD[],2,TRUE)</f>
        <v>TORA</v>
      </c>
      <c r="Q3601" s="87" t="str">
        <f>VLOOKUP(CENSO[[#This Row],[DAP (cm)]],DD[],2,TRUE)</f>
        <v>90├ 100</v>
      </c>
      <c r="R3601" s="87" t="str" cm="1">
        <f t="array" ref="R3601">INDEX(_xlfn.TEXTSPLIT(CENSO[[#This Row],[NOME CIENTIFICO]]," "),1)</f>
        <v>Couratari</v>
      </c>
      <c r="S3601" s="98" t="s">
        <v>1004</v>
      </c>
      <c r="T3601" s="87">
        <f>_xlfn.MINIFS(CENSO[DAP (cm)],CENSO[NOME CIENTIFICO],CENSO[[#This Row],[NOME CIENTIFICO]])</f>
        <v>38.833806114422465</v>
      </c>
      <c r="U36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01" s="87" t="str">
        <f>IF(CENSO[[#This Row],[DAP (cm)]]&lt;CENSO[[#This Row],[DMCE (cm)]],"DAP &lt; DMCE","DAP ≥ DMCE")</f>
        <v>DAP ≥ DMCE</v>
      </c>
      <c r="W3601" s="87" t="str">
        <f>IF(CENSO[[#This Row],[DAP (cm)]]&gt;200, "Superior", "Inferior")</f>
        <v>Inferior</v>
      </c>
      <c r="X3601" s="87" t="str">
        <f>VLOOKUP(CENSO[[#This Row],[NOME COMUM]],ESPECIES[],4,FALSE)</f>
        <v>Não</v>
      </c>
      <c r="Y3601" s="87" t="str">
        <f>IF(IFERROR(VLOOKUP(CENSO[[#This Row],[NOME COMUM]],COMERCIAIS[],2, FALSE), "Não") &lt;&gt; "Não", "Sim", "Não")</f>
        <v>Sim</v>
      </c>
      <c r="Z3601" s="133">
        <f>CENSO[[#This Row],[g (m²)]]/SUM(AEEF[AEEF-UT])</f>
        <v>1.3466664121630201E-3</v>
      </c>
      <c r="AA3601" s="133">
        <f>CENSO[[#This Row],[v (m³)]]/SUM(AEEF[AEEF-UT])</f>
        <v>2.2623995724338736E-2</v>
      </c>
    </row>
    <row r="3602" spans="1:27" ht="14">
      <c r="A3602" s="86">
        <v>1</v>
      </c>
      <c r="B3602" s="86">
        <v>2</v>
      </c>
      <c r="C3602" s="63">
        <v>102</v>
      </c>
      <c r="D3602" s="63">
        <v>3601</v>
      </c>
      <c r="E3602" s="63" t="str">
        <f>VLOOKUP(CENSO[[#This Row],[NOME COMUM]],ESPECIES[],2,FALSE)</f>
        <v>Goupia glabra Aubl.</v>
      </c>
      <c r="F3602" s="64" t="s">
        <v>34</v>
      </c>
      <c r="G3602" s="64">
        <v>353</v>
      </c>
      <c r="H3602" s="97">
        <f>CENSO[[#This Row],[CAP (cm)]]/PI()</f>
        <v>112.3633898228781</v>
      </c>
      <c r="I3602" s="64">
        <v>19</v>
      </c>
      <c r="J3602" s="96">
        <f>(PI()*(CENSO[[#This Row],[DAP (cm)]]^2))/40000</f>
        <v>0.99160691518689925</v>
      </c>
      <c r="K3602" s="96">
        <f>CENSO[[#This Row],[g (m²)]]*CENSO[[#This Row],[H (m)]]*0.7</f>
        <v>13.18837197198576</v>
      </c>
      <c r="L3602" s="64">
        <v>1</v>
      </c>
      <c r="M3602" s="65">
        <v>365969.2</v>
      </c>
      <c r="N3602" s="87">
        <v>9703371.3000000007</v>
      </c>
      <c r="O3602" s="87" t="s">
        <v>1228</v>
      </c>
      <c r="P3602" s="87" t="str">
        <f>VLOOKUP(CENSO[[#This Row],[DAP (cm)]],CD[],2,TRUE)</f>
        <v>TORA</v>
      </c>
      <c r="Q3602" s="87" t="str">
        <f>VLOOKUP(CENSO[[#This Row],[DAP (cm)]],DD[],2,TRUE)</f>
        <v>110├ 120</v>
      </c>
      <c r="R3602" s="87" t="str" cm="1">
        <f t="array" ref="R3602">INDEX(_xlfn.TEXTSPLIT(CENSO[[#This Row],[NOME CIENTIFICO]]," "),1)</f>
        <v>Goupia</v>
      </c>
      <c r="S3602" s="98" t="s">
        <v>1004</v>
      </c>
      <c r="T3602" s="87">
        <f>_xlfn.MINIFS(CENSO[DAP (cm)],CENSO[NOME CIENTIFICO],CENSO[[#This Row],[NOME CIENTIFICO]])</f>
        <v>40.107045659157627</v>
      </c>
      <c r="U36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602" s="87" t="str">
        <f>IF(CENSO[[#This Row],[DAP (cm)]]&lt;CENSO[[#This Row],[DMCE (cm)]],"DAP &lt; DMCE","DAP ≥ DMCE")</f>
        <v>DAP ≥ DMCE</v>
      </c>
      <c r="W3602" s="87" t="str">
        <f>IF(CENSO[[#This Row],[DAP (cm)]]&gt;200, "Superior", "Inferior")</f>
        <v>Inferior</v>
      </c>
      <c r="X3602" s="87" t="str">
        <f>VLOOKUP(CENSO[[#This Row],[NOME COMUM]],ESPECIES[],4,FALSE)</f>
        <v>Não</v>
      </c>
      <c r="Y3602" s="87" t="str">
        <f>IF(IFERROR(VLOOKUP(CENSO[[#This Row],[NOME COMUM]],COMERCIAIS[],2, FALSE), "Não") &lt;&gt; "Não", "Sim", "Não")</f>
        <v>Sim</v>
      </c>
      <c r="Z3602" s="133">
        <f>CENSO[[#This Row],[g (m²)]]/SUM(AEEF[AEEF-UT])</f>
        <v>1.7349567824280327E-3</v>
      </c>
      <c r="AA3602" s="133">
        <f>CENSO[[#This Row],[v (m³)]]/SUM(AEEF[AEEF-UT])</f>
        <v>2.3074925206292833E-2</v>
      </c>
    </row>
    <row r="3603" spans="1:27" ht="14">
      <c r="A3603" s="86">
        <v>1</v>
      </c>
      <c r="B3603" s="86">
        <v>2</v>
      </c>
      <c r="C3603" s="63">
        <v>102</v>
      </c>
      <c r="D3603" s="63">
        <v>3602</v>
      </c>
      <c r="E3603" s="63" t="str">
        <f>VLOOKUP(CENSO[[#This Row],[NOME COMUM]],ESPECIES[],2,FALSE)</f>
        <v>Didymopanax calvum Decne. &amp; Planch.</v>
      </c>
      <c r="F3603" s="64" t="s">
        <v>52</v>
      </c>
      <c r="G3603" s="64">
        <v>372</v>
      </c>
      <c r="H3603" s="97">
        <f>CENSO[[#This Row],[CAP (cm)]]/PI()</f>
        <v>118.41127766037013</v>
      </c>
      <c r="I3603" s="64">
        <v>20</v>
      </c>
      <c r="J3603" s="96">
        <f>(PI()*(CENSO[[#This Row],[DAP (cm)]]^2))/40000</f>
        <v>1.1012248822414421</v>
      </c>
      <c r="K3603" s="96">
        <f>CENSO[[#This Row],[g (m²)]]*CENSO[[#This Row],[H (m)]]*0.7</f>
        <v>15.417148351380188</v>
      </c>
      <c r="L3603" s="64">
        <v>1</v>
      </c>
      <c r="M3603" s="65">
        <v>365970.2</v>
      </c>
      <c r="N3603" s="87">
        <v>9703379.6999999899</v>
      </c>
      <c r="O3603" s="87" t="s">
        <v>1227</v>
      </c>
      <c r="P3603" s="87" t="str">
        <f>VLOOKUP(CENSO[[#This Row],[DAP (cm)]],CD[],2,TRUE)</f>
        <v>TORA</v>
      </c>
      <c r="Q3603" s="87" t="str">
        <f>VLOOKUP(CENSO[[#This Row],[DAP (cm)]],DD[],2,TRUE)</f>
        <v>110├ 120</v>
      </c>
      <c r="R3603" s="87" t="str" cm="1">
        <f t="array" ref="R3603">INDEX(_xlfn.TEXTSPLIT(CENSO[[#This Row],[NOME CIENTIFICO]]," "),1)</f>
        <v>Didymopanax</v>
      </c>
      <c r="S3603" s="98" t="s">
        <v>1004</v>
      </c>
      <c r="T3603" s="87">
        <f>_xlfn.MINIFS(CENSO[DAP (cm)],CENSO[NOME CIENTIFICO],CENSO[[#This Row],[NOME CIENTIFICO]])</f>
        <v>46.791553269017228</v>
      </c>
      <c r="U36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56.791553269017228</v>
      </c>
      <c r="V3603" s="87" t="str">
        <f>IF(CENSO[[#This Row],[DAP (cm)]]&lt;CENSO[[#This Row],[DMCE (cm)]],"DAP &lt; DMCE","DAP ≥ DMCE")</f>
        <v>DAP ≥ DMCE</v>
      </c>
      <c r="W3603" s="87" t="str">
        <f>IF(CENSO[[#This Row],[DAP (cm)]]&gt;200, "Superior", "Inferior")</f>
        <v>Inferior</v>
      </c>
      <c r="X3603" s="87" t="str">
        <f>VLOOKUP(CENSO[[#This Row],[NOME COMUM]],ESPECIES[],4,FALSE)</f>
        <v>Não</v>
      </c>
      <c r="Y3603" s="87" t="str">
        <f>IF(IFERROR(VLOOKUP(CENSO[[#This Row],[NOME COMUM]],COMERCIAIS[],2, FALSE), "Não") &lt;&gt; "Não", "Sim", "Não")</f>
        <v>Não</v>
      </c>
      <c r="Z3603" s="133">
        <f>CENSO[[#This Row],[g (m²)]]/SUM(AEEF[AEEF-UT])</f>
        <v>1.9267489457384366E-3</v>
      </c>
      <c r="AA3603" s="133">
        <f>CENSO[[#This Row],[v (m³)]]/SUM(AEEF[AEEF-UT])</f>
        <v>2.697448524033811E-2</v>
      </c>
    </row>
    <row r="3604" spans="1:27" ht="14">
      <c r="A3604" s="86">
        <v>1</v>
      </c>
      <c r="B3604" s="86">
        <v>2</v>
      </c>
      <c r="C3604" s="63">
        <v>102</v>
      </c>
      <c r="D3604" s="63">
        <v>3603</v>
      </c>
      <c r="E3604" s="63" t="str">
        <f>VLOOKUP(CENSO[[#This Row],[NOME COMUM]],ESPECIES[],2,FALSE)</f>
        <v>Ocotea cymbarum Kunth</v>
      </c>
      <c r="F3604" s="64" t="s">
        <v>11</v>
      </c>
      <c r="G3604" s="64">
        <v>140</v>
      </c>
      <c r="H3604" s="97">
        <f>CENSO[[#This Row],[CAP (cm)]]/PI()</f>
        <v>44.563384065730695</v>
      </c>
      <c r="I3604" s="64">
        <v>14</v>
      </c>
      <c r="J3604" s="96">
        <f>(PI()*(CENSO[[#This Row],[DAP (cm)]]^2))/40000</f>
        <v>0.15597184423005742</v>
      </c>
      <c r="K3604" s="96">
        <f>CENSO[[#This Row],[g (m²)]]*CENSO[[#This Row],[H (m)]]*0.7</f>
        <v>1.5285240734545624</v>
      </c>
      <c r="L3604" s="64">
        <v>1</v>
      </c>
      <c r="M3604" s="65">
        <v>365976.4</v>
      </c>
      <c r="N3604" s="87">
        <v>9703405</v>
      </c>
      <c r="O3604" s="98" t="s">
        <v>1225</v>
      </c>
      <c r="P3604" s="87" t="str">
        <f>VLOOKUP(CENSO[[#This Row],[DAP (cm)]],CD[],2,TRUE)</f>
        <v>TORETE</v>
      </c>
      <c r="Q3604" s="87" t="str">
        <f>VLOOKUP(CENSO[[#This Row],[DAP (cm)]],DD[],2,TRUE)</f>
        <v>40├ 50</v>
      </c>
      <c r="R3604" s="87" t="str" cm="1">
        <f t="array" ref="R3604">INDEX(_xlfn.TEXTSPLIT(CENSO[[#This Row],[NOME CIENTIFICO]]," "),1)</f>
        <v>Ocotea</v>
      </c>
      <c r="S3604" s="98" t="s">
        <v>1004</v>
      </c>
      <c r="T3604" s="87">
        <f>_xlfn.MINIFS(CENSO[DAP (cm)],CENSO[NOME CIENTIFICO],CENSO[[#This Row],[NOME CIENTIFICO]])</f>
        <v>39.470425886790046</v>
      </c>
      <c r="U36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04" s="87" t="str">
        <f>IF(CENSO[[#This Row],[DAP (cm)]]&lt;CENSO[[#This Row],[DMCE (cm)]],"DAP &lt; DMCE","DAP ≥ DMCE")</f>
        <v>DAP &lt; DMCE</v>
      </c>
      <c r="W3604" s="87" t="str">
        <f>IF(CENSO[[#This Row],[DAP (cm)]]&gt;200, "Superior", "Inferior")</f>
        <v>Inferior</v>
      </c>
      <c r="X3604" s="87" t="str">
        <f>VLOOKUP(CENSO[[#This Row],[NOME COMUM]],ESPECIES[],4,FALSE)</f>
        <v>Não</v>
      </c>
      <c r="Y3604" s="87" t="str">
        <f>IF(IFERROR(VLOOKUP(CENSO[[#This Row],[NOME COMUM]],COMERCIAIS[],2, FALSE), "Não") &lt;&gt; "Não", "Sim", "Não")</f>
        <v>Sim</v>
      </c>
      <c r="Z3604" s="133">
        <f>CENSO[[#This Row],[g (m²)]]/SUM(AEEF[AEEF-UT])</f>
        <v>2.7289483853966759E-4</v>
      </c>
      <c r="AA3604" s="133">
        <f>CENSO[[#This Row],[v (m³)]]/SUM(AEEF[AEEF-UT])</f>
        <v>2.6743694176887419E-3</v>
      </c>
    </row>
    <row r="3605" spans="1:27" ht="14">
      <c r="A3605" s="86">
        <v>1</v>
      </c>
      <c r="B3605" s="86">
        <v>2</v>
      </c>
      <c r="C3605" s="63">
        <v>102</v>
      </c>
      <c r="D3605" s="63">
        <v>3604</v>
      </c>
      <c r="E3605" s="63" t="str">
        <f>VLOOKUP(CENSO[[#This Row],[NOME COMUM]],ESPECIES[],2,FALSE)</f>
        <v>Couratari guianensis Aubl.</v>
      </c>
      <c r="F3605" s="64" t="s">
        <v>6</v>
      </c>
      <c r="G3605" s="64">
        <v>437</v>
      </c>
      <c r="H3605" s="97">
        <f>CENSO[[#This Row],[CAP (cm)]]/PI()</f>
        <v>139.10142026231654</v>
      </c>
      <c r="I3605" s="64">
        <v>24</v>
      </c>
      <c r="J3605" s="96">
        <f>(PI()*(CENSO[[#This Row],[DAP (cm)]]^2))/40000</f>
        <v>1.5196830163658084</v>
      </c>
      <c r="K3605" s="96">
        <f>CENSO[[#This Row],[g (m²)]]*CENSO[[#This Row],[H (m)]]*0.7</f>
        <v>25.530674674945576</v>
      </c>
      <c r="L3605" s="64">
        <v>1</v>
      </c>
      <c r="M3605" s="65">
        <v>365973.7</v>
      </c>
      <c r="N3605" s="87">
        <v>9703406.3000000007</v>
      </c>
      <c r="O3605" s="87" t="s">
        <v>1228</v>
      </c>
      <c r="P3605" s="87" t="str">
        <f>VLOOKUP(CENSO[[#This Row],[DAP (cm)]],CD[],2,TRUE)</f>
        <v>TORA</v>
      </c>
      <c r="Q3605" s="87" t="str">
        <f>VLOOKUP(CENSO[[#This Row],[DAP (cm)]],DD[],2,TRUE)</f>
        <v>130├ 140</v>
      </c>
      <c r="R3605" s="87" t="str" cm="1">
        <f t="array" ref="R3605">INDEX(_xlfn.TEXTSPLIT(CENSO[[#This Row],[NOME CIENTIFICO]]," "),1)</f>
        <v>Couratari</v>
      </c>
      <c r="S3605" s="98" t="s">
        <v>1004</v>
      </c>
      <c r="T3605" s="87">
        <f>_xlfn.MINIFS(CENSO[DAP (cm)],CENSO[NOME CIENTIFICO],CENSO[[#This Row],[NOME CIENTIFICO]])</f>
        <v>38.833806114422465</v>
      </c>
      <c r="U36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05" s="87" t="str">
        <f>IF(CENSO[[#This Row],[DAP (cm)]]&lt;CENSO[[#This Row],[DMCE (cm)]],"DAP &lt; DMCE","DAP ≥ DMCE")</f>
        <v>DAP ≥ DMCE</v>
      </c>
      <c r="W3605" s="87" t="str">
        <f>IF(CENSO[[#This Row],[DAP (cm)]]&gt;200, "Superior", "Inferior")</f>
        <v>Inferior</v>
      </c>
      <c r="X3605" s="87" t="str">
        <f>VLOOKUP(CENSO[[#This Row],[NOME COMUM]],ESPECIES[],4,FALSE)</f>
        <v>Não</v>
      </c>
      <c r="Y3605" s="87" t="str">
        <f>IF(IFERROR(VLOOKUP(CENSO[[#This Row],[NOME COMUM]],COMERCIAIS[],2, FALSE), "Não") &lt;&gt; "Não", "Sim", "Não")</f>
        <v>Sim</v>
      </c>
      <c r="Z3605" s="133">
        <f>CENSO[[#This Row],[g (m²)]]/SUM(AEEF[AEEF-UT])</f>
        <v>2.6589007357694793E-3</v>
      </c>
      <c r="AA3605" s="133">
        <f>CENSO[[#This Row],[v (m³)]]/SUM(AEEF[AEEF-UT])</f>
        <v>4.4669532360927244E-2</v>
      </c>
    </row>
    <row r="3606" spans="1:27" ht="14">
      <c r="A3606" s="86">
        <v>1</v>
      </c>
      <c r="B3606" s="86">
        <v>2</v>
      </c>
      <c r="C3606" s="63">
        <v>102</v>
      </c>
      <c r="D3606" s="63">
        <v>3605</v>
      </c>
      <c r="E3606" s="63" t="str">
        <f>VLOOKUP(CENSO[[#This Row],[NOME COMUM]],ESPECIES[],2,FALSE)</f>
        <v>Tachigali myrmecophila Ducke</v>
      </c>
      <c r="F3606" s="64" t="s">
        <v>14</v>
      </c>
      <c r="G3606" s="64">
        <v>208</v>
      </c>
      <c r="H3606" s="97">
        <f>CENSO[[#This Row],[CAP (cm)]]/PI()</f>
        <v>66.208456326228458</v>
      </c>
      <c r="I3606" s="64">
        <v>15</v>
      </c>
      <c r="J3606" s="96">
        <f>(PI()*(CENSO[[#This Row],[DAP (cm)]]^2))/40000</f>
        <v>0.34428397289638796</v>
      </c>
      <c r="K3606" s="96">
        <f>CENSO[[#This Row],[g (m²)]]*CENSO[[#This Row],[H (m)]]*0.7</f>
        <v>3.6149817154120729</v>
      </c>
      <c r="L3606" s="64">
        <v>1</v>
      </c>
      <c r="M3606" s="65">
        <v>365970.09999999899</v>
      </c>
      <c r="N3606" s="87">
        <v>9703410.1999999899</v>
      </c>
      <c r="O3606" s="87" t="s">
        <v>1228</v>
      </c>
      <c r="P3606" s="87" t="str">
        <f>VLOOKUP(CENSO[[#This Row],[DAP (cm)]],CD[],2,TRUE)</f>
        <v>TORA</v>
      </c>
      <c r="Q3606" s="87" t="str">
        <f>VLOOKUP(CENSO[[#This Row],[DAP (cm)]],DD[],2,TRUE)</f>
        <v>60├ 70</v>
      </c>
      <c r="R3606" s="87" t="str" cm="1">
        <f t="array" ref="R3606">INDEX(_xlfn.TEXTSPLIT(CENSO[[#This Row],[NOME CIENTIFICO]]," "),1)</f>
        <v>Tachigali</v>
      </c>
      <c r="S3606" s="98" t="s">
        <v>1004</v>
      </c>
      <c r="T3606" s="87">
        <f>_xlfn.MINIFS(CENSO[DAP (cm)],CENSO[NOME CIENTIFICO],CENSO[[#This Row],[NOME CIENTIFICO]])</f>
        <v>39.152116000606256</v>
      </c>
      <c r="U36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06" s="87" t="str">
        <f>IF(CENSO[[#This Row],[DAP (cm)]]&lt;CENSO[[#This Row],[DMCE (cm)]],"DAP &lt; DMCE","DAP ≥ DMCE")</f>
        <v>DAP ≥ DMCE</v>
      </c>
      <c r="W3606" s="87" t="str">
        <f>IF(CENSO[[#This Row],[DAP (cm)]]&gt;200, "Superior", "Inferior")</f>
        <v>Inferior</v>
      </c>
      <c r="X3606" s="87" t="str">
        <f>VLOOKUP(CENSO[[#This Row],[NOME COMUM]],ESPECIES[],4,FALSE)</f>
        <v>Não</v>
      </c>
      <c r="Y3606" s="87" t="str">
        <f>IF(IFERROR(VLOOKUP(CENSO[[#This Row],[NOME COMUM]],COMERCIAIS[],2, FALSE), "Não") &lt;&gt; "Não", "Sim", "Não")</f>
        <v>Sim</v>
      </c>
      <c r="Z3606" s="133">
        <f>CENSO[[#This Row],[g (m²)]]/SUM(AEEF[AEEF-UT])</f>
        <v>6.023735864581724E-4</v>
      </c>
      <c r="AA3606" s="133">
        <f>CENSO[[#This Row],[v (m³)]]/SUM(AEEF[AEEF-UT])</f>
        <v>6.3249226578108086E-3</v>
      </c>
    </row>
    <row r="3607" spans="1:27" ht="14">
      <c r="A3607" s="86">
        <v>1</v>
      </c>
      <c r="B3607" s="86">
        <v>2</v>
      </c>
      <c r="C3607" s="63">
        <v>102</v>
      </c>
      <c r="D3607" s="63">
        <v>3606</v>
      </c>
      <c r="E3607" s="63" t="str">
        <f>VLOOKUP(CENSO[[#This Row],[NOME COMUM]],ESPECIES[],2,FALSE)</f>
        <v>Pouteria sp.</v>
      </c>
      <c r="F3607" s="64" t="s">
        <v>83</v>
      </c>
      <c r="G3607" s="64">
        <v>188</v>
      </c>
      <c r="H3607" s="97">
        <f>CENSO[[#This Row],[CAP (cm)]]/PI()</f>
        <v>59.842258602552647</v>
      </c>
      <c r="I3607" s="64">
        <v>15</v>
      </c>
      <c r="J3607" s="96">
        <f>(PI()*(CENSO[[#This Row],[DAP (cm)]]^2))/40000</f>
        <v>0.28125861543199743</v>
      </c>
      <c r="K3607" s="96">
        <f>CENSO[[#This Row],[g (m²)]]*CENSO[[#This Row],[H (m)]]*0.7</f>
        <v>2.9532154620359732</v>
      </c>
      <c r="L3607" s="64">
        <v>1</v>
      </c>
      <c r="M3607" s="65">
        <v>365992</v>
      </c>
      <c r="N3607" s="87">
        <v>9703467.3000000007</v>
      </c>
      <c r="O3607" s="87" t="s">
        <v>1227</v>
      </c>
      <c r="P3607" s="87" t="str">
        <f>VLOOKUP(CENSO[[#This Row],[DAP (cm)]],CD[],2,TRUE)</f>
        <v>TORA</v>
      </c>
      <c r="Q3607" s="87" t="str">
        <f>VLOOKUP(CENSO[[#This Row],[DAP (cm)]],DD[],2,TRUE)</f>
        <v>50├ 60</v>
      </c>
      <c r="R3607" s="87" t="str" cm="1">
        <f t="array" ref="R3607">INDEX(_xlfn.TEXTSPLIT(CENSO[[#This Row],[NOME CIENTIFICO]]," "),1)</f>
        <v>Pouteria</v>
      </c>
      <c r="S3607" s="98" t="s">
        <v>1004</v>
      </c>
      <c r="T3607" s="87">
        <f>_xlfn.MINIFS(CENSO[DAP (cm)],CENSO[NOME CIENTIFICO],CENSO[[#This Row],[NOME CIENTIFICO]])</f>
        <v>39.788735772973837</v>
      </c>
      <c r="U36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07" s="87" t="str">
        <f>IF(CENSO[[#This Row],[DAP (cm)]]&lt;CENSO[[#This Row],[DMCE (cm)]],"DAP &lt; DMCE","DAP ≥ DMCE")</f>
        <v>DAP ≥ DMCE</v>
      </c>
      <c r="W3607" s="87" t="str">
        <f>IF(CENSO[[#This Row],[DAP (cm)]]&gt;200, "Superior", "Inferior")</f>
        <v>Inferior</v>
      </c>
      <c r="X3607" s="87" t="str">
        <f>VLOOKUP(CENSO[[#This Row],[NOME COMUM]],ESPECIES[],4,FALSE)</f>
        <v>Não</v>
      </c>
      <c r="Y3607" s="87" t="str">
        <f>IF(IFERROR(VLOOKUP(CENSO[[#This Row],[NOME COMUM]],COMERCIAIS[],2, FALSE), "Não") &lt;&gt; "Não", "Sim", "Não")</f>
        <v>Não</v>
      </c>
      <c r="Z3607" s="133">
        <f>CENSO[[#This Row],[g (m²)]]/SUM(AEEF[AEEF-UT])</f>
        <v>4.9210179455847001E-4</v>
      </c>
      <c r="AA3607" s="133">
        <f>CENSO[[#This Row],[v (m³)]]/SUM(AEEF[AEEF-UT])</f>
        <v>5.1670688428639353E-3</v>
      </c>
    </row>
    <row r="3608" spans="1:27" ht="14">
      <c r="A3608" s="86">
        <v>1</v>
      </c>
      <c r="B3608" s="86">
        <v>2</v>
      </c>
      <c r="C3608" s="63">
        <v>102</v>
      </c>
      <c r="D3608" s="63">
        <v>3607</v>
      </c>
      <c r="E3608" s="63" t="str">
        <f>VLOOKUP(CENSO[[#This Row],[NOME COMUM]],ESPECIES[],2,FALSE)</f>
        <v>Tachigali myrmecophila Ducke</v>
      </c>
      <c r="F3608" s="64" t="s">
        <v>14</v>
      </c>
      <c r="G3608" s="64">
        <v>190</v>
      </c>
      <c r="H3608" s="97">
        <f>CENSO[[#This Row],[CAP (cm)]]/PI()</f>
        <v>60.478878374920228</v>
      </c>
      <c r="I3608" s="64">
        <v>14</v>
      </c>
      <c r="J3608" s="96">
        <f>(PI()*(CENSO[[#This Row],[DAP (cm)]]^2))/40000</f>
        <v>0.28727467228087106</v>
      </c>
      <c r="K3608" s="96">
        <f>CENSO[[#This Row],[g (m²)]]*CENSO[[#This Row],[H (m)]]*0.7</f>
        <v>2.8152917883525364</v>
      </c>
      <c r="L3608" s="64">
        <v>2</v>
      </c>
      <c r="M3608" s="65">
        <v>365988.5</v>
      </c>
      <c r="N3608" s="87">
        <v>9703484.4000000004</v>
      </c>
      <c r="O3608" s="87" t="s">
        <v>1228</v>
      </c>
      <c r="P3608" s="87" t="str">
        <f>VLOOKUP(CENSO[[#This Row],[DAP (cm)]],CD[],2,TRUE)</f>
        <v>TORA</v>
      </c>
      <c r="Q3608" s="87" t="str">
        <f>VLOOKUP(CENSO[[#This Row],[DAP (cm)]],DD[],2,TRUE)</f>
        <v>60├ 70</v>
      </c>
      <c r="R3608" s="87" t="str" cm="1">
        <f t="array" ref="R3608">INDEX(_xlfn.TEXTSPLIT(CENSO[[#This Row],[NOME CIENTIFICO]]," "),1)</f>
        <v>Tachigali</v>
      </c>
      <c r="S3608" s="98" t="s">
        <v>1004</v>
      </c>
      <c r="T3608" s="87">
        <f>_xlfn.MINIFS(CENSO[DAP (cm)],CENSO[NOME CIENTIFICO],CENSO[[#This Row],[NOME CIENTIFICO]])</f>
        <v>39.152116000606256</v>
      </c>
      <c r="U36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08" s="87" t="str">
        <f>IF(CENSO[[#This Row],[DAP (cm)]]&lt;CENSO[[#This Row],[DMCE (cm)]],"DAP &lt; DMCE","DAP ≥ DMCE")</f>
        <v>DAP ≥ DMCE</v>
      </c>
      <c r="W3608" s="87" t="str">
        <f>IF(CENSO[[#This Row],[DAP (cm)]]&gt;200, "Superior", "Inferior")</f>
        <v>Inferior</v>
      </c>
      <c r="X3608" s="87" t="str">
        <f>VLOOKUP(CENSO[[#This Row],[NOME COMUM]],ESPECIES[],4,FALSE)</f>
        <v>Não</v>
      </c>
      <c r="Y3608" s="87" t="str">
        <f>IF(IFERROR(VLOOKUP(CENSO[[#This Row],[NOME COMUM]],COMERCIAIS[],2, FALSE), "Não") &lt;&gt; "Não", "Sim", "Não")</f>
        <v>Sim</v>
      </c>
      <c r="Z3608" s="133">
        <f>CENSO[[#This Row],[g (m²)]]/SUM(AEEF[AEEF-UT])</f>
        <v>5.0262773833071434E-4</v>
      </c>
      <c r="AA3608" s="133">
        <f>CENSO[[#This Row],[v (m³)]]/SUM(AEEF[AEEF-UT])</f>
        <v>4.9257518356409999E-3</v>
      </c>
    </row>
    <row r="3609" spans="1:27" ht="14">
      <c r="A3609" s="86">
        <v>1</v>
      </c>
      <c r="B3609" s="86">
        <v>2</v>
      </c>
      <c r="C3609" s="63">
        <v>102</v>
      </c>
      <c r="D3609" s="63">
        <v>3608</v>
      </c>
      <c r="E3609" s="63" t="str">
        <f>VLOOKUP(CENSO[[#This Row],[NOME COMUM]],ESPECIES[],2,FALSE)</f>
        <v>Goupia glabra Aubl.</v>
      </c>
      <c r="F3609" s="64" t="s">
        <v>34</v>
      </c>
      <c r="G3609" s="64">
        <v>247</v>
      </c>
      <c r="H3609" s="97">
        <f>CENSO[[#This Row],[CAP (cm)]]/PI()</f>
        <v>78.622541887396295</v>
      </c>
      <c r="I3609" s="64">
        <v>16</v>
      </c>
      <c r="J3609" s="96">
        <f>(PI()*(CENSO[[#This Row],[DAP (cm)]]^2))/40000</f>
        <v>0.48549419615467204</v>
      </c>
      <c r="K3609" s="96">
        <f>CENSO[[#This Row],[g (m²)]]*CENSO[[#This Row],[H (m)]]*0.7</f>
        <v>5.4375349969323263</v>
      </c>
      <c r="L3609" s="64">
        <v>1</v>
      </c>
      <c r="M3609" s="65">
        <v>366019.9</v>
      </c>
      <c r="N3609" s="87">
        <v>9703495</v>
      </c>
      <c r="O3609" s="87" t="s">
        <v>1228</v>
      </c>
      <c r="P3609" s="87" t="str">
        <f>VLOOKUP(CENSO[[#This Row],[DAP (cm)]],CD[],2,TRUE)</f>
        <v>TORA</v>
      </c>
      <c r="Q3609" s="87" t="str">
        <f>VLOOKUP(CENSO[[#This Row],[DAP (cm)]],DD[],2,TRUE)</f>
        <v>70├ 80</v>
      </c>
      <c r="R3609" s="87" t="str" cm="1">
        <f t="array" ref="R3609">INDEX(_xlfn.TEXTSPLIT(CENSO[[#This Row],[NOME CIENTIFICO]]," "),1)</f>
        <v>Goupia</v>
      </c>
      <c r="S3609" s="98" t="s">
        <v>1004</v>
      </c>
      <c r="T3609" s="87">
        <f>_xlfn.MINIFS(CENSO[DAP (cm)],CENSO[NOME CIENTIFICO],CENSO[[#This Row],[NOME CIENTIFICO]])</f>
        <v>40.107045659157627</v>
      </c>
      <c r="U36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609" s="87" t="str">
        <f>IF(CENSO[[#This Row],[DAP (cm)]]&lt;CENSO[[#This Row],[DMCE (cm)]],"DAP &lt; DMCE","DAP ≥ DMCE")</f>
        <v>DAP ≥ DMCE</v>
      </c>
      <c r="W3609" s="87" t="str">
        <f>IF(CENSO[[#This Row],[DAP (cm)]]&gt;200, "Superior", "Inferior")</f>
        <v>Inferior</v>
      </c>
      <c r="X3609" s="87" t="str">
        <f>VLOOKUP(CENSO[[#This Row],[NOME COMUM]],ESPECIES[],4,FALSE)</f>
        <v>Não</v>
      </c>
      <c r="Y3609" s="87" t="str">
        <f>IF(IFERROR(VLOOKUP(CENSO[[#This Row],[NOME COMUM]],COMERCIAIS[],2, FALSE), "Não") &lt;&gt; "Não", "Sim", "Não")</f>
        <v>Sim</v>
      </c>
      <c r="Z3609" s="133">
        <f>CENSO[[#This Row],[g (m²)]]/SUM(AEEF[AEEF-UT])</f>
        <v>8.4944087777890709E-4</v>
      </c>
      <c r="AA3609" s="133">
        <f>CENSO[[#This Row],[v (m³)]]/SUM(AEEF[AEEF-UT])</f>
        <v>9.5137378311237579E-3</v>
      </c>
    </row>
    <row r="3610" spans="1:27" ht="14">
      <c r="A3610" s="86">
        <v>1</v>
      </c>
      <c r="B3610" s="86">
        <v>2</v>
      </c>
      <c r="C3610" s="63">
        <v>102</v>
      </c>
      <c r="D3610" s="63">
        <v>3609</v>
      </c>
      <c r="E3610" s="63" t="str">
        <f>VLOOKUP(CENSO[[#This Row],[NOME COMUM]],ESPECIES[],2,FALSE)</f>
        <v>Pouteria sp.</v>
      </c>
      <c r="F3610" s="64" t="s">
        <v>83</v>
      </c>
      <c r="G3610" s="64">
        <v>170</v>
      </c>
      <c r="H3610" s="97">
        <f>CENSO[[#This Row],[CAP (cm)]]/PI()</f>
        <v>54.112680651244418</v>
      </c>
      <c r="I3610" s="64">
        <v>15</v>
      </c>
      <c r="J3610" s="96">
        <f>(PI()*(CENSO[[#This Row],[DAP (cm)]]^2))/40000</f>
        <v>0.2299788927677888</v>
      </c>
      <c r="K3610" s="96">
        <f>CENSO[[#This Row],[g (m²)]]*CENSO[[#This Row],[H (m)]]*0.7</f>
        <v>2.4147783740617825</v>
      </c>
      <c r="L3610" s="64">
        <v>1</v>
      </c>
      <c r="M3610" s="65">
        <v>366025.9</v>
      </c>
      <c r="N3610" s="87">
        <v>9703499.9000000004</v>
      </c>
      <c r="O3610" s="87" t="s">
        <v>1227</v>
      </c>
      <c r="P3610" s="87" t="str">
        <f>VLOOKUP(CENSO[[#This Row],[DAP (cm)]],CD[],2,TRUE)</f>
        <v>TORA</v>
      </c>
      <c r="Q3610" s="87" t="str">
        <f>VLOOKUP(CENSO[[#This Row],[DAP (cm)]],DD[],2,TRUE)</f>
        <v>50├ 60</v>
      </c>
      <c r="R3610" s="87" t="str" cm="1">
        <f t="array" ref="R3610">INDEX(_xlfn.TEXTSPLIT(CENSO[[#This Row],[NOME CIENTIFICO]]," "),1)</f>
        <v>Pouteria</v>
      </c>
      <c r="S3610" s="98" t="s">
        <v>1004</v>
      </c>
      <c r="T3610" s="87">
        <f>_xlfn.MINIFS(CENSO[DAP (cm)],CENSO[NOME CIENTIFICO],CENSO[[#This Row],[NOME CIENTIFICO]])</f>
        <v>39.788735772973837</v>
      </c>
      <c r="U36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10" s="87" t="str">
        <f>IF(CENSO[[#This Row],[DAP (cm)]]&lt;CENSO[[#This Row],[DMCE (cm)]],"DAP &lt; DMCE","DAP ≥ DMCE")</f>
        <v>DAP ≥ DMCE</v>
      </c>
      <c r="W3610" s="87" t="str">
        <f>IF(CENSO[[#This Row],[DAP (cm)]]&gt;200, "Superior", "Inferior")</f>
        <v>Inferior</v>
      </c>
      <c r="X3610" s="87" t="str">
        <f>VLOOKUP(CENSO[[#This Row],[NOME COMUM]],ESPECIES[],4,FALSE)</f>
        <v>Não</v>
      </c>
      <c r="Y3610" s="87" t="str">
        <f>IF(IFERROR(VLOOKUP(CENSO[[#This Row],[NOME COMUM]],COMERCIAIS[],2, FALSE), "Não") &lt;&gt; "Não", "Sim", "Não")</f>
        <v>Não</v>
      </c>
      <c r="Z3610" s="133">
        <f>CENSO[[#This Row],[g (m²)]]/SUM(AEEF[AEEF-UT])</f>
        <v>4.0238065478553035E-4</v>
      </c>
      <c r="AA3610" s="133">
        <f>CENSO[[#This Row],[v (m³)]]/SUM(AEEF[AEEF-UT])</f>
        <v>4.2249968752480693E-3</v>
      </c>
    </row>
    <row r="3611" spans="1:27" ht="14">
      <c r="A3611" s="86">
        <v>1</v>
      </c>
      <c r="B3611" s="86">
        <v>2</v>
      </c>
      <c r="C3611" s="63">
        <v>102</v>
      </c>
      <c r="D3611" s="63">
        <v>3610</v>
      </c>
      <c r="E3611" s="63" t="str">
        <f>VLOOKUP(CENSO[[#This Row],[NOME COMUM]],ESPECIES[],2,FALSE)</f>
        <v>Tachigali myrmecophila Ducke</v>
      </c>
      <c r="F3611" s="64" t="s">
        <v>14</v>
      </c>
      <c r="G3611" s="64">
        <v>165</v>
      </c>
      <c r="H3611" s="97">
        <f>CENSO[[#This Row],[CAP (cm)]]/PI()</f>
        <v>52.521131220325465</v>
      </c>
      <c r="I3611" s="64">
        <v>13</v>
      </c>
      <c r="J3611" s="96">
        <f>(PI()*(CENSO[[#This Row],[DAP (cm)]]^2))/40000</f>
        <v>0.21664966628384255</v>
      </c>
      <c r="K3611" s="96">
        <f>CENSO[[#This Row],[g (m²)]]*CENSO[[#This Row],[H (m)]]*0.7</f>
        <v>1.9715119631829672</v>
      </c>
      <c r="L3611" s="64">
        <v>1</v>
      </c>
      <c r="M3611" s="65">
        <v>366023.2</v>
      </c>
      <c r="N3611" s="87">
        <v>9703507.8000000007</v>
      </c>
      <c r="O3611" s="87" t="s">
        <v>1228</v>
      </c>
      <c r="P3611" s="87" t="str">
        <f>VLOOKUP(CENSO[[#This Row],[DAP (cm)]],CD[],2,TRUE)</f>
        <v>TORA</v>
      </c>
      <c r="Q3611" s="87" t="str">
        <f>VLOOKUP(CENSO[[#This Row],[DAP (cm)]],DD[],2,TRUE)</f>
        <v>50├ 60</v>
      </c>
      <c r="R3611" s="87" t="str" cm="1">
        <f t="array" ref="R3611">INDEX(_xlfn.TEXTSPLIT(CENSO[[#This Row],[NOME CIENTIFICO]]," "),1)</f>
        <v>Tachigali</v>
      </c>
      <c r="S3611" s="98" t="s">
        <v>1004</v>
      </c>
      <c r="T3611" s="87">
        <f>_xlfn.MINIFS(CENSO[DAP (cm)],CENSO[NOME CIENTIFICO],CENSO[[#This Row],[NOME CIENTIFICO]])</f>
        <v>39.152116000606256</v>
      </c>
      <c r="U36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11" s="87" t="str">
        <f>IF(CENSO[[#This Row],[DAP (cm)]]&lt;CENSO[[#This Row],[DMCE (cm)]],"DAP &lt; DMCE","DAP ≥ DMCE")</f>
        <v>DAP ≥ DMCE</v>
      </c>
      <c r="W3611" s="87" t="str">
        <f>IF(CENSO[[#This Row],[DAP (cm)]]&gt;200, "Superior", "Inferior")</f>
        <v>Inferior</v>
      </c>
      <c r="X3611" s="87" t="str">
        <f>VLOOKUP(CENSO[[#This Row],[NOME COMUM]],ESPECIES[],4,FALSE)</f>
        <v>Não</v>
      </c>
      <c r="Y3611" s="87" t="str">
        <f>IF(IFERROR(VLOOKUP(CENSO[[#This Row],[NOME COMUM]],COMERCIAIS[],2, FALSE), "Não") &lt;&gt; "Não", "Sim", "Não")</f>
        <v>Sim</v>
      </c>
      <c r="Z3611" s="133">
        <f>CENSO[[#This Row],[g (m²)]]/SUM(AEEF[AEEF-UT])</f>
        <v>3.7905928465522713E-4</v>
      </c>
      <c r="AA3611" s="133">
        <f>CENSO[[#This Row],[v (m³)]]/SUM(AEEF[AEEF-UT])</f>
        <v>3.4494394903625668E-3</v>
      </c>
    </row>
    <row r="3612" spans="1:27" ht="14">
      <c r="A3612" s="86">
        <v>1</v>
      </c>
      <c r="B3612" s="86">
        <v>2</v>
      </c>
      <c r="C3612" s="63">
        <v>102</v>
      </c>
      <c r="D3612" s="63">
        <v>3611</v>
      </c>
      <c r="E3612" s="63" t="str">
        <f>VLOOKUP(CENSO[[#This Row],[NOME COMUM]],ESPECIES[],2,FALSE)</f>
        <v>Tachigali myrmecophila Ducke</v>
      </c>
      <c r="F3612" s="64" t="s">
        <v>14</v>
      </c>
      <c r="G3612" s="64">
        <v>204</v>
      </c>
      <c r="H3612" s="97">
        <f>CENSO[[#This Row],[CAP (cm)]]/PI()</f>
        <v>64.935216781493295</v>
      </c>
      <c r="I3612" s="64">
        <v>16</v>
      </c>
      <c r="J3612" s="96">
        <f>(PI()*(CENSO[[#This Row],[DAP (cm)]]^2))/40000</f>
        <v>0.33116960558561581</v>
      </c>
      <c r="K3612" s="96">
        <f>CENSO[[#This Row],[g (m²)]]*CENSO[[#This Row],[H (m)]]*0.7</f>
        <v>3.7090995825588968</v>
      </c>
      <c r="L3612" s="64">
        <v>1</v>
      </c>
      <c r="M3612" s="65">
        <v>366013.799999999</v>
      </c>
      <c r="N3612" s="87">
        <v>9703520</v>
      </c>
      <c r="O3612" s="87" t="s">
        <v>1228</v>
      </c>
      <c r="P3612" s="87" t="str">
        <f>VLOOKUP(CENSO[[#This Row],[DAP (cm)]],CD[],2,TRUE)</f>
        <v>TORA</v>
      </c>
      <c r="Q3612" s="87" t="str">
        <f>VLOOKUP(CENSO[[#This Row],[DAP (cm)]],DD[],2,TRUE)</f>
        <v>60├ 70</v>
      </c>
      <c r="R3612" s="87" t="str" cm="1">
        <f t="array" ref="R3612">INDEX(_xlfn.TEXTSPLIT(CENSO[[#This Row],[NOME CIENTIFICO]]," "),1)</f>
        <v>Tachigali</v>
      </c>
      <c r="S3612" s="98" t="s">
        <v>1004</v>
      </c>
      <c r="T3612" s="87">
        <f>_xlfn.MINIFS(CENSO[DAP (cm)],CENSO[NOME CIENTIFICO],CENSO[[#This Row],[NOME CIENTIFICO]])</f>
        <v>39.152116000606256</v>
      </c>
      <c r="U36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12" s="87" t="str">
        <f>IF(CENSO[[#This Row],[DAP (cm)]]&lt;CENSO[[#This Row],[DMCE (cm)]],"DAP &lt; DMCE","DAP ≥ DMCE")</f>
        <v>DAP ≥ DMCE</v>
      </c>
      <c r="W3612" s="87" t="str">
        <f>IF(CENSO[[#This Row],[DAP (cm)]]&gt;200, "Superior", "Inferior")</f>
        <v>Inferior</v>
      </c>
      <c r="X3612" s="87" t="str">
        <f>VLOOKUP(CENSO[[#This Row],[NOME COMUM]],ESPECIES[],4,FALSE)</f>
        <v>Não</v>
      </c>
      <c r="Y3612" s="87" t="str">
        <f>IF(IFERROR(VLOOKUP(CENSO[[#This Row],[NOME COMUM]],COMERCIAIS[],2, FALSE), "Não") &lt;&gt; "Não", "Sim", "Não")</f>
        <v>Sim</v>
      </c>
      <c r="Z3612" s="133">
        <f>CENSO[[#This Row],[g (m²)]]/SUM(AEEF[AEEF-UT])</f>
        <v>5.7942814289116363E-4</v>
      </c>
      <c r="AA3612" s="133">
        <f>CENSO[[#This Row],[v (m³)]]/SUM(AEEF[AEEF-UT])</f>
        <v>6.489595200381032E-3</v>
      </c>
    </row>
    <row r="3613" spans="1:27" ht="14">
      <c r="A3613" s="86">
        <v>1</v>
      </c>
      <c r="B3613" s="86">
        <v>2</v>
      </c>
      <c r="C3613" s="63">
        <v>102</v>
      </c>
      <c r="D3613" s="63">
        <v>3612</v>
      </c>
      <c r="E3613" s="63" t="str">
        <f>VLOOKUP(CENSO[[#This Row],[NOME COMUM]],ESPECIES[],2,FALSE)</f>
        <v>Pouteria sp.</v>
      </c>
      <c r="F3613" s="64" t="s">
        <v>83</v>
      </c>
      <c r="G3613" s="64">
        <v>187</v>
      </c>
      <c r="H3613" s="97">
        <f>CENSO[[#This Row],[CAP (cm)]]/PI()</f>
        <v>59.523948716368857</v>
      </c>
      <c r="I3613" s="64">
        <v>17</v>
      </c>
      <c r="J3613" s="96">
        <f>(PI()*(CENSO[[#This Row],[DAP (cm)]]^2))/40000</f>
        <v>0.27827446024902436</v>
      </c>
      <c r="K3613" s="96">
        <f>CENSO[[#This Row],[g (m²)]]*CENSO[[#This Row],[H (m)]]*0.7</f>
        <v>3.3114660769633897</v>
      </c>
      <c r="L3613" s="64">
        <v>1</v>
      </c>
      <c r="M3613" s="65">
        <v>366017.5</v>
      </c>
      <c r="N3613" s="87">
        <v>9703527.0999999903</v>
      </c>
      <c r="O3613" s="87" t="s">
        <v>1227</v>
      </c>
      <c r="P3613" s="87" t="str">
        <f>VLOOKUP(CENSO[[#This Row],[DAP (cm)]],CD[],2,TRUE)</f>
        <v>TORA</v>
      </c>
      <c r="Q3613" s="87" t="str">
        <f>VLOOKUP(CENSO[[#This Row],[DAP (cm)]],DD[],2,TRUE)</f>
        <v>50├ 60</v>
      </c>
      <c r="R3613" s="87" t="str" cm="1">
        <f t="array" ref="R3613">INDEX(_xlfn.TEXTSPLIT(CENSO[[#This Row],[NOME CIENTIFICO]]," "),1)</f>
        <v>Pouteria</v>
      </c>
      <c r="S3613" s="98" t="s">
        <v>1004</v>
      </c>
      <c r="T3613" s="87">
        <f>_xlfn.MINIFS(CENSO[DAP (cm)],CENSO[NOME CIENTIFICO],CENSO[[#This Row],[NOME CIENTIFICO]])</f>
        <v>39.788735772973837</v>
      </c>
      <c r="U36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13" s="87" t="str">
        <f>IF(CENSO[[#This Row],[DAP (cm)]]&lt;CENSO[[#This Row],[DMCE (cm)]],"DAP &lt; DMCE","DAP ≥ DMCE")</f>
        <v>DAP ≥ DMCE</v>
      </c>
      <c r="W3613" s="87" t="str">
        <f>IF(CENSO[[#This Row],[DAP (cm)]]&gt;200, "Superior", "Inferior")</f>
        <v>Inferior</v>
      </c>
      <c r="X3613" s="87" t="str">
        <f>VLOOKUP(CENSO[[#This Row],[NOME COMUM]],ESPECIES[],4,FALSE)</f>
        <v>Não</v>
      </c>
      <c r="Y3613" s="87" t="str">
        <f>IF(IFERROR(VLOOKUP(CENSO[[#This Row],[NOME COMUM]],COMERCIAIS[],2, FALSE), "Não") &lt;&gt; "Não", "Sim", "Não")</f>
        <v>Não</v>
      </c>
      <c r="Z3613" s="133">
        <f>CENSO[[#This Row],[g (m²)]]/SUM(AEEF[AEEF-UT])</f>
        <v>4.8688059229049158E-4</v>
      </c>
      <c r="AA3613" s="133">
        <f>CENSO[[#This Row],[v (m³)]]/SUM(AEEF[AEEF-UT])</f>
        <v>5.7938790482568499E-3</v>
      </c>
    </row>
    <row r="3614" spans="1:27" ht="14">
      <c r="A3614" s="86">
        <v>1</v>
      </c>
      <c r="B3614" s="86">
        <v>2</v>
      </c>
      <c r="C3614" s="63">
        <v>102</v>
      </c>
      <c r="D3614" s="63">
        <v>3613</v>
      </c>
      <c r="E3614" s="63" t="str">
        <f>VLOOKUP(CENSO[[#This Row],[NOME COMUM]],ESPECIES[],2,FALSE)</f>
        <v>Goupia glabra Aubl.</v>
      </c>
      <c r="F3614" s="64" t="s">
        <v>34</v>
      </c>
      <c r="G3614" s="64">
        <v>385</v>
      </c>
      <c r="H3614" s="97">
        <f>CENSO[[#This Row],[CAP (cm)]]/PI()</f>
        <v>122.54930618075942</v>
      </c>
      <c r="I3614" s="64">
        <v>13</v>
      </c>
      <c r="J3614" s="96">
        <f>(PI()*(CENSO[[#This Row],[DAP (cm)]]^2))/40000</f>
        <v>1.1795370719898093</v>
      </c>
      <c r="K3614" s="96">
        <f>CENSO[[#This Row],[g (m²)]]*CENSO[[#This Row],[H (m)]]*0.7</f>
        <v>10.733787355107264</v>
      </c>
      <c r="L3614" s="64">
        <v>2</v>
      </c>
      <c r="M3614" s="65">
        <v>366003.9</v>
      </c>
      <c r="N3614" s="87">
        <v>9703535.6999999899</v>
      </c>
      <c r="O3614" s="87" t="s">
        <v>1228</v>
      </c>
      <c r="P3614" s="87" t="str">
        <f>VLOOKUP(CENSO[[#This Row],[DAP (cm)]],CD[],2,TRUE)</f>
        <v>TORA</v>
      </c>
      <c r="Q3614" s="87" t="str">
        <f>VLOOKUP(CENSO[[#This Row],[DAP (cm)]],DD[],2,TRUE)</f>
        <v>120├ 130</v>
      </c>
      <c r="R3614" s="87" t="str" cm="1">
        <f t="array" ref="R3614">INDEX(_xlfn.TEXTSPLIT(CENSO[[#This Row],[NOME CIENTIFICO]]," "),1)</f>
        <v>Goupia</v>
      </c>
      <c r="S3614" s="98" t="s">
        <v>1004</v>
      </c>
      <c r="T3614" s="87">
        <f>_xlfn.MINIFS(CENSO[DAP (cm)],CENSO[NOME CIENTIFICO],CENSO[[#This Row],[NOME CIENTIFICO]])</f>
        <v>40.107045659157627</v>
      </c>
      <c r="U36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614" s="87" t="str">
        <f>IF(CENSO[[#This Row],[DAP (cm)]]&lt;CENSO[[#This Row],[DMCE (cm)]],"DAP &lt; DMCE","DAP ≥ DMCE")</f>
        <v>DAP ≥ DMCE</v>
      </c>
      <c r="W3614" s="87" t="str">
        <f>IF(CENSO[[#This Row],[DAP (cm)]]&gt;200, "Superior", "Inferior")</f>
        <v>Inferior</v>
      </c>
      <c r="X3614" s="87" t="str">
        <f>VLOOKUP(CENSO[[#This Row],[NOME COMUM]],ESPECIES[],4,FALSE)</f>
        <v>Não</v>
      </c>
      <c r="Y3614" s="87" t="str">
        <f>IF(IFERROR(VLOOKUP(CENSO[[#This Row],[NOME COMUM]],COMERCIAIS[],2, FALSE), "Não") &lt;&gt; "Não", "Sim", "Não")</f>
        <v>Sim</v>
      </c>
      <c r="Z3614" s="133">
        <f>CENSO[[#This Row],[g (m²)]]/SUM(AEEF[AEEF-UT])</f>
        <v>2.0637672164562364E-3</v>
      </c>
      <c r="AA3614" s="133">
        <f>CENSO[[#This Row],[v (m³)]]/SUM(AEEF[AEEF-UT])</f>
        <v>1.878028166975175E-2</v>
      </c>
    </row>
    <row r="3615" spans="1:27" ht="14">
      <c r="A3615" s="86">
        <v>1</v>
      </c>
      <c r="B3615" s="86">
        <v>2</v>
      </c>
      <c r="C3615" s="63">
        <v>103</v>
      </c>
      <c r="D3615" s="63">
        <v>3614</v>
      </c>
      <c r="E3615" s="63" t="str">
        <f>VLOOKUP(CENSO[[#This Row],[NOME COMUM]],ESPECIES[],2,FALSE)</f>
        <v>Pouteria sp.</v>
      </c>
      <c r="F3615" s="64" t="s">
        <v>83</v>
      </c>
      <c r="G3615" s="64">
        <v>187</v>
      </c>
      <c r="H3615" s="97">
        <f>CENSO[[#This Row],[CAP (cm)]]/PI()</f>
        <v>59.523948716368857</v>
      </c>
      <c r="I3615" s="64">
        <v>16</v>
      </c>
      <c r="J3615" s="96">
        <f>(PI()*(CENSO[[#This Row],[DAP (cm)]]^2))/40000</f>
        <v>0.27827446024902436</v>
      </c>
      <c r="K3615" s="96">
        <f>CENSO[[#This Row],[g (m²)]]*CENSO[[#This Row],[H (m)]]*0.7</f>
        <v>3.1166739547890727</v>
      </c>
      <c r="L3615" s="64">
        <v>1</v>
      </c>
      <c r="M3615" s="65">
        <v>366052.7</v>
      </c>
      <c r="N3615" s="87">
        <v>9703503.8000000007</v>
      </c>
      <c r="O3615" s="87" t="s">
        <v>1227</v>
      </c>
      <c r="P3615" s="87" t="str">
        <f>VLOOKUP(CENSO[[#This Row],[DAP (cm)]],CD[],2,TRUE)</f>
        <v>TORA</v>
      </c>
      <c r="Q3615" s="87" t="str">
        <f>VLOOKUP(CENSO[[#This Row],[DAP (cm)]],DD[],2,TRUE)</f>
        <v>50├ 60</v>
      </c>
      <c r="R3615" s="87" t="str" cm="1">
        <f t="array" ref="R3615">INDEX(_xlfn.TEXTSPLIT(CENSO[[#This Row],[NOME CIENTIFICO]]," "),1)</f>
        <v>Pouteria</v>
      </c>
      <c r="S3615" s="98" t="s">
        <v>1004</v>
      </c>
      <c r="T3615" s="87">
        <f>_xlfn.MINIFS(CENSO[DAP (cm)],CENSO[NOME CIENTIFICO],CENSO[[#This Row],[NOME CIENTIFICO]])</f>
        <v>39.788735772973837</v>
      </c>
      <c r="U36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15" s="87" t="str">
        <f>IF(CENSO[[#This Row],[DAP (cm)]]&lt;CENSO[[#This Row],[DMCE (cm)]],"DAP &lt; DMCE","DAP ≥ DMCE")</f>
        <v>DAP ≥ DMCE</v>
      </c>
      <c r="W3615" s="87" t="str">
        <f>IF(CENSO[[#This Row],[DAP (cm)]]&gt;200, "Superior", "Inferior")</f>
        <v>Inferior</v>
      </c>
      <c r="X3615" s="87" t="str">
        <f>VLOOKUP(CENSO[[#This Row],[NOME COMUM]],ESPECIES[],4,FALSE)</f>
        <v>Não</v>
      </c>
      <c r="Y3615" s="87" t="str">
        <f>IF(IFERROR(VLOOKUP(CENSO[[#This Row],[NOME COMUM]],COMERCIAIS[],2, FALSE), "Não") &lt;&gt; "Não", "Sim", "Não")</f>
        <v>Não</v>
      </c>
      <c r="Z3615" s="133">
        <f>CENSO[[#This Row],[g (m²)]]/SUM(AEEF[AEEF-UT])</f>
        <v>4.8688059229049158E-4</v>
      </c>
      <c r="AA3615" s="133">
        <f>CENSO[[#This Row],[v (m³)]]/SUM(AEEF[AEEF-UT])</f>
        <v>5.4530626336535054E-3</v>
      </c>
    </row>
    <row r="3616" spans="1:27" ht="14">
      <c r="A3616" s="86">
        <v>1</v>
      </c>
      <c r="B3616" s="86">
        <v>2</v>
      </c>
      <c r="C3616" s="63">
        <v>103</v>
      </c>
      <c r="D3616" s="63">
        <v>3615</v>
      </c>
      <c r="E3616" s="63" t="str">
        <f>VLOOKUP(CENSO[[#This Row],[NOME COMUM]],ESPECIES[],2,FALSE)</f>
        <v>Enterolobium contortisiliquum (Vell.) Morong</v>
      </c>
      <c r="F3616" s="64" t="s">
        <v>45</v>
      </c>
      <c r="G3616" s="64">
        <v>150</v>
      </c>
      <c r="H3616" s="97">
        <f>CENSO[[#This Row],[CAP (cm)]]/PI()</f>
        <v>47.7464829275686</v>
      </c>
      <c r="I3616" s="64">
        <v>17</v>
      </c>
      <c r="J3616" s="96">
        <f>(PI()*(CENSO[[#This Row],[DAP (cm)]]^2))/40000</f>
        <v>0.17904931097838223</v>
      </c>
      <c r="K3616" s="96">
        <f>CENSO[[#This Row],[g (m²)]]*CENSO[[#This Row],[H (m)]]*0.7</f>
        <v>2.1306868006427484</v>
      </c>
      <c r="L3616" s="64">
        <v>1</v>
      </c>
      <c r="M3616" s="65">
        <v>366060.799999999</v>
      </c>
      <c r="N3616" s="87">
        <v>9703497.8000000007</v>
      </c>
      <c r="O3616" s="98" t="s">
        <v>1225</v>
      </c>
      <c r="P3616" s="87" t="str">
        <f>VLOOKUP(CENSO[[#This Row],[DAP (cm)]],CD[],2,TRUE)</f>
        <v>TORETE</v>
      </c>
      <c r="Q3616" s="87" t="str">
        <f>VLOOKUP(CENSO[[#This Row],[DAP (cm)]],DD[],2,TRUE)</f>
        <v>40├ 50</v>
      </c>
      <c r="R3616" s="87" t="str" cm="1">
        <f t="array" ref="R3616">INDEX(_xlfn.TEXTSPLIT(CENSO[[#This Row],[NOME CIENTIFICO]]," "),1)</f>
        <v>Enterolobium</v>
      </c>
      <c r="S3616" s="98" t="s">
        <v>1004</v>
      </c>
      <c r="T3616" s="87">
        <f>_xlfn.MINIFS(CENSO[DAP (cm)],CENSO[NOME CIENTIFICO],CENSO[[#This Row],[NOME CIENTIFICO]])</f>
        <v>42.971834634811742</v>
      </c>
      <c r="U36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3616" s="87" t="str">
        <f>IF(CENSO[[#This Row],[DAP (cm)]]&lt;CENSO[[#This Row],[DMCE (cm)]],"DAP &lt; DMCE","DAP ≥ DMCE")</f>
        <v>DAP &lt; DMCE</v>
      </c>
      <c r="W3616" s="87" t="str">
        <f>IF(CENSO[[#This Row],[DAP (cm)]]&gt;200, "Superior", "Inferior")</f>
        <v>Inferior</v>
      </c>
      <c r="X3616" s="87" t="str">
        <f>VLOOKUP(CENSO[[#This Row],[NOME COMUM]],ESPECIES[],4,FALSE)</f>
        <v>Não</v>
      </c>
      <c r="Y3616" s="87" t="str">
        <f>IF(IFERROR(VLOOKUP(CENSO[[#This Row],[NOME COMUM]],COMERCIAIS[],2, FALSE), "Não") &lt;&gt; "Não", "Sim", "Não")</f>
        <v>Sim</v>
      </c>
      <c r="Z3616" s="133">
        <f>CENSO[[#This Row],[g (m²)]]/SUM(AEEF[AEEF-UT])</f>
        <v>3.1327213607870003E-4</v>
      </c>
      <c r="AA3616" s="133">
        <f>CENSO[[#This Row],[v (m³)]]/SUM(AEEF[AEEF-UT])</f>
        <v>3.72793841933653E-3</v>
      </c>
    </row>
    <row r="3617" spans="1:27" ht="14">
      <c r="A3617" s="86">
        <v>1</v>
      </c>
      <c r="B3617" s="86">
        <v>2</v>
      </c>
      <c r="C3617" s="63">
        <v>103</v>
      </c>
      <c r="D3617" s="63">
        <v>3616</v>
      </c>
      <c r="E3617" s="63" t="str">
        <f>VLOOKUP(CENSO[[#This Row],[NOME COMUM]],ESPECIES[],2,FALSE)</f>
        <v>Dimorphandra multiflora Ducke</v>
      </c>
      <c r="F3617" s="64" t="s">
        <v>73</v>
      </c>
      <c r="G3617" s="64">
        <v>300</v>
      </c>
      <c r="H3617" s="97">
        <f>CENSO[[#This Row],[CAP (cm)]]/PI()</f>
        <v>95.4929658551372</v>
      </c>
      <c r="I3617" s="64">
        <v>22</v>
      </c>
      <c r="J3617" s="96">
        <f>(PI()*(CENSO[[#This Row],[DAP (cm)]]^2))/40000</f>
        <v>0.7161972439135289</v>
      </c>
      <c r="K3617" s="96">
        <f>CENSO[[#This Row],[g (m²)]]*CENSO[[#This Row],[H (m)]]*0.7</f>
        <v>11.029437556268345</v>
      </c>
      <c r="L3617" s="64">
        <v>1</v>
      </c>
      <c r="M3617" s="65">
        <v>366065.299999999</v>
      </c>
      <c r="N3617" s="87">
        <v>9703495.5999999903</v>
      </c>
      <c r="O3617" s="87" t="s">
        <v>1227</v>
      </c>
      <c r="P3617" s="87" t="str">
        <f>VLOOKUP(CENSO[[#This Row],[DAP (cm)]],CD[],2,TRUE)</f>
        <v>TORA</v>
      </c>
      <c r="Q3617" s="87" t="str">
        <f>VLOOKUP(CENSO[[#This Row],[DAP (cm)]],DD[],2,TRUE)</f>
        <v>90├ 100</v>
      </c>
      <c r="R3617" s="87" t="str" cm="1">
        <f t="array" ref="R3617">INDEX(_xlfn.TEXTSPLIT(CENSO[[#This Row],[NOME CIENTIFICO]]," "),1)</f>
        <v>Dimorphandra</v>
      </c>
      <c r="S3617" s="98" t="s">
        <v>1004</v>
      </c>
      <c r="T3617" s="87">
        <f>_xlfn.MINIFS(CENSO[DAP (cm)],CENSO[NOME CIENTIFICO],CENSO[[#This Row],[NOME CIENTIFICO]])</f>
        <v>39.788735772973837</v>
      </c>
      <c r="U36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17" s="87" t="str">
        <f>IF(CENSO[[#This Row],[DAP (cm)]]&lt;CENSO[[#This Row],[DMCE (cm)]],"DAP &lt; DMCE","DAP ≥ DMCE")</f>
        <v>DAP ≥ DMCE</v>
      </c>
      <c r="W3617" s="87" t="str">
        <f>IF(CENSO[[#This Row],[DAP (cm)]]&gt;200, "Superior", "Inferior")</f>
        <v>Inferior</v>
      </c>
      <c r="X3617" s="87" t="str">
        <f>VLOOKUP(CENSO[[#This Row],[NOME COMUM]],ESPECIES[],4,FALSE)</f>
        <v>Não</v>
      </c>
      <c r="Y3617" s="87" t="str">
        <f>IF(IFERROR(VLOOKUP(CENSO[[#This Row],[NOME COMUM]],COMERCIAIS[],2, FALSE), "Não") &lt;&gt; "Não", "Sim", "Não")</f>
        <v>Não</v>
      </c>
      <c r="Z3617" s="133">
        <f>CENSO[[#This Row],[g (m²)]]/SUM(AEEF[AEEF-UT])</f>
        <v>1.2530885443148001E-3</v>
      </c>
      <c r="AA3617" s="133">
        <f>CENSO[[#This Row],[v (m³)]]/SUM(AEEF[AEEF-UT])</f>
        <v>1.929756358244792E-2</v>
      </c>
    </row>
    <row r="3618" spans="1:27" ht="14">
      <c r="A3618" s="86">
        <v>1</v>
      </c>
      <c r="B3618" s="86">
        <v>2</v>
      </c>
      <c r="C3618" s="63">
        <v>103</v>
      </c>
      <c r="D3618" s="63">
        <v>3617</v>
      </c>
      <c r="E3618" s="63" t="str">
        <f>VLOOKUP(CENSO[[#This Row],[NOME COMUM]],ESPECIES[],2,FALSE)</f>
        <v>Couratari guianensis Aubl.</v>
      </c>
      <c r="F3618" s="64" t="s">
        <v>6</v>
      </c>
      <c r="G3618" s="64">
        <v>210</v>
      </c>
      <c r="H3618" s="97">
        <f>CENSO[[#This Row],[CAP (cm)]]/PI()</f>
        <v>66.845076098596039</v>
      </c>
      <c r="I3618" s="64">
        <v>15</v>
      </c>
      <c r="J3618" s="96">
        <f>(PI()*(CENSO[[#This Row],[DAP (cm)]]^2))/40000</f>
        <v>0.35093664951762915</v>
      </c>
      <c r="K3618" s="96">
        <f>CENSO[[#This Row],[g (m²)]]*CENSO[[#This Row],[H (m)]]*0.7</f>
        <v>3.684834819935106</v>
      </c>
      <c r="L3618" s="64">
        <v>1</v>
      </c>
      <c r="M3618" s="65">
        <v>366043.59999999899</v>
      </c>
      <c r="N3618" s="87">
        <v>9703503.6999999899</v>
      </c>
      <c r="O3618" s="87" t="s">
        <v>1228</v>
      </c>
      <c r="P3618" s="87" t="str">
        <f>VLOOKUP(CENSO[[#This Row],[DAP (cm)]],CD[],2,TRUE)</f>
        <v>TORA</v>
      </c>
      <c r="Q3618" s="87" t="str">
        <f>VLOOKUP(CENSO[[#This Row],[DAP (cm)]],DD[],2,TRUE)</f>
        <v>60├ 70</v>
      </c>
      <c r="R3618" s="87" t="str" cm="1">
        <f t="array" ref="R3618">INDEX(_xlfn.TEXTSPLIT(CENSO[[#This Row],[NOME CIENTIFICO]]," "),1)</f>
        <v>Couratari</v>
      </c>
      <c r="S3618" s="98" t="s">
        <v>1004</v>
      </c>
      <c r="T3618" s="87">
        <f>_xlfn.MINIFS(CENSO[DAP (cm)],CENSO[NOME CIENTIFICO],CENSO[[#This Row],[NOME CIENTIFICO]])</f>
        <v>38.833806114422465</v>
      </c>
      <c r="U36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18" s="87" t="str">
        <f>IF(CENSO[[#This Row],[DAP (cm)]]&lt;CENSO[[#This Row],[DMCE (cm)]],"DAP &lt; DMCE","DAP ≥ DMCE")</f>
        <v>DAP ≥ DMCE</v>
      </c>
      <c r="W3618" s="87" t="str">
        <f>IF(CENSO[[#This Row],[DAP (cm)]]&gt;200, "Superior", "Inferior")</f>
        <v>Inferior</v>
      </c>
      <c r="X3618" s="87" t="str">
        <f>VLOOKUP(CENSO[[#This Row],[NOME COMUM]],ESPECIES[],4,FALSE)</f>
        <v>Não</v>
      </c>
      <c r="Y3618" s="87" t="str">
        <f>IF(IFERROR(VLOOKUP(CENSO[[#This Row],[NOME COMUM]],COMERCIAIS[],2, FALSE), "Não") &lt;&gt; "Não", "Sim", "Não")</f>
        <v>Sim</v>
      </c>
      <c r="Z3618" s="133">
        <f>CENSO[[#This Row],[g (m²)]]/SUM(AEEF[AEEF-UT])</f>
        <v>6.1401338671425204E-4</v>
      </c>
      <c r="AA3618" s="133">
        <f>CENSO[[#This Row],[v (m³)]]/SUM(AEEF[AEEF-UT])</f>
        <v>6.4471405604996463E-3</v>
      </c>
    </row>
    <row r="3619" spans="1:27" ht="14">
      <c r="A3619" s="86">
        <v>1</v>
      </c>
      <c r="B3619" s="86">
        <v>2</v>
      </c>
      <c r="C3619" s="63">
        <v>103</v>
      </c>
      <c r="D3619" s="63">
        <v>3618</v>
      </c>
      <c r="E3619" s="63" t="str">
        <f>VLOOKUP(CENSO[[#This Row],[NOME COMUM]],ESPECIES[],2,FALSE)</f>
        <v>Piptadenia suaveolens Miq.</v>
      </c>
      <c r="F3619" s="64" t="s">
        <v>22</v>
      </c>
      <c r="G3619" s="64">
        <v>275</v>
      </c>
      <c r="H3619" s="97">
        <f>CENSO[[#This Row],[CAP (cm)]]/PI()</f>
        <v>87.535218700542444</v>
      </c>
      <c r="I3619" s="64">
        <v>25</v>
      </c>
      <c r="J3619" s="96">
        <f>(PI()*(CENSO[[#This Row],[DAP (cm)]]^2))/40000</f>
        <v>0.60180462856622929</v>
      </c>
      <c r="K3619" s="96">
        <f>CENSO[[#This Row],[g (m²)]]*CENSO[[#This Row],[H (m)]]*0.7</f>
        <v>10.531580999909012</v>
      </c>
      <c r="L3619" s="64">
        <v>1</v>
      </c>
      <c r="M3619" s="65">
        <v>366038.09999999899</v>
      </c>
      <c r="N3619" s="87">
        <v>9703495.1999999899</v>
      </c>
      <c r="O3619" s="87" t="s">
        <v>1228</v>
      </c>
      <c r="P3619" s="87" t="str">
        <f>VLOOKUP(CENSO[[#This Row],[DAP (cm)]],CD[],2,TRUE)</f>
        <v>TORA</v>
      </c>
      <c r="Q3619" s="87" t="str">
        <f>VLOOKUP(CENSO[[#This Row],[DAP (cm)]],DD[],2,TRUE)</f>
        <v>80├ 90</v>
      </c>
      <c r="R3619" s="87" t="str" cm="1">
        <f t="array" ref="R3619">INDEX(_xlfn.TEXTSPLIT(CENSO[[#This Row],[NOME CIENTIFICO]]," "),1)</f>
        <v>Piptadenia</v>
      </c>
      <c r="S3619" s="98" t="s">
        <v>1004</v>
      </c>
      <c r="T3619" s="87">
        <f>_xlfn.MINIFS(CENSO[DAP (cm)],CENSO[NOME CIENTIFICO],CENSO[[#This Row],[NOME CIENTIFICO]])</f>
        <v>39.788735772973837</v>
      </c>
      <c r="U36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19" s="87" t="str">
        <f>IF(CENSO[[#This Row],[DAP (cm)]]&lt;CENSO[[#This Row],[DMCE (cm)]],"DAP &lt; DMCE","DAP ≥ DMCE")</f>
        <v>DAP ≥ DMCE</v>
      </c>
      <c r="W3619" s="87" t="str">
        <f>IF(CENSO[[#This Row],[DAP (cm)]]&gt;200, "Superior", "Inferior")</f>
        <v>Inferior</v>
      </c>
      <c r="X3619" s="87" t="str">
        <f>VLOOKUP(CENSO[[#This Row],[NOME COMUM]],ESPECIES[],4,FALSE)</f>
        <v>Não</v>
      </c>
      <c r="Y3619" s="87" t="str">
        <f>IF(IFERROR(VLOOKUP(CENSO[[#This Row],[NOME COMUM]],COMERCIAIS[],2, FALSE), "Não") &lt;&gt; "Não", "Sim", "Não")</f>
        <v>Sim</v>
      </c>
      <c r="Z3619" s="133">
        <f>CENSO[[#This Row],[g (m²)]]/SUM(AEEF[AEEF-UT])</f>
        <v>1.0529424573756309E-3</v>
      </c>
      <c r="AA3619" s="133">
        <f>CENSO[[#This Row],[v (m³)]]/SUM(AEEF[AEEF-UT])</f>
        <v>1.8426493004073539E-2</v>
      </c>
    </row>
    <row r="3620" spans="1:27" ht="14">
      <c r="A3620" s="86">
        <v>1</v>
      </c>
      <c r="B3620" s="86">
        <v>2</v>
      </c>
      <c r="C3620" s="63">
        <v>103</v>
      </c>
      <c r="D3620" s="63">
        <v>3619</v>
      </c>
      <c r="E3620" s="63" t="str">
        <f>VLOOKUP(CENSO[[#This Row],[NOME COMUM]],ESPECIES[],2,FALSE)</f>
        <v>Piptadenia suaveolens Miq.</v>
      </c>
      <c r="F3620" s="64" t="s">
        <v>22</v>
      </c>
      <c r="G3620" s="64">
        <v>200</v>
      </c>
      <c r="H3620" s="97">
        <f>CENSO[[#This Row],[CAP (cm)]]/PI()</f>
        <v>63.661977236758133</v>
      </c>
      <c r="I3620" s="64">
        <v>16</v>
      </c>
      <c r="J3620" s="96">
        <f>(PI()*(CENSO[[#This Row],[DAP (cm)]]^2))/40000</f>
        <v>0.31830988618379064</v>
      </c>
      <c r="K3620" s="96">
        <f>CENSO[[#This Row],[g (m²)]]*CENSO[[#This Row],[H (m)]]*0.7</f>
        <v>3.565070725258455</v>
      </c>
      <c r="L3620" s="64">
        <v>1</v>
      </c>
      <c r="M3620" s="65">
        <v>366031.09999999899</v>
      </c>
      <c r="N3620" s="87">
        <v>9703481.9000000004</v>
      </c>
      <c r="O3620" s="87" t="s">
        <v>1228</v>
      </c>
      <c r="P3620" s="87" t="str">
        <f>VLOOKUP(CENSO[[#This Row],[DAP (cm)]],CD[],2,TRUE)</f>
        <v>TORA</v>
      </c>
      <c r="Q3620" s="87" t="str">
        <f>VLOOKUP(CENSO[[#This Row],[DAP (cm)]],DD[],2,TRUE)</f>
        <v>60├ 70</v>
      </c>
      <c r="R3620" s="87" t="str" cm="1">
        <f t="array" ref="R3620">INDEX(_xlfn.TEXTSPLIT(CENSO[[#This Row],[NOME CIENTIFICO]]," "),1)</f>
        <v>Piptadenia</v>
      </c>
      <c r="S3620" s="98" t="s">
        <v>1004</v>
      </c>
      <c r="T3620" s="87">
        <f>_xlfn.MINIFS(CENSO[DAP (cm)],CENSO[NOME CIENTIFICO],CENSO[[#This Row],[NOME CIENTIFICO]])</f>
        <v>39.788735772973837</v>
      </c>
      <c r="U36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20" s="87" t="str">
        <f>IF(CENSO[[#This Row],[DAP (cm)]]&lt;CENSO[[#This Row],[DMCE (cm)]],"DAP &lt; DMCE","DAP ≥ DMCE")</f>
        <v>DAP ≥ DMCE</v>
      </c>
      <c r="W3620" s="87" t="str">
        <f>IF(CENSO[[#This Row],[DAP (cm)]]&gt;200, "Superior", "Inferior")</f>
        <v>Inferior</v>
      </c>
      <c r="X3620" s="87" t="str">
        <f>VLOOKUP(CENSO[[#This Row],[NOME COMUM]],ESPECIES[],4,FALSE)</f>
        <v>Não</v>
      </c>
      <c r="Y3620" s="87" t="str">
        <f>IF(IFERROR(VLOOKUP(CENSO[[#This Row],[NOME COMUM]],COMERCIAIS[],2, FALSE), "Não") &lt;&gt; "Não", "Sim", "Não")</f>
        <v>Sim</v>
      </c>
      <c r="Z3620" s="133">
        <f>CENSO[[#This Row],[g (m²)]]/SUM(AEEF[AEEF-UT])</f>
        <v>5.5692824191768894E-4</v>
      </c>
      <c r="AA3620" s="133">
        <f>CENSO[[#This Row],[v (m³)]]/SUM(AEEF[AEEF-UT])</f>
        <v>6.2375963094781156E-3</v>
      </c>
    </row>
    <row r="3621" spans="1:27" ht="14">
      <c r="A3621" s="86">
        <v>1</v>
      </c>
      <c r="B3621" s="86">
        <v>2</v>
      </c>
      <c r="C3621" s="63">
        <v>103</v>
      </c>
      <c r="D3621" s="63">
        <v>3620</v>
      </c>
      <c r="E3621" s="63" t="str">
        <f>VLOOKUP(CENSO[[#This Row],[NOME COMUM]],ESPECIES[],2,FALSE)</f>
        <v>Pouteria sp.</v>
      </c>
      <c r="F3621" s="64" t="s">
        <v>83</v>
      </c>
      <c r="G3621" s="64">
        <v>243</v>
      </c>
      <c r="H3621" s="97">
        <f>CENSO[[#This Row],[CAP (cm)]]/PI()</f>
        <v>77.349302342661133</v>
      </c>
      <c r="I3621" s="64">
        <v>17</v>
      </c>
      <c r="J3621" s="96">
        <f>(PI()*(CENSO[[#This Row],[DAP (cm)]]^2))/40000</f>
        <v>0.46989701173166643</v>
      </c>
      <c r="K3621" s="96">
        <f>CENSO[[#This Row],[g (m²)]]*CENSO[[#This Row],[H (m)]]*0.7</f>
        <v>5.5917744396068301</v>
      </c>
      <c r="L3621" s="64">
        <v>2</v>
      </c>
      <c r="M3621" s="65">
        <v>366022.799999999</v>
      </c>
      <c r="N3621" s="87">
        <v>9703466</v>
      </c>
      <c r="O3621" s="87" t="s">
        <v>1227</v>
      </c>
      <c r="P3621" s="87" t="str">
        <f>VLOOKUP(CENSO[[#This Row],[DAP (cm)]],CD[],2,TRUE)</f>
        <v>TORA</v>
      </c>
      <c r="Q3621" s="87" t="str">
        <f>VLOOKUP(CENSO[[#This Row],[DAP (cm)]],DD[],2,TRUE)</f>
        <v>70├ 80</v>
      </c>
      <c r="R3621" s="87" t="str" cm="1">
        <f t="array" ref="R3621">INDEX(_xlfn.TEXTSPLIT(CENSO[[#This Row],[NOME CIENTIFICO]]," "),1)</f>
        <v>Pouteria</v>
      </c>
      <c r="S3621" s="98" t="s">
        <v>1004</v>
      </c>
      <c r="T3621" s="87">
        <f>_xlfn.MINIFS(CENSO[DAP (cm)],CENSO[NOME CIENTIFICO],CENSO[[#This Row],[NOME CIENTIFICO]])</f>
        <v>39.788735772973837</v>
      </c>
      <c r="U36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21" s="87" t="str">
        <f>IF(CENSO[[#This Row],[DAP (cm)]]&lt;CENSO[[#This Row],[DMCE (cm)]],"DAP &lt; DMCE","DAP ≥ DMCE")</f>
        <v>DAP ≥ DMCE</v>
      </c>
      <c r="W3621" s="87" t="str">
        <f>IF(CENSO[[#This Row],[DAP (cm)]]&gt;200, "Superior", "Inferior")</f>
        <v>Inferior</v>
      </c>
      <c r="X3621" s="87" t="str">
        <f>VLOOKUP(CENSO[[#This Row],[NOME COMUM]],ESPECIES[],4,FALSE)</f>
        <v>Não</v>
      </c>
      <c r="Y3621" s="87" t="str">
        <f>IF(IFERROR(VLOOKUP(CENSO[[#This Row],[NOME COMUM]],COMERCIAIS[],2, FALSE), "Não") &lt;&gt; "Não", "Sim", "Não")</f>
        <v>Não</v>
      </c>
      <c r="Z3621" s="133">
        <f>CENSO[[#This Row],[g (m²)]]/SUM(AEEF[AEEF-UT])</f>
        <v>8.2215139392494054E-4</v>
      </c>
      <c r="AA3621" s="133">
        <f>CENSO[[#This Row],[v (m³)]]/SUM(AEEF[AEEF-UT])</f>
        <v>9.7836015877067924E-3</v>
      </c>
    </row>
    <row r="3622" spans="1:27" ht="14">
      <c r="A3622" s="86">
        <v>1</v>
      </c>
      <c r="B3622" s="86">
        <v>2</v>
      </c>
      <c r="C3622" s="63">
        <v>103</v>
      </c>
      <c r="D3622" s="63">
        <v>3621</v>
      </c>
      <c r="E3622" s="63" t="str">
        <f>VLOOKUP(CENSO[[#This Row],[NOME COMUM]],ESPECIES[],2,FALSE)</f>
        <v>Cedrelinga catenaeformis Ducke</v>
      </c>
      <c r="F3622" s="64" t="s">
        <v>71</v>
      </c>
      <c r="G3622" s="64">
        <v>250</v>
      </c>
      <c r="H3622" s="97">
        <f>CENSO[[#This Row],[CAP (cm)]]/PI()</f>
        <v>79.577471545947674</v>
      </c>
      <c r="I3622" s="64">
        <v>20</v>
      </c>
      <c r="J3622" s="96">
        <f>(PI()*(CENSO[[#This Row],[DAP (cm)]]^2))/40000</f>
        <v>0.49735919716217297</v>
      </c>
      <c r="K3622" s="96">
        <f>CENSO[[#This Row],[g (m²)]]*CENSO[[#This Row],[H (m)]]*0.7</f>
        <v>6.9630287602704213</v>
      </c>
      <c r="L3622" s="64">
        <v>1</v>
      </c>
      <c r="M3622" s="65">
        <v>366033.7</v>
      </c>
      <c r="N3622" s="87">
        <v>9703460.8000000007</v>
      </c>
      <c r="O3622" s="87" t="s">
        <v>1228</v>
      </c>
      <c r="P3622" s="87" t="str">
        <f>VLOOKUP(CENSO[[#This Row],[DAP (cm)]],CD[],2,TRUE)</f>
        <v>TORA</v>
      </c>
      <c r="Q3622" s="87" t="str">
        <f>VLOOKUP(CENSO[[#This Row],[DAP (cm)]],DD[],2,TRUE)</f>
        <v>70├ 80</v>
      </c>
      <c r="R3622" s="87" t="str" cm="1">
        <f t="array" ref="R3622">INDEX(_xlfn.TEXTSPLIT(CENSO[[#This Row],[NOME CIENTIFICO]]," "),1)</f>
        <v>Cedrelinga</v>
      </c>
      <c r="S3622" s="98" t="s">
        <v>1004</v>
      </c>
      <c r="T3622" s="87">
        <f>_xlfn.MINIFS(CENSO[DAP (cm)],CENSO[NOME CIENTIFICO],CENSO[[#This Row],[NOME CIENTIFICO]])</f>
        <v>38.515496228238675</v>
      </c>
      <c r="U36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22" s="87" t="str">
        <f>IF(CENSO[[#This Row],[DAP (cm)]]&lt;CENSO[[#This Row],[DMCE (cm)]],"DAP &lt; DMCE","DAP ≥ DMCE")</f>
        <v>DAP ≥ DMCE</v>
      </c>
      <c r="W3622" s="87" t="str">
        <f>IF(CENSO[[#This Row],[DAP (cm)]]&gt;200, "Superior", "Inferior")</f>
        <v>Inferior</v>
      </c>
      <c r="X3622" s="87" t="str">
        <f>VLOOKUP(CENSO[[#This Row],[NOME COMUM]],ESPECIES[],4,FALSE)</f>
        <v>Não</v>
      </c>
      <c r="Y3622" s="87" t="str">
        <f>IF(IFERROR(VLOOKUP(CENSO[[#This Row],[NOME COMUM]],COMERCIAIS[],2, FALSE), "Não") &lt;&gt; "Não", "Sim", "Não")</f>
        <v>Sim</v>
      </c>
      <c r="Z3622" s="133">
        <f>CENSO[[#This Row],[g (m²)]]/SUM(AEEF[AEEF-UT])</f>
        <v>8.7020037799638919E-4</v>
      </c>
      <c r="AA3622" s="133">
        <f>CENSO[[#This Row],[v (m³)]]/SUM(AEEF[AEEF-UT])</f>
        <v>1.2182805291949447E-2</v>
      </c>
    </row>
    <row r="3623" spans="1:27" ht="14">
      <c r="A3623" s="86">
        <v>1</v>
      </c>
      <c r="B3623" s="86">
        <v>2</v>
      </c>
      <c r="C3623" s="63">
        <v>103</v>
      </c>
      <c r="D3623" s="63">
        <v>3622</v>
      </c>
      <c r="E3623" s="63" t="str">
        <f>VLOOKUP(CENSO[[#This Row],[NOME COMUM]],ESPECIES[],2,FALSE)</f>
        <v>Pouteria sp.</v>
      </c>
      <c r="F3623" s="64" t="s">
        <v>83</v>
      </c>
      <c r="G3623" s="64">
        <v>627</v>
      </c>
      <c r="H3623" s="97">
        <f>CENSO[[#This Row],[CAP (cm)]]/PI()</f>
        <v>199.58029863723675</v>
      </c>
      <c r="I3623" s="64">
        <v>23</v>
      </c>
      <c r="J3623" s="96">
        <f>(PI()*(CENSO[[#This Row],[DAP (cm)]]^2))/40000</f>
        <v>3.1284211811386862</v>
      </c>
      <c r="K3623" s="96">
        <f>CENSO[[#This Row],[g (m²)]]*CENSO[[#This Row],[H (m)]]*0.7</f>
        <v>50.367581016332842</v>
      </c>
      <c r="L3623" s="64">
        <v>1</v>
      </c>
      <c r="M3623" s="65">
        <v>366031.7</v>
      </c>
      <c r="N3623" s="87">
        <v>9703448.5</v>
      </c>
      <c r="O3623" s="87" t="s">
        <v>1227</v>
      </c>
      <c r="P3623" s="87" t="str">
        <f>VLOOKUP(CENSO[[#This Row],[DAP (cm)]],CD[],2,TRUE)</f>
        <v>TORA</v>
      </c>
      <c r="Q3623" s="87" t="str">
        <f>VLOOKUP(CENSO[[#This Row],[DAP (cm)]],DD[],2,TRUE)</f>
        <v>190├ 200</v>
      </c>
      <c r="R3623" s="87" t="str" cm="1">
        <f t="array" ref="R3623">INDEX(_xlfn.TEXTSPLIT(CENSO[[#This Row],[NOME CIENTIFICO]]," "),1)</f>
        <v>Pouteria</v>
      </c>
      <c r="S3623" s="98" t="s">
        <v>1004</v>
      </c>
      <c r="T3623" s="87">
        <f>_xlfn.MINIFS(CENSO[DAP (cm)],CENSO[NOME CIENTIFICO],CENSO[[#This Row],[NOME CIENTIFICO]])</f>
        <v>39.788735772973837</v>
      </c>
      <c r="U36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23" s="87" t="str">
        <f>IF(CENSO[[#This Row],[DAP (cm)]]&lt;CENSO[[#This Row],[DMCE (cm)]],"DAP &lt; DMCE","DAP ≥ DMCE")</f>
        <v>DAP ≥ DMCE</v>
      </c>
      <c r="W3623" s="87" t="str">
        <f>IF(CENSO[[#This Row],[DAP (cm)]]&gt;200, "Superior", "Inferior")</f>
        <v>Inferior</v>
      </c>
      <c r="X3623" s="87" t="str">
        <f>VLOOKUP(CENSO[[#This Row],[NOME COMUM]],ESPECIES[],4,FALSE)</f>
        <v>Não</v>
      </c>
      <c r="Y3623" s="87" t="str">
        <f>IF(IFERROR(VLOOKUP(CENSO[[#This Row],[NOME COMUM]],COMERCIAIS[],2, FALSE), "Não") &lt;&gt; "Não", "Sim", "Não")</f>
        <v>Não</v>
      </c>
      <c r="Z3623" s="133">
        <f>CENSO[[#This Row],[g (m²)]]/SUM(AEEF[AEEF-UT])</f>
        <v>5.4736160704214791E-3</v>
      </c>
      <c r="AA3623" s="133">
        <f>CENSO[[#This Row],[v (m³)]]/SUM(AEEF[AEEF-UT])</f>
        <v>8.8125218733785801E-2</v>
      </c>
    </row>
    <row r="3624" spans="1:27" ht="14">
      <c r="A3624" s="86">
        <v>1</v>
      </c>
      <c r="B3624" s="86">
        <v>2</v>
      </c>
      <c r="C3624" s="63">
        <v>103</v>
      </c>
      <c r="D3624" s="63">
        <v>3623</v>
      </c>
      <c r="E3624" s="63" t="str">
        <f>VLOOKUP(CENSO[[#This Row],[NOME COMUM]],ESPECIES[],2,FALSE)</f>
        <v>Pouteria sp.</v>
      </c>
      <c r="F3624" s="64" t="s">
        <v>83</v>
      </c>
      <c r="G3624" s="64">
        <v>170</v>
      </c>
      <c r="H3624" s="97">
        <f>CENSO[[#This Row],[CAP (cm)]]/PI()</f>
        <v>54.112680651244418</v>
      </c>
      <c r="I3624" s="64">
        <v>15</v>
      </c>
      <c r="J3624" s="96">
        <f>(PI()*(CENSO[[#This Row],[DAP (cm)]]^2))/40000</f>
        <v>0.2299788927677888</v>
      </c>
      <c r="K3624" s="96">
        <f>CENSO[[#This Row],[g (m²)]]*CENSO[[#This Row],[H (m)]]*0.7</f>
        <v>2.4147783740617825</v>
      </c>
      <c r="L3624" s="64">
        <v>1</v>
      </c>
      <c r="M3624" s="65">
        <v>366037.2</v>
      </c>
      <c r="N3624" s="87">
        <v>9703445.9000000004</v>
      </c>
      <c r="O3624" s="87" t="s">
        <v>1227</v>
      </c>
      <c r="P3624" s="87" t="str">
        <f>VLOOKUP(CENSO[[#This Row],[DAP (cm)]],CD[],2,TRUE)</f>
        <v>TORA</v>
      </c>
      <c r="Q3624" s="87" t="str">
        <f>VLOOKUP(CENSO[[#This Row],[DAP (cm)]],DD[],2,TRUE)</f>
        <v>50├ 60</v>
      </c>
      <c r="R3624" s="87" t="str" cm="1">
        <f t="array" ref="R3624">INDEX(_xlfn.TEXTSPLIT(CENSO[[#This Row],[NOME CIENTIFICO]]," "),1)</f>
        <v>Pouteria</v>
      </c>
      <c r="S3624" s="98" t="s">
        <v>1004</v>
      </c>
      <c r="T3624" s="87">
        <f>_xlfn.MINIFS(CENSO[DAP (cm)],CENSO[NOME CIENTIFICO],CENSO[[#This Row],[NOME CIENTIFICO]])</f>
        <v>39.788735772973837</v>
      </c>
      <c r="U36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24" s="87" t="str">
        <f>IF(CENSO[[#This Row],[DAP (cm)]]&lt;CENSO[[#This Row],[DMCE (cm)]],"DAP &lt; DMCE","DAP ≥ DMCE")</f>
        <v>DAP ≥ DMCE</v>
      </c>
      <c r="W3624" s="87" t="str">
        <f>IF(CENSO[[#This Row],[DAP (cm)]]&gt;200, "Superior", "Inferior")</f>
        <v>Inferior</v>
      </c>
      <c r="X3624" s="87" t="str">
        <f>VLOOKUP(CENSO[[#This Row],[NOME COMUM]],ESPECIES[],4,FALSE)</f>
        <v>Não</v>
      </c>
      <c r="Y3624" s="87" t="str">
        <f>IF(IFERROR(VLOOKUP(CENSO[[#This Row],[NOME COMUM]],COMERCIAIS[],2, FALSE), "Não") &lt;&gt; "Não", "Sim", "Não")</f>
        <v>Não</v>
      </c>
      <c r="Z3624" s="133">
        <f>CENSO[[#This Row],[g (m²)]]/SUM(AEEF[AEEF-UT])</f>
        <v>4.0238065478553035E-4</v>
      </c>
      <c r="AA3624" s="133">
        <f>CENSO[[#This Row],[v (m³)]]/SUM(AEEF[AEEF-UT])</f>
        <v>4.2249968752480693E-3</v>
      </c>
    </row>
    <row r="3625" spans="1:27" ht="14">
      <c r="A3625" s="86">
        <v>1</v>
      </c>
      <c r="B3625" s="86">
        <v>2</v>
      </c>
      <c r="C3625" s="63">
        <v>103</v>
      </c>
      <c r="D3625" s="63">
        <v>3624</v>
      </c>
      <c r="E3625" s="63" t="str">
        <f>VLOOKUP(CENSO[[#This Row],[NOME COMUM]],ESPECIES[],2,FALSE)</f>
        <v>Enterolobium contortisiliquum (Vell.) Morong</v>
      </c>
      <c r="F3625" s="64" t="s">
        <v>45</v>
      </c>
      <c r="G3625" s="64">
        <v>176</v>
      </c>
      <c r="H3625" s="97">
        <f>CENSO[[#This Row],[CAP (cm)]]/PI()</f>
        <v>56.022539968347161</v>
      </c>
      <c r="I3625" s="64">
        <v>16</v>
      </c>
      <c r="J3625" s="96">
        <f>(PI()*(CENSO[[#This Row],[DAP (cm)]]^2))/40000</f>
        <v>0.24649917586072753</v>
      </c>
      <c r="K3625" s="96">
        <f>CENSO[[#This Row],[g (m²)]]*CENSO[[#This Row],[H (m)]]*0.7</f>
        <v>2.7607907696401481</v>
      </c>
      <c r="L3625" s="64">
        <v>1</v>
      </c>
      <c r="M3625" s="65">
        <v>366053.9</v>
      </c>
      <c r="N3625" s="87">
        <v>9703436.9000000004</v>
      </c>
      <c r="O3625" s="87" t="s">
        <v>1228</v>
      </c>
      <c r="P3625" s="87" t="str">
        <f>VLOOKUP(CENSO[[#This Row],[DAP (cm)]],CD[],2,TRUE)</f>
        <v>TORA</v>
      </c>
      <c r="Q3625" s="87" t="str">
        <f>VLOOKUP(CENSO[[#This Row],[DAP (cm)]],DD[],2,TRUE)</f>
        <v>50├ 60</v>
      </c>
      <c r="R3625" s="87" t="str" cm="1">
        <f t="array" ref="R3625">INDEX(_xlfn.TEXTSPLIT(CENSO[[#This Row],[NOME CIENTIFICO]]," "),1)</f>
        <v>Enterolobium</v>
      </c>
      <c r="S3625" s="98" t="s">
        <v>1004</v>
      </c>
      <c r="T3625" s="87">
        <f>_xlfn.MINIFS(CENSO[DAP (cm)],CENSO[NOME CIENTIFICO],CENSO[[#This Row],[NOME CIENTIFICO]])</f>
        <v>42.971834634811742</v>
      </c>
      <c r="U36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3625" s="87" t="str">
        <f>IF(CENSO[[#This Row],[DAP (cm)]]&lt;CENSO[[#This Row],[DMCE (cm)]],"DAP &lt; DMCE","DAP ≥ DMCE")</f>
        <v>DAP ≥ DMCE</v>
      </c>
      <c r="W3625" s="87" t="str">
        <f>IF(CENSO[[#This Row],[DAP (cm)]]&gt;200, "Superior", "Inferior")</f>
        <v>Inferior</v>
      </c>
      <c r="X3625" s="87" t="str">
        <f>VLOOKUP(CENSO[[#This Row],[NOME COMUM]],ESPECIES[],4,FALSE)</f>
        <v>Não</v>
      </c>
      <c r="Y3625" s="87" t="str">
        <f>IF(IFERROR(VLOOKUP(CENSO[[#This Row],[NOME COMUM]],COMERCIAIS[],2, FALSE), "Não") &lt;&gt; "Não", "Sim", "Não")</f>
        <v>Sim</v>
      </c>
      <c r="Z3625" s="133">
        <f>CENSO[[#This Row],[g (m²)]]/SUM(AEEF[AEEF-UT])</f>
        <v>4.3128523054105841E-4</v>
      </c>
      <c r="AA3625" s="133">
        <f>CENSO[[#This Row],[v (m³)]]/SUM(AEEF[AEEF-UT])</f>
        <v>4.8303945820598543E-3</v>
      </c>
    </row>
    <row r="3626" spans="1:27" ht="14">
      <c r="A3626" s="86">
        <v>1</v>
      </c>
      <c r="B3626" s="86">
        <v>2</v>
      </c>
      <c r="C3626" s="63">
        <v>103</v>
      </c>
      <c r="D3626" s="63">
        <v>3625</v>
      </c>
      <c r="E3626" s="63" t="str">
        <f>VLOOKUP(CENSO[[#This Row],[NOME COMUM]],ESPECIES[],2,FALSE)</f>
        <v>Parahancornia amapa (Huber ) Ducke</v>
      </c>
      <c r="F3626" s="64" t="s">
        <v>15</v>
      </c>
      <c r="G3626" s="64">
        <v>284</v>
      </c>
      <c r="H3626" s="97">
        <f>CENSO[[#This Row],[CAP (cm)]]/PI()</f>
        <v>90.400007676196552</v>
      </c>
      <c r="I3626" s="64">
        <v>22</v>
      </c>
      <c r="J3626" s="96">
        <f>(PI()*(CENSO[[#This Row],[DAP (cm)]]^2))/40000</f>
        <v>0.64184005450099546</v>
      </c>
      <c r="K3626" s="96">
        <f>CENSO[[#This Row],[g (m²)]]*CENSO[[#This Row],[H (m)]]*0.7</f>
        <v>9.8843368393153295</v>
      </c>
      <c r="L3626" s="64">
        <v>1</v>
      </c>
      <c r="M3626" s="65">
        <v>366056.59999999899</v>
      </c>
      <c r="N3626" s="87">
        <v>9703435.6999999899</v>
      </c>
      <c r="O3626" s="87" t="s">
        <v>1227</v>
      </c>
      <c r="P3626" s="87" t="str">
        <f>VLOOKUP(CENSO[[#This Row],[DAP (cm)]],CD[],2,TRUE)</f>
        <v>TORA</v>
      </c>
      <c r="Q3626" s="87" t="str">
        <f>VLOOKUP(CENSO[[#This Row],[DAP (cm)]],DD[],2,TRUE)</f>
        <v>90├ 100</v>
      </c>
      <c r="R3626" s="87" t="str" cm="1">
        <f t="array" ref="R3626">INDEX(_xlfn.TEXTSPLIT(CENSO[[#This Row],[NOME CIENTIFICO]]," "),1)</f>
        <v>Parahancornia</v>
      </c>
      <c r="S3626" s="98" t="s">
        <v>1004</v>
      </c>
      <c r="T3626" s="87">
        <f>_xlfn.MINIFS(CENSO[DAP (cm)],CENSO[NOME CIENTIFICO],CENSO[[#This Row],[NOME CIENTIFICO]])</f>
        <v>39.788735772973837</v>
      </c>
      <c r="U36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26" s="87" t="str">
        <f>IF(CENSO[[#This Row],[DAP (cm)]]&lt;CENSO[[#This Row],[DMCE (cm)]],"DAP &lt; DMCE","DAP ≥ DMCE")</f>
        <v>DAP ≥ DMCE</v>
      </c>
      <c r="W3626" s="87" t="str">
        <f>IF(CENSO[[#This Row],[DAP (cm)]]&gt;200, "Superior", "Inferior")</f>
        <v>Inferior</v>
      </c>
      <c r="X3626" s="87" t="str">
        <f>VLOOKUP(CENSO[[#This Row],[NOME COMUM]],ESPECIES[],4,FALSE)</f>
        <v>Não</v>
      </c>
      <c r="Y3626" s="87" t="str">
        <f>IF(IFERROR(VLOOKUP(CENSO[[#This Row],[NOME COMUM]],COMERCIAIS[],2, FALSE), "Não") &lt;&gt; "Não", "Sim", "Não")</f>
        <v>Não</v>
      </c>
      <c r="Z3626" s="133">
        <f>CENSO[[#This Row],[g (m²)]]/SUM(AEEF[AEEF-UT])</f>
        <v>1.122990107002828E-3</v>
      </c>
      <c r="AA3626" s="133">
        <f>CENSO[[#This Row],[v (m³)]]/SUM(AEEF[AEEF-UT])</f>
        <v>1.729404764784355E-2</v>
      </c>
    </row>
    <row r="3627" spans="1:27" ht="14">
      <c r="A3627" s="86">
        <v>1</v>
      </c>
      <c r="B3627" s="86">
        <v>2</v>
      </c>
      <c r="C3627" s="63">
        <v>103</v>
      </c>
      <c r="D3627" s="63">
        <v>3626</v>
      </c>
      <c r="E3627" s="63" t="str">
        <f>VLOOKUP(CENSO[[#This Row],[NOME COMUM]],ESPECIES[],2,FALSE)</f>
        <v>Astronium lecointei Ducke</v>
      </c>
      <c r="F3627" s="64" t="s">
        <v>5</v>
      </c>
      <c r="G3627" s="64">
        <v>207</v>
      </c>
      <c r="H3627" s="97">
        <f>CENSO[[#This Row],[CAP (cm)]]/PI()</f>
        <v>65.890146440044674</v>
      </c>
      <c r="I3627" s="64">
        <v>18</v>
      </c>
      <c r="J3627" s="96">
        <f>(PI()*(CENSO[[#This Row],[DAP (cm)]]^2))/40000</f>
        <v>0.34098150782723119</v>
      </c>
      <c r="K3627" s="96">
        <f>CENSO[[#This Row],[g (m²)]]*CENSO[[#This Row],[H (m)]]*0.7</f>
        <v>4.296366998623113</v>
      </c>
      <c r="L3627" s="64">
        <v>1</v>
      </c>
      <c r="M3627" s="65">
        <v>366058.59999999899</v>
      </c>
      <c r="N3627" s="87">
        <v>9703431.5</v>
      </c>
      <c r="O3627" s="87" t="s">
        <v>1228</v>
      </c>
      <c r="P3627" s="87" t="str">
        <f>VLOOKUP(CENSO[[#This Row],[DAP (cm)]],CD[],2,TRUE)</f>
        <v>TORA</v>
      </c>
      <c r="Q3627" s="87" t="str">
        <f>VLOOKUP(CENSO[[#This Row],[DAP (cm)]],DD[],2,TRUE)</f>
        <v>60├ 70</v>
      </c>
      <c r="R3627" s="87" t="str" cm="1">
        <f t="array" ref="R3627">INDEX(_xlfn.TEXTSPLIT(CENSO[[#This Row],[NOME CIENTIFICO]]," "),1)</f>
        <v>Astronium</v>
      </c>
      <c r="S3627" s="98" t="s">
        <v>1004</v>
      </c>
      <c r="T3627" s="87">
        <f>_xlfn.MINIFS(CENSO[DAP (cm)],CENSO[NOME CIENTIFICO],CENSO[[#This Row],[NOME CIENTIFICO]])</f>
        <v>40.107045659157627</v>
      </c>
      <c r="U36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627" s="87" t="str">
        <f>IF(CENSO[[#This Row],[DAP (cm)]]&lt;CENSO[[#This Row],[DMCE (cm)]],"DAP &lt; DMCE","DAP ≥ DMCE")</f>
        <v>DAP ≥ DMCE</v>
      </c>
      <c r="W3627" s="87" t="str">
        <f>IF(CENSO[[#This Row],[DAP (cm)]]&gt;200, "Superior", "Inferior")</f>
        <v>Inferior</v>
      </c>
      <c r="X3627" s="87" t="str">
        <f>VLOOKUP(CENSO[[#This Row],[NOME COMUM]],ESPECIES[],4,FALSE)</f>
        <v>Não</v>
      </c>
      <c r="Y3627" s="87" t="str">
        <f>IF(IFERROR(VLOOKUP(CENSO[[#This Row],[NOME COMUM]],COMERCIAIS[],2, FALSE), "Não") &lt;&gt; "Não", "Sim", "Não")</f>
        <v>Sim</v>
      </c>
      <c r="Z3627" s="133">
        <f>CENSO[[#This Row],[g (m²)]]/SUM(AEEF[AEEF-UT])</f>
        <v>5.9659545594827642E-4</v>
      </c>
      <c r="AA3627" s="133">
        <f>CENSO[[#This Row],[v (m³)]]/SUM(AEEF[AEEF-UT])</f>
        <v>7.5171027449482831E-3</v>
      </c>
    </row>
    <row r="3628" spans="1:27" ht="14">
      <c r="A3628" s="86">
        <v>1</v>
      </c>
      <c r="B3628" s="86">
        <v>2</v>
      </c>
      <c r="C3628" s="63">
        <v>103</v>
      </c>
      <c r="D3628" s="63">
        <v>3627</v>
      </c>
      <c r="E3628" s="63" t="str">
        <f>VLOOKUP(CENSO[[#This Row],[NOME COMUM]],ESPECIES[],2,FALSE)</f>
        <v>Couratari guianensis Aubl.</v>
      </c>
      <c r="F3628" s="64" t="s">
        <v>6</v>
      </c>
      <c r="G3628" s="64">
        <v>210</v>
      </c>
      <c r="H3628" s="97">
        <f>CENSO[[#This Row],[CAP (cm)]]/PI()</f>
        <v>66.845076098596039</v>
      </c>
      <c r="I3628" s="64">
        <v>22</v>
      </c>
      <c r="J3628" s="96">
        <f>(PI()*(CENSO[[#This Row],[DAP (cm)]]^2))/40000</f>
        <v>0.35093664951762915</v>
      </c>
      <c r="K3628" s="96">
        <f>CENSO[[#This Row],[g (m²)]]*CENSO[[#This Row],[H (m)]]*0.7</f>
        <v>5.4044244025714887</v>
      </c>
      <c r="L3628" s="64">
        <v>1</v>
      </c>
      <c r="M3628" s="65">
        <v>366032.5</v>
      </c>
      <c r="N3628" s="87">
        <v>9703378.5</v>
      </c>
      <c r="O3628" s="87" t="s">
        <v>1228</v>
      </c>
      <c r="P3628" s="87" t="str">
        <f>VLOOKUP(CENSO[[#This Row],[DAP (cm)]],CD[],2,TRUE)</f>
        <v>TORA</v>
      </c>
      <c r="Q3628" s="87" t="str">
        <f>VLOOKUP(CENSO[[#This Row],[DAP (cm)]],DD[],2,TRUE)</f>
        <v>60├ 70</v>
      </c>
      <c r="R3628" s="87" t="str" cm="1">
        <f t="array" ref="R3628">INDEX(_xlfn.TEXTSPLIT(CENSO[[#This Row],[NOME CIENTIFICO]]," "),1)</f>
        <v>Couratari</v>
      </c>
      <c r="S3628" s="98" t="s">
        <v>1004</v>
      </c>
      <c r="T3628" s="87">
        <f>_xlfn.MINIFS(CENSO[DAP (cm)],CENSO[NOME CIENTIFICO],CENSO[[#This Row],[NOME CIENTIFICO]])</f>
        <v>38.833806114422465</v>
      </c>
      <c r="U36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28" s="87" t="str">
        <f>IF(CENSO[[#This Row],[DAP (cm)]]&lt;CENSO[[#This Row],[DMCE (cm)]],"DAP &lt; DMCE","DAP ≥ DMCE")</f>
        <v>DAP ≥ DMCE</v>
      </c>
      <c r="W3628" s="87" t="str">
        <f>IF(CENSO[[#This Row],[DAP (cm)]]&gt;200, "Superior", "Inferior")</f>
        <v>Inferior</v>
      </c>
      <c r="X3628" s="87" t="str">
        <f>VLOOKUP(CENSO[[#This Row],[NOME COMUM]],ESPECIES[],4,FALSE)</f>
        <v>Não</v>
      </c>
      <c r="Y3628" s="87" t="str">
        <f>IF(IFERROR(VLOOKUP(CENSO[[#This Row],[NOME COMUM]],COMERCIAIS[],2, FALSE), "Não") &lt;&gt; "Não", "Sim", "Não")</f>
        <v>Sim</v>
      </c>
      <c r="Z3628" s="133">
        <f>CENSO[[#This Row],[g (m²)]]/SUM(AEEF[AEEF-UT])</f>
        <v>6.1401338671425204E-4</v>
      </c>
      <c r="AA3628" s="133">
        <f>CENSO[[#This Row],[v (m³)]]/SUM(AEEF[AEEF-UT])</f>
        <v>9.4558061553994804E-3</v>
      </c>
    </row>
    <row r="3629" spans="1:27" ht="14">
      <c r="A3629" s="86">
        <v>1</v>
      </c>
      <c r="B3629" s="86">
        <v>2</v>
      </c>
      <c r="C3629" s="63">
        <v>103</v>
      </c>
      <c r="D3629" s="63">
        <v>3628</v>
      </c>
      <c r="E3629" s="63" t="str">
        <f>VLOOKUP(CENSO[[#This Row],[NOME COMUM]],ESPECIES[],2,FALSE)</f>
        <v>Pouteria sp.</v>
      </c>
      <c r="F3629" s="64" t="s">
        <v>83</v>
      </c>
      <c r="G3629" s="64">
        <v>295</v>
      </c>
      <c r="H3629" s="97">
        <f>CENSO[[#This Row],[CAP (cm)]]/PI()</f>
        <v>93.901416424218255</v>
      </c>
      <c r="I3629" s="64">
        <v>23</v>
      </c>
      <c r="J3629" s="96">
        <f>(PI()*(CENSO[[#This Row],[DAP (cm)]]^2))/40000</f>
        <v>0.69252294612860965</v>
      </c>
      <c r="K3629" s="96">
        <f>CENSO[[#This Row],[g (m²)]]*CENSO[[#This Row],[H (m)]]*0.7</f>
        <v>11.149619432670615</v>
      </c>
      <c r="L3629" s="64">
        <v>1</v>
      </c>
      <c r="M3629" s="65">
        <v>366021.59999999899</v>
      </c>
      <c r="N3629" s="87">
        <v>9703383.6999999899</v>
      </c>
      <c r="O3629" s="87" t="s">
        <v>1227</v>
      </c>
      <c r="P3629" s="87" t="str">
        <f>VLOOKUP(CENSO[[#This Row],[DAP (cm)]],CD[],2,TRUE)</f>
        <v>TORA</v>
      </c>
      <c r="Q3629" s="87" t="str">
        <f>VLOOKUP(CENSO[[#This Row],[DAP (cm)]],DD[],2,TRUE)</f>
        <v>90├ 100</v>
      </c>
      <c r="R3629" s="87" t="str" cm="1">
        <f t="array" ref="R3629">INDEX(_xlfn.TEXTSPLIT(CENSO[[#This Row],[NOME CIENTIFICO]]," "),1)</f>
        <v>Pouteria</v>
      </c>
      <c r="S3629" s="98" t="s">
        <v>1004</v>
      </c>
      <c r="T3629" s="87">
        <f>_xlfn.MINIFS(CENSO[DAP (cm)],CENSO[NOME CIENTIFICO],CENSO[[#This Row],[NOME CIENTIFICO]])</f>
        <v>39.788735772973837</v>
      </c>
      <c r="U36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29" s="87" t="str">
        <f>IF(CENSO[[#This Row],[DAP (cm)]]&lt;CENSO[[#This Row],[DMCE (cm)]],"DAP &lt; DMCE","DAP ≥ DMCE")</f>
        <v>DAP ≥ DMCE</v>
      </c>
      <c r="W3629" s="87" t="str">
        <f>IF(CENSO[[#This Row],[DAP (cm)]]&gt;200, "Superior", "Inferior")</f>
        <v>Inferior</v>
      </c>
      <c r="X3629" s="87" t="str">
        <f>VLOOKUP(CENSO[[#This Row],[NOME COMUM]],ESPECIES[],4,FALSE)</f>
        <v>Não</v>
      </c>
      <c r="Y3629" s="87" t="str">
        <f>IF(IFERROR(VLOOKUP(CENSO[[#This Row],[NOME COMUM]],COMERCIAIS[],2, FALSE), "Não") &lt;&gt; "Não", "Sim", "Não")</f>
        <v>Não</v>
      </c>
      <c r="Z3629" s="133">
        <f>CENSO[[#This Row],[g (m²)]]/SUM(AEEF[AEEF-UT])</f>
        <v>1.2116670063221722E-3</v>
      </c>
      <c r="AA3629" s="133">
        <f>CENSO[[#This Row],[v (m³)]]/SUM(AEEF[AEEF-UT])</f>
        <v>1.9507838801786973E-2</v>
      </c>
    </row>
    <row r="3630" spans="1:27" ht="14">
      <c r="A3630" s="86">
        <v>1</v>
      </c>
      <c r="B3630" s="86">
        <v>2</v>
      </c>
      <c r="C3630" s="63">
        <v>103</v>
      </c>
      <c r="D3630" s="63">
        <v>3629</v>
      </c>
      <c r="E3630" s="63" t="str">
        <f>VLOOKUP(CENSO[[#This Row],[NOME COMUM]],ESPECIES[],2,FALSE)</f>
        <v>Piptadenia suaveolens Miq.</v>
      </c>
      <c r="F3630" s="64" t="s">
        <v>22</v>
      </c>
      <c r="G3630" s="64">
        <v>170</v>
      </c>
      <c r="H3630" s="97">
        <f>CENSO[[#This Row],[CAP (cm)]]/PI()</f>
        <v>54.112680651244418</v>
      </c>
      <c r="I3630" s="64">
        <v>17</v>
      </c>
      <c r="J3630" s="96">
        <f>(PI()*(CENSO[[#This Row],[DAP (cm)]]^2))/40000</f>
        <v>0.2299788927677888</v>
      </c>
      <c r="K3630" s="96">
        <f>CENSO[[#This Row],[g (m²)]]*CENSO[[#This Row],[H (m)]]*0.7</f>
        <v>2.7367488239366864</v>
      </c>
      <c r="L3630" s="64">
        <v>1</v>
      </c>
      <c r="M3630" s="65">
        <v>366007.09999999899</v>
      </c>
      <c r="N3630" s="87">
        <v>9703388.3000000007</v>
      </c>
      <c r="O3630" s="87" t="s">
        <v>1228</v>
      </c>
      <c r="P3630" s="87" t="str">
        <f>VLOOKUP(CENSO[[#This Row],[DAP (cm)]],CD[],2,TRUE)</f>
        <v>TORA</v>
      </c>
      <c r="Q3630" s="87" t="str">
        <f>VLOOKUP(CENSO[[#This Row],[DAP (cm)]],DD[],2,TRUE)</f>
        <v>50├ 60</v>
      </c>
      <c r="R3630" s="87" t="str" cm="1">
        <f t="array" ref="R3630">INDEX(_xlfn.TEXTSPLIT(CENSO[[#This Row],[NOME CIENTIFICO]]," "),1)</f>
        <v>Piptadenia</v>
      </c>
      <c r="S3630" s="98" t="s">
        <v>1004</v>
      </c>
      <c r="T3630" s="87">
        <f>_xlfn.MINIFS(CENSO[DAP (cm)],CENSO[NOME CIENTIFICO],CENSO[[#This Row],[NOME CIENTIFICO]])</f>
        <v>39.788735772973837</v>
      </c>
      <c r="U36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30" s="87" t="str">
        <f>IF(CENSO[[#This Row],[DAP (cm)]]&lt;CENSO[[#This Row],[DMCE (cm)]],"DAP &lt; DMCE","DAP ≥ DMCE")</f>
        <v>DAP ≥ DMCE</v>
      </c>
      <c r="W3630" s="87" t="str">
        <f>IF(CENSO[[#This Row],[DAP (cm)]]&gt;200, "Superior", "Inferior")</f>
        <v>Inferior</v>
      </c>
      <c r="X3630" s="87" t="str">
        <f>VLOOKUP(CENSO[[#This Row],[NOME COMUM]],ESPECIES[],4,FALSE)</f>
        <v>Não</v>
      </c>
      <c r="Y3630" s="87" t="str">
        <f>IF(IFERROR(VLOOKUP(CENSO[[#This Row],[NOME COMUM]],COMERCIAIS[],2, FALSE), "Não") &lt;&gt; "Não", "Sim", "Não")</f>
        <v>Sim</v>
      </c>
      <c r="Z3630" s="133">
        <f>CENSO[[#This Row],[g (m²)]]/SUM(AEEF[AEEF-UT])</f>
        <v>4.0238065478553035E-4</v>
      </c>
      <c r="AA3630" s="133">
        <f>CENSO[[#This Row],[v (m³)]]/SUM(AEEF[AEEF-UT])</f>
        <v>4.7883297919478112E-3</v>
      </c>
    </row>
    <row r="3631" spans="1:27" ht="14">
      <c r="A3631" s="86">
        <v>1</v>
      </c>
      <c r="B3631" s="86">
        <v>2</v>
      </c>
      <c r="C3631" s="63">
        <v>103</v>
      </c>
      <c r="D3631" s="63">
        <v>3630</v>
      </c>
      <c r="E3631" s="63" t="str">
        <f>VLOOKUP(CENSO[[#This Row],[NOME COMUM]],ESPECIES[],2,FALSE)</f>
        <v>Tachigali myrmecophila Ducke</v>
      </c>
      <c r="F3631" s="64" t="s">
        <v>14</v>
      </c>
      <c r="G3631" s="64">
        <v>415</v>
      </c>
      <c r="H3631" s="97">
        <f>CENSO[[#This Row],[CAP (cm)]]/PI()</f>
        <v>132.09860276627313</v>
      </c>
      <c r="I3631" s="64">
        <v>18</v>
      </c>
      <c r="J3631" s="96">
        <f>(PI()*(CENSO[[#This Row],[DAP (cm)]]^2))/40000</f>
        <v>1.3705230037000837</v>
      </c>
      <c r="K3631" s="96">
        <f>CENSO[[#This Row],[g (m²)]]*CENSO[[#This Row],[H (m)]]*0.7</f>
        <v>17.268589846621055</v>
      </c>
      <c r="L3631" s="64">
        <v>2</v>
      </c>
      <c r="M3631" s="65">
        <v>365988.2</v>
      </c>
      <c r="N3631" s="87">
        <v>9703397.3000000007</v>
      </c>
      <c r="O3631" s="87" t="s">
        <v>1228</v>
      </c>
      <c r="P3631" s="87" t="str">
        <f>VLOOKUP(CENSO[[#This Row],[DAP (cm)]],CD[],2,TRUE)</f>
        <v>TORA</v>
      </c>
      <c r="Q3631" s="87" t="str">
        <f>VLOOKUP(CENSO[[#This Row],[DAP (cm)]],DD[],2,TRUE)</f>
        <v>130├ 140</v>
      </c>
      <c r="R3631" s="87" t="str" cm="1">
        <f t="array" ref="R3631">INDEX(_xlfn.TEXTSPLIT(CENSO[[#This Row],[NOME CIENTIFICO]]," "),1)</f>
        <v>Tachigali</v>
      </c>
      <c r="S3631" s="98" t="s">
        <v>1004</v>
      </c>
      <c r="T3631" s="87">
        <f>_xlfn.MINIFS(CENSO[DAP (cm)],CENSO[NOME CIENTIFICO],CENSO[[#This Row],[NOME CIENTIFICO]])</f>
        <v>39.152116000606256</v>
      </c>
      <c r="U36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31" s="87" t="str">
        <f>IF(CENSO[[#This Row],[DAP (cm)]]&lt;CENSO[[#This Row],[DMCE (cm)]],"DAP &lt; DMCE","DAP ≥ DMCE")</f>
        <v>DAP ≥ DMCE</v>
      </c>
      <c r="W3631" s="87" t="str">
        <f>IF(CENSO[[#This Row],[DAP (cm)]]&gt;200, "Superior", "Inferior")</f>
        <v>Inferior</v>
      </c>
      <c r="X3631" s="87" t="str">
        <f>VLOOKUP(CENSO[[#This Row],[NOME COMUM]],ESPECIES[],4,FALSE)</f>
        <v>Não</v>
      </c>
      <c r="Y3631" s="87" t="str">
        <f>IF(IFERROR(VLOOKUP(CENSO[[#This Row],[NOME COMUM]],COMERCIAIS[],2, FALSE), "Não") &lt;&gt; "Não", "Sim", "Não")</f>
        <v>Sim</v>
      </c>
      <c r="Z3631" s="133">
        <f>CENSO[[#This Row],[g (m²)]]/SUM(AEEF[AEEF-UT])</f>
        <v>2.3979241616068499E-3</v>
      </c>
      <c r="AA3631" s="133">
        <f>CENSO[[#This Row],[v (m³)]]/SUM(AEEF[AEEF-UT])</f>
        <v>3.0213844436246307E-2</v>
      </c>
    </row>
    <row r="3632" spans="1:27" ht="14">
      <c r="A3632" s="86">
        <v>1</v>
      </c>
      <c r="B3632" s="86">
        <v>2</v>
      </c>
      <c r="C3632" s="63">
        <v>103</v>
      </c>
      <c r="D3632" s="63">
        <v>3631</v>
      </c>
      <c r="E3632" s="63" t="str">
        <f>VLOOKUP(CENSO[[#This Row],[NOME COMUM]],ESPECIES[],2,FALSE)</f>
        <v>Pouteria sp.</v>
      </c>
      <c r="F3632" s="64" t="s">
        <v>83</v>
      </c>
      <c r="G3632" s="64">
        <v>250</v>
      </c>
      <c r="H3632" s="97">
        <f>CENSO[[#This Row],[CAP (cm)]]/PI()</f>
        <v>79.577471545947674</v>
      </c>
      <c r="I3632" s="64">
        <v>17</v>
      </c>
      <c r="J3632" s="96">
        <f>(PI()*(CENSO[[#This Row],[DAP (cm)]]^2))/40000</f>
        <v>0.49735919716217297</v>
      </c>
      <c r="K3632" s="96">
        <f>CENSO[[#This Row],[g (m²)]]*CENSO[[#This Row],[H (m)]]*0.7</f>
        <v>5.918574446229858</v>
      </c>
      <c r="L3632" s="64">
        <v>1</v>
      </c>
      <c r="M3632" s="65">
        <v>365989.5</v>
      </c>
      <c r="N3632" s="87">
        <v>9703393.3000000007</v>
      </c>
      <c r="O3632" s="87" t="s">
        <v>1227</v>
      </c>
      <c r="P3632" s="87" t="str">
        <f>VLOOKUP(CENSO[[#This Row],[DAP (cm)]],CD[],2,TRUE)</f>
        <v>TORA</v>
      </c>
      <c r="Q3632" s="87" t="str">
        <f>VLOOKUP(CENSO[[#This Row],[DAP (cm)]],DD[],2,TRUE)</f>
        <v>70├ 80</v>
      </c>
      <c r="R3632" s="87" t="str" cm="1">
        <f t="array" ref="R3632">INDEX(_xlfn.TEXTSPLIT(CENSO[[#This Row],[NOME CIENTIFICO]]," "),1)</f>
        <v>Pouteria</v>
      </c>
      <c r="S3632" s="98" t="s">
        <v>1004</v>
      </c>
      <c r="T3632" s="87">
        <f>_xlfn.MINIFS(CENSO[DAP (cm)],CENSO[NOME CIENTIFICO],CENSO[[#This Row],[NOME CIENTIFICO]])</f>
        <v>39.788735772973837</v>
      </c>
      <c r="U36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32" s="87" t="str">
        <f>IF(CENSO[[#This Row],[DAP (cm)]]&lt;CENSO[[#This Row],[DMCE (cm)]],"DAP &lt; DMCE","DAP ≥ DMCE")</f>
        <v>DAP ≥ DMCE</v>
      </c>
      <c r="W3632" s="87" t="str">
        <f>IF(CENSO[[#This Row],[DAP (cm)]]&gt;200, "Superior", "Inferior")</f>
        <v>Inferior</v>
      </c>
      <c r="X3632" s="87" t="str">
        <f>VLOOKUP(CENSO[[#This Row],[NOME COMUM]],ESPECIES[],4,FALSE)</f>
        <v>Não</v>
      </c>
      <c r="Y3632" s="87" t="str">
        <f>IF(IFERROR(VLOOKUP(CENSO[[#This Row],[NOME COMUM]],COMERCIAIS[],2, FALSE), "Não") &lt;&gt; "Não", "Sim", "Não")</f>
        <v>Não</v>
      </c>
      <c r="Z3632" s="133">
        <f>CENSO[[#This Row],[g (m²)]]/SUM(AEEF[AEEF-UT])</f>
        <v>8.7020037799638919E-4</v>
      </c>
      <c r="AA3632" s="133">
        <f>CENSO[[#This Row],[v (m³)]]/SUM(AEEF[AEEF-UT])</f>
        <v>1.035538449815703E-2</v>
      </c>
    </row>
    <row r="3633" spans="1:27" ht="14">
      <c r="A3633" s="86">
        <v>1</v>
      </c>
      <c r="B3633" s="86">
        <v>2</v>
      </c>
      <c r="C3633" s="63">
        <v>103</v>
      </c>
      <c r="D3633" s="63">
        <v>3632</v>
      </c>
      <c r="E3633" s="63" t="str">
        <f>VLOOKUP(CENSO[[#This Row],[NOME COMUM]],ESPECIES[],2,FALSE)</f>
        <v>Erisma uncinatum Warm.</v>
      </c>
      <c r="F3633" s="64" t="s">
        <v>98</v>
      </c>
      <c r="G3633" s="64">
        <v>175</v>
      </c>
      <c r="H3633" s="97">
        <f>CENSO[[#This Row],[CAP (cm)]]/PI()</f>
        <v>55.70423008216337</v>
      </c>
      <c r="I3633" s="64">
        <v>16</v>
      </c>
      <c r="J3633" s="96">
        <f>(PI()*(CENSO[[#This Row],[DAP (cm)]]^2))/40000</f>
        <v>0.24370600660946476</v>
      </c>
      <c r="K3633" s="96">
        <f>CENSO[[#This Row],[g (m²)]]*CENSO[[#This Row],[H (m)]]*0.7</f>
        <v>2.7295072740260053</v>
      </c>
      <c r="L3633" s="64">
        <v>1</v>
      </c>
      <c r="M3633" s="65">
        <v>366008.799999999</v>
      </c>
      <c r="N3633" s="87">
        <v>9703376.4000000004</v>
      </c>
      <c r="O3633" s="87" t="s">
        <v>1228</v>
      </c>
      <c r="P3633" s="87" t="str">
        <f>VLOOKUP(CENSO[[#This Row],[DAP (cm)]],CD[],2,TRUE)</f>
        <v>TORA</v>
      </c>
      <c r="Q3633" s="87" t="str">
        <f>VLOOKUP(CENSO[[#This Row],[DAP (cm)]],DD[],2,TRUE)</f>
        <v>50├ 60</v>
      </c>
      <c r="R3633" s="87" t="str" cm="1">
        <f t="array" ref="R3633">INDEX(_xlfn.TEXTSPLIT(CENSO[[#This Row],[NOME CIENTIFICO]]," "),1)</f>
        <v>Erisma</v>
      </c>
      <c r="S3633" s="98" t="s">
        <v>1004</v>
      </c>
      <c r="T3633" s="87">
        <f>_xlfn.MINIFS(CENSO[DAP (cm)],CENSO[NOME CIENTIFICO],CENSO[[#This Row],[NOME CIENTIFICO]])</f>
        <v>41.38028520389279</v>
      </c>
      <c r="U36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633" s="87" t="str">
        <f>IF(CENSO[[#This Row],[DAP (cm)]]&lt;CENSO[[#This Row],[DMCE (cm)]],"DAP &lt; DMCE","DAP ≥ DMCE")</f>
        <v>DAP ≥ DMCE</v>
      </c>
      <c r="W3633" s="87" t="str">
        <f>IF(CENSO[[#This Row],[DAP (cm)]]&gt;200, "Superior", "Inferior")</f>
        <v>Inferior</v>
      </c>
      <c r="X3633" s="87" t="str">
        <f>VLOOKUP(CENSO[[#This Row],[NOME COMUM]],ESPECIES[],4,FALSE)</f>
        <v>Não</v>
      </c>
      <c r="Y3633" s="87" t="str">
        <f>IF(IFERROR(VLOOKUP(CENSO[[#This Row],[NOME COMUM]],COMERCIAIS[],2, FALSE), "Não") &lt;&gt; "Não", "Sim", "Não")</f>
        <v>Sim</v>
      </c>
      <c r="Z3633" s="133">
        <f>CENSO[[#This Row],[g (m²)]]/SUM(AEEF[AEEF-UT])</f>
        <v>4.2639818521823071E-4</v>
      </c>
      <c r="AA3633" s="133">
        <f>CENSO[[#This Row],[v (m³)]]/SUM(AEEF[AEEF-UT])</f>
        <v>4.7756596744441835E-3</v>
      </c>
    </row>
    <row r="3634" spans="1:27" ht="14">
      <c r="A3634" s="86">
        <v>1</v>
      </c>
      <c r="B3634" s="86">
        <v>2</v>
      </c>
      <c r="C3634" s="63">
        <v>103</v>
      </c>
      <c r="D3634" s="63">
        <v>3633</v>
      </c>
      <c r="E3634" s="63" t="str">
        <f>VLOOKUP(CENSO[[#This Row],[NOME COMUM]],ESPECIES[],2,FALSE)</f>
        <v>Pouteria sp.</v>
      </c>
      <c r="F3634" s="64" t="s">
        <v>83</v>
      </c>
      <c r="G3634" s="64">
        <v>430</v>
      </c>
      <c r="H3634" s="97">
        <f>CENSO[[#This Row],[CAP (cm)]]/PI()</f>
        <v>136.87325105903</v>
      </c>
      <c r="I3634" s="64">
        <v>14</v>
      </c>
      <c r="J3634" s="96">
        <f>(PI()*(CENSO[[#This Row],[DAP (cm)]]^2))/40000</f>
        <v>1.4713874488845726</v>
      </c>
      <c r="K3634" s="96">
        <f>CENSO[[#This Row],[g (m²)]]*CENSO[[#This Row],[H (m)]]*0.7</f>
        <v>14.419596999068812</v>
      </c>
      <c r="L3634" s="64">
        <v>1</v>
      </c>
      <c r="M3634" s="65">
        <v>366012.4</v>
      </c>
      <c r="N3634" s="87">
        <v>9703365.9000000004</v>
      </c>
      <c r="O3634" s="87" t="s">
        <v>1227</v>
      </c>
      <c r="P3634" s="87" t="str">
        <f>VLOOKUP(CENSO[[#This Row],[DAP (cm)]],CD[],2,TRUE)</f>
        <v>TORA</v>
      </c>
      <c r="Q3634" s="87" t="str">
        <f>VLOOKUP(CENSO[[#This Row],[DAP (cm)]],DD[],2,TRUE)</f>
        <v>130├ 140</v>
      </c>
      <c r="R3634" s="87" t="str" cm="1">
        <f t="array" ref="R3634">INDEX(_xlfn.TEXTSPLIT(CENSO[[#This Row],[NOME CIENTIFICO]]," "),1)</f>
        <v>Pouteria</v>
      </c>
      <c r="S3634" s="98" t="s">
        <v>1004</v>
      </c>
      <c r="T3634" s="87">
        <f>_xlfn.MINIFS(CENSO[DAP (cm)],CENSO[NOME CIENTIFICO],CENSO[[#This Row],[NOME CIENTIFICO]])</f>
        <v>39.788735772973837</v>
      </c>
      <c r="U36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34" s="87" t="str">
        <f>IF(CENSO[[#This Row],[DAP (cm)]]&lt;CENSO[[#This Row],[DMCE (cm)]],"DAP &lt; DMCE","DAP ≥ DMCE")</f>
        <v>DAP ≥ DMCE</v>
      </c>
      <c r="W3634" s="87" t="str">
        <f>IF(CENSO[[#This Row],[DAP (cm)]]&gt;200, "Superior", "Inferior")</f>
        <v>Inferior</v>
      </c>
      <c r="X3634" s="87" t="str">
        <f>VLOOKUP(CENSO[[#This Row],[NOME COMUM]],ESPECIES[],4,FALSE)</f>
        <v>Não</v>
      </c>
      <c r="Y3634" s="87" t="str">
        <f>IF(IFERROR(VLOOKUP(CENSO[[#This Row],[NOME COMUM]],COMERCIAIS[],2, FALSE), "Não") &lt;&gt; "Não", "Sim", "Não")</f>
        <v>Não</v>
      </c>
      <c r="Z3634" s="133">
        <f>CENSO[[#This Row],[g (m²)]]/SUM(AEEF[AEEF-UT])</f>
        <v>2.574400798264518E-3</v>
      </c>
      <c r="AA3634" s="133">
        <f>CENSO[[#This Row],[v (m³)]]/SUM(AEEF[AEEF-UT])</f>
        <v>2.5229127822992276E-2</v>
      </c>
    </row>
    <row r="3635" spans="1:27" ht="14">
      <c r="A3635" s="86">
        <v>1</v>
      </c>
      <c r="B3635" s="86">
        <v>2</v>
      </c>
      <c r="C3635" s="63">
        <v>103</v>
      </c>
      <c r="D3635" s="63">
        <v>3634</v>
      </c>
      <c r="E3635" s="63" t="str">
        <f>VLOOKUP(CENSO[[#This Row],[NOME COMUM]],ESPECIES[],2,FALSE)</f>
        <v>Tachigali myrmecophila Ducke</v>
      </c>
      <c r="F3635" s="64" t="s">
        <v>14</v>
      </c>
      <c r="G3635" s="64">
        <v>155</v>
      </c>
      <c r="H3635" s="97">
        <f>CENSO[[#This Row],[CAP (cm)]]/PI()</f>
        <v>49.338032358487553</v>
      </c>
      <c r="I3635" s="64">
        <v>15</v>
      </c>
      <c r="J3635" s="96">
        <f>(PI()*(CENSO[[#This Row],[DAP (cm)]]^2))/40000</f>
        <v>0.19118487538913922</v>
      </c>
      <c r="K3635" s="96">
        <f>CENSO[[#This Row],[g (m²)]]*CENSO[[#This Row],[H (m)]]*0.7</f>
        <v>2.0074411915859618</v>
      </c>
      <c r="L3635" s="64">
        <v>1</v>
      </c>
      <c r="M3635" s="65">
        <v>366014.2</v>
      </c>
      <c r="N3635" s="87">
        <v>9703365.0999999903</v>
      </c>
      <c r="O3635" s="98" t="s">
        <v>1225</v>
      </c>
      <c r="P3635" s="87" t="str">
        <f>VLOOKUP(CENSO[[#This Row],[DAP (cm)]],CD[],2,TRUE)</f>
        <v>TORETE</v>
      </c>
      <c r="Q3635" s="87" t="str">
        <f>VLOOKUP(CENSO[[#This Row],[DAP (cm)]],DD[],2,TRUE)</f>
        <v>40├ 50</v>
      </c>
      <c r="R3635" s="87" t="str" cm="1">
        <f t="array" ref="R3635">INDEX(_xlfn.TEXTSPLIT(CENSO[[#This Row],[NOME CIENTIFICO]]," "),1)</f>
        <v>Tachigali</v>
      </c>
      <c r="S3635" s="98" t="s">
        <v>1004</v>
      </c>
      <c r="T3635" s="87">
        <f>_xlfn.MINIFS(CENSO[DAP (cm)],CENSO[NOME CIENTIFICO],CENSO[[#This Row],[NOME CIENTIFICO]])</f>
        <v>39.152116000606256</v>
      </c>
      <c r="U36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35" s="87" t="str">
        <f>IF(CENSO[[#This Row],[DAP (cm)]]&lt;CENSO[[#This Row],[DMCE (cm)]],"DAP &lt; DMCE","DAP ≥ DMCE")</f>
        <v>DAP &lt; DMCE</v>
      </c>
      <c r="W3635" s="87" t="str">
        <f>IF(CENSO[[#This Row],[DAP (cm)]]&gt;200, "Superior", "Inferior")</f>
        <v>Inferior</v>
      </c>
      <c r="X3635" s="87" t="str">
        <f>VLOOKUP(CENSO[[#This Row],[NOME COMUM]],ESPECIES[],4,FALSE)</f>
        <v>Não</v>
      </c>
      <c r="Y3635" s="87" t="str">
        <f>IF(IFERROR(VLOOKUP(CENSO[[#This Row],[NOME COMUM]],COMERCIAIS[],2, FALSE), "Não") &lt;&gt; "Não", "Sim", "Não")</f>
        <v>Sim</v>
      </c>
      <c r="Z3635" s="133">
        <f>CENSO[[#This Row],[g (m²)]]/SUM(AEEF[AEEF-UT])</f>
        <v>3.3450502530181188E-4</v>
      </c>
      <c r="AA3635" s="133">
        <f>CENSO[[#This Row],[v (m³)]]/SUM(AEEF[AEEF-UT])</f>
        <v>3.5123027656690244E-3</v>
      </c>
    </row>
    <row r="3636" spans="1:27" ht="14">
      <c r="A3636" s="86">
        <v>1</v>
      </c>
      <c r="B3636" s="86">
        <v>2</v>
      </c>
      <c r="C3636" s="63">
        <v>103</v>
      </c>
      <c r="D3636" s="63">
        <v>3635</v>
      </c>
      <c r="E3636" s="63" t="str">
        <f>VLOOKUP(CENSO[[#This Row],[NOME COMUM]],ESPECIES[],2,FALSE)</f>
        <v>Pouteria sp.</v>
      </c>
      <c r="F3636" s="64" t="s">
        <v>83</v>
      </c>
      <c r="G3636" s="64">
        <v>264</v>
      </c>
      <c r="H3636" s="97">
        <f>CENSO[[#This Row],[CAP (cm)]]/PI()</f>
        <v>84.033809952520741</v>
      </c>
      <c r="I3636" s="64">
        <v>15</v>
      </c>
      <c r="J3636" s="96">
        <f>(PI()*(CENSO[[#This Row],[DAP (cm)]]^2))/40000</f>
        <v>0.55462314568663684</v>
      </c>
      <c r="K3636" s="96">
        <f>CENSO[[#This Row],[g (m²)]]*CENSO[[#This Row],[H (m)]]*0.7</f>
        <v>5.8235430297096862</v>
      </c>
      <c r="L3636" s="64">
        <v>1</v>
      </c>
      <c r="M3636" s="65">
        <v>366007.799999999</v>
      </c>
      <c r="N3636" s="87">
        <v>9703357.0999999903</v>
      </c>
      <c r="O3636" s="87" t="s">
        <v>1227</v>
      </c>
      <c r="P3636" s="87" t="str">
        <f>VLOOKUP(CENSO[[#This Row],[DAP (cm)]],CD[],2,TRUE)</f>
        <v>TORA</v>
      </c>
      <c r="Q3636" s="87" t="str">
        <f>VLOOKUP(CENSO[[#This Row],[DAP (cm)]],DD[],2,TRUE)</f>
        <v>80├ 90</v>
      </c>
      <c r="R3636" s="87" t="str" cm="1">
        <f t="array" ref="R3636">INDEX(_xlfn.TEXTSPLIT(CENSO[[#This Row],[NOME CIENTIFICO]]," "),1)</f>
        <v>Pouteria</v>
      </c>
      <c r="S3636" s="98" t="s">
        <v>1004</v>
      </c>
      <c r="T3636" s="87">
        <f>_xlfn.MINIFS(CENSO[DAP (cm)],CENSO[NOME CIENTIFICO],CENSO[[#This Row],[NOME CIENTIFICO]])</f>
        <v>39.788735772973837</v>
      </c>
      <c r="U36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36" s="87" t="str">
        <f>IF(CENSO[[#This Row],[DAP (cm)]]&lt;CENSO[[#This Row],[DMCE (cm)]],"DAP &lt; DMCE","DAP ≥ DMCE")</f>
        <v>DAP ≥ DMCE</v>
      </c>
      <c r="W3636" s="87" t="str">
        <f>IF(CENSO[[#This Row],[DAP (cm)]]&gt;200, "Superior", "Inferior")</f>
        <v>Inferior</v>
      </c>
      <c r="X3636" s="87" t="str">
        <f>VLOOKUP(CENSO[[#This Row],[NOME COMUM]],ESPECIES[],4,FALSE)</f>
        <v>Não</v>
      </c>
      <c r="Y3636" s="87" t="str">
        <f>IF(IFERROR(VLOOKUP(CENSO[[#This Row],[NOME COMUM]],COMERCIAIS[],2, FALSE), "Não") &lt;&gt; "Não", "Sim", "Não")</f>
        <v>Não</v>
      </c>
      <c r="Z3636" s="133">
        <f>CENSO[[#This Row],[g (m²)]]/SUM(AEEF[AEEF-UT])</f>
        <v>9.7039176871738133E-4</v>
      </c>
      <c r="AA3636" s="133">
        <f>CENSO[[#This Row],[v (m³)]]/SUM(AEEF[AEEF-UT])</f>
        <v>1.0189113571532502E-2</v>
      </c>
    </row>
    <row r="3637" spans="1:27" ht="14">
      <c r="A3637" s="86">
        <v>1</v>
      </c>
      <c r="B3637" s="86">
        <v>2</v>
      </c>
      <c r="C3637" s="63">
        <v>103</v>
      </c>
      <c r="D3637" s="63">
        <v>3636</v>
      </c>
      <c r="E3637" s="63" t="str">
        <f>VLOOKUP(CENSO[[#This Row],[NOME COMUM]],ESPECIES[],2,FALSE)</f>
        <v>Pouteria sp.</v>
      </c>
      <c r="F3637" s="64" t="s">
        <v>83</v>
      </c>
      <c r="G3637" s="64">
        <v>208</v>
      </c>
      <c r="H3637" s="97">
        <f>CENSO[[#This Row],[CAP (cm)]]/PI()</f>
        <v>66.208456326228458</v>
      </c>
      <c r="I3637" s="64">
        <v>18</v>
      </c>
      <c r="J3637" s="96">
        <f>(PI()*(CENSO[[#This Row],[DAP (cm)]]^2))/40000</f>
        <v>0.34428397289638796</v>
      </c>
      <c r="K3637" s="96">
        <f>CENSO[[#This Row],[g (m²)]]*CENSO[[#This Row],[H (m)]]*0.7</f>
        <v>4.337978058494488</v>
      </c>
      <c r="L3637" s="64">
        <v>1</v>
      </c>
      <c r="M3637" s="65">
        <v>365989.59999999899</v>
      </c>
      <c r="N3637" s="87">
        <v>9703354.5999999903</v>
      </c>
      <c r="O3637" s="87" t="s">
        <v>1227</v>
      </c>
      <c r="P3637" s="87" t="str">
        <f>VLOOKUP(CENSO[[#This Row],[DAP (cm)]],CD[],2,TRUE)</f>
        <v>TORA</v>
      </c>
      <c r="Q3637" s="87" t="str">
        <f>VLOOKUP(CENSO[[#This Row],[DAP (cm)]],DD[],2,TRUE)</f>
        <v>60├ 70</v>
      </c>
      <c r="R3637" s="87" t="str" cm="1">
        <f t="array" ref="R3637">INDEX(_xlfn.TEXTSPLIT(CENSO[[#This Row],[NOME CIENTIFICO]]," "),1)</f>
        <v>Pouteria</v>
      </c>
      <c r="S3637" s="98" t="s">
        <v>1004</v>
      </c>
      <c r="T3637" s="87">
        <f>_xlfn.MINIFS(CENSO[DAP (cm)],CENSO[NOME CIENTIFICO],CENSO[[#This Row],[NOME CIENTIFICO]])</f>
        <v>39.788735772973837</v>
      </c>
      <c r="U36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37" s="87" t="str">
        <f>IF(CENSO[[#This Row],[DAP (cm)]]&lt;CENSO[[#This Row],[DMCE (cm)]],"DAP &lt; DMCE","DAP ≥ DMCE")</f>
        <v>DAP ≥ DMCE</v>
      </c>
      <c r="W3637" s="87" t="str">
        <f>IF(CENSO[[#This Row],[DAP (cm)]]&gt;200, "Superior", "Inferior")</f>
        <v>Inferior</v>
      </c>
      <c r="X3637" s="87" t="str">
        <f>VLOOKUP(CENSO[[#This Row],[NOME COMUM]],ESPECIES[],4,FALSE)</f>
        <v>Não</v>
      </c>
      <c r="Y3637" s="87" t="str">
        <f>IF(IFERROR(VLOOKUP(CENSO[[#This Row],[NOME COMUM]],COMERCIAIS[],2, FALSE), "Não") &lt;&gt; "Não", "Sim", "Não")</f>
        <v>Não</v>
      </c>
      <c r="Z3637" s="133">
        <f>CENSO[[#This Row],[g (m²)]]/SUM(AEEF[AEEF-UT])</f>
        <v>6.023735864581724E-4</v>
      </c>
      <c r="AA3637" s="133">
        <f>CENSO[[#This Row],[v (m³)]]/SUM(AEEF[AEEF-UT])</f>
        <v>7.5899071893729712E-3</v>
      </c>
    </row>
    <row r="3638" spans="1:27" ht="14">
      <c r="A3638" s="86">
        <v>1</v>
      </c>
      <c r="B3638" s="86">
        <v>2</v>
      </c>
      <c r="C3638" s="63">
        <v>103</v>
      </c>
      <c r="D3638" s="63">
        <v>3637</v>
      </c>
      <c r="E3638" s="63" t="str">
        <f>VLOOKUP(CENSO[[#This Row],[NOME COMUM]],ESPECIES[],2,FALSE)</f>
        <v>Bertholletia excelsa Humb. &amp; Bonpl.</v>
      </c>
      <c r="F3638" s="64" t="s">
        <v>37</v>
      </c>
      <c r="G3638" s="64">
        <v>164</v>
      </c>
      <c r="H3638" s="97">
        <f>CENSO[[#This Row],[CAP (cm)]]/PI()</f>
        <v>52.202821334141674</v>
      </c>
      <c r="I3638" s="64">
        <v>17</v>
      </c>
      <c r="J3638" s="96">
        <f>(PI()*(CENSO[[#This Row],[DAP (cm)]]^2))/40000</f>
        <v>0.21403156746998089</v>
      </c>
      <c r="K3638" s="96">
        <f>CENSO[[#This Row],[g (m²)]]*CENSO[[#This Row],[H (m)]]*0.7</f>
        <v>2.5469756528927725</v>
      </c>
      <c r="L3638" s="64">
        <v>1</v>
      </c>
      <c r="M3638" s="65">
        <v>365973.299999999</v>
      </c>
      <c r="N3638" s="87">
        <v>9703362.3000000007</v>
      </c>
      <c r="O3638" s="87" t="s">
        <v>424</v>
      </c>
      <c r="P3638" s="87" t="str">
        <f>VLOOKUP(CENSO[[#This Row],[DAP (cm)]],CD[],2,TRUE)</f>
        <v>TORA</v>
      </c>
      <c r="Q3638" s="87" t="str">
        <f>VLOOKUP(CENSO[[#This Row],[DAP (cm)]],DD[],2,TRUE)</f>
        <v>50├ 60</v>
      </c>
      <c r="R3638" s="87" t="str" cm="1">
        <f t="array" ref="R3638">INDEX(_xlfn.TEXTSPLIT(CENSO[[#This Row],[NOME CIENTIFICO]]," "),1)</f>
        <v>Bertholletia</v>
      </c>
      <c r="S3638" s="98" t="s">
        <v>1004</v>
      </c>
      <c r="T3638" s="87">
        <f>_xlfn.MINIFS(CENSO[DAP (cm)],CENSO[NOME CIENTIFICO],CENSO[[#This Row],[NOME CIENTIFICO]])</f>
        <v>41.38028520389279</v>
      </c>
      <c r="U36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638" s="87" t="str">
        <f>IF(CENSO[[#This Row],[DAP (cm)]]&lt;CENSO[[#This Row],[DMCE (cm)]],"DAP &lt; DMCE","DAP ≥ DMCE")</f>
        <v>DAP ≥ DMCE</v>
      </c>
      <c r="W3638" s="87" t="str">
        <f>IF(CENSO[[#This Row],[DAP (cm)]]&gt;200, "Superior", "Inferior")</f>
        <v>Inferior</v>
      </c>
      <c r="X3638" s="87" t="str">
        <f>VLOOKUP(CENSO[[#This Row],[NOME COMUM]],ESPECIES[],4,FALSE)</f>
        <v>Protegida</v>
      </c>
      <c r="Y3638" s="87" t="str">
        <f>IF(IFERROR(VLOOKUP(CENSO[[#This Row],[NOME COMUM]],COMERCIAIS[],2, FALSE), "Não") &lt;&gt; "Não", "Sim", "Não")</f>
        <v>Não</v>
      </c>
      <c r="Z3638" s="133">
        <f>CENSO[[#This Row],[g (m²)]]/SUM(AEEF[AEEF-UT])</f>
        <v>3.744785498654542E-4</v>
      </c>
      <c r="AA3638" s="133">
        <f>CENSO[[#This Row],[v (m³)]]/SUM(AEEF[AEEF-UT])</f>
        <v>4.4562947433989045E-3</v>
      </c>
    </row>
    <row r="3639" spans="1:27" ht="14">
      <c r="A3639" s="86">
        <v>1</v>
      </c>
      <c r="B3639" s="86">
        <v>2</v>
      </c>
      <c r="C3639" s="63">
        <v>103</v>
      </c>
      <c r="D3639" s="63">
        <v>3638</v>
      </c>
      <c r="E3639" s="63" t="str">
        <f>VLOOKUP(CENSO[[#This Row],[NOME COMUM]],ESPECIES[],2,FALSE)</f>
        <v>Cedrelinga catenaeformis Ducke</v>
      </c>
      <c r="F3639" s="64" t="s">
        <v>71</v>
      </c>
      <c r="G3639" s="64">
        <v>400</v>
      </c>
      <c r="H3639" s="97">
        <f>CENSO[[#This Row],[CAP (cm)]]/PI()</f>
        <v>127.32395447351627</v>
      </c>
      <c r="I3639" s="64">
        <v>23</v>
      </c>
      <c r="J3639" s="96">
        <f>(PI()*(CENSO[[#This Row],[DAP (cm)]]^2))/40000</f>
        <v>1.2732395447351625</v>
      </c>
      <c r="K3639" s="96">
        <f>CENSO[[#This Row],[g (m²)]]*CENSO[[#This Row],[H (m)]]*0.7</f>
        <v>20.499156670236115</v>
      </c>
      <c r="L3639" s="64">
        <v>1</v>
      </c>
      <c r="M3639" s="65">
        <v>365976.7</v>
      </c>
      <c r="N3639" s="87">
        <v>9703340.8000000007</v>
      </c>
      <c r="O3639" s="87" t="s">
        <v>1228</v>
      </c>
      <c r="P3639" s="87" t="str">
        <f>VLOOKUP(CENSO[[#This Row],[DAP (cm)]],CD[],2,TRUE)</f>
        <v>TORA</v>
      </c>
      <c r="Q3639" s="87" t="str">
        <f>VLOOKUP(CENSO[[#This Row],[DAP (cm)]],DD[],2,TRUE)</f>
        <v>120├ 130</v>
      </c>
      <c r="R3639" s="87" t="str" cm="1">
        <f t="array" ref="R3639">INDEX(_xlfn.TEXTSPLIT(CENSO[[#This Row],[NOME CIENTIFICO]]," "),1)</f>
        <v>Cedrelinga</v>
      </c>
      <c r="S3639" s="98" t="s">
        <v>1004</v>
      </c>
      <c r="T3639" s="87">
        <f>_xlfn.MINIFS(CENSO[DAP (cm)],CENSO[NOME CIENTIFICO],CENSO[[#This Row],[NOME CIENTIFICO]])</f>
        <v>38.515496228238675</v>
      </c>
      <c r="U36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39" s="87" t="str">
        <f>IF(CENSO[[#This Row],[DAP (cm)]]&lt;CENSO[[#This Row],[DMCE (cm)]],"DAP &lt; DMCE","DAP ≥ DMCE")</f>
        <v>DAP ≥ DMCE</v>
      </c>
      <c r="W3639" s="87" t="str">
        <f>IF(CENSO[[#This Row],[DAP (cm)]]&gt;200, "Superior", "Inferior")</f>
        <v>Inferior</v>
      </c>
      <c r="X3639" s="87" t="str">
        <f>VLOOKUP(CENSO[[#This Row],[NOME COMUM]],ESPECIES[],4,FALSE)</f>
        <v>Não</v>
      </c>
      <c r="Y3639" s="87" t="str">
        <f>IF(IFERROR(VLOOKUP(CENSO[[#This Row],[NOME COMUM]],COMERCIAIS[],2, FALSE), "Não") &lt;&gt; "Não", "Sim", "Não")</f>
        <v>Sim</v>
      </c>
      <c r="Z3639" s="133">
        <f>CENSO[[#This Row],[g (m²)]]/SUM(AEEF[AEEF-UT])</f>
        <v>2.2277129676707558E-3</v>
      </c>
      <c r="AA3639" s="133">
        <f>CENSO[[#This Row],[v (m³)]]/SUM(AEEF[AEEF-UT])</f>
        <v>3.5866178779499165E-2</v>
      </c>
    </row>
    <row r="3640" spans="1:27" ht="14">
      <c r="A3640" s="86">
        <v>1</v>
      </c>
      <c r="B3640" s="86">
        <v>2</v>
      </c>
      <c r="C3640" s="63">
        <v>103</v>
      </c>
      <c r="D3640" s="63">
        <v>3639</v>
      </c>
      <c r="E3640" s="63" t="str">
        <f>VLOOKUP(CENSO[[#This Row],[NOME COMUM]],ESPECIES[],2,FALSE)</f>
        <v>Pouteria sp.</v>
      </c>
      <c r="F3640" s="64" t="s">
        <v>83</v>
      </c>
      <c r="G3640" s="64">
        <v>397</v>
      </c>
      <c r="H3640" s="97">
        <f>CENSO[[#This Row],[CAP (cm)]]/PI()</f>
        <v>126.3690248149649</v>
      </c>
      <c r="I3640" s="64">
        <v>25</v>
      </c>
      <c r="J3640" s="96">
        <f>(PI()*(CENSO[[#This Row],[DAP (cm)]]^2))/40000</f>
        <v>1.2542125712885266</v>
      </c>
      <c r="K3640" s="96">
        <f>CENSO[[#This Row],[g (m²)]]*CENSO[[#This Row],[H (m)]]*0.7</f>
        <v>21.948719997549215</v>
      </c>
      <c r="L3640" s="64">
        <v>1</v>
      </c>
      <c r="M3640" s="65">
        <v>365995.09999999899</v>
      </c>
      <c r="N3640" s="87">
        <v>9703313.3000000007</v>
      </c>
      <c r="O3640" s="87" t="s">
        <v>1227</v>
      </c>
      <c r="P3640" s="87" t="str">
        <f>VLOOKUP(CENSO[[#This Row],[DAP (cm)]],CD[],2,TRUE)</f>
        <v>TORA</v>
      </c>
      <c r="Q3640" s="87" t="str">
        <f>VLOOKUP(CENSO[[#This Row],[DAP (cm)]],DD[],2,TRUE)</f>
        <v>120├ 130</v>
      </c>
      <c r="R3640" s="87" t="str" cm="1">
        <f t="array" ref="R3640">INDEX(_xlfn.TEXTSPLIT(CENSO[[#This Row],[NOME CIENTIFICO]]," "),1)</f>
        <v>Pouteria</v>
      </c>
      <c r="S3640" s="98" t="s">
        <v>1004</v>
      </c>
      <c r="T3640" s="87">
        <f>_xlfn.MINIFS(CENSO[DAP (cm)],CENSO[NOME CIENTIFICO],CENSO[[#This Row],[NOME CIENTIFICO]])</f>
        <v>39.788735772973837</v>
      </c>
      <c r="U36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40" s="87" t="str">
        <f>IF(CENSO[[#This Row],[DAP (cm)]]&lt;CENSO[[#This Row],[DMCE (cm)]],"DAP &lt; DMCE","DAP ≥ DMCE")</f>
        <v>DAP ≥ DMCE</v>
      </c>
      <c r="W3640" s="87" t="str">
        <f>IF(CENSO[[#This Row],[DAP (cm)]]&gt;200, "Superior", "Inferior")</f>
        <v>Inferior</v>
      </c>
      <c r="X3640" s="87" t="str">
        <f>VLOOKUP(CENSO[[#This Row],[NOME COMUM]],ESPECIES[],4,FALSE)</f>
        <v>Não</v>
      </c>
      <c r="Y3640" s="87" t="str">
        <f>IF(IFERROR(VLOOKUP(CENSO[[#This Row],[NOME COMUM]],COMERCIAIS[],2, FALSE), "Não") &lt;&gt; "Não", "Sim", "Não")</f>
        <v>Não</v>
      </c>
      <c r="Z3640" s="133">
        <f>CENSO[[#This Row],[g (m²)]]/SUM(AEEF[AEEF-UT])</f>
        <v>2.194422582010126E-3</v>
      </c>
      <c r="AA3640" s="133">
        <f>CENSO[[#This Row],[v (m³)]]/SUM(AEEF[AEEF-UT])</f>
        <v>3.8402395185177206E-2</v>
      </c>
    </row>
    <row r="3641" spans="1:27" ht="14">
      <c r="A3641" s="86">
        <v>1</v>
      </c>
      <c r="B3641" s="86">
        <v>2</v>
      </c>
      <c r="C3641" s="63">
        <v>103</v>
      </c>
      <c r="D3641" s="63">
        <v>3640</v>
      </c>
      <c r="E3641" s="63" t="str">
        <f>VLOOKUP(CENSO[[#This Row],[NOME COMUM]],ESPECIES[],2,FALSE)</f>
        <v>Apuleia leiocarpa (Vogel) J.F.Macbr.</v>
      </c>
      <c r="F3641" s="64" t="s">
        <v>51</v>
      </c>
      <c r="G3641" s="64">
        <v>265</v>
      </c>
      <c r="H3641" s="97">
        <f>CENSO[[#This Row],[CAP (cm)]]/PI()</f>
        <v>84.352119838704525</v>
      </c>
      <c r="I3641" s="64">
        <v>20</v>
      </c>
      <c r="J3641" s="96">
        <f>(PI()*(CENSO[[#This Row],[DAP (cm)]]^2))/40000</f>
        <v>0.55883279393141738</v>
      </c>
      <c r="K3641" s="96">
        <f>CENSO[[#This Row],[g (m²)]]*CENSO[[#This Row],[H (m)]]*0.7</f>
        <v>7.8236591150398427</v>
      </c>
      <c r="L3641" s="64">
        <v>1</v>
      </c>
      <c r="M3641" s="65">
        <v>365994</v>
      </c>
      <c r="N3641" s="87">
        <v>9703306.0999999903</v>
      </c>
      <c r="O3641" s="87" t="s">
        <v>1227</v>
      </c>
      <c r="P3641" s="87" t="str">
        <f>VLOOKUP(CENSO[[#This Row],[DAP (cm)]],CD[],2,TRUE)</f>
        <v>TORA</v>
      </c>
      <c r="Q3641" s="87" t="str">
        <f>VLOOKUP(CENSO[[#This Row],[DAP (cm)]],DD[],2,TRUE)</f>
        <v>80├ 90</v>
      </c>
      <c r="R3641" s="87" t="str" cm="1">
        <f t="array" ref="R3641">INDEX(_xlfn.TEXTSPLIT(CENSO[[#This Row],[NOME CIENTIFICO]]," "),1)</f>
        <v>Apuleia</v>
      </c>
      <c r="S3641" s="98" t="s">
        <v>1004</v>
      </c>
      <c r="T3641" s="87">
        <f>_xlfn.MINIFS(CENSO[DAP (cm)],CENSO[NOME CIENTIFICO],CENSO[[#This Row],[NOME CIENTIFICO]])</f>
        <v>39.788735772973837</v>
      </c>
      <c r="U36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41" s="87" t="str">
        <f>IF(CENSO[[#This Row],[DAP (cm)]]&lt;CENSO[[#This Row],[DMCE (cm)]],"DAP &lt; DMCE","DAP ≥ DMCE")</f>
        <v>DAP ≥ DMCE</v>
      </c>
      <c r="W3641" s="87" t="str">
        <f>IF(CENSO[[#This Row],[DAP (cm)]]&gt;200, "Superior", "Inferior")</f>
        <v>Inferior</v>
      </c>
      <c r="X3641" s="87" t="str">
        <f>VLOOKUP(CENSO[[#This Row],[NOME COMUM]],ESPECIES[],4,FALSE)</f>
        <v>Não</v>
      </c>
      <c r="Y3641" s="87" t="str">
        <f>IF(IFERROR(VLOOKUP(CENSO[[#This Row],[NOME COMUM]],COMERCIAIS[],2, FALSE), "Não") &lt;&gt; "Não", "Sim", "Não")</f>
        <v>Sim</v>
      </c>
      <c r="Z3641" s="133">
        <f>CENSO[[#This Row],[g (m²)]]/SUM(AEEF[AEEF-UT])</f>
        <v>9.777571447167426E-4</v>
      </c>
      <c r="AA3641" s="133">
        <f>CENSO[[#This Row],[v (m³)]]/SUM(AEEF[AEEF-UT])</f>
        <v>1.3688600026034396E-2</v>
      </c>
    </row>
    <row r="3642" spans="1:27" ht="14">
      <c r="A3642" s="86">
        <v>1</v>
      </c>
      <c r="B3642" s="86">
        <v>2</v>
      </c>
      <c r="C3642" s="63">
        <v>103</v>
      </c>
      <c r="D3642" s="63">
        <v>3641</v>
      </c>
      <c r="E3642" s="63" t="str">
        <f>VLOOKUP(CENSO[[#This Row],[NOME COMUM]],ESPECIES[],2,FALSE)</f>
        <v>Goupia glabra Aubl.</v>
      </c>
      <c r="F3642" s="64" t="s">
        <v>34</v>
      </c>
      <c r="G3642" s="64">
        <v>368</v>
      </c>
      <c r="H3642" s="97">
        <f>CENSO[[#This Row],[CAP (cm)]]/PI()</f>
        <v>117.13803811563497</v>
      </c>
      <c r="I3642" s="64">
        <v>24</v>
      </c>
      <c r="J3642" s="96">
        <f>(PI()*(CENSO[[#This Row],[DAP (cm)]]^2))/40000</f>
        <v>1.0776699506638416</v>
      </c>
      <c r="K3642" s="96">
        <f>CENSO[[#This Row],[g (m²)]]*CENSO[[#This Row],[H (m)]]*0.7</f>
        <v>18.10485517115254</v>
      </c>
      <c r="L3642" s="64">
        <v>1</v>
      </c>
      <c r="M3642" s="65">
        <v>365989.09999999899</v>
      </c>
      <c r="N3642" s="87">
        <v>9703301.8000000007</v>
      </c>
      <c r="O3642" s="87" t="s">
        <v>1228</v>
      </c>
      <c r="P3642" s="87" t="str">
        <f>VLOOKUP(CENSO[[#This Row],[DAP (cm)]],CD[],2,TRUE)</f>
        <v>TORA</v>
      </c>
      <c r="Q3642" s="87" t="str">
        <f>VLOOKUP(CENSO[[#This Row],[DAP (cm)]],DD[],2,TRUE)</f>
        <v>110├ 120</v>
      </c>
      <c r="R3642" s="87" t="str" cm="1">
        <f t="array" ref="R3642">INDEX(_xlfn.TEXTSPLIT(CENSO[[#This Row],[NOME CIENTIFICO]]," "),1)</f>
        <v>Goupia</v>
      </c>
      <c r="S3642" s="98" t="s">
        <v>1004</v>
      </c>
      <c r="T3642" s="87">
        <f>_xlfn.MINIFS(CENSO[DAP (cm)],CENSO[NOME CIENTIFICO],CENSO[[#This Row],[NOME CIENTIFICO]])</f>
        <v>40.107045659157627</v>
      </c>
      <c r="U36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642" s="87" t="str">
        <f>IF(CENSO[[#This Row],[DAP (cm)]]&lt;CENSO[[#This Row],[DMCE (cm)]],"DAP &lt; DMCE","DAP ≥ DMCE")</f>
        <v>DAP ≥ DMCE</v>
      </c>
      <c r="W3642" s="87" t="str">
        <f>IF(CENSO[[#This Row],[DAP (cm)]]&gt;200, "Superior", "Inferior")</f>
        <v>Inferior</v>
      </c>
      <c r="X3642" s="87" t="str">
        <f>VLOOKUP(CENSO[[#This Row],[NOME COMUM]],ESPECIES[],4,FALSE)</f>
        <v>Não</v>
      </c>
      <c r="Y3642" s="87" t="str">
        <f>IF(IFERROR(VLOOKUP(CENSO[[#This Row],[NOME COMUM]],COMERCIAIS[],2, FALSE), "Não") &lt;&gt; "Não", "Sim", "Não")</f>
        <v>Sim</v>
      </c>
      <c r="Z3642" s="133">
        <f>CENSO[[#This Row],[g (m²)]]/SUM(AEEF[AEEF-UT])</f>
        <v>1.8855362558365279E-3</v>
      </c>
      <c r="AA3642" s="133">
        <f>CENSO[[#This Row],[v (m³)]]/SUM(AEEF[AEEF-UT])</f>
        <v>3.1677009098053668E-2</v>
      </c>
    </row>
    <row r="3643" spans="1:27" ht="14">
      <c r="A3643" s="86">
        <v>1</v>
      </c>
      <c r="B3643" s="86">
        <v>2</v>
      </c>
      <c r="C3643" s="63">
        <v>103</v>
      </c>
      <c r="D3643" s="63">
        <v>3642</v>
      </c>
      <c r="E3643" s="63" t="str">
        <f>VLOOKUP(CENSO[[#This Row],[NOME COMUM]],ESPECIES[],2,FALSE)</f>
        <v>Couratari guianensis Aubl.</v>
      </c>
      <c r="F3643" s="64" t="s">
        <v>6</v>
      </c>
      <c r="G3643" s="64">
        <v>410</v>
      </c>
      <c r="H3643" s="97">
        <f>CENSO[[#This Row],[CAP (cm)]]/PI()</f>
        <v>130.50705333535419</v>
      </c>
      <c r="I3643" s="64">
        <v>17</v>
      </c>
      <c r="J3643" s="96">
        <f>(PI()*(CENSO[[#This Row],[DAP (cm)]]^2))/40000</f>
        <v>1.3376972966873806</v>
      </c>
      <c r="K3643" s="96">
        <f>CENSO[[#This Row],[g (m²)]]*CENSO[[#This Row],[H (m)]]*0.7</f>
        <v>15.918597830579827</v>
      </c>
      <c r="L3643" s="64">
        <v>2</v>
      </c>
      <c r="M3643" s="65">
        <v>365981.4</v>
      </c>
      <c r="N3643" s="87">
        <v>9703306.5</v>
      </c>
      <c r="O3643" s="87" t="s">
        <v>1228</v>
      </c>
      <c r="P3643" s="87" t="str">
        <f>VLOOKUP(CENSO[[#This Row],[DAP (cm)]],CD[],2,TRUE)</f>
        <v>TORA</v>
      </c>
      <c r="Q3643" s="87" t="str">
        <f>VLOOKUP(CENSO[[#This Row],[DAP (cm)]],DD[],2,TRUE)</f>
        <v>130├ 140</v>
      </c>
      <c r="R3643" s="87" t="str" cm="1">
        <f t="array" ref="R3643">INDEX(_xlfn.TEXTSPLIT(CENSO[[#This Row],[NOME CIENTIFICO]]," "),1)</f>
        <v>Couratari</v>
      </c>
      <c r="S3643" s="98" t="s">
        <v>1004</v>
      </c>
      <c r="T3643" s="87">
        <f>_xlfn.MINIFS(CENSO[DAP (cm)],CENSO[NOME CIENTIFICO],CENSO[[#This Row],[NOME CIENTIFICO]])</f>
        <v>38.833806114422465</v>
      </c>
      <c r="U36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43" s="87" t="str">
        <f>IF(CENSO[[#This Row],[DAP (cm)]]&lt;CENSO[[#This Row],[DMCE (cm)]],"DAP &lt; DMCE","DAP ≥ DMCE")</f>
        <v>DAP ≥ DMCE</v>
      </c>
      <c r="W3643" s="87" t="str">
        <f>IF(CENSO[[#This Row],[DAP (cm)]]&gt;200, "Superior", "Inferior")</f>
        <v>Inferior</v>
      </c>
      <c r="X3643" s="87" t="str">
        <f>VLOOKUP(CENSO[[#This Row],[NOME COMUM]],ESPECIES[],4,FALSE)</f>
        <v>Não</v>
      </c>
      <c r="Y3643" s="87" t="str">
        <f>IF(IFERROR(VLOOKUP(CENSO[[#This Row],[NOME COMUM]],COMERCIAIS[],2, FALSE), "Não") &lt;&gt; "Não", "Sim", "Não")</f>
        <v>Sim</v>
      </c>
      <c r="Z3643" s="133">
        <f>CENSO[[#This Row],[g (m²)]]/SUM(AEEF[AEEF-UT])</f>
        <v>2.3404909366590886E-3</v>
      </c>
      <c r="AA3643" s="133">
        <f>CENSO[[#This Row],[v (m³)]]/SUM(AEEF[AEEF-UT])</f>
        <v>2.7851842146243151E-2</v>
      </c>
    </row>
    <row r="3644" spans="1:27" ht="14">
      <c r="A3644" s="86">
        <v>1</v>
      </c>
      <c r="B3644" s="86">
        <v>2</v>
      </c>
      <c r="C3644" s="63">
        <v>103</v>
      </c>
      <c r="D3644" s="63">
        <v>3643</v>
      </c>
      <c r="E3644" s="63" t="str">
        <f>VLOOKUP(CENSO[[#This Row],[NOME COMUM]],ESPECIES[],2,FALSE)</f>
        <v>Parahancornia amapa (Huber ) Ducke</v>
      </c>
      <c r="F3644" s="64" t="s">
        <v>15</v>
      </c>
      <c r="G3644" s="64">
        <v>387</v>
      </c>
      <c r="H3644" s="97">
        <f>CENSO[[#This Row],[CAP (cm)]]/PI()</f>
        <v>123.185925953127</v>
      </c>
      <c r="I3644" s="64">
        <v>24</v>
      </c>
      <c r="J3644" s="96">
        <f>(PI()*(CENSO[[#This Row],[DAP (cm)]]^2))/40000</f>
        <v>1.1918238335965037</v>
      </c>
      <c r="K3644" s="96">
        <f>CENSO[[#This Row],[g (m²)]]*CENSO[[#This Row],[H (m)]]*0.7</f>
        <v>20.02264040442126</v>
      </c>
      <c r="L3644" s="64">
        <v>1</v>
      </c>
      <c r="M3644" s="65">
        <v>365977.299999999</v>
      </c>
      <c r="N3644" s="87">
        <v>9703305.0999999903</v>
      </c>
      <c r="O3644" s="87" t="s">
        <v>1227</v>
      </c>
      <c r="P3644" s="87" t="str">
        <f>VLOOKUP(CENSO[[#This Row],[DAP (cm)]],CD[],2,TRUE)</f>
        <v>TORA</v>
      </c>
      <c r="Q3644" s="87" t="str">
        <f>VLOOKUP(CENSO[[#This Row],[DAP (cm)]],DD[],2,TRUE)</f>
        <v>120├ 130</v>
      </c>
      <c r="R3644" s="87" t="str" cm="1">
        <f t="array" ref="R3644">INDEX(_xlfn.TEXTSPLIT(CENSO[[#This Row],[NOME CIENTIFICO]]," "),1)</f>
        <v>Parahancornia</v>
      </c>
      <c r="S3644" s="98" t="s">
        <v>1004</v>
      </c>
      <c r="T3644" s="87">
        <f>_xlfn.MINIFS(CENSO[DAP (cm)],CENSO[NOME CIENTIFICO],CENSO[[#This Row],[NOME CIENTIFICO]])</f>
        <v>39.788735772973837</v>
      </c>
      <c r="U36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44" s="87" t="str">
        <f>IF(CENSO[[#This Row],[DAP (cm)]]&lt;CENSO[[#This Row],[DMCE (cm)]],"DAP &lt; DMCE","DAP ≥ DMCE")</f>
        <v>DAP ≥ DMCE</v>
      </c>
      <c r="W3644" s="87" t="str">
        <f>IF(CENSO[[#This Row],[DAP (cm)]]&gt;200, "Superior", "Inferior")</f>
        <v>Inferior</v>
      </c>
      <c r="X3644" s="87" t="str">
        <f>VLOOKUP(CENSO[[#This Row],[NOME COMUM]],ESPECIES[],4,FALSE)</f>
        <v>Não</v>
      </c>
      <c r="Y3644" s="87" t="str">
        <f>IF(IFERROR(VLOOKUP(CENSO[[#This Row],[NOME COMUM]],COMERCIAIS[],2, FALSE), "Não") &lt;&gt; "Não", "Sim", "Não")</f>
        <v>Não</v>
      </c>
      <c r="Z3644" s="133">
        <f>CENSO[[#This Row],[g (m²)]]/SUM(AEEF[AEEF-UT])</f>
        <v>2.0852646465942593E-3</v>
      </c>
      <c r="AA3644" s="133">
        <f>CENSO[[#This Row],[v (m³)]]/SUM(AEEF[AEEF-UT])</f>
        <v>3.5032446062783551E-2</v>
      </c>
    </row>
    <row r="3645" spans="1:27" ht="14">
      <c r="A3645" s="86">
        <v>1</v>
      </c>
      <c r="B3645" s="86">
        <v>2</v>
      </c>
      <c r="C3645" s="63">
        <v>103</v>
      </c>
      <c r="D3645" s="63">
        <v>3644</v>
      </c>
      <c r="E3645" s="63" t="str">
        <f>VLOOKUP(CENSO[[#This Row],[NOME COMUM]],ESPECIES[],2,FALSE)</f>
        <v>Didymopanax calvum Decne. &amp; Planch.</v>
      </c>
      <c r="F3645" s="64" t="s">
        <v>52</v>
      </c>
      <c r="G3645" s="64">
        <v>370</v>
      </c>
      <c r="H3645" s="97">
        <f>CENSO[[#This Row],[CAP (cm)]]/PI()</f>
        <v>117.77465788800255</v>
      </c>
      <c r="I3645" s="64">
        <v>22</v>
      </c>
      <c r="J3645" s="96">
        <f>(PI()*(CENSO[[#This Row],[DAP (cm)]]^2))/40000</f>
        <v>1.0894155854640235</v>
      </c>
      <c r="K3645" s="96">
        <f>CENSO[[#This Row],[g (m²)]]*CENSO[[#This Row],[H (m)]]*0.7</f>
        <v>16.777000016145962</v>
      </c>
      <c r="L3645" s="64">
        <v>1</v>
      </c>
      <c r="M3645" s="65">
        <v>365976.799999999</v>
      </c>
      <c r="N3645" s="87">
        <v>9703299.8000000007</v>
      </c>
      <c r="O3645" s="87" t="s">
        <v>1227</v>
      </c>
      <c r="P3645" s="87" t="str">
        <f>VLOOKUP(CENSO[[#This Row],[DAP (cm)]],CD[],2,TRUE)</f>
        <v>TORA</v>
      </c>
      <c r="Q3645" s="87" t="str">
        <f>VLOOKUP(CENSO[[#This Row],[DAP (cm)]],DD[],2,TRUE)</f>
        <v>110├ 120</v>
      </c>
      <c r="R3645" s="87" t="str" cm="1">
        <f t="array" ref="R3645">INDEX(_xlfn.TEXTSPLIT(CENSO[[#This Row],[NOME CIENTIFICO]]," "),1)</f>
        <v>Didymopanax</v>
      </c>
      <c r="S3645" s="98" t="s">
        <v>1004</v>
      </c>
      <c r="T3645" s="87">
        <f>_xlfn.MINIFS(CENSO[DAP (cm)],CENSO[NOME CIENTIFICO],CENSO[[#This Row],[NOME CIENTIFICO]])</f>
        <v>46.791553269017228</v>
      </c>
      <c r="U36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56.791553269017228</v>
      </c>
      <c r="V3645" s="87" t="str">
        <f>IF(CENSO[[#This Row],[DAP (cm)]]&lt;CENSO[[#This Row],[DMCE (cm)]],"DAP &lt; DMCE","DAP ≥ DMCE")</f>
        <v>DAP ≥ DMCE</v>
      </c>
      <c r="W3645" s="87" t="str">
        <f>IF(CENSO[[#This Row],[DAP (cm)]]&gt;200, "Superior", "Inferior")</f>
        <v>Inferior</v>
      </c>
      <c r="X3645" s="87" t="str">
        <f>VLOOKUP(CENSO[[#This Row],[NOME COMUM]],ESPECIES[],4,FALSE)</f>
        <v>Não</v>
      </c>
      <c r="Y3645" s="87" t="str">
        <f>IF(IFERROR(VLOOKUP(CENSO[[#This Row],[NOME COMUM]],COMERCIAIS[],2, FALSE), "Não") &lt;&gt; "Não", "Sim", "Não")</f>
        <v>Não</v>
      </c>
      <c r="Z3645" s="133">
        <f>CENSO[[#This Row],[g (m²)]]/SUM(AEEF[AEEF-UT])</f>
        <v>1.9060869079632905E-3</v>
      </c>
      <c r="AA3645" s="133">
        <f>CENSO[[#This Row],[v (m³)]]/SUM(AEEF[AEEF-UT])</f>
        <v>2.9353738382634675E-2</v>
      </c>
    </row>
    <row r="3646" spans="1:27" ht="14">
      <c r="A3646" s="86">
        <v>1</v>
      </c>
      <c r="B3646" s="86">
        <v>2</v>
      </c>
      <c r="C3646" s="63">
        <v>103</v>
      </c>
      <c r="D3646" s="63">
        <v>3645</v>
      </c>
      <c r="E3646" s="63" t="str">
        <f>VLOOKUP(CENSO[[#This Row],[NOME COMUM]],ESPECIES[],2,FALSE)</f>
        <v>Dialium guianense (Aubl.) Sandwith</v>
      </c>
      <c r="F3646" s="64" t="s">
        <v>97</v>
      </c>
      <c r="G3646" s="64">
        <v>308</v>
      </c>
      <c r="H3646" s="97">
        <f>CENSO[[#This Row],[CAP (cm)]]/PI()</f>
        <v>98.039444944607524</v>
      </c>
      <c r="I3646" s="64">
        <v>17</v>
      </c>
      <c r="J3646" s="96">
        <f>(PI()*(CENSO[[#This Row],[DAP (cm)]]^2))/40000</f>
        <v>0.75490372607347789</v>
      </c>
      <c r="K3646" s="96">
        <f>CENSO[[#This Row],[g (m²)]]*CENSO[[#This Row],[H (m)]]*0.7</f>
        <v>8.9833543402743867</v>
      </c>
      <c r="L3646" s="64">
        <v>2</v>
      </c>
      <c r="M3646" s="65">
        <v>365979</v>
      </c>
      <c r="N3646" s="87">
        <v>9703293.3000000007</v>
      </c>
      <c r="O3646" s="87" t="s">
        <v>1227</v>
      </c>
      <c r="P3646" s="87" t="str">
        <f>VLOOKUP(CENSO[[#This Row],[DAP (cm)]],CD[],2,TRUE)</f>
        <v>TORA</v>
      </c>
      <c r="Q3646" s="87" t="str">
        <f>VLOOKUP(CENSO[[#This Row],[DAP (cm)]],DD[],2,TRUE)</f>
        <v>90├ 100</v>
      </c>
      <c r="R3646" s="87" t="str" cm="1">
        <f t="array" ref="R3646">INDEX(_xlfn.TEXTSPLIT(CENSO[[#This Row],[NOME CIENTIFICO]]," "),1)</f>
        <v>Dialium</v>
      </c>
      <c r="S3646" s="98" t="s">
        <v>1004</v>
      </c>
      <c r="T3646" s="87">
        <f>_xlfn.MINIFS(CENSO[DAP (cm)],CENSO[NOME CIENTIFICO],CENSO[[#This Row],[NOME CIENTIFICO]])</f>
        <v>42.335214862444161</v>
      </c>
      <c r="U36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3646" s="87" t="str">
        <f>IF(CENSO[[#This Row],[DAP (cm)]]&lt;CENSO[[#This Row],[DMCE (cm)]],"DAP &lt; DMCE","DAP ≥ DMCE")</f>
        <v>DAP ≥ DMCE</v>
      </c>
      <c r="W3646" s="87" t="str">
        <f>IF(CENSO[[#This Row],[DAP (cm)]]&gt;200, "Superior", "Inferior")</f>
        <v>Inferior</v>
      </c>
      <c r="X3646" s="87" t="str">
        <f>VLOOKUP(CENSO[[#This Row],[NOME COMUM]],ESPECIES[],4,FALSE)</f>
        <v>Não</v>
      </c>
      <c r="Y3646" s="87" t="str">
        <f>IF(IFERROR(VLOOKUP(CENSO[[#This Row],[NOME COMUM]],COMERCIAIS[],2, FALSE), "Não") &lt;&gt; "Não", "Sim", "Não")</f>
        <v>Não</v>
      </c>
      <c r="Z3646" s="133">
        <f>CENSO[[#This Row],[g (m²)]]/SUM(AEEF[AEEF-UT])</f>
        <v>1.3208110185319911E-3</v>
      </c>
      <c r="AA3646" s="133">
        <f>CENSO[[#This Row],[v (m³)]]/SUM(AEEF[AEEF-UT])</f>
        <v>1.5717651120530696E-2</v>
      </c>
    </row>
    <row r="3647" spans="1:27" ht="14">
      <c r="A3647" s="86">
        <v>1</v>
      </c>
      <c r="B3647" s="86">
        <v>2</v>
      </c>
      <c r="C3647" s="63">
        <v>103</v>
      </c>
      <c r="D3647" s="63">
        <v>3646</v>
      </c>
      <c r="E3647" s="63" t="str">
        <f>VLOOKUP(CENSO[[#This Row],[NOME COMUM]],ESPECIES[],2,FALSE)</f>
        <v>Couratari guianensis Aubl.</v>
      </c>
      <c r="F3647" s="64" t="s">
        <v>6</v>
      </c>
      <c r="G3647" s="64">
        <v>170</v>
      </c>
      <c r="H3647" s="97">
        <f>CENSO[[#This Row],[CAP (cm)]]/PI()</f>
        <v>54.112680651244418</v>
      </c>
      <c r="I3647" s="64">
        <v>15</v>
      </c>
      <c r="J3647" s="96">
        <f>(PI()*(CENSO[[#This Row],[DAP (cm)]]^2))/40000</f>
        <v>0.2299788927677888</v>
      </c>
      <c r="K3647" s="96">
        <f>CENSO[[#This Row],[g (m²)]]*CENSO[[#This Row],[H (m)]]*0.7</f>
        <v>2.4147783740617825</v>
      </c>
      <c r="L3647" s="64">
        <v>1</v>
      </c>
      <c r="M3647" s="65">
        <v>365980.799999999</v>
      </c>
      <c r="N3647" s="87">
        <v>9703290.1999999899</v>
      </c>
      <c r="O3647" s="87" t="s">
        <v>1228</v>
      </c>
      <c r="P3647" s="87" t="str">
        <f>VLOOKUP(CENSO[[#This Row],[DAP (cm)]],CD[],2,TRUE)</f>
        <v>TORA</v>
      </c>
      <c r="Q3647" s="87" t="str">
        <f>VLOOKUP(CENSO[[#This Row],[DAP (cm)]],DD[],2,TRUE)</f>
        <v>50├ 60</v>
      </c>
      <c r="R3647" s="87" t="str" cm="1">
        <f t="array" ref="R3647">INDEX(_xlfn.TEXTSPLIT(CENSO[[#This Row],[NOME CIENTIFICO]]," "),1)</f>
        <v>Couratari</v>
      </c>
      <c r="S3647" s="98" t="s">
        <v>1004</v>
      </c>
      <c r="T3647" s="87">
        <f>_xlfn.MINIFS(CENSO[DAP (cm)],CENSO[NOME CIENTIFICO],CENSO[[#This Row],[NOME CIENTIFICO]])</f>
        <v>38.833806114422465</v>
      </c>
      <c r="U36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47" s="87" t="str">
        <f>IF(CENSO[[#This Row],[DAP (cm)]]&lt;CENSO[[#This Row],[DMCE (cm)]],"DAP &lt; DMCE","DAP ≥ DMCE")</f>
        <v>DAP ≥ DMCE</v>
      </c>
      <c r="W3647" s="87" t="str">
        <f>IF(CENSO[[#This Row],[DAP (cm)]]&gt;200, "Superior", "Inferior")</f>
        <v>Inferior</v>
      </c>
      <c r="X3647" s="87" t="str">
        <f>VLOOKUP(CENSO[[#This Row],[NOME COMUM]],ESPECIES[],4,FALSE)</f>
        <v>Não</v>
      </c>
      <c r="Y3647" s="87" t="str">
        <f>IF(IFERROR(VLOOKUP(CENSO[[#This Row],[NOME COMUM]],COMERCIAIS[],2, FALSE), "Não") &lt;&gt; "Não", "Sim", "Não")</f>
        <v>Sim</v>
      </c>
      <c r="Z3647" s="133">
        <f>CENSO[[#This Row],[g (m²)]]/SUM(AEEF[AEEF-UT])</f>
        <v>4.0238065478553035E-4</v>
      </c>
      <c r="AA3647" s="133">
        <f>CENSO[[#This Row],[v (m³)]]/SUM(AEEF[AEEF-UT])</f>
        <v>4.2249968752480693E-3</v>
      </c>
    </row>
    <row r="3648" spans="1:27" ht="14">
      <c r="A3648" s="86">
        <v>1</v>
      </c>
      <c r="B3648" s="86">
        <v>2</v>
      </c>
      <c r="C3648" s="63">
        <v>103</v>
      </c>
      <c r="D3648" s="63">
        <v>3647</v>
      </c>
      <c r="E3648" s="63" t="str">
        <f>VLOOKUP(CENSO[[#This Row],[NOME COMUM]],ESPECIES[],2,FALSE)</f>
        <v>Dipteryx odorata (Aubl.) Willd.</v>
      </c>
      <c r="F3648" s="64" t="s">
        <v>4</v>
      </c>
      <c r="G3648" s="64">
        <v>183</v>
      </c>
      <c r="H3648" s="97">
        <f>CENSO[[#This Row],[CAP (cm)]]/PI()</f>
        <v>58.250709171633694</v>
      </c>
      <c r="I3648" s="64">
        <v>19</v>
      </c>
      <c r="J3648" s="96">
        <f>(PI()*(CENSO[[#This Row],[DAP (cm)]]^2))/40000</f>
        <v>0.26649699446022412</v>
      </c>
      <c r="K3648" s="96">
        <f>CENSO[[#This Row],[g (m²)]]*CENSO[[#This Row],[H (m)]]*0.7</f>
        <v>3.5444100263209806</v>
      </c>
      <c r="L3648" s="64">
        <v>1</v>
      </c>
      <c r="M3648" s="65">
        <v>365981.2</v>
      </c>
      <c r="N3648" s="87">
        <v>9703285.5999999903</v>
      </c>
      <c r="O3648" s="98" t="s">
        <v>1225</v>
      </c>
      <c r="P3648" s="87" t="str">
        <f>VLOOKUP(CENSO[[#This Row],[DAP (cm)]],CD[],2,TRUE)</f>
        <v>TORA</v>
      </c>
      <c r="Q3648" s="87" t="str">
        <f>VLOOKUP(CENSO[[#This Row],[DAP (cm)]],DD[],2,TRUE)</f>
        <v>50├ 60</v>
      </c>
      <c r="R3648" s="87" t="str" cm="1">
        <f t="array" ref="R3648">INDEX(_xlfn.TEXTSPLIT(CENSO[[#This Row],[NOME CIENTIFICO]]," "),1)</f>
        <v>Dipteryx</v>
      </c>
      <c r="S3648" s="98" t="s">
        <v>1004</v>
      </c>
      <c r="T3648" s="87">
        <f>_xlfn.MINIFS(CENSO[DAP (cm)],CENSO[NOME CIENTIFICO],CENSO[[#This Row],[NOME CIENTIFICO]])</f>
        <v>39.152116000606256</v>
      </c>
      <c r="U36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80</v>
      </c>
      <c r="V3648" s="87" t="str">
        <f>IF(CENSO[[#This Row],[DAP (cm)]]&lt;CENSO[[#This Row],[DMCE (cm)]],"DAP &lt; DMCE","DAP ≥ DMCE")</f>
        <v>DAP &lt; DMCE</v>
      </c>
      <c r="W3648" s="87" t="str">
        <f>IF(CENSO[[#This Row],[DAP (cm)]]&gt;200, "Superior", "Inferior")</f>
        <v>Inferior</v>
      </c>
      <c r="X3648" s="87" t="str">
        <f>VLOOKUP(CENSO[[#This Row],[NOME COMUM]],ESPECIES[],4,FALSE)</f>
        <v>Vulneravel</v>
      </c>
      <c r="Y3648" s="87" t="str">
        <f>IF(IFERROR(VLOOKUP(CENSO[[#This Row],[NOME COMUM]],COMERCIAIS[],2, FALSE), "Não") &lt;&gt; "Não", "Sim", "Não")</f>
        <v>Sim</v>
      </c>
      <c r="Z3648" s="133">
        <f>CENSO[[#This Row],[g (m²)]]/SUM(AEEF[AEEF-UT])</f>
        <v>4.6627424733953712E-4</v>
      </c>
      <c r="AA3648" s="133">
        <f>CENSO[[#This Row],[v (m³)]]/SUM(AEEF[AEEF-UT])</f>
        <v>6.2014474896158432E-3</v>
      </c>
    </row>
    <row r="3649" spans="1:27" ht="14">
      <c r="A3649" s="86">
        <v>1</v>
      </c>
      <c r="B3649" s="86">
        <v>2</v>
      </c>
      <c r="C3649" s="63">
        <v>103</v>
      </c>
      <c r="D3649" s="63">
        <v>3648</v>
      </c>
      <c r="E3649" s="63" t="str">
        <f>VLOOKUP(CENSO[[#This Row],[NOME COMUM]],ESPECIES[],2,FALSE)</f>
        <v>Couratari guianensis Aubl.</v>
      </c>
      <c r="F3649" s="64" t="s">
        <v>6</v>
      </c>
      <c r="G3649" s="64">
        <v>485</v>
      </c>
      <c r="H3649" s="97">
        <f>CENSO[[#This Row],[CAP (cm)]]/PI()</f>
        <v>154.38029479913848</v>
      </c>
      <c r="I3649" s="64">
        <v>20</v>
      </c>
      <c r="J3649" s="96">
        <f>(PI()*(CENSO[[#This Row],[DAP (cm)]]^2))/40000</f>
        <v>1.8718610744395541</v>
      </c>
      <c r="K3649" s="96">
        <f>CENSO[[#This Row],[g (m²)]]*CENSO[[#This Row],[H (m)]]*0.7</f>
        <v>26.206055042153757</v>
      </c>
      <c r="L3649" s="64">
        <v>1</v>
      </c>
      <c r="M3649" s="65">
        <v>365979.9</v>
      </c>
      <c r="N3649" s="87">
        <v>9703283</v>
      </c>
      <c r="O3649" s="87" t="s">
        <v>1228</v>
      </c>
      <c r="P3649" s="87" t="str">
        <f>VLOOKUP(CENSO[[#This Row],[DAP (cm)]],CD[],2,TRUE)</f>
        <v>TORA</v>
      </c>
      <c r="Q3649" s="87" t="str">
        <f>VLOOKUP(CENSO[[#This Row],[DAP (cm)]],DD[],2,TRUE)</f>
        <v>150├ 160</v>
      </c>
      <c r="R3649" s="87" t="str" cm="1">
        <f t="array" ref="R3649">INDEX(_xlfn.TEXTSPLIT(CENSO[[#This Row],[NOME CIENTIFICO]]," "),1)</f>
        <v>Couratari</v>
      </c>
      <c r="S3649" s="98" t="s">
        <v>1004</v>
      </c>
      <c r="T3649" s="87">
        <f>_xlfn.MINIFS(CENSO[DAP (cm)],CENSO[NOME CIENTIFICO],CENSO[[#This Row],[NOME CIENTIFICO]])</f>
        <v>38.833806114422465</v>
      </c>
      <c r="U36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49" s="87" t="str">
        <f>IF(CENSO[[#This Row],[DAP (cm)]]&lt;CENSO[[#This Row],[DMCE (cm)]],"DAP &lt; DMCE","DAP ≥ DMCE")</f>
        <v>DAP ≥ DMCE</v>
      </c>
      <c r="W3649" s="87" t="str">
        <f>IF(CENSO[[#This Row],[DAP (cm)]]&gt;200, "Superior", "Inferior")</f>
        <v>Inferior</v>
      </c>
      <c r="X3649" s="87" t="str">
        <f>VLOOKUP(CENSO[[#This Row],[NOME COMUM]],ESPECIES[],4,FALSE)</f>
        <v>Não</v>
      </c>
      <c r="Y3649" s="87" t="str">
        <f>IF(IFERROR(VLOOKUP(CENSO[[#This Row],[NOME COMUM]],COMERCIAIS[],2, FALSE), "Não") &lt;&gt; "Não", "Sim", "Não")</f>
        <v>Sim</v>
      </c>
      <c r="Z3649" s="133">
        <f>CENSO[[#This Row],[g (m²)]]/SUM(AEEF[AEEF-UT])</f>
        <v>3.2750861426272099E-3</v>
      </c>
      <c r="AA3649" s="133">
        <f>CENSO[[#This Row],[v (m³)]]/SUM(AEEF[AEEF-UT])</f>
        <v>4.5851205996780942E-2</v>
      </c>
    </row>
    <row r="3650" spans="1:27" ht="14">
      <c r="A3650" s="86">
        <v>1</v>
      </c>
      <c r="B3650" s="86">
        <v>2</v>
      </c>
      <c r="C3650" s="63">
        <v>103</v>
      </c>
      <c r="D3650" s="63">
        <v>3649</v>
      </c>
      <c r="E3650" s="63" t="str">
        <f>VLOOKUP(CENSO[[#This Row],[NOME COMUM]],ESPECIES[],2,FALSE)</f>
        <v>Erisma uncinatum Warm.</v>
      </c>
      <c r="F3650" s="64" t="s">
        <v>98</v>
      </c>
      <c r="G3650" s="64">
        <v>372</v>
      </c>
      <c r="H3650" s="97">
        <f>CENSO[[#This Row],[CAP (cm)]]/PI()</f>
        <v>118.41127766037013</v>
      </c>
      <c r="I3650" s="64">
        <v>23</v>
      </c>
      <c r="J3650" s="96">
        <f>(PI()*(CENSO[[#This Row],[DAP (cm)]]^2))/40000</f>
        <v>1.1012248822414421</v>
      </c>
      <c r="K3650" s="96">
        <f>CENSO[[#This Row],[g (m²)]]*CENSO[[#This Row],[H (m)]]*0.7</f>
        <v>17.729720604087216</v>
      </c>
      <c r="L3650" s="64">
        <v>1</v>
      </c>
      <c r="M3650" s="65">
        <v>365927.7</v>
      </c>
      <c r="N3650" s="87">
        <v>9703242.4000000004</v>
      </c>
      <c r="O3650" s="87" t="s">
        <v>1228</v>
      </c>
      <c r="P3650" s="87" t="str">
        <f>VLOOKUP(CENSO[[#This Row],[DAP (cm)]],CD[],2,TRUE)</f>
        <v>TORA</v>
      </c>
      <c r="Q3650" s="87" t="str">
        <f>VLOOKUP(CENSO[[#This Row],[DAP (cm)]],DD[],2,TRUE)</f>
        <v>110├ 120</v>
      </c>
      <c r="R3650" s="87" t="str" cm="1">
        <f t="array" ref="R3650">INDEX(_xlfn.TEXTSPLIT(CENSO[[#This Row],[NOME CIENTIFICO]]," "),1)</f>
        <v>Erisma</v>
      </c>
      <c r="S3650" s="98" t="s">
        <v>1004</v>
      </c>
      <c r="T3650" s="87">
        <f>_xlfn.MINIFS(CENSO[DAP (cm)],CENSO[NOME CIENTIFICO],CENSO[[#This Row],[NOME CIENTIFICO]])</f>
        <v>41.38028520389279</v>
      </c>
      <c r="U36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650" s="87" t="str">
        <f>IF(CENSO[[#This Row],[DAP (cm)]]&lt;CENSO[[#This Row],[DMCE (cm)]],"DAP &lt; DMCE","DAP ≥ DMCE")</f>
        <v>DAP ≥ DMCE</v>
      </c>
      <c r="W3650" s="87" t="str">
        <f>IF(CENSO[[#This Row],[DAP (cm)]]&gt;200, "Superior", "Inferior")</f>
        <v>Inferior</v>
      </c>
      <c r="X3650" s="87" t="str">
        <f>VLOOKUP(CENSO[[#This Row],[NOME COMUM]],ESPECIES[],4,FALSE)</f>
        <v>Não</v>
      </c>
      <c r="Y3650" s="87" t="str">
        <f>IF(IFERROR(VLOOKUP(CENSO[[#This Row],[NOME COMUM]],COMERCIAIS[],2, FALSE), "Não") &lt;&gt; "Não", "Sim", "Não")</f>
        <v>Sim</v>
      </c>
      <c r="Z3650" s="133">
        <f>CENSO[[#This Row],[g (m²)]]/SUM(AEEF[AEEF-UT])</f>
        <v>1.9267489457384366E-3</v>
      </c>
      <c r="AA3650" s="133">
        <f>CENSO[[#This Row],[v (m³)]]/SUM(AEEF[AEEF-UT])</f>
        <v>3.1020658026388828E-2</v>
      </c>
    </row>
    <row r="3651" spans="1:27" ht="14">
      <c r="A3651" s="86">
        <v>1</v>
      </c>
      <c r="B3651" s="86">
        <v>2</v>
      </c>
      <c r="C3651" s="63">
        <v>103</v>
      </c>
      <c r="D3651" s="63">
        <v>3650</v>
      </c>
      <c r="E3651" s="63" t="str">
        <f>VLOOKUP(CENSO[[#This Row],[NOME COMUM]],ESPECIES[],2,FALSE)</f>
        <v>Caryocar villosum (Aubl.) Pers.</v>
      </c>
      <c r="F3651" s="64" t="s">
        <v>33</v>
      </c>
      <c r="G3651" s="64">
        <v>260</v>
      </c>
      <c r="H3651" s="97">
        <f>CENSO[[#This Row],[CAP (cm)]]/PI()</f>
        <v>82.760570407785579</v>
      </c>
      <c r="I3651" s="64">
        <v>13</v>
      </c>
      <c r="J3651" s="96">
        <f>(PI()*(CENSO[[#This Row],[DAP (cm)]]^2))/40000</f>
        <v>0.53794370765060628</v>
      </c>
      <c r="K3651" s="96">
        <f>CENSO[[#This Row],[g (m²)]]*CENSO[[#This Row],[H (m)]]*0.7</f>
        <v>4.8952877396205166</v>
      </c>
      <c r="L3651" s="64">
        <v>1</v>
      </c>
      <c r="M3651" s="65">
        <v>365909.59999999899</v>
      </c>
      <c r="N3651" s="87">
        <v>9703248.6999999899</v>
      </c>
      <c r="O3651" s="87" t="s">
        <v>1228</v>
      </c>
      <c r="P3651" s="87" t="str">
        <f>VLOOKUP(CENSO[[#This Row],[DAP (cm)]],CD[],2,TRUE)</f>
        <v>TORA</v>
      </c>
      <c r="Q3651" s="87" t="str">
        <f>VLOOKUP(CENSO[[#This Row],[DAP (cm)]],DD[],2,TRUE)</f>
        <v>80├ 90</v>
      </c>
      <c r="R3651" s="87" t="str" cm="1">
        <f t="array" ref="R3651">INDEX(_xlfn.TEXTSPLIT(CENSO[[#This Row],[NOME CIENTIFICO]]," "),1)</f>
        <v>Caryocar</v>
      </c>
      <c r="S3651" s="98" t="s">
        <v>1004</v>
      </c>
      <c r="T3651" s="87">
        <f>_xlfn.MINIFS(CENSO[DAP (cm)],CENSO[NOME CIENTIFICO],CENSO[[#This Row],[NOME CIENTIFICO]])</f>
        <v>41.38028520389279</v>
      </c>
      <c r="U36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651" s="87" t="str">
        <f>IF(CENSO[[#This Row],[DAP (cm)]]&lt;CENSO[[#This Row],[DMCE (cm)]],"DAP &lt; DMCE","DAP ≥ DMCE")</f>
        <v>DAP ≥ DMCE</v>
      </c>
      <c r="W3651" s="87" t="str">
        <f>IF(CENSO[[#This Row],[DAP (cm)]]&gt;200, "Superior", "Inferior")</f>
        <v>Inferior</v>
      </c>
      <c r="X3651" s="87" t="str">
        <f>VLOOKUP(CENSO[[#This Row],[NOME COMUM]],ESPECIES[],4,FALSE)</f>
        <v>Não</v>
      </c>
      <c r="Y3651" s="87" t="str">
        <f>IF(IFERROR(VLOOKUP(CENSO[[#This Row],[NOME COMUM]],COMERCIAIS[],2, FALSE), "Não") &lt;&gt; "Não", "Sim", "Não")</f>
        <v>Sim</v>
      </c>
      <c r="Z3651" s="133">
        <f>CENSO[[#This Row],[g (m²)]]/SUM(AEEF[AEEF-UT])</f>
        <v>9.4120872884089456E-4</v>
      </c>
      <c r="AA3651" s="133">
        <f>CENSO[[#This Row],[v (m³)]]/SUM(AEEF[AEEF-UT])</f>
        <v>8.5649994324521386E-3</v>
      </c>
    </row>
    <row r="3652" spans="1:27" ht="14">
      <c r="A3652" s="86">
        <v>1</v>
      </c>
      <c r="B3652" s="86">
        <v>2</v>
      </c>
      <c r="C3652" s="63">
        <v>103</v>
      </c>
      <c r="D3652" s="63">
        <v>3651</v>
      </c>
      <c r="E3652" s="63" t="str">
        <f>VLOOKUP(CENSO[[#This Row],[NOME COMUM]],ESPECIES[],2,FALSE)</f>
        <v>Erisma uncinatum Warm.</v>
      </c>
      <c r="F3652" s="64" t="s">
        <v>98</v>
      </c>
      <c r="G3652" s="64">
        <v>343</v>
      </c>
      <c r="H3652" s="97">
        <f>CENSO[[#This Row],[CAP (cm)]]/PI()</f>
        <v>109.1802909610402</v>
      </c>
      <c r="I3652" s="64">
        <v>13</v>
      </c>
      <c r="J3652" s="96">
        <f>(PI()*(CENSO[[#This Row],[DAP (cm)]]^2))/40000</f>
        <v>0.9362209949909196</v>
      </c>
      <c r="K3652" s="96">
        <f>CENSO[[#This Row],[g (m²)]]*CENSO[[#This Row],[H (m)]]*0.7</f>
        <v>8.5196110544173678</v>
      </c>
      <c r="L3652" s="64">
        <v>1</v>
      </c>
      <c r="M3652" s="65">
        <v>365907.299999999</v>
      </c>
      <c r="N3652" s="87">
        <v>9703244.3000000007</v>
      </c>
      <c r="O3652" s="87" t="s">
        <v>1228</v>
      </c>
      <c r="P3652" s="87" t="str">
        <f>VLOOKUP(CENSO[[#This Row],[DAP (cm)]],CD[],2,TRUE)</f>
        <v>TORA</v>
      </c>
      <c r="Q3652" s="87" t="str">
        <f>VLOOKUP(CENSO[[#This Row],[DAP (cm)]],DD[],2,TRUE)</f>
        <v>100├ 110</v>
      </c>
      <c r="R3652" s="87" t="str" cm="1">
        <f t="array" ref="R3652">INDEX(_xlfn.TEXTSPLIT(CENSO[[#This Row],[NOME CIENTIFICO]]," "),1)</f>
        <v>Erisma</v>
      </c>
      <c r="S3652" s="98" t="s">
        <v>1004</v>
      </c>
      <c r="T3652" s="87">
        <f>_xlfn.MINIFS(CENSO[DAP (cm)],CENSO[NOME CIENTIFICO],CENSO[[#This Row],[NOME CIENTIFICO]])</f>
        <v>41.38028520389279</v>
      </c>
      <c r="U36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652" s="87" t="str">
        <f>IF(CENSO[[#This Row],[DAP (cm)]]&lt;CENSO[[#This Row],[DMCE (cm)]],"DAP &lt; DMCE","DAP ≥ DMCE")</f>
        <v>DAP ≥ DMCE</v>
      </c>
      <c r="W3652" s="87" t="str">
        <f>IF(CENSO[[#This Row],[DAP (cm)]]&gt;200, "Superior", "Inferior")</f>
        <v>Inferior</v>
      </c>
      <c r="X3652" s="87" t="str">
        <f>VLOOKUP(CENSO[[#This Row],[NOME COMUM]],ESPECIES[],4,FALSE)</f>
        <v>Não</v>
      </c>
      <c r="Y3652" s="87" t="str">
        <f>IF(IFERROR(VLOOKUP(CENSO[[#This Row],[NOME COMUM]],COMERCIAIS[],2, FALSE), "Não") &lt;&gt; "Não", "Sim", "Não")</f>
        <v>Sim</v>
      </c>
      <c r="Z3652" s="133">
        <f>CENSO[[#This Row],[g (m²)]]/SUM(AEEF[AEEF-UT])</f>
        <v>1.6380512683343547E-3</v>
      </c>
      <c r="AA3652" s="133">
        <f>CENSO[[#This Row],[v (m³)]]/SUM(AEEF[AEEF-UT])</f>
        <v>1.4906266541842626E-2</v>
      </c>
    </row>
    <row r="3653" spans="1:27" ht="14">
      <c r="A3653" s="86">
        <v>1</v>
      </c>
      <c r="B3653" s="86">
        <v>2</v>
      </c>
      <c r="C3653" s="63">
        <v>103</v>
      </c>
      <c r="D3653" s="63">
        <v>3652</v>
      </c>
      <c r="E3653" s="63" t="str">
        <f>VLOOKUP(CENSO[[#This Row],[NOME COMUM]],ESPECIES[],2,FALSE)</f>
        <v>Tachigali myrmecophila Ducke</v>
      </c>
      <c r="F3653" s="64" t="s">
        <v>14</v>
      </c>
      <c r="G3653" s="64">
        <v>375</v>
      </c>
      <c r="H3653" s="97">
        <f>CENSO[[#This Row],[CAP (cm)]]/PI()</f>
        <v>119.36620731892151</v>
      </c>
      <c r="I3653" s="64">
        <v>16</v>
      </c>
      <c r="J3653" s="96">
        <f>(PI()*(CENSO[[#This Row],[DAP (cm)]]^2))/40000</f>
        <v>1.1190581936148891</v>
      </c>
      <c r="K3653" s="96">
        <f>CENSO[[#This Row],[g (m²)]]*CENSO[[#This Row],[H (m)]]*0.7</f>
        <v>12.533451768486758</v>
      </c>
      <c r="L3653" s="64">
        <v>1</v>
      </c>
      <c r="M3653" s="65">
        <v>365924.799999999</v>
      </c>
      <c r="N3653" s="87">
        <v>9703221.5999999903</v>
      </c>
      <c r="O3653" s="87" t="s">
        <v>1228</v>
      </c>
      <c r="P3653" s="87" t="str">
        <f>VLOOKUP(CENSO[[#This Row],[DAP (cm)]],CD[],2,TRUE)</f>
        <v>TORA</v>
      </c>
      <c r="Q3653" s="87" t="str">
        <f>VLOOKUP(CENSO[[#This Row],[DAP (cm)]],DD[],2,TRUE)</f>
        <v>110├ 120</v>
      </c>
      <c r="R3653" s="87" t="str" cm="1">
        <f t="array" ref="R3653">INDEX(_xlfn.TEXTSPLIT(CENSO[[#This Row],[NOME CIENTIFICO]]," "),1)</f>
        <v>Tachigali</v>
      </c>
      <c r="S3653" s="98" t="s">
        <v>1004</v>
      </c>
      <c r="T3653" s="87">
        <f>_xlfn.MINIFS(CENSO[DAP (cm)],CENSO[NOME CIENTIFICO],CENSO[[#This Row],[NOME CIENTIFICO]])</f>
        <v>39.152116000606256</v>
      </c>
      <c r="U36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53" s="87" t="str">
        <f>IF(CENSO[[#This Row],[DAP (cm)]]&lt;CENSO[[#This Row],[DMCE (cm)]],"DAP &lt; DMCE","DAP ≥ DMCE")</f>
        <v>DAP ≥ DMCE</v>
      </c>
      <c r="W3653" s="87" t="str">
        <f>IF(CENSO[[#This Row],[DAP (cm)]]&gt;200, "Superior", "Inferior")</f>
        <v>Inferior</v>
      </c>
      <c r="X3653" s="87" t="str">
        <f>VLOOKUP(CENSO[[#This Row],[NOME COMUM]],ESPECIES[],4,FALSE)</f>
        <v>Não</v>
      </c>
      <c r="Y3653" s="87" t="str">
        <f>IF(IFERROR(VLOOKUP(CENSO[[#This Row],[NOME COMUM]],COMERCIAIS[],2, FALSE), "Não") &lt;&gt; "Não", "Sim", "Não")</f>
        <v>Sim</v>
      </c>
      <c r="Z3653" s="133">
        <f>CENSO[[#This Row],[g (m²)]]/SUM(AEEF[AEEF-UT])</f>
        <v>1.9579508504918757E-3</v>
      </c>
      <c r="AA3653" s="133">
        <f>CENSO[[#This Row],[v (m³)]]/SUM(AEEF[AEEF-UT])</f>
        <v>2.1929049525509007E-2</v>
      </c>
    </row>
    <row r="3654" spans="1:27" ht="14">
      <c r="A3654" s="86">
        <v>1</v>
      </c>
      <c r="B3654" s="86">
        <v>2</v>
      </c>
      <c r="C3654" s="63">
        <v>103</v>
      </c>
      <c r="D3654" s="63">
        <v>3653</v>
      </c>
      <c r="E3654" s="63" t="str">
        <f>VLOOKUP(CENSO[[#This Row],[NOME COMUM]],ESPECIES[],2,FALSE)</f>
        <v>Parkia pendula (Willd.) Benth. ex Walp.</v>
      </c>
      <c r="F3654" s="64" t="s">
        <v>58</v>
      </c>
      <c r="G3654" s="64">
        <v>209</v>
      </c>
      <c r="H3654" s="97">
        <f>CENSO[[#This Row],[CAP (cm)]]/PI()</f>
        <v>66.526766212412255</v>
      </c>
      <c r="I3654" s="64">
        <v>16</v>
      </c>
      <c r="J3654" s="96">
        <f>(PI()*(CENSO[[#This Row],[DAP (cm)]]^2))/40000</f>
        <v>0.34760235345985407</v>
      </c>
      <c r="K3654" s="96">
        <f>CENSO[[#This Row],[g (m²)]]*CENSO[[#This Row],[H (m)]]*0.7</f>
        <v>3.8931463587503652</v>
      </c>
      <c r="L3654" s="64">
        <v>1</v>
      </c>
      <c r="M3654" s="65">
        <v>365931.5</v>
      </c>
      <c r="N3654" s="87">
        <v>9703210.6999999899</v>
      </c>
      <c r="O3654" s="87" t="s">
        <v>1228</v>
      </c>
      <c r="P3654" s="87" t="str">
        <f>VLOOKUP(CENSO[[#This Row],[DAP (cm)]],CD[],2,TRUE)</f>
        <v>TORA</v>
      </c>
      <c r="Q3654" s="87" t="str">
        <f>VLOOKUP(CENSO[[#This Row],[DAP (cm)]],DD[],2,TRUE)</f>
        <v>60├ 70</v>
      </c>
      <c r="R3654" s="87" t="str" cm="1">
        <f t="array" ref="R3654">INDEX(_xlfn.TEXTSPLIT(CENSO[[#This Row],[NOME CIENTIFICO]]," "),1)</f>
        <v>Parkia</v>
      </c>
      <c r="S3654" s="98" t="s">
        <v>1004</v>
      </c>
      <c r="T3654" s="87">
        <f>_xlfn.MINIFS(CENSO[DAP (cm)],CENSO[NOME CIENTIFICO],CENSO[[#This Row],[NOME CIENTIFICO]])</f>
        <v>40.107045659157627</v>
      </c>
      <c r="U36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654" s="87" t="str">
        <f>IF(CENSO[[#This Row],[DAP (cm)]]&lt;CENSO[[#This Row],[DMCE (cm)]],"DAP &lt; DMCE","DAP ≥ DMCE")</f>
        <v>DAP ≥ DMCE</v>
      </c>
      <c r="W3654" s="87" t="str">
        <f>IF(CENSO[[#This Row],[DAP (cm)]]&gt;200, "Superior", "Inferior")</f>
        <v>Inferior</v>
      </c>
      <c r="X3654" s="87" t="str">
        <f>VLOOKUP(CENSO[[#This Row],[NOME COMUM]],ESPECIES[],4,FALSE)</f>
        <v>Não</v>
      </c>
      <c r="Y3654" s="87" t="str">
        <f>IF(IFERROR(VLOOKUP(CENSO[[#This Row],[NOME COMUM]],COMERCIAIS[],2, FALSE), "Não") &lt;&gt; "Não", "Sim", "Não")</f>
        <v>Sim</v>
      </c>
      <c r="Z3654" s="133">
        <f>CENSO[[#This Row],[g (m²)]]/SUM(AEEF[AEEF-UT])</f>
        <v>6.0817956338016449E-4</v>
      </c>
      <c r="AA3654" s="133">
        <f>CENSO[[#This Row],[v (m³)]]/SUM(AEEF[AEEF-UT])</f>
        <v>6.8116111098578411E-3</v>
      </c>
    </row>
    <row r="3655" spans="1:27" ht="14">
      <c r="A3655" s="86">
        <v>1</v>
      </c>
      <c r="B3655" s="86">
        <v>2</v>
      </c>
      <c r="C3655" s="63">
        <v>103</v>
      </c>
      <c r="D3655" s="63">
        <v>3654</v>
      </c>
      <c r="E3655" s="63" t="str">
        <f>VLOOKUP(CENSO[[#This Row],[NOME COMUM]],ESPECIES[],2,FALSE)</f>
        <v>Manilkara huberi (Ducke) Chevalier</v>
      </c>
      <c r="F3655" s="64" t="s">
        <v>30</v>
      </c>
      <c r="G3655" s="64">
        <v>210</v>
      </c>
      <c r="H3655" s="97">
        <f>CENSO[[#This Row],[CAP (cm)]]/PI()</f>
        <v>66.845076098596039</v>
      </c>
      <c r="I3655" s="64">
        <v>13</v>
      </c>
      <c r="J3655" s="96">
        <f>(PI()*(CENSO[[#This Row],[DAP (cm)]]^2))/40000</f>
        <v>0.35093664951762915</v>
      </c>
      <c r="K3655" s="96">
        <f>CENSO[[#This Row],[g (m²)]]*CENSO[[#This Row],[H (m)]]*0.7</f>
        <v>3.1935235106104249</v>
      </c>
      <c r="L3655" s="64">
        <v>2</v>
      </c>
      <c r="M3655" s="65">
        <v>365930.59999999899</v>
      </c>
      <c r="N3655" s="87">
        <v>9703193.3000000007</v>
      </c>
      <c r="O3655" s="87" t="s">
        <v>1227</v>
      </c>
      <c r="P3655" s="87" t="str">
        <f>VLOOKUP(CENSO[[#This Row],[DAP (cm)]],CD[],2,TRUE)</f>
        <v>TORA</v>
      </c>
      <c r="Q3655" s="87" t="str">
        <f>VLOOKUP(CENSO[[#This Row],[DAP (cm)]],DD[],2,TRUE)</f>
        <v>60├ 70</v>
      </c>
      <c r="R3655" s="87" t="str" cm="1">
        <f t="array" ref="R3655">INDEX(_xlfn.TEXTSPLIT(CENSO[[#This Row],[NOME CIENTIFICO]]," "),1)</f>
        <v>Manilkara</v>
      </c>
      <c r="S3655" s="98" t="s">
        <v>1004</v>
      </c>
      <c r="T3655" s="87">
        <f>_xlfn.MINIFS(CENSO[DAP (cm)],CENSO[NOME CIENTIFICO],CENSO[[#This Row],[NOME CIENTIFICO]])</f>
        <v>41.38028520389279</v>
      </c>
      <c r="U36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655" s="87" t="str">
        <f>IF(CENSO[[#This Row],[DAP (cm)]]&lt;CENSO[[#This Row],[DMCE (cm)]],"DAP &lt; DMCE","DAP ≥ DMCE")</f>
        <v>DAP ≥ DMCE</v>
      </c>
      <c r="W3655" s="87" t="str">
        <f>IF(CENSO[[#This Row],[DAP (cm)]]&gt;200, "Superior", "Inferior")</f>
        <v>Inferior</v>
      </c>
      <c r="X3655" s="87" t="str">
        <f>VLOOKUP(CENSO[[#This Row],[NOME COMUM]],ESPECIES[],4,FALSE)</f>
        <v>Não</v>
      </c>
      <c r="Y3655" s="87" t="str">
        <f>IF(IFERROR(VLOOKUP(CENSO[[#This Row],[NOME COMUM]],COMERCIAIS[],2, FALSE), "Não") &lt;&gt; "Não", "Sim", "Não")</f>
        <v>Sim</v>
      </c>
      <c r="Z3655" s="133">
        <f>CENSO[[#This Row],[g (m²)]]/SUM(AEEF[AEEF-UT])</f>
        <v>6.1401338671425204E-4</v>
      </c>
      <c r="AA3655" s="133">
        <f>CENSO[[#This Row],[v (m³)]]/SUM(AEEF[AEEF-UT])</f>
        <v>5.5875218190996924E-3</v>
      </c>
    </row>
    <row r="3656" spans="1:27" ht="14">
      <c r="A3656" s="86">
        <v>1</v>
      </c>
      <c r="B3656" s="86">
        <v>2</v>
      </c>
      <c r="C3656" s="63">
        <v>103</v>
      </c>
      <c r="D3656" s="63">
        <v>3655</v>
      </c>
      <c r="E3656" s="63" t="str">
        <f>VLOOKUP(CENSO[[#This Row],[NOME COMUM]],ESPECIES[],2,FALSE)</f>
        <v>Matisia paraensis Huber</v>
      </c>
      <c r="F3656" s="64" t="s">
        <v>72</v>
      </c>
      <c r="G3656" s="64">
        <v>195</v>
      </c>
      <c r="H3656" s="97">
        <f>CENSO[[#This Row],[CAP (cm)]]/PI()</f>
        <v>62.070427805839181</v>
      </c>
      <c r="I3656" s="64">
        <v>18</v>
      </c>
      <c r="J3656" s="96">
        <f>(PI()*(CENSO[[#This Row],[DAP (cm)]]^2))/40000</f>
        <v>0.30259333555346601</v>
      </c>
      <c r="K3656" s="96">
        <f>CENSO[[#This Row],[g (m²)]]*CENSO[[#This Row],[H (m)]]*0.7</f>
        <v>3.8126760279736711</v>
      </c>
      <c r="L3656" s="64">
        <v>1</v>
      </c>
      <c r="M3656" s="65">
        <v>365873.09999999899</v>
      </c>
      <c r="N3656" s="87">
        <v>9703174.3000000007</v>
      </c>
      <c r="O3656" s="87" t="s">
        <v>1227</v>
      </c>
      <c r="P3656" s="87" t="str">
        <f>VLOOKUP(CENSO[[#This Row],[DAP (cm)]],CD[],2,TRUE)</f>
        <v>TORA</v>
      </c>
      <c r="Q3656" s="87" t="str">
        <f>VLOOKUP(CENSO[[#This Row],[DAP (cm)]],DD[],2,TRUE)</f>
        <v>60├ 70</v>
      </c>
      <c r="R3656" s="87" t="str" cm="1">
        <f t="array" ref="R3656">INDEX(_xlfn.TEXTSPLIT(CENSO[[#This Row],[NOME CIENTIFICO]]," "),1)</f>
        <v>Matisia</v>
      </c>
      <c r="S3656" s="98" t="s">
        <v>1004</v>
      </c>
      <c r="T3656" s="87">
        <f>_xlfn.MINIFS(CENSO[DAP (cm)],CENSO[NOME CIENTIFICO],CENSO[[#This Row],[NOME CIENTIFICO]])</f>
        <v>43.926764293363114</v>
      </c>
      <c r="U36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3656" s="87" t="str">
        <f>IF(CENSO[[#This Row],[DAP (cm)]]&lt;CENSO[[#This Row],[DMCE (cm)]],"DAP &lt; DMCE","DAP ≥ DMCE")</f>
        <v>DAP ≥ DMCE</v>
      </c>
      <c r="W3656" s="87" t="str">
        <f>IF(CENSO[[#This Row],[DAP (cm)]]&gt;200, "Superior", "Inferior")</f>
        <v>Inferior</v>
      </c>
      <c r="X3656" s="87" t="str">
        <f>VLOOKUP(CENSO[[#This Row],[NOME COMUM]],ESPECIES[],4,FALSE)</f>
        <v>Não</v>
      </c>
      <c r="Y3656" s="87" t="str">
        <f>IF(IFERROR(VLOOKUP(CENSO[[#This Row],[NOME COMUM]],COMERCIAIS[],2, FALSE), "Não") &lt;&gt; "Não", "Sim", "Não")</f>
        <v>Não</v>
      </c>
      <c r="Z3656" s="133">
        <f>CENSO[[#This Row],[g (m²)]]/SUM(AEEF[AEEF-UT])</f>
        <v>5.2942990997300308E-4</v>
      </c>
      <c r="AA3656" s="133">
        <f>CENSO[[#This Row],[v (m³)]]/SUM(AEEF[AEEF-UT])</f>
        <v>6.6708168656598385E-3</v>
      </c>
    </row>
    <row r="3657" spans="1:27" ht="14">
      <c r="A3657" s="86">
        <v>1</v>
      </c>
      <c r="B3657" s="86">
        <v>2</v>
      </c>
      <c r="C3657" s="63">
        <v>103</v>
      </c>
      <c r="D3657" s="63">
        <v>3656</v>
      </c>
      <c r="E3657" s="63" t="str">
        <f>VLOOKUP(CENSO[[#This Row],[NOME COMUM]],ESPECIES[],2,FALSE)</f>
        <v>Couratari guianensis Aubl.</v>
      </c>
      <c r="F3657" s="64" t="s">
        <v>6</v>
      </c>
      <c r="G3657" s="64">
        <v>215</v>
      </c>
      <c r="H3657" s="97">
        <f>CENSO[[#This Row],[CAP (cm)]]/PI()</f>
        <v>68.436625529514998</v>
      </c>
      <c r="I3657" s="64">
        <v>17</v>
      </c>
      <c r="J3657" s="96">
        <f>(PI()*(CENSO[[#This Row],[DAP (cm)]]^2))/40000</f>
        <v>0.36784686222114316</v>
      </c>
      <c r="K3657" s="96">
        <f>CENSO[[#This Row],[g (m²)]]*CENSO[[#This Row],[H (m)]]*0.7</f>
        <v>4.3773776604316037</v>
      </c>
      <c r="L3657" s="64">
        <v>1</v>
      </c>
      <c r="M3657" s="65">
        <v>365890.59999999899</v>
      </c>
      <c r="N3657" s="87">
        <v>9703149.4000000004</v>
      </c>
      <c r="O3657" s="87" t="s">
        <v>1228</v>
      </c>
      <c r="P3657" s="87" t="str">
        <f>VLOOKUP(CENSO[[#This Row],[DAP (cm)]],CD[],2,TRUE)</f>
        <v>TORA</v>
      </c>
      <c r="Q3657" s="87" t="str">
        <f>VLOOKUP(CENSO[[#This Row],[DAP (cm)]],DD[],2,TRUE)</f>
        <v>60├ 70</v>
      </c>
      <c r="R3657" s="87" t="str" cm="1">
        <f t="array" ref="R3657">INDEX(_xlfn.TEXTSPLIT(CENSO[[#This Row],[NOME CIENTIFICO]]," "),1)</f>
        <v>Couratari</v>
      </c>
      <c r="S3657" s="98" t="s">
        <v>1004</v>
      </c>
      <c r="T3657" s="87">
        <f>_xlfn.MINIFS(CENSO[DAP (cm)],CENSO[NOME CIENTIFICO],CENSO[[#This Row],[NOME CIENTIFICO]])</f>
        <v>38.833806114422465</v>
      </c>
      <c r="U36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57" s="87" t="str">
        <f>IF(CENSO[[#This Row],[DAP (cm)]]&lt;CENSO[[#This Row],[DMCE (cm)]],"DAP &lt; DMCE","DAP ≥ DMCE")</f>
        <v>DAP ≥ DMCE</v>
      </c>
      <c r="W3657" s="87" t="str">
        <f>IF(CENSO[[#This Row],[DAP (cm)]]&gt;200, "Superior", "Inferior")</f>
        <v>Inferior</v>
      </c>
      <c r="X3657" s="87" t="str">
        <f>VLOOKUP(CENSO[[#This Row],[NOME COMUM]],ESPECIES[],4,FALSE)</f>
        <v>Não</v>
      </c>
      <c r="Y3657" s="87" t="str">
        <f>IF(IFERROR(VLOOKUP(CENSO[[#This Row],[NOME COMUM]],COMERCIAIS[],2, FALSE), "Não") &lt;&gt; "Não", "Sim", "Não")</f>
        <v>Sim</v>
      </c>
      <c r="Z3657" s="133">
        <f>CENSO[[#This Row],[g (m²)]]/SUM(AEEF[AEEF-UT])</f>
        <v>6.436001995661295E-4</v>
      </c>
      <c r="AA3657" s="133">
        <f>CENSO[[#This Row],[v (m³)]]/SUM(AEEF[AEEF-UT])</f>
        <v>7.6588423748369409E-3</v>
      </c>
    </row>
    <row r="3658" spans="1:27" ht="14">
      <c r="A3658" s="86">
        <v>1</v>
      </c>
      <c r="B3658" s="86">
        <v>2</v>
      </c>
      <c r="C3658" s="63">
        <v>103</v>
      </c>
      <c r="D3658" s="63">
        <v>3657</v>
      </c>
      <c r="E3658" s="63" t="str">
        <f>VLOOKUP(CENSO[[#This Row],[NOME COMUM]],ESPECIES[],2,FALSE)</f>
        <v>Manilkara huberi (Ducke) Chevalier</v>
      </c>
      <c r="F3658" s="64" t="s">
        <v>30</v>
      </c>
      <c r="G3658" s="64">
        <v>196</v>
      </c>
      <c r="H3658" s="97">
        <f>CENSO[[#This Row],[CAP (cm)]]/PI()</f>
        <v>62.388737692022971</v>
      </c>
      <c r="I3658" s="64">
        <v>17</v>
      </c>
      <c r="J3658" s="96">
        <f>(PI()*(CENSO[[#This Row],[DAP (cm)]]^2))/40000</f>
        <v>0.30570481469091254</v>
      </c>
      <c r="K3658" s="96">
        <f>CENSO[[#This Row],[g (m²)]]*CENSO[[#This Row],[H (m)]]*0.7</f>
        <v>3.637887294821859</v>
      </c>
      <c r="L3658" s="64">
        <v>1</v>
      </c>
      <c r="M3658" s="65">
        <v>365877.4</v>
      </c>
      <c r="N3658" s="87">
        <v>9703150.0999999903</v>
      </c>
      <c r="O3658" s="87" t="s">
        <v>1228</v>
      </c>
      <c r="P3658" s="87" t="str">
        <f>VLOOKUP(CENSO[[#This Row],[DAP (cm)]],CD[],2,TRUE)</f>
        <v>TORA</v>
      </c>
      <c r="Q3658" s="87" t="str">
        <f>VLOOKUP(CENSO[[#This Row],[DAP (cm)]],DD[],2,TRUE)</f>
        <v>60├ 70</v>
      </c>
      <c r="R3658" s="87" t="str" cm="1">
        <f t="array" ref="R3658">INDEX(_xlfn.TEXTSPLIT(CENSO[[#This Row],[NOME CIENTIFICO]]," "),1)</f>
        <v>Manilkara</v>
      </c>
      <c r="S3658" s="98" t="s">
        <v>1004</v>
      </c>
      <c r="T3658" s="87">
        <f>_xlfn.MINIFS(CENSO[DAP (cm)],CENSO[NOME CIENTIFICO],CENSO[[#This Row],[NOME CIENTIFICO]])</f>
        <v>41.38028520389279</v>
      </c>
      <c r="U36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658" s="87" t="str">
        <f>IF(CENSO[[#This Row],[DAP (cm)]]&lt;CENSO[[#This Row],[DMCE (cm)]],"DAP &lt; DMCE","DAP ≥ DMCE")</f>
        <v>DAP ≥ DMCE</v>
      </c>
      <c r="W3658" s="87" t="str">
        <f>IF(CENSO[[#This Row],[DAP (cm)]]&gt;200, "Superior", "Inferior")</f>
        <v>Inferior</v>
      </c>
      <c r="X3658" s="87" t="str">
        <f>VLOOKUP(CENSO[[#This Row],[NOME COMUM]],ESPECIES[],4,FALSE)</f>
        <v>Não</v>
      </c>
      <c r="Y3658" s="87" t="str">
        <f>IF(IFERROR(VLOOKUP(CENSO[[#This Row],[NOME COMUM]],COMERCIAIS[],2, FALSE), "Não") &lt;&gt; "Não", "Sim", "Não")</f>
        <v>Sim</v>
      </c>
      <c r="Z3658" s="133">
        <f>CENSO[[#This Row],[g (m²)]]/SUM(AEEF[AEEF-UT])</f>
        <v>5.3487388353774844E-4</v>
      </c>
      <c r="AA3658" s="133">
        <f>CENSO[[#This Row],[v (m³)]]/SUM(AEEF[AEEF-UT])</f>
        <v>6.3649992140992068E-3</v>
      </c>
    </row>
    <row r="3659" spans="1:27" ht="14">
      <c r="A3659" s="86">
        <v>1</v>
      </c>
      <c r="B3659" s="86">
        <v>2</v>
      </c>
      <c r="C3659" s="63">
        <v>103</v>
      </c>
      <c r="D3659" s="63">
        <v>3658</v>
      </c>
      <c r="E3659" s="63" t="str">
        <f>VLOOKUP(CENSO[[#This Row],[NOME COMUM]],ESPECIES[],2,FALSE)</f>
        <v>Lecythis chartacea O.Berg</v>
      </c>
      <c r="F3659" s="64" t="s">
        <v>31</v>
      </c>
      <c r="G3659" s="64">
        <v>274</v>
      </c>
      <c r="H3659" s="97">
        <f>CENSO[[#This Row],[CAP (cm)]]/PI()</f>
        <v>87.216908814358646</v>
      </c>
      <c r="I3659" s="64">
        <v>20</v>
      </c>
      <c r="J3659" s="96">
        <f>(PI()*(CENSO[[#This Row],[DAP (cm)]]^2))/40000</f>
        <v>0.59743582537835671</v>
      </c>
      <c r="K3659" s="96">
        <f>CENSO[[#This Row],[g (m²)]]*CENSO[[#This Row],[H (m)]]*0.7</f>
        <v>8.364101555296994</v>
      </c>
      <c r="L3659" s="64">
        <v>1</v>
      </c>
      <c r="M3659" s="65">
        <v>365875.59999999899</v>
      </c>
      <c r="N3659" s="87">
        <v>9703146.5</v>
      </c>
      <c r="O3659" s="87" t="s">
        <v>1228</v>
      </c>
      <c r="P3659" s="87" t="str">
        <f>VLOOKUP(CENSO[[#This Row],[DAP (cm)]],CD[],2,TRUE)</f>
        <v>TORA</v>
      </c>
      <c r="Q3659" s="87" t="str">
        <f>VLOOKUP(CENSO[[#This Row],[DAP (cm)]],DD[],2,TRUE)</f>
        <v>80├ 90</v>
      </c>
      <c r="R3659" s="87" t="str" cm="1">
        <f t="array" ref="R3659">INDEX(_xlfn.TEXTSPLIT(CENSO[[#This Row],[NOME CIENTIFICO]]," "),1)</f>
        <v>Lecythis</v>
      </c>
      <c r="S3659" s="98" t="s">
        <v>1004</v>
      </c>
      <c r="T3659" s="87">
        <f>_xlfn.MINIFS(CENSO[DAP (cm)],CENSO[NOME CIENTIFICO],CENSO[[#This Row],[NOME CIENTIFICO]])</f>
        <v>38.833806114422465</v>
      </c>
      <c r="U36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59" s="87" t="str">
        <f>IF(CENSO[[#This Row],[DAP (cm)]]&lt;CENSO[[#This Row],[DMCE (cm)]],"DAP &lt; DMCE","DAP ≥ DMCE")</f>
        <v>DAP ≥ DMCE</v>
      </c>
      <c r="W3659" s="87" t="str">
        <f>IF(CENSO[[#This Row],[DAP (cm)]]&gt;200, "Superior", "Inferior")</f>
        <v>Inferior</v>
      </c>
      <c r="X3659" s="87" t="str">
        <f>VLOOKUP(CENSO[[#This Row],[NOME COMUM]],ESPECIES[],4,FALSE)</f>
        <v>Não</v>
      </c>
      <c r="Y3659" s="87" t="str">
        <f>IF(IFERROR(VLOOKUP(CENSO[[#This Row],[NOME COMUM]],COMERCIAIS[],2, FALSE), "Não") &lt;&gt; "Não", "Sim", "Não")</f>
        <v>Sim</v>
      </c>
      <c r="Z3659" s="133">
        <f>CENSO[[#This Row],[g (m²)]]/SUM(AEEF[AEEF-UT])</f>
        <v>1.0452986172553105E-3</v>
      </c>
      <c r="AA3659" s="133">
        <f>CENSO[[#This Row],[v (m³)]]/SUM(AEEF[AEEF-UT])</f>
        <v>1.4634180641574348E-2</v>
      </c>
    </row>
    <row r="3660" spans="1:27" ht="14">
      <c r="A3660" s="86">
        <v>1</v>
      </c>
      <c r="B3660" s="86">
        <v>2</v>
      </c>
      <c r="C3660" s="63">
        <v>103</v>
      </c>
      <c r="D3660" s="63">
        <v>3659</v>
      </c>
      <c r="E3660" s="63" t="str">
        <f>VLOOKUP(CENSO[[#This Row],[NOME COMUM]],ESPECIES[],2,FALSE)</f>
        <v>Enterolobium contortisiliquum (Vell.) Morong</v>
      </c>
      <c r="F3660" s="64" t="s">
        <v>45</v>
      </c>
      <c r="G3660" s="64">
        <v>307</v>
      </c>
      <c r="H3660" s="97">
        <f>CENSO[[#This Row],[CAP (cm)]]/PI()</f>
        <v>97.721135058423741</v>
      </c>
      <c r="I3660" s="64">
        <v>20</v>
      </c>
      <c r="J3660" s="96">
        <f>(PI()*(CENSO[[#This Row],[DAP (cm)]]^2))/40000</f>
        <v>0.75000971157340224</v>
      </c>
      <c r="K3660" s="96">
        <f>CENSO[[#This Row],[g (m²)]]*CENSO[[#This Row],[H (m)]]*0.7</f>
        <v>10.500135962027631</v>
      </c>
      <c r="L3660" s="64">
        <v>1</v>
      </c>
      <c r="M3660" s="65">
        <v>365879.59999999899</v>
      </c>
      <c r="N3660" s="87">
        <v>9703139.0999999903</v>
      </c>
      <c r="O3660" s="87" t="s">
        <v>1228</v>
      </c>
      <c r="P3660" s="87" t="str">
        <f>VLOOKUP(CENSO[[#This Row],[DAP (cm)]],CD[],2,TRUE)</f>
        <v>TORA</v>
      </c>
      <c r="Q3660" s="87" t="str">
        <f>VLOOKUP(CENSO[[#This Row],[DAP (cm)]],DD[],2,TRUE)</f>
        <v>90├ 100</v>
      </c>
      <c r="R3660" s="87" t="str" cm="1">
        <f t="array" ref="R3660">INDEX(_xlfn.TEXTSPLIT(CENSO[[#This Row],[NOME CIENTIFICO]]," "),1)</f>
        <v>Enterolobium</v>
      </c>
      <c r="S3660" s="98" t="s">
        <v>1004</v>
      </c>
      <c r="T3660" s="87">
        <f>_xlfn.MINIFS(CENSO[DAP (cm)],CENSO[NOME CIENTIFICO],CENSO[[#This Row],[NOME CIENTIFICO]])</f>
        <v>42.971834634811742</v>
      </c>
      <c r="U36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3660" s="87" t="str">
        <f>IF(CENSO[[#This Row],[DAP (cm)]]&lt;CENSO[[#This Row],[DMCE (cm)]],"DAP &lt; DMCE","DAP ≥ DMCE")</f>
        <v>DAP ≥ DMCE</v>
      </c>
      <c r="W3660" s="87" t="str">
        <f>IF(CENSO[[#This Row],[DAP (cm)]]&gt;200, "Superior", "Inferior")</f>
        <v>Inferior</v>
      </c>
      <c r="X3660" s="87" t="str">
        <f>VLOOKUP(CENSO[[#This Row],[NOME COMUM]],ESPECIES[],4,FALSE)</f>
        <v>Não</v>
      </c>
      <c r="Y3660" s="87" t="str">
        <f>IF(IFERROR(VLOOKUP(CENSO[[#This Row],[NOME COMUM]],COMERCIAIS[],2, FALSE), "Não") &lt;&gt; "Não", "Sim", "Não")</f>
        <v>Sim</v>
      </c>
      <c r="Z3660" s="133">
        <f>CENSO[[#This Row],[g (m²)]]/SUM(AEEF[AEEF-UT])</f>
        <v>1.3122482468125069E-3</v>
      </c>
      <c r="AA3660" s="133">
        <f>CENSO[[#This Row],[v (m³)]]/SUM(AEEF[AEEF-UT])</f>
        <v>1.8371475455375097E-2</v>
      </c>
    </row>
    <row r="3661" spans="1:27" ht="14">
      <c r="A3661" s="86">
        <v>1</v>
      </c>
      <c r="B3661" s="86">
        <v>2</v>
      </c>
      <c r="C3661" s="63">
        <v>103</v>
      </c>
      <c r="D3661" s="63">
        <v>3660</v>
      </c>
      <c r="E3661" s="63" t="str">
        <f>VLOOKUP(CENSO[[#This Row],[NOME COMUM]],ESPECIES[],2,FALSE)</f>
        <v>Cedrelinga catenaeformis Ducke</v>
      </c>
      <c r="F3661" s="64" t="s">
        <v>71</v>
      </c>
      <c r="G3661" s="64">
        <v>150</v>
      </c>
      <c r="H3661" s="97">
        <f>CENSO[[#This Row],[CAP (cm)]]/PI()</f>
        <v>47.7464829275686</v>
      </c>
      <c r="I3661" s="64">
        <v>18</v>
      </c>
      <c r="J3661" s="96">
        <f>(PI()*(CENSO[[#This Row],[DAP (cm)]]^2))/40000</f>
        <v>0.17904931097838223</v>
      </c>
      <c r="K3661" s="96">
        <f>CENSO[[#This Row],[g (m²)]]*CENSO[[#This Row],[H (m)]]*0.7</f>
        <v>2.2560213183276159</v>
      </c>
      <c r="L3661" s="64">
        <v>1</v>
      </c>
      <c r="M3661" s="65">
        <v>365889.9</v>
      </c>
      <c r="N3661" s="87">
        <v>9703130.9000000004</v>
      </c>
      <c r="O3661" s="98" t="s">
        <v>1225</v>
      </c>
      <c r="P3661" s="87" t="str">
        <f>VLOOKUP(CENSO[[#This Row],[DAP (cm)]],CD[],2,TRUE)</f>
        <v>TORETE</v>
      </c>
      <c r="Q3661" s="87" t="str">
        <f>VLOOKUP(CENSO[[#This Row],[DAP (cm)]],DD[],2,TRUE)</f>
        <v>40├ 50</v>
      </c>
      <c r="R3661" s="87" t="str" cm="1">
        <f t="array" ref="R3661">INDEX(_xlfn.TEXTSPLIT(CENSO[[#This Row],[NOME CIENTIFICO]]," "),1)</f>
        <v>Cedrelinga</v>
      </c>
      <c r="S3661" s="98" t="s">
        <v>1004</v>
      </c>
      <c r="T3661" s="87">
        <f>_xlfn.MINIFS(CENSO[DAP (cm)],CENSO[NOME CIENTIFICO],CENSO[[#This Row],[NOME CIENTIFICO]])</f>
        <v>38.515496228238675</v>
      </c>
      <c r="U36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61" s="87" t="str">
        <f>IF(CENSO[[#This Row],[DAP (cm)]]&lt;CENSO[[#This Row],[DMCE (cm)]],"DAP &lt; DMCE","DAP ≥ DMCE")</f>
        <v>DAP &lt; DMCE</v>
      </c>
      <c r="W3661" s="87" t="str">
        <f>IF(CENSO[[#This Row],[DAP (cm)]]&gt;200, "Superior", "Inferior")</f>
        <v>Inferior</v>
      </c>
      <c r="X3661" s="87" t="str">
        <f>VLOOKUP(CENSO[[#This Row],[NOME COMUM]],ESPECIES[],4,FALSE)</f>
        <v>Não</v>
      </c>
      <c r="Y3661" s="87" t="str">
        <f>IF(IFERROR(VLOOKUP(CENSO[[#This Row],[NOME COMUM]],COMERCIAIS[],2, FALSE), "Não") &lt;&gt; "Não", "Sim", "Não")</f>
        <v>Sim</v>
      </c>
      <c r="Z3661" s="133">
        <f>CENSO[[#This Row],[g (m²)]]/SUM(AEEF[AEEF-UT])</f>
        <v>3.1327213607870003E-4</v>
      </c>
      <c r="AA3661" s="133">
        <f>CENSO[[#This Row],[v (m³)]]/SUM(AEEF[AEEF-UT])</f>
        <v>3.94722891459162E-3</v>
      </c>
    </row>
    <row r="3662" spans="1:27" ht="14">
      <c r="A3662" s="86">
        <v>1</v>
      </c>
      <c r="B3662" s="86">
        <v>2</v>
      </c>
      <c r="C3662" s="63">
        <v>103</v>
      </c>
      <c r="D3662" s="63">
        <v>3661</v>
      </c>
      <c r="E3662" s="63" t="str">
        <f>VLOOKUP(CENSO[[#This Row],[NOME COMUM]],ESPECIES[],2,FALSE)</f>
        <v>Buchenavia capitata (Vahl) Eichler</v>
      </c>
      <c r="F3662" s="64" t="s">
        <v>10</v>
      </c>
      <c r="G3662" s="64">
        <v>303</v>
      </c>
      <c r="H3662" s="97">
        <f>CENSO[[#This Row],[CAP (cm)]]/PI()</f>
        <v>96.447895513688579</v>
      </c>
      <c r="I3662" s="64">
        <v>24</v>
      </c>
      <c r="J3662" s="96">
        <f>(PI()*(CENSO[[#This Row],[DAP (cm)]]^2))/40000</f>
        <v>0.73059280851619102</v>
      </c>
      <c r="K3662" s="96">
        <f>CENSO[[#This Row],[g (m²)]]*CENSO[[#This Row],[H (m)]]*0.7</f>
        <v>12.273959183072009</v>
      </c>
      <c r="L3662" s="64">
        <v>1</v>
      </c>
      <c r="M3662" s="65">
        <v>365891.299999999</v>
      </c>
      <c r="N3662" s="87">
        <v>9703124.8000000007</v>
      </c>
      <c r="O3662" s="87" t="s">
        <v>1227</v>
      </c>
      <c r="P3662" s="87" t="str">
        <f>VLOOKUP(CENSO[[#This Row],[DAP (cm)]],CD[],2,TRUE)</f>
        <v>TORA</v>
      </c>
      <c r="Q3662" s="87" t="str">
        <f>VLOOKUP(CENSO[[#This Row],[DAP (cm)]],DD[],2,TRUE)</f>
        <v>90├ 100</v>
      </c>
      <c r="R3662" s="87" t="str" cm="1">
        <f t="array" ref="R3662">INDEX(_xlfn.TEXTSPLIT(CENSO[[#This Row],[NOME CIENTIFICO]]," "),1)</f>
        <v>Buchenavia</v>
      </c>
      <c r="S3662" s="98" t="s">
        <v>1004</v>
      </c>
      <c r="T3662" s="87">
        <f>_xlfn.MINIFS(CENSO[DAP (cm)],CENSO[NOME CIENTIFICO],CENSO[[#This Row],[NOME CIENTIFICO]])</f>
        <v>41.38028520389279</v>
      </c>
      <c r="U36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662" s="87" t="str">
        <f>IF(CENSO[[#This Row],[DAP (cm)]]&lt;CENSO[[#This Row],[DMCE (cm)]],"DAP &lt; DMCE","DAP ≥ DMCE")</f>
        <v>DAP ≥ DMCE</v>
      </c>
      <c r="W3662" s="87" t="str">
        <f>IF(CENSO[[#This Row],[DAP (cm)]]&gt;200, "Superior", "Inferior")</f>
        <v>Inferior</v>
      </c>
      <c r="X3662" s="87" t="str">
        <f>VLOOKUP(CENSO[[#This Row],[NOME COMUM]],ESPECIES[],4,FALSE)</f>
        <v>Não</v>
      </c>
      <c r="Y3662" s="87" t="str">
        <f>IF(IFERROR(VLOOKUP(CENSO[[#This Row],[NOME COMUM]],COMERCIAIS[],2, FALSE), "Não") &lt;&gt; "Não", "Sim", "Não")</f>
        <v>Não</v>
      </c>
      <c r="Z3662" s="133">
        <f>CENSO[[#This Row],[g (m²)]]/SUM(AEEF[AEEF-UT])</f>
        <v>1.2782756240555279E-3</v>
      </c>
      <c r="AA3662" s="133">
        <f>CENSO[[#This Row],[v (m³)]]/SUM(AEEF[AEEF-UT])</f>
        <v>2.1475030484132868E-2</v>
      </c>
    </row>
    <row r="3663" spans="1:27" ht="14">
      <c r="A3663" s="86">
        <v>1</v>
      </c>
      <c r="B3663" s="86">
        <v>2</v>
      </c>
      <c r="C3663" s="63">
        <v>103</v>
      </c>
      <c r="D3663" s="63">
        <v>3662</v>
      </c>
      <c r="E3663" s="63" t="str">
        <f>VLOOKUP(CENSO[[#This Row],[NOME COMUM]],ESPECIES[],2,FALSE)</f>
        <v>Pouteria sp.</v>
      </c>
      <c r="F3663" s="64" t="s">
        <v>83</v>
      </c>
      <c r="G3663" s="64">
        <v>200</v>
      </c>
      <c r="H3663" s="97">
        <f>CENSO[[#This Row],[CAP (cm)]]/PI()</f>
        <v>63.661977236758133</v>
      </c>
      <c r="I3663" s="64">
        <v>20</v>
      </c>
      <c r="J3663" s="96">
        <f>(PI()*(CENSO[[#This Row],[DAP (cm)]]^2))/40000</f>
        <v>0.31830988618379064</v>
      </c>
      <c r="K3663" s="96">
        <f>CENSO[[#This Row],[g (m²)]]*CENSO[[#This Row],[H (m)]]*0.7</f>
        <v>4.4563384065730682</v>
      </c>
      <c r="L3663" s="64">
        <v>1</v>
      </c>
      <c r="M3663" s="65">
        <v>365881.4</v>
      </c>
      <c r="N3663" s="87">
        <v>9703092.6999999899</v>
      </c>
      <c r="O3663" s="87" t="s">
        <v>1227</v>
      </c>
      <c r="P3663" s="87" t="str">
        <f>VLOOKUP(CENSO[[#This Row],[DAP (cm)]],CD[],2,TRUE)</f>
        <v>TORA</v>
      </c>
      <c r="Q3663" s="87" t="str">
        <f>VLOOKUP(CENSO[[#This Row],[DAP (cm)]],DD[],2,TRUE)</f>
        <v>60├ 70</v>
      </c>
      <c r="R3663" s="87" t="str" cm="1">
        <f t="array" ref="R3663">INDEX(_xlfn.TEXTSPLIT(CENSO[[#This Row],[NOME CIENTIFICO]]," "),1)</f>
        <v>Pouteria</v>
      </c>
      <c r="S3663" s="98" t="s">
        <v>1004</v>
      </c>
      <c r="T3663" s="87">
        <f>_xlfn.MINIFS(CENSO[DAP (cm)],CENSO[NOME CIENTIFICO],CENSO[[#This Row],[NOME CIENTIFICO]])</f>
        <v>39.788735772973837</v>
      </c>
      <c r="U36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63" s="87" t="str">
        <f>IF(CENSO[[#This Row],[DAP (cm)]]&lt;CENSO[[#This Row],[DMCE (cm)]],"DAP &lt; DMCE","DAP ≥ DMCE")</f>
        <v>DAP ≥ DMCE</v>
      </c>
      <c r="W3663" s="87" t="str">
        <f>IF(CENSO[[#This Row],[DAP (cm)]]&gt;200, "Superior", "Inferior")</f>
        <v>Inferior</v>
      </c>
      <c r="X3663" s="87" t="str">
        <f>VLOOKUP(CENSO[[#This Row],[NOME COMUM]],ESPECIES[],4,FALSE)</f>
        <v>Não</v>
      </c>
      <c r="Y3663" s="87" t="str">
        <f>IF(IFERROR(VLOOKUP(CENSO[[#This Row],[NOME COMUM]],COMERCIAIS[],2, FALSE), "Não") &lt;&gt; "Não", "Sim", "Não")</f>
        <v>Não</v>
      </c>
      <c r="Z3663" s="133">
        <f>CENSO[[#This Row],[g (m²)]]/SUM(AEEF[AEEF-UT])</f>
        <v>5.5692824191768894E-4</v>
      </c>
      <c r="AA3663" s="133">
        <f>CENSO[[#This Row],[v (m³)]]/SUM(AEEF[AEEF-UT])</f>
        <v>7.7969953868476443E-3</v>
      </c>
    </row>
    <row r="3664" spans="1:27" ht="14">
      <c r="A3664" s="86">
        <v>1</v>
      </c>
      <c r="B3664" s="86">
        <v>2</v>
      </c>
      <c r="C3664" s="63">
        <v>103</v>
      </c>
      <c r="D3664" s="63">
        <v>3663</v>
      </c>
      <c r="E3664" s="63" t="str">
        <f>VLOOKUP(CENSO[[#This Row],[NOME COMUM]],ESPECIES[],2,FALSE)</f>
        <v>Pouteria sp.</v>
      </c>
      <c r="F3664" s="64" t="s">
        <v>83</v>
      </c>
      <c r="G3664" s="64">
        <v>186</v>
      </c>
      <c r="H3664" s="97">
        <f>CENSO[[#This Row],[CAP (cm)]]/PI()</f>
        <v>59.205638830185066</v>
      </c>
      <c r="I3664" s="64">
        <v>18</v>
      </c>
      <c r="J3664" s="96">
        <f>(PI()*(CENSO[[#This Row],[DAP (cm)]]^2))/40000</f>
        <v>0.27530622056036053</v>
      </c>
      <c r="K3664" s="96">
        <f>CENSO[[#This Row],[g (m²)]]*CENSO[[#This Row],[H (m)]]*0.7</f>
        <v>3.4688583790605425</v>
      </c>
      <c r="L3664" s="64">
        <v>1</v>
      </c>
      <c r="M3664" s="65">
        <v>365797.4</v>
      </c>
      <c r="N3664" s="87">
        <v>9702992.3000000007</v>
      </c>
      <c r="O3664" s="87" t="s">
        <v>1227</v>
      </c>
      <c r="P3664" s="87" t="str">
        <f>VLOOKUP(CENSO[[#This Row],[DAP (cm)]],CD[],2,TRUE)</f>
        <v>TORA</v>
      </c>
      <c r="Q3664" s="87" t="str">
        <f>VLOOKUP(CENSO[[#This Row],[DAP (cm)]],DD[],2,TRUE)</f>
        <v>50├ 60</v>
      </c>
      <c r="R3664" s="87" t="str" cm="1">
        <f t="array" ref="R3664">INDEX(_xlfn.TEXTSPLIT(CENSO[[#This Row],[NOME CIENTIFICO]]," "),1)</f>
        <v>Pouteria</v>
      </c>
      <c r="S3664" s="98" t="s">
        <v>1004</v>
      </c>
      <c r="T3664" s="87">
        <f>_xlfn.MINIFS(CENSO[DAP (cm)],CENSO[NOME CIENTIFICO],CENSO[[#This Row],[NOME CIENTIFICO]])</f>
        <v>39.788735772973837</v>
      </c>
      <c r="U36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64" s="87" t="str">
        <f>IF(CENSO[[#This Row],[DAP (cm)]]&lt;CENSO[[#This Row],[DMCE (cm)]],"DAP &lt; DMCE","DAP ≥ DMCE")</f>
        <v>DAP ≥ DMCE</v>
      </c>
      <c r="W3664" s="87" t="str">
        <f>IF(CENSO[[#This Row],[DAP (cm)]]&gt;200, "Superior", "Inferior")</f>
        <v>Inferior</v>
      </c>
      <c r="X3664" s="87" t="str">
        <f>VLOOKUP(CENSO[[#This Row],[NOME COMUM]],ESPECIES[],4,FALSE)</f>
        <v>Não</v>
      </c>
      <c r="Y3664" s="87" t="str">
        <f>IF(IFERROR(VLOOKUP(CENSO[[#This Row],[NOME COMUM]],COMERCIAIS[],2, FALSE), "Não") &lt;&gt; "Não", "Sim", "Não")</f>
        <v>Não</v>
      </c>
      <c r="Z3664" s="133">
        <f>CENSO[[#This Row],[g (m²)]]/SUM(AEEF[AEEF-UT])</f>
        <v>4.8168723643460915E-4</v>
      </c>
      <c r="AA3664" s="133">
        <f>CENSO[[#This Row],[v (m³)]]/SUM(AEEF[AEEF-UT])</f>
        <v>6.0692591790760756E-3</v>
      </c>
    </row>
    <row r="3665" spans="1:27" ht="14">
      <c r="A3665" s="86">
        <v>1</v>
      </c>
      <c r="B3665" s="86">
        <v>2</v>
      </c>
      <c r="C3665" s="63">
        <v>103</v>
      </c>
      <c r="D3665" s="63">
        <v>3664</v>
      </c>
      <c r="E3665" s="63" t="str">
        <f>VLOOKUP(CENSO[[#This Row],[NOME COMUM]],ESPECIES[],2,FALSE)</f>
        <v>Pouteria sp.</v>
      </c>
      <c r="F3665" s="64" t="s">
        <v>83</v>
      </c>
      <c r="G3665" s="64">
        <v>177</v>
      </c>
      <c r="H3665" s="97">
        <f>CENSO[[#This Row],[CAP (cm)]]/PI()</f>
        <v>56.340849854530951</v>
      </c>
      <c r="I3665" s="64">
        <v>18</v>
      </c>
      <c r="J3665" s="96">
        <f>(PI()*(CENSO[[#This Row],[DAP (cm)]]^2))/40000</f>
        <v>0.24930826060629949</v>
      </c>
      <c r="K3665" s="96">
        <f>CENSO[[#This Row],[g (m²)]]*CENSO[[#This Row],[H (m)]]*0.7</f>
        <v>3.1412840836393734</v>
      </c>
      <c r="L3665" s="64">
        <v>1</v>
      </c>
      <c r="M3665" s="65">
        <v>365786.4</v>
      </c>
      <c r="N3665" s="87">
        <v>9702975.4000000004</v>
      </c>
      <c r="O3665" s="87" t="s">
        <v>1227</v>
      </c>
      <c r="P3665" s="87" t="str">
        <f>VLOOKUP(CENSO[[#This Row],[DAP (cm)]],CD[],2,TRUE)</f>
        <v>TORA</v>
      </c>
      <c r="Q3665" s="87" t="str">
        <f>VLOOKUP(CENSO[[#This Row],[DAP (cm)]],DD[],2,TRUE)</f>
        <v>50├ 60</v>
      </c>
      <c r="R3665" s="87" t="str" cm="1">
        <f t="array" ref="R3665">INDEX(_xlfn.TEXTSPLIT(CENSO[[#This Row],[NOME CIENTIFICO]]," "),1)</f>
        <v>Pouteria</v>
      </c>
      <c r="S3665" s="98" t="s">
        <v>1004</v>
      </c>
      <c r="T3665" s="87">
        <f>_xlfn.MINIFS(CENSO[DAP (cm)],CENSO[NOME CIENTIFICO],CENSO[[#This Row],[NOME CIENTIFICO]])</f>
        <v>39.788735772973837</v>
      </c>
      <c r="U36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65" s="87" t="str">
        <f>IF(CENSO[[#This Row],[DAP (cm)]]&lt;CENSO[[#This Row],[DMCE (cm)]],"DAP &lt; DMCE","DAP ≥ DMCE")</f>
        <v>DAP ≥ DMCE</v>
      </c>
      <c r="W3665" s="87" t="str">
        <f>IF(CENSO[[#This Row],[DAP (cm)]]&gt;200, "Superior", "Inferior")</f>
        <v>Inferior</v>
      </c>
      <c r="X3665" s="87" t="str">
        <f>VLOOKUP(CENSO[[#This Row],[NOME COMUM]],ESPECIES[],4,FALSE)</f>
        <v>Não</v>
      </c>
      <c r="Y3665" s="87" t="str">
        <f>IF(IFERROR(VLOOKUP(CENSO[[#This Row],[NOME COMUM]],COMERCIAIS[],2, FALSE), "Não") &lt;&gt; "Não", "Sim", "Não")</f>
        <v>Não</v>
      </c>
      <c r="Z3665" s="133">
        <f>CENSO[[#This Row],[g (m²)]]/SUM(AEEF[AEEF-UT])</f>
        <v>4.3620012227598201E-4</v>
      </c>
      <c r="AA3665" s="133">
        <f>CENSO[[#This Row],[v (m³)]]/SUM(AEEF[AEEF-UT])</f>
        <v>5.4961215406773732E-3</v>
      </c>
    </row>
    <row r="3666" spans="1:27" ht="14">
      <c r="A3666" s="86">
        <v>1</v>
      </c>
      <c r="B3666" s="86">
        <v>2</v>
      </c>
      <c r="C3666" s="63">
        <v>103</v>
      </c>
      <c r="D3666" s="63">
        <v>3665</v>
      </c>
      <c r="E3666" s="63" t="str">
        <f>VLOOKUP(CENSO[[#This Row],[NOME COMUM]],ESPECIES[],2,FALSE)</f>
        <v>Pouteria sp.</v>
      </c>
      <c r="F3666" s="64" t="s">
        <v>83</v>
      </c>
      <c r="G3666" s="64">
        <v>180</v>
      </c>
      <c r="H3666" s="97">
        <f>CENSO[[#This Row],[CAP (cm)]]/PI()</f>
        <v>57.295779513082323</v>
      </c>
      <c r="I3666" s="64">
        <v>15</v>
      </c>
      <c r="J3666" s="96">
        <f>(PI()*(CENSO[[#This Row],[DAP (cm)]]^2))/40000</f>
        <v>0.25783100780887047</v>
      </c>
      <c r="K3666" s="96">
        <f>CENSO[[#This Row],[g (m²)]]*CENSO[[#This Row],[H (m)]]*0.7</f>
        <v>2.7072255819931397</v>
      </c>
      <c r="L3666" s="64">
        <v>1</v>
      </c>
      <c r="M3666" s="65">
        <v>365785.9</v>
      </c>
      <c r="N3666" s="87">
        <v>9702970.0999999903</v>
      </c>
      <c r="O3666" s="87" t="s">
        <v>1227</v>
      </c>
      <c r="P3666" s="87" t="str">
        <f>VLOOKUP(CENSO[[#This Row],[DAP (cm)]],CD[],2,TRUE)</f>
        <v>TORA</v>
      </c>
      <c r="Q3666" s="87" t="str">
        <f>VLOOKUP(CENSO[[#This Row],[DAP (cm)]],DD[],2,TRUE)</f>
        <v>50├ 60</v>
      </c>
      <c r="R3666" s="87" t="str" cm="1">
        <f t="array" ref="R3666">INDEX(_xlfn.TEXTSPLIT(CENSO[[#This Row],[NOME CIENTIFICO]]," "),1)</f>
        <v>Pouteria</v>
      </c>
      <c r="S3666" s="98" t="s">
        <v>1004</v>
      </c>
      <c r="T3666" s="87">
        <f>_xlfn.MINIFS(CENSO[DAP (cm)],CENSO[NOME CIENTIFICO],CENSO[[#This Row],[NOME CIENTIFICO]])</f>
        <v>39.788735772973837</v>
      </c>
      <c r="U36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66" s="87" t="str">
        <f>IF(CENSO[[#This Row],[DAP (cm)]]&lt;CENSO[[#This Row],[DMCE (cm)]],"DAP &lt; DMCE","DAP ≥ DMCE")</f>
        <v>DAP ≥ DMCE</v>
      </c>
      <c r="W3666" s="87" t="str">
        <f>IF(CENSO[[#This Row],[DAP (cm)]]&gt;200, "Superior", "Inferior")</f>
        <v>Inferior</v>
      </c>
      <c r="X3666" s="87" t="str">
        <f>VLOOKUP(CENSO[[#This Row],[NOME COMUM]],ESPECIES[],4,FALSE)</f>
        <v>Não</v>
      </c>
      <c r="Y3666" s="87" t="str">
        <f>IF(IFERROR(VLOOKUP(CENSO[[#This Row],[NOME COMUM]],COMERCIAIS[],2, FALSE), "Não") &lt;&gt; "Não", "Sim", "Não")</f>
        <v>Não</v>
      </c>
      <c r="Z3666" s="133">
        <f>CENSO[[#This Row],[g (m²)]]/SUM(AEEF[AEEF-UT])</f>
        <v>4.5111187595332813E-4</v>
      </c>
      <c r="AA3666" s="133">
        <f>CENSO[[#This Row],[v (m³)]]/SUM(AEEF[AEEF-UT])</f>
        <v>4.7366746975099454E-3</v>
      </c>
    </row>
    <row r="3667" spans="1:27" ht="14">
      <c r="A3667" s="86">
        <v>1</v>
      </c>
      <c r="B3667" s="86">
        <v>2</v>
      </c>
      <c r="C3667" s="63">
        <v>103</v>
      </c>
      <c r="D3667" s="63">
        <v>3666</v>
      </c>
      <c r="E3667" s="63" t="str">
        <f>VLOOKUP(CENSO[[#This Row],[NOME COMUM]],ESPECIES[],2,FALSE)</f>
        <v>Bertholletia excelsa Humb. &amp; Bonpl.</v>
      </c>
      <c r="F3667" s="64" t="s">
        <v>37</v>
      </c>
      <c r="G3667" s="64">
        <v>390</v>
      </c>
      <c r="H3667" s="97">
        <f>CENSO[[#This Row],[CAP (cm)]]/PI()</f>
        <v>124.14085561167836</v>
      </c>
      <c r="I3667" s="64">
        <v>24</v>
      </c>
      <c r="J3667" s="96">
        <f>(PI()*(CENSO[[#This Row],[DAP (cm)]]^2))/40000</f>
        <v>1.2103733422138641</v>
      </c>
      <c r="K3667" s="96">
        <f>CENSO[[#This Row],[g (m²)]]*CENSO[[#This Row],[H (m)]]*0.7</f>
        <v>20.334272149192916</v>
      </c>
      <c r="L3667" s="64">
        <v>1</v>
      </c>
      <c r="M3667" s="65">
        <v>365772.59999999899</v>
      </c>
      <c r="N3667" s="87">
        <v>9702962</v>
      </c>
      <c r="O3667" s="87" t="s">
        <v>424</v>
      </c>
      <c r="P3667" s="87" t="str">
        <f>VLOOKUP(CENSO[[#This Row],[DAP (cm)]],CD[],2,TRUE)</f>
        <v>TORA</v>
      </c>
      <c r="Q3667" s="87" t="str">
        <f>VLOOKUP(CENSO[[#This Row],[DAP (cm)]],DD[],2,TRUE)</f>
        <v>120├ 130</v>
      </c>
      <c r="R3667" s="87" t="str" cm="1">
        <f t="array" ref="R3667">INDEX(_xlfn.TEXTSPLIT(CENSO[[#This Row],[NOME CIENTIFICO]]," "),1)</f>
        <v>Bertholletia</v>
      </c>
      <c r="S3667" s="98" t="s">
        <v>1004</v>
      </c>
      <c r="T3667" s="87">
        <f>_xlfn.MINIFS(CENSO[DAP (cm)],CENSO[NOME CIENTIFICO],CENSO[[#This Row],[NOME CIENTIFICO]])</f>
        <v>41.38028520389279</v>
      </c>
      <c r="U36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667" s="87" t="str">
        <f>IF(CENSO[[#This Row],[DAP (cm)]]&lt;CENSO[[#This Row],[DMCE (cm)]],"DAP &lt; DMCE","DAP ≥ DMCE")</f>
        <v>DAP ≥ DMCE</v>
      </c>
      <c r="W3667" s="87" t="str">
        <f>IF(CENSO[[#This Row],[DAP (cm)]]&gt;200, "Superior", "Inferior")</f>
        <v>Inferior</v>
      </c>
      <c r="X3667" s="87" t="str">
        <f>VLOOKUP(CENSO[[#This Row],[NOME COMUM]],ESPECIES[],4,FALSE)</f>
        <v>Protegida</v>
      </c>
      <c r="Y3667" s="87" t="str">
        <f>IF(IFERROR(VLOOKUP(CENSO[[#This Row],[NOME COMUM]],COMERCIAIS[],2, FALSE), "Não") &lt;&gt; "Não", "Sim", "Não")</f>
        <v>Não</v>
      </c>
      <c r="Z3667" s="133">
        <f>CENSO[[#This Row],[g (m²)]]/SUM(AEEF[AEEF-UT])</f>
        <v>2.1177196398920123E-3</v>
      </c>
      <c r="AA3667" s="133">
        <f>CENSO[[#This Row],[v (m³)]]/SUM(AEEF[AEEF-UT])</f>
        <v>3.5577689950185808E-2</v>
      </c>
    </row>
    <row r="3668" spans="1:27" ht="14">
      <c r="A3668" s="86">
        <v>1</v>
      </c>
      <c r="B3668" s="86">
        <v>2</v>
      </c>
      <c r="C3668" s="63">
        <v>103</v>
      </c>
      <c r="D3668" s="63">
        <v>3667</v>
      </c>
      <c r="E3668" s="63" t="str">
        <f>VLOOKUP(CENSO[[#This Row],[NOME COMUM]],ESPECIES[],2,FALSE)</f>
        <v>Pouteria sp.</v>
      </c>
      <c r="F3668" s="64" t="s">
        <v>83</v>
      </c>
      <c r="G3668" s="64">
        <v>222</v>
      </c>
      <c r="H3668" s="97">
        <f>CENSO[[#This Row],[CAP (cm)]]/PI()</f>
        <v>70.664794732801525</v>
      </c>
      <c r="I3668" s="64">
        <v>20</v>
      </c>
      <c r="J3668" s="96">
        <f>(PI()*(CENSO[[#This Row],[DAP (cm)]]^2))/40000</f>
        <v>0.39218961076704845</v>
      </c>
      <c r="K3668" s="96">
        <f>CENSO[[#This Row],[g (m²)]]*CENSO[[#This Row],[H (m)]]*0.7</f>
        <v>5.4906545507386779</v>
      </c>
      <c r="L3668" s="64">
        <v>1</v>
      </c>
      <c r="M3668" s="65">
        <v>365770.299999999</v>
      </c>
      <c r="N3668" s="87">
        <v>9702955.3000000007</v>
      </c>
      <c r="O3668" s="87" t="s">
        <v>1227</v>
      </c>
      <c r="P3668" s="87" t="str">
        <f>VLOOKUP(CENSO[[#This Row],[DAP (cm)]],CD[],2,TRUE)</f>
        <v>TORA</v>
      </c>
      <c r="Q3668" s="87" t="str">
        <f>VLOOKUP(CENSO[[#This Row],[DAP (cm)]],DD[],2,TRUE)</f>
        <v>70├ 80</v>
      </c>
      <c r="R3668" s="87" t="str" cm="1">
        <f t="array" ref="R3668">INDEX(_xlfn.TEXTSPLIT(CENSO[[#This Row],[NOME CIENTIFICO]]," "),1)</f>
        <v>Pouteria</v>
      </c>
      <c r="S3668" s="98" t="s">
        <v>1004</v>
      </c>
      <c r="T3668" s="87">
        <f>_xlfn.MINIFS(CENSO[DAP (cm)],CENSO[NOME CIENTIFICO],CENSO[[#This Row],[NOME CIENTIFICO]])</f>
        <v>39.788735772973837</v>
      </c>
      <c r="U36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68" s="87" t="str">
        <f>IF(CENSO[[#This Row],[DAP (cm)]]&lt;CENSO[[#This Row],[DMCE (cm)]],"DAP &lt; DMCE","DAP ≥ DMCE")</f>
        <v>DAP ≥ DMCE</v>
      </c>
      <c r="W3668" s="87" t="str">
        <f>IF(CENSO[[#This Row],[DAP (cm)]]&gt;200, "Superior", "Inferior")</f>
        <v>Inferior</v>
      </c>
      <c r="X3668" s="87" t="str">
        <f>VLOOKUP(CENSO[[#This Row],[NOME COMUM]],ESPECIES[],4,FALSE)</f>
        <v>Não</v>
      </c>
      <c r="Y3668" s="87" t="str">
        <f>IF(IFERROR(VLOOKUP(CENSO[[#This Row],[NOME COMUM]],COMERCIAIS[],2, FALSE), "Não") &lt;&gt; "Não", "Sim", "Não")</f>
        <v>Não</v>
      </c>
      <c r="Z3668" s="133">
        <f>CENSO[[#This Row],[g (m²)]]/SUM(AEEF[AEEF-UT])</f>
        <v>6.8619128686678451E-4</v>
      </c>
      <c r="AA3668" s="133">
        <f>CENSO[[#This Row],[v (m³)]]/SUM(AEEF[AEEF-UT])</f>
        <v>9.6066780161349827E-3</v>
      </c>
    </row>
    <row r="3669" spans="1:27" ht="14">
      <c r="A3669" s="86">
        <v>1</v>
      </c>
      <c r="B3669" s="86">
        <v>2</v>
      </c>
      <c r="C3669" s="63">
        <v>103</v>
      </c>
      <c r="D3669" s="63">
        <v>3668</v>
      </c>
      <c r="E3669" s="63" t="str">
        <f>VLOOKUP(CENSO[[#This Row],[NOME COMUM]],ESPECIES[],2,FALSE)</f>
        <v>Erisma uncinatum Warm.</v>
      </c>
      <c r="F3669" s="64" t="s">
        <v>98</v>
      </c>
      <c r="G3669" s="64">
        <v>218</v>
      </c>
      <c r="H3669" s="97">
        <f>CENSO[[#This Row],[CAP (cm)]]/PI()</f>
        <v>69.391555188066363</v>
      </c>
      <c r="I3669" s="64">
        <v>17</v>
      </c>
      <c r="J3669" s="96">
        <f>(PI()*(CENSO[[#This Row],[DAP (cm)]]^2))/40000</f>
        <v>0.37818397577496166</v>
      </c>
      <c r="K3669" s="96">
        <f>CENSO[[#This Row],[g (m²)]]*CENSO[[#This Row],[H (m)]]*0.7</f>
        <v>4.500389311722043</v>
      </c>
      <c r="L3669" s="64">
        <v>1</v>
      </c>
      <c r="M3669" s="65">
        <v>365757.2</v>
      </c>
      <c r="N3669" s="87">
        <v>9702956</v>
      </c>
      <c r="O3669" s="87" t="s">
        <v>1228</v>
      </c>
      <c r="P3669" s="87" t="str">
        <f>VLOOKUP(CENSO[[#This Row],[DAP (cm)]],CD[],2,TRUE)</f>
        <v>TORA</v>
      </c>
      <c r="Q3669" s="87" t="str">
        <f>VLOOKUP(CENSO[[#This Row],[DAP (cm)]],DD[],2,TRUE)</f>
        <v>60├ 70</v>
      </c>
      <c r="R3669" s="87" t="str" cm="1">
        <f t="array" ref="R3669">INDEX(_xlfn.TEXTSPLIT(CENSO[[#This Row],[NOME CIENTIFICO]]," "),1)</f>
        <v>Erisma</v>
      </c>
      <c r="S3669" s="98" t="s">
        <v>1004</v>
      </c>
      <c r="T3669" s="87">
        <f>_xlfn.MINIFS(CENSO[DAP (cm)],CENSO[NOME CIENTIFICO],CENSO[[#This Row],[NOME CIENTIFICO]])</f>
        <v>41.38028520389279</v>
      </c>
      <c r="U36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669" s="87" t="str">
        <f>IF(CENSO[[#This Row],[DAP (cm)]]&lt;CENSO[[#This Row],[DMCE (cm)]],"DAP &lt; DMCE","DAP ≥ DMCE")</f>
        <v>DAP ≥ DMCE</v>
      </c>
      <c r="W3669" s="87" t="str">
        <f>IF(CENSO[[#This Row],[DAP (cm)]]&gt;200, "Superior", "Inferior")</f>
        <v>Inferior</v>
      </c>
      <c r="X3669" s="87" t="str">
        <f>VLOOKUP(CENSO[[#This Row],[NOME COMUM]],ESPECIES[],4,FALSE)</f>
        <v>Não</v>
      </c>
      <c r="Y3669" s="87" t="str">
        <f>IF(IFERROR(VLOOKUP(CENSO[[#This Row],[NOME COMUM]],COMERCIAIS[],2, FALSE), "Não") &lt;&gt; "Não", "Sim", "Não")</f>
        <v>Sim</v>
      </c>
      <c r="Z3669" s="133">
        <f>CENSO[[#This Row],[g (m²)]]/SUM(AEEF[AEEF-UT])</f>
        <v>6.6168644422240624E-4</v>
      </c>
      <c r="AA3669" s="133">
        <f>CENSO[[#This Row],[v (m³)]]/SUM(AEEF[AEEF-UT])</f>
        <v>7.8740686862466339E-3</v>
      </c>
    </row>
    <row r="3670" spans="1:27" ht="14">
      <c r="A3670" s="86">
        <v>1</v>
      </c>
      <c r="B3670" s="86">
        <v>2</v>
      </c>
      <c r="C3670" s="63">
        <v>103</v>
      </c>
      <c r="D3670" s="63">
        <v>3669</v>
      </c>
      <c r="E3670" s="63" t="str">
        <f>VLOOKUP(CENSO[[#This Row],[NOME COMUM]],ESPECIES[],2,FALSE)</f>
        <v>Tachigali myrmecophila Ducke</v>
      </c>
      <c r="F3670" s="64" t="s">
        <v>14</v>
      </c>
      <c r="G3670" s="64">
        <v>200</v>
      </c>
      <c r="H3670" s="97">
        <f>CENSO[[#This Row],[CAP (cm)]]/PI()</f>
        <v>63.661977236758133</v>
      </c>
      <c r="I3670" s="64">
        <v>13</v>
      </c>
      <c r="J3670" s="96">
        <f>(PI()*(CENSO[[#This Row],[DAP (cm)]]^2))/40000</f>
        <v>0.31830988618379064</v>
      </c>
      <c r="K3670" s="96">
        <f>CENSO[[#This Row],[g (m²)]]*CENSO[[#This Row],[H (m)]]*0.7</f>
        <v>2.896619964272495</v>
      </c>
      <c r="L3670" s="64">
        <v>1</v>
      </c>
      <c r="M3670" s="65">
        <v>365764.2</v>
      </c>
      <c r="N3670" s="87">
        <v>9702932.8000000007</v>
      </c>
      <c r="O3670" s="87" t="s">
        <v>1228</v>
      </c>
      <c r="P3670" s="87" t="str">
        <f>VLOOKUP(CENSO[[#This Row],[DAP (cm)]],CD[],2,TRUE)</f>
        <v>TORA</v>
      </c>
      <c r="Q3670" s="87" t="str">
        <f>VLOOKUP(CENSO[[#This Row],[DAP (cm)]],DD[],2,TRUE)</f>
        <v>60├ 70</v>
      </c>
      <c r="R3670" s="87" t="str" cm="1">
        <f t="array" ref="R3670">INDEX(_xlfn.TEXTSPLIT(CENSO[[#This Row],[NOME CIENTIFICO]]," "),1)</f>
        <v>Tachigali</v>
      </c>
      <c r="S3670" s="98" t="s">
        <v>1004</v>
      </c>
      <c r="T3670" s="87">
        <f>_xlfn.MINIFS(CENSO[DAP (cm)],CENSO[NOME CIENTIFICO],CENSO[[#This Row],[NOME CIENTIFICO]])</f>
        <v>39.152116000606256</v>
      </c>
      <c r="U36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70" s="87" t="str">
        <f>IF(CENSO[[#This Row],[DAP (cm)]]&lt;CENSO[[#This Row],[DMCE (cm)]],"DAP &lt; DMCE","DAP ≥ DMCE")</f>
        <v>DAP ≥ DMCE</v>
      </c>
      <c r="W3670" s="87" t="str">
        <f>IF(CENSO[[#This Row],[DAP (cm)]]&gt;200, "Superior", "Inferior")</f>
        <v>Inferior</v>
      </c>
      <c r="X3670" s="87" t="str">
        <f>VLOOKUP(CENSO[[#This Row],[NOME COMUM]],ESPECIES[],4,FALSE)</f>
        <v>Não</v>
      </c>
      <c r="Y3670" s="87" t="str">
        <f>IF(IFERROR(VLOOKUP(CENSO[[#This Row],[NOME COMUM]],COMERCIAIS[],2, FALSE), "Não") &lt;&gt; "Não", "Sim", "Não")</f>
        <v>Sim</v>
      </c>
      <c r="Z3670" s="133">
        <f>CENSO[[#This Row],[g (m²)]]/SUM(AEEF[AEEF-UT])</f>
        <v>5.5692824191768894E-4</v>
      </c>
      <c r="AA3670" s="133">
        <f>CENSO[[#This Row],[v (m³)]]/SUM(AEEF[AEEF-UT])</f>
        <v>5.0680470014509696E-3</v>
      </c>
    </row>
    <row r="3671" spans="1:27" ht="14">
      <c r="A3671" s="86">
        <v>1</v>
      </c>
      <c r="B3671" s="86">
        <v>2</v>
      </c>
      <c r="C3671" s="63">
        <v>103</v>
      </c>
      <c r="D3671" s="63">
        <v>3670</v>
      </c>
      <c r="E3671" s="63" t="str">
        <f>VLOOKUP(CENSO[[#This Row],[NOME COMUM]],ESPECIES[],2,FALSE)</f>
        <v>Manilkara huberi (Ducke) Chevalier</v>
      </c>
      <c r="F3671" s="64" t="s">
        <v>30</v>
      </c>
      <c r="G3671" s="64">
        <v>215</v>
      </c>
      <c r="H3671" s="97">
        <f>CENSO[[#This Row],[CAP (cm)]]/PI()</f>
        <v>68.436625529514998</v>
      </c>
      <c r="I3671" s="64">
        <v>20</v>
      </c>
      <c r="J3671" s="96">
        <f>(PI()*(CENSO[[#This Row],[DAP (cm)]]^2))/40000</f>
        <v>0.36784686222114316</v>
      </c>
      <c r="K3671" s="96">
        <f>CENSO[[#This Row],[g (m²)]]*CENSO[[#This Row],[H (m)]]*0.7</f>
        <v>5.1498560710960035</v>
      </c>
      <c r="L3671" s="64">
        <v>1</v>
      </c>
      <c r="M3671" s="65">
        <v>365763.299999999</v>
      </c>
      <c r="N3671" s="87">
        <v>9702931</v>
      </c>
      <c r="O3671" s="87" t="s">
        <v>1228</v>
      </c>
      <c r="P3671" s="87" t="str">
        <f>VLOOKUP(CENSO[[#This Row],[DAP (cm)]],CD[],2,TRUE)</f>
        <v>TORA</v>
      </c>
      <c r="Q3671" s="87" t="str">
        <f>VLOOKUP(CENSO[[#This Row],[DAP (cm)]],DD[],2,TRUE)</f>
        <v>60├ 70</v>
      </c>
      <c r="R3671" s="87" t="str" cm="1">
        <f t="array" ref="R3671">INDEX(_xlfn.TEXTSPLIT(CENSO[[#This Row],[NOME CIENTIFICO]]," "),1)</f>
        <v>Manilkara</v>
      </c>
      <c r="S3671" s="98" t="s">
        <v>1004</v>
      </c>
      <c r="T3671" s="87">
        <f>_xlfn.MINIFS(CENSO[DAP (cm)],CENSO[NOME CIENTIFICO],CENSO[[#This Row],[NOME CIENTIFICO]])</f>
        <v>41.38028520389279</v>
      </c>
      <c r="U36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671" s="87" t="str">
        <f>IF(CENSO[[#This Row],[DAP (cm)]]&lt;CENSO[[#This Row],[DMCE (cm)]],"DAP &lt; DMCE","DAP ≥ DMCE")</f>
        <v>DAP ≥ DMCE</v>
      </c>
      <c r="W3671" s="87" t="str">
        <f>IF(CENSO[[#This Row],[DAP (cm)]]&gt;200, "Superior", "Inferior")</f>
        <v>Inferior</v>
      </c>
      <c r="X3671" s="87" t="str">
        <f>VLOOKUP(CENSO[[#This Row],[NOME COMUM]],ESPECIES[],4,FALSE)</f>
        <v>Não</v>
      </c>
      <c r="Y3671" s="87" t="str">
        <f>IF(IFERROR(VLOOKUP(CENSO[[#This Row],[NOME COMUM]],COMERCIAIS[],2, FALSE), "Não") &lt;&gt; "Não", "Sim", "Não")</f>
        <v>Sim</v>
      </c>
      <c r="Z3671" s="133">
        <f>CENSO[[#This Row],[g (m²)]]/SUM(AEEF[AEEF-UT])</f>
        <v>6.436001995661295E-4</v>
      </c>
      <c r="AA3671" s="133">
        <f>CENSO[[#This Row],[v (m³)]]/SUM(AEEF[AEEF-UT])</f>
        <v>9.0104027939258112E-3</v>
      </c>
    </row>
    <row r="3672" spans="1:27" ht="14">
      <c r="A3672" s="86">
        <v>1</v>
      </c>
      <c r="B3672" s="86">
        <v>2</v>
      </c>
      <c r="C3672" s="63">
        <v>103</v>
      </c>
      <c r="D3672" s="63">
        <v>3671</v>
      </c>
      <c r="E3672" s="63" t="str">
        <f>VLOOKUP(CENSO[[#This Row],[NOME COMUM]],ESPECIES[],2,FALSE)</f>
        <v>Brosimum parinarioides Ducke</v>
      </c>
      <c r="F3672" s="64" t="s">
        <v>54</v>
      </c>
      <c r="G3672" s="64">
        <v>170</v>
      </c>
      <c r="H3672" s="97">
        <f>CENSO[[#This Row],[CAP (cm)]]/PI()</f>
        <v>54.112680651244418</v>
      </c>
      <c r="I3672" s="64">
        <v>16</v>
      </c>
      <c r="J3672" s="96">
        <f>(PI()*(CENSO[[#This Row],[DAP (cm)]]^2))/40000</f>
        <v>0.2299788927677888</v>
      </c>
      <c r="K3672" s="96">
        <f>CENSO[[#This Row],[g (m²)]]*CENSO[[#This Row],[H (m)]]*0.7</f>
        <v>2.5757635989992345</v>
      </c>
      <c r="L3672" s="64">
        <v>1</v>
      </c>
      <c r="M3672" s="65">
        <v>365765.09999999899</v>
      </c>
      <c r="N3672" s="87">
        <v>9702930.1999999899</v>
      </c>
      <c r="O3672" s="87" t="s">
        <v>1227</v>
      </c>
      <c r="P3672" s="87" t="str">
        <f>VLOOKUP(CENSO[[#This Row],[DAP (cm)]],CD[],2,TRUE)</f>
        <v>TORA</v>
      </c>
      <c r="Q3672" s="87" t="str">
        <f>VLOOKUP(CENSO[[#This Row],[DAP (cm)]],DD[],2,TRUE)</f>
        <v>50├ 60</v>
      </c>
      <c r="R3672" s="87" t="str" cm="1">
        <f t="array" ref="R3672">INDEX(_xlfn.TEXTSPLIT(CENSO[[#This Row],[NOME CIENTIFICO]]," "),1)</f>
        <v>Brosimum</v>
      </c>
      <c r="S3672" s="98" t="s">
        <v>1004</v>
      </c>
      <c r="T3672" s="87">
        <f>_xlfn.MINIFS(CENSO[DAP (cm)],CENSO[NOME CIENTIFICO],CENSO[[#This Row],[NOME CIENTIFICO]])</f>
        <v>41.38028520389279</v>
      </c>
      <c r="U36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672" s="87" t="str">
        <f>IF(CENSO[[#This Row],[DAP (cm)]]&lt;CENSO[[#This Row],[DMCE (cm)]],"DAP &lt; DMCE","DAP ≥ DMCE")</f>
        <v>DAP ≥ DMCE</v>
      </c>
      <c r="W3672" s="87" t="str">
        <f>IF(CENSO[[#This Row],[DAP (cm)]]&gt;200, "Superior", "Inferior")</f>
        <v>Inferior</v>
      </c>
      <c r="X3672" s="87" t="str">
        <f>VLOOKUP(CENSO[[#This Row],[NOME COMUM]],ESPECIES[],4,FALSE)</f>
        <v>Não</v>
      </c>
      <c r="Y3672" s="87" t="str">
        <f>IF(IFERROR(VLOOKUP(CENSO[[#This Row],[NOME COMUM]],COMERCIAIS[],2, FALSE), "Não") &lt;&gt; "Não", "Sim", "Não")</f>
        <v>Não</v>
      </c>
      <c r="Z3672" s="133">
        <f>CENSO[[#This Row],[g (m²)]]/SUM(AEEF[AEEF-UT])</f>
        <v>4.0238065478553035E-4</v>
      </c>
      <c r="AA3672" s="133">
        <f>CENSO[[#This Row],[v (m³)]]/SUM(AEEF[AEEF-UT])</f>
        <v>4.5066633335979402E-3</v>
      </c>
    </row>
    <row r="3673" spans="1:27" ht="14">
      <c r="A3673" s="86">
        <v>1</v>
      </c>
      <c r="B3673" s="86">
        <v>2</v>
      </c>
      <c r="C3673" s="63">
        <v>103</v>
      </c>
      <c r="D3673" s="63">
        <v>3672</v>
      </c>
      <c r="E3673" s="63" t="str">
        <f>VLOOKUP(CENSO[[#This Row],[NOME COMUM]],ESPECIES[],2,FALSE)</f>
        <v>Piptadenia suaveolens Miq.</v>
      </c>
      <c r="F3673" s="64" t="s">
        <v>22</v>
      </c>
      <c r="G3673" s="64">
        <v>248</v>
      </c>
      <c r="H3673" s="97">
        <f>CENSO[[#This Row],[CAP (cm)]]/PI()</f>
        <v>78.940851773580093</v>
      </c>
      <c r="I3673" s="64">
        <v>14</v>
      </c>
      <c r="J3673" s="96">
        <f>(PI()*(CENSO[[#This Row],[DAP (cm)]]^2))/40000</f>
        <v>0.48943328099619665</v>
      </c>
      <c r="K3673" s="96">
        <f>CENSO[[#This Row],[g (m²)]]*CENSO[[#This Row],[H (m)]]*0.7</f>
        <v>4.7964461537627274</v>
      </c>
      <c r="L3673" s="64">
        <v>2</v>
      </c>
      <c r="M3673" s="65">
        <v>365787.2</v>
      </c>
      <c r="N3673" s="87">
        <v>9702914.1999999899</v>
      </c>
      <c r="O3673" s="87" t="s">
        <v>1228</v>
      </c>
      <c r="P3673" s="87" t="str">
        <f>VLOOKUP(CENSO[[#This Row],[DAP (cm)]],CD[],2,TRUE)</f>
        <v>TORA</v>
      </c>
      <c r="Q3673" s="87" t="str">
        <f>VLOOKUP(CENSO[[#This Row],[DAP (cm)]],DD[],2,TRUE)</f>
        <v>70├ 80</v>
      </c>
      <c r="R3673" s="87" t="str" cm="1">
        <f t="array" ref="R3673">INDEX(_xlfn.TEXTSPLIT(CENSO[[#This Row],[NOME CIENTIFICO]]," "),1)</f>
        <v>Piptadenia</v>
      </c>
      <c r="S3673" s="98" t="s">
        <v>1004</v>
      </c>
      <c r="T3673" s="87">
        <f>_xlfn.MINIFS(CENSO[DAP (cm)],CENSO[NOME CIENTIFICO],CENSO[[#This Row],[NOME CIENTIFICO]])</f>
        <v>39.788735772973837</v>
      </c>
      <c r="U36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73" s="87" t="str">
        <f>IF(CENSO[[#This Row],[DAP (cm)]]&lt;CENSO[[#This Row],[DMCE (cm)]],"DAP &lt; DMCE","DAP ≥ DMCE")</f>
        <v>DAP ≥ DMCE</v>
      </c>
      <c r="W3673" s="87" t="str">
        <f>IF(CENSO[[#This Row],[DAP (cm)]]&gt;200, "Superior", "Inferior")</f>
        <v>Inferior</v>
      </c>
      <c r="X3673" s="87" t="str">
        <f>VLOOKUP(CENSO[[#This Row],[NOME COMUM]],ESPECIES[],4,FALSE)</f>
        <v>Não</v>
      </c>
      <c r="Y3673" s="87" t="str">
        <f>IF(IFERROR(VLOOKUP(CENSO[[#This Row],[NOME COMUM]],COMERCIAIS[],2, FALSE), "Não") &lt;&gt; "Não", "Sim", "Não")</f>
        <v>Sim</v>
      </c>
      <c r="Z3673" s="133">
        <f>CENSO[[#This Row],[g (m²)]]/SUM(AEEF[AEEF-UT])</f>
        <v>8.5633286477263882E-4</v>
      </c>
      <c r="AA3673" s="133">
        <f>CENSO[[#This Row],[v (m³)]]/SUM(AEEF[AEEF-UT])</f>
        <v>8.3920620747718611E-3</v>
      </c>
    </row>
    <row r="3674" spans="1:27" ht="14">
      <c r="A3674" s="86">
        <v>1</v>
      </c>
      <c r="B3674" s="86">
        <v>2</v>
      </c>
      <c r="C3674" s="63">
        <v>103</v>
      </c>
      <c r="D3674" s="63">
        <v>3673</v>
      </c>
      <c r="E3674" s="63" t="str">
        <f>VLOOKUP(CENSO[[#This Row],[NOME COMUM]],ESPECIES[],2,FALSE)</f>
        <v>Goupia glabra Aubl.</v>
      </c>
      <c r="F3674" s="64" t="s">
        <v>34</v>
      </c>
      <c r="G3674" s="64">
        <v>275</v>
      </c>
      <c r="H3674" s="97">
        <f>CENSO[[#This Row],[CAP (cm)]]/PI()</f>
        <v>87.535218700542444</v>
      </c>
      <c r="I3674" s="64">
        <v>16</v>
      </c>
      <c r="J3674" s="96">
        <f>(PI()*(CENSO[[#This Row],[DAP (cm)]]^2))/40000</f>
        <v>0.60180462856622929</v>
      </c>
      <c r="K3674" s="96">
        <f>CENSO[[#This Row],[g (m²)]]*CENSO[[#This Row],[H (m)]]*0.7</f>
        <v>6.7402118399417681</v>
      </c>
      <c r="L3674" s="64">
        <v>1</v>
      </c>
      <c r="M3674" s="65">
        <v>365773.09999999899</v>
      </c>
      <c r="N3674" s="87">
        <v>9702906.5</v>
      </c>
      <c r="O3674" s="87" t="s">
        <v>1228</v>
      </c>
      <c r="P3674" s="87" t="str">
        <f>VLOOKUP(CENSO[[#This Row],[DAP (cm)]],CD[],2,TRUE)</f>
        <v>TORA</v>
      </c>
      <c r="Q3674" s="87" t="str">
        <f>VLOOKUP(CENSO[[#This Row],[DAP (cm)]],DD[],2,TRUE)</f>
        <v>80├ 90</v>
      </c>
      <c r="R3674" s="87" t="str" cm="1">
        <f t="array" ref="R3674">INDEX(_xlfn.TEXTSPLIT(CENSO[[#This Row],[NOME CIENTIFICO]]," "),1)</f>
        <v>Goupia</v>
      </c>
      <c r="S3674" s="98" t="s">
        <v>1004</v>
      </c>
      <c r="T3674" s="87">
        <f>_xlfn.MINIFS(CENSO[DAP (cm)],CENSO[NOME CIENTIFICO],CENSO[[#This Row],[NOME CIENTIFICO]])</f>
        <v>40.107045659157627</v>
      </c>
      <c r="U36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674" s="87" t="str">
        <f>IF(CENSO[[#This Row],[DAP (cm)]]&lt;CENSO[[#This Row],[DMCE (cm)]],"DAP &lt; DMCE","DAP ≥ DMCE")</f>
        <v>DAP ≥ DMCE</v>
      </c>
      <c r="W3674" s="87" t="str">
        <f>IF(CENSO[[#This Row],[DAP (cm)]]&gt;200, "Superior", "Inferior")</f>
        <v>Inferior</v>
      </c>
      <c r="X3674" s="87" t="str">
        <f>VLOOKUP(CENSO[[#This Row],[NOME COMUM]],ESPECIES[],4,FALSE)</f>
        <v>Não</v>
      </c>
      <c r="Y3674" s="87" t="str">
        <f>IF(IFERROR(VLOOKUP(CENSO[[#This Row],[NOME COMUM]],COMERCIAIS[],2, FALSE), "Não") &lt;&gt; "Não", "Sim", "Não")</f>
        <v>Sim</v>
      </c>
      <c r="Z3674" s="133">
        <f>CENSO[[#This Row],[g (m²)]]/SUM(AEEF[AEEF-UT])</f>
        <v>1.0529424573756309E-3</v>
      </c>
      <c r="AA3674" s="133">
        <f>CENSO[[#This Row],[v (m³)]]/SUM(AEEF[AEEF-UT])</f>
        <v>1.1792955522607066E-2</v>
      </c>
    </row>
    <row r="3675" spans="1:27" ht="14">
      <c r="A3675" s="86">
        <v>1</v>
      </c>
      <c r="B3675" s="86">
        <v>2</v>
      </c>
      <c r="C3675" s="63">
        <v>103</v>
      </c>
      <c r="D3675" s="63">
        <v>3674</v>
      </c>
      <c r="E3675" s="63" t="str">
        <f>VLOOKUP(CENSO[[#This Row],[NOME COMUM]],ESPECIES[],2,FALSE)</f>
        <v>Pouteria sp.</v>
      </c>
      <c r="F3675" s="64" t="s">
        <v>83</v>
      </c>
      <c r="G3675" s="64">
        <v>160</v>
      </c>
      <c r="H3675" s="97">
        <f>CENSO[[#This Row],[CAP (cm)]]/PI()</f>
        <v>50.929581789406512</v>
      </c>
      <c r="I3675" s="64">
        <v>15</v>
      </c>
      <c r="J3675" s="96">
        <f>(PI()*(CENSO[[#This Row],[DAP (cm)]]^2))/40000</f>
        <v>0.20371832715762608</v>
      </c>
      <c r="K3675" s="96">
        <f>CENSO[[#This Row],[g (m²)]]*CENSO[[#This Row],[H (m)]]*0.7</f>
        <v>2.1390424351550736</v>
      </c>
      <c r="L3675" s="64">
        <v>1</v>
      </c>
      <c r="M3675" s="65">
        <v>365768.5</v>
      </c>
      <c r="N3675" s="87">
        <v>9702904.3000000007</v>
      </c>
      <c r="O3675" s="87" t="s">
        <v>1227</v>
      </c>
      <c r="P3675" s="87" t="str">
        <f>VLOOKUP(CENSO[[#This Row],[DAP (cm)]],CD[],2,TRUE)</f>
        <v>TORA</v>
      </c>
      <c r="Q3675" s="87" t="str">
        <f>VLOOKUP(CENSO[[#This Row],[DAP (cm)]],DD[],2,TRUE)</f>
        <v>50├ 60</v>
      </c>
      <c r="R3675" s="87" t="str" cm="1">
        <f t="array" ref="R3675">INDEX(_xlfn.TEXTSPLIT(CENSO[[#This Row],[NOME CIENTIFICO]]," "),1)</f>
        <v>Pouteria</v>
      </c>
      <c r="S3675" s="98" t="s">
        <v>1004</v>
      </c>
      <c r="T3675" s="87">
        <f>_xlfn.MINIFS(CENSO[DAP (cm)],CENSO[NOME CIENTIFICO],CENSO[[#This Row],[NOME CIENTIFICO]])</f>
        <v>39.788735772973837</v>
      </c>
      <c r="U36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75" s="87" t="str">
        <f>IF(CENSO[[#This Row],[DAP (cm)]]&lt;CENSO[[#This Row],[DMCE (cm)]],"DAP &lt; DMCE","DAP ≥ DMCE")</f>
        <v>DAP ≥ DMCE</v>
      </c>
      <c r="W3675" s="87" t="str">
        <f>IF(CENSO[[#This Row],[DAP (cm)]]&gt;200, "Superior", "Inferior")</f>
        <v>Inferior</v>
      </c>
      <c r="X3675" s="87" t="str">
        <f>VLOOKUP(CENSO[[#This Row],[NOME COMUM]],ESPECIES[],4,FALSE)</f>
        <v>Não</v>
      </c>
      <c r="Y3675" s="87" t="str">
        <f>IF(IFERROR(VLOOKUP(CENSO[[#This Row],[NOME COMUM]],COMERCIAIS[],2, FALSE), "Não") &lt;&gt; "Não", "Sim", "Não")</f>
        <v>Não</v>
      </c>
      <c r="Z3675" s="133">
        <f>CENSO[[#This Row],[g (m²)]]/SUM(AEEF[AEEF-UT])</f>
        <v>3.5643407482732108E-4</v>
      </c>
      <c r="AA3675" s="133">
        <f>CENSO[[#This Row],[v (m³)]]/SUM(AEEF[AEEF-UT])</f>
        <v>3.7425577856868707E-3</v>
      </c>
    </row>
    <row r="3676" spans="1:27" ht="14">
      <c r="A3676" s="86">
        <v>1</v>
      </c>
      <c r="B3676" s="86">
        <v>2</v>
      </c>
      <c r="C3676" s="63">
        <v>103</v>
      </c>
      <c r="D3676" s="63">
        <v>3675</v>
      </c>
      <c r="E3676" s="63" t="str">
        <f>VLOOKUP(CENSO[[#This Row],[NOME COMUM]],ESPECIES[],2,FALSE)</f>
        <v>Piptadenia suaveolens Miq.</v>
      </c>
      <c r="F3676" s="64" t="s">
        <v>22</v>
      </c>
      <c r="G3676" s="64">
        <v>384</v>
      </c>
      <c r="H3676" s="97">
        <f>CENSO[[#This Row],[CAP (cm)]]/PI()</f>
        <v>122.23099629457562</v>
      </c>
      <c r="I3676" s="64">
        <v>14</v>
      </c>
      <c r="J3676" s="96">
        <f>(PI()*(CENSO[[#This Row],[DAP (cm)]]^2))/40000</f>
        <v>1.1734175644279259</v>
      </c>
      <c r="K3676" s="96">
        <f>CENSO[[#This Row],[g (m²)]]*CENSO[[#This Row],[H (m)]]*0.7</f>
        <v>11.499492131393673</v>
      </c>
      <c r="L3676" s="64">
        <v>2</v>
      </c>
      <c r="M3676" s="65">
        <v>365720.7</v>
      </c>
      <c r="N3676" s="87">
        <v>9702790.9000000004</v>
      </c>
      <c r="O3676" s="87" t="s">
        <v>1228</v>
      </c>
      <c r="P3676" s="87" t="str">
        <f>VLOOKUP(CENSO[[#This Row],[DAP (cm)]],CD[],2,TRUE)</f>
        <v>TORA</v>
      </c>
      <c r="Q3676" s="87" t="str">
        <f>VLOOKUP(CENSO[[#This Row],[DAP (cm)]],DD[],2,TRUE)</f>
        <v>120├ 130</v>
      </c>
      <c r="R3676" s="87" t="str" cm="1">
        <f t="array" ref="R3676">INDEX(_xlfn.TEXTSPLIT(CENSO[[#This Row],[NOME CIENTIFICO]]," "),1)</f>
        <v>Piptadenia</v>
      </c>
      <c r="S3676" s="98" t="s">
        <v>1004</v>
      </c>
      <c r="T3676" s="87">
        <f>_xlfn.MINIFS(CENSO[DAP (cm)],CENSO[NOME CIENTIFICO],CENSO[[#This Row],[NOME CIENTIFICO]])</f>
        <v>39.788735772973837</v>
      </c>
      <c r="U36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76" s="87" t="str">
        <f>IF(CENSO[[#This Row],[DAP (cm)]]&lt;CENSO[[#This Row],[DMCE (cm)]],"DAP &lt; DMCE","DAP ≥ DMCE")</f>
        <v>DAP ≥ DMCE</v>
      </c>
      <c r="W3676" s="87" t="str">
        <f>IF(CENSO[[#This Row],[DAP (cm)]]&gt;200, "Superior", "Inferior")</f>
        <v>Inferior</v>
      </c>
      <c r="X3676" s="87" t="str">
        <f>VLOOKUP(CENSO[[#This Row],[NOME COMUM]],ESPECIES[],4,FALSE)</f>
        <v>Não</v>
      </c>
      <c r="Y3676" s="87" t="str">
        <f>IF(IFERROR(VLOOKUP(CENSO[[#This Row],[NOME COMUM]],COMERCIAIS[],2, FALSE), "Não") &lt;&gt; "Não", "Sim", "Não")</f>
        <v>Sim</v>
      </c>
      <c r="Z3676" s="133">
        <f>CENSO[[#This Row],[g (m²)]]/SUM(AEEF[AEEF-UT])</f>
        <v>2.0530602710053685E-3</v>
      </c>
      <c r="AA3676" s="133">
        <f>CENSO[[#This Row],[v (m³)]]/SUM(AEEF[AEEF-UT])</f>
        <v>2.0119990655852613E-2</v>
      </c>
    </row>
    <row r="3677" spans="1:27" ht="14">
      <c r="A3677" s="86">
        <v>1</v>
      </c>
      <c r="B3677" s="86">
        <v>2</v>
      </c>
      <c r="C3677" s="63">
        <v>103</v>
      </c>
      <c r="D3677" s="63">
        <v>3676</v>
      </c>
      <c r="E3677" s="63" t="str">
        <f>VLOOKUP(CENSO[[#This Row],[NOME COMUM]],ESPECIES[],2,FALSE)</f>
        <v>Qualea dichotoma (Mart.) Warm. ex Wille</v>
      </c>
      <c r="F3677" s="64" t="s">
        <v>55</v>
      </c>
      <c r="G3677" s="64">
        <v>187</v>
      </c>
      <c r="H3677" s="97">
        <f>CENSO[[#This Row],[CAP (cm)]]/PI()</f>
        <v>59.523948716368857</v>
      </c>
      <c r="I3677" s="64">
        <v>17</v>
      </c>
      <c r="J3677" s="96">
        <f>(PI()*(CENSO[[#This Row],[DAP (cm)]]^2))/40000</f>
        <v>0.27827446024902436</v>
      </c>
      <c r="K3677" s="96">
        <f>CENSO[[#This Row],[g (m²)]]*CENSO[[#This Row],[H (m)]]*0.7</f>
        <v>3.3114660769633897</v>
      </c>
      <c r="L3677" s="64">
        <v>1</v>
      </c>
      <c r="M3677" s="65">
        <v>365660.09999999899</v>
      </c>
      <c r="N3677" s="87">
        <v>9702670.3000000007</v>
      </c>
      <c r="O3677" s="87" t="s">
        <v>1227</v>
      </c>
      <c r="P3677" s="87" t="str">
        <f>VLOOKUP(CENSO[[#This Row],[DAP (cm)]],CD[],2,TRUE)</f>
        <v>TORA</v>
      </c>
      <c r="Q3677" s="87" t="str">
        <f>VLOOKUP(CENSO[[#This Row],[DAP (cm)]],DD[],2,TRUE)</f>
        <v>50├ 60</v>
      </c>
      <c r="R3677" s="87" t="str" cm="1">
        <f t="array" ref="R3677">INDEX(_xlfn.TEXTSPLIT(CENSO[[#This Row],[NOME CIENTIFICO]]," "),1)</f>
        <v>Qualea</v>
      </c>
      <c r="S3677" s="98" t="s">
        <v>1004</v>
      </c>
      <c r="T3677" s="87">
        <f>_xlfn.MINIFS(CENSO[DAP (cm)],CENSO[NOME CIENTIFICO],CENSO[[#This Row],[NOME CIENTIFICO]])</f>
        <v>40.107045659157627</v>
      </c>
      <c r="U36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677" s="87" t="str">
        <f>IF(CENSO[[#This Row],[DAP (cm)]]&lt;CENSO[[#This Row],[DMCE (cm)]],"DAP &lt; DMCE","DAP ≥ DMCE")</f>
        <v>DAP ≥ DMCE</v>
      </c>
      <c r="W3677" s="87" t="str">
        <f>IF(CENSO[[#This Row],[DAP (cm)]]&gt;200, "Superior", "Inferior")</f>
        <v>Inferior</v>
      </c>
      <c r="X3677" s="87" t="str">
        <f>VLOOKUP(CENSO[[#This Row],[NOME COMUM]],ESPECIES[],4,FALSE)</f>
        <v>Não</v>
      </c>
      <c r="Y3677" s="87" t="str">
        <f>IF(IFERROR(VLOOKUP(CENSO[[#This Row],[NOME COMUM]],COMERCIAIS[],2, FALSE), "Não") &lt;&gt; "Não", "Sim", "Não")</f>
        <v>Não</v>
      </c>
      <c r="Z3677" s="133">
        <f>CENSO[[#This Row],[g (m²)]]/SUM(AEEF[AEEF-UT])</f>
        <v>4.8688059229049158E-4</v>
      </c>
      <c r="AA3677" s="133">
        <f>CENSO[[#This Row],[v (m³)]]/SUM(AEEF[AEEF-UT])</f>
        <v>5.7938790482568499E-3</v>
      </c>
    </row>
    <row r="3678" spans="1:27" ht="14">
      <c r="A3678" s="86">
        <v>1</v>
      </c>
      <c r="B3678" s="86">
        <v>2</v>
      </c>
      <c r="C3678" s="63">
        <v>103</v>
      </c>
      <c r="D3678" s="63">
        <v>3677</v>
      </c>
      <c r="E3678" s="63" t="str">
        <f>VLOOKUP(CENSO[[#This Row],[NOME COMUM]],ESPECIES[],2,FALSE)</f>
        <v>Lacunaria jenmani (Oliv.) Ducke</v>
      </c>
      <c r="F3678" s="64" t="s">
        <v>91</v>
      </c>
      <c r="G3678" s="64">
        <v>202</v>
      </c>
      <c r="H3678" s="97">
        <f>CENSO[[#This Row],[CAP (cm)]]/PI()</f>
        <v>64.298597009125714</v>
      </c>
      <c r="I3678" s="64">
        <v>15</v>
      </c>
      <c r="J3678" s="96">
        <f>(PI()*(CENSO[[#This Row],[DAP (cm)]]^2))/40000</f>
        <v>0.3247079148960848</v>
      </c>
      <c r="K3678" s="96">
        <f>CENSO[[#This Row],[g (m²)]]*CENSO[[#This Row],[H (m)]]*0.7</f>
        <v>3.4094331064088901</v>
      </c>
      <c r="L3678" s="64">
        <v>1</v>
      </c>
      <c r="M3678" s="65">
        <v>365654.59999999899</v>
      </c>
      <c r="N3678" s="87">
        <v>9702656.3000000007</v>
      </c>
      <c r="O3678" s="87" t="s">
        <v>1227</v>
      </c>
      <c r="P3678" s="87" t="str">
        <f>VLOOKUP(CENSO[[#This Row],[DAP (cm)]],CD[],2,TRUE)</f>
        <v>TORA</v>
      </c>
      <c r="Q3678" s="87" t="str">
        <f>VLOOKUP(CENSO[[#This Row],[DAP (cm)]],DD[],2,TRUE)</f>
        <v>60├ 70</v>
      </c>
      <c r="R3678" s="87" t="str" cm="1">
        <f t="array" ref="R3678">INDEX(_xlfn.TEXTSPLIT(CENSO[[#This Row],[NOME CIENTIFICO]]," "),1)</f>
        <v>Lacunaria</v>
      </c>
      <c r="S3678" s="98" t="s">
        <v>1004</v>
      </c>
      <c r="T3678" s="87">
        <f>_xlfn.MINIFS(CENSO[DAP (cm)],CENSO[NOME CIENTIFICO],CENSO[[#This Row],[NOME CIENTIFICO]])</f>
        <v>44.563384065730695</v>
      </c>
      <c r="U36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54.563384065730695</v>
      </c>
      <c r="V3678" s="87" t="str">
        <f>IF(CENSO[[#This Row],[DAP (cm)]]&lt;CENSO[[#This Row],[DMCE (cm)]],"DAP &lt; DMCE","DAP ≥ DMCE")</f>
        <v>DAP ≥ DMCE</v>
      </c>
      <c r="W3678" s="87" t="str">
        <f>IF(CENSO[[#This Row],[DAP (cm)]]&gt;200, "Superior", "Inferior")</f>
        <v>Inferior</v>
      </c>
      <c r="X3678" s="87" t="str">
        <f>VLOOKUP(CENSO[[#This Row],[NOME COMUM]],ESPECIES[],4,FALSE)</f>
        <v>Não</v>
      </c>
      <c r="Y3678" s="87" t="str">
        <f>IF(IFERROR(VLOOKUP(CENSO[[#This Row],[NOME COMUM]],COMERCIAIS[],2, FALSE), "Não") &lt;&gt; "Não", "Sim", "Não")</f>
        <v>Não</v>
      </c>
      <c r="Z3678" s="133">
        <f>CENSO[[#This Row],[g (m²)]]/SUM(AEEF[AEEF-UT])</f>
        <v>5.681224995802345E-4</v>
      </c>
      <c r="AA3678" s="133">
        <f>CENSO[[#This Row],[v (m³)]]/SUM(AEEF[AEEF-UT])</f>
        <v>5.9652862455924615E-3</v>
      </c>
    </row>
    <row r="3679" spans="1:27" ht="14">
      <c r="A3679" s="86">
        <v>1</v>
      </c>
      <c r="B3679" s="86">
        <v>2</v>
      </c>
      <c r="C3679" s="63">
        <v>103</v>
      </c>
      <c r="D3679" s="63">
        <v>3678</v>
      </c>
      <c r="E3679" s="63" t="str">
        <f>VLOOKUP(CENSO[[#This Row],[NOME COMUM]],ESPECIES[],2,FALSE)</f>
        <v>Bertholletia excelsa Humb. &amp; Bonpl.</v>
      </c>
      <c r="F3679" s="64" t="s">
        <v>37</v>
      </c>
      <c r="G3679" s="64">
        <v>472</v>
      </c>
      <c r="H3679" s="97">
        <f>CENSO[[#This Row],[CAP (cm)]]/PI()</f>
        <v>150.24226627874921</v>
      </c>
      <c r="I3679" s="64">
        <v>24</v>
      </c>
      <c r="J3679" s="96">
        <f>(PI()*(CENSO[[#This Row],[DAP (cm)]]^2))/40000</f>
        <v>1.7728587420892408</v>
      </c>
      <c r="K3679" s="96">
        <f>CENSO[[#This Row],[g (m²)]]*CENSO[[#This Row],[H (m)]]*0.7</f>
        <v>29.784026867099243</v>
      </c>
      <c r="L3679" s="64">
        <v>1</v>
      </c>
      <c r="M3679" s="65">
        <v>365647.299999999</v>
      </c>
      <c r="N3679" s="87">
        <v>9702656.5</v>
      </c>
      <c r="O3679" s="87" t="s">
        <v>424</v>
      </c>
      <c r="P3679" s="87" t="str">
        <f>VLOOKUP(CENSO[[#This Row],[DAP (cm)]],CD[],2,TRUE)</f>
        <v>TORA</v>
      </c>
      <c r="Q3679" s="87" t="str">
        <f>VLOOKUP(CENSO[[#This Row],[DAP (cm)]],DD[],2,TRUE)</f>
        <v>150├ 160</v>
      </c>
      <c r="R3679" s="87" t="str" cm="1">
        <f t="array" ref="R3679">INDEX(_xlfn.TEXTSPLIT(CENSO[[#This Row],[NOME CIENTIFICO]]," "),1)</f>
        <v>Bertholletia</v>
      </c>
      <c r="S3679" s="98" t="s">
        <v>1004</v>
      </c>
      <c r="T3679" s="87">
        <f>_xlfn.MINIFS(CENSO[DAP (cm)],CENSO[NOME CIENTIFICO],CENSO[[#This Row],[NOME CIENTIFICO]])</f>
        <v>41.38028520389279</v>
      </c>
      <c r="U36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679" s="87" t="str">
        <f>IF(CENSO[[#This Row],[DAP (cm)]]&lt;CENSO[[#This Row],[DMCE (cm)]],"DAP &lt; DMCE","DAP ≥ DMCE")</f>
        <v>DAP ≥ DMCE</v>
      </c>
      <c r="W3679" s="87" t="str">
        <f>IF(CENSO[[#This Row],[DAP (cm)]]&gt;200, "Superior", "Inferior")</f>
        <v>Inferior</v>
      </c>
      <c r="X3679" s="87" t="str">
        <f>VLOOKUP(CENSO[[#This Row],[NOME COMUM]],ESPECIES[],4,FALSE)</f>
        <v>Protegida</v>
      </c>
      <c r="Y3679" s="87" t="str">
        <f>IF(IFERROR(VLOOKUP(CENSO[[#This Row],[NOME COMUM]],COMERCIAIS[],2, FALSE), "Não") &lt;&gt; "Não", "Sim", "Não")</f>
        <v>Não</v>
      </c>
      <c r="Z3679" s="133">
        <f>CENSO[[#This Row],[g (m²)]]/SUM(AEEF[AEEF-UT])</f>
        <v>3.101867536184761E-3</v>
      </c>
      <c r="AA3679" s="133">
        <f>CENSO[[#This Row],[v (m³)]]/SUM(AEEF[AEEF-UT])</f>
        <v>5.2111374607903986E-2</v>
      </c>
    </row>
    <row r="3680" spans="1:27" ht="14">
      <c r="A3680" s="86">
        <v>1</v>
      </c>
      <c r="B3680" s="86">
        <v>2</v>
      </c>
      <c r="C3680" s="63">
        <v>103</v>
      </c>
      <c r="D3680" s="63">
        <v>3679</v>
      </c>
      <c r="E3680" s="63" t="str">
        <f>VLOOKUP(CENSO[[#This Row],[NOME COMUM]],ESPECIES[],2,FALSE)</f>
        <v>Cordia umbraculifera DC.</v>
      </c>
      <c r="F3680" s="64" t="s">
        <v>92</v>
      </c>
      <c r="G3680" s="64">
        <v>186</v>
      </c>
      <c r="H3680" s="97">
        <f>CENSO[[#This Row],[CAP (cm)]]/PI()</f>
        <v>59.205638830185066</v>
      </c>
      <c r="I3680" s="64">
        <v>16</v>
      </c>
      <c r="J3680" s="96">
        <f>(PI()*(CENSO[[#This Row],[DAP (cm)]]^2))/40000</f>
        <v>0.27530622056036053</v>
      </c>
      <c r="K3680" s="96">
        <f>CENSO[[#This Row],[g (m²)]]*CENSO[[#This Row],[H (m)]]*0.7</f>
        <v>3.0834296702760375</v>
      </c>
      <c r="L3680" s="64">
        <v>1</v>
      </c>
      <c r="M3680" s="65">
        <v>365640</v>
      </c>
      <c r="N3680" s="87">
        <v>9702657.6999999899</v>
      </c>
      <c r="O3680" s="87" t="s">
        <v>1227</v>
      </c>
      <c r="P3680" s="87" t="str">
        <f>VLOOKUP(CENSO[[#This Row],[DAP (cm)]],CD[],2,TRUE)</f>
        <v>TORA</v>
      </c>
      <c r="Q3680" s="87" t="str">
        <f>VLOOKUP(CENSO[[#This Row],[DAP (cm)]],DD[],2,TRUE)</f>
        <v>50├ 60</v>
      </c>
      <c r="R3680" s="87" t="str" cm="1">
        <f t="array" ref="R3680">INDEX(_xlfn.TEXTSPLIT(CENSO[[#This Row],[NOME CIENTIFICO]]," "),1)</f>
        <v>Cordia</v>
      </c>
      <c r="S3680" s="98" t="s">
        <v>1004</v>
      </c>
      <c r="T3680" s="87">
        <f>_xlfn.MINIFS(CENSO[DAP (cm)],CENSO[NOME CIENTIFICO],CENSO[[#This Row],[NOME CIENTIFICO]])</f>
        <v>42.335214862444161</v>
      </c>
      <c r="U36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3680" s="87" t="str">
        <f>IF(CENSO[[#This Row],[DAP (cm)]]&lt;CENSO[[#This Row],[DMCE (cm)]],"DAP &lt; DMCE","DAP ≥ DMCE")</f>
        <v>DAP ≥ DMCE</v>
      </c>
      <c r="W3680" s="87" t="str">
        <f>IF(CENSO[[#This Row],[DAP (cm)]]&gt;200, "Superior", "Inferior")</f>
        <v>Inferior</v>
      </c>
      <c r="X3680" s="87" t="str">
        <f>VLOOKUP(CENSO[[#This Row],[NOME COMUM]],ESPECIES[],4,FALSE)</f>
        <v>Não</v>
      </c>
      <c r="Y3680" s="87" t="str">
        <f>IF(IFERROR(VLOOKUP(CENSO[[#This Row],[NOME COMUM]],COMERCIAIS[],2, FALSE), "Não") &lt;&gt; "Não", "Sim", "Não")</f>
        <v>Não</v>
      </c>
      <c r="Z3680" s="133">
        <f>CENSO[[#This Row],[g (m²)]]/SUM(AEEF[AEEF-UT])</f>
        <v>4.8168723643460915E-4</v>
      </c>
      <c r="AA3680" s="133">
        <f>CENSO[[#This Row],[v (m³)]]/SUM(AEEF[AEEF-UT])</f>
        <v>5.394897048067622E-3</v>
      </c>
    </row>
    <row r="3681" spans="1:27" ht="14">
      <c r="A3681" s="86">
        <v>1</v>
      </c>
      <c r="B3681" s="86">
        <v>2</v>
      </c>
      <c r="C3681" s="63">
        <v>103</v>
      </c>
      <c r="D3681" s="63">
        <v>3680</v>
      </c>
      <c r="E3681" s="63" t="str">
        <f>VLOOKUP(CENSO[[#This Row],[NOME COMUM]],ESPECIES[],2,FALSE)</f>
        <v>Tachigali myrmecophila Ducke</v>
      </c>
      <c r="F3681" s="64" t="s">
        <v>14</v>
      </c>
      <c r="G3681" s="64">
        <v>219</v>
      </c>
      <c r="H3681" s="97">
        <f>CENSO[[#This Row],[CAP (cm)]]/PI()</f>
        <v>69.70986507425016</v>
      </c>
      <c r="I3681" s="64">
        <v>18</v>
      </c>
      <c r="J3681" s="96">
        <f>(PI()*(CENSO[[#This Row],[DAP (cm)]]^2))/40000</f>
        <v>0.38166151128151965</v>
      </c>
      <c r="K3681" s="96">
        <f>CENSO[[#This Row],[g (m²)]]*CENSO[[#This Row],[H (m)]]*0.7</f>
        <v>4.8089350421471471</v>
      </c>
      <c r="L3681" s="64">
        <v>1</v>
      </c>
      <c r="M3681" s="65">
        <v>365623.5</v>
      </c>
      <c r="N3681" s="87">
        <v>9702632.4000000004</v>
      </c>
      <c r="O3681" s="87" t="s">
        <v>1228</v>
      </c>
      <c r="P3681" s="87" t="str">
        <f>VLOOKUP(CENSO[[#This Row],[DAP (cm)]],CD[],2,TRUE)</f>
        <v>TORA</v>
      </c>
      <c r="Q3681" s="87" t="str">
        <f>VLOOKUP(CENSO[[#This Row],[DAP (cm)]],DD[],2,TRUE)</f>
        <v>60├ 70</v>
      </c>
      <c r="R3681" s="87" t="str" cm="1">
        <f t="array" ref="R3681">INDEX(_xlfn.TEXTSPLIT(CENSO[[#This Row],[NOME CIENTIFICO]]," "),1)</f>
        <v>Tachigali</v>
      </c>
      <c r="S3681" s="98" t="s">
        <v>1004</v>
      </c>
      <c r="T3681" s="87">
        <f>_xlfn.MINIFS(CENSO[DAP (cm)],CENSO[NOME CIENTIFICO],CENSO[[#This Row],[NOME CIENTIFICO]])</f>
        <v>39.152116000606256</v>
      </c>
      <c r="U36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81" s="87" t="str">
        <f>IF(CENSO[[#This Row],[DAP (cm)]]&lt;CENSO[[#This Row],[DMCE (cm)]],"DAP &lt; DMCE","DAP ≥ DMCE")</f>
        <v>DAP ≥ DMCE</v>
      </c>
      <c r="W3681" s="87" t="str">
        <f>IF(CENSO[[#This Row],[DAP (cm)]]&gt;200, "Superior", "Inferior")</f>
        <v>Inferior</v>
      </c>
      <c r="X3681" s="87" t="str">
        <f>VLOOKUP(CENSO[[#This Row],[NOME COMUM]],ESPECIES[],4,FALSE)</f>
        <v>Não</v>
      </c>
      <c r="Y3681" s="87" t="str">
        <f>IF(IFERROR(VLOOKUP(CENSO[[#This Row],[NOME COMUM]],COMERCIAIS[],2, FALSE), "Não") &lt;&gt; "Não", "Sim", "Não")</f>
        <v>Sim</v>
      </c>
      <c r="Z3681" s="133">
        <f>CENSO[[#This Row],[g (m²)]]/SUM(AEEF[AEEF-UT])</f>
        <v>6.6777088526535715E-4</v>
      </c>
      <c r="AA3681" s="133">
        <f>CENSO[[#This Row],[v (m³)]]/SUM(AEEF[AEEF-UT])</f>
        <v>8.4139131543434983E-3</v>
      </c>
    </row>
    <row r="3682" spans="1:27" ht="14">
      <c r="A3682" s="86">
        <v>1</v>
      </c>
      <c r="B3682" s="86">
        <v>2</v>
      </c>
      <c r="C3682" s="63">
        <v>103</v>
      </c>
      <c r="D3682" s="63">
        <v>3681</v>
      </c>
      <c r="E3682" s="63" t="str">
        <f>VLOOKUP(CENSO[[#This Row],[NOME COMUM]],ESPECIES[],2,FALSE)</f>
        <v>Piptadenia suaveolens Miq.</v>
      </c>
      <c r="F3682" s="64" t="s">
        <v>22</v>
      </c>
      <c r="G3682" s="64">
        <v>233</v>
      </c>
      <c r="H3682" s="97">
        <f>CENSO[[#This Row],[CAP (cm)]]/PI()</f>
        <v>74.166203480823228</v>
      </c>
      <c r="I3682" s="64">
        <v>16</v>
      </c>
      <c r="J3682" s="96">
        <f>(PI()*(CENSO[[#This Row],[DAP (cm)]]^2))/40000</f>
        <v>0.43201813527579536</v>
      </c>
      <c r="K3682" s="96">
        <f>CENSO[[#This Row],[g (m²)]]*CENSO[[#This Row],[H (m)]]*0.7</f>
        <v>4.8386031150889073</v>
      </c>
      <c r="L3682" s="64">
        <v>1</v>
      </c>
      <c r="M3682" s="65">
        <v>365627.9</v>
      </c>
      <c r="N3682" s="87">
        <v>9702619.3000000007</v>
      </c>
      <c r="O3682" s="87" t="s">
        <v>1228</v>
      </c>
      <c r="P3682" s="87" t="str">
        <f>VLOOKUP(CENSO[[#This Row],[DAP (cm)]],CD[],2,TRUE)</f>
        <v>TORA</v>
      </c>
      <c r="Q3682" s="87" t="str">
        <f>VLOOKUP(CENSO[[#This Row],[DAP (cm)]],DD[],2,TRUE)</f>
        <v>70├ 80</v>
      </c>
      <c r="R3682" s="87" t="str" cm="1">
        <f t="array" ref="R3682">INDEX(_xlfn.TEXTSPLIT(CENSO[[#This Row],[NOME CIENTIFICO]]," "),1)</f>
        <v>Piptadenia</v>
      </c>
      <c r="S3682" s="98" t="s">
        <v>1004</v>
      </c>
      <c r="T3682" s="87">
        <f>_xlfn.MINIFS(CENSO[DAP (cm)],CENSO[NOME CIENTIFICO],CENSO[[#This Row],[NOME CIENTIFICO]])</f>
        <v>39.788735772973837</v>
      </c>
      <c r="U36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82" s="87" t="str">
        <f>IF(CENSO[[#This Row],[DAP (cm)]]&lt;CENSO[[#This Row],[DMCE (cm)]],"DAP &lt; DMCE","DAP ≥ DMCE")</f>
        <v>DAP ≥ DMCE</v>
      </c>
      <c r="W3682" s="87" t="str">
        <f>IF(CENSO[[#This Row],[DAP (cm)]]&gt;200, "Superior", "Inferior")</f>
        <v>Inferior</v>
      </c>
      <c r="X3682" s="87" t="str">
        <f>VLOOKUP(CENSO[[#This Row],[NOME COMUM]],ESPECIES[],4,FALSE)</f>
        <v>Não</v>
      </c>
      <c r="Y3682" s="87" t="str">
        <f>IF(IFERROR(VLOOKUP(CENSO[[#This Row],[NOME COMUM]],COMERCIAIS[],2, FALSE), "Não") &lt;&gt; "Não", "Sim", "Não")</f>
        <v>Sim</v>
      </c>
      <c r="Z3682" s="133">
        <f>CENSO[[#This Row],[g (m²)]]/SUM(AEEF[AEEF-UT])</f>
        <v>7.5587693313673558E-4</v>
      </c>
      <c r="AA3682" s="133">
        <f>CENSO[[#This Row],[v (m³)]]/SUM(AEEF[AEEF-UT])</f>
        <v>8.4658216511314371E-3</v>
      </c>
    </row>
    <row r="3683" spans="1:27" ht="14">
      <c r="A3683" s="86">
        <v>1</v>
      </c>
      <c r="B3683" s="86">
        <v>2</v>
      </c>
      <c r="C3683" s="63">
        <v>103</v>
      </c>
      <c r="D3683" s="63">
        <v>3682</v>
      </c>
      <c r="E3683" s="63" t="str">
        <f>VLOOKUP(CENSO[[#This Row],[NOME COMUM]],ESPECIES[],2,FALSE)</f>
        <v>Couratari guianensis Aubl.</v>
      </c>
      <c r="F3683" s="64" t="s">
        <v>6</v>
      </c>
      <c r="G3683" s="64">
        <v>287</v>
      </c>
      <c r="H3683" s="97">
        <f>CENSO[[#This Row],[CAP (cm)]]/PI()</f>
        <v>91.35493733474793</v>
      </c>
      <c r="I3683" s="64">
        <v>23</v>
      </c>
      <c r="J3683" s="96">
        <f>(PI()*(CENSO[[#This Row],[DAP (cm)]]^2))/40000</f>
        <v>0.65547167537681639</v>
      </c>
      <c r="K3683" s="96">
        <f>CENSO[[#This Row],[g (m²)]]*CENSO[[#This Row],[H (m)]]*0.7</f>
        <v>10.553093973566744</v>
      </c>
      <c r="L3683" s="64">
        <v>1</v>
      </c>
      <c r="M3683" s="65">
        <v>365615.4</v>
      </c>
      <c r="N3683" s="87">
        <v>9702653.9000000004</v>
      </c>
      <c r="O3683" s="87" t="s">
        <v>1228</v>
      </c>
      <c r="P3683" s="87" t="str">
        <f>VLOOKUP(CENSO[[#This Row],[DAP (cm)]],CD[],2,TRUE)</f>
        <v>TORA</v>
      </c>
      <c r="Q3683" s="87" t="str">
        <f>VLOOKUP(CENSO[[#This Row],[DAP (cm)]],DD[],2,TRUE)</f>
        <v>90├ 100</v>
      </c>
      <c r="R3683" s="87" t="str" cm="1">
        <f t="array" ref="R3683">INDEX(_xlfn.TEXTSPLIT(CENSO[[#This Row],[NOME CIENTIFICO]]," "),1)</f>
        <v>Couratari</v>
      </c>
      <c r="S3683" s="98" t="s">
        <v>1004</v>
      </c>
      <c r="T3683" s="87">
        <f>_xlfn.MINIFS(CENSO[DAP (cm)],CENSO[NOME CIENTIFICO],CENSO[[#This Row],[NOME CIENTIFICO]])</f>
        <v>38.833806114422465</v>
      </c>
      <c r="U36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83" s="87" t="str">
        <f>IF(CENSO[[#This Row],[DAP (cm)]]&lt;CENSO[[#This Row],[DMCE (cm)]],"DAP &lt; DMCE","DAP ≥ DMCE")</f>
        <v>DAP ≥ DMCE</v>
      </c>
      <c r="W3683" s="87" t="str">
        <f>IF(CENSO[[#This Row],[DAP (cm)]]&gt;200, "Superior", "Inferior")</f>
        <v>Inferior</v>
      </c>
      <c r="X3683" s="87" t="str">
        <f>VLOOKUP(CENSO[[#This Row],[NOME COMUM]],ESPECIES[],4,FALSE)</f>
        <v>Não</v>
      </c>
      <c r="Y3683" s="87" t="str">
        <f>IF(IFERROR(VLOOKUP(CENSO[[#This Row],[NOME COMUM]],COMERCIAIS[],2, FALSE), "Não") &lt;&gt; "Não", "Sim", "Não")</f>
        <v>Sim</v>
      </c>
      <c r="Z3683" s="133">
        <f>CENSO[[#This Row],[g (m²)]]/SUM(AEEF[AEEF-UT])</f>
        <v>1.1468405589629533E-3</v>
      </c>
      <c r="AA3683" s="133">
        <f>CENSO[[#This Row],[v (m³)]]/SUM(AEEF[AEEF-UT])</f>
        <v>1.8464132999303547E-2</v>
      </c>
    </row>
    <row r="3684" spans="1:27" ht="14">
      <c r="A3684" s="86">
        <v>1</v>
      </c>
      <c r="B3684" s="86">
        <v>2</v>
      </c>
      <c r="C3684" s="63">
        <v>103</v>
      </c>
      <c r="D3684" s="63">
        <v>3683</v>
      </c>
      <c r="E3684" s="63" t="str">
        <f>VLOOKUP(CENSO[[#This Row],[NOME COMUM]],ESPECIES[],2,FALSE)</f>
        <v>Goupia glabra Aubl.</v>
      </c>
      <c r="F3684" s="64" t="s">
        <v>34</v>
      </c>
      <c r="G3684" s="64">
        <v>268</v>
      </c>
      <c r="H3684" s="97">
        <f>CENSO[[#This Row],[CAP (cm)]]/PI()</f>
        <v>85.307049497255903</v>
      </c>
      <c r="I3684" s="64">
        <v>15</v>
      </c>
      <c r="J3684" s="96">
        <f>(PI()*(CENSO[[#This Row],[DAP (cm)]]^2))/40000</f>
        <v>0.57155723163161454</v>
      </c>
      <c r="K3684" s="96">
        <f>CENSO[[#This Row],[g (m²)]]*CENSO[[#This Row],[H (m)]]*0.7</f>
        <v>6.0013509321319525</v>
      </c>
      <c r="L3684" s="64">
        <v>1</v>
      </c>
      <c r="M3684" s="65">
        <v>365607.09999999899</v>
      </c>
      <c r="N3684" s="87">
        <v>9702633.5999999903</v>
      </c>
      <c r="O3684" s="87" t="s">
        <v>1228</v>
      </c>
      <c r="P3684" s="87" t="str">
        <f>VLOOKUP(CENSO[[#This Row],[DAP (cm)]],CD[],2,TRUE)</f>
        <v>TORA</v>
      </c>
      <c r="Q3684" s="87" t="str">
        <f>VLOOKUP(CENSO[[#This Row],[DAP (cm)]],DD[],2,TRUE)</f>
        <v>80├ 90</v>
      </c>
      <c r="R3684" s="87" t="str" cm="1">
        <f t="array" ref="R3684">INDEX(_xlfn.TEXTSPLIT(CENSO[[#This Row],[NOME CIENTIFICO]]," "),1)</f>
        <v>Goupia</v>
      </c>
      <c r="S3684" s="98" t="s">
        <v>1004</v>
      </c>
      <c r="T3684" s="87">
        <f>_xlfn.MINIFS(CENSO[DAP (cm)],CENSO[NOME CIENTIFICO],CENSO[[#This Row],[NOME CIENTIFICO]])</f>
        <v>40.107045659157627</v>
      </c>
      <c r="U36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684" s="87" t="str">
        <f>IF(CENSO[[#This Row],[DAP (cm)]]&lt;CENSO[[#This Row],[DMCE (cm)]],"DAP &lt; DMCE","DAP ≥ DMCE")</f>
        <v>DAP ≥ DMCE</v>
      </c>
      <c r="W3684" s="87" t="str">
        <f>IF(CENSO[[#This Row],[DAP (cm)]]&gt;200, "Superior", "Inferior")</f>
        <v>Inferior</v>
      </c>
      <c r="X3684" s="87" t="str">
        <f>VLOOKUP(CENSO[[#This Row],[NOME COMUM]],ESPECIES[],4,FALSE)</f>
        <v>Não</v>
      </c>
      <c r="Y3684" s="87" t="str">
        <f>IF(IFERROR(VLOOKUP(CENSO[[#This Row],[NOME COMUM]],COMERCIAIS[],2, FALSE), "Não") &lt;&gt; "Não", "Sim", "Não")</f>
        <v>Sim</v>
      </c>
      <c r="Z3684" s="133">
        <f>CENSO[[#This Row],[g (m²)]]/SUM(AEEF[AEEF-UT])</f>
        <v>1.0000203511874024E-3</v>
      </c>
      <c r="AA3684" s="133">
        <f>CENSO[[#This Row],[v (m³)]]/SUM(AEEF[AEEF-UT])</f>
        <v>1.0500213687467725E-2</v>
      </c>
    </row>
    <row r="3685" spans="1:27" ht="14">
      <c r="A3685" s="86">
        <v>1</v>
      </c>
      <c r="B3685" s="86">
        <v>2</v>
      </c>
      <c r="C3685" s="63">
        <v>104</v>
      </c>
      <c r="D3685" s="63">
        <v>3684</v>
      </c>
      <c r="E3685" s="63" t="str">
        <f>VLOOKUP(CENSO[[#This Row],[NOME COMUM]],ESPECIES[],2,FALSE)</f>
        <v>Cordia umbraculifera DC.</v>
      </c>
      <c r="F3685" s="64" t="s">
        <v>92</v>
      </c>
      <c r="G3685" s="64">
        <v>150</v>
      </c>
      <c r="H3685" s="97">
        <f>CENSO[[#This Row],[CAP (cm)]]/PI()</f>
        <v>47.7464829275686</v>
      </c>
      <c r="I3685" s="64">
        <v>12</v>
      </c>
      <c r="J3685" s="96">
        <f>(PI()*(CENSO[[#This Row],[DAP (cm)]]^2))/40000</f>
        <v>0.17904931097838223</v>
      </c>
      <c r="K3685" s="96">
        <f>CENSO[[#This Row],[g (m²)]]*CENSO[[#This Row],[H (m)]]*0.7</f>
        <v>1.5040142122184108</v>
      </c>
      <c r="L3685" s="64">
        <v>2</v>
      </c>
      <c r="M3685" s="65">
        <v>365642.9</v>
      </c>
      <c r="N3685" s="87">
        <v>9702614.5</v>
      </c>
      <c r="O3685" s="98" t="s">
        <v>1225</v>
      </c>
      <c r="P3685" s="87" t="str">
        <f>VLOOKUP(CENSO[[#This Row],[DAP (cm)]],CD[],2,TRUE)</f>
        <v>TORETE</v>
      </c>
      <c r="Q3685" s="87" t="str">
        <f>VLOOKUP(CENSO[[#This Row],[DAP (cm)]],DD[],2,TRUE)</f>
        <v>40├ 50</v>
      </c>
      <c r="R3685" s="87" t="str" cm="1">
        <f t="array" ref="R3685">INDEX(_xlfn.TEXTSPLIT(CENSO[[#This Row],[NOME CIENTIFICO]]," "),1)</f>
        <v>Cordia</v>
      </c>
      <c r="S3685" s="98" t="s">
        <v>1004</v>
      </c>
      <c r="T3685" s="87">
        <f>_xlfn.MINIFS(CENSO[DAP (cm)],CENSO[NOME CIENTIFICO],CENSO[[#This Row],[NOME CIENTIFICO]])</f>
        <v>42.335214862444161</v>
      </c>
      <c r="U36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3685" s="87" t="str">
        <f>IF(CENSO[[#This Row],[DAP (cm)]]&lt;CENSO[[#This Row],[DMCE (cm)]],"DAP &lt; DMCE","DAP ≥ DMCE")</f>
        <v>DAP &lt; DMCE</v>
      </c>
      <c r="W3685" s="87" t="str">
        <f>IF(CENSO[[#This Row],[DAP (cm)]]&gt;200, "Superior", "Inferior")</f>
        <v>Inferior</v>
      </c>
      <c r="X3685" s="87" t="str">
        <f>VLOOKUP(CENSO[[#This Row],[NOME COMUM]],ESPECIES[],4,FALSE)</f>
        <v>Não</v>
      </c>
      <c r="Y3685" s="87" t="str">
        <f>IF(IFERROR(VLOOKUP(CENSO[[#This Row],[NOME COMUM]],COMERCIAIS[],2, FALSE), "Não") &lt;&gt; "Não", "Sim", "Não")</f>
        <v>Não</v>
      </c>
      <c r="Z3685" s="133">
        <f>CENSO[[#This Row],[g (m²)]]/SUM(AEEF[AEEF-UT])</f>
        <v>3.1327213607870003E-4</v>
      </c>
      <c r="AA3685" s="133">
        <f>CENSO[[#This Row],[v (m³)]]/SUM(AEEF[AEEF-UT])</f>
        <v>2.6314859430610804E-3</v>
      </c>
    </row>
    <row r="3686" spans="1:27" ht="14">
      <c r="A3686" s="86">
        <v>1</v>
      </c>
      <c r="B3686" s="86">
        <v>2</v>
      </c>
      <c r="C3686" s="63">
        <v>104</v>
      </c>
      <c r="D3686" s="63">
        <v>3685</v>
      </c>
      <c r="E3686" s="63" t="str">
        <f>VLOOKUP(CENSO[[#This Row],[NOME COMUM]],ESPECIES[],2,FALSE)</f>
        <v>Tachigali myrmecophila Ducke</v>
      </c>
      <c r="F3686" s="64" t="s">
        <v>14</v>
      </c>
      <c r="G3686" s="64">
        <v>200</v>
      </c>
      <c r="H3686" s="97">
        <f>CENSO[[#This Row],[CAP (cm)]]/PI()</f>
        <v>63.661977236758133</v>
      </c>
      <c r="I3686" s="64">
        <v>13</v>
      </c>
      <c r="J3686" s="96">
        <f>(PI()*(CENSO[[#This Row],[DAP (cm)]]^2))/40000</f>
        <v>0.31830988618379064</v>
      </c>
      <c r="K3686" s="96">
        <f>CENSO[[#This Row],[g (m²)]]*CENSO[[#This Row],[H (m)]]*0.7</f>
        <v>2.896619964272495</v>
      </c>
      <c r="L3686" s="64">
        <v>2</v>
      </c>
      <c r="M3686" s="65">
        <v>365670.2</v>
      </c>
      <c r="N3686" s="87">
        <v>9702596</v>
      </c>
      <c r="O3686" s="87" t="s">
        <v>1228</v>
      </c>
      <c r="P3686" s="87" t="str">
        <f>VLOOKUP(CENSO[[#This Row],[DAP (cm)]],CD[],2,TRUE)</f>
        <v>TORA</v>
      </c>
      <c r="Q3686" s="87" t="str">
        <f>VLOOKUP(CENSO[[#This Row],[DAP (cm)]],DD[],2,TRUE)</f>
        <v>60├ 70</v>
      </c>
      <c r="R3686" s="87" t="str" cm="1">
        <f t="array" ref="R3686">INDEX(_xlfn.TEXTSPLIT(CENSO[[#This Row],[NOME CIENTIFICO]]," "),1)</f>
        <v>Tachigali</v>
      </c>
      <c r="S3686" s="98" t="s">
        <v>1004</v>
      </c>
      <c r="T3686" s="87">
        <f>_xlfn.MINIFS(CENSO[DAP (cm)],CENSO[NOME CIENTIFICO],CENSO[[#This Row],[NOME CIENTIFICO]])</f>
        <v>39.152116000606256</v>
      </c>
      <c r="U36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86" s="87" t="str">
        <f>IF(CENSO[[#This Row],[DAP (cm)]]&lt;CENSO[[#This Row],[DMCE (cm)]],"DAP &lt; DMCE","DAP ≥ DMCE")</f>
        <v>DAP ≥ DMCE</v>
      </c>
      <c r="W3686" s="87" t="str">
        <f>IF(CENSO[[#This Row],[DAP (cm)]]&gt;200, "Superior", "Inferior")</f>
        <v>Inferior</v>
      </c>
      <c r="X3686" s="87" t="str">
        <f>VLOOKUP(CENSO[[#This Row],[NOME COMUM]],ESPECIES[],4,FALSE)</f>
        <v>Não</v>
      </c>
      <c r="Y3686" s="87" t="str">
        <f>IF(IFERROR(VLOOKUP(CENSO[[#This Row],[NOME COMUM]],COMERCIAIS[],2, FALSE), "Não") &lt;&gt; "Não", "Sim", "Não")</f>
        <v>Sim</v>
      </c>
      <c r="Z3686" s="133">
        <f>CENSO[[#This Row],[g (m²)]]/SUM(AEEF[AEEF-UT])</f>
        <v>5.5692824191768894E-4</v>
      </c>
      <c r="AA3686" s="133">
        <f>CENSO[[#This Row],[v (m³)]]/SUM(AEEF[AEEF-UT])</f>
        <v>5.0680470014509696E-3</v>
      </c>
    </row>
    <row r="3687" spans="1:27" ht="14">
      <c r="A3687" s="86">
        <v>1</v>
      </c>
      <c r="B3687" s="86">
        <v>2</v>
      </c>
      <c r="C3687" s="63">
        <v>104</v>
      </c>
      <c r="D3687" s="63">
        <v>3686</v>
      </c>
      <c r="E3687" s="63" t="str">
        <f>VLOOKUP(CENSO[[#This Row],[NOME COMUM]],ESPECIES[],2,FALSE)</f>
        <v>Tachigali myrmecophila Ducke</v>
      </c>
      <c r="F3687" s="64" t="s">
        <v>14</v>
      </c>
      <c r="G3687" s="64">
        <v>165</v>
      </c>
      <c r="H3687" s="97">
        <f>CENSO[[#This Row],[CAP (cm)]]/PI()</f>
        <v>52.521131220325465</v>
      </c>
      <c r="I3687" s="64">
        <v>11</v>
      </c>
      <c r="J3687" s="96">
        <f>(PI()*(CENSO[[#This Row],[DAP (cm)]]^2))/40000</f>
        <v>0.21664966628384255</v>
      </c>
      <c r="K3687" s="96">
        <f>CENSO[[#This Row],[g (m²)]]*CENSO[[#This Row],[H (m)]]*0.7</f>
        <v>1.6682024303855876</v>
      </c>
      <c r="L3687" s="64">
        <v>1</v>
      </c>
      <c r="M3687" s="65">
        <v>365675.7</v>
      </c>
      <c r="N3687" s="87">
        <v>9702595.6999999899</v>
      </c>
      <c r="O3687" s="87" t="s">
        <v>1228</v>
      </c>
      <c r="P3687" s="87" t="str">
        <f>VLOOKUP(CENSO[[#This Row],[DAP (cm)]],CD[],2,TRUE)</f>
        <v>TORA</v>
      </c>
      <c r="Q3687" s="87" t="str">
        <f>VLOOKUP(CENSO[[#This Row],[DAP (cm)]],DD[],2,TRUE)</f>
        <v>50├ 60</v>
      </c>
      <c r="R3687" s="87" t="str" cm="1">
        <f t="array" ref="R3687">INDEX(_xlfn.TEXTSPLIT(CENSO[[#This Row],[NOME CIENTIFICO]]," "),1)</f>
        <v>Tachigali</v>
      </c>
      <c r="S3687" s="98" t="s">
        <v>1004</v>
      </c>
      <c r="T3687" s="87">
        <f>_xlfn.MINIFS(CENSO[DAP (cm)],CENSO[NOME CIENTIFICO],CENSO[[#This Row],[NOME CIENTIFICO]])</f>
        <v>39.152116000606256</v>
      </c>
      <c r="U36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87" s="87" t="str">
        <f>IF(CENSO[[#This Row],[DAP (cm)]]&lt;CENSO[[#This Row],[DMCE (cm)]],"DAP &lt; DMCE","DAP ≥ DMCE")</f>
        <v>DAP ≥ DMCE</v>
      </c>
      <c r="W3687" s="87" t="str">
        <f>IF(CENSO[[#This Row],[DAP (cm)]]&gt;200, "Superior", "Inferior")</f>
        <v>Inferior</v>
      </c>
      <c r="X3687" s="87" t="str">
        <f>VLOOKUP(CENSO[[#This Row],[NOME COMUM]],ESPECIES[],4,FALSE)</f>
        <v>Não</v>
      </c>
      <c r="Y3687" s="87" t="str">
        <f>IF(IFERROR(VLOOKUP(CENSO[[#This Row],[NOME COMUM]],COMERCIAIS[],2, FALSE), "Não") &lt;&gt; "Não", "Sim", "Não")</f>
        <v>Sim</v>
      </c>
      <c r="Z3687" s="133">
        <f>CENSO[[#This Row],[g (m²)]]/SUM(AEEF[AEEF-UT])</f>
        <v>3.7905928465522713E-4</v>
      </c>
      <c r="AA3687" s="133">
        <f>CENSO[[#This Row],[v (m³)]]/SUM(AEEF[AEEF-UT])</f>
        <v>2.9187564918452488E-3</v>
      </c>
    </row>
    <row r="3688" spans="1:27" ht="14">
      <c r="A3688" s="86">
        <v>1</v>
      </c>
      <c r="B3688" s="86">
        <v>2</v>
      </c>
      <c r="C3688" s="63">
        <v>104</v>
      </c>
      <c r="D3688" s="63">
        <v>3687</v>
      </c>
      <c r="E3688" s="63" t="str">
        <f>VLOOKUP(CENSO[[#This Row],[NOME COMUM]],ESPECIES[],2,FALSE)</f>
        <v>Tachigali myrmecophila Ducke</v>
      </c>
      <c r="F3688" s="64" t="s">
        <v>14</v>
      </c>
      <c r="G3688" s="64">
        <v>172</v>
      </c>
      <c r="H3688" s="97">
        <f>CENSO[[#This Row],[CAP (cm)]]/PI()</f>
        <v>54.749300423611999</v>
      </c>
      <c r="I3688" s="64">
        <v>14</v>
      </c>
      <c r="J3688" s="96">
        <f>(PI()*(CENSO[[#This Row],[DAP (cm)]]^2))/40000</f>
        <v>0.23542199182153159</v>
      </c>
      <c r="K3688" s="96">
        <f>CENSO[[#This Row],[g (m²)]]*CENSO[[#This Row],[H (m)]]*0.7</f>
        <v>2.3071355198510095</v>
      </c>
      <c r="L3688" s="64">
        <v>1</v>
      </c>
      <c r="M3688" s="65">
        <v>365682.59999999899</v>
      </c>
      <c r="N3688" s="87">
        <v>9702609</v>
      </c>
      <c r="O3688" s="87" t="s">
        <v>1228</v>
      </c>
      <c r="P3688" s="87" t="str">
        <f>VLOOKUP(CENSO[[#This Row],[DAP (cm)]],CD[],2,TRUE)</f>
        <v>TORA</v>
      </c>
      <c r="Q3688" s="87" t="str">
        <f>VLOOKUP(CENSO[[#This Row],[DAP (cm)]],DD[],2,TRUE)</f>
        <v>50├ 60</v>
      </c>
      <c r="R3688" s="87" t="str" cm="1">
        <f t="array" ref="R3688">INDEX(_xlfn.TEXTSPLIT(CENSO[[#This Row],[NOME CIENTIFICO]]," "),1)</f>
        <v>Tachigali</v>
      </c>
      <c r="S3688" s="98" t="s">
        <v>1004</v>
      </c>
      <c r="T3688" s="87">
        <f>_xlfn.MINIFS(CENSO[DAP (cm)],CENSO[NOME CIENTIFICO],CENSO[[#This Row],[NOME CIENTIFICO]])</f>
        <v>39.152116000606256</v>
      </c>
      <c r="U36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88" s="87" t="str">
        <f>IF(CENSO[[#This Row],[DAP (cm)]]&lt;CENSO[[#This Row],[DMCE (cm)]],"DAP &lt; DMCE","DAP ≥ DMCE")</f>
        <v>DAP ≥ DMCE</v>
      </c>
      <c r="W3688" s="87" t="str">
        <f>IF(CENSO[[#This Row],[DAP (cm)]]&gt;200, "Superior", "Inferior")</f>
        <v>Inferior</v>
      </c>
      <c r="X3688" s="87" t="str">
        <f>VLOOKUP(CENSO[[#This Row],[NOME COMUM]],ESPECIES[],4,FALSE)</f>
        <v>Não</v>
      </c>
      <c r="Y3688" s="87" t="str">
        <f>IF(IFERROR(VLOOKUP(CENSO[[#This Row],[NOME COMUM]],COMERCIAIS[],2, FALSE), "Não") &lt;&gt; "Não", "Sim", "Não")</f>
        <v>Sim</v>
      </c>
      <c r="Z3688" s="133">
        <f>CENSO[[#This Row],[g (m²)]]/SUM(AEEF[AEEF-UT])</f>
        <v>4.1190412772232278E-4</v>
      </c>
      <c r="AA3688" s="133">
        <f>CENSO[[#This Row],[v (m³)]]/SUM(AEEF[AEEF-UT])</f>
        <v>4.036660451678763E-3</v>
      </c>
    </row>
    <row r="3689" spans="1:27" ht="14">
      <c r="A3689" s="86">
        <v>1</v>
      </c>
      <c r="B3689" s="86">
        <v>2</v>
      </c>
      <c r="C3689" s="63">
        <v>104</v>
      </c>
      <c r="D3689" s="63">
        <v>3688</v>
      </c>
      <c r="E3689" s="63" t="str">
        <f>VLOOKUP(CENSO[[#This Row],[NOME COMUM]],ESPECIES[],2,FALSE)</f>
        <v>Manilkara huberi (Ducke) Chevalier</v>
      </c>
      <c r="F3689" s="64" t="s">
        <v>30</v>
      </c>
      <c r="G3689" s="64">
        <v>176</v>
      </c>
      <c r="H3689" s="97">
        <f>CENSO[[#This Row],[CAP (cm)]]/PI()</f>
        <v>56.022539968347161</v>
      </c>
      <c r="I3689" s="64">
        <v>20</v>
      </c>
      <c r="J3689" s="96">
        <f>(PI()*(CENSO[[#This Row],[DAP (cm)]]^2))/40000</f>
        <v>0.24649917586072753</v>
      </c>
      <c r="K3689" s="96">
        <f>CENSO[[#This Row],[g (m²)]]*CENSO[[#This Row],[H (m)]]*0.7</f>
        <v>3.4509884620501849</v>
      </c>
      <c r="L3689" s="64">
        <v>1</v>
      </c>
      <c r="M3689" s="65">
        <v>365695.59999999899</v>
      </c>
      <c r="N3689" s="87">
        <v>9702633.8000000007</v>
      </c>
      <c r="O3689" s="87" t="s">
        <v>1228</v>
      </c>
      <c r="P3689" s="87" t="str">
        <f>VLOOKUP(CENSO[[#This Row],[DAP (cm)]],CD[],2,TRUE)</f>
        <v>TORA</v>
      </c>
      <c r="Q3689" s="87" t="str">
        <f>VLOOKUP(CENSO[[#This Row],[DAP (cm)]],DD[],2,TRUE)</f>
        <v>50├ 60</v>
      </c>
      <c r="R3689" s="87" t="str" cm="1">
        <f t="array" ref="R3689">INDEX(_xlfn.TEXTSPLIT(CENSO[[#This Row],[NOME CIENTIFICO]]," "),1)</f>
        <v>Manilkara</v>
      </c>
      <c r="S3689" s="98" t="s">
        <v>1004</v>
      </c>
      <c r="T3689" s="87">
        <f>_xlfn.MINIFS(CENSO[DAP (cm)],CENSO[NOME CIENTIFICO],CENSO[[#This Row],[NOME CIENTIFICO]])</f>
        <v>41.38028520389279</v>
      </c>
      <c r="U36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689" s="87" t="str">
        <f>IF(CENSO[[#This Row],[DAP (cm)]]&lt;CENSO[[#This Row],[DMCE (cm)]],"DAP &lt; DMCE","DAP ≥ DMCE")</f>
        <v>DAP ≥ DMCE</v>
      </c>
      <c r="W3689" s="87" t="str">
        <f>IF(CENSO[[#This Row],[DAP (cm)]]&gt;200, "Superior", "Inferior")</f>
        <v>Inferior</v>
      </c>
      <c r="X3689" s="87" t="str">
        <f>VLOOKUP(CENSO[[#This Row],[NOME COMUM]],ESPECIES[],4,FALSE)</f>
        <v>Não</v>
      </c>
      <c r="Y3689" s="87" t="str">
        <f>IF(IFERROR(VLOOKUP(CENSO[[#This Row],[NOME COMUM]],COMERCIAIS[],2, FALSE), "Não") &lt;&gt; "Não", "Sim", "Não")</f>
        <v>Sim</v>
      </c>
      <c r="Z3689" s="133">
        <f>CENSO[[#This Row],[g (m²)]]/SUM(AEEF[AEEF-UT])</f>
        <v>4.3128523054105841E-4</v>
      </c>
      <c r="AA3689" s="133">
        <f>CENSO[[#This Row],[v (m³)]]/SUM(AEEF[AEEF-UT])</f>
        <v>6.0379932275748168E-3</v>
      </c>
    </row>
    <row r="3690" spans="1:27" ht="14">
      <c r="A3690" s="86">
        <v>1</v>
      </c>
      <c r="B3690" s="86">
        <v>2</v>
      </c>
      <c r="C3690" s="63">
        <v>104</v>
      </c>
      <c r="D3690" s="63">
        <v>3689</v>
      </c>
      <c r="E3690" s="63" t="str">
        <f>VLOOKUP(CENSO[[#This Row],[NOME COMUM]],ESPECIES[],2,FALSE)</f>
        <v>Couratari guianensis Aubl.</v>
      </c>
      <c r="F3690" s="64" t="s">
        <v>6</v>
      </c>
      <c r="G3690" s="64">
        <v>197</v>
      </c>
      <c r="H3690" s="97">
        <f>CENSO[[#This Row],[CAP (cm)]]/PI()</f>
        <v>62.707047578206762</v>
      </c>
      <c r="I3690" s="64">
        <v>18</v>
      </c>
      <c r="J3690" s="96">
        <f>(PI()*(CENSO[[#This Row],[DAP (cm)]]^2))/40000</f>
        <v>0.30883220932266825</v>
      </c>
      <c r="K3690" s="96">
        <f>CENSO[[#This Row],[g (m²)]]*CENSO[[#This Row],[H (m)]]*0.7</f>
        <v>3.8912858374656198</v>
      </c>
      <c r="L3690" s="64">
        <v>1</v>
      </c>
      <c r="M3690" s="65">
        <v>365671.799999999</v>
      </c>
      <c r="N3690" s="87">
        <v>9702635.9000000004</v>
      </c>
      <c r="O3690" s="87" t="s">
        <v>1228</v>
      </c>
      <c r="P3690" s="87" t="str">
        <f>VLOOKUP(CENSO[[#This Row],[DAP (cm)]],CD[],2,TRUE)</f>
        <v>TORA</v>
      </c>
      <c r="Q3690" s="87" t="str">
        <f>VLOOKUP(CENSO[[#This Row],[DAP (cm)]],DD[],2,TRUE)</f>
        <v>60├ 70</v>
      </c>
      <c r="R3690" s="87" t="str" cm="1">
        <f t="array" ref="R3690">INDEX(_xlfn.TEXTSPLIT(CENSO[[#This Row],[NOME CIENTIFICO]]," "),1)</f>
        <v>Couratari</v>
      </c>
      <c r="S3690" s="98" t="s">
        <v>1004</v>
      </c>
      <c r="T3690" s="87">
        <f>_xlfn.MINIFS(CENSO[DAP (cm)],CENSO[NOME CIENTIFICO],CENSO[[#This Row],[NOME CIENTIFICO]])</f>
        <v>38.833806114422465</v>
      </c>
      <c r="U36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90" s="87" t="str">
        <f>IF(CENSO[[#This Row],[DAP (cm)]]&lt;CENSO[[#This Row],[DMCE (cm)]],"DAP &lt; DMCE","DAP ≥ DMCE")</f>
        <v>DAP ≥ DMCE</v>
      </c>
      <c r="W3690" s="87" t="str">
        <f>IF(CENSO[[#This Row],[DAP (cm)]]&gt;200, "Superior", "Inferior")</f>
        <v>Inferior</v>
      </c>
      <c r="X3690" s="87" t="str">
        <f>VLOOKUP(CENSO[[#This Row],[NOME COMUM]],ESPECIES[],4,FALSE)</f>
        <v>Não</v>
      </c>
      <c r="Y3690" s="87" t="str">
        <f>IF(IFERROR(VLOOKUP(CENSO[[#This Row],[NOME COMUM]],COMERCIAIS[],2, FALSE), "Não") &lt;&gt; "Não", "Sim", "Não")</f>
        <v>Sim</v>
      </c>
      <c r="Z3690" s="133">
        <f>CENSO[[#This Row],[g (m²)]]/SUM(AEEF[AEEF-UT])</f>
        <v>5.403457035145897E-4</v>
      </c>
      <c r="AA3690" s="133">
        <f>CENSO[[#This Row],[v (m³)]]/SUM(AEEF[AEEF-UT])</f>
        <v>6.8083558642838306E-3</v>
      </c>
    </row>
    <row r="3691" spans="1:27" ht="14">
      <c r="A3691" s="86">
        <v>1</v>
      </c>
      <c r="B3691" s="86">
        <v>2</v>
      </c>
      <c r="C3691" s="63">
        <v>104</v>
      </c>
      <c r="D3691" s="63">
        <v>3690</v>
      </c>
      <c r="E3691" s="63" t="str">
        <f>VLOOKUP(CENSO[[#This Row],[NOME COMUM]],ESPECIES[],2,FALSE)</f>
        <v>Couratari guianensis Aubl.</v>
      </c>
      <c r="F3691" s="64" t="s">
        <v>6</v>
      </c>
      <c r="G3691" s="64">
        <v>250</v>
      </c>
      <c r="H3691" s="97">
        <f>CENSO[[#This Row],[CAP (cm)]]/PI()</f>
        <v>79.577471545947674</v>
      </c>
      <c r="I3691" s="64">
        <v>21</v>
      </c>
      <c r="J3691" s="96">
        <f>(PI()*(CENSO[[#This Row],[DAP (cm)]]^2))/40000</f>
        <v>0.49735919716217297</v>
      </c>
      <c r="K3691" s="96">
        <f>CENSO[[#This Row],[g (m²)]]*CENSO[[#This Row],[H (m)]]*0.7</f>
        <v>7.3111801982839424</v>
      </c>
      <c r="L3691" s="64">
        <v>1</v>
      </c>
      <c r="M3691" s="65">
        <v>365724.9</v>
      </c>
      <c r="N3691" s="87">
        <v>9702706</v>
      </c>
      <c r="O3691" s="87" t="s">
        <v>1228</v>
      </c>
      <c r="P3691" s="87" t="str">
        <f>VLOOKUP(CENSO[[#This Row],[DAP (cm)]],CD[],2,TRUE)</f>
        <v>TORA</v>
      </c>
      <c r="Q3691" s="87" t="str">
        <f>VLOOKUP(CENSO[[#This Row],[DAP (cm)]],DD[],2,TRUE)</f>
        <v>70├ 80</v>
      </c>
      <c r="R3691" s="87" t="str" cm="1">
        <f t="array" ref="R3691">INDEX(_xlfn.TEXTSPLIT(CENSO[[#This Row],[NOME CIENTIFICO]]," "),1)</f>
        <v>Couratari</v>
      </c>
      <c r="S3691" s="98" t="s">
        <v>1004</v>
      </c>
      <c r="T3691" s="87">
        <f>_xlfn.MINIFS(CENSO[DAP (cm)],CENSO[NOME CIENTIFICO],CENSO[[#This Row],[NOME CIENTIFICO]])</f>
        <v>38.833806114422465</v>
      </c>
      <c r="U36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91" s="87" t="str">
        <f>IF(CENSO[[#This Row],[DAP (cm)]]&lt;CENSO[[#This Row],[DMCE (cm)]],"DAP &lt; DMCE","DAP ≥ DMCE")</f>
        <v>DAP ≥ DMCE</v>
      </c>
      <c r="W3691" s="87" t="str">
        <f>IF(CENSO[[#This Row],[DAP (cm)]]&gt;200, "Superior", "Inferior")</f>
        <v>Inferior</v>
      </c>
      <c r="X3691" s="87" t="str">
        <f>VLOOKUP(CENSO[[#This Row],[NOME COMUM]],ESPECIES[],4,FALSE)</f>
        <v>Não</v>
      </c>
      <c r="Y3691" s="87" t="str">
        <f>IF(IFERROR(VLOOKUP(CENSO[[#This Row],[NOME COMUM]],COMERCIAIS[],2, FALSE), "Não") &lt;&gt; "Não", "Sim", "Não")</f>
        <v>Sim</v>
      </c>
      <c r="Z3691" s="133">
        <f>CENSO[[#This Row],[g (m²)]]/SUM(AEEF[AEEF-UT])</f>
        <v>8.7020037799638919E-4</v>
      </c>
      <c r="AA3691" s="133">
        <f>CENSO[[#This Row],[v (m³)]]/SUM(AEEF[AEEF-UT])</f>
        <v>1.279194555654692E-2</v>
      </c>
    </row>
    <row r="3692" spans="1:27" ht="14">
      <c r="A3692" s="86">
        <v>1</v>
      </c>
      <c r="B3692" s="86">
        <v>2</v>
      </c>
      <c r="C3692" s="63">
        <v>104</v>
      </c>
      <c r="D3692" s="63">
        <v>3691</v>
      </c>
      <c r="E3692" s="63" t="str">
        <f>VLOOKUP(CENSO[[#This Row],[NOME COMUM]],ESPECIES[],2,FALSE)</f>
        <v>Piptadenia suaveolens Miq.</v>
      </c>
      <c r="F3692" s="64" t="s">
        <v>22</v>
      </c>
      <c r="G3692" s="64">
        <v>280</v>
      </c>
      <c r="H3692" s="97">
        <f>CENSO[[#This Row],[CAP (cm)]]/PI()</f>
        <v>89.12676813146139</v>
      </c>
      <c r="I3692" s="64">
        <v>17</v>
      </c>
      <c r="J3692" s="96">
        <f>(PI()*(CENSO[[#This Row],[DAP (cm)]]^2))/40000</f>
        <v>0.62388737692022966</v>
      </c>
      <c r="K3692" s="96">
        <f>CENSO[[#This Row],[g (m²)]]*CENSO[[#This Row],[H (m)]]*0.7</f>
        <v>7.4242597853507331</v>
      </c>
      <c r="L3692" s="64">
        <v>1</v>
      </c>
      <c r="M3692" s="65">
        <v>365728.5</v>
      </c>
      <c r="N3692" s="87">
        <v>9702704.3000000007</v>
      </c>
      <c r="O3692" s="87" t="s">
        <v>1228</v>
      </c>
      <c r="P3692" s="87" t="str">
        <f>VLOOKUP(CENSO[[#This Row],[DAP (cm)]],CD[],2,TRUE)</f>
        <v>TORA</v>
      </c>
      <c r="Q3692" s="87" t="str">
        <f>VLOOKUP(CENSO[[#This Row],[DAP (cm)]],DD[],2,TRUE)</f>
        <v>80├ 90</v>
      </c>
      <c r="R3692" s="87" t="str" cm="1">
        <f t="array" ref="R3692">INDEX(_xlfn.TEXTSPLIT(CENSO[[#This Row],[NOME CIENTIFICO]]," "),1)</f>
        <v>Piptadenia</v>
      </c>
      <c r="S3692" s="98" t="s">
        <v>1004</v>
      </c>
      <c r="T3692" s="87">
        <f>_xlfn.MINIFS(CENSO[DAP (cm)],CENSO[NOME CIENTIFICO],CENSO[[#This Row],[NOME CIENTIFICO]])</f>
        <v>39.788735772973837</v>
      </c>
      <c r="U36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92" s="87" t="str">
        <f>IF(CENSO[[#This Row],[DAP (cm)]]&lt;CENSO[[#This Row],[DMCE (cm)]],"DAP &lt; DMCE","DAP ≥ DMCE")</f>
        <v>DAP ≥ DMCE</v>
      </c>
      <c r="W3692" s="87" t="str">
        <f>IF(CENSO[[#This Row],[DAP (cm)]]&gt;200, "Superior", "Inferior")</f>
        <v>Inferior</v>
      </c>
      <c r="X3692" s="87" t="str">
        <f>VLOOKUP(CENSO[[#This Row],[NOME COMUM]],ESPECIES[],4,FALSE)</f>
        <v>Não</v>
      </c>
      <c r="Y3692" s="87" t="str">
        <f>IF(IFERROR(VLOOKUP(CENSO[[#This Row],[NOME COMUM]],COMERCIAIS[],2, FALSE), "Não") &lt;&gt; "Não", "Sim", "Não")</f>
        <v>Sim</v>
      </c>
      <c r="Z3692" s="133">
        <f>CENSO[[#This Row],[g (m²)]]/SUM(AEEF[AEEF-UT])</f>
        <v>1.0915793541586703E-3</v>
      </c>
      <c r="AA3692" s="133">
        <f>CENSO[[#This Row],[v (m³)]]/SUM(AEEF[AEEF-UT])</f>
        <v>1.2989794314488178E-2</v>
      </c>
    </row>
    <row r="3693" spans="1:27" ht="14">
      <c r="A3693" s="86">
        <v>1</v>
      </c>
      <c r="B3693" s="86">
        <v>2</v>
      </c>
      <c r="C3693" s="63">
        <v>104</v>
      </c>
      <c r="D3693" s="63">
        <v>3692</v>
      </c>
      <c r="E3693" s="63" t="str">
        <f>VLOOKUP(CENSO[[#This Row],[NOME COMUM]],ESPECIES[],2,FALSE)</f>
        <v>Couratari guianensis Aubl.</v>
      </c>
      <c r="F3693" s="64" t="s">
        <v>6</v>
      </c>
      <c r="G3693" s="64">
        <v>316</v>
      </c>
      <c r="H3693" s="97">
        <f>CENSO[[#This Row],[CAP (cm)]]/PI()</f>
        <v>100.58592403407786</v>
      </c>
      <c r="I3693" s="64">
        <v>25</v>
      </c>
      <c r="J3693" s="96">
        <f>(PI()*(CENSO[[#This Row],[DAP (cm)]]^2))/40000</f>
        <v>0.79462879986921531</v>
      </c>
      <c r="K3693" s="96">
        <f>CENSO[[#This Row],[g (m²)]]*CENSO[[#This Row],[H (m)]]*0.7</f>
        <v>13.906003997711268</v>
      </c>
      <c r="L3693" s="64">
        <v>1</v>
      </c>
      <c r="M3693" s="65">
        <v>365728.2</v>
      </c>
      <c r="N3693" s="87">
        <v>9702712.1999999899</v>
      </c>
      <c r="O3693" s="87" t="s">
        <v>1228</v>
      </c>
      <c r="P3693" s="87" t="str">
        <f>VLOOKUP(CENSO[[#This Row],[DAP (cm)]],CD[],2,TRUE)</f>
        <v>TORA</v>
      </c>
      <c r="Q3693" s="87" t="str">
        <f>VLOOKUP(CENSO[[#This Row],[DAP (cm)]],DD[],2,TRUE)</f>
        <v>100├ 110</v>
      </c>
      <c r="R3693" s="87" t="str" cm="1">
        <f t="array" ref="R3693">INDEX(_xlfn.TEXTSPLIT(CENSO[[#This Row],[NOME CIENTIFICO]]," "),1)</f>
        <v>Couratari</v>
      </c>
      <c r="S3693" s="98" t="s">
        <v>1004</v>
      </c>
      <c r="T3693" s="87">
        <f>_xlfn.MINIFS(CENSO[DAP (cm)],CENSO[NOME CIENTIFICO],CENSO[[#This Row],[NOME CIENTIFICO]])</f>
        <v>38.833806114422465</v>
      </c>
      <c r="U36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93" s="87" t="str">
        <f>IF(CENSO[[#This Row],[DAP (cm)]]&lt;CENSO[[#This Row],[DMCE (cm)]],"DAP &lt; DMCE","DAP ≥ DMCE")</f>
        <v>DAP ≥ DMCE</v>
      </c>
      <c r="W3693" s="87" t="str">
        <f>IF(CENSO[[#This Row],[DAP (cm)]]&gt;200, "Superior", "Inferior")</f>
        <v>Inferior</v>
      </c>
      <c r="X3693" s="87" t="str">
        <f>VLOOKUP(CENSO[[#This Row],[NOME COMUM]],ESPECIES[],4,FALSE)</f>
        <v>Não</v>
      </c>
      <c r="Y3693" s="87" t="str">
        <f>IF(IFERROR(VLOOKUP(CENSO[[#This Row],[NOME COMUM]],COMERCIAIS[],2, FALSE), "Não") &lt;&gt; "Não", "Sim", "Não")</f>
        <v>Sim</v>
      </c>
      <c r="Z3693" s="133">
        <f>CENSO[[#This Row],[g (m²)]]/SUM(AEEF[AEEF-UT])</f>
        <v>1.3903156631233193E-3</v>
      </c>
      <c r="AA3693" s="133">
        <f>CENSO[[#This Row],[v (m³)]]/SUM(AEEF[AEEF-UT])</f>
        <v>2.433052410465809E-2</v>
      </c>
    </row>
    <row r="3694" spans="1:27" ht="14">
      <c r="A3694" s="86">
        <v>1</v>
      </c>
      <c r="B3694" s="86">
        <v>2</v>
      </c>
      <c r="C3694" s="63">
        <v>104</v>
      </c>
      <c r="D3694" s="63">
        <v>3693</v>
      </c>
      <c r="E3694" s="63" t="str">
        <f>VLOOKUP(CENSO[[#This Row],[NOME COMUM]],ESPECIES[],2,FALSE)</f>
        <v>Couratari guianensis Aubl.</v>
      </c>
      <c r="F3694" s="64" t="s">
        <v>6</v>
      </c>
      <c r="G3694" s="64">
        <v>276</v>
      </c>
      <c r="H3694" s="97">
        <f>CENSO[[#This Row],[CAP (cm)]]/PI()</f>
        <v>87.853528586726227</v>
      </c>
      <c r="I3694" s="64">
        <v>23</v>
      </c>
      <c r="J3694" s="96">
        <f>(PI()*(CENSO[[#This Row],[DAP (cm)]]^2))/40000</f>
        <v>0.60618934724841089</v>
      </c>
      <c r="K3694" s="96">
        <f>CENSO[[#This Row],[g (m²)]]*CENSO[[#This Row],[H (m)]]*0.7</f>
        <v>9.7596484906994139</v>
      </c>
      <c r="L3694" s="64">
        <v>1</v>
      </c>
      <c r="M3694" s="65">
        <v>365737.799999999</v>
      </c>
      <c r="N3694" s="87">
        <v>9702712.1999999899</v>
      </c>
      <c r="O3694" s="87" t="s">
        <v>1228</v>
      </c>
      <c r="P3694" s="87" t="str">
        <f>VLOOKUP(CENSO[[#This Row],[DAP (cm)]],CD[],2,TRUE)</f>
        <v>TORA</v>
      </c>
      <c r="Q3694" s="87" t="str">
        <f>VLOOKUP(CENSO[[#This Row],[DAP (cm)]],DD[],2,TRUE)</f>
        <v>80├ 90</v>
      </c>
      <c r="R3694" s="87" t="str" cm="1">
        <f t="array" ref="R3694">INDEX(_xlfn.TEXTSPLIT(CENSO[[#This Row],[NOME CIENTIFICO]]," "),1)</f>
        <v>Couratari</v>
      </c>
      <c r="S3694" s="98" t="s">
        <v>1004</v>
      </c>
      <c r="T3694" s="87">
        <f>_xlfn.MINIFS(CENSO[DAP (cm)],CENSO[NOME CIENTIFICO],CENSO[[#This Row],[NOME CIENTIFICO]])</f>
        <v>38.833806114422465</v>
      </c>
      <c r="U36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94" s="87" t="str">
        <f>IF(CENSO[[#This Row],[DAP (cm)]]&lt;CENSO[[#This Row],[DMCE (cm)]],"DAP &lt; DMCE","DAP ≥ DMCE")</f>
        <v>DAP ≥ DMCE</v>
      </c>
      <c r="W3694" s="87" t="str">
        <f>IF(CENSO[[#This Row],[DAP (cm)]]&gt;200, "Superior", "Inferior")</f>
        <v>Inferior</v>
      </c>
      <c r="X3694" s="87" t="str">
        <f>VLOOKUP(CENSO[[#This Row],[NOME COMUM]],ESPECIES[],4,FALSE)</f>
        <v>Não</v>
      </c>
      <c r="Y3694" s="87" t="str">
        <f>IF(IFERROR(VLOOKUP(CENSO[[#This Row],[NOME COMUM]],COMERCIAIS[],2, FALSE), "Não") &lt;&gt; "Não", "Sim", "Não")</f>
        <v>Sim</v>
      </c>
      <c r="Z3694" s="133">
        <f>CENSO[[#This Row],[g (m²)]]/SUM(AEEF[AEEF-UT])</f>
        <v>1.0606141439080468E-3</v>
      </c>
      <c r="AA3694" s="133">
        <f>CENSO[[#This Row],[v (m³)]]/SUM(AEEF[AEEF-UT])</f>
        <v>1.7075887716919553E-2</v>
      </c>
    </row>
    <row r="3695" spans="1:27" ht="14">
      <c r="A3695" s="86">
        <v>1</v>
      </c>
      <c r="B3695" s="86">
        <v>2</v>
      </c>
      <c r="C3695" s="63">
        <v>104</v>
      </c>
      <c r="D3695" s="63">
        <v>3694</v>
      </c>
      <c r="E3695" s="63" t="str">
        <f>VLOOKUP(CENSO[[#This Row],[NOME COMUM]],ESPECIES[],2,FALSE)</f>
        <v>Ocotea cymbarum Kunth</v>
      </c>
      <c r="F3695" s="64" t="s">
        <v>11</v>
      </c>
      <c r="G3695" s="64">
        <v>170</v>
      </c>
      <c r="H3695" s="97">
        <f>CENSO[[#This Row],[CAP (cm)]]/PI()</f>
        <v>54.112680651244418</v>
      </c>
      <c r="I3695" s="64">
        <v>15</v>
      </c>
      <c r="J3695" s="96">
        <f>(PI()*(CENSO[[#This Row],[DAP (cm)]]^2))/40000</f>
        <v>0.2299788927677888</v>
      </c>
      <c r="K3695" s="96">
        <f>CENSO[[#This Row],[g (m²)]]*CENSO[[#This Row],[H (m)]]*0.7</f>
        <v>2.4147783740617825</v>
      </c>
      <c r="L3695" s="64">
        <v>1</v>
      </c>
      <c r="M3695" s="65">
        <v>365733.2</v>
      </c>
      <c r="N3695" s="87">
        <v>9702722</v>
      </c>
      <c r="O3695" s="87" t="s">
        <v>1227</v>
      </c>
      <c r="P3695" s="87" t="str">
        <f>VLOOKUP(CENSO[[#This Row],[DAP (cm)]],CD[],2,TRUE)</f>
        <v>TORA</v>
      </c>
      <c r="Q3695" s="87" t="str">
        <f>VLOOKUP(CENSO[[#This Row],[DAP (cm)]],DD[],2,TRUE)</f>
        <v>50├ 60</v>
      </c>
      <c r="R3695" s="87" t="str" cm="1">
        <f t="array" ref="R3695">INDEX(_xlfn.TEXTSPLIT(CENSO[[#This Row],[NOME CIENTIFICO]]," "),1)</f>
        <v>Ocotea</v>
      </c>
      <c r="S3695" s="98" t="s">
        <v>1004</v>
      </c>
      <c r="T3695" s="87">
        <f>_xlfn.MINIFS(CENSO[DAP (cm)],CENSO[NOME CIENTIFICO],CENSO[[#This Row],[NOME CIENTIFICO]])</f>
        <v>39.470425886790046</v>
      </c>
      <c r="U36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95" s="87" t="str">
        <f>IF(CENSO[[#This Row],[DAP (cm)]]&lt;CENSO[[#This Row],[DMCE (cm)]],"DAP &lt; DMCE","DAP ≥ DMCE")</f>
        <v>DAP ≥ DMCE</v>
      </c>
      <c r="W3695" s="87" t="str">
        <f>IF(CENSO[[#This Row],[DAP (cm)]]&gt;200, "Superior", "Inferior")</f>
        <v>Inferior</v>
      </c>
      <c r="X3695" s="87" t="str">
        <f>VLOOKUP(CENSO[[#This Row],[NOME COMUM]],ESPECIES[],4,FALSE)</f>
        <v>Não</v>
      </c>
      <c r="Y3695" s="87" t="str">
        <f>IF(IFERROR(VLOOKUP(CENSO[[#This Row],[NOME COMUM]],COMERCIAIS[],2, FALSE), "Não") &lt;&gt; "Não", "Sim", "Não")</f>
        <v>Sim</v>
      </c>
      <c r="Z3695" s="133">
        <f>CENSO[[#This Row],[g (m²)]]/SUM(AEEF[AEEF-UT])</f>
        <v>4.0238065478553035E-4</v>
      </c>
      <c r="AA3695" s="133">
        <f>CENSO[[#This Row],[v (m³)]]/SUM(AEEF[AEEF-UT])</f>
        <v>4.2249968752480693E-3</v>
      </c>
    </row>
    <row r="3696" spans="1:27" ht="14">
      <c r="A3696" s="86">
        <v>1</v>
      </c>
      <c r="B3696" s="86">
        <v>2</v>
      </c>
      <c r="C3696" s="63">
        <v>104</v>
      </c>
      <c r="D3696" s="63">
        <v>3695</v>
      </c>
      <c r="E3696" s="63" t="str">
        <f>VLOOKUP(CENSO[[#This Row],[NOME COMUM]],ESPECIES[],2,FALSE)</f>
        <v>Tachigali myrmecophila Ducke</v>
      </c>
      <c r="F3696" s="64" t="s">
        <v>14</v>
      </c>
      <c r="G3696" s="64">
        <v>293</v>
      </c>
      <c r="H3696" s="97">
        <f>CENSO[[#This Row],[CAP (cm)]]/PI()</f>
        <v>93.264796651850673</v>
      </c>
      <c r="I3696" s="64">
        <v>17</v>
      </c>
      <c r="J3696" s="96">
        <f>(PI()*(CENSO[[#This Row],[DAP (cm)]]^2))/40000</f>
        <v>0.68316463547480621</v>
      </c>
      <c r="K3696" s="96">
        <f>CENSO[[#This Row],[g (m²)]]*CENSO[[#This Row],[H (m)]]*0.7</f>
        <v>8.1296591621501939</v>
      </c>
      <c r="L3696" s="64">
        <v>1</v>
      </c>
      <c r="M3696" s="65">
        <v>365757.2</v>
      </c>
      <c r="N3696" s="87">
        <v>9702806.8000000007</v>
      </c>
      <c r="O3696" s="87" t="s">
        <v>1228</v>
      </c>
      <c r="P3696" s="87" t="str">
        <f>VLOOKUP(CENSO[[#This Row],[DAP (cm)]],CD[],2,TRUE)</f>
        <v>TORA</v>
      </c>
      <c r="Q3696" s="87" t="str">
        <f>VLOOKUP(CENSO[[#This Row],[DAP (cm)]],DD[],2,TRUE)</f>
        <v>90├ 100</v>
      </c>
      <c r="R3696" s="87" t="str" cm="1">
        <f t="array" ref="R3696">INDEX(_xlfn.TEXTSPLIT(CENSO[[#This Row],[NOME CIENTIFICO]]," "),1)</f>
        <v>Tachigali</v>
      </c>
      <c r="S3696" s="98" t="s">
        <v>1004</v>
      </c>
      <c r="T3696" s="87">
        <f>_xlfn.MINIFS(CENSO[DAP (cm)],CENSO[NOME CIENTIFICO],CENSO[[#This Row],[NOME CIENTIFICO]])</f>
        <v>39.152116000606256</v>
      </c>
      <c r="U36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96" s="87" t="str">
        <f>IF(CENSO[[#This Row],[DAP (cm)]]&lt;CENSO[[#This Row],[DMCE (cm)]],"DAP &lt; DMCE","DAP ≥ DMCE")</f>
        <v>DAP ≥ DMCE</v>
      </c>
      <c r="W3696" s="87" t="str">
        <f>IF(CENSO[[#This Row],[DAP (cm)]]&gt;200, "Superior", "Inferior")</f>
        <v>Inferior</v>
      </c>
      <c r="X3696" s="87" t="str">
        <f>VLOOKUP(CENSO[[#This Row],[NOME COMUM]],ESPECIES[],4,FALSE)</f>
        <v>Não</v>
      </c>
      <c r="Y3696" s="87" t="str">
        <f>IF(IFERROR(VLOOKUP(CENSO[[#This Row],[NOME COMUM]],COMERCIAIS[],2, FALSE), "Não") &lt;&gt; "Não", "Sim", "Não")</f>
        <v>Sim</v>
      </c>
      <c r="Z3696" s="133">
        <f>CENSO[[#This Row],[g (m²)]]/SUM(AEEF[AEEF-UT])</f>
        <v>1.1952933160097922E-3</v>
      </c>
      <c r="AA3696" s="133">
        <f>CENSO[[#This Row],[v (m³)]]/SUM(AEEF[AEEF-UT])</f>
        <v>1.4223990460516528E-2</v>
      </c>
    </row>
    <row r="3697" spans="1:27" ht="14">
      <c r="A3697" s="86">
        <v>1</v>
      </c>
      <c r="B3697" s="86">
        <v>2</v>
      </c>
      <c r="C3697" s="63">
        <v>104</v>
      </c>
      <c r="D3697" s="63">
        <v>3696</v>
      </c>
      <c r="E3697" s="63" t="str">
        <f>VLOOKUP(CENSO[[#This Row],[NOME COMUM]],ESPECIES[],2,FALSE)</f>
        <v>Caryocar villosum (Aubl.) Pers.</v>
      </c>
      <c r="F3697" s="64" t="s">
        <v>33</v>
      </c>
      <c r="G3697" s="64">
        <v>342</v>
      </c>
      <c r="H3697" s="97">
        <f>CENSO[[#This Row],[CAP (cm)]]/PI()</f>
        <v>108.86198107485642</v>
      </c>
      <c r="I3697" s="64">
        <v>15</v>
      </c>
      <c r="J3697" s="96">
        <f>(PI()*(CENSO[[#This Row],[DAP (cm)]]^2))/40000</f>
        <v>0.93076993819002241</v>
      </c>
      <c r="K3697" s="96">
        <f>CENSO[[#This Row],[g (m²)]]*CENSO[[#This Row],[H (m)]]*0.7</f>
        <v>9.7730843509952336</v>
      </c>
      <c r="L3697" s="64">
        <v>2</v>
      </c>
      <c r="M3697" s="65">
        <v>365744.09999999899</v>
      </c>
      <c r="N3697" s="87">
        <v>9702818.5</v>
      </c>
      <c r="O3697" s="87" t="s">
        <v>1228</v>
      </c>
      <c r="P3697" s="87" t="str">
        <f>VLOOKUP(CENSO[[#This Row],[DAP (cm)]],CD[],2,TRUE)</f>
        <v>TORA</v>
      </c>
      <c r="Q3697" s="87" t="str">
        <f>VLOOKUP(CENSO[[#This Row],[DAP (cm)]],DD[],2,TRUE)</f>
        <v>100├ 110</v>
      </c>
      <c r="R3697" s="87" t="str" cm="1">
        <f t="array" ref="R3697">INDEX(_xlfn.TEXTSPLIT(CENSO[[#This Row],[NOME CIENTIFICO]]," "),1)</f>
        <v>Caryocar</v>
      </c>
      <c r="S3697" s="98" t="s">
        <v>1004</v>
      </c>
      <c r="T3697" s="87">
        <f>_xlfn.MINIFS(CENSO[DAP (cm)],CENSO[NOME CIENTIFICO],CENSO[[#This Row],[NOME CIENTIFICO]])</f>
        <v>41.38028520389279</v>
      </c>
      <c r="U36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697" s="87" t="str">
        <f>IF(CENSO[[#This Row],[DAP (cm)]]&lt;CENSO[[#This Row],[DMCE (cm)]],"DAP &lt; DMCE","DAP ≥ DMCE")</f>
        <v>DAP ≥ DMCE</v>
      </c>
      <c r="W3697" s="87" t="str">
        <f>IF(CENSO[[#This Row],[DAP (cm)]]&gt;200, "Superior", "Inferior")</f>
        <v>Inferior</v>
      </c>
      <c r="X3697" s="87" t="str">
        <f>VLOOKUP(CENSO[[#This Row],[NOME COMUM]],ESPECIES[],4,FALSE)</f>
        <v>Não</v>
      </c>
      <c r="Y3697" s="87" t="str">
        <f>IF(IFERROR(VLOOKUP(CENSO[[#This Row],[NOME COMUM]],COMERCIAIS[],2, FALSE), "Não") &lt;&gt; "Não", "Sim", "Não")</f>
        <v>Sim</v>
      </c>
      <c r="Z3697" s="133">
        <f>CENSO[[#This Row],[g (m²)]]/SUM(AEEF[AEEF-UT])</f>
        <v>1.6285138721915146E-3</v>
      </c>
      <c r="AA3697" s="133">
        <f>CENSO[[#This Row],[v (m³)]]/SUM(AEEF[AEEF-UT])</f>
        <v>1.7099395658010899E-2</v>
      </c>
    </row>
    <row r="3698" spans="1:27" ht="14">
      <c r="A3698" s="86">
        <v>1</v>
      </c>
      <c r="B3698" s="86">
        <v>2</v>
      </c>
      <c r="C3698" s="63">
        <v>104</v>
      </c>
      <c r="D3698" s="63">
        <v>3697</v>
      </c>
      <c r="E3698" s="63" t="str">
        <f>VLOOKUP(CENSO[[#This Row],[NOME COMUM]],ESPECIES[],2,FALSE)</f>
        <v>Parkia pendula (Willd.) Benth. ex Walp.</v>
      </c>
      <c r="F3698" s="64" t="s">
        <v>58</v>
      </c>
      <c r="G3698" s="64">
        <v>250</v>
      </c>
      <c r="H3698" s="97">
        <f>CENSO[[#This Row],[CAP (cm)]]/PI()</f>
        <v>79.577471545947674</v>
      </c>
      <c r="I3698" s="64">
        <v>16</v>
      </c>
      <c r="J3698" s="96">
        <f>(PI()*(CENSO[[#This Row],[DAP (cm)]]^2))/40000</f>
        <v>0.49735919716217297</v>
      </c>
      <c r="K3698" s="96">
        <f>CENSO[[#This Row],[g (m²)]]*CENSO[[#This Row],[H (m)]]*0.7</f>
        <v>5.5704230082163368</v>
      </c>
      <c r="L3698" s="64">
        <v>2</v>
      </c>
      <c r="M3698" s="65">
        <v>365784.2</v>
      </c>
      <c r="N3698" s="87">
        <v>9702832.8000000007</v>
      </c>
      <c r="O3698" s="87" t="s">
        <v>1228</v>
      </c>
      <c r="P3698" s="87" t="str">
        <f>VLOOKUP(CENSO[[#This Row],[DAP (cm)]],CD[],2,TRUE)</f>
        <v>TORA</v>
      </c>
      <c r="Q3698" s="87" t="str">
        <f>VLOOKUP(CENSO[[#This Row],[DAP (cm)]],DD[],2,TRUE)</f>
        <v>70├ 80</v>
      </c>
      <c r="R3698" s="87" t="str" cm="1">
        <f t="array" ref="R3698">INDEX(_xlfn.TEXTSPLIT(CENSO[[#This Row],[NOME CIENTIFICO]]," "),1)</f>
        <v>Parkia</v>
      </c>
      <c r="S3698" s="98" t="s">
        <v>1004</v>
      </c>
      <c r="T3698" s="87">
        <f>_xlfn.MINIFS(CENSO[DAP (cm)],CENSO[NOME CIENTIFICO],CENSO[[#This Row],[NOME CIENTIFICO]])</f>
        <v>40.107045659157627</v>
      </c>
      <c r="U36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698" s="87" t="str">
        <f>IF(CENSO[[#This Row],[DAP (cm)]]&lt;CENSO[[#This Row],[DMCE (cm)]],"DAP &lt; DMCE","DAP ≥ DMCE")</f>
        <v>DAP ≥ DMCE</v>
      </c>
      <c r="W3698" s="87" t="str">
        <f>IF(CENSO[[#This Row],[DAP (cm)]]&gt;200, "Superior", "Inferior")</f>
        <v>Inferior</v>
      </c>
      <c r="X3698" s="87" t="str">
        <f>VLOOKUP(CENSO[[#This Row],[NOME COMUM]],ESPECIES[],4,FALSE)</f>
        <v>Não</v>
      </c>
      <c r="Y3698" s="87" t="str">
        <f>IF(IFERROR(VLOOKUP(CENSO[[#This Row],[NOME COMUM]],COMERCIAIS[],2, FALSE), "Não") &lt;&gt; "Não", "Sim", "Não")</f>
        <v>Sim</v>
      </c>
      <c r="Z3698" s="133">
        <f>CENSO[[#This Row],[g (m²)]]/SUM(AEEF[AEEF-UT])</f>
        <v>8.7020037799638919E-4</v>
      </c>
      <c r="AA3698" s="133">
        <f>CENSO[[#This Row],[v (m³)]]/SUM(AEEF[AEEF-UT])</f>
        <v>9.7462442335595582E-3</v>
      </c>
    </row>
    <row r="3699" spans="1:27" ht="14">
      <c r="A3699" s="86">
        <v>1</v>
      </c>
      <c r="B3699" s="86">
        <v>2</v>
      </c>
      <c r="C3699" s="63">
        <v>104</v>
      </c>
      <c r="D3699" s="63">
        <v>3698</v>
      </c>
      <c r="E3699" s="63" t="str">
        <f>VLOOKUP(CENSO[[#This Row],[NOME COMUM]],ESPECIES[],2,FALSE)</f>
        <v>Tachigali myrmecophila Ducke</v>
      </c>
      <c r="F3699" s="64" t="s">
        <v>14</v>
      </c>
      <c r="G3699" s="64">
        <v>210</v>
      </c>
      <c r="H3699" s="97">
        <f>CENSO[[#This Row],[CAP (cm)]]/PI()</f>
        <v>66.845076098596039</v>
      </c>
      <c r="I3699" s="64">
        <v>12</v>
      </c>
      <c r="J3699" s="96">
        <f>(PI()*(CENSO[[#This Row],[DAP (cm)]]^2))/40000</f>
        <v>0.35093664951762915</v>
      </c>
      <c r="K3699" s="96">
        <f>CENSO[[#This Row],[g (m²)]]*CENSO[[#This Row],[H (m)]]*0.7</f>
        <v>2.9478678559480849</v>
      </c>
      <c r="L3699" s="64">
        <v>1</v>
      </c>
      <c r="M3699" s="65">
        <v>365805.7</v>
      </c>
      <c r="N3699" s="87">
        <v>9702850.1999999899</v>
      </c>
      <c r="O3699" s="87" t="s">
        <v>1228</v>
      </c>
      <c r="P3699" s="87" t="str">
        <f>VLOOKUP(CENSO[[#This Row],[DAP (cm)]],CD[],2,TRUE)</f>
        <v>TORA</v>
      </c>
      <c r="Q3699" s="87" t="str">
        <f>VLOOKUP(CENSO[[#This Row],[DAP (cm)]],DD[],2,TRUE)</f>
        <v>60├ 70</v>
      </c>
      <c r="R3699" s="87" t="str" cm="1">
        <f t="array" ref="R3699">INDEX(_xlfn.TEXTSPLIT(CENSO[[#This Row],[NOME CIENTIFICO]]," "),1)</f>
        <v>Tachigali</v>
      </c>
      <c r="S3699" s="98" t="s">
        <v>1004</v>
      </c>
      <c r="T3699" s="87">
        <f>_xlfn.MINIFS(CENSO[DAP (cm)],CENSO[NOME CIENTIFICO],CENSO[[#This Row],[NOME CIENTIFICO]])</f>
        <v>39.152116000606256</v>
      </c>
      <c r="U36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699" s="87" t="str">
        <f>IF(CENSO[[#This Row],[DAP (cm)]]&lt;CENSO[[#This Row],[DMCE (cm)]],"DAP &lt; DMCE","DAP ≥ DMCE")</f>
        <v>DAP ≥ DMCE</v>
      </c>
      <c r="W3699" s="87" t="str">
        <f>IF(CENSO[[#This Row],[DAP (cm)]]&gt;200, "Superior", "Inferior")</f>
        <v>Inferior</v>
      </c>
      <c r="X3699" s="87" t="str">
        <f>VLOOKUP(CENSO[[#This Row],[NOME COMUM]],ESPECIES[],4,FALSE)</f>
        <v>Não</v>
      </c>
      <c r="Y3699" s="87" t="str">
        <f>IF(IFERROR(VLOOKUP(CENSO[[#This Row],[NOME COMUM]],COMERCIAIS[],2, FALSE), "Não") &lt;&gt; "Não", "Sim", "Não")</f>
        <v>Sim</v>
      </c>
      <c r="Z3699" s="133">
        <f>CENSO[[#This Row],[g (m²)]]/SUM(AEEF[AEEF-UT])</f>
        <v>6.1401338671425204E-4</v>
      </c>
      <c r="AA3699" s="133">
        <f>CENSO[[#This Row],[v (m³)]]/SUM(AEEF[AEEF-UT])</f>
        <v>5.1577124483997167E-3</v>
      </c>
    </row>
    <row r="3700" spans="1:27" ht="14">
      <c r="A3700" s="86">
        <v>1</v>
      </c>
      <c r="B3700" s="86">
        <v>2</v>
      </c>
      <c r="C3700" s="63">
        <v>104</v>
      </c>
      <c r="D3700" s="63">
        <v>3699</v>
      </c>
      <c r="E3700" s="63" t="str">
        <f>VLOOKUP(CENSO[[#This Row],[NOME COMUM]],ESPECIES[],2,FALSE)</f>
        <v>Virola sebifera Aubl.</v>
      </c>
      <c r="F3700" s="64" t="s">
        <v>18</v>
      </c>
      <c r="G3700" s="64">
        <v>170</v>
      </c>
      <c r="H3700" s="97">
        <f>CENSO[[#This Row],[CAP (cm)]]/PI()</f>
        <v>54.112680651244418</v>
      </c>
      <c r="I3700" s="64">
        <v>15</v>
      </c>
      <c r="J3700" s="96">
        <f>(PI()*(CENSO[[#This Row],[DAP (cm)]]^2))/40000</f>
        <v>0.2299788927677888</v>
      </c>
      <c r="K3700" s="96">
        <f>CENSO[[#This Row],[g (m²)]]*CENSO[[#This Row],[H (m)]]*0.7</f>
        <v>2.4147783740617825</v>
      </c>
      <c r="L3700" s="64">
        <v>1</v>
      </c>
      <c r="M3700" s="65">
        <v>365799</v>
      </c>
      <c r="N3700" s="87">
        <v>9702858.9000000004</v>
      </c>
      <c r="O3700" s="87" t="s">
        <v>1227</v>
      </c>
      <c r="P3700" s="87" t="str">
        <f>VLOOKUP(CENSO[[#This Row],[DAP (cm)]],CD[],2,TRUE)</f>
        <v>TORA</v>
      </c>
      <c r="Q3700" s="87" t="str">
        <f>VLOOKUP(CENSO[[#This Row],[DAP (cm)]],DD[],2,TRUE)</f>
        <v>50├ 60</v>
      </c>
      <c r="R3700" s="87" t="str" cm="1">
        <f t="array" ref="R3700">INDEX(_xlfn.TEXTSPLIT(CENSO[[#This Row],[NOME CIENTIFICO]]," "),1)</f>
        <v>Virola</v>
      </c>
      <c r="S3700" s="98" t="s">
        <v>1004</v>
      </c>
      <c r="T3700" s="87">
        <f>_xlfn.MINIFS(CENSO[DAP (cm)],CENSO[NOME CIENTIFICO],CENSO[[#This Row],[NOME CIENTIFICO]])</f>
        <v>38.197186342054884</v>
      </c>
      <c r="U37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00" s="87" t="str">
        <f>IF(CENSO[[#This Row],[DAP (cm)]]&lt;CENSO[[#This Row],[DMCE (cm)]],"DAP &lt; DMCE","DAP ≥ DMCE")</f>
        <v>DAP ≥ DMCE</v>
      </c>
      <c r="W3700" s="87" t="str">
        <f>IF(CENSO[[#This Row],[DAP (cm)]]&gt;200, "Superior", "Inferior")</f>
        <v>Inferior</v>
      </c>
      <c r="X3700" s="87" t="str">
        <f>VLOOKUP(CENSO[[#This Row],[NOME COMUM]],ESPECIES[],4,FALSE)</f>
        <v>Não</v>
      </c>
      <c r="Y3700" s="87" t="str">
        <f>IF(IFERROR(VLOOKUP(CENSO[[#This Row],[NOME COMUM]],COMERCIAIS[],2, FALSE), "Não") &lt;&gt; "Não", "Sim", "Não")</f>
        <v>Não</v>
      </c>
      <c r="Z3700" s="133">
        <f>CENSO[[#This Row],[g (m²)]]/SUM(AEEF[AEEF-UT])</f>
        <v>4.0238065478553035E-4</v>
      </c>
      <c r="AA3700" s="133">
        <f>CENSO[[#This Row],[v (m³)]]/SUM(AEEF[AEEF-UT])</f>
        <v>4.2249968752480693E-3</v>
      </c>
    </row>
    <row r="3701" spans="1:27" ht="14">
      <c r="A3701" s="86">
        <v>1</v>
      </c>
      <c r="B3701" s="86">
        <v>2</v>
      </c>
      <c r="C3701" s="63">
        <v>104</v>
      </c>
      <c r="D3701" s="63">
        <v>3700</v>
      </c>
      <c r="E3701" s="63" t="str">
        <f>VLOOKUP(CENSO[[#This Row],[NOME COMUM]],ESPECIES[],2,FALSE)</f>
        <v>Tachigali myrmecophila Ducke</v>
      </c>
      <c r="F3701" s="64" t="s">
        <v>14</v>
      </c>
      <c r="G3701" s="64">
        <v>268</v>
      </c>
      <c r="H3701" s="97">
        <f>CENSO[[#This Row],[CAP (cm)]]/PI()</f>
        <v>85.307049497255903</v>
      </c>
      <c r="I3701" s="64">
        <v>18</v>
      </c>
      <c r="J3701" s="96">
        <f>(PI()*(CENSO[[#This Row],[DAP (cm)]]^2))/40000</f>
        <v>0.57155723163161454</v>
      </c>
      <c r="K3701" s="96">
        <f>CENSO[[#This Row],[g (m²)]]*CENSO[[#This Row],[H (m)]]*0.7</f>
        <v>7.201621118558343</v>
      </c>
      <c r="L3701" s="64">
        <v>1</v>
      </c>
      <c r="M3701" s="65">
        <v>365819.5</v>
      </c>
      <c r="N3701" s="87">
        <v>9702926.5999999903</v>
      </c>
      <c r="O3701" s="87" t="s">
        <v>1228</v>
      </c>
      <c r="P3701" s="87" t="str">
        <f>VLOOKUP(CENSO[[#This Row],[DAP (cm)]],CD[],2,TRUE)</f>
        <v>TORA</v>
      </c>
      <c r="Q3701" s="87" t="str">
        <f>VLOOKUP(CENSO[[#This Row],[DAP (cm)]],DD[],2,TRUE)</f>
        <v>80├ 90</v>
      </c>
      <c r="R3701" s="87" t="str" cm="1">
        <f t="array" ref="R3701">INDEX(_xlfn.TEXTSPLIT(CENSO[[#This Row],[NOME CIENTIFICO]]," "),1)</f>
        <v>Tachigali</v>
      </c>
      <c r="S3701" s="98" t="s">
        <v>1004</v>
      </c>
      <c r="T3701" s="87">
        <f>_xlfn.MINIFS(CENSO[DAP (cm)],CENSO[NOME CIENTIFICO],CENSO[[#This Row],[NOME CIENTIFICO]])</f>
        <v>39.152116000606256</v>
      </c>
      <c r="U37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01" s="87" t="str">
        <f>IF(CENSO[[#This Row],[DAP (cm)]]&lt;CENSO[[#This Row],[DMCE (cm)]],"DAP &lt; DMCE","DAP ≥ DMCE")</f>
        <v>DAP ≥ DMCE</v>
      </c>
      <c r="W3701" s="87" t="str">
        <f>IF(CENSO[[#This Row],[DAP (cm)]]&gt;200, "Superior", "Inferior")</f>
        <v>Inferior</v>
      </c>
      <c r="X3701" s="87" t="str">
        <f>VLOOKUP(CENSO[[#This Row],[NOME COMUM]],ESPECIES[],4,FALSE)</f>
        <v>Não</v>
      </c>
      <c r="Y3701" s="87" t="str">
        <f>IF(IFERROR(VLOOKUP(CENSO[[#This Row],[NOME COMUM]],COMERCIAIS[],2, FALSE), "Não") &lt;&gt; "Não", "Sim", "Não")</f>
        <v>Sim</v>
      </c>
      <c r="Z3701" s="133">
        <f>CENSO[[#This Row],[g (m²)]]/SUM(AEEF[AEEF-UT])</f>
        <v>1.0000203511874024E-3</v>
      </c>
      <c r="AA3701" s="133">
        <f>CENSO[[#This Row],[v (m³)]]/SUM(AEEF[AEEF-UT])</f>
        <v>1.260025642496127E-2</v>
      </c>
    </row>
    <row r="3702" spans="1:27" ht="14">
      <c r="A3702" s="86">
        <v>1</v>
      </c>
      <c r="B3702" s="86">
        <v>2</v>
      </c>
      <c r="C3702" s="63">
        <v>104</v>
      </c>
      <c r="D3702" s="63">
        <v>3701</v>
      </c>
      <c r="E3702" s="63" t="str">
        <f>VLOOKUP(CENSO[[#This Row],[NOME COMUM]],ESPECIES[],2,FALSE)</f>
        <v>Simarouba amara Aubl.</v>
      </c>
      <c r="F3702" s="64" t="s">
        <v>20</v>
      </c>
      <c r="G3702" s="64">
        <v>223</v>
      </c>
      <c r="H3702" s="97">
        <f>CENSO[[#This Row],[CAP (cm)]]/PI()</f>
        <v>70.983104618985323</v>
      </c>
      <c r="I3702" s="64">
        <v>20</v>
      </c>
      <c r="J3702" s="96">
        <f>(PI()*(CENSO[[#This Row],[DAP (cm)]]^2))/40000</f>
        <v>0.39573080825084317</v>
      </c>
      <c r="K3702" s="96">
        <f>CENSO[[#This Row],[g (m²)]]*CENSO[[#This Row],[H (m)]]*0.7</f>
        <v>5.5402313155118037</v>
      </c>
      <c r="L3702" s="64">
        <v>1</v>
      </c>
      <c r="M3702" s="65">
        <v>365828.799999999</v>
      </c>
      <c r="N3702" s="87">
        <v>9702944.3000000007</v>
      </c>
      <c r="O3702" s="87" t="s">
        <v>1227</v>
      </c>
      <c r="P3702" s="87" t="str">
        <f>VLOOKUP(CENSO[[#This Row],[DAP (cm)]],CD[],2,TRUE)</f>
        <v>TORA</v>
      </c>
      <c r="Q3702" s="87" t="str">
        <f>VLOOKUP(CENSO[[#This Row],[DAP (cm)]],DD[],2,TRUE)</f>
        <v>70├ 80</v>
      </c>
      <c r="R3702" s="87" t="str" cm="1">
        <f t="array" ref="R3702">INDEX(_xlfn.TEXTSPLIT(CENSO[[#This Row],[NOME CIENTIFICO]]," "),1)</f>
        <v>Simarouba</v>
      </c>
      <c r="S3702" s="98" t="s">
        <v>1004</v>
      </c>
      <c r="T3702" s="87">
        <f>_xlfn.MINIFS(CENSO[DAP (cm)],CENSO[NOME CIENTIFICO],CENSO[[#This Row],[NOME CIENTIFICO]])</f>
        <v>42.335214862444161</v>
      </c>
      <c r="U37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3702" s="87" t="str">
        <f>IF(CENSO[[#This Row],[DAP (cm)]]&lt;CENSO[[#This Row],[DMCE (cm)]],"DAP &lt; DMCE","DAP ≥ DMCE")</f>
        <v>DAP ≥ DMCE</v>
      </c>
      <c r="W3702" s="87" t="str">
        <f>IF(CENSO[[#This Row],[DAP (cm)]]&gt;200, "Superior", "Inferior")</f>
        <v>Inferior</v>
      </c>
      <c r="X3702" s="87" t="str">
        <f>VLOOKUP(CENSO[[#This Row],[NOME COMUM]],ESPECIES[],4,FALSE)</f>
        <v>Não</v>
      </c>
      <c r="Y3702" s="87" t="str">
        <f>IF(IFERROR(VLOOKUP(CENSO[[#This Row],[NOME COMUM]],COMERCIAIS[],2, FALSE), "Não") &lt;&gt; "Não", "Sim", "Não")</f>
        <v>Não</v>
      </c>
      <c r="Z3702" s="133">
        <f>CENSO[[#This Row],[g (m²)]]/SUM(AEEF[AEEF-UT])</f>
        <v>6.9238711355811889E-4</v>
      </c>
      <c r="AA3702" s="133">
        <f>CENSO[[#This Row],[v (m³)]]/SUM(AEEF[AEEF-UT])</f>
        <v>9.6934195898136632E-3</v>
      </c>
    </row>
    <row r="3703" spans="1:27" ht="14">
      <c r="A3703" s="86">
        <v>1</v>
      </c>
      <c r="B3703" s="86">
        <v>2</v>
      </c>
      <c r="C3703" s="63">
        <v>104</v>
      </c>
      <c r="D3703" s="63">
        <v>3702</v>
      </c>
      <c r="E3703" s="63" t="str">
        <f>VLOOKUP(CENSO[[#This Row],[NOME COMUM]],ESPECIES[],2,FALSE)</f>
        <v>Buchenavia capitata (Vahl) Eichler</v>
      </c>
      <c r="F3703" s="64" t="s">
        <v>10</v>
      </c>
      <c r="G3703" s="64">
        <v>210</v>
      </c>
      <c r="H3703" s="97">
        <f>CENSO[[#This Row],[CAP (cm)]]/PI()</f>
        <v>66.845076098596039</v>
      </c>
      <c r="I3703" s="64">
        <v>23</v>
      </c>
      <c r="J3703" s="96">
        <f>(PI()*(CENSO[[#This Row],[DAP (cm)]]^2))/40000</f>
        <v>0.35093664951762915</v>
      </c>
      <c r="K3703" s="96">
        <f>CENSO[[#This Row],[g (m²)]]*CENSO[[#This Row],[H (m)]]*0.7</f>
        <v>5.6500800572338283</v>
      </c>
      <c r="L3703" s="64">
        <v>1</v>
      </c>
      <c r="M3703" s="65">
        <v>365837.9</v>
      </c>
      <c r="N3703" s="87">
        <v>9702951</v>
      </c>
      <c r="O3703" s="87" t="s">
        <v>1227</v>
      </c>
      <c r="P3703" s="87" t="str">
        <f>VLOOKUP(CENSO[[#This Row],[DAP (cm)]],CD[],2,TRUE)</f>
        <v>TORA</v>
      </c>
      <c r="Q3703" s="87" t="str">
        <f>VLOOKUP(CENSO[[#This Row],[DAP (cm)]],DD[],2,TRUE)</f>
        <v>60├ 70</v>
      </c>
      <c r="R3703" s="87" t="str" cm="1">
        <f t="array" ref="R3703">INDEX(_xlfn.TEXTSPLIT(CENSO[[#This Row],[NOME CIENTIFICO]]," "),1)</f>
        <v>Buchenavia</v>
      </c>
      <c r="S3703" s="98" t="s">
        <v>1004</v>
      </c>
      <c r="T3703" s="87">
        <f>_xlfn.MINIFS(CENSO[DAP (cm)],CENSO[NOME CIENTIFICO],CENSO[[#This Row],[NOME CIENTIFICO]])</f>
        <v>41.38028520389279</v>
      </c>
      <c r="U37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703" s="87" t="str">
        <f>IF(CENSO[[#This Row],[DAP (cm)]]&lt;CENSO[[#This Row],[DMCE (cm)]],"DAP &lt; DMCE","DAP ≥ DMCE")</f>
        <v>DAP ≥ DMCE</v>
      </c>
      <c r="W3703" s="87" t="str">
        <f>IF(CENSO[[#This Row],[DAP (cm)]]&gt;200, "Superior", "Inferior")</f>
        <v>Inferior</v>
      </c>
      <c r="X3703" s="87" t="str">
        <f>VLOOKUP(CENSO[[#This Row],[NOME COMUM]],ESPECIES[],4,FALSE)</f>
        <v>Não</v>
      </c>
      <c r="Y3703" s="87" t="str">
        <f>IF(IFERROR(VLOOKUP(CENSO[[#This Row],[NOME COMUM]],COMERCIAIS[],2, FALSE), "Não") &lt;&gt; "Não", "Sim", "Não")</f>
        <v>Não</v>
      </c>
      <c r="Z3703" s="133">
        <f>CENSO[[#This Row],[g (m²)]]/SUM(AEEF[AEEF-UT])</f>
        <v>6.1401338671425204E-4</v>
      </c>
      <c r="AA3703" s="133">
        <f>CENSO[[#This Row],[v (m³)]]/SUM(AEEF[AEEF-UT])</f>
        <v>9.885615526099456E-3</v>
      </c>
    </row>
    <row r="3704" spans="1:27" ht="14">
      <c r="A3704" s="86">
        <v>1</v>
      </c>
      <c r="B3704" s="86">
        <v>2</v>
      </c>
      <c r="C3704" s="63">
        <v>104</v>
      </c>
      <c r="D3704" s="63">
        <v>3703</v>
      </c>
      <c r="E3704" s="63" t="str">
        <f>VLOOKUP(CENSO[[#This Row],[NOME COMUM]],ESPECIES[],2,FALSE)</f>
        <v>Pouteria sp.</v>
      </c>
      <c r="F3704" s="64" t="s">
        <v>83</v>
      </c>
      <c r="G3704" s="64">
        <v>192</v>
      </c>
      <c r="H3704" s="97">
        <f>CENSO[[#This Row],[CAP (cm)]]/PI()</f>
        <v>61.115498147287809</v>
      </c>
      <c r="I3704" s="64">
        <v>16</v>
      </c>
      <c r="J3704" s="96">
        <f>(PI()*(CENSO[[#This Row],[DAP (cm)]]^2))/40000</f>
        <v>0.29335439110698147</v>
      </c>
      <c r="K3704" s="96">
        <f>CENSO[[#This Row],[g (m²)]]*CENSO[[#This Row],[H (m)]]*0.7</f>
        <v>3.2855691803981921</v>
      </c>
      <c r="L3704" s="64">
        <v>1</v>
      </c>
      <c r="M3704" s="65">
        <v>365849.7</v>
      </c>
      <c r="N3704" s="87">
        <v>9702945.5</v>
      </c>
      <c r="O3704" s="87" t="s">
        <v>1227</v>
      </c>
      <c r="P3704" s="87" t="str">
        <f>VLOOKUP(CENSO[[#This Row],[DAP (cm)]],CD[],2,TRUE)</f>
        <v>TORA</v>
      </c>
      <c r="Q3704" s="87" t="str">
        <f>VLOOKUP(CENSO[[#This Row],[DAP (cm)]],DD[],2,TRUE)</f>
        <v>60├ 70</v>
      </c>
      <c r="R3704" s="87" t="str" cm="1">
        <f t="array" ref="R3704">INDEX(_xlfn.TEXTSPLIT(CENSO[[#This Row],[NOME CIENTIFICO]]," "),1)</f>
        <v>Pouteria</v>
      </c>
      <c r="S3704" s="98" t="s">
        <v>1004</v>
      </c>
      <c r="T3704" s="87">
        <f>_xlfn.MINIFS(CENSO[DAP (cm)],CENSO[NOME CIENTIFICO],CENSO[[#This Row],[NOME CIENTIFICO]])</f>
        <v>39.788735772973837</v>
      </c>
      <c r="U37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04" s="87" t="str">
        <f>IF(CENSO[[#This Row],[DAP (cm)]]&lt;CENSO[[#This Row],[DMCE (cm)]],"DAP &lt; DMCE","DAP ≥ DMCE")</f>
        <v>DAP ≥ DMCE</v>
      </c>
      <c r="W3704" s="87" t="str">
        <f>IF(CENSO[[#This Row],[DAP (cm)]]&gt;200, "Superior", "Inferior")</f>
        <v>Inferior</v>
      </c>
      <c r="X3704" s="87" t="str">
        <f>VLOOKUP(CENSO[[#This Row],[NOME COMUM]],ESPECIES[],4,FALSE)</f>
        <v>Não</v>
      </c>
      <c r="Y3704" s="87" t="str">
        <f>IF(IFERROR(VLOOKUP(CENSO[[#This Row],[NOME COMUM]],COMERCIAIS[],2, FALSE), "Não") &lt;&gt; "Não", "Sim", "Não")</f>
        <v>Não</v>
      </c>
      <c r="Z3704" s="133">
        <f>CENSO[[#This Row],[g (m²)]]/SUM(AEEF[AEEF-UT])</f>
        <v>5.1326506775134213E-4</v>
      </c>
      <c r="AA3704" s="133">
        <f>CENSO[[#This Row],[v (m³)]]/SUM(AEEF[AEEF-UT])</f>
        <v>5.7485687588150315E-3</v>
      </c>
    </row>
    <row r="3705" spans="1:27" ht="14">
      <c r="A3705" s="86">
        <v>1</v>
      </c>
      <c r="B3705" s="86">
        <v>2</v>
      </c>
      <c r="C3705" s="63">
        <v>104</v>
      </c>
      <c r="D3705" s="63">
        <v>3704</v>
      </c>
      <c r="E3705" s="63" t="str">
        <f>VLOOKUP(CENSO[[#This Row],[NOME COMUM]],ESPECIES[],2,FALSE)</f>
        <v>Piptadenia suaveolens Miq.</v>
      </c>
      <c r="F3705" s="64" t="s">
        <v>22</v>
      </c>
      <c r="G3705" s="64">
        <v>311</v>
      </c>
      <c r="H3705" s="97">
        <f>CENSO[[#This Row],[CAP (cm)]]/PI()</f>
        <v>98.994374603158903</v>
      </c>
      <c r="I3705" s="64">
        <v>15</v>
      </c>
      <c r="J3705" s="96">
        <f>(PI()*(CENSO[[#This Row],[DAP (cm)]]^2))/40000</f>
        <v>0.76968126253956048</v>
      </c>
      <c r="K3705" s="96">
        <f>CENSO[[#This Row],[g (m²)]]*CENSO[[#This Row],[H (m)]]*0.7</f>
        <v>8.0816532566653851</v>
      </c>
      <c r="L3705" s="64">
        <v>2</v>
      </c>
      <c r="M3705" s="65">
        <v>365856.2</v>
      </c>
      <c r="N3705" s="87">
        <v>9702964.5</v>
      </c>
      <c r="O3705" s="87" t="s">
        <v>1228</v>
      </c>
      <c r="P3705" s="87" t="str">
        <f>VLOOKUP(CENSO[[#This Row],[DAP (cm)]],CD[],2,TRUE)</f>
        <v>TORA</v>
      </c>
      <c r="Q3705" s="87" t="str">
        <f>VLOOKUP(CENSO[[#This Row],[DAP (cm)]],DD[],2,TRUE)</f>
        <v>90├ 100</v>
      </c>
      <c r="R3705" s="87" t="str" cm="1">
        <f t="array" ref="R3705">INDEX(_xlfn.TEXTSPLIT(CENSO[[#This Row],[NOME CIENTIFICO]]," "),1)</f>
        <v>Piptadenia</v>
      </c>
      <c r="S3705" s="98" t="s">
        <v>1004</v>
      </c>
      <c r="T3705" s="87">
        <f>_xlfn.MINIFS(CENSO[DAP (cm)],CENSO[NOME CIENTIFICO],CENSO[[#This Row],[NOME CIENTIFICO]])</f>
        <v>39.788735772973837</v>
      </c>
      <c r="U37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05" s="87" t="str">
        <f>IF(CENSO[[#This Row],[DAP (cm)]]&lt;CENSO[[#This Row],[DMCE (cm)]],"DAP &lt; DMCE","DAP ≥ DMCE")</f>
        <v>DAP ≥ DMCE</v>
      </c>
      <c r="W3705" s="87" t="str">
        <f>IF(CENSO[[#This Row],[DAP (cm)]]&gt;200, "Superior", "Inferior")</f>
        <v>Inferior</v>
      </c>
      <c r="X3705" s="87" t="str">
        <f>VLOOKUP(CENSO[[#This Row],[NOME COMUM]],ESPECIES[],4,FALSE)</f>
        <v>Não</v>
      </c>
      <c r="Y3705" s="87" t="str">
        <f>IF(IFERROR(VLOOKUP(CENSO[[#This Row],[NOME COMUM]],COMERCIAIS[],2, FALSE), "Não") &lt;&gt; "Não", "Sim", "Não")</f>
        <v>Sim</v>
      </c>
      <c r="Z3705" s="133">
        <f>CENSO[[#This Row],[g (m²)]]/SUM(AEEF[AEEF-UT])</f>
        <v>1.3466664121630201E-3</v>
      </c>
      <c r="AA3705" s="133">
        <f>CENSO[[#This Row],[v (m³)]]/SUM(AEEF[AEEF-UT])</f>
        <v>1.413999732771171E-2</v>
      </c>
    </row>
    <row r="3706" spans="1:27" ht="14">
      <c r="A3706" s="86">
        <v>1</v>
      </c>
      <c r="B3706" s="86">
        <v>2</v>
      </c>
      <c r="C3706" s="63">
        <v>104</v>
      </c>
      <c r="D3706" s="63">
        <v>3705</v>
      </c>
      <c r="E3706" s="63" t="str">
        <f>VLOOKUP(CENSO[[#This Row],[NOME COMUM]],ESPECIES[],2,FALSE)</f>
        <v>Simarouba amara Aubl.</v>
      </c>
      <c r="F3706" s="64" t="s">
        <v>20</v>
      </c>
      <c r="G3706" s="64">
        <v>350</v>
      </c>
      <c r="H3706" s="97">
        <f>CENSO[[#This Row],[CAP (cm)]]/PI()</f>
        <v>111.40846016432674</v>
      </c>
      <c r="I3706" s="64">
        <v>22</v>
      </c>
      <c r="J3706" s="96">
        <f>(PI()*(CENSO[[#This Row],[DAP (cm)]]^2))/40000</f>
        <v>0.97482402643785904</v>
      </c>
      <c r="K3706" s="96">
        <f>CENSO[[#This Row],[g (m²)]]*CENSO[[#This Row],[H (m)]]*0.7</f>
        <v>15.012290007143028</v>
      </c>
      <c r="L3706" s="64">
        <v>1</v>
      </c>
      <c r="M3706" s="65">
        <v>365864.9</v>
      </c>
      <c r="N3706" s="87">
        <v>9702966</v>
      </c>
      <c r="O3706" s="87" t="s">
        <v>1227</v>
      </c>
      <c r="P3706" s="87" t="str">
        <f>VLOOKUP(CENSO[[#This Row],[DAP (cm)]],CD[],2,TRUE)</f>
        <v>TORA</v>
      </c>
      <c r="Q3706" s="87" t="str">
        <f>VLOOKUP(CENSO[[#This Row],[DAP (cm)]],DD[],2,TRUE)</f>
        <v>110├ 120</v>
      </c>
      <c r="R3706" s="87" t="str" cm="1">
        <f t="array" ref="R3706">INDEX(_xlfn.TEXTSPLIT(CENSO[[#This Row],[NOME CIENTIFICO]]," "),1)</f>
        <v>Simarouba</v>
      </c>
      <c r="S3706" s="98" t="s">
        <v>1004</v>
      </c>
      <c r="T3706" s="87">
        <f>_xlfn.MINIFS(CENSO[DAP (cm)],CENSO[NOME CIENTIFICO],CENSO[[#This Row],[NOME CIENTIFICO]])</f>
        <v>42.335214862444161</v>
      </c>
      <c r="U37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3706" s="87" t="str">
        <f>IF(CENSO[[#This Row],[DAP (cm)]]&lt;CENSO[[#This Row],[DMCE (cm)]],"DAP &lt; DMCE","DAP ≥ DMCE")</f>
        <v>DAP ≥ DMCE</v>
      </c>
      <c r="W3706" s="87" t="str">
        <f>IF(CENSO[[#This Row],[DAP (cm)]]&gt;200, "Superior", "Inferior")</f>
        <v>Inferior</v>
      </c>
      <c r="X3706" s="87" t="str">
        <f>VLOOKUP(CENSO[[#This Row],[NOME COMUM]],ESPECIES[],4,FALSE)</f>
        <v>Não</v>
      </c>
      <c r="Y3706" s="87" t="str">
        <f>IF(IFERROR(VLOOKUP(CENSO[[#This Row],[NOME COMUM]],COMERCIAIS[],2, FALSE), "Não") &lt;&gt; "Não", "Sim", "Não")</f>
        <v>Não</v>
      </c>
      <c r="Z3706" s="133">
        <f>CENSO[[#This Row],[g (m²)]]/SUM(AEEF[AEEF-UT])</f>
        <v>1.7055927408729228E-3</v>
      </c>
      <c r="AA3706" s="133">
        <f>CENSO[[#This Row],[v (m³)]]/SUM(AEEF[AEEF-UT])</f>
        <v>2.6266128209443008E-2</v>
      </c>
    </row>
    <row r="3707" spans="1:27" ht="14">
      <c r="A3707" s="86">
        <v>1</v>
      </c>
      <c r="B3707" s="86">
        <v>2</v>
      </c>
      <c r="C3707" s="63">
        <v>104</v>
      </c>
      <c r="D3707" s="63">
        <v>3706</v>
      </c>
      <c r="E3707" s="63" t="str">
        <f>VLOOKUP(CENSO[[#This Row],[NOME COMUM]],ESPECIES[],2,FALSE)</f>
        <v>Pouteria sp.</v>
      </c>
      <c r="F3707" s="64" t="s">
        <v>83</v>
      </c>
      <c r="G3707" s="64">
        <v>177</v>
      </c>
      <c r="H3707" s="97">
        <f>CENSO[[#This Row],[CAP (cm)]]/PI()</f>
        <v>56.340849854530951</v>
      </c>
      <c r="I3707" s="64">
        <v>15</v>
      </c>
      <c r="J3707" s="96">
        <f>(PI()*(CENSO[[#This Row],[DAP (cm)]]^2))/40000</f>
        <v>0.24930826060629949</v>
      </c>
      <c r="K3707" s="96">
        <f>CENSO[[#This Row],[g (m²)]]*CENSO[[#This Row],[H (m)]]*0.7</f>
        <v>2.6177367363661448</v>
      </c>
      <c r="L3707" s="64">
        <v>1</v>
      </c>
      <c r="M3707" s="65">
        <v>365997.5</v>
      </c>
      <c r="N3707" s="87">
        <v>9703229.3000000007</v>
      </c>
      <c r="O3707" s="87" t="s">
        <v>1227</v>
      </c>
      <c r="P3707" s="87" t="str">
        <f>VLOOKUP(CENSO[[#This Row],[DAP (cm)]],CD[],2,TRUE)</f>
        <v>TORA</v>
      </c>
      <c r="Q3707" s="87" t="str">
        <f>VLOOKUP(CENSO[[#This Row],[DAP (cm)]],DD[],2,TRUE)</f>
        <v>50├ 60</v>
      </c>
      <c r="R3707" s="87" t="str" cm="1">
        <f t="array" ref="R3707">INDEX(_xlfn.TEXTSPLIT(CENSO[[#This Row],[NOME CIENTIFICO]]," "),1)</f>
        <v>Pouteria</v>
      </c>
      <c r="S3707" s="98" t="s">
        <v>1004</v>
      </c>
      <c r="T3707" s="87">
        <f>_xlfn.MINIFS(CENSO[DAP (cm)],CENSO[NOME CIENTIFICO],CENSO[[#This Row],[NOME CIENTIFICO]])</f>
        <v>39.788735772973837</v>
      </c>
      <c r="U37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07" s="87" t="str">
        <f>IF(CENSO[[#This Row],[DAP (cm)]]&lt;CENSO[[#This Row],[DMCE (cm)]],"DAP &lt; DMCE","DAP ≥ DMCE")</f>
        <v>DAP ≥ DMCE</v>
      </c>
      <c r="W3707" s="87" t="str">
        <f>IF(CENSO[[#This Row],[DAP (cm)]]&gt;200, "Superior", "Inferior")</f>
        <v>Inferior</v>
      </c>
      <c r="X3707" s="87" t="str">
        <f>VLOOKUP(CENSO[[#This Row],[NOME COMUM]],ESPECIES[],4,FALSE)</f>
        <v>Não</v>
      </c>
      <c r="Y3707" s="87" t="str">
        <f>IF(IFERROR(VLOOKUP(CENSO[[#This Row],[NOME COMUM]],COMERCIAIS[],2, FALSE), "Não") &lt;&gt; "Não", "Sim", "Não")</f>
        <v>Não</v>
      </c>
      <c r="Z3707" s="133">
        <f>CENSO[[#This Row],[g (m²)]]/SUM(AEEF[AEEF-UT])</f>
        <v>4.3620012227598201E-4</v>
      </c>
      <c r="AA3707" s="133">
        <f>CENSO[[#This Row],[v (m³)]]/SUM(AEEF[AEEF-UT])</f>
        <v>4.580101283897812E-3</v>
      </c>
    </row>
    <row r="3708" spans="1:27" ht="14">
      <c r="A3708" s="86">
        <v>1</v>
      </c>
      <c r="B3708" s="86">
        <v>2</v>
      </c>
      <c r="C3708" s="63">
        <v>104</v>
      </c>
      <c r="D3708" s="63">
        <v>3707</v>
      </c>
      <c r="E3708" s="63" t="str">
        <f>VLOOKUP(CENSO[[#This Row],[NOME COMUM]],ESPECIES[],2,FALSE)</f>
        <v>Didymopanax calvum Decne. &amp; Planch.</v>
      </c>
      <c r="F3708" s="64" t="s">
        <v>52</v>
      </c>
      <c r="G3708" s="64">
        <v>217</v>
      </c>
      <c r="H3708" s="97">
        <f>CENSO[[#This Row],[CAP (cm)]]/PI()</f>
        <v>69.073245301882579</v>
      </c>
      <c r="I3708" s="64">
        <v>16</v>
      </c>
      <c r="J3708" s="96">
        <f>(PI()*(CENSO[[#This Row],[DAP (cm)]]^2))/40000</f>
        <v>0.37472235576271301</v>
      </c>
      <c r="K3708" s="96">
        <f>CENSO[[#This Row],[g (m²)]]*CENSO[[#This Row],[H (m)]]*0.7</f>
        <v>4.1968903845423853</v>
      </c>
      <c r="L3708" s="64">
        <v>1</v>
      </c>
      <c r="M3708" s="65">
        <v>365989.5</v>
      </c>
      <c r="N3708" s="87">
        <v>9703241.9000000004</v>
      </c>
      <c r="O3708" s="87" t="s">
        <v>1227</v>
      </c>
      <c r="P3708" s="87" t="str">
        <f>VLOOKUP(CENSO[[#This Row],[DAP (cm)]],CD[],2,TRUE)</f>
        <v>TORA</v>
      </c>
      <c r="Q3708" s="87" t="str">
        <f>VLOOKUP(CENSO[[#This Row],[DAP (cm)]],DD[],2,TRUE)</f>
        <v>60├ 70</v>
      </c>
      <c r="R3708" s="87" t="str" cm="1">
        <f t="array" ref="R3708">INDEX(_xlfn.TEXTSPLIT(CENSO[[#This Row],[NOME CIENTIFICO]]," "),1)</f>
        <v>Didymopanax</v>
      </c>
      <c r="S3708" s="98" t="s">
        <v>1004</v>
      </c>
      <c r="T3708" s="87">
        <f>_xlfn.MINIFS(CENSO[DAP (cm)],CENSO[NOME CIENTIFICO],CENSO[[#This Row],[NOME CIENTIFICO]])</f>
        <v>46.791553269017228</v>
      </c>
      <c r="U37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56.791553269017228</v>
      </c>
      <c r="V3708" s="87" t="str">
        <f>IF(CENSO[[#This Row],[DAP (cm)]]&lt;CENSO[[#This Row],[DMCE (cm)]],"DAP &lt; DMCE","DAP ≥ DMCE")</f>
        <v>DAP ≥ DMCE</v>
      </c>
      <c r="W3708" s="87" t="str">
        <f>IF(CENSO[[#This Row],[DAP (cm)]]&gt;200, "Superior", "Inferior")</f>
        <v>Inferior</v>
      </c>
      <c r="X3708" s="87" t="str">
        <f>VLOOKUP(CENSO[[#This Row],[NOME COMUM]],ESPECIES[],4,FALSE)</f>
        <v>Não</v>
      </c>
      <c r="Y3708" s="87" t="str">
        <f>IF(IFERROR(VLOOKUP(CENSO[[#This Row],[NOME COMUM]],COMERCIAIS[],2, FALSE), "Não") &lt;&gt; "Não", "Sim", "Não")</f>
        <v>Não</v>
      </c>
      <c r="Z3708" s="133">
        <f>CENSO[[#This Row],[g (m²)]]/SUM(AEEF[AEEF-UT])</f>
        <v>6.5562984959155154E-4</v>
      </c>
      <c r="AA3708" s="133">
        <f>CENSO[[#This Row],[v (m³)]]/SUM(AEEF[AEEF-UT])</f>
        <v>7.3430543154253758E-3</v>
      </c>
    </row>
    <row r="3709" spans="1:27" ht="14">
      <c r="A3709" s="86">
        <v>1</v>
      </c>
      <c r="B3709" s="86">
        <v>2</v>
      </c>
      <c r="C3709" s="63">
        <v>104</v>
      </c>
      <c r="D3709" s="63">
        <v>3708</v>
      </c>
      <c r="E3709" s="63" t="str">
        <f>VLOOKUP(CENSO[[#This Row],[NOME COMUM]],ESPECIES[],2,FALSE)</f>
        <v>Pouteria sp.</v>
      </c>
      <c r="F3709" s="64" t="s">
        <v>83</v>
      </c>
      <c r="G3709" s="64">
        <v>204</v>
      </c>
      <c r="H3709" s="97">
        <f>CENSO[[#This Row],[CAP (cm)]]/PI()</f>
        <v>64.935216781493295</v>
      </c>
      <c r="I3709" s="64">
        <v>17</v>
      </c>
      <c r="J3709" s="96">
        <f>(PI()*(CENSO[[#This Row],[DAP (cm)]]^2))/40000</f>
        <v>0.33116960558561581</v>
      </c>
      <c r="K3709" s="96">
        <f>CENSO[[#This Row],[g (m²)]]*CENSO[[#This Row],[H (m)]]*0.7</f>
        <v>3.9409183064688276</v>
      </c>
      <c r="L3709" s="64">
        <v>1</v>
      </c>
      <c r="M3709" s="65">
        <v>366003.4</v>
      </c>
      <c r="N3709" s="87">
        <v>9703272.9000000004</v>
      </c>
      <c r="O3709" s="87" t="s">
        <v>1227</v>
      </c>
      <c r="P3709" s="87" t="str">
        <f>VLOOKUP(CENSO[[#This Row],[DAP (cm)]],CD[],2,TRUE)</f>
        <v>TORA</v>
      </c>
      <c r="Q3709" s="87" t="str">
        <f>VLOOKUP(CENSO[[#This Row],[DAP (cm)]],DD[],2,TRUE)</f>
        <v>60├ 70</v>
      </c>
      <c r="R3709" s="87" t="str" cm="1">
        <f t="array" ref="R3709">INDEX(_xlfn.TEXTSPLIT(CENSO[[#This Row],[NOME CIENTIFICO]]," "),1)</f>
        <v>Pouteria</v>
      </c>
      <c r="S3709" s="98" t="s">
        <v>1004</v>
      </c>
      <c r="T3709" s="87">
        <f>_xlfn.MINIFS(CENSO[DAP (cm)],CENSO[NOME CIENTIFICO],CENSO[[#This Row],[NOME CIENTIFICO]])</f>
        <v>39.788735772973837</v>
      </c>
      <c r="U37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09" s="87" t="str">
        <f>IF(CENSO[[#This Row],[DAP (cm)]]&lt;CENSO[[#This Row],[DMCE (cm)]],"DAP &lt; DMCE","DAP ≥ DMCE")</f>
        <v>DAP ≥ DMCE</v>
      </c>
      <c r="W3709" s="87" t="str">
        <f>IF(CENSO[[#This Row],[DAP (cm)]]&gt;200, "Superior", "Inferior")</f>
        <v>Inferior</v>
      </c>
      <c r="X3709" s="87" t="str">
        <f>VLOOKUP(CENSO[[#This Row],[NOME COMUM]],ESPECIES[],4,FALSE)</f>
        <v>Não</v>
      </c>
      <c r="Y3709" s="87" t="str">
        <f>IF(IFERROR(VLOOKUP(CENSO[[#This Row],[NOME COMUM]],COMERCIAIS[],2, FALSE), "Não") &lt;&gt; "Não", "Sim", "Não")</f>
        <v>Não</v>
      </c>
      <c r="Z3709" s="133">
        <f>CENSO[[#This Row],[g (m²)]]/SUM(AEEF[AEEF-UT])</f>
        <v>5.7942814289116363E-4</v>
      </c>
      <c r="AA3709" s="133">
        <f>CENSO[[#This Row],[v (m³)]]/SUM(AEEF[AEEF-UT])</f>
        <v>6.8951949004048465E-3</v>
      </c>
    </row>
    <row r="3710" spans="1:27" ht="14">
      <c r="A3710" s="86">
        <v>1</v>
      </c>
      <c r="B3710" s="86">
        <v>2</v>
      </c>
      <c r="C3710" s="63">
        <v>104</v>
      </c>
      <c r="D3710" s="63">
        <v>3709</v>
      </c>
      <c r="E3710" s="63" t="str">
        <f>VLOOKUP(CENSO[[#This Row],[NOME COMUM]],ESPECIES[],2,FALSE)</f>
        <v>Pouteria sp.</v>
      </c>
      <c r="F3710" s="64" t="s">
        <v>83</v>
      </c>
      <c r="G3710" s="64">
        <v>258</v>
      </c>
      <c r="H3710" s="97">
        <f>CENSO[[#This Row],[CAP (cm)]]/PI()</f>
        <v>82.123950635417998</v>
      </c>
      <c r="I3710" s="64">
        <v>20</v>
      </c>
      <c r="J3710" s="96">
        <f>(PI()*(CENSO[[#This Row],[DAP (cm)]]^2))/40000</f>
        <v>0.52969948159844604</v>
      </c>
      <c r="K3710" s="96">
        <f>CENSO[[#This Row],[g (m²)]]*CENSO[[#This Row],[H (m)]]*0.7</f>
        <v>7.4157927423782439</v>
      </c>
      <c r="L3710" s="64">
        <v>1</v>
      </c>
      <c r="M3710" s="65">
        <v>366024.7</v>
      </c>
      <c r="N3710" s="87">
        <v>9703265.4000000004</v>
      </c>
      <c r="O3710" s="87" t="s">
        <v>1227</v>
      </c>
      <c r="P3710" s="87" t="str">
        <f>VLOOKUP(CENSO[[#This Row],[DAP (cm)]],CD[],2,TRUE)</f>
        <v>TORA</v>
      </c>
      <c r="Q3710" s="87" t="str">
        <f>VLOOKUP(CENSO[[#This Row],[DAP (cm)]],DD[],2,TRUE)</f>
        <v>80├ 90</v>
      </c>
      <c r="R3710" s="87" t="str" cm="1">
        <f t="array" ref="R3710">INDEX(_xlfn.TEXTSPLIT(CENSO[[#This Row],[NOME CIENTIFICO]]," "),1)</f>
        <v>Pouteria</v>
      </c>
      <c r="S3710" s="98" t="s">
        <v>1004</v>
      </c>
      <c r="T3710" s="87">
        <f>_xlfn.MINIFS(CENSO[DAP (cm)],CENSO[NOME CIENTIFICO],CENSO[[#This Row],[NOME CIENTIFICO]])</f>
        <v>39.788735772973837</v>
      </c>
      <c r="U37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10" s="87" t="str">
        <f>IF(CENSO[[#This Row],[DAP (cm)]]&lt;CENSO[[#This Row],[DMCE (cm)]],"DAP &lt; DMCE","DAP ≥ DMCE")</f>
        <v>DAP ≥ DMCE</v>
      </c>
      <c r="W3710" s="87" t="str">
        <f>IF(CENSO[[#This Row],[DAP (cm)]]&gt;200, "Superior", "Inferior")</f>
        <v>Inferior</v>
      </c>
      <c r="X3710" s="87" t="str">
        <f>VLOOKUP(CENSO[[#This Row],[NOME COMUM]],ESPECIES[],4,FALSE)</f>
        <v>Não</v>
      </c>
      <c r="Y3710" s="87" t="str">
        <f>IF(IFERROR(VLOOKUP(CENSO[[#This Row],[NOME COMUM]],COMERCIAIS[],2, FALSE), "Não") &lt;&gt; "Não", "Sim", "Não")</f>
        <v>Não</v>
      </c>
      <c r="Z3710" s="133">
        <f>CENSO[[#This Row],[g (m²)]]/SUM(AEEF[AEEF-UT])</f>
        <v>9.267842873752262E-4</v>
      </c>
      <c r="AA3710" s="133">
        <f>CENSO[[#This Row],[v (m³)]]/SUM(AEEF[AEEF-UT])</f>
        <v>1.2974980023253166E-2</v>
      </c>
    </row>
    <row r="3711" spans="1:27" ht="14">
      <c r="A3711" s="86">
        <v>1</v>
      </c>
      <c r="B3711" s="86">
        <v>2</v>
      </c>
      <c r="C3711" s="63">
        <v>104</v>
      </c>
      <c r="D3711" s="63">
        <v>3710</v>
      </c>
      <c r="E3711" s="63" t="str">
        <f>VLOOKUP(CENSO[[#This Row],[NOME COMUM]],ESPECIES[],2,FALSE)</f>
        <v>Protium spruceanum Engl.</v>
      </c>
      <c r="F3711" s="64" t="s">
        <v>46</v>
      </c>
      <c r="G3711" s="64">
        <v>150</v>
      </c>
      <c r="H3711" s="97">
        <f>CENSO[[#This Row],[CAP (cm)]]/PI()</f>
        <v>47.7464829275686</v>
      </c>
      <c r="I3711" s="64">
        <v>14</v>
      </c>
      <c r="J3711" s="96">
        <f>(PI()*(CENSO[[#This Row],[DAP (cm)]]^2))/40000</f>
        <v>0.17904931097838223</v>
      </c>
      <c r="K3711" s="96">
        <f>CENSO[[#This Row],[g (m²)]]*CENSO[[#This Row],[H (m)]]*0.7</f>
        <v>1.7546832475881458</v>
      </c>
      <c r="L3711" s="64">
        <v>1</v>
      </c>
      <c r="M3711" s="65">
        <v>366029.7</v>
      </c>
      <c r="N3711" s="87">
        <v>9703271.5999999903</v>
      </c>
      <c r="O3711" s="98" t="s">
        <v>1225</v>
      </c>
      <c r="P3711" s="87" t="str">
        <f>VLOOKUP(CENSO[[#This Row],[DAP (cm)]],CD[],2,TRUE)</f>
        <v>TORETE</v>
      </c>
      <c r="Q3711" s="87" t="str">
        <f>VLOOKUP(CENSO[[#This Row],[DAP (cm)]],DD[],2,TRUE)</f>
        <v>40├ 50</v>
      </c>
      <c r="R3711" s="87" t="str" cm="1">
        <f t="array" ref="R3711">INDEX(_xlfn.TEXTSPLIT(CENSO[[#This Row],[NOME CIENTIFICO]]," "),1)</f>
        <v>Protium</v>
      </c>
      <c r="S3711" s="98" t="s">
        <v>1004</v>
      </c>
      <c r="T3711" s="87">
        <f>_xlfn.MINIFS(CENSO[DAP (cm)],CENSO[NOME CIENTIFICO],CENSO[[#This Row],[NOME CIENTIFICO]])</f>
        <v>39.788735772973837</v>
      </c>
      <c r="U37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11" s="87" t="str">
        <f>IF(CENSO[[#This Row],[DAP (cm)]]&lt;CENSO[[#This Row],[DMCE (cm)]],"DAP &lt; DMCE","DAP ≥ DMCE")</f>
        <v>DAP &lt; DMCE</v>
      </c>
      <c r="W3711" s="87" t="str">
        <f>IF(CENSO[[#This Row],[DAP (cm)]]&gt;200, "Superior", "Inferior")</f>
        <v>Inferior</v>
      </c>
      <c r="X3711" s="87" t="str">
        <f>VLOOKUP(CENSO[[#This Row],[NOME COMUM]],ESPECIES[],4,FALSE)</f>
        <v>Não</v>
      </c>
      <c r="Y3711" s="87" t="str">
        <f>IF(IFERROR(VLOOKUP(CENSO[[#This Row],[NOME COMUM]],COMERCIAIS[],2, FALSE), "Não") &lt;&gt; "Não", "Sim", "Não")</f>
        <v>Não</v>
      </c>
      <c r="Z3711" s="133">
        <f>CENSO[[#This Row],[g (m²)]]/SUM(AEEF[AEEF-UT])</f>
        <v>3.1327213607870003E-4</v>
      </c>
      <c r="AA3711" s="133">
        <f>CENSO[[#This Row],[v (m³)]]/SUM(AEEF[AEEF-UT])</f>
        <v>3.07006693357126E-3</v>
      </c>
    </row>
    <row r="3712" spans="1:27" ht="14">
      <c r="A3712" s="86">
        <v>1</v>
      </c>
      <c r="B3712" s="86">
        <v>2</v>
      </c>
      <c r="C3712" s="63">
        <v>104</v>
      </c>
      <c r="D3712" s="63">
        <v>3711</v>
      </c>
      <c r="E3712" s="63" t="str">
        <f>VLOOKUP(CENSO[[#This Row],[NOME COMUM]],ESPECIES[],2,FALSE)</f>
        <v>Sacoglottis guianensis Benth.</v>
      </c>
      <c r="F3712" s="64" t="s">
        <v>63</v>
      </c>
      <c r="G3712" s="64">
        <v>243</v>
      </c>
      <c r="H3712" s="97">
        <f>CENSO[[#This Row],[CAP (cm)]]/PI()</f>
        <v>77.349302342661133</v>
      </c>
      <c r="I3712" s="64">
        <v>16</v>
      </c>
      <c r="J3712" s="96">
        <f>(PI()*(CENSO[[#This Row],[DAP (cm)]]^2))/40000</f>
        <v>0.46989701173166643</v>
      </c>
      <c r="K3712" s="96">
        <f>CENSO[[#This Row],[g (m²)]]*CENSO[[#This Row],[H (m)]]*0.7</f>
        <v>5.262846531394664</v>
      </c>
      <c r="L3712" s="64">
        <v>1</v>
      </c>
      <c r="M3712" s="65">
        <v>366022.9</v>
      </c>
      <c r="N3712" s="87">
        <v>9703278.0999999903</v>
      </c>
      <c r="O3712" s="87" t="s">
        <v>1227</v>
      </c>
      <c r="P3712" s="87" t="str">
        <f>VLOOKUP(CENSO[[#This Row],[DAP (cm)]],CD[],2,TRUE)</f>
        <v>TORA</v>
      </c>
      <c r="Q3712" s="87" t="str">
        <f>VLOOKUP(CENSO[[#This Row],[DAP (cm)]],DD[],2,TRUE)</f>
        <v>70├ 80</v>
      </c>
      <c r="R3712" s="87" t="str" cm="1">
        <f t="array" ref="R3712">INDEX(_xlfn.TEXTSPLIT(CENSO[[#This Row],[NOME CIENTIFICO]]," "),1)</f>
        <v>Sacoglottis</v>
      </c>
      <c r="S3712" s="98" t="s">
        <v>1004</v>
      </c>
      <c r="T3712" s="87">
        <f>_xlfn.MINIFS(CENSO[DAP (cm)],CENSO[NOME CIENTIFICO],CENSO[[#This Row],[NOME CIENTIFICO]])</f>
        <v>47.7464829275686</v>
      </c>
      <c r="U37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57.7464829275686</v>
      </c>
      <c r="V3712" s="87" t="str">
        <f>IF(CENSO[[#This Row],[DAP (cm)]]&lt;CENSO[[#This Row],[DMCE (cm)]],"DAP &lt; DMCE","DAP ≥ DMCE")</f>
        <v>DAP ≥ DMCE</v>
      </c>
      <c r="W3712" s="87" t="str">
        <f>IF(CENSO[[#This Row],[DAP (cm)]]&gt;200, "Superior", "Inferior")</f>
        <v>Inferior</v>
      </c>
      <c r="X3712" s="87" t="str">
        <f>VLOOKUP(CENSO[[#This Row],[NOME COMUM]],ESPECIES[],4,FALSE)</f>
        <v>Não</v>
      </c>
      <c r="Y3712" s="87" t="str">
        <f>IF(IFERROR(VLOOKUP(CENSO[[#This Row],[NOME COMUM]],COMERCIAIS[],2, FALSE), "Não") &lt;&gt; "Não", "Sim", "Não")</f>
        <v>Não</v>
      </c>
      <c r="Z3712" s="133">
        <f>CENSO[[#This Row],[g (m²)]]/SUM(AEEF[AEEF-UT])</f>
        <v>8.2215139392494054E-4</v>
      </c>
      <c r="AA3712" s="133">
        <f>CENSO[[#This Row],[v (m³)]]/SUM(AEEF[AEEF-UT])</f>
        <v>9.2080956119593334E-3</v>
      </c>
    </row>
    <row r="3713" spans="1:27" ht="14">
      <c r="A3713" s="86">
        <v>1</v>
      </c>
      <c r="B3713" s="86">
        <v>2</v>
      </c>
      <c r="C3713" s="63">
        <v>104</v>
      </c>
      <c r="D3713" s="63">
        <v>3712</v>
      </c>
      <c r="E3713" s="63" t="str">
        <f>VLOOKUP(CENSO[[#This Row],[NOME COMUM]],ESPECIES[],2,FALSE)</f>
        <v>Tachigali myrmecophila Ducke</v>
      </c>
      <c r="F3713" s="64" t="s">
        <v>14</v>
      </c>
      <c r="G3713" s="64">
        <v>248</v>
      </c>
      <c r="H3713" s="97">
        <f>CENSO[[#This Row],[CAP (cm)]]/PI()</f>
        <v>78.940851773580093</v>
      </c>
      <c r="I3713" s="64">
        <v>18</v>
      </c>
      <c r="J3713" s="96">
        <f>(PI()*(CENSO[[#This Row],[DAP (cm)]]^2))/40000</f>
        <v>0.48943328099619665</v>
      </c>
      <c r="K3713" s="96">
        <f>CENSO[[#This Row],[g (m²)]]*CENSO[[#This Row],[H (m)]]*0.7</f>
        <v>6.1668593405520777</v>
      </c>
      <c r="L3713" s="64">
        <v>1</v>
      </c>
      <c r="M3713" s="65">
        <v>366009</v>
      </c>
      <c r="N3713" s="87">
        <v>9703290.1999999899</v>
      </c>
      <c r="O3713" s="87" t="s">
        <v>1228</v>
      </c>
      <c r="P3713" s="87" t="str">
        <f>VLOOKUP(CENSO[[#This Row],[DAP (cm)]],CD[],2,TRUE)</f>
        <v>TORA</v>
      </c>
      <c r="Q3713" s="87" t="str">
        <f>VLOOKUP(CENSO[[#This Row],[DAP (cm)]],DD[],2,TRUE)</f>
        <v>70├ 80</v>
      </c>
      <c r="R3713" s="87" t="str" cm="1">
        <f t="array" ref="R3713">INDEX(_xlfn.TEXTSPLIT(CENSO[[#This Row],[NOME CIENTIFICO]]," "),1)</f>
        <v>Tachigali</v>
      </c>
      <c r="S3713" s="98" t="s">
        <v>1004</v>
      </c>
      <c r="T3713" s="87">
        <f>_xlfn.MINIFS(CENSO[DAP (cm)],CENSO[NOME CIENTIFICO],CENSO[[#This Row],[NOME CIENTIFICO]])</f>
        <v>39.152116000606256</v>
      </c>
      <c r="U37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13" s="87" t="str">
        <f>IF(CENSO[[#This Row],[DAP (cm)]]&lt;CENSO[[#This Row],[DMCE (cm)]],"DAP &lt; DMCE","DAP ≥ DMCE")</f>
        <v>DAP ≥ DMCE</v>
      </c>
      <c r="W3713" s="87" t="str">
        <f>IF(CENSO[[#This Row],[DAP (cm)]]&gt;200, "Superior", "Inferior")</f>
        <v>Inferior</v>
      </c>
      <c r="X3713" s="87" t="str">
        <f>VLOOKUP(CENSO[[#This Row],[NOME COMUM]],ESPECIES[],4,FALSE)</f>
        <v>Não</v>
      </c>
      <c r="Y3713" s="87" t="str">
        <f>IF(IFERROR(VLOOKUP(CENSO[[#This Row],[NOME COMUM]],COMERCIAIS[],2, FALSE), "Não") &lt;&gt; "Não", "Sim", "Não")</f>
        <v>Sim</v>
      </c>
      <c r="Z3713" s="133">
        <f>CENSO[[#This Row],[g (m²)]]/SUM(AEEF[AEEF-UT])</f>
        <v>8.5633286477263882E-4</v>
      </c>
      <c r="AA3713" s="133">
        <f>CENSO[[#This Row],[v (m³)]]/SUM(AEEF[AEEF-UT])</f>
        <v>1.0789794096135249E-2</v>
      </c>
    </row>
    <row r="3714" spans="1:27" ht="14">
      <c r="A3714" s="86">
        <v>1</v>
      </c>
      <c r="B3714" s="86">
        <v>2</v>
      </c>
      <c r="C3714" s="63">
        <v>104</v>
      </c>
      <c r="D3714" s="63">
        <v>3713</v>
      </c>
      <c r="E3714" s="63" t="str">
        <f>VLOOKUP(CENSO[[#This Row],[NOME COMUM]],ESPECIES[],2,FALSE)</f>
        <v>Piptadenia suaveolens Miq.</v>
      </c>
      <c r="F3714" s="64" t="s">
        <v>22</v>
      </c>
      <c r="G3714" s="64">
        <v>257</v>
      </c>
      <c r="H3714" s="97">
        <f>CENSO[[#This Row],[CAP (cm)]]/PI()</f>
        <v>81.8056407492342</v>
      </c>
      <c r="I3714" s="64">
        <v>15</v>
      </c>
      <c r="J3714" s="96">
        <f>(PI()*(CENSO[[#This Row],[DAP (cm)]]^2))/40000</f>
        <v>0.52560124181382972</v>
      </c>
      <c r="K3714" s="96">
        <f>CENSO[[#This Row],[g (m²)]]*CENSO[[#This Row],[H (m)]]*0.7</f>
        <v>5.5188130390452121</v>
      </c>
      <c r="L3714" s="64">
        <v>1</v>
      </c>
      <c r="M3714" s="65">
        <v>366014.5</v>
      </c>
      <c r="N3714" s="87">
        <v>9703300.8000000007</v>
      </c>
      <c r="O3714" s="87" t="s">
        <v>1228</v>
      </c>
      <c r="P3714" s="87" t="str">
        <f>VLOOKUP(CENSO[[#This Row],[DAP (cm)]],CD[],2,TRUE)</f>
        <v>TORA</v>
      </c>
      <c r="Q3714" s="87" t="str">
        <f>VLOOKUP(CENSO[[#This Row],[DAP (cm)]],DD[],2,TRUE)</f>
        <v>80├ 90</v>
      </c>
      <c r="R3714" s="87" t="str" cm="1">
        <f t="array" ref="R3714">INDEX(_xlfn.TEXTSPLIT(CENSO[[#This Row],[NOME CIENTIFICO]]," "),1)</f>
        <v>Piptadenia</v>
      </c>
      <c r="S3714" s="98" t="s">
        <v>1004</v>
      </c>
      <c r="T3714" s="87">
        <f>_xlfn.MINIFS(CENSO[DAP (cm)],CENSO[NOME CIENTIFICO],CENSO[[#This Row],[NOME CIENTIFICO]])</f>
        <v>39.788735772973837</v>
      </c>
      <c r="U37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14" s="87" t="str">
        <f>IF(CENSO[[#This Row],[DAP (cm)]]&lt;CENSO[[#This Row],[DMCE (cm)]],"DAP &lt; DMCE","DAP ≥ DMCE")</f>
        <v>DAP ≥ DMCE</v>
      </c>
      <c r="W3714" s="87" t="str">
        <f>IF(CENSO[[#This Row],[DAP (cm)]]&gt;200, "Superior", "Inferior")</f>
        <v>Inferior</v>
      </c>
      <c r="X3714" s="87" t="str">
        <f>VLOOKUP(CENSO[[#This Row],[NOME COMUM]],ESPECIES[],4,FALSE)</f>
        <v>Não</v>
      </c>
      <c r="Y3714" s="87" t="str">
        <f>IF(IFERROR(VLOOKUP(CENSO[[#This Row],[NOME COMUM]],COMERCIAIS[],2, FALSE), "Não") &lt;&gt; "Não", "Sim", "Não")</f>
        <v>Sim</v>
      </c>
      <c r="Z3714" s="133">
        <f>CENSO[[#This Row],[g (m²)]]/SUM(AEEF[AEEF-UT])</f>
        <v>9.1961383626053598E-4</v>
      </c>
      <c r="AA3714" s="133">
        <f>CENSO[[#This Row],[v (m³)]]/SUM(AEEF[AEEF-UT])</f>
        <v>9.6559452807356283E-3</v>
      </c>
    </row>
    <row r="3715" spans="1:27" ht="14">
      <c r="A3715" s="86">
        <v>1</v>
      </c>
      <c r="B3715" s="86">
        <v>2</v>
      </c>
      <c r="C3715" s="63">
        <v>104</v>
      </c>
      <c r="D3715" s="63">
        <v>3714</v>
      </c>
      <c r="E3715" s="63" t="str">
        <f>VLOOKUP(CENSO[[#This Row],[NOME COMUM]],ESPECIES[],2,FALSE)</f>
        <v>Couratari guianensis Aubl.</v>
      </c>
      <c r="F3715" s="64" t="s">
        <v>6</v>
      </c>
      <c r="G3715" s="64">
        <v>368</v>
      </c>
      <c r="H3715" s="97">
        <f>CENSO[[#This Row],[CAP (cm)]]/PI()</f>
        <v>117.13803811563497</v>
      </c>
      <c r="I3715" s="64">
        <v>24</v>
      </c>
      <c r="J3715" s="96">
        <f>(PI()*(CENSO[[#This Row],[DAP (cm)]]^2))/40000</f>
        <v>1.0776699506638416</v>
      </c>
      <c r="K3715" s="96">
        <f>CENSO[[#This Row],[g (m²)]]*CENSO[[#This Row],[H (m)]]*0.7</f>
        <v>18.10485517115254</v>
      </c>
      <c r="L3715" s="64">
        <v>1</v>
      </c>
      <c r="M3715" s="65">
        <v>366068.09999999899</v>
      </c>
      <c r="N3715" s="87">
        <v>9703354</v>
      </c>
      <c r="O3715" s="87" t="s">
        <v>1228</v>
      </c>
      <c r="P3715" s="87" t="str">
        <f>VLOOKUP(CENSO[[#This Row],[DAP (cm)]],CD[],2,TRUE)</f>
        <v>TORA</v>
      </c>
      <c r="Q3715" s="87" t="str">
        <f>VLOOKUP(CENSO[[#This Row],[DAP (cm)]],DD[],2,TRUE)</f>
        <v>110├ 120</v>
      </c>
      <c r="R3715" s="87" t="str" cm="1">
        <f t="array" ref="R3715">INDEX(_xlfn.TEXTSPLIT(CENSO[[#This Row],[NOME CIENTIFICO]]," "),1)</f>
        <v>Couratari</v>
      </c>
      <c r="S3715" s="98" t="s">
        <v>1004</v>
      </c>
      <c r="T3715" s="87">
        <f>_xlfn.MINIFS(CENSO[DAP (cm)],CENSO[NOME CIENTIFICO],CENSO[[#This Row],[NOME CIENTIFICO]])</f>
        <v>38.833806114422465</v>
      </c>
      <c r="U37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15" s="87" t="str">
        <f>IF(CENSO[[#This Row],[DAP (cm)]]&lt;CENSO[[#This Row],[DMCE (cm)]],"DAP &lt; DMCE","DAP ≥ DMCE")</f>
        <v>DAP ≥ DMCE</v>
      </c>
      <c r="W3715" s="87" t="str">
        <f>IF(CENSO[[#This Row],[DAP (cm)]]&gt;200, "Superior", "Inferior")</f>
        <v>Inferior</v>
      </c>
      <c r="X3715" s="87" t="str">
        <f>VLOOKUP(CENSO[[#This Row],[NOME COMUM]],ESPECIES[],4,FALSE)</f>
        <v>Não</v>
      </c>
      <c r="Y3715" s="87" t="str">
        <f>IF(IFERROR(VLOOKUP(CENSO[[#This Row],[NOME COMUM]],COMERCIAIS[],2, FALSE), "Não") &lt;&gt; "Não", "Sim", "Não")</f>
        <v>Sim</v>
      </c>
      <c r="Z3715" s="133">
        <f>CENSO[[#This Row],[g (m²)]]/SUM(AEEF[AEEF-UT])</f>
        <v>1.8855362558365279E-3</v>
      </c>
      <c r="AA3715" s="133">
        <f>CENSO[[#This Row],[v (m³)]]/SUM(AEEF[AEEF-UT])</f>
        <v>3.1677009098053668E-2</v>
      </c>
    </row>
    <row r="3716" spans="1:27" ht="14">
      <c r="A3716" s="86">
        <v>1</v>
      </c>
      <c r="B3716" s="86">
        <v>2</v>
      </c>
      <c r="C3716" s="63">
        <v>104</v>
      </c>
      <c r="D3716" s="63">
        <v>3715</v>
      </c>
      <c r="E3716" s="63" t="str">
        <f>VLOOKUP(CENSO[[#This Row],[NOME COMUM]],ESPECIES[],2,FALSE)</f>
        <v>Hymenaea capanema Ducke</v>
      </c>
      <c r="F3716" s="64" t="s">
        <v>38</v>
      </c>
      <c r="G3716" s="64">
        <v>187</v>
      </c>
      <c r="H3716" s="97">
        <f>CENSO[[#This Row],[CAP (cm)]]/PI()</f>
        <v>59.523948716368857</v>
      </c>
      <c r="I3716" s="64">
        <v>16</v>
      </c>
      <c r="J3716" s="96">
        <f>(PI()*(CENSO[[#This Row],[DAP (cm)]]^2))/40000</f>
        <v>0.27827446024902436</v>
      </c>
      <c r="K3716" s="96">
        <f>CENSO[[#This Row],[g (m²)]]*CENSO[[#This Row],[H (m)]]*0.7</f>
        <v>3.1166739547890727</v>
      </c>
      <c r="L3716" s="64">
        <v>1</v>
      </c>
      <c r="M3716" s="65">
        <v>366088.799999999</v>
      </c>
      <c r="N3716" s="87">
        <v>9703383.5</v>
      </c>
      <c r="O3716" s="87" t="s">
        <v>1227</v>
      </c>
      <c r="P3716" s="87" t="str">
        <f>VLOOKUP(CENSO[[#This Row],[DAP (cm)]],CD[],2,TRUE)</f>
        <v>TORA</v>
      </c>
      <c r="Q3716" s="87" t="str">
        <f>VLOOKUP(CENSO[[#This Row],[DAP (cm)]],DD[],2,TRUE)</f>
        <v>50├ 60</v>
      </c>
      <c r="R3716" s="87" t="str" cm="1">
        <f t="array" ref="R3716">INDEX(_xlfn.TEXTSPLIT(CENSO[[#This Row],[NOME CIENTIFICO]]," "),1)</f>
        <v>Hymenaea</v>
      </c>
      <c r="S3716" s="98" t="s">
        <v>1004</v>
      </c>
      <c r="T3716" s="87">
        <f>_xlfn.MINIFS(CENSO[DAP (cm)],CENSO[NOME CIENTIFICO],CENSO[[#This Row],[NOME CIENTIFICO]])</f>
        <v>47.7464829275686</v>
      </c>
      <c r="U37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57.7464829275686</v>
      </c>
      <c r="V3716" s="87" t="str">
        <f>IF(CENSO[[#This Row],[DAP (cm)]]&lt;CENSO[[#This Row],[DMCE (cm)]],"DAP &lt; DMCE","DAP ≥ DMCE")</f>
        <v>DAP ≥ DMCE</v>
      </c>
      <c r="W3716" s="87" t="str">
        <f>IF(CENSO[[#This Row],[DAP (cm)]]&gt;200, "Superior", "Inferior")</f>
        <v>Inferior</v>
      </c>
      <c r="X3716" s="87" t="str">
        <f>VLOOKUP(CENSO[[#This Row],[NOME COMUM]],ESPECIES[],4,FALSE)</f>
        <v>Não</v>
      </c>
      <c r="Y3716" s="87" t="str">
        <f>IF(IFERROR(VLOOKUP(CENSO[[#This Row],[NOME COMUM]],COMERCIAIS[],2, FALSE), "Não") &lt;&gt; "Não", "Sim", "Não")</f>
        <v>Não</v>
      </c>
      <c r="Z3716" s="133">
        <f>CENSO[[#This Row],[g (m²)]]/SUM(AEEF[AEEF-UT])</f>
        <v>4.8688059229049158E-4</v>
      </c>
      <c r="AA3716" s="133">
        <f>CENSO[[#This Row],[v (m³)]]/SUM(AEEF[AEEF-UT])</f>
        <v>5.4530626336535054E-3</v>
      </c>
    </row>
    <row r="3717" spans="1:27" ht="14">
      <c r="A3717" s="86">
        <v>1</v>
      </c>
      <c r="B3717" s="86">
        <v>2</v>
      </c>
      <c r="C3717" s="63">
        <v>104</v>
      </c>
      <c r="D3717" s="63">
        <v>3716</v>
      </c>
      <c r="E3717" s="63" t="str">
        <f>VLOOKUP(CENSO[[#This Row],[NOME COMUM]],ESPECIES[],2,FALSE)</f>
        <v>Couratari guianensis Aubl.</v>
      </c>
      <c r="F3717" s="64" t="s">
        <v>6</v>
      </c>
      <c r="G3717" s="64">
        <v>212</v>
      </c>
      <c r="H3717" s="97">
        <f>CENSO[[#This Row],[CAP (cm)]]/PI()</f>
        <v>67.48169587096362</v>
      </c>
      <c r="I3717" s="64">
        <v>20</v>
      </c>
      <c r="J3717" s="96">
        <f>(PI()*(CENSO[[#This Row],[DAP (cm)]]^2))/40000</f>
        <v>0.35765298811610713</v>
      </c>
      <c r="K3717" s="96">
        <f>CENSO[[#This Row],[g (m²)]]*CENSO[[#This Row],[H (m)]]*0.7</f>
        <v>5.0071418336254991</v>
      </c>
      <c r="L3717" s="64">
        <v>1</v>
      </c>
      <c r="M3717" s="65">
        <v>366093.59999999899</v>
      </c>
      <c r="N3717" s="87">
        <v>9703404.9000000004</v>
      </c>
      <c r="O3717" s="87" t="s">
        <v>1228</v>
      </c>
      <c r="P3717" s="87" t="str">
        <f>VLOOKUP(CENSO[[#This Row],[DAP (cm)]],CD[],2,TRUE)</f>
        <v>TORA</v>
      </c>
      <c r="Q3717" s="87" t="str">
        <f>VLOOKUP(CENSO[[#This Row],[DAP (cm)]],DD[],2,TRUE)</f>
        <v>60├ 70</v>
      </c>
      <c r="R3717" s="87" t="str" cm="1">
        <f t="array" ref="R3717">INDEX(_xlfn.TEXTSPLIT(CENSO[[#This Row],[NOME CIENTIFICO]]," "),1)</f>
        <v>Couratari</v>
      </c>
      <c r="S3717" s="98" t="s">
        <v>1004</v>
      </c>
      <c r="T3717" s="87">
        <f>_xlfn.MINIFS(CENSO[DAP (cm)],CENSO[NOME CIENTIFICO],CENSO[[#This Row],[NOME CIENTIFICO]])</f>
        <v>38.833806114422465</v>
      </c>
      <c r="U37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17" s="87" t="str">
        <f>IF(CENSO[[#This Row],[DAP (cm)]]&lt;CENSO[[#This Row],[DMCE (cm)]],"DAP &lt; DMCE","DAP ≥ DMCE")</f>
        <v>DAP ≥ DMCE</v>
      </c>
      <c r="W3717" s="87" t="str">
        <f>IF(CENSO[[#This Row],[DAP (cm)]]&gt;200, "Superior", "Inferior")</f>
        <v>Inferior</v>
      </c>
      <c r="X3717" s="87" t="str">
        <f>VLOOKUP(CENSO[[#This Row],[NOME COMUM]],ESPECIES[],4,FALSE)</f>
        <v>Não</v>
      </c>
      <c r="Y3717" s="87" t="str">
        <f>IF(IFERROR(VLOOKUP(CENSO[[#This Row],[NOME COMUM]],COMERCIAIS[],2, FALSE), "Não") &lt;&gt; "Não", "Sim", "Não")</f>
        <v>Sim</v>
      </c>
      <c r="Z3717" s="133">
        <f>CENSO[[#This Row],[g (m²)]]/SUM(AEEF[AEEF-UT])</f>
        <v>6.2576457261871526E-4</v>
      </c>
      <c r="AA3717" s="133">
        <f>CENSO[[#This Row],[v (m³)]]/SUM(AEEF[AEEF-UT])</f>
        <v>8.7607040166620131E-3</v>
      </c>
    </row>
    <row r="3718" spans="1:27" ht="14">
      <c r="A3718" s="86">
        <v>1</v>
      </c>
      <c r="B3718" s="86">
        <v>2</v>
      </c>
      <c r="C3718" s="63">
        <v>104</v>
      </c>
      <c r="D3718" s="63">
        <v>3717</v>
      </c>
      <c r="E3718" s="63" t="str">
        <f>VLOOKUP(CENSO[[#This Row],[NOME COMUM]],ESPECIES[],2,FALSE)</f>
        <v>Mezilaurus Itauba (Meisn.) Taub. ex Mez</v>
      </c>
      <c r="F3718" s="64" t="s">
        <v>8</v>
      </c>
      <c r="G3718" s="64">
        <v>396</v>
      </c>
      <c r="H3718" s="97">
        <f>CENSO[[#This Row],[CAP (cm)]]/PI()</f>
        <v>126.0507149287811</v>
      </c>
      <c r="I3718" s="64">
        <v>20</v>
      </c>
      <c r="J3718" s="96">
        <f>(PI()*(CENSO[[#This Row],[DAP (cm)]]^2))/40000</f>
        <v>1.2479020777949328</v>
      </c>
      <c r="K3718" s="96">
        <f>CENSO[[#This Row],[g (m²)]]*CENSO[[#This Row],[H (m)]]*0.7</f>
        <v>17.470629089129059</v>
      </c>
      <c r="L3718" s="64">
        <v>1</v>
      </c>
      <c r="M3718" s="65">
        <v>366094.09999999899</v>
      </c>
      <c r="N3718" s="87">
        <v>9703410.1999999899</v>
      </c>
      <c r="O3718" s="87" t="s">
        <v>1227</v>
      </c>
      <c r="P3718" s="87" t="str">
        <f>VLOOKUP(CENSO[[#This Row],[DAP (cm)]],CD[],2,TRUE)</f>
        <v>TORA</v>
      </c>
      <c r="Q3718" s="87" t="str">
        <f>VLOOKUP(CENSO[[#This Row],[DAP (cm)]],DD[],2,TRUE)</f>
        <v>120├ 130</v>
      </c>
      <c r="R3718" s="87" t="str" cm="1">
        <f t="array" ref="R3718">INDEX(_xlfn.TEXTSPLIT(CENSO[[#This Row],[NOME CIENTIFICO]]," "),1)</f>
        <v>Mezilaurus</v>
      </c>
      <c r="S3718" s="98" t="s">
        <v>1004</v>
      </c>
      <c r="T3718" s="87">
        <f>_xlfn.MINIFS(CENSO[DAP (cm)],CENSO[NOME CIENTIFICO],CENSO[[#This Row],[NOME CIENTIFICO]])</f>
        <v>41.38028520389279</v>
      </c>
      <c r="U37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718" s="87" t="str">
        <f>IF(CENSO[[#This Row],[DAP (cm)]]&lt;CENSO[[#This Row],[DMCE (cm)]],"DAP &lt; DMCE","DAP ≥ DMCE")</f>
        <v>DAP ≥ DMCE</v>
      </c>
      <c r="W3718" s="87" t="str">
        <f>IF(CENSO[[#This Row],[DAP (cm)]]&gt;200, "Superior", "Inferior")</f>
        <v>Inferior</v>
      </c>
      <c r="X3718" s="87" t="str">
        <f>VLOOKUP(CENSO[[#This Row],[NOME COMUM]],ESPECIES[],4,FALSE)</f>
        <v>Não</v>
      </c>
      <c r="Y3718" s="87" t="str">
        <f>IF(IFERROR(VLOOKUP(CENSO[[#This Row],[NOME COMUM]],COMERCIAIS[],2, FALSE), "Não") &lt;&gt; "Não", "Sim", "Não")</f>
        <v>Não</v>
      </c>
      <c r="Z3718" s="133">
        <f>CENSO[[#This Row],[g (m²)]]/SUM(AEEF[AEEF-UT])</f>
        <v>2.1833814796141078E-3</v>
      </c>
      <c r="AA3718" s="133">
        <f>CENSO[[#This Row],[v (m³)]]/SUM(AEEF[AEEF-UT])</f>
        <v>3.0567340714597508E-2</v>
      </c>
    </row>
    <row r="3719" spans="1:27" ht="14">
      <c r="A3719" s="86">
        <v>1</v>
      </c>
      <c r="B3719" s="86">
        <v>2</v>
      </c>
      <c r="C3719" s="63">
        <v>104</v>
      </c>
      <c r="D3719" s="63">
        <v>3718</v>
      </c>
      <c r="E3719" s="63" t="str">
        <f>VLOOKUP(CENSO[[#This Row],[NOME COMUM]],ESPECIES[],2,FALSE)</f>
        <v>Pouteria sp.</v>
      </c>
      <c r="F3719" s="64" t="s">
        <v>83</v>
      </c>
      <c r="G3719" s="64">
        <v>207</v>
      </c>
      <c r="H3719" s="97">
        <f>CENSO[[#This Row],[CAP (cm)]]/PI()</f>
        <v>65.890146440044674</v>
      </c>
      <c r="I3719" s="64">
        <v>18</v>
      </c>
      <c r="J3719" s="96">
        <f>(PI()*(CENSO[[#This Row],[DAP (cm)]]^2))/40000</f>
        <v>0.34098150782723119</v>
      </c>
      <c r="K3719" s="96">
        <f>CENSO[[#This Row],[g (m²)]]*CENSO[[#This Row],[H (m)]]*0.7</f>
        <v>4.296366998623113</v>
      </c>
      <c r="L3719" s="64">
        <v>1</v>
      </c>
      <c r="M3719" s="65">
        <v>366091.4</v>
      </c>
      <c r="N3719" s="87">
        <v>9703411.5</v>
      </c>
      <c r="O3719" s="87" t="s">
        <v>1227</v>
      </c>
      <c r="P3719" s="87" t="str">
        <f>VLOOKUP(CENSO[[#This Row],[DAP (cm)]],CD[],2,TRUE)</f>
        <v>TORA</v>
      </c>
      <c r="Q3719" s="87" t="str">
        <f>VLOOKUP(CENSO[[#This Row],[DAP (cm)]],DD[],2,TRUE)</f>
        <v>60├ 70</v>
      </c>
      <c r="R3719" s="87" t="str" cm="1">
        <f t="array" ref="R3719">INDEX(_xlfn.TEXTSPLIT(CENSO[[#This Row],[NOME CIENTIFICO]]," "),1)</f>
        <v>Pouteria</v>
      </c>
      <c r="S3719" s="98" t="s">
        <v>1004</v>
      </c>
      <c r="T3719" s="87">
        <f>_xlfn.MINIFS(CENSO[DAP (cm)],CENSO[NOME CIENTIFICO],CENSO[[#This Row],[NOME CIENTIFICO]])</f>
        <v>39.788735772973837</v>
      </c>
      <c r="U37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19" s="87" t="str">
        <f>IF(CENSO[[#This Row],[DAP (cm)]]&lt;CENSO[[#This Row],[DMCE (cm)]],"DAP &lt; DMCE","DAP ≥ DMCE")</f>
        <v>DAP ≥ DMCE</v>
      </c>
      <c r="W3719" s="87" t="str">
        <f>IF(CENSO[[#This Row],[DAP (cm)]]&gt;200, "Superior", "Inferior")</f>
        <v>Inferior</v>
      </c>
      <c r="X3719" s="87" t="str">
        <f>VLOOKUP(CENSO[[#This Row],[NOME COMUM]],ESPECIES[],4,FALSE)</f>
        <v>Não</v>
      </c>
      <c r="Y3719" s="87" t="str">
        <f>IF(IFERROR(VLOOKUP(CENSO[[#This Row],[NOME COMUM]],COMERCIAIS[],2, FALSE), "Não") &lt;&gt; "Não", "Sim", "Não")</f>
        <v>Não</v>
      </c>
      <c r="Z3719" s="133">
        <f>CENSO[[#This Row],[g (m²)]]/SUM(AEEF[AEEF-UT])</f>
        <v>5.9659545594827642E-4</v>
      </c>
      <c r="AA3719" s="133">
        <f>CENSO[[#This Row],[v (m³)]]/SUM(AEEF[AEEF-UT])</f>
        <v>7.5171027449482831E-3</v>
      </c>
    </row>
    <row r="3720" spans="1:27" ht="14">
      <c r="A3720" s="86">
        <v>1</v>
      </c>
      <c r="B3720" s="86">
        <v>2</v>
      </c>
      <c r="C3720" s="63">
        <v>104</v>
      </c>
      <c r="D3720" s="63">
        <v>3719</v>
      </c>
      <c r="E3720" s="63" t="str">
        <f>VLOOKUP(CENSO[[#This Row],[NOME COMUM]],ESPECIES[],2,FALSE)</f>
        <v>Pouteria sp.</v>
      </c>
      <c r="F3720" s="64" t="s">
        <v>83</v>
      </c>
      <c r="G3720" s="64">
        <v>210</v>
      </c>
      <c r="H3720" s="97">
        <f>CENSO[[#This Row],[CAP (cm)]]/PI()</f>
        <v>66.845076098596039</v>
      </c>
      <c r="I3720" s="64">
        <v>17</v>
      </c>
      <c r="J3720" s="96">
        <f>(PI()*(CENSO[[#This Row],[DAP (cm)]]^2))/40000</f>
        <v>0.35093664951762915</v>
      </c>
      <c r="K3720" s="96">
        <f>CENSO[[#This Row],[g (m²)]]*CENSO[[#This Row],[H (m)]]*0.7</f>
        <v>4.1761461292597861</v>
      </c>
      <c r="L3720" s="64">
        <v>1</v>
      </c>
      <c r="M3720" s="65">
        <v>366090.5</v>
      </c>
      <c r="N3720" s="87">
        <v>9703414.0999999903</v>
      </c>
      <c r="O3720" s="87" t="s">
        <v>1227</v>
      </c>
      <c r="P3720" s="87" t="str">
        <f>VLOOKUP(CENSO[[#This Row],[DAP (cm)]],CD[],2,TRUE)</f>
        <v>TORA</v>
      </c>
      <c r="Q3720" s="87" t="str">
        <f>VLOOKUP(CENSO[[#This Row],[DAP (cm)]],DD[],2,TRUE)</f>
        <v>60├ 70</v>
      </c>
      <c r="R3720" s="87" t="str" cm="1">
        <f t="array" ref="R3720">INDEX(_xlfn.TEXTSPLIT(CENSO[[#This Row],[NOME CIENTIFICO]]," "),1)</f>
        <v>Pouteria</v>
      </c>
      <c r="S3720" s="98" t="s">
        <v>1004</v>
      </c>
      <c r="T3720" s="87">
        <f>_xlfn.MINIFS(CENSO[DAP (cm)],CENSO[NOME CIENTIFICO],CENSO[[#This Row],[NOME CIENTIFICO]])</f>
        <v>39.788735772973837</v>
      </c>
      <c r="U37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20" s="87" t="str">
        <f>IF(CENSO[[#This Row],[DAP (cm)]]&lt;CENSO[[#This Row],[DMCE (cm)]],"DAP &lt; DMCE","DAP ≥ DMCE")</f>
        <v>DAP ≥ DMCE</v>
      </c>
      <c r="W3720" s="87" t="str">
        <f>IF(CENSO[[#This Row],[DAP (cm)]]&gt;200, "Superior", "Inferior")</f>
        <v>Inferior</v>
      </c>
      <c r="X3720" s="87" t="str">
        <f>VLOOKUP(CENSO[[#This Row],[NOME COMUM]],ESPECIES[],4,FALSE)</f>
        <v>Não</v>
      </c>
      <c r="Y3720" s="87" t="str">
        <f>IF(IFERROR(VLOOKUP(CENSO[[#This Row],[NOME COMUM]],COMERCIAIS[],2, FALSE), "Não") &lt;&gt; "Não", "Sim", "Não")</f>
        <v>Não</v>
      </c>
      <c r="Z3720" s="133">
        <f>CENSO[[#This Row],[g (m²)]]/SUM(AEEF[AEEF-UT])</f>
        <v>6.1401338671425204E-4</v>
      </c>
      <c r="AA3720" s="133">
        <f>CENSO[[#This Row],[v (m³)]]/SUM(AEEF[AEEF-UT])</f>
        <v>7.3067593018995977E-3</v>
      </c>
    </row>
    <row r="3721" spans="1:27" ht="14">
      <c r="A3721" s="86">
        <v>1</v>
      </c>
      <c r="B3721" s="86">
        <v>2</v>
      </c>
      <c r="C3721" s="63">
        <v>104</v>
      </c>
      <c r="D3721" s="63">
        <v>3720</v>
      </c>
      <c r="E3721" s="63" t="str">
        <f>VLOOKUP(CENSO[[#This Row],[NOME COMUM]],ESPECIES[],2,FALSE)</f>
        <v>Parahancornia amapa (Huber ) Ducke</v>
      </c>
      <c r="F3721" s="64" t="s">
        <v>15</v>
      </c>
      <c r="G3721" s="64">
        <v>153</v>
      </c>
      <c r="H3721" s="97">
        <f>CENSO[[#This Row],[CAP (cm)]]/PI()</f>
        <v>48.701412586119972</v>
      </c>
      <c r="I3721" s="64">
        <v>13</v>
      </c>
      <c r="J3721" s="96">
        <f>(PI()*(CENSO[[#This Row],[DAP (cm)]]^2))/40000</f>
        <v>0.18628290314190887</v>
      </c>
      <c r="K3721" s="96">
        <f>CENSO[[#This Row],[g (m²)]]*CENSO[[#This Row],[H (m)]]*0.7</f>
        <v>1.6951744185913709</v>
      </c>
      <c r="L3721" s="64">
        <v>1</v>
      </c>
      <c r="M3721" s="65">
        <v>366072</v>
      </c>
      <c r="N3721" s="87">
        <v>9703428.4000000004</v>
      </c>
      <c r="O3721" s="98" t="s">
        <v>1225</v>
      </c>
      <c r="P3721" s="87" t="str">
        <f>VLOOKUP(CENSO[[#This Row],[DAP (cm)]],CD[],2,TRUE)</f>
        <v>TORETE</v>
      </c>
      <c r="Q3721" s="87" t="str">
        <f>VLOOKUP(CENSO[[#This Row],[DAP (cm)]],DD[],2,TRUE)</f>
        <v>40├ 50</v>
      </c>
      <c r="R3721" s="87" t="str" cm="1">
        <f t="array" ref="R3721">INDEX(_xlfn.TEXTSPLIT(CENSO[[#This Row],[NOME CIENTIFICO]]," "),1)</f>
        <v>Parahancornia</v>
      </c>
      <c r="S3721" s="98" t="s">
        <v>1004</v>
      </c>
      <c r="T3721" s="87">
        <f>_xlfn.MINIFS(CENSO[DAP (cm)],CENSO[NOME CIENTIFICO],CENSO[[#This Row],[NOME CIENTIFICO]])</f>
        <v>39.788735772973837</v>
      </c>
      <c r="U37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21" s="87" t="str">
        <f>IF(CENSO[[#This Row],[DAP (cm)]]&lt;CENSO[[#This Row],[DMCE (cm)]],"DAP &lt; DMCE","DAP ≥ DMCE")</f>
        <v>DAP &lt; DMCE</v>
      </c>
      <c r="W3721" s="87" t="str">
        <f>IF(CENSO[[#This Row],[DAP (cm)]]&gt;200, "Superior", "Inferior")</f>
        <v>Inferior</v>
      </c>
      <c r="X3721" s="87" t="str">
        <f>VLOOKUP(CENSO[[#This Row],[NOME COMUM]],ESPECIES[],4,FALSE)</f>
        <v>Não</v>
      </c>
      <c r="Y3721" s="87" t="str">
        <f>IF(IFERROR(VLOOKUP(CENSO[[#This Row],[NOME COMUM]],COMERCIAIS[],2, FALSE), "Não") &lt;&gt; "Não", "Sim", "Não")</f>
        <v>Não</v>
      </c>
      <c r="Z3721" s="133">
        <f>CENSO[[#This Row],[g (m²)]]/SUM(AEEF[AEEF-UT])</f>
        <v>3.2592833037627952E-4</v>
      </c>
      <c r="AA3721" s="133">
        <f>CENSO[[#This Row],[v (m³)]]/SUM(AEEF[AEEF-UT])</f>
        <v>2.9659478064241436E-3</v>
      </c>
    </row>
    <row r="3722" spans="1:27" ht="14">
      <c r="A3722" s="86">
        <v>1</v>
      </c>
      <c r="B3722" s="86">
        <v>2</v>
      </c>
      <c r="C3722" s="63">
        <v>104</v>
      </c>
      <c r="D3722" s="63">
        <v>3721</v>
      </c>
      <c r="E3722" s="63" t="str">
        <f>VLOOKUP(CENSO[[#This Row],[NOME COMUM]],ESPECIES[],2,FALSE)</f>
        <v>Tachigali myrmecophila Ducke</v>
      </c>
      <c r="F3722" s="64" t="s">
        <v>14</v>
      </c>
      <c r="G3722" s="64">
        <v>250</v>
      </c>
      <c r="H3722" s="97">
        <f>CENSO[[#This Row],[CAP (cm)]]/PI()</f>
        <v>79.577471545947674</v>
      </c>
      <c r="I3722" s="64">
        <v>13</v>
      </c>
      <c r="J3722" s="96">
        <f>(PI()*(CENSO[[#This Row],[DAP (cm)]]^2))/40000</f>
        <v>0.49735919716217297</v>
      </c>
      <c r="K3722" s="96">
        <f>CENSO[[#This Row],[g (m²)]]*CENSO[[#This Row],[H (m)]]*0.7</f>
        <v>4.5259686941757744</v>
      </c>
      <c r="L3722" s="64">
        <v>1</v>
      </c>
      <c r="M3722" s="65">
        <v>366075.2</v>
      </c>
      <c r="N3722" s="87">
        <v>9703432.4000000004</v>
      </c>
      <c r="O3722" s="87" t="s">
        <v>1228</v>
      </c>
      <c r="P3722" s="87" t="str">
        <f>VLOOKUP(CENSO[[#This Row],[DAP (cm)]],CD[],2,TRUE)</f>
        <v>TORA</v>
      </c>
      <c r="Q3722" s="87" t="str">
        <f>VLOOKUP(CENSO[[#This Row],[DAP (cm)]],DD[],2,TRUE)</f>
        <v>70├ 80</v>
      </c>
      <c r="R3722" s="87" t="str" cm="1">
        <f t="array" ref="R3722">INDEX(_xlfn.TEXTSPLIT(CENSO[[#This Row],[NOME CIENTIFICO]]," "),1)</f>
        <v>Tachigali</v>
      </c>
      <c r="S3722" s="98" t="s">
        <v>1004</v>
      </c>
      <c r="T3722" s="87">
        <f>_xlfn.MINIFS(CENSO[DAP (cm)],CENSO[NOME CIENTIFICO],CENSO[[#This Row],[NOME CIENTIFICO]])</f>
        <v>39.152116000606256</v>
      </c>
      <c r="U37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22" s="87" t="str">
        <f>IF(CENSO[[#This Row],[DAP (cm)]]&lt;CENSO[[#This Row],[DMCE (cm)]],"DAP &lt; DMCE","DAP ≥ DMCE")</f>
        <v>DAP ≥ DMCE</v>
      </c>
      <c r="W3722" s="87" t="str">
        <f>IF(CENSO[[#This Row],[DAP (cm)]]&gt;200, "Superior", "Inferior")</f>
        <v>Inferior</v>
      </c>
      <c r="X3722" s="87" t="str">
        <f>VLOOKUP(CENSO[[#This Row],[NOME COMUM]],ESPECIES[],4,FALSE)</f>
        <v>Não</v>
      </c>
      <c r="Y3722" s="87" t="str">
        <f>IF(IFERROR(VLOOKUP(CENSO[[#This Row],[NOME COMUM]],COMERCIAIS[],2, FALSE), "Não") &lt;&gt; "Não", "Sim", "Não")</f>
        <v>Sim</v>
      </c>
      <c r="Z3722" s="133">
        <f>CENSO[[#This Row],[g (m²)]]/SUM(AEEF[AEEF-UT])</f>
        <v>8.7020037799638919E-4</v>
      </c>
      <c r="AA3722" s="133">
        <f>CENSO[[#This Row],[v (m³)]]/SUM(AEEF[AEEF-UT])</f>
        <v>7.9188234397671413E-3</v>
      </c>
    </row>
    <row r="3723" spans="1:27" ht="14">
      <c r="A3723" s="86">
        <v>1</v>
      </c>
      <c r="B3723" s="86">
        <v>2</v>
      </c>
      <c r="C3723" s="63">
        <v>104</v>
      </c>
      <c r="D3723" s="63">
        <v>3722</v>
      </c>
      <c r="E3723" s="63" t="str">
        <f>VLOOKUP(CENSO[[#This Row],[NOME COMUM]],ESPECIES[],2,FALSE)</f>
        <v>Lecythis chartacea O.Berg</v>
      </c>
      <c r="F3723" s="64" t="s">
        <v>31</v>
      </c>
      <c r="G3723" s="64">
        <v>150</v>
      </c>
      <c r="H3723" s="97">
        <f>CENSO[[#This Row],[CAP (cm)]]/PI()</f>
        <v>47.7464829275686</v>
      </c>
      <c r="I3723" s="64">
        <v>15</v>
      </c>
      <c r="J3723" s="96">
        <f>(PI()*(CENSO[[#This Row],[DAP (cm)]]^2))/40000</f>
        <v>0.17904931097838223</v>
      </c>
      <c r="K3723" s="96">
        <f>CENSO[[#This Row],[g (m²)]]*CENSO[[#This Row],[H (m)]]*0.7</f>
        <v>1.8800177652730132</v>
      </c>
      <c r="L3723" s="64">
        <v>1</v>
      </c>
      <c r="M3723" s="65">
        <v>366073.9</v>
      </c>
      <c r="N3723" s="87">
        <v>9703436.3000000007</v>
      </c>
      <c r="O3723" s="98" t="s">
        <v>1225</v>
      </c>
      <c r="P3723" s="87" t="str">
        <f>VLOOKUP(CENSO[[#This Row],[DAP (cm)]],CD[],2,TRUE)</f>
        <v>TORETE</v>
      </c>
      <c r="Q3723" s="87" t="str">
        <f>VLOOKUP(CENSO[[#This Row],[DAP (cm)]],DD[],2,TRUE)</f>
        <v>40├ 50</v>
      </c>
      <c r="R3723" s="87" t="str" cm="1">
        <f t="array" ref="R3723">INDEX(_xlfn.TEXTSPLIT(CENSO[[#This Row],[NOME CIENTIFICO]]," "),1)</f>
        <v>Lecythis</v>
      </c>
      <c r="S3723" s="98" t="s">
        <v>1004</v>
      </c>
      <c r="T3723" s="87">
        <f>_xlfn.MINIFS(CENSO[DAP (cm)],CENSO[NOME CIENTIFICO],CENSO[[#This Row],[NOME CIENTIFICO]])</f>
        <v>38.833806114422465</v>
      </c>
      <c r="U37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23" s="87" t="str">
        <f>IF(CENSO[[#This Row],[DAP (cm)]]&lt;CENSO[[#This Row],[DMCE (cm)]],"DAP &lt; DMCE","DAP ≥ DMCE")</f>
        <v>DAP &lt; DMCE</v>
      </c>
      <c r="W3723" s="87" t="str">
        <f>IF(CENSO[[#This Row],[DAP (cm)]]&gt;200, "Superior", "Inferior")</f>
        <v>Inferior</v>
      </c>
      <c r="X3723" s="87" t="str">
        <f>VLOOKUP(CENSO[[#This Row],[NOME COMUM]],ESPECIES[],4,FALSE)</f>
        <v>Não</v>
      </c>
      <c r="Y3723" s="87" t="str">
        <f>IF(IFERROR(VLOOKUP(CENSO[[#This Row],[NOME COMUM]],COMERCIAIS[],2, FALSE), "Não") &lt;&gt; "Não", "Sim", "Não")</f>
        <v>Sim</v>
      </c>
      <c r="Z3723" s="133">
        <f>CENSO[[#This Row],[g (m²)]]/SUM(AEEF[AEEF-UT])</f>
        <v>3.1327213607870003E-4</v>
      </c>
      <c r="AA3723" s="133">
        <f>CENSO[[#This Row],[v (m³)]]/SUM(AEEF[AEEF-UT])</f>
        <v>3.28935742882635E-3</v>
      </c>
    </row>
    <row r="3724" spans="1:27" ht="14">
      <c r="A3724" s="86">
        <v>1</v>
      </c>
      <c r="B3724" s="86">
        <v>2</v>
      </c>
      <c r="C3724" s="63">
        <v>104</v>
      </c>
      <c r="D3724" s="63">
        <v>3723</v>
      </c>
      <c r="E3724" s="63" t="str">
        <f>VLOOKUP(CENSO[[#This Row],[NOME COMUM]],ESPECIES[],2,FALSE)</f>
        <v>Pouteria sp.</v>
      </c>
      <c r="F3724" s="64" t="s">
        <v>83</v>
      </c>
      <c r="G3724" s="64">
        <v>193</v>
      </c>
      <c r="H3724" s="97">
        <f>CENSO[[#This Row],[CAP (cm)]]/PI()</f>
        <v>61.4338080334716</v>
      </c>
      <c r="I3724" s="64">
        <v>17</v>
      </c>
      <c r="J3724" s="96">
        <f>(PI()*(CENSO[[#This Row],[DAP (cm)]]^2))/40000</f>
        <v>0.29641812376150045</v>
      </c>
      <c r="K3724" s="96">
        <f>CENSO[[#This Row],[g (m²)]]*CENSO[[#This Row],[H (m)]]*0.7</f>
        <v>3.5273756727618553</v>
      </c>
      <c r="L3724" s="64">
        <v>1</v>
      </c>
      <c r="M3724" s="65">
        <v>366091.09999999899</v>
      </c>
      <c r="N3724" s="87">
        <v>9703437</v>
      </c>
      <c r="O3724" s="87" t="s">
        <v>1227</v>
      </c>
      <c r="P3724" s="87" t="str">
        <f>VLOOKUP(CENSO[[#This Row],[DAP (cm)]],CD[],2,TRUE)</f>
        <v>TORA</v>
      </c>
      <c r="Q3724" s="87" t="str">
        <f>VLOOKUP(CENSO[[#This Row],[DAP (cm)]],DD[],2,TRUE)</f>
        <v>60├ 70</v>
      </c>
      <c r="R3724" s="87" t="str" cm="1">
        <f t="array" ref="R3724">INDEX(_xlfn.TEXTSPLIT(CENSO[[#This Row],[NOME CIENTIFICO]]," "),1)</f>
        <v>Pouteria</v>
      </c>
      <c r="S3724" s="98" t="s">
        <v>1004</v>
      </c>
      <c r="T3724" s="87">
        <f>_xlfn.MINIFS(CENSO[DAP (cm)],CENSO[NOME CIENTIFICO],CENSO[[#This Row],[NOME CIENTIFICO]])</f>
        <v>39.788735772973837</v>
      </c>
      <c r="U37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24" s="87" t="str">
        <f>IF(CENSO[[#This Row],[DAP (cm)]]&lt;CENSO[[#This Row],[DMCE (cm)]],"DAP &lt; DMCE","DAP ≥ DMCE")</f>
        <v>DAP ≥ DMCE</v>
      </c>
      <c r="W3724" s="87" t="str">
        <f>IF(CENSO[[#This Row],[DAP (cm)]]&gt;200, "Superior", "Inferior")</f>
        <v>Inferior</v>
      </c>
      <c r="X3724" s="87" t="str">
        <f>VLOOKUP(CENSO[[#This Row],[NOME COMUM]],ESPECIES[],4,FALSE)</f>
        <v>Não</v>
      </c>
      <c r="Y3724" s="87" t="str">
        <f>IF(IFERROR(VLOOKUP(CENSO[[#This Row],[NOME COMUM]],COMERCIAIS[],2, FALSE), "Não") &lt;&gt; "Não", "Sim", "Não")</f>
        <v>Não</v>
      </c>
      <c r="Z3724" s="133">
        <f>CENSO[[#This Row],[g (m²)]]/SUM(AEEF[AEEF-UT])</f>
        <v>5.1862550207979992E-4</v>
      </c>
      <c r="AA3724" s="133">
        <f>CENSO[[#This Row],[v (m³)]]/SUM(AEEF[AEEF-UT])</f>
        <v>6.1716434747496191E-3</v>
      </c>
    </row>
    <row r="3725" spans="1:27" ht="14">
      <c r="A3725" s="86">
        <v>1</v>
      </c>
      <c r="B3725" s="86">
        <v>2</v>
      </c>
      <c r="C3725" s="63">
        <v>104</v>
      </c>
      <c r="D3725" s="63">
        <v>3724</v>
      </c>
      <c r="E3725" s="63" t="str">
        <f>VLOOKUP(CENSO[[#This Row],[NOME COMUM]],ESPECIES[],2,FALSE)</f>
        <v>Sterculia apeibophylla Ducke</v>
      </c>
      <c r="F3725" s="64" t="s">
        <v>25</v>
      </c>
      <c r="G3725" s="64">
        <v>218</v>
      </c>
      <c r="H3725" s="97">
        <f>CENSO[[#This Row],[CAP (cm)]]/PI()</f>
        <v>69.391555188066363</v>
      </c>
      <c r="I3725" s="64">
        <v>20</v>
      </c>
      <c r="J3725" s="96">
        <f>(PI()*(CENSO[[#This Row],[DAP (cm)]]^2))/40000</f>
        <v>0.37818397577496166</v>
      </c>
      <c r="K3725" s="96">
        <f>CENSO[[#This Row],[g (m²)]]*CENSO[[#This Row],[H (m)]]*0.7</f>
        <v>5.2945756608494632</v>
      </c>
      <c r="L3725" s="64">
        <v>1</v>
      </c>
      <c r="M3725" s="65">
        <v>366087.59999999899</v>
      </c>
      <c r="N3725" s="87">
        <v>9703452</v>
      </c>
      <c r="O3725" s="87" t="s">
        <v>1227</v>
      </c>
      <c r="P3725" s="87" t="str">
        <f>VLOOKUP(CENSO[[#This Row],[DAP (cm)]],CD[],2,TRUE)</f>
        <v>TORA</v>
      </c>
      <c r="Q3725" s="87" t="str">
        <f>VLOOKUP(CENSO[[#This Row],[DAP (cm)]],DD[],2,TRUE)</f>
        <v>60├ 70</v>
      </c>
      <c r="R3725" s="87" t="str" cm="1">
        <f t="array" ref="R3725">INDEX(_xlfn.TEXTSPLIT(CENSO[[#This Row],[NOME CIENTIFICO]]," "),1)</f>
        <v>Sterculia</v>
      </c>
      <c r="S3725" s="98" t="s">
        <v>1004</v>
      </c>
      <c r="T3725" s="87">
        <f>_xlfn.MINIFS(CENSO[DAP (cm)],CENSO[NOME CIENTIFICO],CENSO[[#This Row],[NOME CIENTIFICO]])</f>
        <v>38.833806114422465</v>
      </c>
      <c r="U37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25" s="87" t="str">
        <f>IF(CENSO[[#This Row],[DAP (cm)]]&lt;CENSO[[#This Row],[DMCE (cm)]],"DAP &lt; DMCE","DAP ≥ DMCE")</f>
        <v>DAP ≥ DMCE</v>
      </c>
      <c r="W3725" s="87" t="str">
        <f>IF(CENSO[[#This Row],[DAP (cm)]]&gt;200, "Superior", "Inferior")</f>
        <v>Inferior</v>
      </c>
      <c r="X3725" s="87" t="str">
        <f>VLOOKUP(CENSO[[#This Row],[NOME COMUM]],ESPECIES[],4,FALSE)</f>
        <v>Não</v>
      </c>
      <c r="Y3725" s="87" t="str">
        <f>IF(IFERROR(VLOOKUP(CENSO[[#This Row],[NOME COMUM]],COMERCIAIS[],2, FALSE), "Não") &lt;&gt; "Não", "Sim", "Não")</f>
        <v>Não</v>
      </c>
      <c r="Z3725" s="133">
        <f>CENSO[[#This Row],[g (m²)]]/SUM(AEEF[AEEF-UT])</f>
        <v>6.6168644422240624E-4</v>
      </c>
      <c r="AA3725" s="133">
        <f>CENSO[[#This Row],[v (m³)]]/SUM(AEEF[AEEF-UT])</f>
        <v>9.2636102191136875E-3</v>
      </c>
    </row>
    <row r="3726" spans="1:27" ht="14">
      <c r="A3726" s="86">
        <v>1</v>
      </c>
      <c r="B3726" s="86">
        <v>2</v>
      </c>
      <c r="C3726" s="63">
        <v>104</v>
      </c>
      <c r="D3726" s="63">
        <v>3725</v>
      </c>
      <c r="E3726" s="63" t="str">
        <f>VLOOKUP(CENSO[[#This Row],[NOME COMUM]],ESPECIES[],2,FALSE)</f>
        <v>Couratari guianensis Aubl.</v>
      </c>
      <c r="F3726" s="64" t="s">
        <v>6</v>
      </c>
      <c r="G3726" s="64">
        <v>170</v>
      </c>
      <c r="H3726" s="97">
        <f>CENSO[[#This Row],[CAP (cm)]]/PI()</f>
        <v>54.112680651244418</v>
      </c>
      <c r="I3726" s="64">
        <v>17</v>
      </c>
      <c r="J3726" s="96">
        <f>(PI()*(CENSO[[#This Row],[DAP (cm)]]^2))/40000</f>
        <v>0.2299788927677888</v>
      </c>
      <c r="K3726" s="96">
        <f>CENSO[[#This Row],[g (m²)]]*CENSO[[#This Row],[H (m)]]*0.7</f>
        <v>2.7367488239366864</v>
      </c>
      <c r="L3726" s="64">
        <v>1</v>
      </c>
      <c r="M3726" s="65">
        <v>366077.7</v>
      </c>
      <c r="N3726" s="87">
        <v>9703458.8000000007</v>
      </c>
      <c r="O3726" s="87" t="s">
        <v>1228</v>
      </c>
      <c r="P3726" s="87" t="str">
        <f>VLOOKUP(CENSO[[#This Row],[DAP (cm)]],CD[],2,TRUE)</f>
        <v>TORA</v>
      </c>
      <c r="Q3726" s="87" t="str">
        <f>VLOOKUP(CENSO[[#This Row],[DAP (cm)]],DD[],2,TRUE)</f>
        <v>50├ 60</v>
      </c>
      <c r="R3726" s="87" t="str" cm="1">
        <f t="array" ref="R3726">INDEX(_xlfn.TEXTSPLIT(CENSO[[#This Row],[NOME CIENTIFICO]]," "),1)</f>
        <v>Couratari</v>
      </c>
      <c r="S3726" s="98" t="s">
        <v>1004</v>
      </c>
      <c r="T3726" s="87">
        <f>_xlfn.MINIFS(CENSO[DAP (cm)],CENSO[NOME CIENTIFICO],CENSO[[#This Row],[NOME CIENTIFICO]])</f>
        <v>38.833806114422465</v>
      </c>
      <c r="U37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26" s="87" t="str">
        <f>IF(CENSO[[#This Row],[DAP (cm)]]&lt;CENSO[[#This Row],[DMCE (cm)]],"DAP &lt; DMCE","DAP ≥ DMCE")</f>
        <v>DAP ≥ DMCE</v>
      </c>
      <c r="W3726" s="87" t="str">
        <f>IF(CENSO[[#This Row],[DAP (cm)]]&gt;200, "Superior", "Inferior")</f>
        <v>Inferior</v>
      </c>
      <c r="X3726" s="87" t="str">
        <f>VLOOKUP(CENSO[[#This Row],[NOME COMUM]],ESPECIES[],4,FALSE)</f>
        <v>Não</v>
      </c>
      <c r="Y3726" s="87" t="str">
        <f>IF(IFERROR(VLOOKUP(CENSO[[#This Row],[NOME COMUM]],COMERCIAIS[],2, FALSE), "Não") &lt;&gt; "Não", "Sim", "Não")</f>
        <v>Sim</v>
      </c>
      <c r="Z3726" s="133">
        <f>CENSO[[#This Row],[g (m²)]]/SUM(AEEF[AEEF-UT])</f>
        <v>4.0238065478553035E-4</v>
      </c>
      <c r="AA3726" s="133">
        <f>CENSO[[#This Row],[v (m³)]]/SUM(AEEF[AEEF-UT])</f>
        <v>4.7883297919478112E-3</v>
      </c>
    </row>
    <row r="3727" spans="1:27" ht="14">
      <c r="A3727" s="86">
        <v>1</v>
      </c>
      <c r="B3727" s="86">
        <v>2</v>
      </c>
      <c r="C3727" s="63">
        <v>104</v>
      </c>
      <c r="D3727" s="63">
        <v>3726</v>
      </c>
      <c r="E3727" s="63" t="str">
        <f>VLOOKUP(CENSO[[#This Row],[NOME COMUM]],ESPECIES[],2,FALSE)</f>
        <v>Piptadenia suaveolens Miq.</v>
      </c>
      <c r="F3727" s="64" t="s">
        <v>22</v>
      </c>
      <c r="G3727" s="64">
        <v>355</v>
      </c>
      <c r="H3727" s="97">
        <f>CENSO[[#This Row],[CAP (cm)]]/PI()</f>
        <v>113.00000959524569</v>
      </c>
      <c r="I3727" s="64">
        <v>16</v>
      </c>
      <c r="J3727" s="96">
        <f>(PI()*(CENSO[[#This Row],[DAP (cm)]]^2))/40000</f>
        <v>1.0028750851578057</v>
      </c>
      <c r="K3727" s="96">
        <f>CENSO[[#This Row],[g (m²)]]*CENSO[[#This Row],[H (m)]]*0.7</f>
        <v>11.232200953767423</v>
      </c>
      <c r="L3727" s="64">
        <v>1</v>
      </c>
      <c r="M3727" s="65">
        <v>366104</v>
      </c>
      <c r="N3727" s="87">
        <v>9703455.3000000007</v>
      </c>
      <c r="O3727" s="87" t="s">
        <v>1228</v>
      </c>
      <c r="P3727" s="87" t="str">
        <f>VLOOKUP(CENSO[[#This Row],[DAP (cm)]],CD[],2,TRUE)</f>
        <v>TORA</v>
      </c>
      <c r="Q3727" s="87" t="str">
        <f>VLOOKUP(CENSO[[#This Row],[DAP (cm)]],DD[],2,TRUE)</f>
        <v>110├ 120</v>
      </c>
      <c r="R3727" s="87" t="str" cm="1">
        <f t="array" ref="R3727">INDEX(_xlfn.TEXTSPLIT(CENSO[[#This Row],[NOME CIENTIFICO]]," "),1)</f>
        <v>Piptadenia</v>
      </c>
      <c r="S3727" s="98" t="s">
        <v>1004</v>
      </c>
      <c r="T3727" s="87">
        <f>_xlfn.MINIFS(CENSO[DAP (cm)],CENSO[NOME CIENTIFICO],CENSO[[#This Row],[NOME CIENTIFICO]])</f>
        <v>39.788735772973837</v>
      </c>
      <c r="U37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27" s="87" t="str">
        <f>IF(CENSO[[#This Row],[DAP (cm)]]&lt;CENSO[[#This Row],[DMCE (cm)]],"DAP &lt; DMCE","DAP ≥ DMCE")</f>
        <v>DAP ≥ DMCE</v>
      </c>
      <c r="W3727" s="87" t="str">
        <f>IF(CENSO[[#This Row],[DAP (cm)]]&gt;200, "Superior", "Inferior")</f>
        <v>Inferior</v>
      </c>
      <c r="X3727" s="87" t="str">
        <f>VLOOKUP(CENSO[[#This Row],[NOME COMUM]],ESPECIES[],4,FALSE)</f>
        <v>Não</v>
      </c>
      <c r="Y3727" s="87" t="str">
        <f>IF(IFERROR(VLOOKUP(CENSO[[#This Row],[NOME COMUM]],COMERCIAIS[],2, FALSE), "Não") &lt;&gt; "Não", "Sim", "Não")</f>
        <v>Sim</v>
      </c>
      <c r="Z3727" s="133">
        <f>CENSO[[#This Row],[g (m²)]]/SUM(AEEF[AEEF-UT])</f>
        <v>1.7546720421919193E-3</v>
      </c>
      <c r="AA3727" s="133">
        <f>CENSO[[#This Row],[v (m³)]]/SUM(AEEF[AEEF-UT])</f>
        <v>1.9652326872549496E-2</v>
      </c>
    </row>
    <row r="3728" spans="1:27" ht="14">
      <c r="A3728" s="86">
        <v>1</v>
      </c>
      <c r="B3728" s="86">
        <v>2</v>
      </c>
      <c r="C3728" s="63">
        <v>104</v>
      </c>
      <c r="D3728" s="63">
        <v>3727</v>
      </c>
      <c r="E3728" s="63" t="str">
        <f>VLOOKUP(CENSO[[#This Row],[NOME COMUM]],ESPECIES[],2,FALSE)</f>
        <v>Piptadenia suaveolens Miq.</v>
      </c>
      <c r="F3728" s="64" t="s">
        <v>22</v>
      </c>
      <c r="G3728" s="64">
        <v>410</v>
      </c>
      <c r="H3728" s="97">
        <f>CENSO[[#This Row],[CAP (cm)]]/PI()</f>
        <v>130.50705333535419</v>
      </c>
      <c r="I3728" s="64">
        <v>17</v>
      </c>
      <c r="J3728" s="96">
        <f>(PI()*(CENSO[[#This Row],[DAP (cm)]]^2))/40000</f>
        <v>1.3376972966873806</v>
      </c>
      <c r="K3728" s="96">
        <f>CENSO[[#This Row],[g (m²)]]*CENSO[[#This Row],[H (m)]]*0.7</f>
        <v>15.918597830579827</v>
      </c>
      <c r="L3728" s="64">
        <v>1</v>
      </c>
      <c r="M3728" s="65">
        <v>366116.7</v>
      </c>
      <c r="N3728" s="87">
        <v>9703449.3000000007</v>
      </c>
      <c r="O3728" s="87" t="s">
        <v>1228</v>
      </c>
      <c r="P3728" s="87" t="str">
        <f>VLOOKUP(CENSO[[#This Row],[DAP (cm)]],CD[],2,TRUE)</f>
        <v>TORA</v>
      </c>
      <c r="Q3728" s="87" t="str">
        <f>VLOOKUP(CENSO[[#This Row],[DAP (cm)]],DD[],2,TRUE)</f>
        <v>130├ 140</v>
      </c>
      <c r="R3728" s="87" t="str" cm="1">
        <f t="array" ref="R3728">INDEX(_xlfn.TEXTSPLIT(CENSO[[#This Row],[NOME CIENTIFICO]]," "),1)</f>
        <v>Piptadenia</v>
      </c>
      <c r="S3728" s="98" t="s">
        <v>1004</v>
      </c>
      <c r="T3728" s="87">
        <f>_xlfn.MINIFS(CENSO[DAP (cm)],CENSO[NOME CIENTIFICO],CENSO[[#This Row],[NOME CIENTIFICO]])</f>
        <v>39.788735772973837</v>
      </c>
      <c r="U37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28" s="87" t="str">
        <f>IF(CENSO[[#This Row],[DAP (cm)]]&lt;CENSO[[#This Row],[DMCE (cm)]],"DAP &lt; DMCE","DAP ≥ DMCE")</f>
        <v>DAP ≥ DMCE</v>
      </c>
      <c r="W3728" s="87" t="str">
        <f>IF(CENSO[[#This Row],[DAP (cm)]]&gt;200, "Superior", "Inferior")</f>
        <v>Inferior</v>
      </c>
      <c r="X3728" s="87" t="str">
        <f>VLOOKUP(CENSO[[#This Row],[NOME COMUM]],ESPECIES[],4,FALSE)</f>
        <v>Não</v>
      </c>
      <c r="Y3728" s="87" t="str">
        <f>IF(IFERROR(VLOOKUP(CENSO[[#This Row],[NOME COMUM]],COMERCIAIS[],2, FALSE), "Não") &lt;&gt; "Não", "Sim", "Não")</f>
        <v>Sim</v>
      </c>
      <c r="Z3728" s="133">
        <f>CENSO[[#This Row],[g (m²)]]/SUM(AEEF[AEEF-UT])</f>
        <v>2.3404909366590886E-3</v>
      </c>
      <c r="AA3728" s="133">
        <f>CENSO[[#This Row],[v (m³)]]/SUM(AEEF[AEEF-UT])</f>
        <v>2.7851842146243151E-2</v>
      </c>
    </row>
    <row r="3729" spans="1:27" ht="14">
      <c r="A3729" s="86">
        <v>1</v>
      </c>
      <c r="B3729" s="86">
        <v>2</v>
      </c>
      <c r="C3729" s="63">
        <v>104</v>
      </c>
      <c r="D3729" s="63">
        <v>3728</v>
      </c>
      <c r="E3729" s="63" t="str">
        <f>VLOOKUP(CENSO[[#This Row],[NOME COMUM]],ESPECIES[],2,FALSE)</f>
        <v>Parahancornia amapa (Huber ) Ducke</v>
      </c>
      <c r="F3729" s="64" t="s">
        <v>15</v>
      </c>
      <c r="G3729" s="64">
        <v>175</v>
      </c>
      <c r="H3729" s="97">
        <f>CENSO[[#This Row],[CAP (cm)]]/PI()</f>
        <v>55.70423008216337</v>
      </c>
      <c r="I3729" s="64">
        <v>16</v>
      </c>
      <c r="J3729" s="96">
        <f>(PI()*(CENSO[[#This Row],[DAP (cm)]]^2))/40000</f>
        <v>0.24370600660946476</v>
      </c>
      <c r="K3729" s="96">
        <f>CENSO[[#This Row],[g (m²)]]*CENSO[[#This Row],[H (m)]]*0.7</f>
        <v>2.7295072740260053</v>
      </c>
      <c r="L3729" s="64">
        <v>1</v>
      </c>
      <c r="M3729" s="65">
        <v>366117.59999999899</v>
      </c>
      <c r="N3729" s="87">
        <v>9703448.9000000004</v>
      </c>
      <c r="O3729" s="87" t="s">
        <v>1227</v>
      </c>
      <c r="P3729" s="87" t="str">
        <f>VLOOKUP(CENSO[[#This Row],[DAP (cm)]],CD[],2,TRUE)</f>
        <v>TORA</v>
      </c>
      <c r="Q3729" s="87" t="str">
        <f>VLOOKUP(CENSO[[#This Row],[DAP (cm)]],DD[],2,TRUE)</f>
        <v>50├ 60</v>
      </c>
      <c r="R3729" s="87" t="str" cm="1">
        <f t="array" ref="R3729">INDEX(_xlfn.TEXTSPLIT(CENSO[[#This Row],[NOME CIENTIFICO]]," "),1)</f>
        <v>Parahancornia</v>
      </c>
      <c r="S3729" s="98" t="s">
        <v>1004</v>
      </c>
      <c r="T3729" s="87">
        <f>_xlfn.MINIFS(CENSO[DAP (cm)],CENSO[NOME CIENTIFICO],CENSO[[#This Row],[NOME CIENTIFICO]])</f>
        <v>39.788735772973837</v>
      </c>
      <c r="U37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29" s="87" t="str">
        <f>IF(CENSO[[#This Row],[DAP (cm)]]&lt;CENSO[[#This Row],[DMCE (cm)]],"DAP &lt; DMCE","DAP ≥ DMCE")</f>
        <v>DAP ≥ DMCE</v>
      </c>
      <c r="W3729" s="87" t="str">
        <f>IF(CENSO[[#This Row],[DAP (cm)]]&gt;200, "Superior", "Inferior")</f>
        <v>Inferior</v>
      </c>
      <c r="X3729" s="87" t="str">
        <f>VLOOKUP(CENSO[[#This Row],[NOME COMUM]],ESPECIES[],4,FALSE)</f>
        <v>Não</v>
      </c>
      <c r="Y3729" s="87" t="str">
        <f>IF(IFERROR(VLOOKUP(CENSO[[#This Row],[NOME COMUM]],COMERCIAIS[],2, FALSE), "Não") &lt;&gt; "Não", "Sim", "Não")</f>
        <v>Não</v>
      </c>
      <c r="Z3729" s="133">
        <f>CENSO[[#This Row],[g (m²)]]/SUM(AEEF[AEEF-UT])</f>
        <v>4.2639818521823071E-4</v>
      </c>
      <c r="AA3729" s="133">
        <f>CENSO[[#This Row],[v (m³)]]/SUM(AEEF[AEEF-UT])</f>
        <v>4.7756596744441835E-3</v>
      </c>
    </row>
    <row r="3730" spans="1:27" ht="14">
      <c r="A3730" s="86">
        <v>1</v>
      </c>
      <c r="B3730" s="86">
        <v>2</v>
      </c>
      <c r="C3730" s="63">
        <v>104</v>
      </c>
      <c r="D3730" s="63">
        <v>3729</v>
      </c>
      <c r="E3730" s="63" t="str">
        <f>VLOOKUP(CENSO[[#This Row],[NOME COMUM]],ESPECIES[],2,FALSE)</f>
        <v>Pouteria sp.</v>
      </c>
      <c r="F3730" s="64" t="s">
        <v>83</v>
      </c>
      <c r="G3730" s="64">
        <v>200</v>
      </c>
      <c r="H3730" s="97">
        <f>CENSO[[#This Row],[CAP (cm)]]/PI()</f>
        <v>63.661977236758133</v>
      </c>
      <c r="I3730" s="64">
        <v>16</v>
      </c>
      <c r="J3730" s="96">
        <f>(PI()*(CENSO[[#This Row],[DAP (cm)]]^2))/40000</f>
        <v>0.31830988618379064</v>
      </c>
      <c r="K3730" s="96">
        <f>CENSO[[#This Row],[g (m²)]]*CENSO[[#This Row],[H (m)]]*0.7</f>
        <v>3.565070725258455</v>
      </c>
      <c r="L3730" s="64">
        <v>1</v>
      </c>
      <c r="M3730" s="65">
        <v>366120</v>
      </c>
      <c r="N3730" s="87">
        <v>9703464.3000000007</v>
      </c>
      <c r="O3730" s="87" t="s">
        <v>1227</v>
      </c>
      <c r="P3730" s="87" t="str">
        <f>VLOOKUP(CENSO[[#This Row],[DAP (cm)]],CD[],2,TRUE)</f>
        <v>TORA</v>
      </c>
      <c r="Q3730" s="87" t="str">
        <f>VLOOKUP(CENSO[[#This Row],[DAP (cm)]],DD[],2,TRUE)</f>
        <v>60├ 70</v>
      </c>
      <c r="R3730" s="87" t="str" cm="1">
        <f t="array" ref="R3730">INDEX(_xlfn.TEXTSPLIT(CENSO[[#This Row],[NOME CIENTIFICO]]," "),1)</f>
        <v>Pouteria</v>
      </c>
      <c r="S3730" s="98" t="s">
        <v>1004</v>
      </c>
      <c r="T3730" s="87">
        <f>_xlfn.MINIFS(CENSO[DAP (cm)],CENSO[NOME CIENTIFICO],CENSO[[#This Row],[NOME CIENTIFICO]])</f>
        <v>39.788735772973837</v>
      </c>
      <c r="U37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30" s="87" t="str">
        <f>IF(CENSO[[#This Row],[DAP (cm)]]&lt;CENSO[[#This Row],[DMCE (cm)]],"DAP &lt; DMCE","DAP ≥ DMCE")</f>
        <v>DAP ≥ DMCE</v>
      </c>
      <c r="W3730" s="87" t="str">
        <f>IF(CENSO[[#This Row],[DAP (cm)]]&gt;200, "Superior", "Inferior")</f>
        <v>Inferior</v>
      </c>
      <c r="X3730" s="87" t="str">
        <f>VLOOKUP(CENSO[[#This Row],[NOME COMUM]],ESPECIES[],4,FALSE)</f>
        <v>Não</v>
      </c>
      <c r="Y3730" s="87" t="str">
        <f>IF(IFERROR(VLOOKUP(CENSO[[#This Row],[NOME COMUM]],COMERCIAIS[],2, FALSE), "Não") &lt;&gt; "Não", "Sim", "Não")</f>
        <v>Não</v>
      </c>
      <c r="Z3730" s="133">
        <f>CENSO[[#This Row],[g (m²)]]/SUM(AEEF[AEEF-UT])</f>
        <v>5.5692824191768894E-4</v>
      </c>
      <c r="AA3730" s="133">
        <f>CENSO[[#This Row],[v (m³)]]/SUM(AEEF[AEEF-UT])</f>
        <v>6.2375963094781156E-3</v>
      </c>
    </row>
    <row r="3731" spans="1:27" ht="14">
      <c r="A3731" s="86">
        <v>1</v>
      </c>
      <c r="B3731" s="86">
        <v>2</v>
      </c>
      <c r="C3731" s="63">
        <v>104</v>
      </c>
      <c r="D3731" s="63">
        <v>3730</v>
      </c>
      <c r="E3731" s="63" t="str">
        <f>VLOOKUP(CENSO[[#This Row],[NOME COMUM]],ESPECIES[],2,FALSE)</f>
        <v>Eschweilera grandiflora (Aubl.) Sandwith</v>
      </c>
      <c r="F3731" s="64" t="s">
        <v>19</v>
      </c>
      <c r="G3731" s="64">
        <v>155</v>
      </c>
      <c r="H3731" s="97">
        <f>CENSO[[#This Row],[CAP (cm)]]/PI()</f>
        <v>49.338032358487553</v>
      </c>
      <c r="I3731" s="64">
        <v>15</v>
      </c>
      <c r="J3731" s="96">
        <f>(PI()*(CENSO[[#This Row],[DAP (cm)]]^2))/40000</f>
        <v>0.19118487538913922</v>
      </c>
      <c r="K3731" s="96">
        <f>CENSO[[#This Row],[g (m²)]]*CENSO[[#This Row],[H (m)]]*0.7</f>
        <v>2.0074411915859618</v>
      </c>
      <c r="L3731" s="64">
        <v>1</v>
      </c>
      <c r="M3731" s="65">
        <v>366122.299999999</v>
      </c>
      <c r="N3731" s="87">
        <v>9703468.6999999899</v>
      </c>
      <c r="O3731" s="98" t="s">
        <v>1225</v>
      </c>
      <c r="P3731" s="87" t="str">
        <f>VLOOKUP(CENSO[[#This Row],[DAP (cm)]],CD[],2,TRUE)</f>
        <v>TORETE</v>
      </c>
      <c r="Q3731" s="87" t="str">
        <f>VLOOKUP(CENSO[[#This Row],[DAP (cm)]],DD[],2,TRUE)</f>
        <v>40├ 50</v>
      </c>
      <c r="R3731" s="87" t="str" cm="1">
        <f t="array" ref="R3731">INDEX(_xlfn.TEXTSPLIT(CENSO[[#This Row],[NOME CIENTIFICO]]," "),1)</f>
        <v>Eschweilera</v>
      </c>
      <c r="S3731" s="98" t="s">
        <v>1004</v>
      </c>
      <c r="T3731" s="87">
        <f>_xlfn.MINIFS(CENSO[DAP (cm)],CENSO[NOME CIENTIFICO],CENSO[[#This Row],[NOME CIENTIFICO]])</f>
        <v>41.38028520389279</v>
      </c>
      <c r="U37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731" s="87" t="str">
        <f>IF(CENSO[[#This Row],[DAP (cm)]]&lt;CENSO[[#This Row],[DMCE (cm)]],"DAP &lt; DMCE","DAP ≥ DMCE")</f>
        <v>DAP &lt; DMCE</v>
      </c>
      <c r="W3731" s="87" t="str">
        <f>IF(CENSO[[#This Row],[DAP (cm)]]&gt;200, "Superior", "Inferior")</f>
        <v>Inferior</v>
      </c>
      <c r="X3731" s="87" t="str">
        <f>VLOOKUP(CENSO[[#This Row],[NOME COMUM]],ESPECIES[],4,FALSE)</f>
        <v>Não</v>
      </c>
      <c r="Y3731" s="87" t="str">
        <f>IF(IFERROR(VLOOKUP(CENSO[[#This Row],[NOME COMUM]],COMERCIAIS[],2, FALSE), "Não") &lt;&gt; "Não", "Sim", "Não")</f>
        <v>Não</v>
      </c>
      <c r="Z3731" s="133">
        <f>CENSO[[#This Row],[g (m²)]]/SUM(AEEF[AEEF-UT])</f>
        <v>3.3450502530181188E-4</v>
      </c>
      <c r="AA3731" s="133">
        <f>CENSO[[#This Row],[v (m³)]]/SUM(AEEF[AEEF-UT])</f>
        <v>3.5123027656690244E-3</v>
      </c>
    </row>
    <row r="3732" spans="1:27" ht="14">
      <c r="A3732" s="86">
        <v>1</v>
      </c>
      <c r="B3732" s="86">
        <v>2</v>
      </c>
      <c r="C3732" s="63">
        <v>104</v>
      </c>
      <c r="D3732" s="63">
        <v>3731</v>
      </c>
      <c r="E3732" s="63" t="str">
        <f>VLOOKUP(CENSO[[#This Row],[NOME COMUM]],ESPECIES[],2,FALSE)</f>
        <v>Parahancornia amapa (Huber ) Ducke</v>
      </c>
      <c r="F3732" s="64" t="s">
        <v>15</v>
      </c>
      <c r="G3732" s="64">
        <v>311</v>
      </c>
      <c r="H3732" s="97">
        <f>CENSO[[#This Row],[CAP (cm)]]/PI()</f>
        <v>98.994374603158903</v>
      </c>
      <c r="I3732" s="64">
        <v>16</v>
      </c>
      <c r="J3732" s="96">
        <f>(PI()*(CENSO[[#This Row],[DAP (cm)]]^2))/40000</f>
        <v>0.76968126253956048</v>
      </c>
      <c r="K3732" s="96">
        <f>CENSO[[#This Row],[g (m²)]]*CENSO[[#This Row],[H (m)]]*0.7</f>
        <v>8.6204301404430765</v>
      </c>
      <c r="L3732" s="64">
        <v>1</v>
      </c>
      <c r="M3732" s="65">
        <v>366125.9</v>
      </c>
      <c r="N3732" s="87">
        <v>9703467</v>
      </c>
      <c r="O3732" s="87" t="s">
        <v>1227</v>
      </c>
      <c r="P3732" s="87" t="str">
        <f>VLOOKUP(CENSO[[#This Row],[DAP (cm)]],CD[],2,TRUE)</f>
        <v>TORA</v>
      </c>
      <c r="Q3732" s="87" t="str">
        <f>VLOOKUP(CENSO[[#This Row],[DAP (cm)]],DD[],2,TRUE)</f>
        <v>90├ 100</v>
      </c>
      <c r="R3732" s="87" t="str" cm="1">
        <f t="array" ref="R3732">INDEX(_xlfn.TEXTSPLIT(CENSO[[#This Row],[NOME CIENTIFICO]]," "),1)</f>
        <v>Parahancornia</v>
      </c>
      <c r="S3732" s="98" t="s">
        <v>1004</v>
      </c>
      <c r="T3732" s="87">
        <f>_xlfn.MINIFS(CENSO[DAP (cm)],CENSO[NOME CIENTIFICO],CENSO[[#This Row],[NOME CIENTIFICO]])</f>
        <v>39.788735772973837</v>
      </c>
      <c r="U37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32" s="87" t="str">
        <f>IF(CENSO[[#This Row],[DAP (cm)]]&lt;CENSO[[#This Row],[DMCE (cm)]],"DAP &lt; DMCE","DAP ≥ DMCE")</f>
        <v>DAP ≥ DMCE</v>
      </c>
      <c r="W3732" s="87" t="str">
        <f>IF(CENSO[[#This Row],[DAP (cm)]]&gt;200, "Superior", "Inferior")</f>
        <v>Inferior</v>
      </c>
      <c r="X3732" s="87" t="str">
        <f>VLOOKUP(CENSO[[#This Row],[NOME COMUM]],ESPECIES[],4,FALSE)</f>
        <v>Não</v>
      </c>
      <c r="Y3732" s="87" t="str">
        <f>IF(IFERROR(VLOOKUP(CENSO[[#This Row],[NOME COMUM]],COMERCIAIS[],2, FALSE), "Não") &lt;&gt; "Não", "Sim", "Não")</f>
        <v>Não</v>
      </c>
      <c r="Z3732" s="133">
        <f>CENSO[[#This Row],[g (m²)]]/SUM(AEEF[AEEF-UT])</f>
        <v>1.3466664121630201E-3</v>
      </c>
      <c r="AA3732" s="133">
        <f>CENSO[[#This Row],[v (m³)]]/SUM(AEEF[AEEF-UT])</f>
        <v>1.5082663816225823E-2</v>
      </c>
    </row>
    <row r="3733" spans="1:27" ht="14">
      <c r="A3733" s="86">
        <v>1</v>
      </c>
      <c r="B3733" s="86">
        <v>2</v>
      </c>
      <c r="C3733" s="63">
        <v>104</v>
      </c>
      <c r="D3733" s="63">
        <v>3732</v>
      </c>
      <c r="E3733" s="63" t="str">
        <f>VLOOKUP(CENSO[[#This Row],[NOME COMUM]],ESPECIES[],2,FALSE)</f>
        <v>Pouteria sp.</v>
      </c>
      <c r="F3733" s="64" t="s">
        <v>83</v>
      </c>
      <c r="G3733" s="64">
        <v>217</v>
      </c>
      <c r="H3733" s="97">
        <f>CENSO[[#This Row],[CAP (cm)]]/PI()</f>
        <v>69.073245301882579</v>
      </c>
      <c r="I3733" s="64">
        <v>21</v>
      </c>
      <c r="J3733" s="96">
        <f>(PI()*(CENSO[[#This Row],[DAP (cm)]]^2))/40000</f>
        <v>0.37472235576271301</v>
      </c>
      <c r="K3733" s="96">
        <f>CENSO[[#This Row],[g (m²)]]*CENSO[[#This Row],[H (m)]]*0.7</f>
        <v>5.5084186297118807</v>
      </c>
      <c r="L3733" s="64">
        <v>1</v>
      </c>
      <c r="M3733" s="65">
        <v>366136.09999999899</v>
      </c>
      <c r="N3733" s="87">
        <v>9703477.5</v>
      </c>
      <c r="O3733" s="87" t="s">
        <v>1227</v>
      </c>
      <c r="P3733" s="87" t="str">
        <f>VLOOKUP(CENSO[[#This Row],[DAP (cm)]],CD[],2,TRUE)</f>
        <v>TORA</v>
      </c>
      <c r="Q3733" s="87" t="str">
        <f>VLOOKUP(CENSO[[#This Row],[DAP (cm)]],DD[],2,TRUE)</f>
        <v>60├ 70</v>
      </c>
      <c r="R3733" s="87" t="str" cm="1">
        <f t="array" ref="R3733">INDEX(_xlfn.TEXTSPLIT(CENSO[[#This Row],[NOME CIENTIFICO]]," "),1)</f>
        <v>Pouteria</v>
      </c>
      <c r="S3733" s="98" t="s">
        <v>1004</v>
      </c>
      <c r="T3733" s="87">
        <f>_xlfn.MINIFS(CENSO[DAP (cm)],CENSO[NOME CIENTIFICO],CENSO[[#This Row],[NOME CIENTIFICO]])</f>
        <v>39.788735772973837</v>
      </c>
      <c r="U37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33" s="87" t="str">
        <f>IF(CENSO[[#This Row],[DAP (cm)]]&lt;CENSO[[#This Row],[DMCE (cm)]],"DAP &lt; DMCE","DAP ≥ DMCE")</f>
        <v>DAP ≥ DMCE</v>
      </c>
      <c r="W3733" s="87" t="str">
        <f>IF(CENSO[[#This Row],[DAP (cm)]]&gt;200, "Superior", "Inferior")</f>
        <v>Inferior</v>
      </c>
      <c r="X3733" s="87" t="str">
        <f>VLOOKUP(CENSO[[#This Row],[NOME COMUM]],ESPECIES[],4,FALSE)</f>
        <v>Não</v>
      </c>
      <c r="Y3733" s="87" t="str">
        <f>IF(IFERROR(VLOOKUP(CENSO[[#This Row],[NOME COMUM]],COMERCIAIS[],2, FALSE), "Não") &lt;&gt; "Não", "Sim", "Não")</f>
        <v>Não</v>
      </c>
      <c r="Z3733" s="133">
        <f>CENSO[[#This Row],[g (m²)]]/SUM(AEEF[AEEF-UT])</f>
        <v>6.5562984959155154E-4</v>
      </c>
      <c r="AA3733" s="133">
        <f>CENSO[[#This Row],[v (m³)]]/SUM(AEEF[AEEF-UT])</f>
        <v>9.6377587889958059E-3</v>
      </c>
    </row>
    <row r="3734" spans="1:27" ht="14">
      <c r="A3734" s="86">
        <v>1</v>
      </c>
      <c r="B3734" s="86">
        <v>2</v>
      </c>
      <c r="C3734" s="63">
        <v>105</v>
      </c>
      <c r="D3734" s="63">
        <v>3733</v>
      </c>
      <c r="E3734" s="63" t="str">
        <f>VLOOKUP(CENSO[[#This Row],[NOME COMUM]],ESPECIES[],2,FALSE)</f>
        <v>Tachigali myrmecophila Ducke</v>
      </c>
      <c r="F3734" s="64" t="s">
        <v>14</v>
      </c>
      <c r="G3734" s="64">
        <v>204</v>
      </c>
      <c r="H3734" s="97">
        <f>CENSO[[#This Row],[CAP (cm)]]/PI()</f>
        <v>64.935216781493295</v>
      </c>
      <c r="I3734" s="64">
        <v>15</v>
      </c>
      <c r="J3734" s="96">
        <f>(PI()*(CENSO[[#This Row],[DAP (cm)]]^2))/40000</f>
        <v>0.33116960558561581</v>
      </c>
      <c r="K3734" s="96">
        <f>CENSO[[#This Row],[g (m²)]]*CENSO[[#This Row],[H (m)]]*0.7</f>
        <v>3.4772808586489661</v>
      </c>
      <c r="L3734" s="64">
        <v>1</v>
      </c>
      <c r="M3734" s="65">
        <v>366153.799999999</v>
      </c>
      <c r="N3734" s="87">
        <v>9703442.8000000007</v>
      </c>
      <c r="O3734" s="87" t="s">
        <v>1228</v>
      </c>
      <c r="P3734" s="87" t="str">
        <f>VLOOKUP(CENSO[[#This Row],[DAP (cm)]],CD[],2,TRUE)</f>
        <v>TORA</v>
      </c>
      <c r="Q3734" s="87" t="str">
        <f>VLOOKUP(CENSO[[#This Row],[DAP (cm)]],DD[],2,TRUE)</f>
        <v>60├ 70</v>
      </c>
      <c r="R3734" s="87" t="str" cm="1">
        <f t="array" ref="R3734">INDEX(_xlfn.TEXTSPLIT(CENSO[[#This Row],[NOME CIENTIFICO]]," "),1)</f>
        <v>Tachigali</v>
      </c>
      <c r="S3734" s="98" t="s">
        <v>1004</v>
      </c>
      <c r="T3734" s="87">
        <f>_xlfn.MINIFS(CENSO[DAP (cm)],CENSO[NOME CIENTIFICO],CENSO[[#This Row],[NOME CIENTIFICO]])</f>
        <v>39.152116000606256</v>
      </c>
      <c r="U37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34" s="87" t="str">
        <f>IF(CENSO[[#This Row],[DAP (cm)]]&lt;CENSO[[#This Row],[DMCE (cm)]],"DAP &lt; DMCE","DAP ≥ DMCE")</f>
        <v>DAP ≥ DMCE</v>
      </c>
      <c r="W3734" s="87" t="str">
        <f>IF(CENSO[[#This Row],[DAP (cm)]]&gt;200, "Superior", "Inferior")</f>
        <v>Inferior</v>
      </c>
      <c r="X3734" s="87" t="str">
        <f>VLOOKUP(CENSO[[#This Row],[NOME COMUM]],ESPECIES[],4,FALSE)</f>
        <v>Não</v>
      </c>
      <c r="Y3734" s="87" t="str">
        <f>IF(IFERROR(VLOOKUP(CENSO[[#This Row],[NOME COMUM]],COMERCIAIS[],2, FALSE), "Não") &lt;&gt; "Não", "Sim", "Não")</f>
        <v>Sim</v>
      </c>
      <c r="Z3734" s="133">
        <f>CENSO[[#This Row],[g (m²)]]/SUM(AEEF[AEEF-UT])</f>
        <v>5.7942814289116363E-4</v>
      </c>
      <c r="AA3734" s="133">
        <f>CENSO[[#This Row],[v (m³)]]/SUM(AEEF[AEEF-UT])</f>
        <v>6.0839955003572184E-3</v>
      </c>
    </row>
    <row r="3735" spans="1:27" ht="14">
      <c r="A3735" s="86">
        <v>1</v>
      </c>
      <c r="B3735" s="86">
        <v>2</v>
      </c>
      <c r="C3735" s="63">
        <v>105</v>
      </c>
      <c r="D3735" s="63">
        <v>3734</v>
      </c>
      <c r="E3735" s="63" t="str">
        <f>VLOOKUP(CENSO[[#This Row],[NOME COMUM]],ESPECIES[],2,FALSE)</f>
        <v>Tachigali myrmecophila Ducke</v>
      </c>
      <c r="F3735" s="64" t="s">
        <v>14</v>
      </c>
      <c r="G3735" s="64">
        <v>172</v>
      </c>
      <c r="H3735" s="97">
        <f>CENSO[[#This Row],[CAP (cm)]]/PI()</f>
        <v>54.749300423611999</v>
      </c>
      <c r="I3735" s="64">
        <v>13</v>
      </c>
      <c r="J3735" s="96">
        <f>(PI()*(CENSO[[#This Row],[DAP (cm)]]^2))/40000</f>
        <v>0.23542199182153159</v>
      </c>
      <c r="K3735" s="96">
        <f>CENSO[[#This Row],[g (m²)]]*CENSO[[#This Row],[H (m)]]*0.7</f>
        <v>2.1423401255759376</v>
      </c>
      <c r="L3735" s="64">
        <v>1</v>
      </c>
      <c r="M3735" s="65">
        <v>366171</v>
      </c>
      <c r="N3735" s="87">
        <v>9703434.6999999899</v>
      </c>
      <c r="O3735" s="87" t="s">
        <v>1228</v>
      </c>
      <c r="P3735" s="87" t="str">
        <f>VLOOKUP(CENSO[[#This Row],[DAP (cm)]],CD[],2,TRUE)</f>
        <v>TORA</v>
      </c>
      <c r="Q3735" s="87" t="str">
        <f>VLOOKUP(CENSO[[#This Row],[DAP (cm)]],DD[],2,TRUE)</f>
        <v>50├ 60</v>
      </c>
      <c r="R3735" s="87" t="str" cm="1">
        <f t="array" ref="R3735">INDEX(_xlfn.TEXTSPLIT(CENSO[[#This Row],[NOME CIENTIFICO]]," "),1)</f>
        <v>Tachigali</v>
      </c>
      <c r="S3735" s="98" t="s">
        <v>1004</v>
      </c>
      <c r="T3735" s="87">
        <f>_xlfn.MINIFS(CENSO[DAP (cm)],CENSO[NOME CIENTIFICO],CENSO[[#This Row],[NOME CIENTIFICO]])</f>
        <v>39.152116000606256</v>
      </c>
      <c r="U37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35" s="87" t="str">
        <f>IF(CENSO[[#This Row],[DAP (cm)]]&lt;CENSO[[#This Row],[DMCE (cm)]],"DAP &lt; DMCE","DAP ≥ DMCE")</f>
        <v>DAP ≥ DMCE</v>
      </c>
      <c r="W3735" s="87" t="str">
        <f>IF(CENSO[[#This Row],[DAP (cm)]]&gt;200, "Superior", "Inferior")</f>
        <v>Inferior</v>
      </c>
      <c r="X3735" s="87" t="str">
        <f>VLOOKUP(CENSO[[#This Row],[NOME COMUM]],ESPECIES[],4,FALSE)</f>
        <v>Não</v>
      </c>
      <c r="Y3735" s="87" t="str">
        <f>IF(IFERROR(VLOOKUP(CENSO[[#This Row],[NOME COMUM]],COMERCIAIS[],2, FALSE), "Não") &lt;&gt; "Não", "Sim", "Não")</f>
        <v>Sim</v>
      </c>
      <c r="Z3735" s="133">
        <f>CENSO[[#This Row],[g (m²)]]/SUM(AEEF[AEEF-UT])</f>
        <v>4.1190412772232278E-4</v>
      </c>
      <c r="AA3735" s="133">
        <f>CENSO[[#This Row],[v (m³)]]/SUM(AEEF[AEEF-UT])</f>
        <v>3.7483275622731379E-3</v>
      </c>
    </row>
    <row r="3736" spans="1:27" ht="14">
      <c r="A3736" s="86">
        <v>1</v>
      </c>
      <c r="B3736" s="86">
        <v>2</v>
      </c>
      <c r="C3736" s="63">
        <v>105</v>
      </c>
      <c r="D3736" s="63">
        <v>3735</v>
      </c>
      <c r="E3736" s="63" t="str">
        <f>VLOOKUP(CENSO[[#This Row],[NOME COMUM]],ESPECIES[],2,FALSE)</f>
        <v>Piptadenia suaveolens Miq.</v>
      </c>
      <c r="F3736" s="64" t="s">
        <v>22</v>
      </c>
      <c r="G3736" s="64">
        <v>330</v>
      </c>
      <c r="H3736" s="97">
        <f>CENSO[[#This Row],[CAP (cm)]]/PI()</f>
        <v>105.04226244065093</v>
      </c>
      <c r="I3736" s="64">
        <v>18</v>
      </c>
      <c r="J3736" s="96">
        <f>(PI()*(CENSO[[#This Row],[DAP (cm)]]^2))/40000</f>
        <v>0.86659866513537021</v>
      </c>
      <c r="K3736" s="96">
        <f>CENSO[[#This Row],[g (m²)]]*CENSO[[#This Row],[H (m)]]*0.7</f>
        <v>10.919143180705664</v>
      </c>
      <c r="L3736" s="64">
        <v>1</v>
      </c>
      <c r="M3736" s="65">
        <v>366118.9</v>
      </c>
      <c r="N3736" s="87">
        <v>9703393</v>
      </c>
      <c r="O3736" s="87" t="s">
        <v>1228</v>
      </c>
      <c r="P3736" s="87" t="str">
        <f>VLOOKUP(CENSO[[#This Row],[DAP (cm)]],CD[],2,TRUE)</f>
        <v>TORA</v>
      </c>
      <c r="Q3736" s="87" t="str">
        <f>VLOOKUP(CENSO[[#This Row],[DAP (cm)]],DD[],2,TRUE)</f>
        <v>100├ 110</v>
      </c>
      <c r="R3736" s="87" t="str" cm="1">
        <f t="array" ref="R3736">INDEX(_xlfn.TEXTSPLIT(CENSO[[#This Row],[NOME CIENTIFICO]]," "),1)</f>
        <v>Piptadenia</v>
      </c>
      <c r="S3736" s="98" t="s">
        <v>1004</v>
      </c>
      <c r="T3736" s="87">
        <f>_xlfn.MINIFS(CENSO[DAP (cm)],CENSO[NOME CIENTIFICO],CENSO[[#This Row],[NOME CIENTIFICO]])</f>
        <v>39.788735772973837</v>
      </c>
      <c r="U37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36" s="87" t="str">
        <f>IF(CENSO[[#This Row],[DAP (cm)]]&lt;CENSO[[#This Row],[DMCE (cm)]],"DAP &lt; DMCE","DAP ≥ DMCE")</f>
        <v>DAP ≥ DMCE</v>
      </c>
      <c r="W3736" s="87" t="str">
        <f>IF(CENSO[[#This Row],[DAP (cm)]]&gt;200, "Superior", "Inferior")</f>
        <v>Inferior</v>
      </c>
      <c r="X3736" s="87" t="str">
        <f>VLOOKUP(CENSO[[#This Row],[NOME COMUM]],ESPECIES[],4,FALSE)</f>
        <v>Não</v>
      </c>
      <c r="Y3736" s="87" t="str">
        <f>IF(IFERROR(VLOOKUP(CENSO[[#This Row],[NOME COMUM]],COMERCIAIS[],2, FALSE), "Não") &lt;&gt; "Não", "Sim", "Não")</f>
        <v>Sim</v>
      </c>
      <c r="Z3736" s="133">
        <f>CENSO[[#This Row],[g (m²)]]/SUM(AEEF[AEEF-UT])</f>
        <v>1.5162371386209085E-3</v>
      </c>
      <c r="AA3736" s="133">
        <f>CENSO[[#This Row],[v (m³)]]/SUM(AEEF[AEEF-UT])</f>
        <v>1.9104587946623446E-2</v>
      </c>
    </row>
    <row r="3737" spans="1:27" ht="14">
      <c r="A3737" s="86">
        <v>1</v>
      </c>
      <c r="B3737" s="86">
        <v>2</v>
      </c>
      <c r="C3737" s="63">
        <v>105</v>
      </c>
      <c r="D3737" s="63">
        <v>3736</v>
      </c>
      <c r="E3737" s="63" t="str">
        <f>VLOOKUP(CENSO[[#This Row],[NOME COMUM]],ESPECIES[],2,FALSE)</f>
        <v>Tachigali myrmecophila Ducke</v>
      </c>
      <c r="F3737" s="64" t="s">
        <v>14</v>
      </c>
      <c r="G3737" s="64">
        <v>348</v>
      </c>
      <c r="H3737" s="97">
        <f>CENSO[[#This Row],[CAP (cm)]]/PI()</f>
        <v>110.77184039195916</v>
      </c>
      <c r="I3737" s="64">
        <v>17</v>
      </c>
      <c r="J3737" s="96">
        <f>(PI()*(CENSO[[#This Row],[DAP (cm)]]^2))/40000</f>
        <v>0.96371501141004479</v>
      </c>
      <c r="K3737" s="96">
        <f>CENSO[[#This Row],[g (m²)]]*CENSO[[#This Row],[H (m)]]*0.7</f>
        <v>11.468208635779533</v>
      </c>
      <c r="L3737" s="64">
        <v>2</v>
      </c>
      <c r="M3737" s="65">
        <v>366126.09999999899</v>
      </c>
      <c r="N3737" s="87">
        <v>9703389.5999999903</v>
      </c>
      <c r="O3737" s="87" t="s">
        <v>1228</v>
      </c>
      <c r="P3737" s="87" t="str">
        <f>VLOOKUP(CENSO[[#This Row],[DAP (cm)]],CD[],2,TRUE)</f>
        <v>TORA</v>
      </c>
      <c r="Q3737" s="87" t="str">
        <f>VLOOKUP(CENSO[[#This Row],[DAP (cm)]],DD[],2,TRUE)</f>
        <v>110├ 120</v>
      </c>
      <c r="R3737" s="87" t="str" cm="1">
        <f t="array" ref="R3737">INDEX(_xlfn.TEXTSPLIT(CENSO[[#This Row],[NOME CIENTIFICO]]," "),1)</f>
        <v>Tachigali</v>
      </c>
      <c r="S3737" s="98" t="s">
        <v>1004</v>
      </c>
      <c r="T3737" s="87">
        <f>_xlfn.MINIFS(CENSO[DAP (cm)],CENSO[NOME CIENTIFICO],CENSO[[#This Row],[NOME CIENTIFICO]])</f>
        <v>39.152116000606256</v>
      </c>
      <c r="U37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37" s="87" t="str">
        <f>IF(CENSO[[#This Row],[DAP (cm)]]&lt;CENSO[[#This Row],[DMCE (cm)]],"DAP &lt; DMCE","DAP ≥ DMCE")</f>
        <v>DAP ≥ DMCE</v>
      </c>
      <c r="W3737" s="87" t="str">
        <f>IF(CENSO[[#This Row],[DAP (cm)]]&gt;200, "Superior", "Inferior")</f>
        <v>Inferior</v>
      </c>
      <c r="X3737" s="87" t="str">
        <f>VLOOKUP(CENSO[[#This Row],[NOME COMUM]],ESPECIES[],4,FALSE)</f>
        <v>Não</v>
      </c>
      <c r="Y3737" s="87" t="str">
        <f>IF(IFERROR(VLOOKUP(CENSO[[#This Row],[NOME COMUM]],COMERCIAIS[],2, FALSE), "Não") &lt;&gt; "Não", "Sim", "Não")</f>
        <v>Sim</v>
      </c>
      <c r="Z3737" s="133">
        <f>CENSO[[#This Row],[g (m²)]]/SUM(AEEF[AEEF-UT])</f>
        <v>1.6861559452299956E-3</v>
      </c>
      <c r="AA3737" s="133">
        <f>CENSO[[#This Row],[v (m³)]]/SUM(AEEF[AEEF-UT])</f>
        <v>2.0065255748236945E-2</v>
      </c>
    </row>
    <row r="3738" spans="1:27" ht="14">
      <c r="A3738" s="86">
        <v>1</v>
      </c>
      <c r="B3738" s="86">
        <v>2</v>
      </c>
      <c r="C3738" s="63">
        <v>105</v>
      </c>
      <c r="D3738" s="63">
        <v>3737</v>
      </c>
      <c r="E3738" s="63" t="str">
        <f>VLOOKUP(CENSO[[#This Row],[NOME COMUM]],ESPECIES[],2,FALSE)</f>
        <v>Erisma uncinatum Warm.</v>
      </c>
      <c r="F3738" s="64" t="s">
        <v>98</v>
      </c>
      <c r="G3738" s="64">
        <v>390</v>
      </c>
      <c r="H3738" s="97">
        <f>CENSO[[#This Row],[CAP (cm)]]/PI()</f>
        <v>124.14085561167836</v>
      </c>
      <c r="I3738" s="64">
        <v>17</v>
      </c>
      <c r="J3738" s="96">
        <f>(PI()*(CENSO[[#This Row],[DAP (cm)]]^2))/40000</f>
        <v>1.2103733422138641</v>
      </c>
      <c r="K3738" s="96">
        <f>CENSO[[#This Row],[g (m²)]]*CENSO[[#This Row],[H (m)]]*0.7</f>
        <v>14.403442772344981</v>
      </c>
      <c r="L3738" s="64">
        <v>1</v>
      </c>
      <c r="M3738" s="65">
        <v>366123.59999999899</v>
      </c>
      <c r="N3738" s="87">
        <v>9703339</v>
      </c>
      <c r="O3738" s="87" t="s">
        <v>1228</v>
      </c>
      <c r="P3738" s="87" t="str">
        <f>VLOOKUP(CENSO[[#This Row],[DAP (cm)]],CD[],2,TRUE)</f>
        <v>TORA</v>
      </c>
      <c r="Q3738" s="87" t="str">
        <f>VLOOKUP(CENSO[[#This Row],[DAP (cm)]],DD[],2,TRUE)</f>
        <v>120├ 130</v>
      </c>
      <c r="R3738" s="87" t="str" cm="1">
        <f t="array" ref="R3738">INDEX(_xlfn.TEXTSPLIT(CENSO[[#This Row],[NOME CIENTIFICO]]," "),1)</f>
        <v>Erisma</v>
      </c>
      <c r="S3738" s="98" t="s">
        <v>1004</v>
      </c>
      <c r="T3738" s="87">
        <f>_xlfn.MINIFS(CENSO[DAP (cm)],CENSO[NOME CIENTIFICO],CENSO[[#This Row],[NOME CIENTIFICO]])</f>
        <v>41.38028520389279</v>
      </c>
      <c r="U37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738" s="87" t="str">
        <f>IF(CENSO[[#This Row],[DAP (cm)]]&lt;CENSO[[#This Row],[DMCE (cm)]],"DAP &lt; DMCE","DAP ≥ DMCE")</f>
        <v>DAP ≥ DMCE</v>
      </c>
      <c r="W3738" s="87" t="str">
        <f>IF(CENSO[[#This Row],[DAP (cm)]]&gt;200, "Superior", "Inferior")</f>
        <v>Inferior</v>
      </c>
      <c r="X3738" s="87" t="str">
        <f>VLOOKUP(CENSO[[#This Row],[NOME COMUM]],ESPECIES[],4,FALSE)</f>
        <v>Não</v>
      </c>
      <c r="Y3738" s="87" t="str">
        <f>IF(IFERROR(VLOOKUP(CENSO[[#This Row],[NOME COMUM]],COMERCIAIS[],2, FALSE), "Não") &lt;&gt; "Não", "Sim", "Não")</f>
        <v>Sim</v>
      </c>
      <c r="Z3738" s="133">
        <f>CENSO[[#This Row],[g (m²)]]/SUM(AEEF[AEEF-UT])</f>
        <v>2.1177196398920123E-3</v>
      </c>
      <c r="AA3738" s="133">
        <f>CENSO[[#This Row],[v (m³)]]/SUM(AEEF[AEEF-UT])</f>
        <v>2.5200863714714947E-2</v>
      </c>
    </row>
    <row r="3739" spans="1:27" ht="14">
      <c r="A3739" s="86">
        <v>1</v>
      </c>
      <c r="B3739" s="86">
        <v>2</v>
      </c>
      <c r="C3739" s="63">
        <v>105</v>
      </c>
      <c r="D3739" s="63">
        <v>3738</v>
      </c>
      <c r="E3739" s="63" t="str">
        <f>VLOOKUP(CENSO[[#This Row],[NOME COMUM]],ESPECIES[],2,FALSE)</f>
        <v>Lecythis chartacea O.Berg</v>
      </c>
      <c r="F3739" s="64" t="s">
        <v>31</v>
      </c>
      <c r="G3739" s="64">
        <v>273</v>
      </c>
      <c r="H3739" s="97">
        <f>CENSO[[#This Row],[CAP (cm)]]/PI()</f>
        <v>86.898598928174863</v>
      </c>
      <c r="I3739" s="64">
        <v>22</v>
      </c>
      <c r="J3739" s="96">
        <f>(PI()*(CENSO[[#This Row],[DAP (cm)]]^2))/40000</f>
        <v>0.59308293768479348</v>
      </c>
      <c r="K3739" s="96">
        <f>CENSO[[#This Row],[g (m²)]]*CENSO[[#This Row],[H (m)]]*0.7</f>
        <v>9.1334772403458189</v>
      </c>
      <c r="L3739" s="64">
        <v>1</v>
      </c>
      <c r="M3739" s="65">
        <v>366076.299999999</v>
      </c>
      <c r="N3739" s="87">
        <v>9703350.0999999903</v>
      </c>
      <c r="O3739" s="87" t="s">
        <v>1228</v>
      </c>
      <c r="P3739" s="87" t="str">
        <f>VLOOKUP(CENSO[[#This Row],[DAP (cm)]],CD[],2,TRUE)</f>
        <v>TORA</v>
      </c>
      <c r="Q3739" s="87" t="str">
        <f>VLOOKUP(CENSO[[#This Row],[DAP (cm)]],DD[],2,TRUE)</f>
        <v>80├ 90</v>
      </c>
      <c r="R3739" s="87" t="str" cm="1">
        <f t="array" ref="R3739">INDEX(_xlfn.TEXTSPLIT(CENSO[[#This Row],[NOME CIENTIFICO]]," "),1)</f>
        <v>Lecythis</v>
      </c>
      <c r="S3739" s="98" t="s">
        <v>1004</v>
      </c>
      <c r="T3739" s="87">
        <f>_xlfn.MINIFS(CENSO[DAP (cm)],CENSO[NOME CIENTIFICO],CENSO[[#This Row],[NOME CIENTIFICO]])</f>
        <v>38.833806114422465</v>
      </c>
      <c r="U37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39" s="87" t="str">
        <f>IF(CENSO[[#This Row],[DAP (cm)]]&lt;CENSO[[#This Row],[DMCE (cm)]],"DAP &lt; DMCE","DAP ≥ DMCE")</f>
        <v>DAP ≥ DMCE</v>
      </c>
      <c r="W3739" s="87" t="str">
        <f>IF(CENSO[[#This Row],[DAP (cm)]]&gt;200, "Superior", "Inferior")</f>
        <v>Inferior</v>
      </c>
      <c r="X3739" s="87" t="str">
        <f>VLOOKUP(CENSO[[#This Row],[NOME COMUM]],ESPECIES[],4,FALSE)</f>
        <v>Não</v>
      </c>
      <c r="Y3739" s="87" t="str">
        <f>IF(IFERROR(VLOOKUP(CENSO[[#This Row],[NOME COMUM]],COMERCIAIS[],2, FALSE), "Não") &lt;&gt; "Não", "Sim", "Não")</f>
        <v>Sim</v>
      </c>
      <c r="Z3739" s="133">
        <f>CENSO[[#This Row],[g (m²)]]/SUM(AEEF[AEEF-UT])</f>
        <v>1.0376826235470862E-3</v>
      </c>
      <c r="AA3739" s="133">
        <f>CENSO[[#This Row],[v (m³)]]/SUM(AEEF[AEEF-UT])</f>
        <v>1.5980312402625128E-2</v>
      </c>
    </row>
    <row r="3740" spans="1:27" ht="14">
      <c r="A3740" s="86">
        <v>1</v>
      </c>
      <c r="B3740" s="86">
        <v>2</v>
      </c>
      <c r="C3740" s="63">
        <v>105</v>
      </c>
      <c r="D3740" s="63">
        <v>3739</v>
      </c>
      <c r="E3740" s="63" t="str">
        <f>VLOOKUP(CENSO[[#This Row],[NOME COMUM]],ESPECIES[],2,FALSE)</f>
        <v>Copaifera guianensis Desf.</v>
      </c>
      <c r="F3740" s="64" t="s">
        <v>7</v>
      </c>
      <c r="G3740" s="64">
        <v>163</v>
      </c>
      <c r="H3740" s="97">
        <f>CENSO[[#This Row],[CAP (cm)]]/PI()</f>
        <v>51.884511447957884</v>
      </c>
      <c r="I3740" s="64">
        <v>23</v>
      </c>
      <c r="J3740" s="96">
        <f>(PI()*(CENSO[[#This Row],[DAP (cm)]]^2))/40000</f>
        <v>0.21142938415042836</v>
      </c>
      <c r="K3740" s="96">
        <f>CENSO[[#This Row],[g (m²)]]*CENSO[[#This Row],[H (m)]]*0.7</f>
        <v>3.4040130848218966</v>
      </c>
      <c r="L3740" s="64">
        <v>1</v>
      </c>
      <c r="M3740" s="65">
        <v>366082.799999999</v>
      </c>
      <c r="N3740" s="87">
        <v>9703323.8000000007</v>
      </c>
      <c r="O3740" s="98" t="s">
        <v>1225</v>
      </c>
      <c r="P3740" s="87" t="str">
        <f>VLOOKUP(CENSO[[#This Row],[DAP (cm)]],CD[],2,TRUE)</f>
        <v>TORA</v>
      </c>
      <c r="Q3740" s="87" t="str">
        <f>VLOOKUP(CENSO[[#This Row],[DAP (cm)]],DD[],2,TRUE)</f>
        <v>50├ 60</v>
      </c>
      <c r="R3740" s="87" t="str" cm="1">
        <f t="array" ref="R3740">INDEX(_xlfn.TEXTSPLIT(CENSO[[#This Row],[NOME CIENTIFICO]]," "),1)</f>
        <v>Copaifera</v>
      </c>
      <c r="S3740" s="98" t="s">
        <v>1004</v>
      </c>
      <c r="T3740" s="87">
        <f>_xlfn.MINIFS(CENSO[DAP (cm)],CENSO[NOME CIENTIFICO],CENSO[[#This Row],[NOME CIENTIFICO]])</f>
        <v>51.884511447957884</v>
      </c>
      <c r="U37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61.884511447957884</v>
      </c>
      <c r="V3740" s="87" t="str">
        <f>IF(CENSO[[#This Row],[DAP (cm)]]&lt;CENSO[[#This Row],[DMCE (cm)]],"DAP &lt; DMCE","DAP ≥ DMCE")</f>
        <v>DAP &lt; DMCE</v>
      </c>
      <c r="W3740" s="87" t="str">
        <f>IF(CENSO[[#This Row],[DAP (cm)]]&gt;200, "Superior", "Inferior")</f>
        <v>Inferior</v>
      </c>
      <c r="X3740" s="87" t="str">
        <f>VLOOKUP(CENSO[[#This Row],[NOME COMUM]],ESPECIES[],4,FALSE)</f>
        <v>Não</v>
      </c>
      <c r="Y3740" s="87" t="str">
        <f>IF(IFERROR(VLOOKUP(CENSO[[#This Row],[NOME COMUM]],COMERCIAIS[],2, FALSE), "Não") &lt;&gt; "Não", "Sim", "Não")</f>
        <v>Não</v>
      </c>
      <c r="Z3740" s="133">
        <f>CENSO[[#This Row],[g (m²)]]/SUM(AEEF[AEEF-UT])</f>
        <v>3.69925661487777E-4</v>
      </c>
      <c r="AA3740" s="133">
        <f>CENSO[[#This Row],[v (m³)]]/SUM(AEEF[AEEF-UT])</f>
        <v>5.9558031499532095E-3</v>
      </c>
    </row>
    <row r="3741" spans="1:27" ht="14">
      <c r="A3741" s="86">
        <v>1</v>
      </c>
      <c r="B3741" s="86">
        <v>2</v>
      </c>
      <c r="C3741" s="63">
        <v>105</v>
      </c>
      <c r="D3741" s="63">
        <v>3740</v>
      </c>
      <c r="E3741" s="63" t="str">
        <f>VLOOKUP(CENSO[[#This Row],[NOME COMUM]],ESPECIES[],2,FALSE)</f>
        <v>Lecythis chartacea O.Berg</v>
      </c>
      <c r="F3741" s="64" t="s">
        <v>31</v>
      </c>
      <c r="G3741" s="64">
        <v>272</v>
      </c>
      <c r="H3741" s="97">
        <f>CENSO[[#This Row],[CAP (cm)]]/PI()</f>
        <v>86.580289041991065</v>
      </c>
      <c r="I3741" s="64">
        <v>20</v>
      </c>
      <c r="J3741" s="96">
        <f>(PI()*(CENSO[[#This Row],[DAP (cm)]]^2))/40000</f>
        <v>0.58874596548553915</v>
      </c>
      <c r="K3741" s="96">
        <f>CENSO[[#This Row],[g (m²)]]*CENSO[[#This Row],[H (m)]]*0.7</f>
        <v>8.2424435167975467</v>
      </c>
      <c r="L3741" s="64">
        <v>1</v>
      </c>
      <c r="M3741" s="65">
        <v>366086.799999999</v>
      </c>
      <c r="N3741" s="87">
        <v>9703314.1999999899</v>
      </c>
      <c r="O3741" s="87" t="s">
        <v>1228</v>
      </c>
      <c r="P3741" s="87" t="str">
        <f>VLOOKUP(CENSO[[#This Row],[DAP (cm)]],CD[],2,TRUE)</f>
        <v>TORA</v>
      </c>
      <c r="Q3741" s="87" t="str">
        <f>VLOOKUP(CENSO[[#This Row],[DAP (cm)]],DD[],2,TRUE)</f>
        <v>80├ 90</v>
      </c>
      <c r="R3741" s="87" t="str" cm="1">
        <f t="array" ref="R3741">INDEX(_xlfn.TEXTSPLIT(CENSO[[#This Row],[NOME CIENTIFICO]]," "),1)</f>
        <v>Lecythis</v>
      </c>
      <c r="S3741" s="98" t="s">
        <v>1004</v>
      </c>
      <c r="T3741" s="87">
        <f>_xlfn.MINIFS(CENSO[DAP (cm)],CENSO[NOME CIENTIFICO],CENSO[[#This Row],[NOME CIENTIFICO]])</f>
        <v>38.833806114422465</v>
      </c>
      <c r="U37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41" s="87" t="str">
        <f>IF(CENSO[[#This Row],[DAP (cm)]]&lt;CENSO[[#This Row],[DMCE (cm)]],"DAP &lt; DMCE","DAP ≥ DMCE")</f>
        <v>DAP ≥ DMCE</v>
      </c>
      <c r="W3741" s="87" t="str">
        <f>IF(CENSO[[#This Row],[DAP (cm)]]&gt;200, "Superior", "Inferior")</f>
        <v>Inferior</v>
      </c>
      <c r="X3741" s="87" t="str">
        <f>VLOOKUP(CENSO[[#This Row],[NOME COMUM]],ESPECIES[],4,FALSE)</f>
        <v>Não</v>
      </c>
      <c r="Y3741" s="87" t="str">
        <f>IF(IFERROR(VLOOKUP(CENSO[[#This Row],[NOME COMUM]],COMERCIAIS[],2, FALSE), "Não") &lt;&gt; "Não", "Sim", "Não")</f>
        <v>Sim</v>
      </c>
      <c r="Z3741" s="133">
        <f>CENSO[[#This Row],[g (m²)]]/SUM(AEEF[AEEF-UT])</f>
        <v>1.0300944762509574E-3</v>
      </c>
      <c r="AA3741" s="133">
        <f>CENSO[[#This Row],[v (m³)]]/SUM(AEEF[AEEF-UT])</f>
        <v>1.4421322667513402E-2</v>
      </c>
    </row>
    <row r="3742" spans="1:27" ht="14">
      <c r="A3742" s="86">
        <v>1</v>
      </c>
      <c r="B3742" s="86">
        <v>2</v>
      </c>
      <c r="C3742" s="63">
        <v>105</v>
      </c>
      <c r="D3742" s="63">
        <v>3741</v>
      </c>
      <c r="E3742" s="63" t="str">
        <f>VLOOKUP(CENSO[[#This Row],[NOME COMUM]],ESPECIES[],2,FALSE)</f>
        <v>Pouteria sp.</v>
      </c>
      <c r="F3742" s="64" t="s">
        <v>83</v>
      </c>
      <c r="G3742" s="64">
        <v>209</v>
      </c>
      <c r="H3742" s="97">
        <f>CENSO[[#This Row],[CAP (cm)]]/PI()</f>
        <v>66.526766212412255</v>
      </c>
      <c r="I3742" s="64">
        <v>18</v>
      </c>
      <c r="J3742" s="96">
        <f>(PI()*(CENSO[[#This Row],[DAP (cm)]]^2))/40000</f>
        <v>0.34760235345985407</v>
      </c>
      <c r="K3742" s="96">
        <f>CENSO[[#This Row],[g (m²)]]*CENSO[[#This Row],[H (m)]]*0.7</f>
        <v>4.3797896535941607</v>
      </c>
      <c r="L3742" s="64">
        <v>1</v>
      </c>
      <c r="M3742" s="65">
        <v>366081.7</v>
      </c>
      <c r="N3742" s="87">
        <v>9703300</v>
      </c>
      <c r="O3742" s="87" t="s">
        <v>1227</v>
      </c>
      <c r="P3742" s="87" t="str">
        <f>VLOOKUP(CENSO[[#This Row],[DAP (cm)]],CD[],2,TRUE)</f>
        <v>TORA</v>
      </c>
      <c r="Q3742" s="87" t="str">
        <f>VLOOKUP(CENSO[[#This Row],[DAP (cm)]],DD[],2,TRUE)</f>
        <v>60├ 70</v>
      </c>
      <c r="R3742" s="87" t="str" cm="1">
        <f t="array" ref="R3742">INDEX(_xlfn.TEXTSPLIT(CENSO[[#This Row],[NOME CIENTIFICO]]," "),1)</f>
        <v>Pouteria</v>
      </c>
      <c r="S3742" s="98" t="s">
        <v>1004</v>
      </c>
      <c r="T3742" s="87">
        <f>_xlfn.MINIFS(CENSO[DAP (cm)],CENSO[NOME CIENTIFICO],CENSO[[#This Row],[NOME CIENTIFICO]])</f>
        <v>39.788735772973837</v>
      </c>
      <c r="U37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42" s="87" t="str">
        <f>IF(CENSO[[#This Row],[DAP (cm)]]&lt;CENSO[[#This Row],[DMCE (cm)]],"DAP &lt; DMCE","DAP ≥ DMCE")</f>
        <v>DAP ≥ DMCE</v>
      </c>
      <c r="W3742" s="87" t="str">
        <f>IF(CENSO[[#This Row],[DAP (cm)]]&gt;200, "Superior", "Inferior")</f>
        <v>Inferior</v>
      </c>
      <c r="X3742" s="87" t="str">
        <f>VLOOKUP(CENSO[[#This Row],[NOME COMUM]],ESPECIES[],4,FALSE)</f>
        <v>Não</v>
      </c>
      <c r="Y3742" s="87" t="str">
        <f>IF(IFERROR(VLOOKUP(CENSO[[#This Row],[NOME COMUM]],COMERCIAIS[],2, FALSE), "Não") &lt;&gt; "Não", "Sim", "Não")</f>
        <v>Não</v>
      </c>
      <c r="Z3742" s="133">
        <f>CENSO[[#This Row],[g (m²)]]/SUM(AEEF[AEEF-UT])</f>
        <v>6.0817956338016449E-4</v>
      </c>
      <c r="AA3742" s="133">
        <f>CENSO[[#This Row],[v (m³)]]/SUM(AEEF[AEEF-UT])</f>
        <v>7.6630624985900711E-3</v>
      </c>
    </row>
    <row r="3743" spans="1:27" ht="14">
      <c r="A3743" s="86">
        <v>1</v>
      </c>
      <c r="B3743" s="86">
        <v>2</v>
      </c>
      <c r="C3743" s="63">
        <v>105</v>
      </c>
      <c r="D3743" s="63">
        <v>3742</v>
      </c>
      <c r="E3743" s="63" t="str">
        <f>VLOOKUP(CENSO[[#This Row],[NOME COMUM]],ESPECIES[],2,FALSE)</f>
        <v>Couratari guianensis Aubl.</v>
      </c>
      <c r="F3743" s="64" t="s">
        <v>6</v>
      </c>
      <c r="G3743" s="64">
        <v>255</v>
      </c>
      <c r="H3743" s="97">
        <f>CENSO[[#This Row],[CAP (cm)]]/PI()</f>
        <v>81.169020976866619</v>
      </c>
      <c r="I3743" s="64">
        <v>23</v>
      </c>
      <c r="J3743" s="96">
        <f>(PI()*(CENSO[[#This Row],[DAP (cm)]]^2))/40000</f>
        <v>0.51745250872752468</v>
      </c>
      <c r="K3743" s="96">
        <f>CENSO[[#This Row],[g (m²)]]*CENSO[[#This Row],[H (m)]]*0.7</f>
        <v>8.3309853905131472</v>
      </c>
      <c r="L3743" s="64">
        <v>1</v>
      </c>
      <c r="M3743" s="65">
        <v>366068.09999999899</v>
      </c>
      <c r="N3743" s="87">
        <v>9703304.1999999899</v>
      </c>
      <c r="O3743" s="87" t="s">
        <v>1228</v>
      </c>
      <c r="P3743" s="87" t="str">
        <f>VLOOKUP(CENSO[[#This Row],[DAP (cm)]],CD[],2,TRUE)</f>
        <v>TORA</v>
      </c>
      <c r="Q3743" s="87" t="str">
        <f>VLOOKUP(CENSO[[#This Row],[DAP (cm)]],DD[],2,TRUE)</f>
        <v>80├ 90</v>
      </c>
      <c r="R3743" s="87" t="str" cm="1">
        <f t="array" ref="R3743">INDEX(_xlfn.TEXTSPLIT(CENSO[[#This Row],[NOME CIENTIFICO]]," "),1)</f>
        <v>Couratari</v>
      </c>
      <c r="S3743" s="98" t="s">
        <v>1004</v>
      </c>
      <c r="T3743" s="87">
        <f>_xlfn.MINIFS(CENSO[DAP (cm)],CENSO[NOME CIENTIFICO],CENSO[[#This Row],[NOME CIENTIFICO]])</f>
        <v>38.833806114422465</v>
      </c>
      <c r="U37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43" s="87" t="str">
        <f>IF(CENSO[[#This Row],[DAP (cm)]]&lt;CENSO[[#This Row],[DMCE (cm)]],"DAP &lt; DMCE","DAP ≥ DMCE")</f>
        <v>DAP ≥ DMCE</v>
      </c>
      <c r="W3743" s="87" t="str">
        <f>IF(CENSO[[#This Row],[DAP (cm)]]&gt;200, "Superior", "Inferior")</f>
        <v>Inferior</v>
      </c>
      <c r="X3743" s="87" t="str">
        <f>VLOOKUP(CENSO[[#This Row],[NOME COMUM]],ESPECIES[],4,FALSE)</f>
        <v>Não</v>
      </c>
      <c r="Y3743" s="87" t="str">
        <f>IF(IFERROR(VLOOKUP(CENSO[[#This Row],[NOME COMUM]],COMERCIAIS[],2, FALSE), "Não") &lt;&gt; "Não", "Sim", "Não")</f>
        <v>Sim</v>
      </c>
      <c r="Z3743" s="133">
        <f>CENSO[[#This Row],[g (m²)]]/SUM(AEEF[AEEF-UT])</f>
        <v>9.053564732674432E-4</v>
      </c>
      <c r="AA3743" s="133">
        <f>CENSO[[#This Row],[v (m³)]]/SUM(AEEF[AEEF-UT])</f>
        <v>1.4576239219605835E-2</v>
      </c>
    </row>
    <row r="3744" spans="1:27" ht="14">
      <c r="A3744" s="86">
        <v>1</v>
      </c>
      <c r="B3744" s="86">
        <v>2</v>
      </c>
      <c r="C3744" s="63">
        <v>105</v>
      </c>
      <c r="D3744" s="63">
        <v>3743</v>
      </c>
      <c r="E3744" s="63" t="str">
        <f>VLOOKUP(CENSO[[#This Row],[NOME COMUM]],ESPECIES[],2,FALSE)</f>
        <v>Pouteria sp.</v>
      </c>
      <c r="F3744" s="64" t="s">
        <v>83</v>
      </c>
      <c r="G3744" s="64">
        <v>257</v>
      </c>
      <c r="H3744" s="97">
        <f>CENSO[[#This Row],[CAP (cm)]]/PI()</f>
        <v>81.8056407492342</v>
      </c>
      <c r="I3744" s="64">
        <v>20</v>
      </c>
      <c r="J3744" s="96">
        <f>(PI()*(CENSO[[#This Row],[DAP (cm)]]^2))/40000</f>
        <v>0.52560124181382972</v>
      </c>
      <c r="K3744" s="96">
        <f>CENSO[[#This Row],[g (m²)]]*CENSO[[#This Row],[H (m)]]*0.7</f>
        <v>7.3584173853936159</v>
      </c>
      <c r="L3744" s="64">
        <v>1</v>
      </c>
      <c r="M3744" s="65">
        <v>366059</v>
      </c>
      <c r="N3744" s="87">
        <v>9703299.6999999899</v>
      </c>
      <c r="O3744" s="87" t="s">
        <v>1227</v>
      </c>
      <c r="P3744" s="87" t="str">
        <f>VLOOKUP(CENSO[[#This Row],[DAP (cm)]],CD[],2,TRUE)</f>
        <v>TORA</v>
      </c>
      <c r="Q3744" s="87" t="str">
        <f>VLOOKUP(CENSO[[#This Row],[DAP (cm)]],DD[],2,TRUE)</f>
        <v>80├ 90</v>
      </c>
      <c r="R3744" s="87" t="str" cm="1">
        <f t="array" ref="R3744">INDEX(_xlfn.TEXTSPLIT(CENSO[[#This Row],[NOME CIENTIFICO]]," "),1)</f>
        <v>Pouteria</v>
      </c>
      <c r="S3744" s="98" t="s">
        <v>1004</v>
      </c>
      <c r="T3744" s="87">
        <f>_xlfn.MINIFS(CENSO[DAP (cm)],CENSO[NOME CIENTIFICO],CENSO[[#This Row],[NOME CIENTIFICO]])</f>
        <v>39.788735772973837</v>
      </c>
      <c r="U37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44" s="87" t="str">
        <f>IF(CENSO[[#This Row],[DAP (cm)]]&lt;CENSO[[#This Row],[DMCE (cm)]],"DAP &lt; DMCE","DAP ≥ DMCE")</f>
        <v>DAP ≥ DMCE</v>
      </c>
      <c r="W3744" s="87" t="str">
        <f>IF(CENSO[[#This Row],[DAP (cm)]]&gt;200, "Superior", "Inferior")</f>
        <v>Inferior</v>
      </c>
      <c r="X3744" s="87" t="str">
        <f>VLOOKUP(CENSO[[#This Row],[NOME COMUM]],ESPECIES[],4,FALSE)</f>
        <v>Não</v>
      </c>
      <c r="Y3744" s="87" t="str">
        <f>IF(IFERROR(VLOOKUP(CENSO[[#This Row],[NOME COMUM]],COMERCIAIS[],2, FALSE), "Não") &lt;&gt; "Não", "Sim", "Não")</f>
        <v>Não</v>
      </c>
      <c r="Z3744" s="133">
        <f>CENSO[[#This Row],[g (m²)]]/SUM(AEEF[AEEF-UT])</f>
        <v>9.1961383626053598E-4</v>
      </c>
      <c r="AA3744" s="133">
        <f>CENSO[[#This Row],[v (m³)]]/SUM(AEEF[AEEF-UT])</f>
        <v>1.2874593707647503E-2</v>
      </c>
    </row>
    <row r="3745" spans="1:27" ht="14">
      <c r="A3745" s="86">
        <v>1</v>
      </c>
      <c r="B3745" s="86">
        <v>2</v>
      </c>
      <c r="C3745" s="63">
        <v>105</v>
      </c>
      <c r="D3745" s="63">
        <v>3744</v>
      </c>
      <c r="E3745" s="63" t="str">
        <f>VLOOKUP(CENSO[[#This Row],[NOME COMUM]],ESPECIES[],2,FALSE)</f>
        <v>Eschweilera grandiflora (Aubl.) Sandwith</v>
      </c>
      <c r="F3745" s="64" t="s">
        <v>19</v>
      </c>
      <c r="G3745" s="64">
        <v>136</v>
      </c>
      <c r="H3745" s="97">
        <f>CENSO[[#This Row],[CAP (cm)]]/PI()</f>
        <v>43.290144520995533</v>
      </c>
      <c r="I3745" s="64">
        <v>12</v>
      </c>
      <c r="J3745" s="96">
        <f>(PI()*(CENSO[[#This Row],[DAP (cm)]]^2))/40000</f>
        <v>0.14718649137138479</v>
      </c>
      <c r="K3745" s="96">
        <f>CENSO[[#This Row],[g (m²)]]*CENSO[[#This Row],[H (m)]]*0.7</f>
        <v>1.2363665275196321</v>
      </c>
      <c r="L3745" s="64">
        <v>2</v>
      </c>
      <c r="M3745" s="65">
        <v>366052.7</v>
      </c>
      <c r="N3745" s="87">
        <v>9703302.6999999899</v>
      </c>
      <c r="O3745" s="98" t="s">
        <v>1225</v>
      </c>
      <c r="P3745" s="87" t="str">
        <f>VLOOKUP(CENSO[[#This Row],[DAP (cm)]],CD[],2,TRUE)</f>
        <v>TORETE</v>
      </c>
      <c r="Q3745" s="87" t="str">
        <f>VLOOKUP(CENSO[[#This Row],[DAP (cm)]],DD[],2,TRUE)</f>
        <v>40├ 50</v>
      </c>
      <c r="R3745" s="87" t="str" cm="1">
        <f t="array" ref="R3745">INDEX(_xlfn.TEXTSPLIT(CENSO[[#This Row],[NOME CIENTIFICO]]," "),1)</f>
        <v>Eschweilera</v>
      </c>
      <c r="S3745" s="98" t="s">
        <v>1004</v>
      </c>
      <c r="T3745" s="87">
        <f>_xlfn.MINIFS(CENSO[DAP (cm)],CENSO[NOME CIENTIFICO],CENSO[[#This Row],[NOME CIENTIFICO]])</f>
        <v>41.38028520389279</v>
      </c>
      <c r="U37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745" s="87" t="str">
        <f>IF(CENSO[[#This Row],[DAP (cm)]]&lt;CENSO[[#This Row],[DMCE (cm)]],"DAP &lt; DMCE","DAP ≥ DMCE")</f>
        <v>DAP &lt; DMCE</v>
      </c>
      <c r="W3745" s="87" t="str">
        <f>IF(CENSO[[#This Row],[DAP (cm)]]&gt;200, "Superior", "Inferior")</f>
        <v>Inferior</v>
      </c>
      <c r="X3745" s="87" t="str">
        <f>VLOOKUP(CENSO[[#This Row],[NOME COMUM]],ESPECIES[],4,FALSE)</f>
        <v>Não</v>
      </c>
      <c r="Y3745" s="87" t="str">
        <f>IF(IFERROR(VLOOKUP(CENSO[[#This Row],[NOME COMUM]],COMERCIAIS[],2, FALSE), "Não") &lt;&gt; "Não", "Sim", "Não")</f>
        <v>Não</v>
      </c>
      <c r="Z3745" s="133">
        <f>CENSO[[#This Row],[g (m²)]]/SUM(AEEF[AEEF-UT])</f>
        <v>2.5752361906273934E-4</v>
      </c>
      <c r="AA3745" s="133">
        <f>CENSO[[#This Row],[v (m³)]]/SUM(AEEF[AEEF-UT])</f>
        <v>2.1631984001270104E-3</v>
      </c>
    </row>
    <row r="3746" spans="1:27" ht="14">
      <c r="A3746" s="86">
        <v>1</v>
      </c>
      <c r="B3746" s="86">
        <v>2</v>
      </c>
      <c r="C3746" s="63">
        <v>105</v>
      </c>
      <c r="D3746" s="63">
        <v>3745</v>
      </c>
      <c r="E3746" s="63" t="str">
        <f>VLOOKUP(CENSO[[#This Row],[NOME COMUM]],ESPECIES[],2,FALSE)</f>
        <v>Tachigali myrmecophila Ducke</v>
      </c>
      <c r="F3746" s="64" t="s">
        <v>14</v>
      </c>
      <c r="G3746" s="64">
        <v>200</v>
      </c>
      <c r="H3746" s="97">
        <f>CENSO[[#This Row],[CAP (cm)]]/PI()</f>
        <v>63.661977236758133</v>
      </c>
      <c r="I3746" s="64">
        <v>15</v>
      </c>
      <c r="J3746" s="96">
        <f>(PI()*(CENSO[[#This Row],[DAP (cm)]]^2))/40000</f>
        <v>0.31830988618379064</v>
      </c>
      <c r="K3746" s="96">
        <f>CENSO[[#This Row],[g (m²)]]*CENSO[[#This Row],[H (m)]]*0.7</f>
        <v>3.3422538049298014</v>
      </c>
      <c r="L3746" s="64">
        <v>1</v>
      </c>
      <c r="M3746" s="65">
        <v>366061</v>
      </c>
      <c r="N3746" s="87">
        <v>9703271.0999999903</v>
      </c>
      <c r="O3746" s="87" t="s">
        <v>1228</v>
      </c>
      <c r="P3746" s="87" t="str">
        <f>VLOOKUP(CENSO[[#This Row],[DAP (cm)]],CD[],2,TRUE)</f>
        <v>TORA</v>
      </c>
      <c r="Q3746" s="87" t="str">
        <f>VLOOKUP(CENSO[[#This Row],[DAP (cm)]],DD[],2,TRUE)</f>
        <v>60├ 70</v>
      </c>
      <c r="R3746" s="87" t="str" cm="1">
        <f t="array" ref="R3746">INDEX(_xlfn.TEXTSPLIT(CENSO[[#This Row],[NOME CIENTIFICO]]," "),1)</f>
        <v>Tachigali</v>
      </c>
      <c r="S3746" s="98" t="s">
        <v>1004</v>
      </c>
      <c r="T3746" s="87">
        <f>_xlfn.MINIFS(CENSO[DAP (cm)],CENSO[NOME CIENTIFICO],CENSO[[#This Row],[NOME CIENTIFICO]])</f>
        <v>39.152116000606256</v>
      </c>
      <c r="U37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46" s="87" t="str">
        <f>IF(CENSO[[#This Row],[DAP (cm)]]&lt;CENSO[[#This Row],[DMCE (cm)]],"DAP &lt; DMCE","DAP ≥ DMCE")</f>
        <v>DAP ≥ DMCE</v>
      </c>
      <c r="W3746" s="87" t="str">
        <f>IF(CENSO[[#This Row],[DAP (cm)]]&gt;200, "Superior", "Inferior")</f>
        <v>Inferior</v>
      </c>
      <c r="X3746" s="87" t="str">
        <f>VLOOKUP(CENSO[[#This Row],[NOME COMUM]],ESPECIES[],4,FALSE)</f>
        <v>Não</v>
      </c>
      <c r="Y3746" s="87" t="str">
        <f>IF(IFERROR(VLOOKUP(CENSO[[#This Row],[NOME COMUM]],COMERCIAIS[],2, FALSE), "Não") &lt;&gt; "Não", "Sim", "Não")</f>
        <v>Sim</v>
      </c>
      <c r="Z3746" s="133">
        <f>CENSO[[#This Row],[g (m²)]]/SUM(AEEF[AEEF-UT])</f>
        <v>5.5692824191768894E-4</v>
      </c>
      <c r="AA3746" s="133">
        <f>CENSO[[#This Row],[v (m³)]]/SUM(AEEF[AEEF-UT])</f>
        <v>5.847746540135733E-3</v>
      </c>
    </row>
    <row r="3747" spans="1:27" ht="14">
      <c r="A3747" s="86">
        <v>1</v>
      </c>
      <c r="B3747" s="86">
        <v>2</v>
      </c>
      <c r="C3747" s="63">
        <v>105</v>
      </c>
      <c r="D3747" s="63">
        <v>3746</v>
      </c>
      <c r="E3747" s="63" t="str">
        <f>VLOOKUP(CENSO[[#This Row],[NOME COMUM]],ESPECIES[],2,FALSE)</f>
        <v>Tachigali myrmecophila Ducke</v>
      </c>
      <c r="F3747" s="64" t="s">
        <v>14</v>
      </c>
      <c r="G3747" s="64">
        <v>186</v>
      </c>
      <c r="H3747" s="97">
        <f>CENSO[[#This Row],[CAP (cm)]]/PI()</f>
        <v>59.205638830185066</v>
      </c>
      <c r="I3747" s="64">
        <v>12</v>
      </c>
      <c r="J3747" s="96">
        <f>(PI()*(CENSO[[#This Row],[DAP (cm)]]^2))/40000</f>
        <v>0.27530622056036053</v>
      </c>
      <c r="K3747" s="96">
        <f>CENSO[[#This Row],[g (m²)]]*CENSO[[#This Row],[H (m)]]*0.7</f>
        <v>2.3125722527070285</v>
      </c>
      <c r="L3747" s="64">
        <v>2</v>
      </c>
      <c r="M3747" s="65">
        <v>366057.7</v>
      </c>
      <c r="N3747" s="87">
        <v>9703258.3000000007</v>
      </c>
      <c r="O3747" s="87" t="s">
        <v>1228</v>
      </c>
      <c r="P3747" s="87" t="str">
        <f>VLOOKUP(CENSO[[#This Row],[DAP (cm)]],CD[],2,TRUE)</f>
        <v>TORA</v>
      </c>
      <c r="Q3747" s="87" t="str">
        <f>VLOOKUP(CENSO[[#This Row],[DAP (cm)]],DD[],2,TRUE)</f>
        <v>50├ 60</v>
      </c>
      <c r="R3747" s="87" t="str" cm="1">
        <f t="array" ref="R3747">INDEX(_xlfn.TEXTSPLIT(CENSO[[#This Row],[NOME CIENTIFICO]]," "),1)</f>
        <v>Tachigali</v>
      </c>
      <c r="S3747" s="98" t="s">
        <v>1004</v>
      </c>
      <c r="T3747" s="87">
        <f>_xlfn.MINIFS(CENSO[DAP (cm)],CENSO[NOME CIENTIFICO],CENSO[[#This Row],[NOME CIENTIFICO]])</f>
        <v>39.152116000606256</v>
      </c>
      <c r="U37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47" s="87" t="str">
        <f>IF(CENSO[[#This Row],[DAP (cm)]]&lt;CENSO[[#This Row],[DMCE (cm)]],"DAP &lt; DMCE","DAP ≥ DMCE")</f>
        <v>DAP ≥ DMCE</v>
      </c>
      <c r="W3747" s="87" t="str">
        <f>IF(CENSO[[#This Row],[DAP (cm)]]&gt;200, "Superior", "Inferior")</f>
        <v>Inferior</v>
      </c>
      <c r="X3747" s="87" t="str">
        <f>VLOOKUP(CENSO[[#This Row],[NOME COMUM]],ESPECIES[],4,FALSE)</f>
        <v>Não</v>
      </c>
      <c r="Y3747" s="87" t="str">
        <f>IF(IFERROR(VLOOKUP(CENSO[[#This Row],[NOME COMUM]],COMERCIAIS[],2, FALSE), "Não") &lt;&gt; "Não", "Sim", "Não")</f>
        <v>Sim</v>
      </c>
      <c r="Z3747" s="133">
        <f>CENSO[[#This Row],[g (m²)]]/SUM(AEEF[AEEF-UT])</f>
        <v>4.8168723643460915E-4</v>
      </c>
      <c r="AA3747" s="133">
        <f>CENSO[[#This Row],[v (m³)]]/SUM(AEEF[AEEF-UT])</f>
        <v>4.0461727860507174E-3</v>
      </c>
    </row>
    <row r="3748" spans="1:27" ht="14">
      <c r="A3748" s="86">
        <v>1</v>
      </c>
      <c r="B3748" s="86">
        <v>2</v>
      </c>
      <c r="C3748" s="63">
        <v>105</v>
      </c>
      <c r="D3748" s="63">
        <v>3747</v>
      </c>
      <c r="E3748" s="63" t="str">
        <f>VLOOKUP(CENSO[[#This Row],[NOME COMUM]],ESPECIES[],2,FALSE)</f>
        <v>Goupia glabra Aubl.</v>
      </c>
      <c r="F3748" s="64" t="s">
        <v>34</v>
      </c>
      <c r="G3748" s="64">
        <v>153</v>
      </c>
      <c r="H3748" s="97">
        <f>CENSO[[#This Row],[CAP (cm)]]/PI()</f>
        <v>48.701412586119972</v>
      </c>
      <c r="I3748" s="64">
        <v>11</v>
      </c>
      <c r="J3748" s="96">
        <f>(PI()*(CENSO[[#This Row],[DAP (cm)]]^2))/40000</f>
        <v>0.18628290314190887</v>
      </c>
      <c r="K3748" s="96">
        <f>CENSO[[#This Row],[g (m²)]]*CENSO[[#This Row],[H (m)]]*0.7</f>
        <v>1.434378354192698</v>
      </c>
      <c r="L3748" s="64">
        <v>2</v>
      </c>
      <c r="M3748" s="65">
        <v>366014</v>
      </c>
      <c r="N3748" s="87">
        <v>9703144.0999999903</v>
      </c>
      <c r="O3748" s="98" t="s">
        <v>1225</v>
      </c>
      <c r="P3748" s="87" t="str">
        <f>VLOOKUP(CENSO[[#This Row],[DAP (cm)]],CD[],2,TRUE)</f>
        <v>TORETE</v>
      </c>
      <c r="Q3748" s="87" t="str">
        <f>VLOOKUP(CENSO[[#This Row],[DAP (cm)]],DD[],2,TRUE)</f>
        <v>40├ 50</v>
      </c>
      <c r="R3748" s="87" t="str" cm="1">
        <f t="array" ref="R3748">INDEX(_xlfn.TEXTSPLIT(CENSO[[#This Row],[NOME CIENTIFICO]]," "),1)</f>
        <v>Goupia</v>
      </c>
      <c r="S3748" s="98" t="s">
        <v>1004</v>
      </c>
      <c r="T3748" s="87">
        <f>_xlfn.MINIFS(CENSO[DAP (cm)],CENSO[NOME CIENTIFICO],CENSO[[#This Row],[NOME CIENTIFICO]])</f>
        <v>40.107045659157627</v>
      </c>
      <c r="U37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748" s="87" t="str">
        <f>IF(CENSO[[#This Row],[DAP (cm)]]&lt;CENSO[[#This Row],[DMCE (cm)]],"DAP &lt; DMCE","DAP ≥ DMCE")</f>
        <v>DAP &lt; DMCE</v>
      </c>
      <c r="W3748" s="87" t="str">
        <f>IF(CENSO[[#This Row],[DAP (cm)]]&gt;200, "Superior", "Inferior")</f>
        <v>Inferior</v>
      </c>
      <c r="X3748" s="87" t="str">
        <f>VLOOKUP(CENSO[[#This Row],[NOME COMUM]],ESPECIES[],4,FALSE)</f>
        <v>Não</v>
      </c>
      <c r="Y3748" s="87" t="str">
        <f>IF(IFERROR(VLOOKUP(CENSO[[#This Row],[NOME COMUM]],COMERCIAIS[],2, FALSE), "Não") &lt;&gt; "Não", "Sim", "Não")</f>
        <v>Sim</v>
      </c>
      <c r="Z3748" s="133">
        <f>CENSO[[#This Row],[g (m²)]]/SUM(AEEF[AEEF-UT])</f>
        <v>3.2592833037627952E-4</v>
      </c>
      <c r="AA3748" s="133">
        <f>CENSO[[#This Row],[v (m³)]]/SUM(AEEF[AEEF-UT])</f>
        <v>2.5096481438973517E-3</v>
      </c>
    </row>
    <row r="3749" spans="1:27" ht="14">
      <c r="A3749" s="86">
        <v>1</v>
      </c>
      <c r="B3749" s="86">
        <v>2</v>
      </c>
      <c r="C3749" s="63">
        <v>105</v>
      </c>
      <c r="D3749" s="63">
        <v>3748</v>
      </c>
      <c r="E3749" s="63" t="str">
        <f>VLOOKUP(CENSO[[#This Row],[NOME COMUM]],ESPECIES[],2,FALSE)</f>
        <v>Tachigali myrmecophila Ducke</v>
      </c>
      <c r="F3749" s="64" t="s">
        <v>14</v>
      </c>
      <c r="G3749" s="64">
        <v>214</v>
      </c>
      <c r="H3749" s="97">
        <f>CENSO[[#This Row],[CAP (cm)]]/PI()</f>
        <v>68.118315643331201</v>
      </c>
      <c r="I3749" s="64">
        <v>16</v>
      </c>
      <c r="J3749" s="96">
        <f>(PI()*(CENSO[[#This Row],[DAP (cm)]]^2))/40000</f>
        <v>0.36443298869182189</v>
      </c>
      <c r="K3749" s="96">
        <f>CENSO[[#This Row],[g (m²)]]*CENSO[[#This Row],[H (m)]]*0.7</f>
        <v>4.0816494733484046</v>
      </c>
      <c r="L3749" s="64">
        <v>1</v>
      </c>
      <c r="M3749" s="65">
        <v>366015.799999999</v>
      </c>
      <c r="N3749" s="87">
        <v>9703141.0999999903</v>
      </c>
      <c r="O3749" s="87" t="s">
        <v>1228</v>
      </c>
      <c r="P3749" s="87" t="str">
        <f>VLOOKUP(CENSO[[#This Row],[DAP (cm)]],CD[],2,TRUE)</f>
        <v>TORA</v>
      </c>
      <c r="Q3749" s="87" t="str">
        <f>VLOOKUP(CENSO[[#This Row],[DAP (cm)]],DD[],2,TRUE)</f>
        <v>60├ 70</v>
      </c>
      <c r="R3749" s="87" t="str" cm="1">
        <f t="array" ref="R3749">INDEX(_xlfn.TEXTSPLIT(CENSO[[#This Row],[NOME CIENTIFICO]]," "),1)</f>
        <v>Tachigali</v>
      </c>
      <c r="S3749" s="98" t="s">
        <v>1004</v>
      </c>
      <c r="T3749" s="87">
        <f>_xlfn.MINIFS(CENSO[DAP (cm)],CENSO[NOME CIENTIFICO],CENSO[[#This Row],[NOME CIENTIFICO]])</f>
        <v>39.152116000606256</v>
      </c>
      <c r="U37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49" s="87" t="str">
        <f>IF(CENSO[[#This Row],[DAP (cm)]]&lt;CENSO[[#This Row],[DMCE (cm)]],"DAP &lt; DMCE","DAP ≥ DMCE")</f>
        <v>DAP ≥ DMCE</v>
      </c>
      <c r="W3749" s="87" t="str">
        <f>IF(CENSO[[#This Row],[DAP (cm)]]&gt;200, "Superior", "Inferior")</f>
        <v>Inferior</v>
      </c>
      <c r="X3749" s="87" t="str">
        <f>VLOOKUP(CENSO[[#This Row],[NOME COMUM]],ESPECIES[],4,FALSE)</f>
        <v>Não</v>
      </c>
      <c r="Y3749" s="87" t="str">
        <f>IF(IFERROR(VLOOKUP(CENSO[[#This Row],[NOME COMUM]],COMERCIAIS[],2, FALSE), "Não") &lt;&gt; "Não", "Sim", "Não")</f>
        <v>Sim</v>
      </c>
      <c r="Z3749" s="133">
        <f>CENSO[[#This Row],[g (m²)]]/SUM(AEEF[AEEF-UT])</f>
        <v>6.3762714417156204E-4</v>
      </c>
      <c r="AA3749" s="133">
        <f>CENSO[[#This Row],[v (m³)]]/SUM(AEEF[AEEF-UT])</f>
        <v>7.1414240147214944E-3</v>
      </c>
    </row>
    <row r="3750" spans="1:27" ht="14">
      <c r="A3750" s="86">
        <v>1</v>
      </c>
      <c r="B3750" s="86">
        <v>2</v>
      </c>
      <c r="C3750" s="63">
        <v>105</v>
      </c>
      <c r="D3750" s="63">
        <v>3749</v>
      </c>
      <c r="E3750" s="63" t="str">
        <f>VLOOKUP(CENSO[[#This Row],[NOME COMUM]],ESPECIES[],2,FALSE)</f>
        <v>Erisma uncinatum Warm.</v>
      </c>
      <c r="F3750" s="64" t="s">
        <v>98</v>
      </c>
      <c r="G3750" s="64">
        <v>415</v>
      </c>
      <c r="H3750" s="97">
        <f>CENSO[[#This Row],[CAP (cm)]]/PI()</f>
        <v>132.09860276627313</v>
      </c>
      <c r="I3750" s="64">
        <v>17</v>
      </c>
      <c r="J3750" s="96">
        <f>(PI()*(CENSO[[#This Row],[DAP (cm)]]^2))/40000</f>
        <v>1.3705230037000837</v>
      </c>
      <c r="K3750" s="96">
        <f>CENSO[[#This Row],[g (m²)]]*CENSO[[#This Row],[H (m)]]*0.7</f>
        <v>16.309223744030994</v>
      </c>
      <c r="L3750" s="64">
        <v>1</v>
      </c>
      <c r="M3750" s="65">
        <v>366012.09999999899</v>
      </c>
      <c r="N3750" s="87">
        <v>9703134</v>
      </c>
      <c r="O3750" s="87" t="s">
        <v>1228</v>
      </c>
      <c r="P3750" s="87" t="str">
        <f>VLOOKUP(CENSO[[#This Row],[DAP (cm)]],CD[],2,TRUE)</f>
        <v>TORA</v>
      </c>
      <c r="Q3750" s="87" t="str">
        <f>VLOOKUP(CENSO[[#This Row],[DAP (cm)]],DD[],2,TRUE)</f>
        <v>130├ 140</v>
      </c>
      <c r="R3750" s="87" t="str" cm="1">
        <f t="array" ref="R3750">INDEX(_xlfn.TEXTSPLIT(CENSO[[#This Row],[NOME CIENTIFICO]]," "),1)</f>
        <v>Erisma</v>
      </c>
      <c r="S3750" s="98" t="s">
        <v>1004</v>
      </c>
      <c r="T3750" s="87">
        <f>_xlfn.MINIFS(CENSO[DAP (cm)],CENSO[NOME CIENTIFICO],CENSO[[#This Row],[NOME CIENTIFICO]])</f>
        <v>41.38028520389279</v>
      </c>
      <c r="U37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750" s="87" t="str">
        <f>IF(CENSO[[#This Row],[DAP (cm)]]&lt;CENSO[[#This Row],[DMCE (cm)]],"DAP &lt; DMCE","DAP ≥ DMCE")</f>
        <v>DAP ≥ DMCE</v>
      </c>
      <c r="W3750" s="87" t="str">
        <f>IF(CENSO[[#This Row],[DAP (cm)]]&gt;200, "Superior", "Inferior")</f>
        <v>Inferior</v>
      </c>
      <c r="X3750" s="87" t="str">
        <f>VLOOKUP(CENSO[[#This Row],[NOME COMUM]],ESPECIES[],4,FALSE)</f>
        <v>Não</v>
      </c>
      <c r="Y3750" s="87" t="str">
        <f>IF(IFERROR(VLOOKUP(CENSO[[#This Row],[NOME COMUM]],COMERCIAIS[],2, FALSE), "Não") &lt;&gt; "Não", "Sim", "Não")</f>
        <v>Sim</v>
      </c>
      <c r="Z3750" s="133">
        <f>CENSO[[#This Row],[g (m²)]]/SUM(AEEF[AEEF-UT])</f>
        <v>2.3979241616068499E-3</v>
      </c>
      <c r="AA3750" s="133">
        <f>CENSO[[#This Row],[v (m³)]]/SUM(AEEF[AEEF-UT])</f>
        <v>2.8535297523121509E-2</v>
      </c>
    </row>
    <row r="3751" spans="1:27" ht="14">
      <c r="A3751" s="86">
        <v>1</v>
      </c>
      <c r="B3751" s="86">
        <v>2</v>
      </c>
      <c r="C3751" s="63">
        <v>105</v>
      </c>
      <c r="D3751" s="63">
        <v>3750</v>
      </c>
      <c r="E3751" s="63" t="str">
        <f>VLOOKUP(CENSO[[#This Row],[NOME COMUM]],ESPECIES[],2,FALSE)</f>
        <v>Tachigali myrmecophila Ducke</v>
      </c>
      <c r="F3751" s="64" t="s">
        <v>14</v>
      </c>
      <c r="G3751" s="64">
        <v>238</v>
      </c>
      <c r="H3751" s="97">
        <f>CENSO[[#This Row],[CAP (cm)]]/PI()</f>
        <v>75.757752911742188</v>
      </c>
      <c r="I3751" s="64">
        <v>15</v>
      </c>
      <c r="J3751" s="96">
        <f>(PI()*(CENSO[[#This Row],[DAP (cm)]]^2))/40000</f>
        <v>0.45075862982486603</v>
      </c>
      <c r="K3751" s="96">
        <f>CENSO[[#This Row],[g (m²)]]*CENSO[[#This Row],[H (m)]]*0.7</f>
        <v>4.7329656131610927</v>
      </c>
      <c r="L3751" s="64">
        <v>1</v>
      </c>
      <c r="M3751" s="65">
        <v>365954</v>
      </c>
      <c r="N3751" s="87">
        <v>9703028.9000000004</v>
      </c>
      <c r="O3751" s="87" t="s">
        <v>1228</v>
      </c>
      <c r="P3751" s="87" t="str">
        <f>VLOOKUP(CENSO[[#This Row],[DAP (cm)]],CD[],2,TRUE)</f>
        <v>TORA</v>
      </c>
      <c r="Q3751" s="87" t="str">
        <f>VLOOKUP(CENSO[[#This Row],[DAP (cm)]],DD[],2,TRUE)</f>
        <v>70├ 80</v>
      </c>
      <c r="R3751" s="87" t="str" cm="1">
        <f t="array" ref="R3751">INDEX(_xlfn.TEXTSPLIT(CENSO[[#This Row],[NOME CIENTIFICO]]," "),1)</f>
        <v>Tachigali</v>
      </c>
      <c r="S3751" s="98" t="s">
        <v>1004</v>
      </c>
      <c r="T3751" s="87">
        <f>_xlfn.MINIFS(CENSO[DAP (cm)],CENSO[NOME CIENTIFICO],CENSO[[#This Row],[NOME CIENTIFICO]])</f>
        <v>39.152116000606256</v>
      </c>
      <c r="U37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51" s="87" t="str">
        <f>IF(CENSO[[#This Row],[DAP (cm)]]&lt;CENSO[[#This Row],[DMCE (cm)]],"DAP &lt; DMCE","DAP ≥ DMCE")</f>
        <v>DAP ≥ DMCE</v>
      </c>
      <c r="W3751" s="87" t="str">
        <f>IF(CENSO[[#This Row],[DAP (cm)]]&gt;200, "Superior", "Inferior")</f>
        <v>Inferior</v>
      </c>
      <c r="X3751" s="87" t="str">
        <f>VLOOKUP(CENSO[[#This Row],[NOME COMUM]],ESPECIES[],4,FALSE)</f>
        <v>Não</v>
      </c>
      <c r="Y3751" s="87" t="str">
        <f>IF(IFERROR(VLOOKUP(CENSO[[#This Row],[NOME COMUM]],COMERCIAIS[],2, FALSE), "Não") &lt;&gt; "Não", "Sim", "Não")</f>
        <v>Sim</v>
      </c>
      <c r="Z3751" s="133">
        <f>CENSO[[#This Row],[g (m²)]]/SUM(AEEF[AEEF-UT])</f>
        <v>7.886660833796395E-4</v>
      </c>
      <c r="AA3751" s="133">
        <f>CENSO[[#This Row],[v (m³)]]/SUM(AEEF[AEEF-UT])</f>
        <v>8.2809938754862134E-3</v>
      </c>
    </row>
    <row r="3752" spans="1:27" ht="14">
      <c r="A3752" s="86">
        <v>1</v>
      </c>
      <c r="B3752" s="86">
        <v>2</v>
      </c>
      <c r="C3752" s="63">
        <v>105</v>
      </c>
      <c r="D3752" s="63">
        <v>3751</v>
      </c>
      <c r="E3752" s="63" t="str">
        <f>VLOOKUP(CENSO[[#This Row],[NOME COMUM]],ESPECIES[],2,FALSE)</f>
        <v>Simarouba amara Aubl.</v>
      </c>
      <c r="F3752" s="64" t="s">
        <v>20</v>
      </c>
      <c r="G3752" s="64">
        <v>309</v>
      </c>
      <c r="H3752" s="97">
        <f>CENSO[[#This Row],[CAP (cm)]]/PI()</f>
        <v>98.357754830791322</v>
      </c>
      <c r="I3752" s="64">
        <v>22</v>
      </c>
      <c r="J3752" s="96">
        <f>(PI()*(CENSO[[#This Row],[DAP (cm)]]^2))/40000</f>
        <v>0.75981365606786289</v>
      </c>
      <c r="K3752" s="96">
        <f>CENSO[[#This Row],[g (m²)]]*CENSO[[#This Row],[H (m)]]*0.7</f>
        <v>11.701130303445087</v>
      </c>
      <c r="L3752" s="64">
        <v>1</v>
      </c>
      <c r="M3752" s="65">
        <v>365918.2</v>
      </c>
      <c r="N3752" s="87">
        <v>9702990.5</v>
      </c>
      <c r="O3752" s="87" t="s">
        <v>1227</v>
      </c>
      <c r="P3752" s="87" t="str">
        <f>VLOOKUP(CENSO[[#This Row],[DAP (cm)]],CD[],2,TRUE)</f>
        <v>TORA</v>
      </c>
      <c r="Q3752" s="87" t="str">
        <f>VLOOKUP(CENSO[[#This Row],[DAP (cm)]],DD[],2,TRUE)</f>
        <v>90├ 100</v>
      </c>
      <c r="R3752" s="87" t="str" cm="1">
        <f t="array" ref="R3752">INDEX(_xlfn.TEXTSPLIT(CENSO[[#This Row],[NOME CIENTIFICO]]," "),1)</f>
        <v>Simarouba</v>
      </c>
      <c r="S3752" s="98" t="s">
        <v>1004</v>
      </c>
      <c r="T3752" s="87">
        <f>_xlfn.MINIFS(CENSO[DAP (cm)],CENSO[NOME CIENTIFICO],CENSO[[#This Row],[NOME CIENTIFICO]])</f>
        <v>42.335214862444161</v>
      </c>
      <c r="U37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3752" s="87" t="str">
        <f>IF(CENSO[[#This Row],[DAP (cm)]]&lt;CENSO[[#This Row],[DMCE (cm)]],"DAP &lt; DMCE","DAP ≥ DMCE")</f>
        <v>DAP ≥ DMCE</v>
      </c>
      <c r="W3752" s="87" t="str">
        <f>IF(CENSO[[#This Row],[DAP (cm)]]&gt;200, "Superior", "Inferior")</f>
        <v>Inferior</v>
      </c>
      <c r="X3752" s="87" t="str">
        <f>VLOOKUP(CENSO[[#This Row],[NOME COMUM]],ESPECIES[],4,FALSE)</f>
        <v>Não</v>
      </c>
      <c r="Y3752" s="87" t="str">
        <f>IF(IFERROR(VLOOKUP(CENSO[[#This Row],[NOME COMUM]],COMERCIAIS[],2, FALSE), "Não") &lt;&gt; "Não", "Sim", "Não")</f>
        <v>Não</v>
      </c>
      <c r="Z3752" s="133">
        <f>CENSO[[#This Row],[g (m²)]]/SUM(AEEF[AEEF-UT])</f>
        <v>1.3294016366635715E-3</v>
      </c>
      <c r="AA3752" s="133">
        <f>CENSO[[#This Row],[v (m³)]]/SUM(AEEF[AEEF-UT])</f>
        <v>2.0472785204618999E-2</v>
      </c>
    </row>
    <row r="3753" spans="1:27" ht="14">
      <c r="A3753" s="86">
        <v>1</v>
      </c>
      <c r="B3753" s="86">
        <v>2</v>
      </c>
      <c r="C3753" s="63">
        <v>105</v>
      </c>
      <c r="D3753" s="63">
        <v>3752</v>
      </c>
      <c r="E3753" s="63" t="str">
        <f>VLOOKUP(CENSO[[#This Row],[NOME COMUM]],ESPECIES[],2,FALSE)</f>
        <v>Pouteria sp.</v>
      </c>
      <c r="F3753" s="64" t="s">
        <v>83</v>
      </c>
      <c r="G3753" s="64">
        <v>172</v>
      </c>
      <c r="H3753" s="97">
        <f>CENSO[[#This Row],[CAP (cm)]]/PI()</f>
        <v>54.749300423611999</v>
      </c>
      <c r="I3753" s="64">
        <v>15</v>
      </c>
      <c r="J3753" s="96">
        <f>(PI()*(CENSO[[#This Row],[DAP (cm)]]^2))/40000</f>
        <v>0.23542199182153159</v>
      </c>
      <c r="K3753" s="96">
        <f>CENSO[[#This Row],[g (m²)]]*CENSO[[#This Row],[H (m)]]*0.7</f>
        <v>2.4719309141260815</v>
      </c>
      <c r="L3753" s="64">
        <v>1</v>
      </c>
      <c r="M3753" s="65">
        <v>365881.4</v>
      </c>
      <c r="N3753" s="87">
        <v>9702941.5</v>
      </c>
      <c r="O3753" s="87" t="s">
        <v>1227</v>
      </c>
      <c r="P3753" s="87" t="str">
        <f>VLOOKUP(CENSO[[#This Row],[DAP (cm)]],CD[],2,TRUE)</f>
        <v>TORA</v>
      </c>
      <c r="Q3753" s="87" t="str">
        <f>VLOOKUP(CENSO[[#This Row],[DAP (cm)]],DD[],2,TRUE)</f>
        <v>50├ 60</v>
      </c>
      <c r="R3753" s="87" t="str" cm="1">
        <f t="array" ref="R3753">INDEX(_xlfn.TEXTSPLIT(CENSO[[#This Row],[NOME CIENTIFICO]]," "),1)</f>
        <v>Pouteria</v>
      </c>
      <c r="S3753" s="98" t="s">
        <v>1004</v>
      </c>
      <c r="T3753" s="87">
        <f>_xlfn.MINIFS(CENSO[DAP (cm)],CENSO[NOME CIENTIFICO],CENSO[[#This Row],[NOME CIENTIFICO]])</f>
        <v>39.788735772973837</v>
      </c>
      <c r="U37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53" s="87" t="str">
        <f>IF(CENSO[[#This Row],[DAP (cm)]]&lt;CENSO[[#This Row],[DMCE (cm)]],"DAP &lt; DMCE","DAP ≥ DMCE")</f>
        <v>DAP ≥ DMCE</v>
      </c>
      <c r="W3753" s="87" t="str">
        <f>IF(CENSO[[#This Row],[DAP (cm)]]&gt;200, "Superior", "Inferior")</f>
        <v>Inferior</v>
      </c>
      <c r="X3753" s="87" t="str">
        <f>VLOOKUP(CENSO[[#This Row],[NOME COMUM]],ESPECIES[],4,FALSE)</f>
        <v>Não</v>
      </c>
      <c r="Y3753" s="87" t="str">
        <f>IF(IFERROR(VLOOKUP(CENSO[[#This Row],[NOME COMUM]],COMERCIAIS[],2, FALSE), "Não") &lt;&gt; "Não", "Sim", "Não")</f>
        <v>Não</v>
      </c>
      <c r="Z3753" s="133">
        <f>CENSO[[#This Row],[g (m²)]]/SUM(AEEF[AEEF-UT])</f>
        <v>4.1190412772232278E-4</v>
      </c>
      <c r="AA3753" s="133">
        <f>CENSO[[#This Row],[v (m³)]]/SUM(AEEF[AEEF-UT])</f>
        <v>4.3249933410843891E-3</v>
      </c>
    </row>
    <row r="3754" spans="1:27" ht="14">
      <c r="A3754" s="86">
        <v>1</v>
      </c>
      <c r="B3754" s="86">
        <v>2</v>
      </c>
      <c r="C3754" s="63">
        <v>105</v>
      </c>
      <c r="D3754" s="63">
        <v>3753</v>
      </c>
      <c r="E3754" s="63" t="str">
        <f>VLOOKUP(CENSO[[#This Row],[NOME COMUM]],ESPECIES[],2,FALSE)</f>
        <v>Lecythis chartacea O.Berg</v>
      </c>
      <c r="F3754" s="64" t="s">
        <v>31</v>
      </c>
      <c r="G3754" s="64">
        <v>150</v>
      </c>
      <c r="H3754" s="97">
        <f>CENSO[[#This Row],[CAP (cm)]]/PI()</f>
        <v>47.7464829275686</v>
      </c>
      <c r="I3754" s="64">
        <v>15</v>
      </c>
      <c r="J3754" s="96">
        <f>(PI()*(CENSO[[#This Row],[DAP (cm)]]^2))/40000</f>
        <v>0.17904931097838223</v>
      </c>
      <c r="K3754" s="96">
        <f>CENSO[[#This Row],[g (m²)]]*CENSO[[#This Row],[H (m)]]*0.7</f>
        <v>1.8800177652730132</v>
      </c>
      <c r="L3754" s="64">
        <v>1</v>
      </c>
      <c r="M3754" s="65">
        <v>365869.59999999899</v>
      </c>
      <c r="N3754" s="87">
        <v>9702936.0999999903</v>
      </c>
      <c r="O3754" s="98" t="s">
        <v>1225</v>
      </c>
      <c r="P3754" s="87" t="str">
        <f>VLOOKUP(CENSO[[#This Row],[DAP (cm)]],CD[],2,TRUE)</f>
        <v>TORETE</v>
      </c>
      <c r="Q3754" s="87" t="str">
        <f>VLOOKUP(CENSO[[#This Row],[DAP (cm)]],DD[],2,TRUE)</f>
        <v>40├ 50</v>
      </c>
      <c r="R3754" s="87" t="str" cm="1">
        <f t="array" ref="R3754">INDEX(_xlfn.TEXTSPLIT(CENSO[[#This Row],[NOME CIENTIFICO]]," "),1)</f>
        <v>Lecythis</v>
      </c>
      <c r="S3754" s="98" t="s">
        <v>1004</v>
      </c>
      <c r="T3754" s="87">
        <f>_xlfn.MINIFS(CENSO[DAP (cm)],CENSO[NOME CIENTIFICO],CENSO[[#This Row],[NOME CIENTIFICO]])</f>
        <v>38.833806114422465</v>
      </c>
      <c r="U37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54" s="87" t="str">
        <f>IF(CENSO[[#This Row],[DAP (cm)]]&lt;CENSO[[#This Row],[DMCE (cm)]],"DAP &lt; DMCE","DAP ≥ DMCE")</f>
        <v>DAP &lt; DMCE</v>
      </c>
      <c r="W3754" s="87" t="str">
        <f>IF(CENSO[[#This Row],[DAP (cm)]]&gt;200, "Superior", "Inferior")</f>
        <v>Inferior</v>
      </c>
      <c r="X3754" s="87" t="str">
        <f>VLOOKUP(CENSO[[#This Row],[NOME COMUM]],ESPECIES[],4,FALSE)</f>
        <v>Não</v>
      </c>
      <c r="Y3754" s="87" t="str">
        <f>IF(IFERROR(VLOOKUP(CENSO[[#This Row],[NOME COMUM]],COMERCIAIS[],2, FALSE), "Não") &lt;&gt; "Não", "Sim", "Não")</f>
        <v>Sim</v>
      </c>
      <c r="Z3754" s="133">
        <f>CENSO[[#This Row],[g (m²)]]/SUM(AEEF[AEEF-UT])</f>
        <v>3.1327213607870003E-4</v>
      </c>
      <c r="AA3754" s="133">
        <f>CENSO[[#This Row],[v (m³)]]/SUM(AEEF[AEEF-UT])</f>
        <v>3.28935742882635E-3</v>
      </c>
    </row>
    <row r="3755" spans="1:27" ht="14">
      <c r="A3755" s="86">
        <v>1</v>
      </c>
      <c r="B3755" s="86">
        <v>2</v>
      </c>
      <c r="C3755" s="63">
        <v>105</v>
      </c>
      <c r="D3755" s="63">
        <v>3754</v>
      </c>
      <c r="E3755" s="63" t="str">
        <f>VLOOKUP(CENSO[[#This Row],[NOME COMUM]],ESPECIES[],2,FALSE)</f>
        <v>Tachigali myrmecophila Ducke</v>
      </c>
      <c r="F3755" s="64" t="s">
        <v>14</v>
      </c>
      <c r="G3755" s="64">
        <v>311</v>
      </c>
      <c r="H3755" s="97">
        <f>CENSO[[#This Row],[CAP (cm)]]/PI()</f>
        <v>98.994374603158903</v>
      </c>
      <c r="I3755" s="64">
        <v>16</v>
      </c>
      <c r="J3755" s="96">
        <f>(PI()*(CENSO[[#This Row],[DAP (cm)]]^2))/40000</f>
        <v>0.76968126253956048</v>
      </c>
      <c r="K3755" s="96">
        <f>CENSO[[#This Row],[g (m²)]]*CENSO[[#This Row],[H (m)]]*0.7</f>
        <v>8.6204301404430765</v>
      </c>
      <c r="L3755" s="64">
        <v>1</v>
      </c>
      <c r="M3755" s="65">
        <v>365878.09999999899</v>
      </c>
      <c r="N3755" s="87">
        <v>9702926.5</v>
      </c>
      <c r="O3755" s="87" t="s">
        <v>1228</v>
      </c>
      <c r="P3755" s="87" t="str">
        <f>VLOOKUP(CENSO[[#This Row],[DAP (cm)]],CD[],2,TRUE)</f>
        <v>TORA</v>
      </c>
      <c r="Q3755" s="87" t="str">
        <f>VLOOKUP(CENSO[[#This Row],[DAP (cm)]],DD[],2,TRUE)</f>
        <v>90├ 100</v>
      </c>
      <c r="R3755" s="87" t="str" cm="1">
        <f t="array" ref="R3755">INDEX(_xlfn.TEXTSPLIT(CENSO[[#This Row],[NOME CIENTIFICO]]," "),1)</f>
        <v>Tachigali</v>
      </c>
      <c r="S3755" s="98" t="s">
        <v>1004</v>
      </c>
      <c r="T3755" s="87">
        <f>_xlfn.MINIFS(CENSO[DAP (cm)],CENSO[NOME CIENTIFICO],CENSO[[#This Row],[NOME CIENTIFICO]])</f>
        <v>39.152116000606256</v>
      </c>
      <c r="U37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55" s="87" t="str">
        <f>IF(CENSO[[#This Row],[DAP (cm)]]&lt;CENSO[[#This Row],[DMCE (cm)]],"DAP &lt; DMCE","DAP ≥ DMCE")</f>
        <v>DAP ≥ DMCE</v>
      </c>
      <c r="W3755" s="87" t="str">
        <f>IF(CENSO[[#This Row],[DAP (cm)]]&gt;200, "Superior", "Inferior")</f>
        <v>Inferior</v>
      </c>
      <c r="X3755" s="87" t="str">
        <f>VLOOKUP(CENSO[[#This Row],[NOME COMUM]],ESPECIES[],4,FALSE)</f>
        <v>Não</v>
      </c>
      <c r="Y3755" s="87" t="str">
        <f>IF(IFERROR(VLOOKUP(CENSO[[#This Row],[NOME COMUM]],COMERCIAIS[],2, FALSE), "Não") &lt;&gt; "Não", "Sim", "Não")</f>
        <v>Sim</v>
      </c>
      <c r="Z3755" s="133">
        <f>CENSO[[#This Row],[g (m²)]]/SUM(AEEF[AEEF-UT])</f>
        <v>1.3466664121630201E-3</v>
      </c>
      <c r="AA3755" s="133">
        <f>CENSO[[#This Row],[v (m³)]]/SUM(AEEF[AEEF-UT])</f>
        <v>1.5082663816225823E-2</v>
      </c>
    </row>
    <row r="3756" spans="1:27" ht="14">
      <c r="A3756" s="86">
        <v>1</v>
      </c>
      <c r="B3756" s="86">
        <v>2</v>
      </c>
      <c r="C3756" s="63">
        <v>105</v>
      </c>
      <c r="D3756" s="63">
        <v>3755</v>
      </c>
      <c r="E3756" s="63" t="str">
        <f>VLOOKUP(CENSO[[#This Row],[NOME COMUM]],ESPECIES[],2,FALSE)</f>
        <v>Pouteria sp.</v>
      </c>
      <c r="F3756" s="64" t="s">
        <v>83</v>
      </c>
      <c r="G3756" s="64">
        <v>195</v>
      </c>
      <c r="H3756" s="97">
        <f>CENSO[[#This Row],[CAP (cm)]]/PI()</f>
        <v>62.070427805839181</v>
      </c>
      <c r="I3756" s="64">
        <v>18</v>
      </c>
      <c r="J3756" s="96">
        <f>(PI()*(CENSO[[#This Row],[DAP (cm)]]^2))/40000</f>
        <v>0.30259333555346601</v>
      </c>
      <c r="K3756" s="96">
        <f>CENSO[[#This Row],[g (m²)]]*CENSO[[#This Row],[H (m)]]*0.7</f>
        <v>3.8126760279736711</v>
      </c>
      <c r="L3756" s="64">
        <v>1</v>
      </c>
      <c r="M3756" s="65">
        <v>365878.09999999899</v>
      </c>
      <c r="N3756" s="87">
        <v>9702924.3000000007</v>
      </c>
      <c r="O3756" s="87" t="s">
        <v>1227</v>
      </c>
      <c r="P3756" s="87" t="str">
        <f>VLOOKUP(CENSO[[#This Row],[DAP (cm)]],CD[],2,TRUE)</f>
        <v>TORA</v>
      </c>
      <c r="Q3756" s="87" t="str">
        <f>VLOOKUP(CENSO[[#This Row],[DAP (cm)]],DD[],2,TRUE)</f>
        <v>60├ 70</v>
      </c>
      <c r="R3756" s="87" t="str" cm="1">
        <f t="array" ref="R3756">INDEX(_xlfn.TEXTSPLIT(CENSO[[#This Row],[NOME CIENTIFICO]]," "),1)</f>
        <v>Pouteria</v>
      </c>
      <c r="S3756" s="98" t="s">
        <v>1004</v>
      </c>
      <c r="T3756" s="87">
        <f>_xlfn.MINIFS(CENSO[DAP (cm)],CENSO[NOME CIENTIFICO],CENSO[[#This Row],[NOME CIENTIFICO]])</f>
        <v>39.788735772973837</v>
      </c>
      <c r="U37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56" s="87" t="str">
        <f>IF(CENSO[[#This Row],[DAP (cm)]]&lt;CENSO[[#This Row],[DMCE (cm)]],"DAP &lt; DMCE","DAP ≥ DMCE")</f>
        <v>DAP ≥ DMCE</v>
      </c>
      <c r="W3756" s="87" t="str">
        <f>IF(CENSO[[#This Row],[DAP (cm)]]&gt;200, "Superior", "Inferior")</f>
        <v>Inferior</v>
      </c>
      <c r="X3756" s="87" t="str">
        <f>VLOOKUP(CENSO[[#This Row],[NOME COMUM]],ESPECIES[],4,FALSE)</f>
        <v>Não</v>
      </c>
      <c r="Y3756" s="87" t="str">
        <f>IF(IFERROR(VLOOKUP(CENSO[[#This Row],[NOME COMUM]],COMERCIAIS[],2, FALSE), "Não") &lt;&gt; "Não", "Sim", "Não")</f>
        <v>Não</v>
      </c>
      <c r="Z3756" s="133">
        <f>CENSO[[#This Row],[g (m²)]]/SUM(AEEF[AEEF-UT])</f>
        <v>5.2942990997300308E-4</v>
      </c>
      <c r="AA3756" s="133">
        <f>CENSO[[#This Row],[v (m³)]]/SUM(AEEF[AEEF-UT])</f>
        <v>6.6708168656598385E-3</v>
      </c>
    </row>
    <row r="3757" spans="1:27" ht="14">
      <c r="A3757" s="86">
        <v>1</v>
      </c>
      <c r="B3757" s="86">
        <v>2</v>
      </c>
      <c r="C3757" s="63">
        <v>105</v>
      </c>
      <c r="D3757" s="63">
        <v>3756</v>
      </c>
      <c r="E3757" s="63" t="str">
        <f>VLOOKUP(CENSO[[#This Row],[NOME COMUM]],ESPECIES[],2,FALSE)</f>
        <v>Tachigali myrmecophila Ducke</v>
      </c>
      <c r="F3757" s="64" t="s">
        <v>14</v>
      </c>
      <c r="G3757" s="64">
        <v>202</v>
      </c>
      <c r="H3757" s="97">
        <f>CENSO[[#This Row],[CAP (cm)]]/PI()</f>
        <v>64.298597009125714</v>
      </c>
      <c r="I3757" s="64">
        <v>15</v>
      </c>
      <c r="J3757" s="96">
        <f>(PI()*(CENSO[[#This Row],[DAP (cm)]]^2))/40000</f>
        <v>0.3247079148960848</v>
      </c>
      <c r="K3757" s="96">
        <f>CENSO[[#This Row],[g (m²)]]*CENSO[[#This Row],[H (m)]]*0.7</f>
        <v>3.4094331064088901</v>
      </c>
      <c r="L3757" s="64">
        <v>1</v>
      </c>
      <c r="M3757" s="65">
        <v>365865.59999999899</v>
      </c>
      <c r="N3757" s="87">
        <v>9702896</v>
      </c>
      <c r="O3757" s="87" t="s">
        <v>1228</v>
      </c>
      <c r="P3757" s="87" t="str">
        <f>VLOOKUP(CENSO[[#This Row],[DAP (cm)]],CD[],2,TRUE)</f>
        <v>TORA</v>
      </c>
      <c r="Q3757" s="87" t="str">
        <f>VLOOKUP(CENSO[[#This Row],[DAP (cm)]],DD[],2,TRUE)</f>
        <v>60├ 70</v>
      </c>
      <c r="R3757" s="87" t="str" cm="1">
        <f t="array" ref="R3757">INDEX(_xlfn.TEXTSPLIT(CENSO[[#This Row],[NOME CIENTIFICO]]," "),1)</f>
        <v>Tachigali</v>
      </c>
      <c r="S3757" s="98" t="s">
        <v>1004</v>
      </c>
      <c r="T3757" s="87">
        <f>_xlfn.MINIFS(CENSO[DAP (cm)],CENSO[NOME CIENTIFICO],CENSO[[#This Row],[NOME CIENTIFICO]])</f>
        <v>39.152116000606256</v>
      </c>
      <c r="U37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57" s="87" t="str">
        <f>IF(CENSO[[#This Row],[DAP (cm)]]&lt;CENSO[[#This Row],[DMCE (cm)]],"DAP &lt; DMCE","DAP ≥ DMCE")</f>
        <v>DAP ≥ DMCE</v>
      </c>
      <c r="W3757" s="87" t="str">
        <f>IF(CENSO[[#This Row],[DAP (cm)]]&gt;200, "Superior", "Inferior")</f>
        <v>Inferior</v>
      </c>
      <c r="X3757" s="87" t="str">
        <f>VLOOKUP(CENSO[[#This Row],[NOME COMUM]],ESPECIES[],4,FALSE)</f>
        <v>Não</v>
      </c>
      <c r="Y3757" s="87" t="str">
        <f>IF(IFERROR(VLOOKUP(CENSO[[#This Row],[NOME COMUM]],COMERCIAIS[],2, FALSE), "Não") &lt;&gt; "Não", "Sim", "Não")</f>
        <v>Sim</v>
      </c>
      <c r="Z3757" s="133">
        <f>CENSO[[#This Row],[g (m²)]]/SUM(AEEF[AEEF-UT])</f>
        <v>5.681224995802345E-4</v>
      </c>
      <c r="AA3757" s="133">
        <f>CENSO[[#This Row],[v (m³)]]/SUM(AEEF[AEEF-UT])</f>
        <v>5.9652862455924615E-3</v>
      </c>
    </row>
    <row r="3758" spans="1:27" ht="14">
      <c r="A3758" s="86">
        <v>1</v>
      </c>
      <c r="B3758" s="86">
        <v>2</v>
      </c>
      <c r="C3758" s="63">
        <v>105</v>
      </c>
      <c r="D3758" s="63">
        <v>3757</v>
      </c>
      <c r="E3758" s="63" t="str">
        <f>VLOOKUP(CENSO[[#This Row],[NOME COMUM]],ESPECIES[],2,FALSE)</f>
        <v>Didymopanax calvum Decne. &amp; Planch.</v>
      </c>
      <c r="F3758" s="64" t="s">
        <v>52</v>
      </c>
      <c r="G3758" s="64">
        <v>147</v>
      </c>
      <c r="H3758" s="97">
        <f>CENSO[[#This Row],[CAP (cm)]]/PI()</f>
        <v>46.791553269017228</v>
      </c>
      <c r="I3758" s="64">
        <v>18</v>
      </c>
      <c r="J3758" s="96">
        <f>(PI()*(CENSO[[#This Row],[DAP (cm)]]^2))/40000</f>
        <v>0.1719589582636383</v>
      </c>
      <c r="K3758" s="96">
        <f>CENSO[[#This Row],[g (m²)]]*CENSO[[#This Row],[H (m)]]*0.7</f>
        <v>2.1666828741218422</v>
      </c>
      <c r="L3758" s="64">
        <v>2</v>
      </c>
      <c r="M3758" s="65">
        <v>365870.799999999</v>
      </c>
      <c r="N3758" s="87">
        <v>9702869.1999999899</v>
      </c>
      <c r="O3758" s="98" t="s">
        <v>1225</v>
      </c>
      <c r="P3758" s="87" t="str">
        <f>VLOOKUP(CENSO[[#This Row],[DAP (cm)]],CD[],2,TRUE)</f>
        <v>TORETE</v>
      </c>
      <c r="Q3758" s="87" t="str">
        <f>VLOOKUP(CENSO[[#This Row],[DAP (cm)]],DD[],2,TRUE)</f>
        <v>40├ 50</v>
      </c>
      <c r="R3758" s="87" t="str" cm="1">
        <f t="array" ref="R3758">INDEX(_xlfn.TEXTSPLIT(CENSO[[#This Row],[NOME CIENTIFICO]]," "),1)</f>
        <v>Didymopanax</v>
      </c>
      <c r="S3758" s="98" t="s">
        <v>1004</v>
      </c>
      <c r="T3758" s="87">
        <f>_xlfn.MINIFS(CENSO[DAP (cm)],CENSO[NOME CIENTIFICO],CENSO[[#This Row],[NOME CIENTIFICO]])</f>
        <v>46.791553269017228</v>
      </c>
      <c r="U37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56.791553269017228</v>
      </c>
      <c r="V3758" s="87" t="str">
        <f>IF(CENSO[[#This Row],[DAP (cm)]]&lt;CENSO[[#This Row],[DMCE (cm)]],"DAP &lt; DMCE","DAP ≥ DMCE")</f>
        <v>DAP &lt; DMCE</v>
      </c>
      <c r="W3758" s="87" t="str">
        <f>IF(CENSO[[#This Row],[DAP (cm)]]&gt;200, "Superior", "Inferior")</f>
        <v>Inferior</v>
      </c>
      <c r="X3758" s="87" t="str">
        <f>VLOOKUP(CENSO[[#This Row],[NOME COMUM]],ESPECIES[],4,FALSE)</f>
        <v>Não</v>
      </c>
      <c r="Y3758" s="87" t="str">
        <f>IF(IFERROR(VLOOKUP(CENSO[[#This Row],[NOME COMUM]],COMERCIAIS[],2, FALSE), "Não") &lt;&gt; "Não", "Sim", "Não")</f>
        <v>Não</v>
      </c>
      <c r="Z3758" s="133">
        <f>CENSO[[#This Row],[g (m²)]]/SUM(AEEF[AEEF-UT])</f>
        <v>3.0086655948998353E-4</v>
      </c>
      <c r="AA3758" s="133">
        <f>CENSO[[#This Row],[v (m³)]]/SUM(AEEF[AEEF-UT])</f>
        <v>3.7909186495737918E-3</v>
      </c>
    </row>
    <row r="3759" spans="1:27" ht="14">
      <c r="A3759" s="86">
        <v>1</v>
      </c>
      <c r="B3759" s="86">
        <v>2</v>
      </c>
      <c r="C3759" s="63">
        <v>105</v>
      </c>
      <c r="D3759" s="63">
        <v>3758</v>
      </c>
      <c r="E3759" s="63" t="str">
        <f>VLOOKUP(CENSO[[#This Row],[NOME COMUM]],ESPECIES[],2,FALSE)</f>
        <v>Couratari guianensis Aubl.</v>
      </c>
      <c r="F3759" s="64" t="s">
        <v>6</v>
      </c>
      <c r="G3759" s="64">
        <v>175</v>
      </c>
      <c r="H3759" s="97">
        <f>CENSO[[#This Row],[CAP (cm)]]/PI()</f>
        <v>55.70423008216337</v>
      </c>
      <c r="I3759" s="64">
        <v>16</v>
      </c>
      <c r="J3759" s="96">
        <f>(PI()*(CENSO[[#This Row],[DAP (cm)]]^2))/40000</f>
        <v>0.24370600660946476</v>
      </c>
      <c r="K3759" s="96">
        <f>CENSO[[#This Row],[g (m²)]]*CENSO[[#This Row],[H (m)]]*0.7</f>
        <v>2.7295072740260053</v>
      </c>
      <c r="L3759" s="64">
        <v>2</v>
      </c>
      <c r="M3759" s="65">
        <v>365812.5</v>
      </c>
      <c r="N3759" s="87">
        <v>9702744.3000000007</v>
      </c>
      <c r="O3759" s="87" t="s">
        <v>1228</v>
      </c>
      <c r="P3759" s="87" t="str">
        <f>VLOOKUP(CENSO[[#This Row],[DAP (cm)]],CD[],2,TRUE)</f>
        <v>TORA</v>
      </c>
      <c r="Q3759" s="87" t="str">
        <f>VLOOKUP(CENSO[[#This Row],[DAP (cm)]],DD[],2,TRUE)</f>
        <v>50├ 60</v>
      </c>
      <c r="R3759" s="87" t="str" cm="1">
        <f t="array" ref="R3759">INDEX(_xlfn.TEXTSPLIT(CENSO[[#This Row],[NOME CIENTIFICO]]," "),1)</f>
        <v>Couratari</v>
      </c>
      <c r="S3759" s="98" t="s">
        <v>1004</v>
      </c>
      <c r="T3759" s="87">
        <f>_xlfn.MINIFS(CENSO[DAP (cm)],CENSO[NOME CIENTIFICO],CENSO[[#This Row],[NOME CIENTIFICO]])</f>
        <v>38.833806114422465</v>
      </c>
      <c r="U37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59" s="87" t="str">
        <f>IF(CENSO[[#This Row],[DAP (cm)]]&lt;CENSO[[#This Row],[DMCE (cm)]],"DAP &lt; DMCE","DAP ≥ DMCE")</f>
        <v>DAP ≥ DMCE</v>
      </c>
      <c r="W3759" s="87" t="str">
        <f>IF(CENSO[[#This Row],[DAP (cm)]]&gt;200, "Superior", "Inferior")</f>
        <v>Inferior</v>
      </c>
      <c r="X3759" s="87" t="str">
        <f>VLOOKUP(CENSO[[#This Row],[NOME COMUM]],ESPECIES[],4,FALSE)</f>
        <v>Não</v>
      </c>
      <c r="Y3759" s="87" t="str">
        <f>IF(IFERROR(VLOOKUP(CENSO[[#This Row],[NOME COMUM]],COMERCIAIS[],2, FALSE), "Não") &lt;&gt; "Não", "Sim", "Não")</f>
        <v>Sim</v>
      </c>
      <c r="Z3759" s="133">
        <f>CENSO[[#This Row],[g (m²)]]/SUM(AEEF[AEEF-UT])</f>
        <v>4.2639818521823071E-4</v>
      </c>
      <c r="AA3759" s="133">
        <f>CENSO[[#This Row],[v (m³)]]/SUM(AEEF[AEEF-UT])</f>
        <v>4.7756596744441835E-3</v>
      </c>
    </row>
    <row r="3760" spans="1:27" ht="14">
      <c r="A3760" s="86">
        <v>1</v>
      </c>
      <c r="B3760" s="86">
        <v>2</v>
      </c>
      <c r="C3760" s="63">
        <v>105</v>
      </c>
      <c r="D3760" s="63">
        <v>3759</v>
      </c>
      <c r="E3760" s="63" t="str">
        <f>VLOOKUP(CENSO[[#This Row],[NOME COMUM]],ESPECIES[],2,FALSE)</f>
        <v>Coutarea hexandra (Jacq.) K.Schum.</v>
      </c>
      <c r="F3760" s="64" t="s">
        <v>57</v>
      </c>
      <c r="G3760" s="64">
        <v>253</v>
      </c>
      <c r="H3760" s="97">
        <f>CENSO[[#This Row],[CAP (cm)]]/PI()</f>
        <v>80.532401204499038</v>
      </c>
      <c r="I3760" s="64">
        <v>11</v>
      </c>
      <c r="J3760" s="96">
        <f>(PI()*(CENSO[[#This Row],[DAP (cm)]]^2))/40000</f>
        <v>0.50936743761845638</v>
      </c>
      <c r="K3760" s="96">
        <f>CENSO[[#This Row],[g (m²)]]*CENSO[[#This Row],[H (m)]]*0.7</f>
        <v>3.9221292696621135</v>
      </c>
      <c r="L3760" s="64">
        <v>3</v>
      </c>
      <c r="M3760" s="65">
        <v>365802.5</v>
      </c>
      <c r="N3760" s="87">
        <v>9702746.8000000007</v>
      </c>
      <c r="O3760" s="87" t="s">
        <v>1226</v>
      </c>
      <c r="P3760" s="87" t="str">
        <f>VLOOKUP(CENSO[[#This Row],[DAP (cm)]],CD[],2,TRUE)</f>
        <v>TORA</v>
      </c>
      <c r="Q3760" s="87" t="str">
        <f>VLOOKUP(CENSO[[#This Row],[DAP (cm)]],DD[],2,TRUE)</f>
        <v>80├ 90</v>
      </c>
      <c r="R3760" s="87" t="str" cm="1">
        <f t="array" ref="R3760">INDEX(_xlfn.TEXTSPLIT(CENSO[[#This Row],[NOME CIENTIFICO]]," "),1)</f>
        <v>Coutarea</v>
      </c>
      <c r="S3760" s="98" t="s">
        <v>1004</v>
      </c>
      <c r="T3760" s="87">
        <f>_xlfn.MINIFS(CENSO[DAP (cm)],CENSO[NOME CIENTIFICO],CENSO[[#This Row],[NOME CIENTIFICO]])</f>
        <v>40.425355545341418</v>
      </c>
      <c r="U37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3760" s="87" t="str">
        <f>IF(CENSO[[#This Row],[DAP (cm)]]&lt;CENSO[[#This Row],[DMCE (cm)]],"DAP &lt; DMCE","DAP ≥ DMCE")</f>
        <v>DAP ≥ DMCE</v>
      </c>
      <c r="W3760" s="87" t="str">
        <f>IF(CENSO[[#This Row],[DAP (cm)]]&gt;200, "Superior", "Inferior")</f>
        <v>Inferior</v>
      </c>
      <c r="X3760" s="87" t="str">
        <f>VLOOKUP(CENSO[[#This Row],[NOME COMUM]],ESPECIES[],4,FALSE)</f>
        <v>Não</v>
      </c>
      <c r="Y3760" s="87" t="str">
        <f>IF(IFERROR(VLOOKUP(CENSO[[#This Row],[NOME COMUM]],COMERCIAIS[],2, FALSE), "Não") &lt;&gt; "Não", "Sim", "Não")</f>
        <v>Não</v>
      </c>
      <c r="Z3760" s="133">
        <f>CENSO[[#This Row],[g (m²)]]/SUM(AEEF[AEEF-UT])</f>
        <v>8.9121049592273379E-4</v>
      </c>
      <c r="AA3760" s="133">
        <f>CENSO[[#This Row],[v (m³)]]/SUM(AEEF[AEEF-UT])</f>
        <v>6.8623208186050491E-3</v>
      </c>
    </row>
    <row r="3761" spans="1:27" ht="14">
      <c r="A3761" s="86">
        <v>1</v>
      </c>
      <c r="B3761" s="86">
        <v>2</v>
      </c>
      <c r="C3761" s="63">
        <v>105</v>
      </c>
      <c r="D3761" s="63">
        <v>3760</v>
      </c>
      <c r="E3761" s="63" t="str">
        <f>VLOOKUP(CENSO[[#This Row],[NOME COMUM]],ESPECIES[],2,FALSE)</f>
        <v>Dimorphandra multiflora Ducke</v>
      </c>
      <c r="F3761" s="64" t="s">
        <v>73</v>
      </c>
      <c r="G3761" s="64">
        <v>332</v>
      </c>
      <c r="H3761" s="97">
        <f>CENSO[[#This Row],[CAP (cm)]]/PI()</f>
        <v>105.67888221301851</v>
      </c>
      <c r="I3761" s="64">
        <v>17</v>
      </c>
      <c r="J3761" s="96">
        <f>(PI()*(CENSO[[#This Row],[DAP (cm)]]^2))/40000</f>
        <v>0.87713472236805379</v>
      </c>
      <c r="K3761" s="96">
        <f>CENSO[[#This Row],[g (m²)]]*CENSO[[#This Row],[H (m)]]*0.7</f>
        <v>10.437903196179839</v>
      </c>
      <c r="L3761" s="64">
        <v>1</v>
      </c>
      <c r="M3761" s="65">
        <v>365772.59999999899</v>
      </c>
      <c r="N3761" s="87">
        <v>9702760.9000000004</v>
      </c>
      <c r="O3761" s="87" t="s">
        <v>1227</v>
      </c>
      <c r="P3761" s="87" t="str">
        <f>VLOOKUP(CENSO[[#This Row],[DAP (cm)]],CD[],2,TRUE)</f>
        <v>TORA</v>
      </c>
      <c r="Q3761" s="87" t="str">
        <f>VLOOKUP(CENSO[[#This Row],[DAP (cm)]],DD[],2,TRUE)</f>
        <v>100├ 110</v>
      </c>
      <c r="R3761" s="87" t="str" cm="1">
        <f t="array" ref="R3761">INDEX(_xlfn.TEXTSPLIT(CENSO[[#This Row],[NOME CIENTIFICO]]," "),1)</f>
        <v>Dimorphandra</v>
      </c>
      <c r="S3761" s="98" t="s">
        <v>1004</v>
      </c>
      <c r="T3761" s="87">
        <f>_xlfn.MINIFS(CENSO[DAP (cm)],CENSO[NOME CIENTIFICO],CENSO[[#This Row],[NOME CIENTIFICO]])</f>
        <v>39.788735772973837</v>
      </c>
      <c r="U37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61" s="87" t="str">
        <f>IF(CENSO[[#This Row],[DAP (cm)]]&lt;CENSO[[#This Row],[DMCE (cm)]],"DAP &lt; DMCE","DAP ≥ DMCE")</f>
        <v>DAP ≥ DMCE</v>
      </c>
      <c r="W3761" s="87" t="str">
        <f>IF(CENSO[[#This Row],[DAP (cm)]]&gt;200, "Superior", "Inferior")</f>
        <v>Inferior</v>
      </c>
      <c r="X3761" s="87" t="str">
        <f>VLOOKUP(CENSO[[#This Row],[NOME COMUM]],ESPECIES[],4,FALSE)</f>
        <v>Não</v>
      </c>
      <c r="Y3761" s="87" t="str">
        <f>IF(IFERROR(VLOOKUP(CENSO[[#This Row],[NOME COMUM]],COMERCIAIS[],2, FALSE), "Não") &lt;&gt; "Não", "Sim", "Não")</f>
        <v>Não</v>
      </c>
      <c r="Z3761" s="133">
        <f>CENSO[[#This Row],[g (m²)]]/SUM(AEEF[AEEF-UT])</f>
        <v>1.5346714634283842E-3</v>
      </c>
      <c r="AA3761" s="133">
        <f>CENSO[[#This Row],[v (m³)]]/SUM(AEEF[AEEF-UT])</f>
        <v>1.8262590414797771E-2</v>
      </c>
    </row>
    <row r="3762" spans="1:27" ht="14">
      <c r="A3762" s="86">
        <v>1</v>
      </c>
      <c r="B3762" s="86">
        <v>2</v>
      </c>
      <c r="C3762" s="63">
        <v>105</v>
      </c>
      <c r="D3762" s="63">
        <v>3761</v>
      </c>
      <c r="E3762" s="63" t="str">
        <f>VLOOKUP(CENSO[[#This Row],[NOME COMUM]],ESPECIES[],2,FALSE)</f>
        <v>Tachigali myrmecophila Ducke</v>
      </c>
      <c r="F3762" s="64" t="s">
        <v>14</v>
      </c>
      <c r="G3762" s="64">
        <v>358</v>
      </c>
      <c r="H3762" s="97">
        <f>CENSO[[#This Row],[CAP (cm)]]/PI()</f>
        <v>113.95493925379706</v>
      </c>
      <c r="I3762" s="64">
        <v>17</v>
      </c>
      <c r="J3762" s="96">
        <f>(PI()*(CENSO[[#This Row],[DAP (cm)]]^2))/40000</f>
        <v>1.0198967063214837</v>
      </c>
      <c r="K3762" s="96">
        <f>CENSO[[#This Row],[g (m²)]]*CENSO[[#This Row],[H (m)]]*0.7</f>
        <v>12.136770805225654</v>
      </c>
      <c r="L3762" s="64">
        <v>1</v>
      </c>
      <c r="M3762" s="65">
        <v>365769.299999999</v>
      </c>
      <c r="N3762" s="87">
        <v>9702743.5999999903</v>
      </c>
      <c r="O3762" s="87" t="s">
        <v>1228</v>
      </c>
      <c r="P3762" s="87" t="str">
        <f>VLOOKUP(CENSO[[#This Row],[DAP (cm)]],CD[],2,TRUE)</f>
        <v>TORA</v>
      </c>
      <c r="Q3762" s="87" t="str">
        <f>VLOOKUP(CENSO[[#This Row],[DAP (cm)]],DD[],2,TRUE)</f>
        <v>110├ 120</v>
      </c>
      <c r="R3762" s="87" t="str" cm="1">
        <f t="array" ref="R3762">INDEX(_xlfn.TEXTSPLIT(CENSO[[#This Row],[NOME CIENTIFICO]]," "),1)</f>
        <v>Tachigali</v>
      </c>
      <c r="S3762" s="98" t="s">
        <v>1004</v>
      </c>
      <c r="T3762" s="87">
        <f>_xlfn.MINIFS(CENSO[DAP (cm)],CENSO[NOME CIENTIFICO],CENSO[[#This Row],[NOME CIENTIFICO]])</f>
        <v>39.152116000606256</v>
      </c>
      <c r="U37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62" s="87" t="str">
        <f>IF(CENSO[[#This Row],[DAP (cm)]]&lt;CENSO[[#This Row],[DMCE (cm)]],"DAP &lt; DMCE","DAP ≥ DMCE")</f>
        <v>DAP ≥ DMCE</v>
      </c>
      <c r="W3762" s="87" t="str">
        <f>IF(CENSO[[#This Row],[DAP (cm)]]&gt;200, "Superior", "Inferior")</f>
        <v>Inferior</v>
      </c>
      <c r="X3762" s="87" t="str">
        <f>VLOOKUP(CENSO[[#This Row],[NOME COMUM]],ESPECIES[],4,FALSE)</f>
        <v>Não</v>
      </c>
      <c r="Y3762" s="87" t="str">
        <f>IF(IFERROR(VLOOKUP(CENSO[[#This Row],[NOME COMUM]],COMERCIAIS[],2, FALSE), "Não") &lt;&gt; "Não", "Sim", "Não")</f>
        <v>Sim</v>
      </c>
      <c r="Z3762" s="133">
        <f>CENSO[[#This Row],[g (m²)]]/SUM(AEEF[AEEF-UT])</f>
        <v>1.7844537799284674E-3</v>
      </c>
      <c r="AA3762" s="133">
        <f>CENSO[[#This Row],[v (m³)]]/SUM(AEEF[AEEF-UT])</f>
        <v>2.1234999981148757E-2</v>
      </c>
    </row>
    <row r="3763" spans="1:27" ht="14">
      <c r="A3763" s="86">
        <v>1</v>
      </c>
      <c r="B3763" s="86">
        <v>2</v>
      </c>
      <c r="C3763" s="63">
        <v>105</v>
      </c>
      <c r="D3763" s="63">
        <v>3762</v>
      </c>
      <c r="E3763" s="63" t="str">
        <f>VLOOKUP(CENSO[[#This Row],[NOME COMUM]],ESPECIES[],2,FALSE)</f>
        <v>Couratari guianensis Aubl.</v>
      </c>
      <c r="F3763" s="64" t="s">
        <v>6</v>
      </c>
      <c r="G3763" s="64">
        <v>178</v>
      </c>
      <c r="H3763" s="97">
        <f>CENSO[[#This Row],[CAP (cm)]]/PI()</f>
        <v>56.659159740714742</v>
      </c>
      <c r="I3763" s="64">
        <v>17</v>
      </c>
      <c r="J3763" s="96">
        <f>(PI()*(CENSO[[#This Row],[DAP (cm)]]^2))/40000</f>
        <v>0.2521332608461806</v>
      </c>
      <c r="K3763" s="96">
        <f>CENSO[[#This Row],[g (m²)]]*CENSO[[#This Row],[H (m)]]*0.7</f>
        <v>3.0003858040695492</v>
      </c>
      <c r="L3763" s="64">
        <v>1</v>
      </c>
      <c r="M3763" s="65">
        <v>365792.2</v>
      </c>
      <c r="N3763" s="87">
        <v>9702718.5</v>
      </c>
      <c r="O3763" s="87" t="s">
        <v>1228</v>
      </c>
      <c r="P3763" s="87" t="str">
        <f>VLOOKUP(CENSO[[#This Row],[DAP (cm)]],CD[],2,TRUE)</f>
        <v>TORA</v>
      </c>
      <c r="Q3763" s="87" t="str">
        <f>VLOOKUP(CENSO[[#This Row],[DAP (cm)]],DD[],2,TRUE)</f>
        <v>50├ 60</v>
      </c>
      <c r="R3763" s="87" t="str" cm="1">
        <f t="array" ref="R3763">INDEX(_xlfn.TEXTSPLIT(CENSO[[#This Row],[NOME CIENTIFICO]]," "),1)</f>
        <v>Couratari</v>
      </c>
      <c r="S3763" s="98" t="s">
        <v>1004</v>
      </c>
      <c r="T3763" s="87">
        <f>_xlfn.MINIFS(CENSO[DAP (cm)],CENSO[NOME CIENTIFICO],CENSO[[#This Row],[NOME CIENTIFICO]])</f>
        <v>38.833806114422465</v>
      </c>
      <c r="U37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63" s="87" t="str">
        <f>IF(CENSO[[#This Row],[DAP (cm)]]&lt;CENSO[[#This Row],[DMCE (cm)]],"DAP &lt; DMCE","DAP ≥ DMCE")</f>
        <v>DAP ≥ DMCE</v>
      </c>
      <c r="W3763" s="87" t="str">
        <f>IF(CENSO[[#This Row],[DAP (cm)]]&gt;200, "Superior", "Inferior")</f>
        <v>Inferior</v>
      </c>
      <c r="X3763" s="87" t="str">
        <f>VLOOKUP(CENSO[[#This Row],[NOME COMUM]],ESPECIES[],4,FALSE)</f>
        <v>Não</v>
      </c>
      <c r="Y3763" s="87" t="str">
        <f>IF(IFERROR(VLOOKUP(CENSO[[#This Row],[NOME COMUM]],COMERCIAIS[],2, FALSE), "Não") &lt;&gt; "Não", "Sim", "Não")</f>
        <v>Sim</v>
      </c>
      <c r="Z3763" s="133">
        <f>CENSO[[#This Row],[g (m²)]]/SUM(AEEF[AEEF-UT])</f>
        <v>4.4114286042300146E-4</v>
      </c>
      <c r="AA3763" s="133">
        <f>CENSO[[#This Row],[v (m³)]]/SUM(AEEF[AEEF-UT])</f>
        <v>5.2496000390337182E-3</v>
      </c>
    </row>
    <row r="3764" spans="1:27" ht="14">
      <c r="A3764" s="86">
        <v>1</v>
      </c>
      <c r="B3764" s="86">
        <v>2</v>
      </c>
      <c r="C3764" s="63">
        <v>105</v>
      </c>
      <c r="D3764" s="63">
        <v>3763</v>
      </c>
      <c r="E3764" s="63" t="str">
        <f>VLOOKUP(CENSO[[#This Row],[NOME COMUM]],ESPECIES[],2,FALSE)</f>
        <v>Tachigali myrmecophila Ducke</v>
      </c>
      <c r="F3764" s="64" t="s">
        <v>14</v>
      </c>
      <c r="G3764" s="64">
        <v>150</v>
      </c>
      <c r="H3764" s="97">
        <f>CENSO[[#This Row],[CAP (cm)]]/PI()</f>
        <v>47.7464829275686</v>
      </c>
      <c r="I3764" s="64">
        <v>16</v>
      </c>
      <c r="J3764" s="96">
        <f>(PI()*(CENSO[[#This Row],[DAP (cm)]]^2))/40000</f>
        <v>0.17904931097838223</v>
      </c>
      <c r="K3764" s="96">
        <f>CENSO[[#This Row],[g (m²)]]*CENSO[[#This Row],[H (m)]]*0.7</f>
        <v>2.0053522829578809</v>
      </c>
      <c r="L3764" s="64">
        <v>1</v>
      </c>
      <c r="M3764" s="65">
        <v>365787.09999999899</v>
      </c>
      <c r="N3764" s="87">
        <v>9702706.5</v>
      </c>
      <c r="O3764" s="98" t="s">
        <v>1225</v>
      </c>
      <c r="P3764" s="87" t="str">
        <f>VLOOKUP(CENSO[[#This Row],[DAP (cm)]],CD[],2,TRUE)</f>
        <v>TORETE</v>
      </c>
      <c r="Q3764" s="87" t="str">
        <f>VLOOKUP(CENSO[[#This Row],[DAP (cm)]],DD[],2,TRUE)</f>
        <v>40├ 50</v>
      </c>
      <c r="R3764" s="87" t="str" cm="1">
        <f t="array" ref="R3764">INDEX(_xlfn.TEXTSPLIT(CENSO[[#This Row],[NOME CIENTIFICO]]," "),1)</f>
        <v>Tachigali</v>
      </c>
      <c r="S3764" s="98" t="s">
        <v>1004</v>
      </c>
      <c r="T3764" s="87">
        <f>_xlfn.MINIFS(CENSO[DAP (cm)],CENSO[NOME CIENTIFICO],CENSO[[#This Row],[NOME CIENTIFICO]])</f>
        <v>39.152116000606256</v>
      </c>
      <c r="U37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64" s="87" t="str">
        <f>IF(CENSO[[#This Row],[DAP (cm)]]&lt;CENSO[[#This Row],[DMCE (cm)]],"DAP &lt; DMCE","DAP ≥ DMCE")</f>
        <v>DAP &lt; DMCE</v>
      </c>
      <c r="W3764" s="87" t="str">
        <f>IF(CENSO[[#This Row],[DAP (cm)]]&gt;200, "Superior", "Inferior")</f>
        <v>Inferior</v>
      </c>
      <c r="X3764" s="87" t="str">
        <f>VLOOKUP(CENSO[[#This Row],[NOME COMUM]],ESPECIES[],4,FALSE)</f>
        <v>Não</v>
      </c>
      <c r="Y3764" s="87" t="str">
        <f>IF(IFERROR(VLOOKUP(CENSO[[#This Row],[NOME COMUM]],COMERCIAIS[],2, FALSE), "Não") &lt;&gt; "Não", "Sim", "Não")</f>
        <v>Sim</v>
      </c>
      <c r="Z3764" s="133">
        <f>CENSO[[#This Row],[g (m²)]]/SUM(AEEF[AEEF-UT])</f>
        <v>3.1327213607870003E-4</v>
      </c>
      <c r="AA3764" s="133">
        <f>CENSO[[#This Row],[v (m³)]]/SUM(AEEF[AEEF-UT])</f>
        <v>3.5086479240814404E-3</v>
      </c>
    </row>
    <row r="3765" spans="1:27" ht="14">
      <c r="A3765" s="86">
        <v>1</v>
      </c>
      <c r="B3765" s="86">
        <v>2</v>
      </c>
      <c r="C3765" s="63">
        <v>105</v>
      </c>
      <c r="D3765" s="63">
        <v>3764</v>
      </c>
      <c r="E3765" s="63" t="str">
        <f>VLOOKUP(CENSO[[#This Row],[NOME COMUM]],ESPECIES[],2,FALSE)</f>
        <v>Erisma uncinatum Warm.</v>
      </c>
      <c r="F3765" s="64" t="s">
        <v>98</v>
      </c>
      <c r="G3765" s="64">
        <v>492</v>
      </c>
      <c r="H3765" s="97">
        <f>CENSO[[#This Row],[CAP (cm)]]/PI()</f>
        <v>156.60846400242502</v>
      </c>
      <c r="I3765" s="64">
        <v>20</v>
      </c>
      <c r="J3765" s="96">
        <f>(PI()*(CENSO[[#This Row],[DAP (cm)]]^2))/40000</f>
        <v>1.9262841072298278</v>
      </c>
      <c r="K3765" s="96">
        <f>CENSO[[#This Row],[g (m²)]]*CENSO[[#This Row],[H (m)]]*0.7</f>
        <v>26.96797750121759</v>
      </c>
      <c r="L3765" s="64">
        <v>1</v>
      </c>
      <c r="M3765" s="65">
        <v>365779.4</v>
      </c>
      <c r="N3765" s="87">
        <v>9702702.4000000004</v>
      </c>
      <c r="O3765" s="87" t="s">
        <v>1228</v>
      </c>
      <c r="P3765" s="87" t="str">
        <f>VLOOKUP(CENSO[[#This Row],[DAP (cm)]],CD[],2,TRUE)</f>
        <v>TORA</v>
      </c>
      <c r="Q3765" s="87" t="str">
        <f>VLOOKUP(CENSO[[#This Row],[DAP (cm)]],DD[],2,TRUE)</f>
        <v>150├ 160</v>
      </c>
      <c r="R3765" s="87" t="str" cm="1">
        <f t="array" ref="R3765">INDEX(_xlfn.TEXTSPLIT(CENSO[[#This Row],[NOME CIENTIFICO]]," "),1)</f>
        <v>Erisma</v>
      </c>
      <c r="S3765" s="98" t="s">
        <v>1004</v>
      </c>
      <c r="T3765" s="87">
        <f>_xlfn.MINIFS(CENSO[DAP (cm)],CENSO[NOME CIENTIFICO],CENSO[[#This Row],[NOME CIENTIFICO]])</f>
        <v>41.38028520389279</v>
      </c>
      <c r="U37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765" s="87" t="str">
        <f>IF(CENSO[[#This Row],[DAP (cm)]]&lt;CENSO[[#This Row],[DMCE (cm)]],"DAP &lt; DMCE","DAP ≥ DMCE")</f>
        <v>DAP ≥ DMCE</v>
      </c>
      <c r="W3765" s="87" t="str">
        <f>IF(CENSO[[#This Row],[DAP (cm)]]&gt;200, "Superior", "Inferior")</f>
        <v>Inferior</v>
      </c>
      <c r="X3765" s="87" t="str">
        <f>VLOOKUP(CENSO[[#This Row],[NOME COMUM]],ESPECIES[],4,FALSE)</f>
        <v>Não</v>
      </c>
      <c r="Y3765" s="87" t="str">
        <f>IF(IFERROR(VLOOKUP(CENSO[[#This Row],[NOME COMUM]],COMERCIAIS[],2, FALSE), "Não") &lt;&gt; "Não", "Sim", "Não")</f>
        <v>Sim</v>
      </c>
      <c r="Z3765" s="133">
        <f>CENSO[[#This Row],[g (m²)]]/SUM(AEEF[AEEF-UT])</f>
        <v>3.3703069487890872E-3</v>
      </c>
      <c r="AA3765" s="133">
        <f>CENSO[[#This Row],[v (m³)]]/SUM(AEEF[AEEF-UT])</f>
        <v>4.7184297283047218E-2</v>
      </c>
    </row>
    <row r="3766" spans="1:27" ht="14">
      <c r="A3766" s="86">
        <v>1</v>
      </c>
      <c r="B3766" s="86">
        <v>2</v>
      </c>
      <c r="C3766" s="63">
        <v>105</v>
      </c>
      <c r="D3766" s="63">
        <v>3765</v>
      </c>
      <c r="E3766" s="63" t="str">
        <f>VLOOKUP(CENSO[[#This Row],[NOME COMUM]],ESPECIES[],2,FALSE)</f>
        <v>Lecythis chartacea O.Berg</v>
      </c>
      <c r="F3766" s="64" t="s">
        <v>31</v>
      </c>
      <c r="G3766" s="64">
        <v>276</v>
      </c>
      <c r="H3766" s="97">
        <f>CENSO[[#This Row],[CAP (cm)]]/PI()</f>
        <v>87.853528586726227</v>
      </c>
      <c r="I3766" s="64">
        <v>22</v>
      </c>
      <c r="J3766" s="96">
        <f>(PI()*(CENSO[[#This Row],[DAP (cm)]]^2))/40000</f>
        <v>0.60618934724841089</v>
      </c>
      <c r="K3766" s="96">
        <f>CENSO[[#This Row],[g (m²)]]*CENSO[[#This Row],[H (m)]]*0.7</f>
        <v>9.3353159476255279</v>
      </c>
      <c r="L3766" s="64">
        <v>1</v>
      </c>
      <c r="M3766" s="65">
        <v>365775.7</v>
      </c>
      <c r="N3766" s="87">
        <v>9702677.0999999903</v>
      </c>
      <c r="O3766" s="87" t="s">
        <v>1228</v>
      </c>
      <c r="P3766" s="87" t="str">
        <f>VLOOKUP(CENSO[[#This Row],[DAP (cm)]],CD[],2,TRUE)</f>
        <v>TORA</v>
      </c>
      <c r="Q3766" s="87" t="str">
        <f>VLOOKUP(CENSO[[#This Row],[DAP (cm)]],DD[],2,TRUE)</f>
        <v>80├ 90</v>
      </c>
      <c r="R3766" s="87" t="str" cm="1">
        <f t="array" ref="R3766">INDEX(_xlfn.TEXTSPLIT(CENSO[[#This Row],[NOME CIENTIFICO]]," "),1)</f>
        <v>Lecythis</v>
      </c>
      <c r="S3766" s="98" t="s">
        <v>1004</v>
      </c>
      <c r="T3766" s="87">
        <f>_xlfn.MINIFS(CENSO[DAP (cm)],CENSO[NOME CIENTIFICO],CENSO[[#This Row],[NOME CIENTIFICO]])</f>
        <v>38.833806114422465</v>
      </c>
      <c r="U37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66" s="87" t="str">
        <f>IF(CENSO[[#This Row],[DAP (cm)]]&lt;CENSO[[#This Row],[DMCE (cm)]],"DAP &lt; DMCE","DAP ≥ DMCE")</f>
        <v>DAP ≥ DMCE</v>
      </c>
      <c r="W3766" s="87" t="str">
        <f>IF(CENSO[[#This Row],[DAP (cm)]]&gt;200, "Superior", "Inferior")</f>
        <v>Inferior</v>
      </c>
      <c r="X3766" s="87" t="str">
        <f>VLOOKUP(CENSO[[#This Row],[NOME COMUM]],ESPECIES[],4,FALSE)</f>
        <v>Não</v>
      </c>
      <c r="Y3766" s="87" t="str">
        <f>IF(IFERROR(VLOOKUP(CENSO[[#This Row],[NOME COMUM]],COMERCIAIS[],2, FALSE), "Não") &lt;&gt; "Não", "Sim", "Não")</f>
        <v>Sim</v>
      </c>
      <c r="Z3766" s="133">
        <f>CENSO[[#This Row],[g (m²)]]/SUM(AEEF[AEEF-UT])</f>
        <v>1.0606141439080468E-3</v>
      </c>
      <c r="AA3766" s="133">
        <f>CENSO[[#This Row],[v (m³)]]/SUM(AEEF[AEEF-UT])</f>
        <v>1.6333457816183922E-2</v>
      </c>
    </row>
    <row r="3767" spans="1:27" ht="14">
      <c r="A3767" s="86">
        <v>1</v>
      </c>
      <c r="B3767" s="86">
        <v>2</v>
      </c>
      <c r="C3767" s="63">
        <v>105</v>
      </c>
      <c r="D3767" s="63">
        <v>3766</v>
      </c>
      <c r="E3767" s="63" t="str">
        <f>VLOOKUP(CENSO[[#This Row],[NOME COMUM]],ESPECIES[],2,FALSE)</f>
        <v>Ormosia paraensis Ducke</v>
      </c>
      <c r="F3767" s="64" t="s">
        <v>99</v>
      </c>
      <c r="G3767" s="64">
        <v>142</v>
      </c>
      <c r="H3767" s="97">
        <f>CENSO[[#This Row],[CAP (cm)]]/PI()</f>
        <v>45.200003838098276</v>
      </c>
      <c r="I3767" s="64">
        <v>15</v>
      </c>
      <c r="J3767" s="96">
        <f>(PI()*(CENSO[[#This Row],[DAP (cm)]]^2))/40000</f>
        <v>0.16046001362524887</v>
      </c>
      <c r="K3767" s="96">
        <f>CENSO[[#This Row],[g (m²)]]*CENSO[[#This Row],[H (m)]]*0.7</f>
        <v>1.6848301430651129</v>
      </c>
      <c r="L3767" s="64">
        <v>1</v>
      </c>
      <c r="M3767" s="65">
        <v>365772</v>
      </c>
      <c r="N3767" s="87">
        <v>9702670</v>
      </c>
      <c r="O3767" s="98" t="s">
        <v>1225</v>
      </c>
      <c r="P3767" s="87" t="str">
        <f>VLOOKUP(CENSO[[#This Row],[DAP (cm)]],CD[],2,TRUE)</f>
        <v>TORETE</v>
      </c>
      <c r="Q3767" s="87" t="str">
        <f>VLOOKUP(CENSO[[#This Row],[DAP (cm)]],DD[],2,TRUE)</f>
        <v>40├ 50</v>
      </c>
      <c r="R3767" s="87" t="str" cm="1">
        <f t="array" ref="R3767">INDEX(_xlfn.TEXTSPLIT(CENSO[[#This Row],[NOME CIENTIFICO]]," "),1)</f>
        <v>Ormosia</v>
      </c>
      <c r="S3767" s="98" t="s">
        <v>1004</v>
      </c>
      <c r="T3767" s="87">
        <f>_xlfn.MINIFS(CENSO[DAP (cm)],CENSO[NOME CIENTIFICO],CENSO[[#This Row],[NOME CIENTIFICO]])</f>
        <v>44.563384065730695</v>
      </c>
      <c r="U37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54.563384065730695</v>
      </c>
      <c r="V3767" s="87" t="str">
        <f>IF(CENSO[[#This Row],[DAP (cm)]]&lt;CENSO[[#This Row],[DMCE (cm)]],"DAP &lt; DMCE","DAP ≥ DMCE")</f>
        <v>DAP &lt; DMCE</v>
      </c>
      <c r="W3767" s="87" t="str">
        <f>IF(CENSO[[#This Row],[DAP (cm)]]&gt;200, "Superior", "Inferior")</f>
        <v>Inferior</v>
      </c>
      <c r="X3767" s="87" t="str">
        <f>VLOOKUP(CENSO[[#This Row],[NOME COMUM]],ESPECIES[],4,FALSE)</f>
        <v>Não</v>
      </c>
      <c r="Y3767" s="87" t="str">
        <f>IF(IFERROR(VLOOKUP(CENSO[[#This Row],[NOME COMUM]],COMERCIAIS[],2, FALSE), "Não") &lt;&gt; "Não", "Sim", "Não")</f>
        <v>Não</v>
      </c>
      <c r="Z3767" s="133">
        <f>CENSO[[#This Row],[g (m²)]]/SUM(AEEF[AEEF-UT])</f>
        <v>2.8074752675070699E-4</v>
      </c>
      <c r="AA3767" s="133">
        <f>CENSO[[#This Row],[v (m³)]]/SUM(AEEF[AEEF-UT])</f>
        <v>2.9478490308824231E-3</v>
      </c>
    </row>
    <row r="3768" spans="1:27" ht="14">
      <c r="A3768" s="86">
        <v>1</v>
      </c>
      <c r="B3768" s="86">
        <v>2</v>
      </c>
      <c r="C3768" s="63">
        <v>105</v>
      </c>
      <c r="D3768" s="63">
        <v>3767</v>
      </c>
      <c r="E3768" s="63" t="str">
        <f>VLOOKUP(CENSO[[#This Row],[NOME COMUM]],ESPECIES[],2,FALSE)</f>
        <v>Couratari guianensis Aubl.</v>
      </c>
      <c r="F3768" s="64" t="s">
        <v>6</v>
      </c>
      <c r="G3768" s="64">
        <v>355</v>
      </c>
      <c r="H3768" s="97">
        <f>CENSO[[#This Row],[CAP (cm)]]/PI()</f>
        <v>113.00000959524569</v>
      </c>
      <c r="I3768" s="64">
        <v>22</v>
      </c>
      <c r="J3768" s="96">
        <f>(PI()*(CENSO[[#This Row],[DAP (cm)]]^2))/40000</f>
        <v>1.0028750851578057</v>
      </c>
      <c r="K3768" s="96">
        <f>CENSO[[#This Row],[g (m²)]]*CENSO[[#This Row],[H (m)]]*0.7</f>
        <v>15.444276311430206</v>
      </c>
      <c r="L3768" s="64">
        <v>1</v>
      </c>
      <c r="M3768" s="65">
        <v>365766.40000000002</v>
      </c>
      <c r="N3768" s="87">
        <v>9702666.5999999903</v>
      </c>
      <c r="O3768" s="87" t="s">
        <v>1228</v>
      </c>
      <c r="P3768" s="87" t="str">
        <f>VLOOKUP(CENSO[[#This Row],[DAP (cm)]],CD[],2,TRUE)</f>
        <v>TORA</v>
      </c>
      <c r="Q3768" s="87" t="str">
        <f>VLOOKUP(CENSO[[#This Row],[DAP (cm)]],DD[],2,TRUE)</f>
        <v>110├ 120</v>
      </c>
      <c r="R3768" s="87" t="str" cm="1">
        <f t="array" ref="R3768">INDEX(_xlfn.TEXTSPLIT(CENSO[[#This Row],[NOME CIENTIFICO]]," "),1)</f>
        <v>Couratari</v>
      </c>
      <c r="S3768" s="98" t="s">
        <v>1004</v>
      </c>
      <c r="T3768" s="87">
        <f>_xlfn.MINIFS(CENSO[DAP (cm)],CENSO[NOME CIENTIFICO],CENSO[[#This Row],[NOME CIENTIFICO]])</f>
        <v>38.833806114422465</v>
      </c>
      <c r="U37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68" s="87" t="str">
        <f>IF(CENSO[[#This Row],[DAP (cm)]]&lt;CENSO[[#This Row],[DMCE (cm)]],"DAP &lt; DMCE","DAP ≥ DMCE")</f>
        <v>DAP ≥ DMCE</v>
      </c>
      <c r="W3768" s="87" t="str">
        <f>IF(CENSO[[#This Row],[DAP (cm)]]&gt;200, "Superior", "Inferior")</f>
        <v>Inferior</v>
      </c>
      <c r="X3768" s="87" t="str">
        <f>VLOOKUP(CENSO[[#This Row],[NOME COMUM]],ESPECIES[],4,FALSE)</f>
        <v>Não</v>
      </c>
      <c r="Y3768" s="87" t="str">
        <f>IF(IFERROR(VLOOKUP(CENSO[[#This Row],[NOME COMUM]],COMERCIAIS[],2, FALSE), "Não") &lt;&gt; "Não", "Sim", "Não")</f>
        <v>Sim</v>
      </c>
      <c r="Z3768" s="133">
        <f>CENSO[[#This Row],[g (m²)]]/SUM(AEEF[AEEF-UT])</f>
        <v>1.7546720421919193E-3</v>
      </c>
      <c r="AA3768" s="133">
        <f>CENSO[[#This Row],[v (m³)]]/SUM(AEEF[AEEF-UT])</f>
        <v>2.7021949449755556E-2</v>
      </c>
    </row>
    <row r="3769" spans="1:27" ht="14">
      <c r="A3769" s="86">
        <v>1</v>
      </c>
      <c r="B3769" s="86">
        <v>2</v>
      </c>
      <c r="C3769" s="63">
        <v>105</v>
      </c>
      <c r="D3769" s="63">
        <v>3768</v>
      </c>
      <c r="E3769" s="63" t="str">
        <f>VLOOKUP(CENSO[[#This Row],[NOME COMUM]],ESPECIES[],2,FALSE)</f>
        <v>Piptadenia suaveolens Miq.</v>
      </c>
      <c r="F3769" s="64" t="s">
        <v>22</v>
      </c>
      <c r="G3769" s="64">
        <v>200</v>
      </c>
      <c r="H3769" s="97">
        <f>CENSO[[#This Row],[CAP (cm)]]/PI()</f>
        <v>63.661977236758133</v>
      </c>
      <c r="I3769" s="64">
        <v>14</v>
      </c>
      <c r="J3769" s="96">
        <f>(PI()*(CENSO[[#This Row],[DAP (cm)]]^2))/40000</f>
        <v>0.31830988618379064</v>
      </c>
      <c r="K3769" s="96">
        <f>CENSO[[#This Row],[g (m²)]]*CENSO[[#This Row],[H (m)]]*0.7</f>
        <v>3.1194368846011482</v>
      </c>
      <c r="L3769" s="64">
        <v>1</v>
      </c>
      <c r="M3769" s="65">
        <v>365737.4</v>
      </c>
      <c r="N3769" s="87">
        <v>9702678</v>
      </c>
      <c r="O3769" s="87" t="s">
        <v>1228</v>
      </c>
      <c r="P3769" s="87" t="str">
        <f>VLOOKUP(CENSO[[#This Row],[DAP (cm)]],CD[],2,TRUE)</f>
        <v>TORA</v>
      </c>
      <c r="Q3769" s="87" t="str">
        <f>VLOOKUP(CENSO[[#This Row],[DAP (cm)]],DD[],2,TRUE)</f>
        <v>60├ 70</v>
      </c>
      <c r="R3769" s="87" t="str" cm="1">
        <f t="array" ref="R3769">INDEX(_xlfn.TEXTSPLIT(CENSO[[#This Row],[NOME CIENTIFICO]]," "),1)</f>
        <v>Piptadenia</v>
      </c>
      <c r="S3769" s="98" t="s">
        <v>1004</v>
      </c>
      <c r="T3769" s="87">
        <f>_xlfn.MINIFS(CENSO[DAP (cm)],CENSO[NOME CIENTIFICO],CENSO[[#This Row],[NOME CIENTIFICO]])</f>
        <v>39.788735772973837</v>
      </c>
      <c r="U37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69" s="87" t="str">
        <f>IF(CENSO[[#This Row],[DAP (cm)]]&lt;CENSO[[#This Row],[DMCE (cm)]],"DAP &lt; DMCE","DAP ≥ DMCE")</f>
        <v>DAP ≥ DMCE</v>
      </c>
      <c r="W3769" s="87" t="str">
        <f>IF(CENSO[[#This Row],[DAP (cm)]]&gt;200, "Superior", "Inferior")</f>
        <v>Inferior</v>
      </c>
      <c r="X3769" s="87" t="str">
        <f>VLOOKUP(CENSO[[#This Row],[NOME COMUM]],ESPECIES[],4,FALSE)</f>
        <v>Não</v>
      </c>
      <c r="Y3769" s="87" t="str">
        <f>IF(IFERROR(VLOOKUP(CENSO[[#This Row],[NOME COMUM]],COMERCIAIS[],2, FALSE), "Não") &lt;&gt; "Não", "Sim", "Não")</f>
        <v>Sim</v>
      </c>
      <c r="Z3769" s="133">
        <f>CENSO[[#This Row],[g (m²)]]/SUM(AEEF[AEEF-UT])</f>
        <v>5.5692824191768894E-4</v>
      </c>
      <c r="AA3769" s="133">
        <f>CENSO[[#This Row],[v (m³)]]/SUM(AEEF[AEEF-UT])</f>
        <v>5.4578967707933513E-3</v>
      </c>
    </row>
    <row r="3770" spans="1:27" ht="14">
      <c r="A3770" s="86">
        <v>1</v>
      </c>
      <c r="B3770" s="86">
        <v>2</v>
      </c>
      <c r="C3770" s="63">
        <v>105</v>
      </c>
      <c r="D3770" s="63">
        <v>3769</v>
      </c>
      <c r="E3770" s="63" t="str">
        <f>VLOOKUP(CENSO[[#This Row],[NOME COMUM]],ESPECIES[],2,FALSE)</f>
        <v>Erisma uncinatum Warm.</v>
      </c>
      <c r="F3770" s="64" t="s">
        <v>98</v>
      </c>
      <c r="G3770" s="64">
        <v>530</v>
      </c>
      <c r="H3770" s="97">
        <f>CENSO[[#This Row],[CAP (cm)]]/PI()</f>
        <v>168.70423967740905</v>
      </c>
      <c r="I3770" s="64">
        <v>22</v>
      </c>
      <c r="J3770" s="96">
        <f>(PI()*(CENSO[[#This Row],[DAP (cm)]]^2))/40000</f>
        <v>2.2353311757256695</v>
      </c>
      <c r="K3770" s="96">
        <f>CENSO[[#This Row],[g (m²)]]*CENSO[[#This Row],[H (m)]]*0.7</f>
        <v>34.42410010617531</v>
      </c>
      <c r="L3770" s="64">
        <v>1</v>
      </c>
      <c r="M3770" s="65">
        <v>365733.7</v>
      </c>
      <c r="N3770" s="87">
        <v>9702668.8000000007</v>
      </c>
      <c r="O3770" s="87" t="s">
        <v>1228</v>
      </c>
      <c r="P3770" s="87" t="str">
        <f>VLOOKUP(CENSO[[#This Row],[DAP (cm)]],CD[],2,TRUE)</f>
        <v>TORA</v>
      </c>
      <c r="Q3770" s="87" t="str">
        <f>VLOOKUP(CENSO[[#This Row],[DAP (cm)]],DD[],2,TRUE)</f>
        <v>160├ 170</v>
      </c>
      <c r="R3770" s="87" t="str" cm="1">
        <f t="array" ref="R3770">INDEX(_xlfn.TEXTSPLIT(CENSO[[#This Row],[NOME CIENTIFICO]]," "),1)</f>
        <v>Erisma</v>
      </c>
      <c r="S3770" s="98" t="s">
        <v>1004</v>
      </c>
      <c r="T3770" s="87">
        <f>_xlfn.MINIFS(CENSO[DAP (cm)],CENSO[NOME CIENTIFICO],CENSO[[#This Row],[NOME CIENTIFICO]])</f>
        <v>41.38028520389279</v>
      </c>
      <c r="U37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770" s="87" t="str">
        <f>IF(CENSO[[#This Row],[DAP (cm)]]&lt;CENSO[[#This Row],[DMCE (cm)]],"DAP &lt; DMCE","DAP ≥ DMCE")</f>
        <v>DAP ≥ DMCE</v>
      </c>
      <c r="W3770" s="87" t="str">
        <f>IF(CENSO[[#This Row],[DAP (cm)]]&gt;200, "Superior", "Inferior")</f>
        <v>Inferior</v>
      </c>
      <c r="X3770" s="87" t="str">
        <f>VLOOKUP(CENSO[[#This Row],[NOME COMUM]],ESPECIES[],4,FALSE)</f>
        <v>Não</v>
      </c>
      <c r="Y3770" s="87" t="str">
        <f>IF(IFERROR(VLOOKUP(CENSO[[#This Row],[NOME COMUM]],COMERCIAIS[],2, FALSE), "Não") &lt;&gt; "Não", "Sim", "Não")</f>
        <v>Sim</v>
      </c>
      <c r="Z3770" s="133">
        <f>CENSO[[#This Row],[g (m²)]]/SUM(AEEF[AEEF-UT])</f>
        <v>3.9110285788669704E-3</v>
      </c>
      <c r="AA3770" s="133">
        <f>CENSO[[#This Row],[v (m³)]]/SUM(AEEF[AEEF-UT])</f>
        <v>6.022984011455134E-2</v>
      </c>
    </row>
    <row r="3771" spans="1:27" ht="14">
      <c r="A3771" s="86">
        <v>1</v>
      </c>
      <c r="B3771" s="86">
        <v>2</v>
      </c>
      <c r="C3771" s="63">
        <v>105</v>
      </c>
      <c r="D3771" s="63">
        <v>3770</v>
      </c>
      <c r="E3771" s="63" t="str">
        <f>VLOOKUP(CENSO[[#This Row],[NOME COMUM]],ESPECIES[],2,FALSE)</f>
        <v>Pouteria sp.</v>
      </c>
      <c r="F3771" s="64" t="s">
        <v>83</v>
      </c>
      <c r="G3771" s="64">
        <v>184</v>
      </c>
      <c r="H3771" s="97">
        <f>CENSO[[#This Row],[CAP (cm)]]/PI()</f>
        <v>58.569019057817485</v>
      </c>
      <c r="I3771" s="64">
        <v>18</v>
      </c>
      <c r="J3771" s="96">
        <f>(PI()*(CENSO[[#This Row],[DAP (cm)]]^2))/40000</f>
        <v>0.26941748766596041</v>
      </c>
      <c r="K3771" s="96">
        <f>CENSO[[#This Row],[g (m²)]]*CENSO[[#This Row],[H (m)]]*0.7</f>
        <v>3.394660344591101</v>
      </c>
      <c r="L3771" s="64">
        <v>1</v>
      </c>
      <c r="M3771" s="65">
        <v>365726.7</v>
      </c>
      <c r="N3771" s="87">
        <v>9702603.5</v>
      </c>
      <c r="O3771" s="87" t="s">
        <v>1227</v>
      </c>
      <c r="P3771" s="87" t="str">
        <f>VLOOKUP(CENSO[[#This Row],[DAP (cm)]],CD[],2,TRUE)</f>
        <v>TORA</v>
      </c>
      <c r="Q3771" s="87" t="str">
        <f>VLOOKUP(CENSO[[#This Row],[DAP (cm)]],DD[],2,TRUE)</f>
        <v>50├ 60</v>
      </c>
      <c r="R3771" s="87" t="str" cm="1">
        <f t="array" ref="R3771">INDEX(_xlfn.TEXTSPLIT(CENSO[[#This Row],[NOME CIENTIFICO]]," "),1)</f>
        <v>Pouteria</v>
      </c>
      <c r="S3771" s="98" t="s">
        <v>1004</v>
      </c>
      <c r="T3771" s="87">
        <f>_xlfn.MINIFS(CENSO[DAP (cm)],CENSO[NOME CIENTIFICO],CENSO[[#This Row],[NOME CIENTIFICO]])</f>
        <v>39.788735772973837</v>
      </c>
      <c r="U37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71" s="87" t="str">
        <f>IF(CENSO[[#This Row],[DAP (cm)]]&lt;CENSO[[#This Row],[DMCE (cm)]],"DAP &lt; DMCE","DAP ≥ DMCE")</f>
        <v>DAP ≥ DMCE</v>
      </c>
      <c r="W3771" s="87" t="str">
        <f>IF(CENSO[[#This Row],[DAP (cm)]]&gt;200, "Superior", "Inferior")</f>
        <v>Inferior</v>
      </c>
      <c r="X3771" s="87" t="str">
        <f>VLOOKUP(CENSO[[#This Row],[NOME COMUM]],ESPECIES[],4,FALSE)</f>
        <v>Não</v>
      </c>
      <c r="Y3771" s="87" t="str">
        <f>IF(IFERROR(VLOOKUP(CENSO[[#This Row],[NOME COMUM]],COMERCIAIS[],2, FALSE), "Não") &lt;&gt; "Não", "Sim", "Não")</f>
        <v>Não</v>
      </c>
      <c r="Z3771" s="133">
        <f>CENSO[[#This Row],[g (m²)]]/SUM(AEEF[AEEF-UT])</f>
        <v>4.7138406395913198E-4</v>
      </c>
      <c r="AA3771" s="133">
        <f>CENSO[[#This Row],[v (m³)]]/SUM(AEEF[AEEF-UT])</f>
        <v>5.939439205885062E-3</v>
      </c>
    </row>
    <row r="3772" spans="1:27" ht="14">
      <c r="A3772" s="86">
        <v>1</v>
      </c>
      <c r="B3772" s="86">
        <v>2</v>
      </c>
      <c r="C3772" s="63">
        <v>105</v>
      </c>
      <c r="D3772" s="63">
        <v>3771</v>
      </c>
      <c r="E3772" s="63" t="str">
        <f>VLOOKUP(CENSO[[#This Row],[NOME COMUM]],ESPECIES[],2,FALSE)</f>
        <v>Apuleia molaris Spruce ex Benth.</v>
      </c>
      <c r="F3772" s="64" t="s">
        <v>53</v>
      </c>
      <c r="G3772" s="64">
        <v>255</v>
      </c>
      <c r="H3772" s="97">
        <f>CENSO[[#This Row],[CAP (cm)]]/PI()</f>
        <v>81.169020976866619</v>
      </c>
      <c r="I3772" s="64">
        <v>19</v>
      </c>
      <c r="J3772" s="96">
        <f>(PI()*(CENSO[[#This Row],[DAP (cm)]]^2))/40000</f>
        <v>0.51745250872752468</v>
      </c>
      <c r="K3772" s="96">
        <f>CENSO[[#This Row],[g (m²)]]*CENSO[[#This Row],[H (m)]]*0.7</f>
        <v>6.8821183660760781</v>
      </c>
      <c r="L3772" s="64">
        <v>1</v>
      </c>
      <c r="M3772" s="65">
        <v>365721.09999999899</v>
      </c>
      <c r="N3772" s="87">
        <v>9702586.3000000007</v>
      </c>
      <c r="O3772" s="87" t="s">
        <v>1227</v>
      </c>
      <c r="P3772" s="87" t="str">
        <f>VLOOKUP(CENSO[[#This Row],[DAP (cm)]],CD[],2,TRUE)</f>
        <v>TORA</v>
      </c>
      <c r="Q3772" s="87" t="str">
        <f>VLOOKUP(CENSO[[#This Row],[DAP (cm)]],DD[],2,TRUE)</f>
        <v>80├ 90</v>
      </c>
      <c r="R3772" s="87" t="str" cm="1">
        <f t="array" ref="R3772">INDEX(_xlfn.TEXTSPLIT(CENSO[[#This Row],[NOME CIENTIFICO]]," "),1)</f>
        <v>Apuleia</v>
      </c>
      <c r="S3772" s="98" t="s">
        <v>1004</v>
      </c>
      <c r="T3772" s="87">
        <f>_xlfn.MINIFS(CENSO[DAP (cm)],CENSO[NOME CIENTIFICO],CENSO[[#This Row],[NOME CIENTIFICO]])</f>
        <v>49.019722472303762</v>
      </c>
      <c r="U37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59.019722472303762</v>
      </c>
      <c r="V3772" s="87" t="str">
        <f>IF(CENSO[[#This Row],[DAP (cm)]]&lt;CENSO[[#This Row],[DMCE (cm)]],"DAP &lt; DMCE","DAP ≥ DMCE")</f>
        <v>DAP ≥ DMCE</v>
      </c>
      <c r="W3772" s="87" t="str">
        <f>IF(CENSO[[#This Row],[DAP (cm)]]&gt;200, "Superior", "Inferior")</f>
        <v>Inferior</v>
      </c>
      <c r="X3772" s="87" t="str">
        <f>VLOOKUP(CENSO[[#This Row],[NOME COMUM]],ESPECIES[],4,FALSE)</f>
        <v>Não</v>
      </c>
      <c r="Y3772" s="87" t="str">
        <f>IF(IFERROR(VLOOKUP(CENSO[[#This Row],[NOME COMUM]],COMERCIAIS[],2, FALSE), "Não") &lt;&gt; "Não", "Sim", "Não")</f>
        <v>Não</v>
      </c>
      <c r="Z3772" s="133">
        <f>CENSO[[#This Row],[g (m²)]]/SUM(AEEF[AEEF-UT])</f>
        <v>9.053564732674432E-4</v>
      </c>
      <c r="AA3772" s="133">
        <f>CENSO[[#This Row],[v (m³)]]/SUM(AEEF[AEEF-UT])</f>
        <v>1.2041241094456994E-2</v>
      </c>
    </row>
    <row r="3773" spans="1:27" ht="14">
      <c r="A3773" s="86">
        <v>1</v>
      </c>
      <c r="B3773" s="86">
        <v>2</v>
      </c>
      <c r="C3773" s="63">
        <v>105</v>
      </c>
      <c r="D3773" s="63">
        <v>3772</v>
      </c>
      <c r="E3773" s="63" t="str">
        <f>VLOOKUP(CENSO[[#This Row],[NOME COMUM]],ESPECIES[],2,FALSE)</f>
        <v>Buchenavia capitata (Vahl) Eichler</v>
      </c>
      <c r="F3773" s="64" t="s">
        <v>10</v>
      </c>
      <c r="G3773" s="64">
        <v>400</v>
      </c>
      <c r="H3773" s="97">
        <f>CENSO[[#This Row],[CAP (cm)]]/PI()</f>
        <v>127.32395447351627</v>
      </c>
      <c r="I3773" s="64">
        <v>20</v>
      </c>
      <c r="J3773" s="96">
        <f>(PI()*(CENSO[[#This Row],[DAP (cm)]]^2))/40000</f>
        <v>1.2732395447351625</v>
      </c>
      <c r="K3773" s="96">
        <f>CENSO[[#This Row],[g (m²)]]*CENSO[[#This Row],[H (m)]]*0.7</f>
        <v>17.825353626292273</v>
      </c>
      <c r="L3773" s="64">
        <v>2</v>
      </c>
      <c r="M3773" s="65">
        <v>365718.299999999</v>
      </c>
      <c r="N3773" s="87">
        <v>9702576.5999999903</v>
      </c>
      <c r="O3773" s="87" t="s">
        <v>1227</v>
      </c>
      <c r="P3773" s="87" t="str">
        <f>VLOOKUP(CENSO[[#This Row],[DAP (cm)]],CD[],2,TRUE)</f>
        <v>TORA</v>
      </c>
      <c r="Q3773" s="87" t="str">
        <f>VLOOKUP(CENSO[[#This Row],[DAP (cm)]],DD[],2,TRUE)</f>
        <v>120├ 130</v>
      </c>
      <c r="R3773" s="87" t="str" cm="1">
        <f t="array" ref="R3773">INDEX(_xlfn.TEXTSPLIT(CENSO[[#This Row],[NOME CIENTIFICO]]," "),1)</f>
        <v>Buchenavia</v>
      </c>
      <c r="S3773" s="98" t="s">
        <v>1004</v>
      </c>
      <c r="T3773" s="87">
        <f>_xlfn.MINIFS(CENSO[DAP (cm)],CENSO[NOME CIENTIFICO],CENSO[[#This Row],[NOME CIENTIFICO]])</f>
        <v>41.38028520389279</v>
      </c>
      <c r="U37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773" s="87" t="str">
        <f>IF(CENSO[[#This Row],[DAP (cm)]]&lt;CENSO[[#This Row],[DMCE (cm)]],"DAP &lt; DMCE","DAP ≥ DMCE")</f>
        <v>DAP ≥ DMCE</v>
      </c>
      <c r="W3773" s="87" t="str">
        <f>IF(CENSO[[#This Row],[DAP (cm)]]&gt;200, "Superior", "Inferior")</f>
        <v>Inferior</v>
      </c>
      <c r="X3773" s="87" t="str">
        <f>VLOOKUP(CENSO[[#This Row],[NOME COMUM]],ESPECIES[],4,FALSE)</f>
        <v>Não</v>
      </c>
      <c r="Y3773" s="87" t="str">
        <f>IF(IFERROR(VLOOKUP(CENSO[[#This Row],[NOME COMUM]],COMERCIAIS[],2, FALSE), "Não") &lt;&gt; "Não", "Sim", "Não")</f>
        <v>Não</v>
      </c>
      <c r="Z3773" s="133">
        <f>CENSO[[#This Row],[g (m²)]]/SUM(AEEF[AEEF-UT])</f>
        <v>2.2277129676707558E-3</v>
      </c>
      <c r="AA3773" s="133">
        <f>CENSO[[#This Row],[v (m³)]]/SUM(AEEF[AEEF-UT])</f>
        <v>3.1187981547390577E-2</v>
      </c>
    </row>
    <row r="3774" spans="1:27" ht="14">
      <c r="A3774" s="86">
        <v>1</v>
      </c>
      <c r="B3774" s="86">
        <v>2</v>
      </c>
      <c r="C3774" s="63">
        <v>105</v>
      </c>
      <c r="D3774" s="63">
        <v>3773</v>
      </c>
      <c r="E3774" s="63" t="str">
        <f>VLOOKUP(CENSO[[#This Row],[NOME COMUM]],ESPECIES[],2,FALSE)</f>
        <v>Ocotea cymbarum Kunth</v>
      </c>
      <c r="F3774" s="64" t="s">
        <v>11</v>
      </c>
      <c r="G3774" s="64">
        <v>175</v>
      </c>
      <c r="H3774" s="97">
        <f>CENSO[[#This Row],[CAP (cm)]]/PI()</f>
        <v>55.70423008216337</v>
      </c>
      <c r="I3774" s="64">
        <v>15</v>
      </c>
      <c r="J3774" s="96">
        <f>(PI()*(CENSO[[#This Row],[DAP (cm)]]^2))/40000</f>
        <v>0.24370600660946476</v>
      </c>
      <c r="K3774" s="96">
        <f>CENSO[[#This Row],[g (m²)]]*CENSO[[#This Row],[H (m)]]*0.7</f>
        <v>2.5589130693993796</v>
      </c>
      <c r="L3774" s="64">
        <v>1</v>
      </c>
      <c r="M3774" s="65">
        <v>365712.4</v>
      </c>
      <c r="N3774" s="87">
        <v>9702573.8000000007</v>
      </c>
      <c r="O3774" s="87" t="s">
        <v>1227</v>
      </c>
      <c r="P3774" s="87" t="str">
        <f>VLOOKUP(CENSO[[#This Row],[DAP (cm)]],CD[],2,TRUE)</f>
        <v>TORA</v>
      </c>
      <c r="Q3774" s="87" t="str">
        <f>VLOOKUP(CENSO[[#This Row],[DAP (cm)]],DD[],2,TRUE)</f>
        <v>50├ 60</v>
      </c>
      <c r="R3774" s="87" t="str" cm="1">
        <f t="array" ref="R3774">INDEX(_xlfn.TEXTSPLIT(CENSO[[#This Row],[NOME CIENTIFICO]]," "),1)</f>
        <v>Ocotea</v>
      </c>
      <c r="S3774" s="98" t="s">
        <v>1004</v>
      </c>
      <c r="T3774" s="87">
        <f>_xlfn.MINIFS(CENSO[DAP (cm)],CENSO[NOME CIENTIFICO],CENSO[[#This Row],[NOME CIENTIFICO]])</f>
        <v>39.470425886790046</v>
      </c>
      <c r="U37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74" s="87" t="str">
        <f>IF(CENSO[[#This Row],[DAP (cm)]]&lt;CENSO[[#This Row],[DMCE (cm)]],"DAP &lt; DMCE","DAP ≥ DMCE")</f>
        <v>DAP ≥ DMCE</v>
      </c>
      <c r="W3774" s="87" t="str">
        <f>IF(CENSO[[#This Row],[DAP (cm)]]&gt;200, "Superior", "Inferior")</f>
        <v>Inferior</v>
      </c>
      <c r="X3774" s="87" t="str">
        <f>VLOOKUP(CENSO[[#This Row],[NOME COMUM]],ESPECIES[],4,FALSE)</f>
        <v>Não</v>
      </c>
      <c r="Y3774" s="87" t="str">
        <f>IF(IFERROR(VLOOKUP(CENSO[[#This Row],[NOME COMUM]],COMERCIAIS[],2, FALSE), "Não") &lt;&gt; "Não", "Sim", "Não")</f>
        <v>Sim</v>
      </c>
      <c r="Z3774" s="133">
        <f>CENSO[[#This Row],[g (m²)]]/SUM(AEEF[AEEF-UT])</f>
        <v>4.2639818521823071E-4</v>
      </c>
      <c r="AA3774" s="133">
        <f>CENSO[[#This Row],[v (m³)]]/SUM(AEEF[AEEF-UT])</f>
        <v>4.4771809447914212E-3</v>
      </c>
    </row>
    <row r="3775" spans="1:27" ht="14">
      <c r="A3775" s="86">
        <v>1</v>
      </c>
      <c r="B3775" s="86">
        <v>2</v>
      </c>
      <c r="C3775" s="63">
        <v>105</v>
      </c>
      <c r="D3775" s="63">
        <v>3774</v>
      </c>
      <c r="E3775" s="63" t="str">
        <f>VLOOKUP(CENSO[[#This Row],[NOME COMUM]],ESPECIES[],2,FALSE)</f>
        <v>Pouteria sp.</v>
      </c>
      <c r="F3775" s="64" t="s">
        <v>83</v>
      </c>
      <c r="G3775" s="64">
        <v>206</v>
      </c>
      <c r="H3775" s="97">
        <f>CENSO[[#This Row],[CAP (cm)]]/PI()</f>
        <v>65.571836553860877</v>
      </c>
      <c r="I3775" s="64">
        <v>18</v>
      </c>
      <c r="J3775" s="96">
        <f>(PI()*(CENSO[[#This Row],[DAP (cm)]]^2))/40000</f>
        <v>0.33769495825238349</v>
      </c>
      <c r="K3775" s="96">
        <f>CENSO[[#This Row],[g (m²)]]*CENSO[[#This Row],[H (m)]]*0.7</f>
        <v>4.2549564739800321</v>
      </c>
      <c r="L3775" s="64">
        <v>1</v>
      </c>
      <c r="M3775" s="65">
        <v>365711.4</v>
      </c>
      <c r="N3775" s="87">
        <v>9702612.6999999899</v>
      </c>
      <c r="O3775" s="87" t="s">
        <v>1227</v>
      </c>
      <c r="P3775" s="87" t="str">
        <f>VLOOKUP(CENSO[[#This Row],[DAP (cm)]],CD[],2,TRUE)</f>
        <v>TORA</v>
      </c>
      <c r="Q3775" s="87" t="str">
        <f>VLOOKUP(CENSO[[#This Row],[DAP (cm)]],DD[],2,TRUE)</f>
        <v>60├ 70</v>
      </c>
      <c r="R3775" s="87" t="str" cm="1">
        <f t="array" ref="R3775">INDEX(_xlfn.TEXTSPLIT(CENSO[[#This Row],[NOME CIENTIFICO]]," "),1)</f>
        <v>Pouteria</v>
      </c>
      <c r="S3775" s="98" t="s">
        <v>1004</v>
      </c>
      <c r="T3775" s="87">
        <f>_xlfn.MINIFS(CENSO[DAP (cm)],CENSO[NOME CIENTIFICO],CENSO[[#This Row],[NOME CIENTIFICO]])</f>
        <v>39.788735772973837</v>
      </c>
      <c r="U37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75" s="87" t="str">
        <f>IF(CENSO[[#This Row],[DAP (cm)]]&lt;CENSO[[#This Row],[DMCE (cm)]],"DAP &lt; DMCE","DAP ≥ DMCE")</f>
        <v>DAP ≥ DMCE</v>
      </c>
      <c r="W3775" s="87" t="str">
        <f>IF(CENSO[[#This Row],[DAP (cm)]]&gt;200, "Superior", "Inferior")</f>
        <v>Inferior</v>
      </c>
      <c r="X3775" s="87" t="str">
        <f>VLOOKUP(CENSO[[#This Row],[NOME COMUM]],ESPECIES[],4,FALSE)</f>
        <v>Não</v>
      </c>
      <c r="Y3775" s="87" t="str">
        <f>IF(IFERROR(VLOOKUP(CENSO[[#This Row],[NOME COMUM]],COMERCIAIS[],2, FALSE), "Não") &lt;&gt; "Não", "Sim", "Não")</f>
        <v>Não</v>
      </c>
      <c r="Z3775" s="133">
        <f>CENSO[[#This Row],[g (m²)]]/SUM(AEEF[AEEF-UT])</f>
        <v>5.9084517185047623E-4</v>
      </c>
      <c r="AA3775" s="133">
        <f>CENSO[[#This Row],[v (m³)]]/SUM(AEEF[AEEF-UT])</f>
        <v>7.4446491653160007E-3</v>
      </c>
    </row>
    <row r="3776" spans="1:27" ht="14">
      <c r="A3776" s="86">
        <v>1</v>
      </c>
      <c r="B3776" s="86">
        <v>2</v>
      </c>
      <c r="C3776" s="63">
        <v>105</v>
      </c>
      <c r="D3776" s="63">
        <v>3775</v>
      </c>
      <c r="E3776" s="63" t="str">
        <f>VLOOKUP(CENSO[[#This Row],[NOME COMUM]],ESPECIES[],2,FALSE)</f>
        <v>Hymenaea capanema Ducke</v>
      </c>
      <c r="F3776" s="64" t="s">
        <v>38</v>
      </c>
      <c r="G3776" s="64">
        <v>150</v>
      </c>
      <c r="H3776" s="97">
        <f>CENSO[[#This Row],[CAP (cm)]]/PI()</f>
        <v>47.7464829275686</v>
      </c>
      <c r="I3776" s="64">
        <v>14</v>
      </c>
      <c r="J3776" s="96">
        <f>(PI()*(CENSO[[#This Row],[DAP (cm)]]^2))/40000</f>
        <v>0.17904931097838223</v>
      </c>
      <c r="K3776" s="96">
        <f>CENSO[[#This Row],[g (m²)]]*CENSO[[#This Row],[H (m)]]*0.7</f>
        <v>1.7546832475881458</v>
      </c>
      <c r="L3776" s="64">
        <v>1</v>
      </c>
      <c r="M3776" s="65">
        <v>365686.59999999899</v>
      </c>
      <c r="N3776" s="87">
        <v>9702582.5</v>
      </c>
      <c r="O3776" s="98" t="s">
        <v>1225</v>
      </c>
      <c r="P3776" s="87" t="str">
        <f>VLOOKUP(CENSO[[#This Row],[DAP (cm)]],CD[],2,TRUE)</f>
        <v>TORETE</v>
      </c>
      <c r="Q3776" s="87" t="str">
        <f>VLOOKUP(CENSO[[#This Row],[DAP (cm)]],DD[],2,TRUE)</f>
        <v>40├ 50</v>
      </c>
      <c r="R3776" s="87" t="str" cm="1">
        <f t="array" ref="R3776">INDEX(_xlfn.TEXTSPLIT(CENSO[[#This Row],[NOME CIENTIFICO]]," "),1)</f>
        <v>Hymenaea</v>
      </c>
      <c r="S3776" s="98" t="s">
        <v>1004</v>
      </c>
      <c r="T3776" s="87">
        <f>_xlfn.MINIFS(CENSO[DAP (cm)],CENSO[NOME CIENTIFICO],CENSO[[#This Row],[NOME CIENTIFICO]])</f>
        <v>47.7464829275686</v>
      </c>
      <c r="U37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57.7464829275686</v>
      </c>
      <c r="V3776" s="87" t="str">
        <f>IF(CENSO[[#This Row],[DAP (cm)]]&lt;CENSO[[#This Row],[DMCE (cm)]],"DAP &lt; DMCE","DAP ≥ DMCE")</f>
        <v>DAP &lt; DMCE</v>
      </c>
      <c r="W3776" s="87" t="str">
        <f>IF(CENSO[[#This Row],[DAP (cm)]]&gt;200, "Superior", "Inferior")</f>
        <v>Inferior</v>
      </c>
      <c r="X3776" s="87" t="str">
        <f>VLOOKUP(CENSO[[#This Row],[NOME COMUM]],ESPECIES[],4,FALSE)</f>
        <v>Não</v>
      </c>
      <c r="Y3776" s="87" t="str">
        <f>IF(IFERROR(VLOOKUP(CENSO[[#This Row],[NOME COMUM]],COMERCIAIS[],2, FALSE), "Não") &lt;&gt; "Não", "Sim", "Não")</f>
        <v>Não</v>
      </c>
      <c r="Z3776" s="133">
        <f>CENSO[[#This Row],[g (m²)]]/SUM(AEEF[AEEF-UT])</f>
        <v>3.1327213607870003E-4</v>
      </c>
      <c r="AA3776" s="133">
        <f>CENSO[[#This Row],[v (m³)]]/SUM(AEEF[AEEF-UT])</f>
        <v>3.07006693357126E-3</v>
      </c>
    </row>
    <row r="3777" spans="1:27" ht="14">
      <c r="A3777" s="86">
        <v>1</v>
      </c>
      <c r="B3777" s="86">
        <v>2</v>
      </c>
      <c r="C3777" s="63">
        <v>105</v>
      </c>
      <c r="D3777" s="63">
        <v>3776</v>
      </c>
      <c r="E3777" s="63" t="str">
        <f>VLOOKUP(CENSO[[#This Row],[NOME COMUM]],ESPECIES[],2,FALSE)</f>
        <v>Piptadenia suaveolens Miq.</v>
      </c>
      <c r="F3777" s="64" t="s">
        <v>22</v>
      </c>
      <c r="G3777" s="64">
        <v>287</v>
      </c>
      <c r="H3777" s="97">
        <f>CENSO[[#This Row],[CAP (cm)]]/PI()</f>
        <v>91.35493733474793</v>
      </c>
      <c r="I3777" s="64">
        <v>18</v>
      </c>
      <c r="J3777" s="96">
        <f>(PI()*(CENSO[[#This Row],[DAP (cm)]]^2))/40000</f>
        <v>0.65547167537681639</v>
      </c>
      <c r="K3777" s="96">
        <f>CENSO[[#This Row],[g (m²)]]*CENSO[[#This Row],[H (m)]]*0.7</f>
        <v>8.2589431097478858</v>
      </c>
      <c r="L3777" s="64">
        <v>1</v>
      </c>
      <c r="M3777" s="65">
        <v>365694.7</v>
      </c>
      <c r="N3777" s="87">
        <v>9702576.4000000004</v>
      </c>
      <c r="O3777" s="87" t="s">
        <v>1228</v>
      </c>
      <c r="P3777" s="87" t="str">
        <f>VLOOKUP(CENSO[[#This Row],[DAP (cm)]],CD[],2,TRUE)</f>
        <v>TORA</v>
      </c>
      <c r="Q3777" s="87" t="str">
        <f>VLOOKUP(CENSO[[#This Row],[DAP (cm)]],DD[],2,TRUE)</f>
        <v>90├ 100</v>
      </c>
      <c r="R3777" s="87" t="str" cm="1">
        <f t="array" ref="R3777">INDEX(_xlfn.TEXTSPLIT(CENSO[[#This Row],[NOME CIENTIFICO]]," "),1)</f>
        <v>Piptadenia</v>
      </c>
      <c r="S3777" s="98" t="s">
        <v>1004</v>
      </c>
      <c r="T3777" s="87">
        <f>_xlfn.MINIFS(CENSO[DAP (cm)],CENSO[NOME CIENTIFICO],CENSO[[#This Row],[NOME CIENTIFICO]])</f>
        <v>39.788735772973837</v>
      </c>
      <c r="U37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77" s="87" t="str">
        <f>IF(CENSO[[#This Row],[DAP (cm)]]&lt;CENSO[[#This Row],[DMCE (cm)]],"DAP &lt; DMCE","DAP ≥ DMCE")</f>
        <v>DAP ≥ DMCE</v>
      </c>
      <c r="W3777" s="87" t="str">
        <f>IF(CENSO[[#This Row],[DAP (cm)]]&gt;200, "Superior", "Inferior")</f>
        <v>Inferior</v>
      </c>
      <c r="X3777" s="87" t="str">
        <f>VLOOKUP(CENSO[[#This Row],[NOME COMUM]],ESPECIES[],4,FALSE)</f>
        <v>Não</v>
      </c>
      <c r="Y3777" s="87" t="str">
        <f>IF(IFERROR(VLOOKUP(CENSO[[#This Row],[NOME COMUM]],COMERCIAIS[],2, FALSE), "Não") &lt;&gt; "Não", "Sim", "Não")</f>
        <v>Sim</v>
      </c>
      <c r="Z3777" s="133">
        <f>CENSO[[#This Row],[g (m²)]]/SUM(AEEF[AEEF-UT])</f>
        <v>1.1468405589629533E-3</v>
      </c>
      <c r="AA3777" s="133">
        <f>CENSO[[#This Row],[v (m³)]]/SUM(AEEF[AEEF-UT])</f>
        <v>1.445019104293321E-2</v>
      </c>
    </row>
    <row r="3778" spans="1:27" ht="14">
      <c r="A3778" s="86">
        <v>1</v>
      </c>
      <c r="B3778" s="86">
        <v>2</v>
      </c>
      <c r="C3778" s="63">
        <v>105</v>
      </c>
      <c r="D3778" s="63">
        <v>3777</v>
      </c>
      <c r="E3778" s="63" t="str">
        <f>VLOOKUP(CENSO[[#This Row],[NOME COMUM]],ESPECIES[],2,FALSE)</f>
        <v>Aspidosperma spruceanum Benth. ex Müll.Arg.</v>
      </c>
      <c r="F3778" s="64" t="s">
        <v>62</v>
      </c>
      <c r="G3778" s="64">
        <v>178</v>
      </c>
      <c r="H3778" s="97">
        <f>CENSO[[#This Row],[CAP (cm)]]/PI()</f>
        <v>56.659159740714742</v>
      </c>
      <c r="I3778" s="64">
        <v>15</v>
      </c>
      <c r="J3778" s="96">
        <f>(PI()*(CENSO[[#This Row],[DAP (cm)]]^2))/40000</f>
        <v>0.2521332608461806</v>
      </c>
      <c r="K3778" s="96">
        <f>CENSO[[#This Row],[g (m²)]]*CENSO[[#This Row],[H (m)]]*0.7</f>
        <v>2.6473992388848959</v>
      </c>
      <c r="L3778" s="64">
        <v>1</v>
      </c>
      <c r="M3778" s="65">
        <v>365702</v>
      </c>
      <c r="N3778" s="87">
        <v>9702573</v>
      </c>
      <c r="O3778" s="87" t="s">
        <v>1227</v>
      </c>
      <c r="P3778" s="87" t="str">
        <f>VLOOKUP(CENSO[[#This Row],[DAP (cm)]],CD[],2,TRUE)</f>
        <v>TORA</v>
      </c>
      <c r="Q3778" s="87" t="str">
        <f>VLOOKUP(CENSO[[#This Row],[DAP (cm)]],DD[],2,TRUE)</f>
        <v>50├ 60</v>
      </c>
      <c r="R3778" s="87" t="str" cm="1">
        <f t="array" ref="R3778">INDEX(_xlfn.TEXTSPLIT(CENSO[[#This Row],[NOME CIENTIFICO]]," "),1)</f>
        <v>Aspidosperma</v>
      </c>
      <c r="S3778" s="98" t="s">
        <v>1004</v>
      </c>
      <c r="T3778" s="87">
        <f>_xlfn.MINIFS(CENSO[DAP (cm)],CENSO[NOME CIENTIFICO],CENSO[[#This Row],[NOME CIENTIFICO]])</f>
        <v>41.38028520389279</v>
      </c>
      <c r="U37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778" s="87" t="str">
        <f>IF(CENSO[[#This Row],[DAP (cm)]]&lt;CENSO[[#This Row],[DMCE (cm)]],"DAP &lt; DMCE","DAP ≥ DMCE")</f>
        <v>DAP ≥ DMCE</v>
      </c>
      <c r="W3778" s="87" t="str">
        <f>IF(CENSO[[#This Row],[DAP (cm)]]&gt;200, "Superior", "Inferior")</f>
        <v>Inferior</v>
      </c>
      <c r="X3778" s="87" t="str">
        <f>VLOOKUP(CENSO[[#This Row],[NOME COMUM]],ESPECIES[],4,FALSE)</f>
        <v>Não</v>
      </c>
      <c r="Y3778" s="87" t="str">
        <f>IF(IFERROR(VLOOKUP(CENSO[[#This Row],[NOME COMUM]],COMERCIAIS[],2, FALSE), "Não") &lt;&gt; "Não", "Sim", "Não")</f>
        <v>Não</v>
      </c>
      <c r="Z3778" s="133">
        <f>CENSO[[#This Row],[g (m²)]]/SUM(AEEF[AEEF-UT])</f>
        <v>4.4114286042300146E-4</v>
      </c>
      <c r="AA3778" s="133">
        <f>CENSO[[#This Row],[v (m³)]]/SUM(AEEF[AEEF-UT])</f>
        <v>4.6320000344415146E-3</v>
      </c>
    </row>
    <row r="3779" spans="1:27" ht="14">
      <c r="A3779" s="86">
        <v>1</v>
      </c>
      <c r="B3779" s="86">
        <v>2</v>
      </c>
      <c r="C3779" s="63">
        <v>106</v>
      </c>
      <c r="D3779" s="63">
        <v>3778</v>
      </c>
      <c r="E3779" s="63" t="str">
        <f>VLOOKUP(CENSO[[#This Row],[NOME COMUM]],ESPECIES[],2,FALSE)</f>
        <v>Tachigali myrmecophila Ducke</v>
      </c>
      <c r="F3779" s="64" t="s">
        <v>14</v>
      </c>
      <c r="G3779" s="64">
        <v>340</v>
      </c>
      <c r="H3779" s="97">
        <f>CENSO[[#This Row],[CAP (cm)]]/PI()</f>
        <v>108.22536130248884</v>
      </c>
      <c r="I3779" s="64">
        <v>18</v>
      </c>
      <c r="J3779" s="96">
        <f>(PI()*(CENSO[[#This Row],[DAP (cm)]]^2))/40000</f>
        <v>0.91991557107115518</v>
      </c>
      <c r="K3779" s="96">
        <f>CENSO[[#This Row],[g (m²)]]*CENSO[[#This Row],[H (m)]]*0.7</f>
        <v>11.590936195496555</v>
      </c>
      <c r="L3779" s="64">
        <v>2</v>
      </c>
      <c r="M3779" s="65">
        <v>365741.9</v>
      </c>
      <c r="N3779" s="87">
        <v>9702545.8000000007</v>
      </c>
      <c r="O3779" s="87" t="s">
        <v>1228</v>
      </c>
      <c r="P3779" s="87" t="str">
        <f>VLOOKUP(CENSO[[#This Row],[DAP (cm)]],CD[],2,TRUE)</f>
        <v>TORA</v>
      </c>
      <c r="Q3779" s="87" t="str">
        <f>VLOOKUP(CENSO[[#This Row],[DAP (cm)]],DD[],2,TRUE)</f>
        <v>100├ 110</v>
      </c>
      <c r="R3779" s="87" t="str" cm="1">
        <f t="array" ref="R3779">INDEX(_xlfn.TEXTSPLIT(CENSO[[#This Row],[NOME CIENTIFICO]]," "),1)</f>
        <v>Tachigali</v>
      </c>
      <c r="S3779" s="98" t="s">
        <v>1004</v>
      </c>
      <c r="T3779" s="87">
        <f>_xlfn.MINIFS(CENSO[DAP (cm)],CENSO[NOME CIENTIFICO],CENSO[[#This Row],[NOME CIENTIFICO]])</f>
        <v>39.152116000606256</v>
      </c>
      <c r="U37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79" s="87" t="str">
        <f>IF(CENSO[[#This Row],[DAP (cm)]]&lt;CENSO[[#This Row],[DMCE (cm)]],"DAP &lt; DMCE","DAP ≥ DMCE")</f>
        <v>DAP ≥ DMCE</v>
      </c>
      <c r="W3779" s="87" t="str">
        <f>IF(CENSO[[#This Row],[DAP (cm)]]&gt;200, "Superior", "Inferior")</f>
        <v>Inferior</v>
      </c>
      <c r="X3779" s="87" t="str">
        <f>VLOOKUP(CENSO[[#This Row],[NOME COMUM]],ESPECIES[],4,FALSE)</f>
        <v>Não</v>
      </c>
      <c r="Y3779" s="87" t="str">
        <f>IF(IFERROR(VLOOKUP(CENSO[[#This Row],[NOME COMUM]],COMERCIAIS[],2, FALSE), "Não") &lt;&gt; "Não", "Sim", "Não")</f>
        <v>Sim</v>
      </c>
      <c r="Z3779" s="133">
        <f>CENSO[[#This Row],[g (m²)]]/SUM(AEEF[AEEF-UT])</f>
        <v>1.6095226191421214E-3</v>
      </c>
      <c r="AA3779" s="133">
        <f>CENSO[[#This Row],[v (m³)]]/SUM(AEEF[AEEF-UT])</f>
        <v>2.0279985001190732E-2</v>
      </c>
    </row>
    <row r="3780" spans="1:27" ht="14">
      <c r="A3780" s="86">
        <v>1</v>
      </c>
      <c r="B3780" s="86">
        <v>2</v>
      </c>
      <c r="C3780" s="63">
        <v>106</v>
      </c>
      <c r="D3780" s="63">
        <v>3779</v>
      </c>
      <c r="E3780" s="63" t="str">
        <f>VLOOKUP(CENSO[[#This Row],[NOME COMUM]],ESPECIES[],2,FALSE)</f>
        <v>Qualea dichotoma (Mart.) Warm. ex Wille</v>
      </c>
      <c r="F3780" s="64" t="s">
        <v>55</v>
      </c>
      <c r="G3780" s="64">
        <v>273</v>
      </c>
      <c r="H3780" s="97">
        <f>CENSO[[#This Row],[CAP (cm)]]/PI()</f>
        <v>86.898598928174863</v>
      </c>
      <c r="I3780" s="64">
        <v>20</v>
      </c>
      <c r="J3780" s="96">
        <f>(PI()*(CENSO[[#This Row],[DAP (cm)]]^2))/40000</f>
        <v>0.59308293768479348</v>
      </c>
      <c r="K3780" s="96">
        <f>CENSO[[#This Row],[g (m²)]]*CENSO[[#This Row],[H (m)]]*0.7</f>
        <v>8.3031611275871082</v>
      </c>
      <c r="L3780" s="64">
        <v>1</v>
      </c>
      <c r="M3780" s="65">
        <v>365738.2</v>
      </c>
      <c r="N3780" s="87">
        <v>9702558.5999999903</v>
      </c>
      <c r="O3780" s="87" t="s">
        <v>1227</v>
      </c>
      <c r="P3780" s="87" t="str">
        <f>VLOOKUP(CENSO[[#This Row],[DAP (cm)]],CD[],2,TRUE)</f>
        <v>TORA</v>
      </c>
      <c r="Q3780" s="87" t="str">
        <f>VLOOKUP(CENSO[[#This Row],[DAP (cm)]],DD[],2,TRUE)</f>
        <v>80├ 90</v>
      </c>
      <c r="R3780" s="87" t="str" cm="1">
        <f t="array" ref="R3780">INDEX(_xlfn.TEXTSPLIT(CENSO[[#This Row],[NOME CIENTIFICO]]," "),1)</f>
        <v>Qualea</v>
      </c>
      <c r="S3780" s="98" t="s">
        <v>1004</v>
      </c>
      <c r="T3780" s="87">
        <f>_xlfn.MINIFS(CENSO[DAP (cm)],CENSO[NOME CIENTIFICO],CENSO[[#This Row],[NOME CIENTIFICO]])</f>
        <v>40.107045659157627</v>
      </c>
      <c r="U37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780" s="87" t="str">
        <f>IF(CENSO[[#This Row],[DAP (cm)]]&lt;CENSO[[#This Row],[DMCE (cm)]],"DAP &lt; DMCE","DAP ≥ DMCE")</f>
        <v>DAP ≥ DMCE</v>
      </c>
      <c r="W3780" s="87" t="str">
        <f>IF(CENSO[[#This Row],[DAP (cm)]]&gt;200, "Superior", "Inferior")</f>
        <v>Inferior</v>
      </c>
      <c r="X3780" s="87" t="str">
        <f>VLOOKUP(CENSO[[#This Row],[NOME COMUM]],ESPECIES[],4,FALSE)</f>
        <v>Não</v>
      </c>
      <c r="Y3780" s="87" t="str">
        <f>IF(IFERROR(VLOOKUP(CENSO[[#This Row],[NOME COMUM]],COMERCIAIS[],2, FALSE), "Não") &lt;&gt; "Não", "Sim", "Não")</f>
        <v>Não</v>
      </c>
      <c r="Z3780" s="133">
        <f>CENSO[[#This Row],[g (m²)]]/SUM(AEEF[AEEF-UT])</f>
        <v>1.0376826235470862E-3</v>
      </c>
      <c r="AA3780" s="133">
        <f>CENSO[[#This Row],[v (m³)]]/SUM(AEEF[AEEF-UT])</f>
        <v>1.4527556729659207E-2</v>
      </c>
    </row>
    <row r="3781" spans="1:27" ht="14">
      <c r="A3781" s="86">
        <v>1</v>
      </c>
      <c r="B3781" s="86">
        <v>2</v>
      </c>
      <c r="C3781" s="63">
        <v>106</v>
      </c>
      <c r="D3781" s="63">
        <v>3780</v>
      </c>
      <c r="E3781" s="63" t="str">
        <f>VLOOKUP(CENSO[[#This Row],[NOME COMUM]],ESPECIES[],2,FALSE)</f>
        <v>Sacoglottis guianensis Benth.</v>
      </c>
      <c r="F3781" s="64" t="s">
        <v>63</v>
      </c>
      <c r="G3781" s="64">
        <v>170</v>
      </c>
      <c r="H3781" s="97">
        <f>CENSO[[#This Row],[CAP (cm)]]/PI()</f>
        <v>54.112680651244418</v>
      </c>
      <c r="I3781" s="64">
        <v>15</v>
      </c>
      <c r="J3781" s="96">
        <f>(PI()*(CENSO[[#This Row],[DAP (cm)]]^2))/40000</f>
        <v>0.2299788927677888</v>
      </c>
      <c r="K3781" s="96">
        <f>CENSO[[#This Row],[g (m²)]]*CENSO[[#This Row],[H (m)]]*0.7</f>
        <v>2.4147783740617825</v>
      </c>
      <c r="L3781" s="64">
        <v>1</v>
      </c>
      <c r="M3781" s="65">
        <v>365737.9</v>
      </c>
      <c r="N3781" s="87">
        <v>9702573.0999999903</v>
      </c>
      <c r="O3781" s="98" t="s">
        <v>1225</v>
      </c>
      <c r="P3781" s="87" t="str">
        <f>VLOOKUP(CENSO[[#This Row],[DAP (cm)]],CD[],2,TRUE)</f>
        <v>TORA</v>
      </c>
      <c r="Q3781" s="87" t="str">
        <f>VLOOKUP(CENSO[[#This Row],[DAP (cm)]],DD[],2,TRUE)</f>
        <v>50├ 60</v>
      </c>
      <c r="R3781" s="87" t="str" cm="1">
        <f t="array" ref="R3781">INDEX(_xlfn.TEXTSPLIT(CENSO[[#This Row],[NOME CIENTIFICO]]," "),1)</f>
        <v>Sacoglottis</v>
      </c>
      <c r="S3781" s="98" t="s">
        <v>1004</v>
      </c>
      <c r="T3781" s="87">
        <f>_xlfn.MINIFS(CENSO[DAP (cm)],CENSO[NOME CIENTIFICO],CENSO[[#This Row],[NOME CIENTIFICO]])</f>
        <v>47.7464829275686</v>
      </c>
      <c r="U37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57.7464829275686</v>
      </c>
      <c r="V3781" s="87" t="str">
        <f>IF(CENSO[[#This Row],[DAP (cm)]]&lt;CENSO[[#This Row],[DMCE (cm)]],"DAP &lt; DMCE","DAP ≥ DMCE")</f>
        <v>DAP &lt; DMCE</v>
      </c>
      <c r="W3781" s="87" t="str">
        <f>IF(CENSO[[#This Row],[DAP (cm)]]&gt;200, "Superior", "Inferior")</f>
        <v>Inferior</v>
      </c>
      <c r="X3781" s="87" t="str">
        <f>VLOOKUP(CENSO[[#This Row],[NOME COMUM]],ESPECIES[],4,FALSE)</f>
        <v>Não</v>
      </c>
      <c r="Y3781" s="87" t="str">
        <f>IF(IFERROR(VLOOKUP(CENSO[[#This Row],[NOME COMUM]],COMERCIAIS[],2, FALSE), "Não") &lt;&gt; "Não", "Sim", "Não")</f>
        <v>Não</v>
      </c>
      <c r="Z3781" s="133">
        <f>CENSO[[#This Row],[g (m²)]]/SUM(AEEF[AEEF-UT])</f>
        <v>4.0238065478553035E-4</v>
      </c>
      <c r="AA3781" s="133">
        <f>CENSO[[#This Row],[v (m³)]]/SUM(AEEF[AEEF-UT])</f>
        <v>4.2249968752480693E-3</v>
      </c>
    </row>
    <row r="3782" spans="1:27" ht="14">
      <c r="A3782" s="86">
        <v>1</v>
      </c>
      <c r="B3782" s="86">
        <v>2</v>
      </c>
      <c r="C3782" s="63">
        <v>106</v>
      </c>
      <c r="D3782" s="63">
        <v>3781</v>
      </c>
      <c r="E3782" s="63" t="str">
        <f>VLOOKUP(CENSO[[#This Row],[NOME COMUM]],ESPECIES[],2,FALSE)</f>
        <v>Pouteria sp.</v>
      </c>
      <c r="F3782" s="64" t="s">
        <v>83</v>
      </c>
      <c r="G3782" s="64">
        <v>182</v>
      </c>
      <c r="H3782" s="97">
        <f>CENSO[[#This Row],[CAP (cm)]]/PI()</f>
        <v>57.932399285449904</v>
      </c>
      <c r="I3782" s="64">
        <v>15</v>
      </c>
      <c r="J3782" s="96">
        <f>(PI()*(CENSO[[#This Row],[DAP (cm)]]^2))/40000</f>
        <v>0.26359241674879702</v>
      </c>
      <c r="K3782" s="96">
        <f>CENSO[[#This Row],[g (m²)]]*CENSO[[#This Row],[H (m)]]*0.7</f>
        <v>2.7677203758623685</v>
      </c>
      <c r="L3782" s="64">
        <v>1</v>
      </c>
      <c r="M3782" s="65">
        <v>365758.5</v>
      </c>
      <c r="N3782" s="87">
        <v>9702553.6999999899</v>
      </c>
      <c r="O3782" s="87" t="s">
        <v>1227</v>
      </c>
      <c r="P3782" s="87" t="str">
        <f>VLOOKUP(CENSO[[#This Row],[DAP (cm)]],CD[],2,TRUE)</f>
        <v>TORA</v>
      </c>
      <c r="Q3782" s="87" t="str">
        <f>VLOOKUP(CENSO[[#This Row],[DAP (cm)]],DD[],2,TRUE)</f>
        <v>50├ 60</v>
      </c>
      <c r="R3782" s="87" t="str" cm="1">
        <f t="array" ref="R3782">INDEX(_xlfn.TEXTSPLIT(CENSO[[#This Row],[NOME CIENTIFICO]]," "),1)</f>
        <v>Pouteria</v>
      </c>
      <c r="S3782" s="98" t="s">
        <v>1004</v>
      </c>
      <c r="T3782" s="87">
        <f>_xlfn.MINIFS(CENSO[DAP (cm)],CENSO[NOME CIENTIFICO],CENSO[[#This Row],[NOME CIENTIFICO]])</f>
        <v>39.788735772973837</v>
      </c>
      <c r="U37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82" s="87" t="str">
        <f>IF(CENSO[[#This Row],[DAP (cm)]]&lt;CENSO[[#This Row],[DMCE (cm)]],"DAP &lt; DMCE","DAP ≥ DMCE")</f>
        <v>DAP ≥ DMCE</v>
      </c>
      <c r="W3782" s="87" t="str">
        <f>IF(CENSO[[#This Row],[DAP (cm)]]&gt;200, "Superior", "Inferior")</f>
        <v>Inferior</v>
      </c>
      <c r="X3782" s="87" t="str">
        <f>VLOOKUP(CENSO[[#This Row],[NOME COMUM]],ESPECIES[],4,FALSE)</f>
        <v>Não</v>
      </c>
      <c r="Y3782" s="87" t="str">
        <f>IF(IFERROR(VLOOKUP(CENSO[[#This Row],[NOME COMUM]],COMERCIAIS[],2, FALSE), "Não") &lt;&gt; "Não", "Sim", "Não")</f>
        <v>Não</v>
      </c>
      <c r="Z3782" s="133">
        <f>CENSO[[#This Row],[g (m²)]]/SUM(AEEF[AEEF-UT])</f>
        <v>4.6119227713203821E-4</v>
      </c>
      <c r="AA3782" s="133">
        <f>CENSO[[#This Row],[v (m³)]]/SUM(AEEF[AEEF-UT])</f>
        <v>4.8425189098864011E-3</v>
      </c>
    </row>
    <row r="3783" spans="1:27" ht="14">
      <c r="A3783" s="86">
        <v>1</v>
      </c>
      <c r="B3783" s="86">
        <v>2</v>
      </c>
      <c r="C3783" s="63">
        <v>106</v>
      </c>
      <c r="D3783" s="63">
        <v>3782</v>
      </c>
      <c r="E3783" s="63" t="str">
        <f>VLOOKUP(CENSO[[#This Row],[NOME COMUM]],ESPECIES[],2,FALSE)</f>
        <v>Piptadenia suaveolens Miq.</v>
      </c>
      <c r="F3783" s="64" t="s">
        <v>22</v>
      </c>
      <c r="G3783" s="64">
        <v>309</v>
      </c>
      <c r="H3783" s="97">
        <f>CENSO[[#This Row],[CAP (cm)]]/PI()</f>
        <v>98.357754830791322</v>
      </c>
      <c r="I3783" s="64">
        <v>20</v>
      </c>
      <c r="J3783" s="96">
        <f>(PI()*(CENSO[[#This Row],[DAP (cm)]]^2))/40000</f>
        <v>0.75981365606786289</v>
      </c>
      <c r="K3783" s="96">
        <f>CENSO[[#This Row],[g (m²)]]*CENSO[[#This Row],[H (m)]]*0.7</f>
        <v>10.637391184950079</v>
      </c>
      <c r="L3783" s="64">
        <v>2</v>
      </c>
      <c r="M3783" s="65">
        <v>365751.7</v>
      </c>
      <c r="N3783" s="87">
        <v>9702560.1999999899</v>
      </c>
      <c r="O3783" s="87" t="s">
        <v>1228</v>
      </c>
      <c r="P3783" s="87" t="str">
        <f>VLOOKUP(CENSO[[#This Row],[DAP (cm)]],CD[],2,TRUE)</f>
        <v>TORA</v>
      </c>
      <c r="Q3783" s="87" t="str">
        <f>VLOOKUP(CENSO[[#This Row],[DAP (cm)]],DD[],2,TRUE)</f>
        <v>90├ 100</v>
      </c>
      <c r="R3783" s="87" t="str" cm="1">
        <f t="array" ref="R3783">INDEX(_xlfn.TEXTSPLIT(CENSO[[#This Row],[NOME CIENTIFICO]]," "),1)</f>
        <v>Piptadenia</v>
      </c>
      <c r="S3783" s="98" t="s">
        <v>1004</v>
      </c>
      <c r="T3783" s="87">
        <f>_xlfn.MINIFS(CENSO[DAP (cm)],CENSO[NOME CIENTIFICO],CENSO[[#This Row],[NOME CIENTIFICO]])</f>
        <v>39.788735772973837</v>
      </c>
      <c r="U37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83" s="87" t="str">
        <f>IF(CENSO[[#This Row],[DAP (cm)]]&lt;CENSO[[#This Row],[DMCE (cm)]],"DAP &lt; DMCE","DAP ≥ DMCE")</f>
        <v>DAP ≥ DMCE</v>
      </c>
      <c r="W3783" s="87" t="str">
        <f>IF(CENSO[[#This Row],[DAP (cm)]]&gt;200, "Superior", "Inferior")</f>
        <v>Inferior</v>
      </c>
      <c r="X3783" s="87" t="str">
        <f>VLOOKUP(CENSO[[#This Row],[NOME COMUM]],ESPECIES[],4,FALSE)</f>
        <v>Não</v>
      </c>
      <c r="Y3783" s="87" t="str">
        <f>IF(IFERROR(VLOOKUP(CENSO[[#This Row],[NOME COMUM]],COMERCIAIS[],2, FALSE), "Não") &lt;&gt; "Não", "Sim", "Não")</f>
        <v>Sim</v>
      </c>
      <c r="Z3783" s="133">
        <f>CENSO[[#This Row],[g (m²)]]/SUM(AEEF[AEEF-UT])</f>
        <v>1.3294016366635715E-3</v>
      </c>
      <c r="AA3783" s="133">
        <f>CENSO[[#This Row],[v (m³)]]/SUM(AEEF[AEEF-UT])</f>
        <v>1.861162291329E-2</v>
      </c>
    </row>
    <row r="3784" spans="1:27" ht="14">
      <c r="A3784" s="86">
        <v>1</v>
      </c>
      <c r="B3784" s="86">
        <v>2</v>
      </c>
      <c r="C3784" s="63">
        <v>106</v>
      </c>
      <c r="D3784" s="63">
        <v>3783</v>
      </c>
      <c r="E3784" s="63" t="str">
        <f>VLOOKUP(CENSO[[#This Row],[NOME COMUM]],ESPECIES[],2,FALSE)</f>
        <v>Couratari guianensis Aubl.</v>
      </c>
      <c r="F3784" s="64" t="s">
        <v>6</v>
      </c>
      <c r="G3784" s="64">
        <v>220</v>
      </c>
      <c r="H3784" s="97">
        <f>CENSO[[#This Row],[CAP (cm)]]/PI()</f>
        <v>70.028174960433944</v>
      </c>
      <c r="I3784" s="64">
        <v>23</v>
      </c>
      <c r="J3784" s="96">
        <f>(PI()*(CENSO[[#This Row],[DAP (cm)]]^2))/40000</f>
        <v>0.3851549622823866</v>
      </c>
      <c r="K3784" s="96">
        <f>CENSO[[#This Row],[g (m²)]]*CENSO[[#This Row],[H (m)]]*0.7</f>
        <v>6.2009948927464249</v>
      </c>
      <c r="L3784" s="64">
        <v>1</v>
      </c>
      <c r="M3784" s="65">
        <v>365743.299999999</v>
      </c>
      <c r="N3784" s="87">
        <v>9702583</v>
      </c>
      <c r="O3784" s="87" t="s">
        <v>1228</v>
      </c>
      <c r="P3784" s="87" t="str">
        <f>VLOOKUP(CENSO[[#This Row],[DAP (cm)]],CD[],2,TRUE)</f>
        <v>TORA</v>
      </c>
      <c r="Q3784" s="87" t="str">
        <f>VLOOKUP(CENSO[[#This Row],[DAP (cm)]],DD[],2,TRUE)</f>
        <v>70├ 80</v>
      </c>
      <c r="R3784" s="87" t="str" cm="1">
        <f t="array" ref="R3784">INDEX(_xlfn.TEXTSPLIT(CENSO[[#This Row],[NOME CIENTIFICO]]," "),1)</f>
        <v>Couratari</v>
      </c>
      <c r="S3784" s="98" t="s">
        <v>1004</v>
      </c>
      <c r="T3784" s="87">
        <f>_xlfn.MINIFS(CENSO[DAP (cm)],CENSO[NOME CIENTIFICO],CENSO[[#This Row],[NOME CIENTIFICO]])</f>
        <v>38.833806114422465</v>
      </c>
      <c r="U37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84" s="87" t="str">
        <f>IF(CENSO[[#This Row],[DAP (cm)]]&lt;CENSO[[#This Row],[DMCE (cm)]],"DAP &lt; DMCE","DAP ≥ DMCE")</f>
        <v>DAP ≥ DMCE</v>
      </c>
      <c r="W3784" s="87" t="str">
        <f>IF(CENSO[[#This Row],[DAP (cm)]]&gt;200, "Superior", "Inferior")</f>
        <v>Inferior</v>
      </c>
      <c r="X3784" s="87" t="str">
        <f>VLOOKUP(CENSO[[#This Row],[NOME COMUM]],ESPECIES[],4,FALSE)</f>
        <v>Não</v>
      </c>
      <c r="Y3784" s="87" t="str">
        <f>IF(IFERROR(VLOOKUP(CENSO[[#This Row],[NOME COMUM]],COMERCIAIS[],2, FALSE), "Não") &lt;&gt; "Não", "Sim", "Não")</f>
        <v>Sim</v>
      </c>
      <c r="Z3784" s="133">
        <f>CENSO[[#This Row],[g (m²)]]/SUM(AEEF[AEEF-UT])</f>
        <v>6.7388317272040353E-4</v>
      </c>
      <c r="AA3784" s="133">
        <f>CENSO[[#This Row],[v (m³)]]/SUM(AEEF[AEEF-UT])</f>
        <v>1.0849519080798498E-2</v>
      </c>
    </row>
    <row r="3785" spans="1:27" ht="14">
      <c r="A3785" s="86">
        <v>1</v>
      </c>
      <c r="B3785" s="86">
        <v>2</v>
      </c>
      <c r="C3785" s="63">
        <v>106</v>
      </c>
      <c r="D3785" s="63">
        <v>3784</v>
      </c>
      <c r="E3785" s="63" t="str">
        <f>VLOOKUP(CENSO[[#This Row],[NOME COMUM]],ESPECIES[],2,FALSE)</f>
        <v>Pouteria sp.</v>
      </c>
      <c r="F3785" s="64" t="s">
        <v>83</v>
      </c>
      <c r="G3785" s="64">
        <v>221</v>
      </c>
      <c r="H3785" s="97">
        <f>CENSO[[#This Row],[CAP (cm)]]/PI()</f>
        <v>70.346484846617741</v>
      </c>
      <c r="I3785" s="64">
        <v>18</v>
      </c>
      <c r="J3785" s="96">
        <f>(PI()*(CENSO[[#This Row],[DAP (cm)]]^2))/40000</f>
        <v>0.38866432877756302</v>
      </c>
      <c r="K3785" s="96">
        <f>CENSO[[#This Row],[g (m²)]]*CENSO[[#This Row],[H (m)]]*0.7</f>
        <v>4.8971705425972933</v>
      </c>
      <c r="L3785" s="64">
        <v>1</v>
      </c>
      <c r="M3785" s="65">
        <v>365741.5</v>
      </c>
      <c r="N3785" s="87">
        <v>9702583.8000000007</v>
      </c>
      <c r="O3785" s="87" t="s">
        <v>1227</v>
      </c>
      <c r="P3785" s="87" t="str">
        <f>VLOOKUP(CENSO[[#This Row],[DAP (cm)]],CD[],2,TRUE)</f>
        <v>TORA</v>
      </c>
      <c r="Q3785" s="87" t="str">
        <f>VLOOKUP(CENSO[[#This Row],[DAP (cm)]],DD[],2,TRUE)</f>
        <v>70├ 80</v>
      </c>
      <c r="R3785" s="87" t="str" cm="1">
        <f t="array" ref="R3785">INDEX(_xlfn.TEXTSPLIT(CENSO[[#This Row],[NOME CIENTIFICO]]," "),1)</f>
        <v>Pouteria</v>
      </c>
      <c r="S3785" s="98" t="s">
        <v>1004</v>
      </c>
      <c r="T3785" s="87">
        <f>_xlfn.MINIFS(CENSO[DAP (cm)],CENSO[NOME CIENTIFICO],CENSO[[#This Row],[NOME CIENTIFICO]])</f>
        <v>39.788735772973837</v>
      </c>
      <c r="U37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85" s="87" t="str">
        <f>IF(CENSO[[#This Row],[DAP (cm)]]&lt;CENSO[[#This Row],[DMCE (cm)]],"DAP &lt; DMCE","DAP ≥ DMCE")</f>
        <v>DAP ≥ DMCE</v>
      </c>
      <c r="W3785" s="87" t="str">
        <f>IF(CENSO[[#This Row],[DAP (cm)]]&gt;200, "Superior", "Inferior")</f>
        <v>Inferior</v>
      </c>
      <c r="X3785" s="87" t="str">
        <f>VLOOKUP(CENSO[[#This Row],[NOME COMUM]],ESPECIES[],4,FALSE)</f>
        <v>Não</v>
      </c>
      <c r="Y3785" s="87" t="str">
        <f>IF(IFERROR(VLOOKUP(CENSO[[#This Row],[NOME COMUM]],COMERCIAIS[],2, FALSE), "Não") &lt;&gt; "Não", "Sim", "Não")</f>
        <v>Não</v>
      </c>
      <c r="Z3785" s="133">
        <f>CENSO[[#This Row],[g (m²)]]/SUM(AEEF[AEEF-UT])</f>
        <v>6.8002330658754623E-4</v>
      </c>
      <c r="AA3785" s="133">
        <f>CENSO[[#This Row],[v (m³)]]/SUM(AEEF[AEEF-UT])</f>
        <v>8.5682936630030807E-3</v>
      </c>
    </row>
    <row r="3786" spans="1:27" ht="14">
      <c r="A3786" s="86">
        <v>1</v>
      </c>
      <c r="B3786" s="86">
        <v>2</v>
      </c>
      <c r="C3786" s="63">
        <v>106</v>
      </c>
      <c r="D3786" s="63">
        <v>3785</v>
      </c>
      <c r="E3786" s="63" t="str">
        <f>VLOOKUP(CENSO[[#This Row],[NOME COMUM]],ESPECIES[],2,FALSE)</f>
        <v>Tachigali myrmecophila Ducke</v>
      </c>
      <c r="F3786" s="64" t="s">
        <v>14</v>
      </c>
      <c r="G3786" s="64">
        <v>227</v>
      </c>
      <c r="H3786" s="97">
        <f>CENSO[[#This Row],[CAP (cm)]]/PI()</f>
        <v>72.256344163720485</v>
      </c>
      <c r="I3786" s="64">
        <v>16</v>
      </c>
      <c r="J3786" s="96">
        <f>(PI()*(CENSO[[#This Row],[DAP (cm)]]^2))/40000</f>
        <v>0.41005475312911377</v>
      </c>
      <c r="K3786" s="96">
        <f>CENSO[[#This Row],[g (m²)]]*CENSO[[#This Row],[H (m)]]*0.7</f>
        <v>4.5926132350460742</v>
      </c>
      <c r="L3786" s="64">
        <v>1</v>
      </c>
      <c r="M3786" s="65">
        <v>365765.5</v>
      </c>
      <c r="N3786" s="87">
        <v>9702578</v>
      </c>
      <c r="O3786" s="87" t="s">
        <v>1228</v>
      </c>
      <c r="P3786" s="87" t="str">
        <f>VLOOKUP(CENSO[[#This Row],[DAP (cm)]],CD[],2,TRUE)</f>
        <v>TORA</v>
      </c>
      <c r="Q3786" s="87" t="str">
        <f>VLOOKUP(CENSO[[#This Row],[DAP (cm)]],DD[],2,TRUE)</f>
        <v>70├ 80</v>
      </c>
      <c r="R3786" s="87" t="str" cm="1">
        <f t="array" ref="R3786">INDEX(_xlfn.TEXTSPLIT(CENSO[[#This Row],[NOME CIENTIFICO]]," "),1)</f>
        <v>Tachigali</v>
      </c>
      <c r="S3786" s="98" t="s">
        <v>1004</v>
      </c>
      <c r="T3786" s="87">
        <f>_xlfn.MINIFS(CENSO[DAP (cm)],CENSO[NOME CIENTIFICO],CENSO[[#This Row],[NOME CIENTIFICO]])</f>
        <v>39.152116000606256</v>
      </c>
      <c r="U37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86" s="87" t="str">
        <f>IF(CENSO[[#This Row],[DAP (cm)]]&lt;CENSO[[#This Row],[DMCE (cm)]],"DAP &lt; DMCE","DAP ≥ DMCE")</f>
        <v>DAP ≥ DMCE</v>
      </c>
      <c r="W3786" s="87" t="str">
        <f>IF(CENSO[[#This Row],[DAP (cm)]]&gt;200, "Superior", "Inferior")</f>
        <v>Inferior</v>
      </c>
      <c r="X3786" s="87" t="str">
        <f>VLOOKUP(CENSO[[#This Row],[NOME COMUM]],ESPECIES[],4,FALSE)</f>
        <v>Não</v>
      </c>
      <c r="Y3786" s="87" t="str">
        <f>IF(IFERROR(VLOOKUP(CENSO[[#This Row],[NOME COMUM]],COMERCIAIS[],2, FALSE), "Não") &lt;&gt; "Não", "Sim", "Não")</f>
        <v>Sim</v>
      </c>
      <c r="Z3786" s="133">
        <f>CENSO[[#This Row],[g (m²)]]/SUM(AEEF[AEEF-UT])</f>
        <v>7.1744888444441493E-4</v>
      </c>
      <c r="AA3786" s="133">
        <f>CENSO[[#This Row],[v (m³)]]/SUM(AEEF[AEEF-UT])</f>
        <v>8.0354275057774472E-3</v>
      </c>
    </row>
    <row r="3787" spans="1:27" ht="14">
      <c r="A3787" s="86">
        <v>1</v>
      </c>
      <c r="B3787" s="86">
        <v>2</v>
      </c>
      <c r="C3787" s="63">
        <v>106</v>
      </c>
      <c r="D3787" s="63">
        <v>3786</v>
      </c>
      <c r="E3787" s="63" t="str">
        <f>VLOOKUP(CENSO[[#This Row],[NOME COMUM]],ESPECIES[],2,FALSE)</f>
        <v>Couratari guianensis Aubl.</v>
      </c>
      <c r="F3787" s="64" t="s">
        <v>6</v>
      </c>
      <c r="G3787" s="64">
        <v>208</v>
      </c>
      <c r="H3787" s="97">
        <f>CENSO[[#This Row],[CAP (cm)]]/PI()</f>
        <v>66.208456326228458</v>
      </c>
      <c r="I3787" s="64">
        <v>20</v>
      </c>
      <c r="J3787" s="96">
        <f>(PI()*(CENSO[[#This Row],[DAP (cm)]]^2))/40000</f>
        <v>0.34428397289638796</v>
      </c>
      <c r="K3787" s="96">
        <f>CENSO[[#This Row],[g (m²)]]*CENSO[[#This Row],[H (m)]]*0.7</f>
        <v>4.8199756205494309</v>
      </c>
      <c r="L3787" s="64">
        <v>1</v>
      </c>
      <c r="M3787" s="65">
        <v>365775</v>
      </c>
      <c r="N3787" s="87">
        <v>9702579</v>
      </c>
      <c r="O3787" s="87" t="s">
        <v>1228</v>
      </c>
      <c r="P3787" s="87" t="str">
        <f>VLOOKUP(CENSO[[#This Row],[DAP (cm)]],CD[],2,TRUE)</f>
        <v>TORA</v>
      </c>
      <c r="Q3787" s="87" t="str">
        <f>VLOOKUP(CENSO[[#This Row],[DAP (cm)]],DD[],2,TRUE)</f>
        <v>60├ 70</v>
      </c>
      <c r="R3787" s="87" t="str" cm="1">
        <f t="array" ref="R3787">INDEX(_xlfn.TEXTSPLIT(CENSO[[#This Row],[NOME CIENTIFICO]]," "),1)</f>
        <v>Couratari</v>
      </c>
      <c r="S3787" s="98" t="s">
        <v>1004</v>
      </c>
      <c r="T3787" s="87">
        <f>_xlfn.MINIFS(CENSO[DAP (cm)],CENSO[NOME CIENTIFICO],CENSO[[#This Row],[NOME CIENTIFICO]])</f>
        <v>38.833806114422465</v>
      </c>
      <c r="U37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87" s="87" t="str">
        <f>IF(CENSO[[#This Row],[DAP (cm)]]&lt;CENSO[[#This Row],[DMCE (cm)]],"DAP &lt; DMCE","DAP ≥ DMCE")</f>
        <v>DAP ≥ DMCE</v>
      </c>
      <c r="W3787" s="87" t="str">
        <f>IF(CENSO[[#This Row],[DAP (cm)]]&gt;200, "Superior", "Inferior")</f>
        <v>Inferior</v>
      </c>
      <c r="X3787" s="87" t="str">
        <f>VLOOKUP(CENSO[[#This Row],[NOME COMUM]],ESPECIES[],4,FALSE)</f>
        <v>Não</v>
      </c>
      <c r="Y3787" s="87" t="str">
        <f>IF(IFERROR(VLOOKUP(CENSO[[#This Row],[NOME COMUM]],COMERCIAIS[],2, FALSE), "Não") &lt;&gt; "Não", "Sim", "Não")</f>
        <v>Sim</v>
      </c>
      <c r="Z3787" s="133">
        <f>CENSO[[#This Row],[g (m²)]]/SUM(AEEF[AEEF-UT])</f>
        <v>6.023735864581724E-4</v>
      </c>
      <c r="AA3787" s="133">
        <f>CENSO[[#This Row],[v (m³)]]/SUM(AEEF[AEEF-UT])</f>
        <v>8.4332302104144115E-3</v>
      </c>
    </row>
    <row r="3788" spans="1:27" ht="14">
      <c r="A3788" s="86">
        <v>1</v>
      </c>
      <c r="B3788" s="86">
        <v>2</v>
      </c>
      <c r="C3788" s="63">
        <v>106</v>
      </c>
      <c r="D3788" s="63">
        <v>3787</v>
      </c>
      <c r="E3788" s="63" t="str">
        <f>VLOOKUP(CENSO[[#This Row],[NOME COMUM]],ESPECIES[],2,FALSE)</f>
        <v>Piptadenia suaveolens Miq.</v>
      </c>
      <c r="F3788" s="64" t="s">
        <v>22</v>
      </c>
      <c r="G3788" s="64">
        <v>210</v>
      </c>
      <c r="H3788" s="97">
        <f>CENSO[[#This Row],[CAP (cm)]]/PI()</f>
        <v>66.845076098596039</v>
      </c>
      <c r="I3788" s="64">
        <v>16</v>
      </c>
      <c r="J3788" s="96">
        <f>(PI()*(CENSO[[#This Row],[DAP (cm)]]^2))/40000</f>
        <v>0.35093664951762915</v>
      </c>
      <c r="K3788" s="96">
        <f>CENSO[[#This Row],[g (m²)]]*CENSO[[#This Row],[H (m)]]*0.7</f>
        <v>3.930490474597446</v>
      </c>
      <c r="L3788" s="64">
        <v>1</v>
      </c>
      <c r="M3788" s="65">
        <v>365776.09999999899</v>
      </c>
      <c r="N3788" s="87">
        <v>9702588</v>
      </c>
      <c r="O3788" s="87" t="s">
        <v>1228</v>
      </c>
      <c r="P3788" s="87" t="str">
        <f>VLOOKUP(CENSO[[#This Row],[DAP (cm)]],CD[],2,TRUE)</f>
        <v>TORA</v>
      </c>
      <c r="Q3788" s="87" t="str">
        <f>VLOOKUP(CENSO[[#This Row],[DAP (cm)]],DD[],2,TRUE)</f>
        <v>60├ 70</v>
      </c>
      <c r="R3788" s="87" t="str" cm="1">
        <f t="array" ref="R3788">INDEX(_xlfn.TEXTSPLIT(CENSO[[#This Row],[NOME CIENTIFICO]]," "),1)</f>
        <v>Piptadenia</v>
      </c>
      <c r="S3788" s="98" t="s">
        <v>1004</v>
      </c>
      <c r="T3788" s="87">
        <f>_xlfn.MINIFS(CENSO[DAP (cm)],CENSO[NOME CIENTIFICO],CENSO[[#This Row],[NOME CIENTIFICO]])</f>
        <v>39.788735772973837</v>
      </c>
      <c r="U37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88" s="87" t="str">
        <f>IF(CENSO[[#This Row],[DAP (cm)]]&lt;CENSO[[#This Row],[DMCE (cm)]],"DAP &lt; DMCE","DAP ≥ DMCE")</f>
        <v>DAP ≥ DMCE</v>
      </c>
      <c r="W3788" s="87" t="str">
        <f>IF(CENSO[[#This Row],[DAP (cm)]]&gt;200, "Superior", "Inferior")</f>
        <v>Inferior</v>
      </c>
      <c r="X3788" s="87" t="str">
        <f>VLOOKUP(CENSO[[#This Row],[NOME COMUM]],ESPECIES[],4,FALSE)</f>
        <v>Não</v>
      </c>
      <c r="Y3788" s="87" t="str">
        <f>IF(IFERROR(VLOOKUP(CENSO[[#This Row],[NOME COMUM]],COMERCIAIS[],2, FALSE), "Não") &lt;&gt; "Não", "Sim", "Não")</f>
        <v>Sim</v>
      </c>
      <c r="Z3788" s="133">
        <f>CENSO[[#This Row],[g (m²)]]/SUM(AEEF[AEEF-UT])</f>
        <v>6.1401338671425204E-4</v>
      </c>
      <c r="AA3788" s="133">
        <f>CENSO[[#This Row],[v (m³)]]/SUM(AEEF[AEEF-UT])</f>
        <v>6.876949931199622E-3</v>
      </c>
    </row>
    <row r="3789" spans="1:27" ht="14">
      <c r="A3789" s="86">
        <v>1</v>
      </c>
      <c r="B3789" s="86">
        <v>2</v>
      </c>
      <c r="C3789" s="63">
        <v>106</v>
      </c>
      <c r="D3789" s="63">
        <v>3788</v>
      </c>
      <c r="E3789" s="63" t="str">
        <f>VLOOKUP(CENSO[[#This Row],[NOME COMUM]],ESPECIES[],2,FALSE)</f>
        <v>Tachigali myrmecophila Ducke</v>
      </c>
      <c r="F3789" s="64" t="s">
        <v>14</v>
      </c>
      <c r="G3789" s="64">
        <v>207</v>
      </c>
      <c r="H3789" s="97">
        <f>CENSO[[#This Row],[CAP (cm)]]/PI()</f>
        <v>65.890146440044674</v>
      </c>
      <c r="I3789" s="64">
        <v>15</v>
      </c>
      <c r="J3789" s="96">
        <f>(PI()*(CENSO[[#This Row],[DAP (cm)]]^2))/40000</f>
        <v>0.34098150782723119</v>
      </c>
      <c r="K3789" s="96">
        <f>CENSO[[#This Row],[g (m²)]]*CENSO[[#This Row],[H (m)]]*0.7</f>
        <v>3.5803058321859274</v>
      </c>
      <c r="L3789" s="64">
        <v>1</v>
      </c>
      <c r="M3789" s="65">
        <v>365786.5</v>
      </c>
      <c r="N3789" s="87">
        <v>9702588.5</v>
      </c>
      <c r="O3789" s="87" t="s">
        <v>1228</v>
      </c>
      <c r="P3789" s="87" t="str">
        <f>VLOOKUP(CENSO[[#This Row],[DAP (cm)]],CD[],2,TRUE)</f>
        <v>TORA</v>
      </c>
      <c r="Q3789" s="87" t="str">
        <f>VLOOKUP(CENSO[[#This Row],[DAP (cm)]],DD[],2,TRUE)</f>
        <v>60├ 70</v>
      </c>
      <c r="R3789" s="87" t="str" cm="1">
        <f t="array" ref="R3789">INDEX(_xlfn.TEXTSPLIT(CENSO[[#This Row],[NOME CIENTIFICO]]," "),1)</f>
        <v>Tachigali</v>
      </c>
      <c r="S3789" s="98" t="s">
        <v>1004</v>
      </c>
      <c r="T3789" s="87">
        <f>_xlfn.MINIFS(CENSO[DAP (cm)],CENSO[NOME CIENTIFICO],CENSO[[#This Row],[NOME CIENTIFICO]])</f>
        <v>39.152116000606256</v>
      </c>
      <c r="U37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89" s="87" t="str">
        <f>IF(CENSO[[#This Row],[DAP (cm)]]&lt;CENSO[[#This Row],[DMCE (cm)]],"DAP &lt; DMCE","DAP ≥ DMCE")</f>
        <v>DAP ≥ DMCE</v>
      </c>
      <c r="W3789" s="87" t="str">
        <f>IF(CENSO[[#This Row],[DAP (cm)]]&gt;200, "Superior", "Inferior")</f>
        <v>Inferior</v>
      </c>
      <c r="X3789" s="87" t="str">
        <f>VLOOKUP(CENSO[[#This Row],[NOME COMUM]],ESPECIES[],4,FALSE)</f>
        <v>Não</v>
      </c>
      <c r="Y3789" s="87" t="str">
        <f>IF(IFERROR(VLOOKUP(CENSO[[#This Row],[NOME COMUM]],COMERCIAIS[],2, FALSE), "Não") &lt;&gt; "Não", "Sim", "Não")</f>
        <v>Sim</v>
      </c>
      <c r="Z3789" s="133">
        <f>CENSO[[#This Row],[g (m²)]]/SUM(AEEF[AEEF-UT])</f>
        <v>5.9659545594827642E-4</v>
      </c>
      <c r="AA3789" s="133">
        <f>CENSO[[#This Row],[v (m³)]]/SUM(AEEF[AEEF-UT])</f>
        <v>6.2642522874569026E-3</v>
      </c>
    </row>
    <row r="3790" spans="1:27" ht="14">
      <c r="A3790" s="86">
        <v>1</v>
      </c>
      <c r="B3790" s="86">
        <v>2</v>
      </c>
      <c r="C3790" s="63">
        <v>106</v>
      </c>
      <c r="D3790" s="63">
        <v>3789</v>
      </c>
      <c r="E3790" s="63" t="str">
        <f>VLOOKUP(CENSO[[#This Row],[NOME COMUM]],ESPECIES[],2,FALSE)</f>
        <v>Piptadenia suaveolens Miq.</v>
      </c>
      <c r="F3790" s="64" t="s">
        <v>22</v>
      </c>
      <c r="G3790" s="64">
        <v>215</v>
      </c>
      <c r="H3790" s="97">
        <f>CENSO[[#This Row],[CAP (cm)]]/PI()</f>
        <v>68.436625529514998</v>
      </c>
      <c r="I3790" s="64">
        <v>17</v>
      </c>
      <c r="J3790" s="96">
        <f>(PI()*(CENSO[[#This Row],[DAP (cm)]]^2))/40000</f>
        <v>0.36784686222114316</v>
      </c>
      <c r="K3790" s="96">
        <f>CENSO[[#This Row],[g (m²)]]*CENSO[[#This Row],[H (m)]]*0.7</f>
        <v>4.3773776604316037</v>
      </c>
      <c r="L3790" s="64">
        <v>1</v>
      </c>
      <c r="M3790" s="65">
        <v>365782.2</v>
      </c>
      <c r="N3790" s="87">
        <v>9702612.6999999899</v>
      </c>
      <c r="O3790" s="87" t="s">
        <v>1228</v>
      </c>
      <c r="P3790" s="87" t="str">
        <f>VLOOKUP(CENSO[[#This Row],[DAP (cm)]],CD[],2,TRUE)</f>
        <v>TORA</v>
      </c>
      <c r="Q3790" s="87" t="str">
        <f>VLOOKUP(CENSO[[#This Row],[DAP (cm)]],DD[],2,TRUE)</f>
        <v>60├ 70</v>
      </c>
      <c r="R3790" s="87" t="str" cm="1">
        <f t="array" ref="R3790">INDEX(_xlfn.TEXTSPLIT(CENSO[[#This Row],[NOME CIENTIFICO]]," "),1)</f>
        <v>Piptadenia</v>
      </c>
      <c r="S3790" s="98" t="s">
        <v>1004</v>
      </c>
      <c r="T3790" s="87">
        <f>_xlfn.MINIFS(CENSO[DAP (cm)],CENSO[NOME CIENTIFICO],CENSO[[#This Row],[NOME CIENTIFICO]])</f>
        <v>39.788735772973837</v>
      </c>
      <c r="U37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90" s="87" t="str">
        <f>IF(CENSO[[#This Row],[DAP (cm)]]&lt;CENSO[[#This Row],[DMCE (cm)]],"DAP &lt; DMCE","DAP ≥ DMCE")</f>
        <v>DAP ≥ DMCE</v>
      </c>
      <c r="W3790" s="87" t="str">
        <f>IF(CENSO[[#This Row],[DAP (cm)]]&gt;200, "Superior", "Inferior")</f>
        <v>Inferior</v>
      </c>
      <c r="X3790" s="87" t="str">
        <f>VLOOKUP(CENSO[[#This Row],[NOME COMUM]],ESPECIES[],4,FALSE)</f>
        <v>Não</v>
      </c>
      <c r="Y3790" s="87" t="str">
        <f>IF(IFERROR(VLOOKUP(CENSO[[#This Row],[NOME COMUM]],COMERCIAIS[],2, FALSE), "Não") &lt;&gt; "Não", "Sim", "Não")</f>
        <v>Sim</v>
      </c>
      <c r="Z3790" s="133">
        <f>CENSO[[#This Row],[g (m²)]]/SUM(AEEF[AEEF-UT])</f>
        <v>6.436001995661295E-4</v>
      </c>
      <c r="AA3790" s="133">
        <f>CENSO[[#This Row],[v (m³)]]/SUM(AEEF[AEEF-UT])</f>
        <v>7.6588423748369409E-3</v>
      </c>
    </row>
    <row r="3791" spans="1:27" ht="14">
      <c r="A3791" s="86">
        <v>1</v>
      </c>
      <c r="B3791" s="86">
        <v>2</v>
      </c>
      <c r="C3791" s="63">
        <v>106</v>
      </c>
      <c r="D3791" s="63">
        <v>3790</v>
      </c>
      <c r="E3791" s="63" t="str">
        <f>VLOOKUP(CENSO[[#This Row],[NOME COMUM]],ESPECIES[],2,FALSE)</f>
        <v>Goupia glabra Aubl.</v>
      </c>
      <c r="F3791" s="64" t="s">
        <v>34</v>
      </c>
      <c r="G3791" s="64">
        <v>435</v>
      </c>
      <c r="H3791" s="97">
        <f>CENSO[[#This Row],[CAP (cm)]]/PI()</f>
        <v>138.46480048994894</v>
      </c>
      <c r="I3791" s="64">
        <v>16</v>
      </c>
      <c r="J3791" s="96">
        <f>(PI()*(CENSO[[#This Row],[DAP (cm)]]^2))/40000</f>
        <v>1.5058047053281947</v>
      </c>
      <c r="K3791" s="96">
        <f>CENSO[[#This Row],[g (m²)]]*CENSO[[#This Row],[H (m)]]*0.7</f>
        <v>16.865012699675781</v>
      </c>
      <c r="L3791" s="64">
        <v>1</v>
      </c>
      <c r="M3791" s="65">
        <v>365814.4</v>
      </c>
      <c r="N3791" s="87">
        <v>9702652.8000000007</v>
      </c>
      <c r="O3791" s="87" t="s">
        <v>1228</v>
      </c>
      <c r="P3791" s="87" t="str">
        <f>VLOOKUP(CENSO[[#This Row],[DAP (cm)]],CD[],2,TRUE)</f>
        <v>TORA</v>
      </c>
      <c r="Q3791" s="87" t="str">
        <f>VLOOKUP(CENSO[[#This Row],[DAP (cm)]],DD[],2,TRUE)</f>
        <v>130├ 140</v>
      </c>
      <c r="R3791" s="87" t="str" cm="1">
        <f t="array" ref="R3791">INDEX(_xlfn.TEXTSPLIT(CENSO[[#This Row],[NOME CIENTIFICO]]," "),1)</f>
        <v>Goupia</v>
      </c>
      <c r="S3791" s="98" t="s">
        <v>1004</v>
      </c>
      <c r="T3791" s="87">
        <f>_xlfn.MINIFS(CENSO[DAP (cm)],CENSO[NOME CIENTIFICO],CENSO[[#This Row],[NOME CIENTIFICO]])</f>
        <v>40.107045659157627</v>
      </c>
      <c r="U37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791" s="87" t="str">
        <f>IF(CENSO[[#This Row],[DAP (cm)]]&lt;CENSO[[#This Row],[DMCE (cm)]],"DAP &lt; DMCE","DAP ≥ DMCE")</f>
        <v>DAP ≥ DMCE</v>
      </c>
      <c r="W3791" s="87" t="str">
        <f>IF(CENSO[[#This Row],[DAP (cm)]]&gt;200, "Superior", "Inferior")</f>
        <v>Inferior</v>
      </c>
      <c r="X3791" s="87" t="str">
        <f>VLOOKUP(CENSO[[#This Row],[NOME COMUM]],ESPECIES[],4,FALSE)</f>
        <v>Não</v>
      </c>
      <c r="Y3791" s="87" t="str">
        <f>IF(IFERROR(VLOOKUP(CENSO[[#This Row],[NOME COMUM]],COMERCIAIS[],2, FALSE), "Não") &lt;&gt; "Não", "Sim", "Não")</f>
        <v>Sim</v>
      </c>
      <c r="Z3791" s="133">
        <f>CENSO[[#This Row],[g (m²)]]/SUM(AEEF[AEEF-UT])</f>
        <v>2.6346186644218674E-3</v>
      </c>
      <c r="AA3791" s="133">
        <f>CENSO[[#This Row],[v (m³)]]/SUM(AEEF[AEEF-UT])</f>
        <v>2.9507729041524915E-2</v>
      </c>
    </row>
    <row r="3792" spans="1:27" ht="14">
      <c r="A3792" s="86">
        <v>1</v>
      </c>
      <c r="B3792" s="86">
        <v>2</v>
      </c>
      <c r="C3792" s="63">
        <v>106</v>
      </c>
      <c r="D3792" s="63">
        <v>3791</v>
      </c>
      <c r="E3792" s="63" t="str">
        <f>VLOOKUP(CENSO[[#This Row],[NOME COMUM]],ESPECIES[],2,FALSE)</f>
        <v>Piptadenia suaveolens Miq.</v>
      </c>
      <c r="F3792" s="64" t="s">
        <v>22</v>
      </c>
      <c r="G3792" s="64">
        <v>212</v>
      </c>
      <c r="H3792" s="97">
        <f>CENSO[[#This Row],[CAP (cm)]]/PI()</f>
        <v>67.48169587096362</v>
      </c>
      <c r="I3792" s="64">
        <v>14</v>
      </c>
      <c r="J3792" s="96">
        <f>(PI()*(CENSO[[#This Row],[DAP (cm)]]^2))/40000</f>
        <v>0.35765298811610713</v>
      </c>
      <c r="K3792" s="96">
        <f>CENSO[[#This Row],[g (m²)]]*CENSO[[#This Row],[H (m)]]*0.7</f>
        <v>3.5049992835378498</v>
      </c>
      <c r="L3792" s="64">
        <v>1</v>
      </c>
      <c r="M3792" s="65">
        <v>365821.799999999</v>
      </c>
      <c r="N3792" s="87">
        <v>9702671.4000000004</v>
      </c>
      <c r="O3792" s="87" t="s">
        <v>1228</v>
      </c>
      <c r="P3792" s="87" t="str">
        <f>VLOOKUP(CENSO[[#This Row],[DAP (cm)]],CD[],2,TRUE)</f>
        <v>TORA</v>
      </c>
      <c r="Q3792" s="87" t="str">
        <f>VLOOKUP(CENSO[[#This Row],[DAP (cm)]],DD[],2,TRUE)</f>
        <v>60├ 70</v>
      </c>
      <c r="R3792" s="87" t="str" cm="1">
        <f t="array" ref="R3792">INDEX(_xlfn.TEXTSPLIT(CENSO[[#This Row],[NOME CIENTIFICO]]," "),1)</f>
        <v>Piptadenia</v>
      </c>
      <c r="S3792" s="98" t="s">
        <v>1004</v>
      </c>
      <c r="T3792" s="87">
        <f>_xlfn.MINIFS(CENSO[DAP (cm)],CENSO[NOME CIENTIFICO],CENSO[[#This Row],[NOME CIENTIFICO]])</f>
        <v>39.788735772973837</v>
      </c>
      <c r="U37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92" s="87" t="str">
        <f>IF(CENSO[[#This Row],[DAP (cm)]]&lt;CENSO[[#This Row],[DMCE (cm)]],"DAP &lt; DMCE","DAP ≥ DMCE")</f>
        <v>DAP ≥ DMCE</v>
      </c>
      <c r="W3792" s="87" t="str">
        <f>IF(CENSO[[#This Row],[DAP (cm)]]&gt;200, "Superior", "Inferior")</f>
        <v>Inferior</v>
      </c>
      <c r="X3792" s="87" t="str">
        <f>VLOOKUP(CENSO[[#This Row],[NOME COMUM]],ESPECIES[],4,FALSE)</f>
        <v>Não</v>
      </c>
      <c r="Y3792" s="87" t="str">
        <f>IF(IFERROR(VLOOKUP(CENSO[[#This Row],[NOME COMUM]],COMERCIAIS[],2, FALSE), "Não") &lt;&gt; "Não", "Sim", "Não")</f>
        <v>Sim</v>
      </c>
      <c r="Z3792" s="133">
        <f>CENSO[[#This Row],[g (m²)]]/SUM(AEEF[AEEF-UT])</f>
        <v>6.2576457261871526E-4</v>
      </c>
      <c r="AA3792" s="133">
        <f>CENSO[[#This Row],[v (m³)]]/SUM(AEEF[AEEF-UT])</f>
        <v>6.132492811663409E-3</v>
      </c>
    </row>
    <row r="3793" spans="1:27" ht="14">
      <c r="A3793" s="86">
        <v>1</v>
      </c>
      <c r="B3793" s="86">
        <v>2</v>
      </c>
      <c r="C3793" s="63">
        <v>106</v>
      </c>
      <c r="D3793" s="63">
        <v>3792</v>
      </c>
      <c r="E3793" s="63" t="str">
        <f>VLOOKUP(CENSO[[#This Row],[NOME COMUM]],ESPECIES[],2,FALSE)</f>
        <v>Couratari guianensis Aubl.</v>
      </c>
      <c r="F3793" s="64" t="s">
        <v>6</v>
      </c>
      <c r="G3793" s="64">
        <v>220</v>
      </c>
      <c r="H3793" s="97">
        <f>CENSO[[#This Row],[CAP (cm)]]/PI()</f>
        <v>70.028174960433944</v>
      </c>
      <c r="I3793" s="64">
        <v>20</v>
      </c>
      <c r="J3793" s="96">
        <f>(PI()*(CENSO[[#This Row],[DAP (cm)]]^2))/40000</f>
        <v>0.3851549622823866</v>
      </c>
      <c r="K3793" s="96">
        <f>CENSO[[#This Row],[g (m²)]]*CENSO[[#This Row],[H (m)]]*0.7</f>
        <v>5.3921694719534123</v>
      </c>
      <c r="L3793" s="64">
        <v>1</v>
      </c>
      <c r="M3793" s="65">
        <v>365819.59999999899</v>
      </c>
      <c r="N3793" s="87">
        <v>9702677.9000000004</v>
      </c>
      <c r="O3793" s="87" t="s">
        <v>1228</v>
      </c>
      <c r="P3793" s="87" t="str">
        <f>VLOOKUP(CENSO[[#This Row],[DAP (cm)]],CD[],2,TRUE)</f>
        <v>TORA</v>
      </c>
      <c r="Q3793" s="87" t="str">
        <f>VLOOKUP(CENSO[[#This Row],[DAP (cm)]],DD[],2,TRUE)</f>
        <v>70├ 80</v>
      </c>
      <c r="R3793" s="87" t="str" cm="1">
        <f t="array" ref="R3793">INDEX(_xlfn.TEXTSPLIT(CENSO[[#This Row],[NOME CIENTIFICO]]," "),1)</f>
        <v>Couratari</v>
      </c>
      <c r="S3793" s="98" t="s">
        <v>1004</v>
      </c>
      <c r="T3793" s="87">
        <f>_xlfn.MINIFS(CENSO[DAP (cm)],CENSO[NOME CIENTIFICO],CENSO[[#This Row],[NOME CIENTIFICO]])</f>
        <v>38.833806114422465</v>
      </c>
      <c r="U37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93" s="87" t="str">
        <f>IF(CENSO[[#This Row],[DAP (cm)]]&lt;CENSO[[#This Row],[DMCE (cm)]],"DAP &lt; DMCE","DAP ≥ DMCE")</f>
        <v>DAP ≥ DMCE</v>
      </c>
      <c r="W3793" s="87" t="str">
        <f>IF(CENSO[[#This Row],[DAP (cm)]]&gt;200, "Superior", "Inferior")</f>
        <v>Inferior</v>
      </c>
      <c r="X3793" s="87" t="str">
        <f>VLOOKUP(CENSO[[#This Row],[NOME COMUM]],ESPECIES[],4,FALSE)</f>
        <v>Não</v>
      </c>
      <c r="Y3793" s="87" t="str">
        <f>IF(IFERROR(VLOOKUP(CENSO[[#This Row],[NOME COMUM]],COMERCIAIS[],2, FALSE), "Não") &lt;&gt; "Não", "Sim", "Não")</f>
        <v>Sim</v>
      </c>
      <c r="Z3793" s="133">
        <f>CENSO[[#This Row],[g (m²)]]/SUM(AEEF[AEEF-UT])</f>
        <v>6.7388317272040353E-4</v>
      </c>
      <c r="AA3793" s="133">
        <f>CENSO[[#This Row],[v (m³)]]/SUM(AEEF[AEEF-UT])</f>
        <v>9.4343644180856483E-3</v>
      </c>
    </row>
    <row r="3794" spans="1:27" ht="14">
      <c r="A3794" s="86">
        <v>1</v>
      </c>
      <c r="B3794" s="86">
        <v>2</v>
      </c>
      <c r="C3794" s="63">
        <v>106</v>
      </c>
      <c r="D3794" s="63">
        <v>3793</v>
      </c>
      <c r="E3794" s="63" t="str">
        <f>VLOOKUP(CENSO[[#This Row],[NOME COMUM]],ESPECIES[],2,FALSE)</f>
        <v>Erisma uncinatum Warm.</v>
      </c>
      <c r="F3794" s="64" t="s">
        <v>98</v>
      </c>
      <c r="G3794" s="64">
        <v>510</v>
      </c>
      <c r="H3794" s="97">
        <f>CENSO[[#This Row],[CAP (cm)]]/PI()</f>
        <v>162.33804195373324</v>
      </c>
      <c r="I3794" s="64">
        <v>20</v>
      </c>
      <c r="J3794" s="96">
        <f>(PI()*(CENSO[[#This Row],[DAP (cm)]]^2))/40000</f>
        <v>2.0698100349100987</v>
      </c>
      <c r="K3794" s="96">
        <f>CENSO[[#This Row],[g (m²)]]*CENSO[[#This Row],[H (m)]]*0.7</f>
        <v>28.97734048874138</v>
      </c>
      <c r="L3794" s="64">
        <v>1</v>
      </c>
      <c r="M3794" s="65">
        <v>365819.2</v>
      </c>
      <c r="N3794" s="87">
        <v>9702683.5999999903</v>
      </c>
      <c r="O3794" s="87" t="s">
        <v>1228</v>
      </c>
      <c r="P3794" s="87" t="str">
        <f>VLOOKUP(CENSO[[#This Row],[DAP (cm)]],CD[],2,TRUE)</f>
        <v>TORA</v>
      </c>
      <c r="Q3794" s="87" t="str">
        <f>VLOOKUP(CENSO[[#This Row],[DAP (cm)]],DD[],2,TRUE)</f>
        <v>160├ 170</v>
      </c>
      <c r="R3794" s="87" t="str" cm="1">
        <f t="array" ref="R3794">INDEX(_xlfn.TEXTSPLIT(CENSO[[#This Row],[NOME CIENTIFICO]]," "),1)</f>
        <v>Erisma</v>
      </c>
      <c r="S3794" s="98" t="s">
        <v>1004</v>
      </c>
      <c r="T3794" s="87">
        <f>_xlfn.MINIFS(CENSO[DAP (cm)],CENSO[NOME CIENTIFICO],CENSO[[#This Row],[NOME CIENTIFICO]])</f>
        <v>41.38028520389279</v>
      </c>
      <c r="U37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794" s="87" t="str">
        <f>IF(CENSO[[#This Row],[DAP (cm)]]&lt;CENSO[[#This Row],[DMCE (cm)]],"DAP &lt; DMCE","DAP ≥ DMCE")</f>
        <v>DAP ≥ DMCE</v>
      </c>
      <c r="W3794" s="87" t="str">
        <f>IF(CENSO[[#This Row],[DAP (cm)]]&gt;200, "Superior", "Inferior")</f>
        <v>Inferior</v>
      </c>
      <c r="X3794" s="87" t="str">
        <f>VLOOKUP(CENSO[[#This Row],[NOME COMUM]],ESPECIES[],4,FALSE)</f>
        <v>Não</v>
      </c>
      <c r="Y3794" s="87" t="str">
        <f>IF(IFERROR(VLOOKUP(CENSO[[#This Row],[NOME COMUM]],COMERCIAIS[],2, FALSE), "Não") &lt;&gt; "Não", "Sim", "Não")</f>
        <v>Sim</v>
      </c>
      <c r="Z3794" s="133">
        <f>CENSO[[#This Row],[g (m²)]]/SUM(AEEF[AEEF-UT])</f>
        <v>3.6214258930697728E-3</v>
      </c>
      <c r="AA3794" s="133">
        <f>CENSO[[#This Row],[v (m³)]]/SUM(AEEF[AEEF-UT])</f>
        <v>5.0699962502976814E-2</v>
      </c>
    </row>
    <row r="3795" spans="1:27" ht="14">
      <c r="A3795" s="86">
        <v>1</v>
      </c>
      <c r="B3795" s="86">
        <v>2</v>
      </c>
      <c r="C3795" s="63">
        <v>106</v>
      </c>
      <c r="D3795" s="63">
        <v>3794</v>
      </c>
      <c r="E3795" s="63" t="str">
        <f>VLOOKUP(CENSO[[#This Row],[NOME COMUM]],ESPECIES[],2,FALSE)</f>
        <v>Tachigali myrmecophila Ducke</v>
      </c>
      <c r="F3795" s="64" t="s">
        <v>14</v>
      </c>
      <c r="G3795" s="64">
        <v>470</v>
      </c>
      <c r="H3795" s="97">
        <f>CENSO[[#This Row],[CAP (cm)]]/PI()</f>
        <v>149.60564650638162</v>
      </c>
      <c r="I3795" s="64">
        <v>16</v>
      </c>
      <c r="J3795" s="96">
        <f>(PI()*(CENSO[[#This Row],[DAP (cm)]]^2))/40000</f>
        <v>1.7578663464499842</v>
      </c>
      <c r="K3795" s="96">
        <f>CENSO[[#This Row],[g (m²)]]*CENSO[[#This Row],[H (m)]]*0.7</f>
        <v>19.68810308023982</v>
      </c>
      <c r="L3795" s="64">
        <v>1</v>
      </c>
      <c r="M3795" s="65">
        <v>365821.2</v>
      </c>
      <c r="N3795" s="87">
        <v>9702702.5999999903</v>
      </c>
      <c r="O3795" s="87" t="s">
        <v>1228</v>
      </c>
      <c r="P3795" s="87" t="str">
        <f>VLOOKUP(CENSO[[#This Row],[DAP (cm)]],CD[],2,TRUE)</f>
        <v>TORA</v>
      </c>
      <c r="Q3795" s="87" t="str">
        <f>VLOOKUP(CENSO[[#This Row],[DAP (cm)]],DD[],2,TRUE)</f>
        <v>140├ 150</v>
      </c>
      <c r="R3795" s="87" t="str" cm="1">
        <f t="array" ref="R3795">INDEX(_xlfn.TEXTSPLIT(CENSO[[#This Row],[NOME CIENTIFICO]]," "),1)</f>
        <v>Tachigali</v>
      </c>
      <c r="S3795" s="98" t="s">
        <v>1004</v>
      </c>
      <c r="T3795" s="87">
        <f>_xlfn.MINIFS(CENSO[DAP (cm)],CENSO[NOME CIENTIFICO],CENSO[[#This Row],[NOME CIENTIFICO]])</f>
        <v>39.152116000606256</v>
      </c>
      <c r="U37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95" s="87" t="str">
        <f>IF(CENSO[[#This Row],[DAP (cm)]]&lt;CENSO[[#This Row],[DMCE (cm)]],"DAP &lt; DMCE","DAP ≥ DMCE")</f>
        <v>DAP ≥ DMCE</v>
      </c>
      <c r="W3795" s="87" t="str">
        <f>IF(CENSO[[#This Row],[DAP (cm)]]&gt;200, "Superior", "Inferior")</f>
        <v>Inferior</v>
      </c>
      <c r="X3795" s="87" t="str">
        <f>VLOOKUP(CENSO[[#This Row],[NOME COMUM]],ESPECIES[],4,FALSE)</f>
        <v>Não</v>
      </c>
      <c r="Y3795" s="87" t="str">
        <f>IF(IFERROR(VLOOKUP(CENSO[[#This Row],[NOME COMUM]],COMERCIAIS[],2, FALSE), "Não") &lt;&gt; "Não", "Sim", "Não")</f>
        <v>Sim</v>
      </c>
      <c r="Z3795" s="133">
        <f>CENSO[[#This Row],[g (m²)]]/SUM(AEEF[AEEF-UT])</f>
        <v>3.0756362159904379E-3</v>
      </c>
      <c r="AA3795" s="133">
        <f>CENSO[[#This Row],[v (m³)]]/SUM(AEEF[AEEF-UT])</f>
        <v>3.4447125619092897E-2</v>
      </c>
    </row>
    <row r="3796" spans="1:27" ht="14">
      <c r="A3796" s="86">
        <v>1</v>
      </c>
      <c r="B3796" s="86">
        <v>2</v>
      </c>
      <c r="C3796" s="63">
        <v>106</v>
      </c>
      <c r="D3796" s="63">
        <v>3795</v>
      </c>
      <c r="E3796" s="63" t="str">
        <f>VLOOKUP(CENSO[[#This Row],[NOME COMUM]],ESPECIES[],2,FALSE)</f>
        <v>Astronium lecointei Ducke</v>
      </c>
      <c r="F3796" s="64" t="s">
        <v>5</v>
      </c>
      <c r="G3796" s="64">
        <v>135</v>
      </c>
      <c r="H3796" s="97">
        <f>CENSO[[#This Row],[CAP (cm)]]/PI()</f>
        <v>42.971834634811742</v>
      </c>
      <c r="I3796" s="64">
        <v>12</v>
      </c>
      <c r="J3796" s="96">
        <f>(PI()*(CENSO[[#This Row],[DAP (cm)]]^2))/40000</f>
        <v>0.14502994189248961</v>
      </c>
      <c r="K3796" s="96">
        <f>CENSO[[#This Row],[g (m²)]]*CENSO[[#This Row],[H (m)]]*0.7</f>
        <v>1.2182515118969126</v>
      </c>
      <c r="L3796" s="64">
        <v>2</v>
      </c>
      <c r="M3796" s="65">
        <v>365819.4</v>
      </c>
      <c r="N3796" s="87">
        <v>9702705.5999999903</v>
      </c>
      <c r="O3796" s="98" t="s">
        <v>1225</v>
      </c>
      <c r="P3796" s="87" t="str">
        <f>VLOOKUP(CENSO[[#This Row],[DAP (cm)]],CD[],2,TRUE)</f>
        <v>TORETE</v>
      </c>
      <c r="Q3796" s="87" t="str">
        <f>VLOOKUP(CENSO[[#This Row],[DAP (cm)]],DD[],2,TRUE)</f>
        <v>40├ 50</v>
      </c>
      <c r="R3796" s="87" t="str" cm="1">
        <f t="array" ref="R3796">INDEX(_xlfn.TEXTSPLIT(CENSO[[#This Row],[NOME CIENTIFICO]]," "),1)</f>
        <v>Astronium</v>
      </c>
      <c r="S3796" s="98" t="s">
        <v>1004</v>
      </c>
      <c r="T3796" s="87">
        <f>_xlfn.MINIFS(CENSO[DAP (cm)],CENSO[NOME CIENTIFICO],CENSO[[#This Row],[NOME CIENTIFICO]])</f>
        <v>40.107045659157627</v>
      </c>
      <c r="U37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796" s="87" t="str">
        <f>IF(CENSO[[#This Row],[DAP (cm)]]&lt;CENSO[[#This Row],[DMCE (cm)]],"DAP &lt; DMCE","DAP ≥ DMCE")</f>
        <v>DAP &lt; DMCE</v>
      </c>
      <c r="W3796" s="87" t="str">
        <f>IF(CENSO[[#This Row],[DAP (cm)]]&gt;200, "Superior", "Inferior")</f>
        <v>Inferior</v>
      </c>
      <c r="X3796" s="87" t="str">
        <f>VLOOKUP(CENSO[[#This Row],[NOME COMUM]],ESPECIES[],4,FALSE)</f>
        <v>Não</v>
      </c>
      <c r="Y3796" s="87" t="str">
        <f>IF(IFERROR(VLOOKUP(CENSO[[#This Row],[NOME COMUM]],COMERCIAIS[],2, FALSE), "Não") &lt;&gt; "Não", "Sim", "Não")</f>
        <v>Sim</v>
      </c>
      <c r="Z3796" s="133">
        <f>CENSO[[#This Row],[g (m²)]]/SUM(AEEF[AEEF-UT])</f>
        <v>2.53750430223747E-4</v>
      </c>
      <c r="AA3796" s="133">
        <f>CENSO[[#This Row],[v (m³)]]/SUM(AEEF[AEEF-UT])</f>
        <v>2.1315036138794749E-3</v>
      </c>
    </row>
    <row r="3797" spans="1:27" ht="14">
      <c r="A3797" s="86">
        <v>1</v>
      </c>
      <c r="B3797" s="86">
        <v>2</v>
      </c>
      <c r="C3797" s="63">
        <v>106</v>
      </c>
      <c r="D3797" s="63">
        <v>3796</v>
      </c>
      <c r="E3797" s="63" t="str">
        <f>VLOOKUP(CENSO[[#This Row],[NOME COMUM]],ESPECIES[],2,FALSE)</f>
        <v>Tachigali myrmecophila Ducke</v>
      </c>
      <c r="F3797" s="64" t="s">
        <v>14</v>
      </c>
      <c r="G3797" s="64">
        <v>222</v>
      </c>
      <c r="H3797" s="97">
        <f>CENSO[[#This Row],[CAP (cm)]]/PI()</f>
        <v>70.664794732801525</v>
      </c>
      <c r="I3797" s="64">
        <v>17</v>
      </c>
      <c r="J3797" s="96">
        <f>(PI()*(CENSO[[#This Row],[DAP (cm)]]^2))/40000</f>
        <v>0.39218961076704845</v>
      </c>
      <c r="K3797" s="96">
        <f>CENSO[[#This Row],[g (m²)]]*CENSO[[#This Row],[H (m)]]*0.7</f>
        <v>4.6670563681278763</v>
      </c>
      <c r="L3797" s="64">
        <v>1</v>
      </c>
      <c r="M3797" s="65">
        <v>365810.5</v>
      </c>
      <c r="N3797" s="87">
        <v>9702734.0999999903</v>
      </c>
      <c r="O3797" s="87" t="s">
        <v>1228</v>
      </c>
      <c r="P3797" s="87" t="str">
        <f>VLOOKUP(CENSO[[#This Row],[DAP (cm)]],CD[],2,TRUE)</f>
        <v>TORA</v>
      </c>
      <c r="Q3797" s="87" t="str">
        <f>VLOOKUP(CENSO[[#This Row],[DAP (cm)]],DD[],2,TRUE)</f>
        <v>70├ 80</v>
      </c>
      <c r="R3797" s="87" t="str" cm="1">
        <f t="array" ref="R3797">INDEX(_xlfn.TEXTSPLIT(CENSO[[#This Row],[NOME CIENTIFICO]]," "),1)</f>
        <v>Tachigali</v>
      </c>
      <c r="S3797" s="98" t="s">
        <v>1004</v>
      </c>
      <c r="T3797" s="87">
        <f>_xlfn.MINIFS(CENSO[DAP (cm)],CENSO[NOME CIENTIFICO],CENSO[[#This Row],[NOME CIENTIFICO]])</f>
        <v>39.152116000606256</v>
      </c>
      <c r="U37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97" s="87" t="str">
        <f>IF(CENSO[[#This Row],[DAP (cm)]]&lt;CENSO[[#This Row],[DMCE (cm)]],"DAP &lt; DMCE","DAP ≥ DMCE")</f>
        <v>DAP ≥ DMCE</v>
      </c>
      <c r="W3797" s="87" t="str">
        <f>IF(CENSO[[#This Row],[DAP (cm)]]&gt;200, "Superior", "Inferior")</f>
        <v>Inferior</v>
      </c>
      <c r="X3797" s="87" t="str">
        <f>VLOOKUP(CENSO[[#This Row],[NOME COMUM]],ESPECIES[],4,FALSE)</f>
        <v>Não</v>
      </c>
      <c r="Y3797" s="87" t="str">
        <f>IF(IFERROR(VLOOKUP(CENSO[[#This Row],[NOME COMUM]],COMERCIAIS[],2, FALSE), "Não") &lt;&gt; "Não", "Sim", "Não")</f>
        <v>Sim</v>
      </c>
      <c r="Z3797" s="133">
        <f>CENSO[[#This Row],[g (m²)]]/SUM(AEEF[AEEF-UT])</f>
        <v>6.8619128686678451E-4</v>
      </c>
      <c r="AA3797" s="133">
        <f>CENSO[[#This Row],[v (m³)]]/SUM(AEEF[AEEF-UT])</f>
        <v>8.1656763137147367E-3</v>
      </c>
    </row>
    <row r="3798" spans="1:27" ht="14">
      <c r="A3798" s="86">
        <v>1</v>
      </c>
      <c r="B3798" s="86">
        <v>2</v>
      </c>
      <c r="C3798" s="63">
        <v>106</v>
      </c>
      <c r="D3798" s="63">
        <v>3797</v>
      </c>
      <c r="E3798" s="63" t="str">
        <f>VLOOKUP(CENSO[[#This Row],[NOME COMUM]],ESPECIES[],2,FALSE)</f>
        <v>Piptadenia suaveolens Miq.</v>
      </c>
      <c r="F3798" s="64" t="s">
        <v>22</v>
      </c>
      <c r="G3798" s="64">
        <v>212</v>
      </c>
      <c r="H3798" s="97">
        <f>CENSO[[#This Row],[CAP (cm)]]/PI()</f>
        <v>67.48169587096362</v>
      </c>
      <c r="I3798" s="64">
        <v>11</v>
      </c>
      <c r="J3798" s="96">
        <f>(PI()*(CENSO[[#This Row],[DAP (cm)]]^2))/40000</f>
        <v>0.35765298811610713</v>
      </c>
      <c r="K3798" s="96">
        <f>CENSO[[#This Row],[g (m²)]]*CENSO[[#This Row],[H (m)]]*0.7</f>
        <v>2.7539280084940247</v>
      </c>
      <c r="L3798" s="64">
        <v>2</v>
      </c>
      <c r="M3798" s="65">
        <v>365850</v>
      </c>
      <c r="N3798" s="87">
        <v>9702779.5999999903</v>
      </c>
      <c r="O3798" s="87" t="s">
        <v>1228</v>
      </c>
      <c r="P3798" s="87" t="str">
        <f>VLOOKUP(CENSO[[#This Row],[DAP (cm)]],CD[],2,TRUE)</f>
        <v>TORA</v>
      </c>
      <c r="Q3798" s="87" t="str">
        <f>VLOOKUP(CENSO[[#This Row],[DAP (cm)]],DD[],2,TRUE)</f>
        <v>60├ 70</v>
      </c>
      <c r="R3798" s="87" t="str" cm="1">
        <f t="array" ref="R3798">INDEX(_xlfn.TEXTSPLIT(CENSO[[#This Row],[NOME CIENTIFICO]]," "),1)</f>
        <v>Piptadenia</v>
      </c>
      <c r="S3798" s="98" t="s">
        <v>1004</v>
      </c>
      <c r="T3798" s="87">
        <f>_xlfn.MINIFS(CENSO[DAP (cm)],CENSO[NOME CIENTIFICO],CENSO[[#This Row],[NOME CIENTIFICO]])</f>
        <v>39.788735772973837</v>
      </c>
      <c r="U37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798" s="87" t="str">
        <f>IF(CENSO[[#This Row],[DAP (cm)]]&lt;CENSO[[#This Row],[DMCE (cm)]],"DAP &lt; DMCE","DAP ≥ DMCE")</f>
        <v>DAP ≥ DMCE</v>
      </c>
      <c r="W3798" s="87" t="str">
        <f>IF(CENSO[[#This Row],[DAP (cm)]]&gt;200, "Superior", "Inferior")</f>
        <v>Inferior</v>
      </c>
      <c r="X3798" s="87" t="str">
        <f>VLOOKUP(CENSO[[#This Row],[NOME COMUM]],ESPECIES[],4,FALSE)</f>
        <v>Não</v>
      </c>
      <c r="Y3798" s="87" t="str">
        <f>IF(IFERROR(VLOOKUP(CENSO[[#This Row],[NOME COMUM]],COMERCIAIS[],2, FALSE), "Não") &lt;&gt; "Não", "Sim", "Não")</f>
        <v>Sim</v>
      </c>
      <c r="Z3798" s="133">
        <f>CENSO[[#This Row],[g (m²)]]/SUM(AEEF[AEEF-UT])</f>
        <v>6.2576457261871526E-4</v>
      </c>
      <c r="AA3798" s="133">
        <f>CENSO[[#This Row],[v (m³)]]/SUM(AEEF[AEEF-UT])</f>
        <v>4.8183872091641074E-3</v>
      </c>
    </row>
    <row r="3799" spans="1:27" ht="14">
      <c r="A3799" s="86">
        <v>1</v>
      </c>
      <c r="B3799" s="86">
        <v>2</v>
      </c>
      <c r="C3799" s="63">
        <v>106</v>
      </c>
      <c r="D3799" s="63">
        <v>3798</v>
      </c>
      <c r="E3799" s="63" t="str">
        <f>VLOOKUP(CENSO[[#This Row],[NOME COMUM]],ESPECIES[],2,FALSE)</f>
        <v>Manilkara huberi (Ducke) Chevalier</v>
      </c>
      <c r="F3799" s="64" t="s">
        <v>30</v>
      </c>
      <c r="G3799" s="64">
        <v>218</v>
      </c>
      <c r="H3799" s="97">
        <f>CENSO[[#This Row],[CAP (cm)]]/PI()</f>
        <v>69.391555188066363</v>
      </c>
      <c r="I3799" s="64">
        <v>25</v>
      </c>
      <c r="J3799" s="96">
        <f>(PI()*(CENSO[[#This Row],[DAP (cm)]]^2))/40000</f>
        <v>0.37818397577496166</v>
      </c>
      <c r="K3799" s="96">
        <f>CENSO[[#This Row],[g (m²)]]*CENSO[[#This Row],[H (m)]]*0.7</f>
        <v>6.6182195760618283</v>
      </c>
      <c r="L3799" s="64">
        <v>1</v>
      </c>
      <c r="M3799" s="65">
        <v>365889.09999999899</v>
      </c>
      <c r="N3799" s="87">
        <v>9702783.1999999899</v>
      </c>
      <c r="O3799" s="87" t="s">
        <v>1228</v>
      </c>
      <c r="P3799" s="87" t="str">
        <f>VLOOKUP(CENSO[[#This Row],[DAP (cm)]],CD[],2,TRUE)</f>
        <v>TORA</v>
      </c>
      <c r="Q3799" s="87" t="str">
        <f>VLOOKUP(CENSO[[#This Row],[DAP (cm)]],DD[],2,TRUE)</f>
        <v>60├ 70</v>
      </c>
      <c r="R3799" s="87" t="str" cm="1">
        <f t="array" ref="R3799">INDEX(_xlfn.TEXTSPLIT(CENSO[[#This Row],[NOME CIENTIFICO]]," "),1)</f>
        <v>Manilkara</v>
      </c>
      <c r="S3799" s="98" t="s">
        <v>1004</v>
      </c>
      <c r="T3799" s="87">
        <f>_xlfn.MINIFS(CENSO[DAP (cm)],CENSO[NOME CIENTIFICO],CENSO[[#This Row],[NOME CIENTIFICO]])</f>
        <v>41.38028520389279</v>
      </c>
      <c r="U37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799" s="87" t="str">
        <f>IF(CENSO[[#This Row],[DAP (cm)]]&lt;CENSO[[#This Row],[DMCE (cm)]],"DAP &lt; DMCE","DAP ≥ DMCE")</f>
        <v>DAP ≥ DMCE</v>
      </c>
      <c r="W3799" s="87" t="str">
        <f>IF(CENSO[[#This Row],[DAP (cm)]]&gt;200, "Superior", "Inferior")</f>
        <v>Inferior</v>
      </c>
      <c r="X3799" s="87" t="str">
        <f>VLOOKUP(CENSO[[#This Row],[NOME COMUM]],ESPECIES[],4,FALSE)</f>
        <v>Não</v>
      </c>
      <c r="Y3799" s="87" t="str">
        <f>IF(IFERROR(VLOOKUP(CENSO[[#This Row],[NOME COMUM]],COMERCIAIS[],2, FALSE), "Não") &lt;&gt; "Não", "Sim", "Não")</f>
        <v>Sim</v>
      </c>
      <c r="Z3799" s="133">
        <f>CENSO[[#This Row],[g (m²)]]/SUM(AEEF[AEEF-UT])</f>
        <v>6.6168644422240624E-4</v>
      </c>
      <c r="AA3799" s="133">
        <f>CENSO[[#This Row],[v (m³)]]/SUM(AEEF[AEEF-UT])</f>
        <v>1.1579512773892109E-2</v>
      </c>
    </row>
    <row r="3800" spans="1:27" ht="14">
      <c r="A3800" s="86">
        <v>1</v>
      </c>
      <c r="B3800" s="86">
        <v>2</v>
      </c>
      <c r="C3800" s="63">
        <v>106</v>
      </c>
      <c r="D3800" s="63">
        <v>3799</v>
      </c>
      <c r="E3800" s="63" t="str">
        <f>VLOOKUP(CENSO[[#This Row],[NOME COMUM]],ESPECIES[],2,FALSE)</f>
        <v>Dimorphandra multiflora Ducke</v>
      </c>
      <c r="F3800" s="64" t="s">
        <v>73</v>
      </c>
      <c r="G3800" s="64">
        <v>312</v>
      </c>
      <c r="H3800" s="97">
        <f>CENSO[[#This Row],[CAP (cm)]]/PI()</f>
        <v>99.312684489342686</v>
      </c>
      <c r="I3800" s="64">
        <v>12</v>
      </c>
      <c r="J3800" s="96">
        <f>(PI()*(CENSO[[#This Row],[DAP (cm)]]^2))/40000</f>
        <v>0.77463893901687286</v>
      </c>
      <c r="K3800" s="96">
        <f>CENSO[[#This Row],[g (m²)]]*CENSO[[#This Row],[H (m)]]*0.7</f>
        <v>6.5069670877417325</v>
      </c>
      <c r="L3800" s="64">
        <v>2</v>
      </c>
      <c r="M3800" s="65">
        <v>365888.299999999</v>
      </c>
      <c r="N3800" s="87">
        <v>9702792.5</v>
      </c>
      <c r="O3800" s="87" t="s">
        <v>1227</v>
      </c>
      <c r="P3800" s="87" t="str">
        <f>VLOOKUP(CENSO[[#This Row],[DAP (cm)]],CD[],2,TRUE)</f>
        <v>TORA</v>
      </c>
      <c r="Q3800" s="87" t="str">
        <f>VLOOKUP(CENSO[[#This Row],[DAP (cm)]],DD[],2,TRUE)</f>
        <v>90├ 100</v>
      </c>
      <c r="R3800" s="87" t="str" cm="1">
        <f t="array" ref="R3800">INDEX(_xlfn.TEXTSPLIT(CENSO[[#This Row],[NOME CIENTIFICO]]," "),1)</f>
        <v>Dimorphandra</v>
      </c>
      <c r="S3800" s="98" t="s">
        <v>1004</v>
      </c>
      <c r="T3800" s="87">
        <f>_xlfn.MINIFS(CENSO[DAP (cm)],CENSO[NOME CIENTIFICO],CENSO[[#This Row],[NOME CIENTIFICO]])</f>
        <v>39.788735772973837</v>
      </c>
      <c r="U38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00" s="87" t="str">
        <f>IF(CENSO[[#This Row],[DAP (cm)]]&lt;CENSO[[#This Row],[DMCE (cm)]],"DAP &lt; DMCE","DAP ≥ DMCE")</f>
        <v>DAP ≥ DMCE</v>
      </c>
      <c r="W3800" s="87" t="str">
        <f>IF(CENSO[[#This Row],[DAP (cm)]]&gt;200, "Superior", "Inferior")</f>
        <v>Inferior</v>
      </c>
      <c r="X3800" s="87" t="str">
        <f>VLOOKUP(CENSO[[#This Row],[NOME COMUM]],ESPECIES[],4,FALSE)</f>
        <v>Não</v>
      </c>
      <c r="Y3800" s="87" t="str">
        <f>IF(IFERROR(VLOOKUP(CENSO[[#This Row],[NOME COMUM]],COMERCIAIS[],2, FALSE), "Não") &lt;&gt; "Não", "Sim", "Não")</f>
        <v>Não</v>
      </c>
      <c r="Z3800" s="133">
        <f>CENSO[[#This Row],[g (m²)]]/SUM(AEEF[AEEF-UT])</f>
        <v>1.3553405695308877E-3</v>
      </c>
      <c r="AA3800" s="133">
        <f>CENSO[[#This Row],[v (m³)]]/SUM(AEEF[AEEF-UT])</f>
        <v>1.1384860784059458E-2</v>
      </c>
    </row>
    <row r="3801" spans="1:27" ht="14">
      <c r="A3801" s="86">
        <v>1</v>
      </c>
      <c r="B3801" s="86">
        <v>2</v>
      </c>
      <c r="C3801" s="63">
        <v>106</v>
      </c>
      <c r="D3801" s="63">
        <v>3800</v>
      </c>
      <c r="E3801" s="63" t="str">
        <f>VLOOKUP(CENSO[[#This Row],[NOME COMUM]],ESPECIES[],2,FALSE)</f>
        <v>Pouteria sp.</v>
      </c>
      <c r="F3801" s="64" t="s">
        <v>83</v>
      </c>
      <c r="G3801" s="64">
        <v>193</v>
      </c>
      <c r="H3801" s="97">
        <f>CENSO[[#This Row],[CAP (cm)]]/PI()</f>
        <v>61.4338080334716</v>
      </c>
      <c r="I3801" s="64">
        <v>16</v>
      </c>
      <c r="J3801" s="96">
        <f>(PI()*(CENSO[[#This Row],[DAP (cm)]]^2))/40000</f>
        <v>0.29641812376150045</v>
      </c>
      <c r="K3801" s="96">
        <f>CENSO[[#This Row],[g (m²)]]*CENSO[[#This Row],[H (m)]]*0.7</f>
        <v>3.3198829861288051</v>
      </c>
      <c r="L3801" s="64">
        <v>1</v>
      </c>
      <c r="M3801" s="65">
        <v>365889.7</v>
      </c>
      <c r="N3801" s="87">
        <v>9702797.3000000007</v>
      </c>
      <c r="O3801" s="87" t="s">
        <v>1227</v>
      </c>
      <c r="P3801" s="87" t="str">
        <f>VLOOKUP(CENSO[[#This Row],[DAP (cm)]],CD[],2,TRUE)</f>
        <v>TORA</v>
      </c>
      <c r="Q3801" s="87" t="str">
        <f>VLOOKUP(CENSO[[#This Row],[DAP (cm)]],DD[],2,TRUE)</f>
        <v>60├ 70</v>
      </c>
      <c r="R3801" s="87" t="str" cm="1">
        <f t="array" ref="R3801">INDEX(_xlfn.TEXTSPLIT(CENSO[[#This Row],[NOME CIENTIFICO]]," "),1)</f>
        <v>Pouteria</v>
      </c>
      <c r="S3801" s="98" t="s">
        <v>1004</v>
      </c>
      <c r="T3801" s="87">
        <f>_xlfn.MINIFS(CENSO[DAP (cm)],CENSO[NOME CIENTIFICO],CENSO[[#This Row],[NOME CIENTIFICO]])</f>
        <v>39.788735772973837</v>
      </c>
      <c r="U38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01" s="87" t="str">
        <f>IF(CENSO[[#This Row],[DAP (cm)]]&lt;CENSO[[#This Row],[DMCE (cm)]],"DAP &lt; DMCE","DAP ≥ DMCE")</f>
        <v>DAP ≥ DMCE</v>
      </c>
      <c r="W3801" s="87" t="str">
        <f>IF(CENSO[[#This Row],[DAP (cm)]]&gt;200, "Superior", "Inferior")</f>
        <v>Inferior</v>
      </c>
      <c r="X3801" s="87" t="str">
        <f>VLOOKUP(CENSO[[#This Row],[NOME COMUM]],ESPECIES[],4,FALSE)</f>
        <v>Não</v>
      </c>
      <c r="Y3801" s="87" t="str">
        <f>IF(IFERROR(VLOOKUP(CENSO[[#This Row],[NOME COMUM]],COMERCIAIS[],2, FALSE), "Não") &lt;&gt; "Não", "Sim", "Não")</f>
        <v>Não</v>
      </c>
      <c r="Z3801" s="133">
        <f>CENSO[[#This Row],[g (m²)]]/SUM(AEEF[AEEF-UT])</f>
        <v>5.1862550207979992E-4</v>
      </c>
      <c r="AA3801" s="133">
        <f>CENSO[[#This Row],[v (m³)]]/SUM(AEEF[AEEF-UT])</f>
        <v>5.8086056232937592E-3</v>
      </c>
    </row>
    <row r="3802" spans="1:27" ht="14">
      <c r="A3802" s="86">
        <v>1</v>
      </c>
      <c r="B3802" s="86">
        <v>2</v>
      </c>
      <c r="C3802" s="63">
        <v>106</v>
      </c>
      <c r="D3802" s="63">
        <v>3801</v>
      </c>
      <c r="E3802" s="63" t="str">
        <f>VLOOKUP(CENSO[[#This Row],[NOME COMUM]],ESPECIES[],2,FALSE)</f>
        <v>Lecythis chartacea O.Berg</v>
      </c>
      <c r="F3802" s="64" t="s">
        <v>31</v>
      </c>
      <c r="G3802" s="64">
        <v>308</v>
      </c>
      <c r="H3802" s="97">
        <f>CENSO[[#This Row],[CAP (cm)]]/PI()</f>
        <v>98.039444944607524</v>
      </c>
      <c r="I3802" s="64">
        <v>14</v>
      </c>
      <c r="J3802" s="96">
        <f>(PI()*(CENSO[[#This Row],[DAP (cm)]]^2))/40000</f>
        <v>0.75490372607347789</v>
      </c>
      <c r="K3802" s="96">
        <f>CENSO[[#This Row],[g (m²)]]*CENSO[[#This Row],[H (m)]]*0.7</f>
        <v>7.398056515520083</v>
      </c>
      <c r="L3802" s="64">
        <v>2</v>
      </c>
      <c r="M3802" s="65">
        <v>365895.59999999899</v>
      </c>
      <c r="N3802" s="87">
        <v>9702802.1999999899</v>
      </c>
      <c r="O3802" s="87" t="s">
        <v>1228</v>
      </c>
      <c r="P3802" s="87" t="str">
        <f>VLOOKUP(CENSO[[#This Row],[DAP (cm)]],CD[],2,TRUE)</f>
        <v>TORA</v>
      </c>
      <c r="Q3802" s="87" t="str">
        <f>VLOOKUP(CENSO[[#This Row],[DAP (cm)]],DD[],2,TRUE)</f>
        <v>90├ 100</v>
      </c>
      <c r="R3802" s="87" t="str" cm="1">
        <f t="array" ref="R3802">INDEX(_xlfn.TEXTSPLIT(CENSO[[#This Row],[NOME CIENTIFICO]]," "),1)</f>
        <v>Lecythis</v>
      </c>
      <c r="S3802" s="98" t="s">
        <v>1004</v>
      </c>
      <c r="T3802" s="87">
        <f>_xlfn.MINIFS(CENSO[DAP (cm)],CENSO[NOME CIENTIFICO],CENSO[[#This Row],[NOME CIENTIFICO]])</f>
        <v>38.833806114422465</v>
      </c>
      <c r="U38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02" s="87" t="str">
        <f>IF(CENSO[[#This Row],[DAP (cm)]]&lt;CENSO[[#This Row],[DMCE (cm)]],"DAP &lt; DMCE","DAP ≥ DMCE")</f>
        <v>DAP ≥ DMCE</v>
      </c>
      <c r="W3802" s="87" t="str">
        <f>IF(CENSO[[#This Row],[DAP (cm)]]&gt;200, "Superior", "Inferior")</f>
        <v>Inferior</v>
      </c>
      <c r="X3802" s="87" t="str">
        <f>VLOOKUP(CENSO[[#This Row],[NOME COMUM]],ESPECIES[],4,FALSE)</f>
        <v>Não</v>
      </c>
      <c r="Y3802" s="87" t="str">
        <f>IF(IFERROR(VLOOKUP(CENSO[[#This Row],[NOME COMUM]],COMERCIAIS[],2, FALSE), "Não") &lt;&gt; "Não", "Sim", "Não")</f>
        <v>Sim</v>
      </c>
      <c r="Z3802" s="133">
        <f>CENSO[[#This Row],[g (m²)]]/SUM(AEEF[AEEF-UT])</f>
        <v>1.3208110185319911E-3</v>
      </c>
      <c r="AA3802" s="133">
        <f>CENSO[[#This Row],[v (m³)]]/SUM(AEEF[AEEF-UT])</f>
        <v>1.2943947981613513E-2</v>
      </c>
    </row>
    <row r="3803" spans="1:27" ht="14">
      <c r="A3803" s="86">
        <v>1</v>
      </c>
      <c r="B3803" s="86">
        <v>2</v>
      </c>
      <c r="C3803" s="63">
        <v>106</v>
      </c>
      <c r="D3803" s="63">
        <v>3802</v>
      </c>
      <c r="E3803" s="63" t="str">
        <f>VLOOKUP(CENSO[[#This Row],[NOME COMUM]],ESPECIES[],2,FALSE)</f>
        <v>Couratari guianensis Aubl.</v>
      </c>
      <c r="F3803" s="64" t="s">
        <v>6</v>
      </c>
      <c r="G3803" s="64">
        <v>187</v>
      </c>
      <c r="H3803" s="97">
        <f>CENSO[[#This Row],[CAP (cm)]]/PI()</f>
        <v>59.523948716368857</v>
      </c>
      <c r="I3803" s="64">
        <v>18</v>
      </c>
      <c r="J3803" s="96">
        <f>(PI()*(CENSO[[#This Row],[DAP (cm)]]^2))/40000</f>
        <v>0.27827446024902436</v>
      </c>
      <c r="K3803" s="96">
        <f>CENSO[[#This Row],[g (m²)]]*CENSO[[#This Row],[H (m)]]*0.7</f>
        <v>3.5062581991377066</v>
      </c>
      <c r="L3803" s="64">
        <v>1</v>
      </c>
      <c r="M3803" s="65">
        <v>365934.09999999899</v>
      </c>
      <c r="N3803" s="87">
        <v>9702879.4000000004</v>
      </c>
      <c r="O3803" s="87" t="s">
        <v>1228</v>
      </c>
      <c r="P3803" s="87" t="str">
        <f>VLOOKUP(CENSO[[#This Row],[DAP (cm)]],CD[],2,TRUE)</f>
        <v>TORA</v>
      </c>
      <c r="Q3803" s="87" t="str">
        <f>VLOOKUP(CENSO[[#This Row],[DAP (cm)]],DD[],2,TRUE)</f>
        <v>50├ 60</v>
      </c>
      <c r="R3803" s="87" t="str" cm="1">
        <f t="array" ref="R3803">INDEX(_xlfn.TEXTSPLIT(CENSO[[#This Row],[NOME CIENTIFICO]]," "),1)</f>
        <v>Couratari</v>
      </c>
      <c r="S3803" s="98" t="s">
        <v>1004</v>
      </c>
      <c r="T3803" s="87">
        <f>_xlfn.MINIFS(CENSO[DAP (cm)],CENSO[NOME CIENTIFICO],CENSO[[#This Row],[NOME CIENTIFICO]])</f>
        <v>38.833806114422465</v>
      </c>
      <c r="U38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03" s="87" t="str">
        <f>IF(CENSO[[#This Row],[DAP (cm)]]&lt;CENSO[[#This Row],[DMCE (cm)]],"DAP &lt; DMCE","DAP ≥ DMCE")</f>
        <v>DAP ≥ DMCE</v>
      </c>
      <c r="W3803" s="87" t="str">
        <f>IF(CENSO[[#This Row],[DAP (cm)]]&gt;200, "Superior", "Inferior")</f>
        <v>Inferior</v>
      </c>
      <c r="X3803" s="87" t="str">
        <f>VLOOKUP(CENSO[[#This Row],[NOME COMUM]],ESPECIES[],4,FALSE)</f>
        <v>Não</v>
      </c>
      <c r="Y3803" s="87" t="str">
        <f>IF(IFERROR(VLOOKUP(CENSO[[#This Row],[NOME COMUM]],COMERCIAIS[],2, FALSE), "Não") &lt;&gt; "Não", "Sim", "Não")</f>
        <v>Sim</v>
      </c>
      <c r="Z3803" s="133">
        <f>CENSO[[#This Row],[g (m²)]]/SUM(AEEF[AEEF-UT])</f>
        <v>4.8688059229049158E-4</v>
      </c>
      <c r="AA3803" s="133">
        <f>CENSO[[#This Row],[v (m³)]]/SUM(AEEF[AEEF-UT])</f>
        <v>6.1346954628601937E-3</v>
      </c>
    </row>
    <row r="3804" spans="1:27" ht="14">
      <c r="A3804" s="86">
        <v>1</v>
      </c>
      <c r="B3804" s="86">
        <v>2</v>
      </c>
      <c r="C3804" s="63">
        <v>106</v>
      </c>
      <c r="D3804" s="63">
        <v>3803</v>
      </c>
      <c r="E3804" s="63" t="str">
        <f>VLOOKUP(CENSO[[#This Row],[NOME COMUM]],ESPECIES[],2,FALSE)</f>
        <v>Couratari guianensis Aubl.</v>
      </c>
      <c r="F3804" s="64" t="s">
        <v>6</v>
      </c>
      <c r="G3804" s="64">
        <v>130</v>
      </c>
      <c r="H3804" s="97">
        <f>CENSO[[#This Row],[CAP (cm)]]/PI()</f>
        <v>41.38028520389279</v>
      </c>
      <c r="I3804" s="64">
        <v>14</v>
      </c>
      <c r="J3804" s="96">
        <f>(PI()*(CENSO[[#This Row],[DAP (cm)]]^2))/40000</f>
        <v>0.13448592691265157</v>
      </c>
      <c r="K3804" s="96">
        <f>CENSO[[#This Row],[g (m²)]]*CENSO[[#This Row],[H (m)]]*0.7</f>
        <v>1.3179620837439854</v>
      </c>
      <c r="L3804" s="64">
        <v>1</v>
      </c>
      <c r="M3804" s="65">
        <v>365943.9</v>
      </c>
      <c r="N3804" s="87">
        <v>9702923.0999999903</v>
      </c>
      <c r="O3804" s="98" t="s">
        <v>1225</v>
      </c>
      <c r="P3804" s="87" t="str">
        <f>VLOOKUP(CENSO[[#This Row],[DAP (cm)]],CD[],2,TRUE)</f>
        <v>TORETE</v>
      </c>
      <c r="Q3804" s="87" t="str">
        <f>VLOOKUP(CENSO[[#This Row],[DAP (cm)]],DD[],2,TRUE)</f>
        <v>40├ 50</v>
      </c>
      <c r="R3804" s="87" t="str" cm="1">
        <f t="array" ref="R3804">INDEX(_xlfn.TEXTSPLIT(CENSO[[#This Row],[NOME CIENTIFICO]]," "),1)</f>
        <v>Couratari</v>
      </c>
      <c r="S3804" s="98" t="s">
        <v>1004</v>
      </c>
      <c r="T3804" s="87">
        <f>_xlfn.MINIFS(CENSO[DAP (cm)],CENSO[NOME CIENTIFICO],CENSO[[#This Row],[NOME CIENTIFICO]])</f>
        <v>38.833806114422465</v>
      </c>
      <c r="U38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04" s="87" t="str">
        <f>IF(CENSO[[#This Row],[DAP (cm)]]&lt;CENSO[[#This Row],[DMCE (cm)]],"DAP &lt; DMCE","DAP ≥ DMCE")</f>
        <v>DAP &lt; DMCE</v>
      </c>
      <c r="W3804" s="87" t="str">
        <f>IF(CENSO[[#This Row],[DAP (cm)]]&gt;200, "Superior", "Inferior")</f>
        <v>Inferior</v>
      </c>
      <c r="X3804" s="87" t="str">
        <f>VLOOKUP(CENSO[[#This Row],[NOME COMUM]],ESPECIES[],4,FALSE)</f>
        <v>Não</v>
      </c>
      <c r="Y3804" s="87" t="str">
        <f>IF(IFERROR(VLOOKUP(CENSO[[#This Row],[NOME COMUM]],COMERCIAIS[],2, FALSE), "Não") &lt;&gt; "Não", "Sim", "Não")</f>
        <v>Sim</v>
      </c>
      <c r="Z3804" s="133">
        <f>CENSO[[#This Row],[g (m²)]]/SUM(AEEF[AEEF-UT])</f>
        <v>2.3530218221022364E-4</v>
      </c>
      <c r="AA3804" s="133">
        <f>CENSO[[#This Row],[v (m³)]]/SUM(AEEF[AEEF-UT])</f>
        <v>2.3059613856601913E-3</v>
      </c>
    </row>
    <row r="3805" spans="1:27" ht="14">
      <c r="A3805" s="86">
        <v>1</v>
      </c>
      <c r="B3805" s="86">
        <v>2</v>
      </c>
      <c r="C3805" s="63">
        <v>106</v>
      </c>
      <c r="D3805" s="63">
        <v>3804</v>
      </c>
      <c r="E3805" s="63" t="str">
        <f>VLOOKUP(CENSO[[#This Row],[NOME COMUM]],ESPECIES[],2,FALSE)</f>
        <v>Enterolobium contortisiliquum (Vell.) Morong</v>
      </c>
      <c r="F3805" s="64" t="s">
        <v>45</v>
      </c>
      <c r="G3805" s="64">
        <v>253</v>
      </c>
      <c r="H3805" s="97">
        <f>CENSO[[#This Row],[CAP (cm)]]/PI()</f>
        <v>80.532401204499038</v>
      </c>
      <c r="I3805" s="64">
        <v>20</v>
      </c>
      <c r="J3805" s="96">
        <f>(PI()*(CENSO[[#This Row],[DAP (cm)]]^2))/40000</f>
        <v>0.50936743761845638</v>
      </c>
      <c r="K3805" s="96">
        <f>CENSO[[#This Row],[g (m²)]]*CENSO[[#This Row],[H (m)]]*0.7</f>
        <v>7.1311441266583886</v>
      </c>
      <c r="L3805" s="64">
        <v>1</v>
      </c>
      <c r="M3805" s="65">
        <v>365975.09999999899</v>
      </c>
      <c r="N3805" s="87">
        <v>9702961.4000000004</v>
      </c>
      <c r="O3805" s="87" t="s">
        <v>1228</v>
      </c>
      <c r="P3805" s="87" t="str">
        <f>VLOOKUP(CENSO[[#This Row],[DAP (cm)]],CD[],2,TRUE)</f>
        <v>TORA</v>
      </c>
      <c r="Q3805" s="87" t="str">
        <f>VLOOKUP(CENSO[[#This Row],[DAP (cm)]],DD[],2,TRUE)</f>
        <v>80├ 90</v>
      </c>
      <c r="R3805" s="87" t="str" cm="1">
        <f t="array" ref="R3805">INDEX(_xlfn.TEXTSPLIT(CENSO[[#This Row],[NOME CIENTIFICO]]," "),1)</f>
        <v>Enterolobium</v>
      </c>
      <c r="S3805" s="98" t="s">
        <v>1004</v>
      </c>
      <c r="T3805" s="87">
        <f>_xlfn.MINIFS(CENSO[DAP (cm)],CENSO[NOME CIENTIFICO],CENSO[[#This Row],[NOME CIENTIFICO]])</f>
        <v>42.971834634811742</v>
      </c>
      <c r="U38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3805" s="87" t="str">
        <f>IF(CENSO[[#This Row],[DAP (cm)]]&lt;CENSO[[#This Row],[DMCE (cm)]],"DAP &lt; DMCE","DAP ≥ DMCE")</f>
        <v>DAP ≥ DMCE</v>
      </c>
      <c r="W3805" s="87" t="str">
        <f>IF(CENSO[[#This Row],[DAP (cm)]]&gt;200, "Superior", "Inferior")</f>
        <v>Inferior</v>
      </c>
      <c r="X3805" s="87" t="str">
        <f>VLOOKUP(CENSO[[#This Row],[NOME COMUM]],ESPECIES[],4,FALSE)</f>
        <v>Não</v>
      </c>
      <c r="Y3805" s="87" t="str">
        <f>IF(IFERROR(VLOOKUP(CENSO[[#This Row],[NOME COMUM]],COMERCIAIS[],2, FALSE), "Não") &lt;&gt; "Não", "Sim", "Não")</f>
        <v>Sim</v>
      </c>
      <c r="Z3805" s="133">
        <f>CENSO[[#This Row],[g (m²)]]/SUM(AEEF[AEEF-UT])</f>
        <v>8.9121049592273379E-4</v>
      </c>
      <c r="AA3805" s="133">
        <f>CENSO[[#This Row],[v (m³)]]/SUM(AEEF[AEEF-UT])</f>
        <v>1.2476946942918272E-2</v>
      </c>
    </row>
    <row r="3806" spans="1:27" ht="14">
      <c r="A3806" s="86">
        <v>1</v>
      </c>
      <c r="B3806" s="86">
        <v>2</v>
      </c>
      <c r="C3806" s="63">
        <v>106</v>
      </c>
      <c r="D3806" s="63">
        <v>3805</v>
      </c>
      <c r="E3806" s="63" t="str">
        <f>VLOOKUP(CENSO[[#This Row],[NOME COMUM]],ESPECIES[],2,FALSE)</f>
        <v>Apuleia leiocarpa (Vogel) J.F.Macbr.</v>
      </c>
      <c r="F3806" s="64" t="s">
        <v>51</v>
      </c>
      <c r="G3806" s="64">
        <v>273</v>
      </c>
      <c r="H3806" s="97">
        <f>CENSO[[#This Row],[CAP (cm)]]/PI()</f>
        <v>86.898598928174863</v>
      </c>
      <c r="I3806" s="64">
        <v>22</v>
      </c>
      <c r="J3806" s="96">
        <f>(PI()*(CENSO[[#This Row],[DAP (cm)]]^2))/40000</f>
        <v>0.59308293768479348</v>
      </c>
      <c r="K3806" s="96">
        <f>CENSO[[#This Row],[g (m²)]]*CENSO[[#This Row],[H (m)]]*0.7</f>
        <v>9.1334772403458189</v>
      </c>
      <c r="L3806" s="64">
        <v>1</v>
      </c>
      <c r="M3806" s="65">
        <v>365974.59999999899</v>
      </c>
      <c r="N3806" s="87">
        <v>9702997</v>
      </c>
      <c r="O3806" s="87" t="s">
        <v>1227</v>
      </c>
      <c r="P3806" s="87" t="str">
        <f>VLOOKUP(CENSO[[#This Row],[DAP (cm)]],CD[],2,TRUE)</f>
        <v>TORA</v>
      </c>
      <c r="Q3806" s="87" t="str">
        <f>VLOOKUP(CENSO[[#This Row],[DAP (cm)]],DD[],2,TRUE)</f>
        <v>80├ 90</v>
      </c>
      <c r="R3806" s="87" t="str" cm="1">
        <f t="array" ref="R3806">INDEX(_xlfn.TEXTSPLIT(CENSO[[#This Row],[NOME CIENTIFICO]]," "),1)</f>
        <v>Apuleia</v>
      </c>
      <c r="S3806" s="98" t="s">
        <v>1004</v>
      </c>
      <c r="T3806" s="87">
        <f>_xlfn.MINIFS(CENSO[DAP (cm)],CENSO[NOME CIENTIFICO],CENSO[[#This Row],[NOME CIENTIFICO]])</f>
        <v>39.788735772973837</v>
      </c>
      <c r="U38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06" s="87" t="str">
        <f>IF(CENSO[[#This Row],[DAP (cm)]]&lt;CENSO[[#This Row],[DMCE (cm)]],"DAP &lt; DMCE","DAP ≥ DMCE")</f>
        <v>DAP ≥ DMCE</v>
      </c>
      <c r="W3806" s="87" t="str">
        <f>IF(CENSO[[#This Row],[DAP (cm)]]&gt;200, "Superior", "Inferior")</f>
        <v>Inferior</v>
      </c>
      <c r="X3806" s="87" t="str">
        <f>VLOOKUP(CENSO[[#This Row],[NOME COMUM]],ESPECIES[],4,FALSE)</f>
        <v>Não</v>
      </c>
      <c r="Y3806" s="87" t="str">
        <f>IF(IFERROR(VLOOKUP(CENSO[[#This Row],[NOME COMUM]],COMERCIAIS[],2, FALSE), "Não") &lt;&gt; "Não", "Sim", "Não")</f>
        <v>Sim</v>
      </c>
      <c r="Z3806" s="133">
        <f>CENSO[[#This Row],[g (m²)]]/SUM(AEEF[AEEF-UT])</f>
        <v>1.0376826235470862E-3</v>
      </c>
      <c r="AA3806" s="133">
        <f>CENSO[[#This Row],[v (m³)]]/SUM(AEEF[AEEF-UT])</f>
        <v>1.5980312402625128E-2</v>
      </c>
    </row>
    <row r="3807" spans="1:27" ht="14">
      <c r="A3807" s="86">
        <v>1</v>
      </c>
      <c r="B3807" s="86">
        <v>2</v>
      </c>
      <c r="C3807" s="63">
        <v>106</v>
      </c>
      <c r="D3807" s="63">
        <v>3806</v>
      </c>
      <c r="E3807" s="63" t="str">
        <f>VLOOKUP(CENSO[[#This Row],[NOME COMUM]],ESPECIES[],2,FALSE)</f>
        <v>Sacoglottis guianensis Benth.</v>
      </c>
      <c r="F3807" s="64" t="s">
        <v>63</v>
      </c>
      <c r="G3807" s="64">
        <v>155</v>
      </c>
      <c r="H3807" s="97">
        <f>CENSO[[#This Row],[CAP (cm)]]/PI()</f>
        <v>49.338032358487553</v>
      </c>
      <c r="I3807" s="64">
        <v>14</v>
      </c>
      <c r="J3807" s="96">
        <f>(PI()*(CENSO[[#This Row],[DAP (cm)]]^2))/40000</f>
        <v>0.19118487538913922</v>
      </c>
      <c r="K3807" s="96">
        <f>CENSO[[#This Row],[g (m²)]]*CENSO[[#This Row],[H (m)]]*0.7</f>
        <v>1.8736117788135642</v>
      </c>
      <c r="L3807" s="64">
        <v>1</v>
      </c>
      <c r="M3807" s="65">
        <v>366036.9</v>
      </c>
      <c r="N3807" s="87">
        <v>9703071.6999999899</v>
      </c>
      <c r="O3807" s="98" t="s">
        <v>1225</v>
      </c>
      <c r="P3807" s="87" t="str">
        <f>VLOOKUP(CENSO[[#This Row],[DAP (cm)]],CD[],2,TRUE)</f>
        <v>TORETE</v>
      </c>
      <c r="Q3807" s="87" t="str">
        <f>VLOOKUP(CENSO[[#This Row],[DAP (cm)]],DD[],2,TRUE)</f>
        <v>40├ 50</v>
      </c>
      <c r="R3807" s="87" t="str" cm="1">
        <f t="array" ref="R3807">INDEX(_xlfn.TEXTSPLIT(CENSO[[#This Row],[NOME CIENTIFICO]]," "),1)</f>
        <v>Sacoglottis</v>
      </c>
      <c r="S3807" s="98" t="s">
        <v>1004</v>
      </c>
      <c r="T3807" s="87">
        <f>_xlfn.MINIFS(CENSO[DAP (cm)],CENSO[NOME CIENTIFICO],CENSO[[#This Row],[NOME CIENTIFICO]])</f>
        <v>47.7464829275686</v>
      </c>
      <c r="U38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57.7464829275686</v>
      </c>
      <c r="V3807" s="87" t="str">
        <f>IF(CENSO[[#This Row],[DAP (cm)]]&lt;CENSO[[#This Row],[DMCE (cm)]],"DAP &lt; DMCE","DAP ≥ DMCE")</f>
        <v>DAP &lt; DMCE</v>
      </c>
      <c r="W3807" s="87" t="str">
        <f>IF(CENSO[[#This Row],[DAP (cm)]]&gt;200, "Superior", "Inferior")</f>
        <v>Inferior</v>
      </c>
      <c r="X3807" s="87" t="str">
        <f>VLOOKUP(CENSO[[#This Row],[NOME COMUM]],ESPECIES[],4,FALSE)</f>
        <v>Não</v>
      </c>
      <c r="Y3807" s="87" t="str">
        <f>IF(IFERROR(VLOOKUP(CENSO[[#This Row],[NOME COMUM]],COMERCIAIS[],2, FALSE), "Não") &lt;&gt; "Não", "Sim", "Não")</f>
        <v>Não</v>
      </c>
      <c r="Z3807" s="133">
        <f>CENSO[[#This Row],[g (m²)]]/SUM(AEEF[AEEF-UT])</f>
        <v>3.3450502530181188E-4</v>
      </c>
      <c r="AA3807" s="133">
        <f>CENSO[[#This Row],[v (m³)]]/SUM(AEEF[AEEF-UT])</f>
        <v>3.2781492479577561E-3</v>
      </c>
    </row>
    <row r="3808" spans="1:27" ht="14">
      <c r="A3808" s="86">
        <v>1</v>
      </c>
      <c r="B3808" s="86">
        <v>2</v>
      </c>
      <c r="C3808" s="63">
        <v>106</v>
      </c>
      <c r="D3808" s="63">
        <v>3807</v>
      </c>
      <c r="E3808" s="63" t="str">
        <f>VLOOKUP(CENSO[[#This Row],[NOME COMUM]],ESPECIES[],2,FALSE)</f>
        <v>Tachigali myrmecophila Ducke</v>
      </c>
      <c r="F3808" s="64" t="s">
        <v>14</v>
      </c>
      <c r="G3808" s="64">
        <v>290</v>
      </c>
      <c r="H3808" s="97">
        <f>CENSO[[#This Row],[CAP (cm)]]/PI()</f>
        <v>92.309866993299295</v>
      </c>
      <c r="I3808" s="64">
        <v>16</v>
      </c>
      <c r="J3808" s="96">
        <f>(PI()*(CENSO[[#This Row],[DAP (cm)]]^2))/40000</f>
        <v>0.6692465357014199</v>
      </c>
      <c r="K3808" s="96">
        <f>CENSO[[#This Row],[g (m²)]]*CENSO[[#This Row],[H (m)]]*0.7</f>
        <v>7.495561199855902</v>
      </c>
      <c r="L3808" s="64">
        <v>1</v>
      </c>
      <c r="M3808" s="65">
        <v>366025.5</v>
      </c>
      <c r="N3808" s="87">
        <v>9703105.5999999903</v>
      </c>
      <c r="O3808" s="87" t="s">
        <v>1228</v>
      </c>
      <c r="P3808" s="87" t="str">
        <f>VLOOKUP(CENSO[[#This Row],[DAP (cm)]],CD[],2,TRUE)</f>
        <v>TORA</v>
      </c>
      <c r="Q3808" s="87" t="str">
        <f>VLOOKUP(CENSO[[#This Row],[DAP (cm)]],DD[],2,TRUE)</f>
        <v>90├ 100</v>
      </c>
      <c r="R3808" s="87" t="str" cm="1">
        <f t="array" ref="R3808">INDEX(_xlfn.TEXTSPLIT(CENSO[[#This Row],[NOME CIENTIFICO]]," "),1)</f>
        <v>Tachigali</v>
      </c>
      <c r="S3808" s="98" t="s">
        <v>1004</v>
      </c>
      <c r="T3808" s="87">
        <f>_xlfn.MINIFS(CENSO[DAP (cm)],CENSO[NOME CIENTIFICO],CENSO[[#This Row],[NOME CIENTIFICO]])</f>
        <v>39.152116000606256</v>
      </c>
      <c r="U38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08" s="87" t="str">
        <f>IF(CENSO[[#This Row],[DAP (cm)]]&lt;CENSO[[#This Row],[DMCE (cm)]],"DAP &lt; DMCE","DAP ≥ DMCE")</f>
        <v>DAP ≥ DMCE</v>
      </c>
      <c r="W3808" s="87" t="str">
        <f>IF(CENSO[[#This Row],[DAP (cm)]]&gt;200, "Superior", "Inferior")</f>
        <v>Inferior</v>
      </c>
      <c r="X3808" s="87" t="str">
        <f>VLOOKUP(CENSO[[#This Row],[NOME COMUM]],ESPECIES[],4,FALSE)</f>
        <v>Não</v>
      </c>
      <c r="Y3808" s="87" t="str">
        <f>IF(IFERROR(VLOOKUP(CENSO[[#This Row],[NOME COMUM]],COMERCIAIS[],2, FALSE), "Não") &lt;&gt; "Não", "Sim", "Não")</f>
        <v>Sim</v>
      </c>
      <c r="Z3808" s="133">
        <f>CENSO[[#This Row],[g (m²)]]/SUM(AEEF[AEEF-UT])</f>
        <v>1.1709416286319412E-3</v>
      </c>
      <c r="AA3808" s="133">
        <f>CENSO[[#This Row],[v (m³)]]/SUM(AEEF[AEEF-UT])</f>
        <v>1.3114546240677739E-2</v>
      </c>
    </row>
    <row r="3809" spans="1:27" ht="14">
      <c r="A3809" s="86">
        <v>1</v>
      </c>
      <c r="B3809" s="86">
        <v>2</v>
      </c>
      <c r="C3809" s="63">
        <v>106</v>
      </c>
      <c r="D3809" s="63">
        <v>3808</v>
      </c>
      <c r="E3809" s="63" t="str">
        <f>VLOOKUP(CENSO[[#This Row],[NOME COMUM]],ESPECIES[],2,FALSE)</f>
        <v>Erisma uncinatum Warm.</v>
      </c>
      <c r="F3809" s="64" t="s">
        <v>98</v>
      </c>
      <c r="G3809" s="64">
        <v>576</v>
      </c>
      <c r="H3809" s="97">
        <f>CENSO[[#This Row],[CAP (cm)]]/PI()</f>
        <v>183.34649444186343</v>
      </c>
      <c r="I3809" s="64">
        <v>20</v>
      </c>
      <c r="J3809" s="96">
        <f>(PI()*(CENSO[[#This Row],[DAP (cm)]]^2))/40000</f>
        <v>2.6401895199628331</v>
      </c>
      <c r="K3809" s="96">
        <f>CENSO[[#This Row],[g (m²)]]*CENSO[[#This Row],[H (m)]]*0.7</f>
        <v>36.96265327947966</v>
      </c>
      <c r="L3809" s="64">
        <v>1</v>
      </c>
      <c r="M3809" s="65">
        <v>366095</v>
      </c>
      <c r="N3809" s="87">
        <v>9703213.0999999903</v>
      </c>
      <c r="O3809" s="87" t="s">
        <v>1228</v>
      </c>
      <c r="P3809" s="87" t="str">
        <f>VLOOKUP(CENSO[[#This Row],[DAP (cm)]],CD[],2,TRUE)</f>
        <v>TORA</v>
      </c>
      <c r="Q3809" s="87" t="str">
        <f>VLOOKUP(CENSO[[#This Row],[DAP (cm)]],DD[],2,TRUE)</f>
        <v>180├ 190</v>
      </c>
      <c r="R3809" s="87" t="str" cm="1">
        <f t="array" ref="R3809">INDEX(_xlfn.TEXTSPLIT(CENSO[[#This Row],[NOME CIENTIFICO]]," "),1)</f>
        <v>Erisma</v>
      </c>
      <c r="S3809" s="98" t="s">
        <v>1004</v>
      </c>
      <c r="T3809" s="87">
        <f>_xlfn.MINIFS(CENSO[DAP (cm)],CENSO[NOME CIENTIFICO],CENSO[[#This Row],[NOME CIENTIFICO]])</f>
        <v>41.38028520389279</v>
      </c>
      <c r="U38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809" s="87" t="str">
        <f>IF(CENSO[[#This Row],[DAP (cm)]]&lt;CENSO[[#This Row],[DMCE (cm)]],"DAP &lt; DMCE","DAP ≥ DMCE")</f>
        <v>DAP ≥ DMCE</v>
      </c>
      <c r="W3809" s="87" t="str">
        <f>IF(CENSO[[#This Row],[DAP (cm)]]&gt;200, "Superior", "Inferior")</f>
        <v>Inferior</v>
      </c>
      <c r="X3809" s="87" t="str">
        <f>VLOOKUP(CENSO[[#This Row],[NOME COMUM]],ESPECIES[],4,FALSE)</f>
        <v>Não</v>
      </c>
      <c r="Y3809" s="87" t="str">
        <f>IF(IFERROR(VLOOKUP(CENSO[[#This Row],[NOME COMUM]],COMERCIAIS[],2, FALSE), "Não") &lt;&gt; "Não", "Sim", "Não")</f>
        <v>Sim</v>
      </c>
      <c r="Z3809" s="133">
        <f>CENSO[[#This Row],[g (m²)]]/SUM(AEEF[AEEF-UT])</f>
        <v>4.6193856097620795E-3</v>
      </c>
      <c r="AA3809" s="133">
        <f>CENSO[[#This Row],[v (m³)]]/SUM(AEEF[AEEF-UT])</f>
        <v>6.4671398536669103E-2</v>
      </c>
    </row>
    <row r="3810" spans="1:27" ht="14">
      <c r="A3810" s="86">
        <v>1</v>
      </c>
      <c r="B3810" s="86">
        <v>2</v>
      </c>
      <c r="C3810" s="63">
        <v>106</v>
      </c>
      <c r="D3810" s="63">
        <v>3809</v>
      </c>
      <c r="E3810" s="63" t="str">
        <f>VLOOKUP(CENSO[[#This Row],[NOME COMUM]],ESPECIES[],2,FALSE)</f>
        <v>Simarouba amara Aubl.</v>
      </c>
      <c r="F3810" s="64" t="s">
        <v>20</v>
      </c>
      <c r="G3810" s="64">
        <v>518</v>
      </c>
      <c r="H3810" s="97">
        <f>CENSO[[#This Row],[CAP (cm)]]/PI()</f>
        <v>164.88452104320356</v>
      </c>
      <c r="I3810" s="64">
        <v>20</v>
      </c>
      <c r="J3810" s="96">
        <f>(PI()*(CENSO[[#This Row],[DAP (cm)]]^2))/40000</f>
        <v>2.135254547509486</v>
      </c>
      <c r="K3810" s="96">
        <f>CENSO[[#This Row],[g (m²)]]*CENSO[[#This Row],[H (m)]]*0.7</f>
        <v>29.893563665132802</v>
      </c>
      <c r="L3810" s="64">
        <v>1</v>
      </c>
      <c r="M3810" s="65">
        <v>366110.09999999899</v>
      </c>
      <c r="N3810" s="87">
        <v>9703220.4000000004</v>
      </c>
      <c r="O3810" s="87" t="s">
        <v>1227</v>
      </c>
      <c r="P3810" s="87" t="str">
        <f>VLOOKUP(CENSO[[#This Row],[DAP (cm)]],CD[],2,TRUE)</f>
        <v>TORA</v>
      </c>
      <c r="Q3810" s="87" t="str">
        <f>VLOOKUP(CENSO[[#This Row],[DAP (cm)]],DD[],2,TRUE)</f>
        <v>160├ 170</v>
      </c>
      <c r="R3810" s="87" t="str" cm="1">
        <f t="array" ref="R3810">INDEX(_xlfn.TEXTSPLIT(CENSO[[#This Row],[NOME CIENTIFICO]]," "),1)</f>
        <v>Simarouba</v>
      </c>
      <c r="S3810" s="98" t="s">
        <v>1004</v>
      </c>
      <c r="T3810" s="87">
        <f>_xlfn.MINIFS(CENSO[DAP (cm)],CENSO[NOME CIENTIFICO],CENSO[[#This Row],[NOME CIENTIFICO]])</f>
        <v>42.335214862444161</v>
      </c>
      <c r="U38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3810" s="87" t="str">
        <f>IF(CENSO[[#This Row],[DAP (cm)]]&lt;CENSO[[#This Row],[DMCE (cm)]],"DAP &lt; DMCE","DAP ≥ DMCE")</f>
        <v>DAP ≥ DMCE</v>
      </c>
      <c r="W3810" s="87" t="str">
        <f>IF(CENSO[[#This Row],[DAP (cm)]]&gt;200, "Superior", "Inferior")</f>
        <v>Inferior</v>
      </c>
      <c r="X3810" s="87" t="str">
        <f>VLOOKUP(CENSO[[#This Row],[NOME COMUM]],ESPECIES[],4,FALSE)</f>
        <v>Não</v>
      </c>
      <c r="Y3810" s="87" t="str">
        <f>IF(IFERROR(VLOOKUP(CENSO[[#This Row],[NOME COMUM]],COMERCIAIS[],2, FALSE), "Não") &lt;&gt; "Não", "Sim", "Não")</f>
        <v>Não</v>
      </c>
      <c r="Z3810" s="133">
        <f>CENSO[[#This Row],[g (m²)]]/SUM(AEEF[AEEF-UT])</f>
        <v>3.7359303396080493E-3</v>
      </c>
      <c r="AA3810" s="133">
        <f>CENSO[[#This Row],[v (m³)]]/SUM(AEEF[AEEF-UT])</f>
        <v>5.2303024754512685E-2</v>
      </c>
    </row>
    <row r="3811" spans="1:27" ht="14">
      <c r="A3811" s="86">
        <v>1</v>
      </c>
      <c r="B3811" s="86">
        <v>2</v>
      </c>
      <c r="C3811" s="63">
        <v>106</v>
      </c>
      <c r="D3811" s="63">
        <v>3810</v>
      </c>
      <c r="E3811" s="63" t="str">
        <f>VLOOKUP(CENSO[[#This Row],[NOME COMUM]],ESPECIES[],2,FALSE)</f>
        <v>Pouteria sp.</v>
      </c>
      <c r="F3811" s="64" t="s">
        <v>83</v>
      </c>
      <c r="G3811" s="64">
        <v>207</v>
      </c>
      <c r="H3811" s="97">
        <f>CENSO[[#This Row],[CAP (cm)]]/PI()</f>
        <v>65.890146440044674</v>
      </c>
      <c r="I3811" s="64">
        <v>19</v>
      </c>
      <c r="J3811" s="96">
        <f>(PI()*(CENSO[[#This Row],[DAP (cm)]]^2))/40000</f>
        <v>0.34098150782723119</v>
      </c>
      <c r="K3811" s="96">
        <f>CENSO[[#This Row],[g (m²)]]*CENSO[[#This Row],[H (m)]]*0.7</f>
        <v>4.535054054102174</v>
      </c>
      <c r="L3811" s="64">
        <v>1</v>
      </c>
      <c r="M3811" s="65">
        <v>366116.09999999899</v>
      </c>
      <c r="N3811" s="87">
        <v>9703222.9000000004</v>
      </c>
      <c r="O3811" s="87" t="s">
        <v>1227</v>
      </c>
      <c r="P3811" s="87" t="str">
        <f>VLOOKUP(CENSO[[#This Row],[DAP (cm)]],CD[],2,TRUE)</f>
        <v>TORA</v>
      </c>
      <c r="Q3811" s="87" t="str">
        <f>VLOOKUP(CENSO[[#This Row],[DAP (cm)]],DD[],2,TRUE)</f>
        <v>60├ 70</v>
      </c>
      <c r="R3811" s="87" t="str" cm="1">
        <f t="array" ref="R3811">INDEX(_xlfn.TEXTSPLIT(CENSO[[#This Row],[NOME CIENTIFICO]]," "),1)</f>
        <v>Pouteria</v>
      </c>
      <c r="S3811" s="98" t="s">
        <v>1004</v>
      </c>
      <c r="T3811" s="87">
        <f>_xlfn.MINIFS(CENSO[DAP (cm)],CENSO[NOME CIENTIFICO],CENSO[[#This Row],[NOME CIENTIFICO]])</f>
        <v>39.788735772973837</v>
      </c>
      <c r="U38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11" s="87" t="str">
        <f>IF(CENSO[[#This Row],[DAP (cm)]]&lt;CENSO[[#This Row],[DMCE (cm)]],"DAP &lt; DMCE","DAP ≥ DMCE")</f>
        <v>DAP ≥ DMCE</v>
      </c>
      <c r="W3811" s="87" t="str">
        <f>IF(CENSO[[#This Row],[DAP (cm)]]&gt;200, "Superior", "Inferior")</f>
        <v>Inferior</v>
      </c>
      <c r="X3811" s="87" t="str">
        <f>VLOOKUP(CENSO[[#This Row],[NOME COMUM]],ESPECIES[],4,FALSE)</f>
        <v>Não</v>
      </c>
      <c r="Y3811" s="87" t="str">
        <f>IF(IFERROR(VLOOKUP(CENSO[[#This Row],[NOME COMUM]],COMERCIAIS[],2, FALSE), "Não") &lt;&gt; "Não", "Sim", "Não")</f>
        <v>Não</v>
      </c>
      <c r="Z3811" s="133">
        <f>CENSO[[#This Row],[g (m²)]]/SUM(AEEF[AEEF-UT])</f>
        <v>5.9659545594827642E-4</v>
      </c>
      <c r="AA3811" s="133">
        <f>CENSO[[#This Row],[v (m³)]]/SUM(AEEF[AEEF-UT])</f>
        <v>7.9347195641120746E-3</v>
      </c>
    </row>
    <row r="3812" spans="1:27" ht="14">
      <c r="A3812" s="86">
        <v>1</v>
      </c>
      <c r="B3812" s="86">
        <v>2</v>
      </c>
      <c r="C3812" s="63">
        <v>106</v>
      </c>
      <c r="D3812" s="63">
        <v>3811</v>
      </c>
      <c r="E3812" s="63" t="str">
        <f>VLOOKUP(CENSO[[#This Row],[NOME COMUM]],ESPECIES[],2,FALSE)</f>
        <v>Tachigali myrmecophila Ducke</v>
      </c>
      <c r="F3812" s="64" t="s">
        <v>14</v>
      </c>
      <c r="G3812" s="64">
        <v>222</v>
      </c>
      <c r="H3812" s="97">
        <f>CENSO[[#This Row],[CAP (cm)]]/PI()</f>
        <v>70.664794732801525</v>
      </c>
      <c r="I3812" s="64">
        <v>16</v>
      </c>
      <c r="J3812" s="96">
        <f>(PI()*(CENSO[[#This Row],[DAP (cm)]]^2))/40000</f>
        <v>0.39218961076704845</v>
      </c>
      <c r="K3812" s="96">
        <f>CENSO[[#This Row],[g (m²)]]*CENSO[[#This Row],[H (m)]]*0.7</f>
        <v>4.3925236405909427</v>
      </c>
      <c r="L3812" s="64">
        <v>1</v>
      </c>
      <c r="M3812" s="65">
        <v>366114.7</v>
      </c>
      <c r="N3812" s="87">
        <v>9703229.1999999899</v>
      </c>
      <c r="O3812" s="87" t="s">
        <v>1228</v>
      </c>
      <c r="P3812" s="87" t="str">
        <f>VLOOKUP(CENSO[[#This Row],[DAP (cm)]],CD[],2,TRUE)</f>
        <v>TORA</v>
      </c>
      <c r="Q3812" s="87" t="str">
        <f>VLOOKUP(CENSO[[#This Row],[DAP (cm)]],DD[],2,TRUE)</f>
        <v>70├ 80</v>
      </c>
      <c r="R3812" s="87" t="str" cm="1">
        <f t="array" ref="R3812">INDEX(_xlfn.TEXTSPLIT(CENSO[[#This Row],[NOME CIENTIFICO]]," "),1)</f>
        <v>Tachigali</v>
      </c>
      <c r="S3812" s="98" t="s">
        <v>1004</v>
      </c>
      <c r="T3812" s="87">
        <f>_xlfn.MINIFS(CENSO[DAP (cm)],CENSO[NOME CIENTIFICO],CENSO[[#This Row],[NOME CIENTIFICO]])</f>
        <v>39.152116000606256</v>
      </c>
      <c r="U38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12" s="87" t="str">
        <f>IF(CENSO[[#This Row],[DAP (cm)]]&lt;CENSO[[#This Row],[DMCE (cm)]],"DAP &lt; DMCE","DAP ≥ DMCE")</f>
        <v>DAP ≥ DMCE</v>
      </c>
      <c r="W3812" s="87" t="str">
        <f>IF(CENSO[[#This Row],[DAP (cm)]]&gt;200, "Superior", "Inferior")</f>
        <v>Inferior</v>
      </c>
      <c r="X3812" s="87" t="str">
        <f>VLOOKUP(CENSO[[#This Row],[NOME COMUM]],ESPECIES[],4,FALSE)</f>
        <v>Não</v>
      </c>
      <c r="Y3812" s="87" t="str">
        <f>IF(IFERROR(VLOOKUP(CENSO[[#This Row],[NOME COMUM]],COMERCIAIS[],2, FALSE), "Não") &lt;&gt; "Não", "Sim", "Não")</f>
        <v>Sim</v>
      </c>
      <c r="Z3812" s="133">
        <f>CENSO[[#This Row],[g (m²)]]/SUM(AEEF[AEEF-UT])</f>
        <v>6.8619128686678451E-4</v>
      </c>
      <c r="AA3812" s="133">
        <f>CENSO[[#This Row],[v (m³)]]/SUM(AEEF[AEEF-UT])</f>
        <v>7.6853424129079868E-3</v>
      </c>
    </row>
    <row r="3813" spans="1:27" ht="14">
      <c r="A3813" s="86">
        <v>1</v>
      </c>
      <c r="B3813" s="86">
        <v>2</v>
      </c>
      <c r="C3813" s="63">
        <v>106</v>
      </c>
      <c r="D3813" s="63">
        <v>3812</v>
      </c>
      <c r="E3813" s="63" t="str">
        <f>VLOOKUP(CENSO[[#This Row],[NOME COMUM]],ESPECIES[],2,FALSE)</f>
        <v>Tachigali myrmecophila Ducke</v>
      </c>
      <c r="F3813" s="64" t="s">
        <v>14</v>
      </c>
      <c r="G3813" s="64">
        <v>217</v>
      </c>
      <c r="H3813" s="97">
        <f>CENSO[[#This Row],[CAP (cm)]]/PI()</f>
        <v>69.073245301882579</v>
      </c>
      <c r="I3813" s="64">
        <v>12</v>
      </c>
      <c r="J3813" s="96">
        <f>(PI()*(CENSO[[#This Row],[DAP (cm)]]^2))/40000</f>
        <v>0.37472235576271301</v>
      </c>
      <c r="K3813" s="96">
        <f>CENSO[[#This Row],[g (m²)]]*CENSO[[#This Row],[H (m)]]*0.7</f>
        <v>3.147667788406789</v>
      </c>
      <c r="L3813" s="64">
        <v>1</v>
      </c>
      <c r="M3813" s="65">
        <v>366114.299999999</v>
      </c>
      <c r="N3813" s="87">
        <v>9703237.0999999903</v>
      </c>
      <c r="O3813" s="87" t="s">
        <v>1228</v>
      </c>
      <c r="P3813" s="87" t="str">
        <f>VLOOKUP(CENSO[[#This Row],[DAP (cm)]],CD[],2,TRUE)</f>
        <v>TORA</v>
      </c>
      <c r="Q3813" s="87" t="str">
        <f>VLOOKUP(CENSO[[#This Row],[DAP (cm)]],DD[],2,TRUE)</f>
        <v>60├ 70</v>
      </c>
      <c r="R3813" s="87" t="str" cm="1">
        <f t="array" ref="R3813">INDEX(_xlfn.TEXTSPLIT(CENSO[[#This Row],[NOME CIENTIFICO]]," "),1)</f>
        <v>Tachigali</v>
      </c>
      <c r="S3813" s="98" t="s">
        <v>1004</v>
      </c>
      <c r="T3813" s="87">
        <f>_xlfn.MINIFS(CENSO[DAP (cm)],CENSO[NOME CIENTIFICO],CENSO[[#This Row],[NOME CIENTIFICO]])</f>
        <v>39.152116000606256</v>
      </c>
      <c r="U38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13" s="87" t="str">
        <f>IF(CENSO[[#This Row],[DAP (cm)]]&lt;CENSO[[#This Row],[DMCE (cm)]],"DAP &lt; DMCE","DAP ≥ DMCE")</f>
        <v>DAP ≥ DMCE</v>
      </c>
      <c r="W3813" s="87" t="str">
        <f>IF(CENSO[[#This Row],[DAP (cm)]]&gt;200, "Superior", "Inferior")</f>
        <v>Inferior</v>
      </c>
      <c r="X3813" s="87" t="str">
        <f>VLOOKUP(CENSO[[#This Row],[NOME COMUM]],ESPECIES[],4,FALSE)</f>
        <v>Não</v>
      </c>
      <c r="Y3813" s="87" t="str">
        <f>IF(IFERROR(VLOOKUP(CENSO[[#This Row],[NOME COMUM]],COMERCIAIS[],2, FALSE), "Não") &lt;&gt; "Não", "Sim", "Não")</f>
        <v>Sim</v>
      </c>
      <c r="Z3813" s="133">
        <f>CENSO[[#This Row],[g (m²)]]/SUM(AEEF[AEEF-UT])</f>
        <v>6.5562984959155154E-4</v>
      </c>
      <c r="AA3813" s="133">
        <f>CENSO[[#This Row],[v (m³)]]/SUM(AEEF[AEEF-UT])</f>
        <v>5.5072907365690321E-3</v>
      </c>
    </row>
    <row r="3814" spans="1:27" ht="14">
      <c r="A3814" s="86">
        <v>1</v>
      </c>
      <c r="B3814" s="86">
        <v>2</v>
      </c>
      <c r="C3814" s="63">
        <v>106</v>
      </c>
      <c r="D3814" s="63">
        <v>3813</v>
      </c>
      <c r="E3814" s="63" t="str">
        <f>VLOOKUP(CENSO[[#This Row],[NOME COMUM]],ESPECIES[],2,FALSE)</f>
        <v>Eschweilera grandiflora (Aubl.) Sandwith</v>
      </c>
      <c r="F3814" s="64" t="s">
        <v>19</v>
      </c>
      <c r="G3814" s="64">
        <v>138</v>
      </c>
      <c r="H3814" s="97">
        <f>CENSO[[#This Row],[CAP (cm)]]/PI()</f>
        <v>43.926764293363114</v>
      </c>
      <c r="I3814" s="64">
        <v>13</v>
      </c>
      <c r="J3814" s="96">
        <f>(PI()*(CENSO[[#This Row],[DAP (cm)]]^2))/40000</f>
        <v>0.15154733681210272</v>
      </c>
      <c r="K3814" s="96">
        <f>CENSO[[#This Row],[g (m²)]]*CENSO[[#This Row],[H (m)]]*0.7</f>
        <v>1.3790807649901347</v>
      </c>
      <c r="L3814" s="64">
        <v>1</v>
      </c>
      <c r="M3814" s="65">
        <v>366106.2</v>
      </c>
      <c r="N3814" s="87">
        <v>9703299.5</v>
      </c>
      <c r="O3814" s="98" t="s">
        <v>1225</v>
      </c>
      <c r="P3814" s="87" t="str">
        <f>VLOOKUP(CENSO[[#This Row],[DAP (cm)]],CD[],2,TRUE)</f>
        <v>TORETE</v>
      </c>
      <c r="Q3814" s="87" t="str">
        <f>VLOOKUP(CENSO[[#This Row],[DAP (cm)]],DD[],2,TRUE)</f>
        <v>40├ 50</v>
      </c>
      <c r="R3814" s="87" t="str" cm="1">
        <f t="array" ref="R3814">INDEX(_xlfn.TEXTSPLIT(CENSO[[#This Row],[NOME CIENTIFICO]]," "),1)</f>
        <v>Eschweilera</v>
      </c>
      <c r="S3814" s="98" t="s">
        <v>1004</v>
      </c>
      <c r="T3814" s="87">
        <f>_xlfn.MINIFS(CENSO[DAP (cm)],CENSO[NOME CIENTIFICO],CENSO[[#This Row],[NOME CIENTIFICO]])</f>
        <v>41.38028520389279</v>
      </c>
      <c r="U38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814" s="87" t="str">
        <f>IF(CENSO[[#This Row],[DAP (cm)]]&lt;CENSO[[#This Row],[DMCE (cm)]],"DAP &lt; DMCE","DAP ≥ DMCE")</f>
        <v>DAP &lt; DMCE</v>
      </c>
      <c r="W3814" s="87" t="str">
        <f>IF(CENSO[[#This Row],[DAP (cm)]]&gt;200, "Superior", "Inferior")</f>
        <v>Inferior</v>
      </c>
      <c r="X3814" s="87" t="str">
        <f>VLOOKUP(CENSO[[#This Row],[NOME COMUM]],ESPECIES[],4,FALSE)</f>
        <v>Não</v>
      </c>
      <c r="Y3814" s="87" t="str">
        <f>IF(IFERROR(VLOOKUP(CENSO[[#This Row],[NOME COMUM]],COMERCIAIS[],2, FALSE), "Não") &lt;&gt; "Não", "Sim", "Não")</f>
        <v>Não</v>
      </c>
      <c r="Z3814" s="133">
        <f>CENSO[[#This Row],[g (m²)]]/SUM(AEEF[AEEF-UT])</f>
        <v>2.651535359770117E-4</v>
      </c>
      <c r="AA3814" s="133">
        <f>CENSO[[#This Row],[v (m³)]]/SUM(AEEF[AEEF-UT])</f>
        <v>2.4128971773908063E-3</v>
      </c>
    </row>
    <row r="3815" spans="1:27" ht="14">
      <c r="A3815" s="86">
        <v>1</v>
      </c>
      <c r="B3815" s="86">
        <v>2</v>
      </c>
      <c r="C3815" s="63">
        <v>106</v>
      </c>
      <c r="D3815" s="63">
        <v>3814</v>
      </c>
      <c r="E3815" s="63" t="str">
        <f>VLOOKUP(CENSO[[#This Row],[NOME COMUM]],ESPECIES[],2,FALSE)</f>
        <v>Pouteria sp.</v>
      </c>
      <c r="F3815" s="64" t="s">
        <v>83</v>
      </c>
      <c r="G3815" s="64">
        <v>206</v>
      </c>
      <c r="H3815" s="97">
        <f>CENSO[[#This Row],[CAP (cm)]]/PI()</f>
        <v>65.571836553860877</v>
      </c>
      <c r="I3815" s="64">
        <v>17</v>
      </c>
      <c r="J3815" s="96">
        <f>(PI()*(CENSO[[#This Row],[DAP (cm)]]^2))/40000</f>
        <v>0.33769495825238349</v>
      </c>
      <c r="K3815" s="96">
        <f>CENSO[[#This Row],[g (m²)]]*CENSO[[#This Row],[H (m)]]*0.7</f>
        <v>4.0185700032033633</v>
      </c>
      <c r="L3815" s="64">
        <v>1</v>
      </c>
      <c r="M3815" s="65">
        <v>366118</v>
      </c>
      <c r="N3815" s="87">
        <v>9703294</v>
      </c>
      <c r="O3815" s="87" t="s">
        <v>1227</v>
      </c>
      <c r="P3815" s="87" t="str">
        <f>VLOOKUP(CENSO[[#This Row],[DAP (cm)]],CD[],2,TRUE)</f>
        <v>TORA</v>
      </c>
      <c r="Q3815" s="87" t="str">
        <f>VLOOKUP(CENSO[[#This Row],[DAP (cm)]],DD[],2,TRUE)</f>
        <v>60├ 70</v>
      </c>
      <c r="R3815" s="87" t="str" cm="1">
        <f t="array" ref="R3815">INDEX(_xlfn.TEXTSPLIT(CENSO[[#This Row],[NOME CIENTIFICO]]," "),1)</f>
        <v>Pouteria</v>
      </c>
      <c r="S3815" s="98" t="s">
        <v>1004</v>
      </c>
      <c r="T3815" s="87">
        <f>_xlfn.MINIFS(CENSO[DAP (cm)],CENSO[NOME CIENTIFICO],CENSO[[#This Row],[NOME CIENTIFICO]])</f>
        <v>39.788735772973837</v>
      </c>
      <c r="U38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15" s="87" t="str">
        <f>IF(CENSO[[#This Row],[DAP (cm)]]&lt;CENSO[[#This Row],[DMCE (cm)]],"DAP &lt; DMCE","DAP ≥ DMCE")</f>
        <v>DAP ≥ DMCE</v>
      </c>
      <c r="W3815" s="87" t="str">
        <f>IF(CENSO[[#This Row],[DAP (cm)]]&gt;200, "Superior", "Inferior")</f>
        <v>Inferior</v>
      </c>
      <c r="X3815" s="87" t="str">
        <f>VLOOKUP(CENSO[[#This Row],[NOME COMUM]],ESPECIES[],4,FALSE)</f>
        <v>Não</v>
      </c>
      <c r="Y3815" s="87" t="str">
        <f>IF(IFERROR(VLOOKUP(CENSO[[#This Row],[NOME COMUM]],COMERCIAIS[],2, FALSE), "Não") &lt;&gt; "Não", "Sim", "Não")</f>
        <v>Não</v>
      </c>
      <c r="Z3815" s="133">
        <f>CENSO[[#This Row],[g (m²)]]/SUM(AEEF[AEEF-UT])</f>
        <v>5.9084517185047623E-4</v>
      </c>
      <c r="AA3815" s="133">
        <f>CENSO[[#This Row],[v (m³)]]/SUM(AEEF[AEEF-UT])</f>
        <v>7.0310575450206669E-3</v>
      </c>
    </row>
    <row r="3816" spans="1:27" ht="14">
      <c r="A3816" s="86">
        <v>1</v>
      </c>
      <c r="B3816" s="86">
        <v>2</v>
      </c>
      <c r="C3816" s="63">
        <v>106</v>
      </c>
      <c r="D3816" s="63">
        <v>3815</v>
      </c>
      <c r="E3816" s="63" t="str">
        <f>VLOOKUP(CENSO[[#This Row],[NOME COMUM]],ESPECIES[],2,FALSE)</f>
        <v>Clarisia racemosa Ruiz &amp; Pav.</v>
      </c>
      <c r="F3816" s="64" t="s">
        <v>81</v>
      </c>
      <c r="G3816" s="64">
        <v>160</v>
      </c>
      <c r="H3816" s="97">
        <f>CENSO[[#This Row],[CAP (cm)]]/PI()</f>
        <v>50.929581789406512</v>
      </c>
      <c r="I3816" s="64">
        <v>15</v>
      </c>
      <c r="J3816" s="96">
        <f>(PI()*(CENSO[[#This Row],[DAP (cm)]]^2))/40000</f>
        <v>0.20371832715762608</v>
      </c>
      <c r="K3816" s="96">
        <f>CENSO[[#This Row],[g (m²)]]*CENSO[[#This Row],[H (m)]]*0.7</f>
        <v>2.1390424351550736</v>
      </c>
      <c r="L3816" s="64">
        <v>1</v>
      </c>
      <c r="M3816" s="65">
        <v>366122.5</v>
      </c>
      <c r="N3816" s="87">
        <v>9703291.8000000007</v>
      </c>
      <c r="O3816" s="98" t="s">
        <v>1225</v>
      </c>
      <c r="P3816" s="87" t="str">
        <f>VLOOKUP(CENSO[[#This Row],[DAP (cm)]],CD[],2,TRUE)</f>
        <v>TORA</v>
      </c>
      <c r="Q3816" s="87" t="str">
        <f>VLOOKUP(CENSO[[#This Row],[DAP (cm)]],DD[],2,TRUE)</f>
        <v>50├ 60</v>
      </c>
      <c r="R3816" s="87" t="str" cm="1">
        <f t="array" ref="R3816">INDEX(_xlfn.TEXTSPLIT(CENSO[[#This Row],[NOME CIENTIFICO]]," "),1)</f>
        <v>Clarisia</v>
      </c>
      <c r="S3816" s="98" t="s">
        <v>1004</v>
      </c>
      <c r="T3816" s="87">
        <f>_xlfn.MINIFS(CENSO[DAP (cm)],CENSO[NOME CIENTIFICO],CENSO[[#This Row],[NOME CIENTIFICO]])</f>
        <v>50.929581789406512</v>
      </c>
      <c r="U38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60.929581789406512</v>
      </c>
      <c r="V3816" s="87" t="str">
        <f>IF(CENSO[[#This Row],[DAP (cm)]]&lt;CENSO[[#This Row],[DMCE (cm)]],"DAP &lt; DMCE","DAP ≥ DMCE")</f>
        <v>DAP &lt; DMCE</v>
      </c>
      <c r="W3816" s="87" t="str">
        <f>IF(CENSO[[#This Row],[DAP (cm)]]&gt;200, "Superior", "Inferior")</f>
        <v>Inferior</v>
      </c>
      <c r="X3816" s="87" t="str">
        <f>VLOOKUP(CENSO[[#This Row],[NOME COMUM]],ESPECIES[],4,FALSE)</f>
        <v>Não</v>
      </c>
      <c r="Y3816" s="87" t="str">
        <f>IF(IFERROR(VLOOKUP(CENSO[[#This Row],[NOME COMUM]],COMERCIAIS[],2, FALSE), "Não") &lt;&gt; "Não", "Sim", "Não")</f>
        <v>Não</v>
      </c>
      <c r="Z3816" s="133">
        <f>CENSO[[#This Row],[g (m²)]]/SUM(AEEF[AEEF-UT])</f>
        <v>3.5643407482732108E-4</v>
      </c>
      <c r="AA3816" s="133">
        <f>CENSO[[#This Row],[v (m³)]]/SUM(AEEF[AEEF-UT])</f>
        <v>3.7425577856868707E-3</v>
      </c>
    </row>
    <row r="3817" spans="1:27" ht="14">
      <c r="A3817" s="86">
        <v>1</v>
      </c>
      <c r="B3817" s="86">
        <v>2</v>
      </c>
      <c r="C3817" s="63">
        <v>106</v>
      </c>
      <c r="D3817" s="63">
        <v>3816</v>
      </c>
      <c r="E3817" s="63" t="str">
        <f>VLOOKUP(CENSO[[#This Row],[NOME COMUM]],ESPECIES[],2,FALSE)</f>
        <v>Bertholletia excelsa Humb. &amp; Bonpl.</v>
      </c>
      <c r="F3817" s="64" t="s">
        <v>37</v>
      </c>
      <c r="G3817" s="64">
        <v>272</v>
      </c>
      <c r="H3817" s="97">
        <f>CENSO[[#This Row],[CAP (cm)]]/PI()</f>
        <v>86.580289041991065</v>
      </c>
      <c r="I3817" s="64">
        <v>23</v>
      </c>
      <c r="J3817" s="96">
        <f>(PI()*(CENSO[[#This Row],[DAP (cm)]]^2))/40000</f>
        <v>0.58874596548553915</v>
      </c>
      <c r="K3817" s="96">
        <f>CENSO[[#This Row],[g (m²)]]*CENSO[[#This Row],[H (m)]]*0.7</f>
        <v>9.4788100443171786</v>
      </c>
      <c r="L3817" s="64">
        <v>1</v>
      </c>
      <c r="M3817" s="65">
        <v>366127</v>
      </c>
      <c r="N3817" s="87">
        <v>9703289.6999999899</v>
      </c>
      <c r="O3817" s="87" t="s">
        <v>424</v>
      </c>
      <c r="P3817" s="87" t="str">
        <f>VLOOKUP(CENSO[[#This Row],[DAP (cm)]],CD[],2,TRUE)</f>
        <v>TORA</v>
      </c>
      <c r="Q3817" s="87" t="str">
        <f>VLOOKUP(CENSO[[#This Row],[DAP (cm)]],DD[],2,TRUE)</f>
        <v>80├ 90</v>
      </c>
      <c r="R3817" s="87" t="str" cm="1">
        <f t="array" ref="R3817">INDEX(_xlfn.TEXTSPLIT(CENSO[[#This Row],[NOME CIENTIFICO]]," "),1)</f>
        <v>Bertholletia</v>
      </c>
      <c r="S3817" s="98" t="s">
        <v>1004</v>
      </c>
      <c r="T3817" s="87">
        <f>_xlfn.MINIFS(CENSO[DAP (cm)],CENSO[NOME CIENTIFICO],CENSO[[#This Row],[NOME CIENTIFICO]])</f>
        <v>41.38028520389279</v>
      </c>
      <c r="U38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817" s="87" t="str">
        <f>IF(CENSO[[#This Row],[DAP (cm)]]&lt;CENSO[[#This Row],[DMCE (cm)]],"DAP &lt; DMCE","DAP ≥ DMCE")</f>
        <v>DAP ≥ DMCE</v>
      </c>
      <c r="W3817" s="87" t="str">
        <f>IF(CENSO[[#This Row],[DAP (cm)]]&gt;200, "Superior", "Inferior")</f>
        <v>Inferior</v>
      </c>
      <c r="X3817" s="87" t="str">
        <f>VLOOKUP(CENSO[[#This Row],[NOME COMUM]],ESPECIES[],4,FALSE)</f>
        <v>Protegida</v>
      </c>
      <c r="Y3817" s="87" t="str">
        <f>IF(IFERROR(VLOOKUP(CENSO[[#This Row],[NOME COMUM]],COMERCIAIS[],2, FALSE), "Não") &lt;&gt; "Não", "Sim", "Não")</f>
        <v>Não</v>
      </c>
      <c r="Z3817" s="133">
        <f>CENSO[[#This Row],[g (m²)]]/SUM(AEEF[AEEF-UT])</f>
        <v>1.0300944762509574E-3</v>
      </c>
      <c r="AA3817" s="133">
        <f>CENSO[[#This Row],[v (m³)]]/SUM(AEEF[AEEF-UT])</f>
        <v>1.6584521067640412E-2</v>
      </c>
    </row>
    <row r="3818" spans="1:27" ht="14">
      <c r="A3818" s="86">
        <v>1</v>
      </c>
      <c r="B3818" s="86">
        <v>2</v>
      </c>
      <c r="C3818" s="63">
        <v>106</v>
      </c>
      <c r="D3818" s="63">
        <v>3817</v>
      </c>
      <c r="E3818" s="63" t="str">
        <f>VLOOKUP(CENSO[[#This Row],[NOME COMUM]],ESPECIES[],2,FALSE)</f>
        <v>Pouteria sp.</v>
      </c>
      <c r="F3818" s="64" t="s">
        <v>83</v>
      </c>
      <c r="G3818" s="64">
        <v>200</v>
      </c>
      <c r="H3818" s="97">
        <f>CENSO[[#This Row],[CAP (cm)]]/PI()</f>
        <v>63.661977236758133</v>
      </c>
      <c r="I3818" s="64">
        <v>20</v>
      </c>
      <c r="J3818" s="96">
        <f>(PI()*(CENSO[[#This Row],[DAP (cm)]]^2))/40000</f>
        <v>0.31830988618379064</v>
      </c>
      <c r="K3818" s="96">
        <f>CENSO[[#This Row],[g (m²)]]*CENSO[[#This Row],[H (m)]]*0.7</f>
        <v>4.4563384065730682</v>
      </c>
      <c r="L3818" s="64">
        <v>1</v>
      </c>
      <c r="M3818" s="65">
        <v>366118.5</v>
      </c>
      <c r="N3818" s="87">
        <v>9703301.5</v>
      </c>
      <c r="O3818" s="87" t="s">
        <v>1227</v>
      </c>
      <c r="P3818" s="87" t="str">
        <f>VLOOKUP(CENSO[[#This Row],[DAP (cm)]],CD[],2,TRUE)</f>
        <v>TORA</v>
      </c>
      <c r="Q3818" s="87" t="str">
        <f>VLOOKUP(CENSO[[#This Row],[DAP (cm)]],DD[],2,TRUE)</f>
        <v>60├ 70</v>
      </c>
      <c r="R3818" s="87" t="str" cm="1">
        <f t="array" ref="R3818">INDEX(_xlfn.TEXTSPLIT(CENSO[[#This Row],[NOME CIENTIFICO]]," "),1)</f>
        <v>Pouteria</v>
      </c>
      <c r="S3818" s="98" t="s">
        <v>1004</v>
      </c>
      <c r="T3818" s="87">
        <f>_xlfn.MINIFS(CENSO[DAP (cm)],CENSO[NOME CIENTIFICO],CENSO[[#This Row],[NOME CIENTIFICO]])</f>
        <v>39.788735772973837</v>
      </c>
      <c r="U38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18" s="87" t="str">
        <f>IF(CENSO[[#This Row],[DAP (cm)]]&lt;CENSO[[#This Row],[DMCE (cm)]],"DAP &lt; DMCE","DAP ≥ DMCE")</f>
        <v>DAP ≥ DMCE</v>
      </c>
      <c r="W3818" s="87" t="str">
        <f>IF(CENSO[[#This Row],[DAP (cm)]]&gt;200, "Superior", "Inferior")</f>
        <v>Inferior</v>
      </c>
      <c r="X3818" s="87" t="str">
        <f>VLOOKUP(CENSO[[#This Row],[NOME COMUM]],ESPECIES[],4,FALSE)</f>
        <v>Não</v>
      </c>
      <c r="Y3818" s="87" t="str">
        <f>IF(IFERROR(VLOOKUP(CENSO[[#This Row],[NOME COMUM]],COMERCIAIS[],2, FALSE), "Não") &lt;&gt; "Não", "Sim", "Não")</f>
        <v>Não</v>
      </c>
      <c r="Z3818" s="133">
        <f>CENSO[[#This Row],[g (m²)]]/SUM(AEEF[AEEF-UT])</f>
        <v>5.5692824191768894E-4</v>
      </c>
      <c r="AA3818" s="133">
        <f>CENSO[[#This Row],[v (m³)]]/SUM(AEEF[AEEF-UT])</f>
        <v>7.7969953868476443E-3</v>
      </c>
    </row>
    <row r="3819" spans="1:27" ht="14">
      <c r="A3819" s="86">
        <v>1</v>
      </c>
      <c r="B3819" s="86">
        <v>2</v>
      </c>
      <c r="C3819" s="63">
        <v>106</v>
      </c>
      <c r="D3819" s="63">
        <v>3818</v>
      </c>
      <c r="E3819" s="63" t="str">
        <f>VLOOKUP(CENSO[[#This Row],[NOME COMUM]],ESPECIES[],2,FALSE)</f>
        <v>Eschweilera grandiflora (Aubl.) Sandwith</v>
      </c>
      <c r="F3819" s="64" t="s">
        <v>19</v>
      </c>
      <c r="G3819" s="64">
        <v>200</v>
      </c>
      <c r="H3819" s="97">
        <f>CENSO[[#This Row],[CAP (cm)]]/PI()</f>
        <v>63.661977236758133</v>
      </c>
      <c r="I3819" s="64">
        <v>15</v>
      </c>
      <c r="J3819" s="96">
        <f>(PI()*(CENSO[[#This Row],[DAP (cm)]]^2))/40000</f>
        <v>0.31830988618379064</v>
      </c>
      <c r="K3819" s="96">
        <f>CENSO[[#This Row],[g (m²)]]*CENSO[[#This Row],[H (m)]]*0.7</f>
        <v>3.3422538049298014</v>
      </c>
      <c r="L3819" s="64">
        <v>2</v>
      </c>
      <c r="M3819" s="65">
        <v>366129</v>
      </c>
      <c r="N3819" s="87">
        <v>9703308.5999999903</v>
      </c>
      <c r="O3819" s="87" t="s">
        <v>1227</v>
      </c>
      <c r="P3819" s="87" t="str">
        <f>VLOOKUP(CENSO[[#This Row],[DAP (cm)]],CD[],2,TRUE)</f>
        <v>TORA</v>
      </c>
      <c r="Q3819" s="87" t="str">
        <f>VLOOKUP(CENSO[[#This Row],[DAP (cm)]],DD[],2,TRUE)</f>
        <v>60├ 70</v>
      </c>
      <c r="R3819" s="87" t="str" cm="1">
        <f t="array" ref="R3819">INDEX(_xlfn.TEXTSPLIT(CENSO[[#This Row],[NOME CIENTIFICO]]," "),1)</f>
        <v>Eschweilera</v>
      </c>
      <c r="S3819" s="98" t="s">
        <v>1004</v>
      </c>
      <c r="T3819" s="87">
        <f>_xlfn.MINIFS(CENSO[DAP (cm)],CENSO[NOME CIENTIFICO],CENSO[[#This Row],[NOME CIENTIFICO]])</f>
        <v>41.38028520389279</v>
      </c>
      <c r="U38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819" s="87" t="str">
        <f>IF(CENSO[[#This Row],[DAP (cm)]]&lt;CENSO[[#This Row],[DMCE (cm)]],"DAP &lt; DMCE","DAP ≥ DMCE")</f>
        <v>DAP ≥ DMCE</v>
      </c>
      <c r="W3819" s="87" t="str">
        <f>IF(CENSO[[#This Row],[DAP (cm)]]&gt;200, "Superior", "Inferior")</f>
        <v>Inferior</v>
      </c>
      <c r="X3819" s="87" t="str">
        <f>VLOOKUP(CENSO[[#This Row],[NOME COMUM]],ESPECIES[],4,FALSE)</f>
        <v>Não</v>
      </c>
      <c r="Y3819" s="87" t="str">
        <f>IF(IFERROR(VLOOKUP(CENSO[[#This Row],[NOME COMUM]],COMERCIAIS[],2, FALSE), "Não") &lt;&gt; "Não", "Sim", "Não")</f>
        <v>Não</v>
      </c>
      <c r="Z3819" s="133">
        <f>CENSO[[#This Row],[g (m²)]]/SUM(AEEF[AEEF-UT])</f>
        <v>5.5692824191768894E-4</v>
      </c>
      <c r="AA3819" s="133">
        <f>CENSO[[#This Row],[v (m³)]]/SUM(AEEF[AEEF-UT])</f>
        <v>5.847746540135733E-3</v>
      </c>
    </row>
    <row r="3820" spans="1:27" ht="14">
      <c r="A3820" s="86">
        <v>1</v>
      </c>
      <c r="B3820" s="86">
        <v>2</v>
      </c>
      <c r="C3820" s="63">
        <v>106</v>
      </c>
      <c r="D3820" s="63">
        <v>3819</v>
      </c>
      <c r="E3820" s="63" t="str">
        <f>VLOOKUP(CENSO[[#This Row],[NOME COMUM]],ESPECIES[],2,FALSE)</f>
        <v>Tachigali myrmecophila Ducke</v>
      </c>
      <c r="F3820" s="64" t="s">
        <v>14</v>
      </c>
      <c r="G3820" s="64">
        <v>216</v>
      </c>
      <c r="H3820" s="97">
        <f>CENSO[[#This Row],[CAP (cm)]]/PI()</f>
        <v>68.754935415698782</v>
      </c>
      <c r="I3820" s="64">
        <v>17</v>
      </c>
      <c r="J3820" s="96">
        <f>(PI()*(CENSO[[#This Row],[DAP (cm)]]^2))/40000</f>
        <v>0.37127665124477338</v>
      </c>
      <c r="K3820" s="96">
        <f>CENSO[[#This Row],[g (m²)]]*CENSO[[#This Row],[H (m)]]*0.7</f>
        <v>4.4181921498128034</v>
      </c>
      <c r="L3820" s="64">
        <v>1</v>
      </c>
      <c r="M3820" s="65">
        <v>366137.2</v>
      </c>
      <c r="N3820" s="87">
        <v>9703309.1999999899</v>
      </c>
      <c r="O3820" s="87" t="s">
        <v>1228</v>
      </c>
      <c r="P3820" s="87" t="str">
        <f>VLOOKUP(CENSO[[#This Row],[DAP (cm)]],CD[],2,TRUE)</f>
        <v>TORA</v>
      </c>
      <c r="Q3820" s="87" t="str">
        <f>VLOOKUP(CENSO[[#This Row],[DAP (cm)]],DD[],2,TRUE)</f>
        <v>60├ 70</v>
      </c>
      <c r="R3820" s="87" t="str" cm="1">
        <f t="array" ref="R3820">INDEX(_xlfn.TEXTSPLIT(CENSO[[#This Row],[NOME CIENTIFICO]]," "),1)</f>
        <v>Tachigali</v>
      </c>
      <c r="S3820" s="98" t="s">
        <v>1004</v>
      </c>
      <c r="T3820" s="87">
        <f>_xlfn.MINIFS(CENSO[DAP (cm)],CENSO[NOME CIENTIFICO],CENSO[[#This Row],[NOME CIENTIFICO]])</f>
        <v>39.152116000606256</v>
      </c>
      <c r="U38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20" s="87" t="str">
        <f>IF(CENSO[[#This Row],[DAP (cm)]]&lt;CENSO[[#This Row],[DMCE (cm)]],"DAP &lt; DMCE","DAP ≥ DMCE")</f>
        <v>DAP ≥ DMCE</v>
      </c>
      <c r="W3820" s="87" t="str">
        <f>IF(CENSO[[#This Row],[DAP (cm)]]&gt;200, "Superior", "Inferior")</f>
        <v>Inferior</v>
      </c>
      <c r="X3820" s="87" t="str">
        <f>VLOOKUP(CENSO[[#This Row],[NOME COMUM]],ESPECIES[],4,FALSE)</f>
        <v>Não</v>
      </c>
      <c r="Y3820" s="87" t="str">
        <f>IF(IFERROR(VLOOKUP(CENSO[[#This Row],[NOME COMUM]],COMERCIAIS[],2, FALSE), "Não") &lt;&gt; "Não", "Sim", "Não")</f>
        <v>Sim</v>
      </c>
      <c r="Z3820" s="133">
        <f>CENSO[[#This Row],[g (m²)]]/SUM(AEEF[AEEF-UT])</f>
        <v>6.4960110137279241E-4</v>
      </c>
      <c r="AA3820" s="133">
        <f>CENSO[[#This Row],[v (m³)]]/SUM(AEEF[AEEF-UT])</f>
        <v>7.7302531063362292E-3</v>
      </c>
    </row>
    <row r="3821" spans="1:27" ht="14">
      <c r="A3821" s="86">
        <v>1</v>
      </c>
      <c r="B3821" s="86">
        <v>2</v>
      </c>
      <c r="C3821" s="63">
        <v>106</v>
      </c>
      <c r="D3821" s="63">
        <v>3820</v>
      </c>
      <c r="E3821" s="63" t="str">
        <f>VLOOKUP(CENSO[[#This Row],[NOME COMUM]],ESPECIES[],2,FALSE)</f>
        <v>Erisma uncinatum Warm.</v>
      </c>
      <c r="F3821" s="64" t="s">
        <v>98</v>
      </c>
      <c r="G3821" s="64">
        <v>470</v>
      </c>
      <c r="H3821" s="97">
        <f>CENSO[[#This Row],[CAP (cm)]]/PI()</f>
        <v>149.60564650638162</v>
      </c>
      <c r="I3821" s="64">
        <v>15</v>
      </c>
      <c r="J3821" s="96">
        <f>(PI()*(CENSO[[#This Row],[DAP (cm)]]^2))/40000</f>
        <v>1.7578663464499842</v>
      </c>
      <c r="K3821" s="96">
        <f>CENSO[[#This Row],[g (m²)]]*CENSO[[#This Row],[H (m)]]*0.7</f>
        <v>18.457596637724833</v>
      </c>
      <c r="L3821" s="64">
        <v>2</v>
      </c>
      <c r="M3821" s="65">
        <v>366143.59999999899</v>
      </c>
      <c r="N3821" s="87">
        <v>9703315</v>
      </c>
      <c r="O3821" s="87" t="s">
        <v>1228</v>
      </c>
      <c r="P3821" s="87" t="str">
        <f>VLOOKUP(CENSO[[#This Row],[DAP (cm)]],CD[],2,TRUE)</f>
        <v>TORA</v>
      </c>
      <c r="Q3821" s="87" t="str">
        <f>VLOOKUP(CENSO[[#This Row],[DAP (cm)]],DD[],2,TRUE)</f>
        <v>140├ 150</v>
      </c>
      <c r="R3821" s="87" t="str" cm="1">
        <f t="array" ref="R3821">INDEX(_xlfn.TEXTSPLIT(CENSO[[#This Row],[NOME CIENTIFICO]]," "),1)</f>
        <v>Erisma</v>
      </c>
      <c r="S3821" s="98" t="s">
        <v>1004</v>
      </c>
      <c r="T3821" s="87">
        <f>_xlfn.MINIFS(CENSO[DAP (cm)],CENSO[NOME CIENTIFICO],CENSO[[#This Row],[NOME CIENTIFICO]])</f>
        <v>41.38028520389279</v>
      </c>
      <c r="U38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821" s="87" t="str">
        <f>IF(CENSO[[#This Row],[DAP (cm)]]&lt;CENSO[[#This Row],[DMCE (cm)]],"DAP &lt; DMCE","DAP ≥ DMCE")</f>
        <v>DAP ≥ DMCE</v>
      </c>
      <c r="W3821" s="87" t="str">
        <f>IF(CENSO[[#This Row],[DAP (cm)]]&gt;200, "Superior", "Inferior")</f>
        <v>Inferior</v>
      </c>
      <c r="X3821" s="87" t="str">
        <f>VLOOKUP(CENSO[[#This Row],[NOME COMUM]],ESPECIES[],4,FALSE)</f>
        <v>Não</v>
      </c>
      <c r="Y3821" s="87" t="str">
        <f>IF(IFERROR(VLOOKUP(CENSO[[#This Row],[NOME COMUM]],COMERCIAIS[],2, FALSE), "Não") &lt;&gt; "Não", "Sim", "Não")</f>
        <v>Sim</v>
      </c>
      <c r="Z3821" s="133">
        <f>CENSO[[#This Row],[g (m²)]]/SUM(AEEF[AEEF-UT])</f>
        <v>3.0756362159904379E-3</v>
      </c>
      <c r="AA3821" s="133">
        <f>CENSO[[#This Row],[v (m³)]]/SUM(AEEF[AEEF-UT])</f>
        <v>3.2294180267899597E-2</v>
      </c>
    </row>
    <row r="3822" spans="1:27" ht="14">
      <c r="A3822" s="86">
        <v>1</v>
      </c>
      <c r="B3822" s="86">
        <v>2</v>
      </c>
      <c r="C3822" s="63">
        <v>106</v>
      </c>
      <c r="D3822" s="63">
        <v>3821</v>
      </c>
      <c r="E3822" s="63" t="str">
        <f>VLOOKUP(CENSO[[#This Row],[NOME COMUM]],ESPECIES[],2,FALSE)</f>
        <v>Pouteria sp.</v>
      </c>
      <c r="F3822" s="64" t="s">
        <v>83</v>
      </c>
      <c r="G3822" s="64">
        <v>218</v>
      </c>
      <c r="H3822" s="97">
        <f>CENSO[[#This Row],[CAP (cm)]]/PI()</f>
        <v>69.391555188066363</v>
      </c>
      <c r="I3822" s="64">
        <v>17</v>
      </c>
      <c r="J3822" s="96">
        <f>(PI()*(CENSO[[#This Row],[DAP (cm)]]^2))/40000</f>
        <v>0.37818397577496166</v>
      </c>
      <c r="K3822" s="96">
        <f>CENSO[[#This Row],[g (m²)]]*CENSO[[#This Row],[H (m)]]*0.7</f>
        <v>4.500389311722043</v>
      </c>
      <c r="L3822" s="64">
        <v>1</v>
      </c>
      <c r="M3822" s="65">
        <v>366160.9</v>
      </c>
      <c r="N3822" s="87">
        <v>9703317.9000000004</v>
      </c>
      <c r="O3822" s="87" t="s">
        <v>1227</v>
      </c>
      <c r="P3822" s="87" t="str">
        <f>VLOOKUP(CENSO[[#This Row],[DAP (cm)]],CD[],2,TRUE)</f>
        <v>TORA</v>
      </c>
      <c r="Q3822" s="87" t="str">
        <f>VLOOKUP(CENSO[[#This Row],[DAP (cm)]],DD[],2,TRUE)</f>
        <v>60├ 70</v>
      </c>
      <c r="R3822" s="87" t="str" cm="1">
        <f t="array" ref="R3822">INDEX(_xlfn.TEXTSPLIT(CENSO[[#This Row],[NOME CIENTIFICO]]," "),1)</f>
        <v>Pouteria</v>
      </c>
      <c r="S3822" s="98" t="s">
        <v>1004</v>
      </c>
      <c r="T3822" s="87">
        <f>_xlfn.MINIFS(CENSO[DAP (cm)],CENSO[NOME CIENTIFICO],CENSO[[#This Row],[NOME CIENTIFICO]])</f>
        <v>39.788735772973837</v>
      </c>
      <c r="U38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22" s="87" t="str">
        <f>IF(CENSO[[#This Row],[DAP (cm)]]&lt;CENSO[[#This Row],[DMCE (cm)]],"DAP &lt; DMCE","DAP ≥ DMCE")</f>
        <v>DAP ≥ DMCE</v>
      </c>
      <c r="W3822" s="87" t="str">
        <f>IF(CENSO[[#This Row],[DAP (cm)]]&gt;200, "Superior", "Inferior")</f>
        <v>Inferior</v>
      </c>
      <c r="X3822" s="87" t="str">
        <f>VLOOKUP(CENSO[[#This Row],[NOME COMUM]],ESPECIES[],4,FALSE)</f>
        <v>Não</v>
      </c>
      <c r="Y3822" s="87" t="str">
        <f>IF(IFERROR(VLOOKUP(CENSO[[#This Row],[NOME COMUM]],COMERCIAIS[],2, FALSE), "Não") &lt;&gt; "Não", "Sim", "Não")</f>
        <v>Não</v>
      </c>
      <c r="Z3822" s="133">
        <f>CENSO[[#This Row],[g (m²)]]/SUM(AEEF[AEEF-UT])</f>
        <v>6.6168644422240624E-4</v>
      </c>
      <c r="AA3822" s="133">
        <f>CENSO[[#This Row],[v (m³)]]/SUM(AEEF[AEEF-UT])</f>
        <v>7.8740686862466339E-3</v>
      </c>
    </row>
    <row r="3823" spans="1:27" ht="14">
      <c r="A3823" s="86">
        <v>1</v>
      </c>
      <c r="B3823" s="86">
        <v>2</v>
      </c>
      <c r="C3823" s="63">
        <v>106</v>
      </c>
      <c r="D3823" s="63">
        <v>3822</v>
      </c>
      <c r="E3823" s="63" t="str">
        <f>VLOOKUP(CENSO[[#This Row],[NOME COMUM]],ESPECIES[],2,FALSE)</f>
        <v>Cedrelinga catenaeformis Ducke</v>
      </c>
      <c r="F3823" s="64" t="s">
        <v>71</v>
      </c>
      <c r="G3823" s="64">
        <v>215</v>
      </c>
      <c r="H3823" s="97">
        <f>CENSO[[#This Row],[CAP (cm)]]/PI()</f>
        <v>68.436625529514998</v>
      </c>
      <c r="I3823" s="64">
        <v>22</v>
      </c>
      <c r="J3823" s="96">
        <f>(PI()*(CENSO[[#This Row],[DAP (cm)]]^2))/40000</f>
        <v>0.36784686222114316</v>
      </c>
      <c r="K3823" s="96">
        <f>CENSO[[#This Row],[g (m²)]]*CENSO[[#This Row],[H (m)]]*0.7</f>
        <v>5.6648416782056046</v>
      </c>
      <c r="L3823" s="64">
        <v>1</v>
      </c>
      <c r="M3823" s="65">
        <v>366163.59999999899</v>
      </c>
      <c r="N3823" s="87">
        <v>9703316.5999999903</v>
      </c>
      <c r="O3823" s="87" t="s">
        <v>1228</v>
      </c>
      <c r="P3823" s="87" t="str">
        <f>VLOOKUP(CENSO[[#This Row],[DAP (cm)]],CD[],2,TRUE)</f>
        <v>TORA</v>
      </c>
      <c r="Q3823" s="87" t="str">
        <f>VLOOKUP(CENSO[[#This Row],[DAP (cm)]],DD[],2,TRUE)</f>
        <v>60├ 70</v>
      </c>
      <c r="R3823" s="87" t="str" cm="1">
        <f t="array" ref="R3823">INDEX(_xlfn.TEXTSPLIT(CENSO[[#This Row],[NOME CIENTIFICO]]," "),1)</f>
        <v>Cedrelinga</v>
      </c>
      <c r="S3823" s="98" t="s">
        <v>1004</v>
      </c>
      <c r="T3823" s="87">
        <f>_xlfn.MINIFS(CENSO[DAP (cm)],CENSO[NOME CIENTIFICO],CENSO[[#This Row],[NOME CIENTIFICO]])</f>
        <v>38.515496228238675</v>
      </c>
      <c r="U38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23" s="87" t="str">
        <f>IF(CENSO[[#This Row],[DAP (cm)]]&lt;CENSO[[#This Row],[DMCE (cm)]],"DAP &lt; DMCE","DAP ≥ DMCE")</f>
        <v>DAP ≥ DMCE</v>
      </c>
      <c r="W3823" s="87" t="str">
        <f>IF(CENSO[[#This Row],[DAP (cm)]]&gt;200, "Superior", "Inferior")</f>
        <v>Inferior</v>
      </c>
      <c r="X3823" s="87" t="str">
        <f>VLOOKUP(CENSO[[#This Row],[NOME COMUM]],ESPECIES[],4,FALSE)</f>
        <v>Não</v>
      </c>
      <c r="Y3823" s="87" t="str">
        <f>IF(IFERROR(VLOOKUP(CENSO[[#This Row],[NOME COMUM]],COMERCIAIS[],2, FALSE), "Não") &lt;&gt; "Não", "Sim", "Não")</f>
        <v>Sim</v>
      </c>
      <c r="Z3823" s="133">
        <f>CENSO[[#This Row],[g (m²)]]/SUM(AEEF[AEEF-UT])</f>
        <v>6.436001995661295E-4</v>
      </c>
      <c r="AA3823" s="133">
        <f>CENSO[[#This Row],[v (m³)]]/SUM(AEEF[AEEF-UT])</f>
        <v>9.9114430733183937E-3</v>
      </c>
    </row>
    <row r="3824" spans="1:27" ht="14">
      <c r="A3824" s="86">
        <v>1</v>
      </c>
      <c r="B3824" s="86">
        <v>2</v>
      </c>
      <c r="C3824" s="63">
        <v>106</v>
      </c>
      <c r="D3824" s="63">
        <v>3823</v>
      </c>
      <c r="E3824" s="63" t="str">
        <f>VLOOKUP(CENSO[[#This Row],[NOME COMUM]],ESPECIES[],2,FALSE)</f>
        <v>Pouteria sp.</v>
      </c>
      <c r="F3824" s="64" t="s">
        <v>83</v>
      </c>
      <c r="G3824" s="64">
        <v>233</v>
      </c>
      <c r="H3824" s="97">
        <f>CENSO[[#This Row],[CAP (cm)]]/PI()</f>
        <v>74.166203480823228</v>
      </c>
      <c r="I3824" s="64">
        <v>19</v>
      </c>
      <c r="J3824" s="96">
        <f>(PI()*(CENSO[[#This Row],[DAP (cm)]]^2))/40000</f>
        <v>0.43201813527579536</v>
      </c>
      <c r="K3824" s="96">
        <f>CENSO[[#This Row],[g (m²)]]*CENSO[[#This Row],[H (m)]]*0.7</f>
        <v>5.745841199168078</v>
      </c>
      <c r="L3824" s="64">
        <v>1</v>
      </c>
      <c r="M3824" s="65">
        <v>366163.20000000001</v>
      </c>
      <c r="N3824" s="87">
        <v>9703322.3000000007</v>
      </c>
      <c r="O3824" s="87" t="s">
        <v>1227</v>
      </c>
      <c r="P3824" s="87" t="str">
        <f>VLOOKUP(CENSO[[#This Row],[DAP (cm)]],CD[],2,TRUE)</f>
        <v>TORA</v>
      </c>
      <c r="Q3824" s="87" t="str">
        <f>VLOOKUP(CENSO[[#This Row],[DAP (cm)]],DD[],2,TRUE)</f>
        <v>70├ 80</v>
      </c>
      <c r="R3824" s="87" t="str" cm="1">
        <f t="array" ref="R3824">INDEX(_xlfn.TEXTSPLIT(CENSO[[#This Row],[NOME CIENTIFICO]]," "),1)</f>
        <v>Pouteria</v>
      </c>
      <c r="S3824" s="98" t="s">
        <v>1004</v>
      </c>
      <c r="T3824" s="87">
        <f>_xlfn.MINIFS(CENSO[DAP (cm)],CENSO[NOME CIENTIFICO],CENSO[[#This Row],[NOME CIENTIFICO]])</f>
        <v>39.788735772973837</v>
      </c>
      <c r="U38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24" s="87" t="str">
        <f>IF(CENSO[[#This Row],[DAP (cm)]]&lt;CENSO[[#This Row],[DMCE (cm)]],"DAP &lt; DMCE","DAP ≥ DMCE")</f>
        <v>DAP ≥ DMCE</v>
      </c>
      <c r="W3824" s="87" t="str">
        <f>IF(CENSO[[#This Row],[DAP (cm)]]&gt;200, "Superior", "Inferior")</f>
        <v>Inferior</v>
      </c>
      <c r="X3824" s="87" t="str">
        <f>VLOOKUP(CENSO[[#This Row],[NOME COMUM]],ESPECIES[],4,FALSE)</f>
        <v>Não</v>
      </c>
      <c r="Y3824" s="87" t="str">
        <f>IF(IFERROR(VLOOKUP(CENSO[[#This Row],[NOME COMUM]],COMERCIAIS[],2, FALSE), "Não") &lt;&gt; "Não", "Sim", "Não")</f>
        <v>Não</v>
      </c>
      <c r="Z3824" s="133">
        <f>CENSO[[#This Row],[g (m²)]]/SUM(AEEF[AEEF-UT])</f>
        <v>7.5587693313673558E-4</v>
      </c>
      <c r="AA3824" s="133">
        <f>CENSO[[#This Row],[v (m³)]]/SUM(AEEF[AEEF-UT])</f>
        <v>1.0053163210718582E-2</v>
      </c>
    </row>
    <row r="3825" spans="1:27" ht="14">
      <c r="A3825" s="86">
        <v>1</v>
      </c>
      <c r="B3825" s="86">
        <v>2</v>
      </c>
      <c r="C3825" s="63">
        <v>106</v>
      </c>
      <c r="D3825" s="63">
        <v>3824</v>
      </c>
      <c r="E3825" s="63" t="str">
        <f>VLOOKUP(CENSO[[#This Row],[NOME COMUM]],ESPECIES[],2,FALSE)</f>
        <v>Goupia glabra Aubl.</v>
      </c>
      <c r="F3825" s="64" t="s">
        <v>34</v>
      </c>
      <c r="G3825" s="64">
        <v>148</v>
      </c>
      <c r="H3825" s="97">
        <f>CENSO[[#This Row],[CAP (cm)]]/PI()</f>
        <v>47.109863155201019</v>
      </c>
      <c r="I3825" s="64">
        <v>16</v>
      </c>
      <c r="J3825" s="96">
        <f>(PI()*(CENSO[[#This Row],[DAP (cm)]]^2))/40000</f>
        <v>0.17430649367424375</v>
      </c>
      <c r="K3825" s="96">
        <f>CENSO[[#This Row],[g (m²)]]*CENSO[[#This Row],[H (m)]]*0.7</f>
        <v>1.9522327291515298</v>
      </c>
      <c r="L3825" s="64">
        <v>1</v>
      </c>
      <c r="M3825" s="65">
        <v>366171.9</v>
      </c>
      <c r="N3825" s="87">
        <v>9703332.5999999903</v>
      </c>
      <c r="O3825" s="98" t="s">
        <v>1225</v>
      </c>
      <c r="P3825" s="87" t="str">
        <f>VLOOKUP(CENSO[[#This Row],[DAP (cm)]],CD[],2,TRUE)</f>
        <v>TORETE</v>
      </c>
      <c r="Q3825" s="87" t="str">
        <f>VLOOKUP(CENSO[[#This Row],[DAP (cm)]],DD[],2,TRUE)</f>
        <v>40├ 50</v>
      </c>
      <c r="R3825" s="87" t="str" cm="1">
        <f t="array" ref="R3825">INDEX(_xlfn.TEXTSPLIT(CENSO[[#This Row],[NOME CIENTIFICO]]," "),1)</f>
        <v>Goupia</v>
      </c>
      <c r="S3825" s="98" t="s">
        <v>1004</v>
      </c>
      <c r="T3825" s="87">
        <f>_xlfn.MINIFS(CENSO[DAP (cm)],CENSO[NOME CIENTIFICO],CENSO[[#This Row],[NOME CIENTIFICO]])</f>
        <v>40.107045659157627</v>
      </c>
      <c r="U38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825" s="87" t="str">
        <f>IF(CENSO[[#This Row],[DAP (cm)]]&lt;CENSO[[#This Row],[DMCE (cm)]],"DAP &lt; DMCE","DAP ≥ DMCE")</f>
        <v>DAP &lt; DMCE</v>
      </c>
      <c r="W3825" s="87" t="str">
        <f>IF(CENSO[[#This Row],[DAP (cm)]]&gt;200, "Superior", "Inferior")</f>
        <v>Inferior</v>
      </c>
      <c r="X3825" s="87" t="str">
        <f>VLOOKUP(CENSO[[#This Row],[NOME COMUM]],ESPECIES[],4,FALSE)</f>
        <v>Não</v>
      </c>
      <c r="Y3825" s="87" t="str">
        <f>IF(IFERROR(VLOOKUP(CENSO[[#This Row],[NOME COMUM]],COMERCIAIS[],2, FALSE), "Não") &lt;&gt; "Não", "Sim", "Não")</f>
        <v>Sim</v>
      </c>
      <c r="Z3825" s="133">
        <f>CENSO[[#This Row],[g (m²)]]/SUM(AEEF[AEEF-UT])</f>
        <v>3.0497390527412649E-4</v>
      </c>
      <c r="AA3825" s="133">
        <f>CENSO[[#This Row],[v (m³)]]/SUM(AEEF[AEEF-UT])</f>
        <v>3.4157077390702161E-3</v>
      </c>
    </row>
    <row r="3826" spans="1:27" ht="14">
      <c r="A3826" s="86">
        <v>1</v>
      </c>
      <c r="B3826" s="86">
        <v>2</v>
      </c>
      <c r="C3826" s="63">
        <v>106</v>
      </c>
      <c r="D3826" s="63">
        <v>3825</v>
      </c>
      <c r="E3826" s="63" t="str">
        <f>VLOOKUP(CENSO[[#This Row],[NOME COMUM]],ESPECIES[],2,FALSE)</f>
        <v>Qualea dichotoma (Mart.) Warm. ex Wille</v>
      </c>
      <c r="F3826" s="64" t="s">
        <v>55</v>
      </c>
      <c r="G3826" s="64">
        <v>210</v>
      </c>
      <c r="H3826" s="97">
        <f>CENSO[[#This Row],[CAP (cm)]]/PI()</f>
        <v>66.845076098596039</v>
      </c>
      <c r="I3826" s="64">
        <v>17</v>
      </c>
      <c r="J3826" s="96">
        <f>(PI()*(CENSO[[#This Row],[DAP (cm)]]^2))/40000</f>
        <v>0.35093664951762915</v>
      </c>
      <c r="K3826" s="96">
        <f>CENSO[[#This Row],[g (m²)]]*CENSO[[#This Row],[H (m)]]*0.7</f>
        <v>4.1761461292597861</v>
      </c>
      <c r="L3826" s="64">
        <v>1</v>
      </c>
      <c r="M3826" s="65">
        <v>366175.9</v>
      </c>
      <c r="N3826" s="87">
        <v>9703333.1999999899</v>
      </c>
      <c r="O3826" s="87" t="s">
        <v>1227</v>
      </c>
      <c r="P3826" s="87" t="str">
        <f>VLOOKUP(CENSO[[#This Row],[DAP (cm)]],CD[],2,TRUE)</f>
        <v>TORA</v>
      </c>
      <c r="Q3826" s="87" t="str">
        <f>VLOOKUP(CENSO[[#This Row],[DAP (cm)]],DD[],2,TRUE)</f>
        <v>60├ 70</v>
      </c>
      <c r="R3826" s="87" t="str" cm="1">
        <f t="array" ref="R3826">INDEX(_xlfn.TEXTSPLIT(CENSO[[#This Row],[NOME CIENTIFICO]]," "),1)</f>
        <v>Qualea</v>
      </c>
      <c r="S3826" s="98" t="s">
        <v>1004</v>
      </c>
      <c r="T3826" s="87">
        <f>_xlfn.MINIFS(CENSO[DAP (cm)],CENSO[NOME CIENTIFICO],CENSO[[#This Row],[NOME CIENTIFICO]])</f>
        <v>40.107045659157627</v>
      </c>
      <c r="U38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826" s="87" t="str">
        <f>IF(CENSO[[#This Row],[DAP (cm)]]&lt;CENSO[[#This Row],[DMCE (cm)]],"DAP &lt; DMCE","DAP ≥ DMCE")</f>
        <v>DAP ≥ DMCE</v>
      </c>
      <c r="W3826" s="87" t="str">
        <f>IF(CENSO[[#This Row],[DAP (cm)]]&gt;200, "Superior", "Inferior")</f>
        <v>Inferior</v>
      </c>
      <c r="X3826" s="87" t="str">
        <f>VLOOKUP(CENSO[[#This Row],[NOME COMUM]],ESPECIES[],4,FALSE)</f>
        <v>Não</v>
      </c>
      <c r="Y3826" s="87" t="str">
        <f>IF(IFERROR(VLOOKUP(CENSO[[#This Row],[NOME COMUM]],COMERCIAIS[],2, FALSE), "Não") &lt;&gt; "Não", "Sim", "Não")</f>
        <v>Não</v>
      </c>
      <c r="Z3826" s="133">
        <f>CENSO[[#This Row],[g (m²)]]/SUM(AEEF[AEEF-UT])</f>
        <v>6.1401338671425204E-4</v>
      </c>
      <c r="AA3826" s="133">
        <f>CENSO[[#This Row],[v (m³)]]/SUM(AEEF[AEEF-UT])</f>
        <v>7.3067593018995977E-3</v>
      </c>
    </row>
    <row r="3827" spans="1:27" ht="14">
      <c r="A3827" s="86">
        <v>1</v>
      </c>
      <c r="B3827" s="86">
        <v>2</v>
      </c>
      <c r="C3827" s="63">
        <v>106</v>
      </c>
      <c r="D3827" s="63">
        <v>3826</v>
      </c>
      <c r="E3827" s="63" t="str">
        <f>VLOOKUP(CENSO[[#This Row],[NOME COMUM]],ESPECIES[],2,FALSE)</f>
        <v>Pouteria sp.</v>
      </c>
      <c r="F3827" s="64" t="s">
        <v>83</v>
      </c>
      <c r="G3827" s="64">
        <v>248</v>
      </c>
      <c r="H3827" s="97">
        <f>CENSO[[#This Row],[CAP (cm)]]/PI()</f>
        <v>78.940851773580093</v>
      </c>
      <c r="I3827" s="64">
        <v>18</v>
      </c>
      <c r="J3827" s="96">
        <f>(PI()*(CENSO[[#This Row],[DAP (cm)]]^2))/40000</f>
        <v>0.48943328099619665</v>
      </c>
      <c r="K3827" s="96">
        <f>CENSO[[#This Row],[g (m²)]]*CENSO[[#This Row],[H (m)]]*0.7</f>
        <v>6.1668593405520777</v>
      </c>
      <c r="L3827" s="64">
        <v>2</v>
      </c>
      <c r="M3827" s="65">
        <v>366197.9</v>
      </c>
      <c r="N3827" s="87">
        <v>9703378.5999999903</v>
      </c>
      <c r="O3827" s="87" t="s">
        <v>1227</v>
      </c>
      <c r="P3827" s="87" t="str">
        <f>VLOOKUP(CENSO[[#This Row],[DAP (cm)]],CD[],2,TRUE)</f>
        <v>TORA</v>
      </c>
      <c r="Q3827" s="87" t="str">
        <f>VLOOKUP(CENSO[[#This Row],[DAP (cm)]],DD[],2,TRUE)</f>
        <v>70├ 80</v>
      </c>
      <c r="R3827" s="87" t="str" cm="1">
        <f t="array" ref="R3827">INDEX(_xlfn.TEXTSPLIT(CENSO[[#This Row],[NOME CIENTIFICO]]," "),1)</f>
        <v>Pouteria</v>
      </c>
      <c r="S3827" s="98" t="s">
        <v>1004</v>
      </c>
      <c r="T3827" s="87">
        <f>_xlfn.MINIFS(CENSO[DAP (cm)],CENSO[NOME CIENTIFICO],CENSO[[#This Row],[NOME CIENTIFICO]])</f>
        <v>39.788735772973837</v>
      </c>
      <c r="U38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27" s="87" t="str">
        <f>IF(CENSO[[#This Row],[DAP (cm)]]&lt;CENSO[[#This Row],[DMCE (cm)]],"DAP &lt; DMCE","DAP ≥ DMCE")</f>
        <v>DAP ≥ DMCE</v>
      </c>
      <c r="W3827" s="87" t="str">
        <f>IF(CENSO[[#This Row],[DAP (cm)]]&gt;200, "Superior", "Inferior")</f>
        <v>Inferior</v>
      </c>
      <c r="X3827" s="87" t="str">
        <f>VLOOKUP(CENSO[[#This Row],[NOME COMUM]],ESPECIES[],4,FALSE)</f>
        <v>Não</v>
      </c>
      <c r="Y3827" s="87" t="str">
        <f>IF(IFERROR(VLOOKUP(CENSO[[#This Row],[NOME COMUM]],COMERCIAIS[],2, FALSE), "Não") &lt;&gt; "Não", "Sim", "Não")</f>
        <v>Não</v>
      </c>
      <c r="Z3827" s="133">
        <f>CENSO[[#This Row],[g (m²)]]/SUM(AEEF[AEEF-UT])</f>
        <v>8.5633286477263882E-4</v>
      </c>
      <c r="AA3827" s="133">
        <f>CENSO[[#This Row],[v (m³)]]/SUM(AEEF[AEEF-UT])</f>
        <v>1.0789794096135249E-2</v>
      </c>
    </row>
    <row r="3828" spans="1:27" ht="14">
      <c r="A3828" s="86">
        <v>1</v>
      </c>
      <c r="B3828" s="86">
        <v>2</v>
      </c>
      <c r="C3828" s="63">
        <v>106</v>
      </c>
      <c r="D3828" s="63">
        <v>3827</v>
      </c>
      <c r="E3828" s="63" t="str">
        <f>VLOOKUP(CENSO[[#This Row],[NOME COMUM]],ESPECIES[],2,FALSE)</f>
        <v>Swartzia ingaefolia Ducke</v>
      </c>
      <c r="F3828" s="64" t="s">
        <v>80</v>
      </c>
      <c r="G3828" s="64">
        <v>227</v>
      </c>
      <c r="H3828" s="97">
        <f>CENSO[[#This Row],[CAP (cm)]]/PI()</f>
        <v>72.256344163720485</v>
      </c>
      <c r="I3828" s="64">
        <v>18</v>
      </c>
      <c r="J3828" s="96">
        <f>(PI()*(CENSO[[#This Row],[DAP (cm)]]^2))/40000</f>
        <v>0.41005475312911377</v>
      </c>
      <c r="K3828" s="96">
        <f>CENSO[[#This Row],[g (m²)]]*CENSO[[#This Row],[H (m)]]*0.7</f>
        <v>5.1666898894268334</v>
      </c>
      <c r="L3828" s="64">
        <v>2</v>
      </c>
      <c r="M3828" s="65">
        <v>366201</v>
      </c>
      <c r="N3828" s="87">
        <v>9703384.0999999903</v>
      </c>
      <c r="O3828" s="87" t="s">
        <v>1227</v>
      </c>
      <c r="P3828" s="87" t="str">
        <f>VLOOKUP(CENSO[[#This Row],[DAP (cm)]],CD[],2,TRUE)</f>
        <v>TORA</v>
      </c>
      <c r="Q3828" s="87" t="str">
        <f>VLOOKUP(CENSO[[#This Row],[DAP (cm)]],DD[],2,TRUE)</f>
        <v>70├ 80</v>
      </c>
      <c r="R3828" s="87" t="str" cm="1">
        <f t="array" ref="R3828">INDEX(_xlfn.TEXTSPLIT(CENSO[[#This Row],[NOME CIENTIFICO]]," "),1)</f>
        <v>Swartzia</v>
      </c>
      <c r="S3828" s="98" t="s">
        <v>1004</v>
      </c>
      <c r="T3828" s="87">
        <f>_xlfn.MINIFS(CENSO[DAP (cm)],CENSO[NOME CIENTIFICO],CENSO[[#This Row],[NOME CIENTIFICO]])</f>
        <v>42.335214862444161</v>
      </c>
      <c r="U38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3828" s="87" t="str">
        <f>IF(CENSO[[#This Row],[DAP (cm)]]&lt;CENSO[[#This Row],[DMCE (cm)]],"DAP &lt; DMCE","DAP ≥ DMCE")</f>
        <v>DAP ≥ DMCE</v>
      </c>
      <c r="W3828" s="87" t="str">
        <f>IF(CENSO[[#This Row],[DAP (cm)]]&gt;200, "Superior", "Inferior")</f>
        <v>Inferior</v>
      </c>
      <c r="X3828" s="87" t="str">
        <f>VLOOKUP(CENSO[[#This Row],[NOME COMUM]],ESPECIES[],4,FALSE)</f>
        <v>Não</v>
      </c>
      <c r="Y3828" s="87" t="str">
        <f>IF(IFERROR(VLOOKUP(CENSO[[#This Row],[NOME COMUM]],COMERCIAIS[],2, FALSE), "Não") &lt;&gt; "Não", "Sim", "Não")</f>
        <v>Não</v>
      </c>
      <c r="Z3828" s="133">
        <f>CENSO[[#This Row],[g (m²)]]/SUM(AEEF[AEEF-UT])</f>
        <v>7.1744888444441493E-4</v>
      </c>
      <c r="AA3828" s="133">
        <f>CENSO[[#This Row],[v (m³)]]/SUM(AEEF[AEEF-UT])</f>
        <v>9.0398559439996279E-3</v>
      </c>
    </row>
    <row r="3829" spans="1:27" ht="14">
      <c r="A3829" s="86">
        <v>1</v>
      </c>
      <c r="B3829" s="86">
        <v>2</v>
      </c>
      <c r="C3829" s="63">
        <v>106</v>
      </c>
      <c r="D3829" s="63">
        <v>3828</v>
      </c>
      <c r="E3829" s="63" t="str">
        <f>VLOOKUP(CENSO[[#This Row],[NOME COMUM]],ESPECIES[],2,FALSE)</f>
        <v>Pouteria sp.</v>
      </c>
      <c r="F3829" s="64" t="s">
        <v>83</v>
      </c>
      <c r="G3829" s="64">
        <v>170</v>
      </c>
      <c r="H3829" s="97">
        <f>CENSO[[#This Row],[CAP (cm)]]/PI()</f>
        <v>54.112680651244418</v>
      </c>
      <c r="I3829" s="64">
        <v>15</v>
      </c>
      <c r="J3829" s="96">
        <f>(PI()*(CENSO[[#This Row],[DAP (cm)]]^2))/40000</f>
        <v>0.2299788927677888</v>
      </c>
      <c r="K3829" s="96">
        <f>CENSO[[#This Row],[g (m²)]]*CENSO[[#This Row],[H (m)]]*0.7</f>
        <v>2.4147783740617825</v>
      </c>
      <c r="L3829" s="64">
        <v>1</v>
      </c>
      <c r="M3829" s="65">
        <v>366182.299999999</v>
      </c>
      <c r="N3829" s="87">
        <v>9703374.0999999903</v>
      </c>
      <c r="O3829" s="87" t="s">
        <v>1227</v>
      </c>
      <c r="P3829" s="87" t="str">
        <f>VLOOKUP(CENSO[[#This Row],[DAP (cm)]],CD[],2,TRUE)</f>
        <v>TORA</v>
      </c>
      <c r="Q3829" s="87" t="str">
        <f>VLOOKUP(CENSO[[#This Row],[DAP (cm)]],DD[],2,TRUE)</f>
        <v>50├ 60</v>
      </c>
      <c r="R3829" s="87" t="str" cm="1">
        <f t="array" ref="R3829">INDEX(_xlfn.TEXTSPLIT(CENSO[[#This Row],[NOME CIENTIFICO]]," "),1)</f>
        <v>Pouteria</v>
      </c>
      <c r="S3829" s="98" t="s">
        <v>1004</v>
      </c>
      <c r="T3829" s="87">
        <f>_xlfn.MINIFS(CENSO[DAP (cm)],CENSO[NOME CIENTIFICO],CENSO[[#This Row],[NOME CIENTIFICO]])</f>
        <v>39.788735772973837</v>
      </c>
      <c r="U38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29" s="87" t="str">
        <f>IF(CENSO[[#This Row],[DAP (cm)]]&lt;CENSO[[#This Row],[DMCE (cm)]],"DAP &lt; DMCE","DAP ≥ DMCE")</f>
        <v>DAP ≥ DMCE</v>
      </c>
      <c r="W3829" s="87" t="str">
        <f>IF(CENSO[[#This Row],[DAP (cm)]]&gt;200, "Superior", "Inferior")</f>
        <v>Inferior</v>
      </c>
      <c r="X3829" s="87" t="str">
        <f>VLOOKUP(CENSO[[#This Row],[NOME COMUM]],ESPECIES[],4,FALSE)</f>
        <v>Não</v>
      </c>
      <c r="Y3829" s="87" t="str">
        <f>IF(IFERROR(VLOOKUP(CENSO[[#This Row],[NOME COMUM]],COMERCIAIS[],2, FALSE), "Não") &lt;&gt; "Não", "Sim", "Não")</f>
        <v>Não</v>
      </c>
      <c r="Z3829" s="133">
        <f>CENSO[[#This Row],[g (m²)]]/SUM(AEEF[AEEF-UT])</f>
        <v>4.0238065478553035E-4</v>
      </c>
      <c r="AA3829" s="133">
        <f>CENSO[[#This Row],[v (m³)]]/SUM(AEEF[AEEF-UT])</f>
        <v>4.2249968752480693E-3</v>
      </c>
    </row>
    <row r="3830" spans="1:27" ht="14">
      <c r="A3830" s="86">
        <v>1</v>
      </c>
      <c r="B3830" s="86">
        <v>2</v>
      </c>
      <c r="C3830" s="63">
        <v>106</v>
      </c>
      <c r="D3830" s="63">
        <v>3829</v>
      </c>
      <c r="E3830" s="63" t="str">
        <f>VLOOKUP(CENSO[[#This Row],[NOME COMUM]],ESPECIES[],2,FALSE)</f>
        <v>Tachigali myrmecophila Ducke</v>
      </c>
      <c r="F3830" s="64" t="s">
        <v>14</v>
      </c>
      <c r="G3830" s="64">
        <v>234</v>
      </c>
      <c r="H3830" s="97">
        <f>CENSO[[#This Row],[CAP (cm)]]/PI()</f>
        <v>74.484513367007025</v>
      </c>
      <c r="I3830" s="64">
        <v>16</v>
      </c>
      <c r="J3830" s="96">
        <f>(PI()*(CENSO[[#This Row],[DAP (cm)]]^2))/40000</f>
        <v>0.43573440319699114</v>
      </c>
      <c r="K3830" s="96">
        <f>CENSO[[#This Row],[g (m²)]]*CENSO[[#This Row],[H (m)]]*0.7</f>
        <v>4.8802253158063005</v>
      </c>
      <c r="L3830" s="64">
        <v>1</v>
      </c>
      <c r="M3830" s="65">
        <v>366178</v>
      </c>
      <c r="N3830" s="87">
        <v>9703398.3000000007</v>
      </c>
      <c r="O3830" s="87" t="s">
        <v>1228</v>
      </c>
      <c r="P3830" s="87" t="str">
        <f>VLOOKUP(CENSO[[#This Row],[DAP (cm)]],CD[],2,TRUE)</f>
        <v>TORA</v>
      </c>
      <c r="Q3830" s="87" t="str">
        <f>VLOOKUP(CENSO[[#This Row],[DAP (cm)]],DD[],2,TRUE)</f>
        <v>70├ 80</v>
      </c>
      <c r="R3830" s="87" t="str" cm="1">
        <f t="array" ref="R3830">INDEX(_xlfn.TEXTSPLIT(CENSO[[#This Row],[NOME CIENTIFICO]]," "),1)</f>
        <v>Tachigali</v>
      </c>
      <c r="S3830" s="98" t="s">
        <v>1004</v>
      </c>
      <c r="T3830" s="87">
        <f>_xlfn.MINIFS(CENSO[DAP (cm)],CENSO[NOME CIENTIFICO],CENSO[[#This Row],[NOME CIENTIFICO]])</f>
        <v>39.152116000606256</v>
      </c>
      <c r="U38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30" s="87" t="str">
        <f>IF(CENSO[[#This Row],[DAP (cm)]]&lt;CENSO[[#This Row],[DMCE (cm)]],"DAP &lt; DMCE","DAP ≥ DMCE")</f>
        <v>DAP ≥ DMCE</v>
      </c>
      <c r="W3830" s="87" t="str">
        <f>IF(CENSO[[#This Row],[DAP (cm)]]&gt;200, "Superior", "Inferior")</f>
        <v>Inferior</v>
      </c>
      <c r="X3830" s="87" t="str">
        <f>VLOOKUP(CENSO[[#This Row],[NOME COMUM]],ESPECIES[],4,FALSE)</f>
        <v>Não</v>
      </c>
      <c r="Y3830" s="87" t="str">
        <f>IF(IFERROR(VLOOKUP(CENSO[[#This Row],[NOME COMUM]],COMERCIAIS[],2, FALSE), "Não") &lt;&gt; "Não", "Sim", "Não")</f>
        <v>Sim</v>
      </c>
      <c r="Z3830" s="133">
        <f>CENSO[[#This Row],[g (m²)]]/SUM(AEEF[AEEF-UT])</f>
        <v>7.6237907036112468E-4</v>
      </c>
      <c r="AA3830" s="133">
        <f>CENSO[[#This Row],[v (m³)]]/SUM(AEEF[AEEF-UT])</f>
        <v>8.5386455880445949E-3</v>
      </c>
    </row>
    <row r="3831" spans="1:27" ht="14">
      <c r="A3831" s="86">
        <v>1</v>
      </c>
      <c r="B3831" s="86">
        <v>2</v>
      </c>
      <c r="C3831" s="63">
        <v>106</v>
      </c>
      <c r="D3831" s="63">
        <v>3830</v>
      </c>
      <c r="E3831" s="63" t="str">
        <f>VLOOKUP(CENSO[[#This Row],[NOME COMUM]],ESPECIES[],2,FALSE)</f>
        <v>Lecythis chartacea O.Berg</v>
      </c>
      <c r="F3831" s="64" t="s">
        <v>31</v>
      </c>
      <c r="G3831" s="64">
        <v>200</v>
      </c>
      <c r="H3831" s="97">
        <f>CENSO[[#This Row],[CAP (cm)]]/PI()</f>
        <v>63.661977236758133</v>
      </c>
      <c r="I3831" s="64">
        <v>18</v>
      </c>
      <c r="J3831" s="96">
        <f>(PI()*(CENSO[[#This Row],[DAP (cm)]]^2))/40000</f>
        <v>0.31830988618379064</v>
      </c>
      <c r="K3831" s="96">
        <f>CENSO[[#This Row],[g (m²)]]*CENSO[[#This Row],[H (m)]]*0.7</f>
        <v>4.0107045659157619</v>
      </c>
      <c r="L3831" s="64">
        <v>1</v>
      </c>
      <c r="M3831" s="65">
        <v>366162.59999999899</v>
      </c>
      <c r="N3831" s="87">
        <v>9703405.5</v>
      </c>
      <c r="O3831" s="87" t="s">
        <v>1228</v>
      </c>
      <c r="P3831" s="87" t="str">
        <f>VLOOKUP(CENSO[[#This Row],[DAP (cm)]],CD[],2,TRUE)</f>
        <v>TORA</v>
      </c>
      <c r="Q3831" s="87" t="str">
        <f>VLOOKUP(CENSO[[#This Row],[DAP (cm)]],DD[],2,TRUE)</f>
        <v>60├ 70</v>
      </c>
      <c r="R3831" s="87" t="str" cm="1">
        <f t="array" ref="R3831">INDEX(_xlfn.TEXTSPLIT(CENSO[[#This Row],[NOME CIENTIFICO]]," "),1)</f>
        <v>Lecythis</v>
      </c>
      <c r="S3831" s="98" t="s">
        <v>1004</v>
      </c>
      <c r="T3831" s="87">
        <f>_xlfn.MINIFS(CENSO[DAP (cm)],CENSO[NOME CIENTIFICO],CENSO[[#This Row],[NOME CIENTIFICO]])</f>
        <v>38.833806114422465</v>
      </c>
      <c r="U38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31" s="87" t="str">
        <f>IF(CENSO[[#This Row],[DAP (cm)]]&lt;CENSO[[#This Row],[DMCE (cm)]],"DAP &lt; DMCE","DAP ≥ DMCE")</f>
        <v>DAP ≥ DMCE</v>
      </c>
      <c r="W3831" s="87" t="str">
        <f>IF(CENSO[[#This Row],[DAP (cm)]]&gt;200, "Superior", "Inferior")</f>
        <v>Inferior</v>
      </c>
      <c r="X3831" s="87" t="str">
        <f>VLOOKUP(CENSO[[#This Row],[NOME COMUM]],ESPECIES[],4,FALSE)</f>
        <v>Não</v>
      </c>
      <c r="Y3831" s="87" t="str">
        <f>IF(IFERROR(VLOOKUP(CENSO[[#This Row],[NOME COMUM]],COMERCIAIS[],2, FALSE), "Não") &lt;&gt; "Não", "Sim", "Não")</f>
        <v>Sim</v>
      </c>
      <c r="Z3831" s="133">
        <f>CENSO[[#This Row],[g (m²)]]/SUM(AEEF[AEEF-UT])</f>
        <v>5.5692824191768894E-4</v>
      </c>
      <c r="AA3831" s="133">
        <f>CENSO[[#This Row],[v (m³)]]/SUM(AEEF[AEEF-UT])</f>
        <v>7.0172958481628809E-3</v>
      </c>
    </row>
    <row r="3832" spans="1:27" ht="14">
      <c r="A3832" s="86">
        <v>1</v>
      </c>
      <c r="B3832" s="86">
        <v>2</v>
      </c>
      <c r="C3832" s="63">
        <v>106</v>
      </c>
      <c r="D3832" s="63">
        <v>3831</v>
      </c>
      <c r="E3832" s="63" t="str">
        <f>VLOOKUP(CENSO[[#This Row],[NOME COMUM]],ESPECIES[],2,FALSE)</f>
        <v>Pouteria sp.</v>
      </c>
      <c r="F3832" s="64" t="s">
        <v>83</v>
      </c>
      <c r="G3832" s="64">
        <v>202</v>
      </c>
      <c r="H3832" s="97">
        <f>CENSO[[#This Row],[CAP (cm)]]/PI()</f>
        <v>64.298597009125714</v>
      </c>
      <c r="I3832" s="64">
        <v>18</v>
      </c>
      <c r="J3832" s="96">
        <f>(PI()*(CENSO[[#This Row],[DAP (cm)]]^2))/40000</f>
        <v>0.3247079148960848</v>
      </c>
      <c r="K3832" s="96">
        <f>CENSO[[#This Row],[g (m²)]]*CENSO[[#This Row],[H (m)]]*0.7</f>
        <v>4.0913197276906681</v>
      </c>
      <c r="L3832" s="64">
        <v>1</v>
      </c>
      <c r="M3832" s="65">
        <v>366187.2</v>
      </c>
      <c r="N3832" s="87">
        <v>9703416</v>
      </c>
      <c r="O3832" s="87" t="s">
        <v>1227</v>
      </c>
      <c r="P3832" s="87" t="str">
        <f>VLOOKUP(CENSO[[#This Row],[DAP (cm)]],CD[],2,TRUE)</f>
        <v>TORA</v>
      </c>
      <c r="Q3832" s="87" t="str">
        <f>VLOOKUP(CENSO[[#This Row],[DAP (cm)]],DD[],2,TRUE)</f>
        <v>60├ 70</v>
      </c>
      <c r="R3832" s="87" t="str" cm="1">
        <f t="array" ref="R3832">INDEX(_xlfn.TEXTSPLIT(CENSO[[#This Row],[NOME CIENTIFICO]]," "),1)</f>
        <v>Pouteria</v>
      </c>
      <c r="S3832" s="98" t="s">
        <v>1004</v>
      </c>
      <c r="T3832" s="87">
        <f>_xlfn.MINIFS(CENSO[DAP (cm)],CENSO[NOME CIENTIFICO],CENSO[[#This Row],[NOME CIENTIFICO]])</f>
        <v>39.788735772973837</v>
      </c>
      <c r="U38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32" s="87" t="str">
        <f>IF(CENSO[[#This Row],[DAP (cm)]]&lt;CENSO[[#This Row],[DMCE (cm)]],"DAP &lt; DMCE","DAP ≥ DMCE")</f>
        <v>DAP ≥ DMCE</v>
      </c>
      <c r="W3832" s="87" t="str">
        <f>IF(CENSO[[#This Row],[DAP (cm)]]&gt;200, "Superior", "Inferior")</f>
        <v>Inferior</v>
      </c>
      <c r="X3832" s="87" t="str">
        <f>VLOOKUP(CENSO[[#This Row],[NOME COMUM]],ESPECIES[],4,FALSE)</f>
        <v>Não</v>
      </c>
      <c r="Y3832" s="87" t="str">
        <f>IF(IFERROR(VLOOKUP(CENSO[[#This Row],[NOME COMUM]],COMERCIAIS[],2, FALSE), "Não") &lt;&gt; "Não", "Sim", "Não")</f>
        <v>Não</v>
      </c>
      <c r="Z3832" s="133">
        <f>CENSO[[#This Row],[g (m²)]]/SUM(AEEF[AEEF-UT])</f>
        <v>5.681224995802345E-4</v>
      </c>
      <c r="AA3832" s="133">
        <f>CENSO[[#This Row],[v (m³)]]/SUM(AEEF[AEEF-UT])</f>
        <v>7.1583434947109529E-3</v>
      </c>
    </row>
    <row r="3833" spans="1:27" ht="14">
      <c r="A3833" s="86">
        <v>1</v>
      </c>
      <c r="B3833" s="86">
        <v>2</v>
      </c>
      <c r="C3833" s="63">
        <v>106</v>
      </c>
      <c r="D3833" s="63">
        <v>3832</v>
      </c>
      <c r="E3833" s="63" t="str">
        <f>VLOOKUP(CENSO[[#This Row],[NOME COMUM]],ESPECIES[],2,FALSE)</f>
        <v>Tachigali myrmecophila Ducke</v>
      </c>
      <c r="F3833" s="64" t="s">
        <v>14</v>
      </c>
      <c r="G3833" s="64">
        <v>224</v>
      </c>
      <c r="H3833" s="97">
        <f>CENSO[[#This Row],[CAP (cm)]]/PI()</f>
        <v>71.30141450516912</v>
      </c>
      <c r="I3833" s="64">
        <v>16</v>
      </c>
      <c r="J3833" s="96">
        <f>(PI()*(CENSO[[#This Row],[DAP (cm)]]^2))/40000</f>
        <v>0.39928792122894713</v>
      </c>
      <c r="K3833" s="96">
        <f>CENSO[[#This Row],[g (m²)]]*CENSO[[#This Row],[H (m)]]*0.7</f>
        <v>4.4720247177642074</v>
      </c>
      <c r="L3833" s="64">
        <v>1</v>
      </c>
      <c r="M3833" s="65">
        <v>366194.4</v>
      </c>
      <c r="N3833" s="87">
        <v>9703412.5999999903</v>
      </c>
      <c r="O3833" s="87" t="s">
        <v>1228</v>
      </c>
      <c r="P3833" s="87" t="str">
        <f>VLOOKUP(CENSO[[#This Row],[DAP (cm)]],CD[],2,TRUE)</f>
        <v>TORA</v>
      </c>
      <c r="Q3833" s="87" t="str">
        <f>VLOOKUP(CENSO[[#This Row],[DAP (cm)]],DD[],2,TRUE)</f>
        <v>70├ 80</v>
      </c>
      <c r="R3833" s="87" t="str" cm="1">
        <f t="array" ref="R3833">INDEX(_xlfn.TEXTSPLIT(CENSO[[#This Row],[NOME CIENTIFICO]]," "),1)</f>
        <v>Tachigali</v>
      </c>
      <c r="S3833" s="98" t="s">
        <v>1004</v>
      </c>
      <c r="T3833" s="87">
        <f>_xlfn.MINIFS(CENSO[DAP (cm)],CENSO[NOME CIENTIFICO],CENSO[[#This Row],[NOME CIENTIFICO]])</f>
        <v>39.152116000606256</v>
      </c>
      <c r="U38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33" s="87" t="str">
        <f>IF(CENSO[[#This Row],[DAP (cm)]]&lt;CENSO[[#This Row],[DMCE (cm)]],"DAP &lt; DMCE","DAP ≥ DMCE")</f>
        <v>DAP ≥ DMCE</v>
      </c>
      <c r="W3833" s="87" t="str">
        <f>IF(CENSO[[#This Row],[DAP (cm)]]&gt;200, "Superior", "Inferior")</f>
        <v>Inferior</v>
      </c>
      <c r="X3833" s="87" t="str">
        <f>VLOOKUP(CENSO[[#This Row],[NOME COMUM]],ESPECIES[],4,FALSE)</f>
        <v>Não</v>
      </c>
      <c r="Y3833" s="87" t="str">
        <f>IF(IFERROR(VLOOKUP(CENSO[[#This Row],[NOME COMUM]],COMERCIAIS[],2, FALSE), "Não") &lt;&gt; "Não", "Sim", "Não")</f>
        <v>Sim</v>
      </c>
      <c r="Z3833" s="133">
        <f>CENSO[[#This Row],[g (m²)]]/SUM(AEEF[AEEF-UT])</f>
        <v>6.9861078666154928E-4</v>
      </c>
      <c r="AA3833" s="133">
        <f>CENSO[[#This Row],[v (m³)]]/SUM(AEEF[AEEF-UT])</f>
        <v>7.8244408106093507E-3</v>
      </c>
    </row>
    <row r="3834" spans="1:27" ht="14">
      <c r="A3834" s="86">
        <v>1</v>
      </c>
      <c r="B3834" s="86">
        <v>2</v>
      </c>
      <c r="C3834" s="63">
        <v>107</v>
      </c>
      <c r="D3834" s="63">
        <v>3833</v>
      </c>
      <c r="E3834" s="63" t="str">
        <f>VLOOKUP(CENSO[[#This Row],[NOME COMUM]],ESPECIES[],2,FALSE)</f>
        <v>Erisma uncinatum Warm.</v>
      </c>
      <c r="F3834" s="64" t="s">
        <v>98</v>
      </c>
      <c r="G3834" s="64">
        <v>342</v>
      </c>
      <c r="H3834" s="97">
        <f>CENSO[[#This Row],[CAP (cm)]]/PI()</f>
        <v>108.86198107485642</v>
      </c>
      <c r="I3834" s="64">
        <v>18</v>
      </c>
      <c r="J3834" s="96">
        <f>(PI()*(CENSO[[#This Row],[DAP (cm)]]^2))/40000</f>
        <v>0.93076993819002241</v>
      </c>
      <c r="K3834" s="96">
        <f>CENSO[[#This Row],[g (m²)]]*CENSO[[#This Row],[H (m)]]*0.7</f>
        <v>11.727701221194282</v>
      </c>
      <c r="L3834" s="64">
        <v>1</v>
      </c>
      <c r="M3834" s="65">
        <v>366209.7</v>
      </c>
      <c r="N3834" s="87">
        <v>9703392.0999999903</v>
      </c>
      <c r="O3834" s="87" t="s">
        <v>1228</v>
      </c>
      <c r="P3834" s="87" t="str">
        <f>VLOOKUP(CENSO[[#This Row],[DAP (cm)]],CD[],2,TRUE)</f>
        <v>TORA</v>
      </c>
      <c r="Q3834" s="87" t="str">
        <f>VLOOKUP(CENSO[[#This Row],[DAP (cm)]],DD[],2,TRUE)</f>
        <v>100├ 110</v>
      </c>
      <c r="R3834" s="87" t="str" cm="1">
        <f t="array" ref="R3834">INDEX(_xlfn.TEXTSPLIT(CENSO[[#This Row],[NOME CIENTIFICO]]," "),1)</f>
        <v>Erisma</v>
      </c>
      <c r="S3834" s="98" t="s">
        <v>1004</v>
      </c>
      <c r="T3834" s="87">
        <f>_xlfn.MINIFS(CENSO[DAP (cm)],CENSO[NOME CIENTIFICO],CENSO[[#This Row],[NOME CIENTIFICO]])</f>
        <v>41.38028520389279</v>
      </c>
      <c r="U38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834" s="87" t="str">
        <f>IF(CENSO[[#This Row],[DAP (cm)]]&lt;CENSO[[#This Row],[DMCE (cm)]],"DAP &lt; DMCE","DAP ≥ DMCE")</f>
        <v>DAP ≥ DMCE</v>
      </c>
      <c r="W3834" s="87" t="str">
        <f>IF(CENSO[[#This Row],[DAP (cm)]]&gt;200, "Superior", "Inferior")</f>
        <v>Inferior</v>
      </c>
      <c r="X3834" s="87" t="str">
        <f>VLOOKUP(CENSO[[#This Row],[NOME COMUM]],ESPECIES[],4,FALSE)</f>
        <v>Não</v>
      </c>
      <c r="Y3834" s="87" t="str">
        <f>IF(IFERROR(VLOOKUP(CENSO[[#This Row],[NOME COMUM]],COMERCIAIS[],2, FALSE), "Não") &lt;&gt; "Não", "Sim", "Não")</f>
        <v>Sim</v>
      </c>
      <c r="Z3834" s="133">
        <f>CENSO[[#This Row],[g (m²)]]/SUM(AEEF[AEEF-UT])</f>
        <v>1.6285138721915146E-3</v>
      </c>
      <c r="AA3834" s="133">
        <f>CENSO[[#This Row],[v (m³)]]/SUM(AEEF[AEEF-UT])</f>
        <v>2.0519274789613084E-2</v>
      </c>
    </row>
    <row r="3835" spans="1:27" ht="14">
      <c r="A3835" s="86">
        <v>1</v>
      </c>
      <c r="B3835" s="86">
        <v>2</v>
      </c>
      <c r="C3835" s="63">
        <v>107</v>
      </c>
      <c r="D3835" s="63">
        <v>3834</v>
      </c>
      <c r="E3835" s="63" t="str">
        <f>VLOOKUP(CENSO[[#This Row],[NOME COMUM]],ESPECIES[],2,FALSE)</f>
        <v>Mezilaurus Itauba (Meisn.) Taub. ex Mez</v>
      </c>
      <c r="F3835" s="64" t="s">
        <v>8</v>
      </c>
      <c r="G3835" s="64">
        <v>170</v>
      </c>
      <c r="H3835" s="97">
        <f>CENSO[[#This Row],[CAP (cm)]]/PI()</f>
        <v>54.112680651244418</v>
      </c>
      <c r="I3835" s="64">
        <v>15</v>
      </c>
      <c r="J3835" s="96">
        <f>(PI()*(CENSO[[#This Row],[DAP (cm)]]^2))/40000</f>
        <v>0.2299788927677888</v>
      </c>
      <c r="K3835" s="96">
        <f>CENSO[[#This Row],[g (m²)]]*CENSO[[#This Row],[H (m)]]*0.7</f>
        <v>2.4147783740617825</v>
      </c>
      <c r="L3835" s="64">
        <v>1</v>
      </c>
      <c r="M3835" s="65">
        <v>366225.09999999899</v>
      </c>
      <c r="N3835" s="87">
        <v>9703384.9000000004</v>
      </c>
      <c r="O3835" s="87" t="s">
        <v>1227</v>
      </c>
      <c r="P3835" s="87" t="str">
        <f>VLOOKUP(CENSO[[#This Row],[DAP (cm)]],CD[],2,TRUE)</f>
        <v>TORA</v>
      </c>
      <c r="Q3835" s="87" t="str">
        <f>VLOOKUP(CENSO[[#This Row],[DAP (cm)]],DD[],2,TRUE)</f>
        <v>50├ 60</v>
      </c>
      <c r="R3835" s="87" t="str" cm="1">
        <f t="array" ref="R3835">INDEX(_xlfn.TEXTSPLIT(CENSO[[#This Row],[NOME CIENTIFICO]]," "),1)</f>
        <v>Mezilaurus</v>
      </c>
      <c r="S3835" s="98" t="s">
        <v>1004</v>
      </c>
      <c r="T3835" s="87">
        <f>_xlfn.MINIFS(CENSO[DAP (cm)],CENSO[NOME CIENTIFICO],CENSO[[#This Row],[NOME CIENTIFICO]])</f>
        <v>41.38028520389279</v>
      </c>
      <c r="U38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835" s="87" t="str">
        <f>IF(CENSO[[#This Row],[DAP (cm)]]&lt;CENSO[[#This Row],[DMCE (cm)]],"DAP &lt; DMCE","DAP ≥ DMCE")</f>
        <v>DAP ≥ DMCE</v>
      </c>
      <c r="W3835" s="87" t="str">
        <f>IF(CENSO[[#This Row],[DAP (cm)]]&gt;200, "Superior", "Inferior")</f>
        <v>Inferior</v>
      </c>
      <c r="X3835" s="87" t="str">
        <f>VLOOKUP(CENSO[[#This Row],[NOME COMUM]],ESPECIES[],4,FALSE)</f>
        <v>Não</v>
      </c>
      <c r="Y3835" s="87" t="str">
        <f>IF(IFERROR(VLOOKUP(CENSO[[#This Row],[NOME COMUM]],COMERCIAIS[],2, FALSE), "Não") &lt;&gt; "Não", "Sim", "Não")</f>
        <v>Não</v>
      </c>
      <c r="Z3835" s="133">
        <f>CENSO[[#This Row],[g (m²)]]/SUM(AEEF[AEEF-UT])</f>
        <v>4.0238065478553035E-4</v>
      </c>
      <c r="AA3835" s="133">
        <f>CENSO[[#This Row],[v (m³)]]/SUM(AEEF[AEEF-UT])</f>
        <v>4.2249968752480693E-3</v>
      </c>
    </row>
    <row r="3836" spans="1:27" ht="14">
      <c r="A3836" s="86">
        <v>1</v>
      </c>
      <c r="B3836" s="86">
        <v>2</v>
      </c>
      <c r="C3836" s="63">
        <v>107</v>
      </c>
      <c r="D3836" s="63">
        <v>3835</v>
      </c>
      <c r="E3836" s="63" t="str">
        <f>VLOOKUP(CENSO[[#This Row],[NOME COMUM]],ESPECIES[],2,FALSE)</f>
        <v>Tachigali myrmecophila Ducke</v>
      </c>
      <c r="F3836" s="64" t="s">
        <v>14</v>
      </c>
      <c r="G3836" s="64">
        <v>268</v>
      </c>
      <c r="H3836" s="97">
        <f>CENSO[[#This Row],[CAP (cm)]]/PI()</f>
        <v>85.307049497255903</v>
      </c>
      <c r="I3836" s="64">
        <v>16</v>
      </c>
      <c r="J3836" s="96">
        <f>(PI()*(CENSO[[#This Row],[DAP (cm)]]^2))/40000</f>
        <v>0.57155723163161454</v>
      </c>
      <c r="K3836" s="96">
        <f>CENSO[[#This Row],[g (m²)]]*CENSO[[#This Row],[H (m)]]*0.7</f>
        <v>6.4014409942740826</v>
      </c>
      <c r="L3836" s="64">
        <v>1</v>
      </c>
      <c r="M3836" s="65">
        <v>366224.59999999899</v>
      </c>
      <c r="N3836" s="87">
        <v>9703384</v>
      </c>
      <c r="O3836" s="87" t="s">
        <v>1228</v>
      </c>
      <c r="P3836" s="87" t="str">
        <f>VLOOKUP(CENSO[[#This Row],[DAP (cm)]],CD[],2,TRUE)</f>
        <v>TORA</v>
      </c>
      <c r="Q3836" s="87" t="str">
        <f>VLOOKUP(CENSO[[#This Row],[DAP (cm)]],DD[],2,TRUE)</f>
        <v>80├ 90</v>
      </c>
      <c r="R3836" s="87" t="str" cm="1">
        <f t="array" ref="R3836">INDEX(_xlfn.TEXTSPLIT(CENSO[[#This Row],[NOME CIENTIFICO]]," "),1)</f>
        <v>Tachigali</v>
      </c>
      <c r="S3836" s="98" t="s">
        <v>1004</v>
      </c>
      <c r="T3836" s="87">
        <f>_xlfn.MINIFS(CENSO[DAP (cm)],CENSO[NOME CIENTIFICO],CENSO[[#This Row],[NOME CIENTIFICO]])</f>
        <v>39.152116000606256</v>
      </c>
      <c r="U38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36" s="87" t="str">
        <f>IF(CENSO[[#This Row],[DAP (cm)]]&lt;CENSO[[#This Row],[DMCE (cm)]],"DAP &lt; DMCE","DAP ≥ DMCE")</f>
        <v>DAP ≥ DMCE</v>
      </c>
      <c r="W3836" s="87" t="str">
        <f>IF(CENSO[[#This Row],[DAP (cm)]]&gt;200, "Superior", "Inferior")</f>
        <v>Inferior</v>
      </c>
      <c r="X3836" s="87" t="str">
        <f>VLOOKUP(CENSO[[#This Row],[NOME COMUM]],ESPECIES[],4,FALSE)</f>
        <v>Não</v>
      </c>
      <c r="Y3836" s="87" t="str">
        <f>IF(IFERROR(VLOOKUP(CENSO[[#This Row],[NOME COMUM]],COMERCIAIS[],2, FALSE), "Não") &lt;&gt; "Não", "Sim", "Não")</f>
        <v>Sim</v>
      </c>
      <c r="Z3836" s="133">
        <f>CENSO[[#This Row],[g (m²)]]/SUM(AEEF[AEEF-UT])</f>
        <v>1.0000203511874024E-3</v>
      </c>
      <c r="AA3836" s="133">
        <f>CENSO[[#This Row],[v (m³)]]/SUM(AEEF[AEEF-UT])</f>
        <v>1.1200227933298907E-2</v>
      </c>
    </row>
    <row r="3837" spans="1:27" ht="14">
      <c r="A3837" s="86">
        <v>1</v>
      </c>
      <c r="B3837" s="86">
        <v>2</v>
      </c>
      <c r="C3837" s="63">
        <v>107</v>
      </c>
      <c r="D3837" s="63">
        <v>3836</v>
      </c>
      <c r="E3837" s="63" t="str">
        <f>VLOOKUP(CENSO[[#This Row],[NOME COMUM]],ESPECIES[],2,FALSE)</f>
        <v>Goupia glabra Aubl.</v>
      </c>
      <c r="F3837" s="64" t="s">
        <v>34</v>
      </c>
      <c r="G3837" s="64">
        <v>393</v>
      </c>
      <c r="H3837" s="97">
        <f>CENSO[[#This Row],[CAP (cm)]]/PI()</f>
        <v>125.09578527022974</v>
      </c>
      <c r="I3837" s="64">
        <v>16</v>
      </c>
      <c r="J3837" s="96">
        <f>(PI()*(CENSO[[#This Row],[DAP (cm)]]^2))/40000</f>
        <v>1.229066090280007</v>
      </c>
      <c r="K3837" s="96">
        <f>CENSO[[#This Row],[g (m²)]]*CENSO[[#This Row],[H (m)]]*0.7</f>
        <v>13.765540211136077</v>
      </c>
      <c r="L3837" s="64">
        <v>1</v>
      </c>
      <c r="M3837" s="65">
        <v>366219.09999999899</v>
      </c>
      <c r="N3837" s="87">
        <v>9703373.3000000007</v>
      </c>
      <c r="O3837" s="87" t="s">
        <v>1228</v>
      </c>
      <c r="P3837" s="87" t="str">
        <f>VLOOKUP(CENSO[[#This Row],[DAP (cm)]],CD[],2,TRUE)</f>
        <v>TORA</v>
      </c>
      <c r="Q3837" s="87" t="str">
        <f>VLOOKUP(CENSO[[#This Row],[DAP (cm)]],DD[],2,TRUE)</f>
        <v>120├ 130</v>
      </c>
      <c r="R3837" s="87" t="str" cm="1">
        <f t="array" ref="R3837">INDEX(_xlfn.TEXTSPLIT(CENSO[[#This Row],[NOME CIENTIFICO]]," "),1)</f>
        <v>Goupia</v>
      </c>
      <c r="S3837" s="98" t="s">
        <v>1004</v>
      </c>
      <c r="T3837" s="87">
        <f>_xlfn.MINIFS(CENSO[DAP (cm)],CENSO[NOME CIENTIFICO],CENSO[[#This Row],[NOME CIENTIFICO]])</f>
        <v>40.107045659157627</v>
      </c>
      <c r="U38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837" s="87" t="str">
        <f>IF(CENSO[[#This Row],[DAP (cm)]]&lt;CENSO[[#This Row],[DMCE (cm)]],"DAP &lt; DMCE","DAP ≥ DMCE")</f>
        <v>DAP ≥ DMCE</v>
      </c>
      <c r="W3837" s="87" t="str">
        <f>IF(CENSO[[#This Row],[DAP (cm)]]&gt;200, "Superior", "Inferior")</f>
        <v>Inferior</v>
      </c>
      <c r="X3837" s="87" t="str">
        <f>VLOOKUP(CENSO[[#This Row],[NOME COMUM]],ESPECIES[],4,FALSE)</f>
        <v>Não</v>
      </c>
      <c r="Y3837" s="87" t="str">
        <f>IF(IFERROR(VLOOKUP(CENSO[[#This Row],[NOME COMUM]],COMERCIAIS[],2, FALSE), "Não") &lt;&gt; "Não", "Sim", "Não")</f>
        <v>Sim</v>
      </c>
      <c r="Z3837" s="133">
        <f>CENSO[[#This Row],[g (m²)]]/SUM(AEEF[AEEF-UT])</f>
        <v>2.1504252508986283E-3</v>
      </c>
      <c r="AA3837" s="133">
        <f>CENSO[[#This Row],[v (m³)]]/SUM(AEEF[AEEF-UT])</f>
        <v>2.4084762810064636E-2</v>
      </c>
    </row>
    <row r="3838" spans="1:27" ht="14">
      <c r="A3838" s="86">
        <v>1</v>
      </c>
      <c r="B3838" s="86">
        <v>2</v>
      </c>
      <c r="C3838" s="63">
        <v>107</v>
      </c>
      <c r="D3838" s="63">
        <v>3837</v>
      </c>
      <c r="E3838" s="63" t="str">
        <f>VLOOKUP(CENSO[[#This Row],[NOME COMUM]],ESPECIES[],2,FALSE)</f>
        <v>Pouteria sp.</v>
      </c>
      <c r="F3838" s="64" t="s">
        <v>83</v>
      </c>
      <c r="G3838" s="64">
        <v>232</v>
      </c>
      <c r="H3838" s="97">
        <f>CENSO[[#This Row],[CAP (cm)]]/PI()</f>
        <v>73.847893594639444</v>
      </c>
      <c r="I3838" s="64">
        <v>19</v>
      </c>
      <c r="J3838" s="96">
        <f>(PI()*(CENSO[[#This Row],[DAP (cm)]]^2))/40000</f>
        <v>0.42831778284890881</v>
      </c>
      <c r="K3838" s="96">
        <f>CENSO[[#This Row],[g (m²)]]*CENSO[[#This Row],[H (m)]]*0.7</f>
        <v>5.6966265118904866</v>
      </c>
      <c r="L3838" s="64">
        <v>1</v>
      </c>
      <c r="M3838" s="65">
        <v>366212.59999999899</v>
      </c>
      <c r="N3838" s="87">
        <v>9703367.5</v>
      </c>
      <c r="O3838" s="87" t="s">
        <v>1227</v>
      </c>
      <c r="P3838" s="87" t="str">
        <f>VLOOKUP(CENSO[[#This Row],[DAP (cm)]],CD[],2,TRUE)</f>
        <v>TORA</v>
      </c>
      <c r="Q3838" s="87" t="str">
        <f>VLOOKUP(CENSO[[#This Row],[DAP (cm)]],DD[],2,TRUE)</f>
        <v>70├ 80</v>
      </c>
      <c r="R3838" s="87" t="str" cm="1">
        <f t="array" ref="R3838">INDEX(_xlfn.TEXTSPLIT(CENSO[[#This Row],[NOME CIENTIFICO]]," "),1)</f>
        <v>Pouteria</v>
      </c>
      <c r="S3838" s="98" t="s">
        <v>1004</v>
      </c>
      <c r="T3838" s="87">
        <f>_xlfn.MINIFS(CENSO[DAP (cm)],CENSO[NOME CIENTIFICO],CENSO[[#This Row],[NOME CIENTIFICO]])</f>
        <v>39.788735772973837</v>
      </c>
      <c r="U38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38" s="87" t="str">
        <f>IF(CENSO[[#This Row],[DAP (cm)]]&lt;CENSO[[#This Row],[DMCE (cm)]],"DAP &lt; DMCE","DAP ≥ DMCE")</f>
        <v>DAP ≥ DMCE</v>
      </c>
      <c r="W3838" s="87" t="str">
        <f>IF(CENSO[[#This Row],[DAP (cm)]]&gt;200, "Superior", "Inferior")</f>
        <v>Inferior</v>
      </c>
      <c r="X3838" s="87" t="str">
        <f>VLOOKUP(CENSO[[#This Row],[NOME COMUM]],ESPECIES[],4,FALSE)</f>
        <v>Não</v>
      </c>
      <c r="Y3838" s="87" t="str">
        <f>IF(IFERROR(VLOOKUP(CENSO[[#This Row],[NOME COMUM]],COMERCIAIS[],2, FALSE), "Não") &lt;&gt; "Não", "Sim", "Não")</f>
        <v>Não</v>
      </c>
      <c r="Z3838" s="133">
        <f>CENSO[[#This Row],[g (m²)]]/SUM(AEEF[AEEF-UT])</f>
        <v>7.4940264232444247E-4</v>
      </c>
      <c r="AA3838" s="133">
        <f>CENSO[[#This Row],[v (m³)]]/SUM(AEEF[AEEF-UT])</f>
        <v>9.9670551429150833E-3</v>
      </c>
    </row>
    <row r="3839" spans="1:27" ht="14">
      <c r="A3839" s="86">
        <v>1</v>
      </c>
      <c r="B3839" s="86">
        <v>2</v>
      </c>
      <c r="C3839" s="63">
        <v>107</v>
      </c>
      <c r="D3839" s="63">
        <v>3838</v>
      </c>
      <c r="E3839" s="63" t="str">
        <f>VLOOKUP(CENSO[[#This Row],[NOME COMUM]],ESPECIES[],2,FALSE)</f>
        <v>Didymopanax calvum Decne. &amp; Planch.</v>
      </c>
      <c r="F3839" s="64" t="s">
        <v>52</v>
      </c>
      <c r="G3839" s="64">
        <v>345</v>
      </c>
      <c r="H3839" s="97">
        <f>CENSO[[#This Row],[CAP (cm)]]/PI()</f>
        <v>109.81691073340778</v>
      </c>
      <c r="I3839" s="64">
        <v>20</v>
      </c>
      <c r="J3839" s="96">
        <f>(PI()*(CENSO[[#This Row],[DAP (cm)]]^2))/40000</f>
        <v>0.94717085507564203</v>
      </c>
      <c r="K3839" s="96">
        <f>CENSO[[#This Row],[g (m²)]]*CENSO[[#This Row],[H (m)]]*0.7</f>
        <v>13.260391971058986</v>
      </c>
      <c r="L3839" s="64">
        <v>1</v>
      </c>
      <c r="M3839" s="65">
        <v>366200</v>
      </c>
      <c r="N3839" s="87">
        <v>9703371.3000000007</v>
      </c>
      <c r="O3839" s="87" t="s">
        <v>1227</v>
      </c>
      <c r="P3839" s="87" t="str">
        <f>VLOOKUP(CENSO[[#This Row],[DAP (cm)]],CD[],2,TRUE)</f>
        <v>TORA</v>
      </c>
      <c r="Q3839" s="87" t="str">
        <f>VLOOKUP(CENSO[[#This Row],[DAP (cm)]],DD[],2,TRUE)</f>
        <v>100├ 110</v>
      </c>
      <c r="R3839" s="87" t="str" cm="1">
        <f t="array" ref="R3839">INDEX(_xlfn.TEXTSPLIT(CENSO[[#This Row],[NOME CIENTIFICO]]," "),1)</f>
        <v>Didymopanax</v>
      </c>
      <c r="S3839" s="98" t="s">
        <v>1004</v>
      </c>
      <c r="T3839" s="87">
        <f>_xlfn.MINIFS(CENSO[DAP (cm)],CENSO[NOME CIENTIFICO],CENSO[[#This Row],[NOME CIENTIFICO]])</f>
        <v>46.791553269017228</v>
      </c>
      <c r="U38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56.791553269017228</v>
      </c>
      <c r="V3839" s="87" t="str">
        <f>IF(CENSO[[#This Row],[DAP (cm)]]&lt;CENSO[[#This Row],[DMCE (cm)]],"DAP &lt; DMCE","DAP ≥ DMCE")</f>
        <v>DAP ≥ DMCE</v>
      </c>
      <c r="W3839" s="87" t="str">
        <f>IF(CENSO[[#This Row],[DAP (cm)]]&gt;200, "Superior", "Inferior")</f>
        <v>Inferior</v>
      </c>
      <c r="X3839" s="87" t="str">
        <f>VLOOKUP(CENSO[[#This Row],[NOME COMUM]],ESPECIES[],4,FALSE)</f>
        <v>Não</v>
      </c>
      <c r="Y3839" s="87" t="str">
        <f>IF(IFERROR(VLOOKUP(CENSO[[#This Row],[NOME COMUM]],COMERCIAIS[],2, FALSE), "Não") &lt;&gt; "Não", "Sim", "Não")</f>
        <v>Não</v>
      </c>
      <c r="Z3839" s="133">
        <f>CENSO[[#This Row],[g (m²)]]/SUM(AEEF[AEEF-UT])</f>
        <v>1.6572095998563232E-3</v>
      </c>
      <c r="AA3839" s="133">
        <f>CENSO[[#This Row],[v (m³)]]/SUM(AEEF[AEEF-UT])</f>
        <v>2.320093439798852E-2</v>
      </c>
    </row>
    <row r="3840" spans="1:27" ht="14">
      <c r="A3840" s="86">
        <v>1</v>
      </c>
      <c r="B3840" s="86">
        <v>2</v>
      </c>
      <c r="C3840" s="63">
        <v>107</v>
      </c>
      <c r="D3840" s="63">
        <v>3839</v>
      </c>
      <c r="E3840" s="63" t="str">
        <f>VLOOKUP(CENSO[[#This Row],[NOME COMUM]],ESPECIES[],2,FALSE)</f>
        <v>Tachigali myrmecophila Ducke</v>
      </c>
      <c r="F3840" s="64" t="s">
        <v>14</v>
      </c>
      <c r="G3840" s="64">
        <v>200</v>
      </c>
      <c r="H3840" s="97">
        <f>CENSO[[#This Row],[CAP (cm)]]/PI()</f>
        <v>63.661977236758133</v>
      </c>
      <c r="I3840" s="64">
        <v>18</v>
      </c>
      <c r="J3840" s="96">
        <f>(PI()*(CENSO[[#This Row],[DAP (cm)]]^2))/40000</f>
        <v>0.31830988618379064</v>
      </c>
      <c r="K3840" s="96">
        <f>CENSO[[#This Row],[g (m²)]]*CENSO[[#This Row],[H (m)]]*0.7</f>
        <v>4.0107045659157619</v>
      </c>
      <c r="L3840" s="64">
        <v>1</v>
      </c>
      <c r="M3840" s="65">
        <v>366225.299999999</v>
      </c>
      <c r="N3840" s="87">
        <v>9703322.3000000007</v>
      </c>
      <c r="O3840" s="87" t="s">
        <v>1228</v>
      </c>
      <c r="P3840" s="87" t="str">
        <f>VLOOKUP(CENSO[[#This Row],[DAP (cm)]],CD[],2,TRUE)</f>
        <v>TORA</v>
      </c>
      <c r="Q3840" s="87" t="str">
        <f>VLOOKUP(CENSO[[#This Row],[DAP (cm)]],DD[],2,TRUE)</f>
        <v>60├ 70</v>
      </c>
      <c r="R3840" s="87" t="str" cm="1">
        <f t="array" ref="R3840">INDEX(_xlfn.TEXTSPLIT(CENSO[[#This Row],[NOME CIENTIFICO]]," "),1)</f>
        <v>Tachigali</v>
      </c>
      <c r="S3840" s="98" t="s">
        <v>1004</v>
      </c>
      <c r="T3840" s="87">
        <f>_xlfn.MINIFS(CENSO[DAP (cm)],CENSO[NOME CIENTIFICO],CENSO[[#This Row],[NOME CIENTIFICO]])</f>
        <v>39.152116000606256</v>
      </c>
      <c r="U38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40" s="87" t="str">
        <f>IF(CENSO[[#This Row],[DAP (cm)]]&lt;CENSO[[#This Row],[DMCE (cm)]],"DAP &lt; DMCE","DAP ≥ DMCE")</f>
        <v>DAP ≥ DMCE</v>
      </c>
      <c r="W3840" s="87" t="str">
        <f>IF(CENSO[[#This Row],[DAP (cm)]]&gt;200, "Superior", "Inferior")</f>
        <v>Inferior</v>
      </c>
      <c r="X3840" s="87" t="str">
        <f>VLOOKUP(CENSO[[#This Row],[NOME COMUM]],ESPECIES[],4,FALSE)</f>
        <v>Não</v>
      </c>
      <c r="Y3840" s="87" t="str">
        <f>IF(IFERROR(VLOOKUP(CENSO[[#This Row],[NOME COMUM]],COMERCIAIS[],2, FALSE), "Não") &lt;&gt; "Não", "Sim", "Não")</f>
        <v>Sim</v>
      </c>
      <c r="Z3840" s="133">
        <f>CENSO[[#This Row],[g (m²)]]/SUM(AEEF[AEEF-UT])</f>
        <v>5.5692824191768894E-4</v>
      </c>
      <c r="AA3840" s="133">
        <f>CENSO[[#This Row],[v (m³)]]/SUM(AEEF[AEEF-UT])</f>
        <v>7.0172958481628809E-3</v>
      </c>
    </row>
    <row r="3841" spans="1:27" ht="14">
      <c r="A3841" s="86">
        <v>1</v>
      </c>
      <c r="B3841" s="86">
        <v>2</v>
      </c>
      <c r="C3841" s="63">
        <v>107</v>
      </c>
      <c r="D3841" s="63">
        <v>3840</v>
      </c>
      <c r="E3841" s="63" t="str">
        <f>VLOOKUP(CENSO[[#This Row],[NOME COMUM]],ESPECIES[],2,FALSE)</f>
        <v>Ocotea cymbarum Kunth</v>
      </c>
      <c r="F3841" s="64" t="s">
        <v>11</v>
      </c>
      <c r="G3841" s="64">
        <v>247</v>
      </c>
      <c r="H3841" s="97">
        <f>CENSO[[#This Row],[CAP (cm)]]/PI()</f>
        <v>78.622541887396295</v>
      </c>
      <c r="I3841" s="64">
        <v>18</v>
      </c>
      <c r="J3841" s="96">
        <f>(PI()*(CENSO[[#This Row],[DAP (cm)]]^2))/40000</f>
        <v>0.48549419615467204</v>
      </c>
      <c r="K3841" s="96">
        <f>CENSO[[#This Row],[g (m²)]]*CENSO[[#This Row],[H (m)]]*0.7</f>
        <v>6.1172268715488674</v>
      </c>
      <c r="L3841" s="64">
        <v>1</v>
      </c>
      <c r="M3841" s="65">
        <v>366188.7</v>
      </c>
      <c r="N3841" s="87">
        <v>9703332.4000000004</v>
      </c>
      <c r="O3841" s="87" t="s">
        <v>1228</v>
      </c>
      <c r="P3841" s="87" t="str">
        <f>VLOOKUP(CENSO[[#This Row],[DAP (cm)]],CD[],2,TRUE)</f>
        <v>TORA</v>
      </c>
      <c r="Q3841" s="87" t="str">
        <f>VLOOKUP(CENSO[[#This Row],[DAP (cm)]],DD[],2,TRUE)</f>
        <v>70├ 80</v>
      </c>
      <c r="R3841" s="87" t="str" cm="1">
        <f t="array" ref="R3841">INDEX(_xlfn.TEXTSPLIT(CENSO[[#This Row],[NOME CIENTIFICO]]," "),1)</f>
        <v>Ocotea</v>
      </c>
      <c r="S3841" s="98" t="s">
        <v>1004</v>
      </c>
      <c r="T3841" s="87">
        <f>_xlfn.MINIFS(CENSO[DAP (cm)],CENSO[NOME CIENTIFICO],CENSO[[#This Row],[NOME CIENTIFICO]])</f>
        <v>39.470425886790046</v>
      </c>
      <c r="U38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41" s="87" t="str">
        <f>IF(CENSO[[#This Row],[DAP (cm)]]&lt;CENSO[[#This Row],[DMCE (cm)]],"DAP &lt; DMCE","DAP ≥ DMCE")</f>
        <v>DAP ≥ DMCE</v>
      </c>
      <c r="W3841" s="87" t="str">
        <f>IF(CENSO[[#This Row],[DAP (cm)]]&gt;200, "Superior", "Inferior")</f>
        <v>Inferior</v>
      </c>
      <c r="X3841" s="87" t="str">
        <f>VLOOKUP(CENSO[[#This Row],[NOME COMUM]],ESPECIES[],4,FALSE)</f>
        <v>Não</v>
      </c>
      <c r="Y3841" s="87" t="str">
        <f>IF(IFERROR(VLOOKUP(CENSO[[#This Row],[NOME COMUM]],COMERCIAIS[],2, FALSE), "Não") &lt;&gt; "Não", "Sim", "Não")</f>
        <v>Sim</v>
      </c>
      <c r="Z3841" s="133">
        <f>CENSO[[#This Row],[g (m²)]]/SUM(AEEF[AEEF-UT])</f>
        <v>8.4944087777890709E-4</v>
      </c>
      <c r="AA3841" s="133">
        <f>CENSO[[#This Row],[v (m³)]]/SUM(AEEF[AEEF-UT])</f>
        <v>1.0702955060014228E-2</v>
      </c>
    </row>
    <row r="3842" spans="1:27" ht="14">
      <c r="A3842" s="86">
        <v>1</v>
      </c>
      <c r="B3842" s="86">
        <v>2</v>
      </c>
      <c r="C3842" s="63">
        <v>107</v>
      </c>
      <c r="D3842" s="63">
        <v>3841</v>
      </c>
      <c r="E3842" s="63" t="str">
        <f>VLOOKUP(CENSO[[#This Row],[NOME COMUM]],ESPECIES[],2,FALSE)</f>
        <v>Pouteria sp.</v>
      </c>
      <c r="F3842" s="64" t="s">
        <v>83</v>
      </c>
      <c r="G3842" s="64">
        <v>195</v>
      </c>
      <c r="H3842" s="97">
        <f>CENSO[[#This Row],[CAP (cm)]]/PI()</f>
        <v>62.070427805839181</v>
      </c>
      <c r="I3842" s="64">
        <v>18</v>
      </c>
      <c r="J3842" s="96">
        <f>(PI()*(CENSO[[#This Row],[DAP (cm)]]^2))/40000</f>
        <v>0.30259333555346601</v>
      </c>
      <c r="K3842" s="96">
        <f>CENSO[[#This Row],[g (m²)]]*CENSO[[#This Row],[H (m)]]*0.7</f>
        <v>3.8126760279736711</v>
      </c>
      <c r="L3842" s="64">
        <v>1</v>
      </c>
      <c r="M3842" s="65">
        <v>366189.5</v>
      </c>
      <c r="N3842" s="87">
        <v>9703251.8000000007</v>
      </c>
      <c r="O3842" s="87" t="s">
        <v>1227</v>
      </c>
      <c r="P3842" s="87" t="str">
        <f>VLOOKUP(CENSO[[#This Row],[DAP (cm)]],CD[],2,TRUE)</f>
        <v>TORA</v>
      </c>
      <c r="Q3842" s="87" t="str">
        <f>VLOOKUP(CENSO[[#This Row],[DAP (cm)]],DD[],2,TRUE)</f>
        <v>60├ 70</v>
      </c>
      <c r="R3842" s="87" t="str" cm="1">
        <f t="array" ref="R3842">INDEX(_xlfn.TEXTSPLIT(CENSO[[#This Row],[NOME CIENTIFICO]]," "),1)</f>
        <v>Pouteria</v>
      </c>
      <c r="S3842" s="98" t="s">
        <v>1004</v>
      </c>
      <c r="T3842" s="87">
        <f>_xlfn.MINIFS(CENSO[DAP (cm)],CENSO[NOME CIENTIFICO],CENSO[[#This Row],[NOME CIENTIFICO]])</f>
        <v>39.788735772973837</v>
      </c>
      <c r="U38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42" s="87" t="str">
        <f>IF(CENSO[[#This Row],[DAP (cm)]]&lt;CENSO[[#This Row],[DMCE (cm)]],"DAP &lt; DMCE","DAP ≥ DMCE")</f>
        <v>DAP ≥ DMCE</v>
      </c>
      <c r="W3842" s="87" t="str">
        <f>IF(CENSO[[#This Row],[DAP (cm)]]&gt;200, "Superior", "Inferior")</f>
        <v>Inferior</v>
      </c>
      <c r="X3842" s="87" t="str">
        <f>VLOOKUP(CENSO[[#This Row],[NOME COMUM]],ESPECIES[],4,FALSE)</f>
        <v>Não</v>
      </c>
      <c r="Y3842" s="87" t="str">
        <f>IF(IFERROR(VLOOKUP(CENSO[[#This Row],[NOME COMUM]],COMERCIAIS[],2, FALSE), "Não") &lt;&gt; "Não", "Sim", "Não")</f>
        <v>Não</v>
      </c>
      <c r="Z3842" s="133">
        <f>CENSO[[#This Row],[g (m²)]]/SUM(AEEF[AEEF-UT])</f>
        <v>5.2942990997300308E-4</v>
      </c>
      <c r="AA3842" s="133">
        <f>CENSO[[#This Row],[v (m³)]]/SUM(AEEF[AEEF-UT])</f>
        <v>6.6708168656598385E-3</v>
      </c>
    </row>
    <row r="3843" spans="1:27" ht="14">
      <c r="A3843" s="86">
        <v>1</v>
      </c>
      <c r="B3843" s="86">
        <v>2</v>
      </c>
      <c r="C3843" s="63">
        <v>107</v>
      </c>
      <c r="D3843" s="63">
        <v>3842</v>
      </c>
      <c r="E3843" s="63" t="str">
        <f>VLOOKUP(CENSO[[#This Row],[NOME COMUM]],ESPECIES[],2,FALSE)</f>
        <v>Tachigali myrmecophila Ducke</v>
      </c>
      <c r="F3843" s="64" t="s">
        <v>14</v>
      </c>
      <c r="G3843" s="64">
        <v>272</v>
      </c>
      <c r="H3843" s="97">
        <f>CENSO[[#This Row],[CAP (cm)]]/PI()</f>
        <v>86.580289041991065</v>
      </c>
      <c r="I3843" s="64">
        <v>17</v>
      </c>
      <c r="J3843" s="96">
        <f>(PI()*(CENSO[[#This Row],[DAP (cm)]]^2))/40000</f>
        <v>0.58874596548553915</v>
      </c>
      <c r="K3843" s="96">
        <f>CENSO[[#This Row],[g (m²)]]*CENSO[[#This Row],[H (m)]]*0.7</f>
        <v>7.0060769892779158</v>
      </c>
      <c r="L3843" s="64">
        <v>1</v>
      </c>
      <c r="M3843" s="65">
        <v>366173.799999999</v>
      </c>
      <c r="N3843" s="87">
        <v>9703234.5</v>
      </c>
      <c r="O3843" s="87" t="s">
        <v>1228</v>
      </c>
      <c r="P3843" s="87" t="str">
        <f>VLOOKUP(CENSO[[#This Row],[DAP (cm)]],CD[],2,TRUE)</f>
        <v>TORA</v>
      </c>
      <c r="Q3843" s="87" t="str">
        <f>VLOOKUP(CENSO[[#This Row],[DAP (cm)]],DD[],2,TRUE)</f>
        <v>80├ 90</v>
      </c>
      <c r="R3843" s="87" t="str" cm="1">
        <f t="array" ref="R3843">INDEX(_xlfn.TEXTSPLIT(CENSO[[#This Row],[NOME CIENTIFICO]]," "),1)</f>
        <v>Tachigali</v>
      </c>
      <c r="S3843" s="98" t="s">
        <v>1004</v>
      </c>
      <c r="T3843" s="87">
        <f>_xlfn.MINIFS(CENSO[DAP (cm)],CENSO[NOME CIENTIFICO],CENSO[[#This Row],[NOME CIENTIFICO]])</f>
        <v>39.152116000606256</v>
      </c>
      <c r="U38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43" s="87" t="str">
        <f>IF(CENSO[[#This Row],[DAP (cm)]]&lt;CENSO[[#This Row],[DMCE (cm)]],"DAP &lt; DMCE","DAP ≥ DMCE")</f>
        <v>DAP ≥ DMCE</v>
      </c>
      <c r="W3843" s="87" t="str">
        <f>IF(CENSO[[#This Row],[DAP (cm)]]&gt;200, "Superior", "Inferior")</f>
        <v>Inferior</v>
      </c>
      <c r="X3843" s="87" t="str">
        <f>VLOOKUP(CENSO[[#This Row],[NOME COMUM]],ESPECIES[],4,FALSE)</f>
        <v>Não</v>
      </c>
      <c r="Y3843" s="87" t="str">
        <f>IF(IFERROR(VLOOKUP(CENSO[[#This Row],[NOME COMUM]],COMERCIAIS[],2, FALSE), "Não") &lt;&gt; "Não", "Sim", "Não")</f>
        <v>Sim</v>
      </c>
      <c r="Z3843" s="133">
        <f>CENSO[[#This Row],[g (m²)]]/SUM(AEEF[AEEF-UT])</f>
        <v>1.0300944762509574E-3</v>
      </c>
      <c r="AA3843" s="133">
        <f>CENSO[[#This Row],[v (m³)]]/SUM(AEEF[AEEF-UT])</f>
        <v>1.2258124267386393E-2</v>
      </c>
    </row>
    <row r="3844" spans="1:27" ht="14">
      <c r="A3844" s="86">
        <v>1</v>
      </c>
      <c r="B3844" s="86">
        <v>2</v>
      </c>
      <c r="C3844" s="63">
        <v>107</v>
      </c>
      <c r="D3844" s="63">
        <v>3843</v>
      </c>
      <c r="E3844" s="63" t="str">
        <f>VLOOKUP(CENSO[[#This Row],[NOME COMUM]],ESPECIES[],2,FALSE)</f>
        <v>Dimorphandra multiflora Ducke</v>
      </c>
      <c r="F3844" s="64" t="s">
        <v>73</v>
      </c>
      <c r="G3844" s="64">
        <v>348</v>
      </c>
      <c r="H3844" s="97">
        <f>CENSO[[#This Row],[CAP (cm)]]/PI()</f>
        <v>110.77184039195916</v>
      </c>
      <c r="I3844" s="64">
        <v>18</v>
      </c>
      <c r="J3844" s="96">
        <f>(PI()*(CENSO[[#This Row],[DAP (cm)]]^2))/40000</f>
        <v>0.96371501141004479</v>
      </c>
      <c r="K3844" s="96">
        <f>CENSO[[#This Row],[g (m²)]]*CENSO[[#This Row],[H (m)]]*0.7</f>
        <v>12.142809143766565</v>
      </c>
      <c r="L3844" s="64">
        <v>1</v>
      </c>
      <c r="M3844" s="65">
        <v>366172.7</v>
      </c>
      <c r="N3844" s="87">
        <v>9703221.6999999899</v>
      </c>
      <c r="O3844" s="87" t="s">
        <v>1227</v>
      </c>
      <c r="P3844" s="87" t="str">
        <f>VLOOKUP(CENSO[[#This Row],[DAP (cm)]],CD[],2,TRUE)</f>
        <v>TORA</v>
      </c>
      <c r="Q3844" s="87" t="str">
        <f>VLOOKUP(CENSO[[#This Row],[DAP (cm)]],DD[],2,TRUE)</f>
        <v>110├ 120</v>
      </c>
      <c r="R3844" s="87" t="str" cm="1">
        <f t="array" ref="R3844">INDEX(_xlfn.TEXTSPLIT(CENSO[[#This Row],[NOME CIENTIFICO]]," "),1)</f>
        <v>Dimorphandra</v>
      </c>
      <c r="S3844" s="98" t="s">
        <v>1004</v>
      </c>
      <c r="T3844" s="87">
        <f>_xlfn.MINIFS(CENSO[DAP (cm)],CENSO[NOME CIENTIFICO],CENSO[[#This Row],[NOME CIENTIFICO]])</f>
        <v>39.788735772973837</v>
      </c>
      <c r="U38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44" s="87" t="str">
        <f>IF(CENSO[[#This Row],[DAP (cm)]]&lt;CENSO[[#This Row],[DMCE (cm)]],"DAP &lt; DMCE","DAP ≥ DMCE")</f>
        <v>DAP ≥ DMCE</v>
      </c>
      <c r="W3844" s="87" t="str">
        <f>IF(CENSO[[#This Row],[DAP (cm)]]&gt;200, "Superior", "Inferior")</f>
        <v>Inferior</v>
      </c>
      <c r="X3844" s="87" t="str">
        <f>VLOOKUP(CENSO[[#This Row],[NOME COMUM]],ESPECIES[],4,FALSE)</f>
        <v>Não</v>
      </c>
      <c r="Y3844" s="87" t="str">
        <f>IF(IFERROR(VLOOKUP(CENSO[[#This Row],[NOME COMUM]],COMERCIAIS[],2, FALSE), "Não") &lt;&gt; "Não", "Sim", "Não")</f>
        <v>Não</v>
      </c>
      <c r="Z3844" s="133">
        <f>CENSO[[#This Row],[g (m²)]]/SUM(AEEF[AEEF-UT])</f>
        <v>1.6861559452299956E-3</v>
      </c>
      <c r="AA3844" s="133">
        <f>CENSO[[#This Row],[v (m³)]]/SUM(AEEF[AEEF-UT])</f>
        <v>2.1245564909897943E-2</v>
      </c>
    </row>
    <row r="3845" spans="1:27" ht="14">
      <c r="A3845" s="86">
        <v>1</v>
      </c>
      <c r="B3845" s="86">
        <v>2</v>
      </c>
      <c r="C3845" s="63">
        <v>107</v>
      </c>
      <c r="D3845" s="63">
        <v>3844</v>
      </c>
      <c r="E3845" s="63" t="str">
        <f>VLOOKUP(CENSO[[#This Row],[NOME COMUM]],ESPECIES[],2,FALSE)</f>
        <v>Erisma uncinatum Warm.</v>
      </c>
      <c r="F3845" s="64" t="s">
        <v>98</v>
      </c>
      <c r="G3845" s="64">
        <v>480</v>
      </c>
      <c r="H3845" s="97">
        <f>CENSO[[#This Row],[CAP (cm)]]/PI()</f>
        <v>152.78874536821954</v>
      </c>
      <c r="I3845" s="64">
        <v>14</v>
      </c>
      <c r="J3845" s="96">
        <f>(PI()*(CENSO[[#This Row],[DAP (cm)]]^2))/40000</f>
        <v>1.8334649444186346</v>
      </c>
      <c r="K3845" s="96">
        <f>CENSO[[#This Row],[g (m²)]]*CENSO[[#This Row],[H (m)]]*0.7</f>
        <v>17.967956455302616</v>
      </c>
      <c r="L3845" s="64">
        <v>1</v>
      </c>
      <c r="M3845" s="65">
        <v>366131.5</v>
      </c>
      <c r="N3845" s="87">
        <v>9703233.4000000004</v>
      </c>
      <c r="O3845" s="87" t="s">
        <v>1228</v>
      </c>
      <c r="P3845" s="87" t="str">
        <f>VLOOKUP(CENSO[[#This Row],[DAP (cm)]],CD[],2,TRUE)</f>
        <v>TORA</v>
      </c>
      <c r="Q3845" s="87" t="str">
        <f>VLOOKUP(CENSO[[#This Row],[DAP (cm)]],DD[],2,TRUE)</f>
        <v>150├ 160</v>
      </c>
      <c r="R3845" s="87" t="str" cm="1">
        <f t="array" ref="R3845">INDEX(_xlfn.TEXTSPLIT(CENSO[[#This Row],[NOME CIENTIFICO]]," "),1)</f>
        <v>Erisma</v>
      </c>
      <c r="S3845" s="98" t="s">
        <v>1004</v>
      </c>
      <c r="T3845" s="87">
        <f>_xlfn.MINIFS(CENSO[DAP (cm)],CENSO[NOME CIENTIFICO],CENSO[[#This Row],[NOME CIENTIFICO]])</f>
        <v>41.38028520389279</v>
      </c>
      <c r="U38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845" s="87" t="str">
        <f>IF(CENSO[[#This Row],[DAP (cm)]]&lt;CENSO[[#This Row],[DMCE (cm)]],"DAP &lt; DMCE","DAP ≥ DMCE")</f>
        <v>DAP ≥ DMCE</v>
      </c>
      <c r="W3845" s="87" t="str">
        <f>IF(CENSO[[#This Row],[DAP (cm)]]&gt;200, "Superior", "Inferior")</f>
        <v>Inferior</v>
      </c>
      <c r="X3845" s="87" t="str">
        <f>VLOOKUP(CENSO[[#This Row],[NOME COMUM]],ESPECIES[],4,FALSE)</f>
        <v>Não</v>
      </c>
      <c r="Y3845" s="87" t="str">
        <f>IF(IFERROR(VLOOKUP(CENSO[[#This Row],[NOME COMUM]],COMERCIAIS[],2, FALSE), "Não") &lt;&gt; "Não", "Sim", "Não")</f>
        <v>Sim</v>
      </c>
      <c r="Z3845" s="133">
        <f>CENSO[[#This Row],[g (m²)]]/SUM(AEEF[AEEF-UT])</f>
        <v>3.2079066734458893E-3</v>
      </c>
      <c r="AA3845" s="133">
        <f>CENSO[[#This Row],[v (m³)]]/SUM(AEEF[AEEF-UT])</f>
        <v>3.1437485399769712E-2</v>
      </c>
    </row>
    <row r="3846" spans="1:27" ht="14">
      <c r="A3846" s="86">
        <v>1</v>
      </c>
      <c r="B3846" s="86">
        <v>2</v>
      </c>
      <c r="C3846" s="63">
        <v>107</v>
      </c>
      <c r="D3846" s="63">
        <v>3845</v>
      </c>
      <c r="E3846" s="63" t="str">
        <f>VLOOKUP(CENSO[[#This Row],[NOME COMUM]],ESPECIES[],2,FALSE)</f>
        <v>Pouteria sp.</v>
      </c>
      <c r="F3846" s="64" t="s">
        <v>83</v>
      </c>
      <c r="G3846" s="64">
        <v>160</v>
      </c>
      <c r="H3846" s="97">
        <f>CENSO[[#This Row],[CAP (cm)]]/PI()</f>
        <v>50.929581789406512</v>
      </c>
      <c r="I3846" s="64">
        <v>15</v>
      </c>
      <c r="J3846" s="96">
        <f>(PI()*(CENSO[[#This Row],[DAP (cm)]]^2))/40000</f>
        <v>0.20371832715762608</v>
      </c>
      <c r="K3846" s="96">
        <f>CENSO[[#This Row],[g (m²)]]*CENSO[[#This Row],[H (m)]]*0.7</f>
        <v>2.1390424351550736</v>
      </c>
      <c r="L3846" s="64">
        <v>1</v>
      </c>
      <c r="M3846" s="65">
        <v>366136.5</v>
      </c>
      <c r="N3846" s="87">
        <v>9703227.8000000007</v>
      </c>
      <c r="O3846" s="87" t="s">
        <v>1227</v>
      </c>
      <c r="P3846" s="87" t="str">
        <f>VLOOKUP(CENSO[[#This Row],[DAP (cm)]],CD[],2,TRUE)</f>
        <v>TORA</v>
      </c>
      <c r="Q3846" s="87" t="str">
        <f>VLOOKUP(CENSO[[#This Row],[DAP (cm)]],DD[],2,TRUE)</f>
        <v>50├ 60</v>
      </c>
      <c r="R3846" s="87" t="str" cm="1">
        <f t="array" ref="R3846">INDEX(_xlfn.TEXTSPLIT(CENSO[[#This Row],[NOME CIENTIFICO]]," "),1)</f>
        <v>Pouteria</v>
      </c>
      <c r="S3846" s="98" t="s">
        <v>1004</v>
      </c>
      <c r="T3846" s="87">
        <f>_xlfn.MINIFS(CENSO[DAP (cm)],CENSO[NOME CIENTIFICO],CENSO[[#This Row],[NOME CIENTIFICO]])</f>
        <v>39.788735772973837</v>
      </c>
      <c r="U38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46" s="87" t="str">
        <f>IF(CENSO[[#This Row],[DAP (cm)]]&lt;CENSO[[#This Row],[DMCE (cm)]],"DAP &lt; DMCE","DAP ≥ DMCE")</f>
        <v>DAP ≥ DMCE</v>
      </c>
      <c r="W3846" s="87" t="str">
        <f>IF(CENSO[[#This Row],[DAP (cm)]]&gt;200, "Superior", "Inferior")</f>
        <v>Inferior</v>
      </c>
      <c r="X3846" s="87" t="str">
        <f>VLOOKUP(CENSO[[#This Row],[NOME COMUM]],ESPECIES[],4,FALSE)</f>
        <v>Não</v>
      </c>
      <c r="Y3846" s="87" t="str">
        <f>IF(IFERROR(VLOOKUP(CENSO[[#This Row],[NOME COMUM]],COMERCIAIS[],2, FALSE), "Não") &lt;&gt; "Não", "Sim", "Não")</f>
        <v>Não</v>
      </c>
      <c r="Z3846" s="133">
        <f>CENSO[[#This Row],[g (m²)]]/SUM(AEEF[AEEF-UT])</f>
        <v>3.5643407482732108E-4</v>
      </c>
      <c r="AA3846" s="133">
        <f>CENSO[[#This Row],[v (m³)]]/SUM(AEEF[AEEF-UT])</f>
        <v>3.7425577856868707E-3</v>
      </c>
    </row>
    <row r="3847" spans="1:27" ht="14">
      <c r="A3847" s="86">
        <v>1</v>
      </c>
      <c r="B3847" s="86">
        <v>2</v>
      </c>
      <c r="C3847" s="63">
        <v>107</v>
      </c>
      <c r="D3847" s="63">
        <v>3846</v>
      </c>
      <c r="E3847" s="63" t="str">
        <f>VLOOKUP(CENSO[[#This Row],[NOME COMUM]],ESPECIES[],2,FALSE)</f>
        <v>Tachigali myrmecophila Ducke</v>
      </c>
      <c r="F3847" s="64" t="s">
        <v>14</v>
      </c>
      <c r="G3847" s="64">
        <v>208</v>
      </c>
      <c r="H3847" s="97">
        <f>CENSO[[#This Row],[CAP (cm)]]/PI()</f>
        <v>66.208456326228458</v>
      </c>
      <c r="I3847" s="64">
        <v>16</v>
      </c>
      <c r="J3847" s="96">
        <f>(PI()*(CENSO[[#This Row],[DAP (cm)]]^2))/40000</f>
        <v>0.34428397289638796</v>
      </c>
      <c r="K3847" s="96">
        <f>CENSO[[#This Row],[g (m²)]]*CENSO[[#This Row],[H (m)]]*0.7</f>
        <v>3.8559804964395448</v>
      </c>
      <c r="L3847" s="64">
        <v>1</v>
      </c>
      <c r="M3847" s="65">
        <v>366146</v>
      </c>
      <c r="N3847" s="87">
        <v>9703181.3000000007</v>
      </c>
      <c r="O3847" s="87" t="s">
        <v>1228</v>
      </c>
      <c r="P3847" s="87" t="str">
        <f>VLOOKUP(CENSO[[#This Row],[DAP (cm)]],CD[],2,TRUE)</f>
        <v>TORA</v>
      </c>
      <c r="Q3847" s="87" t="str">
        <f>VLOOKUP(CENSO[[#This Row],[DAP (cm)]],DD[],2,TRUE)</f>
        <v>60├ 70</v>
      </c>
      <c r="R3847" s="87" t="str" cm="1">
        <f t="array" ref="R3847">INDEX(_xlfn.TEXTSPLIT(CENSO[[#This Row],[NOME CIENTIFICO]]," "),1)</f>
        <v>Tachigali</v>
      </c>
      <c r="S3847" s="98" t="s">
        <v>1004</v>
      </c>
      <c r="T3847" s="87">
        <f>_xlfn.MINIFS(CENSO[DAP (cm)],CENSO[NOME CIENTIFICO],CENSO[[#This Row],[NOME CIENTIFICO]])</f>
        <v>39.152116000606256</v>
      </c>
      <c r="U38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47" s="87" t="str">
        <f>IF(CENSO[[#This Row],[DAP (cm)]]&lt;CENSO[[#This Row],[DMCE (cm)]],"DAP &lt; DMCE","DAP ≥ DMCE")</f>
        <v>DAP ≥ DMCE</v>
      </c>
      <c r="W3847" s="87" t="str">
        <f>IF(CENSO[[#This Row],[DAP (cm)]]&gt;200, "Superior", "Inferior")</f>
        <v>Inferior</v>
      </c>
      <c r="X3847" s="87" t="str">
        <f>VLOOKUP(CENSO[[#This Row],[NOME COMUM]],ESPECIES[],4,FALSE)</f>
        <v>Não</v>
      </c>
      <c r="Y3847" s="87" t="str">
        <f>IF(IFERROR(VLOOKUP(CENSO[[#This Row],[NOME COMUM]],COMERCIAIS[],2, FALSE), "Não") &lt;&gt; "Não", "Sim", "Não")</f>
        <v>Sim</v>
      </c>
      <c r="Z3847" s="133">
        <f>CENSO[[#This Row],[g (m²)]]/SUM(AEEF[AEEF-UT])</f>
        <v>6.023735864581724E-4</v>
      </c>
      <c r="AA3847" s="133">
        <f>CENSO[[#This Row],[v (m³)]]/SUM(AEEF[AEEF-UT])</f>
        <v>6.7465841683315301E-3</v>
      </c>
    </row>
    <row r="3848" spans="1:27" ht="14">
      <c r="A3848" s="86">
        <v>1</v>
      </c>
      <c r="B3848" s="86">
        <v>2</v>
      </c>
      <c r="C3848" s="63">
        <v>107</v>
      </c>
      <c r="D3848" s="63">
        <v>3847</v>
      </c>
      <c r="E3848" s="63" t="str">
        <f>VLOOKUP(CENSO[[#This Row],[NOME COMUM]],ESPECIES[],2,FALSE)</f>
        <v>Astronium lecointei Ducke</v>
      </c>
      <c r="F3848" s="64" t="s">
        <v>5</v>
      </c>
      <c r="G3848" s="64">
        <v>378</v>
      </c>
      <c r="H3848" s="97">
        <f>CENSO[[#This Row],[CAP (cm)]]/PI()</f>
        <v>120.32113697747288</v>
      </c>
      <c r="I3848" s="64">
        <v>24</v>
      </c>
      <c r="J3848" s="96">
        <f>(PI()*(CENSO[[#This Row],[DAP (cm)]]^2))/40000</f>
        <v>1.1370347444371187</v>
      </c>
      <c r="K3848" s="96">
        <f>CENSO[[#This Row],[g (m²)]]*CENSO[[#This Row],[H (m)]]*0.7</f>
        <v>19.102183706543592</v>
      </c>
      <c r="L3848" s="64">
        <v>1</v>
      </c>
      <c r="M3848" s="65">
        <v>366141.9</v>
      </c>
      <c r="N3848" s="87">
        <v>9703177.6999999899</v>
      </c>
      <c r="O3848" s="87" t="s">
        <v>1228</v>
      </c>
      <c r="P3848" s="87" t="str">
        <f>VLOOKUP(CENSO[[#This Row],[DAP (cm)]],CD[],2,TRUE)</f>
        <v>TORA</v>
      </c>
      <c r="Q3848" s="87" t="str">
        <f>VLOOKUP(CENSO[[#This Row],[DAP (cm)]],DD[],2,TRUE)</f>
        <v>120├ 130</v>
      </c>
      <c r="R3848" s="87" t="str" cm="1">
        <f t="array" ref="R3848">INDEX(_xlfn.TEXTSPLIT(CENSO[[#This Row],[NOME CIENTIFICO]]," "),1)</f>
        <v>Astronium</v>
      </c>
      <c r="S3848" s="98" t="s">
        <v>1004</v>
      </c>
      <c r="T3848" s="87">
        <f>_xlfn.MINIFS(CENSO[DAP (cm)],CENSO[NOME CIENTIFICO],CENSO[[#This Row],[NOME CIENTIFICO]])</f>
        <v>40.107045659157627</v>
      </c>
      <c r="U38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848" s="87" t="str">
        <f>IF(CENSO[[#This Row],[DAP (cm)]]&lt;CENSO[[#This Row],[DMCE (cm)]],"DAP &lt; DMCE","DAP ≥ DMCE")</f>
        <v>DAP ≥ DMCE</v>
      </c>
      <c r="W3848" s="87" t="str">
        <f>IF(CENSO[[#This Row],[DAP (cm)]]&gt;200, "Superior", "Inferior")</f>
        <v>Inferior</v>
      </c>
      <c r="X3848" s="87" t="str">
        <f>VLOOKUP(CENSO[[#This Row],[NOME COMUM]],ESPECIES[],4,FALSE)</f>
        <v>Não</v>
      </c>
      <c r="Y3848" s="87" t="str">
        <f>IF(IFERROR(VLOOKUP(CENSO[[#This Row],[NOME COMUM]],COMERCIAIS[],2, FALSE), "Não") &lt;&gt; "Não", "Sim", "Não")</f>
        <v>Sim</v>
      </c>
      <c r="Z3848" s="133">
        <f>CENSO[[#This Row],[g (m²)]]/SUM(AEEF[AEEF-UT])</f>
        <v>1.9894033729541769E-3</v>
      </c>
      <c r="AA3848" s="133">
        <f>CENSO[[#This Row],[v (m³)]]/SUM(AEEF[AEEF-UT])</f>
        <v>3.3421976665630168E-2</v>
      </c>
    </row>
    <row r="3849" spans="1:27" ht="14">
      <c r="A3849" s="86">
        <v>1</v>
      </c>
      <c r="B3849" s="86">
        <v>2</v>
      </c>
      <c r="C3849" s="63">
        <v>107</v>
      </c>
      <c r="D3849" s="63">
        <v>3848</v>
      </c>
      <c r="E3849" s="63" t="str">
        <f>VLOOKUP(CENSO[[#This Row],[NOME COMUM]],ESPECIES[],2,FALSE)</f>
        <v>Tachigali myrmecophila Ducke</v>
      </c>
      <c r="F3849" s="64" t="s">
        <v>14</v>
      </c>
      <c r="G3849" s="64">
        <v>233</v>
      </c>
      <c r="H3849" s="97">
        <f>CENSO[[#This Row],[CAP (cm)]]/PI()</f>
        <v>74.166203480823228</v>
      </c>
      <c r="I3849" s="64">
        <v>18</v>
      </c>
      <c r="J3849" s="96">
        <f>(PI()*(CENSO[[#This Row],[DAP (cm)]]^2))/40000</f>
        <v>0.43201813527579536</v>
      </c>
      <c r="K3849" s="96">
        <f>CENSO[[#This Row],[g (m²)]]*CENSO[[#This Row],[H (m)]]*0.7</f>
        <v>5.4434285044750208</v>
      </c>
      <c r="L3849" s="64">
        <v>1</v>
      </c>
      <c r="M3849" s="65">
        <v>366141.09999999899</v>
      </c>
      <c r="N3849" s="87">
        <v>9703163.4000000004</v>
      </c>
      <c r="O3849" s="87" t="s">
        <v>1228</v>
      </c>
      <c r="P3849" s="87" t="str">
        <f>VLOOKUP(CENSO[[#This Row],[DAP (cm)]],CD[],2,TRUE)</f>
        <v>TORA</v>
      </c>
      <c r="Q3849" s="87" t="str">
        <f>VLOOKUP(CENSO[[#This Row],[DAP (cm)]],DD[],2,TRUE)</f>
        <v>70├ 80</v>
      </c>
      <c r="R3849" s="87" t="str" cm="1">
        <f t="array" ref="R3849">INDEX(_xlfn.TEXTSPLIT(CENSO[[#This Row],[NOME CIENTIFICO]]," "),1)</f>
        <v>Tachigali</v>
      </c>
      <c r="S3849" s="98" t="s">
        <v>1004</v>
      </c>
      <c r="T3849" s="87">
        <f>_xlfn.MINIFS(CENSO[DAP (cm)],CENSO[NOME CIENTIFICO],CENSO[[#This Row],[NOME CIENTIFICO]])</f>
        <v>39.152116000606256</v>
      </c>
      <c r="U38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49" s="87" t="str">
        <f>IF(CENSO[[#This Row],[DAP (cm)]]&lt;CENSO[[#This Row],[DMCE (cm)]],"DAP &lt; DMCE","DAP ≥ DMCE")</f>
        <v>DAP ≥ DMCE</v>
      </c>
      <c r="W3849" s="87" t="str">
        <f>IF(CENSO[[#This Row],[DAP (cm)]]&gt;200, "Superior", "Inferior")</f>
        <v>Inferior</v>
      </c>
      <c r="X3849" s="87" t="str">
        <f>VLOOKUP(CENSO[[#This Row],[NOME COMUM]],ESPECIES[],4,FALSE)</f>
        <v>Não</v>
      </c>
      <c r="Y3849" s="87" t="str">
        <f>IF(IFERROR(VLOOKUP(CENSO[[#This Row],[NOME COMUM]],COMERCIAIS[],2, FALSE), "Não") &lt;&gt; "Não", "Sim", "Não")</f>
        <v>Sim</v>
      </c>
      <c r="Z3849" s="133">
        <f>CENSO[[#This Row],[g (m²)]]/SUM(AEEF[AEEF-UT])</f>
        <v>7.5587693313673558E-4</v>
      </c>
      <c r="AA3849" s="133">
        <f>CENSO[[#This Row],[v (m³)]]/SUM(AEEF[AEEF-UT])</f>
        <v>9.5240493575228669E-3</v>
      </c>
    </row>
    <row r="3850" spans="1:27" ht="14">
      <c r="A3850" s="86">
        <v>1</v>
      </c>
      <c r="B3850" s="86">
        <v>2</v>
      </c>
      <c r="C3850" s="63">
        <v>107</v>
      </c>
      <c r="D3850" s="63">
        <v>3849</v>
      </c>
      <c r="E3850" s="63" t="str">
        <f>VLOOKUP(CENSO[[#This Row],[NOME COMUM]],ESPECIES[],2,FALSE)</f>
        <v>Schefflera morototoni (Aubl.) Decne. &amp; Planch.</v>
      </c>
      <c r="F3850" s="64" t="s">
        <v>12</v>
      </c>
      <c r="G3850" s="64">
        <v>222</v>
      </c>
      <c r="H3850" s="97">
        <f>CENSO[[#This Row],[CAP (cm)]]/PI()</f>
        <v>70.664794732801525</v>
      </c>
      <c r="I3850" s="64">
        <v>18</v>
      </c>
      <c r="J3850" s="96">
        <f>(PI()*(CENSO[[#This Row],[DAP (cm)]]^2))/40000</f>
        <v>0.39218961076704845</v>
      </c>
      <c r="K3850" s="96">
        <f>CENSO[[#This Row],[g (m²)]]*CENSO[[#This Row],[H (m)]]*0.7</f>
        <v>4.9415890956648107</v>
      </c>
      <c r="L3850" s="64">
        <v>2</v>
      </c>
      <c r="M3850" s="65">
        <v>365979.59999999899</v>
      </c>
      <c r="N3850" s="87">
        <v>9702851</v>
      </c>
      <c r="O3850" s="87" t="s">
        <v>1227</v>
      </c>
      <c r="P3850" s="87" t="str">
        <f>VLOOKUP(CENSO[[#This Row],[DAP (cm)]],CD[],2,TRUE)</f>
        <v>TORA</v>
      </c>
      <c r="Q3850" s="87" t="str">
        <f>VLOOKUP(CENSO[[#This Row],[DAP (cm)]],DD[],2,TRUE)</f>
        <v>70├ 80</v>
      </c>
      <c r="R3850" s="87" t="str" cm="1">
        <f t="array" ref="R3850">INDEX(_xlfn.TEXTSPLIT(CENSO[[#This Row],[NOME CIENTIFICO]]," "),1)</f>
        <v>Schefflera</v>
      </c>
      <c r="S3850" s="98" t="s">
        <v>1004</v>
      </c>
      <c r="T3850" s="87">
        <f>_xlfn.MINIFS(CENSO[DAP (cm)],CENSO[NOME CIENTIFICO],CENSO[[#This Row],[NOME CIENTIFICO]])</f>
        <v>40.425355545341418</v>
      </c>
      <c r="U38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3850" s="87" t="str">
        <f>IF(CENSO[[#This Row],[DAP (cm)]]&lt;CENSO[[#This Row],[DMCE (cm)]],"DAP &lt; DMCE","DAP ≥ DMCE")</f>
        <v>DAP ≥ DMCE</v>
      </c>
      <c r="W3850" s="87" t="str">
        <f>IF(CENSO[[#This Row],[DAP (cm)]]&gt;200, "Superior", "Inferior")</f>
        <v>Inferior</v>
      </c>
      <c r="X3850" s="87" t="str">
        <f>VLOOKUP(CENSO[[#This Row],[NOME COMUM]],ESPECIES[],4,FALSE)</f>
        <v>Não</v>
      </c>
      <c r="Y3850" s="87" t="str">
        <f>IF(IFERROR(VLOOKUP(CENSO[[#This Row],[NOME COMUM]],COMERCIAIS[],2, FALSE), "Não") &lt;&gt; "Não", "Sim", "Não")</f>
        <v>Não</v>
      </c>
      <c r="Z3850" s="133">
        <f>CENSO[[#This Row],[g (m²)]]/SUM(AEEF[AEEF-UT])</f>
        <v>6.8619128686678451E-4</v>
      </c>
      <c r="AA3850" s="133">
        <f>CENSO[[#This Row],[v (m³)]]/SUM(AEEF[AEEF-UT])</f>
        <v>8.6460102145214865E-3</v>
      </c>
    </row>
    <row r="3851" spans="1:27" ht="14">
      <c r="A3851" s="86">
        <v>1</v>
      </c>
      <c r="B3851" s="86">
        <v>2</v>
      </c>
      <c r="C3851" s="63">
        <v>107</v>
      </c>
      <c r="D3851" s="63">
        <v>3850</v>
      </c>
      <c r="E3851" s="63" t="str">
        <f>VLOOKUP(CENSO[[#This Row],[NOME COMUM]],ESPECIES[],2,FALSE)</f>
        <v>Ocotea cymbarum Kunth</v>
      </c>
      <c r="F3851" s="64" t="s">
        <v>11</v>
      </c>
      <c r="G3851" s="64">
        <v>165</v>
      </c>
      <c r="H3851" s="97">
        <f>CENSO[[#This Row],[CAP (cm)]]/PI()</f>
        <v>52.521131220325465</v>
      </c>
      <c r="I3851" s="64">
        <v>15</v>
      </c>
      <c r="J3851" s="96">
        <f>(PI()*(CENSO[[#This Row],[DAP (cm)]]^2))/40000</f>
        <v>0.21664966628384255</v>
      </c>
      <c r="K3851" s="96">
        <f>CENSO[[#This Row],[g (m²)]]*CENSO[[#This Row],[H (m)]]*0.7</f>
        <v>2.2748214959803468</v>
      </c>
      <c r="L3851" s="64">
        <v>1</v>
      </c>
      <c r="M3851" s="65">
        <v>365930.09999999899</v>
      </c>
      <c r="N3851" s="87">
        <v>9702797</v>
      </c>
      <c r="O3851" s="87" t="s">
        <v>1228</v>
      </c>
      <c r="P3851" s="87" t="str">
        <f>VLOOKUP(CENSO[[#This Row],[DAP (cm)]],CD[],2,TRUE)</f>
        <v>TORA</v>
      </c>
      <c r="Q3851" s="87" t="str">
        <f>VLOOKUP(CENSO[[#This Row],[DAP (cm)]],DD[],2,TRUE)</f>
        <v>50├ 60</v>
      </c>
      <c r="R3851" s="87" t="str" cm="1">
        <f t="array" ref="R3851">INDEX(_xlfn.TEXTSPLIT(CENSO[[#This Row],[NOME CIENTIFICO]]," "),1)</f>
        <v>Ocotea</v>
      </c>
      <c r="S3851" s="98" t="s">
        <v>1004</v>
      </c>
      <c r="T3851" s="87">
        <f>_xlfn.MINIFS(CENSO[DAP (cm)],CENSO[NOME CIENTIFICO],CENSO[[#This Row],[NOME CIENTIFICO]])</f>
        <v>39.470425886790046</v>
      </c>
      <c r="U38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51" s="87" t="str">
        <f>IF(CENSO[[#This Row],[DAP (cm)]]&lt;CENSO[[#This Row],[DMCE (cm)]],"DAP &lt; DMCE","DAP ≥ DMCE")</f>
        <v>DAP ≥ DMCE</v>
      </c>
      <c r="W3851" s="87" t="str">
        <f>IF(CENSO[[#This Row],[DAP (cm)]]&gt;200, "Superior", "Inferior")</f>
        <v>Inferior</v>
      </c>
      <c r="X3851" s="87" t="str">
        <f>VLOOKUP(CENSO[[#This Row],[NOME COMUM]],ESPECIES[],4,FALSE)</f>
        <v>Não</v>
      </c>
      <c r="Y3851" s="87" t="str">
        <f>IF(IFERROR(VLOOKUP(CENSO[[#This Row],[NOME COMUM]],COMERCIAIS[],2, FALSE), "Não") &lt;&gt; "Não", "Sim", "Não")</f>
        <v>Sim</v>
      </c>
      <c r="Z3851" s="133">
        <f>CENSO[[#This Row],[g (m²)]]/SUM(AEEF[AEEF-UT])</f>
        <v>3.7905928465522713E-4</v>
      </c>
      <c r="AA3851" s="133">
        <f>CENSO[[#This Row],[v (m³)]]/SUM(AEEF[AEEF-UT])</f>
        <v>3.9801224888798845E-3</v>
      </c>
    </row>
    <row r="3852" spans="1:27" ht="14">
      <c r="A3852" s="86">
        <v>1</v>
      </c>
      <c r="B3852" s="86">
        <v>2</v>
      </c>
      <c r="C3852" s="63">
        <v>107</v>
      </c>
      <c r="D3852" s="63">
        <v>3851</v>
      </c>
      <c r="E3852" s="63" t="str">
        <f>VLOOKUP(CENSO[[#This Row],[NOME COMUM]],ESPECIES[],2,FALSE)</f>
        <v>Lecythis pisonis Cambess.</v>
      </c>
      <c r="F3852" s="64" t="s">
        <v>9</v>
      </c>
      <c r="G3852" s="64">
        <v>363</v>
      </c>
      <c r="H3852" s="97">
        <f>CENSO[[#This Row],[CAP (cm)]]/PI()</f>
        <v>115.54648868471602</v>
      </c>
      <c r="I3852" s="64">
        <v>20</v>
      </c>
      <c r="J3852" s="96">
        <f>(PI()*(CENSO[[#This Row],[DAP (cm)]]^2))/40000</f>
        <v>1.0485843848137979</v>
      </c>
      <c r="K3852" s="96">
        <f>CENSO[[#This Row],[g (m²)]]*CENSO[[#This Row],[H (m)]]*0.7</f>
        <v>14.680181387393169</v>
      </c>
      <c r="L3852" s="64">
        <v>1</v>
      </c>
      <c r="M3852" s="65">
        <v>365922.799999999</v>
      </c>
      <c r="N3852" s="87">
        <v>9702800.4000000004</v>
      </c>
      <c r="O3852" s="87" t="s">
        <v>1227</v>
      </c>
      <c r="P3852" s="87" t="str">
        <f>VLOOKUP(CENSO[[#This Row],[DAP (cm)]],CD[],2,TRUE)</f>
        <v>TORA</v>
      </c>
      <c r="Q3852" s="87" t="str">
        <f>VLOOKUP(CENSO[[#This Row],[DAP (cm)]],DD[],2,TRUE)</f>
        <v>110├ 120</v>
      </c>
      <c r="R3852" s="87" t="str" cm="1">
        <f t="array" ref="R3852">INDEX(_xlfn.TEXTSPLIT(CENSO[[#This Row],[NOME CIENTIFICO]]," "),1)</f>
        <v>Lecythis</v>
      </c>
      <c r="S3852" s="98" t="s">
        <v>1004</v>
      </c>
      <c r="T3852" s="87">
        <f>_xlfn.MINIFS(CENSO[DAP (cm)],CENSO[NOME CIENTIFICO],CENSO[[#This Row],[NOME CIENTIFICO]])</f>
        <v>40.743665431525208</v>
      </c>
      <c r="U38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3852" s="87" t="str">
        <f>IF(CENSO[[#This Row],[DAP (cm)]]&lt;CENSO[[#This Row],[DMCE (cm)]],"DAP &lt; DMCE","DAP ≥ DMCE")</f>
        <v>DAP ≥ DMCE</v>
      </c>
      <c r="W3852" s="87" t="str">
        <f>IF(CENSO[[#This Row],[DAP (cm)]]&gt;200, "Superior", "Inferior")</f>
        <v>Inferior</v>
      </c>
      <c r="X3852" s="87" t="str">
        <f>VLOOKUP(CENSO[[#This Row],[NOME COMUM]],ESPECIES[],4,FALSE)</f>
        <v>Não</v>
      </c>
      <c r="Y3852" s="87" t="str">
        <f>IF(IFERROR(VLOOKUP(CENSO[[#This Row],[NOME COMUM]],COMERCIAIS[],2, FALSE), "Não") &lt;&gt; "Não", "Sim", "Não")</f>
        <v>Sim</v>
      </c>
      <c r="Z3852" s="133">
        <f>CENSO[[#This Row],[g (m²)]]/SUM(AEEF[AEEF-UT])</f>
        <v>1.8346469377312992E-3</v>
      </c>
      <c r="AA3852" s="133">
        <f>CENSO[[#This Row],[v (m³)]]/SUM(AEEF[AEEF-UT])</f>
        <v>2.5685057128238188E-2</v>
      </c>
    </row>
    <row r="3853" spans="1:27" ht="14">
      <c r="A3853" s="86">
        <v>1</v>
      </c>
      <c r="B3853" s="86">
        <v>2</v>
      </c>
      <c r="C3853" s="63">
        <v>107</v>
      </c>
      <c r="D3853" s="63">
        <v>3852</v>
      </c>
      <c r="E3853" s="63" t="str">
        <f>VLOOKUP(CENSO[[#This Row],[NOME COMUM]],ESPECIES[],2,FALSE)</f>
        <v>Goupia glabra Aubl.</v>
      </c>
      <c r="F3853" s="64" t="s">
        <v>34</v>
      </c>
      <c r="G3853" s="64">
        <v>309</v>
      </c>
      <c r="H3853" s="97">
        <f>CENSO[[#This Row],[CAP (cm)]]/PI()</f>
        <v>98.357754830791322</v>
      </c>
      <c r="I3853" s="64">
        <v>15</v>
      </c>
      <c r="J3853" s="96">
        <f>(PI()*(CENSO[[#This Row],[DAP (cm)]]^2))/40000</f>
        <v>0.75981365606786289</v>
      </c>
      <c r="K3853" s="96">
        <f>CENSO[[#This Row],[g (m²)]]*CENSO[[#This Row],[H (m)]]*0.7</f>
        <v>7.9780433887125604</v>
      </c>
      <c r="L3853" s="64">
        <v>2</v>
      </c>
      <c r="M3853" s="65">
        <v>365905.5</v>
      </c>
      <c r="N3853" s="87">
        <v>9702788.6999999899</v>
      </c>
      <c r="O3853" s="87" t="s">
        <v>1228</v>
      </c>
      <c r="P3853" s="87" t="str">
        <f>VLOOKUP(CENSO[[#This Row],[DAP (cm)]],CD[],2,TRUE)</f>
        <v>TORA</v>
      </c>
      <c r="Q3853" s="87" t="str">
        <f>VLOOKUP(CENSO[[#This Row],[DAP (cm)]],DD[],2,TRUE)</f>
        <v>90├ 100</v>
      </c>
      <c r="R3853" s="87" t="str" cm="1">
        <f t="array" ref="R3853">INDEX(_xlfn.TEXTSPLIT(CENSO[[#This Row],[NOME CIENTIFICO]]," "),1)</f>
        <v>Goupia</v>
      </c>
      <c r="S3853" s="98" t="s">
        <v>1004</v>
      </c>
      <c r="T3853" s="87">
        <f>_xlfn.MINIFS(CENSO[DAP (cm)],CENSO[NOME CIENTIFICO],CENSO[[#This Row],[NOME CIENTIFICO]])</f>
        <v>40.107045659157627</v>
      </c>
      <c r="U38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853" s="87" t="str">
        <f>IF(CENSO[[#This Row],[DAP (cm)]]&lt;CENSO[[#This Row],[DMCE (cm)]],"DAP &lt; DMCE","DAP ≥ DMCE")</f>
        <v>DAP ≥ DMCE</v>
      </c>
      <c r="W3853" s="87" t="str">
        <f>IF(CENSO[[#This Row],[DAP (cm)]]&gt;200, "Superior", "Inferior")</f>
        <v>Inferior</v>
      </c>
      <c r="X3853" s="87" t="str">
        <f>VLOOKUP(CENSO[[#This Row],[NOME COMUM]],ESPECIES[],4,FALSE)</f>
        <v>Não</v>
      </c>
      <c r="Y3853" s="87" t="str">
        <f>IF(IFERROR(VLOOKUP(CENSO[[#This Row],[NOME COMUM]],COMERCIAIS[],2, FALSE), "Não") &lt;&gt; "Não", "Sim", "Não")</f>
        <v>Sim</v>
      </c>
      <c r="Z3853" s="133">
        <f>CENSO[[#This Row],[g (m²)]]/SUM(AEEF[AEEF-UT])</f>
        <v>1.3294016366635715E-3</v>
      </c>
      <c r="AA3853" s="133">
        <f>CENSO[[#This Row],[v (m³)]]/SUM(AEEF[AEEF-UT])</f>
        <v>1.39587171849675E-2</v>
      </c>
    </row>
    <row r="3854" spans="1:27" ht="14">
      <c r="A3854" s="86">
        <v>1</v>
      </c>
      <c r="B3854" s="86">
        <v>2</v>
      </c>
      <c r="C3854" s="63">
        <v>107</v>
      </c>
      <c r="D3854" s="63">
        <v>3853</v>
      </c>
      <c r="E3854" s="63" t="str">
        <f>VLOOKUP(CENSO[[#This Row],[NOME COMUM]],ESPECIES[],2,FALSE)</f>
        <v>Piptadenia suaveolens Miq.</v>
      </c>
      <c r="F3854" s="64" t="s">
        <v>22</v>
      </c>
      <c r="G3854" s="64">
        <v>160</v>
      </c>
      <c r="H3854" s="97">
        <f>CENSO[[#This Row],[CAP (cm)]]/PI()</f>
        <v>50.929581789406512</v>
      </c>
      <c r="I3854" s="64">
        <v>13</v>
      </c>
      <c r="J3854" s="96">
        <f>(PI()*(CENSO[[#This Row],[DAP (cm)]]^2))/40000</f>
        <v>0.20371832715762608</v>
      </c>
      <c r="K3854" s="96">
        <f>CENSO[[#This Row],[g (m²)]]*CENSO[[#This Row],[H (m)]]*0.7</f>
        <v>1.8538367771343973</v>
      </c>
      <c r="L3854" s="64">
        <v>1</v>
      </c>
      <c r="M3854" s="65">
        <v>365917.2</v>
      </c>
      <c r="N3854" s="87">
        <v>9702783.1999999899</v>
      </c>
      <c r="O3854" s="87" t="s">
        <v>1228</v>
      </c>
      <c r="P3854" s="87" t="str">
        <f>VLOOKUP(CENSO[[#This Row],[DAP (cm)]],CD[],2,TRUE)</f>
        <v>TORA</v>
      </c>
      <c r="Q3854" s="87" t="str">
        <f>VLOOKUP(CENSO[[#This Row],[DAP (cm)]],DD[],2,TRUE)</f>
        <v>50├ 60</v>
      </c>
      <c r="R3854" s="87" t="str" cm="1">
        <f t="array" ref="R3854">INDEX(_xlfn.TEXTSPLIT(CENSO[[#This Row],[NOME CIENTIFICO]]," "),1)</f>
        <v>Piptadenia</v>
      </c>
      <c r="S3854" s="98" t="s">
        <v>1004</v>
      </c>
      <c r="T3854" s="87">
        <f>_xlfn.MINIFS(CENSO[DAP (cm)],CENSO[NOME CIENTIFICO],CENSO[[#This Row],[NOME CIENTIFICO]])</f>
        <v>39.788735772973837</v>
      </c>
      <c r="U38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54" s="87" t="str">
        <f>IF(CENSO[[#This Row],[DAP (cm)]]&lt;CENSO[[#This Row],[DMCE (cm)]],"DAP &lt; DMCE","DAP ≥ DMCE")</f>
        <v>DAP ≥ DMCE</v>
      </c>
      <c r="W3854" s="87" t="str">
        <f>IF(CENSO[[#This Row],[DAP (cm)]]&gt;200, "Superior", "Inferior")</f>
        <v>Inferior</v>
      </c>
      <c r="X3854" s="87" t="str">
        <f>VLOOKUP(CENSO[[#This Row],[NOME COMUM]],ESPECIES[],4,FALSE)</f>
        <v>Não</v>
      </c>
      <c r="Y3854" s="87" t="str">
        <f>IF(IFERROR(VLOOKUP(CENSO[[#This Row],[NOME COMUM]],COMERCIAIS[],2, FALSE), "Não") &lt;&gt; "Não", "Sim", "Não")</f>
        <v>Sim</v>
      </c>
      <c r="Z3854" s="133">
        <f>CENSO[[#This Row],[g (m²)]]/SUM(AEEF[AEEF-UT])</f>
        <v>3.5643407482732108E-4</v>
      </c>
      <c r="AA3854" s="133">
        <f>CENSO[[#This Row],[v (m³)]]/SUM(AEEF[AEEF-UT])</f>
        <v>3.2435500809286214E-3</v>
      </c>
    </row>
    <row r="3855" spans="1:27" ht="14">
      <c r="A3855" s="86">
        <v>1</v>
      </c>
      <c r="B3855" s="86">
        <v>2</v>
      </c>
      <c r="C3855" s="63">
        <v>107</v>
      </c>
      <c r="D3855" s="63">
        <v>3854</v>
      </c>
      <c r="E3855" s="63" t="str">
        <f>VLOOKUP(CENSO[[#This Row],[NOME COMUM]],ESPECIES[],2,FALSE)</f>
        <v>Pouteria sp.</v>
      </c>
      <c r="F3855" s="64" t="s">
        <v>83</v>
      </c>
      <c r="G3855" s="64">
        <v>174</v>
      </c>
      <c r="H3855" s="97">
        <f>CENSO[[#This Row],[CAP (cm)]]/PI()</f>
        <v>55.38592019597958</v>
      </c>
      <c r="I3855" s="64">
        <v>16</v>
      </c>
      <c r="J3855" s="96">
        <f>(PI()*(CENSO[[#This Row],[DAP (cm)]]^2))/40000</f>
        <v>0.2409287528525112</v>
      </c>
      <c r="K3855" s="96">
        <f>CENSO[[#This Row],[g (m²)]]*CENSO[[#This Row],[H (m)]]*0.7</f>
        <v>2.6984020319481252</v>
      </c>
      <c r="L3855" s="64">
        <v>1</v>
      </c>
      <c r="M3855" s="65">
        <v>365897.299999999</v>
      </c>
      <c r="N3855" s="87">
        <v>9702790.4000000004</v>
      </c>
      <c r="O3855" s="87" t="s">
        <v>1227</v>
      </c>
      <c r="P3855" s="87" t="str">
        <f>VLOOKUP(CENSO[[#This Row],[DAP (cm)]],CD[],2,TRUE)</f>
        <v>TORA</v>
      </c>
      <c r="Q3855" s="87" t="str">
        <f>VLOOKUP(CENSO[[#This Row],[DAP (cm)]],DD[],2,TRUE)</f>
        <v>50├ 60</v>
      </c>
      <c r="R3855" s="87" t="str" cm="1">
        <f t="array" ref="R3855">INDEX(_xlfn.TEXTSPLIT(CENSO[[#This Row],[NOME CIENTIFICO]]," "),1)</f>
        <v>Pouteria</v>
      </c>
      <c r="S3855" s="98" t="s">
        <v>1004</v>
      </c>
      <c r="T3855" s="87">
        <f>_xlfn.MINIFS(CENSO[DAP (cm)],CENSO[NOME CIENTIFICO],CENSO[[#This Row],[NOME CIENTIFICO]])</f>
        <v>39.788735772973837</v>
      </c>
      <c r="U38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55" s="87" t="str">
        <f>IF(CENSO[[#This Row],[DAP (cm)]]&lt;CENSO[[#This Row],[DMCE (cm)]],"DAP &lt; DMCE","DAP ≥ DMCE")</f>
        <v>DAP ≥ DMCE</v>
      </c>
      <c r="W3855" s="87" t="str">
        <f>IF(CENSO[[#This Row],[DAP (cm)]]&gt;200, "Superior", "Inferior")</f>
        <v>Inferior</v>
      </c>
      <c r="X3855" s="87" t="str">
        <f>VLOOKUP(CENSO[[#This Row],[NOME COMUM]],ESPECIES[],4,FALSE)</f>
        <v>Não</v>
      </c>
      <c r="Y3855" s="87" t="str">
        <f>IF(IFERROR(VLOOKUP(CENSO[[#This Row],[NOME COMUM]],COMERCIAIS[],2, FALSE), "Não") &lt;&gt; "Não", "Sim", "Não")</f>
        <v>Não</v>
      </c>
      <c r="Z3855" s="133">
        <f>CENSO[[#This Row],[g (m²)]]/SUM(AEEF[AEEF-UT])</f>
        <v>4.2153898630749889E-4</v>
      </c>
      <c r="AA3855" s="133">
        <f>CENSO[[#This Row],[v (m³)]]/SUM(AEEF[AEEF-UT])</f>
        <v>4.7212366466439868E-3</v>
      </c>
    </row>
    <row r="3856" spans="1:27" ht="14">
      <c r="A3856" s="86">
        <v>1</v>
      </c>
      <c r="B3856" s="86">
        <v>2</v>
      </c>
      <c r="C3856" s="63">
        <v>107</v>
      </c>
      <c r="D3856" s="63">
        <v>3855</v>
      </c>
      <c r="E3856" s="63" t="str">
        <f>VLOOKUP(CENSO[[#This Row],[NOME COMUM]],ESPECIES[],2,FALSE)</f>
        <v>Piptadenia suaveolens Miq.</v>
      </c>
      <c r="F3856" s="64" t="s">
        <v>22</v>
      </c>
      <c r="G3856" s="64">
        <v>278</v>
      </c>
      <c r="H3856" s="97">
        <f>CENSO[[#This Row],[CAP (cm)]]/PI()</f>
        <v>88.490148359093808</v>
      </c>
      <c r="I3856" s="64">
        <v>16</v>
      </c>
      <c r="J3856" s="96">
        <f>(PI()*(CENSO[[#This Row],[DAP (cm)]]^2))/40000</f>
        <v>0.61500653109570191</v>
      </c>
      <c r="K3856" s="96">
        <f>CENSO[[#This Row],[g (m²)]]*CENSO[[#This Row],[H (m)]]*0.7</f>
        <v>6.8880731482718609</v>
      </c>
      <c r="L3856" s="64">
        <v>1</v>
      </c>
      <c r="M3856" s="65">
        <v>365905.799999999</v>
      </c>
      <c r="N3856" s="87">
        <v>9702720.0999999903</v>
      </c>
      <c r="O3856" s="87" t="s">
        <v>1228</v>
      </c>
      <c r="P3856" s="87" t="str">
        <f>VLOOKUP(CENSO[[#This Row],[DAP (cm)]],CD[],2,TRUE)</f>
        <v>TORA</v>
      </c>
      <c r="Q3856" s="87" t="str">
        <f>VLOOKUP(CENSO[[#This Row],[DAP (cm)]],DD[],2,TRUE)</f>
        <v>80├ 90</v>
      </c>
      <c r="R3856" s="87" t="str" cm="1">
        <f t="array" ref="R3856">INDEX(_xlfn.TEXTSPLIT(CENSO[[#This Row],[NOME CIENTIFICO]]," "),1)</f>
        <v>Piptadenia</v>
      </c>
      <c r="S3856" s="98" t="s">
        <v>1004</v>
      </c>
      <c r="T3856" s="87">
        <f>_xlfn.MINIFS(CENSO[DAP (cm)],CENSO[NOME CIENTIFICO],CENSO[[#This Row],[NOME CIENTIFICO]])</f>
        <v>39.788735772973837</v>
      </c>
      <c r="U38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56" s="87" t="str">
        <f>IF(CENSO[[#This Row],[DAP (cm)]]&lt;CENSO[[#This Row],[DMCE (cm)]],"DAP &lt; DMCE","DAP ≥ DMCE")</f>
        <v>DAP ≥ DMCE</v>
      </c>
      <c r="W3856" s="87" t="str">
        <f>IF(CENSO[[#This Row],[DAP (cm)]]&gt;200, "Superior", "Inferior")</f>
        <v>Inferior</v>
      </c>
      <c r="X3856" s="87" t="str">
        <f>VLOOKUP(CENSO[[#This Row],[NOME COMUM]],ESPECIES[],4,FALSE)</f>
        <v>Não</v>
      </c>
      <c r="Y3856" s="87" t="str">
        <f>IF(IFERROR(VLOOKUP(CENSO[[#This Row],[NOME COMUM]],COMERCIAIS[],2, FALSE), "Não") &lt;&gt; "Não", "Sim", "Não")</f>
        <v>Sim</v>
      </c>
      <c r="Z3856" s="133">
        <f>CENSO[[#This Row],[g (m²)]]/SUM(AEEF[AEEF-UT])</f>
        <v>1.0760410562091669E-3</v>
      </c>
      <c r="AA3856" s="133">
        <f>CENSO[[#This Row],[v (m³)]]/SUM(AEEF[AEEF-UT])</f>
        <v>1.2051659829542668E-2</v>
      </c>
    </row>
    <row r="3857" spans="1:27" ht="14">
      <c r="A3857" s="86">
        <v>1</v>
      </c>
      <c r="B3857" s="86">
        <v>2</v>
      </c>
      <c r="C3857" s="63">
        <v>107</v>
      </c>
      <c r="D3857" s="63">
        <v>3856</v>
      </c>
      <c r="E3857" s="63" t="str">
        <f>VLOOKUP(CENSO[[#This Row],[NOME COMUM]],ESPECIES[],2,FALSE)</f>
        <v>Dimorphandra multiflora Ducke</v>
      </c>
      <c r="F3857" s="64" t="s">
        <v>73</v>
      </c>
      <c r="G3857" s="64">
        <v>200</v>
      </c>
      <c r="H3857" s="97">
        <f>CENSO[[#This Row],[CAP (cm)]]/PI()</f>
        <v>63.661977236758133</v>
      </c>
      <c r="I3857" s="64">
        <v>15</v>
      </c>
      <c r="J3857" s="96">
        <f>(PI()*(CENSO[[#This Row],[DAP (cm)]]^2))/40000</f>
        <v>0.31830988618379064</v>
      </c>
      <c r="K3857" s="96">
        <f>CENSO[[#This Row],[g (m²)]]*CENSO[[#This Row],[H (m)]]*0.7</f>
        <v>3.3422538049298014</v>
      </c>
      <c r="L3857" s="64">
        <v>1</v>
      </c>
      <c r="M3857" s="65">
        <v>365892.2</v>
      </c>
      <c r="N3857" s="87">
        <v>9702726.5</v>
      </c>
      <c r="O3857" s="87" t="s">
        <v>1227</v>
      </c>
      <c r="P3857" s="87" t="str">
        <f>VLOOKUP(CENSO[[#This Row],[DAP (cm)]],CD[],2,TRUE)</f>
        <v>TORA</v>
      </c>
      <c r="Q3857" s="87" t="str">
        <f>VLOOKUP(CENSO[[#This Row],[DAP (cm)]],DD[],2,TRUE)</f>
        <v>60├ 70</v>
      </c>
      <c r="R3857" s="87" t="str" cm="1">
        <f t="array" ref="R3857">INDEX(_xlfn.TEXTSPLIT(CENSO[[#This Row],[NOME CIENTIFICO]]," "),1)</f>
        <v>Dimorphandra</v>
      </c>
      <c r="S3857" s="98" t="s">
        <v>1004</v>
      </c>
      <c r="T3857" s="87">
        <f>_xlfn.MINIFS(CENSO[DAP (cm)],CENSO[NOME CIENTIFICO],CENSO[[#This Row],[NOME CIENTIFICO]])</f>
        <v>39.788735772973837</v>
      </c>
      <c r="U38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57" s="87" t="str">
        <f>IF(CENSO[[#This Row],[DAP (cm)]]&lt;CENSO[[#This Row],[DMCE (cm)]],"DAP &lt; DMCE","DAP ≥ DMCE")</f>
        <v>DAP ≥ DMCE</v>
      </c>
      <c r="W3857" s="87" t="str">
        <f>IF(CENSO[[#This Row],[DAP (cm)]]&gt;200, "Superior", "Inferior")</f>
        <v>Inferior</v>
      </c>
      <c r="X3857" s="87" t="str">
        <f>VLOOKUP(CENSO[[#This Row],[NOME COMUM]],ESPECIES[],4,FALSE)</f>
        <v>Não</v>
      </c>
      <c r="Y3857" s="87" t="str">
        <f>IF(IFERROR(VLOOKUP(CENSO[[#This Row],[NOME COMUM]],COMERCIAIS[],2, FALSE), "Não") &lt;&gt; "Não", "Sim", "Não")</f>
        <v>Não</v>
      </c>
      <c r="Z3857" s="133">
        <f>CENSO[[#This Row],[g (m²)]]/SUM(AEEF[AEEF-UT])</f>
        <v>5.5692824191768894E-4</v>
      </c>
      <c r="AA3857" s="133">
        <f>CENSO[[#This Row],[v (m³)]]/SUM(AEEF[AEEF-UT])</f>
        <v>5.847746540135733E-3</v>
      </c>
    </row>
    <row r="3858" spans="1:27" ht="14">
      <c r="A3858" s="86">
        <v>1</v>
      </c>
      <c r="B3858" s="86">
        <v>2</v>
      </c>
      <c r="C3858" s="63">
        <v>107</v>
      </c>
      <c r="D3858" s="63">
        <v>3857</v>
      </c>
      <c r="E3858" s="63" t="str">
        <f>VLOOKUP(CENSO[[#This Row],[NOME COMUM]],ESPECIES[],2,FALSE)</f>
        <v>Manilkara huberi (Ducke) Chevalier</v>
      </c>
      <c r="F3858" s="64" t="s">
        <v>30</v>
      </c>
      <c r="G3858" s="64">
        <v>180</v>
      </c>
      <c r="H3858" s="97">
        <f>CENSO[[#This Row],[CAP (cm)]]/PI()</f>
        <v>57.295779513082323</v>
      </c>
      <c r="I3858" s="64">
        <v>18</v>
      </c>
      <c r="J3858" s="96">
        <f>(PI()*(CENSO[[#This Row],[DAP (cm)]]^2))/40000</f>
        <v>0.25783100780887047</v>
      </c>
      <c r="K3858" s="96">
        <f>CENSO[[#This Row],[g (m²)]]*CENSO[[#This Row],[H (m)]]*0.7</f>
        <v>3.2486706983917677</v>
      </c>
      <c r="L3858" s="64">
        <v>1</v>
      </c>
      <c r="M3858" s="65">
        <v>365869.59999999899</v>
      </c>
      <c r="N3858" s="87">
        <v>9702737.1999999899</v>
      </c>
      <c r="O3858" s="87" t="s">
        <v>1228</v>
      </c>
      <c r="P3858" s="87" t="str">
        <f>VLOOKUP(CENSO[[#This Row],[DAP (cm)]],CD[],2,TRUE)</f>
        <v>TORA</v>
      </c>
      <c r="Q3858" s="87" t="str">
        <f>VLOOKUP(CENSO[[#This Row],[DAP (cm)]],DD[],2,TRUE)</f>
        <v>50├ 60</v>
      </c>
      <c r="R3858" s="87" t="str" cm="1">
        <f t="array" ref="R3858">INDEX(_xlfn.TEXTSPLIT(CENSO[[#This Row],[NOME CIENTIFICO]]," "),1)</f>
        <v>Manilkara</v>
      </c>
      <c r="S3858" s="98" t="s">
        <v>1004</v>
      </c>
      <c r="T3858" s="87">
        <f>_xlfn.MINIFS(CENSO[DAP (cm)],CENSO[NOME CIENTIFICO],CENSO[[#This Row],[NOME CIENTIFICO]])</f>
        <v>41.38028520389279</v>
      </c>
      <c r="U38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858" s="87" t="str">
        <f>IF(CENSO[[#This Row],[DAP (cm)]]&lt;CENSO[[#This Row],[DMCE (cm)]],"DAP &lt; DMCE","DAP ≥ DMCE")</f>
        <v>DAP ≥ DMCE</v>
      </c>
      <c r="W3858" s="87" t="str">
        <f>IF(CENSO[[#This Row],[DAP (cm)]]&gt;200, "Superior", "Inferior")</f>
        <v>Inferior</v>
      </c>
      <c r="X3858" s="87" t="str">
        <f>VLOOKUP(CENSO[[#This Row],[NOME COMUM]],ESPECIES[],4,FALSE)</f>
        <v>Não</v>
      </c>
      <c r="Y3858" s="87" t="str">
        <f>IF(IFERROR(VLOOKUP(CENSO[[#This Row],[NOME COMUM]],COMERCIAIS[],2, FALSE), "Não") &lt;&gt; "Não", "Sim", "Não")</f>
        <v>Sim</v>
      </c>
      <c r="Z3858" s="133">
        <f>CENSO[[#This Row],[g (m²)]]/SUM(AEEF[AEEF-UT])</f>
        <v>4.5111187595332813E-4</v>
      </c>
      <c r="AA3858" s="133">
        <f>CENSO[[#This Row],[v (m³)]]/SUM(AEEF[AEEF-UT])</f>
        <v>5.6840096370119339E-3</v>
      </c>
    </row>
    <row r="3859" spans="1:27" ht="14">
      <c r="A3859" s="86">
        <v>1</v>
      </c>
      <c r="B3859" s="86">
        <v>2</v>
      </c>
      <c r="C3859" s="63">
        <v>107</v>
      </c>
      <c r="D3859" s="63">
        <v>3858</v>
      </c>
      <c r="E3859" s="63" t="str">
        <f>VLOOKUP(CENSO[[#This Row],[NOME COMUM]],ESPECIES[],2,FALSE)</f>
        <v>Ocotea cymbarum Kunth</v>
      </c>
      <c r="F3859" s="64" t="s">
        <v>11</v>
      </c>
      <c r="G3859" s="64">
        <v>192</v>
      </c>
      <c r="H3859" s="97">
        <f>CENSO[[#This Row],[CAP (cm)]]/PI()</f>
        <v>61.115498147287809</v>
      </c>
      <c r="I3859" s="64">
        <v>16</v>
      </c>
      <c r="J3859" s="96">
        <f>(PI()*(CENSO[[#This Row],[DAP (cm)]]^2))/40000</f>
        <v>0.29335439110698147</v>
      </c>
      <c r="K3859" s="96">
        <f>CENSO[[#This Row],[g (m²)]]*CENSO[[#This Row],[H (m)]]*0.7</f>
        <v>3.2855691803981921</v>
      </c>
      <c r="L3859" s="64">
        <v>1</v>
      </c>
      <c r="M3859" s="65">
        <v>365876.7</v>
      </c>
      <c r="N3859" s="87">
        <v>9702722.8000000007</v>
      </c>
      <c r="O3859" s="87" t="s">
        <v>1228</v>
      </c>
      <c r="P3859" s="87" t="str">
        <f>VLOOKUP(CENSO[[#This Row],[DAP (cm)]],CD[],2,TRUE)</f>
        <v>TORA</v>
      </c>
      <c r="Q3859" s="87" t="str">
        <f>VLOOKUP(CENSO[[#This Row],[DAP (cm)]],DD[],2,TRUE)</f>
        <v>60├ 70</v>
      </c>
      <c r="R3859" s="87" t="str" cm="1">
        <f t="array" ref="R3859">INDEX(_xlfn.TEXTSPLIT(CENSO[[#This Row],[NOME CIENTIFICO]]," "),1)</f>
        <v>Ocotea</v>
      </c>
      <c r="S3859" s="98" t="s">
        <v>1004</v>
      </c>
      <c r="T3859" s="87">
        <f>_xlfn.MINIFS(CENSO[DAP (cm)],CENSO[NOME CIENTIFICO],CENSO[[#This Row],[NOME CIENTIFICO]])</f>
        <v>39.470425886790046</v>
      </c>
      <c r="U38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59" s="87" t="str">
        <f>IF(CENSO[[#This Row],[DAP (cm)]]&lt;CENSO[[#This Row],[DMCE (cm)]],"DAP &lt; DMCE","DAP ≥ DMCE")</f>
        <v>DAP ≥ DMCE</v>
      </c>
      <c r="W3859" s="87" t="str">
        <f>IF(CENSO[[#This Row],[DAP (cm)]]&gt;200, "Superior", "Inferior")</f>
        <v>Inferior</v>
      </c>
      <c r="X3859" s="87" t="str">
        <f>VLOOKUP(CENSO[[#This Row],[NOME COMUM]],ESPECIES[],4,FALSE)</f>
        <v>Não</v>
      </c>
      <c r="Y3859" s="87" t="str">
        <f>IF(IFERROR(VLOOKUP(CENSO[[#This Row],[NOME COMUM]],COMERCIAIS[],2, FALSE), "Não") &lt;&gt; "Não", "Sim", "Não")</f>
        <v>Sim</v>
      </c>
      <c r="Z3859" s="133">
        <f>CENSO[[#This Row],[g (m²)]]/SUM(AEEF[AEEF-UT])</f>
        <v>5.1326506775134213E-4</v>
      </c>
      <c r="AA3859" s="133">
        <f>CENSO[[#This Row],[v (m³)]]/SUM(AEEF[AEEF-UT])</f>
        <v>5.7485687588150315E-3</v>
      </c>
    </row>
    <row r="3860" spans="1:27" ht="14">
      <c r="A3860" s="86">
        <v>1</v>
      </c>
      <c r="B3860" s="86">
        <v>2</v>
      </c>
      <c r="C3860" s="63">
        <v>107</v>
      </c>
      <c r="D3860" s="63">
        <v>3859</v>
      </c>
      <c r="E3860" s="63" t="str">
        <f>VLOOKUP(CENSO[[#This Row],[NOME COMUM]],ESPECIES[],2,FALSE)</f>
        <v>Tachigali myrmecophila Ducke</v>
      </c>
      <c r="F3860" s="64" t="s">
        <v>14</v>
      </c>
      <c r="G3860" s="64">
        <v>311</v>
      </c>
      <c r="H3860" s="97">
        <f>CENSO[[#This Row],[CAP (cm)]]/PI()</f>
        <v>98.994374603158903</v>
      </c>
      <c r="I3860" s="64">
        <v>18</v>
      </c>
      <c r="J3860" s="96">
        <f>(PI()*(CENSO[[#This Row],[DAP (cm)]]^2))/40000</f>
        <v>0.76968126253956048</v>
      </c>
      <c r="K3860" s="96">
        <f>CENSO[[#This Row],[g (m²)]]*CENSO[[#This Row],[H (m)]]*0.7</f>
        <v>9.6979839079984611</v>
      </c>
      <c r="L3860" s="64">
        <v>1</v>
      </c>
      <c r="M3860" s="65">
        <v>365877.59999999899</v>
      </c>
      <c r="N3860" s="87">
        <v>9702713.5</v>
      </c>
      <c r="O3860" s="87" t="s">
        <v>1228</v>
      </c>
      <c r="P3860" s="87" t="str">
        <f>VLOOKUP(CENSO[[#This Row],[DAP (cm)]],CD[],2,TRUE)</f>
        <v>TORA</v>
      </c>
      <c r="Q3860" s="87" t="str">
        <f>VLOOKUP(CENSO[[#This Row],[DAP (cm)]],DD[],2,TRUE)</f>
        <v>90├ 100</v>
      </c>
      <c r="R3860" s="87" t="str" cm="1">
        <f t="array" ref="R3860">INDEX(_xlfn.TEXTSPLIT(CENSO[[#This Row],[NOME CIENTIFICO]]," "),1)</f>
        <v>Tachigali</v>
      </c>
      <c r="S3860" s="98" t="s">
        <v>1004</v>
      </c>
      <c r="T3860" s="87">
        <f>_xlfn.MINIFS(CENSO[DAP (cm)],CENSO[NOME CIENTIFICO],CENSO[[#This Row],[NOME CIENTIFICO]])</f>
        <v>39.152116000606256</v>
      </c>
      <c r="U38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60" s="87" t="str">
        <f>IF(CENSO[[#This Row],[DAP (cm)]]&lt;CENSO[[#This Row],[DMCE (cm)]],"DAP &lt; DMCE","DAP ≥ DMCE")</f>
        <v>DAP ≥ DMCE</v>
      </c>
      <c r="W3860" s="87" t="str">
        <f>IF(CENSO[[#This Row],[DAP (cm)]]&gt;200, "Superior", "Inferior")</f>
        <v>Inferior</v>
      </c>
      <c r="X3860" s="87" t="str">
        <f>VLOOKUP(CENSO[[#This Row],[NOME COMUM]],ESPECIES[],4,FALSE)</f>
        <v>Não</v>
      </c>
      <c r="Y3860" s="87" t="str">
        <f>IF(IFERROR(VLOOKUP(CENSO[[#This Row],[NOME COMUM]],COMERCIAIS[],2, FALSE), "Não") &lt;&gt; "Não", "Sim", "Não")</f>
        <v>Sim</v>
      </c>
      <c r="Z3860" s="133">
        <f>CENSO[[#This Row],[g (m²)]]/SUM(AEEF[AEEF-UT])</f>
        <v>1.3466664121630201E-3</v>
      </c>
      <c r="AA3860" s="133">
        <f>CENSO[[#This Row],[v (m³)]]/SUM(AEEF[AEEF-UT])</f>
        <v>1.6967996793254052E-2</v>
      </c>
    </row>
    <row r="3861" spans="1:27" ht="14">
      <c r="A3861" s="86">
        <v>1</v>
      </c>
      <c r="B3861" s="86">
        <v>2</v>
      </c>
      <c r="C3861" s="63">
        <v>107</v>
      </c>
      <c r="D3861" s="63">
        <v>3860</v>
      </c>
      <c r="E3861" s="63" t="str">
        <f>VLOOKUP(CENSO[[#This Row],[NOME COMUM]],ESPECIES[],2,FALSE)</f>
        <v>Couratari guianensis Aubl.</v>
      </c>
      <c r="F3861" s="64" t="s">
        <v>6</v>
      </c>
      <c r="G3861" s="64">
        <v>250</v>
      </c>
      <c r="H3861" s="97">
        <f>CENSO[[#This Row],[CAP (cm)]]/PI()</f>
        <v>79.577471545947674</v>
      </c>
      <c r="I3861" s="64">
        <v>23</v>
      </c>
      <c r="J3861" s="96">
        <f>(PI()*(CENSO[[#This Row],[DAP (cm)]]^2))/40000</f>
        <v>0.49735919716217297</v>
      </c>
      <c r="K3861" s="96">
        <f>CENSO[[#This Row],[g (m²)]]*CENSO[[#This Row],[H (m)]]*0.7</f>
        <v>8.0074830743109846</v>
      </c>
      <c r="L3861" s="64">
        <v>1</v>
      </c>
      <c r="M3861" s="65">
        <v>365877</v>
      </c>
      <c r="N3861" s="87">
        <v>9702706</v>
      </c>
      <c r="O3861" s="87" t="s">
        <v>1228</v>
      </c>
      <c r="P3861" s="87" t="str">
        <f>VLOOKUP(CENSO[[#This Row],[DAP (cm)]],CD[],2,TRUE)</f>
        <v>TORA</v>
      </c>
      <c r="Q3861" s="87" t="str">
        <f>VLOOKUP(CENSO[[#This Row],[DAP (cm)]],DD[],2,TRUE)</f>
        <v>70├ 80</v>
      </c>
      <c r="R3861" s="87" t="str" cm="1">
        <f t="array" ref="R3861">INDEX(_xlfn.TEXTSPLIT(CENSO[[#This Row],[NOME CIENTIFICO]]," "),1)</f>
        <v>Couratari</v>
      </c>
      <c r="S3861" s="98" t="s">
        <v>1004</v>
      </c>
      <c r="T3861" s="87">
        <f>_xlfn.MINIFS(CENSO[DAP (cm)],CENSO[NOME CIENTIFICO],CENSO[[#This Row],[NOME CIENTIFICO]])</f>
        <v>38.833806114422465</v>
      </c>
      <c r="U38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61" s="87" t="str">
        <f>IF(CENSO[[#This Row],[DAP (cm)]]&lt;CENSO[[#This Row],[DMCE (cm)]],"DAP &lt; DMCE","DAP ≥ DMCE")</f>
        <v>DAP ≥ DMCE</v>
      </c>
      <c r="W3861" s="87" t="str">
        <f>IF(CENSO[[#This Row],[DAP (cm)]]&gt;200, "Superior", "Inferior")</f>
        <v>Inferior</v>
      </c>
      <c r="X3861" s="87" t="str">
        <f>VLOOKUP(CENSO[[#This Row],[NOME COMUM]],ESPECIES[],4,FALSE)</f>
        <v>Não</v>
      </c>
      <c r="Y3861" s="87" t="str">
        <f>IF(IFERROR(VLOOKUP(CENSO[[#This Row],[NOME COMUM]],COMERCIAIS[],2, FALSE), "Não") &lt;&gt; "Não", "Sim", "Não")</f>
        <v>Sim</v>
      </c>
      <c r="Z3861" s="133">
        <f>CENSO[[#This Row],[g (m²)]]/SUM(AEEF[AEEF-UT])</f>
        <v>8.7020037799638919E-4</v>
      </c>
      <c r="AA3861" s="133">
        <f>CENSO[[#This Row],[v (m³)]]/SUM(AEEF[AEEF-UT])</f>
        <v>1.4010226085741866E-2</v>
      </c>
    </row>
    <row r="3862" spans="1:27" ht="14">
      <c r="A3862" s="86">
        <v>1</v>
      </c>
      <c r="B3862" s="86">
        <v>2</v>
      </c>
      <c r="C3862" s="63">
        <v>107</v>
      </c>
      <c r="D3862" s="63">
        <v>3861</v>
      </c>
      <c r="E3862" s="63" t="str">
        <f>VLOOKUP(CENSO[[#This Row],[NOME COMUM]],ESPECIES[],2,FALSE)</f>
        <v>Pouteria sp.</v>
      </c>
      <c r="F3862" s="64" t="s">
        <v>83</v>
      </c>
      <c r="G3862" s="64">
        <v>200</v>
      </c>
      <c r="H3862" s="97">
        <f>CENSO[[#This Row],[CAP (cm)]]/PI()</f>
        <v>63.661977236758133</v>
      </c>
      <c r="I3862" s="64">
        <v>18</v>
      </c>
      <c r="J3862" s="96">
        <f>(PI()*(CENSO[[#This Row],[DAP (cm)]]^2))/40000</f>
        <v>0.31830988618379064</v>
      </c>
      <c r="K3862" s="96">
        <f>CENSO[[#This Row],[g (m²)]]*CENSO[[#This Row],[H (m)]]*0.7</f>
        <v>4.0107045659157619</v>
      </c>
      <c r="L3862" s="64">
        <v>1</v>
      </c>
      <c r="M3862" s="65">
        <v>365862.799999999</v>
      </c>
      <c r="N3862" s="87">
        <v>9702685.0999999903</v>
      </c>
      <c r="O3862" s="87" t="s">
        <v>1227</v>
      </c>
      <c r="P3862" s="87" t="str">
        <f>VLOOKUP(CENSO[[#This Row],[DAP (cm)]],CD[],2,TRUE)</f>
        <v>TORA</v>
      </c>
      <c r="Q3862" s="87" t="str">
        <f>VLOOKUP(CENSO[[#This Row],[DAP (cm)]],DD[],2,TRUE)</f>
        <v>60├ 70</v>
      </c>
      <c r="R3862" s="87" t="str" cm="1">
        <f t="array" ref="R3862">INDEX(_xlfn.TEXTSPLIT(CENSO[[#This Row],[NOME CIENTIFICO]]," "),1)</f>
        <v>Pouteria</v>
      </c>
      <c r="S3862" s="98" t="s">
        <v>1004</v>
      </c>
      <c r="T3862" s="87">
        <f>_xlfn.MINIFS(CENSO[DAP (cm)],CENSO[NOME CIENTIFICO],CENSO[[#This Row],[NOME CIENTIFICO]])</f>
        <v>39.788735772973837</v>
      </c>
      <c r="U38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62" s="87" t="str">
        <f>IF(CENSO[[#This Row],[DAP (cm)]]&lt;CENSO[[#This Row],[DMCE (cm)]],"DAP &lt; DMCE","DAP ≥ DMCE")</f>
        <v>DAP ≥ DMCE</v>
      </c>
      <c r="W3862" s="87" t="str">
        <f>IF(CENSO[[#This Row],[DAP (cm)]]&gt;200, "Superior", "Inferior")</f>
        <v>Inferior</v>
      </c>
      <c r="X3862" s="87" t="str">
        <f>VLOOKUP(CENSO[[#This Row],[NOME COMUM]],ESPECIES[],4,FALSE)</f>
        <v>Não</v>
      </c>
      <c r="Y3862" s="87" t="str">
        <f>IF(IFERROR(VLOOKUP(CENSO[[#This Row],[NOME COMUM]],COMERCIAIS[],2, FALSE), "Não") &lt;&gt; "Não", "Sim", "Não")</f>
        <v>Não</v>
      </c>
      <c r="Z3862" s="133">
        <f>CENSO[[#This Row],[g (m²)]]/SUM(AEEF[AEEF-UT])</f>
        <v>5.5692824191768894E-4</v>
      </c>
      <c r="AA3862" s="133">
        <f>CENSO[[#This Row],[v (m³)]]/SUM(AEEF[AEEF-UT])</f>
        <v>7.0172958481628809E-3</v>
      </c>
    </row>
    <row r="3863" spans="1:27" ht="14">
      <c r="A3863" s="86">
        <v>1</v>
      </c>
      <c r="B3863" s="86">
        <v>2</v>
      </c>
      <c r="C3863" s="63">
        <v>107</v>
      </c>
      <c r="D3863" s="63">
        <v>3862</v>
      </c>
      <c r="E3863" s="63" t="str">
        <f>VLOOKUP(CENSO[[#This Row],[NOME COMUM]],ESPECIES[],2,FALSE)</f>
        <v>Copaifera guianensis Desf.</v>
      </c>
      <c r="F3863" s="64" t="s">
        <v>7</v>
      </c>
      <c r="G3863" s="64">
        <v>228</v>
      </c>
      <c r="H3863" s="97">
        <f>CENSO[[#This Row],[CAP (cm)]]/PI()</f>
        <v>72.574654049904282</v>
      </c>
      <c r="I3863" s="64">
        <v>20</v>
      </c>
      <c r="J3863" s="96">
        <f>(PI()*(CENSO[[#This Row],[DAP (cm)]]^2))/40000</f>
        <v>0.41367552808445446</v>
      </c>
      <c r="K3863" s="96">
        <f>CENSO[[#This Row],[g (m²)]]*CENSO[[#This Row],[H (m)]]*0.7</f>
        <v>5.7914573931823625</v>
      </c>
      <c r="L3863" s="64">
        <v>1</v>
      </c>
      <c r="M3863" s="65">
        <v>365878</v>
      </c>
      <c r="N3863" s="87">
        <v>9702655.9000000004</v>
      </c>
      <c r="O3863" s="87" t="s">
        <v>1227</v>
      </c>
      <c r="P3863" s="87" t="str">
        <f>VLOOKUP(CENSO[[#This Row],[DAP (cm)]],CD[],2,TRUE)</f>
        <v>TORA</v>
      </c>
      <c r="Q3863" s="87" t="str">
        <f>VLOOKUP(CENSO[[#This Row],[DAP (cm)]],DD[],2,TRUE)</f>
        <v>70├ 80</v>
      </c>
      <c r="R3863" s="87" t="str" cm="1">
        <f t="array" ref="R3863">INDEX(_xlfn.TEXTSPLIT(CENSO[[#This Row],[NOME CIENTIFICO]]," "),1)</f>
        <v>Copaifera</v>
      </c>
      <c r="S3863" s="98" t="s">
        <v>1004</v>
      </c>
      <c r="T3863" s="87">
        <f>_xlfn.MINIFS(CENSO[DAP (cm)],CENSO[NOME CIENTIFICO],CENSO[[#This Row],[NOME CIENTIFICO]])</f>
        <v>51.884511447957884</v>
      </c>
      <c r="U38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61.884511447957884</v>
      </c>
      <c r="V3863" s="87" t="str">
        <f>IF(CENSO[[#This Row],[DAP (cm)]]&lt;CENSO[[#This Row],[DMCE (cm)]],"DAP &lt; DMCE","DAP ≥ DMCE")</f>
        <v>DAP ≥ DMCE</v>
      </c>
      <c r="W3863" s="87" t="str">
        <f>IF(CENSO[[#This Row],[DAP (cm)]]&gt;200, "Superior", "Inferior")</f>
        <v>Inferior</v>
      </c>
      <c r="X3863" s="87" t="str">
        <f>VLOOKUP(CENSO[[#This Row],[NOME COMUM]],ESPECIES[],4,FALSE)</f>
        <v>Não</v>
      </c>
      <c r="Y3863" s="87" t="str">
        <f>IF(IFERROR(VLOOKUP(CENSO[[#This Row],[NOME COMUM]],COMERCIAIS[],2, FALSE), "Não") &lt;&gt; "Não", "Sim", "Não")</f>
        <v>Não</v>
      </c>
      <c r="Z3863" s="133">
        <f>CENSO[[#This Row],[g (m²)]]/SUM(AEEF[AEEF-UT])</f>
        <v>7.2378394319622878E-4</v>
      </c>
      <c r="AA3863" s="133">
        <f>CENSO[[#This Row],[v (m³)]]/SUM(AEEF[AEEF-UT])</f>
        <v>1.0132975204747204E-2</v>
      </c>
    </row>
    <row r="3864" spans="1:27" ht="14">
      <c r="A3864" s="86">
        <v>1</v>
      </c>
      <c r="B3864" s="86">
        <v>2</v>
      </c>
      <c r="C3864" s="63">
        <v>107</v>
      </c>
      <c r="D3864" s="63">
        <v>3863</v>
      </c>
      <c r="E3864" s="63" t="str">
        <f>VLOOKUP(CENSO[[#This Row],[NOME COMUM]],ESPECIES[],2,FALSE)</f>
        <v>Lecythis chartacea O.Berg</v>
      </c>
      <c r="F3864" s="64" t="s">
        <v>31</v>
      </c>
      <c r="G3864" s="64">
        <v>183</v>
      </c>
      <c r="H3864" s="97">
        <f>CENSO[[#This Row],[CAP (cm)]]/PI()</f>
        <v>58.250709171633694</v>
      </c>
      <c r="I3864" s="64">
        <v>17</v>
      </c>
      <c r="J3864" s="96">
        <f>(PI()*(CENSO[[#This Row],[DAP (cm)]]^2))/40000</f>
        <v>0.26649699446022412</v>
      </c>
      <c r="K3864" s="96">
        <f>CENSO[[#This Row],[g (m²)]]*CENSO[[#This Row],[H (m)]]*0.7</f>
        <v>3.1713142340766671</v>
      </c>
      <c r="L3864" s="64">
        <v>1</v>
      </c>
      <c r="M3864" s="65">
        <v>365876.799999999</v>
      </c>
      <c r="N3864" s="87">
        <v>9702652</v>
      </c>
      <c r="O3864" s="87" t="s">
        <v>1228</v>
      </c>
      <c r="P3864" s="87" t="str">
        <f>VLOOKUP(CENSO[[#This Row],[DAP (cm)]],CD[],2,TRUE)</f>
        <v>TORA</v>
      </c>
      <c r="Q3864" s="87" t="str">
        <f>VLOOKUP(CENSO[[#This Row],[DAP (cm)]],DD[],2,TRUE)</f>
        <v>50├ 60</v>
      </c>
      <c r="R3864" s="87" t="str" cm="1">
        <f t="array" ref="R3864">INDEX(_xlfn.TEXTSPLIT(CENSO[[#This Row],[NOME CIENTIFICO]]," "),1)</f>
        <v>Lecythis</v>
      </c>
      <c r="S3864" s="98" t="s">
        <v>1004</v>
      </c>
      <c r="T3864" s="87">
        <f>_xlfn.MINIFS(CENSO[DAP (cm)],CENSO[NOME CIENTIFICO],CENSO[[#This Row],[NOME CIENTIFICO]])</f>
        <v>38.833806114422465</v>
      </c>
      <c r="U38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64" s="87" t="str">
        <f>IF(CENSO[[#This Row],[DAP (cm)]]&lt;CENSO[[#This Row],[DMCE (cm)]],"DAP &lt; DMCE","DAP ≥ DMCE")</f>
        <v>DAP ≥ DMCE</v>
      </c>
      <c r="W3864" s="87" t="str">
        <f>IF(CENSO[[#This Row],[DAP (cm)]]&gt;200, "Superior", "Inferior")</f>
        <v>Inferior</v>
      </c>
      <c r="X3864" s="87" t="str">
        <f>VLOOKUP(CENSO[[#This Row],[NOME COMUM]],ESPECIES[],4,FALSE)</f>
        <v>Não</v>
      </c>
      <c r="Y3864" s="87" t="str">
        <f>IF(IFERROR(VLOOKUP(CENSO[[#This Row],[NOME COMUM]],COMERCIAIS[],2, FALSE), "Não") &lt;&gt; "Não", "Sim", "Não")</f>
        <v>Sim</v>
      </c>
      <c r="Z3864" s="133">
        <f>CENSO[[#This Row],[g (m²)]]/SUM(AEEF[AEEF-UT])</f>
        <v>4.6627424733953712E-4</v>
      </c>
      <c r="AA3864" s="133">
        <f>CENSO[[#This Row],[v (m³)]]/SUM(AEEF[AEEF-UT])</f>
        <v>5.5486635433404921E-3</v>
      </c>
    </row>
    <row r="3865" spans="1:27" ht="14">
      <c r="A3865" s="86">
        <v>1</v>
      </c>
      <c r="B3865" s="86">
        <v>2</v>
      </c>
      <c r="C3865" s="63">
        <v>107</v>
      </c>
      <c r="D3865" s="63">
        <v>3864</v>
      </c>
      <c r="E3865" s="63" t="str">
        <f>VLOOKUP(CENSO[[#This Row],[NOME COMUM]],ESPECIES[],2,FALSE)</f>
        <v>Lecythis pisonis Cambess.</v>
      </c>
      <c r="F3865" s="64" t="s">
        <v>9</v>
      </c>
      <c r="G3865" s="64">
        <v>243</v>
      </c>
      <c r="H3865" s="97">
        <f>CENSO[[#This Row],[CAP (cm)]]/PI()</f>
        <v>77.349302342661133</v>
      </c>
      <c r="I3865" s="64">
        <v>18</v>
      </c>
      <c r="J3865" s="96">
        <f>(PI()*(CENSO[[#This Row],[DAP (cm)]]^2))/40000</f>
        <v>0.46989701173166643</v>
      </c>
      <c r="K3865" s="96">
        <f>CENSO[[#This Row],[g (m²)]]*CENSO[[#This Row],[H (m)]]*0.7</f>
        <v>5.9207023478189971</v>
      </c>
      <c r="L3865" s="64">
        <v>1</v>
      </c>
      <c r="M3865" s="65">
        <v>365840.4</v>
      </c>
      <c r="N3865" s="87">
        <v>9702668.0999999903</v>
      </c>
      <c r="O3865" s="87" t="s">
        <v>1227</v>
      </c>
      <c r="P3865" s="87" t="str">
        <f>VLOOKUP(CENSO[[#This Row],[DAP (cm)]],CD[],2,TRUE)</f>
        <v>TORA</v>
      </c>
      <c r="Q3865" s="87" t="str">
        <f>VLOOKUP(CENSO[[#This Row],[DAP (cm)]],DD[],2,TRUE)</f>
        <v>70├ 80</v>
      </c>
      <c r="R3865" s="87" t="str" cm="1">
        <f t="array" ref="R3865">INDEX(_xlfn.TEXTSPLIT(CENSO[[#This Row],[NOME CIENTIFICO]]," "),1)</f>
        <v>Lecythis</v>
      </c>
      <c r="S3865" s="98" t="s">
        <v>1004</v>
      </c>
      <c r="T3865" s="87">
        <f>_xlfn.MINIFS(CENSO[DAP (cm)],CENSO[NOME CIENTIFICO],CENSO[[#This Row],[NOME CIENTIFICO]])</f>
        <v>40.743665431525208</v>
      </c>
      <c r="U38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3865" s="87" t="str">
        <f>IF(CENSO[[#This Row],[DAP (cm)]]&lt;CENSO[[#This Row],[DMCE (cm)]],"DAP &lt; DMCE","DAP ≥ DMCE")</f>
        <v>DAP ≥ DMCE</v>
      </c>
      <c r="W3865" s="87" t="str">
        <f>IF(CENSO[[#This Row],[DAP (cm)]]&gt;200, "Superior", "Inferior")</f>
        <v>Inferior</v>
      </c>
      <c r="X3865" s="87" t="str">
        <f>VLOOKUP(CENSO[[#This Row],[NOME COMUM]],ESPECIES[],4,FALSE)</f>
        <v>Não</v>
      </c>
      <c r="Y3865" s="87" t="str">
        <f>IF(IFERROR(VLOOKUP(CENSO[[#This Row],[NOME COMUM]],COMERCIAIS[],2, FALSE), "Não") &lt;&gt; "Não", "Sim", "Não")</f>
        <v>Sim</v>
      </c>
      <c r="Z3865" s="133">
        <f>CENSO[[#This Row],[g (m²)]]/SUM(AEEF[AEEF-UT])</f>
        <v>8.2215139392494054E-4</v>
      </c>
      <c r="AA3865" s="133">
        <f>CENSO[[#This Row],[v (m³)]]/SUM(AEEF[AEEF-UT])</f>
        <v>1.0359107563454251E-2</v>
      </c>
    </row>
    <row r="3866" spans="1:27" ht="14">
      <c r="A3866" s="86">
        <v>1</v>
      </c>
      <c r="B3866" s="86">
        <v>2</v>
      </c>
      <c r="C3866" s="63">
        <v>107</v>
      </c>
      <c r="D3866" s="63">
        <v>3865</v>
      </c>
      <c r="E3866" s="63" t="str">
        <f>VLOOKUP(CENSO[[#This Row],[NOME COMUM]],ESPECIES[],2,FALSE)</f>
        <v>Couratari guianensis Aubl.</v>
      </c>
      <c r="F3866" s="64" t="s">
        <v>6</v>
      </c>
      <c r="G3866" s="64">
        <v>627</v>
      </c>
      <c r="H3866" s="97">
        <f>CENSO[[#This Row],[CAP (cm)]]/PI()</f>
        <v>199.58029863723675</v>
      </c>
      <c r="I3866" s="64">
        <v>22</v>
      </c>
      <c r="J3866" s="96">
        <f>(PI()*(CENSO[[#This Row],[DAP (cm)]]^2))/40000</f>
        <v>3.1284211811386862</v>
      </c>
      <c r="K3866" s="96">
        <f>CENSO[[#This Row],[g (m²)]]*CENSO[[#This Row],[H (m)]]*0.7</f>
        <v>48.177686189535763</v>
      </c>
      <c r="L3866" s="64">
        <v>1</v>
      </c>
      <c r="M3866" s="65">
        <v>365817.299999999</v>
      </c>
      <c r="N3866" s="87">
        <v>9702623.8000000007</v>
      </c>
      <c r="O3866" s="87" t="s">
        <v>1228</v>
      </c>
      <c r="P3866" s="87" t="str">
        <f>VLOOKUP(CENSO[[#This Row],[DAP (cm)]],CD[],2,TRUE)</f>
        <v>TORA</v>
      </c>
      <c r="Q3866" s="87" t="str">
        <f>VLOOKUP(CENSO[[#This Row],[DAP (cm)]],DD[],2,TRUE)</f>
        <v>190├ 200</v>
      </c>
      <c r="R3866" s="87" t="str" cm="1">
        <f t="array" ref="R3866">INDEX(_xlfn.TEXTSPLIT(CENSO[[#This Row],[NOME CIENTIFICO]]," "),1)</f>
        <v>Couratari</v>
      </c>
      <c r="S3866" s="98" t="s">
        <v>1004</v>
      </c>
      <c r="T3866" s="87">
        <f>_xlfn.MINIFS(CENSO[DAP (cm)],CENSO[NOME CIENTIFICO],CENSO[[#This Row],[NOME CIENTIFICO]])</f>
        <v>38.833806114422465</v>
      </c>
      <c r="U38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66" s="87" t="str">
        <f>IF(CENSO[[#This Row],[DAP (cm)]]&lt;CENSO[[#This Row],[DMCE (cm)]],"DAP &lt; DMCE","DAP ≥ DMCE")</f>
        <v>DAP ≥ DMCE</v>
      </c>
      <c r="W3866" s="87" t="str">
        <f>IF(CENSO[[#This Row],[DAP (cm)]]&gt;200, "Superior", "Inferior")</f>
        <v>Inferior</v>
      </c>
      <c r="X3866" s="87" t="str">
        <f>VLOOKUP(CENSO[[#This Row],[NOME COMUM]],ESPECIES[],4,FALSE)</f>
        <v>Não</v>
      </c>
      <c r="Y3866" s="87" t="str">
        <f>IF(IFERROR(VLOOKUP(CENSO[[#This Row],[NOME COMUM]],COMERCIAIS[],2, FALSE), "Não") &lt;&gt; "Não", "Sim", "Não")</f>
        <v>Sim</v>
      </c>
      <c r="Z3866" s="133">
        <f>CENSO[[#This Row],[g (m²)]]/SUM(AEEF[AEEF-UT])</f>
        <v>5.4736160704214791E-3</v>
      </c>
      <c r="AA3866" s="133">
        <f>CENSO[[#This Row],[v (m³)]]/SUM(AEEF[AEEF-UT])</f>
        <v>8.4293687484490773E-2</v>
      </c>
    </row>
    <row r="3867" spans="1:27" ht="14">
      <c r="A3867" s="86">
        <v>1</v>
      </c>
      <c r="B3867" s="86">
        <v>2</v>
      </c>
      <c r="C3867" s="63">
        <v>107</v>
      </c>
      <c r="D3867" s="63">
        <v>3866</v>
      </c>
      <c r="E3867" s="63" t="str">
        <f>VLOOKUP(CENSO[[#This Row],[NOME COMUM]],ESPECIES[],2,FALSE)</f>
        <v>Manilkara huberi (Ducke) Chevalier</v>
      </c>
      <c r="F3867" s="64" t="s">
        <v>30</v>
      </c>
      <c r="G3867" s="64">
        <v>284</v>
      </c>
      <c r="H3867" s="97">
        <f>CENSO[[#This Row],[CAP (cm)]]/PI()</f>
        <v>90.400007676196552</v>
      </c>
      <c r="I3867" s="64">
        <v>22</v>
      </c>
      <c r="J3867" s="96">
        <f>(PI()*(CENSO[[#This Row],[DAP (cm)]]^2))/40000</f>
        <v>0.64184005450099546</v>
      </c>
      <c r="K3867" s="96">
        <f>CENSO[[#This Row],[g (m²)]]*CENSO[[#This Row],[H (m)]]*0.7</f>
        <v>9.8843368393153295</v>
      </c>
      <c r="L3867" s="64">
        <v>1</v>
      </c>
      <c r="M3867" s="65">
        <v>365852.5</v>
      </c>
      <c r="N3867" s="87">
        <v>9702607.0999999903</v>
      </c>
      <c r="O3867" s="87" t="s">
        <v>1228</v>
      </c>
      <c r="P3867" s="87" t="str">
        <f>VLOOKUP(CENSO[[#This Row],[DAP (cm)]],CD[],2,TRUE)</f>
        <v>TORA</v>
      </c>
      <c r="Q3867" s="87" t="str">
        <f>VLOOKUP(CENSO[[#This Row],[DAP (cm)]],DD[],2,TRUE)</f>
        <v>90├ 100</v>
      </c>
      <c r="R3867" s="87" t="str" cm="1">
        <f t="array" ref="R3867">INDEX(_xlfn.TEXTSPLIT(CENSO[[#This Row],[NOME CIENTIFICO]]," "),1)</f>
        <v>Manilkara</v>
      </c>
      <c r="S3867" s="98" t="s">
        <v>1004</v>
      </c>
      <c r="T3867" s="87">
        <f>_xlfn.MINIFS(CENSO[DAP (cm)],CENSO[NOME CIENTIFICO],CENSO[[#This Row],[NOME CIENTIFICO]])</f>
        <v>41.38028520389279</v>
      </c>
      <c r="U38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867" s="87" t="str">
        <f>IF(CENSO[[#This Row],[DAP (cm)]]&lt;CENSO[[#This Row],[DMCE (cm)]],"DAP &lt; DMCE","DAP ≥ DMCE")</f>
        <v>DAP ≥ DMCE</v>
      </c>
      <c r="W3867" s="87" t="str">
        <f>IF(CENSO[[#This Row],[DAP (cm)]]&gt;200, "Superior", "Inferior")</f>
        <v>Inferior</v>
      </c>
      <c r="X3867" s="87" t="str">
        <f>VLOOKUP(CENSO[[#This Row],[NOME COMUM]],ESPECIES[],4,FALSE)</f>
        <v>Não</v>
      </c>
      <c r="Y3867" s="87" t="str">
        <f>IF(IFERROR(VLOOKUP(CENSO[[#This Row],[NOME COMUM]],COMERCIAIS[],2, FALSE), "Não") &lt;&gt; "Não", "Sim", "Não")</f>
        <v>Sim</v>
      </c>
      <c r="Z3867" s="133">
        <f>CENSO[[#This Row],[g (m²)]]/SUM(AEEF[AEEF-UT])</f>
        <v>1.122990107002828E-3</v>
      </c>
      <c r="AA3867" s="133">
        <f>CENSO[[#This Row],[v (m³)]]/SUM(AEEF[AEEF-UT])</f>
        <v>1.729404764784355E-2</v>
      </c>
    </row>
    <row r="3868" spans="1:27" ht="14">
      <c r="A3868" s="86">
        <v>1</v>
      </c>
      <c r="B3868" s="86">
        <v>2</v>
      </c>
      <c r="C3868" s="63">
        <v>107</v>
      </c>
      <c r="D3868" s="63">
        <v>3867</v>
      </c>
      <c r="E3868" s="63" t="str">
        <f>VLOOKUP(CENSO[[#This Row],[NOME COMUM]],ESPECIES[],2,FALSE)</f>
        <v>Lecythis chartacea O.Berg</v>
      </c>
      <c r="F3868" s="64" t="s">
        <v>31</v>
      </c>
      <c r="G3868" s="64">
        <v>200</v>
      </c>
      <c r="H3868" s="97">
        <f>CENSO[[#This Row],[CAP (cm)]]/PI()</f>
        <v>63.661977236758133</v>
      </c>
      <c r="I3868" s="64">
        <v>20</v>
      </c>
      <c r="J3868" s="96">
        <f>(PI()*(CENSO[[#This Row],[DAP (cm)]]^2))/40000</f>
        <v>0.31830988618379064</v>
      </c>
      <c r="K3868" s="96">
        <f>CENSO[[#This Row],[g (m²)]]*CENSO[[#This Row],[H (m)]]*0.7</f>
        <v>4.4563384065730682</v>
      </c>
      <c r="L3868" s="64">
        <v>1</v>
      </c>
      <c r="M3868" s="65">
        <v>365834.4</v>
      </c>
      <c r="N3868" s="87">
        <v>9702604.5999999903</v>
      </c>
      <c r="O3868" s="87" t="s">
        <v>1228</v>
      </c>
      <c r="P3868" s="87" t="str">
        <f>VLOOKUP(CENSO[[#This Row],[DAP (cm)]],CD[],2,TRUE)</f>
        <v>TORA</v>
      </c>
      <c r="Q3868" s="87" t="str">
        <f>VLOOKUP(CENSO[[#This Row],[DAP (cm)]],DD[],2,TRUE)</f>
        <v>60├ 70</v>
      </c>
      <c r="R3868" s="87" t="str" cm="1">
        <f t="array" ref="R3868">INDEX(_xlfn.TEXTSPLIT(CENSO[[#This Row],[NOME CIENTIFICO]]," "),1)</f>
        <v>Lecythis</v>
      </c>
      <c r="S3868" s="98" t="s">
        <v>1004</v>
      </c>
      <c r="T3868" s="87">
        <f>_xlfn.MINIFS(CENSO[DAP (cm)],CENSO[NOME CIENTIFICO],CENSO[[#This Row],[NOME CIENTIFICO]])</f>
        <v>38.833806114422465</v>
      </c>
      <c r="U38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68" s="87" t="str">
        <f>IF(CENSO[[#This Row],[DAP (cm)]]&lt;CENSO[[#This Row],[DMCE (cm)]],"DAP &lt; DMCE","DAP ≥ DMCE")</f>
        <v>DAP ≥ DMCE</v>
      </c>
      <c r="W3868" s="87" t="str">
        <f>IF(CENSO[[#This Row],[DAP (cm)]]&gt;200, "Superior", "Inferior")</f>
        <v>Inferior</v>
      </c>
      <c r="X3868" s="87" t="str">
        <f>VLOOKUP(CENSO[[#This Row],[NOME COMUM]],ESPECIES[],4,FALSE)</f>
        <v>Não</v>
      </c>
      <c r="Y3868" s="87" t="str">
        <f>IF(IFERROR(VLOOKUP(CENSO[[#This Row],[NOME COMUM]],COMERCIAIS[],2, FALSE), "Não") &lt;&gt; "Não", "Sim", "Não")</f>
        <v>Sim</v>
      </c>
      <c r="Z3868" s="133">
        <f>CENSO[[#This Row],[g (m²)]]/SUM(AEEF[AEEF-UT])</f>
        <v>5.5692824191768894E-4</v>
      </c>
      <c r="AA3868" s="133">
        <f>CENSO[[#This Row],[v (m³)]]/SUM(AEEF[AEEF-UT])</f>
        <v>7.7969953868476443E-3</v>
      </c>
    </row>
    <row r="3869" spans="1:27" ht="14">
      <c r="A3869" s="86">
        <v>1</v>
      </c>
      <c r="B3869" s="86">
        <v>2</v>
      </c>
      <c r="C3869" s="63">
        <v>107</v>
      </c>
      <c r="D3869" s="63">
        <v>3868</v>
      </c>
      <c r="E3869" s="63" t="str">
        <f>VLOOKUP(CENSO[[#This Row],[NOME COMUM]],ESPECIES[],2,FALSE)</f>
        <v>Pouteria sp.</v>
      </c>
      <c r="F3869" s="64" t="s">
        <v>83</v>
      </c>
      <c r="G3869" s="64">
        <v>185</v>
      </c>
      <c r="H3869" s="97">
        <f>CENSO[[#This Row],[CAP (cm)]]/PI()</f>
        <v>58.887328944001275</v>
      </c>
      <c r="I3869" s="64">
        <v>16</v>
      </c>
      <c r="J3869" s="96">
        <f>(PI()*(CENSO[[#This Row],[DAP (cm)]]^2))/40000</f>
        <v>0.27235389636600588</v>
      </c>
      <c r="K3869" s="96">
        <f>CENSO[[#This Row],[g (m²)]]*CENSO[[#This Row],[H (m)]]*0.7</f>
        <v>3.0503636392992655</v>
      </c>
      <c r="L3869" s="64">
        <v>1</v>
      </c>
      <c r="M3869" s="65">
        <v>365809.2</v>
      </c>
      <c r="N3869" s="87">
        <v>9702586.6999999899</v>
      </c>
      <c r="O3869" s="87" t="s">
        <v>1227</v>
      </c>
      <c r="P3869" s="87" t="str">
        <f>VLOOKUP(CENSO[[#This Row],[DAP (cm)]],CD[],2,TRUE)</f>
        <v>TORA</v>
      </c>
      <c r="Q3869" s="87" t="str">
        <f>VLOOKUP(CENSO[[#This Row],[DAP (cm)]],DD[],2,TRUE)</f>
        <v>50├ 60</v>
      </c>
      <c r="R3869" s="87" t="str" cm="1">
        <f t="array" ref="R3869">INDEX(_xlfn.TEXTSPLIT(CENSO[[#This Row],[NOME CIENTIFICO]]," "),1)</f>
        <v>Pouteria</v>
      </c>
      <c r="S3869" s="98" t="s">
        <v>1004</v>
      </c>
      <c r="T3869" s="87">
        <f>_xlfn.MINIFS(CENSO[DAP (cm)],CENSO[NOME CIENTIFICO],CENSO[[#This Row],[NOME CIENTIFICO]])</f>
        <v>39.788735772973837</v>
      </c>
      <c r="U38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69" s="87" t="str">
        <f>IF(CENSO[[#This Row],[DAP (cm)]]&lt;CENSO[[#This Row],[DMCE (cm)]],"DAP &lt; DMCE","DAP ≥ DMCE")</f>
        <v>DAP ≥ DMCE</v>
      </c>
      <c r="W3869" s="87" t="str">
        <f>IF(CENSO[[#This Row],[DAP (cm)]]&gt;200, "Superior", "Inferior")</f>
        <v>Inferior</v>
      </c>
      <c r="X3869" s="87" t="str">
        <f>VLOOKUP(CENSO[[#This Row],[NOME COMUM]],ESPECIES[],4,FALSE)</f>
        <v>Não</v>
      </c>
      <c r="Y3869" s="87" t="str">
        <f>IF(IFERROR(VLOOKUP(CENSO[[#This Row],[NOME COMUM]],COMERCIAIS[],2, FALSE), "Não") &lt;&gt; "Não", "Sim", "Não")</f>
        <v>Não</v>
      </c>
      <c r="Z3869" s="133">
        <f>CENSO[[#This Row],[g (m²)]]/SUM(AEEF[AEEF-UT])</f>
        <v>4.7652172699082262E-4</v>
      </c>
      <c r="AA3869" s="133">
        <f>CENSO[[#This Row],[v (m³)]]/SUM(AEEF[AEEF-UT])</f>
        <v>5.3370433422972128E-3</v>
      </c>
    </row>
    <row r="3870" spans="1:27" ht="14">
      <c r="A3870" s="86">
        <v>1</v>
      </c>
      <c r="B3870" s="86">
        <v>2</v>
      </c>
      <c r="C3870" s="63">
        <v>107</v>
      </c>
      <c r="D3870" s="63">
        <v>3869</v>
      </c>
      <c r="E3870" s="63" t="str">
        <f>VLOOKUP(CENSO[[#This Row],[NOME COMUM]],ESPECIES[],2,FALSE)</f>
        <v>Erisma uncinatum Warm.</v>
      </c>
      <c r="F3870" s="64" t="s">
        <v>98</v>
      </c>
      <c r="G3870" s="64">
        <v>342</v>
      </c>
      <c r="H3870" s="97">
        <f>CENSO[[#This Row],[CAP (cm)]]/PI()</f>
        <v>108.86198107485642</v>
      </c>
      <c r="I3870" s="64">
        <v>18</v>
      </c>
      <c r="J3870" s="96">
        <f>(PI()*(CENSO[[#This Row],[DAP (cm)]]^2))/40000</f>
        <v>0.93076993819002241</v>
      </c>
      <c r="K3870" s="96">
        <f>CENSO[[#This Row],[g (m²)]]*CENSO[[#This Row],[H (m)]]*0.7</f>
        <v>11.727701221194282</v>
      </c>
      <c r="L3870" s="64">
        <v>1</v>
      </c>
      <c r="M3870" s="65">
        <v>365800.09999999899</v>
      </c>
      <c r="N3870" s="87">
        <v>9702582.0999999903</v>
      </c>
      <c r="O3870" s="87" t="s">
        <v>1228</v>
      </c>
      <c r="P3870" s="87" t="str">
        <f>VLOOKUP(CENSO[[#This Row],[DAP (cm)]],CD[],2,TRUE)</f>
        <v>TORA</v>
      </c>
      <c r="Q3870" s="87" t="str">
        <f>VLOOKUP(CENSO[[#This Row],[DAP (cm)]],DD[],2,TRUE)</f>
        <v>100├ 110</v>
      </c>
      <c r="R3870" s="87" t="str" cm="1">
        <f t="array" ref="R3870">INDEX(_xlfn.TEXTSPLIT(CENSO[[#This Row],[NOME CIENTIFICO]]," "),1)</f>
        <v>Erisma</v>
      </c>
      <c r="S3870" s="98" t="s">
        <v>1004</v>
      </c>
      <c r="T3870" s="87">
        <f>_xlfn.MINIFS(CENSO[DAP (cm)],CENSO[NOME CIENTIFICO],CENSO[[#This Row],[NOME CIENTIFICO]])</f>
        <v>41.38028520389279</v>
      </c>
      <c r="U38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870" s="87" t="str">
        <f>IF(CENSO[[#This Row],[DAP (cm)]]&lt;CENSO[[#This Row],[DMCE (cm)]],"DAP &lt; DMCE","DAP ≥ DMCE")</f>
        <v>DAP ≥ DMCE</v>
      </c>
      <c r="W3870" s="87" t="str">
        <f>IF(CENSO[[#This Row],[DAP (cm)]]&gt;200, "Superior", "Inferior")</f>
        <v>Inferior</v>
      </c>
      <c r="X3870" s="87" t="str">
        <f>VLOOKUP(CENSO[[#This Row],[NOME COMUM]],ESPECIES[],4,FALSE)</f>
        <v>Não</v>
      </c>
      <c r="Y3870" s="87" t="str">
        <f>IF(IFERROR(VLOOKUP(CENSO[[#This Row],[NOME COMUM]],COMERCIAIS[],2, FALSE), "Não") &lt;&gt; "Não", "Sim", "Não")</f>
        <v>Sim</v>
      </c>
      <c r="Z3870" s="133">
        <f>CENSO[[#This Row],[g (m²)]]/SUM(AEEF[AEEF-UT])</f>
        <v>1.6285138721915146E-3</v>
      </c>
      <c r="AA3870" s="133">
        <f>CENSO[[#This Row],[v (m³)]]/SUM(AEEF[AEEF-UT])</f>
        <v>2.0519274789613084E-2</v>
      </c>
    </row>
    <row r="3871" spans="1:27" ht="14">
      <c r="A3871" s="86">
        <v>1</v>
      </c>
      <c r="B3871" s="86">
        <v>2</v>
      </c>
      <c r="C3871" s="63">
        <v>107</v>
      </c>
      <c r="D3871" s="63">
        <v>3870</v>
      </c>
      <c r="E3871" s="63" t="str">
        <f>VLOOKUP(CENSO[[#This Row],[NOME COMUM]],ESPECIES[],2,FALSE)</f>
        <v>Pouteria sp.</v>
      </c>
      <c r="F3871" s="64" t="s">
        <v>83</v>
      </c>
      <c r="G3871" s="64">
        <v>222</v>
      </c>
      <c r="H3871" s="97">
        <f>CENSO[[#This Row],[CAP (cm)]]/PI()</f>
        <v>70.664794732801525</v>
      </c>
      <c r="I3871" s="64">
        <v>17</v>
      </c>
      <c r="J3871" s="96">
        <f>(PI()*(CENSO[[#This Row],[DAP (cm)]]^2))/40000</f>
        <v>0.39218961076704845</v>
      </c>
      <c r="K3871" s="96">
        <f>CENSO[[#This Row],[g (m²)]]*CENSO[[#This Row],[H (m)]]*0.7</f>
        <v>4.6670563681278763</v>
      </c>
      <c r="L3871" s="64">
        <v>1</v>
      </c>
      <c r="M3871" s="65">
        <v>365803.09999999899</v>
      </c>
      <c r="N3871" s="87">
        <v>9702564.0999999903</v>
      </c>
      <c r="O3871" s="87" t="s">
        <v>1227</v>
      </c>
      <c r="P3871" s="87" t="str">
        <f>VLOOKUP(CENSO[[#This Row],[DAP (cm)]],CD[],2,TRUE)</f>
        <v>TORA</v>
      </c>
      <c r="Q3871" s="87" t="str">
        <f>VLOOKUP(CENSO[[#This Row],[DAP (cm)]],DD[],2,TRUE)</f>
        <v>70├ 80</v>
      </c>
      <c r="R3871" s="87" t="str" cm="1">
        <f t="array" ref="R3871">INDEX(_xlfn.TEXTSPLIT(CENSO[[#This Row],[NOME CIENTIFICO]]," "),1)</f>
        <v>Pouteria</v>
      </c>
      <c r="S3871" s="98" t="s">
        <v>1004</v>
      </c>
      <c r="T3871" s="87">
        <f>_xlfn.MINIFS(CENSO[DAP (cm)],CENSO[NOME CIENTIFICO],CENSO[[#This Row],[NOME CIENTIFICO]])</f>
        <v>39.788735772973837</v>
      </c>
      <c r="U38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71" s="87" t="str">
        <f>IF(CENSO[[#This Row],[DAP (cm)]]&lt;CENSO[[#This Row],[DMCE (cm)]],"DAP &lt; DMCE","DAP ≥ DMCE")</f>
        <v>DAP ≥ DMCE</v>
      </c>
      <c r="W3871" s="87" t="str">
        <f>IF(CENSO[[#This Row],[DAP (cm)]]&gt;200, "Superior", "Inferior")</f>
        <v>Inferior</v>
      </c>
      <c r="X3871" s="87" t="str">
        <f>VLOOKUP(CENSO[[#This Row],[NOME COMUM]],ESPECIES[],4,FALSE)</f>
        <v>Não</v>
      </c>
      <c r="Y3871" s="87" t="str">
        <f>IF(IFERROR(VLOOKUP(CENSO[[#This Row],[NOME COMUM]],COMERCIAIS[],2, FALSE), "Não") &lt;&gt; "Não", "Sim", "Não")</f>
        <v>Não</v>
      </c>
      <c r="Z3871" s="133">
        <f>CENSO[[#This Row],[g (m²)]]/SUM(AEEF[AEEF-UT])</f>
        <v>6.8619128686678451E-4</v>
      </c>
      <c r="AA3871" s="133">
        <f>CENSO[[#This Row],[v (m³)]]/SUM(AEEF[AEEF-UT])</f>
        <v>8.1656763137147367E-3</v>
      </c>
    </row>
    <row r="3872" spans="1:27" ht="14">
      <c r="A3872" s="86">
        <v>1</v>
      </c>
      <c r="B3872" s="86">
        <v>2</v>
      </c>
      <c r="C3872" s="63">
        <v>107</v>
      </c>
      <c r="D3872" s="63">
        <v>3871</v>
      </c>
      <c r="E3872" s="63" t="str">
        <f>VLOOKUP(CENSO[[#This Row],[NOME COMUM]],ESPECIES[],2,FALSE)</f>
        <v>Goupia glabra Aubl.</v>
      </c>
      <c r="F3872" s="64" t="s">
        <v>34</v>
      </c>
      <c r="G3872" s="64">
        <v>312</v>
      </c>
      <c r="H3872" s="97">
        <f>CENSO[[#This Row],[CAP (cm)]]/PI()</f>
        <v>99.312684489342686</v>
      </c>
      <c r="I3872" s="64">
        <v>15</v>
      </c>
      <c r="J3872" s="96">
        <f>(PI()*(CENSO[[#This Row],[DAP (cm)]]^2))/40000</f>
        <v>0.77463893901687286</v>
      </c>
      <c r="K3872" s="96">
        <f>CENSO[[#This Row],[g (m²)]]*CENSO[[#This Row],[H (m)]]*0.7</f>
        <v>8.1337088596771654</v>
      </c>
      <c r="L3872" s="64">
        <v>2</v>
      </c>
      <c r="M3872" s="65">
        <v>365774.7</v>
      </c>
      <c r="N3872" s="87">
        <v>9702533.4000000004</v>
      </c>
      <c r="O3872" s="87" t="s">
        <v>1228</v>
      </c>
      <c r="P3872" s="87" t="str">
        <f>VLOOKUP(CENSO[[#This Row],[DAP (cm)]],CD[],2,TRUE)</f>
        <v>TORA</v>
      </c>
      <c r="Q3872" s="87" t="str">
        <f>VLOOKUP(CENSO[[#This Row],[DAP (cm)]],DD[],2,TRUE)</f>
        <v>90├ 100</v>
      </c>
      <c r="R3872" s="87" t="str" cm="1">
        <f t="array" ref="R3872">INDEX(_xlfn.TEXTSPLIT(CENSO[[#This Row],[NOME CIENTIFICO]]," "),1)</f>
        <v>Goupia</v>
      </c>
      <c r="S3872" s="98" t="s">
        <v>1004</v>
      </c>
      <c r="T3872" s="87">
        <f>_xlfn.MINIFS(CENSO[DAP (cm)],CENSO[NOME CIENTIFICO],CENSO[[#This Row],[NOME CIENTIFICO]])</f>
        <v>40.107045659157627</v>
      </c>
      <c r="U38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872" s="87" t="str">
        <f>IF(CENSO[[#This Row],[DAP (cm)]]&lt;CENSO[[#This Row],[DMCE (cm)]],"DAP &lt; DMCE","DAP ≥ DMCE")</f>
        <v>DAP ≥ DMCE</v>
      </c>
      <c r="W3872" s="87" t="str">
        <f>IF(CENSO[[#This Row],[DAP (cm)]]&gt;200, "Superior", "Inferior")</f>
        <v>Inferior</v>
      </c>
      <c r="X3872" s="87" t="str">
        <f>VLOOKUP(CENSO[[#This Row],[NOME COMUM]],ESPECIES[],4,FALSE)</f>
        <v>Não</v>
      </c>
      <c r="Y3872" s="87" t="str">
        <f>IF(IFERROR(VLOOKUP(CENSO[[#This Row],[NOME COMUM]],COMERCIAIS[],2, FALSE), "Não") &lt;&gt; "Não", "Sim", "Não")</f>
        <v>Sim</v>
      </c>
      <c r="Z3872" s="133">
        <f>CENSO[[#This Row],[g (m²)]]/SUM(AEEF[AEEF-UT])</f>
        <v>1.3553405695308877E-3</v>
      </c>
      <c r="AA3872" s="133">
        <f>CENSO[[#This Row],[v (m³)]]/SUM(AEEF[AEEF-UT])</f>
        <v>1.4231075980074321E-2</v>
      </c>
    </row>
    <row r="3873" spans="1:27" ht="14">
      <c r="A3873" s="86">
        <v>1</v>
      </c>
      <c r="B3873" s="86">
        <v>2</v>
      </c>
      <c r="C3873" s="63">
        <v>108</v>
      </c>
      <c r="D3873" s="63">
        <v>3872</v>
      </c>
      <c r="E3873" s="63" t="str">
        <f>VLOOKUP(CENSO[[#This Row],[NOME COMUM]],ESPECIES[],2,FALSE)</f>
        <v>Pouteria sp.</v>
      </c>
      <c r="F3873" s="64" t="s">
        <v>83</v>
      </c>
      <c r="G3873" s="64">
        <v>157</v>
      </c>
      <c r="H3873" s="97">
        <f>CENSO[[#This Row],[CAP (cm)]]/PI()</f>
        <v>49.974652130855141</v>
      </c>
      <c r="I3873" s="64">
        <v>15</v>
      </c>
      <c r="J3873" s="96">
        <f>(PI()*(CENSO[[#This Row],[DAP (cm)]]^2))/40000</f>
        <v>0.19615050961360647</v>
      </c>
      <c r="K3873" s="96">
        <f>CENSO[[#This Row],[g (m²)]]*CENSO[[#This Row],[H (m)]]*0.7</f>
        <v>2.0595803509428676</v>
      </c>
      <c r="L3873" s="64">
        <v>1</v>
      </c>
      <c r="M3873" s="65">
        <v>365842.2</v>
      </c>
      <c r="N3873" s="87">
        <v>9702481</v>
      </c>
      <c r="O3873" s="98" t="s">
        <v>1225</v>
      </c>
      <c r="P3873" s="87" t="str">
        <f>VLOOKUP(CENSO[[#This Row],[DAP (cm)]],CD[],2,TRUE)</f>
        <v>TORETE</v>
      </c>
      <c r="Q3873" s="87" t="str">
        <f>VLOOKUP(CENSO[[#This Row],[DAP (cm)]],DD[],2,TRUE)</f>
        <v>40├ 50</v>
      </c>
      <c r="R3873" s="87" t="str" cm="1">
        <f t="array" ref="R3873">INDEX(_xlfn.TEXTSPLIT(CENSO[[#This Row],[NOME CIENTIFICO]]," "),1)</f>
        <v>Pouteria</v>
      </c>
      <c r="S3873" s="98" t="s">
        <v>1004</v>
      </c>
      <c r="T3873" s="87">
        <f>_xlfn.MINIFS(CENSO[DAP (cm)],CENSO[NOME CIENTIFICO],CENSO[[#This Row],[NOME CIENTIFICO]])</f>
        <v>39.788735772973837</v>
      </c>
      <c r="U38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73" s="87" t="str">
        <f>IF(CENSO[[#This Row],[DAP (cm)]]&lt;CENSO[[#This Row],[DMCE (cm)]],"DAP &lt; DMCE","DAP ≥ DMCE")</f>
        <v>DAP &lt; DMCE</v>
      </c>
      <c r="W3873" s="87" t="str">
        <f>IF(CENSO[[#This Row],[DAP (cm)]]&gt;200, "Superior", "Inferior")</f>
        <v>Inferior</v>
      </c>
      <c r="X3873" s="87" t="str">
        <f>VLOOKUP(CENSO[[#This Row],[NOME COMUM]],ESPECIES[],4,FALSE)</f>
        <v>Não</v>
      </c>
      <c r="Y3873" s="87" t="str">
        <f>IF(IFERROR(VLOOKUP(CENSO[[#This Row],[NOME COMUM]],COMERCIAIS[],2, FALSE), "Não") &lt;&gt; "Não", "Sim", "Não")</f>
        <v>Não</v>
      </c>
      <c r="Z3873" s="133">
        <f>CENSO[[#This Row],[g (m²)]]/SUM(AEEF[AEEF-UT])</f>
        <v>3.4319310587572804E-4</v>
      </c>
      <c r="AA3873" s="133">
        <f>CENSO[[#This Row],[v (m³)]]/SUM(AEEF[AEEF-UT])</f>
        <v>3.6035276116951438E-3</v>
      </c>
    </row>
    <row r="3874" spans="1:27" ht="14">
      <c r="A3874" s="86">
        <v>1</v>
      </c>
      <c r="B3874" s="86">
        <v>2</v>
      </c>
      <c r="C3874" s="63">
        <v>108</v>
      </c>
      <c r="D3874" s="63">
        <v>3873</v>
      </c>
      <c r="E3874" s="63" t="str">
        <f>VLOOKUP(CENSO[[#This Row],[NOME COMUM]],ESPECIES[],2,FALSE)</f>
        <v>Goupia glabra Aubl.</v>
      </c>
      <c r="F3874" s="64" t="s">
        <v>34</v>
      </c>
      <c r="G3874" s="64">
        <v>316</v>
      </c>
      <c r="H3874" s="97">
        <f>CENSO[[#This Row],[CAP (cm)]]/PI()</f>
        <v>100.58592403407786</v>
      </c>
      <c r="I3874" s="64">
        <v>15</v>
      </c>
      <c r="J3874" s="96">
        <f>(PI()*(CENSO[[#This Row],[DAP (cm)]]^2))/40000</f>
        <v>0.79462879986921531</v>
      </c>
      <c r="K3874" s="96">
        <f>CENSO[[#This Row],[g (m²)]]*CENSO[[#This Row],[H (m)]]*0.7</f>
        <v>8.3436023986267607</v>
      </c>
      <c r="L3874" s="64">
        <v>1</v>
      </c>
      <c r="M3874" s="65">
        <v>365838.9</v>
      </c>
      <c r="N3874" s="87">
        <v>9702488</v>
      </c>
      <c r="O3874" s="87" t="s">
        <v>1228</v>
      </c>
      <c r="P3874" s="87" t="str">
        <f>VLOOKUP(CENSO[[#This Row],[DAP (cm)]],CD[],2,TRUE)</f>
        <v>TORA</v>
      </c>
      <c r="Q3874" s="87" t="str">
        <f>VLOOKUP(CENSO[[#This Row],[DAP (cm)]],DD[],2,TRUE)</f>
        <v>100├ 110</v>
      </c>
      <c r="R3874" s="87" t="str" cm="1">
        <f t="array" ref="R3874">INDEX(_xlfn.TEXTSPLIT(CENSO[[#This Row],[NOME CIENTIFICO]]," "),1)</f>
        <v>Goupia</v>
      </c>
      <c r="S3874" s="98" t="s">
        <v>1004</v>
      </c>
      <c r="T3874" s="87">
        <f>_xlfn.MINIFS(CENSO[DAP (cm)],CENSO[NOME CIENTIFICO],CENSO[[#This Row],[NOME CIENTIFICO]])</f>
        <v>40.107045659157627</v>
      </c>
      <c r="U38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874" s="87" t="str">
        <f>IF(CENSO[[#This Row],[DAP (cm)]]&lt;CENSO[[#This Row],[DMCE (cm)]],"DAP &lt; DMCE","DAP ≥ DMCE")</f>
        <v>DAP ≥ DMCE</v>
      </c>
      <c r="W3874" s="87" t="str">
        <f>IF(CENSO[[#This Row],[DAP (cm)]]&gt;200, "Superior", "Inferior")</f>
        <v>Inferior</v>
      </c>
      <c r="X3874" s="87" t="str">
        <f>VLOOKUP(CENSO[[#This Row],[NOME COMUM]],ESPECIES[],4,FALSE)</f>
        <v>Não</v>
      </c>
      <c r="Y3874" s="87" t="str">
        <f>IF(IFERROR(VLOOKUP(CENSO[[#This Row],[NOME COMUM]],COMERCIAIS[],2, FALSE), "Não") &lt;&gt; "Não", "Sim", "Não")</f>
        <v>Sim</v>
      </c>
      <c r="Z3874" s="133">
        <f>CENSO[[#This Row],[g (m²)]]/SUM(AEEF[AEEF-UT])</f>
        <v>1.3903156631233193E-3</v>
      </c>
      <c r="AA3874" s="133">
        <f>CENSO[[#This Row],[v (m³)]]/SUM(AEEF[AEEF-UT])</f>
        <v>1.4598314462794852E-2</v>
      </c>
    </row>
    <row r="3875" spans="1:27" ht="14">
      <c r="A3875" s="86">
        <v>1</v>
      </c>
      <c r="B3875" s="86">
        <v>2</v>
      </c>
      <c r="C3875" s="63">
        <v>108</v>
      </c>
      <c r="D3875" s="63">
        <v>3874</v>
      </c>
      <c r="E3875" s="63" t="str">
        <f>VLOOKUP(CENSO[[#This Row],[NOME COMUM]],ESPECIES[],2,FALSE)</f>
        <v>Manilkara huberi (Ducke) Chevalier</v>
      </c>
      <c r="F3875" s="64" t="s">
        <v>30</v>
      </c>
      <c r="G3875" s="64">
        <v>175</v>
      </c>
      <c r="H3875" s="97">
        <f>CENSO[[#This Row],[CAP (cm)]]/PI()</f>
        <v>55.70423008216337</v>
      </c>
      <c r="I3875" s="64">
        <v>15</v>
      </c>
      <c r="J3875" s="96">
        <f>(PI()*(CENSO[[#This Row],[DAP (cm)]]^2))/40000</f>
        <v>0.24370600660946476</v>
      </c>
      <c r="K3875" s="96">
        <f>CENSO[[#This Row],[g (m²)]]*CENSO[[#This Row],[H (m)]]*0.7</f>
        <v>2.5589130693993796</v>
      </c>
      <c r="L3875" s="64">
        <v>1</v>
      </c>
      <c r="M3875" s="65">
        <v>365831.2</v>
      </c>
      <c r="N3875" s="87">
        <v>9702494.9000000004</v>
      </c>
      <c r="O3875" s="87" t="s">
        <v>1228</v>
      </c>
      <c r="P3875" s="87" t="str">
        <f>VLOOKUP(CENSO[[#This Row],[DAP (cm)]],CD[],2,TRUE)</f>
        <v>TORA</v>
      </c>
      <c r="Q3875" s="87" t="str">
        <f>VLOOKUP(CENSO[[#This Row],[DAP (cm)]],DD[],2,TRUE)</f>
        <v>50├ 60</v>
      </c>
      <c r="R3875" s="87" t="str" cm="1">
        <f t="array" ref="R3875">INDEX(_xlfn.TEXTSPLIT(CENSO[[#This Row],[NOME CIENTIFICO]]," "),1)</f>
        <v>Manilkara</v>
      </c>
      <c r="S3875" s="98" t="s">
        <v>1004</v>
      </c>
      <c r="T3875" s="87">
        <f>_xlfn.MINIFS(CENSO[DAP (cm)],CENSO[NOME CIENTIFICO],CENSO[[#This Row],[NOME CIENTIFICO]])</f>
        <v>41.38028520389279</v>
      </c>
      <c r="U38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875" s="87" t="str">
        <f>IF(CENSO[[#This Row],[DAP (cm)]]&lt;CENSO[[#This Row],[DMCE (cm)]],"DAP &lt; DMCE","DAP ≥ DMCE")</f>
        <v>DAP ≥ DMCE</v>
      </c>
      <c r="W3875" s="87" t="str">
        <f>IF(CENSO[[#This Row],[DAP (cm)]]&gt;200, "Superior", "Inferior")</f>
        <v>Inferior</v>
      </c>
      <c r="X3875" s="87" t="str">
        <f>VLOOKUP(CENSO[[#This Row],[NOME COMUM]],ESPECIES[],4,FALSE)</f>
        <v>Não</v>
      </c>
      <c r="Y3875" s="87" t="str">
        <f>IF(IFERROR(VLOOKUP(CENSO[[#This Row],[NOME COMUM]],COMERCIAIS[],2, FALSE), "Não") &lt;&gt; "Não", "Sim", "Não")</f>
        <v>Sim</v>
      </c>
      <c r="Z3875" s="133">
        <f>CENSO[[#This Row],[g (m²)]]/SUM(AEEF[AEEF-UT])</f>
        <v>4.2639818521823071E-4</v>
      </c>
      <c r="AA3875" s="133">
        <f>CENSO[[#This Row],[v (m³)]]/SUM(AEEF[AEEF-UT])</f>
        <v>4.4771809447914212E-3</v>
      </c>
    </row>
    <row r="3876" spans="1:27" ht="14">
      <c r="A3876" s="86">
        <v>1</v>
      </c>
      <c r="B3876" s="86">
        <v>2</v>
      </c>
      <c r="C3876" s="63">
        <v>108</v>
      </c>
      <c r="D3876" s="63">
        <v>3875</v>
      </c>
      <c r="E3876" s="63" t="str">
        <f>VLOOKUP(CENSO[[#This Row],[NOME COMUM]],ESPECIES[],2,FALSE)</f>
        <v>Pouteria sp.</v>
      </c>
      <c r="F3876" s="64" t="s">
        <v>83</v>
      </c>
      <c r="G3876" s="64">
        <v>193</v>
      </c>
      <c r="H3876" s="97">
        <f>CENSO[[#This Row],[CAP (cm)]]/PI()</f>
        <v>61.4338080334716</v>
      </c>
      <c r="I3876" s="64">
        <v>18</v>
      </c>
      <c r="J3876" s="96">
        <f>(PI()*(CENSO[[#This Row],[DAP (cm)]]^2))/40000</f>
        <v>0.29641812376150045</v>
      </c>
      <c r="K3876" s="96">
        <f>CENSO[[#This Row],[g (m²)]]*CENSO[[#This Row],[H (m)]]*0.7</f>
        <v>3.7348683593949059</v>
      </c>
      <c r="L3876" s="64">
        <v>1</v>
      </c>
      <c r="M3876" s="65">
        <v>365824</v>
      </c>
      <c r="N3876" s="87">
        <v>9702498.4000000004</v>
      </c>
      <c r="O3876" s="87" t="s">
        <v>1227</v>
      </c>
      <c r="P3876" s="87" t="str">
        <f>VLOOKUP(CENSO[[#This Row],[DAP (cm)]],CD[],2,TRUE)</f>
        <v>TORA</v>
      </c>
      <c r="Q3876" s="87" t="str">
        <f>VLOOKUP(CENSO[[#This Row],[DAP (cm)]],DD[],2,TRUE)</f>
        <v>60├ 70</v>
      </c>
      <c r="R3876" s="87" t="str" cm="1">
        <f t="array" ref="R3876">INDEX(_xlfn.TEXTSPLIT(CENSO[[#This Row],[NOME CIENTIFICO]]," "),1)</f>
        <v>Pouteria</v>
      </c>
      <c r="S3876" s="98" t="s">
        <v>1004</v>
      </c>
      <c r="T3876" s="87">
        <f>_xlfn.MINIFS(CENSO[DAP (cm)],CENSO[NOME CIENTIFICO],CENSO[[#This Row],[NOME CIENTIFICO]])</f>
        <v>39.788735772973837</v>
      </c>
      <c r="U38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76" s="87" t="str">
        <f>IF(CENSO[[#This Row],[DAP (cm)]]&lt;CENSO[[#This Row],[DMCE (cm)]],"DAP &lt; DMCE","DAP ≥ DMCE")</f>
        <v>DAP ≥ DMCE</v>
      </c>
      <c r="W3876" s="87" t="str">
        <f>IF(CENSO[[#This Row],[DAP (cm)]]&gt;200, "Superior", "Inferior")</f>
        <v>Inferior</v>
      </c>
      <c r="X3876" s="87" t="str">
        <f>VLOOKUP(CENSO[[#This Row],[NOME COMUM]],ESPECIES[],4,FALSE)</f>
        <v>Não</v>
      </c>
      <c r="Y3876" s="87" t="str">
        <f>IF(IFERROR(VLOOKUP(CENSO[[#This Row],[NOME COMUM]],COMERCIAIS[],2, FALSE), "Não") &lt;&gt; "Não", "Sim", "Não")</f>
        <v>Não</v>
      </c>
      <c r="Z3876" s="133">
        <f>CENSO[[#This Row],[g (m²)]]/SUM(AEEF[AEEF-UT])</f>
        <v>5.1862550207979992E-4</v>
      </c>
      <c r="AA3876" s="133">
        <f>CENSO[[#This Row],[v (m³)]]/SUM(AEEF[AEEF-UT])</f>
        <v>6.5346813262054789E-3</v>
      </c>
    </row>
    <row r="3877" spans="1:27" ht="14">
      <c r="A3877" s="86">
        <v>1</v>
      </c>
      <c r="B3877" s="86">
        <v>2</v>
      </c>
      <c r="C3877" s="63">
        <v>108</v>
      </c>
      <c r="D3877" s="63">
        <v>3876</v>
      </c>
      <c r="E3877" s="63" t="str">
        <f>VLOOKUP(CENSO[[#This Row],[NOME COMUM]],ESPECIES[],2,FALSE)</f>
        <v>Couratari guianensis Aubl.</v>
      </c>
      <c r="F3877" s="64" t="s">
        <v>6</v>
      </c>
      <c r="G3877" s="64">
        <v>250</v>
      </c>
      <c r="H3877" s="97">
        <f>CENSO[[#This Row],[CAP (cm)]]/PI()</f>
        <v>79.577471545947674</v>
      </c>
      <c r="I3877" s="64">
        <v>23</v>
      </c>
      <c r="J3877" s="96">
        <f>(PI()*(CENSO[[#This Row],[DAP (cm)]]^2))/40000</f>
        <v>0.49735919716217297</v>
      </c>
      <c r="K3877" s="96">
        <f>CENSO[[#This Row],[g (m²)]]*CENSO[[#This Row],[H (m)]]*0.7</f>
        <v>8.0074830743109846</v>
      </c>
      <c r="L3877" s="64">
        <v>1</v>
      </c>
      <c r="M3877" s="65">
        <v>365818.2</v>
      </c>
      <c r="N3877" s="87">
        <v>9702508.8000000007</v>
      </c>
      <c r="O3877" s="87" t="s">
        <v>1228</v>
      </c>
      <c r="P3877" s="87" t="str">
        <f>VLOOKUP(CENSO[[#This Row],[DAP (cm)]],CD[],2,TRUE)</f>
        <v>TORA</v>
      </c>
      <c r="Q3877" s="87" t="str">
        <f>VLOOKUP(CENSO[[#This Row],[DAP (cm)]],DD[],2,TRUE)</f>
        <v>70├ 80</v>
      </c>
      <c r="R3877" s="87" t="str" cm="1">
        <f t="array" ref="R3877">INDEX(_xlfn.TEXTSPLIT(CENSO[[#This Row],[NOME CIENTIFICO]]," "),1)</f>
        <v>Couratari</v>
      </c>
      <c r="S3877" s="98" t="s">
        <v>1004</v>
      </c>
      <c r="T3877" s="87">
        <f>_xlfn.MINIFS(CENSO[DAP (cm)],CENSO[NOME CIENTIFICO],CENSO[[#This Row],[NOME CIENTIFICO]])</f>
        <v>38.833806114422465</v>
      </c>
      <c r="U38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77" s="87" t="str">
        <f>IF(CENSO[[#This Row],[DAP (cm)]]&lt;CENSO[[#This Row],[DMCE (cm)]],"DAP &lt; DMCE","DAP ≥ DMCE")</f>
        <v>DAP ≥ DMCE</v>
      </c>
      <c r="W3877" s="87" t="str">
        <f>IF(CENSO[[#This Row],[DAP (cm)]]&gt;200, "Superior", "Inferior")</f>
        <v>Inferior</v>
      </c>
      <c r="X3877" s="87" t="str">
        <f>VLOOKUP(CENSO[[#This Row],[NOME COMUM]],ESPECIES[],4,FALSE)</f>
        <v>Não</v>
      </c>
      <c r="Y3877" s="87" t="str">
        <f>IF(IFERROR(VLOOKUP(CENSO[[#This Row],[NOME COMUM]],COMERCIAIS[],2, FALSE), "Não") &lt;&gt; "Não", "Sim", "Não")</f>
        <v>Sim</v>
      </c>
      <c r="Z3877" s="133">
        <f>CENSO[[#This Row],[g (m²)]]/SUM(AEEF[AEEF-UT])</f>
        <v>8.7020037799638919E-4</v>
      </c>
      <c r="AA3877" s="133">
        <f>CENSO[[#This Row],[v (m³)]]/SUM(AEEF[AEEF-UT])</f>
        <v>1.4010226085741866E-2</v>
      </c>
    </row>
    <row r="3878" spans="1:27" ht="14">
      <c r="A3878" s="86">
        <v>1</v>
      </c>
      <c r="B3878" s="86">
        <v>2</v>
      </c>
      <c r="C3878" s="63">
        <v>108</v>
      </c>
      <c r="D3878" s="63">
        <v>3877</v>
      </c>
      <c r="E3878" s="63" t="str">
        <f>VLOOKUP(CENSO[[#This Row],[NOME COMUM]],ESPECIES[],2,FALSE)</f>
        <v>Aspidosperma spruceanum Benth. ex Müll.Arg.</v>
      </c>
      <c r="F3878" s="64" t="s">
        <v>62</v>
      </c>
      <c r="G3878" s="64">
        <v>297</v>
      </c>
      <c r="H3878" s="97">
        <f>CENSO[[#This Row],[CAP (cm)]]/PI()</f>
        <v>94.538036196585836</v>
      </c>
      <c r="I3878" s="64">
        <v>20</v>
      </c>
      <c r="J3878" s="96">
        <f>(PI()*(CENSO[[#This Row],[DAP (cm)]]^2))/40000</f>
        <v>0.70194491875964982</v>
      </c>
      <c r="K3878" s="96">
        <f>CENSO[[#This Row],[g (m²)]]*CENSO[[#This Row],[H (m)]]*0.7</f>
        <v>9.8272288626350974</v>
      </c>
      <c r="L3878" s="64">
        <v>1</v>
      </c>
      <c r="M3878" s="65">
        <v>365811</v>
      </c>
      <c r="N3878" s="87">
        <v>9702514.5</v>
      </c>
      <c r="O3878" s="87" t="s">
        <v>1227</v>
      </c>
      <c r="P3878" s="87" t="str">
        <f>VLOOKUP(CENSO[[#This Row],[DAP (cm)]],CD[],2,TRUE)</f>
        <v>TORA</v>
      </c>
      <c r="Q3878" s="87" t="str">
        <f>VLOOKUP(CENSO[[#This Row],[DAP (cm)]],DD[],2,TRUE)</f>
        <v>90├ 100</v>
      </c>
      <c r="R3878" s="87" t="str" cm="1">
        <f t="array" ref="R3878">INDEX(_xlfn.TEXTSPLIT(CENSO[[#This Row],[NOME CIENTIFICO]]," "),1)</f>
        <v>Aspidosperma</v>
      </c>
      <c r="S3878" s="98" t="s">
        <v>1004</v>
      </c>
      <c r="T3878" s="87">
        <f>_xlfn.MINIFS(CENSO[DAP (cm)],CENSO[NOME CIENTIFICO],CENSO[[#This Row],[NOME CIENTIFICO]])</f>
        <v>41.38028520389279</v>
      </c>
      <c r="U38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878" s="87" t="str">
        <f>IF(CENSO[[#This Row],[DAP (cm)]]&lt;CENSO[[#This Row],[DMCE (cm)]],"DAP &lt; DMCE","DAP ≥ DMCE")</f>
        <v>DAP ≥ DMCE</v>
      </c>
      <c r="W3878" s="87" t="str">
        <f>IF(CENSO[[#This Row],[DAP (cm)]]&gt;200, "Superior", "Inferior")</f>
        <v>Inferior</v>
      </c>
      <c r="X3878" s="87" t="str">
        <f>VLOOKUP(CENSO[[#This Row],[NOME COMUM]],ESPECIES[],4,FALSE)</f>
        <v>Não</v>
      </c>
      <c r="Y3878" s="87" t="str">
        <f>IF(IFERROR(VLOOKUP(CENSO[[#This Row],[NOME COMUM]],COMERCIAIS[],2, FALSE), "Não") &lt;&gt; "Não", "Sim", "Não")</f>
        <v>Não</v>
      </c>
      <c r="Z3878" s="133">
        <f>CENSO[[#This Row],[g (m²)]]/SUM(AEEF[AEEF-UT])</f>
        <v>1.2281520822829358E-3</v>
      </c>
      <c r="AA3878" s="133">
        <f>CENSO[[#This Row],[v (m³)]]/SUM(AEEF[AEEF-UT])</f>
        <v>1.7194129151961102E-2</v>
      </c>
    </row>
    <row r="3879" spans="1:27" ht="14">
      <c r="A3879" s="86">
        <v>1</v>
      </c>
      <c r="B3879" s="86">
        <v>2</v>
      </c>
      <c r="C3879" s="63">
        <v>108</v>
      </c>
      <c r="D3879" s="63">
        <v>3878</v>
      </c>
      <c r="E3879" s="63" t="str">
        <f>VLOOKUP(CENSO[[#This Row],[NOME COMUM]],ESPECIES[],2,FALSE)</f>
        <v>Tachigali myrmecophila Ducke</v>
      </c>
      <c r="F3879" s="64" t="s">
        <v>14</v>
      </c>
      <c r="G3879" s="64">
        <v>270</v>
      </c>
      <c r="H3879" s="97">
        <f>CENSO[[#This Row],[CAP (cm)]]/PI()</f>
        <v>85.943669269623484</v>
      </c>
      <c r="I3879" s="64">
        <v>18</v>
      </c>
      <c r="J3879" s="96">
        <f>(PI()*(CENSO[[#This Row],[DAP (cm)]]^2))/40000</f>
        <v>0.58011976756995842</v>
      </c>
      <c r="K3879" s="96">
        <f>CENSO[[#This Row],[g (m²)]]*CENSO[[#This Row],[H (m)]]*0.7</f>
        <v>7.3095090713814761</v>
      </c>
      <c r="L3879" s="64">
        <v>1</v>
      </c>
      <c r="M3879" s="65">
        <v>365825.5</v>
      </c>
      <c r="N3879" s="87">
        <v>9702516.4000000004</v>
      </c>
      <c r="O3879" s="87" t="s">
        <v>1228</v>
      </c>
      <c r="P3879" s="87" t="str">
        <f>VLOOKUP(CENSO[[#This Row],[DAP (cm)]],CD[],2,TRUE)</f>
        <v>TORA</v>
      </c>
      <c r="Q3879" s="87" t="str">
        <f>VLOOKUP(CENSO[[#This Row],[DAP (cm)]],DD[],2,TRUE)</f>
        <v>80├ 90</v>
      </c>
      <c r="R3879" s="87" t="str" cm="1">
        <f t="array" ref="R3879">INDEX(_xlfn.TEXTSPLIT(CENSO[[#This Row],[NOME CIENTIFICO]]," "),1)</f>
        <v>Tachigali</v>
      </c>
      <c r="S3879" s="98" t="s">
        <v>1004</v>
      </c>
      <c r="T3879" s="87">
        <f>_xlfn.MINIFS(CENSO[DAP (cm)],CENSO[NOME CIENTIFICO],CENSO[[#This Row],[NOME CIENTIFICO]])</f>
        <v>39.152116000606256</v>
      </c>
      <c r="U38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79" s="87" t="str">
        <f>IF(CENSO[[#This Row],[DAP (cm)]]&lt;CENSO[[#This Row],[DMCE (cm)]],"DAP &lt; DMCE","DAP ≥ DMCE")</f>
        <v>DAP ≥ DMCE</v>
      </c>
      <c r="W3879" s="87" t="str">
        <f>IF(CENSO[[#This Row],[DAP (cm)]]&gt;200, "Superior", "Inferior")</f>
        <v>Inferior</v>
      </c>
      <c r="X3879" s="87" t="str">
        <f>VLOOKUP(CENSO[[#This Row],[NOME COMUM]],ESPECIES[],4,FALSE)</f>
        <v>Não</v>
      </c>
      <c r="Y3879" s="87" t="str">
        <f>IF(IFERROR(VLOOKUP(CENSO[[#This Row],[NOME COMUM]],COMERCIAIS[],2, FALSE), "Não") &lt;&gt; "Não", "Sim", "Não")</f>
        <v>Sim</v>
      </c>
      <c r="Z3879" s="133">
        <f>CENSO[[#This Row],[g (m²)]]/SUM(AEEF[AEEF-UT])</f>
        <v>1.015001720894988E-3</v>
      </c>
      <c r="AA3879" s="133">
        <f>CENSO[[#This Row],[v (m³)]]/SUM(AEEF[AEEF-UT])</f>
        <v>1.2789021683276849E-2</v>
      </c>
    </row>
    <row r="3880" spans="1:27" ht="14">
      <c r="A3880" s="86">
        <v>1</v>
      </c>
      <c r="B3880" s="86">
        <v>2</v>
      </c>
      <c r="C3880" s="63">
        <v>108</v>
      </c>
      <c r="D3880" s="63">
        <v>3879</v>
      </c>
      <c r="E3880" s="63" t="str">
        <f>VLOOKUP(CENSO[[#This Row],[NOME COMUM]],ESPECIES[],2,FALSE)</f>
        <v>Piptadenia suaveolens Miq.</v>
      </c>
      <c r="F3880" s="64" t="s">
        <v>22</v>
      </c>
      <c r="G3880" s="64">
        <v>283</v>
      </c>
      <c r="H3880" s="97">
        <f>CENSO[[#This Row],[CAP (cm)]]/PI()</f>
        <v>90.081697790012768</v>
      </c>
      <c r="I3880" s="64">
        <v>16</v>
      </c>
      <c r="J3880" s="96">
        <f>(PI()*(CENSO[[#This Row],[DAP (cm)]]^2))/40000</f>
        <v>0.6373280118643404</v>
      </c>
      <c r="K3880" s="96">
        <f>CENSO[[#This Row],[g (m²)]]*CENSO[[#This Row],[H (m)]]*0.7</f>
        <v>7.1380737328806116</v>
      </c>
      <c r="L3880" s="64">
        <v>1</v>
      </c>
      <c r="M3880" s="65">
        <v>365842</v>
      </c>
      <c r="N3880" s="87">
        <v>9702530.6999999899</v>
      </c>
      <c r="O3880" s="87" t="s">
        <v>1228</v>
      </c>
      <c r="P3880" s="87" t="str">
        <f>VLOOKUP(CENSO[[#This Row],[DAP (cm)]],CD[],2,TRUE)</f>
        <v>TORA</v>
      </c>
      <c r="Q3880" s="87" t="str">
        <f>VLOOKUP(CENSO[[#This Row],[DAP (cm)]],DD[],2,TRUE)</f>
        <v>90├ 100</v>
      </c>
      <c r="R3880" s="87" t="str" cm="1">
        <f t="array" ref="R3880">INDEX(_xlfn.TEXTSPLIT(CENSO[[#This Row],[NOME CIENTIFICO]]," "),1)</f>
        <v>Piptadenia</v>
      </c>
      <c r="S3880" s="98" t="s">
        <v>1004</v>
      </c>
      <c r="T3880" s="87">
        <f>_xlfn.MINIFS(CENSO[DAP (cm)],CENSO[NOME CIENTIFICO],CENSO[[#This Row],[NOME CIENTIFICO]])</f>
        <v>39.788735772973837</v>
      </c>
      <c r="U38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80" s="87" t="str">
        <f>IF(CENSO[[#This Row],[DAP (cm)]]&lt;CENSO[[#This Row],[DMCE (cm)]],"DAP &lt; DMCE","DAP ≥ DMCE")</f>
        <v>DAP ≥ DMCE</v>
      </c>
      <c r="W3880" s="87" t="str">
        <f>IF(CENSO[[#This Row],[DAP (cm)]]&gt;200, "Superior", "Inferior")</f>
        <v>Inferior</v>
      </c>
      <c r="X3880" s="87" t="str">
        <f>VLOOKUP(CENSO[[#This Row],[NOME COMUM]],ESPECIES[],4,FALSE)</f>
        <v>Não</v>
      </c>
      <c r="Y3880" s="87" t="str">
        <f>IF(IFERROR(VLOOKUP(CENSO[[#This Row],[NOME COMUM]],COMERCIAIS[],2, FALSE), "Não") &lt;&gt; "Não", "Sim", "Não")</f>
        <v>Sim</v>
      </c>
      <c r="Z3880" s="133">
        <f>CENSO[[#This Row],[g (m²)]]/SUM(AEEF[AEEF-UT])</f>
        <v>1.1150956491736452E-3</v>
      </c>
      <c r="AA3880" s="133">
        <f>CENSO[[#This Row],[v (m³)]]/SUM(AEEF[AEEF-UT])</f>
        <v>1.2489071270744823E-2</v>
      </c>
    </row>
    <row r="3881" spans="1:27" ht="14">
      <c r="A3881" s="86">
        <v>1</v>
      </c>
      <c r="B3881" s="86">
        <v>2</v>
      </c>
      <c r="C3881" s="63">
        <v>108</v>
      </c>
      <c r="D3881" s="63">
        <v>3880</v>
      </c>
      <c r="E3881" s="63" t="str">
        <f>VLOOKUP(CENSO[[#This Row],[NOME COMUM]],ESPECIES[],2,FALSE)</f>
        <v>Simarouba amara Aubl.</v>
      </c>
      <c r="F3881" s="64" t="s">
        <v>20</v>
      </c>
      <c r="G3881" s="64">
        <v>200</v>
      </c>
      <c r="H3881" s="97">
        <f>CENSO[[#This Row],[CAP (cm)]]/PI()</f>
        <v>63.661977236758133</v>
      </c>
      <c r="I3881" s="64">
        <v>17</v>
      </c>
      <c r="J3881" s="96">
        <f>(PI()*(CENSO[[#This Row],[DAP (cm)]]^2))/40000</f>
        <v>0.31830988618379064</v>
      </c>
      <c r="K3881" s="96">
        <f>CENSO[[#This Row],[g (m²)]]*CENSO[[#This Row],[H (m)]]*0.7</f>
        <v>3.7878876455871082</v>
      </c>
      <c r="L3881" s="64">
        <v>1</v>
      </c>
      <c r="M3881" s="65">
        <v>365863.299999999</v>
      </c>
      <c r="N3881" s="87">
        <v>9702528.4000000004</v>
      </c>
      <c r="O3881" s="87" t="s">
        <v>1227</v>
      </c>
      <c r="P3881" s="87" t="str">
        <f>VLOOKUP(CENSO[[#This Row],[DAP (cm)]],CD[],2,TRUE)</f>
        <v>TORA</v>
      </c>
      <c r="Q3881" s="87" t="str">
        <f>VLOOKUP(CENSO[[#This Row],[DAP (cm)]],DD[],2,TRUE)</f>
        <v>60├ 70</v>
      </c>
      <c r="R3881" s="87" t="str" cm="1">
        <f t="array" ref="R3881">INDEX(_xlfn.TEXTSPLIT(CENSO[[#This Row],[NOME CIENTIFICO]]," "),1)</f>
        <v>Simarouba</v>
      </c>
      <c r="S3881" s="98" t="s">
        <v>1004</v>
      </c>
      <c r="T3881" s="87">
        <f>_xlfn.MINIFS(CENSO[DAP (cm)],CENSO[NOME CIENTIFICO],CENSO[[#This Row],[NOME CIENTIFICO]])</f>
        <v>42.335214862444161</v>
      </c>
      <c r="U38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3881" s="87" t="str">
        <f>IF(CENSO[[#This Row],[DAP (cm)]]&lt;CENSO[[#This Row],[DMCE (cm)]],"DAP &lt; DMCE","DAP ≥ DMCE")</f>
        <v>DAP ≥ DMCE</v>
      </c>
      <c r="W3881" s="87" t="str">
        <f>IF(CENSO[[#This Row],[DAP (cm)]]&gt;200, "Superior", "Inferior")</f>
        <v>Inferior</v>
      </c>
      <c r="X3881" s="87" t="str">
        <f>VLOOKUP(CENSO[[#This Row],[NOME COMUM]],ESPECIES[],4,FALSE)</f>
        <v>Não</v>
      </c>
      <c r="Y3881" s="87" t="str">
        <f>IF(IFERROR(VLOOKUP(CENSO[[#This Row],[NOME COMUM]],COMERCIAIS[],2, FALSE), "Não") &lt;&gt; "Não", "Sim", "Não")</f>
        <v>Não</v>
      </c>
      <c r="Z3881" s="133">
        <f>CENSO[[#This Row],[g (m²)]]/SUM(AEEF[AEEF-UT])</f>
        <v>5.5692824191768894E-4</v>
      </c>
      <c r="AA3881" s="133">
        <f>CENSO[[#This Row],[v (m³)]]/SUM(AEEF[AEEF-UT])</f>
        <v>6.6274460788204983E-3</v>
      </c>
    </row>
    <row r="3882" spans="1:27" ht="14">
      <c r="A3882" s="86">
        <v>1</v>
      </c>
      <c r="B3882" s="86">
        <v>2</v>
      </c>
      <c r="C3882" s="63">
        <v>108</v>
      </c>
      <c r="D3882" s="63">
        <v>3881</v>
      </c>
      <c r="E3882" s="63" t="str">
        <f>VLOOKUP(CENSO[[#This Row],[NOME COMUM]],ESPECIES[],2,FALSE)</f>
        <v>Bertholletia excelsa Humb. &amp; Bonpl.</v>
      </c>
      <c r="F3882" s="64" t="s">
        <v>37</v>
      </c>
      <c r="G3882" s="64">
        <v>490</v>
      </c>
      <c r="H3882" s="97">
        <f>CENSO[[#This Row],[CAP (cm)]]/PI()</f>
        <v>155.97184423005743</v>
      </c>
      <c r="I3882" s="64">
        <v>24</v>
      </c>
      <c r="J3882" s="96">
        <f>(PI()*(CENSO[[#This Row],[DAP (cm)]]^2))/40000</f>
        <v>1.9106550918182035</v>
      </c>
      <c r="K3882" s="96">
        <f>CENSO[[#This Row],[g (m²)]]*CENSO[[#This Row],[H (m)]]*0.7</f>
        <v>32.099005542545818</v>
      </c>
      <c r="L3882" s="64">
        <v>1</v>
      </c>
      <c r="M3882" s="65">
        <v>365871.7</v>
      </c>
      <c r="N3882" s="87">
        <v>9702535.5999999903</v>
      </c>
      <c r="O3882" s="87" t="s">
        <v>424</v>
      </c>
      <c r="P3882" s="87" t="str">
        <f>VLOOKUP(CENSO[[#This Row],[DAP (cm)]],CD[],2,TRUE)</f>
        <v>TORA</v>
      </c>
      <c r="Q3882" s="87" t="str">
        <f>VLOOKUP(CENSO[[#This Row],[DAP (cm)]],DD[],2,TRUE)</f>
        <v>150├ 160</v>
      </c>
      <c r="R3882" s="87" t="str" cm="1">
        <f t="array" ref="R3882">INDEX(_xlfn.TEXTSPLIT(CENSO[[#This Row],[NOME CIENTIFICO]]," "),1)</f>
        <v>Bertholletia</v>
      </c>
      <c r="S3882" s="98" t="s">
        <v>1004</v>
      </c>
      <c r="T3882" s="87">
        <f>_xlfn.MINIFS(CENSO[DAP (cm)],CENSO[NOME CIENTIFICO],CENSO[[#This Row],[NOME CIENTIFICO]])</f>
        <v>41.38028520389279</v>
      </c>
      <c r="U38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882" s="87" t="str">
        <f>IF(CENSO[[#This Row],[DAP (cm)]]&lt;CENSO[[#This Row],[DMCE (cm)]],"DAP &lt; DMCE","DAP ≥ DMCE")</f>
        <v>DAP ≥ DMCE</v>
      </c>
      <c r="W3882" s="87" t="str">
        <f>IF(CENSO[[#This Row],[DAP (cm)]]&gt;200, "Superior", "Inferior")</f>
        <v>Inferior</v>
      </c>
      <c r="X3882" s="87" t="str">
        <f>VLOOKUP(CENSO[[#This Row],[NOME COMUM]],ESPECIES[],4,FALSE)</f>
        <v>Protegida</v>
      </c>
      <c r="Y3882" s="87" t="str">
        <f>IF(IFERROR(VLOOKUP(CENSO[[#This Row],[NOME COMUM]],COMERCIAIS[],2, FALSE), "Não") &lt;&gt; "Não", "Sim", "Não")</f>
        <v>Não</v>
      </c>
      <c r="Z3882" s="133">
        <f>CENSO[[#This Row],[g (m²)]]/SUM(AEEF[AEEF-UT])</f>
        <v>3.3429617721109283E-3</v>
      </c>
      <c r="AA3882" s="133">
        <f>CENSO[[#This Row],[v (m³)]]/SUM(AEEF[AEEF-UT])</f>
        <v>5.6161757771463594E-2</v>
      </c>
    </row>
    <row r="3883" spans="1:27" ht="14">
      <c r="A3883" s="86">
        <v>1</v>
      </c>
      <c r="B3883" s="86">
        <v>2</v>
      </c>
      <c r="C3883" s="63">
        <v>108</v>
      </c>
      <c r="D3883" s="63">
        <v>3882</v>
      </c>
      <c r="E3883" s="63" t="str">
        <f>VLOOKUP(CENSO[[#This Row],[NOME COMUM]],ESPECIES[],2,FALSE)</f>
        <v>Erisma uncinatum Warm.</v>
      </c>
      <c r="F3883" s="64" t="s">
        <v>98</v>
      </c>
      <c r="G3883" s="64">
        <v>493</v>
      </c>
      <c r="H3883" s="97">
        <f>CENSO[[#This Row],[CAP (cm)]]/PI()</f>
        <v>156.92677388860881</v>
      </c>
      <c r="I3883" s="64">
        <v>20</v>
      </c>
      <c r="J3883" s="96">
        <f>(PI()*(CENSO[[#This Row],[DAP (cm)]]^2))/40000</f>
        <v>1.9341224881771035</v>
      </c>
      <c r="K3883" s="96">
        <f>CENSO[[#This Row],[g (m²)]]*CENSO[[#This Row],[H (m)]]*0.7</f>
        <v>27.077714834479444</v>
      </c>
      <c r="L3883" s="64">
        <v>1</v>
      </c>
      <c r="M3883" s="65">
        <v>365874.7</v>
      </c>
      <c r="N3883" s="87">
        <v>9702541.4000000004</v>
      </c>
      <c r="O3883" s="87" t="s">
        <v>1228</v>
      </c>
      <c r="P3883" s="87" t="str">
        <f>VLOOKUP(CENSO[[#This Row],[DAP (cm)]],CD[],2,TRUE)</f>
        <v>TORA</v>
      </c>
      <c r="Q3883" s="87" t="str">
        <f>VLOOKUP(CENSO[[#This Row],[DAP (cm)]],DD[],2,TRUE)</f>
        <v>150├ 160</v>
      </c>
      <c r="R3883" s="87" t="str" cm="1">
        <f t="array" ref="R3883">INDEX(_xlfn.TEXTSPLIT(CENSO[[#This Row],[NOME CIENTIFICO]]," "),1)</f>
        <v>Erisma</v>
      </c>
      <c r="S3883" s="98" t="s">
        <v>1004</v>
      </c>
      <c r="T3883" s="87">
        <f>_xlfn.MINIFS(CENSO[DAP (cm)],CENSO[NOME CIENTIFICO],CENSO[[#This Row],[NOME CIENTIFICO]])</f>
        <v>41.38028520389279</v>
      </c>
      <c r="U38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883" s="87" t="str">
        <f>IF(CENSO[[#This Row],[DAP (cm)]]&lt;CENSO[[#This Row],[DMCE (cm)]],"DAP &lt; DMCE","DAP ≥ DMCE")</f>
        <v>DAP ≥ DMCE</v>
      </c>
      <c r="W3883" s="87" t="str">
        <f>IF(CENSO[[#This Row],[DAP (cm)]]&gt;200, "Superior", "Inferior")</f>
        <v>Inferior</v>
      </c>
      <c r="X3883" s="87" t="str">
        <f>VLOOKUP(CENSO[[#This Row],[NOME COMUM]],ESPECIES[],4,FALSE)</f>
        <v>Não</v>
      </c>
      <c r="Y3883" s="87" t="str">
        <f>IF(IFERROR(VLOOKUP(CENSO[[#This Row],[NOME COMUM]],COMERCIAIS[],2, FALSE), "Não") &lt;&gt; "Não", "Sim", "Não")</f>
        <v>Sim</v>
      </c>
      <c r="Z3883" s="133">
        <f>CENSO[[#This Row],[g (m²)]]/SUM(AEEF[AEEF-UT])</f>
        <v>3.3840213067463099E-3</v>
      </c>
      <c r="AA3883" s="133">
        <f>CENSO[[#This Row],[v (m³)]]/SUM(AEEF[AEEF-UT])</f>
        <v>4.7376298294448331E-2</v>
      </c>
    </row>
    <row r="3884" spans="1:27" ht="14">
      <c r="A3884" s="86">
        <v>1</v>
      </c>
      <c r="B3884" s="86">
        <v>2</v>
      </c>
      <c r="C3884" s="63">
        <v>108</v>
      </c>
      <c r="D3884" s="63">
        <v>3883</v>
      </c>
      <c r="E3884" s="63" t="str">
        <f>VLOOKUP(CENSO[[#This Row],[NOME COMUM]],ESPECIES[],2,FALSE)</f>
        <v>Pouteria sp.</v>
      </c>
      <c r="F3884" s="64" t="s">
        <v>83</v>
      </c>
      <c r="G3884" s="64">
        <v>267</v>
      </c>
      <c r="H3884" s="97">
        <f>CENSO[[#This Row],[CAP (cm)]]/PI()</f>
        <v>84.988739611072106</v>
      </c>
      <c r="I3884" s="64">
        <v>18</v>
      </c>
      <c r="J3884" s="96">
        <f>(PI()*(CENSO[[#This Row],[DAP (cm)]]^2))/40000</f>
        <v>0.56729983690390628</v>
      </c>
      <c r="K3884" s="96">
        <f>CENSO[[#This Row],[g (m²)]]*CENSO[[#This Row],[H (m)]]*0.7</f>
        <v>7.1479779449892185</v>
      </c>
      <c r="L3884" s="64">
        <v>1</v>
      </c>
      <c r="M3884" s="65">
        <v>365835.4</v>
      </c>
      <c r="N3884" s="87">
        <v>9702565.5</v>
      </c>
      <c r="O3884" s="87" t="s">
        <v>1227</v>
      </c>
      <c r="P3884" s="87" t="str">
        <f>VLOOKUP(CENSO[[#This Row],[DAP (cm)]],CD[],2,TRUE)</f>
        <v>TORA</v>
      </c>
      <c r="Q3884" s="87" t="str">
        <f>VLOOKUP(CENSO[[#This Row],[DAP (cm)]],DD[],2,TRUE)</f>
        <v>80├ 90</v>
      </c>
      <c r="R3884" s="87" t="str" cm="1">
        <f t="array" ref="R3884">INDEX(_xlfn.TEXTSPLIT(CENSO[[#This Row],[NOME CIENTIFICO]]," "),1)</f>
        <v>Pouteria</v>
      </c>
      <c r="S3884" s="98" t="s">
        <v>1004</v>
      </c>
      <c r="T3884" s="87">
        <f>_xlfn.MINIFS(CENSO[DAP (cm)],CENSO[NOME CIENTIFICO],CENSO[[#This Row],[NOME CIENTIFICO]])</f>
        <v>39.788735772973837</v>
      </c>
      <c r="U38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84" s="87" t="str">
        <f>IF(CENSO[[#This Row],[DAP (cm)]]&lt;CENSO[[#This Row],[DMCE (cm)]],"DAP &lt; DMCE","DAP ≥ DMCE")</f>
        <v>DAP ≥ DMCE</v>
      </c>
      <c r="W3884" s="87" t="str">
        <f>IF(CENSO[[#This Row],[DAP (cm)]]&gt;200, "Superior", "Inferior")</f>
        <v>Inferior</v>
      </c>
      <c r="X3884" s="87" t="str">
        <f>VLOOKUP(CENSO[[#This Row],[NOME COMUM]],ESPECIES[],4,FALSE)</f>
        <v>Não</v>
      </c>
      <c r="Y3884" s="87" t="str">
        <f>IF(IFERROR(VLOOKUP(CENSO[[#This Row],[NOME COMUM]],COMERCIAIS[],2, FALSE), "Não") &lt;&gt; "Não", "Sim", "Não")</f>
        <v>Não</v>
      </c>
      <c r="Z3884" s="133">
        <f>CENSO[[#This Row],[g (m²)]]/SUM(AEEF[AEEF-UT])</f>
        <v>9.9257143595175325E-4</v>
      </c>
      <c r="AA3884" s="133">
        <f>CENSO[[#This Row],[v (m³)]]/SUM(AEEF[AEEF-UT])</f>
        <v>1.2506400092992089E-2</v>
      </c>
    </row>
    <row r="3885" spans="1:27" ht="14">
      <c r="A3885" s="86">
        <v>1</v>
      </c>
      <c r="B3885" s="86">
        <v>2</v>
      </c>
      <c r="C3885" s="63">
        <v>108</v>
      </c>
      <c r="D3885" s="63">
        <v>3884</v>
      </c>
      <c r="E3885" s="63" t="str">
        <f>VLOOKUP(CENSO[[#This Row],[NOME COMUM]],ESPECIES[],2,FALSE)</f>
        <v>Lecythis chartacea O.Berg</v>
      </c>
      <c r="F3885" s="64" t="s">
        <v>31</v>
      </c>
      <c r="G3885" s="64">
        <v>176</v>
      </c>
      <c r="H3885" s="97">
        <f>CENSO[[#This Row],[CAP (cm)]]/PI()</f>
        <v>56.022539968347161</v>
      </c>
      <c r="I3885" s="64">
        <v>16</v>
      </c>
      <c r="J3885" s="96">
        <f>(PI()*(CENSO[[#This Row],[DAP (cm)]]^2))/40000</f>
        <v>0.24649917586072753</v>
      </c>
      <c r="K3885" s="96">
        <f>CENSO[[#This Row],[g (m²)]]*CENSO[[#This Row],[H (m)]]*0.7</f>
        <v>2.7607907696401481</v>
      </c>
      <c r="L3885" s="64">
        <v>1</v>
      </c>
      <c r="M3885" s="65">
        <v>365903.299999999</v>
      </c>
      <c r="N3885" s="87">
        <v>9702695.9000000004</v>
      </c>
      <c r="O3885" s="87" t="s">
        <v>1228</v>
      </c>
      <c r="P3885" s="87" t="str">
        <f>VLOOKUP(CENSO[[#This Row],[DAP (cm)]],CD[],2,TRUE)</f>
        <v>TORA</v>
      </c>
      <c r="Q3885" s="87" t="str">
        <f>VLOOKUP(CENSO[[#This Row],[DAP (cm)]],DD[],2,TRUE)</f>
        <v>50├ 60</v>
      </c>
      <c r="R3885" s="87" t="str" cm="1">
        <f t="array" ref="R3885">INDEX(_xlfn.TEXTSPLIT(CENSO[[#This Row],[NOME CIENTIFICO]]," "),1)</f>
        <v>Lecythis</v>
      </c>
      <c r="S3885" s="98" t="s">
        <v>1004</v>
      </c>
      <c r="T3885" s="87">
        <f>_xlfn.MINIFS(CENSO[DAP (cm)],CENSO[NOME CIENTIFICO],CENSO[[#This Row],[NOME CIENTIFICO]])</f>
        <v>38.833806114422465</v>
      </c>
      <c r="U38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85" s="87" t="str">
        <f>IF(CENSO[[#This Row],[DAP (cm)]]&lt;CENSO[[#This Row],[DMCE (cm)]],"DAP &lt; DMCE","DAP ≥ DMCE")</f>
        <v>DAP ≥ DMCE</v>
      </c>
      <c r="W3885" s="87" t="str">
        <f>IF(CENSO[[#This Row],[DAP (cm)]]&gt;200, "Superior", "Inferior")</f>
        <v>Inferior</v>
      </c>
      <c r="X3885" s="87" t="str">
        <f>VLOOKUP(CENSO[[#This Row],[NOME COMUM]],ESPECIES[],4,FALSE)</f>
        <v>Não</v>
      </c>
      <c r="Y3885" s="87" t="str">
        <f>IF(IFERROR(VLOOKUP(CENSO[[#This Row],[NOME COMUM]],COMERCIAIS[],2, FALSE), "Não") &lt;&gt; "Não", "Sim", "Não")</f>
        <v>Sim</v>
      </c>
      <c r="Z3885" s="133">
        <f>CENSO[[#This Row],[g (m²)]]/SUM(AEEF[AEEF-UT])</f>
        <v>4.3128523054105841E-4</v>
      </c>
      <c r="AA3885" s="133">
        <f>CENSO[[#This Row],[v (m³)]]/SUM(AEEF[AEEF-UT])</f>
        <v>4.8303945820598543E-3</v>
      </c>
    </row>
    <row r="3886" spans="1:27" ht="14">
      <c r="A3886" s="86">
        <v>1</v>
      </c>
      <c r="B3886" s="86">
        <v>2</v>
      </c>
      <c r="C3886" s="63">
        <v>108</v>
      </c>
      <c r="D3886" s="63">
        <v>3885</v>
      </c>
      <c r="E3886" s="63" t="str">
        <f>VLOOKUP(CENSO[[#This Row],[NOME COMUM]],ESPECIES[],2,FALSE)</f>
        <v>Tachigali myrmecophila Ducke</v>
      </c>
      <c r="F3886" s="64" t="s">
        <v>14</v>
      </c>
      <c r="G3886" s="64">
        <v>223</v>
      </c>
      <c r="H3886" s="97">
        <f>CENSO[[#This Row],[CAP (cm)]]/PI()</f>
        <v>70.983104618985323</v>
      </c>
      <c r="I3886" s="64">
        <v>15</v>
      </c>
      <c r="J3886" s="96">
        <f>(PI()*(CENSO[[#This Row],[DAP (cm)]]^2))/40000</f>
        <v>0.39573080825084317</v>
      </c>
      <c r="K3886" s="96">
        <f>CENSO[[#This Row],[g (m²)]]*CENSO[[#This Row],[H (m)]]*0.7</f>
        <v>4.1551734866338528</v>
      </c>
      <c r="L3886" s="64">
        <v>1</v>
      </c>
      <c r="M3886" s="65">
        <v>366002.5</v>
      </c>
      <c r="N3886" s="87">
        <v>9702788.0999999903</v>
      </c>
      <c r="O3886" s="87" t="s">
        <v>1228</v>
      </c>
      <c r="P3886" s="87" t="str">
        <f>VLOOKUP(CENSO[[#This Row],[DAP (cm)]],CD[],2,TRUE)</f>
        <v>TORA</v>
      </c>
      <c r="Q3886" s="87" t="str">
        <f>VLOOKUP(CENSO[[#This Row],[DAP (cm)]],DD[],2,TRUE)</f>
        <v>70├ 80</v>
      </c>
      <c r="R3886" s="87" t="str" cm="1">
        <f t="array" ref="R3886">INDEX(_xlfn.TEXTSPLIT(CENSO[[#This Row],[NOME CIENTIFICO]]," "),1)</f>
        <v>Tachigali</v>
      </c>
      <c r="S3886" s="98" t="s">
        <v>1004</v>
      </c>
      <c r="T3886" s="87">
        <f>_xlfn.MINIFS(CENSO[DAP (cm)],CENSO[NOME CIENTIFICO],CENSO[[#This Row],[NOME CIENTIFICO]])</f>
        <v>39.152116000606256</v>
      </c>
      <c r="U38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86" s="87" t="str">
        <f>IF(CENSO[[#This Row],[DAP (cm)]]&lt;CENSO[[#This Row],[DMCE (cm)]],"DAP &lt; DMCE","DAP ≥ DMCE")</f>
        <v>DAP ≥ DMCE</v>
      </c>
      <c r="W3886" s="87" t="str">
        <f>IF(CENSO[[#This Row],[DAP (cm)]]&gt;200, "Superior", "Inferior")</f>
        <v>Inferior</v>
      </c>
      <c r="X3886" s="87" t="str">
        <f>VLOOKUP(CENSO[[#This Row],[NOME COMUM]],ESPECIES[],4,FALSE)</f>
        <v>Não</v>
      </c>
      <c r="Y3886" s="87" t="str">
        <f>IF(IFERROR(VLOOKUP(CENSO[[#This Row],[NOME COMUM]],COMERCIAIS[],2, FALSE), "Não") &lt;&gt; "Não", "Sim", "Não")</f>
        <v>Sim</v>
      </c>
      <c r="Z3886" s="133">
        <f>CENSO[[#This Row],[g (m²)]]/SUM(AEEF[AEEF-UT])</f>
        <v>6.9238711355811889E-4</v>
      </c>
      <c r="AA3886" s="133">
        <f>CENSO[[#This Row],[v (m³)]]/SUM(AEEF[AEEF-UT])</f>
        <v>7.2700646923602478E-3</v>
      </c>
    </row>
    <row r="3887" spans="1:27" ht="14">
      <c r="A3887" s="86">
        <v>1</v>
      </c>
      <c r="B3887" s="86">
        <v>2</v>
      </c>
      <c r="C3887" s="63">
        <v>108</v>
      </c>
      <c r="D3887" s="63">
        <v>3886</v>
      </c>
      <c r="E3887" s="63" t="str">
        <f>VLOOKUP(CENSO[[#This Row],[NOME COMUM]],ESPECIES[],2,FALSE)</f>
        <v>Piptadenia suaveolens Miq.</v>
      </c>
      <c r="F3887" s="64" t="s">
        <v>22</v>
      </c>
      <c r="G3887" s="64">
        <v>242</v>
      </c>
      <c r="H3887" s="97">
        <f>CENSO[[#This Row],[CAP (cm)]]/PI()</f>
        <v>77.03099245647735</v>
      </c>
      <c r="I3887" s="64">
        <v>16</v>
      </c>
      <c r="J3887" s="96">
        <f>(PI()*(CENSO[[#This Row],[DAP (cm)]]^2))/40000</f>
        <v>0.466037504361688</v>
      </c>
      <c r="K3887" s="96">
        <f>CENSO[[#This Row],[g (m²)]]*CENSO[[#This Row],[H (m)]]*0.7</f>
        <v>5.2196200488509055</v>
      </c>
      <c r="L3887" s="64">
        <v>1</v>
      </c>
      <c r="M3887" s="65">
        <v>366003.20000000001</v>
      </c>
      <c r="N3887" s="87">
        <v>9702799</v>
      </c>
      <c r="O3887" s="87" t="s">
        <v>1228</v>
      </c>
      <c r="P3887" s="87" t="str">
        <f>VLOOKUP(CENSO[[#This Row],[DAP (cm)]],CD[],2,TRUE)</f>
        <v>TORA</v>
      </c>
      <c r="Q3887" s="87" t="str">
        <f>VLOOKUP(CENSO[[#This Row],[DAP (cm)]],DD[],2,TRUE)</f>
        <v>70├ 80</v>
      </c>
      <c r="R3887" s="87" t="str" cm="1">
        <f t="array" ref="R3887">INDEX(_xlfn.TEXTSPLIT(CENSO[[#This Row],[NOME CIENTIFICO]]," "),1)</f>
        <v>Piptadenia</v>
      </c>
      <c r="S3887" s="98" t="s">
        <v>1004</v>
      </c>
      <c r="T3887" s="87">
        <f>_xlfn.MINIFS(CENSO[DAP (cm)],CENSO[NOME CIENTIFICO],CENSO[[#This Row],[NOME CIENTIFICO]])</f>
        <v>39.788735772973837</v>
      </c>
      <c r="U38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87" s="87" t="str">
        <f>IF(CENSO[[#This Row],[DAP (cm)]]&lt;CENSO[[#This Row],[DMCE (cm)]],"DAP &lt; DMCE","DAP ≥ DMCE")</f>
        <v>DAP ≥ DMCE</v>
      </c>
      <c r="W3887" s="87" t="str">
        <f>IF(CENSO[[#This Row],[DAP (cm)]]&gt;200, "Superior", "Inferior")</f>
        <v>Inferior</v>
      </c>
      <c r="X3887" s="87" t="str">
        <f>VLOOKUP(CENSO[[#This Row],[NOME COMUM]],ESPECIES[],4,FALSE)</f>
        <v>Não</v>
      </c>
      <c r="Y3887" s="87" t="str">
        <f>IF(IFERROR(VLOOKUP(CENSO[[#This Row],[NOME COMUM]],COMERCIAIS[],2, FALSE), "Não") &lt;&gt; "Não", "Sim", "Não")</f>
        <v>Sim</v>
      </c>
      <c r="Z3887" s="133">
        <f>CENSO[[#This Row],[g (m²)]]/SUM(AEEF[AEEF-UT])</f>
        <v>8.1539863899168861E-4</v>
      </c>
      <c r="AA3887" s="133">
        <f>CENSO[[#This Row],[v (m³)]]/SUM(AEEF[AEEF-UT])</f>
        <v>9.1324647567069123E-3</v>
      </c>
    </row>
    <row r="3888" spans="1:27" ht="14">
      <c r="A3888" s="86">
        <v>1</v>
      </c>
      <c r="B3888" s="86">
        <v>2</v>
      </c>
      <c r="C3888" s="63">
        <v>108</v>
      </c>
      <c r="D3888" s="63">
        <v>3887</v>
      </c>
      <c r="E3888" s="63" t="str">
        <f>VLOOKUP(CENSO[[#This Row],[NOME COMUM]],ESPECIES[],2,FALSE)</f>
        <v>Buchenavia capitata (Vahl) Eichler</v>
      </c>
      <c r="F3888" s="64" t="s">
        <v>10</v>
      </c>
      <c r="G3888" s="64">
        <v>197</v>
      </c>
      <c r="H3888" s="97">
        <f>CENSO[[#This Row],[CAP (cm)]]/PI()</f>
        <v>62.707047578206762</v>
      </c>
      <c r="I3888" s="64">
        <v>18</v>
      </c>
      <c r="J3888" s="96">
        <f>(PI()*(CENSO[[#This Row],[DAP (cm)]]^2))/40000</f>
        <v>0.30883220932266825</v>
      </c>
      <c r="K3888" s="96">
        <f>CENSO[[#This Row],[g (m²)]]*CENSO[[#This Row],[H (m)]]*0.7</f>
        <v>3.8912858374656198</v>
      </c>
      <c r="L3888" s="64">
        <v>1</v>
      </c>
      <c r="M3888" s="65">
        <v>365977.5</v>
      </c>
      <c r="N3888" s="87">
        <v>9702818.8000000007</v>
      </c>
      <c r="O3888" s="87" t="s">
        <v>1227</v>
      </c>
      <c r="P3888" s="87" t="str">
        <f>VLOOKUP(CENSO[[#This Row],[DAP (cm)]],CD[],2,TRUE)</f>
        <v>TORA</v>
      </c>
      <c r="Q3888" s="87" t="str">
        <f>VLOOKUP(CENSO[[#This Row],[DAP (cm)]],DD[],2,TRUE)</f>
        <v>60├ 70</v>
      </c>
      <c r="R3888" s="87" t="str" cm="1">
        <f t="array" ref="R3888">INDEX(_xlfn.TEXTSPLIT(CENSO[[#This Row],[NOME CIENTIFICO]]," "),1)</f>
        <v>Buchenavia</v>
      </c>
      <c r="S3888" s="98" t="s">
        <v>1004</v>
      </c>
      <c r="T3888" s="87">
        <f>_xlfn.MINIFS(CENSO[DAP (cm)],CENSO[NOME CIENTIFICO],CENSO[[#This Row],[NOME CIENTIFICO]])</f>
        <v>41.38028520389279</v>
      </c>
      <c r="U38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888" s="87" t="str">
        <f>IF(CENSO[[#This Row],[DAP (cm)]]&lt;CENSO[[#This Row],[DMCE (cm)]],"DAP &lt; DMCE","DAP ≥ DMCE")</f>
        <v>DAP ≥ DMCE</v>
      </c>
      <c r="W3888" s="87" t="str">
        <f>IF(CENSO[[#This Row],[DAP (cm)]]&gt;200, "Superior", "Inferior")</f>
        <v>Inferior</v>
      </c>
      <c r="X3888" s="87" t="str">
        <f>VLOOKUP(CENSO[[#This Row],[NOME COMUM]],ESPECIES[],4,FALSE)</f>
        <v>Não</v>
      </c>
      <c r="Y3888" s="87" t="str">
        <f>IF(IFERROR(VLOOKUP(CENSO[[#This Row],[NOME COMUM]],COMERCIAIS[],2, FALSE), "Não") &lt;&gt; "Não", "Sim", "Não")</f>
        <v>Não</v>
      </c>
      <c r="Z3888" s="133">
        <f>CENSO[[#This Row],[g (m²)]]/SUM(AEEF[AEEF-UT])</f>
        <v>5.403457035145897E-4</v>
      </c>
      <c r="AA3888" s="133">
        <f>CENSO[[#This Row],[v (m³)]]/SUM(AEEF[AEEF-UT])</f>
        <v>6.8083558642838306E-3</v>
      </c>
    </row>
    <row r="3889" spans="1:27" ht="14">
      <c r="A3889" s="86">
        <v>1</v>
      </c>
      <c r="B3889" s="86">
        <v>2</v>
      </c>
      <c r="C3889" s="63">
        <v>108</v>
      </c>
      <c r="D3889" s="63">
        <v>3888</v>
      </c>
      <c r="E3889" s="63" t="str">
        <f>VLOOKUP(CENSO[[#This Row],[NOME COMUM]],ESPECIES[],2,FALSE)</f>
        <v>Couratari guianensis Aubl.</v>
      </c>
      <c r="F3889" s="64" t="s">
        <v>6</v>
      </c>
      <c r="G3889" s="64">
        <v>300</v>
      </c>
      <c r="H3889" s="97">
        <f>CENSO[[#This Row],[CAP (cm)]]/PI()</f>
        <v>95.4929658551372</v>
      </c>
      <c r="I3889" s="64">
        <v>23</v>
      </c>
      <c r="J3889" s="96">
        <f>(PI()*(CENSO[[#This Row],[DAP (cm)]]^2))/40000</f>
        <v>0.7161972439135289</v>
      </c>
      <c r="K3889" s="96">
        <f>CENSO[[#This Row],[g (m²)]]*CENSO[[#This Row],[H (m)]]*0.7</f>
        <v>11.530775627007815</v>
      </c>
      <c r="L3889" s="64">
        <v>1</v>
      </c>
      <c r="M3889" s="65">
        <v>365994.799999999</v>
      </c>
      <c r="N3889" s="87">
        <v>9702823.9000000004</v>
      </c>
      <c r="O3889" s="87" t="s">
        <v>1228</v>
      </c>
      <c r="P3889" s="87" t="str">
        <f>VLOOKUP(CENSO[[#This Row],[DAP (cm)]],CD[],2,TRUE)</f>
        <v>TORA</v>
      </c>
      <c r="Q3889" s="87" t="str">
        <f>VLOOKUP(CENSO[[#This Row],[DAP (cm)]],DD[],2,TRUE)</f>
        <v>90├ 100</v>
      </c>
      <c r="R3889" s="87" t="str" cm="1">
        <f t="array" ref="R3889">INDEX(_xlfn.TEXTSPLIT(CENSO[[#This Row],[NOME CIENTIFICO]]," "),1)</f>
        <v>Couratari</v>
      </c>
      <c r="S3889" s="98" t="s">
        <v>1004</v>
      </c>
      <c r="T3889" s="87">
        <f>_xlfn.MINIFS(CENSO[DAP (cm)],CENSO[NOME CIENTIFICO],CENSO[[#This Row],[NOME CIENTIFICO]])</f>
        <v>38.833806114422465</v>
      </c>
      <c r="U38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89" s="87" t="str">
        <f>IF(CENSO[[#This Row],[DAP (cm)]]&lt;CENSO[[#This Row],[DMCE (cm)]],"DAP &lt; DMCE","DAP ≥ DMCE")</f>
        <v>DAP ≥ DMCE</v>
      </c>
      <c r="W3889" s="87" t="str">
        <f>IF(CENSO[[#This Row],[DAP (cm)]]&gt;200, "Superior", "Inferior")</f>
        <v>Inferior</v>
      </c>
      <c r="X3889" s="87" t="str">
        <f>VLOOKUP(CENSO[[#This Row],[NOME COMUM]],ESPECIES[],4,FALSE)</f>
        <v>Não</v>
      </c>
      <c r="Y3889" s="87" t="str">
        <f>IF(IFERROR(VLOOKUP(CENSO[[#This Row],[NOME COMUM]],COMERCIAIS[],2, FALSE), "Não") &lt;&gt; "Não", "Sim", "Não")</f>
        <v>Sim</v>
      </c>
      <c r="Z3889" s="133">
        <f>CENSO[[#This Row],[g (m²)]]/SUM(AEEF[AEEF-UT])</f>
        <v>1.2530885443148001E-3</v>
      </c>
      <c r="AA3889" s="133">
        <f>CENSO[[#This Row],[v (m³)]]/SUM(AEEF[AEEF-UT])</f>
        <v>2.017472556346828E-2</v>
      </c>
    </row>
    <row r="3890" spans="1:27" ht="14">
      <c r="A3890" s="86">
        <v>1</v>
      </c>
      <c r="B3890" s="86">
        <v>2</v>
      </c>
      <c r="C3890" s="63">
        <v>108</v>
      </c>
      <c r="D3890" s="63">
        <v>3889</v>
      </c>
      <c r="E3890" s="63" t="str">
        <f>VLOOKUP(CENSO[[#This Row],[NOME COMUM]],ESPECIES[],2,FALSE)</f>
        <v>Cedrelinga catenaeformis Ducke</v>
      </c>
      <c r="F3890" s="64" t="s">
        <v>71</v>
      </c>
      <c r="G3890" s="64">
        <v>400</v>
      </c>
      <c r="H3890" s="97">
        <f>CENSO[[#This Row],[CAP (cm)]]/PI()</f>
        <v>127.32395447351627</v>
      </c>
      <c r="I3890" s="64">
        <v>24</v>
      </c>
      <c r="J3890" s="96">
        <f>(PI()*(CENSO[[#This Row],[DAP (cm)]]^2))/40000</f>
        <v>1.2732395447351625</v>
      </c>
      <c r="K3890" s="96">
        <f>CENSO[[#This Row],[g (m²)]]*CENSO[[#This Row],[H (m)]]*0.7</f>
        <v>21.390424351550731</v>
      </c>
      <c r="L3890" s="64">
        <v>1</v>
      </c>
      <c r="M3890" s="65">
        <v>366004.9</v>
      </c>
      <c r="N3890" s="87">
        <v>9702839</v>
      </c>
      <c r="O3890" s="87" t="s">
        <v>1228</v>
      </c>
      <c r="P3890" s="87" t="str">
        <f>VLOOKUP(CENSO[[#This Row],[DAP (cm)]],CD[],2,TRUE)</f>
        <v>TORA</v>
      </c>
      <c r="Q3890" s="87" t="str">
        <f>VLOOKUP(CENSO[[#This Row],[DAP (cm)]],DD[],2,TRUE)</f>
        <v>120├ 130</v>
      </c>
      <c r="R3890" s="87" t="str" cm="1">
        <f t="array" ref="R3890">INDEX(_xlfn.TEXTSPLIT(CENSO[[#This Row],[NOME CIENTIFICO]]," "),1)</f>
        <v>Cedrelinga</v>
      </c>
      <c r="S3890" s="98" t="s">
        <v>1004</v>
      </c>
      <c r="T3890" s="87">
        <f>_xlfn.MINIFS(CENSO[DAP (cm)],CENSO[NOME CIENTIFICO],CENSO[[#This Row],[NOME CIENTIFICO]])</f>
        <v>38.515496228238675</v>
      </c>
      <c r="U38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90" s="87" t="str">
        <f>IF(CENSO[[#This Row],[DAP (cm)]]&lt;CENSO[[#This Row],[DMCE (cm)]],"DAP &lt; DMCE","DAP ≥ DMCE")</f>
        <v>DAP ≥ DMCE</v>
      </c>
      <c r="W3890" s="87" t="str">
        <f>IF(CENSO[[#This Row],[DAP (cm)]]&gt;200, "Superior", "Inferior")</f>
        <v>Inferior</v>
      </c>
      <c r="X3890" s="87" t="str">
        <f>VLOOKUP(CENSO[[#This Row],[NOME COMUM]],ESPECIES[],4,FALSE)</f>
        <v>Não</v>
      </c>
      <c r="Y3890" s="87" t="str">
        <f>IF(IFERROR(VLOOKUP(CENSO[[#This Row],[NOME COMUM]],COMERCIAIS[],2, FALSE), "Não") &lt;&gt; "Não", "Sim", "Não")</f>
        <v>Sim</v>
      </c>
      <c r="Z3890" s="133">
        <f>CENSO[[#This Row],[g (m²)]]/SUM(AEEF[AEEF-UT])</f>
        <v>2.2277129676707558E-3</v>
      </c>
      <c r="AA3890" s="133">
        <f>CENSO[[#This Row],[v (m³)]]/SUM(AEEF[AEEF-UT])</f>
        <v>3.7425577856868696E-2</v>
      </c>
    </row>
    <row r="3891" spans="1:27" ht="14">
      <c r="A3891" s="86">
        <v>1</v>
      </c>
      <c r="B3891" s="86">
        <v>2</v>
      </c>
      <c r="C3891" s="63">
        <v>108</v>
      </c>
      <c r="D3891" s="63">
        <v>3890</v>
      </c>
      <c r="E3891" s="63" t="str">
        <f>VLOOKUP(CENSO[[#This Row],[NOME COMUM]],ESPECIES[],2,FALSE)</f>
        <v>Piptadenia suaveolens Miq.</v>
      </c>
      <c r="F3891" s="64" t="s">
        <v>22</v>
      </c>
      <c r="G3891" s="64">
        <v>202</v>
      </c>
      <c r="H3891" s="97">
        <f>CENSO[[#This Row],[CAP (cm)]]/PI()</f>
        <v>64.298597009125714</v>
      </c>
      <c r="I3891" s="64">
        <v>12</v>
      </c>
      <c r="J3891" s="96">
        <f>(PI()*(CENSO[[#This Row],[DAP (cm)]]^2))/40000</f>
        <v>0.3247079148960848</v>
      </c>
      <c r="K3891" s="96">
        <f>CENSO[[#This Row],[g (m²)]]*CENSO[[#This Row],[H (m)]]*0.7</f>
        <v>2.7275464851271125</v>
      </c>
      <c r="L3891" s="64">
        <v>1</v>
      </c>
      <c r="M3891" s="65">
        <v>366018.299999999</v>
      </c>
      <c r="N3891" s="87">
        <v>9702858.1999999899</v>
      </c>
      <c r="O3891" s="87" t="s">
        <v>1228</v>
      </c>
      <c r="P3891" s="87" t="str">
        <f>VLOOKUP(CENSO[[#This Row],[DAP (cm)]],CD[],2,TRUE)</f>
        <v>TORA</v>
      </c>
      <c r="Q3891" s="87" t="str">
        <f>VLOOKUP(CENSO[[#This Row],[DAP (cm)]],DD[],2,TRUE)</f>
        <v>60├ 70</v>
      </c>
      <c r="R3891" s="87" t="str" cm="1">
        <f t="array" ref="R3891">INDEX(_xlfn.TEXTSPLIT(CENSO[[#This Row],[NOME CIENTIFICO]]," "),1)</f>
        <v>Piptadenia</v>
      </c>
      <c r="S3891" s="98" t="s">
        <v>1004</v>
      </c>
      <c r="T3891" s="87">
        <f>_xlfn.MINIFS(CENSO[DAP (cm)],CENSO[NOME CIENTIFICO],CENSO[[#This Row],[NOME CIENTIFICO]])</f>
        <v>39.788735772973837</v>
      </c>
      <c r="U38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91" s="87" t="str">
        <f>IF(CENSO[[#This Row],[DAP (cm)]]&lt;CENSO[[#This Row],[DMCE (cm)]],"DAP &lt; DMCE","DAP ≥ DMCE")</f>
        <v>DAP ≥ DMCE</v>
      </c>
      <c r="W3891" s="87" t="str">
        <f>IF(CENSO[[#This Row],[DAP (cm)]]&gt;200, "Superior", "Inferior")</f>
        <v>Inferior</v>
      </c>
      <c r="X3891" s="87" t="str">
        <f>VLOOKUP(CENSO[[#This Row],[NOME COMUM]],ESPECIES[],4,FALSE)</f>
        <v>Não</v>
      </c>
      <c r="Y3891" s="87" t="str">
        <f>IF(IFERROR(VLOOKUP(CENSO[[#This Row],[NOME COMUM]],COMERCIAIS[],2, FALSE), "Não") &lt;&gt; "Não", "Sim", "Não")</f>
        <v>Sim</v>
      </c>
      <c r="Z3891" s="133">
        <f>CENSO[[#This Row],[g (m²)]]/SUM(AEEF[AEEF-UT])</f>
        <v>5.681224995802345E-4</v>
      </c>
      <c r="AA3891" s="133">
        <f>CENSO[[#This Row],[v (m³)]]/SUM(AEEF[AEEF-UT])</f>
        <v>4.7722289964739701E-3</v>
      </c>
    </row>
    <row r="3892" spans="1:27" ht="14">
      <c r="A3892" s="86">
        <v>1</v>
      </c>
      <c r="B3892" s="86">
        <v>2</v>
      </c>
      <c r="C3892" s="63">
        <v>108</v>
      </c>
      <c r="D3892" s="63">
        <v>3891</v>
      </c>
      <c r="E3892" s="63" t="str">
        <f>VLOOKUP(CENSO[[#This Row],[NOME COMUM]],ESPECIES[],2,FALSE)</f>
        <v>Couratari guianensis Aubl.</v>
      </c>
      <c r="F3892" s="64" t="s">
        <v>6</v>
      </c>
      <c r="G3892" s="64">
        <v>218</v>
      </c>
      <c r="H3892" s="97">
        <f>CENSO[[#This Row],[CAP (cm)]]/PI()</f>
        <v>69.391555188066363</v>
      </c>
      <c r="I3892" s="64">
        <v>22</v>
      </c>
      <c r="J3892" s="96">
        <f>(PI()*(CENSO[[#This Row],[DAP (cm)]]^2))/40000</f>
        <v>0.37818397577496166</v>
      </c>
      <c r="K3892" s="96">
        <f>CENSO[[#This Row],[g (m²)]]*CENSO[[#This Row],[H (m)]]*0.7</f>
        <v>5.8240332269344099</v>
      </c>
      <c r="L3892" s="64">
        <v>1</v>
      </c>
      <c r="M3892" s="65">
        <v>366009.799999999</v>
      </c>
      <c r="N3892" s="87">
        <v>9702880.9000000004</v>
      </c>
      <c r="O3892" s="87" t="s">
        <v>1228</v>
      </c>
      <c r="P3892" s="87" t="str">
        <f>VLOOKUP(CENSO[[#This Row],[DAP (cm)]],CD[],2,TRUE)</f>
        <v>TORA</v>
      </c>
      <c r="Q3892" s="87" t="str">
        <f>VLOOKUP(CENSO[[#This Row],[DAP (cm)]],DD[],2,TRUE)</f>
        <v>60├ 70</v>
      </c>
      <c r="R3892" s="87" t="str" cm="1">
        <f t="array" ref="R3892">INDEX(_xlfn.TEXTSPLIT(CENSO[[#This Row],[NOME CIENTIFICO]]," "),1)</f>
        <v>Couratari</v>
      </c>
      <c r="S3892" s="98" t="s">
        <v>1004</v>
      </c>
      <c r="T3892" s="87">
        <f>_xlfn.MINIFS(CENSO[DAP (cm)],CENSO[NOME CIENTIFICO],CENSO[[#This Row],[NOME CIENTIFICO]])</f>
        <v>38.833806114422465</v>
      </c>
      <c r="U38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92" s="87" t="str">
        <f>IF(CENSO[[#This Row],[DAP (cm)]]&lt;CENSO[[#This Row],[DMCE (cm)]],"DAP &lt; DMCE","DAP ≥ DMCE")</f>
        <v>DAP ≥ DMCE</v>
      </c>
      <c r="W3892" s="87" t="str">
        <f>IF(CENSO[[#This Row],[DAP (cm)]]&gt;200, "Superior", "Inferior")</f>
        <v>Inferior</v>
      </c>
      <c r="X3892" s="87" t="str">
        <f>VLOOKUP(CENSO[[#This Row],[NOME COMUM]],ESPECIES[],4,FALSE)</f>
        <v>Não</v>
      </c>
      <c r="Y3892" s="87" t="str">
        <f>IF(IFERROR(VLOOKUP(CENSO[[#This Row],[NOME COMUM]],COMERCIAIS[],2, FALSE), "Não") &lt;&gt; "Não", "Sim", "Não")</f>
        <v>Sim</v>
      </c>
      <c r="Z3892" s="133">
        <f>CENSO[[#This Row],[g (m²)]]/SUM(AEEF[AEEF-UT])</f>
        <v>6.6168644422240624E-4</v>
      </c>
      <c r="AA3892" s="133">
        <f>CENSO[[#This Row],[v (m³)]]/SUM(AEEF[AEEF-UT])</f>
        <v>1.0189971241025057E-2</v>
      </c>
    </row>
    <row r="3893" spans="1:27" ht="14">
      <c r="A3893" s="86">
        <v>1</v>
      </c>
      <c r="B3893" s="86">
        <v>2</v>
      </c>
      <c r="C3893" s="63">
        <v>108</v>
      </c>
      <c r="D3893" s="63">
        <v>3892</v>
      </c>
      <c r="E3893" s="63" t="str">
        <f>VLOOKUP(CENSO[[#This Row],[NOME COMUM]],ESPECIES[],2,FALSE)</f>
        <v>Pouteria sp.</v>
      </c>
      <c r="F3893" s="64" t="s">
        <v>83</v>
      </c>
      <c r="G3893" s="64">
        <v>190</v>
      </c>
      <c r="H3893" s="97">
        <f>CENSO[[#This Row],[CAP (cm)]]/PI()</f>
        <v>60.478878374920228</v>
      </c>
      <c r="I3893" s="64">
        <v>18</v>
      </c>
      <c r="J3893" s="96">
        <f>(PI()*(CENSO[[#This Row],[DAP (cm)]]^2))/40000</f>
        <v>0.28727467228087106</v>
      </c>
      <c r="K3893" s="96">
        <f>CENSO[[#This Row],[g (m²)]]*CENSO[[#This Row],[H (m)]]*0.7</f>
        <v>3.6196608707389748</v>
      </c>
      <c r="L3893" s="64">
        <v>1</v>
      </c>
      <c r="M3893" s="65">
        <v>366075.7</v>
      </c>
      <c r="N3893" s="87">
        <v>9702938.1999999899</v>
      </c>
      <c r="O3893" s="87" t="s">
        <v>1227</v>
      </c>
      <c r="P3893" s="87" t="str">
        <f>VLOOKUP(CENSO[[#This Row],[DAP (cm)]],CD[],2,TRUE)</f>
        <v>TORA</v>
      </c>
      <c r="Q3893" s="87" t="str">
        <f>VLOOKUP(CENSO[[#This Row],[DAP (cm)]],DD[],2,TRUE)</f>
        <v>60├ 70</v>
      </c>
      <c r="R3893" s="87" t="str" cm="1">
        <f t="array" ref="R3893">INDEX(_xlfn.TEXTSPLIT(CENSO[[#This Row],[NOME CIENTIFICO]]," "),1)</f>
        <v>Pouteria</v>
      </c>
      <c r="S3893" s="98" t="s">
        <v>1004</v>
      </c>
      <c r="T3893" s="87">
        <f>_xlfn.MINIFS(CENSO[DAP (cm)],CENSO[NOME CIENTIFICO],CENSO[[#This Row],[NOME CIENTIFICO]])</f>
        <v>39.788735772973837</v>
      </c>
      <c r="U38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93" s="87" t="str">
        <f>IF(CENSO[[#This Row],[DAP (cm)]]&lt;CENSO[[#This Row],[DMCE (cm)]],"DAP &lt; DMCE","DAP ≥ DMCE")</f>
        <v>DAP ≥ DMCE</v>
      </c>
      <c r="W3893" s="87" t="str">
        <f>IF(CENSO[[#This Row],[DAP (cm)]]&gt;200, "Superior", "Inferior")</f>
        <v>Inferior</v>
      </c>
      <c r="X3893" s="87" t="str">
        <f>VLOOKUP(CENSO[[#This Row],[NOME COMUM]],ESPECIES[],4,FALSE)</f>
        <v>Não</v>
      </c>
      <c r="Y3893" s="87" t="str">
        <f>IF(IFERROR(VLOOKUP(CENSO[[#This Row],[NOME COMUM]],COMERCIAIS[],2, FALSE), "Não") &lt;&gt; "Não", "Sim", "Não")</f>
        <v>Não</v>
      </c>
      <c r="Z3893" s="133">
        <f>CENSO[[#This Row],[g (m²)]]/SUM(AEEF[AEEF-UT])</f>
        <v>5.0262773833071434E-4</v>
      </c>
      <c r="AA3893" s="133">
        <f>CENSO[[#This Row],[v (m³)]]/SUM(AEEF[AEEF-UT])</f>
        <v>6.3331095029669987E-3</v>
      </c>
    </row>
    <row r="3894" spans="1:27" ht="14">
      <c r="A3894" s="86">
        <v>1</v>
      </c>
      <c r="B3894" s="86">
        <v>2</v>
      </c>
      <c r="C3894" s="63">
        <v>108</v>
      </c>
      <c r="D3894" s="63">
        <v>3893</v>
      </c>
      <c r="E3894" s="63" t="str">
        <f>VLOOKUP(CENSO[[#This Row],[NOME COMUM]],ESPECIES[],2,FALSE)</f>
        <v>Lecythis pisonis Cambess.</v>
      </c>
      <c r="F3894" s="64" t="s">
        <v>9</v>
      </c>
      <c r="G3894" s="64">
        <v>207</v>
      </c>
      <c r="H3894" s="97">
        <f>CENSO[[#This Row],[CAP (cm)]]/PI()</f>
        <v>65.890146440044674</v>
      </c>
      <c r="I3894" s="64">
        <v>17</v>
      </c>
      <c r="J3894" s="96">
        <f>(PI()*(CENSO[[#This Row],[DAP (cm)]]^2))/40000</f>
        <v>0.34098150782723119</v>
      </c>
      <c r="K3894" s="96">
        <f>CENSO[[#This Row],[g (m²)]]*CENSO[[#This Row],[H (m)]]*0.7</f>
        <v>4.0576799431440511</v>
      </c>
      <c r="L3894" s="64">
        <v>1</v>
      </c>
      <c r="M3894" s="65">
        <v>366103.9</v>
      </c>
      <c r="N3894" s="87">
        <v>9702985.6999999899</v>
      </c>
      <c r="O3894" s="87" t="s">
        <v>1227</v>
      </c>
      <c r="P3894" s="87" t="str">
        <f>VLOOKUP(CENSO[[#This Row],[DAP (cm)]],CD[],2,TRUE)</f>
        <v>TORA</v>
      </c>
      <c r="Q3894" s="87" t="str">
        <f>VLOOKUP(CENSO[[#This Row],[DAP (cm)]],DD[],2,TRUE)</f>
        <v>60├ 70</v>
      </c>
      <c r="R3894" s="87" t="str" cm="1">
        <f t="array" ref="R3894">INDEX(_xlfn.TEXTSPLIT(CENSO[[#This Row],[NOME CIENTIFICO]]," "),1)</f>
        <v>Lecythis</v>
      </c>
      <c r="S3894" s="98" t="s">
        <v>1004</v>
      </c>
      <c r="T3894" s="87">
        <f>_xlfn.MINIFS(CENSO[DAP (cm)],CENSO[NOME CIENTIFICO],CENSO[[#This Row],[NOME CIENTIFICO]])</f>
        <v>40.743665431525208</v>
      </c>
      <c r="U38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3894" s="87" t="str">
        <f>IF(CENSO[[#This Row],[DAP (cm)]]&lt;CENSO[[#This Row],[DMCE (cm)]],"DAP &lt; DMCE","DAP ≥ DMCE")</f>
        <v>DAP ≥ DMCE</v>
      </c>
      <c r="W3894" s="87" t="str">
        <f>IF(CENSO[[#This Row],[DAP (cm)]]&gt;200, "Superior", "Inferior")</f>
        <v>Inferior</v>
      </c>
      <c r="X3894" s="87" t="str">
        <f>VLOOKUP(CENSO[[#This Row],[NOME COMUM]],ESPECIES[],4,FALSE)</f>
        <v>Não</v>
      </c>
      <c r="Y3894" s="87" t="str">
        <f>IF(IFERROR(VLOOKUP(CENSO[[#This Row],[NOME COMUM]],COMERCIAIS[],2, FALSE), "Não") &lt;&gt; "Não", "Sim", "Não")</f>
        <v>Sim</v>
      </c>
      <c r="Z3894" s="133">
        <f>CENSO[[#This Row],[g (m²)]]/SUM(AEEF[AEEF-UT])</f>
        <v>5.9659545594827642E-4</v>
      </c>
      <c r="AA3894" s="133">
        <f>CENSO[[#This Row],[v (m³)]]/SUM(AEEF[AEEF-UT])</f>
        <v>7.0994859257844899E-3</v>
      </c>
    </row>
    <row r="3895" spans="1:27" ht="14">
      <c r="A3895" s="86">
        <v>1</v>
      </c>
      <c r="B3895" s="86">
        <v>2</v>
      </c>
      <c r="C3895" s="63">
        <v>108</v>
      </c>
      <c r="D3895" s="63">
        <v>3894</v>
      </c>
      <c r="E3895" s="63" t="str">
        <f>VLOOKUP(CENSO[[#This Row],[NOME COMUM]],ESPECIES[],2,FALSE)</f>
        <v>Couratari guianensis Aubl.</v>
      </c>
      <c r="F3895" s="64" t="s">
        <v>6</v>
      </c>
      <c r="G3895" s="64">
        <v>228</v>
      </c>
      <c r="H3895" s="97">
        <f>CENSO[[#This Row],[CAP (cm)]]/PI()</f>
        <v>72.574654049904282</v>
      </c>
      <c r="I3895" s="64">
        <v>23</v>
      </c>
      <c r="J3895" s="96">
        <f>(PI()*(CENSO[[#This Row],[DAP (cm)]]^2))/40000</f>
        <v>0.41367552808445446</v>
      </c>
      <c r="K3895" s="96">
        <f>CENSO[[#This Row],[g (m²)]]*CENSO[[#This Row],[H (m)]]*0.7</f>
        <v>6.6601760021597158</v>
      </c>
      <c r="L3895" s="64">
        <v>1</v>
      </c>
      <c r="M3895" s="65">
        <v>366108</v>
      </c>
      <c r="N3895" s="87">
        <v>9702989.3000000007</v>
      </c>
      <c r="O3895" s="87" t="s">
        <v>1228</v>
      </c>
      <c r="P3895" s="87" t="str">
        <f>VLOOKUP(CENSO[[#This Row],[DAP (cm)]],CD[],2,TRUE)</f>
        <v>TORA</v>
      </c>
      <c r="Q3895" s="87" t="str">
        <f>VLOOKUP(CENSO[[#This Row],[DAP (cm)]],DD[],2,TRUE)</f>
        <v>70├ 80</v>
      </c>
      <c r="R3895" s="87" t="str" cm="1">
        <f t="array" ref="R3895">INDEX(_xlfn.TEXTSPLIT(CENSO[[#This Row],[NOME CIENTIFICO]]," "),1)</f>
        <v>Couratari</v>
      </c>
      <c r="S3895" s="98" t="s">
        <v>1004</v>
      </c>
      <c r="T3895" s="87">
        <f>_xlfn.MINIFS(CENSO[DAP (cm)],CENSO[NOME CIENTIFICO],CENSO[[#This Row],[NOME CIENTIFICO]])</f>
        <v>38.833806114422465</v>
      </c>
      <c r="U38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95" s="87" t="str">
        <f>IF(CENSO[[#This Row],[DAP (cm)]]&lt;CENSO[[#This Row],[DMCE (cm)]],"DAP &lt; DMCE","DAP ≥ DMCE")</f>
        <v>DAP ≥ DMCE</v>
      </c>
      <c r="W3895" s="87" t="str">
        <f>IF(CENSO[[#This Row],[DAP (cm)]]&gt;200, "Superior", "Inferior")</f>
        <v>Inferior</v>
      </c>
      <c r="X3895" s="87" t="str">
        <f>VLOOKUP(CENSO[[#This Row],[NOME COMUM]],ESPECIES[],4,FALSE)</f>
        <v>Não</v>
      </c>
      <c r="Y3895" s="87" t="str">
        <f>IF(IFERROR(VLOOKUP(CENSO[[#This Row],[NOME COMUM]],COMERCIAIS[],2, FALSE), "Não") &lt;&gt; "Não", "Sim", "Não")</f>
        <v>Sim</v>
      </c>
      <c r="Z3895" s="133">
        <f>CENSO[[#This Row],[g (m²)]]/SUM(AEEF[AEEF-UT])</f>
        <v>7.2378394319622878E-4</v>
      </c>
      <c r="AA3895" s="133">
        <f>CENSO[[#This Row],[v (m³)]]/SUM(AEEF[AEEF-UT])</f>
        <v>1.1652921485459282E-2</v>
      </c>
    </row>
    <row r="3896" spans="1:27" ht="14">
      <c r="A3896" s="86">
        <v>1</v>
      </c>
      <c r="B3896" s="86">
        <v>2</v>
      </c>
      <c r="C3896" s="63">
        <v>108</v>
      </c>
      <c r="D3896" s="63">
        <v>3895</v>
      </c>
      <c r="E3896" s="63" t="str">
        <f>VLOOKUP(CENSO[[#This Row],[NOME COMUM]],ESPECIES[],2,FALSE)</f>
        <v>Cedrelinga catenaeformis Ducke</v>
      </c>
      <c r="F3896" s="64" t="s">
        <v>71</v>
      </c>
      <c r="G3896" s="64">
        <v>495</v>
      </c>
      <c r="H3896" s="97">
        <f>CENSO[[#This Row],[CAP (cm)]]/PI()</f>
        <v>157.5633936609764</v>
      </c>
      <c r="I3896" s="64">
        <v>25</v>
      </c>
      <c r="J3896" s="96">
        <f>(PI()*(CENSO[[#This Row],[DAP (cm)]]^2))/40000</f>
        <v>1.9498469965545833</v>
      </c>
      <c r="K3896" s="96">
        <f>CENSO[[#This Row],[g (m²)]]*CENSO[[#This Row],[H (m)]]*0.7</f>
        <v>34.122322439705201</v>
      </c>
      <c r="L3896" s="64">
        <v>1</v>
      </c>
      <c r="M3896" s="65">
        <v>366120</v>
      </c>
      <c r="N3896" s="87">
        <v>9703010.9000000004</v>
      </c>
      <c r="O3896" s="87" t="s">
        <v>1228</v>
      </c>
      <c r="P3896" s="87" t="str">
        <f>VLOOKUP(CENSO[[#This Row],[DAP (cm)]],CD[],2,TRUE)</f>
        <v>TORA</v>
      </c>
      <c r="Q3896" s="87" t="str">
        <f>VLOOKUP(CENSO[[#This Row],[DAP (cm)]],DD[],2,TRUE)</f>
        <v>150├ 160</v>
      </c>
      <c r="R3896" s="87" t="str" cm="1">
        <f t="array" ref="R3896">INDEX(_xlfn.TEXTSPLIT(CENSO[[#This Row],[NOME CIENTIFICO]]," "),1)</f>
        <v>Cedrelinga</v>
      </c>
      <c r="S3896" s="98" t="s">
        <v>1004</v>
      </c>
      <c r="T3896" s="87">
        <f>_xlfn.MINIFS(CENSO[DAP (cm)],CENSO[NOME CIENTIFICO],CENSO[[#This Row],[NOME CIENTIFICO]])</f>
        <v>38.515496228238675</v>
      </c>
      <c r="U38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96" s="87" t="str">
        <f>IF(CENSO[[#This Row],[DAP (cm)]]&lt;CENSO[[#This Row],[DMCE (cm)]],"DAP &lt; DMCE","DAP ≥ DMCE")</f>
        <v>DAP ≥ DMCE</v>
      </c>
      <c r="W3896" s="87" t="str">
        <f>IF(CENSO[[#This Row],[DAP (cm)]]&gt;200, "Superior", "Inferior")</f>
        <v>Inferior</v>
      </c>
      <c r="X3896" s="87" t="str">
        <f>VLOOKUP(CENSO[[#This Row],[NOME COMUM]],ESPECIES[],4,FALSE)</f>
        <v>Não</v>
      </c>
      <c r="Y3896" s="87" t="str">
        <f>IF(IFERROR(VLOOKUP(CENSO[[#This Row],[NOME COMUM]],COMERCIAIS[],2, FALSE), "Não") &lt;&gt; "Não", "Sim", "Não")</f>
        <v>Sim</v>
      </c>
      <c r="Z3896" s="133">
        <f>CENSO[[#This Row],[g (m²)]]/SUM(AEEF[AEEF-UT])</f>
        <v>3.4115335618970445E-3</v>
      </c>
      <c r="AA3896" s="133">
        <f>CENSO[[#This Row],[v (m³)]]/SUM(AEEF[AEEF-UT])</f>
        <v>5.9701837333198268E-2</v>
      </c>
    </row>
    <row r="3897" spans="1:27" ht="14">
      <c r="A3897" s="86">
        <v>1</v>
      </c>
      <c r="B3897" s="86">
        <v>2</v>
      </c>
      <c r="C3897" s="63">
        <v>108</v>
      </c>
      <c r="D3897" s="63">
        <v>3896</v>
      </c>
      <c r="E3897" s="63" t="str">
        <f>VLOOKUP(CENSO[[#This Row],[NOME COMUM]],ESPECIES[],2,FALSE)</f>
        <v>Erisma uncinatum Warm.</v>
      </c>
      <c r="F3897" s="64" t="s">
        <v>98</v>
      </c>
      <c r="G3897" s="64">
        <v>208</v>
      </c>
      <c r="H3897" s="97">
        <f>CENSO[[#This Row],[CAP (cm)]]/PI()</f>
        <v>66.208456326228458</v>
      </c>
      <c r="I3897" s="64">
        <v>16</v>
      </c>
      <c r="J3897" s="96">
        <f>(PI()*(CENSO[[#This Row],[DAP (cm)]]^2))/40000</f>
        <v>0.34428397289638796</v>
      </c>
      <c r="K3897" s="96">
        <f>CENSO[[#This Row],[g (m²)]]*CENSO[[#This Row],[H (m)]]*0.7</f>
        <v>3.8559804964395448</v>
      </c>
      <c r="L3897" s="64">
        <v>1</v>
      </c>
      <c r="M3897" s="65">
        <v>366162.09999999899</v>
      </c>
      <c r="N3897" s="87">
        <v>9703093.1999999899</v>
      </c>
      <c r="O3897" s="87" t="s">
        <v>1228</v>
      </c>
      <c r="P3897" s="87" t="str">
        <f>VLOOKUP(CENSO[[#This Row],[DAP (cm)]],CD[],2,TRUE)</f>
        <v>TORA</v>
      </c>
      <c r="Q3897" s="87" t="str">
        <f>VLOOKUP(CENSO[[#This Row],[DAP (cm)]],DD[],2,TRUE)</f>
        <v>60├ 70</v>
      </c>
      <c r="R3897" s="87" t="str" cm="1">
        <f t="array" ref="R3897">INDEX(_xlfn.TEXTSPLIT(CENSO[[#This Row],[NOME CIENTIFICO]]," "),1)</f>
        <v>Erisma</v>
      </c>
      <c r="S3897" s="98" t="s">
        <v>1004</v>
      </c>
      <c r="T3897" s="87">
        <f>_xlfn.MINIFS(CENSO[DAP (cm)],CENSO[NOME CIENTIFICO],CENSO[[#This Row],[NOME CIENTIFICO]])</f>
        <v>41.38028520389279</v>
      </c>
      <c r="U38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897" s="87" t="str">
        <f>IF(CENSO[[#This Row],[DAP (cm)]]&lt;CENSO[[#This Row],[DMCE (cm)]],"DAP &lt; DMCE","DAP ≥ DMCE")</f>
        <v>DAP ≥ DMCE</v>
      </c>
      <c r="W3897" s="87" t="str">
        <f>IF(CENSO[[#This Row],[DAP (cm)]]&gt;200, "Superior", "Inferior")</f>
        <v>Inferior</v>
      </c>
      <c r="X3897" s="87" t="str">
        <f>VLOOKUP(CENSO[[#This Row],[NOME COMUM]],ESPECIES[],4,FALSE)</f>
        <v>Não</v>
      </c>
      <c r="Y3897" s="87" t="str">
        <f>IF(IFERROR(VLOOKUP(CENSO[[#This Row],[NOME COMUM]],COMERCIAIS[],2, FALSE), "Não") &lt;&gt; "Não", "Sim", "Não")</f>
        <v>Sim</v>
      </c>
      <c r="Z3897" s="133">
        <f>CENSO[[#This Row],[g (m²)]]/SUM(AEEF[AEEF-UT])</f>
        <v>6.023735864581724E-4</v>
      </c>
      <c r="AA3897" s="133">
        <f>CENSO[[#This Row],[v (m³)]]/SUM(AEEF[AEEF-UT])</f>
        <v>6.7465841683315301E-3</v>
      </c>
    </row>
    <row r="3898" spans="1:27" ht="14">
      <c r="A3898" s="86">
        <v>1</v>
      </c>
      <c r="B3898" s="86">
        <v>2</v>
      </c>
      <c r="C3898" s="63">
        <v>108</v>
      </c>
      <c r="D3898" s="63">
        <v>3897</v>
      </c>
      <c r="E3898" s="63" t="str">
        <f>VLOOKUP(CENSO[[#This Row],[NOME COMUM]],ESPECIES[],2,FALSE)</f>
        <v>Buchenavia capitata (Vahl) Eichler</v>
      </c>
      <c r="F3898" s="64" t="s">
        <v>10</v>
      </c>
      <c r="G3898" s="64">
        <v>182</v>
      </c>
      <c r="H3898" s="97">
        <f>CENSO[[#This Row],[CAP (cm)]]/PI()</f>
        <v>57.932399285449904</v>
      </c>
      <c r="I3898" s="64">
        <v>16</v>
      </c>
      <c r="J3898" s="96">
        <f>(PI()*(CENSO[[#This Row],[DAP (cm)]]^2))/40000</f>
        <v>0.26359241674879702</v>
      </c>
      <c r="K3898" s="96">
        <f>CENSO[[#This Row],[g (m²)]]*CENSO[[#This Row],[H (m)]]*0.7</f>
        <v>2.9522350675865265</v>
      </c>
      <c r="L3898" s="64">
        <v>1</v>
      </c>
      <c r="M3898" s="65">
        <v>366188</v>
      </c>
      <c r="N3898" s="87">
        <v>9703153.6999999899</v>
      </c>
      <c r="O3898" s="87" t="s">
        <v>1227</v>
      </c>
      <c r="P3898" s="87" t="str">
        <f>VLOOKUP(CENSO[[#This Row],[DAP (cm)]],CD[],2,TRUE)</f>
        <v>TORA</v>
      </c>
      <c r="Q3898" s="87" t="str">
        <f>VLOOKUP(CENSO[[#This Row],[DAP (cm)]],DD[],2,TRUE)</f>
        <v>50├ 60</v>
      </c>
      <c r="R3898" s="87" t="str" cm="1">
        <f t="array" ref="R3898">INDEX(_xlfn.TEXTSPLIT(CENSO[[#This Row],[NOME CIENTIFICO]]," "),1)</f>
        <v>Buchenavia</v>
      </c>
      <c r="S3898" s="98" t="s">
        <v>1004</v>
      </c>
      <c r="T3898" s="87">
        <f>_xlfn.MINIFS(CENSO[DAP (cm)],CENSO[NOME CIENTIFICO],CENSO[[#This Row],[NOME CIENTIFICO]])</f>
        <v>41.38028520389279</v>
      </c>
      <c r="U38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898" s="87" t="str">
        <f>IF(CENSO[[#This Row],[DAP (cm)]]&lt;CENSO[[#This Row],[DMCE (cm)]],"DAP &lt; DMCE","DAP ≥ DMCE")</f>
        <v>DAP ≥ DMCE</v>
      </c>
      <c r="W3898" s="87" t="str">
        <f>IF(CENSO[[#This Row],[DAP (cm)]]&gt;200, "Superior", "Inferior")</f>
        <v>Inferior</v>
      </c>
      <c r="X3898" s="87" t="str">
        <f>VLOOKUP(CENSO[[#This Row],[NOME COMUM]],ESPECIES[],4,FALSE)</f>
        <v>Não</v>
      </c>
      <c r="Y3898" s="87" t="str">
        <f>IF(IFERROR(VLOOKUP(CENSO[[#This Row],[NOME COMUM]],COMERCIAIS[],2, FALSE), "Não") &lt;&gt; "Não", "Sim", "Não")</f>
        <v>Não</v>
      </c>
      <c r="Z3898" s="133">
        <f>CENSO[[#This Row],[g (m²)]]/SUM(AEEF[AEEF-UT])</f>
        <v>4.6119227713203821E-4</v>
      </c>
      <c r="AA3898" s="133">
        <f>CENSO[[#This Row],[v (m³)]]/SUM(AEEF[AEEF-UT])</f>
        <v>5.1653535038788277E-3</v>
      </c>
    </row>
    <row r="3899" spans="1:27" ht="14">
      <c r="A3899" s="86">
        <v>1</v>
      </c>
      <c r="B3899" s="86">
        <v>2</v>
      </c>
      <c r="C3899" s="63">
        <v>108</v>
      </c>
      <c r="D3899" s="63">
        <v>3898</v>
      </c>
      <c r="E3899" s="63" t="str">
        <f>VLOOKUP(CENSO[[#This Row],[NOME COMUM]],ESPECIES[],2,FALSE)</f>
        <v>Tachigali myrmecophila Ducke</v>
      </c>
      <c r="F3899" s="64" t="s">
        <v>14</v>
      </c>
      <c r="G3899" s="64">
        <v>400</v>
      </c>
      <c r="H3899" s="97">
        <f>CENSO[[#This Row],[CAP (cm)]]/PI()</f>
        <v>127.32395447351627</v>
      </c>
      <c r="I3899" s="64">
        <v>14</v>
      </c>
      <c r="J3899" s="96">
        <f>(PI()*(CENSO[[#This Row],[DAP (cm)]]^2))/40000</f>
        <v>1.2732395447351625</v>
      </c>
      <c r="K3899" s="96">
        <f>CENSO[[#This Row],[g (m²)]]*CENSO[[#This Row],[H (m)]]*0.7</f>
        <v>12.477747538404593</v>
      </c>
      <c r="L3899" s="64">
        <v>2</v>
      </c>
      <c r="M3899" s="65">
        <v>366174.09999999899</v>
      </c>
      <c r="N3899" s="87">
        <v>9703168</v>
      </c>
      <c r="O3899" s="87" t="s">
        <v>1228</v>
      </c>
      <c r="P3899" s="87" t="str">
        <f>VLOOKUP(CENSO[[#This Row],[DAP (cm)]],CD[],2,TRUE)</f>
        <v>TORA</v>
      </c>
      <c r="Q3899" s="87" t="str">
        <f>VLOOKUP(CENSO[[#This Row],[DAP (cm)]],DD[],2,TRUE)</f>
        <v>120├ 130</v>
      </c>
      <c r="R3899" s="87" t="str" cm="1">
        <f t="array" ref="R3899">INDEX(_xlfn.TEXTSPLIT(CENSO[[#This Row],[NOME CIENTIFICO]]," "),1)</f>
        <v>Tachigali</v>
      </c>
      <c r="S3899" s="98" t="s">
        <v>1004</v>
      </c>
      <c r="T3899" s="87">
        <f>_xlfn.MINIFS(CENSO[DAP (cm)],CENSO[NOME CIENTIFICO],CENSO[[#This Row],[NOME CIENTIFICO]])</f>
        <v>39.152116000606256</v>
      </c>
      <c r="U38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899" s="87" t="str">
        <f>IF(CENSO[[#This Row],[DAP (cm)]]&lt;CENSO[[#This Row],[DMCE (cm)]],"DAP &lt; DMCE","DAP ≥ DMCE")</f>
        <v>DAP ≥ DMCE</v>
      </c>
      <c r="W3899" s="87" t="str">
        <f>IF(CENSO[[#This Row],[DAP (cm)]]&gt;200, "Superior", "Inferior")</f>
        <v>Inferior</v>
      </c>
      <c r="X3899" s="87" t="str">
        <f>VLOOKUP(CENSO[[#This Row],[NOME COMUM]],ESPECIES[],4,FALSE)</f>
        <v>Não</v>
      </c>
      <c r="Y3899" s="87" t="str">
        <f>IF(IFERROR(VLOOKUP(CENSO[[#This Row],[NOME COMUM]],COMERCIAIS[],2, FALSE), "Não") &lt;&gt; "Não", "Sim", "Não")</f>
        <v>Sim</v>
      </c>
      <c r="Z3899" s="133">
        <f>CENSO[[#This Row],[g (m²)]]/SUM(AEEF[AEEF-UT])</f>
        <v>2.2277129676707558E-3</v>
      </c>
      <c r="AA3899" s="133">
        <f>CENSO[[#This Row],[v (m³)]]/SUM(AEEF[AEEF-UT])</f>
        <v>2.1831587083173405E-2</v>
      </c>
    </row>
    <row r="3900" spans="1:27" ht="14">
      <c r="A3900" s="86">
        <v>1</v>
      </c>
      <c r="B3900" s="86">
        <v>2</v>
      </c>
      <c r="C3900" s="63">
        <v>108</v>
      </c>
      <c r="D3900" s="63">
        <v>3899</v>
      </c>
      <c r="E3900" s="63" t="str">
        <f>VLOOKUP(CENSO[[#This Row],[NOME COMUM]],ESPECIES[],2,FALSE)</f>
        <v>Goupia glabra Aubl.</v>
      </c>
      <c r="F3900" s="64" t="s">
        <v>34</v>
      </c>
      <c r="G3900" s="64">
        <v>209</v>
      </c>
      <c r="H3900" s="97">
        <f>CENSO[[#This Row],[CAP (cm)]]/PI()</f>
        <v>66.526766212412255</v>
      </c>
      <c r="I3900" s="64">
        <v>13</v>
      </c>
      <c r="J3900" s="96">
        <f>(PI()*(CENSO[[#This Row],[DAP (cm)]]^2))/40000</f>
        <v>0.34760235345985407</v>
      </c>
      <c r="K3900" s="96">
        <f>CENSO[[#This Row],[g (m²)]]*CENSO[[#This Row],[H (m)]]*0.7</f>
        <v>3.1631814164846719</v>
      </c>
      <c r="L3900" s="64">
        <v>1</v>
      </c>
      <c r="M3900" s="65">
        <v>366160.5</v>
      </c>
      <c r="N3900" s="87">
        <v>9703174.4000000004</v>
      </c>
      <c r="O3900" s="87" t="s">
        <v>1228</v>
      </c>
      <c r="P3900" s="87" t="str">
        <f>VLOOKUP(CENSO[[#This Row],[DAP (cm)]],CD[],2,TRUE)</f>
        <v>TORA</v>
      </c>
      <c r="Q3900" s="87" t="str">
        <f>VLOOKUP(CENSO[[#This Row],[DAP (cm)]],DD[],2,TRUE)</f>
        <v>60├ 70</v>
      </c>
      <c r="R3900" s="87" t="str" cm="1">
        <f t="array" ref="R3900">INDEX(_xlfn.TEXTSPLIT(CENSO[[#This Row],[NOME CIENTIFICO]]," "),1)</f>
        <v>Goupia</v>
      </c>
      <c r="S3900" s="98" t="s">
        <v>1004</v>
      </c>
      <c r="T3900" s="87">
        <f>_xlfn.MINIFS(CENSO[DAP (cm)],CENSO[NOME CIENTIFICO],CENSO[[#This Row],[NOME CIENTIFICO]])</f>
        <v>40.107045659157627</v>
      </c>
      <c r="U39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900" s="87" t="str">
        <f>IF(CENSO[[#This Row],[DAP (cm)]]&lt;CENSO[[#This Row],[DMCE (cm)]],"DAP &lt; DMCE","DAP ≥ DMCE")</f>
        <v>DAP ≥ DMCE</v>
      </c>
      <c r="W3900" s="87" t="str">
        <f>IF(CENSO[[#This Row],[DAP (cm)]]&gt;200, "Superior", "Inferior")</f>
        <v>Inferior</v>
      </c>
      <c r="X3900" s="87" t="str">
        <f>VLOOKUP(CENSO[[#This Row],[NOME COMUM]],ESPECIES[],4,FALSE)</f>
        <v>Não</v>
      </c>
      <c r="Y3900" s="87" t="str">
        <f>IF(IFERROR(VLOOKUP(CENSO[[#This Row],[NOME COMUM]],COMERCIAIS[],2, FALSE), "Não") &lt;&gt; "Não", "Sim", "Não")</f>
        <v>Sim</v>
      </c>
      <c r="Z3900" s="133">
        <f>CENSO[[#This Row],[g (m²)]]/SUM(AEEF[AEEF-UT])</f>
        <v>6.0817956338016449E-4</v>
      </c>
      <c r="AA3900" s="133">
        <f>CENSO[[#This Row],[v (m³)]]/SUM(AEEF[AEEF-UT])</f>
        <v>5.5344340267594961E-3</v>
      </c>
    </row>
    <row r="3901" spans="1:27" ht="14">
      <c r="A3901" s="86">
        <v>1</v>
      </c>
      <c r="B3901" s="86">
        <v>2</v>
      </c>
      <c r="C3901" s="63">
        <v>108</v>
      </c>
      <c r="D3901" s="63">
        <v>3900</v>
      </c>
      <c r="E3901" s="63" t="str">
        <f>VLOOKUP(CENSO[[#This Row],[NOME COMUM]],ESPECIES[],2,FALSE)</f>
        <v>Brosimum parinarioides Ducke</v>
      </c>
      <c r="F3901" s="64" t="s">
        <v>54</v>
      </c>
      <c r="G3901" s="64">
        <v>184</v>
      </c>
      <c r="H3901" s="97">
        <f>CENSO[[#This Row],[CAP (cm)]]/PI()</f>
        <v>58.569019057817485</v>
      </c>
      <c r="I3901" s="64">
        <v>16</v>
      </c>
      <c r="J3901" s="96">
        <f>(PI()*(CENSO[[#This Row],[DAP (cm)]]^2))/40000</f>
        <v>0.26941748766596041</v>
      </c>
      <c r="K3901" s="96">
        <f>CENSO[[#This Row],[g (m²)]]*CENSO[[#This Row],[H (m)]]*0.7</f>
        <v>3.0174758618587565</v>
      </c>
      <c r="L3901" s="64">
        <v>1</v>
      </c>
      <c r="M3901" s="65">
        <v>366189</v>
      </c>
      <c r="N3901" s="87">
        <v>9703214</v>
      </c>
      <c r="O3901" s="87" t="s">
        <v>1227</v>
      </c>
      <c r="P3901" s="87" t="str">
        <f>VLOOKUP(CENSO[[#This Row],[DAP (cm)]],CD[],2,TRUE)</f>
        <v>TORA</v>
      </c>
      <c r="Q3901" s="87" t="str">
        <f>VLOOKUP(CENSO[[#This Row],[DAP (cm)]],DD[],2,TRUE)</f>
        <v>50├ 60</v>
      </c>
      <c r="R3901" s="87" t="str" cm="1">
        <f t="array" ref="R3901">INDEX(_xlfn.TEXTSPLIT(CENSO[[#This Row],[NOME CIENTIFICO]]," "),1)</f>
        <v>Brosimum</v>
      </c>
      <c r="S3901" s="98" t="s">
        <v>1004</v>
      </c>
      <c r="T3901" s="87">
        <f>_xlfn.MINIFS(CENSO[DAP (cm)],CENSO[NOME CIENTIFICO],CENSO[[#This Row],[NOME CIENTIFICO]])</f>
        <v>41.38028520389279</v>
      </c>
      <c r="U39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901" s="87" t="str">
        <f>IF(CENSO[[#This Row],[DAP (cm)]]&lt;CENSO[[#This Row],[DMCE (cm)]],"DAP &lt; DMCE","DAP ≥ DMCE")</f>
        <v>DAP ≥ DMCE</v>
      </c>
      <c r="W3901" s="87" t="str">
        <f>IF(CENSO[[#This Row],[DAP (cm)]]&gt;200, "Superior", "Inferior")</f>
        <v>Inferior</v>
      </c>
      <c r="X3901" s="87" t="str">
        <f>VLOOKUP(CENSO[[#This Row],[NOME COMUM]],ESPECIES[],4,FALSE)</f>
        <v>Não</v>
      </c>
      <c r="Y3901" s="87" t="str">
        <f>IF(IFERROR(VLOOKUP(CENSO[[#This Row],[NOME COMUM]],COMERCIAIS[],2, FALSE), "Não") &lt;&gt; "Não", "Sim", "Não")</f>
        <v>Não</v>
      </c>
      <c r="Z3901" s="133">
        <f>CENSO[[#This Row],[g (m²)]]/SUM(AEEF[AEEF-UT])</f>
        <v>4.7138406395913198E-4</v>
      </c>
      <c r="AA3901" s="133">
        <f>CENSO[[#This Row],[v (m³)]]/SUM(AEEF[AEEF-UT])</f>
        <v>5.2795015163422778E-3</v>
      </c>
    </row>
    <row r="3902" spans="1:27" ht="14">
      <c r="A3902" s="86">
        <v>1</v>
      </c>
      <c r="B3902" s="86">
        <v>2</v>
      </c>
      <c r="C3902" s="63">
        <v>108</v>
      </c>
      <c r="D3902" s="63">
        <v>3901</v>
      </c>
      <c r="E3902" s="63" t="str">
        <f>VLOOKUP(CENSO[[#This Row],[NOME COMUM]],ESPECIES[],2,FALSE)</f>
        <v>Manilkara huberi (Ducke) Chevalier</v>
      </c>
      <c r="F3902" s="64" t="s">
        <v>30</v>
      </c>
      <c r="G3902" s="64">
        <v>140</v>
      </c>
      <c r="H3902" s="97">
        <f>CENSO[[#This Row],[CAP (cm)]]/PI()</f>
        <v>44.563384065730695</v>
      </c>
      <c r="I3902" s="64">
        <v>15</v>
      </c>
      <c r="J3902" s="96">
        <f>(PI()*(CENSO[[#This Row],[DAP (cm)]]^2))/40000</f>
        <v>0.15597184423005742</v>
      </c>
      <c r="K3902" s="96">
        <f>CENSO[[#This Row],[g (m²)]]*CENSO[[#This Row],[H (m)]]*0.7</f>
        <v>1.6377043644156026</v>
      </c>
      <c r="L3902" s="64">
        <v>1</v>
      </c>
      <c r="M3902" s="65">
        <v>366192</v>
      </c>
      <c r="N3902" s="87">
        <v>9703247.9000000004</v>
      </c>
      <c r="O3902" s="98" t="s">
        <v>1225</v>
      </c>
      <c r="P3902" s="87" t="str">
        <f>VLOOKUP(CENSO[[#This Row],[DAP (cm)]],CD[],2,TRUE)</f>
        <v>TORETE</v>
      </c>
      <c r="Q3902" s="87" t="str">
        <f>VLOOKUP(CENSO[[#This Row],[DAP (cm)]],DD[],2,TRUE)</f>
        <v>40├ 50</v>
      </c>
      <c r="R3902" s="87" t="str" cm="1">
        <f t="array" ref="R3902">INDEX(_xlfn.TEXTSPLIT(CENSO[[#This Row],[NOME CIENTIFICO]]," "),1)</f>
        <v>Manilkara</v>
      </c>
      <c r="S3902" s="98" t="s">
        <v>1004</v>
      </c>
      <c r="T3902" s="87">
        <f>_xlfn.MINIFS(CENSO[DAP (cm)],CENSO[NOME CIENTIFICO],CENSO[[#This Row],[NOME CIENTIFICO]])</f>
        <v>41.38028520389279</v>
      </c>
      <c r="U39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902" s="87" t="str">
        <f>IF(CENSO[[#This Row],[DAP (cm)]]&lt;CENSO[[#This Row],[DMCE (cm)]],"DAP &lt; DMCE","DAP ≥ DMCE")</f>
        <v>DAP &lt; DMCE</v>
      </c>
      <c r="W3902" s="87" t="str">
        <f>IF(CENSO[[#This Row],[DAP (cm)]]&gt;200, "Superior", "Inferior")</f>
        <v>Inferior</v>
      </c>
      <c r="X3902" s="87" t="str">
        <f>VLOOKUP(CENSO[[#This Row],[NOME COMUM]],ESPECIES[],4,FALSE)</f>
        <v>Não</v>
      </c>
      <c r="Y3902" s="87" t="str">
        <f>IF(IFERROR(VLOOKUP(CENSO[[#This Row],[NOME COMUM]],COMERCIAIS[],2, FALSE), "Não") &lt;&gt; "Não", "Sim", "Não")</f>
        <v>Sim</v>
      </c>
      <c r="Z3902" s="133">
        <f>CENSO[[#This Row],[g (m²)]]/SUM(AEEF[AEEF-UT])</f>
        <v>2.7289483853966759E-4</v>
      </c>
      <c r="AA3902" s="133">
        <f>CENSO[[#This Row],[v (m³)]]/SUM(AEEF[AEEF-UT])</f>
        <v>2.8653958046665094E-3</v>
      </c>
    </row>
    <row r="3903" spans="1:27" ht="14">
      <c r="A3903" s="86">
        <v>1</v>
      </c>
      <c r="B3903" s="86">
        <v>2</v>
      </c>
      <c r="C3903" s="63">
        <v>108</v>
      </c>
      <c r="D3903" s="63">
        <v>3902</v>
      </c>
      <c r="E3903" s="63" t="str">
        <f>VLOOKUP(CENSO[[#This Row],[NOME COMUM]],ESPECIES[],2,FALSE)</f>
        <v>Ocotea cymbarum Kunth</v>
      </c>
      <c r="F3903" s="64" t="s">
        <v>11</v>
      </c>
      <c r="G3903" s="64">
        <v>273</v>
      </c>
      <c r="H3903" s="97">
        <f>CENSO[[#This Row],[CAP (cm)]]/PI()</f>
        <v>86.898598928174863</v>
      </c>
      <c r="I3903" s="64">
        <v>18</v>
      </c>
      <c r="J3903" s="96">
        <f>(PI()*(CENSO[[#This Row],[DAP (cm)]]^2))/40000</f>
        <v>0.59308293768479348</v>
      </c>
      <c r="K3903" s="96">
        <f>CENSO[[#This Row],[g (m²)]]*CENSO[[#This Row],[H (m)]]*0.7</f>
        <v>7.4728450148283976</v>
      </c>
      <c r="L3903" s="64">
        <v>2</v>
      </c>
      <c r="M3903" s="65">
        <v>366220.09999999899</v>
      </c>
      <c r="N3903" s="87">
        <v>9703284.4000000004</v>
      </c>
      <c r="O3903" s="87" t="s">
        <v>1228</v>
      </c>
      <c r="P3903" s="87" t="str">
        <f>VLOOKUP(CENSO[[#This Row],[DAP (cm)]],CD[],2,TRUE)</f>
        <v>TORA</v>
      </c>
      <c r="Q3903" s="87" t="str">
        <f>VLOOKUP(CENSO[[#This Row],[DAP (cm)]],DD[],2,TRUE)</f>
        <v>80├ 90</v>
      </c>
      <c r="R3903" s="87" t="str" cm="1">
        <f t="array" ref="R3903">INDEX(_xlfn.TEXTSPLIT(CENSO[[#This Row],[NOME CIENTIFICO]]," "),1)</f>
        <v>Ocotea</v>
      </c>
      <c r="S3903" s="98" t="s">
        <v>1004</v>
      </c>
      <c r="T3903" s="87">
        <f>_xlfn.MINIFS(CENSO[DAP (cm)],CENSO[NOME CIENTIFICO],CENSO[[#This Row],[NOME CIENTIFICO]])</f>
        <v>39.470425886790046</v>
      </c>
      <c r="U39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03" s="87" t="str">
        <f>IF(CENSO[[#This Row],[DAP (cm)]]&lt;CENSO[[#This Row],[DMCE (cm)]],"DAP &lt; DMCE","DAP ≥ DMCE")</f>
        <v>DAP ≥ DMCE</v>
      </c>
      <c r="W3903" s="87" t="str">
        <f>IF(CENSO[[#This Row],[DAP (cm)]]&gt;200, "Superior", "Inferior")</f>
        <v>Inferior</v>
      </c>
      <c r="X3903" s="87" t="str">
        <f>VLOOKUP(CENSO[[#This Row],[NOME COMUM]],ESPECIES[],4,FALSE)</f>
        <v>Não</v>
      </c>
      <c r="Y3903" s="87" t="str">
        <f>IF(IFERROR(VLOOKUP(CENSO[[#This Row],[NOME COMUM]],COMERCIAIS[],2, FALSE), "Não") &lt;&gt; "Não", "Sim", "Não")</f>
        <v>Sim</v>
      </c>
      <c r="Z3903" s="133">
        <f>CENSO[[#This Row],[g (m²)]]/SUM(AEEF[AEEF-UT])</f>
        <v>1.0376826235470862E-3</v>
      </c>
      <c r="AA3903" s="133">
        <f>CENSO[[#This Row],[v (m³)]]/SUM(AEEF[AEEF-UT])</f>
        <v>1.3074801056693286E-2</v>
      </c>
    </row>
    <row r="3904" spans="1:27" ht="14">
      <c r="A3904" s="86">
        <v>1</v>
      </c>
      <c r="B3904" s="86">
        <v>2</v>
      </c>
      <c r="C3904" s="63">
        <v>108</v>
      </c>
      <c r="D3904" s="63">
        <v>3903</v>
      </c>
      <c r="E3904" s="63" t="str">
        <f>VLOOKUP(CENSO[[#This Row],[NOME COMUM]],ESPECIES[],2,FALSE)</f>
        <v>Tachigali myrmecophila Ducke</v>
      </c>
      <c r="F3904" s="64" t="s">
        <v>14</v>
      </c>
      <c r="G3904" s="64">
        <v>237</v>
      </c>
      <c r="H3904" s="97">
        <f>CENSO[[#This Row],[CAP (cm)]]/PI()</f>
        <v>75.43944302555839</v>
      </c>
      <c r="I3904" s="64">
        <v>16</v>
      </c>
      <c r="J3904" s="96">
        <f>(PI()*(CENSO[[#This Row],[DAP (cm)]]^2))/40000</f>
        <v>0.44697869992643346</v>
      </c>
      <c r="K3904" s="96">
        <f>CENSO[[#This Row],[g (m²)]]*CENSO[[#This Row],[H (m)]]*0.7</f>
        <v>5.0061614391760543</v>
      </c>
      <c r="L3904" s="64">
        <v>1</v>
      </c>
      <c r="M3904" s="65">
        <v>366234.09999999899</v>
      </c>
      <c r="N3904" s="87">
        <v>9703283.3000000007</v>
      </c>
      <c r="O3904" s="87" t="s">
        <v>1228</v>
      </c>
      <c r="P3904" s="87" t="str">
        <f>VLOOKUP(CENSO[[#This Row],[DAP (cm)]],CD[],2,TRUE)</f>
        <v>TORA</v>
      </c>
      <c r="Q3904" s="87" t="str">
        <f>VLOOKUP(CENSO[[#This Row],[DAP (cm)]],DD[],2,TRUE)</f>
        <v>70├ 80</v>
      </c>
      <c r="R3904" s="87" t="str" cm="1">
        <f t="array" ref="R3904">INDEX(_xlfn.TEXTSPLIT(CENSO[[#This Row],[NOME CIENTIFICO]]," "),1)</f>
        <v>Tachigali</v>
      </c>
      <c r="S3904" s="98" t="s">
        <v>1004</v>
      </c>
      <c r="T3904" s="87">
        <f>_xlfn.MINIFS(CENSO[DAP (cm)],CENSO[NOME CIENTIFICO],CENSO[[#This Row],[NOME CIENTIFICO]])</f>
        <v>39.152116000606256</v>
      </c>
      <c r="U39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04" s="87" t="str">
        <f>IF(CENSO[[#This Row],[DAP (cm)]]&lt;CENSO[[#This Row],[DMCE (cm)]],"DAP &lt; DMCE","DAP ≥ DMCE")</f>
        <v>DAP ≥ DMCE</v>
      </c>
      <c r="W3904" s="87" t="str">
        <f>IF(CENSO[[#This Row],[DAP (cm)]]&gt;200, "Superior", "Inferior")</f>
        <v>Inferior</v>
      </c>
      <c r="X3904" s="87" t="str">
        <f>VLOOKUP(CENSO[[#This Row],[NOME COMUM]],ESPECIES[],4,FALSE)</f>
        <v>Não</v>
      </c>
      <c r="Y3904" s="87" t="str">
        <f>IF(IFERROR(VLOOKUP(CENSO[[#This Row],[NOME COMUM]],COMERCIAIS[],2, FALSE), "Não") &lt;&gt; "Não", "Sim", "Não")</f>
        <v>Sim</v>
      </c>
      <c r="Z3904" s="133">
        <f>CENSO[[#This Row],[g (m²)]]/SUM(AEEF[AEEF-UT])</f>
        <v>7.8205256050686682E-4</v>
      </c>
      <c r="AA3904" s="133">
        <f>CENSO[[#This Row],[v (m³)]]/SUM(AEEF[AEEF-UT])</f>
        <v>8.7589886776769082E-3</v>
      </c>
    </row>
    <row r="3905" spans="1:27" ht="14">
      <c r="A3905" s="86">
        <v>1</v>
      </c>
      <c r="B3905" s="86">
        <v>2</v>
      </c>
      <c r="C3905" s="63">
        <v>108</v>
      </c>
      <c r="D3905" s="63">
        <v>3904</v>
      </c>
      <c r="E3905" s="63" t="str">
        <f>VLOOKUP(CENSO[[#This Row],[NOME COMUM]],ESPECIES[],2,FALSE)</f>
        <v>Tachigali myrmecophila Ducke</v>
      </c>
      <c r="F3905" s="64" t="s">
        <v>14</v>
      </c>
      <c r="G3905" s="64">
        <v>230</v>
      </c>
      <c r="H3905" s="97">
        <f>CENSO[[#This Row],[CAP (cm)]]/PI()</f>
        <v>73.211273822271863</v>
      </c>
      <c r="I3905" s="64">
        <v>18</v>
      </c>
      <c r="J3905" s="96">
        <f>(PI()*(CENSO[[#This Row],[DAP (cm)]]^2))/40000</f>
        <v>0.42096482447806327</v>
      </c>
      <c r="K3905" s="96">
        <f>CENSO[[#This Row],[g (m²)]]*CENSO[[#This Row],[H (m)]]*0.7</f>
        <v>5.3041567884235965</v>
      </c>
      <c r="L3905" s="64">
        <v>1</v>
      </c>
      <c r="M3905" s="65">
        <v>366274.59999999899</v>
      </c>
      <c r="N3905" s="87">
        <v>9703341.5999999903</v>
      </c>
      <c r="O3905" s="87" t="s">
        <v>1228</v>
      </c>
      <c r="P3905" s="87" t="str">
        <f>VLOOKUP(CENSO[[#This Row],[DAP (cm)]],CD[],2,TRUE)</f>
        <v>TORA</v>
      </c>
      <c r="Q3905" s="87" t="str">
        <f>VLOOKUP(CENSO[[#This Row],[DAP (cm)]],DD[],2,TRUE)</f>
        <v>70├ 80</v>
      </c>
      <c r="R3905" s="87" t="str" cm="1">
        <f t="array" ref="R3905">INDEX(_xlfn.TEXTSPLIT(CENSO[[#This Row],[NOME CIENTIFICO]]," "),1)</f>
        <v>Tachigali</v>
      </c>
      <c r="S3905" s="98" t="s">
        <v>1004</v>
      </c>
      <c r="T3905" s="87">
        <f>_xlfn.MINIFS(CENSO[DAP (cm)],CENSO[NOME CIENTIFICO],CENSO[[#This Row],[NOME CIENTIFICO]])</f>
        <v>39.152116000606256</v>
      </c>
      <c r="U39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05" s="87" t="str">
        <f>IF(CENSO[[#This Row],[DAP (cm)]]&lt;CENSO[[#This Row],[DMCE (cm)]],"DAP &lt; DMCE","DAP ≥ DMCE")</f>
        <v>DAP ≥ DMCE</v>
      </c>
      <c r="W3905" s="87" t="str">
        <f>IF(CENSO[[#This Row],[DAP (cm)]]&gt;200, "Superior", "Inferior")</f>
        <v>Inferior</v>
      </c>
      <c r="X3905" s="87" t="str">
        <f>VLOOKUP(CENSO[[#This Row],[NOME COMUM]],ESPECIES[],4,FALSE)</f>
        <v>Não</v>
      </c>
      <c r="Y3905" s="87" t="str">
        <f>IF(IFERROR(VLOOKUP(CENSO[[#This Row],[NOME COMUM]],COMERCIAIS[],2, FALSE), "Não") &lt;&gt; "Não", "Sim", "Não")</f>
        <v>Sim</v>
      </c>
      <c r="Z3905" s="133">
        <f>CENSO[[#This Row],[g (m²)]]/SUM(AEEF[AEEF-UT])</f>
        <v>7.3653759993614395E-4</v>
      </c>
      <c r="AA3905" s="133">
        <f>CENSO[[#This Row],[v (m³)]]/SUM(AEEF[AEEF-UT])</f>
        <v>9.2803737591954111E-3</v>
      </c>
    </row>
    <row r="3906" spans="1:27" ht="14">
      <c r="A3906" s="86">
        <v>1</v>
      </c>
      <c r="B3906" s="86">
        <v>2</v>
      </c>
      <c r="C3906" s="63">
        <v>108</v>
      </c>
      <c r="D3906" s="63">
        <v>3905</v>
      </c>
      <c r="E3906" s="63" t="str">
        <f>VLOOKUP(CENSO[[#This Row],[NOME COMUM]],ESPECIES[],2,FALSE)</f>
        <v>Qualea dichotoma (Mart.) Warm. ex Wille</v>
      </c>
      <c r="F3906" s="64" t="s">
        <v>55</v>
      </c>
      <c r="G3906" s="64">
        <v>150</v>
      </c>
      <c r="H3906" s="97">
        <f>CENSO[[#This Row],[CAP (cm)]]/PI()</f>
        <v>47.7464829275686</v>
      </c>
      <c r="I3906" s="64">
        <v>15</v>
      </c>
      <c r="J3906" s="96">
        <f>(PI()*(CENSO[[#This Row],[DAP (cm)]]^2))/40000</f>
        <v>0.17904931097838223</v>
      </c>
      <c r="K3906" s="96">
        <f>CENSO[[#This Row],[g (m²)]]*CENSO[[#This Row],[H (m)]]*0.7</f>
        <v>1.8800177652730132</v>
      </c>
      <c r="L3906" s="64">
        <v>1</v>
      </c>
      <c r="M3906" s="65">
        <v>366256.5</v>
      </c>
      <c r="N3906" s="87">
        <v>9703350.0999999903</v>
      </c>
      <c r="O3906" s="98" t="s">
        <v>1225</v>
      </c>
      <c r="P3906" s="87" t="str">
        <f>VLOOKUP(CENSO[[#This Row],[DAP (cm)]],CD[],2,TRUE)</f>
        <v>TORETE</v>
      </c>
      <c r="Q3906" s="87" t="str">
        <f>VLOOKUP(CENSO[[#This Row],[DAP (cm)]],DD[],2,TRUE)</f>
        <v>40├ 50</v>
      </c>
      <c r="R3906" s="87" t="str" cm="1">
        <f t="array" ref="R3906">INDEX(_xlfn.TEXTSPLIT(CENSO[[#This Row],[NOME CIENTIFICO]]," "),1)</f>
        <v>Qualea</v>
      </c>
      <c r="S3906" s="98" t="s">
        <v>1004</v>
      </c>
      <c r="T3906" s="87">
        <f>_xlfn.MINIFS(CENSO[DAP (cm)],CENSO[NOME CIENTIFICO],CENSO[[#This Row],[NOME CIENTIFICO]])</f>
        <v>40.107045659157627</v>
      </c>
      <c r="U39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906" s="87" t="str">
        <f>IF(CENSO[[#This Row],[DAP (cm)]]&lt;CENSO[[#This Row],[DMCE (cm)]],"DAP &lt; DMCE","DAP ≥ DMCE")</f>
        <v>DAP &lt; DMCE</v>
      </c>
      <c r="W3906" s="87" t="str">
        <f>IF(CENSO[[#This Row],[DAP (cm)]]&gt;200, "Superior", "Inferior")</f>
        <v>Inferior</v>
      </c>
      <c r="X3906" s="87" t="str">
        <f>VLOOKUP(CENSO[[#This Row],[NOME COMUM]],ESPECIES[],4,FALSE)</f>
        <v>Não</v>
      </c>
      <c r="Y3906" s="87" t="str">
        <f>IF(IFERROR(VLOOKUP(CENSO[[#This Row],[NOME COMUM]],COMERCIAIS[],2, FALSE), "Não") &lt;&gt; "Não", "Sim", "Não")</f>
        <v>Não</v>
      </c>
      <c r="Z3906" s="133">
        <f>CENSO[[#This Row],[g (m²)]]/SUM(AEEF[AEEF-UT])</f>
        <v>3.1327213607870003E-4</v>
      </c>
      <c r="AA3906" s="133">
        <f>CENSO[[#This Row],[v (m³)]]/SUM(AEEF[AEEF-UT])</f>
        <v>3.28935742882635E-3</v>
      </c>
    </row>
    <row r="3907" spans="1:27" ht="14">
      <c r="A3907" s="86">
        <v>1</v>
      </c>
      <c r="B3907" s="86">
        <v>2</v>
      </c>
      <c r="C3907" s="63">
        <v>108</v>
      </c>
      <c r="D3907" s="63">
        <v>3906</v>
      </c>
      <c r="E3907" s="63" t="str">
        <f>VLOOKUP(CENSO[[#This Row],[NOME COMUM]],ESPECIES[],2,FALSE)</f>
        <v>Pouteria sp.</v>
      </c>
      <c r="F3907" s="64" t="s">
        <v>83</v>
      </c>
      <c r="G3907" s="64">
        <v>130</v>
      </c>
      <c r="H3907" s="97">
        <f>CENSO[[#This Row],[CAP (cm)]]/PI()</f>
        <v>41.38028520389279</v>
      </c>
      <c r="I3907" s="64">
        <v>12</v>
      </c>
      <c r="J3907" s="96">
        <f>(PI()*(CENSO[[#This Row],[DAP (cm)]]^2))/40000</f>
        <v>0.13448592691265157</v>
      </c>
      <c r="K3907" s="96">
        <f>CENSO[[#This Row],[g (m²)]]*CENSO[[#This Row],[H (m)]]*0.7</f>
        <v>1.1296817860662731</v>
      </c>
      <c r="L3907" s="64">
        <v>1</v>
      </c>
      <c r="M3907" s="65">
        <v>366247.5</v>
      </c>
      <c r="N3907" s="87">
        <v>9703356.5999999903</v>
      </c>
      <c r="O3907" s="98" t="s">
        <v>1225</v>
      </c>
      <c r="P3907" s="87" t="str">
        <f>VLOOKUP(CENSO[[#This Row],[DAP (cm)]],CD[],2,TRUE)</f>
        <v>TORETE</v>
      </c>
      <c r="Q3907" s="87" t="str">
        <f>VLOOKUP(CENSO[[#This Row],[DAP (cm)]],DD[],2,TRUE)</f>
        <v>40├ 50</v>
      </c>
      <c r="R3907" s="87" t="str" cm="1">
        <f t="array" ref="R3907">INDEX(_xlfn.TEXTSPLIT(CENSO[[#This Row],[NOME CIENTIFICO]]," "),1)</f>
        <v>Pouteria</v>
      </c>
      <c r="S3907" s="98" t="s">
        <v>1004</v>
      </c>
      <c r="T3907" s="87">
        <f>_xlfn.MINIFS(CENSO[DAP (cm)],CENSO[NOME CIENTIFICO],CENSO[[#This Row],[NOME CIENTIFICO]])</f>
        <v>39.788735772973837</v>
      </c>
      <c r="U39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07" s="87" t="str">
        <f>IF(CENSO[[#This Row],[DAP (cm)]]&lt;CENSO[[#This Row],[DMCE (cm)]],"DAP &lt; DMCE","DAP ≥ DMCE")</f>
        <v>DAP &lt; DMCE</v>
      </c>
      <c r="W3907" s="87" t="str">
        <f>IF(CENSO[[#This Row],[DAP (cm)]]&gt;200, "Superior", "Inferior")</f>
        <v>Inferior</v>
      </c>
      <c r="X3907" s="87" t="str">
        <f>VLOOKUP(CENSO[[#This Row],[NOME COMUM]],ESPECIES[],4,FALSE)</f>
        <v>Não</v>
      </c>
      <c r="Y3907" s="87" t="str">
        <f>IF(IFERROR(VLOOKUP(CENSO[[#This Row],[NOME COMUM]],COMERCIAIS[],2, FALSE), "Não") &lt;&gt; "Não", "Sim", "Não")</f>
        <v>Não</v>
      </c>
      <c r="Z3907" s="133">
        <f>CENSO[[#This Row],[g (m²)]]/SUM(AEEF[AEEF-UT])</f>
        <v>2.3530218221022364E-4</v>
      </c>
      <c r="AA3907" s="133">
        <f>CENSO[[#This Row],[v (m³)]]/SUM(AEEF[AEEF-UT])</f>
        <v>1.9765383305658784E-3</v>
      </c>
    </row>
    <row r="3908" spans="1:27" ht="14">
      <c r="A3908" s="86">
        <v>1</v>
      </c>
      <c r="B3908" s="86">
        <v>2</v>
      </c>
      <c r="C3908" s="63">
        <v>108</v>
      </c>
      <c r="D3908" s="63">
        <v>3907</v>
      </c>
      <c r="E3908" s="63" t="str">
        <f>VLOOKUP(CENSO[[#This Row],[NOME COMUM]],ESPECIES[],2,FALSE)</f>
        <v>Pouteria sp.</v>
      </c>
      <c r="F3908" s="64" t="s">
        <v>83</v>
      </c>
      <c r="G3908" s="64">
        <v>195</v>
      </c>
      <c r="H3908" s="97">
        <f>CENSO[[#This Row],[CAP (cm)]]/PI()</f>
        <v>62.070427805839181</v>
      </c>
      <c r="I3908" s="64">
        <v>18</v>
      </c>
      <c r="J3908" s="96">
        <f>(PI()*(CENSO[[#This Row],[DAP (cm)]]^2))/40000</f>
        <v>0.30259333555346601</v>
      </c>
      <c r="K3908" s="96">
        <f>CENSO[[#This Row],[g (m²)]]*CENSO[[#This Row],[H (m)]]*0.7</f>
        <v>3.8126760279736711</v>
      </c>
      <c r="L3908" s="64">
        <v>1</v>
      </c>
      <c r="M3908" s="65">
        <v>366286.7</v>
      </c>
      <c r="N3908" s="87">
        <v>9703369</v>
      </c>
      <c r="O3908" s="87" t="s">
        <v>1227</v>
      </c>
      <c r="P3908" s="87" t="str">
        <f>VLOOKUP(CENSO[[#This Row],[DAP (cm)]],CD[],2,TRUE)</f>
        <v>TORA</v>
      </c>
      <c r="Q3908" s="87" t="str">
        <f>VLOOKUP(CENSO[[#This Row],[DAP (cm)]],DD[],2,TRUE)</f>
        <v>60├ 70</v>
      </c>
      <c r="R3908" s="87" t="str" cm="1">
        <f t="array" ref="R3908">INDEX(_xlfn.TEXTSPLIT(CENSO[[#This Row],[NOME CIENTIFICO]]," "),1)</f>
        <v>Pouteria</v>
      </c>
      <c r="S3908" s="98" t="s">
        <v>1004</v>
      </c>
      <c r="T3908" s="87">
        <f>_xlfn.MINIFS(CENSO[DAP (cm)],CENSO[NOME CIENTIFICO],CENSO[[#This Row],[NOME CIENTIFICO]])</f>
        <v>39.788735772973837</v>
      </c>
      <c r="U39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08" s="87" t="str">
        <f>IF(CENSO[[#This Row],[DAP (cm)]]&lt;CENSO[[#This Row],[DMCE (cm)]],"DAP &lt; DMCE","DAP ≥ DMCE")</f>
        <v>DAP ≥ DMCE</v>
      </c>
      <c r="W3908" s="87" t="str">
        <f>IF(CENSO[[#This Row],[DAP (cm)]]&gt;200, "Superior", "Inferior")</f>
        <v>Inferior</v>
      </c>
      <c r="X3908" s="87" t="str">
        <f>VLOOKUP(CENSO[[#This Row],[NOME COMUM]],ESPECIES[],4,FALSE)</f>
        <v>Não</v>
      </c>
      <c r="Y3908" s="87" t="str">
        <f>IF(IFERROR(VLOOKUP(CENSO[[#This Row],[NOME COMUM]],COMERCIAIS[],2, FALSE), "Não") &lt;&gt; "Não", "Sim", "Não")</f>
        <v>Não</v>
      </c>
      <c r="Z3908" s="133">
        <f>CENSO[[#This Row],[g (m²)]]/SUM(AEEF[AEEF-UT])</f>
        <v>5.2942990997300308E-4</v>
      </c>
      <c r="AA3908" s="133">
        <f>CENSO[[#This Row],[v (m³)]]/SUM(AEEF[AEEF-UT])</f>
        <v>6.6708168656598385E-3</v>
      </c>
    </row>
    <row r="3909" spans="1:27" ht="14">
      <c r="A3909" s="86">
        <v>1</v>
      </c>
      <c r="B3909" s="86">
        <v>2</v>
      </c>
      <c r="C3909" s="63">
        <v>108</v>
      </c>
      <c r="D3909" s="63">
        <v>3908</v>
      </c>
      <c r="E3909" s="63" t="str">
        <f>VLOOKUP(CENSO[[#This Row],[NOME COMUM]],ESPECIES[],2,FALSE)</f>
        <v>Pouteria sp.</v>
      </c>
      <c r="F3909" s="64" t="s">
        <v>83</v>
      </c>
      <c r="G3909" s="64">
        <v>143</v>
      </c>
      <c r="H3909" s="97">
        <f>CENSO[[#This Row],[CAP (cm)]]/PI()</f>
        <v>45.518313724282066</v>
      </c>
      <c r="I3909" s="64">
        <v>15</v>
      </c>
      <c r="J3909" s="96">
        <f>(PI()*(CENSO[[#This Row],[DAP (cm)]]^2))/40000</f>
        <v>0.1627279715643084</v>
      </c>
      <c r="K3909" s="96">
        <f>CENSO[[#This Row],[g (m²)]]*CENSO[[#This Row],[H (m)]]*0.7</f>
        <v>1.7086437014252382</v>
      </c>
      <c r="L3909" s="64">
        <v>1</v>
      </c>
      <c r="M3909" s="65">
        <v>366297.09999999899</v>
      </c>
      <c r="N3909" s="87">
        <v>9703371.8000000007</v>
      </c>
      <c r="O3909" s="98" t="s">
        <v>1225</v>
      </c>
      <c r="P3909" s="87" t="str">
        <f>VLOOKUP(CENSO[[#This Row],[DAP (cm)]],CD[],2,TRUE)</f>
        <v>TORETE</v>
      </c>
      <c r="Q3909" s="87" t="str">
        <f>VLOOKUP(CENSO[[#This Row],[DAP (cm)]],DD[],2,TRUE)</f>
        <v>40├ 50</v>
      </c>
      <c r="R3909" s="87" t="str" cm="1">
        <f t="array" ref="R3909">INDEX(_xlfn.TEXTSPLIT(CENSO[[#This Row],[NOME CIENTIFICO]]," "),1)</f>
        <v>Pouteria</v>
      </c>
      <c r="S3909" s="98" t="s">
        <v>1004</v>
      </c>
      <c r="T3909" s="87">
        <f>_xlfn.MINIFS(CENSO[DAP (cm)],CENSO[NOME CIENTIFICO],CENSO[[#This Row],[NOME CIENTIFICO]])</f>
        <v>39.788735772973837</v>
      </c>
      <c r="U39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09" s="87" t="str">
        <f>IF(CENSO[[#This Row],[DAP (cm)]]&lt;CENSO[[#This Row],[DMCE (cm)]],"DAP &lt; DMCE","DAP ≥ DMCE")</f>
        <v>DAP &lt; DMCE</v>
      </c>
      <c r="W3909" s="87" t="str">
        <f>IF(CENSO[[#This Row],[DAP (cm)]]&gt;200, "Superior", "Inferior")</f>
        <v>Inferior</v>
      </c>
      <c r="X3909" s="87" t="str">
        <f>VLOOKUP(CENSO[[#This Row],[NOME COMUM]],ESPECIES[],4,FALSE)</f>
        <v>Não</v>
      </c>
      <c r="Y3909" s="87" t="str">
        <f>IF(IFERROR(VLOOKUP(CENSO[[#This Row],[NOME COMUM]],COMERCIAIS[],2, FALSE), "Não") &lt;&gt; "Não", "Sim", "Não")</f>
        <v>Não</v>
      </c>
      <c r="Z3909" s="133">
        <f>CENSO[[#This Row],[g (m²)]]/SUM(AEEF[AEEF-UT])</f>
        <v>2.8471564047437059E-4</v>
      </c>
      <c r="AA3909" s="133">
        <f>CENSO[[#This Row],[v (m³)]]/SUM(AEEF[AEEF-UT])</f>
        <v>2.9895142249808911E-3</v>
      </c>
    </row>
    <row r="3910" spans="1:27" ht="14">
      <c r="A3910" s="86">
        <v>1</v>
      </c>
      <c r="B3910" s="86">
        <v>2</v>
      </c>
      <c r="C3910" s="63">
        <v>108</v>
      </c>
      <c r="D3910" s="63">
        <v>3909</v>
      </c>
      <c r="E3910" s="63" t="str">
        <f>VLOOKUP(CENSO[[#This Row],[NOME COMUM]],ESPECIES[],2,FALSE)</f>
        <v>Goupia glabra Aubl.</v>
      </c>
      <c r="F3910" s="64" t="s">
        <v>34</v>
      </c>
      <c r="G3910" s="64">
        <v>357</v>
      </c>
      <c r="H3910" s="97">
        <f>CENSO[[#This Row],[CAP (cm)]]/PI()</f>
        <v>113.63662936761328</v>
      </c>
      <c r="I3910" s="64">
        <v>16</v>
      </c>
      <c r="J3910" s="96">
        <f>(PI()*(CENSO[[#This Row],[DAP (cm)]]^2))/40000</f>
        <v>1.0142069171059485</v>
      </c>
      <c r="K3910" s="96">
        <f>CENSO[[#This Row],[g (m²)]]*CENSO[[#This Row],[H (m)]]*0.7</f>
        <v>11.359117471586622</v>
      </c>
      <c r="L3910" s="64">
        <v>1</v>
      </c>
      <c r="M3910" s="65">
        <v>366304.9</v>
      </c>
      <c r="N3910" s="87">
        <v>9703371.5</v>
      </c>
      <c r="O3910" s="87" t="s">
        <v>1228</v>
      </c>
      <c r="P3910" s="87" t="str">
        <f>VLOOKUP(CENSO[[#This Row],[DAP (cm)]],CD[],2,TRUE)</f>
        <v>TORA</v>
      </c>
      <c r="Q3910" s="87" t="str">
        <f>VLOOKUP(CENSO[[#This Row],[DAP (cm)]],DD[],2,TRUE)</f>
        <v>110├ 120</v>
      </c>
      <c r="R3910" s="87" t="str" cm="1">
        <f t="array" ref="R3910">INDEX(_xlfn.TEXTSPLIT(CENSO[[#This Row],[NOME CIENTIFICO]]," "),1)</f>
        <v>Goupia</v>
      </c>
      <c r="S3910" s="98" t="s">
        <v>1004</v>
      </c>
      <c r="T3910" s="87">
        <f>_xlfn.MINIFS(CENSO[DAP (cm)],CENSO[NOME CIENTIFICO],CENSO[[#This Row],[NOME CIENTIFICO]])</f>
        <v>40.107045659157627</v>
      </c>
      <c r="U39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910" s="87" t="str">
        <f>IF(CENSO[[#This Row],[DAP (cm)]]&lt;CENSO[[#This Row],[DMCE (cm)]],"DAP &lt; DMCE","DAP ≥ DMCE")</f>
        <v>DAP ≥ DMCE</v>
      </c>
      <c r="W3910" s="87" t="str">
        <f>IF(CENSO[[#This Row],[DAP (cm)]]&gt;200, "Superior", "Inferior")</f>
        <v>Inferior</v>
      </c>
      <c r="X3910" s="87" t="str">
        <f>VLOOKUP(CENSO[[#This Row],[NOME COMUM]],ESPECIES[],4,FALSE)</f>
        <v>Não</v>
      </c>
      <c r="Y3910" s="87" t="str">
        <f>IF(IFERROR(VLOOKUP(CENSO[[#This Row],[NOME COMUM]],COMERCIAIS[],2, FALSE), "Não") &lt;&gt; "Não", "Sim", "Não")</f>
        <v>Sim</v>
      </c>
      <c r="Z3910" s="133">
        <f>CENSO[[#This Row],[g (m²)]]/SUM(AEEF[AEEF-UT])</f>
        <v>1.7744986876041887E-3</v>
      </c>
      <c r="AA3910" s="133">
        <f>CENSO[[#This Row],[v (m³)]]/SUM(AEEF[AEEF-UT])</f>
        <v>1.9874385301166912E-2</v>
      </c>
    </row>
    <row r="3911" spans="1:27" ht="14">
      <c r="A3911" s="86">
        <v>1</v>
      </c>
      <c r="B3911" s="86">
        <v>2</v>
      </c>
      <c r="C3911" s="63">
        <v>108</v>
      </c>
      <c r="D3911" s="63">
        <v>3910</v>
      </c>
      <c r="E3911" s="63" t="str">
        <f>VLOOKUP(CENSO[[#This Row],[NOME COMUM]],ESPECIES[],2,FALSE)</f>
        <v>Couratari guianensis Aubl.</v>
      </c>
      <c r="F3911" s="64" t="s">
        <v>6</v>
      </c>
      <c r="G3911" s="64">
        <v>170</v>
      </c>
      <c r="H3911" s="97">
        <f>CENSO[[#This Row],[CAP (cm)]]/PI()</f>
        <v>54.112680651244418</v>
      </c>
      <c r="I3911" s="64">
        <v>18</v>
      </c>
      <c r="J3911" s="96">
        <f>(PI()*(CENSO[[#This Row],[DAP (cm)]]^2))/40000</f>
        <v>0.2299788927677888</v>
      </c>
      <c r="K3911" s="96">
        <f>CENSO[[#This Row],[g (m²)]]*CENSO[[#This Row],[H (m)]]*0.7</f>
        <v>2.8977340488741388</v>
      </c>
      <c r="L3911" s="64">
        <v>1</v>
      </c>
      <c r="M3911" s="65">
        <v>366320.5</v>
      </c>
      <c r="N3911" s="87">
        <v>9703397.1999999899</v>
      </c>
      <c r="O3911" s="87" t="s">
        <v>1228</v>
      </c>
      <c r="P3911" s="87" t="str">
        <f>VLOOKUP(CENSO[[#This Row],[DAP (cm)]],CD[],2,TRUE)</f>
        <v>TORA</v>
      </c>
      <c r="Q3911" s="87" t="str">
        <f>VLOOKUP(CENSO[[#This Row],[DAP (cm)]],DD[],2,TRUE)</f>
        <v>50├ 60</v>
      </c>
      <c r="R3911" s="87" t="str" cm="1">
        <f t="array" ref="R3911">INDEX(_xlfn.TEXTSPLIT(CENSO[[#This Row],[NOME CIENTIFICO]]," "),1)</f>
        <v>Couratari</v>
      </c>
      <c r="S3911" s="98" t="s">
        <v>1004</v>
      </c>
      <c r="T3911" s="87">
        <f>_xlfn.MINIFS(CENSO[DAP (cm)],CENSO[NOME CIENTIFICO],CENSO[[#This Row],[NOME CIENTIFICO]])</f>
        <v>38.833806114422465</v>
      </c>
      <c r="U39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11" s="87" t="str">
        <f>IF(CENSO[[#This Row],[DAP (cm)]]&lt;CENSO[[#This Row],[DMCE (cm)]],"DAP &lt; DMCE","DAP ≥ DMCE")</f>
        <v>DAP ≥ DMCE</v>
      </c>
      <c r="W3911" s="87" t="str">
        <f>IF(CENSO[[#This Row],[DAP (cm)]]&gt;200, "Superior", "Inferior")</f>
        <v>Inferior</v>
      </c>
      <c r="X3911" s="87" t="str">
        <f>VLOOKUP(CENSO[[#This Row],[NOME COMUM]],ESPECIES[],4,FALSE)</f>
        <v>Não</v>
      </c>
      <c r="Y3911" s="87" t="str">
        <f>IF(IFERROR(VLOOKUP(CENSO[[#This Row],[NOME COMUM]],COMERCIAIS[],2, FALSE), "Não") &lt;&gt; "Não", "Sim", "Não")</f>
        <v>Sim</v>
      </c>
      <c r="Z3911" s="133">
        <f>CENSO[[#This Row],[g (m²)]]/SUM(AEEF[AEEF-UT])</f>
        <v>4.0238065478553035E-4</v>
      </c>
      <c r="AA3911" s="133">
        <f>CENSO[[#This Row],[v (m³)]]/SUM(AEEF[AEEF-UT])</f>
        <v>5.069996250297683E-3</v>
      </c>
    </row>
    <row r="3912" spans="1:27" ht="14">
      <c r="A3912" s="86">
        <v>1</v>
      </c>
      <c r="B3912" s="86">
        <v>2</v>
      </c>
      <c r="C3912" s="63">
        <v>109</v>
      </c>
      <c r="D3912" s="63">
        <v>3911</v>
      </c>
      <c r="E3912" s="63" t="str">
        <f>VLOOKUP(CENSO[[#This Row],[NOME COMUM]],ESPECIES[],2,FALSE)</f>
        <v>Erisma uncinatum Warm.</v>
      </c>
      <c r="F3912" s="64" t="s">
        <v>98</v>
      </c>
      <c r="G3912" s="64">
        <v>360</v>
      </c>
      <c r="H3912" s="97">
        <f>CENSO[[#This Row],[CAP (cm)]]/PI()</f>
        <v>114.59155902616465</v>
      </c>
      <c r="I3912" s="64">
        <v>14</v>
      </c>
      <c r="J3912" s="96">
        <f>(PI()*(CENSO[[#This Row],[DAP (cm)]]^2))/40000</f>
        <v>1.0313240312354819</v>
      </c>
      <c r="K3912" s="96">
        <f>CENSO[[#This Row],[g (m²)]]*CENSO[[#This Row],[H (m)]]*0.7</f>
        <v>10.106975506107723</v>
      </c>
      <c r="L3912" s="64">
        <v>1</v>
      </c>
      <c r="M3912" s="65">
        <v>366367.09999999899</v>
      </c>
      <c r="N3912" s="87">
        <v>9703374.0999999903</v>
      </c>
      <c r="O3912" s="87" t="s">
        <v>1228</v>
      </c>
      <c r="P3912" s="87" t="str">
        <f>VLOOKUP(CENSO[[#This Row],[DAP (cm)]],CD[],2,TRUE)</f>
        <v>TORA</v>
      </c>
      <c r="Q3912" s="87" t="str">
        <f>VLOOKUP(CENSO[[#This Row],[DAP (cm)]],DD[],2,TRUE)</f>
        <v>110├ 120</v>
      </c>
      <c r="R3912" s="87" t="str" cm="1">
        <f t="array" ref="R3912">INDEX(_xlfn.TEXTSPLIT(CENSO[[#This Row],[NOME CIENTIFICO]]," "),1)</f>
        <v>Erisma</v>
      </c>
      <c r="S3912" s="98" t="s">
        <v>1004</v>
      </c>
      <c r="T3912" s="87">
        <f>_xlfn.MINIFS(CENSO[DAP (cm)],CENSO[NOME CIENTIFICO],CENSO[[#This Row],[NOME CIENTIFICO]])</f>
        <v>41.38028520389279</v>
      </c>
      <c r="U39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912" s="87" t="str">
        <f>IF(CENSO[[#This Row],[DAP (cm)]]&lt;CENSO[[#This Row],[DMCE (cm)]],"DAP &lt; DMCE","DAP ≥ DMCE")</f>
        <v>DAP ≥ DMCE</v>
      </c>
      <c r="W3912" s="87" t="str">
        <f>IF(CENSO[[#This Row],[DAP (cm)]]&gt;200, "Superior", "Inferior")</f>
        <v>Inferior</v>
      </c>
      <c r="X3912" s="87" t="str">
        <f>VLOOKUP(CENSO[[#This Row],[NOME COMUM]],ESPECIES[],4,FALSE)</f>
        <v>Não</v>
      </c>
      <c r="Y3912" s="87" t="str">
        <f>IF(IFERROR(VLOOKUP(CENSO[[#This Row],[NOME COMUM]],COMERCIAIS[],2, FALSE), "Não") &lt;&gt; "Não", "Sim", "Não")</f>
        <v>Sim</v>
      </c>
      <c r="Z3912" s="133">
        <f>CENSO[[#This Row],[g (m²)]]/SUM(AEEF[AEEF-UT])</f>
        <v>1.8044475038133125E-3</v>
      </c>
      <c r="AA3912" s="133">
        <f>CENSO[[#This Row],[v (m³)]]/SUM(AEEF[AEEF-UT])</f>
        <v>1.7683585537370466E-2</v>
      </c>
    </row>
    <row r="3913" spans="1:27" ht="14">
      <c r="A3913" s="86">
        <v>1</v>
      </c>
      <c r="B3913" s="86">
        <v>2</v>
      </c>
      <c r="C3913" s="63">
        <v>109</v>
      </c>
      <c r="D3913" s="63">
        <v>3912</v>
      </c>
      <c r="E3913" s="63" t="str">
        <f>VLOOKUP(CENSO[[#This Row],[NOME COMUM]],ESPECIES[],2,FALSE)</f>
        <v>Tachigali myrmecophila Ducke</v>
      </c>
      <c r="F3913" s="64" t="s">
        <v>14</v>
      </c>
      <c r="G3913" s="64">
        <v>206</v>
      </c>
      <c r="H3913" s="97">
        <f>CENSO[[#This Row],[CAP (cm)]]/PI()</f>
        <v>65.571836553860877</v>
      </c>
      <c r="I3913" s="64">
        <v>14</v>
      </c>
      <c r="J3913" s="96">
        <f>(PI()*(CENSO[[#This Row],[DAP (cm)]]^2))/40000</f>
        <v>0.33769495825238349</v>
      </c>
      <c r="K3913" s="96">
        <f>CENSO[[#This Row],[g (m²)]]*CENSO[[#This Row],[H (m)]]*0.7</f>
        <v>3.309410590873358</v>
      </c>
      <c r="L3913" s="64">
        <v>1</v>
      </c>
      <c r="M3913" s="65">
        <v>366364.299999999</v>
      </c>
      <c r="N3913" s="87">
        <v>9703373.1999999899</v>
      </c>
      <c r="O3913" s="87" t="s">
        <v>1228</v>
      </c>
      <c r="P3913" s="87" t="str">
        <f>VLOOKUP(CENSO[[#This Row],[DAP (cm)]],CD[],2,TRUE)</f>
        <v>TORA</v>
      </c>
      <c r="Q3913" s="87" t="str">
        <f>VLOOKUP(CENSO[[#This Row],[DAP (cm)]],DD[],2,TRUE)</f>
        <v>60├ 70</v>
      </c>
      <c r="R3913" s="87" t="str" cm="1">
        <f t="array" ref="R3913">INDEX(_xlfn.TEXTSPLIT(CENSO[[#This Row],[NOME CIENTIFICO]]," "),1)</f>
        <v>Tachigali</v>
      </c>
      <c r="S3913" s="98" t="s">
        <v>1004</v>
      </c>
      <c r="T3913" s="87">
        <f>_xlfn.MINIFS(CENSO[DAP (cm)],CENSO[NOME CIENTIFICO],CENSO[[#This Row],[NOME CIENTIFICO]])</f>
        <v>39.152116000606256</v>
      </c>
      <c r="U39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13" s="87" t="str">
        <f>IF(CENSO[[#This Row],[DAP (cm)]]&lt;CENSO[[#This Row],[DMCE (cm)]],"DAP &lt; DMCE","DAP ≥ DMCE")</f>
        <v>DAP ≥ DMCE</v>
      </c>
      <c r="W3913" s="87" t="str">
        <f>IF(CENSO[[#This Row],[DAP (cm)]]&gt;200, "Superior", "Inferior")</f>
        <v>Inferior</v>
      </c>
      <c r="X3913" s="87" t="str">
        <f>VLOOKUP(CENSO[[#This Row],[NOME COMUM]],ESPECIES[],4,FALSE)</f>
        <v>Não</v>
      </c>
      <c r="Y3913" s="87" t="str">
        <f>IF(IFERROR(VLOOKUP(CENSO[[#This Row],[NOME COMUM]],COMERCIAIS[],2, FALSE), "Não") &lt;&gt; "Não", "Sim", "Não")</f>
        <v>Sim</v>
      </c>
      <c r="Z3913" s="133">
        <f>CENSO[[#This Row],[g (m²)]]/SUM(AEEF[AEEF-UT])</f>
        <v>5.9084517185047623E-4</v>
      </c>
      <c r="AA3913" s="133">
        <f>CENSO[[#This Row],[v (m³)]]/SUM(AEEF[AEEF-UT])</f>
        <v>5.7902826841346663E-3</v>
      </c>
    </row>
    <row r="3914" spans="1:27" ht="14">
      <c r="A3914" s="86">
        <v>1</v>
      </c>
      <c r="B3914" s="86">
        <v>2</v>
      </c>
      <c r="C3914" s="63">
        <v>109</v>
      </c>
      <c r="D3914" s="63">
        <v>3913</v>
      </c>
      <c r="E3914" s="63" t="str">
        <f>VLOOKUP(CENSO[[#This Row],[NOME COMUM]],ESPECIES[],2,FALSE)</f>
        <v>Tachigali myrmecophila Ducke</v>
      </c>
      <c r="F3914" s="64" t="s">
        <v>14</v>
      </c>
      <c r="G3914" s="64">
        <v>200</v>
      </c>
      <c r="H3914" s="97">
        <f>CENSO[[#This Row],[CAP (cm)]]/PI()</f>
        <v>63.661977236758133</v>
      </c>
      <c r="I3914" s="64">
        <v>16</v>
      </c>
      <c r="J3914" s="96">
        <f>(PI()*(CENSO[[#This Row],[DAP (cm)]]^2))/40000</f>
        <v>0.31830988618379064</v>
      </c>
      <c r="K3914" s="96">
        <f>CENSO[[#This Row],[g (m²)]]*CENSO[[#This Row],[H (m)]]*0.7</f>
        <v>3.565070725258455</v>
      </c>
      <c r="L3914" s="64">
        <v>1</v>
      </c>
      <c r="M3914" s="65">
        <v>366307.9</v>
      </c>
      <c r="N3914" s="87">
        <v>9703353.5</v>
      </c>
      <c r="O3914" s="87" t="s">
        <v>1228</v>
      </c>
      <c r="P3914" s="87" t="str">
        <f>VLOOKUP(CENSO[[#This Row],[DAP (cm)]],CD[],2,TRUE)</f>
        <v>TORA</v>
      </c>
      <c r="Q3914" s="87" t="str">
        <f>VLOOKUP(CENSO[[#This Row],[DAP (cm)]],DD[],2,TRUE)</f>
        <v>60├ 70</v>
      </c>
      <c r="R3914" s="87" t="str" cm="1">
        <f t="array" ref="R3914">INDEX(_xlfn.TEXTSPLIT(CENSO[[#This Row],[NOME CIENTIFICO]]," "),1)</f>
        <v>Tachigali</v>
      </c>
      <c r="S3914" s="98" t="s">
        <v>1004</v>
      </c>
      <c r="T3914" s="87">
        <f>_xlfn.MINIFS(CENSO[DAP (cm)],CENSO[NOME CIENTIFICO],CENSO[[#This Row],[NOME CIENTIFICO]])</f>
        <v>39.152116000606256</v>
      </c>
      <c r="U39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14" s="87" t="str">
        <f>IF(CENSO[[#This Row],[DAP (cm)]]&lt;CENSO[[#This Row],[DMCE (cm)]],"DAP &lt; DMCE","DAP ≥ DMCE")</f>
        <v>DAP ≥ DMCE</v>
      </c>
      <c r="W3914" s="87" t="str">
        <f>IF(CENSO[[#This Row],[DAP (cm)]]&gt;200, "Superior", "Inferior")</f>
        <v>Inferior</v>
      </c>
      <c r="X3914" s="87" t="str">
        <f>VLOOKUP(CENSO[[#This Row],[NOME COMUM]],ESPECIES[],4,FALSE)</f>
        <v>Não</v>
      </c>
      <c r="Y3914" s="87" t="str">
        <f>IF(IFERROR(VLOOKUP(CENSO[[#This Row],[NOME COMUM]],COMERCIAIS[],2, FALSE), "Não") &lt;&gt; "Não", "Sim", "Não")</f>
        <v>Sim</v>
      </c>
      <c r="Z3914" s="133">
        <f>CENSO[[#This Row],[g (m²)]]/SUM(AEEF[AEEF-UT])</f>
        <v>5.5692824191768894E-4</v>
      </c>
      <c r="AA3914" s="133">
        <f>CENSO[[#This Row],[v (m³)]]/SUM(AEEF[AEEF-UT])</f>
        <v>6.2375963094781156E-3</v>
      </c>
    </row>
    <row r="3915" spans="1:27" ht="14">
      <c r="A3915" s="86">
        <v>1</v>
      </c>
      <c r="B3915" s="86">
        <v>2</v>
      </c>
      <c r="C3915" s="63">
        <v>109</v>
      </c>
      <c r="D3915" s="63">
        <v>3914</v>
      </c>
      <c r="E3915" s="63" t="str">
        <f>VLOOKUP(CENSO[[#This Row],[NOME COMUM]],ESPECIES[],2,FALSE)</f>
        <v>Couratari guianensis Aubl.</v>
      </c>
      <c r="F3915" s="64" t="s">
        <v>6</v>
      </c>
      <c r="G3915" s="64">
        <v>141</v>
      </c>
      <c r="H3915" s="97">
        <f>CENSO[[#This Row],[CAP (cm)]]/PI()</f>
        <v>44.881693951914485</v>
      </c>
      <c r="I3915" s="64">
        <v>19</v>
      </c>
      <c r="J3915" s="96">
        <f>(PI()*(CENSO[[#This Row],[DAP (cm)]]^2))/40000</f>
        <v>0.15820797118049854</v>
      </c>
      <c r="K3915" s="96">
        <f>CENSO[[#This Row],[g (m²)]]*CENSO[[#This Row],[H (m)]]*0.7</f>
        <v>2.1041660167006304</v>
      </c>
      <c r="L3915" s="64">
        <v>1</v>
      </c>
      <c r="M3915" s="65">
        <v>366306.09999999899</v>
      </c>
      <c r="N3915" s="87">
        <v>9703354.3000000007</v>
      </c>
      <c r="O3915" s="98" t="s">
        <v>1225</v>
      </c>
      <c r="P3915" s="87" t="str">
        <f>VLOOKUP(CENSO[[#This Row],[DAP (cm)]],CD[],2,TRUE)</f>
        <v>TORETE</v>
      </c>
      <c r="Q3915" s="87" t="str">
        <f>VLOOKUP(CENSO[[#This Row],[DAP (cm)]],DD[],2,TRUE)</f>
        <v>40├ 50</v>
      </c>
      <c r="R3915" s="87" t="str" cm="1">
        <f t="array" ref="R3915">INDEX(_xlfn.TEXTSPLIT(CENSO[[#This Row],[NOME CIENTIFICO]]," "),1)</f>
        <v>Couratari</v>
      </c>
      <c r="S3915" s="98" t="s">
        <v>1004</v>
      </c>
      <c r="T3915" s="87">
        <f>_xlfn.MINIFS(CENSO[DAP (cm)],CENSO[NOME CIENTIFICO],CENSO[[#This Row],[NOME CIENTIFICO]])</f>
        <v>38.833806114422465</v>
      </c>
      <c r="U39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15" s="87" t="str">
        <f>IF(CENSO[[#This Row],[DAP (cm)]]&lt;CENSO[[#This Row],[DMCE (cm)]],"DAP &lt; DMCE","DAP ≥ DMCE")</f>
        <v>DAP &lt; DMCE</v>
      </c>
      <c r="W3915" s="87" t="str">
        <f>IF(CENSO[[#This Row],[DAP (cm)]]&gt;200, "Superior", "Inferior")</f>
        <v>Inferior</v>
      </c>
      <c r="X3915" s="87" t="str">
        <f>VLOOKUP(CENSO[[#This Row],[NOME COMUM]],ESPECIES[],4,FALSE)</f>
        <v>Não</v>
      </c>
      <c r="Y3915" s="87" t="str">
        <f>IF(IFERROR(VLOOKUP(CENSO[[#This Row],[NOME COMUM]],COMERCIAIS[],2, FALSE), "Não") &lt;&gt; "Não", "Sim", "Não")</f>
        <v>Sim</v>
      </c>
      <c r="Z3915" s="133">
        <f>CENSO[[#This Row],[g (m²)]]/SUM(AEEF[AEEF-UT])</f>
        <v>2.7680725943913934E-4</v>
      </c>
      <c r="AA3915" s="133">
        <f>CENSO[[#This Row],[v (m³)]]/SUM(AEEF[AEEF-UT])</f>
        <v>3.6815365505405528E-3</v>
      </c>
    </row>
    <row r="3916" spans="1:27" ht="14">
      <c r="A3916" s="86">
        <v>1</v>
      </c>
      <c r="B3916" s="86">
        <v>2</v>
      </c>
      <c r="C3916" s="63">
        <v>109</v>
      </c>
      <c r="D3916" s="63">
        <v>3915</v>
      </c>
      <c r="E3916" s="63" t="str">
        <f>VLOOKUP(CENSO[[#This Row],[NOME COMUM]],ESPECIES[],2,FALSE)</f>
        <v>Buchenavia capitata (Vahl) Eichler</v>
      </c>
      <c r="F3916" s="64" t="s">
        <v>10</v>
      </c>
      <c r="G3916" s="64">
        <v>314</v>
      </c>
      <c r="H3916" s="97">
        <f>CENSO[[#This Row],[CAP (cm)]]/PI()</f>
        <v>99.949304261710282</v>
      </c>
      <c r="I3916" s="64">
        <v>21</v>
      </c>
      <c r="J3916" s="96">
        <f>(PI()*(CENSO[[#This Row],[DAP (cm)]]^2))/40000</f>
        <v>0.78460203845442589</v>
      </c>
      <c r="K3916" s="96">
        <f>CENSO[[#This Row],[g (m²)]]*CENSO[[#This Row],[H (m)]]*0.7</f>
        <v>11.533649965280061</v>
      </c>
      <c r="L3916" s="64">
        <v>1</v>
      </c>
      <c r="M3916" s="65">
        <v>366297.299999999</v>
      </c>
      <c r="N3916" s="87">
        <v>9703341.9000000004</v>
      </c>
      <c r="O3916" s="87" t="s">
        <v>1227</v>
      </c>
      <c r="P3916" s="87" t="str">
        <f>VLOOKUP(CENSO[[#This Row],[DAP (cm)]],CD[],2,TRUE)</f>
        <v>TORA</v>
      </c>
      <c r="Q3916" s="87" t="str">
        <f>VLOOKUP(CENSO[[#This Row],[DAP (cm)]],DD[],2,TRUE)</f>
        <v>90├ 100</v>
      </c>
      <c r="R3916" s="87" t="str" cm="1">
        <f t="array" ref="R3916">INDEX(_xlfn.TEXTSPLIT(CENSO[[#This Row],[NOME CIENTIFICO]]," "),1)</f>
        <v>Buchenavia</v>
      </c>
      <c r="S3916" s="98" t="s">
        <v>1004</v>
      </c>
      <c r="T3916" s="87">
        <f>_xlfn.MINIFS(CENSO[DAP (cm)],CENSO[NOME CIENTIFICO],CENSO[[#This Row],[NOME CIENTIFICO]])</f>
        <v>41.38028520389279</v>
      </c>
      <c r="U39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916" s="87" t="str">
        <f>IF(CENSO[[#This Row],[DAP (cm)]]&lt;CENSO[[#This Row],[DMCE (cm)]],"DAP &lt; DMCE","DAP ≥ DMCE")</f>
        <v>DAP ≥ DMCE</v>
      </c>
      <c r="W3916" s="87" t="str">
        <f>IF(CENSO[[#This Row],[DAP (cm)]]&gt;200, "Superior", "Inferior")</f>
        <v>Inferior</v>
      </c>
      <c r="X3916" s="87" t="str">
        <f>VLOOKUP(CENSO[[#This Row],[NOME COMUM]],ESPECIES[],4,FALSE)</f>
        <v>Não</v>
      </c>
      <c r="Y3916" s="87" t="str">
        <f>IF(IFERROR(VLOOKUP(CENSO[[#This Row],[NOME COMUM]],COMERCIAIS[],2, FALSE), "Não") &lt;&gt; "Não", "Sim", "Não")</f>
        <v>Não</v>
      </c>
      <c r="Z3916" s="133">
        <f>CENSO[[#This Row],[g (m²)]]/SUM(AEEF[AEEF-UT])</f>
        <v>1.3727724235029122E-3</v>
      </c>
      <c r="AA3916" s="133">
        <f>CENSO[[#This Row],[v (m³)]]/SUM(AEEF[AEEF-UT])</f>
        <v>2.0179754625492808E-2</v>
      </c>
    </row>
    <row r="3917" spans="1:27" ht="14">
      <c r="A3917" s="86">
        <v>1</v>
      </c>
      <c r="B3917" s="86">
        <v>2</v>
      </c>
      <c r="C3917" s="63">
        <v>109</v>
      </c>
      <c r="D3917" s="63">
        <v>3916</v>
      </c>
      <c r="E3917" s="63" t="str">
        <f>VLOOKUP(CENSO[[#This Row],[NOME COMUM]],ESPECIES[],2,FALSE)</f>
        <v>Hymenolobium petraeum Ducke</v>
      </c>
      <c r="F3917" s="64" t="s">
        <v>40</v>
      </c>
      <c r="G3917" s="64">
        <v>180</v>
      </c>
      <c r="H3917" s="97">
        <f>CENSO[[#This Row],[CAP (cm)]]/PI()</f>
        <v>57.295779513082323</v>
      </c>
      <c r="I3917" s="64">
        <v>13</v>
      </c>
      <c r="J3917" s="96">
        <f>(PI()*(CENSO[[#This Row],[DAP (cm)]]^2))/40000</f>
        <v>0.25783100780887047</v>
      </c>
      <c r="K3917" s="96">
        <f>CENSO[[#This Row],[g (m²)]]*CENSO[[#This Row],[H (m)]]*0.7</f>
        <v>2.346262171060721</v>
      </c>
      <c r="L3917" s="64">
        <v>1</v>
      </c>
      <c r="M3917" s="65">
        <v>366300</v>
      </c>
      <c r="N3917" s="87">
        <v>9703340.5999999903</v>
      </c>
      <c r="O3917" s="87" t="s">
        <v>1227</v>
      </c>
      <c r="P3917" s="87" t="str">
        <f>VLOOKUP(CENSO[[#This Row],[DAP (cm)]],CD[],2,TRUE)</f>
        <v>TORA</v>
      </c>
      <c r="Q3917" s="87" t="str">
        <f>VLOOKUP(CENSO[[#This Row],[DAP (cm)]],DD[],2,TRUE)</f>
        <v>50├ 60</v>
      </c>
      <c r="R3917" s="87" t="str" cm="1">
        <f t="array" ref="R3917">INDEX(_xlfn.TEXTSPLIT(CENSO[[#This Row],[NOME CIENTIFICO]]," "),1)</f>
        <v>Hymenolobium</v>
      </c>
      <c r="S3917" s="98" t="s">
        <v>1004</v>
      </c>
      <c r="T3917" s="87">
        <f>_xlfn.MINIFS(CENSO[DAP (cm)],CENSO[NOME CIENTIFICO],CENSO[[#This Row],[NOME CIENTIFICO]])</f>
        <v>41.38028520389279</v>
      </c>
      <c r="U39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917" s="87" t="str">
        <f>IF(CENSO[[#This Row],[DAP (cm)]]&lt;CENSO[[#This Row],[DMCE (cm)]],"DAP &lt; DMCE","DAP ≥ DMCE")</f>
        <v>DAP ≥ DMCE</v>
      </c>
      <c r="W3917" s="87" t="str">
        <f>IF(CENSO[[#This Row],[DAP (cm)]]&gt;200, "Superior", "Inferior")</f>
        <v>Inferior</v>
      </c>
      <c r="X3917" s="87" t="str">
        <f>VLOOKUP(CENSO[[#This Row],[NOME COMUM]],ESPECIES[],4,FALSE)</f>
        <v>Não</v>
      </c>
      <c r="Y3917" s="87" t="str">
        <f>IF(IFERROR(VLOOKUP(CENSO[[#This Row],[NOME COMUM]],COMERCIAIS[],2, FALSE), "Não") &lt;&gt; "Não", "Sim", "Não")</f>
        <v>Sim</v>
      </c>
      <c r="Z3917" s="133">
        <f>CENSO[[#This Row],[g (m²)]]/SUM(AEEF[AEEF-UT])</f>
        <v>4.5111187595332813E-4</v>
      </c>
      <c r="AA3917" s="133">
        <f>CENSO[[#This Row],[v (m³)]]/SUM(AEEF[AEEF-UT])</f>
        <v>4.1051180711752858E-3</v>
      </c>
    </row>
    <row r="3918" spans="1:27" ht="14">
      <c r="A3918" s="86">
        <v>1</v>
      </c>
      <c r="B3918" s="86">
        <v>2</v>
      </c>
      <c r="C3918" s="63">
        <v>109</v>
      </c>
      <c r="D3918" s="63">
        <v>3917</v>
      </c>
      <c r="E3918" s="63" t="str">
        <f>VLOOKUP(CENSO[[#This Row],[NOME COMUM]],ESPECIES[],2,FALSE)</f>
        <v>Tachigali myrmecophila Ducke</v>
      </c>
      <c r="F3918" s="64" t="s">
        <v>14</v>
      </c>
      <c r="G3918" s="64">
        <v>196</v>
      </c>
      <c r="H3918" s="97">
        <f>CENSO[[#This Row],[CAP (cm)]]/PI()</f>
        <v>62.388737692022971</v>
      </c>
      <c r="I3918" s="64">
        <v>17</v>
      </c>
      <c r="J3918" s="96">
        <f>(PI()*(CENSO[[#This Row],[DAP (cm)]]^2))/40000</f>
        <v>0.30570481469091254</v>
      </c>
      <c r="K3918" s="96">
        <f>CENSO[[#This Row],[g (m²)]]*CENSO[[#This Row],[H (m)]]*0.7</f>
        <v>3.637887294821859</v>
      </c>
      <c r="L3918" s="64">
        <v>1</v>
      </c>
      <c r="M3918" s="65">
        <v>366303.5</v>
      </c>
      <c r="N3918" s="87">
        <v>9703316.9000000004</v>
      </c>
      <c r="O3918" s="87" t="s">
        <v>1228</v>
      </c>
      <c r="P3918" s="87" t="str">
        <f>VLOOKUP(CENSO[[#This Row],[DAP (cm)]],CD[],2,TRUE)</f>
        <v>TORA</v>
      </c>
      <c r="Q3918" s="87" t="str">
        <f>VLOOKUP(CENSO[[#This Row],[DAP (cm)]],DD[],2,TRUE)</f>
        <v>60├ 70</v>
      </c>
      <c r="R3918" s="87" t="str" cm="1">
        <f t="array" ref="R3918">INDEX(_xlfn.TEXTSPLIT(CENSO[[#This Row],[NOME CIENTIFICO]]," "),1)</f>
        <v>Tachigali</v>
      </c>
      <c r="S3918" s="98" t="s">
        <v>1004</v>
      </c>
      <c r="T3918" s="87">
        <f>_xlfn.MINIFS(CENSO[DAP (cm)],CENSO[NOME CIENTIFICO],CENSO[[#This Row],[NOME CIENTIFICO]])</f>
        <v>39.152116000606256</v>
      </c>
      <c r="U39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18" s="87" t="str">
        <f>IF(CENSO[[#This Row],[DAP (cm)]]&lt;CENSO[[#This Row],[DMCE (cm)]],"DAP &lt; DMCE","DAP ≥ DMCE")</f>
        <v>DAP ≥ DMCE</v>
      </c>
      <c r="W3918" s="87" t="str">
        <f>IF(CENSO[[#This Row],[DAP (cm)]]&gt;200, "Superior", "Inferior")</f>
        <v>Inferior</v>
      </c>
      <c r="X3918" s="87" t="str">
        <f>VLOOKUP(CENSO[[#This Row],[NOME COMUM]],ESPECIES[],4,FALSE)</f>
        <v>Não</v>
      </c>
      <c r="Y3918" s="87" t="str">
        <f>IF(IFERROR(VLOOKUP(CENSO[[#This Row],[NOME COMUM]],COMERCIAIS[],2, FALSE), "Não") &lt;&gt; "Não", "Sim", "Não")</f>
        <v>Sim</v>
      </c>
      <c r="Z3918" s="133">
        <f>CENSO[[#This Row],[g (m²)]]/SUM(AEEF[AEEF-UT])</f>
        <v>5.3487388353774844E-4</v>
      </c>
      <c r="AA3918" s="133">
        <f>CENSO[[#This Row],[v (m³)]]/SUM(AEEF[AEEF-UT])</f>
        <v>6.3649992140992068E-3</v>
      </c>
    </row>
    <row r="3919" spans="1:27" ht="14">
      <c r="A3919" s="86">
        <v>1</v>
      </c>
      <c r="B3919" s="86">
        <v>2</v>
      </c>
      <c r="C3919" s="63">
        <v>109</v>
      </c>
      <c r="D3919" s="63">
        <v>3918</v>
      </c>
      <c r="E3919" s="63" t="str">
        <f>VLOOKUP(CENSO[[#This Row],[NOME COMUM]],ESPECIES[],2,FALSE)</f>
        <v>Pouteria sp.</v>
      </c>
      <c r="F3919" s="64" t="s">
        <v>83</v>
      </c>
      <c r="G3919" s="64">
        <v>180</v>
      </c>
      <c r="H3919" s="97">
        <f>CENSO[[#This Row],[CAP (cm)]]/PI()</f>
        <v>57.295779513082323</v>
      </c>
      <c r="I3919" s="64">
        <v>13</v>
      </c>
      <c r="J3919" s="96">
        <f>(PI()*(CENSO[[#This Row],[DAP (cm)]]^2))/40000</f>
        <v>0.25783100780887047</v>
      </c>
      <c r="K3919" s="96">
        <f>CENSO[[#This Row],[g (m²)]]*CENSO[[#This Row],[H (m)]]*0.7</f>
        <v>2.346262171060721</v>
      </c>
      <c r="L3919" s="64">
        <v>1</v>
      </c>
      <c r="M3919" s="65">
        <v>366275</v>
      </c>
      <c r="N3919" s="87">
        <v>9703227.5999999903</v>
      </c>
      <c r="O3919" s="87" t="s">
        <v>1227</v>
      </c>
      <c r="P3919" s="87" t="str">
        <f>VLOOKUP(CENSO[[#This Row],[DAP (cm)]],CD[],2,TRUE)</f>
        <v>TORA</v>
      </c>
      <c r="Q3919" s="87" t="str">
        <f>VLOOKUP(CENSO[[#This Row],[DAP (cm)]],DD[],2,TRUE)</f>
        <v>50├ 60</v>
      </c>
      <c r="R3919" s="87" t="str" cm="1">
        <f t="array" ref="R3919">INDEX(_xlfn.TEXTSPLIT(CENSO[[#This Row],[NOME CIENTIFICO]]," "),1)</f>
        <v>Pouteria</v>
      </c>
      <c r="S3919" s="98" t="s">
        <v>1004</v>
      </c>
      <c r="T3919" s="87">
        <f>_xlfn.MINIFS(CENSO[DAP (cm)],CENSO[NOME CIENTIFICO],CENSO[[#This Row],[NOME CIENTIFICO]])</f>
        <v>39.788735772973837</v>
      </c>
      <c r="U39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19" s="87" t="str">
        <f>IF(CENSO[[#This Row],[DAP (cm)]]&lt;CENSO[[#This Row],[DMCE (cm)]],"DAP &lt; DMCE","DAP ≥ DMCE")</f>
        <v>DAP ≥ DMCE</v>
      </c>
      <c r="W3919" s="87" t="str">
        <f>IF(CENSO[[#This Row],[DAP (cm)]]&gt;200, "Superior", "Inferior")</f>
        <v>Inferior</v>
      </c>
      <c r="X3919" s="87" t="str">
        <f>VLOOKUP(CENSO[[#This Row],[NOME COMUM]],ESPECIES[],4,FALSE)</f>
        <v>Não</v>
      </c>
      <c r="Y3919" s="87" t="str">
        <f>IF(IFERROR(VLOOKUP(CENSO[[#This Row],[NOME COMUM]],COMERCIAIS[],2, FALSE), "Não") &lt;&gt; "Não", "Sim", "Não")</f>
        <v>Não</v>
      </c>
      <c r="Z3919" s="133">
        <f>CENSO[[#This Row],[g (m²)]]/SUM(AEEF[AEEF-UT])</f>
        <v>4.5111187595332813E-4</v>
      </c>
      <c r="AA3919" s="133">
        <f>CENSO[[#This Row],[v (m³)]]/SUM(AEEF[AEEF-UT])</f>
        <v>4.1051180711752858E-3</v>
      </c>
    </row>
    <row r="3920" spans="1:27" ht="14">
      <c r="A3920" s="86">
        <v>1</v>
      </c>
      <c r="B3920" s="86">
        <v>2</v>
      </c>
      <c r="C3920" s="63">
        <v>109</v>
      </c>
      <c r="D3920" s="63">
        <v>3919</v>
      </c>
      <c r="E3920" s="63" t="str">
        <f>VLOOKUP(CENSO[[#This Row],[NOME COMUM]],ESPECIES[],2,FALSE)</f>
        <v>Cedrelinga catenaeformis Ducke</v>
      </c>
      <c r="F3920" s="64" t="s">
        <v>71</v>
      </c>
      <c r="G3920" s="64">
        <v>320</v>
      </c>
      <c r="H3920" s="97">
        <f>CENSO[[#This Row],[CAP (cm)]]/PI()</f>
        <v>101.85916357881302</v>
      </c>
      <c r="I3920" s="64">
        <v>20</v>
      </c>
      <c r="J3920" s="96">
        <f>(PI()*(CENSO[[#This Row],[DAP (cm)]]^2))/40000</f>
        <v>0.81487330863050433</v>
      </c>
      <c r="K3920" s="96">
        <f>CENSO[[#This Row],[g (m²)]]*CENSO[[#This Row],[H (m)]]*0.7</f>
        <v>11.40822632082706</v>
      </c>
      <c r="L3920" s="64">
        <v>1</v>
      </c>
      <c r="M3920" s="65">
        <v>366269.5</v>
      </c>
      <c r="N3920" s="87">
        <v>9703227.9000000004</v>
      </c>
      <c r="O3920" s="87" t="s">
        <v>1228</v>
      </c>
      <c r="P3920" s="87" t="str">
        <f>VLOOKUP(CENSO[[#This Row],[DAP (cm)]],CD[],2,TRUE)</f>
        <v>TORA</v>
      </c>
      <c r="Q3920" s="87" t="str">
        <f>VLOOKUP(CENSO[[#This Row],[DAP (cm)]],DD[],2,TRUE)</f>
        <v>100├ 110</v>
      </c>
      <c r="R3920" s="87" t="str" cm="1">
        <f t="array" ref="R3920">INDEX(_xlfn.TEXTSPLIT(CENSO[[#This Row],[NOME CIENTIFICO]]," "),1)</f>
        <v>Cedrelinga</v>
      </c>
      <c r="S3920" s="98" t="s">
        <v>1004</v>
      </c>
      <c r="T3920" s="87">
        <f>_xlfn.MINIFS(CENSO[DAP (cm)],CENSO[NOME CIENTIFICO],CENSO[[#This Row],[NOME CIENTIFICO]])</f>
        <v>38.515496228238675</v>
      </c>
      <c r="U39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20" s="87" t="str">
        <f>IF(CENSO[[#This Row],[DAP (cm)]]&lt;CENSO[[#This Row],[DMCE (cm)]],"DAP &lt; DMCE","DAP ≥ DMCE")</f>
        <v>DAP ≥ DMCE</v>
      </c>
      <c r="W3920" s="87" t="str">
        <f>IF(CENSO[[#This Row],[DAP (cm)]]&gt;200, "Superior", "Inferior")</f>
        <v>Inferior</v>
      </c>
      <c r="X3920" s="87" t="str">
        <f>VLOOKUP(CENSO[[#This Row],[NOME COMUM]],ESPECIES[],4,FALSE)</f>
        <v>Não</v>
      </c>
      <c r="Y3920" s="87" t="str">
        <f>IF(IFERROR(VLOOKUP(CENSO[[#This Row],[NOME COMUM]],COMERCIAIS[],2, FALSE), "Não") &lt;&gt; "Não", "Sim", "Não")</f>
        <v>Sim</v>
      </c>
      <c r="Z3920" s="133">
        <f>CENSO[[#This Row],[g (m²)]]/SUM(AEEF[AEEF-UT])</f>
        <v>1.4257362993092843E-3</v>
      </c>
      <c r="AA3920" s="133">
        <f>CENSO[[#This Row],[v (m³)]]/SUM(AEEF[AEEF-UT])</f>
        <v>1.9960308190329977E-2</v>
      </c>
    </row>
    <row r="3921" spans="1:27" ht="14">
      <c r="A3921" s="86">
        <v>1</v>
      </c>
      <c r="B3921" s="86">
        <v>2</v>
      </c>
      <c r="C3921" s="63">
        <v>109</v>
      </c>
      <c r="D3921" s="63">
        <v>3920</v>
      </c>
      <c r="E3921" s="63" t="str">
        <f>VLOOKUP(CENSO[[#This Row],[NOME COMUM]],ESPECIES[],2,FALSE)</f>
        <v>Piptadenia suaveolens Miq.</v>
      </c>
      <c r="F3921" s="64" t="s">
        <v>22</v>
      </c>
      <c r="G3921" s="64">
        <v>300</v>
      </c>
      <c r="H3921" s="97">
        <f>CENSO[[#This Row],[CAP (cm)]]/PI()</f>
        <v>95.4929658551372</v>
      </c>
      <c r="I3921" s="64">
        <v>20</v>
      </c>
      <c r="J3921" s="96">
        <f>(PI()*(CENSO[[#This Row],[DAP (cm)]]^2))/40000</f>
        <v>0.7161972439135289</v>
      </c>
      <c r="K3921" s="96">
        <f>CENSO[[#This Row],[g (m²)]]*CENSO[[#This Row],[H (m)]]*0.7</f>
        <v>10.026761414789403</v>
      </c>
      <c r="L3921" s="64">
        <v>1</v>
      </c>
      <c r="M3921" s="65">
        <v>366267.2</v>
      </c>
      <c r="N3921" s="87">
        <v>9703223.5</v>
      </c>
      <c r="O3921" s="87" t="s">
        <v>1228</v>
      </c>
      <c r="P3921" s="87" t="str">
        <f>VLOOKUP(CENSO[[#This Row],[DAP (cm)]],CD[],2,TRUE)</f>
        <v>TORA</v>
      </c>
      <c r="Q3921" s="87" t="str">
        <f>VLOOKUP(CENSO[[#This Row],[DAP (cm)]],DD[],2,TRUE)</f>
        <v>90├ 100</v>
      </c>
      <c r="R3921" s="87" t="str" cm="1">
        <f t="array" ref="R3921">INDEX(_xlfn.TEXTSPLIT(CENSO[[#This Row],[NOME CIENTIFICO]]," "),1)</f>
        <v>Piptadenia</v>
      </c>
      <c r="S3921" s="98" t="s">
        <v>1004</v>
      </c>
      <c r="T3921" s="87">
        <f>_xlfn.MINIFS(CENSO[DAP (cm)],CENSO[NOME CIENTIFICO],CENSO[[#This Row],[NOME CIENTIFICO]])</f>
        <v>39.788735772973837</v>
      </c>
      <c r="U39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21" s="87" t="str">
        <f>IF(CENSO[[#This Row],[DAP (cm)]]&lt;CENSO[[#This Row],[DMCE (cm)]],"DAP &lt; DMCE","DAP ≥ DMCE")</f>
        <v>DAP ≥ DMCE</v>
      </c>
      <c r="W3921" s="87" t="str">
        <f>IF(CENSO[[#This Row],[DAP (cm)]]&gt;200, "Superior", "Inferior")</f>
        <v>Inferior</v>
      </c>
      <c r="X3921" s="87" t="str">
        <f>VLOOKUP(CENSO[[#This Row],[NOME COMUM]],ESPECIES[],4,FALSE)</f>
        <v>Não</v>
      </c>
      <c r="Y3921" s="87" t="str">
        <f>IF(IFERROR(VLOOKUP(CENSO[[#This Row],[NOME COMUM]],COMERCIAIS[],2, FALSE), "Não") &lt;&gt; "Não", "Sim", "Não")</f>
        <v>Sim</v>
      </c>
      <c r="Z3921" s="133">
        <f>CENSO[[#This Row],[g (m²)]]/SUM(AEEF[AEEF-UT])</f>
        <v>1.2530885443148001E-3</v>
      </c>
      <c r="AA3921" s="133">
        <f>CENSO[[#This Row],[v (m³)]]/SUM(AEEF[AEEF-UT])</f>
        <v>1.75432396204072E-2</v>
      </c>
    </row>
    <row r="3922" spans="1:27" ht="14">
      <c r="A3922" s="86">
        <v>1</v>
      </c>
      <c r="B3922" s="86">
        <v>2</v>
      </c>
      <c r="C3922" s="63">
        <v>109</v>
      </c>
      <c r="D3922" s="63">
        <v>3921</v>
      </c>
      <c r="E3922" s="63" t="str">
        <f>VLOOKUP(CENSO[[#This Row],[NOME COMUM]],ESPECIES[],2,FALSE)</f>
        <v>Eschweilera grandiflora (Aubl.) Sandwith</v>
      </c>
      <c r="F3922" s="64" t="s">
        <v>19</v>
      </c>
      <c r="G3922" s="64">
        <v>190</v>
      </c>
      <c r="H3922" s="97">
        <f>CENSO[[#This Row],[CAP (cm)]]/PI()</f>
        <v>60.478878374920228</v>
      </c>
      <c r="I3922" s="64">
        <v>20</v>
      </c>
      <c r="J3922" s="96">
        <f>(PI()*(CENSO[[#This Row],[DAP (cm)]]^2))/40000</f>
        <v>0.28727467228087106</v>
      </c>
      <c r="K3922" s="96">
        <f>CENSO[[#This Row],[g (m²)]]*CENSO[[#This Row],[H (m)]]*0.7</f>
        <v>4.021845411932194</v>
      </c>
      <c r="L3922" s="64">
        <v>1</v>
      </c>
      <c r="M3922" s="65">
        <v>366271.59999999899</v>
      </c>
      <c r="N3922" s="87">
        <v>9703210.4000000004</v>
      </c>
      <c r="O3922" s="87" t="s">
        <v>1227</v>
      </c>
      <c r="P3922" s="87" t="str">
        <f>VLOOKUP(CENSO[[#This Row],[DAP (cm)]],CD[],2,TRUE)</f>
        <v>TORA</v>
      </c>
      <c r="Q3922" s="87" t="str">
        <f>VLOOKUP(CENSO[[#This Row],[DAP (cm)]],DD[],2,TRUE)</f>
        <v>60├ 70</v>
      </c>
      <c r="R3922" s="87" t="str" cm="1">
        <f t="array" ref="R3922">INDEX(_xlfn.TEXTSPLIT(CENSO[[#This Row],[NOME CIENTIFICO]]," "),1)</f>
        <v>Eschweilera</v>
      </c>
      <c r="S3922" s="98" t="s">
        <v>1004</v>
      </c>
      <c r="T3922" s="87">
        <f>_xlfn.MINIFS(CENSO[DAP (cm)],CENSO[NOME CIENTIFICO],CENSO[[#This Row],[NOME CIENTIFICO]])</f>
        <v>41.38028520389279</v>
      </c>
      <c r="U39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922" s="87" t="str">
        <f>IF(CENSO[[#This Row],[DAP (cm)]]&lt;CENSO[[#This Row],[DMCE (cm)]],"DAP &lt; DMCE","DAP ≥ DMCE")</f>
        <v>DAP ≥ DMCE</v>
      </c>
      <c r="W3922" s="87" t="str">
        <f>IF(CENSO[[#This Row],[DAP (cm)]]&gt;200, "Superior", "Inferior")</f>
        <v>Inferior</v>
      </c>
      <c r="X3922" s="87" t="str">
        <f>VLOOKUP(CENSO[[#This Row],[NOME COMUM]],ESPECIES[],4,FALSE)</f>
        <v>Não</v>
      </c>
      <c r="Y3922" s="87" t="str">
        <f>IF(IFERROR(VLOOKUP(CENSO[[#This Row],[NOME COMUM]],COMERCIAIS[],2, FALSE), "Não") &lt;&gt; "Não", "Sim", "Não")</f>
        <v>Não</v>
      </c>
      <c r="Z3922" s="133">
        <f>CENSO[[#This Row],[g (m²)]]/SUM(AEEF[AEEF-UT])</f>
        <v>5.0262773833071434E-4</v>
      </c>
      <c r="AA3922" s="133">
        <f>CENSO[[#This Row],[v (m³)]]/SUM(AEEF[AEEF-UT])</f>
        <v>7.0367883366299986E-3</v>
      </c>
    </row>
    <row r="3923" spans="1:27" ht="14">
      <c r="A3923" s="86">
        <v>1</v>
      </c>
      <c r="B3923" s="86">
        <v>2</v>
      </c>
      <c r="C3923" s="63">
        <v>109</v>
      </c>
      <c r="D3923" s="63">
        <v>3922</v>
      </c>
      <c r="E3923" s="63" t="str">
        <f>VLOOKUP(CENSO[[#This Row],[NOME COMUM]],ESPECIES[],2,FALSE)</f>
        <v>Brosimum parinarioides Ducke</v>
      </c>
      <c r="F3923" s="64" t="s">
        <v>54</v>
      </c>
      <c r="G3923" s="64">
        <v>291</v>
      </c>
      <c r="H3923" s="97">
        <f>CENSO[[#This Row],[CAP (cm)]]/PI()</f>
        <v>92.628176879483092</v>
      </c>
      <c r="I3923" s="64">
        <v>19</v>
      </c>
      <c r="J3923" s="96">
        <f>(PI()*(CENSO[[#This Row],[DAP (cm)]]^2))/40000</f>
        <v>0.67386998679823951</v>
      </c>
      <c r="K3923" s="96">
        <f>CENSO[[#This Row],[g (m²)]]*CENSO[[#This Row],[H (m)]]*0.7</f>
        <v>8.9624708244165845</v>
      </c>
      <c r="L3923" s="64">
        <v>1</v>
      </c>
      <c r="M3923" s="65">
        <v>366271.59999999899</v>
      </c>
      <c r="N3923" s="87">
        <v>9703210.4000000004</v>
      </c>
      <c r="O3923" s="87" t="s">
        <v>1227</v>
      </c>
      <c r="P3923" s="87" t="str">
        <f>VLOOKUP(CENSO[[#This Row],[DAP (cm)]],CD[],2,TRUE)</f>
        <v>TORA</v>
      </c>
      <c r="Q3923" s="87" t="str">
        <f>VLOOKUP(CENSO[[#This Row],[DAP (cm)]],DD[],2,TRUE)</f>
        <v>90├ 100</v>
      </c>
      <c r="R3923" s="87" t="str" cm="1">
        <f t="array" ref="R3923">INDEX(_xlfn.TEXTSPLIT(CENSO[[#This Row],[NOME CIENTIFICO]]," "),1)</f>
        <v>Brosimum</v>
      </c>
      <c r="S3923" s="98" t="s">
        <v>1004</v>
      </c>
      <c r="T3923" s="87">
        <f>_xlfn.MINIFS(CENSO[DAP (cm)],CENSO[NOME CIENTIFICO],CENSO[[#This Row],[NOME CIENTIFICO]])</f>
        <v>41.38028520389279</v>
      </c>
      <c r="U39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923" s="87" t="str">
        <f>IF(CENSO[[#This Row],[DAP (cm)]]&lt;CENSO[[#This Row],[DMCE (cm)]],"DAP &lt; DMCE","DAP ≥ DMCE")</f>
        <v>DAP ≥ DMCE</v>
      </c>
      <c r="W3923" s="87" t="str">
        <f>IF(CENSO[[#This Row],[DAP (cm)]]&gt;200, "Superior", "Inferior")</f>
        <v>Inferior</v>
      </c>
      <c r="X3923" s="87" t="str">
        <f>VLOOKUP(CENSO[[#This Row],[NOME COMUM]],ESPECIES[],4,FALSE)</f>
        <v>Não</v>
      </c>
      <c r="Y3923" s="87" t="str">
        <f>IF(IFERROR(VLOOKUP(CENSO[[#This Row],[NOME COMUM]],COMERCIAIS[],2, FALSE), "Não") &lt;&gt; "Não", "Sim", "Não")</f>
        <v>Não</v>
      </c>
      <c r="Z3923" s="133">
        <f>CENSO[[#This Row],[g (m²)]]/SUM(AEEF[AEEF-UT])</f>
        <v>1.1790310113457957E-3</v>
      </c>
      <c r="AA3923" s="133">
        <f>CENSO[[#This Row],[v (m³)]]/SUM(AEEF[AEEF-UT])</f>
        <v>1.5681112450899082E-2</v>
      </c>
    </row>
    <row r="3924" spans="1:27" ht="14">
      <c r="A3924" s="86">
        <v>1</v>
      </c>
      <c r="B3924" s="86">
        <v>2</v>
      </c>
      <c r="C3924" s="63">
        <v>109</v>
      </c>
      <c r="D3924" s="63">
        <v>3923</v>
      </c>
      <c r="E3924" s="63" t="str">
        <f>VLOOKUP(CENSO[[#This Row],[NOME COMUM]],ESPECIES[],2,FALSE)</f>
        <v>Erisma uncinatum Warm.</v>
      </c>
      <c r="F3924" s="64" t="s">
        <v>98</v>
      </c>
      <c r="G3924" s="64">
        <v>400</v>
      </c>
      <c r="H3924" s="97">
        <f>CENSO[[#This Row],[CAP (cm)]]/PI()</f>
        <v>127.32395447351627</v>
      </c>
      <c r="I3924" s="64">
        <v>17</v>
      </c>
      <c r="J3924" s="96">
        <f>(PI()*(CENSO[[#This Row],[DAP (cm)]]^2))/40000</f>
        <v>1.2732395447351625</v>
      </c>
      <c r="K3924" s="96">
        <f>CENSO[[#This Row],[g (m²)]]*CENSO[[#This Row],[H (m)]]*0.7</f>
        <v>15.151550582348433</v>
      </c>
      <c r="L3924" s="64">
        <v>1</v>
      </c>
      <c r="M3924" s="65">
        <v>366257.2</v>
      </c>
      <c r="N3924" s="87">
        <v>9703169.6999999899</v>
      </c>
      <c r="O3924" s="87" t="s">
        <v>1228</v>
      </c>
      <c r="P3924" s="87" t="str">
        <f>VLOOKUP(CENSO[[#This Row],[DAP (cm)]],CD[],2,TRUE)</f>
        <v>TORA</v>
      </c>
      <c r="Q3924" s="87" t="str">
        <f>VLOOKUP(CENSO[[#This Row],[DAP (cm)]],DD[],2,TRUE)</f>
        <v>120├ 130</v>
      </c>
      <c r="R3924" s="87" t="str" cm="1">
        <f t="array" ref="R3924">INDEX(_xlfn.TEXTSPLIT(CENSO[[#This Row],[NOME CIENTIFICO]]," "),1)</f>
        <v>Erisma</v>
      </c>
      <c r="S3924" s="98" t="s">
        <v>1004</v>
      </c>
      <c r="T3924" s="87">
        <f>_xlfn.MINIFS(CENSO[DAP (cm)],CENSO[NOME CIENTIFICO],CENSO[[#This Row],[NOME CIENTIFICO]])</f>
        <v>41.38028520389279</v>
      </c>
      <c r="U39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924" s="87" t="str">
        <f>IF(CENSO[[#This Row],[DAP (cm)]]&lt;CENSO[[#This Row],[DMCE (cm)]],"DAP &lt; DMCE","DAP ≥ DMCE")</f>
        <v>DAP ≥ DMCE</v>
      </c>
      <c r="W3924" s="87" t="str">
        <f>IF(CENSO[[#This Row],[DAP (cm)]]&gt;200, "Superior", "Inferior")</f>
        <v>Inferior</v>
      </c>
      <c r="X3924" s="87" t="str">
        <f>VLOOKUP(CENSO[[#This Row],[NOME COMUM]],ESPECIES[],4,FALSE)</f>
        <v>Não</v>
      </c>
      <c r="Y3924" s="87" t="str">
        <f>IF(IFERROR(VLOOKUP(CENSO[[#This Row],[NOME COMUM]],COMERCIAIS[],2, FALSE), "Não") &lt;&gt; "Não", "Sim", "Não")</f>
        <v>Sim</v>
      </c>
      <c r="Z3924" s="133">
        <f>CENSO[[#This Row],[g (m²)]]/SUM(AEEF[AEEF-UT])</f>
        <v>2.2277129676707558E-3</v>
      </c>
      <c r="AA3924" s="133">
        <f>CENSO[[#This Row],[v (m³)]]/SUM(AEEF[AEEF-UT])</f>
        <v>2.6509784315281993E-2</v>
      </c>
    </row>
    <row r="3925" spans="1:27" ht="14">
      <c r="A3925" s="86">
        <v>1</v>
      </c>
      <c r="B3925" s="86">
        <v>2</v>
      </c>
      <c r="C3925" s="63">
        <v>109</v>
      </c>
      <c r="D3925" s="63">
        <v>3924</v>
      </c>
      <c r="E3925" s="63" t="str">
        <f>VLOOKUP(CENSO[[#This Row],[NOME COMUM]],ESPECIES[],2,FALSE)</f>
        <v>Couratari guianensis Aubl.</v>
      </c>
      <c r="F3925" s="64" t="s">
        <v>6</v>
      </c>
      <c r="G3925" s="64">
        <v>303</v>
      </c>
      <c r="H3925" s="97">
        <f>CENSO[[#This Row],[CAP (cm)]]/PI()</f>
        <v>96.447895513688579</v>
      </c>
      <c r="I3925" s="64">
        <v>24</v>
      </c>
      <c r="J3925" s="96">
        <f>(PI()*(CENSO[[#This Row],[DAP (cm)]]^2))/40000</f>
        <v>0.73059280851619102</v>
      </c>
      <c r="K3925" s="96">
        <f>CENSO[[#This Row],[g (m²)]]*CENSO[[#This Row],[H (m)]]*0.7</f>
        <v>12.273959183072009</v>
      </c>
      <c r="L3925" s="64">
        <v>1</v>
      </c>
      <c r="M3925" s="65">
        <v>366206.799999999</v>
      </c>
      <c r="N3925" s="87">
        <v>9703068</v>
      </c>
      <c r="O3925" s="87" t="s">
        <v>1228</v>
      </c>
      <c r="P3925" s="87" t="str">
        <f>VLOOKUP(CENSO[[#This Row],[DAP (cm)]],CD[],2,TRUE)</f>
        <v>TORA</v>
      </c>
      <c r="Q3925" s="87" t="str">
        <f>VLOOKUP(CENSO[[#This Row],[DAP (cm)]],DD[],2,TRUE)</f>
        <v>90├ 100</v>
      </c>
      <c r="R3925" s="87" t="str" cm="1">
        <f t="array" ref="R3925">INDEX(_xlfn.TEXTSPLIT(CENSO[[#This Row],[NOME CIENTIFICO]]," "),1)</f>
        <v>Couratari</v>
      </c>
      <c r="S3925" s="98" t="s">
        <v>1004</v>
      </c>
      <c r="T3925" s="87">
        <f>_xlfn.MINIFS(CENSO[DAP (cm)],CENSO[NOME CIENTIFICO],CENSO[[#This Row],[NOME CIENTIFICO]])</f>
        <v>38.833806114422465</v>
      </c>
      <c r="U39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25" s="87" t="str">
        <f>IF(CENSO[[#This Row],[DAP (cm)]]&lt;CENSO[[#This Row],[DMCE (cm)]],"DAP &lt; DMCE","DAP ≥ DMCE")</f>
        <v>DAP ≥ DMCE</v>
      </c>
      <c r="W3925" s="87" t="str">
        <f>IF(CENSO[[#This Row],[DAP (cm)]]&gt;200, "Superior", "Inferior")</f>
        <v>Inferior</v>
      </c>
      <c r="X3925" s="87" t="str">
        <f>VLOOKUP(CENSO[[#This Row],[NOME COMUM]],ESPECIES[],4,FALSE)</f>
        <v>Não</v>
      </c>
      <c r="Y3925" s="87" t="str">
        <f>IF(IFERROR(VLOOKUP(CENSO[[#This Row],[NOME COMUM]],COMERCIAIS[],2, FALSE), "Não") &lt;&gt; "Não", "Sim", "Não")</f>
        <v>Sim</v>
      </c>
      <c r="Z3925" s="133">
        <f>CENSO[[#This Row],[g (m²)]]/SUM(AEEF[AEEF-UT])</f>
        <v>1.2782756240555279E-3</v>
      </c>
      <c r="AA3925" s="133">
        <f>CENSO[[#This Row],[v (m³)]]/SUM(AEEF[AEEF-UT])</f>
        <v>2.1475030484132868E-2</v>
      </c>
    </row>
    <row r="3926" spans="1:27" ht="14">
      <c r="A3926" s="86">
        <v>1</v>
      </c>
      <c r="B3926" s="86">
        <v>2</v>
      </c>
      <c r="C3926" s="63">
        <v>109</v>
      </c>
      <c r="D3926" s="63">
        <v>3925</v>
      </c>
      <c r="E3926" s="63" t="str">
        <f>VLOOKUP(CENSO[[#This Row],[NOME COMUM]],ESPECIES[],2,FALSE)</f>
        <v>Sacoglottis guianensis Benth.</v>
      </c>
      <c r="F3926" s="64" t="s">
        <v>63</v>
      </c>
      <c r="G3926" s="64">
        <v>204</v>
      </c>
      <c r="H3926" s="97">
        <f>CENSO[[#This Row],[CAP (cm)]]/PI()</f>
        <v>64.935216781493295</v>
      </c>
      <c r="I3926" s="64">
        <v>13</v>
      </c>
      <c r="J3926" s="96">
        <f>(PI()*(CENSO[[#This Row],[DAP (cm)]]^2))/40000</f>
        <v>0.33116960558561581</v>
      </c>
      <c r="K3926" s="96">
        <f>CENSO[[#This Row],[g (m²)]]*CENSO[[#This Row],[H (m)]]*0.7</f>
        <v>3.0136434108291037</v>
      </c>
      <c r="L3926" s="64">
        <v>2</v>
      </c>
      <c r="M3926" s="65">
        <v>366174.7</v>
      </c>
      <c r="N3926" s="87">
        <v>9703082.6999999899</v>
      </c>
      <c r="O3926" s="87" t="s">
        <v>1227</v>
      </c>
      <c r="P3926" s="87" t="str">
        <f>VLOOKUP(CENSO[[#This Row],[DAP (cm)]],CD[],2,TRUE)</f>
        <v>TORA</v>
      </c>
      <c r="Q3926" s="87" t="str">
        <f>VLOOKUP(CENSO[[#This Row],[DAP (cm)]],DD[],2,TRUE)</f>
        <v>60├ 70</v>
      </c>
      <c r="R3926" s="87" t="str" cm="1">
        <f t="array" ref="R3926">INDEX(_xlfn.TEXTSPLIT(CENSO[[#This Row],[NOME CIENTIFICO]]," "),1)</f>
        <v>Sacoglottis</v>
      </c>
      <c r="S3926" s="98" t="s">
        <v>1004</v>
      </c>
      <c r="T3926" s="87">
        <f>_xlfn.MINIFS(CENSO[DAP (cm)],CENSO[NOME CIENTIFICO],CENSO[[#This Row],[NOME CIENTIFICO]])</f>
        <v>47.7464829275686</v>
      </c>
      <c r="U39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57.7464829275686</v>
      </c>
      <c r="V3926" s="87" t="str">
        <f>IF(CENSO[[#This Row],[DAP (cm)]]&lt;CENSO[[#This Row],[DMCE (cm)]],"DAP &lt; DMCE","DAP ≥ DMCE")</f>
        <v>DAP ≥ DMCE</v>
      </c>
      <c r="W3926" s="87" t="str">
        <f>IF(CENSO[[#This Row],[DAP (cm)]]&gt;200, "Superior", "Inferior")</f>
        <v>Inferior</v>
      </c>
      <c r="X3926" s="87" t="str">
        <f>VLOOKUP(CENSO[[#This Row],[NOME COMUM]],ESPECIES[],4,FALSE)</f>
        <v>Não</v>
      </c>
      <c r="Y3926" s="87" t="str">
        <f>IF(IFERROR(VLOOKUP(CENSO[[#This Row],[NOME COMUM]],COMERCIAIS[],2, FALSE), "Não") &lt;&gt; "Não", "Sim", "Não")</f>
        <v>Não</v>
      </c>
      <c r="Z3926" s="133">
        <f>CENSO[[#This Row],[g (m²)]]/SUM(AEEF[AEEF-UT])</f>
        <v>5.7942814289116363E-4</v>
      </c>
      <c r="AA3926" s="133">
        <f>CENSO[[#This Row],[v (m³)]]/SUM(AEEF[AEEF-UT])</f>
        <v>5.2727961003095885E-3</v>
      </c>
    </row>
    <row r="3927" spans="1:27" ht="14">
      <c r="A3927" s="86">
        <v>1</v>
      </c>
      <c r="B3927" s="86">
        <v>2</v>
      </c>
      <c r="C3927" s="63">
        <v>109</v>
      </c>
      <c r="D3927" s="63">
        <v>3926</v>
      </c>
      <c r="E3927" s="63" t="str">
        <f>VLOOKUP(CENSO[[#This Row],[NOME COMUM]],ESPECIES[],2,FALSE)</f>
        <v>Pouteria sp.</v>
      </c>
      <c r="F3927" s="64" t="s">
        <v>83</v>
      </c>
      <c r="G3927" s="64">
        <v>186</v>
      </c>
      <c r="H3927" s="97">
        <f>CENSO[[#This Row],[CAP (cm)]]/PI()</f>
        <v>59.205638830185066</v>
      </c>
      <c r="I3927" s="64">
        <v>20</v>
      </c>
      <c r="J3927" s="96">
        <f>(PI()*(CENSO[[#This Row],[DAP (cm)]]^2))/40000</f>
        <v>0.27530622056036053</v>
      </c>
      <c r="K3927" s="96">
        <f>CENSO[[#This Row],[g (m²)]]*CENSO[[#This Row],[H (m)]]*0.7</f>
        <v>3.854287087845047</v>
      </c>
      <c r="L3927" s="64">
        <v>1</v>
      </c>
      <c r="M3927" s="65">
        <v>366178.7</v>
      </c>
      <c r="N3927" s="87">
        <v>9703077.4000000004</v>
      </c>
      <c r="O3927" s="87" t="s">
        <v>1227</v>
      </c>
      <c r="P3927" s="87" t="str">
        <f>VLOOKUP(CENSO[[#This Row],[DAP (cm)]],CD[],2,TRUE)</f>
        <v>TORA</v>
      </c>
      <c r="Q3927" s="87" t="str">
        <f>VLOOKUP(CENSO[[#This Row],[DAP (cm)]],DD[],2,TRUE)</f>
        <v>50├ 60</v>
      </c>
      <c r="R3927" s="87" t="str" cm="1">
        <f t="array" ref="R3927">INDEX(_xlfn.TEXTSPLIT(CENSO[[#This Row],[NOME CIENTIFICO]]," "),1)</f>
        <v>Pouteria</v>
      </c>
      <c r="S3927" s="98" t="s">
        <v>1004</v>
      </c>
      <c r="T3927" s="87">
        <f>_xlfn.MINIFS(CENSO[DAP (cm)],CENSO[NOME CIENTIFICO],CENSO[[#This Row],[NOME CIENTIFICO]])</f>
        <v>39.788735772973837</v>
      </c>
      <c r="U39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27" s="87" t="str">
        <f>IF(CENSO[[#This Row],[DAP (cm)]]&lt;CENSO[[#This Row],[DMCE (cm)]],"DAP &lt; DMCE","DAP ≥ DMCE")</f>
        <v>DAP ≥ DMCE</v>
      </c>
      <c r="W3927" s="87" t="str">
        <f>IF(CENSO[[#This Row],[DAP (cm)]]&gt;200, "Superior", "Inferior")</f>
        <v>Inferior</v>
      </c>
      <c r="X3927" s="87" t="str">
        <f>VLOOKUP(CENSO[[#This Row],[NOME COMUM]],ESPECIES[],4,FALSE)</f>
        <v>Não</v>
      </c>
      <c r="Y3927" s="87" t="str">
        <f>IF(IFERROR(VLOOKUP(CENSO[[#This Row],[NOME COMUM]],COMERCIAIS[],2, FALSE), "Não") &lt;&gt; "Não", "Sim", "Não")</f>
        <v>Não</v>
      </c>
      <c r="Z3927" s="133">
        <f>CENSO[[#This Row],[g (m²)]]/SUM(AEEF[AEEF-UT])</f>
        <v>4.8168723643460915E-4</v>
      </c>
      <c r="AA3927" s="133">
        <f>CENSO[[#This Row],[v (m³)]]/SUM(AEEF[AEEF-UT])</f>
        <v>6.7436213100845275E-3</v>
      </c>
    </row>
    <row r="3928" spans="1:27" ht="14">
      <c r="A3928" s="86">
        <v>1</v>
      </c>
      <c r="B3928" s="86">
        <v>2</v>
      </c>
      <c r="C3928" s="63">
        <v>109</v>
      </c>
      <c r="D3928" s="63">
        <v>3927</v>
      </c>
      <c r="E3928" s="63" t="str">
        <f>VLOOKUP(CENSO[[#This Row],[NOME COMUM]],ESPECIES[],2,FALSE)</f>
        <v>Tachigali myrmecophila Ducke</v>
      </c>
      <c r="F3928" s="64" t="s">
        <v>14</v>
      </c>
      <c r="G3928" s="64">
        <v>219</v>
      </c>
      <c r="H3928" s="97">
        <f>CENSO[[#This Row],[CAP (cm)]]/PI()</f>
        <v>69.70986507425016</v>
      </c>
      <c r="I3928" s="64">
        <v>16</v>
      </c>
      <c r="J3928" s="96">
        <f>(PI()*(CENSO[[#This Row],[DAP (cm)]]^2))/40000</f>
        <v>0.38166151128151965</v>
      </c>
      <c r="K3928" s="96">
        <f>CENSO[[#This Row],[g (m²)]]*CENSO[[#This Row],[H (m)]]*0.7</f>
        <v>4.2746089263530198</v>
      </c>
      <c r="L3928" s="64">
        <v>1</v>
      </c>
      <c r="M3928" s="65">
        <v>366183.59999999899</v>
      </c>
      <c r="N3928" s="87">
        <v>9703063</v>
      </c>
      <c r="O3928" s="87" t="s">
        <v>1228</v>
      </c>
      <c r="P3928" s="87" t="str">
        <f>VLOOKUP(CENSO[[#This Row],[DAP (cm)]],CD[],2,TRUE)</f>
        <v>TORA</v>
      </c>
      <c r="Q3928" s="87" t="str">
        <f>VLOOKUP(CENSO[[#This Row],[DAP (cm)]],DD[],2,TRUE)</f>
        <v>60├ 70</v>
      </c>
      <c r="R3928" s="87" t="str" cm="1">
        <f t="array" ref="R3928">INDEX(_xlfn.TEXTSPLIT(CENSO[[#This Row],[NOME CIENTIFICO]]," "),1)</f>
        <v>Tachigali</v>
      </c>
      <c r="S3928" s="98" t="s">
        <v>1004</v>
      </c>
      <c r="T3928" s="87">
        <f>_xlfn.MINIFS(CENSO[DAP (cm)],CENSO[NOME CIENTIFICO],CENSO[[#This Row],[NOME CIENTIFICO]])</f>
        <v>39.152116000606256</v>
      </c>
      <c r="U39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28" s="87" t="str">
        <f>IF(CENSO[[#This Row],[DAP (cm)]]&lt;CENSO[[#This Row],[DMCE (cm)]],"DAP &lt; DMCE","DAP ≥ DMCE")</f>
        <v>DAP ≥ DMCE</v>
      </c>
      <c r="W3928" s="87" t="str">
        <f>IF(CENSO[[#This Row],[DAP (cm)]]&gt;200, "Superior", "Inferior")</f>
        <v>Inferior</v>
      </c>
      <c r="X3928" s="87" t="str">
        <f>VLOOKUP(CENSO[[#This Row],[NOME COMUM]],ESPECIES[],4,FALSE)</f>
        <v>Não</v>
      </c>
      <c r="Y3928" s="87" t="str">
        <f>IF(IFERROR(VLOOKUP(CENSO[[#This Row],[NOME COMUM]],COMERCIAIS[],2, FALSE), "Não") &lt;&gt; "Não", "Sim", "Não")</f>
        <v>Sim</v>
      </c>
      <c r="Z3928" s="133">
        <f>CENSO[[#This Row],[g (m²)]]/SUM(AEEF[AEEF-UT])</f>
        <v>6.6777088526535715E-4</v>
      </c>
      <c r="AA3928" s="133">
        <f>CENSO[[#This Row],[v (m³)]]/SUM(AEEF[AEEF-UT])</f>
        <v>7.4790339149719996E-3</v>
      </c>
    </row>
    <row r="3929" spans="1:27" ht="14">
      <c r="A3929" s="86">
        <v>1</v>
      </c>
      <c r="B3929" s="86">
        <v>2</v>
      </c>
      <c r="C3929" s="63">
        <v>109</v>
      </c>
      <c r="D3929" s="63">
        <v>3928</v>
      </c>
      <c r="E3929" s="63" t="str">
        <f>VLOOKUP(CENSO[[#This Row],[NOME COMUM]],ESPECIES[],2,FALSE)</f>
        <v>Piptadenia suaveolens Miq.</v>
      </c>
      <c r="F3929" s="64" t="s">
        <v>22</v>
      </c>
      <c r="G3929" s="64">
        <v>390</v>
      </c>
      <c r="H3929" s="97">
        <f>CENSO[[#This Row],[CAP (cm)]]/PI()</f>
        <v>124.14085561167836</v>
      </c>
      <c r="I3929" s="64">
        <v>20</v>
      </c>
      <c r="J3929" s="96">
        <f>(PI()*(CENSO[[#This Row],[DAP (cm)]]^2))/40000</f>
        <v>1.2103733422138641</v>
      </c>
      <c r="K3929" s="96">
        <f>CENSO[[#This Row],[g (m²)]]*CENSO[[#This Row],[H (m)]]*0.7</f>
        <v>16.945226790994095</v>
      </c>
      <c r="L3929" s="64">
        <v>1</v>
      </c>
      <c r="M3929" s="65">
        <v>366192</v>
      </c>
      <c r="N3929" s="87">
        <v>9703038</v>
      </c>
      <c r="O3929" s="87" t="s">
        <v>1228</v>
      </c>
      <c r="P3929" s="87" t="str">
        <f>VLOOKUP(CENSO[[#This Row],[DAP (cm)]],CD[],2,TRUE)</f>
        <v>TORA</v>
      </c>
      <c r="Q3929" s="87" t="str">
        <f>VLOOKUP(CENSO[[#This Row],[DAP (cm)]],DD[],2,TRUE)</f>
        <v>120├ 130</v>
      </c>
      <c r="R3929" s="87" t="str" cm="1">
        <f t="array" ref="R3929">INDEX(_xlfn.TEXTSPLIT(CENSO[[#This Row],[NOME CIENTIFICO]]," "),1)</f>
        <v>Piptadenia</v>
      </c>
      <c r="S3929" s="98" t="s">
        <v>1004</v>
      </c>
      <c r="T3929" s="87">
        <f>_xlfn.MINIFS(CENSO[DAP (cm)],CENSO[NOME CIENTIFICO],CENSO[[#This Row],[NOME CIENTIFICO]])</f>
        <v>39.788735772973837</v>
      </c>
      <c r="U39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29" s="87" t="str">
        <f>IF(CENSO[[#This Row],[DAP (cm)]]&lt;CENSO[[#This Row],[DMCE (cm)]],"DAP &lt; DMCE","DAP ≥ DMCE")</f>
        <v>DAP ≥ DMCE</v>
      </c>
      <c r="W3929" s="87" t="str">
        <f>IF(CENSO[[#This Row],[DAP (cm)]]&gt;200, "Superior", "Inferior")</f>
        <v>Inferior</v>
      </c>
      <c r="X3929" s="87" t="str">
        <f>VLOOKUP(CENSO[[#This Row],[NOME COMUM]],ESPECIES[],4,FALSE)</f>
        <v>Não</v>
      </c>
      <c r="Y3929" s="87" t="str">
        <f>IF(IFERROR(VLOOKUP(CENSO[[#This Row],[NOME COMUM]],COMERCIAIS[],2, FALSE), "Não") &lt;&gt; "Não", "Sim", "Não")</f>
        <v>Sim</v>
      </c>
      <c r="Z3929" s="133">
        <f>CENSO[[#This Row],[g (m²)]]/SUM(AEEF[AEEF-UT])</f>
        <v>2.1177196398920123E-3</v>
      </c>
      <c r="AA3929" s="133">
        <f>CENSO[[#This Row],[v (m³)]]/SUM(AEEF[AEEF-UT])</f>
        <v>2.9648074958488171E-2</v>
      </c>
    </row>
    <row r="3930" spans="1:27" ht="14">
      <c r="A3930" s="86">
        <v>1</v>
      </c>
      <c r="B3930" s="86">
        <v>2</v>
      </c>
      <c r="C3930" s="63">
        <v>109</v>
      </c>
      <c r="D3930" s="63">
        <v>3929</v>
      </c>
      <c r="E3930" s="63" t="str">
        <f>VLOOKUP(CENSO[[#This Row],[NOME COMUM]],ESPECIES[],2,FALSE)</f>
        <v>Astronium lecointei Ducke</v>
      </c>
      <c r="F3930" s="64" t="s">
        <v>5</v>
      </c>
      <c r="G3930" s="64">
        <v>300</v>
      </c>
      <c r="H3930" s="97">
        <f>CENSO[[#This Row],[CAP (cm)]]/PI()</f>
        <v>95.4929658551372</v>
      </c>
      <c r="I3930" s="64">
        <v>25</v>
      </c>
      <c r="J3930" s="96">
        <f>(PI()*(CENSO[[#This Row],[DAP (cm)]]^2))/40000</f>
        <v>0.7161972439135289</v>
      </c>
      <c r="K3930" s="96">
        <f>CENSO[[#This Row],[g (m²)]]*CENSO[[#This Row],[H (m)]]*0.7</f>
        <v>12.533451768486755</v>
      </c>
      <c r="L3930" s="64">
        <v>1</v>
      </c>
      <c r="M3930" s="65">
        <v>366148.59999999899</v>
      </c>
      <c r="N3930" s="87">
        <v>9703058.5</v>
      </c>
      <c r="O3930" s="87" t="s">
        <v>1228</v>
      </c>
      <c r="P3930" s="87" t="str">
        <f>VLOOKUP(CENSO[[#This Row],[DAP (cm)]],CD[],2,TRUE)</f>
        <v>TORA</v>
      </c>
      <c r="Q3930" s="87" t="str">
        <f>VLOOKUP(CENSO[[#This Row],[DAP (cm)]],DD[],2,TRUE)</f>
        <v>90├ 100</v>
      </c>
      <c r="R3930" s="87" t="str" cm="1">
        <f t="array" ref="R3930">INDEX(_xlfn.TEXTSPLIT(CENSO[[#This Row],[NOME CIENTIFICO]]," "),1)</f>
        <v>Astronium</v>
      </c>
      <c r="S3930" s="98" t="s">
        <v>1004</v>
      </c>
      <c r="T3930" s="87">
        <f>_xlfn.MINIFS(CENSO[DAP (cm)],CENSO[NOME CIENTIFICO],CENSO[[#This Row],[NOME CIENTIFICO]])</f>
        <v>40.107045659157627</v>
      </c>
      <c r="U39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930" s="87" t="str">
        <f>IF(CENSO[[#This Row],[DAP (cm)]]&lt;CENSO[[#This Row],[DMCE (cm)]],"DAP &lt; DMCE","DAP ≥ DMCE")</f>
        <v>DAP ≥ DMCE</v>
      </c>
      <c r="W3930" s="87" t="str">
        <f>IF(CENSO[[#This Row],[DAP (cm)]]&gt;200, "Superior", "Inferior")</f>
        <v>Inferior</v>
      </c>
      <c r="X3930" s="87" t="str">
        <f>VLOOKUP(CENSO[[#This Row],[NOME COMUM]],ESPECIES[],4,FALSE)</f>
        <v>Não</v>
      </c>
      <c r="Y3930" s="87" t="str">
        <f>IF(IFERROR(VLOOKUP(CENSO[[#This Row],[NOME COMUM]],COMERCIAIS[],2, FALSE), "Não") &lt;&gt; "Não", "Sim", "Não")</f>
        <v>Sim</v>
      </c>
      <c r="Z3930" s="133">
        <f>CENSO[[#This Row],[g (m²)]]/SUM(AEEF[AEEF-UT])</f>
        <v>1.2530885443148001E-3</v>
      </c>
      <c r="AA3930" s="133">
        <f>CENSO[[#This Row],[v (m³)]]/SUM(AEEF[AEEF-UT])</f>
        <v>2.1929049525509E-2</v>
      </c>
    </row>
    <row r="3931" spans="1:27" ht="14">
      <c r="A3931" s="86">
        <v>1</v>
      </c>
      <c r="B3931" s="86">
        <v>2</v>
      </c>
      <c r="C3931" s="63">
        <v>109</v>
      </c>
      <c r="D3931" s="63">
        <v>3930</v>
      </c>
      <c r="E3931" s="63" t="str">
        <f>VLOOKUP(CENSO[[#This Row],[NOME COMUM]],ESPECIES[],2,FALSE)</f>
        <v>Buchenavia capitata (Vahl) Eichler</v>
      </c>
      <c r="F3931" s="64" t="s">
        <v>10</v>
      </c>
      <c r="G3931" s="64">
        <v>314</v>
      </c>
      <c r="H3931" s="97">
        <f>CENSO[[#This Row],[CAP (cm)]]/PI()</f>
        <v>99.949304261710282</v>
      </c>
      <c r="I3931" s="64">
        <v>20</v>
      </c>
      <c r="J3931" s="96">
        <f>(PI()*(CENSO[[#This Row],[DAP (cm)]]^2))/40000</f>
        <v>0.78460203845442589</v>
      </c>
      <c r="K3931" s="96">
        <f>CENSO[[#This Row],[g (m²)]]*CENSO[[#This Row],[H (m)]]*0.7</f>
        <v>10.984428538361962</v>
      </c>
      <c r="L3931" s="64">
        <v>1</v>
      </c>
      <c r="M3931" s="65">
        <v>366138.4</v>
      </c>
      <c r="N3931" s="87">
        <v>9703039</v>
      </c>
      <c r="O3931" s="87" t="s">
        <v>1227</v>
      </c>
      <c r="P3931" s="87" t="str">
        <f>VLOOKUP(CENSO[[#This Row],[DAP (cm)]],CD[],2,TRUE)</f>
        <v>TORA</v>
      </c>
      <c r="Q3931" s="87" t="str">
        <f>VLOOKUP(CENSO[[#This Row],[DAP (cm)]],DD[],2,TRUE)</f>
        <v>90├ 100</v>
      </c>
      <c r="R3931" s="87" t="str" cm="1">
        <f t="array" ref="R3931">INDEX(_xlfn.TEXTSPLIT(CENSO[[#This Row],[NOME CIENTIFICO]]," "),1)</f>
        <v>Buchenavia</v>
      </c>
      <c r="S3931" s="98" t="s">
        <v>1004</v>
      </c>
      <c r="T3931" s="87">
        <f>_xlfn.MINIFS(CENSO[DAP (cm)],CENSO[NOME CIENTIFICO],CENSO[[#This Row],[NOME CIENTIFICO]])</f>
        <v>41.38028520389279</v>
      </c>
      <c r="U39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931" s="87" t="str">
        <f>IF(CENSO[[#This Row],[DAP (cm)]]&lt;CENSO[[#This Row],[DMCE (cm)]],"DAP &lt; DMCE","DAP ≥ DMCE")</f>
        <v>DAP ≥ DMCE</v>
      </c>
      <c r="W3931" s="87" t="str">
        <f>IF(CENSO[[#This Row],[DAP (cm)]]&gt;200, "Superior", "Inferior")</f>
        <v>Inferior</v>
      </c>
      <c r="X3931" s="87" t="str">
        <f>VLOOKUP(CENSO[[#This Row],[NOME COMUM]],ESPECIES[],4,FALSE)</f>
        <v>Não</v>
      </c>
      <c r="Y3931" s="87" t="str">
        <f>IF(IFERROR(VLOOKUP(CENSO[[#This Row],[NOME COMUM]],COMERCIAIS[],2, FALSE), "Não") &lt;&gt; "Não", "Sim", "Não")</f>
        <v>Não</v>
      </c>
      <c r="Z3931" s="133">
        <f>CENSO[[#This Row],[g (m²)]]/SUM(AEEF[AEEF-UT])</f>
        <v>1.3727724235029122E-3</v>
      </c>
      <c r="AA3931" s="133">
        <f>CENSO[[#This Row],[v (m³)]]/SUM(AEEF[AEEF-UT])</f>
        <v>1.9218813929040769E-2</v>
      </c>
    </row>
    <row r="3932" spans="1:27" ht="14">
      <c r="A3932" s="86">
        <v>1</v>
      </c>
      <c r="B3932" s="86">
        <v>2</v>
      </c>
      <c r="C3932" s="63">
        <v>109</v>
      </c>
      <c r="D3932" s="63">
        <v>3931</v>
      </c>
      <c r="E3932" s="63" t="str">
        <f>VLOOKUP(CENSO[[#This Row],[NOME COMUM]],ESPECIES[],2,FALSE)</f>
        <v>Pouteria sp.</v>
      </c>
      <c r="F3932" s="64" t="s">
        <v>83</v>
      </c>
      <c r="G3932" s="64">
        <v>190</v>
      </c>
      <c r="H3932" s="97">
        <f>CENSO[[#This Row],[CAP (cm)]]/PI()</f>
        <v>60.478878374920228</v>
      </c>
      <c r="I3932" s="64">
        <v>18</v>
      </c>
      <c r="J3932" s="96">
        <f>(PI()*(CENSO[[#This Row],[DAP (cm)]]^2))/40000</f>
        <v>0.28727467228087106</v>
      </c>
      <c r="K3932" s="96">
        <f>CENSO[[#This Row],[g (m²)]]*CENSO[[#This Row],[H (m)]]*0.7</f>
        <v>3.6196608707389748</v>
      </c>
      <c r="L3932" s="64">
        <v>1</v>
      </c>
      <c r="M3932" s="65">
        <v>366129.59999999899</v>
      </c>
      <c r="N3932" s="87">
        <v>9703022.1999999899</v>
      </c>
      <c r="O3932" s="87" t="s">
        <v>1227</v>
      </c>
      <c r="P3932" s="87" t="str">
        <f>VLOOKUP(CENSO[[#This Row],[DAP (cm)]],CD[],2,TRUE)</f>
        <v>TORA</v>
      </c>
      <c r="Q3932" s="87" t="str">
        <f>VLOOKUP(CENSO[[#This Row],[DAP (cm)]],DD[],2,TRUE)</f>
        <v>60├ 70</v>
      </c>
      <c r="R3932" s="87" t="str" cm="1">
        <f t="array" ref="R3932">INDEX(_xlfn.TEXTSPLIT(CENSO[[#This Row],[NOME CIENTIFICO]]," "),1)</f>
        <v>Pouteria</v>
      </c>
      <c r="S3932" s="98" t="s">
        <v>1004</v>
      </c>
      <c r="T3932" s="87">
        <f>_xlfn.MINIFS(CENSO[DAP (cm)],CENSO[NOME CIENTIFICO],CENSO[[#This Row],[NOME CIENTIFICO]])</f>
        <v>39.788735772973837</v>
      </c>
      <c r="U39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32" s="87" t="str">
        <f>IF(CENSO[[#This Row],[DAP (cm)]]&lt;CENSO[[#This Row],[DMCE (cm)]],"DAP &lt; DMCE","DAP ≥ DMCE")</f>
        <v>DAP ≥ DMCE</v>
      </c>
      <c r="W3932" s="87" t="str">
        <f>IF(CENSO[[#This Row],[DAP (cm)]]&gt;200, "Superior", "Inferior")</f>
        <v>Inferior</v>
      </c>
      <c r="X3932" s="87" t="str">
        <f>VLOOKUP(CENSO[[#This Row],[NOME COMUM]],ESPECIES[],4,FALSE)</f>
        <v>Não</v>
      </c>
      <c r="Y3932" s="87" t="str">
        <f>IF(IFERROR(VLOOKUP(CENSO[[#This Row],[NOME COMUM]],COMERCIAIS[],2, FALSE), "Não") &lt;&gt; "Não", "Sim", "Não")</f>
        <v>Não</v>
      </c>
      <c r="Z3932" s="133">
        <f>CENSO[[#This Row],[g (m²)]]/SUM(AEEF[AEEF-UT])</f>
        <v>5.0262773833071434E-4</v>
      </c>
      <c r="AA3932" s="133">
        <f>CENSO[[#This Row],[v (m³)]]/SUM(AEEF[AEEF-UT])</f>
        <v>6.3331095029669987E-3</v>
      </c>
    </row>
    <row r="3933" spans="1:27" ht="14">
      <c r="A3933" s="86">
        <v>1</v>
      </c>
      <c r="B3933" s="86">
        <v>2</v>
      </c>
      <c r="C3933" s="63">
        <v>109</v>
      </c>
      <c r="D3933" s="63">
        <v>3932</v>
      </c>
      <c r="E3933" s="63" t="str">
        <f>VLOOKUP(CENSO[[#This Row],[NOME COMUM]],ESPECIES[],2,FALSE)</f>
        <v>Goupia glabra Aubl.</v>
      </c>
      <c r="F3933" s="64" t="s">
        <v>34</v>
      </c>
      <c r="G3933" s="64">
        <v>172</v>
      </c>
      <c r="H3933" s="97">
        <f>CENSO[[#This Row],[CAP (cm)]]/PI()</f>
        <v>54.749300423611999</v>
      </c>
      <c r="I3933" s="64">
        <v>11</v>
      </c>
      <c r="J3933" s="96">
        <f>(PI()*(CENSO[[#This Row],[DAP (cm)]]^2))/40000</f>
        <v>0.23542199182153159</v>
      </c>
      <c r="K3933" s="96">
        <f>CENSO[[#This Row],[g (m²)]]*CENSO[[#This Row],[H (m)]]*0.7</f>
        <v>1.8127493370257932</v>
      </c>
      <c r="L3933" s="64">
        <v>1</v>
      </c>
      <c r="M3933" s="65">
        <v>366117.09999999899</v>
      </c>
      <c r="N3933" s="87">
        <v>9702998.1999999899</v>
      </c>
      <c r="O3933" s="87" t="s">
        <v>1228</v>
      </c>
      <c r="P3933" s="87" t="str">
        <f>VLOOKUP(CENSO[[#This Row],[DAP (cm)]],CD[],2,TRUE)</f>
        <v>TORA</v>
      </c>
      <c r="Q3933" s="87" t="str">
        <f>VLOOKUP(CENSO[[#This Row],[DAP (cm)]],DD[],2,TRUE)</f>
        <v>50├ 60</v>
      </c>
      <c r="R3933" s="87" t="str" cm="1">
        <f t="array" ref="R3933">INDEX(_xlfn.TEXTSPLIT(CENSO[[#This Row],[NOME CIENTIFICO]]," "),1)</f>
        <v>Goupia</v>
      </c>
      <c r="S3933" s="98" t="s">
        <v>1004</v>
      </c>
      <c r="T3933" s="87">
        <f>_xlfn.MINIFS(CENSO[DAP (cm)],CENSO[NOME CIENTIFICO],CENSO[[#This Row],[NOME CIENTIFICO]])</f>
        <v>40.107045659157627</v>
      </c>
      <c r="U39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933" s="87" t="str">
        <f>IF(CENSO[[#This Row],[DAP (cm)]]&lt;CENSO[[#This Row],[DMCE (cm)]],"DAP &lt; DMCE","DAP ≥ DMCE")</f>
        <v>DAP ≥ DMCE</v>
      </c>
      <c r="W3933" s="87" t="str">
        <f>IF(CENSO[[#This Row],[DAP (cm)]]&gt;200, "Superior", "Inferior")</f>
        <v>Inferior</v>
      </c>
      <c r="X3933" s="87" t="str">
        <f>VLOOKUP(CENSO[[#This Row],[NOME COMUM]],ESPECIES[],4,FALSE)</f>
        <v>Não</v>
      </c>
      <c r="Y3933" s="87" t="str">
        <f>IF(IFERROR(VLOOKUP(CENSO[[#This Row],[NOME COMUM]],COMERCIAIS[],2, FALSE), "Não") &lt;&gt; "Não", "Sim", "Não")</f>
        <v>Sim</v>
      </c>
      <c r="Z3933" s="133">
        <f>CENSO[[#This Row],[g (m²)]]/SUM(AEEF[AEEF-UT])</f>
        <v>4.1190412772232278E-4</v>
      </c>
      <c r="AA3933" s="133">
        <f>CENSO[[#This Row],[v (m³)]]/SUM(AEEF[AEEF-UT])</f>
        <v>3.1716617834618857E-3</v>
      </c>
    </row>
    <row r="3934" spans="1:27" ht="14">
      <c r="A3934" s="86">
        <v>1</v>
      </c>
      <c r="B3934" s="86">
        <v>2</v>
      </c>
      <c r="C3934" s="63">
        <v>109</v>
      </c>
      <c r="D3934" s="63">
        <v>3933</v>
      </c>
      <c r="E3934" s="63" t="str">
        <f>VLOOKUP(CENSO[[#This Row],[NOME COMUM]],ESPECIES[],2,FALSE)</f>
        <v>Couratari guianensis Aubl.</v>
      </c>
      <c r="F3934" s="64" t="s">
        <v>6</v>
      </c>
      <c r="G3934" s="64">
        <v>150</v>
      </c>
      <c r="H3934" s="97">
        <f>CENSO[[#This Row],[CAP (cm)]]/PI()</f>
        <v>47.7464829275686</v>
      </c>
      <c r="I3934" s="64">
        <v>21</v>
      </c>
      <c r="J3934" s="96">
        <f>(PI()*(CENSO[[#This Row],[DAP (cm)]]^2))/40000</f>
        <v>0.17904931097838223</v>
      </c>
      <c r="K3934" s="96">
        <f>CENSO[[#This Row],[g (m²)]]*CENSO[[#This Row],[H (m)]]*0.7</f>
        <v>2.6320248713822187</v>
      </c>
      <c r="L3934" s="64">
        <v>1</v>
      </c>
      <c r="M3934" s="65">
        <v>366122.59999999899</v>
      </c>
      <c r="N3934" s="87">
        <v>9702995.6999999899</v>
      </c>
      <c r="O3934" s="98" t="s">
        <v>1225</v>
      </c>
      <c r="P3934" s="87" t="str">
        <f>VLOOKUP(CENSO[[#This Row],[DAP (cm)]],CD[],2,TRUE)</f>
        <v>TORETE</v>
      </c>
      <c r="Q3934" s="87" t="str">
        <f>VLOOKUP(CENSO[[#This Row],[DAP (cm)]],DD[],2,TRUE)</f>
        <v>40├ 50</v>
      </c>
      <c r="R3934" s="87" t="str" cm="1">
        <f t="array" ref="R3934">INDEX(_xlfn.TEXTSPLIT(CENSO[[#This Row],[NOME CIENTIFICO]]," "),1)</f>
        <v>Couratari</v>
      </c>
      <c r="S3934" s="98" t="s">
        <v>1004</v>
      </c>
      <c r="T3934" s="87">
        <f>_xlfn.MINIFS(CENSO[DAP (cm)],CENSO[NOME CIENTIFICO],CENSO[[#This Row],[NOME CIENTIFICO]])</f>
        <v>38.833806114422465</v>
      </c>
      <c r="U39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34" s="87" t="str">
        <f>IF(CENSO[[#This Row],[DAP (cm)]]&lt;CENSO[[#This Row],[DMCE (cm)]],"DAP &lt; DMCE","DAP ≥ DMCE")</f>
        <v>DAP &lt; DMCE</v>
      </c>
      <c r="W3934" s="87" t="str">
        <f>IF(CENSO[[#This Row],[DAP (cm)]]&gt;200, "Superior", "Inferior")</f>
        <v>Inferior</v>
      </c>
      <c r="X3934" s="87" t="str">
        <f>VLOOKUP(CENSO[[#This Row],[NOME COMUM]],ESPECIES[],4,FALSE)</f>
        <v>Não</v>
      </c>
      <c r="Y3934" s="87" t="str">
        <f>IF(IFERROR(VLOOKUP(CENSO[[#This Row],[NOME COMUM]],COMERCIAIS[],2, FALSE), "Não") &lt;&gt; "Não", "Sim", "Não")</f>
        <v>Sim</v>
      </c>
      <c r="Z3934" s="133">
        <f>CENSO[[#This Row],[g (m²)]]/SUM(AEEF[AEEF-UT])</f>
        <v>3.1327213607870003E-4</v>
      </c>
      <c r="AA3934" s="133">
        <f>CENSO[[#This Row],[v (m³)]]/SUM(AEEF[AEEF-UT])</f>
        <v>4.60510040035689E-3</v>
      </c>
    </row>
    <row r="3935" spans="1:27" ht="14">
      <c r="A3935" s="86">
        <v>1</v>
      </c>
      <c r="B3935" s="86">
        <v>2</v>
      </c>
      <c r="C3935" s="63">
        <v>109</v>
      </c>
      <c r="D3935" s="63">
        <v>3934</v>
      </c>
      <c r="E3935" s="63" t="str">
        <f>VLOOKUP(CENSO[[#This Row],[NOME COMUM]],ESPECIES[],2,FALSE)</f>
        <v>Mezilaurus Itauba (Meisn.) Taub. ex Mez</v>
      </c>
      <c r="F3935" s="64" t="s">
        <v>8</v>
      </c>
      <c r="G3935" s="64">
        <v>190</v>
      </c>
      <c r="H3935" s="97">
        <f>CENSO[[#This Row],[CAP (cm)]]/PI()</f>
        <v>60.478878374920228</v>
      </c>
      <c r="I3935" s="64">
        <v>14</v>
      </c>
      <c r="J3935" s="96">
        <f>(PI()*(CENSO[[#This Row],[DAP (cm)]]^2))/40000</f>
        <v>0.28727467228087106</v>
      </c>
      <c r="K3935" s="96">
        <f>CENSO[[#This Row],[g (m²)]]*CENSO[[#This Row],[H (m)]]*0.7</f>
        <v>2.8152917883525364</v>
      </c>
      <c r="L3935" s="64">
        <v>1</v>
      </c>
      <c r="M3935" s="65">
        <v>366026.59999999899</v>
      </c>
      <c r="N3935" s="87">
        <v>9702722.6999999899</v>
      </c>
      <c r="O3935" s="87" t="s">
        <v>1227</v>
      </c>
      <c r="P3935" s="87" t="str">
        <f>VLOOKUP(CENSO[[#This Row],[DAP (cm)]],CD[],2,TRUE)</f>
        <v>TORA</v>
      </c>
      <c r="Q3935" s="87" t="str">
        <f>VLOOKUP(CENSO[[#This Row],[DAP (cm)]],DD[],2,TRUE)</f>
        <v>60├ 70</v>
      </c>
      <c r="R3935" s="87" t="str" cm="1">
        <f t="array" ref="R3935">INDEX(_xlfn.TEXTSPLIT(CENSO[[#This Row],[NOME CIENTIFICO]]," "),1)</f>
        <v>Mezilaurus</v>
      </c>
      <c r="S3935" s="98" t="s">
        <v>1004</v>
      </c>
      <c r="T3935" s="87">
        <f>_xlfn.MINIFS(CENSO[DAP (cm)],CENSO[NOME CIENTIFICO],CENSO[[#This Row],[NOME CIENTIFICO]])</f>
        <v>41.38028520389279</v>
      </c>
      <c r="U39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935" s="87" t="str">
        <f>IF(CENSO[[#This Row],[DAP (cm)]]&lt;CENSO[[#This Row],[DMCE (cm)]],"DAP &lt; DMCE","DAP ≥ DMCE")</f>
        <v>DAP ≥ DMCE</v>
      </c>
      <c r="W3935" s="87" t="str">
        <f>IF(CENSO[[#This Row],[DAP (cm)]]&gt;200, "Superior", "Inferior")</f>
        <v>Inferior</v>
      </c>
      <c r="X3935" s="87" t="str">
        <f>VLOOKUP(CENSO[[#This Row],[NOME COMUM]],ESPECIES[],4,FALSE)</f>
        <v>Não</v>
      </c>
      <c r="Y3935" s="87" t="str">
        <f>IF(IFERROR(VLOOKUP(CENSO[[#This Row],[NOME COMUM]],COMERCIAIS[],2, FALSE), "Não") &lt;&gt; "Não", "Sim", "Não")</f>
        <v>Não</v>
      </c>
      <c r="Z3935" s="133">
        <f>CENSO[[#This Row],[g (m²)]]/SUM(AEEF[AEEF-UT])</f>
        <v>5.0262773833071434E-4</v>
      </c>
      <c r="AA3935" s="133">
        <f>CENSO[[#This Row],[v (m³)]]/SUM(AEEF[AEEF-UT])</f>
        <v>4.9257518356409999E-3</v>
      </c>
    </row>
    <row r="3936" spans="1:27" ht="14">
      <c r="A3936" s="86">
        <v>1</v>
      </c>
      <c r="B3936" s="86">
        <v>2</v>
      </c>
      <c r="C3936" s="63">
        <v>109</v>
      </c>
      <c r="D3936" s="63">
        <v>3935</v>
      </c>
      <c r="E3936" s="63" t="str">
        <f>VLOOKUP(CENSO[[#This Row],[NOME COMUM]],ESPECIES[],2,FALSE)</f>
        <v>Couratari guianensis Aubl.</v>
      </c>
      <c r="F3936" s="64" t="s">
        <v>6</v>
      </c>
      <c r="G3936" s="64">
        <v>250</v>
      </c>
      <c r="H3936" s="97">
        <f>CENSO[[#This Row],[CAP (cm)]]/PI()</f>
        <v>79.577471545947674</v>
      </c>
      <c r="I3936" s="64">
        <v>23</v>
      </c>
      <c r="J3936" s="96">
        <f>(PI()*(CENSO[[#This Row],[DAP (cm)]]^2))/40000</f>
        <v>0.49735919716217297</v>
      </c>
      <c r="K3936" s="96">
        <f>CENSO[[#This Row],[g (m²)]]*CENSO[[#This Row],[H (m)]]*0.7</f>
        <v>8.0074830743109846</v>
      </c>
      <c r="L3936" s="64">
        <v>1</v>
      </c>
      <c r="M3936" s="65">
        <v>366020.59999999899</v>
      </c>
      <c r="N3936" s="87">
        <v>9702716.1999999899</v>
      </c>
      <c r="O3936" s="87" t="s">
        <v>1228</v>
      </c>
      <c r="P3936" s="87" t="str">
        <f>VLOOKUP(CENSO[[#This Row],[DAP (cm)]],CD[],2,TRUE)</f>
        <v>TORA</v>
      </c>
      <c r="Q3936" s="87" t="str">
        <f>VLOOKUP(CENSO[[#This Row],[DAP (cm)]],DD[],2,TRUE)</f>
        <v>70├ 80</v>
      </c>
      <c r="R3936" s="87" t="str" cm="1">
        <f t="array" ref="R3936">INDEX(_xlfn.TEXTSPLIT(CENSO[[#This Row],[NOME CIENTIFICO]]," "),1)</f>
        <v>Couratari</v>
      </c>
      <c r="S3936" s="98" t="s">
        <v>1004</v>
      </c>
      <c r="T3936" s="87">
        <f>_xlfn.MINIFS(CENSO[DAP (cm)],CENSO[NOME CIENTIFICO],CENSO[[#This Row],[NOME CIENTIFICO]])</f>
        <v>38.833806114422465</v>
      </c>
      <c r="U39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36" s="87" t="str">
        <f>IF(CENSO[[#This Row],[DAP (cm)]]&lt;CENSO[[#This Row],[DMCE (cm)]],"DAP &lt; DMCE","DAP ≥ DMCE")</f>
        <v>DAP ≥ DMCE</v>
      </c>
      <c r="W3936" s="87" t="str">
        <f>IF(CENSO[[#This Row],[DAP (cm)]]&gt;200, "Superior", "Inferior")</f>
        <v>Inferior</v>
      </c>
      <c r="X3936" s="87" t="str">
        <f>VLOOKUP(CENSO[[#This Row],[NOME COMUM]],ESPECIES[],4,FALSE)</f>
        <v>Não</v>
      </c>
      <c r="Y3936" s="87" t="str">
        <f>IF(IFERROR(VLOOKUP(CENSO[[#This Row],[NOME COMUM]],COMERCIAIS[],2, FALSE), "Não") &lt;&gt; "Não", "Sim", "Não")</f>
        <v>Sim</v>
      </c>
      <c r="Z3936" s="133">
        <f>CENSO[[#This Row],[g (m²)]]/SUM(AEEF[AEEF-UT])</f>
        <v>8.7020037799638919E-4</v>
      </c>
      <c r="AA3936" s="133">
        <f>CENSO[[#This Row],[v (m³)]]/SUM(AEEF[AEEF-UT])</f>
        <v>1.4010226085741866E-2</v>
      </c>
    </row>
    <row r="3937" spans="1:27" ht="14">
      <c r="A3937" s="86">
        <v>1</v>
      </c>
      <c r="B3937" s="86">
        <v>2</v>
      </c>
      <c r="C3937" s="63">
        <v>109</v>
      </c>
      <c r="D3937" s="63">
        <v>3936</v>
      </c>
      <c r="E3937" s="63" t="str">
        <f>VLOOKUP(CENSO[[#This Row],[NOME COMUM]],ESPECIES[],2,FALSE)</f>
        <v>Hymenaea courbaril L.</v>
      </c>
      <c r="F3937" s="64" t="s">
        <v>3</v>
      </c>
      <c r="G3937" s="64">
        <v>156</v>
      </c>
      <c r="H3937" s="97">
        <f>CENSO[[#This Row],[CAP (cm)]]/PI()</f>
        <v>49.656342244671343</v>
      </c>
      <c r="I3937" s="64">
        <v>18</v>
      </c>
      <c r="J3937" s="96">
        <f>(PI()*(CENSO[[#This Row],[DAP (cm)]]^2))/40000</f>
        <v>0.19365973475421822</v>
      </c>
      <c r="K3937" s="96">
        <f>CENSO[[#This Row],[g (m²)]]*CENSO[[#This Row],[H (m)]]*0.7</f>
        <v>2.4401126579031494</v>
      </c>
      <c r="L3937" s="64">
        <v>1</v>
      </c>
      <c r="M3937" s="65">
        <v>365982.59999999899</v>
      </c>
      <c r="N3937" s="87">
        <v>9702683.8000000007</v>
      </c>
      <c r="O3937" s="98" t="s">
        <v>1225</v>
      </c>
      <c r="P3937" s="87" t="str">
        <f>VLOOKUP(CENSO[[#This Row],[DAP (cm)]],CD[],2,TRUE)</f>
        <v>TORETE</v>
      </c>
      <c r="Q3937" s="87" t="str">
        <f>VLOOKUP(CENSO[[#This Row],[DAP (cm)]],DD[],2,TRUE)</f>
        <v>40├ 50</v>
      </c>
      <c r="R3937" s="87" t="str" cm="1">
        <f t="array" ref="R3937">INDEX(_xlfn.TEXTSPLIT(CENSO[[#This Row],[NOME CIENTIFICO]]," "),1)</f>
        <v>Hymenaea</v>
      </c>
      <c r="S3937" s="98" t="s">
        <v>1004</v>
      </c>
      <c r="T3937" s="87">
        <f>_xlfn.MINIFS(CENSO[DAP (cm)],CENSO[NOME CIENTIFICO],CENSO[[#This Row],[NOME CIENTIFICO]])</f>
        <v>41.38028520389279</v>
      </c>
      <c r="U39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937" s="87" t="str">
        <f>IF(CENSO[[#This Row],[DAP (cm)]]&lt;CENSO[[#This Row],[DMCE (cm)]],"DAP &lt; DMCE","DAP ≥ DMCE")</f>
        <v>DAP &lt; DMCE</v>
      </c>
      <c r="W3937" s="87" t="str">
        <f>IF(CENSO[[#This Row],[DAP (cm)]]&gt;200, "Superior", "Inferior")</f>
        <v>Inferior</v>
      </c>
      <c r="X3937" s="87" t="str">
        <f>VLOOKUP(CENSO[[#This Row],[NOME COMUM]],ESPECIES[],4,FALSE)</f>
        <v>Não</v>
      </c>
      <c r="Y3937" s="87" t="str">
        <f>IF(IFERROR(VLOOKUP(CENSO[[#This Row],[NOME COMUM]],COMERCIAIS[],2, FALSE), "Não") &lt;&gt; "Não", "Sim", "Não")</f>
        <v>Sim</v>
      </c>
      <c r="Z3937" s="133">
        <f>CENSO[[#This Row],[g (m²)]]/SUM(AEEF[AEEF-UT])</f>
        <v>3.3883514238272194E-4</v>
      </c>
      <c r="AA3937" s="133">
        <f>CENSO[[#This Row],[v (m³)]]/SUM(AEEF[AEEF-UT])</f>
        <v>4.2693227940222966E-3</v>
      </c>
    </row>
    <row r="3938" spans="1:27" ht="14">
      <c r="A3938" s="86">
        <v>1</v>
      </c>
      <c r="B3938" s="86">
        <v>2</v>
      </c>
      <c r="C3938" s="63">
        <v>109</v>
      </c>
      <c r="D3938" s="63">
        <v>3937</v>
      </c>
      <c r="E3938" s="63" t="str">
        <f>VLOOKUP(CENSO[[#This Row],[NOME COMUM]],ESPECIES[],2,FALSE)</f>
        <v>Pouteria sp.</v>
      </c>
      <c r="F3938" s="64" t="s">
        <v>83</v>
      </c>
      <c r="G3938" s="64">
        <v>180</v>
      </c>
      <c r="H3938" s="97">
        <f>CENSO[[#This Row],[CAP (cm)]]/PI()</f>
        <v>57.295779513082323</v>
      </c>
      <c r="I3938" s="64">
        <v>19</v>
      </c>
      <c r="J3938" s="96">
        <f>(PI()*(CENSO[[#This Row],[DAP (cm)]]^2))/40000</f>
        <v>0.25783100780887047</v>
      </c>
      <c r="K3938" s="96">
        <f>CENSO[[#This Row],[g (m²)]]*CENSO[[#This Row],[H (m)]]*0.7</f>
        <v>3.429152403857977</v>
      </c>
      <c r="L3938" s="64">
        <v>1</v>
      </c>
      <c r="M3938" s="65">
        <v>365883.9</v>
      </c>
      <c r="N3938" s="87">
        <v>9702509.4000000004</v>
      </c>
      <c r="O3938" s="87" t="s">
        <v>1227</v>
      </c>
      <c r="P3938" s="87" t="str">
        <f>VLOOKUP(CENSO[[#This Row],[DAP (cm)]],CD[],2,TRUE)</f>
        <v>TORA</v>
      </c>
      <c r="Q3938" s="87" t="str">
        <f>VLOOKUP(CENSO[[#This Row],[DAP (cm)]],DD[],2,TRUE)</f>
        <v>50├ 60</v>
      </c>
      <c r="R3938" s="87" t="str" cm="1">
        <f t="array" ref="R3938">INDEX(_xlfn.TEXTSPLIT(CENSO[[#This Row],[NOME CIENTIFICO]]," "),1)</f>
        <v>Pouteria</v>
      </c>
      <c r="S3938" s="98" t="s">
        <v>1004</v>
      </c>
      <c r="T3938" s="87">
        <f>_xlfn.MINIFS(CENSO[DAP (cm)],CENSO[NOME CIENTIFICO],CENSO[[#This Row],[NOME CIENTIFICO]])</f>
        <v>39.788735772973837</v>
      </c>
      <c r="U39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38" s="87" t="str">
        <f>IF(CENSO[[#This Row],[DAP (cm)]]&lt;CENSO[[#This Row],[DMCE (cm)]],"DAP &lt; DMCE","DAP ≥ DMCE")</f>
        <v>DAP ≥ DMCE</v>
      </c>
      <c r="W3938" s="87" t="str">
        <f>IF(CENSO[[#This Row],[DAP (cm)]]&gt;200, "Superior", "Inferior")</f>
        <v>Inferior</v>
      </c>
      <c r="X3938" s="87" t="str">
        <f>VLOOKUP(CENSO[[#This Row],[NOME COMUM]],ESPECIES[],4,FALSE)</f>
        <v>Não</v>
      </c>
      <c r="Y3938" s="87" t="str">
        <f>IF(IFERROR(VLOOKUP(CENSO[[#This Row],[NOME COMUM]],COMERCIAIS[],2, FALSE), "Não") &lt;&gt; "Não", "Sim", "Não")</f>
        <v>Não</v>
      </c>
      <c r="Z3938" s="133">
        <f>CENSO[[#This Row],[g (m²)]]/SUM(AEEF[AEEF-UT])</f>
        <v>4.5111187595332813E-4</v>
      </c>
      <c r="AA3938" s="133">
        <f>CENSO[[#This Row],[v (m³)]]/SUM(AEEF[AEEF-UT])</f>
        <v>5.9997879501792637E-3</v>
      </c>
    </row>
    <row r="3939" spans="1:27" ht="14">
      <c r="A3939" s="86">
        <v>1</v>
      </c>
      <c r="B3939" s="86">
        <v>2</v>
      </c>
      <c r="C3939" s="63">
        <v>109</v>
      </c>
      <c r="D3939" s="63">
        <v>3938</v>
      </c>
      <c r="E3939" s="63" t="str">
        <f>VLOOKUP(CENSO[[#This Row],[NOME COMUM]],ESPECIES[],2,FALSE)</f>
        <v>Couratari guianensis Aubl.</v>
      </c>
      <c r="F3939" s="64" t="s">
        <v>6</v>
      </c>
      <c r="G3939" s="64">
        <v>373</v>
      </c>
      <c r="H3939" s="97">
        <f>CENSO[[#This Row],[CAP (cm)]]/PI()</f>
        <v>118.72958754655393</v>
      </c>
      <c r="I3939" s="64">
        <v>24</v>
      </c>
      <c r="J3939" s="96">
        <f>(PI()*(CENSO[[#This Row],[DAP (cm)]]^2))/40000</f>
        <v>1.1071534038716153</v>
      </c>
      <c r="K3939" s="96">
        <f>CENSO[[#This Row],[g (m²)]]*CENSO[[#This Row],[H (m)]]*0.7</f>
        <v>18.600177185043133</v>
      </c>
      <c r="L3939" s="64">
        <v>1</v>
      </c>
      <c r="M3939" s="65">
        <v>365900.59999999899</v>
      </c>
      <c r="N3939" s="87">
        <v>9702500.4000000004</v>
      </c>
      <c r="O3939" s="87" t="s">
        <v>1228</v>
      </c>
      <c r="P3939" s="87" t="str">
        <f>VLOOKUP(CENSO[[#This Row],[DAP (cm)]],CD[],2,TRUE)</f>
        <v>TORA</v>
      </c>
      <c r="Q3939" s="87" t="str">
        <f>VLOOKUP(CENSO[[#This Row],[DAP (cm)]],DD[],2,TRUE)</f>
        <v>110├ 120</v>
      </c>
      <c r="R3939" s="87" t="str" cm="1">
        <f t="array" ref="R3939">INDEX(_xlfn.TEXTSPLIT(CENSO[[#This Row],[NOME CIENTIFICO]]," "),1)</f>
        <v>Couratari</v>
      </c>
      <c r="S3939" s="98" t="s">
        <v>1004</v>
      </c>
      <c r="T3939" s="87">
        <f>_xlfn.MINIFS(CENSO[DAP (cm)],CENSO[NOME CIENTIFICO],CENSO[[#This Row],[NOME CIENTIFICO]])</f>
        <v>38.833806114422465</v>
      </c>
      <c r="U39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39" s="87" t="str">
        <f>IF(CENSO[[#This Row],[DAP (cm)]]&lt;CENSO[[#This Row],[DMCE (cm)]],"DAP &lt; DMCE","DAP ≥ DMCE")</f>
        <v>DAP ≥ DMCE</v>
      </c>
      <c r="W3939" s="87" t="str">
        <f>IF(CENSO[[#This Row],[DAP (cm)]]&gt;200, "Superior", "Inferior")</f>
        <v>Inferior</v>
      </c>
      <c r="X3939" s="87" t="str">
        <f>VLOOKUP(CENSO[[#This Row],[NOME COMUM]],ESPECIES[],4,FALSE)</f>
        <v>Não</v>
      </c>
      <c r="Y3939" s="87" t="str">
        <f>IF(IFERROR(VLOOKUP(CENSO[[#This Row],[NOME COMUM]],COMERCIAIS[],2, FALSE), "Não") &lt;&gt; "Não", "Sim", "Não")</f>
        <v>Sim</v>
      </c>
      <c r="Z3939" s="133">
        <f>CENSO[[#This Row],[g (m²)]]/SUM(AEEF[AEEF-UT])</f>
        <v>1.937121734244154E-3</v>
      </c>
      <c r="AA3939" s="133">
        <f>CENSO[[#This Row],[v (m³)]]/SUM(AEEF[AEEF-UT])</f>
        <v>3.254364513530178E-2</v>
      </c>
    </row>
    <row r="3940" spans="1:27" ht="14">
      <c r="A3940" s="86">
        <v>1</v>
      </c>
      <c r="B3940" s="86">
        <v>2</v>
      </c>
      <c r="C3940" s="63">
        <v>109</v>
      </c>
      <c r="D3940" s="63">
        <v>3939</v>
      </c>
      <c r="E3940" s="63" t="str">
        <f>VLOOKUP(CENSO[[#This Row],[NOME COMUM]],ESPECIES[],2,FALSE)</f>
        <v>Couratari guianensis Aubl.</v>
      </c>
      <c r="F3940" s="64" t="s">
        <v>6</v>
      </c>
      <c r="G3940" s="64">
        <v>211</v>
      </c>
      <c r="H3940" s="97">
        <f>CENSO[[#This Row],[CAP (cm)]]/PI()</f>
        <v>67.163385984779836</v>
      </c>
      <c r="I3940" s="64">
        <v>22</v>
      </c>
      <c r="J3940" s="96">
        <f>(PI()*(CENSO[[#This Row],[DAP (cm)]]^2))/40000</f>
        <v>0.35428686106971363</v>
      </c>
      <c r="K3940" s="96">
        <f>CENSO[[#This Row],[g (m²)]]*CENSO[[#This Row],[H (m)]]*0.7</f>
        <v>5.4560176604735897</v>
      </c>
      <c r="L3940" s="64">
        <v>1</v>
      </c>
      <c r="M3940" s="65">
        <v>365902.4</v>
      </c>
      <c r="N3940" s="87">
        <v>9702495.1999999899</v>
      </c>
      <c r="O3940" s="87" t="s">
        <v>1228</v>
      </c>
      <c r="P3940" s="87" t="str">
        <f>VLOOKUP(CENSO[[#This Row],[DAP (cm)]],CD[],2,TRUE)</f>
        <v>TORA</v>
      </c>
      <c r="Q3940" s="87" t="str">
        <f>VLOOKUP(CENSO[[#This Row],[DAP (cm)]],DD[],2,TRUE)</f>
        <v>60├ 70</v>
      </c>
      <c r="R3940" s="87" t="str" cm="1">
        <f t="array" ref="R3940">INDEX(_xlfn.TEXTSPLIT(CENSO[[#This Row],[NOME CIENTIFICO]]," "),1)</f>
        <v>Couratari</v>
      </c>
      <c r="S3940" s="98" t="s">
        <v>1004</v>
      </c>
      <c r="T3940" s="87">
        <f>_xlfn.MINIFS(CENSO[DAP (cm)],CENSO[NOME CIENTIFICO],CENSO[[#This Row],[NOME CIENTIFICO]])</f>
        <v>38.833806114422465</v>
      </c>
      <c r="U39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40" s="87" t="str">
        <f>IF(CENSO[[#This Row],[DAP (cm)]]&lt;CENSO[[#This Row],[DMCE (cm)]],"DAP &lt; DMCE","DAP ≥ DMCE")</f>
        <v>DAP ≥ DMCE</v>
      </c>
      <c r="W3940" s="87" t="str">
        <f>IF(CENSO[[#This Row],[DAP (cm)]]&gt;200, "Superior", "Inferior")</f>
        <v>Inferior</v>
      </c>
      <c r="X3940" s="87" t="str">
        <f>VLOOKUP(CENSO[[#This Row],[NOME COMUM]],ESPECIES[],4,FALSE)</f>
        <v>Não</v>
      </c>
      <c r="Y3940" s="87" t="str">
        <f>IF(IFERROR(VLOOKUP(CENSO[[#This Row],[NOME COMUM]],COMERCIAIS[],2, FALSE), "Não") &lt;&gt; "Não", "Sim", "Não")</f>
        <v>Sim</v>
      </c>
      <c r="Z3940" s="133">
        <f>CENSO[[#This Row],[g (m²)]]/SUM(AEEF[AEEF-UT])</f>
        <v>6.1987505646043581E-4</v>
      </c>
      <c r="AA3940" s="133">
        <f>CENSO[[#This Row],[v (m³)]]/SUM(AEEF[AEEF-UT])</f>
        <v>9.5460758694907114E-3</v>
      </c>
    </row>
    <row r="3941" spans="1:27" ht="14">
      <c r="A3941" s="86">
        <v>1</v>
      </c>
      <c r="B3941" s="86">
        <v>2</v>
      </c>
      <c r="C3941" s="63">
        <v>109</v>
      </c>
      <c r="D3941" s="63">
        <v>3940</v>
      </c>
      <c r="E3941" s="63" t="str">
        <f>VLOOKUP(CENSO[[#This Row],[NOME COMUM]],ESPECIES[],2,FALSE)</f>
        <v>Tachigali myrmecophila Ducke</v>
      </c>
      <c r="F3941" s="64" t="s">
        <v>14</v>
      </c>
      <c r="G3941" s="64">
        <v>300</v>
      </c>
      <c r="H3941" s="97">
        <f>CENSO[[#This Row],[CAP (cm)]]/PI()</f>
        <v>95.4929658551372</v>
      </c>
      <c r="I3941" s="64">
        <v>18</v>
      </c>
      <c r="J3941" s="96">
        <f>(PI()*(CENSO[[#This Row],[DAP (cm)]]^2))/40000</f>
        <v>0.7161972439135289</v>
      </c>
      <c r="K3941" s="96">
        <f>CENSO[[#This Row],[g (m²)]]*CENSO[[#This Row],[H (m)]]*0.7</f>
        <v>9.0240852733104635</v>
      </c>
      <c r="L3941" s="64">
        <v>1</v>
      </c>
      <c r="M3941" s="65">
        <v>365906</v>
      </c>
      <c r="N3941" s="87">
        <v>9702489.0999999903</v>
      </c>
      <c r="O3941" s="87" t="s">
        <v>1228</v>
      </c>
      <c r="P3941" s="87" t="str">
        <f>VLOOKUP(CENSO[[#This Row],[DAP (cm)]],CD[],2,TRUE)</f>
        <v>TORA</v>
      </c>
      <c r="Q3941" s="87" t="str">
        <f>VLOOKUP(CENSO[[#This Row],[DAP (cm)]],DD[],2,TRUE)</f>
        <v>90├ 100</v>
      </c>
      <c r="R3941" s="87" t="str" cm="1">
        <f t="array" ref="R3941">INDEX(_xlfn.TEXTSPLIT(CENSO[[#This Row],[NOME CIENTIFICO]]," "),1)</f>
        <v>Tachigali</v>
      </c>
      <c r="S3941" s="98" t="s">
        <v>1004</v>
      </c>
      <c r="T3941" s="87">
        <f>_xlfn.MINIFS(CENSO[DAP (cm)],CENSO[NOME CIENTIFICO],CENSO[[#This Row],[NOME CIENTIFICO]])</f>
        <v>39.152116000606256</v>
      </c>
      <c r="U39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41" s="87" t="str">
        <f>IF(CENSO[[#This Row],[DAP (cm)]]&lt;CENSO[[#This Row],[DMCE (cm)]],"DAP &lt; DMCE","DAP ≥ DMCE")</f>
        <v>DAP ≥ DMCE</v>
      </c>
      <c r="W3941" s="87" t="str">
        <f>IF(CENSO[[#This Row],[DAP (cm)]]&gt;200, "Superior", "Inferior")</f>
        <v>Inferior</v>
      </c>
      <c r="X3941" s="87" t="str">
        <f>VLOOKUP(CENSO[[#This Row],[NOME COMUM]],ESPECIES[],4,FALSE)</f>
        <v>Não</v>
      </c>
      <c r="Y3941" s="87" t="str">
        <f>IF(IFERROR(VLOOKUP(CENSO[[#This Row],[NOME COMUM]],COMERCIAIS[],2, FALSE), "Não") &lt;&gt; "Não", "Sim", "Não")</f>
        <v>Sim</v>
      </c>
      <c r="Z3941" s="133">
        <f>CENSO[[#This Row],[g (m²)]]/SUM(AEEF[AEEF-UT])</f>
        <v>1.2530885443148001E-3</v>
      </c>
      <c r="AA3941" s="133">
        <f>CENSO[[#This Row],[v (m³)]]/SUM(AEEF[AEEF-UT])</f>
        <v>1.578891565836648E-2</v>
      </c>
    </row>
    <row r="3942" spans="1:27" ht="14">
      <c r="A3942" s="86">
        <v>1</v>
      </c>
      <c r="B3942" s="86">
        <v>2</v>
      </c>
      <c r="C3942" s="63">
        <v>109</v>
      </c>
      <c r="D3942" s="63">
        <v>3941</v>
      </c>
      <c r="E3942" s="63" t="str">
        <f>VLOOKUP(CENSO[[#This Row],[NOME COMUM]],ESPECIES[],2,FALSE)</f>
        <v>Erisma uncinatum Warm.</v>
      </c>
      <c r="F3942" s="64" t="s">
        <v>98</v>
      </c>
      <c r="G3942" s="64">
        <v>206</v>
      </c>
      <c r="H3942" s="97">
        <f>CENSO[[#This Row],[CAP (cm)]]/PI()</f>
        <v>65.571836553860877</v>
      </c>
      <c r="I3942" s="64">
        <v>13</v>
      </c>
      <c r="J3942" s="96">
        <f>(PI()*(CENSO[[#This Row],[DAP (cm)]]^2))/40000</f>
        <v>0.33769495825238349</v>
      </c>
      <c r="K3942" s="96">
        <f>CENSO[[#This Row],[g (m²)]]*CENSO[[#This Row],[H (m)]]*0.7</f>
        <v>3.0730241200966897</v>
      </c>
      <c r="L3942" s="64">
        <v>1</v>
      </c>
      <c r="M3942" s="65">
        <v>365892.4</v>
      </c>
      <c r="N3942" s="87">
        <v>9702491.5999999903</v>
      </c>
      <c r="O3942" s="87" t="s">
        <v>1228</v>
      </c>
      <c r="P3942" s="87" t="str">
        <f>VLOOKUP(CENSO[[#This Row],[DAP (cm)]],CD[],2,TRUE)</f>
        <v>TORA</v>
      </c>
      <c r="Q3942" s="87" t="str">
        <f>VLOOKUP(CENSO[[#This Row],[DAP (cm)]],DD[],2,TRUE)</f>
        <v>60├ 70</v>
      </c>
      <c r="R3942" s="87" t="str" cm="1">
        <f t="array" ref="R3942">INDEX(_xlfn.TEXTSPLIT(CENSO[[#This Row],[NOME CIENTIFICO]]," "),1)</f>
        <v>Erisma</v>
      </c>
      <c r="S3942" s="98" t="s">
        <v>1004</v>
      </c>
      <c r="T3942" s="87">
        <f>_xlfn.MINIFS(CENSO[DAP (cm)],CENSO[NOME CIENTIFICO],CENSO[[#This Row],[NOME CIENTIFICO]])</f>
        <v>41.38028520389279</v>
      </c>
      <c r="U39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942" s="87" t="str">
        <f>IF(CENSO[[#This Row],[DAP (cm)]]&lt;CENSO[[#This Row],[DMCE (cm)]],"DAP &lt; DMCE","DAP ≥ DMCE")</f>
        <v>DAP ≥ DMCE</v>
      </c>
      <c r="W3942" s="87" t="str">
        <f>IF(CENSO[[#This Row],[DAP (cm)]]&gt;200, "Superior", "Inferior")</f>
        <v>Inferior</v>
      </c>
      <c r="X3942" s="87" t="str">
        <f>VLOOKUP(CENSO[[#This Row],[NOME COMUM]],ESPECIES[],4,FALSE)</f>
        <v>Não</v>
      </c>
      <c r="Y3942" s="87" t="str">
        <f>IF(IFERROR(VLOOKUP(CENSO[[#This Row],[NOME COMUM]],COMERCIAIS[],2, FALSE), "Não") &lt;&gt; "Não", "Sim", "Não")</f>
        <v>Sim</v>
      </c>
      <c r="Z3942" s="133">
        <f>CENSO[[#This Row],[g (m²)]]/SUM(AEEF[AEEF-UT])</f>
        <v>5.9084517185047623E-4</v>
      </c>
      <c r="AA3942" s="133">
        <f>CENSO[[#This Row],[v (m³)]]/SUM(AEEF[AEEF-UT])</f>
        <v>5.3766910638393334E-3</v>
      </c>
    </row>
    <row r="3943" spans="1:27" ht="14">
      <c r="A3943" s="86">
        <v>1</v>
      </c>
      <c r="B3943" s="86">
        <v>2</v>
      </c>
      <c r="C3943" s="63">
        <v>109</v>
      </c>
      <c r="D3943" s="63">
        <v>3942</v>
      </c>
      <c r="E3943" s="63" t="str">
        <f>VLOOKUP(CENSO[[#This Row],[NOME COMUM]],ESPECIES[],2,FALSE)</f>
        <v>Goupia glabra Aubl.</v>
      </c>
      <c r="F3943" s="64" t="s">
        <v>34</v>
      </c>
      <c r="G3943" s="64">
        <v>185</v>
      </c>
      <c r="H3943" s="97">
        <f>CENSO[[#This Row],[CAP (cm)]]/PI()</f>
        <v>58.887328944001275</v>
      </c>
      <c r="I3943" s="64">
        <v>12</v>
      </c>
      <c r="J3943" s="96">
        <f>(PI()*(CENSO[[#This Row],[DAP (cm)]]^2))/40000</f>
        <v>0.27235389636600588</v>
      </c>
      <c r="K3943" s="96">
        <f>CENSO[[#This Row],[g (m²)]]*CENSO[[#This Row],[H (m)]]*0.7</f>
        <v>2.2877727294744492</v>
      </c>
      <c r="L3943" s="64">
        <v>1</v>
      </c>
      <c r="M3943" s="65">
        <v>365867.09999999899</v>
      </c>
      <c r="N3943" s="87">
        <v>9702503.5999999903</v>
      </c>
      <c r="O3943" s="87" t="s">
        <v>1228</v>
      </c>
      <c r="P3943" s="87" t="str">
        <f>VLOOKUP(CENSO[[#This Row],[DAP (cm)]],CD[],2,TRUE)</f>
        <v>TORA</v>
      </c>
      <c r="Q3943" s="87" t="str">
        <f>VLOOKUP(CENSO[[#This Row],[DAP (cm)]],DD[],2,TRUE)</f>
        <v>50├ 60</v>
      </c>
      <c r="R3943" s="87" t="str" cm="1">
        <f t="array" ref="R3943">INDEX(_xlfn.TEXTSPLIT(CENSO[[#This Row],[NOME CIENTIFICO]]," "),1)</f>
        <v>Goupia</v>
      </c>
      <c r="S3943" s="98" t="s">
        <v>1004</v>
      </c>
      <c r="T3943" s="87">
        <f>_xlfn.MINIFS(CENSO[DAP (cm)],CENSO[NOME CIENTIFICO],CENSO[[#This Row],[NOME CIENTIFICO]])</f>
        <v>40.107045659157627</v>
      </c>
      <c r="U39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943" s="87" t="str">
        <f>IF(CENSO[[#This Row],[DAP (cm)]]&lt;CENSO[[#This Row],[DMCE (cm)]],"DAP &lt; DMCE","DAP ≥ DMCE")</f>
        <v>DAP ≥ DMCE</v>
      </c>
      <c r="W3943" s="87" t="str">
        <f>IF(CENSO[[#This Row],[DAP (cm)]]&gt;200, "Superior", "Inferior")</f>
        <v>Inferior</v>
      </c>
      <c r="X3943" s="87" t="str">
        <f>VLOOKUP(CENSO[[#This Row],[NOME COMUM]],ESPECIES[],4,FALSE)</f>
        <v>Não</v>
      </c>
      <c r="Y3943" s="87" t="str">
        <f>IF(IFERROR(VLOOKUP(CENSO[[#This Row],[NOME COMUM]],COMERCIAIS[],2, FALSE), "Não") &lt;&gt; "Não", "Sim", "Não")</f>
        <v>Sim</v>
      </c>
      <c r="Z3943" s="133">
        <f>CENSO[[#This Row],[g (m²)]]/SUM(AEEF[AEEF-UT])</f>
        <v>4.7652172699082262E-4</v>
      </c>
      <c r="AA3943" s="133">
        <f>CENSO[[#This Row],[v (m³)]]/SUM(AEEF[AEEF-UT])</f>
        <v>4.00278250672291E-3</v>
      </c>
    </row>
    <row r="3944" spans="1:27" ht="14">
      <c r="A3944" s="86">
        <v>1</v>
      </c>
      <c r="B3944" s="86">
        <v>2</v>
      </c>
      <c r="C3944" s="63">
        <v>109</v>
      </c>
      <c r="D3944" s="63">
        <v>3943</v>
      </c>
      <c r="E3944" s="63" t="str">
        <f>VLOOKUP(CENSO[[#This Row],[NOME COMUM]],ESPECIES[],2,FALSE)</f>
        <v>Tachigali myrmecophila Ducke</v>
      </c>
      <c r="F3944" s="64" t="s">
        <v>14</v>
      </c>
      <c r="G3944" s="64">
        <v>300</v>
      </c>
      <c r="H3944" s="97">
        <f>CENSO[[#This Row],[CAP (cm)]]/PI()</f>
        <v>95.4929658551372</v>
      </c>
      <c r="I3944" s="64">
        <v>17</v>
      </c>
      <c r="J3944" s="96">
        <f>(PI()*(CENSO[[#This Row],[DAP (cm)]]^2))/40000</f>
        <v>0.7161972439135289</v>
      </c>
      <c r="K3944" s="96">
        <f>CENSO[[#This Row],[g (m²)]]*CENSO[[#This Row],[H (m)]]*0.7</f>
        <v>8.5227472025709936</v>
      </c>
      <c r="L3944" s="64">
        <v>1</v>
      </c>
      <c r="M3944" s="65">
        <v>365890.5</v>
      </c>
      <c r="N3944" s="87">
        <v>9702467.9000000004</v>
      </c>
      <c r="O3944" s="87" t="s">
        <v>1228</v>
      </c>
      <c r="P3944" s="87" t="str">
        <f>VLOOKUP(CENSO[[#This Row],[DAP (cm)]],CD[],2,TRUE)</f>
        <v>TORA</v>
      </c>
      <c r="Q3944" s="87" t="str">
        <f>VLOOKUP(CENSO[[#This Row],[DAP (cm)]],DD[],2,TRUE)</f>
        <v>90├ 100</v>
      </c>
      <c r="R3944" s="87" t="str" cm="1">
        <f t="array" ref="R3944">INDEX(_xlfn.TEXTSPLIT(CENSO[[#This Row],[NOME CIENTIFICO]]," "),1)</f>
        <v>Tachigali</v>
      </c>
      <c r="S3944" s="98" t="s">
        <v>1004</v>
      </c>
      <c r="T3944" s="87">
        <f>_xlfn.MINIFS(CENSO[DAP (cm)],CENSO[NOME CIENTIFICO],CENSO[[#This Row],[NOME CIENTIFICO]])</f>
        <v>39.152116000606256</v>
      </c>
      <c r="U39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44" s="87" t="str">
        <f>IF(CENSO[[#This Row],[DAP (cm)]]&lt;CENSO[[#This Row],[DMCE (cm)]],"DAP &lt; DMCE","DAP ≥ DMCE")</f>
        <v>DAP ≥ DMCE</v>
      </c>
      <c r="W3944" s="87" t="str">
        <f>IF(CENSO[[#This Row],[DAP (cm)]]&gt;200, "Superior", "Inferior")</f>
        <v>Inferior</v>
      </c>
      <c r="X3944" s="87" t="str">
        <f>VLOOKUP(CENSO[[#This Row],[NOME COMUM]],ESPECIES[],4,FALSE)</f>
        <v>Não</v>
      </c>
      <c r="Y3944" s="87" t="str">
        <f>IF(IFERROR(VLOOKUP(CENSO[[#This Row],[NOME COMUM]],COMERCIAIS[],2, FALSE), "Não") &lt;&gt; "Não", "Sim", "Não")</f>
        <v>Sim</v>
      </c>
      <c r="Z3944" s="133">
        <f>CENSO[[#This Row],[g (m²)]]/SUM(AEEF[AEEF-UT])</f>
        <v>1.2530885443148001E-3</v>
      </c>
      <c r="AA3944" s="133">
        <f>CENSO[[#This Row],[v (m³)]]/SUM(AEEF[AEEF-UT])</f>
        <v>1.491175367734612E-2</v>
      </c>
    </row>
    <row r="3945" spans="1:27" ht="14">
      <c r="A3945" s="86">
        <v>1</v>
      </c>
      <c r="B3945" s="86">
        <v>2</v>
      </c>
      <c r="C3945" s="63">
        <v>109</v>
      </c>
      <c r="D3945" s="63">
        <v>3944</v>
      </c>
      <c r="E3945" s="63" t="str">
        <f>VLOOKUP(CENSO[[#This Row],[NOME COMUM]],ESPECIES[],2,FALSE)</f>
        <v>Lecythis chartacea O.Berg</v>
      </c>
      <c r="F3945" s="64" t="s">
        <v>31</v>
      </c>
      <c r="G3945" s="64">
        <v>230</v>
      </c>
      <c r="H3945" s="97">
        <f>CENSO[[#This Row],[CAP (cm)]]/PI()</f>
        <v>73.211273822271863</v>
      </c>
      <c r="I3945" s="64">
        <v>21</v>
      </c>
      <c r="J3945" s="96">
        <f>(PI()*(CENSO[[#This Row],[DAP (cm)]]^2))/40000</f>
        <v>0.42096482447806327</v>
      </c>
      <c r="K3945" s="96">
        <f>CENSO[[#This Row],[g (m²)]]*CENSO[[#This Row],[H (m)]]*0.7</f>
        <v>6.1881829198275291</v>
      </c>
      <c r="L3945" s="64">
        <v>1</v>
      </c>
      <c r="M3945" s="65">
        <v>365886.4</v>
      </c>
      <c r="N3945" s="87">
        <v>9702467.9000000004</v>
      </c>
      <c r="O3945" s="87" t="s">
        <v>1228</v>
      </c>
      <c r="P3945" s="87" t="str">
        <f>VLOOKUP(CENSO[[#This Row],[DAP (cm)]],CD[],2,TRUE)</f>
        <v>TORA</v>
      </c>
      <c r="Q3945" s="87" t="str">
        <f>VLOOKUP(CENSO[[#This Row],[DAP (cm)]],DD[],2,TRUE)</f>
        <v>70├ 80</v>
      </c>
      <c r="R3945" s="87" t="str" cm="1">
        <f t="array" ref="R3945">INDEX(_xlfn.TEXTSPLIT(CENSO[[#This Row],[NOME CIENTIFICO]]," "),1)</f>
        <v>Lecythis</v>
      </c>
      <c r="S3945" s="98" t="s">
        <v>1004</v>
      </c>
      <c r="T3945" s="87">
        <f>_xlfn.MINIFS(CENSO[DAP (cm)],CENSO[NOME CIENTIFICO],CENSO[[#This Row],[NOME CIENTIFICO]])</f>
        <v>38.833806114422465</v>
      </c>
      <c r="U39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45" s="87" t="str">
        <f>IF(CENSO[[#This Row],[DAP (cm)]]&lt;CENSO[[#This Row],[DMCE (cm)]],"DAP &lt; DMCE","DAP ≥ DMCE")</f>
        <v>DAP ≥ DMCE</v>
      </c>
      <c r="W3945" s="87" t="str">
        <f>IF(CENSO[[#This Row],[DAP (cm)]]&gt;200, "Superior", "Inferior")</f>
        <v>Inferior</v>
      </c>
      <c r="X3945" s="87" t="str">
        <f>VLOOKUP(CENSO[[#This Row],[NOME COMUM]],ESPECIES[],4,FALSE)</f>
        <v>Não</v>
      </c>
      <c r="Y3945" s="87" t="str">
        <f>IF(IFERROR(VLOOKUP(CENSO[[#This Row],[NOME COMUM]],COMERCIAIS[],2, FALSE), "Não") &lt;&gt; "Não", "Sim", "Não")</f>
        <v>Sim</v>
      </c>
      <c r="Z3945" s="133">
        <f>CENSO[[#This Row],[g (m²)]]/SUM(AEEF[AEEF-UT])</f>
        <v>7.3653759993614395E-4</v>
      </c>
      <c r="AA3945" s="133">
        <f>CENSO[[#This Row],[v (m³)]]/SUM(AEEF[AEEF-UT])</f>
        <v>1.0827102719061314E-2</v>
      </c>
    </row>
    <row r="3946" spans="1:27" ht="14">
      <c r="A3946" s="86">
        <v>1</v>
      </c>
      <c r="B3946" s="86">
        <v>2</v>
      </c>
      <c r="C3946" s="63">
        <v>109</v>
      </c>
      <c r="D3946" s="63">
        <v>3945</v>
      </c>
      <c r="E3946" s="63" t="str">
        <f>VLOOKUP(CENSO[[#This Row],[NOME COMUM]],ESPECIES[],2,FALSE)</f>
        <v>Cedrelinga catenaeformis Ducke</v>
      </c>
      <c r="F3946" s="64" t="s">
        <v>71</v>
      </c>
      <c r="G3946" s="64">
        <v>402</v>
      </c>
      <c r="H3946" s="97">
        <f>CENSO[[#This Row],[CAP (cm)]]/PI()</f>
        <v>127.96057424588386</v>
      </c>
      <c r="I3946" s="64">
        <v>24</v>
      </c>
      <c r="J3946" s="96">
        <f>(PI()*(CENSO[[#This Row],[DAP (cm)]]^2))/40000</f>
        <v>1.286003771171133</v>
      </c>
      <c r="K3946" s="96">
        <f>CENSO[[#This Row],[g (m²)]]*CENSO[[#This Row],[H (m)]]*0.7</f>
        <v>21.604863355675032</v>
      </c>
      <c r="L3946" s="64">
        <v>1</v>
      </c>
      <c r="M3946" s="65">
        <v>365857</v>
      </c>
      <c r="N3946" s="87">
        <v>9702479.3000000007</v>
      </c>
      <c r="O3946" s="87" t="s">
        <v>1228</v>
      </c>
      <c r="P3946" s="87" t="str">
        <f>VLOOKUP(CENSO[[#This Row],[DAP (cm)]],CD[],2,TRUE)</f>
        <v>TORA</v>
      </c>
      <c r="Q3946" s="87" t="str">
        <f>VLOOKUP(CENSO[[#This Row],[DAP (cm)]],DD[],2,TRUE)</f>
        <v>120├ 130</v>
      </c>
      <c r="R3946" s="87" t="str" cm="1">
        <f t="array" ref="R3946">INDEX(_xlfn.TEXTSPLIT(CENSO[[#This Row],[NOME CIENTIFICO]]," "),1)</f>
        <v>Cedrelinga</v>
      </c>
      <c r="S3946" s="98" t="s">
        <v>1004</v>
      </c>
      <c r="T3946" s="87">
        <f>_xlfn.MINIFS(CENSO[DAP (cm)],CENSO[NOME CIENTIFICO],CENSO[[#This Row],[NOME CIENTIFICO]])</f>
        <v>38.515496228238675</v>
      </c>
      <c r="U39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46" s="87" t="str">
        <f>IF(CENSO[[#This Row],[DAP (cm)]]&lt;CENSO[[#This Row],[DMCE (cm)]],"DAP &lt; DMCE","DAP ≥ DMCE")</f>
        <v>DAP ≥ DMCE</v>
      </c>
      <c r="W3946" s="87" t="str">
        <f>IF(CENSO[[#This Row],[DAP (cm)]]&gt;200, "Superior", "Inferior")</f>
        <v>Inferior</v>
      </c>
      <c r="X3946" s="87" t="str">
        <f>VLOOKUP(CENSO[[#This Row],[NOME COMUM]],ESPECIES[],4,FALSE)</f>
        <v>Não</v>
      </c>
      <c r="Y3946" s="87" t="str">
        <f>IF(IFERROR(VLOOKUP(CENSO[[#This Row],[NOME COMUM]],COMERCIAIS[],2, FALSE), "Não") &lt;&gt; "Não", "Sim", "Não")</f>
        <v>Sim</v>
      </c>
      <c r="Z3946" s="133">
        <f>CENSO[[#This Row],[g (m²)]]/SUM(AEEF[AEEF-UT])</f>
        <v>2.250045790171656E-3</v>
      </c>
      <c r="AA3946" s="133">
        <f>CENSO[[#This Row],[v (m³)]]/SUM(AEEF[AEEF-UT])</f>
        <v>3.7800769274883815E-2</v>
      </c>
    </row>
    <row r="3947" spans="1:27" ht="14">
      <c r="A3947" s="86">
        <v>1</v>
      </c>
      <c r="B3947" s="86">
        <v>2</v>
      </c>
      <c r="C3947" s="63">
        <v>109</v>
      </c>
      <c r="D3947" s="63">
        <v>3946</v>
      </c>
      <c r="E3947" s="63" t="str">
        <f>VLOOKUP(CENSO[[#This Row],[NOME COMUM]],ESPECIES[],2,FALSE)</f>
        <v>Manilkara huberi (Ducke) Chevalier</v>
      </c>
      <c r="F3947" s="64" t="s">
        <v>30</v>
      </c>
      <c r="G3947" s="64">
        <v>132</v>
      </c>
      <c r="H3947" s="97">
        <f>CENSO[[#This Row],[CAP (cm)]]/PI()</f>
        <v>42.016904976260371</v>
      </c>
      <c r="I3947" s="64">
        <v>15</v>
      </c>
      <c r="J3947" s="96">
        <f>(PI()*(CENSO[[#This Row],[DAP (cm)]]^2))/40000</f>
        <v>0.13865578642165921</v>
      </c>
      <c r="K3947" s="96">
        <f>CENSO[[#This Row],[g (m²)]]*CENSO[[#This Row],[H (m)]]*0.7</f>
        <v>1.4558857574274215</v>
      </c>
      <c r="L3947" s="64">
        <v>1</v>
      </c>
      <c r="M3947" s="65">
        <v>365852</v>
      </c>
      <c r="N3947" s="87">
        <v>9702478.4000000004</v>
      </c>
      <c r="O3947" s="98" t="s">
        <v>1225</v>
      </c>
      <c r="P3947" s="87" t="str">
        <f>VLOOKUP(CENSO[[#This Row],[DAP (cm)]],CD[],2,TRUE)</f>
        <v>TORETE</v>
      </c>
      <c r="Q3947" s="87" t="str">
        <f>VLOOKUP(CENSO[[#This Row],[DAP (cm)]],DD[],2,TRUE)</f>
        <v>40├ 50</v>
      </c>
      <c r="R3947" s="87" t="str" cm="1">
        <f t="array" ref="R3947">INDEX(_xlfn.TEXTSPLIT(CENSO[[#This Row],[NOME CIENTIFICO]]," "),1)</f>
        <v>Manilkara</v>
      </c>
      <c r="S3947" s="98" t="s">
        <v>1004</v>
      </c>
      <c r="T3947" s="87">
        <f>_xlfn.MINIFS(CENSO[DAP (cm)],CENSO[NOME CIENTIFICO],CENSO[[#This Row],[NOME CIENTIFICO]])</f>
        <v>41.38028520389279</v>
      </c>
      <c r="U39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947" s="87" t="str">
        <f>IF(CENSO[[#This Row],[DAP (cm)]]&lt;CENSO[[#This Row],[DMCE (cm)]],"DAP &lt; DMCE","DAP ≥ DMCE")</f>
        <v>DAP &lt; DMCE</v>
      </c>
      <c r="W3947" s="87" t="str">
        <f>IF(CENSO[[#This Row],[DAP (cm)]]&gt;200, "Superior", "Inferior")</f>
        <v>Inferior</v>
      </c>
      <c r="X3947" s="87" t="str">
        <f>VLOOKUP(CENSO[[#This Row],[NOME COMUM]],ESPECIES[],4,FALSE)</f>
        <v>Não</v>
      </c>
      <c r="Y3947" s="87" t="str">
        <f>IF(IFERROR(VLOOKUP(CENSO[[#This Row],[NOME COMUM]],COMERCIAIS[],2, FALSE), "Não") &lt;&gt; "Não", "Sim", "Não")</f>
        <v>Sim</v>
      </c>
      <c r="Z3947" s="133">
        <f>CENSO[[#This Row],[g (m²)]]/SUM(AEEF[AEEF-UT])</f>
        <v>2.4259794217934533E-4</v>
      </c>
      <c r="AA3947" s="133">
        <f>CENSO[[#This Row],[v (m³)]]/SUM(AEEF[AEEF-UT])</f>
        <v>2.5472783928831254E-3</v>
      </c>
    </row>
    <row r="3948" spans="1:27" ht="14">
      <c r="A3948" s="86">
        <v>1</v>
      </c>
      <c r="B3948" s="86">
        <v>2</v>
      </c>
      <c r="C3948" s="63">
        <v>109</v>
      </c>
      <c r="D3948" s="63">
        <v>3947</v>
      </c>
      <c r="E3948" s="63" t="str">
        <f>VLOOKUP(CENSO[[#This Row],[NOME COMUM]],ESPECIES[],2,FALSE)</f>
        <v>Goupia glabra Aubl.</v>
      </c>
      <c r="F3948" s="64" t="s">
        <v>34</v>
      </c>
      <c r="G3948" s="64">
        <v>176</v>
      </c>
      <c r="H3948" s="97">
        <f>CENSO[[#This Row],[CAP (cm)]]/PI()</f>
        <v>56.022539968347161</v>
      </c>
      <c r="I3948" s="64">
        <v>13</v>
      </c>
      <c r="J3948" s="96">
        <f>(PI()*(CENSO[[#This Row],[DAP (cm)]]^2))/40000</f>
        <v>0.24649917586072753</v>
      </c>
      <c r="K3948" s="96">
        <f>CENSO[[#This Row],[g (m²)]]*CENSO[[#This Row],[H (m)]]*0.7</f>
        <v>2.2431425003326204</v>
      </c>
      <c r="L3948" s="64">
        <v>1</v>
      </c>
      <c r="M3948" s="65">
        <v>365856.5</v>
      </c>
      <c r="N3948" s="87">
        <v>9702474</v>
      </c>
      <c r="O3948" s="87" t="s">
        <v>1228</v>
      </c>
      <c r="P3948" s="87" t="str">
        <f>VLOOKUP(CENSO[[#This Row],[DAP (cm)]],CD[],2,TRUE)</f>
        <v>TORA</v>
      </c>
      <c r="Q3948" s="87" t="str">
        <f>VLOOKUP(CENSO[[#This Row],[DAP (cm)]],DD[],2,TRUE)</f>
        <v>50├ 60</v>
      </c>
      <c r="R3948" s="87" t="str" cm="1">
        <f t="array" ref="R3948">INDEX(_xlfn.TEXTSPLIT(CENSO[[#This Row],[NOME CIENTIFICO]]," "),1)</f>
        <v>Goupia</v>
      </c>
      <c r="S3948" s="98" t="s">
        <v>1004</v>
      </c>
      <c r="T3948" s="87">
        <f>_xlfn.MINIFS(CENSO[DAP (cm)],CENSO[NOME CIENTIFICO],CENSO[[#This Row],[NOME CIENTIFICO]])</f>
        <v>40.107045659157627</v>
      </c>
      <c r="U39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948" s="87" t="str">
        <f>IF(CENSO[[#This Row],[DAP (cm)]]&lt;CENSO[[#This Row],[DMCE (cm)]],"DAP &lt; DMCE","DAP ≥ DMCE")</f>
        <v>DAP ≥ DMCE</v>
      </c>
      <c r="W3948" s="87" t="str">
        <f>IF(CENSO[[#This Row],[DAP (cm)]]&gt;200, "Superior", "Inferior")</f>
        <v>Inferior</v>
      </c>
      <c r="X3948" s="87" t="str">
        <f>VLOOKUP(CENSO[[#This Row],[NOME COMUM]],ESPECIES[],4,FALSE)</f>
        <v>Não</v>
      </c>
      <c r="Y3948" s="87" t="str">
        <f>IF(IFERROR(VLOOKUP(CENSO[[#This Row],[NOME COMUM]],COMERCIAIS[],2, FALSE), "Não") &lt;&gt; "Não", "Sim", "Não")</f>
        <v>Sim</v>
      </c>
      <c r="Z3948" s="133">
        <f>CENSO[[#This Row],[g (m²)]]/SUM(AEEF[AEEF-UT])</f>
        <v>4.3128523054105841E-4</v>
      </c>
      <c r="AA3948" s="133">
        <f>CENSO[[#This Row],[v (m³)]]/SUM(AEEF[AEEF-UT])</f>
        <v>3.9246955979236314E-3</v>
      </c>
    </row>
    <row r="3949" spans="1:27" ht="14">
      <c r="A3949" s="86">
        <v>1</v>
      </c>
      <c r="B3949" s="86">
        <v>2</v>
      </c>
      <c r="C3949" s="63">
        <v>110</v>
      </c>
      <c r="D3949" s="63">
        <v>3948</v>
      </c>
      <c r="E3949" s="63" t="str">
        <f>VLOOKUP(CENSO[[#This Row],[NOME COMUM]],ESPECIES[],2,FALSE)</f>
        <v>Caesalpinia paraensis Ducke</v>
      </c>
      <c r="F3949" s="64" t="s">
        <v>56</v>
      </c>
      <c r="G3949" s="64">
        <v>170</v>
      </c>
      <c r="H3949" s="97">
        <f>CENSO[[#This Row],[CAP (cm)]]/PI()</f>
        <v>54.112680651244418</v>
      </c>
      <c r="I3949" s="64">
        <v>16</v>
      </c>
      <c r="J3949" s="96">
        <f>(PI()*(CENSO[[#This Row],[DAP (cm)]]^2))/40000</f>
        <v>0.2299788927677888</v>
      </c>
      <c r="K3949" s="96">
        <f>CENSO[[#This Row],[g (m²)]]*CENSO[[#This Row],[H (m)]]*0.7</f>
        <v>2.5757635989992345</v>
      </c>
      <c r="L3949" s="64">
        <v>1</v>
      </c>
      <c r="M3949" s="65">
        <v>365923.799999999</v>
      </c>
      <c r="N3949" s="87">
        <v>9702435.4000000004</v>
      </c>
      <c r="O3949" s="87" t="s">
        <v>1227</v>
      </c>
      <c r="P3949" s="87" t="str">
        <f>VLOOKUP(CENSO[[#This Row],[DAP (cm)]],CD[],2,TRUE)</f>
        <v>TORA</v>
      </c>
      <c r="Q3949" s="87" t="str">
        <f>VLOOKUP(CENSO[[#This Row],[DAP (cm)]],DD[],2,TRUE)</f>
        <v>50├ 60</v>
      </c>
      <c r="R3949" s="87" t="str" cm="1">
        <f t="array" ref="R3949">INDEX(_xlfn.TEXTSPLIT(CENSO[[#This Row],[NOME CIENTIFICO]]," "),1)</f>
        <v>Caesalpinia</v>
      </c>
      <c r="S3949" s="98" t="s">
        <v>1004</v>
      </c>
      <c r="T3949" s="87">
        <f>_xlfn.MINIFS(CENSO[DAP (cm)],CENSO[NOME CIENTIFICO],CENSO[[#This Row],[NOME CIENTIFICO]])</f>
        <v>43.926764293363114</v>
      </c>
      <c r="U39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3949" s="87" t="str">
        <f>IF(CENSO[[#This Row],[DAP (cm)]]&lt;CENSO[[#This Row],[DMCE (cm)]],"DAP &lt; DMCE","DAP ≥ DMCE")</f>
        <v>DAP ≥ DMCE</v>
      </c>
      <c r="W3949" s="87" t="str">
        <f>IF(CENSO[[#This Row],[DAP (cm)]]&gt;200, "Superior", "Inferior")</f>
        <v>Inferior</v>
      </c>
      <c r="X3949" s="87" t="str">
        <f>VLOOKUP(CENSO[[#This Row],[NOME COMUM]],ESPECIES[],4,FALSE)</f>
        <v>Não</v>
      </c>
      <c r="Y3949" s="87" t="str">
        <f>IF(IFERROR(VLOOKUP(CENSO[[#This Row],[NOME COMUM]],COMERCIAIS[],2, FALSE), "Não") &lt;&gt; "Não", "Sim", "Não")</f>
        <v>Não</v>
      </c>
      <c r="Z3949" s="133">
        <f>CENSO[[#This Row],[g (m²)]]/SUM(AEEF[AEEF-UT])</f>
        <v>4.0238065478553035E-4</v>
      </c>
      <c r="AA3949" s="133">
        <f>CENSO[[#This Row],[v (m³)]]/SUM(AEEF[AEEF-UT])</f>
        <v>4.5066633335979402E-3</v>
      </c>
    </row>
    <row r="3950" spans="1:27" ht="14">
      <c r="A3950" s="86">
        <v>1</v>
      </c>
      <c r="B3950" s="86">
        <v>2</v>
      </c>
      <c r="C3950" s="63">
        <v>110</v>
      </c>
      <c r="D3950" s="63">
        <v>3949</v>
      </c>
      <c r="E3950" s="63" t="str">
        <f>VLOOKUP(CENSO[[#This Row],[NOME COMUM]],ESPECIES[],2,FALSE)</f>
        <v>Tachigali myrmecophila Ducke</v>
      </c>
      <c r="F3950" s="64" t="s">
        <v>14</v>
      </c>
      <c r="G3950" s="64">
        <v>211</v>
      </c>
      <c r="H3950" s="97">
        <f>CENSO[[#This Row],[CAP (cm)]]/PI()</f>
        <v>67.163385984779836</v>
      </c>
      <c r="I3950" s="64">
        <v>17</v>
      </c>
      <c r="J3950" s="96">
        <f>(PI()*(CENSO[[#This Row],[DAP (cm)]]^2))/40000</f>
        <v>0.35428686106971363</v>
      </c>
      <c r="K3950" s="96">
        <f>CENSO[[#This Row],[g (m²)]]*CENSO[[#This Row],[H (m)]]*0.7</f>
        <v>4.2160136467295919</v>
      </c>
      <c r="L3950" s="64">
        <v>1</v>
      </c>
      <c r="M3950" s="65">
        <v>365927.4</v>
      </c>
      <c r="N3950" s="87">
        <v>9702445.5999999903</v>
      </c>
      <c r="O3950" s="87" t="s">
        <v>1228</v>
      </c>
      <c r="P3950" s="87" t="str">
        <f>VLOOKUP(CENSO[[#This Row],[DAP (cm)]],CD[],2,TRUE)</f>
        <v>TORA</v>
      </c>
      <c r="Q3950" s="87" t="str">
        <f>VLOOKUP(CENSO[[#This Row],[DAP (cm)]],DD[],2,TRUE)</f>
        <v>60├ 70</v>
      </c>
      <c r="R3950" s="87" t="str" cm="1">
        <f t="array" ref="R3950">INDEX(_xlfn.TEXTSPLIT(CENSO[[#This Row],[NOME CIENTIFICO]]," "),1)</f>
        <v>Tachigali</v>
      </c>
      <c r="S3950" s="98" t="s">
        <v>1004</v>
      </c>
      <c r="T3950" s="87">
        <f>_xlfn.MINIFS(CENSO[DAP (cm)],CENSO[NOME CIENTIFICO],CENSO[[#This Row],[NOME CIENTIFICO]])</f>
        <v>39.152116000606256</v>
      </c>
      <c r="U39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50" s="87" t="str">
        <f>IF(CENSO[[#This Row],[DAP (cm)]]&lt;CENSO[[#This Row],[DMCE (cm)]],"DAP &lt; DMCE","DAP ≥ DMCE")</f>
        <v>DAP ≥ DMCE</v>
      </c>
      <c r="W3950" s="87" t="str">
        <f>IF(CENSO[[#This Row],[DAP (cm)]]&gt;200, "Superior", "Inferior")</f>
        <v>Inferior</v>
      </c>
      <c r="X3950" s="87" t="str">
        <f>VLOOKUP(CENSO[[#This Row],[NOME COMUM]],ESPECIES[],4,FALSE)</f>
        <v>Não</v>
      </c>
      <c r="Y3950" s="87" t="str">
        <f>IF(IFERROR(VLOOKUP(CENSO[[#This Row],[NOME COMUM]],COMERCIAIS[],2, FALSE), "Não") &lt;&gt; "Não", "Sim", "Não")</f>
        <v>Sim</v>
      </c>
      <c r="Z3950" s="133">
        <f>CENSO[[#This Row],[g (m²)]]/SUM(AEEF[AEEF-UT])</f>
        <v>6.1987505646043581E-4</v>
      </c>
      <c r="AA3950" s="133">
        <f>CENSO[[#This Row],[v (m³)]]/SUM(AEEF[AEEF-UT])</f>
        <v>7.3765131718791857E-3</v>
      </c>
    </row>
    <row r="3951" spans="1:27" ht="14">
      <c r="A3951" s="86">
        <v>1</v>
      </c>
      <c r="B3951" s="86">
        <v>2</v>
      </c>
      <c r="C3951" s="63">
        <v>110</v>
      </c>
      <c r="D3951" s="63">
        <v>3950</v>
      </c>
      <c r="E3951" s="63" t="str">
        <f>VLOOKUP(CENSO[[#This Row],[NOME COMUM]],ESPECIES[],2,FALSE)</f>
        <v>Cedrelinga catenaeformis Ducke</v>
      </c>
      <c r="F3951" s="64" t="s">
        <v>71</v>
      </c>
      <c r="G3951" s="64">
        <v>280</v>
      </c>
      <c r="H3951" s="97">
        <f>CENSO[[#This Row],[CAP (cm)]]/PI()</f>
        <v>89.12676813146139</v>
      </c>
      <c r="I3951" s="64">
        <v>20</v>
      </c>
      <c r="J3951" s="96">
        <f>(PI()*(CENSO[[#This Row],[DAP (cm)]]^2))/40000</f>
        <v>0.62388737692022966</v>
      </c>
      <c r="K3951" s="96">
        <f>CENSO[[#This Row],[g (m²)]]*CENSO[[#This Row],[H (m)]]*0.7</f>
        <v>8.7344232768832146</v>
      </c>
      <c r="L3951" s="64">
        <v>1</v>
      </c>
      <c r="M3951" s="65">
        <v>365905.799999999</v>
      </c>
      <c r="N3951" s="87">
        <v>9702455</v>
      </c>
      <c r="O3951" s="87" t="s">
        <v>1228</v>
      </c>
      <c r="P3951" s="87" t="str">
        <f>VLOOKUP(CENSO[[#This Row],[DAP (cm)]],CD[],2,TRUE)</f>
        <v>TORA</v>
      </c>
      <c r="Q3951" s="87" t="str">
        <f>VLOOKUP(CENSO[[#This Row],[DAP (cm)]],DD[],2,TRUE)</f>
        <v>80├ 90</v>
      </c>
      <c r="R3951" s="87" t="str" cm="1">
        <f t="array" ref="R3951">INDEX(_xlfn.TEXTSPLIT(CENSO[[#This Row],[NOME CIENTIFICO]]," "),1)</f>
        <v>Cedrelinga</v>
      </c>
      <c r="S3951" s="98" t="s">
        <v>1004</v>
      </c>
      <c r="T3951" s="87">
        <f>_xlfn.MINIFS(CENSO[DAP (cm)],CENSO[NOME CIENTIFICO],CENSO[[#This Row],[NOME CIENTIFICO]])</f>
        <v>38.515496228238675</v>
      </c>
      <c r="U39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51" s="87" t="str">
        <f>IF(CENSO[[#This Row],[DAP (cm)]]&lt;CENSO[[#This Row],[DMCE (cm)]],"DAP &lt; DMCE","DAP ≥ DMCE")</f>
        <v>DAP ≥ DMCE</v>
      </c>
      <c r="W3951" s="87" t="str">
        <f>IF(CENSO[[#This Row],[DAP (cm)]]&gt;200, "Superior", "Inferior")</f>
        <v>Inferior</v>
      </c>
      <c r="X3951" s="87" t="str">
        <f>VLOOKUP(CENSO[[#This Row],[NOME COMUM]],ESPECIES[],4,FALSE)</f>
        <v>Não</v>
      </c>
      <c r="Y3951" s="87" t="str">
        <f>IF(IFERROR(VLOOKUP(CENSO[[#This Row],[NOME COMUM]],COMERCIAIS[],2, FALSE), "Não") &lt;&gt; "Não", "Sim", "Não")</f>
        <v>Sim</v>
      </c>
      <c r="Z3951" s="133">
        <f>CENSO[[#This Row],[g (m²)]]/SUM(AEEF[AEEF-UT])</f>
        <v>1.0915793541586703E-3</v>
      </c>
      <c r="AA3951" s="133">
        <f>CENSO[[#This Row],[v (m³)]]/SUM(AEEF[AEEF-UT])</f>
        <v>1.5282110958221384E-2</v>
      </c>
    </row>
    <row r="3952" spans="1:27" ht="14">
      <c r="A3952" s="86">
        <v>1</v>
      </c>
      <c r="B3952" s="86">
        <v>2</v>
      </c>
      <c r="C3952" s="63">
        <v>110</v>
      </c>
      <c r="D3952" s="63">
        <v>3951</v>
      </c>
      <c r="E3952" s="63" t="str">
        <f>VLOOKUP(CENSO[[#This Row],[NOME COMUM]],ESPECIES[],2,FALSE)</f>
        <v>Parkia pendula (Willd.) Benth. ex Walp.</v>
      </c>
      <c r="F3952" s="64" t="s">
        <v>58</v>
      </c>
      <c r="G3952" s="64">
        <v>200</v>
      </c>
      <c r="H3952" s="97">
        <f>CENSO[[#This Row],[CAP (cm)]]/PI()</f>
        <v>63.661977236758133</v>
      </c>
      <c r="I3952" s="64">
        <v>20</v>
      </c>
      <c r="J3952" s="96">
        <f>(PI()*(CENSO[[#This Row],[DAP (cm)]]^2))/40000</f>
        <v>0.31830988618379064</v>
      </c>
      <c r="K3952" s="96">
        <f>CENSO[[#This Row],[g (m²)]]*CENSO[[#This Row],[H (m)]]*0.7</f>
        <v>4.4563384065730682</v>
      </c>
      <c r="L3952" s="64">
        <v>1</v>
      </c>
      <c r="M3952" s="65">
        <v>365910.7</v>
      </c>
      <c r="N3952" s="87">
        <v>9702463.5999999903</v>
      </c>
      <c r="O3952" s="87" t="s">
        <v>1228</v>
      </c>
      <c r="P3952" s="87" t="str">
        <f>VLOOKUP(CENSO[[#This Row],[DAP (cm)]],CD[],2,TRUE)</f>
        <v>TORA</v>
      </c>
      <c r="Q3952" s="87" t="str">
        <f>VLOOKUP(CENSO[[#This Row],[DAP (cm)]],DD[],2,TRUE)</f>
        <v>60├ 70</v>
      </c>
      <c r="R3952" s="87" t="str" cm="1">
        <f t="array" ref="R3952">INDEX(_xlfn.TEXTSPLIT(CENSO[[#This Row],[NOME CIENTIFICO]]," "),1)</f>
        <v>Parkia</v>
      </c>
      <c r="S3952" s="98" t="s">
        <v>1004</v>
      </c>
      <c r="T3952" s="87">
        <f>_xlfn.MINIFS(CENSO[DAP (cm)],CENSO[NOME CIENTIFICO],CENSO[[#This Row],[NOME CIENTIFICO]])</f>
        <v>40.107045659157627</v>
      </c>
      <c r="U39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952" s="87" t="str">
        <f>IF(CENSO[[#This Row],[DAP (cm)]]&lt;CENSO[[#This Row],[DMCE (cm)]],"DAP &lt; DMCE","DAP ≥ DMCE")</f>
        <v>DAP ≥ DMCE</v>
      </c>
      <c r="W3952" s="87" t="str">
        <f>IF(CENSO[[#This Row],[DAP (cm)]]&gt;200, "Superior", "Inferior")</f>
        <v>Inferior</v>
      </c>
      <c r="X3952" s="87" t="str">
        <f>VLOOKUP(CENSO[[#This Row],[NOME COMUM]],ESPECIES[],4,FALSE)</f>
        <v>Não</v>
      </c>
      <c r="Y3952" s="87" t="str">
        <f>IF(IFERROR(VLOOKUP(CENSO[[#This Row],[NOME COMUM]],COMERCIAIS[],2, FALSE), "Não") &lt;&gt; "Não", "Sim", "Não")</f>
        <v>Sim</v>
      </c>
      <c r="Z3952" s="133">
        <f>CENSO[[#This Row],[g (m²)]]/SUM(AEEF[AEEF-UT])</f>
        <v>5.5692824191768894E-4</v>
      </c>
      <c r="AA3952" s="133">
        <f>CENSO[[#This Row],[v (m³)]]/SUM(AEEF[AEEF-UT])</f>
        <v>7.7969953868476443E-3</v>
      </c>
    </row>
    <row r="3953" spans="1:27" ht="14">
      <c r="A3953" s="86">
        <v>1</v>
      </c>
      <c r="B3953" s="86">
        <v>2</v>
      </c>
      <c r="C3953" s="63">
        <v>110</v>
      </c>
      <c r="D3953" s="63">
        <v>3952</v>
      </c>
      <c r="E3953" s="63" t="str">
        <f>VLOOKUP(CENSO[[#This Row],[NOME COMUM]],ESPECIES[],2,FALSE)</f>
        <v>Brosimum parinarioides Ducke</v>
      </c>
      <c r="F3953" s="64" t="s">
        <v>54</v>
      </c>
      <c r="G3953" s="64">
        <v>314</v>
      </c>
      <c r="H3953" s="97">
        <f>CENSO[[#This Row],[CAP (cm)]]/PI()</f>
        <v>99.949304261710282</v>
      </c>
      <c r="I3953" s="64">
        <v>23</v>
      </c>
      <c r="J3953" s="96">
        <f>(PI()*(CENSO[[#This Row],[DAP (cm)]]^2))/40000</f>
        <v>0.78460203845442589</v>
      </c>
      <c r="K3953" s="96">
        <f>CENSO[[#This Row],[g (m²)]]*CENSO[[#This Row],[H (m)]]*0.7</f>
        <v>12.632092819116256</v>
      </c>
      <c r="L3953" s="64">
        <v>1</v>
      </c>
      <c r="M3953" s="65">
        <v>365902.2</v>
      </c>
      <c r="N3953" s="87">
        <v>9702473.1999999899</v>
      </c>
      <c r="O3953" s="87" t="s">
        <v>1227</v>
      </c>
      <c r="P3953" s="87" t="str">
        <f>VLOOKUP(CENSO[[#This Row],[DAP (cm)]],CD[],2,TRUE)</f>
        <v>TORA</v>
      </c>
      <c r="Q3953" s="87" t="str">
        <f>VLOOKUP(CENSO[[#This Row],[DAP (cm)]],DD[],2,TRUE)</f>
        <v>90├ 100</v>
      </c>
      <c r="R3953" s="87" t="str" cm="1">
        <f t="array" ref="R3953">INDEX(_xlfn.TEXTSPLIT(CENSO[[#This Row],[NOME CIENTIFICO]]," "),1)</f>
        <v>Brosimum</v>
      </c>
      <c r="S3953" s="98" t="s">
        <v>1004</v>
      </c>
      <c r="T3953" s="87">
        <f>_xlfn.MINIFS(CENSO[DAP (cm)],CENSO[NOME CIENTIFICO],CENSO[[#This Row],[NOME CIENTIFICO]])</f>
        <v>41.38028520389279</v>
      </c>
      <c r="U39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953" s="87" t="str">
        <f>IF(CENSO[[#This Row],[DAP (cm)]]&lt;CENSO[[#This Row],[DMCE (cm)]],"DAP &lt; DMCE","DAP ≥ DMCE")</f>
        <v>DAP ≥ DMCE</v>
      </c>
      <c r="W3953" s="87" t="str">
        <f>IF(CENSO[[#This Row],[DAP (cm)]]&gt;200, "Superior", "Inferior")</f>
        <v>Inferior</v>
      </c>
      <c r="X3953" s="87" t="str">
        <f>VLOOKUP(CENSO[[#This Row],[NOME COMUM]],ESPECIES[],4,FALSE)</f>
        <v>Não</v>
      </c>
      <c r="Y3953" s="87" t="str">
        <f>IF(IFERROR(VLOOKUP(CENSO[[#This Row],[NOME COMUM]],COMERCIAIS[],2, FALSE), "Não") &lt;&gt; "Não", "Sim", "Não")</f>
        <v>Não</v>
      </c>
      <c r="Z3953" s="133">
        <f>CENSO[[#This Row],[g (m²)]]/SUM(AEEF[AEEF-UT])</f>
        <v>1.3727724235029122E-3</v>
      </c>
      <c r="AA3953" s="133">
        <f>CENSO[[#This Row],[v (m³)]]/SUM(AEEF[AEEF-UT])</f>
        <v>2.2101636018396882E-2</v>
      </c>
    </row>
    <row r="3954" spans="1:27" ht="14">
      <c r="A3954" s="86">
        <v>1</v>
      </c>
      <c r="B3954" s="86">
        <v>2</v>
      </c>
      <c r="C3954" s="63">
        <v>110</v>
      </c>
      <c r="D3954" s="63">
        <v>3953</v>
      </c>
      <c r="E3954" s="63" t="str">
        <f>VLOOKUP(CENSO[[#This Row],[NOME COMUM]],ESPECIES[],2,FALSE)</f>
        <v>Cedrelinga catenaeformis Ducke</v>
      </c>
      <c r="F3954" s="64" t="s">
        <v>71</v>
      </c>
      <c r="G3954" s="64">
        <v>562</v>
      </c>
      <c r="H3954" s="97">
        <f>CENSO[[#This Row],[CAP (cm)]]/PI()</f>
        <v>178.89015603529037</v>
      </c>
      <c r="I3954" s="64">
        <v>25</v>
      </c>
      <c r="J3954" s="96">
        <f>(PI()*(CENSO[[#This Row],[DAP (cm)]]^2))/40000</f>
        <v>2.5134066922958298</v>
      </c>
      <c r="K3954" s="96">
        <f>CENSO[[#This Row],[g (m²)]]*CENSO[[#This Row],[H (m)]]*0.7</f>
        <v>43.984617115177016</v>
      </c>
      <c r="L3954" s="64">
        <v>1</v>
      </c>
      <c r="M3954" s="65">
        <v>365931.5</v>
      </c>
      <c r="N3954" s="87">
        <v>9702505.6999999899</v>
      </c>
      <c r="O3954" s="87" t="s">
        <v>1228</v>
      </c>
      <c r="P3954" s="87" t="str">
        <f>VLOOKUP(CENSO[[#This Row],[DAP (cm)]],CD[],2,TRUE)</f>
        <v>TORA</v>
      </c>
      <c r="Q3954" s="87" t="str">
        <f>VLOOKUP(CENSO[[#This Row],[DAP (cm)]],DD[],2,TRUE)</f>
        <v>170├ 180</v>
      </c>
      <c r="R3954" s="87" t="str" cm="1">
        <f t="array" ref="R3954">INDEX(_xlfn.TEXTSPLIT(CENSO[[#This Row],[NOME CIENTIFICO]]," "),1)</f>
        <v>Cedrelinga</v>
      </c>
      <c r="S3954" s="98" t="s">
        <v>1004</v>
      </c>
      <c r="T3954" s="87">
        <f>_xlfn.MINIFS(CENSO[DAP (cm)],CENSO[NOME CIENTIFICO],CENSO[[#This Row],[NOME CIENTIFICO]])</f>
        <v>38.515496228238675</v>
      </c>
      <c r="U39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54" s="87" t="str">
        <f>IF(CENSO[[#This Row],[DAP (cm)]]&lt;CENSO[[#This Row],[DMCE (cm)]],"DAP &lt; DMCE","DAP ≥ DMCE")</f>
        <v>DAP ≥ DMCE</v>
      </c>
      <c r="W3954" s="87" t="str">
        <f>IF(CENSO[[#This Row],[DAP (cm)]]&gt;200, "Superior", "Inferior")</f>
        <v>Inferior</v>
      </c>
      <c r="X3954" s="87" t="str">
        <f>VLOOKUP(CENSO[[#This Row],[NOME COMUM]],ESPECIES[],4,FALSE)</f>
        <v>Não</v>
      </c>
      <c r="Y3954" s="87" t="str">
        <f>IF(IFERROR(VLOOKUP(CENSO[[#This Row],[NOME COMUM]],COMERCIAIS[],2, FALSE), "Não") &lt;&gt; "Não", "Sim", "Não")</f>
        <v>Sim</v>
      </c>
      <c r="Z3954" s="133">
        <f>CENSO[[#This Row],[g (m²)]]/SUM(AEEF[AEEF-UT])</f>
        <v>4.3975610910062645E-3</v>
      </c>
      <c r="AA3954" s="133">
        <f>CENSO[[#This Row],[v (m³)]]/SUM(AEEF[AEEF-UT])</f>
        <v>7.6957319092609625E-2</v>
      </c>
    </row>
    <row r="3955" spans="1:27" ht="14">
      <c r="A3955" s="86">
        <v>1</v>
      </c>
      <c r="B3955" s="86">
        <v>2</v>
      </c>
      <c r="C3955" s="63">
        <v>110</v>
      </c>
      <c r="D3955" s="63">
        <v>3954</v>
      </c>
      <c r="E3955" s="63" t="str">
        <f>VLOOKUP(CENSO[[#This Row],[NOME COMUM]],ESPECIES[],2,FALSE)</f>
        <v>Goupia glabra Aubl.</v>
      </c>
      <c r="F3955" s="64" t="s">
        <v>34</v>
      </c>
      <c r="G3955" s="64">
        <v>140</v>
      </c>
      <c r="H3955" s="97">
        <f>CENSO[[#This Row],[CAP (cm)]]/PI()</f>
        <v>44.563384065730695</v>
      </c>
      <c r="I3955" s="64">
        <v>16</v>
      </c>
      <c r="J3955" s="96">
        <f>(PI()*(CENSO[[#This Row],[DAP (cm)]]^2))/40000</f>
        <v>0.15597184423005742</v>
      </c>
      <c r="K3955" s="96">
        <f>CENSO[[#This Row],[g (m²)]]*CENSO[[#This Row],[H (m)]]*0.7</f>
        <v>1.7468846553766431</v>
      </c>
      <c r="L3955" s="64">
        <v>1</v>
      </c>
      <c r="M3955" s="65">
        <v>365930.59999999899</v>
      </c>
      <c r="N3955" s="87">
        <v>9702506.0999999903</v>
      </c>
      <c r="O3955" s="98" t="s">
        <v>1225</v>
      </c>
      <c r="P3955" s="87" t="str">
        <f>VLOOKUP(CENSO[[#This Row],[DAP (cm)]],CD[],2,TRUE)</f>
        <v>TORETE</v>
      </c>
      <c r="Q3955" s="87" t="str">
        <f>VLOOKUP(CENSO[[#This Row],[DAP (cm)]],DD[],2,TRUE)</f>
        <v>40├ 50</v>
      </c>
      <c r="R3955" s="87" t="str" cm="1">
        <f t="array" ref="R3955">INDEX(_xlfn.TEXTSPLIT(CENSO[[#This Row],[NOME CIENTIFICO]]," "),1)</f>
        <v>Goupia</v>
      </c>
      <c r="S3955" s="98" t="s">
        <v>1004</v>
      </c>
      <c r="T3955" s="87">
        <f>_xlfn.MINIFS(CENSO[DAP (cm)],CENSO[NOME CIENTIFICO],CENSO[[#This Row],[NOME CIENTIFICO]])</f>
        <v>40.107045659157627</v>
      </c>
      <c r="U39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955" s="87" t="str">
        <f>IF(CENSO[[#This Row],[DAP (cm)]]&lt;CENSO[[#This Row],[DMCE (cm)]],"DAP &lt; DMCE","DAP ≥ DMCE")</f>
        <v>DAP &lt; DMCE</v>
      </c>
      <c r="W3955" s="87" t="str">
        <f>IF(CENSO[[#This Row],[DAP (cm)]]&gt;200, "Superior", "Inferior")</f>
        <v>Inferior</v>
      </c>
      <c r="X3955" s="87" t="str">
        <f>VLOOKUP(CENSO[[#This Row],[NOME COMUM]],ESPECIES[],4,FALSE)</f>
        <v>Não</v>
      </c>
      <c r="Y3955" s="87" t="str">
        <f>IF(IFERROR(VLOOKUP(CENSO[[#This Row],[NOME COMUM]],COMERCIAIS[],2, FALSE), "Não") &lt;&gt; "Não", "Sim", "Não")</f>
        <v>Sim</v>
      </c>
      <c r="Z3955" s="133">
        <f>CENSO[[#This Row],[g (m²)]]/SUM(AEEF[AEEF-UT])</f>
        <v>2.7289483853966759E-4</v>
      </c>
      <c r="AA3955" s="133">
        <f>CENSO[[#This Row],[v (m³)]]/SUM(AEEF[AEEF-UT])</f>
        <v>3.0564221916442769E-3</v>
      </c>
    </row>
    <row r="3956" spans="1:27" ht="14">
      <c r="A3956" s="86">
        <v>1</v>
      </c>
      <c r="B3956" s="86">
        <v>2</v>
      </c>
      <c r="C3956" s="63">
        <v>110</v>
      </c>
      <c r="D3956" s="63">
        <v>3955</v>
      </c>
      <c r="E3956" s="63" t="str">
        <f>VLOOKUP(CENSO[[#This Row],[NOME COMUM]],ESPECIES[],2,FALSE)</f>
        <v>Erisma uncinatum Warm.</v>
      </c>
      <c r="F3956" s="64" t="s">
        <v>98</v>
      </c>
      <c r="G3956" s="64">
        <v>300</v>
      </c>
      <c r="H3956" s="97">
        <f>CENSO[[#This Row],[CAP (cm)]]/PI()</f>
        <v>95.4929658551372</v>
      </c>
      <c r="I3956" s="64">
        <v>15</v>
      </c>
      <c r="J3956" s="96">
        <f>(PI()*(CENSO[[#This Row],[DAP (cm)]]^2))/40000</f>
        <v>0.7161972439135289</v>
      </c>
      <c r="K3956" s="96">
        <f>CENSO[[#This Row],[g (m²)]]*CENSO[[#This Row],[H (m)]]*0.7</f>
        <v>7.5200710610920529</v>
      </c>
      <c r="L3956" s="64">
        <v>1</v>
      </c>
      <c r="M3956" s="65">
        <v>365958.5</v>
      </c>
      <c r="N3956" s="87">
        <v>9702525</v>
      </c>
      <c r="O3956" s="87" t="s">
        <v>1228</v>
      </c>
      <c r="P3956" s="87" t="str">
        <f>VLOOKUP(CENSO[[#This Row],[DAP (cm)]],CD[],2,TRUE)</f>
        <v>TORA</v>
      </c>
      <c r="Q3956" s="87" t="str">
        <f>VLOOKUP(CENSO[[#This Row],[DAP (cm)]],DD[],2,TRUE)</f>
        <v>90├ 100</v>
      </c>
      <c r="R3956" s="87" t="str" cm="1">
        <f t="array" ref="R3956">INDEX(_xlfn.TEXTSPLIT(CENSO[[#This Row],[NOME CIENTIFICO]]," "),1)</f>
        <v>Erisma</v>
      </c>
      <c r="S3956" s="98" t="s">
        <v>1004</v>
      </c>
      <c r="T3956" s="87">
        <f>_xlfn.MINIFS(CENSO[DAP (cm)],CENSO[NOME CIENTIFICO],CENSO[[#This Row],[NOME CIENTIFICO]])</f>
        <v>41.38028520389279</v>
      </c>
      <c r="U39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956" s="87" t="str">
        <f>IF(CENSO[[#This Row],[DAP (cm)]]&lt;CENSO[[#This Row],[DMCE (cm)]],"DAP &lt; DMCE","DAP ≥ DMCE")</f>
        <v>DAP ≥ DMCE</v>
      </c>
      <c r="W3956" s="87" t="str">
        <f>IF(CENSO[[#This Row],[DAP (cm)]]&gt;200, "Superior", "Inferior")</f>
        <v>Inferior</v>
      </c>
      <c r="X3956" s="87" t="str">
        <f>VLOOKUP(CENSO[[#This Row],[NOME COMUM]],ESPECIES[],4,FALSE)</f>
        <v>Não</v>
      </c>
      <c r="Y3956" s="87" t="str">
        <f>IF(IFERROR(VLOOKUP(CENSO[[#This Row],[NOME COMUM]],COMERCIAIS[],2, FALSE), "Não") &lt;&gt; "Não", "Sim", "Não")</f>
        <v>Sim</v>
      </c>
      <c r="Z3956" s="133">
        <f>CENSO[[#This Row],[g (m²)]]/SUM(AEEF[AEEF-UT])</f>
        <v>1.2530885443148001E-3</v>
      </c>
      <c r="AA3956" s="133">
        <f>CENSO[[#This Row],[v (m³)]]/SUM(AEEF[AEEF-UT])</f>
        <v>1.31574297153054E-2</v>
      </c>
    </row>
    <row r="3957" spans="1:27" ht="14">
      <c r="A3957" s="86">
        <v>1</v>
      </c>
      <c r="B3957" s="86">
        <v>2</v>
      </c>
      <c r="C3957" s="63">
        <v>110</v>
      </c>
      <c r="D3957" s="63">
        <v>3956</v>
      </c>
      <c r="E3957" s="63" t="str">
        <f>VLOOKUP(CENSO[[#This Row],[NOME COMUM]],ESPECIES[],2,FALSE)</f>
        <v>Pouteria sp.</v>
      </c>
      <c r="F3957" s="64" t="s">
        <v>83</v>
      </c>
      <c r="G3957" s="64">
        <v>196</v>
      </c>
      <c r="H3957" s="97">
        <f>CENSO[[#This Row],[CAP (cm)]]/PI()</f>
        <v>62.388737692022971</v>
      </c>
      <c r="I3957" s="64">
        <v>17</v>
      </c>
      <c r="J3957" s="96">
        <f>(PI()*(CENSO[[#This Row],[DAP (cm)]]^2))/40000</f>
        <v>0.30570481469091254</v>
      </c>
      <c r="K3957" s="96">
        <f>CENSO[[#This Row],[g (m²)]]*CENSO[[#This Row],[H (m)]]*0.7</f>
        <v>3.637887294821859</v>
      </c>
      <c r="L3957" s="64">
        <v>1</v>
      </c>
      <c r="M3957" s="65">
        <v>365971.59999999899</v>
      </c>
      <c r="N3957" s="87">
        <v>9702519.9000000004</v>
      </c>
      <c r="O3957" s="87" t="s">
        <v>1227</v>
      </c>
      <c r="P3957" s="87" t="str">
        <f>VLOOKUP(CENSO[[#This Row],[DAP (cm)]],CD[],2,TRUE)</f>
        <v>TORA</v>
      </c>
      <c r="Q3957" s="87" t="str">
        <f>VLOOKUP(CENSO[[#This Row],[DAP (cm)]],DD[],2,TRUE)</f>
        <v>60├ 70</v>
      </c>
      <c r="R3957" s="87" t="str" cm="1">
        <f t="array" ref="R3957">INDEX(_xlfn.TEXTSPLIT(CENSO[[#This Row],[NOME CIENTIFICO]]," "),1)</f>
        <v>Pouteria</v>
      </c>
      <c r="S3957" s="98" t="s">
        <v>1004</v>
      </c>
      <c r="T3957" s="87">
        <f>_xlfn.MINIFS(CENSO[DAP (cm)],CENSO[NOME CIENTIFICO],CENSO[[#This Row],[NOME CIENTIFICO]])</f>
        <v>39.788735772973837</v>
      </c>
      <c r="U39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57" s="87" t="str">
        <f>IF(CENSO[[#This Row],[DAP (cm)]]&lt;CENSO[[#This Row],[DMCE (cm)]],"DAP &lt; DMCE","DAP ≥ DMCE")</f>
        <v>DAP ≥ DMCE</v>
      </c>
      <c r="W3957" s="87" t="str">
        <f>IF(CENSO[[#This Row],[DAP (cm)]]&gt;200, "Superior", "Inferior")</f>
        <v>Inferior</v>
      </c>
      <c r="X3957" s="87" t="str">
        <f>VLOOKUP(CENSO[[#This Row],[NOME COMUM]],ESPECIES[],4,FALSE)</f>
        <v>Não</v>
      </c>
      <c r="Y3957" s="87" t="str">
        <f>IF(IFERROR(VLOOKUP(CENSO[[#This Row],[NOME COMUM]],COMERCIAIS[],2, FALSE), "Não") &lt;&gt; "Não", "Sim", "Não")</f>
        <v>Não</v>
      </c>
      <c r="Z3957" s="133">
        <f>CENSO[[#This Row],[g (m²)]]/SUM(AEEF[AEEF-UT])</f>
        <v>5.3487388353774844E-4</v>
      </c>
      <c r="AA3957" s="133">
        <f>CENSO[[#This Row],[v (m³)]]/SUM(AEEF[AEEF-UT])</f>
        <v>6.3649992140992068E-3</v>
      </c>
    </row>
    <row r="3958" spans="1:27" ht="14">
      <c r="A3958" s="86">
        <v>1</v>
      </c>
      <c r="B3958" s="86">
        <v>2</v>
      </c>
      <c r="C3958" s="63">
        <v>110</v>
      </c>
      <c r="D3958" s="63">
        <v>3957</v>
      </c>
      <c r="E3958" s="63" t="str">
        <f>VLOOKUP(CENSO[[#This Row],[NOME COMUM]],ESPECIES[],2,FALSE)</f>
        <v>Erisma uncinatum Warm.</v>
      </c>
      <c r="F3958" s="64" t="s">
        <v>98</v>
      </c>
      <c r="G3958" s="64">
        <v>316</v>
      </c>
      <c r="H3958" s="97">
        <f>CENSO[[#This Row],[CAP (cm)]]/PI()</f>
        <v>100.58592403407786</v>
      </c>
      <c r="I3958" s="64">
        <v>16</v>
      </c>
      <c r="J3958" s="96">
        <f>(PI()*(CENSO[[#This Row],[DAP (cm)]]^2))/40000</f>
        <v>0.79462879986921531</v>
      </c>
      <c r="K3958" s="96">
        <f>CENSO[[#This Row],[g (m²)]]*CENSO[[#This Row],[H (m)]]*0.7</f>
        <v>8.8998425585352106</v>
      </c>
      <c r="L3958" s="64">
        <v>1</v>
      </c>
      <c r="M3958" s="65">
        <v>365977.09999999899</v>
      </c>
      <c r="N3958" s="87">
        <v>9702517.4000000004</v>
      </c>
      <c r="O3958" s="87" t="s">
        <v>1228</v>
      </c>
      <c r="P3958" s="87" t="str">
        <f>VLOOKUP(CENSO[[#This Row],[DAP (cm)]],CD[],2,TRUE)</f>
        <v>TORA</v>
      </c>
      <c r="Q3958" s="87" t="str">
        <f>VLOOKUP(CENSO[[#This Row],[DAP (cm)]],DD[],2,TRUE)</f>
        <v>100├ 110</v>
      </c>
      <c r="R3958" s="87" t="str" cm="1">
        <f t="array" ref="R3958">INDEX(_xlfn.TEXTSPLIT(CENSO[[#This Row],[NOME CIENTIFICO]]," "),1)</f>
        <v>Erisma</v>
      </c>
      <c r="S3958" s="98" t="s">
        <v>1004</v>
      </c>
      <c r="T3958" s="87">
        <f>_xlfn.MINIFS(CENSO[DAP (cm)],CENSO[NOME CIENTIFICO],CENSO[[#This Row],[NOME CIENTIFICO]])</f>
        <v>41.38028520389279</v>
      </c>
      <c r="U39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958" s="87" t="str">
        <f>IF(CENSO[[#This Row],[DAP (cm)]]&lt;CENSO[[#This Row],[DMCE (cm)]],"DAP &lt; DMCE","DAP ≥ DMCE")</f>
        <v>DAP ≥ DMCE</v>
      </c>
      <c r="W3958" s="87" t="str">
        <f>IF(CENSO[[#This Row],[DAP (cm)]]&gt;200, "Superior", "Inferior")</f>
        <v>Inferior</v>
      </c>
      <c r="X3958" s="87" t="str">
        <f>VLOOKUP(CENSO[[#This Row],[NOME COMUM]],ESPECIES[],4,FALSE)</f>
        <v>Não</v>
      </c>
      <c r="Y3958" s="87" t="str">
        <f>IF(IFERROR(VLOOKUP(CENSO[[#This Row],[NOME COMUM]],COMERCIAIS[],2, FALSE), "Não") &lt;&gt; "Não", "Sim", "Não")</f>
        <v>Sim</v>
      </c>
      <c r="Z3958" s="133">
        <f>CENSO[[#This Row],[g (m²)]]/SUM(AEEF[AEEF-UT])</f>
        <v>1.3903156631233193E-3</v>
      </c>
      <c r="AA3958" s="133">
        <f>CENSO[[#This Row],[v (m³)]]/SUM(AEEF[AEEF-UT])</f>
        <v>1.5571535426981175E-2</v>
      </c>
    </row>
    <row r="3959" spans="1:27" ht="14">
      <c r="A3959" s="86">
        <v>1</v>
      </c>
      <c r="B3959" s="86">
        <v>2</v>
      </c>
      <c r="C3959" s="63">
        <v>110</v>
      </c>
      <c r="D3959" s="63">
        <v>3958</v>
      </c>
      <c r="E3959" s="63" t="str">
        <f>VLOOKUP(CENSO[[#This Row],[NOME COMUM]],ESPECIES[],2,FALSE)</f>
        <v>Astronium lecointei Ducke</v>
      </c>
      <c r="F3959" s="64" t="s">
        <v>5</v>
      </c>
      <c r="G3959" s="64">
        <v>202</v>
      </c>
      <c r="H3959" s="97">
        <f>CENSO[[#This Row],[CAP (cm)]]/PI()</f>
        <v>64.298597009125714</v>
      </c>
      <c r="I3959" s="64">
        <v>23</v>
      </c>
      <c r="J3959" s="96">
        <f>(PI()*(CENSO[[#This Row],[DAP (cm)]]^2))/40000</f>
        <v>0.3247079148960848</v>
      </c>
      <c r="K3959" s="96">
        <f>CENSO[[#This Row],[g (m²)]]*CENSO[[#This Row],[H (m)]]*0.7</f>
        <v>5.2277974298269649</v>
      </c>
      <c r="L3959" s="64">
        <v>1</v>
      </c>
      <c r="M3959" s="65">
        <v>365986.299999999</v>
      </c>
      <c r="N3959" s="87">
        <v>9702537.3000000007</v>
      </c>
      <c r="O3959" s="87" t="s">
        <v>1228</v>
      </c>
      <c r="P3959" s="87" t="str">
        <f>VLOOKUP(CENSO[[#This Row],[DAP (cm)]],CD[],2,TRUE)</f>
        <v>TORA</v>
      </c>
      <c r="Q3959" s="87" t="str">
        <f>VLOOKUP(CENSO[[#This Row],[DAP (cm)]],DD[],2,TRUE)</f>
        <v>60├ 70</v>
      </c>
      <c r="R3959" s="87" t="str" cm="1">
        <f t="array" ref="R3959">INDEX(_xlfn.TEXTSPLIT(CENSO[[#This Row],[NOME CIENTIFICO]]," "),1)</f>
        <v>Astronium</v>
      </c>
      <c r="S3959" s="98" t="s">
        <v>1004</v>
      </c>
      <c r="T3959" s="87">
        <f>_xlfn.MINIFS(CENSO[DAP (cm)],CENSO[NOME CIENTIFICO],CENSO[[#This Row],[NOME CIENTIFICO]])</f>
        <v>40.107045659157627</v>
      </c>
      <c r="U39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959" s="87" t="str">
        <f>IF(CENSO[[#This Row],[DAP (cm)]]&lt;CENSO[[#This Row],[DMCE (cm)]],"DAP &lt; DMCE","DAP ≥ DMCE")</f>
        <v>DAP ≥ DMCE</v>
      </c>
      <c r="W3959" s="87" t="str">
        <f>IF(CENSO[[#This Row],[DAP (cm)]]&gt;200, "Superior", "Inferior")</f>
        <v>Inferior</v>
      </c>
      <c r="X3959" s="87" t="str">
        <f>VLOOKUP(CENSO[[#This Row],[NOME COMUM]],ESPECIES[],4,FALSE)</f>
        <v>Não</v>
      </c>
      <c r="Y3959" s="87" t="str">
        <f>IF(IFERROR(VLOOKUP(CENSO[[#This Row],[NOME COMUM]],COMERCIAIS[],2, FALSE), "Não") &lt;&gt; "Não", "Sim", "Não")</f>
        <v>Sim</v>
      </c>
      <c r="Z3959" s="133">
        <f>CENSO[[#This Row],[g (m²)]]/SUM(AEEF[AEEF-UT])</f>
        <v>5.681224995802345E-4</v>
      </c>
      <c r="AA3959" s="133">
        <f>CENSO[[#This Row],[v (m³)]]/SUM(AEEF[AEEF-UT])</f>
        <v>9.1467722432417731E-3</v>
      </c>
    </row>
    <row r="3960" spans="1:27" ht="14">
      <c r="A3960" s="86">
        <v>1</v>
      </c>
      <c r="B3960" s="86">
        <v>2</v>
      </c>
      <c r="C3960" s="63">
        <v>110</v>
      </c>
      <c r="D3960" s="63">
        <v>3959</v>
      </c>
      <c r="E3960" s="63" t="str">
        <f>VLOOKUP(CENSO[[#This Row],[NOME COMUM]],ESPECIES[],2,FALSE)</f>
        <v>Astronium lecointei Ducke</v>
      </c>
      <c r="F3960" s="64" t="s">
        <v>5</v>
      </c>
      <c r="G3960" s="64">
        <v>196</v>
      </c>
      <c r="H3960" s="97">
        <f>CENSO[[#This Row],[CAP (cm)]]/PI()</f>
        <v>62.388737692022971</v>
      </c>
      <c r="I3960" s="64">
        <v>25</v>
      </c>
      <c r="J3960" s="96">
        <f>(PI()*(CENSO[[#This Row],[DAP (cm)]]^2))/40000</f>
        <v>0.30570481469091254</v>
      </c>
      <c r="K3960" s="96">
        <f>CENSO[[#This Row],[g (m²)]]*CENSO[[#This Row],[H (m)]]*0.7</f>
        <v>5.3498342570909694</v>
      </c>
      <c r="L3960" s="64">
        <v>1</v>
      </c>
      <c r="M3960" s="65">
        <v>366049.5</v>
      </c>
      <c r="N3960" s="87">
        <v>9702747.3000000007</v>
      </c>
      <c r="O3960" s="87" t="s">
        <v>1228</v>
      </c>
      <c r="P3960" s="87" t="str">
        <f>VLOOKUP(CENSO[[#This Row],[DAP (cm)]],CD[],2,TRUE)</f>
        <v>TORA</v>
      </c>
      <c r="Q3960" s="87" t="str">
        <f>VLOOKUP(CENSO[[#This Row],[DAP (cm)]],DD[],2,TRUE)</f>
        <v>60├ 70</v>
      </c>
      <c r="R3960" s="87" t="str" cm="1">
        <f t="array" ref="R3960">INDEX(_xlfn.TEXTSPLIT(CENSO[[#This Row],[NOME CIENTIFICO]]," "),1)</f>
        <v>Astronium</v>
      </c>
      <c r="S3960" s="98" t="s">
        <v>1004</v>
      </c>
      <c r="T3960" s="87">
        <f>_xlfn.MINIFS(CENSO[DAP (cm)],CENSO[NOME CIENTIFICO],CENSO[[#This Row],[NOME CIENTIFICO]])</f>
        <v>40.107045659157627</v>
      </c>
      <c r="U39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960" s="87" t="str">
        <f>IF(CENSO[[#This Row],[DAP (cm)]]&lt;CENSO[[#This Row],[DMCE (cm)]],"DAP &lt; DMCE","DAP ≥ DMCE")</f>
        <v>DAP ≥ DMCE</v>
      </c>
      <c r="W3960" s="87" t="str">
        <f>IF(CENSO[[#This Row],[DAP (cm)]]&gt;200, "Superior", "Inferior")</f>
        <v>Inferior</v>
      </c>
      <c r="X3960" s="87" t="str">
        <f>VLOOKUP(CENSO[[#This Row],[NOME COMUM]],ESPECIES[],4,FALSE)</f>
        <v>Não</v>
      </c>
      <c r="Y3960" s="87" t="str">
        <f>IF(IFERROR(VLOOKUP(CENSO[[#This Row],[NOME COMUM]],COMERCIAIS[],2, FALSE), "Não") &lt;&gt; "Não", "Sim", "Não")</f>
        <v>Sim</v>
      </c>
      <c r="Z3960" s="133">
        <f>CENSO[[#This Row],[g (m²)]]/SUM(AEEF[AEEF-UT])</f>
        <v>5.3487388353774844E-4</v>
      </c>
      <c r="AA3960" s="133">
        <f>CENSO[[#This Row],[v (m³)]]/SUM(AEEF[AEEF-UT])</f>
        <v>9.360292961910599E-3</v>
      </c>
    </row>
    <row r="3961" spans="1:27" ht="14">
      <c r="A3961" s="86">
        <v>1</v>
      </c>
      <c r="B3961" s="86">
        <v>2</v>
      </c>
      <c r="C3961" s="63">
        <v>110</v>
      </c>
      <c r="D3961" s="63">
        <v>3960</v>
      </c>
      <c r="E3961" s="63" t="str">
        <f>VLOOKUP(CENSO[[#This Row],[NOME COMUM]],ESPECIES[],2,FALSE)</f>
        <v>Tachigali myrmecophila Ducke</v>
      </c>
      <c r="F3961" s="64" t="s">
        <v>14</v>
      </c>
      <c r="G3961" s="64">
        <v>298</v>
      </c>
      <c r="H3961" s="97">
        <f>CENSO[[#This Row],[CAP (cm)]]/PI()</f>
        <v>94.856346082769619</v>
      </c>
      <c r="I3961" s="64">
        <v>17</v>
      </c>
      <c r="J3961" s="96">
        <f>(PI()*(CENSO[[#This Row],[DAP (cm)]]^2))/40000</f>
        <v>0.70667977831663364</v>
      </c>
      <c r="K3961" s="96">
        <f>CENSO[[#This Row],[g (m²)]]*CENSO[[#This Row],[H (m)]]*0.7</f>
        <v>8.4094893619679389</v>
      </c>
      <c r="L3961" s="64">
        <v>1</v>
      </c>
      <c r="M3961" s="65">
        <v>366110.9</v>
      </c>
      <c r="N3961" s="87">
        <v>9702782.8000000007</v>
      </c>
      <c r="O3961" s="87" t="s">
        <v>1228</v>
      </c>
      <c r="P3961" s="87" t="str">
        <f>VLOOKUP(CENSO[[#This Row],[DAP (cm)]],CD[],2,TRUE)</f>
        <v>TORA</v>
      </c>
      <c r="Q3961" s="87" t="str">
        <f>VLOOKUP(CENSO[[#This Row],[DAP (cm)]],DD[],2,TRUE)</f>
        <v>90├ 100</v>
      </c>
      <c r="R3961" s="87" t="str" cm="1">
        <f t="array" ref="R3961">INDEX(_xlfn.TEXTSPLIT(CENSO[[#This Row],[NOME CIENTIFICO]]," "),1)</f>
        <v>Tachigali</v>
      </c>
      <c r="S3961" s="98" t="s">
        <v>1004</v>
      </c>
      <c r="T3961" s="87">
        <f>_xlfn.MINIFS(CENSO[DAP (cm)],CENSO[NOME CIENTIFICO],CENSO[[#This Row],[NOME CIENTIFICO]])</f>
        <v>39.152116000606256</v>
      </c>
      <c r="U39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61" s="87" t="str">
        <f>IF(CENSO[[#This Row],[DAP (cm)]]&lt;CENSO[[#This Row],[DMCE (cm)]],"DAP &lt; DMCE","DAP ≥ DMCE")</f>
        <v>DAP ≥ DMCE</v>
      </c>
      <c r="W3961" s="87" t="str">
        <f>IF(CENSO[[#This Row],[DAP (cm)]]&gt;200, "Superior", "Inferior")</f>
        <v>Inferior</v>
      </c>
      <c r="X3961" s="87" t="str">
        <f>VLOOKUP(CENSO[[#This Row],[NOME COMUM]],ESPECIES[],4,FALSE)</f>
        <v>Não</v>
      </c>
      <c r="Y3961" s="87" t="str">
        <f>IF(IFERROR(VLOOKUP(CENSO[[#This Row],[NOME COMUM]],COMERCIAIS[],2, FALSE), "Não") &lt;&gt; "Não", "Sim", "Não")</f>
        <v>Sim</v>
      </c>
      <c r="Z3961" s="133">
        <f>CENSO[[#This Row],[g (m²)]]/SUM(AEEF[AEEF-UT])</f>
        <v>1.2364363898814614E-3</v>
      </c>
      <c r="AA3961" s="133">
        <f>CENSO[[#This Row],[v (m³)]]/SUM(AEEF[AEEF-UT])</f>
        <v>1.4713593039589388E-2</v>
      </c>
    </row>
    <row r="3962" spans="1:27" ht="14">
      <c r="A3962" s="86">
        <v>1</v>
      </c>
      <c r="B3962" s="86">
        <v>2</v>
      </c>
      <c r="C3962" s="63">
        <v>110</v>
      </c>
      <c r="D3962" s="63">
        <v>3961</v>
      </c>
      <c r="E3962" s="63" t="str">
        <f>VLOOKUP(CENSO[[#This Row],[NOME COMUM]],ESPECIES[],2,FALSE)</f>
        <v>Swartzia ingaefolia Ducke</v>
      </c>
      <c r="F3962" s="64" t="s">
        <v>80</v>
      </c>
      <c r="G3962" s="64">
        <v>163</v>
      </c>
      <c r="H3962" s="97">
        <f>CENSO[[#This Row],[CAP (cm)]]/PI()</f>
        <v>51.884511447957884</v>
      </c>
      <c r="I3962" s="64">
        <v>15</v>
      </c>
      <c r="J3962" s="96">
        <f>(PI()*(CENSO[[#This Row],[DAP (cm)]]^2))/40000</f>
        <v>0.21142938415042836</v>
      </c>
      <c r="K3962" s="96">
        <f>CENSO[[#This Row],[g (m²)]]*CENSO[[#This Row],[H (m)]]*0.7</f>
        <v>2.2200085335794979</v>
      </c>
      <c r="L3962" s="64">
        <v>1</v>
      </c>
      <c r="M3962" s="65">
        <v>366114.09999999899</v>
      </c>
      <c r="N3962" s="87">
        <v>9702786.8000000007</v>
      </c>
      <c r="O3962" s="98" t="s">
        <v>1225</v>
      </c>
      <c r="P3962" s="87" t="str">
        <f>VLOOKUP(CENSO[[#This Row],[DAP (cm)]],CD[],2,TRUE)</f>
        <v>TORA</v>
      </c>
      <c r="Q3962" s="87" t="str">
        <f>VLOOKUP(CENSO[[#This Row],[DAP (cm)]],DD[],2,TRUE)</f>
        <v>50├ 60</v>
      </c>
      <c r="R3962" s="87" t="str" cm="1">
        <f t="array" ref="R3962">INDEX(_xlfn.TEXTSPLIT(CENSO[[#This Row],[NOME CIENTIFICO]]," "),1)</f>
        <v>Swartzia</v>
      </c>
      <c r="S3962" s="98" t="s">
        <v>1004</v>
      </c>
      <c r="T3962" s="87">
        <f>_xlfn.MINIFS(CENSO[DAP (cm)],CENSO[NOME CIENTIFICO],CENSO[[#This Row],[NOME CIENTIFICO]])</f>
        <v>42.335214862444161</v>
      </c>
      <c r="U39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3962" s="87" t="str">
        <f>IF(CENSO[[#This Row],[DAP (cm)]]&lt;CENSO[[#This Row],[DMCE (cm)]],"DAP &lt; DMCE","DAP ≥ DMCE")</f>
        <v>DAP &lt; DMCE</v>
      </c>
      <c r="W3962" s="87" t="str">
        <f>IF(CENSO[[#This Row],[DAP (cm)]]&gt;200, "Superior", "Inferior")</f>
        <v>Inferior</v>
      </c>
      <c r="X3962" s="87" t="str">
        <f>VLOOKUP(CENSO[[#This Row],[NOME COMUM]],ESPECIES[],4,FALSE)</f>
        <v>Não</v>
      </c>
      <c r="Y3962" s="87" t="str">
        <f>IF(IFERROR(VLOOKUP(CENSO[[#This Row],[NOME COMUM]],COMERCIAIS[],2, FALSE), "Não") &lt;&gt; "Não", "Sim", "Não")</f>
        <v>Não</v>
      </c>
      <c r="Z3962" s="133">
        <f>CENSO[[#This Row],[g (m²)]]/SUM(AEEF[AEEF-UT])</f>
        <v>3.69925661487777E-4</v>
      </c>
      <c r="AA3962" s="133">
        <f>CENSO[[#This Row],[v (m³)]]/SUM(AEEF[AEEF-UT])</f>
        <v>3.8842194456216585E-3</v>
      </c>
    </row>
    <row r="3963" spans="1:27" ht="14">
      <c r="A3963" s="86">
        <v>1</v>
      </c>
      <c r="B3963" s="86">
        <v>2</v>
      </c>
      <c r="C3963" s="63">
        <v>110</v>
      </c>
      <c r="D3963" s="63">
        <v>3962</v>
      </c>
      <c r="E3963" s="63" t="str">
        <f>VLOOKUP(CENSO[[#This Row],[NOME COMUM]],ESPECIES[],2,FALSE)</f>
        <v>Parkia pendula (Willd.) Benth. ex Walp.</v>
      </c>
      <c r="F3963" s="64" t="s">
        <v>58</v>
      </c>
      <c r="G3963" s="64">
        <v>200</v>
      </c>
      <c r="H3963" s="97">
        <f>CENSO[[#This Row],[CAP (cm)]]/PI()</f>
        <v>63.661977236758133</v>
      </c>
      <c r="I3963" s="64">
        <v>16</v>
      </c>
      <c r="J3963" s="96">
        <f>(PI()*(CENSO[[#This Row],[DAP (cm)]]^2))/40000</f>
        <v>0.31830988618379064</v>
      </c>
      <c r="K3963" s="96">
        <f>CENSO[[#This Row],[g (m²)]]*CENSO[[#This Row],[H (m)]]*0.7</f>
        <v>3.565070725258455</v>
      </c>
      <c r="L3963" s="64">
        <v>2</v>
      </c>
      <c r="M3963" s="65">
        <v>366138</v>
      </c>
      <c r="N3963" s="87">
        <v>9702833.1999999899</v>
      </c>
      <c r="O3963" s="87" t="s">
        <v>1228</v>
      </c>
      <c r="P3963" s="87" t="str">
        <f>VLOOKUP(CENSO[[#This Row],[DAP (cm)]],CD[],2,TRUE)</f>
        <v>TORA</v>
      </c>
      <c r="Q3963" s="87" t="str">
        <f>VLOOKUP(CENSO[[#This Row],[DAP (cm)]],DD[],2,TRUE)</f>
        <v>60├ 70</v>
      </c>
      <c r="R3963" s="87" t="str" cm="1">
        <f t="array" ref="R3963">INDEX(_xlfn.TEXTSPLIT(CENSO[[#This Row],[NOME CIENTIFICO]]," "),1)</f>
        <v>Parkia</v>
      </c>
      <c r="S3963" s="98" t="s">
        <v>1004</v>
      </c>
      <c r="T3963" s="87">
        <f>_xlfn.MINIFS(CENSO[DAP (cm)],CENSO[NOME CIENTIFICO],CENSO[[#This Row],[NOME CIENTIFICO]])</f>
        <v>40.107045659157627</v>
      </c>
      <c r="U39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963" s="87" t="str">
        <f>IF(CENSO[[#This Row],[DAP (cm)]]&lt;CENSO[[#This Row],[DMCE (cm)]],"DAP &lt; DMCE","DAP ≥ DMCE")</f>
        <v>DAP ≥ DMCE</v>
      </c>
      <c r="W3963" s="87" t="str">
        <f>IF(CENSO[[#This Row],[DAP (cm)]]&gt;200, "Superior", "Inferior")</f>
        <v>Inferior</v>
      </c>
      <c r="X3963" s="87" t="str">
        <f>VLOOKUP(CENSO[[#This Row],[NOME COMUM]],ESPECIES[],4,FALSE)</f>
        <v>Não</v>
      </c>
      <c r="Y3963" s="87" t="str">
        <f>IF(IFERROR(VLOOKUP(CENSO[[#This Row],[NOME COMUM]],COMERCIAIS[],2, FALSE), "Não") &lt;&gt; "Não", "Sim", "Não")</f>
        <v>Sim</v>
      </c>
      <c r="Z3963" s="133">
        <f>CENSO[[#This Row],[g (m²)]]/SUM(AEEF[AEEF-UT])</f>
        <v>5.5692824191768894E-4</v>
      </c>
      <c r="AA3963" s="133">
        <f>CENSO[[#This Row],[v (m³)]]/SUM(AEEF[AEEF-UT])</f>
        <v>6.2375963094781156E-3</v>
      </c>
    </row>
    <row r="3964" spans="1:27" ht="14">
      <c r="A3964" s="86">
        <v>1</v>
      </c>
      <c r="B3964" s="86">
        <v>2</v>
      </c>
      <c r="C3964" s="63">
        <v>110</v>
      </c>
      <c r="D3964" s="63">
        <v>3963</v>
      </c>
      <c r="E3964" s="63" t="str">
        <f>VLOOKUP(CENSO[[#This Row],[NOME COMUM]],ESPECIES[],2,FALSE)</f>
        <v>Couratari guianensis Aubl.</v>
      </c>
      <c r="F3964" s="64" t="s">
        <v>6</v>
      </c>
      <c r="G3964" s="64">
        <v>230</v>
      </c>
      <c r="H3964" s="97">
        <f>CENSO[[#This Row],[CAP (cm)]]/PI()</f>
        <v>73.211273822271863</v>
      </c>
      <c r="I3964" s="64">
        <v>23</v>
      </c>
      <c r="J3964" s="96">
        <f>(PI()*(CENSO[[#This Row],[DAP (cm)]]^2))/40000</f>
        <v>0.42096482447806327</v>
      </c>
      <c r="K3964" s="96">
        <f>CENSO[[#This Row],[g (m²)]]*CENSO[[#This Row],[H (m)]]*0.7</f>
        <v>6.7775336740968193</v>
      </c>
      <c r="L3964" s="64">
        <v>1</v>
      </c>
      <c r="M3964" s="65">
        <v>366100.4</v>
      </c>
      <c r="N3964" s="87">
        <v>9702849.1999999899</v>
      </c>
      <c r="O3964" s="87" t="s">
        <v>1228</v>
      </c>
      <c r="P3964" s="87" t="str">
        <f>VLOOKUP(CENSO[[#This Row],[DAP (cm)]],CD[],2,TRUE)</f>
        <v>TORA</v>
      </c>
      <c r="Q3964" s="87" t="str">
        <f>VLOOKUP(CENSO[[#This Row],[DAP (cm)]],DD[],2,TRUE)</f>
        <v>70├ 80</v>
      </c>
      <c r="R3964" s="87" t="str" cm="1">
        <f t="array" ref="R3964">INDEX(_xlfn.TEXTSPLIT(CENSO[[#This Row],[NOME CIENTIFICO]]," "),1)</f>
        <v>Couratari</v>
      </c>
      <c r="S3964" s="98" t="s">
        <v>1004</v>
      </c>
      <c r="T3964" s="87">
        <f>_xlfn.MINIFS(CENSO[DAP (cm)],CENSO[NOME CIENTIFICO],CENSO[[#This Row],[NOME CIENTIFICO]])</f>
        <v>38.833806114422465</v>
      </c>
      <c r="U39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64" s="87" t="str">
        <f>IF(CENSO[[#This Row],[DAP (cm)]]&lt;CENSO[[#This Row],[DMCE (cm)]],"DAP &lt; DMCE","DAP ≥ DMCE")</f>
        <v>DAP ≥ DMCE</v>
      </c>
      <c r="W3964" s="87" t="str">
        <f>IF(CENSO[[#This Row],[DAP (cm)]]&gt;200, "Superior", "Inferior")</f>
        <v>Inferior</v>
      </c>
      <c r="X3964" s="87" t="str">
        <f>VLOOKUP(CENSO[[#This Row],[NOME COMUM]],ESPECIES[],4,FALSE)</f>
        <v>Não</v>
      </c>
      <c r="Y3964" s="87" t="str">
        <f>IF(IFERROR(VLOOKUP(CENSO[[#This Row],[NOME COMUM]],COMERCIAIS[],2, FALSE), "Não") &lt;&gt; "Não", "Sim", "Não")</f>
        <v>Sim</v>
      </c>
      <c r="Z3964" s="133">
        <f>CENSO[[#This Row],[g (m²)]]/SUM(AEEF[AEEF-UT])</f>
        <v>7.3653759993614395E-4</v>
      </c>
      <c r="AA3964" s="133">
        <f>CENSO[[#This Row],[v (m³)]]/SUM(AEEF[AEEF-UT])</f>
        <v>1.1858255358971918E-2</v>
      </c>
    </row>
    <row r="3965" spans="1:27" ht="14">
      <c r="A3965" s="86">
        <v>1</v>
      </c>
      <c r="B3965" s="86">
        <v>2</v>
      </c>
      <c r="C3965" s="63">
        <v>110</v>
      </c>
      <c r="D3965" s="63">
        <v>3964</v>
      </c>
      <c r="E3965" s="63" t="str">
        <f>VLOOKUP(CENSO[[#This Row],[NOME COMUM]],ESPECIES[],2,FALSE)</f>
        <v>Ocotea cymbarum Kunth</v>
      </c>
      <c r="F3965" s="64" t="s">
        <v>11</v>
      </c>
      <c r="G3965" s="64">
        <v>171</v>
      </c>
      <c r="H3965" s="97">
        <f>CENSO[[#This Row],[CAP (cm)]]/PI()</f>
        <v>54.430990537428208</v>
      </c>
      <c r="I3965" s="64">
        <v>18</v>
      </c>
      <c r="J3965" s="96">
        <f>(PI()*(CENSO[[#This Row],[DAP (cm)]]^2))/40000</f>
        <v>0.2326924845475056</v>
      </c>
      <c r="K3965" s="96">
        <f>CENSO[[#This Row],[g (m²)]]*CENSO[[#This Row],[H (m)]]*0.7</f>
        <v>2.9319253052985705</v>
      </c>
      <c r="L3965" s="64">
        <v>1</v>
      </c>
      <c r="M3965" s="65">
        <v>366109.4</v>
      </c>
      <c r="N3965" s="87">
        <v>9702849.4000000004</v>
      </c>
      <c r="O3965" s="87" t="s">
        <v>1228</v>
      </c>
      <c r="P3965" s="87" t="str">
        <f>VLOOKUP(CENSO[[#This Row],[DAP (cm)]],CD[],2,TRUE)</f>
        <v>TORA</v>
      </c>
      <c r="Q3965" s="87" t="str">
        <f>VLOOKUP(CENSO[[#This Row],[DAP (cm)]],DD[],2,TRUE)</f>
        <v>50├ 60</v>
      </c>
      <c r="R3965" s="87" t="str" cm="1">
        <f t="array" ref="R3965">INDEX(_xlfn.TEXTSPLIT(CENSO[[#This Row],[NOME CIENTIFICO]]," "),1)</f>
        <v>Ocotea</v>
      </c>
      <c r="S3965" s="98" t="s">
        <v>1004</v>
      </c>
      <c r="T3965" s="87">
        <f>_xlfn.MINIFS(CENSO[DAP (cm)],CENSO[NOME CIENTIFICO],CENSO[[#This Row],[NOME CIENTIFICO]])</f>
        <v>39.470425886790046</v>
      </c>
      <c r="U39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65" s="87" t="str">
        <f>IF(CENSO[[#This Row],[DAP (cm)]]&lt;CENSO[[#This Row],[DMCE (cm)]],"DAP &lt; DMCE","DAP ≥ DMCE")</f>
        <v>DAP ≥ DMCE</v>
      </c>
      <c r="W3965" s="87" t="str">
        <f>IF(CENSO[[#This Row],[DAP (cm)]]&gt;200, "Superior", "Inferior")</f>
        <v>Inferior</v>
      </c>
      <c r="X3965" s="87" t="str">
        <f>VLOOKUP(CENSO[[#This Row],[NOME COMUM]],ESPECIES[],4,FALSE)</f>
        <v>Não</v>
      </c>
      <c r="Y3965" s="87" t="str">
        <f>IF(IFERROR(VLOOKUP(CENSO[[#This Row],[NOME COMUM]],COMERCIAIS[],2, FALSE), "Não") &lt;&gt; "Não", "Sim", "Não")</f>
        <v>Sim</v>
      </c>
      <c r="Z3965" s="133">
        <f>CENSO[[#This Row],[g (m²)]]/SUM(AEEF[AEEF-UT])</f>
        <v>4.0712846804787865E-4</v>
      </c>
      <c r="AA3965" s="133">
        <f>CENSO[[#This Row],[v (m³)]]/SUM(AEEF[AEEF-UT])</f>
        <v>5.1298186974032709E-3</v>
      </c>
    </row>
    <row r="3966" spans="1:27" ht="14">
      <c r="A3966" s="86">
        <v>1</v>
      </c>
      <c r="B3966" s="86">
        <v>2</v>
      </c>
      <c r="C3966" s="63">
        <v>110</v>
      </c>
      <c r="D3966" s="63">
        <v>3965</v>
      </c>
      <c r="E3966" s="63" t="str">
        <f>VLOOKUP(CENSO[[#This Row],[NOME COMUM]],ESPECIES[],2,FALSE)</f>
        <v>Erisma uncinatum Warm.</v>
      </c>
      <c r="F3966" s="64" t="s">
        <v>98</v>
      </c>
      <c r="G3966" s="64">
        <v>197</v>
      </c>
      <c r="H3966" s="97">
        <f>CENSO[[#This Row],[CAP (cm)]]/PI()</f>
        <v>62.707047578206762</v>
      </c>
      <c r="I3966" s="64">
        <v>19</v>
      </c>
      <c r="J3966" s="96">
        <f>(PI()*(CENSO[[#This Row],[DAP (cm)]]^2))/40000</f>
        <v>0.30883220932266825</v>
      </c>
      <c r="K3966" s="96">
        <f>CENSO[[#This Row],[g (m²)]]*CENSO[[#This Row],[H (m)]]*0.7</f>
        <v>4.1074683839914874</v>
      </c>
      <c r="L3966" s="64">
        <v>1</v>
      </c>
      <c r="M3966" s="65">
        <v>366150.9</v>
      </c>
      <c r="N3966" s="87">
        <v>9702913.8000000007</v>
      </c>
      <c r="O3966" s="87" t="s">
        <v>1228</v>
      </c>
      <c r="P3966" s="87" t="str">
        <f>VLOOKUP(CENSO[[#This Row],[DAP (cm)]],CD[],2,TRUE)</f>
        <v>TORA</v>
      </c>
      <c r="Q3966" s="87" t="str">
        <f>VLOOKUP(CENSO[[#This Row],[DAP (cm)]],DD[],2,TRUE)</f>
        <v>60├ 70</v>
      </c>
      <c r="R3966" s="87" t="str" cm="1">
        <f t="array" ref="R3966">INDEX(_xlfn.TEXTSPLIT(CENSO[[#This Row],[NOME CIENTIFICO]]," "),1)</f>
        <v>Erisma</v>
      </c>
      <c r="S3966" s="98" t="s">
        <v>1004</v>
      </c>
      <c r="T3966" s="87">
        <f>_xlfn.MINIFS(CENSO[DAP (cm)],CENSO[NOME CIENTIFICO],CENSO[[#This Row],[NOME CIENTIFICO]])</f>
        <v>41.38028520389279</v>
      </c>
      <c r="U39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966" s="87" t="str">
        <f>IF(CENSO[[#This Row],[DAP (cm)]]&lt;CENSO[[#This Row],[DMCE (cm)]],"DAP &lt; DMCE","DAP ≥ DMCE")</f>
        <v>DAP ≥ DMCE</v>
      </c>
      <c r="W3966" s="87" t="str">
        <f>IF(CENSO[[#This Row],[DAP (cm)]]&gt;200, "Superior", "Inferior")</f>
        <v>Inferior</v>
      </c>
      <c r="X3966" s="87" t="str">
        <f>VLOOKUP(CENSO[[#This Row],[NOME COMUM]],ESPECIES[],4,FALSE)</f>
        <v>Não</v>
      </c>
      <c r="Y3966" s="87" t="str">
        <f>IF(IFERROR(VLOOKUP(CENSO[[#This Row],[NOME COMUM]],COMERCIAIS[],2, FALSE), "Não") &lt;&gt; "Não", "Sim", "Não")</f>
        <v>Sim</v>
      </c>
      <c r="Z3966" s="133">
        <f>CENSO[[#This Row],[g (m²)]]/SUM(AEEF[AEEF-UT])</f>
        <v>5.403457035145897E-4</v>
      </c>
      <c r="AA3966" s="133">
        <f>CENSO[[#This Row],[v (m³)]]/SUM(AEEF[AEEF-UT])</f>
        <v>7.1865978567440423E-3</v>
      </c>
    </row>
    <row r="3967" spans="1:27" ht="14">
      <c r="A3967" s="86">
        <v>1</v>
      </c>
      <c r="B3967" s="86">
        <v>2</v>
      </c>
      <c r="C3967" s="63">
        <v>110</v>
      </c>
      <c r="D3967" s="63">
        <v>3966</v>
      </c>
      <c r="E3967" s="63" t="str">
        <f>VLOOKUP(CENSO[[#This Row],[NOME COMUM]],ESPECIES[],2,FALSE)</f>
        <v>Piptadenia suaveolens Miq.</v>
      </c>
      <c r="F3967" s="64" t="s">
        <v>22</v>
      </c>
      <c r="G3967" s="64">
        <v>190</v>
      </c>
      <c r="H3967" s="97">
        <f>CENSO[[#This Row],[CAP (cm)]]/PI()</f>
        <v>60.478878374920228</v>
      </c>
      <c r="I3967" s="64">
        <v>18</v>
      </c>
      <c r="J3967" s="96">
        <f>(PI()*(CENSO[[#This Row],[DAP (cm)]]^2))/40000</f>
        <v>0.28727467228087106</v>
      </c>
      <c r="K3967" s="96">
        <f>CENSO[[#This Row],[g (m²)]]*CENSO[[#This Row],[H (m)]]*0.7</f>
        <v>3.6196608707389748</v>
      </c>
      <c r="L3967" s="64">
        <v>1</v>
      </c>
      <c r="M3967" s="65">
        <v>366140.9</v>
      </c>
      <c r="N3967" s="87">
        <v>9702918.5</v>
      </c>
      <c r="O3967" s="87" t="s">
        <v>1228</v>
      </c>
      <c r="P3967" s="87" t="str">
        <f>VLOOKUP(CENSO[[#This Row],[DAP (cm)]],CD[],2,TRUE)</f>
        <v>TORA</v>
      </c>
      <c r="Q3967" s="87" t="str">
        <f>VLOOKUP(CENSO[[#This Row],[DAP (cm)]],DD[],2,TRUE)</f>
        <v>60├ 70</v>
      </c>
      <c r="R3967" s="87" t="str" cm="1">
        <f t="array" ref="R3967">INDEX(_xlfn.TEXTSPLIT(CENSO[[#This Row],[NOME CIENTIFICO]]," "),1)</f>
        <v>Piptadenia</v>
      </c>
      <c r="S3967" s="98" t="s">
        <v>1004</v>
      </c>
      <c r="T3967" s="87">
        <f>_xlfn.MINIFS(CENSO[DAP (cm)],CENSO[NOME CIENTIFICO],CENSO[[#This Row],[NOME CIENTIFICO]])</f>
        <v>39.788735772973837</v>
      </c>
      <c r="U39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67" s="87" t="str">
        <f>IF(CENSO[[#This Row],[DAP (cm)]]&lt;CENSO[[#This Row],[DMCE (cm)]],"DAP &lt; DMCE","DAP ≥ DMCE")</f>
        <v>DAP ≥ DMCE</v>
      </c>
      <c r="W3967" s="87" t="str">
        <f>IF(CENSO[[#This Row],[DAP (cm)]]&gt;200, "Superior", "Inferior")</f>
        <v>Inferior</v>
      </c>
      <c r="X3967" s="87" t="str">
        <f>VLOOKUP(CENSO[[#This Row],[NOME COMUM]],ESPECIES[],4,FALSE)</f>
        <v>Não</v>
      </c>
      <c r="Y3967" s="87" t="str">
        <f>IF(IFERROR(VLOOKUP(CENSO[[#This Row],[NOME COMUM]],COMERCIAIS[],2, FALSE), "Não") &lt;&gt; "Não", "Sim", "Não")</f>
        <v>Sim</v>
      </c>
      <c r="Z3967" s="133">
        <f>CENSO[[#This Row],[g (m²)]]/SUM(AEEF[AEEF-UT])</f>
        <v>5.0262773833071434E-4</v>
      </c>
      <c r="AA3967" s="133">
        <f>CENSO[[#This Row],[v (m³)]]/SUM(AEEF[AEEF-UT])</f>
        <v>6.3331095029669987E-3</v>
      </c>
    </row>
    <row r="3968" spans="1:27" ht="14">
      <c r="A3968" s="86">
        <v>1</v>
      </c>
      <c r="B3968" s="86">
        <v>2</v>
      </c>
      <c r="C3968" s="63">
        <v>110</v>
      </c>
      <c r="D3968" s="63">
        <v>3967</v>
      </c>
      <c r="E3968" s="63" t="str">
        <f>VLOOKUP(CENSO[[#This Row],[NOME COMUM]],ESPECIES[],2,FALSE)</f>
        <v>Dimorphandra multiflora Ducke</v>
      </c>
      <c r="F3968" s="64" t="s">
        <v>73</v>
      </c>
      <c r="G3968" s="64">
        <v>213</v>
      </c>
      <c r="H3968" s="97">
        <f>CENSO[[#This Row],[CAP (cm)]]/PI()</f>
        <v>67.800005757147417</v>
      </c>
      <c r="I3968" s="64">
        <v>15</v>
      </c>
      <c r="J3968" s="96">
        <f>(PI()*(CENSO[[#This Row],[DAP (cm)]]^2))/40000</f>
        <v>0.36103503065681003</v>
      </c>
      <c r="K3968" s="96">
        <f>CENSO[[#This Row],[g (m²)]]*CENSO[[#This Row],[H (m)]]*0.7</f>
        <v>3.7908678218965051</v>
      </c>
      <c r="L3968" s="64">
        <v>1</v>
      </c>
      <c r="M3968" s="65">
        <v>366166.9</v>
      </c>
      <c r="N3968" s="87">
        <v>9702922.8000000007</v>
      </c>
      <c r="O3968" s="87" t="s">
        <v>1227</v>
      </c>
      <c r="P3968" s="87" t="str">
        <f>VLOOKUP(CENSO[[#This Row],[DAP (cm)]],CD[],2,TRUE)</f>
        <v>TORA</v>
      </c>
      <c r="Q3968" s="87" t="str">
        <f>VLOOKUP(CENSO[[#This Row],[DAP (cm)]],DD[],2,TRUE)</f>
        <v>60├ 70</v>
      </c>
      <c r="R3968" s="87" t="str" cm="1">
        <f t="array" ref="R3968">INDEX(_xlfn.TEXTSPLIT(CENSO[[#This Row],[NOME CIENTIFICO]]," "),1)</f>
        <v>Dimorphandra</v>
      </c>
      <c r="S3968" s="98" t="s">
        <v>1004</v>
      </c>
      <c r="T3968" s="87">
        <f>_xlfn.MINIFS(CENSO[DAP (cm)],CENSO[NOME CIENTIFICO],CENSO[[#This Row],[NOME CIENTIFICO]])</f>
        <v>39.788735772973837</v>
      </c>
      <c r="U39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68" s="87" t="str">
        <f>IF(CENSO[[#This Row],[DAP (cm)]]&lt;CENSO[[#This Row],[DMCE (cm)]],"DAP &lt; DMCE","DAP ≥ DMCE")</f>
        <v>DAP ≥ DMCE</v>
      </c>
      <c r="W3968" s="87" t="str">
        <f>IF(CENSO[[#This Row],[DAP (cm)]]&gt;200, "Superior", "Inferior")</f>
        <v>Inferior</v>
      </c>
      <c r="X3968" s="87" t="str">
        <f>VLOOKUP(CENSO[[#This Row],[NOME COMUM]],ESPECIES[],4,FALSE)</f>
        <v>Não</v>
      </c>
      <c r="Y3968" s="87" t="str">
        <f>IF(IFERROR(VLOOKUP(CENSO[[#This Row],[NOME COMUM]],COMERCIAIS[],2, FALSE), "Não") &lt;&gt; "Não", "Sim", "Não")</f>
        <v>Não</v>
      </c>
      <c r="Z3968" s="133">
        <f>CENSO[[#This Row],[g (m²)]]/SUM(AEEF[AEEF-UT])</f>
        <v>6.3168193518909092E-4</v>
      </c>
      <c r="AA3968" s="133">
        <f>CENSO[[#This Row],[v (m³)]]/SUM(AEEF[AEEF-UT])</f>
        <v>6.632660319485454E-3</v>
      </c>
    </row>
    <row r="3969" spans="1:27" ht="14">
      <c r="A3969" s="86">
        <v>1</v>
      </c>
      <c r="B3969" s="86">
        <v>2</v>
      </c>
      <c r="C3969" s="63">
        <v>110</v>
      </c>
      <c r="D3969" s="63">
        <v>3968</v>
      </c>
      <c r="E3969" s="63" t="str">
        <f>VLOOKUP(CENSO[[#This Row],[NOME COMUM]],ESPECIES[],2,FALSE)</f>
        <v>Erisma uncinatum Warm.</v>
      </c>
      <c r="F3969" s="64" t="s">
        <v>98</v>
      </c>
      <c r="G3969" s="64">
        <v>180</v>
      </c>
      <c r="H3969" s="97">
        <f>CENSO[[#This Row],[CAP (cm)]]/PI()</f>
        <v>57.295779513082323</v>
      </c>
      <c r="I3969" s="64">
        <v>12</v>
      </c>
      <c r="J3969" s="96">
        <f>(PI()*(CENSO[[#This Row],[DAP (cm)]]^2))/40000</f>
        <v>0.25783100780887047</v>
      </c>
      <c r="K3969" s="96">
        <f>CENSO[[#This Row],[g (m²)]]*CENSO[[#This Row],[H (m)]]*0.7</f>
        <v>2.1657804655945117</v>
      </c>
      <c r="L3969" s="64">
        <v>1</v>
      </c>
      <c r="M3969" s="65">
        <v>366169.59999999899</v>
      </c>
      <c r="N3969" s="87">
        <v>9702925.9000000004</v>
      </c>
      <c r="O3969" s="87" t="s">
        <v>1228</v>
      </c>
      <c r="P3969" s="87" t="str">
        <f>VLOOKUP(CENSO[[#This Row],[DAP (cm)]],CD[],2,TRUE)</f>
        <v>TORA</v>
      </c>
      <c r="Q3969" s="87" t="str">
        <f>VLOOKUP(CENSO[[#This Row],[DAP (cm)]],DD[],2,TRUE)</f>
        <v>50├ 60</v>
      </c>
      <c r="R3969" s="87" t="str" cm="1">
        <f t="array" ref="R3969">INDEX(_xlfn.TEXTSPLIT(CENSO[[#This Row],[NOME CIENTIFICO]]," "),1)</f>
        <v>Erisma</v>
      </c>
      <c r="S3969" s="98" t="s">
        <v>1004</v>
      </c>
      <c r="T3969" s="87">
        <f>_xlfn.MINIFS(CENSO[DAP (cm)],CENSO[NOME CIENTIFICO],CENSO[[#This Row],[NOME CIENTIFICO]])</f>
        <v>41.38028520389279</v>
      </c>
      <c r="U39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969" s="87" t="str">
        <f>IF(CENSO[[#This Row],[DAP (cm)]]&lt;CENSO[[#This Row],[DMCE (cm)]],"DAP &lt; DMCE","DAP ≥ DMCE")</f>
        <v>DAP ≥ DMCE</v>
      </c>
      <c r="W3969" s="87" t="str">
        <f>IF(CENSO[[#This Row],[DAP (cm)]]&gt;200, "Superior", "Inferior")</f>
        <v>Inferior</v>
      </c>
      <c r="X3969" s="87" t="str">
        <f>VLOOKUP(CENSO[[#This Row],[NOME COMUM]],ESPECIES[],4,FALSE)</f>
        <v>Não</v>
      </c>
      <c r="Y3969" s="87" t="str">
        <f>IF(IFERROR(VLOOKUP(CENSO[[#This Row],[NOME COMUM]],COMERCIAIS[],2, FALSE), "Não") &lt;&gt; "Não", "Sim", "Não")</f>
        <v>Sim</v>
      </c>
      <c r="Z3969" s="133">
        <f>CENSO[[#This Row],[g (m²)]]/SUM(AEEF[AEEF-UT])</f>
        <v>4.5111187595332813E-4</v>
      </c>
      <c r="AA3969" s="133">
        <f>CENSO[[#This Row],[v (m³)]]/SUM(AEEF[AEEF-UT])</f>
        <v>3.789339758007956E-3</v>
      </c>
    </row>
    <row r="3970" spans="1:27" ht="14">
      <c r="A3970" s="86">
        <v>1</v>
      </c>
      <c r="B3970" s="86">
        <v>2</v>
      </c>
      <c r="C3970" s="63">
        <v>110</v>
      </c>
      <c r="D3970" s="63">
        <v>3969</v>
      </c>
      <c r="E3970" s="63" t="str">
        <f>VLOOKUP(CENSO[[#This Row],[NOME COMUM]],ESPECIES[],2,FALSE)</f>
        <v>Hymenolobium petraeum Ducke</v>
      </c>
      <c r="F3970" s="64" t="s">
        <v>40</v>
      </c>
      <c r="G3970" s="64">
        <v>195</v>
      </c>
      <c r="H3970" s="97">
        <f>CENSO[[#This Row],[CAP (cm)]]/PI()</f>
        <v>62.070427805839181</v>
      </c>
      <c r="I3970" s="64">
        <v>20</v>
      </c>
      <c r="J3970" s="96">
        <f>(PI()*(CENSO[[#This Row],[DAP (cm)]]^2))/40000</f>
        <v>0.30259333555346601</v>
      </c>
      <c r="K3970" s="96">
        <f>CENSO[[#This Row],[g (m²)]]*CENSO[[#This Row],[H (m)]]*0.7</f>
        <v>4.2363066977485238</v>
      </c>
      <c r="L3970" s="64">
        <v>1</v>
      </c>
      <c r="M3970" s="65">
        <v>366165</v>
      </c>
      <c r="N3970" s="87">
        <v>9702962.4000000004</v>
      </c>
      <c r="O3970" s="87" t="s">
        <v>1227</v>
      </c>
      <c r="P3970" s="87" t="str">
        <f>VLOOKUP(CENSO[[#This Row],[DAP (cm)]],CD[],2,TRUE)</f>
        <v>TORA</v>
      </c>
      <c r="Q3970" s="87" t="str">
        <f>VLOOKUP(CENSO[[#This Row],[DAP (cm)]],DD[],2,TRUE)</f>
        <v>60├ 70</v>
      </c>
      <c r="R3970" s="87" t="str" cm="1">
        <f t="array" ref="R3970">INDEX(_xlfn.TEXTSPLIT(CENSO[[#This Row],[NOME CIENTIFICO]]," "),1)</f>
        <v>Hymenolobium</v>
      </c>
      <c r="S3970" s="98" t="s">
        <v>1004</v>
      </c>
      <c r="T3970" s="87">
        <f>_xlfn.MINIFS(CENSO[DAP (cm)],CENSO[NOME CIENTIFICO],CENSO[[#This Row],[NOME CIENTIFICO]])</f>
        <v>41.38028520389279</v>
      </c>
      <c r="U39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970" s="87" t="str">
        <f>IF(CENSO[[#This Row],[DAP (cm)]]&lt;CENSO[[#This Row],[DMCE (cm)]],"DAP &lt; DMCE","DAP ≥ DMCE")</f>
        <v>DAP ≥ DMCE</v>
      </c>
      <c r="W3970" s="87" t="str">
        <f>IF(CENSO[[#This Row],[DAP (cm)]]&gt;200, "Superior", "Inferior")</f>
        <v>Inferior</v>
      </c>
      <c r="X3970" s="87" t="str">
        <f>VLOOKUP(CENSO[[#This Row],[NOME COMUM]],ESPECIES[],4,FALSE)</f>
        <v>Não</v>
      </c>
      <c r="Y3970" s="87" t="str">
        <f>IF(IFERROR(VLOOKUP(CENSO[[#This Row],[NOME COMUM]],COMERCIAIS[],2, FALSE), "Não") &lt;&gt; "Não", "Sim", "Não")</f>
        <v>Sim</v>
      </c>
      <c r="Z3970" s="133">
        <f>CENSO[[#This Row],[g (m²)]]/SUM(AEEF[AEEF-UT])</f>
        <v>5.2942990997300308E-4</v>
      </c>
      <c r="AA3970" s="133">
        <f>CENSO[[#This Row],[v (m³)]]/SUM(AEEF[AEEF-UT])</f>
        <v>7.4120187396220427E-3</v>
      </c>
    </row>
    <row r="3971" spans="1:27" ht="14">
      <c r="A3971" s="86">
        <v>1</v>
      </c>
      <c r="B3971" s="86">
        <v>2</v>
      </c>
      <c r="C3971" s="63">
        <v>110</v>
      </c>
      <c r="D3971" s="63">
        <v>3970</v>
      </c>
      <c r="E3971" s="63" t="str">
        <f>VLOOKUP(CENSO[[#This Row],[NOME COMUM]],ESPECIES[],2,FALSE)</f>
        <v>Couratari guianensis Aubl.</v>
      </c>
      <c r="F3971" s="64" t="s">
        <v>6</v>
      </c>
      <c r="G3971" s="64">
        <v>187</v>
      </c>
      <c r="H3971" s="97">
        <f>CENSO[[#This Row],[CAP (cm)]]/PI()</f>
        <v>59.523948716368857</v>
      </c>
      <c r="I3971" s="64">
        <v>22</v>
      </c>
      <c r="J3971" s="96">
        <f>(PI()*(CENSO[[#This Row],[DAP (cm)]]^2))/40000</f>
        <v>0.27827446024902436</v>
      </c>
      <c r="K3971" s="96">
        <f>CENSO[[#This Row],[g (m²)]]*CENSO[[#This Row],[H (m)]]*0.7</f>
        <v>4.2854266878349749</v>
      </c>
      <c r="L3971" s="64">
        <v>1</v>
      </c>
      <c r="M3971" s="65">
        <v>366165.4</v>
      </c>
      <c r="N3971" s="87">
        <v>9702963.3000000007</v>
      </c>
      <c r="O3971" s="87" t="s">
        <v>1228</v>
      </c>
      <c r="P3971" s="87" t="str">
        <f>VLOOKUP(CENSO[[#This Row],[DAP (cm)]],CD[],2,TRUE)</f>
        <v>TORA</v>
      </c>
      <c r="Q3971" s="87" t="str">
        <f>VLOOKUP(CENSO[[#This Row],[DAP (cm)]],DD[],2,TRUE)</f>
        <v>50├ 60</v>
      </c>
      <c r="R3971" s="87" t="str" cm="1">
        <f t="array" ref="R3971">INDEX(_xlfn.TEXTSPLIT(CENSO[[#This Row],[NOME CIENTIFICO]]," "),1)</f>
        <v>Couratari</v>
      </c>
      <c r="S3971" s="98" t="s">
        <v>1004</v>
      </c>
      <c r="T3971" s="87">
        <f>_xlfn.MINIFS(CENSO[DAP (cm)],CENSO[NOME CIENTIFICO],CENSO[[#This Row],[NOME CIENTIFICO]])</f>
        <v>38.833806114422465</v>
      </c>
      <c r="U39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71" s="87" t="str">
        <f>IF(CENSO[[#This Row],[DAP (cm)]]&lt;CENSO[[#This Row],[DMCE (cm)]],"DAP &lt; DMCE","DAP ≥ DMCE")</f>
        <v>DAP ≥ DMCE</v>
      </c>
      <c r="W3971" s="87" t="str">
        <f>IF(CENSO[[#This Row],[DAP (cm)]]&gt;200, "Superior", "Inferior")</f>
        <v>Inferior</v>
      </c>
      <c r="X3971" s="87" t="str">
        <f>VLOOKUP(CENSO[[#This Row],[NOME COMUM]],ESPECIES[],4,FALSE)</f>
        <v>Não</v>
      </c>
      <c r="Y3971" s="87" t="str">
        <f>IF(IFERROR(VLOOKUP(CENSO[[#This Row],[NOME COMUM]],COMERCIAIS[],2, FALSE), "Não") &lt;&gt; "Não", "Sim", "Não")</f>
        <v>Sim</v>
      </c>
      <c r="Z3971" s="133">
        <f>CENSO[[#This Row],[g (m²)]]/SUM(AEEF[AEEF-UT])</f>
        <v>4.8688059229049158E-4</v>
      </c>
      <c r="AA3971" s="133">
        <f>CENSO[[#This Row],[v (m³)]]/SUM(AEEF[AEEF-UT])</f>
        <v>7.4979611212735702E-3</v>
      </c>
    </row>
    <row r="3972" spans="1:27" ht="14">
      <c r="A3972" s="86">
        <v>1</v>
      </c>
      <c r="B3972" s="86">
        <v>2</v>
      </c>
      <c r="C3972" s="63">
        <v>110</v>
      </c>
      <c r="D3972" s="63">
        <v>3971</v>
      </c>
      <c r="E3972" s="63" t="str">
        <f>VLOOKUP(CENSO[[#This Row],[NOME COMUM]],ESPECIES[],2,FALSE)</f>
        <v>Goupia glabra Aubl.</v>
      </c>
      <c r="F3972" s="64" t="s">
        <v>34</v>
      </c>
      <c r="G3972" s="64">
        <v>315</v>
      </c>
      <c r="H3972" s="97">
        <f>CENSO[[#This Row],[CAP (cm)]]/PI()</f>
        <v>100.26761414789407</v>
      </c>
      <c r="I3972" s="64">
        <v>15</v>
      </c>
      <c r="J3972" s="96">
        <f>(PI()*(CENSO[[#This Row],[DAP (cm)]]^2))/40000</f>
        <v>0.78960746141466576</v>
      </c>
      <c r="K3972" s="96">
        <f>CENSO[[#This Row],[g (m²)]]*CENSO[[#This Row],[H (m)]]*0.7</f>
        <v>8.29087834485399</v>
      </c>
      <c r="L3972" s="64">
        <v>1</v>
      </c>
      <c r="M3972" s="65">
        <v>366165.4</v>
      </c>
      <c r="N3972" s="87">
        <v>9702963.3000000007</v>
      </c>
      <c r="O3972" s="87" t="s">
        <v>1228</v>
      </c>
      <c r="P3972" s="87" t="str">
        <f>VLOOKUP(CENSO[[#This Row],[DAP (cm)]],CD[],2,TRUE)</f>
        <v>TORA</v>
      </c>
      <c r="Q3972" s="87" t="str">
        <f>VLOOKUP(CENSO[[#This Row],[DAP (cm)]],DD[],2,TRUE)</f>
        <v>100├ 110</v>
      </c>
      <c r="R3972" s="87" t="str" cm="1">
        <f t="array" ref="R3972">INDEX(_xlfn.TEXTSPLIT(CENSO[[#This Row],[NOME CIENTIFICO]]," "),1)</f>
        <v>Goupia</v>
      </c>
      <c r="S3972" s="98" t="s">
        <v>1004</v>
      </c>
      <c r="T3972" s="87">
        <f>_xlfn.MINIFS(CENSO[DAP (cm)],CENSO[NOME CIENTIFICO],CENSO[[#This Row],[NOME CIENTIFICO]])</f>
        <v>40.107045659157627</v>
      </c>
      <c r="U39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972" s="87" t="str">
        <f>IF(CENSO[[#This Row],[DAP (cm)]]&lt;CENSO[[#This Row],[DMCE (cm)]],"DAP &lt; DMCE","DAP ≥ DMCE")</f>
        <v>DAP ≥ DMCE</v>
      </c>
      <c r="W3972" s="87" t="str">
        <f>IF(CENSO[[#This Row],[DAP (cm)]]&gt;200, "Superior", "Inferior")</f>
        <v>Inferior</v>
      </c>
      <c r="X3972" s="87" t="str">
        <f>VLOOKUP(CENSO[[#This Row],[NOME COMUM]],ESPECIES[],4,FALSE)</f>
        <v>Não</v>
      </c>
      <c r="Y3972" s="87" t="str">
        <f>IF(IFERROR(VLOOKUP(CENSO[[#This Row],[NOME COMUM]],COMERCIAIS[],2, FALSE), "Não") &lt;&gt; "Não", "Sim", "Não")</f>
        <v>Sim</v>
      </c>
      <c r="Z3972" s="133">
        <f>CENSO[[#This Row],[g (m²)]]/SUM(AEEF[AEEF-UT])</f>
        <v>1.3815301201070673E-3</v>
      </c>
      <c r="AA3972" s="133">
        <f>CENSO[[#This Row],[v (m³)]]/SUM(AEEF[AEEF-UT])</f>
        <v>1.4506066261124207E-2</v>
      </c>
    </row>
    <row r="3973" spans="1:27" ht="14">
      <c r="A3973" s="86">
        <v>1</v>
      </c>
      <c r="B3973" s="86">
        <v>2</v>
      </c>
      <c r="C3973" s="63">
        <v>110</v>
      </c>
      <c r="D3973" s="63">
        <v>3972</v>
      </c>
      <c r="E3973" s="63" t="str">
        <f>VLOOKUP(CENSO[[#This Row],[NOME COMUM]],ESPECIES[],2,FALSE)</f>
        <v>Pouteria sp.</v>
      </c>
      <c r="F3973" s="64" t="s">
        <v>83</v>
      </c>
      <c r="G3973" s="64">
        <v>172</v>
      </c>
      <c r="H3973" s="97">
        <f>CENSO[[#This Row],[CAP (cm)]]/PI()</f>
        <v>54.749300423611999</v>
      </c>
      <c r="I3973" s="64">
        <v>17</v>
      </c>
      <c r="J3973" s="96">
        <f>(PI()*(CENSO[[#This Row],[DAP (cm)]]^2))/40000</f>
        <v>0.23542199182153159</v>
      </c>
      <c r="K3973" s="96">
        <f>CENSO[[#This Row],[g (m²)]]*CENSO[[#This Row],[H (m)]]*0.7</f>
        <v>2.8015217026762258</v>
      </c>
      <c r="L3973" s="64">
        <v>1</v>
      </c>
      <c r="M3973" s="65">
        <v>366188.59999999899</v>
      </c>
      <c r="N3973" s="87">
        <v>9702964.5</v>
      </c>
      <c r="O3973" s="87" t="s">
        <v>1227</v>
      </c>
      <c r="P3973" s="87" t="str">
        <f>VLOOKUP(CENSO[[#This Row],[DAP (cm)]],CD[],2,TRUE)</f>
        <v>TORA</v>
      </c>
      <c r="Q3973" s="87" t="str">
        <f>VLOOKUP(CENSO[[#This Row],[DAP (cm)]],DD[],2,TRUE)</f>
        <v>50├ 60</v>
      </c>
      <c r="R3973" s="87" t="str" cm="1">
        <f t="array" ref="R3973">INDEX(_xlfn.TEXTSPLIT(CENSO[[#This Row],[NOME CIENTIFICO]]," "),1)</f>
        <v>Pouteria</v>
      </c>
      <c r="S3973" s="98" t="s">
        <v>1004</v>
      </c>
      <c r="T3973" s="87">
        <f>_xlfn.MINIFS(CENSO[DAP (cm)],CENSO[NOME CIENTIFICO],CENSO[[#This Row],[NOME CIENTIFICO]])</f>
        <v>39.788735772973837</v>
      </c>
      <c r="U39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73" s="87" t="str">
        <f>IF(CENSO[[#This Row],[DAP (cm)]]&lt;CENSO[[#This Row],[DMCE (cm)]],"DAP &lt; DMCE","DAP ≥ DMCE")</f>
        <v>DAP ≥ DMCE</v>
      </c>
      <c r="W3973" s="87" t="str">
        <f>IF(CENSO[[#This Row],[DAP (cm)]]&gt;200, "Superior", "Inferior")</f>
        <v>Inferior</v>
      </c>
      <c r="X3973" s="87" t="str">
        <f>VLOOKUP(CENSO[[#This Row],[NOME COMUM]],ESPECIES[],4,FALSE)</f>
        <v>Não</v>
      </c>
      <c r="Y3973" s="87" t="str">
        <f>IF(IFERROR(VLOOKUP(CENSO[[#This Row],[NOME COMUM]],COMERCIAIS[],2, FALSE), "Não") &lt;&gt; "Não", "Sim", "Não")</f>
        <v>Não</v>
      </c>
      <c r="Z3973" s="133">
        <f>CENSO[[#This Row],[g (m²)]]/SUM(AEEF[AEEF-UT])</f>
        <v>4.1190412772232278E-4</v>
      </c>
      <c r="AA3973" s="133">
        <f>CENSO[[#This Row],[v (m³)]]/SUM(AEEF[AEEF-UT])</f>
        <v>4.9016591198956412E-3</v>
      </c>
    </row>
    <row r="3974" spans="1:27" ht="14">
      <c r="A3974" s="86">
        <v>1</v>
      </c>
      <c r="B3974" s="86">
        <v>2</v>
      </c>
      <c r="C3974" s="63">
        <v>110</v>
      </c>
      <c r="D3974" s="63">
        <v>3973</v>
      </c>
      <c r="E3974" s="63" t="str">
        <f>VLOOKUP(CENSO[[#This Row],[NOME COMUM]],ESPECIES[],2,FALSE)</f>
        <v>Goupia glabra Aubl.</v>
      </c>
      <c r="F3974" s="64" t="s">
        <v>34</v>
      </c>
      <c r="G3974" s="64">
        <v>300</v>
      </c>
      <c r="H3974" s="97">
        <f>CENSO[[#This Row],[CAP (cm)]]/PI()</f>
        <v>95.4929658551372</v>
      </c>
      <c r="I3974" s="64">
        <v>18</v>
      </c>
      <c r="J3974" s="96">
        <f>(PI()*(CENSO[[#This Row],[DAP (cm)]]^2))/40000</f>
        <v>0.7161972439135289</v>
      </c>
      <c r="K3974" s="96">
        <f>CENSO[[#This Row],[g (m²)]]*CENSO[[#This Row],[H (m)]]*0.7</f>
        <v>9.0240852733104635</v>
      </c>
      <c r="L3974" s="64">
        <v>1</v>
      </c>
      <c r="M3974" s="65">
        <v>366179.09999999899</v>
      </c>
      <c r="N3974" s="87">
        <v>9702974.5</v>
      </c>
      <c r="O3974" s="87" t="s">
        <v>1228</v>
      </c>
      <c r="P3974" s="87" t="str">
        <f>VLOOKUP(CENSO[[#This Row],[DAP (cm)]],CD[],2,TRUE)</f>
        <v>TORA</v>
      </c>
      <c r="Q3974" s="87" t="str">
        <f>VLOOKUP(CENSO[[#This Row],[DAP (cm)]],DD[],2,TRUE)</f>
        <v>90├ 100</v>
      </c>
      <c r="R3974" s="87" t="str" cm="1">
        <f t="array" ref="R3974">INDEX(_xlfn.TEXTSPLIT(CENSO[[#This Row],[NOME CIENTIFICO]]," "),1)</f>
        <v>Goupia</v>
      </c>
      <c r="S3974" s="98" t="s">
        <v>1004</v>
      </c>
      <c r="T3974" s="87">
        <f>_xlfn.MINIFS(CENSO[DAP (cm)],CENSO[NOME CIENTIFICO],CENSO[[#This Row],[NOME CIENTIFICO]])</f>
        <v>40.107045659157627</v>
      </c>
      <c r="U39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3974" s="87" t="str">
        <f>IF(CENSO[[#This Row],[DAP (cm)]]&lt;CENSO[[#This Row],[DMCE (cm)]],"DAP &lt; DMCE","DAP ≥ DMCE")</f>
        <v>DAP ≥ DMCE</v>
      </c>
      <c r="W3974" s="87" t="str">
        <f>IF(CENSO[[#This Row],[DAP (cm)]]&gt;200, "Superior", "Inferior")</f>
        <v>Inferior</v>
      </c>
      <c r="X3974" s="87" t="str">
        <f>VLOOKUP(CENSO[[#This Row],[NOME COMUM]],ESPECIES[],4,FALSE)</f>
        <v>Não</v>
      </c>
      <c r="Y3974" s="87" t="str">
        <f>IF(IFERROR(VLOOKUP(CENSO[[#This Row],[NOME COMUM]],COMERCIAIS[],2, FALSE), "Não") &lt;&gt; "Não", "Sim", "Não")</f>
        <v>Sim</v>
      </c>
      <c r="Z3974" s="133">
        <f>CENSO[[#This Row],[g (m²)]]/SUM(AEEF[AEEF-UT])</f>
        <v>1.2530885443148001E-3</v>
      </c>
      <c r="AA3974" s="133">
        <f>CENSO[[#This Row],[v (m³)]]/SUM(AEEF[AEEF-UT])</f>
        <v>1.578891565836648E-2</v>
      </c>
    </row>
    <row r="3975" spans="1:27" ht="14">
      <c r="A3975" s="86">
        <v>1</v>
      </c>
      <c r="B3975" s="86">
        <v>2</v>
      </c>
      <c r="C3975" s="63">
        <v>110</v>
      </c>
      <c r="D3975" s="63">
        <v>3974</v>
      </c>
      <c r="E3975" s="63" t="str">
        <f>VLOOKUP(CENSO[[#This Row],[NOME COMUM]],ESPECIES[],2,FALSE)</f>
        <v>Couratari guianensis Aubl.</v>
      </c>
      <c r="F3975" s="64" t="s">
        <v>6</v>
      </c>
      <c r="G3975" s="64">
        <v>205</v>
      </c>
      <c r="H3975" s="97">
        <f>CENSO[[#This Row],[CAP (cm)]]/PI()</f>
        <v>65.253526667677093</v>
      </c>
      <c r="I3975" s="64">
        <v>15</v>
      </c>
      <c r="J3975" s="96">
        <f>(PI()*(CENSO[[#This Row],[DAP (cm)]]^2))/40000</f>
        <v>0.33442432417184514</v>
      </c>
      <c r="K3975" s="96">
        <f>CENSO[[#This Row],[g (m²)]]*CENSO[[#This Row],[H (m)]]*0.7</f>
        <v>3.5114554038043737</v>
      </c>
      <c r="L3975" s="64">
        <v>1</v>
      </c>
      <c r="M3975" s="65">
        <v>366179.59999999899</v>
      </c>
      <c r="N3975" s="87">
        <v>9702977.5999999903</v>
      </c>
      <c r="O3975" s="87" t="s">
        <v>1228</v>
      </c>
      <c r="P3975" s="87" t="str">
        <f>VLOOKUP(CENSO[[#This Row],[DAP (cm)]],CD[],2,TRUE)</f>
        <v>TORA</v>
      </c>
      <c r="Q3975" s="87" t="str">
        <f>VLOOKUP(CENSO[[#This Row],[DAP (cm)]],DD[],2,TRUE)</f>
        <v>60├ 70</v>
      </c>
      <c r="R3975" s="87" t="str" cm="1">
        <f t="array" ref="R3975">INDEX(_xlfn.TEXTSPLIT(CENSO[[#This Row],[NOME CIENTIFICO]]," "),1)</f>
        <v>Couratari</v>
      </c>
      <c r="S3975" s="98" t="s">
        <v>1004</v>
      </c>
      <c r="T3975" s="87">
        <f>_xlfn.MINIFS(CENSO[DAP (cm)],CENSO[NOME CIENTIFICO],CENSO[[#This Row],[NOME CIENTIFICO]])</f>
        <v>38.833806114422465</v>
      </c>
      <c r="U39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75" s="87" t="str">
        <f>IF(CENSO[[#This Row],[DAP (cm)]]&lt;CENSO[[#This Row],[DMCE (cm)]],"DAP &lt; DMCE","DAP ≥ DMCE")</f>
        <v>DAP ≥ DMCE</v>
      </c>
      <c r="W3975" s="87" t="str">
        <f>IF(CENSO[[#This Row],[DAP (cm)]]&gt;200, "Superior", "Inferior")</f>
        <v>Inferior</v>
      </c>
      <c r="X3975" s="87" t="str">
        <f>VLOOKUP(CENSO[[#This Row],[NOME COMUM]],ESPECIES[],4,FALSE)</f>
        <v>Não</v>
      </c>
      <c r="Y3975" s="87" t="str">
        <f>IF(IFERROR(VLOOKUP(CENSO[[#This Row],[NOME COMUM]],COMERCIAIS[],2, FALSE), "Não") &lt;&gt; "Não", "Sim", "Não")</f>
        <v>Sim</v>
      </c>
      <c r="Z3975" s="133">
        <f>CENSO[[#This Row],[g (m²)]]/SUM(AEEF[AEEF-UT])</f>
        <v>5.8512273416477215E-4</v>
      </c>
      <c r="AA3975" s="133">
        <f>CENSO[[#This Row],[v (m³)]]/SUM(AEEF[AEEF-UT])</f>
        <v>6.1437887087301066E-3</v>
      </c>
    </row>
    <row r="3976" spans="1:27" ht="14">
      <c r="A3976" s="86">
        <v>1</v>
      </c>
      <c r="B3976" s="86">
        <v>2</v>
      </c>
      <c r="C3976" s="63">
        <v>110</v>
      </c>
      <c r="D3976" s="63">
        <v>3975</v>
      </c>
      <c r="E3976" s="63" t="str">
        <f>VLOOKUP(CENSO[[#This Row],[NOME COMUM]],ESPECIES[],2,FALSE)</f>
        <v>Tachigali myrmecophila Ducke</v>
      </c>
      <c r="F3976" s="64" t="s">
        <v>14</v>
      </c>
      <c r="G3976" s="64">
        <v>301</v>
      </c>
      <c r="H3976" s="97">
        <f>CENSO[[#This Row],[CAP (cm)]]/PI()</f>
        <v>95.811275741320998</v>
      </c>
      <c r="I3976" s="64">
        <v>15</v>
      </c>
      <c r="J3976" s="96">
        <f>(PI()*(CENSO[[#This Row],[DAP (cm)]]^2))/40000</f>
        <v>0.72097984995344055</v>
      </c>
      <c r="K3976" s="96">
        <f>CENSO[[#This Row],[g (m²)]]*CENSO[[#This Row],[H (m)]]*0.7</f>
        <v>7.5702884245111255</v>
      </c>
      <c r="L3976" s="64">
        <v>1</v>
      </c>
      <c r="M3976" s="65">
        <v>366170.7</v>
      </c>
      <c r="N3976" s="87">
        <v>9702992.8000000007</v>
      </c>
      <c r="O3976" s="87" t="s">
        <v>1228</v>
      </c>
      <c r="P3976" s="87" t="str">
        <f>VLOOKUP(CENSO[[#This Row],[DAP (cm)]],CD[],2,TRUE)</f>
        <v>TORA</v>
      </c>
      <c r="Q3976" s="87" t="str">
        <f>VLOOKUP(CENSO[[#This Row],[DAP (cm)]],DD[],2,TRUE)</f>
        <v>90├ 100</v>
      </c>
      <c r="R3976" s="87" t="str" cm="1">
        <f t="array" ref="R3976">INDEX(_xlfn.TEXTSPLIT(CENSO[[#This Row],[NOME CIENTIFICO]]," "),1)</f>
        <v>Tachigali</v>
      </c>
      <c r="S3976" s="98" t="s">
        <v>1004</v>
      </c>
      <c r="T3976" s="87">
        <f>_xlfn.MINIFS(CENSO[DAP (cm)],CENSO[NOME CIENTIFICO],CENSO[[#This Row],[NOME CIENTIFICO]])</f>
        <v>39.152116000606256</v>
      </c>
      <c r="U39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76" s="87" t="str">
        <f>IF(CENSO[[#This Row],[DAP (cm)]]&lt;CENSO[[#This Row],[DMCE (cm)]],"DAP &lt; DMCE","DAP ≥ DMCE")</f>
        <v>DAP ≥ DMCE</v>
      </c>
      <c r="W3976" s="87" t="str">
        <f>IF(CENSO[[#This Row],[DAP (cm)]]&gt;200, "Superior", "Inferior")</f>
        <v>Inferior</v>
      </c>
      <c r="X3976" s="87" t="str">
        <f>VLOOKUP(CENSO[[#This Row],[NOME COMUM]],ESPECIES[],4,FALSE)</f>
        <v>Não</v>
      </c>
      <c r="Y3976" s="87" t="str">
        <f>IF(IFERROR(VLOOKUP(CENSO[[#This Row],[NOME COMUM]],COMERCIAIS[],2, FALSE), "Não") &lt;&gt; "Não", "Sim", "Não")</f>
        <v>Sim</v>
      </c>
      <c r="Z3976" s="133">
        <f>CENSO[[#This Row],[g (m²)]]/SUM(AEEF[AEEF-UT])</f>
        <v>1.2614563911496138E-3</v>
      </c>
      <c r="AA3976" s="133">
        <f>CENSO[[#This Row],[v (m³)]]/SUM(AEEF[AEEF-UT])</f>
        <v>1.3245292107070943E-2</v>
      </c>
    </row>
    <row r="3977" spans="1:27" ht="14">
      <c r="A3977" s="86">
        <v>1</v>
      </c>
      <c r="B3977" s="86">
        <v>2</v>
      </c>
      <c r="C3977" s="63">
        <v>110</v>
      </c>
      <c r="D3977" s="63">
        <v>3976</v>
      </c>
      <c r="E3977" s="63" t="str">
        <f>VLOOKUP(CENSO[[#This Row],[NOME COMUM]],ESPECIES[],2,FALSE)</f>
        <v>Tachigali myrmecophila Ducke</v>
      </c>
      <c r="F3977" s="64" t="s">
        <v>14</v>
      </c>
      <c r="G3977" s="64">
        <v>299</v>
      </c>
      <c r="H3977" s="97">
        <f>CENSO[[#This Row],[CAP (cm)]]/PI()</f>
        <v>95.174655968953417</v>
      </c>
      <c r="I3977" s="64">
        <v>17</v>
      </c>
      <c r="J3977" s="96">
        <f>(PI()*(CENSO[[#This Row],[DAP (cm)]]^2))/40000</f>
        <v>0.71143055336792682</v>
      </c>
      <c r="K3977" s="96">
        <f>CENSO[[#This Row],[g (m²)]]*CENSO[[#This Row],[H (m)]]*0.7</f>
        <v>8.4660235850783288</v>
      </c>
      <c r="L3977" s="64">
        <v>1</v>
      </c>
      <c r="M3977" s="65">
        <v>366194.09999999899</v>
      </c>
      <c r="N3977" s="87">
        <v>9703035.1999999899</v>
      </c>
      <c r="O3977" s="87" t="s">
        <v>1228</v>
      </c>
      <c r="P3977" s="87" t="str">
        <f>VLOOKUP(CENSO[[#This Row],[DAP (cm)]],CD[],2,TRUE)</f>
        <v>TORA</v>
      </c>
      <c r="Q3977" s="87" t="str">
        <f>VLOOKUP(CENSO[[#This Row],[DAP (cm)]],DD[],2,TRUE)</f>
        <v>90├ 100</v>
      </c>
      <c r="R3977" s="87" t="str" cm="1">
        <f t="array" ref="R3977">INDEX(_xlfn.TEXTSPLIT(CENSO[[#This Row],[NOME CIENTIFICO]]," "),1)</f>
        <v>Tachigali</v>
      </c>
      <c r="S3977" s="98" t="s">
        <v>1004</v>
      </c>
      <c r="T3977" s="87">
        <f>_xlfn.MINIFS(CENSO[DAP (cm)],CENSO[NOME CIENTIFICO],CENSO[[#This Row],[NOME CIENTIFICO]])</f>
        <v>39.152116000606256</v>
      </c>
      <c r="U39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77" s="87" t="str">
        <f>IF(CENSO[[#This Row],[DAP (cm)]]&lt;CENSO[[#This Row],[DMCE (cm)]],"DAP &lt; DMCE","DAP ≥ DMCE")</f>
        <v>DAP ≥ DMCE</v>
      </c>
      <c r="W3977" s="87" t="str">
        <f>IF(CENSO[[#This Row],[DAP (cm)]]&gt;200, "Superior", "Inferior")</f>
        <v>Inferior</v>
      </c>
      <c r="X3977" s="87" t="str">
        <f>VLOOKUP(CENSO[[#This Row],[NOME COMUM]],ESPECIES[],4,FALSE)</f>
        <v>Não</v>
      </c>
      <c r="Y3977" s="87" t="str">
        <f>IF(IFERROR(VLOOKUP(CENSO[[#This Row],[NOME COMUM]],COMERCIAIS[],2, FALSE), "Não") &lt;&gt; "Não", "Sim", "Não")</f>
        <v>Sim</v>
      </c>
      <c r="Z3977" s="133">
        <f>CENSO[[#This Row],[g (m²)]]/SUM(AEEF[AEEF-UT])</f>
        <v>1.244748543892083E-3</v>
      </c>
      <c r="AA3977" s="133">
        <f>CENSO[[#This Row],[v (m³)]]/SUM(AEEF[AEEF-UT])</f>
        <v>1.4812507672315787E-2</v>
      </c>
    </row>
    <row r="3978" spans="1:27" ht="14">
      <c r="A3978" s="86">
        <v>1</v>
      </c>
      <c r="B3978" s="86">
        <v>2</v>
      </c>
      <c r="C3978" s="63">
        <v>110</v>
      </c>
      <c r="D3978" s="63">
        <v>3977</v>
      </c>
      <c r="E3978" s="63" t="str">
        <f>VLOOKUP(CENSO[[#This Row],[NOME COMUM]],ESPECIES[],2,FALSE)</f>
        <v>Cedrelinga catenaeformis Ducke</v>
      </c>
      <c r="F3978" s="64" t="s">
        <v>71</v>
      </c>
      <c r="G3978" s="64">
        <v>220</v>
      </c>
      <c r="H3978" s="97">
        <f>CENSO[[#This Row],[CAP (cm)]]/PI()</f>
        <v>70.028174960433944</v>
      </c>
      <c r="I3978" s="64">
        <v>15</v>
      </c>
      <c r="J3978" s="96">
        <f>(PI()*(CENSO[[#This Row],[DAP (cm)]]^2))/40000</f>
        <v>0.3851549622823866</v>
      </c>
      <c r="K3978" s="96">
        <f>CENSO[[#This Row],[g (m²)]]*CENSO[[#This Row],[H (m)]]*0.7</f>
        <v>4.0441271039650593</v>
      </c>
      <c r="L3978" s="64">
        <v>1</v>
      </c>
      <c r="M3978" s="65">
        <v>366197.7</v>
      </c>
      <c r="N3978" s="87">
        <v>9703038.0999999903</v>
      </c>
      <c r="O3978" s="87" t="s">
        <v>1228</v>
      </c>
      <c r="P3978" s="87" t="str">
        <f>VLOOKUP(CENSO[[#This Row],[DAP (cm)]],CD[],2,TRUE)</f>
        <v>TORA</v>
      </c>
      <c r="Q3978" s="87" t="str">
        <f>VLOOKUP(CENSO[[#This Row],[DAP (cm)]],DD[],2,TRUE)</f>
        <v>70├ 80</v>
      </c>
      <c r="R3978" s="87" t="str" cm="1">
        <f t="array" ref="R3978">INDEX(_xlfn.TEXTSPLIT(CENSO[[#This Row],[NOME CIENTIFICO]]," "),1)</f>
        <v>Cedrelinga</v>
      </c>
      <c r="S3978" s="98" t="s">
        <v>1004</v>
      </c>
      <c r="T3978" s="87">
        <f>_xlfn.MINIFS(CENSO[DAP (cm)],CENSO[NOME CIENTIFICO],CENSO[[#This Row],[NOME CIENTIFICO]])</f>
        <v>38.515496228238675</v>
      </c>
      <c r="U39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78" s="87" t="str">
        <f>IF(CENSO[[#This Row],[DAP (cm)]]&lt;CENSO[[#This Row],[DMCE (cm)]],"DAP &lt; DMCE","DAP ≥ DMCE")</f>
        <v>DAP ≥ DMCE</v>
      </c>
      <c r="W3978" s="87" t="str">
        <f>IF(CENSO[[#This Row],[DAP (cm)]]&gt;200, "Superior", "Inferior")</f>
        <v>Inferior</v>
      </c>
      <c r="X3978" s="87" t="str">
        <f>VLOOKUP(CENSO[[#This Row],[NOME COMUM]],ESPECIES[],4,FALSE)</f>
        <v>Não</v>
      </c>
      <c r="Y3978" s="87" t="str">
        <f>IF(IFERROR(VLOOKUP(CENSO[[#This Row],[NOME COMUM]],COMERCIAIS[],2, FALSE), "Não") &lt;&gt; "Não", "Sim", "Não")</f>
        <v>Sim</v>
      </c>
      <c r="Z3978" s="133">
        <f>CENSO[[#This Row],[g (m²)]]/SUM(AEEF[AEEF-UT])</f>
        <v>6.7388317272040353E-4</v>
      </c>
      <c r="AA3978" s="133">
        <f>CENSO[[#This Row],[v (m³)]]/SUM(AEEF[AEEF-UT])</f>
        <v>7.0757733135642367E-3</v>
      </c>
    </row>
    <row r="3979" spans="1:27" ht="14">
      <c r="A3979" s="86">
        <v>1</v>
      </c>
      <c r="B3979" s="86">
        <v>2</v>
      </c>
      <c r="C3979" s="63">
        <v>110</v>
      </c>
      <c r="D3979" s="63">
        <v>3978</v>
      </c>
      <c r="E3979" s="63" t="str">
        <f>VLOOKUP(CENSO[[#This Row],[NOME COMUM]],ESPECIES[],2,FALSE)</f>
        <v>Pouteria sp.</v>
      </c>
      <c r="F3979" s="64" t="s">
        <v>83</v>
      </c>
      <c r="G3979" s="64">
        <v>141</v>
      </c>
      <c r="H3979" s="97">
        <f>CENSO[[#This Row],[CAP (cm)]]/PI()</f>
        <v>44.881693951914485</v>
      </c>
      <c r="I3979" s="64">
        <v>16</v>
      </c>
      <c r="J3979" s="96">
        <f>(PI()*(CENSO[[#This Row],[DAP (cm)]]^2))/40000</f>
        <v>0.15820797118049854</v>
      </c>
      <c r="K3979" s="96">
        <f>CENSO[[#This Row],[g (m²)]]*CENSO[[#This Row],[H (m)]]*0.7</f>
        <v>1.7719292772215836</v>
      </c>
      <c r="L3979" s="64">
        <v>1</v>
      </c>
      <c r="M3979" s="65">
        <v>366324.5</v>
      </c>
      <c r="N3979" s="87">
        <v>9703286</v>
      </c>
      <c r="O3979" s="98" t="s">
        <v>1225</v>
      </c>
      <c r="P3979" s="87" t="str">
        <f>VLOOKUP(CENSO[[#This Row],[DAP (cm)]],CD[],2,TRUE)</f>
        <v>TORETE</v>
      </c>
      <c r="Q3979" s="87" t="str">
        <f>VLOOKUP(CENSO[[#This Row],[DAP (cm)]],DD[],2,TRUE)</f>
        <v>40├ 50</v>
      </c>
      <c r="R3979" s="87" t="str" cm="1">
        <f t="array" ref="R3979">INDEX(_xlfn.TEXTSPLIT(CENSO[[#This Row],[NOME CIENTIFICO]]," "),1)</f>
        <v>Pouteria</v>
      </c>
      <c r="S3979" s="98" t="s">
        <v>1004</v>
      </c>
      <c r="T3979" s="87">
        <f>_xlfn.MINIFS(CENSO[DAP (cm)],CENSO[NOME CIENTIFICO],CENSO[[#This Row],[NOME CIENTIFICO]])</f>
        <v>39.788735772973837</v>
      </c>
      <c r="U39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79" s="87" t="str">
        <f>IF(CENSO[[#This Row],[DAP (cm)]]&lt;CENSO[[#This Row],[DMCE (cm)]],"DAP &lt; DMCE","DAP ≥ DMCE")</f>
        <v>DAP &lt; DMCE</v>
      </c>
      <c r="W3979" s="87" t="str">
        <f>IF(CENSO[[#This Row],[DAP (cm)]]&gt;200, "Superior", "Inferior")</f>
        <v>Inferior</v>
      </c>
      <c r="X3979" s="87" t="str">
        <f>VLOOKUP(CENSO[[#This Row],[NOME COMUM]],ESPECIES[],4,FALSE)</f>
        <v>Não</v>
      </c>
      <c r="Y3979" s="87" t="str">
        <f>IF(IFERROR(VLOOKUP(CENSO[[#This Row],[NOME COMUM]],COMERCIAIS[],2, FALSE), "Não") &lt;&gt; "Não", "Sim", "Não")</f>
        <v>Não</v>
      </c>
      <c r="Z3979" s="133">
        <f>CENSO[[#This Row],[g (m²)]]/SUM(AEEF[AEEF-UT])</f>
        <v>2.7680725943913934E-4</v>
      </c>
      <c r="AA3979" s="133">
        <f>CENSO[[#This Row],[v (m³)]]/SUM(AEEF[AEEF-UT])</f>
        <v>3.1002413057183605E-3</v>
      </c>
    </row>
    <row r="3980" spans="1:27" ht="14">
      <c r="A3980" s="86">
        <v>1</v>
      </c>
      <c r="B3980" s="86">
        <v>2</v>
      </c>
      <c r="C3980" s="63">
        <v>110</v>
      </c>
      <c r="D3980" s="63">
        <v>3979</v>
      </c>
      <c r="E3980" s="63" t="str">
        <f>VLOOKUP(CENSO[[#This Row],[NOME COMUM]],ESPECIES[],2,FALSE)</f>
        <v>Pouteria sp.</v>
      </c>
      <c r="F3980" s="64" t="s">
        <v>83</v>
      </c>
      <c r="G3980" s="64">
        <v>190</v>
      </c>
      <c r="H3980" s="97">
        <f>CENSO[[#This Row],[CAP (cm)]]/PI()</f>
        <v>60.478878374920228</v>
      </c>
      <c r="I3980" s="64">
        <v>18</v>
      </c>
      <c r="J3980" s="96">
        <f>(PI()*(CENSO[[#This Row],[DAP (cm)]]^2))/40000</f>
        <v>0.28727467228087106</v>
      </c>
      <c r="K3980" s="96">
        <f>CENSO[[#This Row],[g (m²)]]*CENSO[[#This Row],[H (m)]]*0.7</f>
        <v>3.6196608707389748</v>
      </c>
      <c r="L3980" s="64">
        <v>1</v>
      </c>
      <c r="M3980" s="65">
        <v>366329</v>
      </c>
      <c r="N3980" s="87">
        <v>9703283.8000000007</v>
      </c>
      <c r="O3980" s="87" t="s">
        <v>1227</v>
      </c>
      <c r="P3980" s="87" t="str">
        <f>VLOOKUP(CENSO[[#This Row],[DAP (cm)]],CD[],2,TRUE)</f>
        <v>TORA</v>
      </c>
      <c r="Q3980" s="87" t="str">
        <f>VLOOKUP(CENSO[[#This Row],[DAP (cm)]],DD[],2,TRUE)</f>
        <v>60├ 70</v>
      </c>
      <c r="R3980" s="87" t="str" cm="1">
        <f t="array" ref="R3980">INDEX(_xlfn.TEXTSPLIT(CENSO[[#This Row],[NOME CIENTIFICO]]," "),1)</f>
        <v>Pouteria</v>
      </c>
      <c r="S3980" s="98" t="s">
        <v>1004</v>
      </c>
      <c r="T3980" s="87">
        <f>_xlfn.MINIFS(CENSO[DAP (cm)],CENSO[NOME CIENTIFICO],CENSO[[#This Row],[NOME CIENTIFICO]])</f>
        <v>39.788735772973837</v>
      </c>
      <c r="U39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80" s="87" t="str">
        <f>IF(CENSO[[#This Row],[DAP (cm)]]&lt;CENSO[[#This Row],[DMCE (cm)]],"DAP &lt; DMCE","DAP ≥ DMCE")</f>
        <v>DAP ≥ DMCE</v>
      </c>
      <c r="W3980" s="87" t="str">
        <f>IF(CENSO[[#This Row],[DAP (cm)]]&gt;200, "Superior", "Inferior")</f>
        <v>Inferior</v>
      </c>
      <c r="X3980" s="87" t="str">
        <f>VLOOKUP(CENSO[[#This Row],[NOME COMUM]],ESPECIES[],4,FALSE)</f>
        <v>Não</v>
      </c>
      <c r="Y3980" s="87" t="str">
        <f>IF(IFERROR(VLOOKUP(CENSO[[#This Row],[NOME COMUM]],COMERCIAIS[],2, FALSE), "Não") &lt;&gt; "Não", "Sim", "Não")</f>
        <v>Não</v>
      </c>
      <c r="Z3980" s="133">
        <f>CENSO[[#This Row],[g (m²)]]/SUM(AEEF[AEEF-UT])</f>
        <v>5.0262773833071434E-4</v>
      </c>
      <c r="AA3980" s="133">
        <f>CENSO[[#This Row],[v (m³)]]/SUM(AEEF[AEEF-UT])</f>
        <v>6.3331095029669987E-3</v>
      </c>
    </row>
    <row r="3981" spans="1:27" ht="14">
      <c r="A3981" s="86">
        <v>1</v>
      </c>
      <c r="B3981" s="86">
        <v>2</v>
      </c>
      <c r="C3981" s="63">
        <v>110</v>
      </c>
      <c r="D3981" s="63">
        <v>3980</v>
      </c>
      <c r="E3981" s="63" t="str">
        <f>VLOOKUP(CENSO[[#This Row],[NOME COMUM]],ESPECIES[],2,FALSE)</f>
        <v>Hymenolobium petraeum Ducke</v>
      </c>
      <c r="F3981" s="64" t="s">
        <v>40</v>
      </c>
      <c r="G3981" s="64">
        <v>315</v>
      </c>
      <c r="H3981" s="97">
        <f>CENSO[[#This Row],[CAP (cm)]]/PI()</f>
        <v>100.26761414789407</v>
      </c>
      <c r="I3981" s="64">
        <v>21</v>
      </c>
      <c r="J3981" s="96">
        <f>(PI()*(CENSO[[#This Row],[DAP (cm)]]^2))/40000</f>
        <v>0.78960746141466576</v>
      </c>
      <c r="K3981" s="96">
        <f>CENSO[[#This Row],[g (m²)]]*CENSO[[#This Row],[H (m)]]*0.7</f>
        <v>11.607229682795586</v>
      </c>
      <c r="L3981" s="64">
        <v>1</v>
      </c>
      <c r="M3981" s="65">
        <v>366336.799999999</v>
      </c>
      <c r="N3981" s="87">
        <v>9703290.0999999903</v>
      </c>
      <c r="O3981" s="87" t="s">
        <v>1227</v>
      </c>
      <c r="P3981" s="87" t="str">
        <f>VLOOKUP(CENSO[[#This Row],[DAP (cm)]],CD[],2,TRUE)</f>
        <v>TORA</v>
      </c>
      <c r="Q3981" s="87" t="str">
        <f>VLOOKUP(CENSO[[#This Row],[DAP (cm)]],DD[],2,TRUE)</f>
        <v>100├ 110</v>
      </c>
      <c r="R3981" s="87" t="str" cm="1">
        <f t="array" ref="R3981">INDEX(_xlfn.TEXTSPLIT(CENSO[[#This Row],[NOME CIENTIFICO]]," "),1)</f>
        <v>Hymenolobium</v>
      </c>
      <c r="S3981" s="98" t="s">
        <v>1004</v>
      </c>
      <c r="T3981" s="87">
        <f>_xlfn.MINIFS(CENSO[DAP (cm)],CENSO[NOME CIENTIFICO],CENSO[[#This Row],[NOME CIENTIFICO]])</f>
        <v>41.38028520389279</v>
      </c>
      <c r="U39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981" s="87" t="str">
        <f>IF(CENSO[[#This Row],[DAP (cm)]]&lt;CENSO[[#This Row],[DMCE (cm)]],"DAP &lt; DMCE","DAP ≥ DMCE")</f>
        <v>DAP ≥ DMCE</v>
      </c>
      <c r="W3981" s="87" t="str">
        <f>IF(CENSO[[#This Row],[DAP (cm)]]&gt;200, "Superior", "Inferior")</f>
        <v>Inferior</v>
      </c>
      <c r="X3981" s="87" t="str">
        <f>VLOOKUP(CENSO[[#This Row],[NOME COMUM]],ESPECIES[],4,FALSE)</f>
        <v>Não</v>
      </c>
      <c r="Y3981" s="87" t="str">
        <f>IF(IFERROR(VLOOKUP(CENSO[[#This Row],[NOME COMUM]],COMERCIAIS[],2, FALSE), "Não") &lt;&gt; "Não", "Sim", "Não")</f>
        <v>Sim</v>
      </c>
      <c r="Z3981" s="133">
        <f>CENSO[[#This Row],[g (m²)]]/SUM(AEEF[AEEF-UT])</f>
        <v>1.3815301201070673E-3</v>
      </c>
      <c r="AA3981" s="133">
        <f>CENSO[[#This Row],[v (m³)]]/SUM(AEEF[AEEF-UT])</f>
        <v>2.0308492765573886E-2</v>
      </c>
    </row>
    <row r="3982" spans="1:27" ht="14">
      <c r="A3982" s="86">
        <v>1</v>
      </c>
      <c r="B3982" s="86">
        <v>2</v>
      </c>
      <c r="C3982" s="63">
        <v>110</v>
      </c>
      <c r="D3982" s="63">
        <v>3981</v>
      </c>
      <c r="E3982" s="63" t="str">
        <f>VLOOKUP(CENSO[[#This Row],[NOME COMUM]],ESPECIES[],2,FALSE)</f>
        <v>Pouteria sp.</v>
      </c>
      <c r="F3982" s="64" t="s">
        <v>83</v>
      </c>
      <c r="G3982" s="64">
        <v>200</v>
      </c>
      <c r="H3982" s="97">
        <f>CENSO[[#This Row],[CAP (cm)]]/PI()</f>
        <v>63.661977236758133</v>
      </c>
      <c r="I3982" s="64">
        <v>18</v>
      </c>
      <c r="J3982" s="96">
        <f>(PI()*(CENSO[[#This Row],[DAP (cm)]]^2))/40000</f>
        <v>0.31830988618379064</v>
      </c>
      <c r="K3982" s="96">
        <f>CENSO[[#This Row],[g (m²)]]*CENSO[[#This Row],[H (m)]]*0.7</f>
        <v>4.0107045659157619</v>
      </c>
      <c r="L3982" s="64">
        <v>1</v>
      </c>
      <c r="M3982" s="65">
        <v>366388.59999999899</v>
      </c>
      <c r="N3982" s="87">
        <v>9703311.1999999899</v>
      </c>
      <c r="O3982" s="87" t="s">
        <v>1227</v>
      </c>
      <c r="P3982" s="87" t="str">
        <f>VLOOKUP(CENSO[[#This Row],[DAP (cm)]],CD[],2,TRUE)</f>
        <v>TORA</v>
      </c>
      <c r="Q3982" s="87" t="str">
        <f>VLOOKUP(CENSO[[#This Row],[DAP (cm)]],DD[],2,TRUE)</f>
        <v>60├ 70</v>
      </c>
      <c r="R3982" s="87" t="str" cm="1">
        <f t="array" ref="R3982">INDEX(_xlfn.TEXTSPLIT(CENSO[[#This Row],[NOME CIENTIFICO]]," "),1)</f>
        <v>Pouteria</v>
      </c>
      <c r="S3982" s="98" t="s">
        <v>1004</v>
      </c>
      <c r="T3982" s="87">
        <f>_xlfn.MINIFS(CENSO[DAP (cm)],CENSO[NOME CIENTIFICO],CENSO[[#This Row],[NOME CIENTIFICO]])</f>
        <v>39.788735772973837</v>
      </c>
      <c r="U39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82" s="87" t="str">
        <f>IF(CENSO[[#This Row],[DAP (cm)]]&lt;CENSO[[#This Row],[DMCE (cm)]],"DAP &lt; DMCE","DAP ≥ DMCE")</f>
        <v>DAP ≥ DMCE</v>
      </c>
      <c r="W3982" s="87" t="str">
        <f>IF(CENSO[[#This Row],[DAP (cm)]]&gt;200, "Superior", "Inferior")</f>
        <v>Inferior</v>
      </c>
      <c r="X3982" s="87" t="str">
        <f>VLOOKUP(CENSO[[#This Row],[NOME COMUM]],ESPECIES[],4,FALSE)</f>
        <v>Não</v>
      </c>
      <c r="Y3982" s="87" t="str">
        <f>IF(IFERROR(VLOOKUP(CENSO[[#This Row],[NOME COMUM]],COMERCIAIS[],2, FALSE), "Não") &lt;&gt; "Não", "Sim", "Não")</f>
        <v>Não</v>
      </c>
      <c r="Z3982" s="133">
        <f>CENSO[[#This Row],[g (m²)]]/SUM(AEEF[AEEF-UT])</f>
        <v>5.5692824191768894E-4</v>
      </c>
      <c r="AA3982" s="133">
        <f>CENSO[[#This Row],[v (m³)]]/SUM(AEEF[AEEF-UT])</f>
        <v>7.0172958481628809E-3</v>
      </c>
    </row>
    <row r="3983" spans="1:27" ht="14">
      <c r="A3983" s="86">
        <v>1</v>
      </c>
      <c r="B3983" s="86">
        <v>2</v>
      </c>
      <c r="C3983" s="63">
        <v>110</v>
      </c>
      <c r="D3983" s="63">
        <v>3982</v>
      </c>
      <c r="E3983" s="63" t="str">
        <f>VLOOKUP(CENSO[[#This Row],[NOME COMUM]],ESPECIES[],2,FALSE)</f>
        <v>Sacoglottis guianensis Benth.</v>
      </c>
      <c r="F3983" s="64" t="s">
        <v>63</v>
      </c>
      <c r="G3983" s="64">
        <v>169</v>
      </c>
      <c r="H3983" s="97">
        <f>CENSO[[#This Row],[CAP (cm)]]/PI()</f>
        <v>53.794370765060627</v>
      </c>
      <c r="I3983" s="64">
        <v>18</v>
      </c>
      <c r="J3983" s="96">
        <f>(PI()*(CENSO[[#This Row],[DAP (cm)]]^2))/40000</f>
        <v>0.22728121648238117</v>
      </c>
      <c r="K3983" s="96">
        <f>CENSO[[#This Row],[g (m²)]]*CENSO[[#This Row],[H (m)]]*0.7</f>
        <v>2.8637433276780024</v>
      </c>
      <c r="L3983" s="64">
        <v>2</v>
      </c>
      <c r="M3983" s="65">
        <v>366394.299999999</v>
      </c>
      <c r="N3983" s="87">
        <v>9703318.1999999899</v>
      </c>
      <c r="O3983" s="98" t="s">
        <v>1225</v>
      </c>
      <c r="P3983" s="87" t="str">
        <f>VLOOKUP(CENSO[[#This Row],[DAP (cm)]],CD[],2,TRUE)</f>
        <v>TORA</v>
      </c>
      <c r="Q3983" s="87" t="str">
        <f>VLOOKUP(CENSO[[#This Row],[DAP (cm)]],DD[],2,TRUE)</f>
        <v>50├ 60</v>
      </c>
      <c r="R3983" s="87" t="str" cm="1">
        <f t="array" ref="R3983">INDEX(_xlfn.TEXTSPLIT(CENSO[[#This Row],[NOME CIENTIFICO]]," "),1)</f>
        <v>Sacoglottis</v>
      </c>
      <c r="S3983" s="98" t="s">
        <v>1004</v>
      </c>
      <c r="T3983" s="87">
        <f>_xlfn.MINIFS(CENSO[DAP (cm)],CENSO[NOME CIENTIFICO],CENSO[[#This Row],[NOME CIENTIFICO]])</f>
        <v>47.7464829275686</v>
      </c>
      <c r="U39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57.7464829275686</v>
      </c>
      <c r="V3983" s="87" t="str">
        <f>IF(CENSO[[#This Row],[DAP (cm)]]&lt;CENSO[[#This Row],[DMCE (cm)]],"DAP &lt; DMCE","DAP ≥ DMCE")</f>
        <v>DAP &lt; DMCE</v>
      </c>
      <c r="W3983" s="87" t="str">
        <f>IF(CENSO[[#This Row],[DAP (cm)]]&gt;200, "Superior", "Inferior")</f>
        <v>Inferior</v>
      </c>
      <c r="X3983" s="87" t="str">
        <f>VLOOKUP(CENSO[[#This Row],[NOME COMUM]],ESPECIES[],4,FALSE)</f>
        <v>Não</v>
      </c>
      <c r="Y3983" s="87" t="str">
        <f>IF(IFERROR(VLOOKUP(CENSO[[#This Row],[NOME COMUM]],COMERCIAIS[],2, FALSE), "Não") &lt;&gt; "Não", "Sim", "Não")</f>
        <v>Não</v>
      </c>
      <c r="Z3983" s="133">
        <f>CENSO[[#This Row],[g (m²)]]/SUM(AEEF[AEEF-UT])</f>
        <v>3.9766068793527795E-4</v>
      </c>
      <c r="AA3983" s="133">
        <f>CENSO[[#This Row],[v (m³)]]/SUM(AEEF[AEEF-UT])</f>
        <v>5.0105246679845016E-3</v>
      </c>
    </row>
    <row r="3984" spans="1:27" ht="14">
      <c r="A3984" s="86">
        <v>1</v>
      </c>
      <c r="B3984" s="86">
        <v>2</v>
      </c>
      <c r="C3984" s="63">
        <v>110</v>
      </c>
      <c r="D3984" s="63">
        <v>3983</v>
      </c>
      <c r="E3984" s="63" t="str">
        <f>VLOOKUP(CENSO[[#This Row],[NOME COMUM]],ESPECIES[],2,FALSE)</f>
        <v>Tachigali myrmecophila Ducke</v>
      </c>
      <c r="F3984" s="64" t="s">
        <v>14</v>
      </c>
      <c r="G3984" s="64">
        <v>200</v>
      </c>
      <c r="H3984" s="97">
        <f>CENSO[[#This Row],[CAP (cm)]]/PI()</f>
        <v>63.661977236758133</v>
      </c>
      <c r="I3984" s="64">
        <v>17</v>
      </c>
      <c r="J3984" s="96">
        <f>(PI()*(CENSO[[#This Row],[DAP (cm)]]^2))/40000</f>
        <v>0.31830988618379064</v>
      </c>
      <c r="K3984" s="96">
        <f>CENSO[[#This Row],[g (m²)]]*CENSO[[#This Row],[H (m)]]*0.7</f>
        <v>3.7878876455871082</v>
      </c>
      <c r="L3984" s="64">
        <v>1</v>
      </c>
      <c r="M3984" s="65">
        <v>366392.9</v>
      </c>
      <c r="N3984" s="87">
        <v>9703320</v>
      </c>
      <c r="O3984" s="87" t="s">
        <v>1228</v>
      </c>
      <c r="P3984" s="87" t="str">
        <f>VLOOKUP(CENSO[[#This Row],[DAP (cm)]],CD[],2,TRUE)</f>
        <v>TORA</v>
      </c>
      <c r="Q3984" s="87" t="str">
        <f>VLOOKUP(CENSO[[#This Row],[DAP (cm)]],DD[],2,TRUE)</f>
        <v>60├ 70</v>
      </c>
      <c r="R3984" s="87" t="str" cm="1">
        <f t="array" ref="R3984">INDEX(_xlfn.TEXTSPLIT(CENSO[[#This Row],[NOME CIENTIFICO]]," "),1)</f>
        <v>Tachigali</v>
      </c>
      <c r="S3984" s="98" t="s">
        <v>1004</v>
      </c>
      <c r="T3984" s="87">
        <f>_xlfn.MINIFS(CENSO[DAP (cm)],CENSO[NOME CIENTIFICO],CENSO[[#This Row],[NOME CIENTIFICO]])</f>
        <v>39.152116000606256</v>
      </c>
      <c r="U39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84" s="87" t="str">
        <f>IF(CENSO[[#This Row],[DAP (cm)]]&lt;CENSO[[#This Row],[DMCE (cm)]],"DAP &lt; DMCE","DAP ≥ DMCE")</f>
        <v>DAP ≥ DMCE</v>
      </c>
      <c r="W3984" s="87" t="str">
        <f>IF(CENSO[[#This Row],[DAP (cm)]]&gt;200, "Superior", "Inferior")</f>
        <v>Inferior</v>
      </c>
      <c r="X3984" s="87" t="str">
        <f>VLOOKUP(CENSO[[#This Row],[NOME COMUM]],ESPECIES[],4,FALSE)</f>
        <v>Não</v>
      </c>
      <c r="Y3984" s="87" t="str">
        <f>IF(IFERROR(VLOOKUP(CENSO[[#This Row],[NOME COMUM]],COMERCIAIS[],2, FALSE), "Não") &lt;&gt; "Não", "Sim", "Não")</f>
        <v>Sim</v>
      </c>
      <c r="Z3984" s="133">
        <f>CENSO[[#This Row],[g (m²)]]/SUM(AEEF[AEEF-UT])</f>
        <v>5.5692824191768894E-4</v>
      </c>
      <c r="AA3984" s="133">
        <f>CENSO[[#This Row],[v (m³)]]/SUM(AEEF[AEEF-UT])</f>
        <v>6.6274460788204983E-3</v>
      </c>
    </row>
    <row r="3985" spans="1:27" ht="14">
      <c r="A3985" s="86">
        <v>1</v>
      </c>
      <c r="B3985" s="86">
        <v>2</v>
      </c>
      <c r="C3985" s="63">
        <v>110</v>
      </c>
      <c r="D3985" s="63">
        <v>3984</v>
      </c>
      <c r="E3985" s="63" t="str">
        <f>VLOOKUP(CENSO[[#This Row],[NOME COMUM]],ESPECIES[],2,FALSE)</f>
        <v>Tachigali myrmecophila Ducke</v>
      </c>
      <c r="F3985" s="64" t="s">
        <v>14</v>
      </c>
      <c r="G3985" s="64">
        <v>206</v>
      </c>
      <c r="H3985" s="97">
        <f>CENSO[[#This Row],[CAP (cm)]]/PI()</f>
        <v>65.571836553860877</v>
      </c>
      <c r="I3985" s="64">
        <v>14</v>
      </c>
      <c r="J3985" s="96">
        <f>(PI()*(CENSO[[#This Row],[DAP (cm)]]^2))/40000</f>
        <v>0.33769495825238349</v>
      </c>
      <c r="K3985" s="96">
        <f>CENSO[[#This Row],[g (m²)]]*CENSO[[#This Row],[H (m)]]*0.7</f>
        <v>3.309410590873358</v>
      </c>
      <c r="L3985" s="64">
        <v>1</v>
      </c>
      <c r="M3985" s="65">
        <v>366386.2</v>
      </c>
      <c r="N3985" s="87">
        <v>9703333.0999999903</v>
      </c>
      <c r="O3985" s="87" t="s">
        <v>1228</v>
      </c>
      <c r="P3985" s="87" t="str">
        <f>VLOOKUP(CENSO[[#This Row],[DAP (cm)]],CD[],2,TRUE)</f>
        <v>TORA</v>
      </c>
      <c r="Q3985" s="87" t="str">
        <f>VLOOKUP(CENSO[[#This Row],[DAP (cm)]],DD[],2,TRUE)</f>
        <v>60├ 70</v>
      </c>
      <c r="R3985" s="87" t="str" cm="1">
        <f t="array" ref="R3985">INDEX(_xlfn.TEXTSPLIT(CENSO[[#This Row],[NOME CIENTIFICO]]," "),1)</f>
        <v>Tachigali</v>
      </c>
      <c r="S3985" s="98" t="s">
        <v>1004</v>
      </c>
      <c r="T3985" s="87">
        <f>_xlfn.MINIFS(CENSO[DAP (cm)],CENSO[NOME CIENTIFICO],CENSO[[#This Row],[NOME CIENTIFICO]])</f>
        <v>39.152116000606256</v>
      </c>
      <c r="U39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85" s="87" t="str">
        <f>IF(CENSO[[#This Row],[DAP (cm)]]&lt;CENSO[[#This Row],[DMCE (cm)]],"DAP &lt; DMCE","DAP ≥ DMCE")</f>
        <v>DAP ≥ DMCE</v>
      </c>
      <c r="W3985" s="87" t="str">
        <f>IF(CENSO[[#This Row],[DAP (cm)]]&gt;200, "Superior", "Inferior")</f>
        <v>Inferior</v>
      </c>
      <c r="X3985" s="87" t="str">
        <f>VLOOKUP(CENSO[[#This Row],[NOME COMUM]],ESPECIES[],4,FALSE)</f>
        <v>Não</v>
      </c>
      <c r="Y3985" s="87" t="str">
        <f>IF(IFERROR(VLOOKUP(CENSO[[#This Row],[NOME COMUM]],COMERCIAIS[],2, FALSE), "Não") &lt;&gt; "Não", "Sim", "Não")</f>
        <v>Sim</v>
      </c>
      <c r="Z3985" s="133">
        <f>CENSO[[#This Row],[g (m²)]]/SUM(AEEF[AEEF-UT])</f>
        <v>5.9084517185047623E-4</v>
      </c>
      <c r="AA3985" s="133">
        <f>CENSO[[#This Row],[v (m³)]]/SUM(AEEF[AEEF-UT])</f>
        <v>5.7902826841346663E-3</v>
      </c>
    </row>
    <row r="3986" spans="1:27" ht="14">
      <c r="A3986" s="86">
        <v>1</v>
      </c>
      <c r="B3986" s="86">
        <v>2</v>
      </c>
      <c r="C3986" s="63">
        <v>110</v>
      </c>
      <c r="D3986" s="63">
        <v>3985</v>
      </c>
      <c r="E3986" s="63" t="str">
        <f>VLOOKUP(CENSO[[#This Row],[NOME COMUM]],ESPECIES[],2,FALSE)</f>
        <v>Pouteria sp.</v>
      </c>
      <c r="F3986" s="64" t="s">
        <v>83</v>
      </c>
      <c r="G3986" s="64">
        <v>170</v>
      </c>
      <c r="H3986" s="97">
        <f>CENSO[[#This Row],[CAP (cm)]]/PI()</f>
        <v>54.112680651244418</v>
      </c>
      <c r="I3986" s="64">
        <v>14</v>
      </c>
      <c r="J3986" s="96">
        <f>(PI()*(CENSO[[#This Row],[DAP (cm)]]^2))/40000</f>
        <v>0.2299788927677888</v>
      </c>
      <c r="K3986" s="96">
        <f>CENSO[[#This Row],[g (m²)]]*CENSO[[#This Row],[H (m)]]*0.7</f>
        <v>2.2537931491243302</v>
      </c>
      <c r="L3986" s="64">
        <v>2</v>
      </c>
      <c r="M3986" s="65">
        <v>366394.9</v>
      </c>
      <c r="N3986" s="87">
        <v>9703338.9000000004</v>
      </c>
      <c r="O3986" s="87" t="s">
        <v>1227</v>
      </c>
      <c r="P3986" s="87" t="str">
        <f>VLOOKUP(CENSO[[#This Row],[DAP (cm)]],CD[],2,TRUE)</f>
        <v>TORA</v>
      </c>
      <c r="Q3986" s="87" t="str">
        <f>VLOOKUP(CENSO[[#This Row],[DAP (cm)]],DD[],2,TRUE)</f>
        <v>50├ 60</v>
      </c>
      <c r="R3986" s="87" t="str" cm="1">
        <f t="array" ref="R3986">INDEX(_xlfn.TEXTSPLIT(CENSO[[#This Row],[NOME CIENTIFICO]]," "),1)</f>
        <v>Pouteria</v>
      </c>
      <c r="S3986" s="98" t="s">
        <v>1004</v>
      </c>
      <c r="T3986" s="87">
        <f>_xlfn.MINIFS(CENSO[DAP (cm)],CENSO[NOME CIENTIFICO],CENSO[[#This Row],[NOME CIENTIFICO]])</f>
        <v>39.788735772973837</v>
      </c>
      <c r="U39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86" s="87" t="str">
        <f>IF(CENSO[[#This Row],[DAP (cm)]]&lt;CENSO[[#This Row],[DMCE (cm)]],"DAP &lt; DMCE","DAP ≥ DMCE")</f>
        <v>DAP ≥ DMCE</v>
      </c>
      <c r="W3986" s="87" t="str">
        <f>IF(CENSO[[#This Row],[DAP (cm)]]&gt;200, "Superior", "Inferior")</f>
        <v>Inferior</v>
      </c>
      <c r="X3986" s="87" t="str">
        <f>VLOOKUP(CENSO[[#This Row],[NOME COMUM]],ESPECIES[],4,FALSE)</f>
        <v>Não</v>
      </c>
      <c r="Y3986" s="87" t="str">
        <f>IF(IFERROR(VLOOKUP(CENSO[[#This Row],[NOME COMUM]],COMERCIAIS[],2, FALSE), "Não") &lt;&gt; "Não", "Sim", "Não")</f>
        <v>Não</v>
      </c>
      <c r="Z3986" s="133">
        <f>CENSO[[#This Row],[g (m²)]]/SUM(AEEF[AEEF-UT])</f>
        <v>4.0238065478553035E-4</v>
      </c>
      <c r="AA3986" s="133">
        <f>CENSO[[#This Row],[v (m³)]]/SUM(AEEF[AEEF-UT])</f>
        <v>3.9433304168981975E-3</v>
      </c>
    </row>
    <row r="3987" spans="1:27" ht="14">
      <c r="A3987" s="86">
        <v>1</v>
      </c>
      <c r="B3987" s="86">
        <v>2</v>
      </c>
      <c r="C3987" s="63">
        <v>110</v>
      </c>
      <c r="D3987" s="63">
        <v>3986</v>
      </c>
      <c r="E3987" s="63" t="str">
        <f>VLOOKUP(CENSO[[#This Row],[NOME COMUM]],ESPECIES[],2,FALSE)</f>
        <v>Pouteria sp.</v>
      </c>
      <c r="F3987" s="64" t="s">
        <v>83</v>
      </c>
      <c r="G3987" s="64">
        <v>191</v>
      </c>
      <c r="H3987" s="97">
        <f>CENSO[[#This Row],[CAP (cm)]]/PI()</f>
        <v>60.797188261104019</v>
      </c>
      <c r="I3987" s="64">
        <v>16</v>
      </c>
      <c r="J3987" s="96">
        <f>(PI()*(CENSO[[#This Row],[DAP (cm)]]^2))/40000</f>
        <v>0.29030657394677167</v>
      </c>
      <c r="K3987" s="96">
        <f>CENSO[[#This Row],[g (m²)]]*CENSO[[#This Row],[H (m)]]*0.7</f>
        <v>3.2514336282038427</v>
      </c>
      <c r="L3987" s="64">
        <v>1</v>
      </c>
      <c r="M3987" s="65">
        <v>366386.299999999</v>
      </c>
      <c r="N3987" s="87">
        <v>9703344.0999999903</v>
      </c>
      <c r="O3987" s="87" t="s">
        <v>1227</v>
      </c>
      <c r="P3987" s="87" t="str">
        <f>VLOOKUP(CENSO[[#This Row],[DAP (cm)]],CD[],2,TRUE)</f>
        <v>TORA</v>
      </c>
      <c r="Q3987" s="87" t="str">
        <f>VLOOKUP(CENSO[[#This Row],[DAP (cm)]],DD[],2,TRUE)</f>
        <v>60├ 70</v>
      </c>
      <c r="R3987" s="87" t="str" cm="1">
        <f t="array" ref="R3987">INDEX(_xlfn.TEXTSPLIT(CENSO[[#This Row],[NOME CIENTIFICO]]," "),1)</f>
        <v>Pouteria</v>
      </c>
      <c r="S3987" s="98" t="s">
        <v>1004</v>
      </c>
      <c r="T3987" s="87">
        <f>_xlfn.MINIFS(CENSO[DAP (cm)],CENSO[NOME CIENTIFICO],CENSO[[#This Row],[NOME CIENTIFICO]])</f>
        <v>39.788735772973837</v>
      </c>
      <c r="U39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87" s="87" t="str">
        <f>IF(CENSO[[#This Row],[DAP (cm)]]&lt;CENSO[[#This Row],[DMCE (cm)]],"DAP &lt; DMCE","DAP ≥ DMCE")</f>
        <v>DAP ≥ DMCE</v>
      </c>
      <c r="W3987" s="87" t="str">
        <f>IF(CENSO[[#This Row],[DAP (cm)]]&gt;200, "Superior", "Inferior")</f>
        <v>Inferior</v>
      </c>
      <c r="X3987" s="87" t="str">
        <f>VLOOKUP(CENSO[[#This Row],[NOME COMUM]],ESPECIES[],4,FALSE)</f>
        <v>Não</v>
      </c>
      <c r="Y3987" s="87" t="str">
        <f>IF(IFERROR(VLOOKUP(CENSO[[#This Row],[NOME COMUM]],COMERCIAIS[],2, FALSE), "Não") &lt;&gt; "Não", "Sim", "Não")</f>
        <v>Não</v>
      </c>
      <c r="Z3987" s="133">
        <f>CENSO[[#This Row],[g (m²)]]/SUM(AEEF[AEEF-UT])</f>
        <v>5.0793247983498034E-4</v>
      </c>
      <c r="AA3987" s="133">
        <f>CENSO[[#This Row],[v (m³)]]/SUM(AEEF[AEEF-UT])</f>
        <v>5.688843774151779E-3</v>
      </c>
    </row>
    <row r="3988" spans="1:27" ht="14">
      <c r="A3988" s="86">
        <v>1</v>
      </c>
      <c r="B3988" s="86">
        <v>2</v>
      </c>
      <c r="C3988" s="63">
        <v>110</v>
      </c>
      <c r="D3988" s="63">
        <v>3987</v>
      </c>
      <c r="E3988" s="63" t="str">
        <f>VLOOKUP(CENSO[[#This Row],[NOME COMUM]],ESPECIES[],2,FALSE)</f>
        <v>Buchenavia capitata (Vahl) Eichler</v>
      </c>
      <c r="F3988" s="64" t="s">
        <v>10</v>
      </c>
      <c r="G3988" s="64">
        <v>139</v>
      </c>
      <c r="H3988" s="97">
        <f>CENSO[[#This Row],[CAP (cm)]]/PI()</f>
        <v>44.245074179546904</v>
      </c>
      <c r="I3988" s="64">
        <v>17</v>
      </c>
      <c r="J3988" s="96">
        <f>(PI()*(CENSO[[#This Row],[DAP (cm)]]^2))/40000</f>
        <v>0.15375163277392548</v>
      </c>
      <c r="K3988" s="96">
        <f>CENSO[[#This Row],[g (m²)]]*CENSO[[#This Row],[H (m)]]*0.7</f>
        <v>1.829644430009713</v>
      </c>
      <c r="L3988" s="64">
        <v>1</v>
      </c>
      <c r="M3988" s="65">
        <v>366372.59999999899</v>
      </c>
      <c r="N3988" s="87">
        <v>9703328.5</v>
      </c>
      <c r="O3988" s="98" t="s">
        <v>1225</v>
      </c>
      <c r="P3988" s="87" t="str">
        <f>VLOOKUP(CENSO[[#This Row],[DAP (cm)]],CD[],2,TRUE)</f>
        <v>TORETE</v>
      </c>
      <c r="Q3988" s="87" t="str">
        <f>VLOOKUP(CENSO[[#This Row],[DAP (cm)]],DD[],2,TRUE)</f>
        <v>40├ 50</v>
      </c>
      <c r="R3988" s="87" t="str" cm="1">
        <f t="array" ref="R3988">INDEX(_xlfn.TEXTSPLIT(CENSO[[#This Row],[NOME CIENTIFICO]]," "),1)</f>
        <v>Buchenavia</v>
      </c>
      <c r="S3988" s="98" t="s">
        <v>1004</v>
      </c>
      <c r="T3988" s="87">
        <f>_xlfn.MINIFS(CENSO[DAP (cm)],CENSO[NOME CIENTIFICO],CENSO[[#This Row],[NOME CIENTIFICO]])</f>
        <v>41.38028520389279</v>
      </c>
      <c r="U39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3988" s="87" t="str">
        <f>IF(CENSO[[#This Row],[DAP (cm)]]&lt;CENSO[[#This Row],[DMCE (cm)]],"DAP &lt; DMCE","DAP ≥ DMCE")</f>
        <v>DAP &lt; DMCE</v>
      </c>
      <c r="W3988" s="87" t="str">
        <f>IF(CENSO[[#This Row],[DAP (cm)]]&gt;200, "Superior", "Inferior")</f>
        <v>Inferior</v>
      </c>
      <c r="X3988" s="87" t="str">
        <f>VLOOKUP(CENSO[[#This Row],[NOME COMUM]],ESPECIES[],4,FALSE)</f>
        <v>Não</v>
      </c>
      <c r="Y3988" s="87" t="str">
        <f>IF(IFERROR(VLOOKUP(CENSO[[#This Row],[NOME COMUM]],COMERCIAIS[],2, FALSE), "Não") &lt;&gt; "Não", "Sim", "Não")</f>
        <v>Não</v>
      </c>
      <c r="Z3988" s="133">
        <f>CENSO[[#This Row],[g (m²)]]/SUM(AEEF[AEEF-UT])</f>
        <v>2.6901026405229172E-4</v>
      </c>
      <c r="AA3988" s="133">
        <f>CENSO[[#This Row],[v (m³)]]/SUM(AEEF[AEEF-UT])</f>
        <v>3.2012221422222709E-3</v>
      </c>
    </row>
    <row r="3989" spans="1:27" ht="14">
      <c r="A3989" s="86">
        <v>1</v>
      </c>
      <c r="B3989" s="86">
        <v>2</v>
      </c>
      <c r="C3989" s="63">
        <v>110</v>
      </c>
      <c r="D3989" s="63">
        <v>3988</v>
      </c>
      <c r="E3989" s="63" t="str">
        <f>VLOOKUP(CENSO[[#This Row],[NOME COMUM]],ESPECIES[],2,FALSE)</f>
        <v>Tachigali myrmecophila Ducke</v>
      </c>
      <c r="F3989" s="64" t="s">
        <v>14</v>
      </c>
      <c r="G3989" s="64">
        <v>204</v>
      </c>
      <c r="H3989" s="97">
        <f>CENSO[[#This Row],[CAP (cm)]]/PI()</f>
        <v>64.935216781493295</v>
      </c>
      <c r="I3989" s="64">
        <v>15</v>
      </c>
      <c r="J3989" s="96">
        <f>(PI()*(CENSO[[#This Row],[DAP (cm)]]^2))/40000</f>
        <v>0.33116960558561581</v>
      </c>
      <c r="K3989" s="96">
        <f>CENSO[[#This Row],[g (m²)]]*CENSO[[#This Row],[H (m)]]*0.7</f>
        <v>3.4772808586489661</v>
      </c>
      <c r="L3989" s="64">
        <v>1</v>
      </c>
      <c r="M3989" s="65">
        <v>366367</v>
      </c>
      <c r="N3989" s="87">
        <v>9703369.6999999899</v>
      </c>
      <c r="O3989" s="87" t="s">
        <v>1228</v>
      </c>
      <c r="P3989" s="87" t="str">
        <f>VLOOKUP(CENSO[[#This Row],[DAP (cm)]],CD[],2,TRUE)</f>
        <v>TORA</v>
      </c>
      <c r="Q3989" s="87" t="str">
        <f>VLOOKUP(CENSO[[#This Row],[DAP (cm)]],DD[],2,TRUE)</f>
        <v>60├ 70</v>
      </c>
      <c r="R3989" s="87" t="str" cm="1">
        <f t="array" ref="R3989">INDEX(_xlfn.TEXTSPLIT(CENSO[[#This Row],[NOME CIENTIFICO]]," "),1)</f>
        <v>Tachigali</v>
      </c>
      <c r="S3989" s="98" t="s">
        <v>1004</v>
      </c>
      <c r="T3989" s="87">
        <f>_xlfn.MINIFS(CENSO[DAP (cm)],CENSO[NOME CIENTIFICO],CENSO[[#This Row],[NOME CIENTIFICO]])</f>
        <v>39.152116000606256</v>
      </c>
      <c r="U39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89" s="87" t="str">
        <f>IF(CENSO[[#This Row],[DAP (cm)]]&lt;CENSO[[#This Row],[DMCE (cm)]],"DAP &lt; DMCE","DAP ≥ DMCE")</f>
        <v>DAP ≥ DMCE</v>
      </c>
      <c r="W3989" s="87" t="str">
        <f>IF(CENSO[[#This Row],[DAP (cm)]]&gt;200, "Superior", "Inferior")</f>
        <v>Inferior</v>
      </c>
      <c r="X3989" s="87" t="str">
        <f>VLOOKUP(CENSO[[#This Row],[NOME COMUM]],ESPECIES[],4,FALSE)</f>
        <v>Não</v>
      </c>
      <c r="Y3989" s="87" t="str">
        <f>IF(IFERROR(VLOOKUP(CENSO[[#This Row],[NOME COMUM]],COMERCIAIS[],2, FALSE), "Não") &lt;&gt; "Não", "Sim", "Não")</f>
        <v>Sim</v>
      </c>
      <c r="Z3989" s="133">
        <f>CENSO[[#This Row],[g (m²)]]/SUM(AEEF[AEEF-UT])</f>
        <v>5.7942814289116363E-4</v>
      </c>
      <c r="AA3989" s="133">
        <f>CENSO[[#This Row],[v (m³)]]/SUM(AEEF[AEEF-UT])</f>
        <v>6.0839955003572184E-3</v>
      </c>
    </row>
    <row r="3990" spans="1:27" ht="14">
      <c r="A3990" s="86">
        <v>1</v>
      </c>
      <c r="B3990" s="86">
        <v>2</v>
      </c>
      <c r="C3990" s="63">
        <v>111</v>
      </c>
      <c r="D3990" s="63">
        <v>3989</v>
      </c>
      <c r="E3990" s="63" t="str">
        <f>VLOOKUP(CENSO[[#This Row],[NOME COMUM]],ESPECIES[],2,FALSE)</f>
        <v>Curatella americana L.</v>
      </c>
      <c r="F3990" s="64" t="s">
        <v>88</v>
      </c>
      <c r="G3990" s="64">
        <v>160</v>
      </c>
      <c r="H3990" s="97">
        <f>CENSO[[#This Row],[CAP (cm)]]/PI()</f>
        <v>50.929581789406512</v>
      </c>
      <c r="I3990" s="64">
        <v>18</v>
      </c>
      <c r="J3990" s="96">
        <f>(PI()*(CENSO[[#This Row],[DAP (cm)]]^2))/40000</f>
        <v>0.20371832715762608</v>
      </c>
      <c r="K3990" s="96">
        <f>CENSO[[#This Row],[g (m²)]]*CENSO[[#This Row],[H (m)]]*0.7</f>
        <v>2.5668509221860885</v>
      </c>
      <c r="L3990" s="64">
        <v>1</v>
      </c>
      <c r="M3990" s="65">
        <v>366454.4</v>
      </c>
      <c r="N3990" s="87">
        <v>9703324.0999999903</v>
      </c>
      <c r="O3990" s="98" t="s">
        <v>1225</v>
      </c>
      <c r="P3990" s="87" t="str">
        <f>VLOOKUP(CENSO[[#This Row],[DAP (cm)]],CD[],2,TRUE)</f>
        <v>TORA</v>
      </c>
      <c r="Q3990" s="87" t="str">
        <f>VLOOKUP(CENSO[[#This Row],[DAP (cm)]],DD[],2,TRUE)</f>
        <v>50├ 60</v>
      </c>
      <c r="R3990" s="87" t="str" cm="1">
        <f t="array" ref="R3990">INDEX(_xlfn.TEXTSPLIT(CENSO[[#This Row],[NOME CIENTIFICO]]," "),1)</f>
        <v>Curatella</v>
      </c>
      <c r="S3990" s="98" t="s">
        <v>1004</v>
      </c>
      <c r="T3990" s="87">
        <f>_xlfn.MINIFS(CENSO[DAP (cm)],CENSO[NOME CIENTIFICO],CENSO[[#This Row],[NOME CIENTIFICO]])</f>
        <v>50.929581789406512</v>
      </c>
      <c r="U39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60.929581789406512</v>
      </c>
      <c r="V3990" s="87" t="str">
        <f>IF(CENSO[[#This Row],[DAP (cm)]]&lt;CENSO[[#This Row],[DMCE (cm)]],"DAP &lt; DMCE","DAP ≥ DMCE")</f>
        <v>DAP &lt; DMCE</v>
      </c>
      <c r="W3990" s="87" t="str">
        <f>IF(CENSO[[#This Row],[DAP (cm)]]&gt;200, "Superior", "Inferior")</f>
        <v>Inferior</v>
      </c>
      <c r="X3990" s="87" t="str">
        <f>VLOOKUP(CENSO[[#This Row],[NOME COMUM]],ESPECIES[],4,FALSE)</f>
        <v>Não</v>
      </c>
      <c r="Y3990" s="87" t="str">
        <f>IF(IFERROR(VLOOKUP(CENSO[[#This Row],[NOME COMUM]],COMERCIAIS[],2, FALSE), "Não") &lt;&gt; "Não", "Sim", "Não")</f>
        <v>Não</v>
      </c>
      <c r="Z3990" s="133">
        <f>CENSO[[#This Row],[g (m²)]]/SUM(AEEF[AEEF-UT])</f>
        <v>3.5643407482732108E-4</v>
      </c>
      <c r="AA3990" s="133">
        <f>CENSO[[#This Row],[v (m³)]]/SUM(AEEF[AEEF-UT])</f>
        <v>4.491069342824245E-3</v>
      </c>
    </row>
    <row r="3991" spans="1:27" ht="14">
      <c r="A3991" s="86">
        <v>1</v>
      </c>
      <c r="B3991" s="86">
        <v>2</v>
      </c>
      <c r="C3991" s="63">
        <v>111</v>
      </c>
      <c r="D3991" s="63">
        <v>3990</v>
      </c>
      <c r="E3991" s="63" t="str">
        <f>VLOOKUP(CENSO[[#This Row],[NOME COMUM]],ESPECIES[],2,FALSE)</f>
        <v>Pouteria sp.</v>
      </c>
      <c r="F3991" s="64" t="s">
        <v>83</v>
      </c>
      <c r="G3991" s="64">
        <v>165</v>
      </c>
      <c r="H3991" s="97">
        <f>CENSO[[#This Row],[CAP (cm)]]/PI()</f>
        <v>52.521131220325465</v>
      </c>
      <c r="I3991" s="64">
        <v>16</v>
      </c>
      <c r="J3991" s="96">
        <f>(PI()*(CENSO[[#This Row],[DAP (cm)]]^2))/40000</f>
        <v>0.21664966628384255</v>
      </c>
      <c r="K3991" s="96">
        <f>CENSO[[#This Row],[g (m²)]]*CENSO[[#This Row],[H (m)]]*0.7</f>
        <v>2.4264762623790364</v>
      </c>
      <c r="L3991" s="64">
        <v>1</v>
      </c>
      <c r="M3991" s="65">
        <v>366452.9</v>
      </c>
      <c r="N3991" s="87">
        <v>9703322.5999999903</v>
      </c>
      <c r="O3991" s="87" t="s">
        <v>1227</v>
      </c>
      <c r="P3991" s="87" t="str">
        <f>VLOOKUP(CENSO[[#This Row],[DAP (cm)]],CD[],2,TRUE)</f>
        <v>TORA</v>
      </c>
      <c r="Q3991" s="87" t="str">
        <f>VLOOKUP(CENSO[[#This Row],[DAP (cm)]],DD[],2,TRUE)</f>
        <v>50├ 60</v>
      </c>
      <c r="R3991" s="87" t="str" cm="1">
        <f t="array" ref="R3991">INDEX(_xlfn.TEXTSPLIT(CENSO[[#This Row],[NOME CIENTIFICO]]," "),1)</f>
        <v>Pouteria</v>
      </c>
      <c r="S3991" s="98" t="s">
        <v>1004</v>
      </c>
      <c r="T3991" s="87">
        <f>_xlfn.MINIFS(CENSO[DAP (cm)],CENSO[NOME CIENTIFICO],CENSO[[#This Row],[NOME CIENTIFICO]])</f>
        <v>39.788735772973837</v>
      </c>
      <c r="U39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91" s="87" t="str">
        <f>IF(CENSO[[#This Row],[DAP (cm)]]&lt;CENSO[[#This Row],[DMCE (cm)]],"DAP &lt; DMCE","DAP ≥ DMCE")</f>
        <v>DAP ≥ DMCE</v>
      </c>
      <c r="W3991" s="87" t="str">
        <f>IF(CENSO[[#This Row],[DAP (cm)]]&gt;200, "Superior", "Inferior")</f>
        <v>Inferior</v>
      </c>
      <c r="X3991" s="87" t="str">
        <f>VLOOKUP(CENSO[[#This Row],[NOME COMUM]],ESPECIES[],4,FALSE)</f>
        <v>Não</v>
      </c>
      <c r="Y3991" s="87" t="str">
        <f>IF(IFERROR(VLOOKUP(CENSO[[#This Row],[NOME COMUM]],COMERCIAIS[],2, FALSE), "Não") &lt;&gt; "Não", "Sim", "Não")</f>
        <v>Não</v>
      </c>
      <c r="Z3991" s="133">
        <f>CENSO[[#This Row],[g (m²)]]/SUM(AEEF[AEEF-UT])</f>
        <v>3.7905928465522713E-4</v>
      </c>
      <c r="AA3991" s="133">
        <f>CENSO[[#This Row],[v (m³)]]/SUM(AEEF[AEEF-UT])</f>
        <v>4.2454639881385437E-3</v>
      </c>
    </row>
    <row r="3992" spans="1:27" ht="14">
      <c r="A3992" s="86">
        <v>1</v>
      </c>
      <c r="B3992" s="86">
        <v>2</v>
      </c>
      <c r="C3992" s="63">
        <v>111</v>
      </c>
      <c r="D3992" s="63">
        <v>3991</v>
      </c>
      <c r="E3992" s="63" t="str">
        <f>VLOOKUP(CENSO[[#This Row],[NOME COMUM]],ESPECIES[],2,FALSE)</f>
        <v>Tachigali myrmecophila Ducke</v>
      </c>
      <c r="F3992" s="64" t="s">
        <v>14</v>
      </c>
      <c r="G3992" s="64">
        <v>198</v>
      </c>
      <c r="H3992" s="97">
        <f>CENSO[[#This Row],[CAP (cm)]]/PI()</f>
        <v>63.025357464390552</v>
      </c>
      <c r="I3992" s="64">
        <v>15</v>
      </c>
      <c r="J3992" s="96">
        <f>(PI()*(CENSO[[#This Row],[DAP (cm)]]^2))/40000</f>
        <v>0.3119755194487332</v>
      </c>
      <c r="K3992" s="96">
        <f>CENSO[[#This Row],[g (m²)]]*CENSO[[#This Row],[H (m)]]*0.7</f>
        <v>3.2757429542116983</v>
      </c>
      <c r="L3992" s="64">
        <v>1</v>
      </c>
      <c r="M3992" s="65">
        <v>366439.2</v>
      </c>
      <c r="N3992" s="87">
        <v>9703315.8000000007</v>
      </c>
      <c r="O3992" s="87" t="s">
        <v>1228</v>
      </c>
      <c r="P3992" s="87" t="str">
        <f>VLOOKUP(CENSO[[#This Row],[DAP (cm)]],CD[],2,TRUE)</f>
        <v>TORA</v>
      </c>
      <c r="Q3992" s="87" t="str">
        <f>VLOOKUP(CENSO[[#This Row],[DAP (cm)]],DD[],2,TRUE)</f>
        <v>60├ 70</v>
      </c>
      <c r="R3992" s="87" t="str" cm="1">
        <f t="array" ref="R3992">INDEX(_xlfn.TEXTSPLIT(CENSO[[#This Row],[NOME CIENTIFICO]]," "),1)</f>
        <v>Tachigali</v>
      </c>
      <c r="S3992" s="98" t="s">
        <v>1004</v>
      </c>
      <c r="T3992" s="87">
        <f>_xlfn.MINIFS(CENSO[DAP (cm)],CENSO[NOME CIENTIFICO],CENSO[[#This Row],[NOME CIENTIFICO]])</f>
        <v>39.152116000606256</v>
      </c>
      <c r="U39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92" s="87" t="str">
        <f>IF(CENSO[[#This Row],[DAP (cm)]]&lt;CENSO[[#This Row],[DMCE (cm)]],"DAP &lt; DMCE","DAP ≥ DMCE")</f>
        <v>DAP ≥ DMCE</v>
      </c>
      <c r="W3992" s="87" t="str">
        <f>IF(CENSO[[#This Row],[DAP (cm)]]&gt;200, "Superior", "Inferior")</f>
        <v>Inferior</v>
      </c>
      <c r="X3992" s="87" t="str">
        <f>VLOOKUP(CENSO[[#This Row],[NOME COMUM]],ESPECIES[],4,FALSE)</f>
        <v>Não</v>
      </c>
      <c r="Y3992" s="87" t="str">
        <f>IF(IFERROR(VLOOKUP(CENSO[[#This Row],[NOME COMUM]],COMERCIAIS[],2, FALSE), "Não") &lt;&gt; "Não", "Sim", "Não")</f>
        <v>Sim</v>
      </c>
      <c r="Z3992" s="133">
        <f>CENSO[[#This Row],[g (m²)]]/SUM(AEEF[AEEF-UT])</f>
        <v>5.4584536990352696E-4</v>
      </c>
      <c r="AA3992" s="133">
        <f>CENSO[[#This Row],[v (m³)]]/SUM(AEEF[AEEF-UT])</f>
        <v>5.7313763839870321E-3</v>
      </c>
    </row>
    <row r="3993" spans="1:27" ht="14">
      <c r="A3993" s="86">
        <v>1</v>
      </c>
      <c r="B3993" s="86">
        <v>2</v>
      </c>
      <c r="C3993" s="63">
        <v>111</v>
      </c>
      <c r="D3993" s="63">
        <v>3992</v>
      </c>
      <c r="E3993" s="63" t="str">
        <f>VLOOKUP(CENSO[[#This Row],[NOME COMUM]],ESPECIES[],2,FALSE)</f>
        <v>Couratari guianensis Aubl.</v>
      </c>
      <c r="F3993" s="64" t="s">
        <v>6</v>
      </c>
      <c r="G3993" s="64">
        <v>210</v>
      </c>
      <c r="H3993" s="97">
        <f>CENSO[[#This Row],[CAP (cm)]]/PI()</f>
        <v>66.845076098596039</v>
      </c>
      <c r="I3993" s="64">
        <v>22</v>
      </c>
      <c r="J3993" s="96">
        <f>(PI()*(CENSO[[#This Row],[DAP (cm)]]^2))/40000</f>
        <v>0.35093664951762915</v>
      </c>
      <c r="K3993" s="96">
        <f>CENSO[[#This Row],[g (m²)]]*CENSO[[#This Row],[H (m)]]*0.7</f>
        <v>5.4044244025714887</v>
      </c>
      <c r="L3993" s="64">
        <v>1</v>
      </c>
      <c r="M3993" s="65">
        <v>366439.5</v>
      </c>
      <c r="N3993" s="87">
        <v>9703296.9000000004</v>
      </c>
      <c r="O3993" s="87" t="s">
        <v>1228</v>
      </c>
      <c r="P3993" s="87" t="str">
        <f>VLOOKUP(CENSO[[#This Row],[DAP (cm)]],CD[],2,TRUE)</f>
        <v>TORA</v>
      </c>
      <c r="Q3993" s="87" t="str">
        <f>VLOOKUP(CENSO[[#This Row],[DAP (cm)]],DD[],2,TRUE)</f>
        <v>60├ 70</v>
      </c>
      <c r="R3993" s="87" t="str" cm="1">
        <f t="array" ref="R3993">INDEX(_xlfn.TEXTSPLIT(CENSO[[#This Row],[NOME CIENTIFICO]]," "),1)</f>
        <v>Couratari</v>
      </c>
      <c r="S3993" s="98" t="s">
        <v>1004</v>
      </c>
      <c r="T3993" s="87">
        <f>_xlfn.MINIFS(CENSO[DAP (cm)],CENSO[NOME CIENTIFICO],CENSO[[#This Row],[NOME CIENTIFICO]])</f>
        <v>38.833806114422465</v>
      </c>
      <c r="U39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93" s="87" t="str">
        <f>IF(CENSO[[#This Row],[DAP (cm)]]&lt;CENSO[[#This Row],[DMCE (cm)]],"DAP &lt; DMCE","DAP ≥ DMCE")</f>
        <v>DAP ≥ DMCE</v>
      </c>
      <c r="W3993" s="87" t="str">
        <f>IF(CENSO[[#This Row],[DAP (cm)]]&gt;200, "Superior", "Inferior")</f>
        <v>Inferior</v>
      </c>
      <c r="X3993" s="87" t="str">
        <f>VLOOKUP(CENSO[[#This Row],[NOME COMUM]],ESPECIES[],4,FALSE)</f>
        <v>Não</v>
      </c>
      <c r="Y3993" s="87" t="str">
        <f>IF(IFERROR(VLOOKUP(CENSO[[#This Row],[NOME COMUM]],COMERCIAIS[],2, FALSE), "Não") &lt;&gt; "Não", "Sim", "Não")</f>
        <v>Sim</v>
      </c>
      <c r="Z3993" s="133">
        <f>CENSO[[#This Row],[g (m²)]]/SUM(AEEF[AEEF-UT])</f>
        <v>6.1401338671425204E-4</v>
      </c>
      <c r="AA3993" s="133">
        <f>CENSO[[#This Row],[v (m³)]]/SUM(AEEF[AEEF-UT])</f>
        <v>9.4558061553994804E-3</v>
      </c>
    </row>
    <row r="3994" spans="1:27" ht="14">
      <c r="A3994" s="86">
        <v>1</v>
      </c>
      <c r="B3994" s="86">
        <v>2</v>
      </c>
      <c r="C3994" s="63">
        <v>111</v>
      </c>
      <c r="D3994" s="63">
        <v>3993</v>
      </c>
      <c r="E3994" s="63" t="str">
        <f>VLOOKUP(CENSO[[#This Row],[NOME COMUM]],ESPECIES[],2,FALSE)</f>
        <v>Pouteria sp.</v>
      </c>
      <c r="F3994" s="64" t="s">
        <v>83</v>
      </c>
      <c r="G3994" s="64">
        <v>197</v>
      </c>
      <c r="H3994" s="97">
        <f>CENSO[[#This Row],[CAP (cm)]]/PI()</f>
        <v>62.707047578206762</v>
      </c>
      <c r="I3994" s="64">
        <v>16</v>
      </c>
      <c r="J3994" s="96">
        <f>(PI()*(CENSO[[#This Row],[DAP (cm)]]^2))/40000</f>
        <v>0.30883220932266825</v>
      </c>
      <c r="K3994" s="96">
        <f>CENSO[[#This Row],[g (m²)]]*CENSO[[#This Row],[H (m)]]*0.7</f>
        <v>3.4589207444138843</v>
      </c>
      <c r="L3994" s="64">
        <v>2</v>
      </c>
      <c r="M3994" s="65">
        <v>366426.4</v>
      </c>
      <c r="N3994" s="87">
        <v>9703302</v>
      </c>
      <c r="O3994" s="87" t="s">
        <v>1227</v>
      </c>
      <c r="P3994" s="87" t="str">
        <f>VLOOKUP(CENSO[[#This Row],[DAP (cm)]],CD[],2,TRUE)</f>
        <v>TORA</v>
      </c>
      <c r="Q3994" s="87" t="str">
        <f>VLOOKUP(CENSO[[#This Row],[DAP (cm)]],DD[],2,TRUE)</f>
        <v>60├ 70</v>
      </c>
      <c r="R3994" s="87" t="str" cm="1">
        <f t="array" ref="R3994">INDEX(_xlfn.TEXTSPLIT(CENSO[[#This Row],[NOME CIENTIFICO]]," "),1)</f>
        <v>Pouteria</v>
      </c>
      <c r="S3994" s="98" t="s">
        <v>1004</v>
      </c>
      <c r="T3994" s="87">
        <f>_xlfn.MINIFS(CENSO[DAP (cm)],CENSO[NOME CIENTIFICO],CENSO[[#This Row],[NOME CIENTIFICO]])</f>
        <v>39.788735772973837</v>
      </c>
      <c r="U39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94" s="87" t="str">
        <f>IF(CENSO[[#This Row],[DAP (cm)]]&lt;CENSO[[#This Row],[DMCE (cm)]],"DAP &lt; DMCE","DAP ≥ DMCE")</f>
        <v>DAP ≥ DMCE</v>
      </c>
      <c r="W3994" s="87" t="str">
        <f>IF(CENSO[[#This Row],[DAP (cm)]]&gt;200, "Superior", "Inferior")</f>
        <v>Inferior</v>
      </c>
      <c r="X3994" s="87" t="str">
        <f>VLOOKUP(CENSO[[#This Row],[NOME COMUM]],ESPECIES[],4,FALSE)</f>
        <v>Não</v>
      </c>
      <c r="Y3994" s="87" t="str">
        <f>IF(IFERROR(VLOOKUP(CENSO[[#This Row],[NOME COMUM]],COMERCIAIS[],2, FALSE), "Não") &lt;&gt; "Não", "Sim", "Não")</f>
        <v>Não</v>
      </c>
      <c r="Z3994" s="133">
        <f>CENSO[[#This Row],[g (m²)]]/SUM(AEEF[AEEF-UT])</f>
        <v>5.403457035145897E-4</v>
      </c>
      <c r="AA3994" s="133">
        <f>CENSO[[#This Row],[v (m³)]]/SUM(AEEF[AEEF-UT])</f>
        <v>6.0518718793634045E-3</v>
      </c>
    </row>
    <row r="3995" spans="1:27" ht="14">
      <c r="A3995" s="86">
        <v>1</v>
      </c>
      <c r="B3995" s="86">
        <v>2</v>
      </c>
      <c r="C3995" s="63">
        <v>111</v>
      </c>
      <c r="D3995" s="63">
        <v>3994</v>
      </c>
      <c r="E3995" s="63" t="str">
        <f>VLOOKUP(CENSO[[#This Row],[NOME COMUM]],ESPECIES[],2,FALSE)</f>
        <v>Tachigali myrmecophila Ducke</v>
      </c>
      <c r="F3995" s="64" t="s">
        <v>14</v>
      </c>
      <c r="G3995" s="64">
        <v>210</v>
      </c>
      <c r="H3995" s="97">
        <f>CENSO[[#This Row],[CAP (cm)]]/PI()</f>
        <v>66.845076098596039</v>
      </c>
      <c r="I3995" s="64">
        <v>14</v>
      </c>
      <c r="J3995" s="96">
        <f>(PI()*(CENSO[[#This Row],[DAP (cm)]]^2))/40000</f>
        <v>0.35093664951762915</v>
      </c>
      <c r="K3995" s="96">
        <f>CENSO[[#This Row],[g (m²)]]*CENSO[[#This Row],[H (m)]]*0.7</f>
        <v>3.4391791652727659</v>
      </c>
      <c r="L3995" s="64">
        <v>1</v>
      </c>
      <c r="M3995" s="65">
        <v>366404.7</v>
      </c>
      <c r="N3995" s="87">
        <v>9703312.1999999899</v>
      </c>
      <c r="O3995" s="87" t="s">
        <v>1228</v>
      </c>
      <c r="P3995" s="87" t="str">
        <f>VLOOKUP(CENSO[[#This Row],[DAP (cm)]],CD[],2,TRUE)</f>
        <v>TORA</v>
      </c>
      <c r="Q3995" s="87" t="str">
        <f>VLOOKUP(CENSO[[#This Row],[DAP (cm)]],DD[],2,TRUE)</f>
        <v>60├ 70</v>
      </c>
      <c r="R3995" s="87" t="str" cm="1">
        <f t="array" ref="R3995">INDEX(_xlfn.TEXTSPLIT(CENSO[[#This Row],[NOME CIENTIFICO]]," "),1)</f>
        <v>Tachigali</v>
      </c>
      <c r="S3995" s="98" t="s">
        <v>1004</v>
      </c>
      <c r="T3995" s="87">
        <f>_xlfn.MINIFS(CENSO[DAP (cm)],CENSO[NOME CIENTIFICO],CENSO[[#This Row],[NOME CIENTIFICO]])</f>
        <v>39.152116000606256</v>
      </c>
      <c r="U39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95" s="87" t="str">
        <f>IF(CENSO[[#This Row],[DAP (cm)]]&lt;CENSO[[#This Row],[DMCE (cm)]],"DAP &lt; DMCE","DAP ≥ DMCE")</f>
        <v>DAP ≥ DMCE</v>
      </c>
      <c r="W3995" s="87" t="str">
        <f>IF(CENSO[[#This Row],[DAP (cm)]]&gt;200, "Superior", "Inferior")</f>
        <v>Inferior</v>
      </c>
      <c r="X3995" s="87" t="str">
        <f>VLOOKUP(CENSO[[#This Row],[NOME COMUM]],ESPECIES[],4,FALSE)</f>
        <v>Não</v>
      </c>
      <c r="Y3995" s="87" t="str">
        <f>IF(IFERROR(VLOOKUP(CENSO[[#This Row],[NOME COMUM]],COMERCIAIS[],2, FALSE), "Não") &lt;&gt; "Não", "Sim", "Não")</f>
        <v>Sim</v>
      </c>
      <c r="Z3995" s="133">
        <f>CENSO[[#This Row],[g (m²)]]/SUM(AEEF[AEEF-UT])</f>
        <v>6.1401338671425204E-4</v>
      </c>
      <c r="AA3995" s="133">
        <f>CENSO[[#This Row],[v (m³)]]/SUM(AEEF[AEEF-UT])</f>
        <v>6.0173311897996698E-3</v>
      </c>
    </row>
    <row r="3996" spans="1:27" ht="14">
      <c r="A3996" s="86">
        <v>1</v>
      </c>
      <c r="B3996" s="86">
        <v>2</v>
      </c>
      <c r="C3996" s="63">
        <v>111</v>
      </c>
      <c r="D3996" s="63">
        <v>3995</v>
      </c>
      <c r="E3996" s="63" t="str">
        <f>VLOOKUP(CENSO[[#This Row],[NOME COMUM]],ESPECIES[],2,FALSE)</f>
        <v>Tachigali myrmecophila Ducke</v>
      </c>
      <c r="F3996" s="64" t="s">
        <v>14</v>
      </c>
      <c r="G3996" s="64">
        <v>306</v>
      </c>
      <c r="H3996" s="97">
        <f>CENSO[[#This Row],[CAP (cm)]]/PI()</f>
        <v>97.402825172239943</v>
      </c>
      <c r="I3996" s="64">
        <v>13</v>
      </c>
      <c r="J3996" s="96">
        <f>(PI()*(CENSO[[#This Row],[DAP (cm)]]^2))/40000</f>
        <v>0.74513161256763549</v>
      </c>
      <c r="K3996" s="96">
        <f>CENSO[[#This Row],[g (m²)]]*CENSO[[#This Row],[H (m)]]*0.7</f>
        <v>6.7806976743654834</v>
      </c>
      <c r="L3996" s="64">
        <v>1</v>
      </c>
      <c r="M3996" s="65">
        <v>366403.299999999</v>
      </c>
      <c r="N3996" s="87">
        <v>9703307.3000000007</v>
      </c>
      <c r="O3996" s="87" t="s">
        <v>1228</v>
      </c>
      <c r="P3996" s="87" t="str">
        <f>VLOOKUP(CENSO[[#This Row],[DAP (cm)]],CD[],2,TRUE)</f>
        <v>TORA</v>
      </c>
      <c r="Q3996" s="87" t="str">
        <f>VLOOKUP(CENSO[[#This Row],[DAP (cm)]],DD[],2,TRUE)</f>
        <v>90├ 100</v>
      </c>
      <c r="R3996" s="87" t="str" cm="1">
        <f t="array" ref="R3996">INDEX(_xlfn.TEXTSPLIT(CENSO[[#This Row],[NOME CIENTIFICO]]," "),1)</f>
        <v>Tachigali</v>
      </c>
      <c r="S3996" s="98" t="s">
        <v>1004</v>
      </c>
      <c r="T3996" s="87">
        <f>_xlfn.MINIFS(CENSO[DAP (cm)],CENSO[NOME CIENTIFICO],CENSO[[#This Row],[NOME CIENTIFICO]])</f>
        <v>39.152116000606256</v>
      </c>
      <c r="U39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96" s="87" t="str">
        <f>IF(CENSO[[#This Row],[DAP (cm)]]&lt;CENSO[[#This Row],[DMCE (cm)]],"DAP &lt; DMCE","DAP ≥ DMCE")</f>
        <v>DAP ≥ DMCE</v>
      </c>
      <c r="W3996" s="87" t="str">
        <f>IF(CENSO[[#This Row],[DAP (cm)]]&gt;200, "Superior", "Inferior")</f>
        <v>Inferior</v>
      </c>
      <c r="X3996" s="87" t="str">
        <f>VLOOKUP(CENSO[[#This Row],[NOME COMUM]],ESPECIES[],4,FALSE)</f>
        <v>Não</v>
      </c>
      <c r="Y3996" s="87" t="str">
        <f>IF(IFERROR(VLOOKUP(CENSO[[#This Row],[NOME COMUM]],COMERCIAIS[],2, FALSE), "Não") &lt;&gt; "Não", "Sim", "Não")</f>
        <v>Sim</v>
      </c>
      <c r="Z3996" s="133">
        <f>CENSO[[#This Row],[g (m²)]]/SUM(AEEF[AEEF-UT])</f>
        <v>1.3037133215051181E-3</v>
      </c>
      <c r="AA3996" s="133">
        <f>CENSO[[#This Row],[v (m³)]]/SUM(AEEF[AEEF-UT])</f>
        <v>1.1863791225696575E-2</v>
      </c>
    </row>
    <row r="3997" spans="1:27" ht="14">
      <c r="A3997" s="86">
        <v>1</v>
      </c>
      <c r="B3997" s="86">
        <v>2</v>
      </c>
      <c r="C3997" s="63">
        <v>111</v>
      </c>
      <c r="D3997" s="63">
        <v>3996</v>
      </c>
      <c r="E3997" s="63" t="str">
        <f>VLOOKUP(CENSO[[#This Row],[NOME COMUM]],ESPECIES[],2,FALSE)</f>
        <v>Piptadenia suaveolens Miq.</v>
      </c>
      <c r="F3997" s="64" t="s">
        <v>22</v>
      </c>
      <c r="G3997" s="64">
        <v>160</v>
      </c>
      <c r="H3997" s="97">
        <f>CENSO[[#This Row],[CAP (cm)]]/PI()</f>
        <v>50.929581789406512</v>
      </c>
      <c r="I3997" s="64">
        <v>17</v>
      </c>
      <c r="J3997" s="96">
        <f>(PI()*(CENSO[[#This Row],[DAP (cm)]]^2))/40000</f>
        <v>0.20371832715762608</v>
      </c>
      <c r="K3997" s="96">
        <f>CENSO[[#This Row],[g (m²)]]*CENSO[[#This Row],[H (m)]]*0.7</f>
        <v>2.4242480931757502</v>
      </c>
      <c r="L3997" s="64">
        <v>1</v>
      </c>
      <c r="M3997" s="65">
        <v>366393.9</v>
      </c>
      <c r="N3997" s="87">
        <v>9703274.1999999899</v>
      </c>
      <c r="O3997" s="87" t="s">
        <v>1228</v>
      </c>
      <c r="P3997" s="87" t="str">
        <f>VLOOKUP(CENSO[[#This Row],[DAP (cm)]],CD[],2,TRUE)</f>
        <v>TORA</v>
      </c>
      <c r="Q3997" s="87" t="str">
        <f>VLOOKUP(CENSO[[#This Row],[DAP (cm)]],DD[],2,TRUE)</f>
        <v>50├ 60</v>
      </c>
      <c r="R3997" s="87" t="str" cm="1">
        <f t="array" ref="R3997">INDEX(_xlfn.TEXTSPLIT(CENSO[[#This Row],[NOME CIENTIFICO]]," "),1)</f>
        <v>Piptadenia</v>
      </c>
      <c r="S3997" s="98" t="s">
        <v>1004</v>
      </c>
      <c r="T3997" s="87">
        <f>_xlfn.MINIFS(CENSO[DAP (cm)],CENSO[NOME CIENTIFICO],CENSO[[#This Row],[NOME CIENTIFICO]])</f>
        <v>39.788735772973837</v>
      </c>
      <c r="U39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97" s="87" t="str">
        <f>IF(CENSO[[#This Row],[DAP (cm)]]&lt;CENSO[[#This Row],[DMCE (cm)]],"DAP &lt; DMCE","DAP ≥ DMCE")</f>
        <v>DAP ≥ DMCE</v>
      </c>
      <c r="W3997" s="87" t="str">
        <f>IF(CENSO[[#This Row],[DAP (cm)]]&gt;200, "Superior", "Inferior")</f>
        <v>Inferior</v>
      </c>
      <c r="X3997" s="87" t="str">
        <f>VLOOKUP(CENSO[[#This Row],[NOME COMUM]],ESPECIES[],4,FALSE)</f>
        <v>Não</v>
      </c>
      <c r="Y3997" s="87" t="str">
        <f>IF(IFERROR(VLOOKUP(CENSO[[#This Row],[NOME COMUM]],COMERCIAIS[],2, FALSE), "Não") &lt;&gt; "Não", "Sim", "Não")</f>
        <v>Sim</v>
      </c>
      <c r="Z3997" s="133">
        <f>CENSO[[#This Row],[g (m²)]]/SUM(AEEF[AEEF-UT])</f>
        <v>3.5643407482732108E-4</v>
      </c>
      <c r="AA3997" s="133">
        <f>CENSO[[#This Row],[v (m³)]]/SUM(AEEF[AEEF-UT])</f>
        <v>4.2415654904451204E-3</v>
      </c>
    </row>
    <row r="3998" spans="1:27" ht="14">
      <c r="A3998" s="86">
        <v>1</v>
      </c>
      <c r="B3998" s="86">
        <v>2</v>
      </c>
      <c r="C3998" s="63">
        <v>111</v>
      </c>
      <c r="D3998" s="63">
        <v>3997</v>
      </c>
      <c r="E3998" s="63" t="str">
        <f>VLOOKUP(CENSO[[#This Row],[NOME COMUM]],ESPECIES[],2,FALSE)</f>
        <v>Pouteria sp.</v>
      </c>
      <c r="F3998" s="64" t="s">
        <v>83</v>
      </c>
      <c r="G3998" s="64">
        <v>182</v>
      </c>
      <c r="H3998" s="97">
        <f>CENSO[[#This Row],[CAP (cm)]]/PI()</f>
        <v>57.932399285449904</v>
      </c>
      <c r="I3998" s="64">
        <v>18</v>
      </c>
      <c r="J3998" s="96">
        <f>(PI()*(CENSO[[#This Row],[DAP (cm)]]^2))/40000</f>
        <v>0.26359241674879702</v>
      </c>
      <c r="K3998" s="96">
        <f>CENSO[[#This Row],[g (m²)]]*CENSO[[#This Row],[H (m)]]*0.7</f>
        <v>3.3212644510348421</v>
      </c>
      <c r="L3998" s="64">
        <v>1</v>
      </c>
      <c r="M3998" s="65">
        <v>366396.09999999899</v>
      </c>
      <c r="N3998" s="87">
        <v>9703263.1999999899</v>
      </c>
      <c r="O3998" s="87" t="s">
        <v>1227</v>
      </c>
      <c r="P3998" s="87" t="str">
        <f>VLOOKUP(CENSO[[#This Row],[DAP (cm)]],CD[],2,TRUE)</f>
        <v>TORA</v>
      </c>
      <c r="Q3998" s="87" t="str">
        <f>VLOOKUP(CENSO[[#This Row],[DAP (cm)]],DD[],2,TRUE)</f>
        <v>50├ 60</v>
      </c>
      <c r="R3998" s="87" t="str" cm="1">
        <f t="array" ref="R3998">INDEX(_xlfn.TEXTSPLIT(CENSO[[#This Row],[NOME CIENTIFICO]]," "),1)</f>
        <v>Pouteria</v>
      </c>
      <c r="S3998" s="98" t="s">
        <v>1004</v>
      </c>
      <c r="T3998" s="87">
        <f>_xlfn.MINIFS(CENSO[DAP (cm)],CENSO[NOME CIENTIFICO],CENSO[[#This Row],[NOME CIENTIFICO]])</f>
        <v>39.788735772973837</v>
      </c>
      <c r="U39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3998" s="87" t="str">
        <f>IF(CENSO[[#This Row],[DAP (cm)]]&lt;CENSO[[#This Row],[DMCE (cm)]],"DAP &lt; DMCE","DAP ≥ DMCE")</f>
        <v>DAP ≥ DMCE</v>
      </c>
      <c r="W3998" s="87" t="str">
        <f>IF(CENSO[[#This Row],[DAP (cm)]]&gt;200, "Superior", "Inferior")</f>
        <v>Inferior</v>
      </c>
      <c r="X3998" s="87" t="str">
        <f>VLOOKUP(CENSO[[#This Row],[NOME COMUM]],ESPECIES[],4,FALSE)</f>
        <v>Não</v>
      </c>
      <c r="Y3998" s="87" t="str">
        <f>IF(IFERROR(VLOOKUP(CENSO[[#This Row],[NOME COMUM]],COMERCIAIS[],2, FALSE), "Não") &lt;&gt; "Não", "Sim", "Não")</f>
        <v>Não</v>
      </c>
      <c r="Z3998" s="133">
        <f>CENSO[[#This Row],[g (m²)]]/SUM(AEEF[AEEF-UT])</f>
        <v>4.6119227713203821E-4</v>
      </c>
      <c r="AA3998" s="133">
        <f>CENSO[[#This Row],[v (m³)]]/SUM(AEEF[AEEF-UT])</f>
        <v>5.8110226918636808E-3</v>
      </c>
    </row>
    <row r="3999" spans="1:27" ht="14">
      <c r="A3999" s="86">
        <v>1</v>
      </c>
      <c r="B3999" s="86">
        <v>2</v>
      </c>
      <c r="C3999" s="63">
        <v>111</v>
      </c>
      <c r="D3999" s="63">
        <v>3998</v>
      </c>
      <c r="E3999" s="63" t="str">
        <f>VLOOKUP(CENSO[[#This Row],[NOME COMUM]],ESPECIES[],2,FALSE)</f>
        <v>Enterolobium contortisiliquum (Vell.) Morong</v>
      </c>
      <c r="F3999" s="64" t="s">
        <v>45</v>
      </c>
      <c r="G3999" s="64">
        <v>405</v>
      </c>
      <c r="H3999" s="97">
        <f>CENSO[[#This Row],[CAP (cm)]]/PI()</f>
        <v>128.91550390443524</v>
      </c>
      <c r="I3999" s="64">
        <v>19</v>
      </c>
      <c r="J3999" s="96">
        <f>(PI()*(CENSO[[#This Row],[DAP (cm)]]^2))/40000</f>
        <v>1.3052694770324071</v>
      </c>
      <c r="K3999" s="96">
        <f>CENSO[[#This Row],[g (m²)]]*CENSO[[#This Row],[H (m)]]*0.7</f>
        <v>17.360084044531014</v>
      </c>
      <c r="L3999" s="64">
        <v>1</v>
      </c>
      <c r="M3999" s="65">
        <v>366413.2</v>
      </c>
      <c r="N3999" s="87">
        <v>9703255.0999999903</v>
      </c>
      <c r="O3999" s="87" t="s">
        <v>1228</v>
      </c>
      <c r="P3999" s="87" t="str">
        <f>VLOOKUP(CENSO[[#This Row],[DAP (cm)]],CD[],2,TRUE)</f>
        <v>TORA</v>
      </c>
      <c r="Q3999" s="87" t="str">
        <f>VLOOKUP(CENSO[[#This Row],[DAP (cm)]],DD[],2,TRUE)</f>
        <v>120├ 130</v>
      </c>
      <c r="R3999" s="87" t="str" cm="1">
        <f t="array" ref="R3999">INDEX(_xlfn.TEXTSPLIT(CENSO[[#This Row],[NOME CIENTIFICO]]," "),1)</f>
        <v>Enterolobium</v>
      </c>
      <c r="S3999" s="98" t="s">
        <v>1004</v>
      </c>
      <c r="T3999" s="87">
        <f>_xlfn.MINIFS(CENSO[DAP (cm)],CENSO[NOME CIENTIFICO],CENSO[[#This Row],[NOME CIENTIFICO]])</f>
        <v>42.971834634811742</v>
      </c>
      <c r="U39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3999" s="87" t="str">
        <f>IF(CENSO[[#This Row],[DAP (cm)]]&lt;CENSO[[#This Row],[DMCE (cm)]],"DAP &lt; DMCE","DAP ≥ DMCE")</f>
        <v>DAP ≥ DMCE</v>
      </c>
      <c r="W3999" s="87" t="str">
        <f>IF(CENSO[[#This Row],[DAP (cm)]]&gt;200, "Superior", "Inferior")</f>
        <v>Inferior</v>
      </c>
      <c r="X3999" s="87" t="str">
        <f>VLOOKUP(CENSO[[#This Row],[NOME COMUM]],ESPECIES[],4,FALSE)</f>
        <v>Não</v>
      </c>
      <c r="Y3999" s="87" t="str">
        <f>IF(IFERROR(VLOOKUP(CENSO[[#This Row],[NOME COMUM]],COMERCIAIS[],2, FALSE), "Não") &lt;&gt; "Não", "Sim", "Não")</f>
        <v>Sim</v>
      </c>
      <c r="Z3999" s="133">
        <f>CENSO[[#This Row],[g (m²)]]/SUM(AEEF[AEEF-UT])</f>
        <v>2.2837538720137246E-3</v>
      </c>
      <c r="AA3999" s="133">
        <f>CENSO[[#This Row],[v (m³)]]/SUM(AEEF[AEEF-UT])</f>
        <v>3.0373926497782533E-2</v>
      </c>
    </row>
    <row r="4000" spans="1:27" ht="14">
      <c r="A4000" s="86">
        <v>1</v>
      </c>
      <c r="B4000" s="86">
        <v>2</v>
      </c>
      <c r="C4000" s="63">
        <v>111</v>
      </c>
      <c r="D4000" s="63">
        <v>3999</v>
      </c>
      <c r="E4000" s="63" t="str">
        <f>VLOOKUP(CENSO[[#This Row],[NOME COMUM]],ESPECIES[],2,FALSE)</f>
        <v>Piptadenia suaveolens Miq.</v>
      </c>
      <c r="F4000" s="64" t="s">
        <v>22</v>
      </c>
      <c r="G4000" s="64">
        <v>170</v>
      </c>
      <c r="H4000" s="97">
        <f>CENSO[[#This Row],[CAP (cm)]]/PI()</f>
        <v>54.112680651244418</v>
      </c>
      <c r="I4000" s="64">
        <v>18</v>
      </c>
      <c r="J4000" s="96">
        <f>(PI()*(CENSO[[#This Row],[DAP (cm)]]^2))/40000</f>
        <v>0.2299788927677888</v>
      </c>
      <c r="K4000" s="96">
        <f>CENSO[[#This Row],[g (m²)]]*CENSO[[#This Row],[H (m)]]*0.7</f>
        <v>2.8977340488741388</v>
      </c>
      <c r="L4000" s="64">
        <v>1</v>
      </c>
      <c r="M4000" s="65">
        <v>366375.299999999</v>
      </c>
      <c r="N4000" s="87">
        <v>9703273</v>
      </c>
      <c r="O4000" s="87" t="s">
        <v>1228</v>
      </c>
      <c r="P4000" s="87" t="str">
        <f>VLOOKUP(CENSO[[#This Row],[DAP (cm)]],CD[],2,TRUE)</f>
        <v>TORA</v>
      </c>
      <c r="Q4000" s="87" t="str">
        <f>VLOOKUP(CENSO[[#This Row],[DAP (cm)]],DD[],2,TRUE)</f>
        <v>50├ 60</v>
      </c>
      <c r="R4000" s="87" t="str" cm="1">
        <f t="array" ref="R4000">INDEX(_xlfn.TEXTSPLIT(CENSO[[#This Row],[NOME CIENTIFICO]]," "),1)</f>
        <v>Piptadenia</v>
      </c>
      <c r="S4000" s="98" t="s">
        <v>1004</v>
      </c>
      <c r="T4000" s="87">
        <f>_xlfn.MINIFS(CENSO[DAP (cm)],CENSO[NOME CIENTIFICO],CENSO[[#This Row],[NOME CIENTIFICO]])</f>
        <v>39.788735772973837</v>
      </c>
      <c r="U40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00" s="87" t="str">
        <f>IF(CENSO[[#This Row],[DAP (cm)]]&lt;CENSO[[#This Row],[DMCE (cm)]],"DAP &lt; DMCE","DAP ≥ DMCE")</f>
        <v>DAP ≥ DMCE</v>
      </c>
      <c r="W4000" s="87" t="str">
        <f>IF(CENSO[[#This Row],[DAP (cm)]]&gt;200, "Superior", "Inferior")</f>
        <v>Inferior</v>
      </c>
      <c r="X4000" s="87" t="str">
        <f>VLOOKUP(CENSO[[#This Row],[NOME COMUM]],ESPECIES[],4,FALSE)</f>
        <v>Não</v>
      </c>
      <c r="Y4000" s="87" t="str">
        <f>IF(IFERROR(VLOOKUP(CENSO[[#This Row],[NOME COMUM]],COMERCIAIS[],2, FALSE), "Não") &lt;&gt; "Não", "Sim", "Não")</f>
        <v>Sim</v>
      </c>
      <c r="Z4000" s="133">
        <f>CENSO[[#This Row],[g (m²)]]/SUM(AEEF[AEEF-UT])</f>
        <v>4.0238065478553035E-4</v>
      </c>
      <c r="AA4000" s="133">
        <f>CENSO[[#This Row],[v (m³)]]/SUM(AEEF[AEEF-UT])</f>
        <v>5.069996250297683E-3</v>
      </c>
    </row>
    <row r="4001" spans="1:27" ht="14">
      <c r="A4001" s="86">
        <v>1</v>
      </c>
      <c r="B4001" s="86">
        <v>2</v>
      </c>
      <c r="C4001" s="63">
        <v>111</v>
      </c>
      <c r="D4001" s="63">
        <v>4000</v>
      </c>
      <c r="E4001" s="63" t="str">
        <f>VLOOKUP(CENSO[[#This Row],[NOME COMUM]],ESPECIES[],2,FALSE)</f>
        <v>Swartzia ingaefolia Ducke</v>
      </c>
      <c r="F4001" s="64" t="s">
        <v>80</v>
      </c>
      <c r="G4001" s="64">
        <v>180</v>
      </c>
      <c r="H4001" s="97">
        <f>CENSO[[#This Row],[CAP (cm)]]/PI()</f>
        <v>57.295779513082323</v>
      </c>
      <c r="I4001" s="64">
        <v>17</v>
      </c>
      <c r="J4001" s="96">
        <f>(PI()*(CENSO[[#This Row],[DAP (cm)]]^2))/40000</f>
        <v>0.25783100780887047</v>
      </c>
      <c r="K4001" s="96">
        <f>CENSO[[#This Row],[g (m²)]]*CENSO[[#This Row],[H (m)]]*0.7</f>
        <v>3.0681889929255584</v>
      </c>
      <c r="L4001" s="64">
        <v>2</v>
      </c>
      <c r="M4001" s="65">
        <v>366380.2</v>
      </c>
      <c r="N4001" s="87">
        <v>9703263</v>
      </c>
      <c r="O4001" s="87" t="s">
        <v>1227</v>
      </c>
      <c r="P4001" s="87" t="str">
        <f>VLOOKUP(CENSO[[#This Row],[DAP (cm)]],CD[],2,TRUE)</f>
        <v>TORA</v>
      </c>
      <c r="Q4001" s="87" t="str">
        <f>VLOOKUP(CENSO[[#This Row],[DAP (cm)]],DD[],2,TRUE)</f>
        <v>50├ 60</v>
      </c>
      <c r="R4001" s="87" t="str" cm="1">
        <f t="array" ref="R4001">INDEX(_xlfn.TEXTSPLIT(CENSO[[#This Row],[NOME CIENTIFICO]]," "),1)</f>
        <v>Swartzia</v>
      </c>
      <c r="S4001" s="98" t="s">
        <v>1004</v>
      </c>
      <c r="T4001" s="87">
        <f>_xlfn.MINIFS(CENSO[DAP (cm)],CENSO[NOME CIENTIFICO],CENSO[[#This Row],[NOME CIENTIFICO]])</f>
        <v>42.335214862444161</v>
      </c>
      <c r="U40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4001" s="87" t="str">
        <f>IF(CENSO[[#This Row],[DAP (cm)]]&lt;CENSO[[#This Row],[DMCE (cm)]],"DAP &lt; DMCE","DAP ≥ DMCE")</f>
        <v>DAP ≥ DMCE</v>
      </c>
      <c r="W4001" s="87" t="str">
        <f>IF(CENSO[[#This Row],[DAP (cm)]]&gt;200, "Superior", "Inferior")</f>
        <v>Inferior</v>
      </c>
      <c r="X4001" s="87" t="str">
        <f>VLOOKUP(CENSO[[#This Row],[NOME COMUM]],ESPECIES[],4,FALSE)</f>
        <v>Não</v>
      </c>
      <c r="Y4001" s="87" t="str">
        <f>IF(IFERROR(VLOOKUP(CENSO[[#This Row],[NOME COMUM]],COMERCIAIS[],2, FALSE), "Não") &lt;&gt; "Não", "Sim", "Não")</f>
        <v>Não</v>
      </c>
      <c r="Z4001" s="133">
        <f>CENSO[[#This Row],[g (m²)]]/SUM(AEEF[AEEF-UT])</f>
        <v>4.5111187595332813E-4</v>
      </c>
      <c r="AA4001" s="133">
        <f>CENSO[[#This Row],[v (m³)]]/SUM(AEEF[AEEF-UT])</f>
        <v>5.3682313238446041E-3</v>
      </c>
    </row>
    <row r="4002" spans="1:27" ht="14">
      <c r="A4002" s="86">
        <v>1</v>
      </c>
      <c r="B4002" s="86">
        <v>2</v>
      </c>
      <c r="C4002" s="63">
        <v>111</v>
      </c>
      <c r="D4002" s="63">
        <v>4001</v>
      </c>
      <c r="E4002" s="63" t="str">
        <f>VLOOKUP(CENSO[[#This Row],[NOME COMUM]],ESPECIES[],2,FALSE)</f>
        <v>Virola sebifera Aubl.</v>
      </c>
      <c r="F4002" s="64" t="s">
        <v>18</v>
      </c>
      <c r="G4002" s="64">
        <v>177</v>
      </c>
      <c r="H4002" s="97">
        <f>CENSO[[#This Row],[CAP (cm)]]/PI()</f>
        <v>56.340849854530951</v>
      </c>
      <c r="I4002" s="64">
        <v>20</v>
      </c>
      <c r="J4002" s="96">
        <f>(PI()*(CENSO[[#This Row],[DAP (cm)]]^2))/40000</f>
        <v>0.24930826060629949</v>
      </c>
      <c r="K4002" s="96">
        <f>CENSO[[#This Row],[g (m²)]]*CENSO[[#This Row],[H (m)]]*0.7</f>
        <v>3.4903156484881923</v>
      </c>
      <c r="L4002" s="64">
        <v>2</v>
      </c>
      <c r="M4002" s="65">
        <v>366392.9</v>
      </c>
      <c r="N4002" s="87">
        <v>9703213.9000000004</v>
      </c>
      <c r="O4002" s="87" t="s">
        <v>1227</v>
      </c>
      <c r="P4002" s="87" t="str">
        <f>VLOOKUP(CENSO[[#This Row],[DAP (cm)]],CD[],2,TRUE)</f>
        <v>TORA</v>
      </c>
      <c r="Q4002" s="87" t="str">
        <f>VLOOKUP(CENSO[[#This Row],[DAP (cm)]],DD[],2,TRUE)</f>
        <v>50├ 60</v>
      </c>
      <c r="R4002" s="87" t="str" cm="1">
        <f t="array" ref="R4002">INDEX(_xlfn.TEXTSPLIT(CENSO[[#This Row],[NOME CIENTIFICO]]," "),1)</f>
        <v>Virola</v>
      </c>
      <c r="S4002" s="98" t="s">
        <v>1004</v>
      </c>
      <c r="T4002" s="87">
        <f>_xlfn.MINIFS(CENSO[DAP (cm)],CENSO[NOME CIENTIFICO],CENSO[[#This Row],[NOME CIENTIFICO]])</f>
        <v>38.197186342054884</v>
      </c>
      <c r="U40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02" s="87" t="str">
        <f>IF(CENSO[[#This Row],[DAP (cm)]]&lt;CENSO[[#This Row],[DMCE (cm)]],"DAP &lt; DMCE","DAP ≥ DMCE")</f>
        <v>DAP ≥ DMCE</v>
      </c>
      <c r="W4002" s="87" t="str">
        <f>IF(CENSO[[#This Row],[DAP (cm)]]&gt;200, "Superior", "Inferior")</f>
        <v>Inferior</v>
      </c>
      <c r="X4002" s="87" t="str">
        <f>VLOOKUP(CENSO[[#This Row],[NOME COMUM]],ESPECIES[],4,FALSE)</f>
        <v>Não</v>
      </c>
      <c r="Y4002" s="87" t="str">
        <f>IF(IFERROR(VLOOKUP(CENSO[[#This Row],[NOME COMUM]],COMERCIAIS[],2, FALSE), "Não") &lt;&gt; "Não", "Sim", "Não")</f>
        <v>Não</v>
      </c>
      <c r="Z4002" s="133">
        <f>CENSO[[#This Row],[g (m²)]]/SUM(AEEF[AEEF-UT])</f>
        <v>4.3620012227598201E-4</v>
      </c>
      <c r="AA4002" s="133">
        <f>CENSO[[#This Row],[v (m³)]]/SUM(AEEF[AEEF-UT])</f>
        <v>6.1068017118637479E-3</v>
      </c>
    </row>
    <row r="4003" spans="1:27" ht="14">
      <c r="A4003" s="86">
        <v>1</v>
      </c>
      <c r="B4003" s="86">
        <v>2</v>
      </c>
      <c r="C4003" s="63">
        <v>111</v>
      </c>
      <c r="D4003" s="63">
        <v>4002</v>
      </c>
      <c r="E4003" s="63" t="str">
        <f>VLOOKUP(CENSO[[#This Row],[NOME COMUM]],ESPECIES[],2,FALSE)</f>
        <v>Pouteria sp.</v>
      </c>
      <c r="F4003" s="64" t="s">
        <v>83</v>
      </c>
      <c r="G4003" s="64">
        <v>190</v>
      </c>
      <c r="H4003" s="97">
        <f>CENSO[[#This Row],[CAP (cm)]]/PI()</f>
        <v>60.478878374920228</v>
      </c>
      <c r="I4003" s="64">
        <v>20</v>
      </c>
      <c r="J4003" s="96">
        <f>(PI()*(CENSO[[#This Row],[DAP (cm)]]^2))/40000</f>
        <v>0.28727467228087106</v>
      </c>
      <c r="K4003" s="96">
        <f>CENSO[[#This Row],[g (m²)]]*CENSO[[#This Row],[H (m)]]*0.7</f>
        <v>4.021845411932194</v>
      </c>
      <c r="L4003" s="64">
        <v>1</v>
      </c>
      <c r="M4003" s="65">
        <v>366367.09999999899</v>
      </c>
      <c r="N4003" s="87">
        <v>9703220.5999999903</v>
      </c>
      <c r="O4003" s="87" t="s">
        <v>1227</v>
      </c>
      <c r="P4003" s="87" t="str">
        <f>VLOOKUP(CENSO[[#This Row],[DAP (cm)]],CD[],2,TRUE)</f>
        <v>TORA</v>
      </c>
      <c r="Q4003" s="87" t="str">
        <f>VLOOKUP(CENSO[[#This Row],[DAP (cm)]],DD[],2,TRUE)</f>
        <v>60├ 70</v>
      </c>
      <c r="R4003" s="87" t="str" cm="1">
        <f t="array" ref="R4003">INDEX(_xlfn.TEXTSPLIT(CENSO[[#This Row],[NOME CIENTIFICO]]," "),1)</f>
        <v>Pouteria</v>
      </c>
      <c r="S4003" s="98" t="s">
        <v>1004</v>
      </c>
      <c r="T4003" s="87">
        <f>_xlfn.MINIFS(CENSO[DAP (cm)],CENSO[NOME CIENTIFICO],CENSO[[#This Row],[NOME CIENTIFICO]])</f>
        <v>39.788735772973837</v>
      </c>
      <c r="U40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03" s="87" t="str">
        <f>IF(CENSO[[#This Row],[DAP (cm)]]&lt;CENSO[[#This Row],[DMCE (cm)]],"DAP &lt; DMCE","DAP ≥ DMCE")</f>
        <v>DAP ≥ DMCE</v>
      </c>
      <c r="W4003" s="87" t="str">
        <f>IF(CENSO[[#This Row],[DAP (cm)]]&gt;200, "Superior", "Inferior")</f>
        <v>Inferior</v>
      </c>
      <c r="X4003" s="87" t="str">
        <f>VLOOKUP(CENSO[[#This Row],[NOME COMUM]],ESPECIES[],4,FALSE)</f>
        <v>Não</v>
      </c>
      <c r="Y4003" s="87" t="str">
        <f>IF(IFERROR(VLOOKUP(CENSO[[#This Row],[NOME COMUM]],COMERCIAIS[],2, FALSE), "Não") &lt;&gt; "Não", "Sim", "Não")</f>
        <v>Não</v>
      </c>
      <c r="Z4003" s="133">
        <f>CENSO[[#This Row],[g (m²)]]/SUM(AEEF[AEEF-UT])</f>
        <v>5.0262773833071434E-4</v>
      </c>
      <c r="AA4003" s="133">
        <f>CENSO[[#This Row],[v (m³)]]/SUM(AEEF[AEEF-UT])</f>
        <v>7.0367883366299986E-3</v>
      </c>
    </row>
    <row r="4004" spans="1:27" ht="14">
      <c r="A4004" s="86">
        <v>1</v>
      </c>
      <c r="B4004" s="86">
        <v>2</v>
      </c>
      <c r="C4004" s="63">
        <v>111</v>
      </c>
      <c r="D4004" s="63">
        <v>4003</v>
      </c>
      <c r="E4004" s="63" t="str">
        <f>VLOOKUP(CENSO[[#This Row],[NOME COMUM]],ESPECIES[],2,FALSE)</f>
        <v>Tachigali myrmecophila Ducke</v>
      </c>
      <c r="F4004" s="64" t="s">
        <v>14</v>
      </c>
      <c r="G4004" s="64">
        <v>295</v>
      </c>
      <c r="H4004" s="97">
        <f>CENSO[[#This Row],[CAP (cm)]]/PI()</f>
        <v>93.901416424218255</v>
      </c>
      <c r="I4004" s="64">
        <v>16</v>
      </c>
      <c r="J4004" s="96">
        <f>(PI()*(CENSO[[#This Row],[DAP (cm)]]^2))/40000</f>
        <v>0.69252294612860965</v>
      </c>
      <c r="K4004" s="96">
        <f>CENSO[[#This Row],[g (m²)]]*CENSO[[#This Row],[H (m)]]*0.7</f>
        <v>7.7562569966404276</v>
      </c>
      <c r="L4004" s="64">
        <v>1</v>
      </c>
      <c r="M4004" s="65">
        <v>366347.09999999899</v>
      </c>
      <c r="N4004" s="87">
        <v>9703223.4000000004</v>
      </c>
      <c r="O4004" s="87" t="s">
        <v>1228</v>
      </c>
      <c r="P4004" s="87" t="str">
        <f>VLOOKUP(CENSO[[#This Row],[DAP (cm)]],CD[],2,TRUE)</f>
        <v>TORA</v>
      </c>
      <c r="Q4004" s="87" t="str">
        <f>VLOOKUP(CENSO[[#This Row],[DAP (cm)]],DD[],2,TRUE)</f>
        <v>90├ 100</v>
      </c>
      <c r="R4004" s="87" t="str" cm="1">
        <f t="array" ref="R4004">INDEX(_xlfn.TEXTSPLIT(CENSO[[#This Row],[NOME CIENTIFICO]]," "),1)</f>
        <v>Tachigali</v>
      </c>
      <c r="S4004" s="98" t="s">
        <v>1004</v>
      </c>
      <c r="T4004" s="87">
        <f>_xlfn.MINIFS(CENSO[DAP (cm)],CENSO[NOME CIENTIFICO],CENSO[[#This Row],[NOME CIENTIFICO]])</f>
        <v>39.152116000606256</v>
      </c>
      <c r="U40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04" s="87" t="str">
        <f>IF(CENSO[[#This Row],[DAP (cm)]]&lt;CENSO[[#This Row],[DMCE (cm)]],"DAP &lt; DMCE","DAP ≥ DMCE")</f>
        <v>DAP ≥ DMCE</v>
      </c>
      <c r="W4004" s="87" t="str">
        <f>IF(CENSO[[#This Row],[DAP (cm)]]&gt;200, "Superior", "Inferior")</f>
        <v>Inferior</v>
      </c>
      <c r="X4004" s="87" t="str">
        <f>VLOOKUP(CENSO[[#This Row],[NOME COMUM]],ESPECIES[],4,FALSE)</f>
        <v>Não</v>
      </c>
      <c r="Y4004" s="87" t="str">
        <f>IF(IFERROR(VLOOKUP(CENSO[[#This Row],[NOME COMUM]],COMERCIAIS[],2, FALSE), "Não") &lt;&gt; "Não", "Sim", "Não")</f>
        <v>Sim</v>
      </c>
      <c r="Z4004" s="133">
        <f>CENSO[[#This Row],[g (m²)]]/SUM(AEEF[AEEF-UT])</f>
        <v>1.2116670063221722E-3</v>
      </c>
      <c r="AA4004" s="133">
        <f>CENSO[[#This Row],[v (m³)]]/SUM(AEEF[AEEF-UT])</f>
        <v>1.3570670470808328E-2</v>
      </c>
    </row>
    <row r="4005" spans="1:27" ht="14">
      <c r="A4005" s="86">
        <v>1</v>
      </c>
      <c r="B4005" s="86">
        <v>2</v>
      </c>
      <c r="C4005" s="63">
        <v>111</v>
      </c>
      <c r="D4005" s="63">
        <v>4004</v>
      </c>
      <c r="E4005" s="63" t="str">
        <f>VLOOKUP(CENSO[[#This Row],[NOME COMUM]],ESPECIES[],2,FALSE)</f>
        <v>Tachigali myrmecophila Ducke</v>
      </c>
      <c r="F4005" s="64" t="s">
        <v>14</v>
      </c>
      <c r="G4005" s="64">
        <v>250</v>
      </c>
      <c r="H4005" s="97">
        <f>CENSO[[#This Row],[CAP (cm)]]/PI()</f>
        <v>79.577471545947674</v>
      </c>
      <c r="I4005" s="64">
        <v>17</v>
      </c>
      <c r="J4005" s="96">
        <f>(PI()*(CENSO[[#This Row],[DAP (cm)]]^2))/40000</f>
        <v>0.49735919716217297</v>
      </c>
      <c r="K4005" s="96">
        <f>CENSO[[#This Row],[g (m²)]]*CENSO[[#This Row],[H (m)]]*0.7</f>
        <v>5.918574446229858</v>
      </c>
      <c r="L4005" s="64">
        <v>1</v>
      </c>
      <c r="M4005" s="65">
        <v>366329.5</v>
      </c>
      <c r="N4005" s="87">
        <v>9703128.9000000004</v>
      </c>
      <c r="O4005" s="87" t="s">
        <v>1228</v>
      </c>
      <c r="P4005" s="87" t="str">
        <f>VLOOKUP(CENSO[[#This Row],[DAP (cm)]],CD[],2,TRUE)</f>
        <v>TORA</v>
      </c>
      <c r="Q4005" s="87" t="str">
        <f>VLOOKUP(CENSO[[#This Row],[DAP (cm)]],DD[],2,TRUE)</f>
        <v>70├ 80</v>
      </c>
      <c r="R4005" s="87" t="str" cm="1">
        <f t="array" ref="R4005">INDEX(_xlfn.TEXTSPLIT(CENSO[[#This Row],[NOME CIENTIFICO]]," "),1)</f>
        <v>Tachigali</v>
      </c>
      <c r="S4005" s="98" t="s">
        <v>1004</v>
      </c>
      <c r="T4005" s="87">
        <f>_xlfn.MINIFS(CENSO[DAP (cm)],CENSO[NOME CIENTIFICO],CENSO[[#This Row],[NOME CIENTIFICO]])</f>
        <v>39.152116000606256</v>
      </c>
      <c r="U40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05" s="87" t="str">
        <f>IF(CENSO[[#This Row],[DAP (cm)]]&lt;CENSO[[#This Row],[DMCE (cm)]],"DAP &lt; DMCE","DAP ≥ DMCE")</f>
        <v>DAP ≥ DMCE</v>
      </c>
      <c r="W4005" s="87" t="str">
        <f>IF(CENSO[[#This Row],[DAP (cm)]]&gt;200, "Superior", "Inferior")</f>
        <v>Inferior</v>
      </c>
      <c r="X4005" s="87" t="str">
        <f>VLOOKUP(CENSO[[#This Row],[NOME COMUM]],ESPECIES[],4,FALSE)</f>
        <v>Não</v>
      </c>
      <c r="Y4005" s="87" t="str">
        <f>IF(IFERROR(VLOOKUP(CENSO[[#This Row],[NOME COMUM]],COMERCIAIS[],2, FALSE), "Não") &lt;&gt; "Não", "Sim", "Não")</f>
        <v>Sim</v>
      </c>
      <c r="Z4005" s="133">
        <f>CENSO[[#This Row],[g (m²)]]/SUM(AEEF[AEEF-UT])</f>
        <v>8.7020037799638919E-4</v>
      </c>
      <c r="AA4005" s="133">
        <f>CENSO[[#This Row],[v (m³)]]/SUM(AEEF[AEEF-UT])</f>
        <v>1.035538449815703E-2</v>
      </c>
    </row>
    <row r="4006" spans="1:27" ht="14">
      <c r="A4006" s="86">
        <v>1</v>
      </c>
      <c r="B4006" s="86">
        <v>2</v>
      </c>
      <c r="C4006" s="63">
        <v>111</v>
      </c>
      <c r="D4006" s="63">
        <v>4005</v>
      </c>
      <c r="E4006" s="63" t="str">
        <f>VLOOKUP(CENSO[[#This Row],[NOME COMUM]],ESPECIES[],2,FALSE)</f>
        <v>Tachigali myrmecophila Ducke</v>
      </c>
      <c r="F4006" s="64" t="s">
        <v>14</v>
      </c>
      <c r="G4006" s="64">
        <v>296</v>
      </c>
      <c r="H4006" s="97">
        <f>CENSO[[#This Row],[CAP (cm)]]/PI()</f>
        <v>94.219726310402038</v>
      </c>
      <c r="I4006" s="64">
        <v>17</v>
      </c>
      <c r="J4006" s="96">
        <f>(PI()*(CENSO[[#This Row],[DAP (cm)]]^2))/40000</f>
        <v>0.697225974696975</v>
      </c>
      <c r="K4006" s="96">
        <f>CENSO[[#This Row],[g (m²)]]*CENSO[[#This Row],[H (m)]]*0.7</f>
        <v>8.2969890988940023</v>
      </c>
      <c r="L4006" s="64">
        <v>1</v>
      </c>
      <c r="M4006" s="65">
        <v>366341.7</v>
      </c>
      <c r="N4006" s="87">
        <v>9703124.3000000007</v>
      </c>
      <c r="O4006" s="87" t="s">
        <v>1228</v>
      </c>
      <c r="P4006" s="87" t="str">
        <f>VLOOKUP(CENSO[[#This Row],[DAP (cm)]],CD[],2,TRUE)</f>
        <v>TORA</v>
      </c>
      <c r="Q4006" s="87" t="str">
        <f>VLOOKUP(CENSO[[#This Row],[DAP (cm)]],DD[],2,TRUE)</f>
        <v>90├ 100</v>
      </c>
      <c r="R4006" s="87" t="str" cm="1">
        <f t="array" ref="R4006">INDEX(_xlfn.TEXTSPLIT(CENSO[[#This Row],[NOME CIENTIFICO]]," "),1)</f>
        <v>Tachigali</v>
      </c>
      <c r="S4006" s="98" t="s">
        <v>1004</v>
      </c>
      <c r="T4006" s="87">
        <f>_xlfn.MINIFS(CENSO[DAP (cm)],CENSO[NOME CIENTIFICO],CENSO[[#This Row],[NOME CIENTIFICO]])</f>
        <v>39.152116000606256</v>
      </c>
      <c r="U40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06" s="87" t="str">
        <f>IF(CENSO[[#This Row],[DAP (cm)]]&lt;CENSO[[#This Row],[DMCE (cm)]],"DAP &lt; DMCE","DAP ≥ DMCE")</f>
        <v>DAP ≥ DMCE</v>
      </c>
      <c r="W4006" s="87" t="str">
        <f>IF(CENSO[[#This Row],[DAP (cm)]]&gt;200, "Superior", "Inferior")</f>
        <v>Inferior</v>
      </c>
      <c r="X4006" s="87" t="str">
        <f>VLOOKUP(CENSO[[#This Row],[NOME COMUM]],ESPECIES[],4,FALSE)</f>
        <v>Não</v>
      </c>
      <c r="Y4006" s="87" t="str">
        <f>IF(IFERROR(VLOOKUP(CENSO[[#This Row],[NOME COMUM]],COMERCIAIS[],2, FALSE), "Não") &lt;&gt; "Não", "Sim", "Não")</f>
        <v>Sim</v>
      </c>
      <c r="Z4006" s="133">
        <f>CENSO[[#This Row],[g (m²)]]/SUM(AEEF[AEEF-UT])</f>
        <v>1.219895621096506E-3</v>
      </c>
      <c r="AA4006" s="133">
        <f>CENSO[[#This Row],[v (m³)]]/SUM(AEEF[AEEF-UT])</f>
        <v>1.4516757891048419E-2</v>
      </c>
    </row>
    <row r="4007" spans="1:27" ht="14">
      <c r="A4007" s="86">
        <v>1</v>
      </c>
      <c r="B4007" s="86">
        <v>2</v>
      </c>
      <c r="C4007" s="63">
        <v>111</v>
      </c>
      <c r="D4007" s="63">
        <v>4006</v>
      </c>
      <c r="E4007" s="63" t="str">
        <f>VLOOKUP(CENSO[[#This Row],[NOME COMUM]],ESPECIES[],2,FALSE)</f>
        <v>Qualea dichotoma (Mart.) Warm. ex Wille</v>
      </c>
      <c r="F4007" s="64" t="s">
        <v>55</v>
      </c>
      <c r="G4007" s="64">
        <v>159</v>
      </c>
      <c r="H4007" s="97">
        <f>CENSO[[#This Row],[CAP (cm)]]/PI()</f>
        <v>50.611271903222722</v>
      </c>
      <c r="I4007" s="64">
        <v>18</v>
      </c>
      <c r="J4007" s="96">
        <f>(PI()*(CENSO[[#This Row],[DAP (cm)]]^2))/40000</f>
        <v>0.20117980581531036</v>
      </c>
      <c r="K4007" s="96">
        <f>CENSO[[#This Row],[g (m²)]]*CENSO[[#This Row],[H (m)]]*0.7</f>
        <v>2.5348655532729101</v>
      </c>
      <c r="L4007" s="64">
        <v>2</v>
      </c>
      <c r="M4007" s="65">
        <v>366318.2</v>
      </c>
      <c r="N4007" s="87">
        <v>9703087.8000000007</v>
      </c>
      <c r="O4007" s="87" t="s">
        <v>1227</v>
      </c>
      <c r="P4007" s="87" t="str">
        <f>VLOOKUP(CENSO[[#This Row],[DAP (cm)]],CD[],2,TRUE)</f>
        <v>TORA</v>
      </c>
      <c r="Q4007" s="87" t="str">
        <f>VLOOKUP(CENSO[[#This Row],[DAP (cm)]],DD[],2,TRUE)</f>
        <v>50├ 60</v>
      </c>
      <c r="R4007" s="87" t="str" cm="1">
        <f t="array" ref="R4007">INDEX(_xlfn.TEXTSPLIT(CENSO[[#This Row],[NOME CIENTIFICO]]," "),1)</f>
        <v>Qualea</v>
      </c>
      <c r="S4007" s="98" t="s">
        <v>1004</v>
      </c>
      <c r="T4007" s="87">
        <f>_xlfn.MINIFS(CENSO[DAP (cm)],CENSO[NOME CIENTIFICO],CENSO[[#This Row],[NOME CIENTIFICO]])</f>
        <v>40.107045659157627</v>
      </c>
      <c r="U40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007" s="87" t="str">
        <f>IF(CENSO[[#This Row],[DAP (cm)]]&lt;CENSO[[#This Row],[DMCE (cm)]],"DAP &lt; DMCE","DAP ≥ DMCE")</f>
        <v>DAP ≥ DMCE</v>
      </c>
      <c r="W4007" s="87" t="str">
        <f>IF(CENSO[[#This Row],[DAP (cm)]]&gt;200, "Superior", "Inferior")</f>
        <v>Inferior</v>
      </c>
      <c r="X4007" s="87" t="str">
        <f>VLOOKUP(CENSO[[#This Row],[NOME COMUM]],ESPECIES[],4,FALSE)</f>
        <v>Não</v>
      </c>
      <c r="Y4007" s="87" t="str">
        <f>IF(IFERROR(VLOOKUP(CENSO[[#This Row],[NOME COMUM]],COMERCIAIS[],2, FALSE), "Não") &lt;&gt; "Não", "Sim", "Não")</f>
        <v>Não</v>
      </c>
      <c r="Z4007" s="133">
        <f>CENSO[[#This Row],[g (m²)]]/SUM(AEEF[AEEF-UT])</f>
        <v>3.5199257209802751E-4</v>
      </c>
      <c r="AA4007" s="133">
        <f>CENSO[[#This Row],[v (m³)]]/SUM(AEEF[AEEF-UT])</f>
        <v>4.4351064084351454E-3</v>
      </c>
    </row>
    <row r="4008" spans="1:27" ht="14">
      <c r="A4008" s="86">
        <v>1</v>
      </c>
      <c r="B4008" s="86">
        <v>2</v>
      </c>
      <c r="C4008" s="63">
        <v>111</v>
      </c>
      <c r="D4008" s="63">
        <v>4007</v>
      </c>
      <c r="E4008" s="63" t="str">
        <f>VLOOKUP(CENSO[[#This Row],[NOME COMUM]],ESPECIES[],2,FALSE)</f>
        <v>Parkia pendula (Willd.) Benth. ex Walp.</v>
      </c>
      <c r="F4008" s="64" t="s">
        <v>58</v>
      </c>
      <c r="G4008" s="64">
        <v>200</v>
      </c>
      <c r="H4008" s="97">
        <f>CENSO[[#This Row],[CAP (cm)]]/PI()</f>
        <v>63.661977236758133</v>
      </c>
      <c r="I4008" s="64">
        <v>20</v>
      </c>
      <c r="J4008" s="96">
        <f>(PI()*(CENSO[[#This Row],[DAP (cm)]]^2))/40000</f>
        <v>0.31830988618379064</v>
      </c>
      <c r="K4008" s="96">
        <f>CENSO[[#This Row],[g (m²)]]*CENSO[[#This Row],[H (m)]]*0.7</f>
        <v>4.4563384065730682</v>
      </c>
      <c r="L4008" s="64">
        <v>1</v>
      </c>
      <c r="M4008" s="65">
        <v>366289.59999999899</v>
      </c>
      <c r="N4008" s="87">
        <v>9703093.5999999903</v>
      </c>
      <c r="O4008" s="87" t="s">
        <v>1228</v>
      </c>
      <c r="P4008" s="87" t="str">
        <f>VLOOKUP(CENSO[[#This Row],[DAP (cm)]],CD[],2,TRUE)</f>
        <v>TORA</v>
      </c>
      <c r="Q4008" s="87" t="str">
        <f>VLOOKUP(CENSO[[#This Row],[DAP (cm)]],DD[],2,TRUE)</f>
        <v>60├ 70</v>
      </c>
      <c r="R4008" s="87" t="str" cm="1">
        <f t="array" ref="R4008">INDEX(_xlfn.TEXTSPLIT(CENSO[[#This Row],[NOME CIENTIFICO]]," "),1)</f>
        <v>Parkia</v>
      </c>
      <c r="S4008" s="98" t="s">
        <v>1004</v>
      </c>
      <c r="T4008" s="87">
        <f>_xlfn.MINIFS(CENSO[DAP (cm)],CENSO[NOME CIENTIFICO],CENSO[[#This Row],[NOME CIENTIFICO]])</f>
        <v>40.107045659157627</v>
      </c>
      <c r="U40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008" s="87" t="str">
        <f>IF(CENSO[[#This Row],[DAP (cm)]]&lt;CENSO[[#This Row],[DMCE (cm)]],"DAP &lt; DMCE","DAP ≥ DMCE")</f>
        <v>DAP ≥ DMCE</v>
      </c>
      <c r="W4008" s="87" t="str">
        <f>IF(CENSO[[#This Row],[DAP (cm)]]&gt;200, "Superior", "Inferior")</f>
        <v>Inferior</v>
      </c>
      <c r="X4008" s="87" t="str">
        <f>VLOOKUP(CENSO[[#This Row],[NOME COMUM]],ESPECIES[],4,FALSE)</f>
        <v>Não</v>
      </c>
      <c r="Y4008" s="87" t="str">
        <f>IF(IFERROR(VLOOKUP(CENSO[[#This Row],[NOME COMUM]],COMERCIAIS[],2, FALSE), "Não") &lt;&gt; "Não", "Sim", "Não")</f>
        <v>Sim</v>
      </c>
      <c r="Z4008" s="133">
        <f>CENSO[[#This Row],[g (m²)]]/SUM(AEEF[AEEF-UT])</f>
        <v>5.5692824191768894E-4</v>
      </c>
      <c r="AA4008" s="133">
        <f>CENSO[[#This Row],[v (m³)]]/SUM(AEEF[AEEF-UT])</f>
        <v>7.7969953868476443E-3</v>
      </c>
    </row>
    <row r="4009" spans="1:27" ht="14">
      <c r="A4009" s="86">
        <v>1</v>
      </c>
      <c r="B4009" s="86">
        <v>2</v>
      </c>
      <c r="C4009" s="63">
        <v>111</v>
      </c>
      <c r="D4009" s="63">
        <v>4008</v>
      </c>
      <c r="E4009" s="63" t="str">
        <f>VLOOKUP(CENSO[[#This Row],[NOME COMUM]],ESPECIES[],2,FALSE)</f>
        <v>Tachigali myrmecophila Ducke</v>
      </c>
      <c r="F4009" s="64" t="s">
        <v>14</v>
      </c>
      <c r="G4009" s="64">
        <v>195</v>
      </c>
      <c r="H4009" s="97">
        <f>CENSO[[#This Row],[CAP (cm)]]/PI()</f>
        <v>62.070427805839181</v>
      </c>
      <c r="I4009" s="64">
        <v>17</v>
      </c>
      <c r="J4009" s="96">
        <f>(PI()*(CENSO[[#This Row],[DAP (cm)]]^2))/40000</f>
        <v>0.30259333555346601</v>
      </c>
      <c r="K4009" s="96">
        <f>CENSO[[#This Row],[g (m²)]]*CENSO[[#This Row],[H (m)]]*0.7</f>
        <v>3.6008606930862452</v>
      </c>
      <c r="L4009" s="64">
        <v>1</v>
      </c>
      <c r="M4009" s="65">
        <v>366286</v>
      </c>
      <c r="N4009" s="87">
        <v>9703093.0999999903</v>
      </c>
      <c r="O4009" s="87" t="s">
        <v>1228</v>
      </c>
      <c r="P4009" s="87" t="str">
        <f>VLOOKUP(CENSO[[#This Row],[DAP (cm)]],CD[],2,TRUE)</f>
        <v>TORA</v>
      </c>
      <c r="Q4009" s="87" t="str">
        <f>VLOOKUP(CENSO[[#This Row],[DAP (cm)]],DD[],2,TRUE)</f>
        <v>60├ 70</v>
      </c>
      <c r="R4009" s="87" t="str" cm="1">
        <f t="array" ref="R4009">INDEX(_xlfn.TEXTSPLIT(CENSO[[#This Row],[NOME CIENTIFICO]]," "),1)</f>
        <v>Tachigali</v>
      </c>
      <c r="S4009" s="98" t="s">
        <v>1004</v>
      </c>
      <c r="T4009" s="87">
        <f>_xlfn.MINIFS(CENSO[DAP (cm)],CENSO[NOME CIENTIFICO],CENSO[[#This Row],[NOME CIENTIFICO]])</f>
        <v>39.152116000606256</v>
      </c>
      <c r="U40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09" s="87" t="str">
        <f>IF(CENSO[[#This Row],[DAP (cm)]]&lt;CENSO[[#This Row],[DMCE (cm)]],"DAP &lt; DMCE","DAP ≥ DMCE")</f>
        <v>DAP ≥ DMCE</v>
      </c>
      <c r="W4009" s="87" t="str">
        <f>IF(CENSO[[#This Row],[DAP (cm)]]&gt;200, "Superior", "Inferior")</f>
        <v>Inferior</v>
      </c>
      <c r="X4009" s="87" t="str">
        <f>VLOOKUP(CENSO[[#This Row],[NOME COMUM]],ESPECIES[],4,FALSE)</f>
        <v>Não</v>
      </c>
      <c r="Y4009" s="87" t="str">
        <f>IF(IFERROR(VLOOKUP(CENSO[[#This Row],[NOME COMUM]],COMERCIAIS[],2, FALSE), "Não") &lt;&gt; "Não", "Sim", "Não")</f>
        <v>Sim</v>
      </c>
      <c r="Z4009" s="133">
        <f>CENSO[[#This Row],[g (m²)]]/SUM(AEEF[AEEF-UT])</f>
        <v>5.2942990997300308E-4</v>
      </c>
      <c r="AA4009" s="133">
        <f>CENSO[[#This Row],[v (m³)]]/SUM(AEEF[AEEF-UT])</f>
        <v>6.3002159286787368E-3</v>
      </c>
    </row>
    <row r="4010" spans="1:27" ht="14">
      <c r="A4010" s="86">
        <v>1</v>
      </c>
      <c r="B4010" s="86">
        <v>2</v>
      </c>
      <c r="C4010" s="63">
        <v>111</v>
      </c>
      <c r="D4010" s="63">
        <v>4009</v>
      </c>
      <c r="E4010" s="63" t="str">
        <f>VLOOKUP(CENSO[[#This Row],[NOME COMUM]],ESPECIES[],2,FALSE)</f>
        <v>Pouteria sp.</v>
      </c>
      <c r="F4010" s="64" t="s">
        <v>83</v>
      </c>
      <c r="G4010" s="64">
        <v>160</v>
      </c>
      <c r="H4010" s="97">
        <f>CENSO[[#This Row],[CAP (cm)]]/PI()</f>
        <v>50.929581789406512</v>
      </c>
      <c r="I4010" s="64">
        <v>16</v>
      </c>
      <c r="J4010" s="96">
        <f>(PI()*(CENSO[[#This Row],[DAP (cm)]]^2))/40000</f>
        <v>0.20371832715762608</v>
      </c>
      <c r="K4010" s="96">
        <f>CENSO[[#This Row],[g (m²)]]*CENSO[[#This Row],[H (m)]]*0.7</f>
        <v>2.2816452641654119</v>
      </c>
      <c r="L4010" s="64">
        <v>1</v>
      </c>
      <c r="M4010" s="65">
        <v>366302.299999999</v>
      </c>
      <c r="N4010" s="87">
        <v>9703040.0999999903</v>
      </c>
      <c r="O4010" s="87" t="s">
        <v>1227</v>
      </c>
      <c r="P4010" s="87" t="str">
        <f>VLOOKUP(CENSO[[#This Row],[DAP (cm)]],CD[],2,TRUE)</f>
        <v>TORA</v>
      </c>
      <c r="Q4010" s="87" t="str">
        <f>VLOOKUP(CENSO[[#This Row],[DAP (cm)]],DD[],2,TRUE)</f>
        <v>50├ 60</v>
      </c>
      <c r="R4010" s="87" t="str" cm="1">
        <f t="array" ref="R4010">INDEX(_xlfn.TEXTSPLIT(CENSO[[#This Row],[NOME CIENTIFICO]]," "),1)</f>
        <v>Pouteria</v>
      </c>
      <c r="S4010" s="98" t="s">
        <v>1004</v>
      </c>
      <c r="T4010" s="87">
        <f>_xlfn.MINIFS(CENSO[DAP (cm)],CENSO[NOME CIENTIFICO],CENSO[[#This Row],[NOME CIENTIFICO]])</f>
        <v>39.788735772973837</v>
      </c>
      <c r="U40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10" s="87" t="str">
        <f>IF(CENSO[[#This Row],[DAP (cm)]]&lt;CENSO[[#This Row],[DMCE (cm)]],"DAP &lt; DMCE","DAP ≥ DMCE")</f>
        <v>DAP ≥ DMCE</v>
      </c>
      <c r="W4010" s="87" t="str">
        <f>IF(CENSO[[#This Row],[DAP (cm)]]&gt;200, "Superior", "Inferior")</f>
        <v>Inferior</v>
      </c>
      <c r="X4010" s="87" t="str">
        <f>VLOOKUP(CENSO[[#This Row],[NOME COMUM]],ESPECIES[],4,FALSE)</f>
        <v>Não</v>
      </c>
      <c r="Y4010" s="87" t="str">
        <f>IF(IFERROR(VLOOKUP(CENSO[[#This Row],[NOME COMUM]],COMERCIAIS[],2, FALSE), "Não") &lt;&gt; "Não", "Sim", "Não")</f>
        <v>Não</v>
      </c>
      <c r="Z4010" s="133">
        <f>CENSO[[#This Row],[g (m²)]]/SUM(AEEF[AEEF-UT])</f>
        <v>3.5643407482732108E-4</v>
      </c>
      <c r="AA4010" s="133">
        <f>CENSO[[#This Row],[v (m³)]]/SUM(AEEF[AEEF-UT])</f>
        <v>3.9920616380659957E-3</v>
      </c>
    </row>
    <row r="4011" spans="1:27" ht="14">
      <c r="A4011" s="86">
        <v>1</v>
      </c>
      <c r="B4011" s="86">
        <v>2</v>
      </c>
      <c r="C4011" s="63">
        <v>111</v>
      </c>
      <c r="D4011" s="63">
        <v>4010</v>
      </c>
      <c r="E4011" s="63" t="str">
        <f>VLOOKUP(CENSO[[#This Row],[NOME COMUM]],ESPECIES[],2,FALSE)</f>
        <v>Tachigali myrmecophila Ducke</v>
      </c>
      <c r="F4011" s="64" t="s">
        <v>14</v>
      </c>
      <c r="G4011" s="64">
        <v>190</v>
      </c>
      <c r="H4011" s="97">
        <f>CENSO[[#This Row],[CAP (cm)]]/PI()</f>
        <v>60.478878374920228</v>
      </c>
      <c r="I4011" s="64">
        <v>17</v>
      </c>
      <c r="J4011" s="96">
        <f>(PI()*(CENSO[[#This Row],[DAP (cm)]]^2))/40000</f>
        <v>0.28727467228087106</v>
      </c>
      <c r="K4011" s="96">
        <f>CENSO[[#This Row],[g (m²)]]*CENSO[[#This Row],[H (m)]]*0.7</f>
        <v>3.4185686001423652</v>
      </c>
      <c r="L4011" s="64">
        <v>1</v>
      </c>
      <c r="M4011" s="65">
        <v>366297.299999999</v>
      </c>
      <c r="N4011" s="87">
        <v>9703039.0999999903</v>
      </c>
      <c r="O4011" s="87" t="s">
        <v>1228</v>
      </c>
      <c r="P4011" s="87" t="str">
        <f>VLOOKUP(CENSO[[#This Row],[DAP (cm)]],CD[],2,TRUE)</f>
        <v>TORA</v>
      </c>
      <c r="Q4011" s="87" t="str">
        <f>VLOOKUP(CENSO[[#This Row],[DAP (cm)]],DD[],2,TRUE)</f>
        <v>60├ 70</v>
      </c>
      <c r="R4011" s="87" t="str" cm="1">
        <f t="array" ref="R4011">INDEX(_xlfn.TEXTSPLIT(CENSO[[#This Row],[NOME CIENTIFICO]]," "),1)</f>
        <v>Tachigali</v>
      </c>
      <c r="S4011" s="98" t="s">
        <v>1004</v>
      </c>
      <c r="T4011" s="87">
        <f>_xlfn.MINIFS(CENSO[DAP (cm)],CENSO[NOME CIENTIFICO],CENSO[[#This Row],[NOME CIENTIFICO]])</f>
        <v>39.152116000606256</v>
      </c>
      <c r="U40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11" s="87" t="str">
        <f>IF(CENSO[[#This Row],[DAP (cm)]]&lt;CENSO[[#This Row],[DMCE (cm)]],"DAP &lt; DMCE","DAP ≥ DMCE")</f>
        <v>DAP ≥ DMCE</v>
      </c>
      <c r="W4011" s="87" t="str">
        <f>IF(CENSO[[#This Row],[DAP (cm)]]&gt;200, "Superior", "Inferior")</f>
        <v>Inferior</v>
      </c>
      <c r="X4011" s="87" t="str">
        <f>VLOOKUP(CENSO[[#This Row],[NOME COMUM]],ESPECIES[],4,FALSE)</f>
        <v>Não</v>
      </c>
      <c r="Y4011" s="87" t="str">
        <f>IF(IFERROR(VLOOKUP(CENSO[[#This Row],[NOME COMUM]],COMERCIAIS[],2, FALSE), "Não") &lt;&gt; "Não", "Sim", "Não")</f>
        <v>Sim</v>
      </c>
      <c r="Z4011" s="133">
        <f>CENSO[[#This Row],[g (m²)]]/SUM(AEEF[AEEF-UT])</f>
        <v>5.0262773833071434E-4</v>
      </c>
      <c r="AA4011" s="133">
        <f>CENSO[[#This Row],[v (m³)]]/SUM(AEEF[AEEF-UT])</f>
        <v>5.9812700861354992E-3</v>
      </c>
    </row>
    <row r="4012" spans="1:27" ht="14">
      <c r="A4012" s="86">
        <v>1</v>
      </c>
      <c r="B4012" s="86">
        <v>2</v>
      </c>
      <c r="C4012" s="63">
        <v>111</v>
      </c>
      <c r="D4012" s="63">
        <v>4011</v>
      </c>
      <c r="E4012" s="63" t="str">
        <f>VLOOKUP(CENSO[[#This Row],[NOME COMUM]],ESPECIES[],2,FALSE)</f>
        <v>Eschweilera grandiflora (Aubl.) Sandwith</v>
      </c>
      <c r="F4012" s="64" t="s">
        <v>19</v>
      </c>
      <c r="G4012" s="64">
        <v>189</v>
      </c>
      <c r="H4012" s="97">
        <f>CENSO[[#This Row],[CAP (cm)]]/PI()</f>
        <v>60.160568488736438</v>
      </c>
      <c r="I4012" s="64">
        <v>16</v>
      </c>
      <c r="J4012" s="96">
        <f>(PI()*(CENSO[[#This Row],[DAP (cm)]]^2))/40000</f>
        <v>0.28425868610927968</v>
      </c>
      <c r="K4012" s="96">
        <f>CENSO[[#This Row],[g (m²)]]*CENSO[[#This Row],[H (m)]]*0.7</f>
        <v>3.1836972844239324</v>
      </c>
      <c r="L4012" s="64">
        <v>2</v>
      </c>
      <c r="M4012" s="65">
        <v>366298.2</v>
      </c>
      <c r="N4012" s="87">
        <v>9703032.0999999903</v>
      </c>
      <c r="O4012" s="87" t="s">
        <v>1227</v>
      </c>
      <c r="P4012" s="87" t="str">
        <f>VLOOKUP(CENSO[[#This Row],[DAP (cm)]],CD[],2,TRUE)</f>
        <v>TORA</v>
      </c>
      <c r="Q4012" s="87" t="str">
        <f>VLOOKUP(CENSO[[#This Row],[DAP (cm)]],DD[],2,TRUE)</f>
        <v>60├ 70</v>
      </c>
      <c r="R4012" s="87" t="str" cm="1">
        <f t="array" ref="R4012">INDEX(_xlfn.TEXTSPLIT(CENSO[[#This Row],[NOME CIENTIFICO]]," "),1)</f>
        <v>Eschweilera</v>
      </c>
      <c r="S4012" s="98" t="s">
        <v>1004</v>
      </c>
      <c r="T4012" s="87">
        <f>_xlfn.MINIFS(CENSO[DAP (cm)],CENSO[NOME CIENTIFICO],CENSO[[#This Row],[NOME CIENTIFICO]])</f>
        <v>41.38028520389279</v>
      </c>
      <c r="U40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012" s="87" t="str">
        <f>IF(CENSO[[#This Row],[DAP (cm)]]&lt;CENSO[[#This Row],[DMCE (cm)]],"DAP &lt; DMCE","DAP ≥ DMCE")</f>
        <v>DAP ≥ DMCE</v>
      </c>
      <c r="W4012" s="87" t="str">
        <f>IF(CENSO[[#This Row],[DAP (cm)]]&gt;200, "Superior", "Inferior")</f>
        <v>Inferior</v>
      </c>
      <c r="X4012" s="87" t="str">
        <f>VLOOKUP(CENSO[[#This Row],[NOME COMUM]],ESPECIES[],4,FALSE)</f>
        <v>Não</v>
      </c>
      <c r="Y4012" s="87" t="str">
        <f>IF(IFERROR(VLOOKUP(CENSO[[#This Row],[NOME COMUM]],COMERCIAIS[],2, FALSE), "Não") &lt;&gt; "Não", "Sim", "Não")</f>
        <v>Não</v>
      </c>
      <c r="Z4012" s="133">
        <f>CENSO[[#This Row],[g (m²)]]/SUM(AEEF[AEEF-UT])</f>
        <v>4.9735084323854423E-4</v>
      </c>
      <c r="AA4012" s="133">
        <f>CENSO[[#This Row],[v (m³)]]/SUM(AEEF[AEEF-UT])</f>
        <v>5.5703294442716956E-3</v>
      </c>
    </row>
    <row r="4013" spans="1:27" ht="14">
      <c r="A4013" s="86">
        <v>1</v>
      </c>
      <c r="B4013" s="86">
        <v>2</v>
      </c>
      <c r="C4013" s="63">
        <v>111</v>
      </c>
      <c r="D4013" s="63">
        <v>4012</v>
      </c>
      <c r="E4013" s="63" t="str">
        <f>VLOOKUP(CENSO[[#This Row],[NOME COMUM]],ESPECIES[],2,FALSE)</f>
        <v>Qualea dichotoma (Mart.) Warm. ex Wille</v>
      </c>
      <c r="F4013" s="64" t="s">
        <v>55</v>
      </c>
      <c r="G4013" s="64">
        <v>215</v>
      </c>
      <c r="H4013" s="97">
        <f>CENSO[[#This Row],[CAP (cm)]]/PI()</f>
        <v>68.436625529514998</v>
      </c>
      <c r="I4013" s="64">
        <v>20</v>
      </c>
      <c r="J4013" s="96">
        <f>(PI()*(CENSO[[#This Row],[DAP (cm)]]^2))/40000</f>
        <v>0.36784686222114316</v>
      </c>
      <c r="K4013" s="96">
        <f>CENSO[[#This Row],[g (m²)]]*CENSO[[#This Row],[H (m)]]*0.7</f>
        <v>5.1498560710960035</v>
      </c>
      <c r="L4013" s="64">
        <v>2</v>
      </c>
      <c r="M4013" s="65">
        <v>366278.59999999899</v>
      </c>
      <c r="N4013" s="87">
        <v>9703029.1999999899</v>
      </c>
      <c r="O4013" s="87" t="s">
        <v>1227</v>
      </c>
      <c r="P4013" s="87" t="str">
        <f>VLOOKUP(CENSO[[#This Row],[DAP (cm)]],CD[],2,TRUE)</f>
        <v>TORA</v>
      </c>
      <c r="Q4013" s="87" t="str">
        <f>VLOOKUP(CENSO[[#This Row],[DAP (cm)]],DD[],2,TRUE)</f>
        <v>60├ 70</v>
      </c>
      <c r="R4013" s="87" t="str" cm="1">
        <f t="array" ref="R4013">INDEX(_xlfn.TEXTSPLIT(CENSO[[#This Row],[NOME CIENTIFICO]]," "),1)</f>
        <v>Qualea</v>
      </c>
      <c r="S4013" s="98" t="s">
        <v>1004</v>
      </c>
      <c r="T4013" s="87">
        <f>_xlfn.MINIFS(CENSO[DAP (cm)],CENSO[NOME CIENTIFICO],CENSO[[#This Row],[NOME CIENTIFICO]])</f>
        <v>40.107045659157627</v>
      </c>
      <c r="U40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013" s="87" t="str">
        <f>IF(CENSO[[#This Row],[DAP (cm)]]&lt;CENSO[[#This Row],[DMCE (cm)]],"DAP &lt; DMCE","DAP ≥ DMCE")</f>
        <v>DAP ≥ DMCE</v>
      </c>
      <c r="W4013" s="87" t="str">
        <f>IF(CENSO[[#This Row],[DAP (cm)]]&gt;200, "Superior", "Inferior")</f>
        <v>Inferior</v>
      </c>
      <c r="X4013" s="87" t="str">
        <f>VLOOKUP(CENSO[[#This Row],[NOME COMUM]],ESPECIES[],4,FALSE)</f>
        <v>Não</v>
      </c>
      <c r="Y4013" s="87" t="str">
        <f>IF(IFERROR(VLOOKUP(CENSO[[#This Row],[NOME COMUM]],COMERCIAIS[],2, FALSE), "Não") &lt;&gt; "Não", "Sim", "Não")</f>
        <v>Não</v>
      </c>
      <c r="Z4013" s="133">
        <f>CENSO[[#This Row],[g (m²)]]/SUM(AEEF[AEEF-UT])</f>
        <v>6.436001995661295E-4</v>
      </c>
      <c r="AA4013" s="133">
        <f>CENSO[[#This Row],[v (m³)]]/SUM(AEEF[AEEF-UT])</f>
        <v>9.0104027939258112E-3</v>
      </c>
    </row>
    <row r="4014" spans="1:27" ht="14">
      <c r="A4014" s="86">
        <v>1</v>
      </c>
      <c r="B4014" s="86">
        <v>2</v>
      </c>
      <c r="C4014" s="63">
        <v>111</v>
      </c>
      <c r="D4014" s="63">
        <v>4013</v>
      </c>
      <c r="E4014" s="63" t="str">
        <f>VLOOKUP(CENSO[[#This Row],[NOME COMUM]],ESPECIES[],2,FALSE)</f>
        <v>Tachigali myrmecophila Ducke</v>
      </c>
      <c r="F4014" s="64" t="s">
        <v>14</v>
      </c>
      <c r="G4014" s="64">
        <v>196</v>
      </c>
      <c r="H4014" s="97">
        <f>CENSO[[#This Row],[CAP (cm)]]/PI()</f>
        <v>62.388737692022971</v>
      </c>
      <c r="I4014" s="64">
        <v>15</v>
      </c>
      <c r="J4014" s="96">
        <f>(PI()*(CENSO[[#This Row],[DAP (cm)]]^2))/40000</f>
        <v>0.30570481469091254</v>
      </c>
      <c r="K4014" s="96">
        <f>CENSO[[#This Row],[g (m²)]]*CENSO[[#This Row],[H (m)]]*0.7</f>
        <v>3.2099005542545815</v>
      </c>
      <c r="L4014" s="64">
        <v>1</v>
      </c>
      <c r="M4014" s="65">
        <v>366287</v>
      </c>
      <c r="N4014" s="87">
        <v>9703004.8000000007</v>
      </c>
      <c r="O4014" s="87" t="s">
        <v>1228</v>
      </c>
      <c r="P4014" s="87" t="str">
        <f>VLOOKUP(CENSO[[#This Row],[DAP (cm)]],CD[],2,TRUE)</f>
        <v>TORA</v>
      </c>
      <c r="Q4014" s="87" t="str">
        <f>VLOOKUP(CENSO[[#This Row],[DAP (cm)]],DD[],2,TRUE)</f>
        <v>60├ 70</v>
      </c>
      <c r="R4014" s="87" t="str" cm="1">
        <f t="array" ref="R4014">INDEX(_xlfn.TEXTSPLIT(CENSO[[#This Row],[NOME CIENTIFICO]]," "),1)</f>
        <v>Tachigali</v>
      </c>
      <c r="S4014" s="98" t="s">
        <v>1004</v>
      </c>
      <c r="T4014" s="87">
        <f>_xlfn.MINIFS(CENSO[DAP (cm)],CENSO[NOME CIENTIFICO],CENSO[[#This Row],[NOME CIENTIFICO]])</f>
        <v>39.152116000606256</v>
      </c>
      <c r="U40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14" s="87" t="str">
        <f>IF(CENSO[[#This Row],[DAP (cm)]]&lt;CENSO[[#This Row],[DMCE (cm)]],"DAP &lt; DMCE","DAP ≥ DMCE")</f>
        <v>DAP ≥ DMCE</v>
      </c>
      <c r="W4014" s="87" t="str">
        <f>IF(CENSO[[#This Row],[DAP (cm)]]&gt;200, "Superior", "Inferior")</f>
        <v>Inferior</v>
      </c>
      <c r="X4014" s="87" t="str">
        <f>VLOOKUP(CENSO[[#This Row],[NOME COMUM]],ESPECIES[],4,FALSE)</f>
        <v>Não</v>
      </c>
      <c r="Y4014" s="87" t="str">
        <f>IF(IFERROR(VLOOKUP(CENSO[[#This Row],[NOME COMUM]],COMERCIAIS[],2, FALSE), "Não") &lt;&gt; "Não", "Sim", "Não")</f>
        <v>Sim</v>
      </c>
      <c r="Z4014" s="133">
        <f>CENSO[[#This Row],[g (m²)]]/SUM(AEEF[AEEF-UT])</f>
        <v>5.3487388353774844E-4</v>
      </c>
      <c r="AA4014" s="133">
        <f>CENSO[[#This Row],[v (m³)]]/SUM(AEEF[AEEF-UT])</f>
        <v>5.6161757771463587E-3</v>
      </c>
    </row>
    <row r="4015" spans="1:27" ht="14">
      <c r="A4015" s="86">
        <v>1</v>
      </c>
      <c r="B4015" s="86">
        <v>2</v>
      </c>
      <c r="C4015" s="63">
        <v>111</v>
      </c>
      <c r="D4015" s="63">
        <v>4014</v>
      </c>
      <c r="E4015" s="63" t="str">
        <f>VLOOKUP(CENSO[[#This Row],[NOME COMUM]],ESPECIES[],2,FALSE)</f>
        <v>Aspidosperma carapanauba Pichon.</v>
      </c>
      <c r="F4015" s="64" t="s">
        <v>68</v>
      </c>
      <c r="G4015" s="64">
        <v>300</v>
      </c>
      <c r="H4015" s="97">
        <f>CENSO[[#This Row],[CAP (cm)]]/PI()</f>
        <v>95.4929658551372</v>
      </c>
      <c r="I4015" s="64">
        <v>22</v>
      </c>
      <c r="J4015" s="96">
        <f>(PI()*(CENSO[[#This Row],[DAP (cm)]]^2))/40000</f>
        <v>0.7161972439135289</v>
      </c>
      <c r="K4015" s="96">
        <f>CENSO[[#This Row],[g (m²)]]*CENSO[[#This Row],[H (m)]]*0.7</f>
        <v>11.029437556268345</v>
      </c>
      <c r="L4015" s="64">
        <v>1</v>
      </c>
      <c r="M4015" s="65">
        <v>366276.9</v>
      </c>
      <c r="N4015" s="87">
        <v>9702988.1999999899</v>
      </c>
      <c r="O4015" s="87" t="s">
        <v>1227</v>
      </c>
      <c r="P4015" s="87" t="str">
        <f>VLOOKUP(CENSO[[#This Row],[DAP (cm)]],CD[],2,TRUE)</f>
        <v>TORA</v>
      </c>
      <c r="Q4015" s="87" t="str">
        <f>VLOOKUP(CENSO[[#This Row],[DAP (cm)]],DD[],2,TRUE)</f>
        <v>90├ 100</v>
      </c>
      <c r="R4015" s="87" t="str" cm="1">
        <f t="array" ref="R4015">INDEX(_xlfn.TEXTSPLIT(CENSO[[#This Row],[NOME CIENTIFICO]]," "),1)</f>
        <v>Aspidosperma</v>
      </c>
      <c r="S4015" s="98" t="s">
        <v>1004</v>
      </c>
      <c r="T4015" s="87">
        <f>_xlfn.MINIFS(CENSO[DAP (cm)],CENSO[NOME CIENTIFICO],CENSO[[#This Row],[NOME CIENTIFICO]])</f>
        <v>47.109863155201019</v>
      </c>
      <c r="U40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57.109863155201019</v>
      </c>
      <c r="V4015" s="87" t="str">
        <f>IF(CENSO[[#This Row],[DAP (cm)]]&lt;CENSO[[#This Row],[DMCE (cm)]],"DAP &lt; DMCE","DAP ≥ DMCE")</f>
        <v>DAP ≥ DMCE</v>
      </c>
      <c r="W4015" s="87" t="str">
        <f>IF(CENSO[[#This Row],[DAP (cm)]]&gt;200, "Superior", "Inferior")</f>
        <v>Inferior</v>
      </c>
      <c r="X4015" s="87" t="str">
        <f>VLOOKUP(CENSO[[#This Row],[NOME COMUM]],ESPECIES[],4,FALSE)</f>
        <v>Não</v>
      </c>
      <c r="Y4015" s="87" t="str">
        <f>IF(IFERROR(VLOOKUP(CENSO[[#This Row],[NOME COMUM]],COMERCIAIS[],2, FALSE), "Não") &lt;&gt; "Não", "Sim", "Não")</f>
        <v>Não</v>
      </c>
      <c r="Z4015" s="133">
        <f>CENSO[[#This Row],[g (m²)]]/SUM(AEEF[AEEF-UT])</f>
        <v>1.2530885443148001E-3</v>
      </c>
      <c r="AA4015" s="133">
        <f>CENSO[[#This Row],[v (m³)]]/SUM(AEEF[AEEF-UT])</f>
        <v>1.929756358244792E-2</v>
      </c>
    </row>
    <row r="4016" spans="1:27" ht="14">
      <c r="A4016" s="86">
        <v>1</v>
      </c>
      <c r="B4016" s="86">
        <v>2</v>
      </c>
      <c r="C4016" s="63">
        <v>111</v>
      </c>
      <c r="D4016" s="63">
        <v>4015</v>
      </c>
      <c r="E4016" s="63" t="str">
        <f>VLOOKUP(CENSO[[#This Row],[NOME COMUM]],ESPECIES[],2,FALSE)</f>
        <v>Piptadenia suaveolens Miq.</v>
      </c>
      <c r="F4016" s="64" t="s">
        <v>22</v>
      </c>
      <c r="G4016" s="64">
        <v>215</v>
      </c>
      <c r="H4016" s="97">
        <f>CENSO[[#This Row],[CAP (cm)]]/PI()</f>
        <v>68.436625529514998</v>
      </c>
      <c r="I4016" s="64">
        <v>16</v>
      </c>
      <c r="J4016" s="96">
        <f>(PI()*(CENSO[[#This Row],[DAP (cm)]]^2))/40000</f>
        <v>0.36784686222114316</v>
      </c>
      <c r="K4016" s="96">
        <f>CENSO[[#This Row],[g (m²)]]*CENSO[[#This Row],[H (m)]]*0.7</f>
        <v>4.1198848568768032</v>
      </c>
      <c r="L4016" s="64">
        <v>1</v>
      </c>
      <c r="M4016" s="65">
        <v>366277.799999999</v>
      </c>
      <c r="N4016" s="87">
        <v>9702987.6999999899</v>
      </c>
      <c r="O4016" s="87" t="s">
        <v>1228</v>
      </c>
      <c r="P4016" s="87" t="str">
        <f>VLOOKUP(CENSO[[#This Row],[DAP (cm)]],CD[],2,TRUE)</f>
        <v>TORA</v>
      </c>
      <c r="Q4016" s="87" t="str">
        <f>VLOOKUP(CENSO[[#This Row],[DAP (cm)]],DD[],2,TRUE)</f>
        <v>60├ 70</v>
      </c>
      <c r="R4016" s="87" t="str" cm="1">
        <f t="array" ref="R4016">INDEX(_xlfn.TEXTSPLIT(CENSO[[#This Row],[NOME CIENTIFICO]]," "),1)</f>
        <v>Piptadenia</v>
      </c>
      <c r="S4016" s="98" t="s">
        <v>1004</v>
      </c>
      <c r="T4016" s="87">
        <f>_xlfn.MINIFS(CENSO[DAP (cm)],CENSO[NOME CIENTIFICO],CENSO[[#This Row],[NOME CIENTIFICO]])</f>
        <v>39.788735772973837</v>
      </c>
      <c r="U40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16" s="87" t="str">
        <f>IF(CENSO[[#This Row],[DAP (cm)]]&lt;CENSO[[#This Row],[DMCE (cm)]],"DAP &lt; DMCE","DAP ≥ DMCE")</f>
        <v>DAP ≥ DMCE</v>
      </c>
      <c r="W4016" s="87" t="str">
        <f>IF(CENSO[[#This Row],[DAP (cm)]]&gt;200, "Superior", "Inferior")</f>
        <v>Inferior</v>
      </c>
      <c r="X4016" s="87" t="str">
        <f>VLOOKUP(CENSO[[#This Row],[NOME COMUM]],ESPECIES[],4,FALSE)</f>
        <v>Não</v>
      </c>
      <c r="Y4016" s="87" t="str">
        <f>IF(IFERROR(VLOOKUP(CENSO[[#This Row],[NOME COMUM]],COMERCIAIS[],2, FALSE), "Não") &lt;&gt; "Não", "Sim", "Não")</f>
        <v>Sim</v>
      </c>
      <c r="Z4016" s="133">
        <f>CENSO[[#This Row],[g (m²)]]/SUM(AEEF[AEEF-UT])</f>
        <v>6.436001995661295E-4</v>
      </c>
      <c r="AA4016" s="133">
        <f>CENSO[[#This Row],[v (m³)]]/SUM(AEEF[AEEF-UT])</f>
        <v>7.2083222351406497E-3</v>
      </c>
    </row>
    <row r="4017" spans="1:27" ht="14">
      <c r="A4017" s="86">
        <v>1</v>
      </c>
      <c r="B4017" s="86">
        <v>2</v>
      </c>
      <c r="C4017" s="63">
        <v>111</v>
      </c>
      <c r="D4017" s="63">
        <v>4016</v>
      </c>
      <c r="E4017" s="63" t="str">
        <f>VLOOKUP(CENSO[[#This Row],[NOME COMUM]],ESPECIES[],2,FALSE)</f>
        <v>Tachigali myrmecophila Ducke</v>
      </c>
      <c r="F4017" s="64" t="s">
        <v>14</v>
      </c>
      <c r="G4017" s="64">
        <v>190</v>
      </c>
      <c r="H4017" s="97">
        <f>CENSO[[#This Row],[CAP (cm)]]/PI()</f>
        <v>60.478878374920228</v>
      </c>
      <c r="I4017" s="64">
        <v>16</v>
      </c>
      <c r="J4017" s="96">
        <f>(PI()*(CENSO[[#This Row],[DAP (cm)]]^2))/40000</f>
        <v>0.28727467228087106</v>
      </c>
      <c r="K4017" s="96">
        <f>CENSO[[#This Row],[g (m²)]]*CENSO[[#This Row],[H (m)]]*0.7</f>
        <v>3.2174763295457556</v>
      </c>
      <c r="L4017" s="64">
        <v>1</v>
      </c>
      <c r="M4017" s="65">
        <v>366194.59999999899</v>
      </c>
      <c r="N4017" s="87">
        <v>9702926.3000000007</v>
      </c>
      <c r="O4017" s="87" t="s">
        <v>1228</v>
      </c>
      <c r="P4017" s="87" t="str">
        <f>VLOOKUP(CENSO[[#This Row],[DAP (cm)]],CD[],2,TRUE)</f>
        <v>TORA</v>
      </c>
      <c r="Q4017" s="87" t="str">
        <f>VLOOKUP(CENSO[[#This Row],[DAP (cm)]],DD[],2,TRUE)</f>
        <v>60├ 70</v>
      </c>
      <c r="R4017" s="87" t="str" cm="1">
        <f t="array" ref="R4017">INDEX(_xlfn.TEXTSPLIT(CENSO[[#This Row],[NOME CIENTIFICO]]," "),1)</f>
        <v>Tachigali</v>
      </c>
      <c r="S4017" s="98" t="s">
        <v>1004</v>
      </c>
      <c r="T4017" s="87">
        <f>_xlfn.MINIFS(CENSO[DAP (cm)],CENSO[NOME CIENTIFICO],CENSO[[#This Row],[NOME CIENTIFICO]])</f>
        <v>39.152116000606256</v>
      </c>
      <c r="U40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17" s="87" t="str">
        <f>IF(CENSO[[#This Row],[DAP (cm)]]&lt;CENSO[[#This Row],[DMCE (cm)]],"DAP &lt; DMCE","DAP ≥ DMCE")</f>
        <v>DAP ≥ DMCE</v>
      </c>
      <c r="W4017" s="87" t="str">
        <f>IF(CENSO[[#This Row],[DAP (cm)]]&gt;200, "Superior", "Inferior")</f>
        <v>Inferior</v>
      </c>
      <c r="X4017" s="87" t="str">
        <f>VLOOKUP(CENSO[[#This Row],[NOME COMUM]],ESPECIES[],4,FALSE)</f>
        <v>Não</v>
      </c>
      <c r="Y4017" s="87" t="str">
        <f>IF(IFERROR(VLOOKUP(CENSO[[#This Row],[NOME COMUM]],COMERCIAIS[],2, FALSE), "Não") &lt;&gt; "Não", "Sim", "Não")</f>
        <v>Sim</v>
      </c>
      <c r="Z4017" s="133">
        <f>CENSO[[#This Row],[g (m²)]]/SUM(AEEF[AEEF-UT])</f>
        <v>5.0262773833071434E-4</v>
      </c>
      <c r="AA4017" s="133">
        <f>CENSO[[#This Row],[v (m³)]]/SUM(AEEF[AEEF-UT])</f>
        <v>5.6294306693039997E-3</v>
      </c>
    </row>
    <row r="4018" spans="1:27" ht="14">
      <c r="A4018" s="86">
        <v>1</v>
      </c>
      <c r="B4018" s="86">
        <v>2</v>
      </c>
      <c r="C4018" s="63">
        <v>111</v>
      </c>
      <c r="D4018" s="63">
        <v>4017</v>
      </c>
      <c r="E4018" s="63" t="str">
        <f>VLOOKUP(CENSO[[#This Row],[NOME COMUM]],ESPECIES[],2,FALSE)</f>
        <v>Buchenavia capitata (Vahl) Eichler</v>
      </c>
      <c r="F4018" s="64" t="s">
        <v>10</v>
      </c>
      <c r="G4018" s="64">
        <v>200</v>
      </c>
      <c r="H4018" s="97">
        <f>CENSO[[#This Row],[CAP (cm)]]/PI()</f>
        <v>63.661977236758133</v>
      </c>
      <c r="I4018" s="64">
        <v>22</v>
      </c>
      <c r="J4018" s="96">
        <f>(PI()*(CENSO[[#This Row],[DAP (cm)]]^2))/40000</f>
        <v>0.31830988618379064</v>
      </c>
      <c r="K4018" s="96">
        <f>CENSO[[#This Row],[g (m²)]]*CENSO[[#This Row],[H (m)]]*0.7</f>
        <v>4.9019722472303755</v>
      </c>
      <c r="L4018" s="64">
        <v>1</v>
      </c>
      <c r="M4018" s="65">
        <v>366200.799999999</v>
      </c>
      <c r="N4018" s="87">
        <v>9702912.3000000007</v>
      </c>
      <c r="O4018" s="87" t="s">
        <v>1227</v>
      </c>
      <c r="P4018" s="87" t="str">
        <f>VLOOKUP(CENSO[[#This Row],[DAP (cm)]],CD[],2,TRUE)</f>
        <v>TORA</v>
      </c>
      <c r="Q4018" s="87" t="str">
        <f>VLOOKUP(CENSO[[#This Row],[DAP (cm)]],DD[],2,TRUE)</f>
        <v>60├ 70</v>
      </c>
      <c r="R4018" s="87" t="str" cm="1">
        <f t="array" ref="R4018">INDEX(_xlfn.TEXTSPLIT(CENSO[[#This Row],[NOME CIENTIFICO]]," "),1)</f>
        <v>Buchenavia</v>
      </c>
      <c r="S4018" s="98" t="s">
        <v>1004</v>
      </c>
      <c r="T4018" s="87">
        <f>_xlfn.MINIFS(CENSO[DAP (cm)],CENSO[NOME CIENTIFICO],CENSO[[#This Row],[NOME CIENTIFICO]])</f>
        <v>41.38028520389279</v>
      </c>
      <c r="U40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018" s="87" t="str">
        <f>IF(CENSO[[#This Row],[DAP (cm)]]&lt;CENSO[[#This Row],[DMCE (cm)]],"DAP &lt; DMCE","DAP ≥ DMCE")</f>
        <v>DAP ≥ DMCE</v>
      </c>
      <c r="W4018" s="87" t="str">
        <f>IF(CENSO[[#This Row],[DAP (cm)]]&gt;200, "Superior", "Inferior")</f>
        <v>Inferior</v>
      </c>
      <c r="X4018" s="87" t="str">
        <f>VLOOKUP(CENSO[[#This Row],[NOME COMUM]],ESPECIES[],4,FALSE)</f>
        <v>Não</v>
      </c>
      <c r="Y4018" s="87" t="str">
        <f>IF(IFERROR(VLOOKUP(CENSO[[#This Row],[NOME COMUM]],COMERCIAIS[],2, FALSE), "Não") &lt;&gt; "Não", "Sim", "Não")</f>
        <v>Não</v>
      </c>
      <c r="Z4018" s="133">
        <f>CENSO[[#This Row],[g (m²)]]/SUM(AEEF[AEEF-UT])</f>
        <v>5.5692824191768894E-4</v>
      </c>
      <c r="AA4018" s="133">
        <f>CENSO[[#This Row],[v (m³)]]/SUM(AEEF[AEEF-UT])</f>
        <v>8.5766949255324087E-3</v>
      </c>
    </row>
    <row r="4019" spans="1:27" ht="14">
      <c r="A4019" s="86">
        <v>1</v>
      </c>
      <c r="B4019" s="86">
        <v>2</v>
      </c>
      <c r="C4019" s="63">
        <v>111</v>
      </c>
      <c r="D4019" s="63">
        <v>4018</v>
      </c>
      <c r="E4019" s="63" t="str">
        <f>VLOOKUP(CENSO[[#This Row],[NOME COMUM]],ESPECIES[],2,FALSE)</f>
        <v>Parahancornia amapa (Huber ) Ducke</v>
      </c>
      <c r="F4019" s="64" t="s">
        <v>15</v>
      </c>
      <c r="G4019" s="64">
        <v>186</v>
      </c>
      <c r="H4019" s="97">
        <f>CENSO[[#This Row],[CAP (cm)]]/PI()</f>
        <v>59.205638830185066</v>
      </c>
      <c r="I4019" s="64">
        <v>18</v>
      </c>
      <c r="J4019" s="96">
        <f>(PI()*(CENSO[[#This Row],[DAP (cm)]]^2))/40000</f>
        <v>0.27530622056036053</v>
      </c>
      <c r="K4019" s="96">
        <f>CENSO[[#This Row],[g (m²)]]*CENSO[[#This Row],[H (m)]]*0.7</f>
        <v>3.4688583790605425</v>
      </c>
      <c r="L4019" s="64">
        <v>1</v>
      </c>
      <c r="M4019" s="65">
        <v>366200.299999999</v>
      </c>
      <c r="N4019" s="87">
        <v>9702857.3000000007</v>
      </c>
      <c r="O4019" s="87" t="s">
        <v>1227</v>
      </c>
      <c r="P4019" s="87" t="str">
        <f>VLOOKUP(CENSO[[#This Row],[DAP (cm)]],CD[],2,TRUE)</f>
        <v>TORA</v>
      </c>
      <c r="Q4019" s="87" t="str">
        <f>VLOOKUP(CENSO[[#This Row],[DAP (cm)]],DD[],2,TRUE)</f>
        <v>50├ 60</v>
      </c>
      <c r="R4019" s="87" t="str" cm="1">
        <f t="array" ref="R4019">INDEX(_xlfn.TEXTSPLIT(CENSO[[#This Row],[NOME CIENTIFICO]]," "),1)</f>
        <v>Parahancornia</v>
      </c>
      <c r="S4019" s="98" t="s">
        <v>1004</v>
      </c>
      <c r="T4019" s="87">
        <f>_xlfn.MINIFS(CENSO[DAP (cm)],CENSO[NOME CIENTIFICO],CENSO[[#This Row],[NOME CIENTIFICO]])</f>
        <v>39.788735772973837</v>
      </c>
      <c r="U40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19" s="87" t="str">
        <f>IF(CENSO[[#This Row],[DAP (cm)]]&lt;CENSO[[#This Row],[DMCE (cm)]],"DAP &lt; DMCE","DAP ≥ DMCE")</f>
        <v>DAP ≥ DMCE</v>
      </c>
      <c r="W4019" s="87" t="str">
        <f>IF(CENSO[[#This Row],[DAP (cm)]]&gt;200, "Superior", "Inferior")</f>
        <v>Inferior</v>
      </c>
      <c r="X4019" s="87" t="str">
        <f>VLOOKUP(CENSO[[#This Row],[NOME COMUM]],ESPECIES[],4,FALSE)</f>
        <v>Não</v>
      </c>
      <c r="Y4019" s="87" t="str">
        <f>IF(IFERROR(VLOOKUP(CENSO[[#This Row],[NOME COMUM]],COMERCIAIS[],2, FALSE), "Não") &lt;&gt; "Não", "Sim", "Não")</f>
        <v>Não</v>
      </c>
      <c r="Z4019" s="133">
        <f>CENSO[[#This Row],[g (m²)]]/SUM(AEEF[AEEF-UT])</f>
        <v>4.8168723643460915E-4</v>
      </c>
      <c r="AA4019" s="133">
        <f>CENSO[[#This Row],[v (m³)]]/SUM(AEEF[AEEF-UT])</f>
        <v>6.0692591790760756E-3</v>
      </c>
    </row>
    <row r="4020" spans="1:27" ht="14">
      <c r="A4020" s="86">
        <v>1</v>
      </c>
      <c r="B4020" s="86">
        <v>2</v>
      </c>
      <c r="C4020" s="63">
        <v>111</v>
      </c>
      <c r="D4020" s="63">
        <v>4019</v>
      </c>
      <c r="E4020" s="63" t="str">
        <f>VLOOKUP(CENSO[[#This Row],[NOME COMUM]],ESPECIES[],2,FALSE)</f>
        <v>Anacardium giganteum Hanck ex Engl.</v>
      </c>
      <c r="F4020" s="64" t="s">
        <v>47</v>
      </c>
      <c r="G4020" s="64">
        <v>221</v>
      </c>
      <c r="H4020" s="97">
        <f>CENSO[[#This Row],[CAP (cm)]]/PI()</f>
        <v>70.346484846617741</v>
      </c>
      <c r="I4020" s="64">
        <v>17</v>
      </c>
      <c r="J4020" s="96">
        <f>(PI()*(CENSO[[#This Row],[DAP (cm)]]^2))/40000</f>
        <v>0.38866432877756302</v>
      </c>
      <c r="K4020" s="96">
        <f>CENSO[[#This Row],[g (m²)]]*CENSO[[#This Row],[H (m)]]*0.7</f>
        <v>4.6251055124529996</v>
      </c>
      <c r="L4020" s="64">
        <v>1</v>
      </c>
      <c r="M4020" s="65">
        <v>366186.799999999</v>
      </c>
      <c r="N4020" s="87">
        <v>9702863.6999999899</v>
      </c>
      <c r="O4020" s="87" t="s">
        <v>1227</v>
      </c>
      <c r="P4020" s="87" t="str">
        <f>VLOOKUP(CENSO[[#This Row],[DAP (cm)]],CD[],2,TRUE)</f>
        <v>TORA</v>
      </c>
      <c r="Q4020" s="87" t="str">
        <f>VLOOKUP(CENSO[[#This Row],[DAP (cm)]],DD[],2,TRUE)</f>
        <v>70├ 80</v>
      </c>
      <c r="R4020" s="87" t="str" cm="1">
        <f t="array" ref="R4020">INDEX(_xlfn.TEXTSPLIT(CENSO[[#This Row],[NOME CIENTIFICO]]," "),1)</f>
        <v>Anacardium</v>
      </c>
      <c r="S4020" s="98" t="s">
        <v>1004</v>
      </c>
      <c r="T4020" s="87">
        <f>_xlfn.MINIFS(CENSO[DAP (cm)],CENSO[NOME CIENTIFICO],CENSO[[#This Row],[NOME CIENTIFICO]])</f>
        <v>57.295779513082323</v>
      </c>
      <c r="U40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67.295779513082323</v>
      </c>
      <c r="V4020" s="87" t="str">
        <f>IF(CENSO[[#This Row],[DAP (cm)]]&lt;CENSO[[#This Row],[DMCE (cm)]],"DAP &lt; DMCE","DAP ≥ DMCE")</f>
        <v>DAP ≥ DMCE</v>
      </c>
      <c r="W4020" s="87" t="str">
        <f>IF(CENSO[[#This Row],[DAP (cm)]]&gt;200, "Superior", "Inferior")</f>
        <v>Inferior</v>
      </c>
      <c r="X4020" s="87" t="str">
        <f>VLOOKUP(CENSO[[#This Row],[NOME COMUM]],ESPECIES[],4,FALSE)</f>
        <v>Não</v>
      </c>
      <c r="Y4020" s="87" t="str">
        <f>IF(IFERROR(VLOOKUP(CENSO[[#This Row],[NOME COMUM]],COMERCIAIS[],2, FALSE), "Não") &lt;&gt; "Não", "Sim", "Não")</f>
        <v>Não</v>
      </c>
      <c r="Z4020" s="133">
        <f>CENSO[[#This Row],[g (m²)]]/SUM(AEEF[AEEF-UT])</f>
        <v>6.8002330658754623E-4</v>
      </c>
      <c r="AA4020" s="133">
        <f>CENSO[[#This Row],[v (m³)]]/SUM(AEEF[AEEF-UT])</f>
        <v>8.0922773483917999E-3</v>
      </c>
    </row>
    <row r="4021" spans="1:27" ht="14">
      <c r="A4021" s="86">
        <v>1</v>
      </c>
      <c r="B4021" s="86">
        <v>2</v>
      </c>
      <c r="C4021" s="63">
        <v>111</v>
      </c>
      <c r="D4021" s="63">
        <v>4020</v>
      </c>
      <c r="E4021" s="63" t="str">
        <f>VLOOKUP(CENSO[[#This Row],[NOME COMUM]],ESPECIES[],2,FALSE)</f>
        <v>Goupia glabra Aubl.</v>
      </c>
      <c r="F4021" s="64" t="s">
        <v>34</v>
      </c>
      <c r="G4021" s="64">
        <v>314</v>
      </c>
      <c r="H4021" s="97">
        <f>CENSO[[#This Row],[CAP (cm)]]/PI()</f>
        <v>99.949304261710282</v>
      </c>
      <c r="I4021" s="64">
        <v>16</v>
      </c>
      <c r="J4021" s="96">
        <f>(PI()*(CENSO[[#This Row],[DAP (cm)]]^2))/40000</f>
        <v>0.78460203845442589</v>
      </c>
      <c r="K4021" s="96">
        <f>CENSO[[#This Row],[g (m²)]]*CENSO[[#This Row],[H (m)]]*0.7</f>
        <v>8.7875428306895689</v>
      </c>
      <c r="L4021" s="64">
        <v>1</v>
      </c>
      <c r="M4021" s="65">
        <v>366206.7</v>
      </c>
      <c r="N4021" s="87">
        <v>9702854.3000000007</v>
      </c>
      <c r="O4021" s="87" t="s">
        <v>1228</v>
      </c>
      <c r="P4021" s="87" t="str">
        <f>VLOOKUP(CENSO[[#This Row],[DAP (cm)]],CD[],2,TRUE)</f>
        <v>TORA</v>
      </c>
      <c r="Q4021" s="87" t="str">
        <f>VLOOKUP(CENSO[[#This Row],[DAP (cm)]],DD[],2,TRUE)</f>
        <v>90├ 100</v>
      </c>
      <c r="R4021" s="87" t="str" cm="1">
        <f t="array" ref="R4021">INDEX(_xlfn.TEXTSPLIT(CENSO[[#This Row],[NOME CIENTIFICO]]," "),1)</f>
        <v>Goupia</v>
      </c>
      <c r="S4021" s="98" t="s">
        <v>1004</v>
      </c>
      <c r="T4021" s="87">
        <f>_xlfn.MINIFS(CENSO[DAP (cm)],CENSO[NOME CIENTIFICO],CENSO[[#This Row],[NOME CIENTIFICO]])</f>
        <v>40.107045659157627</v>
      </c>
      <c r="U40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021" s="87" t="str">
        <f>IF(CENSO[[#This Row],[DAP (cm)]]&lt;CENSO[[#This Row],[DMCE (cm)]],"DAP &lt; DMCE","DAP ≥ DMCE")</f>
        <v>DAP ≥ DMCE</v>
      </c>
      <c r="W4021" s="87" t="str">
        <f>IF(CENSO[[#This Row],[DAP (cm)]]&gt;200, "Superior", "Inferior")</f>
        <v>Inferior</v>
      </c>
      <c r="X4021" s="87" t="str">
        <f>VLOOKUP(CENSO[[#This Row],[NOME COMUM]],ESPECIES[],4,FALSE)</f>
        <v>Não</v>
      </c>
      <c r="Y4021" s="87" t="str">
        <f>IF(IFERROR(VLOOKUP(CENSO[[#This Row],[NOME COMUM]],COMERCIAIS[],2, FALSE), "Não") &lt;&gt; "Não", "Sim", "Não")</f>
        <v>Sim</v>
      </c>
      <c r="Z4021" s="133">
        <f>CENSO[[#This Row],[g (m²)]]/SUM(AEEF[AEEF-UT])</f>
        <v>1.3727724235029122E-3</v>
      </c>
      <c r="AA4021" s="133">
        <f>CENSO[[#This Row],[v (m³)]]/SUM(AEEF[AEEF-UT])</f>
        <v>1.5375051143232614E-2</v>
      </c>
    </row>
    <row r="4022" spans="1:27" ht="14">
      <c r="A4022" s="86">
        <v>1</v>
      </c>
      <c r="B4022" s="86">
        <v>2</v>
      </c>
      <c r="C4022" s="63">
        <v>111</v>
      </c>
      <c r="D4022" s="63">
        <v>4021</v>
      </c>
      <c r="E4022" s="63" t="str">
        <f>VLOOKUP(CENSO[[#This Row],[NOME COMUM]],ESPECIES[],2,FALSE)</f>
        <v>Tachigali myrmecophila Ducke</v>
      </c>
      <c r="F4022" s="64" t="s">
        <v>14</v>
      </c>
      <c r="G4022" s="64">
        <v>300</v>
      </c>
      <c r="H4022" s="97">
        <f>CENSO[[#This Row],[CAP (cm)]]/PI()</f>
        <v>95.4929658551372</v>
      </c>
      <c r="I4022" s="64">
        <v>18</v>
      </c>
      <c r="J4022" s="96">
        <f>(PI()*(CENSO[[#This Row],[DAP (cm)]]^2))/40000</f>
        <v>0.7161972439135289</v>
      </c>
      <c r="K4022" s="96">
        <f>CENSO[[#This Row],[g (m²)]]*CENSO[[#This Row],[H (m)]]*0.7</f>
        <v>9.0240852733104635</v>
      </c>
      <c r="L4022" s="64">
        <v>1</v>
      </c>
      <c r="M4022" s="65">
        <v>366158.4</v>
      </c>
      <c r="N4022" s="87">
        <v>9702835.0999999903</v>
      </c>
      <c r="O4022" s="87" t="s">
        <v>1228</v>
      </c>
      <c r="P4022" s="87" t="str">
        <f>VLOOKUP(CENSO[[#This Row],[DAP (cm)]],CD[],2,TRUE)</f>
        <v>TORA</v>
      </c>
      <c r="Q4022" s="87" t="str">
        <f>VLOOKUP(CENSO[[#This Row],[DAP (cm)]],DD[],2,TRUE)</f>
        <v>90├ 100</v>
      </c>
      <c r="R4022" s="87" t="str" cm="1">
        <f t="array" ref="R4022">INDEX(_xlfn.TEXTSPLIT(CENSO[[#This Row],[NOME CIENTIFICO]]," "),1)</f>
        <v>Tachigali</v>
      </c>
      <c r="S4022" s="98" t="s">
        <v>1004</v>
      </c>
      <c r="T4022" s="87">
        <f>_xlfn.MINIFS(CENSO[DAP (cm)],CENSO[NOME CIENTIFICO],CENSO[[#This Row],[NOME CIENTIFICO]])</f>
        <v>39.152116000606256</v>
      </c>
      <c r="U40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22" s="87" t="str">
        <f>IF(CENSO[[#This Row],[DAP (cm)]]&lt;CENSO[[#This Row],[DMCE (cm)]],"DAP &lt; DMCE","DAP ≥ DMCE")</f>
        <v>DAP ≥ DMCE</v>
      </c>
      <c r="W4022" s="87" t="str">
        <f>IF(CENSO[[#This Row],[DAP (cm)]]&gt;200, "Superior", "Inferior")</f>
        <v>Inferior</v>
      </c>
      <c r="X4022" s="87" t="str">
        <f>VLOOKUP(CENSO[[#This Row],[NOME COMUM]],ESPECIES[],4,FALSE)</f>
        <v>Não</v>
      </c>
      <c r="Y4022" s="87" t="str">
        <f>IF(IFERROR(VLOOKUP(CENSO[[#This Row],[NOME COMUM]],COMERCIAIS[],2, FALSE), "Não") &lt;&gt; "Não", "Sim", "Não")</f>
        <v>Sim</v>
      </c>
      <c r="Z4022" s="133">
        <f>CENSO[[#This Row],[g (m²)]]/SUM(AEEF[AEEF-UT])</f>
        <v>1.2530885443148001E-3</v>
      </c>
      <c r="AA4022" s="133">
        <f>CENSO[[#This Row],[v (m³)]]/SUM(AEEF[AEEF-UT])</f>
        <v>1.578891565836648E-2</v>
      </c>
    </row>
    <row r="4023" spans="1:27" ht="14">
      <c r="A4023" s="86">
        <v>1</v>
      </c>
      <c r="B4023" s="86">
        <v>2</v>
      </c>
      <c r="C4023" s="63">
        <v>111</v>
      </c>
      <c r="D4023" s="63">
        <v>4022</v>
      </c>
      <c r="E4023" s="63" t="str">
        <f>VLOOKUP(CENSO[[#This Row],[NOME COMUM]],ESPECIES[],2,FALSE)</f>
        <v>Ocotea cymbarum Kunth</v>
      </c>
      <c r="F4023" s="64" t="s">
        <v>11</v>
      </c>
      <c r="G4023" s="64">
        <v>179</v>
      </c>
      <c r="H4023" s="97">
        <f>CENSO[[#This Row],[CAP (cm)]]/PI()</f>
        <v>56.977469626898532</v>
      </c>
      <c r="I4023" s="64">
        <v>18</v>
      </c>
      <c r="J4023" s="96">
        <f>(PI()*(CENSO[[#This Row],[DAP (cm)]]^2))/40000</f>
        <v>0.25497417658037091</v>
      </c>
      <c r="K4023" s="96">
        <f>CENSO[[#This Row],[g (m²)]]*CENSO[[#This Row],[H (m)]]*0.7</f>
        <v>3.2126746249126734</v>
      </c>
      <c r="L4023" s="64">
        <v>1</v>
      </c>
      <c r="M4023" s="65">
        <v>366155.59999999899</v>
      </c>
      <c r="N4023" s="87">
        <v>9702834.1999999899</v>
      </c>
      <c r="O4023" s="87" t="s">
        <v>1228</v>
      </c>
      <c r="P4023" s="87" t="str">
        <f>VLOOKUP(CENSO[[#This Row],[DAP (cm)]],CD[],2,TRUE)</f>
        <v>TORA</v>
      </c>
      <c r="Q4023" s="87" t="str">
        <f>VLOOKUP(CENSO[[#This Row],[DAP (cm)]],DD[],2,TRUE)</f>
        <v>50├ 60</v>
      </c>
      <c r="R4023" s="87" t="str" cm="1">
        <f t="array" ref="R4023">INDEX(_xlfn.TEXTSPLIT(CENSO[[#This Row],[NOME CIENTIFICO]]," "),1)</f>
        <v>Ocotea</v>
      </c>
      <c r="S4023" s="98" t="s">
        <v>1004</v>
      </c>
      <c r="T4023" s="87">
        <f>_xlfn.MINIFS(CENSO[DAP (cm)],CENSO[NOME CIENTIFICO],CENSO[[#This Row],[NOME CIENTIFICO]])</f>
        <v>39.470425886790046</v>
      </c>
      <c r="U40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23" s="87" t="str">
        <f>IF(CENSO[[#This Row],[DAP (cm)]]&lt;CENSO[[#This Row],[DMCE (cm)]],"DAP &lt; DMCE","DAP ≥ DMCE")</f>
        <v>DAP ≥ DMCE</v>
      </c>
      <c r="W4023" s="87" t="str">
        <f>IF(CENSO[[#This Row],[DAP (cm)]]&gt;200, "Superior", "Inferior")</f>
        <v>Inferior</v>
      </c>
      <c r="X4023" s="87" t="str">
        <f>VLOOKUP(CENSO[[#This Row],[NOME COMUM]],ESPECIES[],4,FALSE)</f>
        <v>Não</v>
      </c>
      <c r="Y4023" s="87" t="str">
        <f>IF(IFERROR(VLOOKUP(CENSO[[#This Row],[NOME COMUM]],COMERCIAIS[],2, FALSE), "Não") &lt;&gt; "Não", "Sim", "Não")</f>
        <v>Sim</v>
      </c>
      <c r="Z4023" s="133">
        <f>CENSO[[#This Row],[g (m²)]]/SUM(AEEF[AEEF-UT])</f>
        <v>4.4611344498211684E-4</v>
      </c>
      <c r="AA4023" s="133">
        <f>CENSO[[#This Row],[v (m³)]]/SUM(AEEF[AEEF-UT])</f>
        <v>5.6210294067746717E-3</v>
      </c>
    </row>
    <row r="4024" spans="1:27" ht="14">
      <c r="A4024" s="86">
        <v>1</v>
      </c>
      <c r="B4024" s="86">
        <v>2</v>
      </c>
      <c r="C4024" s="63">
        <v>111</v>
      </c>
      <c r="D4024" s="63">
        <v>4023</v>
      </c>
      <c r="E4024" s="63" t="str">
        <f>VLOOKUP(CENSO[[#This Row],[NOME COMUM]],ESPECIES[],2,FALSE)</f>
        <v>Tachigali myrmecophila Ducke</v>
      </c>
      <c r="F4024" s="64" t="s">
        <v>14</v>
      </c>
      <c r="G4024" s="64">
        <v>190</v>
      </c>
      <c r="H4024" s="97">
        <f>CENSO[[#This Row],[CAP (cm)]]/PI()</f>
        <v>60.478878374920228</v>
      </c>
      <c r="I4024" s="64">
        <v>16</v>
      </c>
      <c r="J4024" s="96">
        <f>(PI()*(CENSO[[#This Row],[DAP (cm)]]^2))/40000</f>
        <v>0.28727467228087106</v>
      </c>
      <c r="K4024" s="96">
        <f>CENSO[[#This Row],[g (m²)]]*CENSO[[#This Row],[H (m)]]*0.7</f>
        <v>3.2174763295457556</v>
      </c>
      <c r="L4024" s="64">
        <v>2</v>
      </c>
      <c r="M4024" s="65">
        <v>366150.09999999899</v>
      </c>
      <c r="N4024" s="87">
        <v>9702825.6999999899</v>
      </c>
      <c r="O4024" s="87" t="s">
        <v>1228</v>
      </c>
      <c r="P4024" s="87" t="str">
        <f>VLOOKUP(CENSO[[#This Row],[DAP (cm)]],CD[],2,TRUE)</f>
        <v>TORA</v>
      </c>
      <c r="Q4024" s="87" t="str">
        <f>VLOOKUP(CENSO[[#This Row],[DAP (cm)]],DD[],2,TRUE)</f>
        <v>60├ 70</v>
      </c>
      <c r="R4024" s="87" t="str" cm="1">
        <f t="array" ref="R4024">INDEX(_xlfn.TEXTSPLIT(CENSO[[#This Row],[NOME CIENTIFICO]]," "),1)</f>
        <v>Tachigali</v>
      </c>
      <c r="S4024" s="98" t="s">
        <v>1004</v>
      </c>
      <c r="T4024" s="87">
        <f>_xlfn.MINIFS(CENSO[DAP (cm)],CENSO[NOME CIENTIFICO],CENSO[[#This Row],[NOME CIENTIFICO]])</f>
        <v>39.152116000606256</v>
      </c>
      <c r="U40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24" s="87" t="str">
        <f>IF(CENSO[[#This Row],[DAP (cm)]]&lt;CENSO[[#This Row],[DMCE (cm)]],"DAP &lt; DMCE","DAP ≥ DMCE")</f>
        <v>DAP ≥ DMCE</v>
      </c>
      <c r="W4024" s="87" t="str">
        <f>IF(CENSO[[#This Row],[DAP (cm)]]&gt;200, "Superior", "Inferior")</f>
        <v>Inferior</v>
      </c>
      <c r="X4024" s="87" t="str">
        <f>VLOOKUP(CENSO[[#This Row],[NOME COMUM]],ESPECIES[],4,FALSE)</f>
        <v>Não</v>
      </c>
      <c r="Y4024" s="87" t="str">
        <f>IF(IFERROR(VLOOKUP(CENSO[[#This Row],[NOME COMUM]],COMERCIAIS[],2, FALSE), "Não") &lt;&gt; "Não", "Sim", "Não")</f>
        <v>Sim</v>
      </c>
      <c r="Z4024" s="133">
        <f>CENSO[[#This Row],[g (m²)]]/SUM(AEEF[AEEF-UT])</f>
        <v>5.0262773833071434E-4</v>
      </c>
      <c r="AA4024" s="133">
        <f>CENSO[[#This Row],[v (m³)]]/SUM(AEEF[AEEF-UT])</f>
        <v>5.6294306693039997E-3</v>
      </c>
    </row>
    <row r="4025" spans="1:27" ht="14">
      <c r="A4025" s="86">
        <v>1</v>
      </c>
      <c r="B4025" s="86">
        <v>2</v>
      </c>
      <c r="C4025" s="63">
        <v>111</v>
      </c>
      <c r="D4025" s="63">
        <v>4024</v>
      </c>
      <c r="E4025" s="63" t="str">
        <f>VLOOKUP(CENSO[[#This Row],[NOME COMUM]],ESPECIES[],2,FALSE)</f>
        <v>Ormosia paraensis Ducke</v>
      </c>
      <c r="F4025" s="64" t="s">
        <v>99</v>
      </c>
      <c r="G4025" s="64">
        <v>180</v>
      </c>
      <c r="H4025" s="97">
        <f>CENSO[[#This Row],[CAP (cm)]]/PI()</f>
        <v>57.295779513082323</v>
      </c>
      <c r="I4025" s="64">
        <v>18</v>
      </c>
      <c r="J4025" s="96">
        <f>(PI()*(CENSO[[#This Row],[DAP (cm)]]^2))/40000</f>
        <v>0.25783100780887047</v>
      </c>
      <c r="K4025" s="96">
        <f>CENSO[[#This Row],[g (m²)]]*CENSO[[#This Row],[H (m)]]*0.7</f>
        <v>3.2486706983917677</v>
      </c>
      <c r="L4025" s="64">
        <v>1</v>
      </c>
      <c r="M4025" s="65">
        <v>366168.2</v>
      </c>
      <c r="N4025" s="87">
        <v>9702817.1999999899</v>
      </c>
      <c r="O4025" s="87" t="s">
        <v>1227</v>
      </c>
      <c r="P4025" s="87" t="str">
        <f>VLOOKUP(CENSO[[#This Row],[DAP (cm)]],CD[],2,TRUE)</f>
        <v>TORA</v>
      </c>
      <c r="Q4025" s="87" t="str">
        <f>VLOOKUP(CENSO[[#This Row],[DAP (cm)]],DD[],2,TRUE)</f>
        <v>50├ 60</v>
      </c>
      <c r="R4025" s="87" t="str" cm="1">
        <f t="array" ref="R4025">INDEX(_xlfn.TEXTSPLIT(CENSO[[#This Row],[NOME CIENTIFICO]]," "),1)</f>
        <v>Ormosia</v>
      </c>
      <c r="S4025" s="98" t="s">
        <v>1004</v>
      </c>
      <c r="T4025" s="87">
        <f>_xlfn.MINIFS(CENSO[DAP (cm)],CENSO[NOME CIENTIFICO],CENSO[[#This Row],[NOME CIENTIFICO]])</f>
        <v>44.563384065730695</v>
      </c>
      <c r="U40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54.563384065730695</v>
      </c>
      <c r="V4025" s="87" t="str">
        <f>IF(CENSO[[#This Row],[DAP (cm)]]&lt;CENSO[[#This Row],[DMCE (cm)]],"DAP &lt; DMCE","DAP ≥ DMCE")</f>
        <v>DAP ≥ DMCE</v>
      </c>
      <c r="W4025" s="87" t="str">
        <f>IF(CENSO[[#This Row],[DAP (cm)]]&gt;200, "Superior", "Inferior")</f>
        <v>Inferior</v>
      </c>
      <c r="X4025" s="87" t="str">
        <f>VLOOKUP(CENSO[[#This Row],[NOME COMUM]],ESPECIES[],4,FALSE)</f>
        <v>Não</v>
      </c>
      <c r="Y4025" s="87" t="str">
        <f>IF(IFERROR(VLOOKUP(CENSO[[#This Row],[NOME COMUM]],COMERCIAIS[],2, FALSE), "Não") &lt;&gt; "Não", "Sim", "Não")</f>
        <v>Não</v>
      </c>
      <c r="Z4025" s="133">
        <f>CENSO[[#This Row],[g (m²)]]/SUM(AEEF[AEEF-UT])</f>
        <v>4.5111187595332813E-4</v>
      </c>
      <c r="AA4025" s="133">
        <f>CENSO[[#This Row],[v (m³)]]/SUM(AEEF[AEEF-UT])</f>
        <v>5.6840096370119339E-3</v>
      </c>
    </row>
    <row r="4026" spans="1:27" ht="14">
      <c r="A4026" s="86">
        <v>1</v>
      </c>
      <c r="B4026" s="86">
        <v>2</v>
      </c>
      <c r="C4026" s="63">
        <v>111</v>
      </c>
      <c r="D4026" s="63">
        <v>4025</v>
      </c>
      <c r="E4026" s="63" t="str">
        <f>VLOOKUP(CENSO[[#This Row],[NOME COMUM]],ESPECIES[],2,FALSE)</f>
        <v>Pouteria sp.</v>
      </c>
      <c r="F4026" s="64" t="s">
        <v>83</v>
      </c>
      <c r="G4026" s="64">
        <v>190</v>
      </c>
      <c r="H4026" s="97">
        <f>CENSO[[#This Row],[CAP (cm)]]/PI()</f>
        <v>60.478878374920228</v>
      </c>
      <c r="I4026" s="64">
        <v>17</v>
      </c>
      <c r="J4026" s="96">
        <f>(PI()*(CENSO[[#This Row],[DAP (cm)]]^2))/40000</f>
        <v>0.28727467228087106</v>
      </c>
      <c r="K4026" s="96">
        <f>CENSO[[#This Row],[g (m²)]]*CENSO[[#This Row],[H (m)]]*0.7</f>
        <v>3.4185686001423652</v>
      </c>
      <c r="L4026" s="64">
        <v>1</v>
      </c>
      <c r="M4026" s="65">
        <v>366177.7</v>
      </c>
      <c r="N4026" s="87">
        <v>9702811.5999999903</v>
      </c>
      <c r="O4026" s="87" t="s">
        <v>1227</v>
      </c>
      <c r="P4026" s="87" t="str">
        <f>VLOOKUP(CENSO[[#This Row],[DAP (cm)]],CD[],2,TRUE)</f>
        <v>TORA</v>
      </c>
      <c r="Q4026" s="87" t="str">
        <f>VLOOKUP(CENSO[[#This Row],[DAP (cm)]],DD[],2,TRUE)</f>
        <v>60├ 70</v>
      </c>
      <c r="R4026" s="87" t="str" cm="1">
        <f t="array" ref="R4026">INDEX(_xlfn.TEXTSPLIT(CENSO[[#This Row],[NOME CIENTIFICO]]," "),1)</f>
        <v>Pouteria</v>
      </c>
      <c r="S4026" s="98" t="s">
        <v>1004</v>
      </c>
      <c r="T4026" s="87">
        <f>_xlfn.MINIFS(CENSO[DAP (cm)],CENSO[NOME CIENTIFICO],CENSO[[#This Row],[NOME CIENTIFICO]])</f>
        <v>39.788735772973837</v>
      </c>
      <c r="U40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26" s="87" t="str">
        <f>IF(CENSO[[#This Row],[DAP (cm)]]&lt;CENSO[[#This Row],[DMCE (cm)]],"DAP &lt; DMCE","DAP ≥ DMCE")</f>
        <v>DAP ≥ DMCE</v>
      </c>
      <c r="W4026" s="87" t="str">
        <f>IF(CENSO[[#This Row],[DAP (cm)]]&gt;200, "Superior", "Inferior")</f>
        <v>Inferior</v>
      </c>
      <c r="X4026" s="87" t="str">
        <f>VLOOKUP(CENSO[[#This Row],[NOME COMUM]],ESPECIES[],4,FALSE)</f>
        <v>Não</v>
      </c>
      <c r="Y4026" s="87" t="str">
        <f>IF(IFERROR(VLOOKUP(CENSO[[#This Row],[NOME COMUM]],COMERCIAIS[],2, FALSE), "Não") &lt;&gt; "Não", "Sim", "Não")</f>
        <v>Não</v>
      </c>
      <c r="Z4026" s="133">
        <f>CENSO[[#This Row],[g (m²)]]/SUM(AEEF[AEEF-UT])</f>
        <v>5.0262773833071434E-4</v>
      </c>
      <c r="AA4026" s="133">
        <f>CENSO[[#This Row],[v (m³)]]/SUM(AEEF[AEEF-UT])</f>
        <v>5.9812700861354992E-3</v>
      </c>
    </row>
    <row r="4027" spans="1:27" ht="14">
      <c r="A4027" s="86">
        <v>1</v>
      </c>
      <c r="B4027" s="86">
        <v>2</v>
      </c>
      <c r="C4027" s="63">
        <v>111</v>
      </c>
      <c r="D4027" s="63">
        <v>4026</v>
      </c>
      <c r="E4027" s="63" t="str">
        <f>VLOOKUP(CENSO[[#This Row],[NOME COMUM]],ESPECIES[],2,FALSE)</f>
        <v>Tachigali myrmecophila Ducke</v>
      </c>
      <c r="F4027" s="64" t="s">
        <v>14</v>
      </c>
      <c r="G4027" s="64">
        <v>350</v>
      </c>
      <c r="H4027" s="97">
        <f>CENSO[[#This Row],[CAP (cm)]]/PI()</f>
        <v>111.40846016432674</v>
      </c>
      <c r="I4027" s="64">
        <v>16</v>
      </c>
      <c r="J4027" s="96">
        <f>(PI()*(CENSO[[#This Row],[DAP (cm)]]^2))/40000</f>
        <v>0.97482402643785904</v>
      </c>
      <c r="K4027" s="96">
        <f>CENSO[[#This Row],[g (m²)]]*CENSO[[#This Row],[H (m)]]*0.7</f>
        <v>10.918029096104021</v>
      </c>
      <c r="L4027" s="64">
        <v>1</v>
      </c>
      <c r="M4027" s="65">
        <v>366178.59999999899</v>
      </c>
      <c r="N4027" s="87">
        <v>9702809</v>
      </c>
      <c r="O4027" s="87" t="s">
        <v>1228</v>
      </c>
      <c r="P4027" s="87" t="str">
        <f>VLOOKUP(CENSO[[#This Row],[DAP (cm)]],CD[],2,TRUE)</f>
        <v>TORA</v>
      </c>
      <c r="Q4027" s="87" t="str">
        <f>VLOOKUP(CENSO[[#This Row],[DAP (cm)]],DD[],2,TRUE)</f>
        <v>110├ 120</v>
      </c>
      <c r="R4027" s="87" t="str" cm="1">
        <f t="array" ref="R4027">INDEX(_xlfn.TEXTSPLIT(CENSO[[#This Row],[NOME CIENTIFICO]]," "),1)</f>
        <v>Tachigali</v>
      </c>
      <c r="S4027" s="98" t="s">
        <v>1004</v>
      </c>
      <c r="T4027" s="87">
        <f>_xlfn.MINIFS(CENSO[DAP (cm)],CENSO[NOME CIENTIFICO],CENSO[[#This Row],[NOME CIENTIFICO]])</f>
        <v>39.152116000606256</v>
      </c>
      <c r="U40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27" s="87" t="str">
        <f>IF(CENSO[[#This Row],[DAP (cm)]]&lt;CENSO[[#This Row],[DMCE (cm)]],"DAP &lt; DMCE","DAP ≥ DMCE")</f>
        <v>DAP ≥ DMCE</v>
      </c>
      <c r="W4027" s="87" t="str">
        <f>IF(CENSO[[#This Row],[DAP (cm)]]&gt;200, "Superior", "Inferior")</f>
        <v>Inferior</v>
      </c>
      <c r="X4027" s="87" t="str">
        <f>VLOOKUP(CENSO[[#This Row],[NOME COMUM]],ESPECIES[],4,FALSE)</f>
        <v>Não</v>
      </c>
      <c r="Y4027" s="87" t="str">
        <f>IF(IFERROR(VLOOKUP(CENSO[[#This Row],[NOME COMUM]],COMERCIAIS[],2, FALSE), "Não") &lt;&gt; "Não", "Sim", "Não")</f>
        <v>Sim</v>
      </c>
      <c r="Z4027" s="133">
        <f>CENSO[[#This Row],[g (m²)]]/SUM(AEEF[AEEF-UT])</f>
        <v>1.7055927408729228E-3</v>
      </c>
      <c r="AA4027" s="133">
        <f>CENSO[[#This Row],[v (m³)]]/SUM(AEEF[AEEF-UT])</f>
        <v>1.9102638697776734E-2</v>
      </c>
    </row>
    <row r="4028" spans="1:27" ht="14">
      <c r="A4028" s="86">
        <v>1</v>
      </c>
      <c r="B4028" s="86">
        <v>2</v>
      </c>
      <c r="C4028" s="63">
        <v>111</v>
      </c>
      <c r="D4028" s="63">
        <v>4027</v>
      </c>
      <c r="E4028" s="63" t="str">
        <f>VLOOKUP(CENSO[[#This Row],[NOME COMUM]],ESPECIES[],2,FALSE)</f>
        <v>Couratari guianensis Aubl.</v>
      </c>
      <c r="F4028" s="64" t="s">
        <v>6</v>
      </c>
      <c r="G4028" s="64">
        <v>385</v>
      </c>
      <c r="H4028" s="97">
        <f>CENSO[[#This Row],[CAP (cm)]]/PI()</f>
        <v>122.54930618075942</v>
      </c>
      <c r="I4028" s="64">
        <v>21</v>
      </c>
      <c r="J4028" s="96">
        <f>(PI()*(CENSO[[#This Row],[DAP (cm)]]^2))/40000</f>
        <v>1.1795370719898093</v>
      </c>
      <c r="K4028" s="96">
        <f>CENSO[[#This Row],[g (m²)]]*CENSO[[#This Row],[H (m)]]*0.7</f>
        <v>17.339194958250197</v>
      </c>
      <c r="L4028" s="64">
        <v>1</v>
      </c>
      <c r="M4028" s="65">
        <v>366149.7</v>
      </c>
      <c r="N4028" s="87">
        <v>9702781.6999999899</v>
      </c>
      <c r="O4028" s="87" t="s">
        <v>1228</v>
      </c>
      <c r="P4028" s="87" t="str">
        <f>VLOOKUP(CENSO[[#This Row],[DAP (cm)]],CD[],2,TRUE)</f>
        <v>TORA</v>
      </c>
      <c r="Q4028" s="87" t="str">
        <f>VLOOKUP(CENSO[[#This Row],[DAP (cm)]],DD[],2,TRUE)</f>
        <v>120├ 130</v>
      </c>
      <c r="R4028" s="87" t="str" cm="1">
        <f t="array" ref="R4028">INDEX(_xlfn.TEXTSPLIT(CENSO[[#This Row],[NOME CIENTIFICO]]," "),1)</f>
        <v>Couratari</v>
      </c>
      <c r="S4028" s="98" t="s">
        <v>1004</v>
      </c>
      <c r="T4028" s="87">
        <f>_xlfn.MINIFS(CENSO[DAP (cm)],CENSO[NOME CIENTIFICO],CENSO[[#This Row],[NOME CIENTIFICO]])</f>
        <v>38.833806114422465</v>
      </c>
      <c r="U40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28" s="87" t="str">
        <f>IF(CENSO[[#This Row],[DAP (cm)]]&lt;CENSO[[#This Row],[DMCE (cm)]],"DAP &lt; DMCE","DAP ≥ DMCE")</f>
        <v>DAP ≥ DMCE</v>
      </c>
      <c r="W4028" s="87" t="str">
        <f>IF(CENSO[[#This Row],[DAP (cm)]]&gt;200, "Superior", "Inferior")</f>
        <v>Inferior</v>
      </c>
      <c r="X4028" s="87" t="str">
        <f>VLOOKUP(CENSO[[#This Row],[NOME COMUM]],ESPECIES[],4,FALSE)</f>
        <v>Não</v>
      </c>
      <c r="Y4028" s="87" t="str">
        <f>IF(IFERROR(VLOOKUP(CENSO[[#This Row],[NOME COMUM]],COMERCIAIS[],2, FALSE), "Não") &lt;&gt; "Não", "Sim", "Não")</f>
        <v>Sim</v>
      </c>
      <c r="Z4028" s="133">
        <f>CENSO[[#This Row],[g (m²)]]/SUM(AEEF[AEEF-UT])</f>
        <v>2.0637672164562364E-3</v>
      </c>
      <c r="AA4028" s="133">
        <f>CENSO[[#This Row],[v (m³)]]/SUM(AEEF[AEEF-UT])</f>
        <v>3.0337378081906674E-2</v>
      </c>
    </row>
    <row r="4029" spans="1:27" ht="14">
      <c r="A4029" s="86">
        <v>1</v>
      </c>
      <c r="B4029" s="86">
        <v>2</v>
      </c>
      <c r="C4029" s="63">
        <v>111</v>
      </c>
      <c r="D4029" s="63">
        <v>4028</v>
      </c>
      <c r="E4029" s="63" t="str">
        <f>VLOOKUP(CENSO[[#This Row],[NOME COMUM]],ESPECIES[],2,FALSE)</f>
        <v>Piptadenia suaveolens Miq.</v>
      </c>
      <c r="F4029" s="64" t="s">
        <v>22</v>
      </c>
      <c r="G4029" s="64">
        <v>250</v>
      </c>
      <c r="H4029" s="97">
        <f>CENSO[[#This Row],[CAP (cm)]]/PI()</f>
        <v>79.577471545947674</v>
      </c>
      <c r="I4029" s="64">
        <v>15</v>
      </c>
      <c r="J4029" s="96">
        <f>(PI()*(CENSO[[#This Row],[DAP (cm)]]^2))/40000</f>
        <v>0.49735919716217297</v>
      </c>
      <c r="K4029" s="96">
        <f>CENSO[[#This Row],[g (m²)]]*CENSO[[#This Row],[H (m)]]*0.7</f>
        <v>5.2222715702028157</v>
      </c>
      <c r="L4029" s="64">
        <v>1</v>
      </c>
      <c r="M4029" s="65">
        <v>366109.299999999</v>
      </c>
      <c r="N4029" s="87">
        <v>9702727.9000000004</v>
      </c>
      <c r="O4029" s="87" t="s">
        <v>1228</v>
      </c>
      <c r="P4029" s="87" t="str">
        <f>VLOOKUP(CENSO[[#This Row],[DAP (cm)]],CD[],2,TRUE)</f>
        <v>TORA</v>
      </c>
      <c r="Q4029" s="87" t="str">
        <f>VLOOKUP(CENSO[[#This Row],[DAP (cm)]],DD[],2,TRUE)</f>
        <v>70├ 80</v>
      </c>
      <c r="R4029" s="87" t="str" cm="1">
        <f t="array" ref="R4029">INDEX(_xlfn.TEXTSPLIT(CENSO[[#This Row],[NOME CIENTIFICO]]," "),1)</f>
        <v>Piptadenia</v>
      </c>
      <c r="S4029" s="98" t="s">
        <v>1004</v>
      </c>
      <c r="T4029" s="87">
        <f>_xlfn.MINIFS(CENSO[DAP (cm)],CENSO[NOME CIENTIFICO],CENSO[[#This Row],[NOME CIENTIFICO]])</f>
        <v>39.788735772973837</v>
      </c>
      <c r="U40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29" s="87" t="str">
        <f>IF(CENSO[[#This Row],[DAP (cm)]]&lt;CENSO[[#This Row],[DMCE (cm)]],"DAP &lt; DMCE","DAP ≥ DMCE")</f>
        <v>DAP ≥ DMCE</v>
      </c>
      <c r="W4029" s="87" t="str">
        <f>IF(CENSO[[#This Row],[DAP (cm)]]&gt;200, "Superior", "Inferior")</f>
        <v>Inferior</v>
      </c>
      <c r="X4029" s="87" t="str">
        <f>VLOOKUP(CENSO[[#This Row],[NOME COMUM]],ESPECIES[],4,FALSE)</f>
        <v>Não</v>
      </c>
      <c r="Y4029" s="87" t="str">
        <f>IF(IFERROR(VLOOKUP(CENSO[[#This Row],[NOME COMUM]],COMERCIAIS[],2, FALSE), "Não") &lt;&gt; "Não", "Sim", "Não")</f>
        <v>Sim</v>
      </c>
      <c r="Z4029" s="133">
        <f>CENSO[[#This Row],[g (m²)]]/SUM(AEEF[AEEF-UT])</f>
        <v>8.7020037799638919E-4</v>
      </c>
      <c r="AA4029" s="133">
        <f>CENSO[[#This Row],[v (m³)]]/SUM(AEEF[AEEF-UT])</f>
        <v>9.1371039689620848E-3</v>
      </c>
    </row>
    <row r="4030" spans="1:27" ht="14">
      <c r="A4030" s="86">
        <v>1</v>
      </c>
      <c r="B4030" s="86">
        <v>2</v>
      </c>
      <c r="C4030" s="63">
        <v>111</v>
      </c>
      <c r="D4030" s="63">
        <v>4029</v>
      </c>
      <c r="E4030" s="63" t="str">
        <f>VLOOKUP(CENSO[[#This Row],[NOME COMUM]],ESPECIES[],2,FALSE)</f>
        <v>Piptadenia suaveolens Miq.</v>
      </c>
      <c r="F4030" s="64" t="s">
        <v>22</v>
      </c>
      <c r="G4030" s="64">
        <v>243</v>
      </c>
      <c r="H4030" s="97">
        <f>CENSO[[#This Row],[CAP (cm)]]/PI()</f>
        <v>77.349302342661133</v>
      </c>
      <c r="I4030" s="64">
        <v>17</v>
      </c>
      <c r="J4030" s="96">
        <f>(PI()*(CENSO[[#This Row],[DAP (cm)]]^2))/40000</f>
        <v>0.46989701173166643</v>
      </c>
      <c r="K4030" s="96">
        <f>CENSO[[#This Row],[g (m²)]]*CENSO[[#This Row],[H (m)]]*0.7</f>
        <v>5.5917744396068301</v>
      </c>
      <c r="L4030" s="64">
        <v>1</v>
      </c>
      <c r="M4030" s="65">
        <v>366097.5</v>
      </c>
      <c r="N4030" s="87">
        <v>9702733.4000000004</v>
      </c>
      <c r="O4030" s="87" t="s">
        <v>1228</v>
      </c>
      <c r="P4030" s="87" t="str">
        <f>VLOOKUP(CENSO[[#This Row],[DAP (cm)]],CD[],2,TRUE)</f>
        <v>TORA</v>
      </c>
      <c r="Q4030" s="87" t="str">
        <f>VLOOKUP(CENSO[[#This Row],[DAP (cm)]],DD[],2,TRUE)</f>
        <v>70├ 80</v>
      </c>
      <c r="R4030" s="87" t="str" cm="1">
        <f t="array" ref="R4030">INDEX(_xlfn.TEXTSPLIT(CENSO[[#This Row],[NOME CIENTIFICO]]," "),1)</f>
        <v>Piptadenia</v>
      </c>
      <c r="S4030" s="98" t="s">
        <v>1004</v>
      </c>
      <c r="T4030" s="87">
        <f>_xlfn.MINIFS(CENSO[DAP (cm)],CENSO[NOME CIENTIFICO],CENSO[[#This Row],[NOME CIENTIFICO]])</f>
        <v>39.788735772973837</v>
      </c>
      <c r="U40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30" s="87" t="str">
        <f>IF(CENSO[[#This Row],[DAP (cm)]]&lt;CENSO[[#This Row],[DMCE (cm)]],"DAP &lt; DMCE","DAP ≥ DMCE")</f>
        <v>DAP ≥ DMCE</v>
      </c>
      <c r="W4030" s="87" t="str">
        <f>IF(CENSO[[#This Row],[DAP (cm)]]&gt;200, "Superior", "Inferior")</f>
        <v>Inferior</v>
      </c>
      <c r="X4030" s="87" t="str">
        <f>VLOOKUP(CENSO[[#This Row],[NOME COMUM]],ESPECIES[],4,FALSE)</f>
        <v>Não</v>
      </c>
      <c r="Y4030" s="87" t="str">
        <f>IF(IFERROR(VLOOKUP(CENSO[[#This Row],[NOME COMUM]],COMERCIAIS[],2, FALSE), "Não") &lt;&gt; "Não", "Sim", "Não")</f>
        <v>Sim</v>
      </c>
      <c r="Z4030" s="133">
        <f>CENSO[[#This Row],[g (m²)]]/SUM(AEEF[AEEF-UT])</f>
        <v>8.2215139392494054E-4</v>
      </c>
      <c r="AA4030" s="133">
        <f>CENSO[[#This Row],[v (m³)]]/SUM(AEEF[AEEF-UT])</f>
        <v>9.7836015877067924E-3</v>
      </c>
    </row>
    <row r="4031" spans="1:27" ht="14">
      <c r="A4031" s="86">
        <v>1</v>
      </c>
      <c r="B4031" s="86">
        <v>2</v>
      </c>
      <c r="C4031" s="63">
        <v>111</v>
      </c>
      <c r="D4031" s="63">
        <v>4030</v>
      </c>
      <c r="E4031" s="63" t="str">
        <f>VLOOKUP(CENSO[[#This Row],[NOME COMUM]],ESPECIES[],2,FALSE)</f>
        <v>Pouteria sp.</v>
      </c>
      <c r="F4031" s="64" t="s">
        <v>83</v>
      </c>
      <c r="G4031" s="64">
        <v>232</v>
      </c>
      <c r="H4031" s="97">
        <f>CENSO[[#This Row],[CAP (cm)]]/PI()</f>
        <v>73.847893594639444</v>
      </c>
      <c r="I4031" s="64">
        <v>22</v>
      </c>
      <c r="J4031" s="96">
        <f>(PI()*(CENSO[[#This Row],[DAP (cm)]]^2))/40000</f>
        <v>0.42831778284890881</v>
      </c>
      <c r="K4031" s="96">
        <f>CENSO[[#This Row],[g (m²)]]*CENSO[[#This Row],[H (m)]]*0.7</f>
        <v>6.5960938558731961</v>
      </c>
      <c r="L4031" s="64">
        <v>1</v>
      </c>
      <c r="M4031" s="65">
        <v>366079.09999999899</v>
      </c>
      <c r="N4031" s="87">
        <v>9702704.5999999903</v>
      </c>
      <c r="O4031" s="87" t="s">
        <v>1227</v>
      </c>
      <c r="P4031" s="87" t="str">
        <f>VLOOKUP(CENSO[[#This Row],[DAP (cm)]],CD[],2,TRUE)</f>
        <v>TORA</v>
      </c>
      <c r="Q4031" s="87" t="str">
        <f>VLOOKUP(CENSO[[#This Row],[DAP (cm)]],DD[],2,TRUE)</f>
        <v>70├ 80</v>
      </c>
      <c r="R4031" s="87" t="str" cm="1">
        <f t="array" ref="R4031">INDEX(_xlfn.TEXTSPLIT(CENSO[[#This Row],[NOME CIENTIFICO]]," "),1)</f>
        <v>Pouteria</v>
      </c>
      <c r="S4031" s="98" t="s">
        <v>1004</v>
      </c>
      <c r="T4031" s="87">
        <f>_xlfn.MINIFS(CENSO[DAP (cm)],CENSO[NOME CIENTIFICO],CENSO[[#This Row],[NOME CIENTIFICO]])</f>
        <v>39.788735772973837</v>
      </c>
      <c r="U40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31" s="87" t="str">
        <f>IF(CENSO[[#This Row],[DAP (cm)]]&lt;CENSO[[#This Row],[DMCE (cm)]],"DAP &lt; DMCE","DAP ≥ DMCE")</f>
        <v>DAP ≥ DMCE</v>
      </c>
      <c r="W4031" s="87" t="str">
        <f>IF(CENSO[[#This Row],[DAP (cm)]]&gt;200, "Superior", "Inferior")</f>
        <v>Inferior</v>
      </c>
      <c r="X4031" s="87" t="str">
        <f>VLOOKUP(CENSO[[#This Row],[NOME COMUM]],ESPECIES[],4,FALSE)</f>
        <v>Não</v>
      </c>
      <c r="Y4031" s="87" t="str">
        <f>IF(IFERROR(VLOOKUP(CENSO[[#This Row],[NOME COMUM]],COMERCIAIS[],2, FALSE), "Não") &lt;&gt; "Não", "Sim", "Não")</f>
        <v>Não</v>
      </c>
      <c r="Z4031" s="133">
        <f>CENSO[[#This Row],[g (m²)]]/SUM(AEEF[AEEF-UT])</f>
        <v>7.4940264232444247E-4</v>
      </c>
      <c r="AA4031" s="133">
        <f>CENSO[[#This Row],[v (m³)]]/SUM(AEEF[AEEF-UT])</f>
        <v>1.1540800691796416E-2</v>
      </c>
    </row>
    <row r="4032" spans="1:27" ht="14">
      <c r="A4032" s="86">
        <v>1</v>
      </c>
      <c r="B4032" s="86">
        <v>2</v>
      </c>
      <c r="C4032" s="63">
        <v>111</v>
      </c>
      <c r="D4032" s="63">
        <v>4031</v>
      </c>
      <c r="E4032" s="63" t="str">
        <f>VLOOKUP(CENSO[[#This Row],[NOME COMUM]],ESPECIES[],2,FALSE)</f>
        <v>Pouteria sp.</v>
      </c>
      <c r="F4032" s="64" t="s">
        <v>83</v>
      </c>
      <c r="G4032" s="64">
        <v>240</v>
      </c>
      <c r="H4032" s="97">
        <f>CENSO[[#This Row],[CAP (cm)]]/PI()</f>
        <v>76.394372684109769</v>
      </c>
      <c r="I4032" s="64">
        <v>23</v>
      </c>
      <c r="J4032" s="96">
        <f>(PI()*(CENSO[[#This Row],[DAP (cm)]]^2))/40000</f>
        <v>0.45836623610465865</v>
      </c>
      <c r="K4032" s="96">
        <f>CENSO[[#This Row],[g (m²)]]*CENSO[[#This Row],[H (m)]]*0.7</f>
        <v>7.3796964012850044</v>
      </c>
      <c r="L4032" s="64">
        <v>1</v>
      </c>
      <c r="M4032" s="65">
        <v>366080.4</v>
      </c>
      <c r="N4032" s="87">
        <v>9702702.8000000007</v>
      </c>
      <c r="O4032" s="87" t="s">
        <v>1227</v>
      </c>
      <c r="P4032" s="87" t="str">
        <f>VLOOKUP(CENSO[[#This Row],[DAP (cm)]],CD[],2,TRUE)</f>
        <v>TORA</v>
      </c>
      <c r="Q4032" s="87" t="str">
        <f>VLOOKUP(CENSO[[#This Row],[DAP (cm)]],DD[],2,TRUE)</f>
        <v>70├ 80</v>
      </c>
      <c r="R4032" s="87" t="str" cm="1">
        <f t="array" ref="R4032">INDEX(_xlfn.TEXTSPLIT(CENSO[[#This Row],[NOME CIENTIFICO]]," "),1)</f>
        <v>Pouteria</v>
      </c>
      <c r="S4032" s="98" t="s">
        <v>1004</v>
      </c>
      <c r="T4032" s="87">
        <f>_xlfn.MINIFS(CENSO[DAP (cm)],CENSO[NOME CIENTIFICO],CENSO[[#This Row],[NOME CIENTIFICO]])</f>
        <v>39.788735772973837</v>
      </c>
      <c r="U40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32" s="87" t="str">
        <f>IF(CENSO[[#This Row],[DAP (cm)]]&lt;CENSO[[#This Row],[DMCE (cm)]],"DAP &lt; DMCE","DAP ≥ DMCE")</f>
        <v>DAP ≥ DMCE</v>
      </c>
      <c r="W4032" s="87" t="str">
        <f>IF(CENSO[[#This Row],[DAP (cm)]]&gt;200, "Superior", "Inferior")</f>
        <v>Inferior</v>
      </c>
      <c r="X4032" s="87" t="str">
        <f>VLOOKUP(CENSO[[#This Row],[NOME COMUM]],ESPECIES[],4,FALSE)</f>
        <v>Não</v>
      </c>
      <c r="Y4032" s="87" t="str">
        <f>IF(IFERROR(VLOOKUP(CENSO[[#This Row],[NOME COMUM]],COMERCIAIS[],2, FALSE), "Não") &lt;&gt; "Não", "Sim", "Não")</f>
        <v>Não</v>
      </c>
      <c r="Z4032" s="133">
        <f>CENSO[[#This Row],[g (m²)]]/SUM(AEEF[AEEF-UT])</f>
        <v>8.0197666836147232E-4</v>
      </c>
      <c r="AA4032" s="133">
        <f>CENSO[[#This Row],[v (m³)]]/SUM(AEEF[AEEF-UT])</f>
        <v>1.2911824360619705E-2</v>
      </c>
    </row>
    <row r="4033" spans="1:27" ht="14">
      <c r="A4033" s="86">
        <v>1</v>
      </c>
      <c r="B4033" s="86">
        <v>2</v>
      </c>
      <c r="C4033" s="63">
        <v>111</v>
      </c>
      <c r="D4033" s="63">
        <v>4032</v>
      </c>
      <c r="E4033" s="63" t="str">
        <f>VLOOKUP(CENSO[[#This Row],[NOME COMUM]],ESPECIES[],2,FALSE)</f>
        <v>Couratari guianensis Aubl.</v>
      </c>
      <c r="F4033" s="64" t="s">
        <v>6</v>
      </c>
      <c r="G4033" s="64">
        <v>199</v>
      </c>
      <c r="H4033" s="97">
        <f>CENSO[[#This Row],[CAP (cm)]]/PI()</f>
        <v>63.343667350574343</v>
      </c>
      <c r="I4033" s="64">
        <v>21</v>
      </c>
      <c r="J4033" s="96">
        <f>(PI()*(CENSO[[#This Row],[DAP (cm)]]^2))/40000</f>
        <v>0.31513474506910732</v>
      </c>
      <c r="K4033" s="96">
        <f>CENSO[[#This Row],[g (m²)]]*CENSO[[#This Row],[H (m)]]*0.7</f>
        <v>4.6324807525158773</v>
      </c>
      <c r="L4033" s="64">
        <v>1</v>
      </c>
      <c r="M4033" s="65">
        <v>366029.7</v>
      </c>
      <c r="N4033" s="87">
        <v>9702614.0999999903</v>
      </c>
      <c r="O4033" s="87" t="s">
        <v>1228</v>
      </c>
      <c r="P4033" s="87" t="str">
        <f>VLOOKUP(CENSO[[#This Row],[DAP (cm)]],CD[],2,TRUE)</f>
        <v>TORA</v>
      </c>
      <c r="Q4033" s="87" t="str">
        <f>VLOOKUP(CENSO[[#This Row],[DAP (cm)]],DD[],2,TRUE)</f>
        <v>60├ 70</v>
      </c>
      <c r="R4033" s="87" t="str" cm="1">
        <f t="array" ref="R4033">INDEX(_xlfn.TEXTSPLIT(CENSO[[#This Row],[NOME CIENTIFICO]]," "),1)</f>
        <v>Couratari</v>
      </c>
      <c r="S4033" s="98" t="s">
        <v>1004</v>
      </c>
      <c r="T4033" s="87">
        <f>_xlfn.MINIFS(CENSO[DAP (cm)],CENSO[NOME CIENTIFICO],CENSO[[#This Row],[NOME CIENTIFICO]])</f>
        <v>38.833806114422465</v>
      </c>
      <c r="U40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33" s="87" t="str">
        <f>IF(CENSO[[#This Row],[DAP (cm)]]&lt;CENSO[[#This Row],[DMCE (cm)]],"DAP &lt; DMCE","DAP ≥ DMCE")</f>
        <v>DAP ≥ DMCE</v>
      </c>
      <c r="W4033" s="87" t="str">
        <f>IF(CENSO[[#This Row],[DAP (cm)]]&gt;200, "Superior", "Inferior")</f>
        <v>Inferior</v>
      </c>
      <c r="X4033" s="87" t="str">
        <f>VLOOKUP(CENSO[[#This Row],[NOME COMUM]],ESPECIES[],4,FALSE)</f>
        <v>Não</v>
      </c>
      <c r="Y4033" s="87" t="str">
        <f>IF(IFERROR(VLOOKUP(CENSO[[#This Row],[NOME COMUM]],COMERCIAIS[],2, FALSE), "Não") &lt;&gt; "Não", "Sim", "Não")</f>
        <v>Sim</v>
      </c>
      <c r="Z4033" s="133">
        <f>CENSO[[#This Row],[g (m²)]]/SUM(AEEF[AEEF-UT])</f>
        <v>5.5137288270456E-4</v>
      </c>
      <c r="AA4033" s="133">
        <f>CENSO[[#This Row],[v (m³)]]/SUM(AEEF[AEEF-UT])</f>
        <v>8.1051813757570309E-3</v>
      </c>
    </row>
    <row r="4034" spans="1:27" ht="14">
      <c r="A4034" s="86">
        <v>1</v>
      </c>
      <c r="B4034" s="86">
        <v>2</v>
      </c>
      <c r="C4034" s="63">
        <v>111</v>
      </c>
      <c r="D4034" s="63">
        <v>4033</v>
      </c>
      <c r="E4034" s="63" t="str">
        <f>VLOOKUP(CENSO[[#This Row],[NOME COMUM]],ESPECIES[],2,FALSE)</f>
        <v>Cedrelinga catenaeformis Ducke</v>
      </c>
      <c r="F4034" s="64" t="s">
        <v>71</v>
      </c>
      <c r="G4034" s="64">
        <v>500</v>
      </c>
      <c r="H4034" s="97">
        <f>CENSO[[#This Row],[CAP (cm)]]/PI()</f>
        <v>159.15494309189535</v>
      </c>
      <c r="I4034" s="64">
        <v>21</v>
      </c>
      <c r="J4034" s="96">
        <f>(PI()*(CENSO[[#This Row],[DAP (cm)]]^2))/40000</f>
        <v>1.9894367886486919</v>
      </c>
      <c r="K4034" s="96">
        <f>CENSO[[#This Row],[g (m²)]]*CENSO[[#This Row],[H (m)]]*0.7</f>
        <v>29.24472079313577</v>
      </c>
      <c r="L4034" s="64">
        <v>1</v>
      </c>
      <c r="M4034" s="65">
        <v>366045.9</v>
      </c>
      <c r="N4034" s="87">
        <v>9702604.1999999899</v>
      </c>
      <c r="O4034" s="87" t="s">
        <v>1228</v>
      </c>
      <c r="P4034" s="87" t="str">
        <f>VLOOKUP(CENSO[[#This Row],[DAP (cm)]],CD[],2,TRUE)</f>
        <v>TORA</v>
      </c>
      <c r="Q4034" s="87" t="str">
        <f>VLOOKUP(CENSO[[#This Row],[DAP (cm)]],DD[],2,TRUE)</f>
        <v>150├ 160</v>
      </c>
      <c r="R4034" s="87" t="str" cm="1">
        <f t="array" ref="R4034">INDEX(_xlfn.TEXTSPLIT(CENSO[[#This Row],[NOME CIENTIFICO]]," "),1)</f>
        <v>Cedrelinga</v>
      </c>
      <c r="S4034" s="98" t="s">
        <v>1004</v>
      </c>
      <c r="T4034" s="87">
        <f>_xlfn.MINIFS(CENSO[DAP (cm)],CENSO[NOME CIENTIFICO],CENSO[[#This Row],[NOME CIENTIFICO]])</f>
        <v>38.515496228238675</v>
      </c>
      <c r="U40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34" s="87" t="str">
        <f>IF(CENSO[[#This Row],[DAP (cm)]]&lt;CENSO[[#This Row],[DMCE (cm)]],"DAP &lt; DMCE","DAP ≥ DMCE")</f>
        <v>DAP ≥ DMCE</v>
      </c>
      <c r="W4034" s="87" t="str">
        <f>IF(CENSO[[#This Row],[DAP (cm)]]&gt;200, "Superior", "Inferior")</f>
        <v>Inferior</v>
      </c>
      <c r="X4034" s="87" t="str">
        <f>VLOOKUP(CENSO[[#This Row],[NOME COMUM]],ESPECIES[],4,FALSE)</f>
        <v>Não</v>
      </c>
      <c r="Y4034" s="87" t="str">
        <f>IF(IFERROR(VLOOKUP(CENSO[[#This Row],[NOME COMUM]],COMERCIAIS[],2, FALSE), "Não") &lt;&gt; "Não", "Sim", "Não")</f>
        <v>Sim</v>
      </c>
      <c r="Z4034" s="133">
        <f>CENSO[[#This Row],[g (m²)]]/SUM(AEEF[AEEF-UT])</f>
        <v>3.4808015119855568E-3</v>
      </c>
      <c r="AA4034" s="133">
        <f>CENSO[[#This Row],[v (m³)]]/SUM(AEEF[AEEF-UT])</f>
        <v>5.1167782226187682E-2</v>
      </c>
    </row>
    <row r="4035" spans="1:27" ht="14">
      <c r="A4035" s="86">
        <v>1</v>
      </c>
      <c r="B4035" s="86">
        <v>2</v>
      </c>
      <c r="C4035" s="63">
        <v>111</v>
      </c>
      <c r="D4035" s="63">
        <v>4034</v>
      </c>
      <c r="E4035" s="63" t="str">
        <f>VLOOKUP(CENSO[[#This Row],[NOME COMUM]],ESPECIES[],2,FALSE)</f>
        <v>Piptadenia suaveolens Miq.</v>
      </c>
      <c r="F4035" s="64" t="s">
        <v>22</v>
      </c>
      <c r="G4035" s="64">
        <v>159</v>
      </c>
      <c r="H4035" s="97">
        <f>CENSO[[#This Row],[CAP (cm)]]/PI()</f>
        <v>50.611271903222722</v>
      </c>
      <c r="I4035" s="64">
        <v>18</v>
      </c>
      <c r="J4035" s="96">
        <f>(PI()*(CENSO[[#This Row],[DAP (cm)]]^2))/40000</f>
        <v>0.20117980581531036</v>
      </c>
      <c r="K4035" s="96">
        <f>CENSO[[#This Row],[g (m²)]]*CENSO[[#This Row],[H (m)]]*0.7</f>
        <v>2.5348655532729101</v>
      </c>
      <c r="L4035" s="64">
        <v>1</v>
      </c>
      <c r="M4035" s="65">
        <v>366054</v>
      </c>
      <c r="N4035" s="87">
        <v>9702595.9000000004</v>
      </c>
      <c r="O4035" s="87" t="s">
        <v>1228</v>
      </c>
      <c r="P4035" s="87" t="str">
        <f>VLOOKUP(CENSO[[#This Row],[DAP (cm)]],CD[],2,TRUE)</f>
        <v>TORA</v>
      </c>
      <c r="Q4035" s="87" t="str">
        <f>VLOOKUP(CENSO[[#This Row],[DAP (cm)]],DD[],2,TRUE)</f>
        <v>50├ 60</v>
      </c>
      <c r="R4035" s="87" t="str" cm="1">
        <f t="array" ref="R4035">INDEX(_xlfn.TEXTSPLIT(CENSO[[#This Row],[NOME CIENTIFICO]]," "),1)</f>
        <v>Piptadenia</v>
      </c>
      <c r="S4035" s="98" t="s">
        <v>1004</v>
      </c>
      <c r="T4035" s="87">
        <f>_xlfn.MINIFS(CENSO[DAP (cm)],CENSO[NOME CIENTIFICO],CENSO[[#This Row],[NOME CIENTIFICO]])</f>
        <v>39.788735772973837</v>
      </c>
      <c r="U40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35" s="87" t="str">
        <f>IF(CENSO[[#This Row],[DAP (cm)]]&lt;CENSO[[#This Row],[DMCE (cm)]],"DAP &lt; DMCE","DAP ≥ DMCE")</f>
        <v>DAP ≥ DMCE</v>
      </c>
      <c r="W4035" s="87" t="str">
        <f>IF(CENSO[[#This Row],[DAP (cm)]]&gt;200, "Superior", "Inferior")</f>
        <v>Inferior</v>
      </c>
      <c r="X4035" s="87" t="str">
        <f>VLOOKUP(CENSO[[#This Row],[NOME COMUM]],ESPECIES[],4,FALSE)</f>
        <v>Não</v>
      </c>
      <c r="Y4035" s="87" t="str">
        <f>IF(IFERROR(VLOOKUP(CENSO[[#This Row],[NOME COMUM]],COMERCIAIS[],2, FALSE), "Não") &lt;&gt; "Não", "Sim", "Não")</f>
        <v>Sim</v>
      </c>
      <c r="Z4035" s="133">
        <f>CENSO[[#This Row],[g (m²)]]/SUM(AEEF[AEEF-UT])</f>
        <v>3.5199257209802751E-4</v>
      </c>
      <c r="AA4035" s="133">
        <f>CENSO[[#This Row],[v (m³)]]/SUM(AEEF[AEEF-UT])</f>
        <v>4.4351064084351454E-3</v>
      </c>
    </row>
    <row r="4036" spans="1:27" ht="14">
      <c r="A4036" s="86">
        <v>1</v>
      </c>
      <c r="B4036" s="86">
        <v>2</v>
      </c>
      <c r="C4036" s="63">
        <v>111</v>
      </c>
      <c r="D4036" s="63">
        <v>4035</v>
      </c>
      <c r="E4036" s="63" t="str">
        <f>VLOOKUP(CENSO[[#This Row],[NOME COMUM]],ESPECIES[],2,FALSE)</f>
        <v>Couratari guianensis Aubl.</v>
      </c>
      <c r="F4036" s="64" t="s">
        <v>6</v>
      </c>
      <c r="G4036" s="64">
        <v>280</v>
      </c>
      <c r="H4036" s="97">
        <f>CENSO[[#This Row],[CAP (cm)]]/PI()</f>
        <v>89.12676813146139</v>
      </c>
      <c r="I4036" s="64">
        <v>23</v>
      </c>
      <c r="J4036" s="96">
        <f>(PI()*(CENSO[[#This Row],[DAP (cm)]]^2))/40000</f>
        <v>0.62388737692022966</v>
      </c>
      <c r="K4036" s="96">
        <f>CENSO[[#This Row],[g (m²)]]*CENSO[[#This Row],[H (m)]]*0.7</f>
        <v>10.044586768415698</v>
      </c>
      <c r="L4036" s="64">
        <v>1</v>
      </c>
      <c r="M4036" s="65">
        <v>366051.299999999</v>
      </c>
      <c r="N4036" s="87">
        <v>9702552.5</v>
      </c>
      <c r="O4036" s="87" t="s">
        <v>1228</v>
      </c>
      <c r="P4036" s="87" t="str">
        <f>VLOOKUP(CENSO[[#This Row],[DAP (cm)]],CD[],2,TRUE)</f>
        <v>TORA</v>
      </c>
      <c r="Q4036" s="87" t="str">
        <f>VLOOKUP(CENSO[[#This Row],[DAP (cm)]],DD[],2,TRUE)</f>
        <v>80├ 90</v>
      </c>
      <c r="R4036" s="87" t="str" cm="1">
        <f t="array" ref="R4036">INDEX(_xlfn.TEXTSPLIT(CENSO[[#This Row],[NOME CIENTIFICO]]," "),1)</f>
        <v>Couratari</v>
      </c>
      <c r="S4036" s="98" t="s">
        <v>1004</v>
      </c>
      <c r="T4036" s="87">
        <f>_xlfn.MINIFS(CENSO[DAP (cm)],CENSO[NOME CIENTIFICO],CENSO[[#This Row],[NOME CIENTIFICO]])</f>
        <v>38.833806114422465</v>
      </c>
      <c r="U40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36" s="87" t="str">
        <f>IF(CENSO[[#This Row],[DAP (cm)]]&lt;CENSO[[#This Row],[DMCE (cm)]],"DAP &lt; DMCE","DAP ≥ DMCE")</f>
        <v>DAP ≥ DMCE</v>
      </c>
      <c r="W4036" s="87" t="str">
        <f>IF(CENSO[[#This Row],[DAP (cm)]]&gt;200, "Superior", "Inferior")</f>
        <v>Inferior</v>
      </c>
      <c r="X4036" s="87" t="str">
        <f>VLOOKUP(CENSO[[#This Row],[NOME COMUM]],ESPECIES[],4,FALSE)</f>
        <v>Não</v>
      </c>
      <c r="Y4036" s="87" t="str">
        <f>IF(IFERROR(VLOOKUP(CENSO[[#This Row],[NOME COMUM]],COMERCIAIS[],2, FALSE), "Não") &lt;&gt; "Não", "Sim", "Não")</f>
        <v>Sim</v>
      </c>
      <c r="Z4036" s="133">
        <f>CENSO[[#This Row],[g (m²)]]/SUM(AEEF[AEEF-UT])</f>
        <v>1.0915793541586703E-3</v>
      </c>
      <c r="AA4036" s="133">
        <f>CENSO[[#This Row],[v (m³)]]/SUM(AEEF[AEEF-UT])</f>
        <v>1.7574427601954594E-2</v>
      </c>
    </row>
    <row r="4037" spans="1:27" ht="14">
      <c r="A4037" s="86">
        <v>1</v>
      </c>
      <c r="B4037" s="86">
        <v>2</v>
      </c>
      <c r="C4037" s="63">
        <v>111</v>
      </c>
      <c r="D4037" s="63">
        <v>4036</v>
      </c>
      <c r="E4037" s="63" t="str">
        <f>VLOOKUP(CENSO[[#This Row],[NOME COMUM]],ESPECIES[],2,FALSE)</f>
        <v>Enterolobium contortisiliquum (Vell.) Morong</v>
      </c>
      <c r="F4037" s="64" t="s">
        <v>45</v>
      </c>
      <c r="G4037" s="64">
        <v>313</v>
      </c>
      <c r="H4037" s="97">
        <f>CENSO[[#This Row],[CAP (cm)]]/PI()</f>
        <v>99.630994375526484</v>
      </c>
      <c r="I4037" s="64">
        <v>20</v>
      </c>
      <c r="J4037" s="96">
        <f>(PI()*(CENSO[[#This Row],[DAP (cm)]]^2))/40000</f>
        <v>0.7796125309884947</v>
      </c>
      <c r="K4037" s="96">
        <f>CENSO[[#This Row],[g (m²)]]*CENSO[[#This Row],[H (m)]]*0.7</f>
        <v>10.914575433838925</v>
      </c>
      <c r="L4037" s="64">
        <v>1</v>
      </c>
      <c r="M4037" s="65">
        <v>366049</v>
      </c>
      <c r="N4037" s="87">
        <v>9702552.4000000004</v>
      </c>
      <c r="O4037" s="87" t="s">
        <v>1228</v>
      </c>
      <c r="P4037" s="87" t="str">
        <f>VLOOKUP(CENSO[[#This Row],[DAP (cm)]],CD[],2,TRUE)</f>
        <v>TORA</v>
      </c>
      <c r="Q4037" s="87" t="str">
        <f>VLOOKUP(CENSO[[#This Row],[DAP (cm)]],DD[],2,TRUE)</f>
        <v>90├ 100</v>
      </c>
      <c r="R4037" s="87" t="str" cm="1">
        <f t="array" ref="R4037">INDEX(_xlfn.TEXTSPLIT(CENSO[[#This Row],[NOME CIENTIFICO]]," "),1)</f>
        <v>Enterolobium</v>
      </c>
      <c r="S4037" s="98" t="s">
        <v>1004</v>
      </c>
      <c r="T4037" s="87">
        <f>_xlfn.MINIFS(CENSO[DAP (cm)],CENSO[NOME CIENTIFICO],CENSO[[#This Row],[NOME CIENTIFICO]])</f>
        <v>42.971834634811742</v>
      </c>
      <c r="U40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4037" s="87" t="str">
        <f>IF(CENSO[[#This Row],[DAP (cm)]]&lt;CENSO[[#This Row],[DMCE (cm)]],"DAP &lt; DMCE","DAP ≥ DMCE")</f>
        <v>DAP ≥ DMCE</v>
      </c>
      <c r="W4037" s="87" t="str">
        <f>IF(CENSO[[#This Row],[DAP (cm)]]&gt;200, "Superior", "Inferior")</f>
        <v>Inferior</v>
      </c>
      <c r="X4037" s="87" t="str">
        <f>VLOOKUP(CENSO[[#This Row],[NOME COMUM]],ESPECIES[],4,FALSE)</f>
        <v>Não</v>
      </c>
      <c r="Y4037" s="87" t="str">
        <f>IF(IFERROR(VLOOKUP(CENSO[[#This Row],[NOME COMUM]],COMERCIAIS[],2, FALSE), "Não") &lt;&gt; "Não", "Sim", "Não")</f>
        <v>Sim</v>
      </c>
      <c r="Z4037" s="133">
        <f>CENSO[[#This Row],[g (m²)]]/SUM(AEEF[AEEF-UT])</f>
        <v>1.3640425733108519E-3</v>
      </c>
      <c r="AA4037" s="133">
        <f>CENSO[[#This Row],[v (m³)]]/SUM(AEEF[AEEF-UT])</f>
        <v>1.9096596026351925E-2</v>
      </c>
    </row>
    <row r="4038" spans="1:27" ht="14">
      <c r="A4038" s="86">
        <v>1</v>
      </c>
      <c r="B4038" s="86">
        <v>2</v>
      </c>
      <c r="C4038" s="63">
        <v>111</v>
      </c>
      <c r="D4038" s="63">
        <v>4037</v>
      </c>
      <c r="E4038" s="63" t="str">
        <f>VLOOKUP(CENSO[[#This Row],[NOME COMUM]],ESPECIES[],2,FALSE)</f>
        <v>Erisma uncinatum Warm.</v>
      </c>
      <c r="F4038" s="64" t="s">
        <v>98</v>
      </c>
      <c r="G4038" s="64">
        <v>400</v>
      </c>
      <c r="H4038" s="97">
        <f>CENSO[[#This Row],[CAP (cm)]]/PI()</f>
        <v>127.32395447351627</v>
      </c>
      <c r="I4038" s="64">
        <v>23</v>
      </c>
      <c r="J4038" s="96">
        <f>(PI()*(CENSO[[#This Row],[DAP (cm)]]^2))/40000</f>
        <v>1.2732395447351625</v>
      </c>
      <c r="K4038" s="96">
        <f>CENSO[[#This Row],[g (m²)]]*CENSO[[#This Row],[H (m)]]*0.7</f>
        <v>20.499156670236115</v>
      </c>
      <c r="L4038" s="64">
        <v>1</v>
      </c>
      <c r="M4038" s="65">
        <v>366046.7</v>
      </c>
      <c r="N4038" s="87">
        <v>9702545.8000000007</v>
      </c>
      <c r="O4038" s="87" t="s">
        <v>1228</v>
      </c>
      <c r="P4038" s="87" t="str">
        <f>VLOOKUP(CENSO[[#This Row],[DAP (cm)]],CD[],2,TRUE)</f>
        <v>TORA</v>
      </c>
      <c r="Q4038" s="87" t="str">
        <f>VLOOKUP(CENSO[[#This Row],[DAP (cm)]],DD[],2,TRUE)</f>
        <v>120├ 130</v>
      </c>
      <c r="R4038" s="87" t="str" cm="1">
        <f t="array" ref="R4038">INDEX(_xlfn.TEXTSPLIT(CENSO[[#This Row],[NOME CIENTIFICO]]," "),1)</f>
        <v>Erisma</v>
      </c>
      <c r="S4038" s="98" t="s">
        <v>1004</v>
      </c>
      <c r="T4038" s="87">
        <f>_xlfn.MINIFS(CENSO[DAP (cm)],CENSO[NOME CIENTIFICO],CENSO[[#This Row],[NOME CIENTIFICO]])</f>
        <v>41.38028520389279</v>
      </c>
      <c r="U40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038" s="87" t="str">
        <f>IF(CENSO[[#This Row],[DAP (cm)]]&lt;CENSO[[#This Row],[DMCE (cm)]],"DAP &lt; DMCE","DAP ≥ DMCE")</f>
        <v>DAP ≥ DMCE</v>
      </c>
      <c r="W4038" s="87" t="str">
        <f>IF(CENSO[[#This Row],[DAP (cm)]]&gt;200, "Superior", "Inferior")</f>
        <v>Inferior</v>
      </c>
      <c r="X4038" s="87" t="str">
        <f>VLOOKUP(CENSO[[#This Row],[NOME COMUM]],ESPECIES[],4,FALSE)</f>
        <v>Não</v>
      </c>
      <c r="Y4038" s="87" t="str">
        <f>IF(IFERROR(VLOOKUP(CENSO[[#This Row],[NOME COMUM]],COMERCIAIS[],2, FALSE), "Não") &lt;&gt; "Não", "Sim", "Não")</f>
        <v>Sim</v>
      </c>
      <c r="Z4038" s="133">
        <f>CENSO[[#This Row],[g (m²)]]/SUM(AEEF[AEEF-UT])</f>
        <v>2.2277129676707558E-3</v>
      </c>
      <c r="AA4038" s="133">
        <f>CENSO[[#This Row],[v (m³)]]/SUM(AEEF[AEEF-UT])</f>
        <v>3.5866178779499165E-2</v>
      </c>
    </row>
    <row r="4039" spans="1:27" ht="14">
      <c r="A4039" s="86">
        <v>1</v>
      </c>
      <c r="B4039" s="86">
        <v>2</v>
      </c>
      <c r="C4039" s="63">
        <v>111</v>
      </c>
      <c r="D4039" s="63">
        <v>4038</v>
      </c>
      <c r="E4039" s="63" t="str">
        <f>VLOOKUP(CENSO[[#This Row],[NOME COMUM]],ESPECIES[],2,FALSE)</f>
        <v>Erisma uncinatum Warm.</v>
      </c>
      <c r="F4039" s="64" t="s">
        <v>98</v>
      </c>
      <c r="G4039" s="64">
        <v>310</v>
      </c>
      <c r="H4039" s="97">
        <f>CENSO[[#This Row],[CAP (cm)]]/PI()</f>
        <v>98.676064716975105</v>
      </c>
      <c r="I4039" s="64">
        <v>16</v>
      </c>
      <c r="J4039" s="96">
        <f>(PI()*(CENSO[[#This Row],[DAP (cm)]]^2))/40000</f>
        <v>0.7647395015565569</v>
      </c>
      <c r="K4039" s="96">
        <f>CENSO[[#This Row],[g (m²)]]*CENSO[[#This Row],[H (m)]]*0.7</f>
        <v>8.5650824174334375</v>
      </c>
      <c r="L4039" s="64">
        <v>1</v>
      </c>
      <c r="M4039" s="65">
        <v>366046.7</v>
      </c>
      <c r="N4039" s="87">
        <v>9702543.5999999903</v>
      </c>
      <c r="O4039" s="87" t="s">
        <v>1228</v>
      </c>
      <c r="P4039" s="87" t="str">
        <f>VLOOKUP(CENSO[[#This Row],[DAP (cm)]],CD[],2,TRUE)</f>
        <v>TORA</v>
      </c>
      <c r="Q4039" s="87" t="str">
        <f>VLOOKUP(CENSO[[#This Row],[DAP (cm)]],DD[],2,TRUE)</f>
        <v>90├ 100</v>
      </c>
      <c r="R4039" s="87" t="str" cm="1">
        <f t="array" ref="R4039">INDEX(_xlfn.TEXTSPLIT(CENSO[[#This Row],[NOME CIENTIFICO]]," "),1)</f>
        <v>Erisma</v>
      </c>
      <c r="S4039" s="98" t="s">
        <v>1004</v>
      </c>
      <c r="T4039" s="87">
        <f>_xlfn.MINIFS(CENSO[DAP (cm)],CENSO[NOME CIENTIFICO],CENSO[[#This Row],[NOME CIENTIFICO]])</f>
        <v>41.38028520389279</v>
      </c>
      <c r="U40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039" s="87" t="str">
        <f>IF(CENSO[[#This Row],[DAP (cm)]]&lt;CENSO[[#This Row],[DMCE (cm)]],"DAP &lt; DMCE","DAP ≥ DMCE")</f>
        <v>DAP ≥ DMCE</v>
      </c>
      <c r="W4039" s="87" t="str">
        <f>IF(CENSO[[#This Row],[DAP (cm)]]&gt;200, "Superior", "Inferior")</f>
        <v>Inferior</v>
      </c>
      <c r="X4039" s="87" t="str">
        <f>VLOOKUP(CENSO[[#This Row],[NOME COMUM]],ESPECIES[],4,FALSE)</f>
        <v>Não</v>
      </c>
      <c r="Y4039" s="87" t="str">
        <f>IF(IFERROR(VLOOKUP(CENSO[[#This Row],[NOME COMUM]],COMERCIAIS[],2, FALSE), "Não") &lt;&gt; "Não", "Sim", "Não")</f>
        <v>Sim</v>
      </c>
      <c r="Z4039" s="133">
        <f>CENSO[[#This Row],[g (m²)]]/SUM(AEEF[AEEF-UT])</f>
        <v>1.3380201012072475E-3</v>
      </c>
      <c r="AA4039" s="133">
        <f>CENSO[[#This Row],[v (m³)]]/SUM(AEEF[AEEF-UT])</f>
        <v>1.4985825133521173E-2</v>
      </c>
    </row>
    <row r="4040" spans="1:27" ht="14">
      <c r="A4040" s="86">
        <v>1</v>
      </c>
      <c r="B4040" s="86">
        <v>2</v>
      </c>
      <c r="C4040" s="63">
        <v>111</v>
      </c>
      <c r="D4040" s="63">
        <v>4039</v>
      </c>
      <c r="E4040" s="63" t="str">
        <f>VLOOKUP(CENSO[[#This Row],[NOME COMUM]],ESPECIES[],2,FALSE)</f>
        <v>Goupia glabra Aubl.</v>
      </c>
      <c r="F4040" s="64" t="s">
        <v>34</v>
      </c>
      <c r="G4040" s="64">
        <v>250</v>
      </c>
      <c r="H4040" s="97">
        <f>CENSO[[#This Row],[CAP (cm)]]/PI()</f>
        <v>79.577471545947674</v>
      </c>
      <c r="I4040" s="64">
        <v>16</v>
      </c>
      <c r="J4040" s="96">
        <f>(PI()*(CENSO[[#This Row],[DAP (cm)]]^2))/40000</f>
        <v>0.49735919716217297</v>
      </c>
      <c r="K4040" s="96">
        <f>CENSO[[#This Row],[g (m²)]]*CENSO[[#This Row],[H (m)]]*0.7</f>
        <v>5.5704230082163368</v>
      </c>
      <c r="L4040" s="64">
        <v>1</v>
      </c>
      <c r="M4040" s="65">
        <v>366009.2</v>
      </c>
      <c r="N4040" s="87">
        <v>9702505.5</v>
      </c>
      <c r="O4040" s="87" t="s">
        <v>1228</v>
      </c>
      <c r="P4040" s="87" t="str">
        <f>VLOOKUP(CENSO[[#This Row],[DAP (cm)]],CD[],2,TRUE)</f>
        <v>TORA</v>
      </c>
      <c r="Q4040" s="87" t="str">
        <f>VLOOKUP(CENSO[[#This Row],[DAP (cm)]],DD[],2,TRUE)</f>
        <v>70├ 80</v>
      </c>
      <c r="R4040" s="87" t="str" cm="1">
        <f t="array" ref="R4040">INDEX(_xlfn.TEXTSPLIT(CENSO[[#This Row],[NOME CIENTIFICO]]," "),1)</f>
        <v>Goupia</v>
      </c>
      <c r="S4040" s="98" t="s">
        <v>1004</v>
      </c>
      <c r="T4040" s="87">
        <f>_xlfn.MINIFS(CENSO[DAP (cm)],CENSO[NOME CIENTIFICO],CENSO[[#This Row],[NOME CIENTIFICO]])</f>
        <v>40.107045659157627</v>
      </c>
      <c r="U40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040" s="87" t="str">
        <f>IF(CENSO[[#This Row],[DAP (cm)]]&lt;CENSO[[#This Row],[DMCE (cm)]],"DAP &lt; DMCE","DAP ≥ DMCE")</f>
        <v>DAP ≥ DMCE</v>
      </c>
      <c r="W4040" s="87" t="str">
        <f>IF(CENSO[[#This Row],[DAP (cm)]]&gt;200, "Superior", "Inferior")</f>
        <v>Inferior</v>
      </c>
      <c r="X4040" s="87" t="str">
        <f>VLOOKUP(CENSO[[#This Row],[NOME COMUM]],ESPECIES[],4,FALSE)</f>
        <v>Não</v>
      </c>
      <c r="Y4040" s="87" t="str">
        <f>IF(IFERROR(VLOOKUP(CENSO[[#This Row],[NOME COMUM]],COMERCIAIS[],2, FALSE), "Não") &lt;&gt; "Não", "Sim", "Não")</f>
        <v>Sim</v>
      </c>
      <c r="Z4040" s="133">
        <f>CENSO[[#This Row],[g (m²)]]/SUM(AEEF[AEEF-UT])</f>
        <v>8.7020037799638919E-4</v>
      </c>
      <c r="AA4040" s="133">
        <f>CENSO[[#This Row],[v (m³)]]/SUM(AEEF[AEEF-UT])</f>
        <v>9.7462442335595582E-3</v>
      </c>
    </row>
    <row r="4041" spans="1:27" ht="14">
      <c r="A4041" s="86">
        <v>1</v>
      </c>
      <c r="B4041" s="86">
        <v>2</v>
      </c>
      <c r="C4041" s="63">
        <v>111</v>
      </c>
      <c r="D4041" s="63">
        <v>4040</v>
      </c>
      <c r="E4041" s="63" t="str">
        <f>VLOOKUP(CENSO[[#This Row],[NOME COMUM]],ESPECIES[],2,FALSE)</f>
        <v>Couratari guianensis Aubl.</v>
      </c>
      <c r="F4041" s="64" t="s">
        <v>6</v>
      </c>
      <c r="G4041" s="64">
        <v>160</v>
      </c>
      <c r="H4041" s="97">
        <f>CENSO[[#This Row],[CAP (cm)]]/PI()</f>
        <v>50.929581789406512</v>
      </c>
      <c r="I4041" s="64">
        <v>21</v>
      </c>
      <c r="J4041" s="96">
        <f>(PI()*(CENSO[[#This Row],[DAP (cm)]]^2))/40000</f>
        <v>0.20371832715762608</v>
      </c>
      <c r="K4041" s="96">
        <f>CENSO[[#This Row],[g (m²)]]*CENSO[[#This Row],[H (m)]]*0.7</f>
        <v>2.9946594092171037</v>
      </c>
      <c r="L4041" s="64">
        <v>1</v>
      </c>
      <c r="M4041" s="65">
        <v>365977.4</v>
      </c>
      <c r="N4041" s="87">
        <v>9702416.4000000004</v>
      </c>
      <c r="O4041" s="87" t="s">
        <v>1228</v>
      </c>
      <c r="P4041" s="87" t="str">
        <f>VLOOKUP(CENSO[[#This Row],[DAP (cm)]],CD[],2,TRUE)</f>
        <v>TORA</v>
      </c>
      <c r="Q4041" s="87" t="str">
        <f>VLOOKUP(CENSO[[#This Row],[DAP (cm)]],DD[],2,TRUE)</f>
        <v>50├ 60</v>
      </c>
      <c r="R4041" s="87" t="str" cm="1">
        <f t="array" ref="R4041">INDEX(_xlfn.TEXTSPLIT(CENSO[[#This Row],[NOME CIENTIFICO]]," "),1)</f>
        <v>Couratari</v>
      </c>
      <c r="S4041" s="98" t="s">
        <v>1004</v>
      </c>
      <c r="T4041" s="87">
        <f>_xlfn.MINIFS(CENSO[DAP (cm)],CENSO[NOME CIENTIFICO],CENSO[[#This Row],[NOME CIENTIFICO]])</f>
        <v>38.833806114422465</v>
      </c>
      <c r="U40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41" s="87" t="str">
        <f>IF(CENSO[[#This Row],[DAP (cm)]]&lt;CENSO[[#This Row],[DMCE (cm)]],"DAP &lt; DMCE","DAP ≥ DMCE")</f>
        <v>DAP ≥ DMCE</v>
      </c>
      <c r="W4041" s="87" t="str">
        <f>IF(CENSO[[#This Row],[DAP (cm)]]&gt;200, "Superior", "Inferior")</f>
        <v>Inferior</v>
      </c>
      <c r="X4041" s="87" t="str">
        <f>VLOOKUP(CENSO[[#This Row],[NOME COMUM]],ESPECIES[],4,FALSE)</f>
        <v>Não</v>
      </c>
      <c r="Y4041" s="87" t="str">
        <f>IF(IFERROR(VLOOKUP(CENSO[[#This Row],[NOME COMUM]],COMERCIAIS[],2, FALSE), "Não") &lt;&gt; "Não", "Sim", "Não")</f>
        <v>Sim</v>
      </c>
      <c r="Z4041" s="133">
        <f>CENSO[[#This Row],[g (m²)]]/SUM(AEEF[AEEF-UT])</f>
        <v>3.5643407482732108E-4</v>
      </c>
      <c r="AA4041" s="133">
        <f>CENSO[[#This Row],[v (m³)]]/SUM(AEEF[AEEF-UT])</f>
        <v>5.2395808999616197E-3</v>
      </c>
    </row>
    <row r="4042" spans="1:27" ht="14">
      <c r="A4042" s="86">
        <v>1</v>
      </c>
      <c r="B4042" s="86">
        <v>2</v>
      </c>
      <c r="C4042" s="63">
        <v>111</v>
      </c>
      <c r="D4042" s="63">
        <v>4041</v>
      </c>
      <c r="E4042" s="63" t="str">
        <f>VLOOKUP(CENSO[[#This Row],[NOME COMUM]],ESPECIES[],2,FALSE)</f>
        <v>Erisma uncinatum Warm.</v>
      </c>
      <c r="F4042" s="64" t="s">
        <v>98</v>
      </c>
      <c r="G4042" s="64">
        <v>314</v>
      </c>
      <c r="H4042" s="97">
        <f>CENSO[[#This Row],[CAP (cm)]]/PI()</f>
        <v>99.949304261710282</v>
      </c>
      <c r="I4042" s="64">
        <v>12</v>
      </c>
      <c r="J4042" s="96">
        <f>(PI()*(CENSO[[#This Row],[DAP (cm)]]^2))/40000</f>
        <v>0.78460203845442589</v>
      </c>
      <c r="K4042" s="96">
        <f>CENSO[[#This Row],[g (m²)]]*CENSO[[#This Row],[H (m)]]*0.7</f>
        <v>6.5906571230171771</v>
      </c>
      <c r="L4042" s="64">
        <v>2</v>
      </c>
      <c r="M4042" s="65">
        <v>365949.5</v>
      </c>
      <c r="N4042" s="87">
        <v>9702429.4000000004</v>
      </c>
      <c r="O4042" s="87" t="s">
        <v>1228</v>
      </c>
      <c r="P4042" s="87" t="str">
        <f>VLOOKUP(CENSO[[#This Row],[DAP (cm)]],CD[],2,TRUE)</f>
        <v>TORA</v>
      </c>
      <c r="Q4042" s="87" t="str">
        <f>VLOOKUP(CENSO[[#This Row],[DAP (cm)]],DD[],2,TRUE)</f>
        <v>90├ 100</v>
      </c>
      <c r="R4042" s="87" t="str" cm="1">
        <f t="array" ref="R4042">INDEX(_xlfn.TEXTSPLIT(CENSO[[#This Row],[NOME CIENTIFICO]]," "),1)</f>
        <v>Erisma</v>
      </c>
      <c r="S4042" s="98" t="s">
        <v>1004</v>
      </c>
      <c r="T4042" s="87">
        <f>_xlfn.MINIFS(CENSO[DAP (cm)],CENSO[NOME CIENTIFICO],CENSO[[#This Row],[NOME CIENTIFICO]])</f>
        <v>41.38028520389279</v>
      </c>
      <c r="U40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042" s="87" t="str">
        <f>IF(CENSO[[#This Row],[DAP (cm)]]&lt;CENSO[[#This Row],[DMCE (cm)]],"DAP &lt; DMCE","DAP ≥ DMCE")</f>
        <v>DAP ≥ DMCE</v>
      </c>
      <c r="W4042" s="87" t="str">
        <f>IF(CENSO[[#This Row],[DAP (cm)]]&gt;200, "Superior", "Inferior")</f>
        <v>Inferior</v>
      </c>
      <c r="X4042" s="87" t="str">
        <f>VLOOKUP(CENSO[[#This Row],[NOME COMUM]],ESPECIES[],4,FALSE)</f>
        <v>Não</v>
      </c>
      <c r="Y4042" s="87" t="str">
        <f>IF(IFERROR(VLOOKUP(CENSO[[#This Row],[NOME COMUM]],COMERCIAIS[],2, FALSE), "Não") &lt;&gt; "Não", "Sim", "Não")</f>
        <v>Sim</v>
      </c>
      <c r="Z4042" s="133">
        <f>CENSO[[#This Row],[g (m²)]]/SUM(AEEF[AEEF-UT])</f>
        <v>1.3727724235029122E-3</v>
      </c>
      <c r="AA4042" s="133">
        <f>CENSO[[#This Row],[v (m³)]]/SUM(AEEF[AEEF-UT])</f>
        <v>1.153128835742446E-2</v>
      </c>
    </row>
    <row r="4043" spans="1:27" ht="14">
      <c r="A4043" s="86">
        <v>1</v>
      </c>
      <c r="B4043" s="86">
        <v>2</v>
      </c>
      <c r="C4043" s="63">
        <v>111</v>
      </c>
      <c r="D4043" s="63">
        <v>4042</v>
      </c>
      <c r="E4043" s="63" t="str">
        <f>VLOOKUP(CENSO[[#This Row],[NOME COMUM]],ESPECIES[],2,FALSE)</f>
        <v>Caryocar villosum (Aubl.) Pers.</v>
      </c>
      <c r="F4043" s="64" t="s">
        <v>33</v>
      </c>
      <c r="G4043" s="64">
        <v>300</v>
      </c>
      <c r="H4043" s="97">
        <f>CENSO[[#This Row],[CAP (cm)]]/PI()</f>
        <v>95.4929658551372</v>
      </c>
      <c r="I4043" s="64">
        <v>15</v>
      </c>
      <c r="J4043" s="96">
        <f>(PI()*(CENSO[[#This Row],[DAP (cm)]]^2))/40000</f>
        <v>0.7161972439135289</v>
      </c>
      <c r="K4043" s="96">
        <f>CENSO[[#This Row],[g (m²)]]*CENSO[[#This Row],[H (m)]]*0.7</f>
        <v>7.5200710610920529</v>
      </c>
      <c r="L4043" s="64">
        <v>1</v>
      </c>
      <c r="M4043" s="65">
        <v>365954.09999999899</v>
      </c>
      <c r="N4043" s="87">
        <v>9702417.9000000004</v>
      </c>
      <c r="O4043" s="87" t="s">
        <v>1228</v>
      </c>
      <c r="P4043" s="87" t="str">
        <f>VLOOKUP(CENSO[[#This Row],[DAP (cm)]],CD[],2,TRUE)</f>
        <v>TORA</v>
      </c>
      <c r="Q4043" s="87" t="str">
        <f>VLOOKUP(CENSO[[#This Row],[DAP (cm)]],DD[],2,TRUE)</f>
        <v>90├ 100</v>
      </c>
      <c r="R4043" s="87" t="str" cm="1">
        <f t="array" ref="R4043">INDEX(_xlfn.TEXTSPLIT(CENSO[[#This Row],[NOME CIENTIFICO]]," "),1)</f>
        <v>Caryocar</v>
      </c>
      <c r="S4043" s="98" t="s">
        <v>1004</v>
      </c>
      <c r="T4043" s="87">
        <f>_xlfn.MINIFS(CENSO[DAP (cm)],CENSO[NOME CIENTIFICO],CENSO[[#This Row],[NOME CIENTIFICO]])</f>
        <v>41.38028520389279</v>
      </c>
      <c r="U40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043" s="87" t="str">
        <f>IF(CENSO[[#This Row],[DAP (cm)]]&lt;CENSO[[#This Row],[DMCE (cm)]],"DAP &lt; DMCE","DAP ≥ DMCE")</f>
        <v>DAP ≥ DMCE</v>
      </c>
      <c r="W4043" s="87" t="str">
        <f>IF(CENSO[[#This Row],[DAP (cm)]]&gt;200, "Superior", "Inferior")</f>
        <v>Inferior</v>
      </c>
      <c r="X4043" s="87" t="str">
        <f>VLOOKUP(CENSO[[#This Row],[NOME COMUM]],ESPECIES[],4,FALSE)</f>
        <v>Não</v>
      </c>
      <c r="Y4043" s="87" t="str">
        <f>IF(IFERROR(VLOOKUP(CENSO[[#This Row],[NOME COMUM]],COMERCIAIS[],2, FALSE), "Não") &lt;&gt; "Não", "Sim", "Não")</f>
        <v>Sim</v>
      </c>
      <c r="Z4043" s="133">
        <f>CENSO[[#This Row],[g (m²)]]/SUM(AEEF[AEEF-UT])</f>
        <v>1.2530885443148001E-3</v>
      </c>
      <c r="AA4043" s="133">
        <f>CENSO[[#This Row],[v (m³)]]/SUM(AEEF[AEEF-UT])</f>
        <v>1.31574297153054E-2</v>
      </c>
    </row>
    <row r="4044" spans="1:27" ht="14">
      <c r="A4044" s="86">
        <v>1</v>
      </c>
      <c r="B4044" s="86">
        <v>2</v>
      </c>
      <c r="C4044" s="63">
        <v>111</v>
      </c>
      <c r="D4044" s="63">
        <v>4043</v>
      </c>
      <c r="E4044" s="63" t="str">
        <f>VLOOKUP(CENSO[[#This Row],[NOME COMUM]],ESPECIES[],2,FALSE)</f>
        <v>Tachigali myrmecophila Ducke</v>
      </c>
      <c r="F4044" s="64" t="s">
        <v>14</v>
      </c>
      <c r="G4044" s="64">
        <v>205</v>
      </c>
      <c r="H4044" s="97">
        <f>CENSO[[#This Row],[CAP (cm)]]/PI()</f>
        <v>65.253526667677093</v>
      </c>
      <c r="I4044" s="64">
        <v>18</v>
      </c>
      <c r="J4044" s="96">
        <f>(PI()*(CENSO[[#This Row],[DAP (cm)]]^2))/40000</f>
        <v>0.33442432417184514</v>
      </c>
      <c r="K4044" s="96">
        <f>CENSO[[#This Row],[g (m²)]]*CENSO[[#This Row],[H (m)]]*0.7</f>
        <v>4.2137464845652488</v>
      </c>
      <c r="L4044" s="64">
        <v>1</v>
      </c>
      <c r="M4044" s="65">
        <v>365932.299999999</v>
      </c>
      <c r="N4044" s="87">
        <v>9702423.8000000007</v>
      </c>
      <c r="O4044" s="87" t="s">
        <v>1228</v>
      </c>
      <c r="P4044" s="87" t="str">
        <f>VLOOKUP(CENSO[[#This Row],[DAP (cm)]],CD[],2,TRUE)</f>
        <v>TORA</v>
      </c>
      <c r="Q4044" s="87" t="str">
        <f>VLOOKUP(CENSO[[#This Row],[DAP (cm)]],DD[],2,TRUE)</f>
        <v>60├ 70</v>
      </c>
      <c r="R4044" s="87" t="str" cm="1">
        <f t="array" ref="R4044">INDEX(_xlfn.TEXTSPLIT(CENSO[[#This Row],[NOME CIENTIFICO]]," "),1)</f>
        <v>Tachigali</v>
      </c>
      <c r="S4044" s="98" t="s">
        <v>1004</v>
      </c>
      <c r="T4044" s="87">
        <f>_xlfn.MINIFS(CENSO[DAP (cm)],CENSO[NOME CIENTIFICO],CENSO[[#This Row],[NOME CIENTIFICO]])</f>
        <v>39.152116000606256</v>
      </c>
      <c r="U40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44" s="87" t="str">
        <f>IF(CENSO[[#This Row],[DAP (cm)]]&lt;CENSO[[#This Row],[DMCE (cm)]],"DAP &lt; DMCE","DAP ≥ DMCE")</f>
        <v>DAP ≥ DMCE</v>
      </c>
      <c r="W4044" s="87" t="str">
        <f>IF(CENSO[[#This Row],[DAP (cm)]]&gt;200, "Superior", "Inferior")</f>
        <v>Inferior</v>
      </c>
      <c r="X4044" s="87" t="str">
        <f>VLOOKUP(CENSO[[#This Row],[NOME COMUM]],ESPECIES[],4,FALSE)</f>
        <v>Não</v>
      </c>
      <c r="Y4044" s="87" t="str">
        <f>IF(IFERROR(VLOOKUP(CENSO[[#This Row],[NOME COMUM]],COMERCIAIS[],2, FALSE), "Não") &lt;&gt; "Não", "Sim", "Não")</f>
        <v>Sim</v>
      </c>
      <c r="Z4044" s="133">
        <f>CENSO[[#This Row],[g (m²)]]/SUM(AEEF[AEEF-UT])</f>
        <v>5.8512273416477215E-4</v>
      </c>
      <c r="AA4044" s="133">
        <f>CENSO[[#This Row],[v (m³)]]/SUM(AEEF[AEEF-UT])</f>
        <v>7.3725464504761293E-3</v>
      </c>
    </row>
    <row r="4045" spans="1:27" ht="14">
      <c r="A4045" s="86">
        <v>1</v>
      </c>
      <c r="B4045" s="86">
        <v>2</v>
      </c>
      <c r="C4045" s="63">
        <v>111</v>
      </c>
      <c r="D4045" s="63">
        <v>4044</v>
      </c>
      <c r="E4045" s="63" t="str">
        <f>VLOOKUP(CENSO[[#This Row],[NOME COMUM]],ESPECIES[],2,FALSE)</f>
        <v>Couratari guianensis Aubl.</v>
      </c>
      <c r="F4045" s="64" t="s">
        <v>6</v>
      </c>
      <c r="G4045" s="64">
        <v>350</v>
      </c>
      <c r="H4045" s="97">
        <f>CENSO[[#This Row],[CAP (cm)]]/PI()</f>
        <v>111.40846016432674</v>
      </c>
      <c r="I4045" s="64">
        <v>25</v>
      </c>
      <c r="J4045" s="96">
        <f>(PI()*(CENSO[[#This Row],[DAP (cm)]]^2))/40000</f>
        <v>0.97482402643785904</v>
      </c>
      <c r="K4045" s="96">
        <f>CENSO[[#This Row],[g (m²)]]*CENSO[[#This Row],[H (m)]]*0.7</f>
        <v>17.059420462662533</v>
      </c>
      <c r="L4045" s="64">
        <v>1</v>
      </c>
      <c r="M4045" s="65">
        <v>365971.59999999899</v>
      </c>
      <c r="N4045" s="87">
        <v>9702404.0999999903</v>
      </c>
      <c r="O4045" s="87" t="s">
        <v>1228</v>
      </c>
      <c r="P4045" s="87" t="str">
        <f>VLOOKUP(CENSO[[#This Row],[DAP (cm)]],CD[],2,TRUE)</f>
        <v>TORA</v>
      </c>
      <c r="Q4045" s="87" t="str">
        <f>VLOOKUP(CENSO[[#This Row],[DAP (cm)]],DD[],2,TRUE)</f>
        <v>110├ 120</v>
      </c>
      <c r="R4045" s="87" t="str" cm="1">
        <f t="array" ref="R4045">INDEX(_xlfn.TEXTSPLIT(CENSO[[#This Row],[NOME CIENTIFICO]]," "),1)</f>
        <v>Couratari</v>
      </c>
      <c r="S4045" s="98" t="s">
        <v>1004</v>
      </c>
      <c r="T4045" s="87">
        <f>_xlfn.MINIFS(CENSO[DAP (cm)],CENSO[NOME CIENTIFICO],CENSO[[#This Row],[NOME CIENTIFICO]])</f>
        <v>38.833806114422465</v>
      </c>
      <c r="U40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45" s="87" t="str">
        <f>IF(CENSO[[#This Row],[DAP (cm)]]&lt;CENSO[[#This Row],[DMCE (cm)]],"DAP &lt; DMCE","DAP ≥ DMCE")</f>
        <v>DAP ≥ DMCE</v>
      </c>
      <c r="W4045" s="87" t="str">
        <f>IF(CENSO[[#This Row],[DAP (cm)]]&gt;200, "Superior", "Inferior")</f>
        <v>Inferior</v>
      </c>
      <c r="X4045" s="87" t="str">
        <f>VLOOKUP(CENSO[[#This Row],[NOME COMUM]],ESPECIES[],4,FALSE)</f>
        <v>Não</v>
      </c>
      <c r="Y4045" s="87" t="str">
        <f>IF(IFERROR(VLOOKUP(CENSO[[#This Row],[NOME COMUM]],COMERCIAIS[],2, FALSE), "Não") &lt;&gt; "Não", "Sim", "Não")</f>
        <v>Sim</v>
      </c>
      <c r="Z4045" s="133">
        <f>CENSO[[#This Row],[g (m²)]]/SUM(AEEF[AEEF-UT])</f>
        <v>1.7055927408729228E-3</v>
      </c>
      <c r="AA4045" s="133">
        <f>CENSO[[#This Row],[v (m³)]]/SUM(AEEF[AEEF-UT])</f>
        <v>2.9847872965276148E-2</v>
      </c>
    </row>
    <row r="4046" spans="1:27" ht="14">
      <c r="A4046" s="86">
        <v>1</v>
      </c>
      <c r="B4046" s="86">
        <v>2</v>
      </c>
      <c r="C4046" s="63">
        <v>112</v>
      </c>
      <c r="D4046" s="63">
        <v>4045</v>
      </c>
      <c r="E4046" s="63" t="str">
        <f>VLOOKUP(CENSO[[#This Row],[NOME COMUM]],ESPECIES[],2,FALSE)</f>
        <v>Alexa grandiflora Ducke</v>
      </c>
      <c r="F4046" s="64" t="s">
        <v>13</v>
      </c>
      <c r="G4046" s="64">
        <v>243</v>
      </c>
      <c r="H4046" s="97">
        <f>CENSO[[#This Row],[CAP (cm)]]/PI()</f>
        <v>77.349302342661133</v>
      </c>
      <c r="I4046" s="64">
        <v>16</v>
      </c>
      <c r="J4046" s="96">
        <f>(PI()*(CENSO[[#This Row],[DAP (cm)]]^2))/40000</f>
        <v>0.46989701173166643</v>
      </c>
      <c r="K4046" s="96">
        <f>CENSO[[#This Row],[g (m²)]]*CENSO[[#This Row],[H (m)]]*0.7</f>
        <v>5.262846531394664</v>
      </c>
      <c r="L4046" s="64">
        <v>1</v>
      </c>
      <c r="M4046" s="65">
        <v>366012.4</v>
      </c>
      <c r="N4046" s="87">
        <v>9702380.5999999903</v>
      </c>
      <c r="O4046" s="87" t="s">
        <v>1227</v>
      </c>
      <c r="P4046" s="87" t="str">
        <f>VLOOKUP(CENSO[[#This Row],[DAP (cm)]],CD[],2,TRUE)</f>
        <v>TORA</v>
      </c>
      <c r="Q4046" s="87" t="str">
        <f>VLOOKUP(CENSO[[#This Row],[DAP (cm)]],DD[],2,TRUE)</f>
        <v>70├ 80</v>
      </c>
      <c r="R4046" s="87" t="str" cm="1">
        <f t="array" ref="R4046">INDEX(_xlfn.TEXTSPLIT(CENSO[[#This Row],[NOME CIENTIFICO]]," "),1)</f>
        <v>Alexa</v>
      </c>
      <c r="S4046" s="98" t="s">
        <v>1004</v>
      </c>
      <c r="T4046" s="87">
        <f>_xlfn.MINIFS(CENSO[DAP (cm)],CENSO[NOME CIENTIFICO],CENSO[[#This Row],[NOME CIENTIFICO]])</f>
        <v>39.788735772973837</v>
      </c>
      <c r="U40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46" s="87" t="str">
        <f>IF(CENSO[[#This Row],[DAP (cm)]]&lt;CENSO[[#This Row],[DMCE (cm)]],"DAP &lt; DMCE","DAP ≥ DMCE")</f>
        <v>DAP ≥ DMCE</v>
      </c>
      <c r="W4046" s="87" t="str">
        <f>IF(CENSO[[#This Row],[DAP (cm)]]&gt;200, "Superior", "Inferior")</f>
        <v>Inferior</v>
      </c>
      <c r="X4046" s="87" t="str">
        <f>VLOOKUP(CENSO[[#This Row],[NOME COMUM]],ESPECIES[],4,FALSE)</f>
        <v>Não</v>
      </c>
      <c r="Y4046" s="87" t="str">
        <f>IF(IFERROR(VLOOKUP(CENSO[[#This Row],[NOME COMUM]],COMERCIAIS[],2, FALSE), "Não") &lt;&gt; "Não", "Sim", "Não")</f>
        <v>Não</v>
      </c>
      <c r="Z4046" s="133">
        <f>CENSO[[#This Row],[g (m²)]]/SUM(AEEF[AEEF-UT])</f>
        <v>8.2215139392494054E-4</v>
      </c>
      <c r="AA4046" s="133">
        <f>CENSO[[#This Row],[v (m³)]]/SUM(AEEF[AEEF-UT])</f>
        <v>9.2080956119593334E-3</v>
      </c>
    </row>
    <row r="4047" spans="1:27" ht="14">
      <c r="A4047" s="86">
        <v>1</v>
      </c>
      <c r="B4047" s="86">
        <v>2</v>
      </c>
      <c r="C4047" s="63">
        <v>112</v>
      </c>
      <c r="D4047" s="63">
        <v>4046</v>
      </c>
      <c r="E4047" s="63" t="str">
        <f>VLOOKUP(CENSO[[#This Row],[NOME COMUM]],ESPECIES[],2,FALSE)</f>
        <v>Hymenolobium petraeum Ducke</v>
      </c>
      <c r="F4047" s="64" t="s">
        <v>40</v>
      </c>
      <c r="G4047" s="64">
        <v>251</v>
      </c>
      <c r="H4047" s="97">
        <f>CENSO[[#This Row],[CAP (cm)]]/PI()</f>
        <v>79.895781432131457</v>
      </c>
      <c r="I4047" s="64">
        <v>18</v>
      </c>
      <c r="J4047" s="96">
        <f>(PI()*(CENSO[[#This Row],[DAP (cm)]]^2))/40000</f>
        <v>0.50134602848662491</v>
      </c>
      <c r="K4047" s="96">
        <f>CENSO[[#This Row],[g (m²)]]*CENSO[[#This Row],[H (m)]]*0.7</f>
        <v>6.3169599589314727</v>
      </c>
      <c r="L4047" s="64">
        <v>1</v>
      </c>
      <c r="M4047" s="65">
        <v>365996</v>
      </c>
      <c r="N4047" s="87">
        <v>9702397.9000000004</v>
      </c>
      <c r="O4047" s="87" t="s">
        <v>1227</v>
      </c>
      <c r="P4047" s="87" t="str">
        <f>VLOOKUP(CENSO[[#This Row],[DAP (cm)]],CD[],2,TRUE)</f>
        <v>TORA</v>
      </c>
      <c r="Q4047" s="87" t="str">
        <f>VLOOKUP(CENSO[[#This Row],[DAP (cm)]],DD[],2,TRUE)</f>
        <v>70├ 80</v>
      </c>
      <c r="R4047" s="87" t="str" cm="1">
        <f t="array" ref="R4047">INDEX(_xlfn.TEXTSPLIT(CENSO[[#This Row],[NOME CIENTIFICO]]," "),1)</f>
        <v>Hymenolobium</v>
      </c>
      <c r="S4047" s="98" t="s">
        <v>1004</v>
      </c>
      <c r="T4047" s="87">
        <f>_xlfn.MINIFS(CENSO[DAP (cm)],CENSO[NOME CIENTIFICO],CENSO[[#This Row],[NOME CIENTIFICO]])</f>
        <v>41.38028520389279</v>
      </c>
      <c r="U40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047" s="87" t="str">
        <f>IF(CENSO[[#This Row],[DAP (cm)]]&lt;CENSO[[#This Row],[DMCE (cm)]],"DAP &lt; DMCE","DAP ≥ DMCE")</f>
        <v>DAP ≥ DMCE</v>
      </c>
      <c r="W4047" s="87" t="str">
        <f>IF(CENSO[[#This Row],[DAP (cm)]]&gt;200, "Superior", "Inferior")</f>
        <v>Inferior</v>
      </c>
      <c r="X4047" s="87" t="str">
        <f>VLOOKUP(CENSO[[#This Row],[NOME COMUM]],ESPECIES[],4,FALSE)</f>
        <v>Não</v>
      </c>
      <c r="Y4047" s="87" t="str">
        <f>IF(IFERROR(VLOOKUP(CENSO[[#This Row],[NOME COMUM]],COMERCIAIS[],2, FALSE), "Não") &lt;&gt; "Não", "Sim", "Não")</f>
        <v>Sim</v>
      </c>
      <c r="Z4047" s="133">
        <f>CENSO[[#This Row],[g (m²)]]/SUM(AEEF[AEEF-UT])</f>
        <v>8.7717590422640816E-4</v>
      </c>
      <c r="AA4047" s="133">
        <f>CENSO[[#This Row],[v (m³)]]/SUM(AEEF[AEEF-UT])</f>
        <v>1.105241639325274E-2</v>
      </c>
    </row>
    <row r="4048" spans="1:27" ht="14">
      <c r="A4048" s="86">
        <v>1</v>
      </c>
      <c r="B4048" s="86">
        <v>2</v>
      </c>
      <c r="C4048" s="63">
        <v>112</v>
      </c>
      <c r="D4048" s="63">
        <v>4047</v>
      </c>
      <c r="E4048" s="63" t="str">
        <f>VLOOKUP(CENSO[[#This Row],[NOME COMUM]],ESPECIES[],2,FALSE)</f>
        <v>Goupia glabra Aubl.</v>
      </c>
      <c r="F4048" s="64" t="s">
        <v>34</v>
      </c>
      <c r="G4048" s="64">
        <v>196</v>
      </c>
      <c r="H4048" s="97">
        <f>CENSO[[#This Row],[CAP (cm)]]/PI()</f>
        <v>62.388737692022971</v>
      </c>
      <c r="I4048" s="64">
        <v>17</v>
      </c>
      <c r="J4048" s="96">
        <f>(PI()*(CENSO[[#This Row],[DAP (cm)]]^2))/40000</f>
        <v>0.30570481469091254</v>
      </c>
      <c r="K4048" s="96">
        <f>CENSO[[#This Row],[g (m²)]]*CENSO[[#This Row],[H (m)]]*0.7</f>
        <v>3.637887294821859</v>
      </c>
      <c r="L4048" s="64">
        <v>1</v>
      </c>
      <c r="M4048" s="65">
        <v>365988.299999999</v>
      </c>
      <c r="N4048" s="87">
        <v>9702404.9000000004</v>
      </c>
      <c r="O4048" s="87" t="s">
        <v>1228</v>
      </c>
      <c r="P4048" s="87" t="str">
        <f>VLOOKUP(CENSO[[#This Row],[DAP (cm)]],CD[],2,TRUE)</f>
        <v>TORA</v>
      </c>
      <c r="Q4048" s="87" t="str">
        <f>VLOOKUP(CENSO[[#This Row],[DAP (cm)]],DD[],2,TRUE)</f>
        <v>60├ 70</v>
      </c>
      <c r="R4048" s="87" t="str" cm="1">
        <f t="array" ref="R4048">INDEX(_xlfn.TEXTSPLIT(CENSO[[#This Row],[NOME CIENTIFICO]]," "),1)</f>
        <v>Goupia</v>
      </c>
      <c r="S4048" s="98" t="s">
        <v>1004</v>
      </c>
      <c r="T4048" s="87">
        <f>_xlfn.MINIFS(CENSO[DAP (cm)],CENSO[NOME CIENTIFICO],CENSO[[#This Row],[NOME CIENTIFICO]])</f>
        <v>40.107045659157627</v>
      </c>
      <c r="U40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048" s="87" t="str">
        <f>IF(CENSO[[#This Row],[DAP (cm)]]&lt;CENSO[[#This Row],[DMCE (cm)]],"DAP &lt; DMCE","DAP ≥ DMCE")</f>
        <v>DAP ≥ DMCE</v>
      </c>
      <c r="W4048" s="87" t="str">
        <f>IF(CENSO[[#This Row],[DAP (cm)]]&gt;200, "Superior", "Inferior")</f>
        <v>Inferior</v>
      </c>
      <c r="X4048" s="87" t="str">
        <f>VLOOKUP(CENSO[[#This Row],[NOME COMUM]],ESPECIES[],4,FALSE)</f>
        <v>Não</v>
      </c>
      <c r="Y4048" s="87" t="str">
        <f>IF(IFERROR(VLOOKUP(CENSO[[#This Row],[NOME COMUM]],COMERCIAIS[],2, FALSE), "Não") &lt;&gt; "Não", "Sim", "Não")</f>
        <v>Sim</v>
      </c>
      <c r="Z4048" s="133">
        <f>CENSO[[#This Row],[g (m²)]]/SUM(AEEF[AEEF-UT])</f>
        <v>5.3487388353774844E-4</v>
      </c>
      <c r="AA4048" s="133">
        <f>CENSO[[#This Row],[v (m³)]]/SUM(AEEF[AEEF-UT])</f>
        <v>6.3649992140992068E-3</v>
      </c>
    </row>
    <row r="4049" spans="1:27" ht="14">
      <c r="A4049" s="86">
        <v>1</v>
      </c>
      <c r="B4049" s="86">
        <v>2</v>
      </c>
      <c r="C4049" s="63">
        <v>112</v>
      </c>
      <c r="D4049" s="63">
        <v>4048</v>
      </c>
      <c r="E4049" s="63" t="str">
        <f>VLOOKUP(CENSO[[#This Row],[NOME COMUM]],ESPECIES[],2,FALSE)</f>
        <v>Goupia glabra Aubl.</v>
      </c>
      <c r="F4049" s="64" t="s">
        <v>34</v>
      </c>
      <c r="G4049" s="64">
        <v>300</v>
      </c>
      <c r="H4049" s="97">
        <f>CENSO[[#This Row],[CAP (cm)]]/PI()</f>
        <v>95.4929658551372</v>
      </c>
      <c r="I4049" s="64">
        <v>16</v>
      </c>
      <c r="J4049" s="96">
        <f>(PI()*(CENSO[[#This Row],[DAP (cm)]]^2))/40000</f>
        <v>0.7161972439135289</v>
      </c>
      <c r="K4049" s="96">
        <f>CENSO[[#This Row],[g (m²)]]*CENSO[[#This Row],[H (m)]]*0.7</f>
        <v>8.0214091318315237</v>
      </c>
      <c r="L4049" s="64">
        <v>1</v>
      </c>
      <c r="M4049" s="65">
        <v>365990.2</v>
      </c>
      <c r="N4049" s="87">
        <v>9702417.1999999899</v>
      </c>
      <c r="O4049" s="87" t="s">
        <v>1228</v>
      </c>
      <c r="P4049" s="87" t="str">
        <f>VLOOKUP(CENSO[[#This Row],[DAP (cm)]],CD[],2,TRUE)</f>
        <v>TORA</v>
      </c>
      <c r="Q4049" s="87" t="str">
        <f>VLOOKUP(CENSO[[#This Row],[DAP (cm)]],DD[],2,TRUE)</f>
        <v>90├ 100</v>
      </c>
      <c r="R4049" s="87" t="str" cm="1">
        <f t="array" ref="R4049">INDEX(_xlfn.TEXTSPLIT(CENSO[[#This Row],[NOME CIENTIFICO]]," "),1)</f>
        <v>Goupia</v>
      </c>
      <c r="S4049" s="98" t="s">
        <v>1004</v>
      </c>
      <c r="T4049" s="87">
        <f>_xlfn.MINIFS(CENSO[DAP (cm)],CENSO[NOME CIENTIFICO],CENSO[[#This Row],[NOME CIENTIFICO]])</f>
        <v>40.107045659157627</v>
      </c>
      <c r="U40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049" s="87" t="str">
        <f>IF(CENSO[[#This Row],[DAP (cm)]]&lt;CENSO[[#This Row],[DMCE (cm)]],"DAP &lt; DMCE","DAP ≥ DMCE")</f>
        <v>DAP ≥ DMCE</v>
      </c>
      <c r="W4049" s="87" t="str">
        <f>IF(CENSO[[#This Row],[DAP (cm)]]&gt;200, "Superior", "Inferior")</f>
        <v>Inferior</v>
      </c>
      <c r="X4049" s="87" t="str">
        <f>VLOOKUP(CENSO[[#This Row],[NOME COMUM]],ESPECIES[],4,FALSE)</f>
        <v>Não</v>
      </c>
      <c r="Y4049" s="87" t="str">
        <f>IF(IFERROR(VLOOKUP(CENSO[[#This Row],[NOME COMUM]],COMERCIAIS[],2, FALSE), "Não") &lt;&gt; "Não", "Sim", "Não")</f>
        <v>Sim</v>
      </c>
      <c r="Z4049" s="133">
        <f>CENSO[[#This Row],[g (m²)]]/SUM(AEEF[AEEF-UT])</f>
        <v>1.2530885443148001E-3</v>
      </c>
      <c r="AA4049" s="133">
        <f>CENSO[[#This Row],[v (m³)]]/SUM(AEEF[AEEF-UT])</f>
        <v>1.4034591696325762E-2</v>
      </c>
    </row>
    <row r="4050" spans="1:27" ht="14">
      <c r="A4050" s="86">
        <v>1</v>
      </c>
      <c r="B4050" s="86">
        <v>2</v>
      </c>
      <c r="C4050" s="63">
        <v>112</v>
      </c>
      <c r="D4050" s="63">
        <v>4049</v>
      </c>
      <c r="E4050" s="63" t="str">
        <f>VLOOKUP(CENSO[[#This Row],[NOME COMUM]],ESPECIES[],2,FALSE)</f>
        <v>Tachigali myrmecophila Ducke</v>
      </c>
      <c r="F4050" s="64" t="s">
        <v>14</v>
      </c>
      <c r="G4050" s="64">
        <v>299</v>
      </c>
      <c r="H4050" s="97">
        <f>CENSO[[#This Row],[CAP (cm)]]/PI()</f>
        <v>95.174655968953417</v>
      </c>
      <c r="I4050" s="64">
        <v>15</v>
      </c>
      <c r="J4050" s="96">
        <f>(PI()*(CENSO[[#This Row],[DAP (cm)]]^2))/40000</f>
        <v>0.71143055336792682</v>
      </c>
      <c r="K4050" s="96">
        <f>CENSO[[#This Row],[g (m²)]]*CENSO[[#This Row],[H (m)]]*0.7</f>
        <v>7.4700208103632306</v>
      </c>
      <c r="L4050" s="64">
        <v>1</v>
      </c>
      <c r="M4050" s="65">
        <v>365998.2</v>
      </c>
      <c r="N4050" s="87">
        <v>9702445.5</v>
      </c>
      <c r="O4050" s="87" t="s">
        <v>1228</v>
      </c>
      <c r="P4050" s="87" t="str">
        <f>VLOOKUP(CENSO[[#This Row],[DAP (cm)]],CD[],2,TRUE)</f>
        <v>TORA</v>
      </c>
      <c r="Q4050" s="87" t="str">
        <f>VLOOKUP(CENSO[[#This Row],[DAP (cm)]],DD[],2,TRUE)</f>
        <v>90├ 100</v>
      </c>
      <c r="R4050" s="87" t="str" cm="1">
        <f t="array" ref="R4050">INDEX(_xlfn.TEXTSPLIT(CENSO[[#This Row],[NOME CIENTIFICO]]," "),1)</f>
        <v>Tachigali</v>
      </c>
      <c r="S4050" s="98" t="s">
        <v>1004</v>
      </c>
      <c r="T4050" s="87">
        <f>_xlfn.MINIFS(CENSO[DAP (cm)],CENSO[NOME CIENTIFICO],CENSO[[#This Row],[NOME CIENTIFICO]])</f>
        <v>39.152116000606256</v>
      </c>
      <c r="U40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50" s="87" t="str">
        <f>IF(CENSO[[#This Row],[DAP (cm)]]&lt;CENSO[[#This Row],[DMCE (cm)]],"DAP &lt; DMCE","DAP ≥ DMCE")</f>
        <v>DAP ≥ DMCE</v>
      </c>
      <c r="W4050" s="87" t="str">
        <f>IF(CENSO[[#This Row],[DAP (cm)]]&gt;200, "Superior", "Inferior")</f>
        <v>Inferior</v>
      </c>
      <c r="X4050" s="87" t="str">
        <f>VLOOKUP(CENSO[[#This Row],[NOME COMUM]],ESPECIES[],4,FALSE)</f>
        <v>Não</v>
      </c>
      <c r="Y4050" s="87" t="str">
        <f>IF(IFERROR(VLOOKUP(CENSO[[#This Row],[NOME COMUM]],COMERCIAIS[],2, FALSE), "Não") &lt;&gt; "Não", "Sim", "Não")</f>
        <v>Sim</v>
      </c>
      <c r="Z4050" s="133">
        <f>CENSO[[#This Row],[g (m²)]]/SUM(AEEF[AEEF-UT])</f>
        <v>1.244748543892083E-3</v>
      </c>
      <c r="AA4050" s="133">
        <f>CENSO[[#This Row],[v (m³)]]/SUM(AEEF[AEEF-UT])</f>
        <v>1.306985971086687E-2</v>
      </c>
    </row>
    <row r="4051" spans="1:27" ht="14">
      <c r="A4051" s="86">
        <v>1</v>
      </c>
      <c r="B4051" s="86">
        <v>2</v>
      </c>
      <c r="C4051" s="63">
        <v>112</v>
      </c>
      <c r="D4051" s="63">
        <v>4050</v>
      </c>
      <c r="E4051" s="63" t="str">
        <f>VLOOKUP(CENSO[[#This Row],[NOME COMUM]],ESPECIES[],2,FALSE)</f>
        <v>Pouteria sp.</v>
      </c>
      <c r="F4051" s="64" t="s">
        <v>83</v>
      </c>
      <c r="G4051" s="64">
        <v>210</v>
      </c>
      <c r="H4051" s="97">
        <f>CENSO[[#This Row],[CAP (cm)]]/PI()</f>
        <v>66.845076098596039</v>
      </c>
      <c r="I4051" s="64">
        <v>21</v>
      </c>
      <c r="J4051" s="96">
        <f>(PI()*(CENSO[[#This Row],[DAP (cm)]]^2))/40000</f>
        <v>0.35093664951762915</v>
      </c>
      <c r="K4051" s="96">
        <f>CENSO[[#This Row],[g (m²)]]*CENSO[[#This Row],[H (m)]]*0.7</f>
        <v>5.1587687479091482</v>
      </c>
      <c r="L4051" s="64">
        <v>1</v>
      </c>
      <c r="M4051" s="65">
        <v>366001.799999999</v>
      </c>
      <c r="N4051" s="87">
        <v>9702443.8000000007</v>
      </c>
      <c r="O4051" s="87" t="s">
        <v>1227</v>
      </c>
      <c r="P4051" s="87" t="str">
        <f>VLOOKUP(CENSO[[#This Row],[DAP (cm)]],CD[],2,TRUE)</f>
        <v>TORA</v>
      </c>
      <c r="Q4051" s="87" t="str">
        <f>VLOOKUP(CENSO[[#This Row],[DAP (cm)]],DD[],2,TRUE)</f>
        <v>60├ 70</v>
      </c>
      <c r="R4051" s="87" t="str" cm="1">
        <f t="array" ref="R4051">INDEX(_xlfn.TEXTSPLIT(CENSO[[#This Row],[NOME CIENTIFICO]]," "),1)</f>
        <v>Pouteria</v>
      </c>
      <c r="S4051" s="98" t="s">
        <v>1004</v>
      </c>
      <c r="T4051" s="87">
        <f>_xlfn.MINIFS(CENSO[DAP (cm)],CENSO[NOME CIENTIFICO],CENSO[[#This Row],[NOME CIENTIFICO]])</f>
        <v>39.788735772973837</v>
      </c>
      <c r="U40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51" s="87" t="str">
        <f>IF(CENSO[[#This Row],[DAP (cm)]]&lt;CENSO[[#This Row],[DMCE (cm)]],"DAP &lt; DMCE","DAP ≥ DMCE")</f>
        <v>DAP ≥ DMCE</v>
      </c>
      <c r="W4051" s="87" t="str">
        <f>IF(CENSO[[#This Row],[DAP (cm)]]&gt;200, "Superior", "Inferior")</f>
        <v>Inferior</v>
      </c>
      <c r="X4051" s="87" t="str">
        <f>VLOOKUP(CENSO[[#This Row],[NOME COMUM]],ESPECIES[],4,FALSE)</f>
        <v>Não</v>
      </c>
      <c r="Y4051" s="87" t="str">
        <f>IF(IFERROR(VLOOKUP(CENSO[[#This Row],[NOME COMUM]],COMERCIAIS[],2, FALSE), "Não") &lt;&gt; "Não", "Sim", "Não")</f>
        <v>Não</v>
      </c>
      <c r="Z4051" s="133">
        <f>CENSO[[#This Row],[g (m²)]]/SUM(AEEF[AEEF-UT])</f>
        <v>6.1401338671425204E-4</v>
      </c>
      <c r="AA4051" s="133">
        <f>CENSO[[#This Row],[v (m³)]]/SUM(AEEF[AEEF-UT])</f>
        <v>9.0259967846995047E-3</v>
      </c>
    </row>
    <row r="4052" spans="1:27" ht="14">
      <c r="A4052" s="86">
        <v>1</v>
      </c>
      <c r="B4052" s="86">
        <v>2</v>
      </c>
      <c r="C4052" s="63">
        <v>112</v>
      </c>
      <c r="D4052" s="63">
        <v>4051</v>
      </c>
      <c r="E4052" s="63" t="str">
        <f>VLOOKUP(CENSO[[#This Row],[NOME COMUM]],ESPECIES[],2,FALSE)</f>
        <v>Couratari guianensis Aubl.</v>
      </c>
      <c r="F4052" s="64" t="s">
        <v>6</v>
      </c>
      <c r="G4052" s="64">
        <v>171</v>
      </c>
      <c r="H4052" s="97">
        <f>CENSO[[#This Row],[CAP (cm)]]/PI()</f>
        <v>54.430990537428208</v>
      </c>
      <c r="I4052" s="64">
        <v>23</v>
      </c>
      <c r="J4052" s="96">
        <f>(PI()*(CENSO[[#This Row],[DAP (cm)]]^2))/40000</f>
        <v>0.2326924845475056</v>
      </c>
      <c r="K4052" s="96">
        <f>CENSO[[#This Row],[g (m²)]]*CENSO[[#This Row],[H (m)]]*0.7</f>
        <v>3.7463490012148397</v>
      </c>
      <c r="L4052" s="64">
        <v>1</v>
      </c>
      <c r="M4052" s="65">
        <v>366008.59999999899</v>
      </c>
      <c r="N4052" s="87">
        <v>9702446.0999999903</v>
      </c>
      <c r="O4052" s="87" t="s">
        <v>1228</v>
      </c>
      <c r="P4052" s="87" t="str">
        <f>VLOOKUP(CENSO[[#This Row],[DAP (cm)]],CD[],2,TRUE)</f>
        <v>TORA</v>
      </c>
      <c r="Q4052" s="87" t="str">
        <f>VLOOKUP(CENSO[[#This Row],[DAP (cm)]],DD[],2,TRUE)</f>
        <v>50├ 60</v>
      </c>
      <c r="R4052" s="87" t="str" cm="1">
        <f t="array" ref="R4052">INDEX(_xlfn.TEXTSPLIT(CENSO[[#This Row],[NOME CIENTIFICO]]," "),1)</f>
        <v>Couratari</v>
      </c>
      <c r="S4052" s="98" t="s">
        <v>1004</v>
      </c>
      <c r="T4052" s="87">
        <f>_xlfn.MINIFS(CENSO[DAP (cm)],CENSO[NOME CIENTIFICO],CENSO[[#This Row],[NOME CIENTIFICO]])</f>
        <v>38.833806114422465</v>
      </c>
      <c r="U40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52" s="87" t="str">
        <f>IF(CENSO[[#This Row],[DAP (cm)]]&lt;CENSO[[#This Row],[DMCE (cm)]],"DAP &lt; DMCE","DAP ≥ DMCE")</f>
        <v>DAP ≥ DMCE</v>
      </c>
      <c r="W4052" s="87" t="str">
        <f>IF(CENSO[[#This Row],[DAP (cm)]]&gt;200, "Superior", "Inferior")</f>
        <v>Inferior</v>
      </c>
      <c r="X4052" s="87" t="str">
        <f>VLOOKUP(CENSO[[#This Row],[NOME COMUM]],ESPECIES[],4,FALSE)</f>
        <v>Não</v>
      </c>
      <c r="Y4052" s="87" t="str">
        <f>IF(IFERROR(VLOOKUP(CENSO[[#This Row],[NOME COMUM]],COMERCIAIS[],2, FALSE), "Não") &lt;&gt; "Não", "Sim", "Não")</f>
        <v>Sim</v>
      </c>
      <c r="Z4052" s="133">
        <f>CENSO[[#This Row],[g (m²)]]/SUM(AEEF[AEEF-UT])</f>
        <v>4.0712846804787865E-4</v>
      </c>
      <c r="AA4052" s="133">
        <f>CENSO[[#This Row],[v (m³)]]/SUM(AEEF[AEEF-UT])</f>
        <v>6.5547683355708453E-3</v>
      </c>
    </row>
    <row r="4053" spans="1:27" ht="14">
      <c r="A4053" s="86">
        <v>1</v>
      </c>
      <c r="B4053" s="86">
        <v>2</v>
      </c>
      <c r="C4053" s="63">
        <v>112</v>
      </c>
      <c r="D4053" s="63">
        <v>4052</v>
      </c>
      <c r="E4053" s="63" t="str">
        <f>VLOOKUP(CENSO[[#This Row],[NOME COMUM]],ESPECIES[],2,FALSE)</f>
        <v>Buchenavia capitata (Vahl) Eichler</v>
      </c>
      <c r="F4053" s="64" t="s">
        <v>10</v>
      </c>
      <c r="G4053" s="64">
        <v>180</v>
      </c>
      <c r="H4053" s="97">
        <f>CENSO[[#This Row],[CAP (cm)]]/PI()</f>
        <v>57.295779513082323</v>
      </c>
      <c r="I4053" s="64">
        <v>21</v>
      </c>
      <c r="J4053" s="96">
        <f>(PI()*(CENSO[[#This Row],[DAP (cm)]]^2))/40000</f>
        <v>0.25783100780887047</v>
      </c>
      <c r="K4053" s="96">
        <f>CENSO[[#This Row],[g (m²)]]*CENSO[[#This Row],[H (m)]]*0.7</f>
        <v>3.7901158147903957</v>
      </c>
      <c r="L4053" s="64">
        <v>1</v>
      </c>
      <c r="M4053" s="65">
        <v>366063.9</v>
      </c>
      <c r="N4053" s="87">
        <v>9702534.9000000004</v>
      </c>
      <c r="O4053" s="87" t="s">
        <v>1227</v>
      </c>
      <c r="P4053" s="87" t="str">
        <f>VLOOKUP(CENSO[[#This Row],[DAP (cm)]],CD[],2,TRUE)</f>
        <v>TORA</v>
      </c>
      <c r="Q4053" s="87" t="str">
        <f>VLOOKUP(CENSO[[#This Row],[DAP (cm)]],DD[],2,TRUE)</f>
        <v>50├ 60</v>
      </c>
      <c r="R4053" s="87" t="str" cm="1">
        <f t="array" ref="R4053">INDEX(_xlfn.TEXTSPLIT(CENSO[[#This Row],[NOME CIENTIFICO]]," "),1)</f>
        <v>Buchenavia</v>
      </c>
      <c r="S4053" s="98" t="s">
        <v>1004</v>
      </c>
      <c r="T4053" s="87">
        <f>_xlfn.MINIFS(CENSO[DAP (cm)],CENSO[NOME CIENTIFICO],CENSO[[#This Row],[NOME CIENTIFICO]])</f>
        <v>41.38028520389279</v>
      </c>
      <c r="U40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053" s="87" t="str">
        <f>IF(CENSO[[#This Row],[DAP (cm)]]&lt;CENSO[[#This Row],[DMCE (cm)]],"DAP &lt; DMCE","DAP ≥ DMCE")</f>
        <v>DAP ≥ DMCE</v>
      </c>
      <c r="W4053" s="87" t="str">
        <f>IF(CENSO[[#This Row],[DAP (cm)]]&gt;200, "Superior", "Inferior")</f>
        <v>Inferior</v>
      </c>
      <c r="X4053" s="87" t="str">
        <f>VLOOKUP(CENSO[[#This Row],[NOME COMUM]],ESPECIES[],4,FALSE)</f>
        <v>Não</v>
      </c>
      <c r="Y4053" s="87" t="str">
        <f>IF(IFERROR(VLOOKUP(CENSO[[#This Row],[NOME COMUM]],COMERCIAIS[],2, FALSE), "Não") &lt;&gt; "Não", "Sim", "Não")</f>
        <v>Não</v>
      </c>
      <c r="Z4053" s="133">
        <f>CENSO[[#This Row],[g (m²)]]/SUM(AEEF[AEEF-UT])</f>
        <v>4.5111187595332813E-4</v>
      </c>
      <c r="AA4053" s="133">
        <f>CENSO[[#This Row],[v (m³)]]/SUM(AEEF[AEEF-UT])</f>
        <v>6.6313445765139234E-3</v>
      </c>
    </row>
    <row r="4054" spans="1:27" ht="14">
      <c r="A4054" s="86">
        <v>1</v>
      </c>
      <c r="B4054" s="86">
        <v>2</v>
      </c>
      <c r="C4054" s="63">
        <v>112</v>
      </c>
      <c r="D4054" s="63">
        <v>4053</v>
      </c>
      <c r="E4054" s="63" t="str">
        <f>VLOOKUP(CENSO[[#This Row],[NOME COMUM]],ESPECIES[],2,FALSE)</f>
        <v>Hymenolobium petraeum Ducke</v>
      </c>
      <c r="F4054" s="64" t="s">
        <v>40</v>
      </c>
      <c r="G4054" s="64">
        <v>391</v>
      </c>
      <c r="H4054" s="97">
        <f>CENSO[[#This Row],[CAP (cm)]]/PI()</f>
        <v>124.45916549786216</v>
      </c>
      <c r="I4054" s="64">
        <v>20</v>
      </c>
      <c r="J4054" s="96">
        <f>(PI()*(CENSO[[#This Row],[DAP (cm)]]^2))/40000</f>
        <v>1.2165883427416024</v>
      </c>
      <c r="K4054" s="96">
        <f>CENSO[[#This Row],[g (m²)]]*CENSO[[#This Row],[H (m)]]*0.7</f>
        <v>17.032236798382431</v>
      </c>
      <c r="L4054" s="64">
        <v>1</v>
      </c>
      <c r="M4054" s="65">
        <v>366199.299999999</v>
      </c>
      <c r="N4054" s="87">
        <v>9702747.1999999899</v>
      </c>
      <c r="O4054" s="87" t="s">
        <v>1228</v>
      </c>
      <c r="P4054" s="87" t="str">
        <f>VLOOKUP(CENSO[[#This Row],[DAP (cm)]],CD[],2,TRUE)</f>
        <v>TORA</v>
      </c>
      <c r="Q4054" s="87" t="str">
        <f>VLOOKUP(CENSO[[#This Row],[DAP (cm)]],DD[],2,TRUE)</f>
        <v>120├ 130</v>
      </c>
      <c r="R4054" s="87" t="str" cm="1">
        <f t="array" ref="R4054">INDEX(_xlfn.TEXTSPLIT(CENSO[[#This Row],[NOME CIENTIFICO]]," "),1)</f>
        <v>Hymenolobium</v>
      </c>
      <c r="S4054" s="98" t="s">
        <v>1004</v>
      </c>
      <c r="T4054" s="87">
        <f>_xlfn.MINIFS(CENSO[DAP (cm)],CENSO[NOME CIENTIFICO],CENSO[[#This Row],[NOME CIENTIFICO]])</f>
        <v>41.38028520389279</v>
      </c>
      <c r="U40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054" s="87" t="str">
        <f>IF(CENSO[[#This Row],[DAP (cm)]]&lt;CENSO[[#This Row],[DMCE (cm)]],"DAP &lt; DMCE","DAP ≥ DMCE")</f>
        <v>DAP ≥ DMCE</v>
      </c>
      <c r="W4054" s="87" t="str">
        <f>IF(CENSO[[#This Row],[DAP (cm)]]&gt;200, "Superior", "Inferior")</f>
        <v>Inferior</v>
      </c>
      <c r="X4054" s="87" t="str">
        <f>VLOOKUP(CENSO[[#This Row],[NOME COMUM]],ESPECIES[],4,FALSE)</f>
        <v>Não</v>
      </c>
      <c r="Y4054" s="87" t="str">
        <f>IF(IFERROR(VLOOKUP(CENSO[[#This Row],[NOME COMUM]],COMERCIAIS[],2, FALSE), "Não") &lt;&gt; "Não", "Sim", "Não")</f>
        <v>Sim</v>
      </c>
      <c r="Z4054" s="133">
        <f>CENSO[[#This Row],[g (m²)]]/SUM(AEEF[AEEF-UT])</f>
        <v>2.1285936638154551E-3</v>
      </c>
      <c r="AA4054" s="133">
        <f>CENSO[[#This Row],[v (m³)]]/SUM(AEEF[AEEF-UT])</f>
        <v>2.9800311293416367E-2</v>
      </c>
    </row>
    <row r="4055" spans="1:27" ht="14">
      <c r="A4055" s="86">
        <v>1</v>
      </c>
      <c r="B4055" s="86">
        <v>2</v>
      </c>
      <c r="C4055" s="63">
        <v>112</v>
      </c>
      <c r="D4055" s="63">
        <v>4054</v>
      </c>
      <c r="E4055" s="63" t="str">
        <f>VLOOKUP(CENSO[[#This Row],[NOME COMUM]],ESPECIES[],2,FALSE)</f>
        <v>Hymenolobium petraeum Ducke</v>
      </c>
      <c r="F4055" s="64" t="s">
        <v>40</v>
      </c>
      <c r="G4055" s="64">
        <v>432</v>
      </c>
      <c r="H4055" s="97">
        <f>CENSO[[#This Row],[CAP (cm)]]/PI()</f>
        <v>137.50987083139756</v>
      </c>
      <c r="I4055" s="64">
        <v>23</v>
      </c>
      <c r="J4055" s="96">
        <f>(PI()*(CENSO[[#This Row],[DAP (cm)]]^2))/40000</f>
        <v>1.4851066049790935</v>
      </c>
      <c r="K4055" s="96">
        <f>CENSO[[#This Row],[g (m²)]]*CENSO[[#This Row],[H (m)]]*0.7</f>
        <v>23.910216340163405</v>
      </c>
      <c r="L4055" s="64">
        <v>1</v>
      </c>
      <c r="M4055" s="65">
        <v>366174.9</v>
      </c>
      <c r="N4055" s="87">
        <v>9702758.8000000007</v>
      </c>
      <c r="O4055" s="87" t="s">
        <v>1228</v>
      </c>
      <c r="P4055" s="87" t="str">
        <f>VLOOKUP(CENSO[[#This Row],[DAP (cm)]],CD[],2,TRUE)</f>
        <v>TORA</v>
      </c>
      <c r="Q4055" s="87" t="str">
        <f>VLOOKUP(CENSO[[#This Row],[DAP (cm)]],DD[],2,TRUE)</f>
        <v>130├ 140</v>
      </c>
      <c r="R4055" s="87" t="str" cm="1">
        <f t="array" ref="R4055">INDEX(_xlfn.TEXTSPLIT(CENSO[[#This Row],[NOME CIENTIFICO]]," "),1)</f>
        <v>Hymenolobium</v>
      </c>
      <c r="S4055" s="98" t="s">
        <v>1004</v>
      </c>
      <c r="T4055" s="87">
        <f>_xlfn.MINIFS(CENSO[DAP (cm)],CENSO[NOME CIENTIFICO],CENSO[[#This Row],[NOME CIENTIFICO]])</f>
        <v>41.38028520389279</v>
      </c>
      <c r="U40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055" s="87" t="str">
        <f>IF(CENSO[[#This Row],[DAP (cm)]]&lt;CENSO[[#This Row],[DMCE (cm)]],"DAP &lt; DMCE","DAP ≥ DMCE")</f>
        <v>DAP ≥ DMCE</v>
      </c>
      <c r="W4055" s="87" t="str">
        <f>IF(CENSO[[#This Row],[DAP (cm)]]&gt;200, "Superior", "Inferior")</f>
        <v>Inferior</v>
      </c>
      <c r="X4055" s="87" t="str">
        <f>VLOOKUP(CENSO[[#This Row],[NOME COMUM]],ESPECIES[],4,FALSE)</f>
        <v>Não</v>
      </c>
      <c r="Y4055" s="87" t="str">
        <f>IF(IFERROR(VLOOKUP(CENSO[[#This Row],[NOME COMUM]],COMERCIAIS[],2, FALSE), "Não") &lt;&gt; "Não", "Sim", "Não")</f>
        <v>Sim</v>
      </c>
      <c r="Z4055" s="133">
        <f>CENSO[[#This Row],[g (m²)]]/SUM(AEEF[AEEF-UT])</f>
        <v>2.5984044054911696E-3</v>
      </c>
      <c r="AA4055" s="133">
        <f>CENSO[[#This Row],[v (m³)]]/SUM(AEEF[AEEF-UT])</f>
        <v>4.1834310928407829E-2</v>
      </c>
    </row>
    <row r="4056" spans="1:27" ht="14">
      <c r="A4056" s="86">
        <v>1</v>
      </c>
      <c r="B4056" s="86">
        <v>2</v>
      </c>
      <c r="C4056" s="63">
        <v>112</v>
      </c>
      <c r="D4056" s="63">
        <v>4055</v>
      </c>
      <c r="E4056" s="63" t="str">
        <f>VLOOKUP(CENSO[[#This Row],[NOME COMUM]],ESPECIES[],2,FALSE)</f>
        <v>Couratari guianensis Aubl.</v>
      </c>
      <c r="F4056" s="64" t="s">
        <v>6</v>
      </c>
      <c r="G4056" s="64">
        <v>183</v>
      </c>
      <c r="H4056" s="97">
        <f>CENSO[[#This Row],[CAP (cm)]]/PI()</f>
        <v>58.250709171633694</v>
      </c>
      <c r="I4056" s="64">
        <v>21</v>
      </c>
      <c r="J4056" s="96">
        <f>(PI()*(CENSO[[#This Row],[DAP (cm)]]^2))/40000</f>
        <v>0.26649699446022412</v>
      </c>
      <c r="K4056" s="96">
        <f>CENSO[[#This Row],[g (m²)]]*CENSO[[#This Row],[H (m)]]*0.7</f>
        <v>3.9175058185652945</v>
      </c>
      <c r="L4056" s="64">
        <v>1</v>
      </c>
      <c r="M4056" s="65">
        <v>366192.299999999</v>
      </c>
      <c r="N4056" s="87">
        <v>9702772.6999999899</v>
      </c>
      <c r="O4056" s="87" t="s">
        <v>1228</v>
      </c>
      <c r="P4056" s="87" t="str">
        <f>VLOOKUP(CENSO[[#This Row],[DAP (cm)]],CD[],2,TRUE)</f>
        <v>TORA</v>
      </c>
      <c r="Q4056" s="87" t="str">
        <f>VLOOKUP(CENSO[[#This Row],[DAP (cm)]],DD[],2,TRUE)</f>
        <v>50├ 60</v>
      </c>
      <c r="R4056" s="87" t="str" cm="1">
        <f t="array" ref="R4056">INDEX(_xlfn.TEXTSPLIT(CENSO[[#This Row],[NOME CIENTIFICO]]," "),1)</f>
        <v>Couratari</v>
      </c>
      <c r="S4056" s="98" t="s">
        <v>1004</v>
      </c>
      <c r="T4056" s="87">
        <f>_xlfn.MINIFS(CENSO[DAP (cm)],CENSO[NOME CIENTIFICO],CENSO[[#This Row],[NOME CIENTIFICO]])</f>
        <v>38.833806114422465</v>
      </c>
      <c r="U40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56" s="87" t="str">
        <f>IF(CENSO[[#This Row],[DAP (cm)]]&lt;CENSO[[#This Row],[DMCE (cm)]],"DAP &lt; DMCE","DAP ≥ DMCE")</f>
        <v>DAP ≥ DMCE</v>
      </c>
      <c r="W4056" s="87" t="str">
        <f>IF(CENSO[[#This Row],[DAP (cm)]]&gt;200, "Superior", "Inferior")</f>
        <v>Inferior</v>
      </c>
      <c r="X4056" s="87" t="str">
        <f>VLOOKUP(CENSO[[#This Row],[NOME COMUM]],ESPECIES[],4,FALSE)</f>
        <v>Não</v>
      </c>
      <c r="Y4056" s="87" t="str">
        <f>IF(IFERROR(VLOOKUP(CENSO[[#This Row],[NOME COMUM]],COMERCIAIS[],2, FALSE), "Não") &lt;&gt; "Não", "Sim", "Não")</f>
        <v>Sim</v>
      </c>
      <c r="Z4056" s="133">
        <f>CENSO[[#This Row],[g (m²)]]/SUM(AEEF[AEEF-UT])</f>
        <v>4.6627424733953712E-4</v>
      </c>
      <c r="AA4056" s="133">
        <f>CENSO[[#This Row],[v (m³)]]/SUM(AEEF[AEEF-UT])</f>
        <v>6.8542314358911961E-3</v>
      </c>
    </row>
    <row r="4057" spans="1:27" ht="14">
      <c r="A4057" s="86">
        <v>1</v>
      </c>
      <c r="B4057" s="86">
        <v>2</v>
      </c>
      <c r="C4057" s="63">
        <v>112</v>
      </c>
      <c r="D4057" s="63">
        <v>4056</v>
      </c>
      <c r="E4057" s="63" t="str">
        <f>VLOOKUP(CENSO[[#This Row],[NOME COMUM]],ESPECIES[],2,FALSE)</f>
        <v>Erisma uncinatum Warm.</v>
      </c>
      <c r="F4057" s="64" t="s">
        <v>98</v>
      </c>
      <c r="G4057" s="64">
        <v>312</v>
      </c>
      <c r="H4057" s="97">
        <f>CENSO[[#This Row],[CAP (cm)]]/PI()</f>
        <v>99.312684489342686</v>
      </c>
      <c r="I4057" s="64">
        <v>18</v>
      </c>
      <c r="J4057" s="96">
        <f>(PI()*(CENSO[[#This Row],[DAP (cm)]]^2))/40000</f>
        <v>0.77463893901687286</v>
      </c>
      <c r="K4057" s="96">
        <f>CENSO[[#This Row],[g (m²)]]*CENSO[[#This Row],[H (m)]]*0.7</f>
        <v>9.7604506316125974</v>
      </c>
      <c r="L4057" s="64">
        <v>1</v>
      </c>
      <c r="M4057" s="65">
        <v>366236.299999999</v>
      </c>
      <c r="N4057" s="87">
        <v>9702818.1999999899</v>
      </c>
      <c r="O4057" s="87" t="s">
        <v>1228</v>
      </c>
      <c r="P4057" s="87" t="str">
        <f>VLOOKUP(CENSO[[#This Row],[DAP (cm)]],CD[],2,TRUE)</f>
        <v>TORA</v>
      </c>
      <c r="Q4057" s="87" t="str">
        <f>VLOOKUP(CENSO[[#This Row],[DAP (cm)]],DD[],2,TRUE)</f>
        <v>90├ 100</v>
      </c>
      <c r="R4057" s="87" t="str" cm="1">
        <f t="array" ref="R4057">INDEX(_xlfn.TEXTSPLIT(CENSO[[#This Row],[NOME CIENTIFICO]]," "),1)</f>
        <v>Erisma</v>
      </c>
      <c r="S4057" s="98" t="s">
        <v>1004</v>
      </c>
      <c r="T4057" s="87">
        <f>_xlfn.MINIFS(CENSO[DAP (cm)],CENSO[NOME CIENTIFICO],CENSO[[#This Row],[NOME CIENTIFICO]])</f>
        <v>41.38028520389279</v>
      </c>
      <c r="U40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057" s="87" t="str">
        <f>IF(CENSO[[#This Row],[DAP (cm)]]&lt;CENSO[[#This Row],[DMCE (cm)]],"DAP &lt; DMCE","DAP ≥ DMCE")</f>
        <v>DAP ≥ DMCE</v>
      </c>
      <c r="W4057" s="87" t="str">
        <f>IF(CENSO[[#This Row],[DAP (cm)]]&gt;200, "Superior", "Inferior")</f>
        <v>Inferior</v>
      </c>
      <c r="X4057" s="87" t="str">
        <f>VLOOKUP(CENSO[[#This Row],[NOME COMUM]],ESPECIES[],4,FALSE)</f>
        <v>Não</v>
      </c>
      <c r="Y4057" s="87" t="str">
        <f>IF(IFERROR(VLOOKUP(CENSO[[#This Row],[NOME COMUM]],COMERCIAIS[],2, FALSE), "Não") &lt;&gt; "Não", "Sim", "Não")</f>
        <v>Sim</v>
      </c>
      <c r="Z4057" s="133">
        <f>CENSO[[#This Row],[g (m²)]]/SUM(AEEF[AEEF-UT])</f>
        <v>1.3553405695308877E-3</v>
      </c>
      <c r="AA4057" s="133">
        <f>CENSO[[#This Row],[v (m³)]]/SUM(AEEF[AEEF-UT])</f>
        <v>1.7077291176089186E-2</v>
      </c>
    </row>
    <row r="4058" spans="1:27" ht="14">
      <c r="A4058" s="86">
        <v>1</v>
      </c>
      <c r="B4058" s="86">
        <v>2</v>
      </c>
      <c r="C4058" s="63">
        <v>112</v>
      </c>
      <c r="D4058" s="63">
        <v>4057</v>
      </c>
      <c r="E4058" s="63" t="str">
        <f>VLOOKUP(CENSO[[#This Row],[NOME COMUM]],ESPECIES[],2,FALSE)</f>
        <v>Erisma uncinatum Warm.</v>
      </c>
      <c r="F4058" s="64" t="s">
        <v>98</v>
      </c>
      <c r="G4058" s="64">
        <v>419</v>
      </c>
      <c r="H4058" s="97">
        <f>CENSO[[#This Row],[CAP (cm)]]/PI()</f>
        <v>133.37184231100829</v>
      </c>
      <c r="I4058" s="64">
        <v>17</v>
      </c>
      <c r="J4058" s="96">
        <f>(PI()*(CENSO[[#This Row],[DAP (cm)]]^2))/40000</f>
        <v>1.3970700482078118</v>
      </c>
      <c r="K4058" s="96">
        <f>CENSO[[#This Row],[g (m²)]]*CENSO[[#This Row],[H (m)]]*0.7</f>
        <v>16.625133573672958</v>
      </c>
      <c r="L4058" s="64">
        <v>1</v>
      </c>
      <c r="M4058" s="65">
        <v>366202.799999999</v>
      </c>
      <c r="N4058" s="87">
        <v>9702834</v>
      </c>
      <c r="O4058" s="87" t="s">
        <v>1228</v>
      </c>
      <c r="P4058" s="87" t="str">
        <f>VLOOKUP(CENSO[[#This Row],[DAP (cm)]],CD[],2,TRUE)</f>
        <v>TORA</v>
      </c>
      <c r="Q4058" s="87" t="str">
        <f>VLOOKUP(CENSO[[#This Row],[DAP (cm)]],DD[],2,TRUE)</f>
        <v>130├ 140</v>
      </c>
      <c r="R4058" s="87" t="str" cm="1">
        <f t="array" ref="R4058">INDEX(_xlfn.TEXTSPLIT(CENSO[[#This Row],[NOME CIENTIFICO]]," "),1)</f>
        <v>Erisma</v>
      </c>
      <c r="S4058" s="98" t="s">
        <v>1004</v>
      </c>
      <c r="T4058" s="87">
        <f>_xlfn.MINIFS(CENSO[DAP (cm)],CENSO[NOME CIENTIFICO],CENSO[[#This Row],[NOME CIENTIFICO]])</f>
        <v>41.38028520389279</v>
      </c>
      <c r="U40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058" s="87" t="str">
        <f>IF(CENSO[[#This Row],[DAP (cm)]]&lt;CENSO[[#This Row],[DMCE (cm)]],"DAP &lt; DMCE","DAP ≥ DMCE")</f>
        <v>DAP ≥ DMCE</v>
      </c>
      <c r="W4058" s="87" t="str">
        <f>IF(CENSO[[#This Row],[DAP (cm)]]&gt;200, "Superior", "Inferior")</f>
        <v>Inferior</v>
      </c>
      <c r="X4058" s="87" t="str">
        <f>VLOOKUP(CENSO[[#This Row],[NOME COMUM]],ESPECIES[],4,FALSE)</f>
        <v>Não</v>
      </c>
      <c r="Y4058" s="87" t="str">
        <f>IF(IFERROR(VLOOKUP(CENSO[[#This Row],[NOME COMUM]],COMERCIAIS[],2, FALSE), "Não") &lt;&gt; "Não", "Sim", "Não")</f>
        <v>Sim</v>
      </c>
      <c r="Z4058" s="133">
        <f>CENSO[[#This Row],[g (m²)]]/SUM(AEEF[AEEF-UT])</f>
        <v>2.4443719769827849E-3</v>
      </c>
      <c r="AA4058" s="133">
        <f>CENSO[[#This Row],[v (m³)]]/SUM(AEEF[AEEF-UT])</f>
        <v>2.9088026526095136E-2</v>
      </c>
    </row>
    <row r="4059" spans="1:27" ht="14">
      <c r="A4059" s="86">
        <v>1</v>
      </c>
      <c r="B4059" s="86">
        <v>2</v>
      </c>
      <c r="C4059" s="63">
        <v>112</v>
      </c>
      <c r="D4059" s="63">
        <v>4058</v>
      </c>
      <c r="E4059" s="63" t="str">
        <f>VLOOKUP(CENSO[[#This Row],[NOME COMUM]],ESPECIES[],2,FALSE)</f>
        <v>Erisma uncinatum Warm.</v>
      </c>
      <c r="F4059" s="64" t="s">
        <v>98</v>
      </c>
      <c r="G4059" s="64">
        <v>314</v>
      </c>
      <c r="H4059" s="97">
        <f>CENSO[[#This Row],[CAP (cm)]]/PI()</f>
        <v>99.949304261710282</v>
      </c>
      <c r="I4059" s="64">
        <v>12</v>
      </c>
      <c r="J4059" s="96">
        <f>(PI()*(CENSO[[#This Row],[DAP (cm)]]^2))/40000</f>
        <v>0.78460203845442589</v>
      </c>
      <c r="K4059" s="96">
        <f>CENSO[[#This Row],[g (m²)]]*CENSO[[#This Row],[H (m)]]*0.7</f>
        <v>6.5906571230171771</v>
      </c>
      <c r="L4059" s="64">
        <v>1</v>
      </c>
      <c r="M4059" s="65">
        <v>366224.4</v>
      </c>
      <c r="N4059" s="87">
        <v>9702855.9000000004</v>
      </c>
      <c r="O4059" s="87" t="s">
        <v>1228</v>
      </c>
      <c r="P4059" s="87" t="str">
        <f>VLOOKUP(CENSO[[#This Row],[DAP (cm)]],CD[],2,TRUE)</f>
        <v>TORA</v>
      </c>
      <c r="Q4059" s="87" t="str">
        <f>VLOOKUP(CENSO[[#This Row],[DAP (cm)]],DD[],2,TRUE)</f>
        <v>90├ 100</v>
      </c>
      <c r="R4059" s="87" t="str" cm="1">
        <f t="array" ref="R4059">INDEX(_xlfn.TEXTSPLIT(CENSO[[#This Row],[NOME CIENTIFICO]]," "),1)</f>
        <v>Erisma</v>
      </c>
      <c r="S4059" s="98" t="s">
        <v>1004</v>
      </c>
      <c r="T4059" s="87">
        <f>_xlfn.MINIFS(CENSO[DAP (cm)],CENSO[NOME CIENTIFICO],CENSO[[#This Row],[NOME CIENTIFICO]])</f>
        <v>41.38028520389279</v>
      </c>
      <c r="U40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059" s="87" t="str">
        <f>IF(CENSO[[#This Row],[DAP (cm)]]&lt;CENSO[[#This Row],[DMCE (cm)]],"DAP &lt; DMCE","DAP ≥ DMCE")</f>
        <v>DAP ≥ DMCE</v>
      </c>
      <c r="W4059" s="87" t="str">
        <f>IF(CENSO[[#This Row],[DAP (cm)]]&gt;200, "Superior", "Inferior")</f>
        <v>Inferior</v>
      </c>
      <c r="X4059" s="87" t="str">
        <f>VLOOKUP(CENSO[[#This Row],[NOME COMUM]],ESPECIES[],4,FALSE)</f>
        <v>Não</v>
      </c>
      <c r="Y4059" s="87" t="str">
        <f>IF(IFERROR(VLOOKUP(CENSO[[#This Row],[NOME COMUM]],COMERCIAIS[],2, FALSE), "Não") &lt;&gt; "Não", "Sim", "Não")</f>
        <v>Sim</v>
      </c>
      <c r="Z4059" s="133">
        <f>CENSO[[#This Row],[g (m²)]]/SUM(AEEF[AEEF-UT])</f>
        <v>1.3727724235029122E-3</v>
      </c>
      <c r="AA4059" s="133">
        <f>CENSO[[#This Row],[v (m³)]]/SUM(AEEF[AEEF-UT])</f>
        <v>1.153128835742446E-2</v>
      </c>
    </row>
    <row r="4060" spans="1:27" ht="14">
      <c r="A4060" s="86">
        <v>1</v>
      </c>
      <c r="B4060" s="86">
        <v>2</v>
      </c>
      <c r="C4060" s="63">
        <v>112</v>
      </c>
      <c r="D4060" s="63">
        <v>4059</v>
      </c>
      <c r="E4060" s="63" t="str">
        <f>VLOOKUP(CENSO[[#This Row],[NOME COMUM]],ESPECIES[],2,FALSE)</f>
        <v>Erisma uncinatum Warm.</v>
      </c>
      <c r="F4060" s="64" t="s">
        <v>98</v>
      </c>
      <c r="G4060" s="64">
        <v>400</v>
      </c>
      <c r="H4060" s="97">
        <f>CENSO[[#This Row],[CAP (cm)]]/PI()</f>
        <v>127.32395447351627</v>
      </c>
      <c r="I4060" s="64">
        <v>18</v>
      </c>
      <c r="J4060" s="96">
        <f>(PI()*(CENSO[[#This Row],[DAP (cm)]]^2))/40000</f>
        <v>1.2732395447351625</v>
      </c>
      <c r="K4060" s="96">
        <f>CENSO[[#This Row],[g (m²)]]*CENSO[[#This Row],[H (m)]]*0.7</f>
        <v>16.042818263663047</v>
      </c>
      <c r="L4060" s="64">
        <v>1</v>
      </c>
      <c r="M4060" s="65">
        <v>366260.09999999899</v>
      </c>
      <c r="N4060" s="87">
        <v>9702889.8000000007</v>
      </c>
      <c r="O4060" s="87" t="s">
        <v>1228</v>
      </c>
      <c r="P4060" s="87" t="str">
        <f>VLOOKUP(CENSO[[#This Row],[DAP (cm)]],CD[],2,TRUE)</f>
        <v>TORA</v>
      </c>
      <c r="Q4060" s="87" t="str">
        <f>VLOOKUP(CENSO[[#This Row],[DAP (cm)]],DD[],2,TRUE)</f>
        <v>120├ 130</v>
      </c>
      <c r="R4060" s="87" t="str" cm="1">
        <f t="array" ref="R4060">INDEX(_xlfn.TEXTSPLIT(CENSO[[#This Row],[NOME CIENTIFICO]]," "),1)</f>
        <v>Erisma</v>
      </c>
      <c r="S4060" s="98" t="s">
        <v>1004</v>
      </c>
      <c r="T4060" s="87">
        <f>_xlfn.MINIFS(CENSO[DAP (cm)],CENSO[NOME CIENTIFICO],CENSO[[#This Row],[NOME CIENTIFICO]])</f>
        <v>41.38028520389279</v>
      </c>
      <c r="U40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060" s="87" t="str">
        <f>IF(CENSO[[#This Row],[DAP (cm)]]&lt;CENSO[[#This Row],[DMCE (cm)]],"DAP &lt; DMCE","DAP ≥ DMCE")</f>
        <v>DAP ≥ DMCE</v>
      </c>
      <c r="W4060" s="87" t="str">
        <f>IF(CENSO[[#This Row],[DAP (cm)]]&gt;200, "Superior", "Inferior")</f>
        <v>Inferior</v>
      </c>
      <c r="X4060" s="87" t="str">
        <f>VLOOKUP(CENSO[[#This Row],[NOME COMUM]],ESPECIES[],4,FALSE)</f>
        <v>Não</v>
      </c>
      <c r="Y4060" s="87" t="str">
        <f>IF(IFERROR(VLOOKUP(CENSO[[#This Row],[NOME COMUM]],COMERCIAIS[],2, FALSE), "Não") &lt;&gt; "Não", "Sim", "Não")</f>
        <v>Sim</v>
      </c>
      <c r="Z4060" s="133">
        <f>CENSO[[#This Row],[g (m²)]]/SUM(AEEF[AEEF-UT])</f>
        <v>2.2277129676707558E-3</v>
      </c>
      <c r="AA4060" s="133">
        <f>CENSO[[#This Row],[v (m³)]]/SUM(AEEF[AEEF-UT])</f>
        <v>2.8069183392651523E-2</v>
      </c>
    </row>
    <row r="4061" spans="1:27" ht="14">
      <c r="A4061" s="86">
        <v>1</v>
      </c>
      <c r="B4061" s="86">
        <v>2</v>
      </c>
      <c r="C4061" s="63">
        <v>112</v>
      </c>
      <c r="D4061" s="63">
        <v>4060</v>
      </c>
      <c r="E4061" s="63" t="str">
        <f>VLOOKUP(CENSO[[#This Row],[NOME COMUM]],ESPECIES[],2,FALSE)</f>
        <v>Hymenaea courbaril L.</v>
      </c>
      <c r="F4061" s="64" t="s">
        <v>3</v>
      </c>
      <c r="G4061" s="64">
        <v>190</v>
      </c>
      <c r="H4061" s="97">
        <f>CENSO[[#This Row],[CAP (cm)]]/PI()</f>
        <v>60.478878374920228</v>
      </c>
      <c r="I4061" s="64">
        <v>22</v>
      </c>
      <c r="J4061" s="96">
        <f>(PI()*(CENSO[[#This Row],[DAP (cm)]]^2))/40000</f>
        <v>0.28727467228087106</v>
      </c>
      <c r="K4061" s="96">
        <f>CENSO[[#This Row],[g (m²)]]*CENSO[[#This Row],[H (m)]]*0.7</f>
        <v>4.4240299531254141</v>
      </c>
      <c r="L4061" s="64">
        <v>1</v>
      </c>
      <c r="M4061" s="65">
        <v>366284.09999999899</v>
      </c>
      <c r="N4061" s="87">
        <v>9702931.5</v>
      </c>
      <c r="O4061" s="87" t="s">
        <v>1227</v>
      </c>
      <c r="P4061" s="87" t="str">
        <f>VLOOKUP(CENSO[[#This Row],[DAP (cm)]],CD[],2,TRUE)</f>
        <v>TORA</v>
      </c>
      <c r="Q4061" s="87" t="str">
        <f>VLOOKUP(CENSO[[#This Row],[DAP (cm)]],DD[],2,TRUE)</f>
        <v>60├ 70</v>
      </c>
      <c r="R4061" s="87" t="str" cm="1">
        <f t="array" ref="R4061">INDEX(_xlfn.TEXTSPLIT(CENSO[[#This Row],[NOME CIENTIFICO]]," "),1)</f>
        <v>Hymenaea</v>
      </c>
      <c r="S4061" s="98" t="s">
        <v>1004</v>
      </c>
      <c r="T4061" s="87">
        <f>_xlfn.MINIFS(CENSO[DAP (cm)],CENSO[NOME CIENTIFICO],CENSO[[#This Row],[NOME CIENTIFICO]])</f>
        <v>41.38028520389279</v>
      </c>
      <c r="U40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061" s="87" t="str">
        <f>IF(CENSO[[#This Row],[DAP (cm)]]&lt;CENSO[[#This Row],[DMCE (cm)]],"DAP &lt; DMCE","DAP ≥ DMCE")</f>
        <v>DAP ≥ DMCE</v>
      </c>
      <c r="W4061" s="87" t="str">
        <f>IF(CENSO[[#This Row],[DAP (cm)]]&gt;200, "Superior", "Inferior")</f>
        <v>Inferior</v>
      </c>
      <c r="X4061" s="87" t="str">
        <f>VLOOKUP(CENSO[[#This Row],[NOME COMUM]],ESPECIES[],4,FALSE)</f>
        <v>Não</v>
      </c>
      <c r="Y4061" s="87" t="str">
        <f>IF(IFERROR(VLOOKUP(CENSO[[#This Row],[NOME COMUM]],COMERCIAIS[],2, FALSE), "Não") &lt;&gt; "Não", "Sim", "Não")</f>
        <v>Sim</v>
      </c>
      <c r="Z4061" s="133">
        <f>CENSO[[#This Row],[g (m²)]]/SUM(AEEF[AEEF-UT])</f>
        <v>5.0262773833071434E-4</v>
      </c>
      <c r="AA4061" s="133">
        <f>CENSO[[#This Row],[v (m³)]]/SUM(AEEF[AEEF-UT])</f>
        <v>7.7404671702930002E-3</v>
      </c>
    </row>
    <row r="4062" spans="1:27" ht="14">
      <c r="A4062" s="86">
        <v>1</v>
      </c>
      <c r="B4062" s="86">
        <v>2</v>
      </c>
      <c r="C4062" s="63">
        <v>112</v>
      </c>
      <c r="D4062" s="63">
        <v>4061</v>
      </c>
      <c r="E4062" s="63" t="str">
        <f>VLOOKUP(CENSO[[#This Row],[NOME COMUM]],ESPECIES[],2,FALSE)</f>
        <v>Erisma uncinatum Warm.</v>
      </c>
      <c r="F4062" s="64" t="s">
        <v>98</v>
      </c>
      <c r="G4062" s="64">
        <v>233</v>
      </c>
      <c r="H4062" s="97">
        <f>CENSO[[#This Row],[CAP (cm)]]/PI()</f>
        <v>74.166203480823228</v>
      </c>
      <c r="I4062" s="64">
        <v>16</v>
      </c>
      <c r="J4062" s="96">
        <f>(PI()*(CENSO[[#This Row],[DAP (cm)]]^2))/40000</f>
        <v>0.43201813527579536</v>
      </c>
      <c r="K4062" s="96">
        <f>CENSO[[#This Row],[g (m²)]]*CENSO[[#This Row],[H (m)]]*0.7</f>
        <v>4.8386031150889073</v>
      </c>
      <c r="L4062" s="64">
        <v>1</v>
      </c>
      <c r="M4062" s="65">
        <v>366305.799999999</v>
      </c>
      <c r="N4062" s="87">
        <v>9703027.4000000004</v>
      </c>
      <c r="O4062" s="87" t="s">
        <v>1228</v>
      </c>
      <c r="P4062" s="87" t="str">
        <f>VLOOKUP(CENSO[[#This Row],[DAP (cm)]],CD[],2,TRUE)</f>
        <v>TORA</v>
      </c>
      <c r="Q4062" s="87" t="str">
        <f>VLOOKUP(CENSO[[#This Row],[DAP (cm)]],DD[],2,TRUE)</f>
        <v>70├ 80</v>
      </c>
      <c r="R4062" s="87" t="str" cm="1">
        <f t="array" ref="R4062">INDEX(_xlfn.TEXTSPLIT(CENSO[[#This Row],[NOME CIENTIFICO]]," "),1)</f>
        <v>Erisma</v>
      </c>
      <c r="S4062" s="98" t="s">
        <v>1004</v>
      </c>
      <c r="T4062" s="87">
        <f>_xlfn.MINIFS(CENSO[DAP (cm)],CENSO[NOME CIENTIFICO],CENSO[[#This Row],[NOME CIENTIFICO]])</f>
        <v>41.38028520389279</v>
      </c>
      <c r="U40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062" s="87" t="str">
        <f>IF(CENSO[[#This Row],[DAP (cm)]]&lt;CENSO[[#This Row],[DMCE (cm)]],"DAP &lt; DMCE","DAP ≥ DMCE")</f>
        <v>DAP ≥ DMCE</v>
      </c>
      <c r="W4062" s="87" t="str">
        <f>IF(CENSO[[#This Row],[DAP (cm)]]&gt;200, "Superior", "Inferior")</f>
        <v>Inferior</v>
      </c>
      <c r="X4062" s="87" t="str">
        <f>VLOOKUP(CENSO[[#This Row],[NOME COMUM]],ESPECIES[],4,FALSE)</f>
        <v>Não</v>
      </c>
      <c r="Y4062" s="87" t="str">
        <f>IF(IFERROR(VLOOKUP(CENSO[[#This Row],[NOME COMUM]],COMERCIAIS[],2, FALSE), "Não") &lt;&gt; "Não", "Sim", "Não")</f>
        <v>Sim</v>
      </c>
      <c r="Z4062" s="133">
        <f>CENSO[[#This Row],[g (m²)]]/SUM(AEEF[AEEF-UT])</f>
        <v>7.5587693313673558E-4</v>
      </c>
      <c r="AA4062" s="133">
        <f>CENSO[[#This Row],[v (m³)]]/SUM(AEEF[AEEF-UT])</f>
        <v>8.4658216511314371E-3</v>
      </c>
    </row>
    <row r="4063" spans="1:27" ht="14">
      <c r="A4063" s="86">
        <v>1</v>
      </c>
      <c r="B4063" s="86">
        <v>2</v>
      </c>
      <c r="C4063" s="63">
        <v>112</v>
      </c>
      <c r="D4063" s="63">
        <v>4062</v>
      </c>
      <c r="E4063" s="63" t="str">
        <f>VLOOKUP(CENSO[[#This Row],[NOME COMUM]],ESPECIES[],2,FALSE)</f>
        <v>Erisma uncinatum Warm.</v>
      </c>
      <c r="F4063" s="64" t="s">
        <v>98</v>
      </c>
      <c r="G4063" s="64">
        <v>231</v>
      </c>
      <c r="H4063" s="97">
        <f>CENSO[[#This Row],[CAP (cm)]]/PI()</f>
        <v>73.529583708455647</v>
      </c>
      <c r="I4063" s="64">
        <v>16</v>
      </c>
      <c r="J4063" s="96">
        <f>(PI()*(CENSO[[#This Row],[DAP (cm)]]^2))/40000</f>
        <v>0.4246333459163314</v>
      </c>
      <c r="K4063" s="96">
        <f>CENSO[[#This Row],[g (m²)]]*CENSO[[#This Row],[H (m)]]*0.7</f>
        <v>4.7558934742629111</v>
      </c>
      <c r="L4063" s="64">
        <v>1</v>
      </c>
      <c r="M4063" s="65">
        <v>366379.4</v>
      </c>
      <c r="N4063" s="87">
        <v>9703127.4000000004</v>
      </c>
      <c r="O4063" s="87" t="s">
        <v>1228</v>
      </c>
      <c r="P4063" s="87" t="str">
        <f>VLOOKUP(CENSO[[#This Row],[DAP (cm)]],CD[],2,TRUE)</f>
        <v>TORA</v>
      </c>
      <c r="Q4063" s="87" t="str">
        <f>VLOOKUP(CENSO[[#This Row],[DAP (cm)]],DD[],2,TRUE)</f>
        <v>70├ 80</v>
      </c>
      <c r="R4063" s="87" t="str" cm="1">
        <f t="array" ref="R4063">INDEX(_xlfn.TEXTSPLIT(CENSO[[#This Row],[NOME CIENTIFICO]]," "),1)</f>
        <v>Erisma</v>
      </c>
      <c r="S4063" s="98" t="s">
        <v>1004</v>
      </c>
      <c r="T4063" s="87">
        <f>_xlfn.MINIFS(CENSO[DAP (cm)],CENSO[NOME CIENTIFICO],CENSO[[#This Row],[NOME CIENTIFICO]])</f>
        <v>41.38028520389279</v>
      </c>
      <c r="U40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063" s="87" t="str">
        <f>IF(CENSO[[#This Row],[DAP (cm)]]&lt;CENSO[[#This Row],[DMCE (cm)]],"DAP &lt; DMCE","DAP ≥ DMCE")</f>
        <v>DAP ≥ DMCE</v>
      </c>
      <c r="W4063" s="87" t="str">
        <f>IF(CENSO[[#This Row],[DAP (cm)]]&gt;200, "Superior", "Inferior")</f>
        <v>Inferior</v>
      </c>
      <c r="X4063" s="87" t="str">
        <f>VLOOKUP(CENSO[[#This Row],[NOME COMUM]],ESPECIES[],4,FALSE)</f>
        <v>Não</v>
      </c>
      <c r="Y4063" s="87" t="str">
        <f>IF(IFERROR(VLOOKUP(CENSO[[#This Row],[NOME COMUM]],COMERCIAIS[],2, FALSE), "Não") &lt;&gt; "Não", "Sim", "Não")</f>
        <v>Sim</v>
      </c>
      <c r="Z4063" s="133">
        <f>CENSO[[#This Row],[g (m²)]]/SUM(AEEF[AEEF-UT])</f>
        <v>7.4295619792424516E-4</v>
      </c>
      <c r="AA4063" s="133">
        <f>CENSO[[#This Row],[v (m³)]]/SUM(AEEF[AEEF-UT])</f>
        <v>8.3211094167515449E-3</v>
      </c>
    </row>
    <row r="4064" spans="1:27" ht="14">
      <c r="A4064" s="86">
        <v>1</v>
      </c>
      <c r="B4064" s="86">
        <v>2</v>
      </c>
      <c r="C4064" s="63">
        <v>112</v>
      </c>
      <c r="D4064" s="63">
        <v>4063</v>
      </c>
      <c r="E4064" s="63" t="str">
        <f>VLOOKUP(CENSO[[#This Row],[NOME COMUM]],ESPECIES[],2,FALSE)</f>
        <v>Manilkara huberi (Ducke) Chevalier</v>
      </c>
      <c r="F4064" s="64" t="s">
        <v>30</v>
      </c>
      <c r="G4064" s="64">
        <v>239</v>
      </c>
      <c r="H4064" s="97">
        <f>CENSO[[#This Row],[CAP (cm)]]/PI()</f>
        <v>76.076062797925971</v>
      </c>
      <c r="I4064" s="64">
        <v>23</v>
      </c>
      <c r="J4064" s="96">
        <f>(PI()*(CENSO[[#This Row],[DAP (cm)]]^2))/40000</f>
        <v>0.45455447521760761</v>
      </c>
      <c r="K4064" s="96">
        <f>CENSO[[#This Row],[g (m²)]]*CENSO[[#This Row],[H (m)]]*0.7</f>
        <v>7.3183270510034824</v>
      </c>
      <c r="L4064" s="64">
        <v>1</v>
      </c>
      <c r="M4064" s="65">
        <v>366412.2</v>
      </c>
      <c r="N4064" s="87">
        <v>9703141.4000000004</v>
      </c>
      <c r="O4064" s="87" t="s">
        <v>1228</v>
      </c>
      <c r="P4064" s="87" t="str">
        <f>VLOOKUP(CENSO[[#This Row],[DAP (cm)]],CD[],2,TRUE)</f>
        <v>TORA</v>
      </c>
      <c r="Q4064" s="87" t="str">
        <f>VLOOKUP(CENSO[[#This Row],[DAP (cm)]],DD[],2,TRUE)</f>
        <v>70├ 80</v>
      </c>
      <c r="R4064" s="87" t="str" cm="1">
        <f t="array" ref="R4064">INDEX(_xlfn.TEXTSPLIT(CENSO[[#This Row],[NOME CIENTIFICO]]," "),1)</f>
        <v>Manilkara</v>
      </c>
      <c r="S4064" s="98" t="s">
        <v>1004</v>
      </c>
      <c r="T4064" s="87">
        <f>_xlfn.MINIFS(CENSO[DAP (cm)],CENSO[NOME CIENTIFICO],CENSO[[#This Row],[NOME CIENTIFICO]])</f>
        <v>41.38028520389279</v>
      </c>
      <c r="U40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064" s="87" t="str">
        <f>IF(CENSO[[#This Row],[DAP (cm)]]&lt;CENSO[[#This Row],[DMCE (cm)]],"DAP &lt; DMCE","DAP ≥ DMCE")</f>
        <v>DAP ≥ DMCE</v>
      </c>
      <c r="W4064" s="87" t="str">
        <f>IF(CENSO[[#This Row],[DAP (cm)]]&gt;200, "Superior", "Inferior")</f>
        <v>Inferior</v>
      </c>
      <c r="X4064" s="87" t="str">
        <f>VLOOKUP(CENSO[[#This Row],[NOME COMUM]],ESPECIES[],4,FALSE)</f>
        <v>Não</v>
      </c>
      <c r="Y4064" s="87" t="str">
        <f>IF(IFERROR(VLOOKUP(CENSO[[#This Row],[NOME COMUM]],COMERCIAIS[],2, FALSE), "Não") &lt;&gt; "Não", "Sim", "Não")</f>
        <v>Sim</v>
      </c>
      <c r="Z4064" s="133">
        <f>CENSO[[#This Row],[g (m²)]]/SUM(AEEF[AEEF-UT])</f>
        <v>7.9530745266450775E-4</v>
      </c>
      <c r="AA4064" s="133">
        <f>CENSO[[#This Row],[v (m³)]]/SUM(AEEF[AEEF-UT])</f>
        <v>1.2804449987898574E-2</v>
      </c>
    </row>
    <row r="4065" spans="1:27" ht="14">
      <c r="A4065" s="86">
        <v>1</v>
      </c>
      <c r="B4065" s="86">
        <v>2</v>
      </c>
      <c r="C4065" s="63">
        <v>112</v>
      </c>
      <c r="D4065" s="63">
        <v>4064</v>
      </c>
      <c r="E4065" s="63" t="str">
        <f>VLOOKUP(CENSO[[#This Row],[NOME COMUM]],ESPECIES[],2,FALSE)</f>
        <v>Didymopanax calvum Decne. &amp; Planch.</v>
      </c>
      <c r="F4065" s="64" t="s">
        <v>52</v>
      </c>
      <c r="G4065" s="64">
        <v>197</v>
      </c>
      <c r="H4065" s="97">
        <f>CENSO[[#This Row],[CAP (cm)]]/PI()</f>
        <v>62.707047578206762</v>
      </c>
      <c r="I4065" s="64">
        <v>21</v>
      </c>
      <c r="J4065" s="96">
        <f>(PI()*(CENSO[[#This Row],[DAP (cm)]]^2))/40000</f>
        <v>0.30883220932266825</v>
      </c>
      <c r="K4065" s="96">
        <f>CENSO[[#This Row],[g (m²)]]*CENSO[[#This Row],[H (m)]]*0.7</f>
        <v>4.5398334770432234</v>
      </c>
      <c r="L4065" s="64">
        <v>1</v>
      </c>
      <c r="M4065" s="65">
        <v>366413.799999999</v>
      </c>
      <c r="N4065" s="87">
        <v>9703150.8000000007</v>
      </c>
      <c r="O4065" s="87" t="s">
        <v>1227</v>
      </c>
      <c r="P4065" s="87" t="str">
        <f>VLOOKUP(CENSO[[#This Row],[DAP (cm)]],CD[],2,TRUE)</f>
        <v>TORA</v>
      </c>
      <c r="Q4065" s="87" t="str">
        <f>VLOOKUP(CENSO[[#This Row],[DAP (cm)]],DD[],2,TRUE)</f>
        <v>60├ 70</v>
      </c>
      <c r="R4065" s="87" t="str" cm="1">
        <f t="array" ref="R4065">INDEX(_xlfn.TEXTSPLIT(CENSO[[#This Row],[NOME CIENTIFICO]]," "),1)</f>
        <v>Didymopanax</v>
      </c>
      <c r="S4065" s="98" t="s">
        <v>1004</v>
      </c>
      <c r="T4065" s="87">
        <f>_xlfn.MINIFS(CENSO[DAP (cm)],CENSO[NOME CIENTIFICO],CENSO[[#This Row],[NOME CIENTIFICO]])</f>
        <v>46.791553269017228</v>
      </c>
      <c r="U40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56.791553269017228</v>
      </c>
      <c r="V4065" s="87" t="str">
        <f>IF(CENSO[[#This Row],[DAP (cm)]]&lt;CENSO[[#This Row],[DMCE (cm)]],"DAP &lt; DMCE","DAP ≥ DMCE")</f>
        <v>DAP ≥ DMCE</v>
      </c>
      <c r="W4065" s="87" t="str">
        <f>IF(CENSO[[#This Row],[DAP (cm)]]&gt;200, "Superior", "Inferior")</f>
        <v>Inferior</v>
      </c>
      <c r="X4065" s="87" t="str">
        <f>VLOOKUP(CENSO[[#This Row],[NOME COMUM]],ESPECIES[],4,FALSE)</f>
        <v>Não</v>
      </c>
      <c r="Y4065" s="87" t="str">
        <f>IF(IFERROR(VLOOKUP(CENSO[[#This Row],[NOME COMUM]],COMERCIAIS[],2, FALSE), "Não") &lt;&gt; "Não", "Sim", "Não")</f>
        <v>Não</v>
      </c>
      <c r="Z4065" s="133">
        <f>CENSO[[#This Row],[g (m²)]]/SUM(AEEF[AEEF-UT])</f>
        <v>5.403457035145897E-4</v>
      </c>
      <c r="AA4065" s="133">
        <f>CENSO[[#This Row],[v (m³)]]/SUM(AEEF[AEEF-UT])</f>
        <v>7.9430818416644684E-3</v>
      </c>
    </row>
    <row r="4066" spans="1:27" ht="14">
      <c r="A4066" s="86">
        <v>1</v>
      </c>
      <c r="B4066" s="86">
        <v>2</v>
      </c>
      <c r="C4066" s="63">
        <v>112</v>
      </c>
      <c r="D4066" s="63">
        <v>4065</v>
      </c>
      <c r="E4066" s="63" t="str">
        <f>VLOOKUP(CENSO[[#This Row],[NOME COMUM]],ESPECIES[],2,FALSE)</f>
        <v>Parkia pendula (Willd.) Benth. ex Walp.</v>
      </c>
      <c r="F4066" s="64" t="s">
        <v>58</v>
      </c>
      <c r="G4066" s="64">
        <v>234</v>
      </c>
      <c r="H4066" s="97">
        <f>CENSO[[#This Row],[CAP (cm)]]/PI()</f>
        <v>74.484513367007025</v>
      </c>
      <c r="I4066" s="64">
        <v>18</v>
      </c>
      <c r="J4066" s="96">
        <f>(PI()*(CENSO[[#This Row],[DAP (cm)]]^2))/40000</f>
        <v>0.43573440319699114</v>
      </c>
      <c r="K4066" s="96">
        <f>CENSO[[#This Row],[g (m²)]]*CENSO[[#This Row],[H (m)]]*0.7</f>
        <v>5.4902534802820879</v>
      </c>
      <c r="L4066" s="64">
        <v>1</v>
      </c>
      <c r="M4066" s="65">
        <v>366395</v>
      </c>
      <c r="N4066" s="87">
        <v>9703200.6999999899</v>
      </c>
      <c r="O4066" s="87" t="s">
        <v>1228</v>
      </c>
      <c r="P4066" s="87" t="str">
        <f>VLOOKUP(CENSO[[#This Row],[DAP (cm)]],CD[],2,TRUE)</f>
        <v>TORA</v>
      </c>
      <c r="Q4066" s="87" t="str">
        <f>VLOOKUP(CENSO[[#This Row],[DAP (cm)]],DD[],2,TRUE)</f>
        <v>70├ 80</v>
      </c>
      <c r="R4066" s="87" t="str" cm="1">
        <f t="array" ref="R4066">INDEX(_xlfn.TEXTSPLIT(CENSO[[#This Row],[NOME CIENTIFICO]]," "),1)</f>
        <v>Parkia</v>
      </c>
      <c r="S4066" s="98" t="s">
        <v>1004</v>
      </c>
      <c r="T4066" s="87">
        <f>_xlfn.MINIFS(CENSO[DAP (cm)],CENSO[NOME CIENTIFICO],CENSO[[#This Row],[NOME CIENTIFICO]])</f>
        <v>40.107045659157627</v>
      </c>
      <c r="U40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066" s="87" t="str">
        <f>IF(CENSO[[#This Row],[DAP (cm)]]&lt;CENSO[[#This Row],[DMCE (cm)]],"DAP &lt; DMCE","DAP ≥ DMCE")</f>
        <v>DAP ≥ DMCE</v>
      </c>
      <c r="W4066" s="87" t="str">
        <f>IF(CENSO[[#This Row],[DAP (cm)]]&gt;200, "Superior", "Inferior")</f>
        <v>Inferior</v>
      </c>
      <c r="X4066" s="87" t="str">
        <f>VLOOKUP(CENSO[[#This Row],[NOME COMUM]],ESPECIES[],4,FALSE)</f>
        <v>Não</v>
      </c>
      <c r="Y4066" s="87" t="str">
        <f>IF(IFERROR(VLOOKUP(CENSO[[#This Row],[NOME COMUM]],COMERCIAIS[],2, FALSE), "Não") &lt;&gt; "Não", "Sim", "Não")</f>
        <v>Sim</v>
      </c>
      <c r="Z4066" s="133">
        <f>CENSO[[#This Row],[g (m²)]]/SUM(AEEF[AEEF-UT])</f>
        <v>7.6237907036112468E-4</v>
      </c>
      <c r="AA4066" s="133">
        <f>CENSO[[#This Row],[v (m³)]]/SUM(AEEF[AEEF-UT])</f>
        <v>9.6059762865501695E-3</v>
      </c>
    </row>
    <row r="4067" spans="1:27" ht="14">
      <c r="A4067" s="86">
        <v>1</v>
      </c>
      <c r="B4067" s="86">
        <v>2</v>
      </c>
      <c r="C4067" s="63">
        <v>112</v>
      </c>
      <c r="D4067" s="63">
        <v>4066</v>
      </c>
      <c r="E4067" s="63" t="str">
        <f>VLOOKUP(CENSO[[#This Row],[NOME COMUM]],ESPECIES[],2,FALSE)</f>
        <v>Couratari guianensis Aubl.</v>
      </c>
      <c r="F4067" s="64" t="s">
        <v>6</v>
      </c>
      <c r="G4067" s="64">
        <v>173</v>
      </c>
      <c r="H4067" s="97">
        <f>CENSO[[#This Row],[CAP (cm)]]/PI()</f>
        <v>55.067610309795789</v>
      </c>
      <c r="I4067" s="64">
        <v>25</v>
      </c>
      <c r="J4067" s="96">
        <f>(PI()*(CENSO[[#This Row],[DAP (cm)]]^2))/40000</f>
        <v>0.23816741458986682</v>
      </c>
      <c r="K4067" s="96">
        <f>CENSO[[#This Row],[g (m²)]]*CENSO[[#This Row],[H (m)]]*0.7</f>
        <v>4.1679297553226684</v>
      </c>
      <c r="L4067" s="64">
        <v>1</v>
      </c>
      <c r="M4067" s="65">
        <v>366440.5</v>
      </c>
      <c r="N4067" s="87">
        <v>9703262.0999999903</v>
      </c>
      <c r="O4067" s="87" t="s">
        <v>1228</v>
      </c>
      <c r="P4067" s="87" t="str">
        <f>VLOOKUP(CENSO[[#This Row],[DAP (cm)]],CD[],2,TRUE)</f>
        <v>TORA</v>
      </c>
      <c r="Q4067" s="87" t="str">
        <f>VLOOKUP(CENSO[[#This Row],[DAP (cm)]],DD[],2,TRUE)</f>
        <v>50├ 60</v>
      </c>
      <c r="R4067" s="87" t="str" cm="1">
        <f t="array" ref="R4067">INDEX(_xlfn.TEXTSPLIT(CENSO[[#This Row],[NOME CIENTIFICO]]," "),1)</f>
        <v>Couratari</v>
      </c>
      <c r="S4067" s="98" t="s">
        <v>1004</v>
      </c>
      <c r="T4067" s="87">
        <f>_xlfn.MINIFS(CENSO[DAP (cm)],CENSO[NOME CIENTIFICO],CENSO[[#This Row],[NOME CIENTIFICO]])</f>
        <v>38.833806114422465</v>
      </c>
      <c r="U40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67" s="87" t="str">
        <f>IF(CENSO[[#This Row],[DAP (cm)]]&lt;CENSO[[#This Row],[DMCE (cm)]],"DAP &lt; DMCE","DAP ≥ DMCE")</f>
        <v>DAP ≥ DMCE</v>
      </c>
      <c r="W4067" s="87" t="str">
        <f>IF(CENSO[[#This Row],[DAP (cm)]]&gt;200, "Superior", "Inferior")</f>
        <v>Inferior</v>
      </c>
      <c r="X4067" s="87" t="str">
        <f>VLOOKUP(CENSO[[#This Row],[NOME COMUM]],ESPECIES[],4,FALSE)</f>
        <v>Não</v>
      </c>
      <c r="Y4067" s="87" t="str">
        <f>IF(IFERROR(VLOOKUP(CENSO[[#This Row],[NOME COMUM]],COMERCIAIS[],2, FALSE), "Não") &lt;&gt; "Não", "Sim", "Não")</f>
        <v>Sim</v>
      </c>
      <c r="Z4067" s="133">
        <f>CENSO[[#This Row],[g (m²)]]/SUM(AEEF[AEEF-UT])</f>
        <v>4.1670763380886292E-4</v>
      </c>
      <c r="AA4067" s="133">
        <f>CENSO[[#This Row],[v (m³)]]/SUM(AEEF[AEEF-UT])</f>
        <v>7.2923835916550994E-3</v>
      </c>
    </row>
    <row r="4068" spans="1:27" ht="14">
      <c r="A4068" s="86">
        <v>1</v>
      </c>
      <c r="B4068" s="86">
        <v>2</v>
      </c>
      <c r="C4068" s="63">
        <v>112</v>
      </c>
      <c r="D4068" s="63">
        <v>4067</v>
      </c>
      <c r="E4068" s="63" t="str">
        <f>VLOOKUP(CENSO[[#This Row],[NOME COMUM]],ESPECIES[],2,FALSE)</f>
        <v>Couratari guianensis Aubl.</v>
      </c>
      <c r="F4068" s="64" t="s">
        <v>6</v>
      </c>
      <c r="G4068" s="64">
        <v>170</v>
      </c>
      <c r="H4068" s="97">
        <f>CENSO[[#This Row],[CAP (cm)]]/PI()</f>
        <v>54.112680651244418</v>
      </c>
      <c r="I4068" s="64">
        <v>24</v>
      </c>
      <c r="J4068" s="96">
        <f>(PI()*(CENSO[[#This Row],[DAP (cm)]]^2))/40000</f>
        <v>0.2299788927677888</v>
      </c>
      <c r="K4068" s="96">
        <f>CENSO[[#This Row],[g (m²)]]*CENSO[[#This Row],[H (m)]]*0.7</f>
        <v>3.8636453984988512</v>
      </c>
      <c r="L4068" s="64">
        <v>1</v>
      </c>
      <c r="M4068" s="65">
        <v>366447.7</v>
      </c>
      <c r="N4068" s="87">
        <v>9703297.4000000004</v>
      </c>
      <c r="O4068" s="87" t="s">
        <v>1228</v>
      </c>
      <c r="P4068" s="87" t="str">
        <f>VLOOKUP(CENSO[[#This Row],[DAP (cm)]],CD[],2,TRUE)</f>
        <v>TORA</v>
      </c>
      <c r="Q4068" s="87" t="str">
        <f>VLOOKUP(CENSO[[#This Row],[DAP (cm)]],DD[],2,TRUE)</f>
        <v>50├ 60</v>
      </c>
      <c r="R4068" s="87" t="str" cm="1">
        <f t="array" ref="R4068">INDEX(_xlfn.TEXTSPLIT(CENSO[[#This Row],[NOME CIENTIFICO]]," "),1)</f>
        <v>Couratari</v>
      </c>
      <c r="S4068" s="98" t="s">
        <v>1004</v>
      </c>
      <c r="T4068" s="87">
        <f>_xlfn.MINIFS(CENSO[DAP (cm)],CENSO[NOME CIENTIFICO],CENSO[[#This Row],[NOME CIENTIFICO]])</f>
        <v>38.833806114422465</v>
      </c>
      <c r="U40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68" s="87" t="str">
        <f>IF(CENSO[[#This Row],[DAP (cm)]]&lt;CENSO[[#This Row],[DMCE (cm)]],"DAP &lt; DMCE","DAP ≥ DMCE")</f>
        <v>DAP ≥ DMCE</v>
      </c>
      <c r="W4068" s="87" t="str">
        <f>IF(CENSO[[#This Row],[DAP (cm)]]&gt;200, "Superior", "Inferior")</f>
        <v>Inferior</v>
      </c>
      <c r="X4068" s="87" t="str">
        <f>VLOOKUP(CENSO[[#This Row],[NOME COMUM]],ESPECIES[],4,FALSE)</f>
        <v>Não</v>
      </c>
      <c r="Y4068" s="87" t="str">
        <f>IF(IFERROR(VLOOKUP(CENSO[[#This Row],[NOME COMUM]],COMERCIAIS[],2, FALSE), "Não") &lt;&gt; "Não", "Sim", "Não")</f>
        <v>Sim</v>
      </c>
      <c r="Z4068" s="133">
        <f>CENSO[[#This Row],[g (m²)]]/SUM(AEEF[AEEF-UT])</f>
        <v>4.0238065478553035E-4</v>
      </c>
      <c r="AA4068" s="133">
        <f>CENSO[[#This Row],[v (m³)]]/SUM(AEEF[AEEF-UT])</f>
        <v>6.7599950003969095E-3</v>
      </c>
    </row>
    <row r="4069" spans="1:27" ht="14">
      <c r="A4069" s="86">
        <v>1</v>
      </c>
      <c r="B4069" s="86">
        <v>2</v>
      </c>
      <c r="C4069" s="63">
        <v>112</v>
      </c>
      <c r="D4069" s="63">
        <v>4068</v>
      </c>
      <c r="E4069" s="63" t="str">
        <f>VLOOKUP(CENSO[[#This Row],[NOME COMUM]],ESPECIES[],2,FALSE)</f>
        <v>Pouteria sp.</v>
      </c>
      <c r="F4069" s="64" t="s">
        <v>83</v>
      </c>
      <c r="G4069" s="64">
        <v>126</v>
      </c>
      <c r="H4069" s="97">
        <f>CENSO[[#This Row],[CAP (cm)]]/PI()</f>
        <v>40.107045659157627</v>
      </c>
      <c r="I4069" s="64">
        <v>13</v>
      </c>
      <c r="J4069" s="96">
        <f>(PI()*(CENSO[[#This Row],[DAP (cm)]]^2))/40000</f>
        <v>0.12633719382634653</v>
      </c>
      <c r="K4069" s="96">
        <f>CENSO[[#This Row],[g (m²)]]*CENSO[[#This Row],[H (m)]]*0.7</f>
        <v>1.1496684638197534</v>
      </c>
      <c r="L4069" s="64">
        <v>2</v>
      </c>
      <c r="M4069" s="65">
        <v>366447.7</v>
      </c>
      <c r="N4069" s="87">
        <v>9703304</v>
      </c>
      <c r="O4069" s="98" t="s">
        <v>1225</v>
      </c>
      <c r="P4069" s="87" t="str">
        <f>VLOOKUP(CENSO[[#This Row],[DAP (cm)]],CD[],2,TRUE)</f>
        <v>TORETE</v>
      </c>
      <c r="Q4069" s="87" t="str">
        <f>VLOOKUP(CENSO[[#This Row],[DAP (cm)]],DD[],2,TRUE)</f>
        <v>40├ 50</v>
      </c>
      <c r="R4069" s="87" t="str" cm="1">
        <f t="array" ref="R4069">INDEX(_xlfn.TEXTSPLIT(CENSO[[#This Row],[NOME CIENTIFICO]]," "),1)</f>
        <v>Pouteria</v>
      </c>
      <c r="S4069" s="98" t="s">
        <v>1004</v>
      </c>
      <c r="T4069" s="87">
        <f>_xlfn.MINIFS(CENSO[DAP (cm)],CENSO[NOME CIENTIFICO],CENSO[[#This Row],[NOME CIENTIFICO]])</f>
        <v>39.788735772973837</v>
      </c>
      <c r="U40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69" s="87" t="str">
        <f>IF(CENSO[[#This Row],[DAP (cm)]]&lt;CENSO[[#This Row],[DMCE (cm)]],"DAP &lt; DMCE","DAP ≥ DMCE")</f>
        <v>DAP &lt; DMCE</v>
      </c>
      <c r="W4069" s="87" t="str">
        <f>IF(CENSO[[#This Row],[DAP (cm)]]&gt;200, "Superior", "Inferior")</f>
        <v>Inferior</v>
      </c>
      <c r="X4069" s="87" t="str">
        <f>VLOOKUP(CENSO[[#This Row],[NOME COMUM]],ESPECIES[],4,FALSE)</f>
        <v>Não</v>
      </c>
      <c r="Y4069" s="87" t="str">
        <f>IF(IFERROR(VLOOKUP(CENSO[[#This Row],[NOME COMUM]],COMERCIAIS[],2, FALSE), "Não") &lt;&gt; "Não", "Sim", "Não")</f>
        <v>Não</v>
      </c>
      <c r="Z4069" s="133">
        <f>CENSO[[#This Row],[g (m²)]]/SUM(AEEF[AEEF-UT])</f>
        <v>2.2104481921713078E-4</v>
      </c>
      <c r="AA4069" s="133">
        <f>CENSO[[#This Row],[v (m³)]]/SUM(AEEF[AEEF-UT])</f>
        <v>2.0115078548758902E-3</v>
      </c>
    </row>
    <row r="4070" spans="1:27" ht="14">
      <c r="A4070" s="86">
        <v>1</v>
      </c>
      <c r="B4070" s="86">
        <v>2</v>
      </c>
      <c r="C4070" s="63">
        <v>113</v>
      </c>
      <c r="D4070" s="63">
        <v>4069</v>
      </c>
      <c r="E4070" s="63" t="str">
        <f>VLOOKUP(CENSO[[#This Row],[NOME COMUM]],ESPECIES[],2,FALSE)</f>
        <v>Couratari guianensis Aubl.</v>
      </c>
      <c r="F4070" s="64" t="s">
        <v>6</v>
      </c>
      <c r="G4070" s="64">
        <v>195</v>
      </c>
      <c r="H4070" s="97">
        <f>CENSO[[#This Row],[CAP (cm)]]/PI()</f>
        <v>62.070427805839181</v>
      </c>
      <c r="I4070" s="64">
        <v>20</v>
      </c>
      <c r="J4070" s="96">
        <f>(PI()*(CENSO[[#This Row],[DAP (cm)]]^2))/40000</f>
        <v>0.30259333555346601</v>
      </c>
      <c r="K4070" s="96">
        <f>CENSO[[#This Row],[g (m²)]]*CENSO[[#This Row],[H (m)]]*0.7</f>
        <v>4.2363066977485238</v>
      </c>
      <c r="L4070" s="64">
        <v>1</v>
      </c>
      <c r="M4070" s="65">
        <v>366534.799999999</v>
      </c>
      <c r="N4070" s="87">
        <v>9703287.1999999899</v>
      </c>
      <c r="O4070" s="87" t="s">
        <v>1228</v>
      </c>
      <c r="P4070" s="87" t="str">
        <f>VLOOKUP(CENSO[[#This Row],[DAP (cm)]],CD[],2,TRUE)</f>
        <v>TORA</v>
      </c>
      <c r="Q4070" s="87" t="str">
        <f>VLOOKUP(CENSO[[#This Row],[DAP (cm)]],DD[],2,TRUE)</f>
        <v>60├ 70</v>
      </c>
      <c r="R4070" s="87" t="str" cm="1">
        <f t="array" ref="R4070">INDEX(_xlfn.TEXTSPLIT(CENSO[[#This Row],[NOME CIENTIFICO]]," "),1)</f>
        <v>Couratari</v>
      </c>
      <c r="S4070" s="98" t="s">
        <v>1004</v>
      </c>
      <c r="T4070" s="87">
        <f>_xlfn.MINIFS(CENSO[DAP (cm)],CENSO[NOME CIENTIFICO],CENSO[[#This Row],[NOME CIENTIFICO]])</f>
        <v>38.833806114422465</v>
      </c>
      <c r="U40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70" s="87" t="str">
        <f>IF(CENSO[[#This Row],[DAP (cm)]]&lt;CENSO[[#This Row],[DMCE (cm)]],"DAP &lt; DMCE","DAP ≥ DMCE")</f>
        <v>DAP ≥ DMCE</v>
      </c>
      <c r="W4070" s="87" t="str">
        <f>IF(CENSO[[#This Row],[DAP (cm)]]&gt;200, "Superior", "Inferior")</f>
        <v>Inferior</v>
      </c>
      <c r="X4070" s="87" t="str">
        <f>VLOOKUP(CENSO[[#This Row],[NOME COMUM]],ESPECIES[],4,FALSE)</f>
        <v>Não</v>
      </c>
      <c r="Y4070" s="87" t="str">
        <f>IF(IFERROR(VLOOKUP(CENSO[[#This Row],[NOME COMUM]],COMERCIAIS[],2, FALSE), "Não") &lt;&gt; "Não", "Sim", "Não")</f>
        <v>Sim</v>
      </c>
      <c r="Z4070" s="133">
        <f>CENSO[[#This Row],[g (m²)]]/SUM(AEEF[AEEF-UT])</f>
        <v>5.2942990997300308E-4</v>
      </c>
      <c r="AA4070" s="133">
        <f>CENSO[[#This Row],[v (m³)]]/SUM(AEEF[AEEF-UT])</f>
        <v>7.4120187396220427E-3</v>
      </c>
    </row>
    <row r="4071" spans="1:27" ht="14">
      <c r="A4071" s="86">
        <v>1</v>
      </c>
      <c r="B4071" s="86">
        <v>2</v>
      </c>
      <c r="C4071" s="63">
        <v>113</v>
      </c>
      <c r="D4071" s="63">
        <v>4070</v>
      </c>
      <c r="E4071" s="63" t="str">
        <f>VLOOKUP(CENSO[[#This Row],[NOME COMUM]],ESPECIES[],2,FALSE)</f>
        <v>Tachigali myrmecophila Ducke</v>
      </c>
      <c r="F4071" s="64" t="s">
        <v>14</v>
      </c>
      <c r="G4071" s="64">
        <v>270</v>
      </c>
      <c r="H4071" s="97">
        <f>CENSO[[#This Row],[CAP (cm)]]/PI()</f>
        <v>85.943669269623484</v>
      </c>
      <c r="I4071" s="64">
        <v>17</v>
      </c>
      <c r="J4071" s="96">
        <f>(PI()*(CENSO[[#This Row],[DAP (cm)]]^2))/40000</f>
        <v>0.58011976756995842</v>
      </c>
      <c r="K4071" s="96">
        <f>CENSO[[#This Row],[g (m²)]]*CENSO[[#This Row],[H (m)]]*0.7</f>
        <v>6.903425234082504</v>
      </c>
      <c r="L4071" s="64">
        <v>1</v>
      </c>
      <c r="M4071" s="65">
        <v>366492</v>
      </c>
      <c r="N4071" s="87">
        <v>9703283.0999999903</v>
      </c>
      <c r="O4071" s="87" t="s">
        <v>1228</v>
      </c>
      <c r="P4071" s="87" t="str">
        <f>VLOOKUP(CENSO[[#This Row],[DAP (cm)]],CD[],2,TRUE)</f>
        <v>TORA</v>
      </c>
      <c r="Q4071" s="87" t="str">
        <f>VLOOKUP(CENSO[[#This Row],[DAP (cm)]],DD[],2,TRUE)</f>
        <v>80├ 90</v>
      </c>
      <c r="R4071" s="87" t="str" cm="1">
        <f t="array" ref="R4071">INDEX(_xlfn.TEXTSPLIT(CENSO[[#This Row],[NOME CIENTIFICO]]," "),1)</f>
        <v>Tachigali</v>
      </c>
      <c r="S4071" s="98" t="s">
        <v>1004</v>
      </c>
      <c r="T4071" s="87">
        <f>_xlfn.MINIFS(CENSO[DAP (cm)],CENSO[NOME CIENTIFICO],CENSO[[#This Row],[NOME CIENTIFICO]])</f>
        <v>39.152116000606256</v>
      </c>
      <c r="U40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71" s="87" t="str">
        <f>IF(CENSO[[#This Row],[DAP (cm)]]&lt;CENSO[[#This Row],[DMCE (cm)]],"DAP &lt; DMCE","DAP ≥ DMCE")</f>
        <v>DAP ≥ DMCE</v>
      </c>
      <c r="W4071" s="87" t="str">
        <f>IF(CENSO[[#This Row],[DAP (cm)]]&gt;200, "Superior", "Inferior")</f>
        <v>Inferior</v>
      </c>
      <c r="X4071" s="87" t="str">
        <f>VLOOKUP(CENSO[[#This Row],[NOME COMUM]],ESPECIES[],4,FALSE)</f>
        <v>Não</v>
      </c>
      <c r="Y4071" s="87" t="str">
        <f>IF(IFERROR(VLOOKUP(CENSO[[#This Row],[NOME COMUM]],COMERCIAIS[],2, FALSE), "Não") &lt;&gt; "Não", "Sim", "Não")</f>
        <v>Sim</v>
      </c>
      <c r="Z4071" s="133">
        <f>CENSO[[#This Row],[g (m²)]]/SUM(AEEF[AEEF-UT])</f>
        <v>1.015001720894988E-3</v>
      </c>
      <c r="AA4071" s="133">
        <f>CENSO[[#This Row],[v (m³)]]/SUM(AEEF[AEEF-UT])</f>
        <v>1.2078520478650356E-2</v>
      </c>
    </row>
    <row r="4072" spans="1:27" ht="14">
      <c r="A4072" s="86">
        <v>1</v>
      </c>
      <c r="B4072" s="86">
        <v>2</v>
      </c>
      <c r="C4072" s="63">
        <v>113</v>
      </c>
      <c r="D4072" s="63">
        <v>4071</v>
      </c>
      <c r="E4072" s="63" t="str">
        <f>VLOOKUP(CENSO[[#This Row],[NOME COMUM]],ESPECIES[],2,FALSE)</f>
        <v>Erisma uncinatum Warm.</v>
      </c>
      <c r="F4072" s="64" t="s">
        <v>98</v>
      </c>
      <c r="G4072" s="64">
        <v>300</v>
      </c>
      <c r="H4072" s="97">
        <f>CENSO[[#This Row],[CAP (cm)]]/PI()</f>
        <v>95.4929658551372</v>
      </c>
      <c r="I4072" s="64">
        <v>12</v>
      </c>
      <c r="J4072" s="96">
        <f>(PI()*(CENSO[[#This Row],[DAP (cm)]]^2))/40000</f>
        <v>0.7161972439135289</v>
      </c>
      <c r="K4072" s="96">
        <f>CENSO[[#This Row],[g (m²)]]*CENSO[[#This Row],[H (m)]]*0.7</f>
        <v>6.0160568488736432</v>
      </c>
      <c r="L4072" s="64">
        <v>2</v>
      </c>
      <c r="M4072" s="65">
        <v>366462</v>
      </c>
      <c r="N4072" s="87">
        <v>9703175.6999999899</v>
      </c>
      <c r="O4072" s="87" t="s">
        <v>1228</v>
      </c>
      <c r="P4072" s="87" t="str">
        <f>VLOOKUP(CENSO[[#This Row],[DAP (cm)]],CD[],2,TRUE)</f>
        <v>TORA</v>
      </c>
      <c r="Q4072" s="87" t="str">
        <f>VLOOKUP(CENSO[[#This Row],[DAP (cm)]],DD[],2,TRUE)</f>
        <v>90├ 100</v>
      </c>
      <c r="R4072" s="87" t="str" cm="1">
        <f t="array" ref="R4072">INDEX(_xlfn.TEXTSPLIT(CENSO[[#This Row],[NOME CIENTIFICO]]," "),1)</f>
        <v>Erisma</v>
      </c>
      <c r="S4072" s="98" t="s">
        <v>1004</v>
      </c>
      <c r="T4072" s="87">
        <f>_xlfn.MINIFS(CENSO[DAP (cm)],CENSO[NOME CIENTIFICO],CENSO[[#This Row],[NOME CIENTIFICO]])</f>
        <v>41.38028520389279</v>
      </c>
      <c r="U40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072" s="87" t="str">
        <f>IF(CENSO[[#This Row],[DAP (cm)]]&lt;CENSO[[#This Row],[DMCE (cm)]],"DAP &lt; DMCE","DAP ≥ DMCE")</f>
        <v>DAP ≥ DMCE</v>
      </c>
      <c r="W4072" s="87" t="str">
        <f>IF(CENSO[[#This Row],[DAP (cm)]]&gt;200, "Superior", "Inferior")</f>
        <v>Inferior</v>
      </c>
      <c r="X4072" s="87" t="str">
        <f>VLOOKUP(CENSO[[#This Row],[NOME COMUM]],ESPECIES[],4,FALSE)</f>
        <v>Não</v>
      </c>
      <c r="Y4072" s="87" t="str">
        <f>IF(IFERROR(VLOOKUP(CENSO[[#This Row],[NOME COMUM]],COMERCIAIS[],2, FALSE), "Não") &lt;&gt; "Não", "Sim", "Não")</f>
        <v>Sim</v>
      </c>
      <c r="Z4072" s="133">
        <f>CENSO[[#This Row],[g (m²)]]/SUM(AEEF[AEEF-UT])</f>
        <v>1.2530885443148001E-3</v>
      </c>
      <c r="AA4072" s="133">
        <f>CENSO[[#This Row],[v (m³)]]/SUM(AEEF[AEEF-UT])</f>
        <v>1.0525943772244322E-2</v>
      </c>
    </row>
    <row r="4073" spans="1:27" ht="14">
      <c r="A4073" s="86">
        <v>1</v>
      </c>
      <c r="B4073" s="86">
        <v>2</v>
      </c>
      <c r="C4073" s="63">
        <v>113</v>
      </c>
      <c r="D4073" s="63">
        <v>4072</v>
      </c>
      <c r="E4073" s="63" t="str">
        <f>VLOOKUP(CENSO[[#This Row],[NOME COMUM]],ESPECIES[],2,FALSE)</f>
        <v>Tachigali myrmecophila Ducke</v>
      </c>
      <c r="F4073" s="64" t="s">
        <v>14</v>
      </c>
      <c r="G4073" s="64">
        <v>160</v>
      </c>
      <c r="H4073" s="97">
        <f>CENSO[[#This Row],[CAP (cm)]]/PI()</f>
        <v>50.929581789406512</v>
      </c>
      <c r="I4073" s="64">
        <v>15</v>
      </c>
      <c r="J4073" s="96">
        <f>(PI()*(CENSO[[#This Row],[DAP (cm)]]^2))/40000</f>
        <v>0.20371832715762608</v>
      </c>
      <c r="K4073" s="96">
        <f>CENSO[[#This Row],[g (m²)]]*CENSO[[#This Row],[H (m)]]*0.7</f>
        <v>2.1390424351550736</v>
      </c>
      <c r="L4073" s="64">
        <v>1</v>
      </c>
      <c r="M4073" s="65">
        <v>366443.59999999899</v>
      </c>
      <c r="N4073" s="87">
        <v>9703151.3000000007</v>
      </c>
      <c r="O4073" s="87" t="s">
        <v>1228</v>
      </c>
      <c r="P4073" s="87" t="str">
        <f>VLOOKUP(CENSO[[#This Row],[DAP (cm)]],CD[],2,TRUE)</f>
        <v>TORA</v>
      </c>
      <c r="Q4073" s="87" t="str">
        <f>VLOOKUP(CENSO[[#This Row],[DAP (cm)]],DD[],2,TRUE)</f>
        <v>50├ 60</v>
      </c>
      <c r="R4073" s="87" t="str" cm="1">
        <f t="array" ref="R4073">INDEX(_xlfn.TEXTSPLIT(CENSO[[#This Row],[NOME CIENTIFICO]]," "),1)</f>
        <v>Tachigali</v>
      </c>
      <c r="S4073" s="98" t="s">
        <v>1004</v>
      </c>
      <c r="T4073" s="87">
        <f>_xlfn.MINIFS(CENSO[DAP (cm)],CENSO[NOME CIENTIFICO],CENSO[[#This Row],[NOME CIENTIFICO]])</f>
        <v>39.152116000606256</v>
      </c>
      <c r="U40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73" s="87" t="str">
        <f>IF(CENSO[[#This Row],[DAP (cm)]]&lt;CENSO[[#This Row],[DMCE (cm)]],"DAP &lt; DMCE","DAP ≥ DMCE")</f>
        <v>DAP ≥ DMCE</v>
      </c>
      <c r="W4073" s="87" t="str">
        <f>IF(CENSO[[#This Row],[DAP (cm)]]&gt;200, "Superior", "Inferior")</f>
        <v>Inferior</v>
      </c>
      <c r="X4073" s="87" t="str">
        <f>VLOOKUP(CENSO[[#This Row],[NOME COMUM]],ESPECIES[],4,FALSE)</f>
        <v>Não</v>
      </c>
      <c r="Y4073" s="87" t="str">
        <f>IF(IFERROR(VLOOKUP(CENSO[[#This Row],[NOME COMUM]],COMERCIAIS[],2, FALSE), "Não") &lt;&gt; "Não", "Sim", "Não")</f>
        <v>Sim</v>
      </c>
      <c r="Z4073" s="133">
        <f>CENSO[[#This Row],[g (m²)]]/SUM(AEEF[AEEF-UT])</f>
        <v>3.5643407482732108E-4</v>
      </c>
      <c r="AA4073" s="133">
        <f>CENSO[[#This Row],[v (m³)]]/SUM(AEEF[AEEF-UT])</f>
        <v>3.7425577856868707E-3</v>
      </c>
    </row>
    <row r="4074" spans="1:27" ht="14">
      <c r="A4074" s="86">
        <v>1</v>
      </c>
      <c r="B4074" s="86">
        <v>2</v>
      </c>
      <c r="C4074" s="63">
        <v>113</v>
      </c>
      <c r="D4074" s="63">
        <v>4073</v>
      </c>
      <c r="E4074" s="63" t="str">
        <f>VLOOKUP(CENSO[[#This Row],[NOME COMUM]],ESPECIES[],2,FALSE)</f>
        <v>Couratari guianensis Aubl.</v>
      </c>
      <c r="F4074" s="64" t="s">
        <v>6</v>
      </c>
      <c r="G4074" s="64">
        <v>162</v>
      </c>
      <c r="H4074" s="97">
        <f>CENSO[[#This Row],[CAP (cm)]]/PI()</f>
        <v>51.566201561774093</v>
      </c>
      <c r="I4074" s="64">
        <v>15</v>
      </c>
      <c r="J4074" s="96">
        <f>(PI()*(CENSO[[#This Row],[DAP (cm)]]^2))/40000</f>
        <v>0.20884311632518512</v>
      </c>
      <c r="K4074" s="96">
        <f>CENSO[[#This Row],[g (m²)]]*CENSO[[#This Row],[H (m)]]*0.7</f>
        <v>2.192852721414444</v>
      </c>
      <c r="L4074" s="64">
        <v>1</v>
      </c>
      <c r="M4074" s="65">
        <v>366441.59999999899</v>
      </c>
      <c r="N4074" s="87">
        <v>9703130.0999999903</v>
      </c>
      <c r="O4074" s="87" t="s">
        <v>1228</v>
      </c>
      <c r="P4074" s="87" t="str">
        <f>VLOOKUP(CENSO[[#This Row],[DAP (cm)]],CD[],2,TRUE)</f>
        <v>TORA</v>
      </c>
      <c r="Q4074" s="87" t="str">
        <f>VLOOKUP(CENSO[[#This Row],[DAP (cm)]],DD[],2,TRUE)</f>
        <v>50├ 60</v>
      </c>
      <c r="R4074" s="87" t="str" cm="1">
        <f t="array" ref="R4074">INDEX(_xlfn.TEXTSPLIT(CENSO[[#This Row],[NOME CIENTIFICO]]," "),1)</f>
        <v>Couratari</v>
      </c>
      <c r="S4074" s="98" t="s">
        <v>1004</v>
      </c>
      <c r="T4074" s="87">
        <f>_xlfn.MINIFS(CENSO[DAP (cm)],CENSO[NOME CIENTIFICO],CENSO[[#This Row],[NOME CIENTIFICO]])</f>
        <v>38.833806114422465</v>
      </c>
      <c r="U40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74" s="87" t="str">
        <f>IF(CENSO[[#This Row],[DAP (cm)]]&lt;CENSO[[#This Row],[DMCE (cm)]],"DAP &lt; DMCE","DAP ≥ DMCE")</f>
        <v>DAP ≥ DMCE</v>
      </c>
      <c r="W4074" s="87" t="str">
        <f>IF(CENSO[[#This Row],[DAP (cm)]]&gt;200, "Superior", "Inferior")</f>
        <v>Inferior</v>
      </c>
      <c r="X4074" s="87" t="str">
        <f>VLOOKUP(CENSO[[#This Row],[NOME COMUM]],ESPECIES[],4,FALSE)</f>
        <v>Não</v>
      </c>
      <c r="Y4074" s="87" t="str">
        <f>IF(IFERROR(VLOOKUP(CENSO[[#This Row],[NOME COMUM]],COMERCIAIS[],2, FALSE), "Não") &lt;&gt; "Não", "Sim", "Não")</f>
        <v>Sim</v>
      </c>
      <c r="Z4074" s="133">
        <f>CENSO[[#This Row],[g (m²)]]/SUM(AEEF[AEEF-UT])</f>
        <v>3.6540061952219585E-4</v>
      </c>
      <c r="AA4074" s="133">
        <f>CENSO[[#This Row],[v (m³)]]/SUM(AEEF[AEEF-UT])</f>
        <v>3.8367065049830572E-3</v>
      </c>
    </row>
    <row r="4075" spans="1:27" ht="14">
      <c r="A4075" s="86">
        <v>1</v>
      </c>
      <c r="B4075" s="86">
        <v>2</v>
      </c>
      <c r="C4075" s="63">
        <v>113</v>
      </c>
      <c r="D4075" s="63">
        <v>4074</v>
      </c>
      <c r="E4075" s="63" t="str">
        <f>VLOOKUP(CENSO[[#This Row],[NOME COMUM]],ESPECIES[],2,FALSE)</f>
        <v>Tachigali myrmecophila Ducke</v>
      </c>
      <c r="F4075" s="64" t="s">
        <v>14</v>
      </c>
      <c r="G4075" s="64">
        <v>257</v>
      </c>
      <c r="H4075" s="97">
        <f>CENSO[[#This Row],[CAP (cm)]]/PI()</f>
        <v>81.8056407492342</v>
      </c>
      <c r="I4075" s="64">
        <v>16</v>
      </c>
      <c r="J4075" s="96">
        <f>(PI()*(CENSO[[#This Row],[DAP (cm)]]^2))/40000</f>
        <v>0.52560124181382972</v>
      </c>
      <c r="K4075" s="96">
        <f>CENSO[[#This Row],[g (m²)]]*CENSO[[#This Row],[H (m)]]*0.7</f>
        <v>5.8867339083148922</v>
      </c>
      <c r="L4075" s="64">
        <v>1</v>
      </c>
      <c r="M4075" s="65">
        <v>366412.4</v>
      </c>
      <c r="N4075" s="87">
        <v>9703113</v>
      </c>
      <c r="O4075" s="87" t="s">
        <v>1228</v>
      </c>
      <c r="P4075" s="87" t="str">
        <f>VLOOKUP(CENSO[[#This Row],[DAP (cm)]],CD[],2,TRUE)</f>
        <v>TORA</v>
      </c>
      <c r="Q4075" s="87" t="str">
        <f>VLOOKUP(CENSO[[#This Row],[DAP (cm)]],DD[],2,TRUE)</f>
        <v>80├ 90</v>
      </c>
      <c r="R4075" s="87" t="str" cm="1">
        <f t="array" ref="R4075">INDEX(_xlfn.TEXTSPLIT(CENSO[[#This Row],[NOME CIENTIFICO]]," "),1)</f>
        <v>Tachigali</v>
      </c>
      <c r="S4075" s="98" t="s">
        <v>1004</v>
      </c>
      <c r="T4075" s="87">
        <f>_xlfn.MINIFS(CENSO[DAP (cm)],CENSO[NOME CIENTIFICO],CENSO[[#This Row],[NOME CIENTIFICO]])</f>
        <v>39.152116000606256</v>
      </c>
      <c r="U40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75" s="87" t="str">
        <f>IF(CENSO[[#This Row],[DAP (cm)]]&lt;CENSO[[#This Row],[DMCE (cm)]],"DAP &lt; DMCE","DAP ≥ DMCE")</f>
        <v>DAP ≥ DMCE</v>
      </c>
      <c r="W4075" s="87" t="str">
        <f>IF(CENSO[[#This Row],[DAP (cm)]]&gt;200, "Superior", "Inferior")</f>
        <v>Inferior</v>
      </c>
      <c r="X4075" s="87" t="str">
        <f>VLOOKUP(CENSO[[#This Row],[NOME COMUM]],ESPECIES[],4,FALSE)</f>
        <v>Não</v>
      </c>
      <c r="Y4075" s="87" t="str">
        <f>IF(IFERROR(VLOOKUP(CENSO[[#This Row],[NOME COMUM]],COMERCIAIS[],2, FALSE), "Não") &lt;&gt; "Não", "Sim", "Não")</f>
        <v>Sim</v>
      </c>
      <c r="Z4075" s="133">
        <f>CENSO[[#This Row],[g (m²)]]/SUM(AEEF[AEEF-UT])</f>
        <v>9.1961383626053598E-4</v>
      </c>
      <c r="AA4075" s="133">
        <f>CENSO[[#This Row],[v (m³)]]/SUM(AEEF[AEEF-UT])</f>
        <v>1.0299674966118002E-2</v>
      </c>
    </row>
    <row r="4076" spans="1:27" ht="14">
      <c r="A4076" s="86">
        <v>1</v>
      </c>
      <c r="B4076" s="86">
        <v>2</v>
      </c>
      <c r="C4076" s="63">
        <v>113</v>
      </c>
      <c r="D4076" s="63">
        <v>4075</v>
      </c>
      <c r="E4076" s="63" t="str">
        <f>VLOOKUP(CENSO[[#This Row],[NOME COMUM]],ESPECIES[],2,FALSE)</f>
        <v>Enterolobium contortisiliquum (Vell.) Morong</v>
      </c>
      <c r="F4076" s="64" t="s">
        <v>45</v>
      </c>
      <c r="G4076" s="64">
        <v>222</v>
      </c>
      <c r="H4076" s="97">
        <f>CENSO[[#This Row],[CAP (cm)]]/PI()</f>
        <v>70.664794732801525</v>
      </c>
      <c r="I4076" s="64">
        <v>9</v>
      </c>
      <c r="J4076" s="96">
        <f>(PI()*(CENSO[[#This Row],[DAP (cm)]]^2))/40000</f>
        <v>0.39218961076704845</v>
      </c>
      <c r="K4076" s="96">
        <f>CENSO[[#This Row],[g (m²)]]*CENSO[[#This Row],[H (m)]]*0.7</f>
        <v>2.4707945478324054</v>
      </c>
      <c r="L4076" s="64">
        <v>1</v>
      </c>
      <c r="M4076" s="65">
        <v>366402</v>
      </c>
      <c r="N4076" s="87">
        <v>9703112.4000000004</v>
      </c>
      <c r="O4076" s="87" t="s">
        <v>1228</v>
      </c>
      <c r="P4076" s="87" t="str">
        <f>VLOOKUP(CENSO[[#This Row],[DAP (cm)]],CD[],2,TRUE)</f>
        <v>TORA</v>
      </c>
      <c r="Q4076" s="87" t="str">
        <f>VLOOKUP(CENSO[[#This Row],[DAP (cm)]],DD[],2,TRUE)</f>
        <v>70├ 80</v>
      </c>
      <c r="R4076" s="87" t="str" cm="1">
        <f t="array" ref="R4076">INDEX(_xlfn.TEXTSPLIT(CENSO[[#This Row],[NOME CIENTIFICO]]," "),1)</f>
        <v>Enterolobium</v>
      </c>
      <c r="S4076" s="98" t="s">
        <v>1004</v>
      </c>
      <c r="T4076" s="87">
        <f>_xlfn.MINIFS(CENSO[DAP (cm)],CENSO[NOME CIENTIFICO],CENSO[[#This Row],[NOME CIENTIFICO]])</f>
        <v>42.971834634811742</v>
      </c>
      <c r="U40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4076" s="87" t="str">
        <f>IF(CENSO[[#This Row],[DAP (cm)]]&lt;CENSO[[#This Row],[DMCE (cm)]],"DAP &lt; DMCE","DAP ≥ DMCE")</f>
        <v>DAP ≥ DMCE</v>
      </c>
      <c r="W4076" s="87" t="str">
        <f>IF(CENSO[[#This Row],[DAP (cm)]]&gt;200, "Superior", "Inferior")</f>
        <v>Inferior</v>
      </c>
      <c r="X4076" s="87" t="str">
        <f>VLOOKUP(CENSO[[#This Row],[NOME COMUM]],ESPECIES[],4,FALSE)</f>
        <v>Não</v>
      </c>
      <c r="Y4076" s="87" t="str">
        <f>IF(IFERROR(VLOOKUP(CENSO[[#This Row],[NOME COMUM]],COMERCIAIS[],2, FALSE), "Não") &lt;&gt; "Não", "Sim", "Não")</f>
        <v>Sim</v>
      </c>
      <c r="Z4076" s="133">
        <f>CENSO[[#This Row],[g (m²)]]/SUM(AEEF[AEEF-UT])</f>
        <v>6.8619128686678451E-4</v>
      </c>
      <c r="AA4076" s="133">
        <f>CENSO[[#This Row],[v (m³)]]/SUM(AEEF[AEEF-UT])</f>
        <v>4.3230051072607432E-3</v>
      </c>
    </row>
    <row r="4077" spans="1:27" ht="14">
      <c r="A4077" s="86">
        <v>1</v>
      </c>
      <c r="B4077" s="86">
        <v>2</v>
      </c>
      <c r="C4077" s="63">
        <v>113</v>
      </c>
      <c r="D4077" s="63">
        <v>4076</v>
      </c>
      <c r="E4077" s="63" t="str">
        <f>VLOOKUP(CENSO[[#This Row],[NOME COMUM]],ESPECIES[],2,FALSE)</f>
        <v>Piptadenia suaveolens Miq.</v>
      </c>
      <c r="F4077" s="64" t="s">
        <v>22</v>
      </c>
      <c r="G4077" s="64">
        <v>315</v>
      </c>
      <c r="H4077" s="97">
        <f>CENSO[[#This Row],[CAP (cm)]]/PI()</f>
        <v>100.26761414789407</v>
      </c>
      <c r="I4077" s="64">
        <v>16</v>
      </c>
      <c r="J4077" s="96">
        <f>(PI()*(CENSO[[#This Row],[DAP (cm)]]^2))/40000</f>
        <v>0.78960746141466576</v>
      </c>
      <c r="K4077" s="96">
        <f>CENSO[[#This Row],[g (m²)]]*CENSO[[#This Row],[H (m)]]*0.7</f>
        <v>8.8436035678442551</v>
      </c>
      <c r="L4077" s="64">
        <v>2</v>
      </c>
      <c r="M4077" s="65">
        <v>366417.299999999</v>
      </c>
      <c r="N4077" s="87">
        <v>9703053.1999999899</v>
      </c>
      <c r="O4077" s="87" t="s">
        <v>1228</v>
      </c>
      <c r="P4077" s="87" t="str">
        <f>VLOOKUP(CENSO[[#This Row],[DAP (cm)]],CD[],2,TRUE)</f>
        <v>TORA</v>
      </c>
      <c r="Q4077" s="87" t="str">
        <f>VLOOKUP(CENSO[[#This Row],[DAP (cm)]],DD[],2,TRUE)</f>
        <v>100├ 110</v>
      </c>
      <c r="R4077" s="87" t="str" cm="1">
        <f t="array" ref="R4077">INDEX(_xlfn.TEXTSPLIT(CENSO[[#This Row],[NOME CIENTIFICO]]," "),1)</f>
        <v>Piptadenia</v>
      </c>
      <c r="S4077" s="98" t="s">
        <v>1004</v>
      </c>
      <c r="T4077" s="87">
        <f>_xlfn.MINIFS(CENSO[DAP (cm)],CENSO[NOME CIENTIFICO],CENSO[[#This Row],[NOME CIENTIFICO]])</f>
        <v>39.788735772973837</v>
      </c>
      <c r="U40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77" s="87" t="str">
        <f>IF(CENSO[[#This Row],[DAP (cm)]]&lt;CENSO[[#This Row],[DMCE (cm)]],"DAP &lt; DMCE","DAP ≥ DMCE")</f>
        <v>DAP ≥ DMCE</v>
      </c>
      <c r="W4077" s="87" t="str">
        <f>IF(CENSO[[#This Row],[DAP (cm)]]&gt;200, "Superior", "Inferior")</f>
        <v>Inferior</v>
      </c>
      <c r="X4077" s="87" t="str">
        <f>VLOOKUP(CENSO[[#This Row],[NOME COMUM]],ESPECIES[],4,FALSE)</f>
        <v>Não</v>
      </c>
      <c r="Y4077" s="87" t="str">
        <f>IF(IFERROR(VLOOKUP(CENSO[[#This Row],[NOME COMUM]],COMERCIAIS[],2, FALSE), "Não") &lt;&gt; "Não", "Sim", "Não")</f>
        <v>Sim</v>
      </c>
      <c r="Z4077" s="133">
        <f>CENSO[[#This Row],[g (m²)]]/SUM(AEEF[AEEF-UT])</f>
        <v>1.3815301201070673E-3</v>
      </c>
      <c r="AA4077" s="133">
        <f>CENSO[[#This Row],[v (m³)]]/SUM(AEEF[AEEF-UT])</f>
        <v>1.5473137345199152E-2</v>
      </c>
    </row>
    <row r="4078" spans="1:27" ht="14">
      <c r="A4078" s="86">
        <v>1</v>
      </c>
      <c r="B4078" s="86">
        <v>2</v>
      </c>
      <c r="C4078" s="63">
        <v>113</v>
      </c>
      <c r="D4078" s="63">
        <v>4077</v>
      </c>
      <c r="E4078" s="63" t="str">
        <f>VLOOKUP(CENSO[[#This Row],[NOME COMUM]],ESPECIES[],2,FALSE)</f>
        <v>Couratari guianensis Aubl.</v>
      </c>
      <c r="F4078" s="64" t="s">
        <v>6</v>
      </c>
      <c r="G4078" s="64">
        <v>163</v>
      </c>
      <c r="H4078" s="97">
        <f>CENSO[[#This Row],[CAP (cm)]]/PI()</f>
        <v>51.884511447957884</v>
      </c>
      <c r="I4078" s="64">
        <v>17</v>
      </c>
      <c r="J4078" s="96">
        <f>(PI()*(CENSO[[#This Row],[DAP (cm)]]^2))/40000</f>
        <v>0.21142938415042836</v>
      </c>
      <c r="K4078" s="96">
        <f>CENSO[[#This Row],[g (m²)]]*CENSO[[#This Row],[H (m)]]*0.7</f>
        <v>2.5160096713900972</v>
      </c>
      <c r="L4078" s="64">
        <v>1</v>
      </c>
      <c r="M4078" s="65">
        <v>366326.5</v>
      </c>
      <c r="N4078" s="87">
        <v>9702952.4000000004</v>
      </c>
      <c r="O4078" s="87" t="s">
        <v>1228</v>
      </c>
      <c r="P4078" s="87" t="str">
        <f>VLOOKUP(CENSO[[#This Row],[DAP (cm)]],CD[],2,TRUE)</f>
        <v>TORA</v>
      </c>
      <c r="Q4078" s="87" t="str">
        <f>VLOOKUP(CENSO[[#This Row],[DAP (cm)]],DD[],2,TRUE)</f>
        <v>50├ 60</v>
      </c>
      <c r="R4078" s="87" t="str" cm="1">
        <f t="array" ref="R4078">INDEX(_xlfn.TEXTSPLIT(CENSO[[#This Row],[NOME CIENTIFICO]]," "),1)</f>
        <v>Couratari</v>
      </c>
      <c r="S4078" s="98" t="s">
        <v>1004</v>
      </c>
      <c r="T4078" s="87">
        <f>_xlfn.MINIFS(CENSO[DAP (cm)],CENSO[NOME CIENTIFICO],CENSO[[#This Row],[NOME CIENTIFICO]])</f>
        <v>38.833806114422465</v>
      </c>
      <c r="U40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78" s="87" t="str">
        <f>IF(CENSO[[#This Row],[DAP (cm)]]&lt;CENSO[[#This Row],[DMCE (cm)]],"DAP &lt; DMCE","DAP ≥ DMCE")</f>
        <v>DAP ≥ DMCE</v>
      </c>
      <c r="W4078" s="87" t="str">
        <f>IF(CENSO[[#This Row],[DAP (cm)]]&gt;200, "Superior", "Inferior")</f>
        <v>Inferior</v>
      </c>
      <c r="X4078" s="87" t="str">
        <f>VLOOKUP(CENSO[[#This Row],[NOME COMUM]],ESPECIES[],4,FALSE)</f>
        <v>Não</v>
      </c>
      <c r="Y4078" s="87" t="str">
        <f>IF(IFERROR(VLOOKUP(CENSO[[#This Row],[NOME COMUM]],COMERCIAIS[],2, FALSE), "Não") &lt;&gt; "Não", "Sim", "Não")</f>
        <v>Sim</v>
      </c>
      <c r="Z4078" s="133">
        <f>CENSO[[#This Row],[g (m²)]]/SUM(AEEF[AEEF-UT])</f>
        <v>3.69925661487777E-4</v>
      </c>
      <c r="AA4078" s="133">
        <f>CENSO[[#This Row],[v (m³)]]/SUM(AEEF[AEEF-UT])</f>
        <v>4.4021153717045455E-3</v>
      </c>
    </row>
    <row r="4079" spans="1:27" ht="14">
      <c r="A4079" s="86">
        <v>1</v>
      </c>
      <c r="B4079" s="86">
        <v>2</v>
      </c>
      <c r="C4079" s="63">
        <v>113</v>
      </c>
      <c r="D4079" s="63">
        <v>4078</v>
      </c>
      <c r="E4079" s="63" t="str">
        <f>VLOOKUP(CENSO[[#This Row],[NOME COMUM]],ESPECIES[],2,FALSE)</f>
        <v>Couratari guianensis Aubl.</v>
      </c>
      <c r="F4079" s="64" t="s">
        <v>6</v>
      </c>
      <c r="G4079" s="64">
        <v>484</v>
      </c>
      <c r="H4079" s="97">
        <f>CENSO[[#This Row],[CAP (cm)]]/PI()</f>
        <v>154.0619849129547</v>
      </c>
      <c r="I4079" s="64">
        <v>24</v>
      </c>
      <c r="J4079" s="96">
        <f>(PI()*(CENSO[[#This Row],[DAP (cm)]]^2))/40000</f>
        <v>1.864150017446752</v>
      </c>
      <c r="K4079" s="96">
        <f>CENSO[[#This Row],[g (m²)]]*CENSO[[#This Row],[H (m)]]*0.7</f>
        <v>31.317720293105431</v>
      </c>
      <c r="L4079" s="64">
        <v>1</v>
      </c>
      <c r="M4079" s="65">
        <v>366313.9</v>
      </c>
      <c r="N4079" s="87">
        <v>9702858.9000000004</v>
      </c>
      <c r="O4079" s="87" t="s">
        <v>1228</v>
      </c>
      <c r="P4079" s="87" t="str">
        <f>VLOOKUP(CENSO[[#This Row],[DAP (cm)]],CD[],2,TRUE)</f>
        <v>TORA</v>
      </c>
      <c r="Q4079" s="87" t="str">
        <f>VLOOKUP(CENSO[[#This Row],[DAP (cm)]],DD[],2,TRUE)</f>
        <v>150├ 160</v>
      </c>
      <c r="R4079" s="87" t="str" cm="1">
        <f t="array" ref="R4079">INDEX(_xlfn.TEXTSPLIT(CENSO[[#This Row],[NOME CIENTIFICO]]," "),1)</f>
        <v>Couratari</v>
      </c>
      <c r="S4079" s="98" t="s">
        <v>1004</v>
      </c>
      <c r="T4079" s="87">
        <f>_xlfn.MINIFS(CENSO[DAP (cm)],CENSO[NOME CIENTIFICO],CENSO[[#This Row],[NOME CIENTIFICO]])</f>
        <v>38.833806114422465</v>
      </c>
      <c r="U40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79" s="87" t="str">
        <f>IF(CENSO[[#This Row],[DAP (cm)]]&lt;CENSO[[#This Row],[DMCE (cm)]],"DAP &lt; DMCE","DAP ≥ DMCE")</f>
        <v>DAP ≥ DMCE</v>
      </c>
      <c r="W4079" s="87" t="str">
        <f>IF(CENSO[[#This Row],[DAP (cm)]]&gt;200, "Superior", "Inferior")</f>
        <v>Inferior</v>
      </c>
      <c r="X4079" s="87" t="str">
        <f>VLOOKUP(CENSO[[#This Row],[NOME COMUM]],ESPECIES[],4,FALSE)</f>
        <v>Não</v>
      </c>
      <c r="Y4079" s="87" t="str">
        <f>IF(IFERROR(VLOOKUP(CENSO[[#This Row],[NOME COMUM]],COMERCIAIS[],2, FALSE), "Não") &lt;&gt; "Não", "Sim", "Não")</f>
        <v>Sim</v>
      </c>
      <c r="Z4079" s="133">
        <f>CENSO[[#This Row],[g (m²)]]/SUM(AEEF[AEEF-UT])</f>
        <v>3.2615945559667544E-3</v>
      </c>
      <c r="AA4079" s="133">
        <f>CENSO[[#This Row],[v (m³)]]/SUM(AEEF[AEEF-UT])</f>
        <v>5.4794788540241474E-2</v>
      </c>
    </row>
    <row r="4080" spans="1:27" ht="14">
      <c r="A4080" s="86">
        <v>1</v>
      </c>
      <c r="B4080" s="86">
        <v>2</v>
      </c>
      <c r="C4080" s="63">
        <v>113</v>
      </c>
      <c r="D4080" s="63">
        <v>4079</v>
      </c>
      <c r="E4080" s="63" t="str">
        <f>VLOOKUP(CENSO[[#This Row],[NOME COMUM]],ESPECIES[],2,FALSE)</f>
        <v>Tachigali myrmecophila Ducke</v>
      </c>
      <c r="F4080" s="64" t="s">
        <v>14</v>
      </c>
      <c r="G4080" s="64">
        <v>274</v>
      </c>
      <c r="H4080" s="97">
        <f>CENSO[[#This Row],[CAP (cm)]]/PI()</f>
        <v>87.216908814358646</v>
      </c>
      <c r="I4080" s="64">
        <v>14</v>
      </c>
      <c r="J4080" s="96">
        <f>(PI()*(CENSO[[#This Row],[DAP (cm)]]^2))/40000</f>
        <v>0.59743582537835671</v>
      </c>
      <c r="K4080" s="96">
        <f>CENSO[[#This Row],[g (m²)]]*CENSO[[#This Row],[H (m)]]*0.7</f>
        <v>5.8548710887078954</v>
      </c>
      <c r="L4080" s="64">
        <v>1</v>
      </c>
      <c r="M4080" s="65">
        <v>366192.5</v>
      </c>
      <c r="N4080" s="87">
        <v>9702695.1999999899</v>
      </c>
      <c r="O4080" s="87" t="s">
        <v>1228</v>
      </c>
      <c r="P4080" s="87" t="str">
        <f>VLOOKUP(CENSO[[#This Row],[DAP (cm)]],CD[],2,TRUE)</f>
        <v>TORA</v>
      </c>
      <c r="Q4080" s="87" t="str">
        <f>VLOOKUP(CENSO[[#This Row],[DAP (cm)]],DD[],2,TRUE)</f>
        <v>80├ 90</v>
      </c>
      <c r="R4080" s="87" t="str" cm="1">
        <f t="array" ref="R4080">INDEX(_xlfn.TEXTSPLIT(CENSO[[#This Row],[NOME CIENTIFICO]]," "),1)</f>
        <v>Tachigali</v>
      </c>
      <c r="S4080" s="98" t="s">
        <v>1004</v>
      </c>
      <c r="T4080" s="87">
        <f>_xlfn.MINIFS(CENSO[DAP (cm)],CENSO[NOME CIENTIFICO],CENSO[[#This Row],[NOME CIENTIFICO]])</f>
        <v>39.152116000606256</v>
      </c>
      <c r="U40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80" s="87" t="str">
        <f>IF(CENSO[[#This Row],[DAP (cm)]]&lt;CENSO[[#This Row],[DMCE (cm)]],"DAP &lt; DMCE","DAP ≥ DMCE")</f>
        <v>DAP ≥ DMCE</v>
      </c>
      <c r="W4080" s="87" t="str">
        <f>IF(CENSO[[#This Row],[DAP (cm)]]&gt;200, "Superior", "Inferior")</f>
        <v>Inferior</v>
      </c>
      <c r="X4080" s="87" t="str">
        <f>VLOOKUP(CENSO[[#This Row],[NOME COMUM]],ESPECIES[],4,FALSE)</f>
        <v>Não</v>
      </c>
      <c r="Y4080" s="87" t="str">
        <f>IF(IFERROR(VLOOKUP(CENSO[[#This Row],[NOME COMUM]],COMERCIAIS[],2, FALSE), "Não") &lt;&gt; "Não", "Sim", "Não")</f>
        <v>Sim</v>
      </c>
      <c r="Z4080" s="133">
        <f>CENSO[[#This Row],[g (m²)]]/SUM(AEEF[AEEF-UT])</f>
        <v>1.0452986172553105E-3</v>
      </c>
      <c r="AA4080" s="133">
        <f>CENSO[[#This Row],[v (m³)]]/SUM(AEEF[AEEF-UT])</f>
        <v>1.0243926449102042E-2</v>
      </c>
    </row>
    <row r="4081" spans="1:27" ht="14">
      <c r="A4081" s="86">
        <v>1</v>
      </c>
      <c r="B4081" s="86">
        <v>2</v>
      </c>
      <c r="C4081" s="63">
        <v>113</v>
      </c>
      <c r="D4081" s="63">
        <v>4080</v>
      </c>
      <c r="E4081" s="63" t="str">
        <f>VLOOKUP(CENSO[[#This Row],[NOME COMUM]],ESPECIES[],2,FALSE)</f>
        <v>Hymenolobium petraeum Ducke</v>
      </c>
      <c r="F4081" s="64" t="s">
        <v>40</v>
      </c>
      <c r="G4081" s="64">
        <v>210</v>
      </c>
      <c r="H4081" s="97">
        <f>CENSO[[#This Row],[CAP (cm)]]/PI()</f>
        <v>66.845076098596039</v>
      </c>
      <c r="I4081" s="64">
        <v>23</v>
      </c>
      <c r="J4081" s="96">
        <f>(PI()*(CENSO[[#This Row],[DAP (cm)]]^2))/40000</f>
        <v>0.35093664951762915</v>
      </c>
      <c r="K4081" s="96">
        <f>CENSO[[#This Row],[g (m²)]]*CENSO[[#This Row],[H (m)]]*0.7</f>
        <v>5.6500800572338283</v>
      </c>
      <c r="L4081" s="64">
        <v>1</v>
      </c>
      <c r="M4081" s="65">
        <v>366164.09999999899</v>
      </c>
      <c r="N4081" s="87">
        <v>9702614.6999999899</v>
      </c>
      <c r="O4081" s="87" t="s">
        <v>1228</v>
      </c>
      <c r="P4081" s="87" t="str">
        <f>VLOOKUP(CENSO[[#This Row],[DAP (cm)]],CD[],2,TRUE)</f>
        <v>TORA</v>
      </c>
      <c r="Q4081" s="87" t="str">
        <f>VLOOKUP(CENSO[[#This Row],[DAP (cm)]],DD[],2,TRUE)</f>
        <v>60├ 70</v>
      </c>
      <c r="R4081" s="87" t="str" cm="1">
        <f t="array" ref="R4081">INDEX(_xlfn.TEXTSPLIT(CENSO[[#This Row],[NOME CIENTIFICO]]," "),1)</f>
        <v>Hymenolobium</v>
      </c>
      <c r="S4081" s="98" t="s">
        <v>1004</v>
      </c>
      <c r="T4081" s="87">
        <f>_xlfn.MINIFS(CENSO[DAP (cm)],CENSO[NOME CIENTIFICO],CENSO[[#This Row],[NOME CIENTIFICO]])</f>
        <v>41.38028520389279</v>
      </c>
      <c r="U40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081" s="87" t="str">
        <f>IF(CENSO[[#This Row],[DAP (cm)]]&lt;CENSO[[#This Row],[DMCE (cm)]],"DAP &lt; DMCE","DAP ≥ DMCE")</f>
        <v>DAP ≥ DMCE</v>
      </c>
      <c r="W4081" s="87" t="str">
        <f>IF(CENSO[[#This Row],[DAP (cm)]]&gt;200, "Superior", "Inferior")</f>
        <v>Inferior</v>
      </c>
      <c r="X4081" s="87" t="str">
        <f>VLOOKUP(CENSO[[#This Row],[NOME COMUM]],ESPECIES[],4,FALSE)</f>
        <v>Não</v>
      </c>
      <c r="Y4081" s="87" t="str">
        <f>IF(IFERROR(VLOOKUP(CENSO[[#This Row],[NOME COMUM]],COMERCIAIS[],2, FALSE), "Não") &lt;&gt; "Não", "Sim", "Não")</f>
        <v>Sim</v>
      </c>
      <c r="Z4081" s="133">
        <f>CENSO[[#This Row],[g (m²)]]/SUM(AEEF[AEEF-UT])</f>
        <v>6.1401338671425204E-4</v>
      </c>
      <c r="AA4081" s="133">
        <f>CENSO[[#This Row],[v (m³)]]/SUM(AEEF[AEEF-UT])</f>
        <v>9.885615526099456E-3</v>
      </c>
    </row>
    <row r="4082" spans="1:27" ht="14">
      <c r="A4082" s="86">
        <v>1</v>
      </c>
      <c r="B4082" s="86">
        <v>2</v>
      </c>
      <c r="C4082" s="63">
        <v>113</v>
      </c>
      <c r="D4082" s="63">
        <v>4081</v>
      </c>
      <c r="E4082" s="63" t="str">
        <f>VLOOKUP(CENSO[[#This Row],[NOME COMUM]],ESPECIES[],2,FALSE)</f>
        <v>Couratari guianensis Aubl.</v>
      </c>
      <c r="F4082" s="64" t="s">
        <v>6</v>
      </c>
      <c r="G4082" s="64">
        <v>192</v>
      </c>
      <c r="H4082" s="97">
        <f>CENSO[[#This Row],[CAP (cm)]]/PI()</f>
        <v>61.115498147287809</v>
      </c>
      <c r="I4082" s="64">
        <v>19</v>
      </c>
      <c r="J4082" s="96">
        <f>(PI()*(CENSO[[#This Row],[DAP (cm)]]^2))/40000</f>
        <v>0.29335439110698147</v>
      </c>
      <c r="K4082" s="96">
        <f>CENSO[[#This Row],[g (m²)]]*CENSO[[#This Row],[H (m)]]*0.7</f>
        <v>3.901613401722853</v>
      </c>
      <c r="L4082" s="64">
        <v>1</v>
      </c>
      <c r="M4082" s="65">
        <v>366171.299999999</v>
      </c>
      <c r="N4082" s="87">
        <v>9702611.3000000007</v>
      </c>
      <c r="O4082" s="87" t="s">
        <v>1228</v>
      </c>
      <c r="P4082" s="87" t="str">
        <f>VLOOKUP(CENSO[[#This Row],[DAP (cm)]],CD[],2,TRUE)</f>
        <v>TORA</v>
      </c>
      <c r="Q4082" s="87" t="str">
        <f>VLOOKUP(CENSO[[#This Row],[DAP (cm)]],DD[],2,TRUE)</f>
        <v>60├ 70</v>
      </c>
      <c r="R4082" s="87" t="str" cm="1">
        <f t="array" ref="R4082">INDEX(_xlfn.TEXTSPLIT(CENSO[[#This Row],[NOME CIENTIFICO]]," "),1)</f>
        <v>Couratari</v>
      </c>
      <c r="S4082" s="98" t="s">
        <v>1004</v>
      </c>
      <c r="T4082" s="87">
        <f>_xlfn.MINIFS(CENSO[DAP (cm)],CENSO[NOME CIENTIFICO],CENSO[[#This Row],[NOME CIENTIFICO]])</f>
        <v>38.833806114422465</v>
      </c>
      <c r="U40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82" s="87" t="str">
        <f>IF(CENSO[[#This Row],[DAP (cm)]]&lt;CENSO[[#This Row],[DMCE (cm)]],"DAP &lt; DMCE","DAP ≥ DMCE")</f>
        <v>DAP ≥ DMCE</v>
      </c>
      <c r="W4082" s="87" t="str">
        <f>IF(CENSO[[#This Row],[DAP (cm)]]&gt;200, "Superior", "Inferior")</f>
        <v>Inferior</v>
      </c>
      <c r="X4082" s="87" t="str">
        <f>VLOOKUP(CENSO[[#This Row],[NOME COMUM]],ESPECIES[],4,FALSE)</f>
        <v>Não</v>
      </c>
      <c r="Y4082" s="87" t="str">
        <f>IF(IFERROR(VLOOKUP(CENSO[[#This Row],[NOME COMUM]],COMERCIAIS[],2, FALSE), "Não") &lt;&gt; "Não", "Sim", "Não")</f>
        <v>Sim</v>
      </c>
      <c r="Z4082" s="133">
        <f>CENSO[[#This Row],[g (m²)]]/SUM(AEEF[AEEF-UT])</f>
        <v>5.1326506775134213E-4</v>
      </c>
      <c r="AA4082" s="133">
        <f>CENSO[[#This Row],[v (m³)]]/SUM(AEEF[AEEF-UT])</f>
        <v>6.8264254010928496E-3</v>
      </c>
    </row>
    <row r="4083" spans="1:27" ht="14">
      <c r="A4083" s="86">
        <v>1</v>
      </c>
      <c r="B4083" s="86">
        <v>2</v>
      </c>
      <c r="C4083" s="63">
        <v>113</v>
      </c>
      <c r="D4083" s="63">
        <v>4082</v>
      </c>
      <c r="E4083" s="63" t="str">
        <f>VLOOKUP(CENSO[[#This Row],[NOME COMUM]],ESPECIES[],2,FALSE)</f>
        <v>Couratari guianensis Aubl.</v>
      </c>
      <c r="F4083" s="64" t="s">
        <v>6</v>
      </c>
      <c r="G4083" s="64">
        <v>202</v>
      </c>
      <c r="H4083" s="97">
        <f>CENSO[[#This Row],[CAP (cm)]]/PI()</f>
        <v>64.298597009125714</v>
      </c>
      <c r="I4083" s="64">
        <v>22</v>
      </c>
      <c r="J4083" s="96">
        <f>(PI()*(CENSO[[#This Row],[DAP (cm)]]^2))/40000</f>
        <v>0.3247079148960848</v>
      </c>
      <c r="K4083" s="96">
        <f>CENSO[[#This Row],[g (m²)]]*CENSO[[#This Row],[H (m)]]*0.7</f>
        <v>5.0005018893997057</v>
      </c>
      <c r="L4083" s="64">
        <v>1</v>
      </c>
      <c r="M4083" s="65">
        <v>366130.5</v>
      </c>
      <c r="N4083" s="87">
        <v>9702517.8000000007</v>
      </c>
      <c r="O4083" s="87" t="s">
        <v>1228</v>
      </c>
      <c r="P4083" s="87" t="str">
        <f>VLOOKUP(CENSO[[#This Row],[DAP (cm)]],CD[],2,TRUE)</f>
        <v>TORA</v>
      </c>
      <c r="Q4083" s="87" t="str">
        <f>VLOOKUP(CENSO[[#This Row],[DAP (cm)]],DD[],2,TRUE)</f>
        <v>60├ 70</v>
      </c>
      <c r="R4083" s="87" t="str" cm="1">
        <f t="array" ref="R4083">INDEX(_xlfn.TEXTSPLIT(CENSO[[#This Row],[NOME CIENTIFICO]]," "),1)</f>
        <v>Couratari</v>
      </c>
      <c r="S4083" s="98" t="s">
        <v>1004</v>
      </c>
      <c r="T4083" s="87">
        <f>_xlfn.MINIFS(CENSO[DAP (cm)],CENSO[NOME CIENTIFICO],CENSO[[#This Row],[NOME CIENTIFICO]])</f>
        <v>38.833806114422465</v>
      </c>
      <c r="U40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83" s="87" t="str">
        <f>IF(CENSO[[#This Row],[DAP (cm)]]&lt;CENSO[[#This Row],[DMCE (cm)]],"DAP &lt; DMCE","DAP ≥ DMCE")</f>
        <v>DAP ≥ DMCE</v>
      </c>
      <c r="W4083" s="87" t="str">
        <f>IF(CENSO[[#This Row],[DAP (cm)]]&gt;200, "Superior", "Inferior")</f>
        <v>Inferior</v>
      </c>
      <c r="X4083" s="87" t="str">
        <f>VLOOKUP(CENSO[[#This Row],[NOME COMUM]],ESPECIES[],4,FALSE)</f>
        <v>Não</v>
      </c>
      <c r="Y4083" s="87" t="str">
        <f>IF(IFERROR(VLOOKUP(CENSO[[#This Row],[NOME COMUM]],COMERCIAIS[],2, FALSE), "Não") &lt;&gt; "Não", "Sim", "Não")</f>
        <v>Sim</v>
      </c>
      <c r="Z4083" s="133">
        <f>CENSO[[#This Row],[g (m²)]]/SUM(AEEF[AEEF-UT])</f>
        <v>5.681224995802345E-4</v>
      </c>
      <c r="AA4083" s="133">
        <f>CENSO[[#This Row],[v (m³)]]/SUM(AEEF[AEEF-UT])</f>
        <v>8.7490864935356096E-3</v>
      </c>
    </row>
    <row r="4084" spans="1:27" ht="14">
      <c r="A4084" s="86">
        <v>1</v>
      </c>
      <c r="B4084" s="86">
        <v>2</v>
      </c>
      <c r="C4084" s="63">
        <v>113</v>
      </c>
      <c r="D4084" s="63">
        <v>4083</v>
      </c>
      <c r="E4084" s="63" t="str">
        <f>VLOOKUP(CENSO[[#This Row],[NOME COMUM]],ESPECIES[],2,FALSE)</f>
        <v>Astronium lecointei Ducke</v>
      </c>
      <c r="F4084" s="64" t="s">
        <v>5</v>
      </c>
      <c r="G4084" s="64">
        <v>207</v>
      </c>
      <c r="H4084" s="97">
        <f>CENSO[[#This Row],[CAP (cm)]]/PI()</f>
        <v>65.890146440044674</v>
      </c>
      <c r="I4084" s="64">
        <v>20</v>
      </c>
      <c r="J4084" s="96">
        <f>(PI()*(CENSO[[#This Row],[DAP (cm)]]^2))/40000</f>
        <v>0.34098150782723119</v>
      </c>
      <c r="K4084" s="96">
        <f>CENSO[[#This Row],[g (m²)]]*CENSO[[#This Row],[H (m)]]*0.7</f>
        <v>4.7737411095812359</v>
      </c>
      <c r="L4084" s="64">
        <v>1</v>
      </c>
      <c r="M4084" s="65">
        <v>366124.59999999899</v>
      </c>
      <c r="N4084" s="87">
        <v>9702517.3000000007</v>
      </c>
      <c r="O4084" s="87" t="s">
        <v>1228</v>
      </c>
      <c r="P4084" s="87" t="str">
        <f>VLOOKUP(CENSO[[#This Row],[DAP (cm)]],CD[],2,TRUE)</f>
        <v>TORA</v>
      </c>
      <c r="Q4084" s="87" t="str">
        <f>VLOOKUP(CENSO[[#This Row],[DAP (cm)]],DD[],2,TRUE)</f>
        <v>60├ 70</v>
      </c>
      <c r="R4084" s="87" t="str" cm="1">
        <f t="array" ref="R4084">INDEX(_xlfn.TEXTSPLIT(CENSO[[#This Row],[NOME CIENTIFICO]]," "),1)</f>
        <v>Astronium</v>
      </c>
      <c r="S4084" s="98" t="s">
        <v>1004</v>
      </c>
      <c r="T4084" s="87">
        <f>_xlfn.MINIFS(CENSO[DAP (cm)],CENSO[NOME CIENTIFICO],CENSO[[#This Row],[NOME CIENTIFICO]])</f>
        <v>40.107045659157627</v>
      </c>
      <c r="U40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084" s="87" t="str">
        <f>IF(CENSO[[#This Row],[DAP (cm)]]&lt;CENSO[[#This Row],[DMCE (cm)]],"DAP &lt; DMCE","DAP ≥ DMCE")</f>
        <v>DAP ≥ DMCE</v>
      </c>
      <c r="W4084" s="87" t="str">
        <f>IF(CENSO[[#This Row],[DAP (cm)]]&gt;200, "Superior", "Inferior")</f>
        <v>Inferior</v>
      </c>
      <c r="X4084" s="87" t="str">
        <f>VLOOKUP(CENSO[[#This Row],[NOME COMUM]],ESPECIES[],4,FALSE)</f>
        <v>Não</v>
      </c>
      <c r="Y4084" s="87" t="str">
        <f>IF(IFERROR(VLOOKUP(CENSO[[#This Row],[NOME COMUM]],COMERCIAIS[],2, FALSE), "Não") &lt;&gt; "Não", "Sim", "Não")</f>
        <v>Sim</v>
      </c>
      <c r="Z4084" s="133">
        <f>CENSO[[#This Row],[g (m²)]]/SUM(AEEF[AEEF-UT])</f>
        <v>5.9659545594827642E-4</v>
      </c>
      <c r="AA4084" s="133">
        <f>CENSO[[#This Row],[v (m³)]]/SUM(AEEF[AEEF-UT])</f>
        <v>8.3523363832758695E-3</v>
      </c>
    </row>
    <row r="4085" spans="1:27" ht="14">
      <c r="A4085" s="86">
        <v>1</v>
      </c>
      <c r="B4085" s="86">
        <v>2</v>
      </c>
      <c r="C4085" s="63">
        <v>113</v>
      </c>
      <c r="D4085" s="63">
        <v>4084</v>
      </c>
      <c r="E4085" s="63" t="str">
        <f>VLOOKUP(CENSO[[#This Row],[NOME COMUM]],ESPECIES[],2,FALSE)</f>
        <v>Hymenaea courbaril L.</v>
      </c>
      <c r="F4085" s="64" t="s">
        <v>3</v>
      </c>
      <c r="G4085" s="64">
        <v>333</v>
      </c>
      <c r="H4085" s="97">
        <f>CENSO[[#This Row],[CAP (cm)]]/PI()</f>
        <v>105.99719209920229</v>
      </c>
      <c r="I4085" s="64">
        <v>25</v>
      </c>
      <c r="J4085" s="96">
        <f>(PI()*(CENSO[[#This Row],[DAP (cm)]]^2))/40000</f>
        <v>0.88242662422585905</v>
      </c>
      <c r="K4085" s="96">
        <f>CENSO[[#This Row],[g (m²)]]*CENSO[[#This Row],[H (m)]]*0.7</f>
        <v>15.442465923952533</v>
      </c>
      <c r="L4085" s="64">
        <v>1</v>
      </c>
      <c r="M4085" s="65">
        <v>366090.7</v>
      </c>
      <c r="N4085" s="87">
        <v>9702430.5999999903</v>
      </c>
      <c r="O4085" s="87" t="s">
        <v>1227</v>
      </c>
      <c r="P4085" s="87" t="str">
        <f>VLOOKUP(CENSO[[#This Row],[DAP (cm)]],CD[],2,TRUE)</f>
        <v>TORA</v>
      </c>
      <c r="Q4085" s="87" t="str">
        <f>VLOOKUP(CENSO[[#This Row],[DAP (cm)]],DD[],2,TRUE)</f>
        <v>100├ 110</v>
      </c>
      <c r="R4085" s="87" t="str" cm="1">
        <f t="array" ref="R4085">INDEX(_xlfn.TEXTSPLIT(CENSO[[#This Row],[NOME CIENTIFICO]]," "),1)</f>
        <v>Hymenaea</v>
      </c>
      <c r="S4085" s="98" t="s">
        <v>1004</v>
      </c>
      <c r="T4085" s="87">
        <f>_xlfn.MINIFS(CENSO[DAP (cm)],CENSO[NOME CIENTIFICO],CENSO[[#This Row],[NOME CIENTIFICO]])</f>
        <v>41.38028520389279</v>
      </c>
      <c r="U40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085" s="87" t="str">
        <f>IF(CENSO[[#This Row],[DAP (cm)]]&lt;CENSO[[#This Row],[DMCE (cm)]],"DAP &lt; DMCE","DAP ≥ DMCE")</f>
        <v>DAP ≥ DMCE</v>
      </c>
      <c r="W4085" s="87" t="str">
        <f>IF(CENSO[[#This Row],[DAP (cm)]]&gt;200, "Superior", "Inferior")</f>
        <v>Inferior</v>
      </c>
      <c r="X4085" s="87" t="str">
        <f>VLOOKUP(CENSO[[#This Row],[NOME COMUM]],ESPECIES[],4,FALSE)</f>
        <v>Não</v>
      </c>
      <c r="Y4085" s="87" t="str">
        <f>IF(IFERROR(VLOOKUP(CENSO[[#This Row],[NOME COMUM]],COMERCIAIS[],2, FALSE), "Não") &lt;&gt; "Não", "Sim", "Não")</f>
        <v>Sim</v>
      </c>
      <c r="Z4085" s="133">
        <f>CENSO[[#This Row],[g (m²)]]/SUM(AEEF[AEEF-UT])</f>
        <v>1.5439303954502654E-3</v>
      </c>
      <c r="AA4085" s="133">
        <f>CENSO[[#This Row],[v (m³)]]/SUM(AEEF[AEEF-UT])</f>
        <v>2.7018781920379643E-2</v>
      </c>
    </row>
    <row r="4086" spans="1:27" ht="14">
      <c r="A4086" s="86">
        <v>1</v>
      </c>
      <c r="B4086" s="86">
        <v>2</v>
      </c>
      <c r="C4086" s="63">
        <v>113</v>
      </c>
      <c r="D4086" s="63">
        <v>4085</v>
      </c>
      <c r="E4086" s="63" t="str">
        <f>VLOOKUP(CENSO[[#This Row],[NOME COMUM]],ESPECIES[],2,FALSE)</f>
        <v>Couratari guianensis Aubl.</v>
      </c>
      <c r="F4086" s="64" t="s">
        <v>6</v>
      </c>
      <c r="G4086" s="64">
        <v>193</v>
      </c>
      <c r="H4086" s="97">
        <f>CENSO[[#This Row],[CAP (cm)]]/PI()</f>
        <v>61.4338080334716</v>
      </c>
      <c r="I4086" s="64">
        <v>18</v>
      </c>
      <c r="J4086" s="96">
        <f>(PI()*(CENSO[[#This Row],[DAP (cm)]]^2))/40000</f>
        <v>0.29641812376150045</v>
      </c>
      <c r="K4086" s="96">
        <f>CENSO[[#This Row],[g (m²)]]*CENSO[[#This Row],[H (m)]]*0.7</f>
        <v>3.7348683593949059</v>
      </c>
      <c r="L4086" s="64">
        <v>1</v>
      </c>
      <c r="M4086" s="65">
        <v>366055.4</v>
      </c>
      <c r="N4086" s="87">
        <v>9702445</v>
      </c>
      <c r="O4086" s="87" t="s">
        <v>1228</v>
      </c>
      <c r="P4086" s="87" t="str">
        <f>VLOOKUP(CENSO[[#This Row],[DAP (cm)]],CD[],2,TRUE)</f>
        <v>TORA</v>
      </c>
      <c r="Q4086" s="87" t="str">
        <f>VLOOKUP(CENSO[[#This Row],[DAP (cm)]],DD[],2,TRUE)</f>
        <v>60├ 70</v>
      </c>
      <c r="R4086" s="87" t="str" cm="1">
        <f t="array" ref="R4086">INDEX(_xlfn.TEXTSPLIT(CENSO[[#This Row],[NOME CIENTIFICO]]," "),1)</f>
        <v>Couratari</v>
      </c>
      <c r="S4086" s="98" t="s">
        <v>1004</v>
      </c>
      <c r="T4086" s="87">
        <f>_xlfn.MINIFS(CENSO[DAP (cm)],CENSO[NOME CIENTIFICO],CENSO[[#This Row],[NOME CIENTIFICO]])</f>
        <v>38.833806114422465</v>
      </c>
      <c r="U40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86" s="87" t="str">
        <f>IF(CENSO[[#This Row],[DAP (cm)]]&lt;CENSO[[#This Row],[DMCE (cm)]],"DAP &lt; DMCE","DAP ≥ DMCE")</f>
        <v>DAP ≥ DMCE</v>
      </c>
      <c r="W4086" s="87" t="str">
        <f>IF(CENSO[[#This Row],[DAP (cm)]]&gt;200, "Superior", "Inferior")</f>
        <v>Inferior</v>
      </c>
      <c r="X4086" s="87" t="str">
        <f>VLOOKUP(CENSO[[#This Row],[NOME COMUM]],ESPECIES[],4,FALSE)</f>
        <v>Não</v>
      </c>
      <c r="Y4086" s="87" t="str">
        <f>IF(IFERROR(VLOOKUP(CENSO[[#This Row],[NOME COMUM]],COMERCIAIS[],2, FALSE), "Não") &lt;&gt; "Não", "Sim", "Não")</f>
        <v>Sim</v>
      </c>
      <c r="Z4086" s="133">
        <f>CENSO[[#This Row],[g (m²)]]/SUM(AEEF[AEEF-UT])</f>
        <v>5.1862550207979992E-4</v>
      </c>
      <c r="AA4086" s="133">
        <f>CENSO[[#This Row],[v (m³)]]/SUM(AEEF[AEEF-UT])</f>
        <v>6.5346813262054789E-3</v>
      </c>
    </row>
    <row r="4087" spans="1:27" ht="14">
      <c r="A4087" s="86">
        <v>1</v>
      </c>
      <c r="B4087" s="86">
        <v>2</v>
      </c>
      <c r="C4087" s="63">
        <v>113</v>
      </c>
      <c r="D4087" s="63">
        <v>4086</v>
      </c>
      <c r="E4087" s="63" t="str">
        <f>VLOOKUP(CENSO[[#This Row],[NOME COMUM]],ESPECIES[],2,FALSE)</f>
        <v>Hymenaea courbaril L.</v>
      </c>
      <c r="F4087" s="64" t="s">
        <v>3</v>
      </c>
      <c r="G4087" s="64">
        <v>260</v>
      </c>
      <c r="H4087" s="97">
        <f>CENSO[[#This Row],[CAP (cm)]]/PI()</f>
        <v>82.760570407785579</v>
      </c>
      <c r="I4087" s="64">
        <v>24</v>
      </c>
      <c r="J4087" s="96">
        <f>(PI()*(CENSO[[#This Row],[DAP (cm)]]^2))/40000</f>
        <v>0.53794370765060628</v>
      </c>
      <c r="K4087" s="96">
        <f>CENSO[[#This Row],[g (m²)]]*CENSO[[#This Row],[H (m)]]*0.7</f>
        <v>9.037454288530185</v>
      </c>
      <c r="L4087" s="64">
        <v>1</v>
      </c>
      <c r="M4087" s="65">
        <v>366044.9</v>
      </c>
      <c r="N4087" s="87">
        <v>9702413.0999999903</v>
      </c>
      <c r="O4087" s="87" t="s">
        <v>1227</v>
      </c>
      <c r="P4087" s="87" t="str">
        <f>VLOOKUP(CENSO[[#This Row],[DAP (cm)]],CD[],2,TRUE)</f>
        <v>TORA</v>
      </c>
      <c r="Q4087" s="87" t="str">
        <f>VLOOKUP(CENSO[[#This Row],[DAP (cm)]],DD[],2,TRUE)</f>
        <v>80├ 90</v>
      </c>
      <c r="R4087" s="87" t="str" cm="1">
        <f t="array" ref="R4087">INDEX(_xlfn.TEXTSPLIT(CENSO[[#This Row],[NOME CIENTIFICO]]," "),1)</f>
        <v>Hymenaea</v>
      </c>
      <c r="S4087" s="98" t="s">
        <v>1004</v>
      </c>
      <c r="T4087" s="87">
        <f>_xlfn.MINIFS(CENSO[DAP (cm)],CENSO[NOME CIENTIFICO],CENSO[[#This Row],[NOME CIENTIFICO]])</f>
        <v>41.38028520389279</v>
      </c>
      <c r="U40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087" s="87" t="str">
        <f>IF(CENSO[[#This Row],[DAP (cm)]]&lt;CENSO[[#This Row],[DMCE (cm)]],"DAP &lt; DMCE","DAP ≥ DMCE")</f>
        <v>DAP ≥ DMCE</v>
      </c>
      <c r="W4087" s="87" t="str">
        <f>IF(CENSO[[#This Row],[DAP (cm)]]&gt;200, "Superior", "Inferior")</f>
        <v>Inferior</v>
      </c>
      <c r="X4087" s="87" t="str">
        <f>VLOOKUP(CENSO[[#This Row],[NOME COMUM]],ESPECIES[],4,FALSE)</f>
        <v>Não</v>
      </c>
      <c r="Y4087" s="87" t="str">
        <f>IF(IFERROR(VLOOKUP(CENSO[[#This Row],[NOME COMUM]],COMERCIAIS[],2, FALSE), "Não") &lt;&gt; "Não", "Sim", "Não")</f>
        <v>Sim</v>
      </c>
      <c r="Z4087" s="133">
        <f>CENSO[[#This Row],[g (m²)]]/SUM(AEEF[AEEF-UT])</f>
        <v>9.4120872884089456E-4</v>
      </c>
      <c r="AA4087" s="133">
        <f>CENSO[[#This Row],[v (m³)]]/SUM(AEEF[AEEF-UT])</f>
        <v>1.5812306644527027E-2</v>
      </c>
    </row>
    <row r="4088" spans="1:27" ht="14">
      <c r="A4088" s="86">
        <v>1</v>
      </c>
      <c r="B4088" s="86">
        <v>2</v>
      </c>
      <c r="C4088" s="63">
        <v>113</v>
      </c>
      <c r="D4088" s="63">
        <v>4087</v>
      </c>
      <c r="E4088" s="63" t="str">
        <f>VLOOKUP(CENSO[[#This Row],[NOME COMUM]],ESPECIES[],2,FALSE)</f>
        <v>Vatairea fusca Ducke</v>
      </c>
      <c r="F4088" s="64" t="s">
        <v>50</v>
      </c>
      <c r="G4088" s="64">
        <v>315</v>
      </c>
      <c r="H4088" s="97">
        <f>CENSO[[#This Row],[CAP (cm)]]/PI()</f>
        <v>100.26761414789407</v>
      </c>
      <c r="I4088" s="64">
        <v>13</v>
      </c>
      <c r="J4088" s="96">
        <f>(PI()*(CENSO[[#This Row],[DAP (cm)]]^2))/40000</f>
        <v>0.78960746141466576</v>
      </c>
      <c r="K4088" s="96">
        <f>CENSO[[#This Row],[g (m²)]]*CENSO[[#This Row],[H (m)]]*0.7</f>
        <v>7.1854278988734572</v>
      </c>
      <c r="L4088" s="64">
        <v>1</v>
      </c>
      <c r="M4088" s="65">
        <v>366044.59999999899</v>
      </c>
      <c r="N4088" s="87">
        <v>9702386.6999999899</v>
      </c>
      <c r="O4088" s="87" t="s">
        <v>1227</v>
      </c>
      <c r="P4088" s="87" t="str">
        <f>VLOOKUP(CENSO[[#This Row],[DAP (cm)]],CD[],2,TRUE)</f>
        <v>TORA</v>
      </c>
      <c r="Q4088" s="87" t="str">
        <f>VLOOKUP(CENSO[[#This Row],[DAP (cm)]],DD[],2,TRUE)</f>
        <v>100├ 110</v>
      </c>
      <c r="R4088" s="87" t="str" cm="1">
        <f t="array" ref="R4088">INDEX(_xlfn.TEXTSPLIT(CENSO[[#This Row],[NOME CIENTIFICO]]," "),1)</f>
        <v>Vatairea</v>
      </c>
      <c r="S4088" s="98" t="s">
        <v>1004</v>
      </c>
      <c r="T4088" s="87">
        <f>_xlfn.MINIFS(CENSO[DAP (cm)],CENSO[NOME CIENTIFICO],CENSO[[#This Row],[NOME CIENTIFICO]])</f>
        <v>50.929581789406512</v>
      </c>
      <c r="U40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60.929581789406512</v>
      </c>
      <c r="V4088" s="87" t="str">
        <f>IF(CENSO[[#This Row],[DAP (cm)]]&lt;CENSO[[#This Row],[DMCE (cm)]],"DAP &lt; DMCE","DAP ≥ DMCE")</f>
        <v>DAP ≥ DMCE</v>
      </c>
      <c r="W4088" s="87" t="str">
        <f>IF(CENSO[[#This Row],[DAP (cm)]]&gt;200, "Superior", "Inferior")</f>
        <v>Inferior</v>
      </c>
      <c r="X4088" s="87" t="str">
        <f>VLOOKUP(CENSO[[#This Row],[NOME COMUM]],ESPECIES[],4,FALSE)</f>
        <v>Não</v>
      </c>
      <c r="Y4088" s="87" t="str">
        <f>IF(IFERROR(VLOOKUP(CENSO[[#This Row],[NOME COMUM]],COMERCIAIS[],2, FALSE), "Não") &lt;&gt; "Não", "Sim", "Não")</f>
        <v>Não</v>
      </c>
      <c r="Z4088" s="133">
        <f>CENSO[[#This Row],[g (m²)]]/SUM(AEEF[AEEF-UT])</f>
        <v>1.3815301201070673E-3</v>
      </c>
      <c r="AA4088" s="133">
        <f>CENSO[[#This Row],[v (m³)]]/SUM(AEEF[AEEF-UT])</f>
        <v>1.257192409297431E-2</v>
      </c>
    </row>
    <row r="4089" spans="1:27" ht="14">
      <c r="A4089" s="86">
        <v>1</v>
      </c>
      <c r="B4089" s="86">
        <v>2</v>
      </c>
      <c r="C4089" s="63">
        <v>113</v>
      </c>
      <c r="D4089" s="63">
        <v>4088</v>
      </c>
      <c r="E4089" s="63" t="str">
        <f>VLOOKUP(CENSO[[#This Row],[NOME COMUM]],ESPECIES[],2,FALSE)</f>
        <v>Pouteria sp.</v>
      </c>
      <c r="F4089" s="64" t="s">
        <v>83</v>
      </c>
      <c r="G4089" s="64">
        <v>235</v>
      </c>
      <c r="H4089" s="97">
        <f>CENSO[[#This Row],[CAP (cm)]]/PI()</f>
        <v>74.802823253190809</v>
      </c>
      <c r="I4089" s="64">
        <v>19</v>
      </c>
      <c r="J4089" s="96">
        <f>(PI()*(CENSO[[#This Row],[DAP (cm)]]^2))/40000</f>
        <v>0.43946658661249605</v>
      </c>
      <c r="K4089" s="96">
        <f>CENSO[[#This Row],[g (m²)]]*CENSO[[#This Row],[H (m)]]*0.7</f>
        <v>5.8449056019461976</v>
      </c>
      <c r="L4089" s="64">
        <v>1</v>
      </c>
      <c r="M4089" s="65">
        <v>366060</v>
      </c>
      <c r="N4089" s="87">
        <v>9702377.3000000007</v>
      </c>
      <c r="O4089" s="87" t="s">
        <v>1227</v>
      </c>
      <c r="P4089" s="87" t="str">
        <f>VLOOKUP(CENSO[[#This Row],[DAP (cm)]],CD[],2,TRUE)</f>
        <v>TORA</v>
      </c>
      <c r="Q4089" s="87" t="str">
        <f>VLOOKUP(CENSO[[#This Row],[DAP (cm)]],DD[],2,TRUE)</f>
        <v>70├ 80</v>
      </c>
      <c r="R4089" s="87" t="str" cm="1">
        <f t="array" ref="R4089">INDEX(_xlfn.TEXTSPLIT(CENSO[[#This Row],[NOME CIENTIFICO]]," "),1)</f>
        <v>Pouteria</v>
      </c>
      <c r="S4089" s="98" t="s">
        <v>1004</v>
      </c>
      <c r="T4089" s="87">
        <f>_xlfn.MINIFS(CENSO[DAP (cm)],CENSO[NOME CIENTIFICO],CENSO[[#This Row],[NOME CIENTIFICO]])</f>
        <v>39.788735772973837</v>
      </c>
      <c r="U40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89" s="87" t="str">
        <f>IF(CENSO[[#This Row],[DAP (cm)]]&lt;CENSO[[#This Row],[DMCE (cm)]],"DAP &lt; DMCE","DAP ≥ DMCE")</f>
        <v>DAP ≥ DMCE</v>
      </c>
      <c r="W4089" s="87" t="str">
        <f>IF(CENSO[[#This Row],[DAP (cm)]]&gt;200, "Superior", "Inferior")</f>
        <v>Inferior</v>
      </c>
      <c r="X4089" s="87" t="str">
        <f>VLOOKUP(CENSO[[#This Row],[NOME COMUM]],ESPECIES[],4,FALSE)</f>
        <v>Não</v>
      </c>
      <c r="Y4089" s="87" t="str">
        <f>IF(IFERROR(VLOOKUP(CENSO[[#This Row],[NOME COMUM]],COMERCIAIS[],2, FALSE), "Não") &lt;&gt; "Não", "Sim", "Não")</f>
        <v>Não</v>
      </c>
      <c r="Z4089" s="133">
        <f>CENSO[[#This Row],[g (m²)]]/SUM(AEEF[AEEF-UT])</f>
        <v>7.6890905399760946E-4</v>
      </c>
      <c r="AA4089" s="133">
        <f>CENSO[[#This Row],[v (m³)]]/SUM(AEEF[AEEF-UT])</f>
        <v>1.0226490418168206E-2</v>
      </c>
    </row>
    <row r="4090" spans="1:27" ht="14">
      <c r="A4090" s="86">
        <v>1</v>
      </c>
      <c r="B4090" s="86">
        <v>2</v>
      </c>
      <c r="C4090" s="63">
        <v>113</v>
      </c>
      <c r="D4090" s="63">
        <v>4089</v>
      </c>
      <c r="E4090" s="63" t="str">
        <f>VLOOKUP(CENSO[[#This Row],[NOME COMUM]],ESPECIES[],2,FALSE)</f>
        <v>Lecythis pisonis Cambess.</v>
      </c>
      <c r="F4090" s="64" t="s">
        <v>9</v>
      </c>
      <c r="G4090" s="64">
        <v>300</v>
      </c>
      <c r="H4090" s="97">
        <f>CENSO[[#This Row],[CAP (cm)]]/PI()</f>
        <v>95.4929658551372</v>
      </c>
      <c r="I4090" s="64">
        <v>16</v>
      </c>
      <c r="J4090" s="96">
        <f>(PI()*(CENSO[[#This Row],[DAP (cm)]]^2))/40000</f>
        <v>0.7161972439135289</v>
      </c>
      <c r="K4090" s="96">
        <f>CENSO[[#This Row],[g (m²)]]*CENSO[[#This Row],[H (m)]]*0.7</f>
        <v>8.0214091318315237</v>
      </c>
      <c r="L4090" s="64">
        <v>2</v>
      </c>
      <c r="M4090" s="65">
        <v>366044.09999999899</v>
      </c>
      <c r="N4090" s="87">
        <v>9702379.1999999899</v>
      </c>
      <c r="O4090" s="87" t="s">
        <v>1227</v>
      </c>
      <c r="P4090" s="87" t="str">
        <f>VLOOKUP(CENSO[[#This Row],[DAP (cm)]],CD[],2,TRUE)</f>
        <v>TORA</v>
      </c>
      <c r="Q4090" s="87" t="str">
        <f>VLOOKUP(CENSO[[#This Row],[DAP (cm)]],DD[],2,TRUE)</f>
        <v>90├ 100</v>
      </c>
      <c r="R4090" s="87" t="str" cm="1">
        <f t="array" ref="R4090">INDEX(_xlfn.TEXTSPLIT(CENSO[[#This Row],[NOME CIENTIFICO]]," "),1)</f>
        <v>Lecythis</v>
      </c>
      <c r="S4090" s="98" t="s">
        <v>1004</v>
      </c>
      <c r="T4090" s="87">
        <f>_xlfn.MINIFS(CENSO[DAP (cm)],CENSO[NOME CIENTIFICO],CENSO[[#This Row],[NOME CIENTIFICO]])</f>
        <v>40.743665431525208</v>
      </c>
      <c r="U40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4090" s="87" t="str">
        <f>IF(CENSO[[#This Row],[DAP (cm)]]&lt;CENSO[[#This Row],[DMCE (cm)]],"DAP &lt; DMCE","DAP ≥ DMCE")</f>
        <v>DAP ≥ DMCE</v>
      </c>
      <c r="W4090" s="87" t="str">
        <f>IF(CENSO[[#This Row],[DAP (cm)]]&gt;200, "Superior", "Inferior")</f>
        <v>Inferior</v>
      </c>
      <c r="X4090" s="87" t="str">
        <f>VLOOKUP(CENSO[[#This Row],[NOME COMUM]],ESPECIES[],4,FALSE)</f>
        <v>Não</v>
      </c>
      <c r="Y4090" s="87" t="str">
        <f>IF(IFERROR(VLOOKUP(CENSO[[#This Row],[NOME COMUM]],COMERCIAIS[],2, FALSE), "Não") &lt;&gt; "Não", "Sim", "Não")</f>
        <v>Sim</v>
      </c>
      <c r="Z4090" s="133">
        <f>CENSO[[#This Row],[g (m²)]]/SUM(AEEF[AEEF-UT])</f>
        <v>1.2530885443148001E-3</v>
      </c>
      <c r="AA4090" s="133">
        <f>CENSO[[#This Row],[v (m³)]]/SUM(AEEF[AEEF-UT])</f>
        <v>1.4034591696325762E-2</v>
      </c>
    </row>
    <row r="4091" spans="1:27" ht="14">
      <c r="A4091" s="86">
        <v>1</v>
      </c>
      <c r="B4091" s="86">
        <v>2</v>
      </c>
      <c r="C4091" s="63">
        <v>113</v>
      </c>
      <c r="D4091" s="63">
        <v>4090</v>
      </c>
      <c r="E4091" s="63" t="str">
        <f>VLOOKUP(CENSO[[#This Row],[NOME COMUM]],ESPECIES[],2,FALSE)</f>
        <v>Pouteria sp.</v>
      </c>
      <c r="F4091" s="64" t="s">
        <v>83</v>
      </c>
      <c r="G4091" s="64">
        <v>130</v>
      </c>
      <c r="H4091" s="97">
        <f>CENSO[[#This Row],[CAP (cm)]]/PI()</f>
        <v>41.38028520389279</v>
      </c>
      <c r="I4091" s="64">
        <v>10</v>
      </c>
      <c r="J4091" s="96">
        <f>(PI()*(CENSO[[#This Row],[DAP (cm)]]^2))/40000</f>
        <v>0.13448592691265157</v>
      </c>
      <c r="K4091" s="96">
        <f>CENSO[[#This Row],[g (m²)]]*CENSO[[#This Row],[H (m)]]*0.7</f>
        <v>0.94140148838856097</v>
      </c>
      <c r="L4091" s="64">
        <v>1</v>
      </c>
      <c r="M4091" s="65">
        <v>366054.799999999</v>
      </c>
      <c r="N4091" s="87">
        <v>9702363.0999999903</v>
      </c>
      <c r="O4091" s="98" t="s">
        <v>1225</v>
      </c>
      <c r="P4091" s="87" t="str">
        <f>VLOOKUP(CENSO[[#This Row],[DAP (cm)]],CD[],2,TRUE)</f>
        <v>TORETE</v>
      </c>
      <c r="Q4091" s="87" t="str">
        <f>VLOOKUP(CENSO[[#This Row],[DAP (cm)]],DD[],2,TRUE)</f>
        <v>40├ 50</v>
      </c>
      <c r="R4091" s="87" t="str" cm="1">
        <f t="array" ref="R4091">INDEX(_xlfn.TEXTSPLIT(CENSO[[#This Row],[NOME CIENTIFICO]]," "),1)</f>
        <v>Pouteria</v>
      </c>
      <c r="S4091" s="98" t="s">
        <v>1004</v>
      </c>
      <c r="T4091" s="87">
        <f>_xlfn.MINIFS(CENSO[DAP (cm)],CENSO[NOME CIENTIFICO],CENSO[[#This Row],[NOME CIENTIFICO]])</f>
        <v>39.788735772973837</v>
      </c>
      <c r="U40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91" s="87" t="str">
        <f>IF(CENSO[[#This Row],[DAP (cm)]]&lt;CENSO[[#This Row],[DMCE (cm)]],"DAP &lt; DMCE","DAP ≥ DMCE")</f>
        <v>DAP &lt; DMCE</v>
      </c>
      <c r="W4091" s="87" t="str">
        <f>IF(CENSO[[#This Row],[DAP (cm)]]&gt;200, "Superior", "Inferior")</f>
        <v>Inferior</v>
      </c>
      <c r="X4091" s="87" t="str">
        <f>VLOOKUP(CENSO[[#This Row],[NOME COMUM]],ESPECIES[],4,FALSE)</f>
        <v>Não</v>
      </c>
      <c r="Y4091" s="87" t="str">
        <f>IF(IFERROR(VLOOKUP(CENSO[[#This Row],[NOME COMUM]],COMERCIAIS[],2, FALSE), "Não") &lt;&gt; "Não", "Sim", "Não")</f>
        <v>Não</v>
      </c>
      <c r="Z4091" s="133">
        <f>CENSO[[#This Row],[g (m²)]]/SUM(AEEF[AEEF-UT])</f>
        <v>2.3530218221022364E-4</v>
      </c>
      <c r="AA4091" s="133">
        <f>CENSO[[#This Row],[v (m³)]]/SUM(AEEF[AEEF-UT])</f>
        <v>1.6471152754715653E-3</v>
      </c>
    </row>
    <row r="4092" spans="1:27" ht="14">
      <c r="A4092" s="86">
        <v>1</v>
      </c>
      <c r="B4092" s="86">
        <v>2</v>
      </c>
      <c r="C4092" s="63">
        <v>113</v>
      </c>
      <c r="D4092" s="63">
        <v>4091</v>
      </c>
      <c r="E4092" s="63" t="str">
        <f>VLOOKUP(CENSO[[#This Row],[NOME COMUM]],ESPECIES[],2,FALSE)</f>
        <v>Protium spruceanum Engl.</v>
      </c>
      <c r="F4092" s="64" t="s">
        <v>46</v>
      </c>
      <c r="G4092" s="64">
        <v>286</v>
      </c>
      <c r="H4092" s="97">
        <f>CENSO[[#This Row],[CAP (cm)]]/PI()</f>
        <v>91.036627448564133</v>
      </c>
      <c r="I4092" s="64">
        <v>20</v>
      </c>
      <c r="J4092" s="96">
        <f>(PI()*(CENSO[[#This Row],[DAP (cm)]]^2))/40000</f>
        <v>0.65091188625723362</v>
      </c>
      <c r="K4092" s="96">
        <f>CENSO[[#This Row],[g (m²)]]*CENSO[[#This Row],[H (m)]]*0.7</f>
        <v>9.1127664076012707</v>
      </c>
      <c r="L4092" s="64">
        <v>1</v>
      </c>
      <c r="M4092" s="65">
        <v>366052.5</v>
      </c>
      <c r="N4092" s="87">
        <v>9702358.6999999899</v>
      </c>
      <c r="O4092" s="87" t="s">
        <v>1227</v>
      </c>
      <c r="P4092" s="87" t="str">
        <f>VLOOKUP(CENSO[[#This Row],[DAP (cm)]],CD[],2,TRUE)</f>
        <v>TORA</v>
      </c>
      <c r="Q4092" s="87" t="str">
        <f>VLOOKUP(CENSO[[#This Row],[DAP (cm)]],DD[],2,TRUE)</f>
        <v>90├ 100</v>
      </c>
      <c r="R4092" s="87" t="str" cm="1">
        <f t="array" ref="R4092">INDEX(_xlfn.TEXTSPLIT(CENSO[[#This Row],[NOME CIENTIFICO]]," "),1)</f>
        <v>Protium</v>
      </c>
      <c r="S4092" s="98" t="s">
        <v>1004</v>
      </c>
      <c r="T4092" s="87">
        <f>_xlfn.MINIFS(CENSO[DAP (cm)],CENSO[NOME CIENTIFICO],CENSO[[#This Row],[NOME CIENTIFICO]])</f>
        <v>39.788735772973837</v>
      </c>
      <c r="U40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092" s="87" t="str">
        <f>IF(CENSO[[#This Row],[DAP (cm)]]&lt;CENSO[[#This Row],[DMCE (cm)]],"DAP &lt; DMCE","DAP ≥ DMCE")</f>
        <v>DAP ≥ DMCE</v>
      </c>
      <c r="W4092" s="87" t="str">
        <f>IF(CENSO[[#This Row],[DAP (cm)]]&gt;200, "Superior", "Inferior")</f>
        <v>Inferior</v>
      </c>
      <c r="X4092" s="87" t="str">
        <f>VLOOKUP(CENSO[[#This Row],[NOME COMUM]],ESPECIES[],4,FALSE)</f>
        <v>Não</v>
      </c>
      <c r="Y4092" s="87" t="str">
        <f>IF(IFERROR(VLOOKUP(CENSO[[#This Row],[NOME COMUM]],COMERCIAIS[],2, FALSE), "Não") &lt;&gt; "Não", "Sim", "Não")</f>
        <v>Não</v>
      </c>
      <c r="Z4092" s="133">
        <f>CENSO[[#This Row],[g (m²)]]/SUM(AEEF[AEEF-UT])</f>
        <v>1.1388625618974824E-3</v>
      </c>
      <c r="AA4092" s="133">
        <f>CENSO[[#This Row],[v (m³)]]/SUM(AEEF[AEEF-UT])</f>
        <v>1.5944075866564753E-2</v>
      </c>
    </row>
    <row r="4093" spans="1:27" ht="14">
      <c r="A4093" s="86">
        <v>1</v>
      </c>
      <c r="B4093" s="86">
        <v>2</v>
      </c>
      <c r="C4093" s="63">
        <v>113</v>
      </c>
      <c r="D4093" s="63">
        <v>4092</v>
      </c>
      <c r="E4093" s="63" t="str">
        <f>VLOOKUP(CENSO[[#This Row],[NOME COMUM]],ESPECIES[],2,FALSE)</f>
        <v>Astronium lecointei Ducke</v>
      </c>
      <c r="F4093" s="64" t="s">
        <v>5</v>
      </c>
      <c r="G4093" s="64">
        <v>155</v>
      </c>
      <c r="H4093" s="97">
        <f>CENSO[[#This Row],[CAP (cm)]]/PI()</f>
        <v>49.338032358487553</v>
      </c>
      <c r="I4093" s="64">
        <v>15</v>
      </c>
      <c r="J4093" s="96">
        <f>(PI()*(CENSO[[#This Row],[DAP (cm)]]^2))/40000</f>
        <v>0.19118487538913922</v>
      </c>
      <c r="K4093" s="96">
        <f>CENSO[[#This Row],[g (m²)]]*CENSO[[#This Row],[H (m)]]*0.7</f>
        <v>2.0074411915859618</v>
      </c>
      <c r="L4093" s="64">
        <v>1</v>
      </c>
      <c r="M4093" s="65">
        <v>366058.9</v>
      </c>
      <c r="N4093" s="87">
        <v>9702355.6999999899</v>
      </c>
      <c r="O4093" s="98" t="s">
        <v>1225</v>
      </c>
      <c r="P4093" s="87" t="str">
        <f>VLOOKUP(CENSO[[#This Row],[DAP (cm)]],CD[],2,TRUE)</f>
        <v>TORETE</v>
      </c>
      <c r="Q4093" s="87" t="str">
        <f>VLOOKUP(CENSO[[#This Row],[DAP (cm)]],DD[],2,TRUE)</f>
        <v>40├ 50</v>
      </c>
      <c r="R4093" s="87" t="str" cm="1">
        <f t="array" ref="R4093">INDEX(_xlfn.TEXTSPLIT(CENSO[[#This Row],[NOME CIENTIFICO]]," "),1)</f>
        <v>Astronium</v>
      </c>
      <c r="S4093" s="98" t="s">
        <v>1004</v>
      </c>
      <c r="T4093" s="87">
        <f>_xlfn.MINIFS(CENSO[DAP (cm)],CENSO[NOME CIENTIFICO],CENSO[[#This Row],[NOME CIENTIFICO]])</f>
        <v>40.107045659157627</v>
      </c>
      <c r="U40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093" s="87" t="str">
        <f>IF(CENSO[[#This Row],[DAP (cm)]]&lt;CENSO[[#This Row],[DMCE (cm)]],"DAP &lt; DMCE","DAP ≥ DMCE")</f>
        <v>DAP &lt; DMCE</v>
      </c>
      <c r="W4093" s="87" t="str">
        <f>IF(CENSO[[#This Row],[DAP (cm)]]&gt;200, "Superior", "Inferior")</f>
        <v>Inferior</v>
      </c>
      <c r="X4093" s="87" t="str">
        <f>VLOOKUP(CENSO[[#This Row],[NOME COMUM]],ESPECIES[],4,FALSE)</f>
        <v>Não</v>
      </c>
      <c r="Y4093" s="87" t="str">
        <f>IF(IFERROR(VLOOKUP(CENSO[[#This Row],[NOME COMUM]],COMERCIAIS[],2, FALSE), "Não") &lt;&gt; "Não", "Sim", "Não")</f>
        <v>Sim</v>
      </c>
      <c r="Z4093" s="133">
        <f>CENSO[[#This Row],[g (m²)]]/SUM(AEEF[AEEF-UT])</f>
        <v>3.3450502530181188E-4</v>
      </c>
      <c r="AA4093" s="133">
        <f>CENSO[[#This Row],[v (m³)]]/SUM(AEEF[AEEF-UT])</f>
        <v>3.5123027656690244E-3</v>
      </c>
    </row>
    <row r="4094" spans="1:27" ht="14">
      <c r="A4094" s="86">
        <v>1</v>
      </c>
      <c r="B4094" s="86">
        <v>2</v>
      </c>
      <c r="C4094" s="63">
        <v>114</v>
      </c>
      <c r="D4094" s="63">
        <v>4093</v>
      </c>
      <c r="E4094" s="63" t="str">
        <f>VLOOKUP(CENSO[[#This Row],[NOME COMUM]],ESPECIES[],2,FALSE)</f>
        <v>Hymenaea courbaril L.</v>
      </c>
      <c r="F4094" s="64" t="s">
        <v>3</v>
      </c>
      <c r="G4094" s="64">
        <v>178</v>
      </c>
      <c r="H4094" s="97">
        <f>CENSO[[#This Row],[CAP (cm)]]/PI()</f>
        <v>56.659159740714742</v>
      </c>
      <c r="I4094" s="64">
        <v>19</v>
      </c>
      <c r="J4094" s="96">
        <f>(PI()*(CENSO[[#This Row],[DAP (cm)]]^2))/40000</f>
        <v>0.2521332608461806</v>
      </c>
      <c r="K4094" s="96">
        <f>CENSO[[#This Row],[g (m²)]]*CENSO[[#This Row],[H (m)]]*0.7</f>
        <v>3.3533723692542017</v>
      </c>
      <c r="L4094" s="64">
        <v>1</v>
      </c>
      <c r="M4094" s="65">
        <v>366087.2</v>
      </c>
      <c r="N4094" s="87">
        <v>9702331.1999999899</v>
      </c>
      <c r="O4094" s="87" t="s">
        <v>1227</v>
      </c>
      <c r="P4094" s="87" t="str">
        <f>VLOOKUP(CENSO[[#This Row],[DAP (cm)]],CD[],2,TRUE)</f>
        <v>TORA</v>
      </c>
      <c r="Q4094" s="87" t="str">
        <f>VLOOKUP(CENSO[[#This Row],[DAP (cm)]],DD[],2,TRUE)</f>
        <v>50├ 60</v>
      </c>
      <c r="R4094" s="87" t="str" cm="1">
        <f t="array" ref="R4094">INDEX(_xlfn.TEXTSPLIT(CENSO[[#This Row],[NOME CIENTIFICO]]," "),1)</f>
        <v>Hymenaea</v>
      </c>
      <c r="S4094" s="98" t="s">
        <v>1004</v>
      </c>
      <c r="T4094" s="87">
        <f>_xlfn.MINIFS(CENSO[DAP (cm)],CENSO[NOME CIENTIFICO],CENSO[[#This Row],[NOME CIENTIFICO]])</f>
        <v>41.38028520389279</v>
      </c>
      <c r="U40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094" s="87" t="str">
        <f>IF(CENSO[[#This Row],[DAP (cm)]]&lt;CENSO[[#This Row],[DMCE (cm)]],"DAP &lt; DMCE","DAP ≥ DMCE")</f>
        <v>DAP ≥ DMCE</v>
      </c>
      <c r="W4094" s="87" t="str">
        <f>IF(CENSO[[#This Row],[DAP (cm)]]&gt;200, "Superior", "Inferior")</f>
        <v>Inferior</v>
      </c>
      <c r="X4094" s="87" t="str">
        <f>VLOOKUP(CENSO[[#This Row],[NOME COMUM]],ESPECIES[],4,FALSE)</f>
        <v>Não</v>
      </c>
      <c r="Y4094" s="87" t="str">
        <f>IF(IFERROR(VLOOKUP(CENSO[[#This Row],[NOME COMUM]],COMERCIAIS[],2, FALSE), "Não") &lt;&gt; "Não", "Sim", "Não")</f>
        <v>Sim</v>
      </c>
      <c r="Z4094" s="133">
        <f>CENSO[[#This Row],[g (m²)]]/SUM(AEEF[AEEF-UT])</f>
        <v>4.4114286042300146E-4</v>
      </c>
      <c r="AA4094" s="133">
        <f>CENSO[[#This Row],[v (m³)]]/SUM(AEEF[AEEF-UT])</f>
        <v>5.8672000436259192E-3</v>
      </c>
    </row>
    <row r="4095" spans="1:27" ht="14">
      <c r="A4095" s="86">
        <v>1</v>
      </c>
      <c r="B4095" s="86">
        <v>2</v>
      </c>
      <c r="C4095" s="63">
        <v>114</v>
      </c>
      <c r="D4095" s="63">
        <v>4094</v>
      </c>
      <c r="E4095" s="63" t="str">
        <f>VLOOKUP(CENSO[[#This Row],[NOME COMUM]],ESPECIES[],2,FALSE)</f>
        <v>Enterolobium contortisiliquum (Vell.) Morong</v>
      </c>
      <c r="F4095" s="64" t="s">
        <v>45</v>
      </c>
      <c r="G4095" s="64">
        <v>535</v>
      </c>
      <c r="H4095" s="97">
        <f>CENSO[[#This Row],[CAP (cm)]]/PI()</f>
        <v>170.29578910832802</v>
      </c>
      <c r="I4095" s="64">
        <v>24</v>
      </c>
      <c r="J4095" s="96">
        <f>(PI()*(CENSO[[#This Row],[DAP (cm)]]^2))/40000</f>
        <v>2.2777061793238875</v>
      </c>
      <c r="K4095" s="96">
        <f>CENSO[[#This Row],[g (m²)]]*CENSO[[#This Row],[H (m)]]*0.7</f>
        <v>38.265463812641308</v>
      </c>
      <c r="L4095" s="64">
        <v>2</v>
      </c>
      <c r="M4095" s="65">
        <v>366087.2</v>
      </c>
      <c r="N4095" s="87">
        <v>9702331.1999999899</v>
      </c>
      <c r="O4095" s="87" t="s">
        <v>1228</v>
      </c>
      <c r="P4095" s="87" t="str">
        <f>VLOOKUP(CENSO[[#This Row],[DAP (cm)]],CD[],2,TRUE)</f>
        <v>TORA</v>
      </c>
      <c r="Q4095" s="87" t="str">
        <f>VLOOKUP(CENSO[[#This Row],[DAP (cm)]],DD[],2,TRUE)</f>
        <v>170├ 180</v>
      </c>
      <c r="R4095" s="87" t="str" cm="1">
        <f t="array" ref="R4095">INDEX(_xlfn.TEXTSPLIT(CENSO[[#This Row],[NOME CIENTIFICO]]," "),1)</f>
        <v>Enterolobium</v>
      </c>
      <c r="S4095" s="98" t="s">
        <v>1004</v>
      </c>
      <c r="T4095" s="87">
        <f>_xlfn.MINIFS(CENSO[DAP (cm)],CENSO[NOME CIENTIFICO],CENSO[[#This Row],[NOME CIENTIFICO]])</f>
        <v>42.971834634811742</v>
      </c>
      <c r="U40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4095" s="87" t="str">
        <f>IF(CENSO[[#This Row],[DAP (cm)]]&lt;CENSO[[#This Row],[DMCE (cm)]],"DAP &lt; DMCE","DAP ≥ DMCE")</f>
        <v>DAP ≥ DMCE</v>
      </c>
      <c r="W4095" s="87" t="str">
        <f>IF(CENSO[[#This Row],[DAP (cm)]]&gt;200, "Superior", "Inferior")</f>
        <v>Inferior</v>
      </c>
      <c r="X4095" s="87" t="str">
        <f>VLOOKUP(CENSO[[#This Row],[NOME COMUM]],ESPECIES[],4,FALSE)</f>
        <v>Não</v>
      </c>
      <c r="Y4095" s="87" t="str">
        <f>IF(IFERROR(VLOOKUP(CENSO[[#This Row],[NOME COMUM]],COMERCIAIS[],2, FALSE), "Não") &lt;&gt; "Não", "Sim", "Não")</f>
        <v>Sim</v>
      </c>
      <c r="Z4095" s="133">
        <f>CENSO[[#This Row],[g (m²)]]/SUM(AEEF[AEEF-UT])</f>
        <v>3.985169651072264E-3</v>
      </c>
      <c r="AA4095" s="133">
        <f>CENSO[[#This Row],[v (m³)]]/SUM(AEEF[AEEF-UT])</f>
        <v>6.6950850138014037E-2</v>
      </c>
    </row>
    <row r="4096" spans="1:27" ht="14">
      <c r="A4096" s="86">
        <v>1</v>
      </c>
      <c r="B4096" s="86">
        <v>2</v>
      </c>
      <c r="C4096" s="63">
        <v>114</v>
      </c>
      <c r="D4096" s="63">
        <v>4095</v>
      </c>
      <c r="E4096" s="63" t="str">
        <f>VLOOKUP(CENSO[[#This Row],[NOME COMUM]],ESPECIES[],2,FALSE)</f>
        <v>Copaifera guianensis Desf.</v>
      </c>
      <c r="F4096" s="64" t="s">
        <v>7</v>
      </c>
      <c r="G4096" s="64">
        <v>200</v>
      </c>
      <c r="H4096" s="97">
        <f>CENSO[[#This Row],[CAP (cm)]]/PI()</f>
        <v>63.661977236758133</v>
      </c>
      <c r="I4096" s="64">
        <v>20</v>
      </c>
      <c r="J4096" s="96">
        <f>(PI()*(CENSO[[#This Row],[DAP (cm)]]^2))/40000</f>
        <v>0.31830988618379064</v>
      </c>
      <c r="K4096" s="96">
        <f>CENSO[[#This Row],[g (m²)]]*CENSO[[#This Row],[H (m)]]*0.7</f>
        <v>4.4563384065730682</v>
      </c>
      <c r="L4096" s="64">
        <v>1</v>
      </c>
      <c r="M4096" s="65">
        <v>366100</v>
      </c>
      <c r="N4096" s="87">
        <v>9702338.4000000004</v>
      </c>
      <c r="O4096" s="87" t="s">
        <v>1227</v>
      </c>
      <c r="P4096" s="87" t="str">
        <f>VLOOKUP(CENSO[[#This Row],[DAP (cm)]],CD[],2,TRUE)</f>
        <v>TORA</v>
      </c>
      <c r="Q4096" s="87" t="str">
        <f>VLOOKUP(CENSO[[#This Row],[DAP (cm)]],DD[],2,TRUE)</f>
        <v>60├ 70</v>
      </c>
      <c r="R4096" s="87" t="str" cm="1">
        <f t="array" ref="R4096">INDEX(_xlfn.TEXTSPLIT(CENSO[[#This Row],[NOME CIENTIFICO]]," "),1)</f>
        <v>Copaifera</v>
      </c>
      <c r="S4096" s="98" t="s">
        <v>1004</v>
      </c>
      <c r="T4096" s="87">
        <f>_xlfn.MINIFS(CENSO[DAP (cm)],CENSO[NOME CIENTIFICO],CENSO[[#This Row],[NOME CIENTIFICO]])</f>
        <v>51.884511447957884</v>
      </c>
      <c r="U40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61.884511447957884</v>
      </c>
      <c r="V4096" s="87" t="str">
        <f>IF(CENSO[[#This Row],[DAP (cm)]]&lt;CENSO[[#This Row],[DMCE (cm)]],"DAP &lt; DMCE","DAP ≥ DMCE")</f>
        <v>DAP ≥ DMCE</v>
      </c>
      <c r="W4096" s="87" t="str">
        <f>IF(CENSO[[#This Row],[DAP (cm)]]&gt;200, "Superior", "Inferior")</f>
        <v>Inferior</v>
      </c>
      <c r="X4096" s="87" t="str">
        <f>VLOOKUP(CENSO[[#This Row],[NOME COMUM]],ESPECIES[],4,FALSE)</f>
        <v>Não</v>
      </c>
      <c r="Y4096" s="87" t="str">
        <f>IF(IFERROR(VLOOKUP(CENSO[[#This Row],[NOME COMUM]],COMERCIAIS[],2, FALSE), "Não") &lt;&gt; "Não", "Sim", "Não")</f>
        <v>Não</v>
      </c>
      <c r="Z4096" s="133">
        <f>CENSO[[#This Row],[g (m²)]]/SUM(AEEF[AEEF-UT])</f>
        <v>5.5692824191768894E-4</v>
      </c>
      <c r="AA4096" s="133">
        <f>CENSO[[#This Row],[v (m³)]]/SUM(AEEF[AEEF-UT])</f>
        <v>7.7969953868476443E-3</v>
      </c>
    </row>
    <row r="4097" spans="1:27" ht="14">
      <c r="A4097" s="86">
        <v>1</v>
      </c>
      <c r="B4097" s="86">
        <v>2</v>
      </c>
      <c r="C4097" s="63">
        <v>114</v>
      </c>
      <c r="D4097" s="63">
        <v>4096</v>
      </c>
      <c r="E4097" s="63" t="str">
        <f>VLOOKUP(CENSO[[#This Row],[NOME COMUM]],ESPECIES[],2,FALSE)</f>
        <v>Didymopanax calvum Decne. &amp; Planch.</v>
      </c>
      <c r="F4097" s="64" t="s">
        <v>52</v>
      </c>
      <c r="G4097" s="64">
        <v>210</v>
      </c>
      <c r="H4097" s="97">
        <f>CENSO[[#This Row],[CAP (cm)]]/PI()</f>
        <v>66.845076098596039</v>
      </c>
      <c r="I4097" s="64">
        <v>20</v>
      </c>
      <c r="J4097" s="96">
        <f>(PI()*(CENSO[[#This Row],[DAP (cm)]]^2))/40000</f>
        <v>0.35093664951762915</v>
      </c>
      <c r="K4097" s="96">
        <f>CENSO[[#This Row],[g (m²)]]*CENSO[[#This Row],[H (m)]]*0.7</f>
        <v>4.9131130932468077</v>
      </c>
      <c r="L4097" s="64">
        <v>1</v>
      </c>
      <c r="M4097" s="65">
        <v>366105.5</v>
      </c>
      <c r="N4097" s="87">
        <v>9702344.6999999899</v>
      </c>
      <c r="O4097" s="87" t="s">
        <v>1227</v>
      </c>
      <c r="P4097" s="87" t="str">
        <f>VLOOKUP(CENSO[[#This Row],[DAP (cm)]],CD[],2,TRUE)</f>
        <v>TORA</v>
      </c>
      <c r="Q4097" s="87" t="str">
        <f>VLOOKUP(CENSO[[#This Row],[DAP (cm)]],DD[],2,TRUE)</f>
        <v>60├ 70</v>
      </c>
      <c r="R4097" s="87" t="str" cm="1">
        <f t="array" ref="R4097">INDEX(_xlfn.TEXTSPLIT(CENSO[[#This Row],[NOME CIENTIFICO]]," "),1)</f>
        <v>Didymopanax</v>
      </c>
      <c r="S4097" s="98" t="s">
        <v>1004</v>
      </c>
      <c r="T4097" s="87">
        <f>_xlfn.MINIFS(CENSO[DAP (cm)],CENSO[NOME CIENTIFICO],CENSO[[#This Row],[NOME CIENTIFICO]])</f>
        <v>46.791553269017228</v>
      </c>
      <c r="U40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56.791553269017228</v>
      </c>
      <c r="V4097" s="87" t="str">
        <f>IF(CENSO[[#This Row],[DAP (cm)]]&lt;CENSO[[#This Row],[DMCE (cm)]],"DAP &lt; DMCE","DAP ≥ DMCE")</f>
        <v>DAP ≥ DMCE</v>
      </c>
      <c r="W4097" s="87" t="str">
        <f>IF(CENSO[[#This Row],[DAP (cm)]]&gt;200, "Superior", "Inferior")</f>
        <v>Inferior</v>
      </c>
      <c r="X4097" s="87" t="str">
        <f>VLOOKUP(CENSO[[#This Row],[NOME COMUM]],ESPECIES[],4,FALSE)</f>
        <v>Não</v>
      </c>
      <c r="Y4097" s="87" t="str">
        <f>IF(IFERROR(VLOOKUP(CENSO[[#This Row],[NOME COMUM]],COMERCIAIS[],2, FALSE), "Não") &lt;&gt; "Não", "Sim", "Não")</f>
        <v>Não</v>
      </c>
      <c r="Z4097" s="133">
        <f>CENSO[[#This Row],[g (m²)]]/SUM(AEEF[AEEF-UT])</f>
        <v>6.1401338671425204E-4</v>
      </c>
      <c r="AA4097" s="133">
        <f>CENSO[[#This Row],[v (m³)]]/SUM(AEEF[AEEF-UT])</f>
        <v>8.5961874139995273E-3</v>
      </c>
    </row>
    <row r="4098" spans="1:27" ht="14">
      <c r="A4098" s="86">
        <v>1</v>
      </c>
      <c r="B4098" s="86">
        <v>2</v>
      </c>
      <c r="C4098" s="63">
        <v>114</v>
      </c>
      <c r="D4098" s="63">
        <v>4097</v>
      </c>
      <c r="E4098" s="63" t="str">
        <f>VLOOKUP(CENSO[[#This Row],[NOME COMUM]],ESPECIES[],2,FALSE)</f>
        <v>Astronium lecointei Ducke</v>
      </c>
      <c r="F4098" s="64" t="s">
        <v>5</v>
      </c>
      <c r="G4098" s="64">
        <v>178</v>
      </c>
      <c r="H4098" s="97">
        <f>CENSO[[#This Row],[CAP (cm)]]/PI()</f>
        <v>56.659159740714742</v>
      </c>
      <c r="I4098" s="64">
        <v>17</v>
      </c>
      <c r="J4098" s="96">
        <f>(PI()*(CENSO[[#This Row],[DAP (cm)]]^2))/40000</f>
        <v>0.2521332608461806</v>
      </c>
      <c r="K4098" s="96">
        <f>CENSO[[#This Row],[g (m²)]]*CENSO[[#This Row],[H (m)]]*0.7</f>
        <v>3.0003858040695492</v>
      </c>
      <c r="L4098" s="64">
        <v>1</v>
      </c>
      <c r="M4098" s="65">
        <v>366093.7</v>
      </c>
      <c r="N4098" s="87">
        <v>9702350.1999999899</v>
      </c>
      <c r="O4098" s="87" t="s">
        <v>1228</v>
      </c>
      <c r="P4098" s="87" t="str">
        <f>VLOOKUP(CENSO[[#This Row],[DAP (cm)]],CD[],2,TRUE)</f>
        <v>TORA</v>
      </c>
      <c r="Q4098" s="87" t="str">
        <f>VLOOKUP(CENSO[[#This Row],[DAP (cm)]],DD[],2,TRUE)</f>
        <v>50├ 60</v>
      </c>
      <c r="R4098" s="87" t="str" cm="1">
        <f t="array" ref="R4098">INDEX(_xlfn.TEXTSPLIT(CENSO[[#This Row],[NOME CIENTIFICO]]," "),1)</f>
        <v>Astronium</v>
      </c>
      <c r="S4098" s="98" t="s">
        <v>1004</v>
      </c>
      <c r="T4098" s="87">
        <f>_xlfn.MINIFS(CENSO[DAP (cm)],CENSO[NOME CIENTIFICO],CENSO[[#This Row],[NOME CIENTIFICO]])</f>
        <v>40.107045659157627</v>
      </c>
      <c r="U40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098" s="87" t="str">
        <f>IF(CENSO[[#This Row],[DAP (cm)]]&lt;CENSO[[#This Row],[DMCE (cm)]],"DAP &lt; DMCE","DAP ≥ DMCE")</f>
        <v>DAP ≥ DMCE</v>
      </c>
      <c r="W4098" s="87" t="str">
        <f>IF(CENSO[[#This Row],[DAP (cm)]]&gt;200, "Superior", "Inferior")</f>
        <v>Inferior</v>
      </c>
      <c r="X4098" s="87" t="str">
        <f>VLOOKUP(CENSO[[#This Row],[NOME COMUM]],ESPECIES[],4,FALSE)</f>
        <v>Não</v>
      </c>
      <c r="Y4098" s="87" t="str">
        <f>IF(IFERROR(VLOOKUP(CENSO[[#This Row],[NOME COMUM]],COMERCIAIS[],2, FALSE), "Não") &lt;&gt; "Não", "Sim", "Não")</f>
        <v>Sim</v>
      </c>
      <c r="Z4098" s="133">
        <f>CENSO[[#This Row],[g (m²)]]/SUM(AEEF[AEEF-UT])</f>
        <v>4.4114286042300146E-4</v>
      </c>
      <c r="AA4098" s="133">
        <f>CENSO[[#This Row],[v (m³)]]/SUM(AEEF[AEEF-UT])</f>
        <v>5.2496000390337182E-3</v>
      </c>
    </row>
    <row r="4099" spans="1:27" ht="14">
      <c r="A4099" s="86">
        <v>1</v>
      </c>
      <c r="B4099" s="86">
        <v>2</v>
      </c>
      <c r="C4099" s="63">
        <v>114</v>
      </c>
      <c r="D4099" s="63">
        <v>4098</v>
      </c>
      <c r="E4099" s="63" t="str">
        <f>VLOOKUP(CENSO[[#This Row],[NOME COMUM]],ESPECIES[],2,FALSE)</f>
        <v>Goupia glabra Aubl.</v>
      </c>
      <c r="F4099" s="64" t="s">
        <v>34</v>
      </c>
      <c r="G4099" s="64">
        <v>233</v>
      </c>
      <c r="H4099" s="97">
        <f>CENSO[[#This Row],[CAP (cm)]]/PI()</f>
        <v>74.166203480823228</v>
      </c>
      <c r="I4099" s="64">
        <v>8</v>
      </c>
      <c r="J4099" s="96">
        <f>(PI()*(CENSO[[#This Row],[DAP (cm)]]^2))/40000</f>
        <v>0.43201813527579536</v>
      </c>
      <c r="K4099" s="96">
        <f>CENSO[[#This Row],[g (m²)]]*CENSO[[#This Row],[H (m)]]*0.7</f>
        <v>2.4193015575444536</v>
      </c>
      <c r="L4099" s="64">
        <v>2</v>
      </c>
      <c r="M4099" s="65">
        <v>366088.299999999</v>
      </c>
      <c r="N4099" s="87">
        <v>9702355</v>
      </c>
      <c r="O4099" s="87" t="s">
        <v>1228</v>
      </c>
      <c r="P4099" s="87" t="str">
        <f>VLOOKUP(CENSO[[#This Row],[DAP (cm)]],CD[],2,TRUE)</f>
        <v>TORA</v>
      </c>
      <c r="Q4099" s="87" t="str">
        <f>VLOOKUP(CENSO[[#This Row],[DAP (cm)]],DD[],2,TRUE)</f>
        <v>70├ 80</v>
      </c>
      <c r="R4099" s="87" t="str" cm="1">
        <f t="array" ref="R4099">INDEX(_xlfn.TEXTSPLIT(CENSO[[#This Row],[NOME CIENTIFICO]]," "),1)</f>
        <v>Goupia</v>
      </c>
      <c r="S4099" s="98" t="s">
        <v>1004</v>
      </c>
      <c r="T4099" s="87">
        <f>_xlfn.MINIFS(CENSO[DAP (cm)],CENSO[NOME CIENTIFICO],CENSO[[#This Row],[NOME CIENTIFICO]])</f>
        <v>40.107045659157627</v>
      </c>
      <c r="U40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099" s="87" t="str">
        <f>IF(CENSO[[#This Row],[DAP (cm)]]&lt;CENSO[[#This Row],[DMCE (cm)]],"DAP &lt; DMCE","DAP ≥ DMCE")</f>
        <v>DAP ≥ DMCE</v>
      </c>
      <c r="W4099" s="87" t="str">
        <f>IF(CENSO[[#This Row],[DAP (cm)]]&gt;200, "Superior", "Inferior")</f>
        <v>Inferior</v>
      </c>
      <c r="X4099" s="87" t="str">
        <f>VLOOKUP(CENSO[[#This Row],[NOME COMUM]],ESPECIES[],4,FALSE)</f>
        <v>Não</v>
      </c>
      <c r="Y4099" s="87" t="str">
        <f>IF(IFERROR(VLOOKUP(CENSO[[#This Row],[NOME COMUM]],COMERCIAIS[],2, FALSE), "Não") &lt;&gt; "Não", "Sim", "Não")</f>
        <v>Sim</v>
      </c>
      <c r="Z4099" s="133">
        <f>CENSO[[#This Row],[g (m²)]]/SUM(AEEF[AEEF-UT])</f>
        <v>7.5587693313673558E-4</v>
      </c>
      <c r="AA4099" s="133">
        <f>CENSO[[#This Row],[v (m³)]]/SUM(AEEF[AEEF-UT])</f>
        <v>4.2329108255657185E-3</v>
      </c>
    </row>
    <row r="4100" spans="1:27" ht="14">
      <c r="A4100" s="86">
        <v>1</v>
      </c>
      <c r="B4100" s="86">
        <v>2</v>
      </c>
      <c r="C4100" s="63">
        <v>114</v>
      </c>
      <c r="D4100" s="63">
        <v>4099</v>
      </c>
      <c r="E4100" s="63" t="str">
        <f>VLOOKUP(CENSO[[#This Row],[NOME COMUM]],ESPECIES[],2,FALSE)</f>
        <v>Couratari guianensis Aubl.</v>
      </c>
      <c r="F4100" s="64" t="s">
        <v>6</v>
      </c>
      <c r="G4100" s="64">
        <v>135</v>
      </c>
      <c r="H4100" s="97">
        <f>CENSO[[#This Row],[CAP (cm)]]/PI()</f>
        <v>42.971834634811742</v>
      </c>
      <c r="I4100" s="64">
        <v>15</v>
      </c>
      <c r="J4100" s="96">
        <f>(PI()*(CENSO[[#This Row],[DAP (cm)]]^2))/40000</f>
        <v>0.14502994189248961</v>
      </c>
      <c r="K4100" s="96">
        <f>CENSO[[#This Row],[g (m²)]]*CENSO[[#This Row],[H (m)]]*0.7</f>
        <v>1.5228143898711408</v>
      </c>
      <c r="L4100" s="64">
        <v>1</v>
      </c>
      <c r="M4100" s="65">
        <v>366074.09999999899</v>
      </c>
      <c r="N4100" s="87">
        <v>9702359.9000000004</v>
      </c>
      <c r="O4100" s="98" t="s">
        <v>1225</v>
      </c>
      <c r="P4100" s="87" t="str">
        <f>VLOOKUP(CENSO[[#This Row],[DAP (cm)]],CD[],2,TRUE)</f>
        <v>TORETE</v>
      </c>
      <c r="Q4100" s="87" t="str">
        <f>VLOOKUP(CENSO[[#This Row],[DAP (cm)]],DD[],2,TRUE)</f>
        <v>40├ 50</v>
      </c>
      <c r="R4100" s="87" t="str" cm="1">
        <f t="array" ref="R4100">INDEX(_xlfn.TEXTSPLIT(CENSO[[#This Row],[NOME CIENTIFICO]]," "),1)</f>
        <v>Couratari</v>
      </c>
      <c r="S4100" s="98" t="s">
        <v>1004</v>
      </c>
      <c r="T4100" s="87">
        <f>_xlfn.MINIFS(CENSO[DAP (cm)],CENSO[NOME CIENTIFICO],CENSO[[#This Row],[NOME CIENTIFICO]])</f>
        <v>38.833806114422465</v>
      </c>
      <c r="U41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00" s="87" t="str">
        <f>IF(CENSO[[#This Row],[DAP (cm)]]&lt;CENSO[[#This Row],[DMCE (cm)]],"DAP &lt; DMCE","DAP ≥ DMCE")</f>
        <v>DAP &lt; DMCE</v>
      </c>
      <c r="W4100" s="87" t="str">
        <f>IF(CENSO[[#This Row],[DAP (cm)]]&gt;200, "Superior", "Inferior")</f>
        <v>Inferior</v>
      </c>
      <c r="X4100" s="87" t="str">
        <f>VLOOKUP(CENSO[[#This Row],[NOME COMUM]],ESPECIES[],4,FALSE)</f>
        <v>Não</v>
      </c>
      <c r="Y4100" s="87" t="str">
        <f>IF(IFERROR(VLOOKUP(CENSO[[#This Row],[NOME COMUM]],COMERCIAIS[],2, FALSE), "Não") &lt;&gt; "Não", "Sim", "Não")</f>
        <v>Sim</v>
      </c>
      <c r="Z4100" s="133">
        <f>CENSO[[#This Row],[g (m²)]]/SUM(AEEF[AEEF-UT])</f>
        <v>2.53750430223747E-4</v>
      </c>
      <c r="AA4100" s="133">
        <f>CENSO[[#This Row],[v (m³)]]/SUM(AEEF[AEEF-UT])</f>
        <v>2.6643795173493436E-3</v>
      </c>
    </row>
    <row r="4101" spans="1:27" ht="14">
      <c r="A4101" s="86">
        <v>1</v>
      </c>
      <c r="B4101" s="86">
        <v>2</v>
      </c>
      <c r="C4101" s="63">
        <v>114</v>
      </c>
      <c r="D4101" s="63">
        <v>4100</v>
      </c>
      <c r="E4101" s="63" t="str">
        <f>VLOOKUP(CENSO[[#This Row],[NOME COMUM]],ESPECIES[],2,FALSE)</f>
        <v>Couratari guianensis Aubl.</v>
      </c>
      <c r="F4101" s="64" t="s">
        <v>6</v>
      </c>
      <c r="G4101" s="64">
        <v>190</v>
      </c>
      <c r="H4101" s="97">
        <f>CENSO[[#This Row],[CAP (cm)]]/PI()</f>
        <v>60.478878374920228</v>
      </c>
      <c r="I4101" s="64">
        <v>18</v>
      </c>
      <c r="J4101" s="96">
        <f>(PI()*(CENSO[[#This Row],[DAP (cm)]]^2))/40000</f>
        <v>0.28727467228087106</v>
      </c>
      <c r="K4101" s="96">
        <f>CENSO[[#This Row],[g (m²)]]*CENSO[[#This Row],[H (m)]]*0.7</f>
        <v>3.6196608707389748</v>
      </c>
      <c r="L4101" s="64">
        <v>1</v>
      </c>
      <c r="M4101" s="65">
        <v>366072.4</v>
      </c>
      <c r="N4101" s="87">
        <v>9702371.6999999899</v>
      </c>
      <c r="O4101" s="87" t="s">
        <v>1228</v>
      </c>
      <c r="P4101" s="87" t="str">
        <f>VLOOKUP(CENSO[[#This Row],[DAP (cm)]],CD[],2,TRUE)</f>
        <v>TORA</v>
      </c>
      <c r="Q4101" s="87" t="str">
        <f>VLOOKUP(CENSO[[#This Row],[DAP (cm)]],DD[],2,TRUE)</f>
        <v>60├ 70</v>
      </c>
      <c r="R4101" s="87" t="str" cm="1">
        <f t="array" ref="R4101">INDEX(_xlfn.TEXTSPLIT(CENSO[[#This Row],[NOME CIENTIFICO]]," "),1)</f>
        <v>Couratari</v>
      </c>
      <c r="S4101" s="98" t="s">
        <v>1004</v>
      </c>
      <c r="T4101" s="87">
        <f>_xlfn.MINIFS(CENSO[DAP (cm)],CENSO[NOME CIENTIFICO],CENSO[[#This Row],[NOME CIENTIFICO]])</f>
        <v>38.833806114422465</v>
      </c>
      <c r="U41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01" s="87" t="str">
        <f>IF(CENSO[[#This Row],[DAP (cm)]]&lt;CENSO[[#This Row],[DMCE (cm)]],"DAP &lt; DMCE","DAP ≥ DMCE")</f>
        <v>DAP ≥ DMCE</v>
      </c>
      <c r="W4101" s="87" t="str">
        <f>IF(CENSO[[#This Row],[DAP (cm)]]&gt;200, "Superior", "Inferior")</f>
        <v>Inferior</v>
      </c>
      <c r="X4101" s="87" t="str">
        <f>VLOOKUP(CENSO[[#This Row],[NOME COMUM]],ESPECIES[],4,FALSE)</f>
        <v>Não</v>
      </c>
      <c r="Y4101" s="87" t="str">
        <f>IF(IFERROR(VLOOKUP(CENSO[[#This Row],[NOME COMUM]],COMERCIAIS[],2, FALSE), "Não") &lt;&gt; "Não", "Sim", "Não")</f>
        <v>Sim</v>
      </c>
      <c r="Z4101" s="133">
        <f>CENSO[[#This Row],[g (m²)]]/SUM(AEEF[AEEF-UT])</f>
        <v>5.0262773833071434E-4</v>
      </c>
      <c r="AA4101" s="133">
        <f>CENSO[[#This Row],[v (m³)]]/SUM(AEEF[AEEF-UT])</f>
        <v>6.3331095029669987E-3</v>
      </c>
    </row>
    <row r="4102" spans="1:27" ht="14">
      <c r="A4102" s="86">
        <v>1</v>
      </c>
      <c r="B4102" s="86">
        <v>2</v>
      </c>
      <c r="C4102" s="63">
        <v>114</v>
      </c>
      <c r="D4102" s="63">
        <v>4101</v>
      </c>
      <c r="E4102" s="63" t="str">
        <f>VLOOKUP(CENSO[[#This Row],[NOME COMUM]],ESPECIES[],2,FALSE)</f>
        <v>Aspidosperma spruceanum Benth. ex Müll.Arg.</v>
      </c>
      <c r="F4102" s="64" t="s">
        <v>62</v>
      </c>
      <c r="G4102" s="64">
        <v>228</v>
      </c>
      <c r="H4102" s="97">
        <f>CENSO[[#This Row],[CAP (cm)]]/PI()</f>
        <v>72.574654049904282</v>
      </c>
      <c r="I4102" s="64">
        <v>22</v>
      </c>
      <c r="J4102" s="96">
        <f>(PI()*(CENSO[[#This Row],[DAP (cm)]]^2))/40000</f>
        <v>0.41367552808445446</v>
      </c>
      <c r="K4102" s="96">
        <f>CENSO[[#This Row],[g (m²)]]*CENSO[[#This Row],[H (m)]]*0.7</f>
        <v>6.3706031325005981</v>
      </c>
      <c r="L4102" s="64">
        <v>1</v>
      </c>
      <c r="M4102" s="65">
        <v>366078.4</v>
      </c>
      <c r="N4102" s="87">
        <v>9702383.1999999899</v>
      </c>
      <c r="O4102" s="87" t="s">
        <v>1227</v>
      </c>
      <c r="P4102" s="87" t="str">
        <f>VLOOKUP(CENSO[[#This Row],[DAP (cm)]],CD[],2,TRUE)</f>
        <v>TORA</v>
      </c>
      <c r="Q4102" s="87" t="str">
        <f>VLOOKUP(CENSO[[#This Row],[DAP (cm)]],DD[],2,TRUE)</f>
        <v>70├ 80</v>
      </c>
      <c r="R4102" s="87" t="str" cm="1">
        <f t="array" ref="R4102">INDEX(_xlfn.TEXTSPLIT(CENSO[[#This Row],[NOME CIENTIFICO]]," "),1)</f>
        <v>Aspidosperma</v>
      </c>
      <c r="S4102" s="98" t="s">
        <v>1004</v>
      </c>
      <c r="T4102" s="87">
        <f>_xlfn.MINIFS(CENSO[DAP (cm)],CENSO[NOME CIENTIFICO],CENSO[[#This Row],[NOME CIENTIFICO]])</f>
        <v>41.38028520389279</v>
      </c>
      <c r="U41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102" s="87" t="str">
        <f>IF(CENSO[[#This Row],[DAP (cm)]]&lt;CENSO[[#This Row],[DMCE (cm)]],"DAP &lt; DMCE","DAP ≥ DMCE")</f>
        <v>DAP ≥ DMCE</v>
      </c>
      <c r="W4102" s="87" t="str">
        <f>IF(CENSO[[#This Row],[DAP (cm)]]&gt;200, "Superior", "Inferior")</f>
        <v>Inferior</v>
      </c>
      <c r="X4102" s="87" t="str">
        <f>VLOOKUP(CENSO[[#This Row],[NOME COMUM]],ESPECIES[],4,FALSE)</f>
        <v>Não</v>
      </c>
      <c r="Y4102" s="87" t="str">
        <f>IF(IFERROR(VLOOKUP(CENSO[[#This Row],[NOME COMUM]],COMERCIAIS[],2, FALSE), "Não") &lt;&gt; "Não", "Sim", "Não")</f>
        <v>Não</v>
      </c>
      <c r="Z4102" s="133">
        <f>CENSO[[#This Row],[g (m²)]]/SUM(AEEF[AEEF-UT])</f>
        <v>7.2378394319622878E-4</v>
      </c>
      <c r="AA4102" s="133">
        <f>CENSO[[#This Row],[v (m³)]]/SUM(AEEF[AEEF-UT])</f>
        <v>1.1146272725221923E-2</v>
      </c>
    </row>
    <row r="4103" spans="1:27" ht="14">
      <c r="A4103" s="86">
        <v>1</v>
      </c>
      <c r="B4103" s="86">
        <v>2</v>
      </c>
      <c r="C4103" s="63">
        <v>114</v>
      </c>
      <c r="D4103" s="63">
        <v>4102</v>
      </c>
      <c r="E4103" s="63" t="str">
        <f>VLOOKUP(CENSO[[#This Row],[NOME COMUM]],ESPECIES[],2,FALSE)</f>
        <v>Cedrelinga catenaeformis Ducke</v>
      </c>
      <c r="F4103" s="64" t="s">
        <v>71</v>
      </c>
      <c r="G4103" s="64">
        <v>537</v>
      </c>
      <c r="H4103" s="97">
        <f>CENSO[[#This Row],[CAP (cm)]]/PI()</f>
        <v>170.93240888069559</v>
      </c>
      <c r="I4103" s="64">
        <v>24</v>
      </c>
      <c r="J4103" s="96">
        <f>(PI()*(CENSO[[#This Row],[DAP (cm)]]^2))/40000</f>
        <v>2.2947675892233383</v>
      </c>
      <c r="K4103" s="96">
        <f>CENSO[[#This Row],[g (m²)]]*CENSO[[#This Row],[H (m)]]*0.7</f>
        <v>38.552095498952077</v>
      </c>
      <c r="L4103" s="64">
        <v>1</v>
      </c>
      <c r="M4103" s="65">
        <v>366121.799999999</v>
      </c>
      <c r="N4103" s="87">
        <v>9702364.9000000004</v>
      </c>
      <c r="O4103" s="87" t="s">
        <v>1228</v>
      </c>
      <c r="P4103" s="87" t="str">
        <f>VLOOKUP(CENSO[[#This Row],[DAP (cm)]],CD[],2,TRUE)</f>
        <v>TORA</v>
      </c>
      <c r="Q4103" s="87" t="str">
        <f>VLOOKUP(CENSO[[#This Row],[DAP (cm)]],DD[],2,TRUE)</f>
        <v>170├ 180</v>
      </c>
      <c r="R4103" s="87" t="str" cm="1">
        <f t="array" ref="R4103">INDEX(_xlfn.TEXTSPLIT(CENSO[[#This Row],[NOME CIENTIFICO]]," "),1)</f>
        <v>Cedrelinga</v>
      </c>
      <c r="S4103" s="98" t="s">
        <v>1004</v>
      </c>
      <c r="T4103" s="87">
        <f>_xlfn.MINIFS(CENSO[DAP (cm)],CENSO[NOME CIENTIFICO],CENSO[[#This Row],[NOME CIENTIFICO]])</f>
        <v>38.515496228238675</v>
      </c>
      <c r="U41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03" s="87" t="str">
        <f>IF(CENSO[[#This Row],[DAP (cm)]]&lt;CENSO[[#This Row],[DMCE (cm)]],"DAP &lt; DMCE","DAP ≥ DMCE")</f>
        <v>DAP ≥ DMCE</v>
      </c>
      <c r="W4103" s="87" t="str">
        <f>IF(CENSO[[#This Row],[DAP (cm)]]&gt;200, "Superior", "Inferior")</f>
        <v>Inferior</v>
      </c>
      <c r="X4103" s="87" t="str">
        <f>VLOOKUP(CENSO[[#This Row],[NOME COMUM]],ESPECIES[],4,FALSE)</f>
        <v>Não</v>
      </c>
      <c r="Y4103" s="87" t="str">
        <f>IF(IFERROR(VLOOKUP(CENSO[[#This Row],[NOME COMUM]],COMERCIAIS[],2, FALSE), "Não") &lt;&gt; "Não", "Sim", "Não")</f>
        <v>Sim</v>
      </c>
      <c r="Z4103" s="133">
        <f>CENSO[[#This Row],[g (m²)]]/SUM(AEEF[AEEF-UT])</f>
        <v>4.0150210048390516E-3</v>
      </c>
      <c r="AA4103" s="133">
        <f>CENSO[[#This Row],[v (m³)]]/SUM(AEEF[AEEF-UT])</f>
        <v>6.7452352881296057E-2</v>
      </c>
    </row>
    <row r="4104" spans="1:27" ht="14">
      <c r="A4104" s="86">
        <v>1</v>
      </c>
      <c r="B4104" s="86">
        <v>2</v>
      </c>
      <c r="C4104" s="63">
        <v>114</v>
      </c>
      <c r="D4104" s="63">
        <v>4103</v>
      </c>
      <c r="E4104" s="63" t="str">
        <f>VLOOKUP(CENSO[[#This Row],[NOME COMUM]],ESPECIES[],2,FALSE)</f>
        <v>Didymopanax calvum Decne. &amp; Planch.</v>
      </c>
      <c r="F4104" s="64" t="s">
        <v>52</v>
      </c>
      <c r="G4104" s="64">
        <v>190</v>
      </c>
      <c r="H4104" s="97">
        <f>CENSO[[#This Row],[CAP (cm)]]/PI()</f>
        <v>60.478878374920228</v>
      </c>
      <c r="I4104" s="64">
        <v>16</v>
      </c>
      <c r="J4104" s="96">
        <f>(PI()*(CENSO[[#This Row],[DAP (cm)]]^2))/40000</f>
        <v>0.28727467228087106</v>
      </c>
      <c r="K4104" s="96">
        <f>CENSO[[#This Row],[g (m²)]]*CENSO[[#This Row],[H (m)]]*0.7</f>
        <v>3.2174763295457556</v>
      </c>
      <c r="L4104" s="64">
        <v>1</v>
      </c>
      <c r="M4104" s="65">
        <v>366121.4</v>
      </c>
      <c r="N4104" s="87">
        <v>9702370.6999999899</v>
      </c>
      <c r="O4104" s="87" t="s">
        <v>1227</v>
      </c>
      <c r="P4104" s="87" t="str">
        <f>VLOOKUP(CENSO[[#This Row],[DAP (cm)]],CD[],2,TRUE)</f>
        <v>TORA</v>
      </c>
      <c r="Q4104" s="87" t="str">
        <f>VLOOKUP(CENSO[[#This Row],[DAP (cm)]],DD[],2,TRUE)</f>
        <v>60├ 70</v>
      </c>
      <c r="R4104" s="87" t="str" cm="1">
        <f t="array" ref="R4104">INDEX(_xlfn.TEXTSPLIT(CENSO[[#This Row],[NOME CIENTIFICO]]," "),1)</f>
        <v>Didymopanax</v>
      </c>
      <c r="S4104" s="98" t="s">
        <v>1004</v>
      </c>
      <c r="T4104" s="87">
        <f>_xlfn.MINIFS(CENSO[DAP (cm)],CENSO[NOME CIENTIFICO],CENSO[[#This Row],[NOME CIENTIFICO]])</f>
        <v>46.791553269017228</v>
      </c>
      <c r="U41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56.791553269017228</v>
      </c>
      <c r="V4104" s="87" t="str">
        <f>IF(CENSO[[#This Row],[DAP (cm)]]&lt;CENSO[[#This Row],[DMCE (cm)]],"DAP &lt; DMCE","DAP ≥ DMCE")</f>
        <v>DAP ≥ DMCE</v>
      </c>
      <c r="W4104" s="87" t="str">
        <f>IF(CENSO[[#This Row],[DAP (cm)]]&gt;200, "Superior", "Inferior")</f>
        <v>Inferior</v>
      </c>
      <c r="X4104" s="87" t="str">
        <f>VLOOKUP(CENSO[[#This Row],[NOME COMUM]],ESPECIES[],4,FALSE)</f>
        <v>Não</v>
      </c>
      <c r="Y4104" s="87" t="str">
        <f>IF(IFERROR(VLOOKUP(CENSO[[#This Row],[NOME COMUM]],COMERCIAIS[],2, FALSE), "Não") &lt;&gt; "Não", "Sim", "Não")</f>
        <v>Não</v>
      </c>
      <c r="Z4104" s="133">
        <f>CENSO[[#This Row],[g (m²)]]/SUM(AEEF[AEEF-UT])</f>
        <v>5.0262773833071434E-4</v>
      </c>
      <c r="AA4104" s="133">
        <f>CENSO[[#This Row],[v (m³)]]/SUM(AEEF[AEEF-UT])</f>
        <v>5.6294306693039997E-3</v>
      </c>
    </row>
    <row r="4105" spans="1:27" ht="14">
      <c r="A4105" s="86">
        <v>1</v>
      </c>
      <c r="B4105" s="86">
        <v>2</v>
      </c>
      <c r="C4105" s="63">
        <v>114</v>
      </c>
      <c r="D4105" s="63">
        <v>4104</v>
      </c>
      <c r="E4105" s="63" t="str">
        <f>VLOOKUP(CENSO[[#This Row],[NOME COMUM]],ESPECIES[],2,FALSE)</f>
        <v>Bertholletia excelsa Humb. &amp; Bonpl.</v>
      </c>
      <c r="F4105" s="64" t="s">
        <v>37</v>
      </c>
      <c r="G4105" s="64">
        <v>273</v>
      </c>
      <c r="H4105" s="97">
        <f>CENSO[[#This Row],[CAP (cm)]]/PI()</f>
        <v>86.898598928174863</v>
      </c>
      <c r="I4105" s="64">
        <v>22</v>
      </c>
      <c r="J4105" s="96">
        <f>(PI()*(CENSO[[#This Row],[DAP (cm)]]^2))/40000</f>
        <v>0.59308293768479348</v>
      </c>
      <c r="K4105" s="96">
        <f>CENSO[[#This Row],[g (m²)]]*CENSO[[#This Row],[H (m)]]*0.7</f>
        <v>9.1334772403458189</v>
      </c>
      <c r="L4105" s="64">
        <v>1</v>
      </c>
      <c r="M4105" s="65">
        <v>366122.4</v>
      </c>
      <c r="N4105" s="87">
        <v>9702379</v>
      </c>
      <c r="O4105" s="87" t="s">
        <v>424</v>
      </c>
      <c r="P4105" s="87" t="str">
        <f>VLOOKUP(CENSO[[#This Row],[DAP (cm)]],CD[],2,TRUE)</f>
        <v>TORA</v>
      </c>
      <c r="Q4105" s="87" t="str">
        <f>VLOOKUP(CENSO[[#This Row],[DAP (cm)]],DD[],2,TRUE)</f>
        <v>80├ 90</v>
      </c>
      <c r="R4105" s="87" t="str" cm="1">
        <f t="array" ref="R4105">INDEX(_xlfn.TEXTSPLIT(CENSO[[#This Row],[NOME CIENTIFICO]]," "),1)</f>
        <v>Bertholletia</v>
      </c>
      <c r="S4105" s="98" t="s">
        <v>1004</v>
      </c>
      <c r="T4105" s="87">
        <f>_xlfn.MINIFS(CENSO[DAP (cm)],CENSO[NOME CIENTIFICO],CENSO[[#This Row],[NOME CIENTIFICO]])</f>
        <v>41.38028520389279</v>
      </c>
      <c r="U41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105" s="87" t="str">
        <f>IF(CENSO[[#This Row],[DAP (cm)]]&lt;CENSO[[#This Row],[DMCE (cm)]],"DAP &lt; DMCE","DAP ≥ DMCE")</f>
        <v>DAP ≥ DMCE</v>
      </c>
      <c r="W4105" s="87" t="str">
        <f>IF(CENSO[[#This Row],[DAP (cm)]]&gt;200, "Superior", "Inferior")</f>
        <v>Inferior</v>
      </c>
      <c r="X4105" s="87" t="str">
        <f>VLOOKUP(CENSO[[#This Row],[NOME COMUM]],ESPECIES[],4,FALSE)</f>
        <v>Protegida</v>
      </c>
      <c r="Y4105" s="87" t="str">
        <f>IF(IFERROR(VLOOKUP(CENSO[[#This Row],[NOME COMUM]],COMERCIAIS[],2, FALSE), "Não") &lt;&gt; "Não", "Sim", "Não")</f>
        <v>Não</v>
      </c>
      <c r="Z4105" s="133">
        <f>CENSO[[#This Row],[g (m²)]]/SUM(AEEF[AEEF-UT])</f>
        <v>1.0376826235470862E-3</v>
      </c>
      <c r="AA4105" s="133">
        <f>CENSO[[#This Row],[v (m³)]]/SUM(AEEF[AEEF-UT])</f>
        <v>1.5980312402625128E-2</v>
      </c>
    </row>
    <row r="4106" spans="1:27" ht="14">
      <c r="A4106" s="86">
        <v>1</v>
      </c>
      <c r="B4106" s="86">
        <v>2</v>
      </c>
      <c r="C4106" s="63">
        <v>114</v>
      </c>
      <c r="D4106" s="63">
        <v>4105</v>
      </c>
      <c r="E4106" s="63" t="str">
        <f>VLOOKUP(CENSO[[#This Row],[NOME COMUM]],ESPECIES[],2,FALSE)</f>
        <v>Tachigali myrmecophila Ducke</v>
      </c>
      <c r="F4106" s="64" t="s">
        <v>14</v>
      </c>
      <c r="G4106" s="64">
        <v>196</v>
      </c>
      <c r="H4106" s="97">
        <f>CENSO[[#This Row],[CAP (cm)]]/PI()</f>
        <v>62.388737692022971</v>
      </c>
      <c r="I4106" s="64">
        <v>14</v>
      </c>
      <c r="J4106" s="96">
        <f>(PI()*(CENSO[[#This Row],[DAP (cm)]]^2))/40000</f>
        <v>0.30570481469091254</v>
      </c>
      <c r="K4106" s="96">
        <f>CENSO[[#This Row],[g (m²)]]*CENSO[[#This Row],[H (m)]]*0.7</f>
        <v>2.9959071839709428</v>
      </c>
      <c r="L4106" s="64">
        <v>1</v>
      </c>
      <c r="M4106" s="65">
        <v>366092.7</v>
      </c>
      <c r="N4106" s="87">
        <v>9702408.5</v>
      </c>
      <c r="O4106" s="87" t="s">
        <v>1228</v>
      </c>
      <c r="P4106" s="87" t="str">
        <f>VLOOKUP(CENSO[[#This Row],[DAP (cm)]],CD[],2,TRUE)</f>
        <v>TORA</v>
      </c>
      <c r="Q4106" s="87" t="str">
        <f>VLOOKUP(CENSO[[#This Row],[DAP (cm)]],DD[],2,TRUE)</f>
        <v>60├ 70</v>
      </c>
      <c r="R4106" s="87" t="str" cm="1">
        <f t="array" ref="R4106">INDEX(_xlfn.TEXTSPLIT(CENSO[[#This Row],[NOME CIENTIFICO]]," "),1)</f>
        <v>Tachigali</v>
      </c>
      <c r="S4106" s="98" t="s">
        <v>1004</v>
      </c>
      <c r="T4106" s="87">
        <f>_xlfn.MINIFS(CENSO[DAP (cm)],CENSO[NOME CIENTIFICO],CENSO[[#This Row],[NOME CIENTIFICO]])</f>
        <v>39.152116000606256</v>
      </c>
      <c r="U41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06" s="87" t="str">
        <f>IF(CENSO[[#This Row],[DAP (cm)]]&lt;CENSO[[#This Row],[DMCE (cm)]],"DAP &lt; DMCE","DAP ≥ DMCE")</f>
        <v>DAP ≥ DMCE</v>
      </c>
      <c r="W4106" s="87" t="str">
        <f>IF(CENSO[[#This Row],[DAP (cm)]]&gt;200, "Superior", "Inferior")</f>
        <v>Inferior</v>
      </c>
      <c r="X4106" s="87" t="str">
        <f>VLOOKUP(CENSO[[#This Row],[NOME COMUM]],ESPECIES[],4,FALSE)</f>
        <v>Não</v>
      </c>
      <c r="Y4106" s="87" t="str">
        <f>IF(IFERROR(VLOOKUP(CENSO[[#This Row],[NOME COMUM]],COMERCIAIS[],2, FALSE), "Não") &lt;&gt; "Não", "Sim", "Não")</f>
        <v>Sim</v>
      </c>
      <c r="Z4106" s="133">
        <f>CENSO[[#This Row],[g (m²)]]/SUM(AEEF[AEEF-UT])</f>
        <v>5.3487388353774844E-4</v>
      </c>
      <c r="AA4106" s="133">
        <f>CENSO[[#This Row],[v (m³)]]/SUM(AEEF[AEEF-UT])</f>
        <v>5.2417640586699347E-3</v>
      </c>
    </row>
    <row r="4107" spans="1:27" ht="14">
      <c r="A4107" s="86">
        <v>1</v>
      </c>
      <c r="B4107" s="86">
        <v>2</v>
      </c>
      <c r="C4107" s="63">
        <v>114</v>
      </c>
      <c r="D4107" s="63">
        <v>4106</v>
      </c>
      <c r="E4107" s="63" t="str">
        <f>VLOOKUP(CENSO[[#This Row],[NOME COMUM]],ESPECIES[],2,FALSE)</f>
        <v>Brosimum parinarioides Ducke</v>
      </c>
      <c r="F4107" s="64" t="s">
        <v>54</v>
      </c>
      <c r="G4107" s="64">
        <v>358</v>
      </c>
      <c r="H4107" s="97">
        <f>CENSO[[#This Row],[CAP (cm)]]/PI()</f>
        <v>113.95493925379706</v>
      </c>
      <c r="I4107" s="64">
        <v>19</v>
      </c>
      <c r="J4107" s="96">
        <f>(PI()*(CENSO[[#This Row],[DAP (cm)]]^2))/40000</f>
        <v>1.0198967063214837</v>
      </c>
      <c r="K4107" s="96">
        <f>CENSO[[#This Row],[g (m²)]]*CENSO[[#This Row],[H (m)]]*0.7</f>
        <v>13.564626194075732</v>
      </c>
      <c r="L4107" s="64">
        <v>1</v>
      </c>
      <c r="M4107" s="65">
        <v>366115.2</v>
      </c>
      <c r="N4107" s="87">
        <v>9702434.4000000004</v>
      </c>
      <c r="O4107" s="87" t="s">
        <v>1227</v>
      </c>
      <c r="P4107" s="87" t="str">
        <f>VLOOKUP(CENSO[[#This Row],[DAP (cm)]],CD[],2,TRUE)</f>
        <v>TORA</v>
      </c>
      <c r="Q4107" s="87" t="str">
        <f>VLOOKUP(CENSO[[#This Row],[DAP (cm)]],DD[],2,TRUE)</f>
        <v>110├ 120</v>
      </c>
      <c r="R4107" s="87" t="str" cm="1">
        <f t="array" ref="R4107">INDEX(_xlfn.TEXTSPLIT(CENSO[[#This Row],[NOME CIENTIFICO]]," "),1)</f>
        <v>Brosimum</v>
      </c>
      <c r="S4107" s="98" t="s">
        <v>1004</v>
      </c>
      <c r="T4107" s="87">
        <f>_xlfn.MINIFS(CENSO[DAP (cm)],CENSO[NOME CIENTIFICO],CENSO[[#This Row],[NOME CIENTIFICO]])</f>
        <v>41.38028520389279</v>
      </c>
      <c r="U41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107" s="87" t="str">
        <f>IF(CENSO[[#This Row],[DAP (cm)]]&lt;CENSO[[#This Row],[DMCE (cm)]],"DAP &lt; DMCE","DAP ≥ DMCE")</f>
        <v>DAP ≥ DMCE</v>
      </c>
      <c r="W4107" s="87" t="str">
        <f>IF(CENSO[[#This Row],[DAP (cm)]]&gt;200, "Superior", "Inferior")</f>
        <v>Inferior</v>
      </c>
      <c r="X4107" s="87" t="str">
        <f>VLOOKUP(CENSO[[#This Row],[NOME COMUM]],ESPECIES[],4,FALSE)</f>
        <v>Não</v>
      </c>
      <c r="Y4107" s="87" t="str">
        <f>IF(IFERROR(VLOOKUP(CENSO[[#This Row],[NOME COMUM]],COMERCIAIS[],2, FALSE), "Não") &lt;&gt; "Não", "Sim", "Não")</f>
        <v>Não</v>
      </c>
      <c r="Z4107" s="133">
        <f>CENSO[[#This Row],[g (m²)]]/SUM(AEEF[AEEF-UT])</f>
        <v>1.7844537799284674E-3</v>
      </c>
      <c r="AA4107" s="133">
        <f>CENSO[[#This Row],[v (m³)]]/SUM(AEEF[AEEF-UT])</f>
        <v>2.3733235273048613E-2</v>
      </c>
    </row>
    <row r="4108" spans="1:27" ht="14">
      <c r="A4108" s="86">
        <v>1</v>
      </c>
      <c r="B4108" s="86">
        <v>2</v>
      </c>
      <c r="C4108" s="63">
        <v>114</v>
      </c>
      <c r="D4108" s="63">
        <v>4107</v>
      </c>
      <c r="E4108" s="63" t="str">
        <f>VLOOKUP(CENSO[[#This Row],[NOME COMUM]],ESPECIES[],2,FALSE)</f>
        <v>Tachigali myrmecophila Ducke</v>
      </c>
      <c r="F4108" s="64" t="s">
        <v>14</v>
      </c>
      <c r="G4108" s="64">
        <v>288</v>
      </c>
      <c r="H4108" s="97">
        <f>CENSO[[#This Row],[CAP (cm)]]/PI()</f>
        <v>91.673247220931714</v>
      </c>
      <c r="I4108" s="64">
        <v>17</v>
      </c>
      <c r="J4108" s="96">
        <f>(PI()*(CENSO[[#This Row],[DAP (cm)]]^2))/40000</f>
        <v>0.66004737999070828</v>
      </c>
      <c r="K4108" s="96">
        <f>CENSO[[#This Row],[g (m²)]]*CENSO[[#This Row],[H (m)]]*0.7</f>
        <v>7.8545638218894274</v>
      </c>
      <c r="L4108" s="64">
        <v>1</v>
      </c>
      <c r="M4108" s="65">
        <v>366166.7</v>
      </c>
      <c r="N4108" s="87">
        <v>9702454.6999999899</v>
      </c>
      <c r="O4108" s="87" t="s">
        <v>1228</v>
      </c>
      <c r="P4108" s="87" t="str">
        <f>VLOOKUP(CENSO[[#This Row],[DAP (cm)]],CD[],2,TRUE)</f>
        <v>TORA</v>
      </c>
      <c r="Q4108" s="87" t="str">
        <f>VLOOKUP(CENSO[[#This Row],[DAP (cm)]],DD[],2,TRUE)</f>
        <v>90├ 100</v>
      </c>
      <c r="R4108" s="87" t="str" cm="1">
        <f t="array" ref="R4108">INDEX(_xlfn.TEXTSPLIT(CENSO[[#This Row],[NOME CIENTIFICO]]," "),1)</f>
        <v>Tachigali</v>
      </c>
      <c r="S4108" s="98" t="s">
        <v>1004</v>
      </c>
      <c r="T4108" s="87">
        <f>_xlfn.MINIFS(CENSO[DAP (cm)],CENSO[NOME CIENTIFICO],CENSO[[#This Row],[NOME CIENTIFICO]])</f>
        <v>39.152116000606256</v>
      </c>
      <c r="U41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08" s="87" t="str">
        <f>IF(CENSO[[#This Row],[DAP (cm)]]&lt;CENSO[[#This Row],[DMCE (cm)]],"DAP &lt; DMCE","DAP ≥ DMCE")</f>
        <v>DAP ≥ DMCE</v>
      </c>
      <c r="W4108" s="87" t="str">
        <f>IF(CENSO[[#This Row],[DAP (cm)]]&gt;200, "Superior", "Inferior")</f>
        <v>Inferior</v>
      </c>
      <c r="X4108" s="87" t="str">
        <f>VLOOKUP(CENSO[[#This Row],[NOME COMUM]],ESPECIES[],4,FALSE)</f>
        <v>Não</v>
      </c>
      <c r="Y4108" s="87" t="str">
        <f>IF(IFERROR(VLOOKUP(CENSO[[#This Row],[NOME COMUM]],COMERCIAIS[],2, FALSE), "Não") &lt;&gt; "Não", "Sim", "Não")</f>
        <v>Sim</v>
      </c>
      <c r="Z4108" s="133">
        <f>CENSO[[#This Row],[g (m²)]]/SUM(AEEF[AEEF-UT])</f>
        <v>1.1548464024405199E-3</v>
      </c>
      <c r="AA4108" s="133">
        <f>CENSO[[#This Row],[v (m³)]]/SUM(AEEF[AEEF-UT])</f>
        <v>1.3742672189042184E-2</v>
      </c>
    </row>
    <row r="4109" spans="1:27" ht="14">
      <c r="A4109" s="86">
        <v>1</v>
      </c>
      <c r="B4109" s="86">
        <v>2</v>
      </c>
      <c r="C4109" s="63">
        <v>114</v>
      </c>
      <c r="D4109" s="63">
        <v>4108</v>
      </c>
      <c r="E4109" s="63" t="str">
        <f>VLOOKUP(CENSO[[#This Row],[NOME COMUM]],ESPECIES[],2,FALSE)</f>
        <v>Tachigali myrmecophila Ducke</v>
      </c>
      <c r="F4109" s="64" t="s">
        <v>14</v>
      </c>
      <c r="G4109" s="64">
        <v>186</v>
      </c>
      <c r="H4109" s="97">
        <f>CENSO[[#This Row],[CAP (cm)]]/PI()</f>
        <v>59.205638830185066</v>
      </c>
      <c r="I4109" s="64">
        <v>15</v>
      </c>
      <c r="J4109" s="96">
        <f>(PI()*(CENSO[[#This Row],[DAP (cm)]]^2))/40000</f>
        <v>0.27530622056036053</v>
      </c>
      <c r="K4109" s="96">
        <f>CENSO[[#This Row],[g (m²)]]*CENSO[[#This Row],[H (m)]]*0.7</f>
        <v>2.8907153158837851</v>
      </c>
      <c r="L4109" s="64">
        <v>1</v>
      </c>
      <c r="M4109" s="65">
        <v>366187.799999999</v>
      </c>
      <c r="N4109" s="87">
        <v>9702493.9000000004</v>
      </c>
      <c r="O4109" s="87" t="s">
        <v>1228</v>
      </c>
      <c r="P4109" s="87" t="str">
        <f>VLOOKUP(CENSO[[#This Row],[DAP (cm)]],CD[],2,TRUE)</f>
        <v>TORA</v>
      </c>
      <c r="Q4109" s="87" t="str">
        <f>VLOOKUP(CENSO[[#This Row],[DAP (cm)]],DD[],2,TRUE)</f>
        <v>50├ 60</v>
      </c>
      <c r="R4109" s="87" t="str" cm="1">
        <f t="array" ref="R4109">INDEX(_xlfn.TEXTSPLIT(CENSO[[#This Row],[NOME CIENTIFICO]]," "),1)</f>
        <v>Tachigali</v>
      </c>
      <c r="S4109" s="98" t="s">
        <v>1004</v>
      </c>
      <c r="T4109" s="87">
        <f>_xlfn.MINIFS(CENSO[DAP (cm)],CENSO[NOME CIENTIFICO],CENSO[[#This Row],[NOME CIENTIFICO]])</f>
        <v>39.152116000606256</v>
      </c>
      <c r="U41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09" s="87" t="str">
        <f>IF(CENSO[[#This Row],[DAP (cm)]]&lt;CENSO[[#This Row],[DMCE (cm)]],"DAP &lt; DMCE","DAP ≥ DMCE")</f>
        <v>DAP ≥ DMCE</v>
      </c>
      <c r="W4109" s="87" t="str">
        <f>IF(CENSO[[#This Row],[DAP (cm)]]&gt;200, "Superior", "Inferior")</f>
        <v>Inferior</v>
      </c>
      <c r="X4109" s="87" t="str">
        <f>VLOOKUP(CENSO[[#This Row],[NOME COMUM]],ESPECIES[],4,FALSE)</f>
        <v>Não</v>
      </c>
      <c r="Y4109" s="87" t="str">
        <f>IF(IFERROR(VLOOKUP(CENSO[[#This Row],[NOME COMUM]],COMERCIAIS[],2, FALSE), "Não") &lt;&gt; "Não", "Sim", "Não")</f>
        <v>Sim</v>
      </c>
      <c r="Z4109" s="133">
        <f>CENSO[[#This Row],[g (m²)]]/SUM(AEEF[AEEF-UT])</f>
        <v>4.8168723643460915E-4</v>
      </c>
      <c r="AA4109" s="133">
        <f>CENSO[[#This Row],[v (m³)]]/SUM(AEEF[AEEF-UT])</f>
        <v>5.0577159825633952E-3</v>
      </c>
    </row>
    <row r="4110" spans="1:27" ht="14">
      <c r="A4110" s="86">
        <v>1</v>
      </c>
      <c r="B4110" s="86">
        <v>2</v>
      </c>
      <c r="C4110" s="63">
        <v>114</v>
      </c>
      <c r="D4110" s="63">
        <v>4109</v>
      </c>
      <c r="E4110" s="63" t="str">
        <f>VLOOKUP(CENSO[[#This Row],[NOME COMUM]],ESPECIES[],2,FALSE)</f>
        <v>Goupia glabra Aubl.</v>
      </c>
      <c r="F4110" s="64" t="s">
        <v>34</v>
      </c>
      <c r="G4110" s="64">
        <v>335</v>
      </c>
      <c r="H4110" s="97">
        <f>CENSO[[#This Row],[CAP (cm)]]/PI()</f>
        <v>106.63381187156988</v>
      </c>
      <c r="I4110" s="64">
        <v>16</v>
      </c>
      <c r="J4110" s="96">
        <f>(PI()*(CENSO[[#This Row],[DAP (cm)]]^2))/40000</f>
        <v>0.89305817442439761</v>
      </c>
      <c r="K4110" s="96">
        <f>CENSO[[#This Row],[g (m²)]]*CENSO[[#This Row],[H (m)]]*0.7</f>
        <v>10.002251553553252</v>
      </c>
      <c r="L4110" s="64">
        <v>1</v>
      </c>
      <c r="M4110" s="65">
        <v>366164.7</v>
      </c>
      <c r="N4110" s="87">
        <v>9702533.6999999899</v>
      </c>
      <c r="O4110" s="87" t="s">
        <v>1228</v>
      </c>
      <c r="P4110" s="87" t="str">
        <f>VLOOKUP(CENSO[[#This Row],[DAP (cm)]],CD[],2,TRUE)</f>
        <v>TORA</v>
      </c>
      <c r="Q4110" s="87" t="str">
        <f>VLOOKUP(CENSO[[#This Row],[DAP (cm)]],DD[],2,TRUE)</f>
        <v>100├ 110</v>
      </c>
      <c r="R4110" s="87" t="str" cm="1">
        <f t="array" ref="R4110">INDEX(_xlfn.TEXTSPLIT(CENSO[[#This Row],[NOME CIENTIFICO]]," "),1)</f>
        <v>Goupia</v>
      </c>
      <c r="S4110" s="98" t="s">
        <v>1004</v>
      </c>
      <c r="T4110" s="87">
        <f>_xlfn.MINIFS(CENSO[DAP (cm)],CENSO[NOME CIENTIFICO],CENSO[[#This Row],[NOME CIENTIFICO]])</f>
        <v>40.107045659157627</v>
      </c>
      <c r="U41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110" s="87" t="str">
        <f>IF(CENSO[[#This Row],[DAP (cm)]]&lt;CENSO[[#This Row],[DMCE (cm)]],"DAP &lt; DMCE","DAP ≥ DMCE")</f>
        <v>DAP ≥ DMCE</v>
      </c>
      <c r="W4110" s="87" t="str">
        <f>IF(CENSO[[#This Row],[DAP (cm)]]&gt;200, "Superior", "Inferior")</f>
        <v>Inferior</v>
      </c>
      <c r="X4110" s="87" t="str">
        <f>VLOOKUP(CENSO[[#This Row],[NOME COMUM]],ESPECIES[],4,FALSE)</f>
        <v>Não</v>
      </c>
      <c r="Y4110" s="87" t="str">
        <f>IF(IFERROR(VLOOKUP(CENSO[[#This Row],[NOME COMUM]],COMERCIAIS[],2, FALSE), "Não") &lt;&gt; "Não", "Sim", "Não")</f>
        <v>Sim</v>
      </c>
      <c r="Z4110" s="133">
        <f>CENSO[[#This Row],[g (m²)]]/SUM(AEEF[AEEF-UT])</f>
        <v>1.5625317987303161E-3</v>
      </c>
      <c r="AA4110" s="133">
        <f>CENSO[[#This Row],[v (m³)]]/SUM(AEEF[AEEF-UT])</f>
        <v>1.7500356145779539E-2</v>
      </c>
    </row>
    <row r="4111" spans="1:27" ht="14">
      <c r="A4111" s="86">
        <v>1</v>
      </c>
      <c r="B4111" s="86">
        <v>2</v>
      </c>
      <c r="C4111" s="63">
        <v>114</v>
      </c>
      <c r="D4111" s="63">
        <v>4110</v>
      </c>
      <c r="E4111" s="63" t="str">
        <f>VLOOKUP(CENSO[[#This Row],[NOME COMUM]],ESPECIES[],2,FALSE)</f>
        <v>Couratari guianensis Aubl.</v>
      </c>
      <c r="F4111" s="64" t="s">
        <v>6</v>
      </c>
      <c r="G4111" s="64">
        <v>187</v>
      </c>
      <c r="H4111" s="97">
        <f>CENSO[[#This Row],[CAP (cm)]]/PI()</f>
        <v>59.523948716368857</v>
      </c>
      <c r="I4111" s="64">
        <v>18</v>
      </c>
      <c r="J4111" s="96">
        <f>(PI()*(CENSO[[#This Row],[DAP (cm)]]^2))/40000</f>
        <v>0.27827446024902436</v>
      </c>
      <c r="K4111" s="96">
        <f>CENSO[[#This Row],[g (m²)]]*CENSO[[#This Row],[H (m)]]*0.7</f>
        <v>3.5062581991377066</v>
      </c>
      <c r="L4111" s="64">
        <v>1</v>
      </c>
      <c r="M4111" s="65">
        <v>366166.7</v>
      </c>
      <c r="N4111" s="87">
        <v>9702550.5</v>
      </c>
      <c r="O4111" s="87" t="s">
        <v>1228</v>
      </c>
      <c r="P4111" s="87" t="str">
        <f>VLOOKUP(CENSO[[#This Row],[DAP (cm)]],CD[],2,TRUE)</f>
        <v>TORA</v>
      </c>
      <c r="Q4111" s="87" t="str">
        <f>VLOOKUP(CENSO[[#This Row],[DAP (cm)]],DD[],2,TRUE)</f>
        <v>50├ 60</v>
      </c>
      <c r="R4111" s="87" t="str" cm="1">
        <f t="array" ref="R4111">INDEX(_xlfn.TEXTSPLIT(CENSO[[#This Row],[NOME CIENTIFICO]]," "),1)</f>
        <v>Couratari</v>
      </c>
      <c r="S4111" s="98" t="s">
        <v>1004</v>
      </c>
      <c r="T4111" s="87">
        <f>_xlfn.MINIFS(CENSO[DAP (cm)],CENSO[NOME CIENTIFICO],CENSO[[#This Row],[NOME CIENTIFICO]])</f>
        <v>38.833806114422465</v>
      </c>
      <c r="U41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11" s="87" t="str">
        <f>IF(CENSO[[#This Row],[DAP (cm)]]&lt;CENSO[[#This Row],[DMCE (cm)]],"DAP &lt; DMCE","DAP ≥ DMCE")</f>
        <v>DAP ≥ DMCE</v>
      </c>
      <c r="W4111" s="87" t="str">
        <f>IF(CENSO[[#This Row],[DAP (cm)]]&gt;200, "Superior", "Inferior")</f>
        <v>Inferior</v>
      </c>
      <c r="X4111" s="87" t="str">
        <f>VLOOKUP(CENSO[[#This Row],[NOME COMUM]],ESPECIES[],4,FALSE)</f>
        <v>Não</v>
      </c>
      <c r="Y4111" s="87" t="str">
        <f>IF(IFERROR(VLOOKUP(CENSO[[#This Row],[NOME COMUM]],COMERCIAIS[],2, FALSE), "Não") &lt;&gt; "Não", "Sim", "Não")</f>
        <v>Sim</v>
      </c>
      <c r="Z4111" s="133">
        <f>CENSO[[#This Row],[g (m²)]]/SUM(AEEF[AEEF-UT])</f>
        <v>4.8688059229049158E-4</v>
      </c>
      <c r="AA4111" s="133">
        <f>CENSO[[#This Row],[v (m³)]]/SUM(AEEF[AEEF-UT])</f>
        <v>6.1346954628601937E-3</v>
      </c>
    </row>
    <row r="4112" spans="1:27" ht="14">
      <c r="A4112" s="86">
        <v>1</v>
      </c>
      <c r="B4112" s="86">
        <v>2</v>
      </c>
      <c r="C4112" s="63">
        <v>114</v>
      </c>
      <c r="D4112" s="63">
        <v>4111</v>
      </c>
      <c r="E4112" s="63" t="str">
        <f>VLOOKUP(CENSO[[#This Row],[NOME COMUM]],ESPECIES[],2,FALSE)</f>
        <v>Piptadenia suaveolens Miq.</v>
      </c>
      <c r="F4112" s="64" t="s">
        <v>22</v>
      </c>
      <c r="G4112" s="64">
        <v>248</v>
      </c>
      <c r="H4112" s="97">
        <f>CENSO[[#This Row],[CAP (cm)]]/PI()</f>
        <v>78.940851773580093</v>
      </c>
      <c r="I4112" s="64">
        <v>15</v>
      </c>
      <c r="J4112" s="96">
        <f>(PI()*(CENSO[[#This Row],[DAP (cm)]]^2))/40000</f>
        <v>0.48943328099619665</v>
      </c>
      <c r="K4112" s="96">
        <f>CENSO[[#This Row],[g (m²)]]*CENSO[[#This Row],[H (m)]]*0.7</f>
        <v>5.1390494504600639</v>
      </c>
      <c r="L4112" s="64">
        <v>2</v>
      </c>
      <c r="M4112" s="65">
        <v>366186.7</v>
      </c>
      <c r="N4112" s="87">
        <v>9702554.3000000007</v>
      </c>
      <c r="O4112" s="87" t="s">
        <v>1228</v>
      </c>
      <c r="P4112" s="87" t="str">
        <f>VLOOKUP(CENSO[[#This Row],[DAP (cm)]],CD[],2,TRUE)</f>
        <v>TORA</v>
      </c>
      <c r="Q4112" s="87" t="str">
        <f>VLOOKUP(CENSO[[#This Row],[DAP (cm)]],DD[],2,TRUE)</f>
        <v>70├ 80</v>
      </c>
      <c r="R4112" s="87" t="str" cm="1">
        <f t="array" ref="R4112">INDEX(_xlfn.TEXTSPLIT(CENSO[[#This Row],[NOME CIENTIFICO]]," "),1)</f>
        <v>Piptadenia</v>
      </c>
      <c r="S4112" s="98" t="s">
        <v>1004</v>
      </c>
      <c r="T4112" s="87">
        <f>_xlfn.MINIFS(CENSO[DAP (cm)],CENSO[NOME CIENTIFICO],CENSO[[#This Row],[NOME CIENTIFICO]])</f>
        <v>39.788735772973837</v>
      </c>
      <c r="U41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12" s="87" t="str">
        <f>IF(CENSO[[#This Row],[DAP (cm)]]&lt;CENSO[[#This Row],[DMCE (cm)]],"DAP &lt; DMCE","DAP ≥ DMCE")</f>
        <v>DAP ≥ DMCE</v>
      </c>
      <c r="W4112" s="87" t="str">
        <f>IF(CENSO[[#This Row],[DAP (cm)]]&gt;200, "Superior", "Inferior")</f>
        <v>Inferior</v>
      </c>
      <c r="X4112" s="87" t="str">
        <f>VLOOKUP(CENSO[[#This Row],[NOME COMUM]],ESPECIES[],4,FALSE)</f>
        <v>Não</v>
      </c>
      <c r="Y4112" s="87" t="str">
        <f>IF(IFERROR(VLOOKUP(CENSO[[#This Row],[NOME COMUM]],COMERCIAIS[],2, FALSE), "Não") &lt;&gt; "Não", "Sim", "Não")</f>
        <v>Sim</v>
      </c>
      <c r="Z4112" s="133">
        <f>CENSO[[#This Row],[g (m²)]]/SUM(AEEF[AEEF-UT])</f>
        <v>8.5633286477263882E-4</v>
      </c>
      <c r="AA4112" s="133">
        <f>CENSO[[#This Row],[v (m³)]]/SUM(AEEF[AEEF-UT])</f>
        <v>8.9914950801127068E-3</v>
      </c>
    </row>
    <row r="4113" spans="1:27" ht="14">
      <c r="A4113" s="86">
        <v>1</v>
      </c>
      <c r="B4113" s="86">
        <v>2</v>
      </c>
      <c r="C4113" s="63">
        <v>114</v>
      </c>
      <c r="D4113" s="63">
        <v>4112</v>
      </c>
      <c r="E4113" s="63" t="str">
        <f>VLOOKUP(CENSO[[#This Row],[NOME COMUM]],ESPECIES[],2,FALSE)</f>
        <v>Brosimum parinarioides Ducke</v>
      </c>
      <c r="F4113" s="64" t="s">
        <v>54</v>
      </c>
      <c r="G4113" s="64">
        <v>270</v>
      </c>
      <c r="H4113" s="97">
        <f>CENSO[[#This Row],[CAP (cm)]]/PI()</f>
        <v>85.943669269623484</v>
      </c>
      <c r="I4113" s="64">
        <v>17</v>
      </c>
      <c r="J4113" s="96">
        <f>(PI()*(CENSO[[#This Row],[DAP (cm)]]^2))/40000</f>
        <v>0.58011976756995842</v>
      </c>
      <c r="K4113" s="96">
        <f>CENSO[[#This Row],[g (m²)]]*CENSO[[#This Row],[H (m)]]*0.7</f>
        <v>6.903425234082504</v>
      </c>
      <c r="L4113" s="64">
        <v>1</v>
      </c>
      <c r="M4113" s="65">
        <v>366203.5</v>
      </c>
      <c r="N4113" s="87">
        <v>9702556.3000000007</v>
      </c>
      <c r="O4113" s="87" t="s">
        <v>1227</v>
      </c>
      <c r="P4113" s="87" t="str">
        <f>VLOOKUP(CENSO[[#This Row],[DAP (cm)]],CD[],2,TRUE)</f>
        <v>TORA</v>
      </c>
      <c r="Q4113" s="87" t="str">
        <f>VLOOKUP(CENSO[[#This Row],[DAP (cm)]],DD[],2,TRUE)</f>
        <v>80├ 90</v>
      </c>
      <c r="R4113" s="87" t="str" cm="1">
        <f t="array" ref="R4113">INDEX(_xlfn.TEXTSPLIT(CENSO[[#This Row],[NOME CIENTIFICO]]," "),1)</f>
        <v>Brosimum</v>
      </c>
      <c r="S4113" s="98" t="s">
        <v>1004</v>
      </c>
      <c r="T4113" s="87">
        <f>_xlfn.MINIFS(CENSO[DAP (cm)],CENSO[NOME CIENTIFICO],CENSO[[#This Row],[NOME CIENTIFICO]])</f>
        <v>41.38028520389279</v>
      </c>
      <c r="U41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113" s="87" t="str">
        <f>IF(CENSO[[#This Row],[DAP (cm)]]&lt;CENSO[[#This Row],[DMCE (cm)]],"DAP &lt; DMCE","DAP ≥ DMCE")</f>
        <v>DAP ≥ DMCE</v>
      </c>
      <c r="W4113" s="87" t="str">
        <f>IF(CENSO[[#This Row],[DAP (cm)]]&gt;200, "Superior", "Inferior")</f>
        <v>Inferior</v>
      </c>
      <c r="X4113" s="87" t="str">
        <f>VLOOKUP(CENSO[[#This Row],[NOME COMUM]],ESPECIES[],4,FALSE)</f>
        <v>Não</v>
      </c>
      <c r="Y4113" s="87" t="str">
        <f>IF(IFERROR(VLOOKUP(CENSO[[#This Row],[NOME COMUM]],COMERCIAIS[],2, FALSE), "Não") &lt;&gt; "Não", "Sim", "Não")</f>
        <v>Não</v>
      </c>
      <c r="Z4113" s="133">
        <f>CENSO[[#This Row],[g (m²)]]/SUM(AEEF[AEEF-UT])</f>
        <v>1.015001720894988E-3</v>
      </c>
      <c r="AA4113" s="133">
        <f>CENSO[[#This Row],[v (m³)]]/SUM(AEEF[AEEF-UT])</f>
        <v>1.2078520478650356E-2</v>
      </c>
    </row>
    <row r="4114" spans="1:27" ht="14">
      <c r="A4114" s="86">
        <v>1</v>
      </c>
      <c r="B4114" s="86">
        <v>2</v>
      </c>
      <c r="C4114" s="63">
        <v>114</v>
      </c>
      <c r="D4114" s="63">
        <v>4113</v>
      </c>
      <c r="E4114" s="63" t="str">
        <f>VLOOKUP(CENSO[[#This Row],[NOME COMUM]],ESPECIES[],2,FALSE)</f>
        <v>Manilkara huberi (Ducke) Chevalier</v>
      </c>
      <c r="F4114" s="64" t="s">
        <v>30</v>
      </c>
      <c r="G4114" s="64">
        <v>275</v>
      </c>
      <c r="H4114" s="97">
        <f>CENSO[[#This Row],[CAP (cm)]]/PI()</f>
        <v>87.535218700542444</v>
      </c>
      <c r="I4114" s="64">
        <v>20</v>
      </c>
      <c r="J4114" s="96">
        <f>(PI()*(CENSO[[#This Row],[DAP (cm)]]^2))/40000</f>
        <v>0.60180462856622929</v>
      </c>
      <c r="K4114" s="96">
        <f>CENSO[[#This Row],[g (m²)]]*CENSO[[#This Row],[H (m)]]*0.7</f>
        <v>8.4252647999272092</v>
      </c>
      <c r="L4114" s="64">
        <v>1</v>
      </c>
      <c r="M4114" s="65">
        <v>366252.5</v>
      </c>
      <c r="N4114" s="87">
        <v>9702613.5</v>
      </c>
      <c r="O4114" s="87" t="s">
        <v>1228</v>
      </c>
      <c r="P4114" s="87" t="str">
        <f>VLOOKUP(CENSO[[#This Row],[DAP (cm)]],CD[],2,TRUE)</f>
        <v>TORA</v>
      </c>
      <c r="Q4114" s="87" t="str">
        <f>VLOOKUP(CENSO[[#This Row],[DAP (cm)]],DD[],2,TRUE)</f>
        <v>80├ 90</v>
      </c>
      <c r="R4114" s="87" t="str" cm="1">
        <f t="array" ref="R4114">INDEX(_xlfn.TEXTSPLIT(CENSO[[#This Row],[NOME CIENTIFICO]]," "),1)</f>
        <v>Manilkara</v>
      </c>
      <c r="S4114" s="98" t="s">
        <v>1004</v>
      </c>
      <c r="T4114" s="87">
        <f>_xlfn.MINIFS(CENSO[DAP (cm)],CENSO[NOME CIENTIFICO],CENSO[[#This Row],[NOME CIENTIFICO]])</f>
        <v>41.38028520389279</v>
      </c>
      <c r="U41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114" s="87" t="str">
        <f>IF(CENSO[[#This Row],[DAP (cm)]]&lt;CENSO[[#This Row],[DMCE (cm)]],"DAP &lt; DMCE","DAP ≥ DMCE")</f>
        <v>DAP ≥ DMCE</v>
      </c>
      <c r="W4114" s="87" t="str">
        <f>IF(CENSO[[#This Row],[DAP (cm)]]&gt;200, "Superior", "Inferior")</f>
        <v>Inferior</v>
      </c>
      <c r="X4114" s="87" t="str">
        <f>VLOOKUP(CENSO[[#This Row],[NOME COMUM]],ESPECIES[],4,FALSE)</f>
        <v>Não</v>
      </c>
      <c r="Y4114" s="87" t="str">
        <f>IF(IFERROR(VLOOKUP(CENSO[[#This Row],[NOME COMUM]],COMERCIAIS[],2, FALSE), "Não") &lt;&gt; "Não", "Sim", "Não")</f>
        <v>Sim</v>
      </c>
      <c r="Z4114" s="133">
        <f>CENSO[[#This Row],[g (m²)]]/SUM(AEEF[AEEF-UT])</f>
        <v>1.0529424573756309E-3</v>
      </c>
      <c r="AA4114" s="133">
        <f>CENSO[[#This Row],[v (m³)]]/SUM(AEEF[AEEF-UT])</f>
        <v>1.474119440325883E-2</v>
      </c>
    </row>
    <row r="4115" spans="1:27" ht="14">
      <c r="A4115" s="86">
        <v>1</v>
      </c>
      <c r="B4115" s="86">
        <v>2</v>
      </c>
      <c r="C4115" s="63">
        <v>114</v>
      </c>
      <c r="D4115" s="63">
        <v>4114</v>
      </c>
      <c r="E4115" s="63" t="str">
        <f>VLOOKUP(CENSO[[#This Row],[NOME COMUM]],ESPECIES[],2,FALSE)</f>
        <v>Astronium lecointei Ducke</v>
      </c>
      <c r="F4115" s="64" t="s">
        <v>5</v>
      </c>
      <c r="G4115" s="64">
        <v>250</v>
      </c>
      <c r="H4115" s="97">
        <f>CENSO[[#This Row],[CAP (cm)]]/PI()</f>
        <v>79.577471545947674</v>
      </c>
      <c r="I4115" s="64">
        <v>23</v>
      </c>
      <c r="J4115" s="96">
        <f>(PI()*(CENSO[[#This Row],[DAP (cm)]]^2))/40000</f>
        <v>0.49735919716217297</v>
      </c>
      <c r="K4115" s="96">
        <f>CENSO[[#This Row],[g (m²)]]*CENSO[[#This Row],[H (m)]]*0.7</f>
        <v>8.0074830743109846</v>
      </c>
      <c r="L4115" s="64">
        <v>1</v>
      </c>
      <c r="M4115" s="65">
        <v>366246.299999999</v>
      </c>
      <c r="N4115" s="87">
        <v>9702616.8000000007</v>
      </c>
      <c r="O4115" s="87" t="s">
        <v>1228</v>
      </c>
      <c r="P4115" s="87" t="str">
        <f>VLOOKUP(CENSO[[#This Row],[DAP (cm)]],CD[],2,TRUE)</f>
        <v>TORA</v>
      </c>
      <c r="Q4115" s="87" t="str">
        <f>VLOOKUP(CENSO[[#This Row],[DAP (cm)]],DD[],2,TRUE)</f>
        <v>70├ 80</v>
      </c>
      <c r="R4115" s="87" t="str" cm="1">
        <f t="array" ref="R4115">INDEX(_xlfn.TEXTSPLIT(CENSO[[#This Row],[NOME CIENTIFICO]]," "),1)</f>
        <v>Astronium</v>
      </c>
      <c r="S4115" s="98" t="s">
        <v>1004</v>
      </c>
      <c r="T4115" s="87">
        <f>_xlfn.MINIFS(CENSO[DAP (cm)],CENSO[NOME CIENTIFICO],CENSO[[#This Row],[NOME CIENTIFICO]])</f>
        <v>40.107045659157627</v>
      </c>
      <c r="U41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115" s="87" t="str">
        <f>IF(CENSO[[#This Row],[DAP (cm)]]&lt;CENSO[[#This Row],[DMCE (cm)]],"DAP &lt; DMCE","DAP ≥ DMCE")</f>
        <v>DAP ≥ DMCE</v>
      </c>
      <c r="W4115" s="87" t="str">
        <f>IF(CENSO[[#This Row],[DAP (cm)]]&gt;200, "Superior", "Inferior")</f>
        <v>Inferior</v>
      </c>
      <c r="X4115" s="87" t="str">
        <f>VLOOKUP(CENSO[[#This Row],[NOME COMUM]],ESPECIES[],4,FALSE)</f>
        <v>Não</v>
      </c>
      <c r="Y4115" s="87" t="str">
        <f>IF(IFERROR(VLOOKUP(CENSO[[#This Row],[NOME COMUM]],COMERCIAIS[],2, FALSE), "Não") &lt;&gt; "Não", "Sim", "Não")</f>
        <v>Sim</v>
      </c>
      <c r="Z4115" s="133">
        <f>CENSO[[#This Row],[g (m²)]]/SUM(AEEF[AEEF-UT])</f>
        <v>8.7020037799638919E-4</v>
      </c>
      <c r="AA4115" s="133">
        <f>CENSO[[#This Row],[v (m³)]]/SUM(AEEF[AEEF-UT])</f>
        <v>1.4010226085741866E-2</v>
      </c>
    </row>
    <row r="4116" spans="1:27" ht="14">
      <c r="A4116" s="86">
        <v>1</v>
      </c>
      <c r="B4116" s="86">
        <v>2</v>
      </c>
      <c r="C4116" s="63">
        <v>114</v>
      </c>
      <c r="D4116" s="63">
        <v>4115</v>
      </c>
      <c r="E4116" s="63" t="str">
        <f>VLOOKUP(CENSO[[#This Row],[NOME COMUM]],ESPECIES[],2,FALSE)</f>
        <v>Tachigali myrmecophila Ducke</v>
      </c>
      <c r="F4116" s="64" t="s">
        <v>14</v>
      </c>
      <c r="G4116" s="64">
        <v>263</v>
      </c>
      <c r="H4116" s="97">
        <f>CENSO[[#This Row],[CAP (cm)]]/PI()</f>
        <v>83.715500066336944</v>
      </c>
      <c r="I4116" s="64">
        <v>16</v>
      </c>
      <c r="J4116" s="96">
        <f>(PI()*(CENSO[[#This Row],[DAP (cm)]]^2))/40000</f>
        <v>0.55042941293616532</v>
      </c>
      <c r="K4116" s="96">
        <f>CENSO[[#This Row],[g (m²)]]*CENSO[[#This Row],[H (m)]]*0.7</f>
        <v>6.1648094248850516</v>
      </c>
      <c r="L4116" s="64">
        <v>1</v>
      </c>
      <c r="M4116" s="65">
        <v>366259.09999999899</v>
      </c>
      <c r="N4116" s="87">
        <v>9702630.5999999903</v>
      </c>
      <c r="O4116" s="87" t="s">
        <v>1228</v>
      </c>
      <c r="P4116" s="87" t="str">
        <f>VLOOKUP(CENSO[[#This Row],[DAP (cm)]],CD[],2,TRUE)</f>
        <v>TORA</v>
      </c>
      <c r="Q4116" s="87" t="str">
        <f>VLOOKUP(CENSO[[#This Row],[DAP (cm)]],DD[],2,TRUE)</f>
        <v>80├ 90</v>
      </c>
      <c r="R4116" s="87" t="str" cm="1">
        <f t="array" ref="R4116">INDEX(_xlfn.TEXTSPLIT(CENSO[[#This Row],[NOME CIENTIFICO]]," "),1)</f>
        <v>Tachigali</v>
      </c>
      <c r="S4116" s="98" t="s">
        <v>1004</v>
      </c>
      <c r="T4116" s="87">
        <f>_xlfn.MINIFS(CENSO[DAP (cm)],CENSO[NOME CIENTIFICO],CENSO[[#This Row],[NOME CIENTIFICO]])</f>
        <v>39.152116000606256</v>
      </c>
      <c r="U41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16" s="87" t="str">
        <f>IF(CENSO[[#This Row],[DAP (cm)]]&lt;CENSO[[#This Row],[DMCE (cm)]],"DAP &lt; DMCE","DAP ≥ DMCE")</f>
        <v>DAP ≥ DMCE</v>
      </c>
      <c r="W4116" s="87" t="str">
        <f>IF(CENSO[[#This Row],[DAP (cm)]]&gt;200, "Superior", "Inferior")</f>
        <v>Inferior</v>
      </c>
      <c r="X4116" s="87" t="str">
        <f>VLOOKUP(CENSO[[#This Row],[NOME COMUM]],ESPECIES[],4,FALSE)</f>
        <v>Não</v>
      </c>
      <c r="Y4116" s="87" t="str">
        <f>IF(IFERROR(VLOOKUP(CENSO[[#This Row],[NOME COMUM]],COMERCIAIS[],2, FALSE), "Não") &lt;&gt; "Não", "Sim", "Não")</f>
        <v>Sim</v>
      </c>
      <c r="Z4116" s="133">
        <f>CENSO[[#This Row],[g (m²)]]/SUM(AEEF[AEEF-UT])</f>
        <v>9.6305423913011564E-4</v>
      </c>
      <c r="AA4116" s="133">
        <f>CENSO[[#This Row],[v (m³)]]/SUM(AEEF[AEEF-UT])</f>
        <v>1.0786207478257294E-2</v>
      </c>
    </row>
    <row r="4117" spans="1:27" ht="14">
      <c r="A4117" s="86">
        <v>1</v>
      </c>
      <c r="B4117" s="86">
        <v>2</v>
      </c>
      <c r="C4117" s="63">
        <v>114</v>
      </c>
      <c r="D4117" s="63">
        <v>4116</v>
      </c>
      <c r="E4117" s="63" t="str">
        <f>VLOOKUP(CENSO[[#This Row],[NOME COMUM]],ESPECIES[],2,FALSE)</f>
        <v>Tachigali myrmecophila Ducke</v>
      </c>
      <c r="F4117" s="64" t="s">
        <v>14</v>
      </c>
      <c r="G4117" s="64">
        <v>170</v>
      </c>
      <c r="H4117" s="97">
        <f>CENSO[[#This Row],[CAP (cm)]]/PI()</f>
        <v>54.112680651244418</v>
      </c>
      <c r="I4117" s="64">
        <v>15</v>
      </c>
      <c r="J4117" s="96">
        <f>(PI()*(CENSO[[#This Row],[DAP (cm)]]^2))/40000</f>
        <v>0.2299788927677888</v>
      </c>
      <c r="K4117" s="96">
        <f>CENSO[[#This Row],[g (m²)]]*CENSO[[#This Row],[H (m)]]*0.7</f>
        <v>2.4147783740617825</v>
      </c>
      <c r="L4117" s="64">
        <v>1</v>
      </c>
      <c r="M4117" s="65">
        <v>366261.5</v>
      </c>
      <c r="N4117" s="87">
        <v>9702646</v>
      </c>
      <c r="O4117" s="87" t="s">
        <v>1228</v>
      </c>
      <c r="P4117" s="87" t="str">
        <f>VLOOKUP(CENSO[[#This Row],[DAP (cm)]],CD[],2,TRUE)</f>
        <v>TORA</v>
      </c>
      <c r="Q4117" s="87" t="str">
        <f>VLOOKUP(CENSO[[#This Row],[DAP (cm)]],DD[],2,TRUE)</f>
        <v>50├ 60</v>
      </c>
      <c r="R4117" s="87" t="str" cm="1">
        <f t="array" ref="R4117">INDEX(_xlfn.TEXTSPLIT(CENSO[[#This Row],[NOME CIENTIFICO]]," "),1)</f>
        <v>Tachigali</v>
      </c>
      <c r="S4117" s="98" t="s">
        <v>1004</v>
      </c>
      <c r="T4117" s="87">
        <f>_xlfn.MINIFS(CENSO[DAP (cm)],CENSO[NOME CIENTIFICO],CENSO[[#This Row],[NOME CIENTIFICO]])</f>
        <v>39.152116000606256</v>
      </c>
      <c r="U41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17" s="87" t="str">
        <f>IF(CENSO[[#This Row],[DAP (cm)]]&lt;CENSO[[#This Row],[DMCE (cm)]],"DAP &lt; DMCE","DAP ≥ DMCE")</f>
        <v>DAP ≥ DMCE</v>
      </c>
      <c r="W4117" s="87" t="str">
        <f>IF(CENSO[[#This Row],[DAP (cm)]]&gt;200, "Superior", "Inferior")</f>
        <v>Inferior</v>
      </c>
      <c r="X4117" s="87" t="str">
        <f>VLOOKUP(CENSO[[#This Row],[NOME COMUM]],ESPECIES[],4,FALSE)</f>
        <v>Não</v>
      </c>
      <c r="Y4117" s="87" t="str">
        <f>IF(IFERROR(VLOOKUP(CENSO[[#This Row],[NOME COMUM]],COMERCIAIS[],2, FALSE), "Não") &lt;&gt; "Não", "Sim", "Não")</f>
        <v>Sim</v>
      </c>
      <c r="Z4117" s="133">
        <f>CENSO[[#This Row],[g (m²)]]/SUM(AEEF[AEEF-UT])</f>
        <v>4.0238065478553035E-4</v>
      </c>
      <c r="AA4117" s="133">
        <f>CENSO[[#This Row],[v (m³)]]/SUM(AEEF[AEEF-UT])</f>
        <v>4.2249968752480693E-3</v>
      </c>
    </row>
    <row r="4118" spans="1:27" ht="14">
      <c r="A4118" s="86">
        <v>1</v>
      </c>
      <c r="B4118" s="86">
        <v>2</v>
      </c>
      <c r="C4118" s="63">
        <v>114</v>
      </c>
      <c r="D4118" s="63">
        <v>4117</v>
      </c>
      <c r="E4118" s="63" t="str">
        <f>VLOOKUP(CENSO[[#This Row],[NOME COMUM]],ESPECIES[],2,FALSE)</f>
        <v>Astronium lecointei Ducke</v>
      </c>
      <c r="F4118" s="64" t="s">
        <v>5</v>
      </c>
      <c r="G4118" s="64">
        <v>172</v>
      </c>
      <c r="H4118" s="97">
        <f>CENSO[[#This Row],[CAP (cm)]]/PI()</f>
        <v>54.749300423611999</v>
      </c>
      <c r="I4118" s="64">
        <v>16</v>
      </c>
      <c r="J4118" s="96">
        <f>(PI()*(CENSO[[#This Row],[DAP (cm)]]^2))/40000</f>
        <v>0.23542199182153159</v>
      </c>
      <c r="K4118" s="96">
        <f>CENSO[[#This Row],[g (m²)]]*CENSO[[#This Row],[H (m)]]*0.7</f>
        <v>2.6367263084011539</v>
      </c>
      <c r="L4118" s="64">
        <v>1</v>
      </c>
      <c r="M4118" s="65">
        <v>366266.7</v>
      </c>
      <c r="N4118" s="87">
        <v>9702660.1999999899</v>
      </c>
      <c r="O4118" s="87" t="s">
        <v>1228</v>
      </c>
      <c r="P4118" s="87" t="str">
        <f>VLOOKUP(CENSO[[#This Row],[DAP (cm)]],CD[],2,TRUE)</f>
        <v>TORA</v>
      </c>
      <c r="Q4118" s="87" t="str">
        <f>VLOOKUP(CENSO[[#This Row],[DAP (cm)]],DD[],2,TRUE)</f>
        <v>50├ 60</v>
      </c>
      <c r="R4118" s="87" t="str" cm="1">
        <f t="array" ref="R4118">INDEX(_xlfn.TEXTSPLIT(CENSO[[#This Row],[NOME CIENTIFICO]]," "),1)</f>
        <v>Astronium</v>
      </c>
      <c r="S4118" s="98" t="s">
        <v>1004</v>
      </c>
      <c r="T4118" s="87">
        <f>_xlfn.MINIFS(CENSO[DAP (cm)],CENSO[NOME CIENTIFICO],CENSO[[#This Row],[NOME CIENTIFICO]])</f>
        <v>40.107045659157627</v>
      </c>
      <c r="U41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118" s="87" t="str">
        <f>IF(CENSO[[#This Row],[DAP (cm)]]&lt;CENSO[[#This Row],[DMCE (cm)]],"DAP &lt; DMCE","DAP ≥ DMCE")</f>
        <v>DAP ≥ DMCE</v>
      </c>
      <c r="W4118" s="87" t="str">
        <f>IF(CENSO[[#This Row],[DAP (cm)]]&gt;200, "Superior", "Inferior")</f>
        <v>Inferior</v>
      </c>
      <c r="X4118" s="87" t="str">
        <f>VLOOKUP(CENSO[[#This Row],[NOME COMUM]],ESPECIES[],4,FALSE)</f>
        <v>Não</v>
      </c>
      <c r="Y4118" s="87" t="str">
        <f>IF(IFERROR(VLOOKUP(CENSO[[#This Row],[NOME COMUM]],COMERCIAIS[],2, FALSE), "Não") &lt;&gt; "Não", "Sim", "Não")</f>
        <v>Sim</v>
      </c>
      <c r="Z4118" s="133">
        <f>CENSO[[#This Row],[g (m²)]]/SUM(AEEF[AEEF-UT])</f>
        <v>4.1190412772232278E-4</v>
      </c>
      <c r="AA4118" s="133">
        <f>CENSO[[#This Row],[v (m³)]]/SUM(AEEF[AEEF-UT])</f>
        <v>4.6133262304900152E-3</v>
      </c>
    </row>
    <row r="4119" spans="1:27" ht="14">
      <c r="A4119" s="86">
        <v>1</v>
      </c>
      <c r="B4119" s="86">
        <v>2</v>
      </c>
      <c r="C4119" s="63">
        <v>114</v>
      </c>
      <c r="D4119" s="63">
        <v>4118</v>
      </c>
      <c r="E4119" s="63" t="str">
        <f>VLOOKUP(CENSO[[#This Row],[NOME COMUM]],ESPECIES[],2,FALSE)</f>
        <v>Astronium lecointei Ducke</v>
      </c>
      <c r="F4119" s="64" t="s">
        <v>5</v>
      </c>
      <c r="G4119" s="64">
        <v>148</v>
      </c>
      <c r="H4119" s="97">
        <f>CENSO[[#This Row],[CAP (cm)]]/PI()</f>
        <v>47.109863155201019</v>
      </c>
      <c r="I4119" s="64">
        <v>15</v>
      </c>
      <c r="J4119" s="96">
        <f>(PI()*(CENSO[[#This Row],[DAP (cm)]]^2))/40000</f>
        <v>0.17430649367424375</v>
      </c>
      <c r="K4119" s="96">
        <f>CENSO[[#This Row],[g (m²)]]*CENSO[[#This Row],[H (m)]]*0.7</f>
        <v>1.8302181835795592</v>
      </c>
      <c r="L4119" s="64">
        <v>1</v>
      </c>
      <c r="M4119" s="65">
        <v>366270.4</v>
      </c>
      <c r="N4119" s="87">
        <v>9702671.6999999899</v>
      </c>
      <c r="O4119" s="98" t="s">
        <v>1225</v>
      </c>
      <c r="P4119" s="87" t="str">
        <f>VLOOKUP(CENSO[[#This Row],[DAP (cm)]],CD[],2,TRUE)</f>
        <v>TORETE</v>
      </c>
      <c r="Q4119" s="87" t="str">
        <f>VLOOKUP(CENSO[[#This Row],[DAP (cm)]],DD[],2,TRUE)</f>
        <v>40├ 50</v>
      </c>
      <c r="R4119" s="87" t="str" cm="1">
        <f t="array" ref="R4119">INDEX(_xlfn.TEXTSPLIT(CENSO[[#This Row],[NOME CIENTIFICO]]," "),1)</f>
        <v>Astronium</v>
      </c>
      <c r="S4119" s="98" t="s">
        <v>1004</v>
      </c>
      <c r="T4119" s="87">
        <f>_xlfn.MINIFS(CENSO[DAP (cm)],CENSO[NOME CIENTIFICO],CENSO[[#This Row],[NOME CIENTIFICO]])</f>
        <v>40.107045659157627</v>
      </c>
      <c r="U41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119" s="87" t="str">
        <f>IF(CENSO[[#This Row],[DAP (cm)]]&lt;CENSO[[#This Row],[DMCE (cm)]],"DAP &lt; DMCE","DAP ≥ DMCE")</f>
        <v>DAP &lt; DMCE</v>
      </c>
      <c r="W4119" s="87" t="str">
        <f>IF(CENSO[[#This Row],[DAP (cm)]]&gt;200, "Superior", "Inferior")</f>
        <v>Inferior</v>
      </c>
      <c r="X4119" s="87" t="str">
        <f>VLOOKUP(CENSO[[#This Row],[NOME COMUM]],ESPECIES[],4,FALSE)</f>
        <v>Não</v>
      </c>
      <c r="Y4119" s="87" t="str">
        <f>IF(IFERROR(VLOOKUP(CENSO[[#This Row],[NOME COMUM]],COMERCIAIS[],2, FALSE), "Não") &lt;&gt; "Não", "Sim", "Não")</f>
        <v>Sim</v>
      </c>
      <c r="Z4119" s="133">
        <f>CENSO[[#This Row],[g (m²)]]/SUM(AEEF[AEEF-UT])</f>
        <v>3.0497390527412649E-4</v>
      </c>
      <c r="AA4119" s="133">
        <f>CENSO[[#This Row],[v (m³)]]/SUM(AEEF[AEEF-UT])</f>
        <v>3.2022260053783274E-3</v>
      </c>
    </row>
    <row r="4120" spans="1:27" ht="14">
      <c r="A4120" s="86">
        <v>1</v>
      </c>
      <c r="B4120" s="86">
        <v>2</v>
      </c>
      <c r="C4120" s="63">
        <v>114</v>
      </c>
      <c r="D4120" s="63">
        <v>4119</v>
      </c>
      <c r="E4120" s="63" t="str">
        <f>VLOOKUP(CENSO[[#This Row],[NOME COMUM]],ESPECIES[],2,FALSE)</f>
        <v>Couratari guianensis Aubl.</v>
      </c>
      <c r="F4120" s="64" t="s">
        <v>6</v>
      </c>
      <c r="G4120" s="64">
        <v>211</v>
      </c>
      <c r="H4120" s="97">
        <f>CENSO[[#This Row],[CAP (cm)]]/PI()</f>
        <v>67.163385984779836</v>
      </c>
      <c r="I4120" s="64">
        <v>17</v>
      </c>
      <c r="J4120" s="96">
        <f>(PI()*(CENSO[[#This Row],[DAP (cm)]]^2))/40000</f>
        <v>0.35428686106971363</v>
      </c>
      <c r="K4120" s="96">
        <f>CENSO[[#This Row],[g (m²)]]*CENSO[[#This Row],[H (m)]]*0.7</f>
        <v>4.2160136467295919</v>
      </c>
      <c r="L4120" s="64">
        <v>2</v>
      </c>
      <c r="M4120" s="65">
        <v>366271.4</v>
      </c>
      <c r="N4120" s="87">
        <v>9702680.0999999903</v>
      </c>
      <c r="O4120" s="87" t="s">
        <v>1228</v>
      </c>
      <c r="P4120" s="87" t="str">
        <f>VLOOKUP(CENSO[[#This Row],[DAP (cm)]],CD[],2,TRUE)</f>
        <v>TORA</v>
      </c>
      <c r="Q4120" s="87" t="str">
        <f>VLOOKUP(CENSO[[#This Row],[DAP (cm)]],DD[],2,TRUE)</f>
        <v>60├ 70</v>
      </c>
      <c r="R4120" s="87" t="str" cm="1">
        <f t="array" ref="R4120">INDEX(_xlfn.TEXTSPLIT(CENSO[[#This Row],[NOME CIENTIFICO]]," "),1)</f>
        <v>Couratari</v>
      </c>
      <c r="S4120" s="98" t="s">
        <v>1004</v>
      </c>
      <c r="T4120" s="87">
        <f>_xlfn.MINIFS(CENSO[DAP (cm)],CENSO[NOME CIENTIFICO],CENSO[[#This Row],[NOME CIENTIFICO]])</f>
        <v>38.833806114422465</v>
      </c>
      <c r="U41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20" s="87" t="str">
        <f>IF(CENSO[[#This Row],[DAP (cm)]]&lt;CENSO[[#This Row],[DMCE (cm)]],"DAP &lt; DMCE","DAP ≥ DMCE")</f>
        <v>DAP ≥ DMCE</v>
      </c>
      <c r="W4120" s="87" t="str">
        <f>IF(CENSO[[#This Row],[DAP (cm)]]&gt;200, "Superior", "Inferior")</f>
        <v>Inferior</v>
      </c>
      <c r="X4120" s="87" t="str">
        <f>VLOOKUP(CENSO[[#This Row],[NOME COMUM]],ESPECIES[],4,FALSE)</f>
        <v>Não</v>
      </c>
      <c r="Y4120" s="87" t="str">
        <f>IF(IFERROR(VLOOKUP(CENSO[[#This Row],[NOME COMUM]],COMERCIAIS[],2, FALSE), "Não") &lt;&gt; "Não", "Sim", "Não")</f>
        <v>Sim</v>
      </c>
      <c r="Z4120" s="133">
        <f>CENSO[[#This Row],[g (m²)]]/SUM(AEEF[AEEF-UT])</f>
        <v>6.1987505646043581E-4</v>
      </c>
      <c r="AA4120" s="133">
        <f>CENSO[[#This Row],[v (m³)]]/SUM(AEEF[AEEF-UT])</f>
        <v>7.3765131718791857E-3</v>
      </c>
    </row>
    <row r="4121" spans="1:27" ht="14">
      <c r="A4121" s="86">
        <v>1</v>
      </c>
      <c r="B4121" s="86">
        <v>2</v>
      </c>
      <c r="C4121" s="63">
        <v>114</v>
      </c>
      <c r="D4121" s="63">
        <v>4120</v>
      </c>
      <c r="E4121" s="63" t="str">
        <f>VLOOKUP(CENSO[[#This Row],[NOME COMUM]],ESPECIES[],2,FALSE)</f>
        <v>Parkia pendula (Willd.) Benth. ex Walp.</v>
      </c>
      <c r="F4121" s="64" t="s">
        <v>58</v>
      </c>
      <c r="G4121" s="64">
        <v>200</v>
      </c>
      <c r="H4121" s="97">
        <f>CENSO[[#This Row],[CAP (cm)]]/PI()</f>
        <v>63.661977236758133</v>
      </c>
      <c r="I4121" s="64">
        <v>19</v>
      </c>
      <c r="J4121" s="96">
        <f>(PI()*(CENSO[[#This Row],[DAP (cm)]]^2))/40000</f>
        <v>0.31830988618379064</v>
      </c>
      <c r="K4121" s="96">
        <f>CENSO[[#This Row],[g (m²)]]*CENSO[[#This Row],[H (m)]]*0.7</f>
        <v>4.233521486244415</v>
      </c>
      <c r="L4121" s="64">
        <v>1</v>
      </c>
      <c r="M4121" s="65">
        <v>366283.7</v>
      </c>
      <c r="N4121" s="87">
        <v>9702682</v>
      </c>
      <c r="O4121" s="87" t="s">
        <v>1228</v>
      </c>
      <c r="P4121" s="87" t="str">
        <f>VLOOKUP(CENSO[[#This Row],[DAP (cm)]],CD[],2,TRUE)</f>
        <v>TORA</v>
      </c>
      <c r="Q4121" s="87" t="str">
        <f>VLOOKUP(CENSO[[#This Row],[DAP (cm)]],DD[],2,TRUE)</f>
        <v>60├ 70</v>
      </c>
      <c r="R4121" s="87" t="str" cm="1">
        <f t="array" ref="R4121">INDEX(_xlfn.TEXTSPLIT(CENSO[[#This Row],[NOME CIENTIFICO]]," "),1)</f>
        <v>Parkia</v>
      </c>
      <c r="S4121" s="98" t="s">
        <v>1004</v>
      </c>
      <c r="T4121" s="87">
        <f>_xlfn.MINIFS(CENSO[DAP (cm)],CENSO[NOME CIENTIFICO],CENSO[[#This Row],[NOME CIENTIFICO]])</f>
        <v>40.107045659157627</v>
      </c>
      <c r="U41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121" s="87" t="str">
        <f>IF(CENSO[[#This Row],[DAP (cm)]]&lt;CENSO[[#This Row],[DMCE (cm)]],"DAP &lt; DMCE","DAP ≥ DMCE")</f>
        <v>DAP ≥ DMCE</v>
      </c>
      <c r="W4121" s="87" t="str">
        <f>IF(CENSO[[#This Row],[DAP (cm)]]&gt;200, "Superior", "Inferior")</f>
        <v>Inferior</v>
      </c>
      <c r="X4121" s="87" t="str">
        <f>VLOOKUP(CENSO[[#This Row],[NOME COMUM]],ESPECIES[],4,FALSE)</f>
        <v>Não</v>
      </c>
      <c r="Y4121" s="87" t="str">
        <f>IF(IFERROR(VLOOKUP(CENSO[[#This Row],[NOME COMUM]],COMERCIAIS[],2, FALSE), "Não") &lt;&gt; "Não", "Sim", "Não")</f>
        <v>Sim</v>
      </c>
      <c r="Z4121" s="133">
        <f>CENSO[[#This Row],[g (m²)]]/SUM(AEEF[AEEF-UT])</f>
        <v>5.5692824191768894E-4</v>
      </c>
      <c r="AA4121" s="133">
        <f>CENSO[[#This Row],[v (m³)]]/SUM(AEEF[AEEF-UT])</f>
        <v>7.4071456175052626E-3</v>
      </c>
    </row>
    <row r="4122" spans="1:27" ht="14">
      <c r="A4122" s="86">
        <v>1</v>
      </c>
      <c r="B4122" s="86">
        <v>2</v>
      </c>
      <c r="C4122" s="63">
        <v>114</v>
      </c>
      <c r="D4122" s="63">
        <v>4121</v>
      </c>
      <c r="E4122" s="63" t="str">
        <f>VLOOKUP(CENSO[[#This Row],[NOME COMUM]],ESPECIES[],2,FALSE)</f>
        <v>Piptadenia suaveolens Miq.</v>
      </c>
      <c r="F4122" s="64" t="s">
        <v>22</v>
      </c>
      <c r="G4122" s="64">
        <v>244</v>
      </c>
      <c r="H4122" s="97">
        <f>CENSO[[#This Row],[CAP (cm)]]/PI()</f>
        <v>77.667612228844931</v>
      </c>
      <c r="I4122" s="64">
        <v>18</v>
      </c>
      <c r="J4122" s="96">
        <f>(PI()*(CENSO[[#This Row],[DAP (cm)]]^2))/40000</f>
        <v>0.47377243459595408</v>
      </c>
      <c r="K4122" s="96">
        <f>CENSO[[#This Row],[g (m²)]]*CENSO[[#This Row],[H (m)]]*0.7</f>
        <v>5.9695326759090213</v>
      </c>
      <c r="L4122" s="64">
        <v>1</v>
      </c>
      <c r="M4122" s="65">
        <v>366277.799999999</v>
      </c>
      <c r="N4122" s="87">
        <v>9702688.0999999903</v>
      </c>
      <c r="O4122" s="87" t="s">
        <v>1228</v>
      </c>
      <c r="P4122" s="87" t="str">
        <f>VLOOKUP(CENSO[[#This Row],[DAP (cm)]],CD[],2,TRUE)</f>
        <v>TORA</v>
      </c>
      <c r="Q4122" s="87" t="str">
        <f>VLOOKUP(CENSO[[#This Row],[DAP (cm)]],DD[],2,TRUE)</f>
        <v>70├ 80</v>
      </c>
      <c r="R4122" s="87" t="str" cm="1">
        <f t="array" ref="R4122">INDEX(_xlfn.TEXTSPLIT(CENSO[[#This Row],[NOME CIENTIFICO]]," "),1)</f>
        <v>Piptadenia</v>
      </c>
      <c r="S4122" s="98" t="s">
        <v>1004</v>
      </c>
      <c r="T4122" s="87">
        <f>_xlfn.MINIFS(CENSO[DAP (cm)],CENSO[NOME CIENTIFICO],CENSO[[#This Row],[NOME CIENTIFICO]])</f>
        <v>39.788735772973837</v>
      </c>
      <c r="U41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22" s="87" t="str">
        <f>IF(CENSO[[#This Row],[DAP (cm)]]&lt;CENSO[[#This Row],[DMCE (cm)]],"DAP &lt; DMCE","DAP ≥ DMCE")</f>
        <v>DAP ≥ DMCE</v>
      </c>
      <c r="W4122" s="87" t="str">
        <f>IF(CENSO[[#This Row],[DAP (cm)]]&gt;200, "Superior", "Inferior")</f>
        <v>Inferior</v>
      </c>
      <c r="X4122" s="87" t="str">
        <f>VLOOKUP(CENSO[[#This Row],[NOME COMUM]],ESPECIES[],4,FALSE)</f>
        <v>Não</v>
      </c>
      <c r="Y4122" s="87" t="str">
        <f>IF(IFERROR(VLOOKUP(CENSO[[#This Row],[NOME COMUM]],COMERCIAIS[],2, FALSE), "Não") &lt;&gt; "Não", "Sim", "Não")</f>
        <v>Sim</v>
      </c>
      <c r="Z4122" s="133">
        <f>CENSO[[#This Row],[g (m²)]]/SUM(AEEF[AEEF-UT])</f>
        <v>8.2893199527028837E-4</v>
      </c>
      <c r="AA4122" s="133">
        <f>CENSO[[#This Row],[v (m³)]]/SUM(AEEF[AEEF-UT])</f>
        <v>1.0444543140405634E-2</v>
      </c>
    </row>
    <row r="4123" spans="1:27" ht="14">
      <c r="A4123" s="86">
        <v>1</v>
      </c>
      <c r="B4123" s="86">
        <v>2</v>
      </c>
      <c r="C4123" s="63">
        <v>114</v>
      </c>
      <c r="D4123" s="63">
        <v>4122</v>
      </c>
      <c r="E4123" s="63" t="str">
        <f>VLOOKUP(CENSO[[#This Row],[NOME COMUM]],ESPECIES[],2,FALSE)</f>
        <v>Enterolobium contortisiliquum (Vell.) Morong</v>
      </c>
      <c r="F4123" s="64" t="s">
        <v>45</v>
      </c>
      <c r="G4123" s="64">
        <v>222</v>
      </c>
      <c r="H4123" s="97">
        <f>CENSO[[#This Row],[CAP (cm)]]/PI()</f>
        <v>70.664794732801525</v>
      </c>
      <c r="I4123" s="64">
        <v>19</v>
      </c>
      <c r="J4123" s="96">
        <f>(PI()*(CENSO[[#This Row],[DAP (cm)]]^2))/40000</f>
        <v>0.39218961076704845</v>
      </c>
      <c r="K4123" s="96">
        <f>CENSO[[#This Row],[g (m²)]]*CENSO[[#This Row],[H (m)]]*0.7</f>
        <v>5.2161218232017434</v>
      </c>
      <c r="L4123" s="64">
        <v>1</v>
      </c>
      <c r="M4123" s="65">
        <v>366273.299999999</v>
      </c>
      <c r="N4123" s="87">
        <v>9702690.1999999899</v>
      </c>
      <c r="O4123" s="87" t="s">
        <v>1228</v>
      </c>
      <c r="P4123" s="87" t="str">
        <f>VLOOKUP(CENSO[[#This Row],[DAP (cm)]],CD[],2,TRUE)</f>
        <v>TORA</v>
      </c>
      <c r="Q4123" s="87" t="str">
        <f>VLOOKUP(CENSO[[#This Row],[DAP (cm)]],DD[],2,TRUE)</f>
        <v>70├ 80</v>
      </c>
      <c r="R4123" s="87" t="str" cm="1">
        <f t="array" ref="R4123">INDEX(_xlfn.TEXTSPLIT(CENSO[[#This Row],[NOME CIENTIFICO]]," "),1)</f>
        <v>Enterolobium</v>
      </c>
      <c r="S4123" s="98" t="s">
        <v>1004</v>
      </c>
      <c r="T4123" s="87">
        <f>_xlfn.MINIFS(CENSO[DAP (cm)],CENSO[NOME CIENTIFICO],CENSO[[#This Row],[NOME CIENTIFICO]])</f>
        <v>42.971834634811742</v>
      </c>
      <c r="U41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4123" s="87" t="str">
        <f>IF(CENSO[[#This Row],[DAP (cm)]]&lt;CENSO[[#This Row],[DMCE (cm)]],"DAP &lt; DMCE","DAP ≥ DMCE")</f>
        <v>DAP ≥ DMCE</v>
      </c>
      <c r="W4123" s="87" t="str">
        <f>IF(CENSO[[#This Row],[DAP (cm)]]&gt;200, "Superior", "Inferior")</f>
        <v>Inferior</v>
      </c>
      <c r="X4123" s="87" t="str">
        <f>VLOOKUP(CENSO[[#This Row],[NOME COMUM]],ESPECIES[],4,FALSE)</f>
        <v>Não</v>
      </c>
      <c r="Y4123" s="87" t="str">
        <f>IF(IFERROR(VLOOKUP(CENSO[[#This Row],[NOME COMUM]],COMERCIAIS[],2, FALSE), "Não") &lt;&gt; "Não", "Sim", "Não")</f>
        <v>Sim</v>
      </c>
      <c r="Z4123" s="133">
        <f>CENSO[[#This Row],[g (m²)]]/SUM(AEEF[AEEF-UT])</f>
        <v>6.8619128686678451E-4</v>
      </c>
      <c r="AA4123" s="133">
        <f>CENSO[[#This Row],[v (m³)]]/SUM(AEEF[AEEF-UT])</f>
        <v>9.1263441153282329E-3</v>
      </c>
    </row>
    <row r="4124" spans="1:27" ht="14">
      <c r="A4124" s="86">
        <v>1</v>
      </c>
      <c r="B4124" s="86">
        <v>2</v>
      </c>
      <c r="C4124" s="63">
        <v>114</v>
      </c>
      <c r="D4124" s="63">
        <v>4123</v>
      </c>
      <c r="E4124" s="63" t="str">
        <f>VLOOKUP(CENSO[[#This Row],[NOME COMUM]],ESPECIES[],2,FALSE)</f>
        <v>Couratari guianensis Aubl.</v>
      </c>
      <c r="F4124" s="64" t="s">
        <v>6</v>
      </c>
      <c r="G4124" s="64">
        <v>275</v>
      </c>
      <c r="H4124" s="97">
        <f>CENSO[[#This Row],[CAP (cm)]]/PI()</f>
        <v>87.535218700542444</v>
      </c>
      <c r="I4124" s="64">
        <v>23</v>
      </c>
      <c r="J4124" s="96">
        <f>(PI()*(CENSO[[#This Row],[DAP (cm)]]^2))/40000</f>
        <v>0.60180462856622929</v>
      </c>
      <c r="K4124" s="96">
        <f>CENSO[[#This Row],[g (m²)]]*CENSO[[#This Row],[H (m)]]*0.7</f>
        <v>9.6890545199162901</v>
      </c>
      <c r="L4124" s="64">
        <v>1</v>
      </c>
      <c r="M4124" s="65">
        <v>366269.9</v>
      </c>
      <c r="N4124" s="87">
        <v>9702713.9000000004</v>
      </c>
      <c r="O4124" s="87" t="s">
        <v>1228</v>
      </c>
      <c r="P4124" s="87" t="str">
        <f>VLOOKUP(CENSO[[#This Row],[DAP (cm)]],CD[],2,TRUE)</f>
        <v>TORA</v>
      </c>
      <c r="Q4124" s="87" t="str">
        <f>VLOOKUP(CENSO[[#This Row],[DAP (cm)]],DD[],2,TRUE)</f>
        <v>80├ 90</v>
      </c>
      <c r="R4124" s="87" t="str" cm="1">
        <f t="array" ref="R4124">INDEX(_xlfn.TEXTSPLIT(CENSO[[#This Row],[NOME CIENTIFICO]]," "),1)</f>
        <v>Couratari</v>
      </c>
      <c r="S4124" s="98" t="s">
        <v>1004</v>
      </c>
      <c r="T4124" s="87">
        <f>_xlfn.MINIFS(CENSO[DAP (cm)],CENSO[NOME CIENTIFICO],CENSO[[#This Row],[NOME CIENTIFICO]])</f>
        <v>38.833806114422465</v>
      </c>
      <c r="U41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24" s="87" t="str">
        <f>IF(CENSO[[#This Row],[DAP (cm)]]&lt;CENSO[[#This Row],[DMCE (cm)]],"DAP &lt; DMCE","DAP ≥ DMCE")</f>
        <v>DAP ≥ DMCE</v>
      </c>
      <c r="W4124" s="87" t="str">
        <f>IF(CENSO[[#This Row],[DAP (cm)]]&gt;200, "Superior", "Inferior")</f>
        <v>Inferior</v>
      </c>
      <c r="X4124" s="87" t="str">
        <f>VLOOKUP(CENSO[[#This Row],[NOME COMUM]],ESPECIES[],4,FALSE)</f>
        <v>Não</v>
      </c>
      <c r="Y4124" s="87" t="str">
        <f>IF(IFERROR(VLOOKUP(CENSO[[#This Row],[NOME COMUM]],COMERCIAIS[],2, FALSE), "Não") &lt;&gt; "Não", "Sim", "Não")</f>
        <v>Sim</v>
      </c>
      <c r="Z4124" s="133">
        <f>CENSO[[#This Row],[g (m²)]]/SUM(AEEF[AEEF-UT])</f>
        <v>1.0529424573756309E-3</v>
      </c>
      <c r="AA4124" s="133">
        <f>CENSO[[#This Row],[v (m³)]]/SUM(AEEF[AEEF-UT])</f>
        <v>1.6952373563747656E-2</v>
      </c>
    </row>
    <row r="4125" spans="1:27" ht="14">
      <c r="A4125" s="86">
        <v>1</v>
      </c>
      <c r="B4125" s="86">
        <v>2</v>
      </c>
      <c r="C4125" s="63">
        <v>114</v>
      </c>
      <c r="D4125" s="63">
        <v>4124</v>
      </c>
      <c r="E4125" s="63" t="str">
        <f>VLOOKUP(CENSO[[#This Row],[NOME COMUM]],ESPECIES[],2,FALSE)</f>
        <v>Piptadenia suaveolens Miq.</v>
      </c>
      <c r="F4125" s="64" t="s">
        <v>22</v>
      </c>
      <c r="G4125" s="64">
        <v>273</v>
      </c>
      <c r="H4125" s="97">
        <f>CENSO[[#This Row],[CAP (cm)]]/PI()</f>
        <v>86.898598928174863</v>
      </c>
      <c r="I4125" s="64">
        <v>20</v>
      </c>
      <c r="J4125" s="96">
        <f>(PI()*(CENSO[[#This Row],[DAP (cm)]]^2))/40000</f>
        <v>0.59308293768479348</v>
      </c>
      <c r="K4125" s="96">
        <f>CENSO[[#This Row],[g (m²)]]*CENSO[[#This Row],[H (m)]]*0.7</f>
        <v>8.3031611275871082</v>
      </c>
      <c r="L4125" s="64">
        <v>1</v>
      </c>
      <c r="M4125" s="65">
        <v>366266.299999999</v>
      </c>
      <c r="N4125" s="87">
        <v>9702724.4000000004</v>
      </c>
      <c r="O4125" s="87" t="s">
        <v>1228</v>
      </c>
      <c r="P4125" s="87" t="str">
        <f>VLOOKUP(CENSO[[#This Row],[DAP (cm)]],CD[],2,TRUE)</f>
        <v>TORA</v>
      </c>
      <c r="Q4125" s="87" t="str">
        <f>VLOOKUP(CENSO[[#This Row],[DAP (cm)]],DD[],2,TRUE)</f>
        <v>80├ 90</v>
      </c>
      <c r="R4125" s="87" t="str" cm="1">
        <f t="array" ref="R4125">INDEX(_xlfn.TEXTSPLIT(CENSO[[#This Row],[NOME CIENTIFICO]]," "),1)</f>
        <v>Piptadenia</v>
      </c>
      <c r="S4125" s="98" t="s">
        <v>1004</v>
      </c>
      <c r="T4125" s="87">
        <f>_xlfn.MINIFS(CENSO[DAP (cm)],CENSO[NOME CIENTIFICO],CENSO[[#This Row],[NOME CIENTIFICO]])</f>
        <v>39.788735772973837</v>
      </c>
      <c r="U41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25" s="87" t="str">
        <f>IF(CENSO[[#This Row],[DAP (cm)]]&lt;CENSO[[#This Row],[DMCE (cm)]],"DAP &lt; DMCE","DAP ≥ DMCE")</f>
        <v>DAP ≥ DMCE</v>
      </c>
      <c r="W4125" s="87" t="str">
        <f>IF(CENSO[[#This Row],[DAP (cm)]]&gt;200, "Superior", "Inferior")</f>
        <v>Inferior</v>
      </c>
      <c r="X4125" s="87" t="str">
        <f>VLOOKUP(CENSO[[#This Row],[NOME COMUM]],ESPECIES[],4,FALSE)</f>
        <v>Não</v>
      </c>
      <c r="Y4125" s="87" t="str">
        <f>IF(IFERROR(VLOOKUP(CENSO[[#This Row],[NOME COMUM]],COMERCIAIS[],2, FALSE), "Não") &lt;&gt; "Não", "Sim", "Não")</f>
        <v>Sim</v>
      </c>
      <c r="Z4125" s="133">
        <f>CENSO[[#This Row],[g (m²)]]/SUM(AEEF[AEEF-UT])</f>
        <v>1.0376826235470862E-3</v>
      </c>
      <c r="AA4125" s="133">
        <f>CENSO[[#This Row],[v (m³)]]/SUM(AEEF[AEEF-UT])</f>
        <v>1.4527556729659207E-2</v>
      </c>
    </row>
    <row r="4126" spans="1:27" ht="14">
      <c r="A4126" s="86">
        <v>1</v>
      </c>
      <c r="B4126" s="86">
        <v>2</v>
      </c>
      <c r="C4126" s="63">
        <v>114</v>
      </c>
      <c r="D4126" s="63">
        <v>4125</v>
      </c>
      <c r="E4126" s="63" t="str">
        <f>VLOOKUP(CENSO[[#This Row],[NOME COMUM]],ESPECIES[],2,FALSE)</f>
        <v>Piptadenia suaveolens Miq.</v>
      </c>
      <c r="F4126" s="64" t="s">
        <v>22</v>
      </c>
      <c r="G4126" s="64">
        <v>230</v>
      </c>
      <c r="H4126" s="97">
        <f>CENSO[[#This Row],[CAP (cm)]]/PI()</f>
        <v>73.211273822271863</v>
      </c>
      <c r="I4126" s="64">
        <v>18</v>
      </c>
      <c r="J4126" s="96">
        <f>(PI()*(CENSO[[#This Row],[DAP (cm)]]^2))/40000</f>
        <v>0.42096482447806327</v>
      </c>
      <c r="K4126" s="96">
        <f>CENSO[[#This Row],[g (m²)]]*CENSO[[#This Row],[H (m)]]*0.7</f>
        <v>5.3041567884235965</v>
      </c>
      <c r="L4126" s="64">
        <v>1</v>
      </c>
      <c r="M4126" s="65">
        <v>366271.9</v>
      </c>
      <c r="N4126" s="87">
        <v>9702735.0999999903</v>
      </c>
      <c r="O4126" s="87" t="s">
        <v>1228</v>
      </c>
      <c r="P4126" s="87" t="str">
        <f>VLOOKUP(CENSO[[#This Row],[DAP (cm)]],CD[],2,TRUE)</f>
        <v>TORA</v>
      </c>
      <c r="Q4126" s="87" t="str">
        <f>VLOOKUP(CENSO[[#This Row],[DAP (cm)]],DD[],2,TRUE)</f>
        <v>70├ 80</v>
      </c>
      <c r="R4126" s="87" t="str" cm="1">
        <f t="array" ref="R4126">INDEX(_xlfn.TEXTSPLIT(CENSO[[#This Row],[NOME CIENTIFICO]]," "),1)</f>
        <v>Piptadenia</v>
      </c>
      <c r="S4126" s="98" t="s">
        <v>1004</v>
      </c>
      <c r="T4126" s="87">
        <f>_xlfn.MINIFS(CENSO[DAP (cm)],CENSO[NOME CIENTIFICO],CENSO[[#This Row],[NOME CIENTIFICO]])</f>
        <v>39.788735772973837</v>
      </c>
      <c r="U41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26" s="87" t="str">
        <f>IF(CENSO[[#This Row],[DAP (cm)]]&lt;CENSO[[#This Row],[DMCE (cm)]],"DAP &lt; DMCE","DAP ≥ DMCE")</f>
        <v>DAP ≥ DMCE</v>
      </c>
      <c r="W4126" s="87" t="str">
        <f>IF(CENSO[[#This Row],[DAP (cm)]]&gt;200, "Superior", "Inferior")</f>
        <v>Inferior</v>
      </c>
      <c r="X4126" s="87" t="str">
        <f>VLOOKUP(CENSO[[#This Row],[NOME COMUM]],ESPECIES[],4,FALSE)</f>
        <v>Não</v>
      </c>
      <c r="Y4126" s="87" t="str">
        <f>IF(IFERROR(VLOOKUP(CENSO[[#This Row],[NOME COMUM]],COMERCIAIS[],2, FALSE), "Não") &lt;&gt; "Não", "Sim", "Não")</f>
        <v>Sim</v>
      </c>
      <c r="Z4126" s="133">
        <f>CENSO[[#This Row],[g (m²)]]/SUM(AEEF[AEEF-UT])</f>
        <v>7.3653759993614395E-4</v>
      </c>
      <c r="AA4126" s="133">
        <f>CENSO[[#This Row],[v (m³)]]/SUM(AEEF[AEEF-UT])</f>
        <v>9.2803737591954111E-3</v>
      </c>
    </row>
    <row r="4127" spans="1:27" ht="14">
      <c r="A4127" s="86">
        <v>1</v>
      </c>
      <c r="B4127" s="86">
        <v>2</v>
      </c>
      <c r="C4127" s="63">
        <v>114</v>
      </c>
      <c r="D4127" s="63">
        <v>4126</v>
      </c>
      <c r="E4127" s="63" t="str">
        <f>VLOOKUP(CENSO[[#This Row],[NOME COMUM]],ESPECIES[],2,FALSE)</f>
        <v>Ocotea cymbarum Kunth</v>
      </c>
      <c r="F4127" s="64" t="s">
        <v>11</v>
      </c>
      <c r="G4127" s="64">
        <v>187</v>
      </c>
      <c r="H4127" s="97">
        <f>CENSO[[#This Row],[CAP (cm)]]/PI()</f>
        <v>59.523948716368857</v>
      </c>
      <c r="I4127" s="64">
        <v>16</v>
      </c>
      <c r="J4127" s="96">
        <f>(PI()*(CENSO[[#This Row],[DAP (cm)]]^2))/40000</f>
        <v>0.27827446024902436</v>
      </c>
      <c r="K4127" s="96">
        <f>CENSO[[#This Row],[g (m²)]]*CENSO[[#This Row],[H (m)]]*0.7</f>
        <v>3.1166739547890727</v>
      </c>
      <c r="L4127" s="64">
        <v>2</v>
      </c>
      <c r="M4127" s="65">
        <v>366310.09999999899</v>
      </c>
      <c r="N4127" s="87">
        <v>9702739.1999999899</v>
      </c>
      <c r="O4127" s="87" t="s">
        <v>1228</v>
      </c>
      <c r="P4127" s="87" t="str">
        <f>VLOOKUP(CENSO[[#This Row],[DAP (cm)]],CD[],2,TRUE)</f>
        <v>TORA</v>
      </c>
      <c r="Q4127" s="87" t="str">
        <f>VLOOKUP(CENSO[[#This Row],[DAP (cm)]],DD[],2,TRUE)</f>
        <v>50├ 60</v>
      </c>
      <c r="R4127" s="87" t="str" cm="1">
        <f t="array" ref="R4127">INDEX(_xlfn.TEXTSPLIT(CENSO[[#This Row],[NOME CIENTIFICO]]," "),1)</f>
        <v>Ocotea</v>
      </c>
      <c r="S4127" s="98" t="s">
        <v>1004</v>
      </c>
      <c r="T4127" s="87">
        <f>_xlfn.MINIFS(CENSO[DAP (cm)],CENSO[NOME CIENTIFICO],CENSO[[#This Row],[NOME CIENTIFICO]])</f>
        <v>39.470425886790046</v>
      </c>
      <c r="U41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27" s="87" t="str">
        <f>IF(CENSO[[#This Row],[DAP (cm)]]&lt;CENSO[[#This Row],[DMCE (cm)]],"DAP &lt; DMCE","DAP ≥ DMCE")</f>
        <v>DAP ≥ DMCE</v>
      </c>
      <c r="W4127" s="87" t="str">
        <f>IF(CENSO[[#This Row],[DAP (cm)]]&gt;200, "Superior", "Inferior")</f>
        <v>Inferior</v>
      </c>
      <c r="X4127" s="87" t="str">
        <f>VLOOKUP(CENSO[[#This Row],[NOME COMUM]],ESPECIES[],4,FALSE)</f>
        <v>Não</v>
      </c>
      <c r="Y4127" s="87" t="str">
        <f>IF(IFERROR(VLOOKUP(CENSO[[#This Row],[NOME COMUM]],COMERCIAIS[],2, FALSE), "Não") &lt;&gt; "Não", "Sim", "Não")</f>
        <v>Sim</v>
      </c>
      <c r="Z4127" s="133">
        <f>CENSO[[#This Row],[g (m²)]]/SUM(AEEF[AEEF-UT])</f>
        <v>4.8688059229049158E-4</v>
      </c>
      <c r="AA4127" s="133">
        <f>CENSO[[#This Row],[v (m³)]]/SUM(AEEF[AEEF-UT])</f>
        <v>5.4530626336535054E-3</v>
      </c>
    </row>
    <row r="4128" spans="1:27" ht="14">
      <c r="A4128" s="86">
        <v>1</v>
      </c>
      <c r="B4128" s="86">
        <v>2</v>
      </c>
      <c r="C4128" s="63">
        <v>114</v>
      </c>
      <c r="D4128" s="63">
        <v>4127</v>
      </c>
      <c r="E4128" s="63" t="str">
        <f>VLOOKUP(CENSO[[#This Row],[NOME COMUM]],ESPECIES[],2,FALSE)</f>
        <v>Piptadenia suaveolens Miq.</v>
      </c>
      <c r="F4128" s="64" t="s">
        <v>22</v>
      </c>
      <c r="G4128" s="64">
        <v>234</v>
      </c>
      <c r="H4128" s="97">
        <f>CENSO[[#This Row],[CAP (cm)]]/PI()</f>
        <v>74.484513367007025</v>
      </c>
      <c r="I4128" s="64">
        <v>17</v>
      </c>
      <c r="J4128" s="96">
        <f>(PI()*(CENSO[[#This Row],[DAP (cm)]]^2))/40000</f>
        <v>0.43573440319699114</v>
      </c>
      <c r="K4128" s="96">
        <f>CENSO[[#This Row],[g (m²)]]*CENSO[[#This Row],[H (m)]]*0.7</f>
        <v>5.1852393980441942</v>
      </c>
      <c r="L4128" s="64">
        <v>1</v>
      </c>
      <c r="M4128" s="65">
        <v>366317.4</v>
      </c>
      <c r="N4128" s="87">
        <v>9702746.8000000007</v>
      </c>
      <c r="O4128" s="87" t="s">
        <v>1228</v>
      </c>
      <c r="P4128" s="87" t="str">
        <f>VLOOKUP(CENSO[[#This Row],[DAP (cm)]],CD[],2,TRUE)</f>
        <v>TORA</v>
      </c>
      <c r="Q4128" s="87" t="str">
        <f>VLOOKUP(CENSO[[#This Row],[DAP (cm)]],DD[],2,TRUE)</f>
        <v>70├ 80</v>
      </c>
      <c r="R4128" s="87" t="str" cm="1">
        <f t="array" ref="R4128">INDEX(_xlfn.TEXTSPLIT(CENSO[[#This Row],[NOME CIENTIFICO]]," "),1)</f>
        <v>Piptadenia</v>
      </c>
      <c r="S4128" s="98" t="s">
        <v>1004</v>
      </c>
      <c r="T4128" s="87">
        <f>_xlfn.MINIFS(CENSO[DAP (cm)],CENSO[NOME CIENTIFICO],CENSO[[#This Row],[NOME CIENTIFICO]])</f>
        <v>39.788735772973837</v>
      </c>
      <c r="U41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28" s="87" t="str">
        <f>IF(CENSO[[#This Row],[DAP (cm)]]&lt;CENSO[[#This Row],[DMCE (cm)]],"DAP &lt; DMCE","DAP ≥ DMCE")</f>
        <v>DAP ≥ DMCE</v>
      </c>
      <c r="W4128" s="87" t="str">
        <f>IF(CENSO[[#This Row],[DAP (cm)]]&gt;200, "Superior", "Inferior")</f>
        <v>Inferior</v>
      </c>
      <c r="X4128" s="87" t="str">
        <f>VLOOKUP(CENSO[[#This Row],[NOME COMUM]],ESPECIES[],4,FALSE)</f>
        <v>Não</v>
      </c>
      <c r="Y4128" s="87" t="str">
        <f>IF(IFERROR(VLOOKUP(CENSO[[#This Row],[NOME COMUM]],COMERCIAIS[],2, FALSE), "Não") &lt;&gt; "Não", "Sim", "Não")</f>
        <v>Sim</v>
      </c>
      <c r="Z4128" s="133">
        <f>CENSO[[#This Row],[g (m²)]]/SUM(AEEF[AEEF-UT])</f>
        <v>7.6237907036112468E-4</v>
      </c>
      <c r="AA4128" s="133">
        <f>CENSO[[#This Row],[v (m³)]]/SUM(AEEF[AEEF-UT])</f>
        <v>9.0723109372973822E-3</v>
      </c>
    </row>
    <row r="4129" spans="1:27" ht="14">
      <c r="A4129" s="86">
        <v>1</v>
      </c>
      <c r="B4129" s="86">
        <v>2</v>
      </c>
      <c r="C4129" s="63">
        <v>114</v>
      </c>
      <c r="D4129" s="63">
        <v>4128</v>
      </c>
      <c r="E4129" s="63" t="str">
        <f>VLOOKUP(CENSO[[#This Row],[NOME COMUM]],ESPECIES[],2,FALSE)</f>
        <v>Manilkara huberi (Ducke) Chevalier</v>
      </c>
      <c r="F4129" s="64" t="s">
        <v>30</v>
      </c>
      <c r="G4129" s="64">
        <v>144</v>
      </c>
      <c r="H4129" s="97">
        <f>CENSO[[#This Row],[CAP (cm)]]/PI()</f>
        <v>45.836623610465857</v>
      </c>
      <c r="I4129" s="64">
        <v>15</v>
      </c>
      <c r="J4129" s="96">
        <f>(PI()*(CENSO[[#This Row],[DAP (cm)]]^2))/40000</f>
        <v>0.16501184499767707</v>
      </c>
      <c r="K4129" s="96">
        <f>CENSO[[#This Row],[g (m²)]]*CENSO[[#This Row],[H (m)]]*0.7</f>
        <v>1.7326243724756092</v>
      </c>
      <c r="L4129" s="64">
        <v>1</v>
      </c>
      <c r="M4129" s="65">
        <v>366348.7</v>
      </c>
      <c r="N4129" s="87">
        <v>9702800.5</v>
      </c>
      <c r="O4129" s="98" t="s">
        <v>1225</v>
      </c>
      <c r="P4129" s="87" t="str">
        <f>VLOOKUP(CENSO[[#This Row],[DAP (cm)]],CD[],2,TRUE)</f>
        <v>TORETE</v>
      </c>
      <c r="Q4129" s="87" t="str">
        <f>VLOOKUP(CENSO[[#This Row],[DAP (cm)]],DD[],2,TRUE)</f>
        <v>40├ 50</v>
      </c>
      <c r="R4129" s="87" t="str" cm="1">
        <f t="array" ref="R4129">INDEX(_xlfn.TEXTSPLIT(CENSO[[#This Row],[NOME CIENTIFICO]]," "),1)</f>
        <v>Manilkara</v>
      </c>
      <c r="S4129" s="98" t="s">
        <v>1004</v>
      </c>
      <c r="T4129" s="87">
        <f>_xlfn.MINIFS(CENSO[DAP (cm)],CENSO[NOME CIENTIFICO],CENSO[[#This Row],[NOME CIENTIFICO]])</f>
        <v>41.38028520389279</v>
      </c>
      <c r="U41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129" s="87" t="str">
        <f>IF(CENSO[[#This Row],[DAP (cm)]]&lt;CENSO[[#This Row],[DMCE (cm)]],"DAP &lt; DMCE","DAP ≥ DMCE")</f>
        <v>DAP &lt; DMCE</v>
      </c>
      <c r="W4129" s="87" t="str">
        <f>IF(CENSO[[#This Row],[DAP (cm)]]&gt;200, "Superior", "Inferior")</f>
        <v>Inferior</v>
      </c>
      <c r="X4129" s="87" t="str">
        <f>VLOOKUP(CENSO[[#This Row],[NOME COMUM]],ESPECIES[],4,FALSE)</f>
        <v>Não</v>
      </c>
      <c r="Y4129" s="87" t="str">
        <f>IF(IFERROR(VLOOKUP(CENSO[[#This Row],[NOME COMUM]],COMERCIAIS[],2, FALSE), "Não") &lt;&gt; "Não", "Sim", "Não")</f>
        <v>Sim</v>
      </c>
      <c r="Z4129" s="133">
        <f>CENSO[[#This Row],[g (m²)]]/SUM(AEEF[AEEF-UT])</f>
        <v>2.8871160061012997E-4</v>
      </c>
      <c r="AA4129" s="133">
        <f>CENSO[[#This Row],[v (m³)]]/SUM(AEEF[AEEF-UT])</f>
        <v>3.0314718064063644E-3</v>
      </c>
    </row>
    <row r="4130" spans="1:27" ht="14">
      <c r="A4130" s="86">
        <v>1</v>
      </c>
      <c r="B4130" s="86">
        <v>2</v>
      </c>
      <c r="C4130" s="63">
        <v>114</v>
      </c>
      <c r="D4130" s="63">
        <v>4129</v>
      </c>
      <c r="E4130" s="63" t="str">
        <f>VLOOKUP(CENSO[[#This Row],[NOME COMUM]],ESPECIES[],2,FALSE)</f>
        <v>Pouteria sp.</v>
      </c>
      <c r="F4130" s="64" t="s">
        <v>83</v>
      </c>
      <c r="G4130" s="64">
        <v>196</v>
      </c>
      <c r="H4130" s="97">
        <f>CENSO[[#This Row],[CAP (cm)]]/PI()</f>
        <v>62.388737692022971</v>
      </c>
      <c r="I4130" s="64">
        <v>17</v>
      </c>
      <c r="J4130" s="96">
        <f>(PI()*(CENSO[[#This Row],[DAP (cm)]]^2))/40000</f>
        <v>0.30570481469091254</v>
      </c>
      <c r="K4130" s="96">
        <f>CENSO[[#This Row],[g (m²)]]*CENSO[[#This Row],[H (m)]]*0.7</f>
        <v>3.637887294821859</v>
      </c>
      <c r="L4130" s="64">
        <v>1</v>
      </c>
      <c r="M4130" s="65">
        <v>366342.5</v>
      </c>
      <c r="N4130" s="87">
        <v>9702812.1999999899</v>
      </c>
      <c r="O4130" s="87" t="s">
        <v>1227</v>
      </c>
      <c r="P4130" s="87" t="str">
        <f>VLOOKUP(CENSO[[#This Row],[DAP (cm)]],CD[],2,TRUE)</f>
        <v>TORA</v>
      </c>
      <c r="Q4130" s="87" t="str">
        <f>VLOOKUP(CENSO[[#This Row],[DAP (cm)]],DD[],2,TRUE)</f>
        <v>60├ 70</v>
      </c>
      <c r="R4130" s="87" t="str" cm="1">
        <f t="array" ref="R4130">INDEX(_xlfn.TEXTSPLIT(CENSO[[#This Row],[NOME CIENTIFICO]]," "),1)</f>
        <v>Pouteria</v>
      </c>
      <c r="S4130" s="98" t="s">
        <v>1004</v>
      </c>
      <c r="T4130" s="87">
        <f>_xlfn.MINIFS(CENSO[DAP (cm)],CENSO[NOME CIENTIFICO],CENSO[[#This Row],[NOME CIENTIFICO]])</f>
        <v>39.788735772973837</v>
      </c>
      <c r="U41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30" s="87" t="str">
        <f>IF(CENSO[[#This Row],[DAP (cm)]]&lt;CENSO[[#This Row],[DMCE (cm)]],"DAP &lt; DMCE","DAP ≥ DMCE")</f>
        <v>DAP ≥ DMCE</v>
      </c>
      <c r="W4130" s="87" t="str">
        <f>IF(CENSO[[#This Row],[DAP (cm)]]&gt;200, "Superior", "Inferior")</f>
        <v>Inferior</v>
      </c>
      <c r="X4130" s="87" t="str">
        <f>VLOOKUP(CENSO[[#This Row],[NOME COMUM]],ESPECIES[],4,FALSE)</f>
        <v>Não</v>
      </c>
      <c r="Y4130" s="87" t="str">
        <f>IF(IFERROR(VLOOKUP(CENSO[[#This Row],[NOME COMUM]],COMERCIAIS[],2, FALSE), "Não") &lt;&gt; "Não", "Sim", "Não")</f>
        <v>Não</v>
      </c>
      <c r="Z4130" s="133">
        <f>CENSO[[#This Row],[g (m²)]]/SUM(AEEF[AEEF-UT])</f>
        <v>5.3487388353774844E-4</v>
      </c>
      <c r="AA4130" s="133">
        <f>CENSO[[#This Row],[v (m³)]]/SUM(AEEF[AEEF-UT])</f>
        <v>6.3649992140992068E-3</v>
      </c>
    </row>
    <row r="4131" spans="1:27" ht="14">
      <c r="A4131" s="86">
        <v>1</v>
      </c>
      <c r="B4131" s="86">
        <v>2</v>
      </c>
      <c r="C4131" s="63">
        <v>114</v>
      </c>
      <c r="D4131" s="63">
        <v>4130</v>
      </c>
      <c r="E4131" s="63" t="str">
        <f>VLOOKUP(CENSO[[#This Row],[NOME COMUM]],ESPECIES[],2,FALSE)</f>
        <v>Piptadenia suaveolens Miq.</v>
      </c>
      <c r="F4131" s="64" t="s">
        <v>22</v>
      </c>
      <c r="G4131" s="64">
        <v>246</v>
      </c>
      <c r="H4131" s="97">
        <f>CENSO[[#This Row],[CAP (cm)]]/PI()</f>
        <v>78.304232001212512</v>
      </c>
      <c r="I4131" s="64">
        <v>15</v>
      </c>
      <c r="J4131" s="96">
        <f>(PI()*(CENSO[[#This Row],[DAP (cm)]]^2))/40000</f>
        <v>0.48157102680745695</v>
      </c>
      <c r="K4131" s="96">
        <f>CENSO[[#This Row],[g (m²)]]*CENSO[[#This Row],[H (m)]]*0.7</f>
        <v>5.0564957814782971</v>
      </c>
      <c r="L4131" s="64">
        <v>2</v>
      </c>
      <c r="M4131" s="65">
        <v>366365.5</v>
      </c>
      <c r="N4131" s="87">
        <v>9702845.5999999903</v>
      </c>
      <c r="O4131" s="87" t="s">
        <v>1228</v>
      </c>
      <c r="P4131" s="87" t="str">
        <f>VLOOKUP(CENSO[[#This Row],[DAP (cm)]],CD[],2,TRUE)</f>
        <v>TORA</v>
      </c>
      <c r="Q4131" s="87" t="str">
        <f>VLOOKUP(CENSO[[#This Row],[DAP (cm)]],DD[],2,TRUE)</f>
        <v>70├ 80</v>
      </c>
      <c r="R4131" s="87" t="str" cm="1">
        <f t="array" ref="R4131">INDEX(_xlfn.TEXTSPLIT(CENSO[[#This Row],[NOME CIENTIFICO]]," "),1)</f>
        <v>Piptadenia</v>
      </c>
      <c r="S4131" s="98" t="s">
        <v>1004</v>
      </c>
      <c r="T4131" s="87">
        <f>_xlfn.MINIFS(CENSO[DAP (cm)],CENSO[NOME CIENTIFICO],CENSO[[#This Row],[NOME CIENTIFICO]])</f>
        <v>39.788735772973837</v>
      </c>
      <c r="U41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31" s="87" t="str">
        <f>IF(CENSO[[#This Row],[DAP (cm)]]&lt;CENSO[[#This Row],[DMCE (cm)]],"DAP &lt; DMCE","DAP ≥ DMCE")</f>
        <v>DAP ≥ DMCE</v>
      </c>
      <c r="W4131" s="87" t="str">
        <f>IF(CENSO[[#This Row],[DAP (cm)]]&gt;200, "Superior", "Inferior")</f>
        <v>Inferior</v>
      </c>
      <c r="X4131" s="87" t="str">
        <f>VLOOKUP(CENSO[[#This Row],[NOME COMUM]],ESPECIES[],4,FALSE)</f>
        <v>Não</v>
      </c>
      <c r="Y4131" s="87" t="str">
        <f>IF(IFERROR(VLOOKUP(CENSO[[#This Row],[NOME COMUM]],COMERCIAIS[],2, FALSE), "Não") &lt;&gt; "Não", "Sim", "Não")</f>
        <v>Sim</v>
      </c>
      <c r="Z4131" s="133">
        <f>CENSO[[#This Row],[g (m²)]]/SUM(AEEF[AEEF-UT])</f>
        <v>8.4257673719727181E-4</v>
      </c>
      <c r="AA4131" s="133">
        <f>CENSO[[#This Row],[v (m³)]]/SUM(AEEF[AEEF-UT])</f>
        <v>8.847055740571352E-3</v>
      </c>
    </row>
    <row r="4132" spans="1:27" ht="14">
      <c r="A4132" s="86">
        <v>1</v>
      </c>
      <c r="B4132" s="86">
        <v>2</v>
      </c>
      <c r="C4132" s="63">
        <v>114</v>
      </c>
      <c r="D4132" s="63">
        <v>4131</v>
      </c>
      <c r="E4132" s="63" t="str">
        <f>VLOOKUP(CENSO[[#This Row],[NOME COMUM]],ESPECIES[],2,FALSE)</f>
        <v>Tachigali myrmecophila Ducke</v>
      </c>
      <c r="F4132" s="64" t="s">
        <v>14</v>
      </c>
      <c r="G4132" s="64">
        <v>200</v>
      </c>
      <c r="H4132" s="97">
        <f>CENSO[[#This Row],[CAP (cm)]]/PI()</f>
        <v>63.661977236758133</v>
      </c>
      <c r="I4132" s="64">
        <v>15</v>
      </c>
      <c r="J4132" s="96">
        <f>(PI()*(CENSO[[#This Row],[DAP (cm)]]^2))/40000</f>
        <v>0.31830988618379064</v>
      </c>
      <c r="K4132" s="96">
        <f>CENSO[[#This Row],[g (m²)]]*CENSO[[#This Row],[H (m)]]*0.7</f>
        <v>3.3422538049298014</v>
      </c>
      <c r="L4132" s="64">
        <v>1</v>
      </c>
      <c r="M4132" s="65">
        <v>366398</v>
      </c>
      <c r="N4132" s="87">
        <v>9702929.6999999899</v>
      </c>
      <c r="O4132" s="87" t="s">
        <v>1228</v>
      </c>
      <c r="P4132" s="87" t="str">
        <f>VLOOKUP(CENSO[[#This Row],[DAP (cm)]],CD[],2,TRUE)</f>
        <v>TORA</v>
      </c>
      <c r="Q4132" s="87" t="str">
        <f>VLOOKUP(CENSO[[#This Row],[DAP (cm)]],DD[],2,TRUE)</f>
        <v>60├ 70</v>
      </c>
      <c r="R4132" s="87" t="str" cm="1">
        <f t="array" ref="R4132">INDEX(_xlfn.TEXTSPLIT(CENSO[[#This Row],[NOME CIENTIFICO]]," "),1)</f>
        <v>Tachigali</v>
      </c>
      <c r="S4132" s="98" t="s">
        <v>1004</v>
      </c>
      <c r="T4132" s="87">
        <f>_xlfn.MINIFS(CENSO[DAP (cm)],CENSO[NOME CIENTIFICO],CENSO[[#This Row],[NOME CIENTIFICO]])</f>
        <v>39.152116000606256</v>
      </c>
      <c r="U41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32" s="87" t="str">
        <f>IF(CENSO[[#This Row],[DAP (cm)]]&lt;CENSO[[#This Row],[DMCE (cm)]],"DAP &lt; DMCE","DAP ≥ DMCE")</f>
        <v>DAP ≥ DMCE</v>
      </c>
      <c r="W4132" s="87" t="str">
        <f>IF(CENSO[[#This Row],[DAP (cm)]]&gt;200, "Superior", "Inferior")</f>
        <v>Inferior</v>
      </c>
      <c r="X4132" s="87" t="str">
        <f>VLOOKUP(CENSO[[#This Row],[NOME COMUM]],ESPECIES[],4,FALSE)</f>
        <v>Não</v>
      </c>
      <c r="Y4132" s="87" t="str">
        <f>IF(IFERROR(VLOOKUP(CENSO[[#This Row],[NOME COMUM]],COMERCIAIS[],2, FALSE), "Não") &lt;&gt; "Não", "Sim", "Não")</f>
        <v>Sim</v>
      </c>
      <c r="Z4132" s="133">
        <f>CENSO[[#This Row],[g (m²)]]/SUM(AEEF[AEEF-UT])</f>
        <v>5.5692824191768894E-4</v>
      </c>
      <c r="AA4132" s="133">
        <f>CENSO[[#This Row],[v (m³)]]/SUM(AEEF[AEEF-UT])</f>
        <v>5.847746540135733E-3</v>
      </c>
    </row>
    <row r="4133" spans="1:27" ht="14">
      <c r="A4133" s="86">
        <v>1</v>
      </c>
      <c r="B4133" s="86">
        <v>2</v>
      </c>
      <c r="C4133" s="63">
        <v>114</v>
      </c>
      <c r="D4133" s="63">
        <v>4132</v>
      </c>
      <c r="E4133" s="63" t="str">
        <f>VLOOKUP(CENSO[[#This Row],[NOME COMUM]],ESPECIES[],2,FALSE)</f>
        <v>Bertholletia excelsa Humb. &amp; Bonpl.</v>
      </c>
      <c r="F4133" s="64" t="s">
        <v>37</v>
      </c>
      <c r="G4133" s="64">
        <v>240</v>
      </c>
      <c r="H4133" s="97">
        <f>CENSO[[#This Row],[CAP (cm)]]/PI()</f>
        <v>76.394372684109769</v>
      </c>
      <c r="I4133" s="64">
        <v>24</v>
      </c>
      <c r="J4133" s="96">
        <f>(PI()*(CENSO[[#This Row],[DAP (cm)]]^2))/40000</f>
        <v>0.45836623610465865</v>
      </c>
      <c r="K4133" s="96">
        <f>CENSO[[#This Row],[g (m²)]]*CENSO[[#This Row],[H (m)]]*0.7</f>
        <v>7.700552766558264</v>
      </c>
      <c r="L4133" s="64">
        <v>1</v>
      </c>
      <c r="M4133" s="65">
        <v>366441.9</v>
      </c>
      <c r="N4133" s="87">
        <v>9702985</v>
      </c>
      <c r="O4133" s="87" t="s">
        <v>424</v>
      </c>
      <c r="P4133" s="87" t="str">
        <f>VLOOKUP(CENSO[[#This Row],[DAP (cm)]],CD[],2,TRUE)</f>
        <v>TORA</v>
      </c>
      <c r="Q4133" s="87" t="str">
        <f>VLOOKUP(CENSO[[#This Row],[DAP (cm)]],DD[],2,TRUE)</f>
        <v>70├ 80</v>
      </c>
      <c r="R4133" s="87" t="str" cm="1">
        <f t="array" ref="R4133">INDEX(_xlfn.TEXTSPLIT(CENSO[[#This Row],[NOME CIENTIFICO]]," "),1)</f>
        <v>Bertholletia</v>
      </c>
      <c r="S4133" s="98" t="s">
        <v>1004</v>
      </c>
      <c r="T4133" s="87">
        <f>_xlfn.MINIFS(CENSO[DAP (cm)],CENSO[NOME CIENTIFICO],CENSO[[#This Row],[NOME CIENTIFICO]])</f>
        <v>41.38028520389279</v>
      </c>
      <c r="U41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133" s="87" t="str">
        <f>IF(CENSO[[#This Row],[DAP (cm)]]&lt;CENSO[[#This Row],[DMCE (cm)]],"DAP &lt; DMCE","DAP ≥ DMCE")</f>
        <v>DAP ≥ DMCE</v>
      </c>
      <c r="W4133" s="87" t="str">
        <f>IF(CENSO[[#This Row],[DAP (cm)]]&gt;200, "Superior", "Inferior")</f>
        <v>Inferior</v>
      </c>
      <c r="X4133" s="87" t="str">
        <f>VLOOKUP(CENSO[[#This Row],[NOME COMUM]],ESPECIES[],4,FALSE)</f>
        <v>Protegida</v>
      </c>
      <c r="Y4133" s="87" t="str">
        <f>IF(IFERROR(VLOOKUP(CENSO[[#This Row],[NOME COMUM]],COMERCIAIS[],2, FALSE), "Não") &lt;&gt; "Não", "Sim", "Não")</f>
        <v>Não</v>
      </c>
      <c r="Z4133" s="133">
        <f>CENSO[[#This Row],[g (m²)]]/SUM(AEEF[AEEF-UT])</f>
        <v>8.0197666836147232E-4</v>
      </c>
      <c r="AA4133" s="133">
        <f>CENSO[[#This Row],[v (m³)]]/SUM(AEEF[AEEF-UT])</f>
        <v>1.3473208028472733E-2</v>
      </c>
    </row>
    <row r="4134" spans="1:27" ht="14">
      <c r="A4134" s="86">
        <v>1</v>
      </c>
      <c r="B4134" s="86">
        <v>2</v>
      </c>
      <c r="C4134" s="63">
        <v>114</v>
      </c>
      <c r="D4134" s="63">
        <v>4134</v>
      </c>
      <c r="E4134" s="63" t="str">
        <f>VLOOKUP(CENSO[[#This Row],[NOME COMUM]],ESPECIES[],2,FALSE)</f>
        <v>Couratari guianensis Aubl.</v>
      </c>
      <c r="F4134" s="64" t="s">
        <v>6</v>
      </c>
      <c r="G4134" s="64">
        <v>193</v>
      </c>
      <c r="H4134" s="97">
        <f>CENSO[[#This Row],[CAP (cm)]]/PI()</f>
        <v>61.4338080334716</v>
      </c>
      <c r="I4134" s="64">
        <v>18</v>
      </c>
      <c r="J4134" s="96">
        <f>(PI()*(CENSO[[#This Row],[DAP (cm)]]^2))/40000</f>
        <v>0.29641812376150045</v>
      </c>
      <c r="K4134" s="96">
        <f>CENSO[[#This Row],[g (m²)]]*CENSO[[#This Row],[H (m)]]*0.7</f>
        <v>3.7348683593949059</v>
      </c>
      <c r="L4134" s="64">
        <v>1</v>
      </c>
      <c r="M4134" s="65">
        <v>366479.59999999899</v>
      </c>
      <c r="N4134" s="87">
        <v>9703112.1999999899</v>
      </c>
      <c r="O4134" s="87" t="s">
        <v>1228</v>
      </c>
      <c r="P4134" s="87" t="str">
        <f>VLOOKUP(CENSO[[#This Row],[DAP (cm)]],CD[],2,TRUE)</f>
        <v>TORA</v>
      </c>
      <c r="Q4134" s="87" t="str">
        <f>VLOOKUP(CENSO[[#This Row],[DAP (cm)]],DD[],2,TRUE)</f>
        <v>60├ 70</v>
      </c>
      <c r="R4134" s="87" t="str" cm="1">
        <f t="array" ref="R4134">INDEX(_xlfn.TEXTSPLIT(CENSO[[#This Row],[NOME CIENTIFICO]]," "),1)</f>
        <v>Couratari</v>
      </c>
      <c r="S4134" s="98" t="s">
        <v>1004</v>
      </c>
      <c r="T4134" s="87">
        <f>_xlfn.MINIFS(CENSO[DAP (cm)],CENSO[NOME CIENTIFICO],CENSO[[#This Row],[NOME CIENTIFICO]])</f>
        <v>38.833806114422465</v>
      </c>
      <c r="U41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34" s="87" t="str">
        <f>IF(CENSO[[#This Row],[DAP (cm)]]&lt;CENSO[[#This Row],[DMCE (cm)]],"DAP &lt; DMCE","DAP ≥ DMCE")</f>
        <v>DAP ≥ DMCE</v>
      </c>
      <c r="W4134" s="87" t="str">
        <f>IF(CENSO[[#This Row],[DAP (cm)]]&gt;200, "Superior", "Inferior")</f>
        <v>Inferior</v>
      </c>
      <c r="X4134" s="87" t="str">
        <f>VLOOKUP(CENSO[[#This Row],[NOME COMUM]],ESPECIES[],4,FALSE)</f>
        <v>Não</v>
      </c>
      <c r="Y4134" s="87" t="str">
        <f>IF(IFERROR(VLOOKUP(CENSO[[#This Row],[NOME COMUM]],COMERCIAIS[],2, FALSE), "Não") &lt;&gt; "Não", "Sim", "Não")</f>
        <v>Sim</v>
      </c>
      <c r="Z4134" s="133">
        <f>CENSO[[#This Row],[g (m²)]]/SUM(AEEF[AEEF-UT])</f>
        <v>5.1862550207979992E-4</v>
      </c>
      <c r="AA4134" s="133">
        <f>CENSO[[#This Row],[v (m³)]]/SUM(AEEF[AEEF-UT])</f>
        <v>6.5346813262054789E-3</v>
      </c>
    </row>
    <row r="4135" spans="1:27" ht="14">
      <c r="A4135" s="86">
        <v>1</v>
      </c>
      <c r="B4135" s="86">
        <v>2</v>
      </c>
      <c r="C4135" s="63">
        <v>114</v>
      </c>
      <c r="D4135" s="63">
        <v>4135</v>
      </c>
      <c r="E4135" s="63" t="str">
        <f>VLOOKUP(CENSO[[#This Row],[NOME COMUM]],ESPECIES[],2,FALSE)</f>
        <v>Handroanthus serratifolius</v>
      </c>
      <c r="F4135" s="64" t="s">
        <v>101</v>
      </c>
      <c r="G4135" s="64">
        <v>210</v>
      </c>
      <c r="H4135" s="97">
        <f>CENSO[[#This Row],[CAP (cm)]]/PI()</f>
        <v>66.845076098596039</v>
      </c>
      <c r="I4135" s="64">
        <v>20</v>
      </c>
      <c r="J4135" s="96">
        <f>(PI()*(CENSO[[#This Row],[DAP (cm)]]^2))/40000</f>
        <v>0.35093664951762915</v>
      </c>
      <c r="K4135" s="96">
        <f>CENSO[[#This Row],[g (m²)]]*CENSO[[#This Row],[H (m)]]*0.7</f>
        <v>4.9131130932468077</v>
      </c>
      <c r="L4135" s="64">
        <v>1</v>
      </c>
      <c r="M4135" s="65">
        <v>366521.2</v>
      </c>
      <c r="N4135" s="87">
        <v>9703192</v>
      </c>
      <c r="O4135" s="98" t="s">
        <v>1225</v>
      </c>
      <c r="P4135" s="87" t="str">
        <f>VLOOKUP(CENSO[[#This Row],[DAP (cm)]],CD[],2,TRUE)</f>
        <v>TORA</v>
      </c>
      <c r="Q4135" s="87" t="str">
        <f>VLOOKUP(CENSO[[#This Row],[DAP (cm)]],DD[],2,TRUE)</f>
        <v>60├ 70</v>
      </c>
      <c r="R4135" s="87" t="str" cm="1">
        <f t="array" ref="R4135">INDEX(_xlfn.TEXTSPLIT(CENSO[[#This Row],[NOME CIENTIFICO]]," "),1)</f>
        <v>Handroanthus</v>
      </c>
      <c r="S4135" s="98" t="s">
        <v>1004</v>
      </c>
      <c r="T4135" s="87">
        <f>_xlfn.MINIFS(CENSO[DAP (cm)],CENSO[NOME CIENTIFICO],CENSO[[#This Row],[NOME CIENTIFICO]])</f>
        <v>49.656342244671343</v>
      </c>
      <c r="U41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70</v>
      </c>
      <c r="V4135" s="87" t="str">
        <f>IF(CENSO[[#This Row],[DAP (cm)]]&lt;CENSO[[#This Row],[DMCE (cm)]],"DAP &lt; DMCE","DAP ≥ DMCE")</f>
        <v>DAP &lt; DMCE</v>
      </c>
      <c r="W4135" s="87" t="str">
        <f>IF(CENSO[[#This Row],[DAP (cm)]]&gt;200, "Superior", "Inferior")</f>
        <v>Inferior</v>
      </c>
      <c r="X4135" s="87" t="str">
        <f>VLOOKUP(CENSO[[#This Row],[NOME COMUM]],ESPECIES[],4,FALSE)</f>
        <v>Vulneravel</v>
      </c>
      <c r="Y4135" s="87" t="str">
        <f>IF(IFERROR(VLOOKUP(CENSO[[#This Row],[NOME COMUM]],COMERCIAIS[],2, FALSE), "Não") &lt;&gt; "Não", "Sim", "Não")</f>
        <v>Não</v>
      </c>
      <c r="Z4135" s="133">
        <f>CENSO[[#This Row],[g (m²)]]/SUM(AEEF[AEEF-UT])</f>
        <v>6.1401338671425204E-4</v>
      </c>
      <c r="AA4135" s="133">
        <f>CENSO[[#This Row],[v (m³)]]/SUM(AEEF[AEEF-UT])</f>
        <v>8.5961874139995273E-3</v>
      </c>
    </row>
    <row r="4136" spans="1:27" ht="14">
      <c r="A4136" s="86">
        <v>1</v>
      </c>
      <c r="B4136" s="86">
        <v>2</v>
      </c>
      <c r="C4136" s="63">
        <v>114</v>
      </c>
      <c r="D4136" s="63">
        <v>4136</v>
      </c>
      <c r="E4136" s="63" t="str">
        <f>VLOOKUP(CENSO[[#This Row],[NOME COMUM]],ESPECIES[],2,FALSE)</f>
        <v>Tachigali myrmecophila Ducke</v>
      </c>
      <c r="F4136" s="64" t="s">
        <v>14</v>
      </c>
      <c r="G4136" s="64">
        <v>243</v>
      </c>
      <c r="H4136" s="97">
        <f>CENSO[[#This Row],[CAP (cm)]]/PI()</f>
        <v>77.349302342661133</v>
      </c>
      <c r="I4136" s="64">
        <v>18</v>
      </c>
      <c r="J4136" s="96">
        <f>(PI()*(CENSO[[#This Row],[DAP (cm)]]^2))/40000</f>
        <v>0.46989701173166643</v>
      </c>
      <c r="K4136" s="96">
        <f>CENSO[[#This Row],[g (m²)]]*CENSO[[#This Row],[H (m)]]*0.7</f>
        <v>5.9207023478189971</v>
      </c>
      <c r="L4136" s="64">
        <v>1</v>
      </c>
      <c r="M4136" s="65">
        <v>366521.299999999</v>
      </c>
      <c r="N4136" s="87">
        <v>9703203</v>
      </c>
      <c r="O4136" s="87" t="s">
        <v>1228</v>
      </c>
      <c r="P4136" s="87" t="str">
        <f>VLOOKUP(CENSO[[#This Row],[DAP (cm)]],CD[],2,TRUE)</f>
        <v>TORA</v>
      </c>
      <c r="Q4136" s="87" t="str">
        <f>VLOOKUP(CENSO[[#This Row],[DAP (cm)]],DD[],2,TRUE)</f>
        <v>70├ 80</v>
      </c>
      <c r="R4136" s="87" t="str" cm="1">
        <f t="array" ref="R4136">INDEX(_xlfn.TEXTSPLIT(CENSO[[#This Row],[NOME CIENTIFICO]]," "),1)</f>
        <v>Tachigali</v>
      </c>
      <c r="S4136" s="98" t="s">
        <v>1004</v>
      </c>
      <c r="T4136" s="87">
        <f>_xlfn.MINIFS(CENSO[DAP (cm)],CENSO[NOME CIENTIFICO],CENSO[[#This Row],[NOME CIENTIFICO]])</f>
        <v>39.152116000606256</v>
      </c>
      <c r="U41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36" s="87" t="str">
        <f>IF(CENSO[[#This Row],[DAP (cm)]]&lt;CENSO[[#This Row],[DMCE (cm)]],"DAP &lt; DMCE","DAP ≥ DMCE")</f>
        <v>DAP ≥ DMCE</v>
      </c>
      <c r="W4136" s="87" t="str">
        <f>IF(CENSO[[#This Row],[DAP (cm)]]&gt;200, "Superior", "Inferior")</f>
        <v>Inferior</v>
      </c>
      <c r="X4136" s="87" t="str">
        <f>VLOOKUP(CENSO[[#This Row],[NOME COMUM]],ESPECIES[],4,FALSE)</f>
        <v>Não</v>
      </c>
      <c r="Y4136" s="87" t="str">
        <f>IF(IFERROR(VLOOKUP(CENSO[[#This Row],[NOME COMUM]],COMERCIAIS[],2, FALSE), "Não") &lt;&gt; "Não", "Sim", "Não")</f>
        <v>Sim</v>
      </c>
      <c r="Z4136" s="133">
        <f>CENSO[[#This Row],[g (m²)]]/SUM(AEEF[AEEF-UT])</f>
        <v>8.2215139392494054E-4</v>
      </c>
      <c r="AA4136" s="133">
        <f>CENSO[[#This Row],[v (m³)]]/SUM(AEEF[AEEF-UT])</f>
        <v>1.0359107563454251E-2</v>
      </c>
    </row>
    <row r="4137" spans="1:27" ht="14">
      <c r="A4137" s="86">
        <v>1</v>
      </c>
      <c r="B4137" s="86">
        <v>2</v>
      </c>
      <c r="C4137" s="63">
        <v>114</v>
      </c>
      <c r="D4137" s="63">
        <v>4137</v>
      </c>
      <c r="E4137" s="63" t="str">
        <f>VLOOKUP(CENSO[[#This Row],[NOME COMUM]],ESPECIES[],2,FALSE)</f>
        <v>Eschweilera grandiflora (Aubl.) Sandwith</v>
      </c>
      <c r="F4137" s="64" t="s">
        <v>19</v>
      </c>
      <c r="G4137" s="64">
        <v>200</v>
      </c>
      <c r="H4137" s="97">
        <f>CENSO[[#This Row],[CAP (cm)]]/PI()</f>
        <v>63.661977236758133</v>
      </c>
      <c r="I4137" s="64">
        <v>19</v>
      </c>
      <c r="J4137" s="96">
        <f>(PI()*(CENSO[[#This Row],[DAP (cm)]]^2))/40000</f>
        <v>0.31830988618379064</v>
      </c>
      <c r="K4137" s="96">
        <f>CENSO[[#This Row],[g (m²)]]*CENSO[[#This Row],[H (m)]]*0.7</f>
        <v>4.233521486244415</v>
      </c>
      <c r="L4137" s="64">
        <v>1</v>
      </c>
      <c r="M4137" s="65">
        <v>366525.799999999</v>
      </c>
      <c r="N4137" s="87">
        <v>9703200.9000000004</v>
      </c>
      <c r="O4137" s="87" t="s">
        <v>1227</v>
      </c>
      <c r="P4137" s="87" t="str">
        <f>VLOOKUP(CENSO[[#This Row],[DAP (cm)]],CD[],2,TRUE)</f>
        <v>TORA</v>
      </c>
      <c r="Q4137" s="87" t="str">
        <f>VLOOKUP(CENSO[[#This Row],[DAP (cm)]],DD[],2,TRUE)</f>
        <v>60├ 70</v>
      </c>
      <c r="R4137" s="87" t="str" cm="1">
        <f t="array" ref="R4137">INDEX(_xlfn.TEXTSPLIT(CENSO[[#This Row],[NOME CIENTIFICO]]," "),1)</f>
        <v>Eschweilera</v>
      </c>
      <c r="S4137" s="98" t="s">
        <v>1004</v>
      </c>
      <c r="T4137" s="87">
        <f>_xlfn.MINIFS(CENSO[DAP (cm)],CENSO[NOME CIENTIFICO],CENSO[[#This Row],[NOME CIENTIFICO]])</f>
        <v>41.38028520389279</v>
      </c>
      <c r="U41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137" s="87" t="str">
        <f>IF(CENSO[[#This Row],[DAP (cm)]]&lt;CENSO[[#This Row],[DMCE (cm)]],"DAP &lt; DMCE","DAP ≥ DMCE")</f>
        <v>DAP ≥ DMCE</v>
      </c>
      <c r="W4137" s="87" t="str">
        <f>IF(CENSO[[#This Row],[DAP (cm)]]&gt;200, "Superior", "Inferior")</f>
        <v>Inferior</v>
      </c>
      <c r="X4137" s="87" t="str">
        <f>VLOOKUP(CENSO[[#This Row],[NOME COMUM]],ESPECIES[],4,FALSE)</f>
        <v>Não</v>
      </c>
      <c r="Y4137" s="87" t="str">
        <f>IF(IFERROR(VLOOKUP(CENSO[[#This Row],[NOME COMUM]],COMERCIAIS[],2, FALSE), "Não") &lt;&gt; "Não", "Sim", "Não")</f>
        <v>Não</v>
      </c>
      <c r="Z4137" s="133">
        <f>CENSO[[#This Row],[g (m²)]]/SUM(AEEF[AEEF-UT])</f>
        <v>5.5692824191768894E-4</v>
      </c>
      <c r="AA4137" s="133">
        <f>CENSO[[#This Row],[v (m³)]]/SUM(AEEF[AEEF-UT])</f>
        <v>7.4071456175052626E-3</v>
      </c>
    </row>
    <row r="4138" spans="1:27" ht="14">
      <c r="A4138" s="86">
        <v>1</v>
      </c>
      <c r="B4138" s="86">
        <v>2</v>
      </c>
      <c r="C4138" s="63">
        <v>114</v>
      </c>
      <c r="D4138" s="63">
        <v>4138</v>
      </c>
      <c r="E4138" s="63" t="str">
        <f>VLOOKUP(CENSO[[#This Row],[NOME COMUM]],ESPECIES[],2,FALSE)</f>
        <v>Pouteria sp.</v>
      </c>
      <c r="F4138" s="64" t="s">
        <v>83</v>
      </c>
      <c r="G4138" s="64">
        <v>222</v>
      </c>
      <c r="H4138" s="97">
        <f>CENSO[[#This Row],[CAP (cm)]]/PI()</f>
        <v>70.664794732801525</v>
      </c>
      <c r="I4138" s="64">
        <v>20</v>
      </c>
      <c r="J4138" s="96">
        <f>(PI()*(CENSO[[#This Row],[DAP (cm)]]^2))/40000</f>
        <v>0.39218961076704845</v>
      </c>
      <c r="K4138" s="96">
        <f>CENSO[[#This Row],[g (m²)]]*CENSO[[#This Row],[H (m)]]*0.7</f>
        <v>5.4906545507386779</v>
      </c>
      <c r="L4138" s="64">
        <v>1</v>
      </c>
      <c r="M4138" s="65">
        <v>366531.2</v>
      </c>
      <c r="N4138" s="87">
        <v>9703200.5</v>
      </c>
      <c r="O4138" s="87" t="s">
        <v>1227</v>
      </c>
      <c r="P4138" s="87" t="str">
        <f>VLOOKUP(CENSO[[#This Row],[DAP (cm)]],CD[],2,TRUE)</f>
        <v>TORA</v>
      </c>
      <c r="Q4138" s="87" t="str">
        <f>VLOOKUP(CENSO[[#This Row],[DAP (cm)]],DD[],2,TRUE)</f>
        <v>70├ 80</v>
      </c>
      <c r="R4138" s="87" t="str" cm="1">
        <f t="array" ref="R4138">INDEX(_xlfn.TEXTSPLIT(CENSO[[#This Row],[NOME CIENTIFICO]]," "),1)</f>
        <v>Pouteria</v>
      </c>
      <c r="S4138" s="98" t="s">
        <v>1004</v>
      </c>
      <c r="T4138" s="87">
        <f>_xlfn.MINIFS(CENSO[DAP (cm)],CENSO[NOME CIENTIFICO],CENSO[[#This Row],[NOME CIENTIFICO]])</f>
        <v>39.788735772973837</v>
      </c>
      <c r="U41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38" s="87" t="str">
        <f>IF(CENSO[[#This Row],[DAP (cm)]]&lt;CENSO[[#This Row],[DMCE (cm)]],"DAP &lt; DMCE","DAP ≥ DMCE")</f>
        <v>DAP ≥ DMCE</v>
      </c>
      <c r="W4138" s="87" t="str">
        <f>IF(CENSO[[#This Row],[DAP (cm)]]&gt;200, "Superior", "Inferior")</f>
        <v>Inferior</v>
      </c>
      <c r="X4138" s="87" t="str">
        <f>VLOOKUP(CENSO[[#This Row],[NOME COMUM]],ESPECIES[],4,FALSE)</f>
        <v>Não</v>
      </c>
      <c r="Y4138" s="87" t="str">
        <f>IF(IFERROR(VLOOKUP(CENSO[[#This Row],[NOME COMUM]],COMERCIAIS[],2, FALSE), "Não") &lt;&gt; "Não", "Sim", "Não")</f>
        <v>Não</v>
      </c>
      <c r="Z4138" s="133">
        <f>CENSO[[#This Row],[g (m²)]]/SUM(AEEF[AEEF-UT])</f>
        <v>6.8619128686678451E-4</v>
      </c>
      <c r="AA4138" s="133">
        <f>CENSO[[#This Row],[v (m³)]]/SUM(AEEF[AEEF-UT])</f>
        <v>9.6066780161349827E-3</v>
      </c>
    </row>
    <row r="4139" spans="1:27" ht="14">
      <c r="A4139" s="86">
        <v>1</v>
      </c>
      <c r="B4139" s="86">
        <v>2</v>
      </c>
      <c r="C4139" s="63">
        <v>114</v>
      </c>
      <c r="D4139" s="63">
        <v>4139</v>
      </c>
      <c r="E4139" s="63" t="str">
        <f>VLOOKUP(CENSO[[#This Row],[NOME COMUM]],ESPECIES[],2,FALSE)</f>
        <v>Piptadenia suaveolens Miq.</v>
      </c>
      <c r="F4139" s="64" t="s">
        <v>22</v>
      </c>
      <c r="G4139" s="64">
        <v>430</v>
      </c>
      <c r="H4139" s="97">
        <f>CENSO[[#This Row],[CAP (cm)]]/PI()</f>
        <v>136.87325105903</v>
      </c>
      <c r="I4139" s="64">
        <v>18</v>
      </c>
      <c r="J4139" s="96">
        <f>(PI()*(CENSO[[#This Row],[DAP (cm)]]^2))/40000</f>
        <v>1.4713874488845726</v>
      </c>
      <c r="K4139" s="96">
        <f>CENSO[[#This Row],[g (m²)]]*CENSO[[#This Row],[H (m)]]*0.7</f>
        <v>18.539481855945613</v>
      </c>
      <c r="L4139" s="64">
        <v>1</v>
      </c>
      <c r="M4139" s="65">
        <v>366530.4</v>
      </c>
      <c r="N4139" s="87">
        <v>9703209.6999999899</v>
      </c>
      <c r="O4139" s="87" t="s">
        <v>1228</v>
      </c>
      <c r="P4139" s="87" t="str">
        <f>VLOOKUP(CENSO[[#This Row],[DAP (cm)]],CD[],2,TRUE)</f>
        <v>TORA</v>
      </c>
      <c r="Q4139" s="87" t="str">
        <f>VLOOKUP(CENSO[[#This Row],[DAP (cm)]],DD[],2,TRUE)</f>
        <v>130├ 140</v>
      </c>
      <c r="R4139" s="87" t="str" cm="1">
        <f t="array" ref="R4139">INDEX(_xlfn.TEXTSPLIT(CENSO[[#This Row],[NOME CIENTIFICO]]," "),1)</f>
        <v>Piptadenia</v>
      </c>
      <c r="S4139" s="98" t="s">
        <v>1004</v>
      </c>
      <c r="T4139" s="87">
        <f>_xlfn.MINIFS(CENSO[DAP (cm)],CENSO[NOME CIENTIFICO],CENSO[[#This Row],[NOME CIENTIFICO]])</f>
        <v>39.788735772973837</v>
      </c>
      <c r="U41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39" s="87" t="str">
        <f>IF(CENSO[[#This Row],[DAP (cm)]]&lt;CENSO[[#This Row],[DMCE (cm)]],"DAP &lt; DMCE","DAP ≥ DMCE")</f>
        <v>DAP ≥ DMCE</v>
      </c>
      <c r="W4139" s="87" t="str">
        <f>IF(CENSO[[#This Row],[DAP (cm)]]&gt;200, "Superior", "Inferior")</f>
        <v>Inferior</v>
      </c>
      <c r="X4139" s="87" t="str">
        <f>VLOOKUP(CENSO[[#This Row],[NOME COMUM]],ESPECIES[],4,FALSE)</f>
        <v>Não</v>
      </c>
      <c r="Y4139" s="87" t="str">
        <f>IF(IFERROR(VLOOKUP(CENSO[[#This Row],[NOME COMUM]],COMERCIAIS[],2, FALSE), "Não") &lt;&gt; "Não", "Sim", "Não")</f>
        <v>Sim</v>
      </c>
      <c r="Z4139" s="133">
        <f>CENSO[[#This Row],[g (m²)]]/SUM(AEEF[AEEF-UT])</f>
        <v>2.574400798264518E-3</v>
      </c>
      <c r="AA4139" s="133">
        <f>CENSO[[#This Row],[v (m³)]]/SUM(AEEF[AEEF-UT])</f>
        <v>3.2437450058132922E-2</v>
      </c>
    </row>
    <row r="4140" spans="1:27" ht="14">
      <c r="A4140" s="86">
        <v>1</v>
      </c>
      <c r="B4140" s="86">
        <v>2</v>
      </c>
      <c r="C4140" s="63">
        <v>114</v>
      </c>
      <c r="D4140" s="63">
        <v>4140</v>
      </c>
      <c r="E4140" s="63" t="str">
        <f>VLOOKUP(CENSO[[#This Row],[NOME COMUM]],ESPECIES[],2,FALSE)</f>
        <v>Couratari guianensis Aubl.</v>
      </c>
      <c r="F4140" s="64" t="s">
        <v>6</v>
      </c>
      <c r="G4140" s="64">
        <v>160</v>
      </c>
      <c r="H4140" s="97">
        <f>CENSO[[#This Row],[CAP (cm)]]/PI()</f>
        <v>50.929581789406512</v>
      </c>
      <c r="I4140" s="64">
        <v>15</v>
      </c>
      <c r="J4140" s="96">
        <f>(PI()*(CENSO[[#This Row],[DAP (cm)]]^2))/40000</f>
        <v>0.20371832715762608</v>
      </c>
      <c r="K4140" s="96">
        <f>CENSO[[#This Row],[g (m²)]]*CENSO[[#This Row],[H (m)]]*0.7</f>
        <v>2.1390424351550736</v>
      </c>
      <c r="L4140" s="64">
        <v>1</v>
      </c>
      <c r="M4140" s="65">
        <v>366541.299999999</v>
      </c>
      <c r="N4140" s="87">
        <v>9703204.5999999903</v>
      </c>
      <c r="O4140" s="87" t="s">
        <v>1228</v>
      </c>
      <c r="P4140" s="87" t="str">
        <f>VLOOKUP(CENSO[[#This Row],[DAP (cm)]],CD[],2,TRUE)</f>
        <v>TORA</v>
      </c>
      <c r="Q4140" s="87" t="str">
        <f>VLOOKUP(CENSO[[#This Row],[DAP (cm)]],DD[],2,TRUE)</f>
        <v>50├ 60</v>
      </c>
      <c r="R4140" s="87" t="str" cm="1">
        <f t="array" ref="R4140">INDEX(_xlfn.TEXTSPLIT(CENSO[[#This Row],[NOME CIENTIFICO]]," "),1)</f>
        <v>Couratari</v>
      </c>
      <c r="S4140" s="98" t="s">
        <v>1004</v>
      </c>
      <c r="T4140" s="87">
        <f>_xlfn.MINIFS(CENSO[DAP (cm)],CENSO[NOME CIENTIFICO],CENSO[[#This Row],[NOME CIENTIFICO]])</f>
        <v>38.833806114422465</v>
      </c>
      <c r="U41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40" s="87" t="str">
        <f>IF(CENSO[[#This Row],[DAP (cm)]]&lt;CENSO[[#This Row],[DMCE (cm)]],"DAP &lt; DMCE","DAP ≥ DMCE")</f>
        <v>DAP ≥ DMCE</v>
      </c>
      <c r="W4140" s="87" t="str">
        <f>IF(CENSO[[#This Row],[DAP (cm)]]&gt;200, "Superior", "Inferior")</f>
        <v>Inferior</v>
      </c>
      <c r="X4140" s="87" t="str">
        <f>VLOOKUP(CENSO[[#This Row],[NOME COMUM]],ESPECIES[],4,FALSE)</f>
        <v>Não</v>
      </c>
      <c r="Y4140" s="87" t="str">
        <f>IF(IFERROR(VLOOKUP(CENSO[[#This Row],[NOME COMUM]],COMERCIAIS[],2, FALSE), "Não") &lt;&gt; "Não", "Sim", "Não")</f>
        <v>Sim</v>
      </c>
      <c r="Z4140" s="133">
        <f>CENSO[[#This Row],[g (m²)]]/SUM(AEEF[AEEF-UT])</f>
        <v>3.5643407482732108E-4</v>
      </c>
      <c r="AA4140" s="133">
        <f>CENSO[[#This Row],[v (m³)]]/SUM(AEEF[AEEF-UT])</f>
        <v>3.7425577856868707E-3</v>
      </c>
    </row>
    <row r="4141" spans="1:27" ht="14">
      <c r="A4141" s="86">
        <v>1</v>
      </c>
      <c r="B4141" s="86">
        <v>2</v>
      </c>
      <c r="C4141" s="63">
        <v>114</v>
      </c>
      <c r="D4141" s="63">
        <v>4141</v>
      </c>
      <c r="E4141" s="63" t="str">
        <f>VLOOKUP(CENSO[[#This Row],[NOME COMUM]],ESPECIES[],2,FALSE)</f>
        <v>Piptadenia suaveolens Miq.</v>
      </c>
      <c r="F4141" s="64" t="s">
        <v>22</v>
      </c>
      <c r="G4141" s="64">
        <v>200</v>
      </c>
      <c r="H4141" s="97">
        <f>CENSO[[#This Row],[CAP (cm)]]/PI()</f>
        <v>63.661977236758133</v>
      </c>
      <c r="I4141" s="64">
        <v>18</v>
      </c>
      <c r="J4141" s="96">
        <f>(PI()*(CENSO[[#This Row],[DAP (cm)]]^2))/40000</f>
        <v>0.31830988618379064</v>
      </c>
      <c r="K4141" s="96">
        <f>CENSO[[#This Row],[g (m²)]]*CENSO[[#This Row],[H (m)]]*0.7</f>
        <v>4.0107045659157619</v>
      </c>
      <c r="L4141" s="64">
        <v>1</v>
      </c>
      <c r="M4141" s="65">
        <v>366514.09999999899</v>
      </c>
      <c r="N4141" s="87">
        <v>9703217.4000000004</v>
      </c>
      <c r="O4141" s="87" t="s">
        <v>1228</v>
      </c>
      <c r="P4141" s="87" t="str">
        <f>VLOOKUP(CENSO[[#This Row],[DAP (cm)]],CD[],2,TRUE)</f>
        <v>TORA</v>
      </c>
      <c r="Q4141" s="87" t="str">
        <f>VLOOKUP(CENSO[[#This Row],[DAP (cm)]],DD[],2,TRUE)</f>
        <v>60├ 70</v>
      </c>
      <c r="R4141" s="87" t="str" cm="1">
        <f t="array" ref="R4141">INDEX(_xlfn.TEXTSPLIT(CENSO[[#This Row],[NOME CIENTIFICO]]," "),1)</f>
        <v>Piptadenia</v>
      </c>
      <c r="S4141" s="98" t="s">
        <v>1004</v>
      </c>
      <c r="T4141" s="87">
        <f>_xlfn.MINIFS(CENSO[DAP (cm)],CENSO[NOME CIENTIFICO],CENSO[[#This Row],[NOME CIENTIFICO]])</f>
        <v>39.788735772973837</v>
      </c>
      <c r="U41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41" s="87" t="str">
        <f>IF(CENSO[[#This Row],[DAP (cm)]]&lt;CENSO[[#This Row],[DMCE (cm)]],"DAP &lt; DMCE","DAP ≥ DMCE")</f>
        <v>DAP ≥ DMCE</v>
      </c>
      <c r="W4141" s="87" t="str">
        <f>IF(CENSO[[#This Row],[DAP (cm)]]&gt;200, "Superior", "Inferior")</f>
        <v>Inferior</v>
      </c>
      <c r="X4141" s="87" t="str">
        <f>VLOOKUP(CENSO[[#This Row],[NOME COMUM]],ESPECIES[],4,FALSE)</f>
        <v>Não</v>
      </c>
      <c r="Y4141" s="87" t="str">
        <f>IF(IFERROR(VLOOKUP(CENSO[[#This Row],[NOME COMUM]],COMERCIAIS[],2, FALSE), "Não") &lt;&gt; "Não", "Sim", "Não")</f>
        <v>Sim</v>
      </c>
      <c r="Z4141" s="133">
        <f>CENSO[[#This Row],[g (m²)]]/SUM(AEEF[AEEF-UT])</f>
        <v>5.5692824191768894E-4</v>
      </c>
      <c r="AA4141" s="133">
        <f>CENSO[[#This Row],[v (m³)]]/SUM(AEEF[AEEF-UT])</f>
        <v>7.0172958481628809E-3</v>
      </c>
    </row>
    <row r="4142" spans="1:27" ht="14">
      <c r="A4142" s="86">
        <v>1</v>
      </c>
      <c r="B4142" s="86">
        <v>2</v>
      </c>
      <c r="C4142" s="63">
        <v>114</v>
      </c>
      <c r="D4142" s="63">
        <v>4142</v>
      </c>
      <c r="E4142" s="63" t="str">
        <f>VLOOKUP(CENSO[[#This Row],[NOME COMUM]],ESPECIES[],2,FALSE)</f>
        <v>Piptadenia suaveolens Miq.</v>
      </c>
      <c r="F4142" s="64" t="s">
        <v>22</v>
      </c>
      <c r="G4142" s="64">
        <v>190</v>
      </c>
      <c r="H4142" s="97">
        <f>CENSO[[#This Row],[CAP (cm)]]/PI()</f>
        <v>60.478878374920228</v>
      </c>
      <c r="I4142" s="64">
        <v>15</v>
      </c>
      <c r="J4142" s="96">
        <f>(PI()*(CENSO[[#This Row],[DAP (cm)]]^2))/40000</f>
        <v>0.28727467228087106</v>
      </c>
      <c r="K4142" s="96">
        <f>CENSO[[#This Row],[g (m²)]]*CENSO[[#This Row],[H (m)]]*0.7</f>
        <v>3.016384058949146</v>
      </c>
      <c r="L4142" s="64">
        <v>1</v>
      </c>
      <c r="M4142" s="65">
        <v>366532.799999999</v>
      </c>
      <c r="N4142" s="87">
        <v>9703248.8000000007</v>
      </c>
      <c r="O4142" s="87" t="s">
        <v>1228</v>
      </c>
      <c r="P4142" s="87" t="str">
        <f>VLOOKUP(CENSO[[#This Row],[DAP (cm)]],CD[],2,TRUE)</f>
        <v>TORA</v>
      </c>
      <c r="Q4142" s="87" t="str">
        <f>VLOOKUP(CENSO[[#This Row],[DAP (cm)]],DD[],2,TRUE)</f>
        <v>60├ 70</v>
      </c>
      <c r="R4142" s="87" t="str" cm="1">
        <f t="array" ref="R4142">INDEX(_xlfn.TEXTSPLIT(CENSO[[#This Row],[NOME CIENTIFICO]]," "),1)</f>
        <v>Piptadenia</v>
      </c>
      <c r="S4142" s="98" t="s">
        <v>1004</v>
      </c>
      <c r="T4142" s="87">
        <f>_xlfn.MINIFS(CENSO[DAP (cm)],CENSO[NOME CIENTIFICO],CENSO[[#This Row],[NOME CIENTIFICO]])</f>
        <v>39.788735772973837</v>
      </c>
      <c r="U41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42" s="87" t="str">
        <f>IF(CENSO[[#This Row],[DAP (cm)]]&lt;CENSO[[#This Row],[DMCE (cm)]],"DAP &lt; DMCE","DAP ≥ DMCE")</f>
        <v>DAP ≥ DMCE</v>
      </c>
      <c r="W4142" s="87" t="str">
        <f>IF(CENSO[[#This Row],[DAP (cm)]]&gt;200, "Superior", "Inferior")</f>
        <v>Inferior</v>
      </c>
      <c r="X4142" s="87" t="str">
        <f>VLOOKUP(CENSO[[#This Row],[NOME COMUM]],ESPECIES[],4,FALSE)</f>
        <v>Não</v>
      </c>
      <c r="Y4142" s="87" t="str">
        <f>IF(IFERROR(VLOOKUP(CENSO[[#This Row],[NOME COMUM]],COMERCIAIS[],2, FALSE), "Não") &lt;&gt; "Não", "Sim", "Não")</f>
        <v>Sim</v>
      </c>
      <c r="Z4142" s="133">
        <f>CENSO[[#This Row],[g (m²)]]/SUM(AEEF[AEEF-UT])</f>
        <v>5.0262773833071434E-4</v>
      </c>
      <c r="AA4142" s="133">
        <f>CENSO[[#This Row],[v (m³)]]/SUM(AEEF[AEEF-UT])</f>
        <v>5.2775912524724994E-3</v>
      </c>
    </row>
    <row r="4143" spans="1:27" ht="14">
      <c r="A4143" s="86">
        <v>1</v>
      </c>
      <c r="B4143" s="86">
        <v>2</v>
      </c>
      <c r="C4143" s="63">
        <v>114</v>
      </c>
      <c r="D4143" s="63">
        <v>4143</v>
      </c>
      <c r="E4143" s="63" t="str">
        <f>VLOOKUP(CENSO[[#This Row],[NOME COMUM]],ESPECIES[],2,FALSE)</f>
        <v>Tachigali myrmecophila Ducke</v>
      </c>
      <c r="F4143" s="64" t="s">
        <v>14</v>
      </c>
      <c r="G4143" s="64">
        <v>272</v>
      </c>
      <c r="H4143" s="97">
        <f>CENSO[[#This Row],[CAP (cm)]]/PI()</f>
        <v>86.580289041991065</v>
      </c>
      <c r="I4143" s="64">
        <v>18</v>
      </c>
      <c r="J4143" s="96">
        <f>(PI()*(CENSO[[#This Row],[DAP (cm)]]^2))/40000</f>
        <v>0.58874596548553915</v>
      </c>
      <c r="K4143" s="96">
        <f>CENSO[[#This Row],[g (m²)]]*CENSO[[#This Row],[H (m)]]*0.7</f>
        <v>7.4181991651177928</v>
      </c>
      <c r="L4143" s="64">
        <v>1</v>
      </c>
      <c r="M4143" s="65">
        <v>366540.59999999899</v>
      </c>
      <c r="N4143" s="87">
        <v>9703261.5</v>
      </c>
      <c r="O4143" s="87" t="s">
        <v>1228</v>
      </c>
      <c r="P4143" s="87" t="str">
        <f>VLOOKUP(CENSO[[#This Row],[DAP (cm)]],CD[],2,TRUE)</f>
        <v>TORA</v>
      </c>
      <c r="Q4143" s="87" t="str">
        <f>VLOOKUP(CENSO[[#This Row],[DAP (cm)]],DD[],2,TRUE)</f>
        <v>80├ 90</v>
      </c>
      <c r="R4143" s="87" t="str" cm="1">
        <f t="array" ref="R4143">INDEX(_xlfn.TEXTSPLIT(CENSO[[#This Row],[NOME CIENTIFICO]]," "),1)</f>
        <v>Tachigali</v>
      </c>
      <c r="S4143" s="98" t="s">
        <v>1004</v>
      </c>
      <c r="T4143" s="87">
        <f>_xlfn.MINIFS(CENSO[DAP (cm)],CENSO[NOME CIENTIFICO],CENSO[[#This Row],[NOME CIENTIFICO]])</f>
        <v>39.152116000606256</v>
      </c>
      <c r="U41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43" s="87" t="str">
        <f>IF(CENSO[[#This Row],[DAP (cm)]]&lt;CENSO[[#This Row],[DMCE (cm)]],"DAP &lt; DMCE","DAP ≥ DMCE")</f>
        <v>DAP ≥ DMCE</v>
      </c>
      <c r="W4143" s="87" t="str">
        <f>IF(CENSO[[#This Row],[DAP (cm)]]&gt;200, "Superior", "Inferior")</f>
        <v>Inferior</v>
      </c>
      <c r="X4143" s="87" t="str">
        <f>VLOOKUP(CENSO[[#This Row],[NOME COMUM]],ESPECIES[],4,FALSE)</f>
        <v>Não</v>
      </c>
      <c r="Y4143" s="87" t="str">
        <f>IF(IFERROR(VLOOKUP(CENSO[[#This Row],[NOME COMUM]],COMERCIAIS[],2, FALSE), "Não") &lt;&gt; "Não", "Sim", "Não")</f>
        <v>Sim</v>
      </c>
      <c r="Z4143" s="133">
        <f>CENSO[[#This Row],[g (m²)]]/SUM(AEEF[AEEF-UT])</f>
        <v>1.0300944762509574E-3</v>
      </c>
      <c r="AA4143" s="133">
        <f>CENSO[[#This Row],[v (m³)]]/SUM(AEEF[AEEF-UT])</f>
        <v>1.2979190400762062E-2</v>
      </c>
    </row>
    <row r="4144" spans="1:27" ht="14">
      <c r="A4144" s="86">
        <v>1</v>
      </c>
      <c r="B4144" s="86">
        <v>2</v>
      </c>
      <c r="C4144" s="63">
        <v>115</v>
      </c>
      <c r="D4144" s="63">
        <v>4144</v>
      </c>
      <c r="E4144" s="63" t="str">
        <f>VLOOKUP(CENSO[[#This Row],[NOME COMUM]],ESPECIES[],2,FALSE)</f>
        <v>Couratari guianensis Aubl.</v>
      </c>
      <c r="F4144" s="64" t="s">
        <v>6</v>
      </c>
      <c r="G4144" s="64">
        <v>207</v>
      </c>
      <c r="H4144" s="97">
        <f>CENSO[[#This Row],[CAP (cm)]]/PI()</f>
        <v>65.890146440044674</v>
      </c>
      <c r="I4144" s="64">
        <v>20</v>
      </c>
      <c r="J4144" s="96">
        <f>(PI()*(CENSO[[#This Row],[DAP (cm)]]^2))/40000</f>
        <v>0.34098150782723119</v>
      </c>
      <c r="K4144" s="96">
        <f>CENSO[[#This Row],[g (m²)]]*CENSO[[#This Row],[H (m)]]*0.7</f>
        <v>4.7737411095812359</v>
      </c>
      <c r="L4144" s="64">
        <v>1</v>
      </c>
      <c r="M4144" s="65">
        <v>366603.5</v>
      </c>
      <c r="N4144" s="87">
        <v>9703252.5999999903</v>
      </c>
      <c r="O4144" s="87" t="s">
        <v>1228</v>
      </c>
      <c r="P4144" s="87" t="str">
        <f>VLOOKUP(CENSO[[#This Row],[DAP (cm)]],CD[],2,TRUE)</f>
        <v>TORA</v>
      </c>
      <c r="Q4144" s="87" t="str">
        <f>VLOOKUP(CENSO[[#This Row],[DAP (cm)]],DD[],2,TRUE)</f>
        <v>60├ 70</v>
      </c>
      <c r="R4144" s="87" t="str" cm="1">
        <f t="array" ref="R4144">INDEX(_xlfn.TEXTSPLIT(CENSO[[#This Row],[NOME CIENTIFICO]]," "),1)</f>
        <v>Couratari</v>
      </c>
      <c r="S4144" s="98" t="s">
        <v>1004</v>
      </c>
      <c r="T4144" s="87">
        <f>_xlfn.MINIFS(CENSO[DAP (cm)],CENSO[NOME CIENTIFICO],CENSO[[#This Row],[NOME CIENTIFICO]])</f>
        <v>38.833806114422465</v>
      </c>
      <c r="U41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44" s="87" t="str">
        <f>IF(CENSO[[#This Row],[DAP (cm)]]&lt;CENSO[[#This Row],[DMCE (cm)]],"DAP &lt; DMCE","DAP ≥ DMCE")</f>
        <v>DAP ≥ DMCE</v>
      </c>
      <c r="W4144" s="87" t="str">
        <f>IF(CENSO[[#This Row],[DAP (cm)]]&gt;200, "Superior", "Inferior")</f>
        <v>Inferior</v>
      </c>
      <c r="X4144" s="87" t="str">
        <f>VLOOKUP(CENSO[[#This Row],[NOME COMUM]],ESPECIES[],4,FALSE)</f>
        <v>Não</v>
      </c>
      <c r="Y4144" s="87" t="str">
        <f>IF(IFERROR(VLOOKUP(CENSO[[#This Row],[NOME COMUM]],COMERCIAIS[],2, FALSE), "Não") &lt;&gt; "Não", "Sim", "Não")</f>
        <v>Sim</v>
      </c>
      <c r="Z4144" s="133">
        <f>CENSO[[#This Row],[g (m²)]]/SUM(AEEF[AEEF-UT])</f>
        <v>5.9659545594827642E-4</v>
      </c>
      <c r="AA4144" s="133">
        <f>CENSO[[#This Row],[v (m³)]]/SUM(AEEF[AEEF-UT])</f>
        <v>8.3523363832758695E-3</v>
      </c>
    </row>
    <row r="4145" spans="1:27" ht="14">
      <c r="A4145" s="86">
        <v>1</v>
      </c>
      <c r="B4145" s="86">
        <v>2</v>
      </c>
      <c r="C4145" s="63">
        <v>115</v>
      </c>
      <c r="D4145" s="63">
        <v>4145</v>
      </c>
      <c r="E4145" s="63" t="str">
        <f>VLOOKUP(CENSO[[#This Row],[NOME COMUM]],ESPECIES[],2,FALSE)</f>
        <v>Handroanthus serratifolius</v>
      </c>
      <c r="F4145" s="64" t="s">
        <v>101</v>
      </c>
      <c r="G4145" s="64">
        <v>209</v>
      </c>
      <c r="H4145" s="97">
        <f>CENSO[[#This Row],[CAP (cm)]]/PI()</f>
        <v>66.526766212412255</v>
      </c>
      <c r="I4145" s="64">
        <v>19</v>
      </c>
      <c r="J4145" s="96">
        <f>(PI()*(CENSO[[#This Row],[DAP (cm)]]^2))/40000</f>
        <v>0.34760235345985407</v>
      </c>
      <c r="K4145" s="96">
        <f>CENSO[[#This Row],[g (m²)]]*CENSO[[#This Row],[H (m)]]*0.7</f>
        <v>4.6231113010160589</v>
      </c>
      <c r="L4145" s="64">
        <v>1</v>
      </c>
      <c r="M4145" s="65">
        <v>366598.09999999899</v>
      </c>
      <c r="N4145" s="87">
        <v>9703214.1999999899</v>
      </c>
      <c r="O4145" s="98" t="s">
        <v>1225</v>
      </c>
      <c r="P4145" s="87" t="str">
        <f>VLOOKUP(CENSO[[#This Row],[DAP (cm)]],CD[],2,TRUE)</f>
        <v>TORA</v>
      </c>
      <c r="Q4145" s="87" t="str">
        <f>VLOOKUP(CENSO[[#This Row],[DAP (cm)]],DD[],2,TRUE)</f>
        <v>60├ 70</v>
      </c>
      <c r="R4145" s="87" t="str" cm="1">
        <f t="array" ref="R4145">INDEX(_xlfn.TEXTSPLIT(CENSO[[#This Row],[NOME CIENTIFICO]]," "),1)</f>
        <v>Handroanthus</v>
      </c>
      <c r="S4145" s="98" t="s">
        <v>1004</v>
      </c>
      <c r="T4145" s="87">
        <f>_xlfn.MINIFS(CENSO[DAP (cm)],CENSO[NOME CIENTIFICO],CENSO[[#This Row],[NOME CIENTIFICO]])</f>
        <v>49.656342244671343</v>
      </c>
      <c r="U41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70</v>
      </c>
      <c r="V4145" s="87" t="str">
        <f>IF(CENSO[[#This Row],[DAP (cm)]]&lt;CENSO[[#This Row],[DMCE (cm)]],"DAP &lt; DMCE","DAP ≥ DMCE")</f>
        <v>DAP &lt; DMCE</v>
      </c>
      <c r="W4145" s="87" t="str">
        <f>IF(CENSO[[#This Row],[DAP (cm)]]&gt;200, "Superior", "Inferior")</f>
        <v>Inferior</v>
      </c>
      <c r="X4145" s="87" t="str">
        <f>VLOOKUP(CENSO[[#This Row],[NOME COMUM]],ESPECIES[],4,FALSE)</f>
        <v>Vulneravel</v>
      </c>
      <c r="Y4145" s="87" t="str">
        <f>IF(IFERROR(VLOOKUP(CENSO[[#This Row],[NOME COMUM]],COMERCIAIS[],2, FALSE), "Não") &lt;&gt; "Não", "Sim", "Não")</f>
        <v>Não</v>
      </c>
      <c r="Z4145" s="133">
        <f>CENSO[[#This Row],[g (m²)]]/SUM(AEEF[AEEF-UT])</f>
        <v>6.0817956338016449E-4</v>
      </c>
      <c r="AA4145" s="133">
        <f>CENSO[[#This Row],[v (m³)]]/SUM(AEEF[AEEF-UT])</f>
        <v>8.088788192956187E-3</v>
      </c>
    </row>
    <row r="4146" spans="1:27" ht="14">
      <c r="A4146" s="86">
        <v>1</v>
      </c>
      <c r="B4146" s="86">
        <v>2</v>
      </c>
      <c r="C4146" s="63">
        <v>115</v>
      </c>
      <c r="D4146" s="63">
        <v>4146</v>
      </c>
      <c r="E4146" s="63" t="str">
        <f>VLOOKUP(CENSO[[#This Row],[NOME COMUM]],ESPECIES[],2,FALSE)</f>
        <v>Brosimum parinarioides Ducke</v>
      </c>
      <c r="F4146" s="64" t="s">
        <v>54</v>
      </c>
      <c r="G4146" s="64">
        <v>207</v>
      </c>
      <c r="H4146" s="97">
        <f>CENSO[[#This Row],[CAP (cm)]]/PI()</f>
        <v>65.890146440044674</v>
      </c>
      <c r="I4146" s="64">
        <v>18</v>
      </c>
      <c r="J4146" s="96">
        <f>(PI()*(CENSO[[#This Row],[DAP (cm)]]^2))/40000</f>
        <v>0.34098150782723119</v>
      </c>
      <c r="K4146" s="96">
        <f>CENSO[[#This Row],[g (m²)]]*CENSO[[#This Row],[H (m)]]*0.7</f>
        <v>4.296366998623113</v>
      </c>
      <c r="L4146" s="64">
        <v>1</v>
      </c>
      <c r="M4146" s="65">
        <v>366582.5</v>
      </c>
      <c r="N4146" s="87">
        <v>9703190.6999999899</v>
      </c>
      <c r="O4146" s="87" t="s">
        <v>1227</v>
      </c>
      <c r="P4146" s="87" t="str">
        <f>VLOOKUP(CENSO[[#This Row],[DAP (cm)]],CD[],2,TRUE)</f>
        <v>TORA</v>
      </c>
      <c r="Q4146" s="87" t="str">
        <f>VLOOKUP(CENSO[[#This Row],[DAP (cm)]],DD[],2,TRUE)</f>
        <v>60├ 70</v>
      </c>
      <c r="R4146" s="87" t="str" cm="1">
        <f t="array" ref="R4146">INDEX(_xlfn.TEXTSPLIT(CENSO[[#This Row],[NOME CIENTIFICO]]," "),1)</f>
        <v>Brosimum</v>
      </c>
      <c r="S4146" s="98" t="s">
        <v>1004</v>
      </c>
      <c r="T4146" s="87">
        <f>_xlfn.MINIFS(CENSO[DAP (cm)],CENSO[NOME CIENTIFICO],CENSO[[#This Row],[NOME CIENTIFICO]])</f>
        <v>41.38028520389279</v>
      </c>
      <c r="U41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146" s="87" t="str">
        <f>IF(CENSO[[#This Row],[DAP (cm)]]&lt;CENSO[[#This Row],[DMCE (cm)]],"DAP &lt; DMCE","DAP ≥ DMCE")</f>
        <v>DAP ≥ DMCE</v>
      </c>
      <c r="W4146" s="87" t="str">
        <f>IF(CENSO[[#This Row],[DAP (cm)]]&gt;200, "Superior", "Inferior")</f>
        <v>Inferior</v>
      </c>
      <c r="X4146" s="87" t="str">
        <f>VLOOKUP(CENSO[[#This Row],[NOME COMUM]],ESPECIES[],4,FALSE)</f>
        <v>Não</v>
      </c>
      <c r="Y4146" s="87" t="str">
        <f>IF(IFERROR(VLOOKUP(CENSO[[#This Row],[NOME COMUM]],COMERCIAIS[],2, FALSE), "Não") &lt;&gt; "Não", "Sim", "Não")</f>
        <v>Não</v>
      </c>
      <c r="Z4146" s="133">
        <f>CENSO[[#This Row],[g (m²)]]/SUM(AEEF[AEEF-UT])</f>
        <v>5.9659545594827642E-4</v>
      </c>
      <c r="AA4146" s="133">
        <f>CENSO[[#This Row],[v (m³)]]/SUM(AEEF[AEEF-UT])</f>
        <v>7.5171027449482831E-3</v>
      </c>
    </row>
    <row r="4147" spans="1:27" ht="14">
      <c r="A4147" s="86">
        <v>1</v>
      </c>
      <c r="B4147" s="86">
        <v>2</v>
      </c>
      <c r="C4147" s="63">
        <v>115</v>
      </c>
      <c r="D4147" s="63">
        <v>4147</v>
      </c>
      <c r="E4147" s="63" t="str">
        <f>VLOOKUP(CENSO[[#This Row],[NOME COMUM]],ESPECIES[],2,FALSE)</f>
        <v>Swartzia ingaefolia Ducke</v>
      </c>
      <c r="F4147" s="64" t="s">
        <v>80</v>
      </c>
      <c r="G4147" s="64">
        <v>166</v>
      </c>
      <c r="H4147" s="97">
        <f>CENSO[[#This Row],[CAP (cm)]]/PI()</f>
        <v>52.839441106509256</v>
      </c>
      <c r="I4147" s="64">
        <v>15</v>
      </c>
      <c r="J4147" s="96">
        <f>(PI()*(CENSO[[#This Row],[DAP (cm)]]^2))/40000</f>
        <v>0.21928368059201345</v>
      </c>
      <c r="K4147" s="96">
        <f>CENSO[[#This Row],[g (m²)]]*CENSO[[#This Row],[H (m)]]*0.7</f>
        <v>2.3024786462161413</v>
      </c>
      <c r="L4147" s="64">
        <v>1</v>
      </c>
      <c r="M4147" s="65">
        <v>366501.299999999</v>
      </c>
      <c r="N4147" s="87">
        <v>9703080.6999999899</v>
      </c>
      <c r="O4147" s="87" t="s">
        <v>1227</v>
      </c>
      <c r="P4147" s="87" t="str">
        <f>VLOOKUP(CENSO[[#This Row],[DAP (cm)]],CD[],2,TRUE)</f>
        <v>TORA</v>
      </c>
      <c r="Q4147" s="87" t="str">
        <f>VLOOKUP(CENSO[[#This Row],[DAP (cm)]],DD[],2,TRUE)</f>
        <v>50├ 60</v>
      </c>
      <c r="R4147" s="87" t="str" cm="1">
        <f t="array" ref="R4147">INDEX(_xlfn.TEXTSPLIT(CENSO[[#This Row],[NOME CIENTIFICO]]," "),1)</f>
        <v>Swartzia</v>
      </c>
      <c r="S4147" s="98" t="s">
        <v>1004</v>
      </c>
      <c r="T4147" s="87">
        <f>_xlfn.MINIFS(CENSO[DAP (cm)],CENSO[NOME CIENTIFICO],CENSO[[#This Row],[NOME CIENTIFICO]])</f>
        <v>42.335214862444161</v>
      </c>
      <c r="U41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4147" s="87" t="str">
        <f>IF(CENSO[[#This Row],[DAP (cm)]]&lt;CENSO[[#This Row],[DMCE (cm)]],"DAP &lt; DMCE","DAP ≥ DMCE")</f>
        <v>DAP ≥ DMCE</v>
      </c>
      <c r="W4147" s="87" t="str">
        <f>IF(CENSO[[#This Row],[DAP (cm)]]&gt;200, "Superior", "Inferior")</f>
        <v>Inferior</v>
      </c>
      <c r="X4147" s="87" t="str">
        <f>VLOOKUP(CENSO[[#This Row],[NOME COMUM]],ESPECIES[],4,FALSE)</f>
        <v>Não</v>
      </c>
      <c r="Y4147" s="87" t="str">
        <f>IF(IFERROR(VLOOKUP(CENSO[[#This Row],[NOME COMUM]],COMERCIAIS[],2, FALSE), "Não") &lt;&gt; "Não", "Sim", "Não")</f>
        <v>Não</v>
      </c>
      <c r="Z4147" s="133">
        <f>CENSO[[#This Row],[g (m²)]]/SUM(AEEF[AEEF-UT])</f>
        <v>3.8366786585709606E-4</v>
      </c>
      <c r="AA4147" s="133">
        <f>CENSO[[#This Row],[v (m³)]]/SUM(AEEF[AEEF-UT])</f>
        <v>4.0285125914995088E-3</v>
      </c>
    </row>
    <row r="4148" spans="1:27" ht="14">
      <c r="A4148" s="86">
        <v>1</v>
      </c>
      <c r="B4148" s="86">
        <v>2</v>
      </c>
      <c r="C4148" s="63">
        <v>115</v>
      </c>
      <c r="D4148" s="63">
        <v>4148</v>
      </c>
      <c r="E4148" s="63" t="str">
        <f>VLOOKUP(CENSO[[#This Row],[NOME COMUM]],ESPECIES[],2,FALSE)</f>
        <v>Piptadenia suaveolens Miq.</v>
      </c>
      <c r="F4148" s="64" t="s">
        <v>22</v>
      </c>
      <c r="G4148" s="64">
        <v>227</v>
      </c>
      <c r="H4148" s="97">
        <f>CENSO[[#This Row],[CAP (cm)]]/PI()</f>
        <v>72.256344163720485</v>
      </c>
      <c r="I4148" s="64">
        <v>18</v>
      </c>
      <c r="J4148" s="96">
        <f>(PI()*(CENSO[[#This Row],[DAP (cm)]]^2))/40000</f>
        <v>0.41005475312911377</v>
      </c>
      <c r="K4148" s="96">
        <f>CENSO[[#This Row],[g (m²)]]*CENSO[[#This Row],[H (m)]]*0.7</f>
        <v>5.1666898894268334</v>
      </c>
      <c r="L4148" s="64">
        <v>1</v>
      </c>
      <c r="M4148" s="65">
        <v>366438.40000000002</v>
      </c>
      <c r="N4148" s="87">
        <v>9702925</v>
      </c>
      <c r="O4148" s="87" t="s">
        <v>1228</v>
      </c>
      <c r="P4148" s="87" t="str">
        <f>VLOOKUP(CENSO[[#This Row],[DAP (cm)]],CD[],2,TRUE)</f>
        <v>TORA</v>
      </c>
      <c r="Q4148" s="87" t="str">
        <f>VLOOKUP(CENSO[[#This Row],[DAP (cm)]],DD[],2,TRUE)</f>
        <v>70├ 80</v>
      </c>
      <c r="R4148" s="87" t="str" cm="1">
        <f t="array" ref="R4148">INDEX(_xlfn.TEXTSPLIT(CENSO[[#This Row],[NOME CIENTIFICO]]," "),1)</f>
        <v>Piptadenia</v>
      </c>
      <c r="S4148" s="98" t="s">
        <v>1004</v>
      </c>
      <c r="T4148" s="87">
        <f>_xlfn.MINIFS(CENSO[DAP (cm)],CENSO[NOME CIENTIFICO],CENSO[[#This Row],[NOME CIENTIFICO]])</f>
        <v>39.788735772973837</v>
      </c>
      <c r="U41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48" s="87" t="str">
        <f>IF(CENSO[[#This Row],[DAP (cm)]]&lt;CENSO[[#This Row],[DMCE (cm)]],"DAP &lt; DMCE","DAP ≥ DMCE")</f>
        <v>DAP ≥ DMCE</v>
      </c>
      <c r="W4148" s="87" t="str">
        <f>IF(CENSO[[#This Row],[DAP (cm)]]&gt;200, "Superior", "Inferior")</f>
        <v>Inferior</v>
      </c>
      <c r="X4148" s="87" t="str">
        <f>VLOOKUP(CENSO[[#This Row],[NOME COMUM]],ESPECIES[],4,FALSE)</f>
        <v>Não</v>
      </c>
      <c r="Y4148" s="87" t="str">
        <f>IF(IFERROR(VLOOKUP(CENSO[[#This Row],[NOME COMUM]],COMERCIAIS[],2, FALSE), "Não") &lt;&gt; "Não", "Sim", "Não")</f>
        <v>Sim</v>
      </c>
      <c r="Z4148" s="133">
        <f>CENSO[[#This Row],[g (m²)]]/SUM(AEEF[AEEF-UT])</f>
        <v>7.1744888444441493E-4</v>
      </c>
      <c r="AA4148" s="133">
        <f>CENSO[[#This Row],[v (m³)]]/SUM(AEEF[AEEF-UT])</f>
        <v>9.0398559439996279E-3</v>
      </c>
    </row>
    <row r="4149" spans="1:27" ht="14">
      <c r="A4149" s="86">
        <v>1</v>
      </c>
      <c r="B4149" s="86">
        <v>2</v>
      </c>
      <c r="C4149" s="63">
        <v>115</v>
      </c>
      <c r="D4149" s="63">
        <v>4149</v>
      </c>
      <c r="E4149" s="63" t="str">
        <f>VLOOKUP(CENSO[[#This Row],[NOME COMUM]],ESPECIES[],2,FALSE)</f>
        <v>Caryocar villosum (Aubl.) Pers.</v>
      </c>
      <c r="F4149" s="64" t="s">
        <v>33</v>
      </c>
      <c r="G4149" s="64">
        <v>311</v>
      </c>
      <c r="H4149" s="97">
        <f>CENSO[[#This Row],[CAP (cm)]]/PI()</f>
        <v>98.994374603158903</v>
      </c>
      <c r="I4149" s="64">
        <v>16</v>
      </c>
      <c r="J4149" s="96">
        <f>(PI()*(CENSO[[#This Row],[DAP (cm)]]^2))/40000</f>
        <v>0.76968126253956048</v>
      </c>
      <c r="K4149" s="96">
        <f>CENSO[[#This Row],[g (m²)]]*CENSO[[#This Row],[H (m)]]*0.7</f>
        <v>8.6204301404430765</v>
      </c>
      <c r="L4149" s="64">
        <v>1</v>
      </c>
      <c r="M4149" s="65">
        <v>366462.59999999899</v>
      </c>
      <c r="N4149" s="87">
        <v>9702912.1999999899</v>
      </c>
      <c r="O4149" s="87" t="s">
        <v>1228</v>
      </c>
      <c r="P4149" s="87" t="str">
        <f>VLOOKUP(CENSO[[#This Row],[DAP (cm)]],CD[],2,TRUE)</f>
        <v>TORA</v>
      </c>
      <c r="Q4149" s="87" t="str">
        <f>VLOOKUP(CENSO[[#This Row],[DAP (cm)]],DD[],2,TRUE)</f>
        <v>90├ 100</v>
      </c>
      <c r="R4149" s="87" t="str" cm="1">
        <f t="array" ref="R4149">INDEX(_xlfn.TEXTSPLIT(CENSO[[#This Row],[NOME CIENTIFICO]]," "),1)</f>
        <v>Caryocar</v>
      </c>
      <c r="S4149" s="98" t="s">
        <v>1004</v>
      </c>
      <c r="T4149" s="87">
        <f>_xlfn.MINIFS(CENSO[DAP (cm)],CENSO[NOME CIENTIFICO],CENSO[[#This Row],[NOME CIENTIFICO]])</f>
        <v>41.38028520389279</v>
      </c>
      <c r="U41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149" s="87" t="str">
        <f>IF(CENSO[[#This Row],[DAP (cm)]]&lt;CENSO[[#This Row],[DMCE (cm)]],"DAP &lt; DMCE","DAP ≥ DMCE")</f>
        <v>DAP ≥ DMCE</v>
      </c>
      <c r="W4149" s="87" t="str">
        <f>IF(CENSO[[#This Row],[DAP (cm)]]&gt;200, "Superior", "Inferior")</f>
        <v>Inferior</v>
      </c>
      <c r="X4149" s="87" t="str">
        <f>VLOOKUP(CENSO[[#This Row],[NOME COMUM]],ESPECIES[],4,FALSE)</f>
        <v>Não</v>
      </c>
      <c r="Y4149" s="87" t="str">
        <f>IF(IFERROR(VLOOKUP(CENSO[[#This Row],[NOME COMUM]],COMERCIAIS[],2, FALSE), "Não") &lt;&gt; "Não", "Sim", "Não")</f>
        <v>Sim</v>
      </c>
      <c r="Z4149" s="133">
        <f>CENSO[[#This Row],[g (m²)]]/SUM(AEEF[AEEF-UT])</f>
        <v>1.3466664121630201E-3</v>
      </c>
      <c r="AA4149" s="133">
        <f>CENSO[[#This Row],[v (m³)]]/SUM(AEEF[AEEF-UT])</f>
        <v>1.5082663816225823E-2</v>
      </c>
    </row>
    <row r="4150" spans="1:27" ht="14">
      <c r="A4150" s="86">
        <v>1</v>
      </c>
      <c r="B4150" s="86">
        <v>2</v>
      </c>
      <c r="C4150" s="63">
        <v>115</v>
      </c>
      <c r="D4150" s="63">
        <v>4150</v>
      </c>
      <c r="E4150" s="63" t="str">
        <f>VLOOKUP(CENSO[[#This Row],[NOME COMUM]],ESPECIES[],2,FALSE)</f>
        <v>Tachigali myrmecophila Ducke</v>
      </c>
      <c r="F4150" s="64" t="s">
        <v>14</v>
      </c>
      <c r="G4150" s="64">
        <v>218</v>
      </c>
      <c r="H4150" s="97">
        <f>CENSO[[#This Row],[CAP (cm)]]/PI()</f>
        <v>69.391555188066363</v>
      </c>
      <c r="I4150" s="64">
        <v>16</v>
      </c>
      <c r="J4150" s="96">
        <f>(PI()*(CENSO[[#This Row],[DAP (cm)]]^2))/40000</f>
        <v>0.37818397577496166</v>
      </c>
      <c r="K4150" s="96">
        <f>CENSO[[#This Row],[g (m²)]]*CENSO[[#This Row],[H (m)]]*0.7</f>
        <v>4.2356605286795705</v>
      </c>
      <c r="L4150" s="64">
        <v>1</v>
      </c>
      <c r="M4150" s="65">
        <v>366439.9</v>
      </c>
      <c r="N4150" s="87">
        <v>9702866.8000000007</v>
      </c>
      <c r="O4150" s="87" t="s">
        <v>1228</v>
      </c>
      <c r="P4150" s="87" t="str">
        <f>VLOOKUP(CENSO[[#This Row],[DAP (cm)]],CD[],2,TRUE)</f>
        <v>TORA</v>
      </c>
      <c r="Q4150" s="87" t="str">
        <f>VLOOKUP(CENSO[[#This Row],[DAP (cm)]],DD[],2,TRUE)</f>
        <v>60├ 70</v>
      </c>
      <c r="R4150" s="87" t="str" cm="1">
        <f t="array" ref="R4150">INDEX(_xlfn.TEXTSPLIT(CENSO[[#This Row],[NOME CIENTIFICO]]," "),1)</f>
        <v>Tachigali</v>
      </c>
      <c r="S4150" s="98" t="s">
        <v>1004</v>
      </c>
      <c r="T4150" s="87">
        <f>_xlfn.MINIFS(CENSO[DAP (cm)],CENSO[NOME CIENTIFICO],CENSO[[#This Row],[NOME CIENTIFICO]])</f>
        <v>39.152116000606256</v>
      </c>
      <c r="U41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50" s="87" t="str">
        <f>IF(CENSO[[#This Row],[DAP (cm)]]&lt;CENSO[[#This Row],[DMCE (cm)]],"DAP &lt; DMCE","DAP ≥ DMCE")</f>
        <v>DAP ≥ DMCE</v>
      </c>
      <c r="W4150" s="87" t="str">
        <f>IF(CENSO[[#This Row],[DAP (cm)]]&gt;200, "Superior", "Inferior")</f>
        <v>Inferior</v>
      </c>
      <c r="X4150" s="87" t="str">
        <f>VLOOKUP(CENSO[[#This Row],[NOME COMUM]],ESPECIES[],4,FALSE)</f>
        <v>Não</v>
      </c>
      <c r="Y4150" s="87" t="str">
        <f>IF(IFERROR(VLOOKUP(CENSO[[#This Row],[NOME COMUM]],COMERCIAIS[],2, FALSE), "Não") &lt;&gt; "Não", "Sim", "Não")</f>
        <v>Sim</v>
      </c>
      <c r="Z4150" s="133">
        <f>CENSO[[#This Row],[g (m²)]]/SUM(AEEF[AEEF-UT])</f>
        <v>6.6168644422240624E-4</v>
      </c>
      <c r="AA4150" s="133">
        <f>CENSO[[#This Row],[v (m³)]]/SUM(AEEF[AEEF-UT])</f>
        <v>7.4108881752909502E-3</v>
      </c>
    </row>
    <row r="4151" spans="1:27" ht="14">
      <c r="A4151" s="86">
        <v>1</v>
      </c>
      <c r="B4151" s="86">
        <v>2</v>
      </c>
      <c r="C4151" s="63">
        <v>115</v>
      </c>
      <c r="D4151" s="63">
        <v>4151</v>
      </c>
      <c r="E4151" s="63" t="str">
        <f>VLOOKUP(CENSO[[#This Row],[NOME COMUM]],ESPECIES[],2,FALSE)</f>
        <v>Couratari guianensis Aubl.</v>
      </c>
      <c r="F4151" s="64" t="s">
        <v>6</v>
      </c>
      <c r="G4151" s="64">
        <v>187</v>
      </c>
      <c r="H4151" s="97">
        <f>CENSO[[#This Row],[CAP (cm)]]/PI()</f>
        <v>59.523948716368857</v>
      </c>
      <c r="I4151" s="64">
        <v>17</v>
      </c>
      <c r="J4151" s="96">
        <f>(PI()*(CENSO[[#This Row],[DAP (cm)]]^2))/40000</f>
        <v>0.27827446024902436</v>
      </c>
      <c r="K4151" s="96">
        <f>CENSO[[#This Row],[g (m²)]]*CENSO[[#This Row],[H (m)]]*0.7</f>
        <v>3.3114660769633897</v>
      </c>
      <c r="L4151" s="64">
        <v>1</v>
      </c>
      <c r="M4151" s="65">
        <v>366433.4</v>
      </c>
      <c r="N4151" s="87">
        <v>9702855.6999999899</v>
      </c>
      <c r="O4151" s="87" t="s">
        <v>1228</v>
      </c>
      <c r="P4151" s="87" t="str">
        <f>VLOOKUP(CENSO[[#This Row],[DAP (cm)]],CD[],2,TRUE)</f>
        <v>TORA</v>
      </c>
      <c r="Q4151" s="87" t="str">
        <f>VLOOKUP(CENSO[[#This Row],[DAP (cm)]],DD[],2,TRUE)</f>
        <v>50├ 60</v>
      </c>
      <c r="R4151" s="87" t="str" cm="1">
        <f t="array" ref="R4151">INDEX(_xlfn.TEXTSPLIT(CENSO[[#This Row],[NOME CIENTIFICO]]," "),1)</f>
        <v>Couratari</v>
      </c>
      <c r="S4151" s="98" t="s">
        <v>1004</v>
      </c>
      <c r="T4151" s="87">
        <f>_xlfn.MINIFS(CENSO[DAP (cm)],CENSO[NOME CIENTIFICO],CENSO[[#This Row],[NOME CIENTIFICO]])</f>
        <v>38.833806114422465</v>
      </c>
      <c r="U41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51" s="87" t="str">
        <f>IF(CENSO[[#This Row],[DAP (cm)]]&lt;CENSO[[#This Row],[DMCE (cm)]],"DAP &lt; DMCE","DAP ≥ DMCE")</f>
        <v>DAP ≥ DMCE</v>
      </c>
      <c r="W4151" s="87" t="str">
        <f>IF(CENSO[[#This Row],[DAP (cm)]]&gt;200, "Superior", "Inferior")</f>
        <v>Inferior</v>
      </c>
      <c r="X4151" s="87" t="str">
        <f>VLOOKUP(CENSO[[#This Row],[NOME COMUM]],ESPECIES[],4,FALSE)</f>
        <v>Não</v>
      </c>
      <c r="Y4151" s="87" t="str">
        <f>IF(IFERROR(VLOOKUP(CENSO[[#This Row],[NOME COMUM]],COMERCIAIS[],2, FALSE), "Não") &lt;&gt; "Não", "Sim", "Não")</f>
        <v>Sim</v>
      </c>
      <c r="Z4151" s="133">
        <f>CENSO[[#This Row],[g (m²)]]/SUM(AEEF[AEEF-UT])</f>
        <v>4.8688059229049158E-4</v>
      </c>
      <c r="AA4151" s="133">
        <f>CENSO[[#This Row],[v (m³)]]/SUM(AEEF[AEEF-UT])</f>
        <v>5.7938790482568499E-3</v>
      </c>
    </row>
    <row r="4152" spans="1:27" ht="14">
      <c r="A4152" s="86">
        <v>1</v>
      </c>
      <c r="B4152" s="86">
        <v>2</v>
      </c>
      <c r="C4152" s="63">
        <v>115</v>
      </c>
      <c r="D4152" s="63">
        <v>4152</v>
      </c>
      <c r="E4152" s="63" t="str">
        <f>VLOOKUP(CENSO[[#This Row],[NOME COMUM]],ESPECIES[],2,FALSE)</f>
        <v>Piptadenia suaveolens Miq.</v>
      </c>
      <c r="F4152" s="64" t="s">
        <v>22</v>
      </c>
      <c r="G4152" s="64">
        <v>315</v>
      </c>
      <c r="H4152" s="97">
        <f>CENSO[[#This Row],[CAP (cm)]]/PI()</f>
        <v>100.26761414789407</v>
      </c>
      <c r="I4152" s="64">
        <v>16</v>
      </c>
      <c r="J4152" s="96">
        <f>(PI()*(CENSO[[#This Row],[DAP (cm)]]^2))/40000</f>
        <v>0.78960746141466576</v>
      </c>
      <c r="K4152" s="96">
        <f>CENSO[[#This Row],[g (m²)]]*CENSO[[#This Row],[H (m)]]*0.7</f>
        <v>8.8436035678442551</v>
      </c>
      <c r="L4152" s="64">
        <v>1</v>
      </c>
      <c r="M4152" s="65">
        <v>366416.5</v>
      </c>
      <c r="N4152" s="87">
        <v>9702865.6999999899</v>
      </c>
      <c r="O4152" s="87" t="s">
        <v>1228</v>
      </c>
      <c r="P4152" s="87" t="str">
        <f>VLOOKUP(CENSO[[#This Row],[DAP (cm)]],CD[],2,TRUE)</f>
        <v>TORA</v>
      </c>
      <c r="Q4152" s="87" t="str">
        <f>VLOOKUP(CENSO[[#This Row],[DAP (cm)]],DD[],2,TRUE)</f>
        <v>100├ 110</v>
      </c>
      <c r="R4152" s="87" t="str" cm="1">
        <f t="array" ref="R4152">INDEX(_xlfn.TEXTSPLIT(CENSO[[#This Row],[NOME CIENTIFICO]]," "),1)</f>
        <v>Piptadenia</v>
      </c>
      <c r="S4152" s="98" t="s">
        <v>1004</v>
      </c>
      <c r="T4152" s="87">
        <f>_xlfn.MINIFS(CENSO[DAP (cm)],CENSO[NOME CIENTIFICO],CENSO[[#This Row],[NOME CIENTIFICO]])</f>
        <v>39.788735772973837</v>
      </c>
      <c r="U41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52" s="87" t="str">
        <f>IF(CENSO[[#This Row],[DAP (cm)]]&lt;CENSO[[#This Row],[DMCE (cm)]],"DAP &lt; DMCE","DAP ≥ DMCE")</f>
        <v>DAP ≥ DMCE</v>
      </c>
      <c r="W4152" s="87" t="str">
        <f>IF(CENSO[[#This Row],[DAP (cm)]]&gt;200, "Superior", "Inferior")</f>
        <v>Inferior</v>
      </c>
      <c r="X4152" s="87" t="str">
        <f>VLOOKUP(CENSO[[#This Row],[NOME COMUM]],ESPECIES[],4,FALSE)</f>
        <v>Não</v>
      </c>
      <c r="Y4152" s="87" t="str">
        <f>IF(IFERROR(VLOOKUP(CENSO[[#This Row],[NOME COMUM]],COMERCIAIS[],2, FALSE), "Não") &lt;&gt; "Não", "Sim", "Não")</f>
        <v>Sim</v>
      </c>
      <c r="Z4152" s="133">
        <f>CENSO[[#This Row],[g (m²)]]/SUM(AEEF[AEEF-UT])</f>
        <v>1.3815301201070673E-3</v>
      </c>
      <c r="AA4152" s="133">
        <f>CENSO[[#This Row],[v (m³)]]/SUM(AEEF[AEEF-UT])</f>
        <v>1.5473137345199152E-2</v>
      </c>
    </row>
    <row r="4153" spans="1:27" ht="14">
      <c r="A4153" s="86">
        <v>1</v>
      </c>
      <c r="B4153" s="86">
        <v>2</v>
      </c>
      <c r="C4153" s="63">
        <v>115</v>
      </c>
      <c r="D4153" s="63">
        <v>4153</v>
      </c>
      <c r="E4153" s="63" t="str">
        <f>VLOOKUP(CENSO[[#This Row],[NOME COMUM]],ESPECIES[],2,FALSE)</f>
        <v>Piptadenia suaveolens Miq.</v>
      </c>
      <c r="F4153" s="64" t="s">
        <v>22</v>
      </c>
      <c r="G4153" s="64">
        <v>200</v>
      </c>
      <c r="H4153" s="97">
        <f>CENSO[[#This Row],[CAP (cm)]]/PI()</f>
        <v>63.661977236758133</v>
      </c>
      <c r="I4153" s="64">
        <v>15</v>
      </c>
      <c r="J4153" s="96">
        <f>(PI()*(CENSO[[#This Row],[DAP (cm)]]^2))/40000</f>
        <v>0.31830988618379064</v>
      </c>
      <c r="K4153" s="96">
        <f>CENSO[[#This Row],[g (m²)]]*CENSO[[#This Row],[H (m)]]*0.7</f>
        <v>3.3422538049298014</v>
      </c>
      <c r="L4153" s="64">
        <v>1</v>
      </c>
      <c r="M4153" s="65">
        <v>366400.09999999899</v>
      </c>
      <c r="N4153" s="87">
        <v>9702851.4000000004</v>
      </c>
      <c r="O4153" s="87" t="s">
        <v>1228</v>
      </c>
      <c r="P4153" s="87" t="str">
        <f>VLOOKUP(CENSO[[#This Row],[DAP (cm)]],CD[],2,TRUE)</f>
        <v>TORA</v>
      </c>
      <c r="Q4153" s="87" t="str">
        <f>VLOOKUP(CENSO[[#This Row],[DAP (cm)]],DD[],2,TRUE)</f>
        <v>60├ 70</v>
      </c>
      <c r="R4153" s="87" t="str" cm="1">
        <f t="array" ref="R4153">INDEX(_xlfn.TEXTSPLIT(CENSO[[#This Row],[NOME CIENTIFICO]]," "),1)</f>
        <v>Piptadenia</v>
      </c>
      <c r="S4153" s="98" t="s">
        <v>1004</v>
      </c>
      <c r="T4153" s="87">
        <f>_xlfn.MINIFS(CENSO[DAP (cm)],CENSO[NOME CIENTIFICO],CENSO[[#This Row],[NOME CIENTIFICO]])</f>
        <v>39.788735772973837</v>
      </c>
      <c r="U41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53" s="87" t="str">
        <f>IF(CENSO[[#This Row],[DAP (cm)]]&lt;CENSO[[#This Row],[DMCE (cm)]],"DAP &lt; DMCE","DAP ≥ DMCE")</f>
        <v>DAP ≥ DMCE</v>
      </c>
      <c r="W4153" s="87" t="str">
        <f>IF(CENSO[[#This Row],[DAP (cm)]]&gt;200, "Superior", "Inferior")</f>
        <v>Inferior</v>
      </c>
      <c r="X4153" s="87" t="str">
        <f>VLOOKUP(CENSO[[#This Row],[NOME COMUM]],ESPECIES[],4,FALSE)</f>
        <v>Não</v>
      </c>
      <c r="Y4153" s="87" t="str">
        <f>IF(IFERROR(VLOOKUP(CENSO[[#This Row],[NOME COMUM]],COMERCIAIS[],2, FALSE), "Não") &lt;&gt; "Não", "Sim", "Não")</f>
        <v>Sim</v>
      </c>
      <c r="Z4153" s="133">
        <f>CENSO[[#This Row],[g (m²)]]/SUM(AEEF[AEEF-UT])</f>
        <v>5.5692824191768894E-4</v>
      </c>
      <c r="AA4153" s="133">
        <f>CENSO[[#This Row],[v (m³)]]/SUM(AEEF[AEEF-UT])</f>
        <v>5.847746540135733E-3</v>
      </c>
    </row>
    <row r="4154" spans="1:27" ht="14">
      <c r="A4154" s="86">
        <v>1</v>
      </c>
      <c r="B4154" s="86">
        <v>2</v>
      </c>
      <c r="C4154" s="63">
        <v>115</v>
      </c>
      <c r="D4154" s="63">
        <v>4154</v>
      </c>
      <c r="E4154" s="63" t="str">
        <f>VLOOKUP(CENSO[[#This Row],[NOME COMUM]],ESPECIES[],2,FALSE)</f>
        <v>Goupia glabra Aubl.</v>
      </c>
      <c r="F4154" s="64" t="s">
        <v>34</v>
      </c>
      <c r="G4154" s="64">
        <v>192</v>
      </c>
      <c r="H4154" s="97">
        <f>CENSO[[#This Row],[CAP (cm)]]/PI()</f>
        <v>61.115498147287809</v>
      </c>
      <c r="I4154" s="64">
        <v>11</v>
      </c>
      <c r="J4154" s="96">
        <f>(PI()*(CENSO[[#This Row],[DAP (cm)]]^2))/40000</f>
        <v>0.29335439110698147</v>
      </c>
      <c r="K4154" s="96">
        <f>CENSO[[#This Row],[g (m²)]]*CENSO[[#This Row],[H (m)]]*0.7</f>
        <v>2.2588288115237574</v>
      </c>
      <c r="L4154" s="64">
        <v>1</v>
      </c>
      <c r="M4154" s="65">
        <v>366354.09999999899</v>
      </c>
      <c r="N4154" s="87">
        <v>9702784.6999999899</v>
      </c>
      <c r="O4154" s="87" t="s">
        <v>1228</v>
      </c>
      <c r="P4154" s="87" t="str">
        <f>VLOOKUP(CENSO[[#This Row],[DAP (cm)]],CD[],2,TRUE)</f>
        <v>TORA</v>
      </c>
      <c r="Q4154" s="87" t="str">
        <f>VLOOKUP(CENSO[[#This Row],[DAP (cm)]],DD[],2,TRUE)</f>
        <v>60├ 70</v>
      </c>
      <c r="R4154" s="87" t="str" cm="1">
        <f t="array" ref="R4154">INDEX(_xlfn.TEXTSPLIT(CENSO[[#This Row],[NOME CIENTIFICO]]," "),1)</f>
        <v>Goupia</v>
      </c>
      <c r="S4154" s="98" t="s">
        <v>1004</v>
      </c>
      <c r="T4154" s="87">
        <f>_xlfn.MINIFS(CENSO[DAP (cm)],CENSO[NOME CIENTIFICO],CENSO[[#This Row],[NOME CIENTIFICO]])</f>
        <v>40.107045659157627</v>
      </c>
      <c r="U41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154" s="87" t="str">
        <f>IF(CENSO[[#This Row],[DAP (cm)]]&lt;CENSO[[#This Row],[DMCE (cm)]],"DAP &lt; DMCE","DAP ≥ DMCE")</f>
        <v>DAP ≥ DMCE</v>
      </c>
      <c r="W4154" s="87" t="str">
        <f>IF(CENSO[[#This Row],[DAP (cm)]]&gt;200, "Superior", "Inferior")</f>
        <v>Inferior</v>
      </c>
      <c r="X4154" s="87" t="str">
        <f>VLOOKUP(CENSO[[#This Row],[NOME COMUM]],ESPECIES[],4,FALSE)</f>
        <v>Não</v>
      </c>
      <c r="Y4154" s="87" t="str">
        <f>IF(IFERROR(VLOOKUP(CENSO[[#This Row],[NOME COMUM]],COMERCIAIS[],2, FALSE), "Não") &lt;&gt; "Não", "Sim", "Não")</f>
        <v>Sim</v>
      </c>
      <c r="Z4154" s="133">
        <f>CENSO[[#This Row],[g (m²)]]/SUM(AEEF[AEEF-UT])</f>
        <v>5.1326506775134213E-4</v>
      </c>
      <c r="AA4154" s="133">
        <f>CENSO[[#This Row],[v (m³)]]/SUM(AEEF[AEEF-UT])</f>
        <v>3.9521410216853351E-3</v>
      </c>
    </row>
    <row r="4155" spans="1:27" ht="14">
      <c r="A4155" s="86">
        <v>1</v>
      </c>
      <c r="B4155" s="86">
        <v>2</v>
      </c>
      <c r="C4155" s="63">
        <v>115</v>
      </c>
      <c r="D4155" s="63">
        <v>4155</v>
      </c>
      <c r="E4155" s="63" t="str">
        <f>VLOOKUP(CENSO[[#This Row],[NOME COMUM]],ESPECIES[],2,FALSE)</f>
        <v>Couratari guianensis Aubl.</v>
      </c>
      <c r="F4155" s="64" t="s">
        <v>6</v>
      </c>
      <c r="G4155" s="64">
        <v>186</v>
      </c>
      <c r="H4155" s="97">
        <f>CENSO[[#This Row],[CAP (cm)]]/PI()</f>
        <v>59.205638830185066</v>
      </c>
      <c r="I4155" s="64">
        <v>18</v>
      </c>
      <c r="J4155" s="96">
        <f>(PI()*(CENSO[[#This Row],[DAP (cm)]]^2))/40000</f>
        <v>0.27530622056036053</v>
      </c>
      <c r="K4155" s="96">
        <f>CENSO[[#This Row],[g (m²)]]*CENSO[[#This Row],[H (m)]]*0.7</f>
        <v>3.4688583790605425</v>
      </c>
      <c r="L4155" s="64">
        <v>1</v>
      </c>
      <c r="M4155" s="65">
        <v>366283.5</v>
      </c>
      <c r="N4155" s="87">
        <v>9702668.8000000007</v>
      </c>
      <c r="O4155" s="87" t="s">
        <v>1228</v>
      </c>
      <c r="P4155" s="87" t="str">
        <f>VLOOKUP(CENSO[[#This Row],[DAP (cm)]],CD[],2,TRUE)</f>
        <v>TORA</v>
      </c>
      <c r="Q4155" s="87" t="str">
        <f>VLOOKUP(CENSO[[#This Row],[DAP (cm)]],DD[],2,TRUE)</f>
        <v>50├ 60</v>
      </c>
      <c r="R4155" s="87" t="str" cm="1">
        <f t="array" ref="R4155">INDEX(_xlfn.TEXTSPLIT(CENSO[[#This Row],[NOME CIENTIFICO]]," "),1)</f>
        <v>Couratari</v>
      </c>
      <c r="S4155" s="98" t="s">
        <v>1004</v>
      </c>
      <c r="T4155" s="87">
        <f>_xlfn.MINIFS(CENSO[DAP (cm)],CENSO[NOME CIENTIFICO],CENSO[[#This Row],[NOME CIENTIFICO]])</f>
        <v>38.833806114422465</v>
      </c>
      <c r="U41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55" s="87" t="str">
        <f>IF(CENSO[[#This Row],[DAP (cm)]]&lt;CENSO[[#This Row],[DMCE (cm)]],"DAP &lt; DMCE","DAP ≥ DMCE")</f>
        <v>DAP ≥ DMCE</v>
      </c>
      <c r="W4155" s="87" t="str">
        <f>IF(CENSO[[#This Row],[DAP (cm)]]&gt;200, "Superior", "Inferior")</f>
        <v>Inferior</v>
      </c>
      <c r="X4155" s="87" t="str">
        <f>VLOOKUP(CENSO[[#This Row],[NOME COMUM]],ESPECIES[],4,FALSE)</f>
        <v>Não</v>
      </c>
      <c r="Y4155" s="87" t="str">
        <f>IF(IFERROR(VLOOKUP(CENSO[[#This Row],[NOME COMUM]],COMERCIAIS[],2, FALSE), "Não") &lt;&gt; "Não", "Sim", "Não")</f>
        <v>Sim</v>
      </c>
      <c r="Z4155" s="133">
        <f>CENSO[[#This Row],[g (m²)]]/SUM(AEEF[AEEF-UT])</f>
        <v>4.8168723643460915E-4</v>
      </c>
      <c r="AA4155" s="133">
        <f>CENSO[[#This Row],[v (m³)]]/SUM(AEEF[AEEF-UT])</f>
        <v>6.0692591790760756E-3</v>
      </c>
    </row>
    <row r="4156" spans="1:27" ht="14">
      <c r="A4156" s="86">
        <v>1</v>
      </c>
      <c r="B4156" s="86">
        <v>2</v>
      </c>
      <c r="C4156" s="63">
        <v>115</v>
      </c>
      <c r="D4156" s="63">
        <v>4156</v>
      </c>
      <c r="E4156" s="63" t="str">
        <f>VLOOKUP(CENSO[[#This Row],[NOME COMUM]],ESPECIES[],2,FALSE)</f>
        <v>Schefflera morototoni (Aubl.) Decne. &amp; Planch.</v>
      </c>
      <c r="F4156" s="64" t="s">
        <v>12</v>
      </c>
      <c r="G4156" s="64">
        <v>223</v>
      </c>
      <c r="H4156" s="97">
        <f>CENSO[[#This Row],[CAP (cm)]]/PI()</f>
        <v>70.983104618985323</v>
      </c>
      <c r="I4156" s="64">
        <v>19</v>
      </c>
      <c r="J4156" s="96">
        <f>(PI()*(CENSO[[#This Row],[DAP (cm)]]^2))/40000</f>
        <v>0.39573080825084317</v>
      </c>
      <c r="K4156" s="96">
        <f>CENSO[[#This Row],[g (m²)]]*CENSO[[#This Row],[H (m)]]*0.7</f>
        <v>5.2632197497362139</v>
      </c>
      <c r="L4156" s="64">
        <v>1</v>
      </c>
      <c r="M4156" s="65">
        <v>366290.799999999</v>
      </c>
      <c r="N4156" s="87">
        <v>9702663.1999999899</v>
      </c>
      <c r="O4156" s="87" t="s">
        <v>1227</v>
      </c>
      <c r="P4156" s="87" t="str">
        <f>VLOOKUP(CENSO[[#This Row],[DAP (cm)]],CD[],2,TRUE)</f>
        <v>TORA</v>
      </c>
      <c r="Q4156" s="87" t="str">
        <f>VLOOKUP(CENSO[[#This Row],[DAP (cm)]],DD[],2,TRUE)</f>
        <v>70├ 80</v>
      </c>
      <c r="R4156" s="87" t="str" cm="1">
        <f t="array" ref="R4156">INDEX(_xlfn.TEXTSPLIT(CENSO[[#This Row],[NOME CIENTIFICO]]," "),1)</f>
        <v>Schefflera</v>
      </c>
      <c r="S4156" s="98" t="s">
        <v>1004</v>
      </c>
      <c r="T4156" s="87">
        <f>_xlfn.MINIFS(CENSO[DAP (cm)],CENSO[NOME CIENTIFICO],CENSO[[#This Row],[NOME CIENTIFICO]])</f>
        <v>40.425355545341418</v>
      </c>
      <c r="U41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4156" s="87" t="str">
        <f>IF(CENSO[[#This Row],[DAP (cm)]]&lt;CENSO[[#This Row],[DMCE (cm)]],"DAP &lt; DMCE","DAP ≥ DMCE")</f>
        <v>DAP ≥ DMCE</v>
      </c>
      <c r="W4156" s="87" t="str">
        <f>IF(CENSO[[#This Row],[DAP (cm)]]&gt;200, "Superior", "Inferior")</f>
        <v>Inferior</v>
      </c>
      <c r="X4156" s="87" t="str">
        <f>VLOOKUP(CENSO[[#This Row],[NOME COMUM]],ESPECIES[],4,FALSE)</f>
        <v>Não</v>
      </c>
      <c r="Y4156" s="87" t="str">
        <f>IF(IFERROR(VLOOKUP(CENSO[[#This Row],[NOME COMUM]],COMERCIAIS[],2, FALSE), "Não") &lt;&gt; "Não", "Sim", "Não")</f>
        <v>Não</v>
      </c>
      <c r="Z4156" s="133">
        <f>CENSO[[#This Row],[g (m²)]]/SUM(AEEF[AEEF-UT])</f>
        <v>6.9238711355811889E-4</v>
      </c>
      <c r="AA4156" s="133">
        <f>CENSO[[#This Row],[v (m³)]]/SUM(AEEF[AEEF-UT])</f>
        <v>9.2087486103229806E-3</v>
      </c>
    </row>
    <row r="4157" spans="1:27" ht="14">
      <c r="A4157" s="86">
        <v>1</v>
      </c>
      <c r="B4157" s="86">
        <v>2</v>
      </c>
      <c r="C4157" s="63">
        <v>115</v>
      </c>
      <c r="D4157" s="63">
        <v>4157</v>
      </c>
      <c r="E4157" s="63" t="str">
        <f>VLOOKUP(CENSO[[#This Row],[NOME COMUM]],ESPECIES[],2,FALSE)</f>
        <v>Hymenolobium petraeum Ducke</v>
      </c>
      <c r="F4157" s="64" t="s">
        <v>40</v>
      </c>
      <c r="G4157" s="64">
        <v>252</v>
      </c>
      <c r="H4157" s="97">
        <f>CENSO[[#This Row],[CAP (cm)]]/PI()</f>
        <v>80.214091318315255</v>
      </c>
      <c r="I4157" s="64">
        <v>17</v>
      </c>
      <c r="J4157" s="96">
        <f>(PI()*(CENSO[[#This Row],[DAP (cm)]]^2))/40000</f>
        <v>0.50534877530538613</v>
      </c>
      <c r="K4157" s="96">
        <f>CENSO[[#This Row],[g (m²)]]*CENSO[[#This Row],[H (m)]]*0.7</f>
        <v>6.0136504261340944</v>
      </c>
      <c r="L4157" s="64">
        <v>1</v>
      </c>
      <c r="M4157" s="65">
        <v>366306.799999999</v>
      </c>
      <c r="N4157" s="87">
        <v>9702624.6999999899</v>
      </c>
      <c r="O4157" s="87" t="s">
        <v>1228</v>
      </c>
      <c r="P4157" s="87" t="str">
        <f>VLOOKUP(CENSO[[#This Row],[DAP (cm)]],CD[],2,TRUE)</f>
        <v>TORA</v>
      </c>
      <c r="Q4157" s="87" t="str">
        <f>VLOOKUP(CENSO[[#This Row],[DAP (cm)]],DD[],2,TRUE)</f>
        <v>80├ 90</v>
      </c>
      <c r="R4157" s="87" t="str" cm="1">
        <f t="array" ref="R4157">INDEX(_xlfn.TEXTSPLIT(CENSO[[#This Row],[NOME CIENTIFICO]]," "),1)</f>
        <v>Hymenolobium</v>
      </c>
      <c r="S4157" s="98" t="s">
        <v>1004</v>
      </c>
      <c r="T4157" s="87">
        <f>_xlfn.MINIFS(CENSO[DAP (cm)],CENSO[NOME CIENTIFICO],CENSO[[#This Row],[NOME CIENTIFICO]])</f>
        <v>41.38028520389279</v>
      </c>
      <c r="U41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157" s="87" t="str">
        <f>IF(CENSO[[#This Row],[DAP (cm)]]&lt;CENSO[[#This Row],[DMCE (cm)]],"DAP &lt; DMCE","DAP ≥ DMCE")</f>
        <v>DAP ≥ DMCE</v>
      </c>
      <c r="W4157" s="87" t="str">
        <f>IF(CENSO[[#This Row],[DAP (cm)]]&gt;200, "Superior", "Inferior")</f>
        <v>Inferior</v>
      </c>
      <c r="X4157" s="87" t="str">
        <f>VLOOKUP(CENSO[[#This Row],[NOME COMUM]],ESPECIES[],4,FALSE)</f>
        <v>Não</v>
      </c>
      <c r="Y4157" s="87" t="str">
        <f>IF(IFERROR(VLOOKUP(CENSO[[#This Row],[NOME COMUM]],COMERCIAIS[],2, FALSE), "Não") &lt;&gt; "Não", "Sim", "Não")</f>
        <v>Sim</v>
      </c>
      <c r="Z4157" s="133">
        <f>CENSO[[#This Row],[g (m²)]]/SUM(AEEF[AEEF-UT])</f>
        <v>8.8417927686852314E-4</v>
      </c>
      <c r="AA4157" s="133">
        <f>CENSO[[#This Row],[v (m³)]]/SUM(AEEF[AEEF-UT])</f>
        <v>1.0521733394735425E-2</v>
      </c>
    </row>
    <row r="4158" spans="1:27" ht="14">
      <c r="A4158" s="86">
        <v>1</v>
      </c>
      <c r="B4158" s="86">
        <v>2</v>
      </c>
      <c r="C4158" s="63">
        <v>115</v>
      </c>
      <c r="D4158" s="63">
        <v>4158</v>
      </c>
      <c r="E4158" s="63" t="str">
        <f>VLOOKUP(CENSO[[#This Row],[NOME COMUM]],ESPECIES[],2,FALSE)</f>
        <v>Erisma uncinatum Warm.</v>
      </c>
      <c r="F4158" s="64" t="s">
        <v>98</v>
      </c>
      <c r="G4158" s="64">
        <v>627</v>
      </c>
      <c r="H4158" s="97">
        <f>CENSO[[#This Row],[CAP (cm)]]/PI()</f>
        <v>199.58029863723675</v>
      </c>
      <c r="I4158" s="64">
        <v>20</v>
      </c>
      <c r="J4158" s="96">
        <f>(PI()*(CENSO[[#This Row],[DAP (cm)]]^2))/40000</f>
        <v>3.1284211811386862</v>
      </c>
      <c r="K4158" s="96">
        <f>CENSO[[#This Row],[g (m²)]]*CENSO[[#This Row],[H (m)]]*0.7</f>
        <v>43.797896535941604</v>
      </c>
      <c r="L4158" s="64">
        <v>1</v>
      </c>
      <c r="M4158" s="65">
        <v>366257.09999999899</v>
      </c>
      <c r="N4158" s="87">
        <v>9702609.5</v>
      </c>
      <c r="O4158" s="87" t="s">
        <v>1228</v>
      </c>
      <c r="P4158" s="87" t="str">
        <f>VLOOKUP(CENSO[[#This Row],[DAP (cm)]],CD[],2,TRUE)</f>
        <v>TORA</v>
      </c>
      <c r="Q4158" s="87" t="str">
        <f>VLOOKUP(CENSO[[#This Row],[DAP (cm)]],DD[],2,TRUE)</f>
        <v>190├ 200</v>
      </c>
      <c r="R4158" s="87" t="str" cm="1">
        <f t="array" ref="R4158">INDEX(_xlfn.TEXTSPLIT(CENSO[[#This Row],[NOME CIENTIFICO]]," "),1)</f>
        <v>Erisma</v>
      </c>
      <c r="S4158" s="98" t="s">
        <v>1004</v>
      </c>
      <c r="T4158" s="87">
        <f>_xlfn.MINIFS(CENSO[DAP (cm)],CENSO[NOME CIENTIFICO],CENSO[[#This Row],[NOME CIENTIFICO]])</f>
        <v>41.38028520389279</v>
      </c>
      <c r="U41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158" s="87" t="str">
        <f>IF(CENSO[[#This Row],[DAP (cm)]]&lt;CENSO[[#This Row],[DMCE (cm)]],"DAP &lt; DMCE","DAP ≥ DMCE")</f>
        <v>DAP ≥ DMCE</v>
      </c>
      <c r="W4158" s="87" t="str">
        <f>IF(CENSO[[#This Row],[DAP (cm)]]&gt;200, "Superior", "Inferior")</f>
        <v>Inferior</v>
      </c>
      <c r="X4158" s="87" t="str">
        <f>VLOOKUP(CENSO[[#This Row],[NOME COMUM]],ESPECIES[],4,FALSE)</f>
        <v>Não</v>
      </c>
      <c r="Y4158" s="87" t="str">
        <f>IF(IFERROR(VLOOKUP(CENSO[[#This Row],[NOME COMUM]],COMERCIAIS[],2, FALSE), "Não") &lt;&gt; "Não", "Sim", "Não")</f>
        <v>Sim</v>
      </c>
      <c r="Z4158" s="133">
        <f>CENSO[[#This Row],[g (m²)]]/SUM(AEEF[AEEF-UT])</f>
        <v>5.4736160704214791E-3</v>
      </c>
      <c r="AA4158" s="133">
        <f>CENSO[[#This Row],[v (m³)]]/SUM(AEEF[AEEF-UT])</f>
        <v>7.6630624985900703E-2</v>
      </c>
    </row>
    <row r="4159" spans="1:27" ht="14">
      <c r="A4159" s="86">
        <v>1</v>
      </c>
      <c r="B4159" s="86">
        <v>2</v>
      </c>
      <c r="C4159" s="63">
        <v>115</v>
      </c>
      <c r="D4159" s="63">
        <v>4159</v>
      </c>
      <c r="E4159" s="63" t="str">
        <f>VLOOKUP(CENSO[[#This Row],[NOME COMUM]],ESPECIES[],2,FALSE)</f>
        <v>Dimorphandra multiflora Ducke</v>
      </c>
      <c r="F4159" s="64" t="s">
        <v>73</v>
      </c>
      <c r="G4159" s="64">
        <v>242</v>
      </c>
      <c r="H4159" s="97">
        <f>CENSO[[#This Row],[CAP (cm)]]/PI()</f>
        <v>77.03099245647735</v>
      </c>
      <c r="I4159" s="64">
        <v>17</v>
      </c>
      <c r="J4159" s="96">
        <f>(PI()*(CENSO[[#This Row],[DAP (cm)]]^2))/40000</f>
        <v>0.466037504361688</v>
      </c>
      <c r="K4159" s="96">
        <f>CENSO[[#This Row],[g (m²)]]*CENSO[[#This Row],[H (m)]]*0.7</f>
        <v>5.5458463019040876</v>
      </c>
      <c r="L4159" s="64">
        <v>2</v>
      </c>
      <c r="M4159" s="65">
        <v>366249.59999999899</v>
      </c>
      <c r="N4159" s="87">
        <v>9702579.9000000004</v>
      </c>
      <c r="O4159" s="87" t="s">
        <v>1227</v>
      </c>
      <c r="P4159" s="87" t="str">
        <f>VLOOKUP(CENSO[[#This Row],[DAP (cm)]],CD[],2,TRUE)</f>
        <v>TORA</v>
      </c>
      <c r="Q4159" s="87" t="str">
        <f>VLOOKUP(CENSO[[#This Row],[DAP (cm)]],DD[],2,TRUE)</f>
        <v>70├ 80</v>
      </c>
      <c r="R4159" s="87" t="str" cm="1">
        <f t="array" ref="R4159">INDEX(_xlfn.TEXTSPLIT(CENSO[[#This Row],[NOME CIENTIFICO]]," "),1)</f>
        <v>Dimorphandra</v>
      </c>
      <c r="S4159" s="98" t="s">
        <v>1004</v>
      </c>
      <c r="T4159" s="87">
        <f>_xlfn.MINIFS(CENSO[DAP (cm)],CENSO[NOME CIENTIFICO],CENSO[[#This Row],[NOME CIENTIFICO]])</f>
        <v>39.788735772973837</v>
      </c>
      <c r="U41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59" s="87" t="str">
        <f>IF(CENSO[[#This Row],[DAP (cm)]]&lt;CENSO[[#This Row],[DMCE (cm)]],"DAP &lt; DMCE","DAP ≥ DMCE")</f>
        <v>DAP ≥ DMCE</v>
      </c>
      <c r="W4159" s="87" t="str">
        <f>IF(CENSO[[#This Row],[DAP (cm)]]&gt;200, "Superior", "Inferior")</f>
        <v>Inferior</v>
      </c>
      <c r="X4159" s="87" t="str">
        <f>VLOOKUP(CENSO[[#This Row],[NOME COMUM]],ESPECIES[],4,FALSE)</f>
        <v>Não</v>
      </c>
      <c r="Y4159" s="87" t="str">
        <f>IF(IFERROR(VLOOKUP(CENSO[[#This Row],[NOME COMUM]],COMERCIAIS[],2, FALSE), "Não") &lt;&gt; "Não", "Sim", "Não")</f>
        <v>Não</v>
      </c>
      <c r="Z4159" s="133">
        <f>CENSO[[#This Row],[g (m²)]]/SUM(AEEF[AEEF-UT])</f>
        <v>8.1539863899168861E-4</v>
      </c>
      <c r="AA4159" s="133">
        <f>CENSO[[#This Row],[v (m³)]]/SUM(AEEF[AEEF-UT])</f>
        <v>9.7032438040010952E-3</v>
      </c>
    </row>
    <row r="4160" spans="1:27" ht="14">
      <c r="A4160" s="86">
        <v>1</v>
      </c>
      <c r="B4160" s="86">
        <v>2</v>
      </c>
      <c r="C4160" s="63">
        <v>115</v>
      </c>
      <c r="D4160" s="63">
        <v>4160</v>
      </c>
      <c r="E4160" s="63" t="str">
        <f>VLOOKUP(CENSO[[#This Row],[NOME COMUM]],ESPECIES[],2,FALSE)</f>
        <v>Rauvolfia pentaphylla (Huber) Ducke</v>
      </c>
      <c r="F4160" s="64" t="s">
        <v>94</v>
      </c>
      <c r="G4160" s="64">
        <v>248</v>
      </c>
      <c r="H4160" s="97">
        <f>CENSO[[#This Row],[CAP (cm)]]/PI()</f>
        <v>78.940851773580093</v>
      </c>
      <c r="I4160" s="64">
        <v>18</v>
      </c>
      <c r="J4160" s="96">
        <f>(PI()*(CENSO[[#This Row],[DAP (cm)]]^2))/40000</f>
        <v>0.48943328099619665</v>
      </c>
      <c r="K4160" s="96">
        <f>CENSO[[#This Row],[g (m²)]]*CENSO[[#This Row],[H (m)]]*0.7</f>
        <v>6.1668593405520777</v>
      </c>
      <c r="L4160" s="64">
        <v>3</v>
      </c>
      <c r="M4160" s="65">
        <v>366241.5</v>
      </c>
      <c r="N4160" s="87">
        <v>9702583.6999999899</v>
      </c>
      <c r="O4160" s="87" t="s">
        <v>1226</v>
      </c>
      <c r="P4160" s="87" t="str">
        <f>VLOOKUP(CENSO[[#This Row],[DAP (cm)]],CD[],2,TRUE)</f>
        <v>TORA</v>
      </c>
      <c r="Q4160" s="87" t="str">
        <f>VLOOKUP(CENSO[[#This Row],[DAP (cm)]],DD[],2,TRUE)</f>
        <v>70├ 80</v>
      </c>
      <c r="R4160" s="87" t="str" cm="1">
        <f t="array" ref="R4160">INDEX(_xlfn.TEXTSPLIT(CENSO[[#This Row],[NOME CIENTIFICO]]," "),1)</f>
        <v>Rauvolfia</v>
      </c>
      <c r="S4160" s="98" t="s">
        <v>1004</v>
      </c>
      <c r="T4160" s="87">
        <f>_xlfn.MINIFS(CENSO[DAP (cm)],CENSO[NOME CIENTIFICO],CENSO[[#This Row],[NOME CIENTIFICO]])</f>
        <v>54.112680651244418</v>
      </c>
      <c r="U41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64.112680651244418</v>
      </c>
      <c r="V4160" s="87" t="str">
        <f>IF(CENSO[[#This Row],[DAP (cm)]]&lt;CENSO[[#This Row],[DMCE (cm)]],"DAP &lt; DMCE","DAP ≥ DMCE")</f>
        <v>DAP ≥ DMCE</v>
      </c>
      <c r="W4160" s="87" t="str">
        <f>IF(CENSO[[#This Row],[DAP (cm)]]&gt;200, "Superior", "Inferior")</f>
        <v>Inferior</v>
      </c>
      <c r="X4160" s="87" t="str">
        <f>VLOOKUP(CENSO[[#This Row],[NOME COMUM]],ESPECIES[],4,FALSE)</f>
        <v>Não</v>
      </c>
      <c r="Y4160" s="87" t="str">
        <f>IF(IFERROR(VLOOKUP(CENSO[[#This Row],[NOME COMUM]],COMERCIAIS[],2, FALSE), "Não") &lt;&gt; "Não", "Sim", "Não")</f>
        <v>Não</v>
      </c>
      <c r="Z4160" s="133">
        <f>CENSO[[#This Row],[g (m²)]]/SUM(AEEF[AEEF-UT])</f>
        <v>8.5633286477263882E-4</v>
      </c>
      <c r="AA4160" s="133">
        <f>CENSO[[#This Row],[v (m³)]]/SUM(AEEF[AEEF-UT])</f>
        <v>1.0789794096135249E-2</v>
      </c>
    </row>
    <row r="4161" spans="1:27" ht="14">
      <c r="A4161" s="86">
        <v>1</v>
      </c>
      <c r="B4161" s="86">
        <v>2</v>
      </c>
      <c r="C4161" s="63">
        <v>115</v>
      </c>
      <c r="D4161" s="63">
        <v>4161</v>
      </c>
      <c r="E4161" s="63" t="str">
        <f>VLOOKUP(CENSO[[#This Row],[NOME COMUM]],ESPECIES[],2,FALSE)</f>
        <v>Pouteria sp.</v>
      </c>
      <c r="F4161" s="64" t="s">
        <v>83</v>
      </c>
      <c r="G4161" s="64">
        <v>140</v>
      </c>
      <c r="H4161" s="97">
        <f>CENSO[[#This Row],[CAP (cm)]]/PI()</f>
        <v>44.563384065730695</v>
      </c>
      <c r="I4161" s="64">
        <v>14</v>
      </c>
      <c r="J4161" s="96">
        <f>(PI()*(CENSO[[#This Row],[DAP (cm)]]^2))/40000</f>
        <v>0.15597184423005742</v>
      </c>
      <c r="K4161" s="96">
        <f>CENSO[[#This Row],[g (m²)]]*CENSO[[#This Row],[H (m)]]*0.7</f>
        <v>1.5285240734545624</v>
      </c>
      <c r="L4161" s="64">
        <v>1</v>
      </c>
      <c r="M4161" s="65">
        <v>366262.9</v>
      </c>
      <c r="N4161" s="87">
        <v>9702524</v>
      </c>
      <c r="O4161" s="98" t="s">
        <v>1225</v>
      </c>
      <c r="P4161" s="87" t="str">
        <f>VLOOKUP(CENSO[[#This Row],[DAP (cm)]],CD[],2,TRUE)</f>
        <v>TORETE</v>
      </c>
      <c r="Q4161" s="87" t="str">
        <f>VLOOKUP(CENSO[[#This Row],[DAP (cm)]],DD[],2,TRUE)</f>
        <v>40├ 50</v>
      </c>
      <c r="R4161" s="87" t="str" cm="1">
        <f t="array" ref="R4161">INDEX(_xlfn.TEXTSPLIT(CENSO[[#This Row],[NOME CIENTIFICO]]," "),1)</f>
        <v>Pouteria</v>
      </c>
      <c r="S4161" s="98" t="s">
        <v>1004</v>
      </c>
      <c r="T4161" s="87">
        <f>_xlfn.MINIFS(CENSO[DAP (cm)],CENSO[NOME CIENTIFICO],CENSO[[#This Row],[NOME CIENTIFICO]])</f>
        <v>39.788735772973837</v>
      </c>
      <c r="U41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61" s="87" t="str">
        <f>IF(CENSO[[#This Row],[DAP (cm)]]&lt;CENSO[[#This Row],[DMCE (cm)]],"DAP &lt; DMCE","DAP ≥ DMCE")</f>
        <v>DAP &lt; DMCE</v>
      </c>
      <c r="W4161" s="87" t="str">
        <f>IF(CENSO[[#This Row],[DAP (cm)]]&gt;200, "Superior", "Inferior")</f>
        <v>Inferior</v>
      </c>
      <c r="X4161" s="87" t="str">
        <f>VLOOKUP(CENSO[[#This Row],[NOME COMUM]],ESPECIES[],4,FALSE)</f>
        <v>Não</v>
      </c>
      <c r="Y4161" s="87" t="str">
        <f>IF(IFERROR(VLOOKUP(CENSO[[#This Row],[NOME COMUM]],COMERCIAIS[],2, FALSE), "Não") &lt;&gt; "Não", "Sim", "Não")</f>
        <v>Não</v>
      </c>
      <c r="Z4161" s="133">
        <f>CENSO[[#This Row],[g (m²)]]/SUM(AEEF[AEEF-UT])</f>
        <v>2.7289483853966759E-4</v>
      </c>
      <c r="AA4161" s="133">
        <f>CENSO[[#This Row],[v (m³)]]/SUM(AEEF[AEEF-UT])</f>
        <v>2.6743694176887419E-3</v>
      </c>
    </row>
    <row r="4162" spans="1:27" ht="14">
      <c r="A4162" s="86">
        <v>1</v>
      </c>
      <c r="B4162" s="86">
        <v>2</v>
      </c>
      <c r="C4162" s="63">
        <v>115</v>
      </c>
      <c r="D4162" s="63">
        <v>4162</v>
      </c>
      <c r="E4162" s="63" t="str">
        <f>VLOOKUP(CENSO[[#This Row],[NOME COMUM]],ESPECIES[],2,FALSE)</f>
        <v>Aspidosperma spruceanum Benth. ex Müll.Arg.</v>
      </c>
      <c r="F4162" s="64" t="s">
        <v>62</v>
      </c>
      <c r="G4162" s="64">
        <v>285</v>
      </c>
      <c r="H4162" s="97">
        <f>CENSO[[#This Row],[CAP (cm)]]/PI()</f>
        <v>90.718317562380349</v>
      </c>
      <c r="I4162" s="64">
        <v>20</v>
      </c>
      <c r="J4162" s="96">
        <f>(PI()*(CENSO[[#This Row],[DAP (cm)]]^2))/40000</f>
        <v>0.64636801263195998</v>
      </c>
      <c r="K4162" s="96">
        <f>CENSO[[#This Row],[g (m²)]]*CENSO[[#This Row],[H (m)]]*0.7</f>
        <v>9.0491521768474392</v>
      </c>
      <c r="L4162" s="64">
        <v>1</v>
      </c>
      <c r="M4162" s="65">
        <v>366218.299999999</v>
      </c>
      <c r="N4162" s="87">
        <v>9702530.5999999903</v>
      </c>
      <c r="O4162" s="87" t="s">
        <v>1227</v>
      </c>
      <c r="P4162" s="87" t="str">
        <f>VLOOKUP(CENSO[[#This Row],[DAP (cm)]],CD[],2,TRUE)</f>
        <v>TORA</v>
      </c>
      <c r="Q4162" s="87" t="str">
        <f>VLOOKUP(CENSO[[#This Row],[DAP (cm)]],DD[],2,TRUE)</f>
        <v>90├ 100</v>
      </c>
      <c r="R4162" s="87" t="str" cm="1">
        <f t="array" ref="R4162">INDEX(_xlfn.TEXTSPLIT(CENSO[[#This Row],[NOME CIENTIFICO]]," "),1)</f>
        <v>Aspidosperma</v>
      </c>
      <c r="S4162" s="98" t="s">
        <v>1004</v>
      </c>
      <c r="T4162" s="87">
        <f>_xlfn.MINIFS(CENSO[DAP (cm)],CENSO[NOME CIENTIFICO],CENSO[[#This Row],[NOME CIENTIFICO]])</f>
        <v>41.38028520389279</v>
      </c>
      <c r="U41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162" s="87" t="str">
        <f>IF(CENSO[[#This Row],[DAP (cm)]]&lt;CENSO[[#This Row],[DMCE (cm)]],"DAP &lt; DMCE","DAP ≥ DMCE")</f>
        <v>DAP ≥ DMCE</v>
      </c>
      <c r="W4162" s="87" t="str">
        <f>IF(CENSO[[#This Row],[DAP (cm)]]&gt;200, "Superior", "Inferior")</f>
        <v>Inferior</v>
      </c>
      <c r="X4162" s="87" t="str">
        <f>VLOOKUP(CENSO[[#This Row],[NOME COMUM]],ESPECIES[],4,FALSE)</f>
        <v>Não</v>
      </c>
      <c r="Y4162" s="87" t="str">
        <f>IF(IFERROR(VLOOKUP(CENSO[[#This Row],[NOME COMUM]],COMERCIAIS[],2, FALSE), "Não") &lt;&gt; "Não", "Sim", "Não")</f>
        <v>Não</v>
      </c>
      <c r="Z4162" s="133">
        <f>CENSO[[#This Row],[g (m²)]]/SUM(AEEF[AEEF-UT])</f>
        <v>1.1309124112441073E-3</v>
      </c>
      <c r="AA4162" s="133">
        <f>CENSO[[#This Row],[v (m³)]]/SUM(AEEF[AEEF-UT])</f>
        <v>1.5832773757417502E-2</v>
      </c>
    </row>
    <row r="4163" spans="1:27" ht="14">
      <c r="A4163" s="86">
        <v>1</v>
      </c>
      <c r="B4163" s="86">
        <v>2</v>
      </c>
      <c r="C4163" s="63">
        <v>115</v>
      </c>
      <c r="D4163" s="63">
        <v>4163</v>
      </c>
      <c r="E4163" s="63" t="str">
        <f>VLOOKUP(CENSO[[#This Row],[NOME COMUM]],ESPECIES[],2,FALSE)</f>
        <v>Goupia glabra Aubl.</v>
      </c>
      <c r="F4163" s="64" t="s">
        <v>34</v>
      </c>
      <c r="G4163" s="64">
        <v>497</v>
      </c>
      <c r="H4163" s="97">
        <f>CENSO[[#This Row],[CAP (cm)]]/PI()</f>
        <v>158.20001343334397</v>
      </c>
      <c r="I4163" s="64">
        <v>17</v>
      </c>
      <c r="J4163" s="96">
        <f>(PI()*(CENSO[[#This Row],[DAP (cm)]]^2))/40000</f>
        <v>1.9656351669092991</v>
      </c>
      <c r="K4163" s="96">
        <f>CENSO[[#This Row],[g (m²)]]*CENSO[[#This Row],[H (m)]]*0.7</f>
        <v>23.391058486220658</v>
      </c>
      <c r="L4163" s="64">
        <v>1</v>
      </c>
      <c r="M4163" s="65">
        <v>366216.59999999899</v>
      </c>
      <c r="N4163" s="87">
        <v>9702499.3000000007</v>
      </c>
      <c r="O4163" s="87" t="s">
        <v>1228</v>
      </c>
      <c r="P4163" s="87" t="str">
        <f>VLOOKUP(CENSO[[#This Row],[DAP (cm)]],CD[],2,TRUE)</f>
        <v>TORA</v>
      </c>
      <c r="Q4163" s="87" t="str">
        <f>VLOOKUP(CENSO[[#This Row],[DAP (cm)]],DD[],2,TRUE)</f>
        <v>150├ 160</v>
      </c>
      <c r="R4163" s="87" t="str" cm="1">
        <f t="array" ref="R4163">INDEX(_xlfn.TEXTSPLIT(CENSO[[#This Row],[NOME CIENTIFICO]]," "),1)</f>
        <v>Goupia</v>
      </c>
      <c r="S4163" s="98" t="s">
        <v>1004</v>
      </c>
      <c r="T4163" s="87">
        <f>_xlfn.MINIFS(CENSO[DAP (cm)],CENSO[NOME CIENTIFICO],CENSO[[#This Row],[NOME CIENTIFICO]])</f>
        <v>40.107045659157627</v>
      </c>
      <c r="U41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163" s="87" t="str">
        <f>IF(CENSO[[#This Row],[DAP (cm)]]&lt;CENSO[[#This Row],[DMCE (cm)]],"DAP &lt; DMCE","DAP ≥ DMCE")</f>
        <v>DAP ≥ DMCE</v>
      </c>
      <c r="W4163" s="87" t="str">
        <f>IF(CENSO[[#This Row],[DAP (cm)]]&gt;200, "Superior", "Inferior")</f>
        <v>Inferior</v>
      </c>
      <c r="X4163" s="87" t="str">
        <f>VLOOKUP(CENSO[[#This Row],[NOME COMUM]],ESPECIES[],4,FALSE)</f>
        <v>Não</v>
      </c>
      <c r="Y4163" s="87" t="str">
        <f>IF(IFERROR(VLOOKUP(CENSO[[#This Row],[NOME COMUM]],COMERCIAIS[],2, FALSE), "Não") &lt;&gt; "Não", "Sim", "Não")</f>
        <v>Sim</v>
      </c>
      <c r="Z4163" s="133">
        <f>CENSO[[#This Row],[g (m²)]]/SUM(AEEF[AEEF-UT])</f>
        <v>3.4391572026961615E-3</v>
      </c>
      <c r="AA4163" s="133">
        <f>CENSO[[#This Row],[v (m³)]]/SUM(AEEF[AEEF-UT])</f>
        <v>4.0925970712084321E-2</v>
      </c>
    </row>
    <row r="4164" spans="1:27" ht="14">
      <c r="A4164" s="86">
        <v>1</v>
      </c>
      <c r="B4164" s="86">
        <v>2</v>
      </c>
      <c r="C4164" s="63">
        <v>115</v>
      </c>
      <c r="D4164" s="63">
        <v>4164</v>
      </c>
      <c r="E4164" s="63" t="str">
        <f>VLOOKUP(CENSO[[#This Row],[NOME COMUM]],ESPECIES[],2,FALSE)</f>
        <v>Parkia pendula (Willd.) Benth. ex Walp.</v>
      </c>
      <c r="F4164" s="64" t="s">
        <v>58</v>
      </c>
      <c r="G4164" s="64">
        <v>315</v>
      </c>
      <c r="H4164" s="97">
        <f>CENSO[[#This Row],[CAP (cm)]]/PI()</f>
        <v>100.26761414789407</v>
      </c>
      <c r="I4164" s="64">
        <v>16</v>
      </c>
      <c r="J4164" s="96">
        <f>(PI()*(CENSO[[#This Row],[DAP (cm)]]^2))/40000</f>
        <v>0.78960746141466576</v>
      </c>
      <c r="K4164" s="96">
        <f>CENSO[[#This Row],[g (m²)]]*CENSO[[#This Row],[H (m)]]*0.7</f>
        <v>8.8436035678442551</v>
      </c>
      <c r="L4164" s="64">
        <v>1</v>
      </c>
      <c r="M4164" s="65">
        <v>366177.7</v>
      </c>
      <c r="N4164" s="87">
        <v>9702461.3000000007</v>
      </c>
      <c r="O4164" s="87" t="s">
        <v>1228</v>
      </c>
      <c r="P4164" s="87" t="str">
        <f>VLOOKUP(CENSO[[#This Row],[DAP (cm)]],CD[],2,TRUE)</f>
        <v>TORA</v>
      </c>
      <c r="Q4164" s="87" t="str">
        <f>VLOOKUP(CENSO[[#This Row],[DAP (cm)]],DD[],2,TRUE)</f>
        <v>100├ 110</v>
      </c>
      <c r="R4164" s="87" t="str" cm="1">
        <f t="array" ref="R4164">INDEX(_xlfn.TEXTSPLIT(CENSO[[#This Row],[NOME CIENTIFICO]]," "),1)</f>
        <v>Parkia</v>
      </c>
      <c r="S4164" s="98" t="s">
        <v>1004</v>
      </c>
      <c r="T4164" s="87">
        <f>_xlfn.MINIFS(CENSO[DAP (cm)],CENSO[NOME CIENTIFICO],CENSO[[#This Row],[NOME CIENTIFICO]])</f>
        <v>40.107045659157627</v>
      </c>
      <c r="U41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164" s="87" t="str">
        <f>IF(CENSO[[#This Row],[DAP (cm)]]&lt;CENSO[[#This Row],[DMCE (cm)]],"DAP &lt; DMCE","DAP ≥ DMCE")</f>
        <v>DAP ≥ DMCE</v>
      </c>
      <c r="W4164" s="87" t="str">
        <f>IF(CENSO[[#This Row],[DAP (cm)]]&gt;200, "Superior", "Inferior")</f>
        <v>Inferior</v>
      </c>
      <c r="X4164" s="87" t="str">
        <f>VLOOKUP(CENSO[[#This Row],[NOME COMUM]],ESPECIES[],4,FALSE)</f>
        <v>Não</v>
      </c>
      <c r="Y4164" s="87" t="str">
        <f>IF(IFERROR(VLOOKUP(CENSO[[#This Row],[NOME COMUM]],COMERCIAIS[],2, FALSE), "Não") &lt;&gt; "Não", "Sim", "Não")</f>
        <v>Sim</v>
      </c>
      <c r="Z4164" s="133">
        <f>CENSO[[#This Row],[g (m²)]]/SUM(AEEF[AEEF-UT])</f>
        <v>1.3815301201070673E-3</v>
      </c>
      <c r="AA4164" s="133">
        <f>CENSO[[#This Row],[v (m³)]]/SUM(AEEF[AEEF-UT])</f>
        <v>1.5473137345199152E-2</v>
      </c>
    </row>
    <row r="4165" spans="1:27" ht="14">
      <c r="A4165" s="86">
        <v>1</v>
      </c>
      <c r="B4165" s="86">
        <v>2</v>
      </c>
      <c r="C4165" s="63">
        <v>115</v>
      </c>
      <c r="D4165" s="63">
        <v>4165</v>
      </c>
      <c r="E4165" s="63" t="str">
        <f>VLOOKUP(CENSO[[#This Row],[NOME COMUM]],ESPECIES[],2,FALSE)</f>
        <v>Tachigali myrmecophila Ducke</v>
      </c>
      <c r="F4165" s="64" t="s">
        <v>14</v>
      </c>
      <c r="G4165" s="64">
        <v>247</v>
      </c>
      <c r="H4165" s="97">
        <f>CENSO[[#This Row],[CAP (cm)]]/PI()</f>
        <v>78.622541887396295</v>
      </c>
      <c r="I4165" s="64">
        <v>15</v>
      </c>
      <c r="J4165" s="96">
        <f>(PI()*(CENSO[[#This Row],[DAP (cm)]]^2))/40000</f>
        <v>0.48549419615467204</v>
      </c>
      <c r="K4165" s="96">
        <f>CENSO[[#This Row],[g (m²)]]*CENSO[[#This Row],[H (m)]]*0.7</f>
        <v>5.0976890596240558</v>
      </c>
      <c r="L4165" s="64">
        <v>1</v>
      </c>
      <c r="M4165" s="65">
        <v>366193.09999999899</v>
      </c>
      <c r="N4165" s="87">
        <v>9702454.0999999903</v>
      </c>
      <c r="O4165" s="87" t="s">
        <v>1228</v>
      </c>
      <c r="P4165" s="87" t="str">
        <f>VLOOKUP(CENSO[[#This Row],[DAP (cm)]],CD[],2,TRUE)</f>
        <v>TORA</v>
      </c>
      <c r="Q4165" s="87" t="str">
        <f>VLOOKUP(CENSO[[#This Row],[DAP (cm)]],DD[],2,TRUE)</f>
        <v>70├ 80</v>
      </c>
      <c r="R4165" s="87" t="str" cm="1">
        <f t="array" ref="R4165">INDEX(_xlfn.TEXTSPLIT(CENSO[[#This Row],[NOME CIENTIFICO]]," "),1)</f>
        <v>Tachigali</v>
      </c>
      <c r="S4165" s="98" t="s">
        <v>1004</v>
      </c>
      <c r="T4165" s="87">
        <f>_xlfn.MINIFS(CENSO[DAP (cm)],CENSO[NOME CIENTIFICO],CENSO[[#This Row],[NOME CIENTIFICO]])</f>
        <v>39.152116000606256</v>
      </c>
      <c r="U41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65" s="87" t="str">
        <f>IF(CENSO[[#This Row],[DAP (cm)]]&lt;CENSO[[#This Row],[DMCE (cm)]],"DAP &lt; DMCE","DAP ≥ DMCE")</f>
        <v>DAP ≥ DMCE</v>
      </c>
      <c r="W4165" s="87" t="str">
        <f>IF(CENSO[[#This Row],[DAP (cm)]]&gt;200, "Superior", "Inferior")</f>
        <v>Inferior</v>
      </c>
      <c r="X4165" s="87" t="str">
        <f>VLOOKUP(CENSO[[#This Row],[NOME COMUM]],ESPECIES[],4,FALSE)</f>
        <v>Não</v>
      </c>
      <c r="Y4165" s="87" t="str">
        <f>IF(IFERROR(VLOOKUP(CENSO[[#This Row],[NOME COMUM]],COMERCIAIS[],2, FALSE), "Não") &lt;&gt; "Não", "Sim", "Não")</f>
        <v>Sim</v>
      </c>
      <c r="Z4165" s="133">
        <f>CENSO[[#This Row],[g (m²)]]/SUM(AEEF[AEEF-UT])</f>
        <v>8.4944087777890709E-4</v>
      </c>
      <c r="AA4165" s="133">
        <f>CENSO[[#This Row],[v (m³)]]/SUM(AEEF[AEEF-UT])</f>
        <v>8.9191292166785237E-3</v>
      </c>
    </row>
    <row r="4166" spans="1:27" ht="14">
      <c r="A4166" s="86">
        <v>1</v>
      </c>
      <c r="B4166" s="86">
        <v>2</v>
      </c>
      <c r="C4166" s="63">
        <v>115</v>
      </c>
      <c r="D4166" s="63">
        <v>4166</v>
      </c>
      <c r="E4166" s="63" t="str">
        <f>VLOOKUP(CENSO[[#This Row],[NOME COMUM]],ESPECIES[],2,FALSE)</f>
        <v>Goupia glabra Aubl.</v>
      </c>
      <c r="F4166" s="64" t="s">
        <v>34</v>
      </c>
      <c r="G4166" s="64">
        <v>203</v>
      </c>
      <c r="H4166" s="97">
        <f>CENSO[[#This Row],[CAP (cm)]]/PI()</f>
        <v>64.616906895309512</v>
      </c>
      <c r="I4166" s="64">
        <v>11</v>
      </c>
      <c r="J4166" s="96">
        <f>(PI()*(CENSO[[#This Row],[DAP (cm)]]^2))/40000</f>
        <v>0.32793080249369577</v>
      </c>
      <c r="K4166" s="96">
        <f>CENSO[[#This Row],[g (m²)]]*CENSO[[#This Row],[H (m)]]*0.7</f>
        <v>2.5250671792014572</v>
      </c>
      <c r="L4166" s="64">
        <v>2</v>
      </c>
      <c r="M4166" s="65">
        <v>366204.299999999</v>
      </c>
      <c r="N4166" s="87">
        <v>9702443.1999999899</v>
      </c>
      <c r="O4166" s="87" t="s">
        <v>1228</v>
      </c>
      <c r="P4166" s="87" t="str">
        <f>VLOOKUP(CENSO[[#This Row],[DAP (cm)]],CD[],2,TRUE)</f>
        <v>TORA</v>
      </c>
      <c r="Q4166" s="87" t="str">
        <f>VLOOKUP(CENSO[[#This Row],[DAP (cm)]],DD[],2,TRUE)</f>
        <v>60├ 70</v>
      </c>
      <c r="R4166" s="87" t="str" cm="1">
        <f t="array" ref="R4166">INDEX(_xlfn.TEXTSPLIT(CENSO[[#This Row],[NOME CIENTIFICO]]," "),1)</f>
        <v>Goupia</v>
      </c>
      <c r="S4166" s="98" t="s">
        <v>1004</v>
      </c>
      <c r="T4166" s="87">
        <f>_xlfn.MINIFS(CENSO[DAP (cm)],CENSO[NOME CIENTIFICO],CENSO[[#This Row],[NOME CIENTIFICO]])</f>
        <v>40.107045659157627</v>
      </c>
      <c r="U41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166" s="87" t="str">
        <f>IF(CENSO[[#This Row],[DAP (cm)]]&lt;CENSO[[#This Row],[DMCE (cm)]],"DAP &lt; DMCE","DAP ≥ DMCE")</f>
        <v>DAP ≥ DMCE</v>
      </c>
      <c r="W4166" s="87" t="str">
        <f>IF(CENSO[[#This Row],[DAP (cm)]]&gt;200, "Superior", "Inferior")</f>
        <v>Inferior</v>
      </c>
      <c r="X4166" s="87" t="str">
        <f>VLOOKUP(CENSO[[#This Row],[NOME COMUM]],ESPECIES[],4,FALSE)</f>
        <v>Não</v>
      </c>
      <c r="Y4166" s="87" t="str">
        <f>IF(IFERROR(VLOOKUP(CENSO[[#This Row],[NOME COMUM]],COMERCIAIS[],2, FALSE), "Não") &lt;&gt; "Não", "Sim", "Não")</f>
        <v>Sim</v>
      </c>
      <c r="Z4166" s="133">
        <f>CENSO[[#This Row],[g (m²)]]/SUM(AEEF[AEEF-UT])</f>
        <v>5.7376139802965123E-4</v>
      </c>
      <c r="AA4166" s="133">
        <f>CENSO[[#This Row],[v (m³)]]/SUM(AEEF[AEEF-UT])</f>
        <v>4.4179627648283136E-3</v>
      </c>
    </row>
    <row r="4167" spans="1:27" ht="14">
      <c r="A4167" s="86">
        <v>1</v>
      </c>
      <c r="B4167" s="86">
        <v>2</v>
      </c>
      <c r="C4167" s="63">
        <v>115</v>
      </c>
      <c r="D4167" s="63">
        <v>4167</v>
      </c>
      <c r="E4167" s="63" t="str">
        <f>VLOOKUP(CENSO[[#This Row],[NOME COMUM]],ESPECIES[],2,FALSE)</f>
        <v>Pouteria sp.</v>
      </c>
      <c r="F4167" s="64" t="s">
        <v>83</v>
      </c>
      <c r="G4167" s="64">
        <v>188</v>
      </c>
      <c r="H4167" s="97">
        <f>CENSO[[#This Row],[CAP (cm)]]/PI()</f>
        <v>59.842258602552647</v>
      </c>
      <c r="I4167" s="64">
        <v>16</v>
      </c>
      <c r="J4167" s="96">
        <f>(PI()*(CENSO[[#This Row],[DAP (cm)]]^2))/40000</f>
        <v>0.28125861543199743</v>
      </c>
      <c r="K4167" s="96">
        <f>CENSO[[#This Row],[g (m²)]]*CENSO[[#This Row],[H (m)]]*0.7</f>
        <v>3.150096492838371</v>
      </c>
      <c r="L4167" s="64">
        <v>1</v>
      </c>
      <c r="M4167" s="65">
        <v>366205.09999999899</v>
      </c>
      <c r="N4167" s="87">
        <v>9702429.5999999903</v>
      </c>
      <c r="O4167" s="87" t="s">
        <v>1227</v>
      </c>
      <c r="P4167" s="87" t="str">
        <f>VLOOKUP(CENSO[[#This Row],[DAP (cm)]],CD[],2,TRUE)</f>
        <v>TORA</v>
      </c>
      <c r="Q4167" s="87" t="str">
        <f>VLOOKUP(CENSO[[#This Row],[DAP (cm)]],DD[],2,TRUE)</f>
        <v>50├ 60</v>
      </c>
      <c r="R4167" s="87" t="str" cm="1">
        <f t="array" ref="R4167">INDEX(_xlfn.TEXTSPLIT(CENSO[[#This Row],[NOME CIENTIFICO]]," "),1)</f>
        <v>Pouteria</v>
      </c>
      <c r="S4167" s="98" t="s">
        <v>1004</v>
      </c>
      <c r="T4167" s="87">
        <f>_xlfn.MINIFS(CENSO[DAP (cm)],CENSO[NOME CIENTIFICO],CENSO[[#This Row],[NOME CIENTIFICO]])</f>
        <v>39.788735772973837</v>
      </c>
      <c r="U41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67" s="87" t="str">
        <f>IF(CENSO[[#This Row],[DAP (cm)]]&lt;CENSO[[#This Row],[DMCE (cm)]],"DAP &lt; DMCE","DAP ≥ DMCE")</f>
        <v>DAP ≥ DMCE</v>
      </c>
      <c r="W4167" s="87" t="str">
        <f>IF(CENSO[[#This Row],[DAP (cm)]]&gt;200, "Superior", "Inferior")</f>
        <v>Inferior</v>
      </c>
      <c r="X4167" s="87" t="str">
        <f>VLOOKUP(CENSO[[#This Row],[NOME COMUM]],ESPECIES[],4,FALSE)</f>
        <v>Não</v>
      </c>
      <c r="Y4167" s="87" t="str">
        <f>IF(IFERROR(VLOOKUP(CENSO[[#This Row],[NOME COMUM]],COMERCIAIS[],2, FALSE), "Não") &lt;&gt; "Não", "Sim", "Não")</f>
        <v>Não</v>
      </c>
      <c r="Z4167" s="133">
        <f>CENSO[[#This Row],[g (m²)]]/SUM(AEEF[AEEF-UT])</f>
        <v>4.9210179455847001E-4</v>
      </c>
      <c r="AA4167" s="133">
        <f>CENSO[[#This Row],[v (m³)]]/SUM(AEEF[AEEF-UT])</f>
        <v>5.5115400990548638E-3</v>
      </c>
    </row>
    <row r="4168" spans="1:27" ht="14">
      <c r="A4168" s="86">
        <v>1</v>
      </c>
      <c r="B4168" s="86">
        <v>2</v>
      </c>
      <c r="C4168" s="63">
        <v>115</v>
      </c>
      <c r="D4168" s="63">
        <v>4168</v>
      </c>
      <c r="E4168" s="63" t="str">
        <f>VLOOKUP(CENSO[[#This Row],[NOME COMUM]],ESPECIES[],2,FALSE)</f>
        <v>Brosimum parinarioides Ducke</v>
      </c>
      <c r="F4168" s="64" t="s">
        <v>54</v>
      </c>
      <c r="G4168" s="64">
        <v>223</v>
      </c>
      <c r="H4168" s="97">
        <f>CENSO[[#This Row],[CAP (cm)]]/PI()</f>
        <v>70.983104618985323</v>
      </c>
      <c r="I4168" s="64">
        <v>19</v>
      </c>
      <c r="J4168" s="96">
        <f>(PI()*(CENSO[[#This Row],[DAP (cm)]]^2))/40000</f>
        <v>0.39573080825084317</v>
      </c>
      <c r="K4168" s="96">
        <f>CENSO[[#This Row],[g (m²)]]*CENSO[[#This Row],[H (m)]]*0.7</f>
        <v>5.2632197497362139</v>
      </c>
      <c r="L4168" s="64">
        <v>1</v>
      </c>
      <c r="M4168" s="65">
        <v>366182.5</v>
      </c>
      <c r="N4168" s="87">
        <v>9702390.5</v>
      </c>
      <c r="O4168" s="87" t="s">
        <v>1227</v>
      </c>
      <c r="P4168" s="87" t="str">
        <f>VLOOKUP(CENSO[[#This Row],[DAP (cm)]],CD[],2,TRUE)</f>
        <v>TORA</v>
      </c>
      <c r="Q4168" s="87" t="str">
        <f>VLOOKUP(CENSO[[#This Row],[DAP (cm)]],DD[],2,TRUE)</f>
        <v>70├ 80</v>
      </c>
      <c r="R4168" s="87" t="str" cm="1">
        <f t="array" ref="R4168">INDEX(_xlfn.TEXTSPLIT(CENSO[[#This Row],[NOME CIENTIFICO]]," "),1)</f>
        <v>Brosimum</v>
      </c>
      <c r="S4168" s="98" t="s">
        <v>1004</v>
      </c>
      <c r="T4168" s="87">
        <f>_xlfn.MINIFS(CENSO[DAP (cm)],CENSO[NOME CIENTIFICO],CENSO[[#This Row],[NOME CIENTIFICO]])</f>
        <v>41.38028520389279</v>
      </c>
      <c r="U41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168" s="87" t="str">
        <f>IF(CENSO[[#This Row],[DAP (cm)]]&lt;CENSO[[#This Row],[DMCE (cm)]],"DAP &lt; DMCE","DAP ≥ DMCE")</f>
        <v>DAP ≥ DMCE</v>
      </c>
      <c r="W4168" s="87" t="str">
        <f>IF(CENSO[[#This Row],[DAP (cm)]]&gt;200, "Superior", "Inferior")</f>
        <v>Inferior</v>
      </c>
      <c r="X4168" s="87" t="str">
        <f>VLOOKUP(CENSO[[#This Row],[NOME COMUM]],ESPECIES[],4,FALSE)</f>
        <v>Não</v>
      </c>
      <c r="Y4168" s="87" t="str">
        <f>IF(IFERROR(VLOOKUP(CENSO[[#This Row],[NOME COMUM]],COMERCIAIS[],2, FALSE), "Não") &lt;&gt; "Não", "Sim", "Não")</f>
        <v>Não</v>
      </c>
      <c r="Z4168" s="133">
        <f>CENSO[[#This Row],[g (m²)]]/SUM(AEEF[AEEF-UT])</f>
        <v>6.9238711355811889E-4</v>
      </c>
      <c r="AA4168" s="133">
        <f>CENSO[[#This Row],[v (m³)]]/SUM(AEEF[AEEF-UT])</f>
        <v>9.2087486103229806E-3</v>
      </c>
    </row>
    <row r="4169" spans="1:27" ht="14">
      <c r="A4169" s="86">
        <v>1</v>
      </c>
      <c r="B4169" s="86">
        <v>2</v>
      </c>
      <c r="C4169" s="63">
        <v>115</v>
      </c>
      <c r="D4169" s="63">
        <v>4169</v>
      </c>
      <c r="E4169" s="63" t="str">
        <f>VLOOKUP(CENSO[[#This Row],[NOME COMUM]],ESPECIES[],2,FALSE)</f>
        <v>Parkia pendula (Willd.) Benth. ex Walp.</v>
      </c>
      <c r="F4169" s="64" t="s">
        <v>58</v>
      </c>
      <c r="G4169" s="64">
        <v>210</v>
      </c>
      <c r="H4169" s="97">
        <f>CENSO[[#This Row],[CAP (cm)]]/PI()</f>
        <v>66.845076098596039</v>
      </c>
      <c r="I4169" s="64">
        <v>17</v>
      </c>
      <c r="J4169" s="96">
        <f>(PI()*(CENSO[[#This Row],[DAP (cm)]]^2))/40000</f>
        <v>0.35093664951762915</v>
      </c>
      <c r="K4169" s="96">
        <f>CENSO[[#This Row],[g (m²)]]*CENSO[[#This Row],[H (m)]]*0.7</f>
        <v>4.1761461292597861</v>
      </c>
      <c r="L4169" s="64">
        <v>1</v>
      </c>
      <c r="M4169" s="65">
        <v>366174.299999999</v>
      </c>
      <c r="N4169" s="87">
        <v>9702385.5999999903</v>
      </c>
      <c r="O4169" s="87" t="s">
        <v>1228</v>
      </c>
      <c r="P4169" s="87" t="str">
        <f>VLOOKUP(CENSO[[#This Row],[DAP (cm)]],CD[],2,TRUE)</f>
        <v>TORA</v>
      </c>
      <c r="Q4169" s="87" t="str">
        <f>VLOOKUP(CENSO[[#This Row],[DAP (cm)]],DD[],2,TRUE)</f>
        <v>60├ 70</v>
      </c>
      <c r="R4169" s="87" t="str" cm="1">
        <f t="array" ref="R4169">INDEX(_xlfn.TEXTSPLIT(CENSO[[#This Row],[NOME CIENTIFICO]]," "),1)</f>
        <v>Parkia</v>
      </c>
      <c r="S4169" s="98" t="s">
        <v>1004</v>
      </c>
      <c r="T4169" s="87">
        <f>_xlfn.MINIFS(CENSO[DAP (cm)],CENSO[NOME CIENTIFICO],CENSO[[#This Row],[NOME CIENTIFICO]])</f>
        <v>40.107045659157627</v>
      </c>
      <c r="U41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169" s="87" t="str">
        <f>IF(CENSO[[#This Row],[DAP (cm)]]&lt;CENSO[[#This Row],[DMCE (cm)]],"DAP &lt; DMCE","DAP ≥ DMCE")</f>
        <v>DAP ≥ DMCE</v>
      </c>
      <c r="W4169" s="87" t="str">
        <f>IF(CENSO[[#This Row],[DAP (cm)]]&gt;200, "Superior", "Inferior")</f>
        <v>Inferior</v>
      </c>
      <c r="X4169" s="87" t="str">
        <f>VLOOKUP(CENSO[[#This Row],[NOME COMUM]],ESPECIES[],4,FALSE)</f>
        <v>Não</v>
      </c>
      <c r="Y4169" s="87" t="str">
        <f>IF(IFERROR(VLOOKUP(CENSO[[#This Row],[NOME COMUM]],COMERCIAIS[],2, FALSE), "Não") &lt;&gt; "Não", "Sim", "Não")</f>
        <v>Sim</v>
      </c>
      <c r="Z4169" s="133">
        <f>CENSO[[#This Row],[g (m²)]]/SUM(AEEF[AEEF-UT])</f>
        <v>6.1401338671425204E-4</v>
      </c>
      <c r="AA4169" s="133">
        <f>CENSO[[#This Row],[v (m³)]]/SUM(AEEF[AEEF-UT])</f>
        <v>7.3067593018995977E-3</v>
      </c>
    </row>
    <row r="4170" spans="1:27" ht="14">
      <c r="A4170" s="86">
        <v>1</v>
      </c>
      <c r="B4170" s="86">
        <v>2</v>
      </c>
      <c r="C4170" s="63">
        <v>115</v>
      </c>
      <c r="D4170" s="63">
        <v>4170</v>
      </c>
      <c r="E4170" s="63" t="str">
        <f>VLOOKUP(CENSO[[#This Row],[NOME COMUM]],ESPECIES[],2,FALSE)</f>
        <v>Alexa grandiflora Ducke</v>
      </c>
      <c r="F4170" s="64" t="s">
        <v>13</v>
      </c>
      <c r="G4170" s="64">
        <v>284</v>
      </c>
      <c r="H4170" s="97">
        <f>CENSO[[#This Row],[CAP (cm)]]/PI()</f>
        <v>90.400007676196552</v>
      </c>
      <c r="I4170" s="64">
        <v>18</v>
      </c>
      <c r="J4170" s="96">
        <f>(PI()*(CENSO[[#This Row],[DAP (cm)]]^2))/40000</f>
        <v>0.64184005450099546</v>
      </c>
      <c r="K4170" s="96">
        <f>CENSO[[#This Row],[g (m²)]]*CENSO[[#This Row],[H (m)]]*0.7</f>
        <v>8.0871846867125434</v>
      </c>
      <c r="L4170" s="64">
        <v>1</v>
      </c>
      <c r="M4170" s="65">
        <v>366163.799999999</v>
      </c>
      <c r="N4170" s="87">
        <v>9702380.5999999903</v>
      </c>
      <c r="O4170" s="87" t="s">
        <v>1227</v>
      </c>
      <c r="P4170" s="87" t="str">
        <f>VLOOKUP(CENSO[[#This Row],[DAP (cm)]],CD[],2,TRUE)</f>
        <v>TORA</v>
      </c>
      <c r="Q4170" s="87" t="str">
        <f>VLOOKUP(CENSO[[#This Row],[DAP (cm)]],DD[],2,TRUE)</f>
        <v>90├ 100</v>
      </c>
      <c r="R4170" s="87" t="str" cm="1">
        <f t="array" ref="R4170">INDEX(_xlfn.TEXTSPLIT(CENSO[[#This Row],[NOME CIENTIFICO]]," "),1)</f>
        <v>Alexa</v>
      </c>
      <c r="S4170" s="98" t="s">
        <v>1004</v>
      </c>
      <c r="T4170" s="87">
        <f>_xlfn.MINIFS(CENSO[DAP (cm)],CENSO[NOME CIENTIFICO],CENSO[[#This Row],[NOME CIENTIFICO]])</f>
        <v>39.788735772973837</v>
      </c>
      <c r="U41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70" s="87" t="str">
        <f>IF(CENSO[[#This Row],[DAP (cm)]]&lt;CENSO[[#This Row],[DMCE (cm)]],"DAP &lt; DMCE","DAP ≥ DMCE")</f>
        <v>DAP ≥ DMCE</v>
      </c>
      <c r="W4170" s="87" t="str">
        <f>IF(CENSO[[#This Row],[DAP (cm)]]&gt;200, "Superior", "Inferior")</f>
        <v>Inferior</v>
      </c>
      <c r="X4170" s="87" t="str">
        <f>VLOOKUP(CENSO[[#This Row],[NOME COMUM]],ESPECIES[],4,FALSE)</f>
        <v>Não</v>
      </c>
      <c r="Y4170" s="87" t="str">
        <f>IF(IFERROR(VLOOKUP(CENSO[[#This Row],[NOME COMUM]],COMERCIAIS[],2, FALSE), "Não") &lt;&gt; "Não", "Sim", "Não")</f>
        <v>Não</v>
      </c>
      <c r="Z4170" s="133">
        <f>CENSO[[#This Row],[g (m²)]]/SUM(AEEF[AEEF-UT])</f>
        <v>1.122990107002828E-3</v>
      </c>
      <c r="AA4170" s="133">
        <f>CENSO[[#This Row],[v (m³)]]/SUM(AEEF[AEEF-UT])</f>
        <v>1.4149675348235633E-2</v>
      </c>
    </row>
    <row r="4171" spans="1:27" ht="14">
      <c r="A4171" s="86">
        <v>1</v>
      </c>
      <c r="B4171" s="86">
        <v>2</v>
      </c>
      <c r="C4171" s="63">
        <v>115</v>
      </c>
      <c r="D4171" s="63">
        <v>4171</v>
      </c>
      <c r="E4171" s="63" t="str">
        <f>VLOOKUP(CENSO[[#This Row],[NOME COMUM]],ESPECIES[],2,FALSE)</f>
        <v>Lecythis pisonis Cambess.</v>
      </c>
      <c r="F4171" s="64" t="s">
        <v>9</v>
      </c>
      <c r="G4171" s="64">
        <v>305</v>
      </c>
      <c r="H4171" s="97">
        <f>CENSO[[#This Row],[CAP (cm)]]/PI()</f>
        <v>97.08451528605616</v>
      </c>
      <c r="I4171" s="64">
        <v>20</v>
      </c>
      <c r="J4171" s="96">
        <f>(PI()*(CENSO[[#This Row],[DAP (cm)]]^2))/40000</f>
        <v>0.74026942905617821</v>
      </c>
      <c r="K4171" s="96">
        <f>CENSO[[#This Row],[g (m²)]]*CENSO[[#This Row],[H (m)]]*0.7</f>
        <v>10.363772006786494</v>
      </c>
      <c r="L4171" s="64">
        <v>1</v>
      </c>
      <c r="M4171" s="65">
        <v>366152.5</v>
      </c>
      <c r="N4171" s="87">
        <v>9702382.5999999903</v>
      </c>
      <c r="O4171" s="87" t="s">
        <v>1228</v>
      </c>
      <c r="P4171" s="87" t="str">
        <f>VLOOKUP(CENSO[[#This Row],[DAP (cm)]],CD[],2,TRUE)</f>
        <v>TORA</v>
      </c>
      <c r="Q4171" s="87" t="str">
        <f>VLOOKUP(CENSO[[#This Row],[DAP (cm)]],DD[],2,TRUE)</f>
        <v>90├ 100</v>
      </c>
      <c r="R4171" s="87" t="str" cm="1">
        <f t="array" ref="R4171">INDEX(_xlfn.TEXTSPLIT(CENSO[[#This Row],[NOME CIENTIFICO]]," "),1)</f>
        <v>Lecythis</v>
      </c>
      <c r="S4171" s="98" t="s">
        <v>1004</v>
      </c>
      <c r="T4171" s="87">
        <f>_xlfn.MINIFS(CENSO[DAP (cm)],CENSO[NOME CIENTIFICO],CENSO[[#This Row],[NOME CIENTIFICO]])</f>
        <v>40.743665431525208</v>
      </c>
      <c r="U41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4171" s="87" t="str">
        <f>IF(CENSO[[#This Row],[DAP (cm)]]&lt;CENSO[[#This Row],[DMCE (cm)]],"DAP &lt; DMCE","DAP ≥ DMCE")</f>
        <v>DAP ≥ DMCE</v>
      </c>
      <c r="W4171" s="87" t="str">
        <f>IF(CENSO[[#This Row],[DAP (cm)]]&gt;200, "Superior", "Inferior")</f>
        <v>Inferior</v>
      </c>
      <c r="X4171" s="87" t="str">
        <f>VLOOKUP(CENSO[[#This Row],[NOME COMUM]],ESPECIES[],4,FALSE)</f>
        <v>Não</v>
      </c>
      <c r="Y4171" s="87" t="str">
        <f>IF(IFERROR(VLOOKUP(CENSO[[#This Row],[NOME COMUM]],COMERCIAIS[],2, FALSE), "Não") &lt;&gt; "Não", "Sim", "Não")</f>
        <v>Sim</v>
      </c>
      <c r="Z4171" s="133">
        <f>CENSO[[#This Row],[g (m²)]]/SUM(AEEF[AEEF-UT])</f>
        <v>1.2952062426098256E-3</v>
      </c>
      <c r="AA4171" s="133">
        <f>CENSO[[#This Row],[v (m³)]]/SUM(AEEF[AEEF-UT])</f>
        <v>1.8132887396537557E-2</v>
      </c>
    </row>
    <row r="4172" spans="1:27" ht="14">
      <c r="A4172" s="86">
        <v>1</v>
      </c>
      <c r="B4172" s="86">
        <v>2</v>
      </c>
      <c r="C4172" s="63">
        <v>115</v>
      </c>
      <c r="D4172" s="63">
        <v>4172</v>
      </c>
      <c r="E4172" s="63" t="str">
        <f>VLOOKUP(CENSO[[#This Row],[NOME COMUM]],ESPECIES[],2,FALSE)</f>
        <v>Ocotea cymbarum Kunth</v>
      </c>
      <c r="F4172" s="64" t="s">
        <v>11</v>
      </c>
      <c r="G4172" s="64">
        <v>190</v>
      </c>
      <c r="H4172" s="97">
        <f>CENSO[[#This Row],[CAP (cm)]]/PI()</f>
        <v>60.478878374920228</v>
      </c>
      <c r="I4172" s="64">
        <v>11</v>
      </c>
      <c r="J4172" s="96">
        <f>(PI()*(CENSO[[#This Row],[DAP (cm)]]^2))/40000</f>
        <v>0.28727467228087106</v>
      </c>
      <c r="K4172" s="96">
        <f>CENSO[[#This Row],[g (m²)]]*CENSO[[#This Row],[H (m)]]*0.7</f>
        <v>2.2120149765627071</v>
      </c>
      <c r="L4172" s="64">
        <v>2</v>
      </c>
      <c r="M4172" s="65">
        <v>366141.5</v>
      </c>
      <c r="N4172" s="87">
        <v>9702376.6999999899</v>
      </c>
      <c r="O4172" s="87" t="s">
        <v>1228</v>
      </c>
      <c r="P4172" s="87" t="str">
        <f>VLOOKUP(CENSO[[#This Row],[DAP (cm)]],CD[],2,TRUE)</f>
        <v>TORA</v>
      </c>
      <c r="Q4172" s="87" t="str">
        <f>VLOOKUP(CENSO[[#This Row],[DAP (cm)]],DD[],2,TRUE)</f>
        <v>60├ 70</v>
      </c>
      <c r="R4172" s="87" t="str" cm="1">
        <f t="array" ref="R4172">INDEX(_xlfn.TEXTSPLIT(CENSO[[#This Row],[NOME CIENTIFICO]]," "),1)</f>
        <v>Ocotea</v>
      </c>
      <c r="S4172" s="98" t="s">
        <v>1004</v>
      </c>
      <c r="T4172" s="87">
        <f>_xlfn.MINIFS(CENSO[DAP (cm)],CENSO[NOME CIENTIFICO],CENSO[[#This Row],[NOME CIENTIFICO]])</f>
        <v>39.470425886790046</v>
      </c>
      <c r="U41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72" s="87" t="str">
        <f>IF(CENSO[[#This Row],[DAP (cm)]]&lt;CENSO[[#This Row],[DMCE (cm)]],"DAP &lt; DMCE","DAP ≥ DMCE")</f>
        <v>DAP ≥ DMCE</v>
      </c>
      <c r="W4172" s="87" t="str">
        <f>IF(CENSO[[#This Row],[DAP (cm)]]&gt;200, "Superior", "Inferior")</f>
        <v>Inferior</v>
      </c>
      <c r="X4172" s="87" t="str">
        <f>VLOOKUP(CENSO[[#This Row],[NOME COMUM]],ESPECIES[],4,FALSE)</f>
        <v>Não</v>
      </c>
      <c r="Y4172" s="87" t="str">
        <f>IF(IFERROR(VLOOKUP(CENSO[[#This Row],[NOME COMUM]],COMERCIAIS[],2, FALSE), "Não") &lt;&gt; "Não", "Sim", "Não")</f>
        <v>Sim</v>
      </c>
      <c r="Z4172" s="133">
        <f>CENSO[[#This Row],[g (m²)]]/SUM(AEEF[AEEF-UT])</f>
        <v>5.0262773833071434E-4</v>
      </c>
      <c r="AA4172" s="133">
        <f>CENSO[[#This Row],[v (m³)]]/SUM(AEEF[AEEF-UT])</f>
        <v>3.8702335851465001E-3</v>
      </c>
    </row>
    <row r="4173" spans="1:27" ht="14">
      <c r="A4173" s="86">
        <v>1</v>
      </c>
      <c r="B4173" s="86">
        <v>2</v>
      </c>
      <c r="C4173" s="63">
        <v>115</v>
      </c>
      <c r="D4173" s="63">
        <v>4173</v>
      </c>
      <c r="E4173" s="63" t="str">
        <f>VLOOKUP(CENSO[[#This Row],[NOME COMUM]],ESPECIES[],2,FALSE)</f>
        <v>Alexa grandiflora Ducke</v>
      </c>
      <c r="F4173" s="64" t="s">
        <v>13</v>
      </c>
      <c r="G4173" s="64">
        <v>300</v>
      </c>
      <c r="H4173" s="97">
        <f>CENSO[[#This Row],[CAP (cm)]]/PI()</f>
        <v>95.4929658551372</v>
      </c>
      <c r="I4173" s="64">
        <v>20</v>
      </c>
      <c r="J4173" s="96">
        <f>(PI()*(CENSO[[#This Row],[DAP (cm)]]^2))/40000</f>
        <v>0.7161972439135289</v>
      </c>
      <c r="K4173" s="96">
        <f>CENSO[[#This Row],[g (m²)]]*CENSO[[#This Row],[H (m)]]*0.7</f>
        <v>10.026761414789403</v>
      </c>
      <c r="L4173" s="64">
        <v>1</v>
      </c>
      <c r="M4173" s="65">
        <v>366139.4</v>
      </c>
      <c r="N4173" s="87">
        <v>9702344.5999999903</v>
      </c>
      <c r="O4173" s="87" t="s">
        <v>1227</v>
      </c>
      <c r="P4173" s="87" t="str">
        <f>VLOOKUP(CENSO[[#This Row],[DAP (cm)]],CD[],2,TRUE)</f>
        <v>TORA</v>
      </c>
      <c r="Q4173" s="87" t="str">
        <f>VLOOKUP(CENSO[[#This Row],[DAP (cm)]],DD[],2,TRUE)</f>
        <v>90├ 100</v>
      </c>
      <c r="R4173" s="87" t="str" cm="1">
        <f t="array" ref="R4173">INDEX(_xlfn.TEXTSPLIT(CENSO[[#This Row],[NOME CIENTIFICO]]," "),1)</f>
        <v>Alexa</v>
      </c>
      <c r="S4173" s="98" t="s">
        <v>1004</v>
      </c>
      <c r="T4173" s="87">
        <f>_xlfn.MINIFS(CENSO[DAP (cm)],CENSO[NOME CIENTIFICO],CENSO[[#This Row],[NOME CIENTIFICO]])</f>
        <v>39.788735772973837</v>
      </c>
      <c r="U41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73" s="87" t="str">
        <f>IF(CENSO[[#This Row],[DAP (cm)]]&lt;CENSO[[#This Row],[DMCE (cm)]],"DAP &lt; DMCE","DAP ≥ DMCE")</f>
        <v>DAP ≥ DMCE</v>
      </c>
      <c r="W4173" s="87" t="str">
        <f>IF(CENSO[[#This Row],[DAP (cm)]]&gt;200, "Superior", "Inferior")</f>
        <v>Inferior</v>
      </c>
      <c r="X4173" s="87" t="str">
        <f>VLOOKUP(CENSO[[#This Row],[NOME COMUM]],ESPECIES[],4,FALSE)</f>
        <v>Não</v>
      </c>
      <c r="Y4173" s="87" t="str">
        <f>IF(IFERROR(VLOOKUP(CENSO[[#This Row],[NOME COMUM]],COMERCIAIS[],2, FALSE), "Não") &lt;&gt; "Não", "Sim", "Não")</f>
        <v>Não</v>
      </c>
      <c r="Z4173" s="133">
        <f>CENSO[[#This Row],[g (m²)]]/SUM(AEEF[AEEF-UT])</f>
        <v>1.2530885443148001E-3</v>
      </c>
      <c r="AA4173" s="133">
        <f>CENSO[[#This Row],[v (m³)]]/SUM(AEEF[AEEF-UT])</f>
        <v>1.75432396204072E-2</v>
      </c>
    </row>
    <row r="4174" spans="1:27" ht="14">
      <c r="A4174" s="86">
        <v>1</v>
      </c>
      <c r="B4174" s="86">
        <v>2</v>
      </c>
      <c r="C4174" s="63">
        <v>115</v>
      </c>
      <c r="D4174" s="63">
        <v>4174</v>
      </c>
      <c r="E4174" s="63" t="str">
        <f>VLOOKUP(CENSO[[#This Row],[NOME COMUM]],ESPECIES[],2,FALSE)</f>
        <v>Alexa grandiflora Ducke</v>
      </c>
      <c r="F4174" s="64" t="s">
        <v>13</v>
      </c>
      <c r="G4174" s="64">
        <v>400</v>
      </c>
      <c r="H4174" s="97">
        <f>CENSO[[#This Row],[CAP (cm)]]/PI()</f>
        <v>127.32395447351627</v>
      </c>
      <c r="I4174" s="64">
        <v>20</v>
      </c>
      <c r="J4174" s="96">
        <f>(PI()*(CENSO[[#This Row],[DAP (cm)]]^2))/40000</f>
        <v>1.2732395447351625</v>
      </c>
      <c r="K4174" s="96">
        <f>CENSO[[#This Row],[g (m²)]]*CENSO[[#This Row],[H (m)]]*0.7</f>
        <v>17.825353626292273</v>
      </c>
      <c r="L4174" s="64">
        <v>1</v>
      </c>
      <c r="M4174" s="65">
        <v>366121.7</v>
      </c>
      <c r="N4174" s="87">
        <v>9702348.5</v>
      </c>
      <c r="O4174" s="87" t="s">
        <v>1227</v>
      </c>
      <c r="P4174" s="87" t="str">
        <f>VLOOKUP(CENSO[[#This Row],[DAP (cm)]],CD[],2,TRUE)</f>
        <v>TORA</v>
      </c>
      <c r="Q4174" s="87" t="str">
        <f>VLOOKUP(CENSO[[#This Row],[DAP (cm)]],DD[],2,TRUE)</f>
        <v>120├ 130</v>
      </c>
      <c r="R4174" s="87" t="str" cm="1">
        <f t="array" ref="R4174">INDEX(_xlfn.TEXTSPLIT(CENSO[[#This Row],[NOME CIENTIFICO]]," "),1)</f>
        <v>Alexa</v>
      </c>
      <c r="S4174" s="98" t="s">
        <v>1004</v>
      </c>
      <c r="T4174" s="87">
        <f>_xlfn.MINIFS(CENSO[DAP (cm)],CENSO[NOME CIENTIFICO],CENSO[[#This Row],[NOME CIENTIFICO]])</f>
        <v>39.788735772973837</v>
      </c>
      <c r="U41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74" s="87" t="str">
        <f>IF(CENSO[[#This Row],[DAP (cm)]]&lt;CENSO[[#This Row],[DMCE (cm)]],"DAP &lt; DMCE","DAP ≥ DMCE")</f>
        <v>DAP ≥ DMCE</v>
      </c>
      <c r="W4174" s="87" t="str">
        <f>IF(CENSO[[#This Row],[DAP (cm)]]&gt;200, "Superior", "Inferior")</f>
        <v>Inferior</v>
      </c>
      <c r="X4174" s="87" t="str">
        <f>VLOOKUP(CENSO[[#This Row],[NOME COMUM]],ESPECIES[],4,FALSE)</f>
        <v>Não</v>
      </c>
      <c r="Y4174" s="87" t="str">
        <f>IF(IFERROR(VLOOKUP(CENSO[[#This Row],[NOME COMUM]],COMERCIAIS[],2, FALSE), "Não") &lt;&gt; "Não", "Sim", "Não")</f>
        <v>Não</v>
      </c>
      <c r="Z4174" s="133">
        <f>CENSO[[#This Row],[g (m²)]]/SUM(AEEF[AEEF-UT])</f>
        <v>2.2277129676707558E-3</v>
      </c>
      <c r="AA4174" s="133">
        <f>CENSO[[#This Row],[v (m³)]]/SUM(AEEF[AEEF-UT])</f>
        <v>3.1187981547390577E-2</v>
      </c>
    </row>
    <row r="4175" spans="1:27" ht="14">
      <c r="A4175" s="86">
        <v>1</v>
      </c>
      <c r="B4175" s="86">
        <v>2</v>
      </c>
      <c r="C4175" s="63">
        <v>115</v>
      </c>
      <c r="D4175" s="63">
        <v>4175</v>
      </c>
      <c r="E4175" s="63" t="str">
        <f>VLOOKUP(CENSO[[#This Row],[NOME COMUM]],ESPECIES[],2,FALSE)</f>
        <v>Erisma uncinatum Warm.</v>
      </c>
      <c r="F4175" s="64" t="s">
        <v>98</v>
      </c>
      <c r="G4175" s="64">
        <v>410</v>
      </c>
      <c r="H4175" s="97">
        <f>CENSO[[#This Row],[CAP (cm)]]/PI()</f>
        <v>130.50705333535419</v>
      </c>
      <c r="I4175" s="64">
        <v>17</v>
      </c>
      <c r="J4175" s="96">
        <f>(PI()*(CENSO[[#This Row],[DAP (cm)]]^2))/40000</f>
        <v>1.3376972966873806</v>
      </c>
      <c r="K4175" s="96">
        <f>CENSO[[#This Row],[g (m²)]]*CENSO[[#This Row],[H (m)]]*0.7</f>
        <v>15.918597830579827</v>
      </c>
      <c r="L4175" s="64">
        <v>1</v>
      </c>
      <c r="M4175" s="65">
        <v>366126.799999999</v>
      </c>
      <c r="N4175" s="87">
        <v>9702326.1999999899</v>
      </c>
      <c r="O4175" s="87" t="s">
        <v>1228</v>
      </c>
      <c r="P4175" s="87" t="str">
        <f>VLOOKUP(CENSO[[#This Row],[DAP (cm)]],CD[],2,TRUE)</f>
        <v>TORA</v>
      </c>
      <c r="Q4175" s="87" t="str">
        <f>VLOOKUP(CENSO[[#This Row],[DAP (cm)]],DD[],2,TRUE)</f>
        <v>130├ 140</v>
      </c>
      <c r="R4175" s="87" t="str" cm="1">
        <f t="array" ref="R4175">INDEX(_xlfn.TEXTSPLIT(CENSO[[#This Row],[NOME CIENTIFICO]]," "),1)</f>
        <v>Erisma</v>
      </c>
      <c r="S4175" s="98" t="s">
        <v>1004</v>
      </c>
      <c r="T4175" s="87">
        <f>_xlfn.MINIFS(CENSO[DAP (cm)],CENSO[NOME CIENTIFICO],CENSO[[#This Row],[NOME CIENTIFICO]])</f>
        <v>41.38028520389279</v>
      </c>
      <c r="U41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175" s="87" t="str">
        <f>IF(CENSO[[#This Row],[DAP (cm)]]&lt;CENSO[[#This Row],[DMCE (cm)]],"DAP &lt; DMCE","DAP ≥ DMCE")</f>
        <v>DAP ≥ DMCE</v>
      </c>
      <c r="W4175" s="87" t="str">
        <f>IF(CENSO[[#This Row],[DAP (cm)]]&gt;200, "Superior", "Inferior")</f>
        <v>Inferior</v>
      </c>
      <c r="X4175" s="87" t="str">
        <f>VLOOKUP(CENSO[[#This Row],[NOME COMUM]],ESPECIES[],4,FALSE)</f>
        <v>Não</v>
      </c>
      <c r="Y4175" s="87" t="str">
        <f>IF(IFERROR(VLOOKUP(CENSO[[#This Row],[NOME COMUM]],COMERCIAIS[],2, FALSE), "Não") &lt;&gt; "Não", "Sim", "Não")</f>
        <v>Sim</v>
      </c>
      <c r="Z4175" s="133">
        <f>CENSO[[#This Row],[g (m²)]]/SUM(AEEF[AEEF-UT])</f>
        <v>2.3404909366590886E-3</v>
      </c>
      <c r="AA4175" s="133">
        <f>CENSO[[#This Row],[v (m³)]]/SUM(AEEF[AEEF-UT])</f>
        <v>2.7851842146243151E-2</v>
      </c>
    </row>
    <row r="4176" spans="1:27" ht="14">
      <c r="A4176" s="86">
        <v>1</v>
      </c>
      <c r="B4176" s="86">
        <v>2</v>
      </c>
      <c r="C4176" s="63">
        <v>115</v>
      </c>
      <c r="D4176" s="63">
        <v>4176</v>
      </c>
      <c r="E4176" s="63" t="str">
        <f>VLOOKUP(CENSO[[#This Row],[NOME COMUM]],ESPECIES[],2,FALSE)</f>
        <v>Couratari guianensis Aubl.</v>
      </c>
      <c r="F4176" s="64" t="s">
        <v>6</v>
      </c>
      <c r="G4176" s="64">
        <v>130</v>
      </c>
      <c r="H4176" s="97">
        <f>CENSO[[#This Row],[CAP (cm)]]/PI()</f>
        <v>41.38028520389279</v>
      </c>
      <c r="I4176" s="64">
        <v>15</v>
      </c>
      <c r="J4176" s="96">
        <f>(PI()*(CENSO[[#This Row],[DAP (cm)]]^2))/40000</f>
        <v>0.13448592691265157</v>
      </c>
      <c r="K4176" s="96">
        <f>CENSO[[#This Row],[g (m²)]]*CENSO[[#This Row],[H (m)]]*0.7</f>
        <v>1.4121022325828414</v>
      </c>
      <c r="L4176" s="64">
        <v>1</v>
      </c>
      <c r="M4176" s="65">
        <v>366125</v>
      </c>
      <c r="N4176" s="87">
        <v>9702327.0999999903</v>
      </c>
      <c r="O4176" s="98" t="s">
        <v>1225</v>
      </c>
      <c r="P4176" s="87" t="str">
        <f>VLOOKUP(CENSO[[#This Row],[DAP (cm)]],CD[],2,TRUE)</f>
        <v>TORETE</v>
      </c>
      <c r="Q4176" s="87" t="str">
        <f>VLOOKUP(CENSO[[#This Row],[DAP (cm)]],DD[],2,TRUE)</f>
        <v>40├ 50</v>
      </c>
      <c r="R4176" s="87" t="str" cm="1">
        <f t="array" ref="R4176">INDEX(_xlfn.TEXTSPLIT(CENSO[[#This Row],[NOME CIENTIFICO]]," "),1)</f>
        <v>Couratari</v>
      </c>
      <c r="S4176" s="98" t="s">
        <v>1004</v>
      </c>
      <c r="T4176" s="87">
        <f>_xlfn.MINIFS(CENSO[DAP (cm)],CENSO[NOME CIENTIFICO],CENSO[[#This Row],[NOME CIENTIFICO]])</f>
        <v>38.833806114422465</v>
      </c>
      <c r="U41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76" s="87" t="str">
        <f>IF(CENSO[[#This Row],[DAP (cm)]]&lt;CENSO[[#This Row],[DMCE (cm)]],"DAP &lt; DMCE","DAP ≥ DMCE")</f>
        <v>DAP &lt; DMCE</v>
      </c>
      <c r="W4176" s="87" t="str">
        <f>IF(CENSO[[#This Row],[DAP (cm)]]&gt;200, "Superior", "Inferior")</f>
        <v>Inferior</v>
      </c>
      <c r="X4176" s="87" t="str">
        <f>VLOOKUP(CENSO[[#This Row],[NOME COMUM]],ESPECIES[],4,FALSE)</f>
        <v>Não</v>
      </c>
      <c r="Y4176" s="87" t="str">
        <f>IF(IFERROR(VLOOKUP(CENSO[[#This Row],[NOME COMUM]],COMERCIAIS[],2, FALSE), "Não") &lt;&gt; "Não", "Sim", "Não")</f>
        <v>Sim</v>
      </c>
      <c r="Z4176" s="133">
        <f>CENSO[[#This Row],[g (m²)]]/SUM(AEEF[AEEF-UT])</f>
        <v>2.3530218221022364E-4</v>
      </c>
      <c r="AA4176" s="133">
        <f>CENSO[[#This Row],[v (m³)]]/SUM(AEEF[AEEF-UT])</f>
        <v>2.470672913207348E-3</v>
      </c>
    </row>
    <row r="4177" spans="1:27" ht="14">
      <c r="A4177" s="86">
        <v>1</v>
      </c>
      <c r="B4177" s="86">
        <v>2</v>
      </c>
      <c r="C4177" s="63">
        <v>115</v>
      </c>
      <c r="D4177" s="63">
        <v>4177</v>
      </c>
      <c r="E4177" s="63" t="str">
        <f>VLOOKUP(CENSO[[#This Row],[NOME COMUM]],ESPECIES[],2,FALSE)</f>
        <v>Parkia pendula (Willd.) Benth. ex Walp.</v>
      </c>
      <c r="F4177" s="64" t="s">
        <v>58</v>
      </c>
      <c r="G4177" s="64">
        <v>230</v>
      </c>
      <c r="H4177" s="97">
        <f>CENSO[[#This Row],[CAP (cm)]]/PI()</f>
        <v>73.211273822271863</v>
      </c>
      <c r="I4177" s="64">
        <v>17</v>
      </c>
      <c r="J4177" s="96">
        <f>(PI()*(CENSO[[#This Row],[DAP (cm)]]^2))/40000</f>
        <v>0.42096482447806327</v>
      </c>
      <c r="K4177" s="96">
        <f>CENSO[[#This Row],[g (m²)]]*CENSO[[#This Row],[H (m)]]*0.7</f>
        <v>5.0094814112889523</v>
      </c>
      <c r="L4177" s="64">
        <v>1</v>
      </c>
      <c r="M4177" s="65">
        <v>366113.7</v>
      </c>
      <c r="N4177" s="87">
        <v>9702326.9000000004</v>
      </c>
      <c r="O4177" s="87" t="s">
        <v>1228</v>
      </c>
      <c r="P4177" s="87" t="str">
        <f>VLOOKUP(CENSO[[#This Row],[DAP (cm)]],CD[],2,TRUE)</f>
        <v>TORA</v>
      </c>
      <c r="Q4177" s="87" t="str">
        <f>VLOOKUP(CENSO[[#This Row],[DAP (cm)]],DD[],2,TRUE)</f>
        <v>70├ 80</v>
      </c>
      <c r="R4177" s="87" t="str" cm="1">
        <f t="array" ref="R4177">INDEX(_xlfn.TEXTSPLIT(CENSO[[#This Row],[NOME CIENTIFICO]]," "),1)</f>
        <v>Parkia</v>
      </c>
      <c r="S4177" s="98" t="s">
        <v>1004</v>
      </c>
      <c r="T4177" s="87">
        <f>_xlfn.MINIFS(CENSO[DAP (cm)],CENSO[NOME CIENTIFICO],CENSO[[#This Row],[NOME CIENTIFICO]])</f>
        <v>40.107045659157627</v>
      </c>
      <c r="U41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177" s="87" t="str">
        <f>IF(CENSO[[#This Row],[DAP (cm)]]&lt;CENSO[[#This Row],[DMCE (cm)]],"DAP &lt; DMCE","DAP ≥ DMCE")</f>
        <v>DAP ≥ DMCE</v>
      </c>
      <c r="W4177" s="87" t="str">
        <f>IF(CENSO[[#This Row],[DAP (cm)]]&gt;200, "Superior", "Inferior")</f>
        <v>Inferior</v>
      </c>
      <c r="X4177" s="87" t="str">
        <f>VLOOKUP(CENSO[[#This Row],[NOME COMUM]],ESPECIES[],4,FALSE)</f>
        <v>Não</v>
      </c>
      <c r="Y4177" s="87" t="str">
        <f>IF(IFERROR(VLOOKUP(CENSO[[#This Row],[NOME COMUM]],COMERCIAIS[],2, FALSE), "Não") &lt;&gt; "Não", "Sim", "Não")</f>
        <v>Sim</v>
      </c>
      <c r="Z4177" s="133">
        <f>CENSO[[#This Row],[g (m²)]]/SUM(AEEF[AEEF-UT])</f>
        <v>7.3653759993614395E-4</v>
      </c>
      <c r="AA4177" s="133">
        <f>CENSO[[#This Row],[v (m³)]]/SUM(AEEF[AEEF-UT])</f>
        <v>8.7647974392401108E-3</v>
      </c>
    </row>
    <row r="4178" spans="1:27" ht="14">
      <c r="A4178" s="86">
        <v>1</v>
      </c>
      <c r="B4178" s="86">
        <v>2</v>
      </c>
      <c r="C4178" s="63">
        <v>115</v>
      </c>
      <c r="D4178" s="63">
        <v>4178</v>
      </c>
      <c r="E4178" s="63" t="str">
        <f>VLOOKUP(CENSO[[#This Row],[NOME COMUM]],ESPECIES[],2,FALSE)</f>
        <v>Piptadenia suaveolens Miq.</v>
      </c>
      <c r="F4178" s="64" t="s">
        <v>22</v>
      </c>
      <c r="G4178" s="64">
        <v>247</v>
      </c>
      <c r="H4178" s="97">
        <f>CENSO[[#This Row],[CAP (cm)]]/PI()</f>
        <v>78.622541887396295</v>
      </c>
      <c r="I4178" s="64">
        <v>15</v>
      </c>
      <c r="J4178" s="96">
        <f>(PI()*(CENSO[[#This Row],[DAP (cm)]]^2))/40000</f>
        <v>0.48549419615467204</v>
      </c>
      <c r="K4178" s="96">
        <f>CENSO[[#This Row],[g (m²)]]*CENSO[[#This Row],[H (m)]]*0.7</f>
        <v>5.0976890596240558</v>
      </c>
      <c r="L4178" s="64">
        <v>1</v>
      </c>
      <c r="M4178" s="65">
        <v>366124.9</v>
      </c>
      <c r="N4178" s="87">
        <v>9702316</v>
      </c>
      <c r="O4178" s="87" t="s">
        <v>1228</v>
      </c>
      <c r="P4178" s="87" t="str">
        <f>VLOOKUP(CENSO[[#This Row],[DAP (cm)]],CD[],2,TRUE)</f>
        <v>TORA</v>
      </c>
      <c r="Q4178" s="87" t="str">
        <f>VLOOKUP(CENSO[[#This Row],[DAP (cm)]],DD[],2,TRUE)</f>
        <v>70├ 80</v>
      </c>
      <c r="R4178" s="87" t="str" cm="1">
        <f t="array" ref="R4178">INDEX(_xlfn.TEXTSPLIT(CENSO[[#This Row],[NOME CIENTIFICO]]," "),1)</f>
        <v>Piptadenia</v>
      </c>
      <c r="S4178" s="98" t="s">
        <v>1004</v>
      </c>
      <c r="T4178" s="87">
        <f>_xlfn.MINIFS(CENSO[DAP (cm)],CENSO[NOME CIENTIFICO],CENSO[[#This Row],[NOME CIENTIFICO]])</f>
        <v>39.788735772973837</v>
      </c>
      <c r="U41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78" s="87" t="str">
        <f>IF(CENSO[[#This Row],[DAP (cm)]]&lt;CENSO[[#This Row],[DMCE (cm)]],"DAP &lt; DMCE","DAP ≥ DMCE")</f>
        <v>DAP ≥ DMCE</v>
      </c>
      <c r="W4178" s="87" t="str">
        <f>IF(CENSO[[#This Row],[DAP (cm)]]&gt;200, "Superior", "Inferior")</f>
        <v>Inferior</v>
      </c>
      <c r="X4178" s="87" t="str">
        <f>VLOOKUP(CENSO[[#This Row],[NOME COMUM]],ESPECIES[],4,FALSE)</f>
        <v>Não</v>
      </c>
      <c r="Y4178" s="87" t="str">
        <f>IF(IFERROR(VLOOKUP(CENSO[[#This Row],[NOME COMUM]],COMERCIAIS[],2, FALSE), "Não") &lt;&gt; "Não", "Sim", "Não")</f>
        <v>Sim</v>
      </c>
      <c r="Z4178" s="133">
        <f>CENSO[[#This Row],[g (m²)]]/SUM(AEEF[AEEF-UT])</f>
        <v>8.4944087777890709E-4</v>
      </c>
      <c r="AA4178" s="133">
        <f>CENSO[[#This Row],[v (m³)]]/SUM(AEEF[AEEF-UT])</f>
        <v>8.9191292166785237E-3</v>
      </c>
    </row>
    <row r="4179" spans="1:27" ht="14">
      <c r="A4179" s="86">
        <v>1</v>
      </c>
      <c r="B4179" s="86">
        <v>2</v>
      </c>
      <c r="C4179" s="63">
        <v>115</v>
      </c>
      <c r="D4179" s="63">
        <v>4179</v>
      </c>
      <c r="E4179" s="63" t="str">
        <f>VLOOKUP(CENSO[[#This Row],[NOME COMUM]],ESPECIES[],2,FALSE)</f>
        <v>Ocotea cymbarum Kunth</v>
      </c>
      <c r="F4179" s="64" t="s">
        <v>11</v>
      </c>
      <c r="G4179" s="64">
        <v>193</v>
      </c>
      <c r="H4179" s="97">
        <f>CENSO[[#This Row],[CAP (cm)]]/PI()</f>
        <v>61.4338080334716</v>
      </c>
      <c r="I4179" s="64">
        <v>18</v>
      </c>
      <c r="J4179" s="96">
        <f>(PI()*(CENSO[[#This Row],[DAP (cm)]]^2))/40000</f>
        <v>0.29641812376150045</v>
      </c>
      <c r="K4179" s="96">
        <f>CENSO[[#This Row],[g (m²)]]*CENSO[[#This Row],[H (m)]]*0.7</f>
        <v>3.7348683593949059</v>
      </c>
      <c r="L4179" s="64">
        <v>1</v>
      </c>
      <c r="M4179" s="65">
        <v>366105.9</v>
      </c>
      <c r="N4179" s="87">
        <v>9702322.8000000007</v>
      </c>
      <c r="O4179" s="87" t="s">
        <v>1228</v>
      </c>
      <c r="P4179" s="87" t="str">
        <f>VLOOKUP(CENSO[[#This Row],[DAP (cm)]],CD[],2,TRUE)</f>
        <v>TORA</v>
      </c>
      <c r="Q4179" s="87" t="str">
        <f>VLOOKUP(CENSO[[#This Row],[DAP (cm)]],DD[],2,TRUE)</f>
        <v>60├ 70</v>
      </c>
      <c r="R4179" s="87" t="str" cm="1">
        <f t="array" ref="R4179">INDEX(_xlfn.TEXTSPLIT(CENSO[[#This Row],[NOME CIENTIFICO]]," "),1)</f>
        <v>Ocotea</v>
      </c>
      <c r="S4179" s="98" t="s">
        <v>1004</v>
      </c>
      <c r="T4179" s="87">
        <f>_xlfn.MINIFS(CENSO[DAP (cm)],CENSO[NOME CIENTIFICO],CENSO[[#This Row],[NOME CIENTIFICO]])</f>
        <v>39.470425886790046</v>
      </c>
      <c r="U41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79" s="87" t="str">
        <f>IF(CENSO[[#This Row],[DAP (cm)]]&lt;CENSO[[#This Row],[DMCE (cm)]],"DAP &lt; DMCE","DAP ≥ DMCE")</f>
        <v>DAP ≥ DMCE</v>
      </c>
      <c r="W4179" s="87" t="str">
        <f>IF(CENSO[[#This Row],[DAP (cm)]]&gt;200, "Superior", "Inferior")</f>
        <v>Inferior</v>
      </c>
      <c r="X4179" s="87" t="str">
        <f>VLOOKUP(CENSO[[#This Row],[NOME COMUM]],ESPECIES[],4,FALSE)</f>
        <v>Não</v>
      </c>
      <c r="Y4179" s="87" t="str">
        <f>IF(IFERROR(VLOOKUP(CENSO[[#This Row],[NOME COMUM]],COMERCIAIS[],2, FALSE), "Não") &lt;&gt; "Não", "Sim", "Não")</f>
        <v>Sim</v>
      </c>
      <c r="Z4179" s="133">
        <f>CENSO[[#This Row],[g (m²)]]/SUM(AEEF[AEEF-UT])</f>
        <v>5.1862550207979992E-4</v>
      </c>
      <c r="AA4179" s="133">
        <f>CENSO[[#This Row],[v (m³)]]/SUM(AEEF[AEEF-UT])</f>
        <v>6.5346813262054789E-3</v>
      </c>
    </row>
    <row r="4180" spans="1:27" ht="14">
      <c r="A4180" s="86">
        <v>1</v>
      </c>
      <c r="B4180" s="86">
        <v>2</v>
      </c>
      <c r="C4180" s="63">
        <v>115</v>
      </c>
      <c r="D4180" s="63">
        <v>4180</v>
      </c>
      <c r="E4180" s="63" t="str">
        <f>VLOOKUP(CENSO[[#This Row],[NOME COMUM]],ESPECIES[],2,FALSE)</f>
        <v>Cordia umbraculifera DC.</v>
      </c>
      <c r="F4180" s="64" t="s">
        <v>92</v>
      </c>
      <c r="G4180" s="64">
        <v>140</v>
      </c>
      <c r="H4180" s="97">
        <f>CENSO[[#This Row],[CAP (cm)]]/PI()</f>
        <v>44.563384065730695</v>
      </c>
      <c r="I4180" s="64">
        <v>15</v>
      </c>
      <c r="J4180" s="96">
        <f>(PI()*(CENSO[[#This Row],[DAP (cm)]]^2))/40000</f>
        <v>0.15597184423005742</v>
      </c>
      <c r="K4180" s="96">
        <f>CENSO[[#This Row],[g (m²)]]*CENSO[[#This Row],[H (m)]]*0.7</f>
        <v>1.6377043644156026</v>
      </c>
      <c r="L4180" s="64">
        <v>1</v>
      </c>
      <c r="M4180" s="65">
        <v>366145.2</v>
      </c>
      <c r="N4180" s="87">
        <v>9702300.9000000004</v>
      </c>
      <c r="O4180" s="98" t="s">
        <v>1225</v>
      </c>
      <c r="P4180" s="87" t="str">
        <f>VLOOKUP(CENSO[[#This Row],[DAP (cm)]],CD[],2,TRUE)</f>
        <v>TORETE</v>
      </c>
      <c r="Q4180" s="87" t="str">
        <f>VLOOKUP(CENSO[[#This Row],[DAP (cm)]],DD[],2,TRUE)</f>
        <v>40├ 50</v>
      </c>
      <c r="R4180" s="87" t="str" cm="1">
        <f t="array" ref="R4180">INDEX(_xlfn.TEXTSPLIT(CENSO[[#This Row],[NOME CIENTIFICO]]," "),1)</f>
        <v>Cordia</v>
      </c>
      <c r="S4180" s="98" t="s">
        <v>1004</v>
      </c>
      <c r="T4180" s="87">
        <f>_xlfn.MINIFS(CENSO[DAP (cm)],CENSO[NOME CIENTIFICO],CENSO[[#This Row],[NOME CIENTIFICO]])</f>
        <v>42.335214862444161</v>
      </c>
      <c r="U41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4180" s="87" t="str">
        <f>IF(CENSO[[#This Row],[DAP (cm)]]&lt;CENSO[[#This Row],[DMCE (cm)]],"DAP &lt; DMCE","DAP ≥ DMCE")</f>
        <v>DAP &lt; DMCE</v>
      </c>
      <c r="W4180" s="87" t="str">
        <f>IF(CENSO[[#This Row],[DAP (cm)]]&gt;200, "Superior", "Inferior")</f>
        <v>Inferior</v>
      </c>
      <c r="X4180" s="87" t="str">
        <f>VLOOKUP(CENSO[[#This Row],[NOME COMUM]],ESPECIES[],4,FALSE)</f>
        <v>Não</v>
      </c>
      <c r="Y4180" s="87" t="str">
        <f>IF(IFERROR(VLOOKUP(CENSO[[#This Row],[NOME COMUM]],COMERCIAIS[],2, FALSE), "Não") &lt;&gt; "Não", "Sim", "Não")</f>
        <v>Não</v>
      </c>
      <c r="Z4180" s="133">
        <f>CENSO[[#This Row],[g (m²)]]/SUM(AEEF[AEEF-UT])</f>
        <v>2.7289483853966759E-4</v>
      </c>
      <c r="AA4180" s="133">
        <f>CENSO[[#This Row],[v (m³)]]/SUM(AEEF[AEEF-UT])</f>
        <v>2.8653958046665094E-3</v>
      </c>
    </row>
    <row r="4181" spans="1:27" ht="14">
      <c r="A4181" s="86">
        <v>1</v>
      </c>
      <c r="B4181" s="86">
        <v>2</v>
      </c>
      <c r="C4181" s="63">
        <v>116</v>
      </c>
      <c r="D4181" s="63">
        <v>4181</v>
      </c>
      <c r="E4181" s="63" t="str">
        <f>VLOOKUP(CENSO[[#This Row],[NOME COMUM]],ESPECIES[],2,FALSE)</f>
        <v>Alexa grandiflora Ducke</v>
      </c>
      <c r="F4181" s="64" t="s">
        <v>13</v>
      </c>
      <c r="G4181" s="64">
        <v>250</v>
      </c>
      <c r="H4181" s="97">
        <f>CENSO[[#This Row],[CAP (cm)]]/PI()</f>
        <v>79.577471545947674</v>
      </c>
      <c r="I4181" s="64">
        <v>18</v>
      </c>
      <c r="J4181" s="96">
        <f>(PI()*(CENSO[[#This Row],[DAP (cm)]]^2))/40000</f>
        <v>0.49735919716217297</v>
      </c>
      <c r="K4181" s="96">
        <f>CENSO[[#This Row],[g (m²)]]*CENSO[[#This Row],[H (m)]]*0.7</f>
        <v>6.2667258842433791</v>
      </c>
      <c r="L4181" s="64">
        <v>1</v>
      </c>
      <c r="M4181" s="65">
        <v>366181.7</v>
      </c>
      <c r="N4181" s="87">
        <v>9702274.5</v>
      </c>
      <c r="O4181" s="87" t="s">
        <v>1227</v>
      </c>
      <c r="P4181" s="87" t="str">
        <f>VLOOKUP(CENSO[[#This Row],[DAP (cm)]],CD[],2,TRUE)</f>
        <v>TORA</v>
      </c>
      <c r="Q4181" s="87" t="str">
        <f>VLOOKUP(CENSO[[#This Row],[DAP (cm)]],DD[],2,TRUE)</f>
        <v>70├ 80</v>
      </c>
      <c r="R4181" s="87" t="str" cm="1">
        <f t="array" ref="R4181">INDEX(_xlfn.TEXTSPLIT(CENSO[[#This Row],[NOME CIENTIFICO]]," "),1)</f>
        <v>Alexa</v>
      </c>
      <c r="S4181" s="98" t="s">
        <v>1004</v>
      </c>
      <c r="T4181" s="87">
        <f>_xlfn.MINIFS(CENSO[DAP (cm)],CENSO[NOME CIENTIFICO],CENSO[[#This Row],[NOME CIENTIFICO]])</f>
        <v>39.788735772973837</v>
      </c>
      <c r="U41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81" s="87" t="str">
        <f>IF(CENSO[[#This Row],[DAP (cm)]]&lt;CENSO[[#This Row],[DMCE (cm)]],"DAP &lt; DMCE","DAP ≥ DMCE")</f>
        <v>DAP ≥ DMCE</v>
      </c>
      <c r="W4181" s="87" t="str">
        <f>IF(CENSO[[#This Row],[DAP (cm)]]&gt;200, "Superior", "Inferior")</f>
        <v>Inferior</v>
      </c>
      <c r="X4181" s="87" t="str">
        <f>VLOOKUP(CENSO[[#This Row],[NOME COMUM]],ESPECIES[],4,FALSE)</f>
        <v>Não</v>
      </c>
      <c r="Y4181" s="87" t="str">
        <f>IF(IFERROR(VLOOKUP(CENSO[[#This Row],[NOME COMUM]],COMERCIAIS[],2, FALSE), "Não") &lt;&gt; "Não", "Sim", "Não")</f>
        <v>Não</v>
      </c>
      <c r="Z4181" s="133">
        <f>CENSO[[#This Row],[g (m²)]]/SUM(AEEF[AEEF-UT])</f>
        <v>8.7020037799638919E-4</v>
      </c>
      <c r="AA4181" s="133">
        <f>CENSO[[#This Row],[v (m³)]]/SUM(AEEF[AEEF-UT])</f>
        <v>1.0964524762754503E-2</v>
      </c>
    </row>
    <row r="4182" spans="1:27" ht="14">
      <c r="A4182" s="86">
        <v>1</v>
      </c>
      <c r="B4182" s="86">
        <v>2</v>
      </c>
      <c r="C4182" s="63">
        <v>116</v>
      </c>
      <c r="D4182" s="63">
        <v>4182</v>
      </c>
      <c r="E4182" s="63" t="str">
        <f>VLOOKUP(CENSO[[#This Row],[NOME COMUM]],ESPECIES[],2,FALSE)</f>
        <v>Handroanthus serratifolius</v>
      </c>
      <c r="F4182" s="64" t="s">
        <v>101</v>
      </c>
      <c r="G4182" s="64">
        <v>203</v>
      </c>
      <c r="H4182" s="97">
        <f>CENSO[[#This Row],[CAP (cm)]]/PI()</f>
        <v>64.616906895309512</v>
      </c>
      <c r="I4182" s="64">
        <v>20</v>
      </c>
      <c r="J4182" s="96">
        <f>(PI()*(CENSO[[#This Row],[DAP (cm)]]^2))/40000</f>
        <v>0.32793080249369577</v>
      </c>
      <c r="K4182" s="96">
        <f>CENSO[[#This Row],[g (m²)]]*CENSO[[#This Row],[H (m)]]*0.7</f>
        <v>4.5910312349117408</v>
      </c>
      <c r="L4182" s="64">
        <v>1</v>
      </c>
      <c r="M4182" s="65">
        <v>366186.799999999</v>
      </c>
      <c r="N4182" s="87">
        <v>9702286.5</v>
      </c>
      <c r="O4182" s="98" t="s">
        <v>1225</v>
      </c>
      <c r="P4182" s="87" t="str">
        <f>VLOOKUP(CENSO[[#This Row],[DAP (cm)]],CD[],2,TRUE)</f>
        <v>TORA</v>
      </c>
      <c r="Q4182" s="87" t="str">
        <f>VLOOKUP(CENSO[[#This Row],[DAP (cm)]],DD[],2,TRUE)</f>
        <v>60├ 70</v>
      </c>
      <c r="R4182" s="87" t="str" cm="1">
        <f t="array" ref="R4182">INDEX(_xlfn.TEXTSPLIT(CENSO[[#This Row],[NOME CIENTIFICO]]," "),1)</f>
        <v>Handroanthus</v>
      </c>
      <c r="S4182" s="98" t="s">
        <v>1004</v>
      </c>
      <c r="T4182" s="87">
        <f>_xlfn.MINIFS(CENSO[DAP (cm)],CENSO[NOME CIENTIFICO],CENSO[[#This Row],[NOME CIENTIFICO]])</f>
        <v>49.656342244671343</v>
      </c>
      <c r="U41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70</v>
      </c>
      <c r="V4182" s="87" t="str">
        <f>IF(CENSO[[#This Row],[DAP (cm)]]&lt;CENSO[[#This Row],[DMCE (cm)]],"DAP &lt; DMCE","DAP ≥ DMCE")</f>
        <v>DAP &lt; DMCE</v>
      </c>
      <c r="W4182" s="87" t="str">
        <f>IF(CENSO[[#This Row],[DAP (cm)]]&gt;200, "Superior", "Inferior")</f>
        <v>Inferior</v>
      </c>
      <c r="X4182" s="87" t="str">
        <f>VLOOKUP(CENSO[[#This Row],[NOME COMUM]],ESPECIES[],4,FALSE)</f>
        <v>Vulneravel</v>
      </c>
      <c r="Y4182" s="87" t="str">
        <f>IF(IFERROR(VLOOKUP(CENSO[[#This Row],[NOME COMUM]],COMERCIAIS[],2, FALSE), "Não") &lt;&gt; "Não", "Sim", "Não")</f>
        <v>Não</v>
      </c>
      <c r="Z4182" s="133">
        <f>CENSO[[#This Row],[g (m²)]]/SUM(AEEF[AEEF-UT])</f>
        <v>5.7376139802965123E-4</v>
      </c>
      <c r="AA4182" s="133">
        <f>CENSO[[#This Row],[v (m³)]]/SUM(AEEF[AEEF-UT])</f>
        <v>8.0326595724151163E-3</v>
      </c>
    </row>
    <row r="4183" spans="1:27" ht="14">
      <c r="A4183" s="86">
        <v>1</v>
      </c>
      <c r="B4183" s="86">
        <v>2</v>
      </c>
      <c r="C4183" s="63">
        <v>116</v>
      </c>
      <c r="D4183" s="63">
        <v>4183</v>
      </c>
      <c r="E4183" s="63" t="str">
        <f>VLOOKUP(CENSO[[#This Row],[NOME COMUM]],ESPECIES[],2,FALSE)</f>
        <v>Piptadenia suaveolens Miq.</v>
      </c>
      <c r="F4183" s="64" t="s">
        <v>22</v>
      </c>
      <c r="G4183" s="64">
        <v>215</v>
      </c>
      <c r="H4183" s="97">
        <f>CENSO[[#This Row],[CAP (cm)]]/PI()</f>
        <v>68.436625529514998</v>
      </c>
      <c r="I4183" s="64">
        <v>19</v>
      </c>
      <c r="J4183" s="96">
        <f>(PI()*(CENSO[[#This Row],[DAP (cm)]]^2))/40000</f>
        <v>0.36784686222114316</v>
      </c>
      <c r="K4183" s="96">
        <f>CENSO[[#This Row],[g (m²)]]*CENSO[[#This Row],[H (m)]]*0.7</f>
        <v>4.8923632675412039</v>
      </c>
      <c r="L4183" s="64">
        <v>1</v>
      </c>
      <c r="M4183" s="65">
        <v>366184.2</v>
      </c>
      <c r="N4183" s="87">
        <v>9702300.9000000004</v>
      </c>
      <c r="O4183" s="87" t="s">
        <v>1228</v>
      </c>
      <c r="P4183" s="87" t="str">
        <f>VLOOKUP(CENSO[[#This Row],[DAP (cm)]],CD[],2,TRUE)</f>
        <v>TORA</v>
      </c>
      <c r="Q4183" s="87" t="str">
        <f>VLOOKUP(CENSO[[#This Row],[DAP (cm)]],DD[],2,TRUE)</f>
        <v>60├ 70</v>
      </c>
      <c r="R4183" s="87" t="str" cm="1">
        <f t="array" ref="R4183">INDEX(_xlfn.TEXTSPLIT(CENSO[[#This Row],[NOME CIENTIFICO]]," "),1)</f>
        <v>Piptadenia</v>
      </c>
      <c r="S4183" s="98" t="s">
        <v>1004</v>
      </c>
      <c r="T4183" s="87">
        <f>_xlfn.MINIFS(CENSO[DAP (cm)],CENSO[NOME CIENTIFICO],CENSO[[#This Row],[NOME CIENTIFICO]])</f>
        <v>39.788735772973837</v>
      </c>
      <c r="U41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83" s="87" t="str">
        <f>IF(CENSO[[#This Row],[DAP (cm)]]&lt;CENSO[[#This Row],[DMCE (cm)]],"DAP &lt; DMCE","DAP ≥ DMCE")</f>
        <v>DAP ≥ DMCE</v>
      </c>
      <c r="W4183" s="87" t="str">
        <f>IF(CENSO[[#This Row],[DAP (cm)]]&gt;200, "Superior", "Inferior")</f>
        <v>Inferior</v>
      </c>
      <c r="X4183" s="87" t="str">
        <f>VLOOKUP(CENSO[[#This Row],[NOME COMUM]],ESPECIES[],4,FALSE)</f>
        <v>Não</v>
      </c>
      <c r="Y4183" s="87" t="str">
        <f>IF(IFERROR(VLOOKUP(CENSO[[#This Row],[NOME COMUM]],COMERCIAIS[],2, FALSE), "Não") &lt;&gt; "Não", "Sim", "Não")</f>
        <v>Sim</v>
      </c>
      <c r="Z4183" s="133">
        <f>CENSO[[#This Row],[g (m²)]]/SUM(AEEF[AEEF-UT])</f>
        <v>6.436001995661295E-4</v>
      </c>
      <c r="AA4183" s="133">
        <f>CENSO[[#This Row],[v (m³)]]/SUM(AEEF[AEEF-UT])</f>
        <v>8.5598826542295225E-3</v>
      </c>
    </row>
    <row r="4184" spans="1:27" ht="14">
      <c r="A4184" s="86">
        <v>1</v>
      </c>
      <c r="B4184" s="86">
        <v>2</v>
      </c>
      <c r="C4184" s="63">
        <v>116</v>
      </c>
      <c r="D4184" s="63">
        <v>4184</v>
      </c>
      <c r="E4184" s="63" t="str">
        <f>VLOOKUP(CENSO[[#This Row],[NOME COMUM]],ESPECIES[],2,FALSE)</f>
        <v>Bertholletia excelsa Humb. &amp; Bonpl.</v>
      </c>
      <c r="F4184" s="64" t="s">
        <v>37</v>
      </c>
      <c r="G4184" s="64">
        <v>700</v>
      </c>
      <c r="H4184" s="97">
        <f>CENSO[[#This Row],[CAP (cm)]]/PI()</f>
        <v>222.81692032865348</v>
      </c>
      <c r="I4184" s="64">
        <v>25</v>
      </c>
      <c r="J4184" s="96">
        <f>(PI()*(CENSO[[#This Row],[DAP (cm)]]^2))/40000</f>
        <v>3.8992961057514361</v>
      </c>
      <c r="K4184" s="96">
        <f>CENSO[[#This Row],[g (m²)]]*CENSO[[#This Row],[H (m)]]*0.7</f>
        <v>68.237681850650134</v>
      </c>
      <c r="L4184" s="64">
        <v>2</v>
      </c>
      <c r="M4184" s="65">
        <v>366166.2</v>
      </c>
      <c r="N4184" s="87">
        <v>9702284.0999999903</v>
      </c>
      <c r="O4184" s="87" t="s">
        <v>424</v>
      </c>
      <c r="P4184" s="87" t="str">
        <f>VLOOKUP(CENSO[[#This Row],[DAP (cm)]],CD[],2,TRUE)</f>
        <v>TORA</v>
      </c>
      <c r="Q4184" s="87" t="str">
        <f>VLOOKUP(CENSO[[#This Row],[DAP (cm)]],DD[],2,TRUE)</f>
        <v>220├ 230</v>
      </c>
      <c r="R4184" s="87" t="str" cm="1">
        <f t="array" ref="R4184">INDEX(_xlfn.TEXTSPLIT(CENSO[[#This Row],[NOME CIENTIFICO]]," "),1)</f>
        <v>Bertholletia</v>
      </c>
      <c r="S4184" s="98" t="s">
        <v>1004</v>
      </c>
      <c r="T4184" s="87">
        <f>_xlfn.MINIFS(CENSO[DAP (cm)],CENSO[NOME CIENTIFICO],CENSO[[#This Row],[NOME CIENTIFICO]])</f>
        <v>41.38028520389279</v>
      </c>
      <c r="U41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184" s="87" t="str">
        <f>IF(CENSO[[#This Row],[DAP (cm)]]&lt;CENSO[[#This Row],[DMCE (cm)]],"DAP &lt; DMCE","DAP ≥ DMCE")</f>
        <v>DAP ≥ DMCE</v>
      </c>
      <c r="W4184" s="87" t="str">
        <f>IF(CENSO[[#This Row],[DAP (cm)]]&gt;200, "Superior", "Inferior")</f>
        <v>Superior</v>
      </c>
      <c r="X4184" s="87" t="str">
        <f>VLOOKUP(CENSO[[#This Row],[NOME COMUM]],ESPECIES[],4,FALSE)</f>
        <v>Protegida</v>
      </c>
      <c r="Y4184" s="87" t="str">
        <f>IF(IFERROR(VLOOKUP(CENSO[[#This Row],[NOME COMUM]],COMERCIAIS[],2, FALSE), "Não") &lt;&gt; "Não", "Sim", "Não")</f>
        <v>Não</v>
      </c>
      <c r="Z4184" s="133">
        <f>CENSO[[#This Row],[g (m²)]]/SUM(AEEF[AEEF-UT])</f>
        <v>6.8223709634916913E-3</v>
      </c>
      <c r="AA4184" s="133">
        <f>CENSO[[#This Row],[v (m³)]]/SUM(AEEF[AEEF-UT])</f>
        <v>0.11939149186110459</v>
      </c>
    </row>
    <row r="4185" spans="1:27" ht="14">
      <c r="A4185" s="86">
        <v>1</v>
      </c>
      <c r="B4185" s="86">
        <v>2</v>
      </c>
      <c r="C4185" s="63">
        <v>116</v>
      </c>
      <c r="D4185" s="63">
        <v>4185</v>
      </c>
      <c r="E4185" s="63" t="str">
        <f>VLOOKUP(CENSO[[#This Row],[NOME COMUM]],ESPECIES[],2,FALSE)</f>
        <v>Parkia pendula (Willd.) Benth. ex Walp.</v>
      </c>
      <c r="F4185" s="64" t="s">
        <v>58</v>
      </c>
      <c r="G4185" s="64">
        <v>252</v>
      </c>
      <c r="H4185" s="97">
        <f>CENSO[[#This Row],[CAP (cm)]]/PI()</f>
        <v>80.214091318315255</v>
      </c>
      <c r="I4185" s="64">
        <v>20</v>
      </c>
      <c r="J4185" s="96">
        <f>(PI()*(CENSO[[#This Row],[DAP (cm)]]^2))/40000</f>
        <v>0.50534877530538613</v>
      </c>
      <c r="K4185" s="96">
        <f>CENSO[[#This Row],[g (m²)]]*CENSO[[#This Row],[H (m)]]*0.7</f>
        <v>7.0748828542754056</v>
      </c>
      <c r="L4185" s="64">
        <v>1</v>
      </c>
      <c r="M4185" s="65">
        <v>366169.799999999</v>
      </c>
      <c r="N4185" s="87">
        <v>9702291.1999999899</v>
      </c>
      <c r="O4185" s="87" t="s">
        <v>1228</v>
      </c>
      <c r="P4185" s="87" t="str">
        <f>VLOOKUP(CENSO[[#This Row],[DAP (cm)]],CD[],2,TRUE)</f>
        <v>TORA</v>
      </c>
      <c r="Q4185" s="87" t="str">
        <f>VLOOKUP(CENSO[[#This Row],[DAP (cm)]],DD[],2,TRUE)</f>
        <v>80├ 90</v>
      </c>
      <c r="R4185" s="87" t="str" cm="1">
        <f t="array" ref="R4185">INDEX(_xlfn.TEXTSPLIT(CENSO[[#This Row],[NOME CIENTIFICO]]," "),1)</f>
        <v>Parkia</v>
      </c>
      <c r="S4185" s="98" t="s">
        <v>1004</v>
      </c>
      <c r="T4185" s="87">
        <f>_xlfn.MINIFS(CENSO[DAP (cm)],CENSO[NOME CIENTIFICO],CENSO[[#This Row],[NOME CIENTIFICO]])</f>
        <v>40.107045659157627</v>
      </c>
      <c r="U41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185" s="87" t="str">
        <f>IF(CENSO[[#This Row],[DAP (cm)]]&lt;CENSO[[#This Row],[DMCE (cm)]],"DAP &lt; DMCE","DAP ≥ DMCE")</f>
        <v>DAP ≥ DMCE</v>
      </c>
      <c r="W4185" s="87" t="str">
        <f>IF(CENSO[[#This Row],[DAP (cm)]]&gt;200, "Superior", "Inferior")</f>
        <v>Inferior</v>
      </c>
      <c r="X4185" s="87" t="str">
        <f>VLOOKUP(CENSO[[#This Row],[NOME COMUM]],ESPECIES[],4,FALSE)</f>
        <v>Não</v>
      </c>
      <c r="Y4185" s="87" t="str">
        <f>IF(IFERROR(VLOOKUP(CENSO[[#This Row],[NOME COMUM]],COMERCIAIS[],2, FALSE), "Não") &lt;&gt; "Não", "Sim", "Não")</f>
        <v>Sim</v>
      </c>
      <c r="Z4185" s="133">
        <f>CENSO[[#This Row],[g (m²)]]/SUM(AEEF[AEEF-UT])</f>
        <v>8.8417927686852314E-4</v>
      </c>
      <c r="AA4185" s="133">
        <f>CENSO[[#This Row],[v (m³)]]/SUM(AEEF[AEEF-UT])</f>
        <v>1.2378509876159325E-2</v>
      </c>
    </row>
    <row r="4186" spans="1:27" ht="14">
      <c r="A4186" s="86">
        <v>1</v>
      </c>
      <c r="B4186" s="86">
        <v>2</v>
      </c>
      <c r="C4186" s="63">
        <v>116</v>
      </c>
      <c r="D4186" s="63">
        <v>4186</v>
      </c>
      <c r="E4186" s="63" t="str">
        <f>VLOOKUP(CENSO[[#This Row],[NOME COMUM]],ESPECIES[],2,FALSE)</f>
        <v>Couratari guianensis Aubl.</v>
      </c>
      <c r="F4186" s="64" t="s">
        <v>6</v>
      </c>
      <c r="G4186" s="64">
        <v>130</v>
      </c>
      <c r="H4186" s="97">
        <f>CENSO[[#This Row],[CAP (cm)]]/PI()</f>
        <v>41.38028520389279</v>
      </c>
      <c r="I4186" s="64">
        <v>15</v>
      </c>
      <c r="J4186" s="96">
        <f>(PI()*(CENSO[[#This Row],[DAP (cm)]]^2))/40000</f>
        <v>0.13448592691265157</v>
      </c>
      <c r="K4186" s="96">
        <f>CENSO[[#This Row],[g (m²)]]*CENSO[[#This Row],[H (m)]]*0.7</f>
        <v>1.4121022325828414</v>
      </c>
      <c r="L4186" s="64">
        <v>1</v>
      </c>
      <c r="M4186" s="65">
        <v>366177.2</v>
      </c>
      <c r="N4186" s="87">
        <v>9702301</v>
      </c>
      <c r="O4186" s="98" t="s">
        <v>1225</v>
      </c>
      <c r="P4186" s="87" t="str">
        <f>VLOOKUP(CENSO[[#This Row],[DAP (cm)]],CD[],2,TRUE)</f>
        <v>TORETE</v>
      </c>
      <c r="Q4186" s="87" t="str">
        <f>VLOOKUP(CENSO[[#This Row],[DAP (cm)]],DD[],2,TRUE)</f>
        <v>40├ 50</v>
      </c>
      <c r="R4186" s="87" t="str" cm="1">
        <f t="array" ref="R4186">INDEX(_xlfn.TEXTSPLIT(CENSO[[#This Row],[NOME CIENTIFICO]]," "),1)</f>
        <v>Couratari</v>
      </c>
      <c r="S4186" s="98" t="s">
        <v>1004</v>
      </c>
      <c r="T4186" s="87">
        <f>_xlfn.MINIFS(CENSO[DAP (cm)],CENSO[NOME CIENTIFICO],CENSO[[#This Row],[NOME CIENTIFICO]])</f>
        <v>38.833806114422465</v>
      </c>
      <c r="U41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86" s="87" t="str">
        <f>IF(CENSO[[#This Row],[DAP (cm)]]&lt;CENSO[[#This Row],[DMCE (cm)]],"DAP &lt; DMCE","DAP ≥ DMCE")</f>
        <v>DAP &lt; DMCE</v>
      </c>
      <c r="W4186" s="87" t="str">
        <f>IF(CENSO[[#This Row],[DAP (cm)]]&gt;200, "Superior", "Inferior")</f>
        <v>Inferior</v>
      </c>
      <c r="X4186" s="87" t="str">
        <f>VLOOKUP(CENSO[[#This Row],[NOME COMUM]],ESPECIES[],4,FALSE)</f>
        <v>Não</v>
      </c>
      <c r="Y4186" s="87" t="str">
        <f>IF(IFERROR(VLOOKUP(CENSO[[#This Row],[NOME COMUM]],COMERCIAIS[],2, FALSE), "Não") &lt;&gt; "Não", "Sim", "Não")</f>
        <v>Sim</v>
      </c>
      <c r="Z4186" s="133">
        <f>CENSO[[#This Row],[g (m²)]]/SUM(AEEF[AEEF-UT])</f>
        <v>2.3530218221022364E-4</v>
      </c>
      <c r="AA4186" s="133">
        <f>CENSO[[#This Row],[v (m³)]]/SUM(AEEF[AEEF-UT])</f>
        <v>2.470672913207348E-3</v>
      </c>
    </row>
    <row r="4187" spans="1:27" ht="14">
      <c r="A4187" s="86">
        <v>1</v>
      </c>
      <c r="B4187" s="86">
        <v>2</v>
      </c>
      <c r="C4187" s="63">
        <v>116</v>
      </c>
      <c r="D4187" s="63">
        <v>4187</v>
      </c>
      <c r="E4187" s="63" t="str">
        <f>VLOOKUP(CENSO[[#This Row],[NOME COMUM]],ESPECIES[],2,FALSE)</f>
        <v>Brosimum parinarioides Ducke</v>
      </c>
      <c r="F4187" s="64" t="s">
        <v>54</v>
      </c>
      <c r="G4187" s="64">
        <v>215</v>
      </c>
      <c r="H4187" s="97">
        <f>CENSO[[#This Row],[CAP (cm)]]/PI()</f>
        <v>68.436625529514998</v>
      </c>
      <c r="I4187" s="64">
        <v>18</v>
      </c>
      <c r="J4187" s="96">
        <f>(PI()*(CENSO[[#This Row],[DAP (cm)]]^2))/40000</f>
        <v>0.36784686222114316</v>
      </c>
      <c r="K4187" s="96">
        <f>CENSO[[#This Row],[g (m²)]]*CENSO[[#This Row],[H (m)]]*0.7</f>
        <v>4.6348704639864033</v>
      </c>
      <c r="L4187" s="64">
        <v>1</v>
      </c>
      <c r="M4187" s="65">
        <v>366171.4</v>
      </c>
      <c r="N4187" s="87">
        <v>9702309.3000000007</v>
      </c>
      <c r="O4187" s="87" t="s">
        <v>1227</v>
      </c>
      <c r="P4187" s="87" t="str">
        <f>VLOOKUP(CENSO[[#This Row],[DAP (cm)]],CD[],2,TRUE)</f>
        <v>TORA</v>
      </c>
      <c r="Q4187" s="87" t="str">
        <f>VLOOKUP(CENSO[[#This Row],[DAP (cm)]],DD[],2,TRUE)</f>
        <v>60├ 70</v>
      </c>
      <c r="R4187" s="87" t="str" cm="1">
        <f t="array" ref="R4187">INDEX(_xlfn.TEXTSPLIT(CENSO[[#This Row],[NOME CIENTIFICO]]," "),1)</f>
        <v>Brosimum</v>
      </c>
      <c r="S4187" s="98" t="s">
        <v>1004</v>
      </c>
      <c r="T4187" s="87">
        <f>_xlfn.MINIFS(CENSO[DAP (cm)],CENSO[NOME CIENTIFICO],CENSO[[#This Row],[NOME CIENTIFICO]])</f>
        <v>41.38028520389279</v>
      </c>
      <c r="U41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187" s="87" t="str">
        <f>IF(CENSO[[#This Row],[DAP (cm)]]&lt;CENSO[[#This Row],[DMCE (cm)]],"DAP &lt; DMCE","DAP ≥ DMCE")</f>
        <v>DAP ≥ DMCE</v>
      </c>
      <c r="W4187" s="87" t="str">
        <f>IF(CENSO[[#This Row],[DAP (cm)]]&gt;200, "Superior", "Inferior")</f>
        <v>Inferior</v>
      </c>
      <c r="X4187" s="87" t="str">
        <f>VLOOKUP(CENSO[[#This Row],[NOME COMUM]],ESPECIES[],4,FALSE)</f>
        <v>Não</v>
      </c>
      <c r="Y4187" s="87" t="str">
        <f>IF(IFERROR(VLOOKUP(CENSO[[#This Row],[NOME COMUM]],COMERCIAIS[],2, FALSE), "Não") &lt;&gt; "Não", "Sim", "Não")</f>
        <v>Não</v>
      </c>
      <c r="Z4187" s="133">
        <f>CENSO[[#This Row],[g (m²)]]/SUM(AEEF[AEEF-UT])</f>
        <v>6.436001995661295E-4</v>
      </c>
      <c r="AA4187" s="133">
        <f>CENSO[[#This Row],[v (m³)]]/SUM(AEEF[AEEF-UT])</f>
        <v>8.1093625145332304E-3</v>
      </c>
    </row>
    <row r="4188" spans="1:27" ht="14">
      <c r="A4188" s="86">
        <v>1</v>
      </c>
      <c r="B4188" s="86">
        <v>2</v>
      </c>
      <c r="C4188" s="63">
        <v>116</v>
      </c>
      <c r="D4188" s="63">
        <v>4188</v>
      </c>
      <c r="E4188" s="63" t="str">
        <f>VLOOKUP(CENSO[[#This Row],[NOME COMUM]],ESPECIES[],2,FALSE)</f>
        <v>Ocotea cymbarum Kunth</v>
      </c>
      <c r="F4188" s="64" t="s">
        <v>11</v>
      </c>
      <c r="G4188" s="64">
        <v>138</v>
      </c>
      <c r="H4188" s="97">
        <f>CENSO[[#This Row],[CAP (cm)]]/PI()</f>
        <v>43.926764293363114</v>
      </c>
      <c r="I4188" s="64">
        <v>11</v>
      </c>
      <c r="J4188" s="96">
        <f>(PI()*(CENSO[[#This Row],[DAP (cm)]]^2))/40000</f>
        <v>0.15154733681210272</v>
      </c>
      <c r="K4188" s="96">
        <f>CENSO[[#This Row],[g (m²)]]*CENSO[[#This Row],[H (m)]]*0.7</f>
        <v>1.166914493453191</v>
      </c>
      <c r="L4188" s="64">
        <v>1</v>
      </c>
      <c r="M4188" s="65">
        <v>366170.09999999899</v>
      </c>
      <c r="N4188" s="87">
        <v>9702324.3000000007</v>
      </c>
      <c r="O4188" s="98" t="s">
        <v>1225</v>
      </c>
      <c r="P4188" s="87" t="str">
        <f>VLOOKUP(CENSO[[#This Row],[DAP (cm)]],CD[],2,TRUE)</f>
        <v>TORETE</v>
      </c>
      <c r="Q4188" s="87" t="str">
        <f>VLOOKUP(CENSO[[#This Row],[DAP (cm)]],DD[],2,TRUE)</f>
        <v>40├ 50</v>
      </c>
      <c r="R4188" s="87" t="str" cm="1">
        <f t="array" ref="R4188">INDEX(_xlfn.TEXTSPLIT(CENSO[[#This Row],[NOME CIENTIFICO]]," "),1)</f>
        <v>Ocotea</v>
      </c>
      <c r="S4188" s="98" t="s">
        <v>1004</v>
      </c>
      <c r="T4188" s="87">
        <f>_xlfn.MINIFS(CENSO[DAP (cm)],CENSO[NOME CIENTIFICO],CENSO[[#This Row],[NOME CIENTIFICO]])</f>
        <v>39.470425886790046</v>
      </c>
      <c r="U41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88" s="87" t="str">
        <f>IF(CENSO[[#This Row],[DAP (cm)]]&lt;CENSO[[#This Row],[DMCE (cm)]],"DAP &lt; DMCE","DAP ≥ DMCE")</f>
        <v>DAP &lt; DMCE</v>
      </c>
      <c r="W4188" s="87" t="str">
        <f>IF(CENSO[[#This Row],[DAP (cm)]]&gt;200, "Superior", "Inferior")</f>
        <v>Inferior</v>
      </c>
      <c r="X4188" s="87" t="str">
        <f>VLOOKUP(CENSO[[#This Row],[NOME COMUM]],ESPECIES[],4,FALSE)</f>
        <v>Não</v>
      </c>
      <c r="Y4188" s="87" t="str">
        <f>IF(IFERROR(VLOOKUP(CENSO[[#This Row],[NOME COMUM]],COMERCIAIS[],2, FALSE), "Não") &lt;&gt; "Não", "Sim", "Não")</f>
        <v>Sim</v>
      </c>
      <c r="Z4188" s="133">
        <f>CENSO[[#This Row],[g (m²)]]/SUM(AEEF[AEEF-UT])</f>
        <v>2.651535359770117E-4</v>
      </c>
      <c r="AA4188" s="133">
        <f>CENSO[[#This Row],[v (m³)]]/SUM(AEEF[AEEF-UT])</f>
        <v>2.0416822270229902E-3</v>
      </c>
    </row>
    <row r="4189" spans="1:27" ht="14">
      <c r="A4189" s="86">
        <v>1</v>
      </c>
      <c r="B4189" s="86">
        <v>2</v>
      </c>
      <c r="C4189" s="63">
        <v>116</v>
      </c>
      <c r="D4189" s="63">
        <v>4189</v>
      </c>
      <c r="E4189" s="63" t="str">
        <f>VLOOKUP(CENSO[[#This Row],[NOME COMUM]],ESPECIES[],2,FALSE)</f>
        <v>Erisma uncinatum Warm.</v>
      </c>
      <c r="F4189" s="64" t="s">
        <v>98</v>
      </c>
      <c r="G4189" s="64">
        <v>302</v>
      </c>
      <c r="H4189" s="97">
        <f>CENSO[[#This Row],[CAP (cm)]]/PI()</f>
        <v>96.129585627504781</v>
      </c>
      <c r="I4189" s="64">
        <v>18</v>
      </c>
      <c r="J4189" s="96">
        <f>(PI()*(CENSO[[#This Row],[DAP (cm)]]^2))/40000</f>
        <v>0.725778371487661</v>
      </c>
      <c r="K4189" s="96">
        <f>CENSO[[#This Row],[g (m²)]]*CENSO[[#This Row],[H (m)]]*0.7</f>
        <v>9.1448074807445288</v>
      </c>
      <c r="L4189" s="64">
        <v>1</v>
      </c>
      <c r="M4189" s="65">
        <v>366200.7</v>
      </c>
      <c r="N4189" s="87">
        <v>9702318.5</v>
      </c>
      <c r="O4189" s="87" t="s">
        <v>1228</v>
      </c>
      <c r="P4189" s="87" t="str">
        <f>VLOOKUP(CENSO[[#This Row],[DAP (cm)]],CD[],2,TRUE)</f>
        <v>TORA</v>
      </c>
      <c r="Q4189" s="87" t="str">
        <f>VLOOKUP(CENSO[[#This Row],[DAP (cm)]],DD[],2,TRUE)</f>
        <v>90├ 100</v>
      </c>
      <c r="R4189" s="87" t="str" cm="1">
        <f t="array" ref="R4189">INDEX(_xlfn.TEXTSPLIT(CENSO[[#This Row],[NOME CIENTIFICO]]," "),1)</f>
        <v>Erisma</v>
      </c>
      <c r="S4189" s="98" t="s">
        <v>1004</v>
      </c>
      <c r="T4189" s="87">
        <f>_xlfn.MINIFS(CENSO[DAP (cm)],CENSO[NOME CIENTIFICO],CENSO[[#This Row],[NOME CIENTIFICO]])</f>
        <v>41.38028520389279</v>
      </c>
      <c r="U41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189" s="87" t="str">
        <f>IF(CENSO[[#This Row],[DAP (cm)]]&lt;CENSO[[#This Row],[DMCE (cm)]],"DAP &lt; DMCE","DAP ≥ DMCE")</f>
        <v>DAP ≥ DMCE</v>
      </c>
      <c r="W4189" s="87" t="str">
        <f>IF(CENSO[[#This Row],[DAP (cm)]]&gt;200, "Superior", "Inferior")</f>
        <v>Inferior</v>
      </c>
      <c r="X4189" s="87" t="str">
        <f>VLOOKUP(CENSO[[#This Row],[NOME COMUM]],ESPECIES[],4,FALSE)</f>
        <v>Não</v>
      </c>
      <c r="Y4189" s="87" t="str">
        <f>IF(IFERROR(VLOOKUP(CENSO[[#This Row],[NOME COMUM]],COMERCIAIS[],2, FALSE), "Não") &lt;&gt; "Não", "Sim", "Não")</f>
        <v>Sim</v>
      </c>
      <c r="Z4189" s="133">
        <f>CENSO[[#This Row],[g (m²)]]/SUM(AEEF[AEEF-UT])</f>
        <v>1.2698520843965225E-3</v>
      </c>
      <c r="AA4189" s="133">
        <f>CENSO[[#This Row],[v (m³)]]/SUM(AEEF[AEEF-UT])</f>
        <v>1.6000136263396185E-2</v>
      </c>
    </row>
    <row r="4190" spans="1:27" ht="14">
      <c r="A4190" s="86">
        <v>1</v>
      </c>
      <c r="B4190" s="86">
        <v>2</v>
      </c>
      <c r="C4190" s="63">
        <v>116</v>
      </c>
      <c r="D4190" s="63">
        <v>4190</v>
      </c>
      <c r="E4190" s="63" t="str">
        <f>VLOOKUP(CENSO[[#This Row],[NOME COMUM]],ESPECIES[],2,FALSE)</f>
        <v>Manilkara huberi (Ducke) Chevalier</v>
      </c>
      <c r="F4190" s="64" t="s">
        <v>30</v>
      </c>
      <c r="G4190" s="64">
        <v>132</v>
      </c>
      <c r="H4190" s="97">
        <f>CENSO[[#This Row],[CAP (cm)]]/PI()</f>
        <v>42.016904976260371</v>
      </c>
      <c r="I4190" s="64">
        <v>13</v>
      </c>
      <c r="J4190" s="96">
        <f>(PI()*(CENSO[[#This Row],[DAP (cm)]]^2))/40000</f>
        <v>0.13865578642165921</v>
      </c>
      <c r="K4190" s="96">
        <f>CENSO[[#This Row],[g (m²)]]*CENSO[[#This Row],[H (m)]]*0.7</f>
        <v>1.2617676564370988</v>
      </c>
      <c r="L4190" s="64">
        <v>1</v>
      </c>
      <c r="M4190" s="65">
        <v>366196.7</v>
      </c>
      <c r="N4190" s="87">
        <v>9702326</v>
      </c>
      <c r="O4190" s="98" t="s">
        <v>1225</v>
      </c>
      <c r="P4190" s="87" t="str">
        <f>VLOOKUP(CENSO[[#This Row],[DAP (cm)]],CD[],2,TRUE)</f>
        <v>TORETE</v>
      </c>
      <c r="Q4190" s="87" t="str">
        <f>VLOOKUP(CENSO[[#This Row],[DAP (cm)]],DD[],2,TRUE)</f>
        <v>40├ 50</v>
      </c>
      <c r="R4190" s="87" t="str" cm="1">
        <f t="array" ref="R4190">INDEX(_xlfn.TEXTSPLIT(CENSO[[#This Row],[NOME CIENTIFICO]]," "),1)</f>
        <v>Manilkara</v>
      </c>
      <c r="S4190" s="98" t="s">
        <v>1004</v>
      </c>
      <c r="T4190" s="87">
        <f>_xlfn.MINIFS(CENSO[DAP (cm)],CENSO[NOME CIENTIFICO],CENSO[[#This Row],[NOME CIENTIFICO]])</f>
        <v>41.38028520389279</v>
      </c>
      <c r="U41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190" s="87" t="str">
        <f>IF(CENSO[[#This Row],[DAP (cm)]]&lt;CENSO[[#This Row],[DMCE (cm)]],"DAP &lt; DMCE","DAP ≥ DMCE")</f>
        <v>DAP &lt; DMCE</v>
      </c>
      <c r="W4190" s="87" t="str">
        <f>IF(CENSO[[#This Row],[DAP (cm)]]&gt;200, "Superior", "Inferior")</f>
        <v>Inferior</v>
      </c>
      <c r="X4190" s="87" t="str">
        <f>VLOOKUP(CENSO[[#This Row],[NOME COMUM]],ESPECIES[],4,FALSE)</f>
        <v>Não</v>
      </c>
      <c r="Y4190" s="87" t="str">
        <f>IF(IFERROR(VLOOKUP(CENSO[[#This Row],[NOME COMUM]],COMERCIAIS[],2, FALSE), "Não") &lt;&gt; "Não", "Sim", "Não")</f>
        <v>Sim</v>
      </c>
      <c r="Z4190" s="133">
        <f>CENSO[[#This Row],[g (m²)]]/SUM(AEEF[AEEF-UT])</f>
        <v>2.4259794217934533E-4</v>
      </c>
      <c r="AA4190" s="133">
        <f>CENSO[[#This Row],[v (m³)]]/SUM(AEEF[AEEF-UT])</f>
        <v>2.2076412738320423E-3</v>
      </c>
    </row>
    <row r="4191" spans="1:27" ht="14">
      <c r="A4191" s="86">
        <v>1</v>
      </c>
      <c r="B4191" s="86">
        <v>2</v>
      </c>
      <c r="C4191" s="63">
        <v>116</v>
      </c>
      <c r="D4191" s="63">
        <v>4191</v>
      </c>
      <c r="E4191" s="63" t="str">
        <f>VLOOKUP(CENSO[[#This Row],[NOME COMUM]],ESPECIES[],2,FALSE)</f>
        <v>Couratari guianensis Aubl.</v>
      </c>
      <c r="F4191" s="64" t="s">
        <v>6</v>
      </c>
      <c r="G4191" s="64">
        <v>154</v>
      </c>
      <c r="H4191" s="97">
        <f>CENSO[[#This Row],[CAP (cm)]]/PI()</f>
        <v>49.019722472303762</v>
      </c>
      <c r="I4191" s="64">
        <v>15</v>
      </c>
      <c r="J4191" s="96">
        <f>(PI()*(CENSO[[#This Row],[DAP (cm)]]^2))/40000</f>
        <v>0.18872593151836947</v>
      </c>
      <c r="K4191" s="96">
        <f>CENSO[[#This Row],[g (m²)]]*CENSO[[#This Row],[H (m)]]*0.7</f>
        <v>1.9816222809428794</v>
      </c>
      <c r="L4191" s="64">
        <v>1</v>
      </c>
      <c r="M4191" s="65">
        <v>366187</v>
      </c>
      <c r="N4191" s="87">
        <v>9702313.9000000004</v>
      </c>
      <c r="O4191" s="98" t="s">
        <v>1225</v>
      </c>
      <c r="P4191" s="87" t="str">
        <f>VLOOKUP(CENSO[[#This Row],[DAP (cm)]],CD[],2,TRUE)</f>
        <v>TORETE</v>
      </c>
      <c r="Q4191" s="87" t="str">
        <f>VLOOKUP(CENSO[[#This Row],[DAP (cm)]],DD[],2,TRUE)</f>
        <v>40├ 50</v>
      </c>
      <c r="R4191" s="87" t="str" cm="1">
        <f t="array" ref="R4191">INDEX(_xlfn.TEXTSPLIT(CENSO[[#This Row],[NOME CIENTIFICO]]," "),1)</f>
        <v>Couratari</v>
      </c>
      <c r="S4191" s="98" t="s">
        <v>1004</v>
      </c>
      <c r="T4191" s="87">
        <f>_xlfn.MINIFS(CENSO[DAP (cm)],CENSO[NOME CIENTIFICO],CENSO[[#This Row],[NOME CIENTIFICO]])</f>
        <v>38.833806114422465</v>
      </c>
      <c r="U41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91" s="87" t="str">
        <f>IF(CENSO[[#This Row],[DAP (cm)]]&lt;CENSO[[#This Row],[DMCE (cm)]],"DAP &lt; DMCE","DAP ≥ DMCE")</f>
        <v>DAP &lt; DMCE</v>
      </c>
      <c r="W4191" s="87" t="str">
        <f>IF(CENSO[[#This Row],[DAP (cm)]]&gt;200, "Superior", "Inferior")</f>
        <v>Inferior</v>
      </c>
      <c r="X4191" s="87" t="str">
        <f>VLOOKUP(CENSO[[#This Row],[NOME COMUM]],ESPECIES[],4,FALSE)</f>
        <v>Não</v>
      </c>
      <c r="Y4191" s="87" t="str">
        <f>IF(IFERROR(VLOOKUP(CENSO[[#This Row],[NOME COMUM]],COMERCIAIS[],2, FALSE), "Não") &lt;&gt; "Não", "Sim", "Não")</f>
        <v>Sim</v>
      </c>
      <c r="Z4191" s="133">
        <f>CENSO[[#This Row],[g (m²)]]/SUM(AEEF[AEEF-UT])</f>
        <v>3.3020275463299778E-4</v>
      </c>
      <c r="AA4191" s="133">
        <f>CENSO[[#This Row],[v (m³)]]/SUM(AEEF[AEEF-UT])</f>
        <v>3.4671289236464765E-3</v>
      </c>
    </row>
    <row r="4192" spans="1:27" ht="14">
      <c r="A4192" s="86">
        <v>1</v>
      </c>
      <c r="B4192" s="86">
        <v>2</v>
      </c>
      <c r="C4192" s="63">
        <v>116</v>
      </c>
      <c r="D4192" s="63">
        <v>4192</v>
      </c>
      <c r="E4192" s="63" t="str">
        <f>VLOOKUP(CENSO[[#This Row],[NOME COMUM]],ESPECIES[],2,FALSE)</f>
        <v>Dipteryx odorata (Aubl.) Willd.</v>
      </c>
      <c r="F4192" s="64" t="s">
        <v>4</v>
      </c>
      <c r="G4192" s="64">
        <v>130</v>
      </c>
      <c r="H4192" s="97">
        <f>CENSO[[#This Row],[CAP (cm)]]/PI()</f>
        <v>41.38028520389279</v>
      </c>
      <c r="I4192" s="64">
        <v>15</v>
      </c>
      <c r="J4192" s="96">
        <f>(PI()*(CENSO[[#This Row],[DAP (cm)]]^2))/40000</f>
        <v>0.13448592691265157</v>
      </c>
      <c r="K4192" s="96">
        <f>CENSO[[#This Row],[g (m²)]]*CENSO[[#This Row],[H (m)]]*0.7</f>
        <v>1.4121022325828414</v>
      </c>
      <c r="L4192" s="64">
        <v>1</v>
      </c>
      <c r="M4192" s="65">
        <v>366191.799999999</v>
      </c>
      <c r="N4192" s="87">
        <v>9702333.8000000007</v>
      </c>
      <c r="O4192" s="98" t="s">
        <v>1225</v>
      </c>
      <c r="P4192" s="87" t="str">
        <f>VLOOKUP(CENSO[[#This Row],[DAP (cm)]],CD[],2,TRUE)</f>
        <v>TORETE</v>
      </c>
      <c r="Q4192" s="87" t="str">
        <f>VLOOKUP(CENSO[[#This Row],[DAP (cm)]],DD[],2,TRUE)</f>
        <v>40├ 50</v>
      </c>
      <c r="R4192" s="87" t="str" cm="1">
        <f t="array" ref="R4192">INDEX(_xlfn.TEXTSPLIT(CENSO[[#This Row],[NOME CIENTIFICO]]," "),1)</f>
        <v>Dipteryx</v>
      </c>
      <c r="S4192" s="98" t="s">
        <v>1004</v>
      </c>
      <c r="T4192" s="87">
        <f>_xlfn.MINIFS(CENSO[DAP (cm)],CENSO[NOME CIENTIFICO],CENSO[[#This Row],[NOME CIENTIFICO]])</f>
        <v>39.152116000606256</v>
      </c>
      <c r="U41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80</v>
      </c>
      <c r="V4192" s="87" t="str">
        <f>IF(CENSO[[#This Row],[DAP (cm)]]&lt;CENSO[[#This Row],[DMCE (cm)]],"DAP &lt; DMCE","DAP ≥ DMCE")</f>
        <v>DAP &lt; DMCE</v>
      </c>
      <c r="W4192" s="87" t="str">
        <f>IF(CENSO[[#This Row],[DAP (cm)]]&gt;200, "Superior", "Inferior")</f>
        <v>Inferior</v>
      </c>
      <c r="X4192" s="87" t="str">
        <f>VLOOKUP(CENSO[[#This Row],[NOME COMUM]],ESPECIES[],4,FALSE)</f>
        <v>Vulneravel</v>
      </c>
      <c r="Y4192" s="87" t="str">
        <f>IF(IFERROR(VLOOKUP(CENSO[[#This Row],[NOME COMUM]],COMERCIAIS[],2, FALSE), "Não") &lt;&gt; "Não", "Sim", "Não")</f>
        <v>Sim</v>
      </c>
      <c r="Z4192" s="133">
        <f>CENSO[[#This Row],[g (m²)]]/SUM(AEEF[AEEF-UT])</f>
        <v>2.3530218221022364E-4</v>
      </c>
      <c r="AA4192" s="133">
        <f>CENSO[[#This Row],[v (m³)]]/SUM(AEEF[AEEF-UT])</f>
        <v>2.470672913207348E-3</v>
      </c>
    </row>
    <row r="4193" spans="1:27" ht="14">
      <c r="A4193" s="86">
        <v>1</v>
      </c>
      <c r="B4193" s="86">
        <v>2</v>
      </c>
      <c r="C4193" s="63">
        <v>116</v>
      </c>
      <c r="D4193" s="63">
        <v>4193</v>
      </c>
      <c r="E4193" s="63" t="str">
        <f>VLOOKUP(CENSO[[#This Row],[NOME COMUM]],ESPECIES[],2,FALSE)</f>
        <v>Tachigali myrmecophila Ducke</v>
      </c>
      <c r="F4193" s="64" t="s">
        <v>14</v>
      </c>
      <c r="G4193" s="64">
        <v>200</v>
      </c>
      <c r="H4193" s="97">
        <f>CENSO[[#This Row],[CAP (cm)]]/PI()</f>
        <v>63.661977236758133</v>
      </c>
      <c r="I4193" s="64">
        <v>14</v>
      </c>
      <c r="J4193" s="96">
        <f>(PI()*(CENSO[[#This Row],[DAP (cm)]]^2))/40000</f>
        <v>0.31830988618379064</v>
      </c>
      <c r="K4193" s="96">
        <f>CENSO[[#This Row],[g (m²)]]*CENSO[[#This Row],[H (m)]]*0.7</f>
        <v>3.1194368846011482</v>
      </c>
      <c r="L4193" s="64">
        <v>1</v>
      </c>
      <c r="M4193" s="65">
        <v>366183.59999999899</v>
      </c>
      <c r="N4193" s="87">
        <v>9702339.8000000007</v>
      </c>
      <c r="O4193" s="87" t="s">
        <v>1228</v>
      </c>
      <c r="P4193" s="87" t="str">
        <f>VLOOKUP(CENSO[[#This Row],[DAP (cm)]],CD[],2,TRUE)</f>
        <v>TORA</v>
      </c>
      <c r="Q4193" s="87" t="str">
        <f>VLOOKUP(CENSO[[#This Row],[DAP (cm)]],DD[],2,TRUE)</f>
        <v>60├ 70</v>
      </c>
      <c r="R4193" s="87" t="str" cm="1">
        <f t="array" ref="R4193">INDEX(_xlfn.TEXTSPLIT(CENSO[[#This Row],[NOME CIENTIFICO]]," "),1)</f>
        <v>Tachigali</v>
      </c>
      <c r="S4193" s="98" t="s">
        <v>1004</v>
      </c>
      <c r="T4193" s="87">
        <f>_xlfn.MINIFS(CENSO[DAP (cm)],CENSO[NOME CIENTIFICO],CENSO[[#This Row],[NOME CIENTIFICO]])</f>
        <v>39.152116000606256</v>
      </c>
      <c r="U41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93" s="87" t="str">
        <f>IF(CENSO[[#This Row],[DAP (cm)]]&lt;CENSO[[#This Row],[DMCE (cm)]],"DAP &lt; DMCE","DAP ≥ DMCE")</f>
        <v>DAP ≥ DMCE</v>
      </c>
      <c r="W4193" s="87" t="str">
        <f>IF(CENSO[[#This Row],[DAP (cm)]]&gt;200, "Superior", "Inferior")</f>
        <v>Inferior</v>
      </c>
      <c r="X4193" s="87" t="str">
        <f>VLOOKUP(CENSO[[#This Row],[NOME COMUM]],ESPECIES[],4,FALSE)</f>
        <v>Não</v>
      </c>
      <c r="Y4193" s="87" t="str">
        <f>IF(IFERROR(VLOOKUP(CENSO[[#This Row],[NOME COMUM]],COMERCIAIS[],2, FALSE), "Não") &lt;&gt; "Não", "Sim", "Não")</f>
        <v>Sim</v>
      </c>
      <c r="Z4193" s="133">
        <f>CENSO[[#This Row],[g (m²)]]/SUM(AEEF[AEEF-UT])</f>
        <v>5.5692824191768894E-4</v>
      </c>
      <c r="AA4193" s="133">
        <f>CENSO[[#This Row],[v (m³)]]/SUM(AEEF[AEEF-UT])</f>
        <v>5.4578967707933513E-3</v>
      </c>
    </row>
    <row r="4194" spans="1:27" ht="14">
      <c r="A4194" s="86">
        <v>1</v>
      </c>
      <c r="B4194" s="86">
        <v>2</v>
      </c>
      <c r="C4194" s="63">
        <v>116</v>
      </c>
      <c r="D4194" s="63">
        <v>4194</v>
      </c>
      <c r="E4194" s="63" t="str">
        <f>VLOOKUP(CENSO[[#This Row],[NOME COMUM]],ESPECIES[],2,FALSE)</f>
        <v>Tachigali myrmecophila Ducke</v>
      </c>
      <c r="F4194" s="64" t="s">
        <v>14</v>
      </c>
      <c r="G4194" s="64">
        <v>248</v>
      </c>
      <c r="H4194" s="97">
        <f>CENSO[[#This Row],[CAP (cm)]]/PI()</f>
        <v>78.940851773580093</v>
      </c>
      <c r="I4194" s="64">
        <v>18</v>
      </c>
      <c r="J4194" s="96">
        <f>(PI()*(CENSO[[#This Row],[DAP (cm)]]^2))/40000</f>
        <v>0.48943328099619665</v>
      </c>
      <c r="K4194" s="96">
        <f>CENSO[[#This Row],[g (m²)]]*CENSO[[#This Row],[H (m)]]*0.7</f>
        <v>6.1668593405520777</v>
      </c>
      <c r="L4194" s="64">
        <v>1</v>
      </c>
      <c r="M4194" s="65">
        <v>366185</v>
      </c>
      <c r="N4194" s="87">
        <v>9702342.5</v>
      </c>
      <c r="O4194" s="87" t="s">
        <v>1228</v>
      </c>
      <c r="P4194" s="87" t="str">
        <f>VLOOKUP(CENSO[[#This Row],[DAP (cm)]],CD[],2,TRUE)</f>
        <v>TORA</v>
      </c>
      <c r="Q4194" s="87" t="str">
        <f>VLOOKUP(CENSO[[#This Row],[DAP (cm)]],DD[],2,TRUE)</f>
        <v>70├ 80</v>
      </c>
      <c r="R4194" s="87" t="str" cm="1">
        <f t="array" ref="R4194">INDEX(_xlfn.TEXTSPLIT(CENSO[[#This Row],[NOME CIENTIFICO]]," "),1)</f>
        <v>Tachigali</v>
      </c>
      <c r="S4194" s="98" t="s">
        <v>1004</v>
      </c>
      <c r="T4194" s="87">
        <f>_xlfn.MINIFS(CENSO[DAP (cm)],CENSO[NOME CIENTIFICO],CENSO[[#This Row],[NOME CIENTIFICO]])</f>
        <v>39.152116000606256</v>
      </c>
      <c r="U41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94" s="87" t="str">
        <f>IF(CENSO[[#This Row],[DAP (cm)]]&lt;CENSO[[#This Row],[DMCE (cm)]],"DAP &lt; DMCE","DAP ≥ DMCE")</f>
        <v>DAP ≥ DMCE</v>
      </c>
      <c r="W4194" s="87" t="str">
        <f>IF(CENSO[[#This Row],[DAP (cm)]]&gt;200, "Superior", "Inferior")</f>
        <v>Inferior</v>
      </c>
      <c r="X4194" s="87" t="str">
        <f>VLOOKUP(CENSO[[#This Row],[NOME COMUM]],ESPECIES[],4,FALSE)</f>
        <v>Não</v>
      </c>
      <c r="Y4194" s="87" t="str">
        <f>IF(IFERROR(VLOOKUP(CENSO[[#This Row],[NOME COMUM]],COMERCIAIS[],2, FALSE), "Não") &lt;&gt; "Não", "Sim", "Não")</f>
        <v>Sim</v>
      </c>
      <c r="Z4194" s="133">
        <f>CENSO[[#This Row],[g (m²)]]/SUM(AEEF[AEEF-UT])</f>
        <v>8.5633286477263882E-4</v>
      </c>
      <c r="AA4194" s="133">
        <f>CENSO[[#This Row],[v (m³)]]/SUM(AEEF[AEEF-UT])</f>
        <v>1.0789794096135249E-2</v>
      </c>
    </row>
    <row r="4195" spans="1:27" ht="14">
      <c r="A4195" s="86">
        <v>1</v>
      </c>
      <c r="B4195" s="86">
        <v>2</v>
      </c>
      <c r="C4195" s="63">
        <v>116</v>
      </c>
      <c r="D4195" s="63">
        <v>4195</v>
      </c>
      <c r="E4195" s="63" t="str">
        <f>VLOOKUP(CENSO[[#This Row],[NOME COMUM]],ESPECIES[],2,FALSE)</f>
        <v>Couratari guianensis Aubl.</v>
      </c>
      <c r="F4195" s="64" t="s">
        <v>6</v>
      </c>
      <c r="G4195" s="64">
        <v>143</v>
      </c>
      <c r="H4195" s="97">
        <f>CENSO[[#This Row],[CAP (cm)]]/PI()</f>
        <v>45.518313724282066</v>
      </c>
      <c r="I4195" s="64">
        <v>15</v>
      </c>
      <c r="J4195" s="96">
        <f>(PI()*(CENSO[[#This Row],[DAP (cm)]]^2))/40000</f>
        <v>0.1627279715643084</v>
      </c>
      <c r="K4195" s="96">
        <f>CENSO[[#This Row],[g (m²)]]*CENSO[[#This Row],[H (m)]]*0.7</f>
        <v>1.7086437014252382</v>
      </c>
      <c r="L4195" s="64">
        <v>1</v>
      </c>
      <c r="M4195" s="65">
        <v>366191.09999999899</v>
      </c>
      <c r="N4195" s="87">
        <v>9702358.4000000004</v>
      </c>
      <c r="O4195" s="98" t="s">
        <v>1225</v>
      </c>
      <c r="P4195" s="87" t="str">
        <f>VLOOKUP(CENSO[[#This Row],[DAP (cm)]],CD[],2,TRUE)</f>
        <v>TORETE</v>
      </c>
      <c r="Q4195" s="87" t="str">
        <f>VLOOKUP(CENSO[[#This Row],[DAP (cm)]],DD[],2,TRUE)</f>
        <v>40├ 50</v>
      </c>
      <c r="R4195" s="87" t="str" cm="1">
        <f t="array" ref="R4195">INDEX(_xlfn.TEXTSPLIT(CENSO[[#This Row],[NOME CIENTIFICO]]," "),1)</f>
        <v>Couratari</v>
      </c>
      <c r="S4195" s="98" t="s">
        <v>1004</v>
      </c>
      <c r="T4195" s="87">
        <f>_xlfn.MINIFS(CENSO[DAP (cm)],CENSO[NOME CIENTIFICO],CENSO[[#This Row],[NOME CIENTIFICO]])</f>
        <v>38.833806114422465</v>
      </c>
      <c r="U41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95" s="87" t="str">
        <f>IF(CENSO[[#This Row],[DAP (cm)]]&lt;CENSO[[#This Row],[DMCE (cm)]],"DAP &lt; DMCE","DAP ≥ DMCE")</f>
        <v>DAP &lt; DMCE</v>
      </c>
      <c r="W4195" s="87" t="str">
        <f>IF(CENSO[[#This Row],[DAP (cm)]]&gt;200, "Superior", "Inferior")</f>
        <v>Inferior</v>
      </c>
      <c r="X4195" s="87" t="str">
        <f>VLOOKUP(CENSO[[#This Row],[NOME COMUM]],ESPECIES[],4,FALSE)</f>
        <v>Não</v>
      </c>
      <c r="Y4195" s="87" t="str">
        <f>IF(IFERROR(VLOOKUP(CENSO[[#This Row],[NOME COMUM]],COMERCIAIS[],2, FALSE), "Não") &lt;&gt; "Não", "Sim", "Não")</f>
        <v>Sim</v>
      </c>
      <c r="Z4195" s="133">
        <f>CENSO[[#This Row],[g (m²)]]/SUM(AEEF[AEEF-UT])</f>
        <v>2.8471564047437059E-4</v>
      </c>
      <c r="AA4195" s="133">
        <f>CENSO[[#This Row],[v (m³)]]/SUM(AEEF[AEEF-UT])</f>
        <v>2.9895142249808911E-3</v>
      </c>
    </row>
    <row r="4196" spans="1:27" ht="14">
      <c r="A4196" s="86">
        <v>1</v>
      </c>
      <c r="B4196" s="86">
        <v>2</v>
      </c>
      <c r="C4196" s="63">
        <v>116</v>
      </c>
      <c r="D4196" s="63">
        <v>4196</v>
      </c>
      <c r="E4196" s="63" t="str">
        <f>VLOOKUP(CENSO[[#This Row],[NOME COMUM]],ESPECIES[],2,FALSE)</f>
        <v>Piptadenia suaveolens Miq.</v>
      </c>
      <c r="F4196" s="64" t="s">
        <v>22</v>
      </c>
      <c r="G4196" s="64">
        <v>150</v>
      </c>
      <c r="H4196" s="97">
        <f>CENSO[[#This Row],[CAP (cm)]]/PI()</f>
        <v>47.7464829275686</v>
      </c>
      <c r="I4196" s="64">
        <v>15</v>
      </c>
      <c r="J4196" s="96">
        <f>(PI()*(CENSO[[#This Row],[DAP (cm)]]^2))/40000</f>
        <v>0.17904931097838223</v>
      </c>
      <c r="K4196" s="96">
        <f>CENSO[[#This Row],[g (m²)]]*CENSO[[#This Row],[H (m)]]*0.7</f>
        <v>1.8800177652730132</v>
      </c>
      <c r="L4196" s="64">
        <v>1</v>
      </c>
      <c r="M4196" s="65">
        <v>366203.09999999899</v>
      </c>
      <c r="N4196" s="87">
        <v>9702358.6999999899</v>
      </c>
      <c r="O4196" s="98" t="s">
        <v>1225</v>
      </c>
      <c r="P4196" s="87" t="str">
        <f>VLOOKUP(CENSO[[#This Row],[DAP (cm)]],CD[],2,TRUE)</f>
        <v>TORETE</v>
      </c>
      <c r="Q4196" s="87" t="str">
        <f>VLOOKUP(CENSO[[#This Row],[DAP (cm)]],DD[],2,TRUE)</f>
        <v>40├ 50</v>
      </c>
      <c r="R4196" s="87" t="str" cm="1">
        <f t="array" ref="R4196">INDEX(_xlfn.TEXTSPLIT(CENSO[[#This Row],[NOME CIENTIFICO]]," "),1)</f>
        <v>Piptadenia</v>
      </c>
      <c r="S4196" s="98" t="s">
        <v>1004</v>
      </c>
      <c r="T4196" s="87">
        <f>_xlfn.MINIFS(CENSO[DAP (cm)],CENSO[NOME CIENTIFICO],CENSO[[#This Row],[NOME CIENTIFICO]])</f>
        <v>39.788735772973837</v>
      </c>
      <c r="U41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96" s="87" t="str">
        <f>IF(CENSO[[#This Row],[DAP (cm)]]&lt;CENSO[[#This Row],[DMCE (cm)]],"DAP &lt; DMCE","DAP ≥ DMCE")</f>
        <v>DAP &lt; DMCE</v>
      </c>
      <c r="W4196" s="87" t="str">
        <f>IF(CENSO[[#This Row],[DAP (cm)]]&gt;200, "Superior", "Inferior")</f>
        <v>Inferior</v>
      </c>
      <c r="X4196" s="87" t="str">
        <f>VLOOKUP(CENSO[[#This Row],[NOME COMUM]],ESPECIES[],4,FALSE)</f>
        <v>Não</v>
      </c>
      <c r="Y4196" s="87" t="str">
        <f>IF(IFERROR(VLOOKUP(CENSO[[#This Row],[NOME COMUM]],COMERCIAIS[],2, FALSE), "Não") &lt;&gt; "Não", "Sim", "Não")</f>
        <v>Sim</v>
      </c>
      <c r="Z4196" s="133">
        <f>CENSO[[#This Row],[g (m²)]]/SUM(AEEF[AEEF-UT])</f>
        <v>3.1327213607870003E-4</v>
      </c>
      <c r="AA4196" s="133">
        <f>CENSO[[#This Row],[v (m³)]]/SUM(AEEF[AEEF-UT])</f>
        <v>3.28935742882635E-3</v>
      </c>
    </row>
    <row r="4197" spans="1:27" ht="14">
      <c r="A4197" s="86">
        <v>1</v>
      </c>
      <c r="B4197" s="86">
        <v>2</v>
      </c>
      <c r="C4197" s="63">
        <v>116</v>
      </c>
      <c r="D4197" s="63">
        <v>4197</v>
      </c>
      <c r="E4197" s="63" t="str">
        <f>VLOOKUP(CENSO[[#This Row],[NOME COMUM]],ESPECIES[],2,FALSE)</f>
        <v>Qualea dichotoma (Mart.) Warm. ex Wille</v>
      </c>
      <c r="F4197" s="64" t="s">
        <v>55</v>
      </c>
      <c r="G4197" s="64">
        <v>180</v>
      </c>
      <c r="H4197" s="97">
        <f>CENSO[[#This Row],[CAP (cm)]]/PI()</f>
        <v>57.295779513082323</v>
      </c>
      <c r="I4197" s="64">
        <v>16</v>
      </c>
      <c r="J4197" s="96">
        <f>(PI()*(CENSO[[#This Row],[DAP (cm)]]^2))/40000</f>
        <v>0.25783100780887047</v>
      </c>
      <c r="K4197" s="96">
        <f>CENSO[[#This Row],[g (m²)]]*CENSO[[#This Row],[H (m)]]*0.7</f>
        <v>2.887707287459349</v>
      </c>
      <c r="L4197" s="64">
        <v>1</v>
      </c>
      <c r="M4197" s="65">
        <v>366194.09999999899</v>
      </c>
      <c r="N4197" s="87">
        <v>9702365.1999999899</v>
      </c>
      <c r="O4197" s="87" t="s">
        <v>1227</v>
      </c>
      <c r="P4197" s="87" t="str">
        <f>VLOOKUP(CENSO[[#This Row],[DAP (cm)]],CD[],2,TRUE)</f>
        <v>TORA</v>
      </c>
      <c r="Q4197" s="87" t="str">
        <f>VLOOKUP(CENSO[[#This Row],[DAP (cm)]],DD[],2,TRUE)</f>
        <v>50├ 60</v>
      </c>
      <c r="R4197" s="87" t="str" cm="1">
        <f t="array" ref="R4197">INDEX(_xlfn.TEXTSPLIT(CENSO[[#This Row],[NOME CIENTIFICO]]," "),1)</f>
        <v>Qualea</v>
      </c>
      <c r="S4197" s="98" t="s">
        <v>1004</v>
      </c>
      <c r="T4197" s="87">
        <f>_xlfn.MINIFS(CENSO[DAP (cm)],CENSO[NOME CIENTIFICO],CENSO[[#This Row],[NOME CIENTIFICO]])</f>
        <v>40.107045659157627</v>
      </c>
      <c r="U41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197" s="87" t="str">
        <f>IF(CENSO[[#This Row],[DAP (cm)]]&lt;CENSO[[#This Row],[DMCE (cm)]],"DAP &lt; DMCE","DAP ≥ DMCE")</f>
        <v>DAP ≥ DMCE</v>
      </c>
      <c r="W4197" s="87" t="str">
        <f>IF(CENSO[[#This Row],[DAP (cm)]]&gt;200, "Superior", "Inferior")</f>
        <v>Inferior</v>
      </c>
      <c r="X4197" s="87" t="str">
        <f>VLOOKUP(CENSO[[#This Row],[NOME COMUM]],ESPECIES[],4,FALSE)</f>
        <v>Não</v>
      </c>
      <c r="Y4197" s="87" t="str">
        <f>IF(IFERROR(VLOOKUP(CENSO[[#This Row],[NOME COMUM]],COMERCIAIS[],2, FALSE), "Não") &lt;&gt; "Não", "Sim", "Não")</f>
        <v>Não</v>
      </c>
      <c r="Z4197" s="133">
        <f>CENSO[[#This Row],[g (m²)]]/SUM(AEEF[AEEF-UT])</f>
        <v>4.5111187595332813E-4</v>
      </c>
      <c r="AA4197" s="133">
        <f>CENSO[[#This Row],[v (m³)]]/SUM(AEEF[AEEF-UT])</f>
        <v>5.0524530106772752E-3</v>
      </c>
    </row>
    <row r="4198" spans="1:27" ht="14">
      <c r="A4198" s="86">
        <v>1</v>
      </c>
      <c r="B4198" s="86">
        <v>2</v>
      </c>
      <c r="C4198" s="63">
        <v>116</v>
      </c>
      <c r="D4198" s="63">
        <v>4198</v>
      </c>
      <c r="E4198" s="63" t="str">
        <f>VLOOKUP(CENSO[[#This Row],[NOME COMUM]],ESPECIES[],2,FALSE)</f>
        <v>Kielmeyera variabilis Mart.</v>
      </c>
      <c r="F4198" s="64" t="s">
        <v>77</v>
      </c>
      <c r="G4198" s="64">
        <v>215</v>
      </c>
      <c r="H4198" s="97">
        <f>CENSO[[#This Row],[CAP (cm)]]/PI()</f>
        <v>68.436625529514998</v>
      </c>
      <c r="I4198" s="64">
        <v>17</v>
      </c>
      <c r="J4198" s="96">
        <f>(PI()*(CENSO[[#This Row],[DAP (cm)]]^2))/40000</f>
        <v>0.36784686222114316</v>
      </c>
      <c r="K4198" s="96">
        <f>CENSO[[#This Row],[g (m²)]]*CENSO[[#This Row],[H (m)]]*0.7</f>
        <v>4.3773776604316037</v>
      </c>
      <c r="L4198" s="64">
        <v>1</v>
      </c>
      <c r="M4198" s="65">
        <v>366252.5</v>
      </c>
      <c r="N4198" s="87">
        <v>9702453.5999999903</v>
      </c>
      <c r="O4198" s="87" t="s">
        <v>1227</v>
      </c>
      <c r="P4198" s="87" t="str">
        <f>VLOOKUP(CENSO[[#This Row],[DAP (cm)]],CD[],2,TRUE)</f>
        <v>TORA</v>
      </c>
      <c r="Q4198" s="87" t="str">
        <f>VLOOKUP(CENSO[[#This Row],[DAP (cm)]],DD[],2,TRUE)</f>
        <v>60├ 70</v>
      </c>
      <c r="R4198" s="87" t="str" cm="1">
        <f t="array" ref="R4198">INDEX(_xlfn.TEXTSPLIT(CENSO[[#This Row],[NOME CIENTIFICO]]," "),1)</f>
        <v>Kielmeyera</v>
      </c>
      <c r="S4198" s="98" t="s">
        <v>1004</v>
      </c>
      <c r="T4198" s="87">
        <f>_xlfn.MINIFS(CENSO[DAP (cm)],CENSO[NOME CIENTIFICO],CENSO[[#This Row],[NOME CIENTIFICO]])</f>
        <v>41.38028520389279</v>
      </c>
      <c r="U41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198" s="87" t="str">
        <f>IF(CENSO[[#This Row],[DAP (cm)]]&lt;CENSO[[#This Row],[DMCE (cm)]],"DAP &lt; DMCE","DAP ≥ DMCE")</f>
        <v>DAP ≥ DMCE</v>
      </c>
      <c r="W4198" s="87" t="str">
        <f>IF(CENSO[[#This Row],[DAP (cm)]]&gt;200, "Superior", "Inferior")</f>
        <v>Inferior</v>
      </c>
      <c r="X4198" s="87" t="str">
        <f>VLOOKUP(CENSO[[#This Row],[NOME COMUM]],ESPECIES[],4,FALSE)</f>
        <v>Não</v>
      </c>
      <c r="Y4198" s="87" t="str">
        <f>IF(IFERROR(VLOOKUP(CENSO[[#This Row],[NOME COMUM]],COMERCIAIS[],2, FALSE), "Não") &lt;&gt; "Não", "Sim", "Não")</f>
        <v>Não</v>
      </c>
      <c r="Z4198" s="133">
        <f>CENSO[[#This Row],[g (m²)]]/SUM(AEEF[AEEF-UT])</f>
        <v>6.436001995661295E-4</v>
      </c>
      <c r="AA4198" s="133">
        <f>CENSO[[#This Row],[v (m³)]]/SUM(AEEF[AEEF-UT])</f>
        <v>7.6588423748369409E-3</v>
      </c>
    </row>
    <row r="4199" spans="1:27" ht="14">
      <c r="A4199" s="86">
        <v>1</v>
      </c>
      <c r="B4199" s="86">
        <v>2</v>
      </c>
      <c r="C4199" s="63">
        <v>116</v>
      </c>
      <c r="D4199" s="63">
        <v>4199</v>
      </c>
      <c r="E4199" s="63" t="str">
        <f>VLOOKUP(CENSO[[#This Row],[NOME COMUM]],ESPECIES[],2,FALSE)</f>
        <v>Pouteria sp.</v>
      </c>
      <c r="F4199" s="64" t="s">
        <v>83</v>
      </c>
      <c r="G4199" s="64">
        <v>150</v>
      </c>
      <c r="H4199" s="97">
        <f>CENSO[[#This Row],[CAP (cm)]]/PI()</f>
        <v>47.7464829275686</v>
      </c>
      <c r="I4199" s="64">
        <v>14</v>
      </c>
      <c r="J4199" s="96">
        <f>(PI()*(CENSO[[#This Row],[DAP (cm)]]^2))/40000</f>
        <v>0.17904931097838223</v>
      </c>
      <c r="K4199" s="96">
        <f>CENSO[[#This Row],[g (m²)]]*CENSO[[#This Row],[H (m)]]*0.7</f>
        <v>1.7546832475881458</v>
      </c>
      <c r="L4199" s="64">
        <v>1</v>
      </c>
      <c r="M4199" s="65">
        <v>366255.799999999</v>
      </c>
      <c r="N4199" s="87">
        <v>9702466.4000000004</v>
      </c>
      <c r="O4199" s="98" t="s">
        <v>1225</v>
      </c>
      <c r="P4199" s="87" t="str">
        <f>VLOOKUP(CENSO[[#This Row],[DAP (cm)]],CD[],2,TRUE)</f>
        <v>TORETE</v>
      </c>
      <c r="Q4199" s="87" t="str">
        <f>VLOOKUP(CENSO[[#This Row],[DAP (cm)]],DD[],2,TRUE)</f>
        <v>40├ 50</v>
      </c>
      <c r="R4199" s="87" t="str" cm="1">
        <f t="array" ref="R4199">INDEX(_xlfn.TEXTSPLIT(CENSO[[#This Row],[NOME CIENTIFICO]]," "),1)</f>
        <v>Pouteria</v>
      </c>
      <c r="S4199" s="98" t="s">
        <v>1004</v>
      </c>
      <c r="T4199" s="87">
        <f>_xlfn.MINIFS(CENSO[DAP (cm)],CENSO[NOME CIENTIFICO],CENSO[[#This Row],[NOME CIENTIFICO]])</f>
        <v>39.788735772973837</v>
      </c>
      <c r="U41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199" s="87" t="str">
        <f>IF(CENSO[[#This Row],[DAP (cm)]]&lt;CENSO[[#This Row],[DMCE (cm)]],"DAP &lt; DMCE","DAP ≥ DMCE")</f>
        <v>DAP &lt; DMCE</v>
      </c>
      <c r="W4199" s="87" t="str">
        <f>IF(CENSO[[#This Row],[DAP (cm)]]&gt;200, "Superior", "Inferior")</f>
        <v>Inferior</v>
      </c>
      <c r="X4199" s="87" t="str">
        <f>VLOOKUP(CENSO[[#This Row],[NOME COMUM]],ESPECIES[],4,FALSE)</f>
        <v>Não</v>
      </c>
      <c r="Y4199" s="87" t="str">
        <f>IF(IFERROR(VLOOKUP(CENSO[[#This Row],[NOME COMUM]],COMERCIAIS[],2, FALSE), "Não") &lt;&gt; "Não", "Sim", "Não")</f>
        <v>Não</v>
      </c>
      <c r="Z4199" s="133">
        <f>CENSO[[#This Row],[g (m²)]]/SUM(AEEF[AEEF-UT])</f>
        <v>3.1327213607870003E-4</v>
      </c>
      <c r="AA4199" s="133">
        <f>CENSO[[#This Row],[v (m³)]]/SUM(AEEF[AEEF-UT])</f>
        <v>3.07006693357126E-3</v>
      </c>
    </row>
    <row r="4200" spans="1:27" ht="14">
      <c r="A4200" s="86">
        <v>1</v>
      </c>
      <c r="B4200" s="86">
        <v>2</v>
      </c>
      <c r="C4200" s="63">
        <v>116</v>
      </c>
      <c r="D4200" s="63">
        <v>4200</v>
      </c>
      <c r="E4200" s="63" t="str">
        <f>VLOOKUP(CENSO[[#This Row],[NOME COMUM]],ESPECIES[],2,FALSE)</f>
        <v>Couratari guianensis Aubl.</v>
      </c>
      <c r="F4200" s="64" t="s">
        <v>6</v>
      </c>
      <c r="G4200" s="64">
        <v>148</v>
      </c>
      <c r="H4200" s="97">
        <f>CENSO[[#This Row],[CAP (cm)]]/PI()</f>
        <v>47.109863155201019</v>
      </c>
      <c r="I4200" s="64">
        <v>14</v>
      </c>
      <c r="J4200" s="96">
        <f>(PI()*(CENSO[[#This Row],[DAP (cm)]]^2))/40000</f>
        <v>0.17430649367424375</v>
      </c>
      <c r="K4200" s="96">
        <f>CENSO[[#This Row],[g (m²)]]*CENSO[[#This Row],[H (m)]]*0.7</f>
        <v>1.7082036380075887</v>
      </c>
      <c r="L4200" s="64">
        <v>1</v>
      </c>
      <c r="M4200" s="65">
        <v>366294.09999999899</v>
      </c>
      <c r="N4200" s="87">
        <v>9702481.5</v>
      </c>
      <c r="O4200" s="98" t="s">
        <v>1225</v>
      </c>
      <c r="P4200" s="87" t="str">
        <f>VLOOKUP(CENSO[[#This Row],[DAP (cm)]],CD[],2,TRUE)</f>
        <v>TORETE</v>
      </c>
      <c r="Q4200" s="87" t="str">
        <f>VLOOKUP(CENSO[[#This Row],[DAP (cm)]],DD[],2,TRUE)</f>
        <v>40├ 50</v>
      </c>
      <c r="R4200" s="87" t="str" cm="1">
        <f t="array" ref="R4200">INDEX(_xlfn.TEXTSPLIT(CENSO[[#This Row],[NOME CIENTIFICO]]," "),1)</f>
        <v>Couratari</v>
      </c>
      <c r="S4200" s="98" t="s">
        <v>1004</v>
      </c>
      <c r="T4200" s="87">
        <f>_xlfn.MINIFS(CENSO[DAP (cm)],CENSO[NOME CIENTIFICO],CENSO[[#This Row],[NOME CIENTIFICO]])</f>
        <v>38.833806114422465</v>
      </c>
      <c r="U42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00" s="87" t="str">
        <f>IF(CENSO[[#This Row],[DAP (cm)]]&lt;CENSO[[#This Row],[DMCE (cm)]],"DAP &lt; DMCE","DAP ≥ DMCE")</f>
        <v>DAP &lt; DMCE</v>
      </c>
      <c r="W4200" s="87" t="str">
        <f>IF(CENSO[[#This Row],[DAP (cm)]]&gt;200, "Superior", "Inferior")</f>
        <v>Inferior</v>
      </c>
      <c r="X4200" s="87" t="str">
        <f>VLOOKUP(CENSO[[#This Row],[NOME COMUM]],ESPECIES[],4,FALSE)</f>
        <v>Não</v>
      </c>
      <c r="Y4200" s="87" t="str">
        <f>IF(IFERROR(VLOOKUP(CENSO[[#This Row],[NOME COMUM]],COMERCIAIS[],2, FALSE), "Não") &lt;&gt; "Não", "Sim", "Não")</f>
        <v>Sim</v>
      </c>
      <c r="Z4200" s="133">
        <f>CENSO[[#This Row],[g (m²)]]/SUM(AEEF[AEEF-UT])</f>
        <v>3.0497390527412649E-4</v>
      </c>
      <c r="AA4200" s="133">
        <f>CENSO[[#This Row],[v (m³)]]/SUM(AEEF[AEEF-UT])</f>
        <v>2.9887442716864392E-3</v>
      </c>
    </row>
    <row r="4201" spans="1:27" ht="14">
      <c r="A4201" s="86">
        <v>1</v>
      </c>
      <c r="B4201" s="86">
        <v>2</v>
      </c>
      <c r="C4201" s="63">
        <v>116</v>
      </c>
      <c r="D4201" s="63">
        <v>4201</v>
      </c>
      <c r="E4201" s="63" t="str">
        <f>VLOOKUP(CENSO[[#This Row],[NOME COMUM]],ESPECIES[],2,FALSE)</f>
        <v>Tachigali myrmecophila Ducke</v>
      </c>
      <c r="F4201" s="64" t="s">
        <v>14</v>
      </c>
      <c r="G4201" s="64">
        <v>254</v>
      </c>
      <c r="H4201" s="97">
        <f>CENSO[[#This Row],[CAP (cm)]]/PI()</f>
        <v>80.850711090682836</v>
      </c>
      <c r="I4201" s="64">
        <v>18</v>
      </c>
      <c r="J4201" s="96">
        <f>(PI()*(CENSO[[#This Row],[DAP (cm)]]^2))/40000</f>
        <v>0.51340201542583597</v>
      </c>
      <c r="K4201" s="96">
        <f>CENSO[[#This Row],[g (m²)]]*CENSO[[#This Row],[H (m)]]*0.7</f>
        <v>6.4688653943655323</v>
      </c>
      <c r="L4201" s="64">
        <v>1</v>
      </c>
      <c r="M4201" s="65">
        <v>366303.299999999</v>
      </c>
      <c r="N4201" s="87">
        <v>9702497</v>
      </c>
      <c r="O4201" s="87" t="s">
        <v>1228</v>
      </c>
      <c r="P4201" s="87" t="str">
        <f>VLOOKUP(CENSO[[#This Row],[DAP (cm)]],CD[],2,TRUE)</f>
        <v>TORA</v>
      </c>
      <c r="Q4201" s="87" t="str">
        <f>VLOOKUP(CENSO[[#This Row],[DAP (cm)]],DD[],2,TRUE)</f>
        <v>80├ 90</v>
      </c>
      <c r="R4201" s="87" t="str" cm="1">
        <f t="array" ref="R4201">INDEX(_xlfn.TEXTSPLIT(CENSO[[#This Row],[NOME CIENTIFICO]]," "),1)</f>
        <v>Tachigali</v>
      </c>
      <c r="S4201" s="98" t="s">
        <v>1004</v>
      </c>
      <c r="T4201" s="87">
        <f>_xlfn.MINIFS(CENSO[DAP (cm)],CENSO[NOME CIENTIFICO],CENSO[[#This Row],[NOME CIENTIFICO]])</f>
        <v>39.152116000606256</v>
      </c>
      <c r="U42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01" s="87" t="str">
        <f>IF(CENSO[[#This Row],[DAP (cm)]]&lt;CENSO[[#This Row],[DMCE (cm)]],"DAP &lt; DMCE","DAP ≥ DMCE")</f>
        <v>DAP ≥ DMCE</v>
      </c>
      <c r="W4201" s="87" t="str">
        <f>IF(CENSO[[#This Row],[DAP (cm)]]&gt;200, "Superior", "Inferior")</f>
        <v>Inferior</v>
      </c>
      <c r="X4201" s="87" t="str">
        <f>VLOOKUP(CENSO[[#This Row],[NOME COMUM]],ESPECIES[],4,FALSE)</f>
        <v>Não</v>
      </c>
      <c r="Y4201" s="87" t="str">
        <f>IF(IFERROR(VLOOKUP(CENSO[[#This Row],[NOME COMUM]],COMERCIAIS[],2, FALSE), "Não") &lt;&gt; "Não", "Sim", "Não")</f>
        <v>Sim</v>
      </c>
      <c r="Z4201" s="133">
        <f>CENSO[[#This Row],[g (m²)]]/SUM(AEEF[AEEF-UT])</f>
        <v>8.9826956138904055E-4</v>
      </c>
      <c r="AA4201" s="133">
        <f>CENSO[[#This Row],[v (m³)]]/SUM(AEEF[AEEF-UT])</f>
        <v>1.131819647350191E-2</v>
      </c>
    </row>
    <row r="4202" spans="1:27" ht="14">
      <c r="A4202" s="86">
        <v>1</v>
      </c>
      <c r="B4202" s="86">
        <v>2</v>
      </c>
      <c r="C4202" s="63">
        <v>116</v>
      </c>
      <c r="D4202" s="63">
        <v>4202</v>
      </c>
      <c r="E4202" s="63" t="str">
        <f>VLOOKUP(CENSO[[#This Row],[NOME COMUM]],ESPECIES[],2,FALSE)</f>
        <v>Tachigali myrmecophila Ducke</v>
      </c>
      <c r="F4202" s="64" t="s">
        <v>14</v>
      </c>
      <c r="G4202" s="64">
        <v>247</v>
      </c>
      <c r="H4202" s="97">
        <f>CENSO[[#This Row],[CAP (cm)]]/PI()</f>
        <v>78.622541887396295</v>
      </c>
      <c r="I4202" s="64">
        <v>17</v>
      </c>
      <c r="J4202" s="96">
        <f>(PI()*(CENSO[[#This Row],[DAP (cm)]]^2))/40000</f>
        <v>0.48549419615467204</v>
      </c>
      <c r="K4202" s="96">
        <f>CENSO[[#This Row],[g (m²)]]*CENSO[[#This Row],[H (m)]]*0.7</f>
        <v>5.7773809342405968</v>
      </c>
      <c r="L4202" s="64">
        <v>1</v>
      </c>
      <c r="M4202" s="65">
        <v>366274</v>
      </c>
      <c r="N4202" s="87">
        <v>9702518.5999999903</v>
      </c>
      <c r="O4202" s="87" t="s">
        <v>1228</v>
      </c>
      <c r="P4202" s="87" t="str">
        <f>VLOOKUP(CENSO[[#This Row],[DAP (cm)]],CD[],2,TRUE)</f>
        <v>TORA</v>
      </c>
      <c r="Q4202" s="87" t="str">
        <f>VLOOKUP(CENSO[[#This Row],[DAP (cm)]],DD[],2,TRUE)</f>
        <v>70├ 80</v>
      </c>
      <c r="R4202" s="87" t="str" cm="1">
        <f t="array" ref="R4202">INDEX(_xlfn.TEXTSPLIT(CENSO[[#This Row],[NOME CIENTIFICO]]," "),1)</f>
        <v>Tachigali</v>
      </c>
      <c r="S4202" s="98" t="s">
        <v>1004</v>
      </c>
      <c r="T4202" s="87">
        <f>_xlfn.MINIFS(CENSO[DAP (cm)],CENSO[NOME CIENTIFICO],CENSO[[#This Row],[NOME CIENTIFICO]])</f>
        <v>39.152116000606256</v>
      </c>
      <c r="U42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02" s="87" t="str">
        <f>IF(CENSO[[#This Row],[DAP (cm)]]&lt;CENSO[[#This Row],[DMCE (cm)]],"DAP &lt; DMCE","DAP ≥ DMCE")</f>
        <v>DAP ≥ DMCE</v>
      </c>
      <c r="W4202" s="87" t="str">
        <f>IF(CENSO[[#This Row],[DAP (cm)]]&gt;200, "Superior", "Inferior")</f>
        <v>Inferior</v>
      </c>
      <c r="X4202" s="87" t="str">
        <f>VLOOKUP(CENSO[[#This Row],[NOME COMUM]],ESPECIES[],4,FALSE)</f>
        <v>Não</v>
      </c>
      <c r="Y4202" s="87" t="str">
        <f>IF(IFERROR(VLOOKUP(CENSO[[#This Row],[NOME COMUM]],COMERCIAIS[],2, FALSE), "Não") &lt;&gt; "Não", "Sim", "Não")</f>
        <v>Sim</v>
      </c>
      <c r="Z4202" s="133">
        <f>CENSO[[#This Row],[g (m²)]]/SUM(AEEF[AEEF-UT])</f>
        <v>8.4944087777890709E-4</v>
      </c>
      <c r="AA4202" s="133">
        <f>CENSO[[#This Row],[v (m³)]]/SUM(AEEF[AEEF-UT])</f>
        <v>1.0108346445568994E-2</v>
      </c>
    </row>
    <row r="4203" spans="1:27" ht="14">
      <c r="A4203" s="86">
        <v>1</v>
      </c>
      <c r="B4203" s="86">
        <v>2</v>
      </c>
      <c r="C4203" s="63">
        <v>116</v>
      </c>
      <c r="D4203" s="63">
        <v>4203</v>
      </c>
      <c r="E4203" s="63" t="str">
        <f>VLOOKUP(CENSO[[#This Row],[NOME COMUM]],ESPECIES[],2,FALSE)</f>
        <v>Etaballia guianensis Benth.</v>
      </c>
      <c r="F4203" s="64" t="s">
        <v>43</v>
      </c>
      <c r="G4203" s="64">
        <v>148</v>
      </c>
      <c r="H4203" s="97">
        <f>CENSO[[#This Row],[CAP (cm)]]/PI()</f>
        <v>47.109863155201019</v>
      </c>
      <c r="I4203" s="64">
        <v>13</v>
      </c>
      <c r="J4203" s="96">
        <f>(PI()*(CENSO[[#This Row],[DAP (cm)]]^2))/40000</f>
        <v>0.17430649367424375</v>
      </c>
      <c r="K4203" s="96">
        <f>CENSO[[#This Row],[g (m²)]]*CENSO[[#This Row],[H (m)]]*0.7</f>
        <v>1.5861890924356179</v>
      </c>
      <c r="L4203" s="64">
        <v>2</v>
      </c>
      <c r="M4203" s="65">
        <v>366269.09999999899</v>
      </c>
      <c r="N4203" s="87">
        <v>9702528.6999999899</v>
      </c>
      <c r="O4203" s="98" t="s">
        <v>1225</v>
      </c>
      <c r="P4203" s="87" t="str">
        <f>VLOOKUP(CENSO[[#This Row],[DAP (cm)]],CD[],2,TRUE)</f>
        <v>TORETE</v>
      </c>
      <c r="Q4203" s="87" t="str">
        <f>VLOOKUP(CENSO[[#This Row],[DAP (cm)]],DD[],2,TRUE)</f>
        <v>40├ 50</v>
      </c>
      <c r="R4203" s="87" t="str" cm="1">
        <f t="array" ref="R4203">INDEX(_xlfn.TEXTSPLIT(CENSO[[#This Row],[NOME CIENTIFICO]]," "),1)</f>
        <v>Etaballia</v>
      </c>
      <c r="S4203" s="98" t="s">
        <v>1004</v>
      </c>
      <c r="T4203" s="87">
        <f>_xlfn.MINIFS(CENSO[DAP (cm)],CENSO[NOME CIENTIFICO],CENSO[[#This Row],[NOME CIENTIFICO]])</f>
        <v>41.38028520389279</v>
      </c>
      <c r="U42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203" s="87" t="str">
        <f>IF(CENSO[[#This Row],[DAP (cm)]]&lt;CENSO[[#This Row],[DMCE (cm)]],"DAP &lt; DMCE","DAP ≥ DMCE")</f>
        <v>DAP &lt; DMCE</v>
      </c>
      <c r="W4203" s="87" t="str">
        <f>IF(CENSO[[#This Row],[DAP (cm)]]&gt;200, "Superior", "Inferior")</f>
        <v>Inferior</v>
      </c>
      <c r="X4203" s="87" t="str">
        <f>VLOOKUP(CENSO[[#This Row],[NOME COMUM]],ESPECIES[],4,FALSE)</f>
        <v>Não</v>
      </c>
      <c r="Y4203" s="87" t="str">
        <f>IF(IFERROR(VLOOKUP(CENSO[[#This Row],[NOME COMUM]],COMERCIAIS[],2, FALSE), "Não") &lt;&gt; "Não", "Sim", "Não")</f>
        <v>Não</v>
      </c>
      <c r="Z4203" s="133">
        <f>CENSO[[#This Row],[g (m²)]]/SUM(AEEF[AEEF-UT])</f>
        <v>3.0497390527412649E-4</v>
      </c>
      <c r="AA4203" s="133">
        <f>CENSO[[#This Row],[v (m³)]]/SUM(AEEF[AEEF-UT])</f>
        <v>2.7752625379945505E-3</v>
      </c>
    </row>
    <row r="4204" spans="1:27" ht="14">
      <c r="A4204" s="86">
        <v>1</v>
      </c>
      <c r="B4204" s="86">
        <v>2</v>
      </c>
      <c r="C4204" s="63">
        <v>116</v>
      </c>
      <c r="D4204" s="63">
        <v>4204</v>
      </c>
      <c r="E4204" s="63" t="str">
        <f>VLOOKUP(CENSO[[#This Row],[NOME COMUM]],ESPECIES[],2,FALSE)</f>
        <v>Cordia umbraculifera DC.</v>
      </c>
      <c r="F4204" s="64" t="s">
        <v>92</v>
      </c>
      <c r="G4204" s="64">
        <v>175</v>
      </c>
      <c r="H4204" s="97">
        <f>CENSO[[#This Row],[CAP (cm)]]/PI()</f>
        <v>55.70423008216337</v>
      </c>
      <c r="I4204" s="64">
        <v>15</v>
      </c>
      <c r="J4204" s="96">
        <f>(PI()*(CENSO[[#This Row],[DAP (cm)]]^2))/40000</f>
        <v>0.24370600660946476</v>
      </c>
      <c r="K4204" s="96">
        <f>CENSO[[#This Row],[g (m²)]]*CENSO[[#This Row],[H (m)]]*0.7</f>
        <v>2.5589130693993796</v>
      </c>
      <c r="L4204" s="64">
        <v>1</v>
      </c>
      <c r="M4204" s="65">
        <v>366327.799999999</v>
      </c>
      <c r="N4204" s="87">
        <v>9702587.1999999899</v>
      </c>
      <c r="O4204" s="87" t="s">
        <v>1227</v>
      </c>
      <c r="P4204" s="87" t="str">
        <f>VLOOKUP(CENSO[[#This Row],[DAP (cm)]],CD[],2,TRUE)</f>
        <v>TORA</v>
      </c>
      <c r="Q4204" s="87" t="str">
        <f>VLOOKUP(CENSO[[#This Row],[DAP (cm)]],DD[],2,TRUE)</f>
        <v>50├ 60</v>
      </c>
      <c r="R4204" s="87" t="str" cm="1">
        <f t="array" ref="R4204">INDEX(_xlfn.TEXTSPLIT(CENSO[[#This Row],[NOME CIENTIFICO]]," "),1)</f>
        <v>Cordia</v>
      </c>
      <c r="S4204" s="98" t="s">
        <v>1004</v>
      </c>
      <c r="T4204" s="87">
        <f>_xlfn.MINIFS(CENSO[DAP (cm)],CENSO[NOME CIENTIFICO],CENSO[[#This Row],[NOME CIENTIFICO]])</f>
        <v>42.335214862444161</v>
      </c>
      <c r="U42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4204" s="87" t="str">
        <f>IF(CENSO[[#This Row],[DAP (cm)]]&lt;CENSO[[#This Row],[DMCE (cm)]],"DAP &lt; DMCE","DAP ≥ DMCE")</f>
        <v>DAP ≥ DMCE</v>
      </c>
      <c r="W4204" s="87" t="str">
        <f>IF(CENSO[[#This Row],[DAP (cm)]]&gt;200, "Superior", "Inferior")</f>
        <v>Inferior</v>
      </c>
      <c r="X4204" s="87" t="str">
        <f>VLOOKUP(CENSO[[#This Row],[NOME COMUM]],ESPECIES[],4,FALSE)</f>
        <v>Não</v>
      </c>
      <c r="Y4204" s="87" t="str">
        <f>IF(IFERROR(VLOOKUP(CENSO[[#This Row],[NOME COMUM]],COMERCIAIS[],2, FALSE), "Não") &lt;&gt; "Não", "Sim", "Não")</f>
        <v>Não</v>
      </c>
      <c r="Z4204" s="133">
        <f>CENSO[[#This Row],[g (m²)]]/SUM(AEEF[AEEF-UT])</f>
        <v>4.2639818521823071E-4</v>
      </c>
      <c r="AA4204" s="133">
        <f>CENSO[[#This Row],[v (m³)]]/SUM(AEEF[AEEF-UT])</f>
        <v>4.4771809447914212E-3</v>
      </c>
    </row>
    <row r="4205" spans="1:27" ht="14">
      <c r="A4205" s="86">
        <v>1</v>
      </c>
      <c r="B4205" s="86">
        <v>2</v>
      </c>
      <c r="C4205" s="63">
        <v>116</v>
      </c>
      <c r="D4205" s="63">
        <v>4205</v>
      </c>
      <c r="E4205" s="63" t="str">
        <f>VLOOKUP(CENSO[[#This Row],[NOME COMUM]],ESPECIES[],2,FALSE)</f>
        <v>Pouteria sp.</v>
      </c>
      <c r="F4205" s="64" t="s">
        <v>83</v>
      </c>
      <c r="G4205" s="64">
        <v>182</v>
      </c>
      <c r="H4205" s="97">
        <f>CENSO[[#This Row],[CAP (cm)]]/PI()</f>
        <v>57.932399285449904</v>
      </c>
      <c r="I4205" s="64">
        <v>15</v>
      </c>
      <c r="J4205" s="96">
        <f>(PI()*(CENSO[[#This Row],[DAP (cm)]]^2))/40000</f>
        <v>0.26359241674879702</v>
      </c>
      <c r="K4205" s="96">
        <f>CENSO[[#This Row],[g (m²)]]*CENSO[[#This Row],[H (m)]]*0.7</f>
        <v>2.7677203758623685</v>
      </c>
      <c r="L4205" s="64">
        <v>2</v>
      </c>
      <c r="M4205" s="65">
        <v>366326.59999999899</v>
      </c>
      <c r="N4205" s="87">
        <v>9702554.5999999903</v>
      </c>
      <c r="O4205" s="87" t="s">
        <v>1227</v>
      </c>
      <c r="P4205" s="87" t="str">
        <f>VLOOKUP(CENSO[[#This Row],[DAP (cm)]],CD[],2,TRUE)</f>
        <v>TORA</v>
      </c>
      <c r="Q4205" s="87" t="str">
        <f>VLOOKUP(CENSO[[#This Row],[DAP (cm)]],DD[],2,TRUE)</f>
        <v>50├ 60</v>
      </c>
      <c r="R4205" s="87" t="str" cm="1">
        <f t="array" ref="R4205">INDEX(_xlfn.TEXTSPLIT(CENSO[[#This Row],[NOME CIENTIFICO]]," "),1)</f>
        <v>Pouteria</v>
      </c>
      <c r="S4205" s="98" t="s">
        <v>1004</v>
      </c>
      <c r="T4205" s="87">
        <f>_xlfn.MINIFS(CENSO[DAP (cm)],CENSO[NOME CIENTIFICO],CENSO[[#This Row],[NOME CIENTIFICO]])</f>
        <v>39.788735772973837</v>
      </c>
      <c r="U42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05" s="87" t="str">
        <f>IF(CENSO[[#This Row],[DAP (cm)]]&lt;CENSO[[#This Row],[DMCE (cm)]],"DAP &lt; DMCE","DAP ≥ DMCE")</f>
        <v>DAP ≥ DMCE</v>
      </c>
      <c r="W4205" s="87" t="str">
        <f>IF(CENSO[[#This Row],[DAP (cm)]]&gt;200, "Superior", "Inferior")</f>
        <v>Inferior</v>
      </c>
      <c r="X4205" s="87" t="str">
        <f>VLOOKUP(CENSO[[#This Row],[NOME COMUM]],ESPECIES[],4,FALSE)</f>
        <v>Não</v>
      </c>
      <c r="Y4205" s="87" t="str">
        <f>IF(IFERROR(VLOOKUP(CENSO[[#This Row],[NOME COMUM]],COMERCIAIS[],2, FALSE), "Não") &lt;&gt; "Não", "Sim", "Não")</f>
        <v>Não</v>
      </c>
      <c r="Z4205" s="133">
        <f>CENSO[[#This Row],[g (m²)]]/SUM(AEEF[AEEF-UT])</f>
        <v>4.6119227713203821E-4</v>
      </c>
      <c r="AA4205" s="133">
        <f>CENSO[[#This Row],[v (m³)]]/SUM(AEEF[AEEF-UT])</f>
        <v>4.8425189098864011E-3</v>
      </c>
    </row>
    <row r="4206" spans="1:27" ht="14">
      <c r="A4206" s="86">
        <v>1</v>
      </c>
      <c r="B4206" s="86">
        <v>2</v>
      </c>
      <c r="C4206" s="63">
        <v>116</v>
      </c>
      <c r="D4206" s="63">
        <v>4206</v>
      </c>
      <c r="E4206" s="63" t="str">
        <f>VLOOKUP(CENSO[[#This Row],[NOME COMUM]],ESPECIES[],2,FALSE)</f>
        <v>Pouteria sp.</v>
      </c>
      <c r="F4206" s="64" t="s">
        <v>83</v>
      </c>
      <c r="G4206" s="64">
        <v>200</v>
      </c>
      <c r="H4206" s="97">
        <f>CENSO[[#This Row],[CAP (cm)]]/PI()</f>
        <v>63.661977236758133</v>
      </c>
      <c r="I4206" s="64">
        <v>17</v>
      </c>
      <c r="J4206" s="96">
        <f>(PI()*(CENSO[[#This Row],[DAP (cm)]]^2))/40000</f>
        <v>0.31830988618379064</v>
      </c>
      <c r="K4206" s="96">
        <f>CENSO[[#This Row],[g (m²)]]*CENSO[[#This Row],[H (m)]]*0.7</f>
        <v>3.7878876455871082</v>
      </c>
      <c r="L4206" s="64">
        <v>1</v>
      </c>
      <c r="M4206" s="65">
        <v>366334.299999999</v>
      </c>
      <c r="N4206" s="87">
        <v>9702558.5999999903</v>
      </c>
      <c r="O4206" s="87" t="s">
        <v>1227</v>
      </c>
      <c r="P4206" s="87" t="str">
        <f>VLOOKUP(CENSO[[#This Row],[DAP (cm)]],CD[],2,TRUE)</f>
        <v>TORA</v>
      </c>
      <c r="Q4206" s="87" t="str">
        <f>VLOOKUP(CENSO[[#This Row],[DAP (cm)]],DD[],2,TRUE)</f>
        <v>60├ 70</v>
      </c>
      <c r="R4206" s="87" t="str" cm="1">
        <f t="array" ref="R4206">INDEX(_xlfn.TEXTSPLIT(CENSO[[#This Row],[NOME CIENTIFICO]]," "),1)</f>
        <v>Pouteria</v>
      </c>
      <c r="S4206" s="98" t="s">
        <v>1004</v>
      </c>
      <c r="T4206" s="87">
        <f>_xlfn.MINIFS(CENSO[DAP (cm)],CENSO[NOME CIENTIFICO],CENSO[[#This Row],[NOME CIENTIFICO]])</f>
        <v>39.788735772973837</v>
      </c>
      <c r="U42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06" s="87" t="str">
        <f>IF(CENSO[[#This Row],[DAP (cm)]]&lt;CENSO[[#This Row],[DMCE (cm)]],"DAP &lt; DMCE","DAP ≥ DMCE")</f>
        <v>DAP ≥ DMCE</v>
      </c>
      <c r="W4206" s="87" t="str">
        <f>IF(CENSO[[#This Row],[DAP (cm)]]&gt;200, "Superior", "Inferior")</f>
        <v>Inferior</v>
      </c>
      <c r="X4206" s="87" t="str">
        <f>VLOOKUP(CENSO[[#This Row],[NOME COMUM]],ESPECIES[],4,FALSE)</f>
        <v>Não</v>
      </c>
      <c r="Y4206" s="87" t="str">
        <f>IF(IFERROR(VLOOKUP(CENSO[[#This Row],[NOME COMUM]],COMERCIAIS[],2, FALSE), "Não") &lt;&gt; "Não", "Sim", "Não")</f>
        <v>Não</v>
      </c>
      <c r="Z4206" s="133">
        <f>CENSO[[#This Row],[g (m²)]]/SUM(AEEF[AEEF-UT])</f>
        <v>5.5692824191768894E-4</v>
      </c>
      <c r="AA4206" s="133">
        <f>CENSO[[#This Row],[v (m³)]]/SUM(AEEF[AEEF-UT])</f>
        <v>6.6274460788204983E-3</v>
      </c>
    </row>
    <row r="4207" spans="1:27" ht="14">
      <c r="A4207" s="86">
        <v>1</v>
      </c>
      <c r="B4207" s="86">
        <v>2</v>
      </c>
      <c r="C4207" s="63">
        <v>116</v>
      </c>
      <c r="D4207" s="63">
        <v>4207</v>
      </c>
      <c r="E4207" s="63" t="str">
        <f>VLOOKUP(CENSO[[#This Row],[NOME COMUM]],ESPECIES[],2,FALSE)</f>
        <v>Parkia pendula (Willd.) Benth. ex Walp.</v>
      </c>
      <c r="F4207" s="64" t="s">
        <v>58</v>
      </c>
      <c r="G4207" s="64">
        <v>208</v>
      </c>
      <c r="H4207" s="97">
        <f>CENSO[[#This Row],[CAP (cm)]]/PI()</f>
        <v>66.208456326228458</v>
      </c>
      <c r="I4207" s="64">
        <v>16</v>
      </c>
      <c r="J4207" s="96">
        <f>(PI()*(CENSO[[#This Row],[DAP (cm)]]^2))/40000</f>
        <v>0.34428397289638796</v>
      </c>
      <c r="K4207" s="96">
        <f>CENSO[[#This Row],[g (m²)]]*CENSO[[#This Row],[H (m)]]*0.7</f>
        <v>3.8559804964395448</v>
      </c>
      <c r="L4207" s="64">
        <v>1</v>
      </c>
      <c r="M4207" s="65">
        <v>366334</v>
      </c>
      <c r="N4207" s="87">
        <v>9702573.1999999899</v>
      </c>
      <c r="O4207" s="87" t="s">
        <v>1228</v>
      </c>
      <c r="P4207" s="87" t="str">
        <f>VLOOKUP(CENSO[[#This Row],[DAP (cm)]],CD[],2,TRUE)</f>
        <v>TORA</v>
      </c>
      <c r="Q4207" s="87" t="str">
        <f>VLOOKUP(CENSO[[#This Row],[DAP (cm)]],DD[],2,TRUE)</f>
        <v>60├ 70</v>
      </c>
      <c r="R4207" s="87" t="str" cm="1">
        <f t="array" ref="R4207">INDEX(_xlfn.TEXTSPLIT(CENSO[[#This Row],[NOME CIENTIFICO]]," "),1)</f>
        <v>Parkia</v>
      </c>
      <c r="S4207" s="98" t="s">
        <v>1004</v>
      </c>
      <c r="T4207" s="87">
        <f>_xlfn.MINIFS(CENSO[DAP (cm)],CENSO[NOME CIENTIFICO],CENSO[[#This Row],[NOME CIENTIFICO]])</f>
        <v>40.107045659157627</v>
      </c>
      <c r="U42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207" s="87" t="str">
        <f>IF(CENSO[[#This Row],[DAP (cm)]]&lt;CENSO[[#This Row],[DMCE (cm)]],"DAP &lt; DMCE","DAP ≥ DMCE")</f>
        <v>DAP ≥ DMCE</v>
      </c>
      <c r="W4207" s="87" t="str">
        <f>IF(CENSO[[#This Row],[DAP (cm)]]&gt;200, "Superior", "Inferior")</f>
        <v>Inferior</v>
      </c>
      <c r="X4207" s="87" t="str">
        <f>VLOOKUP(CENSO[[#This Row],[NOME COMUM]],ESPECIES[],4,FALSE)</f>
        <v>Não</v>
      </c>
      <c r="Y4207" s="87" t="str">
        <f>IF(IFERROR(VLOOKUP(CENSO[[#This Row],[NOME COMUM]],COMERCIAIS[],2, FALSE), "Não") &lt;&gt; "Não", "Sim", "Não")</f>
        <v>Sim</v>
      </c>
      <c r="Z4207" s="133">
        <f>CENSO[[#This Row],[g (m²)]]/SUM(AEEF[AEEF-UT])</f>
        <v>6.023735864581724E-4</v>
      </c>
      <c r="AA4207" s="133">
        <f>CENSO[[#This Row],[v (m³)]]/SUM(AEEF[AEEF-UT])</f>
        <v>6.7465841683315301E-3</v>
      </c>
    </row>
    <row r="4208" spans="1:27" ht="14">
      <c r="A4208" s="86">
        <v>1</v>
      </c>
      <c r="B4208" s="86">
        <v>2</v>
      </c>
      <c r="C4208" s="63">
        <v>116</v>
      </c>
      <c r="D4208" s="63">
        <v>4208</v>
      </c>
      <c r="E4208" s="63" t="str">
        <f>VLOOKUP(CENSO[[#This Row],[NOME COMUM]],ESPECIES[],2,FALSE)</f>
        <v>Cedrelinga catenaeformis Ducke</v>
      </c>
      <c r="F4208" s="64" t="s">
        <v>71</v>
      </c>
      <c r="G4208" s="64">
        <v>195</v>
      </c>
      <c r="H4208" s="97">
        <f>CENSO[[#This Row],[CAP (cm)]]/PI()</f>
        <v>62.070427805839181</v>
      </c>
      <c r="I4208" s="64">
        <v>18</v>
      </c>
      <c r="J4208" s="96">
        <f>(PI()*(CENSO[[#This Row],[DAP (cm)]]^2))/40000</f>
        <v>0.30259333555346601</v>
      </c>
      <c r="K4208" s="96">
        <f>CENSO[[#This Row],[g (m²)]]*CENSO[[#This Row],[H (m)]]*0.7</f>
        <v>3.8126760279736711</v>
      </c>
      <c r="L4208" s="64">
        <v>1</v>
      </c>
      <c r="M4208" s="65">
        <v>366335</v>
      </c>
      <c r="N4208" s="87">
        <v>9702581.5</v>
      </c>
      <c r="O4208" s="87" t="s">
        <v>1228</v>
      </c>
      <c r="P4208" s="87" t="str">
        <f>VLOOKUP(CENSO[[#This Row],[DAP (cm)]],CD[],2,TRUE)</f>
        <v>TORA</v>
      </c>
      <c r="Q4208" s="87" t="str">
        <f>VLOOKUP(CENSO[[#This Row],[DAP (cm)]],DD[],2,TRUE)</f>
        <v>60├ 70</v>
      </c>
      <c r="R4208" s="87" t="str" cm="1">
        <f t="array" ref="R4208">INDEX(_xlfn.TEXTSPLIT(CENSO[[#This Row],[NOME CIENTIFICO]]," "),1)</f>
        <v>Cedrelinga</v>
      </c>
      <c r="S4208" s="98" t="s">
        <v>1004</v>
      </c>
      <c r="T4208" s="87">
        <f>_xlfn.MINIFS(CENSO[DAP (cm)],CENSO[NOME CIENTIFICO],CENSO[[#This Row],[NOME CIENTIFICO]])</f>
        <v>38.515496228238675</v>
      </c>
      <c r="U42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08" s="87" t="str">
        <f>IF(CENSO[[#This Row],[DAP (cm)]]&lt;CENSO[[#This Row],[DMCE (cm)]],"DAP &lt; DMCE","DAP ≥ DMCE")</f>
        <v>DAP ≥ DMCE</v>
      </c>
      <c r="W4208" s="87" t="str">
        <f>IF(CENSO[[#This Row],[DAP (cm)]]&gt;200, "Superior", "Inferior")</f>
        <v>Inferior</v>
      </c>
      <c r="X4208" s="87" t="str">
        <f>VLOOKUP(CENSO[[#This Row],[NOME COMUM]],ESPECIES[],4,FALSE)</f>
        <v>Não</v>
      </c>
      <c r="Y4208" s="87" t="str">
        <f>IF(IFERROR(VLOOKUP(CENSO[[#This Row],[NOME COMUM]],COMERCIAIS[],2, FALSE), "Não") &lt;&gt; "Não", "Sim", "Não")</f>
        <v>Sim</v>
      </c>
      <c r="Z4208" s="133">
        <f>CENSO[[#This Row],[g (m²)]]/SUM(AEEF[AEEF-UT])</f>
        <v>5.2942990997300308E-4</v>
      </c>
      <c r="AA4208" s="133">
        <f>CENSO[[#This Row],[v (m³)]]/SUM(AEEF[AEEF-UT])</f>
        <v>6.6708168656598385E-3</v>
      </c>
    </row>
    <row r="4209" spans="1:27" ht="14">
      <c r="A4209" s="86">
        <v>1</v>
      </c>
      <c r="B4209" s="86">
        <v>2</v>
      </c>
      <c r="C4209" s="63">
        <v>116</v>
      </c>
      <c r="D4209" s="63">
        <v>4209</v>
      </c>
      <c r="E4209" s="63" t="str">
        <f>VLOOKUP(CENSO[[#This Row],[NOME COMUM]],ESPECIES[],2,FALSE)</f>
        <v>Goupia glabra Aubl.</v>
      </c>
      <c r="F4209" s="64" t="s">
        <v>34</v>
      </c>
      <c r="G4209" s="64">
        <v>153</v>
      </c>
      <c r="H4209" s="97">
        <f>CENSO[[#This Row],[CAP (cm)]]/PI()</f>
        <v>48.701412586119972</v>
      </c>
      <c r="I4209" s="64">
        <v>11</v>
      </c>
      <c r="J4209" s="96">
        <f>(PI()*(CENSO[[#This Row],[DAP (cm)]]^2))/40000</f>
        <v>0.18628290314190887</v>
      </c>
      <c r="K4209" s="96">
        <f>CENSO[[#This Row],[g (m²)]]*CENSO[[#This Row],[H (m)]]*0.7</f>
        <v>1.434378354192698</v>
      </c>
      <c r="L4209" s="64">
        <v>2</v>
      </c>
      <c r="M4209" s="65">
        <v>366365.799999999</v>
      </c>
      <c r="N4209" s="87">
        <v>9702630</v>
      </c>
      <c r="O4209" s="98" t="s">
        <v>1225</v>
      </c>
      <c r="P4209" s="87" t="str">
        <f>VLOOKUP(CENSO[[#This Row],[DAP (cm)]],CD[],2,TRUE)</f>
        <v>TORETE</v>
      </c>
      <c r="Q4209" s="87" t="str">
        <f>VLOOKUP(CENSO[[#This Row],[DAP (cm)]],DD[],2,TRUE)</f>
        <v>40├ 50</v>
      </c>
      <c r="R4209" s="87" t="str" cm="1">
        <f t="array" ref="R4209">INDEX(_xlfn.TEXTSPLIT(CENSO[[#This Row],[NOME CIENTIFICO]]," "),1)</f>
        <v>Goupia</v>
      </c>
      <c r="S4209" s="98" t="s">
        <v>1004</v>
      </c>
      <c r="T4209" s="87">
        <f>_xlfn.MINIFS(CENSO[DAP (cm)],CENSO[NOME CIENTIFICO],CENSO[[#This Row],[NOME CIENTIFICO]])</f>
        <v>40.107045659157627</v>
      </c>
      <c r="U42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209" s="87" t="str">
        <f>IF(CENSO[[#This Row],[DAP (cm)]]&lt;CENSO[[#This Row],[DMCE (cm)]],"DAP &lt; DMCE","DAP ≥ DMCE")</f>
        <v>DAP &lt; DMCE</v>
      </c>
      <c r="W4209" s="87" t="str">
        <f>IF(CENSO[[#This Row],[DAP (cm)]]&gt;200, "Superior", "Inferior")</f>
        <v>Inferior</v>
      </c>
      <c r="X4209" s="87" t="str">
        <f>VLOOKUP(CENSO[[#This Row],[NOME COMUM]],ESPECIES[],4,FALSE)</f>
        <v>Não</v>
      </c>
      <c r="Y4209" s="87" t="str">
        <f>IF(IFERROR(VLOOKUP(CENSO[[#This Row],[NOME COMUM]],COMERCIAIS[],2, FALSE), "Não") &lt;&gt; "Não", "Sim", "Não")</f>
        <v>Sim</v>
      </c>
      <c r="Z4209" s="133">
        <f>CENSO[[#This Row],[g (m²)]]/SUM(AEEF[AEEF-UT])</f>
        <v>3.2592833037627952E-4</v>
      </c>
      <c r="AA4209" s="133">
        <f>CENSO[[#This Row],[v (m³)]]/SUM(AEEF[AEEF-UT])</f>
        <v>2.5096481438973517E-3</v>
      </c>
    </row>
    <row r="4210" spans="1:27" ht="14">
      <c r="A4210" s="86">
        <v>1</v>
      </c>
      <c r="B4210" s="86">
        <v>2</v>
      </c>
      <c r="C4210" s="63">
        <v>116</v>
      </c>
      <c r="D4210" s="63">
        <v>4210</v>
      </c>
      <c r="E4210" s="63" t="str">
        <f>VLOOKUP(CENSO[[#This Row],[NOME COMUM]],ESPECIES[],2,FALSE)</f>
        <v>Brosimum parinarioides Ducke</v>
      </c>
      <c r="F4210" s="64" t="s">
        <v>54</v>
      </c>
      <c r="G4210" s="64">
        <v>349</v>
      </c>
      <c r="H4210" s="97">
        <f>CENSO[[#This Row],[CAP (cm)]]/PI()</f>
        <v>111.09015027814294</v>
      </c>
      <c r="I4210" s="64">
        <v>20</v>
      </c>
      <c r="J4210" s="96">
        <f>(PI()*(CENSO[[#This Row],[DAP (cm)]]^2))/40000</f>
        <v>0.96926156117679707</v>
      </c>
      <c r="K4210" s="96">
        <f>CENSO[[#This Row],[g (m²)]]*CENSO[[#This Row],[H (m)]]*0.7</f>
        <v>13.569661856475159</v>
      </c>
      <c r="L4210" s="64">
        <v>1</v>
      </c>
      <c r="M4210" s="65">
        <v>366355.5</v>
      </c>
      <c r="N4210" s="87">
        <v>9702640.4000000004</v>
      </c>
      <c r="O4210" s="87" t="s">
        <v>1227</v>
      </c>
      <c r="P4210" s="87" t="str">
        <f>VLOOKUP(CENSO[[#This Row],[DAP (cm)]],CD[],2,TRUE)</f>
        <v>TORA</v>
      </c>
      <c r="Q4210" s="87" t="str">
        <f>VLOOKUP(CENSO[[#This Row],[DAP (cm)]],DD[],2,TRUE)</f>
        <v>110├ 120</v>
      </c>
      <c r="R4210" s="87" t="str" cm="1">
        <f t="array" ref="R4210">INDEX(_xlfn.TEXTSPLIT(CENSO[[#This Row],[NOME CIENTIFICO]]," "),1)</f>
        <v>Brosimum</v>
      </c>
      <c r="S4210" s="98" t="s">
        <v>1004</v>
      </c>
      <c r="T4210" s="87">
        <f>_xlfn.MINIFS(CENSO[DAP (cm)],CENSO[NOME CIENTIFICO],CENSO[[#This Row],[NOME CIENTIFICO]])</f>
        <v>41.38028520389279</v>
      </c>
      <c r="U42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210" s="87" t="str">
        <f>IF(CENSO[[#This Row],[DAP (cm)]]&lt;CENSO[[#This Row],[DMCE (cm)]],"DAP &lt; DMCE","DAP ≥ DMCE")</f>
        <v>DAP ≥ DMCE</v>
      </c>
      <c r="W4210" s="87" t="str">
        <f>IF(CENSO[[#This Row],[DAP (cm)]]&gt;200, "Superior", "Inferior")</f>
        <v>Inferior</v>
      </c>
      <c r="X4210" s="87" t="str">
        <f>VLOOKUP(CENSO[[#This Row],[NOME COMUM]],ESPECIES[],4,FALSE)</f>
        <v>Não</v>
      </c>
      <c r="Y4210" s="87" t="str">
        <f>IF(IFERROR(VLOOKUP(CENSO[[#This Row],[NOME COMUM]],COMERCIAIS[],2, FALSE), "Não") &lt;&gt; "Não", "Sim", "Não")</f>
        <v>Não</v>
      </c>
      <c r="Z4210" s="133">
        <f>CENSO[[#This Row],[g (m²)]]/SUM(AEEF[AEEF-UT])</f>
        <v>1.6958604198454108E-3</v>
      </c>
      <c r="AA4210" s="133">
        <f>CENSO[[#This Row],[v (m³)]]/SUM(AEEF[AEEF-UT])</f>
        <v>2.3742045877835752E-2</v>
      </c>
    </row>
    <row r="4211" spans="1:27" ht="14">
      <c r="A4211" s="86">
        <v>1</v>
      </c>
      <c r="B4211" s="86">
        <v>2</v>
      </c>
      <c r="C4211" s="63">
        <v>116</v>
      </c>
      <c r="D4211" s="63">
        <v>4211</v>
      </c>
      <c r="E4211" s="63" t="str">
        <f>VLOOKUP(CENSO[[#This Row],[NOME COMUM]],ESPECIES[],2,FALSE)</f>
        <v>Couratari guianensis Aubl.</v>
      </c>
      <c r="F4211" s="64" t="s">
        <v>6</v>
      </c>
      <c r="G4211" s="64">
        <v>203</v>
      </c>
      <c r="H4211" s="97">
        <f>CENSO[[#This Row],[CAP (cm)]]/PI()</f>
        <v>64.616906895309512</v>
      </c>
      <c r="I4211" s="64">
        <v>21</v>
      </c>
      <c r="J4211" s="96">
        <f>(PI()*(CENSO[[#This Row],[DAP (cm)]]^2))/40000</f>
        <v>0.32793080249369577</v>
      </c>
      <c r="K4211" s="96">
        <f>CENSO[[#This Row],[g (m²)]]*CENSO[[#This Row],[H (m)]]*0.7</f>
        <v>4.8205827966573276</v>
      </c>
      <c r="L4211" s="64">
        <v>1</v>
      </c>
      <c r="M4211" s="65">
        <v>366355.09999999899</v>
      </c>
      <c r="N4211" s="87">
        <v>9702646.0999999903</v>
      </c>
      <c r="O4211" s="87" t="s">
        <v>1228</v>
      </c>
      <c r="P4211" s="87" t="str">
        <f>VLOOKUP(CENSO[[#This Row],[DAP (cm)]],CD[],2,TRUE)</f>
        <v>TORA</v>
      </c>
      <c r="Q4211" s="87" t="str">
        <f>VLOOKUP(CENSO[[#This Row],[DAP (cm)]],DD[],2,TRUE)</f>
        <v>60├ 70</v>
      </c>
      <c r="R4211" s="87" t="str" cm="1">
        <f t="array" ref="R4211">INDEX(_xlfn.TEXTSPLIT(CENSO[[#This Row],[NOME CIENTIFICO]]," "),1)</f>
        <v>Couratari</v>
      </c>
      <c r="S4211" s="98" t="s">
        <v>1004</v>
      </c>
      <c r="T4211" s="87">
        <f>_xlfn.MINIFS(CENSO[DAP (cm)],CENSO[NOME CIENTIFICO],CENSO[[#This Row],[NOME CIENTIFICO]])</f>
        <v>38.833806114422465</v>
      </c>
      <c r="U42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11" s="87" t="str">
        <f>IF(CENSO[[#This Row],[DAP (cm)]]&lt;CENSO[[#This Row],[DMCE (cm)]],"DAP &lt; DMCE","DAP ≥ DMCE")</f>
        <v>DAP ≥ DMCE</v>
      </c>
      <c r="W4211" s="87" t="str">
        <f>IF(CENSO[[#This Row],[DAP (cm)]]&gt;200, "Superior", "Inferior")</f>
        <v>Inferior</v>
      </c>
      <c r="X4211" s="87" t="str">
        <f>VLOOKUP(CENSO[[#This Row],[NOME COMUM]],ESPECIES[],4,FALSE)</f>
        <v>Não</v>
      </c>
      <c r="Y4211" s="87" t="str">
        <f>IF(IFERROR(VLOOKUP(CENSO[[#This Row],[NOME COMUM]],COMERCIAIS[],2, FALSE), "Não") &lt;&gt; "Não", "Sim", "Não")</f>
        <v>Sim</v>
      </c>
      <c r="Z4211" s="133">
        <f>CENSO[[#This Row],[g (m²)]]/SUM(AEEF[AEEF-UT])</f>
        <v>5.7376139802965123E-4</v>
      </c>
      <c r="AA4211" s="133">
        <f>CENSO[[#This Row],[v (m³)]]/SUM(AEEF[AEEF-UT])</f>
        <v>8.4342925510358727E-3</v>
      </c>
    </row>
    <row r="4212" spans="1:27" ht="14">
      <c r="A4212" s="86">
        <v>1</v>
      </c>
      <c r="B4212" s="86">
        <v>2</v>
      </c>
      <c r="C4212" s="63">
        <v>116</v>
      </c>
      <c r="D4212" s="63">
        <v>4212</v>
      </c>
      <c r="E4212" s="63" t="str">
        <f>VLOOKUP(CENSO[[#This Row],[NOME COMUM]],ESPECIES[],2,FALSE)</f>
        <v>Piptadenia suaveolens Miq.</v>
      </c>
      <c r="F4212" s="64" t="s">
        <v>22</v>
      </c>
      <c r="G4212" s="64">
        <v>254</v>
      </c>
      <c r="H4212" s="97">
        <f>CENSO[[#This Row],[CAP (cm)]]/PI()</f>
        <v>80.850711090682836</v>
      </c>
      <c r="I4212" s="64">
        <v>15</v>
      </c>
      <c r="J4212" s="96">
        <f>(PI()*(CENSO[[#This Row],[DAP (cm)]]^2))/40000</f>
        <v>0.51340201542583597</v>
      </c>
      <c r="K4212" s="96">
        <f>CENSO[[#This Row],[g (m²)]]*CENSO[[#This Row],[H (m)]]*0.7</f>
        <v>5.3907211619712774</v>
      </c>
      <c r="L4212" s="64">
        <v>1</v>
      </c>
      <c r="M4212" s="65">
        <v>366378.4</v>
      </c>
      <c r="N4212" s="87">
        <v>9702662.6999999899</v>
      </c>
      <c r="O4212" s="87" t="s">
        <v>1228</v>
      </c>
      <c r="P4212" s="87" t="str">
        <f>VLOOKUP(CENSO[[#This Row],[DAP (cm)]],CD[],2,TRUE)</f>
        <v>TORA</v>
      </c>
      <c r="Q4212" s="87" t="str">
        <f>VLOOKUP(CENSO[[#This Row],[DAP (cm)]],DD[],2,TRUE)</f>
        <v>80├ 90</v>
      </c>
      <c r="R4212" s="87" t="str" cm="1">
        <f t="array" ref="R4212">INDEX(_xlfn.TEXTSPLIT(CENSO[[#This Row],[NOME CIENTIFICO]]," "),1)</f>
        <v>Piptadenia</v>
      </c>
      <c r="S4212" s="98" t="s">
        <v>1004</v>
      </c>
      <c r="T4212" s="87">
        <f>_xlfn.MINIFS(CENSO[DAP (cm)],CENSO[NOME CIENTIFICO],CENSO[[#This Row],[NOME CIENTIFICO]])</f>
        <v>39.788735772973837</v>
      </c>
      <c r="U42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12" s="87" t="str">
        <f>IF(CENSO[[#This Row],[DAP (cm)]]&lt;CENSO[[#This Row],[DMCE (cm)]],"DAP &lt; DMCE","DAP ≥ DMCE")</f>
        <v>DAP ≥ DMCE</v>
      </c>
      <c r="W4212" s="87" t="str">
        <f>IF(CENSO[[#This Row],[DAP (cm)]]&gt;200, "Superior", "Inferior")</f>
        <v>Inferior</v>
      </c>
      <c r="X4212" s="87" t="str">
        <f>VLOOKUP(CENSO[[#This Row],[NOME COMUM]],ESPECIES[],4,FALSE)</f>
        <v>Não</v>
      </c>
      <c r="Y4212" s="87" t="str">
        <f>IF(IFERROR(VLOOKUP(CENSO[[#This Row],[NOME COMUM]],COMERCIAIS[],2, FALSE), "Não") &lt;&gt; "Não", "Sim", "Não")</f>
        <v>Sim</v>
      </c>
      <c r="Z4212" s="133">
        <f>CENSO[[#This Row],[g (m²)]]/SUM(AEEF[AEEF-UT])</f>
        <v>8.9826956138904055E-4</v>
      </c>
      <c r="AA4212" s="133">
        <f>CENSO[[#This Row],[v (m³)]]/SUM(AEEF[AEEF-UT])</f>
        <v>9.4318303945849259E-3</v>
      </c>
    </row>
    <row r="4213" spans="1:27" ht="14">
      <c r="A4213" s="86">
        <v>1</v>
      </c>
      <c r="B4213" s="86">
        <v>2</v>
      </c>
      <c r="C4213" s="63">
        <v>116</v>
      </c>
      <c r="D4213" s="63">
        <v>4213</v>
      </c>
      <c r="E4213" s="63" t="str">
        <f>VLOOKUP(CENSO[[#This Row],[NOME COMUM]],ESPECIES[],2,FALSE)</f>
        <v>Couratari guianensis Aubl.</v>
      </c>
      <c r="F4213" s="64" t="s">
        <v>6</v>
      </c>
      <c r="G4213" s="64">
        <v>200</v>
      </c>
      <c r="H4213" s="97">
        <f>CENSO[[#This Row],[CAP (cm)]]/PI()</f>
        <v>63.661977236758133</v>
      </c>
      <c r="I4213" s="64">
        <v>22</v>
      </c>
      <c r="J4213" s="96">
        <f>(PI()*(CENSO[[#This Row],[DAP (cm)]]^2))/40000</f>
        <v>0.31830988618379064</v>
      </c>
      <c r="K4213" s="96">
        <f>CENSO[[#This Row],[g (m²)]]*CENSO[[#This Row],[H (m)]]*0.7</f>
        <v>4.9019722472303755</v>
      </c>
      <c r="L4213" s="64">
        <v>1</v>
      </c>
      <c r="M4213" s="65">
        <v>366373.7</v>
      </c>
      <c r="N4213" s="87">
        <v>9702692.5999999903</v>
      </c>
      <c r="O4213" s="87" t="s">
        <v>1228</v>
      </c>
      <c r="P4213" s="87" t="str">
        <f>VLOOKUP(CENSO[[#This Row],[DAP (cm)]],CD[],2,TRUE)</f>
        <v>TORA</v>
      </c>
      <c r="Q4213" s="87" t="str">
        <f>VLOOKUP(CENSO[[#This Row],[DAP (cm)]],DD[],2,TRUE)</f>
        <v>60├ 70</v>
      </c>
      <c r="R4213" s="87" t="str" cm="1">
        <f t="array" ref="R4213">INDEX(_xlfn.TEXTSPLIT(CENSO[[#This Row],[NOME CIENTIFICO]]," "),1)</f>
        <v>Couratari</v>
      </c>
      <c r="S4213" s="98" t="s">
        <v>1004</v>
      </c>
      <c r="T4213" s="87">
        <f>_xlfn.MINIFS(CENSO[DAP (cm)],CENSO[NOME CIENTIFICO],CENSO[[#This Row],[NOME CIENTIFICO]])</f>
        <v>38.833806114422465</v>
      </c>
      <c r="U42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13" s="87" t="str">
        <f>IF(CENSO[[#This Row],[DAP (cm)]]&lt;CENSO[[#This Row],[DMCE (cm)]],"DAP &lt; DMCE","DAP ≥ DMCE")</f>
        <v>DAP ≥ DMCE</v>
      </c>
      <c r="W4213" s="87" t="str">
        <f>IF(CENSO[[#This Row],[DAP (cm)]]&gt;200, "Superior", "Inferior")</f>
        <v>Inferior</v>
      </c>
      <c r="X4213" s="87" t="str">
        <f>VLOOKUP(CENSO[[#This Row],[NOME COMUM]],ESPECIES[],4,FALSE)</f>
        <v>Não</v>
      </c>
      <c r="Y4213" s="87" t="str">
        <f>IF(IFERROR(VLOOKUP(CENSO[[#This Row],[NOME COMUM]],COMERCIAIS[],2, FALSE), "Não") &lt;&gt; "Não", "Sim", "Não")</f>
        <v>Sim</v>
      </c>
      <c r="Z4213" s="133">
        <f>CENSO[[#This Row],[g (m²)]]/SUM(AEEF[AEEF-UT])</f>
        <v>5.5692824191768894E-4</v>
      </c>
      <c r="AA4213" s="133">
        <f>CENSO[[#This Row],[v (m³)]]/SUM(AEEF[AEEF-UT])</f>
        <v>8.5766949255324087E-3</v>
      </c>
    </row>
    <row r="4214" spans="1:27" ht="14">
      <c r="A4214" s="86">
        <v>1</v>
      </c>
      <c r="B4214" s="86">
        <v>2</v>
      </c>
      <c r="C4214" s="63">
        <v>116</v>
      </c>
      <c r="D4214" s="63">
        <v>4214</v>
      </c>
      <c r="E4214" s="63" t="str">
        <f>VLOOKUP(CENSO[[#This Row],[NOME COMUM]],ESPECIES[],2,FALSE)</f>
        <v>Lecythis pisonis Cambess.</v>
      </c>
      <c r="F4214" s="64" t="s">
        <v>9</v>
      </c>
      <c r="G4214" s="64">
        <v>300</v>
      </c>
      <c r="H4214" s="97">
        <f>CENSO[[#This Row],[CAP (cm)]]/PI()</f>
        <v>95.4929658551372</v>
      </c>
      <c r="I4214" s="64">
        <v>18</v>
      </c>
      <c r="J4214" s="96">
        <f>(PI()*(CENSO[[#This Row],[DAP (cm)]]^2))/40000</f>
        <v>0.7161972439135289</v>
      </c>
      <c r="K4214" s="96">
        <f>CENSO[[#This Row],[g (m²)]]*CENSO[[#This Row],[H (m)]]*0.7</f>
        <v>9.0240852733104635</v>
      </c>
      <c r="L4214" s="64">
        <v>1</v>
      </c>
      <c r="M4214" s="65">
        <v>366436.09999999899</v>
      </c>
      <c r="N4214" s="87">
        <v>9702773.5999999903</v>
      </c>
      <c r="O4214" s="87" t="s">
        <v>1228</v>
      </c>
      <c r="P4214" s="87" t="str">
        <f>VLOOKUP(CENSO[[#This Row],[DAP (cm)]],CD[],2,TRUE)</f>
        <v>TORA</v>
      </c>
      <c r="Q4214" s="87" t="str">
        <f>VLOOKUP(CENSO[[#This Row],[DAP (cm)]],DD[],2,TRUE)</f>
        <v>90├ 100</v>
      </c>
      <c r="R4214" s="87" t="str" cm="1">
        <f t="array" ref="R4214">INDEX(_xlfn.TEXTSPLIT(CENSO[[#This Row],[NOME CIENTIFICO]]," "),1)</f>
        <v>Lecythis</v>
      </c>
      <c r="S4214" s="98" t="s">
        <v>1004</v>
      </c>
      <c r="T4214" s="87">
        <f>_xlfn.MINIFS(CENSO[DAP (cm)],CENSO[NOME CIENTIFICO],CENSO[[#This Row],[NOME CIENTIFICO]])</f>
        <v>40.743665431525208</v>
      </c>
      <c r="U42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4214" s="87" t="str">
        <f>IF(CENSO[[#This Row],[DAP (cm)]]&lt;CENSO[[#This Row],[DMCE (cm)]],"DAP &lt; DMCE","DAP ≥ DMCE")</f>
        <v>DAP ≥ DMCE</v>
      </c>
      <c r="W4214" s="87" t="str">
        <f>IF(CENSO[[#This Row],[DAP (cm)]]&gt;200, "Superior", "Inferior")</f>
        <v>Inferior</v>
      </c>
      <c r="X4214" s="87" t="str">
        <f>VLOOKUP(CENSO[[#This Row],[NOME COMUM]],ESPECIES[],4,FALSE)</f>
        <v>Não</v>
      </c>
      <c r="Y4214" s="87" t="str">
        <f>IF(IFERROR(VLOOKUP(CENSO[[#This Row],[NOME COMUM]],COMERCIAIS[],2, FALSE), "Não") &lt;&gt; "Não", "Sim", "Não")</f>
        <v>Sim</v>
      </c>
      <c r="Z4214" s="133">
        <f>CENSO[[#This Row],[g (m²)]]/SUM(AEEF[AEEF-UT])</f>
        <v>1.2530885443148001E-3</v>
      </c>
      <c r="AA4214" s="133">
        <f>CENSO[[#This Row],[v (m³)]]/SUM(AEEF[AEEF-UT])</f>
        <v>1.578891565836648E-2</v>
      </c>
    </row>
    <row r="4215" spans="1:27" ht="14">
      <c r="A4215" s="86">
        <v>1</v>
      </c>
      <c r="B4215" s="86">
        <v>2</v>
      </c>
      <c r="C4215" s="63">
        <v>116</v>
      </c>
      <c r="D4215" s="63">
        <v>4215</v>
      </c>
      <c r="E4215" s="63" t="str">
        <f>VLOOKUP(CENSO[[#This Row],[NOME COMUM]],ESPECIES[],2,FALSE)</f>
        <v>Manilkara huberi (Ducke) Chevalier</v>
      </c>
      <c r="F4215" s="64" t="s">
        <v>30</v>
      </c>
      <c r="G4215" s="64">
        <v>280</v>
      </c>
      <c r="H4215" s="97">
        <f>CENSO[[#This Row],[CAP (cm)]]/PI()</f>
        <v>89.12676813146139</v>
      </c>
      <c r="I4215" s="64">
        <v>22</v>
      </c>
      <c r="J4215" s="96">
        <f>(PI()*(CENSO[[#This Row],[DAP (cm)]]^2))/40000</f>
        <v>0.62388737692022966</v>
      </c>
      <c r="K4215" s="96">
        <f>CENSO[[#This Row],[g (m²)]]*CENSO[[#This Row],[H (m)]]*0.7</f>
        <v>9.6078656045715363</v>
      </c>
      <c r="L4215" s="64">
        <v>1</v>
      </c>
      <c r="M4215" s="65">
        <v>366424.4</v>
      </c>
      <c r="N4215" s="87">
        <v>9702779.0999999903</v>
      </c>
      <c r="O4215" s="87" t="s">
        <v>1228</v>
      </c>
      <c r="P4215" s="87" t="str">
        <f>VLOOKUP(CENSO[[#This Row],[DAP (cm)]],CD[],2,TRUE)</f>
        <v>TORA</v>
      </c>
      <c r="Q4215" s="87" t="str">
        <f>VLOOKUP(CENSO[[#This Row],[DAP (cm)]],DD[],2,TRUE)</f>
        <v>80├ 90</v>
      </c>
      <c r="R4215" s="87" t="str" cm="1">
        <f t="array" ref="R4215">INDEX(_xlfn.TEXTSPLIT(CENSO[[#This Row],[NOME CIENTIFICO]]," "),1)</f>
        <v>Manilkara</v>
      </c>
      <c r="S4215" s="98" t="s">
        <v>1004</v>
      </c>
      <c r="T4215" s="87">
        <f>_xlfn.MINIFS(CENSO[DAP (cm)],CENSO[NOME CIENTIFICO],CENSO[[#This Row],[NOME CIENTIFICO]])</f>
        <v>41.38028520389279</v>
      </c>
      <c r="U42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215" s="87" t="str">
        <f>IF(CENSO[[#This Row],[DAP (cm)]]&lt;CENSO[[#This Row],[DMCE (cm)]],"DAP &lt; DMCE","DAP ≥ DMCE")</f>
        <v>DAP ≥ DMCE</v>
      </c>
      <c r="W4215" s="87" t="str">
        <f>IF(CENSO[[#This Row],[DAP (cm)]]&gt;200, "Superior", "Inferior")</f>
        <v>Inferior</v>
      </c>
      <c r="X4215" s="87" t="str">
        <f>VLOOKUP(CENSO[[#This Row],[NOME COMUM]],ESPECIES[],4,FALSE)</f>
        <v>Não</v>
      </c>
      <c r="Y4215" s="87" t="str">
        <f>IF(IFERROR(VLOOKUP(CENSO[[#This Row],[NOME COMUM]],COMERCIAIS[],2, FALSE), "Não") &lt;&gt; "Não", "Sim", "Não")</f>
        <v>Sim</v>
      </c>
      <c r="Z4215" s="133">
        <f>CENSO[[#This Row],[g (m²)]]/SUM(AEEF[AEEF-UT])</f>
        <v>1.0915793541586703E-3</v>
      </c>
      <c r="AA4215" s="133">
        <f>CENSO[[#This Row],[v (m³)]]/SUM(AEEF[AEEF-UT])</f>
        <v>1.6810322054043522E-2</v>
      </c>
    </row>
    <row r="4216" spans="1:27" ht="14">
      <c r="A4216" s="86">
        <v>1</v>
      </c>
      <c r="B4216" s="86">
        <v>2</v>
      </c>
      <c r="C4216" s="63">
        <v>116</v>
      </c>
      <c r="D4216" s="63">
        <v>4216</v>
      </c>
      <c r="E4216" s="63" t="str">
        <f>VLOOKUP(CENSO[[#This Row],[NOME COMUM]],ESPECIES[],2,FALSE)</f>
        <v>Parahancornia amapa (Huber ) Ducke</v>
      </c>
      <c r="F4216" s="64" t="s">
        <v>15</v>
      </c>
      <c r="G4216" s="64">
        <v>247</v>
      </c>
      <c r="H4216" s="97">
        <f>CENSO[[#This Row],[CAP (cm)]]/PI()</f>
        <v>78.622541887396295</v>
      </c>
      <c r="I4216" s="64">
        <v>20</v>
      </c>
      <c r="J4216" s="96">
        <f>(PI()*(CENSO[[#This Row],[DAP (cm)]]^2))/40000</f>
        <v>0.48549419615467204</v>
      </c>
      <c r="K4216" s="96">
        <f>CENSO[[#This Row],[g (m²)]]*CENSO[[#This Row],[H (m)]]*0.7</f>
        <v>6.7969187461654084</v>
      </c>
      <c r="L4216" s="64">
        <v>1</v>
      </c>
      <c r="M4216" s="65">
        <v>366435.7</v>
      </c>
      <c r="N4216" s="87">
        <v>9702779.3000000007</v>
      </c>
      <c r="O4216" s="87" t="s">
        <v>1227</v>
      </c>
      <c r="P4216" s="87" t="str">
        <f>VLOOKUP(CENSO[[#This Row],[DAP (cm)]],CD[],2,TRUE)</f>
        <v>TORA</v>
      </c>
      <c r="Q4216" s="87" t="str">
        <f>VLOOKUP(CENSO[[#This Row],[DAP (cm)]],DD[],2,TRUE)</f>
        <v>70├ 80</v>
      </c>
      <c r="R4216" s="87" t="str" cm="1">
        <f t="array" ref="R4216">INDEX(_xlfn.TEXTSPLIT(CENSO[[#This Row],[NOME CIENTIFICO]]," "),1)</f>
        <v>Parahancornia</v>
      </c>
      <c r="S4216" s="98" t="s">
        <v>1004</v>
      </c>
      <c r="T4216" s="87">
        <f>_xlfn.MINIFS(CENSO[DAP (cm)],CENSO[NOME CIENTIFICO],CENSO[[#This Row],[NOME CIENTIFICO]])</f>
        <v>39.788735772973837</v>
      </c>
      <c r="U42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16" s="87" t="str">
        <f>IF(CENSO[[#This Row],[DAP (cm)]]&lt;CENSO[[#This Row],[DMCE (cm)]],"DAP &lt; DMCE","DAP ≥ DMCE")</f>
        <v>DAP ≥ DMCE</v>
      </c>
      <c r="W4216" s="87" t="str">
        <f>IF(CENSO[[#This Row],[DAP (cm)]]&gt;200, "Superior", "Inferior")</f>
        <v>Inferior</v>
      </c>
      <c r="X4216" s="87" t="str">
        <f>VLOOKUP(CENSO[[#This Row],[NOME COMUM]],ESPECIES[],4,FALSE)</f>
        <v>Não</v>
      </c>
      <c r="Y4216" s="87" t="str">
        <f>IF(IFERROR(VLOOKUP(CENSO[[#This Row],[NOME COMUM]],COMERCIAIS[],2, FALSE), "Não") &lt;&gt; "Não", "Sim", "Não")</f>
        <v>Não</v>
      </c>
      <c r="Z4216" s="133">
        <f>CENSO[[#This Row],[g (m²)]]/SUM(AEEF[AEEF-UT])</f>
        <v>8.4944087777890709E-4</v>
      </c>
      <c r="AA4216" s="133">
        <f>CENSO[[#This Row],[v (m³)]]/SUM(AEEF[AEEF-UT])</f>
        <v>1.1892172288904698E-2</v>
      </c>
    </row>
    <row r="4217" spans="1:27" ht="14">
      <c r="A4217" s="86">
        <v>1</v>
      </c>
      <c r="B4217" s="86">
        <v>2</v>
      </c>
      <c r="C4217" s="63">
        <v>116</v>
      </c>
      <c r="D4217" s="63">
        <v>4217</v>
      </c>
      <c r="E4217" s="63" t="str">
        <f>VLOOKUP(CENSO[[#This Row],[NOME COMUM]],ESPECIES[],2,FALSE)</f>
        <v>Piptadenia suaveolens Miq.</v>
      </c>
      <c r="F4217" s="64" t="s">
        <v>22</v>
      </c>
      <c r="G4217" s="64">
        <v>278</v>
      </c>
      <c r="H4217" s="97">
        <f>CENSO[[#This Row],[CAP (cm)]]/PI()</f>
        <v>88.490148359093808</v>
      </c>
      <c r="I4217" s="64">
        <v>16</v>
      </c>
      <c r="J4217" s="96">
        <f>(PI()*(CENSO[[#This Row],[DAP (cm)]]^2))/40000</f>
        <v>0.61500653109570191</v>
      </c>
      <c r="K4217" s="96">
        <f>CENSO[[#This Row],[g (m²)]]*CENSO[[#This Row],[H (m)]]*0.7</f>
        <v>6.8880731482718609</v>
      </c>
      <c r="L4217" s="64">
        <v>1</v>
      </c>
      <c r="M4217" s="65">
        <v>366438.5</v>
      </c>
      <c r="N4217" s="87">
        <v>9702778</v>
      </c>
      <c r="O4217" s="87" t="s">
        <v>1228</v>
      </c>
      <c r="P4217" s="87" t="str">
        <f>VLOOKUP(CENSO[[#This Row],[DAP (cm)]],CD[],2,TRUE)</f>
        <v>TORA</v>
      </c>
      <c r="Q4217" s="87" t="str">
        <f>VLOOKUP(CENSO[[#This Row],[DAP (cm)]],DD[],2,TRUE)</f>
        <v>80├ 90</v>
      </c>
      <c r="R4217" s="87" t="str" cm="1">
        <f t="array" ref="R4217">INDEX(_xlfn.TEXTSPLIT(CENSO[[#This Row],[NOME CIENTIFICO]]," "),1)</f>
        <v>Piptadenia</v>
      </c>
      <c r="S4217" s="98" t="s">
        <v>1004</v>
      </c>
      <c r="T4217" s="87">
        <f>_xlfn.MINIFS(CENSO[DAP (cm)],CENSO[NOME CIENTIFICO],CENSO[[#This Row],[NOME CIENTIFICO]])</f>
        <v>39.788735772973837</v>
      </c>
      <c r="U42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17" s="87" t="str">
        <f>IF(CENSO[[#This Row],[DAP (cm)]]&lt;CENSO[[#This Row],[DMCE (cm)]],"DAP &lt; DMCE","DAP ≥ DMCE")</f>
        <v>DAP ≥ DMCE</v>
      </c>
      <c r="W4217" s="87" t="str">
        <f>IF(CENSO[[#This Row],[DAP (cm)]]&gt;200, "Superior", "Inferior")</f>
        <v>Inferior</v>
      </c>
      <c r="X4217" s="87" t="str">
        <f>VLOOKUP(CENSO[[#This Row],[NOME COMUM]],ESPECIES[],4,FALSE)</f>
        <v>Não</v>
      </c>
      <c r="Y4217" s="87" t="str">
        <f>IF(IFERROR(VLOOKUP(CENSO[[#This Row],[NOME COMUM]],COMERCIAIS[],2, FALSE), "Não") &lt;&gt; "Não", "Sim", "Não")</f>
        <v>Sim</v>
      </c>
      <c r="Z4217" s="133">
        <f>CENSO[[#This Row],[g (m²)]]/SUM(AEEF[AEEF-UT])</f>
        <v>1.0760410562091669E-3</v>
      </c>
      <c r="AA4217" s="133">
        <f>CENSO[[#This Row],[v (m³)]]/SUM(AEEF[AEEF-UT])</f>
        <v>1.2051659829542668E-2</v>
      </c>
    </row>
    <row r="4218" spans="1:27" ht="14">
      <c r="A4218" s="86">
        <v>1</v>
      </c>
      <c r="B4218" s="86">
        <v>2</v>
      </c>
      <c r="C4218" s="63">
        <v>116</v>
      </c>
      <c r="D4218" s="63">
        <v>4218</v>
      </c>
      <c r="E4218" s="63" t="str">
        <f>VLOOKUP(CENSO[[#This Row],[NOME COMUM]],ESPECIES[],2,FALSE)</f>
        <v>Enterolobium contortisiliquum (Vell.) Morong</v>
      </c>
      <c r="F4218" s="64" t="s">
        <v>45</v>
      </c>
      <c r="G4218" s="64">
        <v>242</v>
      </c>
      <c r="H4218" s="97">
        <f>CENSO[[#This Row],[CAP (cm)]]/PI()</f>
        <v>77.03099245647735</v>
      </c>
      <c r="I4218" s="64">
        <v>17</v>
      </c>
      <c r="J4218" s="96">
        <f>(PI()*(CENSO[[#This Row],[DAP (cm)]]^2))/40000</f>
        <v>0.466037504361688</v>
      </c>
      <c r="K4218" s="96">
        <f>CENSO[[#This Row],[g (m²)]]*CENSO[[#This Row],[H (m)]]*0.7</f>
        <v>5.5458463019040876</v>
      </c>
      <c r="L4218" s="64">
        <v>1</v>
      </c>
      <c r="M4218" s="65">
        <v>366592.4</v>
      </c>
      <c r="N4218" s="87">
        <v>9703066.8000000007</v>
      </c>
      <c r="O4218" s="87" t="s">
        <v>1228</v>
      </c>
      <c r="P4218" s="87" t="str">
        <f>VLOOKUP(CENSO[[#This Row],[DAP (cm)]],CD[],2,TRUE)</f>
        <v>TORA</v>
      </c>
      <c r="Q4218" s="87" t="str">
        <f>VLOOKUP(CENSO[[#This Row],[DAP (cm)]],DD[],2,TRUE)</f>
        <v>70├ 80</v>
      </c>
      <c r="R4218" s="87" t="str" cm="1">
        <f t="array" ref="R4218">INDEX(_xlfn.TEXTSPLIT(CENSO[[#This Row],[NOME CIENTIFICO]]," "),1)</f>
        <v>Enterolobium</v>
      </c>
      <c r="S4218" s="98" t="s">
        <v>1004</v>
      </c>
      <c r="T4218" s="87">
        <f>_xlfn.MINIFS(CENSO[DAP (cm)],CENSO[NOME CIENTIFICO],CENSO[[#This Row],[NOME CIENTIFICO]])</f>
        <v>42.971834634811742</v>
      </c>
      <c r="U42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4218" s="87" t="str">
        <f>IF(CENSO[[#This Row],[DAP (cm)]]&lt;CENSO[[#This Row],[DMCE (cm)]],"DAP &lt; DMCE","DAP ≥ DMCE")</f>
        <v>DAP ≥ DMCE</v>
      </c>
      <c r="W4218" s="87" t="str">
        <f>IF(CENSO[[#This Row],[DAP (cm)]]&gt;200, "Superior", "Inferior")</f>
        <v>Inferior</v>
      </c>
      <c r="X4218" s="87" t="str">
        <f>VLOOKUP(CENSO[[#This Row],[NOME COMUM]],ESPECIES[],4,FALSE)</f>
        <v>Não</v>
      </c>
      <c r="Y4218" s="87" t="str">
        <f>IF(IFERROR(VLOOKUP(CENSO[[#This Row],[NOME COMUM]],COMERCIAIS[],2, FALSE), "Não") &lt;&gt; "Não", "Sim", "Não")</f>
        <v>Sim</v>
      </c>
      <c r="Z4218" s="133">
        <f>CENSO[[#This Row],[g (m²)]]/SUM(AEEF[AEEF-UT])</f>
        <v>8.1539863899168861E-4</v>
      </c>
      <c r="AA4218" s="133">
        <f>CENSO[[#This Row],[v (m³)]]/SUM(AEEF[AEEF-UT])</f>
        <v>9.7032438040010952E-3</v>
      </c>
    </row>
    <row r="4219" spans="1:27" ht="14">
      <c r="A4219" s="86">
        <v>1</v>
      </c>
      <c r="B4219" s="86">
        <v>2</v>
      </c>
      <c r="C4219" s="63">
        <v>116</v>
      </c>
      <c r="D4219" s="63">
        <v>4219</v>
      </c>
      <c r="E4219" s="63" t="str">
        <f>VLOOKUP(CENSO[[#This Row],[NOME COMUM]],ESPECIES[],2,FALSE)</f>
        <v>Couratari guianensis Aubl.</v>
      </c>
      <c r="F4219" s="64" t="s">
        <v>6</v>
      </c>
      <c r="G4219" s="64">
        <v>278</v>
      </c>
      <c r="H4219" s="97">
        <f>CENSO[[#This Row],[CAP (cm)]]/PI()</f>
        <v>88.490148359093808</v>
      </c>
      <c r="I4219" s="64">
        <v>23</v>
      </c>
      <c r="J4219" s="96">
        <f>(PI()*(CENSO[[#This Row],[DAP (cm)]]^2))/40000</f>
        <v>0.61500653109570191</v>
      </c>
      <c r="K4219" s="96">
        <f>CENSO[[#This Row],[g (m²)]]*CENSO[[#This Row],[H (m)]]*0.7</f>
        <v>9.9016051506407994</v>
      </c>
      <c r="L4219" s="64">
        <v>1</v>
      </c>
      <c r="M4219" s="65">
        <v>366633</v>
      </c>
      <c r="N4219" s="87">
        <v>9703207.6999999899</v>
      </c>
      <c r="O4219" s="87" t="s">
        <v>1228</v>
      </c>
      <c r="P4219" s="87" t="str">
        <f>VLOOKUP(CENSO[[#This Row],[DAP (cm)]],CD[],2,TRUE)</f>
        <v>TORA</v>
      </c>
      <c r="Q4219" s="87" t="str">
        <f>VLOOKUP(CENSO[[#This Row],[DAP (cm)]],DD[],2,TRUE)</f>
        <v>80├ 90</v>
      </c>
      <c r="R4219" s="87" t="str" cm="1">
        <f t="array" ref="R4219">INDEX(_xlfn.TEXTSPLIT(CENSO[[#This Row],[NOME CIENTIFICO]]," "),1)</f>
        <v>Couratari</v>
      </c>
      <c r="S4219" s="98" t="s">
        <v>1004</v>
      </c>
      <c r="T4219" s="87">
        <f>_xlfn.MINIFS(CENSO[DAP (cm)],CENSO[NOME CIENTIFICO],CENSO[[#This Row],[NOME CIENTIFICO]])</f>
        <v>38.833806114422465</v>
      </c>
      <c r="U42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19" s="87" t="str">
        <f>IF(CENSO[[#This Row],[DAP (cm)]]&lt;CENSO[[#This Row],[DMCE (cm)]],"DAP &lt; DMCE","DAP ≥ DMCE")</f>
        <v>DAP ≥ DMCE</v>
      </c>
      <c r="W4219" s="87" t="str">
        <f>IF(CENSO[[#This Row],[DAP (cm)]]&gt;200, "Superior", "Inferior")</f>
        <v>Inferior</v>
      </c>
      <c r="X4219" s="87" t="str">
        <f>VLOOKUP(CENSO[[#This Row],[NOME COMUM]],ESPECIES[],4,FALSE)</f>
        <v>Não</v>
      </c>
      <c r="Y4219" s="87" t="str">
        <f>IF(IFERROR(VLOOKUP(CENSO[[#This Row],[NOME COMUM]],COMERCIAIS[],2, FALSE), "Não") &lt;&gt; "Não", "Sim", "Não")</f>
        <v>Sim</v>
      </c>
      <c r="Z4219" s="133">
        <f>CENSO[[#This Row],[g (m²)]]/SUM(AEEF[AEEF-UT])</f>
        <v>1.0760410562091669E-3</v>
      </c>
      <c r="AA4219" s="133">
        <f>CENSO[[#This Row],[v (m³)]]/SUM(AEEF[AEEF-UT])</f>
        <v>1.7324261004967582E-2</v>
      </c>
    </row>
    <row r="4220" spans="1:27" ht="14">
      <c r="A4220" s="86">
        <v>1</v>
      </c>
      <c r="B4220" s="86">
        <v>2</v>
      </c>
      <c r="C4220" s="63">
        <v>116</v>
      </c>
      <c r="D4220" s="63">
        <v>4220</v>
      </c>
      <c r="E4220" s="63" t="str">
        <f>VLOOKUP(CENSO[[#This Row],[NOME COMUM]],ESPECIES[],2,FALSE)</f>
        <v>Rauvolfia paraensis Ducke</v>
      </c>
      <c r="F4220" s="64" t="s">
        <v>78</v>
      </c>
      <c r="G4220" s="64">
        <v>142</v>
      </c>
      <c r="H4220" s="97">
        <f>CENSO[[#This Row],[CAP (cm)]]/PI()</f>
        <v>45.200003838098276</v>
      </c>
      <c r="I4220" s="64">
        <v>15</v>
      </c>
      <c r="J4220" s="96">
        <f>(PI()*(CENSO[[#This Row],[DAP (cm)]]^2))/40000</f>
        <v>0.16046001362524887</v>
      </c>
      <c r="K4220" s="96">
        <f>CENSO[[#This Row],[g (m²)]]*CENSO[[#This Row],[H (m)]]*0.7</f>
        <v>1.6848301430651129</v>
      </c>
      <c r="L4220" s="64">
        <v>1</v>
      </c>
      <c r="M4220" s="65">
        <v>366636.9</v>
      </c>
      <c r="N4220" s="87">
        <v>9703236.8000000007</v>
      </c>
      <c r="O4220" s="98" t="s">
        <v>1225</v>
      </c>
      <c r="P4220" s="87" t="str">
        <f>VLOOKUP(CENSO[[#This Row],[DAP (cm)]],CD[],2,TRUE)</f>
        <v>TORETE</v>
      </c>
      <c r="Q4220" s="87" t="str">
        <f>VLOOKUP(CENSO[[#This Row],[DAP (cm)]],DD[],2,TRUE)</f>
        <v>40├ 50</v>
      </c>
      <c r="R4220" s="87" t="str" cm="1">
        <f t="array" ref="R4220">INDEX(_xlfn.TEXTSPLIT(CENSO[[#This Row],[NOME CIENTIFICO]]," "),1)</f>
        <v>Rauvolfia</v>
      </c>
      <c r="S4220" s="98" t="s">
        <v>1004</v>
      </c>
      <c r="T4220" s="87">
        <f>_xlfn.MINIFS(CENSO[DAP (cm)],CENSO[NOME CIENTIFICO],CENSO[[#This Row],[NOME CIENTIFICO]])</f>
        <v>40.743665431525208</v>
      </c>
      <c r="U42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4220" s="87" t="str">
        <f>IF(CENSO[[#This Row],[DAP (cm)]]&lt;CENSO[[#This Row],[DMCE (cm)]],"DAP &lt; DMCE","DAP ≥ DMCE")</f>
        <v>DAP &lt; DMCE</v>
      </c>
      <c r="W4220" s="87" t="str">
        <f>IF(CENSO[[#This Row],[DAP (cm)]]&gt;200, "Superior", "Inferior")</f>
        <v>Inferior</v>
      </c>
      <c r="X4220" s="87" t="str">
        <f>VLOOKUP(CENSO[[#This Row],[NOME COMUM]],ESPECIES[],4,FALSE)</f>
        <v>Não</v>
      </c>
      <c r="Y4220" s="87" t="str">
        <f>IF(IFERROR(VLOOKUP(CENSO[[#This Row],[NOME COMUM]],COMERCIAIS[],2, FALSE), "Não") &lt;&gt; "Não", "Sim", "Não")</f>
        <v>Não</v>
      </c>
      <c r="Z4220" s="133">
        <f>CENSO[[#This Row],[g (m²)]]/SUM(AEEF[AEEF-UT])</f>
        <v>2.8074752675070699E-4</v>
      </c>
      <c r="AA4220" s="133">
        <f>CENSO[[#This Row],[v (m³)]]/SUM(AEEF[AEEF-UT])</f>
        <v>2.9478490308824231E-3</v>
      </c>
    </row>
    <row r="4221" spans="1:27" ht="14">
      <c r="A4221" s="86">
        <v>1</v>
      </c>
      <c r="B4221" s="86">
        <v>2</v>
      </c>
      <c r="C4221" s="63">
        <v>117</v>
      </c>
      <c r="D4221" s="63">
        <v>4221</v>
      </c>
      <c r="E4221" s="63" t="str">
        <f>VLOOKUP(CENSO[[#This Row],[NOME COMUM]],ESPECIES[],2,FALSE)</f>
        <v>Enterolobium contortisiliquum (Vell.) Morong</v>
      </c>
      <c r="F4221" s="64" t="s">
        <v>45</v>
      </c>
      <c r="G4221" s="64">
        <v>290</v>
      </c>
      <c r="H4221" s="97">
        <f>CENSO[[#This Row],[CAP (cm)]]/PI()</f>
        <v>92.309866993299295</v>
      </c>
      <c r="I4221" s="64">
        <v>20</v>
      </c>
      <c r="J4221" s="96">
        <f>(PI()*(CENSO[[#This Row],[DAP (cm)]]^2))/40000</f>
        <v>0.6692465357014199</v>
      </c>
      <c r="K4221" s="96">
        <f>CENSO[[#This Row],[g (m²)]]*CENSO[[#This Row],[H (m)]]*0.7</f>
        <v>9.3694514998198777</v>
      </c>
      <c r="L4221" s="64">
        <v>1</v>
      </c>
      <c r="M4221" s="65">
        <v>366699.299999999</v>
      </c>
      <c r="N4221" s="87">
        <v>9703207.3000000007</v>
      </c>
      <c r="O4221" s="87" t="s">
        <v>1228</v>
      </c>
      <c r="P4221" s="87" t="str">
        <f>VLOOKUP(CENSO[[#This Row],[DAP (cm)]],CD[],2,TRUE)</f>
        <v>TORA</v>
      </c>
      <c r="Q4221" s="87" t="str">
        <f>VLOOKUP(CENSO[[#This Row],[DAP (cm)]],DD[],2,TRUE)</f>
        <v>90├ 100</v>
      </c>
      <c r="R4221" s="87" t="str" cm="1">
        <f t="array" ref="R4221">INDEX(_xlfn.TEXTSPLIT(CENSO[[#This Row],[NOME CIENTIFICO]]," "),1)</f>
        <v>Enterolobium</v>
      </c>
      <c r="S4221" s="98" t="s">
        <v>1004</v>
      </c>
      <c r="T4221" s="87">
        <f>_xlfn.MINIFS(CENSO[DAP (cm)],CENSO[NOME CIENTIFICO],CENSO[[#This Row],[NOME CIENTIFICO]])</f>
        <v>42.971834634811742</v>
      </c>
      <c r="U42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4221" s="87" t="str">
        <f>IF(CENSO[[#This Row],[DAP (cm)]]&lt;CENSO[[#This Row],[DMCE (cm)]],"DAP &lt; DMCE","DAP ≥ DMCE")</f>
        <v>DAP ≥ DMCE</v>
      </c>
      <c r="W4221" s="87" t="str">
        <f>IF(CENSO[[#This Row],[DAP (cm)]]&gt;200, "Superior", "Inferior")</f>
        <v>Inferior</v>
      </c>
      <c r="X4221" s="87" t="str">
        <f>VLOOKUP(CENSO[[#This Row],[NOME COMUM]],ESPECIES[],4,FALSE)</f>
        <v>Não</v>
      </c>
      <c r="Y4221" s="87" t="str">
        <f>IF(IFERROR(VLOOKUP(CENSO[[#This Row],[NOME COMUM]],COMERCIAIS[],2, FALSE), "Não") &lt;&gt; "Não", "Sim", "Não")</f>
        <v>Sim</v>
      </c>
      <c r="Z4221" s="133">
        <f>CENSO[[#This Row],[g (m²)]]/SUM(AEEF[AEEF-UT])</f>
        <v>1.1709416286319412E-3</v>
      </c>
      <c r="AA4221" s="133">
        <f>CENSO[[#This Row],[v (m³)]]/SUM(AEEF[AEEF-UT])</f>
        <v>1.6393182800847176E-2</v>
      </c>
    </row>
    <row r="4222" spans="1:27" ht="14">
      <c r="A4222" s="86">
        <v>1</v>
      </c>
      <c r="B4222" s="86">
        <v>2</v>
      </c>
      <c r="C4222" s="63">
        <v>117</v>
      </c>
      <c r="D4222" s="63">
        <v>4222</v>
      </c>
      <c r="E4222" s="63" t="str">
        <f>VLOOKUP(CENSO[[#This Row],[NOME COMUM]],ESPECIES[],2,FALSE)</f>
        <v>Apuleia leiocarpa (Vogel) J.F.Macbr.</v>
      </c>
      <c r="F4222" s="64" t="s">
        <v>51</v>
      </c>
      <c r="G4222" s="64">
        <v>293</v>
      </c>
      <c r="H4222" s="97">
        <f>CENSO[[#This Row],[CAP (cm)]]/PI()</f>
        <v>93.264796651850673</v>
      </c>
      <c r="I4222" s="64">
        <v>20</v>
      </c>
      <c r="J4222" s="96">
        <f>(PI()*(CENSO[[#This Row],[DAP (cm)]]^2))/40000</f>
        <v>0.68316463547480621</v>
      </c>
      <c r="K4222" s="96">
        <f>CENSO[[#This Row],[g (m²)]]*CENSO[[#This Row],[H (m)]]*0.7</f>
        <v>9.5643048966472861</v>
      </c>
      <c r="L4222" s="64">
        <v>1</v>
      </c>
      <c r="M4222" s="65">
        <v>366688</v>
      </c>
      <c r="N4222" s="87">
        <v>9703207.1999999899</v>
      </c>
      <c r="O4222" s="87" t="s">
        <v>1227</v>
      </c>
      <c r="P4222" s="87" t="str">
        <f>VLOOKUP(CENSO[[#This Row],[DAP (cm)]],CD[],2,TRUE)</f>
        <v>TORA</v>
      </c>
      <c r="Q4222" s="87" t="str">
        <f>VLOOKUP(CENSO[[#This Row],[DAP (cm)]],DD[],2,TRUE)</f>
        <v>90├ 100</v>
      </c>
      <c r="R4222" s="87" t="str" cm="1">
        <f t="array" ref="R4222">INDEX(_xlfn.TEXTSPLIT(CENSO[[#This Row],[NOME CIENTIFICO]]," "),1)</f>
        <v>Apuleia</v>
      </c>
      <c r="S4222" s="98" t="s">
        <v>1004</v>
      </c>
      <c r="T4222" s="87">
        <f>_xlfn.MINIFS(CENSO[DAP (cm)],CENSO[NOME CIENTIFICO],CENSO[[#This Row],[NOME CIENTIFICO]])</f>
        <v>39.788735772973837</v>
      </c>
      <c r="U42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22" s="87" t="str">
        <f>IF(CENSO[[#This Row],[DAP (cm)]]&lt;CENSO[[#This Row],[DMCE (cm)]],"DAP &lt; DMCE","DAP ≥ DMCE")</f>
        <v>DAP ≥ DMCE</v>
      </c>
      <c r="W4222" s="87" t="str">
        <f>IF(CENSO[[#This Row],[DAP (cm)]]&gt;200, "Superior", "Inferior")</f>
        <v>Inferior</v>
      </c>
      <c r="X4222" s="87" t="str">
        <f>VLOOKUP(CENSO[[#This Row],[NOME COMUM]],ESPECIES[],4,FALSE)</f>
        <v>Não</v>
      </c>
      <c r="Y4222" s="87" t="str">
        <f>IF(IFERROR(VLOOKUP(CENSO[[#This Row],[NOME COMUM]],COMERCIAIS[],2, FALSE), "Não") &lt;&gt; "Não", "Sim", "Não")</f>
        <v>Sim</v>
      </c>
      <c r="Z4222" s="133">
        <f>CENSO[[#This Row],[g (m²)]]/SUM(AEEF[AEEF-UT])</f>
        <v>1.1952933160097922E-3</v>
      </c>
      <c r="AA4222" s="133">
        <f>CENSO[[#This Row],[v (m³)]]/SUM(AEEF[AEEF-UT])</f>
        <v>1.6734106424137089E-2</v>
      </c>
    </row>
    <row r="4223" spans="1:27" ht="14">
      <c r="A4223" s="86">
        <v>1</v>
      </c>
      <c r="B4223" s="86">
        <v>2</v>
      </c>
      <c r="C4223" s="63">
        <v>117</v>
      </c>
      <c r="D4223" s="63">
        <v>4223</v>
      </c>
      <c r="E4223" s="63" t="str">
        <f>VLOOKUP(CENSO[[#This Row],[NOME COMUM]],ESPECIES[],2,FALSE)</f>
        <v>Platymiscium duckei Huber</v>
      </c>
      <c r="F4223" s="64" t="s">
        <v>42</v>
      </c>
      <c r="G4223" s="64">
        <v>201</v>
      </c>
      <c r="H4223" s="97">
        <f>CENSO[[#This Row],[CAP (cm)]]/PI()</f>
        <v>63.980287122941931</v>
      </c>
      <c r="I4223" s="64">
        <v>22</v>
      </c>
      <c r="J4223" s="96">
        <f>(PI()*(CENSO[[#This Row],[DAP (cm)]]^2))/40000</f>
        <v>0.32150094279278324</v>
      </c>
      <c r="K4223" s="96">
        <f>CENSO[[#This Row],[g (m²)]]*CENSO[[#This Row],[H (m)]]*0.7</f>
        <v>4.9511145190088621</v>
      </c>
      <c r="L4223" s="64">
        <v>1</v>
      </c>
      <c r="M4223" s="65">
        <v>366721.4</v>
      </c>
      <c r="N4223" s="87">
        <v>9703191.4000000004</v>
      </c>
      <c r="O4223" s="87" t="s">
        <v>1227</v>
      </c>
      <c r="P4223" s="87" t="str">
        <f>VLOOKUP(CENSO[[#This Row],[DAP (cm)]],CD[],2,TRUE)</f>
        <v>TORA</v>
      </c>
      <c r="Q4223" s="87" t="str">
        <f>VLOOKUP(CENSO[[#This Row],[DAP (cm)]],DD[],2,TRUE)</f>
        <v>60├ 70</v>
      </c>
      <c r="R4223" s="87" t="str" cm="1">
        <f t="array" ref="R4223">INDEX(_xlfn.TEXTSPLIT(CENSO[[#This Row],[NOME CIENTIFICO]]," "),1)</f>
        <v>Platymiscium</v>
      </c>
      <c r="S4223" s="98" t="s">
        <v>1004</v>
      </c>
      <c r="T4223" s="87">
        <f>_xlfn.MINIFS(CENSO[DAP (cm)],CENSO[NOME CIENTIFICO],CENSO[[#This Row],[NOME CIENTIFICO]])</f>
        <v>43.608454407179323</v>
      </c>
      <c r="U42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53.608454407179323</v>
      </c>
      <c r="V4223" s="87" t="str">
        <f>IF(CENSO[[#This Row],[DAP (cm)]]&lt;CENSO[[#This Row],[DMCE (cm)]],"DAP &lt; DMCE","DAP ≥ DMCE")</f>
        <v>DAP ≥ DMCE</v>
      </c>
      <c r="W4223" s="87" t="str">
        <f>IF(CENSO[[#This Row],[DAP (cm)]]&gt;200, "Superior", "Inferior")</f>
        <v>Inferior</v>
      </c>
      <c r="X4223" s="87" t="str">
        <f>VLOOKUP(CENSO[[#This Row],[NOME COMUM]],ESPECIES[],4,FALSE)</f>
        <v>Não</v>
      </c>
      <c r="Y4223" s="87" t="str">
        <f>IF(IFERROR(VLOOKUP(CENSO[[#This Row],[NOME COMUM]],COMERCIAIS[],2, FALSE), "Não") &lt;&gt; "Não", "Sim", "Não")</f>
        <v>Não</v>
      </c>
      <c r="Z4223" s="133">
        <f>CENSO[[#This Row],[g (m²)]]/SUM(AEEF[AEEF-UT])</f>
        <v>5.6251144754291399E-4</v>
      </c>
      <c r="AA4223" s="133">
        <f>CENSO[[#This Row],[v (m³)]]/SUM(AEEF[AEEF-UT])</f>
        <v>8.6626762921608747E-3</v>
      </c>
    </row>
    <row r="4224" spans="1:27" ht="14">
      <c r="A4224" s="86">
        <v>1</v>
      </c>
      <c r="B4224" s="86">
        <v>2</v>
      </c>
      <c r="C4224" s="63">
        <v>117</v>
      </c>
      <c r="D4224" s="63">
        <v>4224</v>
      </c>
      <c r="E4224" s="63" t="str">
        <f>VLOOKUP(CENSO[[#This Row],[NOME COMUM]],ESPECIES[],2,FALSE)</f>
        <v>Brosimum parinarioides Ducke</v>
      </c>
      <c r="F4224" s="64" t="s">
        <v>54</v>
      </c>
      <c r="G4224" s="64">
        <v>300</v>
      </c>
      <c r="H4224" s="97">
        <f>CENSO[[#This Row],[CAP (cm)]]/PI()</f>
        <v>95.4929658551372</v>
      </c>
      <c r="I4224" s="64">
        <v>20</v>
      </c>
      <c r="J4224" s="96">
        <f>(PI()*(CENSO[[#This Row],[DAP (cm)]]^2))/40000</f>
        <v>0.7161972439135289</v>
      </c>
      <c r="K4224" s="96">
        <f>CENSO[[#This Row],[g (m²)]]*CENSO[[#This Row],[H (m)]]*0.7</f>
        <v>10.026761414789403</v>
      </c>
      <c r="L4224" s="64">
        <v>2</v>
      </c>
      <c r="M4224" s="65">
        <v>366706.799999999</v>
      </c>
      <c r="N4224" s="87">
        <v>9703180.5999999903</v>
      </c>
      <c r="O4224" s="87" t="s">
        <v>1227</v>
      </c>
      <c r="P4224" s="87" t="str">
        <f>VLOOKUP(CENSO[[#This Row],[DAP (cm)]],CD[],2,TRUE)</f>
        <v>TORA</v>
      </c>
      <c r="Q4224" s="87" t="str">
        <f>VLOOKUP(CENSO[[#This Row],[DAP (cm)]],DD[],2,TRUE)</f>
        <v>90├ 100</v>
      </c>
      <c r="R4224" s="87" t="str" cm="1">
        <f t="array" ref="R4224">INDEX(_xlfn.TEXTSPLIT(CENSO[[#This Row],[NOME CIENTIFICO]]," "),1)</f>
        <v>Brosimum</v>
      </c>
      <c r="S4224" s="98" t="s">
        <v>1004</v>
      </c>
      <c r="T4224" s="87">
        <f>_xlfn.MINIFS(CENSO[DAP (cm)],CENSO[NOME CIENTIFICO],CENSO[[#This Row],[NOME CIENTIFICO]])</f>
        <v>41.38028520389279</v>
      </c>
      <c r="U42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224" s="87" t="str">
        <f>IF(CENSO[[#This Row],[DAP (cm)]]&lt;CENSO[[#This Row],[DMCE (cm)]],"DAP &lt; DMCE","DAP ≥ DMCE")</f>
        <v>DAP ≥ DMCE</v>
      </c>
      <c r="W4224" s="87" t="str">
        <f>IF(CENSO[[#This Row],[DAP (cm)]]&gt;200, "Superior", "Inferior")</f>
        <v>Inferior</v>
      </c>
      <c r="X4224" s="87" t="str">
        <f>VLOOKUP(CENSO[[#This Row],[NOME COMUM]],ESPECIES[],4,FALSE)</f>
        <v>Não</v>
      </c>
      <c r="Y4224" s="87" t="str">
        <f>IF(IFERROR(VLOOKUP(CENSO[[#This Row],[NOME COMUM]],COMERCIAIS[],2, FALSE), "Não") &lt;&gt; "Não", "Sim", "Não")</f>
        <v>Não</v>
      </c>
      <c r="Z4224" s="133">
        <f>CENSO[[#This Row],[g (m²)]]/SUM(AEEF[AEEF-UT])</f>
        <v>1.2530885443148001E-3</v>
      </c>
      <c r="AA4224" s="133">
        <f>CENSO[[#This Row],[v (m³)]]/SUM(AEEF[AEEF-UT])</f>
        <v>1.75432396204072E-2</v>
      </c>
    </row>
    <row r="4225" spans="1:27" ht="14">
      <c r="A4225" s="86">
        <v>1</v>
      </c>
      <c r="B4225" s="86">
        <v>2</v>
      </c>
      <c r="C4225" s="63">
        <v>117</v>
      </c>
      <c r="D4225" s="63">
        <v>4225</v>
      </c>
      <c r="E4225" s="63" t="str">
        <f>VLOOKUP(CENSO[[#This Row],[NOME COMUM]],ESPECIES[],2,FALSE)</f>
        <v>Apuleia leiocarpa (Vogel) J.F.Macbr.</v>
      </c>
      <c r="F4225" s="64" t="s">
        <v>51</v>
      </c>
      <c r="G4225" s="64">
        <v>293</v>
      </c>
      <c r="H4225" s="97">
        <f>CENSO[[#This Row],[CAP (cm)]]/PI()</f>
        <v>93.264796651850673</v>
      </c>
      <c r="I4225" s="64">
        <v>21</v>
      </c>
      <c r="J4225" s="96">
        <f>(PI()*(CENSO[[#This Row],[DAP (cm)]]^2))/40000</f>
        <v>0.68316463547480621</v>
      </c>
      <c r="K4225" s="96">
        <f>CENSO[[#This Row],[g (m²)]]*CENSO[[#This Row],[H (m)]]*0.7</f>
        <v>10.042520141479651</v>
      </c>
      <c r="L4225" s="64">
        <v>1</v>
      </c>
      <c r="M4225" s="65">
        <v>366698.9</v>
      </c>
      <c r="N4225" s="87">
        <v>9703161.0999999903</v>
      </c>
      <c r="O4225" s="87" t="s">
        <v>1227</v>
      </c>
      <c r="P4225" s="87" t="str">
        <f>VLOOKUP(CENSO[[#This Row],[DAP (cm)]],CD[],2,TRUE)</f>
        <v>TORA</v>
      </c>
      <c r="Q4225" s="87" t="str">
        <f>VLOOKUP(CENSO[[#This Row],[DAP (cm)]],DD[],2,TRUE)</f>
        <v>90├ 100</v>
      </c>
      <c r="R4225" s="87" t="str" cm="1">
        <f t="array" ref="R4225">INDEX(_xlfn.TEXTSPLIT(CENSO[[#This Row],[NOME CIENTIFICO]]," "),1)</f>
        <v>Apuleia</v>
      </c>
      <c r="S4225" s="98" t="s">
        <v>1004</v>
      </c>
      <c r="T4225" s="87">
        <f>_xlfn.MINIFS(CENSO[DAP (cm)],CENSO[NOME CIENTIFICO],CENSO[[#This Row],[NOME CIENTIFICO]])</f>
        <v>39.788735772973837</v>
      </c>
      <c r="U42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25" s="87" t="str">
        <f>IF(CENSO[[#This Row],[DAP (cm)]]&lt;CENSO[[#This Row],[DMCE (cm)]],"DAP &lt; DMCE","DAP ≥ DMCE")</f>
        <v>DAP ≥ DMCE</v>
      </c>
      <c r="W4225" s="87" t="str">
        <f>IF(CENSO[[#This Row],[DAP (cm)]]&gt;200, "Superior", "Inferior")</f>
        <v>Inferior</v>
      </c>
      <c r="X4225" s="87" t="str">
        <f>VLOOKUP(CENSO[[#This Row],[NOME COMUM]],ESPECIES[],4,FALSE)</f>
        <v>Não</v>
      </c>
      <c r="Y4225" s="87" t="str">
        <f>IF(IFERROR(VLOOKUP(CENSO[[#This Row],[NOME COMUM]],COMERCIAIS[],2, FALSE), "Não") &lt;&gt; "Não", "Sim", "Não")</f>
        <v>Sim</v>
      </c>
      <c r="Z4225" s="133">
        <f>CENSO[[#This Row],[g (m²)]]/SUM(AEEF[AEEF-UT])</f>
        <v>1.1952933160097922E-3</v>
      </c>
      <c r="AA4225" s="133">
        <f>CENSO[[#This Row],[v (m³)]]/SUM(AEEF[AEEF-UT])</f>
        <v>1.7570811745343945E-2</v>
      </c>
    </row>
    <row r="4226" spans="1:27" ht="14">
      <c r="A4226" s="86">
        <v>1</v>
      </c>
      <c r="B4226" s="86">
        <v>2</v>
      </c>
      <c r="C4226" s="63">
        <v>117</v>
      </c>
      <c r="D4226" s="63">
        <v>4226</v>
      </c>
      <c r="E4226" s="63" t="str">
        <f>VLOOKUP(CENSO[[#This Row],[NOME COMUM]],ESPECIES[],2,FALSE)</f>
        <v>Pouteria sp.</v>
      </c>
      <c r="F4226" s="64" t="s">
        <v>83</v>
      </c>
      <c r="G4226" s="64">
        <v>161</v>
      </c>
      <c r="H4226" s="97">
        <f>CENSO[[#This Row],[CAP (cm)]]/PI()</f>
        <v>51.247891675590303</v>
      </c>
      <c r="I4226" s="64">
        <v>18</v>
      </c>
      <c r="J4226" s="96">
        <f>(PI()*(CENSO[[#This Row],[DAP (cm)]]^2))/40000</f>
        <v>0.20627276399425096</v>
      </c>
      <c r="K4226" s="96">
        <f>CENSO[[#This Row],[g (m²)]]*CENSO[[#This Row],[H (m)]]*0.7</f>
        <v>2.5990368263275618</v>
      </c>
      <c r="L4226" s="64">
        <v>1</v>
      </c>
      <c r="M4226" s="65">
        <v>366702</v>
      </c>
      <c r="N4226" s="87">
        <v>9703156.3000000007</v>
      </c>
      <c r="O4226" s="87" t="s">
        <v>1227</v>
      </c>
      <c r="P4226" s="87" t="str">
        <f>VLOOKUP(CENSO[[#This Row],[DAP (cm)]],CD[],2,TRUE)</f>
        <v>TORA</v>
      </c>
      <c r="Q4226" s="87" t="str">
        <f>VLOOKUP(CENSO[[#This Row],[DAP (cm)]],DD[],2,TRUE)</f>
        <v>50├ 60</v>
      </c>
      <c r="R4226" s="87" t="str" cm="1">
        <f t="array" ref="R4226">INDEX(_xlfn.TEXTSPLIT(CENSO[[#This Row],[NOME CIENTIFICO]]," "),1)</f>
        <v>Pouteria</v>
      </c>
      <c r="S4226" s="98" t="s">
        <v>1004</v>
      </c>
      <c r="T4226" s="87">
        <f>_xlfn.MINIFS(CENSO[DAP (cm)],CENSO[NOME CIENTIFICO],CENSO[[#This Row],[NOME CIENTIFICO]])</f>
        <v>39.788735772973837</v>
      </c>
      <c r="U42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26" s="87" t="str">
        <f>IF(CENSO[[#This Row],[DAP (cm)]]&lt;CENSO[[#This Row],[DMCE (cm)]],"DAP &lt; DMCE","DAP ≥ DMCE")</f>
        <v>DAP ≥ DMCE</v>
      </c>
      <c r="W4226" s="87" t="str">
        <f>IF(CENSO[[#This Row],[DAP (cm)]]&gt;200, "Superior", "Inferior")</f>
        <v>Inferior</v>
      </c>
      <c r="X4226" s="87" t="str">
        <f>VLOOKUP(CENSO[[#This Row],[NOME COMUM]],ESPECIES[],4,FALSE)</f>
        <v>Não</v>
      </c>
      <c r="Y4226" s="87" t="str">
        <f>IF(IFERROR(VLOOKUP(CENSO[[#This Row],[NOME COMUM]],COMERCIAIS[],2, FALSE), "Não") &lt;&gt; "Não", "Sim", "Não")</f>
        <v>Não</v>
      </c>
      <c r="Z4226" s="133">
        <f>CENSO[[#This Row],[g (m²)]]/SUM(AEEF[AEEF-UT])</f>
        <v>3.6090342396871044E-4</v>
      </c>
      <c r="AA4226" s="133">
        <f>CENSO[[#This Row],[v (m³)]]/SUM(AEEF[AEEF-UT])</f>
        <v>4.5473831420057512E-3</v>
      </c>
    </row>
    <row r="4227" spans="1:27" ht="14">
      <c r="A4227" s="86">
        <v>1</v>
      </c>
      <c r="B4227" s="86">
        <v>2</v>
      </c>
      <c r="C4227" s="63">
        <v>117</v>
      </c>
      <c r="D4227" s="63">
        <v>4227</v>
      </c>
      <c r="E4227" s="63" t="str">
        <f>VLOOKUP(CENSO[[#This Row],[NOME COMUM]],ESPECIES[],2,FALSE)</f>
        <v>Couratari guianensis Aubl.</v>
      </c>
      <c r="F4227" s="64" t="s">
        <v>6</v>
      </c>
      <c r="G4227" s="64">
        <v>200</v>
      </c>
      <c r="H4227" s="97">
        <f>CENSO[[#This Row],[CAP (cm)]]/PI()</f>
        <v>63.661977236758133</v>
      </c>
      <c r="I4227" s="64">
        <v>24</v>
      </c>
      <c r="J4227" s="96">
        <f>(PI()*(CENSO[[#This Row],[DAP (cm)]]^2))/40000</f>
        <v>0.31830988618379064</v>
      </c>
      <c r="K4227" s="96">
        <f>CENSO[[#This Row],[g (m²)]]*CENSO[[#This Row],[H (m)]]*0.7</f>
        <v>5.3476060878876828</v>
      </c>
      <c r="L4227" s="64">
        <v>1</v>
      </c>
      <c r="M4227" s="65">
        <v>366634.2</v>
      </c>
      <c r="N4227" s="87">
        <v>9703039.1999999899</v>
      </c>
      <c r="O4227" s="87" t="s">
        <v>1228</v>
      </c>
      <c r="P4227" s="87" t="str">
        <f>VLOOKUP(CENSO[[#This Row],[DAP (cm)]],CD[],2,TRUE)</f>
        <v>TORA</v>
      </c>
      <c r="Q4227" s="87" t="str">
        <f>VLOOKUP(CENSO[[#This Row],[DAP (cm)]],DD[],2,TRUE)</f>
        <v>60├ 70</v>
      </c>
      <c r="R4227" s="87" t="str" cm="1">
        <f t="array" ref="R4227">INDEX(_xlfn.TEXTSPLIT(CENSO[[#This Row],[NOME CIENTIFICO]]," "),1)</f>
        <v>Couratari</v>
      </c>
      <c r="S4227" s="98" t="s">
        <v>1004</v>
      </c>
      <c r="T4227" s="87">
        <f>_xlfn.MINIFS(CENSO[DAP (cm)],CENSO[NOME CIENTIFICO],CENSO[[#This Row],[NOME CIENTIFICO]])</f>
        <v>38.833806114422465</v>
      </c>
      <c r="U42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27" s="87" t="str">
        <f>IF(CENSO[[#This Row],[DAP (cm)]]&lt;CENSO[[#This Row],[DMCE (cm)]],"DAP &lt; DMCE","DAP ≥ DMCE")</f>
        <v>DAP ≥ DMCE</v>
      </c>
      <c r="W4227" s="87" t="str">
        <f>IF(CENSO[[#This Row],[DAP (cm)]]&gt;200, "Superior", "Inferior")</f>
        <v>Inferior</v>
      </c>
      <c r="X4227" s="87" t="str">
        <f>VLOOKUP(CENSO[[#This Row],[NOME COMUM]],ESPECIES[],4,FALSE)</f>
        <v>Não</v>
      </c>
      <c r="Y4227" s="87" t="str">
        <f>IF(IFERROR(VLOOKUP(CENSO[[#This Row],[NOME COMUM]],COMERCIAIS[],2, FALSE), "Não") &lt;&gt; "Não", "Sim", "Não")</f>
        <v>Sim</v>
      </c>
      <c r="Z4227" s="133">
        <f>CENSO[[#This Row],[g (m²)]]/SUM(AEEF[AEEF-UT])</f>
        <v>5.5692824191768894E-4</v>
      </c>
      <c r="AA4227" s="133">
        <f>CENSO[[#This Row],[v (m³)]]/SUM(AEEF[AEEF-UT])</f>
        <v>9.3563944642171739E-3</v>
      </c>
    </row>
    <row r="4228" spans="1:27" ht="14">
      <c r="A4228" s="86">
        <v>1</v>
      </c>
      <c r="B4228" s="86">
        <v>2</v>
      </c>
      <c r="C4228" s="63">
        <v>117</v>
      </c>
      <c r="D4228" s="63">
        <v>4228</v>
      </c>
      <c r="E4228" s="63" t="str">
        <f>VLOOKUP(CENSO[[#This Row],[NOME COMUM]],ESPECIES[],2,FALSE)</f>
        <v>Piptadenia suaveolens Miq.</v>
      </c>
      <c r="F4228" s="64" t="s">
        <v>22</v>
      </c>
      <c r="G4228" s="64">
        <v>192</v>
      </c>
      <c r="H4228" s="97">
        <f>CENSO[[#This Row],[CAP (cm)]]/PI()</f>
        <v>61.115498147287809</v>
      </c>
      <c r="I4228" s="64">
        <v>13</v>
      </c>
      <c r="J4228" s="96">
        <f>(PI()*(CENSO[[#This Row],[DAP (cm)]]^2))/40000</f>
        <v>0.29335439110698147</v>
      </c>
      <c r="K4228" s="96">
        <f>CENSO[[#This Row],[g (m²)]]*CENSO[[#This Row],[H (m)]]*0.7</f>
        <v>2.6695249590735313</v>
      </c>
      <c r="L4228" s="64">
        <v>1</v>
      </c>
      <c r="M4228" s="65">
        <v>366611.5</v>
      </c>
      <c r="N4228" s="87">
        <v>9702980.3000000007</v>
      </c>
      <c r="O4228" s="87" t="s">
        <v>1228</v>
      </c>
      <c r="P4228" s="87" t="str">
        <f>VLOOKUP(CENSO[[#This Row],[DAP (cm)]],CD[],2,TRUE)</f>
        <v>TORA</v>
      </c>
      <c r="Q4228" s="87" t="str">
        <f>VLOOKUP(CENSO[[#This Row],[DAP (cm)]],DD[],2,TRUE)</f>
        <v>60├ 70</v>
      </c>
      <c r="R4228" s="87" t="str" cm="1">
        <f t="array" ref="R4228">INDEX(_xlfn.TEXTSPLIT(CENSO[[#This Row],[NOME CIENTIFICO]]," "),1)</f>
        <v>Piptadenia</v>
      </c>
      <c r="S4228" s="98" t="s">
        <v>1004</v>
      </c>
      <c r="T4228" s="87">
        <f>_xlfn.MINIFS(CENSO[DAP (cm)],CENSO[NOME CIENTIFICO],CENSO[[#This Row],[NOME CIENTIFICO]])</f>
        <v>39.788735772973837</v>
      </c>
      <c r="U42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28" s="87" t="str">
        <f>IF(CENSO[[#This Row],[DAP (cm)]]&lt;CENSO[[#This Row],[DMCE (cm)]],"DAP &lt; DMCE","DAP ≥ DMCE")</f>
        <v>DAP ≥ DMCE</v>
      </c>
      <c r="W4228" s="87" t="str">
        <f>IF(CENSO[[#This Row],[DAP (cm)]]&gt;200, "Superior", "Inferior")</f>
        <v>Inferior</v>
      </c>
      <c r="X4228" s="87" t="str">
        <f>VLOOKUP(CENSO[[#This Row],[NOME COMUM]],ESPECIES[],4,FALSE)</f>
        <v>Não</v>
      </c>
      <c r="Y4228" s="87" t="str">
        <f>IF(IFERROR(VLOOKUP(CENSO[[#This Row],[NOME COMUM]],COMERCIAIS[],2, FALSE), "Não") &lt;&gt; "Não", "Sim", "Não")</f>
        <v>Sim</v>
      </c>
      <c r="Z4228" s="133">
        <f>CENSO[[#This Row],[g (m²)]]/SUM(AEEF[AEEF-UT])</f>
        <v>5.1326506775134213E-4</v>
      </c>
      <c r="AA4228" s="133">
        <f>CENSO[[#This Row],[v (m³)]]/SUM(AEEF[AEEF-UT])</f>
        <v>4.6707121165372135E-3</v>
      </c>
    </row>
    <row r="4229" spans="1:27" ht="14">
      <c r="A4229" s="86">
        <v>1</v>
      </c>
      <c r="B4229" s="86">
        <v>2</v>
      </c>
      <c r="C4229" s="63">
        <v>117</v>
      </c>
      <c r="D4229" s="63">
        <v>4229</v>
      </c>
      <c r="E4229" s="63" t="str">
        <f>VLOOKUP(CENSO[[#This Row],[NOME COMUM]],ESPECIES[],2,FALSE)</f>
        <v>Curatella americana L.</v>
      </c>
      <c r="F4229" s="64" t="s">
        <v>88</v>
      </c>
      <c r="G4229" s="64">
        <v>160</v>
      </c>
      <c r="H4229" s="97">
        <f>CENSO[[#This Row],[CAP (cm)]]/PI()</f>
        <v>50.929581789406512</v>
      </c>
      <c r="I4229" s="64">
        <v>16</v>
      </c>
      <c r="J4229" s="96">
        <f>(PI()*(CENSO[[#This Row],[DAP (cm)]]^2))/40000</f>
        <v>0.20371832715762608</v>
      </c>
      <c r="K4229" s="96">
        <f>CENSO[[#This Row],[g (m²)]]*CENSO[[#This Row],[H (m)]]*0.7</f>
        <v>2.2816452641654119</v>
      </c>
      <c r="L4229" s="64">
        <v>1</v>
      </c>
      <c r="M4229" s="65">
        <v>366543.799999999</v>
      </c>
      <c r="N4229" s="87">
        <v>9702893.0999999903</v>
      </c>
      <c r="O4229" s="98" t="s">
        <v>1225</v>
      </c>
      <c r="P4229" s="87" t="str">
        <f>VLOOKUP(CENSO[[#This Row],[DAP (cm)]],CD[],2,TRUE)</f>
        <v>TORA</v>
      </c>
      <c r="Q4229" s="87" t="str">
        <f>VLOOKUP(CENSO[[#This Row],[DAP (cm)]],DD[],2,TRUE)</f>
        <v>50├ 60</v>
      </c>
      <c r="R4229" s="87" t="str" cm="1">
        <f t="array" ref="R4229">INDEX(_xlfn.TEXTSPLIT(CENSO[[#This Row],[NOME CIENTIFICO]]," "),1)</f>
        <v>Curatella</v>
      </c>
      <c r="S4229" s="98" t="s">
        <v>1004</v>
      </c>
      <c r="T4229" s="87">
        <f>_xlfn.MINIFS(CENSO[DAP (cm)],CENSO[NOME CIENTIFICO],CENSO[[#This Row],[NOME CIENTIFICO]])</f>
        <v>50.929581789406512</v>
      </c>
      <c r="U42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60.929581789406512</v>
      </c>
      <c r="V4229" s="87" t="str">
        <f>IF(CENSO[[#This Row],[DAP (cm)]]&lt;CENSO[[#This Row],[DMCE (cm)]],"DAP &lt; DMCE","DAP ≥ DMCE")</f>
        <v>DAP &lt; DMCE</v>
      </c>
      <c r="W4229" s="87" t="str">
        <f>IF(CENSO[[#This Row],[DAP (cm)]]&gt;200, "Superior", "Inferior")</f>
        <v>Inferior</v>
      </c>
      <c r="X4229" s="87" t="str">
        <f>VLOOKUP(CENSO[[#This Row],[NOME COMUM]],ESPECIES[],4,FALSE)</f>
        <v>Não</v>
      </c>
      <c r="Y4229" s="87" t="str">
        <f>IF(IFERROR(VLOOKUP(CENSO[[#This Row],[NOME COMUM]],COMERCIAIS[],2, FALSE), "Não") &lt;&gt; "Não", "Sim", "Não")</f>
        <v>Não</v>
      </c>
      <c r="Z4229" s="133">
        <f>CENSO[[#This Row],[g (m²)]]/SUM(AEEF[AEEF-UT])</f>
        <v>3.5643407482732108E-4</v>
      </c>
      <c r="AA4229" s="133">
        <f>CENSO[[#This Row],[v (m³)]]/SUM(AEEF[AEEF-UT])</f>
        <v>3.9920616380659957E-3</v>
      </c>
    </row>
    <row r="4230" spans="1:27" ht="14">
      <c r="A4230" s="86">
        <v>1</v>
      </c>
      <c r="B4230" s="86">
        <v>2</v>
      </c>
      <c r="C4230" s="63">
        <v>117</v>
      </c>
      <c r="D4230" s="63">
        <v>4230</v>
      </c>
      <c r="E4230" s="63" t="str">
        <f>VLOOKUP(CENSO[[#This Row],[NOME COMUM]],ESPECIES[],2,FALSE)</f>
        <v>Piptadenia suaveolens Miq.</v>
      </c>
      <c r="F4230" s="64" t="s">
        <v>22</v>
      </c>
      <c r="G4230" s="64">
        <v>293</v>
      </c>
      <c r="H4230" s="97">
        <f>CENSO[[#This Row],[CAP (cm)]]/PI()</f>
        <v>93.264796651850673</v>
      </c>
      <c r="I4230" s="64">
        <v>16</v>
      </c>
      <c r="J4230" s="96">
        <f>(PI()*(CENSO[[#This Row],[DAP (cm)]]^2))/40000</f>
        <v>0.68316463547480621</v>
      </c>
      <c r="K4230" s="96">
        <f>CENSO[[#This Row],[g (m²)]]*CENSO[[#This Row],[H (m)]]*0.7</f>
        <v>7.6514439173178292</v>
      </c>
      <c r="L4230" s="64">
        <v>1</v>
      </c>
      <c r="M4230" s="65">
        <v>366513.799999999</v>
      </c>
      <c r="N4230" s="87">
        <v>9702829.6999999899</v>
      </c>
      <c r="O4230" s="87" t="s">
        <v>1228</v>
      </c>
      <c r="P4230" s="87" t="str">
        <f>VLOOKUP(CENSO[[#This Row],[DAP (cm)]],CD[],2,TRUE)</f>
        <v>TORA</v>
      </c>
      <c r="Q4230" s="87" t="str">
        <f>VLOOKUP(CENSO[[#This Row],[DAP (cm)]],DD[],2,TRUE)</f>
        <v>90├ 100</v>
      </c>
      <c r="R4230" s="87" t="str" cm="1">
        <f t="array" ref="R4230">INDEX(_xlfn.TEXTSPLIT(CENSO[[#This Row],[NOME CIENTIFICO]]," "),1)</f>
        <v>Piptadenia</v>
      </c>
      <c r="S4230" s="98" t="s">
        <v>1004</v>
      </c>
      <c r="T4230" s="87">
        <f>_xlfn.MINIFS(CENSO[DAP (cm)],CENSO[NOME CIENTIFICO],CENSO[[#This Row],[NOME CIENTIFICO]])</f>
        <v>39.788735772973837</v>
      </c>
      <c r="U42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30" s="87" t="str">
        <f>IF(CENSO[[#This Row],[DAP (cm)]]&lt;CENSO[[#This Row],[DMCE (cm)]],"DAP &lt; DMCE","DAP ≥ DMCE")</f>
        <v>DAP ≥ DMCE</v>
      </c>
      <c r="W4230" s="87" t="str">
        <f>IF(CENSO[[#This Row],[DAP (cm)]]&gt;200, "Superior", "Inferior")</f>
        <v>Inferior</v>
      </c>
      <c r="X4230" s="87" t="str">
        <f>VLOOKUP(CENSO[[#This Row],[NOME COMUM]],ESPECIES[],4,FALSE)</f>
        <v>Não</v>
      </c>
      <c r="Y4230" s="87" t="str">
        <f>IF(IFERROR(VLOOKUP(CENSO[[#This Row],[NOME COMUM]],COMERCIAIS[],2, FALSE), "Não") &lt;&gt; "Não", "Sim", "Não")</f>
        <v>Sim</v>
      </c>
      <c r="Z4230" s="133">
        <f>CENSO[[#This Row],[g (m²)]]/SUM(AEEF[AEEF-UT])</f>
        <v>1.1952933160097922E-3</v>
      </c>
      <c r="AA4230" s="133">
        <f>CENSO[[#This Row],[v (m³)]]/SUM(AEEF[AEEF-UT])</f>
        <v>1.3387285139309672E-2</v>
      </c>
    </row>
    <row r="4231" spans="1:27" ht="14">
      <c r="A4231" s="86">
        <v>1</v>
      </c>
      <c r="B4231" s="86">
        <v>2</v>
      </c>
      <c r="C4231" s="63">
        <v>117</v>
      </c>
      <c r="D4231" s="63">
        <v>4231</v>
      </c>
      <c r="E4231" s="63" t="str">
        <f>VLOOKUP(CENSO[[#This Row],[NOME COMUM]],ESPECIES[],2,FALSE)</f>
        <v>Pouteria sp.</v>
      </c>
      <c r="F4231" s="64" t="s">
        <v>83</v>
      </c>
      <c r="G4231" s="64">
        <v>198</v>
      </c>
      <c r="H4231" s="97">
        <f>CENSO[[#This Row],[CAP (cm)]]/PI()</f>
        <v>63.025357464390552</v>
      </c>
      <c r="I4231" s="64">
        <v>20</v>
      </c>
      <c r="J4231" s="96">
        <f>(PI()*(CENSO[[#This Row],[DAP (cm)]]^2))/40000</f>
        <v>0.3119755194487332</v>
      </c>
      <c r="K4231" s="96">
        <f>CENSO[[#This Row],[g (m²)]]*CENSO[[#This Row],[H (m)]]*0.7</f>
        <v>4.3676572722822646</v>
      </c>
      <c r="L4231" s="64">
        <v>1</v>
      </c>
      <c r="M4231" s="65">
        <v>366495.299999999</v>
      </c>
      <c r="N4231" s="87">
        <v>9702835.0999999903</v>
      </c>
      <c r="O4231" s="87" t="s">
        <v>1227</v>
      </c>
      <c r="P4231" s="87" t="str">
        <f>VLOOKUP(CENSO[[#This Row],[DAP (cm)]],CD[],2,TRUE)</f>
        <v>TORA</v>
      </c>
      <c r="Q4231" s="87" t="str">
        <f>VLOOKUP(CENSO[[#This Row],[DAP (cm)]],DD[],2,TRUE)</f>
        <v>60├ 70</v>
      </c>
      <c r="R4231" s="87" t="str" cm="1">
        <f t="array" ref="R4231">INDEX(_xlfn.TEXTSPLIT(CENSO[[#This Row],[NOME CIENTIFICO]]," "),1)</f>
        <v>Pouteria</v>
      </c>
      <c r="S4231" s="98" t="s">
        <v>1004</v>
      </c>
      <c r="T4231" s="87">
        <f>_xlfn.MINIFS(CENSO[DAP (cm)],CENSO[NOME CIENTIFICO],CENSO[[#This Row],[NOME CIENTIFICO]])</f>
        <v>39.788735772973837</v>
      </c>
      <c r="U42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31" s="87" t="str">
        <f>IF(CENSO[[#This Row],[DAP (cm)]]&lt;CENSO[[#This Row],[DMCE (cm)]],"DAP &lt; DMCE","DAP ≥ DMCE")</f>
        <v>DAP ≥ DMCE</v>
      </c>
      <c r="W4231" s="87" t="str">
        <f>IF(CENSO[[#This Row],[DAP (cm)]]&gt;200, "Superior", "Inferior")</f>
        <v>Inferior</v>
      </c>
      <c r="X4231" s="87" t="str">
        <f>VLOOKUP(CENSO[[#This Row],[NOME COMUM]],ESPECIES[],4,FALSE)</f>
        <v>Não</v>
      </c>
      <c r="Y4231" s="87" t="str">
        <f>IF(IFERROR(VLOOKUP(CENSO[[#This Row],[NOME COMUM]],COMERCIAIS[],2, FALSE), "Não") &lt;&gt; "Não", "Sim", "Não")</f>
        <v>Não</v>
      </c>
      <c r="Z4231" s="133">
        <f>CENSO[[#This Row],[g (m²)]]/SUM(AEEF[AEEF-UT])</f>
        <v>5.4584536990352696E-4</v>
      </c>
      <c r="AA4231" s="133">
        <f>CENSO[[#This Row],[v (m³)]]/SUM(AEEF[AEEF-UT])</f>
        <v>7.641835178649377E-3</v>
      </c>
    </row>
    <row r="4232" spans="1:27" ht="14">
      <c r="A4232" s="86">
        <v>1</v>
      </c>
      <c r="B4232" s="86">
        <v>2</v>
      </c>
      <c r="C4232" s="63">
        <v>117</v>
      </c>
      <c r="D4232" s="63">
        <v>4232</v>
      </c>
      <c r="E4232" s="63" t="str">
        <f>VLOOKUP(CENSO[[#This Row],[NOME COMUM]],ESPECIES[],2,FALSE)</f>
        <v>Manilkara huberi (Ducke) Chevalier</v>
      </c>
      <c r="F4232" s="64" t="s">
        <v>30</v>
      </c>
      <c r="G4232" s="64">
        <v>280</v>
      </c>
      <c r="H4232" s="97">
        <f>CENSO[[#This Row],[CAP (cm)]]/PI()</f>
        <v>89.12676813146139</v>
      </c>
      <c r="I4232" s="64">
        <v>20</v>
      </c>
      <c r="J4232" s="96">
        <f>(PI()*(CENSO[[#This Row],[DAP (cm)]]^2))/40000</f>
        <v>0.62388737692022966</v>
      </c>
      <c r="K4232" s="96">
        <f>CENSO[[#This Row],[g (m²)]]*CENSO[[#This Row],[H (m)]]*0.7</f>
        <v>8.7344232768832146</v>
      </c>
      <c r="L4232" s="64">
        <v>1</v>
      </c>
      <c r="M4232" s="65">
        <v>366491.09999999899</v>
      </c>
      <c r="N4232" s="87">
        <v>9702831.5999999903</v>
      </c>
      <c r="O4232" s="87" t="s">
        <v>1228</v>
      </c>
      <c r="P4232" s="87" t="str">
        <f>VLOOKUP(CENSO[[#This Row],[DAP (cm)]],CD[],2,TRUE)</f>
        <v>TORA</v>
      </c>
      <c r="Q4232" s="87" t="str">
        <f>VLOOKUP(CENSO[[#This Row],[DAP (cm)]],DD[],2,TRUE)</f>
        <v>80├ 90</v>
      </c>
      <c r="R4232" s="87" t="str" cm="1">
        <f t="array" ref="R4232">INDEX(_xlfn.TEXTSPLIT(CENSO[[#This Row],[NOME CIENTIFICO]]," "),1)</f>
        <v>Manilkara</v>
      </c>
      <c r="S4232" s="98" t="s">
        <v>1004</v>
      </c>
      <c r="T4232" s="87">
        <f>_xlfn.MINIFS(CENSO[DAP (cm)],CENSO[NOME CIENTIFICO],CENSO[[#This Row],[NOME CIENTIFICO]])</f>
        <v>41.38028520389279</v>
      </c>
      <c r="U42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232" s="87" t="str">
        <f>IF(CENSO[[#This Row],[DAP (cm)]]&lt;CENSO[[#This Row],[DMCE (cm)]],"DAP &lt; DMCE","DAP ≥ DMCE")</f>
        <v>DAP ≥ DMCE</v>
      </c>
      <c r="W4232" s="87" t="str">
        <f>IF(CENSO[[#This Row],[DAP (cm)]]&gt;200, "Superior", "Inferior")</f>
        <v>Inferior</v>
      </c>
      <c r="X4232" s="87" t="str">
        <f>VLOOKUP(CENSO[[#This Row],[NOME COMUM]],ESPECIES[],4,FALSE)</f>
        <v>Não</v>
      </c>
      <c r="Y4232" s="87" t="str">
        <f>IF(IFERROR(VLOOKUP(CENSO[[#This Row],[NOME COMUM]],COMERCIAIS[],2, FALSE), "Não") &lt;&gt; "Não", "Sim", "Não")</f>
        <v>Sim</v>
      </c>
      <c r="Z4232" s="133">
        <f>CENSO[[#This Row],[g (m²)]]/SUM(AEEF[AEEF-UT])</f>
        <v>1.0915793541586703E-3</v>
      </c>
      <c r="AA4232" s="133">
        <f>CENSO[[#This Row],[v (m³)]]/SUM(AEEF[AEEF-UT])</f>
        <v>1.5282110958221384E-2</v>
      </c>
    </row>
    <row r="4233" spans="1:27" ht="14">
      <c r="A4233" s="86">
        <v>1</v>
      </c>
      <c r="B4233" s="86">
        <v>2</v>
      </c>
      <c r="C4233" s="63">
        <v>117</v>
      </c>
      <c r="D4233" s="63">
        <v>4233</v>
      </c>
      <c r="E4233" s="63" t="str">
        <f>VLOOKUP(CENSO[[#This Row],[NOME COMUM]],ESPECIES[],2,FALSE)</f>
        <v>Couratari guianensis Aubl.</v>
      </c>
      <c r="F4233" s="64" t="s">
        <v>6</v>
      </c>
      <c r="G4233" s="64">
        <v>170</v>
      </c>
      <c r="H4233" s="97">
        <f>CENSO[[#This Row],[CAP (cm)]]/PI()</f>
        <v>54.112680651244418</v>
      </c>
      <c r="I4233" s="64">
        <v>21</v>
      </c>
      <c r="J4233" s="96">
        <f>(PI()*(CENSO[[#This Row],[DAP (cm)]]^2))/40000</f>
        <v>0.2299788927677888</v>
      </c>
      <c r="K4233" s="96">
        <f>CENSO[[#This Row],[g (m²)]]*CENSO[[#This Row],[H (m)]]*0.7</f>
        <v>3.3806897236864955</v>
      </c>
      <c r="L4233" s="64">
        <v>1</v>
      </c>
      <c r="M4233" s="65">
        <v>366499.299999999</v>
      </c>
      <c r="N4233" s="87">
        <v>9702825.5</v>
      </c>
      <c r="O4233" s="87" t="s">
        <v>1228</v>
      </c>
      <c r="P4233" s="87" t="str">
        <f>VLOOKUP(CENSO[[#This Row],[DAP (cm)]],CD[],2,TRUE)</f>
        <v>TORA</v>
      </c>
      <c r="Q4233" s="87" t="str">
        <f>VLOOKUP(CENSO[[#This Row],[DAP (cm)]],DD[],2,TRUE)</f>
        <v>50├ 60</v>
      </c>
      <c r="R4233" s="87" t="str" cm="1">
        <f t="array" ref="R4233">INDEX(_xlfn.TEXTSPLIT(CENSO[[#This Row],[NOME CIENTIFICO]]," "),1)</f>
        <v>Couratari</v>
      </c>
      <c r="S4233" s="98" t="s">
        <v>1004</v>
      </c>
      <c r="T4233" s="87">
        <f>_xlfn.MINIFS(CENSO[DAP (cm)],CENSO[NOME CIENTIFICO],CENSO[[#This Row],[NOME CIENTIFICO]])</f>
        <v>38.833806114422465</v>
      </c>
      <c r="U42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33" s="87" t="str">
        <f>IF(CENSO[[#This Row],[DAP (cm)]]&lt;CENSO[[#This Row],[DMCE (cm)]],"DAP &lt; DMCE","DAP ≥ DMCE")</f>
        <v>DAP ≥ DMCE</v>
      </c>
      <c r="W4233" s="87" t="str">
        <f>IF(CENSO[[#This Row],[DAP (cm)]]&gt;200, "Superior", "Inferior")</f>
        <v>Inferior</v>
      </c>
      <c r="X4233" s="87" t="str">
        <f>VLOOKUP(CENSO[[#This Row],[NOME COMUM]],ESPECIES[],4,FALSE)</f>
        <v>Não</v>
      </c>
      <c r="Y4233" s="87" t="str">
        <f>IF(IFERROR(VLOOKUP(CENSO[[#This Row],[NOME COMUM]],COMERCIAIS[],2, FALSE), "Não") &lt;&gt; "Não", "Sim", "Não")</f>
        <v>Sim</v>
      </c>
      <c r="Z4233" s="133">
        <f>CENSO[[#This Row],[g (m²)]]/SUM(AEEF[AEEF-UT])</f>
        <v>4.0238065478553035E-4</v>
      </c>
      <c r="AA4233" s="133">
        <f>CENSO[[#This Row],[v (m³)]]/SUM(AEEF[AEEF-UT])</f>
        <v>5.9149956253472967E-3</v>
      </c>
    </row>
    <row r="4234" spans="1:27" ht="14">
      <c r="A4234" s="86">
        <v>1</v>
      </c>
      <c r="B4234" s="86">
        <v>2</v>
      </c>
      <c r="C4234" s="63">
        <v>117</v>
      </c>
      <c r="D4234" s="63">
        <v>4234</v>
      </c>
      <c r="E4234" s="63" t="str">
        <f>VLOOKUP(CENSO[[#This Row],[NOME COMUM]],ESPECIES[],2,FALSE)</f>
        <v>Eschweilera grandiflora (Aubl.) Sandwith</v>
      </c>
      <c r="F4234" s="64" t="s">
        <v>19</v>
      </c>
      <c r="G4234" s="64">
        <v>152</v>
      </c>
      <c r="H4234" s="97">
        <f>CENSO[[#This Row],[CAP (cm)]]/PI()</f>
        <v>48.383102699936181</v>
      </c>
      <c r="I4234" s="64">
        <v>15</v>
      </c>
      <c r="J4234" s="96">
        <f>(PI()*(CENSO[[#This Row],[DAP (cm)]]^2))/40000</f>
        <v>0.18385579025975748</v>
      </c>
      <c r="K4234" s="96">
        <f>CENSO[[#This Row],[g (m²)]]*CENSO[[#This Row],[H (m)]]*0.7</f>
        <v>1.9304857977274534</v>
      </c>
      <c r="L4234" s="64">
        <v>2</v>
      </c>
      <c r="M4234" s="65">
        <v>366451.799999999</v>
      </c>
      <c r="N4234" s="87">
        <v>9702749.5999999903</v>
      </c>
      <c r="O4234" s="98" t="s">
        <v>1225</v>
      </c>
      <c r="P4234" s="87" t="str">
        <f>VLOOKUP(CENSO[[#This Row],[DAP (cm)]],CD[],2,TRUE)</f>
        <v>TORETE</v>
      </c>
      <c r="Q4234" s="87" t="str">
        <f>VLOOKUP(CENSO[[#This Row],[DAP (cm)]],DD[],2,TRUE)</f>
        <v>40├ 50</v>
      </c>
      <c r="R4234" s="87" t="str" cm="1">
        <f t="array" ref="R4234">INDEX(_xlfn.TEXTSPLIT(CENSO[[#This Row],[NOME CIENTIFICO]]," "),1)</f>
        <v>Eschweilera</v>
      </c>
      <c r="S4234" s="98" t="s">
        <v>1004</v>
      </c>
      <c r="T4234" s="87">
        <f>_xlfn.MINIFS(CENSO[DAP (cm)],CENSO[NOME CIENTIFICO],CENSO[[#This Row],[NOME CIENTIFICO]])</f>
        <v>41.38028520389279</v>
      </c>
      <c r="U42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234" s="87" t="str">
        <f>IF(CENSO[[#This Row],[DAP (cm)]]&lt;CENSO[[#This Row],[DMCE (cm)]],"DAP &lt; DMCE","DAP ≥ DMCE")</f>
        <v>DAP &lt; DMCE</v>
      </c>
      <c r="W4234" s="87" t="str">
        <f>IF(CENSO[[#This Row],[DAP (cm)]]&gt;200, "Superior", "Inferior")</f>
        <v>Inferior</v>
      </c>
      <c r="X4234" s="87" t="str">
        <f>VLOOKUP(CENSO[[#This Row],[NOME COMUM]],ESPECIES[],4,FALSE)</f>
        <v>Não</v>
      </c>
      <c r="Y4234" s="87" t="str">
        <f>IF(IFERROR(VLOOKUP(CENSO[[#This Row],[NOME COMUM]],COMERCIAIS[],2, FALSE), "Não") &lt;&gt; "Não", "Sim", "Não")</f>
        <v>Não</v>
      </c>
      <c r="Z4234" s="133">
        <f>CENSO[[#This Row],[g (m²)]]/SUM(AEEF[AEEF-UT])</f>
        <v>3.2168175253165715E-4</v>
      </c>
      <c r="AA4234" s="133">
        <f>CENSO[[#This Row],[v (m³)]]/SUM(AEEF[AEEF-UT])</f>
        <v>3.3776584015824001E-3</v>
      </c>
    </row>
    <row r="4235" spans="1:27" ht="14">
      <c r="A4235" s="86">
        <v>1</v>
      </c>
      <c r="B4235" s="86">
        <v>2</v>
      </c>
      <c r="C4235" s="63">
        <v>117</v>
      </c>
      <c r="D4235" s="63">
        <v>4235</v>
      </c>
      <c r="E4235" s="63" t="str">
        <f>VLOOKUP(CENSO[[#This Row],[NOME COMUM]],ESPECIES[],2,FALSE)</f>
        <v>Erisma uncinatum Warm.</v>
      </c>
      <c r="F4235" s="64" t="s">
        <v>98</v>
      </c>
      <c r="G4235" s="64">
        <v>153</v>
      </c>
      <c r="H4235" s="97">
        <f>CENSO[[#This Row],[CAP (cm)]]/PI()</f>
        <v>48.701412586119972</v>
      </c>
      <c r="I4235" s="64">
        <v>15</v>
      </c>
      <c r="J4235" s="96">
        <f>(PI()*(CENSO[[#This Row],[DAP (cm)]]^2))/40000</f>
        <v>0.18628290314190887</v>
      </c>
      <c r="K4235" s="96">
        <f>CENSO[[#This Row],[g (m²)]]*CENSO[[#This Row],[H (m)]]*0.7</f>
        <v>1.9559704829900428</v>
      </c>
      <c r="L4235" s="64">
        <v>2</v>
      </c>
      <c r="M4235" s="65">
        <v>366458.09999999899</v>
      </c>
      <c r="N4235" s="87">
        <v>9702737.8000000007</v>
      </c>
      <c r="O4235" s="98" t="s">
        <v>1225</v>
      </c>
      <c r="P4235" s="87" t="str">
        <f>VLOOKUP(CENSO[[#This Row],[DAP (cm)]],CD[],2,TRUE)</f>
        <v>TORETE</v>
      </c>
      <c r="Q4235" s="87" t="str">
        <f>VLOOKUP(CENSO[[#This Row],[DAP (cm)]],DD[],2,TRUE)</f>
        <v>40├ 50</v>
      </c>
      <c r="R4235" s="87" t="str" cm="1">
        <f t="array" ref="R4235">INDEX(_xlfn.TEXTSPLIT(CENSO[[#This Row],[NOME CIENTIFICO]]," "),1)</f>
        <v>Erisma</v>
      </c>
      <c r="S4235" s="98" t="s">
        <v>1004</v>
      </c>
      <c r="T4235" s="87">
        <f>_xlfn.MINIFS(CENSO[DAP (cm)],CENSO[NOME CIENTIFICO],CENSO[[#This Row],[NOME CIENTIFICO]])</f>
        <v>41.38028520389279</v>
      </c>
      <c r="U42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235" s="87" t="str">
        <f>IF(CENSO[[#This Row],[DAP (cm)]]&lt;CENSO[[#This Row],[DMCE (cm)]],"DAP &lt; DMCE","DAP ≥ DMCE")</f>
        <v>DAP &lt; DMCE</v>
      </c>
      <c r="W4235" s="87" t="str">
        <f>IF(CENSO[[#This Row],[DAP (cm)]]&gt;200, "Superior", "Inferior")</f>
        <v>Inferior</v>
      </c>
      <c r="X4235" s="87" t="str">
        <f>VLOOKUP(CENSO[[#This Row],[NOME COMUM]],ESPECIES[],4,FALSE)</f>
        <v>Não</v>
      </c>
      <c r="Y4235" s="87" t="str">
        <f>IF(IFERROR(VLOOKUP(CENSO[[#This Row],[NOME COMUM]],COMERCIAIS[],2, FALSE), "Não") &lt;&gt; "Não", "Sim", "Não")</f>
        <v>Sim</v>
      </c>
      <c r="Z4235" s="133">
        <f>CENSO[[#This Row],[g (m²)]]/SUM(AEEF[AEEF-UT])</f>
        <v>3.2592833037627952E-4</v>
      </c>
      <c r="AA4235" s="133">
        <f>CENSO[[#This Row],[v (m³)]]/SUM(AEEF[AEEF-UT])</f>
        <v>3.4222474689509343E-3</v>
      </c>
    </row>
    <row r="4236" spans="1:27" ht="14">
      <c r="A4236" s="86">
        <v>1</v>
      </c>
      <c r="B4236" s="86">
        <v>2</v>
      </c>
      <c r="C4236" s="63">
        <v>117</v>
      </c>
      <c r="D4236" s="63">
        <v>4236</v>
      </c>
      <c r="E4236" s="63" t="str">
        <f>VLOOKUP(CENSO[[#This Row],[NOME COMUM]],ESPECIES[],2,FALSE)</f>
        <v>Erisma uncinatum Warm.</v>
      </c>
      <c r="F4236" s="64" t="s">
        <v>98</v>
      </c>
      <c r="G4236" s="64">
        <v>130</v>
      </c>
      <c r="H4236" s="97">
        <f>CENSO[[#This Row],[CAP (cm)]]/PI()</f>
        <v>41.38028520389279</v>
      </c>
      <c r="I4236" s="64">
        <v>14</v>
      </c>
      <c r="J4236" s="96">
        <f>(PI()*(CENSO[[#This Row],[DAP (cm)]]^2))/40000</f>
        <v>0.13448592691265157</v>
      </c>
      <c r="K4236" s="96">
        <f>CENSO[[#This Row],[g (m²)]]*CENSO[[#This Row],[H (m)]]*0.7</f>
        <v>1.3179620837439854</v>
      </c>
      <c r="L4236" s="64">
        <v>1</v>
      </c>
      <c r="M4236" s="65">
        <v>366411.5</v>
      </c>
      <c r="N4236" s="87">
        <v>9702600</v>
      </c>
      <c r="O4236" s="98" t="s">
        <v>1225</v>
      </c>
      <c r="P4236" s="87" t="str">
        <f>VLOOKUP(CENSO[[#This Row],[DAP (cm)]],CD[],2,TRUE)</f>
        <v>TORETE</v>
      </c>
      <c r="Q4236" s="87" t="str">
        <f>VLOOKUP(CENSO[[#This Row],[DAP (cm)]],DD[],2,TRUE)</f>
        <v>40├ 50</v>
      </c>
      <c r="R4236" s="87" t="str" cm="1">
        <f t="array" ref="R4236">INDEX(_xlfn.TEXTSPLIT(CENSO[[#This Row],[NOME CIENTIFICO]]," "),1)</f>
        <v>Erisma</v>
      </c>
      <c r="S4236" s="98" t="s">
        <v>1004</v>
      </c>
      <c r="T4236" s="87">
        <f>_xlfn.MINIFS(CENSO[DAP (cm)],CENSO[NOME CIENTIFICO],CENSO[[#This Row],[NOME CIENTIFICO]])</f>
        <v>41.38028520389279</v>
      </c>
      <c r="U42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236" s="87" t="str">
        <f>IF(CENSO[[#This Row],[DAP (cm)]]&lt;CENSO[[#This Row],[DMCE (cm)]],"DAP &lt; DMCE","DAP ≥ DMCE")</f>
        <v>DAP &lt; DMCE</v>
      </c>
      <c r="W4236" s="87" t="str">
        <f>IF(CENSO[[#This Row],[DAP (cm)]]&gt;200, "Superior", "Inferior")</f>
        <v>Inferior</v>
      </c>
      <c r="X4236" s="87" t="str">
        <f>VLOOKUP(CENSO[[#This Row],[NOME COMUM]],ESPECIES[],4,FALSE)</f>
        <v>Não</v>
      </c>
      <c r="Y4236" s="87" t="str">
        <f>IF(IFERROR(VLOOKUP(CENSO[[#This Row],[NOME COMUM]],COMERCIAIS[],2, FALSE), "Não") &lt;&gt; "Não", "Sim", "Não")</f>
        <v>Sim</v>
      </c>
      <c r="Z4236" s="133">
        <f>CENSO[[#This Row],[g (m²)]]/SUM(AEEF[AEEF-UT])</f>
        <v>2.3530218221022364E-4</v>
      </c>
      <c r="AA4236" s="133">
        <f>CENSO[[#This Row],[v (m³)]]/SUM(AEEF[AEEF-UT])</f>
        <v>2.3059613856601913E-3</v>
      </c>
    </row>
    <row r="4237" spans="1:27" ht="14">
      <c r="A4237" s="86">
        <v>1</v>
      </c>
      <c r="B4237" s="86">
        <v>2</v>
      </c>
      <c r="C4237" s="63">
        <v>117</v>
      </c>
      <c r="D4237" s="63">
        <v>4237</v>
      </c>
      <c r="E4237" s="63" t="str">
        <f>VLOOKUP(CENSO[[#This Row],[NOME COMUM]],ESPECIES[],2,FALSE)</f>
        <v>Astronium lecointei Ducke</v>
      </c>
      <c r="F4237" s="64" t="s">
        <v>5</v>
      </c>
      <c r="G4237" s="64">
        <v>130</v>
      </c>
      <c r="H4237" s="97">
        <f>CENSO[[#This Row],[CAP (cm)]]/PI()</f>
        <v>41.38028520389279</v>
      </c>
      <c r="I4237" s="64">
        <v>20</v>
      </c>
      <c r="J4237" s="96">
        <f>(PI()*(CENSO[[#This Row],[DAP (cm)]]^2))/40000</f>
        <v>0.13448592691265157</v>
      </c>
      <c r="K4237" s="96">
        <f>CENSO[[#This Row],[g (m²)]]*CENSO[[#This Row],[H (m)]]*0.7</f>
        <v>1.8828029767771219</v>
      </c>
      <c r="L4237" s="64">
        <v>1</v>
      </c>
      <c r="M4237" s="65">
        <v>366382</v>
      </c>
      <c r="N4237" s="87">
        <v>9702611.3000000007</v>
      </c>
      <c r="O4237" s="98" t="s">
        <v>1225</v>
      </c>
      <c r="P4237" s="87" t="str">
        <f>VLOOKUP(CENSO[[#This Row],[DAP (cm)]],CD[],2,TRUE)</f>
        <v>TORETE</v>
      </c>
      <c r="Q4237" s="87" t="str">
        <f>VLOOKUP(CENSO[[#This Row],[DAP (cm)]],DD[],2,TRUE)</f>
        <v>40├ 50</v>
      </c>
      <c r="R4237" s="87" t="str" cm="1">
        <f t="array" ref="R4237">INDEX(_xlfn.TEXTSPLIT(CENSO[[#This Row],[NOME CIENTIFICO]]," "),1)</f>
        <v>Astronium</v>
      </c>
      <c r="S4237" s="98" t="s">
        <v>1004</v>
      </c>
      <c r="T4237" s="87">
        <f>_xlfn.MINIFS(CENSO[DAP (cm)],CENSO[NOME CIENTIFICO],CENSO[[#This Row],[NOME CIENTIFICO]])</f>
        <v>40.107045659157627</v>
      </c>
      <c r="U42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237" s="87" t="str">
        <f>IF(CENSO[[#This Row],[DAP (cm)]]&lt;CENSO[[#This Row],[DMCE (cm)]],"DAP &lt; DMCE","DAP ≥ DMCE")</f>
        <v>DAP &lt; DMCE</v>
      </c>
      <c r="W4237" s="87" t="str">
        <f>IF(CENSO[[#This Row],[DAP (cm)]]&gt;200, "Superior", "Inferior")</f>
        <v>Inferior</v>
      </c>
      <c r="X4237" s="87" t="str">
        <f>VLOOKUP(CENSO[[#This Row],[NOME COMUM]],ESPECIES[],4,FALSE)</f>
        <v>Não</v>
      </c>
      <c r="Y4237" s="87" t="str">
        <f>IF(IFERROR(VLOOKUP(CENSO[[#This Row],[NOME COMUM]],COMERCIAIS[],2, FALSE), "Não") &lt;&gt; "Não", "Sim", "Não")</f>
        <v>Sim</v>
      </c>
      <c r="Z4237" s="133">
        <f>CENSO[[#This Row],[g (m²)]]/SUM(AEEF[AEEF-UT])</f>
        <v>2.3530218221022364E-4</v>
      </c>
      <c r="AA4237" s="133">
        <f>CENSO[[#This Row],[v (m³)]]/SUM(AEEF[AEEF-UT])</f>
        <v>3.2942305509431305E-3</v>
      </c>
    </row>
    <row r="4238" spans="1:27" ht="14">
      <c r="A4238" s="86">
        <v>1</v>
      </c>
      <c r="B4238" s="86">
        <v>2</v>
      </c>
      <c r="C4238" s="63">
        <v>117</v>
      </c>
      <c r="D4238" s="63">
        <v>4238</v>
      </c>
      <c r="E4238" s="63" t="str">
        <f>VLOOKUP(CENSO[[#This Row],[NOME COMUM]],ESPECIES[],2,FALSE)</f>
        <v>Pouteria sp.</v>
      </c>
      <c r="F4238" s="64" t="s">
        <v>83</v>
      </c>
      <c r="G4238" s="64">
        <v>214</v>
      </c>
      <c r="H4238" s="97">
        <f>CENSO[[#This Row],[CAP (cm)]]/PI()</f>
        <v>68.118315643331201</v>
      </c>
      <c r="I4238" s="64">
        <v>20</v>
      </c>
      <c r="J4238" s="96">
        <f>(PI()*(CENSO[[#This Row],[DAP (cm)]]^2))/40000</f>
        <v>0.36443298869182189</v>
      </c>
      <c r="K4238" s="96">
        <f>CENSO[[#This Row],[g (m²)]]*CENSO[[#This Row],[H (m)]]*0.7</f>
        <v>5.1020618416855061</v>
      </c>
      <c r="L4238" s="64">
        <v>1</v>
      </c>
      <c r="M4238" s="65">
        <v>366366.59999999899</v>
      </c>
      <c r="N4238" s="87">
        <v>9702609.6999999899</v>
      </c>
      <c r="O4238" s="87" t="s">
        <v>1227</v>
      </c>
      <c r="P4238" s="87" t="str">
        <f>VLOOKUP(CENSO[[#This Row],[DAP (cm)]],CD[],2,TRUE)</f>
        <v>TORA</v>
      </c>
      <c r="Q4238" s="87" t="str">
        <f>VLOOKUP(CENSO[[#This Row],[DAP (cm)]],DD[],2,TRUE)</f>
        <v>60├ 70</v>
      </c>
      <c r="R4238" s="87" t="str" cm="1">
        <f t="array" ref="R4238">INDEX(_xlfn.TEXTSPLIT(CENSO[[#This Row],[NOME CIENTIFICO]]," "),1)</f>
        <v>Pouteria</v>
      </c>
      <c r="S4238" s="98" t="s">
        <v>1004</v>
      </c>
      <c r="T4238" s="87">
        <f>_xlfn.MINIFS(CENSO[DAP (cm)],CENSO[NOME CIENTIFICO],CENSO[[#This Row],[NOME CIENTIFICO]])</f>
        <v>39.788735772973837</v>
      </c>
      <c r="U42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38" s="87" t="str">
        <f>IF(CENSO[[#This Row],[DAP (cm)]]&lt;CENSO[[#This Row],[DMCE (cm)]],"DAP &lt; DMCE","DAP ≥ DMCE")</f>
        <v>DAP ≥ DMCE</v>
      </c>
      <c r="W4238" s="87" t="str">
        <f>IF(CENSO[[#This Row],[DAP (cm)]]&gt;200, "Superior", "Inferior")</f>
        <v>Inferior</v>
      </c>
      <c r="X4238" s="87" t="str">
        <f>VLOOKUP(CENSO[[#This Row],[NOME COMUM]],ESPECIES[],4,FALSE)</f>
        <v>Não</v>
      </c>
      <c r="Y4238" s="87" t="str">
        <f>IF(IFERROR(VLOOKUP(CENSO[[#This Row],[NOME COMUM]],COMERCIAIS[],2, FALSE), "Não") &lt;&gt; "Não", "Sim", "Não")</f>
        <v>Não</v>
      </c>
      <c r="Z4238" s="133">
        <f>CENSO[[#This Row],[g (m²)]]/SUM(AEEF[AEEF-UT])</f>
        <v>6.3762714417156204E-4</v>
      </c>
      <c r="AA4238" s="133">
        <f>CENSO[[#This Row],[v (m³)]]/SUM(AEEF[AEEF-UT])</f>
        <v>8.926780018401869E-3</v>
      </c>
    </row>
    <row r="4239" spans="1:27" ht="14">
      <c r="A4239" s="86">
        <v>1</v>
      </c>
      <c r="B4239" s="86">
        <v>2</v>
      </c>
      <c r="C4239" s="63">
        <v>117</v>
      </c>
      <c r="D4239" s="63">
        <v>4239</v>
      </c>
      <c r="E4239" s="63" t="str">
        <f>VLOOKUP(CENSO[[#This Row],[NOME COMUM]],ESPECIES[],2,FALSE)</f>
        <v>Qualea dichotoma (Mart.) Warm. ex Wille</v>
      </c>
      <c r="F4239" s="64" t="s">
        <v>55</v>
      </c>
      <c r="G4239" s="64">
        <v>178</v>
      </c>
      <c r="H4239" s="97">
        <f>CENSO[[#This Row],[CAP (cm)]]/PI()</f>
        <v>56.659159740714742</v>
      </c>
      <c r="I4239" s="64">
        <v>18</v>
      </c>
      <c r="J4239" s="96">
        <f>(PI()*(CENSO[[#This Row],[DAP (cm)]]^2))/40000</f>
        <v>0.2521332608461806</v>
      </c>
      <c r="K4239" s="96">
        <f>CENSO[[#This Row],[g (m²)]]*CENSO[[#This Row],[H (m)]]*0.7</f>
        <v>3.1768790866618755</v>
      </c>
      <c r="L4239" s="64">
        <v>2</v>
      </c>
      <c r="M4239" s="65">
        <v>366369.299999999</v>
      </c>
      <c r="N4239" s="87">
        <v>9702608.4000000004</v>
      </c>
      <c r="O4239" s="87" t="s">
        <v>1227</v>
      </c>
      <c r="P4239" s="87" t="str">
        <f>VLOOKUP(CENSO[[#This Row],[DAP (cm)]],CD[],2,TRUE)</f>
        <v>TORA</v>
      </c>
      <c r="Q4239" s="87" t="str">
        <f>VLOOKUP(CENSO[[#This Row],[DAP (cm)]],DD[],2,TRUE)</f>
        <v>50├ 60</v>
      </c>
      <c r="R4239" s="87" t="str" cm="1">
        <f t="array" ref="R4239">INDEX(_xlfn.TEXTSPLIT(CENSO[[#This Row],[NOME CIENTIFICO]]," "),1)</f>
        <v>Qualea</v>
      </c>
      <c r="S4239" s="98" t="s">
        <v>1004</v>
      </c>
      <c r="T4239" s="87">
        <f>_xlfn.MINIFS(CENSO[DAP (cm)],CENSO[NOME CIENTIFICO],CENSO[[#This Row],[NOME CIENTIFICO]])</f>
        <v>40.107045659157627</v>
      </c>
      <c r="U42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239" s="87" t="str">
        <f>IF(CENSO[[#This Row],[DAP (cm)]]&lt;CENSO[[#This Row],[DMCE (cm)]],"DAP &lt; DMCE","DAP ≥ DMCE")</f>
        <v>DAP ≥ DMCE</v>
      </c>
      <c r="W4239" s="87" t="str">
        <f>IF(CENSO[[#This Row],[DAP (cm)]]&gt;200, "Superior", "Inferior")</f>
        <v>Inferior</v>
      </c>
      <c r="X4239" s="87" t="str">
        <f>VLOOKUP(CENSO[[#This Row],[NOME COMUM]],ESPECIES[],4,FALSE)</f>
        <v>Não</v>
      </c>
      <c r="Y4239" s="87" t="str">
        <f>IF(IFERROR(VLOOKUP(CENSO[[#This Row],[NOME COMUM]],COMERCIAIS[],2, FALSE), "Não") &lt;&gt; "Não", "Sim", "Não")</f>
        <v>Não</v>
      </c>
      <c r="Z4239" s="133">
        <f>CENSO[[#This Row],[g (m²)]]/SUM(AEEF[AEEF-UT])</f>
        <v>4.4114286042300146E-4</v>
      </c>
      <c r="AA4239" s="133">
        <f>CENSO[[#This Row],[v (m³)]]/SUM(AEEF[AEEF-UT])</f>
        <v>5.5584000413298187E-3</v>
      </c>
    </row>
    <row r="4240" spans="1:27" ht="14">
      <c r="A4240" s="86">
        <v>1</v>
      </c>
      <c r="B4240" s="86">
        <v>2</v>
      </c>
      <c r="C4240" s="63">
        <v>117</v>
      </c>
      <c r="D4240" s="63">
        <v>4240</v>
      </c>
      <c r="E4240" s="63" t="str">
        <f>VLOOKUP(CENSO[[#This Row],[NOME COMUM]],ESPECIES[],2,FALSE)</f>
        <v>Couratari guianensis Aubl.</v>
      </c>
      <c r="F4240" s="64" t="s">
        <v>6</v>
      </c>
      <c r="G4240" s="64">
        <v>190</v>
      </c>
      <c r="H4240" s="97">
        <f>CENSO[[#This Row],[CAP (cm)]]/PI()</f>
        <v>60.478878374920228</v>
      </c>
      <c r="I4240" s="64">
        <v>22</v>
      </c>
      <c r="J4240" s="96">
        <f>(PI()*(CENSO[[#This Row],[DAP (cm)]]^2))/40000</f>
        <v>0.28727467228087106</v>
      </c>
      <c r="K4240" s="96">
        <f>CENSO[[#This Row],[g (m²)]]*CENSO[[#This Row],[H (m)]]*0.7</f>
        <v>4.4240299531254141</v>
      </c>
      <c r="L4240" s="64">
        <v>1</v>
      </c>
      <c r="M4240" s="65">
        <v>366384.59999999899</v>
      </c>
      <c r="N4240" s="87">
        <v>9702599</v>
      </c>
      <c r="O4240" s="87" t="s">
        <v>1228</v>
      </c>
      <c r="P4240" s="87" t="str">
        <f>VLOOKUP(CENSO[[#This Row],[DAP (cm)]],CD[],2,TRUE)</f>
        <v>TORA</v>
      </c>
      <c r="Q4240" s="87" t="str">
        <f>VLOOKUP(CENSO[[#This Row],[DAP (cm)]],DD[],2,TRUE)</f>
        <v>60├ 70</v>
      </c>
      <c r="R4240" s="87" t="str" cm="1">
        <f t="array" ref="R4240">INDEX(_xlfn.TEXTSPLIT(CENSO[[#This Row],[NOME CIENTIFICO]]," "),1)</f>
        <v>Couratari</v>
      </c>
      <c r="S4240" s="98" t="s">
        <v>1004</v>
      </c>
      <c r="T4240" s="87">
        <f>_xlfn.MINIFS(CENSO[DAP (cm)],CENSO[NOME CIENTIFICO],CENSO[[#This Row],[NOME CIENTIFICO]])</f>
        <v>38.833806114422465</v>
      </c>
      <c r="U42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40" s="87" t="str">
        <f>IF(CENSO[[#This Row],[DAP (cm)]]&lt;CENSO[[#This Row],[DMCE (cm)]],"DAP &lt; DMCE","DAP ≥ DMCE")</f>
        <v>DAP ≥ DMCE</v>
      </c>
      <c r="W4240" s="87" t="str">
        <f>IF(CENSO[[#This Row],[DAP (cm)]]&gt;200, "Superior", "Inferior")</f>
        <v>Inferior</v>
      </c>
      <c r="X4240" s="87" t="str">
        <f>VLOOKUP(CENSO[[#This Row],[NOME COMUM]],ESPECIES[],4,FALSE)</f>
        <v>Não</v>
      </c>
      <c r="Y4240" s="87" t="str">
        <f>IF(IFERROR(VLOOKUP(CENSO[[#This Row],[NOME COMUM]],COMERCIAIS[],2, FALSE), "Não") &lt;&gt; "Não", "Sim", "Não")</f>
        <v>Sim</v>
      </c>
      <c r="Z4240" s="133">
        <f>CENSO[[#This Row],[g (m²)]]/SUM(AEEF[AEEF-UT])</f>
        <v>5.0262773833071434E-4</v>
      </c>
      <c r="AA4240" s="133">
        <f>CENSO[[#This Row],[v (m³)]]/SUM(AEEF[AEEF-UT])</f>
        <v>7.7404671702930002E-3</v>
      </c>
    </row>
    <row r="4241" spans="1:27" ht="14">
      <c r="A4241" s="86">
        <v>1</v>
      </c>
      <c r="B4241" s="86">
        <v>2</v>
      </c>
      <c r="C4241" s="63">
        <v>117</v>
      </c>
      <c r="D4241" s="63">
        <v>4241</v>
      </c>
      <c r="E4241" s="63" t="str">
        <f>VLOOKUP(CENSO[[#This Row],[NOME COMUM]],ESPECIES[],2,FALSE)</f>
        <v>Protium spruceanum Engl.</v>
      </c>
      <c r="F4241" s="64" t="s">
        <v>46</v>
      </c>
      <c r="G4241" s="64">
        <v>170</v>
      </c>
      <c r="H4241" s="97">
        <f>CENSO[[#This Row],[CAP (cm)]]/PI()</f>
        <v>54.112680651244418</v>
      </c>
      <c r="I4241" s="64">
        <v>16</v>
      </c>
      <c r="J4241" s="96">
        <f>(PI()*(CENSO[[#This Row],[DAP (cm)]]^2))/40000</f>
        <v>0.2299788927677888</v>
      </c>
      <c r="K4241" s="96">
        <f>CENSO[[#This Row],[g (m²)]]*CENSO[[#This Row],[H (m)]]*0.7</f>
        <v>2.5757635989992345</v>
      </c>
      <c r="L4241" s="64">
        <v>1</v>
      </c>
      <c r="M4241" s="65">
        <v>366350.2</v>
      </c>
      <c r="N4241" s="87">
        <v>9702556.6999999899</v>
      </c>
      <c r="O4241" s="87" t="s">
        <v>1227</v>
      </c>
      <c r="P4241" s="87" t="str">
        <f>VLOOKUP(CENSO[[#This Row],[DAP (cm)]],CD[],2,TRUE)</f>
        <v>TORA</v>
      </c>
      <c r="Q4241" s="87" t="str">
        <f>VLOOKUP(CENSO[[#This Row],[DAP (cm)]],DD[],2,TRUE)</f>
        <v>50├ 60</v>
      </c>
      <c r="R4241" s="87" t="str" cm="1">
        <f t="array" ref="R4241">INDEX(_xlfn.TEXTSPLIT(CENSO[[#This Row],[NOME CIENTIFICO]]," "),1)</f>
        <v>Protium</v>
      </c>
      <c r="S4241" s="98" t="s">
        <v>1004</v>
      </c>
      <c r="T4241" s="87">
        <f>_xlfn.MINIFS(CENSO[DAP (cm)],CENSO[NOME CIENTIFICO],CENSO[[#This Row],[NOME CIENTIFICO]])</f>
        <v>39.788735772973837</v>
      </c>
      <c r="U42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41" s="87" t="str">
        <f>IF(CENSO[[#This Row],[DAP (cm)]]&lt;CENSO[[#This Row],[DMCE (cm)]],"DAP &lt; DMCE","DAP ≥ DMCE")</f>
        <v>DAP ≥ DMCE</v>
      </c>
      <c r="W4241" s="87" t="str">
        <f>IF(CENSO[[#This Row],[DAP (cm)]]&gt;200, "Superior", "Inferior")</f>
        <v>Inferior</v>
      </c>
      <c r="X4241" s="87" t="str">
        <f>VLOOKUP(CENSO[[#This Row],[NOME COMUM]],ESPECIES[],4,FALSE)</f>
        <v>Não</v>
      </c>
      <c r="Y4241" s="87" t="str">
        <f>IF(IFERROR(VLOOKUP(CENSO[[#This Row],[NOME COMUM]],COMERCIAIS[],2, FALSE), "Não") &lt;&gt; "Não", "Sim", "Não")</f>
        <v>Não</v>
      </c>
      <c r="Z4241" s="133">
        <f>CENSO[[#This Row],[g (m²)]]/SUM(AEEF[AEEF-UT])</f>
        <v>4.0238065478553035E-4</v>
      </c>
      <c r="AA4241" s="133">
        <f>CENSO[[#This Row],[v (m³)]]/SUM(AEEF[AEEF-UT])</f>
        <v>4.5066633335979402E-3</v>
      </c>
    </row>
    <row r="4242" spans="1:27" ht="14">
      <c r="A4242" s="86">
        <v>1</v>
      </c>
      <c r="B4242" s="86">
        <v>2</v>
      </c>
      <c r="C4242" s="63">
        <v>117</v>
      </c>
      <c r="D4242" s="63">
        <v>4242</v>
      </c>
      <c r="E4242" s="63" t="str">
        <f>VLOOKUP(CENSO[[#This Row],[NOME COMUM]],ESPECIES[],2,FALSE)</f>
        <v>Parkia pendula (Willd.) Benth. ex Walp.</v>
      </c>
      <c r="F4242" s="64" t="s">
        <v>58</v>
      </c>
      <c r="G4242" s="64">
        <v>201</v>
      </c>
      <c r="H4242" s="97">
        <f>CENSO[[#This Row],[CAP (cm)]]/PI()</f>
        <v>63.980287122941931</v>
      </c>
      <c r="I4242" s="64">
        <v>17</v>
      </c>
      <c r="J4242" s="96">
        <f>(PI()*(CENSO[[#This Row],[DAP (cm)]]^2))/40000</f>
        <v>0.32150094279278324</v>
      </c>
      <c r="K4242" s="96">
        <f>CENSO[[#This Row],[g (m²)]]*CENSO[[#This Row],[H (m)]]*0.7</f>
        <v>3.8258612192341199</v>
      </c>
      <c r="L4242" s="64">
        <v>1</v>
      </c>
      <c r="M4242" s="65">
        <v>366347</v>
      </c>
      <c r="N4242" s="87">
        <v>9702554.9000000004</v>
      </c>
      <c r="O4242" s="87" t="s">
        <v>1228</v>
      </c>
      <c r="P4242" s="87" t="str">
        <f>VLOOKUP(CENSO[[#This Row],[DAP (cm)]],CD[],2,TRUE)</f>
        <v>TORA</v>
      </c>
      <c r="Q4242" s="87" t="str">
        <f>VLOOKUP(CENSO[[#This Row],[DAP (cm)]],DD[],2,TRUE)</f>
        <v>60├ 70</v>
      </c>
      <c r="R4242" s="87" t="str" cm="1">
        <f t="array" ref="R4242">INDEX(_xlfn.TEXTSPLIT(CENSO[[#This Row],[NOME CIENTIFICO]]," "),1)</f>
        <v>Parkia</v>
      </c>
      <c r="S4242" s="98" t="s">
        <v>1004</v>
      </c>
      <c r="T4242" s="87">
        <f>_xlfn.MINIFS(CENSO[DAP (cm)],CENSO[NOME CIENTIFICO],CENSO[[#This Row],[NOME CIENTIFICO]])</f>
        <v>40.107045659157627</v>
      </c>
      <c r="U42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242" s="87" t="str">
        <f>IF(CENSO[[#This Row],[DAP (cm)]]&lt;CENSO[[#This Row],[DMCE (cm)]],"DAP &lt; DMCE","DAP ≥ DMCE")</f>
        <v>DAP ≥ DMCE</v>
      </c>
      <c r="W4242" s="87" t="str">
        <f>IF(CENSO[[#This Row],[DAP (cm)]]&gt;200, "Superior", "Inferior")</f>
        <v>Inferior</v>
      </c>
      <c r="X4242" s="87" t="str">
        <f>VLOOKUP(CENSO[[#This Row],[NOME COMUM]],ESPECIES[],4,FALSE)</f>
        <v>Não</v>
      </c>
      <c r="Y4242" s="87" t="str">
        <f>IF(IFERROR(VLOOKUP(CENSO[[#This Row],[NOME COMUM]],COMERCIAIS[],2, FALSE), "Não") &lt;&gt; "Não", "Sim", "Não")</f>
        <v>Sim</v>
      </c>
      <c r="Z4242" s="133">
        <f>CENSO[[#This Row],[g (m²)]]/SUM(AEEF[AEEF-UT])</f>
        <v>5.6251144754291399E-4</v>
      </c>
      <c r="AA4242" s="133">
        <f>CENSO[[#This Row],[v (m³)]]/SUM(AEEF[AEEF-UT])</f>
        <v>6.6938862257606754E-3</v>
      </c>
    </row>
    <row r="4243" spans="1:27" ht="14">
      <c r="A4243" s="86">
        <v>1</v>
      </c>
      <c r="B4243" s="86">
        <v>2</v>
      </c>
      <c r="C4243" s="63">
        <v>117</v>
      </c>
      <c r="D4243" s="63">
        <v>4243</v>
      </c>
      <c r="E4243" s="63" t="str">
        <f>VLOOKUP(CENSO[[#This Row],[NOME COMUM]],ESPECIES[],2,FALSE)</f>
        <v>Couratari guianensis Aubl.</v>
      </c>
      <c r="F4243" s="64" t="s">
        <v>6</v>
      </c>
      <c r="G4243" s="64">
        <v>142</v>
      </c>
      <c r="H4243" s="97">
        <f>CENSO[[#This Row],[CAP (cm)]]/PI()</f>
        <v>45.200003838098276</v>
      </c>
      <c r="I4243" s="64">
        <v>21</v>
      </c>
      <c r="J4243" s="96">
        <f>(PI()*(CENSO[[#This Row],[DAP (cm)]]^2))/40000</f>
        <v>0.16046001362524887</v>
      </c>
      <c r="K4243" s="96">
        <f>CENSO[[#This Row],[g (m²)]]*CENSO[[#This Row],[H (m)]]*0.7</f>
        <v>2.3587622002911584</v>
      </c>
      <c r="L4243" s="64">
        <v>1</v>
      </c>
      <c r="M4243" s="65">
        <v>366323.7</v>
      </c>
      <c r="N4243" s="87">
        <v>9702488.5</v>
      </c>
      <c r="O4243" s="98" t="s">
        <v>1225</v>
      </c>
      <c r="P4243" s="87" t="str">
        <f>VLOOKUP(CENSO[[#This Row],[DAP (cm)]],CD[],2,TRUE)</f>
        <v>TORETE</v>
      </c>
      <c r="Q4243" s="87" t="str">
        <f>VLOOKUP(CENSO[[#This Row],[DAP (cm)]],DD[],2,TRUE)</f>
        <v>40├ 50</v>
      </c>
      <c r="R4243" s="87" t="str" cm="1">
        <f t="array" ref="R4243">INDEX(_xlfn.TEXTSPLIT(CENSO[[#This Row],[NOME CIENTIFICO]]," "),1)</f>
        <v>Couratari</v>
      </c>
      <c r="S4243" s="98" t="s">
        <v>1004</v>
      </c>
      <c r="T4243" s="87">
        <f>_xlfn.MINIFS(CENSO[DAP (cm)],CENSO[NOME CIENTIFICO],CENSO[[#This Row],[NOME CIENTIFICO]])</f>
        <v>38.833806114422465</v>
      </c>
      <c r="U42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43" s="87" t="str">
        <f>IF(CENSO[[#This Row],[DAP (cm)]]&lt;CENSO[[#This Row],[DMCE (cm)]],"DAP &lt; DMCE","DAP ≥ DMCE")</f>
        <v>DAP &lt; DMCE</v>
      </c>
      <c r="W4243" s="87" t="str">
        <f>IF(CENSO[[#This Row],[DAP (cm)]]&gt;200, "Superior", "Inferior")</f>
        <v>Inferior</v>
      </c>
      <c r="X4243" s="87" t="str">
        <f>VLOOKUP(CENSO[[#This Row],[NOME COMUM]],ESPECIES[],4,FALSE)</f>
        <v>Não</v>
      </c>
      <c r="Y4243" s="87" t="str">
        <f>IF(IFERROR(VLOOKUP(CENSO[[#This Row],[NOME COMUM]],COMERCIAIS[],2, FALSE), "Não") &lt;&gt; "Não", "Sim", "Não")</f>
        <v>Sim</v>
      </c>
      <c r="Z4243" s="133">
        <f>CENSO[[#This Row],[g (m²)]]/SUM(AEEF[AEEF-UT])</f>
        <v>2.8074752675070699E-4</v>
      </c>
      <c r="AA4243" s="133">
        <f>CENSO[[#This Row],[v (m³)]]/SUM(AEEF[AEEF-UT])</f>
        <v>4.1269886432353927E-3</v>
      </c>
    </row>
    <row r="4244" spans="1:27" ht="14">
      <c r="A4244" s="86">
        <v>1</v>
      </c>
      <c r="B4244" s="86">
        <v>2</v>
      </c>
      <c r="C4244" s="63">
        <v>117</v>
      </c>
      <c r="D4244" s="63">
        <v>4244</v>
      </c>
      <c r="E4244" s="63" t="str">
        <f>VLOOKUP(CENSO[[#This Row],[NOME COMUM]],ESPECIES[],2,FALSE)</f>
        <v>Couratari guianensis Aubl.</v>
      </c>
      <c r="F4244" s="64" t="s">
        <v>6</v>
      </c>
      <c r="G4244" s="64">
        <v>182</v>
      </c>
      <c r="H4244" s="97">
        <f>CENSO[[#This Row],[CAP (cm)]]/PI()</f>
        <v>57.932399285449904</v>
      </c>
      <c r="I4244" s="64">
        <v>22</v>
      </c>
      <c r="J4244" s="96">
        <f>(PI()*(CENSO[[#This Row],[DAP (cm)]]^2))/40000</f>
        <v>0.26359241674879702</v>
      </c>
      <c r="K4244" s="96">
        <f>CENSO[[#This Row],[g (m²)]]*CENSO[[#This Row],[H (m)]]*0.7</f>
        <v>4.0593232179314738</v>
      </c>
      <c r="L4244" s="64">
        <v>1</v>
      </c>
      <c r="M4244" s="65">
        <v>366323.7</v>
      </c>
      <c r="N4244" s="87">
        <v>9702488.5</v>
      </c>
      <c r="O4244" s="87" t="s">
        <v>1228</v>
      </c>
      <c r="P4244" s="87" t="str">
        <f>VLOOKUP(CENSO[[#This Row],[DAP (cm)]],CD[],2,TRUE)</f>
        <v>TORA</v>
      </c>
      <c r="Q4244" s="87" t="str">
        <f>VLOOKUP(CENSO[[#This Row],[DAP (cm)]],DD[],2,TRUE)</f>
        <v>50├ 60</v>
      </c>
      <c r="R4244" s="87" t="str" cm="1">
        <f t="array" ref="R4244">INDEX(_xlfn.TEXTSPLIT(CENSO[[#This Row],[NOME CIENTIFICO]]," "),1)</f>
        <v>Couratari</v>
      </c>
      <c r="S4244" s="98" t="s">
        <v>1004</v>
      </c>
      <c r="T4244" s="87">
        <f>_xlfn.MINIFS(CENSO[DAP (cm)],CENSO[NOME CIENTIFICO],CENSO[[#This Row],[NOME CIENTIFICO]])</f>
        <v>38.833806114422465</v>
      </c>
      <c r="U42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44" s="87" t="str">
        <f>IF(CENSO[[#This Row],[DAP (cm)]]&lt;CENSO[[#This Row],[DMCE (cm)]],"DAP &lt; DMCE","DAP ≥ DMCE")</f>
        <v>DAP ≥ DMCE</v>
      </c>
      <c r="W4244" s="87" t="str">
        <f>IF(CENSO[[#This Row],[DAP (cm)]]&gt;200, "Superior", "Inferior")</f>
        <v>Inferior</v>
      </c>
      <c r="X4244" s="87" t="str">
        <f>VLOOKUP(CENSO[[#This Row],[NOME COMUM]],ESPECIES[],4,FALSE)</f>
        <v>Não</v>
      </c>
      <c r="Y4244" s="87" t="str">
        <f>IF(IFERROR(VLOOKUP(CENSO[[#This Row],[NOME COMUM]],COMERCIAIS[],2, FALSE), "Não") &lt;&gt; "Não", "Sim", "Não")</f>
        <v>Sim</v>
      </c>
      <c r="Z4244" s="133">
        <f>CENSO[[#This Row],[g (m²)]]/SUM(AEEF[AEEF-UT])</f>
        <v>4.6119227713203821E-4</v>
      </c>
      <c r="AA4244" s="133">
        <f>CENSO[[#This Row],[v (m³)]]/SUM(AEEF[AEEF-UT])</f>
        <v>7.102361067833388E-3</v>
      </c>
    </row>
    <row r="4245" spans="1:27" ht="14">
      <c r="A4245" s="86">
        <v>1</v>
      </c>
      <c r="B4245" s="86">
        <v>2</v>
      </c>
      <c r="C4245" s="63">
        <v>117</v>
      </c>
      <c r="D4245" s="63">
        <v>4245</v>
      </c>
      <c r="E4245" s="63" t="str">
        <f>VLOOKUP(CENSO[[#This Row],[NOME COMUM]],ESPECIES[],2,FALSE)</f>
        <v>Aspidosperma spruceanum Benth. ex Müll.Arg.</v>
      </c>
      <c r="F4245" s="64" t="s">
        <v>62</v>
      </c>
      <c r="G4245" s="64">
        <v>187</v>
      </c>
      <c r="H4245" s="97">
        <f>CENSO[[#This Row],[CAP (cm)]]/PI()</f>
        <v>59.523948716368857</v>
      </c>
      <c r="I4245" s="64">
        <v>20</v>
      </c>
      <c r="J4245" s="96">
        <f>(PI()*(CENSO[[#This Row],[DAP (cm)]]^2))/40000</f>
        <v>0.27827446024902436</v>
      </c>
      <c r="K4245" s="96">
        <f>CENSO[[#This Row],[g (m²)]]*CENSO[[#This Row],[H (m)]]*0.7</f>
        <v>3.8958424434863406</v>
      </c>
      <c r="L4245" s="64">
        <v>1</v>
      </c>
      <c r="M4245" s="65">
        <v>366310.799999999</v>
      </c>
      <c r="N4245" s="87">
        <v>9702463.6999999899</v>
      </c>
      <c r="O4245" s="87" t="s">
        <v>1227</v>
      </c>
      <c r="P4245" s="87" t="str">
        <f>VLOOKUP(CENSO[[#This Row],[DAP (cm)]],CD[],2,TRUE)</f>
        <v>TORA</v>
      </c>
      <c r="Q4245" s="87" t="str">
        <f>VLOOKUP(CENSO[[#This Row],[DAP (cm)]],DD[],2,TRUE)</f>
        <v>50├ 60</v>
      </c>
      <c r="R4245" s="87" t="str" cm="1">
        <f t="array" ref="R4245">INDEX(_xlfn.TEXTSPLIT(CENSO[[#This Row],[NOME CIENTIFICO]]," "),1)</f>
        <v>Aspidosperma</v>
      </c>
      <c r="S4245" s="98" t="s">
        <v>1004</v>
      </c>
      <c r="T4245" s="87">
        <f>_xlfn.MINIFS(CENSO[DAP (cm)],CENSO[NOME CIENTIFICO],CENSO[[#This Row],[NOME CIENTIFICO]])</f>
        <v>41.38028520389279</v>
      </c>
      <c r="U42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245" s="87" t="str">
        <f>IF(CENSO[[#This Row],[DAP (cm)]]&lt;CENSO[[#This Row],[DMCE (cm)]],"DAP &lt; DMCE","DAP ≥ DMCE")</f>
        <v>DAP ≥ DMCE</v>
      </c>
      <c r="W4245" s="87" t="str">
        <f>IF(CENSO[[#This Row],[DAP (cm)]]&gt;200, "Superior", "Inferior")</f>
        <v>Inferior</v>
      </c>
      <c r="X4245" s="87" t="str">
        <f>VLOOKUP(CENSO[[#This Row],[NOME COMUM]],ESPECIES[],4,FALSE)</f>
        <v>Não</v>
      </c>
      <c r="Y4245" s="87" t="str">
        <f>IF(IFERROR(VLOOKUP(CENSO[[#This Row],[NOME COMUM]],COMERCIAIS[],2, FALSE), "Não") &lt;&gt; "Não", "Sim", "Não")</f>
        <v>Não</v>
      </c>
      <c r="Z4245" s="133">
        <f>CENSO[[#This Row],[g (m²)]]/SUM(AEEF[AEEF-UT])</f>
        <v>4.8688059229049158E-4</v>
      </c>
      <c r="AA4245" s="133">
        <f>CENSO[[#This Row],[v (m³)]]/SUM(AEEF[AEEF-UT])</f>
        <v>6.8163282920668819E-3</v>
      </c>
    </row>
    <row r="4246" spans="1:27" ht="14">
      <c r="A4246" s="86">
        <v>1</v>
      </c>
      <c r="B4246" s="86">
        <v>2</v>
      </c>
      <c r="C4246" s="63">
        <v>117</v>
      </c>
      <c r="D4246" s="63">
        <v>4246</v>
      </c>
      <c r="E4246" s="63" t="str">
        <f>VLOOKUP(CENSO[[#This Row],[NOME COMUM]],ESPECIES[],2,FALSE)</f>
        <v>Tachigali myrmecophila Ducke</v>
      </c>
      <c r="F4246" s="64" t="s">
        <v>14</v>
      </c>
      <c r="G4246" s="64">
        <v>196</v>
      </c>
      <c r="H4246" s="97">
        <f>CENSO[[#This Row],[CAP (cm)]]/PI()</f>
        <v>62.388737692022971</v>
      </c>
      <c r="I4246" s="64">
        <v>15</v>
      </c>
      <c r="J4246" s="96">
        <f>(PI()*(CENSO[[#This Row],[DAP (cm)]]^2))/40000</f>
        <v>0.30570481469091254</v>
      </c>
      <c r="K4246" s="96">
        <f>CENSO[[#This Row],[g (m²)]]*CENSO[[#This Row],[H (m)]]*0.7</f>
        <v>3.2099005542545815</v>
      </c>
      <c r="L4246" s="64">
        <v>1</v>
      </c>
      <c r="M4246" s="65">
        <v>366314</v>
      </c>
      <c r="N4246" s="87">
        <v>9702472.0999999903</v>
      </c>
      <c r="O4246" s="87" t="s">
        <v>1228</v>
      </c>
      <c r="P4246" s="87" t="str">
        <f>VLOOKUP(CENSO[[#This Row],[DAP (cm)]],CD[],2,TRUE)</f>
        <v>TORA</v>
      </c>
      <c r="Q4246" s="87" t="str">
        <f>VLOOKUP(CENSO[[#This Row],[DAP (cm)]],DD[],2,TRUE)</f>
        <v>60├ 70</v>
      </c>
      <c r="R4246" s="87" t="str" cm="1">
        <f t="array" ref="R4246">INDEX(_xlfn.TEXTSPLIT(CENSO[[#This Row],[NOME CIENTIFICO]]," "),1)</f>
        <v>Tachigali</v>
      </c>
      <c r="S4246" s="98" t="s">
        <v>1004</v>
      </c>
      <c r="T4246" s="87">
        <f>_xlfn.MINIFS(CENSO[DAP (cm)],CENSO[NOME CIENTIFICO],CENSO[[#This Row],[NOME CIENTIFICO]])</f>
        <v>39.152116000606256</v>
      </c>
      <c r="U42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46" s="87" t="str">
        <f>IF(CENSO[[#This Row],[DAP (cm)]]&lt;CENSO[[#This Row],[DMCE (cm)]],"DAP &lt; DMCE","DAP ≥ DMCE")</f>
        <v>DAP ≥ DMCE</v>
      </c>
      <c r="W4246" s="87" t="str">
        <f>IF(CENSO[[#This Row],[DAP (cm)]]&gt;200, "Superior", "Inferior")</f>
        <v>Inferior</v>
      </c>
      <c r="X4246" s="87" t="str">
        <f>VLOOKUP(CENSO[[#This Row],[NOME COMUM]],ESPECIES[],4,FALSE)</f>
        <v>Não</v>
      </c>
      <c r="Y4246" s="87" t="str">
        <f>IF(IFERROR(VLOOKUP(CENSO[[#This Row],[NOME COMUM]],COMERCIAIS[],2, FALSE), "Não") &lt;&gt; "Não", "Sim", "Não")</f>
        <v>Sim</v>
      </c>
      <c r="Z4246" s="133">
        <f>CENSO[[#This Row],[g (m²)]]/SUM(AEEF[AEEF-UT])</f>
        <v>5.3487388353774844E-4</v>
      </c>
      <c r="AA4246" s="133">
        <f>CENSO[[#This Row],[v (m³)]]/SUM(AEEF[AEEF-UT])</f>
        <v>5.6161757771463587E-3</v>
      </c>
    </row>
    <row r="4247" spans="1:27" ht="14">
      <c r="A4247" s="86">
        <v>1</v>
      </c>
      <c r="B4247" s="86">
        <v>2</v>
      </c>
      <c r="C4247" s="63">
        <v>117</v>
      </c>
      <c r="D4247" s="63">
        <v>4247</v>
      </c>
      <c r="E4247" s="63" t="str">
        <f>VLOOKUP(CENSO[[#This Row],[NOME COMUM]],ESPECIES[],2,FALSE)</f>
        <v>Alexa grandiflora Ducke</v>
      </c>
      <c r="F4247" s="64" t="s">
        <v>13</v>
      </c>
      <c r="G4247" s="64">
        <v>314</v>
      </c>
      <c r="H4247" s="97">
        <f>CENSO[[#This Row],[CAP (cm)]]/PI()</f>
        <v>99.949304261710282</v>
      </c>
      <c r="I4247" s="64">
        <v>20</v>
      </c>
      <c r="J4247" s="96">
        <f>(PI()*(CENSO[[#This Row],[DAP (cm)]]^2))/40000</f>
        <v>0.78460203845442589</v>
      </c>
      <c r="K4247" s="96">
        <f>CENSO[[#This Row],[g (m²)]]*CENSO[[#This Row],[H (m)]]*0.7</f>
        <v>10.984428538361962</v>
      </c>
      <c r="L4247" s="64">
        <v>1</v>
      </c>
      <c r="M4247" s="65">
        <v>366298.7</v>
      </c>
      <c r="N4247" s="87">
        <v>9702434</v>
      </c>
      <c r="O4247" s="87" t="s">
        <v>1227</v>
      </c>
      <c r="P4247" s="87" t="str">
        <f>VLOOKUP(CENSO[[#This Row],[DAP (cm)]],CD[],2,TRUE)</f>
        <v>TORA</v>
      </c>
      <c r="Q4247" s="87" t="str">
        <f>VLOOKUP(CENSO[[#This Row],[DAP (cm)]],DD[],2,TRUE)</f>
        <v>90├ 100</v>
      </c>
      <c r="R4247" s="87" t="str" cm="1">
        <f t="array" ref="R4247">INDEX(_xlfn.TEXTSPLIT(CENSO[[#This Row],[NOME CIENTIFICO]]," "),1)</f>
        <v>Alexa</v>
      </c>
      <c r="S4247" s="98" t="s">
        <v>1004</v>
      </c>
      <c r="T4247" s="87">
        <f>_xlfn.MINIFS(CENSO[DAP (cm)],CENSO[NOME CIENTIFICO],CENSO[[#This Row],[NOME CIENTIFICO]])</f>
        <v>39.788735772973837</v>
      </c>
      <c r="U42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47" s="87" t="str">
        <f>IF(CENSO[[#This Row],[DAP (cm)]]&lt;CENSO[[#This Row],[DMCE (cm)]],"DAP &lt; DMCE","DAP ≥ DMCE")</f>
        <v>DAP ≥ DMCE</v>
      </c>
      <c r="W4247" s="87" t="str">
        <f>IF(CENSO[[#This Row],[DAP (cm)]]&gt;200, "Superior", "Inferior")</f>
        <v>Inferior</v>
      </c>
      <c r="X4247" s="87" t="str">
        <f>VLOOKUP(CENSO[[#This Row],[NOME COMUM]],ESPECIES[],4,FALSE)</f>
        <v>Não</v>
      </c>
      <c r="Y4247" s="87" t="str">
        <f>IF(IFERROR(VLOOKUP(CENSO[[#This Row],[NOME COMUM]],COMERCIAIS[],2, FALSE), "Não") &lt;&gt; "Não", "Sim", "Não")</f>
        <v>Não</v>
      </c>
      <c r="Z4247" s="133">
        <f>CENSO[[#This Row],[g (m²)]]/SUM(AEEF[AEEF-UT])</f>
        <v>1.3727724235029122E-3</v>
      </c>
      <c r="AA4247" s="133">
        <f>CENSO[[#This Row],[v (m³)]]/SUM(AEEF[AEEF-UT])</f>
        <v>1.9218813929040769E-2</v>
      </c>
    </row>
    <row r="4248" spans="1:27" ht="14">
      <c r="A4248" s="86">
        <v>1</v>
      </c>
      <c r="B4248" s="86">
        <v>2</v>
      </c>
      <c r="C4248" s="63">
        <v>117</v>
      </c>
      <c r="D4248" s="63">
        <v>4248</v>
      </c>
      <c r="E4248" s="63" t="str">
        <f>VLOOKUP(CENSO[[#This Row],[NOME COMUM]],ESPECIES[],2,FALSE)</f>
        <v>Alexa grandiflora Ducke</v>
      </c>
      <c r="F4248" s="64" t="s">
        <v>13</v>
      </c>
      <c r="G4248" s="64">
        <v>290</v>
      </c>
      <c r="H4248" s="97">
        <f>CENSO[[#This Row],[CAP (cm)]]/PI()</f>
        <v>92.309866993299295</v>
      </c>
      <c r="I4248" s="64">
        <v>19</v>
      </c>
      <c r="J4248" s="96">
        <f>(PI()*(CENSO[[#This Row],[DAP (cm)]]^2))/40000</f>
        <v>0.6692465357014199</v>
      </c>
      <c r="K4248" s="96">
        <f>CENSO[[#This Row],[g (m²)]]*CENSO[[#This Row],[H (m)]]*0.7</f>
        <v>8.900978924828884</v>
      </c>
      <c r="L4248" s="64">
        <v>1</v>
      </c>
      <c r="M4248" s="65">
        <v>366310.799999999</v>
      </c>
      <c r="N4248" s="87">
        <v>9702422.8000000007</v>
      </c>
      <c r="O4248" s="87" t="s">
        <v>1227</v>
      </c>
      <c r="P4248" s="87" t="str">
        <f>VLOOKUP(CENSO[[#This Row],[DAP (cm)]],CD[],2,TRUE)</f>
        <v>TORA</v>
      </c>
      <c r="Q4248" s="87" t="str">
        <f>VLOOKUP(CENSO[[#This Row],[DAP (cm)]],DD[],2,TRUE)</f>
        <v>90├ 100</v>
      </c>
      <c r="R4248" s="87" t="str" cm="1">
        <f t="array" ref="R4248">INDEX(_xlfn.TEXTSPLIT(CENSO[[#This Row],[NOME CIENTIFICO]]," "),1)</f>
        <v>Alexa</v>
      </c>
      <c r="S4248" s="98" t="s">
        <v>1004</v>
      </c>
      <c r="T4248" s="87">
        <f>_xlfn.MINIFS(CENSO[DAP (cm)],CENSO[NOME CIENTIFICO],CENSO[[#This Row],[NOME CIENTIFICO]])</f>
        <v>39.788735772973837</v>
      </c>
      <c r="U42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48" s="87" t="str">
        <f>IF(CENSO[[#This Row],[DAP (cm)]]&lt;CENSO[[#This Row],[DMCE (cm)]],"DAP &lt; DMCE","DAP ≥ DMCE")</f>
        <v>DAP ≥ DMCE</v>
      </c>
      <c r="W4248" s="87" t="str">
        <f>IF(CENSO[[#This Row],[DAP (cm)]]&gt;200, "Superior", "Inferior")</f>
        <v>Inferior</v>
      </c>
      <c r="X4248" s="87" t="str">
        <f>VLOOKUP(CENSO[[#This Row],[NOME COMUM]],ESPECIES[],4,FALSE)</f>
        <v>Não</v>
      </c>
      <c r="Y4248" s="87" t="str">
        <f>IF(IFERROR(VLOOKUP(CENSO[[#This Row],[NOME COMUM]],COMERCIAIS[],2, FALSE), "Não") &lt;&gt; "Não", "Sim", "Não")</f>
        <v>Não</v>
      </c>
      <c r="Z4248" s="133">
        <f>CENSO[[#This Row],[g (m²)]]/SUM(AEEF[AEEF-UT])</f>
        <v>1.1709416286319412E-3</v>
      </c>
      <c r="AA4248" s="133">
        <f>CENSO[[#This Row],[v (m³)]]/SUM(AEEF[AEEF-UT])</f>
        <v>1.5573523660804816E-2</v>
      </c>
    </row>
    <row r="4249" spans="1:27" ht="14">
      <c r="A4249" s="86">
        <v>1</v>
      </c>
      <c r="B4249" s="86">
        <v>2</v>
      </c>
      <c r="C4249" s="63">
        <v>117</v>
      </c>
      <c r="D4249" s="63">
        <v>4249</v>
      </c>
      <c r="E4249" s="63" t="str">
        <f>VLOOKUP(CENSO[[#This Row],[NOME COMUM]],ESPECIES[],2,FALSE)</f>
        <v>Erisma uncinatum Warm.</v>
      </c>
      <c r="F4249" s="64" t="s">
        <v>98</v>
      </c>
      <c r="G4249" s="64">
        <v>339</v>
      </c>
      <c r="H4249" s="97">
        <f>CENSO[[#This Row],[CAP (cm)]]/PI()</f>
        <v>107.90705141630504</v>
      </c>
      <c r="I4249" s="64">
        <v>16</v>
      </c>
      <c r="J4249" s="96">
        <f>(PI()*(CENSO[[#This Row],[DAP (cm)]]^2))/40000</f>
        <v>0.91451226075318515</v>
      </c>
      <c r="K4249" s="96">
        <f>CENSO[[#This Row],[g (m²)]]*CENSO[[#This Row],[H (m)]]*0.7</f>
        <v>10.242537320435673</v>
      </c>
      <c r="L4249" s="64">
        <v>1</v>
      </c>
      <c r="M4249" s="65">
        <v>366267</v>
      </c>
      <c r="N4249" s="87">
        <v>9702399.1999999899</v>
      </c>
      <c r="O4249" s="87" t="s">
        <v>1228</v>
      </c>
      <c r="P4249" s="87" t="str">
        <f>VLOOKUP(CENSO[[#This Row],[DAP (cm)]],CD[],2,TRUE)</f>
        <v>TORA</v>
      </c>
      <c r="Q4249" s="87" t="str">
        <f>VLOOKUP(CENSO[[#This Row],[DAP (cm)]],DD[],2,TRUE)</f>
        <v>100├ 110</v>
      </c>
      <c r="R4249" s="87" t="str" cm="1">
        <f t="array" ref="R4249">INDEX(_xlfn.TEXTSPLIT(CENSO[[#This Row],[NOME CIENTIFICO]]," "),1)</f>
        <v>Erisma</v>
      </c>
      <c r="S4249" s="98" t="s">
        <v>1004</v>
      </c>
      <c r="T4249" s="87">
        <f>_xlfn.MINIFS(CENSO[DAP (cm)],CENSO[NOME CIENTIFICO],CENSO[[#This Row],[NOME CIENTIFICO]])</f>
        <v>41.38028520389279</v>
      </c>
      <c r="U42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249" s="87" t="str">
        <f>IF(CENSO[[#This Row],[DAP (cm)]]&lt;CENSO[[#This Row],[DMCE (cm)]],"DAP &lt; DMCE","DAP ≥ DMCE")</f>
        <v>DAP ≥ DMCE</v>
      </c>
      <c r="W4249" s="87" t="str">
        <f>IF(CENSO[[#This Row],[DAP (cm)]]&gt;200, "Superior", "Inferior")</f>
        <v>Inferior</v>
      </c>
      <c r="X4249" s="87" t="str">
        <f>VLOOKUP(CENSO[[#This Row],[NOME COMUM]],ESPECIES[],4,FALSE)</f>
        <v>Não</v>
      </c>
      <c r="Y4249" s="87" t="str">
        <f>IF(IFERROR(VLOOKUP(CENSO[[#This Row],[NOME COMUM]],COMERCIAIS[],2, FALSE), "Não") &lt;&gt; "Não", "Sim", "Não")</f>
        <v>Sim</v>
      </c>
      <c r="Z4249" s="133">
        <f>CENSO[[#This Row],[g (m²)]]/SUM(AEEF[AEEF-UT])</f>
        <v>1.6000687622355683E-3</v>
      </c>
      <c r="AA4249" s="133">
        <f>CENSO[[#This Row],[v (m³)]]/SUM(AEEF[AEEF-UT])</f>
        <v>1.7920770137038366E-2</v>
      </c>
    </row>
    <row r="4250" spans="1:27" ht="14">
      <c r="A4250" s="86">
        <v>1</v>
      </c>
      <c r="B4250" s="86">
        <v>2</v>
      </c>
      <c r="C4250" s="63">
        <v>117</v>
      </c>
      <c r="D4250" s="63">
        <v>4250</v>
      </c>
      <c r="E4250" s="63" t="str">
        <f>VLOOKUP(CENSO[[#This Row],[NOME COMUM]],ESPECIES[],2,FALSE)</f>
        <v>Simarouba amara Aubl.</v>
      </c>
      <c r="F4250" s="64" t="s">
        <v>20</v>
      </c>
      <c r="G4250" s="64">
        <v>231</v>
      </c>
      <c r="H4250" s="97">
        <f>CENSO[[#This Row],[CAP (cm)]]/PI()</f>
        <v>73.529583708455647</v>
      </c>
      <c r="I4250" s="64">
        <v>20</v>
      </c>
      <c r="J4250" s="96">
        <f>(PI()*(CENSO[[#This Row],[DAP (cm)]]^2))/40000</f>
        <v>0.4246333459163314</v>
      </c>
      <c r="K4250" s="96">
        <f>CENSO[[#This Row],[g (m²)]]*CENSO[[#This Row],[H (m)]]*0.7</f>
        <v>5.9448668428286382</v>
      </c>
      <c r="L4250" s="64">
        <v>1</v>
      </c>
      <c r="M4250" s="65">
        <v>366263.9</v>
      </c>
      <c r="N4250" s="87">
        <v>9702399.5999999903</v>
      </c>
      <c r="O4250" s="87" t="s">
        <v>1227</v>
      </c>
      <c r="P4250" s="87" t="str">
        <f>VLOOKUP(CENSO[[#This Row],[DAP (cm)]],CD[],2,TRUE)</f>
        <v>TORA</v>
      </c>
      <c r="Q4250" s="87" t="str">
        <f>VLOOKUP(CENSO[[#This Row],[DAP (cm)]],DD[],2,TRUE)</f>
        <v>70├ 80</v>
      </c>
      <c r="R4250" s="87" t="str" cm="1">
        <f t="array" ref="R4250">INDEX(_xlfn.TEXTSPLIT(CENSO[[#This Row],[NOME CIENTIFICO]]," "),1)</f>
        <v>Simarouba</v>
      </c>
      <c r="S4250" s="98" t="s">
        <v>1004</v>
      </c>
      <c r="T4250" s="87">
        <f>_xlfn.MINIFS(CENSO[DAP (cm)],CENSO[NOME CIENTIFICO],CENSO[[#This Row],[NOME CIENTIFICO]])</f>
        <v>42.335214862444161</v>
      </c>
      <c r="U42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4250" s="87" t="str">
        <f>IF(CENSO[[#This Row],[DAP (cm)]]&lt;CENSO[[#This Row],[DMCE (cm)]],"DAP &lt; DMCE","DAP ≥ DMCE")</f>
        <v>DAP ≥ DMCE</v>
      </c>
      <c r="W4250" s="87" t="str">
        <f>IF(CENSO[[#This Row],[DAP (cm)]]&gt;200, "Superior", "Inferior")</f>
        <v>Inferior</v>
      </c>
      <c r="X4250" s="87" t="str">
        <f>VLOOKUP(CENSO[[#This Row],[NOME COMUM]],ESPECIES[],4,FALSE)</f>
        <v>Não</v>
      </c>
      <c r="Y4250" s="87" t="str">
        <f>IF(IFERROR(VLOOKUP(CENSO[[#This Row],[NOME COMUM]],COMERCIAIS[],2, FALSE), "Não") &lt;&gt; "Não", "Sim", "Não")</f>
        <v>Não</v>
      </c>
      <c r="Z4250" s="133">
        <f>CENSO[[#This Row],[g (m²)]]/SUM(AEEF[AEEF-UT])</f>
        <v>7.4295619792424516E-4</v>
      </c>
      <c r="AA4250" s="133">
        <f>CENSO[[#This Row],[v (m³)]]/SUM(AEEF[AEEF-UT])</f>
        <v>1.0401386770939431E-2</v>
      </c>
    </row>
    <row r="4251" spans="1:27" ht="14">
      <c r="A4251" s="86">
        <v>1</v>
      </c>
      <c r="B4251" s="86">
        <v>2</v>
      </c>
      <c r="C4251" s="63">
        <v>117</v>
      </c>
      <c r="D4251" s="63">
        <v>4251</v>
      </c>
      <c r="E4251" s="63" t="str">
        <f>VLOOKUP(CENSO[[#This Row],[NOME COMUM]],ESPECIES[],2,FALSE)</f>
        <v>Astronium lecointei Ducke</v>
      </c>
      <c r="F4251" s="64" t="s">
        <v>5</v>
      </c>
      <c r="G4251" s="64">
        <v>225</v>
      </c>
      <c r="H4251" s="97">
        <f>CENSO[[#This Row],[CAP (cm)]]/PI()</f>
        <v>71.619724391352904</v>
      </c>
      <c r="I4251" s="64">
        <v>23</v>
      </c>
      <c r="J4251" s="96">
        <f>(PI()*(CENSO[[#This Row],[DAP (cm)]]^2))/40000</f>
        <v>0.4028609497013601</v>
      </c>
      <c r="K4251" s="96">
        <f>CENSO[[#This Row],[g (m²)]]*CENSO[[#This Row],[H (m)]]*0.7</f>
        <v>6.4860612901918966</v>
      </c>
      <c r="L4251" s="64">
        <v>1</v>
      </c>
      <c r="M4251" s="65">
        <v>366258.9</v>
      </c>
      <c r="N4251" s="87">
        <v>9702400.9000000004</v>
      </c>
      <c r="O4251" s="87" t="s">
        <v>1228</v>
      </c>
      <c r="P4251" s="87" t="str">
        <f>VLOOKUP(CENSO[[#This Row],[DAP (cm)]],CD[],2,TRUE)</f>
        <v>TORA</v>
      </c>
      <c r="Q4251" s="87" t="str">
        <f>VLOOKUP(CENSO[[#This Row],[DAP (cm)]],DD[],2,TRUE)</f>
        <v>70├ 80</v>
      </c>
      <c r="R4251" s="87" t="str" cm="1">
        <f t="array" ref="R4251">INDEX(_xlfn.TEXTSPLIT(CENSO[[#This Row],[NOME CIENTIFICO]]," "),1)</f>
        <v>Astronium</v>
      </c>
      <c r="S4251" s="98" t="s">
        <v>1004</v>
      </c>
      <c r="T4251" s="87">
        <f>_xlfn.MINIFS(CENSO[DAP (cm)],CENSO[NOME CIENTIFICO],CENSO[[#This Row],[NOME CIENTIFICO]])</f>
        <v>40.107045659157627</v>
      </c>
      <c r="U42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251" s="87" t="str">
        <f>IF(CENSO[[#This Row],[DAP (cm)]]&lt;CENSO[[#This Row],[DMCE (cm)]],"DAP &lt; DMCE","DAP ≥ DMCE")</f>
        <v>DAP ≥ DMCE</v>
      </c>
      <c r="W4251" s="87" t="str">
        <f>IF(CENSO[[#This Row],[DAP (cm)]]&gt;200, "Superior", "Inferior")</f>
        <v>Inferior</v>
      </c>
      <c r="X4251" s="87" t="str">
        <f>VLOOKUP(CENSO[[#This Row],[NOME COMUM]],ESPECIES[],4,FALSE)</f>
        <v>Não</v>
      </c>
      <c r="Y4251" s="87" t="str">
        <f>IF(IFERROR(VLOOKUP(CENSO[[#This Row],[NOME COMUM]],COMERCIAIS[],2, FALSE), "Não") &lt;&gt; "Não", "Sim", "Não")</f>
        <v>Sim</v>
      </c>
      <c r="Z4251" s="133">
        <f>CENSO[[#This Row],[g (m²)]]/SUM(AEEF[AEEF-UT])</f>
        <v>7.0486230617707523E-4</v>
      </c>
      <c r="AA4251" s="133">
        <f>CENSO[[#This Row],[v (m³)]]/SUM(AEEF[AEEF-UT])</f>
        <v>1.1348283129450909E-2</v>
      </c>
    </row>
    <row r="4252" spans="1:27" ht="14">
      <c r="A4252" s="86">
        <v>1</v>
      </c>
      <c r="B4252" s="86">
        <v>2</v>
      </c>
      <c r="C4252" s="63">
        <v>117</v>
      </c>
      <c r="D4252" s="63">
        <v>4252</v>
      </c>
      <c r="E4252" s="63" t="str">
        <f>VLOOKUP(CENSO[[#This Row],[NOME COMUM]],ESPECIES[],2,FALSE)</f>
        <v>Ocotea cymbarum Kunth</v>
      </c>
      <c r="F4252" s="64" t="s">
        <v>11</v>
      </c>
      <c r="G4252" s="64">
        <v>194</v>
      </c>
      <c r="H4252" s="97">
        <f>CENSO[[#This Row],[CAP (cm)]]/PI()</f>
        <v>61.75211791965539</v>
      </c>
      <c r="I4252" s="64">
        <v>15</v>
      </c>
      <c r="J4252" s="96">
        <f>(PI()*(CENSO[[#This Row],[DAP (cm)]]^2))/40000</f>
        <v>0.29949777191032861</v>
      </c>
      <c r="K4252" s="96">
        <f>CENSO[[#This Row],[g (m²)]]*CENSO[[#This Row],[H (m)]]*0.7</f>
        <v>3.1447266050584504</v>
      </c>
      <c r="L4252" s="64">
        <v>1</v>
      </c>
      <c r="M4252" s="65">
        <v>366289.5</v>
      </c>
      <c r="N4252" s="87">
        <v>9702373.1999999899</v>
      </c>
      <c r="O4252" s="87" t="s">
        <v>1228</v>
      </c>
      <c r="P4252" s="87" t="str">
        <f>VLOOKUP(CENSO[[#This Row],[DAP (cm)]],CD[],2,TRUE)</f>
        <v>TORA</v>
      </c>
      <c r="Q4252" s="87" t="str">
        <f>VLOOKUP(CENSO[[#This Row],[DAP (cm)]],DD[],2,TRUE)</f>
        <v>60├ 70</v>
      </c>
      <c r="R4252" s="87" t="str" cm="1">
        <f t="array" ref="R4252">INDEX(_xlfn.TEXTSPLIT(CENSO[[#This Row],[NOME CIENTIFICO]]," "),1)</f>
        <v>Ocotea</v>
      </c>
      <c r="S4252" s="98" t="s">
        <v>1004</v>
      </c>
      <c r="T4252" s="87">
        <f>_xlfn.MINIFS(CENSO[DAP (cm)],CENSO[NOME CIENTIFICO],CENSO[[#This Row],[NOME CIENTIFICO]])</f>
        <v>39.470425886790046</v>
      </c>
      <c r="U42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52" s="87" t="str">
        <f>IF(CENSO[[#This Row],[DAP (cm)]]&lt;CENSO[[#This Row],[DMCE (cm)]],"DAP &lt; DMCE","DAP ≥ DMCE")</f>
        <v>DAP ≥ DMCE</v>
      </c>
      <c r="W4252" s="87" t="str">
        <f>IF(CENSO[[#This Row],[DAP (cm)]]&gt;200, "Superior", "Inferior")</f>
        <v>Inferior</v>
      </c>
      <c r="X4252" s="87" t="str">
        <f>VLOOKUP(CENSO[[#This Row],[NOME COMUM]],ESPECIES[],4,FALSE)</f>
        <v>Não</v>
      </c>
      <c r="Y4252" s="87" t="str">
        <f>IF(IFERROR(VLOOKUP(CENSO[[#This Row],[NOME COMUM]],COMERCIAIS[],2, FALSE), "Não") &lt;&gt; "Não", "Sim", "Não")</f>
        <v>Sim</v>
      </c>
      <c r="Z4252" s="133">
        <f>CENSO[[#This Row],[g (m²)]]/SUM(AEEF[AEEF-UT])</f>
        <v>5.240137828203535E-4</v>
      </c>
      <c r="AA4252" s="133">
        <f>CENSO[[#This Row],[v (m³)]]/SUM(AEEF[AEEF-UT])</f>
        <v>5.502144719613712E-3</v>
      </c>
    </row>
    <row r="4253" spans="1:27" ht="14">
      <c r="A4253" s="86">
        <v>1</v>
      </c>
      <c r="B4253" s="86">
        <v>2</v>
      </c>
      <c r="C4253" s="63">
        <v>117</v>
      </c>
      <c r="D4253" s="63">
        <v>4253</v>
      </c>
      <c r="E4253" s="63" t="str">
        <f>VLOOKUP(CENSO[[#This Row],[NOME COMUM]],ESPECIES[],2,FALSE)</f>
        <v>Alexa grandiflora Ducke</v>
      </c>
      <c r="F4253" s="64" t="s">
        <v>13</v>
      </c>
      <c r="G4253" s="64">
        <v>250</v>
      </c>
      <c r="H4253" s="97">
        <f>CENSO[[#This Row],[CAP (cm)]]/PI()</f>
        <v>79.577471545947674</v>
      </c>
      <c r="I4253" s="64">
        <v>19</v>
      </c>
      <c r="J4253" s="96">
        <f>(PI()*(CENSO[[#This Row],[DAP (cm)]]^2))/40000</f>
        <v>0.49735919716217297</v>
      </c>
      <c r="K4253" s="96">
        <f>CENSO[[#This Row],[g (m²)]]*CENSO[[#This Row],[H (m)]]*0.7</f>
        <v>6.6148773222569002</v>
      </c>
      <c r="L4253" s="64">
        <v>1</v>
      </c>
      <c r="M4253" s="65">
        <v>366289.9</v>
      </c>
      <c r="N4253" s="87">
        <v>9702363</v>
      </c>
      <c r="O4253" s="87" t="s">
        <v>1227</v>
      </c>
      <c r="P4253" s="87" t="str">
        <f>VLOOKUP(CENSO[[#This Row],[DAP (cm)]],CD[],2,TRUE)</f>
        <v>TORA</v>
      </c>
      <c r="Q4253" s="87" t="str">
        <f>VLOOKUP(CENSO[[#This Row],[DAP (cm)]],DD[],2,TRUE)</f>
        <v>70├ 80</v>
      </c>
      <c r="R4253" s="87" t="str" cm="1">
        <f t="array" ref="R4253">INDEX(_xlfn.TEXTSPLIT(CENSO[[#This Row],[NOME CIENTIFICO]]," "),1)</f>
        <v>Alexa</v>
      </c>
      <c r="S4253" s="98" t="s">
        <v>1004</v>
      </c>
      <c r="T4253" s="87">
        <f>_xlfn.MINIFS(CENSO[DAP (cm)],CENSO[NOME CIENTIFICO],CENSO[[#This Row],[NOME CIENTIFICO]])</f>
        <v>39.788735772973837</v>
      </c>
      <c r="U42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53" s="87" t="str">
        <f>IF(CENSO[[#This Row],[DAP (cm)]]&lt;CENSO[[#This Row],[DMCE (cm)]],"DAP &lt; DMCE","DAP ≥ DMCE")</f>
        <v>DAP ≥ DMCE</v>
      </c>
      <c r="W4253" s="87" t="str">
        <f>IF(CENSO[[#This Row],[DAP (cm)]]&gt;200, "Superior", "Inferior")</f>
        <v>Inferior</v>
      </c>
      <c r="X4253" s="87" t="str">
        <f>VLOOKUP(CENSO[[#This Row],[NOME COMUM]],ESPECIES[],4,FALSE)</f>
        <v>Não</v>
      </c>
      <c r="Y4253" s="87" t="str">
        <f>IF(IFERROR(VLOOKUP(CENSO[[#This Row],[NOME COMUM]],COMERCIAIS[],2, FALSE), "Não") &lt;&gt; "Não", "Sim", "Não")</f>
        <v>Não</v>
      </c>
      <c r="Z4253" s="133">
        <f>CENSO[[#This Row],[g (m²)]]/SUM(AEEF[AEEF-UT])</f>
        <v>8.7020037799638919E-4</v>
      </c>
      <c r="AA4253" s="133">
        <f>CENSO[[#This Row],[v (m³)]]/SUM(AEEF[AEEF-UT])</f>
        <v>1.1573665027351975E-2</v>
      </c>
    </row>
    <row r="4254" spans="1:27" ht="14">
      <c r="A4254" s="86">
        <v>1</v>
      </c>
      <c r="B4254" s="86">
        <v>2</v>
      </c>
      <c r="C4254" s="63">
        <v>117</v>
      </c>
      <c r="D4254" s="63">
        <v>4254</v>
      </c>
      <c r="E4254" s="63" t="str">
        <f>VLOOKUP(CENSO[[#This Row],[NOME COMUM]],ESPECIES[],2,FALSE)</f>
        <v>Parahancornia amapa (Huber ) Ducke</v>
      </c>
      <c r="F4254" s="64" t="s">
        <v>15</v>
      </c>
      <c r="G4254" s="64">
        <v>249</v>
      </c>
      <c r="H4254" s="97">
        <f>CENSO[[#This Row],[CAP (cm)]]/PI()</f>
        <v>79.259161659763876</v>
      </c>
      <c r="I4254" s="64">
        <v>21</v>
      </c>
      <c r="J4254" s="96">
        <f>(PI()*(CENSO[[#This Row],[DAP (cm)]]^2))/40000</f>
        <v>0.49338828133203017</v>
      </c>
      <c r="K4254" s="96">
        <f>CENSO[[#This Row],[g (m²)]]*CENSO[[#This Row],[H (m)]]*0.7</f>
        <v>7.2528077355808431</v>
      </c>
      <c r="L4254" s="64">
        <v>1</v>
      </c>
      <c r="M4254" s="65">
        <v>366262.5</v>
      </c>
      <c r="N4254" s="87">
        <v>9702347.1999999899</v>
      </c>
      <c r="O4254" s="87" t="s">
        <v>1227</v>
      </c>
      <c r="P4254" s="87" t="str">
        <f>VLOOKUP(CENSO[[#This Row],[DAP (cm)]],CD[],2,TRUE)</f>
        <v>TORA</v>
      </c>
      <c r="Q4254" s="87" t="str">
        <f>VLOOKUP(CENSO[[#This Row],[DAP (cm)]],DD[],2,TRUE)</f>
        <v>70├ 80</v>
      </c>
      <c r="R4254" s="87" t="str" cm="1">
        <f t="array" ref="R4254">INDEX(_xlfn.TEXTSPLIT(CENSO[[#This Row],[NOME CIENTIFICO]]," "),1)</f>
        <v>Parahancornia</v>
      </c>
      <c r="S4254" s="98" t="s">
        <v>1004</v>
      </c>
      <c r="T4254" s="87">
        <f>_xlfn.MINIFS(CENSO[DAP (cm)],CENSO[NOME CIENTIFICO],CENSO[[#This Row],[NOME CIENTIFICO]])</f>
        <v>39.788735772973837</v>
      </c>
      <c r="U42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54" s="87" t="str">
        <f>IF(CENSO[[#This Row],[DAP (cm)]]&lt;CENSO[[#This Row],[DMCE (cm)]],"DAP &lt; DMCE","DAP ≥ DMCE")</f>
        <v>DAP ≥ DMCE</v>
      </c>
      <c r="W4254" s="87" t="str">
        <f>IF(CENSO[[#This Row],[DAP (cm)]]&gt;200, "Superior", "Inferior")</f>
        <v>Inferior</v>
      </c>
      <c r="X4254" s="87" t="str">
        <f>VLOOKUP(CENSO[[#This Row],[NOME COMUM]],ESPECIES[],4,FALSE)</f>
        <v>Não</v>
      </c>
      <c r="Y4254" s="87" t="str">
        <f>IF(IFERROR(VLOOKUP(CENSO[[#This Row],[NOME COMUM]],COMERCIAIS[],2, FALSE), "Não") &lt;&gt; "Não", "Sim", "Não")</f>
        <v>Não</v>
      </c>
      <c r="Z4254" s="133">
        <f>CENSO[[#This Row],[g (m²)]]/SUM(AEEF[AEEF-UT])</f>
        <v>8.63252698178466E-4</v>
      </c>
      <c r="AA4254" s="133">
        <f>CENSO[[#This Row],[v (m³)]]/SUM(AEEF[AEEF-UT])</f>
        <v>1.2689814663223449E-2</v>
      </c>
    </row>
    <row r="4255" spans="1:27" ht="14">
      <c r="A4255" s="86">
        <v>1</v>
      </c>
      <c r="B4255" s="86">
        <v>2</v>
      </c>
      <c r="C4255" s="63">
        <v>117</v>
      </c>
      <c r="D4255" s="63">
        <v>4255</v>
      </c>
      <c r="E4255" s="63" t="str">
        <f>VLOOKUP(CENSO[[#This Row],[NOME COMUM]],ESPECIES[],2,FALSE)</f>
        <v>Manilkara huberi (Ducke) Chevalier</v>
      </c>
      <c r="F4255" s="64" t="s">
        <v>30</v>
      </c>
      <c r="G4255" s="64">
        <v>300</v>
      </c>
      <c r="H4255" s="97">
        <f>CENSO[[#This Row],[CAP (cm)]]/PI()</f>
        <v>95.4929658551372</v>
      </c>
      <c r="I4255" s="64">
        <v>22</v>
      </c>
      <c r="J4255" s="96">
        <f>(PI()*(CENSO[[#This Row],[DAP (cm)]]^2))/40000</f>
        <v>0.7161972439135289</v>
      </c>
      <c r="K4255" s="96">
        <f>CENSO[[#This Row],[g (m²)]]*CENSO[[#This Row],[H (m)]]*0.7</f>
        <v>11.029437556268345</v>
      </c>
      <c r="L4255" s="64">
        <v>1</v>
      </c>
      <c r="M4255" s="65">
        <v>366240.799999999</v>
      </c>
      <c r="N4255" s="87">
        <v>9702355.3000000007</v>
      </c>
      <c r="O4255" s="87" t="s">
        <v>1228</v>
      </c>
      <c r="P4255" s="87" t="str">
        <f>VLOOKUP(CENSO[[#This Row],[DAP (cm)]],CD[],2,TRUE)</f>
        <v>TORA</v>
      </c>
      <c r="Q4255" s="87" t="str">
        <f>VLOOKUP(CENSO[[#This Row],[DAP (cm)]],DD[],2,TRUE)</f>
        <v>90├ 100</v>
      </c>
      <c r="R4255" s="87" t="str" cm="1">
        <f t="array" ref="R4255">INDEX(_xlfn.TEXTSPLIT(CENSO[[#This Row],[NOME CIENTIFICO]]," "),1)</f>
        <v>Manilkara</v>
      </c>
      <c r="S4255" s="98" t="s">
        <v>1004</v>
      </c>
      <c r="T4255" s="87">
        <f>_xlfn.MINIFS(CENSO[DAP (cm)],CENSO[NOME CIENTIFICO],CENSO[[#This Row],[NOME CIENTIFICO]])</f>
        <v>41.38028520389279</v>
      </c>
      <c r="U42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255" s="87" t="str">
        <f>IF(CENSO[[#This Row],[DAP (cm)]]&lt;CENSO[[#This Row],[DMCE (cm)]],"DAP &lt; DMCE","DAP ≥ DMCE")</f>
        <v>DAP ≥ DMCE</v>
      </c>
      <c r="W4255" s="87" t="str">
        <f>IF(CENSO[[#This Row],[DAP (cm)]]&gt;200, "Superior", "Inferior")</f>
        <v>Inferior</v>
      </c>
      <c r="X4255" s="87" t="str">
        <f>VLOOKUP(CENSO[[#This Row],[NOME COMUM]],ESPECIES[],4,FALSE)</f>
        <v>Não</v>
      </c>
      <c r="Y4255" s="87" t="str">
        <f>IF(IFERROR(VLOOKUP(CENSO[[#This Row],[NOME COMUM]],COMERCIAIS[],2, FALSE), "Não") &lt;&gt; "Não", "Sim", "Não")</f>
        <v>Sim</v>
      </c>
      <c r="Z4255" s="133">
        <f>CENSO[[#This Row],[g (m²)]]/SUM(AEEF[AEEF-UT])</f>
        <v>1.2530885443148001E-3</v>
      </c>
      <c r="AA4255" s="133">
        <f>CENSO[[#This Row],[v (m³)]]/SUM(AEEF[AEEF-UT])</f>
        <v>1.929756358244792E-2</v>
      </c>
    </row>
    <row r="4256" spans="1:27" ht="14">
      <c r="A4256" s="86">
        <v>1</v>
      </c>
      <c r="B4256" s="86">
        <v>2</v>
      </c>
      <c r="C4256" s="63">
        <v>117</v>
      </c>
      <c r="D4256" s="63">
        <v>4256</v>
      </c>
      <c r="E4256" s="63" t="str">
        <f>VLOOKUP(CENSO[[#This Row],[NOME COMUM]],ESPECIES[],2,FALSE)</f>
        <v>Hymenolobium petraeum Ducke</v>
      </c>
      <c r="F4256" s="64" t="s">
        <v>40</v>
      </c>
      <c r="G4256" s="64">
        <v>199</v>
      </c>
      <c r="H4256" s="97">
        <f>CENSO[[#This Row],[CAP (cm)]]/PI()</f>
        <v>63.343667350574343</v>
      </c>
      <c r="I4256" s="64">
        <v>17</v>
      </c>
      <c r="J4256" s="96">
        <f>(PI()*(CENSO[[#This Row],[DAP (cm)]]^2))/40000</f>
        <v>0.31513474506910732</v>
      </c>
      <c r="K4256" s="96">
        <f>CENSO[[#This Row],[g (m²)]]*CENSO[[#This Row],[H (m)]]*0.7</f>
        <v>3.7501034663223769</v>
      </c>
      <c r="L4256" s="64">
        <v>1</v>
      </c>
      <c r="M4256" s="65">
        <v>366240.09999999899</v>
      </c>
      <c r="N4256" s="87">
        <v>9702284.9000000004</v>
      </c>
      <c r="O4256" s="87" t="s">
        <v>1228</v>
      </c>
      <c r="P4256" s="87" t="str">
        <f>VLOOKUP(CENSO[[#This Row],[DAP (cm)]],CD[],2,TRUE)</f>
        <v>TORA</v>
      </c>
      <c r="Q4256" s="87" t="str">
        <f>VLOOKUP(CENSO[[#This Row],[DAP (cm)]],DD[],2,TRUE)</f>
        <v>60├ 70</v>
      </c>
      <c r="R4256" s="87" t="str" cm="1">
        <f t="array" ref="R4256">INDEX(_xlfn.TEXTSPLIT(CENSO[[#This Row],[NOME CIENTIFICO]]," "),1)</f>
        <v>Hymenolobium</v>
      </c>
      <c r="S4256" s="98" t="s">
        <v>1004</v>
      </c>
      <c r="T4256" s="87">
        <f>_xlfn.MINIFS(CENSO[DAP (cm)],CENSO[NOME CIENTIFICO],CENSO[[#This Row],[NOME CIENTIFICO]])</f>
        <v>41.38028520389279</v>
      </c>
      <c r="U42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256" s="87" t="str">
        <f>IF(CENSO[[#This Row],[DAP (cm)]]&lt;CENSO[[#This Row],[DMCE (cm)]],"DAP &lt; DMCE","DAP ≥ DMCE")</f>
        <v>DAP ≥ DMCE</v>
      </c>
      <c r="W4256" s="87" t="str">
        <f>IF(CENSO[[#This Row],[DAP (cm)]]&gt;200, "Superior", "Inferior")</f>
        <v>Inferior</v>
      </c>
      <c r="X4256" s="87" t="str">
        <f>VLOOKUP(CENSO[[#This Row],[NOME COMUM]],ESPECIES[],4,FALSE)</f>
        <v>Não</v>
      </c>
      <c r="Y4256" s="87" t="str">
        <f>IF(IFERROR(VLOOKUP(CENSO[[#This Row],[NOME COMUM]],COMERCIAIS[],2, FALSE), "Não") &lt;&gt; "Não", "Sim", "Não")</f>
        <v>Sim</v>
      </c>
      <c r="Z4256" s="133">
        <f>CENSO[[#This Row],[g (m²)]]/SUM(AEEF[AEEF-UT])</f>
        <v>5.5137288270456E-4</v>
      </c>
      <c r="AA4256" s="133">
        <f>CENSO[[#This Row],[v (m³)]]/SUM(AEEF[AEEF-UT])</f>
        <v>6.5613373041842633E-3</v>
      </c>
    </row>
    <row r="4257" spans="1:27" ht="14">
      <c r="A4257" s="86">
        <v>1</v>
      </c>
      <c r="B4257" s="86">
        <v>2</v>
      </c>
      <c r="C4257" s="63">
        <v>117</v>
      </c>
      <c r="D4257" s="63">
        <v>4257</v>
      </c>
      <c r="E4257" s="63" t="str">
        <f>VLOOKUP(CENSO[[#This Row],[NOME COMUM]],ESPECIES[],2,FALSE)</f>
        <v>Astronium lecointei Ducke</v>
      </c>
      <c r="F4257" s="64" t="s">
        <v>5</v>
      </c>
      <c r="G4257" s="64">
        <v>190</v>
      </c>
      <c r="H4257" s="97">
        <f>CENSO[[#This Row],[CAP (cm)]]/PI()</f>
        <v>60.478878374920228</v>
      </c>
      <c r="I4257" s="64">
        <v>23</v>
      </c>
      <c r="J4257" s="96">
        <f>(PI()*(CENSO[[#This Row],[DAP (cm)]]^2))/40000</f>
        <v>0.28727467228087106</v>
      </c>
      <c r="K4257" s="96">
        <f>CENSO[[#This Row],[g (m²)]]*CENSO[[#This Row],[H (m)]]*0.7</f>
        <v>4.6251222237220233</v>
      </c>
      <c r="L4257" s="64">
        <v>1</v>
      </c>
      <c r="M4257" s="65">
        <v>366243.9</v>
      </c>
      <c r="N4257" s="87">
        <v>9702274.6999999899</v>
      </c>
      <c r="O4257" s="87" t="s">
        <v>1228</v>
      </c>
      <c r="P4257" s="87" t="str">
        <f>VLOOKUP(CENSO[[#This Row],[DAP (cm)]],CD[],2,TRUE)</f>
        <v>TORA</v>
      </c>
      <c r="Q4257" s="87" t="str">
        <f>VLOOKUP(CENSO[[#This Row],[DAP (cm)]],DD[],2,TRUE)</f>
        <v>60├ 70</v>
      </c>
      <c r="R4257" s="87" t="str" cm="1">
        <f t="array" ref="R4257">INDEX(_xlfn.TEXTSPLIT(CENSO[[#This Row],[NOME CIENTIFICO]]," "),1)</f>
        <v>Astronium</v>
      </c>
      <c r="S4257" s="98" t="s">
        <v>1004</v>
      </c>
      <c r="T4257" s="87">
        <f>_xlfn.MINIFS(CENSO[DAP (cm)],CENSO[NOME CIENTIFICO],CENSO[[#This Row],[NOME CIENTIFICO]])</f>
        <v>40.107045659157627</v>
      </c>
      <c r="U42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257" s="87" t="str">
        <f>IF(CENSO[[#This Row],[DAP (cm)]]&lt;CENSO[[#This Row],[DMCE (cm)]],"DAP &lt; DMCE","DAP ≥ DMCE")</f>
        <v>DAP ≥ DMCE</v>
      </c>
      <c r="W4257" s="87" t="str">
        <f>IF(CENSO[[#This Row],[DAP (cm)]]&gt;200, "Superior", "Inferior")</f>
        <v>Inferior</v>
      </c>
      <c r="X4257" s="87" t="str">
        <f>VLOOKUP(CENSO[[#This Row],[NOME COMUM]],ESPECIES[],4,FALSE)</f>
        <v>Não</v>
      </c>
      <c r="Y4257" s="87" t="str">
        <f>IF(IFERROR(VLOOKUP(CENSO[[#This Row],[NOME COMUM]],COMERCIAIS[],2, FALSE), "Não") &lt;&gt; "Não", "Sim", "Não")</f>
        <v>Sim</v>
      </c>
      <c r="Z4257" s="133">
        <f>CENSO[[#This Row],[g (m²)]]/SUM(AEEF[AEEF-UT])</f>
        <v>5.0262773833071434E-4</v>
      </c>
      <c r="AA4257" s="133">
        <f>CENSO[[#This Row],[v (m³)]]/SUM(AEEF[AEEF-UT])</f>
        <v>8.0923065871244988E-3</v>
      </c>
    </row>
    <row r="4258" spans="1:27" ht="14">
      <c r="A4258" s="86">
        <v>1</v>
      </c>
      <c r="B4258" s="86">
        <v>2</v>
      </c>
      <c r="C4258" s="63">
        <v>117</v>
      </c>
      <c r="D4258" s="63">
        <v>4258</v>
      </c>
      <c r="E4258" s="63" t="str">
        <f>VLOOKUP(CENSO[[#This Row],[NOME COMUM]],ESPECIES[],2,FALSE)</f>
        <v>Piptadenia suaveolens Miq.</v>
      </c>
      <c r="F4258" s="64" t="s">
        <v>22</v>
      </c>
      <c r="G4258" s="64">
        <v>195</v>
      </c>
      <c r="H4258" s="97">
        <f>CENSO[[#This Row],[CAP (cm)]]/PI()</f>
        <v>62.070427805839181</v>
      </c>
      <c r="I4258" s="64">
        <v>13</v>
      </c>
      <c r="J4258" s="96">
        <f>(PI()*(CENSO[[#This Row],[DAP (cm)]]^2))/40000</f>
        <v>0.30259333555346601</v>
      </c>
      <c r="K4258" s="96">
        <f>CENSO[[#This Row],[g (m²)]]*CENSO[[#This Row],[H (m)]]*0.7</f>
        <v>2.7535993535365404</v>
      </c>
      <c r="L4258" s="64">
        <v>1</v>
      </c>
      <c r="M4258" s="65">
        <v>366239.799999999</v>
      </c>
      <c r="N4258" s="87">
        <v>9702266.6999999899</v>
      </c>
      <c r="O4258" s="87" t="s">
        <v>1228</v>
      </c>
      <c r="P4258" s="87" t="str">
        <f>VLOOKUP(CENSO[[#This Row],[DAP (cm)]],CD[],2,TRUE)</f>
        <v>TORA</v>
      </c>
      <c r="Q4258" s="87" t="str">
        <f>VLOOKUP(CENSO[[#This Row],[DAP (cm)]],DD[],2,TRUE)</f>
        <v>60├ 70</v>
      </c>
      <c r="R4258" s="87" t="str" cm="1">
        <f t="array" ref="R4258">INDEX(_xlfn.TEXTSPLIT(CENSO[[#This Row],[NOME CIENTIFICO]]," "),1)</f>
        <v>Piptadenia</v>
      </c>
      <c r="S4258" s="98" t="s">
        <v>1004</v>
      </c>
      <c r="T4258" s="87">
        <f>_xlfn.MINIFS(CENSO[DAP (cm)],CENSO[NOME CIENTIFICO],CENSO[[#This Row],[NOME CIENTIFICO]])</f>
        <v>39.788735772973837</v>
      </c>
      <c r="U42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58" s="87" t="str">
        <f>IF(CENSO[[#This Row],[DAP (cm)]]&lt;CENSO[[#This Row],[DMCE (cm)]],"DAP &lt; DMCE","DAP ≥ DMCE")</f>
        <v>DAP ≥ DMCE</v>
      </c>
      <c r="W4258" s="87" t="str">
        <f>IF(CENSO[[#This Row],[DAP (cm)]]&gt;200, "Superior", "Inferior")</f>
        <v>Inferior</v>
      </c>
      <c r="X4258" s="87" t="str">
        <f>VLOOKUP(CENSO[[#This Row],[NOME COMUM]],ESPECIES[],4,FALSE)</f>
        <v>Não</v>
      </c>
      <c r="Y4258" s="87" t="str">
        <f>IF(IFERROR(VLOOKUP(CENSO[[#This Row],[NOME COMUM]],COMERCIAIS[],2, FALSE), "Não") &lt;&gt; "Não", "Sim", "Não")</f>
        <v>Sim</v>
      </c>
      <c r="Z4258" s="133">
        <f>CENSO[[#This Row],[g (m²)]]/SUM(AEEF[AEEF-UT])</f>
        <v>5.2942990997300308E-4</v>
      </c>
      <c r="AA4258" s="133">
        <f>CENSO[[#This Row],[v (m³)]]/SUM(AEEF[AEEF-UT])</f>
        <v>4.8178121807543276E-3</v>
      </c>
    </row>
    <row r="4259" spans="1:27" ht="14">
      <c r="A4259" s="86">
        <v>1</v>
      </c>
      <c r="B4259" s="86">
        <v>2</v>
      </c>
      <c r="C4259" s="63">
        <v>117</v>
      </c>
      <c r="D4259" s="63">
        <v>4259</v>
      </c>
      <c r="E4259" s="63" t="str">
        <f>VLOOKUP(CENSO[[#This Row],[NOME COMUM]],ESPECIES[],2,FALSE)</f>
        <v>Pouteria sp.</v>
      </c>
      <c r="F4259" s="64" t="s">
        <v>83</v>
      </c>
      <c r="G4259" s="64">
        <v>178</v>
      </c>
      <c r="H4259" s="97">
        <f>CENSO[[#This Row],[CAP (cm)]]/PI()</f>
        <v>56.659159740714742</v>
      </c>
      <c r="I4259" s="64">
        <v>20</v>
      </c>
      <c r="J4259" s="96">
        <f>(PI()*(CENSO[[#This Row],[DAP (cm)]]^2))/40000</f>
        <v>0.2521332608461806</v>
      </c>
      <c r="K4259" s="96">
        <f>CENSO[[#This Row],[g (m²)]]*CENSO[[#This Row],[H (m)]]*0.7</f>
        <v>3.5298656518465279</v>
      </c>
      <c r="L4259" s="64">
        <v>1</v>
      </c>
      <c r="M4259" s="65">
        <v>366235.09999999899</v>
      </c>
      <c r="N4259" s="87">
        <v>9702308.5999999903</v>
      </c>
      <c r="O4259" s="87" t="s">
        <v>1227</v>
      </c>
      <c r="P4259" s="87" t="str">
        <f>VLOOKUP(CENSO[[#This Row],[DAP (cm)]],CD[],2,TRUE)</f>
        <v>TORA</v>
      </c>
      <c r="Q4259" s="87" t="str">
        <f>VLOOKUP(CENSO[[#This Row],[DAP (cm)]],DD[],2,TRUE)</f>
        <v>50├ 60</v>
      </c>
      <c r="R4259" s="87" t="str" cm="1">
        <f t="array" ref="R4259">INDEX(_xlfn.TEXTSPLIT(CENSO[[#This Row],[NOME CIENTIFICO]]," "),1)</f>
        <v>Pouteria</v>
      </c>
      <c r="S4259" s="98" t="s">
        <v>1004</v>
      </c>
      <c r="T4259" s="87">
        <f>_xlfn.MINIFS(CENSO[DAP (cm)],CENSO[NOME CIENTIFICO],CENSO[[#This Row],[NOME CIENTIFICO]])</f>
        <v>39.788735772973837</v>
      </c>
      <c r="U42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59" s="87" t="str">
        <f>IF(CENSO[[#This Row],[DAP (cm)]]&lt;CENSO[[#This Row],[DMCE (cm)]],"DAP &lt; DMCE","DAP ≥ DMCE")</f>
        <v>DAP ≥ DMCE</v>
      </c>
      <c r="W4259" s="87" t="str">
        <f>IF(CENSO[[#This Row],[DAP (cm)]]&gt;200, "Superior", "Inferior")</f>
        <v>Inferior</v>
      </c>
      <c r="X4259" s="87" t="str">
        <f>VLOOKUP(CENSO[[#This Row],[NOME COMUM]],ESPECIES[],4,FALSE)</f>
        <v>Não</v>
      </c>
      <c r="Y4259" s="87" t="str">
        <f>IF(IFERROR(VLOOKUP(CENSO[[#This Row],[NOME COMUM]],COMERCIAIS[],2, FALSE), "Não") &lt;&gt; "Não", "Sim", "Não")</f>
        <v>Não</v>
      </c>
      <c r="Z4259" s="133">
        <f>CENSO[[#This Row],[g (m²)]]/SUM(AEEF[AEEF-UT])</f>
        <v>4.4114286042300146E-4</v>
      </c>
      <c r="AA4259" s="133">
        <f>CENSO[[#This Row],[v (m³)]]/SUM(AEEF[AEEF-UT])</f>
        <v>6.1760000459220197E-3</v>
      </c>
    </row>
    <row r="4260" spans="1:27" ht="14">
      <c r="A4260" s="86">
        <v>1</v>
      </c>
      <c r="B4260" s="86">
        <v>2</v>
      </c>
      <c r="C4260" s="63">
        <v>117</v>
      </c>
      <c r="D4260" s="63">
        <v>4260</v>
      </c>
      <c r="E4260" s="63" t="str">
        <f>VLOOKUP(CENSO[[#This Row],[NOME COMUM]],ESPECIES[],2,FALSE)</f>
        <v>Enterolobium contortisiliquum (Vell.) Morong</v>
      </c>
      <c r="F4260" s="64" t="s">
        <v>45</v>
      </c>
      <c r="G4260" s="64">
        <v>400</v>
      </c>
      <c r="H4260" s="97">
        <f>CENSO[[#This Row],[CAP (cm)]]/PI()</f>
        <v>127.32395447351627</v>
      </c>
      <c r="I4260" s="64">
        <v>20</v>
      </c>
      <c r="J4260" s="96">
        <f>(PI()*(CENSO[[#This Row],[DAP (cm)]]^2))/40000</f>
        <v>1.2732395447351625</v>
      </c>
      <c r="K4260" s="96">
        <f>CENSO[[#This Row],[g (m²)]]*CENSO[[#This Row],[H (m)]]*0.7</f>
        <v>17.825353626292273</v>
      </c>
      <c r="L4260" s="64">
        <v>1</v>
      </c>
      <c r="M4260" s="65">
        <v>366220.9</v>
      </c>
      <c r="N4260" s="87">
        <v>9702303.0999999903</v>
      </c>
      <c r="O4260" s="87" t="s">
        <v>1228</v>
      </c>
      <c r="P4260" s="87" t="str">
        <f>VLOOKUP(CENSO[[#This Row],[DAP (cm)]],CD[],2,TRUE)</f>
        <v>TORA</v>
      </c>
      <c r="Q4260" s="87" t="str">
        <f>VLOOKUP(CENSO[[#This Row],[DAP (cm)]],DD[],2,TRUE)</f>
        <v>120├ 130</v>
      </c>
      <c r="R4260" s="87" t="str" cm="1">
        <f t="array" ref="R4260">INDEX(_xlfn.TEXTSPLIT(CENSO[[#This Row],[NOME CIENTIFICO]]," "),1)</f>
        <v>Enterolobium</v>
      </c>
      <c r="S4260" s="98" t="s">
        <v>1004</v>
      </c>
      <c r="T4260" s="87">
        <f>_xlfn.MINIFS(CENSO[DAP (cm)],CENSO[NOME CIENTIFICO],CENSO[[#This Row],[NOME CIENTIFICO]])</f>
        <v>42.971834634811742</v>
      </c>
      <c r="U42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4260" s="87" t="str">
        <f>IF(CENSO[[#This Row],[DAP (cm)]]&lt;CENSO[[#This Row],[DMCE (cm)]],"DAP &lt; DMCE","DAP ≥ DMCE")</f>
        <v>DAP ≥ DMCE</v>
      </c>
      <c r="W4260" s="87" t="str">
        <f>IF(CENSO[[#This Row],[DAP (cm)]]&gt;200, "Superior", "Inferior")</f>
        <v>Inferior</v>
      </c>
      <c r="X4260" s="87" t="str">
        <f>VLOOKUP(CENSO[[#This Row],[NOME COMUM]],ESPECIES[],4,FALSE)</f>
        <v>Não</v>
      </c>
      <c r="Y4260" s="87" t="str">
        <f>IF(IFERROR(VLOOKUP(CENSO[[#This Row],[NOME COMUM]],COMERCIAIS[],2, FALSE), "Não") &lt;&gt; "Não", "Sim", "Não")</f>
        <v>Sim</v>
      </c>
      <c r="Z4260" s="133">
        <f>CENSO[[#This Row],[g (m²)]]/SUM(AEEF[AEEF-UT])</f>
        <v>2.2277129676707558E-3</v>
      </c>
      <c r="AA4260" s="133">
        <f>CENSO[[#This Row],[v (m³)]]/SUM(AEEF[AEEF-UT])</f>
        <v>3.1187981547390577E-2</v>
      </c>
    </row>
    <row r="4261" spans="1:27" ht="14">
      <c r="A4261" s="86">
        <v>1</v>
      </c>
      <c r="B4261" s="86">
        <v>2</v>
      </c>
      <c r="C4261" s="63">
        <v>117</v>
      </c>
      <c r="D4261" s="63">
        <v>4261</v>
      </c>
      <c r="E4261" s="63" t="str">
        <f>VLOOKUP(CENSO[[#This Row],[NOME COMUM]],ESPECIES[],2,FALSE)</f>
        <v>Goupia glabra Aubl.</v>
      </c>
      <c r="F4261" s="64" t="s">
        <v>34</v>
      </c>
      <c r="G4261" s="64">
        <v>190</v>
      </c>
      <c r="H4261" s="97">
        <f>CENSO[[#This Row],[CAP (cm)]]/PI()</f>
        <v>60.478878374920228</v>
      </c>
      <c r="I4261" s="64">
        <v>14</v>
      </c>
      <c r="J4261" s="96">
        <f>(PI()*(CENSO[[#This Row],[DAP (cm)]]^2))/40000</f>
        <v>0.28727467228087106</v>
      </c>
      <c r="K4261" s="96">
        <f>CENSO[[#This Row],[g (m²)]]*CENSO[[#This Row],[H (m)]]*0.7</f>
        <v>2.8152917883525364</v>
      </c>
      <c r="L4261" s="64">
        <v>1</v>
      </c>
      <c r="M4261" s="65">
        <v>366203.9</v>
      </c>
      <c r="N4261" s="87">
        <v>9702279.0999999903</v>
      </c>
      <c r="O4261" s="87" t="s">
        <v>1228</v>
      </c>
      <c r="P4261" s="87" t="str">
        <f>VLOOKUP(CENSO[[#This Row],[DAP (cm)]],CD[],2,TRUE)</f>
        <v>TORA</v>
      </c>
      <c r="Q4261" s="87" t="str">
        <f>VLOOKUP(CENSO[[#This Row],[DAP (cm)]],DD[],2,TRUE)</f>
        <v>60├ 70</v>
      </c>
      <c r="R4261" s="87" t="str" cm="1">
        <f t="array" ref="R4261">INDEX(_xlfn.TEXTSPLIT(CENSO[[#This Row],[NOME CIENTIFICO]]," "),1)</f>
        <v>Goupia</v>
      </c>
      <c r="S4261" s="98" t="s">
        <v>1004</v>
      </c>
      <c r="T4261" s="87">
        <f>_xlfn.MINIFS(CENSO[DAP (cm)],CENSO[NOME CIENTIFICO],CENSO[[#This Row],[NOME CIENTIFICO]])</f>
        <v>40.107045659157627</v>
      </c>
      <c r="U42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261" s="87" t="str">
        <f>IF(CENSO[[#This Row],[DAP (cm)]]&lt;CENSO[[#This Row],[DMCE (cm)]],"DAP &lt; DMCE","DAP ≥ DMCE")</f>
        <v>DAP ≥ DMCE</v>
      </c>
      <c r="W4261" s="87" t="str">
        <f>IF(CENSO[[#This Row],[DAP (cm)]]&gt;200, "Superior", "Inferior")</f>
        <v>Inferior</v>
      </c>
      <c r="X4261" s="87" t="str">
        <f>VLOOKUP(CENSO[[#This Row],[NOME COMUM]],ESPECIES[],4,FALSE)</f>
        <v>Não</v>
      </c>
      <c r="Y4261" s="87" t="str">
        <f>IF(IFERROR(VLOOKUP(CENSO[[#This Row],[NOME COMUM]],COMERCIAIS[],2, FALSE), "Não") &lt;&gt; "Não", "Sim", "Não")</f>
        <v>Sim</v>
      </c>
      <c r="Z4261" s="133">
        <f>CENSO[[#This Row],[g (m²)]]/SUM(AEEF[AEEF-UT])</f>
        <v>5.0262773833071434E-4</v>
      </c>
      <c r="AA4261" s="133">
        <f>CENSO[[#This Row],[v (m³)]]/SUM(AEEF[AEEF-UT])</f>
        <v>4.9257518356409999E-3</v>
      </c>
    </row>
    <row r="4262" spans="1:27" ht="14">
      <c r="A4262" s="86">
        <v>1</v>
      </c>
      <c r="B4262" s="86">
        <v>2</v>
      </c>
      <c r="C4262" s="63">
        <v>117</v>
      </c>
      <c r="D4262" s="63">
        <v>4262</v>
      </c>
      <c r="E4262" s="63" t="str">
        <f>VLOOKUP(CENSO[[#This Row],[NOME COMUM]],ESPECIES[],2,FALSE)</f>
        <v>Pouteria sp.</v>
      </c>
      <c r="F4262" s="64" t="s">
        <v>83</v>
      </c>
      <c r="G4262" s="64">
        <v>200</v>
      </c>
      <c r="H4262" s="97">
        <f>CENSO[[#This Row],[CAP (cm)]]/PI()</f>
        <v>63.661977236758133</v>
      </c>
      <c r="I4262" s="64">
        <v>22</v>
      </c>
      <c r="J4262" s="96">
        <f>(PI()*(CENSO[[#This Row],[DAP (cm)]]^2))/40000</f>
        <v>0.31830988618379064</v>
      </c>
      <c r="K4262" s="96">
        <f>CENSO[[#This Row],[g (m²)]]*CENSO[[#This Row],[H (m)]]*0.7</f>
        <v>4.9019722472303755</v>
      </c>
      <c r="L4262" s="64">
        <v>1</v>
      </c>
      <c r="M4262" s="65">
        <v>366227.299999999</v>
      </c>
      <c r="N4262" s="87">
        <v>9702256.9000000004</v>
      </c>
      <c r="O4262" s="87" t="s">
        <v>1227</v>
      </c>
      <c r="P4262" s="87" t="str">
        <f>VLOOKUP(CENSO[[#This Row],[DAP (cm)]],CD[],2,TRUE)</f>
        <v>TORA</v>
      </c>
      <c r="Q4262" s="87" t="str">
        <f>VLOOKUP(CENSO[[#This Row],[DAP (cm)]],DD[],2,TRUE)</f>
        <v>60├ 70</v>
      </c>
      <c r="R4262" s="87" t="str" cm="1">
        <f t="array" ref="R4262">INDEX(_xlfn.TEXTSPLIT(CENSO[[#This Row],[NOME CIENTIFICO]]," "),1)</f>
        <v>Pouteria</v>
      </c>
      <c r="S4262" s="98" t="s">
        <v>1004</v>
      </c>
      <c r="T4262" s="87">
        <f>_xlfn.MINIFS(CENSO[DAP (cm)],CENSO[NOME CIENTIFICO],CENSO[[#This Row],[NOME CIENTIFICO]])</f>
        <v>39.788735772973837</v>
      </c>
      <c r="U42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62" s="87" t="str">
        <f>IF(CENSO[[#This Row],[DAP (cm)]]&lt;CENSO[[#This Row],[DMCE (cm)]],"DAP &lt; DMCE","DAP ≥ DMCE")</f>
        <v>DAP ≥ DMCE</v>
      </c>
      <c r="W4262" s="87" t="str">
        <f>IF(CENSO[[#This Row],[DAP (cm)]]&gt;200, "Superior", "Inferior")</f>
        <v>Inferior</v>
      </c>
      <c r="X4262" s="87" t="str">
        <f>VLOOKUP(CENSO[[#This Row],[NOME COMUM]],ESPECIES[],4,FALSE)</f>
        <v>Não</v>
      </c>
      <c r="Y4262" s="87" t="str">
        <f>IF(IFERROR(VLOOKUP(CENSO[[#This Row],[NOME COMUM]],COMERCIAIS[],2, FALSE), "Não") &lt;&gt; "Não", "Sim", "Não")</f>
        <v>Não</v>
      </c>
      <c r="Z4262" s="133">
        <f>CENSO[[#This Row],[g (m²)]]/SUM(AEEF[AEEF-UT])</f>
        <v>5.5692824191768894E-4</v>
      </c>
      <c r="AA4262" s="133">
        <f>CENSO[[#This Row],[v (m³)]]/SUM(AEEF[AEEF-UT])</f>
        <v>8.5766949255324087E-3</v>
      </c>
    </row>
    <row r="4263" spans="1:27" ht="14">
      <c r="A4263" s="86">
        <v>1</v>
      </c>
      <c r="B4263" s="86">
        <v>2</v>
      </c>
      <c r="C4263" s="63">
        <v>117</v>
      </c>
      <c r="D4263" s="63">
        <v>4263</v>
      </c>
      <c r="E4263" s="63" t="str">
        <f>VLOOKUP(CENSO[[#This Row],[NOME COMUM]],ESPECIES[],2,FALSE)</f>
        <v>Erisma uncinatum Warm.</v>
      </c>
      <c r="F4263" s="64" t="s">
        <v>98</v>
      </c>
      <c r="G4263" s="64">
        <v>400</v>
      </c>
      <c r="H4263" s="97">
        <f>CENSO[[#This Row],[CAP (cm)]]/PI()</f>
        <v>127.32395447351627</v>
      </c>
      <c r="I4263" s="64">
        <v>17</v>
      </c>
      <c r="J4263" s="96">
        <f>(PI()*(CENSO[[#This Row],[DAP (cm)]]^2))/40000</f>
        <v>1.2732395447351625</v>
      </c>
      <c r="K4263" s="96">
        <f>CENSO[[#This Row],[g (m²)]]*CENSO[[#This Row],[H (m)]]*0.7</f>
        <v>15.151550582348433</v>
      </c>
      <c r="L4263" s="64">
        <v>1</v>
      </c>
      <c r="M4263" s="65">
        <v>366219.2</v>
      </c>
      <c r="N4263" s="87">
        <v>9702260.8000000007</v>
      </c>
      <c r="O4263" s="87" t="s">
        <v>1228</v>
      </c>
      <c r="P4263" s="87" t="str">
        <f>VLOOKUP(CENSO[[#This Row],[DAP (cm)]],CD[],2,TRUE)</f>
        <v>TORA</v>
      </c>
      <c r="Q4263" s="87" t="str">
        <f>VLOOKUP(CENSO[[#This Row],[DAP (cm)]],DD[],2,TRUE)</f>
        <v>120├ 130</v>
      </c>
      <c r="R4263" s="87" t="str" cm="1">
        <f t="array" ref="R4263">INDEX(_xlfn.TEXTSPLIT(CENSO[[#This Row],[NOME CIENTIFICO]]," "),1)</f>
        <v>Erisma</v>
      </c>
      <c r="S4263" s="98" t="s">
        <v>1004</v>
      </c>
      <c r="T4263" s="87">
        <f>_xlfn.MINIFS(CENSO[DAP (cm)],CENSO[NOME CIENTIFICO],CENSO[[#This Row],[NOME CIENTIFICO]])</f>
        <v>41.38028520389279</v>
      </c>
      <c r="U42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263" s="87" t="str">
        <f>IF(CENSO[[#This Row],[DAP (cm)]]&lt;CENSO[[#This Row],[DMCE (cm)]],"DAP &lt; DMCE","DAP ≥ DMCE")</f>
        <v>DAP ≥ DMCE</v>
      </c>
      <c r="W4263" s="87" t="str">
        <f>IF(CENSO[[#This Row],[DAP (cm)]]&gt;200, "Superior", "Inferior")</f>
        <v>Inferior</v>
      </c>
      <c r="X4263" s="87" t="str">
        <f>VLOOKUP(CENSO[[#This Row],[NOME COMUM]],ESPECIES[],4,FALSE)</f>
        <v>Não</v>
      </c>
      <c r="Y4263" s="87" t="str">
        <f>IF(IFERROR(VLOOKUP(CENSO[[#This Row],[NOME COMUM]],COMERCIAIS[],2, FALSE), "Não") &lt;&gt; "Não", "Sim", "Não")</f>
        <v>Sim</v>
      </c>
      <c r="Z4263" s="133">
        <f>CENSO[[#This Row],[g (m²)]]/SUM(AEEF[AEEF-UT])</f>
        <v>2.2277129676707558E-3</v>
      </c>
      <c r="AA4263" s="133">
        <f>CENSO[[#This Row],[v (m³)]]/SUM(AEEF[AEEF-UT])</f>
        <v>2.6509784315281993E-2</v>
      </c>
    </row>
    <row r="4264" spans="1:27" ht="14">
      <c r="A4264" s="86">
        <v>1</v>
      </c>
      <c r="B4264" s="86">
        <v>2</v>
      </c>
      <c r="C4264" s="63">
        <v>117</v>
      </c>
      <c r="D4264" s="63">
        <v>4264</v>
      </c>
      <c r="E4264" s="63" t="str">
        <f>VLOOKUP(CENSO[[#This Row],[NOME COMUM]],ESPECIES[],2,FALSE)</f>
        <v>Couratari guianensis Aubl.</v>
      </c>
      <c r="F4264" s="64" t="s">
        <v>6</v>
      </c>
      <c r="G4264" s="64">
        <v>181</v>
      </c>
      <c r="H4264" s="97">
        <f>CENSO[[#This Row],[CAP (cm)]]/PI()</f>
        <v>57.614089399266113</v>
      </c>
      <c r="I4264" s="64">
        <v>24</v>
      </c>
      <c r="J4264" s="96">
        <f>(PI()*(CENSO[[#This Row],[DAP (cm)]]^2))/40000</f>
        <v>0.26070375453167915</v>
      </c>
      <c r="K4264" s="96">
        <f>CENSO[[#This Row],[g (m²)]]*CENSO[[#This Row],[H (m)]]*0.7</f>
        <v>4.3798230761322099</v>
      </c>
      <c r="L4264" s="64">
        <v>1</v>
      </c>
      <c r="M4264" s="65">
        <v>366192.5</v>
      </c>
      <c r="N4264" s="87">
        <v>9702267.9000000004</v>
      </c>
      <c r="O4264" s="87" t="s">
        <v>1228</v>
      </c>
      <c r="P4264" s="87" t="str">
        <f>VLOOKUP(CENSO[[#This Row],[DAP (cm)]],CD[],2,TRUE)</f>
        <v>TORA</v>
      </c>
      <c r="Q4264" s="87" t="str">
        <f>VLOOKUP(CENSO[[#This Row],[DAP (cm)]],DD[],2,TRUE)</f>
        <v>50├ 60</v>
      </c>
      <c r="R4264" s="87" t="str" cm="1">
        <f t="array" ref="R4264">INDEX(_xlfn.TEXTSPLIT(CENSO[[#This Row],[NOME CIENTIFICO]]," "),1)</f>
        <v>Couratari</v>
      </c>
      <c r="S4264" s="98" t="s">
        <v>1004</v>
      </c>
      <c r="T4264" s="87">
        <f>_xlfn.MINIFS(CENSO[DAP (cm)],CENSO[NOME CIENTIFICO],CENSO[[#This Row],[NOME CIENTIFICO]])</f>
        <v>38.833806114422465</v>
      </c>
      <c r="U42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64" s="87" t="str">
        <f>IF(CENSO[[#This Row],[DAP (cm)]]&lt;CENSO[[#This Row],[DMCE (cm)]],"DAP &lt; DMCE","DAP ≥ DMCE")</f>
        <v>DAP ≥ DMCE</v>
      </c>
      <c r="W4264" s="87" t="str">
        <f>IF(CENSO[[#This Row],[DAP (cm)]]&gt;200, "Superior", "Inferior")</f>
        <v>Inferior</v>
      </c>
      <c r="X4264" s="87" t="str">
        <f>VLOOKUP(CENSO[[#This Row],[NOME COMUM]],ESPECIES[],4,FALSE)</f>
        <v>Não</v>
      </c>
      <c r="Y4264" s="87" t="str">
        <f>IF(IFERROR(VLOOKUP(CENSO[[#This Row],[NOME COMUM]],COMERCIAIS[],2, FALSE), "Não") &lt;&gt; "Não", "Sim", "Não")</f>
        <v>Sim</v>
      </c>
      <c r="Z4264" s="133">
        <f>CENSO[[#This Row],[g (m²)]]/SUM(AEEF[AEEF-UT])</f>
        <v>4.5613815333663525E-4</v>
      </c>
      <c r="AA4264" s="133">
        <f>CENSO[[#This Row],[v (m³)]]/SUM(AEEF[AEEF-UT])</f>
        <v>7.6631209760554724E-3</v>
      </c>
    </row>
    <row r="4265" spans="1:27" ht="14">
      <c r="A4265" s="86">
        <v>1</v>
      </c>
      <c r="B4265" s="86">
        <v>2</v>
      </c>
      <c r="C4265" s="63">
        <v>117</v>
      </c>
      <c r="D4265" s="63">
        <v>4265</v>
      </c>
      <c r="E4265" s="63" t="str">
        <f>VLOOKUP(CENSO[[#This Row],[NOME COMUM]],ESPECIES[],2,FALSE)</f>
        <v>Tachigali myrmecophila Ducke</v>
      </c>
      <c r="F4265" s="64" t="s">
        <v>14</v>
      </c>
      <c r="G4265" s="64">
        <v>183</v>
      </c>
      <c r="H4265" s="97">
        <f>CENSO[[#This Row],[CAP (cm)]]/PI()</f>
        <v>58.250709171633694</v>
      </c>
      <c r="I4265" s="64">
        <v>16</v>
      </c>
      <c r="J4265" s="96">
        <f>(PI()*(CENSO[[#This Row],[DAP (cm)]]^2))/40000</f>
        <v>0.26649699446022412</v>
      </c>
      <c r="K4265" s="96">
        <f>CENSO[[#This Row],[g (m²)]]*CENSO[[#This Row],[H (m)]]*0.7</f>
        <v>2.9847663379545102</v>
      </c>
      <c r="L4265" s="64">
        <v>1</v>
      </c>
      <c r="M4265" s="65">
        <v>366222.7</v>
      </c>
      <c r="N4265" s="87">
        <v>9702248.0999999903</v>
      </c>
      <c r="O4265" s="87" t="s">
        <v>1228</v>
      </c>
      <c r="P4265" s="87" t="str">
        <f>VLOOKUP(CENSO[[#This Row],[DAP (cm)]],CD[],2,TRUE)</f>
        <v>TORA</v>
      </c>
      <c r="Q4265" s="87" t="str">
        <f>VLOOKUP(CENSO[[#This Row],[DAP (cm)]],DD[],2,TRUE)</f>
        <v>50├ 60</v>
      </c>
      <c r="R4265" s="87" t="str" cm="1">
        <f t="array" ref="R4265">INDEX(_xlfn.TEXTSPLIT(CENSO[[#This Row],[NOME CIENTIFICO]]," "),1)</f>
        <v>Tachigali</v>
      </c>
      <c r="S4265" s="98" t="s">
        <v>1004</v>
      </c>
      <c r="T4265" s="87">
        <f>_xlfn.MINIFS(CENSO[DAP (cm)],CENSO[NOME CIENTIFICO],CENSO[[#This Row],[NOME CIENTIFICO]])</f>
        <v>39.152116000606256</v>
      </c>
      <c r="U42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65" s="87" t="str">
        <f>IF(CENSO[[#This Row],[DAP (cm)]]&lt;CENSO[[#This Row],[DMCE (cm)]],"DAP &lt; DMCE","DAP ≥ DMCE")</f>
        <v>DAP ≥ DMCE</v>
      </c>
      <c r="W4265" s="87" t="str">
        <f>IF(CENSO[[#This Row],[DAP (cm)]]&gt;200, "Superior", "Inferior")</f>
        <v>Inferior</v>
      </c>
      <c r="X4265" s="87" t="str">
        <f>VLOOKUP(CENSO[[#This Row],[NOME COMUM]],ESPECIES[],4,FALSE)</f>
        <v>Não</v>
      </c>
      <c r="Y4265" s="87" t="str">
        <f>IF(IFERROR(VLOOKUP(CENSO[[#This Row],[NOME COMUM]],COMERCIAIS[],2, FALSE), "Não") &lt;&gt; "Não", "Sim", "Não")</f>
        <v>Sim</v>
      </c>
      <c r="Z4265" s="133">
        <f>CENSO[[#This Row],[g (m²)]]/SUM(AEEF[AEEF-UT])</f>
        <v>4.6627424733953712E-4</v>
      </c>
      <c r="AA4265" s="133">
        <f>CENSO[[#This Row],[v (m³)]]/SUM(AEEF[AEEF-UT])</f>
        <v>5.2222715702028161E-3</v>
      </c>
    </row>
    <row r="4266" spans="1:27" ht="14">
      <c r="A4266" s="86">
        <v>1</v>
      </c>
      <c r="B4266" s="86">
        <v>2</v>
      </c>
      <c r="C4266" s="63">
        <v>118</v>
      </c>
      <c r="D4266" s="63">
        <v>4266</v>
      </c>
      <c r="E4266" s="63" t="str">
        <f>VLOOKUP(CENSO[[#This Row],[NOME COMUM]],ESPECIES[],2,FALSE)</f>
        <v>Alexa grandiflora Ducke</v>
      </c>
      <c r="F4266" s="64" t="s">
        <v>13</v>
      </c>
      <c r="G4266" s="64">
        <v>150</v>
      </c>
      <c r="H4266" s="97">
        <f>CENSO[[#This Row],[CAP (cm)]]/PI()</f>
        <v>47.7464829275686</v>
      </c>
      <c r="I4266" s="64">
        <v>20</v>
      </c>
      <c r="J4266" s="96">
        <f>(PI()*(CENSO[[#This Row],[DAP (cm)]]^2))/40000</f>
        <v>0.17904931097838223</v>
      </c>
      <c r="K4266" s="96">
        <f>CENSO[[#This Row],[g (m²)]]*CENSO[[#This Row],[H (m)]]*0.7</f>
        <v>2.5066903536973508</v>
      </c>
      <c r="L4266" s="64">
        <v>1</v>
      </c>
      <c r="M4266" s="65">
        <v>366241.2</v>
      </c>
      <c r="N4266" s="87">
        <v>9702239.5</v>
      </c>
      <c r="O4266" s="98" t="s">
        <v>1225</v>
      </c>
      <c r="P4266" s="87" t="str">
        <f>VLOOKUP(CENSO[[#This Row],[DAP (cm)]],CD[],2,TRUE)</f>
        <v>TORETE</v>
      </c>
      <c r="Q4266" s="87" t="str">
        <f>VLOOKUP(CENSO[[#This Row],[DAP (cm)]],DD[],2,TRUE)</f>
        <v>40├ 50</v>
      </c>
      <c r="R4266" s="87" t="str" cm="1">
        <f t="array" ref="R4266">INDEX(_xlfn.TEXTSPLIT(CENSO[[#This Row],[NOME CIENTIFICO]]," "),1)</f>
        <v>Alexa</v>
      </c>
      <c r="S4266" s="98" t="s">
        <v>1004</v>
      </c>
      <c r="T4266" s="87">
        <f>_xlfn.MINIFS(CENSO[DAP (cm)],CENSO[NOME CIENTIFICO],CENSO[[#This Row],[NOME CIENTIFICO]])</f>
        <v>39.788735772973837</v>
      </c>
      <c r="U42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66" s="87" t="str">
        <f>IF(CENSO[[#This Row],[DAP (cm)]]&lt;CENSO[[#This Row],[DMCE (cm)]],"DAP &lt; DMCE","DAP ≥ DMCE")</f>
        <v>DAP &lt; DMCE</v>
      </c>
      <c r="W4266" s="87" t="str">
        <f>IF(CENSO[[#This Row],[DAP (cm)]]&gt;200, "Superior", "Inferior")</f>
        <v>Inferior</v>
      </c>
      <c r="X4266" s="87" t="str">
        <f>VLOOKUP(CENSO[[#This Row],[NOME COMUM]],ESPECIES[],4,FALSE)</f>
        <v>Não</v>
      </c>
      <c r="Y4266" s="87" t="str">
        <f>IF(IFERROR(VLOOKUP(CENSO[[#This Row],[NOME COMUM]],COMERCIAIS[],2, FALSE), "Não") &lt;&gt; "Não", "Sim", "Não")</f>
        <v>Não</v>
      </c>
      <c r="Z4266" s="133">
        <f>CENSO[[#This Row],[g (m²)]]/SUM(AEEF[AEEF-UT])</f>
        <v>3.1327213607870003E-4</v>
      </c>
      <c r="AA4266" s="133">
        <f>CENSO[[#This Row],[v (m³)]]/SUM(AEEF[AEEF-UT])</f>
        <v>4.3858099051018E-3</v>
      </c>
    </row>
    <row r="4267" spans="1:27" ht="14">
      <c r="A4267" s="86">
        <v>1</v>
      </c>
      <c r="B4267" s="86">
        <v>2</v>
      </c>
      <c r="C4267" s="63">
        <v>118</v>
      </c>
      <c r="D4267" s="63">
        <v>4267</v>
      </c>
      <c r="E4267" s="63" t="str">
        <f>VLOOKUP(CENSO[[#This Row],[NOME COMUM]],ESPECIES[],2,FALSE)</f>
        <v>Ocotea cymbarum Kunth</v>
      </c>
      <c r="F4267" s="64" t="s">
        <v>11</v>
      </c>
      <c r="G4267" s="64">
        <v>149</v>
      </c>
      <c r="H4267" s="97">
        <f>CENSO[[#This Row],[CAP (cm)]]/PI()</f>
        <v>47.428173041384809</v>
      </c>
      <c r="I4267" s="64">
        <v>17</v>
      </c>
      <c r="J4267" s="96">
        <f>(PI()*(CENSO[[#This Row],[DAP (cm)]]^2))/40000</f>
        <v>0.17666994457915841</v>
      </c>
      <c r="K4267" s="96">
        <f>CENSO[[#This Row],[g (m²)]]*CENSO[[#This Row],[H (m)]]*0.7</f>
        <v>2.1023723404919847</v>
      </c>
      <c r="L4267" s="64">
        <v>1</v>
      </c>
      <c r="M4267" s="65">
        <v>366262.7</v>
      </c>
      <c r="N4267" s="87">
        <v>9702220.0999999903</v>
      </c>
      <c r="O4267" s="98" t="s">
        <v>1225</v>
      </c>
      <c r="P4267" s="87" t="str">
        <f>VLOOKUP(CENSO[[#This Row],[DAP (cm)]],CD[],2,TRUE)</f>
        <v>TORETE</v>
      </c>
      <c r="Q4267" s="87" t="str">
        <f>VLOOKUP(CENSO[[#This Row],[DAP (cm)]],DD[],2,TRUE)</f>
        <v>40├ 50</v>
      </c>
      <c r="R4267" s="87" t="str" cm="1">
        <f t="array" ref="R4267">INDEX(_xlfn.TEXTSPLIT(CENSO[[#This Row],[NOME CIENTIFICO]]," "),1)</f>
        <v>Ocotea</v>
      </c>
      <c r="S4267" s="98" t="s">
        <v>1004</v>
      </c>
      <c r="T4267" s="87">
        <f>_xlfn.MINIFS(CENSO[DAP (cm)],CENSO[NOME CIENTIFICO],CENSO[[#This Row],[NOME CIENTIFICO]])</f>
        <v>39.470425886790046</v>
      </c>
      <c r="U42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67" s="87" t="str">
        <f>IF(CENSO[[#This Row],[DAP (cm)]]&lt;CENSO[[#This Row],[DMCE (cm)]],"DAP &lt; DMCE","DAP ≥ DMCE")</f>
        <v>DAP &lt; DMCE</v>
      </c>
      <c r="W4267" s="87" t="str">
        <f>IF(CENSO[[#This Row],[DAP (cm)]]&gt;200, "Superior", "Inferior")</f>
        <v>Inferior</v>
      </c>
      <c r="X4267" s="87" t="str">
        <f>VLOOKUP(CENSO[[#This Row],[NOME COMUM]],ESPECIES[],4,FALSE)</f>
        <v>Não</v>
      </c>
      <c r="Y4267" s="87" t="str">
        <f>IF(IFERROR(VLOOKUP(CENSO[[#This Row],[NOME COMUM]],COMERCIAIS[],2, FALSE), "Não") &lt;&gt; "Não", "Sim", "Não")</f>
        <v>Sim</v>
      </c>
      <c r="Z4267" s="133">
        <f>CENSO[[#This Row],[g (m²)]]/SUM(AEEF[AEEF-UT])</f>
        <v>3.0910909747036534E-4</v>
      </c>
      <c r="AA4267" s="133">
        <f>CENSO[[#This Row],[v (m³)]]/SUM(AEEF[AEEF-UT])</f>
        <v>3.678398259897347E-3</v>
      </c>
    </row>
    <row r="4268" spans="1:27" ht="14">
      <c r="A4268" s="86">
        <v>1</v>
      </c>
      <c r="B4268" s="86">
        <v>2</v>
      </c>
      <c r="C4268" s="63">
        <v>118</v>
      </c>
      <c r="D4268" s="63">
        <v>4268</v>
      </c>
      <c r="E4268" s="63" t="str">
        <f>VLOOKUP(CENSO[[#This Row],[NOME COMUM]],ESPECIES[],2,FALSE)</f>
        <v>Astronium lecointei Ducke</v>
      </c>
      <c r="F4268" s="64" t="s">
        <v>5</v>
      </c>
      <c r="G4268" s="64">
        <v>281</v>
      </c>
      <c r="H4268" s="97">
        <f>CENSO[[#This Row],[CAP (cm)]]/PI()</f>
        <v>89.445078017645187</v>
      </c>
      <c r="I4268" s="64">
        <v>24</v>
      </c>
      <c r="J4268" s="96">
        <f>(PI()*(CENSO[[#This Row],[DAP (cm)]]^2))/40000</f>
        <v>0.62835167307395745</v>
      </c>
      <c r="K4268" s="96">
        <f>CENSO[[#This Row],[g (m²)]]*CENSO[[#This Row],[H (m)]]*0.7</f>
        <v>10.556308107642485</v>
      </c>
      <c r="L4268" s="64">
        <v>1</v>
      </c>
      <c r="M4268" s="65">
        <v>366268.09999999899</v>
      </c>
      <c r="N4268" s="87">
        <v>9702217.5</v>
      </c>
      <c r="O4268" s="87" t="s">
        <v>1228</v>
      </c>
      <c r="P4268" s="87" t="str">
        <f>VLOOKUP(CENSO[[#This Row],[DAP (cm)]],CD[],2,TRUE)</f>
        <v>TORA</v>
      </c>
      <c r="Q4268" s="87" t="str">
        <f>VLOOKUP(CENSO[[#This Row],[DAP (cm)]],DD[],2,TRUE)</f>
        <v>80├ 90</v>
      </c>
      <c r="R4268" s="87" t="str" cm="1">
        <f t="array" ref="R4268">INDEX(_xlfn.TEXTSPLIT(CENSO[[#This Row],[NOME CIENTIFICO]]," "),1)</f>
        <v>Astronium</v>
      </c>
      <c r="S4268" s="98" t="s">
        <v>1004</v>
      </c>
      <c r="T4268" s="87">
        <f>_xlfn.MINIFS(CENSO[DAP (cm)],CENSO[NOME CIENTIFICO],CENSO[[#This Row],[NOME CIENTIFICO]])</f>
        <v>40.107045659157627</v>
      </c>
      <c r="U42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268" s="87" t="str">
        <f>IF(CENSO[[#This Row],[DAP (cm)]]&lt;CENSO[[#This Row],[DMCE (cm)]],"DAP &lt; DMCE","DAP ≥ DMCE")</f>
        <v>DAP ≥ DMCE</v>
      </c>
      <c r="W4268" s="87" t="str">
        <f>IF(CENSO[[#This Row],[DAP (cm)]]&gt;200, "Superior", "Inferior")</f>
        <v>Inferior</v>
      </c>
      <c r="X4268" s="87" t="str">
        <f>VLOOKUP(CENSO[[#This Row],[NOME COMUM]],ESPECIES[],4,FALSE)</f>
        <v>Não</v>
      </c>
      <c r="Y4268" s="87" t="str">
        <f>IF(IFERROR(VLOOKUP(CENSO[[#This Row],[NOME COMUM]],COMERCIAIS[],2, FALSE), "Não") &lt;&gt; "Não", "Sim", "Não")</f>
        <v>Sim</v>
      </c>
      <c r="Z4268" s="133">
        <f>CENSO[[#This Row],[g (m²)]]/SUM(AEEF[AEEF-UT])</f>
        <v>1.0993902727515661E-3</v>
      </c>
      <c r="AA4268" s="133">
        <f>CENSO[[#This Row],[v (m³)]]/SUM(AEEF[AEEF-UT])</f>
        <v>1.8469756582226309E-2</v>
      </c>
    </row>
    <row r="4269" spans="1:27" ht="14">
      <c r="A4269" s="86">
        <v>1</v>
      </c>
      <c r="B4269" s="86">
        <v>2</v>
      </c>
      <c r="C4269" s="63">
        <v>118</v>
      </c>
      <c r="D4269" s="63">
        <v>4269</v>
      </c>
      <c r="E4269" s="63" t="str">
        <f>VLOOKUP(CENSO[[#This Row],[NOME COMUM]],ESPECIES[],2,FALSE)</f>
        <v>Tachigali myrmecophila Ducke</v>
      </c>
      <c r="F4269" s="64" t="s">
        <v>14</v>
      </c>
      <c r="G4269" s="64">
        <v>278</v>
      </c>
      <c r="H4269" s="97">
        <f>CENSO[[#This Row],[CAP (cm)]]/PI()</f>
        <v>88.490148359093808</v>
      </c>
      <c r="I4269" s="64">
        <v>20</v>
      </c>
      <c r="J4269" s="96">
        <f>(PI()*(CENSO[[#This Row],[DAP (cm)]]^2))/40000</f>
        <v>0.61500653109570191</v>
      </c>
      <c r="K4269" s="96">
        <f>CENSO[[#This Row],[g (m²)]]*CENSO[[#This Row],[H (m)]]*0.7</f>
        <v>8.6100914353398252</v>
      </c>
      <c r="L4269" s="64">
        <v>1</v>
      </c>
      <c r="M4269" s="65">
        <v>366270.799999999</v>
      </c>
      <c r="N4269" s="87">
        <v>9702216.1999999899</v>
      </c>
      <c r="O4269" s="87" t="s">
        <v>1228</v>
      </c>
      <c r="P4269" s="87" t="str">
        <f>VLOOKUP(CENSO[[#This Row],[DAP (cm)]],CD[],2,TRUE)</f>
        <v>TORA</v>
      </c>
      <c r="Q4269" s="87" t="str">
        <f>VLOOKUP(CENSO[[#This Row],[DAP (cm)]],DD[],2,TRUE)</f>
        <v>80├ 90</v>
      </c>
      <c r="R4269" s="87" t="str" cm="1">
        <f t="array" ref="R4269">INDEX(_xlfn.TEXTSPLIT(CENSO[[#This Row],[NOME CIENTIFICO]]," "),1)</f>
        <v>Tachigali</v>
      </c>
      <c r="S4269" s="98" t="s">
        <v>1004</v>
      </c>
      <c r="T4269" s="87">
        <f>_xlfn.MINIFS(CENSO[DAP (cm)],CENSO[NOME CIENTIFICO],CENSO[[#This Row],[NOME CIENTIFICO]])</f>
        <v>39.152116000606256</v>
      </c>
      <c r="U42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69" s="87" t="str">
        <f>IF(CENSO[[#This Row],[DAP (cm)]]&lt;CENSO[[#This Row],[DMCE (cm)]],"DAP &lt; DMCE","DAP ≥ DMCE")</f>
        <v>DAP ≥ DMCE</v>
      </c>
      <c r="W4269" s="87" t="str">
        <f>IF(CENSO[[#This Row],[DAP (cm)]]&gt;200, "Superior", "Inferior")</f>
        <v>Inferior</v>
      </c>
      <c r="X4269" s="87" t="str">
        <f>VLOOKUP(CENSO[[#This Row],[NOME COMUM]],ESPECIES[],4,FALSE)</f>
        <v>Não</v>
      </c>
      <c r="Y4269" s="87" t="str">
        <f>IF(IFERROR(VLOOKUP(CENSO[[#This Row],[NOME COMUM]],COMERCIAIS[],2, FALSE), "Não") &lt;&gt; "Não", "Sim", "Não")</f>
        <v>Sim</v>
      </c>
      <c r="Z4269" s="133">
        <f>CENSO[[#This Row],[g (m²)]]/SUM(AEEF[AEEF-UT])</f>
        <v>1.0760410562091669E-3</v>
      </c>
      <c r="AA4269" s="133">
        <f>CENSO[[#This Row],[v (m³)]]/SUM(AEEF[AEEF-UT])</f>
        <v>1.5064574786928334E-2</v>
      </c>
    </row>
    <row r="4270" spans="1:27" ht="14">
      <c r="A4270" s="86">
        <v>1</v>
      </c>
      <c r="B4270" s="86">
        <v>2</v>
      </c>
      <c r="C4270" s="63">
        <v>118</v>
      </c>
      <c r="D4270" s="63">
        <v>4270</v>
      </c>
      <c r="E4270" s="63" t="str">
        <f>VLOOKUP(CENSO[[#This Row],[NOME COMUM]],ESPECIES[],2,FALSE)</f>
        <v>Tachigali myrmecophila Ducke</v>
      </c>
      <c r="F4270" s="64" t="s">
        <v>14</v>
      </c>
      <c r="G4270" s="64">
        <v>303</v>
      </c>
      <c r="H4270" s="97">
        <f>CENSO[[#This Row],[CAP (cm)]]/PI()</f>
        <v>96.447895513688579</v>
      </c>
      <c r="I4270" s="64">
        <v>17</v>
      </c>
      <c r="J4270" s="96">
        <f>(PI()*(CENSO[[#This Row],[DAP (cm)]]^2))/40000</f>
        <v>0.73059280851619102</v>
      </c>
      <c r="K4270" s="96">
        <f>CENSO[[#This Row],[g (m²)]]*CENSO[[#This Row],[H (m)]]*0.7</f>
        <v>8.6940544213426723</v>
      </c>
      <c r="L4270" s="64">
        <v>1</v>
      </c>
      <c r="M4270" s="65">
        <v>366267.7</v>
      </c>
      <c r="N4270" s="87">
        <v>9702223.1999999899</v>
      </c>
      <c r="O4270" s="87" t="s">
        <v>1228</v>
      </c>
      <c r="P4270" s="87" t="str">
        <f>VLOOKUP(CENSO[[#This Row],[DAP (cm)]],CD[],2,TRUE)</f>
        <v>TORA</v>
      </c>
      <c r="Q4270" s="87" t="str">
        <f>VLOOKUP(CENSO[[#This Row],[DAP (cm)]],DD[],2,TRUE)</f>
        <v>90├ 100</v>
      </c>
      <c r="R4270" s="87" t="str" cm="1">
        <f t="array" ref="R4270">INDEX(_xlfn.TEXTSPLIT(CENSO[[#This Row],[NOME CIENTIFICO]]," "),1)</f>
        <v>Tachigali</v>
      </c>
      <c r="S4270" s="98" t="s">
        <v>1004</v>
      </c>
      <c r="T4270" s="87">
        <f>_xlfn.MINIFS(CENSO[DAP (cm)],CENSO[NOME CIENTIFICO],CENSO[[#This Row],[NOME CIENTIFICO]])</f>
        <v>39.152116000606256</v>
      </c>
      <c r="U42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70" s="87" t="str">
        <f>IF(CENSO[[#This Row],[DAP (cm)]]&lt;CENSO[[#This Row],[DMCE (cm)]],"DAP &lt; DMCE","DAP ≥ DMCE")</f>
        <v>DAP ≥ DMCE</v>
      </c>
      <c r="W4270" s="87" t="str">
        <f>IF(CENSO[[#This Row],[DAP (cm)]]&gt;200, "Superior", "Inferior")</f>
        <v>Inferior</v>
      </c>
      <c r="X4270" s="87" t="str">
        <f>VLOOKUP(CENSO[[#This Row],[NOME COMUM]],ESPECIES[],4,FALSE)</f>
        <v>Não</v>
      </c>
      <c r="Y4270" s="87" t="str">
        <f>IF(IFERROR(VLOOKUP(CENSO[[#This Row],[NOME COMUM]],COMERCIAIS[],2, FALSE), "Não") &lt;&gt; "Não", "Sim", "Não")</f>
        <v>Sim</v>
      </c>
      <c r="Z4270" s="133">
        <f>CENSO[[#This Row],[g (m²)]]/SUM(AEEF[AEEF-UT])</f>
        <v>1.2782756240555279E-3</v>
      </c>
      <c r="AA4270" s="133">
        <f>CENSO[[#This Row],[v (m³)]]/SUM(AEEF[AEEF-UT])</f>
        <v>1.521147992626078E-2</v>
      </c>
    </row>
    <row r="4271" spans="1:27" ht="14">
      <c r="A4271" s="86">
        <v>1</v>
      </c>
      <c r="B4271" s="86">
        <v>2</v>
      </c>
      <c r="C4271" s="63">
        <v>118</v>
      </c>
      <c r="D4271" s="63">
        <v>4271</v>
      </c>
      <c r="E4271" s="63" t="str">
        <f>VLOOKUP(CENSO[[#This Row],[NOME COMUM]],ESPECIES[],2,FALSE)</f>
        <v>Alexa grandiflora Ducke</v>
      </c>
      <c r="F4271" s="64" t="s">
        <v>13</v>
      </c>
      <c r="G4271" s="64">
        <v>297</v>
      </c>
      <c r="H4271" s="97">
        <f>CENSO[[#This Row],[CAP (cm)]]/PI()</f>
        <v>94.538036196585836</v>
      </c>
      <c r="I4271" s="64">
        <v>19</v>
      </c>
      <c r="J4271" s="96">
        <f>(PI()*(CENSO[[#This Row],[DAP (cm)]]^2))/40000</f>
        <v>0.70194491875964982</v>
      </c>
      <c r="K4271" s="96">
        <f>CENSO[[#This Row],[g (m²)]]*CENSO[[#This Row],[H (m)]]*0.7</f>
        <v>9.3358674195033409</v>
      </c>
      <c r="L4271" s="64">
        <v>1</v>
      </c>
      <c r="M4271" s="65">
        <v>366269.799999999</v>
      </c>
      <c r="N4271" s="87">
        <v>9702253.1999999899</v>
      </c>
      <c r="O4271" s="87" t="s">
        <v>1227</v>
      </c>
      <c r="P4271" s="87" t="str">
        <f>VLOOKUP(CENSO[[#This Row],[DAP (cm)]],CD[],2,TRUE)</f>
        <v>TORA</v>
      </c>
      <c r="Q4271" s="87" t="str">
        <f>VLOOKUP(CENSO[[#This Row],[DAP (cm)]],DD[],2,TRUE)</f>
        <v>90├ 100</v>
      </c>
      <c r="R4271" s="87" t="str" cm="1">
        <f t="array" ref="R4271">INDEX(_xlfn.TEXTSPLIT(CENSO[[#This Row],[NOME CIENTIFICO]]," "),1)</f>
        <v>Alexa</v>
      </c>
      <c r="S4271" s="98" t="s">
        <v>1004</v>
      </c>
      <c r="T4271" s="87">
        <f>_xlfn.MINIFS(CENSO[DAP (cm)],CENSO[NOME CIENTIFICO],CENSO[[#This Row],[NOME CIENTIFICO]])</f>
        <v>39.788735772973837</v>
      </c>
      <c r="U42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71" s="87" t="str">
        <f>IF(CENSO[[#This Row],[DAP (cm)]]&lt;CENSO[[#This Row],[DMCE (cm)]],"DAP &lt; DMCE","DAP ≥ DMCE")</f>
        <v>DAP ≥ DMCE</v>
      </c>
      <c r="W4271" s="87" t="str">
        <f>IF(CENSO[[#This Row],[DAP (cm)]]&gt;200, "Superior", "Inferior")</f>
        <v>Inferior</v>
      </c>
      <c r="X4271" s="87" t="str">
        <f>VLOOKUP(CENSO[[#This Row],[NOME COMUM]],ESPECIES[],4,FALSE)</f>
        <v>Não</v>
      </c>
      <c r="Y4271" s="87" t="str">
        <f>IF(IFERROR(VLOOKUP(CENSO[[#This Row],[NOME COMUM]],COMERCIAIS[],2, FALSE), "Não") &lt;&gt; "Não", "Sim", "Não")</f>
        <v>Não</v>
      </c>
      <c r="Z4271" s="133">
        <f>CENSO[[#This Row],[g (m²)]]/SUM(AEEF[AEEF-UT])</f>
        <v>1.2281520822829358E-3</v>
      </c>
      <c r="AA4271" s="133">
        <f>CENSO[[#This Row],[v (m³)]]/SUM(AEEF[AEEF-UT])</f>
        <v>1.6334422694363044E-2</v>
      </c>
    </row>
    <row r="4272" spans="1:27" ht="14">
      <c r="A4272" s="86">
        <v>1</v>
      </c>
      <c r="B4272" s="86">
        <v>2</v>
      </c>
      <c r="C4272" s="63">
        <v>118</v>
      </c>
      <c r="D4272" s="63">
        <v>4272</v>
      </c>
      <c r="E4272" s="63" t="str">
        <f>VLOOKUP(CENSO[[#This Row],[NOME COMUM]],ESPECIES[],2,FALSE)</f>
        <v>Alexa grandiflora Ducke</v>
      </c>
      <c r="F4272" s="64" t="s">
        <v>13</v>
      </c>
      <c r="G4272" s="64">
        <v>180</v>
      </c>
      <c r="H4272" s="97">
        <f>CENSO[[#This Row],[CAP (cm)]]/PI()</f>
        <v>57.295779513082323</v>
      </c>
      <c r="I4272" s="64">
        <v>17</v>
      </c>
      <c r="J4272" s="96">
        <f>(PI()*(CENSO[[#This Row],[DAP (cm)]]^2))/40000</f>
        <v>0.25783100780887047</v>
      </c>
      <c r="K4272" s="96">
        <f>CENSO[[#This Row],[g (m²)]]*CENSO[[#This Row],[H (m)]]*0.7</f>
        <v>3.0681889929255584</v>
      </c>
      <c r="L4272" s="64">
        <v>1</v>
      </c>
      <c r="M4272" s="65">
        <v>366245.4</v>
      </c>
      <c r="N4272" s="87">
        <v>9702264.6999999899</v>
      </c>
      <c r="O4272" s="87" t="s">
        <v>1227</v>
      </c>
      <c r="P4272" s="87" t="str">
        <f>VLOOKUP(CENSO[[#This Row],[DAP (cm)]],CD[],2,TRUE)</f>
        <v>TORA</v>
      </c>
      <c r="Q4272" s="87" t="str">
        <f>VLOOKUP(CENSO[[#This Row],[DAP (cm)]],DD[],2,TRUE)</f>
        <v>50├ 60</v>
      </c>
      <c r="R4272" s="87" t="str" cm="1">
        <f t="array" ref="R4272">INDEX(_xlfn.TEXTSPLIT(CENSO[[#This Row],[NOME CIENTIFICO]]," "),1)</f>
        <v>Alexa</v>
      </c>
      <c r="S4272" s="98" t="s">
        <v>1004</v>
      </c>
      <c r="T4272" s="87">
        <f>_xlfn.MINIFS(CENSO[DAP (cm)],CENSO[NOME CIENTIFICO],CENSO[[#This Row],[NOME CIENTIFICO]])</f>
        <v>39.788735772973837</v>
      </c>
      <c r="U42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72" s="87" t="str">
        <f>IF(CENSO[[#This Row],[DAP (cm)]]&lt;CENSO[[#This Row],[DMCE (cm)]],"DAP &lt; DMCE","DAP ≥ DMCE")</f>
        <v>DAP ≥ DMCE</v>
      </c>
      <c r="W4272" s="87" t="str">
        <f>IF(CENSO[[#This Row],[DAP (cm)]]&gt;200, "Superior", "Inferior")</f>
        <v>Inferior</v>
      </c>
      <c r="X4272" s="87" t="str">
        <f>VLOOKUP(CENSO[[#This Row],[NOME COMUM]],ESPECIES[],4,FALSE)</f>
        <v>Não</v>
      </c>
      <c r="Y4272" s="87" t="str">
        <f>IF(IFERROR(VLOOKUP(CENSO[[#This Row],[NOME COMUM]],COMERCIAIS[],2, FALSE), "Não") &lt;&gt; "Não", "Sim", "Não")</f>
        <v>Não</v>
      </c>
      <c r="Z4272" s="133">
        <f>CENSO[[#This Row],[g (m²)]]/SUM(AEEF[AEEF-UT])</f>
        <v>4.5111187595332813E-4</v>
      </c>
      <c r="AA4272" s="133">
        <f>CENSO[[#This Row],[v (m³)]]/SUM(AEEF[AEEF-UT])</f>
        <v>5.3682313238446041E-3</v>
      </c>
    </row>
    <row r="4273" spans="1:27" ht="14">
      <c r="A4273" s="86">
        <v>1</v>
      </c>
      <c r="B4273" s="86">
        <v>2</v>
      </c>
      <c r="C4273" s="63">
        <v>118</v>
      </c>
      <c r="D4273" s="63">
        <v>4273</v>
      </c>
      <c r="E4273" s="63" t="str">
        <f>VLOOKUP(CENSO[[#This Row],[NOME COMUM]],ESPECIES[],2,FALSE)</f>
        <v>Alexa grandiflora Ducke</v>
      </c>
      <c r="F4273" s="64" t="s">
        <v>13</v>
      </c>
      <c r="G4273" s="64">
        <v>475</v>
      </c>
      <c r="H4273" s="97">
        <f>CENSO[[#This Row],[CAP (cm)]]/PI()</f>
        <v>151.19719593730056</v>
      </c>
      <c r="I4273" s="64">
        <v>17</v>
      </c>
      <c r="J4273" s="96">
        <f>(PI()*(CENSO[[#This Row],[DAP (cm)]]^2))/40000</f>
        <v>1.7954667017554438</v>
      </c>
      <c r="K4273" s="96">
        <f>CENSO[[#This Row],[g (m²)]]*CENSO[[#This Row],[H (m)]]*0.7</f>
        <v>21.36605375088978</v>
      </c>
      <c r="L4273" s="64">
        <v>1</v>
      </c>
      <c r="M4273" s="65">
        <v>366289.9</v>
      </c>
      <c r="N4273" s="87">
        <v>9702317.6999999899</v>
      </c>
      <c r="O4273" s="87" t="s">
        <v>1227</v>
      </c>
      <c r="P4273" s="87" t="str">
        <f>VLOOKUP(CENSO[[#This Row],[DAP (cm)]],CD[],2,TRUE)</f>
        <v>TORA</v>
      </c>
      <c r="Q4273" s="87" t="str">
        <f>VLOOKUP(CENSO[[#This Row],[DAP (cm)]],DD[],2,TRUE)</f>
        <v>150├ 160</v>
      </c>
      <c r="R4273" s="87" t="str" cm="1">
        <f t="array" ref="R4273">INDEX(_xlfn.TEXTSPLIT(CENSO[[#This Row],[NOME CIENTIFICO]]," "),1)</f>
        <v>Alexa</v>
      </c>
      <c r="S4273" s="98" t="s">
        <v>1004</v>
      </c>
      <c r="T4273" s="87">
        <f>_xlfn.MINIFS(CENSO[DAP (cm)],CENSO[NOME CIENTIFICO],CENSO[[#This Row],[NOME CIENTIFICO]])</f>
        <v>39.788735772973837</v>
      </c>
      <c r="U42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73" s="87" t="str">
        <f>IF(CENSO[[#This Row],[DAP (cm)]]&lt;CENSO[[#This Row],[DMCE (cm)]],"DAP &lt; DMCE","DAP ≥ DMCE")</f>
        <v>DAP ≥ DMCE</v>
      </c>
      <c r="W4273" s="87" t="str">
        <f>IF(CENSO[[#This Row],[DAP (cm)]]&gt;200, "Superior", "Inferior")</f>
        <v>Inferior</v>
      </c>
      <c r="X4273" s="87" t="str">
        <f>VLOOKUP(CENSO[[#This Row],[NOME COMUM]],ESPECIES[],4,FALSE)</f>
        <v>Não</v>
      </c>
      <c r="Y4273" s="87" t="str">
        <f>IF(IFERROR(VLOOKUP(CENSO[[#This Row],[NOME COMUM]],COMERCIAIS[],2, FALSE), "Não") &lt;&gt; "Não", "Sim", "Não")</f>
        <v>Não</v>
      </c>
      <c r="Z4273" s="133">
        <f>CENSO[[#This Row],[g (m²)]]/SUM(AEEF[AEEF-UT])</f>
        <v>3.1414233645669638E-3</v>
      </c>
      <c r="AA4273" s="133">
        <f>CENSO[[#This Row],[v (m³)]]/SUM(AEEF[AEEF-UT])</f>
        <v>3.7382938038346865E-2</v>
      </c>
    </row>
    <row r="4274" spans="1:27" ht="14">
      <c r="A4274" s="86">
        <v>1</v>
      </c>
      <c r="B4274" s="86">
        <v>2</v>
      </c>
      <c r="C4274" s="63">
        <v>118</v>
      </c>
      <c r="D4274" s="63">
        <v>4274</v>
      </c>
      <c r="E4274" s="63" t="str">
        <f>VLOOKUP(CENSO[[#This Row],[NOME COMUM]],ESPECIES[],2,FALSE)</f>
        <v>Tachigali myrmecophila Ducke</v>
      </c>
      <c r="F4274" s="64" t="s">
        <v>14</v>
      </c>
      <c r="G4274" s="64">
        <v>300</v>
      </c>
      <c r="H4274" s="97">
        <f>CENSO[[#This Row],[CAP (cm)]]/PI()</f>
        <v>95.4929658551372</v>
      </c>
      <c r="I4274" s="64">
        <v>14</v>
      </c>
      <c r="J4274" s="96">
        <f>(PI()*(CENSO[[#This Row],[DAP (cm)]]^2))/40000</f>
        <v>0.7161972439135289</v>
      </c>
      <c r="K4274" s="96">
        <f>CENSO[[#This Row],[g (m²)]]*CENSO[[#This Row],[H (m)]]*0.7</f>
        <v>7.018732990352583</v>
      </c>
      <c r="L4274" s="64">
        <v>1</v>
      </c>
      <c r="M4274" s="65">
        <v>366322.799999999</v>
      </c>
      <c r="N4274" s="87">
        <v>9702335.4000000004</v>
      </c>
      <c r="O4274" s="87" t="s">
        <v>1228</v>
      </c>
      <c r="P4274" s="87" t="str">
        <f>VLOOKUP(CENSO[[#This Row],[DAP (cm)]],CD[],2,TRUE)</f>
        <v>TORA</v>
      </c>
      <c r="Q4274" s="87" t="str">
        <f>VLOOKUP(CENSO[[#This Row],[DAP (cm)]],DD[],2,TRUE)</f>
        <v>90├ 100</v>
      </c>
      <c r="R4274" s="87" t="str" cm="1">
        <f t="array" ref="R4274">INDEX(_xlfn.TEXTSPLIT(CENSO[[#This Row],[NOME CIENTIFICO]]," "),1)</f>
        <v>Tachigali</v>
      </c>
      <c r="S4274" s="98" t="s">
        <v>1004</v>
      </c>
      <c r="T4274" s="87">
        <f>_xlfn.MINIFS(CENSO[DAP (cm)],CENSO[NOME CIENTIFICO],CENSO[[#This Row],[NOME CIENTIFICO]])</f>
        <v>39.152116000606256</v>
      </c>
      <c r="U42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74" s="87" t="str">
        <f>IF(CENSO[[#This Row],[DAP (cm)]]&lt;CENSO[[#This Row],[DMCE (cm)]],"DAP &lt; DMCE","DAP ≥ DMCE")</f>
        <v>DAP ≥ DMCE</v>
      </c>
      <c r="W4274" s="87" t="str">
        <f>IF(CENSO[[#This Row],[DAP (cm)]]&gt;200, "Superior", "Inferior")</f>
        <v>Inferior</v>
      </c>
      <c r="X4274" s="87" t="str">
        <f>VLOOKUP(CENSO[[#This Row],[NOME COMUM]],ESPECIES[],4,FALSE)</f>
        <v>Não</v>
      </c>
      <c r="Y4274" s="87" t="str">
        <f>IF(IFERROR(VLOOKUP(CENSO[[#This Row],[NOME COMUM]],COMERCIAIS[],2, FALSE), "Não") &lt;&gt; "Não", "Sim", "Não")</f>
        <v>Sim</v>
      </c>
      <c r="Z4274" s="133">
        <f>CENSO[[#This Row],[g (m²)]]/SUM(AEEF[AEEF-UT])</f>
        <v>1.2530885443148001E-3</v>
      </c>
      <c r="AA4274" s="133">
        <f>CENSO[[#This Row],[v (m³)]]/SUM(AEEF[AEEF-UT])</f>
        <v>1.228026773428504E-2</v>
      </c>
    </row>
    <row r="4275" spans="1:27" ht="14">
      <c r="A4275" s="86">
        <v>1</v>
      </c>
      <c r="B4275" s="86">
        <v>2</v>
      </c>
      <c r="C4275" s="63">
        <v>118</v>
      </c>
      <c r="D4275" s="63">
        <v>4275</v>
      </c>
      <c r="E4275" s="63" t="str">
        <f>VLOOKUP(CENSO[[#This Row],[NOME COMUM]],ESPECIES[],2,FALSE)</f>
        <v>Piptadenia suaveolens Miq.</v>
      </c>
      <c r="F4275" s="64" t="s">
        <v>22</v>
      </c>
      <c r="G4275" s="64">
        <v>420</v>
      </c>
      <c r="H4275" s="97">
        <f>CENSO[[#This Row],[CAP (cm)]]/PI()</f>
        <v>133.69015219719208</v>
      </c>
      <c r="I4275" s="64">
        <v>21</v>
      </c>
      <c r="J4275" s="96">
        <f>(PI()*(CENSO[[#This Row],[DAP (cm)]]^2))/40000</f>
        <v>1.4037465980705166</v>
      </c>
      <c r="K4275" s="96">
        <f>CENSO[[#This Row],[g (m²)]]*CENSO[[#This Row],[H (m)]]*0.7</f>
        <v>20.635074991636593</v>
      </c>
      <c r="L4275" s="64">
        <v>1</v>
      </c>
      <c r="M4275" s="65">
        <v>366325.7</v>
      </c>
      <c r="N4275" s="87">
        <v>9702356.0999999903</v>
      </c>
      <c r="O4275" s="87" t="s">
        <v>1228</v>
      </c>
      <c r="P4275" s="87" t="str">
        <f>VLOOKUP(CENSO[[#This Row],[DAP (cm)]],CD[],2,TRUE)</f>
        <v>TORA</v>
      </c>
      <c r="Q4275" s="87" t="str">
        <f>VLOOKUP(CENSO[[#This Row],[DAP (cm)]],DD[],2,TRUE)</f>
        <v>130├ 140</v>
      </c>
      <c r="R4275" s="87" t="str" cm="1">
        <f t="array" ref="R4275">INDEX(_xlfn.TEXTSPLIT(CENSO[[#This Row],[NOME CIENTIFICO]]," "),1)</f>
        <v>Piptadenia</v>
      </c>
      <c r="S4275" s="98" t="s">
        <v>1004</v>
      </c>
      <c r="T4275" s="87">
        <f>_xlfn.MINIFS(CENSO[DAP (cm)],CENSO[NOME CIENTIFICO],CENSO[[#This Row],[NOME CIENTIFICO]])</f>
        <v>39.788735772973837</v>
      </c>
      <c r="U42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75" s="87" t="str">
        <f>IF(CENSO[[#This Row],[DAP (cm)]]&lt;CENSO[[#This Row],[DMCE (cm)]],"DAP &lt; DMCE","DAP ≥ DMCE")</f>
        <v>DAP ≥ DMCE</v>
      </c>
      <c r="W4275" s="87" t="str">
        <f>IF(CENSO[[#This Row],[DAP (cm)]]&gt;200, "Superior", "Inferior")</f>
        <v>Inferior</v>
      </c>
      <c r="X4275" s="87" t="str">
        <f>VLOOKUP(CENSO[[#This Row],[NOME COMUM]],ESPECIES[],4,FALSE)</f>
        <v>Não</v>
      </c>
      <c r="Y4275" s="87" t="str">
        <f>IF(IFERROR(VLOOKUP(CENSO[[#This Row],[NOME COMUM]],COMERCIAIS[],2, FALSE), "Não") &lt;&gt; "Não", "Sim", "Não")</f>
        <v>Sim</v>
      </c>
      <c r="Z4275" s="133">
        <f>CENSO[[#This Row],[g (m²)]]/SUM(AEEF[AEEF-UT])</f>
        <v>2.4560535468570082E-3</v>
      </c>
      <c r="AA4275" s="133">
        <f>CENSO[[#This Row],[v (m³)]]/SUM(AEEF[AEEF-UT])</f>
        <v>3.6103987138798019E-2</v>
      </c>
    </row>
    <row r="4276" spans="1:27" ht="14">
      <c r="A4276" s="86">
        <v>1</v>
      </c>
      <c r="B4276" s="86">
        <v>2</v>
      </c>
      <c r="C4276" s="63">
        <v>118</v>
      </c>
      <c r="D4276" s="63">
        <v>4276</v>
      </c>
      <c r="E4276" s="63" t="str">
        <f>VLOOKUP(CENSO[[#This Row],[NOME COMUM]],ESPECIES[],2,FALSE)</f>
        <v>Ocotea cymbarum Kunth</v>
      </c>
      <c r="F4276" s="64" t="s">
        <v>11</v>
      </c>
      <c r="G4276" s="64">
        <v>189</v>
      </c>
      <c r="H4276" s="97">
        <f>CENSO[[#This Row],[CAP (cm)]]/PI()</f>
        <v>60.160568488736438</v>
      </c>
      <c r="I4276" s="64">
        <v>16</v>
      </c>
      <c r="J4276" s="96">
        <f>(PI()*(CENSO[[#This Row],[DAP (cm)]]^2))/40000</f>
        <v>0.28425868610927968</v>
      </c>
      <c r="K4276" s="96">
        <f>CENSO[[#This Row],[g (m²)]]*CENSO[[#This Row],[H (m)]]*0.7</f>
        <v>3.1836972844239324</v>
      </c>
      <c r="L4276" s="64">
        <v>1</v>
      </c>
      <c r="M4276" s="65">
        <v>366335.7</v>
      </c>
      <c r="N4276" s="87">
        <v>9702360.1999999899</v>
      </c>
      <c r="O4276" s="87" t="s">
        <v>1228</v>
      </c>
      <c r="P4276" s="87" t="str">
        <f>VLOOKUP(CENSO[[#This Row],[DAP (cm)]],CD[],2,TRUE)</f>
        <v>TORA</v>
      </c>
      <c r="Q4276" s="87" t="str">
        <f>VLOOKUP(CENSO[[#This Row],[DAP (cm)]],DD[],2,TRUE)</f>
        <v>60├ 70</v>
      </c>
      <c r="R4276" s="87" t="str" cm="1">
        <f t="array" ref="R4276">INDEX(_xlfn.TEXTSPLIT(CENSO[[#This Row],[NOME CIENTIFICO]]," "),1)</f>
        <v>Ocotea</v>
      </c>
      <c r="S4276" s="98" t="s">
        <v>1004</v>
      </c>
      <c r="T4276" s="87">
        <f>_xlfn.MINIFS(CENSO[DAP (cm)],CENSO[NOME CIENTIFICO],CENSO[[#This Row],[NOME CIENTIFICO]])</f>
        <v>39.470425886790046</v>
      </c>
      <c r="U42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76" s="87" t="str">
        <f>IF(CENSO[[#This Row],[DAP (cm)]]&lt;CENSO[[#This Row],[DMCE (cm)]],"DAP &lt; DMCE","DAP ≥ DMCE")</f>
        <v>DAP ≥ DMCE</v>
      </c>
      <c r="W4276" s="87" t="str">
        <f>IF(CENSO[[#This Row],[DAP (cm)]]&gt;200, "Superior", "Inferior")</f>
        <v>Inferior</v>
      </c>
      <c r="X4276" s="87" t="str">
        <f>VLOOKUP(CENSO[[#This Row],[NOME COMUM]],ESPECIES[],4,FALSE)</f>
        <v>Não</v>
      </c>
      <c r="Y4276" s="87" t="str">
        <f>IF(IFERROR(VLOOKUP(CENSO[[#This Row],[NOME COMUM]],COMERCIAIS[],2, FALSE), "Não") &lt;&gt; "Não", "Sim", "Não")</f>
        <v>Sim</v>
      </c>
      <c r="Z4276" s="133">
        <f>CENSO[[#This Row],[g (m²)]]/SUM(AEEF[AEEF-UT])</f>
        <v>4.9735084323854423E-4</v>
      </c>
      <c r="AA4276" s="133">
        <f>CENSO[[#This Row],[v (m³)]]/SUM(AEEF[AEEF-UT])</f>
        <v>5.5703294442716956E-3</v>
      </c>
    </row>
    <row r="4277" spans="1:27" ht="14">
      <c r="A4277" s="86">
        <v>1</v>
      </c>
      <c r="B4277" s="86">
        <v>2</v>
      </c>
      <c r="C4277" s="63">
        <v>118</v>
      </c>
      <c r="D4277" s="63">
        <v>4277</v>
      </c>
      <c r="E4277" s="63" t="str">
        <f>VLOOKUP(CENSO[[#This Row],[NOME COMUM]],ESPECIES[],2,FALSE)</f>
        <v>Alexa grandiflora Ducke</v>
      </c>
      <c r="F4277" s="64" t="s">
        <v>13</v>
      </c>
      <c r="G4277" s="64">
        <v>168</v>
      </c>
      <c r="H4277" s="97">
        <f>CENSO[[#This Row],[CAP (cm)]]/PI()</f>
        <v>53.476060878876837</v>
      </c>
      <c r="I4277" s="64">
        <v>20</v>
      </c>
      <c r="J4277" s="96">
        <f>(PI()*(CENSO[[#This Row],[DAP (cm)]]^2))/40000</f>
        <v>0.22459945569128273</v>
      </c>
      <c r="K4277" s="96">
        <f>CENSO[[#This Row],[g (m²)]]*CENSO[[#This Row],[H (m)]]*0.7</f>
        <v>3.1443923796779583</v>
      </c>
      <c r="L4277" s="64">
        <v>1</v>
      </c>
      <c r="M4277" s="65">
        <v>366327.59999999899</v>
      </c>
      <c r="N4277" s="87">
        <v>9702366.1999999899</v>
      </c>
      <c r="O4277" s="87" t="s">
        <v>1227</v>
      </c>
      <c r="P4277" s="87" t="str">
        <f>VLOOKUP(CENSO[[#This Row],[DAP (cm)]],CD[],2,TRUE)</f>
        <v>TORA</v>
      </c>
      <c r="Q4277" s="87" t="str">
        <f>VLOOKUP(CENSO[[#This Row],[DAP (cm)]],DD[],2,TRUE)</f>
        <v>50├ 60</v>
      </c>
      <c r="R4277" s="87" t="str" cm="1">
        <f t="array" ref="R4277">INDEX(_xlfn.TEXTSPLIT(CENSO[[#This Row],[NOME CIENTIFICO]]," "),1)</f>
        <v>Alexa</v>
      </c>
      <c r="S4277" s="98" t="s">
        <v>1004</v>
      </c>
      <c r="T4277" s="87">
        <f>_xlfn.MINIFS(CENSO[DAP (cm)],CENSO[NOME CIENTIFICO],CENSO[[#This Row],[NOME CIENTIFICO]])</f>
        <v>39.788735772973837</v>
      </c>
      <c r="U42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77" s="87" t="str">
        <f>IF(CENSO[[#This Row],[DAP (cm)]]&lt;CENSO[[#This Row],[DMCE (cm)]],"DAP &lt; DMCE","DAP ≥ DMCE")</f>
        <v>DAP ≥ DMCE</v>
      </c>
      <c r="W4277" s="87" t="str">
        <f>IF(CENSO[[#This Row],[DAP (cm)]]&gt;200, "Superior", "Inferior")</f>
        <v>Inferior</v>
      </c>
      <c r="X4277" s="87" t="str">
        <f>VLOOKUP(CENSO[[#This Row],[NOME COMUM]],ESPECIES[],4,FALSE)</f>
        <v>Não</v>
      </c>
      <c r="Y4277" s="87" t="str">
        <f>IF(IFERROR(VLOOKUP(CENSO[[#This Row],[NOME COMUM]],COMERCIAIS[],2, FALSE), "Não") &lt;&gt; "Não", "Sim", "Não")</f>
        <v>Não</v>
      </c>
      <c r="Z4277" s="133">
        <f>CENSO[[#This Row],[g (m²)]]/SUM(AEEF[AEEF-UT])</f>
        <v>3.9296856749712139E-4</v>
      </c>
      <c r="AA4277" s="133">
        <f>CENSO[[#This Row],[v (m³)]]/SUM(AEEF[AEEF-UT])</f>
        <v>5.5015599449597004E-3</v>
      </c>
    </row>
    <row r="4278" spans="1:27" ht="14">
      <c r="A4278" s="86">
        <v>1</v>
      </c>
      <c r="B4278" s="86">
        <v>2</v>
      </c>
      <c r="C4278" s="63">
        <v>118</v>
      </c>
      <c r="D4278" s="63">
        <v>4278</v>
      </c>
      <c r="E4278" s="63" t="str">
        <f>VLOOKUP(CENSO[[#This Row],[NOME COMUM]],ESPECIES[],2,FALSE)</f>
        <v>Alexa grandiflora Ducke</v>
      </c>
      <c r="F4278" s="64" t="s">
        <v>13</v>
      </c>
      <c r="G4278" s="64">
        <v>170</v>
      </c>
      <c r="H4278" s="97">
        <f>CENSO[[#This Row],[CAP (cm)]]/PI()</f>
        <v>54.112680651244418</v>
      </c>
      <c r="I4278" s="64">
        <v>16</v>
      </c>
      <c r="J4278" s="96">
        <f>(PI()*(CENSO[[#This Row],[DAP (cm)]]^2))/40000</f>
        <v>0.2299788927677888</v>
      </c>
      <c r="K4278" s="96">
        <f>CENSO[[#This Row],[g (m²)]]*CENSO[[#This Row],[H (m)]]*0.7</f>
        <v>2.5757635989992345</v>
      </c>
      <c r="L4278" s="64">
        <v>1</v>
      </c>
      <c r="M4278" s="65">
        <v>366329.9</v>
      </c>
      <c r="N4278" s="87">
        <v>9702370.6999999899</v>
      </c>
      <c r="O4278" s="87" t="s">
        <v>1227</v>
      </c>
      <c r="P4278" s="87" t="str">
        <f>VLOOKUP(CENSO[[#This Row],[DAP (cm)]],CD[],2,TRUE)</f>
        <v>TORA</v>
      </c>
      <c r="Q4278" s="87" t="str">
        <f>VLOOKUP(CENSO[[#This Row],[DAP (cm)]],DD[],2,TRUE)</f>
        <v>50├ 60</v>
      </c>
      <c r="R4278" s="87" t="str" cm="1">
        <f t="array" ref="R4278">INDEX(_xlfn.TEXTSPLIT(CENSO[[#This Row],[NOME CIENTIFICO]]," "),1)</f>
        <v>Alexa</v>
      </c>
      <c r="S4278" s="98" t="s">
        <v>1004</v>
      </c>
      <c r="T4278" s="87">
        <f>_xlfn.MINIFS(CENSO[DAP (cm)],CENSO[NOME CIENTIFICO],CENSO[[#This Row],[NOME CIENTIFICO]])</f>
        <v>39.788735772973837</v>
      </c>
      <c r="U42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78" s="87" t="str">
        <f>IF(CENSO[[#This Row],[DAP (cm)]]&lt;CENSO[[#This Row],[DMCE (cm)]],"DAP &lt; DMCE","DAP ≥ DMCE")</f>
        <v>DAP ≥ DMCE</v>
      </c>
      <c r="W4278" s="87" t="str">
        <f>IF(CENSO[[#This Row],[DAP (cm)]]&gt;200, "Superior", "Inferior")</f>
        <v>Inferior</v>
      </c>
      <c r="X4278" s="87" t="str">
        <f>VLOOKUP(CENSO[[#This Row],[NOME COMUM]],ESPECIES[],4,FALSE)</f>
        <v>Não</v>
      </c>
      <c r="Y4278" s="87" t="str">
        <f>IF(IFERROR(VLOOKUP(CENSO[[#This Row],[NOME COMUM]],COMERCIAIS[],2, FALSE), "Não") &lt;&gt; "Não", "Sim", "Não")</f>
        <v>Não</v>
      </c>
      <c r="Z4278" s="133">
        <f>CENSO[[#This Row],[g (m²)]]/SUM(AEEF[AEEF-UT])</f>
        <v>4.0238065478553035E-4</v>
      </c>
      <c r="AA4278" s="133">
        <f>CENSO[[#This Row],[v (m³)]]/SUM(AEEF[AEEF-UT])</f>
        <v>4.5066633335979402E-3</v>
      </c>
    </row>
    <row r="4279" spans="1:27" ht="14">
      <c r="A4279" s="86">
        <v>1</v>
      </c>
      <c r="B4279" s="86">
        <v>2</v>
      </c>
      <c r="C4279" s="63">
        <v>118</v>
      </c>
      <c r="D4279" s="63">
        <v>4279</v>
      </c>
      <c r="E4279" s="63" t="str">
        <f>VLOOKUP(CENSO[[#This Row],[NOME COMUM]],ESPECIES[],2,FALSE)</f>
        <v>Alexa grandiflora Ducke</v>
      </c>
      <c r="F4279" s="64" t="s">
        <v>13</v>
      </c>
      <c r="G4279" s="64">
        <v>276</v>
      </c>
      <c r="H4279" s="97">
        <f>CENSO[[#This Row],[CAP (cm)]]/PI()</f>
        <v>87.853528586726227</v>
      </c>
      <c r="I4279" s="64">
        <v>22</v>
      </c>
      <c r="J4279" s="96">
        <f>(PI()*(CENSO[[#This Row],[DAP (cm)]]^2))/40000</f>
        <v>0.60618934724841089</v>
      </c>
      <c r="K4279" s="96">
        <f>CENSO[[#This Row],[g (m²)]]*CENSO[[#This Row],[H (m)]]*0.7</f>
        <v>9.3353159476255279</v>
      </c>
      <c r="L4279" s="64">
        <v>1</v>
      </c>
      <c r="M4279" s="65">
        <v>366319.799999999</v>
      </c>
      <c r="N4279" s="87">
        <v>9702414.0999999903</v>
      </c>
      <c r="O4279" s="87" t="s">
        <v>1227</v>
      </c>
      <c r="P4279" s="87" t="str">
        <f>VLOOKUP(CENSO[[#This Row],[DAP (cm)]],CD[],2,TRUE)</f>
        <v>TORA</v>
      </c>
      <c r="Q4279" s="87" t="str">
        <f>VLOOKUP(CENSO[[#This Row],[DAP (cm)]],DD[],2,TRUE)</f>
        <v>80├ 90</v>
      </c>
      <c r="R4279" s="87" t="str" cm="1">
        <f t="array" ref="R4279">INDEX(_xlfn.TEXTSPLIT(CENSO[[#This Row],[NOME CIENTIFICO]]," "),1)</f>
        <v>Alexa</v>
      </c>
      <c r="S4279" s="98" t="s">
        <v>1004</v>
      </c>
      <c r="T4279" s="87">
        <f>_xlfn.MINIFS(CENSO[DAP (cm)],CENSO[NOME CIENTIFICO],CENSO[[#This Row],[NOME CIENTIFICO]])</f>
        <v>39.788735772973837</v>
      </c>
      <c r="U42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79" s="87" t="str">
        <f>IF(CENSO[[#This Row],[DAP (cm)]]&lt;CENSO[[#This Row],[DMCE (cm)]],"DAP &lt; DMCE","DAP ≥ DMCE")</f>
        <v>DAP ≥ DMCE</v>
      </c>
      <c r="W4279" s="87" t="str">
        <f>IF(CENSO[[#This Row],[DAP (cm)]]&gt;200, "Superior", "Inferior")</f>
        <v>Inferior</v>
      </c>
      <c r="X4279" s="87" t="str">
        <f>VLOOKUP(CENSO[[#This Row],[NOME COMUM]],ESPECIES[],4,FALSE)</f>
        <v>Não</v>
      </c>
      <c r="Y4279" s="87" t="str">
        <f>IF(IFERROR(VLOOKUP(CENSO[[#This Row],[NOME COMUM]],COMERCIAIS[],2, FALSE), "Não") &lt;&gt; "Não", "Sim", "Não")</f>
        <v>Não</v>
      </c>
      <c r="Z4279" s="133">
        <f>CENSO[[#This Row],[g (m²)]]/SUM(AEEF[AEEF-UT])</f>
        <v>1.0606141439080468E-3</v>
      </c>
      <c r="AA4279" s="133">
        <f>CENSO[[#This Row],[v (m³)]]/SUM(AEEF[AEEF-UT])</f>
        <v>1.6333457816183922E-2</v>
      </c>
    </row>
    <row r="4280" spans="1:27" ht="14">
      <c r="A4280" s="86">
        <v>1</v>
      </c>
      <c r="B4280" s="86">
        <v>2</v>
      </c>
      <c r="C4280" s="63">
        <v>118</v>
      </c>
      <c r="D4280" s="63">
        <v>4280</v>
      </c>
      <c r="E4280" s="63" t="str">
        <f>VLOOKUP(CENSO[[#This Row],[NOME COMUM]],ESPECIES[],2,FALSE)</f>
        <v>Pouteria sp.</v>
      </c>
      <c r="F4280" s="64" t="s">
        <v>83</v>
      </c>
      <c r="G4280" s="64">
        <v>173</v>
      </c>
      <c r="H4280" s="97">
        <f>CENSO[[#This Row],[CAP (cm)]]/PI()</f>
        <v>55.067610309795789</v>
      </c>
      <c r="I4280" s="64">
        <v>20</v>
      </c>
      <c r="J4280" s="96">
        <f>(PI()*(CENSO[[#This Row],[DAP (cm)]]^2))/40000</f>
        <v>0.23816741458986682</v>
      </c>
      <c r="K4280" s="96">
        <f>CENSO[[#This Row],[g (m²)]]*CENSO[[#This Row],[H (m)]]*0.7</f>
        <v>3.3343438042581353</v>
      </c>
      <c r="L4280" s="64">
        <v>1</v>
      </c>
      <c r="M4280" s="65">
        <v>366325.4</v>
      </c>
      <c r="N4280" s="87">
        <v>9702422.5</v>
      </c>
      <c r="O4280" s="87" t="s">
        <v>1227</v>
      </c>
      <c r="P4280" s="87" t="str">
        <f>VLOOKUP(CENSO[[#This Row],[DAP (cm)]],CD[],2,TRUE)</f>
        <v>TORA</v>
      </c>
      <c r="Q4280" s="87" t="str">
        <f>VLOOKUP(CENSO[[#This Row],[DAP (cm)]],DD[],2,TRUE)</f>
        <v>50├ 60</v>
      </c>
      <c r="R4280" s="87" t="str" cm="1">
        <f t="array" ref="R4280">INDEX(_xlfn.TEXTSPLIT(CENSO[[#This Row],[NOME CIENTIFICO]]," "),1)</f>
        <v>Pouteria</v>
      </c>
      <c r="S4280" s="98" t="s">
        <v>1004</v>
      </c>
      <c r="T4280" s="87">
        <f>_xlfn.MINIFS(CENSO[DAP (cm)],CENSO[NOME CIENTIFICO],CENSO[[#This Row],[NOME CIENTIFICO]])</f>
        <v>39.788735772973837</v>
      </c>
      <c r="U42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80" s="87" t="str">
        <f>IF(CENSO[[#This Row],[DAP (cm)]]&lt;CENSO[[#This Row],[DMCE (cm)]],"DAP &lt; DMCE","DAP ≥ DMCE")</f>
        <v>DAP ≥ DMCE</v>
      </c>
      <c r="W4280" s="87" t="str">
        <f>IF(CENSO[[#This Row],[DAP (cm)]]&gt;200, "Superior", "Inferior")</f>
        <v>Inferior</v>
      </c>
      <c r="X4280" s="87" t="str">
        <f>VLOOKUP(CENSO[[#This Row],[NOME COMUM]],ESPECIES[],4,FALSE)</f>
        <v>Não</v>
      </c>
      <c r="Y4280" s="87" t="str">
        <f>IF(IFERROR(VLOOKUP(CENSO[[#This Row],[NOME COMUM]],COMERCIAIS[],2, FALSE), "Não") &lt;&gt; "Não", "Sim", "Não")</f>
        <v>Não</v>
      </c>
      <c r="Z4280" s="133">
        <f>CENSO[[#This Row],[g (m²)]]/SUM(AEEF[AEEF-UT])</f>
        <v>4.1670763380886292E-4</v>
      </c>
      <c r="AA4280" s="133">
        <f>CENSO[[#This Row],[v (m³)]]/SUM(AEEF[AEEF-UT])</f>
        <v>5.8339068733240804E-3</v>
      </c>
    </row>
    <row r="4281" spans="1:27" ht="14">
      <c r="A4281" s="86">
        <v>1</v>
      </c>
      <c r="B4281" s="86">
        <v>2</v>
      </c>
      <c r="C4281" s="63">
        <v>118</v>
      </c>
      <c r="D4281" s="63">
        <v>4281</v>
      </c>
      <c r="E4281" s="63" t="str">
        <f>VLOOKUP(CENSO[[#This Row],[NOME COMUM]],ESPECIES[],2,FALSE)</f>
        <v>Alexa grandiflora Ducke</v>
      </c>
      <c r="F4281" s="64" t="s">
        <v>13</v>
      </c>
      <c r="G4281" s="64">
        <v>175</v>
      </c>
      <c r="H4281" s="97">
        <f>CENSO[[#This Row],[CAP (cm)]]/PI()</f>
        <v>55.70423008216337</v>
      </c>
      <c r="I4281" s="64">
        <v>19</v>
      </c>
      <c r="J4281" s="96">
        <f>(PI()*(CENSO[[#This Row],[DAP (cm)]]^2))/40000</f>
        <v>0.24370600660946476</v>
      </c>
      <c r="K4281" s="96">
        <f>CENSO[[#This Row],[g (m²)]]*CENSO[[#This Row],[H (m)]]*0.7</f>
        <v>3.2412898879058809</v>
      </c>
      <c r="L4281" s="64">
        <v>1</v>
      </c>
      <c r="M4281" s="65">
        <v>366337.7</v>
      </c>
      <c r="N4281" s="87">
        <v>9702428.9000000004</v>
      </c>
      <c r="O4281" s="87" t="s">
        <v>1227</v>
      </c>
      <c r="P4281" s="87" t="str">
        <f>VLOOKUP(CENSO[[#This Row],[DAP (cm)]],CD[],2,TRUE)</f>
        <v>TORA</v>
      </c>
      <c r="Q4281" s="87" t="str">
        <f>VLOOKUP(CENSO[[#This Row],[DAP (cm)]],DD[],2,TRUE)</f>
        <v>50├ 60</v>
      </c>
      <c r="R4281" s="87" t="str" cm="1">
        <f t="array" ref="R4281">INDEX(_xlfn.TEXTSPLIT(CENSO[[#This Row],[NOME CIENTIFICO]]," "),1)</f>
        <v>Alexa</v>
      </c>
      <c r="S4281" s="98" t="s">
        <v>1004</v>
      </c>
      <c r="T4281" s="87">
        <f>_xlfn.MINIFS(CENSO[DAP (cm)],CENSO[NOME CIENTIFICO],CENSO[[#This Row],[NOME CIENTIFICO]])</f>
        <v>39.788735772973837</v>
      </c>
      <c r="U42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81" s="87" t="str">
        <f>IF(CENSO[[#This Row],[DAP (cm)]]&lt;CENSO[[#This Row],[DMCE (cm)]],"DAP &lt; DMCE","DAP ≥ DMCE")</f>
        <v>DAP ≥ DMCE</v>
      </c>
      <c r="W4281" s="87" t="str">
        <f>IF(CENSO[[#This Row],[DAP (cm)]]&gt;200, "Superior", "Inferior")</f>
        <v>Inferior</v>
      </c>
      <c r="X4281" s="87" t="str">
        <f>VLOOKUP(CENSO[[#This Row],[NOME COMUM]],ESPECIES[],4,FALSE)</f>
        <v>Não</v>
      </c>
      <c r="Y4281" s="87" t="str">
        <f>IF(IFERROR(VLOOKUP(CENSO[[#This Row],[NOME COMUM]],COMERCIAIS[],2, FALSE), "Não") &lt;&gt; "Não", "Sim", "Não")</f>
        <v>Não</v>
      </c>
      <c r="Z4281" s="133">
        <f>CENSO[[#This Row],[g (m²)]]/SUM(AEEF[AEEF-UT])</f>
        <v>4.2639818521823071E-4</v>
      </c>
      <c r="AA4281" s="133">
        <f>CENSO[[#This Row],[v (m³)]]/SUM(AEEF[AEEF-UT])</f>
        <v>5.6710958634024677E-3</v>
      </c>
    </row>
    <row r="4282" spans="1:27" ht="14">
      <c r="A4282" s="86">
        <v>1</v>
      </c>
      <c r="B4282" s="86">
        <v>2</v>
      </c>
      <c r="C4282" s="63">
        <v>118</v>
      </c>
      <c r="D4282" s="63">
        <v>4282</v>
      </c>
      <c r="E4282" s="63" t="str">
        <f>VLOOKUP(CENSO[[#This Row],[NOME COMUM]],ESPECIES[],2,FALSE)</f>
        <v>Tachigali myrmecophila Ducke</v>
      </c>
      <c r="F4282" s="64" t="s">
        <v>14</v>
      </c>
      <c r="G4282" s="64">
        <v>172</v>
      </c>
      <c r="H4282" s="97">
        <f>CENSO[[#This Row],[CAP (cm)]]/PI()</f>
        <v>54.749300423611999</v>
      </c>
      <c r="I4282" s="64">
        <v>16</v>
      </c>
      <c r="J4282" s="96">
        <f>(PI()*(CENSO[[#This Row],[DAP (cm)]]^2))/40000</f>
        <v>0.23542199182153159</v>
      </c>
      <c r="K4282" s="96">
        <f>CENSO[[#This Row],[g (m²)]]*CENSO[[#This Row],[H (m)]]*0.7</f>
        <v>2.6367263084011539</v>
      </c>
      <c r="L4282" s="64">
        <v>1</v>
      </c>
      <c r="M4282" s="65">
        <v>366355.799999999</v>
      </c>
      <c r="N4282" s="87">
        <v>9702420.3000000007</v>
      </c>
      <c r="O4282" s="87" t="s">
        <v>1228</v>
      </c>
      <c r="P4282" s="87" t="str">
        <f>VLOOKUP(CENSO[[#This Row],[DAP (cm)]],CD[],2,TRUE)</f>
        <v>TORA</v>
      </c>
      <c r="Q4282" s="87" t="str">
        <f>VLOOKUP(CENSO[[#This Row],[DAP (cm)]],DD[],2,TRUE)</f>
        <v>50├ 60</v>
      </c>
      <c r="R4282" s="87" t="str" cm="1">
        <f t="array" ref="R4282">INDEX(_xlfn.TEXTSPLIT(CENSO[[#This Row],[NOME CIENTIFICO]]," "),1)</f>
        <v>Tachigali</v>
      </c>
      <c r="S4282" s="98" t="s">
        <v>1004</v>
      </c>
      <c r="T4282" s="87">
        <f>_xlfn.MINIFS(CENSO[DAP (cm)],CENSO[NOME CIENTIFICO],CENSO[[#This Row],[NOME CIENTIFICO]])</f>
        <v>39.152116000606256</v>
      </c>
      <c r="U42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82" s="87" t="str">
        <f>IF(CENSO[[#This Row],[DAP (cm)]]&lt;CENSO[[#This Row],[DMCE (cm)]],"DAP &lt; DMCE","DAP ≥ DMCE")</f>
        <v>DAP ≥ DMCE</v>
      </c>
      <c r="W4282" s="87" t="str">
        <f>IF(CENSO[[#This Row],[DAP (cm)]]&gt;200, "Superior", "Inferior")</f>
        <v>Inferior</v>
      </c>
      <c r="X4282" s="87" t="str">
        <f>VLOOKUP(CENSO[[#This Row],[NOME COMUM]],ESPECIES[],4,FALSE)</f>
        <v>Não</v>
      </c>
      <c r="Y4282" s="87" t="str">
        <f>IF(IFERROR(VLOOKUP(CENSO[[#This Row],[NOME COMUM]],COMERCIAIS[],2, FALSE), "Não") &lt;&gt; "Não", "Sim", "Não")</f>
        <v>Sim</v>
      </c>
      <c r="Z4282" s="133">
        <f>CENSO[[#This Row],[g (m²)]]/SUM(AEEF[AEEF-UT])</f>
        <v>4.1190412772232278E-4</v>
      </c>
      <c r="AA4282" s="133">
        <f>CENSO[[#This Row],[v (m³)]]/SUM(AEEF[AEEF-UT])</f>
        <v>4.6133262304900152E-3</v>
      </c>
    </row>
    <row r="4283" spans="1:27" ht="14">
      <c r="A4283" s="86">
        <v>1</v>
      </c>
      <c r="B4283" s="86">
        <v>2</v>
      </c>
      <c r="C4283" s="63">
        <v>118</v>
      </c>
      <c r="D4283" s="63">
        <v>4283</v>
      </c>
      <c r="E4283" s="63" t="str">
        <f>VLOOKUP(CENSO[[#This Row],[NOME COMUM]],ESPECIES[],2,FALSE)</f>
        <v>Alexa grandiflora Ducke</v>
      </c>
      <c r="F4283" s="64" t="s">
        <v>13</v>
      </c>
      <c r="G4283" s="64">
        <v>263</v>
      </c>
      <c r="H4283" s="97">
        <f>CENSO[[#This Row],[CAP (cm)]]/PI()</f>
        <v>83.715500066336944</v>
      </c>
      <c r="I4283" s="64">
        <v>17</v>
      </c>
      <c r="J4283" s="96">
        <f>(PI()*(CENSO[[#This Row],[DAP (cm)]]^2))/40000</f>
        <v>0.55042941293616532</v>
      </c>
      <c r="K4283" s="96">
        <f>CENSO[[#This Row],[g (m²)]]*CENSO[[#This Row],[H (m)]]*0.7</f>
        <v>6.5501100139403663</v>
      </c>
      <c r="L4283" s="64">
        <v>1</v>
      </c>
      <c r="M4283" s="65">
        <v>366360.299999999</v>
      </c>
      <c r="N4283" s="87">
        <v>9702418.1999999899</v>
      </c>
      <c r="O4283" s="87" t="s">
        <v>1227</v>
      </c>
      <c r="P4283" s="87" t="str">
        <f>VLOOKUP(CENSO[[#This Row],[DAP (cm)]],CD[],2,TRUE)</f>
        <v>TORA</v>
      </c>
      <c r="Q4283" s="87" t="str">
        <f>VLOOKUP(CENSO[[#This Row],[DAP (cm)]],DD[],2,TRUE)</f>
        <v>80├ 90</v>
      </c>
      <c r="R4283" s="87" t="str" cm="1">
        <f t="array" ref="R4283">INDEX(_xlfn.TEXTSPLIT(CENSO[[#This Row],[NOME CIENTIFICO]]," "),1)</f>
        <v>Alexa</v>
      </c>
      <c r="S4283" s="98" t="s">
        <v>1004</v>
      </c>
      <c r="T4283" s="87">
        <f>_xlfn.MINIFS(CENSO[DAP (cm)],CENSO[NOME CIENTIFICO],CENSO[[#This Row],[NOME CIENTIFICO]])</f>
        <v>39.788735772973837</v>
      </c>
      <c r="U42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83" s="87" t="str">
        <f>IF(CENSO[[#This Row],[DAP (cm)]]&lt;CENSO[[#This Row],[DMCE (cm)]],"DAP &lt; DMCE","DAP ≥ DMCE")</f>
        <v>DAP ≥ DMCE</v>
      </c>
      <c r="W4283" s="87" t="str">
        <f>IF(CENSO[[#This Row],[DAP (cm)]]&gt;200, "Superior", "Inferior")</f>
        <v>Inferior</v>
      </c>
      <c r="X4283" s="87" t="str">
        <f>VLOOKUP(CENSO[[#This Row],[NOME COMUM]],ESPECIES[],4,FALSE)</f>
        <v>Não</v>
      </c>
      <c r="Y4283" s="87" t="str">
        <f>IF(IFERROR(VLOOKUP(CENSO[[#This Row],[NOME COMUM]],COMERCIAIS[],2, FALSE), "Não") &lt;&gt; "Não", "Sim", "Não")</f>
        <v>Não</v>
      </c>
      <c r="Z4283" s="133">
        <f>CENSO[[#This Row],[g (m²)]]/SUM(AEEF[AEEF-UT])</f>
        <v>9.6305423913011564E-4</v>
      </c>
      <c r="AA4283" s="133">
        <f>CENSO[[#This Row],[v (m³)]]/SUM(AEEF[AEEF-UT])</f>
        <v>1.1460345445648374E-2</v>
      </c>
    </row>
    <row r="4284" spans="1:27" ht="14">
      <c r="A4284" s="86">
        <v>1</v>
      </c>
      <c r="B4284" s="86">
        <v>2</v>
      </c>
      <c r="C4284" s="63">
        <v>118</v>
      </c>
      <c r="D4284" s="63">
        <v>4284</v>
      </c>
      <c r="E4284" s="63" t="str">
        <f>VLOOKUP(CENSO[[#This Row],[NOME COMUM]],ESPECIES[],2,FALSE)</f>
        <v>Piptadenia suaveolens Miq.</v>
      </c>
      <c r="F4284" s="64" t="s">
        <v>22</v>
      </c>
      <c r="G4284" s="64">
        <v>160</v>
      </c>
      <c r="H4284" s="97">
        <f>CENSO[[#This Row],[CAP (cm)]]/PI()</f>
        <v>50.929581789406512</v>
      </c>
      <c r="I4284" s="64">
        <v>17</v>
      </c>
      <c r="J4284" s="96">
        <f>(PI()*(CENSO[[#This Row],[DAP (cm)]]^2))/40000</f>
        <v>0.20371832715762608</v>
      </c>
      <c r="K4284" s="96">
        <f>CENSO[[#This Row],[g (m²)]]*CENSO[[#This Row],[H (m)]]*0.7</f>
        <v>2.4242480931757502</v>
      </c>
      <c r="L4284" s="64">
        <v>1</v>
      </c>
      <c r="M4284" s="65">
        <v>366417</v>
      </c>
      <c r="N4284" s="87">
        <v>9702516.3000000007</v>
      </c>
      <c r="O4284" s="87" t="s">
        <v>1228</v>
      </c>
      <c r="P4284" s="87" t="str">
        <f>VLOOKUP(CENSO[[#This Row],[DAP (cm)]],CD[],2,TRUE)</f>
        <v>TORA</v>
      </c>
      <c r="Q4284" s="87" t="str">
        <f>VLOOKUP(CENSO[[#This Row],[DAP (cm)]],DD[],2,TRUE)</f>
        <v>50├ 60</v>
      </c>
      <c r="R4284" s="87" t="str" cm="1">
        <f t="array" ref="R4284">INDEX(_xlfn.TEXTSPLIT(CENSO[[#This Row],[NOME CIENTIFICO]]," "),1)</f>
        <v>Piptadenia</v>
      </c>
      <c r="S4284" s="98" t="s">
        <v>1004</v>
      </c>
      <c r="T4284" s="87">
        <f>_xlfn.MINIFS(CENSO[DAP (cm)],CENSO[NOME CIENTIFICO],CENSO[[#This Row],[NOME CIENTIFICO]])</f>
        <v>39.788735772973837</v>
      </c>
      <c r="U42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84" s="87" t="str">
        <f>IF(CENSO[[#This Row],[DAP (cm)]]&lt;CENSO[[#This Row],[DMCE (cm)]],"DAP &lt; DMCE","DAP ≥ DMCE")</f>
        <v>DAP ≥ DMCE</v>
      </c>
      <c r="W4284" s="87" t="str">
        <f>IF(CENSO[[#This Row],[DAP (cm)]]&gt;200, "Superior", "Inferior")</f>
        <v>Inferior</v>
      </c>
      <c r="X4284" s="87" t="str">
        <f>VLOOKUP(CENSO[[#This Row],[NOME COMUM]],ESPECIES[],4,FALSE)</f>
        <v>Não</v>
      </c>
      <c r="Y4284" s="87" t="str">
        <f>IF(IFERROR(VLOOKUP(CENSO[[#This Row],[NOME COMUM]],COMERCIAIS[],2, FALSE), "Não") &lt;&gt; "Não", "Sim", "Não")</f>
        <v>Sim</v>
      </c>
      <c r="Z4284" s="133">
        <f>CENSO[[#This Row],[g (m²)]]/SUM(AEEF[AEEF-UT])</f>
        <v>3.5643407482732108E-4</v>
      </c>
      <c r="AA4284" s="133">
        <f>CENSO[[#This Row],[v (m³)]]/SUM(AEEF[AEEF-UT])</f>
        <v>4.2415654904451204E-3</v>
      </c>
    </row>
    <row r="4285" spans="1:27" ht="14">
      <c r="A4285" s="86">
        <v>1</v>
      </c>
      <c r="B4285" s="86">
        <v>2</v>
      </c>
      <c r="C4285" s="63">
        <v>118</v>
      </c>
      <c r="D4285" s="63">
        <v>4285</v>
      </c>
      <c r="E4285" s="63" t="str">
        <f>VLOOKUP(CENSO[[#This Row],[NOME COMUM]],ESPECIES[],2,FALSE)</f>
        <v>Pouteria sp.</v>
      </c>
      <c r="F4285" s="64" t="s">
        <v>83</v>
      </c>
      <c r="G4285" s="64">
        <v>170</v>
      </c>
      <c r="H4285" s="97">
        <f>CENSO[[#This Row],[CAP (cm)]]/PI()</f>
        <v>54.112680651244418</v>
      </c>
      <c r="I4285" s="64">
        <v>20</v>
      </c>
      <c r="J4285" s="96">
        <f>(PI()*(CENSO[[#This Row],[DAP (cm)]]^2))/40000</f>
        <v>0.2299788927677888</v>
      </c>
      <c r="K4285" s="96">
        <f>CENSO[[#This Row],[g (m²)]]*CENSO[[#This Row],[H (m)]]*0.7</f>
        <v>3.2197044987490426</v>
      </c>
      <c r="L4285" s="64">
        <v>1</v>
      </c>
      <c r="M4285" s="65">
        <v>366412.09999999899</v>
      </c>
      <c r="N4285" s="87">
        <v>9702528.5</v>
      </c>
      <c r="O4285" s="87" t="s">
        <v>1227</v>
      </c>
      <c r="P4285" s="87" t="str">
        <f>VLOOKUP(CENSO[[#This Row],[DAP (cm)]],CD[],2,TRUE)</f>
        <v>TORA</v>
      </c>
      <c r="Q4285" s="87" t="str">
        <f>VLOOKUP(CENSO[[#This Row],[DAP (cm)]],DD[],2,TRUE)</f>
        <v>50├ 60</v>
      </c>
      <c r="R4285" s="87" t="str" cm="1">
        <f t="array" ref="R4285">INDEX(_xlfn.TEXTSPLIT(CENSO[[#This Row],[NOME CIENTIFICO]]," "),1)</f>
        <v>Pouteria</v>
      </c>
      <c r="S4285" s="98" t="s">
        <v>1004</v>
      </c>
      <c r="T4285" s="87">
        <f>_xlfn.MINIFS(CENSO[DAP (cm)],CENSO[NOME CIENTIFICO],CENSO[[#This Row],[NOME CIENTIFICO]])</f>
        <v>39.788735772973837</v>
      </c>
      <c r="U42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85" s="87" t="str">
        <f>IF(CENSO[[#This Row],[DAP (cm)]]&lt;CENSO[[#This Row],[DMCE (cm)]],"DAP &lt; DMCE","DAP ≥ DMCE")</f>
        <v>DAP ≥ DMCE</v>
      </c>
      <c r="W4285" s="87" t="str">
        <f>IF(CENSO[[#This Row],[DAP (cm)]]&gt;200, "Superior", "Inferior")</f>
        <v>Inferior</v>
      </c>
      <c r="X4285" s="87" t="str">
        <f>VLOOKUP(CENSO[[#This Row],[NOME COMUM]],ESPECIES[],4,FALSE)</f>
        <v>Não</v>
      </c>
      <c r="Y4285" s="87" t="str">
        <f>IF(IFERROR(VLOOKUP(CENSO[[#This Row],[NOME COMUM]],COMERCIAIS[],2, FALSE), "Não") &lt;&gt; "Não", "Sim", "Não")</f>
        <v>Não</v>
      </c>
      <c r="Z4285" s="133">
        <f>CENSO[[#This Row],[g (m²)]]/SUM(AEEF[AEEF-UT])</f>
        <v>4.0238065478553035E-4</v>
      </c>
      <c r="AA4285" s="133">
        <f>CENSO[[#This Row],[v (m³)]]/SUM(AEEF[AEEF-UT])</f>
        <v>5.633329166997424E-3</v>
      </c>
    </row>
    <row r="4286" spans="1:27" ht="14">
      <c r="A4286" s="86">
        <v>1</v>
      </c>
      <c r="B4286" s="86">
        <v>2</v>
      </c>
      <c r="C4286" s="63">
        <v>118</v>
      </c>
      <c r="D4286" s="63">
        <v>4286</v>
      </c>
      <c r="E4286" s="63" t="str">
        <f>VLOOKUP(CENSO[[#This Row],[NOME COMUM]],ESPECIES[],2,FALSE)</f>
        <v>Astronium lecointei Ducke</v>
      </c>
      <c r="F4286" s="64" t="s">
        <v>5</v>
      </c>
      <c r="G4286" s="64">
        <v>189</v>
      </c>
      <c r="H4286" s="97">
        <f>CENSO[[#This Row],[CAP (cm)]]/PI()</f>
        <v>60.160568488736438</v>
      </c>
      <c r="I4286" s="64">
        <v>24</v>
      </c>
      <c r="J4286" s="96">
        <f>(PI()*(CENSO[[#This Row],[DAP (cm)]]^2))/40000</f>
        <v>0.28425868610927968</v>
      </c>
      <c r="K4286" s="96">
        <f>CENSO[[#This Row],[g (m²)]]*CENSO[[#This Row],[H (m)]]*0.7</f>
        <v>4.7755459266358979</v>
      </c>
      <c r="L4286" s="64">
        <v>1</v>
      </c>
      <c r="M4286" s="65">
        <v>366407.2</v>
      </c>
      <c r="N4286" s="87">
        <v>9702538.5999999903</v>
      </c>
      <c r="O4286" s="87" t="s">
        <v>1228</v>
      </c>
      <c r="P4286" s="87" t="str">
        <f>VLOOKUP(CENSO[[#This Row],[DAP (cm)]],CD[],2,TRUE)</f>
        <v>TORA</v>
      </c>
      <c r="Q4286" s="87" t="str">
        <f>VLOOKUP(CENSO[[#This Row],[DAP (cm)]],DD[],2,TRUE)</f>
        <v>60├ 70</v>
      </c>
      <c r="R4286" s="87" t="str" cm="1">
        <f t="array" ref="R4286">INDEX(_xlfn.TEXTSPLIT(CENSO[[#This Row],[NOME CIENTIFICO]]," "),1)</f>
        <v>Astronium</v>
      </c>
      <c r="S4286" s="98" t="s">
        <v>1004</v>
      </c>
      <c r="T4286" s="87">
        <f>_xlfn.MINIFS(CENSO[DAP (cm)],CENSO[NOME CIENTIFICO],CENSO[[#This Row],[NOME CIENTIFICO]])</f>
        <v>40.107045659157627</v>
      </c>
      <c r="U42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286" s="87" t="str">
        <f>IF(CENSO[[#This Row],[DAP (cm)]]&lt;CENSO[[#This Row],[DMCE (cm)]],"DAP &lt; DMCE","DAP ≥ DMCE")</f>
        <v>DAP ≥ DMCE</v>
      </c>
      <c r="W4286" s="87" t="str">
        <f>IF(CENSO[[#This Row],[DAP (cm)]]&gt;200, "Superior", "Inferior")</f>
        <v>Inferior</v>
      </c>
      <c r="X4286" s="87" t="str">
        <f>VLOOKUP(CENSO[[#This Row],[NOME COMUM]],ESPECIES[],4,FALSE)</f>
        <v>Não</v>
      </c>
      <c r="Y4286" s="87" t="str">
        <f>IF(IFERROR(VLOOKUP(CENSO[[#This Row],[NOME COMUM]],COMERCIAIS[],2, FALSE), "Não") &lt;&gt; "Não", "Sim", "Não")</f>
        <v>Sim</v>
      </c>
      <c r="Z4286" s="133">
        <f>CENSO[[#This Row],[g (m²)]]/SUM(AEEF[AEEF-UT])</f>
        <v>4.9735084323854423E-4</v>
      </c>
      <c r="AA4286" s="133">
        <f>CENSO[[#This Row],[v (m³)]]/SUM(AEEF[AEEF-UT])</f>
        <v>8.355494166407542E-3</v>
      </c>
    </row>
    <row r="4287" spans="1:27" ht="14">
      <c r="A4287" s="86">
        <v>1</v>
      </c>
      <c r="B4287" s="86">
        <v>2</v>
      </c>
      <c r="C4287" s="63">
        <v>118</v>
      </c>
      <c r="D4287" s="63">
        <v>4287</v>
      </c>
      <c r="E4287" s="63" t="str">
        <f>VLOOKUP(CENSO[[#This Row],[NOME COMUM]],ESPECIES[],2,FALSE)</f>
        <v>Sterculia apeibophylla Ducke</v>
      </c>
      <c r="F4287" s="64" t="s">
        <v>25</v>
      </c>
      <c r="G4287" s="64">
        <v>200</v>
      </c>
      <c r="H4287" s="97">
        <f>CENSO[[#This Row],[CAP (cm)]]/PI()</f>
        <v>63.661977236758133</v>
      </c>
      <c r="I4287" s="64">
        <v>21</v>
      </c>
      <c r="J4287" s="96">
        <f>(PI()*(CENSO[[#This Row],[DAP (cm)]]^2))/40000</f>
        <v>0.31830988618379064</v>
      </c>
      <c r="K4287" s="96">
        <f>CENSO[[#This Row],[g (m²)]]*CENSO[[#This Row],[H (m)]]*0.7</f>
        <v>4.6791553269017223</v>
      </c>
      <c r="L4287" s="64">
        <v>3</v>
      </c>
      <c r="M4287" s="65">
        <v>366464.299999999</v>
      </c>
      <c r="N4287" s="87">
        <v>9702617.6999999899</v>
      </c>
      <c r="O4287" s="87" t="s">
        <v>1226</v>
      </c>
      <c r="P4287" s="87" t="str">
        <f>VLOOKUP(CENSO[[#This Row],[DAP (cm)]],CD[],2,TRUE)</f>
        <v>TORA</v>
      </c>
      <c r="Q4287" s="87" t="str">
        <f>VLOOKUP(CENSO[[#This Row],[DAP (cm)]],DD[],2,TRUE)</f>
        <v>60├ 70</v>
      </c>
      <c r="R4287" s="87" t="str" cm="1">
        <f t="array" ref="R4287">INDEX(_xlfn.TEXTSPLIT(CENSO[[#This Row],[NOME CIENTIFICO]]," "),1)</f>
        <v>Sterculia</v>
      </c>
      <c r="S4287" s="98" t="s">
        <v>1004</v>
      </c>
      <c r="T4287" s="87">
        <f>_xlfn.MINIFS(CENSO[DAP (cm)],CENSO[NOME CIENTIFICO],CENSO[[#This Row],[NOME CIENTIFICO]])</f>
        <v>38.833806114422465</v>
      </c>
      <c r="U42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87" s="87" t="str">
        <f>IF(CENSO[[#This Row],[DAP (cm)]]&lt;CENSO[[#This Row],[DMCE (cm)]],"DAP &lt; DMCE","DAP ≥ DMCE")</f>
        <v>DAP ≥ DMCE</v>
      </c>
      <c r="W4287" s="87" t="str">
        <f>IF(CENSO[[#This Row],[DAP (cm)]]&gt;200, "Superior", "Inferior")</f>
        <v>Inferior</v>
      </c>
      <c r="X4287" s="87" t="str">
        <f>VLOOKUP(CENSO[[#This Row],[NOME COMUM]],ESPECIES[],4,FALSE)</f>
        <v>Não</v>
      </c>
      <c r="Y4287" s="87" t="str">
        <f>IF(IFERROR(VLOOKUP(CENSO[[#This Row],[NOME COMUM]],COMERCIAIS[],2, FALSE), "Não") &lt;&gt; "Não", "Sim", "Não")</f>
        <v>Não</v>
      </c>
      <c r="Z4287" s="133">
        <f>CENSO[[#This Row],[g (m²)]]/SUM(AEEF[AEEF-UT])</f>
        <v>5.5692824191768894E-4</v>
      </c>
      <c r="AA4287" s="133">
        <f>CENSO[[#This Row],[v (m³)]]/SUM(AEEF[AEEF-UT])</f>
        <v>8.1868451561900278E-3</v>
      </c>
    </row>
    <row r="4288" spans="1:27" ht="14">
      <c r="A4288" s="86">
        <v>1</v>
      </c>
      <c r="B4288" s="86">
        <v>2</v>
      </c>
      <c r="C4288" s="63">
        <v>118</v>
      </c>
      <c r="D4288" s="63">
        <v>4288</v>
      </c>
      <c r="E4288" s="63" t="str">
        <f>VLOOKUP(CENSO[[#This Row],[NOME COMUM]],ESPECIES[],2,FALSE)</f>
        <v>Goupia glabra Aubl.</v>
      </c>
      <c r="F4288" s="64" t="s">
        <v>34</v>
      </c>
      <c r="G4288" s="64">
        <v>150</v>
      </c>
      <c r="H4288" s="97">
        <f>CENSO[[#This Row],[CAP (cm)]]/PI()</f>
        <v>47.7464829275686</v>
      </c>
      <c r="I4288" s="64">
        <v>18</v>
      </c>
      <c r="J4288" s="96">
        <f>(PI()*(CENSO[[#This Row],[DAP (cm)]]^2))/40000</f>
        <v>0.17904931097838223</v>
      </c>
      <c r="K4288" s="96">
        <f>CENSO[[#This Row],[g (m²)]]*CENSO[[#This Row],[H (m)]]*0.7</f>
        <v>2.2560213183276159</v>
      </c>
      <c r="L4288" s="64">
        <v>1</v>
      </c>
      <c r="M4288" s="65">
        <v>366470.59999999899</v>
      </c>
      <c r="N4288" s="87">
        <v>9702619.1999999899</v>
      </c>
      <c r="O4288" s="98" t="s">
        <v>1225</v>
      </c>
      <c r="P4288" s="87" t="str">
        <f>VLOOKUP(CENSO[[#This Row],[DAP (cm)]],CD[],2,TRUE)</f>
        <v>TORETE</v>
      </c>
      <c r="Q4288" s="87" t="str">
        <f>VLOOKUP(CENSO[[#This Row],[DAP (cm)]],DD[],2,TRUE)</f>
        <v>40├ 50</v>
      </c>
      <c r="R4288" s="87" t="str" cm="1">
        <f t="array" ref="R4288">INDEX(_xlfn.TEXTSPLIT(CENSO[[#This Row],[NOME CIENTIFICO]]," "),1)</f>
        <v>Goupia</v>
      </c>
      <c r="S4288" s="98" t="s">
        <v>1004</v>
      </c>
      <c r="T4288" s="87">
        <f>_xlfn.MINIFS(CENSO[DAP (cm)],CENSO[NOME CIENTIFICO],CENSO[[#This Row],[NOME CIENTIFICO]])</f>
        <v>40.107045659157627</v>
      </c>
      <c r="U42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288" s="87" t="str">
        <f>IF(CENSO[[#This Row],[DAP (cm)]]&lt;CENSO[[#This Row],[DMCE (cm)]],"DAP &lt; DMCE","DAP ≥ DMCE")</f>
        <v>DAP &lt; DMCE</v>
      </c>
      <c r="W4288" s="87" t="str">
        <f>IF(CENSO[[#This Row],[DAP (cm)]]&gt;200, "Superior", "Inferior")</f>
        <v>Inferior</v>
      </c>
      <c r="X4288" s="87" t="str">
        <f>VLOOKUP(CENSO[[#This Row],[NOME COMUM]],ESPECIES[],4,FALSE)</f>
        <v>Não</v>
      </c>
      <c r="Y4288" s="87" t="str">
        <f>IF(IFERROR(VLOOKUP(CENSO[[#This Row],[NOME COMUM]],COMERCIAIS[],2, FALSE), "Não") &lt;&gt; "Não", "Sim", "Não")</f>
        <v>Sim</v>
      </c>
      <c r="Z4288" s="133">
        <f>CENSO[[#This Row],[g (m²)]]/SUM(AEEF[AEEF-UT])</f>
        <v>3.1327213607870003E-4</v>
      </c>
      <c r="AA4288" s="133">
        <f>CENSO[[#This Row],[v (m³)]]/SUM(AEEF[AEEF-UT])</f>
        <v>3.94722891459162E-3</v>
      </c>
    </row>
    <row r="4289" spans="1:27" ht="14">
      <c r="A4289" s="86">
        <v>1</v>
      </c>
      <c r="B4289" s="86">
        <v>2</v>
      </c>
      <c r="C4289" s="63">
        <v>118</v>
      </c>
      <c r="D4289" s="63">
        <v>4289</v>
      </c>
      <c r="E4289" s="63" t="str">
        <f>VLOOKUP(CENSO[[#This Row],[NOME COMUM]],ESPECIES[],2,FALSE)</f>
        <v>Piptadenia suaveolens Miq.</v>
      </c>
      <c r="F4289" s="64" t="s">
        <v>22</v>
      </c>
      <c r="G4289" s="64">
        <v>179</v>
      </c>
      <c r="H4289" s="97">
        <f>CENSO[[#This Row],[CAP (cm)]]/PI()</f>
        <v>56.977469626898532</v>
      </c>
      <c r="I4289" s="64">
        <v>17</v>
      </c>
      <c r="J4289" s="96">
        <f>(PI()*(CENSO[[#This Row],[DAP (cm)]]^2))/40000</f>
        <v>0.25497417658037091</v>
      </c>
      <c r="K4289" s="96">
        <f>CENSO[[#This Row],[g (m²)]]*CENSO[[#This Row],[H (m)]]*0.7</f>
        <v>3.0341927013064134</v>
      </c>
      <c r="L4289" s="64">
        <v>2</v>
      </c>
      <c r="M4289" s="65">
        <v>366475.2</v>
      </c>
      <c r="N4289" s="87">
        <v>9702628</v>
      </c>
      <c r="O4289" s="87" t="s">
        <v>1228</v>
      </c>
      <c r="P4289" s="87" t="str">
        <f>VLOOKUP(CENSO[[#This Row],[DAP (cm)]],CD[],2,TRUE)</f>
        <v>TORA</v>
      </c>
      <c r="Q4289" s="87" t="str">
        <f>VLOOKUP(CENSO[[#This Row],[DAP (cm)]],DD[],2,TRUE)</f>
        <v>50├ 60</v>
      </c>
      <c r="R4289" s="87" t="str" cm="1">
        <f t="array" ref="R4289">INDEX(_xlfn.TEXTSPLIT(CENSO[[#This Row],[NOME CIENTIFICO]]," "),1)</f>
        <v>Piptadenia</v>
      </c>
      <c r="S4289" s="98" t="s">
        <v>1004</v>
      </c>
      <c r="T4289" s="87">
        <f>_xlfn.MINIFS(CENSO[DAP (cm)],CENSO[NOME CIENTIFICO],CENSO[[#This Row],[NOME CIENTIFICO]])</f>
        <v>39.788735772973837</v>
      </c>
      <c r="U42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89" s="87" t="str">
        <f>IF(CENSO[[#This Row],[DAP (cm)]]&lt;CENSO[[#This Row],[DMCE (cm)]],"DAP &lt; DMCE","DAP ≥ DMCE")</f>
        <v>DAP ≥ DMCE</v>
      </c>
      <c r="W4289" s="87" t="str">
        <f>IF(CENSO[[#This Row],[DAP (cm)]]&gt;200, "Superior", "Inferior")</f>
        <v>Inferior</v>
      </c>
      <c r="X4289" s="87" t="str">
        <f>VLOOKUP(CENSO[[#This Row],[NOME COMUM]],ESPECIES[],4,FALSE)</f>
        <v>Não</v>
      </c>
      <c r="Y4289" s="87" t="str">
        <f>IF(IFERROR(VLOOKUP(CENSO[[#This Row],[NOME COMUM]],COMERCIAIS[],2, FALSE), "Não") &lt;&gt; "Não", "Sim", "Não")</f>
        <v>Sim</v>
      </c>
      <c r="Z4289" s="133">
        <f>CENSO[[#This Row],[g (m²)]]/SUM(AEEF[AEEF-UT])</f>
        <v>4.4611344498211684E-4</v>
      </c>
      <c r="AA4289" s="133">
        <f>CENSO[[#This Row],[v (m³)]]/SUM(AEEF[AEEF-UT])</f>
        <v>5.3087499952871892E-3</v>
      </c>
    </row>
    <row r="4290" spans="1:27" ht="14">
      <c r="A4290" s="86">
        <v>1</v>
      </c>
      <c r="B4290" s="86">
        <v>2</v>
      </c>
      <c r="C4290" s="63">
        <v>118</v>
      </c>
      <c r="D4290" s="63">
        <v>4290</v>
      </c>
      <c r="E4290" s="63" t="str">
        <f>VLOOKUP(CENSO[[#This Row],[NOME COMUM]],ESPECIES[],2,FALSE)</f>
        <v>Piptadenia suaveolens Miq.</v>
      </c>
      <c r="F4290" s="64" t="s">
        <v>22</v>
      </c>
      <c r="G4290" s="64">
        <v>288</v>
      </c>
      <c r="H4290" s="97">
        <f>CENSO[[#This Row],[CAP (cm)]]/PI()</f>
        <v>91.673247220931714</v>
      </c>
      <c r="I4290" s="64">
        <v>21</v>
      </c>
      <c r="J4290" s="96">
        <f>(PI()*(CENSO[[#This Row],[DAP (cm)]]^2))/40000</f>
        <v>0.66004737999070828</v>
      </c>
      <c r="K4290" s="96">
        <f>CENSO[[#This Row],[g (m²)]]*CENSO[[#This Row],[H (m)]]*0.7</f>
        <v>9.7026964858634113</v>
      </c>
      <c r="L4290" s="64">
        <v>1</v>
      </c>
      <c r="M4290" s="65">
        <v>366475.7</v>
      </c>
      <c r="N4290" s="87">
        <v>9702628.9000000004</v>
      </c>
      <c r="O4290" s="87" t="s">
        <v>1228</v>
      </c>
      <c r="P4290" s="87" t="str">
        <f>VLOOKUP(CENSO[[#This Row],[DAP (cm)]],CD[],2,TRUE)</f>
        <v>TORA</v>
      </c>
      <c r="Q4290" s="87" t="str">
        <f>VLOOKUP(CENSO[[#This Row],[DAP (cm)]],DD[],2,TRUE)</f>
        <v>90├ 100</v>
      </c>
      <c r="R4290" s="87" t="str" cm="1">
        <f t="array" ref="R4290">INDEX(_xlfn.TEXTSPLIT(CENSO[[#This Row],[NOME CIENTIFICO]]," "),1)</f>
        <v>Piptadenia</v>
      </c>
      <c r="S4290" s="98" t="s">
        <v>1004</v>
      </c>
      <c r="T4290" s="87">
        <f>_xlfn.MINIFS(CENSO[DAP (cm)],CENSO[NOME CIENTIFICO],CENSO[[#This Row],[NOME CIENTIFICO]])</f>
        <v>39.788735772973837</v>
      </c>
      <c r="U42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90" s="87" t="str">
        <f>IF(CENSO[[#This Row],[DAP (cm)]]&lt;CENSO[[#This Row],[DMCE (cm)]],"DAP &lt; DMCE","DAP ≥ DMCE")</f>
        <v>DAP ≥ DMCE</v>
      </c>
      <c r="W4290" s="87" t="str">
        <f>IF(CENSO[[#This Row],[DAP (cm)]]&gt;200, "Superior", "Inferior")</f>
        <v>Inferior</v>
      </c>
      <c r="X4290" s="87" t="str">
        <f>VLOOKUP(CENSO[[#This Row],[NOME COMUM]],ESPECIES[],4,FALSE)</f>
        <v>Não</v>
      </c>
      <c r="Y4290" s="87" t="str">
        <f>IF(IFERROR(VLOOKUP(CENSO[[#This Row],[NOME COMUM]],COMERCIAIS[],2, FALSE), "Não") &lt;&gt; "Não", "Sim", "Não")</f>
        <v>Sim</v>
      </c>
      <c r="Z4290" s="133">
        <f>CENSO[[#This Row],[g (m²)]]/SUM(AEEF[AEEF-UT])</f>
        <v>1.1548464024405199E-3</v>
      </c>
      <c r="AA4290" s="133">
        <f>CENSO[[#This Row],[v (m³)]]/SUM(AEEF[AEEF-UT])</f>
        <v>1.6976242115875641E-2</v>
      </c>
    </row>
    <row r="4291" spans="1:27" ht="14">
      <c r="A4291" s="86">
        <v>1</v>
      </c>
      <c r="B4291" s="86">
        <v>2</v>
      </c>
      <c r="C4291" s="63">
        <v>118</v>
      </c>
      <c r="D4291" s="63">
        <v>4291</v>
      </c>
      <c r="E4291" s="63" t="str">
        <f>VLOOKUP(CENSO[[#This Row],[NOME COMUM]],ESPECIES[],2,FALSE)</f>
        <v>Cedrela fissilis Vell.</v>
      </c>
      <c r="F4291" s="64" t="s">
        <v>17</v>
      </c>
      <c r="G4291" s="64">
        <v>180</v>
      </c>
      <c r="H4291" s="97">
        <f>CENSO[[#This Row],[CAP (cm)]]/PI()</f>
        <v>57.295779513082323</v>
      </c>
      <c r="I4291" s="64">
        <v>14</v>
      </c>
      <c r="J4291" s="96">
        <f>(PI()*(CENSO[[#This Row],[DAP (cm)]]^2))/40000</f>
        <v>0.25783100780887047</v>
      </c>
      <c r="K4291" s="96">
        <f>CENSO[[#This Row],[g (m²)]]*CENSO[[#This Row],[H (m)]]*0.7</f>
        <v>2.5267438765269308</v>
      </c>
      <c r="L4291" s="64">
        <v>1</v>
      </c>
      <c r="M4291" s="65">
        <v>366471.2</v>
      </c>
      <c r="N4291" s="87">
        <v>9702631</v>
      </c>
      <c r="O4291" s="98" t="s">
        <v>1225</v>
      </c>
      <c r="P4291" s="87" t="str">
        <f>VLOOKUP(CENSO[[#This Row],[DAP (cm)]],CD[],2,TRUE)</f>
        <v>TORA</v>
      </c>
      <c r="Q4291" s="87" t="str">
        <f>VLOOKUP(CENSO[[#This Row],[DAP (cm)]],DD[],2,TRUE)</f>
        <v>50├ 60</v>
      </c>
      <c r="R4291" s="87" t="str" cm="1">
        <f t="array" ref="R4291">INDEX(_xlfn.TEXTSPLIT(CENSO[[#This Row],[NOME CIENTIFICO]]," "),1)</f>
        <v>Cedrela</v>
      </c>
      <c r="S4291" s="98" t="s">
        <v>1004</v>
      </c>
      <c r="T4291" s="87">
        <f>_xlfn.MINIFS(CENSO[DAP (cm)],CENSO[NOME CIENTIFICO],CENSO[[#This Row],[NOME CIENTIFICO]])</f>
        <v>39.788735772973837</v>
      </c>
      <c r="U42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70</v>
      </c>
      <c r="V4291" s="87" t="str">
        <f>IF(CENSO[[#This Row],[DAP (cm)]]&lt;CENSO[[#This Row],[DMCE (cm)]],"DAP &lt; DMCE","DAP ≥ DMCE")</f>
        <v>DAP &lt; DMCE</v>
      </c>
      <c r="W4291" s="87" t="str">
        <f>IF(CENSO[[#This Row],[DAP (cm)]]&gt;200, "Superior", "Inferior")</f>
        <v>Inferior</v>
      </c>
      <c r="X4291" s="87" t="str">
        <f>VLOOKUP(CENSO[[#This Row],[NOME COMUM]],ESPECIES[],4,FALSE)</f>
        <v>Vulneravel</v>
      </c>
      <c r="Y4291" s="87" t="str">
        <f>IF(IFERROR(VLOOKUP(CENSO[[#This Row],[NOME COMUM]],COMERCIAIS[],2, FALSE), "Não") &lt;&gt; "Não", "Sim", "Não")</f>
        <v>Não</v>
      </c>
      <c r="Z4291" s="133">
        <f>CENSO[[#This Row],[g (m²)]]/SUM(AEEF[AEEF-UT])</f>
        <v>4.5111187595332813E-4</v>
      </c>
      <c r="AA4291" s="133">
        <f>CENSO[[#This Row],[v (m³)]]/SUM(AEEF[AEEF-UT])</f>
        <v>4.4208963843426164E-3</v>
      </c>
    </row>
    <row r="4292" spans="1:27" ht="14">
      <c r="A4292" s="86">
        <v>1</v>
      </c>
      <c r="B4292" s="86">
        <v>2</v>
      </c>
      <c r="C4292" s="63">
        <v>118</v>
      </c>
      <c r="D4292" s="63">
        <v>4292</v>
      </c>
      <c r="E4292" s="63" t="str">
        <f>VLOOKUP(CENSO[[#This Row],[NOME COMUM]],ESPECIES[],2,FALSE)</f>
        <v>Goupia glabra Aubl.</v>
      </c>
      <c r="F4292" s="64" t="s">
        <v>34</v>
      </c>
      <c r="G4292" s="64">
        <v>240</v>
      </c>
      <c r="H4292" s="97">
        <f>CENSO[[#This Row],[CAP (cm)]]/PI()</f>
        <v>76.394372684109769</v>
      </c>
      <c r="I4292" s="64">
        <v>12</v>
      </c>
      <c r="J4292" s="96">
        <f>(PI()*(CENSO[[#This Row],[DAP (cm)]]^2))/40000</f>
        <v>0.45836623610465865</v>
      </c>
      <c r="K4292" s="96">
        <f>CENSO[[#This Row],[g (m²)]]*CENSO[[#This Row],[H (m)]]*0.7</f>
        <v>3.850276383279132</v>
      </c>
      <c r="L4292" s="64">
        <v>1</v>
      </c>
      <c r="M4292" s="65">
        <v>366440.4</v>
      </c>
      <c r="N4292" s="87">
        <v>9702645.5999999903</v>
      </c>
      <c r="O4292" s="87" t="s">
        <v>1228</v>
      </c>
      <c r="P4292" s="87" t="str">
        <f>VLOOKUP(CENSO[[#This Row],[DAP (cm)]],CD[],2,TRUE)</f>
        <v>TORA</v>
      </c>
      <c r="Q4292" s="87" t="str">
        <f>VLOOKUP(CENSO[[#This Row],[DAP (cm)]],DD[],2,TRUE)</f>
        <v>70├ 80</v>
      </c>
      <c r="R4292" s="87" t="str" cm="1">
        <f t="array" ref="R4292">INDEX(_xlfn.TEXTSPLIT(CENSO[[#This Row],[NOME CIENTIFICO]]," "),1)</f>
        <v>Goupia</v>
      </c>
      <c r="S4292" s="98" t="s">
        <v>1004</v>
      </c>
      <c r="T4292" s="87">
        <f>_xlfn.MINIFS(CENSO[DAP (cm)],CENSO[NOME CIENTIFICO],CENSO[[#This Row],[NOME CIENTIFICO]])</f>
        <v>40.107045659157627</v>
      </c>
      <c r="U42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292" s="87" t="str">
        <f>IF(CENSO[[#This Row],[DAP (cm)]]&lt;CENSO[[#This Row],[DMCE (cm)]],"DAP &lt; DMCE","DAP ≥ DMCE")</f>
        <v>DAP ≥ DMCE</v>
      </c>
      <c r="W4292" s="87" t="str">
        <f>IF(CENSO[[#This Row],[DAP (cm)]]&gt;200, "Superior", "Inferior")</f>
        <v>Inferior</v>
      </c>
      <c r="X4292" s="87" t="str">
        <f>VLOOKUP(CENSO[[#This Row],[NOME COMUM]],ESPECIES[],4,FALSE)</f>
        <v>Não</v>
      </c>
      <c r="Y4292" s="87" t="str">
        <f>IF(IFERROR(VLOOKUP(CENSO[[#This Row],[NOME COMUM]],COMERCIAIS[],2, FALSE), "Não") &lt;&gt; "Não", "Sim", "Não")</f>
        <v>Sim</v>
      </c>
      <c r="Z4292" s="133">
        <f>CENSO[[#This Row],[g (m²)]]/SUM(AEEF[AEEF-UT])</f>
        <v>8.0197666836147232E-4</v>
      </c>
      <c r="AA4292" s="133">
        <f>CENSO[[#This Row],[v (m³)]]/SUM(AEEF[AEEF-UT])</f>
        <v>6.7366040142363666E-3</v>
      </c>
    </row>
    <row r="4293" spans="1:27" ht="14">
      <c r="A4293" s="86">
        <v>1</v>
      </c>
      <c r="B4293" s="86">
        <v>2</v>
      </c>
      <c r="C4293" s="63">
        <v>118</v>
      </c>
      <c r="D4293" s="63">
        <v>4293</v>
      </c>
      <c r="E4293" s="63" t="str">
        <f>VLOOKUP(CENSO[[#This Row],[NOME COMUM]],ESPECIES[],2,FALSE)</f>
        <v>Ocotea diospyrifolia (Meisn.) Mez</v>
      </c>
      <c r="F4293" s="64" t="s">
        <v>86</v>
      </c>
      <c r="G4293" s="64">
        <v>171</v>
      </c>
      <c r="H4293" s="97">
        <f>CENSO[[#This Row],[CAP (cm)]]/PI()</f>
        <v>54.430990537428208</v>
      </c>
      <c r="I4293" s="64">
        <v>23</v>
      </c>
      <c r="J4293" s="96">
        <f>(PI()*(CENSO[[#This Row],[DAP (cm)]]^2))/40000</f>
        <v>0.2326924845475056</v>
      </c>
      <c r="K4293" s="96">
        <f>CENSO[[#This Row],[g (m²)]]*CENSO[[#This Row],[H (m)]]*0.7</f>
        <v>3.7463490012148397</v>
      </c>
      <c r="L4293" s="64">
        <v>1</v>
      </c>
      <c r="M4293" s="65">
        <v>366479.299999999</v>
      </c>
      <c r="N4293" s="87">
        <v>9702670.3000000007</v>
      </c>
      <c r="O4293" s="98" t="s">
        <v>1225</v>
      </c>
      <c r="P4293" s="87" t="str">
        <f>VLOOKUP(CENSO[[#This Row],[DAP (cm)]],CD[],2,TRUE)</f>
        <v>TORA</v>
      </c>
      <c r="Q4293" s="87" t="str">
        <f>VLOOKUP(CENSO[[#This Row],[DAP (cm)]],DD[],2,TRUE)</f>
        <v>50├ 60</v>
      </c>
      <c r="R4293" s="87" t="str" cm="1">
        <f t="array" ref="R4293">INDEX(_xlfn.TEXTSPLIT(CENSO[[#This Row],[NOME CIENTIFICO]]," "),1)</f>
        <v>Ocotea</v>
      </c>
      <c r="S4293" s="98" t="s">
        <v>1004</v>
      </c>
      <c r="T4293" s="87">
        <f>_xlfn.MINIFS(CENSO[DAP (cm)],CENSO[NOME CIENTIFICO],CENSO[[#This Row],[NOME CIENTIFICO]])</f>
        <v>54.430990537428208</v>
      </c>
      <c r="U42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64.430990537428215</v>
      </c>
      <c r="V4293" s="87" t="str">
        <f>IF(CENSO[[#This Row],[DAP (cm)]]&lt;CENSO[[#This Row],[DMCE (cm)]],"DAP &lt; DMCE","DAP ≥ DMCE")</f>
        <v>DAP &lt; DMCE</v>
      </c>
      <c r="W4293" s="87" t="str">
        <f>IF(CENSO[[#This Row],[DAP (cm)]]&gt;200, "Superior", "Inferior")</f>
        <v>Inferior</v>
      </c>
      <c r="X4293" s="87" t="str">
        <f>VLOOKUP(CENSO[[#This Row],[NOME COMUM]],ESPECIES[],4,FALSE)</f>
        <v>Não</v>
      </c>
      <c r="Y4293" s="87" t="str">
        <f>IF(IFERROR(VLOOKUP(CENSO[[#This Row],[NOME COMUM]],COMERCIAIS[],2, FALSE), "Não") &lt;&gt; "Não", "Sim", "Não")</f>
        <v>Não</v>
      </c>
      <c r="Z4293" s="133">
        <f>CENSO[[#This Row],[g (m²)]]/SUM(AEEF[AEEF-UT])</f>
        <v>4.0712846804787865E-4</v>
      </c>
      <c r="AA4293" s="133">
        <f>CENSO[[#This Row],[v (m³)]]/SUM(AEEF[AEEF-UT])</f>
        <v>6.5547683355708453E-3</v>
      </c>
    </row>
    <row r="4294" spans="1:27" ht="14">
      <c r="A4294" s="86">
        <v>1</v>
      </c>
      <c r="B4294" s="86">
        <v>2</v>
      </c>
      <c r="C4294" s="63">
        <v>118</v>
      </c>
      <c r="D4294" s="63">
        <v>4294</v>
      </c>
      <c r="E4294" s="63" t="str">
        <f>VLOOKUP(CENSO[[#This Row],[NOME COMUM]],ESPECIES[],2,FALSE)</f>
        <v>Buchenavia capitata (Vahl) Eichler</v>
      </c>
      <c r="F4294" s="64" t="s">
        <v>10</v>
      </c>
      <c r="G4294" s="64">
        <v>205</v>
      </c>
      <c r="H4294" s="97">
        <f>CENSO[[#This Row],[CAP (cm)]]/PI()</f>
        <v>65.253526667677093</v>
      </c>
      <c r="I4294" s="64">
        <v>20</v>
      </c>
      <c r="J4294" s="96">
        <f>(PI()*(CENSO[[#This Row],[DAP (cm)]]^2))/40000</f>
        <v>0.33442432417184514</v>
      </c>
      <c r="K4294" s="96">
        <f>CENSO[[#This Row],[g (m²)]]*CENSO[[#This Row],[H (m)]]*0.7</f>
        <v>4.6819405384058319</v>
      </c>
      <c r="L4294" s="64">
        <v>1</v>
      </c>
      <c r="M4294" s="65">
        <v>366489</v>
      </c>
      <c r="N4294" s="87">
        <v>9702738.6999999899</v>
      </c>
      <c r="O4294" s="87" t="s">
        <v>1227</v>
      </c>
      <c r="P4294" s="87" t="str">
        <f>VLOOKUP(CENSO[[#This Row],[DAP (cm)]],CD[],2,TRUE)</f>
        <v>TORA</v>
      </c>
      <c r="Q4294" s="87" t="str">
        <f>VLOOKUP(CENSO[[#This Row],[DAP (cm)]],DD[],2,TRUE)</f>
        <v>60├ 70</v>
      </c>
      <c r="R4294" s="87" t="str" cm="1">
        <f t="array" ref="R4294">INDEX(_xlfn.TEXTSPLIT(CENSO[[#This Row],[NOME CIENTIFICO]]," "),1)</f>
        <v>Buchenavia</v>
      </c>
      <c r="S4294" s="98" t="s">
        <v>1004</v>
      </c>
      <c r="T4294" s="87">
        <f>_xlfn.MINIFS(CENSO[DAP (cm)],CENSO[NOME CIENTIFICO],CENSO[[#This Row],[NOME CIENTIFICO]])</f>
        <v>41.38028520389279</v>
      </c>
      <c r="U42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294" s="87" t="str">
        <f>IF(CENSO[[#This Row],[DAP (cm)]]&lt;CENSO[[#This Row],[DMCE (cm)]],"DAP &lt; DMCE","DAP ≥ DMCE")</f>
        <v>DAP ≥ DMCE</v>
      </c>
      <c r="W4294" s="87" t="str">
        <f>IF(CENSO[[#This Row],[DAP (cm)]]&gt;200, "Superior", "Inferior")</f>
        <v>Inferior</v>
      </c>
      <c r="X4294" s="87" t="str">
        <f>VLOOKUP(CENSO[[#This Row],[NOME COMUM]],ESPECIES[],4,FALSE)</f>
        <v>Não</v>
      </c>
      <c r="Y4294" s="87" t="str">
        <f>IF(IFERROR(VLOOKUP(CENSO[[#This Row],[NOME COMUM]],COMERCIAIS[],2, FALSE), "Não") &lt;&gt; "Não", "Sim", "Não")</f>
        <v>Não</v>
      </c>
      <c r="Z4294" s="133">
        <f>CENSO[[#This Row],[g (m²)]]/SUM(AEEF[AEEF-UT])</f>
        <v>5.8512273416477215E-4</v>
      </c>
      <c r="AA4294" s="133">
        <f>CENSO[[#This Row],[v (m³)]]/SUM(AEEF[AEEF-UT])</f>
        <v>8.1917182783068105E-3</v>
      </c>
    </row>
    <row r="4295" spans="1:27" ht="14">
      <c r="A4295" s="86">
        <v>1</v>
      </c>
      <c r="B4295" s="86">
        <v>2</v>
      </c>
      <c r="C4295" s="63">
        <v>118</v>
      </c>
      <c r="D4295" s="63">
        <v>4295</v>
      </c>
      <c r="E4295" s="63" t="str">
        <f>VLOOKUP(CENSO[[#This Row],[NOME COMUM]],ESPECIES[],2,FALSE)</f>
        <v>Piptadenia suaveolens Miq.</v>
      </c>
      <c r="F4295" s="64" t="s">
        <v>22</v>
      </c>
      <c r="G4295" s="64">
        <v>270</v>
      </c>
      <c r="H4295" s="97">
        <f>CENSO[[#This Row],[CAP (cm)]]/PI()</f>
        <v>85.943669269623484</v>
      </c>
      <c r="I4295" s="64">
        <v>16</v>
      </c>
      <c r="J4295" s="96">
        <f>(PI()*(CENSO[[#This Row],[DAP (cm)]]^2))/40000</f>
        <v>0.58011976756995842</v>
      </c>
      <c r="K4295" s="96">
        <f>CENSO[[#This Row],[g (m²)]]*CENSO[[#This Row],[H (m)]]*0.7</f>
        <v>6.4973413967835336</v>
      </c>
      <c r="L4295" s="64">
        <v>1</v>
      </c>
      <c r="M4295" s="65">
        <v>366519.7</v>
      </c>
      <c r="N4295" s="87">
        <v>9702724.1999999899</v>
      </c>
      <c r="O4295" s="87" t="s">
        <v>1228</v>
      </c>
      <c r="P4295" s="87" t="str">
        <f>VLOOKUP(CENSO[[#This Row],[DAP (cm)]],CD[],2,TRUE)</f>
        <v>TORA</v>
      </c>
      <c r="Q4295" s="87" t="str">
        <f>VLOOKUP(CENSO[[#This Row],[DAP (cm)]],DD[],2,TRUE)</f>
        <v>80├ 90</v>
      </c>
      <c r="R4295" s="87" t="str" cm="1">
        <f t="array" ref="R4295">INDEX(_xlfn.TEXTSPLIT(CENSO[[#This Row],[NOME CIENTIFICO]]," "),1)</f>
        <v>Piptadenia</v>
      </c>
      <c r="S4295" s="98" t="s">
        <v>1004</v>
      </c>
      <c r="T4295" s="87">
        <f>_xlfn.MINIFS(CENSO[DAP (cm)],CENSO[NOME CIENTIFICO],CENSO[[#This Row],[NOME CIENTIFICO]])</f>
        <v>39.788735772973837</v>
      </c>
      <c r="U42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95" s="87" t="str">
        <f>IF(CENSO[[#This Row],[DAP (cm)]]&lt;CENSO[[#This Row],[DMCE (cm)]],"DAP &lt; DMCE","DAP ≥ DMCE")</f>
        <v>DAP ≥ DMCE</v>
      </c>
      <c r="W4295" s="87" t="str">
        <f>IF(CENSO[[#This Row],[DAP (cm)]]&gt;200, "Superior", "Inferior")</f>
        <v>Inferior</v>
      </c>
      <c r="X4295" s="87" t="str">
        <f>VLOOKUP(CENSO[[#This Row],[NOME COMUM]],ESPECIES[],4,FALSE)</f>
        <v>Não</v>
      </c>
      <c r="Y4295" s="87" t="str">
        <f>IF(IFERROR(VLOOKUP(CENSO[[#This Row],[NOME COMUM]],COMERCIAIS[],2, FALSE), "Não") &lt;&gt; "Não", "Sim", "Não")</f>
        <v>Sim</v>
      </c>
      <c r="Z4295" s="133">
        <f>CENSO[[#This Row],[g (m²)]]/SUM(AEEF[AEEF-UT])</f>
        <v>1.015001720894988E-3</v>
      </c>
      <c r="AA4295" s="133">
        <f>CENSO[[#This Row],[v (m³)]]/SUM(AEEF[AEEF-UT])</f>
        <v>1.1368019274023866E-2</v>
      </c>
    </row>
    <row r="4296" spans="1:27" ht="14">
      <c r="A4296" s="86">
        <v>1</v>
      </c>
      <c r="B4296" s="86">
        <v>2</v>
      </c>
      <c r="C4296" s="63">
        <v>118</v>
      </c>
      <c r="D4296" s="63">
        <v>4296</v>
      </c>
      <c r="E4296" s="63" t="str">
        <f>VLOOKUP(CENSO[[#This Row],[NOME COMUM]],ESPECIES[],2,FALSE)</f>
        <v>Couratari guianensis Aubl.</v>
      </c>
      <c r="F4296" s="64" t="s">
        <v>6</v>
      </c>
      <c r="G4296" s="64">
        <v>183</v>
      </c>
      <c r="H4296" s="97">
        <f>CENSO[[#This Row],[CAP (cm)]]/PI()</f>
        <v>58.250709171633694</v>
      </c>
      <c r="I4296" s="64">
        <v>21</v>
      </c>
      <c r="J4296" s="96">
        <f>(PI()*(CENSO[[#This Row],[DAP (cm)]]^2))/40000</f>
        <v>0.26649699446022412</v>
      </c>
      <c r="K4296" s="96">
        <f>CENSO[[#This Row],[g (m²)]]*CENSO[[#This Row],[H (m)]]*0.7</f>
        <v>3.9175058185652945</v>
      </c>
      <c r="L4296" s="64">
        <v>1</v>
      </c>
      <c r="M4296" s="65">
        <v>366531.299999999</v>
      </c>
      <c r="N4296" s="87">
        <v>9702798.3000000007</v>
      </c>
      <c r="O4296" s="87" t="s">
        <v>1228</v>
      </c>
      <c r="P4296" s="87" t="str">
        <f>VLOOKUP(CENSO[[#This Row],[DAP (cm)]],CD[],2,TRUE)</f>
        <v>TORA</v>
      </c>
      <c r="Q4296" s="87" t="str">
        <f>VLOOKUP(CENSO[[#This Row],[DAP (cm)]],DD[],2,TRUE)</f>
        <v>50├ 60</v>
      </c>
      <c r="R4296" s="87" t="str" cm="1">
        <f t="array" ref="R4296">INDEX(_xlfn.TEXTSPLIT(CENSO[[#This Row],[NOME CIENTIFICO]]," "),1)</f>
        <v>Couratari</v>
      </c>
      <c r="S4296" s="98" t="s">
        <v>1004</v>
      </c>
      <c r="T4296" s="87">
        <f>_xlfn.MINIFS(CENSO[DAP (cm)],CENSO[NOME CIENTIFICO],CENSO[[#This Row],[NOME CIENTIFICO]])</f>
        <v>38.833806114422465</v>
      </c>
      <c r="U42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96" s="87" t="str">
        <f>IF(CENSO[[#This Row],[DAP (cm)]]&lt;CENSO[[#This Row],[DMCE (cm)]],"DAP &lt; DMCE","DAP ≥ DMCE")</f>
        <v>DAP ≥ DMCE</v>
      </c>
      <c r="W4296" s="87" t="str">
        <f>IF(CENSO[[#This Row],[DAP (cm)]]&gt;200, "Superior", "Inferior")</f>
        <v>Inferior</v>
      </c>
      <c r="X4296" s="87" t="str">
        <f>VLOOKUP(CENSO[[#This Row],[NOME COMUM]],ESPECIES[],4,FALSE)</f>
        <v>Não</v>
      </c>
      <c r="Y4296" s="87" t="str">
        <f>IF(IFERROR(VLOOKUP(CENSO[[#This Row],[NOME COMUM]],COMERCIAIS[],2, FALSE), "Não") &lt;&gt; "Não", "Sim", "Não")</f>
        <v>Sim</v>
      </c>
      <c r="Z4296" s="133">
        <f>CENSO[[#This Row],[g (m²)]]/SUM(AEEF[AEEF-UT])</f>
        <v>4.6627424733953712E-4</v>
      </c>
      <c r="AA4296" s="133">
        <f>CENSO[[#This Row],[v (m³)]]/SUM(AEEF[AEEF-UT])</f>
        <v>6.8542314358911961E-3</v>
      </c>
    </row>
    <row r="4297" spans="1:27" ht="14">
      <c r="A4297" s="86">
        <v>1</v>
      </c>
      <c r="B4297" s="86">
        <v>2</v>
      </c>
      <c r="C4297" s="63">
        <v>118</v>
      </c>
      <c r="D4297" s="63">
        <v>4297</v>
      </c>
      <c r="E4297" s="63" t="str">
        <f>VLOOKUP(CENSO[[#This Row],[NOME COMUM]],ESPECIES[],2,FALSE)</f>
        <v>Lecythis pisonis Cambess.</v>
      </c>
      <c r="F4297" s="64" t="s">
        <v>9</v>
      </c>
      <c r="G4297" s="64">
        <v>300</v>
      </c>
      <c r="H4297" s="97">
        <f>CENSO[[#This Row],[CAP (cm)]]/PI()</f>
        <v>95.4929658551372</v>
      </c>
      <c r="I4297" s="64">
        <v>16</v>
      </c>
      <c r="J4297" s="96">
        <f>(PI()*(CENSO[[#This Row],[DAP (cm)]]^2))/40000</f>
        <v>0.7161972439135289</v>
      </c>
      <c r="K4297" s="96">
        <f>CENSO[[#This Row],[g (m²)]]*CENSO[[#This Row],[H (m)]]*0.7</f>
        <v>8.0214091318315237</v>
      </c>
      <c r="L4297" s="64">
        <v>2</v>
      </c>
      <c r="M4297" s="65">
        <v>366571.2</v>
      </c>
      <c r="N4297" s="87">
        <v>9702792.6999999899</v>
      </c>
      <c r="O4297" s="87" t="s">
        <v>1228</v>
      </c>
      <c r="P4297" s="87" t="str">
        <f>VLOOKUP(CENSO[[#This Row],[DAP (cm)]],CD[],2,TRUE)</f>
        <v>TORA</v>
      </c>
      <c r="Q4297" s="87" t="str">
        <f>VLOOKUP(CENSO[[#This Row],[DAP (cm)]],DD[],2,TRUE)</f>
        <v>90├ 100</v>
      </c>
      <c r="R4297" s="87" t="str" cm="1">
        <f t="array" ref="R4297">INDEX(_xlfn.TEXTSPLIT(CENSO[[#This Row],[NOME CIENTIFICO]]," "),1)</f>
        <v>Lecythis</v>
      </c>
      <c r="S4297" s="98" t="s">
        <v>1004</v>
      </c>
      <c r="T4297" s="87">
        <f>_xlfn.MINIFS(CENSO[DAP (cm)],CENSO[NOME CIENTIFICO],CENSO[[#This Row],[NOME CIENTIFICO]])</f>
        <v>40.743665431525208</v>
      </c>
      <c r="U42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4297" s="87" t="str">
        <f>IF(CENSO[[#This Row],[DAP (cm)]]&lt;CENSO[[#This Row],[DMCE (cm)]],"DAP &lt; DMCE","DAP ≥ DMCE")</f>
        <v>DAP ≥ DMCE</v>
      </c>
      <c r="W4297" s="87" t="str">
        <f>IF(CENSO[[#This Row],[DAP (cm)]]&gt;200, "Superior", "Inferior")</f>
        <v>Inferior</v>
      </c>
      <c r="X4297" s="87" t="str">
        <f>VLOOKUP(CENSO[[#This Row],[NOME COMUM]],ESPECIES[],4,FALSE)</f>
        <v>Não</v>
      </c>
      <c r="Y4297" s="87" t="str">
        <f>IF(IFERROR(VLOOKUP(CENSO[[#This Row],[NOME COMUM]],COMERCIAIS[],2, FALSE), "Não") &lt;&gt; "Não", "Sim", "Não")</f>
        <v>Sim</v>
      </c>
      <c r="Z4297" s="133">
        <f>CENSO[[#This Row],[g (m²)]]/SUM(AEEF[AEEF-UT])</f>
        <v>1.2530885443148001E-3</v>
      </c>
      <c r="AA4297" s="133">
        <f>CENSO[[#This Row],[v (m³)]]/SUM(AEEF[AEEF-UT])</f>
        <v>1.4034591696325762E-2</v>
      </c>
    </row>
    <row r="4298" spans="1:27" ht="14">
      <c r="A4298" s="86">
        <v>1</v>
      </c>
      <c r="B4298" s="86">
        <v>2</v>
      </c>
      <c r="C4298" s="63">
        <v>118</v>
      </c>
      <c r="D4298" s="63">
        <v>4298</v>
      </c>
      <c r="E4298" s="63" t="str">
        <f>VLOOKUP(CENSO[[#This Row],[NOME COMUM]],ESPECIES[],2,FALSE)</f>
        <v>Ocotea cymbarum Kunth</v>
      </c>
      <c r="F4298" s="64" t="s">
        <v>11</v>
      </c>
      <c r="G4298" s="64">
        <v>195</v>
      </c>
      <c r="H4298" s="97">
        <f>CENSO[[#This Row],[CAP (cm)]]/PI()</f>
        <v>62.070427805839181</v>
      </c>
      <c r="I4298" s="64">
        <v>17</v>
      </c>
      <c r="J4298" s="96">
        <f>(PI()*(CENSO[[#This Row],[DAP (cm)]]^2))/40000</f>
        <v>0.30259333555346601</v>
      </c>
      <c r="K4298" s="96">
        <f>CENSO[[#This Row],[g (m²)]]*CENSO[[#This Row],[H (m)]]*0.7</f>
        <v>3.6008606930862452</v>
      </c>
      <c r="L4298" s="64">
        <v>1</v>
      </c>
      <c r="M4298" s="65">
        <v>366578.09999999899</v>
      </c>
      <c r="N4298" s="87">
        <v>9702810.4000000004</v>
      </c>
      <c r="O4298" s="87" t="s">
        <v>1228</v>
      </c>
      <c r="P4298" s="87" t="str">
        <f>VLOOKUP(CENSO[[#This Row],[DAP (cm)]],CD[],2,TRUE)</f>
        <v>TORA</v>
      </c>
      <c r="Q4298" s="87" t="str">
        <f>VLOOKUP(CENSO[[#This Row],[DAP (cm)]],DD[],2,TRUE)</f>
        <v>60├ 70</v>
      </c>
      <c r="R4298" s="87" t="str" cm="1">
        <f t="array" ref="R4298">INDEX(_xlfn.TEXTSPLIT(CENSO[[#This Row],[NOME CIENTIFICO]]," "),1)</f>
        <v>Ocotea</v>
      </c>
      <c r="S4298" s="98" t="s">
        <v>1004</v>
      </c>
      <c r="T4298" s="87">
        <f>_xlfn.MINIFS(CENSO[DAP (cm)],CENSO[NOME CIENTIFICO],CENSO[[#This Row],[NOME CIENTIFICO]])</f>
        <v>39.470425886790046</v>
      </c>
      <c r="U42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298" s="87" t="str">
        <f>IF(CENSO[[#This Row],[DAP (cm)]]&lt;CENSO[[#This Row],[DMCE (cm)]],"DAP &lt; DMCE","DAP ≥ DMCE")</f>
        <v>DAP ≥ DMCE</v>
      </c>
      <c r="W4298" s="87" t="str">
        <f>IF(CENSO[[#This Row],[DAP (cm)]]&gt;200, "Superior", "Inferior")</f>
        <v>Inferior</v>
      </c>
      <c r="X4298" s="87" t="str">
        <f>VLOOKUP(CENSO[[#This Row],[NOME COMUM]],ESPECIES[],4,FALSE)</f>
        <v>Não</v>
      </c>
      <c r="Y4298" s="87" t="str">
        <f>IF(IFERROR(VLOOKUP(CENSO[[#This Row],[NOME COMUM]],COMERCIAIS[],2, FALSE), "Não") &lt;&gt; "Não", "Sim", "Não")</f>
        <v>Sim</v>
      </c>
      <c r="Z4298" s="133">
        <f>CENSO[[#This Row],[g (m²)]]/SUM(AEEF[AEEF-UT])</f>
        <v>5.2942990997300308E-4</v>
      </c>
      <c r="AA4298" s="133">
        <f>CENSO[[#This Row],[v (m³)]]/SUM(AEEF[AEEF-UT])</f>
        <v>6.3002159286787368E-3</v>
      </c>
    </row>
    <row r="4299" spans="1:27" ht="14">
      <c r="A4299" s="86">
        <v>1</v>
      </c>
      <c r="B4299" s="86">
        <v>2</v>
      </c>
      <c r="C4299" s="63">
        <v>118</v>
      </c>
      <c r="D4299" s="63">
        <v>4299</v>
      </c>
      <c r="E4299" s="63" t="str">
        <f>VLOOKUP(CENSO[[#This Row],[NOME COMUM]],ESPECIES[],2,FALSE)</f>
        <v>Goupia glabra Aubl.</v>
      </c>
      <c r="F4299" s="64" t="s">
        <v>34</v>
      </c>
      <c r="G4299" s="64">
        <v>241</v>
      </c>
      <c r="H4299" s="97">
        <f>CENSO[[#This Row],[CAP (cm)]]/PI()</f>
        <v>76.712682570293552</v>
      </c>
      <c r="I4299" s="64">
        <v>13</v>
      </c>
      <c r="J4299" s="96">
        <f>(PI()*(CENSO[[#This Row],[DAP (cm)]]^2))/40000</f>
        <v>0.4621939124860186</v>
      </c>
      <c r="K4299" s="96">
        <f>CENSO[[#This Row],[g (m²)]]*CENSO[[#This Row],[H (m)]]*0.7</f>
        <v>4.2059646036227685</v>
      </c>
      <c r="L4299" s="64">
        <v>1</v>
      </c>
      <c r="M4299" s="65">
        <v>366574.59999999899</v>
      </c>
      <c r="N4299" s="87">
        <v>9702818.6999999899</v>
      </c>
      <c r="O4299" s="87" t="s">
        <v>1228</v>
      </c>
      <c r="P4299" s="87" t="str">
        <f>VLOOKUP(CENSO[[#This Row],[DAP (cm)]],CD[],2,TRUE)</f>
        <v>TORA</v>
      </c>
      <c r="Q4299" s="87" t="str">
        <f>VLOOKUP(CENSO[[#This Row],[DAP (cm)]],DD[],2,TRUE)</f>
        <v>70├ 80</v>
      </c>
      <c r="R4299" s="87" t="str" cm="1">
        <f t="array" ref="R4299">INDEX(_xlfn.TEXTSPLIT(CENSO[[#This Row],[NOME CIENTIFICO]]," "),1)</f>
        <v>Goupia</v>
      </c>
      <c r="S4299" s="98" t="s">
        <v>1004</v>
      </c>
      <c r="T4299" s="87">
        <f>_xlfn.MINIFS(CENSO[DAP (cm)],CENSO[NOME CIENTIFICO],CENSO[[#This Row],[NOME CIENTIFICO]])</f>
        <v>40.107045659157627</v>
      </c>
      <c r="U42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299" s="87" t="str">
        <f>IF(CENSO[[#This Row],[DAP (cm)]]&lt;CENSO[[#This Row],[DMCE (cm)]],"DAP &lt; DMCE","DAP ≥ DMCE")</f>
        <v>DAP ≥ DMCE</v>
      </c>
      <c r="W4299" s="87" t="str">
        <f>IF(CENSO[[#This Row],[DAP (cm)]]&gt;200, "Superior", "Inferior")</f>
        <v>Inferior</v>
      </c>
      <c r="X4299" s="87" t="str">
        <f>VLOOKUP(CENSO[[#This Row],[NOME COMUM]],ESPECIES[],4,FALSE)</f>
        <v>Não</v>
      </c>
      <c r="Y4299" s="87" t="str">
        <f>IF(IFERROR(VLOOKUP(CENSO[[#This Row],[NOME COMUM]],COMERCIAIS[],2, FALSE), "Não") &lt;&gt; "Não", "Sim", "Não")</f>
        <v>Sim</v>
      </c>
      <c r="Z4299" s="133">
        <f>CENSO[[#This Row],[g (m²)]]/SUM(AEEF[AEEF-UT])</f>
        <v>8.0867373047053225E-4</v>
      </c>
      <c r="AA4299" s="133">
        <f>CENSO[[#This Row],[v (m³)]]/SUM(AEEF[AEEF-UT])</f>
        <v>7.3589309472818429E-3</v>
      </c>
    </row>
    <row r="4300" spans="1:27" ht="14">
      <c r="A4300" s="86">
        <v>1</v>
      </c>
      <c r="B4300" s="86">
        <v>2</v>
      </c>
      <c r="C4300" s="63">
        <v>118</v>
      </c>
      <c r="D4300" s="63">
        <v>4300</v>
      </c>
      <c r="E4300" s="63" t="str">
        <f>VLOOKUP(CENSO[[#This Row],[NOME COMUM]],ESPECIES[],2,FALSE)</f>
        <v>Schefflera morototoni (Aubl.) Decne. &amp; Planch.</v>
      </c>
      <c r="F4300" s="64" t="s">
        <v>12</v>
      </c>
      <c r="G4300" s="64">
        <v>190</v>
      </c>
      <c r="H4300" s="97">
        <f>CENSO[[#This Row],[CAP (cm)]]/PI()</f>
        <v>60.478878374920228</v>
      </c>
      <c r="I4300" s="64">
        <v>18</v>
      </c>
      <c r="J4300" s="96">
        <f>(PI()*(CENSO[[#This Row],[DAP (cm)]]^2))/40000</f>
        <v>0.28727467228087106</v>
      </c>
      <c r="K4300" s="96">
        <f>CENSO[[#This Row],[g (m²)]]*CENSO[[#This Row],[H (m)]]*0.7</f>
        <v>3.6196608707389748</v>
      </c>
      <c r="L4300" s="64">
        <v>1</v>
      </c>
      <c r="M4300" s="65">
        <v>366593.4</v>
      </c>
      <c r="N4300" s="87">
        <v>9702837.5</v>
      </c>
      <c r="O4300" s="87" t="s">
        <v>1227</v>
      </c>
      <c r="P4300" s="87" t="str">
        <f>VLOOKUP(CENSO[[#This Row],[DAP (cm)]],CD[],2,TRUE)</f>
        <v>TORA</v>
      </c>
      <c r="Q4300" s="87" t="str">
        <f>VLOOKUP(CENSO[[#This Row],[DAP (cm)]],DD[],2,TRUE)</f>
        <v>60├ 70</v>
      </c>
      <c r="R4300" s="87" t="str" cm="1">
        <f t="array" ref="R4300">INDEX(_xlfn.TEXTSPLIT(CENSO[[#This Row],[NOME CIENTIFICO]]," "),1)</f>
        <v>Schefflera</v>
      </c>
      <c r="S4300" s="98" t="s">
        <v>1004</v>
      </c>
      <c r="T4300" s="87">
        <f>_xlfn.MINIFS(CENSO[DAP (cm)],CENSO[NOME CIENTIFICO],CENSO[[#This Row],[NOME CIENTIFICO]])</f>
        <v>40.425355545341418</v>
      </c>
      <c r="U43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4300" s="87" t="str">
        <f>IF(CENSO[[#This Row],[DAP (cm)]]&lt;CENSO[[#This Row],[DMCE (cm)]],"DAP &lt; DMCE","DAP ≥ DMCE")</f>
        <v>DAP ≥ DMCE</v>
      </c>
      <c r="W4300" s="87" t="str">
        <f>IF(CENSO[[#This Row],[DAP (cm)]]&gt;200, "Superior", "Inferior")</f>
        <v>Inferior</v>
      </c>
      <c r="X4300" s="87" t="str">
        <f>VLOOKUP(CENSO[[#This Row],[NOME COMUM]],ESPECIES[],4,FALSE)</f>
        <v>Não</v>
      </c>
      <c r="Y4300" s="87" t="str">
        <f>IF(IFERROR(VLOOKUP(CENSO[[#This Row],[NOME COMUM]],COMERCIAIS[],2, FALSE), "Não") &lt;&gt; "Não", "Sim", "Não")</f>
        <v>Não</v>
      </c>
      <c r="Z4300" s="133">
        <f>CENSO[[#This Row],[g (m²)]]/SUM(AEEF[AEEF-UT])</f>
        <v>5.0262773833071434E-4</v>
      </c>
      <c r="AA4300" s="133">
        <f>CENSO[[#This Row],[v (m³)]]/SUM(AEEF[AEEF-UT])</f>
        <v>6.3331095029669987E-3</v>
      </c>
    </row>
    <row r="4301" spans="1:27" ht="14">
      <c r="A4301" s="86">
        <v>1</v>
      </c>
      <c r="B4301" s="86">
        <v>2</v>
      </c>
      <c r="C4301" s="63">
        <v>118</v>
      </c>
      <c r="D4301" s="63">
        <v>4301</v>
      </c>
      <c r="E4301" s="63" t="str">
        <f>VLOOKUP(CENSO[[#This Row],[NOME COMUM]],ESPECIES[],2,FALSE)</f>
        <v>Enterolobium contortisiliquum (Vell.) Morong</v>
      </c>
      <c r="F4301" s="64" t="s">
        <v>45</v>
      </c>
      <c r="G4301" s="64">
        <v>348</v>
      </c>
      <c r="H4301" s="97">
        <f>CENSO[[#This Row],[CAP (cm)]]/PI()</f>
        <v>110.77184039195916</v>
      </c>
      <c r="I4301" s="64">
        <v>18</v>
      </c>
      <c r="J4301" s="96">
        <f>(PI()*(CENSO[[#This Row],[DAP (cm)]]^2))/40000</f>
        <v>0.96371501141004479</v>
      </c>
      <c r="K4301" s="96">
        <f>CENSO[[#This Row],[g (m²)]]*CENSO[[#This Row],[H (m)]]*0.7</f>
        <v>12.142809143766565</v>
      </c>
      <c r="L4301" s="64">
        <v>1</v>
      </c>
      <c r="M4301" s="65">
        <v>366612.799999999</v>
      </c>
      <c r="N4301" s="87">
        <v>9702876.9000000004</v>
      </c>
      <c r="O4301" s="87" t="s">
        <v>1228</v>
      </c>
      <c r="P4301" s="87" t="str">
        <f>VLOOKUP(CENSO[[#This Row],[DAP (cm)]],CD[],2,TRUE)</f>
        <v>TORA</v>
      </c>
      <c r="Q4301" s="87" t="str">
        <f>VLOOKUP(CENSO[[#This Row],[DAP (cm)]],DD[],2,TRUE)</f>
        <v>110├ 120</v>
      </c>
      <c r="R4301" s="87" t="str" cm="1">
        <f t="array" ref="R4301">INDEX(_xlfn.TEXTSPLIT(CENSO[[#This Row],[NOME CIENTIFICO]]," "),1)</f>
        <v>Enterolobium</v>
      </c>
      <c r="S4301" s="98" t="s">
        <v>1004</v>
      </c>
      <c r="T4301" s="87">
        <f>_xlfn.MINIFS(CENSO[DAP (cm)],CENSO[NOME CIENTIFICO],CENSO[[#This Row],[NOME CIENTIFICO]])</f>
        <v>42.971834634811742</v>
      </c>
      <c r="U43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4301" s="87" t="str">
        <f>IF(CENSO[[#This Row],[DAP (cm)]]&lt;CENSO[[#This Row],[DMCE (cm)]],"DAP &lt; DMCE","DAP ≥ DMCE")</f>
        <v>DAP ≥ DMCE</v>
      </c>
      <c r="W4301" s="87" t="str">
        <f>IF(CENSO[[#This Row],[DAP (cm)]]&gt;200, "Superior", "Inferior")</f>
        <v>Inferior</v>
      </c>
      <c r="X4301" s="87" t="str">
        <f>VLOOKUP(CENSO[[#This Row],[NOME COMUM]],ESPECIES[],4,FALSE)</f>
        <v>Não</v>
      </c>
      <c r="Y4301" s="87" t="str">
        <f>IF(IFERROR(VLOOKUP(CENSO[[#This Row],[NOME COMUM]],COMERCIAIS[],2, FALSE), "Não") &lt;&gt; "Não", "Sim", "Não")</f>
        <v>Sim</v>
      </c>
      <c r="Z4301" s="133">
        <f>CENSO[[#This Row],[g (m²)]]/SUM(AEEF[AEEF-UT])</f>
        <v>1.6861559452299956E-3</v>
      </c>
      <c r="AA4301" s="133">
        <f>CENSO[[#This Row],[v (m³)]]/SUM(AEEF[AEEF-UT])</f>
        <v>2.1245564909897943E-2</v>
      </c>
    </row>
    <row r="4302" spans="1:27" ht="14">
      <c r="A4302" s="86">
        <v>1</v>
      </c>
      <c r="B4302" s="86">
        <v>2</v>
      </c>
      <c r="C4302" s="63">
        <v>118</v>
      </c>
      <c r="D4302" s="63">
        <v>4302</v>
      </c>
      <c r="E4302" s="63" t="str">
        <f>VLOOKUP(CENSO[[#This Row],[NOME COMUM]],ESPECIES[],2,FALSE)</f>
        <v>Curatella americana L.</v>
      </c>
      <c r="F4302" s="64" t="s">
        <v>88</v>
      </c>
      <c r="G4302" s="64">
        <v>160</v>
      </c>
      <c r="H4302" s="97">
        <f>CENSO[[#This Row],[CAP (cm)]]/PI()</f>
        <v>50.929581789406512</v>
      </c>
      <c r="I4302" s="64">
        <v>16</v>
      </c>
      <c r="J4302" s="96">
        <f>(PI()*(CENSO[[#This Row],[DAP (cm)]]^2))/40000</f>
        <v>0.20371832715762608</v>
      </c>
      <c r="K4302" s="96">
        <f>CENSO[[#This Row],[g (m²)]]*CENSO[[#This Row],[H (m)]]*0.7</f>
        <v>2.2816452641654119</v>
      </c>
      <c r="L4302" s="64">
        <v>1</v>
      </c>
      <c r="M4302" s="65">
        <v>366617.5</v>
      </c>
      <c r="N4302" s="87">
        <v>9702883.9000000004</v>
      </c>
      <c r="O4302" s="98" t="s">
        <v>1225</v>
      </c>
      <c r="P4302" s="87" t="str">
        <f>VLOOKUP(CENSO[[#This Row],[DAP (cm)]],CD[],2,TRUE)</f>
        <v>TORA</v>
      </c>
      <c r="Q4302" s="87" t="str">
        <f>VLOOKUP(CENSO[[#This Row],[DAP (cm)]],DD[],2,TRUE)</f>
        <v>50├ 60</v>
      </c>
      <c r="R4302" s="87" t="str" cm="1">
        <f t="array" ref="R4302">INDEX(_xlfn.TEXTSPLIT(CENSO[[#This Row],[NOME CIENTIFICO]]," "),1)</f>
        <v>Curatella</v>
      </c>
      <c r="S4302" s="98" t="s">
        <v>1004</v>
      </c>
      <c r="T4302" s="87">
        <f>_xlfn.MINIFS(CENSO[DAP (cm)],CENSO[NOME CIENTIFICO],CENSO[[#This Row],[NOME CIENTIFICO]])</f>
        <v>50.929581789406512</v>
      </c>
      <c r="U43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60.929581789406512</v>
      </c>
      <c r="V4302" s="87" t="str">
        <f>IF(CENSO[[#This Row],[DAP (cm)]]&lt;CENSO[[#This Row],[DMCE (cm)]],"DAP &lt; DMCE","DAP ≥ DMCE")</f>
        <v>DAP &lt; DMCE</v>
      </c>
      <c r="W4302" s="87" t="str">
        <f>IF(CENSO[[#This Row],[DAP (cm)]]&gt;200, "Superior", "Inferior")</f>
        <v>Inferior</v>
      </c>
      <c r="X4302" s="87" t="str">
        <f>VLOOKUP(CENSO[[#This Row],[NOME COMUM]],ESPECIES[],4,FALSE)</f>
        <v>Não</v>
      </c>
      <c r="Y4302" s="87" t="str">
        <f>IF(IFERROR(VLOOKUP(CENSO[[#This Row],[NOME COMUM]],COMERCIAIS[],2, FALSE), "Não") &lt;&gt; "Não", "Sim", "Não")</f>
        <v>Não</v>
      </c>
      <c r="Z4302" s="133">
        <f>CENSO[[#This Row],[g (m²)]]/SUM(AEEF[AEEF-UT])</f>
        <v>3.5643407482732108E-4</v>
      </c>
      <c r="AA4302" s="133">
        <f>CENSO[[#This Row],[v (m³)]]/SUM(AEEF[AEEF-UT])</f>
        <v>3.9920616380659957E-3</v>
      </c>
    </row>
    <row r="4303" spans="1:27" ht="14">
      <c r="A4303" s="86">
        <v>1</v>
      </c>
      <c r="B4303" s="86">
        <v>2</v>
      </c>
      <c r="C4303" s="63">
        <v>118</v>
      </c>
      <c r="D4303" s="63">
        <v>4303</v>
      </c>
      <c r="E4303" s="63" t="str">
        <f>VLOOKUP(CENSO[[#This Row],[NOME COMUM]],ESPECIES[],2,FALSE)</f>
        <v>Erisma uncinatum Warm.</v>
      </c>
      <c r="F4303" s="64" t="s">
        <v>98</v>
      </c>
      <c r="G4303" s="64">
        <v>481</v>
      </c>
      <c r="H4303" s="97">
        <f>CENSO[[#This Row],[CAP (cm)]]/PI()</f>
        <v>153.10705525440332</v>
      </c>
      <c r="I4303" s="64">
        <v>20</v>
      </c>
      <c r="J4303" s="96">
        <f>(PI()*(CENSO[[#This Row],[DAP (cm)]]^2))/40000</f>
        <v>1.8411123394342002</v>
      </c>
      <c r="K4303" s="96">
        <f>CENSO[[#This Row],[g (m²)]]*CENSO[[#This Row],[H (m)]]*0.7</f>
        <v>25.775572752078801</v>
      </c>
      <c r="L4303" s="64">
        <v>1</v>
      </c>
      <c r="M4303" s="65">
        <v>366684.299999999</v>
      </c>
      <c r="N4303" s="87">
        <v>9703027.4000000004</v>
      </c>
      <c r="O4303" s="87" t="s">
        <v>1228</v>
      </c>
      <c r="P4303" s="87" t="str">
        <f>VLOOKUP(CENSO[[#This Row],[DAP (cm)]],CD[],2,TRUE)</f>
        <v>TORA</v>
      </c>
      <c r="Q4303" s="87" t="str">
        <f>VLOOKUP(CENSO[[#This Row],[DAP (cm)]],DD[],2,TRUE)</f>
        <v>150├ 160</v>
      </c>
      <c r="R4303" s="87" t="str" cm="1">
        <f t="array" ref="R4303">INDEX(_xlfn.TEXTSPLIT(CENSO[[#This Row],[NOME CIENTIFICO]]," "),1)</f>
        <v>Erisma</v>
      </c>
      <c r="S4303" s="98" t="s">
        <v>1004</v>
      </c>
      <c r="T4303" s="87">
        <f>_xlfn.MINIFS(CENSO[DAP (cm)],CENSO[NOME CIENTIFICO],CENSO[[#This Row],[NOME CIENTIFICO]])</f>
        <v>41.38028520389279</v>
      </c>
      <c r="U43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303" s="87" t="str">
        <f>IF(CENSO[[#This Row],[DAP (cm)]]&lt;CENSO[[#This Row],[DMCE (cm)]],"DAP &lt; DMCE","DAP ≥ DMCE")</f>
        <v>DAP ≥ DMCE</v>
      </c>
      <c r="W4303" s="87" t="str">
        <f>IF(CENSO[[#This Row],[DAP (cm)]]&gt;200, "Superior", "Inferior")</f>
        <v>Inferior</v>
      </c>
      <c r="X4303" s="87" t="str">
        <f>VLOOKUP(CENSO[[#This Row],[NOME COMUM]],ESPECIES[],4,FALSE)</f>
        <v>Não</v>
      </c>
      <c r="Y4303" s="87" t="str">
        <f>IF(IFERROR(VLOOKUP(CENSO[[#This Row],[NOME COMUM]],COMERCIAIS[],2, FALSE), "Não") &lt;&gt; "Não", "Sim", "Não")</f>
        <v>Sim</v>
      </c>
      <c r="Z4303" s="133">
        <f>CENSO[[#This Row],[g (m²)]]/SUM(AEEF[AEEF-UT])</f>
        <v>3.2212868744579616E-3</v>
      </c>
      <c r="AA4303" s="133">
        <f>CENSO[[#This Row],[v (m³)]]/SUM(AEEF[AEEF-UT])</f>
        <v>4.5098016242411464E-2</v>
      </c>
    </row>
    <row r="4304" spans="1:27" ht="14">
      <c r="A4304" s="86">
        <v>1</v>
      </c>
      <c r="B4304" s="86">
        <v>2</v>
      </c>
      <c r="C4304" s="63">
        <v>118</v>
      </c>
      <c r="D4304" s="63">
        <v>4304</v>
      </c>
      <c r="E4304" s="63" t="str">
        <f>VLOOKUP(CENSO[[#This Row],[NOME COMUM]],ESPECIES[],2,FALSE)</f>
        <v>Astronium lecointei Ducke</v>
      </c>
      <c r="F4304" s="64" t="s">
        <v>5</v>
      </c>
      <c r="G4304" s="64">
        <v>212</v>
      </c>
      <c r="H4304" s="97">
        <f>CENSO[[#This Row],[CAP (cm)]]/PI()</f>
        <v>67.48169587096362</v>
      </c>
      <c r="I4304" s="64">
        <v>22</v>
      </c>
      <c r="J4304" s="96">
        <f>(PI()*(CENSO[[#This Row],[DAP (cm)]]^2))/40000</f>
        <v>0.35765298811610713</v>
      </c>
      <c r="K4304" s="96">
        <f>CENSO[[#This Row],[g (m²)]]*CENSO[[#This Row],[H (m)]]*0.7</f>
        <v>5.5078560169880495</v>
      </c>
      <c r="L4304" s="64">
        <v>1</v>
      </c>
      <c r="M4304" s="65">
        <v>366722.299999999</v>
      </c>
      <c r="N4304" s="87">
        <v>9703084.9000000004</v>
      </c>
      <c r="O4304" s="87" t="s">
        <v>1228</v>
      </c>
      <c r="P4304" s="87" t="str">
        <f>VLOOKUP(CENSO[[#This Row],[DAP (cm)]],CD[],2,TRUE)</f>
        <v>TORA</v>
      </c>
      <c r="Q4304" s="87" t="str">
        <f>VLOOKUP(CENSO[[#This Row],[DAP (cm)]],DD[],2,TRUE)</f>
        <v>60├ 70</v>
      </c>
      <c r="R4304" s="87" t="str" cm="1">
        <f t="array" ref="R4304">INDEX(_xlfn.TEXTSPLIT(CENSO[[#This Row],[NOME CIENTIFICO]]," "),1)</f>
        <v>Astronium</v>
      </c>
      <c r="S4304" s="98" t="s">
        <v>1004</v>
      </c>
      <c r="T4304" s="87">
        <f>_xlfn.MINIFS(CENSO[DAP (cm)],CENSO[NOME CIENTIFICO],CENSO[[#This Row],[NOME CIENTIFICO]])</f>
        <v>40.107045659157627</v>
      </c>
      <c r="U43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304" s="87" t="str">
        <f>IF(CENSO[[#This Row],[DAP (cm)]]&lt;CENSO[[#This Row],[DMCE (cm)]],"DAP &lt; DMCE","DAP ≥ DMCE")</f>
        <v>DAP ≥ DMCE</v>
      </c>
      <c r="W4304" s="87" t="str">
        <f>IF(CENSO[[#This Row],[DAP (cm)]]&gt;200, "Superior", "Inferior")</f>
        <v>Inferior</v>
      </c>
      <c r="X4304" s="87" t="str">
        <f>VLOOKUP(CENSO[[#This Row],[NOME COMUM]],ESPECIES[],4,FALSE)</f>
        <v>Não</v>
      </c>
      <c r="Y4304" s="87" t="str">
        <f>IF(IFERROR(VLOOKUP(CENSO[[#This Row],[NOME COMUM]],COMERCIAIS[],2, FALSE), "Não") &lt;&gt; "Não", "Sim", "Não")</f>
        <v>Sim</v>
      </c>
      <c r="Z4304" s="133">
        <f>CENSO[[#This Row],[g (m²)]]/SUM(AEEF[AEEF-UT])</f>
        <v>6.2576457261871526E-4</v>
      </c>
      <c r="AA4304" s="133">
        <f>CENSO[[#This Row],[v (m³)]]/SUM(AEEF[AEEF-UT])</f>
        <v>9.6367744183282148E-3</v>
      </c>
    </row>
    <row r="4305" spans="1:27" ht="14">
      <c r="A4305" s="86">
        <v>1</v>
      </c>
      <c r="B4305" s="86">
        <v>2</v>
      </c>
      <c r="C4305" s="63">
        <v>118</v>
      </c>
      <c r="D4305" s="63">
        <v>4305</v>
      </c>
      <c r="E4305" s="63" t="str">
        <f>VLOOKUP(CENSO[[#This Row],[NOME COMUM]],ESPECIES[],2,FALSE)</f>
        <v>Couratari guianensis Aubl.</v>
      </c>
      <c r="F4305" s="64" t="s">
        <v>6</v>
      </c>
      <c r="G4305" s="64">
        <v>231</v>
      </c>
      <c r="H4305" s="97">
        <f>CENSO[[#This Row],[CAP (cm)]]/PI()</f>
        <v>73.529583708455647</v>
      </c>
      <c r="I4305" s="64">
        <v>23</v>
      </c>
      <c r="J4305" s="96">
        <f>(PI()*(CENSO[[#This Row],[DAP (cm)]]^2))/40000</f>
        <v>0.4246333459163314</v>
      </c>
      <c r="K4305" s="96">
        <f>CENSO[[#This Row],[g (m²)]]*CENSO[[#This Row],[H (m)]]*0.7</f>
        <v>6.8365968692529346</v>
      </c>
      <c r="L4305" s="64">
        <v>1</v>
      </c>
      <c r="M4305" s="65">
        <v>366701.9</v>
      </c>
      <c r="N4305" s="87">
        <v>9703095.5999999903</v>
      </c>
      <c r="O4305" s="87" t="s">
        <v>1228</v>
      </c>
      <c r="P4305" s="87" t="str">
        <f>VLOOKUP(CENSO[[#This Row],[DAP (cm)]],CD[],2,TRUE)</f>
        <v>TORA</v>
      </c>
      <c r="Q4305" s="87" t="str">
        <f>VLOOKUP(CENSO[[#This Row],[DAP (cm)]],DD[],2,TRUE)</f>
        <v>70├ 80</v>
      </c>
      <c r="R4305" s="87" t="str" cm="1">
        <f t="array" ref="R4305">INDEX(_xlfn.TEXTSPLIT(CENSO[[#This Row],[NOME CIENTIFICO]]," "),1)</f>
        <v>Couratari</v>
      </c>
      <c r="S4305" s="98" t="s">
        <v>1004</v>
      </c>
      <c r="T4305" s="87">
        <f>_xlfn.MINIFS(CENSO[DAP (cm)],CENSO[NOME CIENTIFICO],CENSO[[#This Row],[NOME CIENTIFICO]])</f>
        <v>38.833806114422465</v>
      </c>
      <c r="U43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05" s="87" t="str">
        <f>IF(CENSO[[#This Row],[DAP (cm)]]&lt;CENSO[[#This Row],[DMCE (cm)]],"DAP &lt; DMCE","DAP ≥ DMCE")</f>
        <v>DAP ≥ DMCE</v>
      </c>
      <c r="W4305" s="87" t="str">
        <f>IF(CENSO[[#This Row],[DAP (cm)]]&gt;200, "Superior", "Inferior")</f>
        <v>Inferior</v>
      </c>
      <c r="X4305" s="87" t="str">
        <f>VLOOKUP(CENSO[[#This Row],[NOME COMUM]],ESPECIES[],4,FALSE)</f>
        <v>Não</v>
      </c>
      <c r="Y4305" s="87" t="str">
        <f>IF(IFERROR(VLOOKUP(CENSO[[#This Row],[NOME COMUM]],COMERCIAIS[],2, FALSE), "Não") &lt;&gt; "Não", "Sim", "Não")</f>
        <v>Sim</v>
      </c>
      <c r="Z4305" s="133">
        <f>CENSO[[#This Row],[g (m²)]]/SUM(AEEF[AEEF-UT])</f>
        <v>7.4295619792424516E-4</v>
      </c>
      <c r="AA4305" s="133">
        <f>CENSO[[#This Row],[v (m³)]]/SUM(AEEF[AEEF-UT])</f>
        <v>1.1961594786580345E-2</v>
      </c>
    </row>
    <row r="4306" spans="1:27" ht="14">
      <c r="A4306" s="86">
        <v>1</v>
      </c>
      <c r="B4306" s="86">
        <v>2</v>
      </c>
      <c r="C4306" s="63">
        <v>118</v>
      </c>
      <c r="D4306" s="63">
        <v>4306</v>
      </c>
      <c r="E4306" s="63" t="str">
        <f>VLOOKUP(CENSO[[#This Row],[NOME COMUM]],ESPECIES[],2,FALSE)</f>
        <v>Tachigali myrmecophila Ducke</v>
      </c>
      <c r="F4306" s="64" t="s">
        <v>14</v>
      </c>
      <c r="G4306" s="64">
        <v>306</v>
      </c>
      <c r="H4306" s="97">
        <f>CENSO[[#This Row],[CAP (cm)]]/PI()</f>
        <v>97.402825172239943</v>
      </c>
      <c r="I4306" s="64">
        <v>17</v>
      </c>
      <c r="J4306" s="96">
        <f>(PI()*(CENSO[[#This Row],[DAP (cm)]]^2))/40000</f>
        <v>0.74513161256763549</v>
      </c>
      <c r="K4306" s="96">
        <f>CENSO[[#This Row],[g (m²)]]*CENSO[[#This Row],[H (m)]]*0.7</f>
        <v>8.8670661895548619</v>
      </c>
      <c r="L4306" s="64">
        <v>1</v>
      </c>
      <c r="M4306" s="65">
        <v>366704.2</v>
      </c>
      <c r="N4306" s="87">
        <v>9703100</v>
      </c>
      <c r="O4306" s="87" t="s">
        <v>1228</v>
      </c>
      <c r="P4306" s="87" t="str">
        <f>VLOOKUP(CENSO[[#This Row],[DAP (cm)]],CD[],2,TRUE)</f>
        <v>TORA</v>
      </c>
      <c r="Q4306" s="87" t="str">
        <f>VLOOKUP(CENSO[[#This Row],[DAP (cm)]],DD[],2,TRUE)</f>
        <v>90├ 100</v>
      </c>
      <c r="R4306" s="87" t="str" cm="1">
        <f t="array" ref="R4306">INDEX(_xlfn.TEXTSPLIT(CENSO[[#This Row],[NOME CIENTIFICO]]," "),1)</f>
        <v>Tachigali</v>
      </c>
      <c r="S4306" s="98" t="s">
        <v>1004</v>
      </c>
      <c r="T4306" s="87">
        <f>_xlfn.MINIFS(CENSO[DAP (cm)],CENSO[NOME CIENTIFICO],CENSO[[#This Row],[NOME CIENTIFICO]])</f>
        <v>39.152116000606256</v>
      </c>
      <c r="U43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06" s="87" t="str">
        <f>IF(CENSO[[#This Row],[DAP (cm)]]&lt;CENSO[[#This Row],[DMCE (cm)]],"DAP &lt; DMCE","DAP ≥ DMCE")</f>
        <v>DAP ≥ DMCE</v>
      </c>
      <c r="W4306" s="87" t="str">
        <f>IF(CENSO[[#This Row],[DAP (cm)]]&gt;200, "Superior", "Inferior")</f>
        <v>Inferior</v>
      </c>
      <c r="X4306" s="87" t="str">
        <f>VLOOKUP(CENSO[[#This Row],[NOME COMUM]],ESPECIES[],4,FALSE)</f>
        <v>Não</v>
      </c>
      <c r="Y4306" s="87" t="str">
        <f>IF(IFERROR(VLOOKUP(CENSO[[#This Row],[NOME COMUM]],COMERCIAIS[],2, FALSE), "Não") &lt;&gt; "Não", "Sim", "Não")</f>
        <v>Sim</v>
      </c>
      <c r="Z4306" s="133">
        <f>CENSO[[#This Row],[g (m²)]]/SUM(AEEF[AEEF-UT])</f>
        <v>1.3037133215051181E-3</v>
      </c>
      <c r="AA4306" s="133">
        <f>CENSO[[#This Row],[v (m³)]]/SUM(AEEF[AEEF-UT])</f>
        <v>1.5514188525910903E-2</v>
      </c>
    </row>
    <row r="4307" spans="1:27" ht="14">
      <c r="A4307" s="86">
        <v>1</v>
      </c>
      <c r="B4307" s="86">
        <v>2</v>
      </c>
      <c r="C4307" s="63">
        <v>118</v>
      </c>
      <c r="D4307" s="63">
        <v>4307</v>
      </c>
      <c r="E4307" s="63" t="str">
        <f>VLOOKUP(CENSO[[#This Row],[NOME COMUM]],ESPECIES[],2,FALSE)</f>
        <v>Tachigali myrmecophila Ducke</v>
      </c>
      <c r="F4307" s="64" t="s">
        <v>14</v>
      </c>
      <c r="G4307" s="64">
        <v>250</v>
      </c>
      <c r="H4307" s="97">
        <f>CENSO[[#This Row],[CAP (cm)]]/PI()</f>
        <v>79.577471545947674</v>
      </c>
      <c r="I4307" s="64">
        <v>15</v>
      </c>
      <c r="J4307" s="96">
        <f>(PI()*(CENSO[[#This Row],[DAP (cm)]]^2))/40000</f>
        <v>0.49735919716217297</v>
      </c>
      <c r="K4307" s="96">
        <f>CENSO[[#This Row],[g (m²)]]*CENSO[[#This Row],[H (m)]]*0.7</f>
        <v>5.2222715702028157</v>
      </c>
      <c r="L4307" s="64">
        <v>1</v>
      </c>
      <c r="M4307" s="65">
        <v>366702.5</v>
      </c>
      <c r="N4307" s="87">
        <v>9703107.5</v>
      </c>
      <c r="O4307" s="87" t="s">
        <v>1228</v>
      </c>
      <c r="P4307" s="87" t="str">
        <f>VLOOKUP(CENSO[[#This Row],[DAP (cm)]],CD[],2,TRUE)</f>
        <v>TORA</v>
      </c>
      <c r="Q4307" s="87" t="str">
        <f>VLOOKUP(CENSO[[#This Row],[DAP (cm)]],DD[],2,TRUE)</f>
        <v>70├ 80</v>
      </c>
      <c r="R4307" s="87" t="str" cm="1">
        <f t="array" ref="R4307">INDEX(_xlfn.TEXTSPLIT(CENSO[[#This Row],[NOME CIENTIFICO]]," "),1)</f>
        <v>Tachigali</v>
      </c>
      <c r="S4307" s="98" t="s">
        <v>1004</v>
      </c>
      <c r="T4307" s="87">
        <f>_xlfn.MINIFS(CENSO[DAP (cm)],CENSO[NOME CIENTIFICO],CENSO[[#This Row],[NOME CIENTIFICO]])</f>
        <v>39.152116000606256</v>
      </c>
      <c r="U43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07" s="87" t="str">
        <f>IF(CENSO[[#This Row],[DAP (cm)]]&lt;CENSO[[#This Row],[DMCE (cm)]],"DAP &lt; DMCE","DAP ≥ DMCE")</f>
        <v>DAP ≥ DMCE</v>
      </c>
      <c r="W4307" s="87" t="str">
        <f>IF(CENSO[[#This Row],[DAP (cm)]]&gt;200, "Superior", "Inferior")</f>
        <v>Inferior</v>
      </c>
      <c r="X4307" s="87" t="str">
        <f>VLOOKUP(CENSO[[#This Row],[NOME COMUM]],ESPECIES[],4,FALSE)</f>
        <v>Não</v>
      </c>
      <c r="Y4307" s="87" t="str">
        <f>IF(IFERROR(VLOOKUP(CENSO[[#This Row],[NOME COMUM]],COMERCIAIS[],2, FALSE), "Não") &lt;&gt; "Não", "Sim", "Não")</f>
        <v>Sim</v>
      </c>
      <c r="Z4307" s="133">
        <f>CENSO[[#This Row],[g (m²)]]/SUM(AEEF[AEEF-UT])</f>
        <v>8.7020037799638919E-4</v>
      </c>
      <c r="AA4307" s="133">
        <f>CENSO[[#This Row],[v (m³)]]/SUM(AEEF[AEEF-UT])</f>
        <v>9.1371039689620848E-3</v>
      </c>
    </row>
    <row r="4308" spans="1:27" ht="14">
      <c r="A4308" s="86">
        <v>1</v>
      </c>
      <c r="B4308" s="86">
        <v>2</v>
      </c>
      <c r="C4308" s="63">
        <v>118</v>
      </c>
      <c r="D4308" s="63">
        <v>4308</v>
      </c>
      <c r="E4308" s="63" t="str">
        <f>VLOOKUP(CENSO[[#This Row],[NOME COMUM]],ESPECIES[],2,FALSE)</f>
        <v>Pouteria sp.</v>
      </c>
      <c r="F4308" s="64" t="s">
        <v>83</v>
      </c>
      <c r="G4308" s="64">
        <v>141</v>
      </c>
      <c r="H4308" s="97">
        <f>CENSO[[#This Row],[CAP (cm)]]/PI()</f>
        <v>44.881693951914485</v>
      </c>
      <c r="I4308" s="64">
        <v>19</v>
      </c>
      <c r="J4308" s="96">
        <f>(PI()*(CENSO[[#This Row],[DAP (cm)]]^2))/40000</f>
        <v>0.15820797118049854</v>
      </c>
      <c r="K4308" s="96">
        <f>CENSO[[#This Row],[g (m²)]]*CENSO[[#This Row],[H (m)]]*0.7</f>
        <v>2.1041660167006304</v>
      </c>
      <c r="L4308" s="64">
        <v>1</v>
      </c>
      <c r="M4308" s="65">
        <v>366709.5</v>
      </c>
      <c r="N4308" s="87">
        <v>9703125.1999999899</v>
      </c>
      <c r="O4308" s="98" t="s">
        <v>1225</v>
      </c>
      <c r="P4308" s="87" t="str">
        <f>VLOOKUP(CENSO[[#This Row],[DAP (cm)]],CD[],2,TRUE)</f>
        <v>TORETE</v>
      </c>
      <c r="Q4308" s="87" t="str">
        <f>VLOOKUP(CENSO[[#This Row],[DAP (cm)]],DD[],2,TRUE)</f>
        <v>40├ 50</v>
      </c>
      <c r="R4308" s="87" t="str" cm="1">
        <f t="array" ref="R4308">INDEX(_xlfn.TEXTSPLIT(CENSO[[#This Row],[NOME CIENTIFICO]]," "),1)</f>
        <v>Pouteria</v>
      </c>
      <c r="S4308" s="98" t="s">
        <v>1004</v>
      </c>
      <c r="T4308" s="87">
        <f>_xlfn.MINIFS(CENSO[DAP (cm)],CENSO[NOME CIENTIFICO],CENSO[[#This Row],[NOME CIENTIFICO]])</f>
        <v>39.788735772973837</v>
      </c>
      <c r="U43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08" s="87" t="str">
        <f>IF(CENSO[[#This Row],[DAP (cm)]]&lt;CENSO[[#This Row],[DMCE (cm)]],"DAP &lt; DMCE","DAP ≥ DMCE")</f>
        <v>DAP &lt; DMCE</v>
      </c>
      <c r="W4308" s="87" t="str">
        <f>IF(CENSO[[#This Row],[DAP (cm)]]&gt;200, "Superior", "Inferior")</f>
        <v>Inferior</v>
      </c>
      <c r="X4308" s="87" t="str">
        <f>VLOOKUP(CENSO[[#This Row],[NOME COMUM]],ESPECIES[],4,FALSE)</f>
        <v>Não</v>
      </c>
      <c r="Y4308" s="87" t="str">
        <f>IF(IFERROR(VLOOKUP(CENSO[[#This Row],[NOME COMUM]],COMERCIAIS[],2, FALSE), "Não") &lt;&gt; "Não", "Sim", "Não")</f>
        <v>Não</v>
      </c>
      <c r="Z4308" s="133">
        <f>CENSO[[#This Row],[g (m²)]]/SUM(AEEF[AEEF-UT])</f>
        <v>2.7680725943913934E-4</v>
      </c>
      <c r="AA4308" s="133">
        <f>CENSO[[#This Row],[v (m³)]]/SUM(AEEF[AEEF-UT])</f>
        <v>3.6815365505405528E-3</v>
      </c>
    </row>
    <row r="4309" spans="1:27" ht="14">
      <c r="A4309" s="86">
        <v>1</v>
      </c>
      <c r="B4309" s="86">
        <v>2</v>
      </c>
      <c r="C4309" s="63">
        <v>118</v>
      </c>
      <c r="D4309" s="63">
        <v>4309</v>
      </c>
      <c r="E4309" s="63" t="str">
        <f>VLOOKUP(CENSO[[#This Row],[NOME COMUM]],ESPECIES[],2,FALSE)</f>
        <v>Tachigali myrmecophila Ducke</v>
      </c>
      <c r="F4309" s="64" t="s">
        <v>14</v>
      </c>
      <c r="G4309" s="64">
        <v>219</v>
      </c>
      <c r="H4309" s="97">
        <f>CENSO[[#This Row],[CAP (cm)]]/PI()</f>
        <v>69.70986507425016</v>
      </c>
      <c r="I4309" s="64">
        <v>18</v>
      </c>
      <c r="J4309" s="96">
        <f>(PI()*(CENSO[[#This Row],[DAP (cm)]]^2))/40000</f>
        <v>0.38166151128151965</v>
      </c>
      <c r="K4309" s="96">
        <f>CENSO[[#This Row],[g (m²)]]*CENSO[[#This Row],[H (m)]]*0.7</f>
        <v>4.8089350421471471</v>
      </c>
      <c r="L4309" s="64">
        <v>1</v>
      </c>
      <c r="M4309" s="65">
        <v>366717.299999999</v>
      </c>
      <c r="N4309" s="87">
        <v>9703142.5</v>
      </c>
      <c r="O4309" s="87" t="s">
        <v>1228</v>
      </c>
      <c r="P4309" s="87" t="str">
        <f>VLOOKUP(CENSO[[#This Row],[DAP (cm)]],CD[],2,TRUE)</f>
        <v>TORA</v>
      </c>
      <c r="Q4309" s="87" t="str">
        <f>VLOOKUP(CENSO[[#This Row],[DAP (cm)]],DD[],2,TRUE)</f>
        <v>60├ 70</v>
      </c>
      <c r="R4309" s="87" t="str" cm="1">
        <f t="array" ref="R4309">INDEX(_xlfn.TEXTSPLIT(CENSO[[#This Row],[NOME CIENTIFICO]]," "),1)</f>
        <v>Tachigali</v>
      </c>
      <c r="S4309" s="98" t="s">
        <v>1004</v>
      </c>
      <c r="T4309" s="87">
        <f>_xlfn.MINIFS(CENSO[DAP (cm)],CENSO[NOME CIENTIFICO],CENSO[[#This Row],[NOME CIENTIFICO]])</f>
        <v>39.152116000606256</v>
      </c>
      <c r="U43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09" s="87" t="str">
        <f>IF(CENSO[[#This Row],[DAP (cm)]]&lt;CENSO[[#This Row],[DMCE (cm)]],"DAP &lt; DMCE","DAP ≥ DMCE")</f>
        <v>DAP ≥ DMCE</v>
      </c>
      <c r="W4309" s="87" t="str">
        <f>IF(CENSO[[#This Row],[DAP (cm)]]&gt;200, "Superior", "Inferior")</f>
        <v>Inferior</v>
      </c>
      <c r="X4309" s="87" t="str">
        <f>VLOOKUP(CENSO[[#This Row],[NOME COMUM]],ESPECIES[],4,FALSE)</f>
        <v>Não</v>
      </c>
      <c r="Y4309" s="87" t="str">
        <f>IF(IFERROR(VLOOKUP(CENSO[[#This Row],[NOME COMUM]],COMERCIAIS[],2, FALSE), "Não") &lt;&gt; "Não", "Sim", "Não")</f>
        <v>Sim</v>
      </c>
      <c r="Z4309" s="133">
        <f>CENSO[[#This Row],[g (m²)]]/SUM(AEEF[AEEF-UT])</f>
        <v>6.6777088526535715E-4</v>
      </c>
      <c r="AA4309" s="133">
        <f>CENSO[[#This Row],[v (m³)]]/SUM(AEEF[AEEF-UT])</f>
        <v>8.4139131543434983E-3</v>
      </c>
    </row>
    <row r="4310" spans="1:27" ht="14">
      <c r="A4310" s="86">
        <v>1</v>
      </c>
      <c r="B4310" s="86">
        <v>2</v>
      </c>
      <c r="C4310" s="63">
        <v>118</v>
      </c>
      <c r="D4310" s="63">
        <v>4310</v>
      </c>
      <c r="E4310" s="63" t="str">
        <f>VLOOKUP(CENSO[[#This Row],[NOME COMUM]],ESPECIES[],2,FALSE)</f>
        <v>Pouteria sp.</v>
      </c>
      <c r="F4310" s="64" t="s">
        <v>83</v>
      </c>
      <c r="G4310" s="64">
        <v>181</v>
      </c>
      <c r="H4310" s="97">
        <f>CENSO[[#This Row],[CAP (cm)]]/PI()</f>
        <v>57.614089399266113</v>
      </c>
      <c r="I4310" s="64">
        <v>16</v>
      </c>
      <c r="J4310" s="96">
        <f>(PI()*(CENSO[[#This Row],[DAP (cm)]]^2))/40000</f>
        <v>0.26070375453167915</v>
      </c>
      <c r="K4310" s="96">
        <f>CENSO[[#This Row],[g (m²)]]*CENSO[[#This Row],[H (m)]]*0.7</f>
        <v>2.9198820507548064</v>
      </c>
      <c r="L4310" s="64">
        <v>1</v>
      </c>
      <c r="M4310" s="65">
        <v>366725.2</v>
      </c>
      <c r="N4310" s="87">
        <v>9703161.9000000004</v>
      </c>
      <c r="O4310" s="87" t="s">
        <v>1227</v>
      </c>
      <c r="P4310" s="87" t="str">
        <f>VLOOKUP(CENSO[[#This Row],[DAP (cm)]],CD[],2,TRUE)</f>
        <v>TORA</v>
      </c>
      <c r="Q4310" s="87" t="str">
        <f>VLOOKUP(CENSO[[#This Row],[DAP (cm)]],DD[],2,TRUE)</f>
        <v>50├ 60</v>
      </c>
      <c r="R4310" s="87" t="str" cm="1">
        <f t="array" ref="R4310">INDEX(_xlfn.TEXTSPLIT(CENSO[[#This Row],[NOME CIENTIFICO]]," "),1)</f>
        <v>Pouteria</v>
      </c>
      <c r="S4310" s="98" t="s">
        <v>1004</v>
      </c>
      <c r="T4310" s="87">
        <f>_xlfn.MINIFS(CENSO[DAP (cm)],CENSO[NOME CIENTIFICO],CENSO[[#This Row],[NOME CIENTIFICO]])</f>
        <v>39.788735772973837</v>
      </c>
      <c r="U43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10" s="87" t="str">
        <f>IF(CENSO[[#This Row],[DAP (cm)]]&lt;CENSO[[#This Row],[DMCE (cm)]],"DAP &lt; DMCE","DAP ≥ DMCE")</f>
        <v>DAP ≥ DMCE</v>
      </c>
      <c r="W4310" s="87" t="str">
        <f>IF(CENSO[[#This Row],[DAP (cm)]]&gt;200, "Superior", "Inferior")</f>
        <v>Inferior</v>
      </c>
      <c r="X4310" s="87" t="str">
        <f>VLOOKUP(CENSO[[#This Row],[NOME COMUM]],ESPECIES[],4,FALSE)</f>
        <v>Não</v>
      </c>
      <c r="Y4310" s="87" t="str">
        <f>IF(IFERROR(VLOOKUP(CENSO[[#This Row],[NOME COMUM]],COMERCIAIS[],2, FALSE), "Não") &lt;&gt; "Não", "Sim", "Não")</f>
        <v>Não</v>
      </c>
      <c r="Z4310" s="133">
        <f>CENSO[[#This Row],[g (m²)]]/SUM(AEEF[AEEF-UT])</f>
        <v>4.5613815333663525E-4</v>
      </c>
      <c r="AA4310" s="133">
        <f>CENSO[[#This Row],[v (m³)]]/SUM(AEEF[AEEF-UT])</f>
        <v>5.1087473173703143E-3</v>
      </c>
    </row>
    <row r="4311" spans="1:27" ht="14">
      <c r="A4311" s="86">
        <v>1</v>
      </c>
      <c r="B4311" s="86">
        <v>2</v>
      </c>
      <c r="C4311" s="63">
        <v>118</v>
      </c>
      <c r="D4311" s="63">
        <v>4311</v>
      </c>
      <c r="E4311" s="63" t="str">
        <f>VLOOKUP(CENSO[[#This Row],[NOME COMUM]],ESPECIES[],2,FALSE)</f>
        <v>Tachigali myrmecophila Ducke</v>
      </c>
      <c r="F4311" s="64" t="s">
        <v>14</v>
      </c>
      <c r="G4311" s="64">
        <v>310</v>
      </c>
      <c r="H4311" s="97">
        <f>CENSO[[#This Row],[CAP (cm)]]/PI()</f>
        <v>98.676064716975105</v>
      </c>
      <c r="I4311" s="64">
        <v>18</v>
      </c>
      <c r="J4311" s="96">
        <f>(PI()*(CENSO[[#This Row],[DAP (cm)]]^2))/40000</f>
        <v>0.7647395015565569</v>
      </c>
      <c r="K4311" s="96">
        <f>CENSO[[#This Row],[g (m²)]]*CENSO[[#This Row],[H (m)]]*0.7</f>
        <v>9.6357177196126162</v>
      </c>
      <c r="L4311" s="64">
        <v>1</v>
      </c>
      <c r="M4311" s="65">
        <v>366740.2</v>
      </c>
      <c r="N4311" s="87">
        <v>9703156</v>
      </c>
      <c r="O4311" s="87" t="s">
        <v>1228</v>
      </c>
      <c r="P4311" s="87" t="str">
        <f>VLOOKUP(CENSO[[#This Row],[DAP (cm)]],CD[],2,TRUE)</f>
        <v>TORA</v>
      </c>
      <c r="Q4311" s="87" t="str">
        <f>VLOOKUP(CENSO[[#This Row],[DAP (cm)]],DD[],2,TRUE)</f>
        <v>90├ 100</v>
      </c>
      <c r="R4311" s="87" t="str" cm="1">
        <f t="array" ref="R4311">INDEX(_xlfn.TEXTSPLIT(CENSO[[#This Row],[NOME CIENTIFICO]]," "),1)</f>
        <v>Tachigali</v>
      </c>
      <c r="S4311" s="98" t="s">
        <v>1004</v>
      </c>
      <c r="T4311" s="87">
        <f>_xlfn.MINIFS(CENSO[DAP (cm)],CENSO[NOME CIENTIFICO],CENSO[[#This Row],[NOME CIENTIFICO]])</f>
        <v>39.152116000606256</v>
      </c>
      <c r="U43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11" s="87" t="str">
        <f>IF(CENSO[[#This Row],[DAP (cm)]]&lt;CENSO[[#This Row],[DMCE (cm)]],"DAP &lt; DMCE","DAP ≥ DMCE")</f>
        <v>DAP ≥ DMCE</v>
      </c>
      <c r="W4311" s="87" t="str">
        <f>IF(CENSO[[#This Row],[DAP (cm)]]&gt;200, "Superior", "Inferior")</f>
        <v>Inferior</v>
      </c>
      <c r="X4311" s="87" t="str">
        <f>VLOOKUP(CENSO[[#This Row],[NOME COMUM]],ESPECIES[],4,FALSE)</f>
        <v>Não</v>
      </c>
      <c r="Y4311" s="87" t="str">
        <f>IF(IFERROR(VLOOKUP(CENSO[[#This Row],[NOME COMUM]],COMERCIAIS[],2, FALSE), "Não") &lt;&gt; "Não", "Sim", "Não")</f>
        <v>Sim</v>
      </c>
      <c r="Z4311" s="133">
        <f>CENSO[[#This Row],[g (m²)]]/SUM(AEEF[AEEF-UT])</f>
        <v>1.3380201012072475E-3</v>
      </c>
      <c r="AA4311" s="133">
        <f>CENSO[[#This Row],[v (m³)]]/SUM(AEEF[AEEF-UT])</f>
        <v>1.6859053275211318E-2</v>
      </c>
    </row>
    <row r="4312" spans="1:27" ht="14">
      <c r="A4312" s="86">
        <v>1</v>
      </c>
      <c r="B4312" s="86">
        <v>2</v>
      </c>
      <c r="C4312" s="63">
        <v>118</v>
      </c>
      <c r="D4312" s="63">
        <v>4312</v>
      </c>
      <c r="E4312" s="63" t="str">
        <f>VLOOKUP(CENSO[[#This Row],[NOME COMUM]],ESPECIES[],2,FALSE)</f>
        <v>Licania octandra</v>
      </c>
      <c r="F4312" s="64" t="s">
        <v>21</v>
      </c>
      <c r="G4312" s="64">
        <v>162</v>
      </c>
      <c r="H4312" s="97">
        <f>CENSO[[#This Row],[CAP (cm)]]/PI()</f>
        <v>51.566201561774093</v>
      </c>
      <c r="I4312" s="64">
        <v>18</v>
      </c>
      <c r="J4312" s="96">
        <f>(PI()*(CENSO[[#This Row],[DAP (cm)]]^2))/40000</f>
        <v>0.20884311632518512</v>
      </c>
      <c r="K4312" s="96">
        <f>CENSO[[#This Row],[g (m²)]]*CENSO[[#This Row],[H (m)]]*0.7</f>
        <v>2.6314232656973324</v>
      </c>
      <c r="L4312" s="64">
        <v>1</v>
      </c>
      <c r="M4312" s="65">
        <v>366748.299999999</v>
      </c>
      <c r="N4312" s="87">
        <v>9703152.1999999899</v>
      </c>
      <c r="O4312" s="87" t="s">
        <v>1227</v>
      </c>
      <c r="P4312" s="87" t="str">
        <f>VLOOKUP(CENSO[[#This Row],[DAP (cm)]],CD[],2,TRUE)</f>
        <v>TORA</v>
      </c>
      <c r="Q4312" s="87" t="str">
        <f>VLOOKUP(CENSO[[#This Row],[DAP (cm)]],DD[],2,TRUE)</f>
        <v>50├ 60</v>
      </c>
      <c r="R4312" s="87" t="str" cm="1">
        <f t="array" ref="R4312">INDEX(_xlfn.TEXTSPLIT(CENSO[[#This Row],[NOME CIENTIFICO]]," "),1)</f>
        <v>Licania</v>
      </c>
      <c r="S4312" s="98" t="s">
        <v>1004</v>
      </c>
      <c r="T4312" s="87">
        <f>_xlfn.MINIFS(CENSO[DAP (cm)],CENSO[NOME CIENTIFICO],CENSO[[#This Row],[NOME CIENTIFICO]])</f>
        <v>41.38028520389279</v>
      </c>
      <c r="U43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312" s="87" t="str">
        <f>IF(CENSO[[#This Row],[DAP (cm)]]&lt;CENSO[[#This Row],[DMCE (cm)]],"DAP &lt; DMCE","DAP ≥ DMCE")</f>
        <v>DAP ≥ DMCE</v>
      </c>
      <c r="W4312" s="87" t="str">
        <f>IF(CENSO[[#This Row],[DAP (cm)]]&gt;200, "Superior", "Inferior")</f>
        <v>Inferior</v>
      </c>
      <c r="X4312" s="87" t="str">
        <f>VLOOKUP(CENSO[[#This Row],[NOME COMUM]],ESPECIES[],4,FALSE)</f>
        <v>Não</v>
      </c>
      <c r="Y4312" s="87" t="str">
        <f>IF(IFERROR(VLOOKUP(CENSO[[#This Row],[NOME COMUM]],COMERCIAIS[],2, FALSE), "Não") &lt;&gt; "Não", "Sim", "Não")</f>
        <v>Não</v>
      </c>
      <c r="Z4312" s="133">
        <f>CENSO[[#This Row],[g (m²)]]/SUM(AEEF[AEEF-UT])</f>
        <v>3.6540061952219585E-4</v>
      </c>
      <c r="AA4312" s="133">
        <f>CENSO[[#This Row],[v (m³)]]/SUM(AEEF[AEEF-UT])</f>
        <v>4.6040478059796676E-3</v>
      </c>
    </row>
    <row r="4313" spans="1:27" ht="14">
      <c r="A4313" s="86">
        <v>1</v>
      </c>
      <c r="B4313" s="86">
        <v>2</v>
      </c>
      <c r="C4313" s="63">
        <v>118</v>
      </c>
      <c r="D4313" s="63">
        <v>4313</v>
      </c>
      <c r="E4313" s="63" t="str">
        <f>VLOOKUP(CENSO[[#This Row],[NOME COMUM]],ESPECIES[],2,FALSE)</f>
        <v>Platymiscium duckei Huber</v>
      </c>
      <c r="F4313" s="64" t="s">
        <v>42</v>
      </c>
      <c r="G4313" s="64">
        <v>170</v>
      </c>
      <c r="H4313" s="97">
        <f>CENSO[[#This Row],[CAP (cm)]]/PI()</f>
        <v>54.112680651244418</v>
      </c>
      <c r="I4313" s="64">
        <v>21</v>
      </c>
      <c r="J4313" s="96">
        <f>(PI()*(CENSO[[#This Row],[DAP (cm)]]^2))/40000</f>
        <v>0.2299788927677888</v>
      </c>
      <c r="K4313" s="96">
        <f>CENSO[[#This Row],[g (m²)]]*CENSO[[#This Row],[H (m)]]*0.7</f>
        <v>3.3806897236864955</v>
      </c>
      <c r="L4313" s="64">
        <v>1</v>
      </c>
      <c r="M4313" s="65">
        <v>366743.9</v>
      </c>
      <c r="N4313" s="87">
        <v>9703165.3000000007</v>
      </c>
      <c r="O4313" s="87" t="s">
        <v>1227</v>
      </c>
      <c r="P4313" s="87" t="str">
        <f>VLOOKUP(CENSO[[#This Row],[DAP (cm)]],CD[],2,TRUE)</f>
        <v>TORA</v>
      </c>
      <c r="Q4313" s="87" t="str">
        <f>VLOOKUP(CENSO[[#This Row],[DAP (cm)]],DD[],2,TRUE)</f>
        <v>50├ 60</v>
      </c>
      <c r="R4313" s="87" t="str" cm="1">
        <f t="array" ref="R4313">INDEX(_xlfn.TEXTSPLIT(CENSO[[#This Row],[NOME CIENTIFICO]]," "),1)</f>
        <v>Platymiscium</v>
      </c>
      <c r="S4313" s="98" t="s">
        <v>1004</v>
      </c>
      <c r="T4313" s="87">
        <f>_xlfn.MINIFS(CENSO[DAP (cm)],CENSO[NOME CIENTIFICO],CENSO[[#This Row],[NOME CIENTIFICO]])</f>
        <v>43.608454407179323</v>
      </c>
      <c r="U43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53.608454407179323</v>
      </c>
      <c r="V4313" s="87" t="str">
        <f>IF(CENSO[[#This Row],[DAP (cm)]]&lt;CENSO[[#This Row],[DMCE (cm)]],"DAP &lt; DMCE","DAP ≥ DMCE")</f>
        <v>DAP ≥ DMCE</v>
      </c>
      <c r="W4313" s="87" t="str">
        <f>IF(CENSO[[#This Row],[DAP (cm)]]&gt;200, "Superior", "Inferior")</f>
        <v>Inferior</v>
      </c>
      <c r="X4313" s="87" t="str">
        <f>VLOOKUP(CENSO[[#This Row],[NOME COMUM]],ESPECIES[],4,FALSE)</f>
        <v>Não</v>
      </c>
      <c r="Y4313" s="87" t="str">
        <f>IF(IFERROR(VLOOKUP(CENSO[[#This Row],[NOME COMUM]],COMERCIAIS[],2, FALSE), "Não") &lt;&gt; "Não", "Sim", "Não")</f>
        <v>Não</v>
      </c>
      <c r="Z4313" s="133">
        <f>CENSO[[#This Row],[g (m²)]]/SUM(AEEF[AEEF-UT])</f>
        <v>4.0238065478553035E-4</v>
      </c>
      <c r="AA4313" s="133">
        <f>CENSO[[#This Row],[v (m³)]]/SUM(AEEF[AEEF-UT])</f>
        <v>5.9149956253472967E-3</v>
      </c>
    </row>
    <row r="4314" spans="1:27" ht="14">
      <c r="A4314" s="86">
        <v>1</v>
      </c>
      <c r="B4314" s="86">
        <v>2</v>
      </c>
      <c r="C4314" s="63">
        <v>118</v>
      </c>
      <c r="D4314" s="63">
        <v>4314</v>
      </c>
      <c r="E4314" s="63" t="str">
        <f>VLOOKUP(CENSO[[#This Row],[NOME COMUM]],ESPECIES[],2,FALSE)</f>
        <v>Tachigali myrmecophila Ducke</v>
      </c>
      <c r="F4314" s="64" t="s">
        <v>14</v>
      </c>
      <c r="G4314" s="64">
        <v>201</v>
      </c>
      <c r="H4314" s="97">
        <f>CENSO[[#This Row],[CAP (cm)]]/PI()</f>
        <v>63.980287122941931</v>
      </c>
      <c r="I4314" s="64">
        <v>15</v>
      </c>
      <c r="J4314" s="96">
        <f>(PI()*(CENSO[[#This Row],[DAP (cm)]]^2))/40000</f>
        <v>0.32150094279278324</v>
      </c>
      <c r="K4314" s="96">
        <f>CENSO[[#This Row],[g (m²)]]*CENSO[[#This Row],[H (m)]]*0.7</f>
        <v>3.3757598993242239</v>
      </c>
      <c r="L4314" s="64">
        <v>1</v>
      </c>
      <c r="M4314" s="65">
        <v>366748.799999999</v>
      </c>
      <c r="N4314" s="87">
        <v>9703153</v>
      </c>
      <c r="O4314" s="87" t="s">
        <v>1228</v>
      </c>
      <c r="P4314" s="87" t="str">
        <f>VLOOKUP(CENSO[[#This Row],[DAP (cm)]],CD[],2,TRUE)</f>
        <v>TORA</v>
      </c>
      <c r="Q4314" s="87" t="str">
        <f>VLOOKUP(CENSO[[#This Row],[DAP (cm)]],DD[],2,TRUE)</f>
        <v>60├ 70</v>
      </c>
      <c r="R4314" s="87" t="str" cm="1">
        <f t="array" ref="R4314">INDEX(_xlfn.TEXTSPLIT(CENSO[[#This Row],[NOME CIENTIFICO]]," "),1)</f>
        <v>Tachigali</v>
      </c>
      <c r="S4314" s="98" t="s">
        <v>1004</v>
      </c>
      <c r="T4314" s="87">
        <f>_xlfn.MINIFS(CENSO[DAP (cm)],CENSO[NOME CIENTIFICO],CENSO[[#This Row],[NOME CIENTIFICO]])</f>
        <v>39.152116000606256</v>
      </c>
      <c r="U43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14" s="87" t="str">
        <f>IF(CENSO[[#This Row],[DAP (cm)]]&lt;CENSO[[#This Row],[DMCE (cm)]],"DAP &lt; DMCE","DAP ≥ DMCE")</f>
        <v>DAP ≥ DMCE</v>
      </c>
      <c r="W4314" s="87" t="str">
        <f>IF(CENSO[[#This Row],[DAP (cm)]]&gt;200, "Superior", "Inferior")</f>
        <v>Inferior</v>
      </c>
      <c r="X4314" s="87" t="str">
        <f>VLOOKUP(CENSO[[#This Row],[NOME COMUM]],ESPECIES[],4,FALSE)</f>
        <v>Não</v>
      </c>
      <c r="Y4314" s="87" t="str">
        <f>IF(IFERROR(VLOOKUP(CENSO[[#This Row],[NOME COMUM]],COMERCIAIS[],2, FALSE), "Não") &lt;&gt; "Não", "Sim", "Não")</f>
        <v>Sim</v>
      </c>
      <c r="Z4314" s="133">
        <f>CENSO[[#This Row],[g (m²)]]/SUM(AEEF[AEEF-UT])</f>
        <v>5.6251144754291399E-4</v>
      </c>
      <c r="AA4314" s="133">
        <f>CENSO[[#This Row],[v (m³)]]/SUM(AEEF[AEEF-UT])</f>
        <v>5.9063701992005963E-3</v>
      </c>
    </row>
    <row r="4315" spans="1:27" ht="14">
      <c r="A4315" s="86">
        <v>1</v>
      </c>
      <c r="B4315" s="86">
        <v>2</v>
      </c>
      <c r="C4315" s="63">
        <v>119</v>
      </c>
      <c r="D4315" s="63">
        <v>4315</v>
      </c>
      <c r="E4315" s="63" t="str">
        <f>VLOOKUP(CENSO[[#This Row],[NOME COMUM]],ESPECIES[],2,FALSE)</f>
        <v>Buchenavia capitata (Vahl) Eichler</v>
      </c>
      <c r="F4315" s="64" t="s">
        <v>10</v>
      </c>
      <c r="G4315" s="64">
        <v>190</v>
      </c>
      <c r="H4315" s="97">
        <f>CENSO[[#This Row],[CAP (cm)]]/PI()</f>
        <v>60.478878374920228</v>
      </c>
      <c r="I4315" s="64">
        <v>18</v>
      </c>
      <c r="J4315" s="96">
        <f>(PI()*(CENSO[[#This Row],[DAP (cm)]]^2))/40000</f>
        <v>0.28727467228087106</v>
      </c>
      <c r="K4315" s="96">
        <f>CENSO[[#This Row],[g (m²)]]*CENSO[[#This Row],[H (m)]]*0.7</f>
        <v>3.6196608707389748</v>
      </c>
      <c r="L4315" s="64">
        <v>1</v>
      </c>
      <c r="M4315" s="65">
        <v>366816.299999999</v>
      </c>
      <c r="N4315" s="87">
        <v>9703158.4000000004</v>
      </c>
      <c r="O4315" s="87" t="s">
        <v>1227</v>
      </c>
      <c r="P4315" s="87" t="str">
        <f>VLOOKUP(CENSO[[#This Row],[DAP (cm)]],CD[],2,TRUE)</f>
        <v>TORA</v>
      </c>
      <c r="Q4315" s="87" t="str">
        <f>VLOOKUP(CENSO[[#This Row],[DAP (cm)]],DD[],2,TRUE)</f>
        <v>60├ 70</v>
      </c>
      <c r="R4315" s="87" t="str" cm="1">
        <f t="array" ref="R4315">INDEX(_xlfn.TEXTSPLIT(CENSO[[#This Row],[NOME CIENTIFICO]]," "),1)</f>
        <v>Buchenavia</v>
      </c>
      <c r="S4315" s="98" t="s">
        <v>1004</v>
      </c>
      <c r="T4315" s="87">
        <f>_xlfn.MINIFS(CENSO[DAP (cm)],CENSO[NOME CIENTIFICO],CENSO[[#This Row],[NOME CIENTIFICO]])</f>
        <v>41.38028520389279</v>
      </c>
      <c r="U43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315" s="87" t="str">
        <f>IF(CENSO[[#This Row],[DAP (cm)]]&lt;CENSO[[#This Row],[DMCE (cm)]],"DAP &lt; DMCE","DAP ≥ DMCE")</f>
        <v>DAP ≥ DMCE</v>
      </c>
      <c r="W4315" s="87" t="str">
        <f>IF(CENSO[[#This Row],[DAP (cm)]]&gt;200, "Superior", "Inferior")</f>
        <v>Inferior</v>
      </c>
      <c r="X4315" s="87" t="str">
        <f>VLOOKUP(CENSO[[#This Row],[NOME COMUM]],ESPECIES[],4,FALSE)</f>
        <v>Não</v>
      </c>
      <c r="Y4315" s="87" t="str">
        <f>IF(IFERROR(VLOOKUP(CENSO[[#This Row],[NOME COMUM]],COMERCIAIS[],2, FALSE), "Não") &lt;&gt; "Não", "Sim", "Não")</f>
        <v>Não</v>
      </c>
      <c r="Z4315" s="133">
        <f>CENSO[[#This Row],[g (m²)]]/SUM(AEEF[AEEF-UT])</f>
        <v>5.0262773833071434E-4</v>
      </c>
      <c r="AA4315" s="133">
        <f>CENSO[[#This Row],[v (m³)]]/SUM(AEEF[AEEF-UT])</f>
        <v>6.3331095029669987E-3</v>
      </c>
    </row>
    <row r="4316" spans="1:27" ht="14">
      <c r="A4316" s="86">
        <v>1</v>
      </c>
      <c r="B4316" s="86">
        <v>2</v>
      </c>
      <c r="C4316" s="63">
        <v>119</v>
      </c>
      <c r="D4316" s="63">
        <v>4316</v>
      </c>
      <c r="E4316" s="63" t="str">
        <f>VLOOKUP(CENSO[[#This Row],[NOME COMUM]],ESPECIES[],2,FALSE)</f>
        <v>Piptadenia suaveolens Miq.</v>
      </c>
      <c r="F4316" s="64" t="s">
        <v>22</v>
      </c>
      <c r="G4316" s="64">
        <v>153</v>
      </c>
      <c r="H4316" s="97">
        <f>CENSO[[#This Row],[CAP (cm)]]/PI()</f>
        <v>48.701412586119972</v>
      </c>
      <c r="I4316" s="64">
        <v>10</v>
      </c>
      <c r="J4316" s="96">
        <f>(PI()*(CENSO[[#This Row],[DAP (cm)]]^2))/40000</f>
        <v>0.18628290314190887</v>
      </c>
      <c r="K4316" s="96">
        <f>CENSO[[#This Row],[g (m²)]]*CENSO[[#This Row],[H (m)]]*0.7</f>
        <v>1.3039803219933621</v>
      </c>
      <c r="L4316" s="64">
        <v>1</v>
      </c>
      <c r="M4316" s="65">
        <v>366818.299999999</v>
      </c>
      <c r="N4316" s="87">
        <v>9703156.6999999899</v>
      </c>
      <c r="O4316" s="98" t="s">
        <v>1225</v>
      </c>
      <c r="P4316" s="87" t="str">
        <f>VLOOKUP(CENSO[[#This Row],[DAP (cm)]],CD[],2,TRUE)</f>
        <v>TORETE</v>
      </c>
      <c r="Q4316" s="87" t="str">
        <f>VLOOKUP(CENSO[[#This Row],[DAP (cm)]],DD[],2,TRUE)</f>
        <v>40├ 50</v>
      </c>
      <c r="R4316" s="87" t="str" cm="1">
        <f t="array" ref="R4316">INDEX(_xlfn.TEXTSPLIT(CENSO[[#This Row],[NOME CIENTIFICO]]," "),1)</f>
        <v>Piptadenia</v>
      </c>
      <c r="S4316" s="98" t="s">
        <v>1004</v>
      </c>
      <c r="T4316" s="87">
        <f>_xlfn.MINIFS(CENSO[DAP (cm)],CENSO[NOME CIENTIFICO],CENSO[[#This Row],[NOME CIENTIFICO]])</f>
        <v>39.788735772973837</v>
      </c>
      <c r="U43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16" s="87" t="str">
        <f>IF(CENSO[[#This Row],[DAP (cm)]]&lt;CENSO[[#This Row],[DMCE (cm)]],"DAP &lt; DMCE","DAP ≥ DMCE")</f>
        <v>DAP &lt; DMCE</v>
      </c>
      <c r="W4316" s="87" t="str">
        <f>IF(CENSO[[#This Row],[DAP (cm)]]&gt;200, "Superior", "Inferior")</f>
        <v>Inferior</v>
      </c>
      <c r="X4316" s="87" t="str">
        <f>VLOOKUP(CENSO[[#This Row],[NOME COMUM]],ESPECIES[],4,FALSE)</f>
        <v>Não</v>
      </c>
      <c r="Y4316" s="87" t="str">
        <f>IF(IFERROR(VLOOKUP(CENSO[[#This Row],[NOME COMUM]],COMERCIAIS[],2, FALSE), "Não") &lt;&gt; "Não", "Sim", "Não")</f>
        <v>Sim</v>
      </c>
      <c r="Z4316" s="133">
        <f>CENSO[[#This Row],[g (m²)]]/SUM(AEEF[AEEF-UT])</f>
        <v>3.2592833037627952E-4</v>
      </c>
      <c r="AA4316" s="133">
        <f>CENSO[[#This Row],[v (m³)]]/SUM(AEEF[AEEF-UT])</f>
        <v>2.2814983126339568E-3</v>
      </c>
    </row>
    <row r="4317" spans="1:27" ht="14">
      <c r="A4317" s="86">
        <v>1</v>
      </c>
      <c r="B4317" s="86">
        <v>2</v>
      </c>
      <c r="C4317" s="63">
        <v>119</v>
      </c>
      <c r="D4317" s="63">
        <v>4317</v>
      </c>
      <c r="E4317" s="63" t="str">
        <f>VLOOKUP(CENSO[[#This Row],[NOME COMUM]],ESPECIES[],2,FALSE)</f>
        <v>Platymiscium duckei Huber</v>
      </c>
      <c r="F4317" s="64" t="s">
        <v>42</v>
      </c>
      <c r="G4317" s="64">
        <v>200</v>
      </c>
      <c r="H4317" s="97">
        <f>CENSO[[#This Row],[CAP (cm)]]/PI()</f>
        <v>63.661977236758133</v>
      </c>
      <c r="I4317" s="64">
        <v>21</v>
      </c>
      <c r="J4317" s="96">
        <f>(PI()*(CENSO[[#This Row],[DAP (cm)]]^2))/40000</f>
        <v>0.31830988618379064</v>
      </c>
      <c r="K4317" s="96">
        <f>CENSO[[#This Row],[g (m²)]]*CENSO[[#This Row],[H (m)]]*0.7</f>
        <v>4.6791553269017223</v>
      </c>
      <c r="L4317" s="64">
        <v>1</v>
      </c>
      <c r="M4317" s="65">
        <v>366774.9</v>
      </c>
      <c r="N4317" s="87">
        <v>9703177.1999999899</v>
      </c>
      <c r="O4317" s="87" t="s">
        <v>1227</v>
      </c>
      <c r="P4317" s="87" t="str">
        <f>VLOOKUP(CENSO[[#This Row],[DAP (cm)]],CD[],2,TRUE)</f>
        <v>TORA</v>
      </c>
      <c r="Q4317" s="87" t="str">
        <f>VLOOKUP(CENSO[[#This Row],[DAP (cm)]],DD[],2,TRUE)</f>
        <v>60├ 70</v>
      </c>
      <c r="R4317" s="87" t="str" cm="1">
        <f t="array" ref="R4317">INDEX(_xlfn.TEXTSPLIT(CENSO[[#This Row],[NOME CIENTIFICO]]," "),1)</f>
        <v>Platymiscium</v>
      </c>
      <c r="S4317" s="98" t="s">
        <v>1004</v>
      </c>
      <c r="T4317" s="87">
        <f>_xlfn.MINIFS(CENSO[DAP (cm)],CENSO[NOME CIENTIFICO],CENSO[[#This Row],[NOME CIENTIFICO]])</f>
        <v>43.608454407179323</v>
      </c>
      <c r="U43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53.608454407179323</v>
      </c>
      <c r="V4317" s="87" t="str">
        <f>IF(CENSO[[#This Row],[DAP (cm)]]&lt;CENSO[[#This Row],[DMCE (cm)]],"DAP &lt; DMCE","DAP ≥ DMCE")</f>
        <v>DAP ≥ DMCE</v>
      </c>
      <c r="W4317" s="87" t="str">
        <f>IF(CENSO[[#This Row],[DAP (cm)]]&gt;200, "Superior", "Inferior")</f>
        <v>Inferior</v>
      </c>
      <c r="X4317" s="87" t="str">
        <f>VLOOKUP(CENSO[[#This Row],[NOME COMUM]],ESPECIES[],4,FALSE)</f>
        <v>Não</v>
      </c>
      <c r="Y4317" s="87" t="str">
        <f>IF(IFERROR(VLOOKUP(CENSO[[#This Row],[NOME COMUM]],COMERCIAIS[],2, FALSE), "Não") &lt;&gt; "Não", "Sim", "Não")</f>
        <v>Não</v>
      </c>
      <c r="Z4317" s="133">
        <f>CENSO[[#This Row],[g (m²)]]/SUM(AEEF[AEEF-UT])</f>
        <v>5.5692824191768894E-4</v>
      </c>
      <c r="AA4317" s="133">
        <f>CENSO[[#This Row],[v (m³)]]/SUM(AEEF[AEEF-UT])</f>
        <v>8.1868451561900278E-3</v>
      </c>
    </row>
    <row r="4318" spans="1:27" ht="14">
      <c r="A4318" s="86">
        <v>1</v>
      </c>
      <c r="B4318" s="86">
        <v>2</v>
      </c>
      <c r="C4318" s="63">
        <v>119</v>
      </c>
      <c r="D4318" s="63">
        <v>4318</v>
      </c>
      <c r="E4318" s="63" t="str">
        <f>VLOOKUP(CENSO[[#This Row],[NOME COMUM]],ESPECIES[],2,FALSE)</f>
        <v>Platymiscium duckei Huber</v>
      </c>
      <c r="F4318" s="64" t="s">
        <v>42</v>
      </c>
      <c r="G4318" s="64">
        <v>166</v>
      </c>
      <c r="H4318" s="97">
        <f>CENSO[[#This Row],[CAP (cm)]]/PI()</f>
        <v>52.839441106509256</v>
      </c>
      <c r="I4318" s="64">
        <v>25</v>
      </c>
      <c r="J4318" s="96">
        <f>(PI()*(CENSO[[#This Row],[DAP (cm)]]^2))/40000</f>
        <v>0.21928368059201345</v>
      </c>
      <c r="K4318" s="96">
        <f>CENSO[[#This Row],[g (m²)]]*CENSO[[#This Row],[H (m)]]*0.7</f>
        <v>3.8374644103602349</v>
      </c>
      <c r="L4318" s="64">
        <v>1</v>
      </c>
      <c r="M4318" s="65">
        <v>366751</v>
      </c>
      <c r="N4318" s="87">
        <v>9703094.5</v>
      </c>
      <c r="O4318" s="98" t="s">
        <v>1225</v>
      </c>
      <c r="P4318" s="87" t="str">
        <f>VLOOKUP(CENSO[[#This Row],[DAP (cm)]],CD[],2,TRUE)</f>
        <v>TORA</v>
      </c>
      <c r="Q4318" s="87" t="str">
        <f>VLOOKUP(CENSO[[#This Row],[DAP (cm)]],DD[],2,TRUE)</f>
        <v>50├ 60</v>
      </c>
      <c r="R4318" s="87" t="str" cm="1">
        <f t="array" ref="R4318">INDEX(_xlfn.TEXTSPLIT(CENSO[[#This Row],[NOME CIENTIFICO]]," "),1)</f>
        <v>Platymiscium</v>
      </c>
      <c r="S4318" s="98" t="s">
        <v>1004</v>
      </c>
      <c r="T4318" s="87">
        <f>_xlfn.MINIFS(CENSO[DAP (cm)],CENSO[NOME CIENTIFICO],CENSO[[#This Row],[NOME CIENTIFICO]])</f>
        <v>43.608454407179323</v>
      </c>
      <c r="U43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53.608454407179323</v>
      </c>
      <c r="V4318" s="87" t="str">
        <f>IF(CENSO[[#This Row],[DAP (cm)]]&lt;CENSO[[#This Row],[DMCE (cm)]],"DAP &lt; DMCE","DAP ≥ DMCE")</f>
        <v>DAP &lt; DMCE</v>
      </c>
      <c r="W4318" s="87" t="str">
        <f>IF(CENSO[[#This Row],[DAP (cm)]]&gt;200, "Superior", "Inferior")</f>
        <v>Inferior</v>
      </c>
      <c r="X4318" s="87" t="str">
        <f>VLOOKUP(CENSO[[#This Row],[NOME COMUM]],ESPECIES[],4,FALSE)</f>
        <v>Não</v>
      </c>
      <c r="Y4318" s="87" t="str">
        <f>IF(IFERROR(VLOOKUP(CENSO[[#This Row],[NOME COMUM]],COMERCIAIS[],2, FALSE), "Não") &lt;&gt; "Não", "Sim", "Não")</f>
        <v>Não</v>
      </c>
      <c r="Z4318" s="133">
        <f>CENSO[[#This Row],[g (m²)]]/SUM(AEEF[AEEF-UT])</f>
        <v>3.8366786585709606E-4</v>
      </c>
      <c r="AA4318" s="133">
        <f>CENSO[[#This Row],[v (m³)]]/SUM(AEEF[AEEF-UT])</f>
        <v>6.7141876524991805E-3</v>
      </c>
    </row>
    <row r="4319" spans="1:27" ht="14">
      <c r="A4319" s="86">
        <v>1</v>
      </c>
      <c r="B4319" s="86">
        <v>2</v>
      </c>
      <c r="C4319" s="63">
        <v>119</v>
      </c>
      <c r="D4319" s="63">
        <v>4319</v>
      </c>
      <c r="E4319" s="63" t="str">
        <f>VLOOKUP(CENSO[[#This Row],[NOME COMUM]],ESPECIES[],2,FALSE)</f>
        <v>Tachigali myrmecophila Ducke</v>
      </c>
      <c r="F4319" s="64" t="s">
        <v>14</v>
      </c>
      <c r="G4319" s="64">
        <v>198</v>
      </c>
      <c r="H4319" s="97">
        <f>CENSO[[#This Row],[CAP (cm)]]/PI()</f>
        <v>63.025357464390552</v>
      </c>
      <c r="I4319" s="64">
        <v>16</v>
      </c>
      <c r="J4319" s="96">
        <f>(PI()*(CENSO[[#This Row],[DAP (cm)]]^2))/40000</f>
        <v>0.3119755194487332</v>
      </c>
      <c r="K4319" s="96">
        <f>CENSO[[#This Row],[g (m²)]]*CENSO[[#This Row],[H (m)]]*0.7</f>
        <v>3.4941258178258114</v>
      </c>
      <c r="L4319" s="64">
        <v>1</v>
      </c>
      <c r="M4319" s="65">
        <v>366744.59999999899</v>
      </c>
      <c r="N4319" s="87">
        <v>9703020.4000000004</v>
      </c>
      <c r="O4319" s="87" t="s">
        <v>1228</v>
      </c>
      <c r="P4319" s="87" t="str">
        <f>VLOOKUP(CENSO[[#This Row],[DAP (cm)]],CD[],2,TRUE)</f>
        <v>TORA</v>
      </c>
      <c r="Q4319" s="87" t="str">
        <f>VLOOKUP(CENSO[[#This Row],[DAP (cm)]],DD[],2,TRUE)</f>
        <v>60├ 70</v>
      </c>
      <c r="R4319" s="87" t="str" cm="1">
        <f t="array" ref="R4319">INDEX(_xlfn.TEXTSPLIT(CENSO[[#This Row],[NOME CIENTIFICO]]," "),1)</f>
        <v>Tachigali</v>
      </c>
      <c r="S4319" s="98" t="s">
        <v>1004</v>
      </c>
      <c r="T4319" s="87">
        <f>_xlfn.MINIFS(CENSO[DAP (cm)],CENSO[NOME CIENTIFICO],CENSO[[#This Row],[NOME CIENTIFICO]])</f>
        <v>39.152116000606256</v>
      </c>
      <c r="U43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19" s="87" t="str">
        <f>IF(CENSO[[#This Row],[DAP (cm)]]&lt;CENSO[[#This Row],[DMCE (cm)]],"DAP &lt; DMCE","DAP ≥ DMCE")</f>
        <v>DAP ≥ DMCE</v>
      </c>
      <c r="W4319" s="87" t="str">
        <f>IF(CENSO[[#This Row],[DAP (cm)]]&gt;200, "Superior", "Inferior")</f>
        <v>Inferior</v>
      </c>
      <c r="X4319" s="87" t="str">
        <f>VLOOKUP(CENSO[[#This Row],[NOME COMUM]],ESPECIES[],4,FALSE)</f>
        <v>Não</v>
      </c>
      <c r="Y4319" s="87" t="str">
        <f>IF(IFERROR(VLOOKUP(CENSO[[#This Row],[NOME COMUM]],COMERCIAIS[],2, FALSE), "Não") &lt;&gt; "Não", "Sim", "Não")</f>
        <v>Sim</v>
      </c>
      <c r="Z4319" s="133">
        <f>CENSO[[#This Row],[g (m²)]]/SUM(AEEF[AEEF-UT])</f>
        <v>5.4584536990352696E-4</v>
      </c>
      <c r="AA4319" s="133">
        <f>CENSO[[#This Row],[v (m³)]]/SUM(AEEF[AEEF-UT])</f>
        <v>6.1134681429195013E-3</v>
      </c>
    </row>
    <row r="4320" spans="1:27" ht="14">
      <c r="A4320" s="86">
        <v>1</v>
      </c>
      <c r="B4320" s="86">
        <v>2</v>
      </c>
      <c r="C4320" s="63">
        <v>119</v>
      </c>
      <c r="D4320" s="63">
        <v>4320</v>
      </c>
      <c r="E4320" s="63" t="str">
        <f>VLOOKUP(CENSO[[#This Row],[NOME COMUM]],ESPECIES[],2,FALSE)</f>
        <v>Schefflera morototoni (Aubl.) Decne. &amp; Planch.</v>
      </c>
      <c r="F4320" s="64" t="s">
        <v>12</v>
      </c>
      <c r="G4320" s="64">
        <v>203</v>
      </c>
      <c r="H4320" s="97">
        <f>CENSO[[#This Row],[CAP (cm)]]/PI()</f>
        <v>64.616906895309512</v>
      </c>
      <c r="I4320" s="64">
        <v>19</v>
      </c>
      <c r="J4320" s="96">
        <f>(PI()*(CENSO[[#This Row],[DAP (cm)]]^2))/40000</f>
        <v>0.32793080249369577</v>
      </c>
      <c r="K4320" s="96">
        <f>CENSO[[#This Row],[g (m²)]]*CENSO[[#This Row],[H (m)]]*0.7</f>
        <v>4.3614796731661531</v>
      </c>
      <c r="L4320" s="64">
        <v>2</v>
      </c>
      <c r="M4320" s="65">
        <v>366682.59999999899</v>
      </c>
      <c r="N4320" s="87">
        <v>9702961.0999999903</v>
      </c>
      <c r="O4320" s="87" t="s">
        <v>1227</v>
      </c>
      <c r="P4320" s="87" t="str">
        <f>VLOOKUP(CENSO[[#This Row],[DAP (cm)]],CD[],2,TRUE)</f>
        <v>TORA</v>
      </c>
      <c r="Q4320" s="87" t="str">
        <f>VLOOKUP(CENSO[[#This Row],[DAP (cm)]],DD[],2,TRUE)</f>
        <v>60├ 70</v>
      </c>
      <c r="R4320" s="87" t="str" cm="1">
        <f t="array" ref="R4320">INDEX(_xlfn.TEXTSPLIT(CENSO[[#This Row],[NOME CIENTIFICO]]," "),1)</f>
        <v>Schefflera</v>
      </c>
      <c r="S4320" s="98" t="s">
        <v>1004</v>
      </c>
      <c r="T4320" s="87">
        <f>_xlfn.MINIFS(CENSO[DAP (cm)],CENSO[NOME CIENTIFICO],CENSO[[#This Row],[NOME CIENTIFICO]])</f>
        <v>40.425355545341418</v>
      </c>
      <c r="U43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4320" s="87" t="str">
        <f>IF(CENSO[[#This Row],[DAP (cm)]]&lt;CENSO[[#This Row],[DMCE (cm)]],"DAP &lt; DMCE","DAP ≥ DMCE")</f>
        <v>DAP ≥ DMCE</v>
      </c>
      <c r="W4320" s="87" t="str">
        <f>IF(CENSO[[#This Row],[DAP (cm)]]&gt;200, "Superior", "Inferior")</f>
        <v>Inferior</v>
      </c>
      <c r="X4320" s="87" t="str">
        <f>VLOOKUP(CENSO[[#This Row],[NOME COMUM]],ESPECIES[],4,FALSE)</f>
        <v>Não</v>
      </c>
      <c r="Y4320" s="87" t="str">
        <f>IF(IFERROR(VLOOKUP(CENSO[[#This Row],[NOME COMUM]],COMERCIAIS[],2, FALSE), "Não") &lt;&gt; "Não", "Sim", "Não")</f>
        <v>Não</v>
      </c>
      <c r="Z4320" s="133">
        <f>CENSO[[#This Row],[g (m²)]]/SUM(AEEF[AEEF-UT])</f>
        <v>5.7376139802965123E-4</v>
      </c>
      <c r="AA4320" s="133">
        <f>CENSO[[#This Row],[v (m³)]]/SUM(AEEF[AEEF-UT])</f>
        <v>7.63102659379436E-3</v>
      </c>
    </row>
    <row r="4321" spans="1:27" ht="14">
      <c r="A4321" s="86">
        <v>1</v>
      </c>
      <c r="B4321" s="86">
        <v>2</v>
      </c>
      <c r="C4321" s="63">
        <v>119</v>
      </c>
      <c r="D4321" s="63">
        <v>4321</v>
      </c>
      <c r="E4321" s="63" t="str">
        <f>VLOOKUP(CENSO[[#This Row],[NOME COMUM]],ESPECIES[],2,FALSE)</f>
        <v>Cedrelinga catenaeformis Ducke</v>
      </c>
      <c r="F4321" s="64" t="s">
        <v>71</v>
      </c>
      <c r="G4321" s="64">
        <v>225</v>
      </c>
      <c r="H4321" s="97">
        <f>CENSO[[#This Row],[CAP (cm)]]/PI()</f>
        <v>71.619724391352904</v>
      </c>
      <c r="I4321" s="64">
        <v>17</v>
      </c>
      <c r="J4321" s="96">
        <f>(PI()*(CENSO[[#This Row],[DAP (cm)]]^2))/40000</f>
        <v>0.4028609497013601</v>
      </c>
      <c r="K4321" s="96">
        <f>CENSO[[#This Row],[g (m²)]]*CENSO[[#This Row],[H (m)]]*0.7</f>
        <v>4.794045301446185</v>
      </c>
      <c r="L4321" s="64">
        <v>1</v>
      </c>
      <c r="M4321" s="65">
        <v>366674.799999999</v>
      </c>
      <c r="N4321" s="87">
        <v>9702961.4000000004</v>
      </c>
      <c r="O4321" s="87" t="s">
        <v>1228</v>
      </c>
      <c r="P4321" s="87" t="str">
        <f>VLOOKUP(CENSO[[#This Row],[DAP (cm)]],CD[],2,TRUE)</f>
        <v>TORA</v>
      </c>
      <c r="Q4321" s="87" t="str">
        <f>VLOOKUP(CENSO[[#This Row],[DAP (cm)]],DD[],2,TRUE)</f>
        <v>70├ 80</v>
      </c>
      <c r="R4321" s="87" t="str" cm="1">
        <f t="array" ref="R4321">INDEX(_xlfn.TEXTSPLIT(CENSO[[#This Row],[NOME CIENTIFICO]]," "),1)</f>
        <v>Cedrelinga</v>
      </c>
      <c r="S4321" s="98" t="s">
        <v>1004</v>
      </c>
      <c r="T4321" s="87">
        <f>_xlfn.MINIFS(CENSO[DAP (cm)],CENSO[NOME CIENTIFICO],CENSO[[#This Row],[NOME CIENTIFICO]])</f>
        <v>38.515496228238675</v>
      </c>
      <c r="U43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21" s="87" t="str">
        <f>IF(CENSO[[#This Row],[DAP (cm)]]&lt;CENSO[[#This Row],[DMCE (cm)]],"DAP &lt; DMCE","DAP ≥ DMCE")</f>
        <v>DAP ≥ DMCE</v>
      </c>
      <c r="W4321" s="87" t="str">
        <f>IF(CENSO[[#This Row],[DAP (cm)]]&gt;200, "Superior", "Inferior")</f>
        <v>Inferior</v>
      </c>
      <c r="X4321" s="87" t="str">
        <f>VLOOKUP(CENSO[[#This Row],[NOME COMUM]],ESPECIES[],4,FALSE)</f>
        <v>Não</v>
      </c>
      <c r="Y4321" s="87" t="str">
        <f>IF(IFERROR(VLOOKUP(CENSO[[#This Row],[NOME COMUM]],COMERCIAIS[],2, FALSE), "Não") &lt;&gt; "Não", "Sim", "Não")</f>
        <v>Sim</v>
      </c>
      <c r="Z4321" s="133">
        <f>CENSO[[#This Row],[g (m²)]]/SUM(AEEF[AEEF-UT])</f>
        <v>7.0486230617707523E-4</v>
      </c>
      <c r="AA4321" s="133">
        <f>CENSO[[#This Row],[v (m³)]]/SUM(AEEF[AEEF-UT])</f>
        <v>8.3878614435071944E-3</v>
      </c>
    </row>
    <row r="4322" spans="1:27" ht="14">
      <c r="A4322" s="86">
        <v>1</v>
      </c>
      <c r="B4322" s="86">
        <v>2</v>
      </c>
      <c r="C4322" s="63">
        <v>119</v>
      </c>
      <c r="D4322" s="63">
        <v>4322</v>
      </c>
      <c r="E4322" s="63" t="str">
        <f>VLOOKUP(CENSO[[#This Row],[NOME COMUM]],ESPECIES[],2,FALSE)</f>
        <v>Couratari guianensis Aubl.</v>
      </c>
      <c r="F4322" s="64" t="s">
        <v>6</v>
      </c>
      <c r="G4322" s="64">
        <v>308</v>
      </c>
      <c r="H4322" s="97">
        <f>CENSO[[#This Row],[CAP (cm)]]/PI()</f>
        <v>98.039444944607524</v>
      </c>
      <c r="I4322" s="64">
        <v>24</v>
      </c>
      <c r="J4322" s="96">
        <f>(PI()*(CENSO[[#This Row],[DAP (cm)]]^2))/40000</f>
        <v>0.75490372607347789</v>
      </c>
      <c r="K4322" s="96">
        <f>CENSO[[#This Row],[g (m²)]]*CENSO[[#This Row],[H (m)]]*0.7</f>
        <v>12.682382598034428</v>
      </c>
      <c r="L4322" s="64">
        <v>1</v>
      </c>
      <c r="M4322" s="65">
        <v>366676.59999999899</v>
      </c>
      <c r="N4322" s="87">
        <v>9702951.8000000007</v>
      </c>
      <c r="O4322" s="87" t="s">
        <v>1228</v>
      </c>
      <c r="P4322" s="87" t="str">
        <f>VLOOKUP(CENSO[[#This Row],[DAP (cm)]],CD[],2,TRUE)</f>
        <v>TORA</v>
      </c>
      <c r="Q4322" s="87" t="str">
        <f>VLOOKUP(CENSO[[#This Row],[DAP (cm)]],DD[],2,TRUE)</f>
        <v>90├ 100</v>
      </c>
      <c r="R4322" s="87" t="str" cm="1">
        <f t="array" ref="R4322">INDEX(_xlfn.TEXTSPLIT(CENSO[[#This Row],[NOME CIENTIFICO]]," "),1)</f>
        <v>Couratari</v>
      </c>
      <c r="S4322" s="98" t="s">
        <v>1004</v>
      </c>
      <c r="T4322" s="87">
        <f>_xlfn.MINIFS(CENSO[DAP (cm)],CENSO[NOME CIENTIFICO],CENSO[[#This Row],[NOME CIENTIFICO]])</f>
        <v>38.833806114422465</v>
      </c>
      <c r="U43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22" s="87" t="str">
        <f>IF(CENSO[[#This Row],[DAP (cm)]]&lt;CENSO[[#This Row],[DMCE (cm)]],"DAP &lt; DMCE","DAP ≥ DMCE")</f>
        <v>DAP ≥ DMCE</v>
      </c>
      <c r="W4322" s="87" t="str">
        <f>IF(CENSO[[#This Row],[DAP (cm)]]&gt;200, "Superior", "Inferior")</f>
        <v>Inferior</v>
      </c>
      <c r="X4322" s="87" t="str">
        <f>VLOOKUP(CENSO[[#This Row],[NOME COMUM]],ESPECIES[],4,FALSE)</f>
        <v>Não</v>
      </c>
      <c r="Y4322" s="87" t="str">
        <f>IF(IFERROR(VLOOKUP(CENSO[[#This Row],[NOME COMUM]],COMERCIAIS[],2, FALSE), "Não") &lt;&gt; "Não", "Sim", "Não")</f>
        <v>Sim</v>
      </c>
      <c r="Z4322" s="133">
        <f>CENSO[[#This Row],[g (m²)]]/SUM(AEEF[AEEF-UT])</f>
        <v>1.3208110185319911E-3</v>
      </c>
      <c r="AA4322" s="133">
        <f>CENSO[[#This Row],[v (m³)]]/SUM(AEEF[AEEF-UT])</f>
        <v>2.2189625111337451E-2</v>
      </c>
    </row>
    <row r="4323" spans="1:27" ht="14">
      <c r="A4323" s="86">
        <v>1</v>
      </c>
      <c r="B4323" s="86">
        <v>2</v>
      </c>
      <c r="C4323" s="63">
        <v>119</v>
      </c>
      <c r="D4323" s="63">
        <v>4323</v>
      </c>
      <c r="E4323" s="63" t="str">
        <f>VLOOKUP(CENSO[[#This Row],[NOME COMUM]],ESPECIES[],2,FALSE)</f>
        <v>Goupia glabra Aubl.</v>
      </c>
      <c r="F4323" s="64" t="s">
        <v>34</v>
      </c>
      <c r="G4323" s="64">
        <v>240</v>
      </c>
      <c r="H4323" s="97">
        <f>CENSO[[#This Row],[CAP (cm)]]/PI()</f>
        <v>76.394372684109769</v>
      </c>
      <c r="I4323" s="64">
        <v>13</v>
      </c>
      <c r="J4323" s="96">
        <f>(PI()*(CENSO[[#This Row],[DAP (cm)]]^2))/40000</f>
        <v>0.45836623610465865</v>
      </c>
      <c r="K4323" s="96">
        <f>CENSO[[#This Row],[g (m²)]]*CENSO[[#This Row],[H (m)]]*0.7</f>
        <v>4.1711327485523935</v>
      </c>
      <c r="L4323" s="64">
        <v>1</v>
      </c>
      <c r="M4323" s="65">
        <v>366672.4</v>
      </c>
      <c r="N4323" s="87">
        <v>9702943.8000000007</v>
      </c>
      <c r="O4323" s="87" t="s">
        <v>1228</v>
      </c>
      <c r="P4323" s="87" t="str">
        <f>VLOOKUP(CENSO[[#This Row],[DAP (cm)]],CD[],2,TRUE)</f>
        <v>TORA</v>
      </c>
      <c r="Q4323" s="87" t="str">
        <f>VLOOKUP(CENSO[[#This Row],[DAP (cm)]],DD[],2,TRUE)</f>
        <v>70├ 80</v>
      </c>
      <c r="R4323" s="87" t="str" cm="1">
        <f t="array" ref="R4323">INDEX(_xlfn.TEXTSPLIT(CENSO[[#This Row],[NOME CIENTIFICO]]," "),1)</f>
        <v>Goupia</v>
      </c>
      <c r="S4323" s="98" t="s">
        <v>1004</v>
      </c>
      <c r="T4323" s="87">
        <f>_xlfn.MINIFS(CENSO[DAP (cm)],CENSO[NOME CIENTIFICO],CENSO[[#This Row],[NOME CIENTIFICO]])</f>
        <v>40.107045659157627</v>
      </c>
      <c r="U43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323" s="87" t="str">
        <f>IF(CENSO[[#This Row],[DAP (cm)]]&lt;CENSO[[#This Row],[DMCE (cm)]],"DAP &lt; DMCE","DAP ≥ DMCE")</f>
        <v>DAP ≥ DMCE</v>
      </c>
      <c r="W4323" s="87" t="str">
        <f>IF(CENSO[[#This Row],[DAP (cm)]]&gt;200, "Superior", "Inferior")</f>
        <v>Inferior</v>
      </c>
      <c r="X4323" s="87" t="str">
        <f>VLOOKUP(CENSO[[#This Row],[NOME COMUM]],ESPECIES[],4,FALSE)</f>
        <v>Não</v>
      </c>
      <c r="Y4323" s="87" t="str">
        <f>IF(IFERROR(VLOOKUP(CENSO[[#This Row],[NOME COMUM]],COMERCIAIS[],2, FALSE), "Não") &lt;&gt; "Não", "Sim", "Não")</f>
        <v>Sim</v>
      </c>
      <c r="Z4323" s="133">
        <f>CENSO[[#This Row],[g (m²)]]/SUM(AEEF[AEEF-UT])</f>
        <v>8.0197666836147232E-4</v>
      </c>
      <c r="AA4323" s="133">
        <f>CENSO[[#This Row],[v (m³)]]/SUM(AEEF[AEEF-UT])</f>
        <v>7.2979876820893977E-3</v>
      </c>
    </row>
    <row r="4324" spans="1:27" ht="14">
      <c r="A4324" s="86">
        <v>1</v>
      </c>
      <c r="B4324" s="86">
        <v>2</v>
      </c>
      <c r="C4324" s="63">
        <v>119</v>
      </c>
      <c r="D4324" s="63">
        <v>4324</v>
      </c>
      <c r="E4324" s="63" t="str">
        <f>VLOOKUP(CENSO[[#This Row],[NOME COMUM]],ESPECIES[],2,FALSE)</f>
        <v>Couratari guianensis Aubl.</v>
      </c>
      <c r="F4324" s="64" t="s">
        <v>6</v>
      </c>
      <c r="G4324" s="64">
        <v>254</v>
      </c>
      <c r="H4324" s="97">
        <f>CENSO[[#This Row],[CAP (cm)]]/PI()</f>
        <v>80.850711090682836</v>
      </c>
      <c r="I4324" s="64">
        <v>22</v>
      </c>
      <c r="J4324" s="96">
        <f>(PI()*(CENSO[[#This Row],[DAP (cm)]]^2))/40000</f>
        <v>0.51340201542583597</v>
      </c>
      <c r="K4324" s="96">
        <f>CENSO[[#This Row],[g (m²)]]*CENSO[[#This Row],[H (m)]]*0.7</f>
        <v>7.9063910375578725</v>
      </c>
      <c r="L4324" s="64">
        <v>1</v>
      </c>
      <c r="M4324" s="65">
        <v>366659.9</v>
      </c>
      <c r="N4324" s="87">
        <v>9702917.5999999903</v>
      </c>
      <c r="O4324" s="87" t="s">
        <v>1228</v>
      </c>
      <c r="P4324" s="87" t="str">
        <f>VLOOKUP(CENSO[[#This Row],[DAP (cm)]],CD[],2,TRUE)</f>
        <v>TORA</v>
      </c>
      <c r="Q4324" s="87" t="str">
        <f>VLOOKUP(CENSO[[#This Row],[DAP (cm)]],DD[],2,TRUE)</f>
        <v>80├ 90</v>
      </c>
      <c r="R4324" s="87" t="str" cm="1">
        <f t="array" ref="R4324">INDEX(_xlfn.TEXTSPLIT(CENSO[[#This Row],[NOME CIENTIFICO]]," "),1)</f>
        <v>Couratari</v>
      </c>
      <c r="S4324" s="98" t="s">
        <v>1004</v>
      </c>
      <c r="T4324" s="87">
        <f>_xlfn.MINIFS(CENSO[DAP (cm)],CENSO[NOME CIENTIFICO],CENSO[[#This Row],[NOME CIENTIFICO]])</f>
        <v>38.833806114422465</v>
      </c>
      <c r="U43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24" s="87" t="str">
        <f>IF(CENSO[[#This Row],[DAP (cm)]]&lt;CENSO[[#This Row],[DMCE (cm)]],"DAP &lt; DMCE","DAP ≥ DMCE")</f>
        <v>DAP ≥ DMCE</v>
      </c>
      <c r="W4324" s="87" t="str">
        <f>IF(CENSO[[#This Row],[DAP (cm)]]&gt;200, "Superior", "Inferior")</f>
        <v>Inferior</v>
      </c>
      <c r="X4324" s="87" t="str">
        <f>VLOOKUP(CENSO[[#This Row],[NOME COMUM]],ESPECIES[],4,FALSE)</f>
        <v>Não</v>
      </c>
      <c r="Y4324" s="87" t="str">
        <f>IF(IFERROR(VLOOKUP(CENSO[[#This Row],[NOME COMUM]],COMERCIAIS[],2, FALSE), "Não") &lt;&gt; "Não", "Sim", "Não")</f>
        <v>Sim</v>
      </c>
      <c r="Z4324" s="133">
        <f>CENSO[[#This Row],[g (m²)]]/SUM(AEEF[AEEF-UT])</f>
        <v>8.9826956138904055E-4</v>
      </c>
      <c r="AA4324" s="133">
        <f>CENSO[[#This Row],[v (m³)]]/SUM(AEEF[AEEF-UT])</f>
        <v>1.3833351245391222E-2</v>
      </c>
    </row>
    <row r="4325" spans="1:27" ht="14">
      <c r="A4325" s="86">
        <v>1</v>
      </c>
      <c r="B4325" s="86">
        <v>2</v>
      </c>
      <c r="C4325" s="63">
        <v>119</v>
      </c>
      <c r="D4325" s="63">
        <v>4325</v>
      </c>
      <c r="E4325" s="63" t="str">
        <f>VLOOKUP(CENSO[[#This Row],[NOME COMUM]],ESPECIES[],2,FALSE)</f>
        <v>Dimorphandra multiflora Ducke</v>
      </c>
      <c r="F4325" s="64" t="s">
        <v>73</v>
      </c>
      <c r="G4325" s="64">
        <v>400</v>
      </c>
      <c r="H4325" s="97">
        <f>CENSO[[#This Row],[CAP (cm)]]/PI()</f>
        <v>127.32395447351627</v>
      </c>
      <c r="I4325" s="64">
        <v>19</v>
      </c>
      <c r="J4325" s="96">
        <f>(PI()*(CENSO[[#This Row],[DAP (cm)]]^2))/40000</f>
        <v>1.2732395447351625</v>
      </c>
      <c r="K4325" s="96">
        <f>CENSO[[#This Row],[g (m²)]]*CENSO[[#This Row],[H (m)]]*0.7</f>
        <v>16.93408594497766</v>
      </c>
      <c r="L4325" s="64">
        <v>1</v>
      </c>
      <c r="M4325" s="65">
        <v>366682.09999999899</v>
      </c>
      <c r="N4325" s="87">
        <v>9702962.4000000004</v>
      </c>
      <c r="O4325" s="87" t="s">
        <v>1227</v>
      </c>
      <c r="P4325" s="87" t="str">
        <f>VLOOKUP(CENSO[[#This Row],[DAP (cm)]],CD[],2,TRUE)</f>
        <v>TORA</v>
      </c>
      <c r="Q4325" s="87" t="str">
        <f>VLOOKUP(CENSO[[#This Row],[DAP (cm)]],DD[],2,TRUE)</f>
        <v>120├ 130</v>
      </c>
      <c r="R4325" s="87" t="str" cm="1">
        <f t="array" ref="R4325">INDEX(_xlfn.TEXTSPLIT(CENSO[[#This Row],[NOME CIENTIFICO]]," "),1)</f>
        <v>Dimorphandra</v>
      </c>
      <c r="S4325" s="98" t="s">
        <v>1004</v>
      </c>
      <c r="T4325" s="87">
        <f>_xlfn.MINIFS(CENSO[DAP (cm)],CENSO[NOME CIENTIFICO],CENSO[[#This Row],[NOME CIENTIFICO]])</f>
        <v>39.788735772973837</v>
      </c>
      <c r="U43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25" s="87" t="str">
        <f>IF(CENSO[[#This Row],[DAP (cm)]]&lt;CENSO[[#This Row],[DMCE (cm)]],"DAP &lt; DMCE","DAP ≥ DMCE")</f>
        <v>DAP ≥ DMCE</v>
      </c>
      <c r="W4325" s="87" t="str">
        <f>IF(CENSO[[#This Row],[DAP (cm)]]&gt;200, "Superior", "Inferior")</f>
        <v>Inferior</v>
      </c>
      <c r="X4325" s="87" t="str">
        <f>VLOOKUP(CENSO[[#This Row],[NOME COMUM]],ESPECIES[],4,FALSE)</f>
        <v>Não</v>
      </c>
      <c r="Y4325" s="87" t="str">
        <f>IF(IFERROR(VLOOKUP(CENSO[[#This Row],[NOME COMUM]],COMERCIAIS[],2, FALSE), "Não") &lt;&gt; "Não", "Sim", "Não")</f>
        <v>Não</v>
      </c>
      <c r="Z4325" s="133">
        <f>CENSO[[#This Row],[g (m²)]]/SUM(AEEF[AEEF-UT])</f>
        <v>2.2277129676707558E-3</v>
      </c>
      <c r="AA4325" s="133">
        <f>CENSO[[#This Row],[v (m³)]]/SUM(AEEF[AEEF-UT])</f>
        <v>2.962858247002105E-2</v>
      </c>
    </row>
    <row r="4326" spans="1:27" ht="14">
      <c r="A4326" s="86">
        <v>1</v>
      </c>
      <c r="B4326" s="86">
        <v>2</v>
      </c>
      <c r="C4326" s="63">
        <v>119</v>
      </c>
      <c r="D4326" s="63">
        <v>4326</v>
      </c>
      <c r="E4326" s="63" t="str">
        <f>VLOOKUP(CENSO[[#This Row],[NOME COMUM]],ESPECIES[],2,FALSE)</f>
        <v>Pouteria sp.</v>
      </c>
      <c r="F4326" s="64" t="s">
        <v>83</v>
      </c>
      <c r="G4326" s="64">
        <v>160</v>
      </c>
      <c r="H4326" s="97">
        <f>CENSO[[#This Row],[CAP (cm)]]/PI()</f>
        <v>50.929581789406512</v>
      </c>
      <c r="I4326" s="64">
        <v>19</v>
      </c>
      <c r="J4326" s="96">
        <f>(PI()*(CENSO[[#This Row],[DAP (cm)]]^2))/40000</f>
        <v>0.20371832715762608</v>
      </c>
      <c r="K4326" s="96">
        <f>CENSO[[#This Row],[g (m²)]]*CENSO[[#This Row],[H (m)]]*0.7</f>
        <v>2.7094537511964267</v>
      </c>
      <c r="L4326" s="64">
        <v>1</v>
      </c>
      <c r="M4326" s="65">
        <v>366659.5</v>
      </c>
      <c r="N4326" s="87">
        <v>9702916.6999999899</v>
      </c>
      <c r="O4326" s="87" t="s">
        <v>1227</v>
      </c>
      <c r="P4326" s="87" t="str">
        <f>VLOOKUP(CENSO[[#This Row],[DAP (cm)]],CD[],2,TRUE)</f>
        <v>TORA</v>
      </c>
      <c r="Q4326" s="87" t="str">
        <f>VLOOKUP(CENSO[[#This Row],[DAP (cm)]],DD[],2,TRUE)</f>
        <v>50├ 60</v>
      </c>
      <c r="R4326" s="87" t="str" cm="1">
        <f t="array" ref="R4326">INDEX(_xlfn.TEXTSPLIT(CENSO[[#This Row],[NOME CIENTIFICO]]," "),1)</f>
        <v>Pouteria</v>
      </c>
      <c r="S4326" s="98" t="s">
        <v>1004</v>
      </c>
      <c r="T4326" s="87">
        <f>_xlfn.MINIFS(CENSO[DAP (cm)],CENSO[NOME CIENTIFICO],CENSO[[#This Row],[NOME CIENTIFICO]])</f>
        <v>39.788735772973837</v>
      </c>
      <c r="U43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26" s="87" t="str">
        <f>IF(CENSO[[#This Row],[DAP (cm)]]&lt;CENSO[[#This Row],[DMCE (cm)]],"DAP &lt; DMCE","DAP ≥ DMCE")</f>
        <v>DAP ≥ DMCE</v>
      </c>
      <c r="W4326" s="87" t="str">
        <f>IF(CENSO[[#This Row],[DAP (cm)]]&gt;200, "Superior", "Inferior")</f>
        <v>Inferior</v>
      </c>
      <c r="X4326" s="87" t="str">
        <f>VLOOKUP(CENSO[[#This Row],[NOME COMUM]],ESPECIES[],4,FALSE)</f>
        <v>Não</v>
      </c>
      <c r="Y4326" s="87" t="str">
        <f>IF(IFERROR(VLOOKUP(CENSO[[#This Row],[NOME COMUM]],COMERCIAIS[],2, FALSE), "Não") &lt;&gt; "Não", "Sim", "Não")</f>
        <v>Não</v>
      </c>
      <c r="Z4326" s="133">
        <f>CENSO[[#This Row],[g (m²)]]/SUM(AEEF[AEEF-UT])</f>
        <v>3.5643407482732108E-4</v>
      </c>
      <c r="AA4326" s="133">
        <f>CENSO[[#This Row],[v (m³)]]/SUM(AEEF[AEEF-UT])</f>
        <v>4.7405731952033696E-3</v>
      </c>
    </row>
    <row r="4327" spans="1:27" ht="14">
      <c r="A4327" s="86">
        <v>1</v>
      </c>
      <c r="B4327" s="86">
        <v>2</v>
      </c>
      <c r="C4327" s="63">
        <v>119</v>
      </c>
      <c r="D4327" s="63">
        <v>4327</v>
      </c>
      <c r="E4327" s="63" t="str">
        <f>VLOOKUP(CENSO[[#This Row],[NOME COMUM]],ESPECIES[],2,FALSE)</f>
        <v>Aspidosperma spruceanum Benth. ex Müll.Arg.</v>
      </c>
      <c r="F4327" s="64" t="s">
        <v>62</v>
      </c>
      <c r="G4327" s="64">
        <v>166</v>
      </c>
      <c r="H4327" s="97">
        <f>CENSO[[#This Row],[CAP (cm)]]/PI()</f>
        <v>52.839441106509256</v>
      </c>
      <c r="I4327" s="64">
        <v>20</v>
      </c>
      <c r="J4327" s="96">
        <f>(PI()*(CENSO[[#This Row],[DAP (cm)]]^2))/40000</f>
        <v>0.21928368059201345</v>
      </c>
      <c r="K4327" s="96">
        <f>CENSO[[#This Row],[g (m²)]]*CENSO[[#This Row],[H (m)]]*0.7</f>
        <v>3.0699715282881881</v>
      </c>
      <c r="L4327" s="64">
        <v>1</v>
      </c>
      <c r="M4327" s="65">
        <v>366678.5</v>
      </c>
      <c r="N4327" s="87">
        <v>9702907.8000000007</v>
      </c>
      <c r="O4327" s="87" t="s">
        <v>1227</v>
      </c>
      <c r="P4327" s="87" t="str">
        <f>VLOOKUP(CENSO[[#This Row],[DAP (cm)]],CD[],2,TRUE)</f>
        <v>TORA</v>
      </c>
      <c r="Q4327" s="87" t="str">
        <f>VLOOKUP(CENSO[[#This Row],[DAP (cm)]],DD[],2,TRUE)</f>
        <v>50├ 60</v>
      </c>
      <c r="R4327" s="87" t="str" cm="1">
        <f t="array" ref="R4327">INDEX(_xlfn.TEXTSPLIT(CENSO[[#This Row],[NOME CIENTIFICO]]," "),1)</f>
        <v>Aspidosperma</v>
      </c>
      <c r="S4327" s="98" t="s">
        <v>1004</v>
      </c>
      <c r="T4327" s="87">
        <f>_xlfn.MINIFS(CENSO[DAP (cm)],CENSO[NOME CIENTIFICO],CENSO[[#This Row],[NOME CIENTIFICO]])</f>
        <v>41.38028520389279</v>
      </c>
      <c r="U43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327" s="87" t="str">
        <f>IF(CENSO[[#This Row],[DAP (cm)]]&lt;CENSO[[#This Row],[DMCE (cm)]],"DAP &lt; DMCE","DAP ≥ DMCE")</f>
        <v>DAP ≥ DMCE</v>
      </c>
      <c r="W4327" s="87" t="str">
        <f>IF(CENSO[[#This Row],[DAP (cm)]]&gt;200, "Superior", "Inferior")</f>
        <v>Inferior</v>
      </c>
      <c r="X4327" s="87" t="str">
        <f>VLOOKUP(CENSO[[#This Row],[NOME COMUM]],ESPECIES[],4,FALSE)</f>
        <v>Não</v>
      </c>
      <c r="Y4327" s="87" t="str">
        <f>IF(IFERROR(VLOOKUP(CENSO[[#This Row],[NOME COMUM]],COMERCIAIS[],2, FALSE), "Não") &lt;&gt; "Não", "Sim", "Não")</f>
        <v>Não</v>
      </c>
      <c r="Z4327" s="133">
        <f>CENSO[[#This Row],[g (m²)]]/SUM(AEEF[AEEF-UT])</f>
        <v>3.8366786585709606E-4</v>
      </c>
      <c r="AA4327" s="133">
        <f>CENSO[[#This Row],[v (m³)]]/SUM(AEEF[AEEF-UT])</f>
        <v>5.3713501219993442E-3</v>
      </c>
    </row>
    <row r="4328" spans="1:27" ht="14">
      <c r="A4328" s="86">
        <v>1</v>
      </c>
      <c r="B4328" s="86">
        <v>2</v>
      </c>
      <c r="C4328" s="63">
        <v>119</v>
      </c>
      <c r="D4328" s="63">
        <v>4328</v>
      </c>
      <c r="E4328" s="63" t="str">
        <f>VLOOKUP(CENSO[[#This Row],[NOME COMUM]],ESPECIES[],2,FALSE)</f>
        <v>Couratari guianensis Aubl.</v>
      </c>
      <c r="F4328" s="64" t="s">
        <v>6</v>
      </c>
      <c r="G4328" s="64">
        <v>180</v>
      </c>
      <c r="H4328" s="97">
        <f>CENSO[[#This Row],[CAP (cm)]]/PI()</f>
        <v>57.295779513082323</v>
      </c>
      <c r="I4328" s="64">
        <v>23</v>
      </c>
      <c r="J4328" s="96">
        <f>(PI()*(CENSO[[#This Row],[DAP (cm)]]^2))/40000</f>
        <v>0.25783100780887047</v>
      </c>
      <c r="K4328" s="96">
        <f>CENSO[[#This Row],[g (m²)]]*CENSO[[#This Row],[H (m)]]*0.7</f>
        <v>4.1510792257228148</v>
      </c>
      <c r="L4328" s="64">
        <v>1</v>
      </c>
      <c r="M4328" s="65">
        <v>366554.9</v>
      </c>
      <c r="N4328" s="87">
        <v>9702705.3000000007</v>
      </c>
      <c r="O4328" s="87" t="s">
        <v>1228</v>
      </c>
      <c r="P4328" s="87" t="str">
        <f>VLOOKUP(CENSO[[#This Row],[DAP (cm)]],CD[],2,TRUE)</f>
        <v>TORA</v>
      </c>
      <c r="Q4328" s="87" t="str">
        <f>VLOOKUP(CENSO[[#This Row],[DAP (cm)]],DD[],2,TRUE)</f>
        <v>50├ 60</v>
      </c>
      <c r="R4328" s="87" t="str" cm="1">
        <f t="array" ref="R4328">INDEX(_xlfn.TEXTSPLIT(CENSO[[#This Row],[NOME CIENTIFICO]]," "),1)</f>
        <v>Couratari</v>
      </c>
      <c r="S4328" s="98" t="s">
        <v>1004</v>
      </c>
      <c r="T4328" s="87">
        <f>_xlfn.MINIFS(CENSO[DAP (cm)],CENSO[NOME CIENTIFICO],CENSO[[#This Row],[NOME CIENTIFICO]])</f>
        <v>38.833806114422465</v>
      </c>
      <c r="U43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28" s="87" t="str">
        <f>IF(CENSO[[#This Row],[DAP (cm)]]&lt;CENSO[[#This Row],[DMCE (cm)]],"DAP &lt; DMCE","DAP ≥ DMCE")</f>
        <v>DAP ≥ DMCE</v>
      </c>
      <c r="W4328" s="87" t="str">
        <f>IF(CENSO[[#This Row],[DAP (cm)]]&gt;200, "Superior", "Inferior")</f>
        <v>Inferior</v>
      </c>
      <c r="X4328" s="87" t="str">
        <f>VLOOKUP(CENSO[[#This Row],[NOME COMUM]],ESPECIES[],4,FALSE)</f>
        <v>Não</v>
      </c>
      <c r="Y4328" s="87" t="str">
        <f>IF(IFERROR(VLOOKUP(CENSO[[#This Row],[NOME COMUM]],COMERCIAIS[],2, FALSE), "Não") &lt;&gt; "Não", "Sim", "Não")</f>
        <v>Sim</v>
      </c>
      <c r="Z4328" s="133">
        <f>CENSO[[#This Row],[g (m²)]]/SUM(AEEF[AEEF-UT])</f>
        <v>4.5111187595332813E-4</v>
      </c>
      <c r="AA4328" s="133">
        <f>CENSO[[#This Row],[v (m³)]]/SUM(AEEF[AEEF-UT])</f>
        <v>7.2629012028485838E-3</v>
      </c>
    </row>
    <row r="4329" spans="1:27" ht="14">
      <c r="A4329" s="86">
        <v>1</v>
      </c>
      <c r="B4329" s="86">
        <v>2</v>
      </c>
      <c r="C4329" s="63">
        <v>119</v>
      </c>
      <c r="D4329" s="63">
        <v>4329</v>
      </c>
      <c r="E4329" s="63" t="str">
        <f>VLOOKUP(CENSO[[#This Row],[NOME COMUM]],ESPECIES[],2,FALSE)</f>
        <v>Couratari guianensis Aubl.</v>
      </c>
      <c r="F4329" s="64" t="s">
        <v>6</v>
      </c>
      <c r="G4329" s="64">
        <v>201</v>
      </c>
      <c r="H4329" s="97">
        <f>CENSO[[#This Row],[CAP (cm)]]/PI()</f>
        <v>63.980287122941931</v>
      </c>
      <c r="I4329" s="64">
        <v>25</v>
      </c>
      <c r="J4329" s="96">
        <f>(PI()*(CENSO[[#This Row],[DAP (cm)]]^2))/40000</f>
        <v>0.32150094279278324</v>
      </c>
      <c r="K4329" s="96">
        <f>CENSO[[#This Row],[g (m²)]]*CENSO[[#This Row],[H (m)]]*0.7</f>
        <v>5.6262664988737061</v>
      </c>
      <c r="L4329" s="64">
        <v>1</v>
      </c>
      <c r="M4329" s="65">
        <v>366546.799999999</v>
      </c>
      <c r="N4329" s="87">
        <v>9702704.8000000007</v>
      </c>
      <c r="O4329" s="87" t="s">
        <v>1228</v>
      </c>
      <c r="P4329" s="87" t="str">
        <f>VLOOKUP(CENSO[[#This Row],[DAP (cm)]],CD[],2,TRUE)</f>
        <v>TORA</v>
      </c>
      <c r="Q4329" s="87" t="str">
        <f>VLOOKUP(CENSO[[#This Row],[DAP (cm)]],DD[],2,TRUE)</f>
        <v>60├ 70</v>
      </c>
      <c r="R4329" s="87" t="str" cm="1">
        <f t="array" ref="R4329">INDEX(_xlfn.TEXTSPLIT(CENSO[[#This Row],[NOME CIENTIFICO]]," "),1)</f>
        <v>Couratari</v>
      </c>
      <c r="S4329" s="98" t="s">
        <v>1004</v>
      </c>
      <c r="T4329" s="87">
        <f>_xlfn.MINIFS(CENSO[DAP (cm)],CENSO[NOME CIENTIFICO],CENSO[[#This Row],[NOME CIENTIFICO]])</f>
        <v>38.833806114422465</v>
      </c>
      <c r="U43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29" s="87" t="str">
        <f>IF(CENSO[[#This Row],[DAP (cm)]]&lt;CENSO[[#This Row],[DMCE (cm)]],"DAP &lt; DMCE","DAP ≥ DMCE")</f>
        <v>DAP ≥ DMCE</v>
      </c>
      <c r="W4329" s="87" t="str">
        <f>IF(CENSO[[#This Row],[DAP (cm)]]&gt;200, "Superior", "Inferior")</f>
        <v>Inferior</v>
      </c>
      <c r="X4329" s="87" t="str">
        <f>VLOOKUP(CENSO[[#This Row],[NOME COMUM]],ESPECIES[],4,FALSE)</f>
        <v>Não</v>
      </c>
      <c r="Y4329" s="87" t="str">
        <f>IF(IFERROR(VLOOKUP(CENSO[[#This Row],[NOME COMUM]],COMERCIAIS[],2, FALSE), "Não") &lt;&gt; "Não", "Sim", "Não")</f>
        <v>Sim</v>
      </c>
      <c r="Z4329" s="133">
        <f>CENSO[[#This Row],[g (m²)]]/SUM(AEEF[AEEF-UT])</f>
        <v>5.6251144754291399E-4</v>
      </c>
      <c r="AA4329" s="133">
        <f>CENSO[[#This Row],[v (m³)]]/SUM(AEEF[AEEF-UT])</f>
        <v>9.8439503320009933E-3</v>
      </c>
    </row>
    <row r="4330" spans="1:27" ht="14">
      <c r="A4330" s="86">
        <v>1</v>
      </c>
      <c r="B4330" s="86">
        <v>2</v>
      </c>
      <c r="C4330" s="63">
        <v>119</v>
      </c>
      <c r="D4330" s="63">
        <v>4330</v>
      </c>
      <c r="E4330" s="63" t="str">
        <f>VLOOKUP(CENSO[[#This Row],[NOME COMUM]],ESPECIES[],2,FALSE)</f>
        <v>Astronium lecointei Ducke</v>
      </c>
      <c r="F4330" s="64" t="s">
        <v>5</v>
      </c>
      <c r="G4330" s="64">
        <v>163</v>
      </c>
      <c r="H4330" s="97">
        <f>CENSO[[#This Row],[CAP (cm)]]/PI()</f>
        <v>51.884511447957884</v>
      </c>
      <c r="I4330" s="64">
        <v>22</v>
      </c>
      <c r="J4330" s="96">
        <f>(PI()*(CENSO[[#This Row],[DAP (cm)]]^2))/40000</f>
        <v>0.21142938415042836</v>
      </c>
      <c r="K4330" s="96">
        <f>CENSO[[#This Row],[g (m²)]]*CENSO[[#This Row],[H (m)]]*0.7</f>
        <v>3.2560125159165962</v>
      </c>
      <c r="L4330" s="64">
        <v>1</v>
      </c>
      <c r="M4330" s="65">
        <v>366515.799999999</v>
      </c>
      <c r="N4330" s="87">
        <v>9702649.6999999899</v>
      </c>
      <c r="O4330" s="87" t="s">
        <v>1228</v>
      </c>
      <c r="P4330" s="87" t="str">
        <f>VLOOKUP(CENSO[[#This Row],[DAP (cm)]],CD[],2,TRUE)</f>
        <v>TORA</v>
      </c>
      <c r="Q4330" s="87" t="str">
        <f>VLOOKUP(CENSO[[#This Row],[DAP (cm)]],DD[],2,TRUE)</f>
        <v>50├ 60</v>
      </c>
      <c r="R4330" s="87" t="str" cm="1">
        <f t="array" ref="R4330">INDEX(_xlfn.TEXTSPLIT(CENSO[[#This Row],[NOME CIENTIFICO]]," "),1)</f>
        <v>Astronium</v>
      </c>
      <c r="S4330" s="98" t="s">
        <v>1004</v>
      </c>
      <c r="T4330" s="87">
        <f>_xlfn.MINIFS(CENSO[DAP (cm)],CENSO[NOME CIENTIFICO],CENSO[[#This Row],[NOME CIENTIFICO]])</f>
        <v>40.107045659157627</v>
      </c>
      <c r="U43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330" s="87" t="str">
        <f>IF(CENSO[[#This Row],[DAP (cm)]]&lt;CENSO[[#This Row],[DMCE (cm)]],"DAP &lt; DMCE","DAP ≥ DMCE")</f>
        <v>DAP ≥ DMCE</v>
      </c>
      <c r="W4330" s="87" t="str">
        <f>IF(CENSO[[#This Row],[DAP (cm)]]&gt;200, "Superior", "Inferior")</f>
        <v>Inferior</v>
      </c>
      <c r="X4330" s="87" t="str">
        <f>VLOOKUP(CENSO[[#This Row],[NOME COMUM]],ESPECIES[],4,FALSE)</f>
        <v>Não</v>
      </c>
      <c r="Y4330" s="87" t="str">
        <f>IF(IFERROR(VLOOKUP(CENSO[[#This Row],[NOME COMUM]],COMERCIAIS[],2, FALSE), "Não") &lt;&gt; "Não", "Sim", "Não")</f>
        <v>Sim</v>
      </c>
      <c r="Z4330" s="133">
        <f>CENSO[[#This Row],[g (m²)]]/SUM(AEEF[AEEF-UT])</f>
        <v>3.69925661487777E-4</v>
      </c>
      <c r="AA4330" s="133">
        <f>CENSO[[#This Row],[v (m³)]]/SUM(AEEF[AEEF-UT])</f>
        <v>5.6968551869117645E-3</v>
      </c>
    </row>
    <row r="4331" spans="1:27" ht="14">
      <c r="A4331" s="86">
        <v>1</v>
      </c>
      <c r="B4331" s="86">
        <v>2</v>
      </c>
      <c r="C4331" s="63">
        <v>119</v>
      </c>
      <c r="D4331" s="63">
        <v>4331</v>
      </c>
      <c r="E4331" s="63" t="str">
        <f>VLOOKUP(CENSO[[#This Row],[NOME COMUM]],ESPECIES[],2,FALSE)</f>
        <v>Sterculia apeibophylla Ducke</v>
      </c>
      <c r="F4331" s="64" t="s">
        <v>25</v>
      </c>
      <c r="G4331" s="64">
        <v>150</v>
      </c>
      <c r="H4331" s="97">
        <f>CENSO[[#This Row],[CAP (cm)]]/PI()</f>
        <v>47.7464829275686</v>
      </c>
      <c r="I4331" s="64">
        <v>18</v>
      </c>
      <c r="J4331" s="96">
        <f>(PI()*(CENSO[[#This Row],[DAP (cm)]]^2))/40000</f>
        <v>0.17904931097838223</v>
      </c>
      <c r="K4331" s="96">
        <f>CENSO[[#This Row],[g (m²)]]*CENSO[[#This Row],[H (m)]]*0.7</f>
        <v>2.2560213183276159</v>
      </c>
      <c r="L4331" s="64">
        <v>2</v>
      </c>
      <c r="M4331" s="65">
        <v>366503.7</v>
      </c>
      <c r="N4331" s="87">
        <v>9702556.9000000004</v>
      </c>
      <c r="O4331" s="98" t="s">
        <v>1225</v>
      </c>
      <c r="P4331" s="87" t="str">
        <f>VLOOKUP(CENSO[[#This Row],[DAP (cm)]],CD[],2,TRUE)</f>
        <v>TORETE</v>
      </c>
      <c r="Q4331" s="87" t="str">
        <f>VLOOKUP(CENSO[[#This Row],[DAP (cm)]],DD[],2,TRUE)</f>
        <v>40├ 50</v>
      </c>
      <c r="R4331" s="87" t="str" cm="1">
        <f t="array" ref="R4331">INDEX(_xlfn.TEXTSPLIT(CENSO[[#This Row],[NOME CIENTIFICO]]," "),1)</f>
        <v>Sterculia</v>
      </c>
      <c r="S4331" s="98" t="s">
        <v>1004</v>
      </c>
      <c r="T4331" s="87">
        <f>_xlfn.MINIFS(CENSO[DAP (cm)],CENSO[NOME CIENTIFICO],CENSO[[#This Row],[NOME CIENTIFICO]])</f>
        <v>38.833806114422465</v>
      </c>
      <c r="U43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31" s="87" t="str">
        <f>IF(CENSO[[#This Row],[DAP (cm)]]&lt;CENSO[[#This Row],[DMCE (cm)]],"DAP &lt; DMCE","DAP ≥ DMCE")</f>
        <v>DAP &lt; DMCE</v>
      </c>
      <c r="W4331" s="87" t="str">
        <f>IF(CENSO[[#This Row],[DAP (cm)]]&gt;200, "Superior", "Inferior")</f>
        <v>Inferior</v>
      </c>
      <c r="X4331" s="87" t="str">
        <f>VLOOKUP(CENSO[[#This Row],[NOME COMUM]],ESPECIES[],4,FALSE)</f>
        <v>Não</v>
      </c>
      <c r="Y4331" s="87" t="str">
        <f>IF(IFERROR(VLOOKUP(CENSO[[#This Row],[NOME COMUM]],COMERCIAIS[],2, FALSE), "Não") &lt;&gt; "Não", "Sim", "Não")</f>
        <v>Não</v>
      </c>
      <c r="Z4331" s="133">
        <f>CENSO[[#This Row],[g (m²)]]/SUM(AEEF[AEEF-UT])</f>
        <v>3.1327213607870003E-4</v>
      </c>
      <c r="AA4331" s="133">
        <f>CENSO[[#This Row],[v (m³)]]/SUM(AEEF[AEEF-UT])</f>
        <v>3.94722891459162E-3</v>
      </c>
    </row>
    <row r="4332" spans="1:27" ht="14">
      <c r="A4332" s="86">
        <v>1</v>
      </c>
      <c r="B4332" s="86">
        <v>2</v>
      </c>
      <c r="C4332" s="63">
        <v>119</v>
      </c>
      <c r="D4332" s="63">
        <v>4332</v>
      </c>
      <c r="E4332" s="63" t="str">
        <f>VLOOKUP(CENSO[[#This Row],[NOME COMUM]],ESPECIES[],2,FALSE)</f>
        <v>Cedrelinga catenaeformis Ducke</v>
      </c>
      <c r="F4332" s="64" t="s">
        <v>71</v>
      </c>
      <c r="G4332" s="64">
        <v>450</v>
      </c>
      <c r="H4332" s="97">
        <f>CENSO[[#This Row],[CAP (cm)]]/PI()</f>
        <v>143.23944878270581</v>
      </c>
      <c r="I4332" s="64">
        <v>21</v>
      </c>
      <c r="J4332" s="96">
        <f>(PI()*(CENSO[[#This Row],[DAP (cm)]]^2))/40000</f>
        <v>1.6114437988054404</v>
      </c>
      <c r="K4332" s="96">
        <f>CENSO[[#This Row],[g (m²)]]*CENSO[[#This Row],[H (m)]]*0.7</f>
        <v>23.688223842439974</v>
      </c>
      <c r="L4332" s="64">
        <v>1</v>
      </c>
      <c r="M4332" s="65">
        <v>366500</v>
      </c>
      <c r="N4332" s="87">
        <v>9702552.1999999899</v>
      </c>
      <c r="O4332" s="87" t="s">
        <v>1228</v>
      </c>
      <c r="P4332" s="87" t="str">
        <f>VLOOKUP(CENSO[[#This Row],[DAP (cm)]],CD[],2,TRUE)</f>
        <v>TORA</v>
      </c>
      <c r="Q4332" s="87" t="str">
        <f>VLOOKUP(CENSO[[#This Row],[DAP (cm)]],DD[],2,TRUE)</f>
        <v>140├ 150</v>
      </c>
      <c r="R4332" s="87" t="str" cm="1">
        <f t="array" ref="R4332">INDEX(_xlfn.TEXTSPLIT(CENSO[[#This Row],[NOME CIENTIFICO]]," "),1)</f>
        <v>Cedrelinga</v>
      </c>
      <c r="S4332" s="98" t="s">
        <v>1004</v>
      </c>
      <c r="T4332" s="87">
        <f>_xlfn.MINIFS(CENSO[DAP (cm)],CENSO[NOME CIENTIFICO],CENSO[[#This Row],[NOME CIENTIFICO]])</f>
        <v>38.515496228238675</v>
      </c>
      <c r="U43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32" s="87" t="str">
        <f>IF(CENSO[[#This Row],[DAP (cm)]]&lt;CENSO[[#This Row],[DMCE (cm)]],"DAP &lt; DMCE","DAP ≥ DMCE")</f>
        <v>DAP ≥ DMCE</v>
      </c>
      <c r="W4332" s="87" t="str">
        <f>IF(CENSO[[#This Row],[DAP (cm)]]&gt;200, "Superior", "Inferior")</f>
        <v>Inferior</v>
      </c>
      <c r="X4332" s="87" t="str">
        <f>VLOOKUP(CENSO[[#This Row],[NOME COMUM]],ESPECIES[],4,FALSE)</f>
        <v>Não</v>
      </c>
      <c r="Y4332" s="87" t="str">
        <f>IF(IFERROR(VLOOKUP(CENSO[[#This Row],[NOME COMUM]],COMERCIAIS[],2, FALSE), "Não") &lt;&gt; "Não", "Sim", "Não")</f>
        <v>Sim</v>
      </c>
      <c r="Z4332" s="133">
        <f>CENSO[[#This Row],[g (m²)]]/SUM(AEEF[AEEF-UT])</f>
        <v>2.8194492247083009E-3</v>
      </c>
      <c r="AA4332" s="133">
        <f>CENSO[[#This Row],[v (m³)]]/SUM(AEEF[AEEF-UT])</f>
        <v>4.1445903603212021E-2</v>
      </c>
    </row>
    <row r="4333" spans="1:27" ht="14">
      <c r="A4333" s="86">
        <v>1</v>
      </c>
      <c r="B4333" s="86">
        <v>2</v>
      </c>
      <c r="C4333" s="63">
        <v>119</v>
      </c>
      <c r="D4333" s="63">
        <v>4333</v>
      </c>
      <c r="E4333" s="63" t="str">
        <f>VLOOKUP(CENSO[[#This Row],[NOME COMUM]],ESPECIES[],2,FALSE)</f>
        <v>Virola sebifera Aubl.</v>
      </c>
      <c r="F4333" s="64" t="s">
        <v>18</v>
      </c>
      <c r="G4333" s="64">
        <v>212</v>
      </c>
      <c r="H4333" s="97">
        <f>CENSO[[#This Row],[CAP (cm)]]/PI()</f>
        <v>67.48169587096362</v>
      </c>
      <c r="I4333" s="64">
        <v>20</v>
      </c>
      <c r="J4333" s="96">
        <f>(PI()*(CENSO[[#This Row],[DAP (cm)]]^2))/40000</f>
        <v>0.35765298811610713</v>
      </c>
      <c r="K4333" s="96">
        <f>CENSO[[#This Row],[g (m²)]]*CENSO[[#This Row],[H (m)]]*0.7</f>
        <v>5.0071418336254991</v>
      </c>
      <c r="L4333" s="64">
        <v>1</v>
      </c>
      <c r="M4333" s="65">
        <v>366472.9</v>
      </c>
      <c r="N4333" s="87">
        <v>9702515.3000000007</v>
      </c>
      <c r="O4333" s="87" t="s">
        <v>1227</v>
      </c>
      <c r="P4333" s="87" t="str">
        <f>VLOOKUP(CENSO[[#This Row],[DAP (cm)]],CD[],2,TRUE)</f>
        <v>TORA</v>
      </c>
      <c r="Q4333" s="87" t="str">
        <f>VLOOKUP(CENSO[[#This Row],[DAP (cm)]],DD[],2,TRUE)</f>
        <v>60├ 70</v>
      </c>
      <c r="R4333" s="87" t="str" cm="1">
        <f t="array" ref="R4333">INDEX(_xlfn.TEXTSPLIT(CENSO[[#This Row],[NOME CIENTIFICO]]," "),1)</f>
        <v>Virola</v>
      </c>
      <c r="S4333" s="98" t="s">
        <v>1004</v>
      </c>
      <c r="T4333" s="87">
        <f>_xlfn.MINIFS(CENSO[DAP (cm)],CENSO[NOME CIENTIFICO],CENSO[[#This Row],[NOME CIENTIFICO]])</f>
        <v>38.197186342054884</v>
      </c>
      <c r="U43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33" s="87" t="str">
        <f>IF(CENSO[[#This Row],[DAP (cm)]]&lt;CENSO[[#This Row],[DMCE (cm)]],"DAP &lt; DMCE","DAP ≥ DMCE")</f>
        <v>DAP ≥ DMCE</v>
      </c>
      <c r="W4333" s="87" t="str">
        <f>IF(CENSO[[#This Row],[DAP (cm)]]&gt;200, "Superior", "Inferior")</f>
        <v>Inferior</v>
      </c>
      <c r="X4333" s="87" t="str">
        <f>VLOOKUP(CENSO[[#This Row],[NOME COMUM]],ESPECIES[],4,FALSE)</f>
        <v>Não</v>
      </c>
      <c r="Y4333" s="87" t="str">
        <f>IF(IFERROR(VLOOKUP(CENSO[[#This Row],[NOME COMUM]],COMERCIAIS[],2, FALSE), "Não") &lt;&gt; "Não", "Sim", "Não")</f>
        <v>Não</v>
      </c>
      <c r="Z4333" s="133">
        <f>CENSO[[#This Row],[g (m²)]]/SUM(AEEF[AEEF-UT])</f>
        <v>6.2576457261871526E-4</v>
      </c>
      <c r="AA4333" s="133">
        <f>CENSO[[#This Row],[v (m³)]]/SUM(AEEF[AEEF-UT])</f>
        <v>8.7607040166620131E-3</v>
      </c>
    </row>
    <row r="4334" spans="1:27" ht="14">
      <c r="A4334" s="86">
        <v>1</v>
      </c>
      <c r="B4334" s="86">
        <v>2</v>
      </c>
      <c r="C4334" s="63">
        <v>119</v>
      </c>
      <c r="D4334" s="63">
        <v>4334</v>
      </c>
      <c r="E4334" s="63" t="str">
        <f>VLOOKUP(CENSO[[#This Row],[NOME COMUM]],ESPECIES[],2,FALSE)</f>
        <v>Pouteria sp.</v>
      </c>
      <c r="F4334" s="64" t="s">
        <v>83</v>
      </c>
      <c r="G4334" s="64">
        <v>160</v>
      </c>
      <c r="H4334" s="97">
        <f>CENSO[[#This Row],[CAP (cm)]]/PI()</f>
        <v>50.929581789406512</v>
      </c>
      <c r="I4334" s="64">
        <v>17</v>
      </c>
      <c r="J4334" s="96">
        <f>(PI()*(CENSO[[#This Row],[DAP (cm)]]^2))/40000</f>
        <v>0.20371832715762608</v>
      </c>
      <c r="K4334" s="96">
        <f>CENSO[[#This Row],[g (m²)]]*CENSO[[#This Row],[H (m)]]*0.7</f>
        <v>2.4242480931757502</v>
      </c>
      <c r="L4334" s="64">
        <v>1</v>
      </c>
      <c r="M4334" s="65">
        <v>366467.4</v>
      </c>
      <c r="N4334" s="87">
        <v>9702515.6999999899</v>
      </c>
      <c r="O4334" s="87" t="s">
        <v>1227</v>
      </c>
      <c r="P4334" s="87" t="str">
        <f>VLOOKUP(CENSO[[#This Row],[DAP (cm)]],CD[],2,TRUE)</f>
        <v>TORA</v>
      </c>
      <c r="Q4334" s="87" t="str">
        <f>VLOOKUP(CENSO[[#This Row],[DAP (cm)]],DD[],2,TRUE)</f>
        <v>50├ 60</v>
      </c>
      <c r="R4334" s="87" t="str" cm="1">
        <f t="array" ref="R4334">INDEX(_xlfn.TEXTSPLIT(CENSO[[#This Row],[NOME CIENTIFICO]]," "),1)</f>
        <v>Pouteria</v>
      </c>
      <c r="S4334" s="98" t="s">
        <v>1004</v>
      </c>
      <c r="T4334" s="87">
        <f>_xlfn.MINIFS(CENSO[DAP (cm)],CENSO[NOME CIENTIFICO],CENSO[[#This Row],[NOME CIENTIFICO]])</f>
        <v>39.788735772973837</v>
      </c>
      <c r="U43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34" s="87" t="str">
        <f>IF(CENSO[[#This Row],[DAP (cm)]]&lt;CENSO[[#This Row],[DMCE (cm)]],"DAP &lt; DMCE","DAP ≥ DMCE")</f>
        <v>DAP ≥ DMCE</v>
      </c>
      <c r="W4334" s="87" t="str">
        <f>IF(CENSO[[#This Row],[DAP (cm)]]&gt;200, "Superior", "Inferior")</f>
        <v>Inferior</v>
      </c>
      <c r="X4334" s="87" t="str">
        <f>VLOOKUP(CENSO[[#This Row],[NOME COMUM]],ESPECIES[],4,FALSE)</f>
        <v>Não</v>
      </c>
      <c r="Y4334" s="87" t="str">
        <f>IF(IFERROR(VLOOKUP(CENSO[[#This Row],[NOME COMUM]],COMERCIAIS[],2, FALSE), "Não") &lt;&gt; "Não", "Sim", "Não")</f>
        <v>Não</v>
      </c>
      <c r="Z4334" s="133">
        <f>CENSO[[#This Row],[g (m²)]]/SUM(AEEF[AEEF-UT])</f>
        <v>3.5643407482732108E-4</v>
      </c>
      <c r="AA4334" s="133">
        <f>CENSO[[#This Row],[v (m³)]]/SUM(AEEF[AEEF-UT])</f>
        <v>4.2415654904451204E-3</v>
      </c>
    </row>
    <row r="4335" spans="1:27" ht="14">
      <c r="A4335" s="86">
        <v>1</v>
      </c>
      <c r="B4335" s="86">
        <v>2</v>
      </c>
      <c r="C4335" s="63">
        <v>119</v>
      </c>
      <c r="D4335" s="63">
        <v>4335</v>
      </c>
      <c r="E4335" s="63" t="str">
        <f>VLOOKUP(CENSO[[#This Row],[NOME COMUM]],ESPECIES[],2,FALSE)</f>
        <v>Brosimum parinarioides Ducke</v>
      </c>
      <c r="F4335" s="64" t="s">
        <v>54</v>
      </c>
      <c r="G4335" s="64">
        <v>210</v>
      </c>
      <c r="H4335" s="97">
        <f>CENSO[[#This Row],[CAP (cm)]]/PI()</f>
        <v>66.845076098596039</v>
      </c>
      <c r="I4335" s="64">
        <v>21</v>
      </c>
      <c r="J4335" s="96">
        <f>(PI()*(CENSO[[#This Row],[DAP (cm)]]^2))/40000</f>
        <v>0.35093664951762915</v>
      </c>
      <c r="K4335" s="96">
        <f>CENSO[[#This Row],[g (m²)]]*CENSO[[#This Row],[H (m)]]*0.7</f>
        <v>5.1587687479091482</v>
      </c>
      <c r="L4335" s="64">
        <v>2</v>
      </c>
      <c r="M4335" s="65">
        <v>366440.299999999</v>
      </c>
      <c r="N4335" s="87">
        <v>9702528.5</v>
      </c>
      <c r="O4335" s="87" t="s">
        <v>1227</v>
      </c>
      <c r="P4335" s="87" t="str">
        <f>VLOOKUP(CENSO[[#This Row],[DAP (cm)]],CD[],2,TRUE)</f>
        <v>TORA</v>
      </c>
      <c r="Q4335" s="87" t="str">
        <f>VLOOKUP(CENSO[[#This Row],[DAP (cm)]],DD[],2,TRUE)</f>
        <v>60├ 70</v>
      </c>
      <c r="R4335" s="87" t="str" cm="1">
        <f t="array" ref="R4335">INDEX(_xlfn.TEXTSPLIT(CENSO[[#This Row],[NOME CIENTIFICO]]," "),1)</f>
        <v>Brosimum</v>
      </c>
      <c r="S4335" s="98" t="s">
        <v>1004</v>
      </c>
      <c r="T4335" s="87">
        <f>_xlfn.MINIFS(CENSO[DAP (cm)],CENSO[NOME CIENTIFICO],CENSO[[#This Row],[NOME CIENTIFICO]])</f>
        <v>41.38028520389279</v>
      </c>
      <c r="U43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335" s="87" t="str">
        <f>IF(CENSO[[#This Row],[DAP (cm)]]&lt;CENSO[[#This Row],[DMCE (cm)]],"DAP &lt; DMCE","DAP ≥ DMCE")</f>
        <v>DAP ≥ DMCE</v>
      </c>
      <c r="W4335" s="87" t="str">
        <f>IF(CENSO[[#This Row],[DAP (cm)]]&gt;200, "Superior", "Inferior")</f>
        <v>Inferior</v>
      </c>
      <c r="X4335" s="87" t="str">
        <f>VLOOKUP(CENSO[[#This Row],[NOME COMUM]],ESPECIES[],4,FALSE)</f>
        <v>Não</v>
      </c>
      <c r="Y4335" s="87" t="str">
        <f>IF(IFERROR(VLOOKUP(CENSO[[#This Row],[NOME COMUM]],COMERCIAIS[],2, FALSE), "Não") &lt;&gt; "Não", "Sim", "Não")</f>
        <v>Não</v>
      </c>
      <c r="Z4335" s="133">
        <f>CENSO[[#This Row],[g (m²)]]/SUM(AEEF[AEEF-UT])</f>
        <v>6.1401338671425204E-4</v>
      </c>
      <c r="AA4335" s="133">
        <f>CENSO[[#This Row],[v (m³)]]/SUM(AEEF[AEEF-UT])</f>
        <v>9.0259967846995047E-3</v>
      </c>
    </row>
    <row r="4336" spans="1:27" ht="14">
      <c r="A4336" s="86">
        <v>1</v>
      </c>
      <c r="B4336" s="86">
        <v>2</v>
      </c>
      <c r="C4336" s="63">
        <v>119</v>
      </c>
      <c r="D4336" s="63">
        <v>4336</v>
      </c>
      <c r="E4336" s="63" t="str">
        <f>VLOOKUP(CENSO[[#This Row],[NOME COMUM]],ESPECIES[],2,FALSE)</f>
        <v>Swartzia ingaefolia Ducke</v>
      </c>
      <c r="F4336" s="64" t="s">
        <v>80</v>
      </c>
      <c r="G4336" s="64">
        <v>161</v>
      </c>
      <c r="H4336" s="97">
        <f>CENSO[[#This Row],[CAP (cm)]]/PI()</f>
        <v>51.247891675590303</v>
      </c>
      <c r="I4336" s="64">
        <v>18</v>
      </c>
      <c r="J4336" s="96">
        <f>(PI()*(CENSO[[#This Row],[DAP (cm)]]^2))/40000</f>
        <v>0.20627276399425096</v>
      </c>
      <c r="K4336" s="96">
        <f>CENSO[[#This Row],[g (m²)]]*CENSO[[#This Row],[H (m)]]*0.7</f>
        <v>2.5990368263275618</v>
      </c>
      <c r="L4336" s="64">
        <v>2</v>
      </c>
      <c r="M4336" s="65">
        <v>366415.299999999</v>
      </c>
      <c r="N4336" s="87">
        <v>9702424.3000000007</v>
      </c>
      <c r="O4336" s="98" t="s">
        <v>1225</v>
      </c>
      <c r="P4336" s="87" t="str">
        <f>VLOOKUP(CENSO[[#This Row],[DAP (cm)]],CD[],2,TRUE)</f>
        <v>TORA</v>
      </c>
      <c r="Q4336" s="87" t="str">
        <f>VLOOKUP(CENSO[[#This Row],[DAP (cm)]],DD[],2,TRUE)</f>
        <v>50├ 60</v>
      </c>
      <c r="R4336" s="87" t="str" cm="1">
        <f t="array" ref="R4336">INDEX(_xlfn.TEXTSPLIT(CENSO[[#This Row],[NOME CIENTIFICO]]," "),1)</f>
        <v>Swartzia</v>
      </c>
      <c r="S4336" s="98" t="s">
        <v>1004</v>
      </c>
      <c r="T4336" s="87">
        <f>_xlfn.MINIFS(CENSO[DAP (cm)],CENSO[NOME CIENTIFICO],CENSO[[#This Row],[NOME CIENTIFICO]])</f>
        <v>42.335214862444161</v>
      </c>
      <c r="U43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4336" s="87" t="str">
        <f>IF(CENSO[[#This Row],[DAP (cm)]]&lt;CENSO[[#This Row],[DMCE (cm)]],"DAP &lt; DMCE","DAP ≥ DMCE")</f>
        <v>DAP &lt; DMCE</v>
      </c>
      <c r="W4336" s="87" t="str">
        <f>IF(CENSO[[#This Row],[DAP (cm)]]&gt;200, "Superior", "Inferior")</f>
        <v>Inferior</v>
      </c>
      <c r="X4336" s="87" t="str">
        <f>VLOOKUP(CENSO[[#This Row],[NOME COMUM]],ESPECIES[],4,FALSE)</f>
        <v>Não</v>
      </c>
      <c r="Y4336" s="87" t="str">
        <f>IF(IFERROR(VLOOKUP(CENSO[[#This Row],[NOME COMUM]],COMERCIAIS[],2, FALSE), "Não") &lt;&gt; "Não", "Sim", "Não")</f>
        <v>Não</v>
      </c>
      <c r="Z4336" s="133">
        <f>CENSO[[#This Row],[g (m²)]]/SUM(AEEF[AEEF-UT])</f>
        <v>3.6090342396871044E-4</v>
      </c>
      <c r="AA4336" s="133">
        <f>CENSO[[#This Row],[v (m³)]]/SUM(AEEF[AEEF-UT])</f>
        <v>4.5473831420057512E-3</v>
      </c>
    </row>
    <row r="4337" spans="1:27" ht="14">
      <c r="A4337" s="86">
        <v>1</v>
      </c>
      <c r="B4337" s="86">
        <v>2</v>
      </c>
      <c r="C4337" s="63">
        <v>119</v>
      </c>
      <c r="D4337" s="63">
        <v>4337</v>
      </c>
      <c r="E4337" s="63" t="str">
        <f>VLOOKUP(CENSO[[#This Row],[NOME COMUM]],ESPECIES[],2,FALSE)</f>
        <v>Erisma uncinatum Warm.</v>
      </c>
      <c r="F4337" s="64" t="s">
        <v>98</v>
      </c>
      <c r="G4337" s="64">
        <v>470</v>
      </c>
      <c r="H4337" s="97">
        <f>CENSO[[#This Row],[CAP (cm)]]/PI()</f>
        <v>149.60564650638162</v>
      </c>
      <c r="I4337" s="64">
        <v>17</v>
      </c>
      <c r="J4337" s="96">
        <f>(PI()*(CENSO[[#This Row],[DAP (cm)]]^2))/40000</f>
        <v>1.7578663464499842</v>
      </c>
      <c r="K4337" s="96">
        <f>CENSO[[#This Row],[g (m²)]]*CENSO[[#This Row],[H (m)]]*0.7</f>
        <v>20.91860952275481</v>
      </c>
      <c r="L4337" s="64">
        <v>1</v>
      </c>
      <c r="M4337" s="65">
        <v>366419.7</v>
      </c>
      <c r="N4337" s="87">
        <v>9702413.3000000007</v>
      </c>
      <c r="O4337" s="87" t="s">
        <v>1228</v>
      </c>
      <c r="P4337" s="87" t="str">
        <f>VLOOKUP(CENSO[[#This Row],[DAP (cm)]],CD[],2,TRUE)</f>
        <v>TORA</v>
      </c>
      <c r="Q4337" s="87" t="str">
        <f>VLOOKUP(CENSO[[#This Row],[DAP (cm)]],DD[],2,TRUE)</f>
        <v>140├ 150</v>
      </c>
      <c r="R4337" s="87" t="str" cm="1">
        <f t="array" ref="R4337">INDEX(_xlfn.TEXTSPLIT(CENSO[[#This Row],[NOME CIENTIFICO]]," "),1)</f>
        <v>Erisma</v>
      </c>
      <c r="S4337" s="98" t="s">
        <v>1004</v>
      </c>
      <c r="T4337" s="87">
        <f>_xlfn.MINIFS(CENSO[DAP (cm)],CENSO[NOME CIENTIFICO],CENSO[[#This Row],[NOME CIENTIFICO]])</f>
        <v>41.38028520389279</v>
      </c>
      <c r="U43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337" s="87" t="str">
        <f>IF(CENSO[[#This Row],[DAP (cm)]]&lt;CENSO[[#This Row],[DMCE (cm)]],"DAP &lt; DMCE","DAP ≥ DMCE")</f>
        <v>DAP ≥ DMCE</v>
      </c>
      <c r="W4337" s="87" t="str">
        <f>IF(CENSO[[#This Row],[DAP (cm)]]&gt;200, "Superior", "Inferior")</f>
        <v>Inferior</v>
      </c>
      <c r="X4337" s="87" t="str">
        <f>VLOOKUP(CENSO[[#This Row],[NOME COMUM]],ESPECIES[],4,FALSE)</f>
        <v>Não</v>
      </c>
      <c r="Y4337" s="87" t="str">
        <f>IF(IFERROR(VLOOKUP(CENSO[[#This Row],[NOME COMUM]],COMERCIAIS[],2, FALSE), "Não") &lt;&gt; "Não", "Sim", "Não")</f>
        <v>Sim</v>
      </c>
      <c r="Z4337" s="133">
        <f>CENSO[[#This Row],[g (m²)]]/SUM(AEEF[AEEF-UT])</f>
        <v>3.0756362159904379E-3</v>
      </c>
      <c r="AA4337" s="133">
        <f>CENSO[[#This Row],[v (m³)]]/SUM(AEEF[AEEF-UT])</f>
        <v>3.6600070970286211E-2</v>
      </c>
    </row>
    <row r="4338" spans="1:27" ht="14">
      <c r="A4338" s="86">
        <v>1</v>
      </c>
      <c r="B4338" s="86">
        <v>2</v>
      </c>
      <c r="C4338" s="63">
        <v>119</v>
      </c>
      <c r="D4338" s="63">
        <v>4338</v>
      </c>
      <c r="E4338" s="63" t="str">
        <f>VLOOKUP(CENSO[[#This Row],[NOME COMUM]],ESPECIES[],2,FALSE)</f>
        <v>Couratari guianensis Aubl.</v>
      </c>
      <c r="F4338" s="64" t="s">
        <v>6</v>
      </c>
      <c r="G4338" s="64">
        <v>175</v>
      </c>
      <c r="H4338" s="97">
        <f>CENSO[[#This Row],[CAP (cm)]]/PI()</f>
        <v>55.70423008216337</v>
      </c>
      <c r="I4338" s="64">
        <v>23</v>
      </c>
      <c r="J4338" s="96">
        <f>(PI()*(CENSO[[#This Row],[DAP (cm)]]^2))/40000</f>
        <v>0.24370600660946476</v>
      </c>
      <c r="K4338" s="96">
        <f>CENSO[[#This Row],[g (m²)]]*CENSO[[#This Row],[H (m)]]*0.7</f>
        <v>3.9236667064123822</v>
      </c>
      <c r="L4338" s="64">
        <v>1</v>
      </c>
      <c r="M4338" s="65">
        <v>366400.9</v>
      </c>
      <c r="N4338" s="87">
        <v>9702360.3000000007</v>
      </c>
      <c r="O4338" s="87" t="s">
        <v>1228</v>
      </c>
      <c r="P4338" s="87" t="str">
        <f>VLOOKUP(CENSO[[#This Row],[DAP (cm)]],CD[],2,TRUE)</f>
        <v>TORA</v>
      </c>
      <c r="Q4338" s="87" t="str">
        <f>VLOOKUP(CENSO[[#This Row],[DAP (cm)]],DD[],2,TRUE)</f>
        <v>50├ 60</v>
      </c>
      <c r="R4338" s="87" t="str" cm="1">
        <f t="array" ref="R4338">INDEX(_xlfn.TEXTSPLIT(CENSO[[#This Row],[NOME CIENTIFICO]]," "),1)</f>
        <v>Couratari</v>
      </c>
      <c r="S4338" s="98" t="s">
        <v>1004</v>
      </c>
      <c r="T4338" s="87">
        <f>_xlfn.MINIFS(CENSO[DAP (cm)],CENSO[NOME CIENTIFICO],CENSO[[#This Row],[NOME CIENTIFICO]])</f>
        <v>38.833806114422465</v>
      </c>
      <c r="U43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38" s="87" t="str">
        <f>IF(CENSO[[#This Row],[DAP (cm)]]&lt;CENSO[[#This Row],[DMCE (cm)]],"DAP &lt; DMCE","DAP ≥ DMCE")</f>
        <v>DAP ≥ DMCE</v>
      </c>
      <c r="W4338" s="87" t="str">
        <f>IF(CENSO[[#This Row],[DAP (cm)]]&gt;200, "Superior", "Inferior")</f>
        <v>Inferior</v>
      </c>
      <c r="X4338" s="87" t="str">
        <f>VLOOKUP(CENSO[[#This Row],[NOME COMUM]],ESPECIES[],4,FALSE)</f>
        <v>Não</v>
      </c>
      <c r="Y4338" s="87" t="str">
        <f>IF(IFERROR(VLOOKUP(CENSO[[#This Row],[NOME COMUM]],COMERCIAIS[],2, FALSE), "Não") &lt;&gt; "Não", "Sim", "Não")</f>
        <v>Sim</v>
      </c>
      <c r="Z4338" s="133">
        <f>CENSO[[#This Row],[g (m²)]]/SUM(AEEF[AEEF-UT])</f>
        <v>4.2639818521823071E-4</v>
      </c>
      <c r="AA4338" s="133">
        <f>CENSO[[#This Row],[v (m³)]]/SUM(AEEF[AEEF-UT])</f>
        <v>6.8650107820135134E-3</v>
      </c>
    </row>
    <row r="4339" spans="1:27" ht="14">
      <c r="A4339" s="86">
        <v>1</v>
      </c>
      <c r="B4339" s="86">
        <v>2</v>
      </c>
      <c r="C4339" s="63">
        <v>119</v>
      </c>
      <c r="D4339" s="63">
        <v>4339</v>
      </c>
      <c r="E4339" s="63" t="str">
        <f>VLOOKUP(CENSO[[#This Row],[NOME COMUM]],ESPECIES[],2,FALSE)</f>
        <v>Platymiscium duckei Huber</v>
      </c>
      <c r="F4339" s="64" t="s">
        <v>42</v>
      </c>
      <c r="G4339" s="64">
        <v>137</v>
      </c>
      <c r="H4339" s="97">
        <f>CENSO[[#This Row],[CAP (cm)]]/PI()</f>
        <v>43.608454407179323</v>
      </c>
      <c r="I4339" s="64">
        <v>20</v>
      </c>
      <c r="J4339" s="96">
        <f>(PI()*(CENSO[[#This Row],[DAP (cm)]]^2))/40000</f>
        <v>0.14935895634458918</v>
      </c>
      <c r="K4339" s="96">
        <f>CENSO[[#This Row],[g (m²)]]*CENSO[[#This Row],[H (m)]]*0.7</f>
        <v>2.0910253888242485</v>
      </c>
      <c r="L4339" s="64">
        <v>1</v>
      </c>
      <c r="M4339" s="65">
        <v>366399.9</v>
      </c>
      <c r="N4339" s="87">
        <v>9702358.5</v>
      </c>
      <c r="O4339" s="98" t="s">
        <v>1225</v>
      </c>
      <c r="P4339" s="87" t="str">
        <f>VLOOKUP(CENSO[[#This Row],[DAP (cm)]],CD[],2,TRUE)</f>
        <v>TORETE</v>
      </c>
      <c r="Q4339" s="87" t="str">
        <f>VLOOKUP(CENSO[[#This Row],[DAP (cm)]],DD[],2,TRUE)</f>
        <v>40├ 50</v>
      </c>
      <c r="R4339" s="87" t="str" cm="1">
        <f t="array" ref="R4339">INDEX(_xlfn.TEXTSPLIT(CENSO[[#This Row],[NOME CIENTIFICO]]," "),1)</f>
        <v>Platymiscium</v>
      </c>
      <c r="S4339" s="98" t="s">
        <v>1004</v>
      </c>
      <c r="T4339" s="87">
        <f>_xlfn.MINIFS(CENSO[DAP (cm)],CENSO[NOME CIENTIFICO],CENSO[[#This Row],[NOME CIENTIFICO]])</f>
        <v>43.608454407179323</v>
      </c>
      <c r="U43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53.608454407179323</v>
      </c>
      <c r="V4339" s="87" t="str">
        <f>IF(CENSO[[#This Row],[DAP (cm)]]&lt;CENSO[[#This Row],[DMCE (cm)]],"DAP &lt; DMCE","DAP ≥ DMCE")</f>
        <v>DAP &lt; DMCE</v>
      </c>
      <c r="W4339" s="87" t="str">
        <f>IF(CENSO[[#This Row],[DAP (cm)]]&gt;200, "Superior", "Inferior")</f>
        <v>Inferior</v>
      </c>
      <c r="X4339" s="87" t="str">
        <f>VLOOKUP(CENSO[[#This Row],[NOME COMUM]],ESPECIES[],4,FALSE)</f>
        <v>Não</v>
      </c>
      <c r="Y4339" s="87" t="str">
        <f>IF(IFERROR(VLOOKUP(CENSO[[#This Row],[NOME COMUM]],COMERCIAIS[],2, FALSE), "Não") &lt;&gt; "Não", "Sim", "Não")</f>
        <v>Não</v>
      </c>
      <c r="Z4339" s="133">
        <f>CENSO[[#This Row],[g (m²)]]/SUM(AEEF[AEEF-UT])</f>
        <v>2.6132465431382763E-4</v>
      </c>
      <c r="AA4339" s="133">
        <f>CENSO[[#This Row],[v (m³)]]/SUM(AEEF[AEEF-UT])</f>
        <v>3.6585451603935869E-3</v>
      </c>
    </row>
    <row r="4340" spans="1:27" ht="14">
      <c r="A4340" s="86">
        <v>1</v>
      </c>
      <c r="B4340" s="86">
        <v>2</v>
      </c>
      <c r="C4340" s="63">
        <v>119</v>
      </c>
      <c r="D4340" s="63">
        <v>4340</v>
      </c>
      <c r="E4340" s="63" t="str">
        <f>VLOOKUP(CENSO[[#This Row],[NOME COMUM]],ESPECIES[],2,FALSE)</f>
        <v>Couratari guianensis Aubl.</v>
      </c>
      <c r="F4340" s="64" t="s">
        <v>6</v>
      </c>
      <c r="G4340" s="64">
        <v>150</v>
      </c>
      <c r="H4340" s="97">
        <f>CENSO[[#This Row],[CAP (cm)]]/PI()</f>
        <v>47.7464829275686</v>
      </c>
      <c r="I4340" s="64">
        <v>22</v>
      </c>
      <c r="J4340" s="96">
        <f>(PI()*(CENSO[[#This Row],[DAP (cm)]]^2))/40000</f>
        <v>0.17904931097838223</v>
      </c>
      <c r="K4340" s="96">
        <f>CENSO[[#This Row],[g (m²)]]*CENSO[[#This Row],[H (m)]]*0.7</f>
        <v>2.7573593890670862</v>
      </c>
      <c r="L4340" s="64">
        <v>1</v>
      </c>
      <c r="M4340" s="65">
        <v>366359.5</v>
      </c>
      <c r="N4340" s="87">
        <v>9702284.8000000007</v>
      </c>
      <c r="O4340" s="98" t="s">
        <v>1225</v>
      </c>
      <c r="P4340" s="87" t="str">
        <f>VLOOKUP(CENSO[[#This Row],[DAP (cm)]],CD[],2,TRUE)</f>
        <v>TORETE</v>
      </c>
      <c r="Q4340" s="87" t="str">
        <f>VLOOKUP(CENSO[[#This Row],[DAP (cm)]],DD[],2,TRUE)</f>
        <v>40├ 50</v>
      </c>
      <c r="R4340" s="87" t="str" cm="1">
        <f t="array" ref="R4340">INDEX(_xlfn.TEXTSPLIT(CENSO[[#This Row],[NOME CIENTIFICO]]," "),1)</f>
        <v>Couratari</v>
      </c>
      <c r="S4340" s="98" t="s">
        <v>1004</v>
      </c>
      <c r="T4340" s="87">
        <f>_xlfn.MINIFS(CENSO[DAP (cm)],CENSO[NOME CIENTIFICO],CENSO[[#This Row],[NOME CIENTIFICO]])</f>
        <v>38.833806114422465</v>
      </c>
      <c r="U43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40" s="87" t="str">
        <f>IF(CENSO[[#This Row],[DAP (cm)]]&lt;CENSO[[#This Row],[DMCE (cm)]],"DAP &lt; DMCE","DAP ≥ DMCE")</f>
        <v>DAP &lt; DMCE</v>
      </c>
      <c r="W4340" s="87" t="str">
        <f>IF(CENSO[[#This Row],[DAP (cm)]]&gt;200, "Superior", "Inferior")</f>
        <v>Inferior</v>
      </c>
      <c r="X4340" s="87" t="str">
        <f>VLOOKUP(CENSO[[#This Row],[NOME COMUM]],ESPECIES[],4,FALSE)</f>
        <v>Não</v>
      </c>
      <c r="Y4340" s="87" t="str">
        <f>IF(IFERROR(VLOOKUP(CENSO[[#This Row],[NOME COMUM]],COMERCIAIS[],2, FALSE), "Não") &lt;&gt; "Não", "Sim", "Não")</f>
        <v>Sim</v>
      </c>
      <c r="Z4340" s="133">
        <f>CENSO[[#This Row],[g (m²)]]/SUM(AEEF[AEEF-UT])</f>
        <v>3.1327213607870003E-4</v>
      </c>
      <c r="AA4340" s="133">
        <f>CENSO[[#This Row],[v (m³)]]/SUM(AEEF[AEEF-UT])</f>
        <v>4.82439089561198E-3</v>
      </c>
    </row>
    <row r="4341" spans="1:27" ht="14">
      <c r="A4341" s="86">
        <v>1</v>
      </c>
      <c r="B4341" s="86">
        <v>2</v>
      </c>
      <c r="C4341" s="63">
        <v>119</v>
      </c>
      <c r="D4341" s="63">
        <v>4341</v>
      </c>
      <c r="E4341" s="63" t="str">
        <f>VLOOKUP(CENSO[[#This Row],[NOME COMUM]],ESPECIES[],2,FALSE)</f>
        <v>Alexa grandiflora Ducke</v>
      </c>
      <c r="F4341" s="64" t="s">
        <v>13</v>
      </c>
      <c r="G4341" s="64">
        <v>230</v>
      </c>
      <c r="H4341" s="97">
        <f>CENSO[[#This Row],[CAP (cm)]]/PI()</f>
        <v>73.211273822271863</v>
      </c>
      <c r="I4341" s="64">
        <v>21</v>
      </c>
      <c r="J4341" s="96">
        <f>(PI()*(CENSO[[#This Row],[DAP (cm)]]^2))/40000</f>
        <v>0.42096482447806327</v>
      </c>
      <c r="K4341" s="96">
        <f>CENSO[[#This Row],[g (m²)]]*CENSO[[#This Row],[H (m)]]*0.7</f>
        <v>6.1881829198275291</v>
      </c>
      <c r="L4341" s="64">
        <v>1</v>
      </c>
      <c r="M4341" s="65">
        <v>366335.7</v>
      </c>
      <c r="N4341" s="87">
        <v>9702262.9000000004</v>
      </c>
      <c r="O4341" s="87" t="s">
        <v>1227</v>
      </c>
      <c r="P4341" s="87" t="str">
        <f>VLOOKUP(CENSO[[#This Row],[DAP (cm)]],CD[],2,TRUE)</f>
        <v>TORA</v>
      </c>
      <c r="Q4341" s="87" t="str">
        <f>VLOOKUP(CENSO[[#This Row],[DAP (cm)]],DD[],2,TRUE)</f>
        <v>70├ 80</v>
      </c>
      <c r="R4341" s="87" t="str" cm="1">
        <f t="array" ref="R4341">INDEX(_xlfn.TEXTSPLIT(CENSO[[#This Row],[NOME CIENTIFICO]]," "),1)</f>
        <v>Alexa</v>
      </c>
      <c r="S4341" s="98" t="s">
        <v>1004</v>
      </c>
      <c r="T4341" s="87">
        <f>_xlfn.MINIFS(CENSO[DAP (cm)],CENSO[NOME CIENTIFICO],CENSO[[#This Row],[NOME CIENTIFICO]])</f>
        <v>39.788735772973837</v>
      </c>
      <c r="U43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41" s="87" t="str">
        <f>IF(CENSO[[#This Row],[DAP (cm)]]&lt;CENSO[[#This Row],[DMCE (cm)]],"DAP &lt; DMCE","DAP ≥ DMCE")</f>
        <v>DAP ≥ DMCE</v>
      </c>
      <c r="W4341" s="87" t="str">
        <f>IF(CENSO[[#This Row],[DAP (cm)]]&gt;200, "Superior", "Inferior")</f>
        <v>Inferior</v>
      </c>
      <c r="X4341" s="87" t="str">
        <f>VLOOKUP(CENSO[[#This Row],[NOME COMUM]],ESPECIES[],4,FALSE)</f>
        <v>Não</v>
      </c>
      <c r="Y4341" s="87" t="str">
        <f>IF(IFERROR(VLOOKUP(CENSO[[#This Row],[NOME COMUM]],COMERCIAIS[],2, FALSE), "Não") &lt;&gt; "Não", "Sim", "Não")</f>
        <v>Não</v>
      </c>
      <c r="Z4341" s="133">
        <f>CENSO[[#This Row],[g (m²)]]/SUM(AEEF[AEEF-UT])</f>
        <v>7.3653759993614395E-4</v>
      </c>
      <c r="AA4341" s="133">
        <f>CENSO[[#This Row],[v (m³)]]/SUM(AEEF[AEEF-UT])</f>
        <v>1.0827102719061314E-2</v>
      </c>
    </row>
    <row r="4342" spans="1:27" ht="14">
      <c r="A4342" s="86">
        <v>1</v>
      </c>
      <c r="B4342" s="86">
        <v>2</v>
      </c>
      <c r="C4342" s="63">
        <v>119</v>
      </c>
      <c r="D4342" s="63">
        <v>4342</v>
      </c>
      <c r="E4342" s="63" t="str">
        <f>VLOOKUP(CENSO[[#This Row],[NOME COMUM]],ESPECIES[],2,FALSE)</f>
        <v>Alexa grandiflora Ducke</v>
      </c>
      <c r="F4342" s="64" t="s">
        <v>13</v>
      </c>
      <c r="G4342" s="64">
        <v>253</v>
      </c>
      <c r="H4342" s="97">
        <f>CENSO[[#This Row],[CAP (cm)]]/PI()</f>
        <v>80.532401204499038</v>
      </c>
      <c r="I4342" s="64">
        <v>21</v>
      </c>
      <c r="J4342" s="96">
        <f>(PI()*(CENSO[[#This Row],[DAP (cm)]]^2))/40000</f>
        <v>0.50936743761845638</v>
      </c>
      <c r="K4342" s="96">
        <f>CENSO[[#This Row],[g (m²)]]*CENSO[[#This Row],[H (m)]]*0.7</f>
        <v>7.4877013329913078</v>
      </c>
      <c r="L4342" s="64">
        <v>1</v>
      </c>
      <c r="M4342" s="65">
        <v>366325.59999999899</v>
      </c>
      <c r="N4342" s="87">
        <v>9702245.5999999903</v>
      </c>
      <c r="O4342" s="87" t="s">
        <v>1227</v>
      </c>
      <c r="P4342" s="87" t="str">
        <f>VLOOKUP(CENSO[[#This Row],[DAP (cm)]],CD[],2,TRUE)</f>
        <v>TORA</v>
      </c>
      <c r="Q4342" s="87" t="str">
        <f>VLOOKUP(CENSO[[#This Row],[DAP (cm)]],DD[],2,TRUE)</f>
        <v>80├ 90</v>
      </c>
      <c r="R4342" s="87" t="str" cm="1">
        <f t="array" ref="R4342">INDEX(_xlfn.TEXTSPLIT(CENSO[[#This Row],[NOME CIENTIFICO]]," "),1)</f>
        <v>Alexa</v>
      </c>
      <c r="S4342" s="98" t="s">
        <v>1004</v>
      </c>
      <c r="T4342" s="87">
        <f>_xlfn.MINIFS(CENSO[DAP (cm)],CENSO[NOME CIENTIFICO],CENSO[[#This Row],[NOME CIENTIFICO]])</f>
        <v>39.788735772973837</v>
      </c>
      <c r="U43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42" s="87" t="str">
        <f>IF(CENSO[[#This Row],[DAP (cm)]]&lt;CENSO[[#This Row],[DMCE (cm)]],"DAP &lt; DMCE","DAP ≥ DMCE")</f>
        <v>DAP ≥ DMCE</v>
      </c>
      <c r="W4342" s="87" t="str">
        <f>IF(CENSO[[#This Row],[DAP (cm)]]&gt;200, "Superior", "Inferior")</f>
        <v>Inferior</v>
      </c>
      <c r="X4342" s="87" t="str">
        <f>VLOOKUP(CENSO[[#This Row],[NOME COMUM]],ESPECIES[],4,FALSE)</f>
        <v>Não</v>
      </c>
      <c r="Y4342" s="87" t="str">
        <f>IF(IFERROR(VLOOKUP(CENSO[[#This Row],[NOME COMUM]],COMERCIAIS[],2, FALSE), "Não") &lt;&gt; "Não", "Sim", "Não")</f>
        <v>Não</v>
      </c>
      <c r="Z4342" s="133">
        <f>CENSO[[#This Row],[g (m²)]]/SUM(AEEF[AEEF-UT])</f>
        <v>8.9121049592273379E-4</v>
      </c>
      <c r="AA4342" s="133">
        <f>CENSO[[#This Row],[v (m³)]]/SUM(AEEF[AEEF-UT])</f>
        <v>1.3100794290064185E-2</v>
      </c>
    </row>
    <row r="4343" spans="1:27" ht="14">
      <c r="A4343" s="86">
        <v>1</v>
      </c>
      <c r="B4343" s="86">
        <v>2</v>
      </c>
      <c r="C4343" s="63">
        <v>119</v>
      </c>
      <c r="D4343" s="63">
        <v>4343</v>
      </c>
      <c r="E4343" s="63" t="str">
        <f>VLOOKUP(CENSO[[#This Row],[NOME COMUM]],ESPECIES[],2,FALSE)</f>
        <v>Alexa grandiflora Ducke</v>
      </c>
      <c r="F4343" s="64" t="s">
        <v>13</v>
      </c>
      <c r="G4343" s="64">
        <v>254</v>
      </c>
      <c r="H4343" s="97">
        <f>CENSO[[#This Row],[CAP (cm)]]/PI()</f>
        <v>80.850711090682836</v>
      </c>
      <c r="I4343" s="64">
        <v>21</v>
      </c>
      <c r="J4343" s="96">
        <f>(PI()*(CENSO[[#This Row],[DAP (cm)]]^2))/40000</f>
        <v>0.51340201542583597</v>
      </c>
      <c r="K4343" s="96">
        <f>CENSO[[#This Row],[g (m²)]]*CENSO[[#This Row],[H (m)]]*0.7</f>
        <v>7.5470096267597881</v>
      </c>
      <c r="L4343" s="64">
        <v>1</v>
      </c>
      <c r="M4343" s="65">
        <v>366318.09999999899</v>
      </c>
      <c r="N4343" s="87">
        <v>9702270.1999999899</v>
      </c>
      <c r="O4343" s="87" t="s">
        <v>1227</v>
      </c>
      <c r="P4343" s="87" t="str">
        <f>VLOOKUP(CENSO[[#This Row],[DAP (cm)]],CD[],2,TRUE)</f>
        <v>TORA</v>
      </c>
      <c r="Q4343" s="87" t="str">
        <f>VLOOKUP(CENSO[[#This Row],[DAP (cm)]],DD[],2,TRUE)</f>
        <v>80├ 90</v>
      </c>
      <c r="R4343" s="87" t="str" cm="1">
        <f t="array" ref="R4343">INDEX(_xlfn.TEXTSPLIT(CENSO[[#This Row],[NOME CIENTIFICO]]," "),1)</f>
        <v>Alexa</v>
      </c>
      <c r="S4343" s="98" t="s">
        <v>1004</v>
      </c>
      <c r="T4343" s="87">
        <f>_xlfn.MINIFS(CENSO[DAP (cm)],CENSO[NOME CIENTIFICO],CENSO[[#This Row],[NOME CIENTIFICO]])</f>
        <v>39.788735772973837</v>
      </c>
      <c r="U43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43" s="87" t="str">
        <f>IF(CENSO[[#This Row],[DAP (cm)]]&lt;CENSO[[#This Row],[DMCE (cm)]],"DAP &lt; DMCE","DAP ≥ DMCE")</f>
        <v>DAP ≥ DMCE</v>
      </c>
      <c r="W4343" s="87" t="str">
        <f>IF(CENSO[[#This Row],[DAP (cm)]]&gt;200, "Superior", "Inferior")</f>
        <v>Inferior</v>
      </c>
      <c r="X4343" s="87" t="str">
        <f>VLOOKUP(CENSO[[#This Row],[NOME COMUM]],ESPECIES[],4,FALSE)</f>
        <v>Não</v>
      </c>
      <c r="Y4343" s="87" t="str">
        <f>IF(IFERROR(VLOOKUP(CENSO[[#This Row],[NOME COMUM]],COMERCIAIS[],2, FALSE), "Não") &lt;&gt; "Não", "Sim", "Não")</f>
        <v>Não</v>
      </c>
      <c r="Z4343" s="133">
        <f>CENSO[[#This Row],[g (m²)]]/SUM(AEEF[AEEF-UT])</f>
        <v>8.9826956138904055E-4</v>
      </c>
      <c r="AA4343" s="133">
        <f>CENSO[[#This Row],[v (m³)]]/SUM(AEEF[AEEF-UT])</f>
        <v>1.3204562552418895E-2</v>
      </c>
    </row>
    <row r="4344" spans="1:27" ht="14">
      <c r="A4344" s="86">
        <v>1</v>
      </c>
      <c r="B4344" s="86">
        <v>2</v>
      </c>
      <c r="C4344" s="63">
        <v>119</v>
      </c>
      <c r="D4344" s="63">
        <v>4344</v>
      </c>
      <c r="E4344" s="63" t="str">
        <f>VLOOKUP(CENSO[[#This Row],[NOME COMUM]],ESPECIES[],2,FALSE)</f>
        <v>Dimorphandra multiflora Ducke</v>
      </c>
      <c r="F4344" s="64" t="s">
        <v>73</v>
      </c>
      <c r="G4344" s="64">
        <v>190</v>
      </c>
      <c r="H4344" s="97">
        <f>CENSO[[#This Row],[CAP (cm)]]/PI()</f>
        <v>60.478878374920228</v>
      </c>
      <c r="I4344" s="64">
        <v>16</v>
      </c>
      <c r="J4344" s="96">
        <f>(PI()*(CENSO[[#This Row],[DAP (cm)]]^2))/40000</f>
        <v>0.28727467228087106</v>
      </c>
      <c r="K4344" s="96">
        <f>CENSO[[#This Row],[g (m²)]]*CENSO[[#This Row],[H (m)]]*0.7</f>
        <v>3.2174763295457556</v>
      </c>
      <c r="L4344" s="64">
        <v>1</v>
      </c>
      <c r="M4344" s="65">
        <v>366289.7</v>
      </c>
      <c r="N4344" s="87">
        <v>9702248.1999999899</v>
      </c>
      <c r="O4344" s="87" t="s">
        <v>1227</v>
      </c>
      <c r="P4344" s="87" t="str">
        <f>VLOOKUP(CENSO[[#This Row],[DAP (cm)]],CD[],2,TRUE)</f>
        <v>TORA</v>
      </c>
      <c r="Q4344" s="87" t="str">
        <f>VLOOKUP(CENSO[[#This Row],[DAP (cm)]],DD[],2,TRUE)</f>
        <v>60├ 70</v>
      </c>
      <c r="R4344" s="87" t="str" cm="1">
        <f t="array" ref="R4344">INDEX(_xlfn.TEXTSPLIT(CENSO[[#This Row],[NOME CIENTIFICO]]," "),1)</f>
        <v>Dimorphandra</v>
      </c>
      <c r="S4344" s="98" t="s">
        <v>1004</v>
      </c>
      <c r="T4344" s="87">
        <f>_xlfn.MINIFS(CENSO[DAP (cm)],CENSO[NOME CIENTIFICO],CENSO[[#This Row],[NOME CIENTIFICO]])</f>
        <v>39.788735772973837</v>
      </c>
      <c r="U43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44" s="87" t="str">
        <f>IF(CENSO[[#This Row],[DAP (cm)]]&lt;CENSO[[#This Row],[DMCE (cm)]],"DAP &lt; DMCE","DAP ≥ DMCE")</f>
        <v>DAP ≥ DMCE</v>
      </c>
      <c r="W4344" s="87" t="str">
        <f>IF(CENSO[[#This Row],[DAP (cm)]]&gt;200, "Superior", "Inferior")</f>
        <v>Inferior</v>
      </c>
      <c r="X4344" s="87" t="str">
        <f>VLOOKUP(CENSO[[#This Row],[NOME COMUM]],ESPECIES[],4,FALSE)</f>
        <v>Não</v>
      </c>
      <c r="Y4344" s="87" t="str">
        <f>IF(IFERROR(VLOOKUP(CENSO[[#This Row],[NOME COMUM]],COMERCIAIS[],2, FALSE), "Não") &lt;&gt; "Não", "Sim", "Não")</f>
        <v>Não</v>
      </c>
      <c r="Z4344" s="133">
        <f>CENSO[[#This Row],[g (m²)]]/SUM(AEEF[AEEF-UT])</f>
        <v>5.0262773833071434E-4</v>
      </c>
      <c r="AA4344" s="133">
        <f>CENSO[[#This Row],[v (m³)]]/SUM(AEEF[AEEF-UT])</f>
        <v>5.6294306693039997E-3</v>
      </c>
    </row>
    <row r="4345" spans="1:27" ht="14">
      <c r="A4345" s="86">
        <v>1</v>
      </c>
      <c r="B4345" s="86">
        <v>2</v>
      </c>
      <c r="C4345" s="63">
        <v>119</v>
      </c>
      <c r="D4345" s="63">
        <v>4345</v>
      </c>
      <c r="E4345" s="63" t="str">
        <f>VLOOKUP(CENSO[[#This Row],[NOME COMUM]],ESPECIES[],2,FALSE)</f>
        <v>Anacardium giganteum Hanck ex Engl.</v>
      </c>
      <c r="F4345" s="64" t="s">
        <v>47</v>
      </c>
      <c r="G4345" s="64">
        <v>191</v>
      </c>
      <c r="H4345" s="97">
        <f>CENSO[[#This Row],[CAP (cm)]]/PI()</f>
        <v>60.797188261104019</v>
      </c>
      <c r="I4345" s="64">
        <v>18</v>
      </c>
      <c r="J4345" s="96">
        <f>(PI()*(CENSO[[#This Row],[DAP (cm)]]^2))/40000</f>
        <v>0.29030657394677167</v>
      </c>
      <c r="K4345" s="96">
        <f>CENSO[[#This Row],[g (m²)]]*CENSO[[#This Row],[H (m)]]*0.7</f>
        <v>3.6578628317293229</v>
      </c>
      <c r="L4345" s="64">
        <v>2</v>
      </c>
      <c r="M4345" s="65">
        <v>366316</v>
      </c>
      <c r="N4345" s="87">
        <v>9702243.0999999903</v>
      </c>
      <c r="O4345" s="98" t="s">
        <v>1225</v>
      </c>
      <c r="P4345" s="87" t="str">
        <f>VLOOKUP(CENSO[[#This Row],[DAP (cm)]],CD[],2,TRUE)</f>
        <v>TORA</v>
      </c>
      <c r="Q4345" s="87" t="str">
        <f>VLOOKUP(CENSO[[#This Row],[DAP (cm)]],DD[],2,TRUE)</f>
        <v>60├ 70</v>
      </c>
      <c r="R4345" s="87" t="str" cm="1">
        <f t="array" ref="R4345">INDEX(_xlfn.TEXTSPLIT(CENSO[[#This Row],[NOME CIENTIFICO]]," "),1)</f>
        <v>Anacardium</v>
      </c>
      <c r="S4345" s="98" t="s">
        <v>1004</v>
      </c>
      <c r="T4345" s="87">
        <f>_xlfn.MINIFS(CENSO[DAP (cm)],CENSO[NOME CIENTIFICO],CENSO[[#This Row],[NOME CIENTIFICO]])</f>
        <v>57.295779513082323</v>
      </c>
      <c r="U43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67.295779513082323</v>
      </c>
      <c r="V4345" s="87" t="str">
        <f>IF(CENSO[[#This Row],[DAP (cm)]]&lt;CENSO[[#This Row],[DMCE (cm)]],"DAP &lt; DMCE","DAP ≥ DMCE")</f>
        <v>DAP &lt; DMCE</v>
      </c>
      <c r="W4345" s="87" t="str">
        <f>IF(CENSO[[#This Row],[DAP (cm)]]&gt;200, "Superior", "Inferior")</f>
        <v>Inferior</v>
      </c>
      <c r="X4345" s="87" t="str">
        <f>VLOOKUP(CENSO[[#This Row],[NOME COMUM]],ESPECIES[],4,FALSE)</f>
        <v>Não</v>
      </c>
      <c r="Y4345" s="87" t="str">
        <f>IF(IFERROR(VLOOKUP(CENSO[[#This Row],[NOME COMUM]],COMERCIAIS[],2, FALSE), "Não") &lt;&gt; "Não", "Sim", "Não")</f>
        <v>Não</v>
      </c>
      <c r="Z4345" s="133">
        <f>CENSO[[#This Row],[g (m²)]]/SUM(AEEF[AEEF-UT])</f>
        <v>5.0793247983498034E-4</v>
      </c>
      <c r="AA4345" s="133">
        <f>CENSO[[#This Row],[v (m³)]]/SUM(AEEF[AEEF-UT])</f>
        <v>6.399949245920751E-3</v>
      </c>
    </row>
    <row r="4346" spans="1:27" ht="14">
      <c r="A4346" s="86">
        <v>1</v>
      </c>
      <c r="B4346" s="86">
        <v>2</v>
      </c>
      <c r="C4346" s="63">
        <v>119</v>
      </c>
      <c r="D4346" s="63">
        <v>4346</v>
      </c>
      <c r="E4346" s="63" t="str">
        <f>VLOOKUP(CENSO[[#This Row],[NOME COMUM]],ESPECIES[],2,FALSE)</f>
        <v>Rauvolfia paraensis Ducke</v>
      </c>
      <c r="F4346" s="64" t="s">
        <v>78</v>
      </c>
      <c r="G4346" s="64">
        <v>188</v>
      </c>
      <c r="H4346" s="97">
        <f>CENSO[[#This Row],[CAP (cm)]]/PI()</f>
        <v>59.842258602552647</v>
      </c>
      <c r="I4346" s="64">
        <v>19</v>
      </c>
      <c r="J4346" s="96">
        <f>(PI()*(CENSO[[#This Row],[DAP (cm)]]^2))/40000</f>
        <v>0.28125861543199743</v>
      </c>
      <c r="K4346" s="96">
        <f>CENSO[[#This Row],[g (m²)]]*CENSO[[#This Row],[H (m)]]*0.7</f>
        <v>3.7407395852455654</v>
      </c>
      <c r="L4346" s="64">
        <v>1</v>
      </c>
      <c r="M4346" s="65">
        <v>366321.299999999</v>
      </c>
      <c r="N4346" s="87">
        <v>9702229.5</v>
      </c>
      <c r="O4346" s="87" t="s">
        <v>1227</v>
      </c>
      <c r="P4346" s="87" t="str">
        <f>VLOOKUP(CENSO[[#This Row],[DAP (cm)]],CD[],2,TRUE)</f>
        <v>TORA</v>
      </c>
      <c r="Q4346" s="87" t="str">
        <f>VLOOKUP(CENSO[[#This Row],[DAP (cm)]],DD[],2,TRUE)</f>
        <v>50├ 60</v>
      </c>
      <c r="R4346" s="87" t="str" cm="1">
        <f t="array" ref="R4346">INDEX(_xlfn.TEXTSPLIT(CENSO[[#This Row],[NOME CIENTIFICO]]," "),1)</f>
        <v>Rauvolfia</v>
      </c>
      <c r="S4346" s="98" t="s">
        <v>1004</v>
      </c>
      <c r="T4346" s="87">
        <f>_xlfn.MINIFS(CENSO[DAP (cm)],CENSO[NOME CIENTIFICO],CENSO[[#This Row],[NOME CIENTIFICO]])</f>
        <v>40.743665431525208</v>
      </c>
      <c r="U43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4346" s="87" t="str">
        <f>IF(CENSO[[#This Row],[DAP (cm)]]&lt;CENSO[[#This Row],[DMCE (cm)]],"DAP &lt; DMCE","DAP ≥ DMCE")</f>
        <v>DAP ≥ DMCE</v>
      </c>
      <c r="W4346" s="87" t="str">
        <f>IF(CENSO[[#This Row],[DAP (cm)]]&gt;200, "Superior", "Inferior")</f>
        <v>Inferior</v>
      </c>
      <c r="X4346" s="87" t="str">
        <f>VLOOKUP(CENSO[[#This Row],[NOME COMUM]],ESPECIES[],4,FALSE)</f>
        <v>Não</v>
      </c>
      <c r="Y4346" s="87" t="str">
        <f>IF(IFERROR(VLOOKUP(CENSO[[#This Row],[NOME COMUM]],COMERCIAIS[],2, FALSE), "Não") &lt;&gt; "Não", "Sim", "Não")</f>
        <v>Não</v>
      </c>
      <c r="Z4346" s="133">
        <f>CENSO[[#This Row],[g (m²)]]/SUM(AEEF[AEEF-UT])</f>
        <v>4.9210179455847001E-4</v>
      </c>
      <c r="AA4346" s="133">
        <f>CENSO[[#This Row],[v (m³)]]/SUM(AEEF[AEEF-UT])</f>
        <v>6.5449538676276503E-3</v>
      </c>
    </row>
    <row r="4347" spans="1:27" ht="14">
      <c r="A4347" s="86">
        <v>1</v>
      </c>
      <c r="B4347" s="86">
        <v>2</v>
      </c>
      <c r="C4347" s="63">
        <v>119</v>
      </c>
      <c r="D4347" s="63">
        <v>4347</v>
      </c>
      <c r="E4347" s="63" t="str">
        <f>VLOOKUP(CENSO[[#This Row],[NOME COMUM]],ESPECIES[],2,FALSE)</f>
        <v>Alexa grandiflora Ducke</v>
      </c>
      <c r="F4347" s="64" t="s">
        <v>13</v>
      </c>
      <c r="G4347" s="64">
        <v>157</v>
      </c>
      <c r="H4347" s="97">
        <f>CENSO[[#This Row],[CAP (cm)]]/PI()</f>
        <v>49.974652130855141</v>
      </c>
      <c r="I4347" s="64">
        <v>20</v>
      </c>
      <c r="J4347" s="96">
        <f>(PI()*(CENSO[[#This Row],[DAP (cm)]]^2))/40000</f>
        <v>0.19615050961360647</v>
      </c>
      <c r="K4347" s="96">
        <f>CENSO[[#This Row],[g (m²)]]*CENSO[[#This Row],[H (m)]]*0.7</f>
        <v>2.7461071345904906</v>
      </c>
      <c r="L4347" s="64">
        <v>1</v>
      </c>
      <c r="M4347" s="65">
        <v>366312.2</v>
      </c>
      <c r="N4347" s="87">
        <v>9702233.8000000007</v>
      </c>
      <c r="O4347" s="98" t="s">
        <v>1225</v>
      </c>
      <c r="P4347" s="87" t="str">
        <f>VLOOKUP(CENSO[[#This Row],[DAP (cm)]],CD[],2,TRUE)</f>
        <v>TORETE</v>
      </c>
      <c r="Q4347" s="87" t="str">
        <f>VLOOKUP(CENSO[[#This Row],[DAP (cm)]],DD[],2,TRUE)</f>
        <v>40├ 50</v>
      </c>
      <c r="R4347" s="87" t="str" cm="1">
        <f t="array" ref="R4347">INDEX(_xlfn.TEXTSPLIT(CENSO[[#This Row],[NOME CIENTIFICO]]," "),1)</f>
        <v>Alexa</v>
      </c>
      <c r="S4347" s="98" t="s">
        <v>1004</v>
      </c>
      <c r="T4347" s="87">
        <f>_xlfn.MINIFS(CENSO[DAP (cm)],CENSO[NOME CIENTIFICO],CENSO[[#This Row],[NOME CIENTIFICO]])</f>
        <v>39.788735772973837</v>
      </c>
      <c r="U43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47" s="87" t="str">
        <f>IF(CENSO[[#This Row],[DAP (cm)]]&lt;CENSO[[#This Row],[DMCE (cm)]],"DAP &lt; DMCE","DAP ≥ DMCE")</f>
        <v>DAP &lt; DMCE</v>
      </c>
      <c r="W4347" s="87" t="str">
        <f>IF(CENSO[[#This Row],[DAP (cm)]]&gt;200, "Superior", "Inferior")</f>
        <v>Inferior</v>
      </c>
      <c r="X4347" s="87" t="str">
        <f>VLOOKUP(CENSO[[#This Row],[NOME COMUM]],ESPECIES[],4,FALSE)</f>
        <v>Não</v>
      </c>
      <c r="Y4347" s="87" t="str">
        <f>IF(IFERROR(VLOOKUP(CENSO[[#This Row],[NOME COMUM]],COMERCIAIS[],2, FALSE), "Não") &lt;&gt; "Não", "Sim", "Não")</f>
        <v>Não</v>
      </c>
      <c r="Z4347" s="133">
        <f>CENSO[[#This Row],[g (m²)]]/SUM(AEEF[AEEF-UT])</f>
        <v>3.4319310587572804E-4</v>
      </c>
      <c r="AA4347" s="133">
        <f>CENSO[[#This Row],[v (m³)]]/SUM(AEEF[AEEF-UT])</f>
        <v>4.8047034822601923E-3</v>
      </c>
    </row>
    <row r="4348" spans="1:27" ht="14">
      <c r="A4348" s="86">
        <v>1</v>
      </c>
      <c r="B4348" s="86">
        <v>2</v>
      </c>
      <c r="C4348" s="63">
        <v>119</v>
      </c>
      <c r="D4348" s="63">
        <v>4348</v>
      </c>
      <c r="E4348" s="63" t="str">
        <f>VLOOKUP(CENSO[[#This Row],[NOME COMUM]],ESPECIES[],2,FALSE)</f>
        <v>Couratari guianensis Aubl.</v>
      </c>
      <c r="F4348" s="64" t="s">
        <v>6</v>
      </c>
      <c r="G4348" s="64">
        <v>180</v>
      </c>
      <c r="H4348" s="97">
        <f>CENSO[[#This Row],[CAP (cm)]]/PI()</f>
        <v>57.295779513082323</v>
      </c>
      <c r="I4348" s="64">
        <v>23</v>
      </c>
      <c r="J4348" s="96">
        <f>(PI()*(CENSO[[#This Row],[DAP (cm)]]^2))/40000</f>
        <v>0.25783100780887047</v>
      </c>
      <c r="K4348" s="96">
        <f>CENSO[[#This Row],[g (m²)]]*CENSO[[#This Row],[H (m)]]*0.7</f>
        <v>4.1510792257228148</v>
      </c>
      <c r="L4348" s="64">
        <v>1</v>
      </c>
      <c r="M4348" s="65">
        <v>366294.59999999899</v>
      </c>
      <c r="N4348" s="87">
        <v>9702241</v>
      </c>
      <c r="O4348" s="87" t="s">
        <v>1228</v>
      </c>
      <c r="P4348" s="87" t="str">
        <f>VLOOKUP(CENSO[[#This Row],[DAP (cm)]],CD[],2,TRUE)</f>
        <v>TORA</v>
      </c>
      <c r="Q4348" s="87" t="str">
        <f>VLOOKUP(CENSO[[#This Row],[DAP (cm)]],DD[],2,TRUE)</f>
        <v>50├ 60</v>
      </c>
      <c r="R4348" s="87" t="str" cm="1">
        <f t="array" ref="R4348">INDEX(_xlfn.TEXTSPLIT(CENSO[[#This Row],[NOME CIENTIFICO]]," "),1)</f>
        <v>Couratari</v>
      </c>
      <c r="S4348" s="98" t="s">
        <v>1004</v>
      </c>
      <c r="T4348" s="87">
        <f>_xlfn.MINIFS(CENSO[DAP (cm)],CENSO[NOME CIENTIFICO],CENSO[[#This Row],[NOME CIENTIFICO]])</f>
        <v>38.833806114422465</v>
      </c>
      <c r="U43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48" s="87" t="str">
        <f>IF(CENSO[[#This Row],[DAP (cm)]]&lt;CENSO[[#This Row],[DMCE (cm)]],"DAP &lt; DMCE","DAP ≥ DMCE")</f>
        <v>DAP ≥ DMCE</v>
      </c>
      <c r="W4348" s="87" t="str">
        <f>IF(CENSO[[#This Row],[DAP (cm)]]&gt;200, "Superior", "Inferior")</f>
        <v>Inferior</v>
      </c>
      <c r="X4348" s="87" t="str">
        <f>VLOOKUP(CENSO[[#This Row],[NOME COMUM]],ESPECIES[],4,FALSE)</f>
        <v>Não</v>
      </c>
      <c r="Y4348" s="87" t="str">
        <f>IF(IFERROR(VLOOKUP(CENSO[[#This Row],[NOME COMUM]],COMERCIAIS[],2, FALSE), "Não") &lt;&gt; "Não", "Sim", "Não")</f>
        <v>Sim</v>
      </c>
      <c r="Z4348" s="133">
        <f>CENSO[[#This Row],[g (m²)]]/SUM(AEEF[AEEF-UT])</f>
        <v>4.5111187595332813E-4</v>
      </c>
      <c r="AA4348" s="133">
        <f>CENSO[[#This Row],[v (m³)]]/SUM(AEEF[AEEF-UT])</f>
        <v>7.2629012028485838E-3</v>
      </c>
    </row>
    <row r="4349" spans="1:27" ht="14">
      <c r="A4349" s="86">
        <v>1</v>
      </c>
      <c r="B4349" s="86">
        <v>2</v>
      </c>
      <c r="C4349" s="63">
        <v>119</v>
      </c>
      <c r="D4349" s="63">
        <v>4349</v>
      </c>
      <c r="E4349" s="63" t="str">
        <f>VLOOKUP(CENSO[[#This Row],[NOME COMUM]],ESPECIES[],2,FALSE)</f>
        <v>Didymopanax calvum Decne. &amp; Planch.</v>
      </c>
      <c r="F4349" s="64" t="s">
        <v>52</v>
      </c>
      <c r="G4349" s="64">
        <v>193</v>
      </c>
      <c r="H4349" s="97">
        <f>CENSO[[#This Row],[CAP (cm)]]/PI()</f>
        <v>61.4338080334716</v>
      </c>
      <c r="I4349" s="64">
        <v>20</v>
      </c>
      <c r="J4349" s="96">
        <f>(PI()*(CENSO[[#This Row],[DAP (cm)]]^2))/40000</f>
        <v>0.29641812376150045</v>
      </c>
      <c r="K4349" s="96">
        <f>CENSO[[#This Row],[g (m²)]]*CENSO[[#This Row],[H (m)]]*0.7</f>
        <v>4.1498537326610059</v>
      </c>
      <c r="L4349" s="64">
        <v>1</v>
      </c>
      <c r="M4349" s="65">
        <v>366291.4</v>
      </c>
      <c r="N4349" s="87">
        <v>9702234.8000000007</v>
      </c>
      <c r="O4349" s="87" t="s">
        <v>1227</v>
      </c>
      <c r="P4349" s="87" t="str">
        <f>VLOOKUP(CENSO[[#This Row],[DAP (cm)]],CD[],2,TRUE)</f>
        <v>TORA</v>
      </c>
      <c r="Q4349" s="87" t="str">
        <f>VLOOKUP(CENSO[[#This Row],[DAP (cm)]],DD[],2,TRUE)</f>
        <v>60├ 70</v>
      </c>
      <c r="R4349" s="87" t="str" cm="1">
        <f t="array" ref="R4349">INDEX(_xlfn.TEXTSPLIT(CENSO[[#This Row],[NOME CIENTIFICO]]," "),1)</f>
        <v>Didymopanax</v>
      </c>
      <c r="S4349" s="98" t="s">
        <v>1004</v>
      </c>
      <c r="T4349" s="87">
        <f>_xlfn.MINIFS(CENSO[DAP (cm)],CENSO[NOME CIENTIFICO],CENSO[[#This Row],[NOME CIENTIFICO]])</f>
        <v>46.791553269017228</v>
      </c>
      <c r="U43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56.791553269017228</v>
      </c>
      <c r="V4349" s="87" t="str">
        <f>IF(CENSO[[#This Row],[DAP (cm)]]&lt;CENSO[[#This Row],[DMCE (cm)]],"DAP &lt; DMCE","DAP ≥ DMCE")</f>
        <v>DAP ≥ DMCE</v>
      </c>
      <c r="W4349" s="87" t="str">
        <f>IF(CENSO[[#This Row],[DAP (cm)]]&gt;200, "Superior", "Inferior")</f>
        <v>Inferior</v>
      </c>
      <c r="X4349" s="87" t="str">
        <f>VLOOKUP(CENSO[[#This Row],[NOME COMUM]],ESPECIES[],4,FALSE)</f>
        <v>Não</v>
      </c>
      <c r="Y4349" s="87" t="str">
        <f>IF(IFERROR(VLOOKUP(CENSO[[#This Row],[NOME COMUM]],COMERCIAIS[],2, FALSE), "Não") &lt;&gt; "Não", "Sim", "Não")</f>
        <v>Não</v>
      </c>
      <c r="Z4349" s="133">
        <f>CENSO[[#This Row],[g (m²)]]/SUM(AEEF[AEEF-UT])</f>
        <v>5.1862550207979992E-4</v>
      </c>
      <c r="AA4349" s="133">
        <f>CENSO[[#This Row],[v (m³)]]/SUM(AEEF[AEEF-UT])</f>
        <v>7.2607570291171979E-3</v>
      </c>
    </row>
    <row r="4350" spans="1:27" ht="14">
      <c r="A4350" s="86">
        <v>1</v>
      </c>
      <c r="B4350" s="86">
        <v>2</v>
      </c>
      <c r="C4350" s="63">
        <v>119</v>
      </c>
      <c r="D4350" s="63">
        <v>4350</v>
      </c>
      <c r="E4350" s="63" t="str">
        <f>VLOOKUP(CENSO[[#This Row],[NOME COMUM]],ESPECIES[],2,FALSE)</f>
        <v>Didymopanax calvum Decne. &amp; Planch.</v>
      </c>
      <c r="F4350" s="64" t="s">
        <v>52</v>
      </c>
      <c r="G4350" s="64">
        <v>170</v>
      </c>
      <c r="H4350" s="97">
        <f>CENSO[[#This Row],[CAP (cm)]]/PI()</f>
        <v>54.112680651244418</v>
      </c>
      <c r="I4350" s="64">
        <v>18</v>
      </c>
      <c r="J4350" s="96">
        <f>(PI()*(CENSO[[#This Row],[DAP (cm)]]^2))/40000</f>
        <v>0.2299788927677888</v>
      </c>
      <c r="K4350" s="96">
        <f>CENSO[[#This Row],[g (m²)]]*CENSO[[#This Row],[H (m)]]*0.7</f>
        <v>2.8977340488741388</v>
      </c>
      <c r="L4350" s="64">
        <v>1</v>
      </c>
      <c r="M4350" s="65">
        <v>366291.4</v>
      </c>
      <c r="N4350" s="87">
        <v>9702232.5999999903</v>
      </c>
      <c r="O4350" s="98" t="s">
        <v>1225</v>
      </c>
      <c r="P4350" s="87" t="str">
        <f>VLOOKUP(CENSO[[#This Row],[DAP (cm)]],CD[],2,TRUE)</f>
        <v>TORA</v>
      </c>
      <c r="Q4350" s="87" t="str">
        <f>VLOOKUP(CENSO[[#This Row],[DAP (cm)]],DD[],2,TRUE)</f>
        <v>50├ 60</v>
      </c>
      <c r="R4350" s="87" t="str" cm="1">
        <f t="array" ref="R4350">INDEX(_xlfn.TEXTSPLIT(CENSO[[#This Row],[NOME CIENTIFICO]]," "),1)</f>
        <v>Didymopanax</v>
      </c>
      <c r="S4350" s="98" t="s">
        <v>1004</v>
      </c>
      <c r="T4350" s="87">
        <f>_xlfn.MINIFS(CENSO[DAP (cm)],CENSO[NOME CIENTIFICO],CENSO[[#This Row],[NOME CIENTIFICO]])</f>
        <v>46.791553269017228</v>
      </c>
      <c r="U43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56.791553269017228</v>
      </c>
      <c r="V4350" s="87" t="str">
        <f>IF(CENSO[[#This Row],[DAP (cm)]]&lt;CENSO[[#This Row],[DMCE (cm)]],"DAP &lt; DMCE","DAP ≥ DMCE")</f>
        <v>DAP &lt; DMCE</v>
      </c>
      <c r="W4350" s="87" t="str">
        <f>IF(CENSO[[#This Row],[DAP (cm)]]&gt;200, "Superior", "Inferior")</f>
        <v>Inferior</v>
      </c>
      <c r="X4350" s="87" t="str">
        <f>VLOOKUP(CENSO[[#This Row],[NOME COMUM]],ESPECIES[],4,FALSE)</f>
        <v>Não</v>
      </c>
      <c r="Y4350" s="87" t="str">
        <f>IF(IFERROR(VLOOKUP(CENSO[[#This Row],[NOME COMUM]],COMERCIAIS[],2, FALSE), "Não") &lt;&gt; "Não", "Sim", "Não")</f>
        <v>Não</v>
      </c>
      <c r="Z4350" s="133">
        <f>CENSO[[#This Row],[g (m²)]]/SUM(AEEF[AEEF-UT])</f>
        <v>4.0238065478553035E-4</v>
      </c>
      <c r="AA4350" s="133">
        <f>CENSO[[#This Row],[v (m³)]]/SUM(AEEF[AEEF-UT])</f>
        <v>5.069996250297683E-3</v>
      </c>
    </row>
    <row r="4351" spans="1:27" ht="14">
      <c r="A4351" s="86">
        <v>1</v>
      </c>
      <c r="B4351" s="86">
        <v>2</v>
      </c>
      <c r="C4351" s="63">
        <v>119</v>
      </c>
      <c r="D4351" s="63">
        <v>4351</v>
      </c>
      <c r="E4351" s="63" t="str">
        <f>VLOOKUP(CENSO[[#This Row],[NOME COMUM]],ESPECIES[],2,FALSE)</f>
        <v>Piptadenia suaveolens Miq.</v>
      </c>
      <c r="F4351" s="64" t="s">
        <v>22</v>
      </c>
      <c r="G4351" s="64">
        <v>187</v>
      </c>
      <c r="H4351" s="97">
        <f>CENSO[[#This Row],[CAP (cm)]]/PI()</f>
        <v>59.523948716368857</v>
      </c>
      <c r="I4351" s="64">
        <v>18</v>
      </c>
      <c r="J4351" s="96">
        <f>(PI()*(CENSO[[#This Row],[DAP (cm)]]^2))/40000</f>
        <v>0.27827446024902436</v>
      </c>
      <c r="K4351" s="96">
        <f>CENSO[[#This Row],[g (m²)]]*CENSO[[#This Row],[H (m)]]*0.7</f>
        <v>3.5062581991377066</v>
      </c>
      <c r="L4351" s="64">
        <v>1</v>
      </c>
      <c r="M4351" s="65">
        <v>366287.59999999899</v>
      </c>
      <c r="N4351" s="87">
        <v>9702223.3000000007</v>
      </c>
      <c r="O4351" s="87" t="s">
        <v>1228</v>
      </c>
      <c r="P4351" s="87" t="str">
        <f>VLOOKUP(CENSO[[#This Row],[DAP (cm)]],CD[],2,TRUE)</f>
        <v>TORA</v>
      </c>
      <c r="Q4351" s="87" t="str">
        <f>VLOOKUP(CENSO[[#This Row],[DAP (cm)]],DD[],2,TRUE)</f>
        <v>50├ 60</v>
      </c>
      <c r="R4351" s="87" t="str" cm="1">
        <f t="array" ref="R4351">INDEX(_xlfn.TEXTSPLIT(CENSO[[#This Row],[NOME CIENTIFICO]]," "),1)</f>
        <v>Piptadenia</v>
      </c>
      <c r="S4351" s="98" t="s">
        <v>1004</v>
      </c>
      <c r="T4351" s="87">
        <f>_xlfn.MINIFS(CENSO[DAP (cm)],CENSO[NOME CIENTIFICO],CENSO[[#This Row],[NOME CIENTIFICO]])</f>
        <v>39.788735772973837</v>
      </c>
      <c r="U43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51" s="87" t="str">
        <f>IF(CENSO[[#This Row],[DAP (cm)]]&lt;CENSO[[#This Row],[DMCE (cm)]],"DAP &lt; DMCE","DAP ≥ DMCE")</f>
        <v>DAP ≥ DMCE</v>
      </c>
      <c r="W4351" s="87" t="str">
        <f>IF(CENSO[[#This Row],[DAP (cm)]]&gt;200, "Superior", "Inferior")</f>
        <v>Inferior</v>
      </c>
      <c r="X4351" s="87" t="str">
        <f>VLOOKUP(CENSO[[#This Row],[NOME COMUM]],ESPECIES[],4,FALSE)</f>
        <v>Não</v>
      </c>
      <c r="Y4351" s="87" t="str">
        <f>IF(IFERROR(VLOOKUP(CENSO[[#This Row],[NOME COMUM]],COMERCIAIS[],2, FALSE), "Não") &lt;&gt; "Não", "Sim", "Não")</f>
        <v>Sim</v>
      </c>
      <c r="Z4351" s="133">
        <f>CENSO[[#This Row],[g (m²)]]/SUM(AEEF[AEEF-UT])</f>
        <v>4.8688059229049158E-4</v>
      </c>
      <c r="AA4351" s="133">
        <f>CENSO[[#This Row],[v (m³)]]/SUM(AEEF[AEEF-UT])</f>
        <v>6.1346954628601937E-3</v>
      </c>
    </row>
    <row r="4352" spans="1:27" ht="14">
      <c r="A4352" s="86">
        <v>1</v>
      </c>
      <c r="B4352" s="86">
        <v>2</v>
      </c>
      <c r="C4352" s="63">
        <v>119</v>
      </c>
      <c r="D4352" s="63">
        <v>4352</v>
      </c>
      <c r="E4352" s="63" t="str">
        <f>VLOOKUP(CENSO[[#This Row],[NOME COMUM]],ESPECIES[],2,FALSE)</f>
        <v>Alexa grandiflora Ducke</v>
      </c>
      <c r="F4352" s="64" t="s">
        <v>13</v>
      </c>
      <c r="G4352" s="64">
        <v>160</v>
      </c>
      <c r="H4352" s="97">
        <f>CENSO[[#This Row],[CAP (cm)]]/PI()</f>
        <v>50.929581789406512</v>
      </c>
      <c r="I4352" s="64">
        <v>13</v>
      </c>
      <c r="J4352" s="96">
        <f>(PI()*(CENSO[[#This Row],[DAP (cm)]]^2))/40000</f>
        <v>0.20371832715762608</v>
      </c>
      <c r="K4352" s="96">
        <f>CENSO[[#This Row],[g (m²)]]*CENSO[[#This Row],[H (m)]]*0.7</f>
        <v>1.8538367771343973</v>
      </c>
      <c r="L4352" s="64">
        <v>2</v>
      </c>
      <c r="M4352" s="65">
        <v>366291.7</v>
      </c>
      <c r="N4352" s="87">
        <v>9702215.9000000004</v>
      </c>
      <c r="O4352" s="87" t="s">
        <v>1227</v>
      </c>
      <c r="P4352" s="87" t="str">
        <f>VLOOKUP(CENSO[[#This Row],[DAP (cm)]],CD[],2,TRUE)</f>
        <v>TORA</v>
      </c>
      <c r="Q4352" s="87" t="str">
        <f>VLOOKUP(CENSO[[#This Row],[DAP (cm)]],DD[],2,TRUE)</f>
        <v>50├ 60</v>
      </c>
      <c r="R4352" s="87" t="str" cm="1">
        <f t="array" ref="R4352">INDEX(_xlfn.TEXTSPLIT(CENSO[[#This Row],[NOME CIENTIFICO]]," "),1)</f>
        <v>Alexa</v>
      </c>
      <c r="S4352" s="98" t="s">
        <v>1004</v>
      </c>
      <c r="T4352" s="87">
        <f>_xlfn.MINIFS(CENSO[DAP (cm)],CENSO[NOME CIENTIFICO],CENSO[[#This Row],[NOME CIENTIFICO]])</f>
        <v>39.788735772973837</v>
      </c>
      <c r="U43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52" s="87" t="str">
        <f>IF(CENSO[[#This Row],[DAP (cm)]]&lt;CENSO[[#This Row],[DMCE (cm)]],"DAP &lt; DMCE","DAP ≥ DMCE")</f>
        <v>DAP ≥ DMCE</v>
      </c>
      <c r="W4352" s="87" t="str">
        <f>IF(CENSO[[#This Row],[DAP (cm)]]&gt;200, "Superior", "Inferior")</f>
        <v>Inferior</v>
      </c>
      <c r="X4352" s="87" t="str">
        <f>VLOOKUP(CENSO[[#This Row],[NOME COMUM]],ESPECIES[],4,FALSE)</f>
        <v>Não</v>
      </c>
      <c r="Y4352" s="87" t="str">
        <f>IF(IFERROR(VLOOKUP(CENSO[[#This Row],[NOME COMUM]],COMERCIAIS[],2, FALSE), "Não") &lt;&gt; "Não", "Sim", "Não")</f>
        <v>Não</v>
      </c>
      <c r="Z4352" s="133">
        <f>CENSO[[#This Row],[g (m²)]]/SUM(AEEF[AEEF-UT])</f>
        <v>3.5643407482732108E-4</v>
      </c>
      <c r="AA4352" s="133">
        <f>CENSO[[#This Row],[v (m³)]]/SUM(AEEF[AEEF-UT])</f>
        <v>3.2435500809286214E-3</v>
      </c>
    </row>
    <row r="4353" spans="1:27" ht="14">
      <c r="A4353" s="86">
        <v>1</v>
      </c>
      <c r="B4353" s="86">
        <v>2</v>
      </c>
      <c r="C4353" s="63">
        <v>119</v>
      </c>
      <c r="D4353" s="63">
        <v>4353</v>
      </c>
      <c r="E4353" s="63" t="str">
        <f>VLOOKUP(CENSO[[#This Row],[NOME COMUM]],ESPECIES[],2,FALSE)</f>
        <v>Erisma uncinatum Warm.</v>
      </c>
      <c r="F4353" s="64" t="s">
        <v>98</v>
      </c>
      <c r="G4353" s="64">
        <v>450</v>
      </c>
      <c r="H4353" s="97">
        <f>CENSO[[#This Row],[CAP (cm)]]/PI()</f>
        <v>143.23944878270581</v>
      </c>
      <c r="I4353" s="64">
        <v>13</v>
      </c>
      <c r="J4353" s="96">
        <f>(PI()*(CENSO[[#This Row],[DAP (cm)]]^2))/40000</f>
        <v>1.6114437988054404</v>
      </c>
      <c r="K4353" s="96">
        <f>CENSO[[#This Row],[g (m²)]]*CENSO[[#This Row],[H (m)]]*0.7</f>
        <v>14.664138569129507</v>
      </c>
      <c r="L4353" s="64">
        <v>1</v>
      </c>
      <c r="M4353" s="65">
        <v>366289.299999999</v>
      </c>
      <c r="N4353" s="87">
        <v>9702204.8000000007</v>
      </c>
      <c r="O4353" s="87" t="s">
        <v>1228</v>
      </c>
      <c r="P4353" s="87" t="str">
        <f>VLOOKUP(CENSO[[#This Row],[DAP (cm)]],CD[],2,TRUE)</f>
        <v>TORA</v>
      </c>
      <c r="Q4353" s="87" t="str">
        <f>VLOOKUP(CENSO[[#This Row],[DAP (cm)]],DD[],2,TRUE)</f>
        <v>140├ 150</v>
      </c>
      <c r="R4353" s="87" t="str" cm="1">
        <f t="array" ref="R4353">INDEX(_xlfn.TEXTSPLIT(CENSO[[#This Row],[NOME CIENTIFICO]]," "),1)</f>
        <v>Erisma</v>
      </c>
      <c r="S4353" s="98" t="s">
        <v>1004</v>
      </c>
      <c r="T4353" s="87">
        <f>_xlfn.MINIFS(CENSO[DAP (cm)],CENSO[NOME CIENTIFICO],CENSO[[#This Row],[NOME CIENTIFICO]])</f>
        <v>41.38028520389279</v>
      </c>
      <c r="U43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353" s="87" t="str">
        <f>IF(CENSO[[#This Row],[DAP (cm)]]&lt;CENSO[[#This Row],[DMCE (cm)]],"DAP &lt; DMCE","DAP ≥ DMCE")</f>
        <v>DAP ≥ DMCE</v>
      </c>
      <c r="W4353" s="87" t="str">
        <f>IF(CENSO[[#This Row],[DAP (cm)]]&gt;200, "Superior", "Inferior")</f>
        <v>Inferior</v>
      </c>
      <c r="X4353" s="87" t="str">
        <f>VLOOKUP(CENSO[[#This Row],[NOME COMUM]],ESPECIES[],4,FALSE)</f>
        <v>Não</v>
      </c>
      <c r="Y4353" s="87" t="str">
        <f>IF(IFERROR(VLOOKUP(CENSO[[#This Row],[NOME COMUM]],COMERCIAIS[],2, FALSE), "Não") &lt;&gt; "Não", "Sim", "Não")</f>
        <v>Sim</v>
      </c>
      <c r="Z4353" s="133">
        <f>CENSO[[#This Row],[g (m²)]]/SUM(AEEF[AEEF-UT])</f>
        <v>2.8194492247083009E-3</v>
      </c>
      <c r="AA4353" s="133">
        <f>CENSO[[#This Row],[v (m³)]]/SUM(AEEF[AEEF-UT])</f>
        <v>2.5656987944845538E-2</v>
      </c>
    </row>
    <row r="4354" spans="1:27" ht="14">
      <c r="A4354" s="86">
        <v>1</v>
      </c>
      <c r="B4354" s="86">
        <v>2</v>
      </c>
      <c r="C4354" s="63">
        <v>119</v>
      </c>
      <c r="D4354" s="63">
        <v>4354</v>
      </c>
      <c r="E4354" s="63" t="str">
        <f>VLOOKUP(CENSO[[#This Row],[NOME COMUM]],ESPECIES[],2,FALSE)</f>
        <v>Alexa grandiflora Ducke</v>
      </c>
      <c r="F4354" s="64" t="s">
        <v>13</v>
      </c>
      <c r="G4354" s="64">
        <v>248</v>
      </c>
      <c r="H4354" s="97">
        <f>CENSO[[#This Row],[CAP (cm)]]/PI()</f>
        <v>78.940851773580093</v>
      </c>
      <c r="I4354" s="64">
        <v>18</v>
      </c>
      <c r="J4354" s="96">
        <f>(PI()*(CENSO[[#This Row],[DAP (cm)]]^2))/40000</f>
        <v>0.48943328099619665</v>
      </c>
      <c r="K4354" s="96">
        <f>CENSO[[#This Row],[g (m²)]]*CENSO[[#This Row],[H (m)]]*0.7</f>
        <v>6.1668593405520777</v>
      </c>
      <c r="L4354" s="64">
        <v>1</v>
      </c>
      <c r="M4354" s="65">
        <v>366315.799999999</v>
      </c>
      <c r="N4354" s="87">
        <v>9702206.3000000007</v>
      </c>
      <c r="O4354" s="87" t="s">
        <v>1227</v>
      </c>
      <c r="P4354" s="87" t="str">
        <f>VLOOKUP(CENSO[[#This Row],[DAP (cm)]],CD[],2,TRUE)</f>
        <v>TORA</v>
      </c>
      <c r="Q4354" s="87" t="str">
        <f>VLOOKUP(CENSO[[#This Row],[DAP (cm)]],DD[],2,TRUE)</f>
        <v>70├ 80</v>
      </c>
      <c r="R4354" s="87" t="str" cm="1">
        <f t="array" ref="R4354">INDEX(_xlfn.TEXTSPLIT(CENSO[[#This Row],[NOME CIENTIFICO]]," "),1)</f>
        <v>Alexa</v>
      </c>
      <c r="S4354" s="98" t="s">
        <v>1004</v>
      </c>
      <c r="T4354" s="87">
        <f>_xlfn.MINIFS(CENSO[DAP (cm)],CENSO[NOME CIENTIFICO],CENSO[[#This Row],[NOME CIENTIFICO]])</f>
        <v>39.788735772973837</v>
      </c>
      <c r="U43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54" s="87" t="str">
        <f>IF(CENSO[[#This Row],[DAP (cm)]]&lt;CENSO[[#This Row],[DMCE (cm)]],"DAP &lt; DMCE","DAP ≥ DMCE")</f>
        <v>DAP ≥ DMCE</v>
      </c>
      <c r="W4354" s="87" t="str">
        <f>IF(CENSO[[#This Row],[DAP (cm)]]&gt;200, "Superior", "Inferior")</f>
        <v>Inferior</v>
      </c>
      <c r="X4354" s="87" t="str">
        <f>VLOOKUP(CENSO[[#This Row],[NOME COMUM]],ESPECIES[],4,FALSE)</f>
        <v>Não</v>
      </c>
      <c r="Y4354" s="87" t="str">
        <f>IF(IFERROR(VLOOKUP(CENSO[[#This Row],[NOME COMUM]],COMERCIAIS[],2, FALSE), "Não") &lt;&gt; "Não", "Sim", "Não")</f>
        <v>Não</v>
      </c>
      <c r="Z4354" s="133">
        <f>CENSO[[#This Row],[g (m²)]]/SUM(AEEF[AEEF-UT])</f>
        <v>8.5633286477263882E-4</v>
      </c>
      <c r="AA4354" s="133">
        <f>CENSO[[#This Row],[v (m³)]]/SUM(AEEF[AEEF-UT])</f>
        <v>1.0789794096135249E-2</v>
      </c>
    </row>
    <row r="4355" spans="1:27" ht="14">
      <c r="A4355" s="86">
        <v>1</v>
      </c>
      <c r="B4355" s="86">
        <v>2</v>
      </c>
      <c r="C4355" s="63">
        <v>119</v>
      </c>
      <c r="D4355" s="63">
        <v>4355</v>
      </c>
      <c r="E4355" s="63" t="str">
        <f>VLOOKUP(CENSO[[#This Row],[NOME COMUM]],ESPECIES[],2,FALSE)</f>
        <v>Pouteria sp.</v>
      </c>
      <c r="F4355" s="64" t="s">
        <v>83</v>
      </c>
      <c r="G4355" s="64">
        <v>201</v>
      </c>
      <c r="H4355" s="97">
        <f>CENSO[[#This Row],[CAP (cm)]]/PI()</f>
        <v>63.980287122941931</v>
      </c>
      <c r="I4355" s="64">
        <v>22</v>
      </c>
      <c r="J4355" s="96">
        <f>(PI()*(CENSO[[#This Row],[DAP (cm)]]^2))/40000</f>
        <v>0.32150094279278324</v>
      </c>
      <c r="K4355" s="96">
        <f>CENSO[[#This Row],[g (m²)]]*CENSO[[#This Row],[H (m)]]*0.7</f>
        <v>4.9511145190088621</v>
      </c>
      <c r="L4355" s="64">
        <v>1</v>
      </c>
      <c r="M4355" s="65">
        <v>366312.09999999899</v>
      </c>
      <c r="N4355" s="87">
        <v>9702197</v>
      </c>
      <c r="O4355" s="87" t="s">
        <v>1227</v>
      </c>
      <c r="P4355" s="87" t="str">
        <f>VLOOKUP(CENSO[[#This Row],[DAP (cm)]],CD[],2,TRUE)</f>
        <v>TORA</v>
      </c>
      <c r="Q4355" s="87" t="str">
        <f>VLOOKUP(CENSO[[#This Row],[DAP (cm)]],DD[],2,TRUE)</f>
        <v>60├ 70</v>
      </c>
      <c r="R4355" s="87" t="str" cm="1">
        <f t="array" ref="R4355">INDEX(_xlfn.TEXTSPLIT(CENSO[[#This Row],[NOME CIENTIFICO]]," "),1)</f>
        <v>Pouteria</v>
      </c>
      <c r="S4355" s="98" t="s">
        <v>1004</v>
      </c>
      <c r="T4355" s="87">
        <f>_xlfn.MINIFS(CENSO[DAP (cm)],CENSO[NOME CIENTIFICO],CENSO[[#This Row],[NOME CIENTIFICO]])</f>
        <v>39.788735772973837</v>
      </c>
      <c r="U43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55" s="87" t="str">
        <f>IF(CENSO[[#This Row],[DAP (cm)]]&lt;CENSO[[#This Row],[DMCE (cm)]],"DAP &lt; DMCE","DAP ≥ DMCE")</f>
        <v>DAP ≥ DMCE</v>
      </c>
      <c r="W4355" s="87" t="str">
        <f>IF(CENSO[[#This Row],[DAP (cm)]]&gt;200, "Superior", "Inferior")</f>
        <v>Inferior</v>
      </c>
      <c r="X4355" s="87" t="str">
        <f>VLOOKUP(CENSO[[#This Row],[NOME COMUM]],ESPECIES[],4,FALSE)</f>
        <v>Não</v>
      </c>
      <c r="Y4355" s="87" t="str">
        <f>IF(IFERROR(VLOOKUP(CENSO[[#This Row],[NOME COMUM]],COMERCIAIS[],2, FALSE), "Não") &lt;&gt; "Não", "Sim", "Não")</f>
        <v>Não</v>
      </c>
      <c r="Z4355" s="133">
        <f>CENSO[[#This Row],[g (m²)]]/SUM(AEEF[AEEF-UT])</f>
        <v>5.6251144754291399E-4</v>
      </c>
      <c r="AA4355" s="133">
        <f>CENSO[[#This Row],[v (m³)]]/SUM(AEEF[AEEF-UT])</f>
        <v>8.6626762921608747E-3</v>
      </c>
    </row>
    <row r="4356" spans="1:27" ht="14">
      <c r="A4356" s="86">
        <v>1</v>
      </c>
      <c r="B4356" s="86">
        <v>2</v>
      </c>
      <c r="C4356" s="63">
        <v>120</v>
      </c>
      <c r="D4356" s="63">
        <v>4356</v>
      </c>
      <c r="E4356" s="63" t="str">
        <f>VLOOKUP(CENSO[[#This Row],[NOME COMUM]],ESPECIES[],2,FALSE)</f>
        <v>Astronium lecointei Ducke</v>
      </c>
      <c r="F4356" s="64" t="s">
        <v>5</v>
      </c>
      <c r="G4356" s="64">
        <v>250</v>
      </c>
      <c r="H4356" s="97">
        <f>CENSO[[#This Row],[CAP (cm)]]/PI()</f>
        <v>79.577471545947674</v>
      </c>
      <c r="I4356" s="64">
        <v>23</v>
      </c>
      <c r="J4356" s="96">
        <f>(PI()*(CENSO[[#This Row],[DAP (cm)]]^2))/40000</f>
        <v>0.49735919716217297</v>
      </c>
      <c r="K4356" s="96">
        <f>CENSO[[#This Row],[g (m²)]]*CENSO[[#This Row],[H (m)]]*0.7</f>
        <v>8.0074830743109846</v>
      </c>
      <c r="L4356" s="64">
        <v>1</v>
      </c>
      <c r="M4356" s="65">
        <v>366340.7</v>
      </c>
      <c r="N4356" s="87">
        <v>9702172.3000000007</v>
      </c>
      <c r="O4356" s="87" t="s">
        <v>1228</v>
      </c>
      <c r="P4356" s="87" t="str">
        <f>VLOOKUP(CENSO[[#This Row],[DAP (cm)]],CD[],2,TRUE)</f>
        <v>TORA</v>
      </c>
      <c r="Q4356" s="87" t="str">
        <f>VLOOKUP(CENSO[[#This Row],[DAP (cm)]],DD[],2,TRUE)</f>
        <v>70├ 80</v>
      </c>
      <c r="R4356" s="87" t="str" cm="1">
        <f t="array" ref="R4356">INDEX(_xlfn.TEXTSPLIT(CENSO[[#This Row],[NOME CIENTIFICO]]," "),1)</f>
        <v>Astronium</v>
      </c>
      <c r="S4356" s="98" t="s">
        <v>1004</v>
      </c>
      <c r="T4356" s="87">
        <f>_xlfn.MINIFS(CENSO[DAP (cm)],CENSO[NOME CIENTIFICO],CENSO[[#This Row],[NOME CIENTIFICO]])</f>
        <v>40.107045659157627</v>
      </c>
      <c r="U43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356" s="87" t="str">
        <f>IF(CENSO[[#This Row],[DAP (cm)]]&lt;CENSO[[#This Row],[DMCE (cm)]],"DAP &lt; DMCE","DAP ≥ DMCE")</f>
        <v>DAP ≥ DMCE</v>
      </c>
      <c r="W4356" s="87" t="str">
        <f>IF(CENSO[[#This Row],[DAP (cm)]]&gt;200, "Superior", "Inferior")</f>
        <v>Inferior</v>
      </c>
      <c r="X4356" s="87" t="str">
        <f>VLOOKUP(CENSO[[#This Row],[NOME COMUM]],ESPECIES[],4,FALSE)</f>
        <v>Não</v>
      </c>
      <c r="Y4356" s="87" t="str">
        <f>IF(IFERROR(VLOOKUP(CENSO[[#This Row],[NOME COMUM]],COMERCIAIS[],2, FALSE), "Não") &lt;&gt; "Não", "Sim", "Não")</f>
        <v>Sim</v>
      </c>
      <c r="Z4356" s="133">
        <f>CENSO[[#This Row],[g (m²)]]/SUM(AEEF[AEEF-UT])</f>
        <v>8.7020037799638919E-4</v>
      </c>
      <c r="AA4356" s="133">
        <f>CENSO[[#This Row],[v (m³)]]/SUM(AEEF[AEEF-UT])</f>
        <v>1.4010226085741866E-2</v>
      </c>
    </row>
    <row r="4357" spans="1:27" ht="14">
      <c r="A4357" s="86">
        <v>1</v>
      </c>
      <c r="B4357" s="86">
        <v>2</v>
      </c>
      <c r="C4357" s="63">
        <v>120</v>
      </c>
      <c r="D4357" s="63">
        <v>4357</v>
      </c>
      <c r="E4357" s="63" t="str">
        <f>VLOOKUP(CENSO[[#This Row],[NOME COMUM]],ESPECIES[],2,FALSE)</f>
        <v>Astronium lecointei Ducke</v>
      </c>
      <c r="F4357" s="64" t="s">
        <v>5</v>
      </c>
      <c r="G4357" s="64">
        <v>170</v>
      </c>
      <c r="H4357" s="97">
        <f>CENSO[[#This Row],[CAP (cm)]]/PI()</f>
        <v>54.112680651244418</v>
      </c>
      <c r="I4357" s="64">
        <v>22</v>
      </c>
      <c r="J4357" s="96">
        <f>(PI()*(CENSO[[#This Row],[DAP (cm)]]^2))/40000</f>
        <v>0.2299788927677888</v>
      </c>
      <c r="K4357" s="96">
        <f>CENSO[[#This Row],[g (m²)]]*CENSO[[#This Row],[H (m)]]*0.7</f>
        <v>3.5416749486239474</v>
      </c>
      <c r="L4357" s="64">
        <v>1</v>
      </c>
      <c r="M4357" s="65">
        <v>366323.4</v>
      </c>
      <c r="N4357" s="87">
        <v>9702184.6999999899</v>
      </c>
      <c r="O4357" s="87" t="s">
        <v>1228</v>
      </c>
      <c r="P4357" s="87" t="str">
        <f>VLOOKUP(CENSO[[#This Row],[DAP (cm)]],CD[],2,TRUE)</f>
        <v>TORA</v>
      </c>
      <c r="Q4357" s="87" t="str">
        <f>VLOOKUP(CENSO[[#This Row],[DAP (cm)]],DD[],2,TRUE)</f>
        <v>50├ 60</v>
      </c>
      <c r="R4357" s="87" t="str" cm="1">
        <f t="array" ref="R4357">INDEX(_xlfn.TEXTSPLIT(CENSO[[#This Row],[NOME CIENTIFICO]]," "),1)</f>
        <v>Astronium</v>
      </c>
      <c r="S4357" s="98" t="s">
        <v>1004</v>
      </c>
      <c r="T4357" s="87">
        <f>_xlfn.MINIFS(CENSO[DAP (cm)],CENSO[NOME CIENTIFICO],CENSO[[#This Row],[NOME CIENTIFICO]])</f>
        <v>40.107045659157627</v>
      </c>
      <c r="U43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357" s="87" t="str">
        <f>IF(CENSO[[#This Row],[DAP (cm)]]&lt;CENSO[[#This Row],[DMCE (cm)]],"DAP &lt; DMCE","DAP ≥ DMCE")</f>
        <v>DAP ≥ DMCE</v>
      </c>
      <c r="W4357" s="87" t="str">
        <f>IF(CENSO[[#This Row],[DAP (cm)]]&gt;200, "Superior", "Inferior")</f>
        <v>Inferior</v>
      </c>
      <c r="X4357" s="87" t="str">
        <f>VLOOKUP(CENSO[[#This Row],[NOME COMUM]],ESPECIES[],4,FALSE)</f>
        <v>Não</v>
      </c>
      <c r="Y4357" s="87" t="str">
        <f>IF(IFERROR(VLOOKUP(CENSO[[#This Row],[NOME COMUM]],COMERCIAIS[],2, FALSE), "Não") &lt;&gt; "Não", "Sim", "Não")</f>
        <v>Sim</v>
      </c>
      <c r="Z4357" s="133">
        <f>CENSO[[#This Row],[g (m²)]]/SUM(AEEF[AEEF-UT])</f>
        <v>4.0238065478553035E-4</v>
      </c>
      <c r="AA4357" s="133">
        <f>CENSO[[#This Row],[v (m³)]]/SUM(AEEF[AEEF-UT])</f>
        <v>6.1966620836971676E-3</v>
      </c>
    </row>
    <row r="4358" spans="1:27" ht="14">
      <c r="A4358" s="86">
        <v>1</v>
      </c>
      <c r="B4358" s="86">
        <v>2</v>
      </c>
      <c r="C4358" s="63">
        <v>120</v>
      </c>
      <c r="D4358" s="63">
        <v>4358</v>
      </c>
      <c r="E4358" s="63" t="str">
        <f>VLOOKUP(CENSO[[#This Row],[NOME COMUM]],ESPECIES[],2,FALSE)</f>
        <v>Goupia glabra Aubl.</v>
      </c>
      <c r="F4358" s="64" t="s">
        <v>34</v>
      </c>
      <c r="G4358" s="64">
        <v>314</v>
      </c>
      <c r="H4358" s="97">
        <f>CENSO[[#This Row],[CAP (cm)]]/PI()</f>
        <v>99.949304261710282</v>
      </c>
      <c r="I4358" s="64">
        <v>15</v>
      </c>
      <c r="J4358" s="96">
        <f>(PI()*(CENSO[[#This Row],[DAP (cm)]]^2))/40000</f>
        <v>0.78460203845442589</v>
      </c>
      <c r="K4358" s="96">
        <f>CENSO[[#This Row],[g (m²)]]*CENSO[[#This Row],[H (m)]]*0.7</f>
        <v>8.2383214037714705</v>
      </c>
      <c r="L4358" s="64">
        <v>1</v>
      </c>
      <c r="M4358" s="65">
        <v>366331.7</v>
      </c>
      <c r="N4358" s="87">
        <v>9702202.9000000004</v>
      </c>
      <c r="O4358" s="87" t="s">
        <v>1228</v>
      </c>
      <c r="P4358" s="87" t="str">
        <f>VLOOKUP(CENSO[[#This Row],[DAP (cm)]],CD[],2,TRUE)</f>
        <v>TORA</v>
      </c>
      <c r="Q4358" s="87" t="str">
        <f>VLOOKUP(CENSO[[#This Row],[DAP (cm)]],DD[],2,TRUE)</f>
        <v>90├ 100</v>
      </c>
      <c r="R4358" s="87" t="str" cm="1">
        <f t="array" ref="R4358">INDEX(_xlfn.TEXTSPLIT(CENSO[[#This Row],[NOME CIENTIFICO]]," "),1)</f>
        <v>Goupia</v>
      </c>
      <c r="S4358" s="98" t="s">
        <v>1004</v>
      </c>
      <c r="T4358" s="87">
        <f>_xlfn.MINIFS(CENSO[DAP (cm)],CENSO[NOME CIENTIFICO],CENSO[[#This Row],[NOME CIENTIFICO]])</f>
        <v>40.107045659157627</v>
      </c>
      <c r="U43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358" s="87" t="str">
        <f>IF(CENSO[[#This Row],[DAP (cm)]]&lt;CENSO[[#This Row],[DMCE (cm)]],"DAP &lt; DMCE","DAP ≥ DMCE")</f>
        <v>DAP ≥ DMCE</v>
      </c>
      <c r="W4358" s="87" t="str">
        <f>IF(CENSO[[#This Row],[DAP (cm)]]&gt;200, "Superior", "Inferior")</f>
        <v>Inferior</v>
      </c>
      <c r="X4358" s="87" t="str">
        <f>VLOOKUP(CENSO[[#This Row],[NOME COMUM]],ESPECIES[],4,FALSE)</f>
        <v>Não</v>
      </c>
      <c r="Y4358" s="87" t="str">
        <f>IF(IFERROR(VLOOKUP(CENSO[[#This Row],[NOME COMUM]],COMERCIAIS[],2, FALSE), "Não") &lt;&gt; "Não", "Sim", "Não")</f>
        <v>Sim</v>
      </c>
      <c r="Z4358" s="133">
        <f>CENSO[[#This Row],[g (m²)]]/SUM(AEEF[AEEF-UT])</f>
        <v>1.3727724235029122E-3</v>
      </c>
      <c r="AA4358" s="133">
        <f>CENSO[[#This Row],[v (m³)]]/SUM(AEEF[AEEF-UT])</f>
        <v>1.4414110446780575E-2</v>
      </c>
    </row>
    <row r="4359" spans="1:27" ht="14">
      <c r="A4359" s="86">
        <v>1</v>
      </c>
      <c r="B4359" s="86">
        <v>2</v>
      </c>
      <c r="C4359" s="63">
        <v>120</v>
      </c>
      <c r="D4359" s="63">
        <v>4359</v>
      </c>
      <c r="E4359" s="63" t="str">
        <f>VLOOKUP(CENSO[[#This Row],[NOME COMUM]],ESPECIES[],2,FALSE)</f>
        <v>Parkia pendula (Willd.) Benth. ex Walp.</v>
      </c>
      <c r="F4359" s="64" t="s">
        <v>58</v>
      </c>
      <c r="G4359" s="64">
        <v>160</v>
      </c>
      <c r="H4359" s="97">
        <f>CENSO[[#This Row],[CAP (cm)]]/PI()</f>
        <v>50.929581789406512</v>
      </c>
      <c r="I4359" s="64">
        <v>14</v>
      </c>
      <c r="J4359" s="96">
        <f>(PI()*(CENSO[[#This Row],[DAP (cm)]]^2))/40000</f>
        <v>0.20371832715762608</v>
      </c>
      <c r="K4359" s="96">
        <f>CENSO[[#This Row],[g (m²)]]*CENSO[[#This Row],[H (m)]]*0.7</f>
        <v>1.9964396061447354</v>
      </c>
      <c r="L4359" s="64">
        <v>2</v>
      </c>
      <c r="M4359" s="65">
        <v>366361.5</v>
      </c>
      <c r="N4359" s="87">
        <v>9702188.8000000007</v>
      </c>
      <c r="O4359" s="87" t="s">
        <v>1228</v>
      </c>
      <c r="P4359" s="87" t="str">
        <f>VLOOKUP(CENSO[[#This Row],[DAP (cm)]],CD[],2,TRUE)</f>
        <v>TORA</v>
      </c>
      <c r="Q4359" s="87" t="str">
        <f>VLOOKUP(CENSO[[#This Row],[DAP (cm)]],DD[],2,TRUE)</f>
        <v>50├ 60</v>
      </c>
      <c r="R4359" s="87" t="str" cm="1">
        <f t="array" ref="R4359">INDEX(_xlfn.TEXTSPLIT(CENSO[[#This Row],[NOME CIENTIFICO]]," "),1)</f>
        <v>Parkia</v>
      </c>
      <c r="S4359" s="98" t="s">
        <v>1004</v>
      </c>
      <c r="T4359" s="87">
        <f>_xlfn.MINIFS(CENSO[DAP (cm)],CENSO[NOME CIENTIFICO],CENSO[[#This Row],[NOME CIENTIFICO]])</f>
        <v>40.107045659157627</v>
      </c>
      <c r="U43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359" s="87" t="str">
        <f>IF(CENSO[[#This Row],[DAP (cm)]]&lt;CENSO[[#This Row],[DMCE (cm)]],"DAP &lt; DMCE","DAP ≥ DMCE")</f>
        <v>DAP ≥ DMCE</v>
      </c>
      <c r="W4359" s="87" t="str">
        <f>IF(CENSO[[#This Row],[DAP (cm)]]&gt;200, "Superior", "Inferior")</f>
        <v>Inferior</v>
      </c>
      <c r="X4359" s="87" t="str">
        <f>VLOOKUP(CENSO[[#This Row],[NOME COMUM]],ESPECIES[],4,FALSE)</f>
        <v>Não</v>
      </c>
      <c r="Y4359" s="87" t="str">
        <f>IF(IFERROR(VLOOKUP(CENSO[[#This Row],[NOME COMUM]],COMERCIAIS[],2, FALSE), "Não") &lt;&gt; "Não", "Sim", "Não")</f>
        <v>Sim</v>
      </c>
      <c r="Z4359" s="133">
        <f>CENSO[[#This Row],[g (m²)]]/SUM(AEEF[AEEF-UT])</f>
        <v>3.5643407482732108E-4</v>
      </c>
      <c r="AA4359" s="133">
        <f>CENSO[[#This Row],[v (m³)]]/SUM(AEEF[AEEF-UT])</f>
        <v>3.4930539333077461E-3</v>
      </c>
    </row>
    <row r="4360" spans="1:27" ht="14">
      <c r="A4360" s="86">
        <v>1</v>
      </c>
      <c r="B4360" s="86">
        <v>2</v>
      </c>
      <c r="C4360" s="63">
        <v>120</v>
      </c>
      <c r="D4360" s="63">
        <v>4360</v>
      </c>
      <c r="E4360" s="63" t="str">
        <f>VLOOKUP(CENSO[[#This Row],[NOME COMUM]],ESPECIES[],2,FALSE)</f>
        <v>Alexa grandiflora Ducke</v>
      </c>
      <c r="F4360" s="64" t="s">
        <v>13</v>
      </c>
      <c r="G4360" s="64">
        <v>178</v>
      </c>
      <c r="H4360" s="97">
        <f>CENSO[[#This Row],[CAP (cm)]]/PI()</f>
        <v>56.659159740714742</v>
      </c>
      <c r="I4360" s="64">
        <v>21</v>
      </c>
      <c r="J4360" s="96">
        <f>(PI()*(CENSO[[#This Row],[DAP (cm)]]^2))/40000</f>
        <v>0.2521332608461806</v>
      </c>
      <c r="K4360" s="96">
        <f>CENSO[[#This Row],[g (m²)]]*CENSO[[#This Row],[H (m)]]*0.7</f>
        <v>3.7063589344388546</v>
      </c>
      <c r="L4360" s="64">
        <v>1</v>
      </c>
      <c r="M4360" s="65">
        <v>366342.59999999899</v>
      </c>
      <c r="N4360" s="87">
        <v>9702200</v>
      </c>
      <c r="O4360" s="87" t="s">
        <v>1227</v>
      </c>
      <c r="P4360" s="87" t="str">
        <f>VLOOKUP(CENSO[[#This Row],[DAP (cm)]],CD[],2,TRUE)</f>
        <v>TORA</v>
      </c>
      <c r="Q4360" s="87" t="str">
        <f>VLOOKUP(CENSO[[#This Row],[DAP (cm)]],DD[],2,TRUE)</f>
        <v>50├ 60</v>
      </c>
      <c r="R4360" s="87" t="str" cm="1">
        <f t="array" ref="R4360">INDEX(_xlfn.TEXTSPLIT(CENSO[[#This Row],[NOME CIENTIFICO]]," "),1)</f>
        <v>Alexa</v>
      </c>
      <c r="S4360" s="98" t="s">
        <v>1004</v>
      </c>
      <c r="T4360" s="87">
        <f>_xlfn.MINIFS(CENSO[DAP (cm)],CENSO[NOME CIENTIFICO],CENSO[[#This Row],[NOME CIENTIFICO]])</f>
        <v>39.788735772973837</v>
      </c>
      <c r="U43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60" s="87" t="str">
        <f>IF(CENSO[[#This Row],[DAP (cm)]]&lt;CENSO[[#This Row],[DMCE (cm)]],"DAP &lt; DMCE","DAP ≥ DMCE")</f>
        <v>DAP ≥ DMCE</v>
      </c>
      <c r="W4360" s="87" t="str">
        <f>IF(CENSO[[#This Row],[DAP (cm)]]&gt;200, "Superior", "Inferior")</f>
        <v>Inferior</v>
      </c>
      <c r="X4360" s="87" t="str">
        <f>VLOOKUP(CENSO[[#This Row],[NOME COMUM]],ESPECIES[],4,FALSE)</f>
        <v>Não</v>
      </c>
      <c r="Y4360" s="87" t="str">
        <f>IF(IFERROR(VLOOKUP(CENSO[[#This Row],[NOME COMUM]],COMERCIAIS[],2, FALSE), "Não") &lt;&gt; "Não", "Sim", "Não")</f>
        <v>Não</v>
      </c>
      <c r="Z4360" s="133">
        <f>CENSO[[#This Row],[g (m²)]]/SUM(AEEF[AEEF-UT])</f>
        <v>4.4114286042300146E-4</v>
      </c>
      <c r="AA4360" s="133">
        <f>CENSO[[#This Row],[v (m³)]]/SUM(AEEF[AEEF-UT])</f>
        <v>6.4848000482181211E-3</v>
      </c>
    </row>
    <row r="4361" spans="1:27" ht="14">
      <c r="A4361" s="86">
        <v>1</v>
      </c>
      <c r="B4361" s="86">
        <v>2</v>
      </c>
      <c r="C4361" s="63">
        <v>120</v>
      </c>
      <c r="D4361" s="63">
        <v>4361</v>
      </c>
      <c r="E4361" s="63" t="str">
        <f>VLOOKUP(CENSO[[#This Row],[NOME COMUM]],ESPECIES[],2,FALSE)</f>
        <v>Bertholletia excelsa Humb. &amp; Bonpl.</v>
      </c>
      <c r="F4361" s="64" t="s">
        <v>37</v>
      </c>
      <c r="G4361" s="64">
        <v>476</v>
      </c>
      <c r="H4361" s="97">
        <f>CENSO[[#This Row],[CAP (cm)]]/PI()</f>
        <v>151.51550582348438</v>
      </c>
      <c r="I4361" s="64">
        <v>23</v>
      </c>
      <c r="J4361" s="96">
        <f>(PI()*(CENSO[[#This Row],[DAP (cm)]]^2))/40000</f>
        <v>1.8030345192994641</v>
      </c>
      <c r="K4361" s="96">
        <f>CENSO[[#This Row],[g (m²)]]*CENSO[[#This Row],[H (m)]]*0.7</f>
        <v>29.02885576072137</v>
      </c>
      <c r="L4361" s="64">
        <v>1</v>
      </c>
      <c r="M4361" s="65">
        <v>366343</v>
      </c>
      <c r="N4361" s="87">
        <v>9702203.0999999903</v>
      </c>
      <c r="O4361" s="87" t="s">
        <v>424</v>
      </c>
      <c r="P4361" s="87" t="str">
        <f>VLOOKUP(CENSO[[#This Row],[DAP (cm)]],CD[],2,TRUE)</f>
        <v>TORA</v>
      </c>
      <c r="Q4361" s="87" t="str">
        <f>VLOOKUP(CENSO[[#This Row],[DAP (cm)]],DD[],2,TRUE)</f>
        <v>150├ 160</v>
      </c>
      <c r="R4361" s="87" t="str" cm="1">
        <f t="array" ref="R4361">INDEX(_xlfn.TEXTSPLIT(CENSO[[#This Row],[NOME CIENTIFICO]]," "),1)</f>
        <v>Bertholletia</v>
      </c>
      <c r="S4361" s="98" t="s">
        <v>1004</v>
      </c>
      <c r="T4361" s="87">
        <f>_xlfn.MINIFS(CENSO[DAP (cm)],CENSO[NOME CIENTIFICO],CENSO[[#This Row],[NOME CIENTIFICO]])</f>
        <v>41.38028520389279</v>
      </c>
      <c r="U43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361" s="87" t="str">
        <f>IF(CENSO[[#This Row],[DAP (cm)]]&lt;CENSO[[#This Row],[DMCE (cm)]],"DAP &lt; DMCE","DAP ≥ DMCE")</f>
        <v>DAP ≥ DMCE</v>
      </c>
      <c r="W4361" s="87" t="str">
        <f>IF(CENSO[[#This Row],[DAP (cm)]]&gt;200, "Superior", "Inferior")</f>
        <v>Inferior</v>
      </c>
      <c r="X4361" s="87" t="str">
        <f>VLOOKUP(CENSO[[#This Row],[NOME COMUM]],ESPECIES[],4,FALSE)</f>
        <v>Protegida</v>
      </c>
      <c r="Y4361" s="87" t="str">
        <f>IF(IFERROR(VLOOKUP(CENSO[[#This Row],[NOME COMUM]],COMERCIAIS[],2, FALSE), "Não") &lt;&gt; "Não", "Sim", "Não")</f>
        <v>Não</v>
      </c>
      <c r="Z4361" s="133">
        <f>CENSO[[#This Row],[g (m²)]]/SUM(AEEF[AEEF-UT])</f>
        <v>3.154664333518558E-3</v>
      </c>
      <c r="AA4361" s="133">
        <f>CENSO[[#This Row],[v (m³)]]/SUM(AEEF[AEEF-UT])</f>
        <v>5.0790095769648783E-2</v>
      </c>
    </row>
    <row r="4362" spans="1:27" ht="14">
      <c r="A4362" s="86">
        <v>1</v>
      </c>
      <c r="B4362" s="86">
        <v>2</v>
      </c>
      <c r="C4362" s="63">
        <v>120</v>
      </c>
      <c r="D4362" s="63">
        <v>4362</v>
      </c>
      <c r="E4362" s="63" t="str">
        <f>VLOOKUP(CENSO[[#This Row],[NOME COMUM]],ESPECIES[],2,FALSE)</f>
        <v>Tachigali myrmecophila Ducke</v>
      </c>
      <c r="F4362" s="64" t="s">
        <v>14</v>
      </c>
      <c r="G4362" s="64">
        <v>215</v>
      </c>
      <c r="H4362" s="97">
        <f>CENSO[[#This Row],[CAP (cm)]]/PI()</f>
        <v>68.436625529514998</v>
      </c>
      <c r="I4362" s="64">
        <v>17</v>
      </c>
      <c r="J4362" s="96">
        <f>(PI()*(CENSO[[#This Row],[DAP (cm)]]^2))/40000</f>
        <v>0.36784686222114316</v>
      </c>
      <c r="K4362" s="96">
        <f>CENSO[[#This Row],[g (m²)]]*CENSO[[#This Row],[H (m)]]*0.7</f>
        <v>4.3773776604316037</v>
      </c>
      <c r="L4362" s="64">
        <v>1</v>
      </c>
      <c r="M4362" s="65">
        <v>366342.799999999</v>
      </c>
      <c r="N4362" s="87">
        <v>9702230.8000000007</v>
      </c>
      <c r="O4362" s="87" t="s">
        <v>1228</v>
      </c>
      <c r="P4362" s="87" t="str">
        <f>VLOOKUP(CENSO[[#This Row],[DAP (cm)]],CD[],2,TRUE)</f>
        <v>TORA</v>
      </c>
      <c r="Q4362" s="87" t="str">
        <f>VLOOKUP(CENSO[[#This Row],[DAP (cm)]],DD[],2,TRUE)</f>
        <v>60├ 70</v>
      </c>
      <c r="R4362" s="87" t="str" cm="1">
        <f t="array" ref="R4362">INDEX(_xlfn.TEXTSPLIT(CENSO[[#This Row],[NOME CIENTIFICO]]," "),1)</f>
        <v>Tachigali</v>
      </c>
      <c r="S4362" s="98" t="s">
        <v>1004</v>
      </c>
      <c r="T4362" s="87">
        <f>_xlfn.MINIFS(CENSO[DAP (cm)],CENSO[NOME CIENTIFICO],CENSO[[#This Row],[NOME CIENTIFICO]])</f>
        <v>39.152116000606256</v>
      </c>
      <c r="U43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62" s="87" t="str">
        <f>IF(CENSO[[#This Row],[DAP (cm)]]&lt;CENSO[[#This Row],[DMCE (cm)]],"DAP &lt; DMCE","DAP ≥ DMCE")</f>
        <v>DAP ≥ DMCE</v>
      </c>
      <c r="W4362" s="87" t="str">
        <f>IF(CENSO[[#This Row],[DAP (cm)]]&gt;200, "Superior", "Inferior")</f>
        <v>Inferior</v>
      </c>
      <c r="X4362" s="87" t="str">
        <f>VLOOKUP(CENSO[[#This Row],[NOME COMUM]],ESPECIES[],4,FALSE)</f>
        <v>Não</v>
      </c>
      <c r="Y4362" s="87" t="str">
        <f>IF(IFERROR(VLOOKUP(CENSO[[#This Row],[NOME COMUM]],COMERCIAIS[],2, FALSE), "Não") &lt;&gt; "Não", "Sim", "Não")</f>
        <v>Sim</v>
      </c>
      <c r="Z4362" s="133">
        <f>CENSO[[#This Row],[g (m²)]]/SUM(AEEF[AEEF-UT])</f>
        <v>6.436001995661295E-4</v>
      </c>
      <c r="AA4362" s="133">
        <f>CENSO[[#This Row],[v (m³)]]/SUM(AEEF[AEEF-UT])</f>
        <v>7.6588423748369409E-3</v>
      </c>
    </row>
    <row r="4363" spans="1:27" ht="14">
      <c r="A4363" s="86">
        <v>1</v>
      </c>
      <c r="B4363" s="86">
        <v>2</v>
      </c>
      <c r="C4363" s="63">
        <v>120</v>
      </c>
      <c r="D4363" s="63">
        <v>4363</v>
      </c>
      <c r="E4363" s="63" t="str">
        <f>VLOOKUP(CENSO[[#This Row],[NOME COMUM]],ESPECIES[],2,FALSE)</f>
        <v>Didymopanax calvum Decne. &amp; Planch.</v>
      </c>
      <c r="F4363" s="64" t="s">
        <v>52</v>
      </c>
      <c r="G4363" s="64">
        <v>340</v>
      </c>
      <c r="H4363" s="97">
        <f>CENSO[[#This Row],[CAP (cm)]]/PI()</f>
        <v>108.22536130248884</v>
      </c>
      <c r="I4363" s="64">
        <v>17</v>
      </c>
      <c r="J4363" s="96">
        <f>(PI()*(CENSO[[#This Row],[DAP (cm)]]^2))/40000</f>
        <v>0.91991557107115518</v>
      </c>
      <c r="K4363" s="96">
        <f>CENSO[[#This Row],[g (m²)]]*CENSO[[#This Row],[H (m)]]*0.7</f>
        <v>10.946995295746746</v>
      </c>
      <c r="L4363" s="64">
        <v>1</v>
      </c>
      <c r="M4363" s="65">
        <v>366346.4</v>
      </c>
      <c r="N4363" s="87">
        <v>9702235.8000000007</v>
      </c>
      <c r="O4363" s="87" t="s">
        <v>1227</v>
      </c>
      <c r="P4363" s="87" t="str">
        <f>VLOOKUP(CENSO[[#This Row],[DAP (cm)]],CD[],2,TRUE)</f>
        <v>TORA</v>
      </c>
      <c r="Q4363" s="87" t="str">
        <f>VLOOKUP(CENSO[[#This Row],[DAP (cm)]],DD[],2,TRUE)</f>
        <v>100├ 110</v>
      </c>
      <c r="R4363" s="87" t="str" cm="1">
        <f t="array" ref="R4363">INDEX(_xlfn.TEXTSPLIT(CENSO[[#This Row],[NOME CIENTIFICO]]," "),1)</f>
        <v>Didymopanax</v>
      </c>
      <c r="S4363" s="98" t="s">
        <v>1004</v>
      </c>
      <c r="T4363" s="87">
        <f>_xlfn.MINIFS(CENSO[DAP (cm)],CENSO[NOME CIENTIFICO],CENSO[[#This Row],[NOME CIENTIFICO]])</f>
        <v>46.791553269017228</v>
      </c>
      <c r="U43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56.791553269017228</v>
      </c>
      <c r="V4363" s="87" t="str">
        <f>IF(CENSO[[#This Row],[DAP (cm)]]&lt;CENSO[[#This Row],[DMCE (cm)]],"DAP &lt; DMCE","DAP ≥ DMCE")</f>
        <v>DAP ≥ DMCE</v>
      </c>
      <c r="W4363" s="87" t="str">
        <f>IF(CENSO[[#This Row],[DAP (cm)]]&gt;200, "Superior", "Inferior")</f>
        <v>Inferior</v>
      </c>
      <c r="X4363" s="87" t="str">
        <f>VLOOKUP(CENSO[[#This Row],[NOME COMUM]],ESPECIES[],4,FALSE)</f>
        <v>Não</v>
      </c>
      <c r="Y4363" s="87" t="str">
        <f>IF(IFERROR(VLOOKUP(CENSO[[#This Row],[NOME COMUM]],COMERCIAIS[],2, FALSE), "Não") &lt;&gt; "Não", "Sim", "Não")</f>
        <v>Não</v>
      </c>
      <c r="Z4363" s="133">
        <f>CENSO[[#This Row],[g (m²)]]/SUM(AEEF[AEEF-UT])</f>
        <v>1.6095226191421214E-3</v>
      </c>
      <c r="AA4363" s="133">
        <f>CENSO[[#This Row],[v (m³)]]/SUM(AEEF[AEEF-UT])</f>
        <v>1.9153319167791245E-2</v>
      </c>
    </row>
    <row r="4364" spans="1:27" ht="14">
      <c r="A4364" s="86">
        <v>1</v>
      </c>
      <c r="B4364" s="86">
        <v>2</v>
      </c>
      <c r="C4364" s="63">
        <v>120</v>
      </c>
      <c r="D4364" s="63">
        <v>4364</v>
      </c>
      <c r="E4364" s="63" t="str">
        <f>VLOOKUP(CENSO[[#This Row],[NOME COMUM]],ESPECIES[],2,FALSE)</f>
        <v>Goupia glabra Aubl.</v>
      </c>
      <c r="F4364" s="64" t="s">
        <v>34</v>
      </c>
      <c r="G4364" s="64">
        <v>300</v>
      </c>
      <c r="H4364" s="97">
        <f>CENSO[[#This Row],[CAP (cm)]]/PI()</f>
        <v>95.4929658551372</v>
      </c>
      <c r="I4364" s="64">
        <v>16</v>
      </c>
      <c r="J4364" s="96">
        <f>(PI()*(CENSO[[#This Row],[DAP (cm)]]^2))/40000</f>
        <v>0.7161972439135289</v>
      </c>
      <c r="K4364" s="96">
        <f>CENSO[[#This Row],[g (m²)]]*CENSO[[#This Row],[H (m)]]*0.7</f>
        <v>8.0214091318315237</v>
      </c>
      <c r="L4364" s="64">
        <v>1</v>
      </c>
      <c r="M4364" s="65">
        <v>366349.59999999899</v>
      </c>
      <c r="N4364" s="87">
        <v>9702239.8000000007</v>
      </c>
      <c r="O4364" s="87" t="s">
        <v>1228</v>
      </c>
      <c r="P4364" s="87" t="str">
        <f>VLOOKUP(CENSO[[#This Row],[DAP (cm)]],CD[],2,TRUE)</f>
        <v>TORA</v>
      </c>
      <c r="Q4364" s="87" t="str">
        <f>VLOOKUP(CENSO[[#This Row],[DAP (cm)]],DD[],2,TRUE)</f>
        <v>90├ 100</v>
      </c>
      <c r="R4364" s="87" t="str" cm="1">
        <f t="array" ref="R4364">INDEX(_xlfn.TEXTSPLIT(CENSO[[#This Row],[NOME CIENTIFICO]]," "),1)</f>
        <v>Goupia</v>
      </c>
      <c r="S4364" s="98" t="s">
        <v>1004</v>
      </c>
      <c r="T4364" s="87">
        <f>_xlfn.MINIFS(CENSO[DAP (cm)],CENSO[NOME CIENTIFICO],CENSO[[#This Row],[NOME CIENTIFICO]])</f>
        <v>40.107045659157627</v>
      </c>
      <c r="U43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364" s="87" t="str">
        <f>IF(CENSO[[#This Row],[DAP (cm)]]&lt;CENSO[[#This Row],[DMCE (cm)]],"DAP &lt; DMCE","DAP ≥ DMCE")</f>
        <v>DAP ≥ DMCE</v>
      </c>
      <c r="W4364" s="87" t="str">
        <f>IF(CENSO[[#This Row],[DAP (cm)]]&gt;200, "Superior", "Inferior")</f>
        <v>Inferior</v>
      </c>
      <c r="X4364" s="87" t="str">
        <f>VLOOKUP(CENSO[[#This Row],[NOME COMUM]],ESPECIES[],4,FALSE)</f>
        <v>Não</v>
      </c>
      <c r="Y4364" s="87" t="str">
        <f>IF(IFERROR(VLOOKUP(CENSO[[#This Row],[NOME COMUM]],COMERCIAIS[],2, FALSE), "Não") &lt;&gt; "Não", "Sim", "Não")</f>
        <v>Sim</v>
      </c>
      <c r="Z4364" s="133">
        <f>CENSO[[#This Row],[g (m²)]]/SUM(AEEF[AEEF-UT])</f>
        <v>1.2530885443148001E-3</v>
      </c>
      <c r="AA4364" s="133">
        <f>CENSO[[#This Row],[v (m³)]]/SUM(AEEF[AEEF-UT])</f>
        <v>1.4034591696325762E-2</v>
      </c>
    </row>
    <row r="4365" spans="1:27" ht="14">
      <c r="A4365" s="86">
        <v>1</v>
      </c>
      <c r="B4365" s="86">
        <v>2</v>
      </c>
      <c r="C4365" s="63">
        <v>120</v>
      </c>
      <c r="D4365" s="63">
        <v>4365</v>
      </c>
      <c r="E4365" s="63" t="str">
        <f>VLOOKUP(CENSO[[#This Row],[NOME COMUM]],ESPECIES[],2,FALSE)</f>
        <v>Inga paraensis Ducke</v>
      </c>
      <c r="F4365" s="64" t="s">
        <v>16</v>
      </c>
      <c r="G4365" s="64">
        <v>195</v>
      </c>
      <c r="H4365" s="97">
        <f>CENSO[[#This Row],[CAP (cm)]]/PI()</f>
        <v>62.070427805839181</v>
      </c>
      <c r="I4365" s="64">
        <v>16</v>
      </c>
      <c r="J4365" s="96">
        <f>(PI()*(CENSO[[#This Row],[DAP (cm)]]^2))/40000</f>
        <v>0.30259333555346601</v>
      </c>
      <c r="K4365" s="96">
        <f>CENSO[[#This Row],[g (m²)]]*CENSO[[#This Row],[H (m)]]*0.7</f>
        <v>3.3890453581988194</v>
      </c>
      <c r="L4365" s="64">
        <v>3</v>
      </c>
      <c r="M4365" s="65">
        <v>366380.9</v>
      </c>
      <c r="N4365" s="87">
        <v>9702230.5999999903</v>
      </c>
      <c r="O4365" s="87" t="s">
        <v>1226</v>
      </c>
      <c r="P4365" s="87" t="str">
        <f>VLOOKUP(CENSO[[#This Row],[DAP (cm)]],CD[],2,TRUE)</f>
        <v>TORA</v>
      </c>
      <c r="Q4365" s="87" t="str">
        <f>VLOOKUP(CENSO[[#This Row],[DAP (cm)]],DD[],2,TRUE)</f>
        <v>60├ 70</v>
      </c>
      <c r="R4365" s="87" t="str" cm="1">
        <f t="array" ref="R4365">INDEX(_xlfn.TEXTSPLIT(CENSO[[#This Row],[NOME CIENTIFICO]]," "),1)</f>
        <v>Inga</v>
      </c>
      <c r="S4365" s="98" t="s">
        <v>1004</v>
      </c>
      <c r="T4365" s="87">
        <f>_xlfn.MINIFS(CENSO[DAP (cm)],CENSO[NOME CIENTIFICO],CENSO[[#This Row],[NOME CIENTIFICO]])</f>
        <v>41.38028520389279</v>
      </c>
      <c r="U43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365" s="87" t="str">
        <f>IF(CENSO[[#This Row],[DAP (cm)]]&lt;CENSO[[#This Row],[DMCE (cm)]],"DAP &lt; DMCE","DAP ≥ DMCE")</f>
        <v>DAP ≥ DMCE</v>
      </c>
      <c r="W4365" s="87" t="str">
        <f>IF(CENSO[[#This Row],[DAP (cm)]]&gt;200, "Superior", "Inferior")</f>
        <v>Inferior</v>
      </c>
      <c r="X4365" s="87" t="str">
        <f>VLOOKUP(CENSO[[#This Row],[NOME COMUM]],ESPECIES[],4,FALSE)</f>
        <v>Não</v>
      </c>
      <c r="Y4365" s="87" t="str">
        <f>IF(IFERROR(VLOOKUP(CENSO[[#This Row],[NOME COMUM]],COMERCIAIS[],2, FALSE), "Não") &lt;&gt; "Não", "Sim", "Não")</f>
        <v>Não</v>
      </c>
      <c r="Z4365" s="133">
        <f>CENSO[[#This Row],[g (m²)]]/SUM(AEEF[AEEF-UT])</f>
        <v>5.2942990997300308E-4</v>
      </c>
      <c r="AA4365" s="133">
        <f>CENSO[[#This Row],[v (m³)]]/SUM(AEEF[AEEF-UT])</f>
        <v>5.9296149916976352E-3</v>
      </c>
    </row>
    <row r="4366" spans="1:27" ht="14">
      <c r="A4366" s="86">
        <v>1</v>
      </c>
      <c r="B4366" s="86">
        <v>2</v>
      </c>
      <c r="C4366" s="63">
        <v>120</v>
      </c>
      <c r="D4366" s="63">
        <v>4366</v>
      </c>
      <c r="E4366" s="63" t="str">
        <f>VLOOKUP(CENSO[[#This Row],[NOME COMUM]],ESPECIES[],2,FALSE)</f>
        <v>Alexa grandiflora Ducke</v>
      </c>
      <c r="F4366" s="64" t="s">
        <v>13</v>
      </c>
      <c r="G4366" s="64">
        <v>159</v>
      </c>
      <c r="H4366" s="97">
        <f>CENSO[[#This Row],[CAP (cm)]]/PI()</f>
        <v>50.611271903222722</v>
      </c>
      <c r="I4366" s="64">
        <v>20</v>
      </c>
      <c r="J4366" s="96">
        <f>(PI()*(CENSO[[#This Row],[DAP (cm)]]^2))/40000</f>
        <v>0.20117980581531036</v>
      </c>
      <c r="K4366" s="96">
        <f>CENSO[[#This Row],[g (m²)]]*CENSO[[#This Row],[H (m)]]*0.7</f>
        <v>2.8165172814143444</v>
      </c>
      <c r="L4366" s="64">
        <v>1</v>
      </c>
      <c r="M4366" s="65">
        <v>366380.9</v>
      </c>
      <c r="N4366" s="87">
        <v>9702230.5999999903</v>
      </c>
      <c r="O4366" s="87" t="s">
        <v>1227</v>
      </c>
      <c r="P4366" s="87" t="str">
        <f>VLOOKUP(CENSO[[#This Row],[DAP (cm)]],CD[],2,TRUE)</f>
        <v>TORA</v>
      </c>
      <c r="Q4366" s="87" t="str">
        <f>VLOOKUP(CENSO[[#This Row],[DAP (cm)]],DD[],2,TRUE)</f>
        <v>50├ 60</v>
      </c>
      <c r="R4366" s="87" t="str" cm="1">
        <f t="array" ref="R4366">INDEX(_xlfn.TEXTSPLIT(CENSO[[#This Row],[NOME CIENTIFICO]]," "),1)</f>
        <v>Alexa</v>
      </c>
      <c r="S4366" s="98" t="s">
        <v>1004</v>
      </c>
      <c r="T4366" s="87">
        <f>_xlfn.MINIFS(CENSO[DAP (cm)],CENSO[NOME CIENTIFICO],CENSO[[#This Row],[NOME CIENTIFICO]])</f>
        <v>39.788735772973837</v>
      </c>
      <c r="U43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66" s="87" t="str">
        <f>IF(CENSO[[#This Row],[DAP (cm)]]&lt;CENSO[[#This Row],[DMCE (cm)]],"DAP &lt; DMCE","DAP ≥ DMCE")</f>
        <v>DAP ≥ DMCE</v>
      </c>
      <c r="W4366" s="87" t="str">
        <f>IF(CENSO[[#This Row],[DAP (cm)]]&gt;200, "Superior", "Inferior")</f>
        <v>Inferior</v>
      </c>
      <c r="X4366" s="87" t="str">
        <f>VLOOKUP(CENSO[[#This Row],[NOME COMUM]],ESPECIES[],4,FALSE)</f>
        <v>Não</v>
      </c>
      <c r="Y4366" s="87" t="str">
        <f>IF(IFERROR(VLOOKUP(CENSO[[#This Row],[NOME COMUM]],COMERCIAIS[],2, FALSE), "Não") &lt;&gt; "Não", "Sim", "Não")</f>
        <v>Não</v>
      </c>
      <c r="Z4366" s="133">
        <f>CENSO[[#This Row],[g (m²)]]/SUM(AEEF[AEEF-UT])</f>
        <v>3.5199257209802751E-4</v>
      </c>
      <c r="AA4366" s="133">
        <f>CENSO[[#This Row],[v (m³)]]/SUM(AEEF[AEEF-UT])</f>
        <v>4.9278960093723841E-3</v>
      </c>
    </row>
    <row r="4367" spans="1:27" ht="14">
      <c r="A4367" s="86">
        <v>1</v>
      </c>
      <c r="B4367" s="86">
        <v>2</v>
      </c>
      <c r="C4367" s="63">
        <v>120</v>
      </c>
      <c r="D4367" s="63">
        <v>4367</v>
      </c>
      <c r="E4367" s="63" t="str">
        <f>VLOOKUP(CENSO[[#This Row],[NOME COMUM]],ESPECIES[],2,FALSE)</f>
        <v>Alexa grandiflora Ducke</v>
      </c>
      <c r="F4367" s="64" t="s">
        <v>13</v>
      </c>
      <c r="G4367" s="64">
        <v>180</v>
      </c>
      <c r="H4367" s="97">
        <f>CENSO[[#This Row],[CAP (cm)]]/PI()</f>
        <v>57.295779513082323</v>
      </c>
      <c r="I4367" s="64">
        <v>19</v>
      </c>
      <c r="J4367" s="96">
        <f>(PI()*(CENSO[[#This Row],[DAP (cm)]]^2))/40000</f>
        <v>0.25783100780887047</v>
      </c>
      <c r="K4367" s="96">
        <f>CENSO[[#This Row],[g (m²)]]*CENSO[[#This Row],[H (m)]]*0.7</f>
        <v>3.429152403857977</v>
      </c>
      <c r="L4367" s="64">
        <v>1</v>
      </c>
      <c r="M4367" s="65">
        <v>366374.5</v>
      </c>
      <c r="N4367" s="87">
        <v>9702227</v>
      </c>
      <c r="O4367" s="87" t="s">
        <v>1227</v>
      </c>
      <c r="P4367" s="87" t="str">
        <f>VLOOKUP(CENSO[[#This Row],[DAP (cm)]],CD[],2,TRUE)</f>
        <v>TORA</v>
      </c>
      <c r="Q4367" s="87" t="str">
        <f>VLOOKUP(CENSO[[#This Row],[DAP (cm)]],DD[],2,TRUE)</f>
        <v>50├ 60</v>
      </c>
      <c r="R4367" s="87" t="str" cm="1">
        <f t="array" ref="R4367">INDEX(_xlfn.TEXTSPLIT(CENSO[[#This Row],[NOME CIENTIFICO]]," "),1)</f>
        <v>Alexa</v>
      </c>
      <c r="S4367" s="98" t="s">
        <v>1004</v>
      </c>
      <c r="T4367" s="87">
        <f>_xlfn.MINIFS(CENSO[DAP (cm)],CENSO[NOME CIENTIFICO],CENSO[[#This Row],[NOME CIENTIFICO]])</f>
        <v>39.788735772973837</v>
      </c>
      <c r="U43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67" s="87" t="str">
        <f>IF(CENSO[[#This Row],[DAP (cm)]]&lt;CENSO[[#This Row],[DMCE (cm)]],"DAP &lt; DMCE","DAP ≥ DMCE")</f>
        <v>DAP ≥ DMCE</v>
      </c>
      <c r="W4367" s="87" t="str">
        <f>IF(CENSO[[#This Row],[DAP (cm)]]&gt;200, "Superior", "Inferior")</f>
        <v>Inferior</v>
      </c>
      <c r="X4367" s="87" t="str">
        <f>VLOOKUP(CENSO[[#This Row],[NOME COMUM]],ESPECIES[],4,FALSE)</f>
        <v>Não</v>
      </c>
      <c r="Y4367" s="87" t="str">
        <f>IF(IFERROR(VLOOKUP(CENSO[[#This Row],[NOME COMUM]],COMERCIAIS[],2, FALSE), "Não") &lt;&gt; "Não", "Sim", "Não")</f>
        <v>Não</v>
      </c>
      <c r="Z4367" s="133">
        <f>CENSO[[#This Row],[g (m²)]]/SUM(AEEF[AEEF-UT])</f>
        <v>4.5111187595332813E-4</v>
      </c>
      <c r="AA4367" s="133">
        <f>CENSO[[#This Row],[v (m³)]]/SUM(AEEF[AEEF-UT])</f>
        <v>5.9997879501792637E-3</v>
      </c>
    </row>
    <row r="4368" spans="1:27" ht="14">
      <c r="A4368" s="86">
        <v>1</v>
      </c>
      <c r="B4368" s="86">
        <v>2</v>
      </c>
      <c r="C4368" s="63">
        <v>120</v>
      </c>
      <c r="D4368" s="63">
        <v>4368</v>
      </c>
      <c r="E4368" s="63" t="str">
        <f>VLOOKUP(CENSO[[#This Row],[NOME COMUM]],ESPECIES[],2,FALSE)</f>
        <v>Pouteria sp.</v>
      </c>
      <c r="F4368" s="64" t="s">
        <v>83</v>
      </c>
      <c r="G4368" s="64">
        <v>187</v>
      </c>
      <c r="H4368" s="97">
        <f>CENSO[[#This Row],[CAP (cm)]]/PI()</f>
        <v>59.523948716368857</v>
      </c>
      <c r="I4368" s="64">
        <v>20</v>
      </c>
      <c r="J4368" s="96">
        <f>(PI()*(CENSO[[#This Row],[DAP (cm)]]^2))/40000</f>
        <v>0.27827446024902436</v>
      </c>
      <c r="K4368" s="96">
        <f>CENSO[[#This Row],[g (m²)]]*CENSO[[#This Row],[H (m)]]*0.7</f>
        <v>3.8958424434863406</v>
      </c>
      <c r="L4368" s="64">
        <v>1</v>
      </c>
      <c r="M4368" s="65">
        <v>366348.299999999</v>
      </c>
      <c r="N4368" s="87">
        <v>9702250.4000000004</v>
      </c>
      <c r="O4368" s="87" t="s">
        <v>1227</v>
      </c>
      <c r="P4368" s="87" t="str">
        <f>VLOOKUP(CENSO[[#This Row],[DAP (cm)]],CD[],2,TRUE)</f>
        <v>TORA</v>
      </c>
      <c r="Q4368" s="87" t="str">
        <f>VLOOKUP(CENSO[[#This Row],[DAP (cm)]],DD[],2,TRUE)</f>
        <v>50├ 60</v>
      </c>
      <c r="R4368" s="87" t="str" cm="1">
        <f t="array" ref="R4368">INDEX(_xlfn.TEXTSPLIT(CENSO[[#This Row],[NOME CIENTIFICO]]," "),1)</f>
        <v>Pouteria</v>
      </c>
      <c r="S4368" s="98" t="s">
        <v>1004</v>
      </c>
      <c r="T4368" s="87">
        <f>_xlfn.MINIFS(CENSO[DAP (cm)],CENSO[NOME CIENTIFICO],CENSO[[#This Row],[NOME CIENTIFICO]])</f>
        <v>39.788735772973837</v>
      </c>
      <c r="U43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68" s="87" t="str">
        <f>IF(CENSO[[#This Row],[DAP (cm)]]&lt;CENSO[[#This Row],[DMCE (cm)]],"DAP &lt; DMCE","DAP ≥ DMCE")</f>
        <v>DAP ≥ DMCE</v>
      </c>
      <c r="W4368" s="87" t="str">
        <f>IF(CENSO[[#This Row],[DAP (cm)]]&gt;200, "Superior", "Inferior")</f>
        <v>Inferior</v>
      </c>
      <c r="X4368" s="87" t="str">
        <f>VLOOKUP(CENSO[[#This Row],[NOME COMUM]],ESPECIES[],4,FALSE)</f>
        <v>Não</v>
      </c>
      <c r="Y4368" s="87" t="str">
        <f>IF(IFERROR(VLOOKUP(CENSO[[#This Row],[NOME COMUM]],COMERCIAIS[],2, FALSE), "Não") &lt;&gt; "Não", "Sim", "Não")</f>
        <v>Não</v>
      </c>
      <c r="Z4368" s="133">
        <f>CENSO[[#This Row],[g (m²)]]/SUM(AEEF[AEEF-UT])</f>
        <v>4.8688059229049158E-4</v>
      </c>
      <c r="AA4368" s="133">
        <f>CENSO[[#This Row],[v (m³)]]/SUM(AEEF[AEEF-UT])</f>
        <v>6.8163282920668819E-3</v>
      </c>
    </row>
    <row r="4369" spans="1:27" ht="14">
      <c r="A4369" s="86">
        <v>1</v>
      </c>
      <c r="B4369" s="86">
        <v>2</v>
      </c>
      <c r="C4369" s="63">
        <v>120</v>
      </c>
      <c r="D4369" s="63">
        <v>4369</v>
      </c>
      <c r="E4369" s="63" t="str">
        <f>VLOOKUP(CENSO[[#This Row],[NOME COMUM]],ESPECIES[],2,FALSE)</f>
        <v>Pouteria sp.</v>
      </c>
      <c r="F4369" s="64" t="s">
        <v>83</v>
      </c>
      <c r="G4369" s="64">
        <v>196</v>
      </c>
      <c r="H4369" s="97">
        <f>CENSO[[#This Row],[CAP (cm)]]/PI()</f>
        <v>62.388737692022971</v>
      </c>
      <c r="I4369" s="64">
        <v>19</v>
      </c>
      <c r="J4369" s="96">
        <f>(PI()*(CENSO[[#This Row],[DAP (cm)]]^2))/40000</f>
        <v>0.30570481469091254</v>
      </c>
      <c r="K4369" s="96">
        <f>CENSO[[#This Row],[g (m²)]]*CENSO[[#This Row],[H (m)]]*0.7</f>
        <v>4.0658740353891361</v>
      </c>
      <c r="L4369" s="64">
        <v>1</v>
      </c>
      <c r="M4369" s="65">
        <v>366347.4</v>
      </c>
      <c r="N4369" s="87">
        <v>9702250.8000000007</v>
      </c>
      <c r="O4369" s="87" t="s">
        <v>1227</v>
      </c>
      <c r="P4369" s="87" t="str">
        <f>VLOOKUP(CENSO[[#This Row],[DAP (cm)]],CD[],2,TRUE)</f>
        <v>TORA</v>
      </c>
      <c r="Q4369" s="87" t="str">
        <f>VLOOKUP(CENSO[[#This Row],[DAP (cm)]],DD[],2,TRUE)</f>
        <v>60├ 70</v>
      </c>
      <c r="R4369" s="87" t="str" cm="1">
        <f t="array" ref="R4369">INDEX(_xlfn.TEXTSPLIT(CENSO[[#This Row],[NOME CIENTIFICO]]," "),1)</f>
        <v>Pouteria</v>
      </c>
      <c r="S4369" s="98" t="s">
        <v>1004</v>
      </c>
      <c r="T4369" s="87">
        <f>_xlfn.MINIFS(CENSO[DAP (cm)],CENSO[NOME CIENTIFICO],CENSO[[#This Row],[NOME CIENTIFICO]])</f>
        <v>39.788735772973837</v>
      </c>
      <c r="U43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69" s="87" t="str">
        <f>IF(CENSO[[#This Row],[DAP (cm)]]&lt;CENSO[[#This Row],[DMCE (cm)]],"DAP &lt; DMCE","DAP ≥ DMCE")</f>
        <v>DAP ≥ DMCE</v>
      </c>
      <c r="W4369" s="87" t="str">
        <f>IF(CENSO[[#This Row],[DAP (cm)]]&gt;200, "Superior", "Inferior")</f>
        <v>Inferior</v>
      </c>
      <c r="X4369" s="87" t="str">
        <f>VLOOKUP(CENSO[[#This Row],[NOME COMUM]],ESPECIES[],4,FALSE)</f>
        <v>Não</v>
      </c>
      <c r="Y4369" s="87" t="str">
        <f>IF(IFERROR(VLOOKUP(CENSO[[#This Row],[NOME COMUM]],COMERCIAIS[],2, FALSE), "Não") &lt;&gt; "Não", "Sim", "Não")</f>
        <v>Não</v>
      </c>
      <c r="Z4369" s="133">
        <f>CENSO[[#This Row],[g (m²)]]/SUM(AEEF[AEEF-UT])</f>
        <v>5.3487388353774844E-4</v>
      </c>
      <c r="AA4369" s="133">
        <f>CENSO[[#This Row],[v (m³)]]/SUM(AEEF[AEEF-UT])</f>
        <v>7.113822651052054E-3</v>
      </c>
    </row>
    <row r="4370" spans="1:27" ht="14">
      <c r="A4370" s="86">
        <v>1</v>
      </c>
      <c r="B4370" s="86">
        <v>2</v>
      </c>
      <c r="C4370" s="63">
        <v>120</v>
      </c>
      <c r="D4370" s="63">
        <v>4370</v>
      </c>
      <c r="E4370" s="63" t="str">
        <f>VLOOKUP(CENSO[[#This Row],[NOME COMUM]],ESPECIES[],2,FALSE)</f>
        <v>Alexa grandiflora Ducke</v>
      </c>
      <c r="F4370" s="64" t="s">
        <v>13</v>
      </c>
      <c r="G4370" s="64">
        <v>562</v>
      </c>
      <c r="H4370" s="97">
        <f>CENSO[[#This Row],[CAP (cm)]]/PI()</f>
        <v>178.89015603529037</v>
      </c>
      <c r="I4370" s="64">
        <v>21</v>
      </c>
      <c r="J4370" s="96">
        <f>(PI()*(CENSO[[#This Row],[DAP (cm)]]^2))/40000</f>
        <v>2.5134066922958298</v>
      </c>
      <c r="K4370" s="96">
        <f>CENSO[[#This Row],[g (m²)]]*CENSO[[#This Row],[H (m)]]*0.7</f>
        <v>36.947078376748692</v>
      </c>
      <c r="L4370" s="64">
        <v>1</v>
      </c>
      <c r="M4370" s="65">
        <v>366352.5</v>
      </c>
      <c r="N4370" s="87">
        <v>9702260.5</v>
      </c>
      <c r="O4370" s="87" t="s">
        <v>1227</v>
      </c>
      <c r="P4370" s="87" t="str">
        <f>VLOOKUP(CENSO[[#This Row],[DAP (cm)]],CD[],2,TRUE)</f>
        <v>TORA</v>
      </c>
      <c r="Q4370" s="87" t="str">
        <f>VLOOKUP(CENSO[[#This Row],[DAP (cm)]],DD[],2,TRUE)</f>
        <v>170├ 180</v>
      </c>
      <c r="R4370" s="87" t="str" cm="1">
        <f t="array" ref="R4370">INDEX(_xlfn.TEXTSPLIT(CENSO[[#This Row],[NOME CIENTIFICO]]," "),1)</f>
        <v>Alexa</v>
      </c>
      <c r="S4370" s="98" t="s">
        <v>1004</v>
      </c>
      <c r="T4370" s="87">
        <f>_xlfn.MINIFS(CENSO[DAP (cm)],CENSO[NOME CIENTIFICO],CENSO[[#This Row],[NOME CIENTIFICO]])</f>
        <v>39.788735772973837</v>
      </c>
      <c r="U43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70" s="87" t="str">
        <f>IF(CENSO[[#This Row],[DAP (cm)]]&lt;CENSO[[#This Row],[DMCE (cm)]],"DAP &lt; DMCE","DAP ≥ DMCE")</f>
        <v>DAP ≥ DMCE</v>
      </c>
      <c r="W4370" s="87" t="str">
        <f>IF(CENSO[[#This Row],[DAP (cm)]]&gt;200, "Superior", "Inferior")</f>
        <v>Inferior</v>
      </c>
      <c r="X4370" s="87" t="str">
        <f>VLOOKUP(CENSO[[#This Row],[NOME COMUM]],ESPECIES[],4,FALSE)</f>
        <v>Não</v>
      </c>
      <c r="Y4370" s="87" t="str">
        <f>IF(IFERROR(VLOOKUP(CENSO[[#This Row],[NOME COMUM]],COMERCIAIS[],2, FALSE), "Não") &lt;&gt; "Não", "Sim", "Não")</f>
        <v>Não</v>
      </c>
      <c r="Z4370" s="133">
        <f>CENSO[[#This Row],[g (m²)]]/SUM(AEEF[AEEF-UT])</f>
        <v>4.3975610910062645E-3</v>
      </c>
      <c r="AA4370" s="133">
        <f>CENSO[[#This Row],[v (m³)]]/SUM(AEEF[AEEF-UT])</f>
        <v>6.4644148037792074E-2</v>
      </c>
    </row>
    <row r="4371" spans="1:27" ht="14">
      <c r="A4371" s="86">
        <v>1</v>
      </c>
      <c r="B4371" s="86">
        <v>2</v>
      </c>
      <c r="C4371" s="63">
        <v>120</v>
      </c>
      <c r="D4371" s="63">
        <v>4371</v>
      </c>
      <c r="E4371" s="63" t="str">
        <f>VLOOKUP(CENSO[[#This Row],[NOME COMUM]],ESPECIES[],2,FALSE)</f>
        <v>Pouteria sp.</v>
      </c>
      <c r="F4371" s="64" t="s">
        <v>83</v>
      </c>
      <c r="G4371" s="64">
        <v>175</v>
      </c>
      <c r="H4371" s="97">
        <f>CENSO[[#This Row],[CAP (cm)]]/PI()</f>
        <v>55.70423008216337</v>
      </c>
      <c r="I4371" s="64">
        <v>18</v>
      </c>
      <c r="J4371" s="96">
        <f>(PI()*(CENSO[[#This Row],[DAP (cm)]]^2))/40000</f>
        <v>0.24370600660946476</v>
      </c>
      <c r="K4371" s="96">
        <f>CENSO[[#This Row],[g (m²)]]*CENSO[[#This Row],[H (m)]]*0.7</f>
        <v>3.0706956832792556</v>
      </c>
      <c r="L4371" s="64">
        <v>1</v>
      </c>
      <c r="M4371" s="65">
        <v>366355.299999999</v>
      </c>
      <c r="N4371" s="87">
        <v>9702265.9000000004</v>
      </c>
      <c r="O4371" s="87" t="s">
        <v>1227</v>
      </c>
      <c r="P4371" s="87" t="str">
        <f>VLOOKUP(CENSO[[#This Row],[DAP (cm)]],CD[],2,TRUE)</f>
        <v>TORA</v>
      </c>
      <c r="Q4371" s="87" t="str">
        <f>VLOOKUP(CENSO[[#This Row],[DAP (cm)]],DD[],2,TRUE)</f>
        <v>50├ 60</v>
      </c>
      <c r="R4371" s="87" t="str" cm="1">
        <f t="array" ref="R4371">INDEX(_xlfn.TEXTSPLIT(CENSO[[#This Row],[NOME CIENTIFICO]]," "),1)</f>
        <v>Pouteria</v>
      </c>
      <c r="S4371" s="98" t="s">
        <v>1004</v>
      </c>
      <c r="T4371" s="87">
        <f>_xlfn.MINIFS(CENSO[DAP (cm)],CENSO[NOME CIENTIFICO],CENSO[[#This Row],[NOME CIENTIFICO]])</f>
        <v>39.788735772973837</v>
      </c>
      <c r="U43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71" s="87" t="str">
        <f>IF(CENSO[[#This Row],[DAP (cm)]]&lt;CENSO[[#This Row],[DMCE (cm)]],"DAP &lt; DMCE","DAP ≥ DMCE")</f>
        <v>DAP ≥ DMCE</v>
      </c>
      <c r="W4371" s="87" t="str">
        <f>IF(CENSO[[#This Row],[DAP (cm)]]&gt;200, "Superior", "Inferior")</f>
        <v>Inferior</v>
      </c>
      <c r="X4371" s="87" t="str">
        <f>VLOOKUP(CENSO[[#This Row],[NOME COMUM]],ESPECIES[],4,FALSE)</f>
        <v>Não</v>
      </c>
      <c r="Y4371" s="87" t="str">
        <f>IF(IFERROR(VLOOKUP(CENSO[[#This Row],[NOME COMUM]],COMERCIAIS[],2, FALSE), "Não") &lt;&gt; "Não", "Sim", "Não")</f>
        <v>Não</v>
      </c>
      <c r="Z4371" s="133">
        <f>CENSO[[#This Row],[g (m²)]]/SUM(AEEF[AEEF-UT])</f>
        <v>4.2639818521823071E-4</v>
      </c>
      <c r="AA4371" s="133">
        <f>CENSO[[#This Row],[v (m³)]]/SUM(AEEF[AEEF-UT])</f>
        <v>5.3726171337497063E-3</v>
      </c>
    </row>
    <row r="4372" spans="1:27" ht="14">
      <c r="A4372" s="86">
        <v>1</v>
      </c>
      <c r="B4372" s="86">
        <v>2</v>
      </c>
      <c r="C4372" s="63">
        <v>120</v>
      </c>
      <c r="D4372" s="63">
        <v>4372</v>
      </c>
      <c r="E4372" s="63" t="str">
        <f>VLOOKUP(CENSO[[#This Row],[NOME COMUM]],ESPECIES[],2,FALSE)</f>
        <v>Ruizterania albiflora (Mart.) Marcano-Berti</v>
      </c>
      <c r="F4372" s="64" t="s">
        <v>87</v>
      </c>
      <c r="G4372" s="64">
        <v>410</v>
      </c>
      <c r="H4372" s="97">
        <f>CENSO[[#This Row],[CAP (cm)]]/PI()</f>
        <v>130.50705333535419</v>
      </c>
      <c r="I4372" s="64">
        <v>19</v>
      </c>
      <c r="J4372" s="96">
        <f>(PI()*(CENSO[[#This Row],[DAP (cm)]]^2))/40000</f>
        <v>1.3376972966873806</v>
      </c>
      <c r="K4372" s="96">
        <f>CENSO[[#This Row],[g (m²)]]*CENSO[[#This Row],[H (m)]]*0.7</f>
        <v>17.79137404594216</v>
      </c>
      <c r="L4372" s="64">
        <v>1</v>
      </c>
      <c r="M4372" s="65">
        <v>366407.299999999</v>
      </c>
      <c r="N4372" s="87">
        <v>9702264.8000000007</v>
      </c>
      <c r="O4372" s="87" t="s">
        <v>1227</v>
      </c>
      <c r="P4372" s="87" t="str">
        <f>VLOOKUP(CENSO[[#This Row],[DAP (cm)]],CD[],2,TRUE)</f>
        <v>TORA</v>
      </c>
      <c r="Q4372" s="87" t="str">
        <f>VLOOKUP(CENSO[[#This Row],[DAP (cm)]],DD[],2,TRUE)</f>
        <v>130├ 140</v>
      </c>
      <c r="R4372" s="87" t="str" cm="1">
        <f t="array" ref="R4372">INDEX(_xlfn.TEXTSPLIT(CENSO[[#This Row],[NOME CIENTIFICO]]," "),1)</f>
        <v>Ruizterania</v>
      </c>
      <c r="S4372" s="98" t="s">
        <v>1004</v>
      </c>
      <c r="T4372" s="87">
        <f>_xlfn.MINIFS(CENSO[DAP (cm)],CENSO[NOME CIENTIFICO],CENSO[[#This Row],[NOME CIENTIFICO]])</f>
        <v>63.661977236758133</v>
      </c>
      <c r="U43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73.661977236758133</v>
      </c>
      <c r="V4372" s="87" t="str">
        <f>IF(CENSO[[#This Row],[DAP (cm)]]&lt;CENSO[[#This Row],[DMCE (cm)]],"DAP &lt; DMCE","DAP ≥ DMCE")</f>
        <v>DAP ≥ DMCE</v>
      </c>
      <c r="W4372" s="87" t="str">
        <f>IF(CENSO[[#This Row],[DAP (cm)]]&gt;200, "Superior", "Inferior")</f>
        <v>Inferior</v>
      </c>
      <c r="X4372" s="87" t="str">
        <f>VLOOKUP(CENSO[[#This Row],[NOME COMUM]],ESPECIES[],4,FALSE)</f>
        <v>Não</v>
      </c>
      <c r="Y4372" s="87" t="str">
        <f>IF(IFERROR(VLOOKUP(CENSO[[#This Row],[NOME COMUM]],COMERCIAIS[],2, FALSE), "Não") &lt;&gt; "Não", "Sim", "Não")</f>
        <v>Não</v>
      </c>
      <c r="Z4372" s="133">
        <f>CENSO[[#This Row],[g (m²)]]/SUM(AEEF[AEEF-UT])</f>
        <v>2.3404909366590886E-3</v>
      </c>
      <c r="AA4372" s="133">
        <f>CENSO[[#This Row],[v (m³)]]/SUM(AEEF[AEEF-UT])</f>
        <v>3.1128529457565873E-2</v>
      </c>
    </row>
    <row r="4373" spans="1:27" ht="14">
      <c r="A4373" s="86">
        <v>1</v>
      </c>
      <c r="B4373" s="86">
        <v>2</v>
      </c>
      <c r="C4373" s="63">
        <v>120</v>
      </c>
      <c r="D4373" s="63">
        <v>4373</v>
      </c>
      <c r="E4373" s="63" t="str">
        <f>VLOOKUP(CENSO[[#This Row],[NOME COMUM]],ESPECIES[],2,FALSE)</f>
        <v>Caryocar villosum (Aubl.) Pers.</v>
      </c>
      <c r="F4373" s="64" t="s">
        <v>33</v>
      </c>
      <c r="G4373" s="64">
        <v>214</v>
      </c>
      <c r="H4373" s="97">
        <f>CENSO[[#This Row],[CAP (cm)]]/PI()</f>
        <v>68.118315643331201</v>
      </c>
      <c r="I4373" s="64">
        <v>16</v>
      </c>
      <c r="J4373" s="96">
        <f>(PI()*(CENSO[[#This Row],[DAP (cm)]]^2))/40000</f>
        <v>0.36443298869182189</v>
      </c>
      <c r="K4373" s="96">
        <f>CENSO[[#This Row],[g (m²)]]*CENSO[[#This Row],[H (m)]]*0.7</f>
        <v>4.0816494733484046</v>
      </c>
      <c r="L4373" s="64">
        <v>2</v>
      </c>
      <c r="M4373" s="65">
        <v>366391.2</v>
      </c>
      <c r="N4373" s="87">
        <v>9702269.9000000004</v>
      </c>
      <c r="O4373" s="87" t="s">
        <v>1228</v>
      </c>
      <c r="P4373" s="87" t="str">
        <f>VLOOKUP(CENSO[[#This Row],[DAP (cm)]],CD[],2,TRUE)</f>
        <v>TORA</v>
      </c>
      <c r="Q4373" s="87" t="str">
        <f>VLOOKUP(CENSO[[#This Row],[DAP (cm)]],DD[],2,TRUE)</f>
        <v>60├ 70</v>
      </c>
      <c r="R4373" s="87" t="str" cm="1">
        <f t="array" ref="R4373">INDEX(_xlfn.TEXTSPLIT(CENSO[[#This Row],[NOME CIENTIFICO]]," "),1)</f>
        <v>Caryocar</v>
      </c>
      <c r="S4373" s="98" t="s">
        <v>1004</v>
      </c>
      <c r="T4373" s="87">
        <f>_xlfn.MINIFS(CENSO[DAP (cm)],CENSO[NOME CIENTIFICO],CENSO[[#This Row],[NOME CIENTIFICO]])</f>
        <v>41.38028520389279</v>
      </c>
      <c r="U43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373" s="87" t="str">
        <f>IF(CENSO[[#This Row],[DAP (cm)]]&lt;CENSO[[#This Row],[DMCE (cm)]],"DAP &lt; DMCE","DAP ≥ DMCE")</f>
        <v>DAP ≥ DMCE</v>
      </c>
      <c r="W4373" s="87" t="str">
        <f>IF(CENSO[[#This Row],[DAP (cm)]]&gt;200, "Superior", "Inferior")</f>
        <v>Inferior</v>
      </c>
      <c r="X4373" s="87" t="str">
        <f>VLOOKUP(CENSO[[#This Row],[NOME COMUM]],ESPECIES[],4,FALSE)</f>
        <v>Não</v>
      </c>
      <c r="Y4373" s="87" t="str">
        <f>IF(IFERROR(VLOOKUP(CENSO[[#This Row],[NOME COMUM]],COMERCIAIS[],2, FALSE), "Não") &lt;&gt; "Não", "Sim", "Não")</f>
        <v>Sim</v>
      </c>
      <c r="Z4373" s="133">
        <f>CENSO[[#This Row],[g (m²)]]/SUM(AEEF[AEEF-UT])</f>
        <v>6.3762714417156204E-4</v>
      </c>
      <c r="AA4373" s="133">
        <f>CENSO[[#This Row],[v (m³)]]/SUM(AEEF[AEEF-UT])</f>
        <v>7.1414240147214944E-3</v>
      </c>
    </row>
    <row r="4374" spans="1:27" ht="14">
      <c r="A4374" s="86">
        <v>1</v>
      </c>
      <c r="B4374" s="86">
        <v>2</v>
      </c>
      <c r="C4374" s="63">
        <v>120</v>
      </c>
      <c r="D4374" s="63">
        <v>4374</v>
      </c>
      <c r="E4374" s="63" t="str">
        <f>VLOOKUP(CENSO[[#This Row],[NOME COMUM]],ESPECIES[],2,FALSE)</f>
        <v>Platymiscium duckei Huber</v>
      </c>
      <c r="F4374" s="64" t="s">
        <v>42</v>
      </c>
      <c r="G4374" s="64">
        <v>183</v>
      </c>
      <c r="H4374" s="97">
        <f>CENSO[[#This Row],[CAP (cm)]]/PI()</f>
        <v>58.250709171633694</v>
      </c>
      <c r="I4374" s="64">
        <v>20</v>
      </c>
      <c r="J4374" s="96">
        <f>(PI()*(CENSO[[#This Row],[DAP (cm)]]^2))/40000</f>
        <v>0.26649699446022412</v>
      </c>
      <c r="K4374" s="96">
        <f>CENSO[[#This Row],[g (m²)]]*CENSO[[#This Row],[H (m)]]*0.7</f>
        <v>3.7309579224431371</v>
      </c>
      <c r="L4374" s="64">
        <v>2</v>
      </c>
      <c r="M4374" s="65">
        <v>366472.2</v>
      </c>
      <c r="N4374" s="87">
        <v>9702388.5999999903</v>
      </c>
      <c r="O4374" s="87" t="s">
        <v>1227</v>
      </c>
      <c r="P4374" s="87" t="str">
        <f>VLOOKUP(CENSO[[#This Row],[DAP (cm)]],CD[],2,TRUE)</f>
        <v>TORA</v>
      </c>
      <c r="Q4374" s="87" t="str">
        <f>VLOOKUP(CENSO[[#This Row],[DAP (cm)]],DD[],2,TRUE)</f>
        <v>50├ 60</v>
      </c>
      <c r="R4374" s="87" t="str" cm="1">
        <f t="array" ref="R4374">INDEX(_xlfn.TEXTSPLIT(CENSO[[#This Row],[NOME CIENTIFICO]]," "),1)</f>
        <v>Platymiscium</v>
      </c>
      <c r="S4374" s="98" t="s">
        <v>1004</v>
      </c>
      <c r="T4374" s="87">
        <f>_xlfn.MINIFS(CENSO[DAP (cm)],CENSO[NOME CIENTIFICO],CENSO[[#This Row],[NOME CIENTIFICO]])</f>
        <v>43.608454407179323</v>
      </c>
      <c r="U43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53.608454407179323</v>
      </c>
      <c r="V4374" s="87" t="str">
        <f>IF(CENSO[[#This Row],[DAP (cm)]]&lt;CENSO[[#This Row],[DMCE (cm)]],"DAP &lt; DMCE","DAP ≥ DMCE")</f>
        <v>DAP ≥ DMCE</v>
      </c>
      <c r="W4374" s="87" t="str">
        <f>IF(CENSO[[#This Row],[DAP (cm)]]&gt;200, "Superior", "Inferior")</f>
        <v>Inferior</v>
      </c>
      <c r="X4374" s="87" t="str">
        <f>VLOOKUP(CENSO[[#This Row],[NOME COMUM]],ESPECIES[],4,FALSE)</f>
        <v>Não</v>
      </c>
      <c r="Y4374" s="87" t="str">
        <f>IF(IFERROR(VLOOKUP(CENSO[[#This Row],[NOME COMUM]],COMERCIAIS[],2, FALSE), "Não") &lt;&gt; "Não", "Sim", "Não")</f>
        <v>Não</v>
      </c>
      <c r="Z4374" s="133">
        <f>CENSO[[#This Row],[g (m²)]]/SUM(AEEF[AEEF-UT])</f>
        <v>4.6627424733953712E-4</v>
      </c>
      <c r="AA4374" s="133">
        <f>CENSO[[#This Row],[v (m³)]]/SUM(AEEF[AEEF-UT])</f>
        <v>6.5278394627535192E-3</v>
      </c>
    </row>
    <row r="4375" spans="1:27" ht="14">
      <c r="A4375" s="86">
        <v>1</v>
      </c>
      <c r="B4375" s="86">
        <v>2</v>
      </c>
      <c r="C4375" s="63">
        <v>120</v>
      </c>
      <c r="D4375" s="63">
        <v>4375</v>
      </c>
      <c r="E4375" s="63" t="str">
        <f>VLOOKUP(CENSO[[#This Row],[NOME COMUM]],ESPECIES[],2,FALSE)</f>
        <v>Copaifera guianensis Desf.</v>
      </c>
      <c r="F4375" s="64" t="s">
        <v>7</v>
      </c>
      <c r="G4375" s="64">
        <v>214</v>
      </c>
      <c r="H4375" s="97">
        <f>CENSO[[#This Row],[CAP (cm)]]/PI()</f>
        <v>68.118315643331201</v>
      </c>
      <c r="I4375" s="64">
        <v>18</v>
      </c>
      <c r="J4375" s="96">
        <f>(PI()*(CENSO[[#This Row],[DAP (cm)]]^2))/40000</f>
        <v>0.36443298869182189</v>
      </c>
      <c r="K4375" s="96">
        <f>CENSO[[#This Row],[g (m²)]]*CENSO[[#This Row],[H (m)]]*0.7</f>
        <v>4.5918556575169553</v>
      </c>
      <c r="L4375" s="64">
        <v>1</v>
      </c>
      <c r="M4375" s="65">
        <v>366479.5</v>
      </c>
      <c r="N4375" s="87">
        <v>9702441.5</v>
      </c>
      <c r="O4375" s="87" t="s">
        <v>1227</v>
      </c>
      <c r="P4375" s="87" t="str">
        <f>VLOOKUP(CENSO[[#This Row],[DAP (cm)]],CD[],2,TRUE)</f>
        <v>TORA</v>
      </c>
      <c r="Q4375" s="87" t="str">
        <f>VLOOKUP(CENSO[[#This Row],[DAP (cm)]],DD[],2,TRUE)</f>
        <v>60├ 70</v>
      </c>
      <c r="R4375" s="87" t="str" cm="1">
        <f t="array" ref="R4375">INDEX(_xlfn.TEXTSPLIT(CENSO[[#This Row],[NOME CIENTIFICO]]," "),1)</f>
        <v>Copaifera</v>
      </c>
      <c r="S4375" s="98" t="s">
        <v>1004</v>
      </c>
      <c r="T4375" s="87">
        <f>_xlfn.MINIFS(CENSO[DAP (cm)],CENSO[NOME CIENTIFICO],CENSO[[#This Row],[NOME CIENTIFICO]])</f>
        <v>51.884511447957884</v>
      </c>
      <c r="U43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61.884511447957884</v>
      </c>
      <c r="V4375" s="87" t="str">
        <f>IF(CENSO[[#This Row],[DAP (cm)]]&lt;CENSO[[#This Row],[DMCE (cm)]],"DAP &lt; DMCE","DAP ≥ DMCE")</f>
        <v>DAP ≥ DMCE</v>
      </c>
      <c r="W4375" s="87" t="str">
        <f>IF(CENSO[[#This Row],[DAP (cm)]]&gt;200, "Superior", "Inferior")</f>
        <v>Inferior</v>
      </c>
      <c r="X4375" s="87" t="str">
        <f>VLOOKUP(CENSO[[#This Row],[NOME COMUM]],ESPECIES[],4,FALSE)</f>
        <v>Não</v>
      </c>
      <c r="Y4375" s="87" t="str">
        <f>IF(IFERROR(VLOOKUP(CENSO[[#This Row],[NOME COMUM]],COMERCIAIS[],2, FALSE), "Não") &lt;&gt; "Não", "Sim", "Não")</f>
        <v>Não</v>
      </c>
      <c r="Z4375" s="133">
        <f>CENSO[[#This Row],[g (m²)]]/SUM(AEEF[AEEF-UT])</f>
        <v>6.3762714417156204E-4</v>
      </c>
      <c r="AA4375" s="133">
        <f>CENSO[[#This Row],[v (m³)]]/SUM(AEEF[AEEF-UT])</f>
        <v>8.0341020165616804E-3</v>
      </c>
    </row>
    <row r="4376" spans="1:27" ht="14">
      <c r="A4376" s="86">
        <v>1</v>
      </c>
      <c r="B4376" s="86">
        <v>2</v>
      </c>
      <c r="C4376" s="63">
        <v>120</v>
      </c>
      <c r="D4376" s="63">
        <v>4376</v>
      </c>
      <c r="E4376" s="63" t="str">
        <f>VLOOKUP(CENSO[[#This Row],[NOME COMUM]],ESPECIES[],2,FALSE)</f>
        <v>Goupia glabra Aubl.</v>
      </c>
      <c r="F4376" s="64" t="s">
        <v>34</v>
      </c>
      <c r="G4376" s="64">
        <v>190</v>
      </c>
      <c r="H4376" s="97">
        <f>CENSO[[#This Row],[CAP (cm)]]/PI()</f>
        <v>60.478878374920228</v>
      </c>
      <c r="I4376" s="64">
        <v>16</v>
      </c>
      <c r="J4376" s="96">
        <f>(PI()*(CENSO[[#This Row],[DAP (cm)]]^2))/40000</f>
        <v>0.28727467228087106</v>
      </c>
      <c r="K4376" s="96">
        <f>CENSO[[#This Row],[g (m²)]]*CENSO[[#This Row],[H (m)]]*0.7</f>
        <v>3.2174763295457556</v>
      </c>
      <c r="L4376" s="64">
        <v>1</v>
      </c>
      <c r="M4376" s="65">
        <v>366491.799999999</v>
      </c>
      <c r="N4376" s="87">
        <v>9702452.1999999899</v>
      </c>
      <c r="O4376" s="87" t="s">
        <v>1228</v>
      </c>
      <c r="P4376" s="87" t="str">
        <f>VLOOKUP(CENSO[[#This Row],[DAP (cm)]],CD[],2,TRUE)</f>
        <v>TORA</v>
      </c>
      <c r="Q4376" s="87" t="str">
        <f>VLOOKUP(CENSO[[#This Row],[DAP (cm)]],DD[],2,TRUE)</f>
        <v>60├ 70</v>
      </c>
      <c r="R4376" s="87" t="str" cm="1">
        <f t="array" ref="R4376">INDEX(_xlfn.TEXTSPLIT(CENSO[[#This Row],[NOME CIENTIFICO]]," "),1)</f>
        <v>Goupia</v>
      </c>
      <c r="S4376" s="98" t="s">
        <v>1004</v>
      </c>
      <c r="T4376" s="87">
        <f>_xlfn.MINIFS(CENSO[DAP (cm)],CENSO[NOME CIENTIFICO],CENSO[[#This Row],[NOME CIENTIFICO]])</f>
        <v>40.107045659157627</v>
      </c>
      <c r="U43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376" s="87" t="str">
        <f>IF(CENSO[[#This Row],[DAP (cm)]]&lt;CENSO[[#This Row],[DMCE (cm)]],"DAP &lt; DMCE","DAP ≥ DMCE")</f>
        <v>DAP ≥ DMCE</v>
      </c>
      <c r="W4376" s="87" t="str">
        <f>IF(CENSO[[#This Row],[DAP (cm)]]&gt;200, "Superior", "Inferior")</f>
        <v>Inferior</v>
      </c>
      <c r="X4376" s="87" t="str">
        <f>VLOOKUP(CENSO[[#This Row],[NOME COMUM]],ESPECIES[],4,FALSE)</f>
        <v>Não</v>
      </c>
      <c r="Y4376" s="87" t="str">
        <f>IF(IFERROR(VLOOKUP(CENSO[[#This Row],[NOME COMUM]],COMERCIAIS[],2, FALSE), "Não") &lt;&gt; "Não", "Sim", "Não")</f>
        <v>Sim</v>
      </c>
      <c r="Z4376" s="133">
        <f>CENSO[[#This Row],[g (m²)]]/SUM(AEEF[AEEF-UT])</f>
        <v>5.0262773833071434E-4</v>
      </c>
      <c r="AA4376" s="133">
        <f>CENSO[[#This Row],[v (m³)]]/SUM(AEEF[AEEF-UT])</f>
        <v>5.6294306693039997E-3</v>
      </c>
    </row>
    <row r="4377" spans="1:27" ht="14">
      <c r="A4377" s="86">
        <v>1</v>
      </c>
      <c r="B4377" s="86">
        <v>2</v>
      </c>
      <c r="C4377" s="63">
        <v>120</v>
      </c>
      <c r="D4377" s="63">
        <v>4377</v>
      </c>
      <c r="E4377" s="63" t="str">
        <f>VLOOKUP(CENSO[[#This Row],[NOME COMUM]],ESPECIES[],2,FALSE)</f>
        <v>Tachigali myrmecophila Ducke</v>
      </c>
      <c r="F4377" s="64" t="s">
        <v>14</v>
      </c>
      <c r="G4377" s="64">
        <v>316</v>
      </c>
      <c r="H4377" s="97">
        <f>CENSO[[#This Row],[CAP (cm)]]/PI()</f>
        <v>100.58592403407786</v>
      </c>
      <c r="I4377" s="64">
        <v>17</v>
      </c>
      <c r="J4377" s="96">
        <f>(PI()*(CENSO[[#This Row],[DAP (cm)]]^2))/40000</f>
        <v>0.79462879986921531</v>
      </c>
      <c r="K4377" s="96">
        <f>CENSO[[#This Row],[g (m²)]]*CENSO[[#This Row],[H (m)]]*0.7</f>
        <v>9.4560827184436622</v>
      </c>
      <c r="L4377" s="64">
        <v>1</v>
      </c>
      <c r="M4377" s="65">
        <v>366489.59999999899</v>
      </c>
      <c r="N4377" s="87">
        <v>9702512.9000000004</v>
      </c>
      <c r="O4377" s="87" t="s">
        <v>1228</v>
      </c>
      <c r="P4377" s="87" t="str">
        <f>VLOOKUP(CENSO[[#This Row],[DAP (cm)]],CD[],2,TRUE)</f>
        <v>TORA</v>
      </c>
      <c r="Q4377" s="87" t="str">
        <f>VLOOKUP(CENSO[[#This Row],[DAP (cm)]],DD[],2,TRUE)</f>
        <v>100├ 110</v>
      </c>
      <c r="R4377" s="87" t="str" cm="1">
        <f t="array" ref="R4377">INDEX(_xlfn.TEXTSPLIT(CENSO[[#This Row],[NOME CIENTIFICO]]," "),1)</f>
        <v>Tachigali</v>
      </c>
      <c r="S4377" s="98" t="s">
        <v>1004</v>
      </c>
      <c r="T4377" s="87">
        <f>_xlfn.MINIFS(CENSO[DAP (cm)],CENSO[NOME CIENTIFICO],CENSO[[#This Row],[NOME CIENTIFICO]])</f>
        <v>39.152116000606256</v>
      </c>
      <c r="U43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77" s="87" t="str">
        <f>IF(CENSO[[#This Row],[DAP (cm)]]&lt;CENSO[[#This Row],[DMCE (cm)]],"DAP &lt; DMCE","DAP ≥ DMCE")</f>
        <v>DAP ≥ DMCE</v>
      </c>
      <c r="W4377" s="87" t="str">
        <f>IF(CENSO[[#This Row],[DAP (cm)]]&gt;200, "Superior", "Inferior")</f>
        <v>Inferior</v>
      </c>
      <c r="X4377" s="87" t="str">
        <f>VLOOKUP(CENSO[[#This Row],[NOME COMUM]],ESPECIES[],4,FALSE)</f>
        <v>Não</v>
      </c>
      <c r="Y4377" s="87" t="str">
        <f>IF(IFERROR(VLOOKUP(CENSO[[#This Row],[NOME COMUM]],COMERCIAIS[],2, FALSE), "Não") &lt;&gt; "Não", "Sim", "Não")</f>
        <v>Sim</v>
      </c>
      <c r="Z4377" s="133">
        <f>CENSO[[#This Row],[g (m²)]]/SUM(AEEF[AEEF-UT])</f>
        <v>1.3903156631233193E-3</v>
      </c>
      <c r="AA4377" s="133">
        <f>CENSO[[#This Row],[v (m³)]]/SUM(AEEF[AEEF-UT])</f>
        <v>1.6544756391167498E-2</v>
      </c>
    </row>
    <row r="4378" spans="1:27" ht="14">
      <c r="A4378" s="86">
        <v>1</v>
      </c>
      <c r="B4378" s="86">
        <v>2</v>
      </c>
      <c r="C4378" s="63">
        <v>120</v>
      </c>
      <c r="D4378" s="63">
        <v>4378</v>
      </c>
      <c r="E4378" s="63" t="str">
        <f>VLOOKUP(CENSO[[#This Row],[NOME COMUM]],ESPECIES[],2,FALSE)</f>
        <v>Sterculia apeibophylla Ducke</v>
      </c>
      <c r="F4378" s="64" t="s">
        <v>25</v>
      </c>
      <c r="G4378" s="64">
        <v>181</v>
      </c>
      <c r="H4378" s="97">
        <f>CENSO[[#This Row],[CAP (cm)]]/PI()</f>
        <v>57.614089399266113</v>
      </c>
      <c r="I4378" s="64">
        <v>20</v>
      </c>
      <c r="J4378" s="96">
        <f>(PI()*(CENSO[[#This Row],[DAP (cm)]]^2))/40000</f>
        <v>0.26070375453167915</v>
      </c>
      <c r="K4378" s="96">
        <f>CENSO[[#This Row],[g (m²)]]*CENSO[[#This Row],[H (m)]]*0.7</f>
        <v>3.6498525634435084</v>
      </c>
      <c r="L4378" s="64">
        <v>3</v>
      </c>
      <c r="M4378" s="65">
        <v>366502.09999999899</v>
      </c>
      <c r="N4378" s="87">
        <v>9702484.9000000004</v>
      </c>
      <c r="O4378" s="87" t="s">
        <v>1226</v>
      </c>
      <c r="P4378" s="87" t="str">
        <f>VLOOKUP(CENSO[[#This Row],[DAP (cm)]],CD[],2,TRUE)</f>
        <v>TORA</v>
      </c>
      <c r="Q4378" s="87" t="str">
        <f>VLOOKUP(CENSO[[#This Row],[DAP (cm)]],DD[],2,TRUE)</f>
        <v>50├ 60</v>
      </c>
      <c r="R4378" s="87" t="str" cm="1">
        <f t="array" ref="R4378">INDEX(_xlfn.TEXTSPLIT(CENSO[[#This Row],[NOME CIENTIFICO]]," "),1)</f>
        <v>Sterculia</v>
      </c>
      <c r="S4378" s="98" t="s">
        <v>1004</v>
      </c>
      <c r="T4378" s="87">
        <f>_xlfn.MINIFS(CENSO[DAP (cm)],CENSO[NOME CIENTIFICO],CENSO[[#This Row],[NOME CIENTIFICO]])</f>
        <v>38.833806114422465</v>
      </c>
      <c r="U43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78" s="87" t="str">
        <f>IF(CENSO[[#This Row],[DAP (cm)]]&lt;CENSO[[#This Row],[DMCE (cm)]],"DAP &lt; DMCE","DAP ≥ DMCE")</f>
        <v>DAP ≥ DMCE</v>
      </c>
      <c r="W4378" s="87" t="str">
        <f>IF(CENSO[[#This Row],[DAP (cm)]]&gt;200, "Superior", "Inferior")</f>
        <v>Inferior</v>
      </c>
      <c r="X4378" s="87" t="str">
        <f>VLOOKUP(CENSO[[#This Row],[NOME COMUM]],ESPECIES[],4,FALSE)</f>
        <v>Não</v>
      </c>
      <c r="Y4378" s="87" t="str">
        <f>IF(IFERROR(VLOOKUP(CENSO[[#This Row],[NOME COMUM]],COMERCIAIS[],2, FALSE), "Não") &lt;&gt; "Não", "Sim", "Não")</f>
        <v>Não</v>
      </c>
      <c r="Z4378" s="133">
        <f>CENSO[[#This Row],[g (m²)]]/SUM(AEEF[AEEF-UT])</f>
        <v>4.5613815333663525E-4</v>
      </c>
      <c r="AA4378" s="133">
        <f>CENSO[[#This Row],[v (m³)]]/SUM(AEEF[AEEF-UT])</f>
        <v>6.3859341467128938E-3</v>
      </c>
    </row>
    <row r="4379" spans="1:27" ht="14">
      <c r="A4379" s="86">
        <v>1</v>
      </c>
      <c r="B4379" s="86">
        <v>2</v>
      </c>
      <c r="C4379" s="63">
        <v>120</v>
      </c>
      <c r="D4379" s="63">
        <v>4379</v>
      </c>
      <c r="E4379" s="63" t="str">
        <f>VLOOKUP(CENSO[[#This Row],[NOME COMUM]],ESPECIES[],2,FALSE)</f>
        <v>Pouteria sp.</v>
      </c>
      <c r="F4379" s="64" t="s">
        <v>83</v>
      </c>
      <c r="G4379" s="64">
        <v>215</v>
      </c>
      <c r="H4379" s="97">
        <f>CENSO[[#This Row],[CAP (cm)]]/PI()</f>
        <v>68.436625529514998</v>
      </c>
      <c r="I4379" s="64">
        <v>19</v>
      </c>
      <c r="J4379" s="96">
        <f>(PI()*(CENSO[[#This Row],[DAP (cm)]]^2))/40000</f>
        <v>0.36784686222114316</v>
      </c>
      <c r="K4379" s="96">
        <f>CENSO[[#This Row],[g (m²)]]*CENSO[[#This Row],[H (m)]]*0.7</f>
        <v>4.8923632675412039</v>
      </c>
      <c r="L4379" s="64">
        <v>1</v>
      </c>
      <c r="M4379" s="65">
        <v>366524.09999999899</v>
      </c>
      <c r="N4379" s="87">
        <v>9702503.3000000007</v>
      </c>
      <c r="O4379" s="87" t="s">
        <v>1227</v>
      </c>
      <c r="P4379" s="87" t="str">
        <f>VLOOKUP(CENSO[[#This Row],[DAP (cm)]],CD[],2,TRUE)</f>
        <v>TORA</v>
      </c>
      <c r="Q4379" s="87" t="str">
        <f>VLOOKUP(CENSO[[#This Row],[DAP (cm)]],DD[],2,TRUE)</f>
        <v>60├ 70</v>
      </c>
      <c r="R4379" s="87" t="str" cm="1">
        <f t="array" ref="R4379">INDEX(_xlfn.TEXTSPLIT(CENSO[[#This Row],[NOME CIENTIFICO]]," "),1)</f>
        <v>Pouteria</v>
      </c>
      <c r="S4379" s="98" t="s">
        <v>1004</v>
      </c>
      <c r="T4379" s="87">
        <f>_xlfn.MINIFS(CENSO[DAP (cm)],CENSO[NOME CIENTIFICO],CENSO[[#This Row],[NOME CIENTIFICO]])</f>
        <v>39.788735772973837</v>
      </c>
      <c r="U43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79" s="87" t="str">
        <f>IF(CENSO[[#This Row],[DAP (cm)]]&lt;CENSO[[#This Row],[DMCE (cm)]],"DAP &lt; DMCE","DAP ≥ DMCE")</f>
        <v>DAP ≥ DMCE</v>
      </c>
      <c r="W4379" s="87" t="str">
        <f>IF(CENSO[[#This Row],[DAP (cm)]]&gt;200, "Superior", "Inferior")</f>
        <v>Inferior</v>
      </c>
      <c r="X4379" s="87" t="str">
        <f>VLOOKUP(CENSO[[#This Row],[NOME COMUM]],ESPECIES[],4,FALSE)</f>
        <v>Não</v>
      </c>
      <c r="Y4379" s="87" t="str">
        <f>IF(IFERROR(VLOOKUP(CENSO[[#This Row],[NOME COMUM]],COMERCIAIS[],2, FALSE), "Não") &lt;&gt; "Não", "Sim", "Não")</f>
        <v>Não</v>
      </c>
      <c r="Z4379" s="133">
        <f>CENSO[[#This Row],[g (m²)]]/SUM(AEEF[AEEF-UT])</f>
        <v>6.436001995661295E-4</v>
      </c>
      <c r="AA4379" s="133">
        <f>CENSO[[#This Row],[v (m³)]]/SUM(AEEF[AEEF-UT])</f>
        <v>8.5598826542295225E-3</v>
      </c>
    </row>
    <row r="4380" spans="1:27" ht="14">
      <c r="A4380" s="86">
        <v>1</v>
      </c>
      <c r="B4380" s="86">
        <v>2</v>
      </c>
      <c r="C4380" s="63">
        <v>120</v>
      </c>
      <c r="D4380" s="63">
        <v>4380</v>
      </c>
      <c r="E4380" s="63" t="str">
        <f>VLOOKUP(CENSO[[#This Row],[NOME COMUM]],ESPECIES[],2,FALSE)</f>
        <v>Pouteria sp.</v>
      </c>
      <c r="F4380" s="64" t="s">
        <v>83</v>
      </c>
      <c r="G4380" s="64">
        <v>183</v>
      </c>
      <c r="H4380" s="97">
        <f>CENSO[[#This Row],[CAP (cm)]]/PI()</f>
        <v>58.250709171633694</v>
      </c>
      <c r="I4380" s="64">
        <v>22</v>
      </c>
      <c r="J4380" s="96">
        <f>(PI()*(CENSO[[#This Row],[DAP (cm)]]^2))/40000</f>
        <v>0.26649699446022412</v>
      </c>
      <c r="K4380" s="96">
        <f>CENSO[[#This Row],[g (m²)]]*CENSO[[#This Row],[H (m)]]*0.7</f>
        <v>4.1040537146874518</v>
      </c>
      <c r="L4380" s="64">
        <v>1</v>
      </c>
      <c r="M4380" s="65">
        <v>366516.2</v>
      </c>
      <c r="N4380" s="87">
        <v>9702538</v>
      </c>
      <c r="O4380" s="87" t="s">
        <v>1227</v>
      </c>
      <c r="P4380" s="87" t="str">
        <f>VLOOKUP(CENSO[[#This Row],[DAP (cm)]],CD[],2,TRUE)</f>
        <v>TORA</v>
      </c>
      <c r="Q4380" s="87" t="str">
        <f>VLOOKUP(CENSO[[#This Row],[DAP (cm)]],DD[],2,TRUE)</f>
        <v>50├ 60</v>
      </c>
      <c r="R4380" s="87" t="str" cm="1">
        <f t="array" ref="R4380">INDEX(_xlfn.TEXTSPLIT(CENSO[[#This Row],[NOME CIENTIFICO]]," "),1)</f>
        <v>Pouteria</v>
      </c>
      <c r="S4380" s="98" t="s">
        <v>1004</v>
      </c>
      <c r="T4380" s="87">
        <f>_xlfn.MINIFS(CENSO[DAP (cm)],CENSO[NOME CIENTIFICO],CENSO[[#This Row],[NOME CIENTIFICO]])</f>
        <v>39.788735772973837</v>
      </c>
      <c r="U43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80" s="87" t="str">
        <f>IF(CENSO[[#This Row],[DAP (cm)]]&lt;CENSO[[#This Row],[DMCE (cm)]],"DAP &lt; DMCE","DAP ≥ DMCE")</f>
        <v>DAP ≥ DMCE</v>
      </c>
      <c r="W4380" s="87" t="str">
        <f>IF(CENSO[[#This Row],[DAP (cm)]]&gt;200, "Superior", "Inferior")</f>
        <v>Inferior</v>
      </c>
      <c r="X4380" s="87" t="str">
        <f>VLOOKUP(CENSO[[#This Row],[NOME COMUM]],ESPECIES[],4,FALSE)</f>
        <v>Não</v>
      </c>
      <c r="Y4380" s="87" t="str">
        <f>IF(IFERROR(VLOOKUP(CENSO[[#This Row],[NOME COMUM]],COMERCIAIS[],2, FALSE), "Não") &lt;&gt; "Não", "Sim", "Não")</f>
        <v>Não</v>
      </c>
      <c r="Z4380" s="133">
        <f>CENSO[[#This Row],[g (m²)]]/SUM(AEEF[AEEF-UT])</f>
        <v>4.6627424733953712E-4</v>
      </c>
      <c r="AA4380" s="133">
        <f>CENSO[[#This Row],[v (m³)]]/SUM(AEEF[AEEF-UT])</f>
        <v>7.180623409028873E-3</v>
      </c>
    </row>
    <row r="4381" spans="1:27" ht="14">
      <c r="A4381" s="86">
        <v>1</v>
      </c>
      <c r="B4381" s="86">
        <v>2</v>
      </c>
      <c r="C4381" s="63">
        <v>120</v>
      </c>
      <c r="D4381" s="63">
        <v>4381</v>
      </c>
      <c r="E4381" s="63" t="str">
        <f>VLOOKUP(CENSO[[#This Row],[NOME COMUM]],ESPECIES[],2,FALSE)</f>
        <v>Parkia pendula (Willd.) Benth. ex Walp.</v>
      </c>
      <c r="F4381" s="64" t="s">
        <v>58</v>
      </c>
      <c r="G4381" s="64">
        <v>298</v>
      </c>
      <c r="H4381" s="97">
        <f>CENSO[[#This Row],[CAP (cm)]]/PI()</f>
        <v>94.856346082769619</v>
      </c>
      <c r="I4381" s="64">
        <v>20</v>
      </c>
      <c r="J4381" s="96">
        <f>(PI()*(CENSO[[#This Row],[DAP (cm)]]^2))/40000</f>
        <v>0.70667977831663364</v>
      </c>
      <c r="K4381" s="96">
        <f>CENSO[[#This Row],[g (m²)]]*CENSO[[#This Row],[H (m)]]*0.7</f>
        <v>9.893516896432871</v>
      </c>
      <c r="L4381" s="64">
        <v>1</v>
      </c>
      <c r="M4381" s="65">
        <v>366504.5</v>
      </c>
      <c r="N4381" s="87">
        <v>9702547.9000000004</v>
      </c>
      <c r="O4381" s="87" t="s">
        <v>1228</v>
      </c>
      <c r="P4381" s="87" t="str">
        <f>VLOOKUP(CENSO[[#This Row],[DAP (cm)]],CD[],2,TRUE)</f>
        <v>TORA</v>
      </c>
      <c r="Q4381" s="87" t="str">
        <f>VLOOKUP(CENSO[[#This Row],[DAP (cm)]],DD[],2,TRUE)</f>
        <v>90├ 100</v>
      </c>
      <c r="R4381" s="87" t="str" cm="1">
        <f t="array" ref="R4381">INDEX(_xlfn.TEXTSPLIT(CENSO[[#This Row],[NOME CIENTIFICO]]," "),1)</f>
        <v>Parkia</v>
      </c>
      <c r="S4381" s="98" t="s">
        <v>1004</v>
      </c>
      <c r="T4381" s="87">
        <f>_xlfn.MINIFS(CENSO[DAP (cm)],CENSO[NOME CIENTIFICO],CENSO[[#This Row],[NOME CIENTIFICO]])</f>
        <v>40.107045659157627</v>
      </c>
      <c r="U43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381" s="87" t="str">
        <f>IF(CENSO[[#This Row],[DAP (cm)]]&lt;CENSO[[#This Row],[DMCE (cm)]],"DAP &lt; DMCE","DAP ≥ DMCE")</f>
        <v>DAP ≥ DMCE</v>
      </c>
      <c r="W4381" s="87" t="str">
        <f>IF(CENSO[[#This Row],[DAP (cm)]]&gt;200, "Superior", "Inferior")</f>
        <v>Inferior</v>
      </c>
      <c r="X4381" s="87" t="str">
        <f>VLOOKUP(CENSO[[#This Row],[NOME COMUM]],ESPECIES[],4,FALSE)</f>
        <v>Não</v>
      </c>
      <c r="Y4381" s="87" t="str">
        <f>IF(IFERROR(VLOOKUP(CENSO[[#This Row],[NOME COMUM]],COMERCIAIS[],2, FALSE), "Não") &lt;&gt; "Não", "Sim", "Não")</f>
        <v>Sim</v>
      </c>
      <c r="Z4381" s="133">
        <f>CENSO[[#This Row],[g (m²)]]/SUM(AEEF[AEEF-UT])</f>
        <v>1.2364363898814614E-3</v>
      </c>
      <c r="AA4381" s="133">
        <f>CENSO[[#This Row],[v (m³)]]/SUM(AEEF[AEEF-UT])</f>
        <v>1.731010945834046E-2</v>
      </c>
    </row>
    <row r="4382" spans="1:27" ht="14">
      <c r="A4382" s="86">
        <v>1</v>
      </c>
      <c r="B4382" s="86">
        <v>2</v>
      </c>
      <c r="C4382" s="63">
        <v>120</v>
      </c>
      <c r="D4382" s="63">
        <v>4382</v>
      </c>
      <c r="E4382" s="63" t="str">
        <f>VLOOKUP(CENSO[[#This Row],[NOME COMUM]],ESPECIES[],2,FALSE)</f>
        <v>Ocotea cymbarum Kunth</v>
      </c>
      <c r="F4382" s="64" t="s">
        <v>11</v>
      </c>
      <c r="G4382" s="64">
        <v>161</v>
      </c>
      <c r="H4382" s="97">
        <f>CENSO[[#This Row],[CAP (cm)]]/PI()</f>
        <v>51.247891675590303</v>
      </c>
      <c r="I4382" s="64">
        <v>18</v>
      </c>
      <c r="J4382" s="96">
        <f>(PI()*(CENSO[[#This Row],[DAP (cm)]]^2))/40000</f>
        <v>0.20627276399425096</v>
      </c>
      <c r="K4382" s="96">
        <f>CENSO[[#This Row],[g (m²)]]*CENSO[[#This Row],[H (m)]]*0.7</f>
        <v>2.5990368263275618</v>
      </c>
      <c r="L4382" s="64">
        <v>1</v>
      </c>
      <c r="M4382" s="65">
        <v>366540.2</v>
      </c>
      <c r="N4382" s="87">
        <v>9702586.3000000007</v>
      </c>
      <c r="O4382" s="87" t="s">
        <v>1228</v>
      </c>
      <c r="P4382" s="87" t="str">
        <f>VLOOKUP(CENSO[[#This Row],[DAP (cm)]],CD[],2,TRUE)</f>
        <v>TORA</v>
      </c>
      <c r="Q4382" s="87" t="str">
        <f>VLOOKUP(CENSO[[#This Row],[DAP (cm)]],DD[],2,TRUE)</f>
        <v>50├ 60</v>
      </c>
      <c r="R4382" s="87" t="str" cm="1">
        <f t="array" ref="R4382">INDEX(_xlfn.TEXTSPLIT(CENSO[[#This Row],[NOME CIENTIFICO]]," "),1)</f>
        <v>Ocotea</v>
      </c>
      <c r="S4382" s="98" t="s">
        <v>1004</v>
      </c>
      <c r="T4382" s="87">
        <f>_xlfn.MINIFS(CENSO[DAP (cm)],CENSO[NOME CIENTIFICO],CENSO[[#This Row],[NOME CIENTIFICO]])</f>
        <v>39.470425886790046</v>
      </c>
      <c r="U43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82" s="87" t="str">
        <f>IF(CENSO[[#This Row],[DAP (cm)]]&lt;CENSO[[#This Row],[DMCE (cm)]],"DAP &lt; DMCE","DAP ≥ DMCE")</f>
        <v>DAP ≥ DMCE</v>
      </c>
      <c r="W4382" s="87" t="str">
        <f>IF(CENSO[[#This Row],[DAP (cm)]]&gt;200, "Superior", "Inferior")</f>
        <v>Inferior</v>
      </c>
      <c r="X4382" s="87" t="str">
        <f>VLOOKUP(CENSO[[#This Row],[NOME COMUM]],ESPECIES[],4,FALSE)</f>
        <v>Não</v>
      </c>
      <c r="Y4382" s="87" t="str">
        <f>IF(IFERROR(VLOOKUP(CENSO[[#This Row],[NOME COMUM]],COMERCIAIS[],2, FALSE), "Não") &lt;&gt; "Não", "Sim", "Não")</f>
        <v>Sim</v>
      </c>
      <c r="Z4382" s="133">
        <f>CENSO[[#This Row],[g (m²)]]/SUM(AEEF[AEEF-UT])</f>
        <v>3.6090342396871044E-4</v>
      </c>
      <c r="AA4382" s="133">
        <f>CENSO[[#This Row],[v (m³)]]/SUM(AEEF[AEEF-UT])</f>
        <v>4.5473831420057512E-3</v>
      </c>
    </row>
    <row r="4383" spans="1:27" ht="14">
      <c r="A4383" s="86">
        <v>1</v>
      </c>
      <c r="B4383" s="86">
        <v>2</v>
      </c>
      <c r="C4383" s="63">
        <v>120</v>
      </c>
      <c r="D4383" s="63">
        <v>4383</v>
      </c>
      <c r="E4383" s="63" t="str">
        <f>VLOOKUP(CENSO[[#This Row],[NOME COMUM]],ESPECIES[],2,FALSE)</f>
        <v>Didymopanax calvum Decne. &amp; Planch.</v>
      </c>
      <c r="F4383" s="64" t="s">
        <v>52</v>
      </c>
      <c r="G4383" s="64">
        <v>215</v>
      </c>
      <c r="H4383" s="97">
        <f>CENSO[[#This Row],[CAP (cm)]]/PI()</f>
        <v>68.436625529514998</v>
      </c>
      <c r="I4383" s="64">
        <v>15</v>
      </c>
      <c r="J4383" s="96">
        <f>(PI()*(CENSO[[#This Row],[DAP (cm)]]^2))/40000</f>
        <v>0.36784686222114316</v>
      </c>
      <c r="K4383" s="96">
        <f>CENSO[[#This Row],[g (m²)]]*CENSO[[#This Row],[H (m)]]*0.7</f>
        <v>3.8623920533220026</v>
      </c>
      <c r="L4383" s="64">
        <v>1</v>
      </c>
      <c r="M4383" s="65">
        <v>366562.5</v>
      </c>
      <c r="N4383" s="87">
        <v>9702642.0999999903</v>
      </c>
      <c r="O4383" s="87" t="s">
        <v>1227</v>
      </c>
      <c r="P4383" s="87" t="str">
        <f>VLOOKUP(CENSO[[#This Row],[DAP (cm)]],CD[],2,TRUE)</f>
        <v>TORA</v>
      </c>
      <c r="Q4383" s="87" t="str">
        <f>VLOOKUP(CENSO[[#This Row],[DAP (cm)]],DD[],2,TRUE)</f>
        <v>60├ 70</v>
      </c>
      <c r="R4383" s="87" t="str" cm="1">
        <f t="array" ref="R4383">INDEX(_xlfn.TEXTSPLIT(CENSO[[#This Row],[NOME CIENTIFICO]]," "),1)</f>
        <v>Didymopanax</v>
      </c>
      <c r="S4383" s="98" t="s">
        <v>1004</v>
      </c>
      <c r="T4383" s="87">
        <f>_xlfn.MINIFS(CENSO[DAP (cm)],CENSO[NOME CIENTIFICO],CENSO[[#This Row],[NOME CIENTIFICO]])</f>
        <v>46.791553269017228</v>
      </c>
      <c r="U43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56.791553269017228</v>
      </c>
      <c r="V4383" s="87" t="str">
        <f>IF(CENSO[[#This Row],[DAP (cm)]]&lt;CENSO[[#This Row],[DMCE (cm)]],"DAP &lt; DMCE","DAP ≥ DMCE")</f>
        <v>DAP ≥ DMCE</v>
      </c>
      <c r="W4383" s="87" t="str">
        <f>IF(CENSO[[#This Row],[DAP (cm)]]&gt;200, "Superior", "Inferior")</f>
        <v>Inferior</v>
      </c>
      <c r="X4383" s="87" t="str">
        <f>VLOOKUP(CENSO[[#This Row],[NOME COMUM]],ESPECIES[],4,FALSE)</f>
        <v>Não</v>
      </c>
      <c r="Y4383" s="87" t="str">
        <f>IF(IFERROR(VLOOKUP(CENSO[[#This Row],[NOME COMUM]],COMERCIAIS[],2, FALSE), "Não") &lt;&gt; "Não", "Sim", "Não")</f>
        <v>Não</v>
      </c>
      <c r="Z4383" s="133">
        <f>CENSO[[#This Row],[g (m²)]]/SUM(AEEF[AEEF-UT])</f>
        <v>6.436001995661295E-4</v>
      </c>
      <c r="AA4383" s="133">
        <f>CENSO[[#This Row],[v (m³)]]/SUM(AEEF[AEEF-UT])</f>
        <v>6.7578020954443584E-3</v>
      </c>
    </row>
    <row r="4384" spans="1:27" ht="14">
      <c r="A4384" s="86">
        <v>1</v>
      </c>
      <c r="B4384" s="86">
        <v>2</v>
      </c>
      <c r="C4384" s="63">
        <v>120</v>
      </c>
      <c r="D4384" s="63">
        <v>4384</v>
      </c>
      <c r="E4384" s="63" t="str">
        <f>VLOOKUP(CENSO[[#This Row],[NOME COMUM]],ESPECIES[],2,FALSE)</f>
        <v>Qualea dichotoma (Mart.) Warm. ex Wille</v>
      </c>
      <c r="F4384" s="64" t="s">
        <v>55</v>
      </c>
      <c r="G4384" s="64">
        <v>160</v>
      </c>
      <c r="H4384" s="97">
        <f>CENSO[[#This Row],[CAP (cm)]]/PI()</f>
        <v>50.929581789406512</v>
      </c>
      <c r="I4384" s="64">
        <v>17</v>
      </c>
      <c r="J4384" s="96">
        <f>(PI()*(CENSO[[#This Row],[DAP (cm)]]^2))/40000</f>
        <v>0.20371832715762608</v>
      </c>
      <c r="K4384" s="96">
        <f>CENSO[[#This Row],[g (m²)]]*CENSO[[#This Row],[H (m)]]*0.7</f>
        <v>2.4242480931757502</v>
      </c>
      <c r="L4384" s="64">
        <v>2</v>
      </c>
      <c r="M4384" s="65">
        <v>366575.7</v>
      </c>
      <c r="N4384" s="87">
        <v>9702641.4000000004</v>
      </c>
      <c r="O4384" s="87" t="s">
        <v>1227</v>
      </c>
      <c r="P4384" s="87" t="str">
        <f>VLOOKUP(CENSO[[#This Row],[DAP (cm)]],CD[],2,TRUE)</f>
        <v>TORA</v>
      </c>
      <c r="Q4384" s="87" t="str">
        <f>VLOOKUP(CENSO[[#This Row],[DAP (cm)]],DD[],2,TRUE)</f>
        <v>50├ 60</v>
      </c>
      <c r="R4384" s="87" t="str" cm="1">
        <f t="array" ref="R4384">INDEX(_xlfn.TEXTSPLIT(CENSO[[#This Row],[NOME CIENTIFICO]]," "),1)</f>
        <v>Qualea</v>
      </c>
      <c r="S4384" s="98" t="s">
        <v>1004</v>
      </c>
      <c r="T4384" s="87">
        <f>_xlfn.MINIFS(CENSO[DAP (cm)],CENSO[NOME CIENTIFICO],CENSO[[#This Row],[NOME CIENTIFICO]])</f>
        <v>40.107045659157627</v>
      </c>
      <c r="U43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384" s="87" t="str">
        <f>IF(CENSO[[#This Row],[DAP (cm)]]&lt;CENSO[[#This Row],[DMCE (cm)]],"DAP &lt; DMCE","DAP ≥ DMCE")</f>
        <v>DAP ≥ DMCE</v>
      </c>
      <c r="W4384" s="87" t="str">
        <f>IF(CENSO[[#This Row],[DAP (cm)]]&gt;200, "Superior", "Inferior")</f>
        <v>Inferior</v>
      </c>
      <c r="X4384" s="87" t="str">
        <f>VLOOKUP(CENSO[[#This Row],[NOME COMUM]],ESPECIES[],4,FALSE)</f>
        <v>Não</v>
      </c>
      <c r="Y4384" s="87" t="str">
        <f>IF(IFERROR(VLOOKUP(CENSO[[#This Row],[NOME COMUM]],COMERCIAIS[],2, FALSE), "Não") &lt;&gt; "Não", "Sim", "Não")</f>
        <v>Não</v>
      </c>
      <c r="Z4384" s="133">
        <f>CENSO[[#This Row],[g (m²)]]/SUM(AEEF[AEEF-UT])</f>
        <v>3.5643407482732108E-4</v>
      </c>
      <c r="AA4384" s="133">
        <f>CENSO[[#This Row],[v (m³)]]/SUM(AEEF[AEEF-UT])</f>
        <v>4.2415654904451204E-3</v>
      </c>
    </row>
    <row r="4385" spans="1:27" ht="14">
      <c r="A4385" s="86">
        <v>1</v>
      </c>
      <c r="B4385" s="86">
        <v>2</v>
      </c>
      <c r="C4385" s="63">
        <v>120</v>
      </c>
      <c r="D4385" s="63">
        <v>4385</v>
      </c>
      <c r="E4385" s="63" t="str">
        <f>VLOOKUP(CENSO[[#This Row],[NOME COMUM]],ESPECIES[],2,FALSE)</f>
        <v>Tachigali myrmecophila Ducke</v>
      </c>
      <c r="F4385" s="64" t="s">
        <v>14</v>
      </c>
      <c r="G4385" s="64">
        <v>295</v>
      </c>
      <c r="H4385" s="97">
        <f>CENSO[[#This Row],[CAP (cm)]]/PI()</f>
        <v>93.901416424218255</v>
      </c>
      <c r="I4385" s="64">
        <v>20</v>
      </c>
      <c r="J4385" s="96">
        <f>(PI()*(CENSO[[#This Row],[DAP (cm)]]^2))/40000</f>
        <v>0.69252294612860965</v>
      </c>
      <c r="K4385" s="96">
        <f>CENSO[[#This Row],[g (m²)]]*CENSO[[#This Row],[H (m)]]*0.7</f>
        <v>9.6953212458005336</v>
      </c>
      <c r="L4385" s="64">
        <v>1</v>
      </c>
      <c r="M4385" s="65">
        <v>366597.9</v>
      </c>
      <c r="N4385" s="87">
        <v>9702636.4000000004</v>
      </c>
      <c r="O4385" s="87" t="s">
        <v>1228</v>
      </c>
      <c r="P4385" s="87" t="str">
        <f>VLOOKUP(CENSO[[#This Row],[DAP (cm)]],CD[],2,TRUE)</f>
        <v>TORA</v>
      </c>
      <c r="Q4385" s="87" t="str">
        <f>VLOOKUP(CENSO[[#This Row],[DAP (cm)]],DD[],2,TRUE)</f>
        <v>90├ 100</v>
      </c>
      <c r="R4385" s="87" t="str" cm="1">
        <f t="array" ref="R4385">INDEX(_xlfn.TEXTSPLIT(CENSO[[#This Row],[NOME CIENTIFICO]]," "),1)</f>
        <v>Tachigali</v>
      </c>
      <c r="S4385" s="98" t="s">
        <v>1004</v>
      </c>
      <c r="T4385" s="87">
        <f>_xlfn.MINIFS(CENSO[DAP (cm)],CENSO[NOME CIENTIFICO],CENSO[[#This Row],[NOME CIENTIFICO]])</f>
        <v>39.152116000606256</v>
      </c>
      <c r="U43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85" s="87" t="str">
        <f>IF(CENSO[[#This Row],[DAP (cm)]]&lt;CENSO[[#This Row],[DMCE (cm)]],"DAP &lt; DMCE","DAP ≥ DMCE")</f>
        <v>DAP ≥ DMCE</v>
      </c>
      <c r="W4385" s="87" t="str">
        <f>IF(CENSO[[#This Row],[DAP (cm)]]&gt;200, "Superior", "Inferior")</f>
        <v>Inferior</v>
      </c>
      <c r="X4385" s="87" t="str">
        <f>VLOOKUP(CENSO[[#This Row],[NOME COMUM]],ESPECIES[],4,FALSE)</f>
        <v>Não</v>
      </c>
      <c r="Y4385" s="87" t="str">
        <f>IF(IFERROR(VLOOKUP(CENSO[[#This Row],[NOME COMUM]],COMERCIAIS[],2, FALSE), "Não") &lt;&gt; "Não", "Sim", "Não")</f>
        <v>Sim</v>
      </c>
      <c r="Z4385" s="133">
        <f>CENSO[[#This Row],[g (m²)]]/SUM(AEEF[AEEF-UT])</f>
        <v>1.2116670063221722E-3</v>
      </c>
      <c r="AA4385" s="133">
        <f>CENSO[[#This Row],[v (m³)]]/SUM(AEEF[AEEF-UT])</f>
        <v>1.6963338088510409E-2</v>
      </c>
    </row>
    <row r="4386" spans="1:27" ht="14">
      <c r="A4386" s="86">
        <v>1</v>
      </c>
      <c r="B4386" s="86">
        <v>2</v>
      </c>
      <c r="C4386" s="63">
        <v>120</v>
      </c>
      <c r="D4386" s="63">
        <v>4386</v>
      </c>
      <c r="E4386" s="63" t="str">
        <f>VLOOKUP(CENSO[[#This Row],[NOME COMUM]],ESPECIES[],2,FALSE)</f>
        <v>Cordia alliodora (Ruiz &amp; Pav.) Oken</v>
      </c>
      <c r="F4386" s="64" t="s">
        <v>100</v>
      </c>
      <c r="G4386" s="64">
        <v>179</v>
      </c>
      <c r="H4386" s="97">
        <f>CENSO[[#This Row],[CAP (cm)]]/PI()</f>
        <v>56.977469626898532</v>
      </c>
      <c r="I4386" s="64">
        <v>17</v>
      </c>
      <c r="J4386" s="96">
        <f>(PI()*(CENSO[[#This Row],[DAP (cm)]]^2))/40000</f>
        <v>0.25497417658037091</v>
      </c>
      <c r="K4386" s="96">
        <f>CENSO[[#This Row],[g (m²)]]*CENSO[[#This Row],[H (m)]]*0.7</f>
        <v>3.0341927013064134</v>
      </c>
      <c r="L4386" s="64">
        <v>3</v>
      </c>
      <c r="M4386" s="65">
        <v>366701</v>
      </c>
      <c r="N4386" s="87">
        <v>9702845.1999999899</v>
      </c>
      <c r="O4386" s="87" t="s">
        <v>1226</v>
      </c>
      <c r="P4386" s="87" t="str">
        <f>VLOOKUP(CENSO[[#This Row],[DAP (cm)]],CD[],2,TRUE)</f>
        <v>TORA</v>
      </c>
      <c r="Q4386" s="87" t="str">
        <f>VLOOKUP(CENSO[[#This Row],[DAP (cm)]],DD[],2,TRUE)</f>
        <v>50├ 60</v>
      </c>
      <c r="R4386" s="87" t="str" cm="1">
        <f t="array" ref="R4386">INDEX(_xlfn.TEXTSPLIT(CENSO[[#This Row],[NOME CIENTIFICO]]," "),1)</f>
        <v>Cordia</v>
      </c>
      <c r="S4386" s="98" t="s">
        <v>1004</v>
      </c>
      <c r="T4386" s="87">
        <f>_xlfn.MINIFS(CENSO[DAP (cm)],CENSO[NOME CIENTIFICO],CENSO[[#This Row],[NOME CIENTIFICO]])</f>
        <v>44.563384065730695</v>
      </c>
      <c r="U43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54.563384065730695</v>
      </c>
      <c r="V4386" s="87" t="str">
        <f>IF(CENSO[[#This Row],[DAP (cm)]]&lt;CENSO[[#This Row],[DMCE (cm)]],"DAP &lt; DMCE","DAP ≥ DMCE")</f>
        <v>DAP ≥ DMCE</v>
      </c>
      <c r="W4386" s="87" t="str">
        <f>IF(CENSO[[#This Row],[DAP (cm)]]&gt;200, "Superior", "Inferior")</f>
        <v>Inferior</v>
      </c>
      <c r="X4386" s="87" t="str">
        <f>VLOOKUP(CENSO[[#This Row],[NOME COMUM]],ESPECIES[],4,FALSE)</f>
        <v>Não</v>
      </c>
      <c r="Y4386" s="87" t="str">
        <f>IF(IFERROR(VLOOKUP(CENSO[[#This Row],[NOME COMUM]],COMERCIAIS[],2, FALSE), "Não") &lt;&gt; "Não", "Sim", "Não")</f>
        <v>Não</v>
      </c>
      <c r="Z4386" s="133">
        <f>CENSO[[#This Row],[g (m²)]]/SUM(AEEF[AEEF-UT])</f>
        <v>4.4611344498211684E-4</v>
      </c>
      <c r="AA4386" s="133">
        <f>CENSO[[#This Row],[v (m³)]]/SUM(AEEF[AEEF-UT])</f>
        <v>5.3087499952871892E-3</v>
      </c>
    </row>
    <row r="4387" spans="1:27" ht="14">
      <c r="A4387" s="86">
        <v>1</v>
      </c>
      <c r="B4387" s="86">
        <v>2</v>
      </c>
      <c r="C4387" s="63">
        <v>120</v>
      </c>
      <c r="D4387" s="63">
        <v>4387</v>
      </c>
      <c r="E4387" s="63" t="str">
        <f>VLOOKUP(CENSO[[#This Row],[NOME COMUM]],ESPECIES[],2,FALSE)</f>
        <v>Apuleia leiocarpa (Vogel) J.F.Macbr.</v>
      </c>
      <c r="F4387" s="64" t="s">
        <v>51</v>
      </c>
      <c r="G4387" s="64">
        <v>150</v>
      </c>
      <c r="H4387" s="97">
        <f>CENSO[[#This Row],[CAP (cm)]]/PI()</f>
        <v>47.7464829275686</v>
      </c>
      <c r="I4387" s="64">
        <v>17</v>
      </c>
      <c r="J4387" s="96">
        <f>(PI()*(CENSO[[#This Row],[DAP (cm)]]^2))/40000</f>
        <v>0.17904931097838223</v>
      </c>
      <c r="K4387" s="96">
        <f>CENSO[[#This Row],[g (m²)]]*CENSO[[#This Row],[H (m)]]*0.7</f>
        <v>2.1306868006427484</v>
      </c>
      <c r="L4387" s="64">
        <v>1</v>
      </c>
      <c r="M4387" s="65">
        <v>366676.299999999</v>
      </c>
      <c r="N4387" s="87">
        <v>9702875.5999999903</v>
      </c>
      <c r="O4387" s="98" t="s">
        <v>1225</v>
      </c>
      <c r="P4387" s="87" t="str">
        <f>VLOOKUP(CENSO[[#This Row],[DAP (cm)]],CD[],2,TRUE)</f>
        <v>TORETE</v>
      </c>
      <c r="Q4387" s="87" t="str">
        <f>VLOOKUP(CENSO[[#This Row],[DAP (cm)]],DD[],2,TRUE)</f>
        <v>40├ 50</v>
      </c>
      <c r="R4387" s="87" t="str" cm="1">
        <f t="array" ref="R4387">INDEX(_xlfn.TEXTSPLIT(CENSO[[#This Row],[NOME CIENTIFICO]]," "),1)</f>
        <v>Apuleia</v>
      </c>
      <c r="S4387" s="98" t="s">
        <v>1004</v>
      </c>
      <c r="T4387" s="87">
        <f>_xlfn.MINIFS(CENSO[DAP (cm)],CENSO[NOME CIENTIFICO],CENSO[[#This Row],[NOME CIENTIFICO]])</f>
        <v>39.788735772973837</v>
      </c>
      <c r="U43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87" s="87" t="str">
        <f>IF(CENSO[[#This Row],[DAP (cm)]]&lt;CENSO[[#This Row],[DMCE (cm)]],"DAP &lt; DMCE","DAP ≥ DMCE")</f>
        <v>DAP &lt; DMCE</v>
      </c>
      <c r="W4387" s="87" t="str">
        <f>IF(CENSO[[#This Row],[DAP (cm)]]&gt;200, "Superior", "Inferior")</f>
        <v>Inferior</v>
      </c>
      <c r="X4387" s="87" t="str">
        <f>VLOOKUP(CENSO[[#This Row],[NOME COMUM]],ESPECIES[],4,FALSE)</f>
        <v>Não</v>
      </c>
      <c r="Y4387" s="87" t="str">
        <f>IF(IFERROR(VLOOKUP(CENSO[[#This Row],[NOME COMUM]],COMERCIAIS[],2, FALSE), "Não") &lt;&gt; "Não", "Sim", "Não")</f>
        <v>Sim</v>
      </c>
      <c r="Z4387" s="133">
        <f>CENSO[[#This Row],[g (m²)]]/SUM(AEEF[AEEF-UT])</f>
        <v>3.1327213607870003E-4</v>
      </c>
      <c r="AA4387" s="133">
        <f>CENSO[[#This Row],[v (m³)]]/SUM(AEEF[AEEF-UT])</f>
        <v>3.72793841933653E-3</v>
      </c>
    </row>
    <row r="4388" spans="1:27" ht="14">
      <c r="A4388" s="86">
        <v>1</v>
      </c>
      <c r="B4388" s="86">
        <v>2</v>
      </c>
      <c r="C4388" s="63">
        <v>120</v>
      </c>
      <c r="D4388" s="63">
        <v>4388</v>
      </c>
      <c r="E4388" s="63" t="str">
        <f>VLOOKUP(CENSO[[#This Row],[NOME COMUM]],ESPECIES[],2,FALSE)</f>
        <v>Parkia pendula (Willd.) Benth. ex Walp.</v>
      </c>
      <c r="F4388" s="64" t="s">
        <v>58</v>
      </c>
      <c r="G4388" s="64">
        <v>126</v>
      </c>
      <c r="H4388" s="97">
        <f>CENSO[[#This Row],[CAP (cm)]]/PI()</f>
        <v>40.107045659157627</v>
      </c>
      <c r="I4388" s="64">
        <v>13</v>
      </c>
      <c r="J4388" s="96">
        <f>(PI()*(CENSO[[#This Row],[DAP (cm)]]^2))/40000</f>
        <v>0.12633719382634653</v>
      </c>
      <c r="K4388" s="96">
        <f>CENSO[[#This Row],[g (m²)]]*CENSO[[#This Row],[H (m)]]*0.7</f>
        <v>1.1496684638197534</v>
      </c>
      <c r="L4388" s="64">
        <v>1</v>
      </c>
      <c r="M4388" s="65">
        <v>366706</v>
      </c>
      <c r="N4388" s="87">
        <v>9702939</v>
      </c>
      <c r="O4388" s="98" t="s">
        <v>1225</v>
      </c>
      <c r="P4388" s="87" t="str">
        <f>VLOOKUP(CENSO[[#This Row],[DAP (cm)]],CD[],2,TRUE)</f>
        <v>TORETE</v>
      </c>
      <c r="Q4388" s="87" t="str">
        <f>VLOOKUP(CENSO[[#This Row],[DAP (cm)]],DD[],2,TRUE)</f>
        <v>40├ 50</v>
      </c>
      <c r="R4388" s="87" t="str" cm="1">
        <f t="array" ref="R4388">INDEX(_xlfn.TEXTSPLIT(CENSO[[#This Row],[NOME CIENTIFICO]]," "),1)</f>
        <v>Parkia</v>
      </c>
      <c r="S4388" s="98" t="s">
        <v>1004</v>
      </c>
      <c r="T4388" s="87">
        <f>_xlfn.MINIFS(CENSO[DAP (cm)],CENSO[NOME CIENTIFICO],CENSO[[#This Row],[NOME CIENTIFICO]])</f>
        <v>40.107045659157627</v>
      </c>
      <c r="U43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388" s="87" t="str">
        <f>IF(CENSO[[#This Row],[DAP (cm)]]&lt;CENSO[[#This Row],[DMCE (cm)]],"DAP &lt; DMCE","DAP ≥ DMCE")</f>
        <v>DAP &lt; DMCE</v>
      </c>
      <c r="W4388" s="87" t="str">
        <f>IF(CENSO[[#This Row],[DAP (cm)]]&gt;200, "Superior", "Inferior")</f>
        <v>Inferior</v>
      </c>
      <c r="X4388" s="87" t="str">
        <f>VLOOKUP(CENSO[[#This Row],[NOME COMUM]],ESPECIES[],4,FALSE)</f>
        <v>Não</v>
      </c>
      <c r="Y4388" s="87" t="str">
        <f>IF(IFERROR(VLOOKUP(CENSO[[#This Row],[NOME COMUM]],COMERCIAIS[],2, FALSE), "Não") &lt;&gt; "Não", "Sim", "Não")</f>
        <v>Sim</v>
      </c>
      <c r="Z4388" s="133">
        <f>CENSO[[#This Row],[g (m²)]]/SUM(AEEF[AEEF-UT])</f>
        <v>2.2104481921713078E-4</v>
      </c>
      <c r="AA4388" s="133">
        <f>CENSO[[#This Row],[v (m³)]]/SUM(AEEF[AEEF-UT])</f>
        <v>2.0115078548758902E-3</v>
      </c>
    </row>
    <row r="4389" spans="1:27" ht="14">
      <c r="A4389" s="86">
        <v>1</v>
      </c>
      <c r="B4389" s="86">
        <v>2</v>
      </c>
      <c r="C4389" s="63">
        <v>120</v>
      </c>
      <c r="D4389" s="63">
        <v>4389</v>
      </c>
      <c r="E4389" s="63" t="str">
        <f>VLOOKUP(CENSO[[#This Row],[NOME COMUM]],ESPECIES[],2,FALSE)</f>
        <v>Pouteria sp.</v>
      </c>
      <c r="F4389" s="64" t="s">
        <v>83</v>
      </c>
      <c r="G4389" s="64">
        <v>140</v>
      </c>
      <c r="H4389" s="97">
        <f>CENSO[[#This Row],[CAP (cm)]]/PI()</f>
        <v>44.563384065730695</v>
      </c>
      <c r="I4389" s="64">
        <v>12</v>
      </c>
      <c r="J4389" s="96">
        <f>(PI()*(CENSO[[#This Row],[DAP (cm)]]^2))/40000</f>
        <v>0.15597184423005742</v>
      </c>
      <c r="K4389" s="96">
        <f>CENSO[[#This Row],[g (m²)]]*CENSO[[#This Row],[H (m)]]*0.7</f>
        <v>1.3101634915324822</v>
      </c>
      <c r="L4389" s="64">
        <v>2</v>
      </c>
      <c r="M4389" s="65">
        <v>366710.9</v>
      </c>
      <c r="N4389" s="87">
        <v>9702935.5</v>
      </c>
      <c r="O4389" s="98" t="s">
        <v>1225</v>
      </c>
      <c r="P4389" s="87" t="str">
        <f>VLOOKUP(CENSO[[#This Row],[DAP (cm)]],CD[],2,TRUE)</f>
        <v>TORETE</v>
      </c>
      <c r="Q4389" s="87" t="str">
        <f>VLOOKUP(CENSO[[#This Row],[DAP (cm)]],DD[],2,TRUE)</f>
        <v>40├ 50</v>
      </c>
      <c r="R4389" s="87" t="str" cm="1">
        <f t="array" ref="R4389">INDEX(_xlfn.TEXTSPLIT(CENSO[[#This Row],[NOME CIENTIFICO]]," "),1)</f>
        <v>Pouteria</v>
      </c>
      <c r="S4389" s="98" t="s">
        <v>1004</v>
      </c>
      <c r="T4389" s="87">
        <f>_xlfn.MINIFS(CENSO[DAP (cm)],CENSO[NOME CIENTIFICO],CENSO[[#This Row],[NOME CIENTIFICO]])</f>
        <v>39.788735772973837</v>
      </c>
      <c r="U43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89" s="87" t="str">
        <f>IF(CENSO[[#This Row],[DAP (cm)]]&lt;CENSO[[#This Row],[DMCE (cm)]],"DAP &lt; DMCE","DAP ≥ DMCE")</f>
        <v>DAP &lt; DMCE</v>
      </c>
      <c r="W4389" s="87" t="str">
        <f>IF(CENSO[[#This Row],[DAP (cm)]]&gt;200, "Superior", "Inferior")</f>
        <v>Inferior</v>
      </c>
      <c r="X4389" s="87" t="str">
        <f>VLOOKUP(CENSO[[#This Row],[NOME COMUM]],ESPECIES[],4,FALSE)</f>
        <v>Não</v>
      </c>
      <c r="Y4389" s="87" t="str">
        <f>IF(IFERROR(VLOOKUP(CENSO[[#This Row],[NOME COMUM]],COMERCIAIS[],2, FALSE), "Não") &lt;&gt; "Não", "Sim", "Não")</f>
        <v>Não</v>
      </c>
      <c r="Z4389" s="133">
        <f>CENSO[[#This Row],[g (m²)]]/SUM(AEEF[AEEF-UT])</f>
        <v>2.7289483853966759E-4</v>
      </c>
      <c r="AA4389" s="133">
        <f>CENSO[[#This Row],[v (m³)]]/SUM(AEEF[AEEF-UT])</f>
        <v>2.2923166437332078E-3</v>
      </c>
    </row>
    <row r="4390" spans="1:27" ht="14">
      <c r="A4390" s="86">
        <v>1</v>
      </c>
      <c r="B4390" s="86">
        <v>2</v>
      </c>
      <c r="C4390" s="63">
        <v>120</v>
      </c>
      <c r="D4390" s="63">
        <v>4390</v>
      </c>
      <c r="E4390" s="63" t="str">
        <f>VLOOKUP(CENSO[[#This Row],[NOME COMUM]],ESPECIES[],2,FALSE)</f>
        <v>Piptadenia suaveolens Miq.</v>
      </c>
      <c r="F4390" s="64" t="s">
        <v>22</v>
      </c>
      <c r="G4390" s="64">
        <v>135</v>
      </c>
      <c r="H4390" s="97">
        <f>CENSO[[#This Row],[CAP (cm)]]/PI()</f>
        <v>42.971834634811742</v>
      </c>
      <c r="I4390" s="64">
        <v>12</v>
      </c>
      <c r="J4390" s="96">
        <f>(PI()*(CENSO[[#This Row],[DAP (cm)]]^2))/40000</f>
        <v>0.14502994189248961</v>
      </c>
      <c r="K4390" s="96">
        <f>CENSO[[#This Row],[g (m²)]]*CENSO[[#This Row],[H (m)]]*0.7</f>
        <v>1.2182515118969126</v>
      </c>
      <c r="L4390" s="64">
        <v>1</v>
      </c>
      <c r="M4390" s="65">
        <v>366715.09999999899</v>
      </c>
      <c r="N4390" s="87">
        <v>9702945.6999999899</v>
      </c>
      <c r="O4390" s="98" t="s">
        <v>1225</v>
      </c>
      <c r="P4390" s="87" t="str">
        <f>VLOOKUP(CENSO[[#This Row],[DAP (cm)]],CD[],2,TRUE)</f>
        <v>TORETE</v>
      </c>
      <c r="Q4390" s="87" t="str">
        <f>VLOOKUP(CENSO[[#This Row],[DAP (cm)]],DD[],2,TRUE)</f>
        <v>40├ 50</v>
      </c>
      <c r="R4390" s="87" t="str" cm="1">
        <f t="array" ref="R4390">INDEX(_xlfn.TEXTSPLIT(CENSO[[#This Row],[NOME CIENTIFICO]]," "),1)</f>
        <v>Piptadenia</v>
      </c>
      <c r="S4390" s="98" t="s">
        <v>1004</v>
      </c>
      <c r="T4390" s="87">
        <f>_xlfn.MINIFS(CENSO[DAP (cm)],CENSO[NOME CIENTIFICO],CENSO[[#This Row],[NOME CIENTIFICO]])</f>
        <v>39.788735772973837</v>
      </c>
      <c r="U43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90" s="87" t="str">
        <f>IF(CENSO[[#This Row],[DAP (cm)]]&lt;CENSO[[#This Row],[DMCE (cm)]],"DAP &lt; DMCE","DAP ≥ DMCE")</f>
        <v>DAP &lt; DMCE</v>
      </c>
      <c r="W4390" s="87" t="str">
        <f>IF(CENSO[[#This Row],[DAP (cm)]]&gt;200, "Superior", "Inferior")</f>
        <v>Inferior</v>
      </c>
      <c r="X4390" s="87" t="str">
        <f>VLOOKUP(CENSO[[#This Row],[NOME COMUM]],ESPECIES[],4,FALSE)</f>
        <v>Não</v>
      </c>
      <c r="Y4390" s="87" t="str">
        <f>IF(IFERROR(VLOOKUP(CENSO[[#This Row],[NOME COMUM]],COMERCIAIS[],2, FALSE), "Não") &lt;&gt; "Não", "Sim", "Não")</f>
        <v>Sim</v>
      </c>
      <c r="Z4390" s="133">
        <f>CENSO[[#This Row],[g (m²)]]/SUM(AEEF[AEEF-UT])</f>
        <v>2.53750430223747E-4</v>
      </c>
      <c r="AA4390" s="133">
        <f>CENSO[[#This Row],[v (m³)]]/SUM(AEEF[AEEF-UT])</f>
        <v>2.1315036138794749E-3</v>
      </c>
    </row>
    <row r="4391" spans="1:27" ht="14">
      <c r="A4391" s="86">
        <v>1</v>
      </c>
      <c r="B4391" s="86">
        <v>2</v>
      </c>
      <c r="C4391" s="63">
        <v>120</v>
      </c>
      <c r="D4391" s="63">
        <v>4391</v>
      </c>
      <c r="E4391" s="63" t="str">
        <f>VLOOKUP(CENSO[[#This Row],[NOME COMUM]],ESPECIES[],2,FALSE)</f>
        <v>Tachigali myrmecophila Ducke</v>
      </c>
      <c r="F4391" s="64" t="s">
        <v>14</v>
      </c>
      <c r="G4391" s="64">
        <v>176</v>
      </c>
      <c r="H4391" s="97">
        <f>CENSO[[#This Row],[CAP (cm)]]/PI()</f>
        <v>56.022539968347161</v>
      </c>
      <c r="I4391" s="64">
        <v>14</v>
      </c>
      <c r="J4391" s="96">
        <f>(PI()*(CENSO[[#This Row],[DAP (cm)]]^2))/40000</f>
        <v>0.24649917586072753</v>
      </c>
      <c r="K4391" s="96">
        <f>CENSO[[#This Row],[g (m²)]]*CENSO[[#This Row],[H (m)]]*0.7</f>
        <v>2.4156919234351295</v>
      </c>
      <c r="L4391" s="64">
        <v>1</v>
      </c>
      <c r="M4391" s="65">
        <v>366717.09999999899</v>
      </c>
      <c r="N4391" s="87">
        <v>9702960.3000000007</v>
      </c>
      <c r="O4391" s="87" t="s">
        <v>1228</v>
      </c>
      <c r="P4391" s="87" t="str">
        <f>VLOOKUP(CENSO[[#This Row],[DAP (cm)]],CD[],2,TRUE)</f>
        <v>TORA</v>
      </c>
      <c r="Q4391" s="87" t="str">
        <f>VLOOKUP(CENSO[[#This Row],[DAP (cm)]],DD[],2,TRUE)</f>
        <v>50├ 60</v>
      </c>
      <c r="R4391" s="87" t="str" cm="1">
        <f t="array" ref="R4391">INDEX(_xlfn.TEXTSPLIT(CENSO[[#This Row],[NOME CIENTIFICO]]," "),1)</f>
        <v>Tachigali</v>
      </c>
      <c r="S4391" s="98" t="s">
        <v>1004</v>
      </c>
      <c r="T4391" s="87">
        <f>_xlfn.MINIFS(CENSO[DAP (cm)],CENSO[NOME CIENTIFICO],CENSO[[#This Row],[NOME CIENTIFICO]])</f>
        <v>39.152116000606256</v>
      </c>
      <c r="U43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91" s="87" t="str">
        <f>IF(CENSO[[#This Row],[DAP (cm)]]&lt;CENSO[[#This Row],[DMCE (cm)]],"DAP &lt; DMCE","DAP ≥ DMCE")</f>
        <v>DAP ≥ DMCE</v>
      </c>
      <c r="W4391" s="87" t="str">
        <f>IF(CENSO[[#This Row],[DAP (cm)]]&gt;200, "Superior", "Inferior")</f>
        <v>Inferior</v>
      </c>
      <c r="X4391" s="87" t="str">
        <f>VLOOKUP(CENSO[[#This Row],[NOME COMUM]],ESPECIES[],4,FALSE)</f>
        <v>Não</v>
      </c>
      <c r="Y4391" s="87" t="str">
        <f>IF(IFERROR(VLOOKUP(CENSO[[#This Row],[NOME COMUM]],COMERCIAIS[],2, FALSE), "Não") &lt;&gt; "Não", "Sim", "Não")</f>
        <v>Sim</v>
      </c>
      <c r="Z4391" s="133">
        <f>CENSO[[#This Row],[g (m²)]]/SUM(AEEF[AEEF-UT])</f>
        <v>4.3128523054105841E-4</v>
      </c>
      <c r="AA4391" s="133">
        <f>CENSO[[#This Row],[v (m³)]]/SUM(AEEF[AEEF-UT])</f>
        <v>4.2265952593023718E-3</v>
      </c>
    </row>
    <row r="4392" spans="1:27" ht="14">
      <c r="A4392" s="86">
        <v>1</v>
      </c>
      <c r="B4392" s="86">
        <v>2</v>
      </c>
      <c r="C4392" s="63">
        <v>120</v>
      </c>
      <c r="D4392" s="63">
        <v>4392</v>
      </c>
      <c r="E4392" s="63" t="str">
        <f>VLOOKUP(CENSO[[#This Row],[NOME COMUM]],ESPECIES[],2,FALSE)</f>
        <v>Tachigali myrmecophila Ducke</v>
      </c>
      <c r="F4392" s="64" t="s">
        <v>14</v>
      </c>
      <c r="G4392" s="64">
        <v>200</v>
      </c>
      <c r="H4392" s="97">
        <f>CENSO[[#This Row],[CAP (cm)]]/PI()</f>
        <v>63.661977236758133</v>
      </c>
      <c r="I4392" s="64">
        <v>11</v>
      </c>
      <c r="J4392" s="96">
        <f>(PI()*(CENSO[[#This Row],[DAP (cm)]]^2))/40000</f>
        <v>0.31830988618379064</v>
      </c>
      <c r="K4392" s="96">
        <f>CENSO[[#This Row],[g (m²)]]*CENSO[[#This Row],[H (m)]]*0.7</f>
        <v>2.4509861236151878</v>
      </c>
      <c r="L4392" s="64">
        <v>1</v>
      </c>
      <c r="M4392" s="65">
        <v>366731.09999999899</v>
      </c>
      <c r="N4392" s="87">
        <v>9702954.8000000007</v>
      </c>
      <c r="O4392" s="87" t="s">
        <v>1228</v>
      </c>
      <c r="P4392" s="87" t="str">
        <f>VLOOKUP(CENSO[[#This Row],[DAP (cm)]],CD[],2,TRUE)</f>
        <v>TORA</v>
      </c>
      <c r="Q4392" s="87" t="str">
        <f>VLOOKUP(CENSO[[#This Row],[DAP (cm)]],DD[],2,TRUE)</f>
        <v>60├ 70</v>
      </c>
      <c r="R4392" s="87" t="str" cm="1">
        <f t="array" ref="R4392">INDEX(_xlfn.TEXTSPLIT(CENSO[[#This Row],[NOME CIENTIFICO]]," "),1)</f>
        <v>Tachigali</v>
      </c>
      <c r="S4392" s="98" t="s">
        <v>1004</v>
      </c>
      <c r="T4392" s="87">
        <f>_xlfn.MINIFS(CENSO[DAP (cm)],CENSO[NOME CIENTIFICO],CENSO[[#This Row],[NOME CIENTIFICO]])</f>
        <v>39.152116000606256</v>
      </c>
      <c r="U43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92" s="87" t="str">
        <f>IF(CENSO[[#This Row],[DAP (cm)]]&lt;CENSO[[#This Row],[DMCE (cm)]],"DAP &lt; DMCE","DAP ≥ DMCE")</f>
        <v>DAP ≥ DMCE</v>
      </c>
      <c r="W4392" s="87" t="str">
        <f>IF(CENSO[[#This Row],[DAP (cm)]]&gt;200, "Superior", "Inferior")</f>
        <v>Inferior</v>
      </c>
      <c r="X4392" s="87" t="str">
        <f>VLOOKUP(CENSO[[#This Row],[NOME COMUM]],ESPECIES[],4,FALSE)</f>
        <v>Não</v>
      </c>
      <c r="Y4392" s="87" t="str">
        <f>IF(IFERROR(VLOOKUP(CENSO[[#This Row],[NOME COMUM]],COMERCIAIS[],2, FALSE), "Não") &lt;&gt; "Não", "Sim", "Não")</f>
        <v>Sim</v>
      </c>
      <c r="Z4392" s="133">
        <f>CENSO[[#This Row],[g (m²)]]/SUM(AEEF[AEEF-UT])</f>
        <v>5.5692824191768894E-4</v>
      </c>
      <c r="AA4392" s="133">
        <f>CENSO[[#This Row],[v (m³)]]/SUM(AEEF[AEEF-UT])</f>
        <v>4.2883474627662043E-3</v>
      </c>
    </row>
    <row r="4393" spans="1:27" ht="14">
      <c r="A4393" s="86">
        <v>1</v>
      </c>
      <c r="B4393" s="86">
        <v>2</v>
      </c>
      <c r="C4393" s="63">
        <v>120</v>
      </c>
      <c r="D4393" s="63">
        <v>4393</v>
      </c>
      <c r="E4393" s="63" t="str">
        <f>VLOOKUP(CENSO[[#This Row],[NOME COMUM]],ESPECIES[],2,FALSE)</f>
        <v>Piptadenia suaveolens Miq.</v>
      </c>
      <c r="F4393" s="64" t="s">
        <v>22</v>
      </c>
      <c r="G4393" s="64">
        <v>160</v>
      </c>
      <c r="H4393" s="97">
        <f>CENSO[[#This Row],[CAP (cm)]]/PI()</f>
        <v>50.929581789406512</v>
      </c>
      <c r="I4393" s="64">
        <v>13</v>
      </c>
      <c r="J4393" s="96">
        <f>(PI()*(CENSO[[#This Row],[DAP (cm)]]^2))/40000</f>
        <v>0.20371832715762608</v>
      </c>
      <c r="K4393" s="96">
        <f>CENSO[[#This Row],[g (m²)]]*CENSO[[#This Row],[H (m)]]*0.7</f>
        <v>1.8538367771343973</v>
      </c>
      <c r="L4393" s="64">
        <v>1</v>
      </c>
      <c r="M4393" s="65">
        <v>366755.59999999899</v>
      </c>
      <c r="N4393" s="87">
        <v>9703004</v>
      </c>
      <c r="O4393" s="87" t="s">
        <v>1228</v>
      </c>
      <c r="P4393" s="87" t="str">
        <f>VLOOKUP(CENSO[[#This Row],[DAP (cm)]],CD[],2,TRUE)</f>
        <v>TORA</v>
      </c>
      <c r="Q4393" s="87" t="str">
        <f>VLOOKUP(CENSO[[#This Row],[DAP (cm)]],DD[],2,TRUE)</f>
        <v>50├ 60</v>
      </c>
      <c r="R4393" s="87" t="str" cm="1">
        <f t="array" ref="R4393">INDEX(_xlfn.TEXTSPLIT(CENSO[[#This Row],[NOME CIENTIFICO]]," "),1)</f>
        <v>Piptadenia</v>
      </c>
      <c r="S4393" s="98" t="s">
        <v>1004</v>
      </c>
      <c r="T4393" s="87">
        <f>_xlfn.MINIFS(CENSO[DAP (cm)],CENSO[NOME CIENTIFICO],CENSO[[#This Row],[NOME CIENTIFICO]])</f>
        <v>39.788735772973837</v>
      </c>
      <c r="U43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93" s="87" t="str">
        <f>IF(CENSO[[#This Row],[DAP (cm)]]&lt;CENSO[[#This Row],[DMCE (cm)]],"DAP &lt; DMCE","DAP ≥ DMCE")</f>
        <v>DAP ≥ DMCE</v>
      </c>
      <c r="W4393" s="87" t="str">
        <f>IF(CENSO[[#This Row],[DAP (cm)]]&gt;200, "Superior", "Inferior")</f>
        <v>Inferior</v>
      </c>
      <c r="X4393" s="87" t="str">
        <f>VLOOKUP(CENSO[[#This Row],[NOME COMUM]],ESPECIES[],4,FALSE)</f>
        <v>Não</v>
      </c>
      <c r="Y4393" s="87" t="str">
        <f>IF(IFERROR(VLOOKUP(CENSO[[#This Row],[NOME COMUM]],COMERCIAIS[],2, FALSE), "Não") &lt;&gt; "Não", "Sim", "Não")</f>
        <v>Sim</v>
      </c>
      <c r="Z4393" s="133">
        <f>CENSO[[#This Row],[g (m²)]]/SUM(AEEF[AEEF-UT])</f>
        <v>3.5643407482732108E-4</v>
      </c>
      <c r="AA4393" s="133">
        <f>CENSO[[#This Row],[v (m³)]]/SUM(AEEF[AEEF-UT])</f>
        <v>3.2435500809286214E-3</v>
      </c>
    </row>
    <row r="4394" spans="1:27" ht="14">
      <c r="A4394" s="86">
        <v>1</v>
      </c>
      <c r="B4394" s="86">
        <v>2</v>
      </c>
      <c r="C4394" s="63">
        <v>120</v>
      </c>
      <c r="D4394" s="63">
        <v>4394</v>
      </c>
      <c r="E4394" s="63" t="str">
        <f>VLOOKUP(CENSO[[#This Row],[NOME COMUM]],ESPECIES[],2,FALSE)</f>
        <v>Schefflera morototoni (Aubl.) Decne. &amp; Planch.</v>
      </c>
      <c r="F4394" s="64" t="s">
        <v>12</v>
      </c>
      <c r="G4394" s="64">
        <v>193</v>
      </c>
      <c r="H4394" s="97">
        <f>CENSO[[#This Row],[CAP (cm)]]/PI()</f>
        <v>61.4338080334716</v>
      </c>
      <c r="I4394" s="64">
        <v>14</v>
      </c>
      <c r="J4394" s="96">
        <f>(PI()*(CENSO[[#This Row],[DAP (cm)]]^2))/40000</f>
        <v>0.29641812376150045</v>
      </c>
      <c r="K4394" s="96">
        <f>CENSO[[#This Row],[g (m²)]]*CENSO[[#This Row],[H (m)]]*0.7</f>
        <v>2.9048976128627038</v>
      </c>
      <c r="L4394" s="64">
        <v>1</v>
      </c>
      <c r="M4394" s="65">
        <v>366755.9</v>
      </c>
      <c r="N4394" s="87">
        <v>9703034.8000000007</v>
      </c>
      <c r="O4394" s="87" t="s">
        <v>1227</v>
      </c>
      <c r="P4394" s="87" t="str">
        <f>VLOOKUP(CENSO[[#This Row],[DAP (cm)]],CD[],2,TRUE)</f>
        <v>TORA</v>
      </c>
      <c r="Q4394" s="87" t="str">
        <f>VLOOKUP(CENSO[[#This Row],[DAP (cm)]],DD[],2,TRUE)</f>
        <v>60├ 70</v>
      </c>
      <c r="R4394" s="87" t="str" cm="1">
        <f t="array" ref="R4394">INDEX(_xlfn.TEXTSPLIT(CENSO[[#This Row],[NOME CIENTIFICO]]," "),1)</f>
        <v>Schefflera</v>
      </c>
      <c r="S4394" s="98" t="s">
        <v>1004</v>
      </c>
      <c r="T4394" s="87">
        <f>_xlfn.MINIFS(CENSO[DAP (cm)],CENSO[NOME CIENTIFICO],CENSO[[#This Row],[NOME CIENTIFICO]])</f>
        <v>40.425355545341418</v>
      </c>
      <c r="U43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4394" s="87" t="str">
        <f>IF(CENSO[[#This Row],[DAP (cm)]]&lt;CENSO[[#This Row],[DMCE (cm)]],"DAP &lt; DMCE","DAP ≥ DMCE")</f>
        <v>DAP ≥ DMCE</v>
      </c>
      <c r="W4394" s="87" t="str">
        <f>IF(CENSO[[#This Row],[DAP (cm)]]&gt;200, "Superior", "Inferior")</f>
        <v>Inferior</v>
      </c>
      <c r="X4394" s="87" t="str">
        <f>VLOOKUP(CENSO[[#This Row],[NOME COMUM]],ESPECIES[],4,FALSE)</f>
        <v>Não</v>
      </c>
      <c r="Y4394" s="87" t="str">
        <f>IF(IFERROR(VLOOKUP(CENSO[[#This Row],[NOME COMUM]],COMERCIAIS[],2, FALSE), "Não") &lt;&gt; "Não", "Sim", "Não")</f>
        <v>Não</v>
      </c>
      <c r="Z4394" s="133">
        <f>CENSO[[#This Row],[g (m²)]]/SUM(AEEF[AEEF-UT])</f>
        <v>5.1862550207979992E-4</v>
      </c>
      <c r="AA4394" s="133">
        <f>CENSO[[#This Row],[v (m³)]]/SUM(AEEF[AEEF-UT])</f>
        <v>5.0825299203820376E-3</v>
      </c>
    </row>
    <row r="4395" spans="1:27" ht="14">
      <c r="A4395" s="86">
        <v>1</v>
      </c>
      <c r="B4395" s="86">
        <v>2</v>
      </c>
      <c r="C4395" s="63">
        <v>120</v>
      </c>
      <c r="D4395" s="63">
        <v>4395</v>
      </c>
      <c r="E4395" s="63" t="str">
        <f>VLOOKUP(CENSO[[#This Row],[NOME COMUM]],ESPECIES[],2,FALSE)</f>
        <v>Astronium lecointei Ducke</v>
      </c>
      <c r="F4395" s="64" t="s">
        <v>5</v>
      </c>
      <c r="G4395" s="64">
        <v>171</v>
      </c>
      <c r="H4395" s="97">
        <f>CENSO[[#This Row],[CAP (cm)]]/PI()</f>
        <v>54.430990537428208</v>
      </c>
      <c r="I4395" s="64">
        <v>17</v>
      </c>
      <c r="J4395" s="96">
        <f>(PI()*(CENSO[[#This Row],[DAP (cm)]]^2))/40000</f>
        <v>0.2326924845475056</v>
      </c>
      <c r="K4395" s="96">
        <f>CENSO[[#This Row],[g (m²)]]*CENSO[[#This Row],[H (m)]]*0.7</f>
        <v>2.7690405661153168</v>
      </c>
      <c r="L4395" s="64">
        <v>1</v>
      </c>
      <c r="M4395" s="65">
        <v>366798.299999999</v>
      </c>
      <c r="N4395" s="87">
        <v>9703112</v>
      </c>
      <c r="O4395" s="87" t="s">
        <v>1228</v>
      </c>
      <c r="P4395" s="87" t="str">
        <f>VLOOKUP(CENSO[[#This Row],[DAP (cm)]],CD[],2,TRUE)</f>
        <v>TORA</v>
      </c>
      <c r="Q4395" s="87" t="str">
        <f>VLOOKUP(CENSO[[#This Row],[DAP (cm)]],DD[],2,TRUE)</f>
        <v>50├ 60</v>
      </c>
      <c r="R4395" s="87" t="str" cm="1">
        <f t="array" ref="R4395">INDEX(_xlfn.TEXTSPLIT(CENSO[[#This Row],[NOME CIENTIFICO]]," "),1)</f>
        <v>Astronium</v>
      </c>
      <c r="S4395" s="98" t="s">
        <v>1004</v>
      </c>
      <c r="T4395" s="87">
        <f>_xlfn.MINIFS(CENSO[DAP (cm)],CENSO[NOME CIENTIFICO],CENSO[[#This Row],[NOME CIENTIFICO]])</f>
        <v>40.107045659157627</v>
      </c>
      <c r="U43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395" s="87" t="str">
        <f>IF(CENSO[[#This Row],[DAP (cm)]]&lt;CENSO[[#This Row],[DMCE (cm)]],"DAP &lt; DMCE","DAP ≥ DMCE")</f>
        <v>DAP ≥ DMCE</v>
      </c>
      <c r="W4395" s="87" t="str">
        <f>IF(CENSO[[#This Row],[DAP (cm)]]&gt;200, "Superior", "Inferior")</f>
        <v>Inferior</v>
      </c>
      <c r="X4395" s="87" t="str">
        <f>VLOOKUP(CENSO[[#This Row],[NOME COMUM]],ESPECIES[],4,FALSE)</f>
        <v>Não</v>
      </c>
      <c r="Y4395" s="87" t="str">
        <f>IF(IFERROR(VLOOKUP(CENSO[[#This Row],[NOME COMUM]],COMERCIAIS[],2, FALSE), "Não") &lt;&gt; "Não", "Sim", "Não")</f>
        <v>Sim</v>
      </c>
      <c r="Z4395" s="133">
        <f>CENSO[[#This Row],[g (m²)]]/SUM(AEEF[AEEF-UT])</f>
        <v>4.0712846804787865E-4</v>
      </c>
      <c r="AA4395" s="133">
        <f>CENSO[[#This Row],[v (m³)]]/SUM(AEEF[AEEF-UT])</f>
        <v>4.8448287697697564E-3</v>
      </c>
    </row>
    <row r="4396" spans="1:27" ht="14">
      <c r="A4396" s="86">
        <v>1</v>
      </c>
      <c r="B4396" s="86">
        <v>2</v>
      </c>
      <c r="C4396" s="63">
        <v>120</v>
      </c>
      <c r="D4396" s="63">
        <v>4396</v>
      </c>
      <c r="E4396" s="63" t="str">
        <f>VLOOKUP(CENSO[[#This Row],[NOME COMUM]],ESPECIES[],2,FALSE)</f>
        <v>Buchenavia capitata (Vahl) Eichler</v>
      </c>
      <c r="F4396" s="64" t="s">
        <v>10</v>
      </c>
      <c r="G4396" s="64">
        <v>240</v>
      </c>
      <c r="H4396" s="97">
        <f>CENSO[[#This Row],[CAP (cm)]]/PI()</f>
        <v>76.394372684109769</v>
      </c>
      <c r="I4396" s="64">
        <v>20</v>
      </c>
      <c r="J4396" s="96">
        <f>(PI()*(CENSO[[#This Row],[DAP (cm)]]^2))/40000</f>
        <v>0.45836623610465865</v>
      </c>
      <c r="K4396" s="96">
        <f>CENSO[[#This Row],[g (m²)]]*CENSO[[#This Row],[H (m)]]*0.7</f>
        <v>6.4171273054652209</v>
      </c>
      <c r="L4396" s="64">
        <v>1</v>
      </c>
      <c r="M4396" s="65">
        <v>366825.4</v>
      </c>
      <c r="N4396" s="87">
        <v>9703142.3000000007</v>
      </c>
      <c r="O4396" s="87" t="s">
        <v>1227</v>
      </c>
      <c r="P4396" s="87" t="str">
        <f>VLOOKUP(CENSO[[#This Row],[DAP (cm)]],CD[],2,TRUE)</f>
        <v>TORA</v>
      </c>
      <c r="Q4396" s="87" t="str">
        <f>VLOOKUP(CENSO[[#This Row],[DAP (cm)]],DD[],2,TRUE)</f>
        <v>70├ 80</v>
      </c>
      <c r="R4396" s="87" t="str" cm="1">
        <f t="array" ref="R4396">INDEX(_xlfn.TEXTSPLIT(CENSO[[#This Row],[NOME CIENTIFICO]]," "),1)</f>
        <v>Buchenavia</v>
      </c>
      <c r="S4396" s="98" t="s">
        <v>1004</v>
      </c>
      <c r="T4396" s="87">
        <f>_xlfn.MINIFS(CENSO[DAP (cm)],CENSO[NOME CIENTIFICO],CENSO[[#This Row],[NOME CIENTIFICO]])</f>
        <v>41.38028520389279</v>
      </c>
      <c r="U43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396" s="87" t="str">
        <f>IF(CENSO[[#This Row],[DAP (cm)]]&lt;CENSO[[#This Row],[DMCE (cm)]],"DAP &lt; DMCE","DAP ≥ DMCE")</f>
        <v>DAP ≥ DMCE</v>
      </c>
      <c r="W4396" s="87" t="str">
        <f>IF(CENSO[[#This Row],[DAP (cm)]]&gt;200, "Superior", "Inferior")</f>
        <v>Inferior</v>
      </c>
      <c r="X4396" s="87" t="str">
        <f>VLOOKUP(CENSO[[#This Row],[NOME COMUM]],ESPECIES[],4,FALSE)</f>
        <v>Não</v>
      </c>
      <c r="Y4396" s="87" t="str">
        <f>IF(IFERROR(VLOOKUP(CENSO[[#This Row],[NOME COMUM]],COMERCIAIS[],2, FALSE), "Não") &lt;&gt; "Não", "Sim", "Não")</f>
        <v>Não</v>
      </c>
      <c r="Z4396" s="133">
        <f>CENSO[[#This Row],[g (m²)]]/SUM(AEEF[AEEF-UT])</f>
        <v>8.0197666836147232E-4</v>
      </c>
      <c r="AA4396" s="133">
        <f>CENSO[[#This Row],[v (m³)]]/SUM(AEEF[AEEF-UT])</f>
        <v>1.1227673357060612E-2</v>
      </c>
    </row>
    <row r="4397" spans="1:27" ht="14">
      <c r="A4397" s="86">
        <v>1</v>
      </c>
      <c r="B4397" s="86">
        <v>2</v>
      </c>
      <c r="C4397" s="63">
        <v>121</v>
      </c>
      <c r="D4397" s="63">
        <v>4397</v>
      </c>
      <c r="E4397" s="63" t="str">
        <f>VLOOKUP(CENSO[[#This Row],[NOME COMUM]],ESPECIES[],2,FALSE)</f>
        <v>Aspidosperma spruceanum Benth. ex Müll.Arg.</v>
      </c>
      <c r="F4397" s="64" t="s">
        <v>62</v>
      </c>
      <c r="G4397" s="64">
        <v>187</v>
      </c>
      <c r="H4397" s="97">
        <f>CENSO[[#This Row],[CAP (cm)]]/PI()</f>
        <v>59.523948716368857</v>
      </c>
      <c r="I4397" s="64">
        <v>15</v>
      </c>
      <c r="J4397" s="96">
        <f>(PI()*(CENSO[[#This Row],[DAP (cm)]]^2))/40000</f>
        <v>0.27827446024902436</v>
      </c>
      <c r="K4397" s="96">
        <f>CENSO[[#This Row],[g (m²)]]*CENSO[[#This Row],[H (m)]]*0.7</f>
        <v>2.9218818326147558</v>
      </c>
      <c r="L4397" s="64">
        <v>1</v>
      </c>
      <c r="M4397" s="65">
        <v>366879</v>
      </c>
      <c r="N4397" s="87">
        <v>9703139.0999999903</v>
      </c>
      <c r="O4397" s="87" t="s">
        <v>1227</v>
      </c>
      <c r="P4397" s="87" t="str">
        <f>VLOOKUP(CENSO[[#This Row],[DAP (cm)]],CD[],2,TRUE)</f>
        <v>TORA</v>
      </c>
      <c r="Q4397" s="87" t="str">
        <f>VLOOKUP(CENSO[[#This Row],[DAP (cm)]],DD[],2,TRUE)</f>
        <v>50├ 60</v>
      </c>
      <c r="R4397" s="87" t="str" cm="1">
        <f t="array" ref="R4397">INDEX(_xlfn.TEXTSPLIT(CENSO[[#This Row],[NOME CIENTIFICO]]," "),1)</f>
        <v>Aspidosperma</v>
      </c>
      <c r="S4397" s="98" t="s">
        <v>1004</v>
      </c>
      <c r="T4397" s="87">
        <f>_xlfn.MINIFS(CENSO[DAP (cm)],CENSO[NOME CIENTIFICO],CENSO[[#This Row],[NOME CIENTIFICO]])</f>
        <v>41.38028520389279</v>
      </c>
      <c r="U43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397" s="87" t="str">
        <f>IF(CENSO[[#This Row],[DAP (cm)]]&lt;CENSO[[#This Row],[DMCE (cm)]],"DAP &lt; DMCE","DAP ≥ DMCE")</f>
        <v>DAP ≥ DMCE</v>
      </c>
      <c r="W4397" s="87" t="str">
        <f>IF(CENSO[[#This Row],[DAP (cm)]]&gt;200, "Superior", "Inferior")</f>
        <v>Inferior</v>
      </c>
      <c r="X4397" s="87" t="str">
        <f>VLOOKUP(CENSO[[#This Row],[NOME COMUM]],ESPECIES[],4,FALSE)</f>
        <v>Não</v>
      </c>
      <c r="Y4397" s="87" t="str">
        <f>IF(IFERROR(VLOOKUP(CENSO[[#This Row],[NOME COMUM]],COMERCIAIS[],2, FALSE), "Não") &lt;&gt; "Não", "Sim", "Não")</f>
        <v>Não</v>
      </c>
      <c r="Z4397" s="133">
        <f>CENSO[[#This Row],[g (m²)]]/SUM(AEEF[AEEF-UT])</f>
        <v>4.8688059229049158E-4</v>
      </c>
      <c r="AA4397" s="133">
        <f>CENSO[[#This Row],[v (m³)]]/SUM(AEEF[AEEF-UT])</f>
        <v>5.1122462190501617E-3</v>
      </c>
    </row>
    <row r="4398" spans="1:27" ht="14">
      <c r="A4398" s="86">
        <v>1</v>
      </c>
      <c r="B4398" s="86">
        <v>2</v>
      </c>
      <c r="C4398" s="63">
        <v>121</v>
      </c>
      <c r="D4398" s="63">
        <v>4398</v>
      </c>
      <c r="E4398" s="63" t="str">
        <f>VLOOKUP(CENSO[[#This Row],[NOME COMUM]],ESPECIES[],2,FALSE)</f>
        <v>Couratari guianensis Aubl.</v>
      </c>
      <c r="F4398" s="64" t="s">
        <v>6</v>
      </c>
      <c r="G4398" s="64">
        <v>287</v>
      </c>
      <c r="H4398" s="97">
        <f>CENSO[[#This Row],[CAP (cm)]]/PI()</f>
        <v>91.35493733474793</v>
      </c>
      <c r="I4398" s="64">
        <v>24</v>
      </c>
      <c r="J4398" s="96">
        <f>(PI()*(CENSO[[#This Row],[DAP (cm)]]^2))/40000</f>
        <v>0.65547167537681639</v>
      </c>
      <c r="K4398" s="96">
        <f>CENSO[[#This Row],[g (m²)]]*CENSO[[#This Row],[H (m)]]*0.7</f>
        <v>11.011924146330514</v>
      </c>
      <c r="L4398" s="64">
        <v>1</v>
      </c>
      <c r="M4398" s="65">
        <v>366797.4</v>
      </c>
      <c r="N4398" s="87">
        <v>9702906.9000000004</v>
      </c>
      <c r="O4398" s="87" t="s">
        <v>1228</v>
      </c>
      <c r="P4398" s="87" t="str">
        <f>VLOOKUP(CENSO[[#This Row],[DAP (cm)]],CD[],2,TRUE)</f>
        <v>TORA</v>
      </c>
      <c r="Q4398" s="87" t="str">
        <f>VLOOKUP(CENSO[[#This Row],[DAP (cm)]],DD[],2,TRUE)</f>
        <v>90├ 100</v>
      </c>
      <c r="R4398" s="87" t="str" cm="1">
        <f t="array" ref="R4398">INDEX(_xlfn.TEXTSPLIT(CENSO[[#This Row],[NOME CIENTIFICO]]," "),1)</f>
        <v>Couratari</v>
      </c>
      <c r="S4398" s="98" t="s">
        <v>1004</v>
      </c>
      <c r="T4398" s="87">
        <f>_xlfn.MINIFS(CENSO[DAP (cm)],CENSO[NOME CIENTIFICO],CENSO[[#This Row],[NOME CIENTIFICO]])</f>
        <v>38.833806114422465</v>
      </c>
      <c r="U43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398" s="87" t="str">
        <f>IF(CENSO[[#This Row],[DAP (cm)]]&lt;CENSO[[#This Row],[DMCE (cm)]],"DAP &lt; DMCE","DAP ≥ DMCE")</f>
        <v>DAP ≥ DMCE</v>
      </c>
      <c r="W4398" s="87" t="str">
        <f>IF(CENSO[[#This Row],[DAP (cm)]]&gt;200, "Superior", "Inferior")</f>
        <v>Inferior</v>
      </c>
      <c r="X4398" s="87" t="str">
        <f>VLOOKUP(CENSO[[#This Row],[NOME COMUM]],ESPECIES[],4,FALSE)</f>
        <v>Não</v>
      </c>
      <c r="Y4398" s="87" t="str">
        <f>IF(IFERROR(VLOOKUP(CENSO[[#This Row],[NOME COMUM]],COMERCIAIS[],2, FALSE), "Não") &lt;&gt; "Não", "Sim", "Não")</f>
        <v>Sim</v>
      </c>
      <c r="Z4398" s="133">
        <f>CENSO[[#This Row],[g (m²)]]/SUM(AEEF[AEEF-UT])</f>
        <v>1.1468405589629533E-3</v>
      </c>
      <c r="AA4398" s="133">
        <f>CENSO[[#This Row],[v (m³)]]/SUM(AEEF[AEEF-UT])</f>
        <v>1.9266921390577611E-2</v>
      </c>
    </row>
    <row r="4399" spans="1:27" ht="14">
      <c r="A4399" s="86">
        <v>1</v>
      </c>
      <c r="B4399" s="86">
        <v>2</v>
      </c>
      <c r="C4399" s="63">
        <v>121</v>
      </c>
      <c r="D4399" s="63">
        <v>4399</v>
      </c>
      <c r="E4399" s="63" t="str">
        <f>VLOOKUP(CENSO[[#This Row],[NOME COMUM]],ESPECIES[],2,FALSE)</f>
        <v>Hymenaea courbaril L.</v>
      </c>
      <c r="F4399" s="64" t="s">
        <v>3</v>
      </c>
      <c r="G4399" s="64">
        <v>303</v>
      </c>
      <c r="H4399" s="97">
        <f>CENSO[[#This Row],[CAP (cm)]]/PI()</f>
        <v>96.447895513688579</v>
      </c>
      <c r="I4399" s="64">
        <v>25</v>
      </c>
      <c r="J4399" s="96">
        <f>(PI()*(CENSO[[#This Row],[DAP (cm)]]^2))/40000</f>
        <v>0.73059280851619102</v>
      </c>
      <c r="K4399" s="96">
        <f>CENSO[[#This Row],[g (m²)]]*CENSO[[#This Row],[H (m)]]*0.7</f>
        <v>12.785374149033343</v>
      </c>
      <c r="L4399" s="64">
        <v>1</v>
      </c>
      <c r="M4399" s="65">
        <v>366776.4</v>
      </c>
      <c r="N4399" s="87">
        <v>9702863.3000000007</v>
      </c>
      <c r="O4399" s="87" t="s">
        <v>1227</v>
      </c>
      <c r="P4399" s="87" t="str">
        <f>VLOOKUP(CENSO[[#This Row],[DAP (cm)]],CD[],2,TRUE)</f>
        <v>TORA</v>
      </c>
      <c r="Q4399" s="87" t="str">
        <f>VLOOKUP(CENSO[[#This Row],[DAP (cm)]],DD[],2,TRUE)</f>
        <v>90├ 100</v>
      </c>
      <c r="R4399" s="87" t="str" cm="1">
        <f t="array" ref="R4399">INDEX(_xlfn.TEXTSPLIT(CENSO[[#This Row],[NOME CIENTIFICO]]," "),1)</f>
        <v>Hymenaea</v>
      </c>
      <c r="S4399" s="98" t="s">
        <v>1004</v>
      </c>
      <c r="T4399" s="87">
        <f>_xlfn.MINIFS(CENSO[DAP (cm)],CENSO[NOME CIENTIFICO],CENSO[[#This Row],[NOME CIENTIFICO]])</f>
        <v>41.38028520389279</v>
      </c>
      <c r="U43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399" s="87" t="str">
        <f>IF(CENSO[[#This Row],[DAP (cm)]]&lt;CENSO[[#This Row],[DMCE (cm)]],"DAP &lt; DMCE","DAP ≥ DMCE")</f>
        <v>DAP ≥ DMCE</v>
      </c>
      <c r="W4399" s="87" t="str">
        <f>IF(CENSO[[#This Row],[DAP (cm)]]&gt;200, "Superior", "Inferior")</f>
        <v>Inferior</v>
      </c>
      <c r="X4399" s="87" t="str">
        <f>VLOOKUP(CENSO[[#This Row],[NOME COMUM]],ESPECIES[],4,FALSE)</f>
        <v>Não</v>
      </c>
      <c r="Y4399" s="87" t="str">
        <f>IF(IFERROR(VLOOKUP(CENSO[[#This Row],[NOME COMUM]],COMERCIAIS[],2, FALSE), "Não") &lt;&gt; "Não", "Sim", "Não")</f>
        <v>Sim</v>
      </c>
      <c r="Z4399" s="133">
        <f>CENSO[[#This Row],[g (m²)]]/SUM(AEEF[AEEF-UT])</f>
        <v>1.2782756240555279E-3</v>
      </c>
      <c r="AA4399" s="133">
        <f>CENSO[[#This Row],[v (m³)]]/SUM(AEEF[AEEF-UT])</f>
        <v>2.2369823420971737E-2</v>
      </c>
    </row>
    <row r="4400" spans="1:27" ht="14">
      <c r="A4400" s="86">
        <v>1</v>
      </c>
      <c r="B4400" s="86">
        <v>2</v>
      </c>
      <c r="C4400" s="63">
        <v>121</v>
      </c>
      <c r="D4400" s="63">
        <v>4400</v>
      </c>
      <c r="E4400" s="63" t="str">
        <f>VLOOKUP(CENSO[[#This Row],[NOME COMUM]],ESPECIES[],2,FALSE)</f>
        <v>Goupia glabra Aubl.</v>
      </c>
      <c r="F4400" s="64" t="s">
        <v>34</v>
      </c>
      <c r="G4400" s="64">
        <v>315</v>
      </c>
      <c r="H4400" s="97">
        <f>CENSO[[#This Row],[CAP (cm)]]/PI()</f>
        <v>100.26761414789407</v>
      </c>
      <c r="I4400" s="64">
        <v>13</v>
      </c>
      <c r="J4400" s="96">
        <f>(PI()*(CENSO[[#This Row],[DAP (cm)]]^2))/40000</f>
        <v>0.78960746141466576</v>
      </c>
      <c r="K4400" s="96">
        <f>CENSO[[#This Row],[g (m²)]]*CENSO[[#This Row],[H (m)]]*0.7</f>
        <v>7.1854278988734572</v>
      </c>
      <c r="L4400" s="64">
        <v>2</v>
      </c>
      <c r="M4400" s="65">
        <v>366762.9</v>
      </c>
      <c r="N4400" s="87">
        <v>9702851.4000000004</v>
      </c>
      <c r="O4400" s="87" t="s">
        <v>1228</v>
      </c>
      <c r="P4400" s="87" t="str">
        <f>VLOOKUP(CENSO[[#This Row],[DAP (cm)]],CD[],2,TRUE)</f>
        <v>TORA</v>
      </c>
      <c r="Q4400" s="87" t="str">
        <f>VLOOKUP(CENSO[[#This Row],[DAP (cm)]],DD[],2,TRUE)</f>
        <v>100├ 110</v>
      </c>
      <c r="R4400" s="87" t="str" cm="1">
        <f t="array" ref="R4400">INDEX(_xlfn.TEXTSPLIT(CENSO[[#This Row],[NOME CIENTIFICO]]," "),1)</f>
        <v>Goupia</v>
      </c>
      <c r="S4400" s="98" t="s">
        <v>1004</v>
      </c>
      <c r="T4400" s="87">
        <f>_xlfn.MINIFS(CENSO[DAP (cm)],CENSO[NOME CIENTIFICO],CENSO[[#This Row],[NOME CIENTIFICO]])</f>
        <v>40.107045659157627</v>
      </c>
      <c r="U44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400" s="87" t="str">
        <f>IF(CENSO[[#This Row],[DAP (cm)]]&lt;CENSO[[#This Row],[DMCE (cm)]],"DAP &lt; DMCE","DAP ≥ DMCE")</f>
        <v>DAP ≥ DMCE</v>
      </c>
      <c r="W4400" s="87" t="str">
        <f>IF(CENSO[[#This Row],[DAP (cm)]]&gt;200, "Superior", "Inferior")</f>
        <v>Inferior</v>
      </c>
      <c r="X4400" s="87" t="str">
        <f>VLOOKUP(CENSO[[#This Row],[NOME COMUM]],ESPECIES[],4,FALSE)</f>
        <v>Não</v>
      </c>
      <c r="Y4400" s="87" t="str">
        <f>IF(IFERROR(VLOOKUP(CENSO[[#This Row],[NOME COMUM]],COMERCIAIS[],2, FALSE), "Não") &lt;&gt; "Não", "Sim", "Não")</f>
        <v>Sim</v>
      </c>
      <c r="Z4400" s="133">
        <f>CENSO[[#This Row],[g (m²)]]/SUM(AEEF[AEEF-UT])</f>
        <v>1.3815301201070673E-3</v>
      </c>
      <c r="AA4400" s="133">
        <f>CENSO[[#This Row],[v (m³)]]/SUM(AEEF[AEEF-UT])</f>
        <v>1.257192409297431E-2</v>
      </c>
    </row>
    <row r="4401" spans="1:27" ht="14">
      <c r="A4401" s="86">
        <v>1</v>
      </c>
      <c r="B4401" s="86">
        <v>2</v>
      </c>
      <c r="C4401" s="63">
        <v>121</v>
      </c>
      <c r="D4401" s="63">
        <v>4401</v>
      </c>
      <c r="E4401" s="63" t="str">
        <f>VLOOKUP(CENSO[[#This Row],[NOME COMUM]],ESPECIES[],2,FALSE)</f>
        <v>Didymopanax calvum Decne. &amp; Planch.</v>
      </c>
      <c r="F4401" s="64" t="s">
        <v>52</v>
      </c>
      <c r="G4401" s="64">
        <v>245</v>
      </c>
      <c r="H4401" s="97">
        <f>CENSO[[#This Row],[CAP (cm)]]/PI()</f>
        <v>77.985922115028714</v>
      </c>
      <c r="I4401" s="64">
        <v>18</v>
      </c>
      <c r="J4401" s="96">
        <f>(PI()*(CENSO[[#This Row],[DAP (cm)]]^2))/40000</f>
        <v>0.47766377295455087</v>
      </c>
      <c r="K4401" s="96">
        <f>CENSO[[#This Row],[g (m²)]]*CENSO[[#This Row],[H (m)]]*0.7</f>
        <v>6.0185635392273404</v>
      </c>
      <c r="L4401" s="64">
        <v>1</v>
      </c>
      <c r="M4401" s="65">
        <v>366721.799999999</v>
      </c>
      <c r="N4401" s="87">
        <v>9702776.8000000007</v>
      </c>
      <c r="O4401" s="87" t="s">
        <v>1227</v>
      </c>
      <c r="P4401" s="87" t="str">
        <f>VLOOKUP(CENSO[[#This Row],[DAP (cm)]],CD[],2,TRUE)</f>
        <v>TORA</v>
      </c>
      <c r="Q4401" s="87" t="str">
        <f>VLOOKUP(CENSO[[#This Row],[DAP (cm)]],DD[],2,TRUE)</f>
        <v>70├ 80</v>
      </c>
      <c r="R4401" s="87" t="str" cm="1">
        <f t="array" ref="R4401">INDEX(_xlfn.TEXTSPLIT(CENSO[[#This Row],[NOME CIENTIFICO]]," "),1)</f>
        <v>Didymopanax</v>
      </c>
      <c r="S4401" s="98" t="s">
        <v>1004</v>
      </c>
      <c r="T4401" s="87">
        <f>_xlfn.MINIFS(CENSO[DAP (cm)],CENSO[NOME CIENTIFICO],CENSO[[#This Row],[NOME CIENTIFICO]])</f>
        <v>46.791553269017228</v>
      </c>
      <c r="U44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56.791553269017228</v>
      </c>
      <c r="V4401" s="87" t="str">
        <f>IF(CENSO[[#This Row],[DAP (cm)]]&lt;CENSO[[#This Row],[DMCE (cm)]],"DAP &lt; DMCE","DAP ≥ DMCE")</f>
        <v>DAP ≥ DMCE</v>
      </c>
      <c r="W4401" s="87" t="str">
        <f>IF(CENSO[[#This Row],[DAP (cm)]]&gt;200, "Superior", "Inferior")</f>
        <v>Inferior</v>
      </c>
      <c r="X4401" s="87" t="str">
        <f>VLOOKUP(CENSO[[#This Row],[NOME COMUM]],ESPECIES[],4,FALSE)</f>
        <v>Não</v>
      </c>
      <c r="Y4401" s="87" t="str">
        <f>IF(IFERROR(VLOOKUP(CENSO[[#This Row],[NOME COMUM]],COMERCIAIS[],2, FALSE), "Não") &lt;&gt; "Não", "Sim", "Não")</f>
        <v>Não</v>
      </c>
      <c r="Z4401" s="133">
        <f>CENSO[[#This Row],[g (m²)]]/SUM(AEEF[AEEF-UT])</f>
        <v>8.3574044302773209E-4</v>
      </c>
      <c r="AA4401" s="133">
        <f>CENSO[[#This Row],[v (m³)]]/SUM(AEEF[AEEF-UT])</f>
        <v>1.0530329582149422E-2</v>
      </c>
    </row>
    <row r="4402" spans="1:27" ht="14">
      <c r="A4402" s="86">
        <v>1</v>
      </c>
      <c r="B4402" s="86">
        <v>2</v>
      </c>
      <c r="C4402" s="63">
        <v>121</v>
      </c>
      <c r="D4402" s="63">
        <v>4402</v>
      </c>
      <c r="E4402" s="63" t="str">
        <f>VLOOKUP(CENSO[[#This Row],[NOME COMUM]],ESPECIES[],2,FALSE)</f>
        <v>Hymenaea courbaril L.</v>
      </c>
      <c r="F4402" s="64" t="s">
        <v>3</v>
      </c>
      <c r="G4402" s="64">
        <v>294</v>
      </c>
      <c r="H4402" s="97">
        <f>CENSO[[#This Row],[CAP (cm)]]/PI()</f>
        <v>93.583106538034457</v>
      </c>
      <c r="I4402" s="64">
        <v>25</v>
      </c>
      <c r="J4402" s="96">
        <f>(PI()*(CENSO[[#This Row],[DAP (cm)]]^2))/40000</f>
        <v>0.6878358330545532</v>
      </c>
      <c r="K4402" s="96">
        <f>CENSO[[#This Row],[g (m²)]]*CENSO[[#This Row],[H (m)]]*0.7</f>
        <v>12.037127078454681</v>
      </c>
      <c r="L4402" s="64">
        <v>1</v>
      </c>
      <c r="M4402" s="65">
        <v>366699</v>
      </c>
      <c r="N4402" s="87">
        <v>9702765.5</v>
      </c>
      <c r="O4402" s="87" t="s">
        <v>1228</v>
      </c>
      <c r="P4402" s="87" t="str">
        <f>VLOOKUP(CENSO[[#This Row],[DAP (cm)]],CD[],2,TRUE)</f>
        <v>TORA</v>
      </c>
      <c r="Q4402" s="87" t="str">
        <f>VLOOKUP(CENSO[[#This Row],[DAP (cm)]],DD[],2,TRUE)</f>
        <v>90├ 100</v>
      </c>
      <c r="R4402" s="87" t="str" cm="1">
        <f t="array" ref="R4402">INDEX(_xlfn.TEXTSPLIT(CENSO[[#This Row],[NOME CIENTIFICO]]," "),1)</f>
        <v>Hymenaea</v>
      </c>
      <c r="S4402" s="98" t="s">
        <v>1004</v>
      </c>
      <c r="T4402" s="87">
        <f>_xlfn.MINIFS(CENSO[DAP (cm)],CENSO[NOME CIENTIFICO],CENSO[[#This Row],[NOME CIENTIFICO]])</f>
        <v>41.38028520389279</v>
      </c>
      <c r="U44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402" s="87" t="str">
        <f>IF(CENSO[[#This Row],[DAP (cm)]]&lt;CENSO[[#This Row],[DMCE (cm)]],"DAP &lt; DMCE","DAP ≥ DMCE")</f>
        <v>DAP ≥ DMCE</v>
      </c>
      <c r="W4402" s="87" t="str">
        <f>IF(CENSO[[#This Row],[DAP (cm)]]&gt;200, "Superior", "Inferior")</f>
        <v>Inferior</v>
      </c>
      <c r="X4402" s="87" t="str">
        <f>VLOOKUP(CENSO[[#This Row],[NOME COMUM]],ESPECIES[],4,FALSE)</f>
        <v>Não</v>
      </c>
      <c r="Y4402" s="87" t="str">
        <f>IF(IFERROR(VLOOKUP(CENSO[[#This Row],[NOME COMUM]],COMERCIAIS[],2, FALSE), "Não") &lt;&gt; "Não", "Sim", "Não")</f>
        <v>Sim</v>
      </c>
      <c r="Z4402" s="133">
        <f>CENSO[[#This Row],[g (m²)]]/SUM(AEEF[AEEF-UT])</f>
        <v>1.2034662379599341E-3</v>
      </c>
      <c r="AA4402" s="133">
        <f>CENSO[[#This Row],[v (m³)]]/SUM(AEEF[AEEF-UT])</f>
        <v>2.1060659164298844E-2</v>
      </c>
    </row>
    <row r="4403" spans="1:27" ht="14">
      <c r="A4403" s="86">
        <v>1</v>
      </c>
      <c r="B4403" s="86">
        <v>2</v>
      </c>
      <c r="C4403" s="63">
        <v>121</v>
      </c>
      <c r="D4403" s="63">
        <v>4403</v>
      </c>
      <c r="E4403" s="63" t="str">
        <f>VLOOKUP(CENSO[[#This Row],[NOME COMUM]],ESPECIES[],2,FALSE)</f>
        <v>Swartzia ingaefolia Ducke</v>
      </c>
      <c r="F4403" s="64" t="s">
        <v>80</v>
      </c>
      <c r="G4403" s="64">
        <v>220</v>
      </c>
      <c r="H4403" s="97">
        <f>CENSO[[#This Row],[CAP (cm)]]/PI()</f>
        <v>70.028174960433944</v>
      </c>
      <c r="I4403" s="64">
        <v>22</v>
      </c>
      <c r="J4403" s="96">
        <f>(PI()*(CENSO[[#This Row],[DAP (cm)]]^2))/40000</f>
        <v>0.3851549622823866</v>
      </c>
      <c r="K4403" s="96">
        <f>CENSO[[#This Row],[g (m²)]]*CENSO[[#This Row],[H (m)]]*0.7</f>
        <v>5.9313864191487538</v>
      </c>
      <c r="L4403" s="64">
        <v>1</v>
      </c>
      <c r="M4403" s="65">
        <v>366691.4</v>
      </c>
      <c r="N4403" s="87">
        <v>9702735.9000000004</v>
      </c>
      <c r="O4403" s="87" t="s">
        <v>1227</v>
      </c>
      <c r="P4403" s="87" t="str">
        <f>VLOOKUP(CENSO[[#This Row],[DAP (cm)]],CD[],2,TRUE)</f>
        <v>TORA</v>
      </c>
      <c r="Q4403" s="87" t="str">
        <f>VLOOKUP(CENSO[[#This Row],[DAP (cm)]],DD[],2,TRUE)</f>
        <v>70├ 80</v>
      </c>
      <c r="R4403" s="87" t="str" cm="1">
        <f t="array" ref="R4403">INDEX(_xlfn.TEXTSPLIT(CENSO[[#This Row],[NOME CIENTIFICO]]," "),1)</f>
        <v>Swartzia</v>
      </c>
      <c r="S4403" s="98" t="s">
        <v>1004</v>
      </c>
      <c r="T4403" s="87">
        <f>_xlfn.MINIFS(CENSO[DAP (cm)],CENSO[NOME CIENTIFICO],CENSO[[#This Row],[NOME CIENTIFICO]])</f>
        <v>42.335214862444161</v>
      </c>
      <c r="U44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4403" s="87" t="str">
        <f>IF(CENSO[[#This Row],[DAP (cm)]]&lt;CENSO[[#This Row],[DMCE (cm)]],"DAP &lt; DMCE","DAP ≥ DMCE")</f>
        <v>DAP ≥ DMCE</v>
      </c>
      <c r="W4403" s="87" t="str">
        <f>IF(CENSO[[#This Row],[DAP (cm)]]&gt;200, "Superior", "Inferior")</f>
        <v>Inferior</v>
      </c>
      <c r="X4403" s="87" t="str">
        <f>VLOOKUP(CENSO[[#This Row],[NOME COMUM]],ESPECIES[],4,FALSE)</f>
        <v>Não</v>
      </c>
      <c r="Y4403" s="87" t="str">
        <f>IF(IFERROR(VLOOKUP(CENSO[[#This Row],[NOME COMUM]],COMERCIAIS[],2, FALSE), "Não") &lt;&gt; "Não", "Sim", "Não")</f>
        <v>Não</v>
      </c>
      <c r="Z4403" s="133">
        <f>CENSO[[#This Row],[g (m²)]]/SUM(AEEF[AEEF-UT])</f>
        <v>6.7388317272040353E-4</v>
      </c>
      <c r="AA4403" s="133">
        <f>CENSO[[#This Row],[v (m³)]]/SUM(AEEF[AEEF-UT])</f>
        <v>1.0377800859894214E-2</v>
      </c>
    </row>
    <row r="4404" spans="1:27" ht="14">
      <c r="A4404" s="86">
        <v>1</v>
      </c>
      <c r="B4404" s="86">
        <v>2</v>
      </c>
      <c r="C4404" s="63">
        <v>121</v>
      </c>
      <c r="D4404" s="63">
        <v>4404</v>
      </c>
      <c r="E4404" s="63" t="str">
        <f>VLOOKUP(CENSO[[#This Row],[NOME COMUM]],ESPECIES[],2,FALSE)</f>
        <v>Apuleia leiocarpa (Vogel) J.F.Macbr.</v>
      </c>
      <c r="F4404" s="64" t="s">
        <v>51</v>
      </c>
      <c r="G4404" s="64">
        <v>177</v>
      </c>
      <c r="H4404" s="97">
        <f>CENSO[[#This Row],[CAP (cm)]]/PI()</f>
        <v>56.340849854530951</v>
      </c>
      <c r="I4404" s="64">
        <v>16</v>
      </c>
      <c r="J4404" s="96">
        <f>(PI()*(CENSO[[#This Row],[DAP (cm)]]^2))/40000</f>
        <v>0.24930826060629949</v>
      </c>
      <c r="K4404" s="96">
        <f>CENSO[[#This Row],[g (m²)]]*CENSO[[#This Row],[H (m)]]*0.7</f>
        <v>2.792252518790554</v>
      </c>
      <c r="L4404" s="64">
        <v>1</v>
      </c>
      <c r="M4404" s="65">
        <v>366686.59999999899</v>
      </c>
      <c r="N4404" s="87">
        <v>9702705</v>
      </c>
      <c r="O4404" s="87" t="s">
        <v>1227</v>
      </c>
      <c r="P4404" s="87" t="str">
        <f>VLOOKUP(CENSO[[#This Row],[DAP (cm)]],CD[],2,TRUE)</f>
        <v>TORA</v>
      </c>
      <c r="Q4404" s="87" t="str">
        <f>VLOOKUP(CENSO[[#This Row],[DAP (cm)]],DD[],2,TRUE)</f>
        <v>50├ 60</v>
      </c>
      <c r="R4404" s="87" t="str" cm="1">
        <f t="array" ref="R4404">INDEX(_xlfn.TEXTSPLIT(CENSO[[#This Row],[NOME CIENTIFICO]]," "),1)</f>
        <v>Apuleia</v>
      </c>
      <c r="S4404" s="98" t="s">
        <v>1004</v>
      </c>
      <c r="T4404" s="87">
        <f>_xlfn.MINIFS(CENSO[DAP (cm)],CENSO[NOME CIENTIFICO],CENSO[[#This Row],[NOME CIENTIFICO]])</f>
        <v>39.788735772973837</v>
      </c>
      <c r="U44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04" s="87" t="str">
        <f>IF(CENSO[[#This Row],[DAP (cm)]]&lt;CENSO[[#This Row],[DMCE (cm)]],"DAP &lt; DMCE","DAP ≥ DMCE")</f>
        <v>DAP ≥ DMCE</v>
      </c>
      <c r="W4404" s="87" t="str">
        <f>IF(CENSO[[#This Row],[DAP (cm)]]&gt;200, "Superior", "Inferior")</f>
        <v>Inferior</v>
      </c>
      <c r="X4404" s="87" t="str">
        <f>VLOOKUP(CENSO[[#This Row],[NOME COMUM]],ESPECIES[],4,FALSE)</f>
        <v>Não</v>
      </c>
      <c r="Y4404" s="87" t="str">
        <f>IF(IFERROR(VLOOKUP(CENSO[[#This Row],[NOME COMUM]],COMERCIAIS[],2, FALSE), "Não") &lt;&gt; "Não", "Sim", "Não")</f>
        <v>Sim</v>
      </c>
      <c r="Z4404" s="133">
        <f>CENSO[[#This Row],[g (m²)]]/SUM(AEEF[AEEF-UT])</f>
        <v>4.3620012227598201E-4</v>
      </c>
      <c r="AA4404" s="133">
        <f>CENSO[[#This Row],[v (m³)]]/SUM(AEEF[AEEF-UT])</f>
        <v>4.8854413694909985E-3</v>
      </c>
    </row>
    <row r="4405" spans="1:27" ht="14">
      <c r="A4405" s="86">
        <v>1</v>
      </c>
      <c r="B4405" s="86">
        <v>2</v>
      </c>
      <c r="C4405" s="63">
        <v>121</v>
      </c>
      <c r="D4405" s="63">
        <v>4405</v>
      </c>
      <c r="E4405" s="63" t="str">
        <f>VLOOKUP(CENSO[[#This Row],[NOME COMUM]],ESPECIES[],2,FALSE)</f>
        <v>Buchenavia capitata (Vahl) Eichler</v>
      </c>
      <c r="F4405" s="64" t="s">
        <v>10</v>
      </c>
      <c r="G4405" s="64">
        <v>286</v>
      </c>
      <c r="H4405" s="97">
        <f>CENSO[[#This Row],[CAP (cm)]]/PI()</f>
        <v>91.036627448564133</v>
      </c>
      <c r="I4405" s="64">
        <v>24</v>
      </c>
      <c r="J4405" s="96">
        <f>(PI()*(CENSO[[#This Row],[DAP (cm)]]^2))/40000</f>
        <v>0.65091188625723362</v>
      </c>
      <c r="K4405" s="96">
        <f>CENSO[[#This Row],[g (m²)]]*CENSO[[#This Row],[H (m)]]*0.7</f>
        <v>10.935319689121524</v>
      </c>
      <c r="L4405" s="64">
        <v>1</v>
      </c>
      <c r="M4405" s="65">
        <v>366657.5</v>
      </c>
      <c r="N4405" s="87">
        <v>9702696.6999999899</v>
      </c>
      <c r="O4405" s="87" t="s">
        <v>1227</v>
      </c>
      <c r="P4405" s="87" t="str">
        <f>VLOOKUP(CENSO[[#This Row],[DAP (cm)]],CD[],2,TRUE)</f>
        <v>TORA</v>
      </c>
      <c r="Q4405" s="87" t="str">
        <f>VLOOKUP(CENSO[[#This Row],[DAP (cm)]],DD[],2,TRUE)</f>
        <v>90├ 100</v>
      </c>
      <c r="R4405" s="87" t="str" cm="1">
        <f t="array" ref="R4405">INDEX(_xlfn.TEXTSPLIT(CENSO[[#This Row],[NOME CIENTIFICO]]," "),1)</f>
        <v>Buchenavia</v>
      </c>
      <c r="S4405" s="98" t="s">
        <v>1004</v>
      </c>
      <c r="T4405" s="87">
        <f>_xlfn.MINIFS(CENSO[DAP (cm)],CENSO[NOME CIENTIFICO],CENSO[[#This Row],[NOME CIENTIFICO]])</f>
        <v>41.38028520389279</v>
      </c>
      <c r="U44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405" s="87" t="str">
        <f>IF(CENSO[[#This Row],[DAP (cm)]]&lt;CENSO[[#This Row],[DMCE (cm)]],"DAP &lt; DMCE","DAP ≥ DMCE")</f>
        <v>DAP ≥ DMCE</v>
      </c>
      <c r="W4405" s="87" t="str">
        <f>IF(CENSO[[#This Row],[DAP (cm)]]&gt;200, "Superior", "Inferior")</f>
        <v>Inferior</v>
      </c>
      <c r="X4405" s="87" t="str">
        <f>VLOOKUP(CENSO[[#This Row],[NOME COMUM]],ESPECIES[],4,FALSE)</f>
        <v>Não</v>
      </c>
      <c r="Y4405" s="87" t="str">
        <f>IF(IFERROR(VLOOKUP(CENSO[[#This Row],[NOME COMUM]],COMERCIAIS[],2, FALSE), "Não") &lt;&gt; "Não", "Sim", "Não")</f>
        <v>Não</v>
      </c>
      <c r="Z4405" s="133">
        <f>CENSO[[#This Row],[g (m²)]]/SUM(AEEF[AEEF-UT])</f>
        <v>1.1388625618974824E-3</v>
      </c>
      <c r="AA4405" s="133">
        <f>CENSO[[#This Row],[v (m³)]]/SUM(AEEF[AEEF-UT])</f>
        <v>1.9132891039877704E-2</v>
      </c>
    </row>
    <row r="4406" spans="1:27" ht="14">
      <c r="A4406" s="86">
        <v>1</v>
      </c>
      <c r="B4406" s="86">
        <v>2</v>
      </c>
      <c r="C4406" s="63">
        <v>121</v>
      </c>
      <c r="D4406" s="63">
        <v>4406</v>
      </c>
      <c r="E4406" s="63" t="str">
        <f>VLOOKUP(CENSO[[#This Row],[NOME COMUM]],ESPECIES[],2,FALSE)</f>
        <v>Bombax munguba Mart.</v>
      </c>
      <c r="F4406" s="64" t="s">
        <v>90</v>
      </c>
      <c r="G4406" s="64">
        <v>218</v>
      </c>
      <c r="H4406" s="97">
        <f>CENSO[[#This Row],[CAP (cm)]]/PI()</f>
        <v>69.391555188066363</v>
      </c>
      <c r="I4406" s="64">
        <v>24</v>
      </c>
      <c r="J4406" s="96">
        <f>(PI()*(CENSO[[#This Row],[DAP (cm)]]^2))/40000</f>
        <v>0.37818397577496166</v>
      </c>
      <c r="K4406" s="96">
        <f>CENSO[[#This Row],[g (m²)]]*CENSO[[#This Row],[H (m)]]*0.7</f>
        <v>6.3534907930193558</v>
      </c>
      <c r="L4406" s="64">
        <v>1</v>
      </c>
      <c r="M4406" s="65">
        <v>366640.299999999</v>
      </c>
      <c r="N4406" s="87">
        <v>9702704.8000000007</v>
      </c>
      <c r="O4406" s="87" t="s">
        <v>1227</v>
      </c>
      <c r="P4406" s="87" t="str">
        <f>VLOOKUP(CENSO[[#This Row],[DAP (cm)]],CD[],2,TRUE)</f>
        <v>TORA</v>
      </c>
      <c r="Q4406" s="87" t="str">
        <f>VLOOKUP(CENSO[[#This Row],[DAP (cm)]],DD[],2,TRUE)</f>
        <v>60├ 70</v>
      </c>
      <c r="R4406" s="87" t="str" cm="1">
        <f t="array" ref="R4406">INDEX(_xlfn.TEXTSPLIT(CENSO[[#This Row],[NOME CIENTIFICO]]," "),1)</f>
        <v>Bombax</v>
      </c>
      <c r="S4406" s="98" t="s">
        <v>1004</v>
      </c>
      <c r="T4406" s="87">
        <f>_xlfn.MINIFS(CENSO[DAP (cm)],CENSO[NOME CIENTIFICO],CENSO[[#This Row],[NOME CIENTIFICO]])</f>
        <v>43.926764293363114</v>
      </c>
      <c r="U44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4406" s="87" t="str">
        <f>IF(CENSO[[#This Row],[DAP (cm)]]&lt;CENSO[[#This Row],[DMCE (cm)]],"DAP &lt; DMCE","DAP ≥ DMCE")</f>
        <v>DAP ≥ DMCE</v>
      </c>
      <c r="W4406" s="87" t="str">
        <f>IF(CENSO[[#This Row],[DAP (cm)]]&gt;200, "Superior", "Inferior")</f>
        <v>Inferior</v>
      </c>
      <c r="X4406" s="87" t="str">
        <f>VLOOKUP(CENSO[[#This Row],[NOME COMUM]],ESPECIES[],4,FALSE)</f>
        <v>Não</v>
      </c>
      <c r="Y4406" s="87" t="str">
        <f>IF(IFERROR(VLOOKUP(CENSO[[#This Row],[NOME COMUM]],COMERCIAIS[],2, FALSE), "Não") &lt;&gt; "Não", "Sim", "Não")</f>
        <v>Não</v>
      </c>
      <c r="Z4406" s="133">
        <f>CENSO[[#This Row],[g (m²)]]/SUM(AEEF[AEEF-UT])</f>
        <v>6.6168644422240624E-4</v>
      </c>
      <c r="AA4406" s="133">
        <f>CENSO[[#This Row],[v (m³)]]/SUM(AEEF[AEEF-UT])</f>
        <v>1.1116332262936424E-2</v>
      </c>
    </row>
    <row r="4407" spans="1:27" ht="14">
      <c r="A4407" s="86">
        <v>1</v>
      </c>
      <c r="B4407" s="86">
        <v>2</v>
      </c>
      <c r="C4407" s="63">
        <v>121</v>
      </c>
      <c r="D4407" s="63">
        <v>4407</v>
      </c>
      <c r="E4407" s="63" t="str">
        <f>VLOOKUP(CENSO[[#This Row],[NOME COMUM]],ESPECIES[],2,FALSE)</f>
        <v>Alexa grandiflora Ducke</v>
      </c>
      <c r="F4407" s="64" t="s">
        <v>13</v>
      </c>
      <c r="G4407" s="64">
        <v>200</v>
      </c>
      <c r="H4407" s="97">
        <f>CENSO[[#This Row],[CAP (cm)]]/PI()</f>
        <v>63.661977236758133</v>
      </c>
      <c r="I4407" s="64">
        <v>18</v>
      </c>
      <c r="J4407" s="96">
        <f>(PI()*(CENSO[[#This Row],[DAP (cm)]]^2))/40000</f>
        <v>0.31830988618379064</v>
      </c>
      <c r="K4407" s="96">
        <f>CENSO[[#This Row],[g (m²)]]*CENSO[[#This Row],[H (m)]]*0.7</f>
        <v>4.0107045659157619</v>
      </c>
      <c r="L4407" s="64">
        <v>1</v>
      </c>
      <c r="M4407" s="65">
        <v>366536.799999999</v>
      </c>
      <c r="N4407" s="87">
        <v>9702501.6999999899</v>
      </c>
      <c r="O4407" s="87" t="s">
        <v>1227</v>
      </c>
      <c r="P4407" s="87" t="str">
        <f>VLOOKUP(CENSO[[#This Row],[DAP (cm)]],CD[],2,TRUE)</f>
        <v>TORA</v>
      </c>
      <c r="Q4407" s="87" t="str">
        <f>VLOOKUP(CENSO[[#This Row],[DAP (cm)]],DD[],2,TRUE)</f>
        <v>60├ 70</v>
      </c>
      <c r="R4407" s="87" t="str" cm="1">
        <f t="array" ref="R4407">INDEX(_xlfn.TEXTSPLIT(CENSO[[#This Row],[NOME CIENTIFICO]]," "),1)</f>
        <v>Alexa</v>
      </c>
      <c r="S4407" s="98" t="s">
        <v>1004</v>
      </c>
      <c r="T4407" s="87">
        <f>_xlfn.MINIFS(CENSO[DAP (cm)],CENSO[NOME CIENTIFICO],CENSO[[#This Row],[NOME CIENTIFICO]])</f>
        <v>39.788735772973837</v>
      </c>
      <c r="U44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07" s="87" t="str">
        <f>IF(CENSO[[#This Row],[DAP (cm)]]&lt;CENSO[[#This Row],[DMCE (cm)]],"DAP &lt; DMCE","DAP ≥ DMCE")</f>
        <v>DAP ≥ DMCE</v>
      </c>
      <c r="W4407" s="87" t="str">
        <f>IF(CENSO[[#This Row],[DAP (cm)]]&gt;200, "Superior", "Inferior")</f>
        <v>Inferior</v>
      </c>
      <c r="X4407" s="87" t="str">
        <f>VLOOKUP(CENSO[[#This Row],[NOME COMUM]],ESPECIES[],4,FALSE)</f>
        <v>Não</v>
      </c>
      <c r="Y4407" s="87" t="str">
        <f>IF(IFERROR(VLOOKUP(CENSO[[#This Row],[NOME COMUM]],COMERCIAIS[],2, FALSE), "Não") &lt;&gt; "Não", "Sim", "Não")</f>
        <v>Não</v>
      </c>
      <c r="Z4407" s="133">
        <f>CENSO[[#This Row],[g (m²)]]/SUM(AEEF[AEEF-UT])</f>
        <v>5.5692824191768894E-4</v>
      </c>
      <c r="AA4407" s="133">
        <f>CENSO[[#This Row],[v (m³)]]/SUM(AEEF[AEEF-UT])</f>
        <v>7.0172958481628809E-3</v>
      </c>
    </row>
    <row r="4408" spans="1:27" ht="14">
      <c r="A4408" s="86">
        <v>1</v>
      </c>
      <c r="B4408" s="86">
        <v>2</v>
      </c>
      <c r="C4408" s="63">
        <v>121</v>
      </c>
      <c r="D4408" s="63">
        <v>4408</v>
      </c>
      <c r="E4408" s="63" t="str">
        <f>VLOOKUP(CENSO[[#This Row],[NOME COMUM]],ESPECIES[],2,FALSE)</f>
        <v>Alexa grandiflora Ducke</v>
      </c>
      <c r="F4408" s="64" t="s">
        <v>13</v>
      </c>
      <c r="G4408" s="64">
        <v>194</v>
      </c>
      <c r="H4408" s="97">
        <f>CENSO[[#This Row],[CAP (cm)]]/PI()</f>
        <v>61.75211791965539</v>
      </c>
      <c r="I4408" s="64">
        <v>15</v>
      </c>
      <c r="J4408" s="96">
        <f>(PI()*(CENSO[[#This Row],[DAP (cm)]]^2))/40000</f>
        <v>0.29949777191032861</v>
      </c>
      <c r="K4408" s="96">
        <f>CENSO[[#This Row],[g (m²)]]*CENSO[[#This Row],[H (m)]]*0.7</f>
        <v>3.1447266050584504</v>
      </c>
      <c r="L4408" s="64">
        <v>1</v>
      </c>
      <c r="M4408" s="65">
        <v>366552.09999999899</v>
      </c>
      <c r="N4408" s="87">
        <v>9702494.5</v>
      </c>
      <c r="O4408" s="87" t="s">
        <v>1227</v>
      </c>
      <c r="P4408" s="87" t="str">
        <f>VLOOKUP(CENSO[[#This Row],[DAP (cm)]],CD[],2,TRUE)</f>
        <v>TORA</v>
      </c>
      <c r="Q4408" s="87" t="str">
        <f>VLOOKUP(CENSO[[#This Row],[DAP (cm)]],DD[],2,TRUE)</f>
        <v>60├ 70</v>
      </c>
      <c r="R4408" s="87" t="str" cm="1">
        <f t="array" ref="R4408">INDEX(_xlfn.TEXTSPLIT(CENSO[[#This Row],[NOME CIENTIFICO]]," "),1)</f>
        <v>Alexa</v>
      </c>
      <c r="S4408" s="98" t="s">
        <v>1004</v>
      </c>
      <c r="T4408" s="87">
        <f>_xlfn.MINIFS(CENSO[DAP (cm)],CENSO[NOME CIENTIFICO],CENSO[[#This Row],[NOME CIENTIFICO]])</f>
        <v>39.788735772973837</v>
      </c>
      <c r="U44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08" s="87" t="str">
        <f>IF(CENSO[[#This Row],[DAP (cm)]]&lt;CENSO[[#This Row],[DMCE (cm)]],"DAP &lt; DMCE","DAP ≥ DMCE")</f>
        <v>DAP ≥ DMCE</v>
      </c>
      <c r="W4408" s="87" t="str">
        <f>IF(CENSO[[#This Row],[DAP (cm)]]&gt;200, "Superior", "Inferior")</f>
        <v>Inferior</v>
      </c>
      <c r="X4408" s="87" t="str">
        <f>VLOOKUP(CENSO[[#This Row],[NOME COMUM]],ESPECIES[],4,FALSE)</f>
        <v>Não</v>
      </c>
      <c r="Y4408" s="87" t="str">
        <f>IF(IFERROR(VLOOKUP(CENSO[[#This Row],[NOME COMUM]],COMERCIAIS[],2, FALSE), "Não") &lt;&gt; "Não", "Sim", "Não")</f>
        <v>Não</v>
      </c>
      <c r="Z4408" s="133">
        <f>CENSO[[#This Row],[g (m²)]]/SUM(AEEF[AEEF-UT])</f>
        <v>5.240137828203535E-4</v>
      </c>
      <c r="AA4408" s="133">
        <f>CENSO[[#This Row],[v (m³)]]/SUM(AEEF[AEEF-UT])</f>
        <v>5.502144719613712E-3</v>
      </c>
    </row>
    <row r="4409" spans="1:27" ht="14">
      <c r="A4409" s="86">
        <v>1</v>
      </c>
      <c r="B4409" s="86">
        <v>2</v>
      </c>
      <c r="C4409" s="63">
        <v>121</v>
      </c>
      <c r="D4409" s="63">
        <v>4409</v>
      </c>
      <c r="E4409" s="63" t="str">
        <f>VLOOKUP(CENSO[[#This Row],[NOME COMUM]],ESPECIES[],2,FALSE)</f>
        <v>Virola sebifera Aubl.</v>
      </c>
      <c r="F4409" s="64" t="s">
        <v>18</v>
      </c>
      <c r="G4409" s="64">
        <v>180</v>
      </c>
      <c r="H4409" s="97">
        <f>CENSO[[#This Row],[CAP (cm)]]/PI()</f>
        <v>57.295779513082323</v>
      </c>
      <c r="I4409" s="64">
        <v>16</v>
      </c>
      <c r="J4409" s="96">
        <f>(PI()*(CENSO[[#This Row],[DAP (cm)]]^2))/40000</f>
        <v>0.25783100780887047</v>
      </c>
      <c r="K4409" s="96">
        <f>CENSO[[#This Row],[g (m²)]]*CENSO[[#This Row],[H (m)]]*0.7</f>
        <v>2.887707287459349</v>
      </c>
      <c r="L4409" s="64">
        <v>1</v>
      </c>
      <c r="M4409" s="65">
        <v>366475.299999999</v>
      </c>
      <c r="N4409" s="87">
        <v>9702379.4000000004</v>
      </c>
      <c r="O4409" s="87" t="s">
        <v>1227</v>
      </c>
      <c r="P4409" s="87" t="str">
        <f>VLOOKUP(CENSO[[#This Row],[DAP (cm)]],CD[],2,TRUE)</f>
        <v>TORA</v>
      </c>
      <c r="Q4409" s="87" t="str">
        <f>VLOOKUP(CENSO[[#This Row],[DAP (cm)]],DD[],2,TRUE)</f>
        <v>50├ 60</v>
      </c>
      <c r="R4409" s="87" t="str" cm="1">
        <f t="array" ref="R4409">INDEX(_xlfn.TEXTSPLIT(CENSO[[#This Row],[NOME CIENTIFICO]]," "),1)</f>
        <v>Virola</v>
      </c>
      <c r="S4409" s="98" t="s">
        <v>1004</v>
      </c>
      <c r="T4409" s="87">
        <f>_xlfn.MINIFS(CENSO[DAP (cm)],CENSO[NOME CIENTIFICO],CENSO[[#This Row],[NOME CIENTIFICO]])</f>
        <v>38.197186342054884</v>
      </c>
      <c r="U44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09" s="87" t="str">
        <f>IF(CENSO[[#This Row],[DAP (cm)]]&lt;CENSO[[#This Row],[DMCE (cm)]],"DAP &lt; DMCE","DAP ≥ DMCE")</f>
        <v>DAP ≥ DMCE</v>
      </c>
      <c r="W4409" s="87" t="str">
        <f>IF(CENSO[[#This Row],[DAP (cm)]]&gt;200, "Superior", "Inferior")</f>
        <v>Inferior</v>
      </c>
      <c r="X4409" s="87" t="str">
        <f>VLOOKUP(CENSO[[#This Row],[NOME COMUM]],ESPECIES[],4,FALSE)</f>
        <v>Não</v>
      </c>
      <c r="Y4409" s="87" t="str">
        <f>IF(IFERROR(VLOOKUP(CENSO[[#This Row],[NOME COMUM]],COMERCIAIS[],2, FALSE), "Não") &lt;&gt; "Não", "Sim", "Não")</f>
        <v>Não</v>
      </c>
      <c r="Z4409" s="133">
        <f>CENSO[[#This Row],[g (m²)]]/SUM(AEEF[AEEF-UT])</f>
        <v>4.5111187595332813E-4</v>
      </c>
      <c r="AA4409" s="133">
        <f>CENSO[[#This Row],[v (m³)]]/SUM(AEEF[AEEF-UT])</f>
        <v>5.0524530106772752E-3</v>
      </c>
    </row>
    <row r="4410" spans="1:27" ht="14">
      <c r="A4410" s="86">
        <v>1</v>
      </c>
      <c r="B4410" s="86">
        <v>2</v>
      </c>
      <c r="C4410" s="63">
        <v>121</v>
      </c>
      <c r="D4410" s="63">
        <v>4410</v>
      </c>
      <c r="E4410" s="63" t="str">
        <f>VLOOKUP(CENSO[[#This Row],[NOME COMUM]],ESPECIES[],2,FALSE)</f>
        <v>Couratari guianensis Aubl.</v>
      </c>
      <c r="F4410" s="64" t="s">
        <v>6</v>
      </c>
      <c r="G4410" s="64">
        <v>152</v>
      </c>
      <c r="H4410" s="97">
        <f>CENSO[[#This Row],[CAP (cm)]]/PI()</f>
        <v>48.383102699936181</v>
      </c>
      <c r="I4410" s="64">
        <v>15</v>
      </c>
      <c r="J4410" s="96">
        <f>(PI()*(CENSO[[#This Row],[DAP (cm)]]^2))/40000</f>
        <v>0.18385579025975748</v>
      </c>
      <c r="K4410" s="96">
        <f>CENSO[[#This Row],[g (m²)]]*CENSO[[#This Row],[H (m)]]*0.7</f>
        <v>1.9304857977274534</v>
      </c>
      <c r="L4410" s="64">
        <v>1</v>
      </c>
      <c r="M4410" s="65">
        <v>366470.299999999</v>
      </c>
      <c r="N4410" s="87">
        <v>9702376.1999999899</v>
      </c>
      <c r="O4410" s="98" t="s">
        <v>1225</v>
      </c>
      <c r="P4410" s="87" t="str">
        <f>VLOOKUP(CENSO[[#This Row],[DAP (cm)]],CD[],2,TRUE)</f>
        <v>TORETE</v>
      </c>
      <c r="Q4410" s="87" t="str">
        <f>VLOOKUP(CENSO[[#This Row],[DAP (cm)]],DD[],2,TRUE)</f>
        <v>40├ 50</v>
      </c>
      <c r="R4410" s="87" t="str" cm="1">
        <f t="array" ref="R4410">INDEX(_xlfn.TEXTSPLIT(CENSO[[#This Row],[NOME CIENTIFICO]]," "),1)</f>
        <v>Couratari</v>
      </c>
      <c r="S4410" s="98" t="s">
        <v>1004</v>
      </c>
      <c r="T4410" s="87">
        <f>_xlfn.MINIFS(CENSO[DAP (cm)],CENSO[NOME CIENTIFICO],CENSO[[#This Row],[NOME CIENTIFICO]])</f>
        <v>38.833806114422465</v>
      </c>
      <c r="U44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10" s="87" t="str">
        <f>IF(CENSO[[#This Row],[DAP (cm)]]&lt;CENSO[[#This Row],[DMCE (cm)]],"DAP &lt; DMCE","DAP ≥ DMCE")</f>
        <v>DAP &lt; DMCE</v>
      </c>
      <c r="W4410" s="87" t="str">
        <f>IF(CENSO[[#This Row],[DAP (cm)]]&gt;200, "Superior", "Inferior")</f>
        <v>Inferior</v>
      </c>
      <c r="X4410" s="87" t="str">
        <f>VLOOKUP(CENSO[[#This Row],[NOME COMUM]],ESPECIES[],4,FALSE)</f>
        <v>Não</v>
      </c>
      <c r="Y4410" s="87" t="str">
        <f>IF(IFERROR(VLOOKUP(CENSO[[#This Row],[NOME COMUM]],COMERCIAIS[],2, FALSE), "Não") &lt;&gt; "Não", "Sim", "Não")</f>
        <v>Sim</v>
      </c>
      <c r="Z4410" s="133">
        <f>CENSO[[#This Row],[g (m²)]]/SUM(AEEF[AEEF-UT])</f>
        <v>3.2168175253165715E-4</v>
      </c>
      <c r="AA4410" s="133">
        <f>CENSO[[#This Row],[v (m³)]]/SUM(AEEF[AEEF-UT])</f>
        <v>3.3776584015824001E-3</v>
      </c>
    </row>
    <row r="4411" spans="1:27" ht="14">
      <c r="A4411" s="86">
        <v>1</v>
      </c>
      <c r="B4411" s="86">
        <v>2</v>
      </c>
      <c r="C4411" s="63">
        <v>121</v>
      </c>
      <c r="D4411" s="63">
        <v>4411</v>
      </c>
      <c r="E4411" s="63" t="str">
        <f>VLOOKUP(CENSO[[#This Row],[NOME COMUM]],ESPECIES[],2,FALSE)</f>
        <v>Couratari guianensis Aubl.</v>
      </c>
      <c r="F4411" s="64" t="s">
        <v>6</v>
      </c>
      <c r="G4411" s="64">
        <v>183</v>
      </c>
      <c r="H4411" s="97">
        <f>CENSO[[#This Row],[CAP (cm)]]/PI()</f>
        <v>58.250709171633694</v>
      </c>
      <c r="I4411" s="64">
        <v>18</v>
      </c>
      <c r="J4411" s="96">
        <f>(PI()*(CENSO[[#This Row],[DAP (cm)]]^2))/40000</f>
        <v>0.26649699446022412</v>
      </c>
      <c r="K4411" s="96">
        <f>CENSO[[#This Row],[g (m²)]]*CENSO[[#This Row],[H (m)]]*0.7</f>
        <v>3.3578621301988236</v>
      </c>
      <c r="L4411" s="64">
        <v>1</v>
      </c>
      <c r="M4411" s="65">
        <v>366449.59999999899</v>
      </c>
      <c r="N4411" s="87">
        <v>9702297.5999999903</v>
      </c>
      <c r="O4411" s="87" t="s">
        <v>1228</v>
      </c>
      <c r="P4411" s="87" t="str">
        <f>VLOOKUP(CENSO[[#This Row],[DAP (cm)]],CD[],2,TRUE)</f>
        <v>TORA</v>
      </c>
      <c r="Q4411" s="87" t="str">
        <f>VLOOKUP(CENSO[[#This Row],[DAP (cm)]],DD[],2,TRUE)</f>
        <v>50├ 60</v>
      </c>
      <c r="R4411" s="87" t="str" cm="1">
        <f t="array" ref="R4411">INDEX(_xlfn.TEXTSPLIT(CENSO[[#This Row],[NOME CIENTIFICO]]," "),1)</f>
        <v>Couratari</v>
      </c>
      <c r="S4411" s="98" t="s">
        <v>1004</v>
      </c>
      <c r="T4411" s="87">
        <f>_xlfn.MINIFS(CENSO[DAP (cm)],CENSO[NOME CIENTIFICO],CENSO[[#This Row],[NOME CIENTIFICO]])</f>
        <v>38.833806114422465</v>
      </c>
      <c r="U44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11" s="87" t="str">
        <f>IF(CENSO[[#This Row],[DAP (cm)]]&lt;CENSO[[#This Row],[DMCE (cm)]],"DAP &lt; DMCE","DAP ≥ DMCE")</f>
        <v>DAP ≥ DMCE</v>
      </c>
      <c r="W4411" s="87" t="str">
        <f>IF(CENSO[[#This Row],[DAP (cm)]]&gt;200, "Superior", "Inferior")</f>
        <v>Inferior</v>
      </c>
      <c r="X4411" s="87" t="str">
        <f>VLOOKUP(CENSO[[#This Row],[NOME COMUM]],ESPECIES[],4,FALSE)</f>
        <v>Não</v>
      </c>
      <c r="Y4411" s="87" t="str">
        <f>IF(IFERROR(VLOOKUP(CENSO[[#This Row],[NOME COMUM]],COMERCIAIS[],2, FALSE), "Não") &lt;&gt; "Não", "Sim", "Não")</f>
        <v>Sim</v>
      </c>
      <c r="Z4411" s="133">
        <f>CENSO[[#This Row],[g (m²)]]/SUM(AEEF[AEEF-UT])</f>
        <v>4.6627424733953712E-4</v>
      </c>
      <c r="AA4411" s="133">
        <f>CENSO[[#This Row],[v (m³)]]/SUM(AEEF[AEEF-UT])</f>
        <v>5.8750555164781672E-3</v>
      </c>
    </row>
    <row r="4412" spans="1:27" ht="14">
      <c r="A4412" s="86">
        <v>1</v>
      </c>
      <c r="B4412" s="86">
        <v>2</v>
      </c>
      <c r="C4412" s="63">
        <v>121</v>
      </c>
      <c r="D4412" s="63">
        <v>4412</v>
      </c>
      <c r="E4412" s="63" t="str">
        <f>VLOOKUP(CENSO[[#This Row],[NOME COMUM]],ESPECIES[],2,FALSE)</f>
        <v>Alexa grandiflora Ducke</v>
      </c>
      <c r="F4412" s="64" t="s">
        <v>13</v>
      </c>
      <c r="G4412" s="64">
        <v>297</v>
      </c>
      <c r="H4412" s="97">
        <f>CENSO[[#This Row],[CAP (cm)]]/PI()</f>
        <v>94.538036196585836</v>
      </c>
      <c r="I4412" s="64">
        <v>22</v>
      </c>
      <c r="J4412" s="96">
        <f>(PI()*(CENSO[[#This Row],[DAP (cm)]]^2))/40000</f>
        <v>0.70194491875964982</v>
      </c>
      <c r="K4412" s="96">
        <f>CENSO[[#This Row],[g (m²)]]*CENSO[[#This Row],[H (m)]]*0.7</f>
        <v>10.809951748898607</v>
      </c>
      <c r="L4412" s="64">
        <v>1</v>
      </c>
      <c r="M4412" s="65">
        <v>366411.7</v>
      </c>
      <c r="N4412" s="87">
        <v>9702224.9000000004</v>
      </c>
      <c r="O4412" s="87" t="s">
        <v>1227</v>
      </c>
      <c r="P4412" s="87" t="str">
        <f>VLOOKUP(CENSO[[#This Row],[DAP (cm)]],CD[],2,TRUE)</f>
        <v>TORA</v>
      </c>
      <c r="Q4412" s="87" t="str">
        <f>VLOOKUP(CENSO[[#This Row],[DAP (cm)]],DD[],2,TRUE)</f>
        <v>90├ 100</v>
      </c>
      <c r="R4412" s="87" t="str" cm="1">
        <f t="array" ref="R4412">INDEX(_xlfn.TEXTSPLIT(CENSO[[#This Row],[NOME CIENTIFICO]]," "),1)</f>
        <v>Alexa</v>
      </c>
      <c r="S4412" s="98" t="s">
        <v>1004</v>
      </c>
      <c r="T4412" s="87">
        <f>_xlfn.MINIFS(CENSO[DAP (cm)],CENSO[NOME CIENTIFICO],CENSO[[#This Row],[NOME CIENTIFICO]])</f>
        <v>39.788735772973837</v>
      </c>
      <c r="U44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12" s="87" t="str">
        <f>IF(CENSO[[#This Row],[DAP (cm)]]&lt;CENSO[[#This Row],[DMCE (cm)]],"DAP &lt; DMCE","DAP ≥ DMCE")</f>
        <v>DAP ≥ DMCE</v>
      </c>
      <c r="W4412" s="87" t="str">
        <f>IF(CENSO[[#This Row],[DAP (cm)]]&gt;200, "Superior", "Inferior")</f>
        <v>Inferior</v>
      </c>
      <c r="X4412" s="87" t="str">
        <f>VLOOKUP(CENSO[[#This Row],[NOME COMUM]],ESPECIES[],4,FALSE)</f>
        <v>Não</v>
      </c>
      <c r="Y4412" s="87" t="str">
        <f>IF(IFERROR(VLOOKUP(CENSO[[#This Row],[NOME COMUM]],COMERCIAIS[],2, FALSE), "Não") &lt;&gt; "Não", "Sim", "Não")</f>
        <v>Não</v>
      </c>
      <c r="Z4412" s="133">
        <f>CENSO[[#This Row],[g (m²)]]/SUM(AEEF[AEEF-UT])</f>
        <v>1.2281520822829358E-3</v>
      </c>
      <c r="AA4412" s="133">
        <f>CENSO[[#This Row],[v (m³)]]/SUM(AEEF[AEEF-UT])</f>
        <v>1.8913542067157212E-2</v>
      </c>
    </row>
    <row r="4413" spans="1:27" ht="14">
      <c r="A4413" s="86">
        <v>1</v>
      </c>
      <c r="B4413" s="86">
        <v>2</v>
      </c>
      <c r="C4413" s="63">
        <v>121</v>
      </c>
      <c r="D4413" s="63">
        <v>4413</v>
      </c>
      <c r="E4413" s="63" t="str">
        <f>VLOOKUP(CENSO[[#This Row],[NOME COMUM]],ESPECIES[],2,FALSE)</f>
        <v>Couratari guianensis Aubl.</v>
      </c>
      <c r="F4413" s="64" t="s">
        <v>6</v>
      </c>
      <c r="G4413" s="64">
        <v>208</v>
      </c>
      <c r="H4413" s="97">
        <f>CENSO[[#This Row],[CAP (cm)]]/PI()</f>
        <v>66.208456326228458</v>
      </c>
      <c r="I4413" s="64">
        <v>20</v>
      </c>
      <c r="J4413" s="96">
        <f>(PI()*(CENSO[[#This Row],[DAP (cm)]]^2))/40000</f>
        <v>0.34428397289638796</v>
      </c>
      <c r="K4413" s="96">
        <f>CENSO[[#This Row],[g (m²)]]*CENSO[[#This Row],[H (m)]]*0.7</f>
        <v>4.8199756205494309</v>
      </c>
      <c r="L4413" s="64">
        <v>1</v>
      </c>
      <c r="M4413" s="65">
        <v>366384.299999999</v>
      </c>
      <c r="N4413" s="87">
        <v>9702209.0999999903</v>
      </c>
      <c r="O4413" s="87" t="s">
        <v>1228</v>
      </c>
      <c r="P4413" s="87" t="str">
        <f>VLOOKUP(CENSO[[#This Row],[DAP (cm)]],CD[],2,TRUE)</f>
        <v>TORA</v>
      </c>
      <c r="Q4413" s="87" t="str">
        <f>VLOOKUP(CENSO[[#This Row],[DAP (cm)]],DD[],2,TRUE)</f>
        <v>60├ 70</v>
      </c>
      <c r="R4413" s="87" t="str" cm="1">
        <f t="array" ref="R4413">INDEX(_xlfn.TEXTSPLIT(CENSO[[#This Row],[NOME CIENTIFICO]]," "),1)</f>
        <v>Couratari</v>
      </c>
      <c r="S4413" s="98" t="s">
        <v>1004</v>
      </c>
      <c r="T4413" s="87">
        <f>_xlfn.MINIFS(CENSO[DAP (cm)],CENSO[NOME CIENTIFICO],CENSO[[#This Row],[NOME CIENTIFICO]])</f>
        <v>38.833806114422465</v>
      </c>
      <c r="U44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13" s="87" t="str">
        <f>IF(CENSO[[#This Row],[DAP (cm)]]&lt;CENSO[[#This Row],[DMCE (cm)]],"DAP &lt; DMCE","DAP ≥ DMCE")</f>
        <v>DAP ≥ DMCE</v>
      </c>
      <c r="W4413" s="87" t="str">
        <f>IF(CENSO[[#This Row],[DAP (cm)]]&gt;200, "Superior", "Inferior")</f>
        <v>Inferior</v>
      </c>
      <c r="X4413" s="87" t="str">
        <f>VLOOKUP(CENSO[[#This Row],[NOME COMUM]],ESPECIES[],4,FALSE)</f>
        <v>Não</v>
      </c>
      <c r="Y4413" s="87" t="str">
        <f>IF(IFERROR(VLOOKUP(CENSO[[#This Row],[NOME COMUM]],COMERCIAIS[],2, FALSE), "Não") &lt;&gt; "Não", "Sim", "Não")</f>
        <v>Sim</v>
      </c>
      <c r="Z4413" s="133">
        <f>CENSO[[#This Row],[g (m²)]]/SUM(AEEF[AEEF-UT])</f>
        <v>6.023735864581724E-4</v>
      </c>
      <c r="AA4413" s="133">
        <f>CENSO[[#This Row],[v (m³)]]/SUM(AEEF[AEEF-UT])</f>
        <v>8.4332302104144115E-3</v>
      </c>
    </row>
    <row r="4414" spans="1:27" ht="14">
      <c r="A4414" s="86">
        <v>1</v>
      </c>
      <c r="B4414" s="86">
        <v>2</v>
      </c>
      <c r="C4414" s="63">
        <v>121</v>
      </c>
      <c r="D4414" s="63">
        <v>4414</v>
      </c>
      <c r="E4414" s="63" t="str">
        <f>VLOOKUP(CENSO[[#This Row],[NOME COMUM]],ESPECIES[],2,FALSE)</f>
        <v>Hymenaea courbaril L.</v>
      </c>
      <c r="F4414" s="64" t="s">
        <v>3</v>
      </c>
      <c r="G4414" s="64">
        <v>180</v>
      </c>
      <c r="H4414" s="97">
        <f>CENSO[[#This Row],[CAP (cm)]]/PI()</f>
        <v>57.295779513082323</v>
      </c>
      <c r="I4414" s="64">
        <v>18</v>
      </c>
      <c r="J4414" s="96">
        <f>(PI()*(CENSO[[#This Row],[DAP (cm)]]^2))/40000</f>
        <v>0.25783100780887047</v>
      </c>
      <c r="K4414" s="96">
        <f>CENSO[[#This Row],[g (m²)]]*CENSO[[#This Row],[H (m)]]*0.7</f>
        <v>3.2486706983917677</v>
      </c>
      <c r="L4414" s="64">
        <v>1</v>
      </c>
      <c r="M4414" s="65">
        <v>366385.5</v>
      </c>
      <c r="N4414" s="87">
        <v>9702181.4000000004</v>
      </c>
      <c r="O4414" s="87" t="s">
        <v>1228</v>
      </c>
      <c r="P4414" s="87" t="str">
        <f>VLOOKUP(CENSO[[#This Row],[DAP (cm)]],CD[],2,TRUE)</f>
        <v>TORA</v>
      </c>
      <c r="Q4414" s="87" t="str">
        <f>VLOOKUP(CENSO[[#This Row],[DAP (cm)]],DD[],2,TRUE)</f>
        <v>50├ 60</v>
      </c>
      <c r="R4414" s="87" t="str" cm="1">
        <f t="array" ref="R4414">INDEX(_xlfn.TEXTSPLIT(CENSO[[#This Row],[NOME CIENTIFICO]]," "),1)</f>
        <v>Hymenaea</v>
      </c>
      <c r="S4414" s="98" t="s">
        <v>1004</v>
      </c>
      <c r="T4414" s="87">
        <f>_xlfn.MINIFS(CENSO[DAP (cm)],CENSO[NOME CIENTIFICO],CENSO[[#This Row],[NOME CIENTIFICO]])</f>
        <v>41.38028520389279</v>
      </c>
      <c r="U44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414" s="87" t="str">
        <f>IF(CENSO[[#This Row],[DAP (cm)]]&lt;CENSO[[#This Row],[DMCE (cm)]],"DAP &lt; DMCE","DAP ≥ DMCE")</f>
        <v>DAP ≥ DMCE</v>
      </c>
      <c r="W4414" s="87" t="str">
        <f>IF(CENSO[[#This Row],[DAP (cm)]]&gt;200, "Superior", "Inferior")</f>
        <v>Inferior</v>
      </c>
      <c r="X4414" s="87" t="str">
        <f>VLOOKUP(CENSO[[#This Row],[NOME COMUM]],ESPECIES[],4,FALSE)</f>
        <v>Não</v>
      </c>
      <c r="Y4414" s="87" t="str">
        <f>IF(IFERROR(VLOOKUP(CENSO[[#This Row],[NOME COMUM]],COMERCIAIS[],2, FALSE), "Não") &lt;&gt; "Não", "Sim", "Não")</f>
        <v>Sim</v>
      </c>
      <c r="Z4414" s="133">
        <f>CENSO[[#This Row],[g (m²)]]/SUM(AEEF[AEEF-UT])</f>
        <v>4.5111187595332813E-4</v>
      </c>
      <c r="AA4414" s="133">
        <f>CENSO[[#This Row],[v (m³)]]/SUM(AEEF[AEEF-UT])</f>
        <v>5.6840096370119339E-3</v>
      </c>
    </row>
    <row r="4415" spans="1:27" ht="14">
      <c r="A4415" s="86">
        <v>1</v>
      </c>
      <c r="B4415" s="86">
        <v>2</v>
      </c>
      <c r="C4415" s="63">
        <v>121</v>
      </c>
      <c r="D4415" s="63">
        <v>4415</v>
      </c>
      <c r="E4415" s="63" t="str">
        <f>VLOOKUP(CENSO[[#This Row],[NOME COMUM]],ESPECIES[],2,FALSE)</f>
        <v>Couratari guianensis Aubl.</v>
      </c>
      <c r="F4415" s="64" t="s">
        <v>6</v>
      </c>
      <c r="G4415" s="64">
        <v>175</v>
      </c>
      <c r="H4415" s="97">
        <f>CENSO[[#This Row],[CAP (cm)]]/PI()</f>
        <v>55.70423008216337</v>
      </c>
      <c r="I4415" s="64">
        <v>15</v>
      </c>
      <c r="J4415" s="96">
        <f>(PI()*(CENSO[[#This Row],[DAP (cm)]]^2))/40000</f>
        <v>0.24370600660946476</v>
      </c>
      <c r="K4415" s="96">
        <f>CENSO[[#This Row],[g (m²)]]*CENSO[[#This Row],[H (m)]]*0.7</f>
        <v>2.5589130693993796</v>
      </c>
      <c r="L4415" s="64">
        <v>1</v>
      </c>
      <c r="M4415" s="65">
        <v>366395.799999999</v>
      </c>
      <c r="N4415" s="87">
        <v>9702168.8000000007</v>
      </c>
      <c r="O4415" s="87" t="s">
        <v>1228</v>
      </c>
      <c r="P4415" s="87" t="str">
        <f>VLOOKUP(CENSO[[#This Row],[DAP (cm)]],CD[],2,TRUE)</f>
        <v>TORA</v>
      </c>
      <c r="Q4415" s="87" t="str">
        <f>VLOOKUP(CENSO[[#This Row],[DAP (cm)]],DD[],2,TRUE)</f>
        <v>50├ 60</v>
      </c>
      <c r="R4415" s="87" t="str" cm="1">
        <f t="array" ref="R4415">INDEX(_xlfn.TEXTSPLIT(CENSO[[#This Row],[NOME CIENTIFICO]]," "),1)</f>
        <v>Couratari</v>
      </c>
      <c r="S4415" s="98" t="s">
        <v>1004</v>
      </c>
      <c r="T4415" s="87">
        <f>_xlfn.MINIFS(CENSO[DAP (cm)],CENSO[NOME CIENTIFICO],CENSO[[#This Row],[NOME CIENTIFICO]])</f>
        <v>38.833806114422465</v>
      </c>
      <c r="U44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15" s="87" t="str">
        <f>IF(CENSO[[#This Row],[DAP (cm)]]&lt;CENSO[[#This Row],[DMCE (cm)]],"DAP &lt; DMCE","DAP ≥ DMCE")</f>
        <v>DAP ≥ DMCE</v>
      </c>
      <c r="W4415" s="87" t="str">
        <f>IF(CENSO[[#This Row],[DAP (cm)]]&gt;200, "Superior", "Inferior")</f>
        <v>Inferior</v>
      </c>
      <c r="X4415" s="87" t="str">
        <f>VLOOKUP(CENSO[[#This Row],[NOME COMUM]],ESPECIES[],4,FALSE)</f>
        <v>Não</v>
      </c>
      <c r="Y4415" s="87" t="str">
        <f>IF(IFERROR(VLOOKUP(CENSO[[#This Row],[NOME COMUM]],COMERCIAIS[],2, FALSE), "Não") &lt;&gt; "Não", "Sim", "Não")</f>
        <v>Sim</v>
      </c>
      <c r="Z4415" s="133">
        <f>CENSO[[#This Row],[g (m²)]]/SUM(AEEF[AEEF-UT])</f>
        <v>4.2639818521823071E-4</v>
      </c>
      <c r="AA4415" s="133">
        <f>CENSO[[#This Row],[v (m³)]]/SUM(AEEF[AEEF-UT])</f>
        <v>4.4771809447914212E-3</v>
      </c>
    </row>
    <row r="4416" spans="1:27" ht="14">
      <c r="A4416" s="86">
        <v>1</v>
      </c>
      <c r="B4416" s="86">
        <v>2</v>
      </c>
      <c r="C4416" s="63">
        <v>121</v>
      </c>
      <c r="D4416" s="63">
        <v>4416</v>
      </c>
      <c r="E4416" s="63" t="str">
        <f>VLOOKUP(CENSO[[#This Row],[NOME COMUM]],ESPECIES[],2,FALSE)</f>
        <v>Cedrelinga catenaeformis Ducke</v>
      </c>
      <c r="F4416" s="64" t="s">
        <v>71</v>
      </c>
      <c r="G4416" s="64">
        <v>210</v>
      </c>
      <c r="H4416" s="97">
        <f>CENSO[[#This Row],[CAP (cm)]]/PI()</f>
        <v>66.845076098596039</v>
      </c>
      <c r="I4416" s="64">
        <v>20</v>
      </c>
      <c r="J4416" s="96">
        <f>(PI()*(CENSO[[#This Row],[DAP (cm)]]^2))/40000</f>
        <v>0.35093664951762915</v>
      </c>
      <c r="K4416" s="96">
        <f>CENSO[[#This Row],[g (m²)]]*CENSO[[#This Row],[H (m)]]*0.7</f>
        <v>4.9131130932468077</v>
      </c>
      <c r="L4416" s="64">
        <v>1</v>
      </c>
      <c r="M4416" s="65">
        <v>366403.9</v>
      </c>
      <c r="N4416" s="87">
        <v>9702165</v>
      </c>
      <c r="O4416" s="87" t="s">
        <v>1228</v>
      </c>
      <c r="P4416" s="87" t="str">
        <f>VLOOKUP(CENSO[[#This Row],[DAP (cm)]],CD[],2,TRUE)</f>
        <v>TORA</v>
      </c>
      <c r="Q4416" s="87" t="str">
        <f>VLOOKUP(CENSO[[#This Row],[DAP (cm)]],DD[],2,TRUE)</f>
        <v>60├ 70</v>
      </c>
      <c r="R4416" s="87" t="str" cm="1">
        <f t="array" ref="R4416">INDEX(_xlfn.TEXTSPLIT(CENSO[[#This Row],[NOME CIENTIFICO]]," "),1)</f>
        <v>Cedrelinga</v>
      </c>
      <c r="S4416" s="98" t="s">
        <v>1004</v>
      </c>
      <c r="T4416" s="87">
        <f>_xlfn.MINIFS(CENSO[DAP (cm)],CENSO[NOME CIENTIFICO],CENSO[[#This Row],[NOME CIENTIFICO]])</f>
        <v>38.515496228238675</v>
      </c>
      <c r="U44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16" s="87" t="str">
        <f>IF(CENSO[[#This Row],[DAP (cm)]]&lt;CENSO[[#This Row],[DMCE (cm)]],"DAP &lt; DMCE","DAP ≥ DMCE")</f>
        <v>DAP ≥ DMCE</v>
      </c>
      <c r="W4416" s="87" t="str">
        <f>IF(CENSO[[#This Row],[DAP (cm)]]&gt;200, "Superior", "Inferior")</f>
        <v>Inferior</v>
      </c>
      <c r="X4416" s="87" t="str">
        <f>VLOOKUP(CENSO[[#This Row],[NOME COMUM]],ESPECIES[],4,FALSE)</f>
        <v>Não</v>
      </c>
      <c r="Y4416" s="87" t="str">
        <f>IF(IFERROR(VLOOKUP(CENSO[[#This Row],[NOME COMUM]],COMERCIAIS[],2, FALSE), "Não") &lt;&gt; "Não", "Sim", "Não")</f>
        <v>Sim</v>
      </c>
      <c r="Z4416" s="133">
        <f>CENSO[[#This Row],[g (m²)]]/SUM(AEEF[AEEF-UT])</f>
        <v>6.1401338671425204E-4</v>
      </c>
      <c r="AA4416" s="133">
        <f>CENSO[[#This Row],[v (m³)]]/SUM(AEEF[AEEF-UT])</f>
        <v>8.5961874139995273E-3</v>
      </c>
    </row>
    <row r="4417" spans="1:27" ht="14">
      <c r="A4417" s="86">
        <v>1</v>
      </c>
      <c r="B4417" s="86">
        <v>2</v>
      </c>
      <c r="C4417" s="63">
        <v>121</v>
      </c>
      <c r="D4417" s="63">
        <v>4417</v>
      </c>
      <c r="E4417" s="63" t="str">
        <f>VLOOKUP(CENSO[[#This Row],[NOME COMUM]],ESPECIES[],2,FALSE)</f>
        <v>Pouteria sp.</v>
      </c>
      <c r="F4417" s="64" t="s">
        <v>83</v>
      </c>
      <c r="G4417" s="64">
        <v>178</v>
      </c>
      <c r="H4417" s="97">
        <f>CENSO[[#This Row],[CAP (cm)]]/PI()</f>
        <v>56.659159740714742</v>
      </c>
      <c r="I4417" s="64">
        <v>17</v>
      </c>
      <c r="J4417" s="96">
        <f>(PI()*(CENSO[[#This Row],[DAP (cm)]]^2))/40000</f>
        <v>0.2521332608461806</v>
      </c>
      <c r="K4417" s="96">
        <f>CENSO[[#This Row],[g (m²)]]*CENSO[[#This Row],[H (m)]]*0.7</f>
        <v>3.0003858040695492</v>
      </c>
      <c r="L4417" s="64">
        <v>1</v>
      </c>
      <c r="M4417" s="65">
        <v>366385.299999999</v>
      </c>
      <c r="N4417" s="87">
        <v>9702160</v>
      </c>
      <c r="O4417" s="87" t="s">
        <v>1227</v>
      </c>
      <c r="P4417" s="87" t="str">
        <f>VLOOKUP(CENSO[[#This Row],[DAP (cm)]],CD[],2,TRUE)</f>
        <v>TORA</v>
      </c>
      <c r="Q4417" s="87" t="str">
        <f>VLOOKUP(CENSO[[#This Row],[DAP (cm)]],DD[],2,TRUE)</f>
        <v>50├ 60</v>
      </c>
      <c r="R4417" s="87" t="str" cm="1">
        <f t="array" ref="R4417">INDEX(_xlfn.TEXTSPLIT(CENSO[[#This Row],[NOME CIENTIFICO]]," "),1)</f>
        <v>Pouteria</v>
      </c>
      <c r="S4417" s="98" t="s">
        <v>1004</v>
      </c>
      <c r="T4417" s="87">
        <f>_xlfn.MINIFS(CENSO[DAP (cm)],CENSO[NOME CIENTIFICO],CENSO[[#This Row],[NOME CIENTIFICO]])</f>
        <v>39.788735772973837</v>
      </c>
      <c r="U44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17" s="87" t="str">
        <f>IF(CENSO[[#This Row],[DAP (cm)]]&lt;CENSO[[#This Row],[DMCE (cm)]],"DAP &lt; DMCE","DAP ≥ DMCE")</f>
        <v>DAP ≥ DMCE</v>
      </c>
      <c r="W4417" s="87" t="str">
        <f>IF(CENSO[[#This Row],[DAP (cm)]]&gt;200, "Superior", "Inferior")</f>
        <v>Inferior</v>
      </c>
      <c r="X4417" s="87" t="str">
        <f>VLOOKUP(CENSO[[#This Row],[NOME COMUM]],ESPECIES[],4,FALSE)</f>
        <v>Não</v>
      </c>
      <c r="Y4417" s="87" t="str">
        <f>IF(IFERROR(VLOOKUP(CENSO[[#This Row],[NOME COMUM]],COMERCIAIS[],2, FALSE), "Não") &lt;&gt; "Não", "Sim", "Não")</f>
        <v>Não</v>
      </c>
      <c r="Z4417" s="133">
        <f>CENSO[[#This Row],[g (m²)]]/SUM(AEEF[AEEF-UT])</f>
        <v>4.4114286042300146E-4</v>
      </c>
      <c r="AA4417" s="133">
        <f>CENSO[[#This Row],[v (m³)]]/SUM(AEEF[AEEF-UT])</f>
        <v>5.2496000390337182E-3</v>
      </c>
    </row>
    <row r="4418" spans="1:27" ht="14">
      <c r="A4418" s="86">
        <v>1</v>
      </c>
      <c r="B4418" s="86">
        <v>2</v>
      </c>
      <c r="C4418" s="63">
        <v>121</v>
      </c>
      <c r="D4418" s="63">
        <v>4418</v>
      </c>
      <c r="E4418" s="63" t="str">
        <f>VLOOKUP(CENSO[[#This Row],[NOME COMUM]],ESPECIES[],2,FALSE)</f>
        <v>Goupia glabra Aubl.</v>
      </c>
      <c r="F4418" s="64" t="s">
        <v>34</v>
      </c>
      <c r="G4418" s="64">
        <v>335</v>
      </c>
      <c r="H4418" s="97">
        <f>CENSO[[#This Row],[CAP (cm)]]/PI()</f>
        <v>106.63381187156988</v>
      </c>
      <c r="I4418" s="64">
        <v>17</v>
      </c>
      <c r="J4418" s="96">
        <f>(PI()*(CENSO[[#This Row],[DAP (cm)]]^2))/40000</f>
        <v>0.89305817442439761</v>
      </c>
      <c r="K4418" s="96">
        <f>CENSO[[#This Row],[g (m²)]]*CENSO[[#This Row],[H (m)]]*0.7</f>
        <v>10.627392275650331</v>
      </c>
      <c r="L4418" s="64">
        <v>1</v>
      </c>
      <c r="M4418" s="65">
        <v>366368.09999999899</v>
      </c>
      <c r="N4418" s="87">
        <v>9702159.3000000007</v>
      </c>
      <c r="O4418" s="87" t="s">
        <v>1228</v>
      </c>
      <c r="P4418" s="87" t="str">
        <f>VLOOKUP(CENSO[[#This Row],[DAP (cm)]],CD[],2,TRUE)</f>
        <v>TORA</v>
      </c>
      <c r="Q4418" s="87" t="str">
        <f>VLOOKUP(CENSO[[#This Row],[DAP (cm)]],DD[],2,TRUE)</f>
        <v>100├ 110</v>
      </c>
      <c r="R4418" s="87" t="str" cm="1">
        <f t="array" ref="R4418">INDEX(_xlfn.TEXTSPLIT(CENSO[[#This Row],[NOME CIENTIFICO]]," "),1)</f>
        <v>Goupia</v>
      </c>
      <c r="S4418" s="98" t="s">
        <v>1004</v>
      </c>
      <c r="T4418" s="87">
        <f>_xlfn.MINIFS(CENSO[DAP (cm)],CENSO[NOME CIENTIFICO],CENSO[[#This Row],[NOME CIENTIFICO]])</f>
        <v>40.107045659157627</v>
      </c>
      <c r="U44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418" s="87" t="str">
        <f>IF(CENSO[[#This Row],[DAP (cm)]]&lt;CENSO[[#This Row],[DMCE (cm)]],"DAP &lt; DMCE","DAP ≥ DMCE")</f>
        <v>DAP ≥ DMCE</v>
      </c>
      <c r="W4418" s="87" t="str">
        <f>IF(CENSO[[#This Row],[DAP (cm)]]&gt;200, "Superior", "Inferior")</f>
        <v>Inferior</v>
      </c>
      <c r="X4418" s="87" t="str">
        <f>VLOOKUP(CENSO[[#This Row],[NOME COMUM]],ESPECIES[],4,FALSE)</f>
        <v>Não</v>
      </c>
      <c r="Y4418" s="87" t="str">
        <f>IF(IFERROR(VLOOKUP(CENSO[[#This Row],[NOME COMUM]],COMERCIAIS[],2, FALSE), "Não") &lt;&gt; "Não", "Sim", "Não")</f>
        <v>Sim</v>
      </c>
      <c r="Z4418" s="133">
        <f>CENSO[[#This Row],[g (m²)]]/SUM(AEEF[AEEF-UT])</f>
        <v>1.5625317987303161E-3</v>
      </c>
      <c r="AA4418" s="133">
        <f>CENSO[[#This Row],[v (m³)]]/SUM(AEEF[AEEF-UT])</f>
        <v>1.8594128404890761E-2</v>
      </c>
    </row>
    <row r="4419" spans="1:27" ht="14">
      <c r="A4419" s="86">
        <v>1</v>
      </c>
      <c r="B4419" s="86">
        <v>2</v>
      </c>
      <c r="C4419" s="63">
        <v>121</v>
      </c>
      <c r="D4419" s="63">
        <v>4419</v>
      </c>
      <c r="E4419" s="63" t="str">
        <f>VLOOKUP(CENSO[[#This Row],[NOME COMUM]],ESPECIES[],2,FALSE)</f>
        <v>Cedrelinga catenaeformis Ducke</v>
      </c>
      <c r="F4419" s="64" t="s">
        <v>71</v>
      </c>
      <c r="G4419" s="64">
        <v>347</v>
      </c>
      <c r="H4419" s="97">
        <f>CENSO[[#This Row],[CAP (cm)]]/PI()</f>
        <v>110.45353050577536</v>
      </c>
      <c r="I4419" s="64">
        <v>24</v>
      </c>
      <c r="J4419" s="96">
        <f>(PI()*(CENSO[[#This Row],[DAP (cm)]]^2))/40000</f>
        <v>0.95818437713760118</v>
      </c>
      <c r="K4419" s="96">
        <f>CENSO[[#This Row],[g (m²)]]*CENSO[[#This Row],[H (m)]]*0.7</f>
        <v>16.0974975359117</v>
      </c>
      <c r="L4419" s="64">
        <v>1</v>
      </c>
      <c r="M4419" s="65">
        <v>366379</v>
      </c>
      <c r="N4419" s="87">
        <v>9702152.5</v>
      </c>
      <c r="O4419" s="87" t="s">
        <v>1228</v>
      </c>
      <c r="P4419" s="87" t="str">
        <f>VLOOKUP(CENSO[[#This Row],[DAP (cm)]],CD[],2,TRUE)</f>
        <v>TORA</v>
      </c>
      <c r="Q4419" s="87" t="str">
        <f>VLOOKUP(CENSO[[#This Row],[DAP (cm)]],DD[],2,TRUE)</f>
        <v>110├ 120</v>
      </c>
      <c r="R4419" s="87" t="str" cm="1">
        <f t="array" ref="R4419">INDEX(_xlfn.TEXTSPLIT(CENSO[[#This Row],[NOME CIENTIFICO]]," "),1)</f>
        <v>Cedrelinga</v>
      </c>
      <c r="S4419" s="98" t="s">
        <v>1004</v>
      </c>
      <c r="T4419" s="87">
        <f>_xlfn.MINIFS(CENSO[DAP (cm)],CENSO[NOME CIENTIFICO],CENSO[[#This Row],[NOME CIENTIFICO]])</f>
        <v>38.515496228238675</v>
      </c>
      <c r="U44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19" s="87" t="str">
        <f>IF(CENSO[[#This Row],[DAP (cm)]]&lt;CENSO[[#This Row],[DMCE (cm)]],"DAP &lt; DMCE","DAP ≥ DMCE")</f>
        <v>DAP ≥ DMCE</v>
      </c>
      <c r="W4419" s="87" t="str">
        <f>IF(CENSO[[#This Row],[DAP (cm)]]&gt;200, "Superior", "Inferior")</f>
        <v>Inferior</v>
      </c>
      <c r="X4419" s="87" t="str">
        <f>VLOOKUP(CENSO[[#This Row],[NOME COMUM]],ESPECIES[],4,FALSE)</f>
        <v>Não</v>
      </c>
      <c r="Y4419" s="87" t="str">
        <f>IF(IFERROR(VLOOKUP(CENSO[[#This Row],[NOME COMUM]],COMERCIAIS[],2, FALSE), "Não") &lt;&gt; "Não", "Sim", "Não")</f>
        <v>Sim</v>
      </c>
      <c r="Z4419" s="133">
        <f>CENSO[[#This Row],[g (m²)]]/SUM(AEEF[AEEF-UT])</f>
        <v>1.6764793170266753E-3</v>
      </c>
      <c r="AA4419" s="133">
        <f>CENSO[[#This Row],[v (m³)]]/SUM(AEEF[AEEF-UT])</f>
        <v>2.8164852526048143E-2</v>
      </c>
    </row>
    <row r="4420" spans="1:27" ht="14">
      <c r="A4420" s="86">
        <v>1</v>
      </c>
      <c r="B4420" s="86">
        <v>2</v>
      </c>
      <c r="C4420" s="63">
        <v>121</v>
      </c>
      <c r="D4420" s="63">
        <v>4420</v>
      </c>
      <c r="E4420" s="63" t="str">
        <f>VLOOKUP(CENSO[[#This Row],[NOME COMUM]],ESPECIES[],2,FALSE)</f>
        <v>Tachigali myrmecophila Ducke</v>
      </c>
      <c r="F4420" s="64" t="s">
        <v>14</v>
      </c>
      <c r="G4420" s="64">
        <v>138</v>
      </c>
      <c r="H4420" s="97">
        <f>CENSO[[#This Row],[CAP (cm)]]/PI()</f>
        <v>43.926764293363114</v>
      </c>
      <c r="I4420" s="64">
        <v>12</v>
      </c>
      <c r="J4420" s="96">
        <f>(PI()*(CENSO[[#This Row],[DAP (cm)]]^2))/40000</f>
        <v>0.15154733681210272</v>
      </c>
      <c r="K4420" s="96">
        <f>CENSO[[#This Row],[g (m²)]]*CENSO[[#This Row],[H (m)]]*0.7</f>
        <v>1.2729976292216627</v>
      </c>
      <c r="L4420" s="64">
        <v>1</v>
      </c>
      <c r="M4420" s="65">
        <v>366390.2</v>
      </c>
      <c r="N4420" s="87">
        <v>9702144.0999999903</v>
      </c>
      <c r="O4420" s="98" t="s">
        <v>1225</v>
      </c>
      <c r="P4420" s="87" t="str">
        <f>VLOOKUP(CENSO[[#This Row],[DAP (cm)]],CD[],2,TRUE)</f>
        <v>TORETE</v>
      </c>
      <c r="Q4420" s="87" t="str">
        <f>VLOOKUP(CENSO[[#This Row],[DAP (cm)]],DD[],2,TRUE)</f>
        <v>40├ 50</v>
      </c>
      <c r="R4420" s="87" t="str" cm="1">
        <f t="array" ref="R4420">INDEX(_xlfn.TEXTSPLIT(CENSO[[#This Row],[NOME CIENTIFICO]]," "),1)</f>
        <v>Tachigali</v>
      </c>
      <c r="S4420" s="98" t="s">
        <v>1004</v>
      </c>
      <c r="T4420" s="87">
        <f>_xlfn.MINIFS(CENSO[DAP (cm)],CENSO[NOME CIENTIFICO],CENSO[[#This Row],[NOME CIENTIFICO]])</f>
        <v>39.152116000606256</v>
      </c>
      <c r="U44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20" s="87" t="str">
        <f>IF(CENSO[[#This Row],[DAP (cm)]]&lt;CENSO[[#This Row],[DMCE (cm)]],"DAP &lt; DMCE","DAP ≥ DMCE")</f>
        <v>DAP &lt; DMCE</v>
      </c>
      <c r="W4420" s="87" t="str">
        <f>IF(CENSO[[#This Row],[DAP (cm)]]&gt;200, "Superior", "Inferior")</f>
        <v>Inferior</v>
      </c>
      <c r="X4420" s="87" t="str">
        <f>VLOOKUP(CENSO[[#This Row],[NOME COMUM]],ESPECIES[],4,FALSE)</f>
        <v>Não</v>
      </c>
      <c r="Y4420" s="87" t="str">
        <f>IF(IFERROR(VLOOKUP(CENSO[[#This Row],[NOME COMUM]],COMERCIAIS[],2, FALSE), "Não") &lt;&gt; "Não", "Sim", "Não")</f>
        <v>Sim</v>
      </c>
      <c r="Z4420" s="133">
        <f>CENSO[[#This Row],[g (m²)]]/SUM(AEEF[AEEF-UT])</f>
        <v>2.651535359770117E-4</v>
      </c>
      <c r="AA4420" s="133">
        <f>CENSO[[#This Row],[v (m³)]]/SUM(AEEF[AEEF-UT])</f>
        <v>2.227289702206898E-3</v>
      </c>
    </row>
    <row r="4421" spans="1:27" ht="14">
      <c r="A4421" s="86">
        <v>1</v>
      </c>
      <c r="B4421" s="86">
        <v>2</v>
      </c>
      <c r="C4421" s="63">
        <v>122</v>
      </c>
      <c r="D4421" s="63">
        <v>4421</v>
      </c>
      <c r="E4421" s="63" t="str">
        <f>VLOOKUP(CENSO[[#This Row],[NOME COMUM]],ESPECIES[],2,FALSE)</f>
        <v>Alexa grandiflora Ducke</v>
      </c>
      <c r="F4421" s="64" t="s">
        <v>13</v>
      </c>
      <c r="G4421" s="64">
        <v>275</v>
      </c>
      <c r="H4421" s="97">
        <f>CENSO[[#This Row],[CAP (cm)]]/PI()</f>
        <v>87.535218700542444</v>
      </c>
      <c r="I4421" s="64">
        <v>18</v>
      </c>
      <c r="J4421" s="96">
        <f>(PI()*(CENSO[[#This Row],[DAP (cm)]]^2))/40000</f>
        <v>0.60180462856622929</v>
      </c>
      <c r="K4421" s="96">
        <f>CENSO[[#This Row],[g (m²)]]*CENSO[[#This Row],[H (m)]]*0.7</f>
        <v>7.5827383199344895</v>
      </c>
      <c r="L4421" s="64">
        <v>2</v>
      </c>
      <c r="M4421" s="65">
        <v>366433.09999999899</v>
      </c>
      <c r="N4421" s="87">
        <v>9702131</v>
      </c>
      <c r="O4421" s="87" t="s">
        <v>1227</v>
      </c>
      <c r="P4421" s="87" t="str">
        <f>VLOOKUP(CENSO[[#This Row],[DAP (cm)]],CD[],2,TRUE)</f>
        <v>TORA</v>
      </c>
      <c r="Q4421" s="87" t="str">
        <f>VLOOKUP(CENSO[[#This Row],[DAP (cm)]],DD[],2,TRUE)</f>
        <v>80├ 90</v>
      </c>
      <c r="R4421" s="87" t="str" cm="1">
        <f t="array" ref="R4421">INDEX(_xlfn.TEXTSPLIT(CENSO[[#This Row],[NOME CIENTIFICO]]," "),1)</f>
        <v>Alexa</v>
      </c>
      <c r="S4421" s="98" t="s">
        <v>1004</v>
      </c>
      <c r="T4421" s="87">
        <f>_xlfn.MINIFS(CENSO[DAP (cm)],CENSO[NOME CIENTIFICO],CENSO[[#This Row],[NOME CIENTIFICO]])</f>
        <v>39.788735772973837</v>
      </c>
      <c r="U44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21" s="87" t="str">
        <f>IF(CENSO[[#This Row],[DAP (cm)]]&lt;CENSO[[#This Row],[DMCE (cm)]],"DAP &lt; DMCE","DAP ≥ DMCE")</f>
        <v>DAP ≥ DMCE</v>
      </c>
      <c r="W4421" s="87" t="str">
        <f>IF(CENSO[[#This Row],[DAP (cm)]]&gt;200, "Superior", "Inferior")</f>
        <v>Inferior</v>
      </c>
      <c r="X4421" s="87" t="str">
        <f>VLOOKUP(CENSO[[#This Row],[NOME COMUM]],ESPECIES[],4,FALSE)</f>
        <v>Não</v>
      </c>
      <c r="Y4421" s="87" t="str">
        <f>IF(IFERROR(VLOOKUP(CENSO[[#This Row],[NOME COMUM]],COMERCIAIS[],2, FALSE), "Não") &lt;&gt; "Não", "Sim", "Não")</f>
        <v>Não</v>
      </c>
      <c r="Z4421" s="133">
        <f>CENSO[[#This Row],[g (m²)]]/SUM(AEEF[AEEF-UT])</f>
        <v>1.0529424573756309E-3</v>
      </c>
      <c r="AA4421" s="133">
        <f>CENSO[[#This Row],[v (m³)]]/SUM(AEEF[AEEF-UT])</f>
        <v>1.3267074962932951E-2</v>
      </c>
    </row>
    <row r="4422" spans="1:27" ht="14">
      <c r="A4422" s="86">
        <v>1</v>
      </c>
      <c r="B4422" s="86">
        <v>2</v>
      </c>
      <c r="C4422" s="63">
        <v>122</v>
      </c>
      <c r="D4422" s="63">
        <v>4422</v>
      </c>
      <c r="E4422" s="63" t="str">
        <f>VLOOKUP(CENSO[[#This Row],[NOME COMUM]],ESPECIES[],2,FALSE)</f>
        <v>Alexa grandiflora Ducke</v>
      </c>
      <c r="F4422" s="64" t="s">
        <v>13</v>
      </c>
      <c r="G4422" s="64">
        <v>237</v>
      </c>
      <c r="H4422" s="97">
        <f>CENSO[[#This Row],[CAP (cm)]]/PI()</f>
        <v>75.43944302555839</v>
      </c>
      <c r="I4422" s="64">
        <v>19</v>
      </c>
      <c r="J4422" s="96">
        <f>(PI()*(CENSO[[#This Row],[DAP (cm)]]^2))/40000</f>
        <v>0.44697869992643346</v>
      </c>
      <c r="K4422" s="96">
        <f>CENSO[[#This Row],[g (m²)]]*CENSO[[#This Row],[H (m)]]*0.7</f>
        <v>5.9448167090215644</v>
      </c>
      <c r="L4422" s="64">
        <v>1</v>
      </c>
      <c r="M4422" s="65">
        <v>366435</v>
      </c>
      <c r="N4422" s="87">
        <v>9702138.9000000004</v>
      </c>
      <c r="O4422" s="87" t="s">
        <v>1227</v>
      </c>
      <c r="P4422" s="87" t="str">
        <f>VLOOKUP(CENSO[[#This Row],[DAP (cm)]],CD[],2,TRUE)</f>
        <v>TORA</v>
      </c>
      <c r="Q4422" s="87" t="str">
        <f>VLOOKUP(CENSO[[#This Row],[DAP (cm)]],DD[],2,TRUE)</f>
        <v>70├ 80</v>
      </c>
      <c r="R4422" s="87" t="str" cm="1">
        <f t="array" ref="R4422">INDEX(_xlfn.TEXTSPLIT(CENSO[[#This Row],[NOME CIENTIFICO]]," "),1)</f>
        <v>Alexa</v>
      </c>
      <c r="S4422" s="98" t="s">
        <v>1004</v>
      </c>
      <c r="T4422" s="87">
        <f>_xlfn.MINIFS(CENSO[DAP (cm)],CENSO[NOME CIENTIFICO],CENSO[[#This Row],[NOME CIENTIFICO]])</f>
        <v>39.788735772973837</v>
      </c>
      <c r="U44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22" s="87" t="str">
        <f>IF(CENSO[[#This Row],[DAP (cm)]]&lt;CENSO[[#This Row],[DMCE (cm)]],"DAP &lt; DMCE","DAP ≥ DMCE")</f>
        <v>DAP ≥ DMCE</v>
      </c>
      <c r="W4422" s="87" t="str">
        <f>IF(CENSO[[#This Row],[DAP (cm)]]&gt;200, "Superior", "Inferior")</f>
        <v>Inferior</v>
      </c>
      <c r="X4422" s="87" t="str">
        <f>VLOOKUP(CENSO[[#This Row],[NOME COMUM]],ESPECIES[],4,FALSE)</f>
        <v>Não</v>
      </c>
      <c r="Y4422" s="87" t="str">
        <f>IF(IFERROR(VLOOKUP(CENSO[[#This Row],[NOME COMUM]],COMERCIAIS[],2, FALSE), "Não") &lt;&gt; "Não", "Sim", "Não")</f>
        <v>Não</v>
      </c>
      <c r="Z4422" s="133">
        <f>CENSO[[#This Row],[g (m²)]]/SUM(AEEF[AEEF-UT])</f>
        <v>7.8205256050686682E-4</v>
      </c>
      <c r="AA4422" s="133">
        <f>CENSO[[#This Row],[v (m³)]]/SUM(AEEF[AEEF-UT])</f>
        <v>1.0401299054741329E-2</v>
      </c>
    </row>
    <row r="4423" spans="1:27" ht="14">
      <c r="A4423" s="86">
        <v>1</v>
      </c>
      <c r="B4423" s="86">
        <v>2</v>
      </c>
      <c r="C4423" s="63">
        <v>122</v>
      </c>
      <c r="D4423" s="63">
        <v>4423</v>
      </c>
      <c r="E4423" s="63" t="str">
        <f>VLOOKUP(CENSO[[#This Row],[NOME COMUM]],ESPECIES[],2,FALSE)</f>
        <v>Tachigali myrmecophila Ducke</v>
      </c>
      <c r="F4423" s="64" t="s">
        <v>14</v>
      </c>
      <c r="G4423" s="64">
        <v>208</v>
      </c>
      <c r="H4423" s="97">
        <f>CENSO[[#This Row],[CAP (cm)]]/PI()</f>
        <v>66.208456326228458</v>
      </c>
      <c r="I4423" s="64">
        <v>13</v>
      </c>
      <c r="J4423" s="96">
        <f>(PI()*(CENSO[[#This Row],[DAP (cm)]]^2))/40000</f>
        <v>0.34428397289638796</v>
      </c>
      <c r="K4423" s="96">
        <f>CENSO[[#This Row],[g (m²)]]*CENSO[[#This Row],[H (m)]]*0.7</f>
        <v>3.1329841533571301</v>
      </c>
      <c r="L4423" s="64">
        <v>2</v>
      </c>
      <c r="M4423" s="65">
        <v>366425.5</v>
      </c>
      <c r="N4423" s="87">
        <v>9702148.9000000004</v>
      </c>
      <c r="O4423" s="87" t="s">
        <v>1228</v>
      </c>
      <c r="P4423" s="87" t="str">
        <f>VLOOKUP(CENSO[[#This Row],[DAP (cm)]],CD[],2,TRUE)</f>
        <v>TORA</v>
      </c>
      <c r="Q4423" s="87" t="str">
        <f>VLOOKUP(CENSO[[#This Row],[DAP (cm)]],DD[],2,TRUE)</f>
        <v>60├ 70</v>
      </c>
      <c r="R4423" s="87" t="str" cm="1">
        <f t="array" ref="R4423">INDEX(_xlfn.TEXTSPLIT(CENSO[[#This Row],[NOME CIENTIFICO]]," "),1)</f>
        <v>Tachigali</v>
      </c>
      <c r="S4423" s="98" t="s">
        <v>1004</v>
      </c>
      <c r="T4423" s="87">
        <f>_xlfn.MINIFS(CENSO[DAP (cm)],CENSO[NOME CIENTIFICO],CENSO[[#This Row],[NOME CIENTIFICO]])</f>
        <v>39.152116000606256</v>
      </c>
      <c r="U44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23" s="87" t="str">
        <f>IF(CENSO[[#This Row],[DAP (cm)]]&lt;CENSO[[#This Row],[DMCE (cm)]],"DAP &lt; DMCE","DAP ≥ DMCE")</f>
        <v>DAP ≥ DMCE</v>
      </c>
      <c r="W4423" s="87" t="str">
        <f>IF(CENSO[[#This Row],[DAP (cm)]]&gt;200, "Superior", "Inferior")</f>
        <v>Inferior</v>
      </c>
      <c r="X4423" s="87" t="str">
        <f>VLOOKUP(CENSO[[#This Row],[NOME COMUM]],ESPECIES[],4,FALSE)</f>
        <v>Não</v>
      </c>
      <c r="Y4423" s="87" t="str">
        <f>IF(IFERROR(VLOOKUP(CENSO[[#This Row],[NOME COMUM]],COMERCIAIS[],2, FALSE), "Não") &lt;&gt; "Não", "Sim", "Não")</f>
        <v>Sim</v>
      </c>
      <c r="Z4423" s="133">
        <f>CENSO[[#This Row],[g (m²)]]/SUM(AEEF[AEEF-UT])</f>
        <v>6.023735864581724E-4</v>
      </c>
      <c r="AA4423" s="133">
        <f>CENSO[[#This Row],[v (m³)]]/SUM(AEEF[AEEF-UT])</f>
        <v>5.4815996367693683E-3</v>
      </c>
    </row>
    <row r="4424" spans="1:27" ht="14">
      <c r="A4424" s="86">
        <v>1</v>
      </c>
      <c r="B4424" s="86">
        <v>2</v>
      </c>
      <c r="C4424" s="63">
        <v>122</v>
      </c>
      <c r="D4424" s="63">
        <v>4424</v>
      </c>
      <c r="E4424" s="63" t="str">
        <f>VLOOKUP(CENSO[[#This Row],[NOME COMUM]],ESPECIES[],2,FALSE)</f>
        <v>Simarouba amara Aubl.</v>
      </c>
      <c r="F4424" s="64" t="s">
        <v>20</v>
      </c>
      <c r="G4424" s="64">
        <v>218</v>
      </c>
      <c r="H4424" s="97">
        <f>CENSO[[#This Row],[CAP (cm)]]/PI()</f>
        <v>69.391555188066363</v>
      </c>
      <c r="I4424" s="64">
        <v>20</v>
      </c>
      <c r="J4424" s="96">
        <f>(PI()*(CENSO[[#This Row],[DAP (cm)]]^2))/40000</f>
        <v>0.37818397577496166</v>
      </c>
      <c r="K4424" s="96">
        <f>CENSO[[#This Row],[g (m²)]]*CENSO[[#This Row],[H (m)]]*0.7</f>
        <v>5.2945756608494632</v>
      </c>
      <c r="L4424" s="64">
        <v>1</v>
      </c>
      <c r="M4424" s="65">
        <v>366474.5</v>
      </c>
      <c r="N4424" s="87">
        <v>9702180.1999999899</v>
      </c>
      <c r="O4424" s="87" t="s">
        <v>1227</v>
      </c>
      <c r="P4424" s="87" t="str">
        <f>VLOOKUP(CENSO[[#This Row],[DAP (cm)]],CD[],2,TRUE)</f>
        <v>TORA</v>
      </c>
      <c r="Q4424" s="87" t="str">
        <f>VLOOKUP(CENSO[[#This Row],[DAP (cm)]],DD[],2,TRUE)</f>
        <v>60├ 70</v>
      </c>
      <c r="R4424" s="87" t="str" cm="1">
        <f t="array" ref="R4424">INDEX(_xlfn.TEXTSPLIT(CENSO[[#This Row],[NOME CIENTIFICO]]," "),1)</f>
        <v>Simarouba</v>
      </c>
      <c r="S4424" s="98" t="s">
        <v>1004</v>
      </c>
      <c r="T4424" s="87">
        <f>_xlfn.MINIFS(CENSO[DAP (cm)],CENSO[NOME CIENTIFICO],CENSO[[#This Row],[NOME CIENTIFICO]])</f>
        <v>42.335214862444161</v>
      </c>
      <c r="U44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4424" s="87" t="str">
        <f>IF(CENSO[[#This Row],[DAP (cm)]]&lt;CENSO[[#This Row],[DMCE (cm)]],"DAP &lt; DMCE","DAP ≥ DMCE")</f>
        <v>DAP ≥ DMCE</v>
      </c>
      <c r="W4424" s="87" t="str">
        <f>IF(CENSO[[#This Row],[DAP (cm)]]&gt;200, "Superior", "Inferior")</f>
        <v>Inferior</v>
      </c>
      <c r="X4424" s="87" t="str">
        <f>VLOOKUP(CENSO[[#This Row],[NOME COMUM]],ESPECIES[],4,FALSE)</f>
        <v>Não</v>
      </c>
      <c r="Y4424" s="87" t="str">
        <f>IF(IFERROR(VLOOKUP(CENSO[[#This Row],[NOME COMUM]],COMERCIAIS[],2, FALSE), "Não") &lt;&gt; "Não", "Sim", "Não")</f>
        <v>Não</v>
      </c>
      <c r="Z4424" s="133">
        <f>CENSO[[#This Row],[g (m²)]]/SUM(AEEF[AEEF-UT])</f>
        <v>6.6168644422240624E-4</v>
      </c>
      <c r="AA4424" s="133">
        <f>CENSO[[#This Row],[v (m³)]]/SUM(AEEF[AEEF-UT])</f>
        <v>9.2636102191136875E-3</v>
      </c>
    </row>
    <row r="4425" spans="1:27" ht="14">
      <c r="A4425" s="86">
        <v>1</v>
      </c>
      <c r="B4425" s="86">
        <v>2</v>
      </c>
      <c r="C4425" s="63">
        <v>122</v>
      </c>
      <c r="D4425" s="63">
        <v>4425</v>
      </c>
      <c r="E4425" s="63" t="str">
        <f>VLOOKUP(CENSO[[#This Row],[NOME COMUM]],ESPECIES[],2,FALSE)</f>
        <v>Tachigali myrmecophila Ducke</v>
      </c>
      <c r="F4425" s="64" t="s">
        <v>14</v>
      </c>
      <c r="G4425" s="64">
        <v>210</v>
      </c>
      <c r="H4425" s="97">
        <f>CENSO[[#This Row],[CAP (cm)]]/PI()</f>
        <v>66.845076098596039</v>
      </c>
      <c r="I4425" s="64">
        <v>19</v>
      </c>
      <c r="J4425" s="96">
        <f>(PI()*(CENSO[[#This Row],[DAP (cm)]]^2))/40000</f>
        <v>0.35093664951762915</v>
      </c>
      <c r="K4425" s="96">
        <f>CENSO[[#This Row],[g (m²)]]*CENSO[[#This Row],[H (m)]]*0.7</f>
        <v>4.6674574385844672</v>
      </c>
      <c r="L4425" s="64">
        <v>1</v>
      </c>
      <c r="M4425" s="65">
        <v>366453.09999999899</v>
      </c>
      <c r="N4425" s="87">
        <v>9702185.4000000004</v>
      </c>
      <c r="O4425" s="87" t="s">
        <v>1228</v>
      </c>
      <c r="P4425" s="87" t="str">
        <f>VLOOKUP(CENSO[[#This Row],[DAP (cm)]],CD[],2,TRUE)</f>
        <v>TORA</v>
      </c>
      <c r="Q4425" s="87" t="str">
        <f>VLOOKUP(CENSO[[#This Row],[DAP (cm)]],DD[],2,TRUE)</f>
        <v>60├ 70</v>
      </c>
      <c r="R4425" s="87" t="str" cm="1">
        <f t="array" ref="R4425">INDEX(_xlfn.TEXTSPLIT(CENSO[[#This Row],[NOME CIENTIFICO]]," "),1)</f>
        <v>Tachigali</v>
      </c>
      <c r="S4425" s="98" t="s">
        <v>1004</v>
      </c>
      <c r="T4425" s="87">
        <f>_xlfn.MINIFS(CENSO[DAP (cm)],CENSO[NOME CIENTIFICO],CENSO[[#This Row],[NOME CIENTIFICO]])</f>
        <v>39.152116000606256</v>
      </c>
      <c r="U44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25" s="87" t="str">
        <f>IF(CENSO[[#This Row],[DAP (cm)]]&lt;CENSO[[#This Row],[DMCE (cm)]],"DAP &lt; DMCE","DAP ≥ DMCE")</f>
        <v>DAP ≥ DMCE</v>
      </c>
      <c r="W4425" s="87" t="str">
        <f>IF(CENSO[[#This Row],[DAP (cm)]]&gt;200, "Superior", "Inferior")</f>
        <v>Inferior</v>
      </c>
      <c r="X4425" s="87" t="str">
        <f>VLOOKUP(CENSO[[#This Row],[NOME COMUM]],ESPECIES[],4,FALSE)</f>
        <v>Não</v>
      </c>
      <c r="Y4425" s="87" t="str">
        <f>IF(IFERROR(VLOOKUP(CENSO[[#This Row],[NOME COMUM]],COMERCIAIS[],2, FALSE), "Não") &lt;&gt; "Não", "Sim", "Não")</f>
        <v>Sim</v>
      </c>
      <c r="Z4425" s="133">
        <f>CENSO[[#This Row],[g (m²)]]/SUM(AEEF[AEEF-UT])</f>
        <v>6.1401338671425204E-4</v>
      </c>
      <c r="AA4425" s="133">
        <f>CENSO[[#This Row],[v (m³)]]/SUM(AEEF[AEEF-UT])</f>
        <v>8.1663780432995516E-3</v>
      </c>
    </row>
    <row r="4426" spans="1:27" ht="14">
      <c r="A4426" s="86">
        <v>1</v>
      </c>
      <c r="B4426" s="86">
        <v>2</v>
      </c>
      <c r="C4426" s="63">
        <v>122</v>
      </c>
      <c r="D4426" s="63">
        <v>4426</v>
      </c>
      <c r="E4426" s="63" t="str">
        <f>VLOOKUP(CENSO[[#This Row],[NOME COMUM]],ESPECIES[],2,FALSE)</f>
        <v>Cenostigma tocantinum Ducke</v>
      </c>
      <c r="F4426" s="64" t="s">
        <v>95</v>
      </c>
      <c r="G4426" s="64">
        <v>215</v>
      </c>
      <c r="H4426" s="97">
        <f>CENSO[[#This Row],[CAP (cm)]]/PI()</f>
        <v>68.436625529514998</v>
      </c>
      <c r="I4426" s="64">
        <v>18</v>
      </c>
      <c r="J4426" s="96">
        <f>(PI()*(CENSO[[#This Row],[DAP (cm)]]^2))/40000</f>
        <v>0.36784686222114316</v>
      </c>
      <c r="K4426" s="96">
        <f>CENSO[[#This Row],[g (m²)]]*CENSO[[#This Row],[H (m)]]*0.7</f>
        <v>4.6348704639864033</v>
      </c>
      <c r="L4426" s="64">
        <v>1</v>
      </c>
      <c r="M4426" s="65">
        <v>366439.59999999899</v>
      </c>
      <c r="N4426" s="87">
        <v>9702202.8000000007</v>
      </c>
      <c r="O4426" s="87" t="s">
        <v>1227</v>
      </c>
      <c r="P4426" s="87" t="str">
        <f>VLOOKUP(CENSO[[#This Row],[DAP (cm)]],CD[],2,TRUE)</f>
        <v>TORA</v>
      </c>
      <c r="Q4426" s="87" t="str">
        <f>VLOOKUP(CENSO[[#This Row],[DAP (cm)]],DD[],2,TRUE)</f>
        <v>60├ 70</v>
      </c>
      <c r="R4426" s="87" t="str" cm="1">
        <f t="array" ref="R4426">INDEX(_xlfn.TEXTSPLIT(CENSO[[#This Row],[NOME CIENTIFICO]]," "),1)</f>
        <v>Cenostigma</v>
      </c>
      <c r="S4426" s="98" t="s">
        <v>1004</v>
      </c>
      <c r="T4426" s="87">
        <f>_xlfn.MINIFS(CENSO[DAP (cm)],CENSO[NOME CIENTIFICO],CENSO[[#This Row],[NOME CIENTIFICO]])</f>
        <v>40.743665431525208</v>
      </c>
      <c r="U44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4426" s="87" t="str">
        <f>IF(CENSO[[#This Row],[DAP (cm)]]&lt;CENSO[[#This Row],[DMCE (cm)]],"DAP &lt; DMCE","DAP ≥ DMCE")</f>
        <v>DAP ≥ DMCE</v>
      </c>
      <c r="W4426" s="87" t="str">
        <f>IF(CENSO[[#This Row],[DAP (cm)]]&gt;200, "Superior", "Inferior")</f>
        <v>Inferior</v>
      </c>
      <c r="X4426" s="87" t="str">
        <f>VLOOKUP(CENSO[[#This Row],[NOME COMUM]],ESPECIES[],4,FALSE)</f>
        <v>Não</v>
      </c>
      <c r="Y4426" s="87" t="str">
        <f>IF(IFERROR(VLOOKUP(CENSO[[#This Row],[NOME COMUM]],COMERCIAIS[],2, FALSE), "Não") &lt;&gt; "Não", "Sim", "Não")</f>
        <v>Não</v>
      </c>
      <c r="Z4426" s="133">
        <f>CENSO[[#This Row],[g (m²)]]/SUM(AEEF[AEEF-UT])</f>
        <v>6.436001995661295E-4</v>
      </c>
      <c r="AA4426" s="133">
        <f>CENSO[[#This Row],[v (m³)]]/SUM(AEEF[AEEF-UT])</f>
        <v>8.1093625145332304E-3</v>
      </c>
    </row>
    <row r="4427" spans="1:27" ht="14">
      <c r="A4427" s="86">
        <v>1</v>
      </c>
      <c r="B4427" s="86">
        <v>2</v>
      </c>
      <c r="C4427" s="63">
        <v>122</v>
      </c>
      <c r="D4427" s="63">
        <v>4427</v>
      </c>
      <c r="E4427" s="63" t="str">
        <f>VLOOKUP(CENSO[[#This Row],[NOME COMUM]],ESPECIES[],2,FALSE)</f>
        <v>Tachigali myrmecophila Ducke</v>
      </c>
      <c r="F4427" s="64" t="s">
        <v>14</v>
      </c>
      <c r="G4427" s="64">
        <v>275</v>
      </c>
      <c r="H4427" s="97">
        <f>CENSO[[#This Row],[CAP (cm)]]/PI()</f>
        <v>87.535218700542444</v>
      </c>
      <c r="I4427" s="64">
        <v>18</v>
      </c>
      <c r="J4427" s="96">
        <f>(PI()*(CENSO[[#This Row],[DAP (cm)]]^2))/40000</f>
        <v>0.60180462856622929</v>
      </c>
      <c r="K4427" s="96">
        <f>CENSO[[#This Row],[g (m²)]]*CENSO[[#This Row],[H (m)]]*0.7</f>
        <v>7.5827383199344895</v>
      </c>
      <c r="L4427" s="64">
        <v>2</v>
      </c>
      <c r="M4427" s="65">
        <v>366468.59999999899</v>
      </c>
      <c r="N4427" s="87">
        <v>9702247.6999999899</v>
      </c>
      <c r="O4427" s="87" t="s">
        <v>1228</v>
      </c>
      <c r="P4427" s="87" t="str">
        <f>VLOOKUP(CENSO[[#This Row],[DAP (cm)]],CD[],2,TRUE)</f>
        <v>TORA</v>
      </c>
      <c r="Q4427" s="87" t="str">
        <f>VLOOKUP(CENSO[[#This Row],[DAP (cm)]],DD[],2,TRUE)</f>
        <v>80├ 90</v>
      </c>
      <c r="R4427" s="87" t="str" cm="1">
        <f t="array" ref="R4427">INDEX(_xlfn.TEXTSPLIT(CENSO[[#This Row],[NOME CIENTIFICO]]," "),1)</f>
        <v>Tachigali</v>
      </c>
      <c r="S4427" s="98" t="s">
        <v>1004</v>
      </c>
      <c r="T4427" s="87">
        <f>_xlfn.MINIFS(CENSO[DAP (cm)],CENSO[NOME CIENTIFICO],CENSO[[#This Row],[NOME CIENTIFICO]])</f>
        <v>39.152116000606256</v>
      </c>
      <c r="U44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27" s="87" t="str">
        <f>IF(CENSO[[#This Row],[DAP (cm)]]&lt;CENSO[[#This Row],[DMCE (cm)]],"DAP &lt; DMCE","DAP ≥ DMCE")</f>
        <v>DAP ≥ DMCE</v>
      </c>
      <c r="W4427" s="87" t="str">
        <f>IF(CENSO[[#This Row],[DAP (cm)]]&gt;200, "Superior", "Inferior")</f>
        <v>Inferior</v>
      </c>
      <c r="X4427" s="87" t="str">
        <f>VLOOKUP(CENSO[[#This Row],[NOME COMUM]],ESPECIES[],4,FALSE)</f>
        <v>Não</v>
      </c>
      <c r="Y4427" s="87" t="str">
        <f>IF(IFERROR(VLOOKUP(CENSO[[#This Row],[NOME COMUM]],COMERCIAIS[],2, FALSE), "Não") &lt;&gt; "Não", "Sim", "Não")</f>
        <v>Sim</v>
      </c>
      <c r="Z4427" s="133">
        <f>CENSO[[#This Row],[g (m²)]]/SUM(AEEF[AEEF-UT])</f>
        <v>1.0529424573756309E-3</v>
      </c>
      <c r="AA4427" s="133">
        <f>CENSO[[#This Row],[v (m³)]]/SUM(AEEF[AEEF-UT])</f>
        <v>1.3267074962932951E-2</v>
      </c>
    </row>
    <row r="4428" spans="1:27" ht="14">
      <c r="A4428" s="86">
        <v>1</v>
      </c>
      <c r="B4428" s="86">
        <v>2</v>
      </c>
      <c r="C4428" s="63">
        <v>122</v>
      </c>
      <c r="D4428" s="63">
        <v>4428</v>
      </c>
      <c r="E4428" s="63" t="str">
        <f>VLOOKUP(CENSO[[#This Row],[NOME COMUM]],ESPECIES[],2,FALSE)</f>
        <v>Anacardium giganteum Hanck ex Engl.</v>
      </c>
      <c r="F4428" s="64" t="s">
        <v>47</v>
      </c>
      <c r="G4428" s="64">
        <v>294</v>
      </c>
      <c r="H4428" s="97">
        <f>CENSO[[#This Row],[CAP (cm)]]/PI()</f>
        <v>93.583106538034457</v>
      </c>
      <c r="I4428" s="64">
        <v>19</v>
      </c>
      <c r="J4428" s="96">
        <f>(PI()*(CENSO[[#This Row],[DAP (cm)]]^2))/40000</f>
        <v>0.6878358330545532</v>
      </c>
      <c r="K4428" s="96">
        <f>CENSO[[#This Row],[g (m²)]]*CENSO[[#This Row],[H (m)]]*0.7</f>
        <v>9.1482165796255561</v>
      </c>
      <c r="L4428" s="64">
        <v>1</v>
      </c>
      <c r="M4428" s="65">
        <v>366483.59999999899</v>
      </c>
      <c r="N4428" s="87">
        <v>9702248.4000000004</v>
      </c>
      <c r="O4428" s="87" t="s">
        <v>1227</v>
      </c>
      <c r="P4428" s="87" t="str">
        <f>VLOOKUP(CENSO[[#This Row],[DAP (cm)]],CD[],2,TRUE)</f>
        <v>TORA</v>
      </c>
      <c r="Q4428" s="87" t="str">
        <f>VLOOKUP(CENSO[[#This Row],[DAP (cm)]],DD[],2,TRUE)</f>
        <v>90├ 100</v>
      </c>
      <c r="R4428" s="87" t="str" cm="1">
        <f t="array" ref="R4428">INDEX(_xlfn.TEXTSPLIT(CENSO[[#This Row],[NOME CIENTIFICO]]," "),1)</f>
        <v>Anacardium</v>
      </c>
      <c r="S4428" s="98" t="s">
        <v>1004</v>
      </c>
      <c r="T4428" s="87">
        <f>_xlfn.MINIFS(CENSO[DAP (cm)],CENSO[NOME CIENTIFICO],CENSO[[#This Row],[NOME CIENTIFICO]])</f>
        <v>57.295779513082323</v>
      </c>
      <c r="U44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67.295779513082323</v>
      </c>
      <c r="V4428" s="87" t="str">
        <f>IF(CENSO[[#This Row],[DAP (cm)]]&lt;CENSO[[#This Row],[DMCE (cm)]],"DAP &lt; DMCE","DAP ≥ DMCE")</f>
        <v>DAP ≥ DMCE</v>
      </c>
      <c r="W4428" s="87" t="str">
        <f>IF(CENSO[[#This Row],[DAP (cm)]]&gt;200, "Superior", "Inferior")</f>
        <v>Inferior</v>
      </c>
      <c r="X4428" s="87" t="str">
        <f>VLOOKUP(CENSO[[#This Row],[NOME COMUM]],ESPECIES[],4,FALSE)</f>
        <v>Não</v>
      </c>
      <c r="Y4428" s="87" t="str">
        <f>IF(IFERROR(VLOOKUP(CENSO[[#This Row],[NOME COMUM]],COMERCIAIS[],2, FALSE), "Não") &lt;&gt; "Não", "Sim", "Não")</f>
        <v>Não</v>
      </c>
      <c r="Z4428" s="133">
        <f>CENSO[[#This Row],[g (m²)]]/SUM(AEEF[AEEF-UT])</f>
        <v>1.2034662379599341E-3</v>
      </c>
      <c r="AA4428" s="133">
        <f>CENSO[[#This Row],[v (m³)]]/SUM(AEEF[AEEF-UT])</f>
        <v>1.6006100964867119E-2</v>
      </c>
    </row>
    <row r="4429" spans="1:27" ht="14">
      <c r="A4429" s="86">
        <v>1</v>
      </c>
      <c r="B4429" s="86">
        <v>2</v>
      </c>
      <c r="C4429" s="63">
        <v>122</v>
      </c>
      <c r="D4429" s="63">
        <v>4429</v>
      </c>
      <c r="E4429" s="63" t="str">
        <f>VLOOKUP(CENSO[[#This Row],[NOME COMUM]],ESPECIES[],2,FALSE)</f>
        <v>Couratari guianensis Aubl.</v>
      </c>
      <c r="F4429" s="64" t="s">
        <v>6</v>
      </c>
      <c r="G4429" s="64">
        <v>253</v>
      </c>
      <c r="H4429" s="97">
        <f>CENSO[[#This Row],[CAP (cm)]]/PI()</f>
        <v>80.532401204499038</v>
      </c>
      <c r="I4429" s="64">
        <v>22</v>
      </c>
      <c r="J4429" s="96">
        <f>(PI()*(CENSO[[#This Row],[DAP (cm)]]^2))/40000</f>
        <v>0.50936743761845638</v>
      </c>
      <c r="K4429" s="96">
        <f>CENSO[[#This Row],[g (m²)]]*CENSO[[#This Row],[H (m)]]*0.7</f>
        <v>7.844258539324227</v>
      </c>
      <c r="L4429" s="64">
        <v>1</v>
      </c>
      <c r="M4429" s="65">
        <v>366506.4</v>
      </c>
      <c r="N4429" s="87">
        <v>9702247.4000000004</v>
      </c>
      <c r="O4429" s="87" t="s">
        <v>1228</v>
      </c>
      <c r="P4429" s="87" t="str">
        <f>VLOOKUP(CENSO[[#This Row],[DAP (cm)]],CD[],2,TRUE)</f>
        <v>TORA</v>
      </c>
      <c r="Q4429" s="87" t="str">
        <f>VLOOKUP(CENSO[[#This Row],[DAP (cm)]],DD[],2,TRUE)</f>
        <v>80├ 90</v>
      </c>
      <c r="R4429" s="87" t="str" cm="1">
        <f t="array" ref="R4429">INDEX(_xlfn.TEXTSPLIT(CENSO[[#This Row],[NOME CIENTIFICO]]," "),1)</f>
        <v>Couratari</v>
      </c>
      <c r="S4429" s="98" t="s">
        <v>1004</v>
      </c>
      <c r="T4429" s="87">
        <f>_xlfn.MINIFS(CENSO[DAP (cm)],CENSO[NOME CIENTIFICO],CENSO[[#This Row],[NOME CIENTIFICO]])</f>
        <v>38.833806114422465</v>
      </c>
      <c r="U44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29" s="87" t="str">
        <f>IF(CENSO[[#This Row],[DAP (cm)]]&lt;CENSO[[#This Row],[DMCE (cm)]],"DAP &lt; DMCE","DAP ≥ DMCE")</f>
        <v>DAP ≥ DMCE</v>
      </c>
      <c r="W4429" s="87" t="str">
        <f>IF(CENSO[[#This Row],[DAP (cm)]]&gt;200, "Superior", "Inferior")</f>
        <v>Inferior</v>
      </c>
      <c r="X4429" s="87" t="str">
        <f>VLOOKUP(CENSO[[#This Row],[NOME COMUM]],ESPECIES[],4,FALSE)</f>
        <v>Não</v>
      </c>
      <c r="Y4429" s="87" t="str">
        <f>IF(IFERROR(VLOOKUP(CENSO[[#This Row],[NOME COMUM]],COMERCIAIS[],2, FALSE), "Não") &lt;&gt; "Não", "Sim", "Não")</f>
        <v>Sim</v>
      </c>
      <c r="Z4429" s="133">
        <f>CENSO[[#This Row],[g (m²)]]/SUM(AEEF[AEEF-UT])</f>
        <v>8.9121049592273379E-4</v>
      </c>
      <c r="AA4429" s="133">
        <f>CENSO[[#This Row],[v (m³)]]/SUM(AEEF[AEEF-UT])</f>
        <v>1.3724641637210098E-2</v>
      </c>
    </row>
    <row r="4430" spans="1:27" ht="14">
      <c r="A4430" s="86">
        <v>1</v>
      </c>
      <c r="B4430" s="86">
        <v>2</v>
      </c>
      <c r="C4430" s="63">
        <v>122</v>
      </c>
      <c r="D4430" s="63">
        <v>4430</v>
      </c>
      <c r="E4430" s="63" t="str">
        <f>VLOOKUP(CENSO[[#This Row],[NOME COMUM]],ESPECIES[],2,FALSE)</f>
        <v>Alexa grandiflora Ducke</v>
      </c>
      <c r="F4430" s="64" t="s">
        <v>13</v>
      </c>
      <c r="G4430" s="64">
        <v>200</v>
      </c>
      <c r="H4430" s="97">
        <f>CENSO[[#This Row],[CAP (cm)]]/PI()</f>
        <v>63.661977236758133</v>
      </c>
      <c r="I4430" s="64">
        <v>23</v>
      </c>
      <c r="J4430" s="96">
        <f>(PI()*(CENSO[[#This Row],[DAP (cm)]]^2))/40000</f>
        <v>0.31830988618379064</v>
      </c>
      <c r="K4430" s="96">
        <f>CENSO[[#This Row],[g (m²)]]*CENSO[[#This Row],[H (m)]]*0.7</f>
        <v>5.1247891675590287</v>
      </c>
      <c r="L4430" s="64">
        <v>1</v>
      </c>
      <c r="M4430" s="65">
        <v>366557.2</v>
      </c>
      <c r="N4430" s="87">
        <v>9702348.4000000004</v>
      </c>
      <c r="O4430" s="87" t="s">
        <v>1227</v>
      </c>
      <c r="P4430" s="87" t="str">
        <f>VLOOKUP(CENSO[[#This Row],[DAP (cm)]],CD[],2,TRUE)</f>
        <v>TORA</v>
      </c>
      <c r="Q4430" s="87" t="str">
        <f>VLOOKUP(CENSO[[#This Row],[DAP (cm)]],DD[],2,TRUE)</f>
        <v>60├ 70</v>
      </c>
      <c r="R4430" s="87" t="str" cm="1">
        <f t="array" ref="R4430">INDEX(_xlfn.TEXTSPLIT(CENSO[[#This Row],[NOME CIENTIFICO]]," "),1)</f>
        <v>Alexa</v>
      </c>
      <c r="S4430" s="98" t="s">
        <v>1004</v>
      </c>
      <c r="T4430" s="87">
        <f>_xlfn.MINIFS(CENSO[DAP (cm)],CENSO[NOME CIENTIFICO],CENSO[[#This Row],[NOME CIENTIFICO]])</f>
        <v>39.788735772973837</v>
      </c>
      <c r="U44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30" s="87" t="str">
        <f>IF(CENSO[[#This Row],[DAP (cm)]]&lt;CENSO[[#This Row],[DMCE (cm)]],"DAP &lt; DMCE","DAP ≥ DMCE")</f>
        <v>DAP ≥ DMCE</v>
      </c>
      <c r="W4430" s="87" t="str">
        <f>IF(CENSO[[#This Row],[DAP (cm)]]&gt;200, "Superior", "Inferior")</f>
        <v>Inferior</v>
      </c>
      <c r="X4430" s="87" t="str">
        <f>VLOOKUP(CENSO[[#This Row],[NOME COMUM]],ESPECIES[],4,FALSE)</f>
        <v>Não</v>
      </c>
      <c r="Y4430" s="87" t="str">
        <f>IF(IFERROR(VLOOKUP(CENSO[[#This Row],[NOME COMUM]],COMERCIAIS[],2, FALSE), "Não") &lt;&gt; "Não", "Sim", "Não")</f>
        <v>Não</v>
      </c>
      <c r="Z4430" s="133">
        <f>CENSO[[#This Row],[g (m²)]]/SUM(AEEF[AEEF-UT])</f>
        <v>5.5692824191768894E-4</v>
      </c>
      <c r="AA4430" s="133">
        <f>CENSO[[#This Row],[v (m³)]]/SUM(AEEF[AEEF-UT])</f>
        <v>8.9665446948747913E-3</v>
      </c>
    </row>
    <row r="4431" spans="1:27" ht="14">
      <c r="A4431" s="86">
        <v>1</v>
      </c>
      <c r="B4431" s="86">
        <v>2</v>
      </c>
      <c r="C4431" s="63">
        <v>122</v>
      </c>
      <c r="D4431" s="63">
        <v>4431</v>
      </c>
      <c r="E4431" s="63" t="str">
        <f>VLOOKUP(CENSO[[#This Row],[NOME COMUM]],ESPECIES[],2,FALSE)</f>
        <v>Alexa grandiflora Ducke</v>
      </c>
      <c r="F4431" s="64" t="s">
        <v>13</v>
      </c>
      <c r="G4431" s="64">
        <v>212</v>
      </c>
      <c r="H4431" s="97">
        <f>CENSO[[#This Row],[CAP (cm)]]/PI()</f>
        <v>67.48169587096362</v>
      </c>
      <c r="I4431" s="64">
        <v>17</v>
      </c>
      <c r="J4431" s="96">
        <f>(PI()*(CENSO[[#This Row],[DAP (cm)]]^2))/40000</f>
        <v>0.35765298811610713</v>
      </c>
      <c r="K4431" s="96">
        <f>CENSO[[#This Row],[g (m²)]]*CENSO[[#This Row],[H (m)]]*0.7</f>
        <v>4.2560705585816745</v>
      </c>
      <c r="L4431" s="64">
        <v>1</v>
      </c>
      <c r="M4431" s="65">
        <v>366586.7</v>
      </c>
      <c r="N4431" s="87">
        <v>9702398.5999999903</v>
      </c>
      <c r="O4431" s="87" t="s">
        <v>1227</v>
      </c>
      <c r="P4431" s="87" t="str">
        <f>VLOOKUP(CENSO[[#This Row],[DAP (cm)]],CD[],2,TRUE)</f>
        <v>TORA</v>
      </c>
      <c r="Q4431" s="87" t="str">
        <f>VLOOKUP(CENSO[[#This Row],[DAP (cm)]],DD[],2,TRUE)</f>
        <v>60├ 70</v>
      </c>
      <c r="R4431" s="87" t="str" cm="1">
        <f t="array" ref="R4431">INDEX(_xlfn.TEXTSPLIT(CENSO[[#This Row],[NOME CIENTIFICO]]," "),1)</f>
        <v>Alexa</v>
      </c>
      <c r="S4431" s="98" t="s">
        <v>1004</v>
      </c>
      <c r="T4431" s="87">
        <f>_xlfn.MINIFS(CENSO[DAP (cm)],CENSO[NOME CIENTIFICO],CENSO[[#This Row],[NOME CIENTIFICO]])</f>
        <v>39.788735772973837</v>
      </c>
      <c r="U44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31" s="87" t="str">
        <f>IF(CENSO[[#This Row],[DAP (cm)]]&lt;CENSO[[#This Row],[DMCE (cm)]],"DAP &lt; DMCE","DAP ≥ DMCE")</f>
        <v>DAP ≥ DMCE</v>
      </c>
      <c r="W4431" s="87" t="str">
        <f>IF(CENSO[[#This Row],[DAP (cm)]]&gt;200, "Superior", "Inferior")</f>
        <v>Inferior</v>
      </c>
      <c r="X4431" s="87" t="str">
        <f>VLOOKUP(CENSO[[#This Row],[NOME COMUM]],ESPECIES[],4,FALSE)</f>
        <v>Não</v>
      </c>
      <c r="Y4431" s="87" t="str">
        <f>IF(IFERROR(VLOOKUP(CENSO[[#This Row],[NOME COMUM]],COMERCIAIS[],2, FALSE), "Não") &lt;&gt; "Não", "Sim", "Não")</f>
        <v>Não</v>
      </c>
      <c r="Z4431" s="133">
        <f>CENSO[[#This Row],[g (m²)]]/SUM(AEEF[AEEF-UT])</f>
        <v>6.2576457261871526E-4</v>
      </c>
      <c r="AA4431" s="133">
        <f>CENSO[[#This Row],[v (m³)]]/SUM(AEEF[AEEF-UT])</f>
        <v>7.4465984141627107E-3</v>
      </c>
    </row>
    <row r="4432" spans="1:27" ht="14">
      <c r="A4432" s="86">
        <v>1</v>
      </c>
      <c r="B4432" s="86">
        <v>2</v>
      </c>
      <c r="C4432" s="63">
        <v>122</v>
      </c>
      <c r="D4432" s="63">
        <v>4432</v>
      </c>
      <c r="E4432" s="63" t="str">
        <f>VLOOKUP(CENSO[[#This Row],[NOME COMUM]],ESPECIES[],2,FALSE)</f>
        <v>Alexa grandiflora Ducke</v>
      </c>
      <c r="F4432" s="64" t="s">
        <v>13</v>
      </c>
      <c r="G4432" s="64">
        <v>390</v>
      </c>
      <c r="H4432" s="97">
        <f>CENSO[[#This Row],[CAP (cm)]]/PI()</f>
        <v>124.14085561167836</v>
      </c>
      <c r="I4432" s="64">
        <v>22</v>
      </c>
      <c r="J4432" s="96">
        <f>(PI()*(CENSO[[#This Row],[DAP (cm)]]^2))/40000</f>
        <v>1.2103733422138641</v>
      </c>
      <c r="K4432" s="96">
        <f>CENSO[[#This Row],[g (m²)]]*CENSO[[#This Row],[H (m)]]*0.7</f>
        <v>18.639749470093506</v>
      </c>
      <c r="L4432" s="64">
        <v>1</v>
      </c>
      <c r="M4432" s="65">
        <v>366601.09999999899</v>
      </c>
      <c r="N4432" s="87">
        <v>9702432.6999999899</v>
      </c>
      <c r="O4432" s="87" t="s">
        <v>1227</v>
      </c>
      <c r="P4432" s="87" t="str">
        <f>VLOOKUP(CENSO[[#This Row],[DAP (cm)]],CD[],2,TRUE)</f>
        <v>TORA</v>
      </c>
      <c r="Q4432" s="87" t="str">
        <f>VLOOKUP(CENSO[[#This Row],[DAP (cm)]],DD[],2,TRUE)</f>
        <v>120├ 130</v>
      </c>
      <c r="R4432" s="87" t="str" cm="1">
        <f t="array" ref="R4432">INDEX(_xlfn.TEXTSPLIT(CENSO[[#This Row],[NOME CIENTIFICO]]," "),1)</f>
        <v>Alexa</v>
      </c>
      <c r="S4432" s="98" t="s">
        <v>1004</v>
      </c>
      <c r="T4432" s="87">
        <f>_xlfn.MINIFS(CENSO[DAP (cm)],CENSO[NOME CIENTIFICO],CENSO[[#This Row],[NOME CIENTIFICO]])</f>
        <v>39.788735772973837</v>
      </c>
      <c r="U44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32" s="87" t="str">
        <f>IF(CENSO[[#This Row],[DAP (cm)]]&lt;CENSO[[#This Row],[DMCE (cm)]],"DAP &lt; DMCE","DAP ≥ DMCE")</f>
        <v>DAP ≥ DMCE</v>
      </c>
      <c r="W4432" s="87" t="str">
        <f>IF(CENSO[[#This Row],[DAP (cm)]]&gt;200, "Superior", "Inferior")</f>
        <v>Inferior</v>
      </c>
      <c r="X4432" s="87" t="str">
        <f>VLOOKUP(CENSO[[#This Row],[NOME COMUM]],ESPECIES[],4,FALSE)</f>
        <v>Não</v>
      </c>
      <c r="Y4432" s="87" t="str">
        <f>IF(IFERROR(VLOOKUP(CENSO[[#This Row],[NOME COMUM]],COMERCIAIS[],2, FALSE), "Não") &lt;&gt; "Não", "Sim", "Não")</f>
        <v>Não</v>
      </c>
      <c r="Z4432" s="133">
        <f>CENSO[[#This Row],[g (m²)]]/SUM(AEEF[AEEF-UT])</f>
        <v>2.1177196398920123E-3</v>
      </c>
      <c r="AA4432" s="133">
        <f>CENSO[[#This Row],[v (m³)]]/SUM(AEEF[AEEF-UT])</f>
        <v>3.2612882454336994E-2</v>
      </c>
    </row>
    <row r="4433" spans="1:27" ht="14">
      <c r="A4433" s="86">
        <v>1</v>
      </c>
      <c r="B4433" s="86">
        <v>2</v>
      </c>
      <c r="C4433" s="63">
        <v>122</v>
      </c>
      <c r="D4433" s="63">
        <v>4433</v>
      </c>
      <c r="E4433" s="63" t="str">
        <f>VLOOKUP(CENSO[[#This Row],[NOME COMUM]],ESPECIES[],2,FALSE)</f>
        <v>Virola sebifera Aubl.</v>
      </c>
      <c r="F4433" s="64" t="s">
        <v>18</v>
      </c>
      <c r="G4433" s="64">
        <v>190</v>
      </c>
      <c r="H4433" s="97">
        <f>CENSO[[#This Row],[CAP (cm)]]/PI()</f>
        <v>60.478878374920228</v>
      </c>
      <c r="I4433" s="64">
        <v>19</v>
      </c>
      <c r="J4433" s="96">
        <f>(PI()*(CENSO[[#This Row],[DAP (cm)]]^2))/40000</f>
        <v>0.28727467228087106</v>
      </c>
      <c r="K4433" s="96">
        <f>CENSO[[#This Row],[g (m²)]]*CENSO[[#This Row],[H (m)]]*0.7</f>
        <v>3.8207531413355849</v>
      </c>
      <c r="L4433" s="64">
        <v>1</v>
      </c>
      <c r="M4433" s="65">
        <v>366635.4</v>
      </c>
      <c r="N4433" s="87">
        <v>9702491.4000000004</v>
      </c>
      <c r="O4433" s="87" t="s">
        <v>1227</v>
      </c>
      <c r="P4433" s="87" t="str">
        <f>VLOOKUP(CENSO[[#This Row],[DAP (cm)]],CD[],2,TRUE)</f>
        <v>TORA</v>
      </c>
      <c r="Q4433" s="87" t="str">
        <f>VLOOKUP(CENSO[[#This Row],[DAP (cm)]],DD[],2,TRUE)</f>
        <v>60├ 70</v>
      </c>
      <c r="R4433" s="87" t="str" cm="1">
        <f t="array" ref="R4433">INDEX(_xlfn.TEXTSPLIT(CENSO[[#This Row],[NOME CIENTIFICO]]," "),1)</f>
        <v>Virola</v>
      </c>
      <c r="S4433" s="98" t="s">
        <v>1004</v>
      </c>
      <c r="T4433" s="87">
        <f>_xlfn.MINIFS(CENSO[DAP (cm)],CENSO[NOME CIENTIFICO],CENSO[[#This Row],[NOME CIENTIFICO]])</f>
        <v>38.197186342054884</v>
      </c>
      <c r="U44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33" s="87" t="str">
        <f>IF(CENSO[[#This Row],[DAP (cm)]]&lt;CENSO[[#This Row],[DMCE (cm)]],"DAP &lt; DMCE","DAP ≥ DMCE")</f>
        <v>DAP ≥ DMCE</v>
      </c>
      <c r="W4433" s="87" t="str">
        <f>IF(CENSO[[#This Row],[DAP (cm)]]&gt;200, "Superior", "Inferior")</f>
        <v>Inferior</v>
      </c>
      <c r="X4433" s="87" t="str">
        <f>VLOOKUP(CENSO[[#This Row],[NOME COMUM]],ESPECIES[],4,FALSE)</f>
        <v>Não</v>
      </c>
      <c r="Y4433" s="87" t="str">
        <f>IF(IFERROR(VLOOKUP(CENSO[[#This Row],[NOME COMUM]],COMERCIAIS[],2, FALSE), "Não") &lt;&gt; "Não", "Sim", "Não")</f>
        <v>Não</v>
      </c>
      <c r="Z4433" s="133">
        <f>CENSO[[#This Row],[g (m²)]]/SUM(AEEF[AEEF-UT])</f>
        <v>5.0262773833071434E-4</v>
      </c>
      <c r="AA4433" s="133">
        <f>CENSO[[#This Row],[v (m³)]]/SUM(AEEF[AEEF-UT])</f>
        <v>6.6849489197985E-3</v>
      </c>
    </row>
    <row r="4434" spans="1:27" ht="14">
      <c r="A4434" s="86">
        <v>1</v>
      </c>
      <c r="B4434" s="86">
        <v>2</v>
      </c>
      <c r="C4434" s="63">
        <v>122</v>
      </c>
      <c r="D4434" s="63">
        <v>4434</v>
      </c>
      <c r="E4434" s="63" t="str">
        <f>VLOOKUP(CENSO[[#This Row],[NOME COMUM]],ESPECIES[],2,FALSE)</f>
        <v>Swartzia ingaefolia Ducke</v>
      </c>
      <c r="F4434" s="64" t="s">
        <v>80</v>
      </c>
      <c r="G4434" s="64">
        <v>200</v>
      </c>
      <c r="H4434" s="97">
        <f>CENSO[[#This Row],[CAP (cm)]]/PI()</f>
        <v>63.661977236758133</v>
      </c>
      <c r="I4434" s="64">
        <v>18</v>
      </c>
      <c r="J4434" s="96">
        <f>(PI()*(CENSO[[#This Row],[DAP (cm)]]^2))/40000</f>
        <v>0.31830988618379064</v>
      </c>
      <c r="K4434" s="96">
        <f>CENSO[[#This Row],[g (m²)]]*CENSO[[#This Row],[H (m)]]*0.7</f>
        <v>4.0107045659157619</v>
      </c>
      <c r="L4434" s="64">
        <v>2</v>
      </c>
      <c r="M4434" s="65">
        <v>366686.9</v>
      </c>
      <c r="N4434" s="87">
        <v>9702586.5999999903</v>
      </c>
      <c r="O4434" s="87" t="s">
        <v>1227</v>
      </c>
      <c r="P4434" s="87" t="str">
        <f>VLOOKUP(CENSO[[#This Row],[DAP (cm)]],CD[],2,TRUE)</f>
        <v>TORA</v>
      </c>
      <c r="Q4434" s="87" t="str">
        <f>VLOOKUP(CENSO[[#This Row],[DAP (cm)]],DD[],2,TRUE)</f>
        <v>60├ 70</v>
      </c>
      <c r="R4434" s="87" t="str" cm="1">
        <f t="array" ref="R4434">INDEX(_xlfn.TEXTSPLIT(CENSO[[#This Row],[NOME CIENTIFICO]]," "),1)</f>
        <v>Swartzia</v>
      </c>
      <c r="S4434" s="98" t="s">
        <v>1004</v>
      </c>
      <c r="T4434" s="87">
        <f>_xlfn.MINIFS(CENSO[DAP (cm)],CENSO[NOME CIENTIFICO],CENSO[[#This Row],[NOME CIENTIFICO]])</f>
        <v>42.335214862444161</v>
      </c>
      <c r="U44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4434" s="87" t="str">
        <f>IF(CENSO[[#This Row],[DAP (cm)]]&lt;CENSO[[#This Row],[DMCE (cm)]],"DAP &lt; DMCE","DAP ≥ DMCE")</f>
        <v>DAP ≥ DMCE</v>
      </c>
      <c r="W4434" s="87" t="str">
        <f>IF(CENSO[[#This Row],[DAP (cm)]]&gt;200, "Superior", "Inferior")</f>
        <v>Inferior</v>
      </c>
      <c r="X4434" s="87" t="str">
        <f>VLOOKUP(CENSO[[#This Row],[NOME COMUM]],ESPECIES[],4,FALSE)</f>
        <v>Não</v>
      </c>
      <c r="Y4434" s="87" t="str">
        <f>IF(IFERROR(VLOOKUP(CENSO[[#This Row],[NOME COMUM]],COMERCIAIS[],2, FALSE), "Não") &lt;&gt; "Não", "Sim", "Não")</f>
        <v>Não</v>
      </c>
      <c r="Z4434" s="133">
        <f>CENSO[[#This Row],[g (m²)]]/SUM(AEEF[AEEF-UT])</f>
        <v>5.5692824191768894E-4</v>
      </c>
      <c r="AA4434" s="133">
        <f>CENSO[[#This Row],[v (m³)]]/SUM(AEEF[AEEF-UT])</f>
        <v>7.0172958481628809E-3</v>
      </c>
    </row>
    <row r="4435" spans="1:27" ht="14">
      <c r="A4435" s="86">
        <v>1</v>
      </c>
      <c r="B4435" s="86">
        <v>2</v>
      </c>
      <c r="C4435" s="63">
        <v>122</v>
      </c>
      <c r="D4435" s="63">
        <v>4435</v>
      </c>
      <c r="E4435" s="63" t="str">
        <f>VLOOKUP(CENSO[[#This Row],[NOME COMUM]],ESPECIES[],2,FALSE)</f>
        <v>Parahancornia amapa (Huber ) Ducke</v>
      </c>
      <c r="F4435" s="64" t="s">
        <v>15</v>
      </c>
      <c r="G4435" s="64">
        <v>410</v>
      </c>
      <c r="H4435" s="97">
        <f>CENSO[[#This Row],[CAP (cm)]]/PI()</f>
        <v>130.50705333535419</v>
      </c>
      <c r="I4435" s="64">
        <v>22</v>
      </c>
      <c r="J4435" s="96">
        <f>(PI()*(CENSO[[#This Row],[DAP (cm)]]^2))/40000</f>
        <v>1.3376972966873806</v>
      </c>
      <c r="K4435" s="96">
        <f>CENSO[[#This Row],[g (m²)]]*CENSO[[#This Row],[H (m)]]*0.7</f>
        <v>20.60053836898566</v>
      </c>
      <c r="L4435" s="64">
        <v>1</v>
      </c>
      <c r="M4435" s="65">
        <v>366695.9</v>
      </c>
      <c r="N4435" s="87">
        <v>9702623.3000000007</v>
      </c>
      <c r="O4435" s="87" t="s">
        <v>1227</v>
      </c>
      <c r="P4435" s="87" t="str">
        <f>VLOOKUP(CENSO[[#This Row],[DAP (cm)]],CD[],2,TRUE)</f>
        <v>TORA</v>
      </c>
      <c r="Q4435" s="87" t="str">
        <f>VLOOKUP(CENSO[[#This Row],[DAP (cm)]],DD[],2,TRUE)</f>
        <v>130├ 140</v>
      </c>
      <c r="R4435" s="87" t="str" cm="1">
        <f t="array" ref="R4435">INDEX(_xlfn.TEXTSPLIT(CENSO[[#This Row],[NOME CIENTIFICO]]," "),1)</f>
        <v>Parahancornia</v>
      </c>
      <c r="S4435" s="98" t="s">
        <v>1004</v>
      </c>
      <c r="T4435" s="87">
        <f>_xlfn.MINIFS(CENSO[DAP (cm)],CENSO[NOME CIENTIFICO],CENSO[[#This Row],[NOME CIENTIFICO]])</f>
        <v>39.788735772973837</v>
      </c>
      <c r="U44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35" s="87" t="str">
        <f>IF(CENSO[[#This Row],[DAP (cm)]]&lt;CENSO[[#This Row],[DMCE (cm)]],"DAP &lt; DMCE","DAP ≥ DMCE")</f>
        <v>DAP ≥ DMCE</v>
      </c>
      <c r="W4435" s="87" t="str">
        <f>IF(CENSO[[#This Row],[DAP (cm)]]&gt;200, "Superior", "Inferior")</f>
        <v>Inferior</v>
      </c>
      <c r="X4435" s="87" t="str">
        <f>VLOOKUP(CENSO[[#This Row],[NOME COMUM]],ESPECIES[],4,FALSE)</f>
        <v>Não</v>
      </c>
      <c r="Y4435" s="87" t="str">
        <f>IF(IFERROR(VLOOKUP(CENSO[[#This Row],[NOME COMUM]],COMERCIAIS[],2, FALSE), "Não") &lt;&gt; "Não", "Sim", "Não")</f>
        <v>Não</v>
      </c>
      <c r="Z4435" s="133">
        <f>CENSO[[#This Row],[g (m²)]]/SUM(AEEF[AEEF-UT])</f>
        <v>2.3404909366590886E-3</v>
      </c>
      <c r="AA4435" s="133">
        <f>CENSO[[#This Row],[v (m³)]]/SUM(AEEF[AEEF-UT])</f>
        <v>3.604356042454996E-2</v>
      </c>
    </row>
    <row r="4436" spans="1:27" ht="14">
      <c r="A4436" s="86">
        <v>1</v>
      </c>
      <c r="B4436" s="86">
        <v>2</v>
      </c>
      <c r="C4436" s="63">
        <v>122</v>
      </c>
      <c r="D4436" s="63">
        <v>4436</v>
      </c>
      <c r="E4436" s="63" t="str">
        <f>VLOOKUP(CENSO[[#This Row],[NOME COMUM]],ESPECIES[],2,FALSE)</f>
        <v>Couratari guianensis Aubl.</v>
      </c>
      <c r="F4436" s="64" t="s">
        <v>6</v>
      </c>
      <c r="G4436" s="64">
        <v>250</v>
      </c>
      <c r="H4436" s="97">
        <f>CENSO[[#This Row],[CAP (cm)]]/PI()</f>
        <v>79.577471545947674</v>
      </c>
      <c r="I4436" s="64">
        <v>23</v>
      </c>
      <c r="J4436" s="96">
        <f>(PI()*(CENSO[[#This Row],[DAP (cm)]]^2))/40000</f>
        <v>0.49735919716217297</v>
      </c>
      <c r="K4436" s="96">
        <f>CENSO[[#This Row],[g (m²)]]*CENSO[[#This Row],[H (m)]]*0.7</f>
        <v>8.0074830743109846</v>
      </c>
      <c r="L4436" s="64">
        <v>1</v>
      </c>
      <c r="M4436" s="65">
        <v>366679.59999999899</v>
      </c>
      <c r="N4436" s="87">
        <v>9702631</v>
      </c>
      <c r="O4436" s="87" t="s">
        <v>1228</v>
      </c>
      <c r="P4436" s="87" t="str">
        <f>VLOOKUP(CENSO[[#This Row],[DAP (cm)]],CD[],2,TRUE)</f>
        <v>TORA</v>
      </c>
      <c r="Q4436" s="87" t="str">
        <f>VLOOKUP(CENSO[[#This Row],[DAP (cm)]],DD[],2,TRUE)</f>
        <v>70├ 80</v>
      </c>
      <c r="R4436" s="87" t="str" cm="1">
        <f t="array" ref="R4436">INDEX(_xlfn.TEXTSPLIT(CENSO[[#This Row],[NOME CIENTIFICO]]," "),1)</f>
        <v>Couratari</v>
      </c>
      <c r="S4436" s="98" t="s">
        <v>1004</v>
      </c>
      <c r="T4436" s="87">
        <f>_xlfn.MINIFS(CENSO[DAP (cm)],CENSO[NOME CIENTIFICO],CENSO[[#This Row],[NOME CIENTIFICO]])</f>
        <v>38.833806114422465</v>
      </c>
      <c r="U44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36" s="87" t="str">
        <f>IF(CENSO[[#This Row],[DAP (cm)]]&lt;CENSO[[#This Row],[DMCE (cm)]],"DAP &lt; DMCE","DAP ≥ DMCE")</f>
        <v>DAP ≥ DMCE</v>
      </c>
      <c r="W4436" s="87" t="str">
        <f>IF(CENSO[[#This Row],[DAP (cm)]]&gt;200, "Superior", "Inferior")</f>
        <v>Inferior</v>
      </c>
      <c r="X4436" s="87" t="str">
        <f>VLOOKUP(CENSO[[#This Row],[NOME COMUM]],ESPECIES[],4,FALSE)</f>
        <v>Não</v>
      </c>
      <c r="Y4436" s="87" t="str">
        <f>IF(IFERROR(VLOOKUP(CENSO[[#This Row],[NOME COMUM]],COMERCIAIS[],2, FALSE), "Não") &lt;&gt; "Não", "Sim", "Não")</f>
        <v>Sim</v>
      </c>
      <c r="Z4436" s="133">
        <f>CENSO[[#This Row],[g (m²)]]/SUM(AEEF[AEEF-UT])</f>
        <v>8.7020037799638919E-4</v>
      </c>
      <c r="AA4436" s="133">
        <f>CENSO[[#This Row],[v (m³)]]/SUM(AEEF[AEEF-UT])</f>
        <v>1.4010226085741866E-2</v>
      </c>
    </row>
    <row r="4437" spans="1:27" ht="14">
      <c r="A4437" s="86">
        <v>1</v>
      </c>
      <c r="B4437" s="86">
        <v>2</v>
      </c>
      <c r="C4437" s="63">
        <v>122</v>
      </c>
      <c r="D4437" s="63">
        <v>4437</v>
      </c>
      <c r="E4437" s="63" t="str">
        <f>VLOOKUP(CENSO[[#This Row],[NOME COMUM]],ESPECIES[],2,FALSE)</f>
        <v>Apuleia leiocarpa (Vogel) J.F.Macbr.</v>
      </c>
      <c r="F4437" s="64" t="s">
        <v>51</v>
      </c>
      <c r="G4437" s="64">
        <v>235</v>
      </c>
      <c r="H4437" s="97">
        <f>CENSO[[#This Row],[CAP (cm)]]/PI()</f>
        <v>74.802823253190809</v>
      </c>
      <c r="I4437" s="64">
        <v>20</v>
      </c>
      <c r="J4437" s="96">
        <f>(PI()*(CENSO[[#This Row],[DAP (cm)]]^2))/40000</f>
        <v>0.43946658661249605</v>
      </c>
      <c r="K4437" s="96">
        <f>CENSO[[#This Row],[g (m²)]]*CENSO[[#This Row],[H (m)]]*0.7</f>
        <v>6.1525322125749433</v>
      </c>
      <c r="L4437" s="64">
        <v>1</v>
      </c>
      <c r="M4437" s="65">
        <v>366677.799999999</v>
      </c>
      <c r="N4437" s="87">
        <v>9702631.8000000007</v>
      </c>
      <c r="O4437" s="87" t="s">
        <v>1227</v>
      </c>
      <c r="P4437" s="87" t="str">
        <f>VLOOKUP(CENSO[[#This Row],[DAP (cm)]],CD[],2,TRUE)</f>
        <v>TORA</v>
      </c>
      <c r="Q4437" s="87" t="str">
        <f>VLOOKUP(CENSO[[#This Row],[DAP (cm)]],DD[],2,TRUE)</f>
        <v>70├ 80</v>
      </c>
      <c r="R4437" s="87" t="str" cm="1">
        <f t="array" ref="R4437">INDEX(_xlfn.TEXTSPLIT(CENSO[[#This Row],[NOME CIENTIFICO]]," "),1)</f>
        <v>Apuleia</v>
      </c>
      <c r="S4437" s="98" t="s">
        <v>1004</v>
      </c>
      <c r="T4437" s="87">
        <f>_xlfn.MINIFS(CENSO[DAP (cm)],CENSO[NOME CIENTIFICO],CENSO[[#This Row],[NOME CIENTIFICO]])</f>
        <v>39.788735772973837</v>
      </c>
      <c r="U44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37" s="87" t="str">
        <f>IF(CENSO[[#This Row],[DAP (cm)]]&lt;CENSO[[#This Row],[DMCE (cm)]],"DAP &lt; DMCE","DAP ≥ DMCE")</f>
        <v>DAP ≥ DMCE</v>
      </c>
      <c r="W4437" s="87" t="str">
        <f>IF(CENSO[[#This Row],[DAP (cm)]]&gt;200, "Superior", "Inferior")</f>
        <v>Inferior</v>
      </c>
      <c r="X4437" s="87" t="str">
        <f>VLOOKUP(CENSO[[#This Row],[NOME COMUM]],ESPECIES[],4,FALSE)</f>
        <v>Não</v>
      </c>
      <c r="Y4437" s="87" t="str">
        <f>IF(IFERROR(VLOOKUP(CENSO[[#This Row],[NOME COMUM]],COMERCIAIS[],2, FALSE), "Não") &lt;&gt; "Não", "Sim", "Não")</f>
        <v>Sim</v>
      </c>
      <c r="Z4437" s="133">
        <f>CENSO[[#This Row],[g (m²)]]/SUM(AEEF[AEEF-UT])</f>
        <v>7.6890905399760946E-4</v>
      </c>
      <c r="AA4437" s="133">
        <f>CENSO[[#This Row],[v (m³)]]/SUM(AEEF[AEEF-UT])</f>
        <v>1.0764726755966529E-2</v>
      </c>
    </row>
    <row r="4438" spans="1:27" ht="14">
      <c r="A4438" s="86">
        <v>1</v>
      </c>
      <c r="B4438" s="86">
        <v>2</v>
      </c>
      <c r="C4438" s="63">
        <v>122</v>
      </c>
      <c r="D4438" s="63">
        <v>4438</v>
      </c>
      <c r="E4438" s="63" t="str">
        <f>VLOOKUP(CENSO[[#This Row],[NOME COMUM]],ESPECIES[],2,FALSE)</f>
        <v>Didymopanax calvum Decne. &amp; Planch.</v>
      </c>
      <c r="F4438" s="64" t="s">
        <v>52</v>
      </c>
      <c r="G4438" s="64">
        <v>190</v>
      </c>
      <c r="H4438" s="97">
        <f>CENSO[[#This Row],[CAP (cm)]]/PI()</f>
        <v>60.478878374920228</v>
      </c>
      <c r="I4438" s="64">
        <v>17</v>
      </c>
      <c r="J4438" s="96">
        <f>(PI()*(CENSO[[#This Row],[DAP (cm)]]^2))/40000</f>
        <v>0.28727467228087106</v>
      </c>
      <c r="K4438" s="96">
        <f>CENSO[[#This Row],[g (m²)]]*CENSO[[#This Row],[H (m)]]*0.7</f>
        <v>3.4185686001423652</v>
      </c>
      <c r="L4438" s="64">
        <v>1</v>
      </c>
      <c r="M4438" s="65">
        <v>366712.299999999</v>
      </c>
      <c r="N4438" s="87">
        <v>9702687.4000000004</v>
      </c>
      <c r="O4438" s="87" t="s">
        <v>1227</v>
      </c>
      <c r="P4438" s="87" t="str">
        <f>VLOOKUP(CENSO[[#This Row],[DAP (cm)]],CD[],2,TRUE)</f>
        <v>TORA</v>
      </c>
      <c r="Q4438" s="87" t="str">
        <f>VLOOKUP(CENSO[[#This Row],[DAP (cm)]],DD[],2,TRUE)</f>
        <v>60├ 70</v>
      </c>
      <c r="R4438" s="87" t="str" cm="1">
        <f t="array" ref="R4438">INDEX(_xlfn.TEXTSPLIT(CENSO[[#This Row],[NOME CIENTIFICO]]," "),1)</f>
        <v>Didymopanax</v>
      </c>
      <c r="S4438" s="98" t="s">
        <v>1004</v>
      </c>
      <c r="T4438" s="87">
        <f>_xlfn.MINIFS(CENSO[DAP (cm)],CENSO[NOME CIENTIFICO],CENSO[[#This Row],[NOME CIENTIFICO]])</f>
        <v>46.791553269017228</v>
      </c>
      <c r="U44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56.791553269017228</v>
      </c>
      <c r="V4438" s="87" t="str">
        <f>IF(CENSO[[#This Row],[DAP (cm)]]&lt;CENSO[[#This Row],[DMCE (cm)]],"DAP &lt; DMCE","DAP ≥ DMCE")</f>
        <v>DAP ≥ DMCE</v>
      </c>
      <c r="W4438" s="87" t="str">
        <f>IF(CENSO[[#This Row],[DAP (cm)]]&gt;200, "Superior", "Inferior")</f>
        <v>Inferior</v>
      </c>
      <c r="X4438" s="87" t="str">
        <f>VLOOKUP(CENSO[[#This Row],[NOME COMUM]],ESPECIES[],4,FALSE)</f>
        <v>Não</v>
      </c>
      <c r="Y4438" s="87" t="str">
        <f>IF(IFERROR(VLOOKUP(CENSO[[#This Row],[NOME COMUM]],COMERCIAIS[],2, FALSE), "Não") &lt;&gt; "Não", "Sim", "Não")</f>
        <v>Não</v>
      </c>
      <c r="Z4438" s="133">
        <f>CENSO[[#This Row],[g (m²)]]/SUM(AEEF[AEEF-UT])</f>
        <v>5.0262773833071434E-4</v>
      </c>
      <c r="AA4438" s="133">
        <f>CENSO[[#This Row],[v (m³)]]/SUM(AEEF[AEEF-UT])</f>
        <v>5.9812700861354992E-3</v>
      </c>
    </row>
    <row r="4439" spans="1:27" ht="14">
      <c r="A4439" s="86">
        <v>1</v>
      </c>
      <c r="B4439" s="86">
        <v>2</v>
      </c>
      <c r="C4439" s="63">
        <v>122</v>
      </c>
      <c r="D4439" s="63">
        <v>4439</v>
      </c>
      <c r="E4439" s="63" t="str">
        <f>VLOOKUP(CENSO[[#This Row],[NOME COMUM]],ESPECIES[],2,FALSE)</f>
        <v>Astronium lecointei Ducke</v>
      </c>
      <c r="F4439" s="64" t="s">
        <v>5</v>
      </c>
      <c r="G4439" s="64">
        <v>210</v>
      </c>
      <c r="H4439" s="97">
        <f>CENSO[[#This Row],[CAP (cm)]]/PI()</f>
        <v>66.845076098596039</v>
      </c>
      <c r="I4439" s="64">
        <v>23</v>
      </c>
      <c r="J4439" s="96">
        <f>(PI()*(CENSO[[#This Row],[DAP (cm)]]^2))/40000</f>
        <v>0.35093664951762915</v>
      </c>
      <c r="K4439" s="96">
        <f>CENSO[[#This Row],[g (m²)]]*CENSO[[#This Row],[H (m)]]*0.7</f>
        <v>5.6500800572338283</v>
      </c>
      <c r="L4439" s="64">
        <v>1</v>
      </c>
      <c r="M4439" s="65">
        <v>366720.2</v>
      </c>
      <c r="N4439" s="87">
        <v>9702698</v>
      </c>
      <c r="O4439" s="87" t="s">
        <v>1228</v>
      </c>
      <c r="P4439" s="87" t="str">
        <f>VLOOKUP(CENSO[[#This Row],[DAP (cm)]],CD[],2,TRUE)</f>
        <v>TORA</v>
      </c>
      <c r="Q4439" s="87" t="str">
        <f>VLOOKUP(CENSO[[#This Row],[DAP (cm)]],DD[],2,TRUE)</f>
        <v>60├ 70</v>
      </c>
      <c r="R4439" s="87" t="str" cm="1">
        <f t="array" ref="R4439">INDEX(_xlfn.TEXTSPLIT(CENSO[[#This Row],[NOME CIENTIFICO]]," "),1)</f>
        <v>Astronium</v>
      </c>
      <c r="S4439" s="98" t="s">
        <v>1004</v>
      </c>
      <c r="T4439" s="87">
        <f>_xlfn.MINIFS(CENSO[DAP (cm)],CENSO[NOME CIENTIFICO],CENSO[[#This Row],[NOME CIENTIFICO]])</f>
        <v>40.107045659157627</v>
      </c>
      <c r="U44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439" s="87" t="str">
        <f>IF(CENSO[[#This Row],[DAP (cm)]]&lt;CENSO[[#This Row],[DMCE (cm)]],"DAP &lt; DMCE","DAP ≥ DMCE")</f>
        <v>DAP ≥ DMCE</v>
      </c>
      <c r="W4439" s="87" t="str">
        <f>IF(CENSO[[#This Row],[DAP (cm)]]&gt;200, "Superior", "Inferior")</f>
        <v>Inferior</v>
      </c>
      <c r="X4439" s="87" t="str">
        <f>VLOOKUP(CENSO[[#This Row],[NOME COMUM]],ESPECIES[],4,FALSE)</f>
        <v>Não</v>
      </c>
      <c r="Y4439" s="87" t="str">
        <f>IF(IFERROR(VLOOKUP(CENSO[[#This Row],[NOME COMUM]],COMERCIAIS[],2, FALSE), "Não") &lt;&gt; "Não", "Sim", "Não")</f>
        <v>Sim</v>
      </c>
      <c r="Z4439" s="133">
        <f>CENSO[[#This Row],[g (m²)]]/SUM(AEEF[AEEF-UT])</f>
        <v>6.1401338671425204E-4</v>
      </c>
      <c r="AA4439" s="133">
        <f>CENSO[[#This Row],[v (m³)]]/SUM(AEEF[AEEF-UT])</f>
        <v>9.885615526099456E-3</v>
      </c>
    </row>
    <row r="4440" spans="1:27" ht="14">
      <c r="A4440" s="86">
        <v>1</v>
      </c>
      <c r="B4440" s="86">
        <v>2</v>
      </c>
      <c r="C4440" s="63">
        <v>122</v>
      </c>
      <c r="D4440" s="63">
        <v>4440</v>
      </c>
      <c r="E4440" s="63" t="str">
        <f>VLOOKUP(CENSO[[#This Row],[NOME COMUM]],ESPECIES[],2,FALSE)</f>
        <v>Hymenaea courbaril L.</v>
      </c>
      <c r="F4440" s="64" t="s">
        <v>3</v>
      </c>
      <c r="G4440" s="64">
        <v>250</v>
      </c>
      <c r="H4440" s="97">
        <f>CENSO[[#This Row],[CAP (cm)]]/PI()</f>
        <v>79.577471545947674</v>
      </c>
      <c r="I4440" s="64">
        <v>23</v>
      </c>
      <c r="J4440" s="96">
        <f>(PI()*(CENSO[[#This Row],[DAP (cm)]]^2))/40000</f>
        <v>0.49735919716217297</v>
      </c>
      <c r="K4440" s="96">
        <f>CENSO[[#This Row],[g (m²)]]*CENSO[[#This Row],[H (m)]]*0.7</f>
        <v>8.0074830743109846</v>
      </c>
      <c r="L4440" s="64">
        <v>1</v>
      </c>
      <c r="M4440" s="65">
        <v>366760.5</v>
      </c>
      <c r="N4440" s="87">
        <v>9702786.1999999899</v>
      </c>
      <c r="O4440" s="87" t="s">
        <v>1228</v>
      </c>
      <c r="P4440" s="87" t="str">
        <f>VLOOKUP(CENSO[[#This Row],[DAP (cm)]],CD[],2,TRUE)</f>
        <v>TORA</v>
      </c>
      <c r="Q4440" s="87" t="str">
        <f>VLOOKUP(CENSO[[#This Row],[DAP (cm)]],DD[],2,TRUE)</f>
        <v>70├ 80</v>
      </c>
      <c r="R4440" s="87" t="str" cm="1">
        <f t="array" ref="R4440">INDEX(_xlfn.TEXTSPLIT(CENSO[[#This Row],[NOME CIENTIFICO]]," "),1)</f>
        <v>Hymenaea</v>
      </c>
      <c r="S4440" s="98" t="s">
        <v>1004</v>
      </c>
      <c r="T4440" s="87">
        <f>_xlfn.MINIFS(CENSO[DAP (cm)],CENSO[NOME CIENTIFICO],CENSO[[#This Row],[NOME CIENTIFICO]])</f>
        <v>41.38028520389279</v>
      </c>
      <c r="U44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440" s="87" t="str">
        <f>IF(CENSO[[#This Row],[DAP (cm)]]&lt;CENSO[[#This Row],[DMCE (cm)]],"DAP &lt; DMCE","DAP ≥ DMCE")</f>
        <v>DAP ≥ DMCE</v>
      </c>
      <c r="W4440" s="87" t="str">
        <f>IF(CENSO[[#This Row],[DAP (cm)]]&gt;200, "Superior", "Inferior")</f>
        <v>Inferior</v>
      </c>
      <c r="X4440" s="87" t="str">
        <f>VLOOKUP(CENSO[[#This Row],[NOME COMUM]],ESPECIES[],4,FALSE)</f>
        <v>Não</v>
      </c>
      <c r="Y4440" s="87" t="str">
        <f>IF(IFERROR(VLOOKUP(CENSO[[#This Row],[NOME COMUM]],COMERCIAIS[],2, FALSE), "Não") &lt;&gt; "Não", "Sim", "Não")</f>
        <v>Sim</v>
      </c>
      <c r="Z4440" s="133">
        <f>CENSO[[#This Row],[g (m²)]]/SUM(AEEF[AEEF-UT])</f>
        <v>8.7020037799638919E-4</v>
      </c>
      <c r="AA4440" s="133">
        <f>CENSO[[#This Row],[v (m³)]]/SUM(AEEF[AEEF-UT])</f>
        <v>1.4010226085741866E-2</v>
      </c>
    </row>
    <row r="4441" spans="1:27" ht="14">
      <c r="A4441" s="86">
        <v>1</v>
      </c>
      <c r="B4441" s="86">
        <v>2</v>
      </c>
      <c r="C4441" s="63">
        <v>122</v>
      </c>
      <c r="D4441" s="63">
        <v>4441</v>
      </c>
      <c r="E4441" s="63" t="str">
        <f>VLOOKUP(CENSO[[#This Row],[NOME COMUM]],ESPECIES[],2,FALSE)</f>
        <v>Parkia pendula (Willd.) Benth. ex Walp.</v>
      </c>
      <c r="F4441" s="64" t="s">
        <v>58</v>
      </c>
      <c r="G4441" s="64">
        <v>200</v>
      </c>
      <c r="H4441" s="97">
        <f>CENSO[[#This Row],[CAP (cm)]]/PI()</f>
        <v>63.661977236758133</v>
      </c>
      <c r="I4441" s="64">
        <v>18</v>
      </c>
      <c r="J4441" s="96">
        <f>(PI()*(CENSO[[#This Row],[DAP (cm)]]^2))/40000</f>
        <v>0.31830988618379064</v>
      </c>
      <c r="K4441" s="96">
        <f>CENSO[[#This Row],[g (m²)]]*CENSO[[#This Row],[H (m)]]*0.7</f>
        <v>4.0107045659157619</v>
      </c>
      <c r="L4441" s="64">
        <v>1</v>
      </c>
      <c r="M4441" s="65">
        <v>366761</v>
      </c>
      <c r="N4441" s="87">
        <v>9702791.5</v>
      </c>
      <c r="O4441" s="87" t="s">
        <v>1228</v>
      </c>
      <c r="P4441" s="87" t="str">
        <f>VLOOKUP(CENSO[[#This Row],[DAP (cm)]],CD[],2,TRUE)</f>
        <v>TORA</v>
      </c>
      <c r="Q4441" s="87" t="str">
        <f>VLOOKUP(CENSO[[#This Row],[DAP (cm)]],DD[],2,TRUE)</f>
        <v>60├ 70</v>
      </c>
      <c r="R4441" s="87" t="str" cm="1">
        <f t="array" ref="R4441">INDEX(_xlfn.TEXTSPLIT(CENSO[[#This Row],[NOME CIENTIFICO]]," "),1)</f>
        <v>Parkia</v>
      </c>
      <c r="S4441" s="98" t="s">
        <v>1004</v>
      </c>
      <c r="T4441" s="87">
        <f>_xlfn.MINIFS(CENSO[DAP (cm)],CENSO[NOME CIENTIFICO],CENSO[[#This Row],[NOME CIENTIFICO]])</f>
        <v>40.107045659157627</v>
      </c>
      <c r="U44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441" s="87" t="str">
        <f>IF(CENSO[[#This Row],[DAP (cm)]]&lt;CENSO[[#This Row],[DMCE (cm)]],"DAP &lt; DMCE","DAP ≥ DMCE")</f>
        <v>DAP ≥ DMCE</v>
      </c>
      <c r="W4441" s="87" t="str">
        <f>IF(CENSO[[#This Row],[DAP (cm)]]&gt;200, "Superior", "Inferior")</f>
        <v>Inferior</v>
      </c>
      <c r="X4441" s="87" t="str">
        <f>VLOOKUP(CENSO[[#This Row],[NOME COMUM]],ESPECIES[],4,FALSE)</f>
        <v>Não</v>
      </c>
      <c r="Y4441" s="87" t="str">
        <f>IF(IFERROR(VLOOKUP(CENSO[[#This Row],[NOME COMUM]],COMERCIAIS[],2, FALSE), "Não") &lt;&gt; "Não", "Sim", "Não")</f>
        <v>Sim</v>
      </c>
      <c r="Z4441" s="133">
        <f>CENSO[[#This Row],[g (m²)]]/SUM(AEEF[AEEF-UT])</f>
        <v>5.5692824191768894E-4</v>
      </c>
      <c r="AA4441" s="133">
        <f>CENSO[[#This Row],[v (m³)]]/SUM(AEEF[AEEF-UT])</f>
        <v>7.0172958481628809E-3</v>
      </c>
    </row>
    <row r="4442" spans="1:27" ht="14">
      <c r="A4442" s="86">
        <v>1</v>
      </c>
      <c r="B4442" s="86">
        <v>2</v>
      </c>
      <c r="C4442" s="63">
        <v>122</v>
      </c>
      <c r="D4442" s="63">
        <v>4442</v>
      </c>
      <c r="E4442" s="63" t="str">
        <f>VLOOKUP(CENSO[[#This Row],[NOME COMUM]],ESPECIES[],2,FALSE)</f>
        <v>Couratari guianensis Aubl.</v>
      </c>
      <c r="F4442" s="64" t="s">
        <v>6</v>
      </c>
      <c r="G4442" s="64">
        <v>250</v>
      </c>
      <c r="H4442" s="97">
        <f>CENSO[[#This Row],[CAP (cm)]]/PI()</f>
        <v>79.577471545947674</v>
      </c>
      <c r="I4442" s="64">
        <v>20</v>
      </c>
      <c r="J4442" s="96">
        <f>(PI()*(CENSO[[#This Row],[DAP (cm)]]^2))/40000</f>
        <v>0.49735919716217297</v>
      </c>
      <c r="K4442" s="96">
        <f>CENSO[[#This Row],[g (m²)]]*CENSO[[#This Row],[H (m)]]*0.7</f>
        <v>6.9630287602704213</v>
      </c>
      <c r="L4442" s="64">
        <v>1</v>
      </c>
      <c r="M4442" s="65">
        <v>366802.4</v>
      </c>
      <c r="N4442" s="87">
        <v>9702860.3000000007</v>
      </c>
      <c r="O4442" s="87" t="s">
        <v>1228</v>
      </c>
      <c r="P4442" s="87" t="str">
        <f>VLOOKUP(CENSO[[#This Row],[DAP (cm)]],CD[],2,TRUE)</f>
        <v>TORA</v>
      </c>
      <c r="Q4442" s="87" t="str">
        <f>VLOOKUP(CENSO[[#This Row],[DAP (cm)]],DD[],2,TRUE)</f>
        <v>70├ 80</v>
      </c>
      <c r="R4442" s="87" t="str" cm="1">
        <f t="array" ref="R4442">INDEX(_xlfn.TEXTSPLIT(CENSO[[#This Row],[NOME CIENTIFICO]]," "),1)</f>
        <v>Couratari</v>
      </c>
      <c r="S4442" s="98" t="s">
        <v>1004</v>
      </c>
      <c r="T4442" s="87">
        <f>_xlfn.MINIFS(CENSO[DAP (cm)],CENSO[NOME CIENTIFICO],CENSO[[#This Row],[NOME CIENTIFICO]])</f>
        <v>38.833806114422465</v>
      </c>
      <c r="U44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42" s="87" t="str">
        <f>IF(CENSO[[#This Row],[DAP (cm)]]&lt;CENSO[[#This Row],[DMCE (cm)]],"DAP &lt; DMCE","DAP ≥ DMCE")</f>
        <v>DAP ≥ DMCE</v>
      </c>
      <c r="W4442" s="87" t="str">
        <f>IF(CENSO[[#This Row],[DAP (cm)]]&gt;200, "Superior", "Inferior")</f>
        <v>Inferior</v>
      </c>
      <c r="X4442" s="87" t="str">
        <f>VLOOKUP(CENSO[[#This Row],[NOME COMUM]],ESPECIES[],4,FALSE)</f>
        <v>Não</v>
      </c>
      <c r="Y4442" s="87" t="str">
        <f>IF(IFERROR(VLOOKUP(CENSO[[#This Row],[NOME COMUM]],COMERCIAIS[],2, FALSE), "Não") &lt;&gt; "Não", "Sim", "Não")</f>
        <v>Sim</v>
      </c>
      <c r="Z4442" s="133">
        <f>CENSO[[#This Row],[g (m²)]]/SUM(AEEF[AEEF-UT])</f>
        <v>8.7020037799638919E-4</v>
      </c>
      <c r="AA4442" s="133">
        <f>CENSO[[#This Row],[v (m³)]]/SUM(AEEF[AEEF-UT])</f>
        <v>1.2182805291949447E-2</v>
      </c>
    </row>
    <row r="4443" spans="1:27" ht="14">
      <c r="A4443" s="86">
        <v>1</v>
      </c>
      <c r="B4443" s="86">
        <v>2</v>
      </c>
      <c r="C4443" s="63">
        <v>122</v>
      </c>
      <c r="D4443" s="63">
        <v>4443</v>
      </c>
      <c r="E4443" s="63" t="str">
        <f>VLOOKUP(CENSO[[#This Row],[NOME COMUM]],ESPECIES[],2,FALSE)</f>
        <v>Eschweilera tenuifolia (O.Berg) Miers</v>
      </c>
      <c r="F4443" s="64" t="s">
        <v>93</v>
      </c>
      <c r="G4443" s="64">
        <v>213</v>
      </c>
      <c r="H4443" s="97">
        <f>CENSO[[#This Row],[CAP (cm)]]/PI()</f>
        <v>67.800005757147417</v>
      </c>
      <c r="I4443" s="64">
        <v>16</v>
      </c>
      <c r="J4443" s="96">
        <f>(PI()*(CENSO[[#This Row],[DAP (cm)]]^2))/40000</f>
        <v>0.36103503065681003</v>
      </c>
      <c r="K4443" s="96">
        <f>CENSO[[#This Row],[g (m²)]]*CENSO[[#This Row],[H (m)]]*0.7</f>
        <v>4.0435923433562717</v>
      </c>
      <c r="L4443" s="64">
        <v>2</v>
      </c>
      <c r="M4443" s="65">
        <v>366801.2</v>
      </c>
      <c r="N4443" s="87">
        <v>9702868.5999999903</v>
      </c>
      <c r="O4443" s="87" t="s">
        <v>1227</v>
      </c>
      <c r="P4443" s="87" t="str">
        <f>VLOOKUP(CENSO[[#This Row],[DAP (cm)]],CD[],2,TRUE)</f>
        <v>TORA</v>
      </c>
      <c r="Q4443" s="87" t="str">
        <f>VLOOKUP(CENSO[[#This Row],[DAP (cm)]],DD[],2,TRUE)</f>
        <v>60├ 70</v>
      </c>
      <c r="R4443" s="87" t="str" cm="1">
        <f t="array" ref="R4443">INDEX(_xlfn.TEXTSPLIT(CENSO[[#This Row],[NOME CIENTIFICO]]," "),1)</f>
        <v>Eschweilera</v>
      </c>
      <c r="S4443" s="98" t="s">
        <v>1004</v>
      </c>
      <c r="T4443" s="87">
        <f>_xlfn.MINIFS(CENSO[DAP (cm)],CENSO[NOME CIENTIFICO],CENSO[[#This Row],[NOME CIENTIFICO]])</f>
        <v>54.112680651244418</v>
      </c>
      <c r="U44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64.112680651244418</v>
      </c>
      <c r="V4443" s="87" t="str">
        <f>IF(CENSO[[#This Row],[DAP (cm)]]&lt;CENSO[[#This Row],[DMCE (cm)]],"DAP &lt; DMCE","DAP ≥ DMCE")</f>
        <v>DAP ≥ DMCE</v>
      </c>
      <c r="W4443" s="87" t="str">
        <f>IF(CENSO[[#This Row],[DAP (cm)]]&gt;200, "Superior", "Inferior")</f>
        <v>Inferior</v>
      </c>
      <c r="X4443" s="87" t="str">
        <f>VLOOKUP(CENSO[[#This Row],[NOME COMUM]],ESPECIES[],4,FALSE)</f>
        <v>Não</v>
      </c>
      <c r="Y4443" s="87" t="str">
        <f>IF(IFERROR(VLOOKUP(CENSO[[#This Row],[NOME COMUM]],COMERCIAIS[],2, FALSE), "Não") &lt;&gt; "Não", "Sim", "Não")</f>
        <v>Não</v>
      </c>
      <c r="Z4443" s="133">
        <f>CENSO[[#This Row],[g (m²)]]/SUM(AEEF[AEEF-UT])</f>
        <v>6.3168193518909092E-4</v>
      </c>
      <c r="AA4443" s="133">
        <f>CENSO[[#This Row],[v (m³)]]/SUM(AEEF[AEEF-UT])</f>
        <v>7.0748376741178167E-3</v>
      </c>
    </row>
    <row r="4444" spans="1:27" ht="14">
      <c r="A4444" s="86">
        <v>1</v>
      </c>
      <c r="B4444" s="86">
        <v>2</v>
      </c>
      <c r="C4444" s="63">
        <v>122</v>
      </c>
      <c r="D4444" s="63">
        <v>4444</v>
      </c>
      <c r="E4444" s="63" t="str">
        <f>VLOOKUP(CENSO[[#This Row],[NOME COMUM]],ESPECIES[],2,FALSE)</f>
        <v>Hymenaea courbaril L.</v>
      </c>
      <c r="F4444" s="64" t="s">
        <v>3</v>
      </c>
      <c r="G4444" s="64">
        <v>244</v>
      </c>
      <c r="H4444" s="97">
        <f>CENSO[[#This Row],[CAP (cm)]]/PI()</f>
        <v>77.667612228844931</v>
      </c>
      <c r="I4444" s="64">
        <v>24</v>
      </c>
      <c r="J4444" s="96">
        <f>(PI()*(CENSO[[#This Row],[DAP (cm)]]^2))/40000</f>
        <v>0.47377243459595408</v>
      </c>
      <c r="K4444" s="96">
        <f>CENSO[[#This Row],[g (m²)]]*CENSO[[#This Row],[H (m)]]*0.7</f>
        <v>7.9593769012120275</v>
      </c>
      <c r="L4444" s="64">
        <v>1</v>
      </c>
      <c r="M4444" s="65">
        <v>366795.4</v>
      </c>
      <c r="N4444" s="87">
        <v>9702885.6999999899</v>
      </c>
      <c r="O4444" s="87" t="s">
        <v>1228</v>
      </c>
      <c r="P4444" s="87" t="str">
        <f>VLOOKUP(CENSO[[#This Row],[DAP (cm)]],CD[],2,TRUE)</f>
        <v>TORA</v>
      </c>
      <c r="Q4444" s="87" t="str">
        <f>VLOOKUP(CENSO[[#This Row],[DAP (cm)]],DD[],2,TRUE)</f>
        <v>70├ 80</v>
      </c>
      <c r="R4444" s="87" t="str" cm="1">
        <f t="array" ref="R4444">INDEX(_xlfn.TEXTSPLIT(CENSO[[#This Row],[NOME CIENTIFICO]]," "),1)</f>
        <v>Hymenaea</v>
      </c>
      <c r="S4444" s="98" t="s">
        <v>1004</v>
      </c>
      <c r="T4444" s="87">
        <f>_xlfn.MINIFS(CENSO[DAP (cm)],CENSO[NOME CIENTIFICO],CENSO[[#This Row],[NOME CIENTIFICO]])</f>
        <v>41.38028520389279</v>
      </c>
      <c r="U44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444" s="87" t="str">
        <f>IF(CENSO[[#This Row],[DAP (cm)]]&lt;CENSO[[#This Row],[DMCE (cm)]],"DAP &lt; DMCE","DAP ≥ DMCE")</f>
        <v>DAP ≥ DMCE</v>
      </c>
      <c r="W4444" s="87" t="str">
        <f>IF(CENSO[[#This Row],[DAP (cm)]]&gt;200, "Superior", "Inferior")</f>
        <v>Inferior</v>
      </c>
      <c r="X4444" s="87" t="str">
        <f>VLOOKUP(CENSO[[#This Row],[NOME COMUM]],ESPECIES[],4,FALSE)</f>
        <v>Não</v>
      </c>
      <c r="Y4444" s="87" t="str">
        <f>IF(IFERROR(VLOOKUP(CENSO[[#This Row],[NOME COMUM]],COMERCIAIS[],2, FALSE), "Não") &lt;&gt; "Não", "Sim", "Não")</f>
        <v>Sim</v>
      </c>
      <c r="Z4444" s="133">
        <f>CENSO[[#This Row],[g (m²)]]/SUM(AEEF[AEEF-UT])</f>
        <v>8.2893199527028837E-4</v>
      </c>
      <c r="AA4444" s="133">
        <f>CENSO[[#This Row],[v (m³)]]/SUM(AEEF[AEEF-UT])</f>
        <v>1.3926057520540843E-2</v>
      </c>
    </row>
    <row r="4445" spans="1:27" ht="14">
      <c r="A4445" s="86">
        <v>1</v>
      </c>
      <c r="B4445" s="86">
        <v>2</v>
      </c>
      <c r="C4445" s="63">
        <v>122</v>
      </c>
      <c r="D4445" s="63">
        <v>4445</v>
      </c>
      <c r="E4445" s="63" t="str">
        <f>VLOOKUP(CENSO[[#This Row],[NOME COMUM]],ESPECIES[],2,FALSE)</f>
        <v>Tachigali myrmecophila Ducke</v>
      </c>
      <c r="F4445" s="64" t="s">
        <v>14</v>
      </c>
      <c r="G4445" s="64">
        <v>200</v>
      </c>
      <c r="H4445" s="97">
        <f>CENSO[[#This Row],[CAP (cm)]]/PI()</f>
        <v>63.661977236758133</v>
      </c>
      <c r="I4445" s="64">
        <v>15</v>
      </c>
      <c r="J4445" s="96">
        <f>(PI()*(CENSO[[#This Row],[DAP (cm)]]^2))/40000</f>
        <v>0.31830988618379064</v>
      </c>
      <c r="K4445" s="96">
        <f>CENSO[[#This Row],[g (m²)]]*CENSO[[#This Row],[H (m)]]*0.7</f>
        <v>3.3422538049298014</v>
      </c>
      <c r="L4445" s="64">
        <v>2</v>
      </c>
      <c r="M4445" s="65">
        <v>366795.9</v>
      </c>
      <c r="N4445" s="87">
        <v>9702886.5999999903</v>
      </c>
      <c r="O4445" s="87" t="s">
        <v>1228</v>
      </c>
      <c r="P4445" s="87" t="str">
        <f>VLOOKUP(CENSO[[#This Row],[DAP (cm)]],CD[],2,TRUE)</f>
        <v>TORA</v>
      </c>
      <c r="Q4445" s="87" t="str">
        <f>VLOOKUP(CENSO[[#This Row],[DAP (cm)]],DD[],2,TRUE)</f>
        <v>60├ 70</v>
      </c>
      <c r="R4445" s="87" t="str" cm="1">
        <f t="array" ref="R4445">INDEX(_xlfn.TEXTSPLIT(CENSO[[#This Row],[NOME CIENTIFICO]]," "),1)</f>
        <v>Tachigali</v>
      </c>
      <c r="S4445" s="98" t="s">
        <v>1004</v>
      </c>
      <c r="T4445" s="87">
        <f>_xlfn.MINIFS(CENSO[DAP (cm)],CENSO[NOME CIENTIFICO],CENSO[[#This Row],[NOME CIENTIFICO]])</f>
        <v>39.152116000606256</v>
      </c>
      <c r="U44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45" s="87" t="str">
        <f>IF(CENSO[[#This Row],[DAP (cm)]]&lt;CENSO[[#This Row],[DMCE (cm)]],"DAP &lt; DMCE","DAP ≥ DMCE")</f>
        <v>DAP ≥ DMCE</v>
      </c>
      <c r="W4445" s="87" t="str">
        <f>IF(CENSO[[#This Row],[DAP (cm)]]&gt;200, "Superior", "Inferior")</f>
        <v>Inferior</v>
      </c>
      <c r="X4445" s="87" t="str">
        <f>VLOOKUP(CENSO[[#This Row],[NOME COMUM]],ESPECIES[],4,FALSE)</f>
        <v>Não</v>
      </c>
      <c r="Y4445" s="87" t="str">
        <f>IF(IFERROR(VLOOKUP(CENSO[[#This Row],[NOME COMUM]],COMERCIAIS[],2, FALSE), "Não") &lt;&gt; "Não", "Sim", "Não")</f>
        <v>Sim</v>
      </c>
      <c r="Z4445" s="133">
        <f>CENSO[[#This Row],[g (m²)]]/SUM(AEEF[AEEF-UT])</f>
        <v>5.5692824191768894E-4</v>
      </c>
      <c r="AA4445" s="133">
        <f>CENSO[[#This Row],[v (m³)]]/SUM(AEEF[AEEF-UT])</f>
        <v>5.847746540135733E-3</v>
      </c>
    </row>
    <row r="4446" spans="1:27" ht="14">
      <c r="A4446" s="86">
        <v>1</v>
      </c>
      <c r="B4446" s="86">
        <v>2</v>
      </c>
      <c r="C4446" s="63">
        <v>122</v>
      </c>
      <c r="D4446" s="63">
        <v>4446</v>
      </c>
      <c r="E4446" s="63" t="str">
        <f>VLOOKUP(CENSO[[#This Row],[NOME COMUM]],ESPECIES[],2,FALSE)</f>
        <v>Dimorphandra multiflora Ducke</v>
      </c>
      <c r="F4446" s="64" t="s">
        <v>73</v>
      </c>
      <c r="G4446" s="64">
        <v>287</v>
      </c>
      <c r="H4446" s="97">
        <f>CENSO[[#This Row],[CAP (cm)]]/PI()</f>
        <v>91.35493733474793</v>
      </c>
      <c r="I4446" s="64">
        <v>17</v>
      </c>
      <c r="J4446" s="96">
        <f>(PI()*(CENSO[[#This Row],[DAP (cm)]]^2))/40000</f>
        <v>0.65547167537681639</v>
      </c>
      <c r="K4446" s="96">
        <f>CENSO[[#This Row],[g (m²)]]*CENSO[[#This Row],[H (m)]]*0.7</f>
        <v>7.8001129369841147</v>
      </c>
      <c r="L4446" s="64">
        <v>1</v>
      </c>
      <c r="M4446" s="65">
        <v>366813.7</v>
      </c>
      <c r="N4446" s="87">
        <v>9702899.1999999899</v>
      </c>
      <c r="O4446" s="87" t="s">
        <v>1227</v>
      </c>
      <c r="P4446" s="87" t="str">
        <f>VLOOKUP(CENSO[[#This Row],[DAP (cm)]],CD[],2,TRUE)</f>
        <v>TORA</v>
      </c>
      <c r="Q4446" s="87" t="str">
        <f>VLOOKUP(CENSO[[#This Row],[DAP (cm)]],DD[],2,TRUE)</f>
        <v>90├ 100</v>
      </c>
      <c r="R4446" s="87" t="str" cm="1">
        <f t="array" ref="R4446">INDEX(_xlfn.TEXTSPLIT(CENSO[[#This Row],[NOME CIENTIFICO]]," "),1)</f>
        <v>Dimorphandra</v>
      </c>
      <c r="S4446" s="98" t="s">
        <v>1004</v>
      </c>
      <c r="T4446" s="87">
        <f>_xlfn.MINIFS(CENSO[DAP (cm)],CENSO[NOME CIENTIFICO],CENSO[[#This Row],[NOME CIENTIFICO]])</f>
        <v>39.788735772973837</v>
      </c>
      <c r="U44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46" s="87" t="str">
        <f>IF(CENSO[[#This Row],[DAP (cm)]]&lt;CENSO[[#This Row],[DMCE (cm)]],"DAP &lt; DMCE","DAP ≥ DMCE")</f>
        <v>DAP ≥ DMCE</v>
      </c>
      <c r="W4446" s="87" t="str">
        <f>IF(CENSO[[#This Row],[DAP (cm)]]&gt;200, "Superior", "Inferior")</f>
        <v>Inferior</v>
      </c>
      <c r="X4446" s="87" t="str">
        <f>VLOOKUP(CENSO[[#This Row],[NOME COMUM]],ESPECIES[],4,FALSE)</f>
        <v>Não</v>
      </c>
      <c r="Y4446" s="87" t="str">
        <f>IF(IFERROR(VLOOKUP(CENSO[[#This Row],[NOME COMUM]],COMERCIAIS[],2, FALSE), "Não") &lt;&gt; "Não", "Sim", "Não")</f>
        <v>Não</v>
      </c>
      <c r="Z4446" s="133">
        <f>CENSO[[#This Row],[g (m²)]]/SUM(AEEF[AEEF-UT])</f>
        <v>1.1468405589629533E-3</v>
      </c>
      <c r="AA4446" s="133">
        <f>CENSO[[#This Row],[v (m³)]]/SUM(AEEF[AEEF-UT])</f>
        <v>1.3647402651659143E-2</v>
      </c>
    </row>
    <row r="4447" spans="1:27" ht="14">
      <c r="A4447" s="86">
        <v>1</v>
      </c>
      <c r="B4447" s="86">
        <v>2</v>
      </c>
      <c r="C4447" s="63">
        <v>122</v>
      </c>
      <c r="D4447" s="63">
        <v>4447</v>
      </c>
      <c r="E4447" s="63" t="str">
        <f>VLOOKUP(CENSO[[#This Row],[NOME COMUM]],ESPECIES[],2,FALSE)</f>
        <v>Parkia pendula (Willd.) Benth. ex Walp.</v>
      </c>
      <c r="F4447" s="64" t="s">
        <v>58</v>
      </c>
      <c r="G4447" s="64">
        <v>258</v>
      </c>
      <c r="H4447" s="97">
        <f>CENSO[[#This Row],[CAP (cm)]]/PI()</f>
        <v>82.123950635417998</v>
      </c>
      <c r="I4447" s="64">
        <v>20</v>
      </c>
      <c r="J4447" s="96">
        <f>(PI()*(CENSO[[#This Row],[DAP (cm)]]^2))/40000</f>
        <v>0.52969948159844604</v>
      </c>
      <c r="K4447" s="96">
        <f>CENSO[[#This Row],[g (m²)]]*CENSO[[#This Row],[H (m)]]*0.7</f>
        <v>7.4157927423782439</v>
      </c>
      <c r="L4447" s="64">
        <v>1</v>
      </c>
      <c r="M4447" s="65">
        <v>366801.9</v>
      </c>
      <c r="N4447" s="87">
        <v>9702904.6999999899</v>
      </c>
      <c r="O4447" s="87" t="s">
        <v>1228</v>
      </c>
      <c r="P4447" s="87" t="str">
        <f>VLOOKUP(CENSO[[#This Row],[DAP (cm)]],CD[],2,TRUE)</f>
        <v>TORA</v>
      </c>
      <c r="Q4447" s="87" t="str">
        <f>VLOOKUP(CENSO[[#This Row],[DAP (cm)]],DD[],2,TRUE)</f>
        <v>80├ 90</v>
      </c>
      <c r="R4447" s="87" t="str" cm="1">
        <f t="array" ref="R4447">INDEX(_xlfn.TEXTSPLIT(CENSO[[#This Row],[NOME CIENTIFICO]]," "),1)</f>
        <v>Parkia</v>
      </c>
      <c r="S4447" s="98" t="s">
        <v>1004</v>
      </c>
      <c r="T4447" s="87">
        <f>_xlfn.MINIFS(CENSO[DAP (cm)],CENSO[NOME CIENTIFICO],CENSO[[#This Row],[NOME CIENTIFICO]])</f>
        <v>40.107045659157627</v>
      </c>
      <c r="U44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447" s="87" t="str">
        <f>IF(CENSO[[#This Row],[DAP (cm)]]&lt;CENSO[[#This Row],[DMCE (cm)]],"DAP &lt; DMCE","DAP ≥ DMCE")</f>
        <v>DAP ≥ DMCE</v>
      </c>
      <c r="W4447" s="87" t="str">
        <f>IF(CENSO[[#This Row],[DAP (cm)]]&gt;200, "Superior", "Inferior")</f>
        <v>Inferior</v>
      </c>
      <c r="X4447" s="87" t="str">
        <f>VLOOKUP(CENSO[[#This Row],[NOME COMUM]],ESPECIES[],4,FALSE)</f>
        <v>Não</v>
      </c>
      <c r="Y4447" s="87" t="str">
        <f>IF(IFERROR(VLOOKUP(CENSO[[#This Row],[NOME COMUM]],COMERCIAIS[],2, FALSE), "Não") &lt;&gt; "Não", "Sim", "Não")</f>
        <v>Sim</v>
      </c>
      <c r="Z4447" s="133">
        <f>CENSO[[#This Row],[g (m²)]]/SUM(AEEF[AEEF-UT])</f>
        <v>9.267842873752262E-4</v>
      </c>
      <c r="AA4447" s="133">
        <f>CENSO[[#This Row],[v (m³)]]/SUM(AEEF[AEEF-UT])</f>
        <v>1.2974980023253166E-2</v>
      </c>
    </row>
    <row r="4448" spans="1:27" ht="14">
      <c r="A4448" s="86">
        <v>1</v>
      </c>
      <c r="B4448" s="86">
        <v>2</v>
      </c>
      <c r="C4448" s="63">
        <v>122</v>
      </c>
      <c r="D4448" s="63">
        <v>4448</v>
      </c>
      <c r="E4448" s="63" t="str">
        <f>VLOOKUP(CENSO[[#This Row],[NOME COMUM]],ESPECIES[],2,FALSE)</f>
        <v>Tachigali myrmecophila Ducke</v>
      </c>
      <c r="F4448" s="64" t="s">
        <v>14</v>
      </c>
      <c r="G4448" s="64">
        <v>203</v>
      </c>
      <c r="H4448" s="97">
        <f>CENSO[[#This Row],[CAP (cm)]]/PI()</f>
        <v>64.616906895309512</v>
      </c>
      <c r="I4448" s="64">
        <v>18</v>
      </c>
      <c r="J4448" s="96">
        <f>(PI()*(CENSO[[#This Row],[DAP (cm)]]^2))/40000</f>
        <v>0.32793080249369577</v>
      </c>
      <c r="K4448" s="96">
        <f>CENSO[[#This Row],[g (m²)]]*CENSO[[#This Row],[H (m)]]*0.7</f>
        <v>4.1319281114205664</v>
      </c>
      <c r="L4448" s="64">
        <v>1</v>
      </c>
      <c r="M4448" s="65">
        <v>366849.9</v>
      </c>
      <c r="N4448" s="87">
        <v>9702904.3000000007</v>
      </c>
      <c r="O4448" s="87" t="s">
        <v>1228</v>
      </c>
      <c r="P4448" s="87" t="str">
        <f>VLOOKUP(CENSO[[#This Row],[DAP (cm)]],CD[],2,TRUE)</f>
        <v>TORA</v>
      </c>
      <c r="Q4448" s="87" t="str">
        <f>VLOOKUP(CENSO[[#This Row],[DAP (cm)]],DD[],2,TRUE)</f>
        <v>60├ 70</v>
      </c>
      <c r="R4448" s="87" t="str" cm="1">
        <f t="array" ref="R4448">INDEX(_xlfn.TEXTSPLIT(CENSO[[#This Row],[NOME CIENTIFICO]]," "),1)</f>
        <v>Tachigali</v>
      </c>
      <c r="S4448" s="98" t="s">
        <v>1004</v>
      </c>
      <c r="T4448" s="87">
        <f>_xlfn.MINIFS(CENSO[DAP (cm)],CENSO[NOME CIENTIFICO],CENSO[[#This Row],[NOME CIENTIFICO]])</f>
        <v>39.152116000606256</v>
      </c>
      <c r="U44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48" s="87" t="str">
        <f>IF(CENSO[[#This Row],[DAP (cm)]]&lt;CENSO[[#This Row],[DMCE (cm)]],"DAP &lt; DMCE","DAP ≥ DMCE")</f>
        <v>DAP ≥ DMCE</v>
      </c>
      <c r="W4448" s="87" t="str">
        <f>IF(CENSO[[#This Row],[DAP (cm)]]&gt;200, "Superior", "Inferior")</f>
        <v>Inferior</v>
      </c>
      <c r="X4448" s="87" t="str">
        <f>VLOOKUP(CENSO[[#This Row],[NOME COMUM]],ESPECIES[],4,FALSE)</f>
        <v>Não</v>
      </c>
      <c r="Y4448" s="87" t="str">
        <f>IF(IFERROR(VLOOKUP(CENSO[[#This Row],[NOME COMUM]],COMERCIAIS[],2, FALSE), "Não") &lt;&gt; "Não", "Sim", "Não")</f>
        <v>Sim</v>
      </c>
      <c r="Z4448" s="133">
        <f>CENSO[[#This Row],[g (m²)]]/SUM(AEEF[AEEF-UT])</f>
        <v>5.7376139802965123E-4</v>
      </c>
      <c r="AA4448" s="133">
        <f>CENSO[[#This Row],[v (m³)]]/SUM(AEEF[AEEF-UT])</f>
        <v>7.2293936151736045E-3</v>
      </c>
    </row>
    <row r="4449" spans="1:27" ht="14">
      <c r="A4449" s="86">
        <v>1</v>
      </c>
      <c r="B4449" s="86">
        <v>2</v>
      </c>
      <c r="C4449" s="63">
        <v>122</v>
      </c>
      <c r="D4449" s="63">
        <v>4449</v>
      </c>
      <c r="E4449" s="63" t="str">
        <f>VLOOKUP(CENSO[[#This Row],[NOME COMUM]],ESPECIES[],2,FALSE)</f>
        <v>Tachigali myrmecophila Ducke</v>
      </c>
      <c r="F4449" s="64" t="s">
        <v>14</v>
      </c>
      <c r="G4449" s="64">
        <v>182</v>
      </c>
      <c r="H4449" s="97">
        <f>CENSO[[#This Row],[CAP (cm)]]/PI()</f>
        <v>57.932399285449904</v>
      </c>
      <c r="I4449" s="64">
        <v>15</v>
      </c>
      <c r="J4449" s="96">
        <f>(PI()*(CENSO[[#This Row],[DAP (cm)]]^2))/40000</f>
        <v>0.26359241674879702</v>
      </c>
      <c r="K4449" s="96">
        <f>CENSO[[#This Row],[g (m²)]]*CENSO[[#This Row],[H (m)]]*0.7</f>
        <v>2.7677203758623685</v>
      </c>
      <c r="L4449" s="64">
        <v>1</v>
      </c>
      <c r="M4449" s="65">
        <v>366867.4</v>
      </c>
      <c r="N4449" s="87">
        <v>9702934.4000000004</v>
      </c>
      <c r="O4449" s="87" t="s">
        <v>1228</v>
      </c>
      <c r="P4449" s="87" t="str">
        <f>VLOOKUP(CENSO[[#This Row],[DAP (cm)]],CD[],2,TRUE)</f>
        <v>TORA</v>
      </c>
      <c r="Q4449" s="87" t="str">
        <f>VLOOKUP(CENSO[[#This Row],[DAP (cm)]],DD[],2,TRUE)</f>
        <v>50├ 60</v>
      </c>
      <c r="R4449" s="87" t="str" cm="1">
        <f t="array" ref="R4449">INDEX(_xlfn.TEXTSPLIT(CENSO[[#This Row],[NOME CIENTIFICO]]," "),1)</f>
        <v>Tachigali</v>
      </c>
      <c r="S4449" s="98" t="s">
        <v>1004</v>
      </c>
      <c r="T4449" s="87">
        <f>_xlfn.MINIFS(CENSO[DAP (cm)],CENSO[NOME CIENTIFICO],CENSO[[#This Row],[NOME CIENTIFICO]])</f>
        <v>39.152116000606256</v>
      </c>
      <c r="U44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49" s="87" t="str">
        <f>IF(CENSO[[#This Row],[DAP (cm)]]&lt;CENSO[[#This Row],[DMCE (cm)]],"DAP &lt; DMCE","DAP ≥ DMCE")</f>
        <v>DAP ≥ DMCE</v>
      </c>
      <c r="W4449" s="87" t="str">
        <f>IF(CENSO[[#This Row],[DAP (cm)]]&gt;200, "Superior", "Inferior")</f>
        <v>Inferior</v>
      </c>
      <c r="X4449" s="87" t="str">
        <f>VLOOKUP(CENSO[[#This Row],[NOME COMUM]],ESPECIES[],4,FALSE)</f>
        <v>Não</v>
      </c>
      <c r="Y4449" s="87" t="str">
        <f>IF(IFERROR(VLOOKUP(CENSO[[#This Row],[NOME COMUM]],COMERCIAIS[],2, FALSE), "Não") &lt;&gt; "Não", "Sim", "Não")</f>
        <v>Sim</v>
      </c>
      <c r="Z4449" s="133">
        <f>CENSO[[#This Row],[g (m²)]]/SUM(AEEF[AEEF-UT])</f>
        <v>4.6119227713203821E-4</v>
      </c>
      <c r="AA4449" s="133">
        <f>CENSO[[#This Row],[v (m³)]]/SUM(AEEF[AEEF-UT])</f>
        <v>4.8425189098864011E-3</v>
      </c>
    </row>
    <row r="4450" spans="1:27" ht="14">
      <c r="A4450" s="86">
        <v>1</v>
      </c>
      <c r="B4450" s="86">
        <v>2</v>
      </c>
      <c r="C4450" s="63">
        <v>122</v>
      </c>
      <c r="D4450" s="63">
        <v>4450</v>
      </c>
      <c r="E4450" s="63" t="str">
        <f>VLOOKUP(CENSO[[#This Row],[NOME COMUM]],ESPECIES[],2,FALSE)</f>
        <v>Tachigali myrmecophila Ducke</v>
      </c>
      <c r="F4450" s="64" t="s">
        <v>14</v>
      </c>
      <c r="G4450" s="64">
        <v>275</v>
      </c>
      <c r="H4450" s="97">
        <f>CENSO[[#This Row],[CAP (cm)]]/PI()</f>
        <v>87.535218700542444</v>
      </c>
      <c r="I4450" s="64">
        <v>16</v>
      </c>
      <c r="J4450" s="96">
        <f>(PI()*(CENSO[[#This Row],[DAP (cm)]]^2))/40000</f>
        <v>0.60180462856622929</v>
      </c>
      <c r="K4450" s="96">
        <f>CENSO[[#This Row],[g (m²)]]*CENSO[[#This Row],[H (m)]]*0.7</f>
        <v>6.7402118399417681</v>
      </c>
      <c r="L4450" s="64">
        <v>1</v>
      </c>
      <c r="M4450" s="65">
        <v>366850.4</v>
      </c>
      <c r="N4450" s="87">
        <v>9702937.0999999903</v>
      </c>
      <c r="O4450" s="87" t="s">
        <v>1228</v>
      </c>
      <c r="P4450" s="87" t="str">
        <f>VLOOKUP(CENSO[[#This Row],[DAP (cm)]],CD[],2,TRUE)</f>
        <v>TORA</v>
      </c>
      <c r="Q4450" s="87" t="str">
        <f>VLOOKUP(CENSO[[#This Row],[DAP (cm)]],DD[],2,TRUE)</f>
        <v>80├ 90</v>
      </c>
      <c r="R4450" s="87" t="str" cm="1">
        <f t="array" ref="R4450">INDEX(_xlfn.TEXTSPLIT(CENSO[[#This Row],[NOME CIENTIFICO]]," "),1)</f>
        <v>Tachigali</v>
      </c>
      <c r="S4450" s="98" t="s">
        <v>1004</v>
      </c>
      <c r="T4450" s="87">
        <f>_xlfn.MINIFS(CENSO[DAP (cm)],CENSO[NOME CIENTIFICO],CENSO[[#This Row],[NOME CIENTIFICO]])</f>
        <v>39.152116000606256</v>
      </c>
      <c r="U44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50" s="87" t="str">
        <f>IF(CENSO[[#This Row],[DAP (cm)]]&lt;CENSO[[#This Row],[DMCE (cm)]],"DAP &lt; DMCE","DAP ≥ DMCE")</f>
        <v>DAP ≥ DMCE</v>
      </c>
      <c r="W4450" s="87" t="str">
        <f>IF(CENSO[[#This Row],[DAP (cm)]]&gt;200, "Superior", "Inferior")</f>
        <v>Inferior</v>
      </c>
      <c r="X4450" s="87" t="str">
        <f>VLOOKUP(CENSO[[#This Row],[NOME COMUM]],ESPECIES[],4,FALSE)</f>
        <v>Não</v>
      </c>
      <c r="Y4450" s="87" t="str">
        <f>IF(IFERROR(VLOOKUP(CENSO[[#This Row],[NOME COMUM]],COMERCIAIS[],2, FALSE), "Não") &lt;&gt; "Não", "Sim", "Não")</f>
        <v>Sim</v>
      </c>
      <c r="Z4450" s="133">
        <f>CENSO[[#This Row],[g (m²)]]/SUM(AEEF[AEEF-UT])</f>
        <v>1.0529424573756309E-3</v>
      </c>
      <c r="AA4450" s="133">
        <f>CENSO[[#This Row],[v (m³)]]/SUM(AEEF[AEEF-UT])</f>
        <v>1.1792955522607066E-2</v>
      </c>
    </row>
    <row r="4451" spans="1:27" ht="14">
      <c r="A4451" s="86">
        <v>1</v>
      </c>
      <c r="B4451" s="86">
        <v>2</v>
      </c>
      <c r="C4451" s="63">
        <v>122</v>
      </c>
      <c r="D4451" s="63">
        <v>4451</v>
      </c>
      <c r="E4451" s="63" t="str">
        <f>VLOOKUP(CENSO[[#This Row],[NOME COMUM]],ESPECIES[],2,FALSE)</f>
        <v>Apuleia leiocarpa (Vogel) J.F.Macbr.</v>
      </c>
      <c r="F4451" s="64" t="s">
        <v>51</v>
      </c>
      <c r="G4451" s="64">
        <v>410</v>
      </c>
      <c r="H4451" s="97">
        <f>CENSO[[#This Row],[CAP (cm)]]/PI()</f>
        <v>130.50705333535419</v>
      </c>
      <c r="I4451" s="64">
        <v>22</v>
      </c>
      <c r="J4451" s="96">
        <f>(PI()*(CENSO[[#This Row],[DAP (cm)]]^2))/40000</f>
        <v>1.3376972966873806</v>
      </c>
      <c r="K4451" s="96">
        <f>CENSO[[#This Row],[g (m²)]]*CENSO[[#This Row],[H (m)]]*0.7</f>
        <v>20.60053836898566</v>
      </c>
      <c r="L4451" s="64">
        <v>1</v>
      </c>
      <c r="M4451" s="65">
        <v>366845.799999999</v>
      </c>
      <c r="N4451" s="87">
        <v>9702939.3000000007</v>
      </c>
      <c r="O4451" s="87" t="s">
        <v>1227</v>
      </c>
      <c r="P4451" s="87" t="str">
        <f>VLOOKUP(CENSO[[#This Row],[DAP (cm)]],CD[],2,TRUE)</f>
        <v>TORA</v>
      </c>
      <c r="Q4451" s="87" t="str">
        <f>VLOOKUP(CENSO[[#This Row],[DAP (cm)]],DD[],2,TRUE)</f>
        <v>130├ 140</v>
      </c>
      <c r="R4451" s="87" t="str" cm="1">
        <f t="array" ref="R4451">INDEX(_xlfn.TEXTSPLIT(CENSO[[#This Row],[NOME CIENTIFICO]]," "),1)</f>
        <v>Apuleia</v>
      </c>
      <c r="S4451" s="98" t="s">
        <v>1004</v>
      </c>
      <c r="T4451" s="87">
        <f>_xlfn.MINIFS(CENSO[DAP (cm)],CENSO[NOME CIENTIFICO],CENSO[[#This Row],[NOME CIENTIFICO]])</f>
        <v>39.788735772973837</v>
      </c>
      <c r="U44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51" s="87" t="str">
        <f>IF(CENSO[[#This Row],[DAP (cm)]]&lt;CENSO[[#This Row],[DMCE (cm)]],"DAP &lt; DMCE","DAP ≥ DMCE")</f>
        <v>DAP ≥ DMCE</v>
      </c>
      <c r="W4451" s="87" t="str">
        <f>IF(CENSO[[#This Row],[DAP (cm)]]&gt;200, "Superior", "Inferior")</f>
        <v>Inferior</v>
      </c>
      <c r="X4451" s="87" t="str">
        <f>VLOOKUP(CENSO[[#This Row],[NOME COMUM]],ESPECIES[],4,FALSE)</f>
        <v>Não</v>
      </c>
      <c r="Y4451" s="87" t="str">
        <f>IF(IFERROR(VLOOKUP(CENSO[[#This Row],[NOME COMUM]],COMERCIAIS[],2, FALSE), "Não") &lt;&gt; "Não", "Sim", "Não")</f>
        <v>Sim</v>
      </c>
      <c r="Z4451" s="133">
        <f>CENSO[[#This Row],[g (m²)]]/SUM(AEEF[AEEF-UT])</f>
        <v>2.3404909366590886E-3</v>
      </c>
      <c r="AA4451" s="133">
        <f>CENSO[[#This Row],[v (m³)]]/SUM(AEEF[AEEF-UT])</f>
        <v>3.604356042454996E-2</v>
      </c>
    </row>
    <row r="4452" spans="1:27" ht="14">
      <c r="A4452" s="86">
        <v>1</v>
      </c>
      <c r="B4452" s="86">
        <v>2</v>
      </c>
      <c r="C4452" s="63">
        <v>122</v>
      </c>
      <c r="D4452" s="63">
        <v>4452</v>
      </c>
      <c r="E4452" s="63" t="str">
        <f>VLOOKUP(CENSO[[#This Row],[NOME COMUM]],ESPECIES[],2,FALSE)</f>
        <v>Platymiscium duckei Huber</v>
      </c>
      <c r="F4452" s="64" t="s">
        <v>42</v>
      </c>
      <c r="G4452" s="64">
        <v>211</v>
      </c>
      <c r="H4452" s="97">
        <f>CENSO[[#This Row],[CAP (cm)]]/PI()</f>
        <v>67.163385984779836</v>
      </c>
      <c r="I4452" s="64">
        <v>20</v>
      </c>
      <c r="J4452" s="96">
        <f>(PI()*(CENSO[[#This Row],[DAP (cm)]]^2))/40000</f>
        <v>0.35428686106971363</v>
      </c>
      <c r="K4452" s="96">
        <f>CENSO[[#This Row],[g (m²)]]*CENSO[[#This Row],[H (m)]]*0.7</f>
        <v>4.9600160549759904</v>
      </c>
      <c r="L4452" s="64">
        <v>1</v>
      </c>
      <c r="M4452" s="65">
        <v>366842.7</v>
      </c>
      <c r="N4452" s="87">
        <v>9702944</v>
      </c>
      <c r="O4452" s="87" t="s">
        <v>1227</v>
      </c>
      <c r="P4452" s="87" t="str">
        <f>VLOOKUP(CENSO[[#This Row],[DAP (cm)]],CD[],2,TRUE)</f>
        <v>TORA</v>
      </c>
      <c r="Q4452" s="87" t="str">
        <f>VLOOKUP(CENSO[[#This Row],[DAP (cm)]],DD[],2,TRUE)</f>
        <v>60├ 70</v>
      </c>
      <c r="R4452" s="87" t="str" cm="1">
        <f t="array" ref="R4452">INDEX(_xlfn.TEXTSPLIT(CENSO[[#This Row],[NOME CIENTIFICO]]," "),1)</f>
        <v>Platymiscium</v>
      </c>
      <c r="S4452" s="98" t="s">
        <v>1004</v>
      </c>
      <c r="T4452" s="87">
        <f>_xlfn.MINIFS(CENSO[DAP (cm)],CENSO[NOME CIENTIFICO],CENSO[[#This Row],[NOME CIENTIFICO]])</f>
        <v>43.608454407179323</v>
      </c>
      <c r="U44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53.608454407179323</v>
      </c>
      <c r="V4452" s="87" t="str">
        <f>IF(CENSO[[#This Row],[DAP (cm)]]&lt;CENSO[[#This Row],[DMCE (cm)]],"DAP &lt; DMCE","DAP ≥ DMCE")</f>
        <v>DAP ≥ DMCE</v>
      </c>
      <c r="W4452" s="87" t="str">
        <f>IF(CENSO[[#This Row],[DAP (cm)]]&gt;200, "Superior", "Inferior")</f>
        <v>Inferior</v>
      </c>
      <c r="X4452" s="87" t="str">
        <f>VLOOKUP(CENSO[[#This Row],[NOME COMUM]],ESPECIES[],4,FALSE)</f>
        <v>Não</v>
      </c>
      <c r="Y4452" s="87" t="str">
        <f>IF(IFERROR(VLOOKUP(CENSO[[#This Row],[NOME COMUM]],COMERCIAIS[],2, FALSE), "Não") &lt;&gt; "Não", "Sim", "Não")</f>
        <v>Não</v>
      </c>
      <c r="Z4452" s="133">
        <f>CENSO[[#This Row],[g (m²)]]/SUM(AEEF[AEEF-UT])</f>
        <v>6.1987505646043581E-4</v>
      </c>
      <c r="AA4452" s="133">
        <f>CENSO[[#This Row],[v (m³)]]/SUM(AEEF[AEEF-UT])</f>
        <v>8.6782507904461011E-3</v>
      </c>
    </row>
    <row r="4453" spans="1:27" ht="14">
      <c r="A4453" s="86">
        <v>1</v>
      </c>
      <c r="B4453" s="86">
        <v>2</v>
      </c>
      <c r="C4453" s="63">
        <v>122</v>
      </c>
      <c r="D4453" s="63">
        <v>4453</v>
      </c>
      <c r="E4453" s="63" t="str">
        <f>VLOOKUP(CENSO[[#This Row],[NOME COMUM]],ESPECIES[],2,FALSE)</f>
        <v>Swartzia ingaefolia Ducke</v>
      </c>
      <c r="F4453" s="64" t="s">
        <v>80</v>
      </c>
      <c r="G4453" s="64">
        <v>213</v>
      </c>
      <c r="H4453" s="97">
        <f>CENSO[[#This Row],[CAP (cm)]]/PI()</f>
        <v>67.800005757147417</v>
      </c>
      <c r="I4453" s="64">
        <v>19</v>
      </c>
      <c r="J4453" s="96">
        <f>(PI()*(CENSO[[#This Row],[DAP (cm)]]^2))/40000</f>
        <v>0.36103503065681003</v>
      </c>
      <c r="K4453" s="96">
        <f>CENSO[[#This Row],[g (m²)]]*CENSO[[#This Row],[H (m)]]*0.7</f>
        <v>4.8017659077355734</v>
      </c>
      <c r="L4453" s="64">
        <v>2</v>
      </c>
      <c r="M4453" s="65">
        <v>366862.299999999</v>
      </c>
      <c r="N4453" s="87">
        <v>9702955.8000000007</v>
      </c>
      <c r="O4453" s="87" t="s">
        <v>1227</v>
      </c>
      <c r="P4453" s="87" t="str">
        <f>VLOOKUP(CENSO[[#This Row],[DAP (cm)]],CD[],2,TRUE)</f>
        <v>TORA</v>
      </c>
      <c r="Q4453" s="87" t="str">
        <f>VLOOKUP(CENSO[[#This Row],[DAP (cm)]],DD[],2,TRUE)</f>
        <v>60├ 70</v>
      </c>
      <c r="R4453" s="87" t="str" cm="1">
        <f t="array" ref="R4453">INDEX(_xlfn.TEXTSPLIT(CENSO[[#This Row],[NOME CIENTIFICO]]," "),1)</f>
        <v>Swartzia</v>
      </c>
      <c r="S4453" s="98" t="s">
        <v>1004</v>
      </c>
      <c r="T4453" s="87">
        <f>_xlfn.MINIFS(CENSO[DAP (cm)],CENSO[NOME CIENTIFICO],CENSO[[#This Row],[NOME CIENTIFICO]])</f>
        <v>42.335214862444161</v>
      </c>
      <c r="U44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4453" s="87" t="str">
        <f>IF(CENSO[[#This Row],[DAP (cm)]]&lt;CENSO[[#This Row],[DMCE (cm)]],"DAP &lt; DMCE","DAP ≥ DMCE")</f>
        <v>DAP ≥ DMCE</v>
      </c>
      <c r="W4453" s="87" t="str">
        <f>IF(CENSO[[#This Row],[DAP (cm)]]&gt;200, "Superior", "Inferior")</f>
        <v>Inferior</v>
      </c>
      <c r="X4453" s="87" t="str">
        <f>VLOOKUP(CENSO[[#This Row],[NOME COMUM]],ESPECIES[],4,FALSE)</f>
        <v>Não</v>
      </c>
      <c r="Y4453" s="87" t="str">
        <f>IF(IFERROR(VLOOKUP(CENSO[[#This Row],[NOME COMUM]],COMERCIAIS[],2, FALSE), "Não") &lt;&gt; "Não", "Sim", "Não")</f>
        <v>Não</v>
      </c>
      <c r="Z4453" s="133">
        <f>CENSO[[#This Row],[g (m²)]]/SUM(AEEF[AEEF-UT])</f>
        <v>6.3168193518909092E-4</v>
      </c>
      <c r="AA4453" s="133">
        <f>CENSO[[#This Row],[v (m³)]]/SUM(AEEF[AEEF-UT])</f>
        <v>8.4013697380149084E-3</v>
      </c>
    </row>
    <row r="4454" spans="1:27" ht="14">
      <c r="A4454" s="86">
        <v>1</v>
      </c>
      <c r="B4454" s="86">
        <v>2</v>
      </c>
      <c r="C4454" s="63">
        <v>122</v>
      </c>
      <c r="D4454" s="63">
        <v>4454</v>
      </c>
      <c r="E4454" s="63" t="str">
        <f>VLOOKUP(CENSO[[#This Row],[NOME COMUM]],ESPECIES[],2,FALSE)</f>
        <v>Matisia paraensis Huber</v>
      </c>
      <c r="F4454" s="64" t="s">
        <v>72</v>
      </c>
      <c r="G4454" s="64">
        <v>187</v>
      </c>
      <c r="H4454" s="97">
        <f>CENSO[[#This Row],[CAP (cm)]]/PI()</f>
        <v>59.523948716368857</v>
      </c>
      <c r="I4454" s="64">
        <v>17</v>
      </c>
      <c r="J4454" s="96">
        <f>(PI()*(CENSO[[#This Row],[DAP (cm)]]^2))/40000</f>
        <v>0.27827446024902436</v>
      </c>
      <c r="K4454" s="96">
        <f>CENSO[[#This Row],[g (m²)]]*CENSO[[#This Row],[H (m)]]*0.7</f>
        <v>3.3114660769633897</v>
      </c>
      <c r="L4454" s="64">
        <v>1</v>
      </c>
      <c r="M4454" s="65">
        <v>366853.4</v>
      </c>
      <c r="N4454" s="87">
        <v>9702968.8000000007</v>
      </c>
      <c r="O4454" s="87" t="s">
        <v>1227</v>
      </c>
      <c r="P4454" s="87" t="str">
        <f>VLOOKUP(CENSO[[#This Row],[DAP (cm)]],CD[],2,TRUE)</f>
        <v>TORA</v>
      </c>
      <c r="Q4454" s="87" t="str">
        <f>VLOOKUP(CENSO[[#This Row],[DAP (cm)]],DD[],2,TRUE)</f>
        <v>50├ 60</v>
      </c>
      <c r="R4454" s="87" t="str" cm="1">
        <f t="array" ref="R4454">INDEX(_xlfn.TEXTSPLIT(CENSO[[#This Row],[NOME CIENTIFICO]]," "),1)</f>
        <v>Matisia</v>
      </c>
      <c r="S4454" s="98" t="s">
        <v>1004</v>
      </c>
      <c r="T4454" s="87">
        <f>_xlfn.MINIFS(CENSO[DAP (cm)],CENSO[NOME CIENTIFICO],CENSO[[#This Row],[NOME CIENTIFICO]])</f>
        <v>43.926764293363114</v>
      </c>
      <c r="U44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4454" s="87" t="str">
        <f>IF(CENSO[[#This Row],[DAP (cm)]]&lt;CENSO[[#This Row],[DMCE (cm)]],"DAP &lt; DMCE","DAP ≥ DMCE")</f>
        <v>DAP ≥ DMCE</v>
      </c>
      <c r="W4454" s="87" t="str">
        <f>IF(CENSO[[#This Row],[DAP (cm)]]&gt;200, "Superior", "Inferior")</f>
        <v>Inferior</v>
      </c>
      <c r="X4454" s="87" t="str">
        <f>VLOOKUP(CENSO[[#This Row],[NOME COMUM]],ESPECIES[],4,FALSE)</f>
        <v>Não</v>
      </c>
      <c r="Y4454" s="87" t="str">
        <f>IF(IFERROR(VLOOKUP(CENSO[[#This Row],[NOME COMUM]],COMERCIAIS[],2, FALSE), "Não") &lt;&gt; "Não", "Sim", "Não")</f>
        <v>Não</v>
      </c>
      <c r="Z4454" s="133">
        <f>CENSO[[#This Row],[g (m²)]]/SUM(AEEF[AEEF-UT])</f>
        <v>4.8688059229049158E-4</v>
      </c>
      <c r="AA4454" s="133">
        <f>CENSO[[#This Row],[v (m³)]]/SUM(AEEF[AEEF-UT])</f>
        <v>5.7938790482568499E-3</v>
      </c>
    </row>
    <row r="4455" spans="1:27" ht="14">
      <c r="A4455" s="86">
        <v>1</v>
      </c>
      <c r="B4455" s="86">
        <v>2</v>
      </c>
      <c r="C4455" s="63">
        <v>122</v>
      </c>
      <c r="D4455" s="63">
        <v>4455</v>
      </c>
      <c r="E4455" s="63" t="str">
        <f>VLOOKUP(CENSO[[#This Row],[NOME COMUM]],ESPECIES[],2,FALSE)</f>
        <v>Piptadenia suaveolens Miq.</v>
      </c>
      <c r="F4455" s="64" t="s">
        <v>22</v>
      </c>
      <c r="G4455" s="64">
        <v>188</v>
      </c>
      <c r="H4455" s="97">
        <f>CENSO[[#This Row],[CAP (cm)]]/PI()</f>
        <v>59.842258602552647</v>
      </c>
      <c r="I4455" s="64">
        <v>13</v>
      </c>
      <c r="J4455" s="96">
        <f>(PI()*(CENSO[[#This Row],[DAP (cm)]]^2))/40000</f>
        <v>0.28125861543199743</v>
      </c>
      <c r="K4455" s="96">
        <f>CENSO[[#This Row],[g (m²)]]*CENSO[[#This Row],[H (m)]]*0.7</f>
        <v>2.5594534004311762</v>
      </c>
      <c r="L4455" s="64">
        <v>2</v>
      </c>
      <c r="M4455" s="65">
        <v>366910.799999999</v>
      </c>
      <c r="N4455" s="87">
        <v>9703035</v>
      </c>
      <c r="O4455" s="87" t="s">
        <v>1228</v>
      </c>
      <c r="P4455" s="87" t="str">
        <f>VLOOKUP(CENSO[[#This Row],[DAP (cm)]],CD[],2,TRUE)</f>
        <v>TORA</v>
      </c>
      <c r="Q4455" s="87" t="str">
        <f>VLOOKUP(CENSO[[#This Row],[DAP (cm)]],DD[],2,TRUE)</f>
        <v>50├ 60</v>
      </c>
      <c r="R4455" s="87" t="str" cm="1">
        <f t="array" ref="R4455">INDEX(_xlfn.TEXTSPLIT(CENSO[[#This Row],[NOME CIENTIFICO]]," "),1)</f>
        <v>Piptadenia</v>
      </c>
      <c r="S4455" s="98" t="s">
        <v>1004</v>
      </c>
      <c r="T4455" s="87">
        <f>_xlfn.MINIFS(CENSO[DAP (cm)],CENSO[NOME CIENTIFICO],CENSO[[#This Row],[NOME CIENTIFICO]])</f>
        <v>39.788735772973837</v>
      </c>
      <c r="U44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55" s="87" t="str">
        <f>IF(CENSO[[#This Row],[DAP (cm)]]&lt;CENSO[[#This Row],[DMCE (cm)]],"DAP &lt; DMCE","DAP ≥ DMCE")</f>
        <v>DAP ≥ DMCE</v>
      </c>
      <c r="W4455" s="87" t="str">
        <f>IF(CENSO[[#This Row],[DAP (cm)]]&gt;200, "Superior", "Inferior")</f>
        <v>Inferior</v>
      </c>
      <c r="X4455" s="87" t="str">
        <f>VLOOKUP(CENSO[[#This Row],[NOME COMUM]],ESPECIES[],4,FALSE)</f>
        <v>Não</v>
      </c>
      <c r="Y4455" s="87" t="str">
        <f>IF(IFERROR(VLOOKUP(CENSO[[#This Row],[NOME COMUM]],COMERCIAIS[],2, FALSE), "Não") &lt;&gt; "Não", "Sim", "Não")</f>
        <v>Sim</v>
      </c>
      <c r="Z4455" s="133">
        <f>CENSO[[#This Row],[g (m²)]]/SUM(AEEF[AEEF-UT])</f>
        <v>4.9210179455847001E-4</v>
      </c>
      <c r="AA4455" s="133">
        <f>CENSO[[#This Row],[v (m³)]]/SUM(AEEF[AEEF-UT])</f>
        <v>4.4781263304820764E-3</v>
      </c>
    </row>
    <row r="4456" spans="1:27" ht="14">
      <c r="A4456" s="86">
        <v>1</v>
      </c>
      <c r="B4456" s="86">
        <v>2</v>
      </c>
      <c r="C4456" s="63">
        <v>122</v>
      </c>
      <c r="D4456" s="63">
        <v>4456</v>
      </c>
      <c r="E4456" s="63" t="str">
        <f>VLOOKUP(CENSO[[#This Row],[NOME COMUM]],ESPECIES[],2,FALSE)</f>
        <v>Enterolobium contortisiliquum (Vell.) Morong</v>
      </c>
      <c r="F4456" s="64" t="s">
        <v>45</v>
      </c>
      <c r="G4456" s="64">
        <v>347</v>
      </c>
      <c r="H4456" s="97">
        <f>CENSO[[#This Row],[CAP (cm)]]/PI()</f>
        <v>110.45353050577536</v>
      </c>
      <c r="I4456" s="64">
        <v>18</v>
      </c>
      <c r="J4456" s="96">
        <f>(PI()*(CENSO[[#This Row],[DAP (cm)]]^2))/40000</f>
        <v>0.95818437713760118</v>
      </c>
      <c r="K4456" s="96">
        <f>CENSO[[#This Row],[g (m²)]]*CENSO[[#This Row],[H (m)]]*0.7</f>
        <v>12.073123151933775</v>
      </c>
      <c r="L4456" s="64">
        <v>1</v>
      </c>
      <c r="M4456" s="65">
        <v>366892.799999999</v>
      </c>
      <c r="N4456" s="87">
        <v>9703057.4000000004</v>
      </c>
      <c r="O4456" s="87" t="s">
        <v>1228</v>
      </c>
      <c r="P4456" s="87" t="str">
        <f>VLOOKUP(CENSO[[#This Row],[DAP (cm)]],CD[],2,TRUE)</f>
        <v>TORA</v>
      </c>
      <c r="Q4456" s="87" t="str">
        <f>VLOOKUP(CENSO[[#This Row],[DAP (cm)]],DD[],2,TRUE)</f>
        <v>110├ 120</v>
      </c>
      <c r="R4456" s="87" t="str" cm="1">
        <f t="array" ref="R4456">INDEX(_xlfn.TEXTSPLIT(CENSO[[#This Row],[NOME CIENTIFICO]]," "),1)</f>
        <v>Enterolobium</v>
      </c>
      <c r="S4456" s="98" t="s">
        <v>1004</v>
      </c>
      <c r="T4456" s="87">
        <f>_xlfn.MINIFS(CENSO[DAP (cm)],CENSO[NOME CIENTIFICO],CENSO[[#This Row],[NOME CIENTIFICO]])</f>
        <v>42.971834634811742</v>
      </c>
      <c r="U44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4456" s="87" t="str">
        <f>IF(CENSO[[#This Row],[DAP (cm)]]&lt;CENSO[[#This Row],[DMCE (cm)]],"DAP &lt; DMCE","DAP ≥ DMCE")</f>
        <v>DAP ≥ DMCE</v>
      </c>
      <c r="W4456" s="87" t="str">
        <f>IF(CENSO[[#This Row],[DAP (cm)]]&gt;200, "Superior", "Inferior")</f>
        <v>Inferior</v>
      </c>
      <c r="X4456" s="87" t="str">
        <f>VLOOKUP(CENSO[[#This Row],[NOME COMUM]],ESPECIES[],4,FALSE)</f>
        <v>Não</v>
      </c>
      <c r="Y4456" s="87" t="str">
        <f>IF(IFERROR(VLOOKUP(CENSO[[#This Row],[NOME COMUM]],COMERCIAIS[],2, FALSE), "Não") &lt;&gt; "Não", "Sim", "Não")</f>
        <v>Sim</v>
      </c>
      <c r="Z4456" s="133">
        <f>CENSO[[#This Row],[g (m²)]]/SUM(AEEF[AEEF-UT])</f>
        <v>1.6764793170266753E-3</v>
      </c>
      <c r="AA4456" s="133">
        <f>CENSO[[#This Row],[v (m³)]]/SUM(AEEF[AEEF-UT])</f>
        <v>2.1123639394536108E-2</v>
      </c>
    </row>
    <row r="4457" spans="1:27" ht="14">
      <c r="A4457" s="86">
        <v>1</v>
      </c>
      <c r="B4457" s="86">
        <v>2</v>
      </c>
      <c r="C4457" s="63">
        <v>123</v>
      </c>
      <c r="D4457" s="63">
        <v>4457</v>
      </c>
      <c r="E4457" s="63" t="str">
        <f>VLOOKUP(CENSO[[#This Row],[NOME COMUM]],ESPECIES[],2,FALSE)</f>
        <v>Lecythis chartacea O.Berg</v>
      </c>
      <c r="F4457" s="64" t="s">
        <v>31</v>
      </c>
      <c r="G4457" s="64">
        <v>235</v>
      </c>
      <c r="H4457" s="97">
        <f>CENSO[[#This Row],[CAP (cm)]]/PI()</f>
        <v>74.802823253190809</v>
      </c>
      <c r="I4457" s="64">
        <v>16</v>
      </c>
      <c r="J4457" s="96">
        <f>(PI()*(CENSO[[#This Row],[DAP (cm)]]^2))/40000</f>
        <v>0.43946658661249605</v>
      </c>
      <c r="K4457" s="96">
        <f>CENSO[[#This Row],[g (m²)]]*CENSO[[#This Row],[H (m)]]*0.7</f>
        <v>4.922025770059955</v>
      </c>
      <c r="L4457" s="64">
        <v>1</v>
      </c>
      <c r="M4457" s="65">
        <v>366977.9</v>
      </c>
      <c r="N4457" s="87">
        <v>9703089</v>
      </c>
      <c r="O4457" s="87" t="s">
        <v>1228</v>
      </c>
      <c r="P4457" s="87" t="str">
        <f>VLOOKUP(CENSO[[#This Row],[DAP (cm)]],CD[],2,TRUE)</f>
        <v>TORA</v>
      </c>
      <c r="Q4457" s="87" t="str">
        <f>VLOOKUP(CENSO[[#This Row],[DAP (cm)]],DD[],2,TRUE)</f>
        <v>70├ 80</v>
      </c>
      <c r="R4457" s="87" t="str" cm="1">
        <f t="array" ref="R4457">INDEX(_xlfn.TEXTSPLIT(CENSO[[#This Row],[NOME CIENTIFICO]]," "),1)</f>
        <v>Lecythis</v>
      </c>
      <c r="S4457" s="98" t="s">
        <v>1004</v>
      </c>
      <c r="T4457" s="87">
        <f>_xlfn.MINIFS(CENSO[DAP (cm)],CENSO[NOME CIENTIFICO],CENSO[[#This Row],[NOME CIENTIFICO]])</f>
        <v>38.833806114422465</v>
      </c>
      <c r="U44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57" s="87" t="str">
        <f>IF(CENSO[[#This Row],[DAP (cm)]]&lt;CENSO[[#This Row],[DMCE (cm)]],"DAP &lt; DMCE","DAP ≥ DMCE")</f>
        <v>DAP ≥ DMCE</v>
      </c>
      <c r="W4457" s="87" t="str">
        <f>IF(CENSO[[#This Row],[DAP (cm)]]&gt;200, "Superior", "Inferior")</f>
        <v>Inferior</v>
      </c>
      <c r="X4457" s="87" t="str">
        <f>VLOOKUP(CENSO[[#This Row],[NOME COMUM]],ESPECIES[],4,FALSE)</f>
        <v>Não</v>
      </c>
      <c r="Y4457" s="87" t="str">
        <f>IF(IFERROR(VLOOKUP(CENSO[[#This Row],[NOME COMUM]],COMERCIAIS[],2, FALSE), "Não") &lt;&gt; "Não", "Sim", "Não")</f>
        <v>Sim</v>
      </c>
      <c r="Z4457" s="133">
        <f>CENSO[[#This Row],[g (m²)]]/SUM(AEEF[AEEF-UT])</f>
        <v>7.6890905399760946E-4</v>
      </c>
      <c r="AA4457" s="133">
        <f>CENSO[[#This Row],[v (m³)]]/SUM(AEEF[AEEF-UT])</f>
        <v>8.6117814047732243E-3</v>
      </c>
    </row>
    <row r="4458" spans="1:27" ht="14">
      <c r="A4458" s="86">
        <v>1</v>
      </c>
      <c r="B4458" s="86">
        <v>2</v>
      </c>
      <c r="C4458" s="63">
        <v>123</v>
      </c>
      <c r="D4458" s="63">
        <v>4458</v>
      </c>
      <c r="E4458" s="63" t="str">
        <f>VLOOKUP(CENSO[[#This Row],[NOME COMUM]],ESPECIES[],2,FALSE)</f>
        <v>Dialium guianense (Aubl.) Sandwith</v>
      </c>
      <c r="F4458" s="64" t="s">
        <v>97</v>
      </c>
      <c r="G4458" s="64">
        <v>160</v>
      </c>
      <c r="H4458" s="97">
        <f>CENSO[[#This Row],[CAP (cm)]]/PI()</f>
        <v>50.929581789406512</v>
      </c>
      <c r="I4458" s="64">
        <v>15</v>
      </c>
      <c r="J4458" s="96">
        <f>(PI()*(CENSO[[#This Row],[DAP (cm)]]^2))/40000</f>
        <v>0.20371832715762608</v>
      </c>
      <c r="K4458" s="96">
        <f>CENSO[[#This Row],[g (m²)]]*CENSO[[#This Row],[H (m)]]*0.7</f>
        <v>2.1390424351550736</v>
      </c>
      <c r="L4458" s="64">
        <v>1</v>
      </c>
      <c r="M4458" s="65">
        <v>366970.2</v>
      </c>
      <c r="N4458" s="87">
        <v>9703085</v>
      </c>
      <c r="O4458" s="98" t="s">
        <v>1225</v>
      </c>
      <c r="P4458" s="87" t="str">
        <f>VLOOKUP(CENSO[[#This Row],[DAP (cm)]],CD[],2,TRUE)</f>
        <v>TORA</v>
      </c>
      <c r="Q4458" s="87" t="str">
        <f>VLOOKUP(CENSO[[#This Row],[DAP (cm)]],DD[],2,TRUE)</f>
        <v>50├ 60</v>
      </c>
      <c r="R4458" s="87" t="str" cm="1">
        <f t="array" ref="R4458">INDEX(_xlfn.TEXTSPLIT(CENSO[[#This Row],[NOME CIENTIFICO]]," "),1)</f>
        <v>Dialium</v>
      </c>
      <c r="S4458" s="98" t="s">
        <v>1004</v>
      </c>
      <c r="T4458" s="87">
        <f>_xlfn.MINIFS(CENSO[DAP (cm)],CENSO[NOME CIENTIFICO],CENSO[[#This Row],[NOME CIENTIFICO]])</f>
        <v>42.335214862444161</v>
      </c>
      <c r="U44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4458" s="87" t="str">
        <f>IF(CENSO[[#This Row],[DAP (cm)]]&lt;CENSO[[#This Row],[DMCE (cm)]],"DAP &lt; DMCE","DAP ≥ DMCE")</f>
        <v>DAP &lt; DMCE</v>
      </c>
      <c r="W4458" s="87" t="str">
        <f>IF(CENSO[[#This Row],[DAP (cm)]]&gt;200, "Superior", "Inferior")</f>
        <v>Inferior</v>
      </c>
      <c r="X4458" s="87" t="str">
        <f>VLOOKUP(CENSO[[#This Row],[NOME COMUM]],ESPECIES[],4,FALSE)</f>
        <v>Não</v>
      </c>
      <c r="Y4458" s="87" t="str">
        <f>IF(IFERROR(VLOOKUP(CENSO[[#This Row],[NOME COMUM]],COMERCIAIS[],2, FALSE), "Não") &lt;&gt; "Não", "Sim", "Não")</f>
        <v>Não</v>
      </c>
      <c r="Z4458" s="133">
        <f>CENSO[[#This Row],[g (m²)]]/SUM(AEEF[AEEF-UT])</f>
        <v>3.5643407482732108E-4</v>
      </c>
      <c r="AA4458" s="133">
        <f>CENSO[[#This Row],[v (m³)]]/SUM(AEEF[AEEF-UT])</f>
        <v>3.7425577856868707E-3</v>
      </c>
    </row>
    <row r="4459" spans="1:27" ht="14">
      <c r="A4459" s="86">
        <v>1</v>
      </c>
      <c r="B4459" s="86">
        <v>2</v>
      </c>
      <c r="C4459" s="63">
        <v>123</v>
      </c>
      <c r="D4459" s="63">
        <v>4459</v>
      </c>
      <c r="E4459" s="63" t="str">
        <f>VLOOKUP(CENSO[[#This Row],[NOME COMUM]],ESPECIES[],2,FALSE)</f>
        <v>Bertholletia excelsa Humb. &amp; Bonpl.</v>
      </c>
      <c r="F4459" s="64" t="s">
        <v>37</v>
      </c>
      <c r="G4459" s="64">
        <v>293</v>
      </c>
      <c r="H4459" s="97">
        <f>CENSO[[#This Row],[CAP (cm)]]/PI()</f>
        <v>93.264796651850673</v>
      </c>
      <c r="I4459" s="64">
        <v>22</v>
      </c>
      <c r="J4459" s="96">
        <f>(PI()*(CENSO[[#This Row],[DAP (cm)]]^2))/40000</f>
        <v>0.68316463547480621</v>
      </c>
      <c r="K4459" s="96">
        <f>CENSO[[#This Row],[g (m²)]]*CENSO[[#This Row],[H (m)]]*0.7</f>
        <v>10.520735386312014</v>
      </c>
      <c r="L4459" s="64">
        <v>1</v>
      </c>
      <c r="M4459" s="65">
        <v>366961.09999999899</v>
      </c>
      <c r="N4459" s="87">
        <v>9703089.1999999899</v>
      </c>
      <c r="O4459" s="87" t="s">
        <v>424</v>
      </c>
      <c r="P4459" s="87" t="str">
        <f>VLOOKUP(CENSO[[#This Row],[DAP (cm)]],CD[],2,TRUE)</f>
        <v>TORA</v>
      </c>
      <c r="Q4459" s="87" t="str">
        <f>VLOOKUP(CENSO[[#This Row],[DAP (cm)]],DD[],2,TRUE)</f>
        <v>90├ 100</v>
      </c>
      <c r="R4459" s="87" t="str" cm="1">
        <f t="array" ref="R4459">INDEX(_xlfn.TEXTSPLIT(CENSO[[#This Row],[NOME CIENTIFICO]]," "),1)</f>
        <v>Bertholletia</v>
      </c>
      <c r="S4459" s="98" t="s">
        <v>1004</v>
      </c>
      <c r="T4459" s="87">
        <f>_xlfn.MINIFS(CENSO[DAP (cm)],CENSO[NOME CIENTIFICO],CENSO[[#This Row],[NOME CIENTIFICO]])</f>
        <v>41.38028520389279</v>
      </c>
      <c r="U44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459" s="87" t="str">
        <f>IF(CENSO[[#This Row],[DAP (cm)]]&lt;CENSO[[#This Row],[DMCE (cm)]],"DAP &lt; DMCE","DAP ≥ DMCE")</f>
        <v>DAP ≥ DMCE</v>
      </c>
      <c r="W4459" s="87" t="str">
        <f>IF(CENSO[[#This Row],[DAP (cm)]]&gt;200, "Superior", "Inferior")</f>
        <v>Inferior</v>
      </c>
      <c r="X4459" s="87" t="str">
        <f>VLOOKUP(CENSO[[#This Row],[NOME COMUM]],ESPECIES[],4,FALSE)</f>
        <v>Protegida</v>
      </c>
      <c r="Y4459" s="87" t="str">
        <f>IF(IFERROR(VLOOKUP(CENSO[[#This Row],[NOME COMUM]],COMERCIAIS[],2, FALSE), "Não") &lt;&gt; "Não", "Sim", "Não")</f>
        <v>Não</v>
      </c>
      <c r="Z4459" s="133">
        <f>CENSO[[#This Row],[g (m²)]]/SUM(AEEF[AEEF-UT])</f>
        <v>1.1952933160097922E-3</v>
      </c>
      <c r="AA4459" s="133">
        <f>CENSO[[#This Row],[v (m³)]]/SUM(AEEF[AEEF-UT])</f>
        <v>1.8407517066550798E-2</v>
      </c>
    </row>
    <row r="4460" spans="1:27" ht="14">
      <c r="A4460" s="86">
        <v>1</v>
      </c>
      <c r="B4460" s="86">
        <v>2</v>
      </c>
      <c r="C4460" s="63">
        <v>123</v>
      </c>
      <c r="D4460" s="63">
        <v>4460</v>
      </c>
      <c r="E4460" s="63" t="str">
        <f>VLOOKUP(CENSO[[#This Row],[NOME COMUM]],ESPECIES[],2,FALSE)</f>
        <v>Matisia paraensis Huber</v>
      </c>
      <c r="F4460" s="64" t="s">
        <v>72</v>
      </c>
      <c r="G4460" s="64">
        <v>140</v>
      </c>
      <c r="H4460" s="97">
        <f>CENSO[[#This Row],[CAP (cm)]]/PI()</f>
        <v>44.563384065730695</v>
      </c>
      <c r="I4460" s="64">
        <v>14</v>
      </c>
      <c r="J4460" s="96">
        <f>(PI()*(CENSO[[#This Row],[DAP (cm)]]^2))/40000</f>
        <v>0.15597184423005742</v>
      </c>
      <c r="K4460" s="96">
        <f>CENSO[[#This Row],[g (m²)]]*CENSO[[#This Row],[H (m)]]*0.7</f>
        <v>1.5285240734545624</v>
      </c>
      <c r="L4460" s="64">
        <v>1</v>
      </c>
      <c r="M4460" s="65">
        <v>366956.09999999899</v>
      </c>
      <c r="N4460" s="87">
        <v>9703086.0999999903</v>
      </c>
      <c r="O4460" s="98" t="s">
        <v>1225</v>
      </c>
      <c r="P4460" s="87" t="str">
        <f>VLOOKUP(CENSO[[#This Row],[DAP (cm)]],CD[],2,TRUE)</f>
        <v>TORETE</v>
      </c>
      <c r="Q4460" s="87" t="str">
        <f>VLOOKUP(CENSO[[#This Row],[DAP (cm)]],DD[],2,TRUE)</f>
        <v>40├ 50</v>
      </c>
      <c r="R4460" s="87" t="str" cm="1">
        <f t="array" ref="R4460">INDEX(_xlfn.TEXTSPLIT(CENSO[[#This Row],[NOME CIENTIFICO]]," "),1)</f>
        <v>Matisia</v>
      </c>
      <c r="S4460" s="98" t="s">
        <v>1004</v>
      </c>
      <c r="T4460" s="87">
        <f>_xlfn.MINIFS(CENSO[DAP (cm)],CENSO[NOME CIENTIFICO],CENSO[[#This Row],[NOME CIENTIFICO]])</f>
        <v>43.926764293363114</v>
      </c>
      <c r="U44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4460" s="87" t="str">
        <f>IF(CENSO[[#This Row],[DAP (cm)]]&lt;CENSO[[#This Row],[DMCE (cm)]],"DAP &lt; DMCE","DAP ≥ DMCE")</f>
        <v>DAP &lt; DMCE</v>
      </c>
      <c r="W4460" s="87" t="str">
        <f>IF(CENSO[[#This Row],[DAP (cm)]]&gt;200, "Superior", "Inferior")</f>
        <v>Inferior</v>
      </c>
      <c r="X4460" s="87" t="str">
        <f>VLOOKUP(CENSO[[#This Row],[NOME COMUM]],ESPECIES[],4,FALSE)</f>
        <v>Não</v>
      </c>
      <c r="Y4460" s="87" t="str">
        <f>IF(IFERROR(VLOOKUP(CENSO[[#This Row],[NOME COMUM]],COMERCIAIS[],2, FALSE), "Não") &lt;&gt; "Não", "Sim", "Não")</f>
        <v>Não</v>
      </c>
      <c r="Z4460" s="133">
        <f>CENSO[[#This Row],[g (m²)]]/SUM(AEEF[AEEF-UT])</f>
        <v>2.7289483853966759E-4</v>
      </c>
      <c r="AA4460" s="133">
        <f>CENSO[[#This Row],[v (m³)]]/SUM(AEEF[AEEF-UT])</f>
        <v>2.6743694176887419E-3</v>
      </c>
    </row>
    <row r="4461" spans="1:27" ht="14">
      <c r="A4461" s="86">
        <v>1</v>
      </c>
      <c r="B4461" s="86">
        <v>2</v>
      </c>
      <c r="C4461" s="63">
        <v>123</v>
      </c>
      <c r="D4461" s="63">
        <v>4461</v>
      </c>
      <c r="E4461" s="63" t="str">
        <f>VLOOKUP(CENSO[[#This Row],[NOME COMUM]],ESPECIES[],2,FALSE)</f>
        <v>Schefflera morototoni (Aubl.) Decne. &amp; Planch.</v>
      </c>
      <c r="F4461" s="64" t="s">
        <v>12</v>
      </c>
      <c r="G4461" s="64">
        <v>213</v>
      </c>
      <c r="H4461" s="97">
        <f>CENSO[[#This Row],[CAP (cm)]]/PI()</f>
        <v>67.800005757147417</v>
      </c>
      <c r="I4461" s="64">
        <v>20</v>
      </c>
      <c r="J4461" s="96">
        <f>(PI()*(CENSO[[#This Row],[DAP (cm)]]^2))/40000</f>
        <v>0.36103503065681003</v>
      </c>
      <c r="K4461" s="96">
        <f>CENSO[[#This Row],[g (m²)]]*CENSO[[#This Row],[H (m)]]*0.7</f>
        <v>5.0544904291953401</v>
      </c>
      <c r="L4461" s="64">
        <v>1</v>
      </c>
      <c r="M4461" s="65">
        <v>366966</v>
      </c>
      <c r="N4461" s="87">
        <v>9703072.5999999903</v>
      </c>
      <c r="O4461" s="87" t="s">
        <v>1227</v>
      </c>
      <c r="P4461" s="87" t="str">
        <f>VLOOKUP(CENSO[[#This Row],[DAP (cm)]],CD[],2,TRUE)</f>
        <v>TORA</v>
      </c>
      <c r="Q4461" s="87" t="str">
        <f>VLOOKUP(CENSO[[#This Row],[DAP (cm)]],DD[],2,TRUE)</f>
        <v>60├ 70</v>
      </c>
      <c r="R4461" s="87" t="str" cm="1">
        <f t="array" ref="R4461">INDEX(_xlfn.TEXTSPLIT(CENSO[[#This Row],[NOME CIENTIFICO]]," "),1)</f>
        <v>Schefflera</v>
      </c>
      <c r="S4461" s="98" t="s">
        <v>1004</v>
      </c>
      <c r="T4461" s="87">
        <f>_xlfn.MINIFS(CENSO[DAP (cm)],CENSO[NOME CIENTIFICO],CENSO[[#This Row],[NOME CIENTIFICO]])</f>
        <v>40.425355545341418</v>
      </c>
      <c r="U44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4461" s="87" t="str">
        <f>IF(CENSO[[#This Row],[DAP (cm)]]&lt;CENSO[[#This Row],[DMCE (cm)]],"DAP &lt; DMCE","DAP ≥ DMCE")</f>
        <v>DAP ≥ DMCE</v>
      </c>
      <c r="W4461" s="87" t="str">
        <f>IF(CENSO[[#This Row],[DAP (cm)]]&gt;200, "Superior", "Inferior")</f>
        <v>Inferior</v>
      </c>
      <c r="X4461" s="87" t="str">
        <f>VLOOKUP(CENSO[[#This Row],[NOME COMUM]],ESPECIES[],4,FALSE)</f>
        <v>Não</v>
      </c>
      <c r="Y4461" s="87" t="str">
        <f>IF(IFERROR(VLOOKUP(CENSO[[#This Row],[NOME COMUM]],COMERCIAIS[],2, FALSE), "Não") &lt;&gt; "Não", "Sim", "Não")</f>
        <v>Não</v>
      </c>
      <c r="Z4461" s="133">
        <f>CENSO[[#This Row],[g (m²)]]/SUM(AEEF[AEEF-UT])</f>
        <v>6.3168193518909092E-4</v>
      </c>
      <c r="AA4461" s="133">
        <f>CENSO[[#This Row],[v (m³)]]/SUM(AEEF[AEEF-UT])</f>
        <v>8.843547092647272E-3</v>
      </c>
    </row>
    <row r="4462" spans="1:27" ht="14">
      <c r="A4462" s="86">
        <v>1</v>
      </c>
      <c r="B4462" s="86">
        <v>2</v>
      </c>
      <c r="C4462" s="63">
        <v>123</v>
      </c>
      <c r="D4462" s="63">
        <v>4462</v>
      </c>
      <c r="E4462" s="63" t="str">
        <f>VLOOKUP(CENSO[[#This Row],[NOME COMUM]],ESPECIES[],2,FALSE)</f>
        <v>Lecythis chartacea O.Berg</v>
      </c>
      <c r="F4462" s="64" t="s">
        <v>31</v>
      </c>
      <c r="G4462" s="64">
        <v>304</v>
      </c>
      <c r="H4462" s="97">
        <f>CENSO[[#This Row],[CAP (cm)]]/PI()</f>
        <v>96.766205399872362</v>
      </c>
      <c r="I4462" s="64">
        <v>20</v>
      </c>
      <c r="J4462" s="96">
        <f>(PI()*(CENSO[[#This Row],[DAP (cm)]]^2))/40000</f>
        <v>0.73542316103902994</v>
      </c>
      <c r="K4462" s="96">
        <f>CENSO[[#This Row],[g (m²)]]*CENSO[[#This Row],[H (m)]]*0.7</f>
        <v>10.295924254546419</v>
      </c>
      <c r="L4462" s="64">
        <v>1</v>
      </c>
      <c r="M4462" s="65">
        <v>366972.09999999899</v>
      </c>
      <c r="N4462" s="87">
        <v>9703045.4000000004</v>
      </c>
      <c r="O4462" s="87" t="s">
        <v>1228</v>
      </c>
      <c r="P4462" s="87" t="str">
        <f>VLOOKUP(CENSO[[#This Row],[DAP (cm)]],CD[],2,TRUE)</f>
        <v>TORA</v>
      </c>
      <c r="Q4462" s="87" t="str">
        <f>VLOOKUP(CENSO[[#This Row],[DAP (cm)]],DD[],2,TRUE)</f>
        <v>90├ 100</v>
      </c>
      <c r="R4462" s="87" t="str" cm="1">
        <f t="array" ref="R4462">INDEX(_xlfn.TEXTSPLIT(CENSO[[#This Row],[NOME CIENTIFICO]]," "),1)</f>
        <v>Lecythis</v>
      </c>
      <c r="S4462" s="98" t="s">
        <v>1004</v>
      </c>
      <c r="T4462" s="87">
        <f>_xlfn.MINIFS(CENSO[DAP (cm)],CENSO[NOME CIENTIFICO],CENSO[[#This Row],[NOME CIENTIFICO]])</f>
        <v>38.833806114422465</v>
      </c>
      <c r="U44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62" s="87" t="str">
        <f>IF(CENSO[[#This Row],[DAP (cm)]]&lt;CENSO[[#This Row],[DMCE (cm)]],"DAP &lt; DMCE","DAP ≥ DMCE")</f>
        <v>DAP ≥ DMCE</v>
      </c>
      <c r="W4462" s="87" t="str">
        <f>IF(CENSO[[#This Row],[DAP (cm)]]&gt;200, "Superior", "Inferior")</f>
        <v>Inferior</v>
      </c>
      <c r="X4462" s="87" t="str">
        <f>VLOOKUP(CENSO[[#This Row],[NOME COMUM]],ESPECIES[],4,FALSE)</f>
        <v>Não</v>
      </c>
      <c r="Y4462" s="87" t="str">
        <f>IF(IFERROR(VLOOKUP(CENSO[[#This Row],[NOME COMUM]],COMERCIAIS[],2, FALSE), "Não") &lt;&gt; "Não", "Sim", "Não")</f>
        <v>Sim</v>
      </c>
      <c r="Z4462" s="133">
        <f>CENSO[[#This Row],[g (m²)]]/SUM(AEEF[AEEF-UT])</f>
        <v>1.2867270101266286E-3</v>
      </c>
      <c r="AA4462" s="133">
        <f>CENSO[[#This Row],[v (m³)]]/SUM(AEEF[AEEF-UT])</f>
        <v>1.8014178141772801E-2</v>
      </c>
    </row>
    <row r="4463" spans="1:27" ht="14">
      <c r="A4463" s="86">
        <v>1</v>
      </c>
      <c r="B4463" s="86">
        <v>2</v>
      </c>
      <c r="C4463" s="63">
        <v>123</v>
      </c>
      <c r="D4463" s="63">
        <v>4463</v>
      </c>
      <c r="E4463" s="63" t="str">
        <f>VLOOKUP(CENSO[[#This Row],[NOME COMUM]],ESPECIES[],2,FALSE)</f>
        <v>Tachigali myrmecophila Ducke</v>
      </c>
      <c r="F4463" s="64" t="s">
        <v>14</v>
      </c>
      <c r="G4463" s="64">
        <v>220</v>
      </c>
      <c r="H4463" s="97">
        <f>CENSO[[#This Row],[CAP (cm)]]/PI()</f>
        <v>70.028174960433944</v>
      </c>
      <c r="I4463" s="64">
        <v>15</v>
      </c>
      <c r="J4463" s="96">
        <f>(PI()*(CENSO[[#This Row],[DAP (cm)]]^2))/40000</f>
        <v>0.3851549622823866</v>
      </c>
      <c r="K4463" s="96">
        <f>CENSO[[#This Row],[g (m²)]]*CENSO[[#This Row],[H (m)]]*0.7</f>
        <v>4.0441271039650593</v>
      </c>
      <c r="L4463" s="64">
        <v>1</v>
      </c>
      <c r="M4463" s="65">
        <v>366958.5</v>
      </c>
      <c r="N4463" s="87">
        <v>9703051.8000000007</v>
      </c>
      <c r="O4463" s="87" t="s">
        <v>1228</v>
      </c>
      <c r="P4463" s="87" t="str">
        <f>VLOOKUP(CENSO[[#This Row],[DAP (cm)]],CD[],2,TRUE)</f>
        <v>TORA</v>
      </c>
      <c r="Q4463" s="87" t="str">
        <f>VLOOKUP(CENSO[[#This Row],[DAP (cm)]],DD[],2,TRUE)</f>
        <v>70├ 80</v>
      </c>
      <c r="R4463" s="87" t="str" cm="1">
        <f t="array" ref="R4463">INDEX(_xlfn.TEXTSPLIT(CENSO[[#This Row],[NOME CIENTIFICO]]," "),1)</f>
        <v>Tachigali</v>
      </c>
      <c r="S4463" s="98" t="s">
        <v>1004</v>
      </c>
      <c r="T4463" s="87">
        <f>_xlfn.MINIFS(CENSO[DAP (cm)],CENSO[NOME CIENTIFICO],CENSO[[#This Row],[NOME CIENTIFICO]])</f>
        <v>39.152116000606256</v>
      </c>
      <c r="U44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63" s="87" t="str">
        <f>IF(CENSO[[#This Row],[DAP (cm)]]&lt;CENSO[[#This Row],[DMCE (cm)]],"DAP &lt; DMCE","DAP ≥ DMCE")</f>
        <v>DAP ≥ DMCE</v>
      </c>
      <c r="W4463" s="87" t="str">
        <f>IF(CENSO[[#This Row],[DAP (cm)]]&gt;200, "Superior", "Inferior")</f>
        <v>Inferior</v>
      </c>
      <c r="X4463" s="87" t="str">
        <f>VLOOKUP(CENSO[[#This Row],[NOME COMUM]],ESPECIES[],4,FALSE)</f>
        <v>Não</v>
      </c>
      <c r="Y4463" s="87" t="str">
        <f>IF(IFERROR(VLOOKUP(CENSO[[#This Row],[NOME COMUM]],COMERCIAIS[],2, FALSE), "Não") &lt;&gt; "Não", "Sim", "Não")</f>
        <v>Sim</v>
      </c>
      <c r="Z4463" s="133">
        <f>CENSO[[#This Row],[g (m²)]]/SUM(AEEF[AEEF-UT])</f>
        <v>6.7388317272040353E-4</v>
      </c>
      <c r="AA4463" s="133">
        <f>CENSO[[#This Row],[v (m³)]]/SUM(AEEF[AEEF-UT])</f>
        <v>7.0757733135642367E-3</v>
      </c>
    </row>
    <row r="4464" spans="1:27" ht="14">
      <c r="A4464" s="86">
        <v>1</v>
      </c>
      <c r="B4464" s="86">
        <v>2</v>
      </c>
      <c r="C4464" s="63">
        <v>123</v>
      </c>
      <c r="D4464" s="63">
        <v>4464</v>
      </c>
      <c r="E4464" s="63" t="str">
        <f>VLOOKUP(CENSO[[#This Row],[NOME COMUM]],ESPECIES[],2,FALSE)</f>
        <v>Didymopanax calvum Decne. &amp; Planch.</v>
      </c>
      <c r="F4464" s="64" t="s">
        <v>52</v>
      </c>
      <c r="G4464" s="64">
        <v>190</v>
      </c>
      <c r="H4464" s="97">
        <f>CENSO[[#This Row],[CAP (cm)]]/PI()</f>
        <v>60.478878374920228</v>
      </c>
      <c r="I4464" s="64">
        <v>18</v>
      </c>
      <c r="J4464" s="96">
        <f>(PI()*(CENSO[[#This Row],[DAP (cm)]]^2))/40000</f>
        <v>0.28727467228087106</v>
      </c>
      <c r="K4464" s="96">
        <f>CENSO[[#This Row],[g (m²)]]*CENSO[[#This Row],[H (m)]]*0.7</f>
        <v>3.6196608707389748</v>
      </c>
      <c r="L4464" s="64">
        <v>1</v>
      </c>
      <c r="M4464" s="65">
        <v>366957.09999999899</v>
      </c>
      <c r="N4464" s="87">
        <v>9703044.6999999899</v>
      </c>
      <c r="O4464" s="87" t="s">
        <v>1227</v>
      </c>
      <c r="P4464" s="87" t="str">
        <f>VLOOKUP(CENSO[[#This Row],[DAP (cm)]],CD[],2,TRUE)</f>
        <v>TORA</v>
      </c>
      <c r="Q4464" s="87" t="str">
        <f>VLOOKUP(CENSO[[#This Row],[DAP (cm)]],DD[],2,TRUE)</f>
        <v>60├ 70</v>
      </c>
      <c r="R4464" s="87" t="str" cm="1">
        <f t="array" ref="R4464">INDEX(_xlfn.TEXTSPLIT(CENSO[[#This Row],[NOME CIENTIFICO]]," "),1)</f>
        <v>Didymopanax</v>
      </c>
      <c r="S4464" s="98" t="s">
        <v>1004</v>
      </c>
      <c r="T4464" s="87">
        <f>_xlfn.MINIFS(CENSO[DAP (cm)],CENSO[NOME CIENTIFICO],CENSO[[#This Row],[NOME CIENTIFICO]])</f>
        <v>46.791553269017228</v>
      </c>
      <c r="U44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56.791553269017228</v>
      </c>
      <c r="V4464" s="87" t="str">
        <f>IF(CENSO[[#This Row],[DAP (cm)]]&lt;CENSO[[#This Row],[DMCE (cm)]],"DAP &lt; DMCE","DAP ≥ DMCE")</f>
        <v>DAP ≥ DMCE</v>
      </c>
      <c r="W4464" s="87" t="str">
        <f>IF(CENSO[[#This Row],[DAP (cm)]]&gt;200, "Superior", "Inferior")</f>
        <v>Inferior</v>
      </c>
      <c r="X4464" s="87" t="str">
        <f>VLOOKUP(CENSO[[#This Row],[NOME COMUM]],ESPECIES[],4,FALSE)</f>
        <v>Não</v>
      </c>
      <c r="Y4464" s="87" t="str">
        <f>IF(IFERROR(VLOOKUP(CENSO[[#This Row],[NOME COMUM]],COMERCIAIS[],2, FALSE), "Não") &lt;&gt; "Não", "Sim", "Não")</f>
        <v>Não</v>
      </c>
      <c r="Z4464" s="133">
        <f>CENSO[[#This Row],[g (m²)]]/SUM(AEEF[AEEF-UT])</f>
        <v>5.0262773833071434E-4</v>
      </c>
      <c r="AA4464" s="133">
        <f>CENSO[[#This Row],[v (m³)]]/SUM(AEEF[AEEF-UT])</f>
        <v>6.3331095029669987E-3</v>
      </c>
    </row>
    <row r="4465" spans="1:27" ht="14">
      <c r="A4465" s="86">
        <v>1</v>
      </c>
      <c r="B4465" s="86">
        <v>2</v>
      </c>
      <c r="C4465" s="63">
        <v>123</v>
      </c>
      <c r="D4465" s="63">
        <v>4465</v>
      </c>
      <c r="E4465" s="63" t="str">
        <f>VLOOKUP(CENSO[[#This Row],[NOME COMUM]],ESPECIES[],2,FALSE)</f>
        <v>Piptadenia suaveolens Miq.</v>
      </c>
      <c r="F4465" s="64" t="s">
        <v>22</v>
      </c>
      <c r="G4465" s="64">
        <v>400</v>
      </c>
      <c r="H4465" s="97">
        <f>CENSO[[#This Row],[CAP (cm)]]/PI()</f>
        <v>127.32395447351627</v>
      </c>
      <c r="I4465" s="64">
        <v>22</v>
      </c>
      <c r="J4465" s="96">
        <f>(PI()*(CENSO[[#This Row],[DAP (cm)]]^2))/40000</f>
        <v>1.2732395447351625</v>
      </c>
      <c r="K4465" s="96">
        <f>CENSO[[#This Row],[g (m²)]]*CENSO[[#This Row],[H (m)]]*0.7</f>
        <v>19.607888988921502</v>
      </c>
      <c r="L4465" s="64">
        <v>1</v>
      </c>
      <c r="M4465" s="65">
        <v>366956.59999999899</v>
      </c>
      <c r="N4465" s="87">
        <v>9703032.8000000007</v>
      </c>
      <c r="O4465" s="87" t="s">
        <v>1228</v>
      </c>
      <c r="P4465" s="87" t="str">
        <f>VLOOKUP(CENSO[[#This Row],[DAP (cm)]],CD[],2,TRUE)</f>
        <v>TORA</v>
      </c>
      <c r="Q4465" s="87" t="str">
        <f>VLOOKUP(CENSO[[#This Row],[DAP (cm)]],DD[],2,TRUE)</f>
        <v>120├ 130</v>
      </c>
      <c r="R4465" s="87" t="str" cm="1">
        <f t="array" ref="R4465">INDEX(_xlfn.TEXTSPLIT(CENSO[[#This Row],[NOME CIENTIFICO]]," "),1)</f>
        <v>Piptadenia</v>
      </c>
      <c r="S4465" s="98" t="s">
        <v>1004</v>
      </c>
      <c r="T4465" s="87">
        <f>_xlfn.MINIFS(CENSO[DAP (cm)],CENSO[NOME CIENTIFICO],CENSO[[#This Row],[NOME CIENTIFICO]])</f>
        <v>39.788735772973837</v>
      </c>
      <c r="U44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65" s="87" t="str">
        <f>IF(CENSO[[#This Row],[DAP (cm)]]&lt;CENSO[[#This Row],[DMCE (cm)]],"DAP &lt; DMCE","DAP ≥ DMCE")</f>
        <v>DAP ≥ DMCE</v>
      </c>
      <c r="W4465" s="87" t="str">
        <f>IF(CENSO[[#This Row],[DAP (cm)]]&gt;200, "Superior", "Inferior")</f>
        <v>Inferior</v>
      </c>
      <c r="X4465" s="87" t="str">
        <f>VLOOKUP(CENSO[[#This Row],[NOME COMUM]],ESPECIES[],4,FALSE)</f>
        <v>Não</v>
      </c>
      <c r="Y4465" s="87" t="str">
        <f>IF(IFERROR(VLOOKUP(CENSO[[#This Row],[NOME COMUM]],COMERCIAIS[],2, FALSE), "Não") &lt;&gt; "Não", "Sim", "Não")</f>
        <v>Sim</v>
      </c>
      <c r="Z4465" s="133">
        <f>CENSO[[#This Row],[g (m²)]]/SUM(AEEF[AEEF-UT])</f>
        <v>2.2277129676707558E-3</v>
      </c>
      <c r="AA4465" s="133">
        <f>CENSO[[#This Row],[v (m³)]]/SUM(AEEF[AEEF-UT])</f>
        <v>3.4306779702129635E-2</v>
      </c>
    </row>
    <row r="4466" spans="1:27" ht="14">
      <c r="A4466" s="86">
        <v>1</v>
      </c>
      <c r="B4466" s="86">
        <v>2</v>
      </c>
      <c r="C4466" s="63">
        <v>123</v>
      </c>
      <c r="D4466" s="63">
        <v>4466</v>
      </c>
      <c r="E4466" s="63" t="str">
        <f>VLOOKUP(CENSO[[#This Row],[NOME COMUM]],ESPECIES[],2,FALSE)</f>
        <v>Piptadenia suaveolens Miq.</v>
      </c>
      <c r="F4466" s="64" t="s">
        <v>22</v>
      </c>
      <c r="G4466" s="64">
        <v>150</v>
      </c>
      <c r="H4466" s="97">
        <f>CENSO[[#This Row],[CAP (cm)]]/PI()</f>
        <v>47.7464829275686</v>
      </c>
      <c r="I4466" s="64">
        <v>18</v>
      </c>
      <c r="J4466" s="96">
        <f>(PI()*(CENSO[[#This Row],[DAP (cm)]]^2))/40000</f>
        <v>0.17904931097838223</v>
      </c>
      <c r="K4466" s="96">
        <f>CENSO[[#This Row],[g (m²)]]*CENSO[[#This Row],[H (m)]]*0.7</f>
        <v>2.2560213183276159</v>
      </c>
      <c r="L4466" s="64">
        <v>1</v>
      </c>
      <c r="M4466" s="65">
        <v>366935.9</v>
      </c>
      <c r="N4466" s="87">
        <v>9703010.5</v>
      </c>
      <c r="O4466" s="98" t="s">
        <v>1225</v>
      </c>
      <c r="P4466" s="87" t="str">
        <f>VLOOKUP(CENSO[[#This Row],[DAP (cm)]],CD[],2,TRUE)</f>
        <v>TORETE</v>
      </c>
      <c r="Q4466" s="87" t="str">
        <f>VLOOKUP(CENSO[[#This Row],[DAP (cm)]],DD[],2,TRUE)</f>
        <v>40├ 50</v>
      </c>
      <c r="R4466" s="87" t="str" cm="1">
        <f t="array" ref="R4466">INDEX(_xlfn.TEXTSPLIT(CENSO[[#This Row],[NOME CIENTIFICO]]," "),1)</f>
        <v>Piptadenia</v>
      </c>
      <c r="S4466" s="98" t="s">
        <v>1004</v>
      </c>
      <c r="T4466" s="87">
        <f>_xlfn.MINIFS(CENSO[DAP (cm)],CENSO[NOME CIENTIFICO],CENSO[[#This Row],[NOME CIENTIFICO]])</f>
        <v>39.788735772973837</v>
      </c>
      <c r="U44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66" s="87" t="str">
        <f>IF(CENSO[[#This Row],[DAP (cm)]]&lt;CENSO[[#This Row],[DMCE (cm)]],"DAP &lt; DMCE","DAP ≥ DMCE")</f>
        <v>DAP &lt; DMCE</v>
      </c>
      <c r="W4466" s="87" t="str">
        <f>IF(CENSO[[#This Row],[DAP (cm)]]&gt;200, "Superior", "Inferior")</f>
        <v>Inferior</v>
      </c>
      <c r="X4466" s="87" t="str">
        <f>VLOOKUP(CENSO[[#This Row],[NOME COMUM]],ESPECIES[],4,FALSE)</f>
        <v>Não</v>
      </c>
      <c r="Y4466" s="87" t="str">
        <f>IF(IFERROR(VLOOKUP(CENSO[[#This Row],[NOME COMUM]],COMERCIAIS[],2, FALSE), "Não") &lt;&gt; "Não", "Sim", "Não")</f>
        <v>Sim</v>
      </c>
      <c r="Z4466" s="133">
        <f>CENSO[[#This Row],[g (m²)]]/SUM(AEEF[AEEF-UT])</f>
        <v>3.1327213607870003E-4</v>
      </c>
      <c r="AA4466" s="133">
        <f>CENSO[[#This Row],[v (m³)]]/SUM(AEEF[AEEF-UT])</f>
        <v>3.94722891459162E-3</v>
      </c>
    </row>
    <row r="4467" spans="1:27" ht="14">
      <c r="A4467" s="86">
        <v>1</v>
      </c>
      <c r="B4467" s="86">
        <v>2</v>
      </c>
      <c r="C4467" s="63">
        <v>123</v>
      </c>
      <c r="D4467" s="63">
        <v>4467</v>
      </c>
      <c r="E4467" s="63" t="str">
        <f>VLOOKUP(CENSO[[#This Row],[NOME COMUM]],ESPECIES[],2,FALSE)</f>
        <v>Enterolobium contortisiliquum (Vell.) Morong</v>
      </c>
      <c r="F4467" s="64" t="s">
        <v>45</v>
      </c>
      <c r="G4467" s="64">
        <v>200</v>
      </c>
      <c r="H4467" s="97">
        <f>CENSO[[#This Row],[CAP (cm)]]/PI()</f>
        <v>63.661977236758133</v>
      </c>
      <c r="I4467" s="64">
        <v>16</v>
      </c>
      <c r="J4467" s="96">
        <f>(PI()*(CENSO[[#This Row],[DAP (cm)]]^2))/40000</f>
        <v>0.31830988618379064</v>
      </c>
      <c r="K4467" s="96">
        <f>CENSO[[#This Row],[g (m²)]]*CENSO[[#This Row],[H (m)]]*0.7</f>
        <v>3.565070725258455</v>
      </c>
      <c r="L4467" s="64">
        <v>1</v>
      </c>
      <c r="M4467" s="65">
        <v>366921.9</v>
      </c>
      <c r="N4467" s="87">
        <v>9703013.8000000007</v>
      </c>
      <c r="O4467" s="87" t="s">
        <v>1228</v>
      </c>
      <c r="P4467" s="87" t="str">
        <f>VLOOKUP(CENSO[[#This Row],[DAP (cm)]],CD[],2,TRUE)</f>
        <v>TORA</v>
      </c>
      <c r="Q4467" s="87" t="str">
        <f>VLOOKUP(CENSO[[#This Row],[DAP (cm)]],DD[],2,TRUE)</f>
        <v>60├ 70</v>
      </c>
      <c r="R4467" s="87" t="str" cm="1">
        <f t="array" ref="R4467">INDEX(_xlfn.TEXTSPLIT(CENSO[[#This Row],[NOME CIENTIFICO]]," "),1)</f>
        <v>Enterolobium</v>
      </c>
      <c r="S4467" s="98" t="s">
        <v>1004</v>
      </c>
      <c r="T4467" s="87">
        <f>_xlfn.MINIFS(CENSO[DAP (cm)],CENSO[NOME CIENTIFICO],CENSO[[#This Row],[NOME CIENTIFICO]])</f>
        <v>42.971834634811742</v>
      </c>
      <c r="U44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4467" s="87" t="str">
        <f>IF(CENSO[[#This Row],[DAP (cm)]]&lt;CENSO[[#This Row],[DMCE (cm)]],"DAP &lt; DMCE","DAP ≥ DMCE")</f>
        <v>DAP ≥ DMCE</v>
      </c>
      <c r="W4467" s="87" t="str">
        <f>IF(CENSO[[#This Row],[DAP (cm)]]&gt;200, "Superior", "Inferior")</f>
        <v>Inferior</v>
      </c>
      <c r="X4467" s="87" t="str">
        <f>VLOOKUP(CENSO[[#This Row],[NOME COMUM]],ESPECIES[],4,FALSE)</f>
        <v>Não</v>
      </c>
      <c r="Y4467" s="87" t="str">
        <f>IF(IFERROR(VLOOKUP(CENSO[[#This Row],[NOME COMUM]],COMERCIAIS[],2, FALSE), "Não") &lt;&gt; "Não", "Sim", "Não")</f>
        <v>Sim</v>
      </c>
      <c r="Z4467" s="133">
        <f>CENSO[[#This Row],[g (m²)]]/SUM(AEEF[AEEF-UT])</f>
        <v>5.5692824191768894E-4</v>
      </c>
      <c r="AA4467" s="133">
        <f>CENSO[[#This Row],[v (m³)]]/SUM(AEEF[AEEF-UT])</f>
        <v>6.2375963094781156E-3</v>
      </c>
    </row>
    <row r="4468" spans="1:27" ht="14">
      <c r="A4468" s="86">
        <v>1</v>
      </c>
      <c r="B4468" s="86">
        <v>2</v>
      </c>
      <c r="C4468" s="63">
        <v>123</v>
      </c>
      <c r="D4468" s="63">
        <v>4468</v>
      </c>
      <c r="E4468" s="63" t="str">
        <f>VLOOKUP(CENSO[[#This Row],[NOME COMUM]],ESPECIES[],2,FALSE)</f>
        <v>Enterolobium contortisiliquum (Vell.) Morong</v>
      </c>
      <c r="F4468" s="64" t="s">
        <v>45</v>
      </c>
      <c r="G4468" s="64">
        <v>330</v>
      </c>
      <c r="H4468" s="97">
        <f>CENSO[[#This Row],[CAP (cm)]]/PI()</f>
        <v>105.04226244065093</v>
      </c>
      <c r="I4468" s="64">
        <v>20</v>
      </c>
      <c r="J4468" s="96">
        <f>(PI()*(CENSO[[#This Row],[DAP (cm)]]^2))/40000</f>
        <v>0.86659866513537021</v>
      </c>
      <c r="K4468" s="96">
        <f>CENSO[[#This Row],[g (m²)]]*CENSO[[#This Row],[H (m)]]*0.7</f>
        <v>12.132381311895182</v>
      </c>
      <c r="L4468" s="64">
        <v>2</v>
      </c>
      <c r="M4468" s="65">
        <v>366926.2</v>
      </c>
      <c r="N4468" s="87">
        <v>9702991.9000000004</v>
      </c>
      <c r="O4468" s="87" t="s">
        <v>1228</v>
      </c>
      <c r="P4468" s="87" t="str">
        <f>VLOOKUP(CENSO[[#This Row],[DAP (cm)]],CD[],2,TRUE)</f>
        <v>TORA</v>
      </c>
      <c r="Q4468" s="87" t="str">
        <f>VLOOKUP(CENSO[[#This Row],[DAP (cm)]],DD[],2,TRUE)</f>
        <v>100├ 110</v>
      </c>
      <c r="R4468" s="87" t="str" cm="1">
        <f t="array" ref="R4468">INDEX(_xlfn.TEXTSPLIT(CENSO[[#This Row],[NOME CIENTIFICO]]," "),1)</f>
        <v>Enterolobium</v>
      </c>
      <c r="S4468" s="98" t="s">
        <v>1004</v>
      </c>
      <c r="T4468" s="87">
        <f>_xlfn.MINIFS(CENSO[DAP (cm)],CENSO[NOME CIENTIFICO],CENSO[[#This Row],[NOME CIENTIFICO]])</f>
        <v>42.971834634811742</v>
      </c>
      <c r="U44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4468" s="87" t="str">
        <f>IF(CENSO[[#This Row],[DAP (cm)]]&lt;CENSO[[#This Row],[DMCE (cm)]],"DAP &lt; DMCE","DAP ≥ DMCE")</f>
        <v>DAP ≥ DMCE</v>
      </c>
      <c r="W4468" s="87" t="str">
        <f>IF(CENSO[[#This Row],[DAP (cm)]]&gt;200, "Superior", "Inferior")</f>
        <v>Inferior</v>
      </c>
      <c r="X4468" s="87" t="str">
        <f>VLOOKUP(CENSO[[#This Row],[NOME COMUM]],ESPECIES[],4,FALSE)</f>
        <v>Não</v>
      </c>
      <c r="Y4468" s="87" t="str">
        <f>IF(IFERROR(VLOOKUP(CENSO[[#This Row],[NOME COMUM]],COMERCIAIS[],2, FALSE), "Não") &lt;&gt; "Não", "Sim", "Não")</f>
        <v>Sim</v>
      </c>
      <c r="Z4468" s="133">
        <f>CENSO[[#This Row],[g (m²)]]/SUM(AEEF[AEEF-UT])</f>
        <v>1.5162371386209085E-3</v>
      </c>
      <c r="AA4468" s="133">
        <f>CENSO[[#This Row],[v (m³)]]/SUM(AEEF[AEEF-UT])</f>
        <v>2.122731994069272E-2</v>
      </c>
    </row>
    <row r="4469" spans="1:27" ht="14">
      <c r="A4469" s="86">
        <v>1</v>
      </c>
      <c r="B4469" s="86">
        <v>2</v>
      </c>
      <c r="C4469" s="63">
        <v>123</v>
      </c>
      <c r="D4469" s="63">
        <v>4469</v>
      </c>
      <c r="E4469" s="63" t="str">
        <f>VLOOKUP(CENSO[[#This Row],[NOME COMUM]],ESPECIES[],2,FALSE)</f>
        <v>Dipteryx odorata (Aubl.) Willd.</v>
      </c>
      <c r="F4469" s="64" t="s">
        <v>4</v>
      </c>
      <c r="G4469" s="64">
        <v>242</v>
      </c>
      <c r="H4469" s="97">
        <f>CENSO[[#This Row],[CAP (cm)]]/PI()</f>
        <v>77.03099245647735</v>
      </c>
      <c r="I4469" s="64">
        <v>23</v>
      </c>
      <c r="J4469" s="96">
        <f>(PI()*(CENSO[[#This Row],[DAP (cm)]]^2))/40000</f>
        <v>0.466037504361688</v>
      </c>
      <c r="K4469" s="96">
        <f>CENSO[[#This Row],[g (m²)]]*CENSO[[#This Row],[H (m)]]*0.7</f>
        <v>7.5032038202231757</v>
      </c>
      <c r="L4469" s="64">
        <v>1</v>
      </c>
      <c r="M4469" s="65">
        <v>366891.799999999</v>
      </c>
      <c r="N4469" s="87">
        <v>9702956.1999999899</v>
      </c>
      <c r="O4469" s="98" t="s">
        <v>1225</v>
      </c>
      <c r="P4469" s="87" t="str">
        <f>VLOOKUP(CENSO[[#This Row],[DAP (cm)]],CD[],2,TRUE)</f>
        <v>TORA</v>
      </c>
      <c r="Q4469" s="87" t="str">
        <f>VLOOKUP(CENSO[[#This Row],[DAP (cm)]],DD[],2,TRUE)</f>
        <v>70├ 80</v>
      </c>
      <c r="R4469" s="87" t="str" cm="1">
        <f t="array" ref="R4469">INDEX(_xlfn.TEXTSPLIT(CENSO[[#This Row],[NOME CIENTIFICO]]," "),1)</f>
        <v>Dipteryx</v>
      </c>
      <c r="S4469" s="98" t="s">
        <v>1004</v>
      </c>
      <c r="T4469" s="87">
        <f>_xlfn.MINIFS(CENSO[DAP (cm)],CENSO[NOME CIENTIFICO],CENSO[[#This Row],[NOME CIENTIFICO]])</f>
        <v>39.152116000606256</v>
      </c>
      <c r="U44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80</v>
      </c>
      <c r="V4469" s="87" t="str">
        <f>IF(CENSO[[#This Row],[DAP (cm)]]&lt;CENSO[[#This Row],[DMCE (cm)]],"DAP &lt; DMCE","DAP ≥ DMCE")</f>
        <v>DAP &lt; DMCE</v>
      </c>
      <c r="W4469" s="87" t="str">
        <f>IF(CENSO[[#This Row],[DAP (cm)]]&gt;200, "Superior", "Inferior")</f>
        <v>Inferior</v>
      </c>
      <c r="X4469" s="87" t="str">
        <f>VLOOKUP(CENSO[[#This Row],[NOME COMUM]],ESPECIES[],4,FALSE)</f>
        <v>Vulneravel</v>
      </c>
      <c r="Y4469" s="87" t="str">
        <f>IF(IFERROR(VLOOKUP(CENSO[[#This Row],[NOME COMUM]],COMERCIAIS[],2, FALSE), "Não") &lt;&gt; "Não", "Sim", "Não")</f>
        <v>Sim</v>
      </c>
      <c r="Z4469" s="133">
        <f>CENSO[[#This Row],[g (m²)]]/SUM(AEEF[AEEF-UT])</f>
        <v>8.1539863899168861E-4</v>
      </c>
      <c r="AA4469" s="133">
        <f>CENSO[[#This Row],[v (m³)]]/SUM(AEEF[AEEF-UT])</f>
        <v>1.3127918087766186E-2</v>
      </c>
    </row>
    <row r="4470" spans="1:27" ht="14">
      <c r="A4470" s="86">
        <v>1</v>
      </c>
      <c r="B4470" s="86">
        <v>2</v>
      </c>
      <c r="C4470" s="63">
        <v>123</v>
      </c>
      <c r="D4470" s="63">
        <v>4470</v>
      </c>
      <c r="E4470" s="63" t="str">
        <f>VLOOKUP(CENSO[[#This Row],[NOME COMUM]],ESPECIES[],2,FALSE)</f>
        <v>Tachigali myrmecophila Ducke</v>
      </c>
      <c r="F4470" s="64" t="s">
        <v>14</v>
      </c>
      <c r="G4470" s="64">
        <v>236</v>
      </c>
      <c r="H4470" s="97">
        <f>CENSO[[#This Row],[CAP (cm)]]/PI()</f>
        <v>75.121133139374606</v>
      </c>
      <c r="I4470" s="64">
        <v>16</v>
      </c>
      <c r="J4470" s="96">
        <f>(PI()*(CENSO[[#This Row],[DAP (cm)]]^2))/40000</f>
        <v>0.44321468552231019</v>
      </c>
      <c r="K4470" s="96">
        <f>CENSO[[#This Row],[g (m²)]]*CENSO[[#This Row],[H (m)]]*0.7</f>
        <v>4.9640044778498735</v>
      </c>
      <c r="L4470" s="64">
        <v>1</v>
      </c>
      <c r="M4470" s="65">
        <v>366827.5</v>
      </c>
      <c r="N4470" s="87">
        <v>9702817.5</v>
      </c>
      <c r="O4470" s="87" t="s">
        <v>1228</v>
      </c>
      <c r="P4470" s="87" t="str">
        <f>VLOOKUP(CENSO[[#This Row],[DAP (cm)]],CD[],2,TRUE)</f>
        <v>TORA</v>
      </c>
      <c r="Q4470" s="87" t="str">
        <f>VLOOKUP(CENSO[[#This Row],[DAP (cm)]],DD[],2,TRUE)</f>
        <v>70├ 80</v>
      </c>
      <c r="R4470" s="87" t="str" cm="1">
        <f t="array" ref="R4470">INDEX(_xlfn.TEXTSPLIT(CENSO[[#This Row],[NOME CIENTIFICO]]," "),1)</f>
        <v>Tachigali</v>
      </c>
      <c r="S4470" s="98" t="s">
        <v>1004</v>
      </c>
      <c r="T4470" s="87">
        <f>_xlfn.MINIFS(CENSO[DAP (cm)],CENSO[NOME CIENTIFICO],CENSO[[#This Row],[NOME CIENTIFICO]])</f>
        <v>39.152116000606256</v>
      </c>
      <c r="U44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70" s="87" t="str">
        <f>IF(CENSO[[#This Row],[DAP (cm)]]&lt;CENSO[[#This Row],[DMCE (cm)]],"DAP &lt; DMCE","DAP ≥ DMCE")</f>
        <v>DAP ≥ DMCE</v>
      </c>
      <c r="W4470" s="87" t="str">
        <f>IF(CENSO[[#This Row],[DAP (cm)]]&gt;200, "Superior", "Inferior")</f>
        <v>Inferior</v>
      </c>
      <c r="X4470" s="87" t="str">
        <f>VLOOKUP(CENSO[[#This Row],[NOME COMUM]],ESPECIES[],4,FALSE)</f>
        <v>Não</v>
      </c>
      <c r="Y4470" s="87" t="str">
        <f>IF(IFERROR(VLOOKUP(CENSO[[#This Row],[NOME COMUM]],COMERCIAIS[],2, FALSE), "Não") &lt;&gt; "Não", "Sim", "Não")</f>
        <v>Sim</v>
      </c>
      <c r="Z4470" s="133">
        <f>CENSO[[#This Row],[g (m²)]]/SUM(AEEF[AEEF-UT])</f>
        <v>7.7546688404619025E-4</v>
      </c>
      <c r="AA4470" s="133">
        <f>CENSO[[#This Row],[v (m³)]]/SUM(AEEF[AEEF-UT])</f>
        <v>8.6852291013173304E-3</v>
      </c>
    </row>
    <row r="4471" spans="1:27" ht="14">
      <c r="A4471" s="86">
        <v>1</v>
      </c>
      <c r="B4471" s="86">
        <v>2</v>
      </c>
      <c r="C4471" s="63">
        <v>123</v>
      </c>
      <c r="D4471" s="63">
        <v>4471</v>
      </c>
      <c r="E4471" s="63" t="str">
        <f>VLOOKUP(CENSO[[#This Row],[NOME COMUM]],ESPECIES[],2,FALSE)</f>
        <v>Brosimum parinarioides Ducke</v>
      </c>
      <c r="F4471" s="64" t="s">
        <v>54</v>
      </c>
      <c r="G4471" s="64">
        <v>248</v>
      </c>
      <c r="H4471" s="97">
        <f>CENSO[[#This Row],[CAP (cm)]]/PI()</f>
        <v>78.940851773580093</v>
      </c>
      <c r="I4471" s="64">
        <v>20</v>
      </c>
      <c r="J4471" s="96">
        <f>(PI()*(CENSO[[#This Row],[DAP (cm)]]^2))/40000</f>
        <v>0.48943328099619665</v>
      </c>
      <c r="K4471" s="96">
        <f>CENSO[[#This Row],[g (m²)]]*CENSO[[#This Row],[H (m)]]*0.7</f>
        <v>6.8520659339467525</v>
      </c>
      <c r="L4471" s="64">
        <v>1</v>
      </c>
      <c r="M4471" s="65">
        <v>366833.299999999</v>
      </c>
      <c r="N4471" s="87">
        <v>9702807</v>
      </c>
      <c r="O4471" s="87" t="s">
        <v>1227</v>
      </c>
      <c r="P4471" s="87" t="str">
        <f>VLOOKUP(CENSO[[#This Row],[DAP (cm)]],CD[],2,TRUE)</f>
        <v>TORA</v>
      </c>
      <c r="Q4471" s="87" t="str">
        <f>VLOOKUP(CENSO[[#This Row],[DAP (cm)]],DD[],2,TRUE)</f>
        <v>70├ 80</v>
      </c>
      <c r="R4471" s="87" t="str" cm="1">
        <f t="array" ref="R4471">INDEX(_xlfn.TEXTSPLIT(CENSO[[#This Row],[NOME CIENTIFICO]]," "),1)</f>
        <v>Brosimum</v>
      </c>
      <c r="S4471" s="98" t="s">
        <v>1004</v>
      </c>
      <c r="T4471" s="87">
        <f>_xlfn.MINIFS(CENSO[DAP (cm)],CENSO[NOME CIENTIFICO],CENSO[[#This Row],[NOME CIENTIFICO]])</f>
        <v>41.38028520389279</v>
      </c>
      <c r="U44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471" s="87" t="str">
        <f>IF(CENSO[[#This Row],[DAP (cm)]]&lt;CENSO[[#This Row],[DMCE (cm)]],"DAP &lt; DMCE","DAP ≥ DMCE")</f>
        <v>DAP ≥ DMCE</v>
      </c>
      <c r="W4471" s="87" t="str">
        <f>IF(CENSO[[#This Row],[DAP (cm)]]&gt;200, "Superior", "Inferior")</f>
        <v>Inferior</v>
      </c>
      <c r="X4471" s="87" t="str">
        <f>VLOOKUP(CENSO[[#This Row],[NOME COMUM]],ESPECIES[],4,FALSE)</f>
        <v>Não</v>
      </c>
      <c r="Y4471" s="87" t="str">
        <f>IF(IFERROR(VLOOKUP(CENSO[[#This Row],[NOME COMUM]],COMERCIAIS[],2, FALSE), "Não") &lt;&gt; "Não", "Sim", "Não")</f>
        <v>Não</v>
      </c>
      <c r="Z4471" s="133">
        <f>CENSO[[#This Row],[g (m²)]]/SUM(AEEF[AEEF-UT])</f>
        <v>8.5633286477263882E-4</v>
      </c>
      <c r="AA4471" s="133">
        <f>CENSO[[#This Row],[v (m³)]]/SUM(AEEF[AEEF-UT])</f>
        <v>1.1988660106816942E-2</v>
      </c>
    </row>
    <row r="4472" spans="1:27" ht="14">
      <c r="A4472" s="86">
        <v>1</v>
      </c>
      <c r="B4472" s="86">
        <v>2</v>
      </c>
      <c r="C4472" s="63">
        <v>123</v>
      </c>
      <c r="D4472" s="63">
        <v>4472</v>
      </c>
      <c r="E4472" s="63" t="str">
        <f>VLOOKUP(CENSO[[#This Row],[NOME COMUM]],ESPECIES[],2,FALSE)</f>
        <v>Piptadenia suaveolens Miq.</v>
      </c>
      <c r="F4472" s="64" t="s">
        <v>22</v>
      </c>
      <c r="G4472" s="64">
        <v>250</v>
      </c>
      <c r="H4472" s="97">
        <f>CENSO[[#This Row],[CAP (cm)]]/PI()</f>
        <v>79.577471545947674</v>
      </c>
      <c r="I4472" s="64">
        <v>18</v>
      </c>
      <c r="J4472" s="96">
        <f>(PI()*(CENSO[[#This Row],[DAP (cm)]]^2))/40000</f>
        <v>0.49735919716217297</v>
      </c>
      <c r="K4472" s="96">
        <f>CENSO[[#This Row],[g (m²)]]*CENSO[[#This Row],[H (m)]]*0.7</f>
        <v>6.2667258842433791</v>
      </c>
      <c r="L4472" s="64">
        <v>1</v>
      </c>
      <c r="M4472" s="65">
        <v>366803.20000000001</v>
      </c>
      <c r="N4472" s="87">
        <v>9702796.9000000004</v>
      </c>
      <c r="O4472" s="87" t="s">
        <v>1228</v>
      </c>
      <c r="P4472" s="87" t="str">
        <f>VLOOKUP(CENSO[[#This Row],[DAP (cm)]],CD[],2,TRUE)</f>
        <v>TORA</v>
      </c>
      <c r="Q4472" s="87" t="str">
        <f>VLOOKUP(CENSO[[#This Row],[DAP (cm)]],DD[],2,TRUE)</f>
        <v>70├ 80</v>
      </c>
      <c r="R4472" s="87" t="str" cm="1">
        <f t="array" ref="R4472">INDEX(_xlfn.TEXTSPLIT(CENSO[[#This Row],[NOME CIENTIFICO]]," "),1)</f>
        <v>Piptadenia</v>
      </c>
      <c r="S4472" s="98" t="s">
        <v>1004</v>
      </c>
      <c r="T4472" s="87">
        <f>_xlfn.MINIFS(CENSO[DAP (cm)],CENSO[NOME CIENTIFICO],CENSO[[#This Row],[NOME CIENTIFICO]])</f>
        <v>39.788735772973837</v>
      </c>
      <c r="U44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72" s="87" t="str">
        <f>IF(CENSO[[#This Row],[DAP (cm)]]&lt;CENSO[[#This Row],[DMCE (cm)]],"DAP &lt; DMCE","DAP ≥ DMCE")</f>
        <v>DAP ≥ DMCE</v>
      </c>
      <c r="W4472" s="87" t="str">
        <f>IF(CENSO[[#This Row],[DAP (cm)]]&gt;200, "Superior", "Inferior")</f>
        <v>Inferior</v>
      </c>
      <c r="X4472" s="87" t="str">
        <f>VLOOKUP(CENSO[[#This Row],[NOME COMUM]],ESPECIES[],4,FALSE)</f>
        <v>Não</v>
      </c>
      <c r="Y4472" s="87" t="str">
        <f>IF(IFERROR(VLOOKUP(CENSO[[#This Row],[NOME COMUM]],COMERCIAIS[],2, FALSE), "Não") &lt;&gt; "Não", "Sim", "Não")</f>
        <v>Sim</v>
      </c>
      <c r="Z4472" s="133">
        <f>CENSO[[#This Row],[g (m²)]]/SUM(AEEF[AEEF-UT])</f>
        <v>8.7020037799638919E-4</v>
      </c>
      <c r="AA4472" s="133">
        <f>CENSO[[#This Row],[v (m³)]]/SUM(AEEF[AEEF-UT])</f>
        <v>1.0964524762754503E-2</v>
      </c>
    </row>
    <row r="4473" spans="1:27" ht="14">
      <c r="A4473" s="86">
        <v>1</v>
      </c>
      <c r="B4473" s="86">
        <v>2</v>
      </c>
      <c r="C4473" s="63">
        <v>123</v>
      </c>
      <c r="D4473" s="63">
        <v>4473</v>
      </c>
      <c r="E4473" s="63" t="str">
        <f>VLOOKUP(CENSO[[#This Row],[NOME COMUM]],ESPECIES[],2,FALSE)</f>
        <v>Astronium lecointei Ducke</v>
      </c>
      <c r="F4473" s="64" t="s">
        <v>5</v>
      </c>
      <c r="G4473" s="64">
        <v>135</v>
      </c>
      <c r="H4473" s="97">
        <f>CENSO[[#This Row],[CAP (cm)]]/PI()</f>
        <v>42.971834634811742</v>
      </c>
      <c r="I4473" s="64">
        <v>15</v>
      </c>
      <c r="J4473" s="96">
        <f>(PI()*(CENSO[[#This Row],[DAP (cm)]]^2))/40000</f>
        <v>0.14502994189248961</v>
      </c>
      <c r="K4473" s="96">
        <f>CENSO[[#This Row],[g (m²)]]*CENSO[[#This Row],[H (m)]]*0.7</f>
        <v>1.5228143898711408</v>
      </c>
      <c r="L4473" s="64">
        <v>1</v>
      </c>
      <c r="M4473" s="65">
        <v>366804.799999999</v>
      </c>
      <c r="N4473" s="87">
        <v>9702715.5</v>
      </c>
      <c r="O4473" s="98" t="s">
        <v>1225</v>
      </c>
      <c r="P4473" s="87" t="str">
        <f>VLOOKUP(CENSO[[#This Row],[DAP (cm)]],CD[],2,TRUE)</f>
        <v>TORETE</v>
      </c>
      <c r="Q4473" s="87" t="str">
        <f>VLOOKUP(CENSO[[#This Row],[DAP (cm)]],DD[],2,TRUE)</f>
        <v>40├ 50</v>
      </c>
      <c r="R4473" s="87" t="str" cm="1">
        <f t="array" ref="R4473">INDEX(_xlfn.TEXTSPLIT(CENSO[[#This Row],[NOME CIENTIFICO]]," "),1)</f>
        <v>Astronium</v>
      </c>
      <c r="S4473" s="98" t="s">
        <v>1004</v>
      </c>
      <c r="T4473" s="87">
        <f>_xlfn.MINIFS(CENSO[DAP (cm)],CENSO[NOME CIENTIFICO],CENSO[[#This Row],[NOME CIENTIFICO]])</f>
        <v>40.107045659157627</v>
      </c>
      <c r="U44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473" s="87" t="str">
        <f>IF(CENSO[[#This Row],[DAP (cm)]]&lt;CENSO[[#This Row],[DMCE (cm)]],"DAP &lt; DMCE","DAP ≥ DMCE")</f>
        <v>DAP &lt; DMCE</v>
      </c>
      <c r="W4473" s="87" t="str">
        <f>IF(CENSO[[#This Row],[DAP (cm)]]&gt;200, "Superior", "Inferior")</f>
        <v>Inferior</v>
      </c>
      <c r="X4473" s="87" t="str">
        <f>VLOOKUP(CENSO[[#This Row],[NOME COMUM]],ESPECIES[],4,FALSE)</f>
        <v>Não</v>
      </c>
      <c r="Y4473" s="87" t="str">
        <f>IF(IFERROR(VLOOKUP(CENSO[[#This Row],[NOME COMUM]],COMERCIAIS[],2, FALSE), "Não") &lt;&gt; "Não", "Sim", "Não")</f>
        <v>Sim</v>
      </c>
      <c r="Z4473" s="133">
        <f>CENSO[[#This Row],[g (m²)]]/SUM(AEEF[AEEF-UT])</f>
        <v>2.53750430223747E-4</v>
      </c>
      <c r="AA4473" s="133">
        <f>CENSO[[#This Row],[v (m³)]]/SUM(AEEF[AEEF-UT])</f>
        <v>2.6643795173493436E-3</v>
      </c>
    </row>
    <row r="4474" spans="1:27" ht="14">
      <c r="A4474" s="86">
        <v>1</v>
      </c>
      <c r="B4474" s="86">
        <v>2</v>
      </c>
      <c r="C4474" s="63">
        <v>123</v>
      </c>
      <c r="D4474" s="63">
        <v>4474</v>
      </c>
      <c r="E4474" s="63" t="str">
        <f>VLOOKUP(CENSO[[#This Row],[NOME COMUM]],ESPECIES[],2,FALSE)</f>
        <v>Apuleia leiocarpa (Vogel) J.F.Macbr.</v>
      </c>
      <c r="F4474" s="64" t="s">
        <v>51</v>
      </c>
      <c r="G4474" s="64">
        <v>205</v>
      </c>
      <c r="H4474" s="97">
        <f>CENSO[[#This Row],[CAP (cm)]]/PI()</f>
        <v>65.253526667677093</v>
      </c>
      <c r="I4474" s="64">
        <v>17</v>
      </c>
      <c r="J4474" s="96">
        <f>(PI()*(CENSO[[#This Row],[DAP (cm)]]^2))/40000</f>
        <v>0.33442432417184514</v>
      </c>
      <c r="K4474" s="96">
        <f>CENSO[[#This Row],[g (m²)]]*CENSO[[#This Row],[H (m)]]*0.7</f>
        <v>3.9796494576449568</v>
      </c>
      <c r="L4474" s="64">
        <v>1</v>
      </c>
      <c r="M4474" s="65">
        <v>366740.299999999</v>
      </c>
      <c r="N4474" s="87">
        <v>9702611.1999999899</v>
      </c>
      <c r="O4474" s="87" t="s">
        <v>1228</v>
      </c>
      <c r="P4474" s="87" t="str">
        <f>VLOOKUP(CENSO[[#This Row],[DAP (cm)]],CD[],2,TRUE)</f>
        <v>TORA</v>
      </c>
      <c r="Q4474" s="87" t="str">
        <f>VLOOKUP(CENSO[[#This Row],[DAP (cm)]],DD[],2,TRUE)</f>
        <v>60├ 70</v>
      </c>
      <c r="R4474" s="87" t="str" cm="1">
        <f t="array" ref="R4474">INDEX(_xlfn.TEXTSPLIT(CENSO[[#This Row],[NOME CIENTIFICO]]," "),1)</f>
        <v>Apuleia</v>
      </c>
      <c r="S4474" s="98" t="s">
        <v>1004</v>
      </c>
      <c r="T4474" s="87">
        <f>_xlfn.MINIFS(CENSO[DAP (cm)],CENSO[NOME CIENTIFICO],CENSO[[#This Row],[NOME CIENTIFICO]])</f>
        <v>39.788735772973837</v>
      </c>
      <c r="U44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74" s="87" t="str">
        <f>IF(CENSO[[#This Row],[DAP (cm)]]&lt;CENSO[[#This Row],[DMCE (cm)]],"DAP &lt; DMCE","DAP ≥ DMCE")</f>
        <v>DAP ≥ DMCE</v>
      </c>
      <c r="W4474" s="87" t="str">
        <f>IF(CENSO[[#This Row],[DAP (cm)]]&gt;200, "Superior", "Inferior")</f>
        <v>Inferior</v>
      </c>
      <c r="X4474" s="87" t="str">
        <f>VLOOKUP(CENSO[[#This Row],[NOME COMUM]],ESPECIES[],4,FALSE)</f>
        <v>Não</v>
      </c>
      <c r="Y4474" s="87" t="str">
        <f>IF(IFERROR(VLOOKUP(CENSO[[#This Row],[NOME COMUM]],COMERCIAIS[],2, FALSE), "Não") &lt;&gt; "Não", "Sim", "Não")</f>
        <v>Sim</v>
      </c>
      <c r="Z4474" s="133">
        <f>CENSO[[#This Row],[g (m²)]]/SUM(AEEF[AEEF-UT])</f>
        <v>5.8512273416477215E-4</v>
      </c>
      <c r="AA4474" s="133">
        <f>CENSO[[#This Row],[v (m³)]]/SUM(AEEF[AEEF-UT])</f>
        <v>6.9629605365607878E-3</v>
      </c>
    </row>
    <row r="4475" spans="1:27" ht="14">
      <c r="A4475" s="86">
        <v>1</v>
      </c>
      <c r="B4475" s="86">
        <v>2</v>
      </c>
      <c r="C4475" s="63">
        <v>123</v>
      </c>
      <c r="D4475" s="63">
        <v>4475</v>
      </c>
      <c r="E4475" s="63" t="str">
        <f>VLOOKUP(CENSO[[#This Row],[NOME COMUM]],ESPECIES[],2,FALSE)</f>
        <v>Couratari guianensis Aubl.</v>
      </c>
      <c r="F4475" s="64" t="s">
        <v>6</v>
      </c>
      <c r="G4475" s="64">
        <v>200</v>
      </c>
      <c r="H4475" s="97">
        <f>CENSO[[#This Row],[CAP (cm)]]/PI()</f>
        <v>63.661977236758133</v>
      </c>
      <c r="I4475" s="64">
        <v>20</v>
      </c>
      <c r="J4475" s="96">
        <f>(PI()*(CENSO[[#This Row],[DAP (cm)]]^2))/40000</f>
        <v>0.31830988618379064</v>
      </c>
      <c r="K4475" s="96">
        <f>CENSO[[#This Row],[g (m²)]]*CENSO[[#This Row],[H (m)]]*0.7</f>
        <v>4.4563384065730682</v>
      </c>
      <c r="L4475" s="64">
        <v>1</v>
      </c>
      <c r="M4475" s="65">
        <v>366727.2</v>
      </c>
      <c r="N4475" s="87">
        <v>9702558.6999999899</v>
      </c>
      <c r="O4475" s="87" t="s">
        <v>1228</v>
      </c>
      <c r="P4475" s="87" t="str">
        <f>VLOOKUP(CENSO[[#This Row],[DAP (cm)]],CD[],2,TRUE)</f>
        <v>TORA</v>
      </c>
      <c r="Q4475" s="87" t="str">
        <f>VLOOKUP(CENSO[[#This Row],[DAP (cm)]],DD[],2,TRUE)</f>
        <v>60├ 70</v>
      </c>
      <c r="R4475" s="87" t="str" cm="1">
        <f t="array" ref="R4475">INDEX(_xlfn.TEXTSPLIT(CENSO[[#This Row],[NOME CIENTIFICO]]," "),1)</f>
        <v>Couratari</v>
      </c>
      <c r="S4475" s="98" t="s">
        <v>1004</v>
      </c>
      <c r="T4475" s="87">
        <f>_xlfn.MINIFS(CENSO[DAP (cm)],CENSO[NOME CIENTIFICO],CENSO[[#This Row],[NOME CIENTIFICO]])</f>
        <v>38.833806114422465</v>
      </c>
      <c r="U44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75" s="87" t="str">
        <f>IF(CENSO[[#This Row],[DAP (cm)]]&lt;CENSO[[#This Row],[DMCE (cm)]],"DAP &lt; DMCE","DAP ≥ DMCE")</f>
        <v>DAP ≥ DMCE</v>
      </c>
      <c r="W4475" s="87" t="str">
        <f>IF(CENSO[[#This Row],[DAP (cm)]]&gt;200, "Superior", "Inferior")</f>
        <v>Inferior</v>
      </c>
      <c r="X4475" s="87" t="str">
        <f>VLOOKUP(CENSO[[#This Row],[NOME COMUM]],ESPECIES[],4,FALSE)</f>
        <v>Não</v>
      </c>
      <c r="Y4475" s="87" t="str">
        <f>IF(IFERROR(VLOOKUP(CENSO[[#This Row],[NOME COMUM]],COMERCIAIS[],2, FALSE), "Não") &lt;&gt; "Não", "Sim", "Não")</f>
        <v>Sim</v>
      </c>
      <c r="Z4475" s="133">
        <f>CENSO[[#This Row],[g (m²)]]/SUM(AEEF[AEEF-UT])</f>
        <v>5.5692824191768894E-4</v>
      </c>
      <c r="AA4475" s="133">
        <f>CENSO[[#This Row],[v (m³)]]/SUM(AEEF[AEEF-UT])</f>
        <v>7.7969953868476443E-3</v>
      </c>
    </row>
    <row r="4476" spans="1:27" ht="14">
      <c r="A4476" s="86">
        <v>1</v>
      </c>
      <c r="B4476" s="86">
        <v>2</v>
      </c>
      <c r="C4476" s="63">
        <v>123</v>
      </c>
      <c r="D4476" s="63">
        <v>4476</v>
      </c>
      <c r="E4476" s="63" t="str">
        <f>VLOOKUP(CENSO[[#This Row],[NOME COMUM]],ESPECIES[],2,FALSE)</f>
        <v>Couratari guianensis Aubl.</v>
      </c>
      <c r="F4476" s="64" t="s">
        <v>6</v>
      </c>
      <c r="G4476" s="64">
        <v>132</v>
      </c>
      <c r="H4476" s="97">
        <f>CENSO[[#This Row],[CAP (cm)]]/PI()</f>
        <v>42.016904976260371</v>
      </c>
      <c r="I4476" s="64">
        <v>15</v>
      </c>
      <c r="J4476" s="96">
        <f>(PI()*(CENSO[[#This Row],[DAP (cm)]]^2))/40000</f>
        <v>0.13865578642165921</v>
      </c>
      <c r="K4476" s="96">
        <f>CENSO[[#This Row],[g (m²)]]*CENSO[[#This Row],[H (m)]]*0.7</f>
        <v>1.4558857574274215</v>
      </c>
      <c r="L4476" s="64">
        <v>1</v>
      </c>
      <c r="M4476" s="65">
        <v>366684.59999999899</v>
      </c>
      <c r="N4476" s="87">
        <v>9702485</v>
      </c>
      <c r="O4476" s="98" t="s">
        <v>1225</v>
      </c>
      <c r="P4476" s="87" t="str">
        <f>VLOOKUP(CENSO[[#This Row],[DAP (cm)]],CD[],2,TRUE)</f>
        <v>TORETE</v>
      </c>
      <c r="Q4476" s="87" t="str">
        <f>VLOOKUP(CENSO[[#This Row],[DAP (cm)]],DD[],2,TRUE)</f>
        <v>40├ 50</v>
      </c>
      <c r="R4476" s="87" t="str" cm="1">
        <f t="array" ref="R4476">INDEX(_xlfn.TEXTSPLIT(CENSO[[#This Row],[NOME CIENTIFICO]]," "),1)</f>
        <v>Couratari</v>
      </c>
      <c r="S4476" s="98" t="s">
        <v>1004</v>
      </c>
      <c r="T4476" s="87">
        <f>_xlfn.MINIFS(CENSO[DAP (cm)],CENSO[NOME CIENTIFICO],CENSO[[#This Row],[NOME CIENTIFICO]])</f>
        <v>38.833806114422465</v>
      </c>
      <c r="U44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76" s="87" t="str">
        <f>IF(CENSO[[#This Row],[DAP (cm)]]&lt;CENSO[[#This Row],[DMCE (cm)]],"DAP &lt; DMCE","DAP ≥ DMCE")</f>
        <v>DAP &lt; DMCE</v>
      </c>
      <c r="W4476" s="87" t="str">
        <f>IF(CENSO[[#This Row],[DAP (cm)]]&gt;200, "Superior", "Inferior")</f>
        <v>Inferior</v>
      </c>
      <c r="X4476" s="87" t="str">
        <f>VLOOKUP(CENSO[[#This Row],[NOME COMUM]],ESPECIES[],4,FALSE)</f>
        <v>Não</v>
      </c>
      <c r="Y4476" s="87" t="str">
        <f>IF(IFERROR(VLOOKUP(CENSO[[#This Row],[NOME COMUM]],COMERCIAIS[],2, FALSE), "Não") &lt;&gt; "Não", "Sim", "Não")</f>
        <v>Sim</v>
      </c>
      <c r="Z4476" s="133">
        <f>CENSO[[#This Row],[g (m²)]]/SUM(AEEF[AEEF-UT])</f>
        <v>2.4259794217934533E-4</v>
      </c>
      <c r="AA4476" s="133">
        <f>CENSO[[#This Row],[v (m³)]]/SUM(AEEF[AEEF-UT])</f>
        <v>2.5472783928831254E-3</v>
      </c>
    </row>
    <row r="4477" spans="1:27" ht="14">
      <c r="A4477" s="86">
        <v>1</v>
      </c>
      <c r="B4477" s="86">
        <v>2</v>
      </c>
      <c r="C4477" s="63">
        <v>123</v>
      </c>
      <c r="D4477" s="63">
        <v>4477</v>
      </c>
      <c r="E4477" s="63" t="str">
        <f>VLOOKUP(CENSO[[#This Row],[NOME COMUM]],ESPECIES[],2,FALSE)</f>
        <v>Apuleia leiocarpa (Vogel) J.F.Macbr.</v>
      </c>
      <c r="F4477" s="64" t="s">
        <v>51</v>
      </c>
      <c r="G4477" s="64">
        <v>248</v>
      </c>
      <c r="H4477" s="97">
        <f>CENSO[[#This Row],[CAP (cm)]]/PI()</f>
        <v>78.940851773580093</v>
      </c>
      <c r="I4477" s="64">
        <v>15</v>
      </c>
      <c r="J4477" s="96">
        <f>(PI()*(CENSO[[#This Row],[DAP (cm)]]^2))/40000</f>
        <v>0.48943328099619665</v>
      </c>
      <c r="K4477" s="96">
        <f>CENSO[[#This Row],[g (m²)]]*CENSO[[#This Row],[H (m)]]*0.7</f>
        <v>5.1390494504600639</v>
      </c>
      <c r="L4477" s="64">
        <v>1</v>
      </c>
      <c r="M4477" s="65">
        <v>366649.299999999</v>
      </c>
      <c r="N4477" s="87">
        <v>9702490.5999999903</v>
      </c>
      <c r="O4477" s="87" t="s">
        <v>1228</v>
      </c>
      <c r="P4477" s="87" t="str">
        <f>VLOOKUP(CENSO[[#This Row],[DAP (cm)]],CD[],2,TRUE)</f>
        <v>TORA</v>
      </c>
      <c r="Q4477" s="87" t="str">
        <f>VLOOKUP(CENSO[[#This Row],[DAP (cm)]],DD[],2,TRUE)</f>
        <v>70├ 80</v>
      </c>
      <c r="R4477" s="87" t="str" cm="1">
        <f t="array" ref="R4477">INDEX(_xlfn.TEXTSPLIT(CENSO[[#This Row],[NOME CIENTIFICO]]," "),1)</f>
        <v>Apuleia</v>
      </c>
      <c r="S4477" s="98" t="s">
        <v>1004</v>
      </c>
      <c r="T4477" s="87">
        <f>_xlfn.MINIFS(CENSO[DAP (cm)],CENSO[NOME CIENTIFICO],CENSO[[#This Row],[NOME CIENTIFICO]])</f>
        <v>39.788735772973837</v>
      </c>
      <c r="U44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77" s="87" t="str">
        <f>IF(CENSO[[#This Row],[DAP (cm)]]&lt;CENSO[[#This Row],[DMCE (cm)]],"DAP &lt; DMCE","DAP ≥ DMCE")</f>
        <v>DAP ≥ DMCE</v>
      </c>
      <c r="W4477" s="87" t="str">
        <f>IF(CENSO[[#This Row],[DAP (cm)]]&gt;200, "Superior", "Inferior")</f>
        <v>Inferior</v>
      </c>
      <c r="X4477" s="87" t="str">
        <f>VLOOKUP(CENSO[[#This Row],[NOME COMUM]],ESPECIES[],4,FALSE)</f>
        <v>Não</v>
      </c>
      <c r="Y4477" s="87" t="str">
        <f>IF(IFERROR(VLOOKUP(CENSO[[#This Row],[NOME COMUM]],COMERCIAIS[],2, FALSE), "Não") &lt;&gt; "Não", "Sim", "Não")</f>
        <v>Sim</v>
      </c>
      <c r="Z4477" s="133">
        <f>CENSO[[#This Row],[g (m²)]]/SUM(AEEF[AEEF-UT])</f>
        <v>8.5633286477263882E-4</v>
      </c>
      <c r="AA4477" s="133">
        <f>CENSO[[#This Row],[v (m³)]]/SUM(AEEF[AEEF-UT])</f>
        <v>8.9914950801127068E-3</v>
      </c>
    </row>
    <row r="4478" spans="1:27" ht="14">
      <c r="A4478" s="86">
        <v>1</v>
      </c>
      <c r="B4478" s="86">
        <v>2</v>
      </c>
      <c r="C4478" s="63">
        <v>123</v>
      </c>
      <c r="D4478" s="63">
        <v>4478</v>
      </c>
      <c r="E4478" s="63" t="str">
        <f>VLOOKUP(CENSO[[#This Row],[NOME COMUM]],ESPECIES[],2,FALSE)</f>
        <v>Couratari guianensis Aubl.</v>
      </c>
      <c r="F4478" s="64" t="s">
        <v>6</v>
      </c>
      <c r="G4478" s="64">
        <v>253</v>
      </c>
      <c r="H4478" s="97">
        <f>CENSO[[#This Row],[CAP (cm)]]/PI()</f>
        <v>80.532401204499038</v>
      </c>
      <c r="I4478" s="64">
        <v>22</v>
      </c>
      <c r="J4478" s="96">
        <f>(PI()*(CENSO[[#This Row],[DAP (cm)]]^2))/40000</f>
        <v>0.50936743761845638</v>
      </c>
      <c r="K4478" s="96">
        <f>CENSO[[#This Row],[g (m²)]]*CENSO[[#This Row],[H (m)]]*0.7</f>
        <v>7.844258539324227</v>
      </c>
      <c r="L4478" s="64">
        <v>1</v>
      </c>
      <c r="M4478" s="65">
        <v>366664.799999999</v>
      </c>
      <c r="N4478" s="87">
        <v>9702455.5999999903</v>
      </c>
      <c r="O4478" s="87" t="s">
        <v>1228</v>
      </c>
      <c r="P4478" s="87" t="str">
        <f>VLOOKUP(CENSO[[#This Row],[DAP (cm)]],CD[],2,TRUE)</f>
        <v>TORA</v>
      </c>
      <c r="Q4478" s="87" t="str">
        <f>VLOOKUP(CENSO[[#This Row],[DAP (cm)]],DD[],2,TRUE)</f>
        <v>80├ 90</v>
      </c>
      <c r="R4478" s="87" t="str" cm="1">
        <f t="array" ref="R4478">INDEX(_xlfn.TEXTSPLIT(CENSO[[#This Row],[NOME CIENTIFICO]]," "),1)</f>
        <v>Couratari</v>
      </c>
      <c r="S4478" s="98" t="s">
        <v>1004</v>
      </c>
      <c r="T4478" s="87">
        <f>_xlfn.MINIFS(CENSO[DAP (cm)],CENSO[NOME CIENTIFICO],CENSO[[#This Row],[NOME CIENTIFICO]])</f>
        <v>38.833806114422465</v>
      </c>
      <c r="U44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78" s="87" t="str">
        <f>IF(CENSO[[#This Row],[DAP (cm)]]&lt;CENSO[[#This Row],[DMCE (cm)]],"DAP &lt; DMCE","DAP ≥ DMCE")</f>
        <v>DAP ≥ DMCE</v>
      </c>
      <c r="W4478" s="87" t="str">
        <f>IF(CENSO[[#This Row],[DAP (cm)]]&gt;200, "Superior", "Inferior")</f>
        <v>Inferior</v>
      </c>
      <c r="X4478" s="87" t="str">
        <f>VLOOKUP(CENSO[[#This Row],[NOME COMUM]],ESPECIES[],4,FALSE)</f>
        <v>Não</v>
      </c>
      <c r="Y4478" s="87" t="str">
        <f>IF(IFERROR(VLOOKUP(CENSO[[#This Row],[NOME COMUM]],COMERCIAIS[],2, FALSE), "Não") &lt;&gt; "Não", "Sim", "Não")</f>
        <v>Sim</v>
      </c>
      <c r="Z4478" s="133">
        <f>CENSO[[#This Row],[g (m²)]]/SUM(AEEF[AEEF-UT])</f>
        <v>8.9121049592273379E-4</v>
      </c>
      <c r="AA4478" s="133">
        <f>CENSO[[#This Row],[v (m³)]]/SUM(AEEF[AEEF-UT])</f>
        <v>1.3724641637210098E-2</v>
      </c>
    </row>
    <row r="4479" spans="1:27" ht="14">
      <c r="A4479" s="86">
        <v>1</v>
      </c>
      <c r="B4479" s="86">
        <v>2</v>
      </c>
      <c r="C4479" s="63">
        <v>123</v>
      </c>
      <c r="D4479" s="63">
        <v>4479</v>
      </c>
      <c r="E4479" s="63" t="str">
        <f>VLOOKUP(CENSO[[#This Row],[NOME COMUM]],ESPECIES[],2,FALSE)</f>
        <v>Ocotea cymbarum Kunth</v>
      </c>
      <c r="F4479" s="64" t="s">
        <v>11</v>
      </c>
      <c r="G4479" s="64">
        <v>310</v>
      </c>
      <c r="H4479" s="97">
        <f>CENSO[[#This Row],[CAP (cm)]]/PI()</f>
        <v>98.676064716975105</v>
      </c>
      <c r="I4479" s="64">
        <v>19</v>
      </c>
      <c r="J4479" s="96">
        <f>(PI()*(CENSO[[#This Row],[DAP (cm)]]^2))/40000</f>
        <v>0.7647395015565569</v>
      </c>
      <c r="K4479" s="96">
        <f>CENSO[[#This Row],[g (m²)]]*CENSO[[#This Row],[H (m)]]*0.7</f>
        <v>10.171035370702207</v>
      </c>
      <c r="L4479" s="64">
        <v>2</v>
      </c>
      <c r="M4479" s="65">
        <v>366624.7</v>
      </c>
      <c r="N4479" s="87">
        <v>9702380.6999999899</v>
      </c>
      <c r="O4479" s="87" t="s">
        <v>1228</v>
      </c>
      <c r="P4479" s="87" t="str">
        <f>VLOOKUP(CENSO[[#This Row],[DAP (cm)]],CD[],2,TRUE)</f>
        <v>TORA</v>
      </c>
      <c r="Q4479" s="87" t="str">
        <f>VLOOKUP(CENSO[[#This Row],[DAP (cm)]],DD[],2,TRUE)</f>
        <v>90├ 100</v>
      </c>
      <c r="R4479" s="87" t="str" cm="1">
        <f t="array" ref="R4479">INDEX(_xlfn.TEXTSPLIT(CENSO[[#This Row],[NOME CIENTIFICO]]," "),1)</f>
        <v>Ocotea</v>
      </c>
      <c r="S4479" s="98" t="s">
        <v>1004</v>
      </c>
      <c r="T4479" s="87">
        <f>_xlfn.MINIFS(CENSO[DAP (cm)],CENSO[NOME CIENTIFICO],CENSO[[#This Row],[NOME CIENTIFICO]])</f>
        <v>39.470425886790046</v>
      </c>
      <c r="U44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79" s="87" t="str">
        <f>IF(CENSO[[#This Row],[DAP (cm)]]&lt;CENSO[[#This Row],[DMCE (cm)]],"DAP &lt; DMCE","DAP ≥ DMCE")</f>
        <v>DAP ≥ DMCE</v>
      </c>
      <c r="W4479" s="87" t="str">
        <f>IF(CENSO[[#This Row],[DAP (cm)]]&gt;200, "Superior", "Inferior")</f>
        <v>Inferior</v>
      </c>
      <c r="X4479" s="87" t="str">
        <f>VLOOKUP(CENSO[[#This Row],[NOME COMUM]],ESPECIES[],4,FALSE)</f>
        <v>Não</v>
      </c>
      <c r="Y4479" s="87" t="str">
        <f>IF(IFERROR(VLOOKUP(CENSO[[#This Row],[NOME COMUM]],COMERCIAIS[],2, FALSE), "Não") &lt;&gt; "Não", "Sim", "Não")</f>
        <v>Sim</v>
      </c>
      <c r="Z4479" s="133">
        <f>CENSO[[#This Row],[g (m²)]]/SUM(AEEF[AEEF-UT])</f>
        <v>1.3380201012072475E-3</v>
      </c>
      <c r="AA4479" s="133">
        <f>CENSO[[#This Row],[v (m³)]]/SUM(AEEF[AEEF-UT])</f>
        <v>1.7795667346056393E-2</v>
      </c>
    </row>
    <row r="4480" spans="1:27" ht="14">
      <c r="A4480" s="86">
        <v>1</v>
      </c>
      <c r="B4480" s="86">
        <v>2</v>
      </c>
      <c r="C4480" s="63">
        <v>123</v>
      </c>
      <c r="D4480" s="63">
        <v>4480</v>
      </c>
      <c r="E4480" s="63" t="str">
        <f>VLOOKUP(CENSO[[#This Row],[NOME COMUM]],ESPECIES[],2,FALSE)</f>
        <v>Alexa grandiflora Ducke</v>
      </c>
      <c r="F4480" s="64" t="s">
        <v>13</v>
      </c>
      <c r="G4480" s="64">
        <v>295</v>
      </c>
      <c r="H4480" s="97">
        <f>CENSO[[#This Row],[CAP (cm)]]/PI()</f>
        <v>93.901416424218255</v>
      </c>
      <c r="I4480" s="64">
        <v>19</v>
      </c>
      <c r="J4480" s="96">
        <f>(PI()*(CENSO[[#This Row],[DAP (cm)]]^2))/40000</f>
        <v>0.69252294612860965</v>
      </c>
      <c r="K4480" s="96">
        <f>CENSO[[#This Row],[g (m²)]]*CENSO[[#This Row],[H (m)]]*0.7</f>
        <v>9.2105551835105075</v>
      </c>
      <c r="L4480" s="64">
        <v>1</v>
      </c>
      <c r="M4480" s="65">
        <v>366613.799999999</v>
      </c>
      <c r="N4480" s="87">
        <v>9702385.8000000007</v>
      </c>
      <c r="O4480" s="87" t="s">
        <v>1227</v>
      </c>
      <c r="P4480" s="87" t="str">
        <f>VLOOKUP(CENSO[[#This Row],[DAP (cm)]],CD[],2,TRUE)</f>
        <v>TORA</v>
      </c>
      <c r="Q4480" s="87" t="str">
        <f>VLOOKUP(CENSO[[#This Row],[DAP (cm)]],DD[],2,TRUE)</f>
        <v>90├ 100</v>
      </c>
      <c r="R4480" s="87" t="str" cm="1">
        <f t="array" ref="R4480">INDEX(_xlfn.TEXTSPLIT(CENSO[[#This Row],[NOME CIENTIFICO]]," "),1)</f>
        <v>Alexa</v>
      </c>
      <c r="S4480" s="98" t="s">
        <v>1004</v>
      </c>
      <c r="T4480" s="87">
        <f>_xlfn.MINIFS(CENSO[DAP (cm)],CENSO[NOME CIENTIFICO],CENSO[[#This Row],[NOME CIENTIFICO]])</f>
        <v>39.788735772973837</v>
      </c>
      <c r="U44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80" s="87" t="str">
        <f>IF(CENSO[[#This Row],[DAP (cm)]]&lt;CENSO[[#This Row],[DMCE (cm)]],"DAP &lt; DMCE","DAP ≥ DMCE")</f>
        <v>DAP ≥ DMCE</v>
      </c>
      <c r="W4480" s="87" t="str">
        <f>IF(CENSO[[#This Row],[DAP (cm)]]&gt;200, "Superior", "Inferior")</f>
        <v>Inferior</v>
      </c>
      <c r="X4480" s="87" t="str">
        <f>VLOOKUP(CENSO[[#This Row],[NOME COMUM]],ESPECIES[],4,FALSE)</f>
        <v>Não</v>
      </c>
      <c r="Y4480" s="87" t="str">
        <f>IF(IFERROR(VLOOKUP(CENSO[[#This Row],[NOME COMUM]],COMERCIAIS[],2, FALSE), "Não") &lt;&gt; "Não", "Sim", "Não")</f>
        <v>Não</v>
      </c>
      <c r="Z4480" s="133">
        <f>CENSO[[#This Row],[g (m²)]]/SUM(AEEF[AEEF-UT])</f>
        <v>1.2116670063221722E-3</v>
      </c>
      <c r="AA4480" s="133">
        <f>CENSO[[#This Row],[v (m³)]]/SUM(AEEF[AEEF-UT])</f>
        <v>1.6115171184084891E-2</v>
      </c>
    </row>
    <row r="4481" spans="1:27" ht="14">
      <c r="A4481" s="86">
        <v>1</v>
      </c>
      <c r="B4481" s="86">
        <v>2</v>
      </c>
      <c r="C4481" s="63">
        <v>123</v>
      </c>
      <c r="D4481" s="63">
        <v>4481</v>
      </c>
      <c r="E4481" s="63" t="str">
        <f>VLOOKUP(CENSO[[#This Row],[NOME COMUM]],ESPECIES[],2,FALSE)</f>
        <v>Alexa grandiflora Ducke</v>
      </c>
      <c r="F4481" s="64" t="s">
        <v>13</v>
      </c>
      <c r="G4481" s="64">
        <v>286</v>
      </c>
      <c r="H4481" s="97">
        <f>CENSO[[#This Row],[CAP (cm)]]/PI()</f>
        <v>91.036627448564133</v>
      </c>
      <c r="I4481" s="64">
        <v>19</v>
      </c>
      <c r="J4481" s="96">
        <f>(PI()*(CENSO[[#This Row],[DAP (cm)]]^2))/40000</f>
        <v>0.65091188625723362</v>
      </c>
      <c r="K4481" s="96">
        <f>CENSO[[#This Row],[g (m²)]]*CENSO[[#This Row],[H (m)]]*0.7</f>
        <v>8.6571280872212064</v>
      </c>
      <c r="L4481" s="64">
        <v>1</v>
      </c>
      <c r="M4481" s="65">
        <v>366610</v>
      </c>
      <c r="N4481" s="87">
        <v>9702367.6999999899</v>
      </c>
      <c r="O4481" s="87" t="s">
        <v>1227</v>
      </c>
      <c r="P4481" s="87" t="str">
        <f>VLOOKUP(CENSO[[#This Row],[DAP (cm)]],CD[],2,TRUE)</f>
        <v>TORA</v>
      </c>
      <c r="Q4481" s="87" t="str">
        <f>VLOOKUP(CENSO[[#This Row],[DAP (cm)]],DD[],2,TRUE)</f>
        <v>90├ 100</v>
      </c>
      <c r="R4481" s="87" t="str" cm="1">
        <f t="array" ref="R4481">INDEX(_xlfn.TEXTSPLIT(CENSO[[#This Row],[NOME CIENTIFICO]]," "),1)</f>
        <v>Alexa</v>
      </c>
      <c r="S4481" s="98" t="s">
        <v>1004</v>
      </c>
      <c r="T4481" s="87">
        <f>_xlfn.MINIFS(CENSO[DAP (cm)],CENSO[NOME CIENTIFICO],CENSO[[#This Row],[NOME CIENTIFICO]])</f>
        <v>39.788735772973837</v>
      </c>
      <c r="U44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81" s="87" t="str">
        <f>IF(CENSO[[#This Row],[DAP (cm)]]&lt;CENSO[[#This Row],[DMCE (cm)]],"DAP &lt; DMCE","DAP ≥ DMCE")</f>
        <v>DAP ≥ DMCE</v>
      </c>
      <c r="W4481" s="87" t="str">
        <f>IF(CENSO[[#This Row],[DAP (cm)]]&gt;200, "Superior", "Inferior")</f>
        <v>Inferior</v>
      </c>
      <c r="X4481" s="87" t="str">
        <f>VLOOKUP(CENSO[[#This Row],[NOME COMUM]],ESPECIES[],4,FALSE)</f>
        <v>Não</v>
      </c>
      <c r="Y4481" s="87" t="str">
        <f>IF(IFERROR(VLOOKUP(CENSO[[#This Row],[NOME COMUM]],COMERCIAIS[],2, FALSE), "Não") &lt;&gt; "Não", "Sim", "Não")</f>
        <v>Não</v>
      </c>
      <c r="Z4481" s="133">
        <f>CENSO[[#This Row],[g (m²)]]/SUM(AEEF[AEEF-UT])</f>
        <v>1.1388625618974824E-3</v>
      </c>
      <c r="AA4481" s="133">
        <f>CENSO[[#This Row],[v (m³)]]/SUM(AEEF[AEEF-UT])</f>
        <v>1.5146872073236515E-2</v>
      </c>
    </row>
    <row r="4482" spans="1:27" ht="14">
      <c r="A4482" s="86">
        <v>1</v>
      </c>
      <c r="B4482" s="86">
        <v>2</v>
      </c>
      <c r="C4482" s="63">
        <v>123</v>
      </c>
      <c r="D4482" s="63">
        <v>4482</v>
      </c>
      <c r="E4482" s="63" t="str">
        <f>VLOOKUP(CENSO[[#This Row],[NOME COMUM]],ESPECIES[],2,FALSE)</f>
        <v>Ocotea cymbarum Kunth</v>
      </c>
      <c r="F4482" s="64" t="s">
        <v>11</v>
      </c>
      <c r="G4482" s="64">
        <v>186</v>
      </c>
      <c r="H4482" s="97">
        <f>CENSO[[#This Row],[CAP (cm)]]/PI()</f>
        <v>59.205638830185066</v>
      </c>
      <c r="I4482" s="64">
        <v>15</v>
      </c>
      <c r="J4482" s="96">
        <f>(PI()*(CENSO[[#This Row],[DAP (cm)]]^2))/40000</f>
        <v>0.27530622056036053</v>
      </c>
      <c r="K4482" s="96">
        <f>CENSO[[#This Row],[g (m²)]]*CENSO[[#This Row],[H (m)]]*0.7</f>
        <v>2.8907153158837851</v>
      </c>
      <c r="L4482" s="64">
        <v>1</v>
      </c>
      <c r="M4482" s="65">
        <v>366613.59999999899</v>
      </c>
      <c r="N4482" s="87">
        <v>9702363.8000000007</v>
      </c>
      <c r="O4482" s="87" t="s">
        <v>1228</v>
      </c>
      <c r="P4482" s="87" t="str">
        <f>VLOOKUP(CENSO[[#This Row],[DAP (cm)]],CD[],2,TRUE)</f>
        <v>TORA</v>
      </c>
      <c r="Q4482" s="87" t="str">
        <f>VLOOKUP(CENSO[[#This Row],[DAP (cm)]],DD[],2,TRUE)</f>
        <v>50├ 60</v>
      </c>
      <c r="R4482" s="87" t="str" cm="1">
        <f t="array" ref="R4482">INDEX(_xlfn.TEXTSPLIT(CENSO[[#This Row],[NOME CIENTIFICO]]," "),1)</f>
        <v>Ocotea</v>
      </c>
      <c r="S4482" s="98" t="s">
        <v>1004</v>
      </c>
      <c r="T4482" s="87">
        <f>_xlfn.MINIFS(CENSO[DAP (cm)],CENSO[NOME CIENTIFICO],CENSO[[#This Row],[NOME CIENTIFICO]])</f>
        <v>39.470425886790046</v>
      </c>
      <c r="U44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82" s="87" t="str">
        <f>IF(CENSO[[#This Row],[DAP (cm)]]&lt;CENSO[[#This Row],[DMCE (cm)]],"DAP &lt; DMCE","DAP ≥ DMCE")</f>
        <v>DAP ≥ DMCE</v>
      </c>
      <c r="W4482" s="87" t="str">
        <f>IF(CENSO[[#This Row],[DAP (cm)]]&gt;200, "Superior", "Inferior")</f>
        <v>Inferior</v>
      </c>
      <c r="X4482" s="87" t="str">
        <f>VLOOKUP(CENSO[[#This Row],[NOME COMUM]],ESPECIES[],4,FALSE)</f>
        <v>Não</v>
      </c>
      <c r="Y4482" s="87" t="str">
        <f>IF(IFERROR(VLOOKUP(CENSO[[#This Row],[NOME COMUM]],COMERCIAIS[],2, FALSE), "Não") &lt;&gt; "Não", "Sim", "Não")</f>
        <v>Sim</v>
      </c>
      <c r="Z4482" s="133">
        <f>CENSO[[#This Row],[g (m²)]]/SUM(AEEF[AEEF-UT])</f>
        <v>4.8168723643460915E-4</v>
      </c>
      <c r="AA4482" s="133">
        <f>CENSO[[#This Row],[v (m³)]]/SUM(AEEF[AEEF-UT])</f>
        <v>5.0577159825633952E-3</v>
      </c>
    </row>
    <row r="4483" spans="1:27" ht="14">
      <c r="A4483" s="86">
        <v>1</v>
      </c>
      <c r="B4483" s="86">
        <v>2</v>
      </c>
      <c r="C4483" s="63">
        <v>123</v>
      </c>
      <c r="D4483" s="63">
        <v>4483</v>
      </c>
      <c r="E4483" s="63" t="str">
        <f>VLOOKUP(CENSO[[#This Row],[NOME COMUM]],ESPECIES[],2,FALSE)</f>
        <v>Alexa grandiflora Ducke</v>
      </c>
      <c r="F4483" s="64" t="s">
        <v>13</v>
      </c>
      <c r="G4483" s="64">
        <v>284</v>
      </c>
      <c r="H4483" s="97">
        <f>CENSO[[#This Row],[CAP (cm)]]/PI()</f>
        <v>90.400007676196552</v>
      </c>
      <c r="I4483" s="64">
        <v>18</v>
      </c>
      <c r="J4483" s="96">
        <f>(PI()*(CENSO[[#This Row],[DAP (cm)]]^2))/40000</f>
        <v>0.64184005450099546</v>
      </c>
      <c r="K4483" s="96">
        <f>CENSO[[#This Row],[g (m²)]]*CENSO[[#This Row],[H (m)]]*0.7</f>
        <v>8.0871846867125434</v>
      </c>
      <c r="L4483" s="64">
        <v>1</v>
      </c>
      <c r="M4483" s="65">
        <v>366590.09999999899</v>
      </c>
      <c r="N4483" s="87">
        <v>9702372.6999999899</v>
      </c>
      <c r="O4483" s="87" t="s">
        <v>1227</v>
      </c>
      <c r="P4483" s="87" t="str">
        <f>VLOOKUP(CENSO[[#This Row],[DAP (cm)]],CD[],2,TRUE)</f>
        <v>TORA</v>
      </c>
      <c r="Q4483" s="87" t="str">
        <f>VLOOKUP(CENSO[[#This Row],[DAP (cm)]],DD[],2,TRUE)</f>
        <v>90├ 100</v>
      </c>
      <c r="R4483" s="87" t="str" cm="1">
        <f t="array" ref="R4483">INDEX(_xlfn.TEXTSPLIT(CENSO[[#This Row],[NOME CIENTIFICO]]," "),1)</f>
        <v>Alexa</v>
      </c>
      <c r="S4483" s="98" t="s">
        <v>1004</v>
      </c>
      <c r="T4483" s="87">
        <f>_xlfn.MINIFS(CENSO[DAP (cm)],CENSO[NOME CIENTIFICO],CENSO[[#This Row],[NOME CIENTIFICO]])</f>
        <v>39.788735772973837</v>
      </c>
      <c r="U44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83" s="87" t="str">
        <f>IF(CENSO[[#This Row],[DAP (cm)]]&lt;CENSO[[#This Row],[DMCE (cm)]],"DAP &lt; DMCE","DAP ≥ DMCE")</f>
        <v>DAP ≥ DMCE</v>
      </c>
      <c r="W4483" s="87" t="str">
        <f>IF(CENSO[[#This Row],[DAP (cm)]]&gt;200, "Superior", "Inferior")</f>
        <v>Inferior</v>
      </c>
      <c r="X4483" s="87" t="str">
        <f>VLOOKUP(CENSO[[#This Row],[NOME COMUM]],ESPECIES[],4,FALSE)</f>
        <v>Não</v>
      </c>
      <c r="Y4483" s="87" t="str">
        <f>IF(IFERROR(VLOOKUP(CENSO[[#This Row],[NOME COMUM]],COMERCIAIS[],2, FALSE), "Não") &lt;&gt; "Não", "Sim", "Não")</f>
        <v>Não</v>
      </c>
      <c r="Z4483" s="133">
        <f>CENSO[[#This Row],[g (m²)]]/SUM(AEEF[AEEF-UT])</f>
        <v>1.122990107002828E-3</v>
      </c>
      <c r="AA4483" s="133">
        <f>CENSO[[#This Row],[v (m³)]]/SUM(AEEF[AEEF-UT])</f>
        <v>1.4149675348235633E-2</v>
      </c>
    </row>
    <row r="4484" spans="1:27" ht="14">
      <c r="A4484" s="86">
        <v>1</v>
      </c>
      <c r="B4484" s="86">
        <v>2</v>
      </c>
      <c r="C4484" s="63">
        <v>123</v>
      </c>
      <c r="D4484" s="63">
        <v>4484</v>
      </c>
      <c r="E4484" s="63" t="str">
        <f>VLOOKUP(CENSO[[#This Row],[NOME COMUM]],ESPECIES[],2,FALSE)</f>
        <v>Erisma uncinatum Warm.</v>
      </c>
      <c r="F4484" s="64" t="s">
        <v>98</v>
      </c>
      <c r="G4484" s="64">
        <v>170</v>
      </c>
      <c r="H4484" s="97">
        <f>CENSO[[#This Row],[CAP (cm)]]/PI()</f>
        <v>54.112680651244418</v>
      </c>
      <c r="I4484" s="64">
        <v>13</v>
      </c>
      <c r="J4484" s="96">
        <f>(PI()*(CENSO[[#This Row],[DAP (cm)]]^2))/40000</f>
        <v>0.2299788927677888</v>
      </c>
      <c r="K4484" s="96">
        <f>CENSO[[#This Row],[g (m²)]]*CENSO[[#This Row],[H (m)]]*0.7</f>
        <v>2.0928079241868782</v>
      </c>
      <c r="L4484" s="64">
        <v>1</v>
      </c>
      <c r="M4484" s="65">
        <v>366666.09999999899</v>
      </c>
      <c r="N4484" s="87">
        <v>9702437.5999999903</v>
      </c>
      <c r="O4484" s="87" t="s">
        <v>1228</v>
      </c>
      <c r="P4484" s="87" t="str">
        <f>VLOOKUP(CENSO[[#This Row],[DAP (cm)]],CD[],2,TRUE)</f>
        <v>TORA</v>
      </c>
      <c r="Q4484" s="87" t="str">
        <f>VLOOKUP(CENSO[[#This Row],[DAP (cm)]],DD[],2,TRUE)</f>
        <v>50├ 60</v>
      </c>
      <c r="R4484" s="87" t="str" cm="1">
        <f t="array" ref="R4484">INDEX(_xlfn.TEXTSPLIT(CENSO[[#This Row],[NOME CIENTIFICO]]," "),1)</f>
        <v>Erisma</v>
      </c>
      <c r="S4484" s="98" t="s">
        <v>1004</v>
      </c>
      <c r="T4484" s="87">
        <f>_xlfn.MINIFS(CENSO[DAP (cm)],CENSO[NOME CIENTIFICO],CENSO[[#This Row],[NOME CIENTIFICO]])</f>
        <v>41.38028520389279</v>
      </c>
      <c r="U44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484" s="87" t="str">
        <f>IF(CENSO[[#This Row],[DAP (cm)]]&lt;CENSO[[#This Row],[DMCE (cm)]],"DAP &lt; DMCE","DAP ≥ DMCE")</f>
        <v>DAP ≥ DMCE</v>
      </c>
      <c r="W4484" s="87" t="str">
        <f>IF(CENSO[[#This Row],[DAP (cm)]]&gt;200, "Superior", "Inferior")</f>
        <v>Inferior</v>
      </c>
      <c r="X4484" s="87" t="str">
        <f>VLOOKUP(CENSO[[#This Row],[NOME COMUM]],ESPECIES[],4,FALSE)</f>
        <v>Não</v>
      </c>
      <c r="Y4484" s="87" t="str">
        <f>IF(IFERROR(VLOOKUP(CENSO[[#This Row],[NOME COMUM]],COMERCIAIS[],2, FALSE), "Não") &lt;&gt; "Não", "Sim", "Não")</f>
        <v>Sim</v>
      </c>
      <c r="Z4484" s="133">
        <f>CENSO[[#This Row],[g (m²)]]/SUM(AEEF[AEEF-UT])</f>
        <v>4.0238065478553035E-4</v>
      </c>
      <c r="AA4484" s="133">
        <f>CENSO[[#This Row],[v (m³)]]/SUM(AEEF[AEEF-UT])</f>
        <v>3.6616639585483265E-3</v>
      </c>
    </row>
    <row r="4485" spans="1:27" ht="14">
      <c r="A4485" s="86">
        <v>1</v>
      </c>
      <c r="B4485" s="86">
        <v>2</v>
      </c>
      <c r="C4485" s="63">
        <v>123</v>
      </c>
      <c r="D4485" s="63">
        <v>4485</v>
      </c>
      <c r="E4485" s="63" t="str">
        <f>VLOOKUP(CENSO[[#This Row],[NOME COMUM]],ESPECIES[],2,FALSE)</f>
        <v>Pouteria sp.</v>
      </c>
      <c r="F4485" s="64" t="s">
        <v>83</v>
      </c>
      <c r="G4485" s="64">
        <v>238</v>
      </c>
      <c r="H4485" s="97">
        <f>CENSO[[#This Row],[CAP (cm)]]/PI()</f>
        <v>75.757752911742188</v>
      </c>
      <c r="I4485" s="64">
        <v>20</v>
      </c>
      <c r="J4485" s="96">
        <f>(PI()*(CENSO[[#This Row],[DAP (cm)]]^2))/40000</f>
        <v>0.45075862982486603</v>
      </c>
      <c r="K4485" s="96">
        <f>CENSO[[#This Row],[g (m²)]]*CENSO[[#This Row],[H (m)]]*0.7</f>
        <v>6.3106208175481244</v>
      </c>
      <c r="L4485" s="64">
        <v>1</v>
      </c>
      <c r="M4485" s="65">
        <v>366530.59999999899</v>
      </c>
      <c r="N4485" s="87">
        <v>9702275.9000000004</v>
      </c>
      <c r="O4485" s="87" t="s">
        <v>1227</v>
      </c>
      <c r="P4485" s="87" t="str">
        <f>VLOOKUP(CENSO[[#This Row],[DAP (cm)]],CD[],2,TRUE)</f>
        <v>TORA</v>
      </c>
      <c r="Q4485" s="87" t="str">
        <f>VLOOKUP(CENSO[[#This Row],[DAP (cm)]],DD[],2,TRUE)</f>
        <v>70├ 80</v>
      </c>
      <c r="R4485" s="87" t="str" cm="1">
        <f t="array" ref="R4485">INDEX(_xlfn.TEXTSPLIT(CENSO[[#This Row],[NOME CIENTIFICO]]," "),1)</f>
        <v>Pouteria</v>
      </c>
      <c r="S4485" s="98" t="s">
        <v>1004</v>
      </c>
      <c r="T4485" s="87">
        <f>_xlfn.MINIFS(CENSO[DAP (cm)],CENSO[NOME CIENTIFICO],CENSO[[#This Row],[NOME CIENTIFICO]])</f>
        <v>39.788735772973837</v>
      </c>
      <c r="U44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85" s="87" t="str">
        <f>IF(CENSO[[#This Row],[DAP (cm)]]&lt;CENSO[[#This Row],[DMCE (cm)]],"DAP &lt; DMCE","DAP ≥ DMCE")</f>
        <v>DAP ≥ DMCE</v>
      </c>
      <c r="W4485" s="87" t="str">
        <f>IF(CENSO[[#This Row],[DAP (cm)]]&gt;200, "Superior", "Inferior")</f>
        <v>Inferior</v>
      </c>
      <c r="X4485" s="87" t="str">
        <f>VLOOKUP(CENSO[[#This Row],[NOME COMUM]],ESPECIES[],4,FALSE)</f>
        <v>Não</v>
      </c>
      <c r="Y4485" s="87" t="str">
        <f>IF(IFERROR(VLOOKUP(CENSO[[#This Row],[NOME COMUM]],COMERCIAIS[],2, FALSE), "Não") &lt;&gt; "Não", "Sim", "Não")</f>
        <v>Não</v>
      </c>
      <c r="Z4485" s="133">
        <f>CENSO[[#This Row],[g (m²)]]/SUM(AEEF[AEEF-UT])</f>
        <v>7.886660833796395E-4</v>
      </c>
      <c r="AA4485" s="133">
        <f>CENSO[[#This Row],[v (m³)]]/SUM(AEEF[AEEF-UT])</f>
        <v>1.1041325167314953E-2</v>
      </c>
    </row>
    <row r="4486" spans="1:27" ht="14">
      <c r="A4486" s="86">
        <v>1</v>
      </c>
      <c r="B4486" s="86">
        <v>2</v>
      </c>
      <c r="C4486" s="63">
        <v>123</v>
      </c>
      <c r="D4486" s="63">
        <v>4486</v>
      </c>
      <c r="E4486" s="63" t="str">
        <f>VLOOKUP(CENSO[[#This Row],[NOME COMUM]],ESPECIES[],2,FALSE)</f>
        <v>Alexa grandiflora Ducke</v>
      </c>
      <c r="F4486" s="64" t="s">
        <v>13</v>
      </c>
      <c r="G4486" s="64">
        <v>307</v>
      </c>
      <c r="H4486" s="97">
        <f>CENSO[[#This Row],[CAP (cm)]]/PI()</f>
        <v>97.721135058423741</v>
      </c>
      <c r="I4486" s="64">
        <v>16</v>
      </c>
      <c r="J4486" s="96">
        <f>(PI()*(CENSO[[#This Row],[DAP (cm)]]^2))/40000</f>
        <v>0.75000971157340224</v>
      </c>
      <c r="K4486" s="96">
        <f>CENSO[[#This Row],[g (m²)]]*CENSO[[#This Row],[H (m)]]*0.7</f>
        <v>8.4001087696221042</v>
      </c>
      <c r="L4486" s="64">
        <v>2</v>
      </c>
      <c r="M4486" s="65">
        <v>366559.9</v>
      </c>
      <c r="N4486" s="87">
        <v>9702245.5</v>
      </c>
      <c r="O4486" s="87" t="s">
        <v>1227</v>
      </c>
      <c r="P4486" s="87" t="str">
        <f>VLOOKUP(CENSO[[#This Row],[DAP (cm)]],CD[],2,TRUE)</f>
        <v>TORA</v>
      </c>
      <c r="Q4486" s="87" t="str">
        <f>VLOOKUP(CENSO[[#This Row],[DAP (cm)]],DD[],2,TRUE)</f>
        <v>90├ 100</v>
      </c>
      <c r="R4486" s="87" t="str" cm="1">
        <f t="array" ref="R4486">INDEX(_xlfn.TEXTSPLIT(CENSO[[#This Row],[NOME CIENTIFICO]]," "),1)</f>
        <v>Alexa</v>
      </c>
      <c r="S4486" s="98" t="s">
        <v>1004</v>
      </c>
      <c r="T4486" s="87">
        <f>_xlfn.MINIFS(CENSO[DAP (cm)],CENSO[NOME CIENTIFICO],CENSO[[#This Row],[NOME CIENTIFICO]])</f>
        <v>39.788735772973837</v>
      </c>
      <c r="U44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86" s="87" t="str">
        <f>IF(CENSO[[#This Row],[DAP (cm)]]&lt;CENSO[[#This Row],[DMCE (cm)]],"DAP &lt; DMCE","DAP ≥ DMCE")</f>
        <v>DAP ≥ DMCE</v>
      </c>
      <c r="W4486" s="87" t="str">
        <f>IF(CENSO[[#This Row],[DAP (cm)]]&gt;200, "Superior", "Inferior")</f>
        <v>Inferior</v>
      </c>
      <c r="X4486" s="87" t="str">
        <f>VLOOKUP(CENSO[[#This Row],[NOME COMUM]],ESPECIES[],4,FALSE)</f>
        <v>Não</v>
      </c>
      <c r="Y4486" s="87" t="str">
        <f>IF(IFERROR(VLOOKUP(CENSO[[#This Row],[NOME COMUM]],COMERCIAIS[],2, FALSE), "Não") &lt;&gt; "Não", "Sim", "Não")</f>
        <v>Não</v>
      </c>
      <c r="Z4486" s="133">
        <f>CENSO[[#This Row],[g (m²)]]/SUM(AEEF[AEEF-UT])</f>
        <v>1.3122482468125069E-3</v>
      </c>
      <c r="AA4486" s="133">
        <f>CENSO[[#This Row],[v (m³)]]/SUM(AEEF[AEEF-UT])</f>
        <v>1.4697180364300075E-2</v>
      </c>
    </row>
    <row r="4487" spans="1:27" ht="14">
      <c r="A4487" s="86">
        <v>1</v>
      </c>
      <c r="B4487" s="86">
        <v>2</v>
      </c>
      <c r="C4487" s="63">
        <v>123</v>
      </c>
      <c r="D4487" s="63">
        <v>4487</v>
      </c>
      <c r="E4487" s="63" t="str">
        <f>VLOOKUP(CENSO[[#This Row],[NOME COMUM]],ESPECIES[],2,FALSE)</f>
        <v>Alexa grandiflora Ducke</v>
      </c>
      <c r="F4487" s="64" t="s">
        <v>13</v>
      </c>
      <c r="G4487" s="64">
        <v>215</v>
      </c>
      <c r="H4487" s="97">
        <f>CENSO[[#This Row],[CAP (cm)]]/PI()</f>
        <v>68.436625529514998</v>
      </c>
      <c r="I4487" s="64">
        <v>18</v>
      </c>
      <c r="J4487" s="96">
        <f>(PI()*(CENSO[[#This Row],[DAP (cm)]]^2))/40000</f>
        <v>0.36784686222114316</v>
      </c>
      <c r="K4487" s="96">
        <f>CENSO[[#This Row],[g (m²)]]*CENSO[[#This Row],[H (m)]]*0.7</f>
        <v>4.6348704639864033</v>
      </c>
      <c r="L4487" s="64">
        <v>1</v>
      </c>
      <c r="M4487" s="65">
        <v>366532.9</v>
      </c>
      <c r="N4487" s="87">
        <v>9702219.5999999903</v>
      </c>
      <c r="O4487" s="87" t="s">
        <v>1227</v>
      </c>
      <c r="P4487" s="87" t="str">
        <f>VLOOKUP(CENSO[[#This Row],[DAP (cm)]],CD[],2,TRUE)</f>
        <v>TORA</v>
      </c>
      <c r="Q4487" s="87" t="str">
        <f>VLOOKUP(CENSO[[#This Row],[DAP (cm)]],DD[],2,TRUE)</f>
        <v>60├ 70</v>
      </c>
      <c r="R4487" s="87" t="str" cm="1">
        <f t="array" ref="R4487">INDEX(_xlfn.TEXTSPLIT(CENSO[[#This Row],[NOME CIENTIFICO]]," "),1)</f>
        <v>Alexa</v>
      </c>
      <c r="S4487" s="98" t="s">
        <v>1004</v>
      </c>
      <c r="T4487" s="87">
        <f>_xlfn.MINIFS(CENSO[DAP (cm)],CENSO[NOME CIENTIFICO],CENSO[[#This Row],[NOME CIENTIFICO]])</f>
        <v>39.788735772973837</v>
      </c>
      <c r="U44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87" s="87" t="str">
        <f>IF(CENSO[[#This Row],[DAP (cm)]]&lt;CENSO[[#This Row],[DMCE (cm)]],"DAP &lt; DMCE","DAP ≥ DMCE")</f>
        <v>DAP ≥ DMCE</v>
      </c>
      <c r="W4487" s="87" t="str">
        <f>IF(CENSO[[#This Row],[DAP (cm)]]&gt;200, "Superior", "Inferior")</f>
        <v>Inferior</v>
      </c>
      <c r="X4487" s="87" t="str">
        <f>VLOOKUP(CENSO[[#This Row],[NOME COMUM]],ESPECIES[],4,FALSE)</f>
        <v>Não</v>
      </c>
      <c r="Y4487" s="87" t="str">
        <f>IF(IFERROR(VLOOKUP(CENSO[[#This Row],[NOME COMUM]],COMERCIAIS[],2, FALSE), "Não") &lt;&gt; "Não", "Sim", "Não")</f>
        <v>Não</v>
      </c>
      <c r="Z4487" s="133">
        <f>CENSO[[#This Row],[g (m²)]]/SUM(AEEF[AEEF-UT])</f>
        <v>6.436001995661295E-4</v>
      </c>
      <c r="AA4487" s="133">
        <f>CENSO[[#This Row],[v (m³)]]/SUM(AEEF[AEEF-UT])</f>
        <v>8.1093625145332304E-3</v>
      </c>
    </row>
    <row r="4488" spans="1:27" ht="14">
      <c r="A4488" s="86">
        <v>1</v>
      </c>
      <c r="B4488" s="86">
        <v>2</v>
      </c>
      <c r="C4488" s="63">
        <v>123</v>
      </c>
      <c r="D4488" s="63">
        <v>4488</v>
      </c>
      <c r="E4488" s="63" t="str">
        <f>VLOOKUP(CENSO[[#This Row],[NOME COMUM]],ESPECIES[],2,FALSE)</f>
        <v>Tachigali myrmecophila Ducke</v>
      </c>
      <c r="F4488" s="64" t="s">
        <v>14</v>
      </c>
      <c r="G4488" s="64">
        <v>200</v>
      </c>
      <c r="H4488" s="97">
        <f>CENSO[[#This Row],[CAP (cm)]]/PI()</f>
        <v>63.661977236758133</v>
      </c>
      <c r="I4488" s="64">
        <v>18</v>
      </c>
      <c r="J4488" s="96">
        <f>(PI()*(CENSO[[#This Row],[DAP (cm)]]^2))/40000</f>
        <v>0.31830988618379064</v>
      </c>
      <c r="K4488" s="96">
        <f>CENSO[[#This Row],[g (m²)]]*CENSO[[#This Row],[H (m)]]*0.7</f>
        <v>4.0107045659157619</v>
      </c>
      <c r="L4488" s="64">
        <v>1</v>
      </c>
      <c r="M4488" s="65">
        <v>366533.2</v>
      </c>
      <c r="N4488" s="87">
        <v>9702202.9000000004</v>
      </c>
      <c r="O4488" s="87" t="s">
        <v>1228</v>
      </c>
      <c r="P4488" s="87" t="str">
        <f>VLOOKUP(CENSO[[#This Row],[DAP (cm)]],CD[],2,TRUE)</f>
        <v>TORA</v>
      </c>
      <c r="Q4488" s="87" t="str">
        <f>VLOOKUP(CENSO[[#This Row],[DAP (cm)]],DD[],2,TRUE)</f>
        <v>60├ 70</v>
      </c>
      <c r="R4488" s="87" t="str" cm="1">
        <f t="array" ref="R4488">INDEX(_xlfn.TEXTSPLIT(CENSO[[#This Row],[NOME CIENTIFICO]]," "),1)</f>
        <v>Tachigali</v>
      </c>
      <c r="S4488" s="98" t="s">
        <v>1004</v>
      </c>
      <c r="T4488" s="87">
        <f>_xlfn.MINIFS(CENSO[DAP (cm)],CENSO[NOME CIENTIFICO],CENSO[[#This Row],[NOME CIENTIFICO]])</f>
        <v>39.152116000606256</v>
      </c>
      <c r="U44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88" s="87" t="str">
        <f>IF(CENSO[[#This Row],[DAP (cm)]]&lt;CENSO[[#This Row],[DMCE (cm)]],"DAP &lt; DMCE","DAP ≥ DMCE")</f>
        <v>DAP ≥ DMCE</v>
      </c>
      <c r="W4488" s="87" t="str">
        <f>IF(CENSO[[#This Row],[DAP (cm)]]&gt;200, "Superior", "Inferior")</f>
        <v>Inferior</v>
      </c>
      <c r="X4488" s="87" t="str">
        <f>VLOOKUP(CENSO[[#This Row],[NOME COMUM]],ESPECIES[],4,FALSE)</f>
        <v>Não</v>
      </c>
      <c r="Y4488" s="87" t="str">
        <f>IF(IFERROR(VLOOKUP(CENSO[[#This Row],[NOME COMUM]],COMERCIAIS[],2, FALSE), "Não") &lt;&gt; "Não", "Sim", "Não")</f>
        <v>Sim</v>
      </c>
      <c r="Z4488" s="133">
        <f>CENSO[[#This Row],[g (m²)]]/SUM(AEEF[AEEF-UT])</f>
        <v>5.5692824191768894E-4</v>
      </c>
      <c r="AA4488" s="133">
        <f>CENSO[[#This Row],[v (m³)]]/SUM(AEEF[AEEF-UT])</f>
        <v>7.0172958481628809E-3</v>
      </c>
    </row>
    <row r="4489" spans="1:27" ht="14">
      <c r="A4489" s="86">
        <v>1</v>
      </c>
      <c r="B4489" s="86">
        <v>2</v>
      </c>
      <c r="C4489" s="63">
        <v>123</v>
      </c>
      <c r="D4489" s="63">
        <v>4489</v>
      </c>
      <c r="E4489" s="63" t="str">
        <f>VLOOKUP(CENSO[[#This Row],[NOME COMUM]],ESPECIES[],2,FALSE)</f>
        <v>Tachigali myrmecophila Ducke</v>
      </c>
      <c r="F4489" s="64" t="s">
        <v>14</v>
      </c>
      <c r="G4489" s="64">
        <v>283</v>
      </c>
      <c r="H4489" s="97">
        <f>CENSO[[#This Row],[CAP (cm)]]/PI()</f>
        <v>90.081697790012768</v>
      </c>
      <c r="I4489" s="64">
        <v>15</v>
      </c>
      <c r="J4489" s="96">
        <f>(PI()*(CENSO[[#This Row],[DAP (cm)]]^2))/40000</f>
        <v>0.6373280118643404</v>
      </c>
      <c r="K4489" s="96">
        <f>CENSO[[#This Row],[g (m²)]]*CENSO[[#This Row],[H (m)]]*0.7</f>
        <v>6.6919441245755733</v>
      </c>
      <c r="L4489" s="64">
        <v>2</v>
      </c>
      <c r="M4489" s="65">
        <v>366505.7</v>
      </c>
      <c r="N4489" s="87">
        <v>9702124.0999999903</v>
      </c>
      <c r="O4489" s="87" t="s">
        <v>1228</v>
      </c>
      <c r="P4489" s="87" t="str">
        <f>VLOOKUP(CENSO[[#This Row],[DAP (cm)]],CD[],2,TRUE)</f>
        <v>TORA</v>
      </c>
      <c r="Q4489" s="87" t="str">
        <f>VLOOKUP(CENSO[[#This Row],[DAP (cm)]],DD[],2,TRUE)</f>
        <v>90├ 100</v>
      </c>
      <c r="R4489" s="87" t="str" cm="1">
        <f t="array" ref="R4489">INDEX(_xlfn.TEXTSPLIT(CENSO[[#This Row],[NOME CIENTIFICO]]," "),1)</f>
        <v>Tachigali</v>
      </c>
      <c r="S4489" s="98" t="s">
        <v>1004</v>
      </c>
      <c r="T4489" s="87">
        <f>_xlfn.MINIFS(CENSO[DAP (cm)],CENSO[NOME CIENTIFICO],CENSO[[#This Row],[NOME CIENTIFICO]])</f>
        <v>39.152116000606256</v>
      </c>
      <c r="U44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89" s="87" t="str">
        <f>IF(CENSO[[#This Row],[DAP (cm)]]&lt;CENSO[[#This Row],[DMCE (cm)]],"DAP &lt; DMCE","DAP ≥ DMCE")</f>
        <v>DAP ≥ DMCE</v>
      </c>
      <c r="W4489" s="87" t="str">
        <f>IF(CENSO[[#This Row],[DAP (cm)]]&gt;200, "Superior", "Inferior")</f>
        <v>Inferior</v>
      </c>
      <c r="X4489" s="87" t="str">
        <f>VLOOKUP(CENSO[[#This Row],[NOME COMUM]],ESPECIES[],4,FALSE)</f>
        <v>Não</v>
      </c>
      <c r="Y4489" s="87" t="str">
        <f>IF(IFERROR(VLOOKUP(CENSO[[#This Row],[NOME COMUM]],COMERCIAIS[],2, FALSE), "Não") &lt;&gt; "Não", "Sim", "Não")</f>
        <v>Sim</v>
      </c>
      <c r="Z4489" s="133">
        <f>CENSO[[#This Row],[g (m²)]]/SUM(AEEF[AEEF-UT])</f>
        <v>1.1150956491736452E-3</v>
      </c>
      <c r="AA4489" s="133">
        <f>CENSO[[#This Row],[v (m³)]]/SUM(AEEF[AEEF-UT])</f>
        <v>1.1708504316323271E-2</v>
      </c>
    </row>
    <row r="4490" spans="1:27" ht="14">
      <c r="A4490" s="86">
        <v>1</v>
      </c>
      <c r="B4490" s="86">
        <v>2</v>
      </c>
      <c r="C4490" s="63">
        <v>123</v>
      </c>
      <c r="D4490" s="63">
        <v>4490</v>
      </c>
      <c r="E4490" s="63" t="str">
        <f>VLOOKUP(CENSO[[#This Row],[NOME COMUM]],ESPECIES[],2,FALSE)</f>
        <v>Brosimum parinarioides Ducke</v>
      </c>
      <c r="F4490" s="64" t="s">
        <v>54</v>
      </c>
      <c r="G4490" s="64">
        <v>215</v>
      </c>
      <c r="H4490" s="97">
        <f>CENSO[[#This Row],[CAP (cm)]]/PI()</f>
        <v>68.436625529514998</v>
      </c>
      <c r="I4490" s="64">
        <v>20</v>
      </c>
      <c r="J4490" s="96">
        <f>(PI()*(CENSO[[#This Row],[DAP (cm)]]^2))/40000</f>
        <v>0.36784686222114316</v>
      </c>
      <c r="K4490" s="96">
        <f>CENSO[[#This Row],[g (m²)]]*CENSO[[#This Row],[H (m)]]*0.7</f>
        <v>5.1498560710960035</v>
      </c>
      <c r="L4490" s="64">
        <v>1</v>
      </c>
      <c r="M4490" s="65">
        <v>366491.09999999899</v>
      </c>
      <c r="N4490" s="87">
        <v>9702116.3000000007</v>
      </c>
      <c r="O4490" s="87" t="s">
        <v>1227</v>
      </c>
      <c r="P4490" s="87" t="str">
        <f>VLOOKUP(CENSO[[#This Row],[DAP (cm)]],CD[],2,TRUE)</f>
        <v>TORA</v>
      </c>
      <c r="Q4490" s="87" t="str">
        <f>VLOOKUP(CENSO[[#This Row],[DAP (cm)]],DD[],2,TRUE)</f>
        <v>60├ 70</v>
      </c>
      <c r="R4490" s="87" t="str" cm="1">
        <f t="array" ref="R4490">INDEX(_xlfn.TEXTSPLIT(CENSO[[#This Row],[NOME CIENTIFICO]]," "),1)</f>
        <v>Brosimum</v>
      </c>
      <c r="S4490" s="98" t="s">
        <v>1004</v>
      </c>
      <c r="T4490" s="87">
        <f>_xlfn.MINIFS(CENSO[DAP (cm)],CENSO[NOME CIENTIFICO],CENSO[[#This Row],[NOME CIENTIFICO]])</f>
        <v>41.38028520389279</v>
      </c>
      <c r="U44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490" s="87" t="str">
        <f>IF(CENSO[[#This Row],[DAP (cm)]]&lt;CENSO[[#This Row],[DMCE (cm)]],"DAP &lt; DMCE","DAP ≥ DMCE")</f>
        <v>DAP ≥ DMCE</v>
      </c>
      <c r="W4490" s="87" t="str">
        <f>IF(CENSO[[#This Row],[DAP (cm)]]&gt;200, "Superior", "Inferior")</f>
        <v>Inferior</v>
      </c>
      <c r="X4490" s="87" t="str">
        <f>VLOOKUP(CENSO[[#This Row],[NOME COMUM]],ESPECIES[],4,FALSE)</f>
        <v>Não</v>
      </c>
      <c r="Y4490" s="87" t="str">
        <f>IF(IFERROR(VLOOKUP(CENSO[[#This Row],[NOME COMUM]],COMERCIAIS[],2, FALSE), "Não") &lt;&gt; "Não", "Sim", "Não")</f>
        <v>Não</v>
      </c>
      <c r="Z4490" s="133">
        <f>CENSO[[#This Row],[g (m²)]]/SUM(AEEF[AEEF-UT])</f>
        <v>6.436001995661295E-4</v>
      </c>
      <c r="AA4490" s="133">
        <f>CENSO[[#This Row],[v (m³)]]/SUM(AEEF[AEEF-UT])</f>
        <v>9.0104027939258112E-3</v>
      </c>
    </row>
    <row r="4491" spans="1:27" ht="14">
      <c r="A4491" s="86">
        <v>1</v>
      </c>
      <c r="B4491" s="86">
        <v>2</v>
      </c>
      <c r="C4491" s="63">
        <v>123</v>
      </c>
      <c r="D4491" s="63">
        <v>4491</v>
      </c>
      <c r="E4491" s="63" t="str">
        <f>VLOOKUP(CENSO[[#This Row],[NOME COMUM]],ESPECIES[],2,FALSE)</f>
        <v>Couratari guianensis Aubl.</v>
      </c>
      <c r="F4491" s="64" t="s">
        <v>6</v>
      </c>
      <c r="G4491" s="64">
        <v>285</v>
      </c>
      <c r="H4491" s="97">
        <f>CENSO[[#This Row],[CAP (cm)]]/PI()</f>
        <v>90.718317562380349</v>
      </c>
      <c r="I4491" s="64">
        <v>22</v>
      </c>
      <c r="J4491" s="96">
        <f>(PI()*(CENSO[[#This Row],[DAP (cm)]]^2))/40000</f>
        <v>0.64636801263195998</v>
      </c>
      <c r="K4491" s="96">
        <f>CENSO[[#This Row],[g (m²)]]*CENSO[[#This Row],[H (m)]]*0.7</f>
        <v>9.9540673945321831</v>
      </c>
      <c r="L4491" s="64">
        <v>1</v>
      </c>
      <c r="M4491" s="65">
        <v>366493.9</v>
      </c>
      <c r="N4491" s="87">
        <v>9702109.0999999903</v>
      </c>
      <c r="O4491" s="87" t="s">
        <v>1228</v>
      </c>
      <c r="P4491" s="87" t="str">
        <f>VLOOKUP(CENSO[[#This Row],[DAP (cm)]],CD[],2,TRUE)</f>
        <v>TORA</v>
      </c>
      <c r="Q4491" s="87" t="str">
        <f>VLOOKUP(CENSO[[#This Row],[DAP (cm)]],DD[],2,TRUE)</f>
        <v>90├ 100</v>
      </c>
      <c r="R4491" s="87" t="str" cm="1">
        <f t="array" ref="R4491">INDEX(_xlfn.TEXTSPLIT(CENSO[[#This Row],[NOME CIENTIFICO]]," "),1)</f>
        <v>Couratari</v>
      </c>
      <c r="S4491" s="98" t="s">
        <v>1004</v>
      </c>
      <c r="T4491" s="87">
        <f>_xlfn.MINIFS(CENSO[DAP (cm)],CENSO[NOME CIENTIFICO],CENSO[[#This Row],[NOME CIENTIFICO]])</f>
        <v>38.833806114422465</v>
      </c>
      <c r="U44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91" s="87" t="str">
        <f>IF(CENSO[[#This Row],[DAP (cm)]]&lt;CENSO[[#This Row],[DMCE (cm)]],"DAP &lt; DMCE","DAP ≥ DMCE")</f>
        <v>DAP ≥ DMCE</v>
      </c>
      <c r="W4491" s="87" t="str">
        <f>IF(CENSO[[#This Row],[DAP (cm)]]&gt;200, "Superior", "Inferior")</f>
        <v>Inferior</v>
      </c>
      <c r="X4491" s="87" t="str">
        <f>VLOOKUP(CENSO[[#This Row],[NOME COMUM]],ESPECIES[],4,FALSE)</f>
        <v>Não</v>
      </c>
      <c r="Y4491" s="87" t="str">
        <f>IF(IFERROR(VLOOKUP(CENSO[[#This Row],[NOME COMUM]],COMERCIAIS[],2, FALSE), "Não") &lt;&gt; "Não", "Sim", "Não")</f>
        <v>Sim</v>
      </c>
      <c r="Z4491" s="133">
        <f>CENSO[[#This Row],[g (m²)]]/SUM(AEEF[AEEF-UT])</f>
        <v>1.1309124112441073E-3</v>
      </c>
      <c r="AA4491" s="133">
        <f>CENSO[[#This Row],[v (m³)]]/SUM(AEEF[AEEF-UT])</f>
        <v>1.7416051133159253E-2</v>
      </c>
    </row>
    <row r="4492" spans="1:27" ht="14">
      <c r="A4492" s="86">
        <v>1</v>
      </c>
      <c r="B4492" s="86">
        <v>2</v>
      </c>
      <c r="C4492" s="63">
        <v>123</v>
      </c>
      <c r="D4492" s="63">
        <v>4492</v>
      </c>
      <c r="E4492" s="63" t="str">
        <f>VLOOKUP(CENSO[[#This Row],[NOME COMUM]],ESPECIES[],2,FALSE)</f>
        <v>Alexa grandiflora Ducke</v>
      </c>
      <c r="F4492" s="64" t="s">
        <v>13</v>
      </c>
      <c r="G4492" s="64">
        <v>260</v>
      </c>
      <c r="H4492" s="97">
        <f>CENSO[[#This Row],[CAP (cm)]]/PI()</f>
        <v>82.760570407785579</v>
      </c>
      <c r="I4492" s="64">
        <v>18</v>
      </c>
      <c r="J4492" s="96">
        <f>(PI()*(CENSO[[#This Row],[DAP (cm)]]^2))/40000</f>
        <v>0.53794370765060628</v>
      </c>
      <c r="K4492" s="96">
        <f>CENSO[[#This Row],[g (m²)]]*CENSO[[#This Row],[H (m)]]*0.7</f>
        <v>6.7780907163976387</v>
      </c>
      <c r="L4492" s="64">
        <v>1</v>
      </c>
      <c r="M4492" s="65">
        <v>366451.59999999899</v>
      </c>
      <c r="N4492" s="87">
        <v>9702122</v>
      </c>
      <c r="O4492" s="87" t="s">
        <v>1227</v>
      </c>
      <c r="P4492" s="87" t="str">
        <f>VLOOKUP(CENSO[[#This Row],[DAP (cm)]],CD[],2,TRUE)</f>
        <v>TORA</v>
      </c>
      <c r="Q4492" s="87" t="str">
        <f>VLOOKUP(CENSO[[#This Row],[DAP (cm)]],DD[],2,TRUE)</f>
        <v>80├ 90</v>
      </c>
      <c r="R4492" s="87" t="str" cm="1">
        <f t="array" ref="R4492">INDEX(_xlfn.TEXTSPLIT(CENSO[[#This Row],[NOME CIENTIFICO]]," "),1)</f>
        <v>Alexa</v>
      </c>
      <c r="S4492" s="98" t="s">
        <v>1004</v>
      </c>
      <c r="T4492" s="87">
        <f>_xlfn.MINIFS(CENSO[DAP (cm)],CENSO[NOME CIENTIFICO],CENSO[[#This Row],[NOME CIENTIFICO]])</f>
        <v>39.788735772973837</v>
      </c>
      <c r="U44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92" s="87" t="str">
        <f>IF(CENSO[[#This Row],[DAP (cm)]]&lt;CENSO[[#This Row],[DMCE (cm)]],"DAP &lt; DMCE","DAP ≥ DMCE")</f>
        <v>DAP ≥ DMCE</v>
      </c>
      <c r="W4492" s="87" t="str">
        <f>IF(CENSO[[#This Row],[DAP (cm)]]&gt;200, "Superior", "Inferior")</f>
        <v>Inferior</v>
      </c>
      <c r="X4492" s="87" t="str">
        <f>VLOOKUP(CENSO[[#This Row],[NOME COMUM]],ESPECIES[],4,FALSE)</f>
        <v>Não</v>
      </c>
      <c r="Y4492" s="87" t="str">
        <f>IF(IFERROR(VLOOKUP(CENSO[[#This Row],[NOME COMUM]],COMERCIAIS[],2, FALSE), "Não") &lt;&gt; "Não", "Sim", "Não")</f>
        <v>Não</v>
      </c>
      <c r="Z4492" s="133">
        <f>CENSO[[#This Row],[g (m²)]]/SUM(AEEF[AEEF-UT])</f>
        <v>9.4120872884089456E-4</v>
      </c>
      <c r="AA4492" s="133">
        <f>CENSO[[#This Row],[v (m³)]]/SUM(AEEF[AEEF-UT])</f>
        <v>1.185922998339527E-2</v>
      </c>
    </row>
    <row r="4493" spans="1:27" ht="14">
      <c r="A4493" s="86">
        <v>1</v>
      </c>
      <c r="B4493" s="86">
        <v>2</v>
      </c>
      <c r="C4493" s="63">
        <v>123</v>
      </c>
      <c r="D4493" s="63">
        <v>4493</v>
      </c>
      <c r="E4493" s="63" t="str">
        <f>VLOOKUP(CENSO[[#This Row],[NOME COMUM]],ESPECIES[],2,FALSE)</f>
        <v>Alexa grandiflora Ducke</v>
      </c>
      <c r="F4493" s="64" t="s">
        <v>13</v>
      </c>
      <c r="G4493" s="64">
        <v>303</v>
      </c>
      <c r="H4493" s="97">
        <f>CENSO[[#This Row],[CAP (cm)]]/PI()</f>
        <v>96.447895513688579</v>
      </c>
      <c r="I4493" s="64">
        <v>20</v>
      </c>
      <c r="J4493" s="96">
        <f>(PI()*(CENSO[[#This Row],[DAP (cm)]]^2))/40000</f>
        <v>0.73059280851619102</v>
      </c>
      <c r="K4493" s="96">
        <f>CENSO[[#This Row],[g (m²)]]*CENSO[[#This Row],[H (m)]]*0.7</f>
        <v>10.228299319226673</v>
      </c>
      <c r="L4493" s="64">
        <v>1</v>
      </c>
      <c r="M4493" s="65">
        <v>366472.2</v>
      </c>
      <c r="N4493" s="87">
        <v>9702117.9000000004</v>
      </c>
      <c r="O4493" s="87" t="s">
        <v>1227</v>
      </c>
      <c r="P4493" s="87" t="str">
        <f>VLOOKUP(CENSO[[#This Row],[DAP (cm)]],CD[],2,TRUE)</f>
        <v>TORA</v>
      </c>
      <c r="Q4493" s="87" t="str">
        <f>VLOOKUP(CENSO[[#This Row],[DAP (cm)]],DD[],2,TRUE)</f>
        <v>90├ 100</v>
      </c>
      <c r="R4493" s="87" t="str" cm="1">
        <f t="array" ref="R4493">INDEX(_xlfn.TEXTSPLIT(CENSO[[#This Row],[NOME CIENTIFICO]]," "),1)</f>
        <v>Alexa</v>
      </c>
      <c r="S4493" s="98" t="s">
        <v>1004</v>
      </c>
      <c r="T4493" s="87">
        <f>_xlfn.MINIFS(CENSO[DAP (cm)],CENSO[NOME CIENTIFICO],CENSO[[#This Row],[NOME CIENTIFICO]])</f>
        <v>39.788735772973837</v>
      </c>
      <c r="U44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93" s="87" t="str">
        <f>IF(CENSO[[#This Row],[DAP (cm)]]&lt;CENSO[[#This Row],[DMCE (cm)]],"DAP &lt; DMCE","DAP ≥ DMCE")</f>
        <v>DAP ≥ DMCE</v>
      </c>
      <c r="W4493" s="87" t="str">
        <f>IF(CENSO[[#This Row],[DAP (cm)]]&gt;200, "Superior", "Inferior")</f>
        <v>Inferior</v>
      </c>
      <c r="X4493" s="87" t="str">
        <f>VLOOKUP(CENSO[[#This Row],[NOME COMUM]],ESPECIES[],4,FALSE)</f>
        <v>Não</v>
      </c>
      <c r="Y4493" s="87" t="str">
        <f>IF(IFERROR(VLOOKUP(CENSO[[#This Row],[NOME COMUM]],COMERCIAIS[],2, FALSE), "Não") &lt;&gt; "Não", "Sim", "Não")</f>
        <v>Não</v>
      </c>
      <c r="Z4493" s="133">
        <f>CENSO[[#This Row],[g (m²)]]/SUM(AEEF[AEEF-UT])</f>
        <v>1.2782756240555279E-3</v>
      </c>
      <c r="AA4493" s="133">
        <f>CENSO[[#This Row],[v (m³)]]/SUM(AEEF[AEEF-UT])</f>
        <v>1.789585873677739E-2</v>
      </c>
    </row>
    <row r="4494" spans="1:27" ht="14">
      <c r="A4494" s="86">
        <v>1</v>
      </c>
      <c r="B4494" s="86">
        <v>2</v>
      </c>
      <c r="C4494" s="63">
        <v>123</v>
      </c>
      <c r="D4494" s="63">
        <v>4494</v>
      </c>
      <c r="E4494" s="63" t="str">
        <f>VLOOKUP(CENSO[[#This Row],[NOME COMUM]],ESPECIES[],2,FALSE)</f>
        <v>Astronium lecointei Ducke</v>
      </c>
      <c r="F4494" s="64" t="s">
        <v>5</v>
      </c>
      <c r="G4494" s="64">
        <v>176</v>
      </c>
      <c r="H4494" s="97">
        <f>CENSO[[#This Row],[CAP (cm)]]/PI()</f>
        <v>56.022539968347161</v>
      </c>
      <c r="I4494" s="64">
        <v>17</v>
      </c>
      <c r="J4494" s="96">
        <f>(PI()*(CENSO[[#This Row],[DAP (cm)]]^2))/40000</f>
        <v>0.24649917586072753</v>
      </c>
      <c r="K4494" s="96">
        <f>CENSO[[#This Row],[g (m²)]]*CENSO[[#This Row],[H (m)]]*0.7</f>
        <v>2.9333401927426572</v>
      </c>
      <c r="L4494" s="64">
        <v>1</v>
      </c>
      <c r="M4494" s="65">
        <v>366469.5</v>
      </c>
      <c r="N4494" s="87">
        <v>9702117</v>
      </c>
      <c r="O4494" s="87" t="s">
        <v>1228</v>
      </c>
      <c r="P4494" s="87" t="str">
        <f>VLOOKUP(CENSO[[#This Row],[DAP (cm)]],CD[],2,TRUE)</f>
        <v>TORA</v>
      </c>
      <c r="Q4494" s="87" t="str">
        <f>VLOOKUP(CENSO[[#This Row],[DAP (cm)]],DD[],2,TRUE)</f>
        <v>50├ 60</v>
      </c>
      <c r="R4494" s="87" t="str" cm="1">
        <f t="array" ref="R4494">INDEX(_xlfn.TEXTSPLIT(CENSO[[#This Row],[NOME CIENTIFICO]]," "),1)</f>
        <v>Astronium</v>
      </c>
      <c r="S4494" s="98" t="s">
        <v>1004</v>
      </c>
      <c r="T4494" s="87">
        <f>_xlfn.MINIFS(CENSO[DAP (cm)],CENSO[NOME CIENTIFICO],CENSO[[#This Row],[NOME CIENTIFICO]])</f>
        <v>40.107045659157627</v>
      </c>
      <c r="U44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494" s="87" t="str">
        <f>IF(CENSO[[#This Row],[DAP (cm)]]&lt;CENSO[[#This Row],[DMCE (cm)]],"DAP &lt; DMCE","DAP ≥ DMCE")</f>
        <v>DAP ≥ DMCE</v>
      </c>
      <c r="W4494" s="87" t="str">
        <f>IF(CENSO[[#This Row],[DAP (cm)]]&gt;200, "Superior", "Inferior")</f>
        <v>Inferior</v>
      </c>
      <c r="X4494" s="87" t="str">
        <f>VLOOKUP(CENSO[[#This Row],[NOME COMUM]],ESPECIES[],4,FALSE)</f>
        <v>Não</v>
      </c>
      <c r="Y4494" s="87" t="str">
        <f>IF(IFERROR(VLOOKUP(CENSO[[#This Row],[NOME COMUM]],COMERCIAIS[],2, FALSE), "Não") &lt;&gt; "Não", "Sim", "Não")</f>
        <v>Sim</v>
      </c>
      <c r="Z4494" s="133">
        <f>CENSO[[#This Row],[g (m²)]]/SUM(AEEF[AEEF-UT])</f>
        <v>4.3128523054105841E-4</v>
      </c>
      <c r="AA4494" s="133">
        <f>CENSO[[#This Row],[v (m³)]]/SUM(AEEF[AEEF-UT])</f>
        <v>5.1322942434385947E-3</v>
      </c>
    </row>
    <row r="4495" spans="1:27" ht="14">
      <c r="A4495" s="86">
        <v>1</v>
      </c>
      <c r="B4495" s="86">
        <v>2</v>
      </c>
      <c r="C4495" s="63">
        <v>123</v>
      </c>
      <c r="D4495" s="63">
        <v>4495</v>
      </c>
      <c r="E4495" s="63" t="str">
        <f>VLOOKUP(CENSO[[#This Row],[NOME COMUM]],ESPECIES[],2,FALSE)</f>
        <v>Couratari guianensis Aubl.</v>
      </c>
      <c r="F4495" s="64" t="s">
        <v>6</v>
      </c>
      <c r="G4495" s="64">
        <v>438</v>
      </c>
      <c r="H4495" s="97">
        <f>CENSO[[#This Row],[CAP (cm)]]/PI()</f>
        <v>139.41973014850032</v>
      </c>
      <c r="I4495" s="64">
        <v>23</v>
      </c>
      <c r="J4495" s="96">
        <f>(PI()*(CENSO[[#This Row],[DAP (cm)]]^2))/40000</f>
        <v>1.5266460451260786</v>
      </c>
      <c r="K4495" s="96">
        <f>CENSO[[#This Row],[g (m²)]]*CENSO[[#This Row],[H (m)]]*0.7</f>
        <v>24.579001326529866</v>
      </c>
      <c r="L4495" s="64">
        <v>1</v>
      </c>
      <c r="M4495" s="65">
        <v>366487.5</v>
      </c>
      <c r="N4495" s="87">
        <v>9702092.1999999899</v>
      </c>
      <c r="O4495" s="87" t="s">
        <v>1228</v>
      </c>
      <c r="P4495" s="87" t="str">
        <f>VLOOKUP(CENSO[[#This Row],[DAP (cm)]],CD[],2,TRUE)</f>
        <v>TORA</v>
      </c>
      <c r="Q4495" s="87" t="str">
        <f>VLOOKUP(CENSO[[#This Row],[DAP (cm)]],DD[],2,TRUE)</f>
        <v>130├ 140</v>
      </c>
      <c r="R4495" s="87" t="str" cm="1">
        <f t="array" ref="R4495">INDEX(_xlfn.TEXTSPLIT(CENSO[[#This Row],[NOME CIENTIFICO]]," "),1)</f>
        <v>Couratari</v>
      </c>
      <c r="S4495" s="98" t="s">
        <v>1004</v>
      </c>
      <c r="T4495" s="87">
        <f>_xlfn.MINIFS(CENSO[DAP (cm)],CENSO[NOME CIENTIFICO],CENSO[[#This Row],[NOME CIENTIFICO]])</f>
        <v>38.833806114422465</v>
      </c>
      <c r="U44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95" s="87" t="str">
        <f>IF(CENSO[[#This Row],[DAP (cm)]]&lt;CENSO[[#This Row],[DMCE (cm)]],"DAP &lt; DMCE","DAP ≥ DMCE")</f>
        <v>DAP ≥ DMCE</v>
      </c>
      <c r="W4495" s="87" t="str">
        <f>IF(CENSO[[#This Row],[DAP (cm)]]&gt;200, "Superior", "Inferior")</f>
        <v>Inferior</v>
      </c>
      <c r="X4495" s="87" t="str">
        <f>VLOOKUP(CENSO[[#This Row],[NOME COMUM]],ESPECIES[],4,FALSE)</f>
        <v>Não</v>
      </c>
      <c r="Y4495" s="87" t="str">
        <f>IF(IFERROR(VLOOKUP(CENSO[[#This Row],[NOME COMUM]],COMERCIAIS[],2, FALSE), "Não") &lt;&gt; "Não", "Sim", "Não")</f>
        <v>Sim</v>
      </c>
      <c r="Z4495" s="133">
        <f>CENSO[[#This Row],[g (m²)]]/SUM(AEEF[AEEF-UT])</f>
        <v>2.6710835410614286E-3</v>
      </c>
      <c r="AA4495" s="133">
        <f>CENSO[[#This Row],[v (m³)]]/SUM(AEEF[AEEF-UT])</f>
        <v>4.3004445011089E-2</v>
      </c>
    </row>
    <row r="4496" spans="1:27" ht="14">
      <c r="A4496" s="86">
        <v>1</v>
      </c>
      <c r="B4496" s="86">
        <v>2</v>
      </c>
      <c r="C4496" s="63">
        <v>123</v>
      </c>
      <c r="D4496" s="63">
        <v>4496</v>
      </c>
      <c r="E4496" s="63" t="str">
        <f>VLOOKUP(CENSO[[#This Row],[NOME COMUM]],ESPECIES[],2,FALSE)</f>
        <v>Goupia glabra Aubl.</v>
      </c>
      <c r="F4496" s="64" t="s">
        <v>34</v>
      </c>
      <c r="G4496" s="64">
        <v>237</v>
      </c>
      <c r="H4496" s="97">
        <f>CENSO[[#This Row],[CAP (cm)]]/PI()</f>
        <v>75.43944302555839</v>
      </c>
      <c r="I4496" s="64">
        <v>16</v>
      </c>
      <c r="J4496" s="96">
        <f>(PI()*(CENSO[[#This Row],[DAP (cm)]]^2))/40000</f>
        <v>0.44697869992643346</v>
      </c>
      <c r="K4496" s="96">
        <f>CENSO[[#This Row],[g (m²)]]*CENSO[[#This Row],[H (m)]]*0.7</f>
        <v>5.0061614391760543</v>
      </c>
      <c r="L4496" s="64">
        <v>1</v>
      </c>
      <c r="M4496" s="65">
        <v>366480.2</v>
      </c>
      <c r="N4496" s="87">
        <v>9702093.8000000007</v>
      </c>
      <c r="O4496" s="87" t="s">
        <v>1228</v>
      </c>
      <c r="P4496" s="87" t="str">
        <f>VLOOKUP(CENSO[[#This Row],[DAP (cm)]],CD[],2,TRUE)</f>
        <v>TORA</v>
      </c>
      <c r="Q4496" s="87" t="str">
        <f>VLOOKUP(CENSO[[#This Row],[DAP (cm)]],DD[],2,TRUE)</f>
        <v>70├ 80</v>
      </c>
      <c r="R4496" s="87" t="str" cm="1">
        <f t="array" ref="R4496">INDEX(_xlfn.TEXTSPLIT(CENSO[[#This Row],[NOME CIENTIFICO]]," "),1)</f>
        <v>Goupia</v>
      </c>
      <c r="S4496" s="98" t="s">
        <v>1004</v>
      </c>
      <c r="T4496" s="87">
        <f>_xlfn.MINIFS(CENSO[DAP (cm)],CENSO[NOME CIENTIFICO],CENSO[[#This Row],[NOME CIENTIFICO]])</f>
        <v>40.107045659157627</v>
      </c>
      <c r="U44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496" s="87" t="str">
        <f>IF(CENSO[[#This Row],[DAP (cm)]]&lt;CENSO[[#This Row],[DMCE (cm)]],"DAP &lt; DMCE","DAP ≥ DMCE")</f>
        <v>DAP ≥ DMCE</v>
      </c>
      <c r="W4496" s="87" t="str">
        <f>IF(CENSO[[#This Row],[DAP (cm)]]&gt;200, "Superior", "Inferior")</f>
        <v>Inferior</v>
      </c>
      <c r="X4496" s="87" t="str">
        <f>VLOOKUP(CENSO[[#This Row],[NOME COMUM]],ESPECIES[],4,FALSE)</f>
        <v>Não</v>
      </c>
      <c r="Y4496" s="87" t="str">
        <f>IF(IFERROR(VLOOKUP(CENSO[[#This Row],[NOME COMUM]],COMERCIAIS[],2, FALSE), "Não") &lt;&gt; "Não", "Sim", "Não")</f>
        <v>Sim</v>
      </c>
      <c r="Z4496" s="133">
        <f>CENSO[[#This Row],[g (m²)]]/SUM(AEEF[AEEF-UT])</f>
        <v>7.8205256050686682E-4</v>
      </c>
      <c r="AA4496" s="133">
        <f>CENSO[[#This Row],[v (m³)]]/SUM(AEEF[AEEF-UT])</f>
        <v>8.7589886776769082E-3</v>
      </c>
    </row>
    <row r="4497" spans="1:27" ht="14">
      <c r="A4497" s="86">
        <v>1</v>
      </c>
      <c r="B4497" s="86">
        <v>2</v>
      </c>
      <c r="C4497" s="63">
        <v>123</v>
      </c>
      <c r="D4497" s="63">
        <v>4497</v>
      </c>
      <c r="E4497" s="63" t="str">
        <f>VLOOKUP(CENSO[[#This Row],[NOME COMUM]],ESPECIES[],2,FALSE)</f>
        <v>Caryocar villosum (Aubl.) Pers.</v>
      </c>
      <c r="F4497" s="64" t="s">
        <v>33</v>
      </c>
      <c r="G4497" s="64">
        <v>309</v>
      </c>
      <c r="H4497" s="97">
        <f>CENSO[[#This Row],[CAP (cm)]]/PI()</f>
        <v>98.357754830791322</v>
      </c>
      <c r="I4497" s="64">
        <v>17</v>
      </c>
      <c r="J4497" s="96">
        <f>(PI()*(CENSO[[#This Row],[DAP (cm)]]^2))/40000</f>
        <v>0.75981365606786289</v>
      </c>
      <c r="K4497" s="96">
        <f>CENSO[[#This Row],[g (m²)]]*CENSO[[#This Row],[H (m)]]*0.7</f>
        <v>9.0417825072075679</v>
      </c>
      <c r="L4497" s="64">
        <v>1</v>
      </c>
      <c r="M4497" s="65">
        <v>366465.2</v>
      </c>
      <c r="N4497" s="87">
        <v>9702095.3000000007</v>
      </c>
      <c r="O4497" s="87" t="s">
        <v>1228</v>
      </c>
      <c r="P4497" s="87" t="str">
        <f>VLOOKUP(CENSO[[#This Row],[DAP (cm)]],CD[],2,TRUE)</f>
        <v>TORA</v>
      </c>
      <c r="Q4497" s="87" t="str">
        <f>VLOOKUP(CENSO[[#This Row],[DAP (cm)]],DD[],2,TRUE)</f>
        <v>90├ 100</v>
      </c>
      <c r="R4497" s="87" t="str" cm="1">
        <f t="array" ref="R4497">INDEX(_xlfn.TEXTSPLIT(CENSO[[#This Row],[NOME CIENTIFICO]]," "),1)</f>
        <v>Caryocar</v>
      </c>
      <c r="S4497" s="98" t="s">
        <v>1004</v>
      </c>
      <c r="T4497" s="87">
        <f>_xlfn.MINIFS(CENSO[DAP (cm)],CENSO[NOME CIENTIFICO],CENSO[[#This Row],[NOME CIENTIFICO]])</f>
        <v>41.38028520389279</v>
      </c>
      <c r="U44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497" s="87" t="str">
        <f>IF(CENSO[[#This Row],[DAP (cm)]]&lt;CENSO[[#This Row],[DMCE (cm)]],"DAP &lt; DMCE","DAP ≥ DMCE")</f>
        <v>DAP ≥ DMCE</v>
      </c>
      <c r="W4497" s="87" t="str">
        <f>IF(CENSO[[#This Row],[DAP (cm)]]&gt;200, "Superior", "Inferior")</f>
        <v>Inferior</v>
      </c>
      <c r="X4497" s="87" t="str">
        <f>VLOOKUP(CENSO[[#This Row],[NOME COMUM]],ESPECIES[],4,FALSE)</f>
        <v>Não</v>
      </c>
      <c r="Y4497" s="87" t="str">
        <f>IF(IFERROR(VLOOKUP(CENSO[[#This Row],[NOME COMUM]],COMERCIAIS[],2, FALSE), "Não") &lt;&gt; "Não", "Sim", "Não")</f>
        <v>Sim</v>
      </c>
      <c r="Z4497" s="133">
        <f>CENSO[[#This Row],[g (m²)]]/SUM(AEEF[AEEF-UT])</f>
        <v>1.3294016366635715E-3</v>
      </c>
      <c r="AA4497" s="133">
        <f>CENSO[[#This Row],[v (m³)]]/SUM(AEEF[AEEF-UT])</f>
        <v>1.5819879476296501E-2</v>
      </c>
    </row>
    <row r="4498" spans="1:27" ht="14">
      <c r="A4498" s="86">
        <v>1</v>
      </c>
      <c r="B4498" s="86">
        <v>2</v>
      </c>
      <c r="C4498" s="63">
        <v>124</v>
      </c>
      <c r="D4498" s="63">
        <v>4498</v>
      </c>
      <c r="E4498" s="63" t="str">
        <f>VLOOKUP(CENSO[[#This Row],[NOME COMUM]],ESPECIES[],2,FALSE)</f>
        <v>Goupia glabra Aubl.</v>
      </c>
      <c r="F4498" s="64" t="s">
        <v>34</v>
      </c>
      <c r="G4498" s="64">
        <v>400</v>
      </c>
      <c r="H4498" s="97">
        <f>CENSO[[#This Row],[CAP (cm)]]/PI()</f>
        <v>127.32395447351627</v>
      </c>
      <c r="I4498" s="64">
        <v>16</v>
      </c>
      <c r="J4498" s="96">
        <f>(PI()*(CENSO[[#This Row],[DAP (cm)]]^2))/40000</f>
        <v>1.2732395447351625</v>
      </c>
      <c r="K4498" s="96">
        <f>CENSO[[#This Row],[g (m²)]]*CENSO[[#This Row],[H (m)]]*0.7</f>
        <v>14.26028290103382</v>
      </c>
      <c r="L4498" s="64">
        <v>1</v>
      </c>
      <c r="M4498" s="65">
        <v>366827.09999999899</v>
      </c>
      <c r="N4498" s="87">
        <v>9702671.9000000004</v>
      </c>
      <c r="O4498" s="87" t="s">
        <v>1228</v>
      </c>
      <c r="P4498" s="87" t="str">
        <f>VLOOKUP(CENSO[[#This Row],[DAP (cm)]],CD[],2,TRUE)</f>
        <v>TORA</v>
      </c>
      <c r="Q4498" s="87" t="str">
        <f>VLOOKUP(CENSO[[#This Row],[DAP (cm)]],DD[],2,TRUE)</f>
        <v>120├ 130</v>
      </c>
      <c r="R4498" s="87" t="str" cm="1">
        <f t="array" ref="R4498">INDEX(_xlfn.TEXTSPLIT(CENSO[[#This Row],[NOME CIENTIFICO]]," "),1)</f>
        <v>Goupia</v>
      </c>
      <c r="S4498" s="98" t="s">
        <v>1004</v>
      </c>
      <c r="T4498" s="87">
        <f>_xlfn.MINIFS(CENSO[DAP (cm)],CENSO[NOME CIENTIFICO],CENSO[[#This Row],[NOME CIENTIFICO]])</f>
        <v>40.107045659157627</v>
      </c>
      <c r="U44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498" s="87" t="str">
        <f>IF(CENSO[[#This Row],[DAP (cm)]]&lt;CENSO[[#This Row],[DMCE (cm)]],"DAP &lt; DMCE","DAP ≥ DMCE")</f>
        <v>DAP ≥ DMCE</v>
      </c>
      <c r="W4498" s="87" t="str">
        <f>IF(CENSO[[#This Row],[DAP (cm)]]&gt;200, "Superior", "Inferior")</f>
        <v>Inferior</v>
      </c>
      <c r="X4498" s="87" t="str">
        <f>VLOOKUP(CENSO[[#This Row],[NOME COMUM]],ESPECIES[],4,FALSE)</f>
        <v>Não</v>
      </c>
      <c r="Y4498" s="87" t="str">
        <f>IF(IFERROR(VLOOKUP(CENSO[[#This Row],[NOME COMUM]],COMERCIAIS[],2, FALSE), "Não") &lt;&gt; "Não", "Sim", "Não")</f>
        <v>Sim</v>
      </c>
      <c r="Z4498" s="133">
        <f>CENSO[[#This Row],[g (m²)]]/SUM(AEEF[AEEF-UT])</f>
        <v>2.2277129676707558E-3</v>
      </c>
      <c r="AA4498" s="133">
        <f>CENSO[[#This Row],[v (m³)]]/SUM(AEEF[AEEF-UT])</f>
        <v>2.4950385237912463E-2</v>
      </c>
    </row>
    <row r="4499" spans="1:27" ht="14">
      <c r="A4499" s="86">
        <v>1</v>
      </c>
      <c r="B4499" s="86">
        <v>2</v>
      </c>
      <c r="C4499" s="63">
        <v>124</v>
      </c>
      <c r="D4499" s="63">
        <v>4499</v>
      </c>
      <c r="E4499" s="63" t="str">
        <f>VLOOKUP(CENSO[[#This Row],[NOME COMUM]],ESPECIES[],2,FALSE)</f>
        <v>Couratari guianensis Aubl.</v>
      </c>
      <c r="F4499" s="64" t="s">
        <v>6</v>
      </c>
      <c r="G4499" s="64">
        <v>310</v>
      </c>
      <c r="H4499" s="97">
        <f>CENSO[[#This Row],[CAP (cm)]]/PI()</f>
        <v>98.676064716975105</v>
      </c>
      <c r="I4499" s="64">
        <v>22</v>
      </c>
      <c r="J4499" s="96">
        <f>(PI()*(CENSO[[#This Row],[DAP (cm)]]^2))/40000</f>
        <v>0.7647395015565569</v>
      </c>
      <c r="K4499" s="96">
        <f>CENSO[[#This Row],[g (m²)]]*CENSO[[#This Row],[H (m)]]*0.7</f>
        <v>11.776988323970976</v>
      </c>
      <c r="L4499" s="64">
        <v>1</v>
      </c>
      <c r="M4499" s="65">
        <v>366503.09999999899</v>
      </c>
      <c r="N4499" s="87">
        <v>9702074.0999999903</v>
      </c>
      <c r="O4499" s="87" t="s">
        <v>1228</v>
      </c>
      <c r="P4499" s="87" t="str">
        <f>VLOOKUP(CENSO[[#This Row],[DAP (cm)]],CD[],2,TRUE)</f>
        <v>TORA</v>
      </c>
      <c r="Q4499" s="87" t="str">
        <f>VLOOKUP(CENSO[[#This Row],[DAP (cm)]],DD[],2,TRUE)</f>
        <v>90├ 100</v>
      </c>
      <c r="R4499" s="87" t="str" cm="1">
        <f t="array" ref="R4499">INDEX(_xlfn.TEXTSPLIT(CENSO[[#This Row],[NOME CIENTIFICO]]," "),1)</f>
        <v>Couratari</v>
      </c>
      <c r="S4499" s="98" t="s">
        <v>1004</v>
      </c>
      <c r="T4499" s="87">
        <f>_xlfn.MINIFS(CENSO[DAP (cm)],CENSO[NOME CIENTIFICO],CENSO[[#This Row],[NOME CIENTIFICO]])</f>
        <v>38.833806114422465</v>
      </c>
      <c r="U44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499" s="87" t="str">
        <f>IF(CENSO[[#This Row],[DAP (cm)]]&lt;CENSO[[#This Row],[DMCE (cm)]],"DAP &lt; DMCE","DAP ≥ DMCE")</f>
        <v>DAP ≥ DMCE</v>
      </c>
      <c r="W4499" s="87" t="str">
        <f>IF(CENSO[[#This Row],[DAP (cm)]]&gt;200, "Superior", "Inferior")</f>
        <v>Inferior</v>
      </c>
      <c r="X4499" s="87" t="str">
        <f>VLOOKUP(CENSO[[#This Row],[NOME COMUM]],ESPECIES[],4,FALSE)</f>
        <v>Não</v>
      </c>
      <c r="Y4499" s="87" t="str">
        <f>IF(IFERROR(VLOOKUP(CENSO[[#This Row],[NOME COMUM]],COMERCIAIS[],2, FALSE), "Não") &lt;&gt; "Não", "Sim", "Não")</f>
        <v>Sim</v>
      </c>
      <c r="Z4499" s="133">
        <f>CENSO[[#This Row],[g (m²)]]/SUM(AEEF[AEEF-UT])</f>
        <v>1.3380201012072475E-3</v>
      </c>
      <c r="AA4499" s="133">
        <f>CENSO[[#This Row],[v (m³)]]/SUM(AEEF[AEEF-UT])</f>
        <v>2.0605509558591611E-2</v>
      </c>
    </row>
    <row r="4500" spans="1:27" ht="14">
      <c r="A4500" s="86">
        <v>1</v>
      </c>
      <c r="B4500" s="86">
        <v>2</v>
      </c>
      <c r="C4500" s="63">
        <v>124</v>
      </c>
      <c r="D4500" s="63">
        <v>4500</v>
      </c>
      <c r="E4500" s="63" t="str">
        <f>VLOOKUP(CENSO[[#This Row],[NOME COMUM]],ESPECIES[],2,FALSE)</f>
        <v>Goupia glabra Aubl.</v>
      </c>
      <c r="F4500" s="64" t="s">
        <v>34</v>
      </c>
      <c r="G4500" s="64">
        <v>250</v>
      </c>
      <c r="H4500" s="97">
        <f>CENSO[[#This Row],[CAP (cm)]]/PI()</f>
        <v>79.577471545947674</v>
      </c>
      <c r="I4500" s="64">
        <v>17</v>
      </c>
      <c r="J4500" s="96">
        <f>(PI()*(CENSO[[#This Row],[DAP (cm)]]^2))/40000</f>
        <v>0.49735919716217297</v>
      </c>
      <c r="K4500" s="96">
        <f>CENSO[[#This Row],[g (m²)]]*CENSO[[#This Row],[H (m)]]*0.7</f>
        <v>5.918574446229858</v>
      </c>
      <c r="L4500" s="64">
        <v>1</v>
      </c>
      <c r="M4500" s="65">
        <v>366535.799999999</v>
      </c>
      <c r="N4500" s="87">
        <v>9702091.0999999903</v>
      </c>
      <c r="O4500" s="87" t="s">
        <v>1228</v>
      </c>
      <c r="P4500" s="87" t="str">
        <f>VLOOKUP(CENSO[[#This Row],[DAP (cm)]],CD[],2,TRUE)</f>
        <v>TORA</v>
      </c>
      <c r="Q4500" s="87" t="str">
        <f>VLOOKUP(CENSO[[#This Row],[DAP (cm)]],DD[],2,TRUE)</f>
        <v>70├ 80</v>
      </c>
      <c r="R4500" s="87" t="str" cm="1">
        <f t="array" ref="R4500">INDEX(_xlfn.TEXTSPLIT(CENSO[[#This Row],[NOME CIENTIFICO]]," "),1)</f>
        <v>Goupia</v>
      </c>
      <c r="S4500" s="98" t="s">
        <v>1004</v>
      </c>
      <c r="T4500" s="87">
        <f>_xlfn.MINIFS(CENSO[DAP (cm)],CENSO[NOME CIENTIFICO],CENSO[[#This Row],[NOME CIENTIFICO]])</f>
        <v>40.107045659157627</v>
      </c>
      <c r="U45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500" s="87" t="str">
        <f>IF(CENSO[[#This Row],[DAP (cm)]]&lt;CENSO[[#This Row],[DMCE (cm)]],"DAP &lt; DMCE","DAP ≥ DMCE")</f>
        <v>DAP ≥ DMCE</v>
      </c>
      <c r="W4500" s="87" t="str">
        <f>IF(CENSO[[#This Row],[DAP (cm)]]&gt;200, "Superior", "Inferior")</f>
        <v>Inferior</v>
      </c>
      <c r="X4500" s="87" t="str">
        <f>VLOOKUP(CENSO[[#This Row],[NOME COMUM]],ESPECIES[],4,FALSE)</f>
        <v>Não</v>
      </c>
      <c r="Y4500" s="87" t="str">
        <f>IF(IFERROR(VLOOKUP(CENSO[[#This Row],[NOME COMUM]],COMERCIAIS[],2, FALSE), "Não") &lt;&gt; "Não", "Sim", "Não")</f>
        <v>Sim</v>
      </c>
      <c r="Z4500" s="133">
        <f>CENSO[[#This Row],[g (m²)]]/SUM(AEEF[AEEF-UT])</f>
        <v>8.7020037799638919E-4</v>
      </c>
      <c r="AA4500" s="133">
        <f>CENSO[[#This Row],[v (m³)]]/SUM(AEEF[AEEF-UT])</f>
        <v>1.035538449815703E-2</v>
      </c>
    </row>
    <row r="4501" spans="1:27" ht="14">
      <c r="A4501" s="86">
        <v>1</v>
      </c>
      <c r="B4501" s="86">
        <v>2</v>
      </c>
      <c r="C4501" s="63">
        <v>124</v>
      </c>
      <c r="D4501" s="63">
        <v>4501</v>
      </c>
      <c r="E4501" s="63" t="str">
        <f>VLOOKUP(CENSO[[#This Row],[NOME COMUM]],ESPECIES[],2,FALSE)</f>
        <v>Hymenolobium petraeum Ducke</v>
      </c>
      <c r="F4501" s="64" t="s">
        <v>40</v>
      </c>
      <c r="G4501" s="64">
        <v>273</v>
      </c>
      <c r="H4501" s="97">
        <f>CENSO[[#This Row],[CAP (cm)]]/PI()</f>
        <v>86.898598928174863</v>
      </c>
      <c r="I4501" s="64">
        <v>20</v>
      </c>
      <c r="J4501" s="96">
        <f>(PI()*(CENSO[[#This Row],[DAP (cm)]]^2))/40000</f>
        <v>0.59308293768479348</v>
      </c>
      <c r="K4501" s="96">
        <f>CENSO[[#This Row],[g (m²)]]*CENSO[[#This Row],[H (m)]]*0.7</f>
        <v>8.3031611275871082</v>
      </c>
      <c r="L4501" s="64">
        <v>1</v>
      </c>
      <c r="M4501" s="65">
        <v>366550.9</v>
      </c>
      <c r="N4501" s="87">
        <v>9702102.8000000007</v>
      </c>
      <c r="O4501" s="87" t="s">
        <v>1228</v>
      </c>
      <c r="P4501" s="87" t="str">
        <f>VLOOKUP(CENSO[[#This Row],[DAP (cm)]],CD[],2,TRUE)</f>
        <v>TORA</v>
      </c>
      <c r="Q4501" s="87" t="str">
        <f>VLOOKUP(CENSO[[#This Row],[DAP (cm)]],DD[],2,TRUE)</f>
        <v>80├ 90</v>
      </c>
      <c r="R4501" s="87" t="str" cm="1">
        <f t="array" ref="R4501">INDEX(_xlfn.TEXTSPLIT(CENSO[[#This Row],[NOME CIENTIFICO]]," "),1)</f>
        <v>Hymenolobium</v>
      </c>
      <c r="S4501" s="98" t="s">
        <v>1004</v>
      </c>
      <c r="T4501" s="87">
        <f>_xlfn.MINIFS(CENSO[DAP (cm)],CENSO[NOME CIENTIFICO],CENSO[[#This Row],[NOME CIENTIFICO]])</f>
        <v>41.38028520389279</v>
      </c>
      <c r="U45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501" s="87" t="str">
        <f>IF(CENSO[[#This Row],[DAP (cm)]]&lt;CENSO[[#This Row],[DMCE (cm)]],"DAP &lt; DMCE","DAP ≥ DMCE")</f>
        <v>DAP ≥ DMCE</v>
      </c>
      <c r="W4501" s="87" t="str">
        <f>IF(CENSO[[#This Row],[DAP (cm)]]&gt;200, "Superior", "Inferior")</f>
        <v>Inferior</v>
      </c>
      <c r="X4501" s="87" t="str">
        <f>VLOOKUP(CENSO[[#This Row],[NOME COMUM]],ESPECIES[],4,FALSE)</f>
        <v>Não</v>
      </c>
      <c r="Y4501" s="87" t="str">
        <f>IF(IFERROR(VLOOKUP(CENSO[[#This Row],[NOME COMUM]],COMERCIAIS[],2, FALSE), "Não") &lt;&gt; "Não", "Sim", "Não")</f>
        <v>Sim</v>
      </c>
      <c r="Z4501" s="133">
        <f>CENSO[[#This Row],[g (m²)]]/SUM(AEEF[AEEF-UT])</f>
        <v>1.0376826235470862E-3</v>
      </c>
      <c r="AA4501" s="133">
        <f>CENSO[[#This Row],[v (m³)]]/SUM(AEEF[AEEF-UT])</f>
        <v>1.4527556729659207E-2</v>
      </c>
    </row>
    <row r="4502" spans="1:27" ht="14">
      <c r="A4502" s="86">
        <v>1</v>
      </c>
      <c r="B4502" s="86">
        <v>2</v>
      </c>
      <c r="C4502" s="63">
        <v>124</v>
      </c>
      <c r="D4502" s="63">
        <v>4502</v>
      </c>
      <c r="E4502" s="63" t="str">
        <f>VLOOKUP(CENSO[[#This Row],[NOME COMUM]],ESPECIES[],2,FALSE)</f>
        <v>Couratari guianensis Aubl.</v>
      </c>
      <c r="F4502" s="64" t="s">
        <v>6</v>
      </c>
      <c r="G4502" s="64">
        <v>246</v>
      </c>
      <c r="H4502" s="97">
        <f>CENSO[[#This Row],[CAP (cm)]]/PI()</f>
        <v>78.304232001212512</v>
      </c>
      <c r="I4502" s="64">
        <v>22</v>
      </c>
      <c r="J4502" s="96">
        <f>(PI()*(CENSO[[#This Row],[DAP (cm)]]^2))/40000</f>
        <v>0.48157102680745695</v>
      </c>
      <c r="K4502" s="96">
        <f>CENSO[[#This Row],[g (m²)]]*CENSO[[#This Row],[H (m)]]*0.7</f>
        <v>7.4161938128348366</v>
      </c>
      <c r="L4502" s="64">
        <v>1</v>
      </c>
      <c r="M4502" s="65">
        <v>366544.4</v>
      </c>
      <c r="N4502" s="87">
        <v>9702142.3000000007</v>
      </c>
      <c r="O4502" s="87" t="s">
        <v>1228</v>
      </c>
      <c r="P4502" s="87" t="str">
        <f>VLOOKUP(CENSO[[#This Row],[DAP (cm)]],CD[],2,TRUE)</f>
        <v>TORA</v>
      </c>
      <c r="Q4502" s="87" t="str">
        <f>VLOOKUP(CENSO[[#This Row],[DAP (cm)]],DD[],2,TRUE)</f>
        <v>70├ 80</v>
      </c>
      <c r="R4502" s="87" t="str" cm="1">
        <f t="array" ref="R4502">INDEX(_xlfn.TEXTSPLIT(CENSO[[#This Row],[NOME CIENTIFICO]]," "),1)</f>
        <v>Couratari</v>
      </c>
      <c r="S4502" s="98" t="s">
        <v>1004</v>
      </c>
      <c r="T4502" s="87">
        <f>_xlfn.MINIFS(CENSO[DAP (cm)],CENSO[NOME CIENTIFICO],CENSO[[#This Row],[NOME CIENTIFICO]])</f>
        <v>38.833806114422465</v>
      </c>
      <c r="U45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02" s="87" t="str">
        <f>IF(CENSO[[#This Row],[DAP (cm)]]&lt;CENSO[[#This Row],[DMCE (cm)]],"DAP &lt; DMCE","DAP ≥ DMCE")</f>
        <v>DAP ≥ DMCE</v>
      </c>
      <c r="W4502" s="87" t="str">
        <f>IF(CENSO[[#This Row],[DAP (cm)]]&gt;200, "Superior", "Inferior")</f>
        <v>Inferior</v>
      </c>
      <c r="X4502" s="87" t="str">
        <f>VLOOKUP(CENSO[[#This Row],[NOME COMUM]],ESPECIES[],4,FALSE)</f>
        <v>Não</v>
      </c>
      <c r="Y4502" s="87" t="str">
        <f>IF(IFERROR(VLOOKUP(CENSO[[#This Row],[NOME COMUM]],COMERCIAIS[],2, FALSE), "Não") &lt;&gt; "Não", "Sim", "Não")</f>
        <v>Sim</v>
      </c>
      <c r="Z4502" s="133">
        <f>CENSO[[#This Row],[g (m²)]]/SUM(AEEF[AEEF-UT])</f>
        <v>8.4257673719727181E-4</v>
      </c>
      <c r="AA4502" s="133">
        <f>CENSO[[#This Row],[v (m³)]]/SUM(AEEF[AEEF-UT])</f>
        <v>1.2975681752837984E-2</v>
      </c>
    </row>
    <row r="4503" spans="1:27" ht="14">
      <c r="A4503" s="86">
        <v>1</v>
      </c>
      <c r="B4503" s="86">
        <v>2</v>
      </c>
      <c r="C4503" s="63">
        <v>124</v>
      </c>
      <c r="D4503" s="63">
        <v>4503</v>
      </c>
      <c r="E4503" s="63" t="str">
        <f>VLOOKUP(CENSO[[#This Row],[NOME COMUM]],ESPECIES[],2,FALSE)</f>
        <v>Ocotea cymbarum Kunth</v>
      </c>
      <c r="F4503" s="64" t="s">
        <v>11</v>
      </c>
      <c r="G4503" s="64">
        <v>192</v>
      </c>
      <c r="H4503" s="97">
        <f>CENSO[[#This Row],[CAP (cm)]]/PI()</f>
        <v>61.115498147287809</v>
      </c>
      <c r="I4503" s="64">
        <v>16</v>
      </c>
      <c r="J4503" s="96">
        <f>(PI()*(CENSO[[#This Row],[DAP (cm)]]^2))/40000</f>
        <v>0.29335439110698147</v>
      </c>
      <c r="K4503" s="96">
        <f>CENSO[[#This Row],[g (m²)]]*CENSO[[#This Row],[H (m)]]*0.7</f>
        <v>3.2855691803981921</v>
      </c>
      <c r="L4503" s="64">
        <v>1</v>
      </c>
      <c r="M4503" s="65">
        <v>366550.5</v>
      </c>
      <c r="N4503" s="87">
        <v>9702156</v>
      </c>
      <c r="O4503" s="87" t="s">
        <v>1228</v>
      </c>
      <c r="P4503" s="87" t="str">
        <f>VLOOKUP(CENSO[[#This Row],[DAP (cm)]],CD[],2,TRUE)</f>
        <v>TORA</v>
      </c>
      <c r="Q4503" s="87" t="str">
        <f>VLOOKUP(CENSO[[#This Row],[DAP (cm)]],DD[],2,TRUE)</f>
        <v>60├ 70</v>
      </c>
      <c r="R4503" s="87" t="str" cm="1">
        <f t="array" ref="R4503">INDEX(_xlfn.TEXTSPLIT(CENSO[[#This Row],[NOME CIENTIFICO]]," "),1)</f>
        <v>Ocotea</v>
      </c>
      <c r="S4503" s="98" t="s">
        <v>1004</v>
      </c>
      <c r="T4503" s="87">
        <f>_xlfn.MINIFS(CENSO[DAP (cm)],CENSO[NOME CIENTIFICO],CENSO[[#This Row],[NOME CIENTIFICO]])</f>
        <v>39.470425886790046</v>
      </c>
      <c r="U45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03" s="87" t="str">
        <f>IF(CENSO[[#This Row],[DAP (cm)]]&lt;CENSO[[#This Row],[DMCE (cm)]],"DAP &lt; DMCE","DAP ≥ DMCE")</f>
        <v>DAP ≥ DMCE</v>
      </c>
      <c r="W4503" s="87" t="str">
        <f>IF(CENSO[[#This Row],[DAP (cm)]]&gt;200, "Superior", "Inferior")</f>
        <v>Inferior</v>
      </c>
      <c r="X4503" s="87" t="str">
        <f>VLOOKUP(CENSO[[#This Row],[NOME COMUM]],ESPECIES[],4,FALSE)</f>
        <v>Não</v>
      </c>
      <c r="Y4503" s="87" t="str">
        <f>IF(IFERROR(VLOOKUP(CENSO[[#This Row],[NOME COMUM]],COMERCIAIS[],2, FALSE), "Não") &lt;&gt; "Não", "Sim", "Não")</f>
        <v>Sim</v>
      </c>
      <c r="Z4503" s="133">
        <f>CENSO[[#This Row],[g (m²)]]/SUM(AEEF[AEEF-UT])</f>
        <v>5.1326506775134213E-4</v>
      </c>
      <c r="AA4503" s="133">
        <f>CENSO[[#This Row],[v (m³)]]/SUM(AEEF[AEEF-UT])</f>
        <v>5.7485687588150315E-3</v>
      </c>
    </row>
    <row r="4504" spans="1:27" ht="14">
      <c r="A4504" s="86">
        <v>1</v>
      </c>
      <c r="B4504" s="86">
        <v>2</v>
      </c>
      <c r="C4504" s="63">
        <v>124</v>
      </c>
      <c r="D4504" s="63">
        <v>4504</v>
      </c>
      <c r="E4504" s="63" t="str">
        <f>VLOOKUP(CENSO[[#This Row],[NOME COMUM]],ESPECIES[],2,FALSE)</f>
        <v>Cedrelinga catenaeformis Ducke</v>
      </c>
      <c r="F4504" s="64" t="s">
        <v>71</v>
      </c>
      <c r="G4504" s="64">
        <v>620</v>
      </c>
      <c r="H4504" s="97">
        <f>CENSO[[#This Row],[CAP (cm)]]/PI()</f>
        <v>197.35212943395021</v>
      </c>
      <c r="I4504" s="64">
        <v>24</v>
      </c>
      <c r="J4504" s="96">
        <f>(PI()*(CENSO[[#This Row],[DAP (cm)]]^2))/40000</f>
        <v>3.0589580062262276</v>
      </c>
      <c r="K4504" s="96">
        <f>CENSO[[#This Row],[g (m²)]]*CENSO[[#This Row],[H (m)]]*0.7</f>
        <v>51.390494504600625</v>
      </c>
      <c r="L4504" s="64">
        <v>1</v>
      </c>
      <c r="M4504" s="65">
        <v>366546.5</v>
      </c>
      <c r="N4504" s="87">
        <v>9702124.6999999899</v>
      </c>
      <c r="O4504" s="87" t="s">
        <v>1228</v>
      </c>
      <c r="P4504" s="87" t="str">
        <f>VLOOKUP(CENSO[[#This Row],[DAP (cm)]],CD[],2,TRUE)</f>
        <v>TORA</v>
      </c>
      <c r="Q4504" s="87" t="str">
        <f>VLOOKUP(CENSO[[#This Row],[DAP (cm)]],DD[],2,TRUE)</f>
        <v>190├ 200</v>
      </c>
      <c r="R4504" s="87" t="str" cm="1">
        <f t="array" ref="R4504">INDEX(_xlfn.TEXTSPLIT(CENSO[[#This Row],[NOME CIENTIFICO]]," "),1)</f>
        <v>Cedrelinga</v>
      </c>
      <c r="S4504" s="98" t="s">
        <v>1004</v>
      </c>
      <c r="T4504" s="87">
        <f>_xlfn.MINIFS(CENSO[DAP (cm)],CENSO[NOME CIENTIFICO],CENSO[[#This Row],[NOME CIENTIFICO]])</f>
        <v>38.515496228238675</v>
      </c>
      <c r="U45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04" s="87" t="str">
        <f>IF(CENSO[[#This Row],[DAP (cm)]]&lt;CENSO[[#This Row],[DMCE (cm)]],"DAP &lt; DMCE","DAP ≥ DMCE")</f>
        <v>DAP ≥ DMCE</v>
      </c>
      <c r="W4504" s="87" t="str">
        <f>IF(CENSO[[#This Row],[DAP (cm)]]&gt;200, "Superior", "Inferior")</f>
        <v>Inferior</v>
      </c>
      <c r="X4504" s="87" t="str">
        <f>VLOOKUP(CENSO[[#This Row],[NOME COMUM]],ESPECIES[],4,FALSE)</f>
        <v>Não</v>
      </c>
      <c r="Y4504" s="87" t="str">
        <f>IF(IFERROR(VLOOKUP(CENSO[[#This Row],[NOME COMUM]],COMERCIAIS[],2, FALSE), "Não") &lt;&gt; "Não", "Sim", "Não")</f>
        <v>Sim</v>
      </c>
      <c r="Z4504" s="133">
        <f>CENSO[[#This Row],[g (m²)]]/SUM(AEEF[AEEF-UT])</f>
        <v>5.3520804048289902E-3</v>
      </c>
      <c r="AA4504" s="133">
        <f>CENSO[[#This Row],[v (m³)]]/SUM(AEEF[AEEF-UT])</f>
        <v>8.9914950801127033E-2</v>
      </c>
    </row>
    <row r="4505" spans="1:27" ht="14">
      <c r="A4505" s="86">
        <v>1</v>
      </c>
      <c r="B4505" s="86">
        <v>2</v>
      </c>
      <c r="C4505" s="63">
        <v>124</v>
      </c>
      <c r="D4505" s="63">
        <v>4505</v>
      </c>
      <c r="E4505" s="63" t="str">
        <f>VLOOKUP(CENSO[[#This Row],[NOME COMUM]],ESPECIES[],2,FALSE)</f>
        <v>Piptadenia suaveolens Miq.</v>
      </c>
      <c r="F4505" s="64" t="s">
        <v>22</v>
      </c>
      <c r="G4505" s="64">
        <v>400</v>
      </c>
      <c r="H4505" s="97">
        <f>CENSO[[#This Row],[CAP (cm)]]/PI()</f>
        <v>127.32395447351627</v>
      </c>
      <c r="I4505" s="64">
        <v>20</v>
      </c>
      <c r="J4505" s="96">
        <f>(PI()*(CENSO[[#This Row],[DAP (cm)]]^2))/40000</f>
        <v>1.2732395447351625</v>
      </c>
      <c r="K4505" s="96">
        <f>CENSO[[#This Row],[g (m²)]]*CENSO[[#This Row],[H (m)]]*0.7</f>
        <v>17.825353626292273</v>
      </c>
      <c r="L4505" s="64">
        <v>2</v>
      </c>
      <c r="M4505" s="65">
        <v>366577.7</v>
      </c>
      <c r="N4505" s="87">
        <v>9702203.9000000004</v>
      </c>
      <c r="O4505" s="87" t="s">
        <v>1228</v>
      </c>
      <c r="P4505" s="87" t="str">
        <f>VLOOKUP(CENSO[[#This Row],[DAP (cm)]],CD[],2,TRUE)</f>
        <v>TORA</v>
      </c>
      <c r="Q4505" s="87" t="str">
        <f>VLOOKUP(CENSO[[#This Row],[DAP (cm)]],DD[],2,TRUE)</f>
        <v>120├ 130</v>
      </c>
      <c r="R4505" s="87" t="str" cm="1">
        <f t="array" ref="R4505">INDEX(_xlfn.TEXTSPLIT(CENSO[[#This Row],[NOME CIENTIFICO]]," "),1)</f>
        <v>Piptadenia</v>
      </c>
      <c r="S4505" s="98" t="s">
        <v>1004</v>
      </c>
      <c r="T4505" s="87">
        <f>_xlfn.MINIFS(CENSO[DAP (cm)],CENSO[NOME CIENTIFICO],CENSO[[#This Row],[NOME CIENTIFICO]])</f>
        <v>39.788735772973837</v>
      </c>
      <c r="U45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05" s="87" t="str">
        <f>IF(CENSO[[#This Row],[DAP (cm)]]&lt;CENSO[[#This Row],[DMCE (cm)]],"DAP &lt; DMCE","DAP ≥ DMCE")</f>
        <v>DAP ≥ DMCE</v>
      </c>
      <c r="W4505" s="87" t="str">
        <f>IF(CENSO[[#This Row],[DAP (cm)]]&gt;200, "Superior", "Inferior")</f>
        <v>Inferior</v>
      </c>
      <c r="X4505" s="87" t="str">
        <f>VLOOKUP(CENSO[[#This Row],[NOME COMUM]],ESPECIES[],4,FALSE)</f>
        <v>Não</v>
      </c>
      <c r="Y4505" s="87" t="str">
        <f>IF(IFERROR(VLOOKUP(CENSO[[#This Row],[NOME COMUM]],COMERCIAIS[],2, FALSE), "Não") &lt;&gt; "Não", "Sim", "Não")</f>
        <v>Sim</v>
      </c>
      <c r="Z4505" s="133">
        <f>CENSO[[#This Row],[g (m²)]]/SUM(AEEF[AEEF-UT])</f>
        <v>2.2277129676707558E-3</v>
      </c>
      <c r="AA4505" s="133">
        <f>CENSO[[#This Row],[v (m³)]]/SUM(AEEF[AEEF-UT])</f>
        <v>3.1187981547390577E-2</v>
      </c>
    </row>
    <row r="4506" spans="1:27" ht="14">
      <c r="A4506" s="86">
        <v>1</v>
      </c>
      <c r="B4506" s="86">
        <v>2</v>
      </c>
      <c r="C4506" s="63">
        <v>124</v>
      </c>
      <c r="D4506" s="63">
        <v>4506</v>
      </c>
      <c r="E4506" s="63" t="str">
        <f>VLOOKUP(CENSO[[#This Row],[NOME COMUM]],ESPECIES[],2,FALSE)</f>
        <v>Alexa grandiflora Ducke</v>
      </c>
      <c r="F4506" s="64" t="s">
        <v>13</v>
      </c>
      <c r="G4506" s="64">
        <v>420</v>
      </c>
      <c r="H4506" s="97">
        <f>CENSO[[#This Row],[CAP (cm)]]/PI()</f>
        <v>133.69015219719208</v>
      </c>
      <c r="I4506" s="64">
        <v>17</v>
      </c>
      <c r="J4506" s="96">
        <f>(PI()*(CENSO[[#This Row],[DAP (cm)]]^2))/40000</f>
        <v>1.4037465980705166</v>
      </c>
      <c r="K4506" s="96">
        <f>CENSO[[#This Row],[g (m²)]]*CENSO[[#This Row],[H (m)]]*0.7</f>
        <v>16.704584517039144</v>
      </c>
      <c r="L4506" s="64">
        <v>1</v>
      </c>
      <c r="M4506" s="65">
        <v>366575.9</v>
      </c>
      <c r="N4506" s="87">
        <v>9702204.8000000007</v>
      </c>
      <c r="O4506" s="87" t="s">
        <v>1227</v>
      </c>
      <c r="P4506" s="87" t="str">
        <f>VLOOKUP(CENSO[[#This Row],[DAP (cm)]],CD[],2,TRUE)</f>
        <v>TORA</v>
      </c>
      <c r="Q4506" s="87" t="str">
        <f>VLOOKUP(CENSO[[#This Row],[DAP (cm)]],DD[],2,TRUE)</f>
        <v>130├ 140</v>
      </c>
      <c r="R4506" s="87" t="str" cm="1">
        <f t="array" ref="R4506">INDEX(_xlfn.TEXTSPLIT(CENSO[[#This Row],[NOME CIENTIFICO]]," "),1)</f>
        <v>Alexa</v>
      </c>
      <c r="S4506" s="98" t="s">
        <v>1004</v>
      </c>
      <c r="T4506" s="87">
        <f>_xlfn.MINIFS(CENSO[DAP (cm)],CENSO[NOME CIENTIFICO],CENSO[[#This Row],[NOME CIENTIFICO]])</f>
        <v>39.788735772973837</v>
      </c>
      <c r="U45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06" s="87" t="str">
        <f>IF(CENSO[[#This Row],[DAP (cm)]]&lt;CENSO[[#This Row],[DMCE (cm)]],"DAP &lt; DMCE","DAP ≥ DMCE")</f>
        <v>DAP ≥ DMCE</v>
      </c>
      <c r="W4506" s="87" t="str">
        <f>IF(CENSO[[#This Row],[DAP (cm)]]&gt;200, "Superior", "Inferior")</f>
        <v>Inferior</v>
      </c>
      <c r="X4506" s="87" t="str">
        <f>VLOOKUP(CENSO[[#This Row],[NOME COMUM]],ESPECIES[],4,FALSE)</f>
        <v>Não</v>
      </c>
      <c r="Y4506" s="87" t="str">
        <f>IF(IFERROR(VLOOKUP(CENSO[[#This Row],[NOME COMUM]],COMERCIAIS[],2, FALSE), "Não") &lt;&gt; "Não", "Sim", "Não")</f>
        <v>Não</v>
      </c>
      <c r="Z4506" s="133">
        <f>CENSO[[#This Row],[g (m²)]]/SUM(AEEF[AEEF-UT])</f>
        <v>2.4560535468570082E-3</v>
      </c>
      <c r="AA4506" s="133">
        <f>CENSO[[#This Row],[v (m³)]]/SUM(AEEF[AEEF-UT])</f>
        <v>2.9227037207598391E-2</v>
      </c>
    </row>
    <row r="4507" spans="1:27" ht="14">
      <c r="A4507" s="86">
        <v>1</v>
      </c>
      <c r="B4507" s="86">
        <v>2</v>
      </c>
      <c r="C4507" s="63">
        <v>124</v>
      </c>
      <c r="D4507" s="63">
        <v>4507</v>
      </c>
      <c r="E4507" s="63" t="str">
        <f>VLOOKUP(CENSO[[#This Row],[NOME COMUM]],ESPECIES[],2,FALSE)</f>
        <v>Couratari guianensis Aubl.</v>
      </c>
      <c r="F4507" s="64" t="s">
        <v>6</v>
      </c>
      <c r="G4507" s="64">
        <v>230</v>
      </c>
      <c r="H4507" s="97">
        <f>CENSO[[#This Row],[CAP (cm)]]/PI()</f>
        <v>73.211273822271863</v>
      </c>
      <c r="I4507" s="64">
        <v>22</v>
      </c>
      <c r="J4507" s="96">
        <f>(PI()*(CENSO[[#This Row],[DAP (cm)]]^2))/40000</f>
        <v>0.42096482447806327</v>
      </c>
      <c r="K4507" s="96">
        <f>CENSO[[#This Row],[g (m²)]]*CENSO[[#This Row],[H (m)]]*0.7</f>
        <v>6.4828582969621742</v>
      </c>
      <c r="L4507" s="64">
        <v>1</v>
      </c>
      <c r="M4507" s="65">
        <v>366565.5</v>
      </c>
      <c r="N4507" s="87">
        <v>9702217.4000000004</v>
      </c>
      <c r="O4507" s="87" t="s">
        <v>1228</v>
      </c>
      <c r="P4507" s="87" t="str">
        <f>VLOOKUP(CENSO[[#This Row],[DAP (cm)]],CD[],2,TRUE)</f>
        <v>TORA</v>
      </c>
      <c r="Q4507" s="87" t="str">
        <f>VLOOKUP(CENSO[[#This Row],[DAP (cm)]],DD[],2,TRUE)</f>
        <v>70├ 80</v>
      </c>
      <c r="R4507" s="87" t="str" cm="1">
        <f t="array" ref="R4507">INDEX(_xlfn.TEXTSPLIT(CENSO[[#This Row],[NOME CIENTIFICO]]," "),1)</f>
        <v>Couratari</v>
      </c>
      <c r="S4507" s="98" t="s">
        <v>1004</v>
      </c>
      <c r="T4507" s="87">
        <f>_xlfn.MINIFS(CENSO[DAP (cm)],CENSO[NOME CIENTIFICO],CENSO[[#This Row],[NOME CIENTIFICO]])</f>
        <v>38.833806114422465</v>
      </c>
      <c r="U45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07" s="87" t="str">
        <f>IF(CENSO[[#This Row],[DAP (cm)]]&lt;CENSO[[#This Row],[DMCE (cm)]],"DAP &lt; DMCE","DAP ≥ DMCE")</f>
        <v>DAP ≥ DMCE</v>
      </c>
      <c r="W4507" s="87" t="str">
        <f>IF(CENSO[[#This Row],[DAP (cm)]]&gt;200, "Superior", "Inferior")</f>
        <v>Inferior</v>
      </c>
      <c r="X4507" s="87" t="str">
        <f>VLOOKUP(CENSO[[#This Row],[NOME COMUM]],ESPECIES[],4,FALSE)</f>
        <v>Não</v>
      </c>
      <c r="Y4507" s="87" t="str">
        <f>IF(IFERROR(VLOOKUP(CENSO[[#This Row],[NOME COMUM]],COMERCIAIS[],2, FALSE), "Não") &lt;&gt; "Não", "Sim", "Não")</f>
        <v>Sim</v>
      </c>
      <c r="Z4507" s="133">
        <f>CENSO[[#This Row],[g (m²)]]/SUM(AEEF[AEEF-UT])</f>
        <v>7.3653759993614395E-4</v>
      </c>
      <c r="AA4507" s="133">
        <f>CENSO[[#This Row],[v (m³)]]/SUM(AEEF[AEEF-UT])</f>
        <v>1.1342679039016616E-2</v>
      </c>
    </row>
    <row r="4508" spans="1:27" ht="14">
      <c r="A4508" s="86">
        <v>1</v>
      </c>
      <c r="B4508" s="86">
        <v>2</v>
      </c>
      <c r="C4508" s="63">
        <v>124</v>
      </c>
      <c r="D4508" s="63">
        <v>4508</v>
      </c>
      <c r="E4508" s="63" t="str">
        <f>VLOOKUP(CENSO[[#This Row],[NOME COMUM]],ESPECIES[],2,FALSE)</f>
        <v>Couratari guianensis Aubl.</v>
      </c>
      <c r="F4508" s="64" t="s">
        <v>6</v>
      </c>
      <c r="G4508" s="64">
        <v>192</v>
      </c>
      <c r="H4508" s="97">
        <f>CENSO[[#This Row],[CAP (cm)]]/PI()</f>
        <v>61.115498147287809</v>
      </c>
      <c r="I4508" s="64">
        <v>17</v>
      </c>
      <c r="J4508" s="96">
        <f>(PI()*(CENSO[[#This Row],[DAP (cm)]]^2))/40000</f>
        <v>0.29335439110698147</v>
      </c>
      <c r="K4508" s="96">
        <f>CENSO[[#This Row],[g (m²)]]*CENSO[[#This Row],[H (m)]]*0.7</f>
        <v>3.4909172541730791</v>
      </c>
      <c r="L4508" s="64">
        <v>1</v>
      </c>
      <c r="M4508" s="65">
        <v>366641.09999999899</v>
      </c>
      <c r="N4508" s="87">
        <v>9702334.3000000007</v>
      </c>
      <c r="O4508" s="87" t="s">
        <v>1228</v>
      </c>
      <c r="P4508" s="87" t="str">
        <f>VLOOKUP(CENSO[[#This Row],[DAP (cm)]],CD[],2,TRUE)</f>
        <v>TORA</v>
      </c>
      <c r="Q4508" s="87" t="str">
        <f>VLOOKUP(CENSO[[#This Row],[DAP (cm)]],DD[],2,TRUE)</f>
        <v>60├ 70</v>
      </c>
      <c r="R4508" s="87" t="str" cm="1">
        <f t="array" ref="R4508">INDEX(_xlfn.TEXTSPLIT(CENSO[[#This Row],[NOME CIENTIFICO]]," "),1)</f>
        <v>Couratari</v>
      </c>
      <c r="S4508" s="98" t="s">
        <v>1004</v>
      </c>
      <c r="T4508" s="87">
        <f>_xlfn.MINIFS(CENSO[DAP (cm)],CENSO[NOME CIENTIFICO],CENSO[[#This Row],[NOME CIENTIFICO]])</f>
        <v>38.833806114422465</v>
      </c>
      <c r="U45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08" s="87" t="str">
        <f>IF(CENSO[[#This Row],[DAP (cm)]]&lt;CENSO[[#This Row],[DMCE (cm)]],"DAP &lt; DMCE","DAP ≥ DMCE")</f>
        <v>DAP ≥ DMCE</v>
      </c>
      <c r="W4508" s="87" t="str">
        <f>IF(CENSO[[#This Row],[DAP (cm)]]&gt;200, "Superior", "Inferior")</f>
        <v>Inferior</v>
      </c>
      <c r="X4508" s="87" t="str">
        <f>VLOOKUP(CENSO[[#This Row],[NOME COMUM]],ESPECIES[],4,FALSE)</f>
        <v>Não</v>
      </c>
      <c r="Y4508" s="87" t="str">
        <f>IF(IFERROR(VLOOKUP(CENSO[[#This Row],[NOME COMUM]],COMERCIAIS[],2, FALSE), "Não") &lt;&gt; "Não", "Sim", "Não")</f>
        <v>Sim</v>
      </c>
      <c r="Z4508" s="133">
        <f>CENSO[[#This Row],[g (m²)]]/SUM(AEEF[AEEF-UT])</f>
        <v>5.1326506775134213E-4</v>
      </c>
      <c r="AA4508" s="133">
        <f>CENSO[[#This Row],[v (m³)]]/SUM(AEEF[AEEF-UT])</f>
        <v>6.1078543062409712E-3</v>
      </c>
    </row>
    <row r="4509" spans="1:27" ht="14">
      <c r="A4509" s="86">
        <v>1</v>
      </c>
      <c r="B4509" s="86">
        <v>2</v>
      </c>
      <c r="C4509" s="63">
        <v>124</v>
      </c>
      <c r="D4509" s="63">
        <v>4509</v>
      </c>
      <c r="E4509" s="63" t="str">
        <f>VLOOKUP(CENSO[[#This Row],[NOME COMUM]],ESPECIES[],2,FALSE)</f>
        <v>Couratari guianensis Aubl.</v>
      </c>
      <c r="F4509" s="64" t="s">
        <v>6</v>
      </c>
      <c r="G4509" s="64">
        <v>258</v>
      </c>
      <c r="H4509" s="97">
        <f>CENSO[[#This Row],[CAP (cm)]]/PI()</f>
        <v>82.123950635417998</v>
      </c>
      <c r="I4509" s="64">
        <v>22</v>
      </c>
      <c r="J4509" s="96">
        <f>(PI()*(CENSO[[#This Row],[DAP (cm)]]^2))/40000</f>
        <v>0.52969948159844604</v>
      </c>
      <c r="K4509" s="96">
        <f>CENSO[[#This Row],[g (m²)]]*CENSO[[#This Row],[H (m)]]*0.7</f>
        <v>8.157372016616069</v>
      </c>
      <c r="L4509" s="64">
        <v>1</v>
      </c>
      <c r="M4509" s="65">
        <v>366666</v>
      </c>
      <c r="N4509" s="87">
        <v>9702328</v>
      </c>
      <c r="O4509" s="87" t="s">
        <v>1228</v>
      </c>
      <c r="P4509" s="87" t="str">
        <f>VLOOKUP(CENSO[[#This Row],[DAP (cm)]],CD[],2,TRUE)</f>
        <v>TORA</v>
      </c>
      <c r="Q4509" s="87" t="str">
        <f>VLOOKUP(CENSO[[#This Row],[DAP (cm)]],DD[],2,TRUE)</f>
        <v>80├ 90</v>
      </c>
      <c r="R4509" s="87" t="str" cm="1">
        <f t="array" ref="R4509">INDEX(_xlfn.TEXTSPLIT(CENSO[[#This Row],[NOME CIENTIFICO]]," "),1)</f>
        <v>Couratari</v>
      </c>
      <c r="S4509" s="98" t="s">
        <v>1004</v>
      </c>
      <c r="T4509" s="87">
        <f>_xlfn.MINIFS(CENSO[DAP (cm)],CENSO[NOME CIENTIFICO],CENSO[[#This Row],[NOME CIENTIFICO]])</f>
        <v>38.833806114422465</v>
      </c>
      <c r="U45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09" s="87" t="str">
        <f>IF(CENSO[[#This Row],[DAP (cm)]]&lt;CENSO[[#This Row],[DMCE (cm)]],"DAP &lt; DMCE","DAP ≥ DMCE")</f>
        <v>DAP ≥ DMCE</v>
      </c>
      <c r="W4509" s="87" t="str">
        <f>IF(CENSO[[#This Row],[DAP (cm)]]&gt;200, "Superior", "Inferior")</f>
        <v>Inferior</v>
      </c>
      <c r="X4509" s="87" t="str">
        <f>VLOOKUP(CENSO[[#This Row],[NOME COMUM]],ESPECIES[],4,FALSE)</f>
        <v>Não</v>
      </c>
      <c r="Y4509" s="87" t="str">
        <f>IF(IFERROR(VLOOKUP(CENSO[[#This Row],[NOME COMUM]],COMERCIAIS[],2, FALSE), "Não") &lt;&gt; "Não", "Sim", "Não")</f>
        <v>Sim</v>
      </c>
      <c r="Z4509" s="133">
        <f>CENSO[[#This Row],[g (m²)]]/SUM(AEEF[AEEF-UT])</f>
        <v>9.267842873752262E-4</v>
      </c>
      <c r="AA4509" s="133">
        <f>CENSO[[#This Row],[v (m³)]]/SUM(AEEF[AEEF-UT])</f>
        <v>1.4272478025578484E-2</v>
      </c>
    </row>
    <row r="4510" spans="1:27" ht="14">
      <c r="A4510" s="86">
        <v>1</v>
      </c>
      <c r="B4510" s="86">
        <v>2</v>
      </c>
      <c r="C4510" s="63">
        <v>124</v>
      </c>
      <c r="D4510" s="63">
        <v>4510</v>
      </c>
      <c r="E4510" s="63" t="str">
        <f>VLOOKUP(CENSO[[#This Row],[NOME COMUM]],ESPECIES[],2,FALSE)</f>
        <v>Couratari guianensis Aubl.</v>
      </c>
      <c r="F4510" s="64" t="s">
        <v>6</v>
      </c>
      <c r="G4510" s="64">
        <v>190</v>
      </c>
      <c r="H4510" s="97">
        <f>CENSO[[#This Row],[CAP (cm)]]/PI()</f>
        <v>60.478878374920228</v>
      </c>
      <c r="I4510" s="64">
        <v>19</v>
      </c>
      <c r="J4510" s="96">
        <f>(PI()*(CENSO[[#This Row],[DAP (cm)]]^2))/40000</f>
        <v>0.28727467228087106</v>
      </c>
      <c r="K4510" s="96">
        <f>CENSO[[#This Row],[g (m²)]]*CENSO[[#This Row],[H (m)]]*0.7</f>
        <v>3.8207531413355849</v>
      </c>
      <c r="L4510" s="64">
        <v>1</v>
      </c>
      <c r="M4510" s="65">
        <v>366669.59999999899</v>
      </c>
      <c r="N4510" s="87">
        <v>9702373.8000000007</v>
      </c>
      <c r="O4510" s="87" t="s">
        <v>1228</v>
      </c>
      <c r="P4510" s="87" t="str">
        <f>VLOOKUP(CENSO[[#This Row],[DAP (cm)]],CD[],2,TRUE)</f>
        <v>TORA</v>
      </c>
      <c r="Q4510" s="87" t="str">
        <f>VLOOKUP(CENSO[[#This Row],[DAP (cm)]],DD[],2,TRUE)</f>
        <v>60├ 70</v>
      </c>
      <c r="R4510" s="87" t="str" cm="1">
        <f t="array" ref="R4510">INDEX(_xlfn.TEXTSPLIT(CENSO[[#This Row],[NOME CIENTIFICO]]," "),1)</f>
        <v>Couratari</v>
      </c>
      <c r="S4510" s="98" t="s">
        <v>1004</v>
      </c>
      <c r="T4510" s="87">
        <f>_xlfn.MINIFS(CENSO[DAP (cm)],CENSO[NOME CIENTIFICO],CENSO[[#This Row],[NOME CIENTIFICO]])</f>
        <v>38.833806114422465</v>
      </c>
      <c r="U45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10" s="87" t="str">
        <f>IF(CENSO[[#This Row],[DAP (cm)]]&lt;CENSO[[#This Row],[DMCE (cm)]],"DAP &lt; DMCE","DAP ≥ DMCE")</f>
        <v>DAP ≥ DMCE</v>
      </c>
      <c r="W4510" s="87" t="str">
        <f>IF(CENSO[[#This Row],[DAP (cm)]]&gt;200, "Superior", "Inferior")</f>
        <v>Inferior</v>
      </c>
      <c r="X4510" s="87" t="str">
        <f>VLOOKUP(CENSO[[#This Row],[NOME COMUM]],ESPECIES[],4,FALSE)</f>
        <v>Não</v>
      </c>
      <c r="Y4510" s="87" t="str">
        <f>IF(IFERROR(VLOOKUP(CENSO[[#This Row],[NOME COMUM]],COMERCIAIS[],2, FALSE), "Não") &lt;&gt; "Não", "Sim", "Não")</f>
        <v>Sim</v>
      </c>
      <c r="Z4510" s="133">
        <f>CENSO[[#This Row],[g (m²)]]/SUM(AEEF[AEEF-UT])</f>
        <v>5.0262773833071434E-4</v>
      </c>
      <c r="AA4510" s="133">
        <f>CENSO[[#This Row],[v (m³)]]/SUM(AEEF[AEEF-UT])</f>
        <v>6.6849489197985E-3</v>
      </c>
    </row>
    <row r="4511" spans="1:27" ht="14">
      <c r="A4511" s="86">
        <v>1</v>
      </c>
      <c r="B4511" s="86">
        <v>2</v>
      </c>
      <c r="C4511" s="63">
        <v>124</v>
      </c>
      <c r="D4511" s="63">
        <v>4511</v>
      </c>
      <c r="E4511" s="63" t="str">
        <f>VLOOKUP(CENSO[[#This Row],[NOME COMUM]],ESPECIES[],2,FALSE)</f>
        <v>Couratari guianensis Aubl.</v>
      </c>
      <c r="F4511" s="64" t="s">
        <v>6</v>
      </c>
      <c r="G4511" s="64">
        <v>203</v>
      </c>
      <c r="H4511" s="97">
        <f>CENSO[[#This Row],[CAP (cm)]]/PI()</f>
        <v>64.616906895309512</v>
      </c>
      <c r="I4511" s="64">
        <v>22</v>
      </c>
      <c r="J4511" s="96">
        <f>(PI()*(CENSO[[#This Row],[DAP (cm)]]^2))/40000</f>
        <v>0.32793080249369577</v>
      </c>
      <c r="K4511" s="96">
        <f>CENSO[[#This Row],[g (m²)]]*CENSO[[#This Row],[H (m)]]*0.7</f>
        <v>5.0501343584029144</v>
      </c>
      <c r="L4511" s="64">
        <v>1</v>
      </c>
      <c r="M4511" s="65">
        <v>366661.9</v>
      </c>
      <c r="N4511" s="87">
        <v>9702385.1999999899</v>
      </c>
      <c r="O4511" s="87" t="s">
        <v>1228</v>
      </c>
      <c r="P4511" s="87" t="str">
        <f>VLOOKUP(CENSO[[#This Row],[DAP (cm)]],CD[],2,TRUE)</f>
        <v>TORA</v>
      </c>
      <c r="Q4511" s="87" t="str">
        <f>VLOOKUP(CENSO[[#This Row],[DAP (cm)]],DD[],2,TRUE)</f>
        <v>60├ 70</v>
      </c>
      <c r="R4511" s="87" t="str" cm="1">
        <f t="array" ref="R4511">INDEX(_xlfn.TEXTSPLIT(CENSO[[#This Row],[NOME CIENTIFICO]]," "),1)</f>
        <v>Couratari</v>
      </c>
      <c r="S4511" s="98" t="s">
        <v>1004</v>
      </c>
      <c r="T4511" s="87">
        <f>_xlfn.MINIFS(CENSO[DAP (cm)],CENSO[NOME CIENTIFICO],CENSO[[#This Row],[NOME CIENTIFICO]])</f>
        <v>38.833806114422465</v>
      </c>
      <c r="U45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11" s="87" t="str">
        <f>IF(CENSO[[#This Row],[DAP (cm)]]&lt;CENSO[[#This Row],[DMCE (cm)]],"DAP &lt; DMCE","DAP ≥ DMCE")</f>
        <v>DAP ≥ DMCE</v>
      </c>
      <c r="W4511" s="87" t="str">
        <f>IF(CENSO[[#This Row],[DAP (cm)]]&gt;200, "Superior", "Inferior")</f>
        <v>Inferior</v>
      </c>
      <c r="X4511" s="87" t="str">
        <f>VLOOKUP(CENSO[[#This Row],[NOME COMUM]],ESPECIES[],4,FALSE)</f>
        <v>Não</v>
      </c>
      <c r="Y4511" s="87" t="str">
        <f>IF(IFERROR(VLOOKUP(CENSO[[#This Row],[NOME COMUM]],COMERCIAIS[],2, FALSE), "Não") &lt;&gt; "Não", "Sim", "Não")</f>
        <v>Sim</v>
      </c>
      <c r="Z4511" s="133">
        <f>CENSO[[#This Row],[g (m²)]]/SUM(AEEF[AEEF-UT])</f>
        <v>5.7376139802965123E-4</v>
      </c>
      <c r="AA4511" s="133">
        <f>CENSO[[#This Row],[v (m³)]]/SUM(AEEF[AEEF-UT])</f>
        <v>8.8359255296566273E-3</v>
      </c>
    </row>
    <row r="4512" spans="1:27" ht="14">
      <c r="A4512" s="86">
        <v>1</v>
      </c>
      <c r="B4512" s="86">
        <v>2</v>
      </c>
      <c r="C4512" s="63">
        <v>124</v>
      </c>
      <c r="D4512" s="63">
        <v>4512</v>
      </c>
      <c r="E4512" s="63" t="str">
        <f>VLOOKUP(CENSO[[#This Row],[NOME COMUM]],ESPECIES[],2,FALSE)</f>
        <v>Goupia glabra Aubl.</v>
      </c>
      <c r="F4512" s="64" t="s">
        <v>34</v>
      </c>
      <c r="G4512" s="64">
        <v>252</v>
      </c>
      <c r="H4512" s="97">
        <f>CENSO[[#This Row],[CAP (cm)]]/PI()</f>
        <v>80.214091318315255</v>
      </c>
      <c r="I4512" s="64">
        <v>16</v>
      </c>
      <c r="J4512" s="96">
        <f>(PI()*(CENSO[[#This Row],[DAP (cm)]]^2))/40000</f>
        <v>0.50534877530538613</v>
      </c>
      <c r="K4512" s="96">
        <f>CENSO[[#This Row],[g (m²)]]*CENSO[[#This Row],[H (m)]]*0.7</f>
        <v>5.659906283420324</v>
      </c>
      <c r="L4512" s="64">
        <v>1</v>
      </c>
      <c r="M4512" s="65">
        <v>366702</v>
      </c>
      <c r="N4512" s="87">
        <v>9702399.4000000004</v>
      </c>
      <c r="O4512" s="87" t="s">
        <v>1228</v>
      </c>
      <c r="P4512" s="87" t="str">
        <f>VLOOKUP(CENSO[[#This Row],[DAP (cm)]],CD[],2,TRUE)</f>
        <v>TORA</v>
      </c>
      <c r="Q4512" s="87" t="str">
        <f>VLOOKUP(CENSO[[#This Row],[DAP (cm)]],DD[],2,TRUE)</f>
        <v>80├ 90</v>
      </c>
      <c r="R4512" s="87" t="str" cm="1">
        <f t="array" ref="R4512">INDEX(_xlfn.TEXTSPLIT(CENSO[[#This Row],[NOME CIENTIFICO]]," "),1)</f>
        <v>Goupia</v>
      </c>
      <c r="S4512" s="98" t="s">
        <v>1004</v>
      </c>
      <c r="T4512" s="87">
        <f>_xlfn.MINIFS(CENSO[DAP (cm)],CENSO[NOME CIENTIFICO],CENSO[[#This Row],[NOME CIENTIFICO]])</f>
        <v>40.107045659157627</v>
      </c>
      <c r="U45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512" s="87" t="str">
        <f>IF(CENSO[[#This Row],[DAP (cm)]]&lt;CENSO[[#This Row],[DMCE (cm)]],"DAP &lt; DMCE","DAP ≥ DMCE")</f>
        <v>DAP ≥ DMCE</v>
      </c>
      <c r="W4512" s="87" t="str">
        <f>IF(CENSO[[#This Row],[DAP (cm)]]&gt;200, "Superior", "Inferior")</f>
        <v>Inferior</v>
      </c>
      <c r="X4512" s="87" t="str">
        <f>VLOOKUP(CENSO[[#This Row],[NOME COMUM]],ESPECIES[],4,FALSE)</f>
        <v>Não</v>
      </c>
      <c r="Y4512" s="87" t="str">
        <f>IF(IFERROR(VLOOKUP(CENSO[[#This Row],[NOME COMUM]],COMERCIAIS[],2, FALSE), "Não") &lt;&gt; "Não", "Sim", "Não")</f>
        <v>Sim</v>
      </c>
      <c r="Z4512" s="133">
        <f>CENSO[[#This Row],[g (m²)]]/SUM(AEEF[AEEF-UT])</f>
        <v>8.8417927686852314E-4</v>
      </c>
      <c r="AA4512" s="133">
        <f>CENSO[[#This Row],[v (m³)]]/SUM(AEEF[AEEF-UT])</f>
        <v>9.902807900927459E-3</v>
      </c>
    </row>
    <row r="4513" spans="1:27" ht="14">
      <c r="A4513" s="86">
        <v>1</v>
      </c>
      <c r="B4513" s="86">
        <v>2</v>
      </c>
      <c r="C4513" s="63">
        <v>124</v>
      </c>
      <c r="D4513" s="63">
        <v>4513</v>
      </c>
      <c r="E4513" s="63" t="str">
        <f>VLOOKUP(CENSO[[#This Row],[NOME COMUM]],ESPECIES[],2,FALSE)</f>
        <v>Buchenavia capitata (Vahl) Eichler</v>
      </c>
      <c r="F4513" s="64" t="s">
        <v>10</v>
      </c>
      <c r="G4513" s="64">
        <v>180</v>
      </c>
      <c r="H4513" s="97">
        <f>CENSO[[#This Row],[CAP (cm)]]/PI()</f>
        <v>57.295779513082323</v>
      </c>
      <c r="I4513" s="64">
        <v>18</v>
      </c>
      <c r="J4513" s="96">
        <f>(PI()*(CENSO[[#This Row],[DAP (cm)]]^2))/40000</f>
        <v>0.25783100780887047</v>
      </c>
      <c r="K4513" s="96">
        <f>CENSO[[#This Row],[g (m²)]]*CENSO[[#This Row],[H (m)]]*0.7</f>
        <v>3.2486706983917677</v>
      </c>
      <c r="L4513" s="64">
        <v>1</v>
      </c>
      <c r="M4513" s="65">
        <v>366770.2</v>
      </c>
      <c r="N4513" s="87">
        <v>9702529.0999999903</v>
      </c>
      <c r="O4513" s="87" t="s">
        <v>1227</v>
      </c>
      <c r="P4513" s="87" t="str">
        <f>VLOOKUP(CENSO[[#This Row],[DAP (cm)]],CD[],2,TRUE)</f>
        <v>TORA</v>
      </c>
      <c r="Q4513" s="87" t="str">
        <f>VLOOKUP(CENSO[[#This Row],[DAP (cm)]],DD[],2,TRUE)</f>
        <v>50├ 60</v>
      </c>
      <c r="R4513" s="87" t="str" cm="1">
        <f t="array" ref="R4513">INDEX(_xlfn.TEXTSPLIT(CENSO[[#This Row],[NOME CIENTIFICO]]," "),1)</f>
        <v>Buchenavia</v>
      </c>
      <c r="S4513" s="98" t="s">
        <v>1004</v>
      </c>
      <c r="T4513" s="87">
        <f>_xlfn.MINIFS(CENSO[DAP (cm)],CENSO[NOME CIENTIFICO],CENSO[[#This Row],[NOME CIENTIFICO]])</f>
        <v>41.38028520389279</v>
      </c>
      <c r="U45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513" s="87" t="str">
        <f>IF(CENSO[[#This Row],[DAP (cm)]]&lt;CENSO[[#This Row],[DMCE (cm)]],"DAP &lt; DMCE","DAP ≥ DMCE")</f>
        <v>DAP ≥ DMCE</v>
      </c>
      <c r="W4513" s="87" t="str">
        <f>IF(CENSO[[#This Row],[DAP (cm)]]&gt;200, "Superior", "Inferior")</f>
        <v>Inferior</v>
      </c>
      <c r="X4513" s="87" t="str">
        <f>VLOOKUP(CENSO[[#This Row],[NOME COMUM]],ESPECIES[],4,FALSE)</f>
        <v>Não</v>
      </c>
      <c r="Y4513" s="87" t="str">
        <f>IF(IFERROR(VLOOKUP(CENSO[[#This Row],[NOME COMUM]],COMERCIAIS[],2, FALSE), "Não") &lt;&gt; "Não", "Sim", "Não")</f>
        <v>Não</v>
      </c>
      <c r="Z4513" s="133">
        <f>CENSO[[#This Row],[g (m²)]]/SUM(AEEF[AEEF-UT])</f>
        <v>4.5111187595332813E-4</v>
      </c>
      <c r="AA4513" s="133">
        <f>CENSO[[#This Row],[v (m³)]]/SUM(AEEF[AEEF-UT])</f>
        <v>5.6840096370119339E-3</v>
      </c>
    </row>
    <row r="4514" spans="1:27" ht="14">
      <c r="A4514" s="86">
        <v>1</v>
      </c>
      <c r="B4514" s="86">
        <v>2</v>
      </c>
      <c r="C4514" s="63">
        <v>124</v>
      </c>
      <c r="D4514" s="63">
        <v>4514</v>
      </c>
      <c r="E4514" s="63" t="str">
        <f>VLOOKUP(CENSO[[#This Row],[NOME COMUM]],ESPECIES[],2,FALSE)</f>
        <v>Piptadenia suaveolens Miq.</v>
      </c>
      <c r="F4514" s="64" t="s">
        <v>22</v>
      </c>
      <c r="G4514" s="64">
        <v>200</v>
      </c>
      <c r="H4514" s="97">
        <f>CENSO[[#This Row],[CAP (cm)]]/PI()</f>
        <v>63.661977236758133</v>
      </c>
      <c r="I4514" s="64">
        <v>16</v>
      </c>
      <c r="J4514" s="96">
        <f>(PI()*(CENSO[[#This Row],[DAP (cm)]]^2))/40000</f>
        <v>0.31830988618379064</v>
      </c>
      <c r="K4514" s="96">
        <f>CENSO[[#This Row],[g (m²)]]*CENSO[[#This Row],[H (m)]]*0.7</f>
        <v>3.565070725258455</v>
      </c>
      <c r="L4514" s="64">
        <v>1</v>
      </c>
      <c r="M4514" s="65">
        <v>366800.2</v>
      </c>
      <c r="N4514" s="87">
        <v>9702607.1999999899</v>
      </c>
      <c r="O4514" s="87" t="s">
        <v>1228</v>
      </c>
      <c r="P4514" s="87" t="str">
        <f>VLOOKUP(CENSO[[#This Row],[DAP (cm)]],CD[],2,TRUE)</f>
        <v>TORA</v>
      </c>
      <c r="Q4514" s="87" t="str">
        <f>VLOOKUP(CENSO[[#This Row],[DAP (cm)]],DD[],2,TRUE)</f>
        <v>60├ 70</v>
      </c>
      <c r="R4514" s="87" t="str" cm="1">
        <f t="array" ref="R4514">INDEX(_xlfn.TEXTSPLIT(CENSO[[#This Row],[NOME CIENTIFICO]]," "),1)</f>
        <v>Piptadenia</v>
      </c>
      <c r="S4514" s="98" t="s">
        <v>1004</v>
      </c>
      <c r="T4514" s="87">
        <f>_xlfn.MINIFS(CENSO[DAP (cm)],CENSO[NOME CIENTIFICO],CENSO[[#This Row],[NOME CIENTIFICO]])</f>
        <v>39.788735772973837</v>
      </c>
      <c r="U45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14" s="87" t="str">
        <f>IF(CENSO[[#This Row],[DAP (cm)]]&lt;CENSO[[#This Row],[DMCE (cm)]],"DAP &lt; DMCE","DAP ≥ DMCE")</f>
        <v>DAP ≥ DMCE</v>
      </c>
      <c r="W4514" s="87" t="str">
        <f>IF(CENSO[[#This Row],[DAP (cm)]]&gt;200, "Superior", "Inferior")</f>
        <v>Inferior</v>
      </c>
      <c r="X4514" s="87" t="str">
        <f>VLOOKUP(CENSO[[#This Row],[NOME COMUM]],ESPECIES[],4,FALSE)</f>
        <v>Não</v>
      </c>
      <c r="Y4514" s="87" t="str">
        <f>IF(IFERROR(VLOOKUP(CENSO[[#This Row],[NOME COMUM]],COMERCIAIS[],2, FALSE), "Não") &lt;&gt; "Não", "Sim", "Não")</f>
        <v>Sim</v>
      </c>
      <c r="Z4514" s="133">
        <f>CENSO[[#This Row],[g (m²)]]/SUM(AEEF[AEEF-UT])</f>
        <v>5.5692824191768894E-4</v>
      </c>
      <c r="AA4514" s="133">
        <f>CENSO[[#This Row],[v (m³)]]/SUM(AEEF[AEEF-UT])</f>
        <v>6.2375963094781156E-3</v>
      </c>
    </row>
    <row r="4515" spans="1:27" ht="14">
      <c r="A4515" s="86">
        <v>1</v>
      </c>
      <c r="B4515" s="86">
        <v>2</v>
      </c>
      <c r="C4515" s="63">
        <v>124</v>
      </c>
      <c r="D4515" s="63">
        <v>4515</v>
      </c>
      <c r="E4515" s="63" t="str">
        <f>VLOOKUP(CENSO[[#This Row],[NOME COMUM]],ESPECIES[],2,FALSE)</f>
        <v>Manilkara huberi (Ducke) Chevalier</v>
      </c>
      <c r="F4515" s="64" t="s">
        <v>30</v>
      </c>
      <c r="G4515" s="64">
        <v>312</v>
      </c>
      <c r="H4515" s="97">
        <f>CENSO[[#This Row],[CAP (cm)]]/PI()</f>
        <v>99.312684489342686</v>
      </c>
      <c r="I4515" s="64">
        <v>22</v>
      </c>
      <c r="J4515" s="96">
        <f>(PI()*(CENSO[[#This Row],[DAP (cm)]]^2))/40000</f>
        <v>0.77463893901687286</v>
      </c>
      <c r="K4515" s="96">
        <f>CENSO[[#This Row],[g (m²)]]*CENSO[[#This Row],[H (m)]]*0.7</f>
        <v>11.92943966085984</v>
      </c>
      <c r="L4515" s="64">
        <v>1</v>
      </c>
      <c r="M4515" s="65">
        <v>366788.4</v>
      </c>
      <c r="N4515" s="87">
        <v>9702612.8000000007</v>
      </c>
      <c r="O4515" s="87" t="s">
        <v>1228</v>
      </c>
      <c r="P4515" s="87" t="str">
        <f>VLOOKUP(CENSO[[#This Row],[DAP (cm)]],CD[],2,TRUE)</f>
        <v>TORA</v>
      </c>
      <c r="Q4515" s="87" t="str">
        <f>VLOOKUP(CENSO[[#This Row],[DAP (cm)]],DD[],2,TRUE)</f>
        <v>90├ 100</v>
      </c>
      <c r="R4515" s="87" t="str" cm="1">
        <f t="array" ref="R4515">INDEX(_xlfn.TEXTSPLIT(CENSO[[#This Row],[NOME CIENTIFICO]]," "),1)</f>
        <v>Manilkara</v>
      </c>
      <c r="S4515" s="98" t="s">
        <v>1004</v>
      </c>
      <c r="T4515" s="87">
        <f>_xlfn.MINIFS(CENSO[DAP (cm)],CENSO[NOME CIENTIFICO],CENSO[[#This Row],[NOME CIENTIFICO]])</f>
        <v>41.38028520389279</v>
      </c>
      <c r="U45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515" s="87" t="str">
        <f>IF(CENSO[[#This Row],[DAP (cm)]]&lt;CENSO[[#This Row],[DMCE (cm)]],"DAP &lt; DMCE","DAP ≥ DMCE")</f>
        <v>DAP ≥ DMCE</v>
      </c>
      <c r="W4515" s="87" t="str">
        <f>IF(CENSO[[#This Row],[DAP (cm)]]&gt;200, "Superior", "Inferior")</f>
        <v>Inferior</v>
      </c>
      <c r="X4515" s="87" t="str">
        <f>VLOOKUP(CENSO[[#This Row],[NOME COMUM]],ESPECIES[],4,FALSE)</f>
        <v>Não</v>
      </c>
      <c r="Y4515" s="87" t="str">
        <f>IF(IFERROR(VLOOKUP(CENSO[[#This Row],[NOME COMUM]],COMERCIAIS[],2, FALSE), "Não") &lt;&gt; "Não", "Sim", "Não")</f>
        <v>Sim</v>
      </c>
      <c r="Z4515" s="133">
        <f>CENSO[[#This Row],[g (m²)]]/SUM(AEEF[AEEF-UT])</f>
        <v>1.3553405695308877E-3</v>
      </c>
      <c r="AA4515" s="133">
        <f>CENSO[[#This Row],[v (m³)]]/SUM(AEEF[AEEF-UT])</f>
        <v>2.0872244770775667E-2</v>
      </c>
    </row>
    <row r="4516" spans="1:27" ht="14">
      <c r="A4516" s="86">
        <v>1</v>
      </c>
      <c r="B4516" s="86">
        <v>2</v>
      </c>
      <c r="C4516" s="63">
        <v>124</v>
      </c>
      <c r="D4516" s="63">
        <v>4516</v>
      </c>
      <c r="E4516" s="63" t="str">
        <f>VLOOKUP(CENSO[[#This Row],[NOME COMUM]],ESPECIES[],2,FALSE)</f>
        <v>Parkia pendula (Willd.) Benth. ex Walp.</v>
      </c>
      <c r="F4516" s="64" t="s">
        <v>58</v>
      </c>
      <c r="G4516" s="64">
        <v>272</v>
      </c>
      <c r="H4516" s="97">
        <f>CENSO[[#This Row],[CAP (cm)]]/PI()</f>
        <v>86.580289041991065</v>
      </c>
      <c r="I4516" s="64">
        <v>20</v>
      </c>
      <c r="J4516" s="96">
        <f>(PI()*(CENSO[[#This Row],[DAP (cm)]]^2))/40000</f>
        <v>0.58874596548553915</v>
      </c>
      <c r="K4516" s="96">
        <f>CENSO[[#This Row],[g (m²)]]*CENSO[[#This Row],[H (m)]]*0.7</f>
        <v>8.2424435167975467</v>
      </c>
      <c r="L4516" s="64">
        <v>1</v>
      </c>
      <c r="M4516" s="65">
        <v>366797.59999999899</v>
      </c>
      <c r="N4516" s="87">
        <v>9702630.5</v>
      </c>
      <c r="O4516" s="87" t="s">
        <v>1228</v>
      </c>
      <c r="P4516" s="87" t="str">
        <f>VLOOKUP(CENSO[[#This Row],[DAP (cm)]],CD[],2,TRUE)</f>
        <v>TORA</v>
      </c>
      <c r="Q4516" s="87" t="str">
        <f>VLOOKUP(CENSO[[#This Row],[DAP (cm)]],DD[],2,TRUE)</f>
        <v>80├ 90</v>
      </c>
      <c r="R4516" s="87" t="str" cm="1">
        <f t="array" ref="R4516">INDEX(_xlfn.TEXTSPLIT(CENSO[[#This Row],[NOME CIENTIFICO]]," "),1)</f>
        <v>Parkia</v>
      </c>
      <c r="S4516" s="98" t="s">
        <v>1004</v>
      </c>
      <c r="T4516" s="87">
        <f>_xlfn.MINIFS(CENSO[DAP (cm)],CENSO[NOME CIENTIFICO],CENSO[[#This Row],[NOME CIENTIFICO]])</f>
        <v>40.107045659157627</v>
      </c>
      <c r="U45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516" s="87" t="str">
        <f>IF(CENSO[[#This Row],[DAP (cm)]]&lt;CENSO[[#This Row],[DMCE (cm)]],"DAP &lt; DMCE","DAP ≥ DMCE")</f>
        <v>DAP ≥ DMCE</v>
      </c>
      <c r="W4516" s="87" t="str">
        <f>IF(CENSO[[#This Row],[DAP (cm)]]&gt;200, "Superior", "Inferior")</f>
        <v>Inferior</v>
      </c>
      <c r="X4516" s="87" t="str">
        <f>VLOOKUP(CENSO[[#This Row],[NOME COMUM]],ESPECIES[],4,FALSE)</f>
        <v>Não</v>
      </c>
      <c r="Y4516" s="87" t="str">
        <f>IF(IFERROR(VLOOKUP(CENSO[[#This Row],[NOME COMUM]],COMERCIAIS[],2, FALSE), "Não") &lt;&gt; "Não", "Sim", "Não")</f>
        <v>Sim</v>
      </c>
      <c r="Z4516" s="133">
        <f>CENSO[[#This Row],[g (m²)]]/SUM(AEEF[AEEF-UT])</f>
        <v>1.0300944762509574E-3</v>
      </c>
      <c r="AA4516" s="133">
        <f>CENSO[[#This Row],[v (m³)]]/SUM(AEEF[AEEF-UT])</f>
        <v>1.4421322667513402E-2</v>
      </c>
    </row>
    <row r="4517" spans="1:27" ht="14">
      <c r="A4517" s="86">
        <v>1</v>
      </c>
      <c r="B4517" s="86">
        <v>2</v>
      </c>
      <c r="C4517" s="63">
        <v>124</v>
      </c>
      <c r="D4517" s="63">
        <v>4517</v>
      </c>
      <c r="E4517" s="63" t="str">
        <f>VLOOKUP(CENSO[[#This Row],[NOME COMUM]],ESPECIES[],2,FALSE)</f>
        <v>Copaifera guianensis Desf.</v>
      </c>
      <c r="F4517" s="64" t="s">
        <v>7</v>
      </c>
      <c r="G4517" s="64">
        <v>320</v>
      </c>
      <c r="H4517" s="97">
        <f>CENSO[[#This Row],[CAP (cm)]]/PI()</f>
        <v>101.85916357881302</v>
      </c>
      <c r="I4517" s="64">
        <v>24</v>
      </c>
      <c r="J4517" s="96">
        <f>(PI()*(CENSO[[#This Row],[DAP (cm)]]^2))/40000</f>
        <v>0.81487330863050433</v>
      </c>
      <c r="K4517" s="96">
        <f>CENSO[[#This Row],[g (m²)]]*CENSO[[#This Row],[H (m)]]*0.7</f>
        <v>13.689871584992472</v>
      </c>
      <c r="L4517" s="64">
        <v>1</v>
      </c>
      <c r="M4517" s="65">
        <v>366819.5</v>
      </c>
      <c r="N4517" s="87">
        <v>9702640.0999999903</v>
      </c>
      <c r="O4517" s="87" t="s">
        <v>1227</v>
      </c>
      <c r="P4517" s="87" t="str">
        <f>VLOOKUP(CENSO[[#This Row],[DAP (cm)]],CD[],2,TRUE)</f>
        <v>TORA</v>
      </c>
      <c r="Q4517" s="87" t="str">
        <f>VLOOKUP(CENSO[[#This Row],[DAP (cm)]],DD[],2,TRUE)</f>
        <v>100├ 110</v>
      </c>
      <c r="R4517" s="87" t="str" cm="1">
        <f t="array" ref="R4517">INDEX(_xlfn.TEXTSPLIT(CENSO[[#This Row],[NOME CIENTIFICO]]," "),1)</f>
        <v>Copaifera</v>
      </c>
      <c r="S4517" s="98" t="s">
        <v>1004</v>
      </c>
      <c r="T4517" s="87">
        <f>_xlfn.MINIFS(CENSO[DAP (cm)],CENSO[NOME CIENTIFICO],CENSO[[#This Row],[NOME CIENTIFICO]])</f>
        <v>51.884511447957884</v>
      </c>
      <c r="U45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61.884511447957884</v>
      </c>
      <c r="V4517" s="87" t="str">
        <f>IF(CENSO[[#This Row],[DAP (cm)]]&lt;CENSO[[#This Row],[DMCE (cm)]],"DAP &lt; DMCE","DAP ≥ DMCE")</f>
        <v>DAP ≥ DMCE</v>
      </c>
      <c r="W4517" s="87" t="str">
        <f>IF(CENSO[[#This Row],[DAP (cm)]]&gt;200, "Superior", "Inferior")</f>
        <v>Inferior</v>
      </c>
      <c r="X4517" s="87" t="str">
        <f>VLOOKUP(CENSO[[#This Row],[NOME COMUM]],ESPECIES[],4,FALSE)</f>
        <v>Não</v>
      </c>
      <c r="Y4517" s="87" t="str">
        <f>IF(IFERROR(VLOOKUP(CENSO[[#This Row],[NOME COMUM]],COMERCIAIS[],2, FALSE), "Não") &lt;&gt; "Não", "Sim", "Não")</f>
        <v>Não</v>
      </c>
      <c r="Z4517" s="133">
        <f>CENSO[[#This Row],[g (m²)]]/SUM(AEEF[AEEF-UT])</f>
        <v>1.4257362993092843E-3</v>
      </c>
      <c r="AA4517" s="133">
        <f>CENSO[[#This Row],[v (m³)]]/SUM(AEEF[AEEF-UT])</f>
        <v>2.3952369828395974E-2</v>
      </c>
    </row>
    <row r="4518" spans="1:27" ht="14">
      <c r="A4518" s="86">
        <v>1</v>
      </c>
      <c r="B4518" s="86">
        <v>2</v>
      </c>
      <c r="C4518" s="63">
        <v>124</v>
      </c>
      <c r="D4518" s="63">
        <v>4518</v>
      </c>
      <c r="E4518" s="63" t="str">
        <f>VLOOKUP(CENSO[[#This Row],[NOME COMUM]],ESPECIES[],2,FALSE)</f>
        <v>Copaifera guianensis Desf.</v>
      </c>
      <c r="F4518" s="64" t="s">
        <v>7</v>
      </c>
      <c r="G4518" s="64">
        <v>218</v>
      </c>
      <c r="H4518" s="97">
        <f>CENSO[[#This Row],[CAP (cm)]]/PI()</f>
        <v>69.391555188066363</v>
      </c>
      <c r="I4518" s="64">
        <v>22</v>
      </c>
      <c r="J4518" s="96">
        <f>(PI()*(CENSO[[#This Row],[DAP (cm)]]^2))/40000</f>
        <v>0.37818397577496166</v>
      </c>
      <c r="K4518" s="96">
        <f>CENSO[[#This Row],[g (m²)]]*CENSO[[#This Row],[H (m)]]*0.7</f>
        <v>5.8240332269344099</v>
      </c>
      <c r="L4518" s="64">
        <v>1</v>
      </c>
      <c r="M4518" s="65">
        <v>366921.2</v>
      </c>
      <c r="N4518" s="87">
        <v>9702839.5999999903</v>
      </c>
      <c r="O4518" s="87" t="s">
        <v>1227</v>
      </c>
      <c r="P4518" s="87" t="str">
        <f>VLOOKUP(CENSO[[#This Row],[DAP (cm)]],CD[],2,TRUE)</f>
        <v>TORA</v>
      </c>
      <c r="Q4518" s="87" t="str">
        <f>VLOOKUP(CENSO[[#This Row],[DAP (cm)]],DD[],2,TRUE)</f>
        <v>60├ 70</v>
      </c>
      <c r="R4518" s="87" t="str" cm="1">
        <f t="array" ref="R4518">INDEX(_xlfn.TEXTSPLIT(CENSO[[#This Row],[NOME CIENTIFICO]]," "),1)</f>
        <v>Copaifera</v>
      </c>
      <c r="S4518" s="98" t="s">
        <v>1004</v>
      </c>
      <c r="T4518" s="87">
        <f>_xlfn.MINIFS(CENSO[DAP (cm)],CENSO[NOME CIENTIFICO],CENSO[[#This Row],[NOME CIENTIFICO]])</f>
        <v>51.884511447957884</v>
      </c>
      <c r="U45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61.884511447957884</v>
      </c>
      <c r="V4518" s="87" t="str">
        <f>IF(CENSO[[#This Row],[DAP (cm)]]&lt;CENSO[[#This Row],[DMCE (cm)]],"DAP &lt; DMCE","DAP ≥ DMCE")</f>
        <v>DAP ≥ DMCE</v>
      </c>
      <c r="W4518" s="87" t="str">
        <f>IF(CENSO[[#This Row],[DAP (cm)]]&gt;200, "Superior", "Inferior")</f>
        <v>Inferior</v>
      </c>
      <c r="X4518" s="87" t="str">
        <f>VLOOKUP(CENSO[[#This Row],[NOME COMUM]],ESPECIES[],4,FALSE)</f>
        <v>Não</v>
      </c>
      <c r="Y4518" s="87" t="str">
        <f>IF(IFERROR(VLOOKUP(CENSO[[#This Row],[NOME COMUM]],COMERCIAIS[],2, FALSE), "Não") &lt;&gt; "Não", "Sim", "Não")</f>
        <v>Não</v>
      </c>
      <c r="Z4518" s="133">
        <f>CENSO[[#This Row],[g (m²)]]/SUM(AEEF[AEEF-UT])</f>
        <v>6.6168644422240624E-4</v>
      </c>
      <c r="AA4518" s="133">
        <f>CENSO[[#This Row],[v (m³)]]/SUM(AEEF[AEEF-UT])</f>
        <v>1.0189971241025057E-2</v>
      </c>
    </row>
    <row r="4519" spans="1:27" ht="14">
      <c r="A4519" s="86">
        <v>1</v>
      </c>
      <c r="B4519" s="86">
        <v>2</v>
      </c>
      <c r="C4519" s="63">
        <v>124</v>
      </c>
      <c r="D4519" s="63">
        <v>4519</v>
      </c>
      <c r="E4519" s="63" t="str">
        <f>VLOOKUP(CENSO[[#This Row],[NOME COMUM]],ESPECIES[],2,FALSE)</f>
        <v>Couratari guianensis Aubl.</v>
      </c>
      <c r="F4519" s="64" t="s">
        <v>6</v>
      </c>
      <c r="G4519" s="64">
        <v>177</v>
      </c>
      <c r="H4519" s="97">
        <f>CENSO[[#This Row],[CAP (cm)]]/PI()</f>
        <v>56.340849854530951</v>
      </c>
      <c r="I4519" s="64">
        <v>15</v>
      </c>
      <c r="J4519" s="96">
        <f>(PI()*(CENSO[[#This Row],[DAP (cm)]]^2))/40000</f>
        <v>0.24930826060629949</v>
      </c>
      <c r="K4519" s="96">
        <f>CENSO[[#This Row],[g (m²)]]*CENSO[[#This Row],[H (m)]]*0.7</f>
        <v>2.6177367363661448</v>
      </c>
      <c r="L4519" s="64">
        <v>1</v>
      </c>
      <c r="M4519" s="65">
        <v>366957.2</v>
      </c>
      <c r="N4519" s="87">
        <v>9702899.9000000004</v>
      </c>
      <c r="O4519" s="87" t="s">
        <v>1228</v>
      </c>
      <c r="P4519" s="87" t="str">
        <f>VLOOKUP(CENSO[[#This Row],[DAP (cm)]],CD[],2,TRUE)</f>
        <v>TORA</v>
      </c>
      <c r="Q4519" s="87" t="str">
        <f>VLOOKUP(CENSO[[#This Row],[DAP (cm)]],DD[],2,TRUE)</f>
        <v>50├ 60</v>
      </c>
      <c r="R4519" s="87" t="str" cm="1">
        <f t="array" ref="R4519">INDEX(_xlfn.TEXTSPLIT(CENSO[[#This Row],[NOME CIENTIFICO]]," "),1)</f>
        <v>Couratari</v>
      </c>
      <c r="S4519" s="98" t="s">
        <v>1004</v>
      </c>
      <c r="T4519" s="87">
        <f>_xlfn.MINIFS(CENSO[DAP (cm)],CENSO[NOME CIENTIFICO],CENSO[[#This Row],[NOME CIENTIFICO]])</f>
        <v>38.833806114422465</v>
      </c>
      <c r="U45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19" s="87" t="str">
        <f>IF(CENSO[[#This Row],[DAP (cm)]]&lt;CENSO[[#This Row],[DMCE (cm)]],"DAP &lt; DMCE","DAP ≥ DMCE")</f>
        <v>DAP ≥ DMCE</v>
      </c>
      <c r="W4519" s="87" t="str">
        <f>IF(CENSO[[#This Row],[DAP (cm)]]&gt;200, "Superior", "Inferior")</f>
        <v>Inferior</v>
      </c>
      <c r="X4519" s="87" t="str">
        <f>VLOOKUP(CENSO[[#This Row],[NOME COMUM]],ESPECIES[],4,FALSE)</f>
        <v>Não</v>
      </c>
      <c r="Y4519" s="87" t="str">
        <f>IF(IFERROR(VLOOKUP(CENSO[[#This Row],[NOME COMUM]],COMERCIAIS[],2, FALSE), "Não") &lt;&gt; "Não", "Sim", "Não")</f>
        <v>Sim</v>
      </c>
      <c r="Z4519" s="133">
        <f>CENSO[[#This Row],[g (m²)]]/SUM(AEEF[AEEF-UT])</f>
        <v>4.3620012227598201E-4</v>
      </c>
      <c r="AA4519" s="133">
        <f>CENSO[[#This Row],[v (m³)]]/SUM(AEEF[AEEF-UT])</f>
        <v>4.580101283897812E-3</v>
      </c>
    </row>
    <row r="4520" spans="1:27" ht="14">
      <c r="A4520" s="86">
        <v>1</v>
      </c>
      <c r="B4520" s="86">
        <v>2</v>
      </c>
      <c r="C4520" s="63">
        <v>124</v>
      </c>
      <c r="D4520" s="63">
        <v>4520</v>
      </c>
      <c r="E4520" s="63" t="str">
        <f>VLOOKUP(CENSO[[#This Row],[NOME COMUM]],ESPECIES[],2,FALSE)</f>
        <v>Astronium lecointei Ducke</v>
      </c>
      <c r="F4520" s="64" t="s">
        <v>5</v>
      </c>
      <c r="G4520" s="64">
        <v>192</v>
      </c>
      <c r="H4520" s="97">
        <f>CENSO[[#This Row],[CAP (cm)]]/PI()</f>
        <v>61.115498147287809</v>
      </c>
      <c r="I4520" s="64">
        <v>20</v>
      </c>
      <c r="J4520" s="96">
        <f>(PI()*(CENSO[[#This Row],[DAP (cm)]]^2))/40000</f>
        <v>0.29335439110698147</v>
      </c>
      <c r="K4520" s="96">
        <f>CENSO[[#This Row],[g (m²)]]*CENSO[[#This Row],[H (m)]]*0.7</f>
        <v>4.1069614754977399</v>
      </c>
      <c r="L4520" s="64">
        <v>1</v>
      </c>
      <c r="M4520" s="65">
        <v>366985.799999999</v>
      </c>
      <c r="N4520" s="87">
        <v>9703002.5</v>
      </c>
      <c r="O4520" s="87" t="s">
        <v>1228</v>
      </c>
      <c r="P4520" s="87" t="str">
        <f>VLOOKUP(CENSO[[#This Row],[DAP (cm)]],CD[],2,TRUE)</f>
        <v>TORA</v>
      </c>
      <c r="Q4520" s="87" t="str">
        <f>VLOOKUP(CENSO[[#This Row],[DAP (cm)]],DD[],2,TRUE)</f>
        <v>60├ 70</v>
      </c>
      <c r="R4520" s="87" t="str" cm="1">
        <f t="array" ref="R4520">INDEX(_xlfn.TEXTSPLIT(CENSO[[#This Row],[NOME CIENTIFICO]]," "),1)</f>
        <v>Astronium</v>
      </c>
      <c r="S4520" s="98" t="s">
        <v>1004</v>
      </c>
      <c r="T4520" s="87">
        <f>_xlfn.MINIFS(CENSO[DAP (cm)],CENSO[NOME CIENTIFICO],CENSO[[#This Row],[NOME CIENTIFICO]])</f>
        <v>40.107045659157627</v>
      </c>
      <c r="U45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520" s="87" t="str">
        <f>IF(CENSO[[#This Row],[DAP (cm)]]&lt;CENSO[[#This Row],[DMCE (cm)]],"DAP &lt; DMCE","DAP ≥ DMCE")</f>
        <v>DAP ≥ DMCE</v>
      </c>
      <c r="W4520" s="87" t="str">
        <f>IF(CENSO[[#This Row],[DAP (cm)]]&gt;200, "Superior", "Inferior")</f>
        <v>Inferior</v>
      </c>
      <c r="X4520" s="87" t="str">
        <f>VLOOKUP(CENSO[[#This Row],[NOME COMUM]],ESPECIES[],4,FALSE)</f>
        <v>Não</v>
      </c>
      <c r="Y4520" s="87" t="str">
        <f>IF(IFERROR(VLOOKUP(CENSO[[#This Row],[NOME COMUM]],COMERCIAIS[],2, FALSE), "Não") &lt;&gt; "Não", "Sim", "Não")</f>
        <v>Sim</v>
      </c>
      <c r="Z4520" s="133">
        <f>CENSO[[#This Row],[g (m²)]]/SUM(AEEF[AEEF-UT])</f>
        <v>5.1326506775134213E-4</v>
      </c>
      <c r="AA4520" s="133">
        <f>CENSO[[#This Row],[v (m³)]]/SUM(AEEF[AEEF-UT])</f>
        <v>7.1857109485187892E-3</v>
      </c>
    </row>
    <row r="4521" spans="1:27" ht="14">
      <c r="A4521" s="86">
        <v>1</v>
      </c>
      <c r="B4521" s="86">
        <v>2</v>
      </c>
      <c r="C4521" s="63">
        <v>124</v>
      </c>
      <c r="D4521" s="63">
        <v>4521</v>
      </c>
      <c r="E4521" s="63" t="str">
        <f>VLOOKUP(CENSO[[#This Row],[NOME COMUM]],ESPECIES[],2,FALSE)</f>
        <v>Bertholletia excelsa Humb. &amp; Bonpl.</v>
      </c>
      <c r="F4521" s="64" t="s">
        <v>37</v>
      </c>
      <c r="G4521" s="64">
        <v>400</v>
      </c>
      <c r="H4521" s="97">
        <f>CENSO[[#This Row],[CAP (cm)]]/PI()</f>
        <v>127.32395447351627</v>
      </c>
      <c r="I4521" s="64">
        <v>22</v>
      </c>
      <c r="J4521" s="96">
        <f>(PI()*(CENSO[[#This Row],[DAP (cm)]]^2))/40000</f>
        <v>1.2732395447351625</v>
      </c>
      <c r="K4521" s="96">
        <f>CENSO[[#This Row],[g (m²)]]*CENSO[[#This Row],[H (m)]]*0.7</f>
        <v>19.607888988921502</v>
      </c>
      <c r="L4521" s="64">
        <v>1</v>
      </c>
      <c r="M4521" s="65">
        <v>367025.5</v>
      </c>
      <c r="N4521" s="87">
        <v>9703020.1999999899</v>
      </c>
      <c r="O4521" s="87" t="s">
        <v>424</v>
      </c>
      <c r="P4521" s="87" t="str">
        <f>VLOOKUP(CENSO[[#This Row],[DAP (cm)]],CD[],2,TRUE)</f>
        <v>TORA</v>
      </c>
      <c r="Q4521" s="87" t="str">
        <f>VLOOKUP(CENSO[[#This Row],[DAP (cm)]],DD[],2,TRUE)</f>
        <v>120├ 130</v>
      </c>
      <c r="R4521" s="87" t="str" cm="1">
        <f t="array" ref="R4521">INDEX(_xlfn.TEXTSPLIT(CENSO[[#This Row],[NOME CIENTIFICO]]," "),1)</f>
        <v>Bertholletia</v>
      </c>
      <c r="S4521" s="98" t="s">
        <v>1004</v>
      </c>
      <c r="T4521" s="87">
        <f>_xlfn.MINIFS(CENSO[DAP (cm)],CENSO[NOME CIENTIFICO],CENSO[[#This Row],[NOME CIENTIFICO]])</f>
        <v>41.38028520389279</v>
      </c>
      <c r="U45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521" s="87" t="str">
        <f>IF(CENSO[[#This Row],[DAP (cm)]]&lt;CENSO[[#This Row],[DMCE (cm)]],"DAP &lt; DMCE","DAP ≥ DMCE")</f>
        <v>DAP ≥ DMCE</v>
      </c>
      <c r="W4521" s="87" t="str">
        <f>IF(CENSO[[#This Row],[DAP (cm)]]&gt;200, "Superior", "Inferior")</f>
        <v>Inferior</v>
      </c>
      <c r="X4521" s="87" t="str">
        <f>VLOOKUP(CENSO[[#This Row],[NOME COMUM]],ESPECIES[],4,FALSE)</f>
        <v>Protegida</v>
      </c>
      <c r="Y4521" s="87" t="str">
        <f>IF(IFERROR(VLOOKUP(CENSO[[#This Row],[NOME COMUM]],COMERCIAIS[],2, FALSE), "Não") &lt;&gt; "Não", "Sim", "Não")</f>
        <v>Não</v>
      </c>
      <c r="Z4521" s="133">
        <f>CENSO[[#This Row],[g (m²)]]/SUM(AEEF[AEEF-UT])</f>
        <v>2.2277129676707558E-3</v>
      </c>
      <c r="AA4521" s="133">
        <f>CENSO[[#This Row],[v (m³)]]/SUM(AEEF[AEEF-UT])</f>
        <v>3.4306779702129635E-2</v>
      </c>
    </row>
    <row r="4522" spans="1:27" ht="14">
      <c r="A4522" s="86">
        <v>1</v>
      </c>
      <c r="B4522" s="86">
        <v>2</v>
      </c>
      <c r="C4522" s="63">
        <v>125</v>
      </c>
      <c r="D4522" s="63">
        <v>4522</v>
      </c>
      <c r="E4522" s="63" t="str">
        <f>VLOOKUP(CENSO[[#This Row],[NOME COMUM]],ESPECIES[],2,FALSE)</f>
        <v>Tachigali myrmecophila Ducke</v>
      </c>
      <c r="F4522" s="64" t="s">
        <v>14</v>
      </c>
      <c r="G4522" s="64">
        <v>220</v>
      </c>
      <c r="H4522" s="97">
        <f>CENSO[[#This Row],[CAP (cm)]]/PI()</f>
        <v>70.028174960433944</v>
      </c>
      <c r="I4522" s="64">
        <v>12</v>
      </c>
      <c r="J4522" s="96">
        <f>(PI()*(CENSO[[#This Row],[DAP (cm)]]^2))/40000</f>
        <v>0.3851549622823866</v>
      </c>
      <c r="K4522" s="96">
        <f>CENSO[[#This Row],[g (m²)]]*CENSO[[#This Row],[H (m)]]*0.7</f>
        <v>3.2353016831720471</v>
      </c>
      <c r="L4522" s="64">
        <v>1</v>
      </c>
      <c r="M4522" s="65">
        <v>367081.9</v>
      </c>
      <c r="N4522" s="87">
        <v>9703031.0999999903</v>
      </c>
      <c r="O4522" s="87" t="s">
        <v>1228</v>
      </c>
      <c r="P4522" s="87" t="str">
        <f>VLOOKUP(CENSO[[#This Row],[DAP (cm)]],CD[],2,TRUE)</f>
        <v>TORA</v>
      </c>
      <c r="Q4522" s="87" t="str">
        <f>VLOOKUP(CENSO[[#This Row],[DAP (cm)]],DD[],2,TRUE)</f>
        <v>70├ 80</v>
      </c>
      <c r="R4522" s="87" t="str" cm="1">
        <f t="array" ref="R4522">INDEX(_xlfn.TEXTSPLIT(CENSO[[#This Row],[NOME CIENTIFICO]]," "),1)</f>
        <v>Tachigali</v>
      </c>
      <c r="S4522" s="98" t="s">
        <v>1004</v>
      </c>
      <c r="T4522" s="87">
        <f>_xlfn.MINIFS(CENSO[DAP (cm)],CENSO[NOME CIENTIFICO],CENSO[[#This Row],[NOME CIENTIFICO]])</f>
        <v>39.152116000606256</v>
      </c>
      <c r="U45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22" s="87" t="str">
        <f>IF(CENSO[[#This Row],[DAP (cm)]]&lt;CENSO[[#This Row],[DMCE (cm)]],"DAP &lt; DMCE","DAP ≥ DMCE")</f>
        <v>DAP ≥ DMCE</v>
      </c>
      <c r="W4522" s="87" t="str">
        <f>IF(CENSO[[#This Row],[DAP (cm)]]&gt;200, "Superior", "Inferior")</f>
        <v>Inferior</v>
      </c>
      <c r="X4522" s="87" t="str">
        <f>VLOOKUP(CENSO[[#This Row],[NOME COMUM]],ESPECIES[],4,FALSE)</f>
        <v>Não</v>
      </c>
      <c r="Y4522" s="87" t="str">
        <f>IF(IFERROR(VLOOKUP(CENSO[[#This Row],[NOME COMUM]],COMERCIAIS[],2, FALSE), "Não") &lt;&gt; "Não", "Sim", "Não")</f>
        <v>Sim</v>
      </c>
      <c r="Z4522" s="133">
        <f>CENSO[[#This Row],[g (m²)]]/SUM(AEEF[AEEF-UT])</f>
        <v>6.7388317272040353E-4</v>
      </c>
      <c r="AA4522" s="133">
        <f>CENSO[[#This Row],[v (m³)]]/SUM(AEEF[AEEF-UT])</f>
        <v>5.6606186508513885E-3</v>
      </c>
    </row>
    <row r="4523" spans="1:27" ht="14">
      <c r="A4523" s="86">
        <v>1</v>
      </c>
      <c r="B4523" s="86">
        <v>2</v>
      </c>
      <c r="C4523" s="63">
        <v>125</v>
      </c>
      <c r="D4523" s="63">
        <v>4523</v>
      </c>
      <c r="E4523" s="63" t="str">
        <f>VLOOKUP(CENSO[[#This Row],[NOME COMUM]],ESPECIES[],2,FALSE)</f>
        <v>Piptadenia suaveolens Miq.</v>
      </c>
      <c r="F4523" s="64" t="s">
        <v>22</v>
      </c>
      <c r="G4523" s="64">
        <v>200</v>
      </c>
      <c r="H4523" s="97">
        <f>CENSO[[#This Row],[CAP (cm)]]/PI()</f>
        <v>63.661977236758133</v>
      </c>
      <c r="I4523" s="64">
        <v>13</v>
      </c>
      <c r="J4523" s="96">
        <f>(PI()*(CENSO[[#This Row],[DAP (cm)]]^2))/40000</f>
        <v>0.31830988618379064</v>
      </c>
      <c r="K4523" s="96">
        <f>CENSO[[#This Row],[g (m²)]]*CENSO[[#This Row],[H (m)]]*0.7</f>
        <v>2.896619964272495</v>
      </c>
      <c r="L4523" s="64">
        <v>1</v>
      </c>
      <c r="M4523" s="65">
        <v>367068.7</v>
      </c>
      <c r="N4523" s="87">
        <v>9703031.8000000007</v>
      </c>
      <c r="O4523" s="87" t="s">
        <v>1228</v>
      </c>
      <c r="P4523" s="87" t="str">
        <f>VLOOKUP(CENSO[[#This Row],[DAP (cm)]],CD[],2,TRUE)</f>
        <v>TORA</v>
      </c>
      <c r="Q4523" s="87" t="str">
        <f>VLOOKUP(CENSO[[#This Row],[DAP (cm)]],DD[],2,TRUE)</f>
        <v>60├ 70</v>
      </c>
      <c r="R4523" s="87" t="str" cm="1">
        <f t="array" ref="R4523">INDEX(_xlfn.TEXTSPLIT(CENSO[[#This Row],[NOME CIENTIFICO]]," "),1)</f>
        <v>Piptadenia</v>
      </c>
      <c r="S4523" s="98" t="s">
        <v>1004</v>
      </c>
      <c r="T4523" s="87">
        <f>_xlfn.MINIFS(CENSO[DAP (cm)],CENSO[NOME CIENTIFICO],CENSO[[#This Row],[NOME CIENTIFICO]])</f>
        <v>39.788735772973837</v>
      </c>
      <c r="U45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23" s="87" t="str">
        <f>IF(CENSO[[#This Row],[DAP (cm)]]&lt;CENSO[[#This Row],[DMCE (cm)]],"DAP &lt; DMCE","DAP ≥ DMCE")</f>
        <v>DAP ≥ DMCE</v>
      </c>
      <c r="W4523" s="87" t="str">
        <f>IF(CENSO[[#This Row],[DAP (cm)]]&gt;200, "Superior", "Inferior")</f>
        <v>Inferior</v>
      </c>
      <c r="X4523" s="87" t="str">
        <f>VLOOKUP(CENSO[[#This Row],[NOME COMUM]],ESPECIES[],4,FALSE)</f>
        <v>Não</v>
      </c>
      <c r="Y4523" s="87" t="str">
        <f>IF(IFERROR(VLOOKUP(CENSO[[#This Row],[NOME COMUM]],COMERCIAIS[],2, FALSE), "Não") &lt;&gt; "Não", "Sim", "Não")</f>
        <v>Sim</v>
      </c>
      <c r="Z4523" s="133">
        <f>CENSO[[#This Row],[g (m²)]]/SUM(AEEF[AEEF-UT])</f>
        <v>5.5692824191768894E-4</v>
      </c>
      <c r="AA4523" s="133">
        <f>CENSO[[#This Row],[v (m³)]]/SUM(AEEF[AEEF-UT])</f>
        <v>5.0680470014509696E-3</v>
      </c>
    </row>
    <row r="4524" spans="1:27" ht="14">
      <c r="A4524" s="86">
        <v>1</v>
      </c>
      <c r="B4524" s="86">
        <v>2</v>
      </c>
      <c r="C4524" s="63">
        <v>125</v>
      </c>
      <c r="D4524" s="63">
        <v>4524</v>
      </c>
      <c r="E4524" s="63" t="str">
        <f>VLOOKUP(CENSO[[#This Row],[NOME COMUM]],ESPECIES[],2,FALSE)</f>
        <v>Piptadenia suaveolens Miq.</v>
      </c>
      <c r="F4524" s="64" t="s">
        <v>22</v>
      </c>
      <c r="G4524" s="64">
        <v>297</v>
      </c>
      <c r="H4524" s="97">
        <f>CENSO[[#This Row],[CAP (cm)]]/PI()</f>
        <v>94.538036196585836</v>
      </c>
      <c r="I4524" s="64">
        <v>16</v>
      </c>
      <c r="J4524" s="96">
        <f>(PI()*(CENSO[[#This Row],[DAP (cm)]]^2))/40000</f>
        <v>0.70194491875964982</v>
      </c>
      <c r="K4524" s="96">
        <f>CENSO[[#This Row],[g (m²)]]*CENSO[[#This Row],[H (m)]]*0.7</f>
        <v>7.8617830901080774</v>
      </c>
      <c r="L4524" s="64">
        <v>1</v>
      </c>
      <c r="M4524" s="65">
        <v>367073.2</v>
      </c>
      <c r="N4524" s="87">
        <v>9702999.4000000004</v>
      </c>
      <c r="O4524" s="87" t="s">
        <v>1228</v>
      </c>
      <c r="P4524" s="87" t="str">
        <f>VLOOKUP(CENSO[[#This Row],[DAP (cm)]],CD[],2,TRUE)</f>
        <v>TORA</v>
      </c>
      <c r="Q4524" s="87" t="str">
        <f>VLOOKUP(CENSO[[#This Row],[DAP (cm)]],DD[],2,TRUE)</f>
        <v>90├ 100</v>
      </c>
      <c r="R4524" s="87" t="str" cm="1">
        <f t="array" ref="R4524">INDEX(_xlfn.TEXTSPLIT(CENSO[[#This Row],[NOME CIENTIFICO]]," "),1)</f>
        <v>Piptadenia</v>
      </c>
      <c r="S4524" s="98" t="s">
        <v>1004</v>
      </c>
      <c r="T4524" s="87">
        <f>_xlfn.MINIFS(CENSO[DAP (cm)],CENSO[NOME CIENTIFICO],CENSO[[#This Row],[NOME CIENTIFICO]])</f>
        <v>39.788735772973837</v>
      </c>
      <c r="U45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24" s="87" t="str">
        <f>IF(CENSO[[#This Row],[DAP (cm)]]&lt;CENSO[[#This Row],[DMCE (cm)]],"DAP &lt; DMCE","DAP ≥ DMCE")</f>
        <v>DAP ≥ DMCE</v>
      </c>
      <c r="W4524" s="87" t="str">
        <f>IF(CENSO[[#This Row],[DAP (cm)]]&gt;200, "Superior", "Inferior")</f>
        <v>Inferior</v>
      </c>
      <c r="X4524" s="87" t="str">
        <f>VLOOKUP(CENSO[[#This Row],[NOME COMUM]],ESPECIES[],4,FALSE)</f>
        <v>Não</v>
      </c>
      <c r="Y4524" s="87" t="str">
        <f>IF(IFERROR(VLOOKUP(CENSO[[#This Row],[NOME COMUM]],COMERCIAIS[],2, FALSE), "Não") &lt;&gt; "Não", "Sim", "Não")</f>
        <v>Sim</v>
      </c>
      <c r="Z4524" s="133">
        <f>CENSO[[#This Row],[g (m²)]]/SUM(AEEF[AEEF-UT])</f>
        <v>1.2281520822829358E-3</v>
      </c>
      <c r="AA4524" s="133">
        <f>CENSO[[#This Row],[v (m³)]]/SUM(AEEF[AEEF-UT])</f>
        <v>1.3755303321568881E-2</v>
      </c>
    </row>
    <row r="4525" spans="1:27" ht="14">
      <c r="A4525" s="86">
        <v>1</v>
      </c>
      <c r="B4525" s="86">
        <v>2</v>
      </c>
      <c r="C4525" s="63">
        <v>125</v>
      </c>
      <c r="D4525" s="63">
        <v>4525</v>
      </c>
      <c r="E4525" s="63" t="str">
        <f>VLOOKUP(CENSO[[#This Row],[NOME COMUM]],ESPECIES[],2,FALSE)</f>
        <v>Pouteria sp.</v>
      </c>
      <c r="F4525" s="64" t="s">
        <v>83</v>
      </c>
      <c r="G4525" s="64">
        <v>191</v>
      </c>
      <c r="H4525" s="97">
        <f>CENSO[[#This Row],[CAP (cm)]]/PI()</f>
        <v>60.797188261104019</v>
      </c>
      <c r="I4525" s="64">
        <v>16</v>
      </c>
      <c r="J4525" s="96">
        <f>(PI()*(CENSO[[#This Row],[DAP (cm)]]^2))/40000</f>
        <v>0.29030657394677167</v>
      </c>
      <c r="K4525" s="96">
        <f>CENSO[[#This Row],[g (m²)]]*CENSO[[#This Row],[H (m)]]*0.7</f>
        <v>3.2514336282038427</v>
      </c>
      <c r="L4525" s="64">
        <v>1</v>
      </c>
      <c r="M4525" s="65">
        <v>367069.799999999</v>
      </c>
      <c r="N4525" s="87">
        <v>9702999.3000000007</v>
      </c>
      <c r="O4525" s="87" t="s">
        <v>1227</v>
      </c>
      <c r="P4525" s="87" t="str">
        <f>VLOOKUP(CENSO[[#This Row],[DAP (cm)]],CD[],2,TRUE)</f>
        <v>TORA</v>
      </c>
      <c r="Q4525" s="87" t="str">
        <f>VLOOKUP(CENSO[[#This Row],[DAP (cm)]],DD[],2,TRUE)</f>
        <v>60├ 70</v>
      </c>
      <c r="R4525" s="87" t="str" cm="1">
        <f t="array" ref="R4525">INDEX(_xlfn.TEXTSPLIT(CENSO[[#This Row],[NOME CIENTIFICO]]," "),1)</f>
        <v>Pouteria</v>
      </c>
      <c r="S4525" s="98" t="s">
        <v>1004</v>
      </c>
      <c r="T4525" s="87">
        <f>_xlfn.MINIFS(CENSO[DAP (cm)],CENSO[NOME CIENTIFICO],CENSO[[#This Row],[NOME CIENTIFICO]])</f>
        <v>39.788735772973837</v>
      </c>
      <c r="U45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25" s="87" t="str">
        <f>IF(CENSO[[#This Row],[DAP (cm)]]&lt;CENSO[[#This Row],[DMCE (cm)]],"DAP &lt; DMCE","DAP ≥ DMCE")</f>
        <v>DAP ≥ DMCE</v>
      </c>
      <c r="W4525" s="87" t="str">
        <f>IF(CENSO[[#This Row],[DAP (cm)]]&gt;200, "Superior", "Inferior")</f>
        <v>Inferior</v>
      </c>
      <c r="X4525" s="87" t="str">
        <f>VLOOKUP(CENSO[[#This Row],[NOME COMUM]],ESPECIES[],4,FALSE)</f>
        <v>Não</v>
      </c>
      <c r="Y4525" s="87" t="str">
        <f>IF(IFERROR(VLOOKUP(CENSO[[#This Row],[NOME COMUM]],COMERCIAIS[],2, FALSE), "Não") &lt;&gt; "Não", "Sim", "Não")</f>
        <v>Não</v>
      </c>
      <c r="Z4525" s="133">
        <f>CENSO[[#This Row],[g (m²)]]/SUM(AEEF[AEEF-UT])</f>
        <v>5.0793247983498034E-4</v>
      </c>
      <c r="AA4525" s="133">
        <f>CENSO[[#This Row],[v (m³)]]/SUM(AEEF[AEEF-UT])</f>
        <v>5.688843774151779E-3</v>
      </c>
    </row>
    <row r="4526" spans="1:27" ht="14">
      <c r="A4526" s="86">
        <v>1</v>
      </c>
      <c r="B4526" s="86">
        <v>2</v>
      </c>
      <c r="C4526" s="63">
        <v>125</v>
      </c>
      <c r="D4526" s="63">
        <v>4526</v>
      </c>
      <c r="E4526" s="63" t="str">
        <f>VLOOKUP(CENSO[[#This Row],[NOME COMUM]],ESPECIES[],2,FALSE)</f>
        <v>Piptadenia suaveolens Miq.</v>
      </c>
      <c r="F4526" s="64" t="s">
        <v>22</v>
      </c>
      <c r="G4526" s="64">
        <v>293</v>
      </c>
      <c r="H4526" s="97">
        <f>CENSO[[#This Row],[CAP (cm)]]/PI()</f>
        <v>93.264796651850673</v>
      </c>
      <c r="I4526" s="64">
        <v>14</v>
      </c>
      <c r="J4526" s="96">
        <f>(PI()*(CENSO[[#This Row],[DAP (cm)]]^2))/40000</f>
        <v>0.68316463547480621</v>
      </c>
      <c r="K4526" s="96">
        <f>CENSO[[#This Row],[g (m²)]]*CENSO[[#This Row],[H (m)]]*0.7</f>
        <v>6.6950134276530999</v>
      </c>
      <c r="L4526" s="64">
        <v>1</v>
      </c>
      <c r="M4526" s="65">
        <v>367037.5</v>
      </c>
      <c r="N4526" s="87">
        <v>9702993.5</v>
      </c>
      <c r="O4526" s="87" t="s">
        <v>1228</v>
      </c>
      <c r="P4526" s="87" t="str">
        <f>VLOOKUP(CENSO[[#This Row],[DAP (cm)]],CD[],2,TRUE)</f>
        <v>TORA</v>
      </c>
      <c r="Q4526" s="87" t="str">
        <f>VLOOKUP(CENSO[[#This Row],[DAP (cm)]],DD[],2,TRUE)</f>
        <v>90├ 100</v>
      </c>
      <c r="R4526" s="87" t="str" cm="1">
        <f t="array" ref="R4526">INDEX(_xlfn.TEXTSPLIT(CENSO[[#This Row],[NOME CIENTIFICO]]," "),1)</f>
        <v>Piptadenia</v>
      </c>
      <c r="S4526" s="98" t="s">
        <v>1004</v>
      </c>
      <c r="T4526" s="87">
        <f>_xlfn.MINIFS(CENSO[DAP (cm)],CENSO[NOME CIENTIFICO],CENSO[[#This Row],[NOME CIENTIFICO]])</f>
        <v>39.788735772973837</v>
      </c>
      <c r="U45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26" s="87" t="str">
        <f>IF(CENSO[[#This Row],[DAP (cm)]]&lt;CENSO[[#This Row],[DMCE (cm)]],"DAP &lt; DMCE","DAP ≥ DMCE")</f>
        <v>DAP ≥ DMCE</v>
      </c>
      <c r="W4526" s="87" t="str">
        <f>IF(CENSO[[#This Row],[DAP (cm)]]&gt;200, "Superior", "Inferior")</f>
        <v>Inferior</v>
      </c>
      <c r="X4526" s="87" t="str">
        <f>VLOOKUP(CENSO[[#This Row],[NOME COMUM]],ESPECIES[],4,FALSE)</f>
        <v>Não</v>
      </c>
      <c r="Y4526" s="87" t="str">
        <f>IF(IFERROR(VLOOKUP(CENSO[[#This Row],[NOME COMUM]],COMERCIAIS[],2, FALSE), "Não") &lt;&gt; "Não", "Sim", "Não")</f>
        <v>Sim</v>
      </c>
      <c r="Z4526" s="133">
        <f>CENSO[[#This Row],[g (m²)]]/SUM(AEEF[AEEF-UT])</f>
        <v>1.1952933160097922E-3</v>
      </c>
      <c r="AA4526" s="133">
        <f>CENSO[[#This Row],[v (m³)]]/SUM(AEEF[AEEF-UT])</f>
        <v>1.1713874496895963E-2</v>
      </c>
    </row>
    <row r="4527" spans="1:27" ht="14">
      <c r="A4527" s="86">
        <v>1</v>
      </c>
      <c r="B4527" s="86">
        <v>2</v>
      </c>
      <c r="C4527" s="63">
        <v>125</v>
      </c>
      <c r="D4527" s="63">
        <v>4527</v>
      </c>
      <c r="E4527" s="63" t="str">
        <f>VLOOKUP(CENSO[[#This Row],[NOME COMUM]],ESPECIES[],2,FALSE)</f>
        <v>Inga paraensis Ducke</v>
      </c>
      <c r="F4527" s="64" t="s">
        <v>16</v>
      </c>
      <c r="G4527" s="64">
        <v>142</v>
      </c>
      <c r="H4527" s="97">
        <f>CENSO[[#This Row],[CAP (cm)]]/PI()</f>
        <v>45.200003838098276</v>
      </c>
      <c r="I4527" s="64">
        <v>14</v>
      </c>
      <c r="J4527" s="96">
        <f>(PI()*(CENSO[[#This Row],[DAP (cm)]]^2))/40000</f>
        <v>0.16046001362524887</v>
      </c>
      <c r="K4527" s="96">
        <f>CENSO[[#This Row],[g (m²)]]*CENSO[[#This Row],[H (m)]]*0.7</f>
        <v>1.5725081335274387</v>
      </c>
      <c r="L4527" s="64">
        <v>2</v>
      </c>
      <c r="M4527" s="65">
        <v>367013.5</v>
      </c>
      <c r="N4527" s="87">
        <v>9702954</v>
      </c>
      <c r="O4527" s="98" t="s">
        <v>1225</v>
      </c>
      <c r="P4527" s="87" t="str">
        <f>VLOOKUP(CENSO[[#This Row],[DAP (cm)]],CD[],2,TRUE)</f>
        <v>TORETE</v>
      </c>
      <c r="Q4527" s="87" t="str">
        <f>VLOOKUP(CENSO[[#This Row],[DAP (cm)]],DD[],2,TRUE)</f>
        <v>40├ 50</v>
      </c>
      <c r="R4527" s="87" t="str" cm="1">
        <f t="array" ref="R4527">INDEX(_xlfn.TEXTSPLIT(CENSO[[#This Row],[NOME CIENTIFICO]]," "),1)</f>
        <v>Inga</v>
      </c>
      <c r="S4527" s="98" t="s">
        <v>1004</v>
      </c>
      <c r="T4527" s="87">
        <f>_xlfn.MINIFS(CENSO[DAP (cm)],CENSO[NOME CIENTIFICO],CENSO[[#This Row],[NOME CIENTIFICO]])</f>
        <v>41.38028520389279</v>
      </c>
      <c r="U45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527" s="87" t="str">
        <f>IF(CENSO[[#This Row],[DAP (cm)]]&lt;CENSO[[#This Row],[DMCE (cm)]],"DAP &lt; DMCE","DAP ≥ DMCE")</f>
        <v>DAP &lt; DMCE</v>
      </c>
      <c r="W4527" s="87" t="str">
        <f>IF(CENSO[[#This Row],[DAP (cm)]]&gt;200, "Superior", "Inferior")</f>
        <v>Inferior</v>
      </c>
      <c r="X4527" s="87" t="str">
        <f>VLOOKUP(CENSO[[#This Row],[NOME COMUM]],ESPECIES[],4,FALSE)</f>
        <v>Não</v>
      </c>
      <c r="Y4527" s="87" t="str">
        <f>IF(IFERROR(VLOOKUP(CENSO[[#This Row],[NOME COMUM]],COMERCIAIS[],2, FALSE), "Não") &lt;&gt; "Não", "Sim", "Não")</f>
        <v>Não</v>
      </c>
      <c r="Z4527" s="133">
        <f>CENSO[[#This Row],[g (m²)]]/SUM(AEEF[AEEF-UT])</f>
        <v>2.8074752675070699E-4</v>
      </c>
      <c r="AA4527" s="133">
        <f>CENSO[[#This Row],[v (m³)]]/SUM(AEEF[AEEF-UT])</f>
        <v>2.7513257621569285E-3</v>
      </c>
    </row>
    <row r="4528" spans="1:27" ht="14">
      <c r="A4528" s="86">
        <v>1</v>
      </c>
      <c r="B4528" s="86">
        <v>2</v>
      </c>
      <c r="C4528" s="63">
        <v>125</v>
      </c>
      <c r="D4528" s="63">
        <v>4528</v>
      </c>
      <c r="E4528" s="63" t="str">
        <f>VLOOKUP(CENSO[[#This Row],[NOME COMUM]],ESPECIES[],2,FALSE)</f>
        <v>Inga paraensis Ducke</v>
      </c>
      <c r="F4528" s="64" t="s">
        <v>16</v>
      </c>
      <c r="G4528" s="64">
        <v>130</v>
      </c>
      <c r="H4528" s="97">
        <f>CENSO[[#This Row],[CAP (cm)]]/PI()</f>
        <v>41.38028520389279</v>
      </c>
      <c r="I4528" s="64">
        <v>11</v>
      </c>
      <c r="J4528" s="96">
        <f>(PI()*(CENSO[[#This Row],[DAP (cm)]]^2))/40000</f>
        <v>0.13448592691265157</v>
      </c>
      <c r="K4528" s="96">
        <f>CENSO[[#This Row],[g (m²)]]*CENSO[[#This Row],[H (m)]]*0.7</f>
        <v>1.0355416372274171</v>
      </c>
      <c r="L4528" s="64">
        <v>2</v>
      </c>
      <c r="M4528" s="65">
        <v>367009.9</v>
      </c>
      <c r="N4528" s="87">
        <v>9702953.5</v>
      </c>
      <c r="O4528" s="98" t="s">
        <v>1225</v>
      </c>
      <c r="P4528" s="87" t="str">
        <f>VLOOKUP(CENSO[[#This Row],[DAP (cm)]],CD[],2,TRUE)</f>
        <v>TORETE</v>
      </c>
      <c r="Q4528" s="87" t="str">
        <f>VLOOKUP(CENSO[[#This Row],[DAP (cm)]],DD[],2,TRUE)</f>
        <v>40├ 50</v>
      </c>
      <c r="R4528" s="87" t="str" cm="1">
        <f t="array" ref="R4528">INDEX(_xlfn.TEXTSPLIT(CENSO[[#This Row],[NOME CIENTIFICO]]," "),1)</f>
        <v>Inga</v>
      </c>
      <c r="S4528" s="98" t="s">
        <v>1004</v>
      </c>
      <c r="T4528" s="87">
        <f>_xlfn.MINIFS(CENSO[DAP (cm)],CENSO[NOME CIENTIFICO],CENSO[[#This Row],[NOME CIENTIFICO]])</f>
        <v>41.38028520389279</v>
      </c>
      <c r="U45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528" s="87" t="str">
        <f>IF(CENSO[[#This Row],[DAP (cm)]]&lt;CENSO[[#This Row],[DMCE (cm)]],"DAP &lt; DMCE","DAP ≥ DMCE")</f>
        <v>DAP &lt; DMCE</v>
      </c>
      <c r="W4528" s="87" t="str">
        <f>IF(CENSO[[#This Row],[DAP (cm)]]&gt;200, "Superior", "Inferior")</f>
        <v>Inferior</v>
      </c>
      <c r="X4528" s="87" t="str">
        <f>VLOOKUP(CENSO[[#This Row],[NOME COMUM]],ESPECIES[],4,FALSE)</f>
        <v>Não</v>
      </c>
      <c r="Y4528" s="87" t="str">
        <f>IF(IFERROR(VLOOKUP(CENSO[[#This Row],[NOME COMUM]],COMERCIAIS[],2, FALSE), "Não") &lt;&gt; "Não", "Sim", "Não")</f>
        <v>Não</v>
      </c>
      <c r="Z4528" s="133">
        <f>CENSO[[#This Row],[g (m²)]]/SUM(AEEF[AEEF-UT])</f>
        <v>2.3530218221022364E-4</v>
      </c>
      <c r="AA4528" s="133">
        <f>CENSO[[#This Row],[v (m³)]]/SUM(AEEF[AEEF-UT])</f>
        <v>1.8118268030187219E-3</v>
      </c>
    </row>
    <row r="4529" spans="1:27" ht="14">
      <c r="A4529" s="86">
        <v>1</v>
      </c>
      <c r="B4529" s="86">
        <v>2</v>
      </c>
      <c r="C4529" s="63">
        <v>125</v>
      </c>
      <c r="D4529" s="63">
        <v>4529</v>
      </c>
      <c r="E4529" s="63" t="str">
        <f>VLOOKUP(CENSO[[#This Row],[NOME COMUM]],ESPECIES[],2,FALSE)</f>
        <v>Inga paraensis Ducke</v>
      </c>
      <c r="F4529" s="64" t="s">
        <v>16</v>
      </c>
      <c r="G4529" s="64">
        <v>150</v>
      </c>
      <c r="H4529" s="97">
        <f>CENSO[[#This Row],[CAP (cm)]]/PI()</f>
        <v>47.7464829275686</v>
      </c>
      <c r="I4529" s="64">
        <v>14</v>
      </c>
      <c r="J4529" s="96">
        <f>(PI()*(CENSO[[#This Row],[DAP (cm)]]^2))/40000</f>
        <v>0.17904931097838223</v>
      </c>
      <c r="K4529" s="96">
        <f>CENSO[[#This Row],[g (m²)]]*CENSO[[#This Row],[H (m)]]*0.7</f>
        <v>1.7546832475881458</v>
      </c>
      <c r="L4529" s="64">
        <v>1</v>
      </c>
      <c r="M4529" s="65">
        <v>367004.9</v>
      </c>
      <c r="N4529" s="87">
        <v>9702952.5999999903</v>
      </c>
      <c r="O4529" s="98" t="s">
        <v>1225</v>
      </c>
      <c r="P4529" s="87" t="str">
        <f>VLOOKUP(CENSO[[#This Row],[DAP (cm)]],CD[],2,TRUE)</f>
        <v>TORETE</v>
      </c>
      <c r="Q4529" s="87" t="str">
        <f>VLOOKUP(CENSO[[#This Row],[DAP (cm)]],DD[],2,TRUE)</f>
        <v>40├ 50</v>
      </c>
      <c r="R4529" s="87" t="str" cm="1">
        <f t="array" ref="R4529">INDEX(_xlfn.TEXTSPLIT(CENSO[[#This Row],[NOME CIENTIFICO]]," "),1)</f>
        <v>Inga</v>
      </c>
      <c r="S4529" s="98" t="s">
        <v>1004</v>
      </c>
      <c r="T4529" s="87">
        <f>_xlfn.MINIFS(CENSO[DAP (cm)],CENSO[NOME CIENTIFICO],CENSO[[#This Row],[NOME CIENTIFICO]])</f>
        <v>41.38028520389279</v>
      </c>
      <c r="U45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529" s="87" t="str">
        <f>IF(CENSO[[#This Row],[DAP (cm)]]&lt;CENSO[[#This Row],[DMCE (cm)]],"DAP &lt; DMCE","DAP ≥ DMCE")</f>
        <v>DAP &lt; DMCE</v>
      </c>
      <c r="W4529" s="87" t="str">
        <f>IF(CENSO[[#This Row],[DAP (cm)]]&gt;200, "Superior", "Inferior")</f>
        <v>Inferior</v>
      </c>
      <c r="X4529" s="87" t="str">
        <f>VLOOKUP(CENSO[[#This Row],[NOME COMUM]],ESPECIES[],4,FALSE)</f>
        <v>Não</v>
      </c>
      <c r="Y4529" s="87" t="str">
        <f>IF(IFERROR(VLOOKUP(CENSO[[#This Row],[NOME COMUM]],COMERCIAIS[],2, FALSE), "Não") &lt;&gt; "Não", "Sim", "Não")</f>
        <v>Não</v>
      </c>
      <c r="Z4529" s="133">
        <f>CENSO[[#This Row],[g (m²)]]/SUM(AEEF[AEEF-UT])</f>
        <v>3.1327213607870003E-4</v>
      </c>
      <c r="AA4529" s="133">
        <f>CENSO[[#This Row],[v (m³)]]/SUM(AEEF[AEEF-UT])</f>
        <v>3.07006693357126E-3</v>
      </c>
    </row>
    <row r="4530" spans="1:27" ht="14">
      <c r="A4530" s="86">
        <v>1</v>
      </c>
      <c r="B4530" s="86">
        <v>2</v>
      </c>
      <c r="C4530" s="63">
        <v>125</v>
      </c>
      <c r="D4530" s="63">
        <v>4530</v>
      </c>
      <c r="E4530" s="63" t="str">
        <f>VLOOKUP(CENSO[[#This Row],[NOME COMUM]],ESPECIES[],2,FALSE)</f>
        <v>Piptadenia suaveolens Miq.</v>
      </c>
      <c r="F4530" s="64" t="s">
        <v>22</v>
      </c>
      <c r="G4530" s="64">
        <v>400</v>
      </c>
      <c r="H4530" s="97">
        <f>CENSO[[#This Row],[CAP (cm)]]/PI()</f>
        <v>127.32395447351627</v>
      </c>
      <c r="I4530" s="64">
        <v>17</v>
      </c>
      <c r="J4530" s="96">
        <f>(PI()*(CENSO[[#This Row],[DAP (cm)]]^2))/40000</f>
        <v>1.2732395447351625</v>
      </c>
      <c r="K4530" s="96">
        <f>CENSO[[#This Row],[g (m²)]]*CENSO[[#This Row],[H (m)]]*0.7</f>
        <v>15.151550582348433</v>
      </c>
      <c r="L4530" s="64">
        <v>1</v>
      </c>
      <c r="M4530" s="65">
        <v>367024.9</v>
      </c>
      <c r="N4530" s="87">
        <v>9702906.5999999903</v>
      </c>
      <c r="O4530" s="87" t="s">
        <v>1228</v>
      </c>
      <c r="P4530" s="87" t="str">
        <f>VLOOKUP(CENSO[[#This Row],[DAP (cm)]],CD[],2,TRUE)</f>
        <v>TORA</v>
      </c>
      <c r="Q4530" s="87" t="str">
        <f>VLOOKUP(CENSO[[#This Row],[DAP (cm)]],DD[],2,TRUE)</f>
        <v>120├ 130</v>
      </c>
      <c r="R4530" s="87" t="str" cm="1">
        <f t="array" ref="R4530">INDEX(_xlfn.TEXTSPLIT(CENSO[[#This Row],[NOME CIENTIFICO]]," "),1)</f>
        <v>Piptadenia</v>
      </c>
      <c r="S4530" s="98" t="s">
        <v>1004</v>
      </c>
      <c r="T4530" s="87">
        <f>_xlfn.MINIFS(CENSO[DAP (cm)],CENSO[NOME CIENTIFICO],CENSO[[#This Row],[NOME CIENTIFICO]])</f>
        <v>39.788735772973837</v>
      </c>
      <c r="U45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30" s="87" t="str">
        <f>IF(CENSO[[#This Row],[DAP (cm)]]&lt;CENSO[[#This Row],[DMCE (cm)]],"DAP &lt; DMCE","DAP ≥ DMCE")</f>
        <v>DAP ≥ DMCE</v>
      </c>
      <c r="W4530" s="87" t="str">
        <f>IF(CENSO[[#This Row],[DAP (cm)]]&gt;200, "Superior", "Inferior")</f>
        <v>Inferior</v>
      </c>
      <c r="X4530" s="87" t="str">
        <f>VLOOKUP(CENSO[[#This Row],[NOME COMUM]],ESPECIES[],4,FALSE)</f>
        <v>Não</v>
      </c>
      <c r="Y4530" s="87" t="str">
        <f>IF(IFERROR(VLOOKUP(CENSO[[#This Row],[NOME COMUM]],COMERCIAIS[],2, FALSE), "Não") &lt;&gt; "Não", "Sim", "Não")</f>
        <v>Sim</v>
      </c>
      <c r="Z4530" s="133">
        <f>CENSO[[#This Row],[g (m²)]]/SUM(AEEF[AEEF-UT])</f>
        <v>2.2277129676707558E-3</v>
      </c>
      <c r="AA4530" s="133">
        <f>CENSO[[#This Row],[v (m³)]]/SUM(AEEF[AEEF-UT])</f>
        <v>2.6509784315281993E-2</v>
      </c>
    </row>
    <row r="4531" spans="1:27" ht="14">
      <c r="A4531" s="86">
        <v>1</v>
      </c>
      <c r="B4531" s="86">
        <v>2</v>
      </c>
      <c r="C4531" s="63">
        <v>125</v>
      </c>
      <c r="D4531" s="63">
        <v>4531</v>
      </c>
      <c r="E4531" s="63" t="str">
        <f>VLOOKUP(CENSO[[#This Row],[NOME COMUM]],ESPECIES[],2,FALSE)</f>
        <v>Inga paraensis Ducke</v>
      </c>
      <c r="F4531" s="64" t="s">
        <v>16</v>
      </c>
      <c r="G4531" s="64">
        <v>170</v>
      </c>
      <c r="H4531" s="97">
        <f>CENSO[[#This Row],[CAP (cm)]]/PI()</f>
        <v>54.112680651244418</v>
      </c>
      <c r="I4531" s="64">
        <v>16</v>
      </c>
      <c r="J4531" s="96">
        <f>(PI()*(CENSO[[#This Row],[DAP (cm)]]^2))/40000</f>
        <v>0.2299788927677888</v>
      </c>
      <c r="K4531" s="96">
        <f>CENSO[[#This Row],[g (m²)]]*CENSO[[#This Row],[H (m)]]*0.7</f>
        <v>2.5757635989992345</v>
      </c>
      <c r="L4531" s="64">
        <v>3</v>
      </c>
      <c r="M4531" s="65">
        <v>367002.299999999</v>
      </c>
      <c r="N4531" s="87">
        <v>9702865.4000000004</v>
      </c>
      <c r="O4531" s="87" t="s">
        <v>1226</v>
      </c>
      <c r="P4531" s="87" t="str">
        <f>VLOOKUP(CENSO[[#This Row],[DAP (cm)]],CD[],2,TRUE)</f>
        <v>TORA</v>
      </c>
      <c r="Q4531" s="87" t="str">
        <f>VLOOKUP(CENSO[[#This Row],[DAP (cm)]],DD[],2,TRUE)</f>
        <v>50├ 60</v>
      </c>
      <c r="R4531" s="87" t="str" cm="1">
        <f t="array" ref="R4531">INDEX(_xlfn.TEXTSPLIT(CENSO[[#This Row],[NOME CIENTIFICO]]," "),1)</f>
        <v>Inga</v>
      </c>
      <c r="S4531" s="98" t="s">
        <v>1004</v>
      </c>
      <c r="T4531" s="87">
        <f>_xlfn.MINIFS(CENSO[DAP (cm)],CENSO[NOME CIENTIFICO],CENSO[[#This Row],[NOME CIENTIFICO]])</f>
        <v>41.38028520389279</v>
      </c>
      <c r="U45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531" s="87" t="str">
        <f>IF(CENSO[[#This Row],[DAP (cm)]]&lt;CENSO[[#This Row],[DMCE (cm)]],"DAP &lt; DMCE","DAP ≥ DMCE")</f>
        <v>DAP ≥ DMCE</v>
      </c>
      <c r="W4531" s="87" t="str">
        <f>IF(CENSO[[#This Row],[DAP (cm)]]&gt;200, "Superior", "Inferior")</f>
        <v>Inferior</v>
      </c>
      <c r="X4531" s="87" t="str">
        <f>VLOOKUP(CENSO[[#This Row],[NOME COMUM]],ESPECIES[],4,FALSE)</f>
        <v>Não</v>
      </c>
      <c r="Y4531" s="87" t="str">
        <f>IF(IFERROR(VLOOKUP(CENSO[[#This Row],[NOME COMUM]],COMERCIAIS[],2, FALSE), "Não") &lt;&gt; "Não", "Sim", "Não")</f>
        <v>Não</v>
      </c>
      <c r="Z4531" s="133">
        <f>CENSO[[#This Row],[g (m²)]]/SUM(AEEF[AEEF-UT])</f>
        <v>4.0238065478553035E-4</v>
      </c>
      <c r="AA4531" s="133">
        <f>CENSO[[#This Row],[v (m³)]]/SUM(AEEF[AEEF-UT])</f>
        <v>4.5066633335979402E-3</v>
      </c>
    </row>
    <row r="4532" spans="1:27" ht="14">
      <c r="A4532" s="86">
        <v>1</v>
      </c>
      <c r="B4532" s="86">
        <v>2</v>
      </c>
      <c r="C4532" s="63">
        <v>125</v>
      </c>
      <c r="D4532" s="63">
        <v>4532</v>
      </c>
      <c r="E4532" s="63" t="str">
        <f>VLOOKUP(CENSO[[#This Row],[NOME COMUM]],ESPECIES[],2,FALSE)</f>
        <v>Bertholletia excelsa Humb. &amp; Bonpl.</v>
      </c>
      <c r="F4532" s="64" t="s">
        <v>37</v>
      </c>
      <c r="G4532" s="64">
        <v>193</v>
      </c>
      <c r="H4532" s="97">
        <f>CENSO[[#This Row],[CAP (cm)]]/PI()</f>
        <v>61.4338080334716</v>
      </c>
      <c r="I4532" s="64">
        <v>20</v>
      </c>
      <c r="J4532" s="96">
        <f>(PI()*(CENSO[[#This Row],[DAP (cm)]]^2))/40000</f>
        <v>0.29641812376150045</v>
      </c>
      <c r="K4532" s="96">
        <f>CENSO[[#This Row],[g (m²)]]*CENSO[[#This Row],[H (m)]]*0.7</f>
        <v>4.1498537326610059</v>
      </c>
      <c r="L4532" s="64">
        <v>1</v>
      </c>
      <c r="M4532" s="65">
        <v>366995</v>
      </c>
      <c r="N4532" s="87">
        <v>9702868.8000000007</v>
      </c>
      <c r="O4532" s="87" t="s">
        <v>424</v>
      </c>
      <c r="P4532" s="87" t="str">
        <f>VLOOKUP(CENSO[[#This Row],[DAP (cm)]],CD[],2,TRUE)</f>
        <v>TORA</v>
      </c>
      <c r="Q4532" s="87" t="str">
        <f>VLOOKUP(CENSO[[#This Row],[DAP (cm)]],DD[],2,TRUE)</f>
        <v>60├ 70</v>
      </c>
      <c r="R4532" s="87" t="str" cm="1">
        <f t="array" ref="R4532">INDEX(_xlfn.TEXTSPLIT(CENSO[[#This Row],[NOME CIENTIFICO]]," "),1)</f>
        <v>Bertholletia</v>
      </c>
      <c r="S4532" s="98" t="s">
        <v>1004</v>
      </c>
      <c r="T4532" s="87">
        <f>_xlfn.MINIFS(CENSO[DAP (cm)],CENSO[NOME CIENTIFICO],CENSO[[#This Row],[NOME CIENTIFICO]])</f>
        <v>41.38028520389279</v>
      </c>
      <c r="U45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532" s="87" t="str">
        <f>IF(CENSO[[#This Row],[DAP (cm)]]&lt;CENSO[[#This Row],[DMCE (cm)]],"DAP &lt; DMCE","DAP ≥ DMCE")</f>
        <v>DAP ≥ DMCE</v>
      </c>
      <c r="W4532" s="87" t="str">
        <f>IF(CENSO[[#This Row],[DAP (cm)]]&gt;200, "Superior", "Inferior")</f>
        <v>Inferior</v>
      </c>
      <c r="X4532" s="87" t="str">
        <f>VLOOKUP(CENSO[[#This Row],[NOME COMUM]],ESPECIES[],4,FALSE)</f>
        <v>Protegida</v>
      </c>
      <c r="Y4532" s="87" t="str">
        <f>IF(IFERROR(VLOOKUP(CENSO[[#This Row],[NOME COMUM]],COMERCIAIS[],2, FALSE), "Não") &lt;&gt; "Não", "Sim", "Não")</f>
        <v>Não</v>
      </c>
      <c r="Z4532" s="133">
        <f>CENSO[[#This Row],[g (m²)]]/SUM(AEEF[AEEF-UT])</f>
        <v>5.1862550207979992E-4</v>
      </c>
      <c r="AA4532" s="133">
        <f>CENSO[[#This Row],[v (m³)]]/SUM(AEEF[AEEF-UT])</f>
        <v>7.2607570291171979E-3</v>
      </c>
    </row>
    <row r="4533" spans="1:27" ht="14">
      <c r="A4533" s="86">
        <v>1</v>
      </c>
      <c r="B4533" s="86">
        <v>2</v>
      </c>
      <c r="C4533" s="63">
        <v>125</v>
      </c>
      <c r="D4533" s="63">
        <v>4533</v>
      </c>
      <c r="E4533" s="63" t="str">
        <f>VLOOKUP(CENSO[[#This Row],[NOME COMUM]],ESPECIES[],2,FALSE)</f>
        <v>Buchenavia capitata (Vahl) Eichler</v>
      </c>
      <c r="F4533" s="64" t="s">
        <v>10</v>
      </c>
      <c r="G4533" s="64">
        <v>404</v>
      </c>
      <c r="H4533" s="97">
        <f>CENSO[[#This Row],[CAP (cm)]]/PI()</f>
        <v>128.59719401825143</v>
      </c>
      <c r="I4533" s="64">
        <v>19</v>
      </c>
      <c r="J4533" s="96">
        <f>(PI()*(CENSO[[#This Row],[DAP (cm)]]^2))/40000</f>
        <v>1.2988316595843392</v>
      </c>
      <c r="K4533" s="96">
        <f>CENSO[[#This Row],[g (m²)]]*CENSO[[#This Row],[H (m)]]*0.7</f>
        <v>17.274461072471713</v>
      </c>
      <c r="L4533" s="64">
        <v>1</v>
      </c>
      <c r="M4533" s="65">
        <v>366964.299999999</v>
      </c>
      <c r="N4533" s="87">
        <v>9702883.3000000007</v>
      </c>
      <c r="O4533" s="87" t="s">
        <v>1227</v>
      </c>
      <c r="P4533" s="87" t="str">
        <f>VLOOKUP(CENSO[[#This Row],[DAP (cm)]],CD[],2,TRUE)</f>
        <v>TORA</v>
      </c>
      <c r="Q4533" s="87" t="str">
        <f>VLOOKUP(CENSO[[#This Row],[DAP (cm)]],DD[],2,TRUE)</f>
        <v>120├ 130</v>
      </c>
      <c r="R4533" s="87" t="str" cm="1">
        <f t="array" ref="R4533">INDEX(_xlfn.TEXTSPLIT(CENSO[[#This Row],[NOME CIENTIFICO]]," "),1)</f>
        <v>Buchenavia</v>
      </c>
      <c r="S4533" s="98" t="s">
        <v>1004</v>
      </c>
      <c r="T4533" s="87">
        <f>_xlfn.MINIFS(CENSO[DAP (cm)],CENSO[NOME CIENTIFICO],CENSO[[#This Row],[NOME CIENTIFICO]])</f>
        <v>41.38028520389279</v>
      </c>
      <c r="U45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533" s="87" t="str">
        <f>IF(CENSO[[#This Row],[DAP (cm)]]&lt;CENSO[[#This Row],[DMCE (cm)]],"DAP &lt; DMCE","DAP ≥ DMCE")</f>
        <v>DAP ≥ DMCE</v>
      </c>
      <c r="W4533" s="87" t="str">
        <f>IF(CENSO[[#This Row],[DAP (cm)]]&gt;200, "Superior", "Inferior")</f>
        <v>Inferior</v>
      </c>
      <c r="X4533" s="87" t="str">
        <f>VLOOKUP(CENSO[[#This Row],[NOME COMUM]],ESPECIES[],4,FALSE)</f>
        <v>Não</v>
      </c>
      <c r="Y4533" s="87" t="str">
        <f>IF(IFERROR(VLOOKUP(CENSO[[#This Row],[NOME COMUM]],COMERCIAIS[],2, FALSE), "Não") &lt;&gt; "Não", "Sim", "Não")</f>
        <v>Não</v>
      </c>
      <c r="Z4533" s="133">
        <f>CENSO[[#This Row],[g (m²)]]/SUM(AEEF[AEEF-UT])</f>
        <v>2.272489998320938E-3</v>
      </c>
      <c r="AA4533" s="133">
        <f>CENSO[[#This Row],[v (m³)]]/SUM(AEEF[AEEF-UT])</f>
        <v>3.0224116977668476E-2</v>
      </c>
    </row>
    <row r="4534" spans="1:27" ht="14">
      <c r="A4534" s="86">
        <v>1</v>
      </c>
      <c r="B4534" s="86">
        <v>2</v>
      </c>
      <c r="C4534" s="63">
        <v>125</v>
      </c>
      <c r="D4534" s="63">
        <v>4534</v>
      </c>
      <c r="E4534" s="63" t="str">
        <f>VLOOKUP(CENSO[[#This Row],[NOME COMUM]],ESPECIES[],2,FALSE)</f>
        <v>Pouteria sp.</v>
      </c>
      <c r="F4534" s="64" t="s">
        <v>83</v>
      </c>
      <c r="G4534" s="64">
        <v>194</v>
      </c>
      <c r="H4534" s="97">
        <f>CENSO[[#This Row],[CAP (cm)]]/PI()</f>
        <v>61.75211791965539</v>
      </c>
      <c r="I4534" s="64">
        <v>18</v>
      </c>
      <c r="J4534" s="96">
        <f>(PI()*(CENSO[[#This Row],[DAP (cm)]]^2))/40000</f>
        <v>0.29949777191032861</v>
      </c>
      <c r="K4534" s="96">
        <f>CENSO[[#This Row],[g (m²)]]*CENSO[[#This Row],[H (m)]]*0.7</f>
        <v>3.7736719260701403</v>
      </c>
      <c r="L4534" s="64">
        <v>1</v>
      </c>
      <c r="M4534" s="65">
        <v>366965.2</v>
      </c>
      <c r="N4534" s="87">
        <v>9702882.9000000004</v>
      </c>
      <c r="O4534" s="87" t="s">
        <v>1227</v>
      </c>
      <c r="P4534" s="87" t="str">
        <f>VLOOKUP(CENSO[[#This Row],[DAP (cm)]],CD[],2,TRUE)</f>
        <v>TORA</v>
      </c>
      <c r="Q4534" s="87" t="str">
        <f>VLOOKUP(CENSO[[#This Row],[DAP (cm)]],DD[],2,TRUE)</f>
        <v>60├ 70</v>
      </c>
      <c r="R4534" s="87" t="str" cm="1">
        <f t="array" ref="R4534">INDEX(_xlfn.TEXTSPLIT(CENSO[[#This Row],[NOME CIENTIFICO]]," "),1)</f>
        <v>Pouteria</v>
      </c>
      <c r="S4534" s="98" t="s">
        <v>1004</v>
      </c>
      <c r="T4534" s="87">
        <f>_xlfn.MINIFS(CENSO[DAP (cm)],CENSO[NOME CIENTIFICO],CENSO[[#This Row],[NOME CIENTIFICO]])</f>
        <v>39.788735772973837</v>
      </c>
      <c r="U45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34" s="87" t="str">
        <f>IF(CENSO[[#This Row],[DAP (cm)]]&lt;CENSO[[#This Row],[DMCE (cm)]],"DAP &lt; DMCE","DAP ≥ DMCE")</f>
        <v>DAP ≥ DMCE</v>
      </c>
      <c r="W4534" s="87" t="str">
        <f>IF(CENSO[[#This Row],[DAP (cm)]]&gt;200, "Superior", "Inferior")</f>
        <v>Inferior</v>
      </c>
      <c r="X4534" s="87" t="str">
        <f>VLOOKUP(CENSO[[#This Row],[NOME COMUM]],ESPECIES[],4,FALSE)</f>
        <v>Não</v>
      </c>
      <c r="Y4534" s="87" t="str">
        <f>IF(IFERROR(VLOOKUP(CENSO[[#This Row],[NOME COMUM]],COMERCIAIS[],2, FALSE), "Não") &lt;&gt; "Não", "Sim", "Não")</f>
        <v>Não</v>
      </c>
      <c r="Z4534" s="133">
        <f>CENSO[[#This Row],[g (m²)]]/SUM(AEEF[AEEF-UT])</f>
        <v>5.240137828203535E-4</v>
      </c>
      <c r="AA4534" s="133">
        <f>CENSO[[#This Row],[v (m³)]]/SUM(AEEF[AEEF-UT])</f>
        <v>6.6025736635364545E-3</v>
      </c>
    </row>
    <row r="4535" spans="1:27" ht="14">
      <c r="A4535" s="86">
        <v>1</v>
      </c>
      <c r="B4535" s="86">
        <v>2</v>
      </c>
      <c r="C4535" s="63">
        <v>125</v>
      </c>
      <c r="D4535" s="63">
        <v>4535</v>
      </c>
      <c r="E4535" s="63" t="str">
        <f>VLOOKUP(CENSO[[#This Row],[NOME COMUM]],ESPECIES[],2,FALSE)</f>
        <v>Lecythis pisonis Cambess.</v>
      </c>
      <c r="F4535" s="64" t="s">
        <v>9</v>
      </c>
      <c r="G4535" s="64">
        <v>310</v>
      </c>
      <c r="H4535" s="97">
        <f>CENSO[[#This Row],[CAP (cm)]]/PI()</f>
        <v>98.676064716975105</v>
      </c>
      <c r="I4535" s="64">
        <v>15</v>
      </c>
      <c r="J4535" s="96">
        <f>(PI()*(CENSO[[#This Row],[DAP (cm)]]^2))/40000</f>
        <v>0.7647395015565569</v>
      </c>
      <c r="K4535" s="96">
        <f>CENSO[[#This Row],[g (m²)]]*CENSO[[#This Row],[H (m)]]*0.7</f>
        <v>8.0297647663438472</v>
      </c>
      <c r="L4535" s="64">
        <v>2</v>
      </c>
      <c r="M4535" s="65">
        <v>366965.59999999899</v>
      </c>
      <c r="N4535" s="87">
        <v>9702881.5999999903</v>
      </c>
      <c r="O4535" s="87" t="s">
        <v>1228</v>
      </c>
      <c r="P4535" s="87" t="str">
        <f>VLOOKUP(CENSO[[#This Row],[DAP (cm)]],CD[],2,TRUE)</f>
        <v>TORA</v>
      </c>
      <c r="Q4535" s="87" t="str">
        <f>VLOOKUP(CENSO[[#This Row],[DAP (cm)]],DD[],2,TRUE)</f>
        <v>90├ 100</v>
      </c>
      <c r="R4535" s="87" t="str" cm="1">
        <f t="array" ref="R4535">INDEX(_xlfn.TEXTSPLIT(CENSO[[#This Row],[NOME CIENTIFICO]]," "),1)</f>
        <v>Lecythis</v>
      </c>
      <c r="S4535" s="98" t="s">
        <v>1004</v>
      </c>
      <c r="T4535" s="87">
        <f>_xlfn.MINIFS(CENSO[DAP (cm)],CENSO[NOME CIENTIFICO],CENSO[[#This Row],[NOME CIENTIFICO]])</f>
        <v>40.743665431525208</v>
      </c>
      <c r="U45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4535" s="87" t="str">
        <f>IF(CENSO[[#This Row],[DAP (cm)]]&lt;CENSO[[#This Row],[DMCE (cm)]],"DAP &lt; DMCE","DAP ≥ DMCE")</f>
        <v>DAP ≥ DMCE</v>
      </c>
      <c r="W4535" s="87" t="str">
        <f>IF(CENSO[[#This Row],[DAP (cm)]]&gt;200, "Superior", "Inferior")</f>
        <v>Inferior</v>
      </c>
      <c r="X4535" s="87" t="str">
        <f>VLOOKUP(CENSO[[#This Row],[NOME COMUM]],ESPECIES[],4,FALSE)</f>
        <v>Não</v>
      </c>
      <c r="Y4535" s="87" t="str">
        <f>IF(IFERROR(VLOOKUP(CENSO[[#This Row],[NOME COMUM]],COMERCIAIS[],2, FALSE), "Não") &lt;&gt; "Não", "Sim", "Não")</f>
        <v>Sim</v>
      </c>
      <c r="Z4535" s="133">
        <f>CENSO[[#This Row],[g (m²)]]/SUM(AEEF[AEEF-UT])</f>
        <v>1.3380201012072475E-3</v>
      </c>
      <c r="AA4535" s="133">
        <f>CENSO[[#This Row],[v (m³)]]/SUM(AEEF[AEEF-UT])</f>
        <v>1.4049211062676098E-2</v>
      </c>
    </row>
    <row r="4536" spans="1:27" ht="14">
      <c r="A4536" s="86">
        <v>1</v>
      </c>
      <c r="B4536" s="86">
        <v>2</v>
      </c>
      <c r="C4536" s="63">
        <v>125</v>
      </c>
      <c r="D4536" s="63">
        <v>4536</v>
      </c>
      <c r="E4536" s="63" t="str">
        <f>VLOOKUP(CENSO[[#This Row],[NOME COMUM]],ESPECIES[],2,FALSE)</f>
        <v>Couratari guianensis Aubl.</v>
      </c>
      <c r="F4536" s="64" t="s">
        <v>6</v>
      </c>
      <c r="G4536" s="64">
        <v>160</v>
      </c>
      <c r="H4536" s="97">
        <f>CENSO[[#This Row],[CAP (cm)]]/PI()</f>
        <v>50.929581789406512</v>
      </c>
      <c r="I4536" s="64">
        <v>21</v>
      </c>
      <c r="J4536" s="96">
        <f>(PI()*(CENSO[[#This Row],[DAP (cm)]]^2))/40000</f>
        <v>0.20371832715762608</v>
      </c>
      <c r="K4536" s="96">
        <f>CENSO[[#This Row],[g (m²)]]*CENSO[[#This Row],[H (m)]]*0.7</f>
        <v>2.9946594092171037</v>
      </c>
      <c r="L4536" s="64">
        <v>1</v>
      </c>
      <c r="M4536" s="65">
        <v>366964</v>
      </c>
      <c r="N4536" s="87">
        <v>9702850.3000000007</v>
      </c>
      <c r="O4536" s="87" t="s">
        <v>1228</v>
      </c>
      <c r="P4536" s="87" t="str">
        <f>VLOOKUP(CENSO[[#This Row],[DAP (cm)]],CD[],2,TRUE)</f>
        <v>TORA</v>
      </c>
      <c r="Q4536" s="87" t="str">
        <f>VLOOKUP(CENSO[[#This Row],[DAP (cm)]],DD[],2,TRUE)</f>
        <v>50├ 60</v>
      </c>
      <c r="R4536" s="87" t="str" cm="1">
        <f t="array" ref="R4536">INDEX(_xlfn.TEXTSPLIT(CENSO[[#This Row],[NOME CIENTIFICO]]," "),1)</f>
        <v>Couratari</v>
      </c>
      <c r="S4536" s="98" t="s">
        <v>1004</v>
      </c>
      <c r="T4536" s="87">
        <f>_xlfn.MINIFS(CENSO[DAP (cm)],CENSO[NOME CIENTIFICO],CENSO[[#This Row],[NOME CIENTIFICO]])</f>
        <v>38.833806114422465</v>
      </c>
      <c r="U45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36" s="87" t="str">
        <f>IF(CENSO[[#This Row],[DAP (cm)]]&lt;CENSO[[#This Row],[DMCE (cm)]],"DAP &lt; DMCE","DAP ≥ DMCE")</f>
        <v>DAP ≥ DMCE</v>
      </c>
      <c r="W4536" s="87" t="str">
        <f>IF(CENSO[[#This Row],[DAP (cm)]]&gt;200, "Superior", "Inferior")</f>
        <v>Inferior</v>
      </c>
      <c r="X4536" s="87" t="str">
        <f>VLOOKUP(CENSO[[#This Row],[NOME COMUM]],ESPECIES[],4,FALSE)</f>
        <v>Não</v>
      </c>
      <c r="Y4536" s="87" t="str">
        <f>IF(IFERROR(VLOOKUP(CENSO[[#This Row],[NOME COMUM]],COMERCIAIS[],2, FALSE), "Não") &lt;&gt; "Não", "Sim", "Não")</f>
        <v>Sim</v>
      </c>
      <c r="Z4536" s="133">
        <f>CENSO[[#This Row],[g (m²)]]/SUM(AEEF[AEEF-UT])</f>
        <v>3.5643407482732108E-4</v>
      </c>
      <c r="AA4536" s="133">
        <f>CENSO[[#This Row],[v (m³)]]/SUM(AEEF[AEEF-UT])</f>
        <v>5.2395808999616197E-3</v>
      </c>
    </row>
    <row r="4537" spans="1:27" ht="14">
      <c r="A4537" s="86">
        <v>1</v>
      </c>
      <c r="B4537" s="86">
        <v>2</v>
      </c>
      <c r="C4537" s="63">
        <v>125</v>
      </c>
      <c r="D4537" s="63">
        <v>4537</v>
      </c>
      <c r="E4537" s="63" t="str">
        <f>VLOOKUP(CENSO[[#This Row],[NOME COMUM]],ESPECIES[],2,FALSE)</f>
        <v>Parkia pendula (Willd.) Benth. ex Walp.</v>
      </c>
      <c r="F4537" s="64" t="s">
        <v>58</v>
      </c>
      <c r="G4537" s="64">
        <v>295</v>
      </c>
      <c r="H4537" s="97">
        <f>CENSO[[#This Row],[CAP (cm)]]/PI()</f>
        <v>93.901416424218255</v>
      </c>
      <c r="I4537" s="64">
        <v>15</v>
      </c>
      <c r="J4537" s="96">
        <f>(PI()*(CENSO[[#This Row],[DAP (cm)]]^2))/40000</f>
        <v>0.69252294612860965</v>
      </c>
      <c r="K4537" s="96">
        <f>CENSO[[#This Row],[g (m²)]]*CENSO[[#This Row],[H (m)]]*0.7</f>
        <v>7.2714909343504006</v>
      </c>
      <c r="L4537" s="64">
        <v>2</v>
      </c>
      <c r="M4537" s="65">
        <v>366972.799999999</v>
      </c>
      <c r="N4537" s="87">
        <v>9702824</v>
      </c>
      <c r="O4537" s="87" t="s">
        <v>1228</v>
      </c>
      <c r="P4537" s="87" t="str">
        <f>VLOOKUP(CENSO[[#This Row],[DAP (cm)]],CD[],2,TRUE)</f>
        <v>TORA</v>
      </c>
      <c r="Q4537" s="87" t="str">
        <f>VLOOKUP(CENSO[[#This Row],[DAP (cm)]],DD[],2,TRUE)</f>
        <v>90├ 100</v>
      </c>
      <c r="R4537" s="87" t="str" cm="1">
        <f t="array" ref="R4537">INDEX(_xlfn.TEXTSPLIT(CENSO[[#This Row],[NOME CIENTIFICO]]," "),1)</f>
        <v>Parkia</v>
      </c>
      <c r="S4537" s="98" t="s">
        <v>1004</v>
      </c>
      <c r="T4537" s="87">
        <f>_xlfn.MINIFS(CENSO[DAP (cm)],CENSO[NOME CIENTIFICO],CENSO[[#This Row],[NOME CIENTIFICO]])</f>
        <v>40.107045659157627</v>
      </c>
      <c r="U45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537" s="87" t="str">
        <f>IF(CENSO[[#This Row],[DAP (cm)]]&lt;CENSO[[#This Row],[DMCE (cm)]],"DAP &lt; DMCE","DAP ≥ DMCE")</f>
        <v>DAP ≥ DMCE</v>
      </c>
      <c r="W4537" s="87" t="str">
        <f>IF(CENSO[[#This Row],[DAP (cm)]]&gt;200, "Superior", "Inferior")</f>
        <v>Inferior</v>
      </c>
      <c r="X4537" s="87" t="str">
        <f>VLOOKUP(CENSO[[#This Row],[NOME COMUM]],ESPECIES[],4,FALSE)</f>
        <v>Não</v>
      </c>
      <c r="Y4537" s="87" t="str">
        <f>IF(IFERROR(VLOOKUP(CENSO[[#This Row],[NOME COMUM]],COMERCIAIS[],2, FALSE), "Não") &lt;&gt; "Não", "Sim", "Não")</f>
        <v>Sim</v>
      </c>
      <c r="Z4537" s="133">
        <f>CENSO[[#This Row],[g (m²)]]/SUM(AEEF[AEEF-UT])</f>
        <v>1.2116670063221722E-3</v>
      </c>
      <c r="AA4537" s="133">
        <f>CENSO[[#This Row],[v (m³)]]/SUM(AEEF[AEEF-UT])</f>
        <v>1.2722503566382808E-2</v>
      </c>
    </row>
    <row r="4538" spans="1:27" ht="14">
      <c r="A4538" s="86">
        <v>1</v>
      </c>
      <c r="B4538" s="86">
        <v>2</v>
      </c>
      <c r="C4538" s="63">
        <v>125</v>
      </c>
      <c r="D4538" s="63">
        <v>4538</v>
      </c>
      <c r="E4538" s="63" t="str">
        <f>VLOOKUP(CENSO[[#This Row],[NOME COMUM]],ESPECIES[],2,FALSE)</f>
        <v>Lecythis pisonis Cambess.</v>
      </c>
      <c r="F4538" s="64" t="s">
        <v>9</v>
      </c>
      <c r="G4538" s="64">
        <v>181</v>
      </c>
      <c r="H4538" s="97">
        <f>CENSO[[#This Row],[CAP (cm)]]/PI()</f>
        <v>57.614089399266113</v>
      </c>
      <c r="I4538" s="64">
        <v>15</v>
      </c>
      <c r="J4538" s="96">
        <f>(PI()*(CENSO[[#This Row],[DAP (cm)]]^2))/40000</f>
        <v>0.26070375453167915</v>
      </c>
      <c r="K4538" s="96">
        <f>CENSO[[#This Row],[g (m²)]]*CENSO[[#This Row],[H (m)]]*0.7</f>
        <v>2.737389422582631</v>
      </c>
      <c r="L4538" s="64">
        <v>1</v>
      </c>
      <c r="M4538" s="65">
        <v>366976.5</v>
      </c>
      <c r="N4538" s="87">
        <v>9702822.3000000007</v>
      </c>
      <c r="O4538" s="87" t="s">
        <v>1228</v>
      </c>
      <c r="P4538" s="87" t="str">
        <f>VLOOKUP(CENSO[[#This Row],[DAP (cm)]],CD[],2,TRUE)</f>
        <v>TORA</v>
      </c>
      <c r="Q4538" s="87" t="str">
        <f>VLOOKUP(CENSO[[#This Row],[DAP (cm)]],DD[],2,TRUE)</f>
        <v>50├ 60</v>
      </c>
      <c r="R4538" s="87" t="str" cm="1">
        <f t="array" ref="R4538">INDEX(_xlfn.TEXTSPLIT(CENSO[[#This Row],[NOME CIENTIFICO]]," "),1)</f>
        <v>Lecythis</v>
      </c>
      <c r="S4538" s="98" t="s">
        <v>1004</v>
      </c>
      <c r="T4538" s="87">
        <f>_xlfn.MINIFS(CENSO[DAP (cm)],CENSO[NOME CIENTIFICO],CENSO[[#This Row],[NOME CIENTIFICO]])</f>
        <v>40.743665431525208</v>
      </c>
      <c r="U45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4538" s="87" t="str">
        <f>IF(CENSO[[#This Row],[DAP (cm)]]&lt;CENSO[[#This Row],[DMCE (cm)]],"DAP &lt; DMCE","DAP ≥ DMCE")</f>
        <v>DAP ≥ DMCE</v>
      </c>
      <c r="W4538" s="87" t="str">
        <f>IF(CENSO[[#This Row],[DAP (cm)]]&gt;200, "Superior", "Inferior")</f>
        <v>Inferior</v>
      </c>
      <c r="X4538" s="87" t="str">
        <f>VLOOKUP(CENSO[[#This Row],[NOME COMUM]],ESPECIES[],4,FALSE)</f>
        <v>Não</v>
      </c>
      <c r="Y4538" s="87" t="str">
        <f>IF(IFERROR(VLOOKUP(CENSO[[#This Row],[NOME COMUM]],COMERCIAIS[],2, FALSE), "Não") &lt;&gt; "Não", "Sim", "Não")</f>
        <v>Sim</v>
      </c>
      <c r="Z4538" s="133">
        <f>CENSO[[#This Row],[g (m²)]]/SUM(AEEF[AEEF-UT])</f>
        <v>4.5613815333663525E-4</v>
      </c>
      <c r="AA4538" s="133">
        <f>CENSO[[#This Row],[v (m³)]]/SUM(AEEF[AEEF-UT])</f>
        <v>4.7894506100346701E-3</v>
      </c>
    </row>
    <row r="4539" spans="1:27" ht="14">
      <c r="A4539" s="86">
        <v>1</v>
      </c>
      <c r="B4539" s="86">
        <v>2</v>
      </c>
      <c r="C4539" s="63">
        <v>125</v>
      </c>
      <c r="D4539" s="63">
        <v>4539</v>
      </c>
      <c r="E4539" s="63" t="str">
        <f>VLOOKUP(CENSO[[#This Row],[NOME COMUM]],ESPECIES[],2,FALSE)</f>
        <v>Hymenolobium petraeum Ducke</v>
      </c>
      <c r="F4539" s="64" t="s">
        <v>40</v>
      </c>
      <c r="G4539" s="64">
        <v>196</v>
      </c>
      <c r="H4539" s="97">
        <f>CENSO[[#This Row],[CAP (cm)]]/PI()</f>
        <v>62.388737692022971</v>
      </c>
      <c r="I4539" s="64">
        <v>16</v>
      </c>
      <c r="J4539" s="96">
        <f>(PI()*(CENSO[[#This Row],[DAP (cm)]]^2))/40000</f>
        <v>0.30570481469091254</v>
      </c>
      <c r="K4539" s="96">
        <f>CENSO[[#This Row],[g (m²)]]*CENSO[[#This Row],[H (m)]]*0.7</f>
        <v>3.4238939245382203</v>
      </c>
      <c r="L4539" s="64">
        <v>2</v>
      </c>
      <c r="M4539" s="65">
        <v>366969.7</v>
      </c>
      <c r="N4539" s="87">
        <v>9702824.4000000004</v>
      </c>
      <c r="O4539" s="87" t="s">
        <v>1228</v>
      </c>
      <c r="P4539" s="87" t="str">
        <f>VLOOKUP(CENSO[[#This Row],[DAP (cm)]],CD[],2,TRUE)</f>
        <v>TORA</v>
      </c>
      <c r="Q4539" s="87" t="str">
        <f>VLOOKUP(CENSO[[#This Row],[DAP (cm)]],DD[],2,TRUE)</f>
        <v>60├ 70</v>
      </c>
      <c r="R4539" s="87" t="str" cm="1">
        <f t="array" ref="R4539">INDEX(_xlfn.TEXTSPLIT(CENSO[[#This Row],[NOME CIENTIFICO]]," "),1)</f>
        <v>Hymenolobium</v>
      </c>
      <c r="S4539" s="98" t="s">
        <v>1004</v>
      </c>
      <c r="T4539" s="87">
        <f>_xlfn.MINIFS(CENSO[DAP (cm)],CENSO[NOME CIENTIFICO],CENSO[[#This Row],[NOME CIENTIFICO]])</f>
        <v>41.38028520389279</v>
      </c>
      <c r="U45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539" s="87" t="str">
        <f>IF(CENSO[[#This Row],[DAP (cm)]]&lt;CENSO[[#This Row],[DMCE (cm)]],"DAP &lt; DMCE","DAP ≥ DMCE")</f>
        <v>DAP ≥ DMCE</v>
      </c>
      <c r="W4539" s="87" t="str">
        <f>IF(CENSO[[#This Row],[DAP (cm)]]&gt;200, "Superior", "Inferior")</f>
        <v>Inferior</v>
      </c>
      <c r="X4539" s="87" t="str">
        <f>VLOOKUP(CENSO[[#This Row],[NOME COMUM]],ESPECIES[],4,FALSE)</f>
        <v>Não</v>
      </c>
      <c r="Y4539" s="87" t="str">
        <f>IF(IFERROR(VLOOKUP(CENSO[[#This Row],[NOME COMUM]],COMERCIAIS[],2, FALSE), "Não") &lt;&gt; "Não", "Sim", "Não")</f>
        <v>Sim</v>
      </c>
      <c r="Z4539" s="133">
        <f>CENSO[[#This Row],[g (m²)]]/SUM(AEEF[AEEF-UT])</f>
        <v>5.3487388353774844E-4</v>
      </c>
      <c r="AA4539" s="133">
        <f>CENSO[[#This Row],[v (m³)]]/SUM(AEEF[AEEF-UT])</f>
        <v>5.9905874956227827E-3</v>
      </c>
    </row>
    <row r="4540" spans="1:27" ht="14">
      <c r="A4540" s="86">
        <v>1</v>
      </c>
      <c r="B4540" s="86">
        <v>2</v>
      </c>
      <c r="C4540" s="63">
        <v>125</v>
      </c>
      <c r="D4540" s="63">
        <v>4540</v>
      </c>
      <c r="E4540" s="63" t="str">
        <f>VLOOKUP(CENSO[[#This Row],[NOME COMUM]],ESPECIES[],2,FALSE)</f>
        <v>Parkia pendula (Willd.) Benth. ex Walp.</v>
      </c>
      <c r="F4540" s="64" t="s">
        <v>58</v>
      </c>
      <c r="G4540" s="64">
        <v>345</v>
      </c>
      <c r="H4540" s="97">
        <f>CENSO[[#This Row],[CAP (cm)]]/PI()</f>
        <v>109.81691073340778</v>
      </c>
      <c r="I4540" s="64">
        <v>17</v>
      </c>
      <c r="J4540" s="96">
        <f>(PI()*(CENSO[[#This Row],[DAP (cm)]]^2))/40000</f>
        <v>0.94717085507564203</v>
      </c>
      <c r="K4540" s="96">
        <f>CENSO[[#This Row],[g (m²)]]*CENSO[[#This Row],[H (m)]]*0.7</f>
        <v>11.271333175400139</v>
      </c>
      <c r="L4540" s="64">
        <v>1</v>
      </c>
      <c r="M4540" s="65">
        <v>366970.5</v>
      </c>
      <c r="N4540" s="87">
        <v>9702821.8000000007</v>
      </c>
      <c r="O4540" s="87" t="s">
        <v>1228</v>
      </c>
      <c r="P4540" s="87" t="str">
        <f>VLOOKUP(CENSO[[#This Row],[DAP (cm)]],CD[],2,TRUE)</f>
        <v>TORA</v>
      </c>
      <c r="Q4540" s="87" t="str">
        <f>VLOOKUP(CENSO[[#This Row],[DAP (cm)]],DD[],2,TRUE)</f>
        <v>100├ 110</v>
      </c>
      <c r="R4540" s="87" t="str" cm="1">
        <f t="array" ref="R4540">INDEX(_xlfn.TEXTSPLIT(CENSO[[#This Row],[NOME CIENTIFICO]]," "),1)</f>
        <v>Parkia</v>
      </c>
      <c r="S4540" s="98" t="s">
        <v>1004</v>
      </c>
      <c r="T4540" s="87">
        <f>_xlfn.MINIFS(CENSO[DAP (cm)],CENSO[NOME CIENTIFICO],CENSO[[#This Row],[NOME CIENTIFICO]])</f>
        <v>40.107045659157627</v>
      </c>
      <c r="U45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540" s="87" t="str">
        <f>IF(CENSO[[#This Row],[DAP (cm)]]&lt;CENSO[[#This Row],[DMCE (cm)]],"DAP &lt; DMCE","DAP ≥ DMCE")</f>
        <v>DAP ≥ DMCE</v>
      </c>
      <c r="W4540" s="87" t="str">
        <f>IF(CENSO[[#This Row],[DAP (cm)]]&gt;200, "Superior", "Inferior")</f>
        <v>Inferior</v>
      </c>
      <c r="X4540" s="87" t="str">
        <f>VLOOKUP(CENSO[[#This Row],[NOME COMUM]],ESPECIES[],4,FALSE)</f>
        <v>Não</v>
      </c>
      <c r="Y4540" s="87" t="str">
        <f>IF(IFERROR(VLOOKUP(CENSO[[#This Row],[NOME COMUM]],COMERCIAIS[],2, FALSE), "Não") &lt;&gt; "Não", "Sim", "Não")</f>
        <v>Sim</v>
      </c>
      <c r="Z4540" s="133">
        <f>CENSO[[#This Row],[g (m²)]]/SUM(AEEF[AEEF-UT])</f>
        <v>1.6572095998563232E-3</v>
      </c>
      <c r="AA4540" s="133">
        <f>CENSO[[#This Row],[v (m³)]]/SUM(AEEF[AEEF-UT])</f>
        <v>1.9720794238290245E-2</v>
      </c>
    </row>
    <row r="4541" spans="1:27" ht="14">
      <c r="A4541" s="86">
        <v>1</v>
      </c>
      <c r="B4541" s="86">
        <v>2</v>
      </c>
      <c r="C4541" s="63">
        <v>125</v>
      </c>
      <c r="D4541" s="63">
        <v>4541</v>
      </c>
      <c r="E4541" s="63" t="str">
        <f>VLOOKUP(CENSO[[#This Row],[NOME COMUM]],ESPECIES[],2,FALSE)</f>
        <v>Piptadenia suaveolens Miq.</v>
      </c>
      <c r="F4541" s="64" t="s">
        <v>22</v>
      </c>
      <c r="G4541" s="64">
        <v>153</v>
      </c>
      <c r="H4541" s="97">
        <f>CENSO[[#This Row],[CAP (cm)]]/PI()</f>
        <v>48.701412586119972</v>
      </c>
      <c r="I4541" s="64">
        <v>12</v>
      </c>
      <c r="J4541" s="96">
        <f>(PI()*(CENSO[[#This Row],[DAP (cm)]]^2))/40000</f>
        <v>0.18628290314190887</v>
      </c>
      <c r="K4541" s="96">
        <f>CENSO[[#This Row],[g (m²)]]*CENSO[[#This Row],[H (m)]]*0.7</f>
        <v>1.5647763863920345</v>
      </c>
      <c r="L4541" s="64">
        <v>2</v>
      </c>
      <c r="M4541" s="65">
        <v>366971.299999999</v>
      </c>
      <c r="N4541" s="87">
        <v>9702803</v>
      </c>
      <c r="O4541" s="98" t="s">
        <v>1225</v>
      </c>
      <c r="P4541" s="87" t="str">
        <f>VLOOKUP(CENSO[[#This Row],[DAP (cm)]],CD[],2,TRUE)</f>
        <v>TORETE</v>
      </c>
      <c r="Q4541" s="87" t="str">
        <f>VLOOKUP(CENSO[[#This Row],[DAP (cm)]],DD[],2,TRUE)</f>
        <v>40├ 50</v>
      </c>
      <c r="R4541" s="87" t="str" cm="1">
        <f t="array" ref="R4541">INDEX(_xlfn.TEXTSPLIT(CENSO[[#This Row],[NOME CIENTIFICO]]," "),1)</f>
        <v>Piptadenia</v>
      </c>
      <c r="S4541" s="98" t="s">
        <v>1004</v>
      </c>
      <c r="T4541" s="87">
        <f>_xlfn.MINIFS(CENSO[DAP (cm)],CENSO[NOME CIENTIFICO],CENSO[[#This Row],[NOME CIENTIFICO]])</f>
        <v>39.788735772973837</v>
      </c>
      <c r="U45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41" s="87" t="str">
        <f>IF(CENSO[[#This Row],[DAP (cm)]]&lt;CENSO[[#This Row],[DMCE (cm)]],"DAP &lt; DMCE","DAP ≥ DMCE")</f>
        <v>DAP &lt; DMCE</v>
      </c>
      <c r="W4541" s="87" t="str">
        <f>IF(CENSO[[#This Row],[DAP (cm)]]&gt;200, "Superior", "Inferior")</f>
        <v>Inferior</v>
      </c>
      <c r="X4541" s="87" t="str">
        <f>VLOOKUP(CENSO[[#This Row],[NOME COMUM]],ESPECIES[],4,FALSE)</f>
        <v>Não</v>
      </c>
      <c r="Y4541" s="87" t="str">
        <f>IF(IFERROR(VLOOKUP(CENSO[[#This Row],[NOME COMUM]],COMERCIAIS[],2, FALSE), "Não") &lt;&gt; "Não", "Sim", "Não")</f>
        <v>Sim</v>
      </c>
      <c r="Z4541" s="133">
        <f>CENSO[[#This Row],[g (m²)]]/SUM(AEEF[AEEF-UT])</f>
        <v>3.2592833037627952E-4</v>
      </c>
      <c r="AA4541" s="133">
        <f>CENSO[[#This Row],[v (m³)]]/SUM(AEEF[AEEF-UT])</f>
        <v>2.7377979751607479E-3</v>
      </c>
    </row>
    <row r="4542" spans="1:27" ht="14">
      <c r="A4542" s="86">
        <v>1</v>
      </c>
      <c r="B4542" s="86">
        <v>2</v>
      </c>
      <c r="C4542" s="63">
        <v>125</v>
      </c>
      <c r="D4542" s="63">
        <v>4542</v>
      </c>
      <c r="E4542" s="63" t="str">
        <f>VLOOKUP(CENSO[[#This Row],[NOME COMUM]],ESPECIES[],2,FALSE)</f>
        <v>Tachigali myrmecophila Ducke</v>
      </c>
      <c r="F4542" s="64" t="s">
        <v>14</v>
      </c>
      <c r="G4542" s="64">
        <v>160</v>
      </c>
      <c r="H4542" s="97">
        <f>CENSO[[#This Row],[CAP (cm)]]/PI()</f>
        <v>50.929581789406512</v>
      </c>
      <c r="I4542" s="64">
        <v>14</v>
      </c>
      <c r="J4542" s="96">
        <f>(PI()*(CENSO[[#This Row],[DAP (cm)]]^2))/40000</f>
        <v>0.20371832715762608</v>
      </c>
      <c r="K4542" s="96">
        <f>CENSO[[#This Row],[g (m²)]]*CENSO[[#This Row],[H (m)]]*0.7</f>
        <v>1.9964396061447354</v>
      </c>
      <c r="L4542" s="64">
        <v>1</v>
      </c>
      <c r="M4542" s="65">
        <v>366968.5</v>
      </c>
      <c r="N4542" s="87">
        <v>9702800.5999999903</v>
      </c>
      <c r="O4542" s="87" t="s">
        <v>1228</v>
      </c>
      <c r="P4542" s="87" t="str">
        <f>VLOOKUP(CENSO[[#This Row],[DAP (cm)]],CD[],2,TRUE)</f>
        <v>TORA</v>
      </c>
      <c r="Q4542" s="87" t="str">
        <f>VLOOKUP(CENSO[[#This Row],[DAP (cm)]],DD[],2,TRUE)</f>
        <v>50├ 60</v>
      </c>
      <c r="R4542" s="87" t="str" cm="1">
        <f t="array" ref="R4542">INDEX(_xlfn.TEXTSPLIT(CENSO[[#This Row],[NOME CIENTIFICO]]," "),1)</f>
        <v>Tachigali</v>
      </c>
      <c r="S4542" s="98" t="s">
        <v>1004</v>
      </c>
      <c r="T4542" s="87">
        <f>_xlfn.MINIFS(CENSO[DAP (cm)],CENSO[NOME CIENTIFICO],CENSO[[#This Row],[NOME CIENTIFICO]])</f>
        <v>39.152116000606256</v>
      </c>
      <c r="U45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42" s="87" t="str">
        <f>IF(CENSO[[#This Row],[DAP (cm)]]&lt;CENSO[[#This Row],[DMCE (cm)]],"DAP &lt; DMCE","DAP ≥ DMCE")</f>
        <v>DAP ≥ DMCE</v>
      </c>
      <c r="W4542" s="87" t="str">
        <f>IF(CENSO[[#This Row],[DAP (cm)]]&gt;200, "Superior", "Inferior")</f>
        <v>Inferior</v>
      </c>
      <c r="X4542" s="87" t="str">
        <f>VLOOKUP(CENSO[[#This Row],[NOME COMUM]],ESPECIES[],4,FALSE)</f>
        <v>Não</v>
      </c>
      <c r="Y4542" s="87" t="str">
        <f>IF(IFERROR(VLOOKUP(CENSO[[#This Row],[NOME COMUM]],COMERCIAIS[],2, FALSE), "Não") &lt;&gt; "Não", "Sim", "Não")</f>
        <v>Sim</v>
      </c>
      <c r="Z4542" s="133">
        <f>CENSO[[#This Row],[g (m²)]]/SUM(AEEF[AEEF-UT])</f>
        <v>3.5643407482732108E-4</v>
      </c>
      <c r="AA4542" s="133">
        <f>CENSO[[#This Row],[v (m³)]]/SUM(AEEF[AEEF-UT])</f>
        <v>3.4930539333077461E-3</v>
      </c>
    </row>
    <row r="4543" spans="1:27" ht="14">
      <c r="A4543" s="86">
        <v>1</v>
      </c>
      <c r="B4543" s="86">
        <v>2</v>
      </c>
      <c r="C4543" s="63">
        <v>125</v>
      </c>
      <c r="D4543" s="63">
        <v>4543</v>
      </c>
      <c r="E4543" s="63" t="str">
        <f>VLOOKUP(CENSO[[#This Row],[NOME COMUM]],ESPECIES[],2,FALSE)</f>
        <v>Inga paraensis Ducke</v>
      </c>
      <c r="F4543" s="64" t="s">
        <v>16</v>
      </c>
      <c r="G4543" s="64">
        <v>161</v>
      </c>
      <c r="H4543" s="97">
        <f>CENSO[[#This Row],[CAP (cm)]]/PI()</f>
        <v>51.247891675590303</v>
      </c>
      <c r="I4543" s="64">
        <v>13</v>
      </c>
      <c r="J4543" s="96">
        <f>(PI()*(CENSO[[#This Row],[DAP (cm)]]^2))/40000</f>
        <v>0.20627276399425096</v>
      </c>
      <c r="K4543" s="96">
        <f>CENSO[[#This Row],[g (m²)]]*CENSO[[#This Row],[H (m)]]*0.7</f>
        <v>1.8770821523476837</v>
      </c>
      <c r="L4543" s="64">
        <v>3</v>
      </c>
      <c r="M4543" s="65">
        <v>366951.09999999899</v>
      </c>
      <c r="N4543" s="87">
        <v>9702784.5999999903</v>
      </c>
      <c r="O4543" s="98" t="s">
        <v>1225</v>
      </c>
      <c r="P4543" s="87" t="str">
        <f>VLOOKUP(CENSO[[#This Row],[DAP (cm)]],CD[],2,TRUE)</f>
        <v>TORA</v>
      </c>
      <c r="Q4543" s="87" t="str">
        <f>VLOOKUP(CENSO[[#This Row],[DAP (cm)]],DD[],2,TRUE)</f>
        <v>50├ 60</v>
      </c>
      <c r="R4543" s="87" t="str" cm="1">
        <f t="array" ref="R4543">INDEX(_xlfn.TEXTSPLIT(CENSO[[#This Row],[NOME CIENTIFICO]]," "),1)</f>
        <v>Inga</v>
      </c>
      <c r="S4543" s="98" t="s">
        <v>1004</v>
      </c>
      <c r="T4543" s="87">
        <f>_xlfn.MINIFS(CENSO[DAP (cm)],CENSO[NOME CIENTIFICO],CENSO[[#This Row],[NOME CIENTIFICO]])</f>
        <v>41.38028520389279</v>
      </c>
      <c r="U45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543" s="87" t="str">
        <f>IF(CENSO[[#This Row],[DAP (cm)]]&lt;CENSO[[#This Row],[DMCE (cm)]],"DAP &lt; DMCE","DAP ≥ DMCE")</f>
        <v>DAP &lt; DMCE</v>
      </c>
      <c r="W4543" s="87" t="str">
        <f>IF(CENSO[[#This Row],[DAP (cm)]]&gt;200, "Superior", "Inferior")</f>
        <v>Inferior</v>
      </c>
      <c r="X4543" s="87" t="str">
        <f>VLOOKUP(CENSO[[#This Row],[NOME COMUM]],ESPECIES[],4,FALSE)</f>
        <v>Não</v>
      </c>
      <c r="Y4543" s="87" t="str">
        <f>IF(IFERROR(VLOOKUP(CENSO[[#This Row],[NOME COMUM]],COMERCIAIS[],2, FALSE), "Não") &lt;&gt; "Não", "Sim", "Não")</f>
        <v>Não</v>
      </c>
      <c r="Z4543" s="133">
        <f>CENSO[[#This Row],[g (m²)]]/SUM(AEEF[AEEF-UT])</f>
        <v>3.6090342396871044E-4</v>
      </c>
      <c r="AA4543" s="133">
        <f>CENSO[[#This Row],[v (m³)]]/SUM(AEEF[AEEF-UT])</f>
        <v>3.2842211581152647E-3</v>
      </c>
    </row>
    <row r="4544" spans="1:27" ht="14">
      <c r="A4544" s="86">
        <v>1</v>
      </c>
      <c r="B4544" s="86">
        <v>2</v>
      </c>
      <c r="C4544" s="63">
        <v>125</v>
      </c>
      <c r="D4544" s="63">
        <v>4544</v>
      </c>
      <c r="E4544" s="63" t="str">
        <f>VLOOKUP(CENSO[[#This Row],[NOME COMUM]],ESPECIES[],2,FALSE)</f>
        <v>Tachigali myrmecophila Ducke</v>
      </c>
      <c r="F4544" s="64" t="s">
        <v>14</v>
      </c>
      <c r="G4544" s="64">
        <v>182</v>
      </c>
      <c r="H4544" s="97">
        <f>CENSO[[#This Row],[CAP (cm)]]/PI()</f>
        <v>57.932399285449904</v>
      </c>
      <c r="I4544" s="64">
        <v>15</v>
      </c>
      <c r="J4544" s="96">
        <f>(PI()*(CENSO[[#This Row],[DAP (cm)]]^2))/40000</f>
        <v>0.26359241674879702</v>
      </c>
      <c r="K4544" s="96">
        <f>CENSO[[#This Row],[g (m²)]]*CENSO[[#This Row],[H (m)]]*0.7</f>
        <v>2.7677203758623685</v>
      </c>
      <c r="L4544" s="64">
        <v>1</v>
      </c>
      <c r="M4544" s="65">
        <v>366957</v>
      </c>
      <c r="N4544" s="87">
        <v>9702776.3000000007</v>
      </c>
      <c r="O4544" s="87" t="s">
        <v>1228</v>
      </c>
      <c r="P4544" s="87" t="str">
        <f>VLOOKUP(CENSO[[#This Row],[DAP (cm)]],CD[],2,TRUE)</f>
        <v>TORA</v>
      </c>
      <c r="Q4544" s="87" t="str">
        <f>VLOOKUP(CENSO[[#This Row],[DAP (cm)]],DD[],2,TRUE)</f>
        <v>50├ 60</v>
      </c>
      <c r="R4544" s="87" t="str" cm="1">
        <f t="array" ref="R4544">INDEX(_xlfn.TEXTSPLIT(CENSO[[#This Row],[NOME CIENTIFICO]]," "),1)</f>
        <v>Tachigali</v>
      </c>
      <c r="S4544" s="98" t="s">
        <v>1004</v>
      </c>
      <c r="T4544" s="87">
        <f>_xlfn.MINIFS(CENSO[DAP (cm)],CENSO[NOME CIENTIFICO],CENSO[[#This Row],[NOME CIENTIFICO]])</f>
        <v>39.152116000606256</v>
      </c>
      <c r="U45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44" s="87" t="str">
        <f>IF(CENSO[[#This Row],[DAP (cm)]]&lt;CENSO[[#This Row],[DMCE (cm)]],"DAP &lt; DMCE","DAP ≥ DMCE")</f>
        <v>DAP ≥ DMCE</v>
      </c>
      <c r="W4544" s="87" t="str">
        <f>IF(CENSO[[#This Row],[DAP (cm)]]&gt;200, "Superior", "Inferior")</f>
        <v>Inferior</v>
      </c>
      <c r="X4544" s="87" t="str">
        <f>VLOOKUP(CENSO[[#This Row],[NOME COMUM]],ESPECIES[],4,FALSE)</f>
        <v>Não</v>
      </c>
      <c r="Y4544" s="87" t="str">
        <f>IF(IFERROR(VLOOKUP(CENSO[[#This Row],[NOME COMUM]],COMERCIAIS[],2, FALSE), "Não") &lt;&gt; "Não", "Sim", "Não")</f>
        <v>Sim</v>
      </c>
      <c r="Z4544" s="133">
        <f>CENSO[[#This Row],[g (m²)]]/SUM(AEEF[AEEF-UT])</f>
        <v>4.6119227713203821E-4</v>
      </c>
      <c r="AA4544" s="133">
        <f>CENSO[[#This Row],[v (m³)]]/SUM(AEEF[AEEF-UT])</f>
        <v>4.8425189098864011E-3</v>
      </c>
    </row>
    <row r="4545" spans="1:27" ht="14">
      <c r="A4545" s="86">
        <v>1</v>
      </c>
      <c r="B4545" s="86">
        <v>2</v>
      </c>
      <c r="C4545" s="63">
        <v>125</v>
      </c>
      <c r="D4545" s="63">
        <v>4545</v>
      </c>
      <c r="E4545" s="63" t="str">
        <f>VLOOKUP(CENSO[[#This Row],[NOME COMUM]],ESPECIES[],2,FALSE)</f>
        <v>Bowdichia nitida Spruce</v>
      </c>
      <c r="F4545" s="64" t="s">
        <v>23</v>
      </c>
      <c r="G4545" s="64">
        <v>183</v>
      </c>
      <c r="H4545" s="97">
        <f>CENSO[[#This Row],[CAP (cm)]]/PI()</f>
        <v>58.250709171633694</v>
      </c>
      <c r="I4545" s="64">
        <v>20</v>
      </c>
      <c r="J4545" s="96">
        <f>(PI()*(CENSO[[#This Row],[DAP (cm)]]^2))/40000</f>
        <v>0.26649699446022412</v>
      </c>
      <c r="K4545" s="96">
        <f>CENSO[[#This Row],[g (m²)]]*CENSO[[#This Row],[H (m)]]*0.7</f>
        <v>3.7309579224431371</v>
      </c>
      <c r="L4545" s="64">
        <v>1</v>
      </c>
      <c r="M4545" s="65">
        <v>366901.299999999</v>
      </c>
      <c r="N4545" s="87">
        <v>9702747.3000000007</v>
      </c>
      <c r="O4545" s="98" t="s">
        <v>1225</v>
      </c>
      <c r="P4545" s="87" t="str">
        <f>VLOOKUP(CENSO[[#This Row],[DAP (cm)]],CD[],2,TRUE)</f>
        <v>TORA</v>
      </c>
      <c r="Q4545" s="87" t="str">
        <f>VLOOKUP(CENSO[[#This Row],[DAP (cm)]],DD[],2,TRUE)</f>
        <v>50├ 60</v>
      </c>
      <c r="R4545" s="87" t="str" cm="1">
        <f t="array" ref="R4545">INDEX(_xlfn.TEXTSPLIT(CENSO[[#This Row],[NOME CIENTIFICO]]," "),1)</f>
        <v>Bowdichia</v>
      </c>
      <c r="S4545" s="98" t="s">
        <v>1004</v>
      </c>
      <c r="T4545" s="87">
        <f>_xlfn.MINIFS(CENSO[DAP (cm)],CENSO[NOME CIENTIFICO],CENSO[[#This Row],[NOME CIENTIFICO]])</f>
        <v>48.383102699936181</v>
      </c>
      <c r="U45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58.383102699936181</v>
      </c>
      <c r="V4545" s="87" t="str">
        <f>IF(CENSO[[#This Row],[DAP (cm)]]&lt;CENSO[[#This Row],[DMCE (cm)]],"DAP &lt; DMCE","DAP ≥ DMCE")</f>
        <v>DAP &lt; DMCE</v>
      </c>
      <c r="W4545" s="87" t="str">
        <f>IF(CENSO[[#This Row],[DAP (cm)]]&gt;200, "Superior", "Inferior")</f>
        <v>Inferior</v>
      </c>
      <c r="X4545" s="87" t="str">
        <f>VLOOKUP(CENSO[[#This Row],[NOME COMUM]],ESPECIES[],4,FALSE)</f>
        <v>Não</v>
      </c>
      <c r="Y4545" s="87" t="str">
        <f>IF(IFERROR(VLOOKUP(CENSO[[#This Row],[NOME COMUM]],COMERCIAIS[],2, FALSE), "Não") &lt;&gt; "Não", "Sim", "Não")</f>
        <v>Não</v>
      </c>
      <c r="Z4545" s="133">
        <f>CENSO[[#This Row],[g (m²)]]/SUM(AEEF[AEEF-UT])</f>
        <v>4.6627424733953712E-4</v>
      </c>
      <c r="AA4545" s="133">
        <f>CENSO[[#This Row],[v (m³)]]/SUM(AEEF[AEEF-UT])</f>
        <v>6.5278394627535192E-3</v>
      </c>
    </row>
    <row r="4546" spans="1:27" ht="14">
      <c r="A4546" s="86">
        <v>1</v>
      </c>
      <c r="B4546" s="86">
        <v>2</v>
      </c>
      <c r="C4546" s="63">
        <v>125</v>
      </c>
      <c r="D4546" s="63">
        <v>4546</v>
      </c>
      <c r="E4546" s="63" t="str">
        <f>VLOOKUP(CENSO[[#This Row],[NOME COMUM]],ESPECIES[],2,FALSE)</f>
        <v>Hymenaea courbaril L.</v>
      </c>
      <c r="F4546" s="64" t="s">
        <v>3</v>
      </c>
      <c r="G4546" s="64">
        <v>300</v>
      </c>
      <c r="H4546" s="97">
        <f>CENSO[[#This Row],[CAP (cm)]]/PI()</f>
        <v>95.4929658551372</v>
      </c>
      <c r="I4546" s="64">
        <v>20</v>
      </c>
      <c r="J4546" s="96">
        <f>(PI()*(CENSO[[#This Row],[DAP (cm)]]^2))/40000</f>
        <v>0.7161972439135289</v>
      </c>
      <c r="K4546" s="96">
        <f>CENSO[[#This Row],[g (m²)]]*CENSO[[#This Row],[H (m)]]*0.7</f>
        <v>10.026761414789403</v>
      </c>
      <c r="L4546" s="64">
        <v>1</v>
      </c>
      <c r="M4546" s="65">
        <v>366895.9</v>
      </c>
      <c r="N4546" s="87">
        <v>9702749.9000000004</v>
      </c>
      <c r="O4546" s="87" t="s">
        <v>1228</v>
      </c>
      <c r="P4546" s="87" t="str">
        <f>VLOOKUP(CENSO[[#This Row],[DAP (cm)]],CD[],2,TRUE)</f>
        <v>TORA</v>
      </c>
      <c r="Q4546" s="87" t="str">
        <f>VLOOKUP(CENSO[[#This Row],[DAP (cm)]],DD[],2,TRUE)</f>
        <v>90├ 100</v>
      </c>
      <c r="R4546" s="87" t="str" cm="1">
        <f t="array" ref="R4546">INDEX(_xlfn.TEXTSPLIT(CENSO[[#This Row],[NOME CIENTIFICO]]," "),1)</f>
        <v>Hymenaea</v>
      </c>
      <c r="S4546" s="98" t="s">
        <v>1004</v>
      </c>
      <c r="T4546" s="87">
        <f>_xlfn.MINIFS(CENSO[DAP (cm)],CENSO[NOME CIENTIFICO],CENSO[[#This Row],[NOME CIENTIFICO]])</f>
        <v>41.38028520389279</v>
      </c>
      <c r="U45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546" s="87" t="str">
        <f>IF(CENSO[[#This Row],[DAP (cm)]]&lt;CENSO[[#This Row],[DMCE (cm)]],"DAP &lt; DMCE","DAP ≥ DMCE")</f>
        <v>DAP ≥ DMCE</v>
      </c>
      <c r="W4546" s="87" t="str">
        <f>IF(CENSO[[#This Row],[DAP (cm)]]&gt;200, "Superior", "Inferior")</f>
        <v>Inferior</v>
      </c>
      <c r="X4546" s="87" t="str">
        <f>VLOOKUP(CENSO[[#This Row],[NOME COMUM]],ESPECIES[],4,FALSE)</f>
        <v>Não</v>
      </c>
      <c r="Y4546" s="87" t="str">
        <f>IF(IFERROR(VLOOKUP(CENSO[[#This Row],[NOME COMUM]],COMERCIAIS[],2, FALSE), "Não") &lt;&gt; "Não", "Sim", "Não")</f>
        <v>Sim</v>
      </c>
      <c r="Z4546" s="133">
        <f>CENSO[[#This Row],[g (m²)]]/SUM(AEEF[AEEF-UT])</f>
        <v>1.2530885443148001E-3</v>
      </c>
      <c r="AA4546" s="133">
        <f>CENSO[[#This Row],[v (m³)]]/SUM(AEEF[AEEF-UT])</f>
        <v>1.75432396204072E-2</v>
      </c>
    </row>
    <row r="4547" spans="1:27" ht="14">
      <c r="A4547" s="86">
        <v>1</v>
      </c>
      <c r="B4547" s="86">
        <v>2</v>
      </c>
      <c r="C4547" s="63">
        <v>125</v>
      </c>
      <c r="D4547" s="63">
        <v>4547</v>
      </c>
      <c r="E4547" s="63" t="str">
        <f>VLOOKUP(CENSO[[#This Row],[NOME COMUM]],ESPECIES[],2,FALSE)</f>
        <v>Lecythis pisonis Cambess.</v>
      </c>
      <c r="F4547" s="64" t="s">
        <v>9</v>
      </c>
      <c r="G4547" s="64">
        <v>298</v>
      </c>
      <c r="H4547" s="97">
        <f>CENSO[[#This Row],[CAP (cm)]]/PI()</f>
        <v>94.856346082769619</v>
      </c>
      <c r="I4547" s="64">
        <v>17</v>
      </c>
      <c r="J4547" s="96">
        <f>(PI()*(CENSO[[#This Row],[DAP (cm)]]^2))/40000</f>
        <v>0.70667977831663364</v>
      </c>
      <c r="K4547" s="96">
        <f>CENSO[[#This Row],[g (m²)]]*CENSO[[#This Row],[H (m)]]*0.7</f>
        <v>8.4094893619679389</v>
      </c>
      <c r="L4547" s="64">
        <v>1</v>
      </c>
      <c r="M4547" s="65">
        <v>366894.9</v>
      </c>
      <c r="N4547" s="87">
        <v>9702687.4000000004</v>
      </c>
      <c r="O4547" s="87" t="s">
        <v>1228</v>
      </c>
      <c r="P4547" s="87" t="str">
        <f>VLOOKUP(CENSO[[#This Row],[DAP (cm)]],CD[],2,TRUE)</f>
        <v>TORA</v>
      </c>
      <c r="Q4547" s="87" t="str">
        <f>VLOOKUP(CENSO[[#This Row],[DAP (cm)]],DD[],2,TRUE)</f>
        <v>90├ 100</v>
      </c>
      <c r="R4547" s="87" t="str" cm="1">
        <f t="array" ref="R4547">INDEX(_xlfn.TEXTSPLIT(CENSO[[#This Row],[NOME CIENTIFICO]]," "),1)</f>
        <v>Lecythis</v>
      </c>
      <c r="S4547" s="98" t="s">
        <v>1004</v>
      </c>
      <c r="T4547" s="87">
        <f>_xlfn.MINIFS(CENSO[DAP (cm)],CENSO[NOME CIENTIFICO],CENSO[[#This Row],[NOME CIENTIFICO]])</f>
        <v>40.743665431525208</v>
      </c>
      <c r="U45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4547" s="87" t="str">
        <f>IF(CENSO[[#This Row],[DAP (cm)]]&lt;CENSO[[#This Row],[DMCE (cm)]],"DAP &lt; DMCE","DAP ≥ DMCE")</f>
        <v>DAP ≥ DMCE</v>
      </c>
      <c r="W4547" s="87" t="str">
        <f>IF(CENSO[[#This Row],[DAP (cm)]]&gt;200, "Superior", "Inferior")</f>
        <v>Inferior</v>
      </c>
      <c r="X4547" s="87" t="str">
        <f>VLOOKUP(CENSO[[#This Row],[NOME COMUM]],ESPECIES[],4,FALSE)</f>
        <v>Não</v>
      </c>
      <c r="Y4547" s="87" t="str">
        <f>IF(IFERROR(VLOOKUP(CENSO[[#This Row],[NOME COMUM]],COMERCIAIS[],2, FALSE), "Não") &lt;&gt; "Não", "Sim", "Não")</f>
        <v>Sim</v>
      </c>
      <c r="Z4547" s="133">
        <f>CENSO[[#This Row],[g (m²)]]/SUM(AEEF[AEEF-UT])</f>
        <v>1.2364363898814614E-3</v>
      </c>
      <c r="AA4547" s="133">
        <f>CENSO[[#This Row],[v (m³)]]/SUM(AEEF[AEEF-UT])</f>
        <v>1.4713593039589388E-2</v>
      </c>
    </row>
    <row r="4548" spans="1:27" ht="14">
      <c r="A4548" s="86">
        <v>1</v>
      </c>
      <c r="B4548" s="86">
        <v>2</v>
      </c>
      <c r="C4548" s="63">
        <v>125</v>
      </c>
      <c r="D4548" s="63">
        <v>4548</v>
      </c>
      <c r="E4548" s="63" t="str">
        <f>VLOOKUP(CENSO[[#This Row],[NOME COMUM]],ESPECIES[],2,FALSE)</f>
        <v>Virola sebifera Aubl.</v>
      </c>
      <c r="F4548" s="64" t="s">
        <v>18</v>
      </c>
      <c r="G4548" s="64">
        <v>170</v>
      </c>
      <c r="H4548" s="97">
        <f>CENSO[[#This Row],[CAP (cm)]]/PI()</f>
        <v>54.112680651244418</v>
      </c>
      <c r="I4548" s="64">
        <v>16</v>
      </c>
      <c r="J4548" s="96">
        <f>(PI()*(CENSO[[#This Row],[DAP (cm)]]^2))/40000</f>
        <v>0.2299788927677888</v>
      </c>
      <c r="K4548" s="96">
        <f>CENSO[[#This Row],[g (m²)]]*CENSO[[#This Row],[H (m)]]*0.7</f>
        <v>2.5757635989992345</v>
      </c>
      <c r="L4548" s="64">
        <v>1</v>
      </c>
      <c r="M4548" s="65">
        <v>366899.4</v>
      </c>
      <c r="N4548" s="87">
        <v>9702683</v>
      </c>
      <c r="O4548" s="87" t="s">
        <v>1227</v>
      </c>
      <c r="P4548" s="87" t="str">
        <f>VLOOKUP(CENSO[[#This Row],[DAP (cm)]],CD[],2,TRUE)</f>
        <v>TORA</v>
      </c>
      <c r="Q4548" s="87" t="str">
        <f>VLOOKUP(CENSO[[#This Row],[DAP (cm)]],DD[],2,TRUE)</f>
        <v>50├ 60</v>
      </c>
      <c r="R4548" s="87" t="str" cm="1">
        <f t="array" ref="R4548">INDEX(_xlfn.TEXTSPLIT(CENSO[[#This Row],[NOME CIENTIFICO]]," "),1)</f>
        <v>Virola</v>
      </c>
      <c r="S4548" s="98" t="s">
        <v>1004</v>
      </c>
      <c r="T4548" s="87">
        <f>_xlfn.MINIFS(CENSO[DAP (cm)],CENSO[NOME CIENTIFICO],CENSO[[#This Row],[NOME CIENTIFICO]])</f>
        <v>38.197186342054884</v>
      </c>
      <c r="U45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48" s="87" t="str">
        <f>IF(CENSO[[#This Row],[DAP (cm)]]&lt;CENSO[[#This Row],[DMCE (cm)]],"DAP &lt; DMCE","DAP ≥ DMCE")</f>
        <v>DAP ≥ DMCE</v>
      </c>
      <c r="W4548" s="87" t="str">
        <f>IF(CENSO[[#This Row],[DAP (cm)]]&gt;200, "Superior", "Inferior")</f>
        <v>Inferior</v>
      </c>
      <c r="X4548" s="87" t="str">
        <f>VLOOKUP(CENSO[[#This Row],[NOME COMUM]],ESPECIES[],4,FALSE)</f>
        <v>Não</v>
      </c>
      <c r="Y4548" s="87" t="str">
        <f>IF(IFERROR(VLOOKUP(CENSO[[#This Row],[NOME COMUM]],COMERCIAIS[],2, FALSE), "Não") &lt;&gt; "Não", "Sim", "Não")</f>
        <v>Não</v>
      </c>
      <c r="Z4548" s="133">
        <f>CENSO[[#This Row],[g (m²)]]/SUM(AEEF[AEEF-UT])</f>
        <v>4.0238065478553035E-4</v>
      </c>
      <c r="AA4548" s="133">
        <f>CENSO[[#This Row],[v (m³)]]/SUM(AEEF[AEEF-UT])</f>
        <v>4.5066633335979402E-3</v>
      </c>
    </row>
    <row r="4549" spans="1:27" ht="14">
      <c r="A4549" s="86">
        <v>1</v>
      </c>
      <c r="B4549" s="86">
        <v>2</v>
      </c>
      <c r="C4549" s="63">
        <v>125</v>
      </c>
      <c r="D4549" s="63">
        <v>4549</v>
      </c>
      <c r="E4549" s="63" t="str">
        <f>VLOOKUP(CENSO[[#This Row],[NOME COMUM]],ESPECIES[],2,FALSE)</f>
        <v>Bertholletia excelsa Humb. &amp; Bonpl.</v>
      </c>
      <c r="F4549" s="64" t="s">
        <v>37</v>
      </c>
      <c r="G4549" s="64">
        <v>350</v>
      </c>
      <c r="H4549" s="97">
        <f>CENSO[[#This Row],[CAP (cm)]]/PI()</f>
        <v>111.40846016432674</v>
      </c>
      <c r="I4549" s="64">
        <v>22</v>
      </c>
      <c r="J4549" s="96">
        <f>(PI()*(CENSO[[#This Row],[DAP (cm)]]^2))/40000</f>
        <v>0.97482402643785904</v>
      </c>
      <c r="K4549" s="96">
        <f>CENSO[[#This Row],[g (m²)]]*CENSO[[#This Row],[H (m)]]*0.7</f>
        <v>15.012290007143028</v>
      </c>
      <c r="L4549" s="64">
        <v>1</v>
      </c>
      <c r="M4549" s="65">
        <v>366901.7</v>
      </c>
      <c r="N4549" s="87">
        <v>9702675.4000000004</v>
      </c>
      <c r="O4549" s="87" t="s">
        <v>424</v>
      </c>
      <c r="P4549" s="87" t="str">
        <f>VLOOKUP(CENSO[[#This Row],[DAP (cm)]],CD[],2,TRUE)</f>
        <v>TORA</v>
      </c>
      <c r="Q4549" s="87" t="str">
        <f>VLOOKUP(CENSO[[#This Row],[DAP (cm)]],DD[],2,TRUE)</f>
        <v>110├ 120</v>
      </c>
      <c r="R4549" s="87" t="str" cm="1">
        <f t="array" ref="R4549">INDEX(_xlfn.TEXTSPLIT(CENSO[[#This Row],[NOME CIENTIFICO]]," "),1)</f>
        <v>Bertholletia</v>
      </c>
      <c r="S4549" s="98" t="s">
        <v>1004</v>
      </c>
      <c r="T4549" s="87">
        <f>_xlfn.MINIFS(CENSO[DAP (cm)],CENSO[NOME CIENTIFICO],CENSO[[#This Row],[NOME CIENTIFICO]])</f>
        <v>41.38028520389279</v>
      </c>
      <c r="U45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549" s="87" t="str">
        <f>IF(CENSO[[#This Row],[DAP (cm)]]&lt;CENSO[[#This Row],[DMCE (cm)]],"DAP &lt; DMCE","DAP ≥ DMCE")</f>
        <v>DAP ≥ DMCE</v>
      </c>
      <c r="W4549" s="87" t="str">
        <f>IF(CENSO[[#This Row],[DAP (cm)]]&gt;200, "Superior", "Inferior")</f>
        <v>Inferior</v>
      </c>
      <c r="X4549" s="87" t="str">
        <f>VLOOKUP(CENSO[[#This Row],[NOME COMUM]],ESPECIES[],4,FALSE)</f>
        <v>Protegida</v>
      </c>
      <c r="Y4549" s="87" t="str">
        <f>IF(IFERROR(VLOOKUP(CENSO[[#This Row],[NOME COMUM]],COMERCIAIS[],2, FALSE), "Não") &lt;&gt; "Não", "Sim", "Não")</f>
        <v>Não</v>
      </c>
      <c r="Z4549" s="133">
        <f>CENSO[[#This Row],[g (m²)]]/SUM(AEEF[AEEF-UT])</f>
        <v>1.7055927408729228E-3</v>
      </c>
      <c r="AA4549" s="133">
        <f>CENSO[[#This Row],[v (m³)]]/SUM(AEEF[AEEF-UT])</f>
        <v>2.6266128209443008E-2</v>
      </c>
    </row>
    <row r="4550" spans="1:27" ht="14">
      <c r="A4550" s="86">
        <v>1</v>
      </c>
      <c r="B4550" s="86">
        <v>2</v>
      </c>
      <c r="C4550" s="63">
        <v>125</v>
      </c>
      <c r="D4550" s="63">
        <v>4550</v>
      </c>
      <c r="E4550" s="63" t="str">
        <f>VLOOKUP(CENSO[[#This Row],[NOME COMUM]],ESPECIES[],2,FALSE)</f>
        <v>Mezilaurus Itauba (Meisn.) Taub. ex Mez</v>
      </c>
      <c r="F4550" s="64" t="s">
        <v>8</v>
      </c>
      <c r="G4550" s="64">
        <v>180</v>
      </c>
      <c r="H4550" s="97">
        <f>CENSO[[#This Row],[CAP (cm)]]/PI()</f>
        <v>57.295779513082323</v>
      </c>
      <c r="I4550" s="64">
        <v>20</v>
      </c>
      <c r="J4550" s="96">
        <f>(PI()*(CENSO[[#This Row],[DAP (cm)]]^2))/40000</f>
        <v>0.25783100780887047</v>
      </c>
      <c r="K4550" s="96">
        <f>CENSO[[#This Row],[g (m²)]]*CENSO[[#This Row],[H (m)]]*0.7</f>
        <v>3.6096341093241859</v>
      </c>
      <c r="L4550" s="64">
        <v>1</v>
      </c>
      <c r="M4550" s="65">
        <v>366874.799999999</v>
      </c>
      <c r="N4550" s="87">
        <v>9702681.3000000007</v>
      </c>
      <c r="O4550" s="87" t="s">
        <v>1227</v>
      </c>
      <c r="P4550" s="87" t="str">
        <f>VLOOKUP(CENSO[[#This Row],[DAP (cm)]],CD[],2,TRUE)</f>
        <v>TORA</v>
      </c>
      <c r="Q4550" s="87" t="str">
        <f>VLOOKUP(CENSO[[#This Row],[DAP (cm)]],DD[],2,TRUE)</f>
        <v>50├ 60</v>
      </c>
      <c r="R4550" s="87" t="str" cm="1">
        <f t="array" ref="R4550">INDEX(_xlfn.TEXTSPLIT(CENSO[[#This Row],[NOME CIENTIFICO]]," "),1)</f>
        <v>Mezilaurus</v>
      </c>
      <c r="S4550" s="98" t="s">
        <v>1004</v>
      </c>
      <c r="T4550" s="87">
        <f>_xlfn.MINIFS(CENSO[DAP (cm)],CENSO[NOME CIENTIFICO],CENSO[[#This Row],[NOME CIENTIFICO]])</f>
        <v>41.38028520389279</v>
      </c>
      <c r="U45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550" s="87" t="str">
        <f>IF(CENSO[[#This Row],[DAP (cm)]]&lt;CENSO[[#This Row],[DMCE (cm)]],"DAP &lt; DMCE","DAP ≥ DMCE")</f>
        <v>DAP ≥ DMCE</v>
      </c>
      <c r="W4550" s="87" t="str">
        <f>IF(CENSO[[#This Row],[DAP (cm)]]&gt;200, "Superior", "Inferior")</f>
        <v>Inferior</v>
      </c>
      <c r="X4550" s="87" t="str">
        <f>VLOOKUP(CENSO[[#This Row],[NOME COMUM]],ESPECIES[],4,FALSE)</f>
        <v>Não</v>
      </c>
      <c r="Y4550" s="87" t="str">
        <f>IF(IFERROR(VLOOKUP(CENSO[[#This Row],[NOME COMUM]],COMERCIAIS[],2, FALSE), "Não") &lt;&gt; "Não", "Sim", "Não")</f>
        <v>Não</v>
      </c>
      <c r="Z4550" s="133">
        <f>CENSO[[#This Row],[g (m²)]]/SUM(AEEF[AEEF-UT])</f>
        <v>4.5111187595332813E-4</v>
      </c>
      <c r="AA4550" s="133">
        <f>CENSO[[#This Row],[v (m³)]]/SUM(AEEF[AEEF-UT])</f>
        <v>6.3155662633465927E-3</v>
      </c>
    </row>
    <row r="4551" spans="1:27" ht="14">
      <c r="A4551" s="86">
        <v>1</v>
      </c>
      <c r="B4551" s="86">
        <v>2</v>
      </c>
      <c r="C4551" s="63">
        <v>125</v>
      </c>
      <c r="D4551" s="63">
        <v>4551</v>
      </c>
      <c r="E4551" s="63" t="str">
        <f>VLOOKUP(CENSO[[#This Row],[NOME COMUM]],ESPECIES[],2,FALSE)</f>
        <v>Pouteria sp.</v>
      </c>
      <c r="F4551" s="64" t="s">
        <v>83</v>
      </c>
      <c r="G4551" s="64">
        <v>179</v>
      </c>
      <c r="H4551" s="97">
        <f>CENSO[[#This Row],[CAP (cm)]]/PI()</f>
        <v>56.977469626898532</v>
      </c>
      <c r="I4551" s="64">
        <v>16</v>
      </c>
      <c r="J4551" s="96">
        <f>(PI()*(CENSO[[#This Row],[DAP (cm)]]^2))/40000</f>
        <v>0.25497417658037091</v>
      </c>
      <c r="K4551" s="96">
        <f>CENSO[[#This Row],[g (m²)]]*CENSO[[#This Row],[H (m)]]*0.7</f>
        <v>2.8557107777001542</v>
      </c>
      <c r="L4551" s="64">
        <v>1</v>
      </c>
      <c r="M4551" s="65">
        <v>366863.09999999899</v>
      </c>
      <c r="N4551" s="87">
        <v>9702686.9000000004</v>
      </c>
      <c r="O4551" s="87" t="s">
        <v>1227</v>
      </c>
      <c r="P4551" s="87" t="str">
        <f>VLOOKUP(CENSO[[#This Row],[DAP (cm)]],CD[],2,TRUE)</f>
        <v>TORA</v>
      </c>
      <c r="Q4551" s="87" t="str">
        <f>VLOOKUP(CENSO[[#This Row],[DAP (cm)]],DD[],2,TRUE)</f>
        <v>50├ 60</v>
      </c>
      <c r="R4551" s="87" t="str" cm="1">
        <f t="array" ref="R4551">INDEX(_xlfn.TEXTSPLIT(CENSO[[#This Row],[NOME CIENTIFICO]]," "),1)</f>
        <v>Pouteria</v>
      </c>
      <c r="S4551" s="98" t="s">
        <v>1004</v>
      </c>
      <c r="T4551" s="87">
        <f>_xlfn.MINIFS(CENSO[DAP (cm)],CENSO[NOME CIENTIFICO],CENSO[[#This Row],[NOME CIENTIFICO]])</f>
        <v>39.788735772973837</v>
      </c>
      <c r="U45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51" s="87" t="str">
        <f>IF(CENSO[[#This Row],[DAP (cm)]]&lt;CENSO[[#This Row],[DMCE (cm)]],"DAP &lt; DMCE","DAP ≥ DMCE")</f>
        <v>DAP ≥ DMCE</v>
      </c>
      <c r="W4551" s="87" t="str">
        <f>IF(CENSO[[#This Row],[DAP (cm)]]&gt;200, "Superior", "Inferior")</f>
        <v>Inferior</v>
      </c>
      <c r="X4551" s="87" t="str">
        <f>VLOOKUP(CENSO[[#This Row],[NOME COMUM]],ESPECIES[],4,FALSE)</f>
        <v>Não</v>
      </c>
      <c r="Y4551" s="87" t="str">
        <f>IF(IFERROR(VLOOKUP(CENSO[[#This Row],[NOME COMUM]],COMERCIAIS[],2, FALSE), "Não") &lt;&gt; "Não", "Sim", "Não")</f>
        <v>Não</v>
      </c>
      <c r="Z4551" s="133">
        <f>CENSO[[#This Row],[g (m²)]]/SUM(AEEF[AEEF-UT])</f>
        <v>4.4611344498211684E-4</v>
      </c>
      <c r="AA4551" s="133">
        <f>CENSO[[#This Row],[v (m³)]]/SUM(AEEF[AEEF-UT])</f>
        <v>4.9964705837997085E-3</v>
      </c>
    </row>
    <row r="4552" spans="1:27" ht="14">
      <c r="A4552" s="86">
        <v>1</v>
      </c>
      <c r="B4552" s="86">
        <v>2</v>
      </c>
      <c r="C4552" s="63">
        <v>125</v>
      </c>
      <c r="D4552" s="63">
        <v>4552</v>
      </c>
      <c r="E4552" s="63" t="str">
        <f>VLOOKUP(CENSO[[#This Row],[NOME COMUM]],ESPECIES[],2,FALSE)</f>
        <v>Bertholletia excelsa Humb. &amp; Bonpl.</v>
      </c>
      <c r="F4552" s="64" t="s">
        <v>37</v>
      </c>
      <c r="G4552" s="64">
        <v>451</v>
      </c>
      <c r="H4552" s="97">
        <f>CENSO[[#This Row],[CAP (cm)]]/PI()</f>
        <v>143.55775866888959</v>
      </c>
      <c r="I4552" s="64">
        <v>21</v>
      </c>
      <c r="J4552" s="96">
        <f>(PI()*(CENSO[[#This Row],[DAP (cm)]]^2))/40000</f>
        <v>1.6186137289917299</v>
      </c>
      <c r="K4552" s="96">
        <f>CENSO[[#This Row],[g (m²)]]*CENSO[[#This Row],[H (m)]]*0.7</f>
        <v>23.79362181617843</v>
      </c>
      <c r="L4552" s="64">
        <v>1</v>
      </c>
      <c r="M4552" s="65">
        <v>366844.299999999</v>
      </c>
      <c r="N4552" s="87">
        <v>9702663.6999999899</v>
      </c>
      <c r="O4552" s="87" t="s">
        <v>424</v>
      </c>
      <c r="P4552" s="87" t="str">
        <f>VLOOKUP(CENSO[[#This Row],[DAP (cm)]],CD[],2,TRUE)</f>
        <v>TORA</v>
      </c>
      <c r="Q4552" s="87" t="str">
        <f>VLOOKUP(CENSO[[#This Row],[DAP (cm)]],DD[],2,TRUE)</f>
        <v>140├ 150</v>
      </c>
      <c r="R4552" s="87" t="str" cm="1">
        <f t="array" ref="R4552">INDEX(_xlfn.TEXTSPLIT(CENSO[[#This Row],[NOME CIENTIFICO]]," "),1)</f>
        <v>Bertholletia</v>
      </c>
      <c r="S4552" s="98" t="s">
        <v>1004</v>
      </c>
      <c r="T4552" s="87">
        <f>_xlfn.MINIFS(CENSO[DAP (cm)],CENSO[NOME CIENTIFICO],CENSO[[#This Row],[NOME CIENTIFICO]])</f>
        <v>41.38028520389279</v>
      </c>
      <c r="U45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552" s="87" t="str">
        <f>IF(CENSO[[#This Row],[DAP (cm)]]&lt;CENSO[[#This Row],[DMCE (cm)]],"DAP &lt; DMCE","DAP ≥ DMCE")</f>
        <v>DAP ≥ DMCE</v>
      </c>
      <c r="W4552" s="87" t="str">
        <f>IF(CENSO[[#This Row],[DAP (cm)]]&gt;200, "Superior", "Inferior")</f>
        <v>Inferior</v>
      </c>
      <c r="X4552" s="87" t="str">
        <f>VLOOKUP(CENSO[[#This Row],[NOME COMUM]],ESPECIES[],4,FALSE)</f>
        <v>Protegida</v>
      </c>
      <c r="Y4552" s="87" t="str">
        <f>IF(IFERROR(VLOOKUP(CENSO[[#This Row],[NOME COMUM]],COMERCIAIS[],2, FALSE), "Não") &lt;&gt; "Não", "Sim", "Não")</f>
        <v>Não</v>
      </c>
      <c r="Z4552" s="133">
        <f>CENSO[[#This Row],[g (m²)]]/SUM(AEEF[AEEF-UT])</f>
        <v>2.831994033357496E-3</v>
      </c>
      <c r="AA4552" s="133">
        <f>CENSO[[#This Row],[v (m³)]]/SUM(AEEF[AEEF-UT])</f>
        <v>4.1630312290355194E-2</v>
      </c>
    </row>
    <row r="4553" spans="1:27" ht="14">
      <c r="A4553" s="86">
        <v>1</v>
      </c>
      <c r="B4553" s="86">
        <v>2</v>
      </c>
      <c r="C4553" s="63">
        <v>125</v>
      </c>
      <c r="D4553" s="63">
        <v>4553</v>
      </c>
      <c r="E4553" s="63" t="str">
        <f>VLOOKUP(CENSO[[#This Row],[NOME COMUM]],ESPECIES[],2,FALSE)</f>
        <v>Inga paraensis Ducke</v>
      </c>
      <c r="F4553" s="64" t="s">
        <v>16</v>
      </c>
      <c r="G4553" s="64">
        <v>197</v>
      </c>
      <c r="H4553" s="97">
        <f>CENSO[[#This Row],[CAP (cm)]]/PI()</f>
        <v>62.707047578206762</v>
      </c>
      <c r="I4553" s="64">
        <v>13</v>
      </c>
      <c r="J4553" s="96">
        <f>(PI()*(CENSO[[#This Row],[DAP (cm)]]^2))/40000</f>
        <v>0.30883220932266825</v>
      </c>
      <c r="K4553" s="96">
        <f>CENSO[[#This Row],[g (m²)]]*CENSO[[#This Row],[H (m)]]*0.7</f>
        <v>2.8103731048362808</v>
      </c>
      <c r="L4553" s="64">
        <v>1</v>
      </c>
      <c r="M4553" s="65">
        <v>366802.7</v>
      </c>
      <c r="N4553" s="87">
        <v>9702583.9000000004</v>
      </c>
      <c r="O4553" s="87" t="s">
        <v>1227</v>
      </c>
      <c r="P4553" s="87" t="str">
        <f>VLOOKUP(CENSO[[#This Row],[DAP (cm)]],CD[],2,TRUE)</f>
        <v>TORA</v>
      </c>
      <c r="Q4553" s="87" t="str">
        <f>VLOOKUP(CENSO[[#This Row],[DAP (cm)]],DD[],2,TRUE)</f>
        <v>60├ 70</v>
      </c>
      <c r="R4553" s="87" t="str" cm="1">
        <f t="array" ref="R4553">INDEX(_xlfn.TEXTSPLIT(CENSO[[#This Row],[NOME CIENTIFICO]]," "),1)</f>
        <v>Inga</v>
      </c>
      <c r="S4553" s="98" t="s">
        <v>1004</v>
      </c>
      <c r="T4553" s="87">
        <f>_xlfn.MINIFS(CENSO[DAP (cm)],CENSO[NOME CIENTIFICO],CENSO[[#This Row],[NOME CIENTIFICO]])</f>
        <v>41.38028520389279</v>
      </c>
      <c r="U45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553" s="87" t="str">
        <f>IF(CENSO[[#This Row],[DAP (cm)]]&lt;CENSO[[#This Row],[DMCE (cm)]],"DAP &lt; DMCE","DAP ≥ DMCE")</f>
        <v>DAP ≥ DMCE</v>
      </c>
      <c r="W4553" s="87" t="str">
        <f>IF(CENSO[[#This Row],[DAP (cm)]]&gt;200, "Superior", "Inferior")</f>
        <v>Inferior</v>
      </c>
      <c r="X4553" s="87" t="str">
        <f>VLOOKUP(CENSO[[#This Row],[NOME COMUM]],ESPECIES[],4,FALSE)</f>
        <v>Não</v>
      </c>
      <c r="Y4553" s="87" t="str">
        <f>IF(IFERROR(VLOOKUP(CENSO[[#This Row],[NOME COMUM]],COMERCIAIS[],2, FALSE), "Não") &lt;&gt; "Não", "Sim", "Não")</f>
        <v>Não</v>
      </c>
      <c r="Z4553" s="133">
        <f>CENSO[[#This Row],[g (m²)]]/SUM(AEEF[AEEF-UT])</f>
        <v>5.403457035145897E-4</v>
      </c>
      <c r="AA4553" s="133">
        <f>CENSO[[#This Row],[v (m³)]]/SUM(AEEF[AEEF-UT])</f>
        <v>4.9171459019827658E-3</v>
      </c>
    </row>
    <row r="4554" spans="1:27" ht="14">
      <c r="A4554" s="86">
        <v>1</v>
      </c>
      <c r="B4554" s="86">
        <v>2</v>
      </c>
      <c r="C4554" s="63">
        <v>125</v>
      </c>
      <c r="D4554" s="63">
        <v>4554</v>
      </c>
      <c r="E4554" s="63" t="str">
        <f>VLOOKUP(CENSO[[#This Row],[NOME COMUM]],ESPECIES[],2,FALSE)</f>
        <v>Bertholletia excelsa Humb. &amp; Bonpl.</v>
      </c>
      <c r="F4554" s="64" t="s">
        <v>37</v>
      </c>
      <c r="G4554" s="64">
        <v>350</v>
      </c>
      <c r="H4554" s="97">
        <f>CENSO[[#This Row],[CAP (cm)]]/PI()</f>
        <v>111.40846016432674</v>
      </c>
      <c r="I4554" s="64">
        <v>20</v>
      </c>
      <c r="J4554" s="96">
        <f>(PI()*(CENSO[[#This Row],[DAP (cm)]]^2))/40000</f>
        <v>0.97482402643785904</v>
      </c>
      <c r="K4554" s="96">
        <f>CENSO[[#This Row],[g (m²)]]*CENSO[[#This Row],[H (m)]]*0.7</f>
        <v>13.647536370130027</v>
      </c>
      <c r="L4554" s="64">
        <v>1</v>
      </c>
      <c r="M4554" s="65">
        <v>366843.7</v>
      </c>
      <c r="N4554" s="87">
        <v>9702566</v>
      </c>
      <c r="O4554" s="87" t="s">
        <v>424</v>
      </c>
      <c r="P4554" s="87" t="str">
        <f>VLOOKUP(CENSO[[#This Row],[DAP (cm)]],CD[],2,TRUE)</f>
        <v>TORA</v>
      </c>
      <c r="Q4554" s="87" t="str">
        <f>VLOOKUP(CENSO[[#This Row],[DAP (cm)]],DD[],2,TRUE)</f>
        <v>110├ 120</v>
      </c>
      <c r="R4554" s="87" t="str" cm="1">
        <f t="array" ref="R4554">INDEX(_xlfn.TEXTSPLIT(CENSO[[#This Row],[NOME CIENTIFICO]]," "),1)</f>
        <v>Bertholletia</v>
      </c>
      <c r="S4554" s="98" t="s">
        <v>1004</v>
      </c>
      <c r="T4554" s="87">
        <f>_xlfn.MINIFS(CENSO[DAP (cm)],CENSO[NOME CIENTIFICO],CENSO[[#This Row],[NOME CIENTIFICO]])</f>
        <v>41.38028520389279</v>
      </c>
      <c r="U45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554" s="87" t="str">
        <f>IF(CENSO[[#This Row],[DAP (cm)]]&lt;CENSO[[#This Row],[DMCE (cm)]],"DAP &lt; DMCE","DAP ≥ DMCE")</f>
        <v>DAP ≥ DMCE</v>
      </c>
      <c r="W4554" s="87" t="str">
        <f>IF(CENSO[[#This Row],[DAP (cm)]]&gt;200, "Superior", "Inferior")</f>
        <v>Inferior</v>
      </c>
      <c r="X4554" s="87" t="str">
        <f>VLOOKUP(CENSO[[#This Row],[NOME COMUM]],ESPECIES[],4,FALSE)</f>
        <v>Protegida</v>
      </c>
      <c r="Y4554" s="87" t="str">
        <f>IF(IFERROR(VLOOKUP(CENSO[[#This Row],[NOME COMUM]],COMERCIAIS[],2, FALSE), "Não") &lt;&gt; "Não", "Sim", "Não")</f>
        <v>Não</v>
      </c>
      <c r="Z4554" s="133">
        <f>CENSO[[#This Row],[g (m²)]]/SUM(AEEF[AEEF-UT])</f>
        <v>1.7055927408729228E-3</v>
      </c>
      <c r="AA4554" s="133">
        <f>CENSO[[#This Row],[v (m³)]]/SUM(AEEF[AEEF-UT])</f>
        <v>2.387829837222092E-2</v>
      </c>
    </row>
    <row r="4555" spans="1:27" ht="14">
      <c r="A4555" s="86">
        <v>1</v>
      </c>
      <c r="B4555" s="86">
        <v>2</v>
      </c>
      <c r="C4555" s="63">
        <v>125</v>
      </c>
      <c r="D4555" s="63">
        <v>4555</v>
      </c>
      <c r="E4555" s="63" t="str">
        <f>VLOOKUP(CENSO[[#This Row],[NOME COMUM]],ESPECIES[],2,FALSE)</f>
        <v>Cordia goeldiana Huber</v>
      </c>
      <c r="F4555" s="64" t="s">
        <v>27</v>
      </c>
      <c r="G4555" s="64">
        <v>190</v>
      </c>
      <c r="H4555" s="97">
        <f>CENSO[[#This Row],[CAP (cm)]]/PI()</f>
        <v>60.478878374920228</v>
      </c>
      <c r="I4555" s="64">
        <v>23</v>
      </c>
      <c r="J4555" s="96">
        <f>(PI()*(CENSO[[#This Row],[DAP (cm)]]^2))/40000</f>
        <v>0.28727467228087106</v>
      </c>
      <c r="K4555" s="96">
        <f>CENSO[[#This Row],[g (m²)]]*CENSO[[#This Row],[H (m)]]*0.7</f>
        <v>4.6251222237220233</v>
      </c>
      <c r="L4555" s="64">
        <v>1</v>
      </c>
      <c r="M4555" s="65">
        <v>366777.59999999899</v>
      </c>
      <c r="N4555" s="87">
        <v>9702525</v>
      </c>
      <c r="O4555" s="87" t="s">
        <v>1227</v>
      </c>
      <c r="P4555" s="87" t="str">
        <f>VLOOKUP(CENSO[[#This Row],[DAP (cm)]],CD[],2,TRUE)</f>
        <v>TORA</v>
      </c>
      <c r="Q4555" s="87" t="str">
        <f>VLOOKUP(CENSO[[#This Row],[DAP (cm)]],DD[],2,TRUE)</f>
        <v>60├ 70</v>
      </c>
      <c r="R4555" s="87" t="str" cm="1">
        <f t="array" ref="R4555">INDEX(_xlfn.TEXTSPLIT(CENSO[[#This Row],[NOME CIENTIFICO]]," "),1)</f>
        <v>Cordia</v>
      </c>
      <c r="S4555" s="98" t="s">
        <v>1004</v>
      </c>
      <c r="T4555" s="87">
        <f>_xlfn.MINIFS(CENSO[DAP (cm)],CENSO[NOME CIENTIFICO],CENSO[[#This Row],[NOME CIENTIFICO]])</f>
        <v>40.425355545341418</v>
      </c>
      <c r="U45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4555" s="87" t="str">
        <f>IF(CENSO[[#This Row],[DAP (cm)]]&lt;CENSO[[#This Row],[DMCE (cm)]],"DAP &lt; DMCE","DAP ≥ DMCE")</f>
        <v>DAP ≥ DMCE</v>
      </c>
      <c r="W4555" s="87" t="str">
        <f>IF(CENSO[[#This Row],[DAP (cm)]]&gt;200, "Superior", "Inferior")</f>
        <v>Inferior</v>
      </c>
      <c r="X4555" s="87" t="str">
        <f>VLOOKUP(CENSO[[#This Row],[NOME COMUM]],ESPECIES[],4,FALSE)</f>
        <v>Não</v>
      </c>
      <c r="Y4555" s="87" t="str">
        <f>IF(IFERROR(VLOOKUP(CENSO[[#This Row],[NOME COMUM]],COMERCIAIS[],2, FALSE), "Não") &lt;&gt; "Não", "Sim", "Não")</f>
        <v>Sim</v>
      </c>
      <c r="Z4555" s="133">
        <f>CENSO[[#This Row],[g (m²)]]/SUM(AEEF[AEEF-UT])</f>
        <v>5.0262773833071434E-4</v>
      </c>
      <c r="AA4555" s="133">
        <f>CENSO[[#This Row],[v (m³)]]/SUM(AEEF[AEEF-UT])</f>
        <v>8.0923065871244988E-3</v>
      </c>
    </row>
    <row r="4556" spans="1:27" ht="14">
      <c r="A4556" s="86">
        <v>1</v>
      </c>
      <c r="B4556" s="86">
        <v>2</v>
      </c>
      <c r="C4556" s="63">
        <v>125</v>
      </c>
      <c r="D4556" s="63">
        <v>4556</v>
      </c>
      <c r="E4556" s="63" t="str">
        <f>VLOOKUP(CENSO[[#This Row],[NOME COMUM]],ESPECIES[],2,FALSE)</f>
        <v>Neea oppositifolia Ruiz &amp; Pav.</v>
      </c>
      <c r="F4556" s="64" t="s">
        <v>84</v>
      </c>
      <c r="G4556" s="64">
        <v>203</v>
      </c>
      <c r="H4556" s="97">
        <f>CENSO[[#This Row],[CAP (cm)]]/PI()</f>
        <v>64.616906895309512</v>
      </c>
      <c r="I4556" s="64">
        <v>15</v>
      </c>
      <c r="J4556" s="96">
        <f>(PI()*(CENSO[[#This Row],[DAP (cm)]]^2))/40000</f>
        <v>0.32793080249369577</v>
      </c>
      <c r="K4556" s="96">
        <f>CENSO[[#This Row],[g (m²)]]*CENSO[[#This Row],[H (m)]]*0.7</f>
        <v>3.4432734261838056</v>
      </c>
      <c r="L4556" s="64">
        <v>1</v>
      </c>
      <c r="M4556" s="65">
        <v>366753.9</v>
      </c>
      <c r="N4556" s="87">
        <v>9702482.0999999903</v>
      </c>
      <c r="O4556" s="87" t="s">
        <v>1227</v>
      </c>
      <c r="P4556" s="87" t="str">
        <f>VLOOKUP(CENSO[[#This Row],[DAP (cm)]],CD[],2,TRUE)</f>
        <v>TORA</v>
      </c>
      <c r="Q4556" s="87" t="str">
        <f>VLOOKUP(CENSO[[#This Row],[DAP (cm)]],DD[],2,TRUE)</f>
        <v>60├ 70</v>
      </c>
      <c r="R4556" s="87" t="str" cm="1">
        <f t="array" ref="R4556">INDEX(_xlfn.TEXTSPLIT(CENSO[[#This Row],[NOME CIENTIFICO]]," "),1)</f>
        <v>Neea</v>
      </c>
      <c r="S4556" s="98" t="s">
        <v>1004</v>
      </c>
      <c r="T4556" s="87">
        <f>_xlfn.MINIFS(CENSO[DAP (cm)],CENSO[NOME CIENTIFICO],CENSO[[#This Row],[NOME CIENTIFICO]])</f>
        <v>40.425355545341418</v>
      </c>
      <c r="U45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4556" s="87" t="str">
        <f>IF(CENSO[[#This Row],[DAP (cm)]]&lt;CENSO[[#This Row],[DMCE (cm)]],"DAP &lt; DMCE","DAP ≥ DMCE")</f>
        <v>DAP ≥ DMCE</v>
      </c>
      <c r="W4556" s="87" t="str">
        <f>IF(CENSO[[#This Row],[DAP (cm)]]&gt;200, "Superior", "Inferior")</f>
        <v>Inferior</v>
      </c>
      <c r="X4556" s="87" t="str">
        <f>VLOOKUP(CENSO[[#This Row],[NOME COMUM]],ESPECIES[],4,FALSE)</f>
        <v>Não</v>
      </c>
      <c r="Y4556" s="87" t="str">
        <f>IF(IFERROR(VLOOKUP(CENSO[[#This Row],[NOME COMUM]],COMERCIAIS[],2, FALSE), "Não") &lt;&gt; "Não", "Sim", "Não")</f>
        <v>Não</v>
      </c>
      <c r="Z4556" s="133">
        <f>CENSO[[#This Row],[g (m²)]]/SUM(AEEF[AEEF-UT])</f>
        <v>5.7376139802965123E-4</v>
      </c>
      <c r="AA4556" s="133">
        <f>CENSO[[#This Row],[v (m³)]]/SUM(AEEF[AEEF-UT])</f>
        <v>6.0244946793113372E-3</v>
      </c>
    </row>
    <row r="4557" spans="1:27" ht="14">
      <c r="A4557" s="86">
        <v>1</v>
      </c>
      <c r="B4557" s="86">
        <v>2</v>
      </c>
      <c r="C4557" s="63">
        <v>125</v>
      </c>
      <c r="D4557" s="63">
        <v>4557</v>
      </c>
      <c r="E4557" s="63" t="str">
        <f>VLOOKUP(CENSO[[#This Row],[NOME COMUM]],ESPECIES[],2,FALSE)</f>
        <v>Pouteria sp.</v>
      </c>
      <c r="F4557" s="64" t="s">
        <v>83</v>
      </c>
      <c r="G4557" s="64">
        <v>207</v>
      </c>
      <c r="H4557" s="97">
        <f>CENSO[[#This Row],[CAP (cm)]]/PI()</f>
        <v>65.890146440044674</v>
      </c>
      <c r="I4557" s="64">
        <v>16</v>
      </c>
      <c r="J4557" s="96">
        <f>(PI()*(CENSO[[#This Row],[DAP (cm)]]^2))/40000</f>
        <v>0.34098150782723119</v>
      </c>
      <c r="K4557" s="96">
        <f>CENSO[[#This Row],[g (m²)]]*CENSO[[#This Row],[H (m)]]*0.7</f>
        <v>3.8189928876649892</v>
      </c>
      <c r="L4557" s="64">
        <v>1</v>
      </c>
      <c r="M4557" s="65">
        <v>366733.799999999</v>
      </c>
      <c r="N4557" s="87">
        <v>9702443.5</v>
      </c>
      <c r="O4557" s="87" t="s">
        <v>1227</v>
      </c>
      <c r="P4557" s="87" t="str">
        <f>VLOOKUP(CENSO[[#This Row],[DAP (cm)]],CD[],2,TRUE)</f>
        <v>TORA</v>
      </c>
      <c r="Q4557" s="87" t="str">
        <f>VLOOKUP(CENSO[[#This Row],[DAP (cm)]],DD[],2,TRUE)</f>
        <v>60├ 70</v>
      </c>
      <c r="R4557" s="87" t="str" cm="1">
        <f t="array" ref="R4557">INDEX(_xlfn.TEXTSPLIT(CENSO[[#This Row],[NOME CIENTIFICO]]," "),1)</f>
        <v>Pouteria</v>
      </c>
      <c r="S4557" s="98" t="s">
        <v>1004</v>
      </c>
      <c r="T4557" s="87">
        <f>_xlfn.MINIFS(CENSO[DAP (cm)],CENSO[NOME CIENTIFICO],CENSO[[#This Row],[NOME CIENTIFICO]])</f>
        <v>39.788735772973837</v>
      </c>
      <c r="U45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57" s="87" t="str">
        <f>IF(CENSO[[#This Row],[DAP (cm)]]&lt;CENSO[[#This Row],[DMCE (cm)]],"DAP &lt; DMCE","DAP ≥ DMCE")</f>
        <v>DAP ≥ DMCE</v>
      </c>
      <c r="W4557" s="87" t="str">
        <f>IF(CENSO[[#This Row],[DAP (cm)]]&gt;200, "Superior", "Inferior")</f>
        <v>Inferior</v>
      </c>
      <c r="X4557" s="87" t="str">
        <f>VLOOKUP(CENSO[[#This Row],[NOME COMUM]],ESPECIES[],4,FALSE)</f>
        <v>Não</v>
      </c>
      <c r="Y4557" s="87" t="str">
        <f>IF(IFERROR(VLOOKUP(CENSO[[#This Row],[NOME COMUM]],COMERCIAIS[],2, FALSE), "Não") &lt;&gt; "Não", "Sim", "Não")</f>
        <v>Não</v>
      </c>
      <c r="Z4557" s="133">
        <f>CENSO[[#This Row],[g (m²)]]/SUM(AEEF[AEEF-UT])</f>
        <v>5.9659545594827642E-4</v>
      </c>
      <c r="AA4557" s="133">
        <f>CENSO[[#This Row],[v (m³)]]/SUM(AEEF[AEEF-UT])</f>
        <v>6.6818691066206958E-3</v>
      </c>
    </row>
    <row r="4558" spans="1:27" ht="14">
      <c r="A4558" s="86">
        <v>1</v>
      </c>
      <c r="B4558" s="86">
        <v>2</v>
      </c>
      <c r="C4558" s="63">
        <v>125</v>
      </c>
      <c r="D4558" s="63">
        <v>4558</v>
      </c>
      <c r="E4558" s="63" t="str">
        <f>VLOOKUP(CENSO[[#This Row],[NOME COMUM]],ESPECIES[],2,FALSE)</f>
        <v>Brosimum parinarioides Ducke</v>
      </c>
      <c r="F4558" s="64" t="s">
        <v>54</v>
      </c>
      <c r="G4558" s="64">
        <v>251</v>
      </c>
      <c r="H4558" s="97">
        <f>CENSO[[#This Row],[CAP (cm)]]/PI()</f>
        <v>79.895781432131457</v>
      </c>
      <c r="I4558" s="64">
        <v>20</v>
      </c>
      <c r="J4558" s="96">
        <f>(PI()*(CENSO[[#This Row],[DAP (cm)]]^2))/40000</f>
        <v>0.50134602848662491</v>
      </c>
      <c r="K4558" s="96">
        <f>CENSO[[#This Row],[g (m²)]]*CENSO[[#This Row],[H (m)]]*0.7</f>
        <v>7.0188443988127478</v>
      </c>
      <c r="L4558" s="64">
        <v>1</v>
      </c>
      <c r="M4558" s="65">
        <v>366713.799999999</v>
      </c>
      <c r="N4558" s="87">
        <v>9702350.6999999899</v>
      </c>
      <c r="O4558" s="87" t="s">
        <v>1227</v>
      </c>
      <c r="P4558" s="87" t="str">
        <f>VLOOKUP(CENSO[[#This Row],[DAP (cm)]],CD[],2,TRUE)</f>
        <v>TORA</v>
      </c>
      <c r="Q4558" s="87" t="str">
        <f>VLOOKUP(CENSO[[#This Row],[DAP (cm)]],DD[],2,TRUE)</f>
        <v>70├ 80</v>
      </c>
      <c r="R4558" s="87" t="str" cm="1">
        <f t="array" ref="R4558">INDEX(_xlfn.TEXTSPLIT(CENSO[[#This Row],[NOME CIENTIFICO]]," "),1)</f>
        <v>Brosimum</v>
      </c>
      <c r="S4558" s="98" t="s">
        <v>1004</v>
      </c>
      <c r="T4558" s="87">
        <f>_xlfn.MINIFS(CENSO[DAP (cm)],CENSO[NOME CIENTIFICO],CENSO[[#This Row],[NOME CIENTIFICO]])</f>
        <v>41.38028520389279</v>
      </c>
      <c r="U45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558" s="87" t="str">
        <f>IF(CENSO[[#This Row],[DAP (cm)]]&lt;CENSO[[#This Row],[DMCE (cm)]],"DAP &lt; DMCE","DAP ≥ DMCE")</f>
        <v>DAP ≥ DMCE</v>
      </c>
      <c r="W4558" s="87" t="str">
        <f>IF(CENSO[[#This Row],[DAP (cm)]]&gt;200, "Superior", "Inferior")</f>
        <v>Inferior</v>
      </c>
      <c r="X4558" s="87" t="str">
        <f>VLOOKUP(CENSO[[#This Row],[NOME COMUM]],ESPECIES[],4,FALSE)</f>
        <v>Não</v>
      </c>
      <c r="Y4558" s="87" t="str">
        <f>IF(IFERROR(VLOOKUP(CENSO[[#This Row],[NOME COMUM]],COMERCIAIS[],2, FALSE), "Não") &lt;&gt; "Não", "Sim", "Não")</f>
        <v>Não</v>
      </c>
      <c r="Z4558" s="133">
        <f>CENSO[[#This Row],[g (m²)]]/SUM(AEEF[AEEF-UT])</f>
        <v>8.7717590422640816E-4</v>
      </c>
      <c r="AA4558" s="133">
        <f>CENSO[[#This Row],[v (m³)]]/SUM(AEEF[AEEF-UT])</f>
        <v>1.2280462659169713E-2</v>
      </c>
    </row>
    <row r="4559" spans="1:27" ht="14">
      <c r="A4559" s="86">
        <v>1</v>
      </c>
      <c r="B4559" s="86">
        <v>2</v>
      </c>
      <c r="C4559" s="63">
        <v>125</v>
      </c>
      <c r="D4559" s="63">
        <v>4559</v>
      </c>
      <c r="E4559" s="63" t="str">
        <f>VLOOKUP(CENSO[[#This Row],[NOME COMUM]],ESPECIES[],2,FALSE)</f>
        <v>Parkia igneiflora Ducke</v>
      </c>
      <c r="F4559" s="64" t="s">
        <v>76</v>
      </c>
      <c r="G4559" s="64">
        <v>363</v>
      </c>
      <c r="H4559" s="97">
        <f>CENSO[[#This Row],[CAP (cm)]]/PI()</f>
        <v>115.54648868471602</v>
      </c>
      <c r="I4559" s="64">
        <v>23</v>
      </c>
      <c r="J4559" s="96">
        <f>(PI()*(CENSO[[#This Row],[DAP (cm)]]^2))/40000</f>
        <v>1.0485843848137979</v>
      </c>
      <c r="K4559" s="96">
        <f>CENSO[[#This Row],[g (m²)]]*CENSO[[#This Row],[H (m)]]*0.7</f>
        <v>16.882208595502146</v>
      </c>
      <c r="L4559" s="64">
        <v>1</v>
      </c>
      <c r="M4559" s="65">
        <v>366687.59999999899</v>
      </c>
      <c r="N4559" s="87">
        <v>9702363.0999999903</v>
      </c>
      <c r="O4559" s="87" t="s">
        <v>1227</v>
      </c>
      <c r="P4559" s="87" t="str">
        <f>VLOOKUP(CENSO[[#This Row],[DAP (cm)]],CD[],2,TRUE)</f>
        <v>TORA</v>
      </c>
      <c r="Q4559" s="87" t="str">
        <f>VLOOKUP(CENSO[[#This Row],[DAP (cm)]],DD[],2,TRUE)</f>
        <v>110├ 120</v>
      </c>
      <c r="R4559" s="87" t="str" cm="1">
        <f t="array" ref="R4559">INDEX(_xlfn.TEXTSPLIT(CENSO[[#This Row],[NOME CIENTIFICO]]," "),1)</f>
        <v>Parkia</v>
      </c>
      <c r="S4559" s="98" t="s">
        <v>1004</v>
      </c>
      <c r="T4559" s="87">
        <f>_xlfn.MINIFS(CENSO[DAP (cm)],CENSO[NOME CIENTIFICO],CENSO[[#This Row],[NOME CIENTIFICO]])</f>
        <v>75.121133139374606</v>
      </c>
      <c r="U45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85.121133139374606</v>
      </c>
      <c r="V4559" s="87" t="str">
        <f>IF(CENSO[[#This Row],[DAP (cm)]]&lt;CENSO[[#This Row],[DMCE (cm)]],"DAP &lt; DMCE","DAP ≥ DMCE")</f>
        <v>DAP ≥ DMCE</v>
      </c>
      <c r="W4559" s="87" t="str">
        <f>IF(CENSO[[#This Row],[DAP (cm)]]&gt;200, "Superior", "Inferior")</f>
        <v>Inferior</v>
      </c>
      <c r="X4559" s="87" t="str">
        <f>VLOOKUP(CENSO[[#This Row],[NOME COMUM]],ESPECIES[],4,FALSE)</f>
        <v>Não</v>
      </c>
      <c r="Y4559" s="87" t="str">
        <f>IF(IFERROR(VLOOKUP(CENSO[[#This Row],[NOME COMUM]],COMERCIAIS[],2, FALSE), "Não") &lt;&gt; "Não", "Sim", "Não")</f>
        <v>Não</v>
      </c>
      <c r="Z4559" s="133">
        <f>CENSO[[#This Row],[g (m²)]]/SUM(AEEF[AEEF-UT])</f>
        <v>1.8346469377312992E-3</v>
      </c>
      <c r="AA4559" s="133">
        <f>CENSO[[#This Row],[v (m³)]]/SUM(AEEF[AEEF-UT])</f>
        <v>2.9537815697473917E-2</v>
      </c>
    </row>
    <row r="4560" spans="1:27" ht="14">
      <c r="A4560" s="86">
        <v>1</v>
      </c>
      <c r="B4560" s="86">
        <v>2</v>
      </c>
      <c r="C4560" s="63">
        <v>125</v>
      </c>
      <c r="D4560" s="63">
        <v>4560</v>
      </c>
      <c r="E4560" s="63" t="str">
        <f>VLOOKUP(CENSO[[#This Row],[NOME COMUM]],ESPECIES[],2,FALSE)</f>
        <v>Schefflera morototoni (Aubl.) Decne. &amp; Planch.</v>
      </c>
      <c r="F4560" s="64" t="s">
        <v>12</v>
      </c>
      <c r="G4560" s="64">
        <v>207</v>
      </c>
      <c r="H4560" s="97">
        <f>CENSO[[#This Row],[CAP (cm)]]/PI()</f>
        <v>65.890146440044674</v>
      </c>
      <c r="I4560" s="64">
        <v>17</v>
      </c>
      <c r="J4560" s="96">
        <f>(PI()*(CENSO[[#This Row],[DAP (cm)]]^2))/40000</f>
        <v>0.34098150782723119</v>
      </c>
      <c r="K4560" s="96">
        <f>CENSO[[#This Row],[g (m²)]]*CENSO[[#This Row],[H (m)]]*0.7</f>
        <v>4.0576799431440511</v>
      </c>
      <c r="L4560" s="64">
        <v>1</v>
      </c>
      <c r="M4560" s="65">
        <v>366654.299999999</v>
      </c>
      <c r="N4560" s="87">
        <v>9702294.8000000007</v>
      </c>
      <c r="O4560" s="87" t="s">
        <v>1227</v>
      </c>
      <c r="P4560" s="87" t="str">
        <f>VLOOKUP(CENSO[[#This Row],[DAP (cm)]],CD[],2,TRUE)</f>
        <v>TORA</v>
      </c>
      <c r="Q4560" s="87" t="str">
        <f>VLOOKUP(CENSO[[#This Row],[DAP (cm)]],DD[],2,TRUE)</f>
        <v>60├ 70</v>
      </c>
      <c r="R4560" s="87" t="str" cm="1">
        <f t="array" ref="R4560">INDEX(_xlfn.TEXTSPLIT(CENSO[[#This Row],[NOME CIENTIFICO]]," "),1)</f>
        <v>Schefflera</v>
      </c>
      <c r="S4560" s="98" t="s">
        <v>1004</v>
      </c>
      <c r="T4560" s="87">
        <f>_xlfn.MINIFS(CENSO[DAP (cm)],CENSO[NOME CIENTIFICO],CENSO[[#This Row],[NOME CIENTIFICO]])</f>
        <v>40.425355545341418</v>
      </c>
      <c r="U45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4560" s="87" t="str">
        <f>IF(CENSO[[#This Row],[DAP (cm)]]&lt;CENSO[[#This Row],[DMCE (cm)]],"DAP &lt; DMCE","DAP ≥ DMCE")</f>
        <v>DAP ≥ DMCE</v>
      </c>
      <c r="W4560" s="87" t="str">
        <f>IF(CENSO[[#This Row],[DAP (cm)]]&gt;200, "Superior", "Inferior")</f>
        <v>Inferior</v>
      </c>
      <c r="X4560" s="87" t="str">
        <f>VLOOKUP(CENSO[[#This Row],[NOME COMUM]],ESPECIES[],4,FALSE)</f>
        <v>Não</v>
      </c>
      <c r="Y4560" s="87" t="str">
        <f>IF(IFERROR(VLOOKUP(CENSO[[#This Row],[NOME COMUM]],COMERCIAIS[],2, FALSE), "Não") &lt;&gt; "Não", "Sim", "Não")</f>
        <v>Não</v>
      </c>
      <c r="Z4560" s="133">
        <f>CENSO[[#This Row],[g (m²)]]/SUM(AEEF[AEEF-UT])</f>
        <v>5.9659545594827642E-4</v>
      </c>
      <c r="AA4560" s="133">
        <f>CENSO[[#This Row],[v (m³)]]/SUM(AEEF[AEEF-UT])</f>
        <v>7.0994859257844899E-3</v>
      </c>
    </row>
    <row r="4561" spans="1:27" ht="14">
      <c r="A4561" s="86">
        <v>1</v>
      </c>
      <c r="B4561" s="86">
        <v>2</v>
      </c>
      <c r="C4561" s="63">
        <v>125</v>
      </c>
      <c r="D4561" s="63">
        <v>4561</v>
      </c>
      <c r="E4561" s="63" t="str">
        <f>VLOOKUP(CENSO[[#This Row],[NOME COMUM]],ESPECIES[],2,FALSE)</f>
        <v>Goupia glabra Aubl.</v>
      </c>
      <c r="F4561" s="64" t="s">
        <v>34</v>
      </c>
      <c r="G4561" s="64">
        <v>180</v>
      </c>
      <c r="H4561" s="97">
        <f>CENSO[[#This Row],[CAP (cm)]]/PI()</f>
        <v>57.295779513082323</v>
      </c>
      <c r="I4561" s="64">
        <v>14</v>
      </c>
      <c r="J4561" s="96">
        <f>(PI()*(CENSO[[#This Row],[DAP (cm)]]^2))/40000</f>
        <v>0.25783100780887047</v>
      </c>
      <c r="K4561" s="96">
        <f>CENSO[[#This Row],[g (m²)]]*CENSO[[#This Row],[H (m)]]*0.7</f>
        <v>2.5267438765269308</v>
      </c>
      <c r="L4561" s="64">
        <v>1</v>
      </c>
      <c r="M4561" s="65">
        <v>366625.9</v>
      </c>
      <c r="N4561" s="87">
        <v>9702212.0999999903</v>
      </c>
      <c r="O4561" s="87" t="s">
        <v>1228</v>
      </c>
      <c r="P4561" s="87" t="str">
        <f>VLOOKUP(CENSO[[#This Row],[DAP (cm)]],CD[],2,TRUE)</f>
        <v>TORA</v>
      </c>
      <c r="Q4561" s="87" t="str">
        <f>VLOOKUP(CENSO[[#This Row],[DAP (cm)]],DD[],2,TRUE)</f>
        <v>50├ 60</v>
      </c>
      <c r="R4561" s="87" t="str" cm="1">
        <f t="array" ref="R4561">INDEX(_xlfn.TEXTSPLIT(CENSO[[#This Row],[NOME CIENTIFICO]]," "),1)</f>
        <v>Goupia</v>
      </c>
      <c r="S4561" s="98" t="s">
        <v>1004</v>
      </c>
      <c r="T4561" s="87">
        <f>_xlfn.MINIFS(CENSO[DAP (cm)],CENSO[NOME CIENTIFICO],CENSO[[#This Row],[NOME CIENTIFICO]])</f>
        <v>40.107045659157627</v>
      </c>
      <c r="U45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561" s="87" t="str">
        <f>IF(CENSO[[#This Row],[DAP (cm)]]&lt;CENSO[[#This Row],[DMCE (cm)]],"DAP &lt; DMCE","DAP ≥ DMCE")</f>
        <v>DAP ≥ DMCE</v>
      </c>
      <c r="W4561" s="87" t="str">
        <f>IF(CENSO[[#This Row],[DAP (cm)]]&gt;200, "Superior", "Inferior")</f>
        <v>Inferior</v>
      </c>
      <c r="X4561" s="87" t="str">
        <f>VLOOKUP(CENSO[[#This Row],[NOME COMUM]],ESPECIES[],4,FALSE)</f>
        <v>Não</v>
      </c>
      <c r="Y4561" s="87" t="str">
        <f>IF(IFERROR(VLOOKUP(CENSO[[#This Row],[NOME COMUM]],COMERCIAIS[],2, FALSE), "Não") &lt;&gt; "Não", "Sim", "Não")</f>
        <v>Sim</v>
      </c>
      <c r="Z4561" s="133">
        <f>CENSO[[#This Row],[g (m²)]]/SUM(AEEF[AEEF-UT])</f>
        <v>4.5111187595332813E-4</v>
      </c>
      <c r="AA4561" s="133">
        <f>CENSO[[#This Row],[v (m³)]]/SUM(AEEF[AEEF-UT])</f>
        <v>4.4208963843426164E-3</v>
      </c>
    </row>
    <row r="4562" spans="1:27" ht="14">
      <c r="A4562" s="86">
        <v>1</v>
      </c>
      <c r="B4562" s="86">
        <v>2</v>
      </c>
      <c r="C4562" s="63">
        <v>125</v>
      </c>
      <c r="D4562" s="63">
        <v>4562</v>
      </c>
      <c r="E4562" s="63" t="str">
        <f>VLOOKUP(CENSO[[#This Row],[NOME COMUM]],ESPECIES[],2,FALSE)</f>
        <v>Inga paraensis Ducke</v>
      </c>
      <c r="F4562" s="64" t="s">
        <v>16</v>
      </c>
      <c r="G4562" s="64">
        <v>140</v>
      </c>
      <c r="H4562" s="97">
        <f>CENSO[[#This Row],[CAP (cm)]]/PI()</f>
        <v>44.563384065730695</v>
      </c>
      <c r="I4562" s="64">
        <v>12</v>
      </c>
      <c r="J4562" s="96">
        <f>(PI()*(CENSO[[#This Row],[DAP (cm)]]^2))/40000</f>
        <v>0.15597184423005742</v>
      </c>
      <c r="K4562" s="96">
        <f>CENSO[[#This Row],[g (m²)]]*CENSO[[#This Row],[H (m)]]*0.7</f>
        <v>1.3101634915324822</v>
      </c>
      <c r="L4562" s="64">
        <v>2</v>
      </c>
      <c r="M4562" s="65">
        <v>366594.799999999</v>
      </c>
      <c r="N4562" s="87">
        <v>9702184.8000000007</v>
      </c>
      <c r="O4562" s="98" t="s">
        <v>1225</v>
      </c>
      <c r="P4562" s="87" t="str">
        <f>VLOOKUP(CENSO[[#This Row],[DAP (cm)]],CD[],2,TRUE)</f>
        <v>TORETE</v>
      </c>
      <c r="Q4562" s="87" t="str">
        <f>VLOOKUP(CENSO[[#This Row],[DAP (cm)]],DD[],2,TRUE)</f>
        <v>40├ 50</v>
      </c>
      <c r="R4562" s="87" t="str" cm="1">
        <f t="array" ref="R4562">INDEX(_xlfn.TEXTSPLIT(CENSO[[#This Row],[NOME CIENTIFICO]]," "),1)</f>
        <v>Inga</v>
      </c>
      <c r="S4562" s="98" t="s">
        <v>1004</v>
      </c>
      <c r="T4562" s="87">
        <f>_xlfn.MINIFS(CENSO[DAP (cm)],CENSO[NOME CIENTIFICO],CENSO[[#This Row],[NOME CIENTIFICO]])</f>
        <v>41.38028520389279</v>
      </c>
      <c r="U45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562" s="87" t="str">
        <f>IF(CENSO[[#This Row],[DAP (cm)]]&lt;CENSO[[#This Row],[DMCE (cm)]],"DAP &lt; DMCE","DAP ≥ DMCE")</f>
        <v>DAP &lt; DMCE</v>
      </c>
      <c r="W4562" s="87" t="str">
        <f>IF(CENSO[[#This Row],[DAP (cm)]]&gt;200, "Superior", "Inferior")</f>
        <v>Inferior</v>
      </c>
      <c r="X4562" s="87" t="str">
        <f>VLOOKUP(CENSO[[#This Row],[NOME COMUM]],ESPECIES[],4,FALSE)</f>
        <v>Não</v>
      </c>
      <c r="Y4562" s="87" t="str">
        <f>IF(IFERROR(VLOOKUP(CENSO[[#This Row],[NOME COMUM]],COMERCIAIS[],2, FALSE), "Não") &lt;&gt; "Não", "Sim", "Não")</f>
        <v>Não</v>
      </c>
      <c r="Z4562" s="133">
        <f>CENSO[[#This Row],[g (m²)]]/SUM(AEEF[AEEF-UT])</f>
        <v>2.7289483853966759E-4</v>
      </c>
      <c r="AA4562" s="133">
        <f>CENSO[[#This Row],[v (m³)]]/SUM(AEEF[AEEF-UT])</f>
        <v>2.2923166437332078E-3</v>
      </c>
    </row>
    <row r="4563" spans="1:27" ht="14">
      <c r="A4563" s="86">
        <v>1</v>
      </c>
      <c r="B4563" s="86">
        <v>2</v>
      </c>
      <c r="C4563" s="63">
        <v>125</v>
      </c>
      <c r="D4563" s="63">
        <v>4563</v>
      </c>
      <c r="E4563" s="63" t="str">
        <f>VLOOKUP(CENSO[[#This Row],[NOME COMUM]],ESPECIES[],2,FALSE)</f>
        <v>Manilkara huberi (Ducke) Chevalier</v>
      </c>
      <c r="F4563" s="64" t="s">
        <v>30</v>
      </c>
      <c r="G4563" s="64">
        <v>210</v>
      </c>
      <c r="H4563" s="97">
        <f>CENSO[[#This Row],[CAP (cm)]]/PI()</f>
        <v>66.845076098596039</v>
      </c>
      <c r="I4563" s="64">
        <v>20</v>
      </c>
      <c r="J4563" s="96">
        <f>(PI()*(CENSO[[#This Row],[DAP (cm)]]^2))/40000</f>
        <v>0.35093664951762915</v>
      </c>
      <c r="K4563" s="96">
        <f>CENSO[[#This Row],[g (m²)]]*CENSO[[#This Row],[H (m)]]*0.7</f>
        <v>4.9131130932468077</v>
      </c>
      <c r="L4563" s="64">
        <v>1</v>
      </c>
      <c r="M4563" s="65">
        <v>366580.4</v>
      </c>
      <c r="N4563" s="87">
        <v>9702157.3000000007</v>
      </c>
      <c r="O4563" s="87" t="s">
        <v>1228</v>
      </c>
      <c r="P4563" s="87" t="str">
        <f>VLOOKUP(CENSO[[#This Row],[DAP (cm)]],CD[],2,TRUE)</f>
        <v>TORA</v>
      </c>
      <c r="Q4563" s="87" t="str">
        <f>VLOOKUP(CENSO[[#This Row],[DAP (cm)]],DD[],2,TRUE)</f>
        <v>60├ 70</v>
      </c>
      <c r="R4563" s="87" t="str" cm="1">
        <f t="array" ref="R4563">INDEX(_xlfn.TEXTSPLIT(CENSO[[#This Row],[NOME CIENTIFICO]]," "),1)</f>
        <v>Manilkara</v>
      </c>
      <c r="S4563" s="98" t="s">
        <v>1004</v>
      </c>
      <c r="T4563" s="87">
        <f>_xlfn.MINIFS(CENSO[DAP (cm)],CENSO[NOME CIENTIFICO],CENSO[[#This Row],[NOME CIENTIFICO]])</f>
        <v>41.38028520389279</v>
      </c>
      <c r="U45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563" s="87" t="str">
        <f>IF(CENSO[[#This Row],[DAP (cm)]]&lt;CENSO[[#This Row],[DMCE (cm)]],"DAP &lt; DMCE","DAP ≥ DMCE")</f>
        <v>DAP ≥ DMCE</v>
      </c>
      <c r="W4563" s="87" t="str">
        <f>IF(CENSO[[#This Row],[DAP (cm)]]&gt;200, "Superior", "Inferior")</f>
        <v>Inferior</v>
      </c>
      <c r="X4563" s="87" t="str">
        <f>VLOOKUP(CENSO[[#This Row],[NOME COMUM]],ESPECIES[],4,FALSE)</f>
        <v>Não</v>
      </c>
      <c r="Y4563" s="87" t="str">
        <f>IF(IFERROR(VLOOKUP(CENSO[[#This Row],[NOME COMUM]],COMERCIAIS[],2, FALSE), "Não") &lt;&gt; "Não", "Sim", "Não")</f>
        <v>Sim</v>
      </c>
      <c r="Z4563" s="133">
        <f>CENSO[[#This Row],[g (m²)]]/SUM(AEEF[AEEF-UT])</f>
        <v>6.1401338671425204E-4</v>
      </c>
      <c r="AA4563" s="133">
        <f>CENSO[[#This Row],[v (m³)]]/SUM(AEEF[AEEF-UT])</f>
        <v>8.5961874139995273E-3</v>
      </c>
    </row>
    <row r="4564" spans="1:27" ht="14">
      <c r="A4564" s="86">
        <v>1</v>
      </c>
      <c r="B4564" s="86">
        <v>2</v>
      </c>
      <c r="C4564" s="63">
        <v>125</v>
      </c>
      <c r="D4564" s="63">
        <v>4564</v>
      </c>
      <c r="E4564" s="63" t="str">
        <f>VLOOKUP(CENSO[[#This Row],[NOME COMUM]],ESPECIES[],2,FALSE)</f>
        <v>Couratari guianensis Aubl.</v>
      </c>
      <c r="F4564" s="64" t="s">
        <v>6</v>
      </c>
      <c r="G4564" s="64">
        <v>130</v>
      </c>
      <c r="H4564" s="97">
        <f>CENSO[[#This Row],[CAP (cm)]]/PI()</f>
        <v>41.38028520389279</v>
      </c>
      <c r="I4564" s="64">
        <v>15</v>
      </c>
      <c r="J4564" s="96">
        <f>(PI()*(CENSO[[#This Row],[DAP (cm)]]^2))/40000</f>
        <v>0.13448592691265157</v>
      </c>
      <c r="K4564" s="96">
        <f>CENSO[[#This Row],[g (m²)]]*CENSO[[#This Row],[H (m)]]*0.7</f>
        <v>1.4121022325828414</v>
      </c>
      <c r="L4564" s="64">
        <v>1</v>
      </c>
      <c r="M4564" s="65">
        <v>366579.5</v>
      </c>
      <c r="N4564" s="87">
        <v>9702155.5999999903</v>
      </c>
      <c r="O4564" s="98" t="s">
        <v>1225</v>
      </c>
      <c r="P4564" s="87" t="str">
        <f>VLOOKUP(CENSO[[#This Row],[DAP (cm)]],CD[],2,TRUE)</f>
        <v>TORETE</v>
      </c>
      <c r="Q4564" s="87" t="str">
        <f>VLOOKUP(CENSO[[#This Row],[DAP (cm)]],DD[],2,TRUE)</f>
        <v>40├ 50</v>
      </c>
      <c r="R4564" s="87" t="str" cm="1">
        <f t="array" ref="R4564">INDEX(_xlfn.TEXTSPLIT(CENSO[[#This Row],[NOME CIENTIFICO]]," "),1)</f>
        <v>Couratari</v>
      </c>
      <c r="S4564" s="98" t="s">
        <v>1004</v>
      </c>
      <c r="T4564" s="87">
        <f>_xlfn.MINIFS(CENSO[DAP (cm)],CENSO[NOME CIENTIFICO],CENSO[[#This Row],[NOME CIENTIFICO]])</f>
        <v>38.833806114422465</v>
      </c>
      <c r="U45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64" s="87" t="str">
        <f>IF(CENSO[[#This Row],[DAP (cm)]]&lt;CENSO[[#This Row],[DMCE (cm)]],"DAP &lt; DMCE","DAP ≥ DMCE")</f>
        <v>DAP &lt; DMCE</v>
      </c>
      <c r="W4564" s="87" t="str">
        <f>IF(CENSO[[#This Row],[DAP (cm)]]&gt;200, "Superior", "Inferior")</f>
        <v>Inferior</v>
      </c>
      <c r="X4564" s="87" t="str">
        <f>VLOOKUP(CENSO[[#This Row],[NOME COMUM]],ESPECIES[],4,FALSE)</f>
        <v>Não</v>
      </c>
      <c r="Y4564" s="87" t="str">
        <f>IF(IFERROR(VLOOKUP(CENSO[[#This Row],[NOME COMUM]],COMERCIAIS[],2, FALSE), "Não") &lt;&gt; "Não", "Sim", "Não")</f>
        <v>Sim</v>
      </c>
      <c r="Z4564" s="133">
        <f>CENSO[[#This Row],[g (m²)]]/SUM(AEEF[AEEF-UT])</f>
        <v>2.3530218221022364E-4</v>
      </c>
      <c r="AA4564" s="133">
        <f>CENSO[[#This Row],[v (m³)]]/SUM(AEEF[AEEF-UT])</f>
        <v>2.470672913207348E-3</v>
      </c>
    </row>
    <row r="4565" spans="1:27" ht="14">
      <c r="A4565" s="86">
        <v>1</v>
      </c>
      <c r="B4565" s="86">
        <v>2</v>
      </c>
      <c r="C4565" s="63">
        <v>125</v>
      </c>
      <c r="D4565" s="63">
        <v>4565</v>
      </c>
      <c r="E4565" s="63" t="str">
        <f>VLOOKUP(CENSO[[#This Row],[NOME COMUM]],ESPECIES[],2,FALSE)</f>
        <v>Qualea dichotoma (Mart.) Warm. ex Wille</v>
      </c>
      <c r="F4565" s="64" t="s">
        <v>55</v>
      </c>
      <c r="G4565" s="64">
        <v>204</v>
      </c>
      <c r="H4565" s="97">
        <f>CENSO[[#This Row],[CAP (cm)]]/PI()</f>
        <v>64.935216781493295</v>
      </c>
      <c r="I4565" s="64">
        <v>16</v>
      </c>
      <c r="J4565" s="96">
        <f>(PI()*(CENSO[[#This Row],[DAP (cm)]]^2))/40000</f>
        <v>0.33116960558561581</v>
      </c>
      <c r="K4565" s="96">
        <f>CENSO[[#This Row],[g (m²)]]*CENSO[[#This Row],[H (m)]]*0.7</f>
        <v>3.7090995825588968</v>
      </c>
      <c r="L4565" s="64">
        <v>1</v>
      </c>
      <c r="M4565" s="65">
        <v>366574</v>
      </c>
      <c r="N4565" s="87">
        <v>9702144.9000000004</v>
      </c>
      <c r="O4565" s="87" t="s">
        <v>1227</v>
      </c>
      <c r="P4565" s="87" t="str">
        <f>VLOOKUP(CENSO[[#This Row],[DAP (cm)]],CD[],2,TRUE)</f>
        <v>TORA</v>
      </c>
      <c r="Q4565" s="87" t="str">
        <f>VLOOKUP(CENSO[[#This Row],[DAP (cm)]],DD[],2,TRUE)</f>
        <v>60├ 70</v>
      </c>
      <c r="R4565" s="87" t="str" cm="1">
        <f t="array" ref="R4565">INDEX(_xlfn.TEXTSPLIT(CENSO[[#This Row],[NOME CIENTIFICO]]," "),1)</f>
        <v>Qualea</v>
      </c>
      <c r="S4565" s="98" t="s">
        <v>1004</v>
      </c>
      <c r="T4565" s="87">
        <f>_xlfn.MINIFS(CENSO[DAP (cm)],CENSO[NOME CIENTIFICO],CENSO[[#This Row],[NOME CIENTIFICO]])</f>
        <v>40.107045659157627</v>
      </c>
      <c r="U45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565" s="87" t="str">
        <f>IF(CENSO[[#This Row],[DAP (cm)]]&lt;CENSO[[#This Row],[DMCE (cm)]],"DAP &lt; DMCE","DAP ≥ DMCE")</f>
        <v>DAP ≥ DMCE</v>
      </c>
      <c r="W4565" s="87" t="str">
        <f>IF(CENSO[[#This Row],[DAP (cm)]]&gt;200, "Superior", "Inferior")</f>
        <v>Inferior</v>
      </c>
      <c r="X4565" s="87" t="str">
        <f>VLOOKUP(CENSO[[#This Row],[NOME COMUM]],ESPECIES[],4,FALSE)</f>
        <v>Não</v>
      </c>
      <c r="Y4565" s="87" t="str">
        <f>IF(IFERROR(VLOOKUP(CENSO[[#This Row],[NOME COMUM]],COMERCIAIS[],2, FALSE), "Não") &lt;&gt; "Não", "Sim", "Não")</f>
        <v>Não</v>
      </c>
      <c r="Z4565" s="133">
        <f>CENSO[[#This Row],[g (m²)]]/SUM(AEEF[AEEF-UT])</f>
        <v>5.7942814289116363E-4</v>
      </c>
      <c r="AA4565" s="133">
        <f>CENSO[[#This Row],[v (m³)]]/SUM(AEEF[AEEF-UT])</f>
        <v>6.489595200381032E-3</v>
      </c>
    </row>
    <row r="4566" spans="1:27" ht="14">
      <c r="A4566" s="86">
        <v>1</v>
      </c>
      <c r="B4566" s="86">
        <v>2</v>
      </c>
      <c r="C4566" s="63">
        <v>125</v>
      </c>
      <c r="D4566" s="63">
        <v>4566</v>
      </c>
      <c r="E4566" s="63" t="str">
        <f>VLOOKUP(CENSO[[#This Row],[NOME COMUM]],ESPECIES[],2,FALSE)</f>
        <v>Rauvolfia pentaphylla (Huber) Ducke</v>
      </c>
      <c r="F4566" s="64" t="s">
        <v>94</v>
      </c>
      <c r="G4566" s="64">
        <v>300</v>
      </c>
      <c r="H4566" s="97">
        <f>CENSO[[#This Row],[CAP (cm)]]/PI()</f>
        <v>95.4929658551372</v>
      </c>
      <c r="I4566" s="64">
        <v>19</v>
      </c>
      <c r="J4566" s="96">
        <f>(PI()*(CENSO[[#This Row],[DAP (cm)]]^2))/40000</f>
        <v>0.7161972439135289</v>
      </c>
      <c r="K4566" s="96">
        <f>CENSO[[#This Row],[g (m²)]]*CENSO[[#This Row],[H (m)]]*0.7</f>
        <v>9.5254233440499334</v>
      </c>
      <c r="L4566" s="64">
        <v>3</v>
      </c>
      <c r="M4566" s="65">
        <v>366567</v>
      </c>
      <c r="N4566" s="87">
        <v>9702131.5999999903</v>
      </c>
      <c r="O4566" s="87" t="s">
        <v>1226</v>
      </c>
      <c r="P4566" s="87" t="str">
        <f>VLOOKUP(CENSO[[#This Row],[DAP (cm)]],CD[],2,TRUE)</f>
        <v>TORA</v>
      </c>
      <c r="Q4566" s="87" t="str">
        <f>VLOOKUP(CENSO[[#This Row],[DAP (cm)]],DD[],2,TRUE)</f>
        <v>90├ 100</v>
      </c>
      <c r="R4566" s="87" t="str" cm="1">
        <f t="array" ref="R4566">INDEX(_xlfn.TEXTSPLIT(CENSO[[#This Row],[NOME CIENTIFICO]]," "),1)</f>
        <v>Rauvolfia</v>
      </c>
      <c r="S4566" s="98" t="s">
        <v>1004</v>
      </c>
      <c r="T4566" s="87">
        <f>_xlfn.MINIFS(CENSO[DAP (cm)],CENSO[NOME CIENTIFICO],CENSO[[#This Row],[NOME CIENTIFICO]])</f>
        <v>54.112680651244418</v>
      </c>
      <c r="U45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64.112680651244418</v>
      </c>
      <c r="V4566" s="87" t="str">
        <f>IF(CENSO[[#This Row],[DAP (cm)]]&lt;CENSO[[#This Row],[DMCE (cm)]],"DAP &lt; DMCE","DAP ≥ DMCE")</f>
        <v>DAP ≥ DMCE</v>
      </c>
      <c r="W4566" s="87" t="str">
        <f>IF(CENSO[[#This Row],[DAP (cm)]]&gt;200, "Superior", "Inferior")</f>
        <v>Inferior</v>
      </c>
      <c r="X4566" s="87" t="str">
        <f>VLOOKUP(CENSO[[#This Row],[NOME COMUM]],ESPECIES[],4,FALSE)</f>
        <v>Não</v>
      </c>
      <c r="Y4566" s="87" t="str">
        <f>IF(IFERROR(VLOOKUP(CENSO[[#This Row],[NOME COMUM]],COMERCIAIS[],2, FALSE), "Não") &lt;&gt; "Não", "Sim", "Não")</f>
        <v>Não</v>
      </c>
      <c r="Z4566" s="133">
        <f>CENSO[[#This Row],[g (m²)]]/SUM(AEEF[AEEF-UT])</f>
        <v>1.2530885443148001E-3</v>
      </c>
      <c r="AA4566" s="133">
        <f>CENSO[[#This Row],[v (m³)]]/SUM(AEEF[AEEF-UT])</f>
        <v>1.666607763938684E-2</v>
      </c>
    </row>
    <row r="4567" spans="1:27" ht="14">
      <c r="A4567" s="86">
        <v>1</v>
      </c>
      <c r="B4567" s="86">
        <v>2</v>
      </c>
      <c r="C4567" s="63">
        <v>125</v>
      </c>
      <c r="D4567" s="63">
        <v>4567</v>
      </c>
      <c r="E4567" s="63" t="str">
        <f>VLOOKUP(CENSO[[#This Row],[NOME COMUM]],ESPECIES[],2,FALSE)</f>
        <v>Rauvolfia paraensis Ducke</v>
      </c>
      <c r="F4567" s="64" t="s">
        <v>78</v>
      </c>
      <c r="G4567" s="64">
        <v>141</v>
      </c>
      <c r="H4567" s="97">
        <f>CENSO[[#This Row],[CAP (cm)]]/PI()</f>
        <v>44.881693951914485</v>
      </c>
      <c r="I4567" s="64">
        <v>14</v>
      </c>
      <c r="J4567" s="96">
        <f>(PI()*(CENSO[[#This Row],[DAP (cm)]]^2))/40000</f>
        <v>0.15820797118049854</v>
      </c>
      <c r="K4567" s="96">
        <f>CENSO[[#This Row],[g (m²)]]*CENSO[[#This Row],[H (m)]]*0.7</f>
        <v>1.5504381175688857</v>
      </c>
      <c r="L4567" s="64">
        <v>1</v>
      </c>
      <c r="M4567" s="65">
        <v>366566.40000000002</v>
      </c>
      <c r="N4567" s="87">
        <v>9702110.9000000004</v>
      </c>
      <c r="O4567" s="98" t="s">
        <v>1225</v>
      </c>
      <c r="P4567" s="87" t="str">
        <f>VLOOKUP(CENSO[[#This Row],[DAP (cm)]],CD[],2,TRUE)</f>
        <v>TORETE</v>
      </c>
      <c r="Q4567" s="87" t="str">
        <f>VLOOKUP(CENSO[[#This Row],[DAP (cm)]],DD[],2,TRUE)</f>
        <v>40├ 50</v>
      </c>
      <c r="R4567" s="87" t="str" cm="1">
        <f t="array" ref="R4567">INDEX(_xlfn.TEXTSPLIT(CENSO[[#This Row],[NOME CIENTIFICO]]," "),1)</f>
        <v>Rauvolfia</v>
      </c>
      <c r="S4567" s="98" t="s">
        <v>1004</v>
      </c>
      <c r="T4567" s="87">
        <f>_xlfn.MINIFS(CENSO[DAP (cm)],CENSO[NOME CIENTIFICO],CENSO[[#This Row],[NOME CIENTIFICO]])</f>
        <v>40.743665431525208</v>
      </c>
      <c r="U45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4567" s="87" t="str">
        <f>IF(CENSO[[#This Row],[DAP (cm)]]&lt;CENSO[[#This Row],[DMCE (cm)]],"DAP &lt; DMCE","DAP ≥ DMCE")</f>
        <v>DAP &lt; DMCE</v>
      </c>
      <c r="W4567" s="87" t="str">
        <f>IF(CENSO[[#This Row],[DAP (cm)]]&gt;200, "Superior", "Inferior")</f>
        <v>Inferior</v>
      </c>
      <c r="X4567" s="87" t="str">
        <f>VLOOKUP(CENSO[[#This Row],[NOME COMUM]],ESPECIES[],4,FALSE)</f>
        <v>Não</v>
      </c>
      <c r="Y4567" s="87" t="str">
        <f>IF(IFERROR(VLOOKUP(CENSO[[#This Row],[NOME COMUM]],COMERCIAIS[],2, FALSE), "Não") &lt;&gt; "Não", "Sim", "Não")</f>
        <v>Não</v>
      </c>
      <c r="Z4567" s="133">
        <f>CENSO[[#This Row],[g (m²)]]/SUM(AEEF[AEEF-UT])</f>
        <v>2.7680725943913934E-4</v>
      </c>
      <c r="AA4567" s="133">
        <f>CENSO[[#This Row],[v (m³)]]/SUM(AEEF[AEEF-UT])</f>
        <v>2.7127111425035658E-3</v>
      </c>
    </row>
    <row r="4568" spans="1:27" ht="14">
      <c r="A4568" s="86">
        <v>1</v>
      </c>
      <c r="B4568" s="86">
        <v>2</v>
      </c>
      <c r="C4568" s="63">
        <v>125</v>
      </c>
      <c r="D4568" s="63">
        <v>4568</v>
      </c>
      <c r="E4568" s="63" t="str">
        <f>VLOOKUP(CENSO[[#This Row],[NOME COMUM]],ESPECIES[],2,FALSE)</f>
        <v>Apuleia molaris Spruce ex Benth.</v>
      </c>
      <c r="F4568" s="64" t="s">
        <v>53</v>
      </c>
      <c r="G4568" s="64">
        <v>155</v>
      </c>
      <c r="H4568" s="97">
        <f>CENSO[[#This Row],[CAP (cm)]]/PI()</f>
        <v>49.338032358487553</v>
      </c>
      <c r="I4568" s="64">
        <v>16</v>
      </c>
      <c r="J4568" s="96">
        <f>(PI()*(CENSO[[#This Row],[DAP (cm)]]^2))/40000</f>
        <v>0.19118487538913922</v>
      </c>
      <c r="K4568" s="96">
        <f>CENSO[[#This Row],[g (m²)]]*CENSO[[#This Row],[H (m)]]*0.7</f>
        <v>2.1412706043583594</v>
      </c>
      <c r="L4568" s="64">
        <v>2</v>
      </c>
      <c r="M4568" s="65">
        <v>366565.9</v>
      </c>
      <c r="N4568" s="87">
        <v>9702110</v>
      </c>
      <c r="O4568" s="98" t="s">
        <v>1225</v>
      </c>
      <c r="P4568" s="87" t="str">
        <f>VLOOKUP(CENSO[[#This Row],[DAP (cm)]],CD[],2,TRUE)</f>
        <v>TORETE</v>
      </c>
      <c r="Q4568" s="87" t="str">
        <f>VLOOKUP(CENSO[[#This Row],[DAP (cm)]],DD[],2,TRUE)</f>
        <v>40├ 50</v>
      </c>
      <c r="R4568" s="87" t="str" cm="1">
        <f t="array" ref="R4568">INDEX(_xlfn.TEXTSPLIT(CENSO[[#This Row],[NOME CIENTIFICO]]," "),1)</f>
        <v>Apuleia</v>
      </c>
      <c r="S4568" s="98" t="s">
        <v>1004</v>
      </c>
      <c r="T4568" s="87">
        <f>_xlfn.MINIFS(CENSO[DAP (cm)],CENSO[NOME CIENTIFICO],CENSO[[#This Row],[NOME CIENTIFICO]])</f>
        <v>49.019722472303762</v>
      </c>
      <c r="U45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59.019722472303762</v>
      </c>
      <c r="V4568" s="87" t="str">
        <f>IF(CENSO[[#This Row],[DAP (cm)]]&lt;CENSO[[#This Row],[DMCE (cm)]],"DAP &lt; DMCE","DAP ≥ DMCE")</f>
        <v>DAP &lt; DMCE</v>
      </c>
      <c r="W4568" s="87" t="str">
        <f>IF(CENSO[[#This Row],[DAP (cm)]]&gt;200, "Superior", "Inferior")</f>
        <v>Inferior</v>
      </c>
      <c r="X4568" s="87" t="str">
        <f>VLOOKUP(CENSO[[#This Row],[NOME COMUM]],ESPECIES[],4,FALSE)</f>
        <v>Não</v>
      </c>
      <c r="Y4568" s="87" t="str">
        <f>IF(IFERROR(VLOOKUP(CENSO[[#This Row],[NOME COMUM]],COMERCIAIS[],2, FALSE), "Não") &lt;&gt; "Não", "Sim", "Não")</f>
        <v>Não</v>
      </c>
      <c r="Z4568" s="133">
        <f>CENSO[[#This Row],[g (m²)]]/SUM(AEEF[AEEF-UT])</f>
        <v>3.3450502530181188E-4</v>
      </c>
      <c r="AA4568" s="133">
        <f>CENSO[[#This Row],[v (m³)]]/SUM(AEEF[AEEF-UT])</f>
        <v>3.7464562833802932E-3</v>
      </c>
    </row>
    <row r="4569" spans="1:27" ht="14">
      <c r="A4569" s="86">
        <v>1</v>
      </c>
      <c r="B4569" s="86">
        <v>2</v>
      </c>
      <c r="C4569" s="63">
        <v>125</v>
      </c>
      <c r="D4569" s="63">
        <v>4569</v>
      </c>
      <c r="E4569" s="63" t="str">
        <f>VLOOKUP(CENSO[[#This Row],[NOME COMUM]],ESPECIES[],2,FALSE)</f>
        <v>Manilkara huberi (Ducke) Chevalier</v>
      </c>
      <c r="F4569" s="64" t="s">
        <v>30</v>
      </c>
      <c r="G4569" s="64">
        <v>280</v>
      </c>
      <c r="H4569" s="97">
        <f>CENSO[[#This Row],[CAP (cm)]]/PI()</f>
        <v>89.12676813146139</v>
      </c>
      <c r="I4569" s="64">
        <v>18</v>
      </c>
      <c r="J4569" s="96">
        <f>(PI()*(CENSO[[#This Row],[DAP (cm)]]^2))/40000</f>
        <v>0.62388737692022966</v>
      </c>
      <c r="K4569" s="96">
        <f>CENSO[[#This Row],[g (m²)]]*CENSO[[#This Row],[H (m)]]*0.7</f>
        <v>7.8609809491948939</v>
      </c>
      <c r="L4569" s="64">
        <v>1</v>
      </c>
      <c r="M4569" s="65">
        <v>366559.59999999899</v>
      </c>
      <c r="N4569" s="87">
        <v>9702113</v>
      </c>
      <c r="O4569" s="87" t="s">
        <v>1228</v>
      </c>
      <c r="P4569" s="87" t="str">
        <f>VLOOKUP(CENSO[[#This Row],[DAP (cm)]],CD[],2,TRUE)</f>
        <v>TORA</v>
      </c>
      <c r="Q4569" s="87" t="str">
        <f>VLOOKUP(CENSO[[#This Row],[DAP (cm)]],DD[],2,TRUE)</f>
        <v>80├ 90</v>
      </c>
      <c r="R4569" s="87" t="str" cm="1">
        <f t="array" ref="R4569">INDEX(_xlfn.TEXTSPLIT(CENSO[[#This Row],[NOME CIENTIFICO]]," "),1)</f>
        <v>Manilkara</v>
      </c>
      <c r="S4569" s="98" t="s">
        <v>1004</v>
      </c>
      <c r="T4569" s="87">
        <f>_xlfn.MINIFS(CENSO[DAP (cm)],CENSO[NOME CIENTIFICO],CENSO[[#This Row],[NOME CIENTIFICO]])</f>
        <v>41.38028520389279</v>
      </c>
      <c r="U45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569" s="87" t="str">
        <f>IF(CENSO[[#This Row],[DAP (cm)]]&lt;CENSO[[#This Row],[DMCE (cm)]],"DAP &lt; DMCE","DAP ≥ DMCE")</f>
        <v>DAP ≥ DMCE</v>
      </c>
      <c r="W4569" s="87" t="str">
        <f>IF(CENSO[[#This Row],[DAP (cm)]]&gt;200, "Superior", "Inferior")</f>
        <v>Inferior</v>
      </c>
      <c r="X4569" s="87" t="str">
        <f>VLOOKUP(CENSO[[#This Row],[NOME COMUM]],ESPECIES[],4,FALSE)</f>
        <v>Não</v>
      </c>
      <c r="Y4569" s="87" t="str">
        <f>IF(IFERROR(VLOOKUP(CENSO[[#This Row],[NOME COMUM]],COMERCIAIS[],2, FALSE), "Não") &lt;&gt; "Não", "Sim", "Não")</f>
        <v>Sim</v>
      </c>
      <c r="Z4569" s="133">
        <f>CENSO[[#This Row],[g (m²)]]/SUM(AEEF[AEEF-UT])</f>
        <v>1.0915793541586703E-3</v>
      </c>
      <c r="AA4569" s="133">
        <f>CENSO[[#This Row],[v (m³)]]/SUM(AEEF[AEEF-UT])</f>
        <v>1.3753899862399247E-2</v>
      </c>
    </row>
    <row r="4570" spans="1:27" ht="14">
      <c r="A4570" s="86">
        <v>1</v>
      </c>
      <c r="B4570" s="86">
        <v>2</v>
      </c>
      <c r="C4570" s="63">
        <v>125</v>
      </c>
      <c r="D4570" s="63">
        <v>4570</v>
      </c>
      <c r="E4570" s="63" t="str">
        <f>VLOOKUP(CENSO[[#This Row],[NOME COMUM]],ESPECIES[],2,FALSE)</f>
        <v>Eschweilera grandiflora (Aubl.) Sandwith</v>
      </c>
      <c r="F4570" s="64" t="s">
        <v>19</v>
      </c>
      <c r="G4570" s="64">
        <v>161</v>
      </c>
      <c r="H4570" s="97">
        <f>CENSO[[#This Row],[CAP (cm)]]/PI()</f>
        <v>51.247891675590303</v>
      </c>
      <c r="I4570" s="64">
        <v>15</v>
      </c>
      <c r="J4570" s="96">
        <f>(PI()*(CENSO[[#This Row],[DAP (cm)]]^2))/40000</f>
        <v>0.20627276399425096</v>
      </c>
      <c r="K4570" s="96">
        <f>CENSO[[#This Row],[g (m²)]]*CENSO[[#This Row],[H (m)]]*0.7</f>
        <v>2.165864021939635</v>
      </c>
      <c r="L4570" s="64">
        <v>1</v>
      </c>
      <c r="M4570" s="65">
        <v>366551.299999999</v>
      </c>
      <c r="N4570" s="87">
        <v>9702097.0999999903</v>
      </c>
      <c r="O4570" s="98" t="s">
        <v>1225</v>
      </c>
      <c r="P4570" s="87" t="str">
        <f>VLOOKUP(CENSO[[#This Row],[DAP (cm)]],CD[],2,TRUE)</f>
        <v>TORA</v>
      </c>
      <c r="Q4570" s="87" t="str">
        <f>VLOOKUP(CENSO[[#This Row],[DAP (cm)]],DD[],2,TRUE)</f>
        <v>50├ 60</v>
      </c>
      <c r="R4570" s="87" t="str" cm="1">
        <f t="array" ref="R4570">INDEX(_xlfn.TEXTSPLIT(CENSO[[#This Row],[NOME CIENTIFICO]]," "),1)</f>
        <v>Eschweilera</v>
      </c>
      <c r="S4570" s="98" t="s">
        <v>1004</v>
      </c>
      <c r="T4570" s="87">
        <f>_xlfn.MINIFS(CENSO[DAP (cm)],CENSO[NOME CIENTIFICO],CENSO[[#This Row],[NOME CIENTIFICO]])</f>
        <v>41.38028520389279</v>
      </c>
      <c r="U45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570" s="87" t="str">
        <f>IF(CENSO[[#This Row],[DAP (cm)]]&lt;CENSO[[#This Row],[DMCE (cm)]],"DAP &lt; DMCE","DAP ≥ DMCE")</f>
        <v>DAP &lt; DMCE</v>
      </c>
      <c r="W4570" s="87" t="str">
        <f>IF(CENSO[[#This Row],[DAP (cm)]]&gt;200, "Superior", "Inferior")</f>
        <v>Inferior</v>
      </c>
      <c r="X4570" s="87" t="str">
        <f>VLOOKUP(CENSO[[#This Row],[NOME COMUM]],ESPECIES[],4,FALSE)</f>
        <v>Não</v>
      </c>
      <c r="Y4570" s="87" t="str">
        <f>IF(IFERROR(VLOOKUP(CENSO[[#This Row],[NOME COMUM]],COMERCIAIS[],2, FALSE), "Não") &lt;&gt; "Não", "Sim", "Não")</f>
        <v>Não</v>
      </c>
      <c r="Z4570" s="133">
        <f>CENSO[[#This Row],[g (m²)]]/SUM(AEEF[AEEF-UT])</f>
        <v>3.6090342396871044E-4</v>
      </c>
      <c r="AA4570" s="133">
        <f>CENSO[[#This Row],[v (m³)]]/SUM(AEEF[AEEF-UT])</f>
        <v>3.7894859516714595E-3</v>
      </c>
    </row>
    <row r="4571" spans="1:27" ht="14">
      <c r="A4571" s="86">
        <v>1</v>
      </c>
      <c r="B4571" s="86">
        <v>2</v>
      </c>
      <c r="C4571" s="63">
        <v>125</v>
      </c>
      <c r="D4571" s="63">
        <v>4571</v>
      </c>
      <c r="E4571" s="63" t="str">
        <f>VLOOKUP(CENSO[[#This Row],[NOME COMUM]],ESPECIES[],2,FALSE)</f>
        <v>Manilkara huberi (Ducke) Chevalier</v>
      </c>
      <c r="F4571" s="64" t="s">
        <v>30</v>
      </c>
      <c r="G4571" s="64">
        <v>360</v>
      </c>
      <c r="H4571" s="97">
        <f>CENSO[[#This Row],[CAP (cm)]]/PI()</f>
        <v>114.59155902616465</v>
      </c>
      <c r="I4571" s="64">
        <v>21</v>
      </c>
      <c r="J4571" s="96">
        <f>(PI()*(CENSO[[#This Row],[DAP (cm)]]^2))/40000</f>
        <v>1.0313240312354819</v>
      </c>
      <c r="K4571" s="96">
        <f>CENSO[[#This Row],[g (m²)]]*CENSO[[#This Row],[H (m)]]*0.7</f>
        <v>15.160463259161583</v>
      </c>
      <c r="L4571" s="64">
        <v>1</v>
      </c>
      <c r="M4571" s="65">
        <v>366586</v>
      </c>
      <c r="N4571" s="87">
        <v>9702064.0999999903</v>
      </c>
      <c r="O4571" s="87" t="s">
        <v>1228</v>
      </c>
      <c r="P4571" s="87" t="str">
        <f>VLOOKUP(CENSO[[#This Row],[DAP (cm)]],CD[],2,TRUE)</f>
        <v>TORA</v>
      </c>
      <c r="Q4571" s="87" t="str">
        <f>VLOOKUP(CENSO[[#This Row],[DAP (cm)]],DD[],2,TRUE)</f>
        <v>110├ 120</v>
      </c>
      <c r="R4571" s="87" t="str" cm="1">
        <f t="array" ref="R4571">INDEX(_xlfn.TEXTSPLIT(CENSO[[#This Row],[NOME CIENTIFICO]]," "),1)</f>
        <v>Manilkara</v>
      </c>
      <c r="S4571" s="98" t="s">
        <v>1004</v>
      </c>
      <c r="T4571" s="87">
        <f>_xlfn.MINIFS(CENSO[DAP (cm)],CENSO[NOME CIENTIFICO],CENSO[[#This Row],[NOME CIENTIFICO]])</f>
        <v>41.38028520389279</v>
      </c>
      <c r="U45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571" s="87" t="str">
        <f>IF(CENSO[[#This Row],[DAP (cm)]]&lt;CENSO[[#This Row],[DMCE (cm)]],"DAP &lt; DMCE","DAP ≥ DMCE")</f>
        <v>DAP ≥ DMCE</v>
      </c>
      <c r="W4571" s="87" t="str">
        <f>IF(CENSO[[#This Row],[DAP (cm)]]&gt;200, "Superior", "Inferior")</f>
        <v>Inferior</v>
      </c>
      <c r="X4571" s="87" t="str">
        <f>VLOOKUP(CENSO[[#This Row],[NOME COMUM]],ESPECIES[],4,FALSE)</f>
        <v>Não</v>
      </c>
      <c r="Y4571" s="87" t="str">
        <f>IF(IFERROR(VLOOKUP(CENSO[[#This Row],[NOME COMUM]],COMERCIAIS[],2, FALSE), "Não") &lt;&gt; "Não", "Sim", "Não")</f>
        <v>Sim</v>
      </c>
      <c r="Z4571" s="133">
        <f>CENSO[[#This Row],[g (m²)]]/SUM(AEEF[AEEF-UT])</f>
        <v>1.8044475038133125E-3</v>
      </c>
      <c r="AA4571" s="133">
        <f>CENSO[[#This Row],[v (m³)]]/SUM(AEEF[AEEF-UT])</f>
        <v>2.6525378306055693E-2</v>
      </c>
    </row>
    <row r="4572" spans="1:27" ht="14">
      <c r="A4572" s="86">
        <v>1</v>
      </c>
      <c r="B4572" s="86">
        <v>2</v>
      </c>
      <c r="C4572" s="63">
        <v>125</v>
      </c>
      <c r="D4572" s="63">
        <v>4572</v>
      </c>
      <c r="E4572" s="63" t="str">
        <f>VLOOKUP(CENSO[[#This Row],[NOME COMUM]],ESPECIES[],2,FALSE)</f>
        <v>Pouteria sp.</v>
      </c>
      <c r="F4572" s="64" t="s">
        <v>83</v>
      </c>
      <c r="G4572" s="64">
        <v>147</v>
      </c>
      <c r="H4572" s="97">
        <f>CENSO[[#This Row],[CAP (cm)]]/PI()</f>
        <v>46.791553269017228</v>
      </c>
      <c r="I4572" s="64">
        <v>14</v>
      </c>
      <c r="J4572" s="96">
        <f>(PI()*(CENSO[[#This Row],[DAP (cm)]]^2))/40000</f>
        <v>0.1719589582636383</v>
      </c>
      <c r="K4572" s="96">
        <f>CENSO[[#This Row],[g (m²)]]*CENSO[[#This Row],[H (m)]]*0.7</f>
        <v>1.6851977909836553</v>
      </c>
      <c r="L4572" s="64">
        <v>1</v>
      </c>
      <c r="M4572" s="65">
        <v>366566</v>
      </c>
      <c r="N4572" s="87">
        <v>9702066.9000000004</v>
      </c>
      <c r="O4572" s="98" t="s">
        <v>1225</v>
      </c>
      <c r="P4572" s="87" t="str">
        <f>VLOOKUP(CENSO[[#This Row],[DAP (cm)]],CD[],2,TRUE)</f>
        <v>TORETE</v>
      </c>
      <c r="Q4572" s="87" t="str">
        <f>VLOOKUP(CENSO[[#This Row],[DAP (cm)]],DD[],2,TRUE)</f>
        <v>40├ 50</v>
      </c>
      <c r="R4572" s="87" t="str" cm="1">
        <f t="array" ref="R4572">INDEX(_xlfn.TEXTSPLIT(CENSO[[#This Row],[NOME CIENTIFICO]]," "),1)</f>
        <v>Pouteria</v>
      </c>
      <c r="S4572" s="98" t="s">
        <v>1004</v>
      </c>
      <c r="T4572" s="87">
        <f>_xlfn.MINIFS(CENSO[DAP (cm)],CENSO[NOME CIENTIFICO],CENSO[[#This Row],[NOME CIENTIFICO]])</f>
        <v>39.788735772973837</v>
      </c>
      <c r="U45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72" s="87" t="str">
        <f>IF(CENSO[[#This Row],[DAP (cm)]]&lt;CENSO[[#This Row],[DMCE (cm)]],"DAP &lt; DMCE","DAP ≥ DMCE")</f>
        <v>DAP &lt; DMCE</v>
      </c>
      <c r="W4572" s="87" t="str">
        <f>IF(CENSO[[#This Row],[DAP (cm)]]&gt;200, "Superior", "Inferior")</f>
        <v>Inferior</v>
      </c>
      <c r="X4572" s="87" t="str">
        <f>VLOOKUP(CENSO[[#This Row],[NOME COMUM]],ESPECIES[],4,FALSE)</f>
        <v>Não</v>
      </c>
      <c r="Y4572" s="87" t="str">
        <f>IF(IFERROR(VLOOKUP(CENSO[[#This Row],[NOME COMUM]],COMERCIAIS[],2, FALSE), "Não") &lt;&gt; "Não", "Sim", "Não")</f>
        <v>Não</v>
      </c>
      <c r="Z4572" s="133">
        <f>CENSO[[#This Row],[g (m²)]]/SUM(AEEF[AEEF-UT])</f>
        <v>3.0086655948998353E-4</v>
      </c>
      <c r="AA4572" s="133">
        <f>CENSO[[#This Row],[v (m³)]]/SUM(AEEF[AEEF-UT])</f>
        <v>2.9484922830018386E-3</v>
      </c>
    </row>
    <row r="4573" spans="1:27" ht="14">
      <c r="A4573" s="86">
        <v>1</v>
      </c>
      <c r="B4573" s="86">
        <v>2</v>
      </c>
      <c r="C4573" s="63">
        <v>125</v>
      </c>
      <c r="D4573" s="63">
        <v>4573</v>
      </c>
      <c r="E4573" s="63" t="str">
        <f>VLOOKUP(CENSO[[#This Row],[NOME COMUM]],ESPECIES[],2,FALSE)</f>
        <v>Enterolobium contortisiliquum (Vell.) Morong</v>
      </c>
      <c r="F4573" s="64" t="s">
        <v>45</v>
      </c>
      <c r="G4573" s="64">
        <v>480</v>
      </c>
      <c r="H4573" s="97">
        <f>CENSO[[#This Row],[CAP (cm)]]/PI()</f>
        <v>152.78874536821954</v>
      </c>
      <c r="I4573" s="64">
        <v>21</v>
      </c>
      <c r="J4573" s="96">
        <f>(PI()*(CENSO[[#This Row],[DAP (cm)]]^2))/40000</f>
        <v>1.8334649444186346</v>
      </c>
      <c r="K4573" s="96">
        <f>CENSO[[#This Row],[g (m²)]]*CENSO[[#This Row],[H (m)]]*0.7</f>
        <v>26.951934682953926</v>
      </c>
      <c r="L4573" s="64">
        <v>1</v>
      </c>
      <c r="M4573" s="65">
        <v>366541.59999999899</v>
      </c>
      <c r="N4573" s="87">
        <v>9702078.4000000004</v>
      </c>
      <c r="O4573" s="87" t="s">
        <v>1228</v>
      </c>
      <c r="P4573" s="87" t="str">
        <f>VLOOKUP(CENSO[[#This Row],[DAP (cm)]],CD[],2,TRUE)</f>
        <v>TORA</v>
      </c>
      <c r="Q4573" s="87" t="str">
        <f>VLOOKUP(CENSO[[#This Row],[DAP (cm)]],DD[],2,TRUE)</f>
        <v>150├ 160</v>
      </c>
      <c r="R4573" s="87" t="str" cm="1">
        <f t="array" ref="R4573">INDEX(_xlfn.TEXTSPLIT(CENSO[[#This Row],[NOME CIENTIFICO]]," "),1)</f>
        <v>Enterolobium</v>
      </c>
      <c r="S4573" s="98" t="s">
        <v>1004</v>
      </c>
      <c r="T4573" s="87">
        <f>_xlfn.MINIFS(CENSO[DAP (cm)],CENSO[NOME CIENTIFICO],CENSO[[#This Row],[NOME CIENTIFICO]])</f>
        <v>42.971834634811742</v>
      </c>
      <c r="U45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4573" s="87" t="str">
        <f>IF(CENSO[[#This Row],[DAP (cm)]]&lt;CENSO[[#This Row],[DMCE (cm)]],"DAP &lt; DMCE","DAP ≥ DMCE")</f>
        <v>DAP ≥ DMCE</v>
      </c>
      <c r="W4573" s="87" t="str">
        <f>IF(CENSO[[#This Row],[DAP (cm)]]&gt;200, "Superior", "Inferior")</f>
        <v>Inferior</v>
      </c>
      <c r="X4573" s="87" t="str">
        <f>VLOOKUP(CENSO[[#This Row],[NOME COMUM]],ESPECIES[],4,FALSE)</f>
        <v>Não</v>
      </c>
      <c r="Y4573" s="87" t="str">
        <f>IF(IFERROR(VLOOKUP(CENSO[[#This Row],[NOME COMUM]],COMERCIAIS[],2, FALSE), "Não") &lt;&gt; "Não", "Sim", "Não")</f>
        <v>Sim</v>
      </c>
      <c r="Z4573" s="133">
        <f>CENSO[[#This Row],[g (m²)]]/SUM(AEEF[AEEF-UT])</f>
        <v>3.2079066734458893E-3</v>
      </c>
      <c r="AA4573" s="133">
        <f>CENSO[[#This Row],[v (m³)]]/SUM(AEEF[AEEF-UT])</f>
        <v>4.7156228099654571E-2</v>
      </c>
    </row>
    <row r="4574" spans="1:27" ht="14">
      <c r="A4574" s="86">
        <v>1</v>
      </c>
      <c r="B4574" s="86">
        <v>2</v>
      </c>
      <c r="C4574" s="63">
        <v>125</v>
      </c>
      <c r="D4574" s="63">
        <v>4574</v>
      </c>
      <c r="E4574" s="63" t="str">
        <f>VLOOKUP(CENSO[[#This Row],[NOME COMUM]],ESPECIES[],2,FALSE)</f>
        <v>Tachigali myrmecophila Ducke</v>
      </c>
      <c r="F4574" s="64" t="s">
        <v>14</v>
      </c>
      <c r="G4574" s="64">
        <v>182</v>
      </c>
      <c r="H4574" s="97">
        <f>CENSO[[#This Row],[CAP (cm)]]/PI()</f>
        <v>57.932399285449904</v>
      </c>
      <c r="I4574" s="64">
        <v>13</v>
      </c>
      <c r="J4574" s="96">
        <f>(PI()*(CENSO[[#This Row],[DAP (cm)]]^2))/40000</f>
        <v>0.26359241674879702</v>
      </c>
      <c r="K4574" s="96">
        <f>CENSO[[#This Row],[g (m²)]]*CENSO[[#This Row],[H (m)]]*0.7</f>
        <v>2.3986909924140529</v>
      </c>
      <c r="L4574" s="64">
        <v>2</v>
      </c>
      <c r="M4574" s="65">
        <v>366530.9</v>
      </c>
      <c r="N4574" s="87">
        <v>9702059.3000000007</v>
      </c>
      <c r="O4574" s="87" t="s">
        <v>1228</v>
      </c>
      <c r="P4574" s="87" t="str">
        <f>VLOOKUP(CENSO[[#This Row],[DAP (cm)]],CD[],2,TRUE)</f>
        <v>TORA</v>
      </c>
      <c r="Q4574" s="87" t="str">
        <f>VLOOKUP(CENSO[[#This Row],[DAP (cm)]],DD[],2,TRUE)</f>
        <v>50├ 60</v>
      </c>
      <c r="R4574" s="87" t="str" cm="1">
        <f t="array" ref="R4574">INDEX(_xlfn.TEXTSPLIT(CENSO[[#This Row],[NOME CIENTIFICO]]," "),1)</f>
        <v>Tachigali</v>
      </c>
      <c r="S4574" s="98" t="s">
        <v>1004</v>
      </c>
      <c r="T4574" s="87">
        <f>_xlfn.MINIFS(CENSO[DAP (cm)],CENSO[NOME CIENTIFICO],CENSO[[#This Row],[NOME CIENTIFICO]])</f>
        <v>39.152116000606256</v>
      </c>
      <c r="U45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74" s="87" t="str">
        <f>IF(CENSO[[#This Row],[DAP (cm)]]&lt;CENSO[[#This Row],[DMCE (cm)]],"DAP &lt; DMCE","DAP ≥ DMCE")</f>
        <v>DAP ≥ DMCE</v>
      </c>
      <c r="W4574" s="87" t="str">
        <f>IF(CENSO[[#This Row],[DAP (cm)]]&gt;200, "Superior", "Inferior")</f>
        <v>Inferior</v>
      </c>
      <c r="X4574" s="87" t="str">
        <f>VLOOKUP(CENSO[[#This Row],[NOME COMUM]],ESPECIES[],4,FALSE)</f>
        <v>Não</v>
      </c>
      <c r="Y4574" s="87" t="str">
        <f>IF(IFERROR(VLOOKUP(CENSO[[#This Row],[NOME COMUM]],COMERCIAIS[],2, FALSE), "Não") &lt;&gt; "Não", "Sim", "Não")</f>
        <v>Sim</v>
      </c>
      <c r="Z4574" s="133">
        <f>CENSO[[#This Row],[g (m²)]]/SUM(AEEF[AEEF-UT])</f>
        <v>4.6119227713203821E-4</v>
      </c>
      <c r="AA4574" s="133">
        <f>CENSO[[#This Row],[v (m³)]]/SUM(AEEF[AEEF-UT])</f>
        <v>4.196849721901548E-3</v>
      </c>
    </row>
    <row r="4575" spans="1:27" ht="14">
      <c r="A4575" s="86">
        <v>1</v>
      </c>
      <c r="B4575" s="86">
        <v>2</v>
      </c>
      <c r="C4575" s="63">
        <v>125</v>
      </c>
      <c r="D4575" s="63">
        <v>4575</v>
      </c>
      <c r="E4575" s="63" t="str">
        <f>VLOOKUP(CENSO[[#This Row],[NOME COMUM]],ESPECIES[],2,FALSE)</f>
        <v>Alexa grandiflora Ducke</v>
      </c>
      <c r="F4575" s="64" t="s">
        <v>13</v>
      </c>
      <c r="G4575" s="64">
        <v>161</v>
      </c>
      <c r="H4575" s="97">
        <f>CENSO[[#This Row],[CAP (cm)]]/PI()</f>
        <v>51.247891675590303</v>
      </c>
      <c r="I4575" s="64">
        <v>15</v>
      </c>
      <c r="J4575" s="96">
        <f>(PI()*(CENSO[[#This Row],[DAP (cm)]]^2))/40000</f>
        <v>0.20627276399425096</v>
      </c>
      <c r="K4575" s="96">
        <f>CENSO[[#This Row],[g (m²)]]*CENSO[[#This Row],[H (m)]]*0.7</f>
        <v>2.165864021939635</v>
      </c>
      <c r="L4575" s="64">
        <v>1</v>
      </c>
      <c r="M4575" s="65">
        <v>366532.299999999</v>
      </c>
      <c r="N4575" s="87">
        <v>9702057.5</v>
      </c>
      <c r="O4575" s="87" t="s">
        <v>1227</v>
      </c>
      <c r="P4575" s="87" t="str">
        <f>VLOOKUP(CENSO[[#This Row],[DAP (cm)]],CD[],2,TRUE)</f>
        <v>TORA</v>
      </c>
      <c r="Q4575" s="87" t="str">
        <f>VLOOKUP(CENSO[[#This Row],[DAP (cm)]],DD[],2,TRUE)</f>
        <v>50├ 60</v>
      </c>
      <c r="R4575" s="87" t="str" cm="1">
        <f t="array" ref="R4575">INDEX(_xlfn.TEXTSPLIT(CENSO[[#This Row],[NOME CIENTIFICO]]," "),1)</f>
        <v>Alexa</v>
      </c>
      <c r="S4575" s="98" t="s">
        <v>1004</v>
      </c>
      <c r="T4575" s="87">
        <f>_xlfn.MINIFS(CENSO[DAP (cm)],CENSO[NOME CIENTIFICO],CENSO[[#This Row],[NOME CIENTIFICO]])</f>
        <v>39.788735772973837</v>
      </c>
      <c r="U45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75" s="87" t="str">
        <f>IF(CENSO[[#This Row],[DAP (cm)]]&lt;CENSO[[#This Row],[DMCE (cm)]],"DAP &lt; DMCE","DAP ≥ DMCE")</f>
        <v>DAP ≥ DMCE</v>
      </c>
      <c r="W4575" s="87" t="str">
        <f>IF(CENSO[[#This Row],[DAP (cm)]]&gt;200, "Superior", "Inferior")</f>
        <v>Inferior</v>
      </c>
      <c r="X4575" s="87" t="str">
        <f>VLOOKUP(CENSO[[#This Row],[NOME COMUM]],ESPECIES[],4,FALSE)</f>
        <v>Não</v>
      </c>
      <c r="Y4575" s="87" t="str">
        <f>IF(IFERROR(VLOOKUP(CENSO[[#This Row],[NOME COMUM]],COMERCIAIS[],2, FALSE), "Não") &lt;&gt; "Não", "Sim", "Não")</f>
        <v>Não</v>
      </c>
      <c r="Z4575" s="133">
        <f>CENSO[[#This Row],[g (m²)]]/SUM(AEEF[AEEF-UT])</f>
        <v>3.6090342396871044E-4</v>
      </c>
      <c r="AA4575" s="133">
        <f>CENSO[[#This Row],[v (m³)]]/SUM(AEEF[AEEF-UT])</f>
        <v>3.7894859516714595E-3</v>
      </c>
    </row>
    <row r="4576" spans="1:27" ht="14">
      <c r="A4576" s="86">
        <v>1</v>
      </c>
      <c r="B4576" s="86">
        <v>2</v>
      </c>
      <c r="C4576" s="63">
        <v>125</v>
      </c>
      <c r="D4576" s="63">
        <v>4576</v>
      </c>
      <c r="E4576" s="63" t="str">
        <f>VLOOKUP(CENSO[[#This Row],[NOME COMUM]],ESPECIES[],2,FALSE)</f>
        <v>Alexa grandiflora Ducke</v>
      </c>
      <c r="F4576" s="64" t="s">
        <v>13</v>
      </c>
      <c r="G4576" s="64">
        <v>213</v>
      </c>
      <c r="H4576" s="97">
        <f>CENSO[[#This Row],[CAP (cm)]]/PI()</f>
        <v>67.800005757147417</v>
      </c>
      <c r="I4576" s="64">
        <v>19</v>
      </c>
      <c r="J4576" s="96">
        <f>(PI()*(CENSO[[#This Row],[DAP (cm)]]^2))/40000</f>
        <v>0.36103503065681003</v>
      </c>
      <c r="K4576" s="96">
        <f>CENSO[[#This Row],[g (m²)]]*CENSO[[#This Row],[H (m)]]*0.7</f>
        <v>4.8017659077355734</v>
      </c>
      <c r="L4576" s="64">
        <v>1</v>
      </c>
      <c r="M4576" s="65">
        <v>366559.4</v>
      </c>
      <c r="N4576" s="87">
        <v>9702039.9000000004</v>
      </c>
      <c r="O4576" s="87" t="s">
        <v>1227</v>
      </c>
      <c r="P4576" s="87" t="str">
        <f>VLOOKUP(CENSO[[#This Row],[DAP (cm)]],CD[],2,TRUE)</f>
        <v>TORA</v>
      </c>
      <c r="Q4576" s="87" t="str">
        <f>VLOOKUP(CENSO[[#This Row],[DAP (cm)]],DD[],2,TRUE)</f>
        <v>60├ 70</v>
      </c>
      <c r="R4576" s="87" t="str" cm="1">
        <f t="array" ref="R4576">INDEX(_xlfn.TEXTSPLIT(CENSO[[#This Row],[NOME CIENTIFICO]]," "),1)</f>
        <v>Alexa</v>
      </c>
      <c r="S4576" s="98" t="s">
        <v>1004</v>
      </c>
      <c r="T4576" s="87">
        <f>_xlfn.MINIFS(CENSO[DAP (cm)],CENSO[NOME CIENTIFICO],CENSO[[#This Row],[NOME CIENTIFICO]])</f>
        <v>39.788735772973837</v>
      </c>
      <c r="U45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76" s="87" t="str">
        <f>IF(CENSO[[#This Row],[DAP (cm)]]&lt;CENSO[[#This Row],[DMCE (cm)]],"DAP &lt; DMCE","DAP ≥ DMCE")</f>
        <v>DAP ≥ DMCE</v>
      </c>
      <c r="W4576" s="87" t="str">
        <f>IF(CENSO[[#This Row],[DAP (cm)]]&gt;200, "Superior", "Inferior")</f>
        <v>Inferior</v>
      </c>
      <c r="X4576" s="87" t="str">
        <f>VLOOKUP(CENSO[[#This Row],[NOME COMUM]],ESPECIES[],4,FALSE)</f>
        <v>Não</v>
      </c>
      <c r="Y4576" s="87" t="str">
        <f>IF(IFERROR(VLOOKUP(CENSO[[#This Row],[NOME COMUM]],COMERCIAIS[],2, FALSE), "Não") &lt;&gt; "Não", "Sim", "Não")</f>
        <v>Não</v>
      </c>
      <c r="Z4576" s="133">
        <f>CENSO[[#This Row],[g (m²)]]/SUM(AEEF[AEEF-UT])</f>
        <v>6.3168193518909092E-4</v>
      </c>
      <c r="AA4576" s="133">
        <f>CENSO[[#This Row],[v (m³)]]/SUM(AEEF[AEEF-UT])</f>
        <v>8.4013697380149084E-3</v>
      </c>
    </row>
    <row r="4577" spans="1:27" ht="14">
      <c r="A4577" s="86">
        <v>1</v>
      </c>
      <c r="B4577" s="86">
        <v>2</v>
      </c>
      <c r="C4577" s="63">
        <v>125</v>
      </c>
      <c r="D4577" s="63">
        <v>4577</v>
      </c>
      <c r="E4577" s="63" t="str">
        <f>VLOOKUP(CENSO[[#This Row],[NOME COMUM]],ESPECIES[],2,FALSE)</f>
        <v>Couratari guianensis Aubl.</v>
      </c>
      <c r="F4577" s="64" t="s">
        <v>6</v>
      </c>
      <c r="G4577" s="64">
        <v>231</v>
      </c>
      <c r="H4577" s="97">
        <f>CENSO[[#This Row],[CAP (cm)]]/PI()</f>
        <v>73.529583708455647</v>
      </c>
      <c r="I4577" s="64">
        <v>23</v>
      </c>
      <c r="J4577" s="96">
        <f>(PI()*(CENSO[[#This Row],[DAP (cm)]]^2))/40000</f>
        <v>0.4246333459163314</v>
      </c>
      <c r="K4577" s="96">
        <f>CENSO[[#This Row],[g (m²)]]*CENSO[[#This Row],[H (m)]]*0.7</f>
        <v>6.8365968692529346</v>
      </c>
      <c r="L4577" s="64">
        <v>1</v>
      </c>
      <c r="M4577" s="65">
        <v>366562.5</v>
      </c>
      <c r="N4577" s="87">
        <v>9702033.3000000007</v>
      </c>
      <c r="O4577" s="87" t="s">
        <v>1228</v>
      </c>
      <c r="P4577" s="87" t="str">
        <f>VLOOKUP(CENSO[[#This Row],[DAP (cm)]],CD[],2,TRUE)</f>
        <v>TORA</v>
      </c>
      <c r="Q4577" s="87" t="str">
        <f>VLOOKUP(CENSO[[#This Row],[DAP (cm)]],DD[],2,TRUE)</f>
        <v>70├ 80</v>
      </c>
      <c r="R4577" s="87" t="str" cm="1">
        <f t="array" ref="R4577">INDEX(_xlfn.TEXTSPLIT(CENSO[[#This Row],[NOME CIENTIFICO]]," "),1)</f>
        <v>Couratari</v>
      </c>
      <c r="S4577" s="98" t="s">
        <v>1004</v>
      </c>
      <c r="T4577" s="87">
        <f>_xlfn.MINIFS(CENSO[DAP (cm)],CENSO[NOME CIENTIFICO],CENSO[[#This Row],[NOME CIENTIFICO]])</f>
        <v>38.833806114422465</v>
      </c>
      <c r="U45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77" s="87" t="str">
        <f>IF(CENSO[[#This Row],[DAP (cm)]]&lt;CENSO[[#This Row],[DMCE (cm)]],"DAP &lt; DMCE","DAP ≥ DMCE")</f>
        <v>DAP ≥ DMCE</v>
      </c>
      <c r="W4577" s="87" t="str">
        <f>IF(CENSO[[#This Row],[DAP (cm)]]&gt;200, "Superior", "Inferior")</f>
        <v>Inferior</v>
      </c>
      <c r="X4577" s="87" t="str">
        <f>VLOOKUP(CENSO[[#This Row],[NOME COMUM]],ESPECIES[],4,FALSE)</f>
        <v>Não</v>
      </c>
      <c r="Y4577" s="87" t="str">
        <f>IF(IFERROR(VLOOKUP(CENSO[[#This Row],[NOME COMUM]],COMERCIAIS[],2, FALSE), "Não") &lt;&gt; "Não", "Sim", "Não")</f>
        <v>Sim</v>
      </c>
      <c r="Z4577" s="133">
        <f>CENSO[[#This Row],[g (m²)]]/SUM(AEEF[AEEF-UT])</f>
        <v>7.4295619792424516E-4</v>
      </c>
      <c r="AA4577" s="133">
        <f>CENSO[[#This Row],[v (m³)]]/SUM(AEEF[AEEF-UT])</f>
        <v>1.1961594786580345E-2</v>
      </c>
    </row>
    <row r="4578" spans="1:27" ht="14">
      <c r="A4578" s="86">
        <v>1</v>
      </c>
      <c r="B4578" s="86">
        <v>2</v>
      </c>
      <c r="C4578" s="63">
        <v>125</v>
      </c>
      <c r="D4578" s="63">
        <v>4578</v>
      </c>
      <c r="E4578" s="63" t="str">
        <f>VLOOKUP(CENSO[[#This Row],[NOME COMUM]],ESPECIES[],2,FALSE)</f>
        <v>Cordia goeldiana Huber</v>
      </c>
      <c r="F4578" s="64" t="s">
        <v>27</v>
      </c>
      <c r="G4578" s="64">
        <v>203</v>
      </c>
      <c r="H4578" s="97">
        <f>CENSO[[#This Row],[CAP (cm)]]/PI()</f>
        <v>64.616906895309512</v>
      </c>
      <c r="I4578" s="64">
        <v>16</v>
      </c>
      <c r="J4578" s="96">
        <f>(PI()*(CENSO[[#This Row],[DAP (cm)]]^2))/40000</f>
        <v>0.32793080249369577</v>
      </c>
      <c r="K4578" s="96">
        <f>CENSO[[#This Row],[g (m²)]]*CENSO[[#This Row],[H (m)]]*0.7</f>
        <v>3.6728249879293924</v>
      </c>
      <c r="L4578" s="64">
        <v>1</v>
      </c>
      <c r="M4578" s="65">
        <v>366569.4</v>
      </c>
      <c r="N4578" s="87">
        <v>9702036.6999999899</v>
      </c>
      <c r="O4578" s="87" t="s">
        <v>1227</v>
      </c>
      <c r="P4578" s="87" t="str">
        <f>VLOOKUP(CENSO[[#This Row],[DAP (cm)]],CD[],2,TRUE)</f>
        <v>TORA</v>
      </c>
      <c r="Q4578" s="87" t="str">
        <f>VLOOKUP(CENSO[[#This Row],[DAP (cm)]],DD[],2,TRUE)</f>
        <v>60├ 70</v>
      </c>
      <c r="R4578" s="87" t="str" cm="1">
        <f t="array" ref="R4578">INDEX(_xlfn.TEXTSPLIT(CENSO[[#This Row],[NOME CIENTIFICO]]," "),1)</f>
        <v>Cordia</v>
      </c>
      <c r="S4578" s="98" t="s">
        <v>1004</v>
      </c>
      <c r="T4578" s="87">
        <f>_xlfn.MINIFS(CENSO[DAP (cm)],CENSO[NOME CIENTIFICO],CENSO[[#This Row],[NOME CIENTIFICO]])</f>
        <v>40.425355545341418</v>
      </c>
      <c r="U45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4578" s="87" t="str">
        <f>IF(CENSO[[#This Row],[DAP (cm)]]&lt;CENSO[[#This Row],[DMCE (cm)]],"DAP &lt; DMCE","DAP ≥ DMCE")</f>
        <v>DAP ≥ DMCE</v>
      </c>
      <c r="W4578" s="87" t="str">
        <f>IF(CENSO[[#This Row],[DAP (cm)]]&gt;200, "Superior", "Inferior")</f>
        <v>Inferior</v>
      </c>
      <c r="X4578" s="87" t="str">
        <f>VLOOKUP(CENSO[[#This Row],[NOME COMUM]],ESPECIES[],4,FALSE)</f>
        <v>Não</v>
      </c>
      <c r="Y4578" s="87" t="str">
        <f>IF(IFERROR(VLOOKUP(CENSO[[#This Row],[NOME COMUM]],COMERCIAIS[],2, FALSE), "Não") &lt;&gt; "Não", "Sim", "Não")</f>
        <v>Sim</v>
      </c>
      <c r="Z4578" s="133">
        <f>CENSO[[#This Row],[g (m²)]]/SUM(AEEF[AEEF-UT])</f>
        <v>5.7376139802965123E-4</v>
      </c>
      <c r="AA4578" s="133">
        <f>CENSO[[#This Row],[v (m³)]]/SUM(AEEF[AEEF-UT])</f>
        <v>6.4261276579320927E-3</v>
      </c>
    </row>
    <row r="4579" spans="1:27" ht="14">
      <c r="A4579" s="86">
        <v>1</v>
      </c>
      <c r="B4579" s="86">
        <v>2</v>
      </c>
      <c r="C4579" s="63">
        <v>125</v>
      </c>
      <c r="D4579" s="63">
        <v>4579</v>
      </c>
      <c r="E4579" s="63" t="str">
        <f>VLOOKUP(CENSO[[#This Row],[NOME COMUM]],ESPECIES[],2,FALSE)</f>
        <v>Dimorphandra multiflora Ducke</v>
      </c>
      <c r="F4579" s="64" t="s">
        <v>73</v>
      </c>
      <c r="G4579" s="64">
        <v>162</v>
      </c>
      <c r="H4579" s="97">
        <f>CENSO[[#This Row],[CAP (cm)]]/PI()</f>
        <v>51.566201561774093</v>
      </c>
      <c r="I4579" s="64">
        <v>17</v>
      </c>
      <c r="J4579" s="96">
        <f>(PI()*(CENSO[[#This Row],[DAP (cm)]]^2))/40000</f>
        <v>0.20884311632518512</v>
      </c>
      <c r="K4579" s="96">
        <f>CENSO[[#This Row],[g (m²)]]*CENSO[[#This Row],[H (m)]]*0.7</f>
        <v>2.4852330842697028</v>
      </c>
      <c r="L4579" s="64">
        <v>2</v>
      </c>
      <c r="M4579" s="65">
        <v>366562.5</v>
      </c>
      <c r="N4579" s="87">
        <v>9702033.3000000007</v>
      </c>
      <c r="O4579" s="87" t="s">
        <v>1227</v>
      </c>
      <c r="P4579" s="87" t="str">
        <f>VLOOKUP(CENSO[[#This Row],[DAP (cm)]],CD[],2,TRUE)</f>
        <v>TORA</v>
      </c>
      <c r="Q4579" s="87" t="str">
        <f>VLOOKUP(CENSO[[#This Row],[DAP (cm)]],DD[],2,TRUE)</f>
        <v>50├ 60</v>
      </c>
      <c r="R4579" s="87" t="str" cm="1">
        <f t="array" ref="R4579">INDEX(_xlfn.TEXTSPLIT(CENSO[[#This Row],[NOME CIENTIFICO]]," "),1)</f>
        <v>Dimorphandra</v>
      </c>
      <c r="S4579" s="98" t="s">
        <v>1004</v>
      </c>
      <c r="T4579" s="87">
        <f>_xlfn.MINIFS(CENSO[DAP (cm)],CENSO[NOME CIENTIFICO],CENSO[[#This Row],[NOME CIENTIFICO]])</f>
        <v>39.788735772973837</v>
      </c>
      <c r="U45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79" s="87" t="str">
        <f>IF(CENSO[[#This Row],[DAP (cm)]]&lt;CENSO[[#This Row],[DMCE (cm)]],"DAP &lt; DMCE","DAP ≥ DMCE")</f>
        <v>DAP ≥ DMCE</v>
      </c>
      <c r="W4579" s="87" t="str">
        <f>IF(CENSO[[#This Row],[DAP (cm)]]&gt;200, "Superior", "Inferior")</f>
        <v>Inferior</v>
      </c>
      <c r="X4579" s="87" t="str">
        <f>VLOOKUP(CENSO[[#This Row],[NOME COMUM]],ESPECIES[],4,FALSE)</f>
        <v>Não</v>
      </c>
      <c r="Y4579" s="87" t="str">
        <f>IF(IFERROR(VLOOKUP(CENSO[[#This Row],[NOME COMUM]],COMERCIAIS[],2, FALSE), "Não") &lt;&gt; "Não", "Sim", "Não")</f>
        <v>Não</v>
      </c>
      <c r="Z4579" s="133">
        <f>CENSO[[#This Row],[g (m²)]]/SUM(AEEF[AEEF-UT])</f>
        <v>3.6540061952219585E-4</v>
      </c>
      <c r="AA4579" s="133">
        <f>CENSO[[#This Row],[v (m³)]]/SUM(AEEF[AEEF-UT])</f>
        <v>4.3482673723141303E-3</v>
      </c>
    </row>
    <row r="4580" spans="1:27" ht="14">
      <c r="A4580" s="86">
        <v>1</v>
      </c>
      <c r="B4580" s="86">
        <v>2</v>
      </c>
      <c r="C4580" s="63">
        <v>126</v>
      </c>
      <c r="D4580" s="63">
        <v>4580</v>
      </c>
      <c r="E4580" s="63" t="str">
        <f>VLOOKUP(CENSO[[#This Row],[NOME COMUM]],ESPECIES[],2,FALSE)</f>
        <v>Ocotea cymbarum Kunth</v>
      </c>
      <c r="F4580" s="64" t="s">
        <v>11</v>
      </c>
      <c r="G4580" s="64">
        <v>300</v>
      </c>
      <c r="H4580" s="97">
        <f>CENSO[[#This Row],[CAP (cm)]]/PI()</f>
        <v>95.4929658551372</v>
      </c>
      <c r="I4580" s="64">
        <v>15</v>
      </c>
      <c r="J4580" s="96">
        <f>(PI()*(CENSO[[#This Row],[DAP (cm)]]^2))/40000</f>
        <v>0.7161972439135289</v>
      </c>
      <c r="K4580" s="96">
        <f>CENSO[[#This Row],[g (m²)]]*CENSO[[#This Row],[H (m)]]*0.7</f>
        <v>7.5200710610920529</v>
      </c>
      <c r="L4580" s="64">
        <v>2</v>
      </c>
      <c r="M4580" s="65">
        <v>366586.59999999899</v>
      </c>
      <c r="N4580" s="87">
        <v>9702019.4000000004</v>
      </c>
      <c r="O4580" s="87" t="s">
        <v>1228</v>
      </c>
      <c r="P4580" s="87" t="str">
        <f>VLOOKUP(CENSO[[#This Row],[DAP (cm)]],CD[],2,TRUE)</f>
        <v>TORA</v>
      </c>
      <c r="Q4580" s="87" t="str">
        <f>VLOOKUP(CENSO[[#This Row],[DAP (cm)]],DD[],2,TRUE)</f>
        <v>90├ 100</v>
      </c>
      <c r="R4580" s="87" t="str" cm="1">
        <f t="array" ref="R4580">INDEX(_xlfn.TEXTSPLIT(CENSO[[#This Row],[NOME CIENTIFICO]]," "),1)</f>
        <v>Ocotea</v>
      </c>
      <c r="S4580" s="98" t="s">
        <v>1004</v>
      </c>
      <c r="T4580" s="87">
        <f>_xlfn.MINIFS(CENSO[DAP (cm)],CENSO[NOME CIENTIFICO],CENSO[[#This Row],[NOME CIENTIFICO]])</f>
        <v>39.470425886790046</v>
      </c>
      <c r="U45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80" s="87" t="str">
        <f>IF(CENSO[[#This Row],[DAP (cm)]]&lt;CENSO[[#This Row],[DMCE (cm)]],"DAP &lt; DMCE","DAP ≥ DMCE")</f>
        <v>DAP ≥ DMCE</v>
      </c>
      <c r="W4580" s="87" t="str">
        <f>IF(CENSO[[#This Row],[DAP (cm)]]&gt;200, "Superior", "Inferior")</f>
        <v>Inferior</v>
      </c>
      <c r="X4580" s="87" t="str">
        <f>VLOOKUP(CENSO[[#This Row],[NOME COMUM]],ESPECIES[],4,FALSE)</f>
        <v>Não</v>
      </c>
      <c r="Y4580" s="87" t="str">
        <f>IF(IFERROR(VLOOKUP(CENSO[[#This Row],[NOME COMUM]],COMERCIAIS[],2, FALSE), "Não") &lt;&gt; "Não", "Sim", "Não")</f>
        <v>Sim</v>
      </c>
      <c r="Z4580" s="133">
        <f>CENSO[[#This Row],[g (m²)]]/SUM(AEEF[AEEF-UT])</f>
        <v>1.2530885443148001E-3</v>
      </c>
      <c r="AA4580" s="133">
        <f>CENSO[[#This Row],[v (m³)]]/SUM(AEEF[AEEF-UT])</f>
        <v>1.31574297153054E-2</v>
      </c>
    </row>
    <row r="4581" spans="1:27" ht="14">
      <c r="A4581" s="86">
        <v>1</v>
      </c>
      <c r="B4581" s="86">
        <v>2</v>
      </c>
      <c r="C4581" s="63">
        <v>126</v>
      </c>
      <c r="D4581" s="63">
        <v>4581</v>
      </c>
      <c r="E4581" s="63" t="str">
        <f>VLOOKUP(CENSO[[#This Row],[NOME COMUM]],ESPECIES[],2,FALSE)</f>
        <v>Tetragastris panamensis (Engl.) Kuntze</v>
      </c>
      <c r="F4581" s="64" t="s">
        <v>26</v>
      </c>
      <c r="G4581" s="64">
        <v>182</v>
      </c>
      <c r="H4581" s="97">
        <f>CENSO[[#This Row],[CAP (cm)]]/PI()</f>
        <v>57.932399285449904</v>
      </c>
      <c r="I4581" s="64">
        <v>13</v>
      </c>
      <c r="J4581" s="96">
        <f>(PI()*(CENSO[[#This Row],[DAP (cm)]]^2))/40000</f>
        <v>0.26359241674879702</v>
      </c>
      <c r="K4581" s="96">
        <f>CENSO[[#This Row],[g (m²)]]*CENSO[[#This Row],[H (m)]]*0.7</f>
        <v>2.3986909924140529</v>
      </c>
      <c r="L4581" s="64">
        <v>1</v>
      </c>
      <c r="M4581" s="65">
        <v>366613.9</v>
      </c>
      <c r="N4581" s="87">
        <v>9702027.5</v>
      </c>
      <c r="O4581" s="87" t="s">
        <v>1227</v>
      </c>
      <c r="P4581" s="87" t="str">
        <f>VLOOKUP(CENSO[[#This Row],[DAP (cm)]],CD[],2,TRUE)</f>
        <v>TORA</v>
      </c>
      <c r="Q4581" s="87" t="str">
        <f>VLOOKUP(CENSO[[#This Row],[DAP (cm)]],DD[],2,TRUE)</f>
        <v>50├ 60</v>
      </c>
      <c r="R4581" s="87" t="str" cm="1">
        <f t="array" ref="R4581">INDEX(_xlfn.TEXTSPLIT(CENSO[[#This Row],[NOME CIENTIFICO]]," "),1)</f>
        <v>Tetragastris</v>
      </c>
      <c r="S4581" s="98" t="s">
        <v>1004</v>
      </c>
      <c r="T4581" s="87">
        <f>_xlfn.MINIFS(CENSO[DAP (cm)],CENSO[NOME CIENTIFICO],CENSO[[#This Row],[NOME CIENTIFICO]])</f>
        <v>44.563384065730695</v>
      </c>
      <c r="U45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54.563384065730695</v>
      </c>
      <c r="V4581" s="87" t="str">
        <f>IF(CENSO[[#This Row],[DAP (cm)]]&lt;CENSO[[#This Row],[DMCE (cm)]],"DAP &lt; DMCE","DAP ≥ DMCE")</f>
        <v>DAP ≥ DMCE</v>
      </c>
      <c r="W4581" s="87" t="str">
        <f>IF(CENSO[[#This Row],[DAP (cm)]]&gt;200, "Superior", "Inferior")</f>
        <v>Inferior</v>
      </c>
      <c r="X4581" s="87" t="str">
        <f>VLOOKUP(CENSO[[#This Row],[NOME COMUM]],ESPECIES[],4,FALSE)</f>
        <v>Não</v>
      </c>
      <c r="Y4581" s="87" t="str">
        <f>IF(IFERROR(VLOOKUP(CENSO[[#This Row],[NOME COMUM]],COMERCIAIS[],2, FALSE), "Não") &lt;&gt; "Não", "Sim", "Não")</f>
        <v>Não</v>
      </c>
      <c r="Z4581" s="133">
        <f>CENSO[[#This Row],[g (m²)]]/SUM(AEEF[AEEF-UT])</f>
        <v>4.6119227713203821E-4</v>
      </c>
      <c r="AA4581" s="133">
        <f>CENSO[[#This Row],[v (m³)]]/SUM(AEEF[AEEF-UT])</f>
        <v>4.196849721901548E-3</v>
      </c>
    </row>
    <row r="4582" spans="1:27" ht="14">
      <c r="A4582" s="86">
        <v>1</v>
      </c>
      <c r="B4582" s="86">
        <v>2</v>
      </c>
      <c r="C4582" s="63">
        <v>126</v>
      </c>
      <c r="D4582" s="63">
        <v>4582</v>
      </c>
      <c r="E4582" s="63" t="str">
        <f>VLOOKUP(CENSO[[#This Row],[NOME COMUM]],ESPECIES[],2,FALSE)</f>
        <v>Tachigali myrmecophila Ducke</v>
      </c>
      <c r="F4582" s="64" t="s">
        <v>14</v>
      </c>
      <c r="G4582" s="64">
        <v>170</v>
      </c>
      <c r="H4582" s="97">
        <f>CENSO[[#This Row],[CAP (cm)]]/PI()</f>
        <v>54.112680651244418</v>
      </c>
      <c r="I4582" s="64">
        <v>15</v>
      </c>
      <c r="J4582" s="96">
        <f>(PI()*(CENSO[[#This Row],[DAP (cm)]]^2))/40000</f>
        <v>0.2299788927677888</v>
      </c>
      <c r="K4582" s="96">
        <f>CENSO[[#This Row],[g (m²)]]*CENSO[[#This Row],[H (m)]]*0.7</f>
        <v>2.4147783740617825</v>
      </c>
      <c r="L4582" s="64">
        <v>1</v>
      </c>
      <c r="M4582" s="65">
        <v>366612.9</v>
      </c>
      <c r="N4582" s="87">
        <v>9702027.9000000004</v>
      </c>
      <c r="O4582" s="87" t="s">
        <v>1228</v>
      </c>
      <c r="P4582" s="87" t="str">
        <f>VLOOKUP(CENSO[[#This Row],[DAP (cm)]],CD[],2,TRUE)</f>
        <v>TORA</v>
      </c>
      <c r="Q4582" s="87" t="str">
        <f>VLOOKUP(CENSO[[#This Row],[DAP (cm)]],DD[],2,TRUE)</f>
        <v>50├ 60</v>
      </c>
      <c r="R4582" s="87" t="str" cm="1">
        <f t="array" ref="R4582">INDEX(_xlfn.TEXTSPLIT(CENSO[[#This Row],[NOME CIENTIFICO]]," "),1)</f>
        <v>Tachigali</v>
      </c>
      <c r="S4582" s="98" t="s">
        <v>1004</v>
      </c>
      <c r="T4582" s="87">
        <f>_xlfn.MINIFS(CENSO[DAP (cm)],CENSO[NOME CIENTIFICO],CENSO[[#This Row],[NOME CIENTIFICO]])</f>
        <v>39.152116000606256</v>
      </c>
      <c r="U45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82" s="87" t="str">
        <f>IF(CENSO[[#This Row],[DAP (cm)]]&lt;CENSO[[#This Row],[DMCE (cm)]],"DAP &lt; DMCE","DAP ≥ DMCE")</f>
        <v>DAP ≥ DMCE</v>
      </c>
      <c r="W4582" s="87" t="str">
        <f>IF(CENSO[[#This Row],[DAP (cm)]]&gt;200, "Superior", "Inferior")</f>
        <v>Inferior</v>
      </c>
      <c r="X4582" s="87" t="str">
        <f>VLOOKUP(CENSO[[#This Row],[NOME COMUM]],ESPECIES[],4,FALSE)</f>
        <v>Não</v>
      </c>
      <c r="Y4582" s="87" t="str">
        <f>IF(IFERROR(VLOOKUP(CENSO[[#This Row],[NOME COMUM]],COMERCIAIS[],2, FALSE), "Não") &lt;&gt; "Não", "Sim", "Não")</f>
        <v>Sim</v>
      </c>
      <c r="Z4582" s="133">
        <f>CENSO[[#This Row],[g (m²)]]/SUM(AEEF[AEEF-UT])</f>
        <v>4.0238065478553035E-4</v>
      </c>
      <c r="AA4582" s="133">
        <f>CENSO[[#This Row],[v (m³)]]/SUM(AEEF[AEEF-UT])</f>
        <v>4.2249968752480693E-3</v>
      </c>
    </row>
    <row r="4583" spans="1:27" ht="14">
      <c r="A4583" s="86">
        <v>1</v>
      </c>
      <c r="B4583" s="86">
        <v>2</v>
      </c>
      <c r="C4583" s="63">
        <v>126</v>
      </c>
      <c r="D4583" s="63">
        <v>4583</v>
      </c>
      <c r="E4583" s="63" t="str">
        <f>VLOOKUP(CENSO[[#This Row],[NOME COMUM]],ESPECIES[],2,FALSE)</f>
        <v>Couratari guianensis Aubl.</v>
      </c>
      <c r="F4583" s="64" t="s">
        <v>6</v>
      </c>
      <c r="G4583" s="64">
        <v>151</v>
      </c>
      <c r="H4583" s="97">
        <f>CENSO[[#This Row],[CAP (cm)]]/PI()</f>
        <v>48.064792813752391</v>
      </c>
      <c r="I4583" s="64">
        <v>20</v>
      </c>
      <c r="J4583" s="96">
        <f>(PI()*(CENSO[[#This Row],[DAP (cm)]]^2))/40000</f>
        <v>0.18144459287191525</v>
      </c>
      <c r="K4583" s="96">
        <f>CENSO[[#This Row],[g (m²)]]*CENSO[[#This Row],[H (m)]]*0.7</f>
        <v>2.5402243002068134</v>
      </c>
      <c r="L4583" s="64">
        <v>1</v>
      </c>
      <c r="M4583" s="65">
        <v>366612</v>
      </c>
      <c r="N4583" s="87">
        <v>9702028.3000000007</v>
      </c>
      <c r="O4583" s="98" t="s">
        <v>1225</v>
      </c>
      <c r="P4583" s="87" t="str">
        <f>VLOOKUP(CENSO[[#This Row],[DAP (cm)]],CD[],2,TRUE)</f>
        <v>TORETE</v>
      </c>
      <c r="Q4583" s="87" t="str">
        <f>VLOOKUP(CENSO[[#This Row],[DAP (cm)]],DD[],2,TRUE)</f>
        <v>40├ 50</v>
      </c>
      <c r="R4583" s="87" t="str" cm="1">
        <f t="array" ref="R4583">INDEX(_xlfn.TEXTSPLIT(CENSO[[#This Row],[NOME CIENTIFICO]]," "),1)</f>
        <v>Couratari</v>
      </c>
      <c r="S4583" s="98" t="s">
        <v>1004</v>
      </c>
      <c r="T4583" s="87">
        <f>_xlfn.MINIFS(CENSO[DAP (cm)],CENSO[NOME CIENTIFICO],CENSO[[#This Row],[NOME CIENTIFICO]])</f>
        <v>38.833806114422465</v>
      </c>
      <c r="U45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83" s="87" t="str">
        <f>IF(CENSO[[#This Row],[DAP (cm)]]&lt;CENSO[[#This Row],[DMCE (cm)]],"DAP &lt; DMCE","DAP ≥ DMCE")</f>
        <v>DAP &lt; DMCE</v>
      </c>
      <c r="W4583" s="87" t="str">
        <f>IF(CENSO[[#This Row],[DAP (cm)]]&gt;200, "Superior", "Inferior")</f>
        <v>Inferior</v>
      </c>
      <c r="X4583" s="87" t="str">
        <f>VLOOKUP(CENSO[[#This Row],[NOME COMUM]],ESPECIES[],4,FALSE)</f>
        <v>Não</v>
      </c>
      <c r="Y4583" s="87" t="str">
        <f>IF(IFERROR(VLOOKUP(CENSO[[#This Row],[NOME COMUM]],COMERCIAIS[],2, FALSE), "Não") &lt;&gt; "Não", "Sim", "Não")</f>
        <v>Sim</v>
      </c>
      <c r="Z4583" s="133">
        <f>CENSO[[#This Row],[g (m²)]]/SUM(AEEF[AEEF-UT])</f>
        <v>3.1746302109913061E-4</v>
      </c>
      <c r="AA4583" s="133">
        <f>CENSO[[#This Row],[v (m³)]]/SUM(AEEF[AEEF-UT])</f>
        <v>4.4444822953878284E-3</v>
      </c>
    </row>
    <row r="4584" spans="1:27" ht="14">
      <c r="A4584" s="86">
        <v>1</v>
      </c>
      <c r="B4584" s="86">
        <v>2</v>
      </c>
      <c r="C4584" s="63">
        <v>126</v>
      </c>
      <c r="D4584" s="63">
        <v>4584</v>
      </c>
      <c r="E4584" s="63" t="str">
        <f>VLOOKUP(CENSO[[#This Row],[NOME COMUM]],ESPECIES[],2,FALSE)</f>
        <v>Manilkara huberi (Ducke) Chevalier</v>
      </c>
      <c r="F4584" s="64" t="s">
        <v>30</v>
      </c>
      <c r="G4584" s="64">
        <v>352</v>
      </c>
      <c r="H4584" s="97">
        <f>CENSO[[#This Row],[CAP (cm)]]/PI()</f>
        <v>112.04507993669432</v>
      </c>
      <c r="I4584" s="64">
        <v>21</v>
      </c>
      <c r="J4584" s="96">
        <f>(PI()*(CENSO[[#This Row],[DAP (cm)]]^2))/40000</f>
        <v>0.98599670344291013</v>
      </c>
      <c r="K4584" s="96">
        <f>CENSO[[#This Row],[g (m²)]]*CENSO[[#This Row],[H (m)]]*0.7</f>
        <v>14.494151540610778</v>
      </c>
      <c r="L4584" s="64">
        <v>1</v>
      </c>
      <c r="M4584" s="65">
        <v>366613.9</v>
      </c>
      <c r="N4584" s="87">
        <v>9702029.6999999899</v>
      </c>
      <c r="O4584" s="87" t="s">
        <v>1228</v>
      </c>
      <c r="P4584" s="87" t="str">
        <f>VLOOKUP(CENSO[[#This Row],[DAP (cm)]],CD[],2,TRUE)</f>
        <v>TORA</v>
      </c>
      <c r="Q4584" s="87" t="str">
        <f>VLOOKUP(CENSO[[#This Row],[DAP (cm)]],DD[],2,TRUE)</f>
        <v>110├ 120</v>
      </c>
      <c r="R4584" s="87" t="str" cm="1">
        <f t="array" ref="R4584">INDEX(_xlfn.TEXTSPLIT(CENSO[[#This Row],[NOME CIENTIFICO]]," "),1)</f>
        <v>Manilkara</v>
      </c>
      <c r="S4584" s="98" t="s">
        <v>1004</v>
      </c>
      <c r="T4584" s="87">
        <f>_xlfn.MINIFS(CENSO[DAP (cm)],CENSO[NOME CIENTIFICO],CENSO[[#This Row],[NOME CIENTIFICO]])</f>
        <v>41.38028520389279</v>
      </c>
      <c r="U45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584" s="87" t="str">
        <f>IF(CENSO[[#This Row],[DAP (cm)]]&lt;CENSO[[#This Row],[DMCE (cm)]],"DAP &lt; DMCE","DAP ≥ DMCE")</f>
        <v>DAP ≥ DMCE</v>
      </c>
      <c r="W4584" s="87" t="str">
        <f>IF(CENSO[[#This Row],[DAP (cm)]]&gt;200, "Superior", "Inferior")</f>
        <v>Inferior</v>
      </c>
      <c r="X4584" s="87" t="str">
        <f>VLOOKUP(CENSO[[#This Row],[NOME COMUM]],ESPECIES[],4,FALSE)</f>
        <v>Não</v>
      </c>
      <c r="Y4584" s="87" t="str">
        <f>IF(IFERROR(VLOOKUP(CENSO[[#This Row],[NOME COMUM]],COMERCIAIS[],2, FALSE), "Não") &lt;&gt; "Não", "Sim", "Não")</f>
        <v>Sim</v>
      </c>
      <c r="Z4584" s="133">
        <f>CENSO[[#This Row],[g (m²)]]/SUM(AEEF[AEEF-UT])</f>
        <v>1.7251409221642337E-3</v>
      </c>
      <c r="AA4584" s="133">
        <f>CENSO[[#This Row],[v (m³)]]/SUM(AEEF[AEEF-UT])</f>
        <v>2.5359571555814236E-2</v>
      </c>
    </row>
    <row r="4585" spans="1:27" ht="14">
      <c r="A4585" s="86">
        <v>1</v>
      </c>
      <c r="B4585" s="86">
        <v>2</v>
      </c>
      <c r="C4585" s="63">
        <v>126</v>
      </c>
      <c r="D4585" s="63">
        <v>4585</v>
      </c>
      <c r="E4585" s="63" t="str">
        <f>VLOOKUP(CENSO[[#This Row],[NOME COMUM]],ESPECIES[],2,FALSE)</f>
        <v>Lecythis pisonis Cambess.</v>
      </c>
      <c r="F4585" s="64" t="s">
        <v>9</v>
      </c>
      <c r="G4585" s="64">
        <v>207</v>
      </c>
      <c r="H4585" s="97">
        <f>CENSO[[#This Row],[CAP (cm)]]/PI()</f>
        <v>65.890146440044674</v>
      </c>
      <c r="I4585" s="64">
        <v>15</v>
      </c>
      <c r="J4585" s="96">
        <f>(PI()*(CENSO[[#This Row],[DAP (cm)]]^2))/40000</f>
        <v>0.34098150782723119</v>
      </c>
      <c r="K4585" s="96">
        <f>CENSO[[#This Row],[g (m²)]]*CENSO[[#This Row],[H (m)]]*0.7</f>
        <v>3.5803058321859274</v>
      </c>
      <c r="L4585" s="64">
        <v>1</v>
      </c>
      <c r="M4585" s="65">
        <v>366618.5</v>
      </c>
      <c r="N4585" s="87">
        <v>9702036.3000000007</v>
      </c>
      <c r="O4585" s="87" t="s">
        <v>1228</v>
      </c>
      <c r="P4585" s="87" t="str">
        <f>VLOOKUP(CENSO[[#This Row],[DAP (cm)]],CD[],2,TRUE)</f>
        <v>TORA</v>
      </c>
      <c r="Q4585" s="87" t="str">
        <f>VLOOKUP(CENSO[[#This Row],[DAP (cm)]],DD[],2,TRUE)</f>
        <v>60├ 70</v>
      </c>
      <c r="R4585" s="87" t="str" cm="1">
        <f t="array" ref="R4585">INDEX(_xlfn.TEXTSPLIT(CENSO[[#This Row],[NOME CIENTIFICO]]," "),1)</f>
        <v>Lecythis</v>
      </c>
      <c r="S4585" s="98" t="s">
        <v>1004</v>
      </c>
      <c r="T4585" s="87">
        <f>_xlfn.MINIFS(CENSO[DAP (cm)],CENSO[NOME CIENTIFICO],CENSO[[#This Row],[NOME CIENTIFICO]])</f>
        <v>40.743665431525208</v>
      </c>
      <c r="U45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4585" s="87" t="str">
        <f>IF(CENSO[[#This Row],[DAP (cm)]]&lt;CENSO[[#This Row],[DMCE (cm)]],"DAP &lt; DMCE","DAP ≥ DMCE")</f>
        <v>DAP ≥ DMCE</v>
      </c>
      <c r="W4585" s="87" t="str">
        <f>IF(CENSO[[#This Row],[DAP (cm)]]&gt;200, "Superior", "Inferior")</f>
        <v>Inferior</v>
      </c>
      <c r="X4585" s="87" t="str">
        <f>VLOOKUP(CENSO[[#This Row],[NOME COMUM]],ESPECIES[],4,FALSE)</f>
        <v>Não</v>
      </c>
      <c r="Y4585" s="87" t="str">
        <f>IF(IFERROR(VLOOKUP(CENSO[[#This Row],[NOME COMUM]],COMERCIAIS[],2, FALSE), "Não") &lt;&gt; "Não", "Sim", "Não")</f>
        <v>Sim</v>
      </c>
      <c r="Z4585" s="133">
        <f>CENSO[[#This Row],[g (m²)]]/SUM(AEEF[AEEF-UT])</f>
        <v>5.9659545594827642E-4</v>
      </c>
      <c r="AA4585" s="133">
        <f>CENSO[[#This Row],[v (m³)]]/SUM(AEEF[AEEF-UT])</f>
        <v>6.2642522874569026E-3</v>
      </c>
    </row>
    <row r="4586" spans="1:27" ht="14">
      <c r="A4586" s="86">
        <v>1</v>
      </c>
      <c r="B4586" s="86">
        <v>2</v>
      </c>
      <c r="C4586" s="63">
        <v>126</v>
      </c>
      <c r="D4586" s="63">
        <v>4586</v>
      </c>
      <c r="E4586" s="63" t="str">
        <f>VLOOKUP(CENSO[[#This Row],[NOME COMUM]],ESPECIES[],2,FALSE)</f>
        <v>Bagassa guianensis Aubl.</v>
      </c>
      <c r="F4586" s="64" t="s">
        <v>29</v>
      </c>
      <c r="G4586" s="64">
        <v>430</v>
      </c>
      <c r="H4586" s="97">
        <f>CENSO[[#This Row],[CAP (cm)]]/PI()</f>
        <v>136.87325105903</v>
      </c>
      <c r="I4586" s="64">
        <v>19</v>
      </c>
      <c r="J4586" s="96">
        <f>(PI()*(CENSO[[#This Row],[DAP (cm)]]^2))/40000</f>
        <v>1.4713874488845726</v>
      </c>
      <c r="K4586" s="96">
        <f>CENSO[[#This Row],[g (m²)]]*CENSO[[#This Row],[H (m)]]*0.7</f>
        <v>19.569453070164816</v>
      </c>
      <c r="L4586" s="64">
        <v>1</v>
      </c>
      <c r="M4586" s="65">
        <v>366609.5</v>
      </c>
      <c r="N4586" s="87">
        <v>9702045</v>
      </c>
      <c r="O4586" s="87" t="s">
        <v>1227</v>
      </c>
      <c r="P4586" s="87" t="str">
        <f>VLOOKUP(CENSO[[#This Row],[DAP (cm)]],CD[],2,TRUE)</f>
        <v>TORA</v>
      </c>
      <c r="Q4586" s="87" t="str">
        <f>VLOOKUP(CENSO[[#This Row],[DAP (cm)]],DD[],2,TRUE)</f>
        <v>130├ 140</v>
      </c>
      <c r="R4586" s="87" t="str" cm="1">
        <f t="array" ref="R4586">INDEX(_xlfn.TEXTSPLIT(CENSO[[#This Row],[NOME CIENTIFICO]]," "),1)</f>
        <v>Bagassa</v>
      </c>
      <c r="S4586" s="98" t="s">
        <v>1004</v>
      </c>
      <c r="T4586" s="87">
        <f>_xlfn.MINIFS(CENSO[DAP (cm)],CENSO[NOME CIENTIFICO],CENSO[[#This Row],[NOME CIENTIFICO]])</f>
        <v>58.569019057817485</v>
      </c>
      <c r="U45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68.569019057817485</v>
      </c>
      <c r="V4586" s="87" t="str">
        <f>IF(CENSO[[#This Row],[DAP (cm)]]&lt;CENSO[[#This Row],[DMCE (cm)]],"DAP &lt; DMCE","DAP ≥ DMCE")</f>
        <v>DAP ≥ DMCE</v>
      </c>
      <c r="W4586" s="87" t="str">
        <f>IF(CENSO[[#This Row],[DAP (cm)]]&gt;200, "Superior", "Inferior")</f>
        <v>Inferior</v>
      </c>
      <c r="X4586" s="87" t="str">
        <f>VLOOKUP(CENSO[[#This Row],[NOME COMUM]],ESPECIES[],4,FALSE)</f>
        <v>Não</v>
      </c>
      <c r="Y4586" s="87" t="str">
        <f>IF(IFERROR(VLOOKUP(CENSO[[#This Row],[NOME COMUM]],COMERCIAIS[],2, FALSE), "Não") &lt;&gt; "Não", "Sim", "Não")</f>
        <v>Não</v>
      </c>
      <c r="Z4586" s="133">
        <f>CENSO[[#This Row],[g (m²)]]/SUM(AEEF[AEEF-UT])</f>
        <v>2.574400798264518E-3</v>
      </c>
      <c r="AA4586" s="133">
        <f>CENSO[[#This Row],[v (m³)]]/SUM(AEEF[AEEF-UT])</f>
        <v>3.423953061691809E-2</v>
      </c>
    </row>
    <row r="4587" spans="1:27" ht="14">
      <c r="A4587" s="86">
        <v>1</v>
      </c>
      <c r="B4587" s="86">
        <v>2</v>
      </c>
      <c r="C4587" s="63">
        <v>126</v>
      </c>
      <c r="D4587" s="63">
        <v>4587</v>
      </c>
      <c r="E4587" s="63" t="str">
        <f>VLOOKUP(CENSO[[#This Row],[NOME COMUM]],ESPECIES[],2,FALSE)</f>
        <v>Goupia glabra Aubl.</v>
      </c>
      <c r="F4587" s="64" t="s">
        <v>34</v>
      </c>
      <c r="G4587" s="64">
        <v>181</v>
      </c>
      <c r="H4587" s="97">
        <f>CENSO[[#This Row],[CAP (cm)]]/PI()</f>
        <v>57.614089399266113</v>
      </c>
      <c r="I4587" s="64">
        <v>16</v>
      </c>
      <c r="J4587" s="96">
        <f>(PI()*(CENSO[[#This Row],[DAP (cm)]]^2))/40000</f>
        <v>0.26070375453167915</v>
      </c>
      <c r="K4587" s="96">
        <f>CENSO[[#This Row],[g (m²)]]*CENSO[[#This Row],[H (m)]]*0.7</f>
        <v>2.9198820507548064</v>
      </c>
      <c r="L4587" s="64">
        <v>1</v>
      </c>
      <c r="M4587" s="65">
        <v>366602.2</v>
      </c>
      <c r="N4587" s="87">
        <v>9702048.4000000004</v>
      </c>
      <c r="O4587" s="87" t="s">
        <v>1228</v>
      </c>
      <c r="P4587" s="87" t="str">
        <f>VLOOKUP(CENSO[[#This Row],[DAP (cm)]],CD[],2,TRUE)</f>
        <v>TORA</v>
      </c>
      <c r="Q4587" s="87" t="str">
        <f>VLOOKUP(CENSO[[#This Row],[DAP (cm)]],DD[],2,TRUE)</f>
        <v>50├ 60</v>
      </c>
      <c r="R4587" s="87" t="str" cm="1">
        <f t="array" ref="R4587">INDEX(_xlfn.TEXTSPLIT(CENSO[[#This Row],[NOME CIENTIFICO]]," "),1)</f>
        <v>Goupia</v>
      </c>
      <c r="S4587" s="98" t="s">
        <v>1004</v>
      </c>
      <c r="T4587" s="87">
        <f>_xlfn.MINIFS(CENSO[DAP (cm)],CENSO[NOME CIENTIFICO],CENSO[[#This Row],[NOME CIENTIFICO]])</f>
        <v>40.107045659157627</v>
      </c>
      <c r="U45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587" s="87" t="str">
        <f>IF(CENSO[[#This Row],[DAP (cm)]]&lt;CENSO[[#This Row],[DMCE (cm)]],"DAP &lt; DMCE","DAP ≥ DMCE")</f>
        <v>DAP ≥ DMCE</v>
      </c>
      <c r="W4587" s="87" t="str">
        <f>IF(CENSO[[#This Row],[DAP (cm)]]&gt;200, "Superior", "Inferior")</f>
        <v>Inferior</v>
      </c>
      <c r="X4587" s="87" t="str">
        <f>VLOOKUP(CENSO[[#This Row],[NOME COMUM]],ESPECIES[],4,FALSE)</f>
        <v>Não</v>
      </c>
      <c r="Y4587" s="87" t="str">
        <f>IF(IFERROR(VLOOKUP(CENSO[[#This Row],[NOME COMUM]],COMERCIAIS[],2, FALSE), "Não") &lt;&gt; "Não", "Sim", "Não")</f>
        <v>Sim</v>
      </c>
      <c r="Z4587" s="133">
        <f>CENSO[[#This Row],[g (m²)]]/SUM(AEEF[AEEF-UT])</f>
        <v>4.5613815333663525E-4</v>
      </c>
      <c r="AA4587" s="133">
        <f>CENSO[[#This Row],[v (m³)]]/SUM(AEEF[AEEF-UT])</f>
        <v>5.1087473173703143E-3</v>
      </c>
    </row>
    <row r="4588" spans="1:27" ht="14">
      <c r="A4588" s="86">
        <v>1</v>
      </c>
      <c r="B4588" s="86">
        <v>2</v>
      </c>
      <c r="C4588" s="63">
        <v>126</v>
      </c>
      <c r="D4588" s="63">
        <v>4588</v>
      </c>
      <c r="E4588" s="63" t="str">
        <f>VLOOKUP(CENSO[[#This Row],[NOME COMUM]],ESPECIES[],2,FALSE)</f>
        <v>Parahancornia amapa (Huber ) Ducke</v>
      </c>
      <c r="F4588" s="64" t="s">
        <v>15</v>
      </c>
      <c r="G4588" s="64">
        <v>206</v>
      </c>
      <c r="H4588" s="97">
        <f>CENSO[[#This Row],[CAP (cm)]]/PI()</f>
        <v>65.571836553860877</v>
      </c>
      <c r="I4588" s="64">
        <v>20</v>
      </c>
      <c r="J4588" s="96">
        <f>(PI()*(CENSO[[#This Row],[DAP (cm)]]^2))/40000</f>
        <v>0.33769495825238349</v>
      </c>
      <c r="K4588" s="96">
        <f>CENSO[[#This Row],[g (m²)]]*CENSO[[#This Row],[H (m)]]*0.7</f>
        <v>4.7277294155333687</v>
      </c>
      <c r="L4588" s="64">
        <v>1</v>
      </c>
      <c r="M4588" s="65">
        <v>366594.59999999899</v>
      </c>
      <c r="N4588" s="87">
        <v>9702053.1999999899</v>
      </c>
      <c r="O4588" s="87" t="s">
        <v>1227</v>
      </c>
      <c r="P4588" s="87" t="str">
        <f>VLOOKUP(CENSO[[#This Row],[DAP (cm)]],CD[],2,TRUE)</f>
        <v>TORA</v>
      </c>
      <c r="Q4588" s="87" t="str">
        <f>VLOOKUP(CENSO[[#This Row],[DAP (cm)]],DD[],2,TRUE)</f>
        <v>60├ 70</v>
      </c>
      <c r="R4588" s="87" t="str" cm="1">
        <f t="array" ref="R4588">INDEX(_xlfn.TEXTSPLIT(CENSO[[#This Row],[NOME CIENTIFICO]]," "),1)</f>
        <v>Parahancornia</v>
      </c>
      <c r="S4588" s="98" t="s">
        <v>1004</v>
      </c>
      <c r="T4588" s="87">
        <f>_xlfn.MINIFS(CENSO[DAP (cm)],CENSO[NOME CIENTIFICO],CENSO[[#This Row],[NOME CIENTIFICO]])</f>
        <v>39.788735772973837</v>
      </c>
      <c r="U45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88" s="87" t="str">
        <f>IF(CENSO[[#This Row],[DAP (cm)]]&lt;CENSO[[#This Row],[DMCE (cm)]],"DAP &lt; DMCE","DAP ≥ DMCE")</f>
        <v>DAP ≥ DMCE</v>
      </c>
      <c r="W4588" s="87" t="str">
        <f>IF(CENSO[[#This Row],[DAP (cm)]]&gt;200, "Superior", "Inferior")</f>
        <v>Inferior</v>
      </c>
      <c r="X4588" s="87" t="str">
        <f>VLOOKUP(CENSO[[#This Row],[NOME COMUM]],ESPECIES[],4,FALSE)</f>
        <v>Não</v>
      </c>
      <c r="Y4588" s="87" t="str">
        <f>IF(IFERROR(VLOOKUP(CENSO[[#This Row],[NOME COMUM]],COMERCIAIS[],2, FALSE), "Não") &lt;&gt; "Não", "Sim", "Não")</f>
        <v>Não</v>
      </c>
      <c r="Z4588" s="133">
        <f>CENSO[[#This Row],[g (m²)]]/SUM(AEEF[AEEF-UT])</f>
        <v>5.9084517185047623E-4</v>
      </c>
      <c r="AA4588" s="133">
        <f>CENSO[[#This Row],[v (m³)]]/SUM(AEEF[AEEF-UT])</f>
        <v>8.2718324059066674E-3</v>
      </c>
    </row>
    <row r="4589" spans="1:27" ht="14">
      <c r="A4589" s="86">
        <v>1</v>
      </c>
      <c r="B4589" s="86">
        <v>2</v>
      </c>
      <c r="C4589" s="63">
        <v>126</v>
      </c>
      <c r="D4589" s="63">
        <v>4589</v>
      </c>
      <c r="E4589" s="63" t="str">
        <f>VLOOKUP(CENSO[[#This Row],[NOME COMUM]],ESPECIES[],2,FALSE)</f>
        <v>Manilkara huberi (Ducke) Chevalier</v>
      </c>
      <c r="F4589" s="64" t="s">
        <v>30</v>
      </c>
      <c r="G4589" s="64">
        <v>215</v>
      </c>
      <c r="H4589" s="97">
        <f>CENSO[[#This Row],[CAP (cm)]]/PI()</f>
        <v>68.436625529514998</v>
      </c>
      <c r="I4589" s="64">
        <v>20</v>
      </c>
      <c r="J4589" s="96">
        <f>(PI()*(CENSO[[#This Row],[DAP (cm)]]^2))/40000</f>
        <v>0.36784686222114316</v>
      </c>
      <c r="K4589" s="96">
        <f>CENSO[[#This Row],[g (m²)]]*CENSO[[#This Row],[H (m)]]*0.7</f>
        <v>5.1498560710960035</v>
      </c>
      <c r="L4589" s="64">
        <v>1</v>
      </c>
      <c r="M4589" s="65">
        <v>366597.799999999</v>
      </c>
      <c r="N4589" s="87">
        <v>9702059.4000000004</v>
      </c>
      <c r="O4589" s="87" t="s">
        <v>1228</v>
      </c>
      <c r="P4589" s="87" t="str">
        <f>VLOOKUP(CENSO[[#This Row],[DAP (cm)]],CD[],2,TRUE)</f>
        <v>TORA</v>
      </c>
      <c r="Q4589" s="87" t="str">
        <f>VLOOKUP(CENSO[[#This Row],[DAP (cm)]],DD[],2,TRUE)</f>
        <v>60├ 70</v>
      </c>
      <c r="R4589" s="87" t="str" cm="1">
        <f t="array" ref="R4589">INDEX(_xlfn.TEXTSPLIT(CENSO[[#This Row],[NOME CIENTIFICO]]," "),1)</f>
        <v>Manilkara</v>
      </c>
      <c r="S4589" s="98" t="s">
        <v>1004</v>
      </c>
      <c r="T4589" s="87">
        <f>_xlfn.MINIFS(CENSO[DAP (cm)],CENSO[NOME CIENTIFICO],CENSO[[#This Row],[NOME CIENTIFICO]])</f>
        <v>41.38028520389279</v>
      </c>
      <c r="U45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589" s="87" t="str">
        <f>IF(CENSO[[#This Row],[DAP (cm)]]&lt;CENSO[[#This Row],[DMCE (cm)]],"DAP &lt; DMCE","DAP ≥ DMCE")</f>
        <v>DAP ≥ DMCE</v>
      </c>
      <c r="W4589" s="87" t="str">
        <f>IF(CENSO[[#This Row],[DAP (cm)]]&gt;200, "Superior", "Inferior")</f>
        <v>Inferior</v>
      </c>
      <c r="X4589" s="87" t="str">
        <f>VLOOKUP(CENSO[[#This Row],[NOME COMUM]],ESPECIES[],4,FALSE)</f>
        <v>Não</v>
      </c>
      <c r="Y4589" s="87" t="str">
        <f>IF(IFERROR(VLOOKUP(CENSO[[#This Row],[NOME COMUM]],COMERCIAIS[],2, FALSE), "Não") &lt;&gt; "Não", "Sim", "Não")</f>
        <v>Sim</v>
      </c>
      <c r="Z4589" s="133">
        <f>CENSO[[#This Row],[g (m²)]]/SUM(AEEF[AEEF-UT])</f>
        <v>6.436001995661295E-4</v>
      </c>
      <c r="AA4589" s="133">
        <f>CENSO[[#This Row],[v (m³)]]/SUM(AEEF[AEEF-UT])</f>
        <v>9.0104027939258112E-3</v>
      </c>
    </row>
    <row r="4590" spans="1:27" ht="14">
      <c r="A4590" s="86">
        <v>1</v>
      </c>
      <c r="B4590" s="86">
        <v>2</v>
      </c>
      <c r="C4590" s="63">
        <v>126</v>
      </c>
      <c r="D4590" s="63">
        <v>4590</v>
      </c>
      <c r="E4590" s="63" t="str">
        <f>VLOOKUP(CENSO[[#This Row],[NOME COMUM]],ESPECIES[],2,FALSE)</f>
        <v>Couratari guianensis Aubl.</v>
      </c>
      <c r="F4590" s="64" t="s">
        <v>6</v>
      </c>
      <c r="G4590" s="64">
        <v>200</v>
      </c>
      <c r="H4590" s="97">
        <f>CENSO[[#This Row],[CAP (cm)]]/PI()</f>
        <v>63.661977236758133</v>
      </c>
      <c r="I4590" s="64">
        <v>21</v>
      </c>
      <c r="J4590" s="96">
        <f>(PI()*(CENSO[[#This Row],[DAP (cm)]]^2))/40000</f>
        <v>0.31830988618379064</v>
      </c>
      <c r="K4590" s="96">
        <f>CENSO[[#This Row],[g (m²)]]*CENSO[[#This Row],[H (m)]]*0.7</f>
        <v>4.6791553269017223</v>
      </c>
      <c r="L4590" s="64">
        <v>2</v>
      </c>
      <c r="M4590" s="65">
        <v>366609.59999999899</v>
      </c>
      <c r="N4590" s="87">
        <v>9702062.5999999903</v>
      </c>
      <c r="O4590" s="87" t="s">
        <v>1228</v>
      </c>
      <c r="P4590" s="87" t="str">
        <f>VLOOKUP(CENSO[[#This Row],[DAP (cm)]],CD[],2,TRUE)</f>
        <v>TORA</v>
      </c>
      <c r="Q4590" s="87" t="str">
        <f>VLOOKUP(CENSO[[#This Row],[DAP (cm)]],DD[],2,TRUE)</f>
        <v>60├ 70</v>
      </c>
      <c r="R4590" s="87" t="str" cm="1">
        <f t="array" ref="R4590">INDEX(_xlfn.TEXTSPLIT(CENSO[[#This Row],[NOME CIENTIFICO]]," "),1)</f>
        <v>Couratari</v>
      </c>
      <c r="S4590" s="98" t="s">
        <v>1004</v>
      </c>
      <c r="T4590" s="87">
        <f>_xlfn.MINIFS(CENSO[DAP (cm)],CENSO[NOME CIENTIFICO],CENSO[[#This Row],[NOME CIENTIFICO]])</f>
        <v>38.833806114422465</v>
      </c>
      <c r="U45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90" s="87" t="str">
        <f>IF(CENSO[[#This Row],[DAP (cm)]]&lt;CENSO[[#This Row],[DMCE (cm)]],"DAP &lt; DMCE","DAP ≥ DMCE")</f>
        <v>DAP ≥ DMCE</v>
      </c>
      <c r="W4590" s="87" t="str">
        <f>IF(CENSO[[#This Row],[DAP (cm)]]&gt;200, "Superior", "Inferior")</f>
        <v>Inferior</v>
      </c>
      <c r="X4590" s="87" t="str">
        <f>VLOOKUP(CENSO[[#This Row],[NOME COMUM]],ESPECIES[],4,FALSE)</f>
        <v>Não</v>
      </c>
      <c r="Y4590" s="87" t="str">
        <f>IF(IFERROR(VLOOKUP(CENSO[[#This Row],[NOME COMUM]],COMERCIAIS[],2, FALSE), "Não") &lt;&gt; "Não", "Sim", "Não")</f>
        <v>Sim</v>
      </c>
      <c r="Z4590" s="133">
        <f>CENSO[[#This Row],[g (m²)]]/SUM(AEEF[AEEF-UT])</f>
        <v>5.5692824191768894E-4</v>
      </c>
      <c r="AA4590" s="133">
        <f>CENSO[[#This Row],[v (m³)]]/SUM(AEEF[AEEF-UT])</f>
        <v>8.1868451561900278E-3</v>
      </c>
    </row>
    <row r="4591" spans="1:27" ht="14">
      <c r="A4591" s="86">
        <v>1</v>
      </c>
      <c r="B4591" s="86">
        <v>2</v>
      </c>
      <c r="C4591" s="63">
        <v>126</v>
      </c>
      <c r="D4591" s="63">
        <v>4591</v>
      </c>
      <c r="E4591" s="63" t="str">
        <f>VLOOKUP(CENSO[[#This Row],[NOME COMUM]],ESPECIES[],2,FALSE)</f>
        <v>Couratari guianensis Aubl.</v>
      </c>
      <c r="F4591" s="64" t="s">
        <v>6</v>
      </c>
      <c r="G4591" s="64">
        <v>190</v>
      </c>
      <c r="H4591" s="97">
        <f>CENSO[[#This Row],[CAP (cm)]]/PI()</f>
        <v>60.478878374920228</v>
      </c>
      <c r="I4591" s="64">
        <v>22</v>
      </c>
      <c r="J4591" s="96">
        <f>(PI()*(CENSO[[#This Row],[DAP (cm)]]^2))/40000</f>
        <v>0.28727467228087106</v>
      </c>
      <c r="K4591" s="96">
        <f>CENSO[[#This Row],[g (m²)]]*CENSO[[#This Row],[H (m)]]*0.7</f>
        <v>4.4240299531254141</v>
      </c>
      <c r="L4591" s="64">
        <v>1</v>
      </c>
      <c r="M4591" s="65">
        <v>366612.299999999</v>
      </c>
      <c r="N4591" s="87">
        <v>9702061.3000000007</v>
      </c>
      <c r="O4591" s="87" t="s">
        <v>1228</v>
      </c>
      <c r="P4591" s="87" t="str">
        <f>VLOOKUP(CENSO[[#This Row],[DAP (cm)]],CD[],2,TRUE)</f>
        <v>TORA</v>
      </c>
      <c r="Q4591" s="87" t="str">
        <f>VLOOKUP(CENSO[[#This Row],[DAP (cm)]],DD[],2,TRUE)</f>
        <v>60├ 70</v>
      </c>
      <c r="R4591" s="87" t="str" cm="1">
        <f t="array" ref="R4591">INDEX(_xlfn.TEXTSPLIT(CENSO[[#This Row],[NOME CIENTIFICO]]," "),1)</f>
        <v>Couratari</v>
      </c>
      <c r="S4591" s="98" t="s">
        <v>1004</v>
      </c>
      <c r="T4591" s="87">
        <f>_xlfn.MINIFS(CENSO[DAP (cm)],CENSO[NOME CIENTIFICO],CENSO[[#This Row],[NOME CIENTIFICO]])</f>
        <v>38.833806114422465</v>
      </c>
      <c r="U45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91" s="87" t="str">
        <f>IF(CENSO[[#This Row],[DAP (cm)]]&lt;CENSO[[#This Row],[DMCE (cm)]],"DAP &lt; DMCE","DAP ≥ DMCE")</f>
        <v>DAP ≥ DMCE</v>
      </c>
      <c r="W4591" s="87" t="str">
        <f>IF(CENSO[[#This Row],[DAP (cm)]]&gt;200, "Superior", "Inferior")</f>
        <v>Inferior</v>
      </c>
      <c r="X4591" s="87" t="str">
        <f>VLOOKUP(CENSO[[#This Row],[NOME COMUM]],ESPECIES[],4,FALSE)</f>
        <v>Não</v>
      </c>
      <c r="Y4591" s="87" t="str">
        <f>IF(IFERROR(VLOOKUP(CENSO[[#This Row],[NOME COMUM]],COMERCIAIS[],2, FALSE), "Não") &lt;&gt; "Não", "Sim", "Não")</f>
        <v>Sim</v>
      </c>
      <c r="Z4591" s="133">
        <f>CENSO[[#This Row],[g (m²)]]/SUM(AEEF[AEEF-UT])</f>
        <v>5.0262773833071434E-4</v>
      </c>
      <c r="AA4591" s="133">
        <f>CENSO[[#This Row],[v (m³)]]/SUM(AEEF[AEEF-UT])</f>
        <v>7.7404671702930002E-3</v>
      </c>
    </row>
    <row r="4592" spans="1:27" ht="14">
      <c r="A4592" s="86">
        <v>1</v>
      </c>
      <c r="B4592" s="86">
        <v>2</v>
      </c>
      <c r="C4592" s="63">
        <v>126</v>
      </c>
      <c r="D4592" s="63">
        <v>4592</v>
      </c>
      <c r="E4592" s="63" t="str">
        <f>VLOOKUP(CENSO[[#This Row],[NOME COMUM]],ESPECIES[],2,FALSE)</f>
        <v>Tachigali myrmecophila Ducke</v>
      </c>
      <c r="F4592" s="64" t="s">
        <v>14</v>
      </c>
      <c r="G4592" s="64">
        <v>350</v>
      </c>
      <c r="H4592" s="97">
        <f>CENSO[[#This Row],[CAP (cm)]]/PI()</f>
        <v>111.40846016432674</v>
      </c>
      <c r="I4592" s="64">
        <v>18</v>
      </c>
      <c r="J4592" s="96">
        <f>(PI()*(CENSO[[#This Row],[DAP (cm)]]^2))/40000</f>
        <v>0.97482402643785904</v>
      </c>
      <c r="K4592" s="96">
        <f>CENSO[[#This Row],[g (m²)]]*CENSO[[#This Row],[H (m)]]*0.7</f>
        <v>12.282782733117022</v>
      </c>
      <c r="L4592" s="64">
        <v>1</v>
      </c>
      <c r="M4592" s="65">
        <v>366623.4</v>
      </c>
      <c r="N4592" s="87">
        <v>9702090.5999999903</v>
      </c>
      <c r="O4592" s="87" t="s">
        <v>1228</v>
      </c>
      <c r="P4592" s="87" t="str">
        <f>VLOOKUP(CENSO[[#This Row],[DAP (cm)]],CD[],2,TRUE)</f>
        <v>TORA</v>
      </c>
      <c r="Q4592" s="87" t="str">
        <f>VLOOKUP(CENSO[[#This Row],[DAP (cm)]],DD[],2,TRUE)</f>
        <v>110├ 120</v>
      </c>
      <c r="R4592" s="87" t="str" cm="1">
        <f t="array" ref="R4592">INDEX(_xlfn.TEXTSPLIT(CENSO[[#This Row],[NOME CIENTIFICO]]," "),1)</f>
        <v>Tachigali</v>
      </c>
      <c r="S4592" s="98" t="s">
        <v>1004</v>
      </c>
      <c r="T4592" s="87">
        <f>_xlfn.MINIFS(CENSO[DAP (cm)],CENSO[NOME CIENTIFICO],CENSO[[#This Row],[NOME CIENTIFICO]])</f>
        <v>39.152116000606256</v>
      </c>
      <c r="U45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92" s="87" t="str">
        <f>IF(CENSO[[#This Row],[DAP (cm)]]&lt;CENSO[[#This Row],[DMCE (cm)]],"DAP &lt; DMCE","DAP ≥ DMCE")</f>
        <v>DAP ≥ DMCE</v>
      </c>
      <c r="W4592" s="87" t="str">
        <f>IF(CENSO[[#This Row],[DAP (cm)]]&gt;200, "Superior", "Inferior")</f>
        <v>Inferior</v>
      </c>
      <c r="X4592" s="87" t="str">
        <f>VLOOKUP(CENSO[[#This Row],[NOME COMUM]],ESPECIES[],4,FALSE)</f>
        <v>Não</v>
      </c>
      <c r="Y4592" s="87" t="str">
        <f>IF(IFERROR(VLOOKUP(CENSO[[#This Row],[NOME COMUM]],COMERCIAIS[],2, FALSE), "Não") &lt;&gt; "Não", "Sim", "Não")</f>
        <v>Sim</v>
      </c>
      <c r="Z4592" s="133">
        <f>CENSO[[#This Row],[g (m²)]]/SUM(AEEF[AEEF-UT])</f>
        <v>1.7055927408729228E-3</v>
      </c>
      <c r="AA4592" s="133">
        <f>CENSO[[#This Row],[v (m³)]]/SUM(AEEF[AEEF-UT])</f>
        <v>2.1490468534998825E-2</v>
      </c>
    </row>
    <row r="4593" spans="1:27" ht="14">
      <c r="A4593" s="86">
        <v>1</v>
      </c>
      <c r="B4593" s="86">
        <v>2</v>
      </c>
      <c r="C4593" s="63">
        <v>126</v>
      </c>
      <c r="D4593" s="63">
        <v>4593</v>
      </c>
      <c r="E4593" s="63" t="str">
        <f>VLOOKUP(CENSO[[#This Row],[NOME COMUM]],ESPECIES[],2,FALSE)</f>
        <v>Erisma uncinatum Warm.</v>
      </c>
      <c r="F4593" s="64" t="s">
        <v>98</v>
      </c>
      <c r="G4593" s="64">
        <v>300</v>
      </c>
      <c r="H4593" s="97">
        <f>CENSO[[#This Row],[CAP (cm)]]/PI()</f>
        <v>95.4929658551372</v>
      </c>
      <c r="I4593" s="64">
        <v>13</v>
      </c>
      <c r="J4593" s="96">
        <f>(PI()*(CENSO[[#This Row],[DAP (cm)]]^2))/40000</f>
        <v>0.7161972439135289</v>
      </c>
      <c r="K4593" s="96">
        <f>CENSO[[#This Row],[g (m²)]]*CENSO[[#This Row],[H (m)]]*0.7</f>
        <v>6.5173949196131131</v>
      </c>
      <c r="L4593" s="64">
        <v>1</v>
      </c>
      <c r="M4593" s="65">
        <v>366612.2</v>
      </c>
      <c r="N4593" s="87">
        <v>9702105.9000000004</v>
      </c>
      <c r="O4593" s="87" t="s">
        <v>1228</v>
      </c>
      <c r="P4593" s="87" t="str">
        <f>VLOOKUP(CENSO[[#This Row],[DAP (cm)]],CD[],2,TRUE)</f>
        <v>TORA</v>
      </c>
      <c r="Q4593" s="87" t="str">
        <f>VLOOKUP(CENSO[[#This Row],[DAP (cm)]],DD[],2,TRUE)</f>
        <v>90├ 100</v>
      </c>
      <c r="R4593" s="87" t="str" cm="1">
        <f t="array" ref="R4593">INDEX(_xlfn.TEXTSPLIT(CENSO[[#This Row],[NOME CIENTIFICO]]," "),1)</f>
        <v>Erisma</v>
      </c>
      <c r="S4593" s="98" t="s">
        <v>1004</v>
      </c>
      <c r="T4593" s="87">
        <f>_xlfn.MINIFS(CENSO[DAP (cm)],CENSO[NOME CIENTIFICO],CENSO[[#This Row],[NOME CIENTIFICO]])</f>
        <v>41.38028520389279</v>
      </c>
      <c r="U45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593" s="87" t="str">
        <f>IF(CENSO[[#This Row],[DAP (cm)]]&lt;CENSO[[#This Row],[DMCE (cm)]],"DAP &lt; DMCE","DAP ≥ DMCE")</f>
        <v>DAP ≥ DMCE</v>
      </c>
      <c r="W4593" s="87" t="str">
        <f>IF(CENSO[[#This Row],[DAP (cm)]]&gt;200, "Superior", "Inferior")</f>
        <v>Inferior</v>
      </c>
      <c r="X4593" s="87" t="str">
        <f>VLOOKUP(CENSO[[#This Row],[NOME COMUM]],ESPECIES[],4,FALSE)</f>
        <v>Não</v>
      </c>
      <c r="Y4593" s="87" t="str">
        <f>IF(IFERROR(VLOOKUP(CENSO[[#This Row],[NOME COMUM]],COMERCIAIS[],2, FALSE), "Não") &lt;&gt; "Não", "Sim", "Não")</f>
        <v>Sim</v>
      </c>
      <c r="Z4593" s="133">
        <f>CENSO[[#This Row],[g (m²)]]/SUM(AEEF[AEEF-UT])</f>
        <v>1.2530885443148001E-3</v>
      </c>
      <c r="AA4593" s="133">
        <f>CENSO[[#This Row],[v (m³)]]/SUM(AEEF[AEEF-UT])</f>
        <v>1.1403105753264682E-2</v>
      </c>
    </row>
    <row r="4594" spans="1:27" ht="14">
      <c r="A4594" s="86">
        <v>1</v>
      </c>
      <c r="B4594" s="86">
        <v>2</v>
      </c>
      <c r="C4594" s="63">
        <v>126</v>
      </c>
      <c r="D4594" s="63">
        <v>4594</v>
      </c>
      <c r="E4594" s="63" t="str">
        <f>VLOOKUP(CENSO[[#This Row],[NOME COMUM]],ESPECIES[],2,FALSE)</f>
        <v>Tachigali myrmecophila Ducke</v>
      </c>
      <c r="F4594" s="64" t="s">
        <v>14</v>
      </c>
      <c r="G4594" s="64">
        <v>295</v>
      </c>
      <c r="H4594" s="97">
        <f>CENSO[[#This Row],[CAP (cm)]]/PI()</f>
        <v>93.901416424218255</v>
      </c>
      <c r="I4594" s="64">
        <v>16</v>
      </c>
      <c r="J4594" s="96">
        <f>(PI()*(CENSO[[#This Row],[DAP (cm)]]^2))/40000</f>
        <v>0.69252294612860965</v>
      </c>
      <c r="K4594" s="96">
        <f>CENSO[[#This Row],[g (m²)]]*CENSO[[#This Row],[H (m)]]*0.7</f>
        <v>7.7562569966404276</v>
      </c>
      <c r="L4594" s="64">
        <v>1</v>
      </c>
      <c r="M4594" s="65">
        <v>366645.7</v>
      </c>
      <c r="N4594" s="87">
        <v>9702090.0999999903</v>
      </c>
      <c r="O4594" s="87" t="s">
        <v>1228</v>
      </c>
      <c r="P4594" s="87" t="str">
        <f>VLOOKUP(CENSO[[#This Row],[DAP (cm)]],CD[],2,TRUE)</f>
        <v>TORA</v>
      </c>
      <c r="Q4594" s="87" t="str">
        <f>VLOOKUP(CENSO[[#This Row],[DAP (cm)]],DD[],2,TRUE)</f>
        <v>90├ 100</v>
      </c>
      <c r="R4594" s="87" t="str" cm="1">
        <f t="array" ref="R4594">INDEX(_xlfn.TEXTSPLIT(CENSO[[#This Row],[NOME CIENTIFICO]]," "),1)</f>
        <v>Tachigali</v>
      </c>
      <c r="S4594" s="98" t="s">
        <v>1004</v>
      </c>
      <c r="T4594" s="87">
        <f>_xlfn.MINIFS(CENSO[DAP (cm)],CENSO[NOME CIENTIFICO],CENSO[[#This Row],[NOME CIENTIFICO]])</f>
        <v>39.152116000606256</v>
      </c>
      <c r="U45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94" s="87" t="str">
        <f>IF(CENSO[[#This Row],[DAP (cm)]]&lt;CENSO[[#This Row],[DMCE (cm)]],"DAP &lt; DMCE","DAP ≥ DMCE")</f>
        <v>DAP ≥ DMCE</v>
      </c>
      <c r="W4594" s="87" t="str">
        <f>IF(CENSO[[#This Row],[DAP (cm)]]&gt;200, "Superior", "Inferior")</f>
        <v>Inferior</v>
      </c>
      <c r="X4594" s="87" t="str">
        <f>VLOOKUP(CENSO[[#This Row],[NOME COMUM]],ESPECIES[],4,FALSE)</f>
        <v>Não</v>
      </c>
      <c r="Y4594" s="87" t="str">
        <f>IF(IFERROR(VLOOKUP(CENSO[[#This Row],[NOME COMUM]],COMERCIAIS[],2, FALSE), "Não") &lt;&gt; "Não", "Sim", "Não")</f>
        <v>Sim</v>
      </c>
      <c r="Z4594" s="133">
        <f>CENSO[[#This Row],[g (m²)]]/SUM(AEEF[AEEF-UT])</f>
        <v>1.2116670063221722E-3</v>
      </c>
      <c r="AA4594" s="133">
        <f>CENSO[[#This Row],[v (m³)]]/SUM(AEEF[AEEF-UT])</f>
        <v>1.3570670470808328E-2</v>
      </c>
    </row>
    <row r="4595" spans="1:27" ht="14">
      <c r="A4595" s="86">
        <v>1</v>
      </c>
      <c r="B4595" s="86">
        <v>2</v>
      </c>
      <c r="C4595" s="63">
        <v>126</v>
      </c>
      <c r="D4595" s="63">
        <v>4595</v>
      </c>
      <c r="E4595" s="63" t="str">
        <f>VLOOKUP(CENSO[[#This Row],[NOME COMUM]],ESPECIES[],2,FALSE)</f>
        <v>Pouteria sp.</v>
      </c>
      <c r="F4595" s="64" t="s">
        <v>83</v>
      </c>
      <c r="G4595" s="64">
        <v>181</v>
      </c>
      <c r="H4595" s="97">
        <f>CENSO[[#This Row],[CAP (cm)]]/PI()</f>
        <v>57.614089399266113</v>
      </c>
      <c r="I4595" s="64">
        <v>17</v>
      </c>
      <c r="J4595" s="96">
        <f>(PI()*(CENSO[[#This Row],[DAP (cm)]]^2))/40000</f>
        <v>0.26070375453167915</v>
      </c>
      <c r="K4595" s="96">
        <f>CENSO[[#This Row],[g (m²)]]*CENSO[[#This Row],[H (m)]]*0.7</f>
        <v>3.1023746789269819</v>
      </c>
      <c r="L4595" s="64">
        <v>1</v>
      </c>
      <c r="M4595" s="65">
        <v>366651.09999999899</v>
      </c>
      <c r="N4595" s="87">
        <v>9702087.5</v>
      </c>
      <c r="O4595" s="87" t="s">
        <v>1227</v>
      </c>
      <c r="P4595" s="87" t="str">
        <f>VLOOKUP(CENSO[[#This Row],[DAP (cm)]],CD[],2,TRUE)</f>
        <v>TORA</v>
      </c>
      <c r="Q4595" s="87" t="str">
        <f>VLOOKUP(CENSO[[#This Row],[DAP (cm)]],DD[],2,TRUE)</f>
        <v>50├ 60</v>
      </c>
      <c r="R4595" s="87" t="str" cm="1">
        <f t="array" ref="R4595">INDEX(_xlfn.TEXTSPLIT(CENSO[[#This Row],[NOME CIENTIFICO]]," "),1)</f>
        <v>Pouteria</v>
      </c>
      <c r="S4595" s="98" t="s">
        <v>1004</v>
      </c>
      <c r="T4595" s="87">
        <f>_xlfn.MINIFS(CENSO[DAP (cm)],CENSO[NOME CIENTIFICO],CENSO[[#This Row],[NOME CIENTIFICO]])</f>
        <v>39.788735772973837</v>
      </c>
      <c r="U45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95" s="87" t="str">
        <f>IF(CENSO[[#This Row],[DAP (cm)]]&lt;CENSO[[#This Row],[DMCE (cm)]],"DAP &lt; DMCE","DAP ≥ DMCE")</f>
        <v>DAP ≥ DMCE</v>
      </c>
      <c r="W4595" s="87" t="str">
        <f>IF(CENSO[[#This Row],[DAP (cm)]]&gt;200, "Superior", "Inferior")</f>
        <v>Inferior</v>
      </c>
      <c r="X4595" s="87" t="str">
        <f>VLOOKUP(CENSO[[#This Row],[NOME COMUM]],ESPECIES[],4,FALSE)</f>
        <v>Não</v>
      </c>
      <c r="Y4595" s="87" t="str">
        <f>IF(IFERROR(VLOOKUP(CENSO[[#This Row],[NOME COMUM]],COMERCIAIS[],2, FALSE), "Não") &lt;&gt; "Não", "Sim", "Não")</f>
        <v>Não</v>
      </c>
      <c r="Z4595" s="133">
        <f>CENSO[[#This Row],[g (m²)]]/SUM(AEEF[AEEF-UT])</f>
        <v>4.5613815333663525E-4</v>
      </c>
      <c r="AA4595" s="133">
        <f>CENSO[[#This Row],[v (m³)]]/SUM(AEEF[AEEF-UT])</f>
        <v>5.4280440247059594E-3</v>
      </c>
    </row>
    <row r="4596" spans="1:27" ht="14">
      <c r="A4596" s="86">
        <v>1</v>
      </c>
      <c r="B4596" s="86">
        <v>2</v>
      </c>
      <c r="C4596" s="63">
        <v>126</v>
      </c>
      <c r="D4596" s="63">
        <v>4596</v>
      </c>
      <c r="E4596" s="63" t="str">
        <f>VLOOKUP(CENSO[[#This Row],[NOME COMUM]],ESPECIES[],2,FALSE)</f>
        <v>Couratari guianensis Aubl.</v>
      </c>
      <c r="F4596" s="64" t="s">
        <v>6</v>
      </c>
      <c r="G4596" s="64">
        <v>310</v>
      </c>
      <c r="H4596" s="97">
        <f>CENSO[[#This Row],[CAP (cm)]]/PI()</f>
        <v>98.676064716975105</v>
      </c>
      <c r="I4596" s="64">
        <v>22</v>
      </c>
      <c r="J4596" s="96">
        <f>(PI()*(CENSO[[#This Row],[DAP (cm)]]^2))/40000</f>
        <v>0.7647395015565569</v>
      </c>
      <c r="K4596" s="96">
        <f>CENSO[[#This Row],[g (m²)]]*CENSO[[#This Row],[H (m)]]*0.7</f>
        <v>11.776988323970976</v>
      </c>
      <c r="L4596" s="64">
        <v>2</v>
      </c>
      <c r="M4596" s="65">
        <v>366653.799999999</v>
      </c>
      <c r="N4596" s="87">
        <v>9702090.5999999903</v>
      </c>
      <c r="O4596" s="87" t="s">
        <v>1228</v>
      </c>
      <c r="P4596" s="87" t="str">
        <f>VLOOKUP(CENSO[[#This Row],[DAP (cm)]],CD[],2,TRUE)</f>
        <v>TORA</v>
      </c>
      <c r="Q4596" s="87" t="str">
        <f>VLOOKUP(CENSO[[#This Row],[DAP (cm)]],DD[],2,TRUE)</f>
        <v>90├ 100</v>
      </c>
      <c r="R4596" s="87" t="str" cm="1">
        <f t="array" ref="R4596">INDEX(_xlfn.TEXTSPLIT(CENSO[[#This Row],[NOME CIENTIFICO]]," "),1)</f>
        <v>Couratari</v>
      </c>
      <c r="S4596" s="98" t="s">
        <v>1004</v>
      </c>
      <c r="T4596" s="87">
        <f>_xlfn.MINIFS(CENSO[DAP (cm)],CENSO[NOME CIENTIFICO],CENSO[[#This Row],[NOME CIENTIFICO]])</f>
        <v>38.833806114422465</v>
      </c>
      <c r="U45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96" s="87" t="str">
        <f>IF(CENSO[[#This Row],[DAP (cm)]]&lt;CENSO[[#This Row],[DMCE (cm)]],"DAP &lt; DMCE","DAP ≥ DMCE")</f>
        <v>DAP ≥ DMCE</v>
      </c>
      <c r="W4596" s="87" t="str">
        <f>IF(CENSO[[#This Row],[DAP (cm)]]&gt;200, "Superior", "Inferior")</f>
        <v>Inferior</v>
      </c>
      <c r="X4596" s="87" t="str">
        <f>VLOOKUP(CENSO[[#This Row],[NOME COMUM]],ESPECIES[],4,FALSE)</f>
        <v>Não</v>
      </c>
      <c r="Y4596" s="87" t="str">
        <f>IF(IFERROR(VLOOKUP(CENSO[[#This Row],[NOME COMUM]],COMERCIAIS[],2, FALSE), "Não") &lt;&gt; "Não", "Sim", "Não")</f>
        <v>Sim</v>
      </c>
      <c r="Z4596" s="133">
        <f>CENSO[[#This Row],[g (m²)]]/SUM(AEEF[AEEF-UT])</f>
        <v>1.3380201012072475E-3</v>
      </c>
      <c r="AA4596" s="133">
        <f>CENSO[[#This Row],[v (m³)]]/SUM(AEEF[AEEF-UT])</f>
        <v>2.0605509558591611E-2</v>
      </c>
    </row>
    <row r="4597" spans="1:27" ht="14">
      <c r="A4597" s="86">
        <v>1</v>
      </c>
      <c r="B4597" s="86">
        <v>2</v>
      </c>
      <c r="C4597" s="63">
        <v>126</v>
      </c>
      <c r="D4597" s="63">
        <v>4597</v>
      </c>
      <c r="E4597" s="63" t="str">
        <f>VLOOKUP(CENSO[[#This Row],[NOME COMUM]],ESPECIES[],2,FALSE)</f>
        <v>Manilkara huberi (Ducke) Chevalier</v>
      </c>
      <c r="F4597" s="64" t="s">
        <v>30</v>
      </c>
      <c r="G4597" s="64">
        <v>400</v>
      </c>
      <c r="H4597" s="97">
        <f>CENSO[[#This Row],[CAP (cm)]]/PI()</f>
        <v>127.32395447351627</v>
      </c>
      <c r="I4597" s="64">
        <v>21</v>
      </c>
      <c r="J4597" s="96">
        <f>(PI()*(CENSO[[#This Row],[DAP (cm)]]^2))/40000</f>
        <v>1.2732395447351625</v>
      </c>
      <c r="K4597" s="96">
        <f>CENSO[[#This Row],[g (m²)]]*CENSO[[#This Row],[H (m)]]*0.7</f>
        <v>18.716621307606889</v>
      </c>
      <c r="L4597" s="64">
        <v>1</v>
      </c>
      <c r="M4597" s="65">
        <v>366649.799999999</v>
      </c>
      <c r="N4597" s="87">
        <v>9702098.0999999903</v>
      </c>
      <c r="O4597" s="87" t="s">
        <v>1228</v>
      </c>
      <c r="P4597" s="87" t="str">
        <f>VLOOKUP(CENSO[[#This Row],[DAP (cm)]],CD[],2,TRUE)</f>
        <v>TORA</v>
      </c>
      <c r="Q4597" s="87" t="str">
        <f>VLOOKUP(CENSO[[#This Row],[DAP (cm)]],DD[],2,TRUE)</f>
        <v>120├ 130</v>
      </c>
      <c r="R4597" s="87" t="str" cm="1">
        <f t="array" ref="R4597">INDEX(_xlfn.TEXTSPLIT(CENSO[[#This Row],[NOME CIENTIFICO]]," "),1)</f>
        <v>Manilkara</v>
      </c>
      <c r="S4597" s="98" t="s">
        <v>1004</v>
      </c>
      <c r="T4597" s="87">
        <f>_xlfn.MINIFS(CENSO[DAP (cm)],CENSO[NOME CIENTIFICO],CENSO[[#This Row],[NOME CIENTIFICO]])</f>
        <v>41.38028520389279</v>
      </c>
      <c r="U45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597" s="87" t="str">
        <f>IF(CENSO[[#This Row],[DAP (cm)]]&lt;CENSO[[#This Row],[DMCE (cm)]],"DAP &lt; DMCE","DAP ≥ DMCE")</f>
        <v>DAP ≥ DMCE</v>
      </c>
      <c r="W4597" s="87" t="str">
        <f>IF(CENSO[[#This Row],[DAP (cm)]]&gt;200, "Superior", "Inferior")</f>
        <v>Inferior</v>
      </c>
      <c r="X4597" s="87" t="str">
        <f>VLOOKUP(CENSO[[#This Row],[NOME COMUM]],ESPECIES[],4,FALSE)</f>
        <v>Não</v>
      </c>
      <c r="Y4597" s="87" t="str">
        <f>IF(IFERROR(VLOOKUP(CENSO[[#This Row],[NOME COMUM]],COMERCIAIS[],2, FALSE), "Não") &lt;&gt; "Não", "Sim", "Não")</f>
        <v>Sim</v>
      </c>
      <c r="Z4597" s="133">
        <f>CENSO[[#This Row],[g (m²)]]/SUM(AEEF[AEEF-UT])</f>
        <v>2.2277129676707558E-3</v>
      </c>
      <c r="AA4597" s="133">
        <f>CENSO[[#This Row],[v (m³)]]/SUM(AEEF[AEEF-UT])</f>
        <v>3.2747380624760111E-2</v>
      </c>
    </row>
    <row r="4598" spans="1:27" ht="14">
      <c r="A4598" s="86">
        <v>1</v>
      </c>
      <c r="B4598" s="86">
        <v>2</v>
      </c>
      <c r="C4598" s="63">
        <v>126</v>
      </c>
      <c r="D4598" s="63">
        <v>4598</v>
      </c>
      <c r="E4598" s="63" t="str">
        <f>VLOOKUP(CENSO[[#This Row],[NOME COMUM]],ESPECIES[],2,FALSE)</f>
        <v>Pouteria sp.</v>
      </c>
      <c r="F4598" s="64" t="s">
        <v>83</v>
      </c>
      <c r="G4598" s="64">
        <v>171</v>
      </c>
      <c r="H4598" s="97">
        <f>CENSO[[#This Row],[CAP (cm)]]/PI()</f>
        <v>54.430990537428208</v>
      </c>
      <c r="I4598" s="64">
        <v>18</v>
      </c>
      <c r="J4598" s="96">
        <f>(PI()*(CENSO[[#This Row],[DAP (cm)]]^2))/40000</f>
        <v>0.2326924845475056</v>
      </c>
      <c r="K4598" s="96">
        <f>CENSO[[#This Row],[g (m²)]]*CENSO[[#This Row],[H (m)]]*0.7</f>
        <v>2.9319253052985705</v>
      </c>
      <c r="L4598" s="64">
        <v>1</v>
      </c>
      <c r="M4598" s="65">
        <v>366648.9</v>
      </c>
      <c r="N4598" s="87">
        <v>9702098.5</v>
      </c>
      <c r="O4598" s="87" t="s">
        <v>1227</v>
      </c>
      <c r="P4598" s="87" t="str">
        <f>VLOOKUP(CENSO[[#This Row],[DAP (cm)]],CD[],2,TRUE)</f>
        <v>TORA</v>
      </c>
      <c r="Q4598" s="87" t="str">
        <f>VLOOKUP(CENSO[[#This Row],[DAP (cm)]],DD[],2,TRUE)</f>
        <v>50├ 60</v>
      </c>
      <c r="R4598" s="87" t="str" cm="1">
        <f t="array" ref="R4598">INDEX(_xlfn.TEXTSPLIT(CENSO[[#This Row],[NOME CIENTIFICO]]," "),1)</f>
        <v>Pouteria</v>
      </c>
      <c r="S4598" s="98" t="s">
        <v>1004</v>
      </c>
      <c r="T4598" s="87">
        <f>_xlfn.MINIFS(CENSO[DAP (cm)],CENSO[NOME CIENTIFICO],CENSO[[#This Row],[NOME CIENTIFICO]])</f>
        <v>39.788735772973837</v>
      </c>
      <c r="U45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98" s="87" t="str">
        <f>IF(CENSO[[#This Row],[DAP (cm)]]&lt;CENSO[[#This Row],[DMCE (cm)]],"DAP &lt; DMCE","DAP ≥ DMCE")</f>
        <v>DAP ≥ DMCE</v>
      </c>
      <c r="W4598" s="87" t="str">
        <f>IF(CENSO[[#This Row],[DAP (cm)]]&gt;200, "Superior", "Inferior")</f>
        <v>Inferior</v>
      </c>
      <c r="X4598" s="87" t="str">
        <f>VLOOKUP(CENSO[[#This Row],[NOME COMUM]],ESPECIES[],4,FALSE)</f>
        <v>Não</v>
      </c>
      <c r="Y4598" s="87" t="str">
        <f>IF(IFERROR(VLOOKUP(CENSO[[#This Row],[NOME COMUM]],COMERCIAIS[],2, FALSE), "Não") &lt;&gt; "Não", "Sim", "Não")</f>
        <v>Não</v>
      </c>
      <c r="Z4598" s="133">
        <f>CENSO[[#This Row],[g (m²)]]/SUM(AEEF[AEEF-UT])</f>
        <v>4.0712846804787865E-4</v>
      </c>
      <c r="AA4598" s="133">
        <f>CENSO[[#This Row],[v (m³)]]/SUM(AEEF[AEEF-UT])</f>
        <v>5.1298186974032709E-3</v>
      </c>
    </row>
    <row r="4599" spans="1:27" ht="14">
      <c r="A4599" s="86">
        <v>1</v>
      </c>
      <c r="B4599" s="86">
        <v>2</v>
      </c>
      <c r="C4599" s="63">
        <v>126</v>
      </c>
      <c r="D4599" s="63">
        <v>4599</v>
      </c>
      <c r="E4599" s="63" t="str">
        <f>VLOOKUP(CENSO[[#This Row],[NOME COMUM]],ESPECIES[],2,FALSE)</f>
        <v>Ocotea cymbarum Kunth</v>
      </c>
      <c r="F4599" s="64" t="s">
        <v>11</v>
      </c>
      <c r="G4599" s="64">
        <v>197</v>
      </c>
      <c r="H4599" s="97">
        <f>CENSO[[#This Row],[CAP (cm)]]/PI()</f>
        <v>62.707047578206762</v>
      </c>
      <c r="I4599" s="64">
        <v>16</v>
      </c>
      <c r="J4599" s="96">
        <f>(PI()*(CENSO[[#This Row],[DAP (cm)]]^2))/40000</f>
        <v>0.30883220932266825</v>
      </c>
      <c r="K4599" s="96">
        <f>CENSO[[#This Row],[g (m²)]]*CENSO[[#This Row],[H (m)]]*0.7</f>
        <v>3.4589207444138843</v>
      </c>
      <c r="L4599" s="64">
        <v>1</v>
      </c>
      <c r="M4599" s="65">
        <v>366650.7</v>
      </c>
      <c r="N4599" s="87">
        <v>9702099.8000000007</v>
      </c>
      <c r="O4599" s="87" t="s">
        <v>1228</v>
      </c>
      <c r="P4599" s="87" t="str">
        <f>VLOOKUP(CENSO[[#This Row],[DAP (cm)]],CD[],2,TRUE)</f>
        <v>TORA</v>
      </c>
      <c r="Q4599" s="87" t="str">
        <f>VLOOKUP(CENSO[[#This Row],[DAP (cm)]],DD[],2,TRUE)</f>
        <v>60├ 70</v>
      </c>
      <c r="R4599" s="87" t="str" cm="1">
        <f t="array" ref="R4599">INDEX(_xlfn.TEXTSPLIT(CENSO[[#This Row],[NOME CIENTIFICO]]," "),1)</f>
        <v>Ocotea</v>
      </c>
      <c r="S4599" s="98" t="s">
        <v>1004</v>
      </c>
      <c r="T4599" s="87">
        <f>_xlfn.MINIFS(CENSO[DAP (cm)],CENSO[NOME CIENTIFICO],CENSO[[#This Row],[NOME CIENTIFICO]])</f>
        <v>39.470425886790046</v>
      </c>
      <c r="U45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599" s="87" t="str">
        <f>IF(CENSO[[#This Row],[DAP (cm)]]&lt;CENSO[[#This Row],[DMCE (cm)]],"DAP &lt; DMCE","DAP ≥ DMCE")</f>
        <v>DAP ≥ DMCE</v>
      </c>
      <c r="W4599" s="87" t="str">
        <f>IF(CENSO[[#This Row],[DAP (cm)]]&gt;200, "Superior", "Inferior")</f>
        <v>Inferior</v>
      </c>
      <c r="X4599" s="87" t="str">
        <f>VLOOKUP(CENSO[[#This Row],[NOME COMUM]],ESPECIES[],4,FALSE)</f>
        <v>Não</v>
      </c>
      <c r="Y4599" s="87" t="str">
        <f>IF(IFERROR(VLOOKUP(CENSO[[#This Row],[NOME COMUM]],COMERCIAIS[],2, FALSE), "Não") &lt;&gt; "Não", "Sim", "Não")</f>
        <v>Sim</v>
      </c>
      <c r="Z4599" s="133">
        <f>CENSO[[#This Row],[g (m²)]]/SUM(AEEF[AEEF-UT])</f>
        <v>5.403457035145897E-4</v>
      </c>
      <c r="AA4599" s="133">
        <f>CENSO[[#This Row],[v (m³)]]/SUM(AEEF[AEEF-UT])</f>
        <v>6.0518718793634045E-3</v>
      </c>
    </row>
    <row r="4600" spans="1:27" ht="14">
      <c r="A4600" s="86">
        <v>1</v>
      </c>
      <c r="B4600" s="86">
        <v>2</v>
      </c>
      <c r="C4600" s="63">
        <v>126</v>
      </c>
      <c r="D4600" s="63">
        <v>4600</v>
      </c>
      <c r="E4600" s="63" t="str">
        <f>VLOOKUP(CENSO[[#This Row],[NOME COMUM]],ESPECIES[],2,FALSE)</f>
        <v>Goupia glabra Aubl.</v>
      </c>
      <c r="F4600" s="64" t="s">
        <v>34</v>
      </c>
      <c r="G4600" s="64">
        <v>276</v>
      </c>
      <c r="H4600" s="97">
        <f>CENSO[[#This Row],[CAP (cm)]]/PI()</f>
        <v>87.853528586726227</v>
      </c>
      <c r="I4600" s="64">
        <v>20</v>
      </c>
      <c r="J4600" s="96">
        <f>(PI()*(CENSO[[#This Row],[DAP (cm)]]^2))/40000</f>
        <v>0.60618934724841089</v>
      </c>
      <c r="K4600" s="96">
        <f>CENSO[[#This Row],[g (m²)]]*CENSO[[#This Row],[H (m)]]*0.7</f>
        <v>8.4866508614777523</v>
      </c>
      <c r="L4600" s="64">
        <v>1</v>
      </c>
      <c r="M4600" s="65">
        <v>366676</v>
      </c>
      <c r="N4600" s="87">
        <v>9702135.4000000004</v>
      </c>
      <c r="O4600" s="87" t="s">
        <v>1228</v>
      </c>
      <c r="P4600" s="87" t="str">
        <f>VLOOKUP(CENSO[[#This Row],[DAP (cm)]],CD[],2,TRUE)</f>
        <v>TORA</v>
      </c>
      <c r="Q4600" s="87" t="str">
        <f>VLOOKUP(CENSO[[#This Row],[DAP (cm)]],DD[],2,TRUE)</f>
        <v>80├ 90</v>
      </c>
      <c r="R4600" s="87" t="str" cm="1">
        <f t="array" ref="R4600">INDEX(_xlfn.TEXTSPLIT(CENSO[[#This Row],[NOME CIENTIFICO]]," "),1)</f>
        <v>Goupia</v>
      </c>
      <c r="S4600" s="98" t="s">
        <v>1004</v>
      </c>
      <c r="T4600" s="87">
        <f>_xlfn.MINIFS(CENSO[DAP (cm)],CENSO[NOME CIENTIFICO],CENSO[[#This Row],[NOME CIENTIFICO]])</f>
        <v>40.107045659157627</v>
      </c>
      <c r="U46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600" s="87" t="str">
        <f>IF(CENSO[[#This Row],[DAP (cm)]]&lt;CENSO[[#This Row],[DMCE (cm)]],"DAP &lt; DMCE","DAP ≥ DMCE")</f>
        <v>DAP ≥ DMCE</v>
      </c>
      <c r="W4600" s="87" t="str">
        <f>IF(CENSO[[#This Row],[DAP (cm)]]&gt;200, "Superior", "Inferior")</f>
        <v>Inferior</v>
      </c>
      <c r="X4600" s="87" t="str">
        <f>VLOOKUP(CENSO[[#This Row],[NOME COMUM]],ESPECIES[],4,FALSE)</f>
        <v>Não</v>
      </c>
      <c r="Y4600" s="87" t="str">
        <f>IF(IFERROR(VLOOKUP(CENSO[[#This Row],[NOME COMUM]],COMERCIAIS[],2, FALSE), "Não") &lt;&gt; "Não", "Sim", "Não")</f>
        <v>Sim</v>
      </c>
      <c r="Z4600" s="133">
        <f>CENSO[[#This Row],[g (m²)]]/SUM(AEEF[AEEF-UT])</f>
        <v>1.0606141439080468E-3</v>
      </c>
      <c r="AA4600" s="133">
        <f>CENSO[[#This Row],[v (m³)]]/SUM(AEEF[AEEF-UT])</f>
        <v>1.4848598014712656E-2</v>
      </c>
    </row>
    <row r="4601" spans="1:27" ht="14">
      <c r="A4601" s="86">
        <v>1</v>
      </c>
      <c r="B4601" s="86">
        <v>2</v>
      </c>
      <c r="C4601" s="63">
        <v>126</v>
      </c>
      <c r="D4601" s="63">
        <v>4601</v>
      </c>
      <c r="E4601" s="63" t="str">
        <f>VLOOKUP(CENSO[[#This Row],[NOME COMUM]],ESPECIES[],2,FALSE)</f>
        <v>Piptadenia suaveolens Miq.</v>
      </c>
      <c r="F4601" s="64" t="s">
        <v>22</v>
      </c>
      <c r="G4601" s="64">
        <v>206</v>
      </c>
      <c r="H4601" s="97">
        <f>CENSO[[#This Row],[CAP (cm)]]/PI()</f>
        <v>65.571836553860877</v>
      </c>
      <c r="I4601" s="64">
        <v>10</v>
      </c>
      <c r="J4601" s="96">
        <f>(PI()*(CENSO[[#This Row],[DAP (cm)]]^2))/40000</f>
        <v>0.33769495825238349</v>
      </c>
      <c r="K4601" s="96">
        <f>CENSO[[#This Row],[g (m²)]]*CENSO[[#This Row],[H (m)]]*0.7</f>
        <v>2.3638647077666843</v>
      </c>
      <c r="L4601" s="64">
        <v>1</v>
      </c>
      <c r="M4601" s="65">
        <v>366689.09999999899</v>
      </c>
      <c r="N4601" s="87">
        <v>9702173.4000000004</v>
      </c>
      <c r="O4601" s="87" t="s">
        <v>1228</v>
      </c>
      <c r="P4601" s="87" t="str">
        <f>VLOOKUP(CENSO[[#This Row],[DAP (cm)]],CD[],2,TRUE)</f>
        <v>TORA</v>
      </c>
      <c r="Q4601" s="87" t="str">
        <f>VLOOKUP(CENSO[[#This Row],[DAP (cm)]],DD[],2,TRUE)</f>
        <v>60├ 70</v>
      </c>
      <c r="R4601" s="87" t="str" cm="1">
        <f t="array" ref="R4601">INDEX(_xlfn.TEXTSPLIT(CENSO[[#This Row],[NOME CIENTIFICO]]," "),1)</f>
        <v>Piptadenia</v>
      </c>
      <c r="S4601" s="98" t="s">
        <v>1004</v>
      </c>
      <c r="T4601" s="87">
        <f>_xlfn.MINIFS(CENSO[DAP (cm)],CENSO[NOME CIENTIFICO],CENSO[[#This Row],[NOME CIENTIFICO]])</f>
        <v>39.788735772973837</v>
      </c>
      <c r="U46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01" s="87" t="str">
        <f>IF(CENSO[[#This Row],[DAP (cm)]]&lt;CENSO[[#This Row],[DMCE (cm)]],"DAP &lt; DMCE","DAP ≥ DMCE")</f>
        <v>DAP ≥ DMCE</v>
      </c>
      <c r="W4601" s="87" t="str">
        <f>IF(CENSO[[#This Row],[DAP (cm)]]&gt;200, "Superior", "Inferior")</f>
        <v>Inferior</v>
      </c>
      <c r="X4601" s="87" t="str">
        <f>VLOOKUP(CENSO[[#This Row],[NOME COMUM]],ESPECIES[],4,FALSE)</f>
        <v>Não</v>
      </c>
      <c r="Y4601" s="87" t="str">
        <f>IF(IFERROR(VLOOKUP(CENSO[[#This Row],[NOME COMUM]],COMERCIAIS[],2, FALSE), "Não") &lt;&gt; "Não", "Sim", "Não")</f>
        <v>Sim</v>
      </c>
      <c r="Z4601" s="133">
        <f>CENSO[[#This Row],[g (m²)]]/SUM(AEEF[AEEF-UT])</f>
        <v>5.9084517185047623E-4</v>
      </c>
      <c r="AA4601" s="133">
        <f>CENSO[[#This Row],[v (m³)]]/SUM(AEEF[AEEF-UT])</f>
        <v>4.1359162029533337E-3</v>
      </c>
    </row>
    <row r="4602" spans="1:27" ht="14">
      <c r="A4602" s="86">
        <v>1</v>
      </c>
      <c r="B4602" s="86">
        <v>2</v>
      </c>
      <c r="C4602" s="63">
        <v>126</v>
      </c>
      <c r="D4602" s="63">
        <v>4602</v>
      </c>
      <c r="E4602" s="63" t="str">
        <f>VLOOKUP(CENSO[[#This Row],[NOME COMUM]],ESPECIES[],2,FALSE)</f>
        <v>Erisma uncinatum Warm.</v>
      </c>
      <c r="F4602" s="64" t="s">
        <v>98</v>
      </c>
      <c r="G4602" s="64">
        <v>500</v>
      </c>
      <c r="H4602" s="97">
        <f>CENSO[[#This Row],[CAP (cm)]]/PI()</f>
        <v>159.15494309189535</v>
      </c>
      <c r="I4602" s="64">
        <v>14</v>
      </c>
      <c r="J4602" s="96">
        <f>(PI()*(CENSO[[#This Row],[DAP (cm)]]^2))/40000</f>
        <v>1.9894367886486919</v>
      </c>
      <c r="K4602" s="96">
        <f>CENSO[[#This Row],[g (m²)]]*CENSO[[#This Row],[H (m)]]*0.7</f>
        <v>19.496480528757179</v>
      </c>
      <c r="L4602" s="64">
        <v>1</v>
      </c>
      <c r="M4602" s="65">
        <v>366671</v>
      </c>
      <c r="N4602" s="87">
        <v>9702184.1999999899</v>
      </c>
      <c r="O4602" s="87" t="s">
        <v>1228</v>
      </c>
      <c r="P4602" s="87" t="str">
        <f>VLOOKUP(CENSO[[#This Row],[DAP (cm)]],CD[],2,TRUE)</f>
        <v>TORA</v>
      </c>
      <c r="Q4602" s="87" t="str">
        <f>VLOOKUP(CENSO[[#This Row],[DAP (cm)]],DD[],2,TRUE)</f>
        <v>150├ 160</v>
      </c>
      <c r="R4602" s="87" t="str" cm="1">
        <f t="array" ref="R4602">INDEX(_xlfn.TEXTSPLIT(CENSO[[#This Row],[NOME CIENTIFICO]]," "),1)</f>
        <v>Erisma</v>
      </c>
      <c r="S4602" s="98" t="s">
        <v>1004</v>
      </c>
      <c r="T4602" s="87">
        <f>_xlfn.MINIFS(CENSO[DAP (cm)],CENSO[NOME CIENTIFICO],CENSO[[#This Row],[NOME CIENTIFICO]])</f>
        <v>41.38028520389279</v>
      </c>
      <c r="U46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602" s="87" t="str">
        <f>IF(CENSO[[#This Row],[DAP (cm)]]&lt;CENSO[[#This Row],[DMCE (cm)]],"DAP &lt; DMCE","DAP ≥ DMCE")</f>
        <v>DAP ≥ DMCE</v>
      </c>
      <c r="W4602" s="87" t="str">
        <f>IF(CENSO[[#This Row],[DAP (cm)]]&gt;200, "Superior", "Inferior")</f>
        <v>Inferior</v>
      </c>
      <c r="X4602" s="87" t="str">
        <f>VLOOKUP(CENSO[[#This Row],[NOME COMUM]],ESPECIES[],4,FALSE)</f>
        <v>Não</v>
      </c>
      <c r="Y4602" s="87" t="str">
        <f>IF(IFERROR(VLOOKUP(CENSO[[#This Row],[NOME COMUM]],COMERCIAIS[],2, FALSE), "Não") &lt;&gt; "Não", "Sim", "Não")</f>
        <v>Sim</v>
      </c>
      <c r="Z4602" s="133">
        <f>CENSO[[#This Row],[g (m²)]]/SUM(AEEF[AEEF-UT])</f>
        <v>3.4808015119855568E-3</v>
      </c>
      <c r="AA4602" s="133">
        <f>CENSO[[#This Row],[v (m³)]]/SUM(AEEF[AEEF-UT])</f>
        <v>3.4111854817458452E-2</v>
      </c>
    </row>
    <row r="4603" spans="1:27" ht="14">
      <c r="A4603" s="86">
        <v>1</v>
      </c>
      <c r="B4603" s="86">
        <v>2</v>
      </c>
      <c r="C4603" s="63">
        <v>126</v>
      </c>
      <c r="D4603" s="63">
        <v>4603</v>
      </c>
      <c r="E4603" s="63" t="str">
        <f>VLOOKUP(CENSO[[#This Row],[NOME COMUM]],ESPECIES[],2,FALSE)</f>
        <v>Piptadenia suaveolens Miq.</v>
      </c>
      <c r="F4603" s="64" t="s">
        <v>22</v>
      </c>
      <c r="G4603" s="64">
        <v>396</v>
      </c>
      <c r="H4603" s="97">
        <f>CENSO[[#This Row],[CAP (cm)]]/PI()</f>
        <v>126.0507149287811</v>
      </c>
      <c r="I4603" s="64">
        <v>15</v>
      </c>
      <c r="J4603" s="96">
        <f>(PI()*(CENSO[[#This Row],[DAP (cm)]]^2))/40000</f>
        <v>1.2479020777949328</v>
      </c>
      <c r="K4603" s="96">
        <f>CENSO[[#This Row],[g (m²)]]*CENSO[[#This Row],[H (m)]]*0.7</f>
        <v>13.102971816846793</v>
      </c>
      <c r="L4603" s="64">
        <v>1</v>
      </c>
      <c r="M4603" s="65">
        <v>366672.09999999899</v>
      </c>
      <c r="N4603" s="87">
        <v>9702199.1999999899</v>
      </c>
      <c r="O4603" s="87" t="s">
        <v>1228</v>
      </c>
      <c r="P4603" s="87" t="str">
        <f>VLOOKUP(CENSO[[#This Row],[DAP (cm)]],CD[],2,TRUE)</f>
        <v>TORA</v>
      </c>
      <c r="Q4603" s="87" t="str">
        <f>VLOOKUP(CENSO[[#This Row],[DAP (cm)]],DD[],2,TRUE)</f>
        <v>120├ 130</v>
      </c>
      <c r="R4603" s="87" t="str" cm="1">
        <f t="array" ref="R4603">INDEX(_xlfn.TEXTSPLIT(CENSO[[#This Row],[NOME CIENTIFICO]]," "),1)</f>
        <v>Piptadenia</v>
      </c>
      <c r="S4603" s="98" t="s">
        <v>1004</v>
      </c>
      <c r="T4603" s="87">
        <f>_xlfn.MINIFS(CENSO[DAP (cm)],CENSO[NOME CIENTIFICO],CENSO[[#This Row],[NOME CIENTIFICO]])</f>
        <v>39.788735772973837</v>
      </c>
      <c r="U46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03" s="87" t="str">
        <f>IF(CENSO[[#This Row],[DAP (cm)]]&lt;CENSO[[#This Row],[DMCE (cm)]],"DAP &lt; DMCE","DAP ≥ DMCE")</f>
        <v>DAP ≥ DMCE</v>
      </c>
      <c r="W4603" s="87" t="str">
        <f>IF(CENSO[[#This Row],[DAP (cm)]]&gt;200, "Superior", "Inferior")</f>
        <v>Inferior</v>
      </c>
      <c r="X4603" s="87" t="str">
        <f>VLOOKUP(CENSO[[#This Row],[NOME COMUM]],ESPECIES[],4,FALSE)</f>
        <v>Não</v>
      </c>
      <c r="Y4603" s="87" t="str">
        <f>IF(IFERROR(VLOOKUP(CENSO[[#This Row],[NOME COMUM]],COMERCIAIS[],2, FALSE), "Não") &lt;&gt; "Não", "Sim", "Não")</f>
        <v>Sim</v>
      </c>
      <c r="Z4603" s="133">
        <f>CENSO[[#This Row],[g (m²)]]/SUM(AEEF[AEEF-UT])</f>
        <v>2.1833814796141078E-3</v>
      </c>
      <c r="AA4603" s="133">
        <f>CENSO[[#This Row],[v (m³)]]/SUM(AEEF[AEEF-UT])</f>
        <v>2.2925505535948128E-2</v>
      </c>
    </row>
    <row r="4604" spans="1:27" ht="14">
      <c r="A4604" s="86">
        <v>1</v>
      </c>
      <c r="B4604" s="86">
        <v>2</v>
      </c>
      <c r="C4604" s="63">
        <v>126</v>
      </c>
      <c r="D4604" s="63">
        <v>4604</v>
      </c>
      <c r="E4604" s="63" t="str">
        <f>VLOOKUP(CENSO[[#This Row],[NOME COMUM]],ESPECIES[],2,FALSE)</f>
        <v>Manilkara huberi (Ducke) Chevalier</v>
      </c>
      <c r="F4604" s="64" t="s">
        <v>30</v>
      </c>
      <c r="G4604" s="64">
        <v>130</v>
      </c>
      <c r="H4604" s="97">
        <f>CENSO[[#This Row],[CAP (cm)]]/PI()</f>
        <v>41.38028520389279</v>
      </c>
      <c r="I4604" s="64">
        <v>18</v>
      </c>
      <c r="J4604" s="96">
        <f>(PI()*(CENSO[[#This Row],[DAP (cm)]]^2))/40000</f>
        <v>0.13448592691265157</v>
      </c>
      <c r="K4604" s="96">
        <f>CENSO[[#This Row],[g (m²)]]*CENSO[[#This Row],[H (m)]]*0.7</f>
        <v>1.6945226790994097</v>
      </c>
      <c r="L4604" s="64">
        <v>1</v>
      </c>
      <c r="M4604" s="65">
        <v>366706.09999999899</v>
      </c>
      <c r="N4604" s="87">
        <v>9702193</v>
      </c>
      <c r="O4604" s="98" t="s">
        <v>1225</v>
      </c>
      <c r="P4604" s="87" t="str">
        <f>VLOOKUP(CENSO[[#This Row],[DAP (cm)]],CD[],2,TRUE)</f>
        <v>TORETE</v>
      </c>
      <c r="Q4604" s="87" t="str">
        <f>VLOOKUP(CENSO[[#This Row],[DAP (cm)]],DD[],2,TRUE)</f>
        <v>40├ 50</v>
      </c>
      <c r="R4604" s="87" t="str" cm="1">
        <f t="array" ref="R4604">INDEX(_xlfn.TEXTSPLIT(CENSO[[#This Row],[NOME CIENTIFICO]]," "),1)</f>
        <v>Manilkara</v>
      </c>
      <c r="S4604" s="98" t="s">
        <v>1004</v>
      </c>
      <c r="T4604" s="87">
        <f>_xlfn.MINIFS(CENSO[DAP (cm)],CENSO[NOME CIENTIFICO],CENSO[[#This Row],[NOME CIENTIFICO]])</f>
        <v>41.38028520389279</v>
      </c>
      <c r="U46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604" s="87" t="str">
        <f>IF(CENSO[[#This Row],[DAP (cm)]]&lt;CENSO[[#This Row],[DMCE (cm)]],"DAP &lt; DMCE","DAP ≥ DMCE")</f>
        <v>DAP &lt; DMCE</v>
      </c>
      <c r="W4604" s="87" t="str">
        <f>IF(CENSO[[#This Row],[DAP (cm)]]&gt;200, "Superior", "Inferior")</f>
        <v>Inferior</v>
      </c>
      <c r="X4604" s="87" t="str">
        <f>VLOOKUP(CENSO[[#This Row],[NOME COMUM]],ESPECIES[],4,FALSE)</f>
        <v>Não</v>
      </c>
      <c r="Y4604" s="87" t="str">
        <f>IF(IFERROR(VLOOKUP(CENSO[[#This Row],[NOME COMUM]],COMERCIAIS[],2, FALSE), "Não") &lt;&gt; "Não", "Sim", "Não")</f>
        <v>Sim</v>
      </c>
      <c r="Z4604" s="133">
        <f>CENSO[[#This Row],[g (m²)]]/SUM(AEEF[AEEF-UT])</f>
        <v>2.3530218221022364E-4</v>
      </c>
      <c r="AA4604" s="133">
        <f>CENSO[[#This Row],[v (m³)]]/SUM(AEEF[AEEF-UT])</f>
        <v>2.9648074958488176E-3</v>
      </c>
    </row>
    <row r="4605" spans="1:27" ht="14">
      <c r="A4605" s="86">
        <v>1</v>
      </c>
      <c r="B4605" s="86">
        <v>2</v>
      </c>
      <c r="C4605" s="63">
        <v>126</v>
      </c>
      <c r="D4605" s="63">
        <v>4605</v>
      </c>
      <c r="E4605" s="63" t="str">
        <f>VLOOKUP(CENSO[[#This Row],[NOME COMUM]],ESPECIES[],2,FALSE)</f>
        <v>Couratari guianensis Aubl.</v>
      </c>
      <c r="F4605" s="64" t="s">
        <v>6</v>
      </c>
      <c r="G4605" s="64">
        <v>214</v>
      </c>
      <c r="H4605" s="97">
        <f>CENSO[[#This Row],[CAP (cm)]]/PI()</f>
        <v>68.118315643331201</v>
      </c>
      <c r="I4605" s="64">
        <v>23</v>
      </c>
      <c r="J4605" s="96">
        <f>(PI()*(CENSO[[#This Row],[DAP (cm)]]^2))/40000</f>
        <v>0.36443298869182189</v>
      </c>
      <c r="K4605" s="96">
        <f>CENSO[[#This Row],[g (m²)]]*CENSO[[#This Row],[H (m)]]*0.7</f>
        <v>5.8673711179383323</v>
      </c>
      <c r="L4605" s="64">
        <v>1</v>
      </c>
      <c r="M4605" s="65">
        <v>366702.5</v>
      </c>
      <c r="N4605" s="87">
        <v>9702197</v>
      </c>
      <c r="O4605" s="87" t="s">
        <v>1228</v>
      </c>
      <c r="P4605" s="87" t="str">
        <f>VLOOKUP(CENSO[[#This Row],[DAP (cm)]],CD[],2,TRUE)</f>
        <v>TORA</v>
      </c>
      <c r="Q4605" s="87" t="str">
        <f>VLOOKUP(CENSO[[#This Row],[DAP (cm)]],DD[],2,TRUE)</f>
        <v>60├ 70</v>
      </c>
      <c r="R4605" s="87" t="str" cm="1">
        <f t="array" ref="R4605">INDEX(_xlfn.TEXTSPLIT(CENSO[[#This Row],[NOME CIENTIFICO]]," "),1)</f>
        <v>Couratari</v>
      </c>
      <c r="S4605" s="98" t="s">
        <v>1004</v>
      </c>
      <c r="T4605" s="87">
        <f>_xlfn.MINIFS(CENSO[DAP (cm)],CENSO[NOME CIENTIFICO],CENSO[[#This Row],[NOME CIENTIFICO]])</f>
        <v>38.833806114422465</v>
      </c>
      <c r="U46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05" s="87" t="str">
        <f>IF(CENSO[[#This Row],[DAP (cm)]]&lt;CENSO[[#This Row],[DMCE (cm)]],"DAP &lt; DMCE","DAP ≥ DMCE")</f>
        <v>DAP ≥ DMCE</v>
      </c>
      <c r="W4605" s="87" t="str">
        <f>IF(CENSO[[#This Row],[DAP (cm)]]&gt;200, "Superior", "Inferior")</f>
        <v>Inferior</v>
      </c>
      <c r="X4605" s="87" t="str">
        <f>VLOOKUP(CENSO[[#This Row],[NOME COMUM]],ESPECIES[],4,FALSE)</f>
        <v>Não</v>
      </c>
      <c r="Y4605" s="87" t="str">
        <f>IF(IFERROR(VLOOKUP(CENSO[[#This Row],[NOME COMUM]],COMERCIAIS[],2, FALSE), "Não") &lt;&gt; "Não", "Sim", "Não")</f>
        <v>Sim</v>
      </c>
      <c r="Z4605" s="133">
        <f>CENSO[[#This Row],[g (m²)]]/SUM(AEEF[AEEF-UT])</f>
        <v>6.3762714417156204E-4</v>
      </c>
      <c r="AA4605" s="133">
        <f>CENSO[[#This Row],[v (m³)]]/SUM(AEEF[AEEF-UT])</f>
        <v>1.0265797021162149E-2</v>
      </c>
    </row>
    <row r="4606" spans="1:27" ht="14">
      <c r="A4606" s="86">
        <v>1</v>
      </c>
      <c r="B4606" s="86">
        <v>2</v>
      </c>
      <c r="C4606" s="63">
        <v>126</v>
      </c>
      <c r="D4606" s="63">
        <v>4606</v>
      </c>
      <c r="E4606" s="63" t="str">
        <f>VLOOKUP(CENSO[[#This Row],[NOME COMUM]],ESPECIES[],2,FALSE)</f>
        <v>Piptadenia suaveolens Miq.</v>
      </c>
      <c r="F4606" s="64" t="s">
        <v>22</v>
      </c>
      <c r="G4606" s="64">
        <v>231</v>
      </c>
      <c r="H4606" s="97">
        <f>CENSO[[#This Row],[CAP (cm)]]/PI()</f>
        <v>73.529583708455647</v>
      </c>
      <c r="I4606" s="64">
        <v>15</v>
      </c>
      <c r="J4606" s="96">
        <f>(PI()*(CENSO[[#This Row],[DAP (cm)]]^2))/40000</f>
        <v>0.4246333459163314</v>
      </c>
      <c r="K4606" s="96">
        <f>CENSO[[#This Row],[g (m²)]]*CENSO[[#This Row],[H (m)]]*0.7</f>
        <v>4.4586501321214795</v>
      </c>
      <c r="L4606" s="64">
        <v>1</v>
      </c>
      <c r="M4606" s="65">
        <v>366710.299999999</v>
      </c>
      <c r="N4606" s="87">
        <v>9702203.1999999899</v>
      </c>
      <c r="O4606" s="87" t="s">
        <v>1228</v>
      </c>
      <c r="P4606" s="87" t="str">
        <f>VLOOKUP(CENSO[[#This Row],[DAP (cm)]],CD[],2,TRUE)</f>
        <v>TORA</v>
      </c>
      <c r="Q4606" s="87" t="str">
        <f>VLOOKUP(CENSO[[#This Row],[DAP (cm)]],DD[],2,TRUE)</f>
        <v>70├ 80</v>
      </c>
      <c r="R4606" s="87" t="str" cm="1">
        <f t="array" ref="R4606">INDEX(_xlfn.TEXTSPLIT(CENSO[[#This Row],[NOME CIENTIFICO]]," "),1)</f>
        <v>Piptadenia</v>
      </c>
      <c r="S4606" s="98" t="s">
        <v>1004</v>
      </c>
      <c r="T4606" s="87">
        <f>_xlfn.MINIFS(CENSO[DAP (cm)],CENSO[NOME CIENTIFICO],CENSO[[#This Row],[NOME CIENTIFICO]])</f>
        <v>39.788735772973837</v>
      </c>
      <c r="U46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06" s="87" t="str">
        <f>IF(CENSO[[#This Row],[DAP (cm)]]&lt;CENSO[[#This Row],[DMCE (cm)]],"DAP &lt; DMCE","DAP ≥ DMCE")</f>
        <v>DAP ≥ DMCE</v>
      </c>
      <c r="W4606" s="87" t="str">
        <f>IF(CENSO[[#This Row],[DAP (cm)]]&gt;200, "Superior", "Inferior")</f>
        <v>Inferior</v>
      </c>
      <c r="X4606" s="87" t="str">
        <f>VLOOKUP(CENSO[[#This Row],[NOME COMUM]],ESPECIES[],4,FALSE)</f>
        <v>Não</v>
      </c>
      <c r="Y4606" s="87" t="str">
        <f>IF(IFERROR(VLOOKUP(CENSO[[#This Row],[NOME COMUM]],COMERCIAIS[],2, FALSE), "Não") &lt;&gt; "Não", "Sim", "Não")</f>
        <v>Sim</v>
      </c>
      <c r="Z4606" s="133">
        <f>CENSO[[#This Row],[g (m²)]]/SUM(AEEF[AEEF-UT])</f>
        <v>7.4295619792424516E-4</v>
      </c>
      <c r="AA4606" s="133">
        <f>CENSO[[#This Row],[v (m³)]]/SUM(AEEF[AEEF-UT])</f>
        <v>7.8010400782045743E-3</v>
      </c>
    </row>
    <row r="4607" spans="1:27" ht="14">
      <c r="A4607" s="86">
        <v>1</v>
      </c>
      <c r="B4607" s="86">
        <v>2</v>
      </c>
      <c r="C4607" s="63">
        <v>126</v>
      </c>
      <c r="D4607" s="63">
        <v>4607</v>
      </c>
      <c r="E4607" s="63" t="str">
        <f>VLOOKUP(CENSO[[#This Row],[NOME COMUM]],ESPECIES[],2,FALSE)</f>
        <v>Couratari guianensis Aubl.</v>
      </c>
      <c r="F4607" s="64" t="s">
        <v>6</v>
      </c>
      <c r="G4607" s="64">
        <v>300</v>
      </c>
      <c r="H4607" s="97">
        <f>CENSO[[#This Row],[CAP (cm)]]/PI()</f>
        <v>95.4929658551372</v>
      </c>
      <c r="I4607" s="64">
        <v>22</v>
      </c>
      <c r="J4607" s="96">
        <f>(PI()*(CENSO[[#This Row],[DAP (cm)]]^2))/40000</f>
        <v>0.7161972439135289</v>
      </c>
      <c r="K4607" s="96">
        <f>CENSO[[#This Row],[g (m²)]]*CENSO[[#This Row],[H (m)]]*0.7</f>
        <v>11.029437556268345</v>
      </c>
      <c r="L4607" s="64">
        <v>1</v>
      </c>
      <c r="M4607" s="65">
        <v>366707.59999999899</v>
      </c>
      <c r="N4607" s="87">
        <v>9702211.0999999903</v>
      </c>
      <c r="O4607" s="87" t="s">
        <v>1228</v>
      </c>
      <c r="P4607" s="87" t="str">
        <f>VLOOKUP(CENSO[[#This Row],[DAP (cm)]],CD[],2,TRUE)</f>
        <v>TORA</v>
      </c>
      <c r="Q4607" s="87" t="str">
        <f>VLOOKUP(CENSO[[#This Row],[DAP (cm)]],DD[],2,TRUE)</f>
        <v>90├ 100</v>
      </c>
      <c r="R4607" s="87" t="str" cm="1">
        <f t="array" ref="R4607">INDEX(_xlfn.TEXTSPLIT(CENSO[[#This Row],[NOME CIENTIFICO]]," "),1)</f>
        <v>Couratari</v>
      </c>
      <c r="S4607" s="98" t="s">
        <v>1004</v>
      </c>
      <c r="T4607" s="87">
        <f>_xlfn.MINIFS(CENSO[DAP (cm)],CENSO[NOME CIENTIFICO],CENSO[[#This Row],[NOME CIENTIFICO]])</f>
        <v>38.833806114422465</v>
      </c>
      <c r="U46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07" s="87" t="str">
        <f>IF(CENSO[[#This Row],[DAP (cm)]]&lt;CENSO[[#This Row],[DMCE (cm)]],"DAP &lt; DMCE","DAP ≥ DMCE")</f>
        <v>DAP ≥ DMCE</v>
      </c>
      <c r="W4607" s="87" t="str">
        <f>IF(CENSO[[#This Row],[DAP (cm)]]&gt;200, "Superior", "Inferior")</f>
        <v>Inferior</v>
      </c>
      <c r="X4607" s="87" t="str">
        <f>VLOOKUP(CENSO[[#This Row],[NOME COMUM]],ESPECIES[],4,FALSE)</f>
        <v>Não</v>
      </c>
      <c r="Y4607" s="87" t="str">
        <f>IF(IFERROR(VLOOKUP(CENSO[[#This Row],[NOME COMUM]],COMERCIAIS[],2, FALSE), "Não") &lt;&gt; "Não", "Sim", "Não")</f>
        <v>Sim</v>
      </c>
      <c r="Z4607" s="133">
        <f>CENSO[[#This Row],[g (m²)]]/SUM(AEEF[AEEF-UT])</f>
        <v>1.2530885443148001E-3</v>
      </c>
      <c r="AA4607" s="133">
        <f>CENSO[[#This Row],[v (m³)]]/SUM(AEEF[AEEF-UT])</f>
        <v>1.929756358244792E-2</v>
      </c>
    </row>
    <row r="4608" spans="1:27" ht="14">
      <c r="A4608" s="86">
        <v>1</v>
      </c>
      <c r="B4608" s="86">
        <v>2</v>
      </c>
      <c r="C4608" s="63">
        <v>126</v>
      </c>
      <c r="D4608" s="63">
        <v>4608</v>
      </c>
      <c r="E4608" s="63" t="str">
        <f>VLOOKUP(CENSO[[#This Row],[NOME COMUM]],ESPECIES[],2,FALSE)</f>
        <v>Tachigali myrmecophila Ducke</v>
      </c>
      <c r="F4608" s="64" t="s">
        <v>14</v>
      </c>
      <c r="G4608" s="64">
        <v>313</v>
      </c>
      <c r="H4608" s="97">
        <f>CENSO[[#This Row],[CAP (cm)]]/PI()</f>
        <v>99.630994375526484</v>
      </c>
      <c r="I4608" s="64">
        <v>15</v>
      </c>
      <c r="J4608" s="96">
        <f>(PI()*(CENSO[[#This Row],[DAP (cm)]]^2))/40000</f>
        <v>0.7796125309884947</v>
      </c>
      <c r="K4608" s="96">
        <f>CENSO[[#This Row],[g (m²)]]*CENSO[[#This Row],[H (m)]]*0.7</f>
        <v>8.185931575379195</v>
      </c>
      <c r="L4608" s="64">
        <v>1</v>
      </c>
      <c r="M4608" s="65">
        <v>366712.2</v>
      </c>
      <c r="N4608" s="87">
        <v>9702217.8000000007</v>
      </c>
      <c r="O4608" s="87" t="s">
        <v>1228</v>
      </c>
      <c r="P4608" s="87" t="str">
        <f>VLOOKUP(CENSO[[#This Row],[DAP (cm)]],CD[],2,TRUE)</f>
        <v>TORA</v>
      </c>
      <c r="Q4608" s="87" t="str">
        <f>VLOOKUP(CENSO[[#This Row],[DAP (cm)]],DD[],2,TRUE)</f>
        <v>90├ 100</v>
      </c>
      <c r="R4608" s="87" t="str" cm="1">
        <f t="array" ref="R4608">INDEX(_xlfn.TEXTSPLIT(CENSO[[#This Row],[NOME CIENTIFICO]]," "),1)</f>
        <v>Tachigali</v>
      </c>
      <c r="S4608" s="98" t="s">
        <v>1004</v>
      </c>
      <c r="T4608" s="87">
        <f>_xlfn.MINIFS(CENSO[DAP (cm)],CENSO[NOME CIENTIFICO],CENSO[[#This Row],[NOME CIENTIFICO]])</f>
        <v>39.152116000606256</v>
      </c>
      <c r="U46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08" s="87" t="str">
        <f>IF(CENSO[[#This Row],[DAP (cm)]]&lt;CENSO[[#This Row],[DMCE (cm)]],"DAP &lt; DMCE","DAP ≥ DMCE")</f>
        <v>DAP ≥ DMCE</v>
      </c>
      <c r="W4608" s="87" t="str">
        <f>IF(CENSO[[#This Row],[DAP (cm)]]&gt;200, "Superior", "Inferior")</f>
        <v>Inferior</v>
      </c>
      <c r="X4608" s="87" t="str">
        <f>VLOOKUP(CENSO[[#This Row],[NOME COMUM]],ESPECIES[],4,FALSE)</f>
        <v>Não</v>
      </c>
      <c r="Y4608" s="87" t="str">
        <f>IF(IFERROR(VLOOKUP(CENSO[[#This Row],[NOME COMUM]],COMERCIAIS[],2, FALSE), "Não") &lt;&gt; "Não", "Sim", "Não")</f>
        <v>Sim</v>
      </c>
      <c r="Z4608" s="133">
        <f>CENSO[[#This Row],[g (m²)]]/SUM(AEEF[AEEF-UT])</f>
        <v>1.3640425733108519E-3</v>
      </c>
      <c r="AA4608" s="133">
        <f>CENSO[[#This Row],[v (m³)]]/SUM(AEEF[AEEF-UT])</f>
        <v>1.4322447019763946E-2</v>
      </c>
    </row>
    <row r="4609" spans="1:27" ht="14">
      <c r="A4609" s="86">
        <v>1</v>
      </c>
      <c r="B4609" s="86">
        <v>2</v>
      </c>
      <c r="C4609" s="63">
        <v>126</v>
      </c>
      <c r="D4609" s="63">
        <v>4609</v>
      </c>
      <c r="E4609" s="63" t="str">
        <f>VLOOKUP(CENSO[[#This Row],[NOME COMUM]],ESPECIES[],2,FALSE)</f>
        <v>Couratari guianensis Aubl.</v>
      </c>
      <c r="F4609" s="64" t="s">
        <v>6</v>
      </c>
      <c r="G4609" s="64">
        <v>332</v>
      </c>
      <c r="H4609" s="97">
        <f>CENSO[[#This Row],[CAP (cm)]]/PI()</f>
        <v>105.67888221301851</v>
      </c>
      <c r="I4609" s="64">
        <v>24</v>
      </c>
      <c r="J4609" s="96">
        <f>(PI()*(CENSO[[#This Row],[DAP (cm)]]^2))/40000</f>
        <v>0.87713472236805379</v>
      </c>
      <c r="K4609" s="96">
        <f>CENSO[[#This Row],[g (m²)]]*CENSO[[#This Row],[H (m)]]*0.7</f>
        <v>14.735863335783304</v>
      </c>
      <c r="L4609" s="64">
        <v>1</v>
      </c>
      <c r="M4609" s="65">
        <v>366717.7</v>
      </c>
      <c r="N4609" s="87">
        <v>9702226.1999999899</v>
      </c>
      <c r="O4609" s="87" t="s">
        <v>1228</v>
      </c>
      <c r="P4609" s="87" t="str">
        <f>VLOOKUP(CENSO[[#This Row],[DAP (cm)]],CD[],2,TRUE)</f>
        <v>TORA</v>
      </c>
      <c r="Q4609" s="87" t="str">
        <f>VLOOKUP(CENSO[[#This Row],[DAP (cm)]],DD[],2,TRUE)</f>
        <v>100├ 110</v>
      </c>
      <c r="R4609" s="87" t="str" cm="1">
        <f t="array" ref="R4609">INDEX(_xlfn.TEXTSPLIT(CENSO[[#This Row],[NOME CIENTIFICO]]," "),1)</f>
        <v>Couratari</v>
      </c>
      <c r="S4609" s="98" t="s">
        <v>1004</v>
      </c>
      <c r="T4609" s="87">
        <f>_xlfn.MINIFS(CENSO[DAP (cm)],CENSO[NOME CIENTIFICO],CENSO[[#This Row],[NOME CIENTIFICO]])</f>
        <v>38.833806114422465</v>
      </c>
      <c r="U46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09" s="87" t="str">
        <f>IF(CENSO[[#This Row],[DAP (cm)]]&lt;CENSO[[#This Row],[DMCE (cm)]],"DAP &lt; DMCE","DAP ≥ DMCE")</f>
        <v>DAP ≥ DMCE</v>
      </c>
      <c r="W4609" s="87" t="str">
        <f>IF(CENSO[[#This Row],[DAP (cm)]]&gt;200, "Superior", "Inferior")</f>
        <v>Inferior</v>
      </c>
      <c r="X4609" s="87" t="str">
        <f>VLOOKUP(CENSO[[#This Row],[NOME COMUM]],ESPECIES[],4,FALSE)</f>
        <v>Não</v>
      </c>
      <c r="Y4609" s="87" t="str">
        <f>IF(IFERROR(VLOOKUP(CENSO[[#This Row],[NOME COMUM]],COMERCIAIS[],2, FALSE), "Não") &lt;&gt; "Não", "Sim", "Não")</f>
        <v>Sim</v>
      </c>
      <c r="Z4609" s="133">
        <f>CENSO[[#This Row],[g (m²)]]/SUM(AEEF[AEEF-UT])</f>
        <v>1.5346714634283842E-3</v>
      </c>
      <c r="AA4609" s="133">
        <f>CENSO[[#This Row],[v (m³)]]/SUM(AEEF[AEEF-UT])</f>
        <v>2.5782480585596856E-2</v>
      </c>
    </row>
    <row r="4610" spans="1:27" ht="14">
      <c r="A4610" s="86">
        <v>1</v>
      </c>
      <c r="B4610" s="86">
        <v>2</v>
      </c>
      <c r="C4610" s="63">
        <v>126</v>
      </c>
      <c r="D4610" s="63">
        <v>4610</v>
      </c>
      <c r="E4610" s="63" t="str">
        <f>VLOOKUP(CENSO[[#This Row],[NOME COMUM]],ESPECIES[],2,FALSE)</f>
        <v>Ocotea cymbarum Kunth</v>
      </c>
      <c r="F4610" s="64" t="s">
        <v>11</v>
      </c>
      <c r="G4610" s="64">
        <v>202</v>
      </c>
      <c r="H4610" s="97">
        <f>CENSO[[#This Row],[CAP (cm)]]/PI()</f>
        <v>64.298597009125714</v>
      </c>
      <c r="I4610" s="64">
        <v>20</v>
      </c>
      <c r="J4610" s="96">
        <f>(PI()*(CENSO[[#This Row],[DAP (cm)]]^2))/40000</f>
        <v>0.3247079148960848</v>
      </c>
      <c r="K4610" s="96">
        <f>CENSO[[#This Row],[g (m²)]]*CENSO[[#This Row],[H (m)]]*0.7</f>
        <v>4.5459108085451865</v>
      </c>
      <c r="L4610" s="64">
        <v>1</v>
      </c>
      <c r="M4610" s="65">
        <v>366729.59999999899</v>
      </c>
      <c r="N4610" s="87">
        <v>9702231.6999999899</v>
      </c>
      <c r="O4610" s="87" t="s">
        <v>1228</v>
      </c>
      <c r="P4610" s="87" t="str">
        <f>VLOOKUP(CENSO[[#This Row],[DAP (cm)]],CD[],2,TRUE)</f>
        <v>TORA</v>
      </c>
      <c r="Q4610" s="87" t="str">
        <f>VLOOKUP(CENSO[[#This Row],[DAP (cm)]],DD[],2,TRUE)</f>
        <v>60├ 70</v>
      </c>
      <c r="R4610" s="87" t="str" cm="1">
        <f t="array" ref="R4610">INDEX(_xlfn.TEXTSPLIT(CENSO[[#This Row],[NOME CIENTIFICO]]," "),1)</f>
        <v>Ocotea</v>
      </c>
      <c r="S4610" s="98" t="s">
        <v>1004</v>
      </c>
      <c r="T4610" s="87">
        <f>_xlfn.MINIFS(CENSO[DAP (cm)],CENSO[NOME CIENTIFICO],CENSO[[#This Row],[NOME CIENTIFICO]])</f>
        <v>39.470425886790046</v>
      </c>
      <c r="U46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10" s="87" t="str">
        <f>IF(CENSO[[#This Row],[DAP (cm)]]&lt;CENSO[[#This Row],[DMCE (cm)]],"DAP &lt; DMCE","DAP ≥ DMCE")</f>
        <v>DAP ≥ DMCE</v>
      </c>
      <c r="W4610" s="87" t="str">
        <f>IF(CENSO[[#This Row],[DAP (cm)]]&gt;200, "Superior", "Inferior")</f>
        <v>Inferior</v>
      </c>
      <c r="X4610" s="87" t="str">
        <f>VLOOKUP(CENSO[[#This Row],[NOME COMUM]],ESPECIES[],4,FALSE)</f>
        <v>Não</v>
      </c>
      <c r="Y4610" s="87" t="str">
        <f>IF(IFERROR(VLOOKUP(CENSO[[#This Row],[NOME COMUM]],COMERCIAIS[],2, FALSE), "Não") &lt;&gt; "Não", "Sim", "Não")</f>
        <v>Sim</v>
      </c>
      <c r="Z4610" s="133">
        <f>CENSO[[#This Row],[g (m²)]]/SUM(AEEF[AEEF-UT])</f>
        <v>5.681224995802345E-4</v>
      </c>
      <c r="AA4610" s="133">
        <f>CENSO[[#This Row],[v (m³)]]/SUM(AEEF[AEEF-UT])</f>
        <v>7.9537149941232808E-3</v>
      </c>
    </row>
    <row r="4611" spans="1:27" ht="14">
      <c r="A4611" s="86">
        <v>1</v>
      </c>
      <c r="B4611" s="86">
        <v>2</v>
      </c>
      <c r="C4611" s="63">
        <v>126</v>
      </c>
      <c r="D4611" s="63">
        <v>4611</v>
      </c>
      <c r="E4611" s="63" t="str">
        <f>VLOOKUP(CENSO[[#This Row],[NOME COMUM]],ESPECIES[],2,FALSE)</f>
        <v>Couratari guianensis Aubl.</v>
      </c>
      <c r="F4611" s="64" t="s">
        <v>6</v>
      </c>
      <c r="G4611" s="64">
        <v>201</v>
      </c>
      <c r="H4611" s="97">
        <f>CENSO[[#This Row],[CAP (cm)]]/PI()</f>
        <v>63.980287122941931</v>
      </c>
      <c r="I4611" s="64">
        <v>22</v>
      </c>
      <c r="J4611" s="96">
        <f>(PI()*(CENSO[[#This Row],[DAP (cm)]]^2))/40000</f>
        <v>0.32150094279278324</v>
      </c>
      <c r="K4611" s="96">
        <f>CENSO[[#This Row],[g (m²)]]*CENSO[[#This Row],[H (m)]]*0.7</f>
        <v>4.9511145190088621</v>
      </c>
      <c r="L4611" s="64">
        <v>1</v>
      </c>
      <c r="M4611" s="65">
        <v>366761.2</v>
      </c>
      <c r="N4611" s="87">
        <v>9702316.1999999899</v>
      </c>
      <c r="O4611" s="87" t="s">
        <v>1228</v>
      </c>
      <c r="P4611" s="87" t="str">
        <f>VLOOKUP(CENSO[[#This Row],[DAP (cm)]],CD[],2,TRUE)</f>
        <v>TORA</v>
      </c>
      <c r="Q4611" s="87" t="str">
        <f>VLOOKUP(CENSO[[#This Row],[DAP (cm)]],DD[],2,TRUE)</f>
        <v>60├ 70</v>
      </c>
      <c r="R4611" s="87" t="str" cm="1">
        <f t="array" ref="R4611">INDEX(_xlfn.TEXTSPLIT(CENSO[[#This Row],[NOME CIENTIFICO]]," "),1)</f>
        <v>Couratari</v>
      </c>
      <c r="S4611" s="98" t="s">
        <v>1004</v>
      </c>
      <c r="T4611" s="87">
        <f>_xlfn.MINIFS(CENSO[DAP (cm)],CENSO[NOME CIENTIFICO],CENSO[[#This Row],[NOME CIENTIFICO]])</f>
        <v>38.833806114422465</v>
      </c>
      <c r="U46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11" s="87" t="str">
        <f>IF(CENSO[[#This Row],[DAP (cm)]]&lt;CENSO[[#This Row],[DMCE (cm)]],"DAP &lt; DMCE","DAP ≥ DMCE")</f>
        <v>DAP ≥ DMCE</v>
      </c>
      <c r="W4611" s="87" t="str">
        <f>IF(CENSO[[#This Row],[DAP (cm)]]&gt;200, "Superior", "Inferior")</f>
        <v>Inferior</v>
      </c>
      <c r="X4611" s="87" t="str">
        <f>VLOOKUP(CENSO[[#This Row],[NOME COMUM]],ESPECIES[],4,FALSE)</f>
        <v>Não</v>
      </c>
      <c r="Y4611" s="87" t="str">
        <f>IF(IFERROR(VLOOKUP(CENSO[[#This Row],[NOME COMUM]],COMERCIAIS[],2, FALSE), "Não") &lt;&gt; "Não", "Sim", "Não")</f>
        <v>Sim</v>
      </c>
      <c r="Z4611" s="133">
        <f>CENSO[[#This Row],[g (m²)]]/SUM(AEEF[AEEF-UT])</f>
        <v>5.6251144754291399E-4</v>
      </c>
      <c r="AA4611" s="133">
        <f>CENSO[[#This Row],[v (m³)]]/SUM(AEEF[AEEF-UT])</f>
        <v>8.6626762921608747E-3</v>
      </c>
    </row>
    <row r="4612" spans="1:27" ht="14">
      <c r="A4612" s="86">
        <v>1</v>
      </c>
      <c r="B4612" s="86">
        <v>2</v>
      </c>
      <c r="C4612" s="63">
        <v>126</v>
      </c>
      <c r="D4612" s="63">
        <v>4612</v>
      </c>
      <c r="E4612" s="63" t="str">
        <f>VLOOKUP(CENSO[[#This Row],[NOME COMUM]],ESPECIES[],2,FALSE)</f>
        <v>Couratari guianensis Aubl.</v>
      </c>
      <c r="F4612" s="64" t="s">
        <v>6</v>
      </c>
      <c r="G4612" s="64">
        <v>123</v>
      </c>
      <c r="H4612" s="97">
        <f>CENSO[[#This Row],[CAP (cm)]]/PI()</f>
        <v>39.152116000606256</v>
      </c>
      <c r="I4612" s="64">
        <v>18</v>
      </c>
      <c r="J4612" s="96">
        <f>(PI()*(CENSO[[#This Row],[DAP (cm)]]^2))/40000</f>
        <v>0.12039275670186424</v>
      </c>
      <c r="K4612" s="96">
        <f>CENSO[[#This Row],[g (m²)]]*CENSO[[#This Row],[H (m)]]*0.7</f>
        <v>1.5169487344434893</v>
      </c>
      <c r="L4612" s="64">
        <v>1</v>
      </c>
      <c r="M4612" s="65">
        <v>366793.59999999899</v>
      </c>
      <c r="N4612" s="87">
        <v>9702384.9000000004</v>
      </c>
      <c r="O4612" s="98" t="s">
        <v>1225</v>
      </c>
      <c r="P4612" s="87" t="str">
        <f>VLOOKUP(CENSO[[#This Row],[DAP (cm)]],CD[],2,TRUE)</f>
        <v>TORETE</v>
      </c>
      <c r="Q4612" s="87" t="str">
        <f>VLOOKUP(CENSO[[#This Row],[DAP (cm)]],DD[],2,TRUE)</f>
        <v>30├ 40</v>
      </c>
      <c r="R4612" s="87" t="str" cm="1">
        <f t="array" ref="R4612">INDEX(_xlfn.TEXTSPLIT(CENSO[[#This Row],[NOME CIENTIFICO]]," "),1)</f>
        <v>Couratari</v>
      </c>
      <c r="S4612" s="98" t="s">
        <v>1004</v>
      </c>
      <c r="T4612" s="87">
        <f>_xlfn.MINIFS(CENSO[DAP (cm)],CENSO[NOME CIENTIFICO],CENSO[[#This Row],[NOME CIENTIFICO]])</f>
        <v>38.833806114422465</v>
      </c>
      <c r="U46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12" s="87" t="str">
        <f>IF(CENSO[[#This Row],[DAP (cm)]]&lt;CENSO[[#This Row],[DMCE (cm)]],"DAP &lt; DMCE","DAP ≥ DMCE")</f>
        <v>DAP &lt; DMCE</v>
      </c>
      <c r="W4612" s="87" t="str">
        <f>IF(CENSO[[#This Row],[DAP (cm)]]&gt;200, "Superior", "Inferior")</f>
        <v>Inferior</v>
      </c>
      <c r="X4612" s="87" t="str">
        <f>VLOOKUP(CENSO[[#This Row],[NOME COMUM]],ESPECIES[],4,FALSE)</f>
        <v>Não</v>
      </c>
      <c r="Y4612" s="87" t="str">
        <f>IF(IFERROR(VLOOKUP(CENSO[[#This Row],[NOME COMUM]],COMERCIAIS[],2, FALSE), "Não") &lt;&gt; "Não", "Sim", "Não")</f>
        <v>Sim</v>
      </c>
      <c r="Z4612" s="133">
        <f>CENSO[[#This Row],[g (m²)]]/SUM(AEEF[AEEF-UT])</f>
        <v>2.1064418429931795E-4</v>
      </c>
      <c r="AA4612" s="133">
        <f>CENSO[[#This Row],[v (m³)]]/SUM(AEEF[AEEF-UT])</f>
        <v>2.6541167221714058E-3</v>
      </c>
    </row>
    <row r="4613" spans="1:27" ht="14">
      <c r="A4613" s="86">
        <v>1</v>
      </c>
      <c r="B4613" s="86">
        <v>2</v>
      </c>
      <c r="C4613" s="63">
        <v>126</v>
      </c>
      <c r="D4613" s="63">
        <v>4613</v>
      </c>
      <c r="E4613" s="63" t="str">
        <f>VLOOKUP(CENSO[[#This Row],[NOME COMUM]],ESPECIES[],2,FALSE)</f>
        <v>Brosimum parinarioides Ducke</v>
      </c>
      <c r="F4613" s="64" t="s">
        <v>54</v>
      </c>
      <c r="G4613" s="64">
        <v>272</v>
      </c>
      <c r="H4613" s="97">
        <f>CENSO[[#This Row],[CAP (cm)]]/PI()</f>
        <v>86.580289041991065</v>
      </c>
      <c r="I4613" s="64">
        <v>19</v>
      </c>
      <c r="J4613" s="96">
        <f>(PI()*(CENSO[[#This Row],[DAP (cm)]]^2))/40000</f>
        <v>0.58874596548553915</v>
      </c>
      <c r="K4613" s="96">
        <f>CENSO[[#This Row],[g (m²)]]*CENSO[[#This Row],[H (m)]]*0.7</f>
        <v>7.8303213409576706</v>
      </c>
      <c r="L4613" s="64">
        <v>2</v>
      </c>
      <c r="M4613" s="65">
        <v>366791.4</v>
      </c>
      <c r="N4613" s="87">
        <v>9702391.4000000004</v>
      </c>
      <c r="O4613" s="87" t="s">
        <v>1227</v>
      </c>
      <c r="P4613" s="87" t="str">
        <f>VLOOKUP(CENSO[[#This Row],[DAP (cm)]],CD[],2,TRUE)</f>
        <v>TORA</v>
      </c>
      <c r="Q4613" s="87" t="str">
        <f>VLOOKUP(CENSO[[#This Row],[DAP (cm)]],DD[],2,TRUE)</f>
        <v>80├ 90</v>
      </c>
      <c r="R4613" s="87" t="str" cm="1">
        <f t="array" ref="R4613">INDEX(_xlfn.TEXTSPLIT(CENSO[[#This Row],[NOME CIENTIFICO]]," "),1)</f>
        <v>Brosimum</v>
      </c>
      <c r="S4613" s="98" t="s">
        <v>1004</v>
      </c>
      <c r="T4613" s="87">
        <f>_xlfn.MINIFS(CENSO[DAP (cm)],CENSO[NOME CIENTIFICO],CENSO[[#This Row],[NOME CIENTIFICO]])</f>
        <v>41.38028520389279</v>
      </c>
      <c r="U46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613" s="87" t="str">
        <f>IF(CENSO[[#This Row],[DAP (cm)]]&lt;CENSO[[#This Row],[DMCE (cm)]],"DAP &lt; DMCE","DAP ≥ DMCE")</f>
        <v>DAP ≥ DMCE</v>
      </c>
      <c r="W4613" s="87" t="str">
        <f>IF(CENSO[[#This Row],[DAP (cm)]]&gt;200, "Superior", "Inferior")</f>
        <v>Inferior</v>
      </c>
      <c r="X4613" s="87" t="str">
        <f>VLOOKUP(CENSO[[#This Row],[NOME COMUM]],ESPECIES[],4,FALSE)</f>
        <v>Não</v>
      </c>
      <c r="Y4613" s="87" t="str">
        <f>IF(IFERROR(VLOOKUP(CENSO[[#This Row],[NOME COMUM]],COMERCIAIS[],2, FALSE), "Não") &lt;&gt; "Não", "Sim", "Não")</f>
        <v>Não</v>
      </c>
      <c r="Z4613" s="133">
        <f>CENSO[[#This Row],[g (m²)]]/SUM(AEEF[AEEF-UT])</f>
        <v>1.0300944762509574E-3</v>
      </c>
      <c r="AA4613" s="133">
        <f>CENSO[[#This Row],[v (m³)]]/SUM(AEEF[AEEF-UT])</f>
        <v>1.3700256534137733E-2</v>
      </c>
    </row>
    <row r="4614" spans="1:27" ht="14">
      <c r="A4614" s="86">
        <v>1</v>
      </c>
      <c r="B4614" s="86">
        <v>2</v>
      </c>
      <c r="C4614" s="63">
        <v>126</v>
      </c>
      <c r="D4614" s="63">
        <v>4614</v>
      </c>
      <c r="E4614" s="63" t="str">
        <f>VLOOKUP(CENSO[[#This Row],[NOME COMUM]],ESPECIES[],2,FALSE)</f>
        <v>Aspidosperma spruceanum Benth. ex Müll.Arg.</v>
      </c>
      <c r="F4614" s="64" t="s">
        <v>62</v>
      </c>
      <c r="G4614" s="64">
        <v>186</v>
      </c>
      <c r="H4614" s="97">
        <f>CENSO[[#This Row],[CAP (cm)]]/PI()</f>
        <v>59.205638830185066</v>
      </c>
      <c r="I4614" s="64">
        <v>18</v>
      </c>
      <c r="J4614" s="96">
        <f>(PI()*(CENSO[[#This Row],[DAP (cm)]]^2))/40000</f>
        <v>0.27530622056036053</v>
      </c>
      <c r="K4614" s="96">
        <f>CENSO[[#This Row],[g (m²)]]*CENSO[[#This Row],[H (m)]]*0.7</f>
        <v>3.4688583790605425</v>
      </c>
      <c r="L4614" s="64">
        <v>1</v>
      </c>
      <c r="M4614" s="65">
        <v>366790.59999999899</v>
      </c>
      <c r="N4614" s="87">
        <v>9702398.5</v>
      </c>
      <c r="O4614" s="87" t="s">
        <v>1227</v>
      </c>
      <c r="P4614" s="87" t="str">
        <f>VLOOKUP(CENSO[[#This Row],[DAP (cm)]],CD[],2,TRUE)</f>
        <v>TORA</v>
      </c>
      <c r="Q4614" s="87" t="str">
        <f>VLOOKUP(CENSO[[#This Row],[DAP (cm)]],DD[],2,TRUE)</f>
        <v>50├ 60</v>
      </c>
      <c r="R4614" s="87" t="str" cm="1">
        <f t="array" ref="R4614">INDEX(_xlfn.TEXTSPLIT(CENSO[[#This Row],[NOME CIENTIFICO]]," "),1)</f>
        <v>Aspidosperma</v>
      </c>
      <c r="S4614" s="98" t="s">
        <v>1004</v>
      </c>
      <c r="T4614" s="87">
        <f>_xlfn.MINIFS(CENSO[DAP (cm)],CENSO[NOME CIENTIFICO],CENSO[[#This Row],[NOME CIENTIFICO]])</f>
        <v>41.38028520389279</v>
      </c>
      <c r="U46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614" s="87" t="str">
        <f>IF(CENSO[[#This Row],[DAP (cm)]]&lt;CENSO[[#This Row],[DMCE (cm)]],"DAP &lt; DMCE","DAP ≥ DMCE")</f>
        <v>DAP ≥ DMCE</v>
      </c>
      <c r="W4614" s="87" t="str">
        <f>IF(CENSO[[#This Row],[DAP (cm)]]&gt;200, "Superior", "Inferior")</f>
        <v>Inferior</v>
      </c>
      <c r="X4614" s="87" t="str">
        <f>VLOOKUP(CENSO[[#This Row],[NOME COMUM]],ESPECIES[],4,FALSE)</f>
        <v>Não</v>
      </c>
      <c r="Y4614" s="87" t="str">
        <f>IF(IFERROR(VLOOKUP(CENSO[[#This Row],[NOME COMUM]],COMERCIAIS[],2, FALSE), "Não") &lt;&gt; "Não", "Sim", "Não")</f>
        <v>Não</v>
      </c>
      <c r="Z4614" s="133">
        <f>CENSO[[#This Row],[g (m²)]]/SUM(AEEF[AEEF-UT])</f>
        <v>4.8168723643460915E-4</v>
      </c>
      <c r="AA4614" s="133">
        <f>CENSO[[#This Row],[v (m³)]]/SUM(AEEF[AEEF-UT])</f>
        <v>6.0692591790760756E-3</v>
      </c>
    </row>
    <row r="4615" spans="1:27" ht="14">
      <c r="A4615" s="86">
        <v>1</v>
      </c>
      <c r="B4615" s="86">
        <v>2</v>
      </c>
      <c r="C4615" s="63">
        <v>126</v>
      </c>
      <c r="D4615" s="63">
        <v>4615</v>
      </c>
      <c r="E4615" s="63" t="str">
        <f>VLOOKUP(CENSO[[#This Row],[NOME COMUM]],ESPECIES[],2,FALSE)</f>
        <v>Couratari guianensis Aubl.</v>
      </c>
      <c r="F4615" s="64" t="s">
        <v>6</v>
      </c>
      <c r="G4615" s="64">
        <v>157</v>
      </c>
      <c r="H4615" s="97">
        <f>CENSO[[#This Row],[CAP (cm)]]/PI()</f>
        <v>49.974652130855141</v>
      </c>
      <c r="I4615" s="64">
        <v>17</v>
      </c>
      <c r="J4615" s="96">
        <f>(PI()*(CENSO[[#This Row],[DAP (cm)]]^2))/40000</f>
        <v>0.19615050961360647</v>
      </c>
      <c r="K4615" s="96">
        <f>CENSO[[#This Row],[g (m²)]]*CENSO[[#This Row],[H (m)]]*0.7</f>
        <v>2.3341910644019168</v>
      </c>
      <c r="L4615" s="64">
        <v>1</v>
      </c>
      <c r="M4615" s="65">
        <v>366797.4</v>
      </c>
      <c r="N4615" s="87">
        <v>9702400.8000000007</v>
      </c>
      <c r="O4615" s="98" t="s">
        <v>1225</v>
      </c>
      <c r="P4615" s="87" t="str">
        <f>VLOOKUP(CENSO[[#This Row],[DAP (cm)]],CD[],2,TRUE)</f>
        <v>TORETE</v>
      </c>
      <c r="Q4615" s="87" t="str">
        <f>VLOOKUP(CENSO[[#This Row],[DAP (cm)]],DD[],2,TRUE)</f>
        <v>40├ 50</v>
      </c>
      <c r="R4615" s="87" t="str" cm="1">
        <f t="array" ref="R4615">INDEX(_xlfn.TEXTSPLIT(CENSO[[#This Row],[NOME CIENTIFICO]]," "),1)</f>
        <v>Couratari</v>
      </c>
      <c r="S4615" s="98" t="s">
        <v>1004</v>
      </c>
      <c r="T4615" s="87">
        <f>_xlfn.MINIFS(CENSO[DAP (cm)],CENSO[NOME CIENTIFICO],CENSO[[#This Row],[NOME CIENTIFICO]])</f>
        <v>38.833806114422465</v>
      </c>
      <c r="U46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15" s="87" t="str">
        <f>IF(CENSO[[#This Row],[DAP (cm)]]&lt;CENSO[[#This Row],[DMCE (cm)]],"DAP &lt; DMCE","DAP ≥ DMCE")</f>
        <v>DAP &lt; DMCE</v>
      </c>
      <c r="W4615" s="87" t="str">
        <f>IF(CENSO[[#This Row],[DAP (cm)]]&gt;200, "Superior", "Inferior")</f>
        <v>Inferior</v>
      </c>
      <c r="X4615" s="87" t="str">
        <f>VLOOKUP(CENSO[[#This Row],[NOME COMUM]],ESPECIES[],4,FALSE)</f>
        <v>Não</v>
      </c>
      <c r="Y4615" s="87" t="str">
        <f>IF(IFERROR(VLOOKUP(CENSO[[#This Row],[NOME COMUM]],COMERCIAIS[],2, FALSE), "Não") &lt;&gt; "Não", "Sim", "Não")</f>
        <v>Sim</v>
      </c>
      <c r="Z4615" s="133">
        <f>CENSO[[#This Row],[g (m²)]]/SUM(AEEF[AEEF-UT])</f>
        <v>3.4319310587572804E-4</v>
      </c>
      <c r="AA4615" s="133">
        <f>CENSO[[#This Row],[v (m³)]]/SUM(AEEF[AEEF-UT])</f>
        <v>4.0839979599211632E-3</v>
      </c>
    </row>
    <row r="4616" spans="1:27" ht="14">
      <c r="A4616" s="86">
        <v>1</v>
      </c>
      <c r="B4616" s="86">
        <v>2</v>
      </c>
      <c r="C4616" s="63">
        <v>126</v>
      </c>
      <c r="D4616" s="63">
        <v>4616</v>
      </c>
      <c r="E4616" s="63" t="str">
        <f>VLOOKUP(CENSO[[#This Row],[NOME COMUM]],ESPECIES[],2,FALSE)</f>
        <v>Lecythis pisonis Cambess.</v>
      </c>
      <c r="F4616" s="64" t="s">
        <v>9</v>
      </c>
      <c r="G4616" s="64">
        <v>160</v>
      </c>
      <c r="H4616" s="97">
        <f>CENSO[[#This Row],[CAP (cm)]]/PI()</f>
        <v>50.929581789406512</v>
      </c>
      <c r="I4616" s="64">
        <v>16</v>
      </c>
      <c r="J4616" s="96">
        <f>(PI()*(CENSO[[#This Row],[DAP (cm)]]^2))/40000</f>
        <v>0.20371832715762608</v>
      </c>
      <c r="K4616" s="96">
        <f>CENSO[[#This Row],[g (m²)]]*CENSO[[#This Row],[H (m)]]*0.7</f>
        <v>2.2816452641654119</v>
      </c>
      <c r="L4616" s="64">
        <v>2</v>
      </c>
      <c r="M4616" s="65">
        <v>366817.4</v>
      </c>
      <c r="N4616" s="87">
        <v>9702411.6999999899</v>
      </c>
      <c r="O4616" s="87" t="s">
        <v>1228</v>
      </c>
      <c r="P4616" s="87" t="str">
        <f>VLOOKUP(CENSO[[#This Row],[DAP (cm)]],CD[],2,TRUE)</f>
        <v>TORA</v>
      </c>
      <c r="Q4616" s="87" t="str">
        <f>VLOOKUP(CENSO[[#This Row],[DAP (cm)]],DD[],2,TRUE)</f>
        <v>50├ 60</v>
      </c>
      <c r="R4616" s="87" t="str" cm="1">
        <f t="array" ref="R4616">INDEX(_xlfn.TEXTSPLIT(CENSO[[#This Row],[NOME CIENTIFICO]]," "),1)</f>
        <v>Lecythis</v>
      </c>
      <c r="S4616" s="98" t="s">
        <v>1004</v>
      </c>
      <c r="T4616" s="87">
        <f>_xlfn.MINIFS(CENSO[DAP (cm)],CENSO[NOME CIENTIFICO],CENSO[[#This Row],[NOME CIENTIFICO]])</f>
        <v>40.743665431525208</v>
      </c>
      <c r="U46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50.743665431525208</v>
      </c>
      <c r="V4616" s="87" t="str">
        <f>IF(CENSO[[#This Row],[DAP (cm)]]&lt;CENSO[[#This Row],[DMCE (cm)]],"DAP &lt; DMCE","DAP ≥ DMCE")</f>
        <v>DAP ≥ DMCE</v>
      </c>
      <c r="W4616" s="87" t="str">
        <f>IF(CENSO[[#This Row],[DAP (cm)]]&gt;200, "Superior", "Inferior")</f>
        <v>Inferior</v>
      </c>
      <c r="X4616" s="87" t="str">
        <f>VLOOKUP(CENSO[[#This Row],[NOME COMUM]],ESPECIES[],4,FALSE)</f>
        <v>Não</v>
      </c>
      <c r="Y4616" s="87" t="str">
        <f>IF(IFERROR(VLOOKUP(CENSO[[#This Row],[NOME COMUM]],COMERCIAIS[],2, FALSE), "Não") &lt;&gt; "Não", "Sim", "Não")</f>
        <v>Sim</v>
      </c>
      <c r="Z4616" s="133">
        <f>CENSO[[#This Row],[g (m²)]]/SUM(AEEF[AEEF-UT])</f>
        <v>3.5643407482732108E-4</v>
      </c>
      <c r="AA4616" s="133">
        <f>CENSO[[#This Row],[v (m³)]]/SUM(AEEF[AEEF-UT])</f>
        <v>3.9920616380659957E-3</v>
      </c>
    </row>
    <row r="4617" spans="1:27" ht="14">
      <c r="A4617" s="86">
        <v>1</v>
      </c>
      <c r="B4617" s="86">
        <v>2</v>
      </c>
      <c r="C4617" s="63">
        <v>126</v>
      </c>
      <c r="D4617" s="63">
        <v>4617</v>
      </c>
      <c r="E4617" s="63" t="str">
        <f>VLOOKUP(CENSO[[#This Row],[NOME COMUM]],ESPECIES[],2,FALSE)</f>
        <v>Couratari guianensis Aubl.</v>
      </c>
      <c r="F4617" s="64" t="s">
        <v>6</v>
      </c>
      <c r="G4617" s="64">
        <v>500</v>
      </c>
      <c r="H4617" s="97">
        <f>CENSO[[#This Row],[CAP (cm)]]/PI()</f>
        <v>159.15494309189535</v>
      </c>
      <c r="I4617" s="64">
        <v>23</v>
      </c>
      <c r="J4617" s="96">
        <f>(PI()*(CENSO[[#This Row],[DAP (cm)]]^2))/40000</f>
        <v>1.9894367886486919</v>
      </c>
      <c r="K4617" s="96">
        <f>CENSO[[#This Row],[g (m²)]]*CENSO[[#This Row],[H (m)]]*0.7</f>
        <v>32.029932297243938</v>
      </c>
      <c r="L4617" s="64">
        <v>1</v>
      </c>
      <c r="M4617" s="65">
        <v>366837.09999999899</v>
      </c>
      <c r="N4617" s="87">
        <v>9702522.4000000004</v>
      </c>
      <c r="O4617" s="87" t="s">
        <v>1228</v>
      </c>
      <c r="P4617" s="87" t="str">
        <f>VLOOKUP(CENSO[[#This Row],[DAP (cm)]],CD[],2,TRUE)</f>
        <v>TORA</v>
      </c>
      <c r="Q4617" s="87" t="str">
        <f>VLOOKUP(CENSO[[#This Row],[DAP (cm)]],DD[],2,TRUE)</f>
        <v>150├ 160</v>
      </c>
      <c r="R4617" s="87" t="str" cm="1">
        <f t="array" ref="R4617">INDEX(_xlfn.TEXTSPLIT(CENSO[[#This Row],[NOME CIENTIFICO]]," "),1)</f>
        <v>Couratari</v>
      </c>
      <c r="S4617" s="98" t="s">
        <v>1004</v>
      </c>
      <c r="T4617" s="87">
        <f>_xlfn.MINIFS(CENSO[DAP (cm)],CENSO[NOME CIENTIFICO],CENSO[[#This Row],[NOME CIENTIFICO]])</f>
        <v>38.833806114422465</v>
      </c>
      <c r="U46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17" s="87" t="str">
        <f>IF(CENSO[[#This Row],[DAP (cm)]]&lt;CENSO[[#This Row],[DMCE (cm)]],"DAP &lt; DMCE","DAP ≥ DMCE")</f>
        <v>DAP ≥ DMCE</v>
      </c>
      <c r="W4617" s="87" t="str">
        <f>IF(CENSO[[#This Row],[DAP (cm)]]&gt;200, "Superior", "Inferior")</f>
        <v>Inferior</v>
      </c>
      <c r="X4617" s="87" t="str">
        <f>VLOOKUP(CENSO[[#This Row],[NOME COMUM]],ESPECIES[],4,FALSE)</f>
        <v>Não</v>
      </c>
      <c r="Y4617" s="87" t="str">
        <f>IF(IFERROR(VLOOKUP(CENSO[[#This Row],[NOME COMUM]],COMERCIAIS[],2, FALSE), "Não") &lt;&gt; "Não", "Sim", "Não")</f>
        <v>Sim</v>
      </c>
      <c r="Z4617" s="133">
        <f>CENSO[[#This Row],[g (m²)]]/SUM(AEEF[AEEF-UT])</f>
        <v>3.4808015119855568E-3</v>
      </c>
      <c r="AA4617" s="133">
        <f>CENSO[[#This Row],[v (m³)]]/SUM(AEEF[AEEF-UT])</f>
        <v>5.6040904342967462E-2</v>
      </c>
    </row>
    <row r="4618" spans="1:27" ht="14">
      <c r="A4618" s="86">
        <v>1</v>
      </c>
      <c r="B4618" s="86">
        <v>2</v>
      </c>
      <c r="C4618" s="63">
        <v>126</v>
      </c>
      <c r="D4618" s="63">
        <v>4618</v>
      </c>
      <c r="E4618" s="63" t="str">
        <f>VLOOKUP(CENSO[[#This Row],[NOME COMUM]],ESPECIES[],2,FALSE)</f>
        <v>Cedrelinga catenaeformis Ducke</v>
      </c>
      <c r="F4618" s="64" t="s">
        <v>71</v>
      </c>
      <c r="G4618" s="64">
        <v>442</v>
      </c>
      <c r="H4618" s="97">
        <f>CENSO[[#This Row],[CAP (cm)]]/PI()</f>
        <v>140.69296969323548</v>
      </c>
      <c r="I4618" s="64">
        <v>20</v>
      </c>
      <c r="J4618" s="96">
        <f>(PI()*(CENSO[[#This Row],[DAP (cm)]]^2))/40000</f>
        <v>1.5546573151102521</v>
      </c>
      <c r="K4618" s="96">
        <f>CENSO[[#This Row],[g (m²)]]*CENSO[[#This Row],[H (m)]]*0.7</f>
        <v>21.765202411543527</v>
      </c>
      <c r="L4618" s="64">
        <v>1</v>
      </c>
      <c r="M4618" s="65">
        <v>366955.9</v>
      </c>
      <c r="N4618" s="87">
        <v>9702761.3000000007</v>
      </c>
      <c r="O4618" s="87" t="s">
        <v>1228</v>
      </c>
      <c r="P4618" s="87" t="str">
        <f>VLOOKUP(CENSO[[#This Row],[DAP (cm)]],CD[],2,TRUE)</f>
        <v>TORA</v>
      </c>
      <c r="Q4618" s="87" t="str">
        <f>VLOOKUP(CENSO[[#This Row],[DAP (cm)]],DD[],2,TRUE)</f>
        <v>140├ 150</v>
      </c>
      <c r="R4618" s="87" t="str" cm="1">
        <f t="array" ref="R4618">INDEX(_xlfn.TEXTSPLIT(CENSO[[#This Row],[NOME CIENTIFICO]]," "),1)</f>
        <v>Cedrelinga</v>
      </c>
      <c r="S4618" s="98" t="s">
        <v>1004</v>
      </c>
      <c r="T4618" s="87">
        <f>_xlfn.MINIFS(CENSO[DAP (cm)],CENSO[NOME CIENTIFICO],CENSO[[#This Row],[NOME CIENTIFICO]])</f>
        <v>38.515496228238675</v>
      </c>
      <c r="U46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18" s="87" t="str">
        <f>IF(CENSO[[#This Row],[DAP (cm)]]&lt;CENSO[[#This Row],[DMCE (cm)]],"DAP &lt; DMCE","DAP ≥ DMCE")</f>
        <v>DAP ≥ DMCE</v>
      </c>
      <c r="W4618" s="87" t="str">
        <f>IF(CENSO[[#This Row],[DAP (cm)]]&gt;200, "Superior", "Inferior")</f>
        <v>Inferior</v>
      </c>
      <c r="X4618" s="87" t="str">
        <f>VLOOKUP(CENSO[[#This Row],[NOME COMUM]],ESPECIES[],4,FALSE)</f>
        <v>Não</v>
      </c>
      <c r="Y4618" s="87" t="str">
        <f>IF(IFERROR(VLOOKUP(CENSO[[#This Row],[NOME COMUM]],COMERCIAIS[],2, FALSE), "Não") &lt;&gt; "Não", "Sim", "Não")</f>
        <v>Sim</v>
      </c>
      <c r="Z4618" s="133">
        <f>CENSO[[#This Row],[g (m²)]]/SUM(AEEF[AEEF-UT])</f>
        <v>2.7200932263501849E-3</v>
      </c>
      <c r="AA4618" s="133">
        <f>CENSO[[#This Row],[v (m³)]]/SUM(AEEF[AEEF-UT])</f>
        <v>3.8081305168902589E-2</v>
      </c>
    </row>
    <row r="4619" spans="1:27" ht="14">
      <c r="A4619" s="86">
        <v>1</v>
      </c>
      <c r="B4619" s="86">
        <v>2</v>
      </c>
      <c r="C4619" s="63">
        <v>126</v>
      </c>
      <c r="D4619" s="63">
        <v>4619</v>
      </c>
      <c r="E4619" s="63" t="str">
        <f>VLOOKUP(CENSO[[#This Row],[NOME COMUM]],ESPECIES[],2,FALSE)</f>
        <v>Piptadenia suaveolens Miq.</v>
      </c>
      <c r="F4619" s="64" t="s">
        <v>22</v>
      </c>
      <c r="G4619" s="64">
        <v>159</v>
      </c>
      <c r="H4619" s="97">
        <f>CENSO[[#This Row],[CAP (cm)]]/PI()</f>
        <v>50.611271903222722</v>
      </c>
      <c r="I4619" s="64">
        <v>13</v>
      </c>
      <c r="J4619" s="96">
        <f>(PI()*(CENSO[[#This Row],[DAP (cm)]]^2))/40000</f>
        <v>0.20117980581531036</v>
      </c>
      <c r="K4619" s="96">
        <f>CENSO[[#This Row],[g (m²)]]*CENSO[[#This Row],[H (m)]]*0.7</f>
        <v>1.8307362329193242</v>
      </c>
      <c r="L4619" s="64">
        <v>1</v>
      </c>
      <c r="M4619" s="65">
        <v>366961.5</v>
      </c>
      <c r="N4619" s="87">
        <v>9702778.5</v>
      </c>
      <c r="O4619" s="87" t="s">
        <v>1228</v>
      </c>
      <c r="P4619" s="87" t="str">
        <f>VLOOKUP(CENSO[[#This Row],[DAP (cm)]],CD[],2,TRUE)</f>
        <v>TORA</v>
      </c>
      <c r="Q4619" s="87" t="str">
        <f>VLOOKUP(CENSO[[#This Row],[DAP (cm)]],DD[],2,TRUE)</f>
        <v>50├ 60</v>
      </c>
      <c r="R4619" s="87" t="str" cm="1">
        <f t="array" ref="R4619">INDEX(_xlfn.TEXTSPLIT(CENSO[[#This Row],[NOME CIENTIFICO]]," "),1)</f>
        <v>Piptadenia</v>
      </c>
      <c r="S4619" s="98" t="s">
        <v>1004</v>
      </c>
      <c r="T4619" s="87">
        <f>_xlfn.MINIFS(CENSO[DAP (cm)],CENSO[NOME CIENTIFICO],CENSO[[#This Row],[NOME CIENTIFICO]])</f>
        <v>39.788735772973837</v>
      </c>
      <c r="U46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19" s="87" t="str">
        <f>IF(CENSO[[#This Row],[DAP (cm)]]&lt;CENSO[[#This Row],[DMCE (cm)]],"DAP &lt; DMCE","DAP ≥ DMCE")</f>
        <v>DAP ≥ DMCE</v>
      </c>
      <c r="W4619" s="87" t="str">
        <f>IF(CENSO[[#This Row],[DAP (cm)]]&gt;200, "Superior", "Inferior")</f>
        <v>Inferior</v>
      </c>
      <c r="X4619" s="87" t="str">
        <f>VLOOKUP(CENSO[[#This Row],[NOME COMUM]],ESPECIES[],4,FALSE)</f>
        <v>Não</v>
      </c>
      <c r="Y4619" s="87" t="str">
        <f>IF(IFERROR(VLOOKUP(CENSO[[#This Row],[NOME COMUM]],COMERCIAIS[],2, FALSE), "Não") &lt;&gt; "Não", "Sim", "Não")</f>
        <v>Sim</v>
      </c>
      <c r="Z4619" s="133">
        <f>CENSO[[#This Row],[g (m²)]]/SUM(AEEF[AEEF-UT])</f>
        <v>3.5199257209802751E-4</v>
      </c>
      <c r="AA4619" s="133">
        <f>CENSO[[#This Row],[v (m³)]]/SUM(AEEF[AEEF-UT])</f>
        <v>3.2031324060920502E-3</v>
      </c>
    </row>
    <row r="4620" spans="1:27" ht="14">
      <c r="A4620" s="86">
        <v>1</v>
      </c>
      <c r="B4620" s="86">
        <v>2</v>
      </c>
      <c r="C4620" s="63">
        <v>126</v>
      </c>
      <c r="D4620" s="63">
        <v>4620</v>
      </c>
      <c r="E4620" s="63" t="str">
        <f>VLOOKUP(CENSO[[#This Row],[NOME COMUM]],ESPECIES[],2,FALSE)</f>
        <v>Buchenavia capitata (Vahl) Eichler</v>
      </c>
      <c r="F4620" s="64" t="s">
        <v>10</v>
      </c>
      <c r="G4620" s="64">
        <v>307</v>
      </c>
      <c r="H4620" s="97">
        <f>CENSO[[#This Row],[CAP (cm)]]/PI()</f>
        <v>97.721135058423741</v>
      </c>
      <c r="I4620" s="64">
        <v>20</v>
      </c>
      <c r="J4620" s="96">
        <f>(PI()*(CENSO[[#This Row],[DAP (cm)]]^2))/40000</f>
        <v>0.75000971157340224</v>
      </c>
      <c r="K4620" s="96">
        <f>CENSO[[#This Row],[g (m²)]]*CENSO[[#This Row],[H (m)]]*0.7</f>
        <v>10.500135962027631</v>
      </c>
      <c r="L4620" s="64">
        <v>1</v>
      </c>
      <c r="M4620" s="65">
        <v>366984.299999999</v>
      </c>
      <c r="N4620" s="87">
        <v>9702785.5</v>
      </c>
      <c r="O4620" s="87" t="s">
        <v>1227</v>
      </c>
      <c r="P4620" s="87" t="str">
        <f>VLOOKUP(CENSO[[#This Row],[DAP (cm)]],CD[],2,TRUE)</f>
        <v>TORA</v>
      </c>
      <c r="Q4620" s="87" t="str">
        <f>VLOOKUP(CENSO[[#This Row],[DAP (cm)]],DD[],2,TRUE)</f>
        <v>90├ 100</v>
      </c>
      <c r="R4620" s="87" t="str" cm="1">
        <f t="array" ref="R4620">INDEX(_xlfn.TEXTSPLIT(CENSO[[#This Row],[NOME CIENTIFICO]]," "),1)</f>
        <v>Buchenavia</v>
      </c>
      <c r="S4620" s="98" t="s">
        <v>1004</v>
      </c>
      <c r="T4620" s="87">
        <f>_xlfn.MINIFS(CENSO[DAP (cm)],CENSO[NOME CIENTIFICO],CENSO[[#This Row],[NOME CIENTIFICO]])</f>
        <v>41.38028520389279</v>
      </c>
      <c r="U46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620" s="87" t="str">
        <f>IF(CENSO[[#This Row],[DAP (cm)]]&lt;CENSO[[#This Row],[DMCE (cm)]],"DAP &lt; DMCE","DAP ≥ DMCE")</f>
        <v>DAP ≥ DMCE</v>
      </c>
      <c r="W4620" s="87" t="str">
        <f>IF(CENSO[[#This Row],[DAP (cm)]]&gt;200, "Superior", "Inferior")</f>
        <v>Inferior</v>
      </c>
      <c r="X4620" s="87" t="str">
        <f>VLOOKUP(CENSO[[#This Row],[NOME COMUM]],ESPECIES[],4,FALSE)</f>
        <v>Não</v>
      </c>
      <c r="Y4620" s="87" t="str">
        <f>IF(IFERROR(VLOOKUP(CENSO[[#This Row],[NOME COMUM]],COMERCIAIS[],2, FALSE), "Não") &lt;&gt; "Não", "Sim", "Não")</f>
        <v>Não</v>
      </c>
      <c r="Z4620" s="133">
        <f>CENSO[[#This Row],[g (m²)]]/SUM(AEEF[AEEF-UT])</f>
        <v>1.3122482468125069E-3</v>
      </c>
      <c r="AA4620" s="133">
        <f>CENSO[[#This Row],[v (m³)]]/SUM(AEEF[AEEF-UT])</f>
        <v>1.8371475455375097E-2</v>
      </c>
    </row>
    <row r="4621" spans="1:27" ht="14">
      <c r="A4621" s="86">
        <v>1</v>
      </c>
      <c r="B4621" s="86">
        <v>2</v>
      </c>
      <c r="C4621" s="63">
        <v>126</v>
      </c>
      <c r="D4621" s="63">
        <v>4621</v>
      </c>
      <c r="E4621" s="63" t="str">
        <f>VLOOKUP(CENSO[[#This Row],[NOME COMUM]],ESPECIES[],2,FALSE)</f>
        <v>Piptadenia suaveolens Miq.</v>
      </c>
      <c r="F4621" s="64" t="s">
        <v>22</v>
      </c>
      <c r="G4621" s="64">
        <v>214</v>
      </c>
      <c r="H4621" s="97">
        <f>CENSO[[#This Row],[CAP (cm)]]/PI()</f>
        <v>68.118315643331201</v>
      </c>
      <c r="I4621" s="64">
        <v>17</v>
      </c>
      <c r="J4621" s="96">
        <f>(PI()*(CENSO[[#This Row],[DAP (cm)]]^2))/40000</f>
        <v>0.36443298869182189</v>
      </c>
      <c r="K4621" s="96">
        <f>CENSO[[#This Row],[g (m²)]]*CENSO[[#This Row],[H (m)]]*0.7</f>
        <v>4.33675256543268</v>
      </c>
      <c r="L4621" s="64">
        <v>1</v>
      </c>
      <c r="M4621" s="65">
        <v>366999.5</v>
      </c>
      <c r="N4621" s="87">
        <v>9702812.5</v>
      </c>
      <c r="O4621" s="87" t="s">
        <v>1228</v>
      </c>
      <c r="P4621" s="87" t="str">
        <f>VLOOKUP(CENSO[[#This Row],[DAP (cm)]],CD[],2,TRUE)</f>
        <v>TORA</v>
      </c>
      <c r="Q4621" s="87" t="str">
        <f>VLOOKUP(CENSO[[#This Row],[DAP (cm)]],DD[],2,TRUE)</f>
        <v>60├ 70</v>
      </c>
      <c r="R4621" s="87" t="str" cm="1">
        <f t="array" ref="R4621">INDEX(_xlfn.TEXTSPLIT(CENSO[[#This Row],[NOME CIENTIFICO]]," "),1)</f>
        <v>Piptadenia</v>
      </c>
      <c r="S4621" s="98" t="s">
        <v>1004</v>
      </c>
      <c r="T4621" s="87">
        <f>_xlfn.MINIFS(CENSO[DAP (cm)],CENSO[NOME CIENTIFICO],CENSO[[#This Row],[NOME CIENTIFICO]])</f>
        <v>39.788735772973837</v>
      </c>
      <c r="U46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21" s="87" t="str">
        <f>IF(CENSO[[#This Row],[DAP (cm)]]&lt;CENSO[[#This Row],[DMCE (cm)]],"DAP &lt; DMCE","DAP ≥ DMCE")</f>
        <v>DAP ≥ DMCE</v>
      </c>
      <c r="W4621" s="87" t="str">
        <f>IF(CENSO[[#This Row],[DAP (cm)]]&gt;200, "Superior", "Inferior")</f>
        <v>Inferior</v>
      </c>
      <c r="X4621" s="87" t="str">
        <f>VLOOKUP(CENSO[[#This Row],[NOME COMUM]],ESPECIES[],4,FALSE)</f>
        <v>Não</v>
      </c>
      <c r="Y4621" s="87" t="str">
        <f>IF(IFERROR(VLOOKUP(CENSO[[#This Row],[NOME COMUM]],COMERCIAIS[],2, FALSE), "Não") &lt;&gt; "Não", "Sim", "Não")</f>
        <v>Sim</v>
      </c>
      <c r="Z4621" s="133">
        <f>CENSO[[#This Row],[g (m²)]]/SUM(AEEF[AEEF-UT])</f>
        <v>6.3762714417156204E-4</v>
      </c>
      <c r="AA4621" s="133">
        <f>CENSO[[#This Row],[v (m³)]]/SUM(AEEF[AEEF-UT])</f>
        <v>7.5877630156415878E-3</v>
      </c>
    </row>
    <row r="4622" spans="1:27" ht="14">
      <c r="A4622" s="86">
        <v>1</v>
      </c>
      <c r="B4622" s="86">
        <v>2</v>
      </c>
      <c r="C4622" s="63">
        <v>126</v>
      </c>
      <c r="D4622" s="63">
        <v>4622</v>
      </c>
      <c r="E4622" s="63" t="str">
        <f>VLOOKUP(CENSO[[#This Row],[NOME COMUM]],ESPECIES[],2,FALSE)</f>
        <v>Tachigali myrmecophila Ducke</v>
      </c>
      <c r="F4622" s="64" t="s">
        <v>14</v>
      </c>
      <c r="G4622" s="64">
        <v>203</v>
      </c>
      <c r="H4622" s="97">
        <f>CENSO[[#This Row],[CAP (cm)]]/PI()</f>
        <v>64.616906895309512</v>
      </c>
      <c r="I4622" s="64">
        <v>15</v>
      </c>
      <c r="J4622" s="96">
        <f>(PI()*(CENSO[[#This Row],[DAP (cm)]]^2))/40000</f>
        <v>0.32793080249369577</v>
      </c>
      <c r="K4622" s="96">
        <f>CENSO[[#This Row],[g (m²)]]*CENSO[[#This Row],[H (m)]]*0.7</f>
        <v>3.4432734261838056</v>
      </c>
      <c r="L4622" s="64">
        <v>1</v>
      </c>
      <c r="M4622" s="65">
        <v>366991.4</v>
      </c>
      <c r="N4622" s="87">
        <v>9702816.4000000004</v>
      </c>
      <c r="O4622" s="87" t="s">
        <v>1228</v>
      </c>
      <c r="P4622" s="87" t="str">
        <f>VLOOKUP(CENSO[[#This Row],[DAP (cm)]],CD[],2,TRUE)</f>
        <v>TORA</v>
      </c>
      <c r="Q4622" s="87" t="str">
        <f>VLOOKUP(CENSO[[#This Row],[DAP (cm)]],DD[],2,TRUE)</f>
        <v>60├ 70</v>
      </c>
      <c r="R4622" s="87" t="str" cm="1">
        <f t="array" ref="R4622">INDEX(_xlfn.TEXTSPLIT(CENSO[[#This Row],[NOME CIENTIFICO]]," "),1)</f>
        <v>Tachigali</v>
      </c>
      <c r="S4622" s="98" t="s">
        <v>1004</v>
      </c>
      <c r="T4622" s="87">
        <f>_xlfn.MINIFS(CENSO[DAP (cm)],CENSO[NOME CIENTIFICO],CENSO[[#This Row],[NOME CIENTIFICO]])</f>
        <v>39.152116000606256</v>
      </c>
      <c r="U46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22" s="87" t="str">
        <f>IF(CENSO[[#This Row],[DAP (cm)]]&lt;CENSO[[#This Row],[DMCE (cm)]],"DAP &lt; DMCE","DAP ≥ DMCE")</f>
        <v>DAP ≥ DMCE</v>
      </c>
      <c r="W4622" s="87" t="str">
        <f>IF(CENSO[[#This Row],[DAP (cm)]]&gt;200, "Superior", "Inferior")</f>
        <v>Inferior</v>
      </c>
      <c r="X4622" s="87" t="str">
        <f>VLOOKUP(CENSO[[#This Row],[NOME COMUM]],ESPECIES[],4,FALSE)</f>
        <v>Não</v>
      </c>
      <c r="Y4622" s="87" t="str">
        <f>IF(IFERROR(VLOOKUP(CENSO[[#This Row],[NOME COMUM]],COMERCIAIS[],2, FALSE), "Não") &lt;&gt; "Não", "Sim", "Não")</f>
        <v>Sim</v>
      </c>
      <c r="Z4622" s="133">
        <f>CENSO[[#This Row],[g (m²)]]/SUM(AEEF[AEEF-UT])</f>
        <v>5.7376139802965123E-4</v>
      </c>
      <c r="AA4622" s="133">
        <f>CENSO[[#This Row],[v (m³)]]/SUM(AEEF[AEEF-UT])</f>
        <v>6.0244946793113372E-3</v>
      </c>
    </row>
    <row r="4623" spans="1:27" ht="14">
      <c r="A4623" s="86">
        <v>1</v>
      </c>
      <c r="B4623" s="86">
        <v>2</v>
      </c>
      <c r="C4623" s="63">
        <v>126</v>
      </c>
      <c r="D4623" s="63">
        <v>4623</v>
      </c>
      <c r="E4623" s="63" t="str">
        <f>VLOOKUP(CENSO[[#This Row],[NOME COMUM]],ESPECIES[],2,FALSE)</f>
        <v>Apuleia leiocarpa (Vogel) J.F.Macbr.</v>
      </c>
      <c r="F4623" s="64" t="s">
        <v>51</v>
      </c>
      <c r="G4623" s="64">
        <v>327</v>
      </c>
      <c r="H4623" s="97">
        <f>CENSO[[#This Row],[CAP (cm)]]/PI()</f>
        <v>104.08733278209955</v>
      </c>
      <c r="I4623" s="64">
        <v>21</v>
      </c>
      <c r="J4623" s="96">
        <f>(PI()*(CENSO[[#This Row],[DAP (cm)]]^2))/40000</f>
        <v>0.85091394549366373</v>
      </c>
      <c r="K4623" s="96">
        <f>CENSO[[#This Row],[g (m²)]]*CENSO[[#This Row],[H (m)]]*0.7</f>
        <v>12.508434998756858</v>
      </c>
      <c r="L4623" s="64">
        <v>1</v>
      </c>
      <c r="M4623" s="65">
        <v>366984.59999999899</v>
      </c>
      <c r="N4623" s="87">
        <v>9702820.6999999899</v>
      </c>
      <c r="O4623" s="87" t="s">
        <v>1228</v>
      </c>
      <c r="P4623" s="87" t="str">
        <f>VLOOKUP(CENSO[[#This Row],[DAP (cm)]],CD[],2,TRUE)</f>
        <v>TORA</v>
      </c>
      <c r="Q4623" s="87" t="str">
        <f>VLOOKUP(CENSO[[#This Row],[DAP (cm)]],DD[],2,TRUE)</f>
        <v>100├ 110</v>
      </c>
      <c r="R4623" s="87" t="str" cm="1">
        <f t="array" ref="R4623">INDEX(_xlfn.TEXTSPLIT(CENSO[[#This Row],[NOME CIENTIFICO]]," "),1)</f>
        <v>Apuleia</v>
      </c>
      <c r="S4623" s="98" t="s">
        <v>1004</v>
      </c>
      <c r="T4623" s="87">
        <f>_xlfn.MINIFS(CENSO[DAP (cm)],CENSO[NOME CIENTIFICO],CENSO[[#This Row],[NOME CIENTIFICO]])</f>
        <v>39.788735772973837</v>
      </c>
      <c r="U46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23" s="87" t="str">
        <f>IF(CENSO[[#This Row],[DAP (cm)]]&lt;CENSO[[#This Row],[DMCE (cm)]],"DAP &lt; DMCE","DAP ≥ DMCE")</f>
        <v>DAP ≥ DMCE</v>
      </c>
      <c r="W4623" s="87" t="str">
        <f>IF(CENSO[[#This Row],[DAP (cm)]]&gt;200, "Superior", "Inferior")</f>
        <v>Inferior</v>
      </c>
      <c r="X4623" s="87" t="str">
        <f>VLOOKUP(CENSO[[#This Row],[NOME COMUM]],ESPECIES[],4,FALSE)</f>
        <v>Não</v>
      </c>
      <c r="Y4623" s="87" t="str">
        <f>IF(IFERROR(VLOOKUP(CENSO[[#This Row],[NOME COMUM]],COMERCIAIS[],2, FALSE), "Não") &lt;&gt; "Não", "Sim", "Não")</f>
        <v>Sim</v>
      </c>
      <c r="Z4623" s="133">
        <f>CENSO[[#This Row],[g (m²)]]/SUM(AEEF[AEEF-UT])</f>
        <v>1.488794499500414E-3</v>
      </c>
      <c r="AA4623" s="133">
        <f>CENSO[[#This Row],[v (m³)]]/SUM(AEEF[AEEF-UT])</f>
        <v>2.1885279142656089E-2</v>
      </c>
    </row>
    <row r="4624" spans="1:27" ht="14">
      <c r="A4624" s="86">
        <v>1</v>
      </c>
      <c r="B4624" s="86">
        <v>2</v>
      </c>
      <c r="C4624" s="63">
        <v>126</v>
      </c>
      <c r="D4624" s="63">
        <v>4624</v>
      </c>
      <c r="E4624" s="63" t="str">
        <f>VLOOKUP(CENSO[[#This Row],[NOME COMUM]],ESPECIES[],2,FALSE)</f>
        <v>Piptadenia suaveolens Miq.</v>
      </c>
      <c r="F4624" s="64" t="s">
        <v>22</v>
      </c>
      <c r="G4624" s="64">
        <v>170</v>
      </c>
      <c r="H4624" s="97">
        <f>CENSO[[#This Row],[CAP (cm)]]/PI()</f>
        <v>54.112680651244418</v>
      </c>
      <c r="I4624" s="64">
        <v>13</v>
      </c>
      <c r="J4624" s="96">
        <f>(PI()*(CENSO[[#This Row],[DAP (cm)]]^2))/40000</f>
        <v>0.2299788927677888</v>
      </c>
      <c r="K4624" s="96">
        <f>CENSO[[#This Row],[g (m²)]]*CENSO[[#This Row],[H (m)]]*0.7</f>
        <v>2.0928079241868782</v>
      </c>
      <c r="L4624" s="64">
        <v>1</v>
      </c>
      <c r="M4624" s="65">
        <v>367007.09999999899</v>
      </c>
      <c r="N4624" s="87">
        <v>9702848.6999999899</v>
      </c>
      <c r="O4624" s="87" t="s">
        <v>1228</v>
      </c>
      <c r="P4624" s="87" t="str">
        <f>VLOOKUP(CENSO[[#This Row],[DAP (cm)]],CD[],2,TRUE)</f>
        <v>TORA</v>
      </c>
      <c r="Q4624" s="87" t="str">
        <f>VLOOKUP(CENSO[[#This Row],[DAP (cm)]],DD[],2,TRUE)</f>
        <v>50├ 60</v>
      </c>
      <c r="R4624" s="87" t="str" cm="1">
        <f t="array" ref="R4624">INDEX(_xlfn.TEXTSPLIT(CENSO[[#This Row],[NOME CIENTIFICO]]," "),1)</f>
        <v>Piptadenia</v>
      </c>
      <c r="S4624" s="98" t="s">
        <v>1004</v>
      </c>
      <c r="T4624" s="87">
        <f>_xlfn.MINIFS(CENSO[DAP (cm)],CENSO[NOME CIENTIFICO],CENSO[[#This Row],[NOME CIENTIFICO]])</f>
        <v>39.788735772973837</v>
      </c>
      <c r="U46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24" s="87" t="str">
        <f>IF(CENSO[[#This Row],[DAP (cm)]]&lt;CENSO[[#This Row],[DMCE (cm)]],"DAP &lt; DMCE","DAP ≥ DMCE")</f>
        <v>DAP ≥ DMCE</v>
      </c>
      <c r="W4624" s="87" t="str">
        <f>IF(CENSO[[#This Row],[DAP (cm)]]&gt;200, "Superior", "Inferior")</f>
        <v>Inferior</v>
      </c>
      <c r="X4624" s="87" t="str">
        <f>VLOOKUP(CENSO[[#This Row],[NOME COMUM]],ESPECIES[],4,FALSE)</f>
        <v>Não</v>
      </c>
      <c r="Y4624" s="87" t="str">
        <f>IF(IFERROR(VLOOKUP(CENSO[[#This Row],[NOME COMUM]],COMERCIAIS[],2, FALSE), "Não") &lt;&gt; "Não", "Sim", "Não")</f>
        <v>Sim</v>
      </c>
      <c r="Z4624" s="133">
        <f>CENSO[[#This Row],[g (m²)]]/SUM(AEEF[AEEF-UT])</f>
        <v>4.0238065478553035E-4</v>
      </c>
      <c r="AA4624" s="133">
        <f>CENSO[[#This Row],[v (m³)]]/SUM(AEEF[AEEF-UT])</f>
        <v>3.6616639585483265E-3</v>
      </c>
    </row>
    <row r="4625" spans="1:27" ht="14">
      <c r="A4625" s="86">
        <v>1</v>
      </c>
      <c r="B4625" s="86">
        <v>2</v>
      </c>
      <c r="C4625" s="63">
        <v>126</v>
      </c>
      <c r="D4625" s="63">
        <v>4625</v>
      </c>
      <c r="E4625" s="63" t="str">
        <f>VLOOKUP(CENSO[[#This Row],[NOME COMUM]],ESPECIES[],2,FALSE)</f>
        <v>Piptadenia suaveolens Miq.</v>
      </c>
      <c r="F4625" s="64" t="s">
        <v>22</v>
      </c>
      <c r="G4625" s="64">
        <v>180</v>
      </c>
      <c r="H4625" s="97">
        <f>CENSO[[#This Row],[CAP (cm)]]/PI()</f>
        <v>57.295779513082323</v>
      </c>
      <c r="I4625" s="64">
        <v>12</v>
      </c>
      <c r="J4625" s="96">
        <f>(PI()*(CENSO[[#This Row],[DAP (cm)]]^2))/40000</f>
        <v>0.25783100780887047</v>
      </c>
      <c r="K4625" s="96">
        <f>CENSO[[#This Row],[g (m²)]]*CENSO[[#This Row],[H (m)]]*0.7</f>
        <v>2.1657804655945117</v>
      </c>
      <c r="L4625" s="64">
        <v>1</v>
      </c>
      <c r="M4625" s="65">
        <v>367008.09999999899</v>
      </c>
      <c r="N4625" s="87">
        <v>9702852.6999999899</v>
      </c>
      <c r="O4625" s="87" t="s">
        <v>1228</v>
      </c>
      <c r="P4625" s="87" t="str">
        <f>VLOOKUP(CENSO[[#This Row],[DAP (cm)]],CD[],2,TRUE)</f>
        <v>TORA</v>
      </c>
      <c r="Q4625" s="87" t="str">
        <f>VLOOKUP(CENSO[[#This Row],[DAP (cm)]],DD[],2,TRUE)</f>
        <v>50├ 60</v>
      </c>
      <c r="R4625" s="87" t="str" cm="1">
        <f t="array" ref="R4625">INDEX(_xlfn.TEXTSPLIT(CENSO[[#This Row],[NOME CIENTIFICO]]," "),1)</f>
        <v>Piptadenia</v>
      </c>
      <c r="S4625" s="98" t="s">
        <v>1004</v>
      </c>
      <c r="T4625" s="87">
        <f>_xlfn.MINIFS(CENSO[DAP (cm)],CENSO[NOME CIENTIFICO],CENSO[[#This Row],[NOME CIENTIFICO]])</f>
        <v>39.788735772973837</v>
      </c>
      <c r="U46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25" s="87" t="str">
        <f>IF(CENSO[[#This Row],[DAP (cm)]]&lt;CENSO[[#This Row],[DMCE (cm)]],"DAP &lt; DMCE","DAP ≥ DMCE")</f>
        <v>DAP ≥ DMCE</v>
      </c>
      <c r="W4625" s="87" t="str">
        <f>IF(CENSO[[#This Row],[DAP (cm)]]&gt;200, "Superior", "Inferior")</f>
        <v>Inferior</v>
      </c>
      <c r="X4625" s="87" t="str">
        <f>VLOOKUP(CENSO[[#This Row],[NOME COMUM]],ESPECIES[],4,FALSE)</f>
        <v>Não</v>
      </c>
      <c r="Y4625" s="87" t="str">
        <f>IF(IFERROR(VLOOKUP(CENSO[[#This Row],[NOME COMUM]],COMERCIAIS[],2, FALSE), "Não") &lt;&gt; "Não", "Sim", "Não")</f>
        <v>Sim</v>
      </c>
      <c r="Z4625" s="133">
        <f>CENSO[[#This Row],[g (m²)]]/SUM(AEEF[AEEF-UT])</f>
        <v>4.5111187595332813E-4</v>
      </c>
      <c r="AA4625" s="133">
        <f>CENSO[[#This Row],[v (m³)]]/SUM(AEEF[AEEF-UT])</f>
        <v>3.789339758007956E-3</v>
      </c>
    </row>
    <row r="4626" spans="1:27" ht="14">
      <c r="A4626" s="86">
        <v>1</v>
      </c>
      <c r="B4626" s="86">
        <v>2</v>
      </c>
      <c r="C4626" s="63">
        <v>126</v>
      </c>
      <c r="D4626" s="63">
        <v>4626</v>
      </c>
      <c r="E4626" s="63" t="str">
        <f>VLOOKUP(CENSO[[#This Row],[NOME COMUM]],ESPECIES[],2,FALSE)</f>
        <v>Couratari guianensis Aubl.</v>
      </c>
      <c r="F4626" s="64" t="s">
        <v>6</v>
      </c>
      <c r="G4626" s="64">
        <v>173</v>
      </c>
      <c r="H4626" s="97">
        <f>CENSO[[#This Row],[CAP (cm)]]/PI()</f>
        <v>55.067610309795789</v>
      </c>
      <c r="I4626" s="64">
        <v>20</v>
      </c>
      <c r="J4626" s="96">
        <f>(PI()*(CENSO[[#This Row],[DAP (cm)]]^2))/40000</f>
        <v>0.23816741458986682</v>
      </c>
      <c r="K4626" s="96">
        <f>CENSO[[#This Row],[g (m²)]]*CENSO[[#This Row],[H (m)]]*0.7</f>
        <v>3.3343438042581353</v>
      </c>
      <c r="L4626" s="64">
        <v>1</v>
      </c>
      <c r="M4626" s="65">
        <v>367014.9</v>
      </c>
      <c r="N4626" s="87">
        <v>9702857.1999999899</v>
      </c>
      <c r="O4626" s="87" t="s">
        <v>1228</v>
      </c>
      <c r="P4626" s="87" t="str">
        <f>VLOOKUP(CENSO[[#This Row],[DAP (cm)]],CD[],2,TRUE)</f>
        <v>TORA</v>
      </c>
      <c r="Q4626" s="87" t="str">
        <f>VLOOKUP(CENSO[[#This Row],[DAP (cm)]],DD[],2,TRUE)</f>
        <v>50├ 60</v>
      </c>
      <c r="R4626" s="87" t="str" cm="1">
        <f t="array" ref="R4626">INDEX(_xlfn.TEXTSPLIT(CENSO[[#This Row],[NOME CIENTIFICO]]," "),1)</f>
        <v>Couratari</v>
      </c>
      <c r="S4626" s="98" t="s">
        <v>1004</v>
      </c>
      <c r="T4626" s="87">
        <f>_xlfn.MINIFS(CENSO[DAP (cm)],CENSO[NOME CIENTIFICO],CENSO[[#This Row],[NOME CIENTIFICO]])</f>
        <v>38.833806114422465</v>
      </c>
      <c r="U46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26" s="87" t="str">
        <f>IF(CENSO[[#This Row],[DAP (cm)]]&lt;CENSO[[#This Row],[DMCE (cm)]],"DAP &lt; DMCE","DAP ≥ DMCE")</f>
        <v>DAP ≥ DMCE</v>
      </c>
      <c r="W4626" s="87" t="str">
        <f>IF(CENSO[[#This Row],[DAP (cm)]]&gt;200, "Superior", "Inferior")</f>
        <v>Inferior</v>
      </c>
      <c r="X4626" s="87" t="str">
        <f>VLOOKUP(CENSO[[#This Row],[NOME COMUM]],ESPECIES[],4,FALSE)</f>
        <v>Não</v>
      </c>
      <c r="Y4626" s="87" t="str">
        <f>IF(IFERROR(VLOOKUP(CENSO[[#This Row],[NOME COMUM]],COMERCIAIS[],2, FALSE), "Não") &lt;&gt; "Não", "Sim", "Não")</f>
        <v>Sim</v>
      </c>
      <c r="Z4626" s="133">
        <f>CENSO[[#This Row],[g (m²)]]/SUM(AEEF[AEEF-UT])</f>
        <v>4.1670763380886292E-4</v>
      </c>
      <c r="AA4626" s="133">
        <f>CENSO[[#This Row],[v (m³)]]/SUM(AEEF[AEEF-UT])</f>
        <v>5.8339068733240804E-3</v>
      </c>
    </row>
    <row r="4627" spans="1:27" ht="14">
      <c r="A4627" s="86">
        <v>1</v>
      </c>
      <c r="B4627" s="86">
        <v>2</v>
      </c>
      <c r="C4627" s="63">
        <v>126</v>
      </c>
      <c r="D4627" s="63">
        <v>4627</v>
      </c>
      <c r="E4627" s="63" t="str">
        <f>VLOOKUP(CENSO[[#This Row],[NOME COMUM]],ESPECIES[],2,FALSE)</f>
        <v>Brosimum parinarioides Ducke</v>
      </c>
      <c r="F4627" s="64" t="s">
        <v>54</v>
      </c>
      <c r="G4627" s="64">
        <v>340</v>
      </c>
      <c r="H4627" s="97">
        <f>CENSO[[#This Row],[CAP (cm)]]/PI()</f>
        <v>108.22536130248884</v>
      </c>
      <c r="I4627" s="64">
        <v>20</v>
      </c>
      <c r="J4627" s="96">
        <f>(PI()*(CENSO[[#This Row],[DAP (cm)]]^2))/40000</f>
        <v>0.91991557107115518</v>
      </c>
      <c r="K4627" s="96">
        <f>CENSO[[#This Row],[g (m²)]]*CENSO[[#This Row],[H (m)]]*0.7</f>
        <v>12.878817994996171</v>
      </c>
      <c r="L4627" s="64">
        <v>2</v>
      </c>
      <c r="M4627" s="65">
        <v>367047.5</v>
      </c>
      <c r="N4627" s="87">
        <v>9702846.0999999903</v>
      </c>
      <c r="O4627" s="87" t="s">
        <v>1227</v>
      </c>
      <c r="P4627" s="87" t="str">
        <f>VLOOKUP(CENSO[[#This Row],[DAP (cm)]],CD[],2,TRUE)</f>
        <v>TORA</v>
      </c>
      <c r="Q4627" s="87" t="str">
        <f>VLOOKUP(CENSO[[#This Row],[DAP (cm)]],DD[],2,TRUE)</f>
        <v>100├ 110</v>
      </c>
      <c r="R4627" s="87" t="str" cm="1">
        <f t="array" ref="R4627">INDEX(_xlfn.TEXTSPLIT(CENSO[[#This Row],[NOME CIENTIFICO]]," "),1)</f>
        <v>Brosimum</v>
      </c>
      <c r="S4627" s="98" t="s">
        <v>1004</v>
      </c>
      <c r="T4627" s="87">
        <f>_xlfn.MINIFS(CENSO[DAP (cm)],CENSO[NOME CIENTIFICO],CENSO[[#This Row],[NOME CIENTIFICO]])</f>
        <v>41.38028520389279</v>
      </c>
      <c r="U46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627" s="87" t="str">
        <f>IF(CENSO[[#This Row],[DAP (cm)]]&lt;CENSO[[#This Row],[DMCE (cm)]],"DAP &lt; DMCE","DAP ≥ DMCE")</f>
        <v>DAP ≥ DMCE</v>
      </c>
      <c r="W4627" s="87" t="str">
        <f>IF(CENSO[[#This Row],[DAP (cm)]]&gt;200, "Superior", "Inferior")</f>
        <v>Inferior</v>
      </c>
      <c r="X4627" s="87" t="str">
        <f>VLOOKUP(CENSO[[#This Row],[NOME COMUM]],ESPECIES[],4,FALSE)</f>
        <v>Não</v>
      </c>
      <c r="Y4627" s="87" t="str">
        <f>IF(IFERROR(VLOOKUP(CENSO[[#This Row],[NOME COMUM]],COMERCIAIS[],2, FALSE), "Não") &lt;&gt; "Não", "Sim", "Não")</f>
        <v>Não</v>
      </c>
      <c r="Z4627" s="133">
        <f>CENSO[[#This Row],[g (m²)]]/SUM(AEEF[AEEF-UT])</f>
        <v>1.6095226191421214E-3</v>
      </c>
      <c r="AA4627" s="133">
        <f>CENSO[[#This Row],[v (m³)]]/SUM(AEEF[AEEF-UT])</f>
        <v>2.2533316667989696E-2</v>
      </c>
    </row>
    <row r="4628" spans="1:27" ht="14">
      <c r="A4628" s="86">
        <v>1</v>
      </c>
      <c r="B4628" s="86">
        <v>2</v>
      </c>
      <c r="C4628" s="63">
        <v>126</v>
      </c>
      <c r="D4628" s="63">
        <v>4628</v>
      </c>
      <c r="E4628" s="63" t="str">
        <f>VLOOKUP(CENSO[[#This Row],[NOME COMUM]],ESPECIES[],2,FALSE)</f>
        <v>Piptadenia suaveolens Miq.</v>
      </c>
      <c r="F4628" s="64" t="s">
        <v>22</v>
      </c>
      <c r="G4628" s="64">
        <v>471</v>
      </c>
      <c r="H4628" s="97">
        <f>CENSO[[#This Row],[CAP (cm)]]/PI()</f>
        <v>149.9239563925654</v>
      </c>
      <c r="I4628" s="64">
        <v>17</v>
      </c>
      <c r="J4628" s="96">
        <f>(PI()*(CENSO[[#This Row],[DAP (cm)]]^2))/40000</f>
        <v>1.7653545865224576</v>
      </c>
      <c r="K4628" s="96">
        <f>CENSO[[#This Row],[g (m²)]]*CENSO[[#This Row],[H (m)]]*0.7</f>
        <v>21.007719579617241</v>
      </c>
      <c r="L4628" s="64">
        <v>1</v>
      </c>
      <c r="M4628" s="65">
        <v>367094.9</v>
      </c>
      <c r="N4628" s="87">
        <v>9702936.9000000004</v>
      </c>
      <c r="O4628" s="87" t="s">
        <v>1228</v>
      </c>
      <c r="P4628" s="87" t="str">
        <f>VLOOKUP(CENSO[[#This Row],[DAP (cm)]],CD[],2,TRUE)</f>
        <v>TORA</v>
      </c>
      <c r="Q4628" s="87" t="str">
        <f>VLOOKUP(CENSO[[#This Row],[DAP (cm)]],DD[],2,TRUE)</f>
        <v>140├ 150</v>
      </c>
      <c r="R4628" s="87" t="str" cm="1">
        <f t="array" ref="R4628">INDEX(_xlfn.TEXTSPLIT(CENSO[[#This Row],[NOME CIENTIFICO]]," "),1)</f>
        <v>Piptadenia</v>
      </c>
      <c r="S4628" s="98" t="s">
        <v>1004</v>
      </c>
      <c r="T4628" s="87">
        <f>_xlfn.MINIFS(CENSO[DAP (cm)],CENSO[NOME CIENTIFICO],CENSO[[#This Row],[NOME CIENTIFICO]])</f>
        <v>39.788735772973837</v>
      </c>
      <c r="U46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28" s="87" t="str">
        <f>IF(CENSO[[#This Row],[DAP (cm)]]&lt;CENSO[[#This Row],[DMCE (cm)]],"DAP &lt; DMCE","DAP ≥ DMCE")</f>
        <v>DAP ≥ DMCE</v>
      </c>
      <c r="W4628" s="87" t="str">
        <f>IF(CENSO[[#This Row],[DAP (cm)]]&gt;200, "Superior", "Inferior")</f>
        <v>Inferior</v>
      </c>
      <c r="X4628" s="87" t="str">
        <f>VLOOKUP(CENSO[[#This Row],[NOME COMUM]],ESPECIES[],4,FALSE)</f>
        <v>Não</v>
      </c>
      <c r="Y4628" s="87" t="str">
        <f>IF(IFERROR(VLOOKUP(CENSO[[#This Row],[NOME COMUM]],COMERCIAIS[],2, FALSE), "Não") &lt;&gt; "Não", "Sim", "Não")</f>
        <v>Sim</v>
      </c>
      <c r="Z4628" s="133">
        <f>CENSO[[#This Row],[g (m²)]]/SUM(AEEF[AEEF-UT])</f>
        <v>3.0887379528815513E-3</v>
      </c>
      <c r="AA4628" s="133">
        <f>CENSO[[#This Row],[v (m³)]]/SUM(AEEF[AEEF-UT])</f>
        <v>3.6755981639290447E-2</v>
      </c>
    </row>
    <row r="4629" spans="1:27" ht="14">
      <c r="A4629" s="86">
        <v>1</v>
      </c>
      <c r="B4629" s="86">
        <v>2</v>
      </c>
      <c r="C4629" s="63">
        <v>126</v>
      </c>
      <c r="D4629" s="63">
        <v>4629</v>
      </c>
      <c r="E4629" s="63" t="str">
        <f>VLOOKUP(CENSO[[#This Row],[NOME COMUM]],ESPECIES[],2,FALSE)</f>
        <v>Couratari guianensis Aubl.</v>
      </c>
      <c r="F4629" s="64" t="s">
        <v>6</v>
      </c>
      <c r="G4629" s="64">
        <v>215</v>
      </c>
      <c r="H4629" s="97">
        <f>CENSO[[#This Row],[CAP (cm)]]/PI()</f>
        <v>68.436625529514998</v>
      </c>
      <c r="I4629" s="64">
        <v>22</v>
      </c>
      <c r="J4629" s="96">
        <f>(PI()*(CENSO[[#This Row],[DAP (cm)]]^2))/40000</f>
        <v>0.36784686222114316</v>
      </c>
      <c r="K4629" s="96">
        <f>CENSO[[#This Row],[g (m²)]]*CENSO[[#This Row],[H (m)]]*0.7</f>
        <v>5.6648416782056046</v>
      </c>
      <c r="L4629" s="64">
        <v>1</v>
      </c>
      <c r="M4629" s="65">
        <v>367063</v>
      </c>
      <c r="N4629" s="87">
        <v>9702958.1999999899</v>
      </c>
      <c r="O4629" s="87" t="s">
        <v>1228</v>
      </c>
      <c r="P4629" s="87" t="str">
        <f>VLOOKUP(CENSO[[#This Row],[DAP (cm)]],CD[],2,TRUE)</f>
        <v>TORA</v>
      </c>
      <c r="Q4629" s="87" t="str">
        <f>VLOOKUP(CENSO[[#This Row],[DAP (cm)]],DD[],2,TRUE)</f>
        <v>60├ 70</v>
      </c>
      <c r="R4629" s="87" t="str" cm="1">
        <f t="array" ref="R4629">INDEX(_xlfn.TEXTSPLIT(CENSO[[#This Row],[NOME CIENTIFICO]]," "),1)</f>
        <v>Couratari</v>
      </c>
      <c r="S4629" s="98" t="s">
        <v>1004</v>
      </c>
      <c r="T4629" s="87">
        <f>_xlfn.MINIFS(CENSO[DAP (cm)],CENSO[NOME CIENTIFICO],CENSO[[#This Row],[NOME CIENTIFICO]])</f>
        <v>38.833806114422465</v>
      </c>
      <c r="U46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29" s="87" t="str">
        <f>IF(CENSO[[#This Row],[DAP (cm)]]&lt;CENSO[[#This Row],[DMCE (cm)]],"DAP &lt; DMCE","DAP ≥ DMCE")</f>
        <v>DAP ≥ DMCE</v>
      </c>
      <c r="W4629" s="87" t="str">
        <f>IF(CENSO[[#This Row],[DAP (cm)]]&gt;200, "Superior", "Inferior")</f>
        <v>Inferior</v>
      </c>
      <c r="X4629" s="87" t="str">
        <f>VLOOKUP(CENSO[[#This Row],[NOME COMUM]],ESPECIES[],4,FALSE)</f>
        <v>Não</v>
      </c>
      <c r="Y4629" s="87" t="str">
        <f>IF(IFERROR(VLOOKUP(CENSO[[#This Row],[NOME COMUM]],COMERCIAIS[],2, FALSE), "Não") &lt;&gt; "Não", "Sim", "Não")</f>
        <v>Sim</v>
      </c>
      <c r="Z4629" s="133">
        <f>CENSO[[#This Row],[g (m²)]]/SUM(AEEF[AEEF-UT])</f>
        <v>6.436001995661295E-4</v>
      </c>
      <c r="AA4629" s="133">
        <f>CENSO[[#This Row],[v (m³)]]/SUM(AEEF[AEEF-UT])</f>
        <v>9.9114430733183937E-3</v>
      </c>
    </row>
    <row r="4630" spans="1:27" ht="14">
      <c r="A4630" s="86">
        <v>1</v>
      </c>
      <c r="B4630" s="86">
        <v>2</v>
      </c>
      <c r="C4630" s="63">
        <v>126</v>
      </c>
      <c r="D4630" s="63">
        <v>4630</v>
      </c>
      <c r="E4630" s="63" t="str">
        <f>VLOOKUP(CENSO[[#This Row],[NOME COMUM]],ESPECIES[],2,FALSE)</f>
        <v>Piptadenia suaveolens Miq.</v>
      </c>
      <c r="F4630" s="64" t="s">
        <v>22</v>
      </c>
      <c r="G4630" s="64">
        <v>160</v>
      </c>
      <c r="H4630" s="97">
        <f>CENSO[[#This Row],[CAP (cm)]]/PI()</f>
        <v>50.929581789406512</v>
      </c>
      <c r="I4630" s="64">
        <v>13</v>
      </c>
      <c r="J4630" s="96">
        <f>(PI()*(CENSO[[#This Row],[DAP (cm)]]^2))/40000</f>
        <v>0.20371832715762608</v>
      </c>
      <c r="K4630" s="96">
        <f>CENSO[[#This Row],[g (m²)]]*CENSO[[#This Row],[H (m)]]*0.7</f>
        <v>1.8538367771343973</v>
      </c>
      <c r="L4630" s="64">
        <v>1</v>
      </c>
      <c r="M4630" s="65">
        <v>367083.799999999</v>
      </c>
      <c r="N4630" s="87">
        <v>9702958.6999999899</v>
      </c>
      <c r="O4630" s="87" t="s">
        <v>1228</v>
      </c>
      <c r="P4630" s="87" t="str">
        <f>VLOOKUP(CENSO[[#This Row],[DAP (cm)]],CD[],2,TRUE)</f>
        <v>TORA</v>
      </c>
      <c r="Q4630" s="87" t="str">
        <f>VLOOKUP(CENSO[[#This Row],[DAP (cm)]],DD[],2,TRUE)</f>
        <v>50├ 60</v>
      </c>
      <c r="R4630" s="87" t="str" cm="1">
        <f t="array" ref="R4630">INDEX(_xlfn.TEXTSPLIT(CENSO[[#This Row],[NOME CIENTIFICO]]," "),1)</f>
        <v>Piptadenia</v>
      </c>
      <c r="S4630" s="98" t="s">
        <v>1004</v>
      </c>
      <c r="T4630" s="87">
        <f>_xlfn.MINIFS(CENSO[DAP (cm)],CENSO[NOME CIENTIFICO],CENSO[[#This Row],[NOME CIENTIFICO]])</f>
        <v>39.788735772973837</v>
      </c>
      <c r="U46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30" s="87" t="str">
        <f>IF(CENSO[[#This Row],[DAP (cm)]]&lt;CENSO[[#This Row],[DMCE (cm)]],"DAP &lt; DMCE","DAP ≥ DMCE")</f>
        <v>DAP ≥ DMCE</v>
      </c>
      <c r="W4630" s="87" t="str">
        <f>IF(CENSO[[#This Row],[DAP (cm)]]&gt;200, "Superior", "Inferior")</f>
        <v>Inferior</v>
      </c>
      <c r="X4630" s="87" t="str">
        <f>VLOOKUP(CENSO[[#This Row],[NOME COMUM]],ESPECIES[],4,FALSE)</f>
        <v>Não</v>
      </c>
      <c r="Y4630" s="87" t="str">
        <f>IF(IFERROR(VLOOKUP(CENSO[[#This Row],[NOME COMUM]],COMERCIAIS[],2, FALSE), "Não") &lt;&gt; "Não", "Sim", "Não")</f>
        <v>Sim</v>
      </c>
      <c r="Z4630" s="133">
        <f>CENSO[[#This Row],[g (m²)]]/SUM(AEEF[AEEF-UT])</f>
        <v>3.5643407482732108E-4</v>
      </c>
      <c r="AA4630" s="133">
        <f>CENSO[[#This Row],[v (m³)]]/SUM(AEEF[AEEF-UT])</f>
        <v>3.2435500809286214E-3</v>
      </c>
    </row>
    <row r="4631" spans="1:27" ht="14">
      <c r="A4631" s="86">
        <v>1</v>
      </c>
      <c r="B4631" s="86">
        <v>2</v>
      </c>
      <c r="C4631" s="63">
        <v>126</v>
      </c>
      <c r="D4631" s="63">
        <v>4631</v>
      </c>
      <c r="E4631" s="63" t="str">
        <f>VLOOKUP(CENSO[[#This Row],[NOME COMUM]],ESPECIES[],2,FALSE)</f>
        <v>Apeiba albiflora Ducke</v>
      </c>
      <c r="F4631" s="64" t="s">
        <v>96</v>
      </c>
      <c r="G4631" s="64">
        <v>171</v>
      </c>
      <c r="H4631" s="97">
        <f>CENSO[[#This Row],[CAP (cm)]]/PI()</f>
        <v>54.430990537428208</v>
      </c>
      <c r="I4631" s="64">
        <v>14</v>
      </c>
      <c r="J4631" s="96">
        <f>(PI()*(CENSO[[#This Row],[DAP (cm)]]^2))/40000</f>
        <v>0.2326924845475056</v>
      </c>
      <c r="K4631" s="96">
        <f>CENSO[[#This Row],[g (m²)]]*CENSO[[#This Row],[H (m)]]*0.7</f>
        <v>2.2803863485655547</v>
      </c>
      <c r="L4631" s="64">
        <v>2</v>
      </c>
      <c r="M4631" s="65">
        <v>367088.299999999</v>
      </c>
      <c r="N4631" s="87">
        <v>9702956.5999999903</v>
      </c>
      <c r="O4631" s="98" t="s">
        <v>1225</v>
      </c>
      <c r="P4631" s="87" t="str">
        <f>VLOOKUP(CENSO[[#This Row],[DAP (cm)]],CD[],2,TRUE)</f>
        <v>TORA</v>
      </c>
      <c r="Q4631" s="87" t="str">
        <f>VLOOKUP(CENSO[[#This Row],[DAP (cm)]],DD[],2,TRUE)</f>
        <v>50├ 60</v>
      </c>
      <c r="R4631" s="87" t="str" cm="1">
        <f t="array" ref="R4631">INDEX(_xlfn.TEXTSPLIT(CENSO[[#This Row],[NOME CIENTIFICO]]," "),1)</f>
        <v>Apeiba</v>
      </c>
      <c r="S4631" s="98" t="s">
        <v>1004</v>
      </c>
      <c r="T4631" s="87">
        <f>_xlfn.MINIFS(CENSO[DAP (cm)],CENSO[NOME CIENTIFICO],CENSO[[#This Row],[NOME CIENTIFICO]])</f>
        <v>54.112680651244418</v>
      </c>
      <c r="U46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64.112680651244418</v>
      </c>
      <c r="V4631" s="87" t="str">
        <f>IF(CENSO[[#This Row],[DAP (cm)]]&lt;CENSO[[#This Row],[DMCE (cm)]],"DAP &lt; DMCE","DAP ≥ DMCE")</f>
        <v>DAP &lt; DMCE</v>
      </c>
      <c r="W4631" s="87" t="str">
        <f>IF(CENSO[[#This Row],[DAP (cm)]]&gt;200, "Superior", "Inferior")</f>
        <v>Inferior</v>
      </c>
      <c r="X4631" s="87" t="str">
        <f>VLOOKUP(CENSO[[#This Row],[NOME COMUM]],ESPECIES[],4,FALSE)</f>
        <v>Não</v>
      </c>
      <c r="Y4631" s="87" t="str">
        <f>IF(IFERROR(VLOOKUP(CENSO[[#This Row],[NOME COMUM]],COMERCIAIS[],2, FALSE), "Não") &lt;&gt; "Não", "Sim", "Não")</f>
        <v>Não</v>
      </c>
      <c r="Z4631" s="133">
        <f>CENSO[[#This Row],[g (m²)]]/SUM(AEEF[AEEF-UT])</f>
        <v>4.0712846804787865E-4</v>
      </c>
      <c r="AA4631" s="133">
        <f>CENSO[[#This Row],[v (m³)]]/SUM(AEEF[AEEF-UT])</f>
        <v>3.9898589868692103E-3</v>
      </c>
    </row>
    <row r="4632" spans="1:27" ht="14">
      <c r="A4632" s="86">
        <v>1</v>
      </c>
      <c r="B4632" s="86">
        <v>2</v>
      </c>
      <c r="C4632" s="63">
        <v>126</v>
      </c>
      <c r="D4632" s="63">
        <v>4632</v>
      </c>
      <c r="E4632" s="63" t="str">
        <f>VLOOKUP(CENSO[[#This Row],[NOME COMUM]],ESPECIES[],2,FALSE)</f>
        <v>Couratari guianensis Aubl.</v>
      </c>
      <c r="F4632" s="64" t="s">
        <v>6</v>
      </c>
      <c r="G4632" s="64">
        <v>180</v>
      </c>
      <c r="H4632" s="97">
        <f>CENSO[[#This Row],[CAP (cm)]]/PI()</f>
        <v>57.295779513082323</v>
      </c>
      <c r="I4632" s="64">
        <v>19</v>
      </c>
      <c r="J4632" s="96">
        <f>(PI()*(CENSO[[#This Row],[DAP (cm)]]^2))/40000</f>
        <v>0.25783100780887047</v>
      </c>
      <c r="K4632" s="96">
        <f>CENSO[[#This Row],[g (m²)]]*CENSO[[#This Row],[H (m)]]*0.7</f>
        <v>3.429152403857977</v>
      </c>
      <c r="L4632" s="64">
        <v>1</v>
      </c>
      <c r="M4632" s="65">
        <v>367092.4</v>
      </c>
      <c r="N4632" s="87">
        <v>9702955.8000000007</v>
      </c>
      <c r="O4632" s="87" t="s">
        <v>1228</v>
      </c>
      <c r="P4632" s="87" t="str">
        <f>VLOOKUP(CENSO[[#This Row],[DAP (cm)]],CD[],2,TRUE)</f>
        <v>TORA</v>
      </c>
      <c r="Q4632" s="87" t="str">
        <f>VLOOKUP(CENSO[[#This Row],[DAP (cm)]],DD[],2,TRUE)</f>
        <v>50├ 60</v>
      </c>
      <c r="R4632" s="87" t="str" cm="1">
        <f t="array" ref="R4632">INDEX(_xlfn.TEXTSPLIT(CENSO[[#This Row],[NOME CIENTIFICO]]," "),1)</f>
        <v>Couratari</v>
      </c>
      <c r="S4632" s="98" t="s">
        <v>1004</v>
      </c>
      <c r="T4632" s="87">
        <f>_xlfn.MINIFS(CENSO[DAP (cm)],CENSO[NOME CIENTIFICO],CENSO[[#This Row],[NOME CIENTIFICO]])</f>
        <v>38.833806114422465</v>
      </c>
      <c r="U46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32" s="87" t="str">
        <f>IF(CENSO[[#This Row],[DAP (cm)]]&lt;CENSO[[#This Row],[DMCE (cm)]],"DAP &lt; DMCE","DAP ≥ DMCE")</f>
        <v>DAP ≥ DMCE</v>
      </c>
      <c r="W4632" s="87" t="str">
        <f>IF(CENSO[[#This Row],[DAP (cm)]]&gt;200, "Superior", "Inferior")</f>
        <v>Inferior</v>
      </c>
      <c r="X4632" s="87" t="str">
        <f>VLOOKUP(CENSO[[#This Row],[NOME COMUM]],ESPECIES[],4,FALSE)</f>
        <v>Não</v>
      </c>
      <c r="Y4632" s="87" t="str">
        <f>IF(IFERROR(VLOOKUP(CENSO[[#This Row],[NOME COMUM]],COMERCIAIS[],2, FALSE), "Não") &lt;&gt; "Não", "Sim", "Não")</f>
        <v>Sim</v>
      </c>
      <c r="Z4632" s="133">
        <f>CENSO[[#This Row],[g (m²)]]/SUM(AEEF[AEEF-UT])</f>
        <v>4.5111187595332813E-4</v>
      </c>
      <c r="AA4632" s="133">
        <f>CENSO[[#This Row],[v (m³)]]/SUM(AEEF[AEEF-UT])</f>
        <v>5.9997879501792637E-3</v>
      </c>
    </row>
    <row r="4633" spans="1:27" ht="14">
      <c r="A4633" s="86">
        <v>1</v>
      </c>
      <c r="B4633" s="86">
        <v>2</v>
      </c>
      <c r="C4633" s="63">
        <v>126</v>
      </c>
      <c r="D4633" s="63">
        <v>4633</v>
      </c>
      <c r="E4633" s="63" t="str">
        <f>VLOOKUP(CENSO[[#This Row],[NOME COMUM]],ESPECIES[],2,FALSE)</f>
        <v>Piptadenia suaveolens Miq.</v>
      </c>
      <c r="F4633" s="64" t="s">
        <v>22</v>
      </c>
      <c r="G4633" s="64">
        <v>236</v>
      </c>
      <c r="H4633" s="97">
        <f>CENSO[[#This Row],[CAP (cm)]]/PI()</f>
        <v>75.121133139374606</v>
      </c>
      <c r="I4633" s="64">
        <v>20</v>
      </c>
      <c r="J4633" s="96">
        <f>(PI()*(CENSO[[#This Row],[DAP (cm)]]^2))/40000</f>
        <v>0.44321468552231019</v>
      </c>
      <c r="K4633" s="96">
        <f>CENSO[[#This Row],[g (m²)]]*CENSO[[#This Row],[H (m)]]*0.7</f>
        <v>6.2050055973123417</v>
      </c>
      <c r="L4633" s="64">
        <v>1</v>
      </c>
      <c r="M4633" s="65">
        <v>367094.59999999899</v>
      </c>
      <c r="N4633" s="87">
        <v>9702958</v>
      </c>
      <c r="O4633" s="87" t="s">
        <v>1228</v>
      </c>
      <c r="P4633" s="87" t="str">
        <f>VLOOKUP(CENSO[[#This Row],[DAP (cm)]],CD[],2,TRUE)</f>
        <v>TORA</v>
      </c>
      <c r="Q4633" s="87" t="str">
        <f>VLOOKUP(CENSO[[#This Row],[DAP (cm)]],DD[],2,TRUE)</f>
        <v>70├ 80</v>
      </c>
      <c r="R4633" s="87" t="str" cm="1">
        <f t="array" ref="R4633">INDEX(_xlfn.TEXTSPLIT(CENSO[[#This Row],[NOME CIENTIFICO]]," "),1)</f>
        <v>Piptadenia</v>
      </c>
      <c r="S4633" s="98" t="s">
        <v>1004</v>
      </c>
      <c r="T4633" s="87">
        <f>_xlfn.MINIFS(CENSO[DAP (cm)],CENSO[NOME CIENTIFICO],CENSO[[#This Row],[NOME CIENTIFICO]])</f>
        <v>39.788735772973837</v>
      </c>
      <c r="U46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33" s="87" t="str">
        <f>IF(CENSO[[#This Row],[DAP (cm)]]&lt;CENSO[[#This Row],[DMCE (cm)]],"DAP &lt; DMCE","DAP ≥ DMCE")</f>
        <v>DAP ≥ DMCE</v>
      </c>
      <c r="W4633" s="87" t="str">
        <f>IF(CENSO[[#This Row],[DAP (cm)]]&gt;200, "Superior", "Inferior")</f>
        <v>Inferior</v>
      </c>
      <c r="X4633" s="87" t="str">
        <f>VLOOKUP(CENSO[[#This Row],[NOME COMUM]],ESPECIES[],4,FALSE)</f>
        <v>Não</v>
      </c>
      <c r="Y4633" s="87" t="str">
        <f>IF(IFERROR(VLOOKUP(CENSO[[#This Row],[NOME COMUM]],COMERCIAIS[],2, FALSE), "Não") &lt;&gt; "Não", "Sim", "Não")</f>
        <v>Sim</v>
      </c>
      <c r="Z4633" s="133">
        <f>CENSO[[#This Row],[g (m²)]]/SUM(AEEF[AEEF-UT])</f>
        <v>7.7546688404619025E-4</v>
      </c>
      <c r="AA4633" s="133">
        <f>CENSO[[#This Row],[v (m³)]]/SUM(AEEF[AEEF-UT])</f>
        <v>1.0856536376646662E-2</v>
      </c>
    </row>
    <row r="4634" spans="1:27" ht="14">
      <c r="A4634" s="86">
        <v>1</v>
      </c>
      <c r="B4634" s="86">
        <v>2</v>
      </c>
      <c r="C4634" s="63">
        <v>126</v>
      </c>
      <c r="D4634" s="63">
        <v>4634</v>
      </c>
      <c r="E4634" s="63" t="str">
        <f>VLOOKUP(CENSO[[#This Row],[NOME COMUM]],ESPECIES[],2,FALSE)</f>
        <v>Couratari guianensis Aubl.</v>
      </c>
      <c r="F4634" s="64" t="s">
        <v>6</v>
      </c>
      <c r="G4634" s="64">
        <v>190</v>
      </c>
      <c r="H4634" s="97">
        <f>CENSO[[#This Row],[CAP (cm)]]/PI()</f>
        <v>60.478878374920228</v>
      </c>
      <c r="I4634" s="64">
        <v>21</v>
      </c>
      <c r="J4634" s="96">
        <f>(PI()*(CENSO[[#This Row],[DAP (cm)]]^2))/40000</f>
        <v>0.28727467228087106</v>
      </c>
      <c r="K4634" s="96">
        <f>CENSO[[#This Row],[g (m²)]]*CENSO[[#This Row],[H (m)]]*0.7</f>
        <v>4.2229376825288041</v>
      </c>
      <c r="L4634" s="64">
        <v>1</v>
      </c>
      <c r="M4634" s="65">
        <v>367103.2</v>
      </c>
      <c r="N4634" s="87">
        <v>9702955.0999999903</v>
      </c>
      <c r="O4634" s="87" t="s">
        <v>1228</v>
      </c>
      <c r="P4634" s="87" t="str">
        <f>VLOOKUP(CENSO[[#This Row],[DAP (cm)]],CD[],2,TRUE)</f>
        <v>TORA</v>
      </c>
      <c r="Q4634" s="87" t="str">
        <f>VLOOKUP(CENSO[[#This Row],[DAP (cm)]],DD[],2,TRUE)</f>
        <v>60├ 70</v>
      </c>
      <c r="R4634" s="87" t="str" cm="1">
        <f t="array" ref="R4634">INDEX(_xlfn.TEXTSPLIT(CENSO[[#This Row],[NOME CIENTIFICO]]," "),1)</f>
        <v>Couratari</v>
      </c>
      <c r="S4634" s="98" t="s">
        <v>1004</v>
      </c>
      <c r="T4634" s="87">
        <f>_xlfn.MINIFS(CENSO[DAP (cm)],CENSO[NOME CIENTIFICO],CENSO[[#This Row],[NOME CIENTIFICO]])</f>
        <v>38.833806114422465</v>
      </c>
      <c r="U46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34" s="87" t="str">
        <f>IF(CENSO[[#This Row],[DAP (cm)]]&lt;CENSO[[#This Row],[DMCE (cm)]],"DAP &lt; DMCE","DAP ≥ DMCE")</f>
        <v>DAP ≥ DMCE</v>
      </c>
      <c r="W4634" s="87" t="str">
        <f>IF(CENSO[[#This Row],[DAP (cm)]]&gt;200, "Superior", "Inferior")</f>
        <v>Inferior</v>
      </c>
      <c r="X4634" s="87" t="str">
        <f>VLOOKUP(CENSO[[#This Row],[NOME COMUM]],ESPECIES[],4,FALSE)</f>
        <v>Não</v>
      </c>
      <c r="Y4634" s="87" t="str">
        <f>IF(IFERROR(VLOOKUP(CENSO[[#This Row],[NOME COMUM]],COMERCIAIS[],2, FALSE), "Não") &lt;&gt; "Não", "Sim", "Não")</f>
        <v>Sim</v>
      </c>
      <c r="Z4634" s="133">
        <f>CENSO[[#This Row],[g (m²)]]/SUM(AEEF[AEEF-UT])</f>
        <v>5.0262773833071434E-4</v>
      </c>
      <c r="AA4634" s="133">
        <f>CENSO[[#This Row],[v (m³)]]/SUM(AEEF[AEEF-UT])</f>
        <v>7.388627753461499E-3</v>
      </c>
    </row>
    <row r="4635" spans="1:27" ht="14">
      <c r="A4635" s="86">
        <v>1</v>
      </c>
      <c r="B4635" s="86">
        <v>2</v>
      </c>
      <c r="C4635" s="63">
        <v>126</v>
      </c>
      <c r="D4635" s="63">
        <v>4635</v>
      </c>
      <c r="E4635" s="63" t="str">
        <f>VLOOKUP(CENSO[[#This Row],[NOME COMUM]],ESPECIES[],2,FALSE)</f>
        <v>Pouteria sp.</v>
      </c>
      <c r="F4635" s="64" t="s">
        <v>83</v>
      </c>
      <c r="G4635" s="64">
        <v>152</v>
      </c>
      <c r="H4635" s="97">
        <f>CENSO[[#This Row],[CAP (cm)]]/PI()</f>
        <v>48.383102699936181</v>
      </c>
      <c r="I4635" s="64">
        <v>16</v>
      </c>
      <c r="J4635" s="96">
        <f>(PI()*(CENSO[[#This Row],[DAP (cm)]]^2))/40000</f>
        <v>0.18385579025975748</v>
      </c>
      <c r="K4635" s="96">
        <f>CENSO[[#This Row],[g (m²)]]*CENSO[[#This Row],[H (m)]]*0.7</f>
        <v>2.0591848509092836</v>
      </c>
      <c r="L4635" s="64">
        <v>1</v>
      </c>
      <c r="M4635" s="65">
        <v>367106.5</v>
      </c>
      <c r="N4635" s="87">
        <v>9702959.0999999903</v>
      </c>
      <c r="O4635" s="98" t="s">
        <v>1225</v>
      </c>
      <c r="P4635" s="87" t="str">
        <f>VLOOKUP(CENSO[[#This Row],[DAP (cm)]],CD[],2,TRUE)</f>
        <v>TORETE</v>
      </c>
      <c r="Q4635" s="87" t="str">
        <f>VLOOKUP(CENSO[[#This Row],[DAP (cm)]],DD[],2,TRUE)</f>
        <v>40├ 50</v>
      </c>
      <c r="R4635" s="87" t="str" cm="1">
        <f t="array" ref="R4635">INDEX(_xlfn.TEXTSPLIT(CENSO[[#This Row],[NOME CIENTIFICO]]," "),1)</f>
        <v>Pouteria</v>
      </c>
      <c r="S4635" s="98" t="s">
        <v>1004</v>
      </c>
      <c r="T4635" s="87">
        <f>_xlfn.MINIFS(CENSO[DAP (cm)],CENSO[NOME CIENTIFICO],CENSO[[#This Row],[NOME CIENTIFICO]])</f>
        <v>39.788735772973837</v>
      </c>
      <c r="U46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35" s="87" t="str">
        <f>IF(CENSO[[#This Row],[DAP (cm)]]&lt;CENSO[[#This Row],[DMCE (cm)]],"DAP &lt; DMCE","DAP ≥ DMCE")</f>
        <v>DAP &lt; DMCE</v>
      </c>
      <c r="W4635" s="87" t="str">
        <f>IF(CENSO[[#This Row],[DAP (cm)]]&gt;200, "Superior", "Inferior")</f>
        <v>Inferior</v>
      </c>
      <c r="X4635" s="87" t="str">
        <f>VLOOKUP(CENSO[[#This Row],[NOME COMUM]],ESPECIES[],4,FALSE)</f>
        <v>Não</v>
      </c>
      <c r="Y4635" s="87" t="str">
        <f>IF(IFERROR(VLOOKUP(CENSO[[#This Row],[NOME COMUM]],COMERCIAIS[],2, FALSE), "Não") &lt;&gt; "Não", "Sim", "Não")</f>
        <v>Não</v>
      </c>
      <c r="Z4635" s="133">
        <f>CENSO[[#This Row],[g (m²)]]/SUM(AEEF[AEEF-UT])</f>
        <v>3.2168175253165715E-4</v>
      </c>
      <c r="AA4635" s="133">
        <f>CENSO[[#This Row],[v (m³)]]/SUM(AEEF[AEEF-UT])</f>
        <v>3.6028356283545598E-3</v>
      </c>
    </row>
    <row r="4636" spans="1:27" ht="14">
      <c r="A4636" s="86">
        <v>1</v>
      </c>
      <c r="B4636" s="86">
        <v>2</v>
      </c>
      <c r="C4636" s="63">
        <v>126</v>
      </c>
      <c r="D4636" s="63">
        <v>4636</v>
      </c>
      <c r="E4636" s="63" t="str">
        <f>VLOOKUP(CENSO[[#This Row],[NOME COMUM]],ESPECIES[],2,FALSE)</f>
        <v>Parkia pendula (Willd.) Benth. ex Walp.</v>
      </c>
      <c r="F4636" s="64" t="s">
        <v>58</v>
      </c>
      <c r="G4636" s="64">
        <v>200</v>
      </c>
      <c r="H4636" s="97">
        <f>CENSO[[#This Row],[CAP (cm)]]/PI()</f>
        <v>63.661977236758133</v>
      </c>
      <c r="I4636" s="64">
        <v>18</v>
      </c>
      <c r="J4636" s="96">
        <f>(PI()*(CENSO[[#This Row],[DAP (cm)]]^2))/40000</f>
        <v>0.31830988618379064</v>
      </c>
      <c r="K4636" s="96">
        <f>CENSO[[#This Row],[g (m²)]]*CENSO[[#This Row],[H (m)]]*0.7</f>
        <v>4.0107045659157619</v>
      </c>
      <c r="L4636" s="64">
        <v>1</v>
      </c>
      <c r="M4636" s="65">
        <v>367104.59999999899</v>
      </c>
      <c r="N4636" s="87">
        <v>9702959.9000000004</v>
      </c>
      <c r="O4636" s="87" t="s">
        <v>1228</v>
      </c>
      <c r="P4636" s="87" t="str">
        <f>VLOOKUP(CENSO[[#This Row],[DAP (cm)]],CD[],2,TRUE)</f>
        <v>TORA</v>
      </c>
      <c r="Q4636" s="87" t="str">
        <f>VLOOKUP(CENSO[[#This Row],[DAP (cm)]],DD[],2,TRUE)</f>
        <v>60├ 70</v>
      </c>
      <c r="R4636" s="87" t="str" cm="1">
        <f t="array" ref="R4636">INDEX(_xlfn.TEXTSPLIT(CENSO[[#This Row],[NOME CIENTIFICO]]," "),1)</f>
        <v>Parkia</v>
      </c>
      <c r="S4636" s="98" t="s">
        <v>1004</v>
      </c>
      <c r="T4636" s="87">
        <f>_xlfn.MINIFS(CENSO[DAP (cm)],CENSO[NOME CIENTIFICO],CENSO[[#This Row],[NOME CIENTIFICO]])</f>
        <v>40.107045659157627</v>
      </c>
      <c r="U46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636" s="87" t="str">
        <f>IF(CENSO[[#This Row],[DAP (cm)]]&lt;CENSO[[#This Row],[DMCE (cm)]],"DAP &lt; DMCE","DAP ≥ DMCE")</f>
        <v>DAP ≥ DMCE</v>
      </c>
      <c r="W4636" s="87" t="str">
        <f>IF(CENSO[[#This Row],[DAP (cm)]]&gt;200, "Superior", "Inferior")</f>
        <v>Inferior</v>
      </c>
      <c r="X4636" s="87" t="str">
        <f>VLOOKUP(CENSO[[#This Row],[NOME COMUM]],ESPECIES[],4,FALSE)</f>
        <v>Não</v>
      </c>
      <c r="Y4636" s="87" t="str">
        <f>IF(IFERROR(VLOOKUP(CENSO[[#This Row],[NOME COMUM]],COMERCIAIS[],2, FALSE), "Não") &lt;&gt; "Não", "Sim", "Não")</f>
        <v>Sim</v>
      </c>
      <c r="Z4636" s="133">
        <f>CENSO[[#This Row],[g (m²)]]/SUM(AEEF[AEEF-UT])</f>
        <v>5.5692824191768894E-4</v>
      </c>
      <c r="AA4636" s="133">
        <f>CENSO[[#This Row],[v (m³)]]/SUM(AEEF[AEEF-UT])</f>
        <v>7.0172958481628809E-3</v>
      </c>
    </row>
    <row r="4637" spans="1:27" ht="14">
      <c r="A4637" s="86">
        <v>1</v>
      </c>
      <c r="B4637" s="86">
        <v>2</v>
      </c>
      <c r="C4637" s="63">
        <v>126</v>
      </c>
      <c r="D4637" s="63">
        <v>4637</v>
      </c>
      <c r="E4637" s="63" t="str">
        <f>VLOOKUP(CENSO[[#This Row],[NOME COMUM]],ESPECIES[],2,FALSE)</f>
        <v>Aspidosperma spruceanum Benth. ex Müll.Arg.</v>
      </c>
      <c r="F4637" s="64" t="s">
        <v>62</v>
      </c>
      <c r="G4637" s="64">
        <v>206</v>
      </c>
      <c r="H4637" s="97">
        <f>CENSO[[#This Row],[CAP (cm)]]/PI()</f>
        <v>65.571836553860877</v>
      </c>
      <c r="I4637" s="64">
        <v>19</v>
      </c>
      <c r="J4637" s="96">
        <f>(PI()*(CENSO[[#This Row],[DAP (cm)]]^2))/40000</f>
        <v>0.33769495825238349</v>
      </c>
      <c r="K4637" s="96">
        <f>CENSO[[#This Row],[g (m²)]]*CENSO[[#This Row],[H (m)]]*0.7</f>
        <v>4.4913429447566999</v>
      </c>
      <c r="L4637" s="64">
        <v>1</v>
      </c>
      <c r="M4637" s="65">
        <v>367113.5</v>
      </c>
      <c r="N4637" s="87">
        <v>9702981.1999999899</v>
      </c>
      <c r="O4637" s="87" t="s">
        <v>1227</v>
      </c>
      <c r="P4637" s="87" t="str">
        <f>VLOOKUP(CENSO[[#This Row],[DAP (cm)]],CD[],2,TRUE)</f>
        <v>TORA</v>
      </c>
      <c r="Q4637" s="87" t="str">
        <f>VLOOKUP(CENSO[[#This Row],[DAP (cm)]],DD[],2,TRUE)</f>
        <v>60├ 70</v>
      </c>
      <c r="R4637" s="87" t="str" cm="1">
        <f t="array" ref="R4637">INDEX(_xlfn.TEXTSPLIT(CENSO[[#This Row],[NOME CIENTIFICO]]," "),1)</f>
        <v>Aspidosperma</v>
      </c>
      <c r="S4637" s="98" t="s">
        <v>1004</v>
      </c>
      <c r="T4637" s="87">
        <f>_xlfn.MINIFS(CENSO[DAP (cm)],CENSO[NOME CIENTIFICO],CENSO[[#This Row],[NOME CIENTIFICO]])</f>
        <v>41.38028520389279</v>
      </c>
      <c r="U46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637" s="87" t="str">
        <f>IF(CENSO[[#This Row],[DAP (cm)]]&lt;CENSO[[#This Row],[DMCE (cm)]],"DAP &lt; DMCE","DAP ≥ DMCE")</f>
        <v>DAP ≥ DMCE</v>
      </c>
      <c r="W4637" s="87" t="str">
        <f>IF(CENSO[[#This Row],[DAP (cm)]]&gt;200, "Superior", "Inferior")</f>
        <v>Inferior</v>
      </c>
      <c r="X4637" s="87" t="str">
        <f>VLOOKUP(CENSO[[#This Row],[NOME COMUM]],ESPECIES[],4,FALSE)</f>
        <v>Não</v>
      </c>
      <c r="Y4637" s="87" t="str">
        <f>IF(IFERROR(VLOOKUP(CENSO[[#This Row],[NOME COMUM]],COMERCIAIS[],2, FALSE), "Não") &lt;&gt; "Não", "Sim", "Não")</f>
        <v>Não</v>
      </c>
      <c r="Z4637" s="133">
        <f>CENSO[[#This Row],[g (m²)]]/SUM(AEEF[AEEF-UT])</f>
        <v>5.9084517185047623E-4</v>
      </c>
      <c r="AA4637" s="133">
        <f>CENSO[[#This Row],[v (m³)]]/SUM(AEEF[AEEF-UT])</f>
        <v>7.8582407856113319E-3</v>
      </c>
    </row>
    <row r="4638" spans="1:27" ht="14">
      <c r="A4638" s="86">
        <v>1</v>
      </c>
      <c r="B4638" s="86">
        <v>2</v>
      </c>
      <c r="C4638" s="63">
        <v>126</v>
      </c>
      <c r="D4638" s="63">
        <v>4638</v>
      </c>
      <c r="E4638" s="63" t="str">
        <f>VLOOKUP(CENSO[[#This Row],[NOME COMUM]],ESPECIES[],2,FALSE)</f>
        <v>Pouteria sp.</v>
      </c>
      <c r="F4638" s="64" t="s">
        <v>83</v>
      </c>
      <c r="G4638" s="64">
        <v>160</v>
      </c>
      <c r="H4638" s="97">
        <f>CENSO[[#This Row],[CAP (cm)]]/PI()</f>
        <v>50.929581789406512</v>
      </c>
      <c r="I4638" s="64">
        <v>17</v>
      </c>
      <c r="J4638" s="96">
        <f>(PI()*(CENSO[[#This Row],[DAP (cm)]]^2))/40000</f>
        <v>0.20371832715762608</v>
      </c>
      <c r="K4638" s="96">
        <f>CENSO[[#This Row],[g (m²)]]*CENSO[[#This Row],[H (m)]]*0.7</f>
        <v>2.4242480931757502</v>
      </c>
      <c r="L4638" s="64">
        <v>1</v>
      </c>
      <c r="M4638" s="65">
        <v>367106.2</v>
      </c>
      <c r="N4638" s="87">
        <v>9702984.5999999903</v>
      </c>
      <c r="O4638" s="87" t="s">
        <v>1227</v>
      </c>
      <c r="P4638" s="87" t="str">
        <f>VLOOKUP(CENSO[[#This Row],[DAP (cm)]],CD[],2,TRUE)</f>
        <v>TORA</v>
      </c>
      <c r="Q4638" s="87" t="str">
        <f>VLOOKUP(CENSO[[#This Row],[DAP (cm)]],DD[],2,TRUE)</f>
        <v>50├ 60</v>
      </c>
      <c r="R4638" s="87" t="str" cm="1">
        <f t="array" ref="R4638">INDEX(_xlfn.TEXTSPLIT(CENSO[[#This Row],[NOME CIENTIFICO]]," "),1)</f>
        <v>Pouteria</v>
      </c>
      <c r="S4638" s="98" t="s">
        <v>1004</v>
      </c>
      <c r="T4638" s="87">
        <f>_xlfn.MINIFS(CENSO[DAP (cm)],CENSO[NOME CIENTIFICO],CENSO[[#This Row],[NOME CIENTIFICO]])</f>
        <v>39.788735772973837</v>
      </c>
      <c r="U46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38" s="87" t="str">
        <f>IF(CENSO[[#This Row],[DAP (cm)]]&lt;CENSO[[#This Row],[DMCE (cm)]],"DAP &lt; DMCE","DAP ≥ DMCE")</f>
        <v>DAP ≥ DMCE</v>
      </c>
      <c r="W4638" s="87" t="str">
        <f>IF(CENSO[[#This Row],[DAP (cm)]]&gt;200, "Superior", "Inferior")</f>
        <v>Inferior</v>
      </c>
      <c r="X4638" s="87" t="str">
        <f>VLOOKUP(CENSO[[#This Row],[NOME COMUM]],ESPECIES[],4,FALSE)</f>
        <v>Não</v>
      </c>
      <c r="Y4638" s="87" t="str">
        <f>IF(IFERROR(VLOOKUP(CENSO[[#This Row],[NOME COMUM]],COMERCIAIS[],2, FALSE), "Não") &lt;&gt; "Não", "Sim", "Não")</f>
        <v>Não</v>
      </c>
      <c r="Z4638" s="133">
        <f>CENSO[[#This Row],[g (m²)]]/SUM(AEEF[AEEF-UT])</f>
        <v>3.5643407482732108E-4</v>
      </c>
      <c r="AA4638" s="133">
        <f>CENSO[[#This Row],[v (m³)]]/SUM(AEEF[AEEF-UT])</f>
        <v>4.2415654904451204E-3</v>
      </c>
    </row>
    <row r="4639" spans="1:27" ht="14">
      <c r="A4639" s="86">
        <v>1</v>
      </c>
      <c r="B4639" s="86">
        <v>2</v>
      </c>
      <c r="C4639" s="63">
        <v>126</v>
      </c>
      <c r="D4639" s="63">
        <v>4639</v>
      </c>
      <c r="E4639" s="63" t="str">
        <f>VLOOKUP(CENSO[[#This Row],[NOME COMUM]],ESPECIES[],2,FALSE)</f>
        <v>Piptadenia suaveolens Miq.</v>
      </c>
      <c r="F4639" s="64" t="s">
        <v>22</v>
      </c>
      <c r="G4639" s="64">
        <v>225</v>
      </c>
      <c r="H4639" s="97">
        <f>CENSO[[#This Row],[CAP (cm)]]/PI()</f>
        <v>71.619724391352904</v>
      </c>
      <c r="I4639" s="64">
        <v>18</v>
      </c>
      <c r="J4639" s="96">
        <f>(PI()*(CENSO[[#This Row],[DAP (cm)]]^2))/40000</f>
        <v>0.4028609497013601</v>
      </c>
      <c r="K4639" s="96">
        <f>CENSO[[#This Row],[g (m²)]]*CENSO[[#This Row],[H (m)]]*0.7</f>
        <v>5.0760479662371374</v>
      </c>
      <c r="L4639" s="64">
        <v>1</v>
      </c>
      <c r="M4639" s="65">
        <v>367080.59999999899</v>
      </c>
      <c r="N4639" s="87">
        <v>9703000.6999999899</v>
      </c>
      <c r="O4639" s="87" t="s">
        <v>1228</v>
      </c>
      <c r="P4639" s="87" t="str">
        <f>VLOOKUP(CENSO[[#This Row],[DAP (cm)]],CD[],2,TRUE)</f>
        <v>TORA</v>
      </c>
      <c r="Q4639" s="87" t="str">
        <f>VLOOKUP(CENSO[[#This Row],[DAP (cm)]],DD[],2,TRUE)</f>
        <v>70├ 80</v>
      </c>
      <c r="R4639" s="87" t="str" cm="1">
        <f t="array" ref="R4639">INDEX(_xlfn.TEXTSPLIT(CENSO[[#This Row],[NOME CIENTIFICO]]," "),1)</f>
        <v>Piptadenia</v>
      </c>
      <c r="S4639" s="98" t="s">
        <v>1004</v>
      </c>
      <c r="T4639" s="87">
        <f>_xlfn.MINIFS(CENSO[DAP (cm)],CENSO[NOME CIENTIFICO],CENSO[[#This Row],[NOME CIENTIFICO]])</f>
        <v>39.788735772973837</v>
      </c>
      <c r="U46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39" s="87" t="str">
        <f>IF(CENSO[[#This Row],[DAP (cm)]]&lt;CENSO[[#This Row],[DMCE (cm)]],"DAP &lt; DMCE","DAP ≥ DMCE")</f>
        <v>DAP ≥ DMCE</v>
      </c>
      <c r="W4639" s="87" t="str">
        <f>IF(CENSO[[#This Row],[DAP (cm)]]&gt;200, "Superior", "Inferior")</f>
        <v>Inferior</v>
      </c>
      <c r="X4639" s="87" t="str">
        <f>VLOOKUP(CENSO[[#This Row],[NOME COMUM]],ESPECIES[],4,FALSE)</f>
        <v>Não</v>
      </c>
      <c r="Y4639" s="87" t="str">
        <f>IF(IFERROR(VLOOKUP(CENSO[[#This Row],[NOME COMUM]],COMERCIAIS[],2, FALSE), "Não") &lt;&gt; "Não", "Sim", "Não")</f>
        <v>Sim</v>
      </c>
      <c r="Z4639" s="133">
        <f>CENSO[[#This Row],[g (m²)]]/SUM(AEEF[AEEF-UT])</f>
        <v>7.0486230617707523E-4</v>
      </c>
      <c r="AA4639" s="133">
        <f>CENSO[[#This Row],[v (m³)]]/SUM(AEEF[AEEF-UT])</f>
        <v>8.8812650578311472E-3</v>
      </c>
    </row>
    <row r="4640" spans="1:27" ht="14">
      <c r="A4640" s="86">
        <v>1</v>
      </c>
      <c r="B4640" s="86">
        <v>2</v>
      </c>
      <c r="C4640" s="63">
        <v>126</v>
      </c>
      <c r="D4640" s="63">
        <v>4640</v>
      </c>
      <c r="E4640" s="63" t="str">
        <f>VLOOKUP(CENSO[[#This Row],[NOME COMUM]],ESPECIES[],2,FALSE)</f>
        <v>Pouteria sp.</v>
      </c>
      <c r="F4640" s="64" t="s">
        <v>83</v>
      </c>
      <c r="G4640" s="64">
        <v>186</v>
      </c>
      <c r="H4640" s="97">
        <f>CENSO[[#This Row],[CAP (cm)]]/PI()</f>
        <v>59.205638830185066</v>
      </c>
      <c r="I4640" s="64">
        <v>17</v>
      </c>
      <c r="J4640" s="96">
        <f>(PI()*(CENSO[[#This Row],[DAP (cm)]]^2))/40000</f>
        <v>0.27530622056036053</v>
      </c>
      <c r="K4640" s="96">
        <f>CENSO[[#This Row],[g (m²)]]*CENSO[[#This Row],[H (m)]]*0.7</f>
        <v>3.27614402466829</v>
      </c>
      <c r="L4640" s="64">
        <v>1</v>
      </c>
      <c r="M4640" s="65">
        <v>367120.5</v>
      </c>
      <c r="N4640" s="87">
        <v>9703007.6999999899</v>
      </c>
      <c r="O4640" s="87" t="s">
        <v>1227</v>
      </c>
      <c r="P4640" s="87" t="str">
        <f>VLOOKUP(CENSO[[#This Row],[DAP (cm)]],CD[],2,TRUE)</f>
        <v>TORA</v>
      </c>
      <c r="Q4640" s="87" t="str">
        <f>VLOOKUP(CENSO[[#This Row],[DAP (cm)]],DD[],2,TRUE)</f>
        <v>50├ 60</v>
      </c>
      <c r="R4640" s="87" t="str" cm="1">
        <f t="array" ref="R4640">INDEX(_xlfn.TEXTSPLIT(CENSO[[#This Row],[NOME CIENTIFICO]]," "),1)</f>
        <v>Pouteria</v>
      </c>
      <c r="S4640" s="98" t="s">
        <v>1004</v>
      </c>
      <c r="T4640" s="87">
        <f>_xlfn.MINIFS(CENSO[DAP (cm)],CENSO[NOME CIENTIFICO],CENSO[[#This Row],[NOME CIENTIFICO]])</f>
        <v>39.788735772973837</v>
      </c>
      <c r="U46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40" s="87" t="str">
        <f>IF(CENSO[[#This Row],[DAP (cm)]]&lt;CENSO[[#This Row],[DMCE (cm)]],"DAP &lt; DMCE","DAP ≥ DMCE")</f>
        <v>DAP ≥ DMCE</v>
      </c>
      <c r="W4640" s="87" t="str">
        <f>IF(CENSO[[#This Row],[DAP (cm)]]&gt;200, "Superior", "Inferior")</f>
        <v>Inferior</v>
      </c>
      <c r="X4640" s="87" t="str">
        <f>VLOOKUP(CENSO[[#This Row],[NOME COMUM]],ESPECIES[],4,FALSE)</f>
        <v>Não</v>
      </c>
      <c r="Y4640" s="87" t="str">
        <f>IF(IFERROR(VLOOKUP(CENSO[[#This Row],[NOME COMUM]],COMERCIAIS[],2, FALSE), "Não") &lt;&gt; "Não", "Sim", "Não")</f>
        <v>Não</v>
      </c>
      <c r="Z4640" s="133">
        <f>CENSO[[#This Row],[g (m²)]]/SUM(AEEF[AEEF-UT])</f>
        <v>4.8168723643460915E-4</v>
      </c>
      <c r="AA4640" s="133">
        <f>CENSO[[#This Row],[v (m³)]]/SUM(AEEF[AEEF-UT])</f>
        <v>5.7320781135718488E-3</v>
      </c>
    </row>
    <row r="4641" spans="1:27" ht="14">
      <c r="A4641" s="86">
        <v>1</v>
      </c>
      <c r="B4641" s="86">
        <v>2</v>
      </c>
      <c r="C4641" s="63">
        <v>126</v>
      </c>
      <c r="D4641" s="63">
        <v>4641</v>
      </c>
      <c r="E4641" s="63" t="str">
        <f>VLOOKUP(CENSO[[#This Row],[NOME COMUM]],ESPECIES[],2,FALSE)</f>
        <v>Piptadenia suaveolens Miq.</v>
      </c>
      <c r="F4641" s="64" t="s">
        <v>22</v>
      </c>
      <c r="G4641" s="64">
        <v>169</v>
      </c>
      <c r="H4641" s="97">
        <f>CENSO[[#This Row],[CAP (cm)]]/PI()</f>
        <v>53.794370765060627</v>
      </c>
      <c r="I4641" s="64">
        <v>17</v>
      </c>
      <c r="J4641" s="96">
        <f>(PI()*(CENSO[[#This Row],[DAP (cm)]]^2))/40000</f>
        <v>0.22728121648238117</v>
      </c>
      <c r="K4641" s="96">
        <f>CENSO[[#This Row],[g (m²)]]*CENSO[[#This Row],[H (m)]]*0.7</f>
        <v>2.7046464761403355</v>
      </c>
      <c r="L4641" s="64">
        <v>1</v>
      </c>
      <c r="M4641" s="65">
        <v>367119.59999999899</v>
      </c>
      <c r="N4641" s="87">
        <v>9703010.3000000007</v>
      </c>
      <c r="O4641" s="87" t="s">
        <v>1228</v>
      </c>
      <c r="P4641" s="87" t="str">
        <f>VLOOKUP(CENSO[[#This Row],[DAP (cm)]],CD[],2,TRUE)</f>
        <v>TORA</v>
      </c>
      <c r="Q4641" s="87" t="str">
        <f>VLOOKUP(CENSO[[#This Row],[DAP (cm)]],DD[],2,TRUE)</f>
        <v>50├ 60</v>
      </c>
      <c r="R4641" s="87" t="str" cm="1">
        <f t="array" ref="R4641">INDEX(_xlfn.TEXTSPLIT(CENSO[[#This Row],[NOME CIENTIFICO]]," "),1)</f>
        <v>Piptadenia</v>
      </c>
      <c r="S4641" s="98" t="s">
        <v>1004</v>
      </c>
      <c r="T4641" s="87">
        <f>_xlfn.MINIFS(CENSO[DAP (cm)],CENSO[NOME CIENTIFICO],CENSO[[#This Row],[NOME CIENTIFICO]])</f>
        <v>39.788735772973837</v>
      </c>
      <c r="U46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41" s="87" t="str">
        <f>IF(CENSO[[#This Row],[DAP (cm)]]&lt;CENSO[[#This Row],[DMCE (cm)]],"DAP &lt; DMCE","DAP ≥ DMCE")</f>
        <v>DAP ≥ DMCE</v>
      </c>
      <c r="W4641" s="87" t="str">
        <f>IF(CENSO[[#This Row],[DAP (cm)]]&gt;200, "Superior", "Inferior")</f>
        <v>Inferior</v>
      </c>
      <c r="X4641" s="87" t="str">
        <f>VLOOKUP(CENSO[[#This Row],[NOME COMUM]],ESPECIES[],4,FALSE)</f>
        <v>Não</v>
      </c>
      <c r="Y4641" s="87" t="str">
        <f>IF(IFERROR(VLOOKUP(CENSO[[#This Row],[NOME COMUM]],COMERCIAIS[],2, FALSE), "Não") &lt;&gt; "Não", "Sim", "Não")</f>
        <v>Sim</v>
      </c>
      <c r="Z4641" s="133">
        <f>CENSO[[#This Row],[g (m²)]]/SUM(AEEF[AEEF-UT])</f>
        <v>3.9766068793527795E-4</v>
      </c>
      <c r="AA4641" s="133">
        <f>CENSO[[#This Row],[v (m³)]]/SUM(AEEF[AEEF-UT])</f>
        <v>4.7321621864298072E-3</v>
      </c>
    </row>
    <row r="4642" spans="1:27" ht="14">
      <c r="A4642" s="86">
        <v>1</v>
      </c>
      <c r="B4642" s="86">
        <v>2</v>
      </c>
      <c r="C4642" s="63">
        <v>126</v>
      </c>
      <c r="D4642" s="63">
        <v>4642</v>
      </c>
      <c r="E4642" s="63" t="str">
        <f>VLOOKUP(CENSO[[#This Row],[NOME COMUM]],ESPECIES[],2,FALSE)</f>
        <v>Pouteria sp.</v>
      </c>
      <c r="F4642" s="64" t="s">
        <v>83</v>
      </c>
      <c r="G4642" s="64">
        <v>201</v>
      </c>
      <c r="H4642" s="97">
        <f>CENSO[[#This Row],[CAP (cm)]]/PI()</f>
        <v>63.980287122941931</v>
      </c>
      <c r="I4642" s="64">
        <v>18</v>
      </c>
      <c r="J4642" s="96">
        <f>(PI()*(CENSO[[#This Row],[DAP (cm)]]^2))/40000</f>
        <v>0.32150094279278324</v>
      </c>
      <c r="K4642" s="96">
        <f>CENSO[[#This Row],[g (m²)]]*CENSO[[#This Row],[H (m)]]*0.7</f>
        <v>4.0509118791890684</v>
      </c>
      <c r="L4642" s="64">
        <v>1</v>
      </c>
      <c r="M4642" s="65">
        <v>367119.2</v>
      </c>
      <c r="N4642" s="87">
        <v>9703011.5999999903</v>
      </c>
      <c r="O4642" s="87" t="s">
        <v>1227</v>
      </c>
      <c r="P4642" s="87" t="str">
        <f>VLOOKUP(CENSO[[#This Row],[DAP (cm)]],CD[],2,TRUE)</f>
        <v>TORA</v>
      </c>
      <c r="Q4642" s="87" t="str">
        <f>VLOOKUP(CENSO[[#This Row],[DAP (cm)]],DD[],2,TRUE)</f>
        <v>60├ 70</v>
      </c>
      <c r="R4642" s="87" t="str" cm="1">
        <f t="array" ref="R4642">INDEX(_xlfn.TEXTSPLIT(CENSO[[#This Row],[NOME CIENTIFICO]]," "),1)</f>
        <v>Pouteria</v>
      </c>
      <c r="S4642" s="98" t="s">
        <v>1004</v>
      </c>
      <c r="T4642" s="87">
        <f>_xlfn.MINIFS(CENSO[DAP (cm)],CENSO[NOME CIENTIFICO],CENSO[[#This Row],[NOME CIENTIFICO]])</f>
        <v>39.788735772973837</v>
      </c>
      <c r="U46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42" s="87" t="str">
        <f>IF(CENSO[[#This Row],[DAP (cm)]]&lt;CENSO[[#This Row],[DMCE (cm)]],"DAP &lt; DMCE","DAP ≥ DMCE")</f>
        <v>DAP ≥ DMCE</v>
      </c>
      <c r="W4642" s="87" t="str">
        <f>IF(CENSO[[#This Row],[DAP (cm)]]&gt;200, "Superior", "Inferior")</f>
        <v>Inferior</v>
      </c>
      <c r="X4642" s="87" t="str">
        <f>VLOOKUP(CENSO[[#This Row],[NOME COMUM]],ESPECIES[],4,FALSE)</f>
        <v>Não</v>
      </c>
      <c r="Y4642" s="87" t="str">
        <f>IF(IFERROR(VLOOKUP(CENSO[[#This Row],[NOME COMUM]],COMERCIAIS[],2, FALSE), "Não") &lt;&gt; "Não", "Sim", "Não")</f>
        <v>Não</v>
      </c>
      <c r="Z4642" s="133">
        <f>CENSO[[#This Row],[g (m²)]]/SUM(AEEF[AEEF-UT])</f>
        <v>5.6251144754291399E-4</v>
      </c>
      <c r="AA4642" s="133">
        <f>CENSO[[#This Row],[v (m³)]]/SUM(AEEF[AEEF-UT])</f>
        <v>7.0876442390407149E-3</v>
      </c>
    </row>
    <row r="4643" spans="1:27" ht="14">
      <c r="A4643" s="86">
        <v>1</v>
      </c>
      <c r="B4643" s="86">
        <v>2</v>
      </c>
      <c r="C4643" s="63">
        <v>126</v>
      </c>
      <c r="D4643" s="63">
        <v>4643</v>
      </c>
      <c r="E4643" s="63" t="str">
        <f>VLOOKUP(CENSO[[#This Row],[NOME COMUM]],ESPECIES[],2,FALSE)</f>
        <v>Piptadenia suaveolens Miq.</v>
      </c>
      <c r="F4643" s="64" t="s">
        <v>22</v>
      </c>
      <c r="G4643" s="64">
        <v>203</v>
      </c>
      <c r="H4643" s="97">
        <f>CENSO[[#This Row],[CAP (cm)]]/PI()</f>
        <v>64.616906895309512</v>
      </c>
      <c r="I4643" s="64">
        <v>19</v>
      </c>
      <c r="J4643" s="96">
        <f>(PI()*(CENSO[[#This Row],[DAP (cm)]]^2))/40000</f>
        <v>0.32793080249369577</v>
      </c>
      <c r="K4643" s="96">
        <f>CENSO[[#This Row],[g (m²)]]*CENSO[[#This Row],[H (m)]]*0.7</f>
        <v>4.3614796731661531</v>
      </c>
      <c r="L4643" s="64">
        <v>1</v>
      </c>
      <c r="M4643" s="65">
        <v>367130.9</v>
      </c>
      <c r="N4643" s="87">
        <v>9703006.0999999903</v>
      </c>
      <c r="O4643" s="87" t="s">
        <v>1228</v>
      </c>
      <c r="P4643" s="87" t="str">
        <f>VLOOKUP(CENSO[[#This Row],[DAP (cm)]],CD[],2,TRUE)</f>
        <v>TORA</v>
      </c>
      <c r="Q4643" s="87" t="str">
        <f>VLOOKUP(CENSO[[#This Row],[DAP (cm)]],DD[],2,TRUE)</f>
        <v>60├ 70</v>
      </c>
      <c r="R4643" s="87" t="str" cm="1">
        <f t="array" ref="R4643">INDEX(_xlfn.TEXTSPLIT(CENSO[[#This Row],[NOME CIENTIFICO]]," "),1)</f>
        <v>Piptadenia</v>
      </c>
      <c r="S4643" s="98" t="s">
        <v>1004</v>
      </c>
      <c r="T4643" s="87">
        <f>_xlfn.MINIFS(CENSO[DAP (cm)],CENSO[NOME CIENTIFICO],CENSO[[#This Row],[NOME CIENTIFICO]])</f>
        <v>39.788735772973837</v>
      </c>
      <c r="U46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43" s="87" t="str">
        <f>IF(CENSO[[#This Row],[DAP (cm)]]&lt;CENSO[[#This Row],[DMCE (cm)]],"DAP &lt; DMCE","DAP ≥ DMCE")</f>
        <v>DAP ≥ DMCE</v>
      </c>
      <c r="W4643" s="87" t="str">
        <f>IF(CENSO[[#This Row],[DAP (cm)]]&gt;200, "Superior", "Inferior")</f>
        <v>Inferior</v>
      </c>
      <c r="X4643" s="87" t="str">
        <f>VLOOKUP(CENSO[[#This Row],[NOME COMUM]],ESPECIES[],4,FALSE)</f>
        <v>Não</v>
      </c>
      <c r="Y4643" s="87" t="str">
        <f>IF(IFERROR(VLOOKUP(CENSO[[#This Row],[NOME COMUM]],COMERCIAIS[],2, FALSE), "Não") &lt;&gt; "Não", "Sim", "Não")</f>
        <v>Sim</v>
      </c>
      <c r="Z4643" s="133">
        <f>CENSO[[#This Row],[g (m²)]]/SUM(AEEF[AEEF-UT])</f>
        <v>5.7376139802965123E-4</v>
      </c>
      <c r="AA4643" s="133">
        <f>CENSO[[#This Row],[v (m³)]]/SUM(AEEF[AEEF-UT])</f>
        <v>7.63102659379436E-3</v>
      </c>
    </row>
    <row r="4644" spans="1:27" ht="14">
      <c r="A4644" s="86">
        <v>1</v>
      </c>
      <c r="B4644" s="86">
        <v>2</v>
      </c>
      <c r="C4644" s="63">
        <v>127</v>
      </c>
      <c r="D4644" s="63">
        <v>4644</v>
      </c>
      <c r="E4644" s="63" t="str">
        <f>VLOOKUP(CENSO[[#This Row],[NOME COMUM]],ESPECIES[],2,FALSE)</f>
        <v>Pouteria sp.</v>
      </c>
      <c r="F4644" s="64" t="s">
        <v>83</v>
      </c>
      <c r="G4644" s="64">
        <v>131</v>
      </c>
      <c r="H4644" s="97">
        <f>CENSO[[#This Row],[CAP (cm)]]/PI()</f>
        <v>41.69859509007658</v>
      </c>
      <c r="I4644" s="64">
        <v>13</v>
      </c>
      <c r="J4644" s="96">
        <f>(PI()*(CENSO[[#This Row],[DAP (cm)]]^2))/40000</f>
        <v>0.13656289892000079</v>
      </c>
      <c r="K4644" s="96">
        <f>CENSO[[#This Row],[g (m²)]]*CENSO[[#This Row],[H (m)]]*0.7</f>
        <v>1.2427223801720071</v>
      </c>
      <c r="L4644" s="64">
        <v>1</v>
      </c>
      <c r="M4644" s="65">
        <v>367138.4</v>
      </c>
      <c r="N4644" s="87">
        <v>9703003.3000000007</v>
      </c>
      <c r="O4644" s="98" t="s">
        <v>1225</v>
      </c>
      <c r="P4644" s="87" t="str">
        <f>VLOOKUP(CENSO[[#This Row],[DAP (cm)]],CD[],2,TRUE)</f>
        <v>TORETE</v>
      </c>
      <c r="Q4644" s="87" t="str">
        <f>VLOOKUP(CENSO[[#This Row],[DAP (cm)]],DD[],2,TRUE)</f>
        <v>40├ 50</v>
      </c>
      <c r="R4644" s="87" t="str" cm="1">
        <f t="array" ref="R4644">INDEX(_xlfn.TEXTSPLIT(CENSO[[#This Row],[NOME CIENTIFICO]]," "),1)</f>
        <v>Pouteria</v>
      </c>
      <c r="S4644" s="98" t="s">
        <v>1004</v>
      </c>
      <c r="T4644" s="87">
        <f>_xlfn.MINIFS(CENSO[DAP (cm)],CENSO[NOME CIENTIFICO],CENSO[[#This Row],[NOME CIENTIFICO]])</f>
        <v>39.788735772973837</v>
      </c>
      <c r="U46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44" s="87" t="str">
        <f>IF(CENSO[[#This Row],[DAP (cm)]]&lt;CENSO[[#This Row],[DMCE (cm)]],"DAP &lt; DMCE","DAP ≥ DMCE")</f>
        <v>DAP &lt; DMCE</v>
      </c>
      <c r="W4644" s="87" t="str">
        <f>IF(CENSO[[#This Row],[DAP (cm)]]&gt;200, "Superior", "Inferior")</f>
        <v>Inferior</v>
      </c>
      <c r="X4644" s="87" t="str">
        <f>VLOOKUP(CENSO[[#This Row],[NOME COMUM]],ESPECIES[],4,FALSE)</f>
        <v>Não</v>
      </c>
      <c r="Y4644" s="87" t="str">
        <f>IF(IFERROR(VLOOKUP(CENSO[[#This Row],[NOME COMUM]],COMERCIAIS[],2, FALSE), "Não") &lt;&gt; "Não", "Sim", "Não")</f>
        <v>Não</v>
      </c>
      <c r="Z4644" s="133">
        <f>CENSO[[#This Row],[g (m²)]]/SUM(AEEF[AEEF-UT])</f>
        <v>2.3893613898873651E-4</v>
      </c>
      <c r="AA4644" s="133">
        <f>CENSO[[#This Row],[v (m³)]]/SUM(AEEF[AEEF-UT])</f>
        <v>2.174318864797502E-3</v>
      </c>
    </row>
    <row r="4645" spans="1:27" ht="14">
      <c r="A4645" s="86">
        <v>1</v>
      </c>
      <c r="B4645" s="86">
        <v>2</v>
      </c>
      <c r="C4645" s="63">
        <v>127</v>
      </c>
      <c r="D4645" s="63">
        <v>4645</v>
      </c>
      <c r="E4645" s="63" t="str">
        <f>VLOOKUP(CENSO[[#This Row],[NOME COMUM]],ESPECIES[],2,FALSE)</f>
        <v>Simarouba amara Aubl.</v>
      </c>
      <c r="F4645" s="64" t="s">
        <v>20</v>
      </c>
      <c r="G4645" s="64">
        <v>190</v>
      </c>
      <c r="H4645" s="97">
        <f>CENSO[[#This Row],[CAP (cm)]]/PI()</f>
        <v>60.478878374920228</v>
      </c>
      <c r="I4645" s="64">
        <v>17</v>
      </c>
      <c r="J4645" s="96">
        <f>(PI()*(CENSO[[#This Row],[DAP (cm)]]^2))/40000</f>
        <v>0.28727467228087106</v>
      </c>
      <c r="K4645" s="96">
        <f>CENSO[[#This Row],[g (m²)]]*CENSO[[#This Row],[H (m)]]*0.7</f>
        <v>3.4185686001423652</v>
      </c>
      <c r="L4645" s="64">
        <v>1</v>
      </c>
      <c r="M4645" s="65">
        <v>367153.299999999</v>
      </c>
      <c r="N4645" s="87">
        <v>9703001.8000000007</v>
      </c>
      <c r="O4645" s="87" t="s">
        <v>1227</v>
      </c>
      <c r="P4645" s="87" t="str">
        <f>VLOOKUP(CENSO[[#This Row],[DAP (cm)]],CD[],2,TRUE)</f>
        <v>TORA</v>
      </c>
      <c r="Q4645" s="87" t="str">
        <f>VLOOKUP(CENSO[[#This Row],[DAP (cm)]],DD[],2,TRUE)</f>
        <v>60├ 70</v>
      </c>
      <c r="R4645" s="87" t="str" cm="1">
        <f t="array" ref="R4645">INDEX(_xlfn.TEXTSPLIT(CENSO[[#This Row],[NOME CIENTIFICO]]," "),1)</f>
        <v>Simarouba</v>
      </c>
      <c r="S4645" s="98" t="s">
        <v>1004</v>
      </c>
      <c r="T4645" s="87">
        <f>_xlfn.MINIFS(CENSO[DAP (cm)],CENSO[NOME CIENTIFICO],CENSO[[#This Row],[NOME CIENTIFICO]])</f>
        <v>42.335214862444161</v>
      </c>
      <c r="U46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4645" s="87" t="str">
        <f>IF(CENSO[[#This Row],[DAP (cm)]]&lt;CENSO[[#This Row],[DMCE (cm)]],"DAP &lt; DMCE","DAP ≥ DMCE")</f>
        <v>DAP ≥ DMCE</v>
      </c>
      <c r="W4645" s="87" t="str">
        <f>IF(CENSO[[#This Row],[DAP (cm)]]&gt;200, "Superior", "Inferior")</f>
        <v>Inferior</v>
      </c>
      <c r="X4645" s="87" t="str">
        <f>VLOOKUP(CENSO[[#This Row],[NOME COMUM]],ESPECIES[],4,FALSE)</f>
        <v>Não</v>
      </c>
      <c r="Y4645" s="87" t="str">
        <f>IF(IFERROR(VLOOKUP(CENSO[[#This Row],[NOME COMUM]],COMERCIAIS[],2, FALSE), "Não") &lt;&gt; "Não", "Sim", "Não")</f>
        <v>Não</v>
      </c>
      <c r="Z4645" s="133">
        <f>CENSO[[#This Row],[g (m²)]]/SUM(AEEF[AEEF-UT])</f>
        <v>5.0262773833071434E-4</v>
      </c>
      <c r="AA4645" s="133">
        <f>CENSO[[#This Row],[v (m³)]]/SUM(AEEF[AEEF-UT])</f>
        <v>5.9812700861354992E-3</v>
      </c>
    </row>
    <row r="4646" spans="1:27" ht="14">
      <c r="A4646" s="86">
        <v>1</v>
      </c>
      <c r="B4646" s="86">
        <v>2</v>
      </c>
      <c r="C4646" s="63">
        <v>127</v>
      </c>
      <c r="D4646" s="63">
        <v>4646</v>
      </c>
      <c r="E4646" s="63" t="str">
        <f>VLOOKUP(CENSO[[#This Row],[NOME COMUM]],ESPECIES[],2,FALSE)</f>
        <v>Piptadenia suaveolens Miq.</v>
      </c>
      <c r="F4646" s="64" t="s">
        <v>22</v>
      </c>
      <c r="G4646" s="64">
        <v>196</v>
      </c>
      <c r="H4646" s="97">
        <f>CENSO[[#This Row],[CAP (cm)]]/PI()</f>
        <v>62.388737692022971</v>
      </c>
      <c r="I4646" s="64">
        <v>15</v>
      </c>
      <c r="J4646" s="96">
        <f>(PI()*(CENSO[[#This Row],[DAP (cm)]]^2))/40000</f>
        <v>0.30570481469091254</v>
      </c>
      <c r="K4646" s="96">
        <f>CENSO[[#This Row],[g (m²)]]*CENSO[[#This Row],[H (m)]]*0.7</f>
        <v>3.2099005542545815</v>
      </c>
      <c r="L4646" s="64">
        <v>1</v>
      </c>
      <c r="M4646" s="65">
        <v>367163.299999999</v>
      </c>
      <c r="N4646" s="87">
        <v>9702997.0999999903</v>
      </c>
      <c r="O4646" s="87" t="s">
        <v>1228</v>
      </c>
      <c r="P4646" s="87" t="str">
        <f>VLOOKUP(CENSO[[#This Row],[DAP (cm)]],CD[],2,TRUE)</f>
        <v>TORA</v>
      </c>
      <c r="Q4646" s="87" t="str">
        <f>VLOOKUP(CENSO[[#This Row],[DAP (cm)]],DD[],2,TRUE)</f>
        <v>60├ 70</v>
      </c>
      <c r="R4646" s="87" t="str" cm="1">
        <f t="array" ref="R4646">INDEX(_xlfn.TEXTSPLIT(CENSO[[#This Row],[NOME CIENTIFICO]]," "),1)</f>
        <v>Piptadenia</v>
      </c>
      <c r="S4646" s="98" t="s">
        <v>1004</v>
      </c>
      <c r="T4646" s="87">
        <f>_xlfn.MINIFS(CENSO[DAP (cm)],CENSO[NOME CIENTIFICO],CENSO[[#This Row],[NOME CIENTIFICO]])</f>
        <v>39.788735772973837</v>
      </c>
      <c r="U46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46" s="87" t="str">
        <f>IF(CENSO[[#This Row],[DAP (cm)]]&lt;CENSO[[#This Row],[DMCE (cm)]],"DAP &lt; DMCE","DAP ≥ DMCE")</f>
        <v>DAP ≥ DMCE</v>
      </c>
      <c r="W4646" s="87" t="str">
        <f>IF(CENSO[[#This Row],[DAP (cm)]]&gt;200, "Superior", "Inferior")</f>
        <v>Inferior</v>
      </c>
      <c r="X4646" s="87" t="str">
        <f>VLOOKUP(CENSO[[#This Row],[NOME COMUM]],ESPECIES[],4,FALSE)</f>
        <v>Não</v>
      </c>
      <c r="Y4646" s="87" t="str">
        <f>IF(IFERROR(VLOOKUP(CENSO[[#This Row],[NOME COMUM]],COMERCIAIS[],2, FALSE), "Não") &lt;&gt; "Não", "Sim", "Não")</f>
        <v>Sim</v>
      </c>
      <c r="Z4646" s="133">
        <f>CENSO[[#This Row],[g (m²)]]/SUM(AEEF[AEEF-UT])</f>
        <v>5.3487388353774844E-4</v>
      </c>
      <c r="AA4646" s="133">
        <f>CENSO[[#This Row],[v (m³)]]/SUM(AEEF[AEEF-UT])</f>
        <v>5.6161757771463587E-3</v>
      </c>
    </row>
    <row r="4647" spans="1:27" ht="14">
      <c r="A4647" s="86">
        <v>1</v>
      </c>
      <c r="B4647" s="86">
        <v>2</v>
      </c>
      <c r="C4647" s="63">
        <v>127</v>
      </c>
      <c r="D4647" s="63">
        <v>4647</v>
      </c>
      <c r="E4647" s="63" t="str">
        <f>VLOOKUP(CENSO[[#This Row],[NOME COMUM]],ESPECIES[],2,FALSE)</f>
        <v>Qualea dichotoma (Mart.) Warm. ex Wille</v>
      </c>
      <c r="F4647" s="64" t="s">
        <v>55</v>
      </c>
      <c r="G4647" s="64">
        <v>200</v>
      </c>
      <c r="H4647" s="97">
        <f>CENSO[[#This Row],[CAP (cm)]]/PI()</f>
        <v>63.661977236758133</v>
      </c>
      <c r="I4647" s="64">
        <v>17</v>
      </c>
      <c r="J4647" s="96">
        <f>(PI()*(CENSO[[#This Row],[DAP (cm)]]^2))/40000</f>
        <v>0.31830988618379064</v>
      </c>
      <c r="K4647" s="96">
        <f>CENSO[[#This Row],[g (m²)]]*CENSO[[#This Row],[H (m)]]*0.7</f>
        <v>3.7878876455871082</v>
      </c>
      <c r="L4647" s="64">
        <v>2</v>
      </c>
      <c r="M4647" s="65">
        <v>367143.7</v>
      </c>
      <c r="N4647" s="87">
        <v>9702937.9000000004</v>
      </c>
      <c r="O4647" s="87" t="s">
        <v>1227</v>
      </c>
      <c r="P4647" s="87" t="str">
        <f>VLOOKUP(CENSO[[#This Row],[DAP (cm)]],CD[],2,TRUE)</f>
        <v>TORA</v>
      </c>
      <c r="Q4647" s="87" t="str">
        <f>VLOOKUP(CENSO[[#This Row],[DAP (cm)]],DD[],2,TRUE)</f>
        <v>60├ 70</v>
      </c>
      <c r="R4647" s="87" t="str" cm="1">
        <f t="array" ref="R4647">INDEX(_xlfn.TEXTSPLIT(CENSO[[#This Row],[NOME CIENTIFICO]]," "),1)</f>
        <v>Qualea</v>
      </c>
      <c r="S4647" s="98" t="s">
        <v>1004</v>
      </c>
      <c r="T4647" s="87">
        <f>_xlfn.MINIFS(CENSO[DAP (cm)],CENSO[NOME CIENTIFICO],CENSO[[#This Row],[NOME CIENTIFICO]])</f>
        <v>40.107045659157627</v>
      </c>
      <c r="U46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647" s="87" t="str">
        <f>IF(CENSO[[#This Row],[DAP (cm)]]&lt;CENSO[[#This Row],[DMCE (cm)]],"DAP &lt; DMCE","DAP ≥ DMCE")</f>
        <v>DAP ≥ DMCE</v>
      </c>
      <c r="W4647" s="87" t="str">
        <f>IF(CENSO[[#This Row],[DAP (cm)]]&gt;200, "Superior", "Inferior")</f>
        <v>Inferior</v>
      </c>
      <c r="X4647" s="87" t="str">
        <f>VLOOKUP(CENSO[[#This Row],[NOME COMUM]],ESPECIES[],4,FALSE)</f>
        <v>Não</v>
      </c>
      <c r="Y4647" s="87" t="str">
        <f>IF(IFERROR(VLOOKUP(CENSO[[#This Row],[NOME COMUM]],COMERCIAIS[],2, FALSE), "Não") &lt;&gt; "Não", "Sim", "Não")</f>
        <v>Não</v>
      </c>
      <c r="Z4647" s="133">
        <f>CENSO[[#This Row],[g (m²)]]/SUM(AEEF[AEEF-UT])</f>
        <v>5.5692824191768894E-4</v>
      </c>
      <c r="AA4647" s="133">
        <f>CENSO[[#This Row],[v (m³)]]/SUM(AEEF[AEEF-UT])</f>
        <v>6.6274460788204983E-3</v>
      </c>
    </row>
    <row r="4648" spans="1:27" ht="14">
      <c r="A4648" s="86">
        <v>1</v>
      </c>
      <c r="B4648" s="86">
        <v>2</v>
      </c>
      <c r="C4648" s="63">
        <v>127</v>
      </c>
      <c r="D4648" s="63">
        <v>4648</v>
      </c>
      <c r="E4648" s="63" t="str">
        <f>VLOOKUP(CENSO[[#This Row],[NOME COMUM]],ESPECIES[],2,FALSE)</f>
        <v>Virola sebifera Aubl.</v>
      </c>
      <c r="F4648" s="64" t="s">
        <v>18</v>
      </c>
      <c r="G4648" s="64">
        <v>177</v>
      </c>
      <c r="H4648" s="97">
        <f>CENSO[[#This Row],[CAP (cm)]]/PI()</f>
        <v>56.340849854530951</v>
      </c>
      <c r="I4648" s="64">
        <v>21</v>
      </c>
      <c r="J4648" s="96">
        <f>(PI()*(CENSO[[#This Row],[DAP (cm)]]^2))/40000</f>
        <v>0.24930826060629949</v>
      </c>
      <c r="K4648" s="96">
        <f>CENSO[[#This Row],[g (m²)]]*CENSO[[#This Row],[H (m)]]*0.7</f>
        <v>3.6648314309126024</v>
      </c>
      <c r="L4648" s="64">
        <v>1</v>
      </c>
      <c r="M4648" s="65">
        <v>367155.4</v>
      </c>
      <c r="N4648" s="87">
        <v>9702982</v>
      </c>
      <c r="O4648" s="87" t="s">
        <v>1227</v>
      </c>
      <c r="P4648" s="87" t="str">
        <f>VLOOKUP(CENSO[[#This Row],[DAP (cm)]],CD[],2,TRUE)</f>
        <v>TORA</v>
      </c>
      <c r="Q4648" s="87" t="str">
        <f>VLOOKUP(CENSO[[#This Row],[DAP (cm)]],DD[],2,TRUE)</f>
        <v>50├ 60</v>
      </c>
      <c r="R4648" s="87" t="str" cm="1">
        <f t="array" ref="R4648">INDEX(_xlfn.TEXTSPLIT(CENSO[[#This Row],[NOME CIENTIFICO]]," "),1)</f>
        <v>Virola</v>
      </c>
      <c r="S4648" s="98" t="s">
        <v>1004</v>
      </c>
      <c r="T4648" s="87">
        <f>_xlfn.MINIFS(CENSO[DAP (cm)],CENSO[NOME CIENTIFICO],CENSO[[#This Row],[NOME CIENTIFICO]])</f>
        <v>38.197186342054884</v>
      </c>
      <c r="U46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48" s="87" t="str">
        <f>IF(CENSO[[#This Row],[DAP (cm)]]&lt;CENSO[[#This Row],[DMCE (cm)]],"DAP &lt; DMCE","DAP ≥ DMCE")</f>
        <v>DAP ≥ DMCE</v>
      </c>
      <c r="W4648" s="87" t="str">
        <f>IF(CENSO[[#This Row],[DAP (cm)]]&gt;200, "Superior", "Inferior")</f>
        <v>Inferior</v>
      </c>
      <c r="X4648" s="87" t="str">
        <f>VLOOKUP(CENSO[[#This Row],[NOME COMUM]],ESPECIES[],4,FALSE)</f>
        <v>Não</v>
      </c>
      <c r="Y4648" s="87" t="str">
        <f>IF(IFERROR(VLOOKUP(CENSO[[#This Row],[NOME COMUM]],COMERCIAIS[],2, FALSE), "Não") &lt;&gt; "Não", "Sim", "Não")</f>
        <v>Não</v>
      </c>
      <c r="Z4648" s="133">
        <f>CENSO[[#This Row],[g (m²)]]/SUM(AEEF[AEEF-UT])</f>
        <v>4.3620012227598201E-4</v>
      </c>
      <c r="AA4648" s="133">
        <f>CENSO[[#This Row],[v (m³)]]/SUM(AEEF[AEEF-UT])</f>
        <v>6.4121417974569361E-3</v>
      </c>
    </row>
    <row r="4649" spans="1:27" ht="14">
      <c r="A4649" s="86">
        <v>1</v>
      </c>
      <c r="B4649" s="86">
        <v>2</v>
      </c>
      <c r="C4649" s="63">
        <v>127</v>
      </c>
      <c r="D4649" s="63">
        <v>4649</v>
      </c>
      <c r="E4649" s="63" t="str">
        <f>VLOOKUP(CENSO[[#This Row],[NOME COMUM]],ESPECIES[],2,FALSE)</f>
        <v>Piptadenia suaveolens Miq.</v>
      </c>
      <c r="F4649" s="64" t="s">
        <v>22</v>
      </c>
      <c r="G4649" s="64">
        <v>346</v>
      </c>
      <c r="H4649" s="97">
        <f>CENSO[[#This Row],[CAP (cm)]]/PI()</f>
        <v>110.13522061959158</v>
      </c>
      <c r="I4649" s="64">
        <v>15</v>
      </c>
      <c r="J4649" s="96">
        <f>(PI()*(CENSO[[#This Row],[DAP (cm)]]^2))/40000</f>
        <v>0.95266965835946726</v>
      </c>
      <c r="K4649" s="96">
        <f>CENSO[[#This Row],[g (m²)]]*CENSO[[#This Row],[H (m)]]*0.7</f>
        <v>10.003031412774407</v>
      </c>
      <c r="L4649" s="64">
        <v>1</v>
      </c>
      <c r="M4649" s="65">
        <v>367154.799999999</v>
      </c>
      <c r="N4649" s="87">
        <v>9702959.0999999903</v>
      </c>
      <c r="O4649" s="87" t="s">
        <v>1228</v>
      </c>
      <c r="P4649" s="87" t="str">
        <f>VLOOKUP(CENSO[[#This Row],[DAP (cm)]],CD[],2,TRUE)</f>
        <v>TORA</v>
      </c>
      <c r="Q4649" s="87" t="str">
        <f>VLOOKUP(CENSO[[#This Row],[DAP (cm)]],DD[],2,TRUE)</f>
        <v>110├ 120</v>
      </c>
      <c r="R4649" s="87" t="str" cm="1">
        <f t="array" ref="R4649">INDEX(_xlfn.TEXTSPLIT(CENSO[[#This Row],[NOME CIENTIFICO]]," "),1)</f>
        <v>Piptadenia</v>
      </c>
      <c r="S4649" s="98" t="s">
        <v>1004</v>
      </c>
      <c r="T4649" s="87">
        <f>_xlfn.MINIFS(CENSO[DAP (cm)],CENSO[NOME CIENTIFICO],CENSO[[#This Row],[NOME CIENTIFICO]])</f>
        <v>39.788735772973837</v>
      </c>
      <c r="U46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49" s="87" t="str">
        <f>IF(CENSO[[#This Row],[DAP (cm)]]&lt;CENSO[[#This Row],[DMCE (cm)]],"DAP &lt; DMCE","DAP ≥ DMCE")</f>
        <v>DAP ≥ DMCE</v>
      </c>
      <c r="W4649" s="87" t="str">
        <f>IF(CENSO[[#This Row],[DAP (cm)]]&gt;200, "Superior", "Inferior")</f>
        <v>Inferior</v>
      </c>
      <c r="X4649" s="87" t="str">
        <f>VLOOKUP(CENSO[[#This Row],[NOME COMUM]],ESPECIES[],4,FALSE)</f>
        <v>Não</v>
      </c>
      <c r="Y4649" s="87" t="str">
        <f>IF(IFERROR(VLOOKUP(CENSO[[#This Row],[NOME COMUM]],COMERCIAIS[],2, FALSE), "Não") &lt;&gt; "Não", "Sim", "Não")</f>
        <v>Sim</v>
      </c>
      <c r="Z4649" s="133">
        <f>CENSO[[#This Row],[g (m²)]]/SUM(AEEF[AEEF-UT])</f>
        <v>1.6668305352354517E-3</v>
      </c>
      <c r="AA4649" s="133">
        <f>CENSO[[#This Row],[v (m³)]]/SUM(AEEF[AEEF-UT])</f>
        <v>1.7501720619972242E-2</v>
      </c>
    </row>
    <row r="4650" spans="1:27" ht="14">
      <c r="A4650" s="86">
        <v>1</v>
      </c>
      <c r="B4650" s="86">
        <v>2</v>
      </c>
      <c r="C4650" s="63">
        <v>127</v>
      </c>
      <c r="D4650" s="63">
        <v>4650</v>
      </c>
      <c r="E4650" s="63" t="str">
        <f>VLOOKUP(CENSO[[#This Row],[NOME COMUM]],ESPECIES[],2,FALSE)</f>
        <v>Parkia platycephala Benth.</v>
      </c>
      <c r="F4650" s="64" t="s">
        <v>74</v>
      </c>
      <c r="G4650" s="64">
        <v>192</v>
      </c>
      <c r="H4650" s="97">
        <f>CENSO[[#This Row],[CAP (cm)]]/PI()</f>
        <v>61.115498147287809</v>
      </c>
      <c r="I4650" s="64">
        <v>18</v>
      </c>
      <c r="J4650" s="96">
        <f>(PI()*(CENSO[[#This Row],[DAP (cm)]]^2))/40000</f>
        <v>0.29335439110698147</v>
      </c>
      <c r="K4650" s="96">
        <f>CENSO[[#This Row],[g (m²)]]*CENSO[[#This Row],[H (m)]]*0.7</f>
        <v>3.696265327947966</v>
      </c>
      <c r="L4650" s="64">
        <v>1</v>
      </c>
      <c r="M4650" s="65">
        <v>367155.7</v>
      </c>
      <c r="N4650" s="87">
        <v>9702958.6999999899</v>
      </c>
      <c r="O4650" s="87" t="s">
        <v>1227</v>
      </c>
      <c r="P4650" s="87" t="str">
        <f>VLOOKUP(CENSO[[#This Row],[DAP (cm)]],CD[],2,TRUE)</f>
        <v>TORA</v>
      </c>
      <c r="Q4650" s="87" t="str">
        <f>VLOOKUP(CENSO[[#This Row],[DAP (cm)]],DD[],2,TRUE)</f>
        <v>60├ 70</v>
      </c>
      <c r="R4650" s="87" t="str" cm="1">
        <f t="array" ref="R4650">INDEX(_xlfn.TEXTSPLIT(CENSO[[#This Row],[NOME CIENTIFICO]]," "),1)</f>
        <v>Parkia</v>
      </c>
      <c r="S4650" s="98" t="s">
        <v>1004</v>
      </c>
      <c r="T4650" s="87">
        <f>_xlfn.MINIFS(CENSO[DAP (cm)],CENSO[NOME CIENTIFICO],CENSO[[#This Row],[NOME CIENTIFICO]])</f>
        <v>43.608454407179323</v>
      </c>
      <c r="U46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53.608454407179323</v>
      </c>
      <c r="V4650" s="87" t="str">
        <f>IF(CENSO[[#This Row],[DAP (cm)]]&lt;CENSO[[#This Row],[DMCE (cm)]],"DAP &lt; DMCE","DAP ≥ DMCE")</f>
        <v>DAP ≥ DMCE</v>
      </c>
      <c r="W4650" s="87" t="str">
        <f>IF(CENSO[[#This Row],[DAP (cm)]]&gt;200, "Superior", "Inferior")</f>
        <v>Inferior</v>
      </c>
      <c r="X4650" s="87" t="str">
        <f>VLOOKUP(CENSO[[#This Row],[NOME COMUM]],ESPECIES[],4,FALSE)</f>
        <v>Não</v>
      </c>
      <c r="Y4650" s="87" t="str">
        <f>IF(IFERROR(VLOOKUP(CENSO[[#This Row],[NOME COMUM]],COMERCIAIS[],2, FALSE), "Não") &lt;&gt; "Não", "Sim", "Não")</f>
        <v>Não</v>
      </c>
      <c r="Z4650" s="133">
        <f>CENSO[[#This Row],[g (m²)]]/SUM(AEEF[AEEF-UT])</f>
        <v>5.1326506775134213E-4</v>
      </c>
      <c r="AA4650" s="133">
        <f>CENSO[[#This Row],[v (m³)]]/SUM(AEEF[AEEF-UT])</f>
        <v>6.4671398536669108E-3</v>
      </c>
    </row>
    <row r="4651" spans="1:27" ht="14">
      <c r="A4651" s="86">
        <v>1</v>
      </c>
      <c r="B4651" s="86">
        <v>2</v>
      </c>
      <c r="C4651" s="63">
        <v>127</v>
      </c>
      <c r="D4651" s="63">
        <v>4651</v>
      </c>
      <c r="E4651" s="63" t="str">
        <f>VLOOKUP(CENSO[[#This Row],[NOME COMUM]],ESPECIES[],2,FALSE)</f>
        <v>Chrysophyllum sp.</v>
      </c>
      <c r="F4651" s="64" t="s">
        <v>41</v>
      </c>
      <c r="G4651" s="64">
        <v>206</v>
      </c>
      <c r="H4651" s="97">
        <f>CENSO[[#This Row],[CAP (cm)]]/PI()</f>
        <v>65.571836553860877</v>
      </c>
      <c r="I4651" s="64">
        <v>16</v>
      </c>
      <c r="J4651" s="96">
        <f>(PI()*(CENSO[[#This Row],[DAP (cm)]]^2))/40000</f>
        <v>0.33769495825238349</v>
      </c>
      <c r="K4651" s="96">
        <f>CENSO[[#This Row],[g (m²)]]*CENSO[[#This Row],[H (m)]]*0.7</f>
        <v>3.782183532426695</v>
      </c>
      <c r="L4651" s="64">
        <v>1</v>
      </c>
      <c r="M4651" s="65">
        <v>367124.799999999</v>
      </c>
      <c r="N4651" s="87">
        <v>9702964.4000000004</v>
      </c>
      <c r="O4651" s="98" t="s">
        <v>1225</v>
      </c>
      <c r="P4651" s="87" t="str">
        <f>VLOOKUP(CENSO[[#This Row],[DAP (cm)]],CD[],2,TRUE)</f>
        <v>TORA</v>
      </c>
      <c r="Q4651" s="87" t="str">
        <f>VLOOKUP(CENSO[[#This Row],[DAP (cm)]],DD[],2,TRUE)</f>
        <v>60├ 70</v>
      </c>
      <c r="R4651" s="87" t="str" cm="1">
        <f t="array" ref="R4651">INDEX(_xlfn.TEXTSPLIT(CENSO[[#This Row],[NOME CIENTIFICO]]," "),1)</f>
        <v>Chrysophyllum</v>
      </c>
      <c r="S4651" s="98" t="s">
        <v>1004</v>
      </c>
      <c r="T4651" s="87">
        <f>_xlfn.MINIFS(CENSO[DAP (cm)],CENSO[NOME CIENTIFICO],CENSO[[#This Row],[NOME CIENTIFICO]])</f>
        <v>65.571836553860877</v>
      </c>
      <c r="U46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75.571836553860877</v>
      </c>
      <c r="V4651" s="87" t="str">
        <f>IF(CENSO[[#This Row],[DAP (cm)]]&lt;CENSO[[#This Row],[DMCE (cm)]],"DAP &lt; DMCE","DAP ≥ DMCE")</f>
        <v>DAP &lt; DMCE</v>
      </c>
      <c r="W4651" s="87" t="str">
        <f>IF(CENSO[[#This Row],[DAP (cm)]]&gt;200, "Superior", "Inferior")</f>
        <v>Inferior</v>
      </c>
      <c r="X4651" s="87" t="str">
        <f>VLOOKUP(CENSO[[#This Row],[NOME COMUM]],ESPECIES[],4,FALSE)</f>
        <v>Não</v>
      </c>
      <c r="Y4651" s="87" t="str">
        <f>IF(IFERROR(VLOOKUP(CENSO[[#This Row],[NOME COMUM]],COMERCIAIS[],2, FALSE), "Não") &lt;&gt; "Não", "Sim", "Não")</f>
        <v>Não</v>
      </c>
      <c r="Z4651" s="133">
        <f>CENSO[[#This Row],[g (m²)]]/SUM(AEEF[AEEF-UT])</f>
        <v>5.9084517185047623E-4</v>
      </c>
      <c r="AA4651" s="133">
        <f>CENSO[[#This Row],[v (m³)]]/SUM(AEEF[AEEF-UT])</f>
        <v>6.6174659247253331E-3</v>
      </c>
    </row>
    <row r="4652" spans="1:27" ht="14">
      <c r="A4652" s="86">
        <v>1</v>
      </c>
      <c r="B4652" s="86">
        <v>2</v>
      </c>
      <c r="C4652" s="63">
        <v>127</v>
      </c>
      <c r="D4652" s="63">
        <v>4652</v>
      </c>
      <c r="E4652" s="63" t="str">
        <f>VLOOKUP(CENSO[[#This Row],[NOME COMUM]],ESPECIES[],2,FALSE)</f>
        <v>Piptadenia suaveolens Miq.</v>
      </c>
      <c r="F4652" s="64" t="s">
        <v>22</v>
      </c>
      <c r="G4652" s="64">
        <v>300</v>
      </c>
      <c r="H4652" s="97">
        <f>CENSO[[#This Row],[CAP (cm)]]/PI()</f>
        <v>95.4929658551372</v>
      </c>
      <c r="I4652" s="64">
        <v>16</v>
      </c>
      <c r="J4652" s="96">
        <f>(PI()*(CENSO[[#This Row],[DAP (cm)]]^2))/40000</f>
        <v>0.7161972439135289</v>
      </c>
      <c r="K4652" s="96">
        <f>CENSO[[#This Row],[g (m²)]]*CENSO[[#This Row],[H (m)]]*0.7</f>
        <v>8.0214091318315237</v>
      </c>
      <c r="L4652" s="64">
        <v>2</v>
      </c>
      <c r="M4652" s="65">
        <v>367128.4</v>
      </c>
      <c r="N4652" s="87">
        <v>9702953.9000000004</v>
      </c>
      <c r="O4652" s="87" t="s">
        <v>1228</v>
      </c>
      <c r="P4652" s="87" t="str">
        <f>VLOOKUP(CENSO[[#This Row],[DAP (cm)]],CD[],2,TRUE)</f>
        <v>TORA</v>
      </c>
      <c r="Q4652" s="87" t="str">
        <f>VLOOKUP(CENSO[[#This Row],[DAP (cm)]],DD[],2,TRUE)</f>
        <v>90├ 100</v>
      </c>
      <c r="R4652" s="87" t="str" cm="1">
        <f t="array" ref="R4652">INDEX(_xlfn.TEXTSPLIT(CENSO[[#This Row],[NOME CIENTIFICO]]," "),1)</f>
        <v>Piptadenia</v>
      </c>
      <c r="S4652" s="98" t="s">
        <v>1004</v>
      </c>
      <c r="T4652" s="87">
        <f>_xlfn.MINIFS(CENSO[DAP (cm)],CENSO[NOME CIENTIFICO],CENSO[[#This Row],[NOME CIENTIFICO]])</f>
        <v>39.788735772973837</v>
      </c>
      <c r="U46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52" s="87" t="str">
        <f>IF(CENSO[[#This Row],[DAP (cm)]]&lt;CENSO[[#This Row],[DMCE (cm)]],"DAP &lt; DMCE","DAP ≥ DMCE")</f>
        <v>DAP ≥ DMCE</v>
      </c>
      <c r="W4652" s="87" t="str">
        <f>IF(CENSO[[#This Row],[DAP (cm)]]&gt;200, "Superior", "Inferior")</f>
        <v>Inferior</v>
      </c>
      <c r="X4652" s="87" t="str">
        <f>VLOOKUP(CENSO[[#This Row],[NOME COMUM]],ESPECIES[],4,FALSE)</f>
        <v>Não</v>
      </c>
      <c r="Y4652" s="87" t="str">
        <f>IF(IFERROR(VLOOKUP(CENSO[[#This Row],[NOME COMUM]],COMERCIAIS[],2, FALSE), "Não") &lt;&gt; "Não", "Sim", "Não")</f>
        <v>Sim</v>
      </c>
      <c r="Z4652" s="133">
        <f>CENSO[[#This Row],[g (m²)]]/SUM(AEEF[AEEF-UT])</f>
        <v>1.2530885443148001E-3</v>
      </c>
      <c r="AA4652" s="133">
        <f>CENSO[[#This Row],[v (m³)]]/SUM(AEEF[AEEF-UT])</f>
        <v>1.4034591696325762E-2</v>
      </c>
    </row>
    <row r="4653" spans="1:27" ht="14">
      <c r="A4653" s="86">
        <v>1</v>
      </c>
      <c r="B4653" s="86">
        <v>2</v>
      </c>
      <c r="C4653" s="63">
        <v>127</v>
      </c>
      <c r="D4653" s="63">
        <v>4653</v>
      </c>
      <c r="E4653" s="63" t="str">
        <f>VLOOKUP(CENSO[[#This Row],[NOME COMUM]],ESPECIES[],2,FALSE)</f>
        <v>Piptadenia suaveolens Miq.</v>
      </c>
      <c r="F4653" s="64" t="s">
        <v>22</v>
      </c>
      <c r="G4653" s="64">
        <v>171</v>
      </c>
      <c r="H4653" s="97">
        <f>CENSO[[#This Row],[CAP (cm)]]/PI()</f>
        <v>54.430990537428208</v>
      </c>
      <c r="I4653" s="64">
        <v>15</v>
      </c>
      <c r="J4653" s="96">
        <f>(PI()*(CENSO[[#This Row],[DAP (cm)]]^2))/40000</f>
        <v>0.2326924845475056</v>
      </c>
      <c r="K4653" s="96">
        <f>CENSO[[#This Row],[g (m²)]]*CENSO[[#This Row],[H (m)]]*0.7</f>
        <v>2.4432710877488084</v>
      </c>
      <c r="L4653" s="64">
        <v>1</v>
      </c>
      <c r="M4653" s="65">
        <v>367128.4</v>
      </c>
      <c r="N4653" s="87">
        <v>9702951.6999999899</v>
      </c>
      <c r="O4653" s="87" t="s">
        <v>1228</v>
      </c>
      <c r="P4653" s="87" t="str">
        <f>VLOOKUP(CENSO[[#This Row],[DAP (cm)]],CD[],2,TRUE)</f>
        <v>TORA</v>
      </c>
      <c r="Q4653" s="87" t="str">
        <f>VLOOKUP(CENSO[[#This Row],[DAP (cm)]],DD[],2,TRUE)</f>
        <v>50├ 60</v>
      </c>
      <c r="R4653" s="87" t="str" cm="1">
        <f t="array" ref="R4653">INDEX(_xlfn.TEXTSPLIT(CENSO[[#This Row],[NOME CIENTIFICO]]," "),1)</f>
        <v>Piptadenia</v>
      </c>
      <c r="S4653" s="98" t="s">
        <v>1004</v>
      </c>
      <c r="T4653" s="87">
        <f>_xlfn.MINIFS(CENSO[DAP (cm)],CENSO[NOME CIENTIFICO],CENSO[[#This Row],[NOME CIENTIFICO]])</f>
        <v>39.788735772973837</v>
      </c>
      <c r="U46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53" s="87" t="str">
        <f>IF(CENSO[[#This Row],[DAP (cm)]]&lt;CENSO[[#This Row],[DMCE (cm)]],"DAP &lt; DMCE","DAP ≥ DMCE")</f>
        <v>DAP ≥ DMCE</v>
      </c>
      <c r="W4653" s="87" t="str">
        <f>IF(CENSO[[#This Row],[DAP (cm)]]&gt;200, "Superior", "Inferior")</f>
        <v>Inferior</v>
      </c>
      <c r="X4653" s="87" t="str">
        <f>VLOOKUP(CENSO[[#This Row],[NOME COMUM]],ESPECIES[],4,FALSE)</f>
        <v>Não</v>
      </c>
      <c r="Y4653" s="87" t="str">
        <f>IF(IFERROR(VLOOKUP(CENSO[[#This Row],[NOME COMUM]],COMERCIAIS[],2, FALSE), "Não") &lt;&gt; "Não", "Sim", "Não")</f>
        <v>Sim</v>
      </c>
      <c r="Z4653" s="133">
        <f>CENSO[[#This Row],[g (m²)]]/SUM(AEEF[AEEF-UT])</f>
        <v>4.0712846804787865E-4</v>
      </c>
      <c r="AA4653" s="133">
        <f>CENSO[[#This Row],[v (m³)]]/SUM(AEEF[AEEF-UT])</f>
        <v>4.2748489145027248E-3</v>
      </c>
    </row>
    <row r="4654" spans="1:27" ht="14">
      <c r="A4654" s="86">
        <v>1</v>
      </c>
      <c r="B4654" s="86">
        <v>2</v>
      </c>
      <c r="C4654" s="63">
        <v>127</v>
      </c>
      <c r="D4654" s="63">
        <v>4654</v>
      </c>
      <c r="E4654" s="63" t="str">
        <f>VLOOKUP(CENSO[[#This Row],[NOME COMUM]],ESPECIES[],2,FALSE)</f>
        <v>Couratari guianensis Aubl.</v>
      </c>
      <c r="F4654" s="64" t="s">
        <v>6</v>
      </c>
      <c r="G4654" s="64">
        <v>131</v>
      </c>
      <c r="H4654" s="97">
        <f>CENSO[[#This Row],[CAP (cm)]]/PI()</f>
        <v>41.69859509007658</v>
      </c>
      <c r="I4654" s="64">
        <v>19</v>
      </c>
      <c r="J4654" s="96">
        <f>(PI()*(CENSO[[#This Row],[DAP (cm)]]^2))/40000</f>
        <v>0.13656289892000079</v>
      </c>
      <c r="K4654" s="96">
        <f>CENSO[[#This Row],[g (m²)]]*CENSO[[#This Row],[H (m)]]*0.7</f>
        <v>1.8162865556360102</v>
      </c>
      <c r="L4654" s="64">
        <v>1</v>
      </c>
      <c r="M4654" s="65">
        <v>367093.799999999</v>
      </c>
      <c r="N4654" s="87">
        <v>9702922.1999999899</v>
      </c>
      <c r="O4654" s="98" t="s">
        <v>1225</v>
      </c>
      <c r="P4654" s="87" t="str">
        <f>VLOOKUP(CENSO[[#This Row],[DAP (cm)]],CD[],2,TRUE)</f>
        <v>TORETE</v>
      </c>
      <c r="Q4654" s="87" t="str">
        <f>VLOOKUP(CENSO[[#This Row],[DAP (cm)]],DD[],2,TRUE)</f>
        <v>40├ 50</v>
      </c>
      <c r="R4654" s="87" t="str" cm="1">
        <f t="array" ref="R4654">INDEX(_xlfn.TEXTSPLIT(CENSO[[#This Row],[NOME CIENTIFICO]]," "),1)</f>
        <v>Couratari</v>
      </c>
      <c r="S4654" s="98" t="s">
        <v>1004</v>
      </c>
      <c r="T4654" s="87">
        <f>_xlfn.MINIFS(CENSO[DAP (cm)],CENSO[NOME CIENTIFICO],CENSO[[#This Row],[NOME CIENTIFICO]])</f>
        <v>38.833806114422465</v>
      </c>
      <c r="U46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54" s="87" t="str">
        <f>IF(CENSO[[#This Row],[DAP (cm)]]&lt;CENSO[[#This Row],[DMCE (cm)]],"DAP &lt; DMCE","DAP ≥ DMCE")</f>
        <v>DAP &lt; DMCE</v>
      </c>
      <c r="W4654" s="87" t="str">
        <f>IF(CENSO[[#This Row],[DAP (cm)]]&gt;200, "Superior", "Inferior")</f>
        <v>Inferior</v>
      </c>
      <c r="X4654" s="87" t="str">
        <f>VLOOKUP(CENSO[[#This Row],[NOME COMUM]],ESPECIES[],4,FALSE)</f>
        <v>Não</v>
      </c>
      <c r="Y4654" s="87" t="str">
        <f>IF(IFERROR(VLOOKUP(CENSO[[#This Row],[NOME COMUM]],COMERCIAIS[],2, FALSE), "Não") &lt;&gt; "Não", "Sim", "Não")</f>
        <v>Sim</v>
      </c>
      <c r="Z4654" s="133">
        <f>CENSO[[#This Row],[g (m²)]]/SUM(AEEF[AEEF-UT])</f>
        <v>2.3893613898873651E-4</v>
      </c>
      <c r="AA4654" s="133">
        <f>CENSO[[#This Row],[v (m³)]]/SUM(AEEF[AEEF-UT])</f>
        <v>3.1778506485501952E-3</v>
      </c>
    </row>
    <row r="4655" spans="1:27" ht="14">
      <c r="A4655" s="86">
        <v>1</v>
      </c>
      <c r="B4655" s="86">
        <v>2</v>
      </c>
      <c r="C4655" s="63">
        <v>127</v>
      </c>
      <c r="D4655" s="63">
        <v>4655</v>
      </c>
      <c r="E4655" s="63" t="str">
        <f>VLOOKUP(CENSO[[#This Row],[NOME COMUM]],ESPECIES[],2,FALSE)</f>
        <v>Swartzia ingaefolia Ducke</v>
      </c>
      <c r="F4655" s="64" t="s">
        <v>80</v>
      </c>
      <c r="G4655" s="64">
        <v>296</v>
      </c>
      <c r="H4655" s="97">
        <f>CENSO[[#This Row],[CAP (cm)]]/PI()</f>
        <v>94.219726310402038</v>
      </c>
      <c r="I4655" s="64">
        <v>17</v>
      </c>
      <c r="J4655" s="96">
        <f>(PI()*(CENSO[[#This Row],[DAP (cm)]]^2))/40000</f>
        <v>0.697225974696975</v>
      </c>
      <c r="K4655" s="96">
        <f>CENSO[[#This Row],[g (m²)]]*CENSO[[#This Row],[H (m)]]*0.7</f>
        <v>8.2969890988940023</v>
      </c>
      <c r="L4655" s="64">
        <v>1</v>
      </c>
      <c r="M4655" s="65">
        <v>367076.2</v>
      </c>
      <c r="N4655" s="87">
        <v>9702808.4000000004</v>
      </c>
      <c r="O4655" s="87" t="s">
        <v>1227</v>
      </c>
      <c r="P4655" s="87" t="str">
        <f>VLOOKUP(CENSO[[#This Row],[DAP (cm)]],CD[],2,TRUE)</f>
        <v>TORA</v>
      </c>
      <c r="Q4655" s="87" t="str">
        <f>VLOOKUP(CENSO[[#This Row],[DAP (cm)]],DD[],2,TRUE)</f>
        <v>90├ 100</v>
      </c>
      <c r="R4655" s="87" t="str" cm="1">
        <f t="array" ref="R4655">INDEX(_xlfn.TEXTSPLIT(CENSO[[#This Row],[NOME CIENTIFICO]]," "),1)</f>
        <v>Swartzia</v>
      </c>
      <c r="S4655" s="98" t="s">
        <v>1004</v>
      </c>
      <c r="T4655" s="87">
        <f>_xlfn.MINIFS(CENSO[DAP (cm)],CENSO[NOME CIENTIFICO],CENSO[[#This Row],[NOME CIENTIFICO]])</f>
        <v>42.335214862444161</v>
      </c>
      <c r="U46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4655" s="87" t="str">
        <f>IF(CENSO[[#This Row],[DAP (cm)]]&lt;CENSO[[#This Row],[DMCE (cm)]],"DAP &lt; DMCE","DAP ≥ DMCE")</f>
        <v>DAP ≥ DMCE</v>
      </c>
      <c r="W4655" s="87" t="str">
        <f>IF(CENSO[[#This Row],[DAP (cm)]]&gt;200, "Superior", "Inferior")</f>
        <v>Inferior</v>
      </c>
      <c r="X4655" s="87" t="str">
        <f>VLOOKUP(CENSO[[#This Row],[NOME COMUM]],ESPECIES[],4,FALSE)</f>
        <v>Não</v>
      </c>
      <c r="Y4655" s="87" t="str">
        <f>IF(IFERROR(VLOOKUP(CENSO[[#This Row],[NOME COMUM]],COMERCIAIS[],2, FALSE), "Não") &lt;&gt; "Não", "Sim", "Não")</f>
        <v>Não</v>
      </c>
      <c r="Z4655" s="133">
        <f>CENSO[[#This Row],[g (m²)]]/SUM(AEEF[AEEF-UT])</f>
        <v>1.219895621096506E-3</v>
      </c>
      <c r="AA4655" s="133">
        <f>CENSO[[#This Row],[v (m³)]]/SUM(AEEF[AEEF-UT])</f>
        <v>1.4516757891048419E-2</v>
      </c>
    </row>
    <row r="4656" spans="1:27" ht="14">
      <c r="A4656" s="86">
        <v>1</v>
      </c>
      <c r="B4656" s="86">
        <v>2</v>
      </c>
      <c r="C4656" s="63">
        <v>127</v>
      </c>
      <c r="D4656" s="63">
        <v>4656</v>
      </c>
      <c r="E4656" s="63" t="str">
        <f>VLOOKUP(CENSO[[#This Row],[NOME COMUM]],ESPECIES[],2,FALSE)</f>
        <v>Couratari guianensis Aubl.</v>
      </c>
      <c r="F4656" s="64" t="s">
        <v>6</v>
      </c>
      <c r="G4656" s="64">
        <v>257</v>
      </c>
      <c r="H4656" s="97">
        <f>CENSO[[#This Row],[CAP (cm)]]/PI()</f>
        <v>81.8056407492342</v>
      </c>
      <c r="I4656" s="64">
        <v>23</v>
      </c>
      <c r="J4656" s="96">
        <f>(PI()*(CENSO[[#This Row],[DAP (cm)]]^2))/40000</f>
        <v>0.52560124181382972</v>
      </c>
      <c r="K4656" s="96">
        <f>CENSO[[#This Row],[g (m²)]]*CENSO[[#This Row],[H (m)]]*0.7</f>
        <v>8.4621799932026569</v>
      </c>
      <c r="L4656" s="64">
        <v>1</v>
      </c>
      <c r="M4656" s="65">
        <v>367074.299999999</v>
      </c>
      <c r="N4656" s="87">
        <v>9702798.1999999899</v>
      </c>
      <c r="O4656" s="87" t="s">
        <v>1228</v>
      </c>
      <c r="P4656" s="87" t="str">
        <f>VLOOKUP(CENSO[[#This Row],[DAP (cm)]],CD[],2,TRUE)</f>
        <v>TORA</v>
      </c>
      <c r="Q4656" s="87" t="str">
        <f>VLOOKUP(CENSO[[#This Row],[DAP (cm)]],DD[],2,TRUE)</f>
        <v>80├ 90</v>
      </c>
      <c r="R4656" s="87" t="str" cm="1">
        <f t="array" ref="R4656">INDEX(_xlfn.TEXTSPLIT(CENSO[[#This Row],[NOME CIENTIFICO]]," "),1)</f>
        <v>Couratari</v>
      </c>
      <c r="S4656" s="98" t="s">
        <v>1004</v>
      </c>
      <c r="T4656" s="87">
        <f>_xlfn.MINIFS(CENSO[DAP (cm)],CENSO[NOME CIENTIFICO],CENSO[[#This Row],[NOME CIENTIFICO]])</f>
        <v>38.833806114422465</v>
      </c>
      <c r="U46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56" s="87" t="str">
        <f>IF(CENSO[[#This Row],[DAP (cm)]]&lt;CENSO[[#This Row],[DMCE (cm)]],"DAP &lt; DMCE","DAP ≥ DMCE")</f>
        <v>DAP ≥ DMCE</v>
      </c>
      <c r="W4656" s="87" t="str">
        <f>IF(CENSO[[#This Row],[DAP (cm)]]&gt;200, "Superior", "Inferior")</f>
        <v>Inferior</v>
      </c>
      <c r="X4656" s="87" t="str">
        <f>VLOOKUP(CENSO[[#This Row],[NOME COMUM]],ESPECIES[],4,FALSE)</f>
        <v>Não</v>
      </c>
      <c r="Y4656" s="87" t="str">
        <f>IF(IFERROR(VLOOKUP(CENSO[[#This Row],[NOME COMUM]],COMERCIAIS[],2, FALSE), "Não") &lt;&gt; "Não", "Sim", "Não")</f>
        <v>Sim</v>
      </c>
      <c r="Z4656" s="133">
        <f>CENSO[[#This Row],[g (m²)]]/SUM(AEEF[AEEF-UT])</f>
        <v>9.1961383626053598E-4</v>
      </c>
      <c r="AA4656" s="133">
        <f>CENSO[[#This Row],[v (m³)]]/SUM(AEEF[AEEF-UT])</f>
        <v>1.4805782763794626E-2</v>
      </c>
    </row>
    <row r="4657" spans="1:27" ht="14">
      <c r="A4657" s="86">
        <v>1</v>
      </c>
      <c r="B4657" s="86">
        <v>2</v>
      </c>
      <c r="C4657" s="63">
        <v>127</v>
      </c>
      <c r="D4657" s="63">
        <v>4657</v>
      </c>
      <c r="E4657" s="63" t="str">
        <f>VLOOKUP(CENSO[[#This Row],[NOME COMUM]],ESPECIES[],2,FALSE)</f>
        <v>Piptadenia suaveolens Miq.</v>
      </c>
      <c r="F4657" s="64" t="s">
        <v>22</v>
      </c>
      <c r="G4657" s="64">
        <v>300</v>
      </c>
      <c r="H4657" s="97">
        <f>CENSO[[#This Row],[CAP (cm)]]/PI()</f>
        <v>95.4929658551372</v>
      </c>
      <c r="I4657" s="64">
        <v>16</v>
      </c>
      <c r="J4657" s="96">
        <f>(PI()*(CENSO[[#This Row],[DAP (cm)]]^2))/40000</f>
        <v>0.7161972439135289</v>
      </c>
      <c r="K4657" s="96">
        <f>CENSO[[#This Row],[g (m²)]]*CENSO[[#This Row],[H (m)]]*0.7</f>
        <v>8.0214091318315237</v>
      </c>
      <c r="L4657" s="64">
        <v>1</v>
      </c>
      <c r="M4657" s="65">
        <v>367066.59999999899</v>
      </c>
      <c r="N4657" s="87">
        <v>9702800.6999999899</v>
      </c>
      <c r="O4657" s="87" t="s">
        <v>1228</v>
      </c>
      <c r="P4657" s="87" t="str">
        <f>VLOOKUP(CENSO[[#This Row],[DAP (cm)]],CD[],2,TRUE)</f>
        <v>TORA</v>
      </c>
      <c r="Q4657" s="87" t="str">
        <f>VLOOKUP(CENSO[[#This Row],[DAP (cm)]],DD[],2,TRUE)</f>
        <v>90├ 100</v>
      </c>
      <c r="R4657" s="87" t="str" cm="1">
        <f t="array" ref="R4657">INDEX(_xlfn.TEXTSPLIT(CENSO[[#This Row],[NOME CIENTIFICO]]," "),1)</f>
        <v>Piptadenia</v>
      </c>
      <c r="S4657" s="98" t="s">
        <v>1004</v>
      </c>
      <c r="T4657" s="87">
        <f>_xlfn.MINIFS(CENSO[DAP (cm)],CENSO[NOME CIENTIFICO],CENSO[[#This Row],[NOME CIENTIFICO]])</f>
        <v>39.788735772973837</v>
      </c>
      <c r="U46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57" s="87" t="str">
        <f>IF(CENSO[[#This Row],[DAP (cm)]]&lt;CENSO[[#This Row],[DMCE (cm)]],"DAP &lt; DMCE","DAP ≥ DMCE")</f>
        <v>DAP ≥ DMCE</v>
      </c>
      <c r="W4657" s="87" t="str">
        <f>IF(CENSO[[#This Row],[DAP (cm)]]&gt;200, "Superior", "Inferior")</f>
        <v>Inferior</v>
      </c>
      <c r="X4657" s="87" t="str">
        <f>VLOOKUP(CENSO[[#This Row],[NOME COMUM]],ESPECIES[],4,FALSE)</f>
        <v>Não</v>
      </c>
      <c r="Y4657" s="87" t="str">
        <f>IF(IFERROR(VLOOKUP(CENSO[[#This Row],[NOME COMUM]],COMERCIAIS[],2, FALSE), "Não") &lt;&gt; "Não", "Sim", "Não")</f>
        <v>Sim</v>
      </c>
      <c r="Z4657" s="133">
        <f>CENSO[[#This Row],[g (m²)]]/SUM(AEEF[AEEF-UT])</f>
        <v>1.2530885443148001E-3</v>
      </c>
      <c r="AA4657" s="133">
        <f>CENSO[[#This Row],[v (m³)]]/SUM(AEEF[AEEF-UT])</f>
        <v>1.4034591696325762E-2</v>
      </c>
    </row>
    <row r="4658" spans="1:27" ht="14">
      <c r="A4658" s="86">
        <v>1</v>
      </c>
      <c r="B4658" s="86">
        <v>2</v>
      </c>
      <c r="C4658" s="63">
        <v>127</v>
      </c>
      <c r="D4658" s="63">
        <v>4658</v>
      </c>
      <c r="E4658" s="63" t="str">
        <f>VLOOKUP(CENSO[[#This Row],[NOME COMUM]],ESPECIES[],2,FALSE)</f>
        <v>Ceiba pentandra (L.) Gaertn.</v>
      </c>
      <c r="F4658" s="64" t="s">
        <v>28</v>
      </c>
      <c r="G4658" s="64">
        <v>354</v>
      </c>
      <c r="H4658" s="97">
        <f>CENSO[[#This Row],[CAP (cm)]]/PI()</f>
        <v>112.6816997090619</v>
      </c>
      <c r="I4658" s="64">
        <v>20</v>
      </c>
      <c r="J4658" s="96">
        <f>(PI()*(CENSO[[#This Row],[DAP (cm)]]^2))/40000</f>
        <v>0.99723304242519795</v>
      </c>
      <c r="K4658" s="96">
        <f>CENSO[[#This Row],[g (m²)]]*CENSO[[#This Row],[H (m)]]*0.7</f>
        <v>13.961262593952769</v>
      </c>
      <c r="L4658" s="64">
        <v>1</v>
      </c>
      <c r="M4658" s="65">
        <v>367050.5</v>
      </c>
      <c r="N4658" s="87">
        <v>9702780.6999999899</v>
      </c>
      <c r="O4658" s="87" t="s">
        <v>1227</v>
      </c>
      <c r="P4658" s="87" t="str">
        <f>VLOOKUP(CENSO[[#This Row],[DAP (cm)]],CD[],2,TRUE)</f>
        <v>TORA</v>
      </c>
      <c r="Q4658" s="87" t="str">
        <f>VLOOKUP(CENSO[[#This Row],[DAP (cm)]],DD[],2,TRUE)</f>
        <v>110├ 120</v>
      </c>
      <c r="R4658" s="87" t="str" cm="1">
        <f t="array" ref="R4658">INDEX(_xlfn.TEXTSPLIT(CENSO[[#This Row],[NOME CIENTIFICO]]," "),1)</f>
        <v>Ceiba</v>
      </c>
      <c r="S4658" s="98" t="s">
        <v>1004</v>
      </c>
      <c r="T4658" s="87">
        <f>_xlfn.MINIFS(CENSO[DAP (cm)],CENSO[NOME CIENTIFICO],CENSO[[#This Row],[NOME CIENTIFICO]])</f>
        <v>95.4929658551372</v>
      </c>
      <c r="U46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105.4929658551372</v>
      </c>
      <c r="V4658" s="87" t="str">
        <f>IF(CENSO[[#This Row],[DAP (cm)]]&lt;CENSO[[#This Row],[DMCE (cm)]],"DAP &lt; DMCE","DAP ≥ DMCE")</f>
        <v>DAP ≥ DMCE</v>
      </c>
      <c r="W4658" s="87" t="str">
        <f>IF(CENSO[[#This Row],[DAP (cm)]]&gt;200, "Superior", "Inferior")</f>
        <v>Inferior</v>
      </c>
      <c r="X4658" s="87" t="str">
        <f>VLOOKUP(CENSO[[#This Row],[NOME COMUM]],ESPECIES[],4,FALSE)</f>
        <v>Não</v>
      </c>
      <c r="Y4658" s="87" t="str">
        <f>IF(IFERROR(VLOOKUP(CENSO[[#This Row],[NOME COMUM]],COMERCIAIS[],2, FALSE), "Não") &lt;&gt; "Não", "Sim", "Não")</f>
        <v>Não</v>
      </c>
      <c r="Z4658" s="133">
        <f>CENSO[[#This Row],[g (m²)]]/SUM(AEEF[AEEF-UT])</f>
        <v>1.7448004891039281E-3</v>
      </c>
      <c r="AA4658" s="133">
        <f>CENSO[[#This Row],[v (m³)]]/SUM(AEEF[AEEF-UT])</f>
        <v>2.4427206847454992E-2</v>
      </c>
    </row>
    <row r="4659" spans="1:27" ht="14">
      <c r="A4659" s="86">
        <v>1</v>
      </c>
      <c r="B4659" s="86">
        <v>2</v>
      </c>
      <c r="C4659" s="63">
        <v>127</v>
      </c>
      <c r="D4659" s="63">
        <v>4659</v>
      </c>
      <c r="E4659" s="63" t="str">
        <f>VLOOKUP(CENSO[[#This Row],[NOME COMUM]],ESPECIES[],2,FALSE)</f>
        <v>Tachigali myrmecophila Ducke</v>
      </c>
      <c r="F4659" s="64" t="s">
        <v>14</v>
      </c>
      <c r="G4659" s="64">
        <v>193</v>
      </c>
      <c r="H4659" s="97">
        <f>CENSO[[#This Row],[CAP (cm)]]/PI()</f>
        <v>61.4338080334716</v>
      </c>
      <c r="I4659" s="64">
        <v>13</v>
      </c>
      <c r="J4659" s="96">
        <f>(PI()*(CENSO[[#This Row],[DAP (cm)]]^2))/40000</f>
        <v>0.29641812376150045</v>
      </c>
      <c r="K4659" s="96">
        <f>CENSO[[#This Row],[g (m²)]]*CENSO[[#This Row],[H (m)]]*0.7</f>
        <v>2.697404926229654</v>
      </c>
      <c r="L4659" s="64">
        <v>1</v>
      </c>
      <c r="M4659" s="65">
        <v>367024.59999999899</v>
      </c>
      <c r="N4659" s="87">
        <v>9702695.4000000004</v>
      </c>
      <c r="O4659" s="87" t="s">
        <v>1228</v>
      </c>
      <c r="P4659" s="87" t="str">
        <f>VLOOKUP(CENSO[[#This Row],[DAP (cm)]],CD[],2,TRUE)</f>
        <v>TORA</v>
      </c>
      <c r="Q4659" s="87" t="str">
        <f>VLOOKUP(CENSO[[#This Row],[DAP (cm)]],DD[],2,TRUE)</f>
        <v>60├ 70</v>
      </c>
      <c r="R4659" s="87" t="str" cm="1">
        <f t="array" ref="R4659">INDEX(_xlfn.TEXTSPLIT(CENSO[[#This Row],[NOME CIENTIFICO]]," "),1)</f>
        <v>Tachigali</v>
      </c>
      <c r="S4659" s="98" t="s">
        <v>1004</v>
      </c>
      <c r="T4659" s="87">
        <f>_xlfn.MINIFS(CENSO[DAP (cm)],CENSO[NOME CIENTIFICO],CENSO[[#This Row],[NOME CIENTIFICO]])</f>
        <v>39.152116000606256</v>
      </c>
      <c r="U46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59" s="87" t="str">
        <f>IF(CENSO[[#This Row],[DAP (cm)]]&lt;CENSO[[#This Row],[DMCE (cm)]],"DAP &lt; DMCE","DAP ≥ DMCE")</f>
        <v>DAP ≥ DMCE</v>
      </c>
      <c r="W4659" s="87" t="str">
        <f>IF(CENSO[[#This Row],[DAP (cm)]]&gt;200, "Superior", "Inferior")</f>
        <v>Inferior</v>
      </c>
      <c r="X4659" s="87" t="str">
        <f>VLOOKUP(CENSO[[#This Row],[NOME COMUM]],ESPECIES[],4,FALSE)</f>
        <v>Não</v>
      </c>
      <c r="Y4659" s="87" t="str">
        <f>IF(IFERROR(VLOOKUP(CENSO[[#This Row],[NOME COMUM]],COMERCIAIS[],2, FALSE), "Não") &lt;&gt; "Não", "Sim", "Não")</f>
        <v>Sim</v>
      </c>
      <c r="Z4659" s="133">
        <f>CENSO[[#This Row],[g (m²)]]/SUM(AEEF[AEEF-UT])</f>
        <v>5.1862550207979992E-4</v>
      </c>
      <c r="AA4659" s="133">
        <f>CENSO[[#This Row],[v (m³)]]/SUM(AEEF[AEEF-UT])</f>
        <v>4.7194920689261795E-3</v>
      </c>
    </row>
    <row r="4660" spans="1:27" ht="14">
      <c r="A4660" s="86">
        <v>1</v>
      </c>
      <c r="B4660" s="86">
        <v>2</v>
      </c>
      <c r="C4660" s="63">
        <v>127</v>
      </c>
      <c r="D4660" s="63">
        <v>4660</v>
      </c>
      <c r="E4660" s="63" t="str">
        <f>VLOOKUP(CENSO[[#This Row],[NOME COMUM]],ESPECIES[],2,FALSE)</f>
        <v>Cordia umbraculifera DC.</v>
      </c>
      <c r="F4660" s="64" t="s">
        <v>92</v>
      </c>
      <c r="G4660" s="64">
        <v>197</v>
      </c>
      <c r="H4660" s="97">
        <f>CENSO[[#This Row],[CAP (cm)]]/PI()</f>
        <v>62.707047578206762</v>
      </c>
      <c r="I4660" s="64">
        <v>17</v>
      </c>
      <c r="J4660" s="96">
        <f>(PI()*(CENSO[[#This Row],[DAP (cm)]]^2))/40000</f>
        <v>0.30883220932266825</v>
      </c>
      <c r="K4660" s="96">
        <f>CENSO[[#This Row],[g (m²)]]*CENSO[[#This Row],[H (m)]]*0.7</f>
        <v>3.6751032909397519</v>
      </c>
      <c r="L4660" s="64">
        <v>2</v>
      </c>
      <c r="M4660" s="65">
        <v>366978.2</v>
      </c>
      <c r="N4660" s="87">
        <v>9702663.5</v>
      </c>
      <c r="O4660" s="87" t="s">
        <v>1227</v>
      </c>
      <c r="P4660" s="87" t="str">
        <f>VLOOKUP(CENSO[[#This Row],[DAP (cm)]],CD[],2,TRUE)</f>
        <v>TORA</v>
      </c>
      <c r="Q4660" s="87" t="str">
        <f>VLOOKUP(CENSO[[#This Row],[DAP (cm)]],DD[],2,TRUE)</f>
        <v>60├ 70</v>
      </c>
      <c r="R4660" s="87" t="str" cm="1">
        <f t="array" ref="R4660">INDEX(_xlfn.TEXTSPLIT(CENSO[[#This Row],[NOME CIENTIFICO]]," "),1)</f>
        <v>Cordia</v>
      </c>
      <c r="S4660" s="98" t="s">
        <v>1004</v>
      </c>
      <c r="T4660" s="87">
        <f>_xlfn.MINIFS(CENSO[DAP (cm)],CENSO[NOME CIENTIFICO],CENSO[[#This Row],[NOME CIENTIFICO]])</f>
        <v>42.335214862444161</v>
      </c>
      <c r="U46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4660" s="87" t="str">
        <f>IF(CENSO[[#This Row],[DAP (cm)]]&lt;CENSO[[#This Row],[DMCE (cm)]],"DAP &lt; DMCE","DAP ≥ DMCE")</f>
        <v>DAP ≥ DMCE</v>
      </c>
      <c r="W4660" s="87" t="str">
        <f>IF(CENSO[[#This Row],[DAP (cm)]]&gt;200, "Superior", "Inferior")</f>
        <v>Inferior</v>
      </c>
      <c r="X4660" s="87" t="str">
        <f>VLOOKUP(CENSO[[#This Row],[NOME COMUM]],ESPECIES[],4,FALSE)</f>
        <v>Não</v>
      </c>
      <c r="Y4660" s="87" t="str">
        <f>IF(IFERROR(VLOOKUP(CENSO[[#This Row],[NOME COMUM]],COMERCIAIS[],2, FALSE), "Não") &lt;&gt; "Não", "Sim", "Não")</f>
        <v>Não</v>
      </c>
      <c r="Z4660" s="133">
        <f>CENSO[[#This Row],[g (m²)]]/SUM(AEEF[AEEF-UT])</f>
        <v>5.403457035145897E-4</v>
      </c>
      <c r="AA4660" s="133">
        <f>CENSO[[#This Row],[v (m³)]]/SUM(AEEF[AEEF-UT])</f>
        <v>6.4301138718236171E-3</v>
      </c>
    </row>
    <row r="4661" spans="1:27" ht="14">
      <c r="A4661" s="86">
        <v>1</v>
      </c>
      <c r="B4661" s="86">
        <v>2</v>
      </c>
      <c r="C4661" s="63">
        <v>127</v>
      </c>
      <c r="D4661" s="63">
        <v>4661</v>
      </c>
      <c r="E4661" s="63" t="str">
        <f>VLOOKUP(CENSO[[#This Row],[NOME COMUM]],ESPECIES[],2,FALSE)</f>
        <v>Chrysophyllum prieurii A.DC.</v>
      </c>
      <c r="F4661" s="64" t="s">
        <v>32</v>
      </c>
      <c r="G4661" s="64">
        <v>150</v>
      </c>
      <c r="H4661" s="97">
        <f>CENSO[[#This Row],[CAP (cm)]]/PI()</f>
        <v>47.7464829275686</v>
      </c>
      <c r="I4661" s="64">
        <v>17</v>
      </c>
      <c r="J4661" s="96">
        <f>(PI()*(CENSO[[#This Row],[DAP (cm)]]^2))/40000</f>
        <v>0.17904931097838223</v>
      </c>
      <c r="K4661" s="96">
        <f>CENSO[[#This Row],[g (m²)]]*CENSO[[#This Row],[H (m)]]*0.7</f>
        <v>2.1306868006427484</v>
      </c>
      <c r="L4661" s="64">
        <v>1</v>
      </c>
      <c r="M4661" s="65">
        <v>366969.2</v>
      </c>
      <c r="N4661" s="87">
        <v>9702667.8000000007</v>
      </c>
      <c r="O4661" s="98" t="s">
        <v>1225</v>
      </c>
      <c r="P4661" s="87" t="str">
        <f>VLOOKUP(CENSO[[#This Row],[DAP (cm)]],CD[],2,TRUE)</f>
        <v>TORETE</v>
      </c>
      <c r="Q4661" s="87" t="str">
        <f>VLOOKUP(CENSO[[#This Row],[DAP (cm)]],DD[],2,TRUE)</f>
        <v>40├ 50</v>
      </c>
      <c r="R4661" s="87" t="str" cm="1">
        <f t="array" ref="R4661">INDEX(_xlfn.TEXTSPLIT(CENSO[[#This Row],[NOME CIENTIFICO]]," "),1)</f>
        <v>Chrysophyllum</v>
      </c>
      <c r="S4661" s="98" t="s">
        <v>1004</v>
      </c>
      <c r="T4661" s="87">
        <f>_xlfn.MINIFS(CENSO[DAP (cm)],CENSO[NOME CIENTIFICO],CENSO[[#This Row],[NOME CIENTIFICO]])</f>
        <v>47.7464829275686</v>
      </c>
      <c r="U46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57.7464829275686</v>
      </c>
      <c r="V4661" s="87" t="str">
        <f>IF(CENSO[[#This Row],[DAP (cm)]]&lt;CENSO[[#This Row],[DMCE (cm)]],"DAP &lt; DMCE","DAP ≥ DMCE")</f>
        <v>DAP &lt; DMCE</v>
      </c>
      <c r="W4661" s="87" t="str">
        <f>IF(CENSO[[#This Row],[DAP (cm)]]&gt;200, "Superior", "Inferior")</f>
        <v>Inferior</v>
      </c>
      <c r="X4661" s="87" t="str">
        <f>VLOOKUP(CENSO[[#This Row],[NOME COMUM]],ESPECIES[],4,FALSE)</f>
        <v>Não</v>
      </c>
      <c r="Y4661" s="87" t="str">
        <f>IF(IFERROR(VLOOKUP(CENSO[[#This Row],[NOME COMUM]],COMERCIAIS[],2, FALSE), "Não") &lt;&gt; "Não", "Sim", "Não")</f>
        <v>Não</v>
      </c>
      <c r="Z4661" s="133">
        <f>CENSO[[#This Row],[g (m²)]]/SUM(AEEF[AEEF-UT])</f>
        <v>3.1327213607870003E-4</v>
      </c>
      <c r="AA4661" s="133">
        <f>CENSO[[#This Row],[v (m³)]]/SUM(AEEF[AEEF-UT])</f>
        <v>3.72793841933653E-3</v>
      </c>
    </row>
    <row r="4662" spans="1:27" ht="14">
      <c r="A4662" s="86">
        <v>1</v>
      </c>
      <c r="B4662" s="86">
        <v>2</v>
      </c>
      <c r="C4662" s="63">
        <v>127</v>
      </c>
      <c r="D4662" s="63">
        <v>4662</v>
      </c>
      <c r="E4662" s="63" t="str">
        <f>VLOOKUP(CENSO[[#This Row],[NOME COMUM]],ESPECIES[],2,FALSE)</f>
        <v>Hymenaea courbaril L.</v>
      </c>
      <c r="F4662" s="64" t="s">
        <v>3</v>
      </c>
      <c r="G4662" s="64">
        <v>213</v>
      </c>
      <c r="H4662" s="97">
        <f>CENSO[[#This Row],[CAP (cm)]]/PI()</f>
        <v>67.800005757147417</v>
      </c>
      <c r="I4662" s="64">
        <v>23</v>
      </c>
      <c r="J4662" s="96">
        <f>(PI()*(CENSO[[#This Row],[DAP (cm)]]^2))/40000</f>
        <v>0.36103503065681003</v>
      </c>
      <c r="K4662" s="96">
        <f>CENSO[[#This Row],[g (m²)]]*CENSO[[#This Row],[H (m)]]*0.7</f>
        <v>5.8126639935746418</v>
      </c>
      <c r="L4662" s="64">
        <v>1</v>
      </c>
      <c r="M4662" s="65">
        <v>366946.59999999899</v>
      </c>
      <c r="N4662" s="87">
        <v>9702635.3000000007</v>
      </c>
      <c r="O4662" s="87" t="s">
        <v>1228</v>
      </c>
      <c r="P4662" s="87" t="str">
        <f>VLOOKUP(CENSO[[#This Row],[DAP (cm)]],CD[],2,TRUE)</f>
        <v>TORA</v>
      </c>
      <c r="Q4662" s="87" t="str">
        <f>VLOOKUP(CENSO[[#This Row],[DAP (cm)]],DD[],2,TRUE)</f>
        <v>60├ 70</v>
      </c>
      <c r="R4662" s="87" t="str" cm="1">
        <f t="array" ref="R4662">INDEX(_xlfn.TEXTSPLIT(CENSO[[#This Row],[NOME CIENTIFICO]]," "),1)</f>
        <v>Hymenaea</v>
      </c>
      <c r="S4662" s="98" t="s">
        <v>1004</v>
      </c>
      <c r="T4662" s="87">
        <f>_xlfn.MINIFS(CENSO[DAP (cm)],CENSO[NOME CIENTIFICO],CENSO[[#This Row],[NOME CIENTIFICO]])</f>
        <v>41.38028520389279</v>
      </c>
      <c r="U46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662" s="87" t="str">
        <f>IF(CENSO[[#This Row],[DAP (cm)]]&lt;CENSO[[#This Row],[DMCE (cm)]],"DAP &lt; DMCE","DAP ≥ DMCE")</f>
        <v>DAP ≥ DMCE</v>
      </c>
      <c r="W4662" s="87" t="str">
        <f>IF(CENSO[[#This Row],[DAP (cm)]]&gt;200, "Superior", "Inferior")</f>
        <v>Inferior</v>
      </c>
      <c r="X4662" s="87" t="str">
        <f>VLOOKUP(CENSO[[#This Row],[NOME COMUM]],ESPECIES[],4,FALSE)</f>
        <v>Não</v>
      </c>
      <c r="Y4662" s="87" t="str">
        <f>IF(IFERROR(VLOOKUP(CENSO[[#This Row],[NOME COMUM]],COMERCIAIS[],2, FALSE), "Não") &lt;&gt; "Não", "Sim", "Não")</f>
        <v>Sim</v>
      </c>
      <c r="Z4662" s="133">
        <f>CENSO[[#This Row],[g (m²)]]/SUM(AEEF[AEEF-UT])</f>
        <v>6.3168193518909092E-4</v>
      </c>
      <c r="AA4662" s="133">
        <f>CENSO[[#This Row],[v (m³)]]/SUM(AEEF[AEEF-UT])</f>
        <v>1.0170079156544365E-2</v>
      </c>
    </row>
    <row r="4663" spans="1:27" ht="14">
      <c r="A4663" s="86">
        <v>1</v>
      </c>
      <c r="B4663" s="86">
        <v>2</v>
      </c>
      <c r="C4663" s="63">
        <v>127</v>
      </c>
      <c r="D4663" s="63">
        <v>4663</v>
      </c>
      <c r="E4663" s="63" t="str">
        <f>VLOOKUP(CENSO[[#This Row],[NOME COMUM]],ESPECIES[],2,FALSE)</f>
        <v>Couratari guianensis Aubl.</v>
      </c>
      <c r="F4663" s="64" t="s">
        <v>6</v>
      </c>
      <c r="G4663" s="64">
        <v>315</v>
      </c>
      <c r="H4663" s="97">
        <f>CENSO[[#This Row],[CAP (cm)]]/PI()</f>
        <v>100.26761414789407</v>
      </c>
      <c r="I4663" s="64">
        <v>24</v>
      </c>
      <c r="J4663" s="96">
        <f>(PI()*(CENSO[[#This Row],[DAP (cm)]]^2))/40000</f>
        <v>0.78960746141466576</v>
      </c>
      <c r="K4663" s="96">
        <f>CENSO[[#This Row],[g (m²)]]*CENSO[[#This Row],[H (m)]]*0.7</f>
        <v>13.265405351766384</v>
      </c>
      <c r="L4663" s="64">
        <v>1</v>
      </c>
      <c r="M4663" s="65">
        <v>366952.7</v>
      </c>
      <c r="N4663" s="87">
        <v>9702562.8000000007</v>
      </c>
      <c r="O4663" s="87" t="s">
        <v>1228</v>
      </c>
      <c r="P4663" s="87" t="str">
        <f>VLOOKUP(CENSO[[#This Row],[DAP (cm)]],CD[],2,TRUE)</f>
        <v>TORA</v>
      </c>
      <c r="Q4663" s="87" t="str">
        <f>VLOOKUP(CENSO[[#This Row],[DAP (cm)]],DD[],2,TRUE)</f>
        <v>100├ 110</v>
      </c>
      <c r="R4663" s="87" t="str" cm="1">
        <f t="array" ref="R4663">INDEX(_xlfn.TEXTSPLIT(CENSO[[#This Row],[NOME CIENTIFICO]]," "),1)</f>
        <v>Couratari</v>
      </c>
      <c r="S4663" s="98" t="s">
        <v>1004</v>
      </c>
      <c r="T4663" s="87">
        <f>_xlfn.MINIFS(CENSO[DAP (cm)],CENSO[NOME CIENTIFICO],CENSO[[#This Row],[NOME CIENTIFICO]])</f>
        <v>38.833806114422465</v>
      </c>
      <c r="U46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63" s="87" t="str">
        <f>IF(CENSO[[#This Row],[DAP (cm)]]&lt;CENSO[[#This Row],[DMCE (cm)]],"DAP &lt; DMCE","DAP ≥ DMCE")</f>
        <v>DAP ≥ DMCE</v>
      </c>
      <c r="W4663" s="87" t="str">
        <f>IF(CENSO[[#This Row],[DAP (cm)]]&gt;200, "Superior", "Inferior")</f>
        <v>Inferior</v>
      </c>
      <c r="X4663" s="87" t="str">
        <f>VLOOKUP(CENSO[[#This Row],[NOME COMUM]],ESPECIES[],4,FALSE)</f>
        <v>Não</v>
      </c>
      <c r="Y4663" s="87" t="str">
        <f>IF(IFERROR(VLOOKUP(CENSO[[#This Row],[NOME COMUM]],COMERCIAIS[],2, FALSE), "Não") &lt;&gt; "Não", "Sim", "Não")</f>
        <v>Sim</v>
      </c>
      <c r="Z4663" s="133">
        <f>CENSO[[#This Row],[g (m²)]]/SUM(AEEF[AEEF-UT])</f>
        <v>1.3815301201070673E-3</v>
      </c>
      <c r="AA4663" s="133">
        <f>CENSO[[#This Row],[v (m³)]]/SUM(AEEF[AEEF-UT])</f>
        <v>2.3209706017798731E-2</v>
      </c>
    </row>
    <row r="4664" spans="1:27" ht="14">
      <c r="A4664" s="86">
        <v>1</v>
      </c>
      <c r="B4664" s="86">
        <v>2</v>
      </c>
      <c r="C4664" s="63">
        <v>127</v>
      </c>
      <c r="D4664" s="63">
        <v>4664</v>
      </c>
      <c r="E4664" s="63" t="str">
        <f>VLOOKUP(CENSO[[#This Row],[NOME COMUM]],ESPECIES[],2,FALSE)</f>
        <v>Apuleia leiocarpa (Vogel) J.F.Macbr.</v>
      </c>
      <c r="F4664" s="64" t="s">
        <v>51</v>
      </c>
      <c r="G4664" s="64">
        <v>336</v>
      </c>
      <c r="H4664" s="97">
        <f>CENSO[[#This Row],[CAP (cm)]]/PI()</f>
        <v>106.95212175775367</v>
      </c>
      <c r="I4664" s="64">
        <v>25</v>
      </c>
      <c r="J4664" s="96">
        <f>(PI()*(CENSO[[#This Row],[DAP (cm)]]^2))/40000</f>
        <v>0.89839782276513092</v>
      </c>
      <c r="K4664" s="96">
        <f>CENSO[[#This Row],[g (m²)]]*CENSO[[#This Row],[H (m)]]*0.7</f>
        <v>15.72196189838979</v>
      </c>
      <c r="L4664" s="64">
        <v>1</v>
      </c>
      <c r="M4664" s="65">
        <v>366899.5</v>
      </c>
      <c r="N4664" s="87">
        <v>9702544.8000000007</v>
      </c>
      <c r="O4664" s="87" t="s">
        <v>1228</v>
      </c>
      <c r="P4664" s="87" t="str">
        <f>VLOOKUP(CENSO[[#This Row],[DAP (cm)]],CD[],2,TRUE)</f>
        <v>TORA</v>
      </c>
      <c r="Q4664" s="87" t="str">
        <f>VLOOKUP(CENSO[[#This Row],[DAP (cm)]],DD[],2,TRUE)</f>
        <v>100├ 110</v>
      </c>
      <c r="R4664" s="87" t="str" cm="1">
        <f t="array" ref="R4664">INDEX(_xlfn.TEXTSPLIT(CENSO[[#This Row],[NOME CIENTIFICO]]," "),1)</f>
        <v>Apuleia</v>
      </c>
      <c r="S4664" s="98" t="s">
        <v>1004</v>
      </c>
      <c r="T4664" s="87">
        <f>_xlfn.MINIFS(CENSO[DAP (cm)],CENSO[NOME CIENTIFICO],CENSO[[#This Row],[NOME CIENTIFICO]])</f>
        <v>39.788735772973837</v>
      </c>
      <c r="U46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64" s="87" t="str">
        <f>IF(CENSO[[#This Row],[DAP (cm)]]&lt;CENSO[[#This Row],[DMCE (cm)]],"DAP &lt; DMCE","DAP ≥ DMCE")</f>
        <v>DAP ≥ DMCE</v>
      </c>
      <c r="W4664" s="87" t="str">
        <f>IF(CENSO[[#This Row],[DAP (cm)]]&gt;200, "Superior", "Inferior")</f>
        <v>Inferior</v>
      </c>
      <c r="X4664" s="87" t="str">
        <f>VLOOKUP(CENSO[[#This Row],[NOME COMUM]],ESPECIES[],4,FALSE)</f>
        <v>Não</v>
      </c>
      <c r="Y4664" s="87" t="str">
        <f>IF(IFERROR(VLOOKUP(CENSO[[#This Row],[NOME COMUM]],COMERCIAIS[],2, FALSE), "Não") &lt;&gt; "Não", "Sim", "Não")</f>
        <v>Sim</v>
      </c>
      <c r="Z4664" s="133">
        <f>CENSO[[#This Row],[g (m²)]]/SUM(AEEF[AEEF-UT])</f>
        <v>1.5718742699884856E-3</v>
      </c>
      <c r="AA4664" s="133">
        <f>CENSO[[#This Row],[v (m³)]]/SUM(AEEF[AEEF-UT])</f>
        <v>2.7507799724798495E-2</v>
      </c>
    </row>
    <row r="4665" spans="1:27" ht="14">
      <c r="A4665" s="86">
        <v>1</v>
      </c>
      <c r="B4665" s="86">
        <v>2</v>
      </c>
      <c r="C4665" s="63">
        <v>127</v>
      </c>
      <c r="D4665" s="63">
        <v>4665</v>
      </c>
      <c r="E4665" s="63" t="str">
        <f>VLOOKUP(CENSO[[#This Row],[NOME COMUM]],ESPECIES[],2,FALSE)</f>
        <v>Didymopanax calvum Decne. &amp; Planch.</v>
      </c>
      <c r="F4665" s="64" t="s">
        <v>52</v>
      </c>
      <c r="G4665" s="64">
        <v>197</v>
      </c>
      <c r="H4665" s="97">
        <f>CENSO[[#This Row],[CAP (cm)]]/PI()</f>
        <v>62.707047578206762</v>
      </c>
      <c r="I4665" s="64">
        <v>17</v>
      </c>
      <c r="J4665" s="96">
        <f>(PI()*(CENSO[[#This Row],[DAP (cm)]]^2))/40000</f>
        <v>0.30883220932266825</v>
      </c>
      <c r="K4665" s="96">
        <f>CENSO[[#This Row],[g (m²)]]*CENSO[[#This Row],[H (m)]]*0.7</f>
        <v>3.6751032909397519</v>
      </c>
      <c r="L4665" s="64">
        <v>1</v>
      </c>
      <c r="M4665" s="65">
        <v>366863.799999999</v>
      </c>
      <c r="N4665" s="87">
        <v>9702458.9000000004</v>
      </c>
      <c r="O4665" s="87" t="s">
        <v>1227</v>
      </c>
      <c r="P4665" s="87" t="str">
        <f>VLOOKUP(CENSO[[#This Row],[DAP (cm)]],CD[],2,TRUE)</f>
        <v>TORA</v>
      </c>
      <c r="Q4665" s="87" t="str">
        <f>VLOOKUP(CENSO[[#This Row],[DAP (cm)]],DD[],2,TRUE)</f>
        <v>60├ 70</v>
      </c>
      <c r="R4665" s="87" t="str" cm="1">
        <f t="array" ref="R4665">INDEX(_xlfn.TEXTSPLIT(CENSO[[#This Row],[NOME CIENTIFICO]]," "),1)</f>
        <v>Didymopanax</v>
      </c>
      <c r="S4665" s="98" t="s">
        <v>1004</v>
      </c>
      <c r="T4665" s="87">
        <f>_xlfn.MINIFS(CENSO[DAP (cm)],CENSO[NOME CIENTIFICO],CENSO[[#This Row],[NOME CIENTIFICO]])</f>
        <v>46.791553269017228</v>
      </c>
      <c r="U46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56.791553269017228</v>
      </c>
      <c r="V4665" s="87" t="str">
        <f>IF(CENSO[[#This Row],[DAP (cm)]]&lt;CENSO[[#This Row],[DMCE (cm)]],"DAP &lt; DMCE","DAP ≥ DMCE")</f>
        <v>DAP ≥ DMCE</v>
      </c>
      <c r="W4665" s="87" t="str">
        <f>IF(CENSO[[#This Row],[DAP (cm)]]&gt;200, "Superior", "Inferior")</f>
        <v>Inferior</v>
      </c>
      <c r="X4665" s="87" t="str">
        <f>VLOOKUP(CENSO[[#This Row],[NOME COMUM]],ESPECIES[],4,FALSE)</f>
        <v>Não</v>
      </c>
      <c r="Y4665" s="87" t="str">
        <f>IF(IFERROR(VLOOKUP(CENSO[[#This Row],[NOME COMUM]],COMERCIAIS[],2, FALSE), "Não") &lt;&gt; "Não", "Sim", "Não")</f>
        <v>Não</v>
      </c>
      <c r="Z4665" s="133">
        <f>CENSO[[#This Row],[g (m²)]]/SUM(AEEF[AEEF-UT])</f>
        <v>5.403457035145897E-4</v>
      </c>
      <c r="AA4665" s="133">
        <f>CENSO[[#This Row],[v (m³)]]/SUM(AEEF[AEEF-UT])</f>
        <v>6.4301138718236171E-3</v>
      </c>
    </row>
    <row r="4666" spans="1:27" ht="14">
      <c r="A4666" s="86">
        <v>1</v>
      </c>
      <c r="B4666" s="86">
        <v>2</v>
      </c>
      <c r="C4666" s="63">
        <v>127</v>
      </c>
      <c r="D4666" s="63">
        <v>4666</v>
      </c>
      <c r="E4666" s="63" t="str">
        <f>VLOOKUP(CENSO[[#This Row],[NOME COMUM]],ESPECIES[],2,FALSE)</f>
        <v>Piptadenia suaveolens Miq.</v>
      </c>
      <c r="F4666" s="64" t="s">
        <v>22</v>
      </c>
      <c r="G4666" s="64">
        <v>158</v>
      </c>
      <c r="H4666" s="97">
        <f>CENSO[[#This Row],[CAP (cm)]]/PI()</f>
        <v>50.292962017038931</v>
      </c>
      <c r="I4666" s="64">
        <v>14</v>
      </c>
      <c r="J4666" s="96">
        <f>(PI()*(CENSO[[#This Row],[DAP (cm)]]^2))/40000</f>
        <v>0.19865719996730383</v>
      </c>
      <c r="K4666" s="96">
        <f>CENSO[[#This Row],[g (m²)]]*CENSO[[#This Row],[H (m)]]*0.7</f>
        <v>1.9468405596795773</v>
      </c>
      <c r="L4666" s="64">
        <v>1</v>
      </c>
      <c r="M4666" s="65">
        <v>366844.09999999899</v>
      </c>
      <c r="N4666" s="87">
        <v>9702442.8000000007</v>
      </c>
      <c r="O4666" s="87" t="s">
        <v>1228</v>
      </c>
      <c r="P4666" s="87" t="str">
        <f>VLOOKUP(CENSO[[#This Row],[DAP (cm)]],CD[],2,TRUE)</f>
        <v>TORA</v>
      </c>
      <c r="Q4666" s="87" t="str">
        <f>VLOOKUP(CENSO[[#This Row],[DAP (cm)]],DD[],2,TRUE)</f>
        <v>50├ 60</v>
      </c>
      <c r="R4666" s="87" t="str" cm="1">
        <f t="array" ref="R4666">INDEX(_xlfn.TEXTSPLIT(CENSO[[#This Row],[NOME CIENTIFICO]]," "),1)</f>
        <v>Piptadenia</v>
      </c>
      <c r="S4666" s="98" t="s">
        <v>1004</v>
      </c>
      <c r="T4666" s="87">
        <f>_xlfn.MINIFS(CENSO[DAP (cm)],CENSO[NOME CIENTIFICO],CENSO[[#This Row],[NOME CIENTIFICO]])</f>
        <v>39.788735772973837</v>
      </c>
      <c r="U46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66" s="87" t="str">
        <f>IF(CENSO[[#This Row],[DAP (cm)]]&lt;CENSO[[#This Row],[DMCE (cm)]],"DAP &lt; DMCE","DAP ≥ DMCE")</f>
        <v>DAP ≥ DMCE</v>
      </c>
      <c r="W4666" s="87" t="str">
        <f>IF(CENSO[[#This Row],[DAP (cm)]]&gt;200, "Superior", "Inferior")</f>
        <v>Inferior</v>
      </c>
      <c r="X4666" s="87" t="str">
        <f>VLOOKUP(CENSO[[#This Row],[NOME COMUM]],ESPECIES[],4,FALSE)</f>
        <v>Não</v>
      </c>
      <c r="Y4666" s="87" t="str">
        <f>IF(IFERROR(VLOOKUP(CENSO[[#This Row],[NOME COMUM]],COMERCIAIS[],2, FALSE), "Não") &lt;&gt; "Não", "Sim", "Não")</f>
        <v>Sim</v>
      </c>
      <c r="Z4666" s="133">
        <f>CENSO[[#This Row],[g (m²)]]/SUM(AEEF[AEEF-UT])</f>
        <v>3.4757891578082983E-4</v>
      </c>
      <c r="AA4666" s="133">
        <f>CENSO[[#This Row],[v (m³)]]/SUM(AEEF[AEEF-UT])</f>
        <v>3.4062733746521318E-3</v>
      </c>
    </row>
    <row r="4667" spans="1:27" ht="14">
      <c r="A4667" s="86">
        <v>1</v>
      </c>
      <c r="B4667" s="86">
        <v>2</v>
      </c>
      <c r="C4667" s="63">
        <v>127</v>
      </c>
      <c r="D4667" s="63">
        <v>4667</v>
      </c>
      <c r="E4667" s="63" t="str">
        <f>VLOOKUP(CENSO[[#This Row],[NOME COMUM]],ESPECIES[],2,FALSE)</f>
        <v>Couratari guianensis Aubl.</v>
      </c>
      <c r="F4667" s="64" t="s">
        <v>6</v>
      </c>
      <c r="G4667" s="64">
        <v>400</v>
      </c>
      <c r="H4667" s="97">
        <f>CENSO[[#This Row],[CAP (cm)]]/PI()</f>
        <v>127.32395447351627</v>
      </c>
      <c r="I4667" s="64">
        <v>23</v>
      </c>
      <c r="J4667" s="96">
        <f>(PI()*(CENSO[[#This Row],[DAP (cm)]]^2))/40000</f>
        <v>1.2732395447351625</v>
      </c>
      <c r="K4667" s="96">
        <f>CENSO[[#This Row],[g (m²)]]*CENSO[[#This Row],[H (m)]]*0.7</f>
        <v>20.499156670236115</v>
      </c>
      <c r="L4667" s="64">
        <v>1</v>
      </c>
      <c r="M4667" s="65">
        <v>366853.5</v>
      </c>
      <c r="N4667" s="87">
        <v>9702432.8000000007</v>
      </c>
      <c r="O4667" s="87" t="s">
        <v>1228</v>
      </c>
      <c r="P4667" s="87" t="str">
        <f>VLOOKUP(CENSO[[#This Row],[DAP (cm)]],CD[],2,TRUE)</f>
        <v>TORA</v>
      </c>
      <c r="Q4667" s="87" t="str">
        <f>VLOOKUP(CENSO[[#This Row],[DAP (cm)]],DD[],2,TRUE)</f>
        <v>120├ 130</v>
      </c>
      <c r="R4667" s="87" t="str" cm="1">
        <f t="array" ref="R4667">INDEX(_xlfn.TEXTSPLIT(CENSO[[#This Row],[NOME CIENTIFICO]]," "),1)</f>
        <v>Couratari</v>
      </c>
      <c r="S4667" s="98" t="s">
        <v>1004</v>
      </c>
      <c r="T4667" s="87">
        <f>_xlfn.MINIFS(CENSO[DAP (cm)],CENSO[NOME CIENTIFICO],CENSO[[#This Row],[NOME CIENTIFICO]])</f>
        <v>38.833806114422465</v>
      </c>
      <c r="U46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67" s="87" t="str">
        <f>IF(CENSO[[#This Row],[DAP (cm)]]&lt;CENSO[[#This Row],[DMCE (cm)]],"DAP &lt; DMCE","DAP ≥ DMCE")</f>
        <v>DAP ≥ DMCE</v>
      </c>
      <c r="W4667" s="87" t="str">
        <f>IF(CENSO[[#This Row],[DAP (cm)]]&gt;200, "Superior", "Inferior")</f>
        <v>Inferior</v>
      </c>
      <c r="X4667" s="87" t="str">
        <f>VLOOKUP(CENSO[[#This Row],[NOME COMUM]],ESPECIES[],4,FALSE)</f>
        <v>Não</v>
      </c>
      <c r="Y4667" s="87" t="str">
        <f>IF(IFERROR(VLOOKUP(CENSO[[#This Row],[NOME COMUM]],COMERCIAIS[],2, FALSE), "Não") &lt;&gt; "Não", "Sim", "Não")</f>
        <v>Sim</v>
      </c>
      <c r="Z4667" s="133">
        <f>CENSO[[#This Row],[g (m²)]]/SUM(AEEF[AEEF-UT])</f>
        <v>2.2277129676707558E-3</v>
      </c>
      <c r="AA4667" s="133">
        <f>CENSO[[#This Row],[v (m³)]]/SUM(AEEF[AEEF-UT])</f>
        <v>3.5866178779499165E-2</v>
      </c>
    </row>
    <row r="4668" spans="1:27" ht="14">
      <c r="A4668" s="86">
        <v>1</v>
      </c>
      <c r="B4668" s="86">
        <v>2</v>
      </c>
      <c r="C4668" s="63">
        <v>127</v>
      </c>
      <c r="D4668" s="63">
        <v>4668</v>
      </c>
      <c r="E4668" s="63" t="str">
        <f>VLOOKUP(CENSO[[#This Row],[NOME COMUM]],ESPECIES[],2,FALSE)</f>
        <v>Brosimum parinarioides Ducke</v>
      </c>
      <c r="F4668" s="64" t="s">
        <v>54</v>
      </c>
      <c r="G4668" s="64">
        <v>254</v>
      </c>
      <c r="H4668" s="97">
        <f>CENSO[[#This Row],[CAP (cm)]]/PI()</f>
        <v>80.850711090682836</v>
      </c>
      <c r="I4668" s="64">
        <v>20</v>
      </c>
      <c r="J4668" s="96">
        <f>(PI()*(CENSO[[#This Row],[DAP (cm)]]^2))/40000</f>
        <v>0.51340201542583597</v>
      </c>
      <c r="K4668" s="96">
        <f>CENSO[[#This Row],[g (m²)]]*CENSO[[#This Row],[H (m)]]*0.7</f>
        <v>7.1876282159617029</v>
      </c>
      <c r="L4668" s="64">
        <v>2</v>
      </c>
      <c r="M4668" s="65">
        <v>366848.9</v>
      </c>
      <c r="N4668" s="87">
        <v>9702419.5999999903</v>
      </c>
      <c r="O4668" s="87" t="s">
        <v>1227</v>
      </c>
      <c r="P4668" s="87" t="str">
        <f>VLOOKUP(CENSO[[#This Row],[DAP (cm)]],CD[],2,TRUE)</f>
        <v>TORA</v>
      </c>
      <c r="Q4668" s="87" t="str">
        <f>VLOOKUP(CENSO[[#This Row],[DAP (cm)]],DD[],2,TRUE)</f>
        <v>80├ 90</v>
      </c>
      <c r="R4668" s="87" t="str" cm="1">
        <f t="array" ref="R4668">INDEX(_xlfn.TEXTSPLIT(CENSO[[#This Row],[NOME CIENTIFICO]]," "),1)</f>
        <v>Brosimum</v>
      </c>
      <c r="S4668" s="98" t="s">
        <v>1004</v>
      </c>
      <c r="T4668" s="87">
        <f>_xlfn.MINIFS(CENSO[DAP (cm)],CENSO[NOME CIENTIFICO],CENSO[[#This Row],[NOME CIENTIFICO]])</f>
        <v>41.38028520389279</v>
      </c>
      <c r="U46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668" s="87" t="str">
        <f>IF(CENSO[[#This Row],[DAP (cm)]]&lt;CENSO[[#This Row],[DMCE (cm)]],"DAP &lt; DMCE","DAP ≥ DMCE")</f>
        <v>DAP ≥ DMCE</v>
      </c>
      <c r="W4668" s="87" t="str">
        <f>IF(CENSO[[#This Row],[DAP (cm)]]&gt;200, "Superior", "Inferior")</f>
        <v>Inferior</v>
      </c>
      <c r="X4668" s="87" t="str">
        <f>VLOOKUP(CENSO[[#This Row],[NOME COMUM]],ESPECIES[],4,FALSE)</f>
        <v>Não</v>
      </c>
      <c r="Y4668" s="87" t="str">
        <f>IF(IFERROR(VLOOKUP(CENSO[[#This Row],[NOME COMUM]],COMERCIAIS[],2, FALSE), "Não") &lt;&gt; "Não", "Sim", "Não")</f>
        <v>Não</v>
      </c>
      <c r="Z4668" s="133">
        <f>CENSO[[#This Row],[g (m²)]]/SUM(AEEF[AEEF-UT])</f>
        <v>8.9826956138904055E-4</v>
      </c>
      <c r="AA4668" s="133">
        <f>CENSO[[#This Row],[v (m³)]]/SUM(AEEF[AEEF-UT])</f>
        <v>1.2575773859446568E-2</v>
      </c>
    </row>
    <row r="4669" spans="1:27" ht="14">
      <c r="A4669" s="86">
        <v>1</v>
      </c>
      <c r="B4669" s="86">
        <v>2</v>
      </c>
      <c r="C4669" s="63">
        <v>127</v>
      </c>
      <c r="D4669" s="63">
        <v>4669</v>
      </c>
      <c r="E4669" s="63" t="str">
        <f>VLOOKUP(CENSO[[#This Row],[NOME COMUM]],ESPECIES[],2,FALSE)</f>
        <v>Couratari guianensis Aubl.</v>
      </c>
      <c r="F4669" s="64" t="s">
        <v>6</v>
      </c>
      <c r="G4669" s="64">
        <v>179</v>
      </c>
      <c r="H4669" s="97">
        <f>CENSO[[#This Row],[CAP (cm)]]/PI()</f>
        <v>56.977469626898532</v>
      </c>
      <c r="I4669" s="64">
        <v>21</v>
      </c>
      <c r="J4669" s="96">
        <f>(PI()*(CENSO[[#This Row],[DAP (cm)]]^2))/40000</f>
        <v>0.25497417658037091</v>
      </c>
      <c r="K4669" s="96">
        <f>CENSO[[#This Row],[g (m²)]]*CENSO[[#This Row],[H (m)]]*0.7</f>
        <v>3.7481203957314522</v>
      </c>
      <c r="L4669" s="64">
        <v>1</v>
      </c>
      <c r="M4669" s="65">
        <v>366834.59999999899</v>
      </c>
      <c r="N4669" s="87">
        <v>9702400.9000000004</v>
      </c>
      <c r="O4669" s="87" t="s">
        <v>1228</v>
      </c>
      <c r="P4669" s="87" t="str">
        <f>VLOOKUP(CENSO[[#This Row],[DAP (cm)]],CD[],2,TRUE)</f>
        <v>TORA</v>
      </c>
      <c r="Q4669" s="87" t="str">
        <f>VLOOKUP(CENSO[[#This Row],[DAP (cm)]],DD[],2,TRUE)</f>
        <v>50├ 60</v>
      </c>
      <c r="R4669" s="87" t="str" cm="1">
        <f t="array" ref="R4669">INDEX(_xlfn.TEXTSPLIT(CENSO[[#This Row],[NOME CIENTIFICO]]," "),1)</f>
        <v>Couratari</v>
      </c>
      <c r="S4669" s="98" t="s">
        <v>1004</v>
      </c>
      <c r="T4669" s="87">
        <f>_xlfn.MINIFS(CENSO[DAP (cm)],CENSO[NOME CIENTIFICO],CENSO[[#This Row],[NOME CIENTIFICO]])</f>
        <v>38.833806114422465</v>
      </c>
      <c r="U46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69" s="87" t="str">
        <f>IF(CENSO[[#This Row],[DAP (cm)]]&lt;CENSO[[#This Row],[DMCE (cm)]],"DAP &lt; DMCE","DAP ≥ DMCE")</f>
        <v>DAP ≥ DMCE</v>
      </c>
      <c r="W4669" s="87" t="str">
        <f>IF(CENSO[[#This Row],[DAP (cm)]]&gt;200, "Superior", "Inferior")</f>
        <v>Inferior</v>
      </c>
      <c r="X4669" s="87" t="str">
        <f>VLOOKUP(CENSO[[#This Row],[NOME COMUM]],ESPECIES[],4,FALSE)</f>
        <v>Não</v>
      </c>
      <c r="Y4669" s="87" t="str">
        <f>IF(IFERROR(VLOOKUP(CENSO[[#This Row],[NOME COMUM]],COMERCIAIS[],2, FALSE), "Não") &lt;&gt; "Não", "Sim", "Não")</f>
        <v>Sim</v>
      </c>
      <c r="Z4669" s="133">
        <f>CENSO[[#This Row],[g (m²)]]/SUM(AEEF[AEEF-UT])</f>
        <v>4.4611344498211684E-4</v>
      </c>
      <c r="AA4669" s="133">
        <f>CENSO[[#This Row],[v (m³)]]/SUM(AEEF[AEEF-UT])</f>
        <v>6.5578676412371166E-3</v>
      </c>
    </row>
    <row r="4670" spans="1:27" ht="14">
      <c r="A4670" s="86">
        <v>1</v>
      </c>
      <c r="B4670" s="86">
        <v>2</v>
      </c>
      <c r="C4670" s="63">
        <v>127</v>
      </c>
      <c r="D4670" s="63">
        <v>4670</v>
      </c>
      <c r="E4670" s="63" t="str">
        <f>VLOOKUP(CENSO[[#This Row],[NOME COMUM]],ESPECIES[],2,FALSE)</f>
        <v>Tachigali myrmecophila Ducke</v>
      </c>
      <c r="F4670" s="64" t="s">
        <v>14</v>
      </c>
      <c r="G4670" s="64">
        <v>186</v>
      </c>
      <c r="H4670" s="97">
        <f>CENSO[[#This Row],[CAP (cm)]]/PI()</f>
        <v>59.205638830185066</v>
      </c>
      <c r="I4670" s="64">
        <v>16</v>
      </c>
      <c r="J4670" s="96">
        <f>(PI()*(CENSO[[#This Row],[DAP (cm)]]^2))/40000</f>
        <v>0.27530622056036053</v>
      </c>
      <c r="K4670" s="96">
        <f>CENSO[[#This Row],[g (m²)]]*CENSO[[#This Row],[H (m)]]*0.7</f>
        <v>3.0834296702760375</v>
      </c>
      <c r="L4670" s="64">
        <v>1</v>
      </c>
      <c r="M4670" s="65">
        <v>366800.7</v>
      </c>
      <c r="N4670" s="87">
        <v>9702363.9000000004</v>
      </c>
      <c r="O4670" s="87" t="s">
        <v>1228</v>
      </c>
      <c r="P4670" s="87" t="str">
        <f>VLOOKUP(CENSO[[#This Row],[DAP (cm)]],CD[],2,TRUE)</f>
        <v>TORA</v>
      </c>
      <c r="Q4670" s="87" t="str">
        <f>VLOOKUP(CENSO[[#This Row],[DAP (cm)]],DD[],2,TRUE)</f>
        <v>50├ 60</v>
      </c>
      <c r="R4670" s="87" t="str" cm="1">
        <f t="array" ref="R4670">INDEX(_xlfn.TEXTSPLIT(CENSO[[#This Row],[NOME CIENTIFICO]]," "),1)</f>
        <v>Tachigali</v>
      </c>
      <c r="S4670" s="98" t="s">
        <v>1004</v>
      </c>
      <c r="T4670" s="87">
        <f>_xlfn.MINIFS(CENSO[DAP (cm)],CENSO[NOME CIENTIFICO],CENSO[[#This Row],[NOME CIENTIFICO]])</f>
        <v>39.152116000606256</v>
      </c>
      <c r="U46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70" s="87" t="str">
        <f>IF(CENSO[[#This Row],[DAP (cm)]]&lt;CENSO[[#This Row],[DMCE (cm)]],"DAP &lt; DMCE","DAP ≥ DMCE")</f>
        <v>DAP ≥ DMCE</v>
      </c>
      <c r="W4670" s="87" t="str">
        <f>IF(CENSO[[#This Row],[DAP (cm)]]&gt;200, "Superior", "Inferior")</f>
        <v>Inferior</v>
      </c>
      <c r="X4670" s="87" t="str">
        <f>VLOOKUP(CENSO[[#This Row],[NOME COMUM]],ESPECIES[],4,FALSE)</f>
        <v>Não</v>
      </c>
      <c r="Y4670" s="87" t="str">
        <f>IF(IFERROR(VLOOKUP(CENSO[[#This Row],[NOME COMUM]],COMERCIAIS[],2, FALSE), "Não") &lt;&gt; "Não", "Sim", "Não")</f>
        <v>Sim</v>
      </c>
      <c r="Z4670" s="133">
        <f>CENSO[[#This Row],[g (m²)]]/SUM(AEEF[AEEF-UT])</f>
        <v>4.8168723643460915E-4</v>
      </c>
      <c r="AA4670" s="133">
        <f>CENSO[[#This Row],[v (m³)]]/SUM(AEEF[AEEF-UT])</f>
        <v>5.394897048067622E-3</v>
      </c>
    </row>
    <row r="4671" spans="1:27" ht="14">
      <c r="A4671" s="86">
        <v>1</v>
      </c>
      <c r="B4671" s="86">
        <v>2</v>
      </c>
      <c r="C4671" s="63">
        <v>127</v>
      </c>
      <c r="D4671" s="63">
        <v>4671</v>
      </c>
      <c r="E4671" s="63" t="str">
        <f>VLOOKUP(CENSO[[#This Row],[NOME COMUM]],ESPECIES[],2,FALSE)</f>
        <v>Piptadenia suaveolens Miq.</v>
      </c>
      <c r="F4671" s="64" t="s">
        <v>22</v>
      </c>
      <c r="G4671" s="64">
        <v>262</v>
      </c>
      <c r="H4671" s="97">
        <f>CENSO[[#This Row],[CAP (cm)]]/PI()</f>
        <v>83.39719018015316</v>
      </c>
      <c r="I4671" s="64">
        <v>16</v>
      </c>
      <c r="J4671" s="96">
        <f>(PI()*(CENSO[[#This Row],[DAP (cm)]]^2))/40000</f>
        <v>0.54625159568000314</v>
      </c>
      <c r="K4671" s="96">
        <f>CENSO[[#This Row],[g (m²)]]*CENSO[[#This Row],[H (m)]]*0.7</f>
        <v>6.1180178716160345</v>
      </c>
      <c r="L4671" s="64">
        <v>1</v>
      </c>
      <c r="M4671" s="65">
        <v>366805.09999999899</v>
      </c>
      <c r="N4671" s="87">
        <v>9702350.6999999899</v>
      </c>
      <c r="O4671" s="87" t="s">
        <v>1228</v>
      </c>
      <c r="P4671" s="87" t="str">
        <f>VLOOKUP(CENSO[[#This Row],[DAP (cm)]],CD[],2,TRUE)</f>
        <v>TORA</v>
      </c>
      <c r="Q4671" s="87" t="str">
        <f>VLOOKUP(CENSO[[#This Row],[DAP (cm)]],DD[],2,TRUE)</f>
        <v>80├ 90</v>
      </c>
      <c r="R4671" s="87" t="str" cm="1">
        <f t="array" ref="R4671">INDEX(_xlfn.TEXTSPLIT(CENSO[[#This Row],[NOME CIENTIFICO]]," "),1)</f>
        <v>Piptadenia</v>
      </c>
      <c r="S4671" s="98" t="s">
        <v>1004</v>
      </c>
      <c r="T4671" s="87">
        <f>_xlfn.MINIFS(CENSO[DAP (cm)],CENSO[NOME CIENTIFICO],CENSO[[#This Row],[NOME CIENTIFICO]])</f>
        <v>39.788735772973837</v>
      </c>
      <c r="U46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71" s="87" t="str">
        <f>IF(CENSO[[#This Row],[DAP (cm)]]&lt;CENSO[[#This Row],[DMCE (cm)]],"DAP &lt; DMCE","DAP ≥ DMCE")</f>
        <v>DAP ≥ DMCE</v>
      </c>
      <c r="W4671" s="87" t="str">
        <f>IF(CENSO[[#This Row],[DAP (cm)]]&gt;200, "Superior", "Inferior")</f>
        <v>Inferior</v>
      </c>
      <c r="X4671" s="87" t="str">
        <f>VLOOKUP(CENSO[[#This Row],[NOME COMUM]],ESPECIES[],4,FALSE)</f>
        <v>Não</v>
      </c>
      <c r="Y4671" s="87" t="str">
        <f>IF(IFERROR(VLOOKUP(CENSO[[#This Row],[NOME COMUM]],COMERCIAIS[],2, FALSE), "Não") &lt;&gt; "Não", "Sim", "Não")</f>
        <v>Sim</v>
      </c>
      <c r="Z4671" s="133">
        <f>CENSO[[#This Row],[g (m²)]]/SUM(AEEF[AEEF-UT])</f>
        <v>9.5574455595494605E-4</v>
      </c>
      <c r="AA4671" s="133">
        <f>CENSO[[#This Row],[v (m³)]]/SUM(AEEF[AEEF-UT])</f>
        <v>1.0704339026695394E-2</v>
      </c>
    </row>
    <row r="4672" spans="1:27" ht="14">
      <c r="A4672" s="86">
        <v>1</v>
      </c>
      <c r="B4672" s="86">
        <v>2</v>
      </c>
      <c r="C4672" s="63">
        <v>127</v>
      </c>
      <c r="D4672" s="63">
        <v>4672</v>
      </c>
      <c r="E4672" s="63" t="str">
        <f>VLOOKUP(CENSO[[#This Row],[NOME COMUM]],ESPECIES[],2,FALSE)</f>
        <v>Couratari guianensis Aubl.</v>
      </c>
      <c r="F4672" s="64" t="s">
        <v>6</v>
      </c>
      <c r="G4672" s="64">
        <v>303</v>
      </c>
      <c r="H4672" s="97">
        <f>CENSO[[#This Row],[CAP (cm)]]/PI()</f>
        <v>96.447895513688579</v>
      </c>
      <c r="I4672" s="64">
        <v>25</v>
      </c>
      <c r="J4672" s="96">
        <f>(PI()*(CENSO[[#This Row],[DAP (cm)]]^2))/40000</f>
        <v>0.73059280851619102</v>
      </c>
      <c r="K4672" s="96">
        <f>CENSO[[#This Row],[g (m²)]]*CENSO[[#This Row],[H (m)]]*0.7</f>
        <v>12.785374149033343</v>
      </c>
      <c r="L4672" s="64">
        <v>1</v>
      </c>
      <c r="M4672" s="65">
        <v>366800.5</v>
      </c>
      <c r="N4672" s="87">
        <v>9702344</v>
      </c>
      <c r="O4672" s="87" t="s">
        <v>1228</v>
      </c>
      <c r="P4672" s="87" t="str">
        <f>VLOOKUP(CENSO[[#This Row],[DAP (cm)]],CD[],2,TRUE)</f>
        <v>TORA</v>
      </c>
      <c r="Q4672" s="87" t="str">
        <f>VLOOKUP(CENSO[[#This Row],[DAP (cm)]],DD[],2,TRUE)</f>
        <v>90├ 100</v>
      </c>
      <c r="R4672" s="87" t="str" cm="1">
        <f t="array" ref="R4672">INDEX(_xlfn.TEXTSPLIT(CENSO[[#This Row],[NOME CIENTIFICO]]," "),1)</f>
        <v>Couratari</v>
      </c>
      <c r="S4672" s="98" t="s">
        <v>1004</v>
      </c>
      <c r="T4672" s="87">
        <f>_xlfn.MINIFS(CENSO[DAP (cm)],CENSO[NOME CIENTIFICO],CENSO[[#This Row],[NOME CIENTIFICO]])</f>
        <v>38.833806114422465</v>
      </c>
      <c r="U46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72" s="87" t="str">
        <f>IF(CENSO[[#This Row],[DAP (cm)]]&lt;CENSO[[#This Row],[DMCE (cm)]],"DAP &lt; DMCE","DAP ≥ DMCE")</f>
        <v>DAP ≥ DMCE</v>
      </c>
      <c r="W4672" s="87" t="str">
        <f>IF(CENSO[[#This Row],[DAP (cm)]]&gt;200, "Superior", "Inferior")</f>
        <v>Inferior</v>
      </c>
      <c r="X4672" s="87" t="str">
        <f>VLOOKUP(CENSO[[#This Row],[NOME COMUM]],ESPECIES[],4,FALSE)</f>
        <v>Não</v>
      </c>
      <c r="Y4672" s="87" t="str">
        <f>IF(IFERROR(VLOOKUP(CENSO[[#This Row],[NOME COMUM]],COMERCIAIS[],2, FALSE), "Não") &lt;&gt; "Não", "Sim", "Não")</f>
        <v>Sim</v>
      </c>
      <c r="Z4672" s="133">
        <f>CENSO[[#This Row],[g (m²)]]/SUM(AEEF[AEEF-UT])</f>
        <v>1.2782756240555279E-3</v>
      </c>
      <c r="AA4672" s="133">
        <f>CENSO[[#This Row],[v (m³)]]/SUM(AEEF[AEEF-UT])</f>
        <v>2.2369823420971737E-2</v>
      </c>
    </row>
    <row r="4673" spans="1:27" ht="14">
      <c r="A4673" s="86">
        <v>1</v>
      </c>
      <c r="B4673" s="86">
        <v>2</v>
      </c>
      <c r="C4673" s="63">
        <v>127</v>
      </c>
      <c r="D4673" s="63">
        <v>4673</v>
      </c>
      <c r="E4673" s="63" t="str">
        <f>VLOOKUP(CENSO[[#This Row],[NOME COMUM]],ESPECIES[],2,FALSE)</f>
        <v>Parkia multijuga Benth.</v>
      </c>
      <c r="F4673" s="64" t="s">
        <v>75</v>
      </c>
      <c r="G4673" s="64">
        <v>310</v>
      </c>
      <c r="H4673" s="97">
        <f>CENSO[[#This Row],[CAP (cm)]]/PI()</f>
        <v>98.676064716975105</v>
      </c>
      <c r="I4673" s="64">
        <v>22</v>
      </c>
      <c r="J4673" s="96">
        <f>(PI()*(CENSO[[#This Row],[DAP (cm)]]^2))/40000</f>
        <v>0.7647395015565569</v>
      </c>
      <c r="K4673" s="96">
        <f>CENSO[[#This Row],[g (m²)]]*CENSO[[#This Row],[H (m)]]*0.7</f>
        <v>11.776988323970976</v>
      </c>
      <c r="L4673" s="64">
        <v>1</v>
      </c>
      <c r="M4673" s="65">
        <v>366796.4</v>
      </c>
      <c r="N4673" s="87">
        <v>9702336.0999999903</v>
      </c>
      <c r="O4673" s="87" t="s">
        <v>1227</v>
      </c>
      <c r="P4673" s="87" t="str">
        <f>VLOOKUP(CENSO[[#This Row],[DAP (cm)]],CD[],2,TRUE)</f>
        <v>TORA</v>
      </c>
      <c r="Q4673" s="87" t="str">
        <f>VLOOKUP(CENSO[[#This Row],[DAP (cm)]],DD[],2,TRUE)</f>
        <v>90├ 100</v>
      </c>
      <c r="R4673" s="87" t="str" cm="1">
        <f t="array" ref="R4673">INDEX(_xlfn.TEXTSPLIT(CENSO[[#This Row],[NOME CIENTIFICO]]," "),1)</f>
        <v>Parkia</v>
      </c>
      <c r="S4673" s="98" t="s">
        <v>1004</v>
      </c>
      <c r="T4673" s="87">
        <f>_xlfn.MINIFS(CENSO[DAP (cm)],CENSO[NOME CIENTIFICO],CENSO[[#This Row],[NOME CIENTIFICO]])</f>
        <v>39.788735772973837</v>
      </c>
      <c r="U46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73" s="87" t="str">
        <f>IF(CENSO[[#This Row],[DAP (cm)]]&lt;CENSO[[#This Row],[DMCE (cm)]],"DAP &lt; DMCE","DAP ≥ DMCE")</f>
        <v>DAP ≥ DMCE</v>
      </c>
      <c r="W4673" s="87" t="str">
        <f>IF(CENSO[[#This Row],[DAP (cm)]]&gt;200, "Superior", "Inferior")</f>
        <v>Inferior</v>
      </c>
      <c r="X4673" s="87" t="str">
        <f>VLOOKUP(CENSO[[#This Row],[NOME COMUM]],ESPECIES[],4,FALSE)</f>
        <v>Não</v>
      </c>
      <c r="Y4673" s="87" t="str">
        <f>IF(IFERROR(VLOOKUP(CENSO[[#This Row],[NOME COMUM]],COMERCIAIS[],2, FALSE), "Não") &lt;&gt; "Não", "Sim", "Não")</f>
        <v>Não</v>
      </c>
      <c r="Z4673" s="133">
        <f>CENSO[[#This Row],[g (m²)]]/SUM(AEEF[AEEF-UT])</f>
        <v>1.3380201012072475E-3</v>
      </c>
      <c r="AA4673" s="133">
        <f>CENSO[[#This Row],[v (m³)]]/SUM(AEEF[AEEF-UT])</f>
        <v>2.0605509558591611E-2</v>
      </c>
    </row>
    <row r="4674" spans="1:27" ht="14">
      <c r="A4674" s="86">
        <v>1</v>
      </c>
      <c r="B4674" s="86">
        <v>2</v>
      </c>
      <c r="C4674" s="63">
        <v>127</v>
      </c>
      <c r="D4674" s="63">
        <v>4674</v>
      </c>
      <c r="E4674" s="63" t="str">
        <f>VLOOKUP(CENSO[[#This Row],[NOME COMUM]],ESPECIES[],2,FALSE)</f>
        <v>Couratari guianensis Aubl.</v>
      </c>
      <c r="F4674" s="64" t="s">
        <v>6</v>
      </c>
      <c r="G4674" s="64">
        <v>122</v>
      </c>
      <c r="H4674" s="97">
        <f>CENSO[[#This Row],[CAP (cm)]]/PI()</f>
        <v>38.833806114422465</v>
      </c>
      <c r="I4674" s="64">
        <v>19</v>
      </c>
      <c r="J4674" s="96">
        <f>(PI()*(CENSO[[#This Row],[DAP (cm)]]^2))/40000</f>
        <v>0.11844310864898852</v>
      </c>
      <c r="K4674" s="96">
        <f>CENSO[[#This Row],[g (m²)]]*CENSO[[#This Row],[H (m)]]*0.7</f>
        <v>1.5752933450315474</v>
      </c>
      <c r="L4674" s="64">
        <v>1</v>
      </c>
      <c r="M4674" s="65">
        <v>366738.59999999899</v>
      </c>
      <c r="N4674" s="87">
        <v>9702227.4000000004</v>
      </c>
      <c r="O4674" s="98" t="s">
        <v>1225</v>
      </c>
      <c r="P4674" s="87" t="str">
        <f>VLOOKUP(CENSO[[#This Row],[DAP (cm)]],CD[],2,TRUE)</f>
        <v>TORETE</v>
      </c>
      <c r="Q4674" s="87" t="str">
        <f>VLOOKUP(CENSO[[#This Row],[DAP (cm)]],DD[],2,TRUE)</f>
        <v>30├ 40</v>
      </c>
      <c r="R4674" s="87" t="str" cm="1">
        <f t="array" ref="R4674">INDEX(_xlfn.TEXTSPLIT(CENSO[[#This Row],[NOME CIENTIFICO]]," "),1)</f>
        <v>Couratari</v>
      </c>
      <c r="S4674" s="98" t="s">
        <v>1004</v>
      </c>
      <c r="T4674" s="87">
        <f>_xlfn.MINIFS(CENSO[DAP (cm)],CENSO[NOME CIENTIFICO],CENSO[[#This Row],[NOME CIENTIFICO]])</f>
        <v>38.833806114422465</v>
      </c>
      <c r="U46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74" s="87" t="str">
        <f>IF(CENSO[[#This Row],[DAP (cm)]]&lt;CENSO[[#This Row],[DMCE (cm)]],"DAP &lt; DMCE","DAP ≥ DMCE")</f>
        <v>DAP &lt; DMCE</v>
      </c>
      <c r="W4674" s="87" t="str">
        <f>IF(CENSO[[#This Row],[DAP (cm)]]&gt;200, "Superior", "Inferior")</f>
        <v>Inferior</v>
      </c>
      <c r="X4674" s="87" t="str">
        <f>VLOOKUP(CENSO[[#This Row],[NOME COMUM]],ESPECIES[],4,FALSE)</f>
        <v>Não</v>
      </c>
      <c r="Y4674" s="87" t="str">
        <f>IF(IFERROR(VLOOKUP(CENSO[[#This Row],[NOME COMUM]],COMERCIAIS[],2, FALSE), "Não") &lt;&gt; "Não", "Sim", "Não")</f>
        <v>Sim</v>
      </c>
      <c r="Z4674" s="133">
        <f>CENSO[[#This Row],[g (m²)]]/SUM(AEEF[AEEF-UT])</f>
        <v>2.0723299881757209E-4</v>
      </c>
      <c r="AA4674" s="133">
        <f>CENSO[[#This Row],[v (m³)]]/SUM(AEEF[AEEF-UT])</f>
        <v>2.756198884273709E-3</v>
      </c>
    </row>
    <row r="4675" spans="1:27" ht="14">
      <c r="A4675" s="86">
        <v>1</v>
      </c>
      <c r="B4675" s="86">
        <v>2</v>
      </c>
      <c r="C4675" s="63">
        <v>127</v>
      </c>
      <c r="D4675" s="63">
        <v>4675</v>
      </c>
      <c r="E4675" s="63" t="str">
        <f>VLOOKUP(CENSO[[#This Row],[NOME COMUM]],ESPECIES[],2,FALSE)</f>
        <v>Bagassa guianensis Aubl.</v>
      </c>
      <c r="F4675" s="64" t="s">
        <v>29</v>
      </c>
      <c r="G4675" s="64">
        <v>306</v>
      </c>
      <c r="H4675" s="97">
        <f>CENSO[[#This Row],[CAP (cm)]]/PI()</f>
        <v>97.402825172239943</v>
      </c>
      <c r="I4675" s="64">
        <v>21</v>
      </c>
      <c r="J4675" s="96">
        <f>(PI()*(CENSO[[#This Row],[DAP (cm)]]^2))/40000</f>
        <v>0.74513161256763549</v>
      </c>
      <c r="K4675" s="96">
        <f>CENSO[[#This Row],[g (m²)]]*CENSO[[#This Row],[H (m)]]*0.7</f>
        <v>10.953434704744241</v>
      </c>
      <c r="L4675" s="64">
        <v>1</v>
      </c>
      <c r="M4675" s="65">
        <v>366766.7</v>
      </c>
      <c r="N4675" s="87">
        <v>9702214.1999999899</v>
      </c>
      <c r="O4675" s="87" t="s">
        <v>1227</v>
      </c>
      <c r="P4675" s="87" t="str">
        <f>VLOOKUP(CENSO[[#This Row],[DAP (cm)]],CD[],2,TRUE)</f>
        <v>TORA</v>
      </c>
      <c r="Q4675" s="87" t="str">
        <f>VLOOKUP(CENSO[[#This Row],[DAP (cm)]],DD[],2,TRUE)</f>
        <v>90├ 100</v>
      </c>
      <c r="R4675" s="87" t="str" cm="1">
        <f t="array" ref="R4675">INDEX(_xlfn.TEXTSPLIT(CENSO[[#This Row],[NOME CIENTIFICO]]," "),1)</f>
        <v>Bagassa</v>
      </c>
      <c r="S4675" s="98" t="s">
        <v>1004</v>
      </c>
      <c r="T4675" s="87">
        <f>_xlfn.MINIFS(CENSO[DAP (cm)],CENSO[NOME CIENTIFICO],CENSO[[#This Row],[NOME CIENTIFICO]])</f>
        <v>58.569019057817485</v>
      </c>
      <c r="U46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68.569019057817485</v>
      </c>
      <c r="V4675" s="87" t="str">
        <f>IF(CENSO[[#This Row],[DAP (cm)]]&lt;CENSO[[#This Row],[DMCE (cm)]],"DAP &lt; DMCE","DAP ≥ DMCE")</f>
        <v>DAP ≥ DMCE</v>
      </c>
      <c r="W4675" s="87" t="str">
        <f>IF(CENSO[[#This Row],[DAP (cm)]]&gt;200, "Superior", "Inferior")</f>
        <v>Inferior</v>
      </c>
      <c r="X4675" s="87" t="str">
        <f>VLOOKUP(CENSO[[#This Row],[NOME COMUM]],ESPECIES[],4,FALSE)</f>
        <v>Não</v>
      </c>
      <c r="Y4675" s="87" t="str">
        <f>IF(IFERROR(VLOOKUP(CENSO[[#This Row],[NOME COMUM]],COMERCIAIS[],2, FALSE), "Não") &lt;&gt; "Não", "Sim", "Não")</f>
        <v>Não</v>
      </c>
      <c r="Z4675" s="133">
        <f>CENSO[[#This Row],[g (m²)]]/SUM(AEEF[AEEF-UT])</f>
        <v>1.3037133215051181E-3</v>
      </c>
      <c r="AA4675" s="133">
        <f>CENSO[[#This Row],[v (m³)]]/SUM(AEEF[AEEF-UT])</f>
        <v>1.9164585826125236E-2</v>
      </c>
    </row>
    <row r="4676" spans="1:27" ht="14">
      <c r="A4676" s="86">
        <v>1</v>
      </c>
      <c r="B4676" s="86">
        <v>2</v>
      </c>
      <c r="C4676" s="63">
        <v>127</v>
      </c>
      <c r="D4676" s="63">
        <v>4676</v>
      </c>
      <c r="E4676" s="63" t="str">
        <f>VLOOKUP(CENSO[[#This Row],[NOME COMUM]],ESPECIES[],2,FALSE)</f>
        <v>Astronium lecointei Ducke</v>
      </c>
      <c r="F4676" s="64" t="s">
        <v>5</v>
      </c>
      <c r="G4676" s="64">
        <v>189</v>
      </c>
      <c r="H4676" s="97">
        <f>CENSO[[#This Row],[CAP (cm)]]/PI()</f>
        <v>60.160568488736438</v>
      </c>
      <c r="I4676" s="64">
        <v>17</v>
      </c>
      <c r="J4676" s="96">
        <f>(PI()*(CENSO[[#This Row],[DAP (cm)]]^2))/40000</f>
        <v>0.28425868610927968</v>
      </c>
      <c r="K4676" s="96">
        <f>CENSO[[#This Row],[g (m²)]]*CENSO[[#This Row],[H (m)]]*0.7</f>
        <v>3.3826783647004284</v>
      </c>
      <c r="L4676" s="64">
        <v>1</v>
      </c>
      <c r="M4676" s="65">
        <v>366766.299999999</v>
      </c>
      <c r="N4676" s="87">
        <v>9702198.5999999903</v>
      </c>
      <c r="O4676" s="87" t="s">
        <v>1228</v>
      </c>
      <c r="P4676" s="87" t="str">
        <f>VLOOKUP(CENSO[[#This Row],[DAP (cm)]],CD[],2,TRUE)</f>
        <v>TORA</v>
      </c>
      <c r="Q4676" s="87" t="str">
        <f>VLOOKUP(CENSO[[#This Row],[DAP (cm)]],DD[],2,TRUE)</f>
        <v>60├ 70</v>
      </c>
      <c r="R4676" s="87" t="str" cm="1">
        <f t="array" ref="R4676">INDEX(_xlfn.TEXTSPLIT(CENSO[[#This Row],[NOME CIENTIFICO]]," "),1)</f>
        <v>Astronium</v>
      </c>
      <c r="S4676" s="98" t="s">
        <v>1004</v>
      </c>
      <c r="T4676" s="87">
        <f>_xlfn.MINIFS(CENSO[DAP (cm)],CENSO[NOME CIENTIFICO],CENSO[[#This Row],[NOME CIENTIFICO]])</f>
        <v>40.107045659157627</v>
      </c>
      <c r="U46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676" s="87" t="str">
        <f>IF(CENSO[[#This Row],[DAP (cm)]]&lt;CENSO[[#This Row],[DMCE (cm)]],"DAP &lt; DMCE","DAP ≥ DMCE")</f>
        <v>DAP ≥ DMCE</v>
      </c>
      <c r="W4676" s="87" t="str">
        <f>IF(CENSO[[#This Row],[DAP (cm)]]&gt;200, "Superior", "Inferior")</f>
        <v>Inferior</v>
      </c>
      <c r="X4676" s="87" t="str">
        <f>VLOOKUP(CENSO[[#This Row],[NOME COMUM]],ESPECIES[],4,FALSE)</f>
        <v>Não</v>
      </c>
      <c r="Y4676" s="87" t="str">
        <f>IF(IFERROR(VLOOKUP(CENSO[[#This Row],[NOME COMUM]],COMERCIAIS[],2, FALSE), "Não") &lt;&gt; "Não", "Sim", "Não")</f>
        <v>Sim</v>
      </c>
      <c r="Z4676" s="133">
        <f>CENSO[[#This Row],[g (m²)]]/SUM(AEEF[AEEF-UT])</f>
        <v>4.9735084323854423E-4</v>
      </c>
      <c r="AA4676" s="133">
        <f>CENSO[[#This Row],[v (m³)]]/SUM(AEEF[AEEF-UT])</f>
        <v>5.9184750345386769E-3</v>
      </c>
    </row>
    <row r="4677" spans="1:27" ht="14">
      <c r="A4677" s="86">
        <v>1</v>
      </c>
      <c r="B4677" s="86">
        <v>2</v>
      </c>
      <c r="C4677" s="63">
        <v>127</v>
      </c>
      <c r="D4677" s="63">
        <v>4677</v>
      </c>
      <c r="E4677" s="63" t="str">
        <f>VLOOKUP(CENSO[[#This Row],[NOME COMUM]],ESPECIES[],2,FALSE)</f>
        <v>Apuleia leiocarpa (Vogel) J.F.Macbr.</v>
      </c>
      <c r="F4677" s="64" t="s">
        <v>51</v>
      </c>
      <c r="G4677" s="64">
        <v>199</v>
      </c>
      <c r="H4677" s="97">
        <f>CENSO[[#This Row],[CAP (cm)]]/PI()</f>
        <v>63.343667350574343</v>
      </c>
      <c r="I4677" s="64">
        <v>18</v>
      </c>
      <c r="J4677" s="96">
        <f>(PI()*(CENSO[[#This Row],[DAP (cm)]]^2))/40000</f>
        <v>0.31513474506910732</v>
      </c>
      <c r="K4677" s="96">
        <f>CENSO[[#This Row],[g (m²)]]*CENSO[[#This Row],[H (m)]]*0.7</f>
        <v>3.9706977878707521</v>
      </c>
      <c r="L4677" s="64">
        <v>1</v>
      </c>
      <c r="M4677" s="65">
        <v>366741.4</v>
      </c>
      <c r="N4677" s="87">
        <v>9702154.8000000007</v>
      </c>
      <c r="O4677" s="87" t="s">
        <v>1228</v>
      </c>
      <c r="P4677" s="87" t="str">
        <f>VLOOKUP(CENSO[[#This Row],[DAP (cm)]],CD[],2,TRUE)</f>
        <v>TORA</v>
      </c>
      <c r="Q4677" s="87" t="str">
        <f>VLOOKUP(CENSO[[#This Row],[DAP (cm)]],DD[],2,TRUE)</f>
        <v>60├ 70</v>
      </c>
      <c r="R4677" s="87" t="str" cm="1">
        <f t="array" ref="R4677">INDEX(_xlfn.TEXTSPLIT(CENSO[[#This Row],[NOME CIENTIFICO]]," "),1)</f>
        <v>Apuleia</v>
      </c>
      <c r="S4677" s="98" t="s">
        <v>1004</v>
      </c>
      <c r="T4677" s="87">
        <f>_xlfn.MINIFS(CENSO[DAP (cm)],CENSO[NOME CIENTIFICO],CENSO[[#This Row],[NOME CIENTIFICO]])</f>
        <v>39.788735772973837</v>
      </c>
      <c r="U46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77" s="87" t="str">
        <f>IF(CENSO[[#This Row],[DAP (cm)]]&lt;CENSO[[#This Row],[DMCE (cm)]],"DAP &lt; DMCE","DAP ≥ DMCE")</f>
        <v>DAP ≥ DMCE</v>
      </c>
      <c r="W4677" s="87" t="str">
        <f>IF(CENSO[[#This Row],[DAP (cm)]]&gt;200, "Superior", "Inferior")</f>
        <v>Inferior</v>
      </c>
      <c r="X4677" s="87" t="str">
        <f>VLOOKUP(CENSO[[#This Row],[NOME COMUM]],ESPECIES[],4,FALSE)</f>
        <v>Não</v>
      </c>
      <c r="Y4677" s="87" t="str">
        <f>IF(IFERROR(VLOOKUP(CENSO[[#This Row],[NOME COMUM]],COMERCIAIS[],2, FALSE), "Não") &lt;&gt; "Não", "Sim", "Não")</f>
        <v>Sim</v>
      </c>
      <c r="Z4677" s="133">
        <f>CENSO[[#This Row],[g (m²)]]/SUM(AEEF[AEEF-UT])</f>
        <v>5.5137288270456E-4</v>
      </c>
      <c r="AA4677" s="133">
        <f>CENSO[[#This Row],[v (m³)]]/SUM(AEEF[AEEF-UT])</f>
        <v>6.947298322077456E-3</v>
      </c>
    </row>
    <row r="4678" spans="1:27" ht="14">
      <c r="A4678" s="86">
        <v>1</v>
      </c>
      <c r="B4678" s="86">
        <v>2</v>
      </c>
      <c r="C4678" s="63">
        <v>127</v>
      </c>
      <c r="D4678" s="63">
        <v>4678</v>
      </c>
      <c r="E4678" s="63" t="str">
        <f>VLOOKUP(CENSO[[#This Row],[NOME COMUM]],ESPECIES[],2,FALSE)</f>
        <v>Goupia glabra Aubl.</v>
      </c>
      <c r="F4678" s="64" t="s">
        <v>34</v>
      </c>
      <c r="G4678" s="64">
        <v>163</v>
      </c>
      <c r="H4678" s="97">
        <f>CENSO[[#This Row],[CAP (cm)]]/PI()</f>
        <v>51.884511447957884</v>
      </c>
      <c r="I4678" s="64">
        <v>13</v>
      </c>
      <c r="J4678" s="96">
        <f>(PI()*(CENSO[[#This Row],[DAP (cm)]]^2))/40000</f>
        <v>0.21142938415042836</v>
      </c>
      <c r="K4678" s="96">
        <f>CENSO[[#This Row],[g (m²)]]*CENSO[[#This Row],[H (m)]]*0.7</f>
        <v>1.9240073957688979</v>
      </c>
      <c r="L4678" s="64">
        <v>1</v>
      </c>
      <c r="M4678" s="65">
        <v>366725.7</v>
      </c>
      <c r="N4678" s="87">
        <v>9702117.4000000004</v>
      </c>
      <c r="O4678" s="87" t="s">
        <v>1228</v>
      </c>
      <c r="P4678" s="87" t="str">
        <f>VLOOKUP(CENSO[[#This Row],[DAP (cm)]],CD[],2,TRUE)</f>
        <v>TORA</v>
      </c>
      <c r="Q4678" s="87" t="str">
        <f>VLOOKUP(CENSO[[#This Row],[DAP (cm)]],DD[],2,TRUE)</f>
        <v>50├ 60</v>
      </c>
      <c r="R4678" s="87" t="str" cm="1">
        <f t="array" ref="R4678">INDEX(_xlfn.TEXTSPLIT(CENSO[[#This Row],[NOME CIENTIFICO]]," "),1)</f>
        <v>Goupia</v>
      </c>
      <c r="S4678" s="98" t="s">
        <v>1004</v>
      </c>
      <c r="T4678" s="87">
        <f>_xlfn.MINIFS(CENSO[DAP (cm)],CENSO[NOME CIENTIFICO],CENSO[[#This Row],[NOME CIENTIFICO]])</f>
        <v>40.107045659157627</v>
      </c>
      <c r="U46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678" s="87" t="str">
        <f>IF(CENSO[[#This Row],[DAP (cm)]]&lt;CENSO[[#This Row],[DMCE (cm)]],"DAP &lt; DMCE","DAP ≥ DMCE")</f>
        <v>DAP ≥ DMCE</v>
      </c>
      <c r="W4678" s="87" t="str">
        <f>IF(CENSO[[#This Row],[DAP (cm)]]&gt;200, "Superior", "Inferior")</f>
        <v>Inferior</v>
      </c>
      <c r="X4678" s="87" t="str">
        <f>VLOOKUP(CENSO[[#This Row],[NOME COMUM]],ESPECIES[],4,FALSE)</f>
        <v>Não</v>
      </c>
      <c r="Y4678" s="87" t="str">
        <f>IF(IFERROR(VLOOKUP(CENSO[[#This Row],[NOME COMUM]],COMERCIAIS[],2, FALSE), "Não") &lt;&gt; "Não", "Sim", "Não")</f>
        <v>Sim</v>
      </c>
      <c r="Z4678" s="133">
        <f>CENSO[[#This Row],[g (m²)]]/SUM(AEEF[AEEF-UT])</f>
        <v>3.69925661487777E-4</v>
      </c>
      <c r="AA4678" s="133">
        <f>CENSO[[#This Row],[v (m³)]]/SUM(AEEF[AEEF-UT])</f>
        <v>3.3663235195387701E-3</v>
      </c>
    </row>
    <row r="4679" spans="1:27" ht="14">
      <c r="A4679" s="86">
        <v>1</v>
      </c>
      <c r="B4679" s="86">
        <v>2</v>
      </c>
      <c r="C4679" s="63">
        <v>127</v>
      </c>
      <c r="D4679" s="63">
        <v>4679</v>
      </c>
      <c r="E4679" s="63" t="str">
        <f>VLOOKUP(CENSO[[#This Row],[NOME COMUM]],ESPECIES[],2,FALSE)</f>
        <v>Protium spruceanum Engl.</v>
      </c>
      <c r="F4679" s="64" t="s">
        <v>46</v>
      </c>
      <c r="G4679" s="64">
        <v>470</v>
      </c>
      <c r="H4679" s="97">
        <f>CENSO[[#This Row],[CAP (cm)]]/PI()</f>
        <v>149.60564650638162</v>
      </c>
      <c r="I4679" s="64">
        <v>22</v>
      </c>
      <c r="J4679" s="96">
        <f>(PI()*(CENSO[[#This Row],[DAP (cm)]]^2))/40000</f>
        <v>1.7578663464499842</v>
      </c>
      <c r="K4679" s="96">
        <f>CENSO[[#This Row],[g (m²)]]*CENSO[[#This Row],[H (m)]]*0.7</f>
        <v>27.071141735329757</v>
      </c>
      <c r="L4679" s="64">
        <v>1</v>
      </c>
      <c r="M4679" s="65">
        <v>366682.799999999</v>
      </c>
      <c r="N4679" s="87">
        <v>9702133.3000000007</v>
      </c>
      <c r="O4679" s="87" t="s">
        <v>1227</v>
      </c>
      <c r="P4679" s="87" t="str">
        <f>VLOOKUP(CENSO[[#This Row],[DAP (cm)]],CD[],2,TRUE)</f>
        <v>TORA</v>
      </c>
      <c r="Q4679" s="87" t="str">
        <f>VLOOKUP(CENSO[[#This Row],[DAP (cm)]],DD[],2,TRUE)</f>
        <v>140├ 150</v>
      </c>
      <c r="R4679" s="87" t="str" cm="1">
        <f t="array" ref="R4679">INDEX(_xlfn.TEXTSPLIT(CENSO[[#This Row],[NOME CIENTIFICO]]," "),1)</f>
        <v>Protium</v>
      </c>
      <c r="S4679" s="98" t="s">
        <v>1004</v>
      </c>
      <c r="T4679" s="87">
        <f>_xlfn.MINIFS(CENSO[DAP (cm)],CENSO[NOME CIENTIFICO],CENSO[[#This Row],[NOME CIENTIFICO]])</f>
        <v>39.788735772973837</v>
      </c>
      <c r="U46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79" s="87" t="str">
        <f>IF(CENSO[[#This Row],[DAP (cm)]]&lt;CENSO[[#This Row],[DMCE (cm)]],"DAP &lt; DMCE","DAP ≥ DMCE")</f>
        <v>DAP ≥ DMCE</v>
      </c>
      <c r="W4679" s="87" t="str">
        <f>IF(CENSO[[#This Row],[DAP (cm)]]&gt;200, "Superior", "Inferior")</f>
        <v>Inferior</v>
      </c>
      <c r="X4679" s="87" t="str">
        <f>VLOOKUP(CENSO[[#This Row],[NOME COMUM]],ESPECIES[],4,FALSE)</f>
        <v>Não</v>
      </c>
      <c r="Y4679" s="87" t="str">
        <f>IF(IFERROR(VLOOKUP(CENSO[[#This Row],[NOME COMUM]],COMERCIAIS[],2, FALSE), "Não") &lt;&gt; "Não", "Sim", "Não")</f>
        <v>Não</v>
      </c>
      <c r="Z4679" s="133">
        <f>CENSO[[#This Row],[g (m²)]]/SUM(AEEF[AEEF-UT])</f>
        <v>3.0756362159904379E-3</v>
      </c>
      <c r="AA4679" s="133">
        <f>CENSO[[#This Row],[v (m³)]]/SUM(AEEF[AEEF-UT])</f>
        <v>4.7364797726252746E-2</v>
      </c>
    </row>
    <row r="4680" spans="1:27" ht="14">
      <c r="A4680" s="86">
        <v>1</v>
      </c>
      <c r="B4680" s="86">
        <v>2</v>
      </c>
      <c r="C4680" s="63">
        <v>127</v>
      </c>
      <c r="D4680" s="63">
        <v>4680</v>
      </c>
      <c r="E4680" s="63" t="str">
        <f>VLOOKUP(CENSO[[#This Row],[NOME COMUM]],ESPECIES[],2,FALSE)</f>
        <v>Eschweilera grandiflora (Aubl.) Sandwith</v>
      </c>
      <c r="F4680" s="64" t="s">
        <v>19</v>
      </c>
      <c r="G4680" s="64">
        <v>207</v>
      </c>
      <c r="H4680" s="97">
        <f>CENSO[[#This Row],[CAP (cm)]]/PI()</f>
        <v>65.890146440044674</v>
      </c>
      <c r="I4680" s="64">
        <v>15</v>
      </c>
      <c r="J4680" s="96">
        <f>(PI()*(CENSO[[#This Row],[DAP (cm)]]^2))/40000</f>
        <v>0.34098150782723119</v>
      </c>
      <c r="K4680" s="96">
        <f>CENSO[[#This Row],[g (m²)]]*CENSO[[#This Row],[H (m)]]*0.7</f>
        <v>3.5803058321859274</v>
      </c>
      <c r="L4680" s="64">
        <v>1</v>
      </c>
      <c r="M4680" s="65">
        <v>366691.4</v>
      </c>
      <c r="N4680" s="87">
        <v>9702128.0999999903</v>
      </c>
      <c r="O4680" s="87" t="s">
        <v>1227</v>
      </c>
      <c r="P4680" s="87" t="str">
        <f>VLOOKUP(CENSO[[#This Row],[DAP (cm)]],CD[],2,TRUE)</f>
        <v>TORA</v>
      </c>
      <c r="Q4680" s="87" t="str">
        <f>VLOOKUP(CENSO[[#This Row],[DAP (cm)]],DD[],2,TRUE)</f>
        <v>60├ 70</v>
      </c>
      <c r="R4680" s="87" t="str" cm="1">
        <f t="array" ref="R4680">INDEX(_xlfn.TEXTSPLIT(CENSO[[#This Row],[NOME CIENTIFICO]]," "),1)</f>
        <v>Eschweilera</v>
      </c>
      <c r="S4680" s="98" t="s">
        <v>1004</v>
      </c>
      <c r="T4680" s="87">
        <f>_xlfn.MINIFS(CENSO[DAP (cm)],CENSO[NOME CIENTIFICO],CENSO[[#This Row],[NOME CIENTIFICO]])</f>
        <v>41.38028520389279</v>
      </c>
      <c r="U46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680" s="87" t="str">
        <f>IF(CENSO[[#This Row],[DAP (cm)]]&lt;CENSO[[#This Row],[DMCE (cm)]],"DAP &lt; DMCE","DAP ≥ DMCE")</f>
        <v>DAP ≥ DMCE</v>
      </c>
      <c r="W4680" s="87" t="str">
        <f>IF(CENSO[[#This Row],[DAP (cm)]]&gt;200, "Superior", "Inferior")</f>
        <v>Inferior</v>
      </c>
      <c r="X4680" s="87" t="str">
        <f>VLOOKUP(CENSO[[#This Row],[NOME COMUM]],ESPECIES[],4,FALSE)</f>
        <v>Não</v>
      </c>
      <c r="Y4680" s="87" t="str">
        <f>IF(IFERROR(VLOOKUP(CENSO[[#This Row],[NOME COMUM]],COMERCIAIS[],2, FALSE), "Não") &lt;&gt; "Não", "Sim", "Não")</f>
        <v>Não</v>
      </c>
      <c r="Z4680" s="133">
        <f>CENSO[[#This Row],[g (m²)]]/SUM(AEEF[AEEF-UT])</f>
        <v>5.9659545594827642E-4</v>
      </c>
      <c r="AA4680" s="133">
        <f>CENSO[[#This Row],[v (m³)]]/SUM(AEEF[AEEF-UT])</f>
        <v>6.2642522874569026E-3</v>
      </c>
    </row>
    <row r="4681" spans="1:27" ht="14">
      <c r="A4681" s="86">
        <v>1</v>
      </c>
      <c r="B4681" s="86">
        <v>2</v>
      </c>
      <c r="C4681" s="63">
        <v>127</v>
      </c>
      <c r="D4681" s="63">
        <v>4681</v>
      </c>
      <c r="E4681" s="63" t="str">
        <f>VLOOKUP(CENSO[[#This Row],[NOME COMUM]],ESPECIES[],2,FALSE)</f>
        <v>Ocotea cymbarum Kunth</v>
      </c>
      <c r="F4681" s="64" t="s">
        <v>11</v>
      </c>
      <c r="G4681" s="64">
        <v>188</v>
      </c>
      <c r="H4681" s="97">
        <f>CENSO[[#This Row],[CAP (cm)]]/PI()</f>
        <v>59.842258602552647</v>
      </c>
      <c r="I4681" s="64">
        <v>19</v>
      </c>
      <c r="J4681" s="96">
        <f>(PI()*(CENSO[[#This Row],[DAP (cm)]]^2))/40000</f>
        <v>0.28125861543199743</v>
      </c>
      <c r="K4681" s="96">
        <f>CENSO[[#This Row],[g (m²)]]*CENSO[[#This Row],[H (m)]]*0.7</f>
        <v>3.7407395852455654</v>
      </c>
      <c r="L4681" s="64">
        <v>2</v>
      </c>
      <c r="M4681" s="65">
        <v>366685.9</v>
      </c>
      <c r="N4681" s="87">
        <v>9702119.6999999899</v>
      </c>
      <c r="O4681" s="87" t="s">
        <v>1228</v>
      </c>
      <c r="P4681" s="87" t="str">
        <f>VLOOKUP(CENSO[[#This Row],[DAP (cm)]],CD[],2,TRUE)</f>
        <v>TORA</v>
      </c>
      <c r="Q4681" s="87" t="str">
        <f>VLOOKUP(CENSO[[#This Row],[DAP (cm)]],DD[],2,TRUE)</f>
        <v>50├ 60</v>
      </c>
      <c r="R4681" s="87" t="str" cm="1">
        <f t="array" ref="R4681">INDEX(_xlfn.TEXTSPLIT(CENSO[[#This Row],[NOME CIENTIFICO]]," "),1)</f>
        <v>Ocotea</v>
      </c>
      <c r="S4681" s="98" t="s">
        <v>1004</v>
      </c>
      <c r="T4681" s="87">
        <f>_xlfn.MINIFS(CENSO[DAP (cm)],CENSO[NOME CIENTIFICO],CENSO[[#This Row],[NOME CIENTIFICO]])</f>
        <v>39.470425886790046</v>
      </c>
      <c r="U46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81" s="87" t="str">
        <f>IF(CENSO[[#This Row],[DAP (cm)]]&lt;CENSO[[#This Row],[DMCE (cm)]],"DAP &lt; DMCE","DAP ≥ DMCE")</f>
        <v>DAP ≥ DMCE</v>
      </c>
      <c r="W4681" s="87" t="str">
        <f>IF(CENSO[[#This Row],[DAP (cm)]]&gt;200, "Superior", "Inferior")</f>
        <v>Inferior</v>
      </c>
      <c r="X4681" s="87" t="str">
        <f>VLOOKUP(CENSO[[#This Row],[NOME COMUM]],ESPECIES[],4,FALSE)</f>
        <v>Não</v>
      </c>
      <c r="Y4681" s="87" t="str">
        <f>IF(IFERROR(VLOOKUP(CENSO[[#This Row],[NOME COMUM]],COMERCIAIS[],2, FALSE), "Não") &lt;&gt; "Não", "Sim", "Não")</f>
        <v>Sim</v>
      </c>
      <c r="Z4681" s="133">
        <f>CENSO[[#This Row],[g (m²)]]/SUM(AEEF[AEEF-UT])</f>
        <v>4.9210179455847001E-4</v>
      </c>
      <c r="AA4681" s="133">
        <f>CENSO[[#This Row],[v (m³)]]/SUM(AEEF[AEEF-UT])</f>
        <v>6.5449538676276503E-3</v>
      </c>
    </row>
    <row r="4682" spans="1:27" ht="14">
      <c r="A4682" s="86">
        <v>1</v>
      </c>
      <c r="B4682" s="86">
        <v>2</v>
      </c>
      <c r="C4682" s="63">
        <v>127</v>
      </c>
      <c r="D4682" s="63">
        <v>4682</v>
      </c>
      <c r="E4682" s="63" t="str">
        <f>VLOOKUP(CENSO[[#This Row],[NOME COMUM]],ESPECIES[],2,FALSE)</f>
        <v>Pouteria sp.</v>
      </c>
      <c r="F4682" s="64" t="s">
        <v>83</v>
      </c>
      <c r="G4682" s="64">
        <v>261</v>
      </c>
      <c r="H4682" s="97">
        <f>CENSO[[#This Row],[CAP (cm)]]/PI()</f>
        <v>83.078880293969362</v>
      </c>
      <c r="I4682" s="64">
        <v>16</v>
      </c>
      <c r="J4682" s="96">
        <f>(PI()*(CENSO[[#This Row],[DAP (cm)]]^2))/40000</f>
        <v>0.5420896939181501</v>
      </c>
      <c r="K4682" s="96">
        <f>CENSO[[#This Row],[g (m²)]]*CENSO[[#This Row],[H (m)]]*0.7</f>
        <v>6.0714045718832805</v>
      </c>
      <c r="L4682" s="64">
        <v>1</v>
      </c>
      <c r="M4682" s="65">
        <v>366679</v>
      </c>
      <c r="N4682" s="87">
        <v>9702110.8000000007</v>
      </c>
      <c r="O4682" s="87" t="s">
        <v>1227</v>
      </c>
      <c r="P4682" s="87" t="str">
        <f>VLOOKUP(CENSO[[#This Row],[DAP (cm)]],CD[],2,TRUE)</f>
        <v>TORA</v>
      </c>
      <c r="Q4682" s="87" t="str">
        <f>VLOOKUP(CENSO[[#This Row],[DAP (cm)]],DD[],2,TRUE)</f>
        <v>80├ 90</v>
      </c>
      <c r="R4682" s="87" t="str" cm="1">
        <f t="array" ref="R4682">INDEX(_xlfn.TEXTSPLIT(CENSO[[#This Row],[NOME CIENTIFICO]]," "),1)</f>
        <v>Pouteria</v>
      </c>
      <c r="S4682" s="98" t="s">
        <v>1004</v>
      </c>
      <c r="T4682" s="87">
        <f>_xlfn.MINIFS(CENSO[DAP (cm)],CENSO[NOME CIENTIFICO],CENSO[[#This Row],[NOME CIENTIFICO]])</f>
        <v>39.788735772973837</v>
      </c>
      <c r="U46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82" s="87" t="str">
        <f>IF(CENSO[[#This Row],[DAP (cm)]]&lt;CENSO[[#This Row],[DMCE (cm)]],"DAP &lt; DMCE","DAP ≥ DMCE")</f>
        <v>DAP ≥ DMCE</v>
      </c>
      <c r="W4682" s="87" t="str">
        <f>IF(CENSO[[#This Row],[DAP (cm)]]&gt;200, "Superior", "Inferior")</f>
        <v>Inferior</v>
      </c>
      <c r="X4682" s="87" t="str">
        <f>VLOOKUP(CENSO[[#This Row],[NOME COMUM]],ESPECIES[],4,FALSE)</f>
        <v>Não</v>
      </c>
      <c r="Y4682" s="87" t="str">
        <f>IF(IFERROR(VLOOKUP(CENSO[[#This Row],[NOME COMUM]],COMERCIAIS[],2, FALSE), "Não") &lt;&gt; "Não", "Sim", "Não")</f>
        <v>Não</v>
      </c>
      <c r="Z4682" s="133">
        <f>CENSO[[#This Row],[g (m²)]]/SUM(AEEF[AEEF-UT])</f>
        <v>9.4846271919187225E-4</v>
      </c>
      <c r="AA4682" s="133">
        <f>CENSO[[#This Row],[v (m³)]]/SUM(AEEF[AEEF-UT])</f>
        <v>1.0622782454948968E-2</v>
      </c>
    </row>
    <row r="4683" spans="1:27" ht="14">
      <c r="A4683" s="86">
        <v>1</v>
      </c>
      <c r="B4683" s="86">
        <v>2</v>
      </c>
      <c r="C4683" s="63">
        <v>127</v>
      </c>
      <c r="D4683" s="63">
        <v>4683</v>
      </c>
      <c r="E4683" s="63" t="str">
        <f>VLOOKUP(CENSO[[#This Row],[NOME COMUM]],ESPECIES[],2,FALSE)</f>
        <v>Parkia pendula (Willd.) Benth. ex Walp.</v>
      </c>
      <c r="F4683" s="64" t="s">
        <v>58</v>
      </c>
      <c r="G4683" s="64">
        <v>215</v>
      </c>
      <c r="H4683" s="97">
        <f>CENSO[[#This Row],[CAP (cm)]]/PI()</f>
        <v>68.436625529514998</v>
      </c>
      <c r="I4683" s="64">
        <v>19</v>
      </c>
      <c r="J4683" s="96">
        <f>(PI()*(CENSO[[#This Row],[DAP (cm)]]^2))/40000</f>
        <v>0.36784686222114316</v>
      </c>
      <c r="K4683" s="96">
        <f>CENSO[[#This Row],[g (m²)]]*CENSO[[#This Row],[H (m)]]*0.7</f>
        <v>4.8923632675412039</v>
      </c>
      <c r="L4683" s="64">
        <v>1</v>
      </c>
      <c r="M4683" s="65">
        <v>366625.299999999</v>
      </c>
      <c r="N4683" s="87">
        <v>9701996.9000000004</v>
      </c>
      <c r="O4683" s="87" t="s">
        <v>1228</v>
      </c>
      <c r="P4683" s="87" t="str">
        <f>VLOOKUP(CENSO[[#This Row],[DAP (cm)]],CD[],2,TRUE)</f>
        <v>TORA</v>
      </c>
      <c r="Q4683" s="87" t="str">
        <f>VLOOKUP(CENSO[[#This Row],[DAP (cm)]],DD[],2,TRUE)</f>
        <v>60├ 70</v>
      </c>
      <c r="R4683" s="87" t="str" cm="1">
        <f t="array" ref="R4683">INDEX(_xlfn.TEXTSPLIT(CENSO[[#This Row],[NOME CIENTIFICO]]," "),1)</f>
        <v>Parkia</v>
      </c>
      <c r="S4683" s="98" t="s">
        <v>1004</v>
      </c>
      <c r="T4683" s="87">
        <f>_xlfn.MINIFS(CENSO[DAP (cm)],CENSO[NOME CIENTIFICO],CENSO[[#This Row],[NOME CIENTIFICO]])</f>
        <v>40.107045659157627</v>
      </c>
      <c r="U46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683" s="87" t="str">
        <f>IF(CENSO[[#This Row],[DAP (cm)]]&lt;CENSO[[#This Row],[DMCE (cm)]],"DAP &lt; DMCE","DAP ≥ DMCE")</f>
        <v>DAP ≥ DMCE</v>
      </c>
      <c r="W4683" s="87" t="str">
        <f>IF(CENSO[[#This Row],[DAP (cm)]]&gt;200, "Superior", "Inferior")</f>
        <v>Inferior</v>
      </c>
      <c r="X4683" s="87" t="str">
        <f>VLOOKUP(CENSO[[#This Row],[NOME COMUM]],ESPECIES[],4,FALSE)</f>
        <v>Não</v>
      </c>
      <c r="Y4683" s="87" t="str">
        <f>IF(IFERROR(VLOOKUP(CENSO[[#This Row],[NOME COMUM]],COMERCIAIS[],2, FALSE), "Não") &lt;&gt; "Não", "Sim", "Não")</f>
        <v>Sim</v>
      </c>
      <c r="Z4683" s="133">
        <f>CENSO[[#This Row],[g (m²)]]/SUM(AEEF[AEEF-UT])</f>
        <v>6.436001995661295E-4</v>
      </c>
      <c r="AA4683" s="133">
        <f>CENSO[[#This Row],[v (m³)]]/SUM(AEEF[AEEF-UT])</f>
        <v>8.5598826542295225E-3</v>
      </c>
    </row>
    <row r="4684" spans="1:27" ht="14">
      <c r="A4684" s="86">
        <v>1</v>
      </c>
      <c r="B4684" s="86">
        <v>2</v>
      </c>
      <c r="C4684" s="63">
        <v>127</v>
      </c>
      <c r="D4684" s="63">
        <v>4684</v>
      </c>
      <c r="E4684" s="63" t="str">
        <f>VLOOKUP(CENSO[[#This Row],[NOME COMUM]],ESPECIES[],2,FALSE)</f>
        <v>Couratari guianensis Aubl.</v>
      </c>
      <c r="F4684" s="64" t="s">
        <v>6</v>
      </c>
      <c r="G4684" s="64">
        <v>158</v>
      </c>
      <c r="H4684" s="97">
        <f>CENSO[[#This Row],[CAP (cm)]]/PI()</f>
        <v>50.292962017038931</v>
      </c>
      <c r="I4684" s="64">
        <v>20</v>
      </c>
      <c r="J4684" s="96">
        <f>(PI()*(CENSO[[#This Row],[DAP (cm)]]^2))/40000</f>
        <v>0.19865719996730383</v>
      </c>
      <c r="K4684" s="96">
        <f>CENSO[[#This Row],[g (m²)]]*CENSO[[#This Row],[H (m)]]*0.7</f>
        <v>2.7812007995422534</v>
      </c>
      <c r="L4684" s="64">
        <v>1</v>
      </c>
      <c r="M4684" s="65">
        <v>366626.09999999899</v>
      </c>
      <c r="N4684" s="87">
        <v>9702005.3000000007</v>
      </c>
      <c r="O4684" s="87" t="s">
        <v>1228</v>
      </c>
      <c r="P4684" s="87" t="str">
        <f>VLOOKUP(CENSO[[#This Row],[DAP (cm)]],CD[],2,TRUE)</f>
        <v>TORA</v>
      </c>
      <c r="Q4684" s="87" t="str">
        <f>VLOOKUP(CENSO[[#This Row],[DAP (cm)]],DD[],2,TRUE)</f>
        <v>50├ 60</v>
      </c>
      <c r="R4684" s="87" t="str" cm="1">
        <f t="array" ref="R4684">INDEX(_xlfn.TEXTSPLIT(CENSO[[#This Row],[NOME CIENTIFICO]]," "),1)</f>
        <v>Couratari</v>
      </c>
      <c r="S4684" s="98" t="s">
        <v>1004</v>
      </c>
      <c r="T4684" s="87">
        <f>_xlfn.MINIFS(CENSO[DAP (cm)],CENSO[NOME CIENTIFICO],CENSO[[#This Row],[NOME CIENTIFICO]])</f>
        <v>38.833806114422465</v>
      </c>
      <c r="U46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84" s="87" t="str">
        <f>IF(CENSO[[#This Row],[DAP (cm)]]&lt;CENSO[[#This Row],[DMCE (cm)]],"DAP &lt; DMCE","DAP ≥ DMCE")</f>
        <v>DAP ≥ DMCE</v>
      </c>
      <c r="W4684" s="87" t="str">
        <f>IF(CENSO[[#This Row],[DAP (cm)]]&gt;200, "Superior", "Inferior")</f>
        <v>Inferior</v>
      </c>
      <c r="X4684" s="87" t="str">
        <f>VLOOKUP(CENSO[[#This Row],[NOME COMUM]],ESPECIES[],4,FALSE)</f>
        <v>Não</v>
      </c>
      <c r="Y4684" s="87" t="str">
        <f>IF(IFERROR(VLOOKUP(CENSO[[#This Row],[NOME COMUM]],COMERCIAIS[],2, FALSE), "Não") &lt;&gt; "Não", "Sim", "Não")</f>
        <v>Sim</v>
      </c>
      <c r="Z4684" s="133">
        <f>CENSO[[#This Row],[g (m²)]]/SUM(AEEF[AEEF-UT])</f>
        <v>3.4757891578082983E-4</v>
      </c>
      <c r="AA4684" s="133">
        <f>CENSO[[#This Row],[v (m³)]]/SUM(AEEF[AEEF-UT])</f>
        <v>4.8661048209316174E-3</v>
      </c>
    </row>
    <row r="4685" spans="1:27" ht="14">
      <c r="A4685" s="86">
        <v>1</v>
      </c>
      <c r="B4685" s="86">
        <v>2</v>
      </c>
      <c r="C4685" s="63">
        <v>128</v>
      </c>
      <c r="D4685" s="63">
        <v>4685</v>
      </c>
      <c r="E4685" s="63" t="str">
        <f>VLOOKUP(CENSO[[#This Row],[NOME COMUM]],ESPECIES[],2,FALSE)</f>
        <v>Qualea dichotoma (Mart.) Warm. ex Wille</v>
      </c>
      <c r="F4685" s="64" t="s">
        <v>55</v>
      </c>
      <c r="G4685" s="64">
        <v>170</v>
      </c>
      <c r="H4685" s="97">
        <f>CENSO[[#This Row],[CAP (cm)]]/PI()</f>
        <v>54.112680651244418</v>
      </c>
      <c r="I4685" s="64">
        <v>18</v>
      </c>
      <c r="J4685" s="96">
        <f>(PI()*(CENSO[[#This Row],[DAP (cm)]]^2))/40000</f>
        <v>0.2299788927677888</v>
      </c>
      <c r="K4685" s="96">
        <f>CENSO[[#This Row],[g (m²)]]*CENSO[[#This Row],[H (m)]]*0.7</f>
        <v>2.8977340488741388</v>
      </c>
      <c r="L4685" s="64">
        <v>2</v>
      </c>
      <c r="M4685" s="65">
        <v>366710.799999999</v>
      </c>
      <c r="N4685" s="87">
        <v>9702063.6999999899</v>
      </c>
      <c r="O4685" s="87" t="s">
        <v>1227</v>
      </c>
      <c r="P4685" s="87" t="str">
        <f>VLOOKUP(CENSO[[#This Row],[DAP (cm)]],CD[],2,TRUE)</f>
        <v>TORA</v>
      </c>
      <c r="Q4685" s="87" t="str">
        <f>VLOOKUP(CENSO[[#This Row],[DAP (cm)]],DD[],2,TRUE)</f>
        <v>50├ 60</v>
      </c>
      <c r="R4685" s="87" t="str" cm="1">
        <f t="array" ref="R4685">INDEX(_xlfn.TEXTSPLIT(CENSO[[#This Row],[NOME CIENTIFICO]]," "),1)</f>
        <v>Qualea</v>
      </c>
      <c r="S4685" s="98" t="s">
        <v>1004</v>
      </c>
      <c r="T4685" s="87">
        <f>_xlfn.MINIFS(CENSO[DAP (cm)],CENSO[NOME CIENTIFICO],CENSO[[#This Row],[NOME CIENTIFICO]])</f>
        <v>40.107045659157627</v>
      </c>
      <c r="U46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685" s="87" t="str">
        <f>IF(CENSO[[#This Row],[DAP (cm)]]&lt;CENSO[[#This Row],[DMCE (cm)]],"DAP &lt; DMCE","DAP ≥ DMCE")</f>
        <v>DAP ≥ DMCE</v>
      </c>
      <c r="W4685" s="87" t="str">
        <f>IF(CENSO[[#This Row],[DAP (cm)]]&gt;200, "Superior", "Inferior")</f>
        <v>Inferior</v>
      </c>
      <c r="X4685" s="87" t="str">
        <f>VLOOKUP(CENSO[[#This Row],[NOME COMUM]],ESPECIES[],4,FALSE)</f>
        <v>Não</v>
      </c>
      <c r="Y4685" s="87" t="str">
        <f>IF(IFERROR(VLOOKUP(CENSO[[#This Row],[NOME COMUM]],COMERCIAIS[],2, FALSE), "Não") &lt;&gt; "Não", "Sim", "Não")</f>
        <v>Não</v>
      </c>
      <c r="Z4685" s="133">
        <f>CENSO[[#This Row],[g (m²)]]/SUM(AEEF[AEEF-UT])</f>
        <v>4.0238065478553035E-4</v>
      </c>
      <c r="AA4685" s="133">
        <f>CENSO[[#This Row],[v (m³)]]/SUM(AEEF[AEEF-UT])</f>
        <v>5.069996250297683E-3</v>
      </c>
    </row>
    <row r="4686" spans="1:27" ht="14">
      <c r="A4686" s="86">
        <v>1</v>
      </c>
      <c r="B4686" s="86">
        <v>2</v>
      </c>
      <c r="C4686" s="63">
        <v>128</v>
      </c>
      <c r="D4686" s="63">
        <v>4686</v>
      </c>
      <c r="E4686" s="63" t="str">
        <f>VLOOKUP(CENSO[[#This Row],[NOME COMUM]],ESPECIES[],2,FALSE)</f>
        <v>Piptadenia suaveolens Miq.</v>
      </c>
      <c r="F4686" s="64" t="s">
        <v>22</v>
      </c>
      <c r="G4686" s="64">
        <v>186</v>
      </c>
      <c r="H4686" s="97">
        <f>CENSO[[#This Row],[CAP (cm)]]/PI()</f>
        <v>59.205638830185066</v>
      </c>
      <c r="I4686" s="64">
        <v>12</v>
      </c>
      <c r="J4686" s="96">
        <f>(PI()*(CENSO[[#This Row],[DAP (cm)]]^2))/40000</f>
        <v>0.27530622056036053</v>
      </c>
      <c r="K4686" s="96">
        <f>CENSO[[#This Row],[g (m²)]]*CENSO[[#This Row],[H (m)]]*0.7</f>
        <v>2.3125722527070285</v>
      </c>
      <c r="L4686" s="64">
        <v>1</v>
      </c>
      <c r="M4686" s="65">
        <v>366722.2</v>
      </c>
      <c r="N4686" s="87">
        <v>9702066.0999999903</v>
      </c>
      <c r="O4686" s="87" t="s">
        <v>1228</v>
      </c>
      <c r="P4686" s="87" t="str">
        <f>VLOOKUP(CENSO[[#This Row],[DAP (cm)]],CD[],2,TRUE)</f>
        <v>TORA</v>
      </c>
      <c r="Q4686" s="87" t="str">
        <f>VLOOKUP(CENSO[[#This Row],[DAP (cm)]],DD[],2,TRUE)</f>
        <v>50├ 60</v>
      </c>
      <c r="R4686" s="87" t="str" cm="1">
        <f t="array" ref="R4686">INDEX(_xlfn.TEXTSPLIT(CENSO[[#This Row],[NOME CIENTIFICO]]," "),1)</f>
        <v>Piptadenia</v>
      </c>
      <c r="S4686" s="98" t="s">
        <v>1004</v>
      </c>
      <c r="T4686" s="87">
        <f>_xlfn.MINIFS(CENSO[DAP (cm)],CENSO[NOME CIENTIFICO],CENSO[[#This Row],[NOME CIENTIFICO]])</f>
        <v>39.788735772973837</v>
      </c>
      <c r="U46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86" s="87" t="str">
        <f>IF(CENSO[[#This Row],[DAP (cm)]]&lt;CENSO[[#This Row],[DMCE (cm)]],"DAP &lt; DMCE","DAP ≥ DMCE")</f>
        <v>DAP ≥ DMCE</v>
      </c>
      <c r="W4686" s="87" t="str">
        <f>IF(CENSO[[#This Row],[DAP (cm)]]&gt;200, "Superior", "Inferior")</f>
        <v>Inferior</v>
      </c>
      <c r="X4686" s="87" t="str">
        <f>VLOOKUP(CENSO[[#This Row],[NOME COMUM]],ESPECIES[],4,FALSE)</f>
        <v>Não</v>
      </c>
      <c r="Y4686" s="87" t="str">
        <f>IF(IFERROR(VLOOKUP(CENSO[[#This Row],[NOME COMUM]],COMERCIAIS[],2, FALSE), "Não") &lt;&gt; "Não", "Sim", "Não")</f>
        <v>Sim</v>
      </c>
      <c r="Z4686" s="133">
        <f>CENSO[[#This Row],[g (m²)]]/SUM(AEEF[AEEF-UT])</f>
        <v>4.8168723643460915E-4</v>
      </c>
      <c r="AA4686" s="133">
        <f>CENSO[[#This Row],[v (m³)]]/SUM(AEEF[AEEF-UT])</f>
        <v>4.0461727860507174E-3</v>
      </c>
    </row>
    <row r="4687" spans="1:27" ht="14">
      <c r="A4687" s="86">
        <v>1</v>
      </c>
      <c r="B4687" s="86">
        <v>2</v>
      </c>
      <c r="C4687" s="63">
        <v>128</v>
      </c>
      <c r="D4687" s="63">
        <v>4687</v>
      </c>
      <c r="E4687" s="63" t="str">
        <f>VLOOKUP(CENSO[[#This Row],[NOME COMUM]],ESPECIES[],2,FALSE)</f>
        <v>Eschweilera grandiflora (Aubl.) Sandwith</v>
      </c>
      <c r="F4687" s="64" t="s">
        <v>19</v>
      </c>
      <c r="G4687" s="64">
        <v>130</v>
      </c>
      <c r="H4687" s="97">
        <f>CENSO[[#This Row],[CAP (cm)]]/PI()</f>
        <v>41.38028520389279</v>
      </c>
      <c r="I4687" s="64">
        <v>16</v>
      </c>
      <c r="J4687" s="96">
        <f>(PI()*(CENSO[[#This Row],[DAP (cm)]]^2))/40000</f>
        <v>0.13448592691265157</v>
      </c>
      <c r="K4687" s="96">
        <f>CENSO[[#This Row],[g (m²)]]*CENSO[[#This Row],[H (m)]]*0.7</f>
        <v>1.5062423814216974</v>
      </c>
      <c r="L4687" s="64">
        <v>1</v>
      </c>
      <c r="M4687" s="65">
        <v>366715.4</v>
      </c>
      <c r="N4687" s="87">
        <v>9702072.5999999903</v>
      </c>
      <c r="O4687" s="98" t="s">
        <v>1225</v>
      </c>
      <c r="P4687" s="87" t="str">
        <f>VLOOKUP(CENSO[[#This Row],[DAP (cm)]],CD[],2,TRUE)</f>
        <v>TORETE</v>
      </c>
      <c r="Q4687" s="87" t="str">
        <f>VLOOKUP(CENSO[[#This Row],[DAP (cm)]],DD[],2,TRUE)</f>
        <v>40├ 50</v>
      </c>
      <c r="R4687" s="87" t="str" cm="1">
        <f t="array" ref="R4687">INDEX(_xlfn.TEXTSPLIT(CENSO[[#This Row],[NOME CIENTIFICO]]," "),1)</f>
        <v>Eschweilera</v>
      </c>
      <c r="S4687" s="98" t="s">
        <v>1004</v>
      </c>
      <c r="T4687" s="87">
        <f>_xlfn.MINIFS(CENSO[DAP (cm)],CENSO[NOME CIENTIFICO],CENSO[[#This Row],[NOME CIENTIFICO]])</f>
        <v>41.38028520389279</v>
      </c>
      <c r="U46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687" s="87" t="str">
        <f>IF(CENSO[[#This Row],[DAP (cm)]]&lt;CENSO[[#This Row],[DMCE (cm)]],"DAP &lt; DMCE","DAP ≥ DMCE")</f>
        <v>DAP &lt; DMCE</v>
      </c>
      <c r="W4687" s="87" t="str">
        <f>IF(CENSO[[#This Row],[DAP (cm)]]&gt;200, "Superior", "Inferior")</f>
        <v>Inferior</v>
      </c>
      <c r="X4687" s="87" t="str">
        <f>VLOOKUP(CENSO[[#This Row],[NOME COMUM]],ESPECIES[],4,FALSE)</f>
        <v>Não</v>
      </c>
      <c r="Y4687" s="87" t="str">
        <f>IF(IFERROR(VLOOKUP(CENSO[[#This Row],[NOME COMUM]],COMERCIAIS[],2, FALSE), "Não") &lt;&gt; "Não", "Sim", "Não")</f>
        <v>Não</v>
      </c>
      <c r="Z4687" s="133">
        <f>CENSO[[#This Row],[g (m²)]]/SUM(AEEF[AEEF-UT])</f>
        <v>2.3530218221022364E-4</v>
      </c>
      <c r="AA4687" s="133">
        <f>CENSO[[#This Row],[v (m³)]]/SUM(AEEF[AEEF-UT])</f>
        <v>2.6353844407545042E-3</v>
      </c>
    </row>
    <row r="4688" spans="1:27" ht="14">
      <c r="A4688" s="86">
        <v>1</v>
      </c>
      <c r="B4688" s="86">
        <v>2</v>
      </c>
      <c r="C4688" s="63">
        <v>128</v>
      </c>
      <c r="D4688" s="63">
        <v>4688</v>
      </c>
      <c r="E4688" s="63" t="str">
        <f>VLOOKUP(CENSO[[#This Row],[NOME COMUM]],ESPECIES[],2,FALSE)</f>
        <v>Dimorphandra multiflora Ducke</v>
      </c>
      <c r="F4688" s="64" t="s">
        <v>73</v>
      </c>
      <c r="G4688" s="64">
        <v>165</v>
      </c>
      <c r="H4688" s="97">
        <f>CENSO[[#This Row],[CAP (cm)]]/PI()</f>
        <v>52.521131220325465</v>
      </c>
      <c r="I4688" s="64">
        <v>17</v>
      </c>
      <c r="J4688" s="96">
        <f>(PI()*(CENSO[[#This Row],[DAP (cm)]]^2))/40000</f>
        <v>0.21664966628384255</v>
      </c>
      <c r="K4688" s="96">
        <f>CENSO[[#This Row],[g (m²)]]*CENSO[[#This Row],[H (m)]]*0.7</f>
        <v>2.5781310287777264</v>
      </c>
      <c r="L4688" s="64">
        <v>1</v>
      </c>
      <c r="M4688" s="65">
        <v>366716.799999999</v>
      </c>
      <c r="N4688" s="87">
        <v>9702073.0999999903</v>
      </c>
      <c r="O4688" s="87" t="s">
        <v>1227</v>
      </c>
      <c r="P4688" s="87" t="str">
        <f>VLOOKUP(CENSO[[#This Row],[DAP (cm)]],CD[],2,TRUE)</f>
        <v>TORA</v>
      </c>
      <c r="Q4688" s="87" t="str">
        <f>VLOOKUP(CENSO[[#This Row],[DAP (cm)]],DD[],2,TRUE)</f>
        <v>50├ 60</v>
      </c>
      <c r="R4688" s="87" t="str" cm="1">
        <f t="array" ref="R4688">INDEX(_xlfn.TEXTSPLIT(CENSO[[#This Row],[NOME CIENTIFICO]]," "),1)</f>
        <v>Dimorphandra</v>
      </c>
      <c r="S4688" s="98" t="s">
        <v>1004</v>
      </c>
      <c r="T4688" s="87">
        <f>_xlfn.MINIFS(CENSO[DAP (cm)],CENSO[NOME CIENTIFICO],CENSO[[#This Row],[NOME CIENTIFICO]])</f>
        <v>39.788735772973837</v>
      </c>
      <c r="U46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88" s="87" t="str">
        <f>IF(CENSO[[#This Row],[DAP (cm)]]&lt;CENSO[[#This Row],[DMCE (cm)]],"DAP &lt; DMCE","DAP ≥ DMCE")</f>
        <v>DAP ≥ DMCE</v>
      </c>
      <c r="W4688" s="87" t="str">
        <f>IF(CENSO[[#This Row],[DAP (cm)]]&gt;200, "Superior", "Inferior")</f>
        <v>Inferior</v>
      </c>
      <c r="X4688" s="87" t="str">
        <f>VLOOKUP(CENSO[[#This Row],[NOME COMUM]],ESPECIES[],4,FALSE)</f>
        <v>Não</v>
      </c>
      <c r="Y4688" s="87" t="str">
        <f>IF(IFERROR(VLOOKUP(CENSO[[#This Row],[NOME COMUM]],COMERCIAIS[],2, FALSE), "Não") &lt;&gt; "Não", "Sim", "Não")</f>
        <v>Não</v>
      </c>
      <c r="Z4688" s="133">
        <f>CENSO[[#This Row],[g (m²)]]/SUM(AEEF[AEEF-UT])</f>
        <v>3.7905928465522713E-4</v>
      </c>
      <c r="AA4688" s="133">
        <f>CENSO[[#This Row],[v (m³)]]/SUM(AEEF[AEEF-UT])</f>
        <v>4.510805487397203E-3</v>
      </c>
    </row>
    <row r="4689" spans="1:27" ht="14">
      <c r="A4689" s="86">
        <v>1</v>
      </c>
      <c r="B4689" s="86">
        <v>2</v>
      </c>
      <c r="C4689" s="63">
        <v>128</v>
      </c>
      <c r="D4689" s="63">
        <v>4689</v>
      </c>
      <c r="E4689" s="63" t="str">
        <f>VLOOKUP(CENSO[[#This Row],[NOME COMUM]],ESPECIES[],2,FALSE)</f>
        <v>Ocotea cymbarum Kunth</v>
      </c>
      <c r="F4689" s="64" t="s">
        <v>11</v>
      </c>
      <c r="G4689" s="64">
        <v>196</v>
      </c>
      <c r="H4689" s="97">
        <f>CENSO[[#This Row],[CAP (cm)]]/PI()</f>
        <v>62.388737692022971</v>
      </c>
      <c r="I4689" s="64">
        <v>13</v>
      </c>
      <c r="J4689" s="96">
        <f>(PI()*(CENSO[[#This Row],[DAP (cm)]]^2))/40000</f>
        <v>0.30570481469091254</v>
      </c>
      <c r="K4689" s="96">
        <f>CENSO[[#This Row],[g (m²)]]*CENSO[[#This Row],[H (m)]]*0.7</f>
        <v>2.7819138136873041</v>
      </c>
      <c r="L4689" s="64">
        <v>2</v>
      </c>
      <c r="M4689" s="65">
        <v>366712.799999999</v>
      </c>
      <c r="N4689" s="87">
        <v>9702083.9000000004</v>
      </c>
      <c r="O4689" s="87" t="s">
        <v>1228</v>
      </c>
      <c r="P4689" s="87" t="str">
        <f>VLOOKUP(CENSO[[#This Row],[DAP (cm)]],CD[],2,TRUE)</f>
        <v>TORA</v>
      </c>
      <c r="Q4689" s="87" t="str">
        <f>VLOOKUP(CENSO[[#This Row],[DAP (cm)]],DD[],2,TRUE)</f>
        <v>60├ 70</v>
      </c>
      <c r="R4689" s="87" t="str" cm="1">
        <f t="array" ref="R4689">INDEX(_xlfn.TEXTSPLIT(CENSO[[#This Row],[NOME CIENTIFICO]]," "),1)</f>
        <v>Ocotea</v>
      </c>
      <c r="S4689" s="98" t="s">
        <v>1004</v>
      </c>
      <c r="T4689" s="87">
        <f>_xlfn.MINIFS(CENSO[DAP (cm)],CENSO[NOME CIENTIFICO],CENSO[[#This Row],[NOME CIENTIFICO]])</f>
        <v>39.470425886790046</v>
      </c>
      <c r="U46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89" s="87" t="str">
        <f>IF(CENSO[[#This Row],[DAP (cm)]]&lt;CENSO[[#This Row],[DMCE (cm)]],"DAP &lt; DMCE","DAP ≥ DMCE")</f>
        <v>DAP ≥ DMCE</v>
      </c>
      <c r="W4689" s="87" t="str">
        <f>IF(CENSO[[#This Row],[DAP (cm)]]&gt;200, "Superior", "Inferior")</f>
        <v>Inferior</v>
      </c>
      <c r="X4689" s="87" t="str">
        <f>VLOOKUP(CENSO[[#This Row],[NOME COMUM]],ESPECIES[],4,FALSE)</f>
        <v>Não</v>
      </c>
      <c r="Y4689" s="87" t="str">
        <f>IF(IFERROR(VLOOKUP(CENSO[[#This Row],[NOME COMUM]],COMERCIAIS[],2, FALSE), "Não") &lt;&gt; "Não", "Sim", "Não")</f>
        <v>Sim</v>
      </c>
      <c r="Z4689" s="133">
        <f>CENSO[[#This Row],[g (m²)]]/SUM(AEEF[AEEF-UT])</f>
        <v>5.3487388353774844E-4</v>
      </c>
      <c r="AA4689" s="133">
        <f>CENSO[[#This Row],[v (m³)]]/SUM(AEEF[AEEF-UT])</f>
        <v>4.8673523401935115E-3</v>
      </c>
    </row>
    <row r="4690" spans="1:27" ht="14">
      <c r="A4690" s="86">
        <v>1</v>
      </c>
      <c r="B4690" s="86">
        <v>2</v>
      </c>
      <c r="C4690" s="63">
        <v>128</v>
      </c>
      <c r="D4690" s="63">
        <v>4690</v>
      </c>
      <c r="E4690" s="63" t="str">
        <f>VLOOKUP(CENSO[[#This Row],[NOME COMUM]],ESPECIES[],2,FALSE)</f>
        <v>Aspidosperma carapanauba Pichon.</v>
      </c>
      <c r="F4690" s="64" t="s">
        <v>68</v>
      </c>
      <c r="G4690" s="64">
        <v>214</v>
      </c>
      <c r="H4690" s="97">
        <f>CENSO[[#This Row],[CAP (cm)]]/PI()</f>
        <v>68.118315643331201</v>
      </c>
      <c r="I4690" s="64">
        <v>16</v>
      </c>
      <c r="J4690" s="96">
        <f>(PI()*(CENSO[[#This Row],[DAP (cm)]]^2))/40000</f>
        <v>0.36443298869182189</v>
      </c>
      <c r="K4690" s="96">
        <f>CENSO[[#This Row],[g (m²)]]*CENSO[[#This Row],[H (m)]]*0.7</f>
        <v>4.0816494733484046</v>
      </c>
      <c r="L4690" s="64">
        <v>3</v>
      </c>
      <c r="M4690" s="65">
        <v>366741.09999999899</v>
      </c>
      <c r="N4690" s="87">
        <v>9702104.6999999899</v>
      </c>
      <c r="O4690" s="87" t="s">
        <v>1226</v>
      </c>
      <c r="P4690" s="87" t="str">
        <f>VLOOKUP(CENSO[[#This Row],[DAP (cm)]],CD[],2,TRUE)</f>
        <v>TORA</v>
      </c>
      <c r="Q4690" s="87" t="str">
        <f>VLOOKUP(CENSO[[#This Row],[DAP (cm)]],DD[],2,TRUE)</f>
        <v>60├ 70</v>
      </c>
      <c r="R4690" s="87" t="str" cm="1">
        <f t="array" ref="R4690">INDEX(_xlfn.TEXTSPLIT(CENSO[[#This Row],[NOME CIENTIFICO]]," "),1)</f>
        <v>Aspidosperma</v>
      </c>
      <c r="S4690" s="98" t="s">
        <v>1004</v>
      </c>
      <c r="T4690" s="87">
        <f>_xlfn.MINIFS(CENSO[DAP (cm)],CENSO[NOME CIENTIFICO],CENSO[[#This Row],[NOME CIENTIFICO]])</f>
        <v>47.109863155201019</v>
      </c>
      <c r="U46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57.109863155201019</v>
      </c>
      <c r="V4690" s="87" t="str">
        <f>IF(CENSO[[#This Row],[DAP (cm)]]&lt;CENSO[[#This Row],[DMCE (cm)]],"DAP &lt; DMCE","DAP ≥ DMCE")</f>
        <v>DAP ≥ DMCE</v>
      </c>
      <c r="W4690" s="87" t="str">
        <f>IF(CENSO[[#This Row],[DAP (cm)]]&gt;200, "Superior", "Inferior")</f>
        <v>Inferior</v>
      </c>
      <c r="X4690" s="87" t="str">
        <f>VLOOKUP(CENSO[[#This Row],[NOME COMUM]],ESPECIES[],4,FALSE)</f>
        <v>Não</v>
      </c>
      <c r="Y4690" s="87" t="str">
        <f>IF(IFERROR(VLOOKUP(CENSO[[#This Row],[NOME COMUM]],COMERCIAIS[],2, FALSE), "Não") &lt;&gt; "Não", "Sim", "Não")</f>
        <v>Não</v>
      </c>
      <c r="Z4690" s="133">
        <f>CENSO[[#This Row],[g (m²)]]/SUM(AEEF[AEEF-UT])</f>
        <v>6.3762714417156204E-4</v>
      </c>
      <c r="AA4690" s="133">
        <f>CENSO[[#This Row],[v (m³)]]/SUM(AEEF[AEEF-UT])</f>
        <v>7.1414240147214944E-3</v>
      </c>
    </row>
    <row r="4691" spans="1:27" ht="14">
      <c r="A4691" s="86">
        <v>1</v>
      </c>
      <c r="B4691" s="86">
        <v>2</v>
      </c>
      <c r="C4691" s="63">
        <v>128</v>
      </c>
      <c r="D4691" s="63">
        <v>4691</v>
      </c>
      <c r="E4691" s="63" t="str">
        <f>VLOOKUP(CENSO[[#This Row],[NOME COMUM]],ESPECIES[],2,FALSE)</f>
        <v>Couratari guianensis Aubl.</v>
      </c>
      <c r="F4691" s="64" t="s">
        <v>6</v>
      </c>
      <c r="G4691" s="64">
        <v>128</v>
      </c>
      <c r="H4691" s="97">
        <f>CENSO[[#This Row],[CAP (cm)]]/PI()</f>
        <v>40.743665431525208</v>
      </c>
      <c r="I4691" s="64">
        <v>20</v>
      </c>
      <c r="J4691" s="96">
        <f>(PI()*(CENSO[[#This Row],[DAP (cm)]]^2))/40000</f>
        <v>0.13037972938088066</v>
      </c>
      <c r="K4691" s="96">
        <f>CENSO[[#This Row],[g (m²)]]*CENSO[[#This Row],[H (m)]]*0.7</f>
        <v>1.8253162113323289</v>
      </c>
      <c r="L4691" s="64">
        <v>1</v>
      </c>
      <c r="M4691" s="65">
        <v>366761</v>
      </c>
      <c r="N4691" s="87">
        <v>9702095.3000000007</v>
      </c>
      <c r="O4691" s="98" t="s">
        <v>1225</v>
      </c>
      <c r="P4691" s="87" t="str">
        <f>VLOOKUP(CENSO[[#This Row],[DAP (cm)]],CD[],2,TRUE)</f>
        <v>TORETE</v>
      </c>
      <c r="Q4691" s="87" t="str">
        <f>VLOOKUP(CENSO[[#This Row],[DAP (cm)]],DD[],2,TRUE)</f>
        <v>40├ 50</v>
      </c>
      <c r="R4691" s="87" t="str" cm="1">
        <f t="array" ref="R4691">INDEX(_xlfn.TEXTSPLIT(CENSO[[#This Row],[NOME CIENTIFICO]]," "),1)</f>
        <v>Couratari</v>
      </c>
      <c r="S4691" s="98" t="s">
        <v>1004</v>
      </c>
      <c r="T4691" s="87">
        <f>_xlfn.MINIFS(CENSO[DAP (cm)],CENSO[NOME CIENTIFICO],CENSO[[#This Row],[NOME CIENTIFICO]])</f>
        <v>38.833806114422465</v>
      </c>
      <c r="U46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91" s="87" t="str">
        <f>IF(CENSO[[#This Row],[DAP (cm)]]&lt;CENSO[[#This Row],[DMCE (cm)]],"DAP &lt; DMCE","DAP ≥ DMCE")</f>
        <v>DAP &lt; DMCE</v>
      </c>
      <c r="W4691" s="87" t="str">
        <f>IF(CENSO[[#This Row],[DAP (cm)]]&gt;200, "Superior", "Inferior")</f>
        <v>Inferior</v>
      </c>
      <c r="X4691" s="87" t="str">
        <f>VLOOKUP(CENSO[[#This Row],[NOME COMUM]],ESPECIES[],4,FALSE)</f>
        <v>Não</v>
      </c>
      <c r="Y4691" s="87" t="str">
        <f>IF(IFERROR(VLOOKUP(CENSO[[#This Row],[NOME COMUM]],COMERCIAIS[],2, FALSE), "Não") &lt;&gt; "Não", "Sim", "Não")</f>
        <v>Sim</v>
      </c>
      <c r="Z4691" s="133">
        <f>CENSO[[#This Row],[g (m²)]]/SUM(AEEF[AEEF-UT])</f>
        <v>2.2811780788948541E-4</v>
      </c>
      <c r="AA4691" s="133">
        <f>CENSO[[#This Row],[v (m³)]]/SUM(AEEF[AEEF-UT])</f>
        <v>3.1936493104527952E-3</v>
      </c>
    </row>
    <row r="4692" spans="1:27" ht="14">
      <c r="A4692" s="86">
        <v>1</v>
      </c>
      <c r="B4692" s="86">
        <v>2</v>
      </c>
      <c r="C4692" s="63">
        <v>128</v>
      </c>
      <c r="D4692" s="63">
        <v>4692</v>
      </c>
      <c r="E4692" s="63" t="str">
        <f>VLOOKUP(CENSO[[#This Row],[NOME COMUM]],ESPECIES[],2,FALSE)</f>
        <v>Dialium guianense (Aubl.) Sandwith</v>
      </c>
      <c r="F4692" s="64" t="s">
        <v>97</v>
      </c>
      <c r="G4692" s="64">
        <v>170</v>
      </c>
      <c r="H4692" s="97">
        <f>CENSO[[#This Row],[CAP (cm)]]/PI()</f>
        <v>54.112680651244418</v>
      </c>
      <c r="I4692" s="64">
        <v>14</v>
      </c>
      <c r="J4692" s="96">
        <f>(PI()*(CENSO[[#This Row],[DAP (cm)]]^2))/40000</f>
        <v>0.2299788927677888</v>
      </c>
      <c r="K4692" s="96">
        <f>CENSO[[#This Row],[g (m²)]]*CENSO[[#This Row],[H (m)]]*0.7</f>
        <v>2.2537931491243302</v>
      </c>
      <c r="L4692" s="64">
        <v>2</v>
      </c>
      <c r="M4692" s="65">
        <v>366758.299999999</v>
      </c>
      <c r="N4692" s="87">
        <v>9702096.5</v>
      </c>
      <c r="O4692" s="87" t="s">
        <v>1227</v>
      </c>
      <c r="P4692" s="87" t="str">
        <f>VLOOKUP(CENSO[[#This Row],[DAP (cm)]],CD[],2,TRUE)</f>
        <v>TORA</v>
      </c>
      <c r="Q4692" s="87" t="str">
        <f>VLOOKUP(CENSO[[#This Row],[DAP (cm)]],DD[],2,TRUE)</f>
        <v>50├ 60</v>
      </c>
      <c r="R4692" s="87" t="str" cm="1">
        <f t="array" ref="R4692">INDEX(_xlfn.TEXTSPLIT(CENSO[[#This Row],[NOME CIENTIFICO]]," "),1)</f>
        <v>Dialium</v>
      </c>
      <c r="S4692" s="98" t="s">
        <v>1004</v>
      </c>
      <c r="T4692" s="87">
        <f>_xlfn.MINIFS(CENSO[DAP (cm)],CENSO[NOME CIENTIFICO],CENSO[[#This Row],[NOME CIENTIFICO]])</f>
        <v>42.335214862444161</v>
      </c>
      <c r="U46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4692" s="87" t="str">
        <f>IF(CENSO[[#This Row],[DAP (cm)]]&lt;CENSO[[#This Row],[DMCE (cm)]],"DAP &lt; DMCE","DAP ≥ DMCE")</f>
        <v>DAP ≥ DMCE</v>
      </c>
      <c r="W4692" s="87" t="str">
        <f>IF(CENSO[[#This Row],[DAP (cm)]]&gt;200, "Superior", "Inferior")</f>
        <v>Inferior</v>
      </c>
      <c r="X4692" s="87" t="str">
        <f>VLOOKUP(CENSO[[#This Row],[NOME COMUM]],ESPECIES[],4,FALSE)</f>
        <v>Não</v>
      </c>
      <c r="Y4692" s="87" t="str">
        <f>IF(IFERROR(VLOOKUP(CENSO[[#This Row],[NOME COMUM]],COMERCIAIS[],2, FALSE), "Não") &lt;&gt; "Não", "Sim", "Não")</f>
        <v>Não</v>
      </c>
      <c r="Z4692" s="133">
        <f>CENSO[[#This Row],[g (m²)]]/SUM(AEEF[AEEF-UT])</f>
        <v>4.0238065478553035E-4</v>
      </c>
      <c r="AA4692" s="133">
        <f>CENSO[[#This Row],[v (m³)]]/SUM(AEEF[AEEF-UT])</f>
        <v>3.9433304168981975E-3</v>
      </c>
    </row>
    <row r="4693" spans="1:27" ht="14">
      <c r="A4693" s="86">
        <v>1</v>
      </c>
      <c r="B4693" s="86">
        <v>2</v>
      </c>
      <c r="C4693" s="63">
        <v>128</v>
      </c>
      <c r="D4693" s="63">
        <v>4693</v>
      </c>
      <c r="E4693" s="63" t="str">
        <f>VLOOKUP(CENSO[[#This Row],[NOME COMUM]],ESPECIES[],2,FALSE)</f>
        <v>Tachigali myrmecophila Ducke</v>
      </c>
      <c r="F4693" s="64" t="s">
        <v>14</v>
      </c>
      <c r="G4693" s="64">
        <v>171</v>
      </c>
      <c r="H4693" s="97">
        <f>CENSO[[#This Row],[CAP (cm)]]/PI()</f>
        <v>54.430990537428208</v>
      </c>
      <c r="I4693" s="64">
        <v>16</v>
      </c>
      <c r="J4693" s="96">
        <f>(PI()*(CENSO[[#This Row],[DAP (cm)]]^2))/40000</f>
        <v>0.2326924845475056</v>
      </c>
      <c r="K4693" s="96">
        <f>CENSO[[#This Row],[g (m²)]]*CENSO[[#This Row],[H (m)]]*0.7</f>
        <v>2.6061558269320626</v>
      </c>
      <c r="L4693" s="64">
        <v>1</v>
      </c>
      <c r="M4693" s="65">
        <v>366785.59999999899</v>
      </c>
      <c r="N4693" s="87">
        <v>9702133.1999999899</v>
      </c>
      <c r="O4693" s="87" t="s">
        <v>1228</v>
      </c>
      <c r="P4693" s="87" t="str">
        <f>VLOOKUP(CENSO[[#This Row],[DAP (cm)]],CD[],2,TRUE)</f>
        <v>TORA</v>
      </c>
      <c r="Q4693" s="87" t="str">
        <f>VLOOKUP(CENSO[[#This Row],[DAP (cm)]],DD[],2,TRUE)</f>
        <v>50├ 60</v>
      </c>
      <c r="R4693" s="87" t="str" cm="1">
        <f t="array" ref="R4693">INDEX(_xlfn.TEXTSPLIT(CENSO[[#This Row],[NOME CIENTIFICO]]," "),1)</f>
        <v>Tachigali</v>
      </c>
      <c r="S4693" s="98" t="s">
        <v>1004</v>
      </c>
      <c r="T4693" s="87">
        <f>_xlfn.MINIFS(CENSO[DAP (cm)],CENSO[NOME CIENTIFICO],CENSO[[#This Row],[NOME CIENTIFICO]])</f>
        <v>39.152116000606256</v>
      </c>
      <c r="U46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93" s="87" t="str">
        <f>IF(CENSO[[#This Row],[DAP (cm)]]&lt;CENSO[[#This Row],[DMCE (cm)]],"DAP &lt; DMCE","DAP ≥ DMCE")</f>
        <v>DAP ≥ DMCE</v>
      </c>
      <c r="W4693" s="87" t="str">
        <f>IF(CENSO[[#This Row],[DAP (cm)]]&gt;200, "Superior", "Inferior")</f>
        <v>Inferior</v>
      </c>
      <c r="X4693" s="87" t="str">
        <f>VLOOKUP(CENSO[[#This Row],[NOME COMUM]],ESPECIES[],4,FALSE)</f>
        <v>Não</v>
      </c>
      <c r="Y4693" s="87" t="str">
        <f>IF(IFERROR(VLOOKUP(CENSO[[#This Row],[NOME COMUM]],COMERCIAIS[],2, FALSE), "Não") &lt;&gt; "Não", "Sim", "Não")</f>
        <v>Sim</v>
      </c>
      <c r="Z4693" s="133">
        <f>CENSO[[#This Row],[g (m²)]]/SUM(AEEF[AEEF-UT])</f>
        <v>4.0712846804787865E-4</v>
      </c>
      <c r="AA4693" s="133">
        <f>CENSO[[#This Row],[v (m³)]]/SUM(AEEF[AEEF-UT])</f>
        <v>4.559838842136241E-3</v>
      </c>
    </row>
    <row r="4694" spans="1:27" ht="14">
      <c r="A4694" s="86">
        <v>1</v>
      </c>
      <c r="B4694" s="86">
        <v>2</v>
      </c>
      <c r="C4694" s="63">
        <v>128</v>
      </c>
      <c r="D4694" s="63">
        <v>4694</v>
      </c>
      <c r="E4694" s="63" t="str">
        <f>VLOOKUP(CENSO[[#This Row],[NOME COMUM]],ESPECIES[],2,FALSE)</f>
        <v>Tachigali myrmecophila Ducke</v>
      </c>
      <c r="F4694" s="64" t="s">
        <v>14</v>
      </c>
      <c r="G4694" s="64">
        <v>198</v>
      </c>
      <c r="H4694" s="97">
        <f>CENSO[[#This Row],[CAP (cm)]]/PI()</f>
        <v>63.025357464390552</v>
      </c>
      <c r="I4694" s="64">
        <v>17</v>
      </c>
      <c r="J4694" s="96">
        <f>(PI()*(CENSO[[#This Row],[DAP (cm)]]^2))/40000</f>
        <v>0.3119755194487332</v>
      </c>
      <c r="K4694" s="96">
        <f>CENSO[[#This Row],[g (m²)]]*CENSO[[#This Row],[H (m)]]*0.7</f>
        <v>3.7125086814399246</v>
      </c>
      <c r="L4694" s="64">
        <v>1</v>
      </c>
      <c r="M4694" s="65">
        <v>366792.2</v>
      </c>
      <c r="N4694" s="87">
        <v>9702139.5</v>
      </c>
      <c r="O4694" s="87" t="s">
        <v>1228</v>
      </c>
      <c r="P4694" s="87" t="str">
        <f>VLOOKUP(CENSO[[#This Row],[DAP (cm)]],CD[],2,TRUE)</f>
        <v>TORA</v>
      </c>
      <c r="Q4694" s="87" t="str">
        <f>VLOOKUP(CENSO[[#This Row],[DAP (cm)]],DD[],2,TRUE)</f>
        <v>60├ 70</v>
      </c>
      <c r="R4694" s="87" t="str" cm="1">
        <f t="array" ref="R4694">INDEX(_xlfn.TEXTSPLIT(CENSO[[#This Row],[NOME CIENTIFICO]]," "),1)</f>
        <v>Tachigali</v>
      </c>
      <c r="S4694" s="98" t="s">
        <v>1004</v>
      </c>
      <c r="T4694" s="87">
        <f>_xlfn.MINIFS(CENSO[DAP (cm)],CENSO[NOME CIENTIFICO],CENSO[[#This Row],[NOME CIENTIFICO]])</f>
        <v>39.152116000606256</v>
      </c>
      <c r="U46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94" s="87" t="str">
        <f>IF(CENSO[[#This Row],[DAP (cm)]]&lt;CENSO[[#This Row],[DMCE (cm)]],"DAP &lt; DMCE","DAP ≥ DMCE")</f>
        <v>DAP ≥ DMCE</v>
      </c>
      <c r="W4694" s="87" t="str">
        <f>IF(CENSO[[#This Row],[DAP (cm)]]&gt;200, "Superior", "Inferior")</f>
        <v>Inferior</v>
      </c>
      <c r="X4694" s="87" t="str">
        <f>VLOOKUP(CENSO[[#This Row],[NOME COMUM]],ESPECIES[],4,FALSE)</f>
        <v>Não</v>
      </c>
      <c r="Y4694" s="87" t="str">
        <f>IF(IFERROR(VLOOKUP(CENSO[[#This Row],[NOME COMUM]],COMERCIAIS[],2, FALSE), "Não") &lt;&gt; "Não", "Sim", "Não")</f>
        <v>Sim</v>
      </c>
      <c r="Z4694" s="133">
        <f>CENSO[[#This Row],[g (m²)]]/SUM(AEEF[AEEF-UT])</f>
        <v>5.4584536990352696E-4</v>
      </c>
      <c r="AA4694" s="133">
        <f>CENSO[[#This Row],[v (m³)]]/SUM(AEEF[AEEF-UT])</f>
        <v>6.4955599018519695E-3</v>
      </c>
    </row>
    <row r="4695" spans="1:27" ht="14">
      <c r="A4695" s="86">
        <v>1</v>
      </c>
      <c r="B4695" s="86">
        <v>2</v>
      </c>
      <c r="C4695" s="63">
        <v>128</v>
      </c>
      <c r="D4695" s="63">
        <v>4695</v>
      </c>
      <c r="E4695" s="63" t="str">
        <f>VLOOKUP(CENSO[[#This Row],[NOME COMUM]],ESPECIES[],2,FALSE)</f>
        <v>Dialium guianense (Aubl.) Sandwith</v>
      </c>
      <c r="F4695" s="64" t="s">
        <v>97</v>
      </c>
      <c r="G4695" s="64">
        <v>240</v>
      </c>
      <c r="H4695" s="97">
        <f>CENSO[[#This Row],[CAP (cm)]]/PI()</f>
        <v>76.394372684109769</v>
      </c>
      <c r="I4695" s="64">
        <v>13</v>
      </c>
      <c r="J4695" s="96">
        <f>(PI()*(CENSO[[#This Row],[DAP (cm)]]^2))/40000</f>
        <v>0.45836623610465865</v>
      </c>
      <c r="K4695" s="96">
        <f>CENSO[[#This Row],[g (m²)]]*CENSO[[#This Row],[H (m)]]*0.7</f>
        <v>4.1711327485523935</v>
      </c>
      <c r="L4695" s="64">
        <v>3</v>
      </c>
      <c r="M4695" s="65">
        <v>366822.09999999899</v>
      </c>
      <c r="N4695" s="87">
        <v>9702207.5999999903</v>
      </c>
      <c r="O4695" s="87" t="s">
        <v>1226</v>
      </c>
      <c r="P4695" s="87" t="str">
        <f>VLOOKUP(CENSO[[#This Row],[DAP (cm)]],CD[],2,TRUE)</f>
        <v>TORA</v>
      </c>
      <c r="Q4695" s="87" t="str">
        <f>VLOOKUP(CENSO[[#This Row],[DAP (cm)]],DD[],2,TRUE)</f>
        <v>70├ 80</v>
      </c>
      <c r="R4695" s="87" t="str" cm="1">
        <f t="array" ref="R4695">INDEX(_xlfn.TEXTSPLIT(CENSO[[#This Row],[NOME CIENTIFICO]]," "),1)</f>
        <v>Dialium</v>
      </c>
      <c r="S4695" s="98" t="s">
        <v>1004</v>
      </c>
      <c r="T4695" s="87">
        <f>_xlfn.MINIFS(CENSO[DAP (cm)],CENSO[NOME CIENTIFICO],CENSO[[#This Row],[NOME CIENTIFICO]])</f>
        <v>42.335214862444161</v>
      </c>
      <c r="U46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4695" s="87" t="str">
        <f>IF(CENSO[[#This Row],[DAP (cm)]]&lt;CENSO[[#This Row],[DMCE (cm)]],"DAP &lt; DMCE","DAP ≥ DMCE")</f>
        <v>DAP ≥ DMCE</v>
      </c>
      <c r="W4695" s="87" t="str">
        <f>IF(CENSO[[#This Row],[DAP (cm)]]&gt;200, "Superior", "Inferior")</f>
        <v>Inferior</v>
      </c>
      <c r="X4695" s="87" t="str">
        <f>VLOOKUP(CENSO[[#This Row],[NOME COMUM]],ESPECIES[],4,FALSE)</f>
        <v>Não</v>
      </c>
      <c r="Y4695" s="87" t="str">
        <f>IF(IFERROR(VLOOKUP(CENSO[[#This Row],[NOME COMUM]],COMERCIAIS[],2, FALSE), "Não") &lt;&gt; "Não", "Sim", "Não")</f>
        <v>Não</v>
      </c>
      <c r="Z4695" s="133">
        <f>CENSO[[#This Row],[g (m²)]]/SUM(AEEF[AEEF-UT])</f>
        <v>8.0197666836147232E-4</v>
      </c>
      <c r="AA4695" s="133">
        <f>CENSO[[#This Row],[v (m³)]]/SUM(AEEF[AEEF-UT])</f>
        <v>7.2979876820893977E-3</v>
      </c>
    </row>
    <row r="4696" spans="1:27" ht="14">
      <c r="A4696" s="86">
        <v>1</v>
      </c>
      <c r="B4696" s="86">
        <v>2</v>
      </c>
      <c r="C4696" s="63">
        <v>128</v>
      </c>
      <c r="D4696" s="63">
        <v>4696</v>
      </c>
      <c r="E4696" s="63" t="str">
        <f>VLOOKUP(CENSO[[#This Row],[NOME COMUM]],ESPECIES[],2,FALSE)</f>
        <v>Goupia glabra Aubl.</v>
      </c>
      <c r="F4696" s="64" t="s">
        <v>34</v>
      </c>
      <c r="G4696" s="64">
        <v>241</v>
      </c>
      <c r="H4696" s="97">
        <f>CENSO[[#This Row],[CAP (cm)]]/PI()</f>
        <v>76.712682570293552</v>
      </c>
      <c r="I4696" s="64">
        <v>13</v>
      </c>
      <c r="J4696" s="96">
        <f>(PI()*(CENSO[[#This Row],[DAP (cm)]]^2))/40000</f>
        <v>0.4621939124860186</v>
      </c>
      <c r="K4696" s="96">
        <f>CENSO[[#This Row],[g (m²)]]*CENSO[[#This Row],[H (m)]]*0.7</f>
        <v>4.2059646036227685</v>
      </c>
      <c r="L4696" s="64">
        <v>2</v>
      </c>
      <c r="M4696" s="65">
        <v>366821.299999999</v>
      </c>
      <c r="N4696" s="87">
        <v>9702232.5999999903</v>
      </c>
      <c r="O4696" s="87" t="s">
        <v>1228</v>
      </c>
      <c r="P4696" s="87" t="str">
        <f>VLOOKUP(CENSO[[#This Row],[DAP (cm)]],CD[],2,TRUE)</f>
        <v>TORA</v>
      </c>
      <c r="Q4696" s="87" t="str">
        <f>VLOOKUP(CENSO[[#This Row],[DAP (cm)]],DD[],2,TRUE)</f>
        <v>70├ 80</v>
      </c>
      <c r="R4696" s="87" t="str" cm="1">
        <f t="array" ref="R4696">INDEX(_xlfn.TEXTSPLIT(CENSO[[#This Row],[NOME CIENTIFICO]]," "),1)</f>
        <v>Goupia</v>
      </c>
      <c r="S4696" s="98" t="s">
        <v>1004</v>
      </c>
      <c r="T4696" s="87">
        <f>_xlfn.MINIFS(CENSO[DAP (cm)],CENSO[NOME CIENTIFICO],CENSO[[#This Row],[NOME CIENTIFICO]])</f>
        <v>40.107045659157627</v>
      </c>
      <c r="U46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696" s="87" t="str">
        <f>IF(CENSO[[#This Row],[DAP (cm)]]&lt;CENSO[[#This Row],[DMCE (cm)]],"DAP &lt; DMCE","DAP ≥ DMCE")</f>
        <v>DAP ≥ DMCE</v>
      </c>
      <c r="W4696" s="87" t="str">
        <f>IF(CENSO[[#This Row],[DAP (cm)]]&gt;200, "Superior", "Inferior")</f>
        <v>Inferior</v>
      </c>
      <c r="X4696" s="87" t="str">
        <f>VLOOKUP(CENSO[[#This Row],[NOME COMUM]],ESPECIES[],4,FALSE)</f>
        <v>Não</v>
      </c>
      <c r="Y4696" s="87" t="str">
        <f>IF(IFERROR(VLOOKUP(CENSO[[#This Row],[NOME COMUM]],COMERCIAIS[],2, FALSE), "Não") &lt;&gt; "Não", "Sim", "Não")</f>
        <v>Sim</v>
      </c>
      <c r="Z4696" s="133">
        <f>CENSO[[#This Row],[g (m²)]]/SUM(AEEF[AEEF-UT])</f>
        <v>8.0867373047053225E-4</v>
      </c>
      <c r="AA4696" s="133">
        <f>CENSO[[#This Row],[v (m³)]]/SUM(AEEF[AEEF-UT])</f>
        <v>7.3589309472818429E-3</v>
      </c>
    </row>
    <row r="4697" spans="1:27" ht="14">
      <c r="A4697" s="86">
        <v>1</v>
      </c>
      <c r="B4697" s="86">
        <v>2</v>
      </c>
      <c r="C4697" s="63">
        <v>128</v>
      </c>
      <c r="D4697" s="63">
        <v>4697</v>
      </c>
      <c r="E4697" s="63" t="str">
        <f>VLOOKUP(CENSO[[#This Row],[NOME COMUM]],ESPECIES[],2,FALSE)</f>
        <v>Ocotea cymbarum Kunth</v>
      </c>
      <c r="F4697" s="64" t="s">
        <v>11</v>
      </c>
      <c r="G4697" s="64">
        <v>200</v>
      </c>
      <c r="H4697" s="97">
        <f>CENSO[[#This Row],[CAP (cm)]]/PI()</f>
        <v>63.661977236758133</v>
      </c>
      <c r="I4697" s="64">
        <v>17</v>
      </c>
      <c r="J4697" s="96">
        <f>(PI()*(CENSO[[#This Row],[DAP (cm)]]^2))/40000</f>
        <v>0.31830988618379064</v>
      </c>
      <c r="K4697" s="96">
        <f>CENSO[[#This Row],[g (m²)]]*CENSO[[#This Row],[H (m)]]*0.7</f>
        <v>3.7878876455871082</v>
      </c>
      <c r="L4697" s="64">
        <v>1</v>
      </c>
      <c r="M4697" s="65">
        <v>366827.799999999</v>
      </c>
      <c r="N4697" s="87">
        <v>9702245</v>
      </c>
      <c r="O4697" s="87" t="s">
        <v>1228</v>
      </c>
      <c r="P4697" s="87" t="str">
        <f>VLOOKUP(CENSO[[#This Row],[DAP (cm)]],CD[],2,TRUE)</f>
        <v>TORA</v>
      </c>
      <c r="Q4697" s="87" t="str">
        <f>VLOOKUP(CENSO[[#This Row],[DAP (cm)]],DD[],2,TRUE)</f>
        <v>60├ 70</v>
      </c>
      <c r="R4697" s="87" t="str" cm="1">
        <f t="array" ref="R4697">INDEX(_xlfn.TEXTSPLIT(CENSO[[#This Row],[NOME CIENTIFICO]]," "),1)</f>
        <v>Ocotea</v>
      </c>
      <c r="S4697" s="98" t="s">
        <v>1004</v>
      </c>
      <c r="T4697" s="87">
        <f>_xlfn.MINIFS(CENSO[DAP (cm)],CENSO[NOME CIENTIFICO],CENSO[[#This Row],[NOME CIENTIFICO]])</f>
        <v>39.470425886790046</v>
      </c>
      <c r="U46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97" s="87" t="str">
        <f>IF(CENSO[[#This Row],[DAP (cm)]]&lt;CENSO[[#This Row],[DMCE (cm)]],"DAP &lt; DMCE","DAP ≥ DMCE")</f>
        <v>DAP ≥ DMCE</v>
      </c>
      <c r="W4697" s="87" t="str">
        <f>IF(CENSO[[#This Row],[DAP (cm)]]&gt;200, "Superior", "Inferior")</f>
        <v>Inferior</v>
      </c>
      <c r="X4697" s="87" t="str">
        <f>VLOOKUP(CENSO[[#This Row],[NOME COMUM]],ESPECIES[],4,FALSE)</f>
        <v>Não</v>
      </c>
      <c r="Y4697" s="87" t="str">
        <f>IF(IFERROR(VLOOKUP(CENSO[[#This Row],[NOME COMUM]],COMERCIAIS[],2, FALSE), "Não") &lt;&gt; "Não", "Sim", "Não")</f>
        <v>Sim</v>
      </c>
      <c r="Z4697" s="133">
        <f>CENSO[[#This Row],[g (m²)]]/SUM(AEEF[AEEF-UT])</f>
        <v>5.5692824191768894E-4</v>
      </c>
      <c r="AA4697" s="133">
        <f>CENSO[[#This Row],[v (m³)]]/SUM(AEEF[AEEF-UT])</f>
        <v>6.6274460788204983E-3</v>
      </c>
    </row>
    <row r="4698" spans="1:27" ht="14">
      <c r="A4698" s="86">
        <v>1</v>
      </c>
      <c r="B4698" s="86">
        <v>2</v>
      </c>
      <c r="C4698" s="63">
        <v>128</v>
      </c>
      <c r="D4698" s="63">
        <v>4698</v>
      </c>
      <c r="E4698" s="63" t="str">
        <f>VLOOKUP(CENSO[[#This Row],[NOME COMUM]],ESPECIES[],2,FALSE)</f>
        <v>Dipteryx odorata (Aubl.) Willd.</v>
      </c>
      <c r="F4698" s="64" t="s">
        <v>4</v>
      </c>
      <c r="G4698" s="64">
        <v>196</v>
      </c>
      <c r="H4698" s="97">
        <f>CENSO[[#This Row],[CAP (cm)]]/PI()</f>
        <v>62.388737692022971</v>
      </c>
      <c r="I4698" s="64">
        <v>14</v>
      </c>
      <c r="J4698" s="96">
        <f>(PI()*(CENSO[[#This Row],[DAP (cm)]]^2))/40000</f>
        <v>0.30570481469091254</v>
      </c>
      <c r="K4698" s="96">
        <f>CENSO[[#This Row],[g (m²)]]*CENSO[[#This Row],[H (m)]]*0.7</f>
        <v>2.9959071839709428</v>
      </c>
      <c r="L4698" s="64">
        <v>1</v>
      </c>
      <c r="M4698" s="65">
        <v>366822.59999999899</v>
      </c>
      <c r="N4698" s="87">
        <v>9702276.1999999899</v>
      </c>
      <c r="O4698" s="98" t="s">
        <v>1225</v>
      </c>
      <c r="P4698" s="87" t="str">
        <f>VLOOKUP(CENSO[[#This Row],[DAP (cm)]],CD[],2,TRUE)</f>
        <v>TORA</v>
      </c>
      <c r="Q4698" s="87" t="str">
        <f>VLOOKUP(CENSO[[#This Row],[DAP (cm)]],DD[],2,TRUE)</f>
        <v>60├ 70</v>
      </c>
      <c r="R4698" s="87" t="str" cm="1">
        <f t="array" ref="R4698">INDEX(_xlfn.TEXTSPLIT(CENSO[[#This Row],[NOME CIENTIFICO]]," "),1)</f>
        <v>Dipteryx</v>
      </c>
      <c r="S4698" s="98" t="s">
        <v>1004</v>
      </c>
      <c r="T4698" s="87">
        <f>_xlfn.MINIFS(CENSO[DAP (cm)],CENSO[NOME CIENTIFICO],CENSO[[#This Row],[NOME CIENTIFICO]])</f>
        <v>39.152116000606256</v>
      </c>
      <c r="U46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80</v>
      </c>
      <c r="V4698" s="87" t="str">
        <f>IF(CENSO[[#This Row],[DAP (cm)]]&lt;CENSO[[#This Row],[DMCE (cm)]],"DAP &lt; DMCE","DAP ≥ DMCE")</f>
        <v>DAP &lt; DMCE</v>
      </c>
      <c r="W4698" s="87" t="str">
        <f>IF(CENSO[[#This Row],[DAP (cm)]]&gt;200, "Superior", "Inferior")</f>
        <v>Inferior</v>
      </c>
      <c r="X4698" s="87" t="str">
        <f>VLOOKUP(CENSO[[#This Row],[NOME COMUM]],ESPECIES[],4,FALSE)</f>
        <v>Vulneravel</v>
      </c>
      <c r="Y4698" s="87" t="str">
        <f>IF(IFERROR(VLOOKUP(CENSO[[#This Row],[NOME COMUM]],COMERCIAIS[],2, FALSE), "Não") &lt;&gt; "Não", "Sim", "Não")</f>
        <v>Sim</v>
      </c>
      <c r="Z4698" s="133">
        <f>CENSO[[#This Row],[g (m²)]]/SUM(AEEF[AEEF-UT])</f>
        <v>5.3487388353774844E-4</v>
      </c>
      <c r="AA4698" s="133">
        <f>CENSO[[#This Row],[v (m³)]]/SUM(AEEF[AEEF-UT])</f>
        <v>5.2417640586699347E-3</v>
      </c>
    </row>
    <row r="4699" spans="1:27" ht="14">
      <c r="A4699" s="86">
        <v>1</v>
      </c>
      <c r="B4699" s="86">
        <v>2</v>
      </c>
      <c r="C4699" s="63">
        <v>128</v>
      </c>
      <c r="D4699" s="63">
        <v>4699</v>
      </c>
      <c r="E4699" s="63" t="str">
        <f>VLOOKUP(CENSO[[#This Row],[NOME COMUM]],ESPECIES[],2,FALSE)</f>
        <v>Parkia multijuga Benth.</v>
      </c>
      <c r="F4699" s="64" t="s">
        <v>75</v>
      </c>
      <c r="G4699" s="64">
        <v>200</v>
      </c>
      <c r="H4699" s="97">
        <f>CENSO[[#This Row],[CAP (cm)]]/PI()</f>
        <v>63.661977236758133</v>
      </c>
      <c r="I4699" s="64">
        <v>20</v>
      </c>
      <c r="J4699" s="96">
        <f>(PI()*(CENSO[[#This Row],[DAP (cm)]]^2))/40000</f>
        <v>0.31830988618379064</v>
      </c>
      <c r="K4699" s="96">
        <f>CENSO[[#This Row],[g (m²)]]*CENSO[[#This Row],[H (m)]]*0.7</f>
        <v>4.4563384065730682</v>
      </c>
      <c r="L4699" s="64">
        <v>1</v>
      </c>
      <c r="M4699" s="65">
        <v>366836.299999999</v>
      </c>
      <c r="N4699" s="87">
        <v>9702280.8000000007</v>
      </c>
      <c r="O4699" s="87" t="s">
        <v>1227</v>
      </c>
      <c r="P4699" s="87" t="str">
        <f>VLOOKUP(CENSO[[#This Row],[DAP (cm)]],CD[],2,TRUE)</f>
        <v>TORA</v>
      </c>
      <c r="Q4699" s="87" t="str">
        <f>VLOOKUP(CENSO[[#This Row],[DAP (cm)]],DD[],2,TRUE)</f>
        <v>60├ 70</v>
      </c>
      <c r="R4699" s="87" t="str" cm="1">
        <f t="array" ref="R4699">INDEX(_xlfn.TEXTSPLIT(CENSO[[#This Row],[NOME CIENTIFICO]]," "),1)</f>
        <v>Parkia</v>
      </c>
      <c r="S4699" s="98" t="s">
        <v>1004</v>
      </c>
      <c r="T4699" s="87">
        <f>_xlfn.MINIFS(CENSO[DAP (cm)],CENSO[NOME CIENTIFICO],CENSO[[#This Row],[NOME CIENTIFICO]])</f>
        <v>39.788735772973837</v>
      </c>
      <c r="U46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699" s="87" t="str">
        <f>IF(CENSO[[#This Row],[DAP (cm)]]&lt;CENSO[[#This Row],[DMCE (cm)]],"DAP &lt; DMCE","DAP ≥ DMCE")</f>
        <v>DAP ≥ DMCE</v>
      </c>
      <c r="W4699" s="87" t="str">
        <f>IF(CENSO[[#This Row],[DAP (cm)]]&gt;200, "Superior", "Inferior")</f>
        <v>Inferior</v>
      </c>
      <c r="X4699" s="87" t="str">
        <f>VLOOKUP(CENSO[[#This Row],[NOME COMUM]],ESPECIES[],4,FALSE)</f>
        <v>Não</v>
      </c>
      <c r="Y4699" s="87" t="str">
        <f>IF(IFERROR(VLOOKUP(CENSO[[#This Row],[NOME COMUM]],COMERCIAIS[],2, FALSE), "Não") &lt;&gt; "Não", "Sim", "Não")</f>
        <v>Não</v>
      </c>
      <c r="Z4699" s="133">
        <f>CENSO[[#This Row],[g (m²)]]/SUM(AEEF[AEEF-UT])</f>
        <v>5.5692824191768894E-4</v>
      </c>
      <c r="AA4699" s="133">
        <f>CENSO[[#This Row],[v (m³)]]/SUM(AEEF[AEEF-UT])</f>
        <v>7.7969953868476443E-3</v>
      </c>
    </row>
    <row r="4700" spans="1:27" ht="14">
      <c r="A4700" s="86">
        <v>1</v>
      </c>
      <c r="B4700" s="86">
        <v>2</v>
      </c>
      <c r="C4700" s="63">
        <v>128</v>
      </c>
      <c r="D4700" s="63">
        <v>4700</v>
      </c>
      <c r="E4700" s="63" t="str">
        <f>VLOOKUP(CENSO[[#This Row],[NOME COMUM]],ESPECIES[],2,FALSE)</f>
        <v>Pouteria sp.</v>
      </c>
      <c r="F4700" s="64" t="s">
        <v>83</v>
      </c>
      <c r="G4700" s="64">
        <v>195</v>
      </c>
      <c r="H4700" s="97">
        <f>CENSO[[#This Row],[CAP (cm)]]/PI()</f>
        <v>62.070427805839181</v>
      </c>
      <c r="I4700" s="64">
        <v>16</v>
      </c>
      <c r="J4700" s="96">
        <f>(PI()*(CENSO[[#This Row],[DAP (cm)]]^2))/40000</f>
        <v>0.30259333555346601</v>
      </c>
      <c r="K4700" s="96">
        <f>CENSO[[#This Row],[g (m²)]]*CENSO[[#This Row],[H (m)]]*0.7</f>
        <v>3.3890453581988194</v>
      </c>
      <c r="L4700" s="64">
        <v>2</v>
      </c>
      <c r="M4700" s="65">
        <v>366853.5</v>
      </c>
      <c r="N4700" s="87">
        <v>9702283.5999999903</v>
      </c>
      <c r="O4700" s="87" t="s">
        <v>1227</v>
      </c>
      <c r="P4700" s="87" t="str">
        <f>VLOOKUP(CENSO[[#This Row],[DAP (cm)]],CD[],2,TRUE)</f>
        <v>TORA</v>
      </c>
      <c r="Q4700" s="87" t="str">
        <f>VLOOKUP(CENSO[[#This Row],[DAP (cm)]],DD[],2,TRUE)</f>
        <v>60├ 70</v>
      </c>
      <c r="R4700" s="87" t="str" cm="1">
        <f t="array" ref="R4700">INDEX(_xlfn.TEXTSPLIT(CENSO[[#This Row],[NOME CIENTIFICO]]," "),1)</f>
        <v>Pouteria</v>
      </c>
      <c r="S4700" s="98" t="s">
        <v>1004</v>
      </c>
      <c r="T4700" s="87">
        <f>_xlfn.MINIFS(CENSO[DAP (cm)],CENSO[NOME CIENTIFICO],CENSO[[#This Row],[NOME CIENTIFICO]])</f>
        <v>39.788735772973837</v>
      </c>
      <c r="U47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00" s="87" t="str">
        <f>IF(CENSO[[#This Row],[DAP (cm)]]&lt;CENSO[[#This Row],[DMCE (cm)]],"DAP &lt; DMCE","DAP ≥ DMCE")</f>
        <v>DAP ≥ DMCE</v>
      </c>
      <c r="W4700" s="87" t="str">
        <f>IF(CENSO[[#This Row],[DAP (cm)]]&gt;200, "Superior", "Inferior")</f>
        <v>Inferior</v>
      </c>
      <c r="X4700" s="87" t="str">
        <f>VLOOKUP(CENSO[[#This Row],[NOME COMUM]],ESPECIES[],4,FALSE)</f>
        <v>Não</v>
      </c>
      <c r="Y4700" s="87" t="str">
        <f>IF(IFERROR(VLOOKUP(CENSO[[#This Row],[NOME COMUM]],COMERCIAIS[],2, FALSE), "Não") &lt;&gt; "Não", "Sim", "Não")</f>
        <v>Não</v>
      </c>
      <c r="Z4700" s="133">
        <f>CENSO[[#This Row],[g (m²)]]/SUM(AEEF[AEEF-UT])</f>
        <v>5.2942990997300308E-4</v>
      </c>
      <c r="AA4700" s="133">
        <f>CENSO[[#This Row],[v (m³)]]/SUM(AEEF[AEEF-UT])</f>
        <v>5.9296149916976352E-3</v>
      </c>
    </row>
    <row r="4701" spans="1:27" ht="14">
      <c r="A4701" s="86">
        <v>1</v>
      </c>
      <c r="B4701" s="86">
        <v>2</v>
      </c>
      <c r="C4701" s="63">
        <v>128</v>
      </c>
      <c r="D4701" s="63">
        <v>4701</v>
      </c>
      <c r="E4701" s="63" t="str">
        <f>VLOOKUP(CENSO[[#This Row],[NOME COMUM]],ESPECIES[],2,FALSE)</f>
        <v>Pouteria sp.</v>
      </c>
      <c r="F4701" s="64" t="s">
        <v>83</v>
      </c>
      <c r="G4701" s="64">
        <v>194</v>
      </c>
      <c r="H4701" s="97">
        <f>CENSO[[#This Row],[CAP (cm)]]/PI()</f>
        <v>61.75211791965539</v>
      </c>
      <c r="I4701" s="64">
        <v>14</v>
      </c>
      <c r="J4701" s="96">
        <f>(PI()*(CENSO[[#This Row],[DAP (cm)]]^2))/40000</f>
        <v>0.29949777191032861</v>
      </c>
      <c r="K4701" s="96">
        <f>CENSO[[#This Row],[g (m²)]]*CENSO[[#This Row],[H (m)]]*0.7</f>
        <v>2.9350781647212201</v>
      </c>
      <c r="L4701" s="64">
        <v>1</v>
      </c>
      <c r="M4701" s="65">
        <v>366863.799999999</v>
      </c>
      <c r="N4701" s="87">
        <v>9702312</v>
      </c>
      <c r="O4701" s="87" t="s">
        <v>1227</v>
      </c>
      <c r="P4701" s="87" t="str">
        <f>VLOOKUP(CENSO[[#This Row],[DAP (cm)]],CD[],2,TRUE)</f>
        <v>TORA</v>
      </c>
      <c r="Q4701" s="87" t="str">
        <f>VLOOKUP(CENSO[[#This Row],[DAP (cm)]],DD[],2,TRUE)</f>
        <v>60├ 70</v>
      </c>
      <c r="R4701" s="87" t="str" cm="1">
        <f t="array" ref="R4701">INDEX(_xlfn.TEXTSPLIT(CENSO[[#This Row],[NOME CIENTIFICO]]," "),1)</f>
        <v>Pouteria</v>
      </c>
      <c r="S4701" s="98" t="s">
        <v>1004</v>
      </c>
      <c r="T4701" s="87">
        <f>_xlfn.MINIFS(CENSO[DAP (cm)],CENSO[NOME CIENTIFICO],CENSO[[#This Row],[NOME CIENTIFICO]])</f>
        <v>39.788735772973837</v>
      </c>
      <c r="U47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01" s="87" t="str">
        <f>IF(CENSO[[#This Row],[DAP (cm)]]&lt;CENSO[[#This Row],[DMCE (cm)]],"DAP &lt; DMCE","DAP ≥ DMCE")</f>
        <v>DAP ≥ DMCE</v>
      </c>
      <c r="W4701" s="87" t="str">
        <f>IF(CENSO[[#This Row],[DAP (cm)]]&gt;200, "Superior", "Inferior")</f>
        <v>Inferior</v>
      </c>
      <c r="X4701" s="87" t="str">
        <f>VLOOKUP(CENSO[[#This Row],[NOME COMUM]],ESPECIES[],4,FALSE)</f>
        <v>Não</v>
      </c>
      <c r="Y4701" s="87" t="str">
        <f>IF(IFERROR(VLOOKUP(CENSO[[#This Row],[NOME COMUM]],COMERCIAIS[],2, FALSE), "Não") &lt;&gt; "Não", "Sim", "Não")</f>
        <v>Não</v>
      </c>
      <c r="Z4701" s="133">
        <f>CENSO[[#This Row],[g (m²)]]/SUM(AEEF[AEEF-UT])</f>
        <v>5.240137828203535E-4</v>
      </c>
      <c r="AA4701" s="133">
        <f>CENSO[[#This Row],[v (m³)]]/SUM(AEEF[AEEF-UT])</f>
        <v>5.1353350716394639E-3</v>
      </c>
    </row>
    <row r="4702" spans="1:27" ht="14">
      <c r="A4702" s="86">
        <v>1</v>
      </c>
      <c r="B4702" s="86">
        <v>2</v>
      </c>
      <c r="C4702" s="63">
        <v>128</v>
      </c>
      <c r="D4702" s="63">
        <v>4702</v>
      </c>
      <c r="E4702" s="63" t="str">
        <f>VLOOKUP(CENSO[[#This Row],[NOME COMUM]],ESPECIES[],2,FALSE)</f>
        <v>Couratari guianensis Aubl.</v>
      </c>
      <c r="F4702" s="64" t="s">
        <v>6</v>
      </c>
      <c r="G4702" s="64">
        <v>286</v>
      </c>
      <c r="H4702" s="97">
        <f>CENSO[[#This Row],[CAP (cm)]]/PI()</f>
        <v>91.036627448564133</v>
      </c>
      <c r="I4702" s="64">
        <v>22</v>
      </c>
      <c r="J4702" s="96">
        <f>(PI()*(CENSO[[#This Row],[DAP (cm)]]^2))/40000</f>
        <v>0.65091188625723362</v>
      </c>
      <c r="K4702" s="96">
        <f>CENSO[[#This Row],[g (m²)]]*CENSO[[#This Row],[H (m)]]*0.7</f>
        <v>10.024043048361397</v>
      </c>
      <c r="L4702" s="64">
        <v>1</v>
      </c>
      <c r="M4702" s="65">
        <v>366857.5</v>
      </c>
      <c r="N4702" s="87">
        <v>9702317.0999999903</v>
      </c>
      <c r="O4702" s="87" t="s">
        <v>1228</v>
      </c>
      <c r="P4702" s="87" t="str">
        <f>VLOOKUP(CENSO[[#This Row],[DAP (cm)]],CD[],2,TRUE)</f>
        <v>TORA</v>
      </c>
      <c r="Q4702" s="87" t="str">
        <f>VLOOKUP(CENSO[[#This Row],[DAP (cm)]],DD[],2,TRUE)</f>
        <v>90├ 100</v>
      </c>
      <c r="R4702" s="87" t="str" cm="1">
        <f t="array" ref="R4702">INDEX(_xlfn.TEXTSPLIT(CENSO[[#This Row],[NOME CIENTIFICO]]," "),1)</f>
        <v>Couratari</v>
      </c>
      <c r="S4702" s="98" t="s">
        <v>1004</v>
      </c>
      <c r="T4702" s="87">
        <f>_xlfn.MINIFS(CENSO[DAP (cm)],CENSO[NOME CIENTIFICO],CENSO[[#This Row],[NOME CIENTIFICO]])</f>
        <v>38.833806114422465</v>
      </c>
      <c r="U47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02" s="87" t="str">
        <f>IF(CENSO[[#This Row],[DAP (cm)]]&lt;CENSO[[#This Row],[DMCE (cm)]],"DAP &lt; DMCE","DAP ≥ DMCE")</f>
        <v>DAP ≥ DMCE</v>
      </c>
      <c r="W4702" s="87" t="str">
        <f>IF(CENSO[[#This Row],[DAP (cm)]]&gt;200, "Superior", "Inferior")</f>
        <v>Inferior</v>
      </c>
      <c r="X4702" s="87" t="str">
        <f>VLOOKUP(CENSO[[#This Row],[NOME COMUM]],ESPECIES[],4,FALSE)</f>
        <v>Não</v>
      </c>
      <c r="Y4702" s="87" t="str">
        <f>IF(IFERROR(VLOOKUP(CENSO[[#This Row],[NOME COMUM]],COMERCIAIS[],2, FALSE), "Não") &lt;&gt; "Não", "Sim", "Não")</f>
        <v>Sim</v>
      </c>
      <c r="Z4702" s="133">
        <f>CENSO[[#This Row],[g (m²)]]/SUM(AEEF[AEEF-UT])</f>
        <v>1.1388625618974824E-3</v>
      </c>
      <c r="AA4702" s="133">
        <f>CENSO[[#This Row],[v (m³)]]/SUM(AEEF[AEEF-UT])</f>
        <v>1.7538483453221228E-2</v>
      </c>
    </row>
    <row r="4703" spans="1:27" ht="14">
      <c r="A4703" s="86">
        <v>1</v>
      </c>
      <c r="B4703" s="86">
        <v>2</v>
      </c>
      <c r="C4703" s="63">
        <v>128</v>
      </c>
      <c r="D4703" s="63">
        <v>4703</v>
      </c>
      <c r="E4703" s="63" t="str">
        <f>VLOOKUP(CENSO[[#This Row],[NOME COMUM]],ESPECIES[],2,FALSE)</f>
        <v>Tachigali myrmecophila Ducke</v>
      </c>
      <c r="F4703" s="64" t="s">
        <v>14</v>
      </c>
      <c r="G4703" s="64">
        <v>235</v>
      </c>
      <c r="H4703" s="97">
        <f>CENSO[[#This Row],[CAP (cm)]]/PI()</f>
        <v>74.802823253190809</v>
      </c>
      <c r="I4703" s="64">
        <v>15</v>
      </c>
      <c r="J4703" s="96">
        <f>(PI()*(CENSO[[#This Row],[DAP (cm)]]^2))/40000</f>
        <v>0.43946658661249605</v>
      </c>
      <c r="K4703" s="96">
        <f>CENSO[[#This Row],[g (m²)]]*CENSO[[#This Row],[H (m)]]*0.7</f>
        <v>4.6143991594312084</v>
      </c>
      <c r="L4703" s="64">
        <v>1</v>
      </c>
      <c r="M4703" s="65">
        <v>366846.7</v>
      </c>
      <c r="N4703" s="87">
        <v>9702331.0999999903</v>
      </c>
      <c r="O4703" s="87" t="s">
        <v>1228</v>
      </c>
      <c r="P4703" s="87" t="str">
        <f>VLOOKUP(CENSO[[#This Row],[DAP (cm)]],CD[],2,TRUE)</f>
        <v>TORA</v>
      </c>
      <c r="Q4703" s="87" t="str">
        <f>VLOOKUP(CENSO[[#This Row],[DAP (cm)]],DD[],2,TRUE)</f>
        <v>70├ 80</v>
      </c>
      <c r="R4703" s="87" t="str" cm="1">
        <f t="array" ref="R4703">INDEX(_xlfn.TEXTSPLIT(CENSO[[#This Row],[NOME CIENTIFICO]]," "),1)</f>
        <v>Tachigali</v>
      </c>
      <c r="S4703" s="98" t="s">
        <v>1004</v>
      </c>
      <c r="T4703" s="87">
        <f>_xlfn.MINIFS(CENSO[DAP (cm)],CENSO[NOME CIENTIFICO],CENSO[[#This Row],[NOME CIENTIFICO]])</f>
        <v>39.152116000606256</v>
      </c>
      <c r="U47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03" s="87" t="str">
        <f>IF(CENSO[[#This Row],[DAP (cm)]]&lt;CENSO[[#This Row],[DMCE (cm)]],"DAP &lt; DMCE","DAP ≥ DMCE")</f>
        <v>DAP ≥ DMCE</v>
      </c>
      <c r="W4703" s="87" t="str">
        <f>IF(CENSO[[#This Row],[DAP (cm)]]&gt;200, "Superior", "Inferior")</f>
        <v>Inferior</v>
      </c>
      <c r="X4703" s="87" t="str">
        <f>VLOOKUP(CENSO[[#This Row],[NOME COMUM]],ESPECIES[],4,FALSE)</f>
        <v>Não</v>
      </c>
      <c r="Y4703" s="87" t="str">
        <f>IF(IFERROR(VLOOKUP(CENSO[[#This Row],[NOME COMUM]],COMERCIAIS[],2, FALSE), "Não") &lt;&gt; "Não", "Sim", "Não")</f>
        <v>Sim</v>
      </c>
      <c r="Z4703" s="133">
        <f>CENSO[[#This Row],[g (m²)]]/SUM(AEEF[AEEF-UT])</f>
        <v>7.6890905399760946E-4</v>
      </c>
      <c r="AA4703" s="133">
        <f>CENSO[[#This Row],[v (m³)]]/SUM(AEEF[AEEF-UT])</f>
        <v>8.0735450669748993E-3</v>
      </c>
    </row>
    <row r="4704" spans="1:27" ht="14">
      <c r="A4704" s="86">
        <v>1</v>
      </c>
      <c r="B4704" s="86">
        <v>2</v>
      </c>
      <c r="C4704" s="63">
        <v>128</v>
      </c>
      <c r="D4704" s="63">
        <v>4704</v>
      </c>
      <c r="E4704" s="63" t="str">
        <f>VLOOKUP(CENSO[[#This Row],[NOME COMUM]],ESPECIES[],2,FALSE)</f>
        <v>Simarouba amara Aubl.</v>
      </c>
      <c r="F4704" s="64" t="s">
        <v>20</v>
      </c>
      <c r="G4704" s="64">
        <v>264</v>
      </c>
      <c r="H4704" s="97">
        <f>CENSO[[#This Row],[CAP (cm)]]/PI()</f>
        <v>84.033809952520741</v>
      </c>
      <c r="I4704" s="64">
        <v>17</v>
      </c>
      <c r="J4704" s="96">
        <f>(PI()*(CENSO[[#This Row],[DAP (cm)]]^2))/40000</f>
        <v>0.55462314568663684</v>
      </c>
      <c r="K4704" s="96">
        <f>CENSO[[#This Row],[g (m²)]]*CENSO[[#This Row],[H (m)]]*0.7</f>
        <v>6.6000154336709782</v>
      </c>
      <c r="L4704" s="64">
        <v>1</v>
      </c>
      <c r="M4704" s="65">
        <v>366896.9</v>
      </c>
      <c r="N4704" s="87">
        <v>9702405.6999999899</v>
      </c>
      <c r="O4704" s="87" t="s">
        <v>1227</v>
      </c>
      <c r="P4704" s="87" t="str">
        <f>VLOOKUP(CENSO[[#This Row],[DAP (cm)]],CD[],2,TRUE)</f>
        <v>TORA</v>
      </c>
      <c r="Q4704" s="87" t="str">
        <f>VLOOKUP(CENSO[[#This Row],[DAP (cm)]],DD[],2,TRUE)</f>
        <v>80├ 90</v>
      </c>
      <c r="R4704" s="87" t="str" cm="1">
        <f t="array" ref="R4704">INDEX(_xlfn.TEXTSPLIT(CENSO[[#This Row],[NOME CIENTIFICO]]," "),1)</f>
        <v>Simarouba</v>
      </c>
      <c r="S4704" s="98" t="s">
        <v>1004</v>
      </c>
      <c r="T4704" s="87">
        <f>_xlfn.MINIFS(CENSO[DAP (cm)],CENSO[NOME CIENTIFICO],CENSO[[#This Row],[NOME CIENTIFICO]])</f>
        <v>42.335214862444161</v>
      </c>
      <c r="U47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4704" s="87" t="str">
        <f>IF(CENSO[[#This Row],[DAP (cm)]]&lt;CENSO[[#This Row],[DMCE (cm)]],"DAP &lt; DMCE","DAP ≥ DMCE")</f>
        <v>DAP ≥ DMCE</v>
      </c>
      <c r="W4704" s="87" t="str">
        <f>IF(CENSO[[#This Row],[DAP (cm)]]&gt;200, "Superior", "Inferior")</f>
        <v>Inferior</v>
      </c>
      <c r="X4704" s="87" t="str">
        <f>VLOOKUP(CENSO[[#This Row],[NOME COMUM]],ESPECIES[],4,FALSE)</f>
        <v>Não</v>
      </c>
      <c r="Y4704" s="87" t="str">
        <f>IF(IFERROR(VLOOKUP(CENSO[[#This Row],[NOME COMUM]],COMERCIAIS[],2, FALSE), "Não") &lt;&gt; "Não", "Sim", "Não")</f>
        <v>Não</v>
      </c>
      <c r="Z4704" s="133">
        <f>CENSO[[#This Row],[g (m²)]]/SUM(AEEF[AEEF-UT])</f>
        <v>9.7039176871738133E-4</v>
      </c>
      <c r="AA4704" s="133">
        <f>CENSO[[#This Row],[v (m³)]]/SUM(AEEF[AEEF-UT])</f>
        <v>1.1547662047736837E-2</v>
      </c>
    </row>
    <row r="4705" spans="1:27" ht="14">
      <c r="A4705" s="86">
        <v>1</v>
      </c>
      <c r="B4705" s="86">
        <v>2</v>
      </c>
      <c r="C4705" s="63">
        <v>128</v>
      </c>
      <c r="D4705" s="63">
        <v>4705</v>
      </c>
      <c r="E4705" s="63" t="str">
        <f>VLOOKUP(CENSO[[#This Row],[NOME COMUM]],ESPECIES[],2,FALSE)</f>
        <v>Simarouba amara Aubl.</v>
      </c>
      <c r="F4705" s="64" t="s">
        <v>20</v>
      </c>
      <c r="G4705" s="64">
        <v>280</v>
      </c>
      <c r="H4705" s="97">
        <f>CENSO[[#This Row],[CAP (cm)]]/PI()</f>
        <v>89.12676813146139</v>
      </c>
      <c r="I4705" s="64">
        <v>17</v>
      </c>
      <c r="J4705" s="96">
        <f>(PI()*(CENSO[[#This Row],[DAP (cm)]]^2))/40000</f>
        <v>0.62388737692022966</v>
      </c>
      <c r="K4705" s="96">
        <f>CENSO[[#This Row],[g (m²)]]*CENSO[[#This Row],[H (m)]]*0.7</f>
        <v>7.4242597853507331</v>
      </c>
      <c r="L4705" s="64">
        <v>1</v>
      </c>
      <c r="M4705" s="65">
        <v>366930.2</v>
      </c>
      <c r="N4705" s="87">
        <v>9702407.0999999903</v>
      </c>
      <c r="O4705" s="87" t="s">
        <v>1227</v>
      </c>
      <c r="P4705" s="87" t="str">
        <f>VLOOKUP(CENSO[[#This Row],[DAP (cm)]],CD[],2,TRUE)</f>
        <v>TORA</v>
      </c>
      <c r="Q4705" s="87" t="str">
        <f>VLOOKUP(CENSO[[#This Row],[DAP (cm)]],DD[],2,TRUE)</f>
        <v>80├ 90</v>
      </c>
      <c r="R4705" s="87" t="str" cm="1">
        <f t="array" ref="R4705">INDEX(_xlfn.TEXTSPLIT(CENSO[[#This Row],[NOME CIENTIFICO]]," "),1)</f>
        <v>Simarouba</v>
      </c>
      <c r="S4705" s="98" t="s">
        <v>1004</v>
      </c>
      <c r="T4705" s="87">
        <f>_xlfn.MINIFS(CENSO[DAP (cm)],CENSO[NOME CIENTIFICO],CENSO[[#This Row],[NOME CIENTIFICO]])</f>
        <v>42.335214862444161</v>
      </c>
      <c r="U47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4705" s="87" t="str">
        <f>IF(CENSO[[#This Row],[DAP (cm)]]&lt;CENSO[[#This Row],[DMCE (cm)]],"DAP &lt; DMCE","DAP ≥ DMCE")</f>
        <v>DAP ≥ DMCE</v>
      </c>
      <c r="W4705" s="87" t="str">
        <f>IF(CENSO[[#This Row],[DAP (cm)]]&gt;200, "Superior", "Inferior")</f>
        <v>Inferior</v>
      </c>
      <c r="X4705" s="87" t="str">
        <f>VLOOKUP(CENSO[[#This Row],[NOME COMUM]],ESPECIES[],4,FALSE)</f>
        <v>Não</v>
      </c>
      <c r="Y4705" s="87" t="str">
        <f>IF(IFERROR(VLOOKUP(CENSO[[#This Row],[NOME COMUM]],COMERCIAIS[],2, FALSE), "Não") &lt;&gt; "Não", "Sim", "Não")</f>
        <v>Não</v>
      </c>
      <c r="Z4705" s="133">
        <f>CENSO[[#This Row],[g (m²)]]/SUM(AEEF[AEEF-UT])</f>
        <v>1.0915793541586703E-3</v>
      </c>
      <c r="AA4705" s="133">
        <f>CENSO[[#This Row],[v (m³)]]/SUM(AEEF[AEEF-UT])</f>
        <v>1.2989794314488178E-2</v>
      </c>
    </row>
    <row r="4706" spans="1:27" ht="14">
      <c r="A4706" s="86">
        <v>1</v>
      </c>
      <c r="B4706" s="86">
        <v>2</v>
      </c>
      <c r="C4706" s="63">
        <v>128</v>
      </c>
      <c r="D4706" s="63">
        <v>4706</v>
      </c>
      <c r="E4706" s="63" t="str">
        <f>VLOOKUP(CENSO[[#This Row],[NOME COMUM]],ESPECIES[],2,FALSE)</f>
        <v>Hymenaea courbaril L.</v>
      </c>
      <c r="F4706" s="64" t="s">
        <v>3</v>
      </c>
      <c r="G4706" s="64">
        <v>330</v>
      </c>
      <c r="H4706" s="97">
        <f>CENSO[[#This Row],[CAP (cm)]]/PI()</f>
        <v>105.04226244065093</v>
      </c>
      <c r="I4706" s="64">
        <v>24</v>
      </c>
      <c r="J4706" s="96">
        <f>(PI()*(CENSO[[#This Row],[DAP (cm)]]^2))/40000</f>
        <v>0.86659866513537021</v>
      </c>
      <c r="K4706" s="96">
        <f>CENSO[[#This Row],[g (m²)]]*CENSO[[#This Row],[H (m)]]*0.7</f>
        <v>14.558857574274219</v>
      </c>
      <c r="L4706" s="64">
        <v>1</v>
      </c>
      <c r="M4706" s="65">
        <v>366938</v>
      </c>
      <c r="N4706" s="87">
        <v>9702480.3000000007</v>
      </c>
      <c r="O4706" s="87" t="s">
        <v>1228</v>
      </c>
      <c r="P4706" s="87" t="str">
        <f>VLOOKUP(CENSO[[#This Row],[DAP (cm)]],CD[],2,TRUE)</f>
        <v>TORA</v>
      </c>
      <c r="Q4706" s="87" t="str">
        <f>VLOOKUP(CENSO[[#This Row],[DAP (cm)]],DD[],2,TRUE)</f>
        <v>100├ 110</v>
      </c>
      <c r="R4706" s="87" t="str" cm="1">
        <f t="array" ref="R4706">INDEX(_xlfn.TEXTSPLIT(CENSO[[#This Row],[NOME CIENTIFICO]]," "),1)</f>
        <v>Hymenaea</v>
      </c>
      <c r="S4706" s="98" t="s">
        <v>1004</v>
      </c>
      <c r="T4706" s="87">
        <f>_xlfn.MINIFS(CENSO[DAP (cm)],CENSO[NOME CIENTIFICO],CENSO[[#This Row],[NOME CIENTIFICO]])</f>
        <v>41.38028520389279</v>
      </c>
      <c r="U47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706" s="87" t="str">
        <f>IF(CENSO[[#This Row],[DAP (cm)]]&lt;CENSO[[#This Row],[DMCE (cm)]],"DAP &lt; DMCE","DAP ≥ DMCE")</f>
        <v>DAP ≥ DMCE</v>
      </c>
      <c r="W4706" s="87" t="str">
        <f>IF(CENSO[[#This Row],[DAP (cm)]]&gt;200, "Superior", "Inferior")</f>
        <v>Inferior</v>
      </c>
      <c r="X4706" s="87" t="str">
        <f>VLOOKUP(CENSO[[#This Row],[NOME COMUM]],ESPECIES[],4,FALSE)</f>
        <v>Não</v>
      </c>
      <c r="Y4706" s="87" t="str">
        <f>IF(IFERROR(VLOOKUP(CENSO[[#This Row],[NOME COMUM]],COMERCIAIS[],2, FALSE), "Não") &lt;&gt; "Não", "Sim", "Não")</f>
        <v>Sim</v>
      </c>
      <c r="Z4706" s="133">
        <f>CENSO[[#This Row],[g (m²)]]/SUM(AEEF[AEEF-UT])</f>
        <v>1.5162371386209085E-3</v>
      </c>
      <c r="AA4706" s="133">
        <f>CENSO[[#This Row],[v (m³)]]/SUM(AEEF[AEEF-UT])</f>
        <v>2.5472783928831261E-2</v>
      </c>
    </row>
    <row r="4707" spans="1:27" ht="14">
      <c r="A4707" s="86">
        <v>1</v>
      </c>
      <c r="B4707" s="86">
        <v>2</v>
      </c>
      <c r="C4707" s="63">
        <v>128</v>
      </c>
      <c r="D4707" s="63">
        <v>4707</v>
      </c>
      <c r="E4707" s="63" t="str">
        <f>VLOOKUP(CENSO[[#This Row],[NOME COMUM]],ESPECIES[],2,FALSE)</f>
        <v>Buchenavia capitata (Vahl) Eichler</v>
      </c>
      <c r="F4707" s="64" t="s">
        <v>10</v>
      </c>
      <c r="G4707" s="64">
        <v>255</v>
      </c>
      <c r="H4707" s="97">
        <f>CENSO[[#This Row],[CAP (cm)]]/PI()</f>
        <v>81.169020976866619</v>
      </c>
      <c r="I4707" s="64">
        <v>20</v>
      </c>
      <c r="J4707" s="96">
        <f>(PI()*(CENSO[[#This Row],[DAP (cm)]]^2))/40000</f>
        <v>0.51745250872752468</v>
      </c>
      <c r="K4707" s="96">
        <f>CENSO[[#This Row],[g (m²)]]*CENSO[[#This Row],[H (m)]]*0.7</f>
        <v>7.2443351221853449</v>
      </c>
      <c r="L4707" s="64">
        <v>1</v>
      </c>
      <c r="M4707" s="65">
        <v>366941.2</v>
      </c>
      <c r="N4707" s="87">
        <v>9702484.3000000007</v>
      </c>
      <c r="O4707" s="87" t="s">
        <v>1227</v>
      </c>
      <c r="P4707" s="87" t="str">
        <f>VLOOKUP(CENSO[[#This Row],[DAP (cm)]],CD[],2,TRUE)</f>
        <v>TORA</v>
      </c>
      <c r="Q4707" s="87" t="str">
        <f>VLOOKUP(CENSO[[#This Row],[DAP (cm)]],DD[],2,TRUE)</f>
        <v>80├ 90</v>
      </c>
      <c r="R4707" s="87" t="str" cm="1">
        <f t="array" ref="R4707">INDEX(_xlfn.TEXTSPLIT(CENSO[[#This Row],[NOME CIENTIFICO]]," "),1)</f>
        <v>Buchenavia</v>
      </c>
      <c r="S4707" s="98" t="s">
        <v>1004</v>
      </c>
      <c r="T4707" s="87">
        <f>_xlfn.MINIFS(CENSO[DAP (cm)],CENSO[NOME CIENTIFICO],CENSO[[#This Row],[NOME CIENTIFICO]])</f>
        <v>41.38028520389279</v>
      </c>
      <c r="U47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707" s="87" t="str">
        <f>IF(CENSO[[#This Row],[DAP (cm)]]&lt;CENSO[[#This Row],[DMCE (cm)]],"DAP &lt; DMCE","DAP ≥ DMCE")</f>
        <v>DAP ≥ DMCE</v>
      </c>
      <c r="W4707" s="87" t="str">
        <f>IF(CENSO[[#This Row],[DAP (cm)]]&gt;200, "Superior", "Inferior")</f>
        <v>Inferior</v>
      </c>
      <c r="X4707" s="87" t="str">
        <f>VLOOKUP(CENSO[[#This Row],[NOME COMUM]],ESPECIES[],4,FALSE)</f>
        <v>Não</v>
      </c>
      <c r="Y4707" s="87" t="str">
        <f>IF(IFERROR(VLOOKUP(CENSO[[#This Row],[NOME COMUM]],COMERCIAIS[],2, FALSE), "Não") &lt;&gt; "Não", "Sim", "Não")</f>
        <v>Não</v>
      </c>
      <c r="Z4707" s="133">
        <f>CENSO[[#This Row],[g (m²)]]/SUM(AEEF[AEEF-UT])</f>
        <v>9.053564732674432E-4</v>
      </c>
      <c r="AA4707" s="133">
        <f>CENSO[[#This Row],[v (m³)]]/SUM(AEEF[AEEF-UT])</f>
        <v>1.2674990625744204E-2</v>
      </c>
    </row>
    <row r="4708" spans="1:27" ht="14">
      <c r="A4708" s="86">
        <v>1</v>
      </c>
      <c r="B4708" s="86">
        <v>2</v>
      </c>
      <c r="C4708" s="63">
        <v>128</v>
      </c>
      <c r="D4708" s="63">
        <v>4708</v>
      </c>
      <c r="E4708" s="63" t="str">
        <f>VLOOKUP(CENSO[[#This Row],[NOME COMUM]],ESPECIES[],2,FALSE)</f>
        <v>Couratari guianensis Aubl.</v>
      </c>
      <c r="F4708" s="64" t="s">
        <v>6</v>
      </c>
      <c r="G4708" s="64">
        <v>297</v>
      </c>
      <c r="H4708" s="97">
        <f>CENSO[[#This Row],[CAP (cm)]]/PI()</f>
        <v>94.538036196585836</v>
      </c>
      <c r="I4708" s="64">
        <v>20</v>
      </c>
      <c r="J4708" s="96">
        <f>(PI()*(CENSO[[#This Row],[DAP (cm)]]^2))/40000</f>
        <v>0.70194491875964982</v>
      </c>
      <c r="K4708" s="96">
        <f>CENSO[[#This Row],[g (m²)]]*CENSO[[#This Row],[H (m)]]*0.7</f>
        <v>9.8272288626350974</v>
      </c>
      <c r="L4708" s="64">
        <v>1</v>
      </c>
      <c r="M4708" s="65">
        <v>366990.799999999</v>
      </c>
      <c r="N4708" s="87">
        <v>9702528.1999999899</v>
      </c>
      <c r="O4708" s="87" t="s">
        <v>1228</v>
      </c>
      <c r="P4708" s="87" t="str">
        <f>VLOOKUP(CENSO[[#This Row],[DAP (cm)]],CD[],2,TRUE)</f>
        <v>TORA</v>
      </c>
      <c r="Q4708" s="87" t="str">
        <f>VLOOKUP(CENSO[[#This Row],[DAP (cm)]],DD[],2,TRUE)</f>
        <v>90├ 100</v>
      </c>
      <c r="R4708" s="87" t="str" cm="1">
        <f t="array" ref="R4708">INDEX(_xlfn.TEXTSPLIT(CENSO[[#This Row],[NOME CIENTIFICO]]," "),1)</f>
        <v>Couratari</v>
      </c>
      <c r="S4708" s="98" t="s">
        <v>1004</v>
      </c>
      <c r="T4708" s="87">
        <f>_xlfn.MINIFS(CENSO[DAP (cm)],CENSO[NOME CIENTIFICO],CENSO[[#This Row],[NOME CIENTIFICO]])</f>
        <v>38.833806114422465</v>
      </c>
      <c r="U47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08" s="87" t="str">
        <f>IF(CENSO[[#This Row],[DAP (cm)]]&lt;CENSO[[#This Row],[DMCE (cm)]],"DAP &lt; DMCE","DAP ≥ DMCE")</f>
        <v>DAP ≥ DMCE</v>
      </c>
      <c r="W4708" s="87" t="str">
        <f>IF(CENSO[[#This Row],[DAP (cm)]]&gt;200, "Superior", "Inferior")</f>
        <v>Inferior</v>
      </c>
      <c r="X4708" s="87" t="str">
        <f>VLOOKUP(CENSO[[#This Row],[NOME COMUM]],ESPECIES[],4,FALSE)</f>
        <v>Não</v>
      </c>
      <c r="Y4708" s="87" t="str">
        <f>IF(IFERROR(VLOOKUP(CENSO[[#This Row],[NOME COMUM]],COMERCIAIS[],2, FALSE), "Não") &lt;&gt; "Não", "Sim", "Não")</f>
        <v>Sim</v>
      </c>
      <c r="Z4708" s="133">
        <f>CENSO[[#This Row],[g (m²)]]/SUM(AEEF[AEEF-UT])</f>
        <v>1.2281520822829358E-3</v>
      </c>
      <c r="AA4708" s="133">
        <f>CENSO[[#This Row],[v (m³)]]/SUM(AEEF[AEEF-UT])</f>
        <v>1.7194129151961102E-2</v>
      </c>
    </row>
    <row r="4709" spans="1:27" ht="14">
      <c r="A4709" s="86">
        <v>1</v>
      </c>
      <c r="B4709" s="86">
        <v>2</v>
      </c>
      <c r="C4709" s="63">
        <v>128</v>
      </c>
      <c r="D4709" s="63">
        <v>4709</v>
      </c>
      <c r="E4709" s="63" t="str">
        <f>VLOOKUP(CENSO[[#This Row],[NOME COMUM]],ESPECIES[],2,FALSE)</f>
        <v>Enterolobium contortisiliquum (Vell.) Morong</v>
      </c>
      <c r="F4709" s="64" t="s">
        <v>45</v>
      </c>
      <c r="G4709" s="64">
        <v>254</v>
      </c>
      <c r="H4709" s="97">
        <f>CENSO[[#This Row],[CAP (cm)]]/PI()</f>
        <v>80.850711090682836</v>
      </c>
      <c r="I4709" s="64">
        <v>18</v>
      </c>
      <c r="J4709" s="96">
        <f>(PI()*(CENSO[[#This Row],[DAP (cm)]]^2))/40000</f>
        <v>0.51340201542583597</v>
      </c>
      <c r="K4709" s="96">
        <f>CENSO[[#This Row],[g (m²)]]*CENSO[[#This Row],[H (m)]]*0.7</f>
        <v>6.4688653943655323</v>
      </c>
      <c r="L4709" s="64">
        <v>1</v>
      </c>
      <c r="M4709" s="65">
        <v>366991.7</v>
      </c>
      <c r="N4709" s="87">
        <v>9702532.1999999899</v>
      </c>
      <c r="O4709" s="87" t="s">
        <v>1228</v>
      </c>
      <c r="P4709" s="87" t="str">
        <f>VLOOKUP(CENSO[[#This Row],[DAP (cm)]],CD[],2,TRUE)</f>
        <v>TORA</v>
      </c>
      <c r="Q4709" s="87" t="str">
        <f>VLOOKUP(CENSO[[#This Row],[DAP (cm)]],DD[],2,TRUE)</f>
        <v>80├ 90</v>
      </c>
      <c r="R4709" s="87" t="str" cm="1">
        <f t="array" ref="R4709">INDEX(_xlfn.TEXTSPLIT(CENSO[[#This Row],[NOME CIENTIFICO]]," "),1)</f>
        <v>Enterolobium</v>
      </c>
      <c r="S4709" s="98" t="s">
        <v>1004</v>
      </c>
      <c r="T4709" s="87">
        <f>_xlfn.MINIFS(CENSO[DAP (cm)],CENSO[NOME CIENTIFICO],CENSO[[#This Row],[NOME CIENTIFICO]])</f>
        <v>42.971834634811742</v>
      </c>
      <c r="U47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4709" s="87" t="str">
        <f>IF(CENSO[[#This Row],[DAP (cm)]]&lt;CENSO[[#This Row],[DMCE (cm)]],"DAP &lt; DMCE","DAP ≥ DMCE")</f>
        <v>DAP ≥ DMCE</v>
      </c>
      <c r="W4709" s="87" t="str">
        <f>IF(CENSO[[#This Row],[DAP (cm)]]&gt;200, "Superior", "Inferior")</f>
        <v>Inferior</v>
      </c>
      <c r="X4709" s="87" t="str">
        <f>VLOOKUP(CENSO[[#This Row],[NOME COMUM]],ESPECIES[],4,FALSE)</f>
        <v>Não</v>
      </c>
      <c r="Y4709" s="87" t="str">
        <f>IF(IFERROR(VLOOKUP(CENSO[[#This Row],[NOME COMUM]],COMERCIAIS[],2, FALSE), "Não") &lt;&gt; "Não", "Sim", "Não")</f>
        <v>Sim</v>
      </c>
      <c r="Z4709" s="133">
        <f>CENSO[[#This Row],[g (m²)]]/SUM(AEEF[AEEF-UT])</f>
        <v>8.9826956138904055E-4</v>
      </c>
      <c r="AA4709" s="133">
        <f>CENSO[[#This Row],[v (m³)]]/SUM(AEEF[AEEF-UT])</f>
        <v>1.131819647350191E-2</v>
      </c>
    </row>
    <row r="4710" spans="1:27" ht="14">
      <c r="A4710" s="86">
        <v>1</v>
      </c>
      <c r="B4710" s="86">
        <v>2</v>
      </c>
      <c r="C4710" s="63">
        <v>128</v>
      </c>
      <c r="D4710" s="63">
        <v>4710</v>
      </c>
      <c r="E4710" s="63" t="str">
        <f>VLOOKUP(CENSO[[#This Row],[NOME COMUM]],ESPECIES[],2,FALSE)</f>
        <v>Goupia glabra Aubl.</v>
      </c>
      <c r="F4710" s="64" t="s">
        <v>34</v>
      </c>
      <c r="G4710" s="64">
        <v>200</v>
      </c>
      <c r="H4710" s="97">
        <f>CENSO[[#This Row],[CAP (cm)]]/PI()</f>
        <v>63.661977236758133</v>
      </c>
      <c r="I4710" s="64">
        <v>14</v>
      </c>
      <c r="J4710" s="96">
        <f>(PI()*(CENSO[[#This Row],[DAP (cm)]]^2))/40000</f>
        <v>0.31830988618379064</v>
      </c>
      <c r="K4710" s="96">
        <f>CENSO[[#This Row],[g (m²)]]*CENSO[[#This Row],[H (m)]]*0.7</f>
        <v>3.1194368846011482</v>
      </c>
      <c r="L4710" s="64">
        <v>1</v>
      </c>
      <c r="M4710" s="65">
        <v>367015.9</v>
      </c>
      <c r="N4710" s="87">
        <v>9702579.5</v>
      </c>
      <c r="O4710" s="87" t="s">
        <v>1228</v>
      </c>
      <c r="P4710" s="87" t="str">
        <f>VLOOKUP(CENSO[[#This Row],[DAP (cm)]],CD[],2,TRUE)</f>
        <v>TORA</v>
      </c>
      <c r="Q4710" s="87" t="str">
        <f>VLOOKUP(CENSO[[#This Row],[DAP (cm)]],DD[],2,TRUE)</f>
        <v>60├ 70</v>
      </c>
      <c r="R4710" s="87" t="str" cm="1">
        <f t="array" ref="R4710">INDEX(_xlfn.TEXTSPLIT(CENSO[[#This Row],[NOME CIENTIFICO]]," "),1)</f>
        <v>Goupia</v>
      </c>
      <c r="S4710" s="98" t="s">
        <v>1004</v>
      </c>
      <c r="T4710" s="87">
        <f>_xlfn.MINIFS(CENSO[DAP (cm)],CENSO[NOME CIENTIFICO],CENSO[[#This Row],[NOME CIENTIFICO]])</f>
        <v>40.107045659157627</v>
      </c>
      <c r="U47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710" s="87" t="str">
        <f>IF(CENSO[[#This Row],[DAP (cm)]]&lt;CENSO[[#This Row],[DMCE (cm)]],"DAP &lt; DMCE","DAP ≥ DMCE")</f>
        <v>DAP ≥ DMCE</v>
      </c>
      <c r="W4710" s="87" t="str">
        <f>IF(CENSO[[#This Row],[DAP (cm)]]&gt;200, "Superior", "Inferior")</f>
        <v>Inferior</v>
      </c>
      <c r="X4710" s="87" t="str">
        <f>VLOOKUP(CENSO[[#This Row],[NOME COMUM]],ESPECIES[],4,FALSE)</f>
        <v>Não</v>
      </c>
      <c r="Y4710" s="87" t="str">
        <f>IF(IFERROR(VLOOKUP(CENSO[[#This Row],[NOME COMUM]],COMERCIAIS[],2, FALSE), "Não") &lt;&gt; "Não", "Sim", "Não")</f>
        <v>Sim</v>
      </c>
      <c r="Z4710" s="133">
        <f>CENSO[[#This Row],[g (m²)]]/SUM(AEEF[AEEF-UT])</f>
        <v>5.5692824191768894E-4</v>
      </c>
      <c r="AA4710" s="133">
        <f>CENSO[[#This Row],[v (m³)]]/SUM(AEEF[AEEF-UT])</f>
        <v>5.4578967707933513E-3</v>
      </c>
    </row>
    <row r="4711" spans="1:27" ht="14">
      <c r="A4711" s="86">
        <v>1</v>
      </c>
      <c r="B4711" s="86">
        <v>2</v>
      </c>
      <c r="C4711" s="63">
        <v>128</v>
      </c>
      <c r="D4711" s="63">
        <v>4711</v>
      </c>
      <c r="E4711" s="63" t="str">
        <f>VLOOKUP(CENSO[[#This Row],[NOME COMUM]],ESPECIES[],2,FALSE)</f>
        <v>Hymenolobium petraeum Ducke</v>
      </c>
      <c r="F4711" s="64" t="s">
        <v>40</v>
      </c>
      <c r="G4711" s="64">
        <v>258</v>
      </c>
      <c r="H4711" s="97">
        <f>CENSO[[#This Row],[CAP (cm)]]/PI()</f>
        <v>82.123950635417998</v>
      </c>
      <c r="I4711" s="64">
        <v>18</v>
      </c>
      <c r="J4711" s="96">
        <f>(PI()*(CENSO[[#This Row],[DAP (cm)]]^2))/40000</f>
        <v>0.52969948159844604</v>
      </c>
      <c r="K4711" s="96">
        <f>CENSO[[#This Row],[g (m²)]]*CENSO[[#This Row],[H (m)]]*0.7</f>
        <v>6.6742134681404206</v>
      </c>
      <c r="L4711" s="64">
        <v>1</v>
      </c>
      <c r="M4711" s="65">
        <v>367019.09999999899</v>
      </c>
      <c r="N4711" s="87">
        <v>9702579.0999999903</v>
      </c>
      <c r="O4711" s="87" t="s">
        <v>1228</v>
      </c>
      <c r="P4711" s="87" t="str">
        <f>VLOOKUP(CENSO[[#This Row],[DAP (cm)]],CD[],2,TRUE)</f>
        <v>TORA</v>
      </c>
      <c r="Q4711" s="87" t="str">
        <f>VLOOKUP(CENSO[[#This Row],[DAP (cm)]],DD[],2,TRUE)</f>
        <v>80├ 90</v>
      </c>
      <c r="R4711" s="87" t="str" cm="1">
        <f t="array" ref="R4711">INDEX(_xlfn.TEXTSPLIT(CENSO[[#This Row],[NOME CIENTIFICO]]," "),1)</f>
        <v>Hymenolobium</v>
      </c>
      <c r="S4711" s="98" t="s">
        <v>1004</v>
      </c>
      <c r="T4711" s="87">
        <f>_xlfn.MINIFS(CENSO[DAP (cm)],CENSO[NOME CIENTIFICO],CENSO[[#This Row],[NOME CIENTIFICO]])</f>
        <v>41.38028520389279</v>
      </c>
      <c r="U47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711" s="87" t="str">
        <f>IF(CENSO[[#This Row],[DAP (cm)]]&lt;CENSO[[#This Row],[DMCE (cm)]],"DAP &lt; DMCE","DAP ≥ DMCE")</f>
        <v>DAP ≥ DMCE</v>
      </c>
      <c r="W4711" s="87" t="str">
        <f>IF(CENSO[[#This Row],[DAP (cm)]]&gt;200, "Superior", "Inferior")</f>
        <v>Inferior</v>
      </c>
      <c r="X4711" s="87" t="str">
        <f>VLOOKUP(CENSO[[#This Row],[NOME COMUM]],ESPECIES[],4,FALSE)</f>
        <v>Não</v>
      </c>
      <c r="Y4711" s="87" t="str">
        <f>IF(IFERROR(VLOOKUP(CENSO[[#This Row],[NOME COMUM]],COMERCIAIS[],2, FALSE), "Não") &lt;&gt; "Não", "Sim", "Não")</f>
        <v>Sim</v>
      </c>
      <c r="Z4711" s="133">
        <f>CENSO[[#This Row],[g (m²)]]/SUM(AEEF[AEEF-UT])</f>
        <v>9.267842873752262E-4</v>
      </c>
      <c r="AA4711" s="133">
        <f>CENSO[[#This Row],[v (m³)]]/SUM(AEEF[AEEF-UT])</f>
        <v>1.1677482020927851E-2</v>
      </c>
    </row>
    <row r="4712" spans="1:27" ht="14">
      <c r="A4712" s="86">
        <v>1</v>
      </c>
      <c r="B4712" s="86">
        <v>2</v>
      </c>
      <c r="C4712" s="63">
        <v>128</v>
      </c>
      <c r="D4712" s="63">
        <v>4712</v>
      </c>
      <c r="E4712" s="63" t="str">
        <f>VLOOKUP(CENSO[[#This Row],[NOME COMUM]],ESPECIES[],2,FALSE)</f>
        <v>Tachigali myrmecophila Ducke</v>
      </c>
      <c r="F4712" s="64" t="s">
        <v>14</v>
      </c>
      <c r="G4712" s="64">
        <v>290</v>
      </c>
      <c r="H4712" s="97">
        <f>CENSO[[#This Row],[CAP (cm)]]/PI()</f>
        <v>92.309866993299295</v>
      </c>
      <c r="I4712" s="64">
        <v>16</v>
      </c>
      <c r="J4712" s="96">
        <f>(PI()*(CENSO[[#This Row],[DAP (cm)]]^2))/40000</f>
        <v>0.6692465357014199</v>
      </c>
      <c r="K4712" s="96">
        <f>CENSO[[#This Row],[g (m²)]]*CENSO[[#This Row],[H (m)]]*0.7</f>
        <v>7.495561199855902</v>
      </c>
      <c r="L4712" s="64">
        <v>1</v>
      </c>
      <c r="M4712" s="65">
        <v>367022.299999999</v>
      </c>
      <c r="N4712" s="87">
        <v>9702583.0999999903</v>
      </c>
      <c r="O4712" s="87" t="s">
        <v>1228</v>
      </c>
      <c r="P4712" s="87" t="str">
        <f>VLOOKUP(CENSO[[#This Row],[DAP (cm)]],CD[],2,TRUE)</f>
        <v>TORA</v>
      </c>
      <c r="Q4712" s="87" t="str">
        <f>VLOOKUP(CENSO[[#This Row],[DAP (cm)]],DD[],2,TRUE)</f>
        <v>90├ 100</v>
      </c>
      <c r="R4712" s="87" t="str" cm="1">
        <f t="array" ref="R4712">INDEX(_xlfn.TEXTSPLIT(CENSO[[#This Row],[NOME CIENTIFICO]]," "),1)</f>
        <v>Tachigali</v>
      </c>
      <c r="S4712" s="98" t="s">
        <v>1004</v>
      </c>
      <c r="T4712" s="87">
        <f>_xlfn.MINIFS(CENSO[DAP (cm)],CENSO[NOME CIENTIFICO],CENSO[[#This Row],[NOME CIENTIFICO]])</f>
        <v>39.152116000606256</v>
      </c>
      <c r="U47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12" s="87" t="str">
        <f>IF(CENSO[[#This Row],[DAP (cm)]]&lt;CENSO[[#This Row],[DMCE (cm)]],"DAP &lt; DMCE","DAP ≥ DMCE")</f>
        <v>DAP ≥ DMCE</v>
      </c>
      <c r="W4712" s="87" t="str">
        <f>IF(CENSO[[#This Row],[DAP (cm)]]&gt;200, "Superior", "Inferior")</f>
        <v>Inferior</v>
      </c>
      <c r="X4712" s="87" t="str">
        <f>VLOOKUP(CENSO[[#This Row],[NOME COMUM]],ESPECIES[],4,FALSE)</f>
        <v>Não</v>
      </c>
      <c r="Y4712" s="87" t="str">
        <f>IF(IFERROR(VLOOKUP(CENSO[[#This Row],[NOME COMUM]],COMERCIAIS[],2, FALSE), "Não") &lt;&gt; "Não", "Sim", "Não")</f>
        <v>Sim</v>
      </c>
      <c r="Z4712" s="133">
        <f>CENSO[[#This Row],[g (m²)]]/SUM(AEEF[AEEF-UT])</f>
        <v>1.1709416286319412E-3</v>
      </c>
      <c r="AA4712" s="133">
        <f>CENSO[[#This Row],[v (m³)]]/SUM(AEEF[AEEF-UT])</f>
        <v>1.3114546240677739E-2</v>
      </c>
    </row>
    <row r="4713" spans="1:27" ht="14">
      <c r="A4713" s="86">
        <v>1</v>
      </c>
      <c r="B4713" s="86">
        <v>2</v>
      </c>
      <c r="C4713" s="63">
        <v>128</v>
      </c>
      <c r="D4713" s="63">
        <v>4713</v>
      </c>
      <c r="E4713" s="63" t="str">
        <f>VLOOKUP(CENSO[[#This Row],[NOME COMUM]],ESPECIES[],2,FALSE)</f>
        <v>Couratari guianensis Aubl.</v>
      </c>
      <c r="F4713" s="64" t="s">
        <v>6</v>
      </c>
      <c r="G4713" s="64">
        <v>280</v>
      </c>
      <c r="H4713" s="97">
        <f>CENSO[[#This Row],[CAP (cm)]]/PI()</f>
        <v>89.12676813146139</v>
      </c>
      <c r="I4713" s="64">
        <v>25</v>
      </c>
      <c r="J4713" s="96">
        <f>(PI()*(CENSO[[#This Row],[DAP (cm)]]^2))/40000</f>
        <v>0.62388737692022966</v>
      </c>
      <c r="K4713" s="96">
        <f>CENSO[[#This Row],[g (m²)]]*CENSO[[#This Row],[H (m)]]*0.7</f>
        <v>10.918029096104018</v>
      </c>
      <c r="L4713" s="64">
        <v>1</v>
      </c>
      <c r="M4713" s="65">
        <v>367042.799999999</v>
      </c>
      <c r="N4713" s="87">
        <v>9702672.8000000007</v>
      </c>
      <c r="O4713" s="87" t="s">
        <v>1228</v>
      </c>
      <c r="P4713" s="87" t="str">
        <f>VLOOKUP(CENSO[[#This Row],[DAP (cm)]],CD[],2,TRUE)</f>
        <v>TORA</v>
      </c>
      <c r="Q4713" s="87" t="str">
        <f>VLOOKUP(CENSO[[#This Row],[DAP (cm)]],DD[],2,TRUE)</f>
        <v>80├ 90</v>
      </c>
      <c r="R4713" s="87" t="str" cm="1">
        <f t="array" ref="R4713">INDEX(_xlfn.TEXTSPLIT(CENSO[[#This Row],[NOME CIENTIFICO]]," "),1)</f>
        <v>Couratari</v>
      </c>
      <c r="S4713" s="98" t="s">
        <v>1004</v>
      </c>
      <c r="T4713" s="87">
        <f>_xlfn.MINIFS(CENSO[DAP (cm)],CENSO[NOME CIENTIFICO],CENSO[[#This Row],[NOME CIENTIFICO]])</f>
        <v>38.833806114422465</v>
      </c>
      <c r="U47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13" s="87" t="str">
        <f>IF(CENSO[[#This Row],[DAP (cm)]]&lt;CENSO[[#This Row],[DMCE (cm)]],"DAP &lt; DMCE","DAP ≥ DMCE")</f>
        <v>DAP ≥ DMCE</v>
      </c>
      <c r="W4713" s="87" t="str">
        <f>IF(CENSO[[#This Row],[DAP (cm)]]&gt;200, "Superior", "Inferior")</f>
        <v>Inferior</v>
      </c>
      <c r="X4713" s="87" t="str">
        <f>VLOOKUP(CENSO[[#This Row],[NOME COMUM]],ESPECIES[],4,FALSE)</f>
        <v>Não</v>
      </c>
      <c r="Y4713" s="87" t="str">
        <f>IF(IFERROR(VLOOKUP(CENSO[[#This Row],[NOME COMUM]],COMERCIAIS[],2, FALSE), "Não") &lt;&gt; "Não", "Sim", "Não")</f>
        <v>Sim</v>
      </c>
      <c r="Z4713" s="133">
        <f>CENSO[[#This Row],[g (m²)]]/SUM(AEEF[AEEF-UT])</f>
        <v>1.0915793541586703E-3</v>
      </c>
      <c r="AA4713" s="133">
        <f>CENSO[[#This Row],[v (m³)]]/SUM(AEEF[AEEF-UT])</f>
        <v>1.910263869777673E-2</v>
      </c>
    </row>
    <row r="4714" spans="1:27" ht="14">
      <c r="A4714" s="86">
        <v>1</v>
      </c>
      <c r="B4714" s="86">
        <v>2</v>
      </c>
      <c r="C4714" s="63">
        <v>128</v>
      </c>
      <c r="D4714" s="63">
        <v>4714</v>
      </c>
      <c r="E4714" s="63" t="str">
        <f>VLOOKUP(CENSO[[#This Row],[NOME COMUM]],ESPECIES[],2,FALSE)</f>
        <v>Simarouba amara Aubl.</v>
      </c>
      <c r="F4714" s="64" t="s">
        <v>20</v>
      </c>
      <c r="G4714" s="64">
        <v>171</v>
      </c>
      <c r="H4714" s="97">
        <f>CENSO[[#This Row],[CAP (cm)]]/PI()</f>
        <v>54.430990537428208</v>
      </c>
      <c r="I4714" s="64">
        <v>16</v>
      </c>
      <c r="J4714" s="96">
        <f>(PI()*(CENSO[[#This Row],[DAP (cm)]]^2))/40000</f>
        <v>0.2326924845475056</v>
      </c>
      <c r="K4714" s="96">
        <f>CENSO[[#This Row],[g (m²)]]*CENSO[[#This Row],[H (m)]]*0.7</f>
        <v>2.6061558269320626</v>
      </c>
      <c r="L4714" s="64">
        <v>1</v>
      </c>
      <c r="M4714" s="65">
        <v>367034.799999999</v>
      </c>
      <c r="N4714" s="87">
        <v>9702696.4000000004</v>
      </c>
      <c r="O4714" s="87" t="s">
        <v>1227</v>
      </c>
      <c r="P4714" s="87" t="str">
        <f>VLOOKUP(CENSO[[#This Row],[DAP (cm)]],CD[],2,TRUE)</f>
        <v>TORA</v>
      </c>
      <c r="Q4714" s="87" t="str">
        <f>VLOOKUP(CENSO[[#This Row],[DAP (cm)]],DD[],2,TRUE)</f>
        <v>50├ 60</v>
      </c>
      <c r="R4714" s="87" t="str" cm="1">
        <f t="array" ref="R4714">INDEX(_xlfn.TEXTSPLIT(CENSO[[#This Row],[NOME CIENTIFICO]]," "),1)</f>
        <v>Simarouba</v>
      </c>
      <c r="S4714" s="98" t="s">
        <v>1004</v>
      </c>
      <c r="T4714" s="87">
        <f>_xlfn.MINIFS(CENSO[DAP (cm)],CENSO[NOME CIENTIFICO],CENSO[[#This Row],[NOME CIENTIFICO]])</f>
        <v>42.335214862444161</v>
      </c>
      <c r="U47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4714" s="87" t="str">
        <f>IF(CENSO[[#This Row],[DAP (cm)]]&lt;CENSO[[#This Row],[DMCE (cm)]],"DAP &lt; DMCE","DAP ≥ DMCE")</f>
        <v>DAP ≥ DMCE</v>
      </c>
      <c r="W4714" s="87" t="str">
        <f>IF(CENSO[[#This Row],[DAP (cm)]]&gt;200, "Superior", "Inferior")</f>
        <v>Inferior</v>
      </c>
      <c r="X4714" s="87" t="str">
        <f>VLOOKUP(CENSO[[#This Row],[NOME COMUM]],ESPECIES[],4,FALSE)</f>
        <v>Não</v>
      </c>
      <c r="Y4714" s="87" t="str">
        <f>IF(IFERROR(VLOOKUP(CENSO[[#This Row],[NOME COMUM]],COMERCIAIS[],2, FALSE), "Não") &lt;&gt; "Não", "Sim", "Não")</f>
        <v>Não</v>
      </c>
      <c r="Z4714" s="133">
        <f>CENSO[[#This Row],[g (m²)]]/SUM(AEEF[AEEF-UT])</f>
        <v>4.0712846804787865E-4</v>
      </c>
      <c r="AA4714" s="133">
        <f>CENSO[[#This Row],[v (m³)]]/SUM(AEEF[AEEF-UT])</f>
        <v>4.559838842136241E-3</v>
      </c>
    </row>
    <row r="4715" spans="1:27" ht="14">
      <c r="A4715" s="86">
        <v>1</v>
      </c>
      <c r="B4715" s="86">
        <v>2</v>
      </c>
      <c r="C4715" s="63">
        <v>128</v>
      </c>
      <c r="D4715" s="63">
        <v>4715</v>
      </c>
      <c r="E4715" s="63" t="str">
        <f>VLOOKUP(CENSO[[#This Row],[NOME COMUM]],ESPECIES[],2,FALSE)</f>
        <v>Pouteria sp.</v>
      </c>
      <c r="F4715" s="64" t="s">
        <v>83</v>
      </c>
      <c r="G4715" s="64">
        <v>161</v>
      </c>
      <c r="H4715" s="97">
        <f>CENSO[[#This Row],[CAP (cm)]]/PI()</f>
        <v>51.247891675590303</v>
      </c>
      <c r="I4715" s="64">
        <v>19</v>
      </c>
      <c r="J4715" s="96">
        <f>(PI()*(CENSO[[#This Row],[DAP (cm)]]^2))/40000</f>
        <v>0.20627276399425096</v>
      </c>
      <c r="K4715" s="96">
        <f>CENSO[[#This Row],[g (m²)]]*CENSO[[#This Row],[H (m)]]*0.7</f>
        <v>2.7434277611235376</v>
      </c>
      <c r="L4715" s="64">
        <v>1</v>
      </c>
      <c r="M4715" s="65">
        <v>367061.9</v>
      </c>
      <c r="N4715" s="87">
        <v>9702726.6999999899</v>
      </c>
      <c r="O4715" s="87" t="s">
        <v>1227</v>
      </c>
      <c r="P4715" s="87" t="str">
        <f>VLOOKUP(CENSO[[#This Row],[DAP (cm)]],CD[],2,TRUE)</f>
        <v>TORA</v>
      </c>
      <c r="Q4715" s="87" t="str">
        <f>VLOOKUP(CENSO[[#This Row],[DAP (cm)]],DD[],2,TRUE)</f>
        <v>50├ 60</v>
      </c>
      <c r="R4715" s="87" t="str" cm="1">
        <f t="array" ref="R4715">INDEX(_xlfn.TEXTSPLIT(CENSO[[#This Row],[NOME CIENTIFICO]]," "),1)</f>
        <v>Pouteria</v>
      </c>
      <c r="S4715" s="98" t="s">
        <v>1004</v>
      </c>
      <c r="T4715" s="87">
        <f>_xlfn.MINIFS(CENSO[DAP (cm)],CENSO[NOME CIENTIFICO],CENSO[[#This Row],[NOME CIENTIFICO]])</f>
        <v>39.788735772973837</v>
      </c>
      <c r="U47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15" s="87" t="str">
        <f>IF(CENSO[[#This Row],[DAP (cm)]]&lt;CENSO[[#This Row],[DMCE (cm)]],"DAP &lt; DMCE","DAP ≥ DMCE")</f>
        <v>DAP ≥ DMCE</v>
      </c>
      <c r="W4715" s="87" t="str">
        <f>IF(CENSO[[#This Row],[DAP (cm)]]&gt;200, "Superior", "Inferior")</f>
        <v>Inferior</v>
      </c>
      <c r="X4715" s="87" t="str">
        <f>VLOOKUP(CENSO[[#This Row],[NOME COMUM]],ESPECIES[],4,FALSE)</f>
        <v>Não</v>
      </c>
      <c r="Y4715" s="87" t="str">
        <f>IF(IFERROR(VLOOKUP(CENSO[[#This Row],[NOME COMUM]],COMERCIAIS[],2, FALSE), "Não") &lt;&gt; "Não", "Sim", "Não")</f>
        <v>Não</v>
      </c>
      <c r="Z4715" s="133">
        <f>CENSO[[#This Row],[g (m²)]]/SUM(AEEF[AEEF-UT])</f>
        <v>3.6090342396871044E-4</v>
      </c>
      <c r="AA4715" s="133">
        <f>CENSO[[#This Row],[v (m³)]]/SUM(AEEF[AEEF-UT])</f>
        <v>4.8000155387838486E-3</v>
      </c>
    </row>
    <row r="4716" spans="1:27" ht="14">
      <c r="A4716" s="86">
        <v>1</v>
      </c>
      <c r="B4716" s="86">
        <v>2</v>
      </c>
      <c r="C4716" s="63">
        <v>128</v>
      </c>
      <c r="D4716" s="63">
        <v>4716</v>
      </c>
      <c r="E4716" s="63" t="str">
        <f>VLOOKUP(CENSO[[#This Row],[NOME COMUM]],ESPECIES[],2,FALSE)</f>
        <v>Mezilaurus Itauba (Meisn.) Taub. ex Mez</v>
      </c>
      <c r="F4716" s="64" t="s">
        <v>8</v>
      </c>
      <c r="G4716" s="64">
        <v>196</v>
      </c>
      <c r="H4716" s="97">
        <f>CENSO[[#This Row],[CAP (cm)]]/PI()</f>
        <v>62.388737692022971</v>
      </c>
      <c r="I4716" s="64">
        <v>15</v>
      </c>
      <c r="J4716" s="96">
        <f>(PI()*(CENSO[[#This Row],[DAP (cm)]]^2))/40000</f>
        <v>0.30570481469091254</v>
      </c>
      <c r="K4716" s="96">
        <f>CENSO[[#This Row],[g (m²)]]*CENSO[[#This Row],[H (m)]]*0.7</f>
        <v>3.2099005542545815</v>
      </c>
      <c r="L4716" s="64">
        <v>1</v>
      </c>
      <c r="M4716" s="65">
        <v>367110.799999999</v>
      </c>
      <c r="N4716" s="87">
        <v>9702766.5999999903</v>
      </c>
      <c r="O4716" s="87" t="s">
        <v>1227</v>
      </c>
      <c r="P4716" s="87" t="str">
        <f>VLOOKUP(CENSO[[#This Row],[DAP (cm)]],CD[],2,TRUE)</f>
        <v>TORA</v>
      </c>
      <c r="Q4716" s="87" t="str">
        <f>VLOOKUP(CENSO[[#This Row],[DAP (cm)]],DD[],2,TRUE)</f>
        <v>60├ 70</v>
      </c>
      <c r="R4716" s="87" t="str" cm="1">
        <f t="array" ref="R4716">INDEX(_xlfn.TEXTSPLIT(CENSO[[#This Row],[NOME CIENTIFICO]]," "),1)</f>
        <v>Mezilaurus</v>
      </c>
      <c r="S4716" s="98" t="s">
        <v>1004</v>
      </c>
      <c r="T4716" s="87">
        <f>_xlfn.MINIFS(CENSO[DAP (cm)],CENSO[NOME CIENTIFICO],CENSO[[#This Row],[NOME CIENTIFICO]])</f>
        <v>41.38028520389279</v>
      </c>
      <c r="U47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716" s="87" t="str">
        <f>IF(CENSO[[#This Row],[DAP (cm)]]&lt;CENSO[[#This Row],[DMCE (cm)]],"DAP &lt; DMCE","DAP ≥ DMCE")</f>
        <v>DAP ≥ DMCE</v>
      </c>
      <c r="W4716" s="87" t="str">
        <f>IF(CENSO[[#This Row],[DAP (cm)]]&gt;200, "Superior", "Inferior")</f>
        <v>Inferior</v>
      </c>
      <c r="X4716" s="87" t="str">
        <f>VLOOKUP(CENSO[[#This Row],[NOME COMUM]],ESPECIES[],4,FALSE)</f>
        <v>Não</v>
      </c>
      <c r="Y4716" s="87" t="str">
        <f>IF(IFERROR(VLOOKUP(CENSO[[#This Row],[NOME COMUM]],COMERCIAIS[],2, FALSE), "Não") &lt;&gt; "Não", "Sim", "Não")</f>
        <v>Não</v>
      </c>
      <c r="Z4716" s="133">
        <f>CENSO[[#This Row],[g (m²)]]/SUM(AEEF[AEEF-UT])</f>
        <v>5.3487388353774844E-4</v>
      </c>
      <c r="AA4716" s="133">
        <f>CENSO[[#This Row],[v (m³)]]/SUM(AEEF[AEEF-UT])</f>
        <v>5.6161757771463587E-3</v>
      </c>
    </row>
    <row r="4717" spans="1:27" ht="14">
      <c r="A4717" s="86">
        <v>1</v>
      </c>
      <c r="B4717" s="86">
        <v>2</v>
      </c>
      <c r="C4717" s="63">
        <v>128</v>
      </c>
      <c r="D4717" s="63">
        <v>4717</v>
      </c>
      <c r="E4717" s="63" t="str">
        <f>VLOOKUP(CENSO[[#This Row],[NOME COMUM]],ESPECIES[],2,FALSE)</f>
        <v>Piptadenia suaveolens Miq.</v>
      </c>
      <c r="F4717" s="64" t="s">
        <v>22</v>
      </c>
      <c r="G4717" s="64">
        <v>173</v>
      </c>
      <c r="H4717" s="97">
        <f>CENSO[[#This Row],[CAP (cm)]]/PI()</f>
        <v>55.067610309795789</v>
      </c>
      <c r="I4717" s="64">
        <v>16</v>
      </c>
      <c r="J4717" s="96">
        <f>(PI()*(CENSO[[#This Row],[DAP (cm)]]^2))/40000</f>
        <v>0.23816741458986682</v>
      </c>
      <c r="K4717" s="96">
        <f>CENSO[[#This Row],[g (m²)]]*CENSO[[#This Row],[H (m)]]*0.7</f>
        <v>2.6674750434065082</v>
      </c>
      <c r="L4717" s="64">
        <v>1</v>
      </c>
      <c r="M4717" s="65">
        <v>367136.59999999899</v>
      </c>
      <c r="N4717" s="87">
        <v>9702814.8000000007</v>
      </c>
      <c r="O4717" s="87" t="s">
        <v>1228</v>
      </c>
      <c r="P4717" s="87" t="str">
        <f>VLOOKUP(CENSO[[#This Row],[DAP (cm)]],CD[],2,TRUE)</f>
        <v>TORA</v>
      </c>
      <c r="Q4717" s="87" t="str">
        <f>VLOOKUP(CENSO[[#This Row],[DAP (cm)]],DD[],2,TRUE)</f>
        <v>50├ 60</v>
      </c>
      <c r="R4717" s="87" t="str" cm="1">
        <f t="array" ref="R4717">INDEX(_xlfn.TEXTSPLIT(CENSO[[#This Row],[NOME CIENTIFICO]]," "),1)</f>
        <v>Piptadenia</v>
      </c>
      <c r="S4717" s="98" t="s">
        <v>1004</v>
      </c>
      <c r="T4717" s="87">
        <f>_xlfn.MINIFS(CENSO[DAP (cm)],CENSO[NOME CIENTIFICO],CENSO[[#This Row],[NOME CIENTIFICO]])</f>
        <v>39.788735772973837</v>
      </c>
      <c r="U47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17" s="87" t="str">
        <f>IF(CENSO[[#This Row],[DAP (cm)]]&lt;CENSO[[#This Row],[DMCE (cm)]],"DAP &lt; DMCE","DAP ≥ DMCE")</f>
        <v>DAP ≥ DMCE</v>
      </c>
      <c r="W4717" s="87" t="str">
        <f>IF(CENSO[[#This Row],[DAP (cm)]]&gt;200, "Superior", "Inferior")</f>
        <v>Inferior</v>
      </c>
      <c r="X4717" s="87" t="str">
        <f>VLOOKUP(CENSO[[#This Row],[NOME COMUM]],ESPECIES[],4,FALSE)</f>
        <v>Não</v>
      </c>
      <c r="Y4717" s="87" t="str">
        <f>IF(IFERROR(VLOOKUP(CENSO[[#This Row],[NOME COMUM]],COMERCIAIS[],2, FALSE), "Não") &lt;&gt; "Não", "Sim", "Não")</f>
        <v>Sim</v>
      </c>
      <c r="Z4717" s="133">
        <f>CENSO[[#This Row],[g (m²)]]/SUM(AEEF[AEEF-UT])</f>
        <v>4.1670763380886292E-4</v>
      </c>
      <c r="AA4717" s="133">
        <f>CENSO[[#This Row],[v (m³)]]/SUM(AEEF[AEEF-UT])</f>
        <v>4.6671254986592643E-3</v>
      </c>
    </row>
    <row r="4718" spans="1:27" ht="14">
      <c r="A4718" s="86">
        <v>1</v>
      </c>
      <c r="B4718" s="86">
        <v>2</v>
      </c>
      <c r="C4718" s="63">
        <v>128</v>
      </c>
      <c r="D4718" s="63">
        <v>4718</v>
      </c>
      <c r="E4718" s="63" t="str">
        <f>VLOOKUP(CENSO[[#This Row],[NOME COMUM]],ESPECIES[],2,FALSE)</f>
        <v>Mezilaurus Itauba (Meisn.) Taub. ex Mez</v>
      </c>
      <c r="F4718" s="64" t="s">
        <v>8</v>
      </c>
      <c r="G4718" s="64">
        <v>154</v>
      </c>
      <c r="H4718" s="97">
        <f>CENSO[[#This Row],[CAP (cm)]]/PI()</f>
        <v>49.019722472303762</v>
      </c>
      <c r="I4718" s="64">
        <v>20</v>
      </c>
      <c r="J4718" s="96">
        <f>(PI()*(CENSO[[#This Row],[DAP (cm)]]^2))/40000</f>
        <v>0.18872593151836947</v>
      </c>
      <c r="K4718" s="96">
        <f>CENSO[[#This Row],[g (m²)]]*CENSO[[#This Row],[H (m)]]*0.7</f>
        <v>2.6421630412571724</v>
      </c>
      <c r="L4718" s="64">
        <v>1</v>
      </c>
      <c r="M4718" s="65">
        <v>367145.2</v>
      </c>
      <c r="N4718" s="87">
        <v>9702901.8000000007</v>
      </c>
      <c r="O4718" s="98" t="s">
        <v>1225</v>
      </c>
      <c r="P4718" s="87" t="str">
        <f>VLOOKUP(CENSO[[#This Row],[DAP (cm)]],CD[],2,TRUE)</f>
        <v>TORETE</v>
      </c>
      <c r="Q4718" s="87" t="str">
        <f>VLOOKUP(CENSO[[#This Row],[DAP (cm)]],DD[],2,TRUE)</f>
        <v>40├ 50</v>
      </c>
      <c r="R4718" s="87" t="str" cm="1">
        <f t="array" ref="R4718">INDEX(_xlfn.TEXTSPLIT(CENSO[[#This Row],[NOME CIENTIFICO]]," "),1)</f>
        <v>Mezilaurus</v>
      </c>
      <c r="S4718" s="98" t="s">
        <v>1004</v>
      </c>
      <c r="T4718" s="87">
        <f>_xlfn.MINIFS(CENSO[DAP (cm)],CENSO[NOME CIENTIFICO],CENSO[[#This Row],[NOME CIENTIFICO]])</f>
        <v>41.38028520389279</v>
      </c>
      <c r="U47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718" s="87" t="str">
        <f>IF(CENSO[[#This Row],[DAP (cm)]]&lt;CENSO[[#This Row],[DMCE (cm)]],"DAP &lt; DMCE","DAP ≥ DMCE")</f>
        <v>DAP &lt; DMCE</v>
      </c>
      <c r="W4718" s="87" t="str">
        <f>IF(CENSO[[#This Row],[DAP (cm)]]&gt;200, "Superior", "Inferior")</f>
        <v>Inferior</v>
      </c>
      <c r="X4718" s="87" t="str">
        <f>VLOOKUP(CENSO[[#This Row],[NOME COMUM]],ESPECIES[],4,FALSE)</f>
        <v>Não</v>
      </c>
      <c r="Y4718" s="87" t="str">
        <f>IF(IFERROR(VLOOKUP(CENSO[[#This Row],[NOME COMUM]],COMERCIAIS[],2, FALSE), "Não") &lt;&gt; "Não", "Sim", "Não")</f>
        <v>Não</v>
      </c>
      <c r="Z4718" s="133">
        <f>CENSO[[#This Row],[g (m²)]]/SUM(AEEF[AEEF-UT])</f>
        <v>3.3020275463299778E-4</v>
      </c>
      <c r="AA4718" s="133">
        <f>CENSO[[#This Row],[v (m³)]]/SUM(AEEF[AEEF-UT])</f>
        <v>4.6228385648619686E-3</v>
      </c>
    </row>
    <row r="4719" spans="1:27" ht="14">
      <c r="A4719" s="86">
        <v>1</v>
      </c>
      <c r="B4719" s="86">
        <v>2</v>
      </c>
      <c r="C4719" s="63">
        <v>128</v>
      </c>
      <c r="D4719" s="63">
        <v>4719</v>
      </c>
      <c r="E4719" s="63" t="str">
        <f>VLOOKUP(CENSO[[#This Row],[NOME COMUM]],ESPECIES[],2,FALSE)</f>
        <v>Enterolobium contortisiliquum (Vell.) Morong</v>
      </c>
      <c r="F4719" s="64" t="s">
        <v>45</v>
      </c>
      <c r="G4719" s="64">
        <v>259</v>
      </c>
      <c r="H4719" s="97">
        <f>CENSO[[#This Row],[CAP (cm)]]/PI()</f>
        <v>82.442260521601781</v>
      </c>
      <c r="I4719" s="64">
        <v>19</v>
      </c>
      <c r="J4719" s="96">
        <f>(PI()*(CENSO[[#This Row],[DAP (cm)]]^2))/40000</f>
        <v>0.53381363687737149</v>
      </c>
      <c r="K4719" s="96">
        <f>CENSO[[#This Row],[g (m²)]]*CENSO[[#This Row],[H (m)]]*0.7</f>
        <v>7.0997213704690401</v>
      </c>
      <c r="L4719" s="64">
        <v>1</v>
      </c>
      <c r="M4719" s="65">
        <v>367159.7</v>
      </c>
      <c r="N4719" s="87">
        <v>9702935.9000000004</v>
      </c>
      <c r="O4719" s="87" t="s">
        <v>1228</v>
      </c>
      <c r="P4719" s="87" t="str">
        <f>VLOOKUP(CENSO[[#This Row],[DAP (cm)]],CD[],2,TRUE)</f>
        <v>TORA</v>
      </c>
      <c r="Q4719" s="87" t="str">
        <f>VLOOKUP(CENSO[[#This Row],[DAP (cm)]],DD[],2,TRUE)</f>
        <v>80├ 90</v>
      </c>
      <c r="R4719" s="87" t="str" cm="1">
        <f t="array" ref="R4719">INDEX(_xlfn.TEXTSPLIT(CENSO[[#This Row],[NOME CIENTIFICO]]," "),1)</f>
        <v>Enterolobium</v>
      </c>
      <c r="S4719" s="98" t="s">
        <v>1004</v>
      </c>
      <c r="T4719" s="87">
        <f>_xlfn.MINIFS(CENSO[DAP (cm)],CENSO[NOME CIENTIFICO],CENSO[[#This Row],[NOME CIENTIFICO]])</f>
        <v>42.971834634811742</v>
      </c>
      <c r="U47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4719" s="87" t="str">
        <f>IF(CENSO[[#This Row],[DAP (cm)]]&lt;CENSO[[#This Row],[DMCE (cm)]],"DAP &lt; DMCE","DAP ≥ DMCE")</f>
        <v>DAP ≥ DMCE</v>
      </c>
      <c r="W4719" s="87" t="str">
        <f>IF(CENSO[[#This Row],[DAP (cm)]]&gt;200, "Superior", "Inferior")</f>
        <v>Inferior</v>
      </c>
      <c r="X4719" s="87" t="str">
        <f>VLOOKUP(CENSO[[#This Row],[NOME COMUM]],ESPECIES[],4,FALSE)</f>
        <v>Não</v>
      </c>
      <c r="Y4719" s="87" t="str">
        <f>IF(IFERROR(VLOOKUP(CENSO[[#This Row],[NOME COMUM]],COMERCIAIS[],2, FALSE), "Não") &lt;&gt; "Não", "Sim", "Não")</f>
        <v>Sim</v>
      </c>
      <c r="Z4719" s="133">
        <f>CENSO[[#This Row],[g (m²)]]/SUM(AEEF[AEEF-UT])</f>
        <v>9.3398258490201233E-4</v>
      </c>
      <c r="AA4719" s="133">
        <f>CENSO[[#This Row],[v (m³)]]/SUM(AEEF[AEEF-UT])</f>
        <v>1.2421968379196763E-2</v>
      </c>
    </row>
    <row r="4720" spans="1:27" ht="14">
      <c r="A4720" s="86">
        <v>1</v>
      </c>
      <c r="B4720" s="86">
        <v>2</v>
      </c>
      <c r="C4720" s="63">
        <v>128</v>
      </c>
      <c r="D4720" s="63">
        <v>4720</v>
      </c>
      <c r="E4720" s="63" t="str">
        <f>VLOOKUP(CENSO[[#This Row],[NOME COMUM]],ESPECIES[],2,FALSE)</f>
        <v>Aspidosperma spruceanum Benth. ex Müll.Arg.</v>
      </c>
      <c r="F4720" s="64" t="s">
        <v>62</v>
      </c>
      <c r="G4720" s="64">
        <v>140</v>
      </c>
      <c r="H4720" s="97">
        <f>CENSO[[#This Row],[CAP (cm)]]/PI()</f>
        <v>44.563384065730695</v>
      </c>
      <c r="I4720" s="64">
        <v>18</v>
      </c>
      <c r="J4720" s="96">
        <f>(PI()*(CENSO[[#This Row],[DAP (cm)]]^2))/40000</f>
        <v>0.15597184423005742</v>
      </c>
      <c r="K4720" s="96">
        <f>CENSO[[#This Row],[g (m²)]]*CENSO[[#This Row],[H (m)]]*0.7</f>
        <v>1.9652452372987235</v>
      </c>
      <c r="L4720" s="64">
        <v>1</v>
      </c>
      <c r="M4720" s="65">
        <v>367169.7</v>
      </c>
      <c r="N4720" s="87">
        <v>9702946.5999999903</v>
      </c>
      <c r="O4720" s="98" t="s">
        <v>1225</v>
      </c>
      <c r="P4720" s="87" t="str">
        <f>VLOOKUP(CENSO[[#This Row],[DAP (cm)]],CD[],2,TRUE)</f>
        <v>TORETE</v>
      </c>
      <c r="Q4720" s="87" t="str">
        <f>VLOOKUP(CENSO[[#This Row],[DAP (cm)]],DD[],2,TRUE)</f>
        <v>40├ 50</v>
      </c>
      <c r="R4720" s="87" t="str" cm="1">
        <f t="array" ref="R4720">INDEX(_xlfn.TEXTSPLIT(CENSO[[#This Row],[NOME CIENTIFICO]]," "),1)</f>
        <v>Aspidosperma</v>
      </c>
      <c r="S4720" s="98" t="s">
        <v>1004</v>
      </c>
      <c r="T4720" s="87">
        <f>_xlfn.MINIFS(CENSO[DAP (cm)],CENSO[NOME CIENTIFICO],CENSO[[#This Row],[NOME CIENTIFICO]])</f>
        <v>41.38028520389279</v>
      </c>
      <c r="U47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720" s="87" t="str">
        <f>IF(CENSO[[#This Row],[DAP (cm)]]&lt;CENSO[[#This Row],[DMCE (cm)]],"DAP &lt; DMCE","DAP ≥ DMCE")</f>
        <v>DAP &lt; DMCE</v>
      </c>
      <c r="W4720" s="87" t="str">
        <f>IF(CENSO[[#This Row],[DAP (cm)]]&gt;200, "Superior", "Inferior")</f>
        <v>Inferior</v>
      </c>
      <c r="X4720" s="87" t="str">
        <f>VLOOKUP(CENSO[[#This Row],[NOME COMUM]],ESPECIES[],4,FALSE)</f>
        <v>Não</v>
      </c>
      <c r="Y4720" s="87" t="str">
        <f>IF(IFERROR(VLOOKUP(CENSO[[#This Row],[NOME COMUM]],COMERCIAIS[],2, FALSE), "Não") &lt;&gt; "Não", "Sim", "Não")</f>
        <v>Não</v>
      </c>
      <c r="Z4720" s="133">
        <f>CENSO[[#This Row],[g (m²)]]/SUM(AEEF[AEEF-UT])</f>
        <v>2.7289483853966759E-4</v>
      </c>
      <c r="AA4720" s="133">
        <f>CENSO[[#This Row],[v (m³)]]/SUM(AEEF[AEEF-UT])</f>
        <v>3.4384749655998119E-3</v>
      </c>
    </row>
    <row r="4721" spans="1:27" ht="14">
      <c r="A4721" s="86">
        <v>1</v>
      </c>
      <c r="B4721" s="86">
        <v>2</v>
      </c>
      <c r="C4721" s="63">
        <v>128</v>
      </c>
      <c r="D4721" s="63">
        <v>4721</v>
      </c>
      <c r="E4721" s="63" t="str">
        <f>VLOOKUP(CENSO[[#This Row],[NOME COMUM]],ESPECIES[],2,FALSE)</f>
        <v>Bertholletia excelsa Humb. &amp; Bonpl.</v>
      </c>
      <c r="F4721" s="64" t="s">
        <v>37</v>
      </c>
      <c r="G4721" s="64">
        <v>187</v>
      </c>
      <c r="H4721" s="97">
        <f>CENSO[[#This Row],[CAP (cm)]]/PI()</f>
        <v>59.523948716368857</v>
      </c>
      <c r="I4721" s="64">
        <v>20</v>
      </c>
      <c r="J4721" s="96">
        <f>(PI()*(CENSO[[#This Row],[DAP (cm)]]^2))/40000</f>
        <v>0.27827446024902436</v>
      </c>
      <c r="K4721" s="96">
        <f>CENSO[[#This Row],[g (m²)]]*CENSO[[#This Row],[H (m)]]*0.7</f>
        <v>3.8958424434863406</v>
      </c>
      <c r="L4721" s="64">
        <v>1</v>
      </c>
      <c r="M4721" s="65">
        <v>367175.7</v>
      </c>
      <c r="N4721" s="87">
        <v>9702947.0999999903</v>
      </c>
      <c r="O4721" s="87" t="s">
        <v>424</v>
      </c>
      <c r="P4721" s="87" t="str">
        <f>VLOOKUP(CENSO[[#This Row],[DAP (cm)]],CD[],2,TRUE)</f>
        <v>TORA</v>
      </c>
      <c r="Q4721" s="87" t="str">
        <f>VLOOKUP(CENSO[[#This Row],[DAP (cm)]],DD[],2,TRUE)</f>
        <v>50├ 60</v>
      </c>
      <c r="R4721" s="87" t="str" cm="1">
        <f t="array" ref="R4721">INDEX(_xlfn.TEXTSPLIT(CENSO[[#This Row],[NOME CIENTIFICO]]," "),1)</f>
        <v>Bertholletia</v>
      </c>
      <c r="S4721" s="98" t="s">
        <v>1004</v>
      </c>
      <c r="T4721" s="87">
        <f>_xlfn.MINIFS(CENSO[DAP (cm)],CENSO[NOME CIENTIFICO],CENSO[[#This Row],[NOME CIENTIFICO]])</f>
        <v>41.38028520389279</v>
      </c>
      <c r="U47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721" s="87" t="str">
        <f>IF(CENSO[[#This Row],[DAP (cm)]]&lt;CENSO[[#This Row],[DMCE (cm)]],"DAP &lt; DMCE","DAP ≥ DMCE")</f>
        <v>DAP ≥ DMCE</v>
      </c>
      <c r="W4721" s="87" t="str">
        <f>IF(CENSO[[#This Row],[DAP (cm)]]&gt;200, "Superior", "Inferior")</f>
        <v>Inferior</v>
      </c>
      <c r="X4721" s="87" t="str">
        <f>VLOOKUP(CENSO[[#This Row],[NOME COMUM]],ESPECIES[],4,FALSE)</f>
        <v>Protegida</v>
      </c>
      <c r="Y4721" s="87" t="str">
        <f>IF(IFERROR(VLOOKUP(CENSO[[#This Row],[NOME COMUM]],COMERCIAIS[],2, FALSE), "Não") &lt;&gt; "Não", "Sim", "Não")</f>
        <v>Não</v>
      </c>
      <c r="Z4721" s="133">
        <f>CENSO[[#This Row],[g (m²)]]/SUM(AEEF[AEEF-UT])</f>
        <v>4.8688059229049158E-4</v>
      </c>
      <c r="AA4721" s="133">
        <f>CENSO[[#This Row],[v (m³)]]/SUM(AEEF[AEEF-UT])</f>
        <v>6.8163282920668819E-3</v>
      </c>
    </row>
    <row r="4722" spans="1:27" ht="14">
      <c r="A4722" s="86">
        <v>1</v>
      </c>
      <c r="B4722" s="86">
        <v>2</v>
      </c>
      <c r="C4722" s="63">
        <v>128</v>
      </c>
      <c r="D4722" s="63">
        <v>4722</v>
      </c>
      <c r="E4722" s="63" t="str">
        <f>VLOOKUP(CENSO[[#This Row],[NOME COMUM]],ESPECIES[],2,FALSE)</f>
        <v>Cordia umbraculifera DC.</v>
      </c>
      <c r="F4722" s="64" t="s">
        <v>92</v>
      </c>
      <c r="G4722" s="64">
        <v>160</v>
      </c>
      <c r="H4722" s="97">
        <f>CENSO[[#This Row],[CAP (cm)]]/PI()</f>
        <v>50.929581789406512</v>
      </c>
      <c r="I4722" s="64">
        <v>18</v>
      </c>
      <c r="J4722" s="96">
        <f>(PI()*(CENSO[[#This Row],[DAP (cm)]]^2))/40000</f>
        <v>0.20371832715762608</v>
      </c>
      <c r="K4722" s="96">
        <f>CENSO[[#This Row],[g (m²)]]*CENSO[[#This Row],[H (m)]]*0.7</f>
        <v>2.5668509221860885</v>
      </c>
      <c r="L4722" s="64">
        <v>1</v>
      </c>
      <c r="M4722" s="65">
        <v>367186.09999999899</v>
      </c>
      <c r="N4722" s="87">
        <v>9702947.6999999899</v>
      </c>
      <c r="O4722" s="98" t="s">
        <v>1225</v>
      </c>
      <c r="P4722" s="87" t="str">
        <f>VLOOKUP(CENSO[[#This Row],[DAP (cm)]],CD[],2,TRUE)</f>
        <v>TORA</v>
      </c>
      <c r="Q4722" s="87" t="str">
        <f>VLOOKUP(CENSO[[#This Row],[DAP (cm)]],DD[],2,TRUE)</f>
        <v>50├ 60</v>
      </c>
      <c r="R4722" s="87" t="str" cm="1">
        <f t="array" ref="R4722">INDEX(_xlfn.TEXTSPLIT(CENSO[[#This Row],[NOME CIENTIFICO]]," "),1)</f>
        <v>Cordia</v>
      </c>
      <c r="S4722" s="98" t="s">
        <v>1004</v>
      </c>
      <c r="T4722" s="87">
        <f>_xlfn.MINIFS(CENSO[DAP (cm)],CENSO[NOME CIENTIFICO],CENSO[[#This Row],[NOME CIENTIFICO]])</f>
        <v>42.335214862444161</v>
      </c>
      <c r="U47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4722" s="87" t="str">
        <f>IF(CENSO[[#This Row],[DAP (cm)]]&lt;CENSO[[#This Row],[DMCE (cm)]],"DAP &lt; DMCE","DAP ≥ DMCE")</f>
        <v>DAP &lt; DMCE</v>
      </c>
      <c r="W4722" s="87" t="str">
        <f>IF(CENSO[[#This Row],[DAP (cm)]]&gt;200, "Superior", "Inferior")</f>
        <v>Inferior</v>
      </c>
      <c r="X4722" s="87" t="str">
        <f>VLOOKUP(CENSO[[#This Row],[NOME COMUM]],ESPECIES[],4,FALSE)</f>
        <v>Não</v>
      </c>
      <c r="Y4722" s="87" t="str">
        <f>IF(IFERROR(VLOOKUP(CENSO[[#This Row],[NOME COMUM]],COMERCIAIS[],2, FALSE), "Não") &lt;&gt; "Não", "Sim", "Não")</f>
        <v>Não</v>
      </c>
      <c r="Z4722" s="133">
        <f>CENSO[[#This Row],[g (m²)]]/SUM(AEEF[AEEF-UT])</f>
        <v>3.5643407482732108E-4</v>
      </c>
      <c r="AA4722" s="133">
        <f>CENSO[[#This Row],[v (m³)]]/SUM(AEEF[AEEF-UT])</f>
        <v>4.491069342824245E-3</v>
      </c>
    </row>
    <row r="4723" spans="1:27" ht="14">
      <c r="A4723" s="86">
        <v>1</v>
      </c>
      <c r="B4723" s="86">
        <v>2</v>
      </c>
      <c r="C4723" s="63">
        <v>128</v>
      </c>
      <c r="D4723" s="63">
        <v>4723</v>
      </c>
      <c r="E4723" s="63" t="str">
        <f>VLOOKUP(CENSO[[#This Row],[NOME COMUM]],ESPECIES[],2,FALSE)</f>
        <v>Tachigali myrmecophila Ducke</v>
      </c>
      <c r="F4723" s="64" t="s">
        <v>14</v>
      </c>
      <c r="G4723" s="64">
        <v>291</v>
      </c>
      <c r="H4723" s="97">
        <f>CENSO[[#This Row],[CAP (cm)]]/PI()</f>
        <v>92.628176879483092</v>
      </c>
      <c r="I4723" s="64">
        <v>16</v>
      </c>
      <c r="J4723" s="96">
        <f>(PI()*(CENSO[[#This Row],[DAP (cm)]]^2))/40000</f>
        <v>0.67386998679823951</v>
      </c>
      <c r="K4723" s="96">
        <f>CENSO[[#This Row],[g (m²)]]*CENSO[[#This Row],[H (m)]]*0.7</f>
        <v>7.5473438521402816</v>
      </c>
      <c r="L4723" s="64">
        <v>1</v>
      </c>
      <c r="M4723" s="65">
        <v>367181.4</v>
      </c>
      <c r="N4723" s="87">
        <v>9702977.5</v>
      </c>
      <c r="O4723" s="87" t="s">
        <v>1228</v>
      </c>
      <c r="P4723" s="87" t="str">
        <f>VLOOKUP(CENSO[[#This Row],[DAP (cm)]],CD[],2,TRUE)</f>
        <v>TORA</v>
      </c>
      <c r="Q4723" s="87" t="str">
        <f>VLOOKUP(CENSO[[#This Row],[DAP (cm)]],DD[],2,TRUE)</f>
        <v>90├ 100</v>
      </c>
      <c r="R4723" s="87" t="str" cm="1">
        <f t="array" ref="R4723">INDEX(_xlfn.TEXTSPLIT(CENSO[[#This Row],[NOME CIENTIFICO]]," "),1)</f>
        <v>Tachigali</v>
      </c>
      <c r="S4723" s="98" t="s">
        <v>1004</v>
      </c>
      <c r="T4723" s="87">
        <f>_xlfn.MINIFS(CENSO[DAP (cm)],CENSO[NOME CIENTIFICO],CENSO[[#This Row],[NOME CIENTIFICO]])</f>
        <v>39.152116000606256</v>
      </c>
      <c r="U47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23" s="87" t="str">
        <f>IF(CENSO[[#This Row],[DAP (cm)]]&lt;CENSO[[#This Row],[DMCE (cm)]],"DAP &lt; DMCE","DAP ≥ DMCE")</f>
        <v>DAP ≥ DMCE</v>
      </c>
      <c r="W4723" s="87" t="str">
        <f>IF(CENSO[[#This Row],[DAP (cm)]]&gt;200, "Superior", "Inferior")</f>
        <v>Inferior</v>
      </c>
      <c r="X4723" s="87" t="str">
        <f>VLOOKUP(CENSO[[#This Row],[NOME COMUM]],ESPECIES[],4,FALSE)</f>
        <v>Não</v>
      </c>
      <c r="Y4723" s="87" t="str">
        <f>IF(IFERROR(VLOOKUP(CENSO[[#This Row],[NOME COMUM]],COMERCIAIS[],2, FALSE), "Não") &lt;&gt; "Não", "Sim", "Não")</f>
        <v>Sim</v>
      </c>
      <c r="Z4723" s="133">
        <f>CENSO[[#This Row],[g (m²)]]/SUM(AEEF[AEEF-UT])</f>
        <v>1.1790310113457957E-3</v>
      </c>
      <c r="AA4723" s="133">
        <f>CENSO[[#This Row],[v (m³)]]/SUM(AEEF[AEEF-UT])</f>
        <v>1.3205147327072911E-2</v>
      </c>
    </row>
    <row r="4724" spans="1:27" ht="14">
      <c r="A4724" s="86">
        <v>1</v>
      </c>
      <c r="B4724" s="86">
        <v>2</v>
      </c>
      <c r="C4724" s="63">
        <v>128</v>
      </c>
      <c r="D4724" s="63">
        <v>4724</v>
      </c>
      <c r="E4724" s="63" t="str">
        <f>VLOOKUP(CENSO[[#This Row],[NOME COMUM]],ESPECIES[],2,FALSE)</f>
        <v>Licania octandra</v>
      </c>
      <c r="F4724" s="64" t="s">
        <v>21</v>
      </c>
      <c r="G4724" s="64">
        <v>130</v>
      </c>
      <c r="H4724" s="97">
        <f>CENSO[[#This Row],[CAP (cm)]]/PI()</f>
        <v>41.38028520389279</v>
      </c>
      <c r="I4724" s="64">
        <v>15</v>
      </c>
      <c r="J4724" s="96">
        <f>(PI()*(CENSO[[#This Row],[DAP (cm)]]^2))/40000</f>
        <v>0.13448592691265157</v>
      </c>
      <c r="K4724" s="96">
        <f>CENSO[[#This Row],[g (m²)]]*CENSO[[#This Row],[H (m)]]*0.7</f>
        <v>1.4121022325828414</v>
      </c>
      <c r="L4724" s="64">
        <v>1</v>
      </c>
      <c r="M4724" s="65">
        <v>367189.5</v>
      </c>
      <c r="N4724" s="87">
        <v>9702973.6999999899</v>
      </c>
      <c r="O4724" s="98" t="s">
        <v>1225</v>
      </c>
      <c r="P4724" s="87" t="str">
        <f>VLOOKUP(CENSO[[#This Row],[DAP (cm)]],CD[],2,TRUE)</f>
        <v>TORETE</v>
      </c>
      <c r="Q4724" s="87" t="str">
        <f>VLOOKUP(CENSO[[#This Row],[DAP (cm)]],DD[],2,TRUE)</f>
        <v>40├ 50</v>
      </c>
      <c r="R4724" s="87" t="str" cm="1">
        <f t="array" ref="R4724">INDEX(_xlfn.TEXTSPLIT(CENSO[[#This Row],[NOME CIENTIFICO]]," "),1)</f>
        <v>Licania</v>
      </c>
      <c r="S4724" s="98" t="s">
        <v>1004</v>
      </c>
      <c r="T4724" s="87">
        <f>_xlfn.MINIFS(CENSO[DAP (cm)],CENSO[NOME CIENTIFICO],CENSO[[#This Row],[NOME CIENTIFICO]])</f>
        <v>41.38028520389279</v>
      </c>
      <c r="U47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724" s="87" t="str">
        <f>IF(CENSO[[#This Row],[DAP (cm)]]&lt;CENSO[[#This Row],[DMCE (cm)]],"DAP &lt; DMCE","DAP ≥ DMCE")</f>
        <v>DAP &lt; DMCE</v>
      </c>
      <c r="W4724" s="87" t="str">
        <f>IF(CENSO[[#This Row],[DAP (cm)]]&gt;200, "Superior", "Inferior")</f>
        <v>Inferior</v>
      </c>
      <c r="X4724" s="87" t="str">
        <f>VLOOKUP(CENSO[[#This Row],[NOME COMUM]],ESPECIES[],4,FALSE)</f>
        <v>Não</v>
      </c>
      <c r="Y4724" s="87" t="str">
        <f>IF(IFERROR(VLOOKUP(CENSO[[#This Row],[NOME COMUM]],COMERCIAIS[],2, FALSE), "Não") &lt;&gt; "Não", "Sim", "Não")</f>
        <v>Não</v>
      </c>
      <c r="Z4724" s="133">
        <f>CENSO[[#This Row],[g (m²)]]/SUM(AEEF[AEEF-UT])</f>
        <v>2.3530218221022364E-4</v>
      </c>
      <c r="AA4724" s="133">
        <f>CENSO[[#This Row],[v (m³)]]/SUM(AEEF[AEEF-UT])</f>
        <v>2.470672913207348E-3</v>
      </c>
    </row>
    <row r="4725" spans="1:27" ht="14">
      <c r="A4725" s="86">
        <v>1</v>
      </c>
      <c r="B4725" s="86">
        <v>2</v>
      </c>
      <c r="C4725" s="63">
        <v>129</v>
      </c>
      <c r="D4725" s="63">
        <v>4725</v>
      </c>
      <c r="E4725" s="63" t="str">
        <f>VLOOKUP(CENSO[[#This Row],[NOME COMUM]],ESPECIES[],2,FALSE)</f>
        <v>Apuleia leiocarpa (Vogel) J.F.Macbr.</v>
      </c>
      <c r="F4725" s="64" t="s">
        <v>51</v>
      </c>
      <c r="G4725" s="64">
        <v>243</v>
      </c>
      <c r="H4725" s="97">
        <f>CENSO[[#This Row],[CAP (cm)]]/PI()</f>
        <v>77.349302342661133</v>
      </c>
      <c r="I4725" s="64">
        <v>22</v>
      </c>
      <c r="J4725" s="96">
        <f>(PI()*(CENSO[[#This Row],[DAP (cm)]]^2))/40000</f>
        <v>0.46989701173166643</v>
      </c>
      <c r="K4725" s="96">
        <f>CENSO[[#This Row],[g (m²)]]*CENSO[[#This Row],[H (m)]]*0.7</f>
        <v>7.2364139806676624</v>
      </c>
      <c r="L4725" s="64">
        <v>1</v>
      </c>
      <c r="M4725" s="65">
        <v>367224.4</v>
      </c>
      <c r="N4725" s="87">
        <v>9702926.3000000007</v>
      </c>
      <c r="O4725" s="87" t="s">
        <v>1228</v>
      </c>
      <c r="P4725" s="87" t="str">
        <f>VLOOKUP(CENSO[[#This Row],[DAP (cm)]],CD[],2,TRUE)</f>
        <v>TORA</v>
      </c>
      <c r="Q4725" s="87" t="str">
        <f>VLOOKUP(CENSO[[#This Row],[DAP (cm)]],DD[],2,TRUE)</f>
        <v>70├ 80</v>
      </c>
      <c r="R4725" s="87" t="str" cm="1">
        <f t="array" ref="R4725">INDEX(_xlfn.TEXTSPLIT(CENSO[[#This Row],[NOME CIENTIFICO]]," "),1)</f>
        <v>Apuleia</v>
      </c>
      <c r="S4725" s="98" t="s">
        <v>1004</v>
      </c>
      <c r="T4725" s="87">
        <f>_xlfn.MINIFS(CENSO[DAP (cm)],CENSO[NOME CIENTIFICO],CENSO[[#This Row],[NOME CIENTIFICO]])</f>
        <v>39.788735772973837</v>
      </c>
      <c r="U47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25" s="87" t="str">
        <f>IF(CENSO[[#This Row],[DAP (cm)]]&lt;CENSO[[#This Row],[DMCE (cm)]],"DAP &lt; DMCE","DAP ≥ DMCE")</f>
        <v>DAP ≥ DMCE</v>
      </c>
      <c r="W4725" s="87" t="str">
        <f>IF(CENSO[[#This Row],[DAP (cm)]]&gt;200, "Superior", "Inferior")</f>
        <v>Inferior</v>
      </c>
      <c r="X4725" s="87" t="str">
        <f>VLOOKUP(CENSO[[#This Row],[NOME COMUM]],ESPECIES[],4,FALSE)</f>
        <v>Não</v>
      </c>
      <c r="Y4725" s="87" t="str">
        <f>IF(IFERROR(VLOOKUP(CENSO[[#This Row],[NOME COMUM]],COMERCIAIS[],2, FALSE), "Não") &lt;&gt; "Não", "Sim", "Não")</f>
        <v>Sim</v>
      </c>
      <c r="Z4725" s="133">
        <f>CENSO[[#This Row],[g (m²)]]/SUM(AEEF[AEEF-UT])</f>
        <v>8.2215139392494054E-4</v>
      </c>
      <c r="AA4725" s="133">
        <f>CENSO[[#This Row],[v (m³)]]/SUM(AEEF[AEEF-UT])</f>
        <v>1.2661131466444084E-2</v>
      </c>
    </row>
    <row r="4726" spans="1:27" ht="14">
      <c r="A4726" s="86">
        <v>1</v>
      </c>
      <c r="B4726" s="86">
        <v>2</v>
      </c>
      <c r="C4726" s="63">
        <v>129</v>
      </c>
      <c r="D4726" s="63">
        <v>4726</v>
      </c>
      <c r="E4726" s="63" t="str">
        <f>VLOOKUP(CENSO[[#This Row],[NOME COMUM]],ESPECIES[],2,FALSE)</f>
        <v>Couratari guianensis Aubl.</v>
      </c>
      <c r="F4726" s="64" t="s">
        <v>6</v>
      </c>
      <c r="G4726" s="64">
        <v>142</v>
      </c>
      <c r="H4726" s="97">
        <f>CENSO[[#This Row],[CAP (cm)]]/PI()</f>
        <v>45.200003838098276</v>
      </c>
      <c r="I4726" s="64">
        <v>15</v>
      </c>
      <c r="J4726" s="96">
        <f>(PI()*(CENSO[[#This Row],[DAP (cm)]]^2))/40000</f>
        <v>0.16046001362524887</v>
      </c>
      <c r="K4726" s="96">
        <f>CENSO[[#This Row],[g (m²)]]*CENSO[[#This Row],[H (m)]]*0.7</f>
        <v>1.6848301430651129</v>
      </c>
      <c r="L4726" s="64">
        <v>1</v>
      </c>
      <c r="M4726" s="65">
        <v>367204.2</v>
      </c>
      <c r="N4726" s="87">
        <v>9702902.5999999903</v>
      </c>
      <c r="O4726" s="98" t="s">
        <v>1225</v>
      </c>
      <c r="P4726" s="87" t="str">
        <f>VLOOKUP(CENSO[[#This Row],[DAP (cm)]],CD[],2,TRUE)</f>
        <v>TORETE</v>
      </c>
      <c r="Q4726" s="87" t="str">
        <f>VLOOKUP(CENSO[[#This Row],[DAP (cm)]],DD[],2,TRUE)</f>
        <v>40├ 50</v>
      </c>
      <c r="R4726" s="87" t="str" cm="1">
        <f t="array" ref="R4726">INDEX(_xlfn.TEXTSPLIT(CENSO[[#This Row],[NOME CIENTIFICO]]," "),1)</f>
        <v>Couratari</v>
      </c>
      <c r="S4726" s="98" t="s">
        <v>1004</v>
      </c>
      <c r="T4726" s="87">
        <f>_xlfn.MINIFS(CENSO[DAP (cm)],CENSO[NOME CIENTIFICO],CENSO[[#This Row],[NOME CIENTIFICO]])</f>
        <v>38.833806114422465</v>
      </c>
      <c r="U47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26" s="87" t="str">
        <f>IF(CENSO[[#This Row],[DAP (cm)]]&lt;CENSO[[#This Row],[DMCE (cm)]],"DAP &lt; DMCE","DAP ≥ DMCE")</f>
        <v>DAP &lt; DMCE</v>
      </c>
      <c r="W4726" s="87" t="str">
        <f>IF(CENSO[[#This Row],[DAP (cm)]]&gt;200, "Superior", "Inferior")</f>
        <v>Inferior</v>
      </c>
      <c r="X4726" s="87" t="str">
        <f>VLOOKUP(CENSO[[#This Row],[NOME COMUM]],ESPECIES[],4,FALSE)</f>
        <v>Não</v>
      </c>
      <c r="Y4726" s="87" t="str">
        <f>IF(IFERROR(VLOOKUP(CENSO[[#This Row],[NOME COMUM]],COMERCIAIS[],2, FALSE), "Não") &lt;&gt; "Não", "Sim", "Não")</f>
        <v>Sim</v>
      </c>
      <c r="Z4726" s="133">
        <f>CENSO[[#This Row],[g (m²)]]/SUM(AEEF[AEEF-UT])</f>
        <v>2.8074752675070699E-4</v>
      </c>
      <c r="AA4726" s="133">
        <f>CENSO[[#This Row],[v (m³)]]/SUM(AEEF[AEEF-UT])</f>
        <v>2.9478490308824231E-3</v>
      </c>
    </row>
    <row r="4727" spans="1:27" ht="14">
      <c r="A4727" s="86">
        <v>1</v>
      </c>
      <c r="B4727" s="86">
        <v>2</v>
      </c>
      <c r="C4727" s="63">
        <v>129</v>
      </c>
      <c r="D4727" s="63">
        <v>4727</v>
      </c>
      <c r="E4727" s="63" t="str">
        <f>VLOOKUP(CENSO[[#This Row],[NOME COMUM]],ESPECIES[],2,FALSE)</f>
        <v>Tachigali myrmecophila Ducke</v>
      </c>
      <c r="F4727" s="64" t="s">
        <v>14</v>
      </c>
      <c r="G4727" s="64">
        <v>208</v>
      </c>
      <c r="H4727" s="97">
        <f>CENSO[[#This Row],[CAP (cm)]]/PI()</f>
        <v>66.208456326228458</v>
      </c>
      <c r="I4727" s="64">
        <v>14</v>
      </c>
      <c r="J4727" s="96">
        <f>(PI()*(CENSO[[#This Row],[DAP (cm)]]^2))/40000</f>
        <v>0.34428397289638796</v>
      </c>
      <c r="K4727" s="96">
        <f>CENSO[[#This Row],[g (m²)]]*CENSO[[#This Row],[H (m)]]*0.7</f>
        <v>3.373982934384602</v>
      </c>
      <c r="L4727" s="64">
        <v>1</v>
      </c>
      <c r="M4727" s="65">
        <v>367178.299999999</v>
      </c>
      <c r="N4727" s="87">
        <v>9702848.5999999903</v>
      </c>
      <c r="O4727" s="87" t="s">
        <v>1228</v>
      </c>
      <c r="P4727" s="87" t="str">
        <f>VLOOKUP(CENSO[[#This Row],[DAP (cm)]],CD[],2,TRUE)</f>
        <v>TORA</v>
      </c>
      <c r="Q4727" s="87" t="str">
        <f>VLOOKUP(CENSO[[#This Row],[DAP (cm)]],DD[],2,TRUE)</f>
        <v>60├ 70</v>
      </c>
      <c r="R4727" s="87" t="str" cm="1">
        <f t="array" ref="R4727">INDEX(_xlfn.TEXTSPLIT(CENSO[[#This Row],[NOME CIENTIFICO]]," "),1)</f>
        <v>Tachigali</v>
      </c>
      <c r="S4727" s="98" t="s">
        <v>1004</v>
      </c>
      <c r="T4727" s="87">
        <f>_xlfn.MINIFS(CENSO[DAP (cm)],CENSO[NOME CIENTIFICO],CENSO[[#This Row],[NOME CIENTIFICO]])</f>
        <v>39.152116000606256</v>
      </c>
      <c r="U47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27" s="87" t="str">
        <f>IF(CENSO[[#This Row],[DAP (cm)]]&lt;CENSO[[#This Row],[DMCE (cm)]],"DAP &lt; DMCE","DAP ≥ DMCE")</f>
        <v>DAP ≥ DMCE</v>
      </c>
      <c r="W4727" s="87" t="str">
        <f>IF(CENSO[[#This Row],[DAP (cm)]]&gt;200, "Superior", "Inferior")</f>
        <v>Inferior</v>
      </c>
      <c r="X4727" s="87" t="str">
        <f>VLOOKUP(CENSO[[#This Row],[NOME COMUM]],ESPECIES[],4,FALSE)</f>
        <v>Não</v>
      </c>
      <c r="Y4727" s="87" t="str">
        <f>IF(IFERROR(VLOOKUP(CENSO[[#This Row],[NOME COMUM]],COMERCIAIS[],2, FALSE), "Não") &lt;&gt; "Não", "Sim", "Não")</f>
        <v>Sim</v>
      </c>
      <c r="Z4727" s="133">
        <f>CENSO[[#This Row],[g (m²)]]/SUM(AEEF[AEEF-UT])</f>
        <v>6.023735864581724E-4</v>
      </c>
      <c r="AA4727" s="133">
        <f>CENSO[[#This Row],[v (m³)]]/SUM(AEEF[AEEF-UT])</f>
        <v>5.9032611472900889E-3</v>
      </c>
    </row>
    <row r="4728" spans="1:27" ht="14">
      <c r="A4728" s="86">
        <v>1</v>
      </c>
      <c r="B4728" s="86">
        <v>2</v>
      </c>
      <c r="C4728" s="63">
        <v>129</v>
      </c>
      <c r="D4728" s="63">
        <v>4728</v>
      </c>
      <c r="E4728" s="63" t="str">
        <f>VLOOKUP(CENSO[[#This Row],[NOME COMUM]],ESPECIES[],2,FALSE)</f>
        <v>Bertholletia excelsa Humb. &amp; Bonpl.</v>
      </c>
      <c r="F4728" s="64" t="s">
        <v>37</v>
      </c>
      <c r="G4728" s="64">
        <v>460</v>
      </c>
      <c r="H4728" s="97">
        <f>CENSO[[#This Row],[CAP (cm)]]/PI()</f>
        <v>146.42254764454373</v>
      </c>
      <c r="I4728" s="64">
        <v>23</v>
      </c>
      <c r="J4728" s="96">
        <f>(PI()*(CENSO[[#This Row],[DAP (cm)]]^2))/40000</f>
        <v>1.6838592979122531</v>
      </c>
      <c r="K4728" s="96">
        <f>CENSO[[#This Row],[g (m²)]]*CENSO[[#This Row],[H (m)]]*0.7</f>
        <v>27.110134696387277</v>
      </c>
      <c r="L4728" s="64">
        <v>1</v>
      </c>
      <c r="M4728" s="65">
        <v>367171.9</v>
      </c>
      <c r="N4728" s="87">
        <v>9702840.5999999903</v>
      </c>
      <c r="O4728" s="87" t="s">
        <v>424</v>
      </c>
      <c r="P4728" s="87" t="str">
        <f>VLOOKUP(CENSO[[#This Row],[DAP (cm)]],CD[],2,TRUE)</f>
        <v>TORA</v>
      </c>
      <c r="Q4728" s="87" t="str">
        <f>VLOOKUP(CENSO[[#This Row],[DAP (cm)]],DD[],2,TRUE)</f>
        <v>140├ 150</v>
      </c>
      <c r="R4728" s="87" t="str" cm="1">
        <f t="array" ref="R4728">INDEX(_xlfn.TEXTSPLIT(CENSO[[#This Row],[NOME CIENTIFICO]]," "),1)</f>
        <v>Bertholletia</v>
      </c>
      <c r="S4728" s="98" t="s">
        <v>1004</v>
      </c>
      <c r="T4728" s="87">
        <f>_xlfn.MINIFS(CENSO[DAP (cm)],CENSO[NOME CIENTIFICO],CENSO[[#This Row],[NOME CIENTIFICO]])</f>
        <v>41.38028520389279</v>
      </c>
      <c r="U47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728" s="87" t="str">
        <f>IF(CENSO[[#This Row],[DAP (cm)]]&lt;CENSO[[#This Row],[DMCE (cm)]],"DAP &lt; DMCE","DAP ≥ DMCE")</f>
        <v>DAP ≥ DMCE</v>
      </c>
      <c r="W4728" s="87" t="str">
        <f>IF(CENSO[[#This Row],[DAP (cm)]]&gt;200, "Superior", "Inferior")</f>
        <v>Inferior</v>
      </c>
      <c r="X4728" s="87" t="str">
        <f>VLOOKUP(CENSO[[#This Row],[NOME COMUM]],ESPECIES[],4,FALSE)</f>
        <v>Protegida</v>
      </c>
      <c r="Y4728" s="87" t="str">
        <f>IF(IFERROR(VLOOKUP(CENSO[[#This Row],[NOME COMUM]],COMERCIAIS[],2, FALSE), "Não") &lt;&gt; "Não", "Sim", "Não")</f>
        <v>Não</v>
      </c>
      <c r="Z4728" s="133">
        <f>CENSO[[#This Row],[g (m²)]]/SUM(AEEF[AEEF-UT])</f>
        <v>2.9461503997445758E-3</v>
      </c>
      <c r="AA4728" s="133">
        <f>CENSO[[#This Row],[v (m³)]]/SUM(AEEF[AEEF-UT])</f>
        <v>4.7433021435887672E-2</v>
      </c>
    </row>
    <row r="4729" spans="1:27" ht="14">
      <c r="A4729" s="86">
        <v>1</v>
      </c>
      <c r="B4729" s="86">
        <v>2</v>
      </c>
      <c r="C4729" s="63">
        <v>129</v>
      </c>
      <c r="D4729" s="63">
        <v>4729</v>
      </c>
      <c r="E4729" s="63" t="str">
        <f>VLOOKUP(CENSO[[#This Row],[NOME COMUM]],ESPECIES[],2,FALSE)</f>
        <v>Piptadenia suaveolens Miq.</v>
      </c>
      <c r="F4729" s="64" t="s">
        <v>22</v>
      </c>
      <c r="G4729" s="64">
        <v>200</v>
      </c>
      <c r="H4729" s="97">
        <f>CENSO[[#This Row],[CAP (cm)]]/PI()</f>
        <v>63.661977236758133</v>
      </c>
      <c r="I4729" s="64">
        <v>15</v>
      </c>
      <c r="J4729" s="96">
        <f>(PI()*(CENSO[[#This Row],[DAP (cm)]]^2))/40000</f>
        <v>0.31830988618379064</v>
      </c>
      <c r="K4729" s="96">
        <f>CENSO[[#This Row],[g (m²)]]*CENSO[[#This Row],[H (m)]]*0.7</f>
        <v>3.3422538049298014</v>
      </c>
      <c r="L4729" s="64">
        <v>1</v>
      </c>
      <c r="M4729" s="65">
        <v>367201.7</v>
      </c>
      <c r="N4729" s="87">
        <v>9702826.5</v>
      </c>
      <c r="O4729" s="87" t="s">
        <v>1228</v>
      </c>
      <c r="P4729" s="87" t="str">
        <f>VLOOKUP(CENSO[[#This Row],[DAP (cm)]],CD[],2,TRUE)</f>
        <v>TORA</v>
      </c>
      <c r="Q4729" s="87" t="str">
        <f>VLOOKUP(CENSO[[#This Row],[DAP (cm)]],DD[],2,TRUE)</f>
        <v>60├ 70</v>
      </c>
      <c r="R4729" s="87" t="str" cm="1">
        <f t="array" ref="R4729">INDEX(_xlfn.TEXTSPLIT(CENSO[[#This Row],[NOME CIENTIFICO]]," "),1)</f>
        <v>Piptadenia</v>
      </c>
      <c r="S4729" s="98" t="s">
        <v>1004</v>
      </c>
      <c r="T4729" s="87">
        <f>_xlfn.MINIFS(CENSO[DAP (cm)],CENSO[NOME CIENTIFICO],CENSO[[#This Row],[NOME CIENTIFICO]])</f>
        <v>39.788735772973837</v>
      </c>
      <c r="U47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29" s="87" t="str">
        <f>IF(CENSO[[#This Row],[DAP (cm)]]&lt;CENSO[[#This Row],[DMCE (cm)]],"DAP &lt; DMCE","DAP ≥ DMCE")</f>
        <v>DAP ≥ DMCE</v>
      </c>
      <c r="W4729" s="87" t="str">
        <f>IF(CENSO[[#This Row],[DAP (cm)]]&gt;200, "Superior", "Inferior")</f>
        <v>Inferior</v>
      </c>
      <c r="X4729" s="87" t="str">
        <f>VLOOKUP(CENSO[[#This Row],[NOME COMUM]],ESPECIES[],4,FALSE)</f>
        <v>Não</v>
      </c>
      <c r="Y4729" s="87" t="str">
        <f>IF(IFERROR(VLOOKUP(CENSO[[#This Row],[NOME COMUM]],COMERCIAIS[],2, FALSE), "Não") &lt;&gt; "Não", "Sim", "Não")</f>
        <v>Sim</v>
      </c>
      <c r="Z4729" s="133">
        <f>CENSO[[#This Row],[g (m²)]]/SUM(AEEF[AEEF-UT])</f>
        <v>5.5692824191768894E-4</v>
      </c>
      <c r="AA4729" s="133">
        <f>CENSO[[#This Row],[v (m³)]]/SUM(AEEF[AEEF-UT])</f>
        <v>5.847746540135733E-3</v>
      </c>
    </row>
    <row r="4730" spans="1:27" ht="14">
      <c r="A4730" s="86">
        <v>1</v>
      </c>
      <c r="B4730" s="86">
        <v>2</v>
      </c>
      <c r="C4730" s="63">
        <v>129</v>
      </c>
      <c r="D4730" s="63">
        <v>4730</v>
      </c>
      <c r="E4730" s="63" t="str">
        <f>VLOOKUP(CENSO[[#This Row],[NOME COMUM]],ESPECIES[],2,FALSE)</f>
        <v>Piptadenia suaveolens Miq.</v>
      </c>
      <c r="F4730" s="64" t="s">
        <v>22</v>
      </c>
      <c r="G4730" s="64">
        <v>235</v>
      </c>
      <c r="H4730" s="97">
        <f>CENSO[[#This Row],[CAP (cm)]]/PI()</f>
        <v>74.802823253190809</v>
      </c>
      <c r="I4730" s="64">
        <v>18</v>
      </c>
      <c r="J4730" s="96">
        <f>(PI()*(CENSO[[#This Row],[DAP (cm)]]^2))/40000</f>
        <v>0.43946658661249605</v>
      </c>
      <c r="K4730" s="96">
        <f>CENSO[[#This Row],[g (m²)]]*CENSO[[#This Row],[H (m)]]*0.7</f>
        <v>5.5372789913174492</v>
      </c>
      <c r="L4730" s="64">
        <v>1</v>
      </c>
      <c r="M4730" s="65">
        <v>367155.299999999</v>
      </c>
      <c r="N4730" s="87">
        <v>9702813</v>
      </c>
      <c r="O4730" s="87" t="s">
        <v>1228</v>
      </c>
      <c r="P4730" s="87" t="str">
        <f>VLOOKUP(CENSO[[#This Row],[DAP (cm)]],CD[],2,TRUE)</f>
        <v>TORA</v>
      </c>
      <c r="Q4730" s="87" t="str">
        <f>VLOOKUP(CENSO[[#This Row],[DAP (cm)]],DD[],2,TRUE)</f>
        <v>70├ 80</v>
      </c>
      <c r="R4730" s="87" t="str" cm="1">
        <f t="array" ref="R4730">INDEX(_xlfn.TEXTSPLIT(CENSO[[#This Row],[NOME CIENTIFICO]]," "),1)</f>
        <v>Piptadenia</v>
      </c>
      <c r="S4730" s="98" t="s">
        <v>1004</v>
      </c>
      <c r="T4730" s="87">
        <f>_xlfn.MINIFS(CENSO[DAP (cm)],CENSO[NOME CIENTIFICO],CENSO[[#This Row],[NOME CIENTIFICO]])</f>
        <v>39.788735772973837</v>
      </c>
      <c r="U47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30" s="87" t="str">
        <f>IF(CENSO[[#This Row],[DAP (cm)]]&lt;CENSO[[#This Row],[DMCE (cm)]],"DAP &lt; DMCE","DAP ≥ DMCE")</f>
        <v>DAP ≥ DMCE</v>
      </c>
      <c r="W4730" s="87" t="str">
        <f>IF(CENSO[[#This Row],[DAP (cm)]]&gt;200, "Superior", "Inferior")</f>
        <v>Inferior</v>
      </c>
      <c r="X4730" s="87" t="str">
        <f>VLOOKUP(CENSO[[#This Row],[NOME COMUM]],ESPECIES[],4,FALSE)</f>
        <v>Não</v>
      </c>
      <c r="Y4730" s="87" t="str">
        <f>IF(IFERROR(VLOOKUP(CENSO[[#This Row],[NOME COMUM]],COMERCIAIS[],2, FALSE), "Não") &lt;&gt; "Não", "Sim", "Não")</f>
        <v>Sim</v>
      </c>
      <c r="Z4730" s="133">
        <f>CENSO[[#This Row],[g (m²)]]/SUM(AEEF[AEEF-UT])</f>
        <v>7.6890905399760946E-4</v>
      </c>
      <c r="AA4730" s="133">
        <f>CENSO[[#This Row],[v (m³)]]/SUM(AEEF[AEEF-UT])</f>
        <v>9.6882540803698777E-3</v>
      </c>
    </row>
    <row r="4731" spans="1:27" ht="14">
      <c r="A4731" s="86">
        <v>1</v>
      </c>
      <c r="B4731" s="86">
        <v>2</v>
      </c>
      <c r="C4731" s="63">
        <v>129</v>
      </c>
      <c r="D4731" s="63">
        <v>4731</v>
      </c>
      <c r="E4731" s="63" t="str">
        <f>VLOOKUP(CENSO[[#This Row],[NOME COMUM]],ESPECIES[],2,FALSE)</f>
        <v>Mezilaurus Itauba (Meisn.) Taub. ex Mez</v>
      </c>
      <c r="F4731" s="64" t="s">
        <v>8</v>
      </c>
      <c r="G4731" s="64">
        <v>276</v>
      </c>
      <c r="H4731" s="97">
        <f>CENSO[[#This Row],[CAP (cm)]]/PI()</f>
        <v>87.853528586726227</v>
      </c>
      <c r="I4731" s="64">
        <v>20</v>
      </c>
      <c r="J4731" s="96">
        <f>(PI()*(CENSO[[#This Row],[DAP (cm)]]^2))/40000</f>
        <v>0.60618934724841089</v>
      </c>
      <c r="K4731" s="96">
        <f>CENSO[[#This Row],[g (m²)]]*CENSO[[#This Row],[H (m)]]*0.7</f>
        <v>8.4866508614777523</v>
      </c>
      <c r="L4731" s="64">
        <v>1</v>
      </c>
      <c r="M4731" s="65">
        <v>367127.799999999</v>
      </c>
      <c r="N4731" s="87">
        <v>9702674.0999999903</v>
      </c>
      <c r="O4731" s="87" t="s">
        <v>1227</v>
      </c>
      <c r="P4731" s="87" t="str">
        <f>VLOOKUP(CENSO[[#This Row],[DAP (cm)]],CD[],2,TRUE)</f>
        <v>TORA</v>
      </c>
      <c r="Q4731" s="87" t="str">
        <f>VLOOKUP(CENSO[[#This Row],[DAP (cm)]],DD[],2,TRUE)</f>
        <v>80├ 90</v>
      </c>
      <c r="R4731" s="87" t="str" cm="1">
        <f t="array" ref="R4731">INDEX(_xlfn.TEXTSPLIT(CENSO[[#This Row],[NOME CIENTIFICO]]," "),1)</f>
        <v>Mezilaurus</v>
      </c>
      <c r="S4731" s="98" t="s">
        <v>1004</v>
      </c>
      <c r="T4731" s="87">
        <f>_xlfn.MINIFS(CENSO[DAP (cm)],CENSO[NOME CIENTIFICO],CENSO[[#This Row],[NOME CIENTIFICO]])</f>
        <v>41.38028520389279</v>
      </c>
      <c r="U47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731" s="87" t="str">
        <f>IF(CENSO[[#This Row],[DAP (cm)]]&lt;CENSO[[#This Row],[DMCE (cm)]],"DAP &lt; DMCE","DAP ≥ DMCE")</f>
        <v>DAP ≥ DMCE</v>
      </c>
      <c r="W4731" s="87" t="str">
        <f>IF(CENSO[[#This Row],[DAP (cm)]]&gt;200, "Superior", "Inferior")</f>
        <v>Inferior</v>
      </c>
      <c r="X4731" s="87" t="str">
        <f>VLOOKUP(CENSO[[#This Row],[NOME COMUM]],ESPECIES[],4,FALSE)</f>
        <v>Não</v>
      </c>
      <c r="Y4731" s="87" t="str">
        <f>IF(IFERROR(VLOOKUP(CENSO[[#This Row],[NOME COMUM]],COMERCIAIS[],2, FALSE), "Não") &lt;&gt; "Não", "Sim", "Não")</f>
        <v>Não</v>
      </c>
      <c r="Z4731" s="133">
        <f>CENSO[[#This Row],[g (m²)]]/SUM(AEEF[AEEF-UT])</f>
        <v>1.0606141439080468E-3</v>
      </c>
      <c r="AA4731" s="133">
        <f>CENSO[[#This Row],[v (m³)]]/SUM(AEEF[AEEF-UT])</f>
        <v>1.4848598014712656E-2</v>
      </c>
    </row>
    <row r="4732" spans="1:27" ht="14">
      <c r="A4732" s="86">
        <v>1</v>
      </c>
      <c r="B4732" s="86">
        <v>2</v>
      </c>
      <c r="C4732" s="63">
        <v>129</v>
      </c>
      <c r="D4732" s="63">
        <v>4732</v>
      </c>
      <c r="E4732" s="63" t="str">
        <f>VLOOKUP(CENSO[[#This Row],[NOME COMUM]],ESPECIES[],2,FALSE)</f>
        <v>Bertholletia excelsa Humb. &amp; Bonpl.</v>
      </c>
      <c r="F4732" s="64" t="s">
        <v>37</v>
      </c>
      <c r="G4732" s="64">
        <v>300</v>
      </c>
      <c r="H4732" s="97">
        <f>CENSO[[#This Row],[CAP (cm)]]/PI()</f>
        <v>95.4929658551372</v>
      </c>
      <c r="I4732" s="64">
        <v>22</v>
      </c>
      <c r="J4732" s="96">
        <f>(PI()*(CENSO[[#This Row],[DAP (cm)]]^2))/40000</f>
        <v>0.7161972439135289</v>
      </c>
      <c r="K4732" s="96">
        <f>CENSO[[#This Row],[g (m²)]]*CENSO[[#This Row],[H (m)]]*0.7</f>
        <v>11.029437556268345</v>
      </c>
      <c r="L4732" s="64">
        <v>1</v>
      </c>
      <c r="M4732" s="65">
        <v>367125.5</v>
      </c>
      <c r="N4732" s="87">
        <v>9702669.6999999899</v>
      </c>
      <c r="O4732" s="87" t="s">
        <v>424</v>
      </c>
      <c r="P4732" s="87" t="str">
        <f>VLOOKUP(CENSO[[#This Row],[DAP (cm)]],CD[],2,TRUE)</f>
        <v>TORA</v>
      </c>
      <c r="Q4732" s="87" t="str">
        <f>VLOOKUP(CENSO[[#This Row],[DAP (cm)]],DD[],2,TRUE)</f>
        <v>90├ 100</v>
      </c>
      <c r="R4732" s="87" t="str" cm="1">
        <f t="array" ref="R4732">INDEX(_xlfn.TEXTSPLIT(CENSO[[#This Row],[NOME CIENTIFICO]]," "),1)</f>
        <v>Bertholletia</v>
      </c>
      <c r="S4732" s="98" t="s">
        <v>1004</v>
      </c>
      <c r="T4732" s="87">
        <f>_xlfn.MINIFS(CENSO[DAP (cm)],CENSO[NOME CIENTIFICO],CENSO[[#This Row],[NOME CIENTIFICO]])</f>
        <v>41.38028520389279</v>
      </c>
      <c r="U47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732" s="87" t="str">
        <f>IF(CENSO[[#This Row],[DAP (cm)]]&lt;CENSO[[#This Row],[DMCE (cm)]],"DAP &lt; DMCE","DAP ≥ DMCE")</f>
        <v>DAP ≥ DMCE</v>
      </c>
      <c r="W4732" s="87" t="str">
        <f>IF(CENSO[[#This Row],[DAP (cm)]]&gt;200, "Superior", "Inferior")</f>
        <v>Inferior</v>
      </c>
      <c r="X4732" s="87" t="str">
        <f>VLOOKUP(CENSO[[#This Row],[NOME COMUM]],ESPECIES[],4,FALSE)</f>
        <v>Protegida</v>
      </c>
      <c r="Y4732" s="87" t="str">
        <f>IF(IFERROR(VLOOKUP(CENSO[[#This Row],[NOME COMUM]],COMERCIAIS[],2, FALSE), "Não") &lt;&gt; "Não", "Sim", "Não")</f>
        <v>Não</v>
      </c>
      <c r="Z4732" s="133">
        <f>CENSO[[#This Row],[g (m²)]]/SUM(AEEF[AEEF-UT])</f>
        <v>1.2530885443148001E-3</v>
      </c>
      <c r="AA4732" s="133">
        <f>CENSO[[#This Row],[v (m³)]]/SUM(AEEF[AEEF-UT])</f>
        <v>1.929756358244792E-2</v>
      </c>
    </row>
    <row r="4733" spans="1:27" ht="14">
      <c r="A4733" s="86">
        <v>1</v>
      </c>
      <c r="B4733" s="86">
        <v>2</v>
      </c>
      <c r="C4733" s="63">
        <v>129</v>
      </c>
      <c r="D4733" s="63">
        <v>4733</v>
      </c>
      <c r="E4733" s="63" t="str">
        <f>VLOOKUP(CENSO[[#This Row],[NOME COMUM]],ESPECIES[],2,FALSE)</f>
        <v>Dipteryx odorata (Aubl.) Willd.</v>
      </c>
      <c r="F4733" s="64" t="s">
        <v>4</v>
      </c>
      <c r="G4733" s="64">
        <v>230</v>
      </c>
      <c r="H4733" s="97">
        <f>CENSO[[#This Row],[CAP (cm)]]/PI()</f>
        <v>73.211273822271863</v>
      </c>
      <c r="I4733" s="64">
        <v>19</v>
      </c>
      <c r="J4733" s="96">
        <f>(PI()*(CENSO[[#This Row],[DAP (cm)]]^2))/40000</f>
        <v>0.42096482447806327</v>
      </c>
      <c r="K4733" s="96">
        <f>CENSO[[#This Row],[g (m²)]]*CENSO[[#This Row],[H (m)]]*0.7</f>
        <v>5.5988321655582407</v>
      </c>
      <c r="L4733" s="64">
        <v>1</v>
      </c>
      <c r="M4733" s="65">
        <v>367104.9</v>
      </c>
      <c r="N4733" s="87">
        <v>9702664.4000000004</v>
      </c>
      <c r="O4733" s="98" t="s">
        <v>1225</v>
      </c>
      <c r="P4733" s="87" t="str">
        <f>VLOOKUP(CENSO[[#This Row],[DAP (cm)]],CD[],2,TRUE)</f>
        <v>TORA</v>
      </c>
      <c r="Q4733" s="87" t="str">
        <f>VLOOKUP(CENSO[[#This Row],[DAP (cm)]],DD[],2,TRUE)</f>
        <v>70├ 80</v>
      </c>
      <c r="R4733" s="87" t="str" cm="1">
        <f t="array" ref="R4733">INDEX(_xlfn.TEXTSPLIT(CENSO[[#This Row],[NOME CIENTIFICO]]," "),1)</f>
        <v>Dipteryx</v>
      </c>
      <c r="S4733" s="98" t="s">
        <v>1004</v>
      </c>
      <c r="T4733" s="87">
        <f>_xlfn.MINIFS(CENSO[DAP (cm)],CENSO[NOME CIENTIFICO],CENSO[[#This Row],[NOME CIENTIFICO]])</f>
        <v>39.152116000606256</v>
      </c>
      <c r="U47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80</v>
      </c>
      <c r="V4733" s="87" t="str">
        <f>IF(CENSO[[#This Row],[DAP (cm)]]&lt;CENSO[[#This Row],[DMCE (cm)]],"DAP &lt; DMCE","DAP ≥ DMCE")</f>
        <v>DAP &lt; DMCE</v>
      </c>
      <c r="W4733" s="87" t="str">
        <f>IF(CENSO[[#This Row],[DAP (cm)]]&gt;200, "Superior", "Inferior")</f>
        <v>Inferior</v>
      </c>
      <c r="X4733" s="87" t="str">
        <f>VLOOKUP(CENSO[[#This Row],[NOME COMUM]],ESPECIES[],4,FALSE)</f>
        <v>Vulneravel</v>
      </c>
      <c r="Y4733" s="87" t="str">
        <f>IF(IFERROR(VLOOKUP(CENSO[[#This Row],[NOME COMUM]],COMERCIAIS[],2, FALSE), "Não") &lt;&gt; "Não", "Sim", "Não")</f>
        <v>Sim</v>
      </c>
      <c r="Z4733" s="133">
        <f>CENSO[[#This Row],[g (m²)]]/SUM(AEEF[AEEF-UT])</f>
        <v>7.3653759993614395E-4</v>
      </c>
      <c r="AA4733" s="133">
        <f>CENSO[[#This Row],[v (m³)]]/SUM(AEEF[AEEF-UT])</f>
        <v>9.7959500791507132E-3</v>
      </c>
    </row>
    <row r="4734" spans="1:27" ht="14">
      <c r="A4734" s="86">
        <v>1</v>
      </c>
      <c r="B4734" s="86">
        <v>2</v>
      </c>
      <c r="C4734" s="63">
        <v>129</v>
      </c>
      <c r="D4734" s="63">
        <v>4734</v>
      </c>
      <c r="E4734" s="63" t="str">
        <f>VLOOKUP(CENSO[[#This Row],[NOME COMUM]],ESPECIES[],2,FALSE)</f>
        <v>Virola sebifera Aubl.</v>
      </c>
      <c r="F4734" s="64" t="s">
        <v>18</v>
      </c>
      <c r="G4734" s="64">
        <v>200</v>
      </c>
      <c r="H4734" s="97">
        <f>CENSO[[#This Row],[CAP (cm)]]/PI()</f>
        <v>63.661977236758133</v>
      </c>
      <c r="I4734" s="64">
        <v>19</v>
      </c>
      <c r="J4734" s="96">
        <f>(PI()*(CENSO[[#This Row],[DAP (cm)]]^2))/40000</f>
        <v>0.31830988618379064</v>
      </c>
      <c r="K4734" s="96">
        <f>CENSO[[#This Row],[g (m²)]]*CENSO[[#This Row],[H (m)]]*0.7</f>
        <v>4.233521486244415</v>
      </c>
      <c r="L4734" s="64">
        <v>1</v>
      </c>
      <c r="M4734" s="65">
        <v>367057</v>
      </c>
      <c r="N4734" s="87">
        <v>9702540.0999999903</v>
      </c>
      <c r="O4734" s="87" t="s">
        <v>1227</v>
      </c>
      <c r="P4734" s="87" t="str">
        <f>VLOOKUP(CENSO[[#This Row],[DAP (cm)]],CD[],2,TRUE)</f>
        <v>TORA</v>
      </c>
      <c r="Q4734" s="87" t="str">
        <f>VLOOKUP(CENSO[[#This Row],[DAP (cm)]],DD[],2,TRUE)</f>
        <v>60├ 70</v>
      </c>
      <c r="R4734" s="87" t="str" cm="1">
        <f t="array" ref="R4734">INDEX(_xlfn.TEXTSPLIT(CENSO[[#This Row],[NOME CIENTIFICO]]," "),1)</f>
        <v>Virola</v>
      </c>
      <c r="S4734" s="98" t="s">
        <v>1004</v>
      </c>
      <c r="T4734" s="87">
        <f>_xlfn.MINIFS(CENSO[DAP (cm)],CENSO[NOME CIENTIFICO],CENSO[[#This Row],[NOME CIENTIFICO]])</f>
        <v>38.197186342054884</v>
      </c>
      <c r="U47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34" s="87" t="str">
        <f>IF(CENSO[[#This Row],[DAP (cm)]]&lt;CENSO[[#This Row],[DMCE (cm)]],"DAP &lt; DMCE","DAP ≥ DMCE")</f>
        <v>DAP ≥ DMCE</v>
      </c>
      <c r="W4734" s="87" t="str">
        <f>IF(CENSO[[#This Row],[DAP (cm)]]&gt;200, "Superior", "Inferior")</f>
        <v>Inferior</v>
      </c>
      <c r="X4734" s="87" t="str">
        <f>VLOOKUP(CENSO[[#This Row],[NOME COMUM]],ESPECIES[],4,FALSE)</f>
        <v>Não</v>
      </c>
      <c r="Y4734" s="87" t="str">
        <f>IF(IFERROR(VLOOKUP(CENSO[[#This Row],[NOME COMUM]],COMERCIAIS[],2, FALSE), "Não") &lt;&gt; "Não", "Sim", "Não")</f>
        <v>Não</v>
      </c>
      <c r="Z4734" s="133">
        <f>CENSO[[#This Row],[g (m²)]]/SUM(AEEF[AEEF-UT])</f>
        <v>5.5692824191768894E-4</v>
      </c>
      <c r="AA4734" s="133">
        <f>CENSO[[#This Row],[v (m³)]]/SUM(AEEF[AEEF-UT])</f>
        <v>7.4071456175052626E-3</v>
      </c>
    </row>
    <row r="4735" spans="1:27" ht="14">
      <c r="A4735" s="86">
        <v>1</v>
      </c>
      <c r="B4735" s="86">
        <v>2</v>
      </c>
      <c r="C4735" s="63">
        <v>129</v>
      </c>
      <c r="D4735" s="63">
        <v>4735</v>
      </c>
      <c r="E4735" s="63" t="str">
        <f>VLOOKUP(CENSO[[#This Row],[NOME COMUM]],ESPECIES[],2,FALSE)</f>
        <v>Piptadenia suaveolens Miq.</v>
      </c>
      <c r="F4735" s="64" t="s">
        <v>22</v>
      </c>
      <c r="G4735" s="64">
        <v>160</v>
      </c>
      <c r="H4735" s="97">
        <f>CENSO[[#This Row],[CAP (cm)]]/PI()</f>
        <v>50.929581789406512</v>
      </c>
      <c r="I4735" s="64">
        <v>14</v>
      </c>
      <c r="J4735" s="96">
        <f>(PI()*(CENSO[[#This Row],[DAP (cm)]]^2))/40000</f>
        <v>0.20371832715762608</v>
      </c>
      <c r="K4735" s="96">
        <f>CENSO[[#This Row],[g (m²)]]*CENSO[[#This Row],[H (m)]]*0.7</f>
        <v>1.9964396061447354</v>
      </c>
      <c r="L4735" s="64">
        <v>1</v>
      </c>
      <c r="M4735" s="65">
        <v>367044.7</v>
      </c>
      <c r="N4735" s="87">
        <v>9702535.9000000004</v>
      </c>
      <c r="O4735" s="87" t="s">
        <v>1228</v>
      </c>
      <c r="P4735" s="87" t="str">
        <f>VLOOKUP(CENSO[[#This Row],[DAP (cm)]],CD[],2,TRUE)</f>
        <v>TORA</v>
      </c>
      <c r="Q4735" s="87" t="str">
        <f>VLOOKUP(CENSO[[#This Row],[DAP (cm)]],DD[],2,TRUE)</f>
        <v>50├ 60</v>
      </c>
      <c r="R4735" s="87" t="str" cm="1">
        <f t="array" ref="R4735">INDEX(_xlfn.TEXTSPLIT(CENSO[[#This Row],[NOME CIENTIFICO]]," "),1)</f>
        <v>Piptadenia</v>
      </c>
      <c r="S4735" s="98" t="s">
        <v>1004</v>
      </c>
      <c r="T4735" s="87">
        <f>_xlfn.MINIFS(CENSO[DAP (cm)],CENSO[NOME CIENTIFICO],CENSO[[#This Row],[NOME CIENTIFICO]])</f>
        <v>39.788735772973837</v>
      </c>
      <c r="U47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35" s="87" t="str">
        <f>IF(CENSO[[#This Row],[DAP (cm)]]&lt;CENSO[[#This Row],[DMCE (cm)]],"DAP &lt; DMCE","DAP ≥ DMCE")</f>
        <v>DAP ≥ DMCE</v>
      </c>
      <c r="W4735" s="87" t="str">
        <f>IF(CENSO[[#This Row],[DAP (cm)]]&gt;200, "Superior", "Inferior")</f>
        <v>Inferior</v>
      </c>
      <c r="X4735" s="87" t="str">
        <f>VLOOKUP(CENSO[[#This Row],[NOME COMUM]],ESPECIES[],4,FALSE)</f>
        <v>Não</v>
      </c>
      <c r="Y4735" s="87" t="str">
        <f>IF(IFERROR(VLOOKUP(CENSO[[#This Row],[NOME COMUM]],COMERCIAIS[],2, FALSE), "Não") &lt;&gt; "Não", "Sim", "Não")</f>
        <v>Sim</v>
      </c>
      <c r="Z4735" s="133">
        <f>CENSO[[#This Row],[g (m²)]]/SUM(AEEF[AEEF-UT])</f>
        <v>3.5643407482732108E-4</v>
      </c>
      <c r="AA4735" s="133">
        <f>CENSO[[#This Row],[v (m³)]]/SUM(AEEF[AEEF-UT])</f>
        <v>3.4930539333077461E-3</v>
      </c>
    </row>
    <row r="4736" spans="1:27" ht="14">
      <c r="A4736" s="86">
        <v>1</v>
      </c>
      <c r="B4736" s="86">
        <v>2</v>
      </c>
      <c r="C4736" s="63">
        <v>129</v>
      </c>
      <c r="D4736" s="63">
        <v>4736</v>
      </c>
      <c r="E4736" s="63" t="str">
        <f>VLOOKUP(CENSO[[#This Row],[NOME COMUM]],ESPECIES[],2,FALSE)</f>
        <v>Ceiba pentandra (L.) Gaertn.</v>
      </c>
      <c r="F4736" s="64" t="s">
        <v>28</v>
      </c>
      <c r="G4736" s="64">
        <v>310</v>
      </c>
      <c r="H4736" s="97">
        <f>CENSO[[#This Row],[CAP (cm)]]/PI()</f>
        <v>98.676064716975105</v>
      </c>
      <c r="I4736" s="64">
        <v>18</v>
      </c>
      <c r="J4736" s="96">
        <f>(PI()*(CENSO[[#This Row],[DAP (cm)]]^2))/40000</f>
        <v>0.7647395015565569</v>
      </c>
      <c r="K4736" s="96">
        <f>CENSO[[#This Row],[g (m²)]]*CENSO[[#This Row],[H (m)]]*0.7</f>
        <v>9.6357177196126162</v>
      </c>
      <c r="L4736" s="64">
        <v>1</v>
      </c>
      <c r="M4736" s="65">
        <v>367025.2</v>
      </c>
      <c r="N4736" s="87">
        <v>9702537.4000000004</v>
      </c>
      <c r="O4736" s="98" t="s">
        <v>1225</v>
      </c>
      <c r="P4736" s="87" t="str">
        <f>VLOOKUP(CENSO[[#This Row],[DAP (cm)]],CD[],2,TRUE)</f>
        <v>TORA</v>
      </c>
      <c r="Q4736" s="87" t="str">
        <f>VLOOKUP(CENSO[[#This Row],[DAP (cm)]],DD[],2,TRUE)</f>
        <v>90├ 100</v>
      </c>
      <c r="R4736" s="87" t="str" cm="1">
        <f t="array" ref="R4736">INDEX(_xlfn.TEXTSPLIT(CENSO[[#This Row],[NOME CIENTIFICO]]," "),1)</f>
        <v>Ceiba</v>
      </c>
      <c r="S4736" s="98" t="s">
        <v>1004</v>
      </c>
      <c r="T4736" s="87">
        <f>_xlfn.MINIFS(CENSO[DAP (cm)],CENSO[NOME CIENTIFICO],CENSO[[#This Row],[NOME CIENTIFICO]])</f>
        <v>95.4929658551372</v>
      </c>
      <c r="U47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105.4929658551372</v>
      </c>
      <c r="V4736" s="87" t="str">
        <f>IF(CENSO[[#This Row],[DAP (cm)]]&lt;CENSO[[#This Row],[DMCE (cm)]],"DAP &lt; DMCE","DAP ≥ DMCE")</f>
        <v>DAP &lt; DMCE</v>
      </c>
      <c r="W4736" s="87" t="str">
        <f>IF(CENSO[[#This Row],[DAP (cm)]]&gt;200, "Superior", "Inferior")</f>
        <v>Inferior</v>
      </c>
      <c r="X4736" s="87" t="str">
        <f>VLOOKUP(CENSO[[#This Row],[NOME COMUM]],ESPECIES[],4,FALSE)</f>
        <v>Não</v>
      </c>
      <c r="Y4736" s="87" t="str">
        <f>IF(IFERROR(VLOOKUP(CENSO[[#This Row],[NOME COMUM]],COMERCIAIS[],2, FALSE), "Não") &lt;&gt; "Não", "Sim", "Não")</f>
        <v>Não</v>
      </c>
      <c r="Z4736" s="133">
        <f>CENSO[[#This Row],[g (m²)]]/SUM(AEEF[AEEF-UT])</f>
        <v>1.3380201012072475E-3</v>
      </c>
      <c r="AA4736" s="133">
        <f>CENSO[[#This Row],[v (m³)]]/SUM(AEEF[AEEF-UT])</f>
        <v>1.6859053275211318E-2</v>
      </c>
    </row>
    <row r="4737" spans="1:27" ht="14">
      <c r="A4737" s="86">
        <v>1</v>
      </c>
      <c r="B4737" s="86">
        <v>2</v>
      </c>
      <c r="C4737" s="63">
        <v>129</v>
      </c>
      <c r="D4737" s="63">
        <v>4737</v>
      </c>
      <c r="E4737" s="63" t="str">
        <f>VLOOKUP(CENSO[[#This Row],[NOME COMUM]],ESPECIES[],2,FALSE)</f>
        <v>Piptadenia suaveolens Miq.</v>
      </c>
      <c r="F4737" s="64" t="s">
        <v>22</v>
      </c>
      <c r="G4737" s="64">
        <v>348</v>
      </c>
      <c r="H4737" s="97">
        <f>CENSO[[#This Row],[CAP (cm)]]/PI()</f>
        <v>110.77184039195916</v>
      </c>
      <c r="I4737" s="64">
        <v>16</v>
      </c>
      <c r="J4737" s="96">
        <f>(PI()*(CENSO[[#This Row],[DAP (cm)]]^2))/40000</f>
        <v>0.96371501141004479</v>
      </c>
      <c r="K4737" s="96">
        <f>CENSO[[#This Row],[g (m²)]]*CENSO[[#This Row],[H (m)]]*0.7</f>
        <v>10.793608127792501</v>
      </c>
      <c r="L4737" s="64">
        <v>2</v>
      </c>
      <c r="M4737" s="65">
        <v>367041.9</v>
      </c>
      <c r="N4737" s="87">
        <v>9702510.5999999903</v>
      </c>
      <c r="O4737" s="87" t="s">
        <v>1228</v>
      </c>
      <c r="P4737" s="87" t="str">
        <f>VLOOKUP(CENSO[[#This Row],[DAP (cm)]],CD[],2,TRUE)</f>
        <v>TORA</v>
      </c>
      <c r="Q4737" s="87" t="str">
        <f>VLOOKUP(CENSO[[#This Row],[DAP (cm)]],DD[],2,TRUE)</f>
        <v>110├ 120</v>
      </c>
      <c r="R4737" s="87" t="str" cm="1">
        <f t="array" ref="R4737">INDEX(_xlfn.TEXTSPLIT(CENSO[[#This Row],[NOME CIENTIFICO]]," "),1)</f>
        <v>Piptadenia</v>
      </c>
      <c r="S4737" s="98" t="s">
        <v>1004</v>
      </c>
      <c r="T4737" s="87">
        <f>_xlfn.MINIFS(CENSO[DAP (cm)],CENSO[NOME CIENTIFICO],CENSO[[#This Row],[NOME CIENTIFICO]])</f>
        <v>39.788735772973837</v>
      </c>
      <c r="U47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37" s="87" t="str">
        <f>IF(CENSO[[#This Row],[DAP (cm)]]&lt;CENSO[[#This Row],[DMCE (cm)]],"DAP &lt; DMCE","DAP ≥ DMCE")</f>
        <v>DAP ≥ DMCE</v>
      </c>
      <c r="W4737" s="87" t="str">
        <f>IF(CENSO[[#This Row],[DAP (cm)]]&gt;200, "Superior", "Inferior")</f>
        <v>Inferior</v>
      </c>
      <c r="X4737" s="87" t="str">
        <f>VLOOKUP(CENSO[[#This Row],[NOME COMUM]],ESPECIES[],4,FALSE)</f>
        <v>Não</v>
      </c>
      <c r="Y4737" s="87" t="str">
        <f>IF(IFERROR(VLOOKUP(CENSO[[#This Row],[NOME COMUM]],COMERCIAIS[],2, FALSE), "Não") &lt;&gt; "Não", "Sim", "Não")</f>
        <v>Sim</v>
      </c>
      <c r="Z4737" s="133">
        <f>CENSO[[#This Row],[g (m²)]]/SUM(AEEF[AEEF-UT])</f>
        <v>1.6861559452299956E-3</v>
      </c>
      <c r="AA4737" s="133">
        <f>CENSO[[#This Row],[v (m³)]]/SUM(AEEF[AEEF-UT])</f>
        <v>1.8884946586575947E-2</v>
      </c>
    </row>
    <row r="4738" spans="1:27" ht="14">
      <c r="A4738" s="86">
        <v>1</v>
      </c>
      <c r="B4738" s="86">
        <v>2</v>
      </c>
      <c r="C4738" s="63">
        <v>129</v>
      </c>
      <c r="D4738" s="63">
        <v>4738</v>
      </c>
      <c r="E4738" s="63" t="str">
        <f>VLOOKUP(CENSO[[#This Row],[NOME COMUM]],ESPECIES[],2,FALSE)</f>
        <v>Dialium guianense (Aubl.) Sandwith</v>
      </c>
      <c r="F4738" s="64" t="s">
        <v>97</v>
      </c>
      <c r="G4738" s="64">
        <v>200</v>
      </c>
      <c r="H4738" s="97">
        <f>CENSO[[#This Row],[CAP (cm)]]/PI()</f>
        <v>63.661977236758133</v>
      </c>
      <c r="I4738" s="64">
        <v>18</v>
      </c>
      <c r="J4738" s="96">
        <f>(PI()*(CENSO[[#This Row],[DAP (cm)]]^2))/40000</f>
        <v>0.31830988618379064</v>
      </c>
      <c r="K4738" s="96">
        <f>CENSO[[#This Row],[g (m²)]]*CENSO[[#This Row],[H (m)]]*0.7</f>
        <v>4.0107045659157619</v>
      </c>
      <c r="L4738" s="64">
        <v>1</v>
      </c>
      <c r="M4738" s="65">
        <v>367016</v>
      </c>
      <c r="N4738" s="87">
        <v>9702472.1999999899</v>
      </c>
      <c r="O4738" s="87" t="s">
        <v>1227</v>
      </c>
      <c r="P4738" s="87" t="str">
        <f>VLOOKUP(CENSO[[#This Row],[DAP (cm)]],CD[],2,TRUE)</f>
        <v>TORA</v>
      </c>
      <c r="Q4738" s="87" t="str">
        <f>VLOOKUP(CENSO[[#This Row],[DAP (cm)]],DD[],2,TRUE)</f>
        <v>60├ 70</v>
      </c>
      <c r="R4738" s="87" t="str" cm="1">
        <f t="array" ref="R4738">INDEX(_xlfn.TEXTSPLIT(CENSO[[#This Row],[NOME CIENTIFICO]]," "),1)</f>
        <v>Dialium</v>
      </c>
      <c r="S4738" s="98" t="s">
        <v>1004</v>
      </c>
      <c r="T4738" s="87">
        <f>_xlfn.MINIFS(CENSO[DAP (cm)],CENSO[NOME CIENTIFICO],CENSO[[#This Row],[NOME CIENTIFICO]])</f>
        <v>42.335214862444161</v>
      </c>
      <c r="U47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4738" s="87" t="str">
        <f>IF(CENSO[[#This Row],[DAP (cm)]]&lt;CENSO[[#This Row],[DMCE (cm)]],"DAP &lt; DMCE","DAP ≥ DMCE")</f>
        <v>DAP ≥ DMCE</v>
      </c>
      <c r="W4738" s="87" t="str">
        <f>IF(CENSO[[#This Row],[DAP (cm)]]&gt;200, "Superior", "Inferior")</f>
        <v>Inferior</v>
      </c>
      <c r="X4738" s="87" t="str">
        <f>VLOOKUP(CENSO[[#This Row],[NOME COMUM]],ESPECIES[],4,FALSE)</f>
        <v>Não</v>
      </c>
      <c r="Y4738" s="87" t="str">
        <f>IF(IFERROR(VLOOKUP(CENSO[[#This Row],[NOME COMUM]],COMERCIAIS[],2, FALSE), "Não") &lt;&gt; "Não", "Sim", "Não")</f>
        <v>Não</v>
      </c>
      <c r="Z4738" s="133">
        <f>CENSO[[#This Row],[g (m²)]]/SUM(AEEF[AEEF-UT])</f>
        <v>5.5692824191768894E-4</v>
      </c>
      <c r="AA4738" s="133">
        <f>CENSO[[#This Row],[v (m³)]]/SUM(AEEF[AEEF-UT])</f>
        <v>7.0172958481628809E-3</v>
      </c>
    </row>
    <row r="4739" spans="1:27" ht="14">
      <c r="A4739" s="86">
        <v>1</v>
      </c>
      <c r="B4739" s="86">
        <v>2</v>
      </c>
      <c r="C4739" s="63">
        <v>129</v>
      </c>
      <c r="D4739" s="63">
        <v>4739</v>
      </c>
      <c r="E4739" s="63" t="str">
        <f>VLOOKUP(CENSO[[#This Row],[NOME COMUM]],ESPECIES[],2,FALSE)</f>
        <v>Goupia glabra Aubl.</v>
      </c>
      <c r="F4739" s="64" t="s">
        <v>34</v>
      </c>
      <c r="G4739" s="64">
        <v>278</v>
      </c>
      <c r="H4739" s="97">
        <f>CENSO[[#This Row],[CAP (cm)]]/PI()</f>
        <v>88.490148359093808</v>
      </c>
      <c r="I4739" s="64">
        <v>16</v>
      </c>
      <c r="J4739" s="96">
        <f>(PI()*(CENSO[[#This Row],[DAP (cm)]]^2))/40000</f>
        <v>0.61500653109570191</v>
      </c>
      <c r="K4739" s="96">
        <f>CENSO[[#This Row],[g (m²)]]*CENSO[[#This Row],[H (m)]]*0.7</f>
        <v>6.8880731482718609</v>
      </c>
      <c r="L4739" s="64">
        <v>1</v>
      </c>
      <c r="M4739" s="65">
        <v>366956.9</v>
      </c>
      <c r="N4739" s="87">
        <v>9702367.4000000004</v>
      </c>
      <c r="O4739" s="87" t="s">
        <v>1228</v>
      </c>
      <c r="P4739" s="87" t="str">
        <f>VLOOKUP(CENSO[[#This Row],[DAP (cm)]],CD[],2,TRUE)</f>
        <v>TORA</v>
      </c>
      <c r="Q4739" s="87" t="str">
        <f>VLOOKUP(CENSO[[#This Row],[DAP (cm)]],DD[],2,TRUE)</f>
        <v>80├ 90</v>
      </c>
      <c r="R4739" s="87" t="str" cm="1">
        <f t="array" ref="R4739">INDEX(_xlfn.TEXTSPLIT(CENSO[[#This Row],[NOME CIENTIFICO]]," "),1)</f>
        <v>Goupia</v>
      </c>
      <c r="S4739" s="98" t="s">
        <v>1004</v>
      </c>
      <c r="T4739" s="87">
        <f>_xlfn.MINIFS(CENSO[DAP (cm)],CENSO[NOME CIENTIFICO],CENSO[[#This Row],[NOME CIENTIFICO]])</f>
        <v>40.107045659157627</v>
      </c>
      <c r="U47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739" s="87" t="str">
        <f>IF(CENSO[[#This Row],[DAP (cm)]]&lt;CENSO[[#This Row],[DMCE (cm)]],"DAP &lt; DMCE","DAP ≥ DMCE")</f>
        <v>DAP ≥ DMCE</v>
      </c>
      <c r="W4739" s="87" t="str">
        <f>IF(CENSO[[#This Row],[DAP (cm)]]&gt;200, "Superior", "Inferior")</f>
        <v>Inferior</v>
      </c>
      <c r="X4739" s="87" t="str">
        <f>VLOOKUP(CENSO[[#This Row],[NOME COMUM]],ESPECIES[],4,FALSE)</f>
        <v>Não</v>
      </c>
      <c r="Y4739" s="87" t="str">
        <f>IF(IFERROR(VLOOKUP(CENSO[[#This Row],[NOME COMUM]],COMERCIAIS[],2, FALSE), "Não") &lt;&gt; "Não", "Sim", "Não")</f>
        <v>Sim</v>
      </c>
      <c r="Z4739" s="133">
        <f>CENSO[[#This Row],[g (m²)]]/SUM(AEEF[AEEF-UT])</f>
        <v>1.0760410562091669E-3</v>
      </c>
      <c r="AA4739" s="133">
        <f>CENSO[[#This Row],[v (m³)]]/SUM(AEEF[AEEF-UT])</f>
        <v>1.2051659829542668E-2</v>
      </c>
    </row>
    <row r="4740" spans="1:27" ht="14">
      <c r="A4740" s="86">
        <v>1</v>
      </c>
      <c r="B4740" s="86">
        <v>2</v>
      </c>
      <c r="C4740" s="63">
        <v>129</v>
      </c>
      <c r="D4740" s="63">
        <v>4740</v>
      </c>
      <c r="E4740" s="63" t="str">
        <f>VLOOKUP(CENSO[[#This Row],[NOME COMUM]],ESPECIES[],2,FALSE)</f>
        <v>Goupia glabra Aubl.</v>
      </c>
      <c r="F4740" s="64" t="s">
        <v>34</v>
      </c>
      <c r="G4740" s="64">
        <v>386</v>
      </c>
      <c r="H4740" s="97">
        <f>CENSO[[#This Row],[CAP (cm)]]/PI()</f>
        <v>122.8676160669432</v>
      </c>
      <c r="I4740" s="64">
        <v>17</v>
      </c>
      <c r="J4740" s="96">
        <f>(PI()*(CENSO[[#This Row],[DAP (cm)]]^2))/40000</f>
        <v>1.1856724950460018</v>
      </c>
      <c r="K4740" s="96">
        <f>CENSO[[#This Row],[g (m²)]]*CENSO[[#This Row],[H (m)]]*0.7</f>
        <v>14.109502691047421</v>
      </c>
      <c r="L4740" s="64">
        <v>1</v>
      </c>
      <c r="M4740" s="65">
        <v>366954.59999999899</v>
      </c>
      <c r="N4740" s="87">
        <v>9702363</v>
      </c>
      <c r="O4740" s="87" t="s">
        <v>1228</v>
      </c>
      <c r="P4740" s="87" t="str">
        <f>VLOOKUP(CENSO[[#This Row],[DAP (cm)]],CD[],2,TRUE)</f>
        <v>TORA</v>
      </c>
      <c r="Q4740" s="87" t="str">
        <f>VLOOKUP(CENSO[[#This Row],[DAP (cm)]],DD[],2,TRUE)</f>
        <v>120├ 130</v>
      </c>
      <c r="R4740" s="87" t="str" cm="1">
        <f t="array" ref="R4740">INDEX(_xlfn.TEXTSPLIT(CENSO[[#This Row],[NOME CIENTIFICO]]," "),1)</f>
        <v>Goupia</v>
      </c>
      <c r="S4740" s="98" t="s">
        <v>1004</v>
      </c>
      <c r="T4740" s="87">
        <f>_xlfn.MINIFS(CENSO[DAP (cm)],CENSO[NOME CIENTIFICO],CENSO[[#This Row],[NOME CIENTIFICO]])</f>
        <v>40.107045659157627</v>
      </c>
      <c r="U47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740" s="87" t="str">
        <f>IF(CENSO[[#This Row],[DAP (cm)]]&lt;CENSO[[#This Row],[DMCE (cm)]],"DAP &lt; DMCE","DAP ≥ DMCE")</f>
        <v>DAP ≥ DMCE</v>
      </c>
      <c r="W4740" s="87" t="str">
        <f>IF(CENSO[[#This Row],[DAP (cm)]]&gt;200, "Superior", "Inferior")</f>
        <v>Inferior</v>
      </c>
      <c r="X4740" s="87" t="str">
        <f>VLOOKUP(CENSO[[#This Row],[NOME COMUM]],ESPECIES[],4,FALSE)</f>
        <v>Não</v>
      </c>
      <c r="Y4740" s="87" t="str">
        <f>IF(IFERROR(VLOOKUP(CENSO[[#This Row],[NOME COMUM]],COMERCIAIS[],2, FALSE), "Não") &lt;&gt; "Não", "Sim", "Não")</f>
        <v>Sim</v>
      </c>
      <c r="Z4740" s="133">
        <f>CENSO[[#This Row],[g (m²)]]/SUM(AEEF[AEEF-UT])</f>
        <v>2.0745020083191997E-3</v>
      </c>
      <c r="AA4740" s="133">
        <f>CENSO[[#This Row],[v (m³)]]/SUM(AEEF[AEEF-UT])</f>
        <v>2.4686573898998476E-2</v>
      </c>
    </row>
    <row r="4741" spans="1:27" ht="14">
      <c r="A4741" s="86">
        <v>1</v>
      </c>
      <c r="B4741" s="86">
        <v>2</v>
      </c>
      <c r="C4741" s="63">
        <v>129</v>
      </c>
      <c r="D4741" s="63">
        <v>4741</v>
      </c>
      <c r="E4741" s="63" t="str">
        <f>VLOOKUP(CENSO[[#This Row],[NOME COMUM]],ESPECIES[],2,FALSE)</f>
        <v>Erisma uncinatum Warm.</v>
      </c>
      <c r="F4741" s="64" t="s">
        <v>98</v>
      </c>
      <c r="G4741" s="64">
        <v>400</v>
      </c>
      <c r="H4741" s="97">
        <f>CENSO[[#This Row],[CAP (cm)]]/PI()</f>
        <v>127.32395447351627</v>
      </c>
      <c r="I4741" s="64">
        <v>18</v>
      </c>
      <c r="J4741" s="96">
        <f>(PI()*(CENSO[[#This Row],[DAP (cm)]]^2))/40000</f>
        <v>1.2732395447351625</v>
      </c>
      <c r="K4741" s="96">
        <f>CENSO[[#This Row],[g (m²)]]*CENSO[[#This Row],[H (m)]]*0.7</f>
        <v>16.042818263663047</v>
      </c>
      <c r="L4741" s="64">
        <v>1</v>
      </c>
      <c r="M4741" s="65">
        <v>366955.9</v>
      </c>
      <c r="N4741" s="87">
        <v>9702356.9000000004</v>
      </c>
      <c r="O4741" s="87" t="s">
        <v>1228</v>
      </c>
      <c r="P4741" s="87" t="str">
        <f>VLOOKUP(CENSO[[#This Row],[DAP (cm)]],CD[],2,TRUE)</f>
        <v>TORA</v>
      </c>
      <c r="Q4741" s="87" t="str">
        <f>VLOOKUP(CENSO[[#This Row],[DAP (cm)]],DD[],2,TRUE)</f>
        <v>120├ 130</v>
      </c>
      <c r="R4741" s="87" t="str" cm="1">
        <f t="array" ref="R4741">INDEX(_xlfn.TEXTSPLIT(CENSO[[#This Row],[NOME CIENTIFICO]]," "),1)</f>
        <v>Erisma</v>
      </c>
      <c r="S4741" s="98" t="s">
        <v>1004</v>
      </c>
      <c r="T4741" s="87">
        <f>_xlfn.MINIFS(CENSO[DAP (cm)],CENSO[NOME CIENTIFICO],CENSO[[#This Row],[NOME CIENTIFICO]])</f>
        <v>41.38028520389279</v>
      </c>
      <c r="U47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741" s="87" t="str">
        <f>IF(CENSO[[#This Row],[DAP (cm)]]&lt;CENSO[[#This Row],[DMCE (cm)]],"DAP &lt; DMCE","DAP ≥ DMCE")</f>
        <v>DAP ≥ DMCE</v>
      </c>
      <c r="W4741" s="87" t="str">
        <f>IF(CENSO[[#This Row],[DAP (cm)]]&gt;200, "Superior", "Inferior")</f>
        <v>Inferior</v>
      </c>
      <c r="X4741" s="87" t="str">
        <f>VLOOKUP(CENSO[[#This Row],[NOME COMUM]],ESPECIES[],4,FALSE)</f>
        <v>Não</v>
      </c>
      <c r="Y4741" s="87" t="str">
        <f>IF(IFERROR(VLOOKUP(CENSO[[#This Row],[NOME COMUM]],COMERCIAIS[],2, FALSE), "Não") &lt;&gt; "Não", "Sim", "Não")</f>
        <v>Sim</v>
      </c>
      <c r="Z4741" s="133">
        <f>CENSO[[#This Row],[g (m²)]]/SUM(AEEF[AEEF-UT])</f>
        <v>2.2277129676707558E-3</v>
      </c>
      <c r="AA4741" s="133">
        <f>CENSO[[#This Row],[v (m³)]]/SUM(AEEF[AEEF-UT])</f>
        <v>2.8069183392651523E-2</v>
      </c>
    </row>
    <row r="4742" spans="1:27" ht="14">
      <c r="A4742" s="86">
        <v>1</v>
      </c>
      <c r="B4742" s="86">
        <v>2</v>
      </c>
      <c r="C4742" s="63">
        <v>129</v>
      </c>
      <c r="D4742" s="63">
        <v>4742</v>
      </c>
      <c r="E4742" s="63" t="str">
        <f>VLOOKUP(CENSO[[#This Row],[NOME COMUM]],ESPECIES[],2,FALSE)</f>
        <v>Piptadenia suaveolens Miq.</v>
      </c>
      <c r="F4742" s="64" t="s">
        <v>22</v>
      </c>
      <c r="G4742" s="64">
        <v>246</v>
      </c>
      <c r="H4742" s="97">
        <f>CENSO[[#This Row],[CAP (cm)]]/PI()</f>
        <v>78.304232001212512</v>
      </c>
      <c r="I4742" s="64">
        <v>17</v>
      </c>
      <c r="J4742" s="96">
        <f>(PI()*(CENSO[[#This Row],[DAP (cm)]]^2))/40000</f>
        <v>0.48157102680745695</v>
      </c>
      <c r="K4742" s="96">
        <f>CENSO[[#This Row],[g (m²)]]*CENSO[[#This Row],[H (m)]]*0.7</f>
        <v>5.7306952190087372</v>
      </c>
      <c r="L4742" s="64">
        <v>1</v>
      </c>
      <c r="M4742" s="65">
        <v>366953.299999999</v>
      </c>
      <c r="N4742" s="87">
        <v>9702338.8000000007</v>
      </c>
      <c r="O4742" s="87" t="s">
        <v>1228</v>
      </c>
      <c r="P4742" s="87" t="str">
        <f>VLOOKUP(CENSO[[#This Row],[DAP (cm)]],CD[],2,TRUE)</f>
        <v>TORA</v>
      </c>
      <c r="Q4742" s="87" t="str">
        <f>VLOOKUP(CENSO[[#This Row],[DAP (cm)]],DD[],2,TRUE)</f>
        <v>70├ 80</v>
      </c>
      <c r="R4742" s="87" t="str" cm="1">
        <f t="array" ref="R4742">INDEX(_xlfn.TEXTSPLIT(CENSO[[#This Row],[NOME CIENTIFICO]]," "),1)</f>
        <v>Piptadenia</v>
      </c>
      <c r="S4742" s="98" t="s">
        <v>1004</v>
      </c>
      <c r="T4742" s="87">
        <f>_xlfn.MINIFS(CENSO[DAP (cm)],CENSO[NOME CIENTIFICO],CENSO[[#This Row],[NOME CIENTIFICO]])</f>
        <v>39.788735772973837</v>
      </c>
      <c r="U47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42" s="87" t="str">
        <f>IF(CENSO[[#This Row],[DAP (cm)]]&lt;CENSO[[#This Row],[DMCE (cm)]],"DAP &lt; DMCE","DAP ≥ DMCE")</f>
        <v>DAP ≥ DMCE</v>
      </c>
      <c r="W4742" s="87" t="str">
        <f>IF(CENSO[[#This Row],[DAP (cm)]]&gt;200, "Superior", "Inferior")</f>
        <v>Inferior</v>
      </c>
      <c r="X4742" s="87" t="str">
        <f>VLOOKUP(CENSO[[#This Row],[NOME COMUM]],ESPECIES[],4,FALSE)</f>
        <v>Não</v>
      </c>
      <c r="Y4742" s="87" t="str">
        <f>IF(IFERROR(VLOOKUP(CENSO[[#This Row],[NOME COMUM]],COMERCIAIS[],2, FALSE), "Não") &lt;&gt; "Não", "Sim", "Não")</f>
        <v>Sim</v>
      </c>
      <c r="Z4742" s="133">
        <f>CENSO[[#This Row],[g (m²)]]/SUM(AEEF[AEEF-UT])</f>
        <v>8.4257673719727181E-4</v>
      </c>
      <c r="AA4742" s="133">
        <f>CENSO[[#This Row],[v (m³)]]/SUM(AEEF[AEEF-UT])</f>
        <v>1.0026663172647533E-2</v>
      </c>
    </row>
    <row r="4743" spans="1:27" ht="14">
      <c r="A4743" s="86">
        <v>1</v>
      </c>
      <c r="B4743" s="86">
        <v>2</v>
      </c>
      <c r="C4743" s="63">
        <v>129</v>
      </c>
      <c r="D4743" s="63">
        <v>4743</v>
      </c>
      <c r="E4743" s="63" t="str">
        <f>VLOOKUP(CENSO[[#This Row],[NOME COMUM]],ESPECIES[],2,FALSE)</f>
        <v>Piptadenia suaveolens Miq.</v>
      </c>
      <c r="F4743" s="64" t="s">
        <v>22</v>
      </c>
      <c r="G4743" s="64">
        <v>173</v>
      </c>
      <c r="H4743" s="97">
        <f>CENSO[[#This Row],[CAP (cm)]]/PI()</f>
        <v>55.067610309795789</v>
      </c>
      <c r="I4743" s="64">
        <v>18</v>
      </c>
      <c r="J4743" s="96">
        <f>(PI()*(CENSO[[#This Row],[DAP (cm)]]^2))/40000</f>
        <v>0.23816741458986682</v>
      </c>
      <c r="K4743" s="96">
        <f>CENSO[[#This Row],[g (m²)]]*CENSO[[#This Row],[H (m)]]*0.7</f>
        <v>3.0009094238323217</v>
      </c>
      <c r="L4743" s="64">
        <v>1</v>
      </c>
      <c r="M4743" s="65">
        <v>366937.4</v>
      </c>
      <c r="N4743" s="87">
        <v>9702321.4000000004</v>
      </c>
      <c r="O4743" s="87" t="s">
        <v>1228</v>
      </c>
      <c r="P4743" s="87" t="str">
        <f>VLOOKUP(CENSO[[#This Row],[DAP (cm)]],CD[],2,TRUE)</f>
        <v>TORA</v>
      </c>
      <c r="Q4743" s="87" t="str">
        <f>VLOOKUP(CENSO[[#This Row],[DAP (cm)]],DD[],2,TRUE)</f>
        <v>50├ 60</v>
      </c>
      <c r="R4743" s="87" t="str" cm="1">
        <f t="array" ref="R4743">INDEX(_xlfn.TEXTSPLIT(CENSO[[#This Row],[NOME CIENTIFICO]]," "),1)</f>
        <v>Piptadenia</v>
      </c>
      <c r="S4743" s="98" t="s">
        <v>1004</v>
      </c>
      <c r="T4743" s="87">
        <f>_xlfn.MINIFS(CENSO[DAP (cm)],CENSO[NOME CIENTIFICO],CENSO[[#This Row],[NOME CIENTIFICO]])</f>
        <v>39.788735772973837</v>
      </c>
      <c r="U47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43" s="87" t="str">
        <f>IF(CENSO[[#This Row],[DAP (cm)]]&lt;CENSO[[#This Row],[DMCE (cm)]],"DAP &lt; DMCE","DAP ≥ DMCE")</f>
        <v>DAP ≥ DMCE</v>
      </c>
      <c r="W4743" s="87" t="str">
        <f>IF(CENSO[[#This Row],[DAP (cm)]]&gt;200, "Superior", "Inferior")</f>
        <v>Inferior</v>
      </c>
      <c r="X4743" s="87" t="str">
        <f>VLOOKUP(CENSO[[#This Row],[NOME COMUM]],ESPECIES[],4,FALSE)</f>
        <v>Não</v>
      </c>
      <c r="Y4743" s="87" t="str">
        <f>IF(IFERROR(VLOOKUP(CENSO[[#This Row],[NOME COMUM]],COMERCIAIS[],2, FALSE), "Não") &lt;&gt; "Não", "Sim", "Não")</f>
        <v>Sim</v>
      </c>
      <c r="Z4743" s="133">
        <f>CENSO[[#This Row],[g (m²)]]/SUM(AEEF[AEEF-UT])</f>
        <v>4.1670763380886292E-4</v>
      </c>
      <c r="AA4743" s="133">
        <f>CENSO[[#This Row],[v (m³)]]/SUM(AEEF[AEEF-UT])</f>
        <v>5.2505161859916728E-3</v>
      </c>
    </row>
    <row r="4744" spans="1:27" ht="14">
      <c r="A4744" s="86">
        <v>1</v>
      </c>
      <c r="B4744" s="86">
        <v>2</v>
      </c>
      <c r="C4744" s="63">
        <v>129</v>
      </c>
      <c r="D4744" s="63">
        <v>4744</v>
      </c>
      <c r="E4744" s="63" t="str">
        <f>VLOOKUP(CENSO[[#This Row],[NOME COMUM]],ESPECIES[],2,FALSE)</f>
        <v>Pouteria sp.</v>
      </c>
      <c r="F4744" s="64" t="s">
        <v>83</v>
      </c>
      <c r="G4744" s="64">
        <v>150</v>
      </c>
      <c r="H4744" s="97">
        <f>CENSO[[#This Row],[CAP (cm)]]/PI()</f>
        <v>47.7464829275686</v>
      </c>
      <c r="I4744" s="64">
        <v>20</v>
      </c>
      <c r="J4744" s="96">
        <f>(PI()*(CENSO[[#This Row],[DAP (cm)]]^2))/40000</f>
        <v>0.17904931097838223</v>
      </c>
      <c r="K4744" s="96">
        <f>CENSO[[#This Row],[g (m²)]]*CENSO[[#This Row],[H (m)]]*0.7</f>
        <v>2.5066903536973508</v>
      </c>
      <c r="L4744" s="64">
        <v>1</v>
      </c>
      <c r="M4744" s="65">
        <v>366929.7</v>
      </c>
      <c r="N4744" s="87">
        <v>9702321.6999999899</v>
      </c>
      <c r="O4744" s="98" t="s">
        <v>1225</v>
      </c>
      <c r="P4744" s="87" t="str">
        <f>VLOOKUP(CENSO[[#This Row],[DAP (cm)]],CD[],2,TRUE)</f>
        <v>TORETE</v>
      </c>
      <c r="Q4744" s="87" t="str">
        <f>VLOOKUP(CENSO[[#This Row],[DAP (cm)]],DD[],2,TRUE)</f>
        <v>40├ 50</v>
      </c>
      <c r="R4744" s="87" t="str" cm="1">
        <f t="array" ref="R4744">INDEX(_xlfn.TEXTSPLIT(CENSO[[#This Row],[NOME CIENTIFICO]]," "),1)</f>
        <v>Pouteria</v>
      </c>
      <c r="S4744" s="98" t="s">
        <v>1004</v>
      </c>
      <c r="T4744" s="87">
        <f>_xlfn.MINIFS(CENSO[DAP (cm)],CENSO[NOME CIENTIFICO],CENSO[[#This Row],[NOME CIENTIFICO]])</f>
        <v>39.788735772973837</v>
      </c>
      <c r="U47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44" s="87" t="str">
        <f>IF(CENSO[[#This Row],[DAP (cm)]]&lt;CENSO[[#This Row],[DMCE (cm)]],"DAP &lt; DMCE","DAP ≥ DMCE")</f>
        <v>DAP &lt; DMCE</v>
      </c>
      <c r="W4744" s="87" t="str">
        <f>IF(CENSO[[#This Row],[DAP (cm)]]&gt;200, "Superior", "Inferior")</f>
        <v>Inferior</v>
      </c>
      <c r="X4744" s="87" t="str">
        <f>VLOOKUP(CENSO[[#This Row],[NOME COMUM]],ESPECIES[],4,FALSE)</f>
        <v>Não</v>
      </c>
      <c r="Y4744" s="87" t="str">
        <f>IF(IFERROR(VLOOKUP(CENSO[[#This Row],[NOME COMUM]],COMERCIAIS[],2, FALSE), "Não") &lt;&gt; "Não", "Sim", "Não")</f>
        <v>Não</v>
      </c>
      <c r="Z4744" s="133">
        <f>CENSO[[#This Row],[g (m²)]]/SUM(AEEF[AEEF-UT])</f>
        <v>3.1327213607870003E-4</v>
      </c>
      <c r="AA4744" s="133">
        <f>CENSO[[#This Row],[v (m³)]]/SUM(AEEF[AEEF-UT])</f>
        <v>4.3858099051018E-3</v>
      </c>
    </row>
    <row r="4745" spans="1:27" ht="14">
      <c r="A4745" s="86">
        <v>1</v>
      </c>
      <c r="B4745" s="86">
        <v>2</v>
      </c>
      <c r="C4745" s="63">
        <v>129</v>
      </c>
      <c r="D4745" s="63">
        <v>4745</v>
      </c>
      <c r="E4745" s="63" t="str">
        <f>VLOOKUP(CENSO[[#This Row],[NOME COMUM]],ESPECIES[],2,FALSE)</f>
        <v>Couratari guianensis Aubl.</v>
      </c>
      <c r="F4745" s="64" t="s">
        <v>6</v>
      </c>
      <c r="G4745" s="64">
        <v>207</v>
      </c>
      <c r="H4745" s="97">
        <f>CENSO[[#This Row],[CAP (cm)]]/PI()</f>
        <v>65.890146440044674</v>
      </c>
      <c r="I4745" s="64">
        <v>22</v>
      </c>
      <c r="J4745" s="96">
        <f>(PI()*(CENSO[[#This Row],[DAP (cm)]]^2))/40000</f>
        <v>0.34098150782723119</v>
      </c>
      <c r="K4745" s="96">
        <f>CENSO[[#This Row],[g (m²)]]*CENSO[[#This Row],[H (m)]]*0.7</f>
        <v>5.2511152205393596</v>
      </c>
      <c r="L4745" s="64">
        <v>1</v>
      </c>
      <c r="M4745" s="65">
        <v>366917.9</v>
      </c>
      <c r="N4745" s="87">
        <v>9702325.0999999903</v>
      </c>
      <c r="O4745" s="87" t="s">
        <v>1228</v>
      </c>
      <c r="P4745" s="87" t="str">
        <f>VLOOKUP(CENSO[[#This Row],[DAP (cm)]],CD[],2,TRUE)</f>
        <v>TORA</v>
      </c>
      <c r="Q4745" s="87" t="str">
        <f>VLOOKUP(CENSO[[#This Row],[DAP (cm)]],DD[],2,TRUE)</f>
        <v>60├ 70</v>
      </c>
      <c r="R4745" s="87" t="str" cm="1">
        <f t="array" ref="R4745">INDEX(_xlfn.TEXTSPLIT(CENSO[[#This Row],[NOME CIENTIFICO]]," "),1)</f>
        <v>Couratari</v>
      </c>
      <c r="S4745" s="98" t="s">
        <v>1004</v>
      </c>
      <c r="T4745" s="87">
        <f>_xlfn.MINIFS(CENSO[DAP (cm)],CENSO[NOME CIENTIFICO],CENSO[[#This Row],[NOME CIENTIFICO]])</f>
        <v>38.833806114422465</v>
      </c>
      <c r="U47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45" s="87" t="str">
        <f>IF(CENSO[[#This Row],[DAP (cm)]]&lt;CENSO[[#This Row],[DMCE (cm)]],"DAP &lt; DMCE","DAP ≥ DMCE")</f>
        <v>DAP ≥ DMCE</v>
      </c>
      <c r="W4745" s="87" t="str">
        <f>IF(CENSO[[#This Row],[DAP (cm)]]&gt;200, "Superior", "Inferior")</f>
        <v>Inferior</v>
      </c>
      <c r="X4745" s="87" t="str">
        <f>VLOOKUP(CENSO[[#This Row],[NOME COMUM]],ESPECIES[],4,FALSE)</f>
        <v>Não</v>
      </c>
      <c r="Y4745" s="87" t="str">
        <f>IF(IFERROR(VLOOKUP(CENSO[[#This Row],[NOME COMUM]],COMERCIAIS[],2, FALSE), "Não") &lt;&gt; "Não", "Sim", "Não")</f>
        <v>Sim</v>
      </c>
      <c r="Z4745" s="133">
        <f>CENSO[[#This Row],[g (m²)]]/SUM(AEEF[AEEF-UT])</f>
        <v>5.9659545594827642E-4</v>
      </c>
      <c r="AA4745" s="133">
        <f>CENSO[[#This Row],[v (m³)]]/SUM(AEEF[AEEF-UT])</f>
        <v>9.1875700216034559E-3</v>
      </c>
    </row>
    <row r="4746" spans="1:27" ht="14">
      <c r="A4746" s="86">
        <v>1</v>
      </c>
      <c r="B4746" s="86">
        <v>2</v>
      </c>
      <c r="C4746" s="63">
        <v>129</v>
      </c>
      <c r="D4746" s="63">
        <v>4746</v>
      </c>
      <c r="E4746" s="63" t="str">
        <f>VLOOKUP(CENSO[[#This Row],[NOME COMUM]],ESPECIES[],2,FALSE)</f>
        <v>Tachigali myrmecophila Ducke</v>
      </c>
      <c r="F4746" s="64" t="s">
        <v>14</v>
      </c>
      <c r="G4746" s="64">
        <v>215</v>
      </c>
      <c r="H4746" s="97">
        <f>CENSO[[#This Row],[CAP (cm)]]/PI()</f>
        <v>68.436625529514998</v>
      </c>
      <c r="I4746" s="64">
        <v>18</v>
      </c>
      <c r="J4746" s="96">
        <f>(PI()*(CENSO[[#This Row],[DAP (cm)]]^2))/40000</f>
        <v>0.36784686222114316</v>
      </c>
      <c r="K4746" s="96">
        <f>CENSO[[#This Row],[g (m²)]]*CENSO[[#This Row],[H (m)]]*0.7</f>
        <v>4.6348704639864033</v>
      </c>
      <c r="L4746" s="64">
        <v>1</v>
      </c>
      <c r="M4746" s="65">
        <v>366904.4</v>
      </c>
      <c r="N4746" s="87">
        <v>9702331.5</v>
      </c>
      <c r="O4746" s="87" t="s">
        <v>1228</v>
      </c>
      <c r="P4746" s="87" t="str">
        <f>VLOOKUP(CENSO[[#This Row],[DAP (cm)]],CD[],2,TRUE)</f>
        <v>TORA</v>
      </c>
      <c r="Q4746" s="87" t="str">
        <f>VLOOKUP(CENSO[[#This Row],[DAP (cm)]],DD[],2,TRUE)</f>
        <v>60├ 70</v>
      </c>
      <c r="R4746" s="87" t="str" cm="1">
        <f t="array" ref="R4746">INDEX(_xlfn.TEXTSPLIT(CENSO[[#This Row],[NOME CIENTIFICO]]," "),1)</f>
        <v>Tachigali</v>
      </c>
      <c r="S4746" s="98" t="s">
        <v>1004</v>
      </c>
      <c r="T4746" s="87">
        <f>_xlfn.MINIFS(CENSO[DAP (cm)],CENSO[NOME CIENTIFICO],CENSO[[#This Row],[NOME CIENTIFICO]])</f>
        <v>39.152116000606256</v>
      </c>
      <c r="U47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46" s="87" t="str">
        <f>IF(CENSO[[#This Row],[DAP (cm)]]&lt;CENSO[[#This Row],[DMCE (cm)]],"DAP &lt; DMCE","DAP ≥ DMCE")</f>
        <v>DAP ≥ DMCE</v>
      </c>
      <c r="W4746" s="87" t="str">
        <f>IF(CENSO[[#This Row],[DAP (cm)]]&gt;200, "Superior", "Inferior")</f>
        <v>Inferior</v>
      </c>
      <c r="X4746" s="87" t="str">
        <f>VLOOKUP(CENSO[[#This Row],[NOME COMUM]],ESPECIES[],4,FALSE)</f>
        <v>Não</v>
      </c>
      <c r="Y4746" s="87" t="str">
        <f>IF(IFERROR(VLOOKUP(CENSO[[#This Row],[NOME COMUM]],COMERCIAIS[],2, FALSE), "Não") &lt;&gt; "Não", "Sim", "Não")</f>
        <v>Sim</v>
      </c>
      <c r="Z4746" s="133">
        <f>CENSO[[#This Row],[g (m²)]]/SUM(AEEF[AEEF-UT])</f>
        <v>6.436001995661295E-4</v>
      </c>
      <c r="AA4746" s="133">
        <f>CENSO[[#This Row],[v (m³)]]/SUM(AEEF[AEEF-UT])</f>
        <v>8.1093625145332304E-3</v>
      </c>
    </row>
    <row r="4747" spans="1:27" ht="14">
      <c r="A4747" s="86">
        <v>1</v>
      </c>
      <c r="B4747" s="86">
        <v>2</v>
      </c>
      <c r="C4747" s="63">
        <v>129</v>
      </c>
      <c r="D4747" s="63">
        <v>4747</v>
      </c>
      <c r="E4747" s="63" t="str">
        <f>VLOOKUP(CENSO[[#This Row],[NOME COMUM]],ESPECIES[],2,FALSE)</f>
        <v>Parkia pendula (Willd.) Benth. ex Walp.</v>
      </c>
      <c r="F4747" s="64" t="s">
        <v>58</v>
      </c>
      <c r="G4747" s="64">
        <v>236</v>
      </c>
      <c r="H4747" s="97">
        <f>CENSO[[#This Row],[CAP (cm)]]/PI()</f>
        <v>75.121133139374606</v>
      </c>
      <c r="I4747" s="64">
        <v>15</v>
      </c>
      <c r="J4747" s="96">
        <f>(PI()*(CENSO[[#This Row],[DAP (cm)]]^2))/40000</f>
        <v>0.44321468552231019</v>
      </c>
      <c r="K4747" s="96">
        <f>CENSO[[#This Row],[g (m²)]]*CENSO[[#This Row],[H (m)]]*0.7</f>
        <v>4.6537541979842567</v>
      </c>
      <c r="L4747" s="64">
        <v>1</v>
      </c>
      <c r="M4747" s="65">
        <v>366896.9</v>
      </c>
      <c r="N4747" s="87">
        <v>9702252.0999999903</v>
      </c>
      <c r="O4747" s="87" t="s">
        <v>1228</v>
      </c>
      <c r="P4747" s="87" t="str">
        <f>VLOOKUP(CENSO[[#This Row],[DAP (cm)]],CD[],2,TRUE)</f>
        <v>TORA</v>
      </c>
      <c r="Q4747" s="87" t="str">
        <f>VLOOKUP(CENSO[[#This Row],[DAP (cm)]],DD[],2,TRUE)</f>
        <v>70├ 80</v>
      </c>
      <c r="R4747" s="87" t="str" cm="1">
        <f t="array" ref="R4747">INDEX(_xlfn.TEXTSPLIT(CENSO[[#This Row],[NOME CIENTIFICO]]," "),1)</f>
        <v>Parkia</v>
      </c>
      <c r="S4747" s="98" t="s">
        <v>1004</v>
      </c>
      <c r="T4747" s="87">
        <f>_xlfn.MINIFS(CENSO[DAP (cm)],CENSO[NOME CIENTIFICO],CENSO[[#This Row],[NOME CIENTIFICO]])</f>
        <v>40.107045659157627</v>
      </c>
      <c r="U47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747" s="87" t="str">
        <f>IF(CENSO[[#This Row],[DAP (cm)]]&lt;CENSO[[#This Row],[DMCE (cm)]],"DAP &lt; DMCE","DAP ≥ DMCE")</f>
        <v>DAP ≥ DMCE</v>
      </c>
      <c r="W4747" s="87" t="str">
        <f>IF(CENSO[[#This Row],[DAP (cm)]]&gt;200, "Superior", "Inferior")</f>
        <v>Inferior</v>
      </c>
      <c r="X4747" s="87" t="str">
        <f>VLOOKUP(CENSO[[#This Row],[NOME COMUM]],ESPECIES[],4,FALSE)</f>
        <v>Não</v>
      </c>
      <c r="Y4747" s="87" t="str">
        <f>IF(IFERROR(VLOOKUP(CENSO[[#This Row],[NOME COMUM]],COMERCIAIS[],2, FALSE), "Não") &lt;&gt; "Não", "Sim", "Não")</f>
        <v>Sim</v>
      </c>
      <c r="Z4747" s="133">
        <f>CENSO[[#This Row],[g (m²)]]/SUM(AEEF[AEEF-UT])</f>
        <v>7.7546688404619025E-4</v>
      </c>
      <c r="AA4747" s="133">
        <f>CENSO[[#This Row],[v (m³)]]/SUM(AEEF[AEEF-UT])</f>
        <v>8.1424022824849972E-3</v>
      </c>
    </row>
    <row r="4748" spans="1:27" ht="14">
      <c r="A4748" s="86">
        <v>1</v>
      </c>
      <c r="B4748" s="86">
        <v>2</v>
      </c>
      <c r="C4748" s="63">
        <v>129</v>
      </c>
      <c r="D4748" s="63">
        <v>4748</v>
      </c>
      <c r="E4748" s="63" t="str">
        <f>VLOOKUP(CENSO[[#This Row],[NOME COMUM]],ESPECIES[],2,FALSE)</f>
        <v>Piptadenia suaveolens Miq.</v>
      </c>
      <c r="F4748" s="64" t="s">
        <v>22</v>
      </c>
      <c r="G4748" s="64">
        <v>200</v>
      </c>
      <c r="H4748" s="97">
        <f>CENSO[[#This Row],[CAP (cm)]]/PI()</f>
        <v>63.661977236758133</v>
      </c>
      <c r="I4748" s="64">
        <v>15</v>
      </c>
      <c r="J4748" s="96">
        <f>(PI()*(CENSO[[#This Row],[DAP (cm)]]^2))/40000</f>
        <v>0.31830988618379064</v>
      </c>
      <c r="K4748" s="96">
        <f>CENSO[[#This Row],[g (m²)]]*CENSO[[#This Row],[H (m)]]*0.7</f>
        <v>3.3422538049298014</v>
      </c>
      <c r="L4748" s="64">
        <v>1</v>
      </c>
      <c r="M4748" s="65">
        <v>366883.299999999</v>
      </c>
      <c r="N4748" s="87">
        <v>9702258.5999999903</v>
      </c>
      <c r="O4748" s="87" t="s">
        <v>1228</v>
      </c>
      <c r="P4748" s="87" t="str">
        <f>VLOOKUP(CENSO[[#This Row],[DAP (cm)]],CD[],2,TRUE)</f>
        <v>TORA</v>
      </c>
      <c r="Q4748" s="87" t="str">
        <f>VLOOKUP(CENSO[[#This Row],[DAP (cm)]],DD[],2,TRUE)</f>
        <v>60├ 70</v>
      </c>
      <c r="R4748" s="87" t="str" cm="1">
        <f t="array" ref="R4748">INDEX(_xlfn.TEXTSPLIT(CENSO[[#This Row],[NOME CIENTIFICO]]," "),1)</f>
        <v>Piptadenia</v>
      </c>
      <c r="S4748" s="98" t="s">
        <v>1004</v>
      </c>
      <c r="T4748" s="87">
        <f>_xlfn.MINIFS(CENSO[DAP (cm)],CENSO[NOME CIENTIFICO],CENSO[[#This Row],[NOME CIENTIFICO]])</f>
        <v>39.788735772973837</v>
      </c>
      <c r="U47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48" s="87" t="str">
        <f>IF(CENSO[[#This Row],[DAP (cm)]]&lt;CENSO[[#This Row],[DMCE (cm)]],"DAP &lt; DMCE","DAP ≥ DMCE")</f>
        <v>DAP ≥ DMCE</v>
      </c>
      <c r="W4748" s="87" t="str">
        <f>IF(CENSO[[#This Row],[DAP (cm)]]&gt;200, "Superior", "Inferior")</f>
        <v>Inferior</v>
      </c>
      <c r="X4748" s="87" t="str">
        <f>VLOOKUP(CENSO[[#This Row],[NOME COMUM]],ESPECIES[],4,FALSE)</f>
        <v>Não</v>
      </c>
      <c r="Y4748" s="87" t="str">
        <f>IF(IFERROR(VLOOKUP(CENSO[[#This Row],[NOME COMUM]],COMERCIAIS[],2, FALSE), "Não") &lt;&gt; "Não", "Sim", "Não")</f>
        <v>Sim</v>
      </c>
      <c r="Z4748" s="133">
        <f>CENSO[[#This Row],[g (m²)]]/SUM(AEEF[AEEF-UT])</f>
        <v>5.5692824191768894E-4</v>
      </c>
      <c r="AA4748" s="133">
        <f>CENSO[[#This Row],[v (m³)]]/SUM(AEEF[AEEF-UT])</f>
        <v>5.847746540135733E-3</v>
      </c>
    </row>
    <row r="4749" spans="1:27" ht="14">
      <c r="A4749" s="86">
        <v>1</v>
      </c>
      <c r="B4749" s="86">
        <v>2</v>
      </c>
      <c r="C4749" s="63">
        <v>129</v>
      </c>
      <c r="D4749" s="63">
        <v>4749</v>
      </c>
      <c r="E4749" s="63" t="str">
        <f>VLOOKUP(CENSO[[#This Row],[NOME COMUM]],ESPECIES[],2,FALSE)</f>
        <v>Hymenaea courbaril L.</v>
      </c>
      <c r="F4749" s="64" t="s">
        <v>3</v>
      </c>
      <c r="G4749" s="64">
        <v>220</v>
      </c>
      <c r="H4749" s="97">
        <f>CENSO[[#This Row],[CAP (cm)]]/PI()</f>
        <v>70.028174960433944</v>
      </c>
      <c r="I4749" s="64">
        <v>20</v>
      </c>
      <c r="J4749" s="96">
        <f>(PI()*(CENSO[[#This Row],[DAP (cm)]]^2))/40000</f>
        <v>0.3851549622823866</v>
      </c>
      <c r="K4749" s="96">
        <f>CENSO[[#This Row],[g (m²)]]*CENSO[[#This Row],[H (m)]]*0.7</f>
        <v>5.3921694719534123</v>
      </c>
      <c r="L4749" s="64">
        <v>1</v>
      </c>
      <c r="M4749" s="65">
        <v>366878.799999999</v>
      </c>
      <c r="N4749" s="87">
        <v>9702260.6999999899</v>
      </c>
      <c r="O4749" s="87" t="s">
        <v>1228</v>
      </c>
      <c r="P4749" s="87" t="str">
        <f>VLOOKUP(CENSO[[#This Row],[DAP (cm)]],CD[],2,TRUE)</f>
        <v>TORA</v>
      </c>
      <c r="Q4749" s="87" t="str">
        <f>VLOOKUP(CENSO[[#This Row],[DAP (cm)]],DD[],2,TRUE)</f>
        <v>70├ 80</v>
      </c>
      <c r="R4749" s="87" t="str" cm="1">
        <f t="array" ref="R4749">INDEX(_xlfn.TEXTSPLIT(CENSO[[#This Row],[NOME CIENTIFICO]]," "),1)</f>
        <v>Hymenaea</v>
      </c>
      <c r="S4749" s="98" t="s">
        <v>1004</v>
      </c>
      <c r="T4749" s="87">
        <f>_xlfn.MINIFS(CENSO[DAP (cm)],CENSO[NOME CIENTIFICO],CENSO[[#This Row],[NOME CIENTIFICO]])</f>
        <v>41.38028520389279</v>
      </c>
      <c r="U47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749" s="87" t="str">
        <f>IF(CENSO[[#This Row],[DAP (cm)]]&lt;CENSO[[#This Row],[DMCE (cm)]],"DAP &lt; DMCE","DAP ≥ DMCE")</f>
        <v>DAP ≥ DMCE</v>
      </c>
      <c r="W4749" s="87" t="str">
        <f>IF(CENSO[[#This Row],[DAP (cm)]]&gt;200, "Superior", "Inferior")</f>
        <v>Inferior</v>
      </c>
      <c r="X4749" s="87" t="str">
        <f>VLOOKUP(CENSO[[#This Row],[NOME COMUM]],ESPECIES[],4,FALSE)</f>
        <v>Não</v>
      </c>
      <c r="Y4749" s="87" t="str">
        <f>IF(IFERROR(VLOOKUP(CENSO[[#This Row],[NOME COMUM]],COMERCIAIS[],2, FALSE), "Não") &lt;&gt; "Não", "Sim", "Não")</f>
        <v>Sim</v>
      </c>
      <c r="Z4749" s="133">
        <f>CENSO[[#This Row],[g (m²)]]/SUM(AEEF[AEEF-UT])</f>
        <v>6.7388317272040353E-4</v>
      </c>
      <c r="AA4749" s="133">
        <f>CENSO[[#This Row],[v (m³)]]/SUM(AEEF[AEEF-UT])</f>
        <v>9.4343644180856483E-3</v>
      </c>
    </row>
    <row r="4750" spans="1:27" ht="14">
      <c r="A4750" s="86">
        <v>1</v>
      </c>
      <c r="B4750" s="86">
        <v>2</v>
      </c>
      <c r="C4750" s="63">
        <v>129</v>
      </c>
      <c r="D4750" s="63">
        <v>4750</v>
      </c>
      <c r="E4750" s="63" t="str">
        <f>VLOOKUP(CENSO[[#This Row],[NOME COMUM]],ESPECIES[],2,FALSE)</f>
        <v>Cedrelinga catenaeformis Ducke</v>
      </c>
      <c r="F4750" s="64" t="s">
        <v>71</v>
      </c>
      <c r="G4750" s="64">
        <v>325</v>
      </c>
      <c r="H4750" s="97">
        <f>CENSO[[#This Row],[CAP (cm)]]/PI()</f>
        <v>103.45071300973197</v>
      </c>
      <c r="I4750" s="64">
        <v>23</v>
      </c>
      <c r="J4750" s="96">
        <f>(PI()*(CENSO[[#This Row],[DAP (cm)]]^2))/40000</f>
        <v>0.84053704320407219</v>
      </c>
      <c r="K4750" s="96">
        <f>CENSO[[#This Row],[g (m²)]]*CENSO[[#This Row],[H (m)]]*0.7</f>
        <v>13.53264639558556</v>
      </c>
      <c r="L4750" s="64">
        <v>1</v>
      </c>
      <c r="M4750" s="65">
        <v>366871.5</v>
      </c>
      <c r="N4750" s="87">
        <v>9702264.0999999903</v>
      </c>
      <c r="O4750" s="87" t="s">
        <v>1228</v>
      </c>
      <c r="P4750" s="87" t="str">
        <f>VLOOKUP(CENSO[[#This Row],[DAP (cm)]],CD[],2,TRUE)</f>
        <v>TORA</v>
      </c>
      <c r="Q4750" s="87" t="str">
        <f>VLOOKUP(CENSO[[#This Row],[DAP (cm)]],DD[],2,TRUE)</f>
        <v>100├ 110</v>
      </c>
      <c r="R4750" s="87" t="str" cm="1">
        <f t="array" ref="R4750">INDEX(_xlfn.TEXTSPLIT(CENSO[[#This Row],[NOME CIENTIFICO]]," "),1)</f>
        <v>Cedrelinga</v>
      </c>
      <c r="S4750" s="98" t="s">
        <v>1004</v>
      </c>
      <c r="T4750" s="87">
        <f>_xlfn.MINIFS(CENSO[DAP (cm)],CENSO[NOME CIENTIFICO],CENSO[[#This Row],[NOME CIENTIFICO]])</f>
        <v>38.515496228238675</v>
      </c>
      <c r="U47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50" s="87" t="str">
        <f>IF(CENSO[[#This Row],[DAP (cm)]]&lt;CENSO[[#This Row],[DMCE (cm)]],"DAP &lt; DMCE","DAP ≥ DMCE")</f>
        <v>DAP ≥ DMCE</v>
      </c>
      <c r="W4750" s="87" t="str">
        <f>IF(CENSO[[#This Row],[DAP (cm)]]&gt;200, "Superior", "Inferior")</f>
        <v>Inferior</v>
      </c>
      <c r="X4750" s="87" t="str">
        <f>VLOOKUP(CENSO[[#This Row],[NOME COMUM]],ESPECIES[],4,FALSE)</f>
        <v>Não</v>
      </c>
      <c r="Y4750" s="87" t="str">
        <f>IF(IFERROR(VLOOKUP(CENSO[[#This Row],[NOME COMUM]],COMERCIAIS[],2, FALSE), "Não") &lt;&gt; "Não", "Sim", "Não")</f>
        <v>Sim</v>
      </c>
      <c r="Z4750" s="133">
        <f>CENSO[[#This Row],[g (m²)]]/SUM(AEEF[AEEF-UT])</f>
        <v>1.4706386388138974E-3</v>
      </c>
      <c r="AA4750" s="133">
        <f>CENSO[[#This Row],[v (m³)]]/SUM(AEEF[AEEF-UT])</f>
        <v>2.3677282084903745E-2</v>
      </c>
    </row>
    <row r="4751" spans="1:27" ht="14">
      <c r="A4751" s="86">
        <v>1</v>
      </c>
      <c r="B4751" s="86">
        <v>2</v>
      </c>
      <c r="C4751" s="63">
        <v>129</v>
      </c>
      <c r="D4751" s="63">
        <v>4751</v>
      </c>
      <c r="E4751" s="63" t="str">
        <f>VLOOKUP(CENSO[[#This Row],[NOME COMUM]],ESPECIES[],2,FALSE)</f>
        <v>Goupia glabra Aubl.</v>
      </c>
      <c r="F4751" s="64" t="s">
        <v>34</v>
      </c>
      <c r="G4751" s="64">
        <v>418</v>
      </c>
      <c r="H4751" s="97">
        <f>CENSO[[#This Row],[CAP (cm)]]/PI()</f>
        <v>133.05353242482451</v>
      </c>
      <c r="I4751" s="64">
        <v>17</v>
      </c>
      <c r="J4751" s="96">
        <f>(PI()*(CENSO[[#This Row],[DAP (cm)]]^2))/40000</f>
        <v>1.3904094138394163</v>
      </c>
      <c r="K4751" s="96">
        <f>CENSO[[#This Row],[g (m²)]]*CENSO[[#This Row],[H (m)]]*0.7</f>
        <v>16.545872024689054</v>
      </c>
      <c r="L4751" s="64">
        <v>1</v>
      </c>
      <c r="M4751" s="65">
        <v>366869</v>
      </c>
      <c r="N4751" s="87">
        <v>9702237.6999999899</v>
      </c>
      <c r="O4751" s="87" t="s">
        <v>1228</v>
      </c>
      <c r="P4751" s="87" t="str">
        <f>VLOOKUP(CENSO[[#This Row],[DAP (cm)]],CD[],2,TRUE)</f>
        <v>TORA</v>
      </c>
      <c r="Q4751" s="87" t="str">
        <f>VLOOKUP(CENSO[[#This Row],[DAP (cm)]],DD[],2,TRUE)</f>
        <v>130├ 140</v>
      </c>
      <c r="R4751" s="87" t="str" cm="1">
        <f t="array" ref="R4751">INDEX(_xlfn.TEXTSPLIT(CENSO[[#This Row],[NOME CIENTIFICO]]," "),1)</f>
        <v>Goupia</v>
      </c>
      <c r="S4751" s="98" t="s">
        <v>1004</v>
      </c>
      <c r="T4751" s="87">
        <f>_xlfn.MINIFS(CENSO[DAP (cm)],CENSO[NOME CIENTIFICO],CENSO[[#This Row],[NOME CIENTIFICO]])</f>
        <v>40.107045659157627</v>
      </c>
      <c r="U47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751" s="87" t="str">
        <f>IF(CENSO[[#This Row],[DAP (cm)]]&lt;CENSO[[#This Row],[DMCE (cm)]],"DAP &lt; DMCE","DAP ≥ DMCE")</f>
        <v>DAP ≥ DMCE</v>
      </c>
      <c r="W4751" s="87" t="str">
        <f>IF(CENSO[[#This Row],[DAP (cm)]]&gt;200, "Superior", "Inferior")</f>
        <v>Inferior</v>
      </c>
      <c r="X4751" s="87" t="str">
        <f>VLOOKUP(CENSO[[#This Row],[NOME COMUM]],ESPECIES[],4,FALSE)</f>
        <v>Não</v>
      </c>
      <c r="Y4751" s="87" t="str">
        <f>IF(IFERROR(VLOOKUP(CENSO[[#This Row],[NOME COMUM]],COMERCIAIS[],2, FALSE), "Não") &lt;&gt; "Não", "Sim", "Não")</f>
        <v>Sim</v>
      </c>
      <c r="Z4751" s="133">
        <f>CENSO[[#This Row],[g (m²)]]/SUM(AEEF[AEEF-UT])</f>
        <v>2.432718253520658E-3</v>
      </c>
      <c r="AA4751" s="133">
        <f>CENSO[[#This Row],[v (m³)]]/SUM(AEEF[AEEF-UT])</f>
        <v>2.8949347216895828E-2</v>
      </c>
    </row>
    <row r="4752" spans="1:27" ht="14">
      <c r="A4752" s="86">
        <v>1</v>
      </c>
      <c r="B4752" s="86">
        <v>2</v>
      </c>
      <c r="C4752" s="63">
        <v>129</v>
      </c>
      <c r="D4752" s="63">
        <v>4752</v>
      </c>
      <c r="E4752" s="63" t="str">
        <f>VLOOKUP(CENSO[[#This Row],[NOME COMUM]],ESPECIES[],2,FALSE)</f>
        <v>Couratari guianensis Aubl.</v>
      </c>
      <c r="F4752" s="64" t="s">
        <v>6</v>
      </c>
      <c r="G4752" s="64">
        <v>283</v>
      </c>
      <c r="H4752" s="97">
        <f>CENSO[[#This Row],[CAP (cm)]]/PI()</f>
        <v>90.081697790012768</v>
      </c>
      <c r="I4752" s="64">
        <v>24</v>
      </c>
      <c r="J4752" s="96">
        <f>(PI()*(CENSO[[#This Row],[DAP (cm)]]^2))/40000</f>
        <v>0.6373280118643404</v>
      </c>
      <c r="K4752" s="96">
        <f>CENSO[[#This Row],[g (m²)]]*CENSO[[#This Row],[H (m)]]*0.7</f>
        <v>10.707110599320918</v>
      </c>
      <c r="L4752" s="64">
        <v>1</v>
      </c>
      <c r="M4752" s="65">
        <v>366854.5</v>
      </c>
      <c r="N4752" s="87">
        <v>9702192.5999999903</v>
      </c>
      <c r="O4752" s="87" t="s">
        <v>1228</v>
      </c>
      <c r="P4752" s="87" t="str">
        <f>VLOOKUP(CENSO[[#This Row],[DAP (cm)]],CD[],2,TRUE)</f>
        <v>TORA</v>
      </c>
      <c r="Q4752" s="87" t="str">
        <f>VLOOKUP(CENSO[[#This Row],[DAP (cm)]],DD[],2,TRUE)</f>
        <v>90├ 100</v>
      </c>
      <c r="R4752" s="87" t="str" cm="1">
        <f t="array" ref="R4752">INDEX(_xlfn.TEXTSPLIT(CENSO[[#This Row],[NOME CIENTIFICO]]," "),1)</f>
        <v>Couratari</v>
      </c>
      <c r="S4752" s="98" t="s">
        <v>1004</v>
      </c>
      <c r="T4752" s="87">
        <f>_xlfn.MINIFS(CENSO[DAP (cm)],CENSO[NOME CIENTIFICO],CENSO[[#This Row],[NOME CIENTIFICO]])</f>
        <v>38.833806114422465</v>
      </c>
      <c r="U47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52" s="87" t="str">
        <f>IF(CENSO[[#This Row],[DAP (cm)]]&lt;CENSO[[#This Row],[DMCE (cm)]],"DAP &lt; DMCE","DAP ≥ DMCE")</f>
        <v>DAP ≥ DMCE</v>
      </c>
      <c r="W4752" s="87" t="str">
        <f>IF(CENSO[[#This Row],[DAP (cm)]]&gt;200, "Superior", "Inferior")</f>
        <v>Inferior</v>
      </c>
      <c r="X4752" s="87" t="str">
        <f>VLOOKUP(CENSO[[#This Row],[NOME COMUM]],ESPECIES[],4,FALSE)</f>
        <v>Não</v>
      </c>
      <c r="Y4752" s="87" t="str">
        <f>IF(IFERROR(VLOOKUP(CENSO[[#This Row],[NOME COMUM]],COMERCIAIS[],2, FALSE), "Não") &lt;&gt; "Não", "Sim", "Não")</f>
        <v>Sim</v>
      </c>
      <c r="Z4752" s="133">
        <f>CENSO[[#This Row],[g (m²)]]/SUM(AEEF[AEEF-UT])</f>
        <v>1.1150956491736452E-3</v>
      </c>
      <c r="AA4752" s="133">
        <f>CENSO[[#This Row],[v (m³)]]/SUM(AEEF[AEEF-UT])</f>
        <v>1.8733606906117237E-2</v>
      </c>
    </row>
    <row r="4753" spans="1:27" ht="14">
      <c r="A4753" s="86">
        <v>1</v>
      </c>
      <c r="B4753" s="86">
        <v>2</v>
      </c>
      <c r="C4753" s="63">
        <v>129</v>
      </c>
      <c r="D4753" s="63">
        <v>4753</v>
      </c>
      <c r="E4753" s="63" t="str">
        <f>VLOOKUP(CENSO[[#This Row],[NOME COMUM]],ESPECIES[],2,FALSE)</f>
        <v>Ocotea cymbarum Kunth</v>
      </c>
      <c r="F4753" s="64" t="s">
        <v>11</v>
      </c>
      <c r="G4753" s="64">
        <v>320</v>
      </c>
      <c r="H4753" s="97">
        <f>CENSO[[#This Row],[CAP (cm)]]/PI()</f>
        <v>101.85916357881302</v>
      </c>
      <c r="I4753" s="64">
        <v>20</v>
      </c>
      <c r="J4753" s="96">
        <f>(PI()*(CENSO[[#This Row],[DAP (cm)]]^2))/40000</f>
        <v>0.81487330863050433</v>
      </c>
      <c r="K4753" s="96">
        <f>CENSO[[#This Row],[g (m²)]]*CENSO[[#This Row],[H (m)]]*0.7</f>
        <v>11.40822632082706</v>
      </c>
      <c r="L4753" s="64">
        <v>1</v>
      </c>
      <c r="M4753" s="65">
        <v>366834.4</v>
      </c>
      <c r="N4753" s="87">
        <v>9702171.0999999903</v>
      </c>
      <c r="O4753" s="87" t="s">
        <v>1228</v>
      </c>
      <c r="P4753" s="87" t="str">
        <f>VLOOKUP(CENSO[[#This Row],[DAP (cm)]],CD[],2,TRUE)</f>
        <v>TORA</v>
      </c>
      <c r="Q4753" s="87" t="str">
        <f>VLOOKUP(CENSO[[#This Row],[DAP (cm)]],DD[],2,TRUE)</f>
        <v>100├ 110</v>
      </c>
      <c r="R4753" s="87" t="str" cm="1">
        <f t="array" ref="R4753">INDEX(_xlfn.TEXTSPLIT(CENSO[[#This Row],[NOME CIENTIFICO]]," "),1)</f>
        <v>Ocotea</v>
      </c>
      <c r="S4753" s="98" t="s">
        <v>1004</v>
      </c>
      <c r="T4753" s="87">
        <f>_xlfn.MINIFS(CENSO[DAP (cm)],CENSO[NOME CIENTIFICO],CENSO[[#This Row],[NOME CIENTIFICO]])</f>
        <v>39.470425886790046</v>
      </c>
      <c r="U47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53" s="87" t="str">
        <f>IF(CENSO[[#This Row],[DAP (cm)]]&lt;CENSO[[#This Row],[DMCE (cm)]],"DAP &lt; DMCE","DAP ≥ DMCE")</f>
        <v>DAP ≥ DMCE</v>
      </c>
      <c r="W4753" s="87" t="str">
        <f>IF(CENSO[[#This Row],[DAP (cm)]]&gt;200, "Superior", "Inferior")</f>
        <v>Inferior</v>
      </c>
      <c r="X4753" s="87" t="str">
        <f>VLOOKUP(CENSO[[#This Row],[NOME COMUM]],ESPECIES[],4,FALSE)</f>
        <v>Não</v>
      </c>
      <c r="Y4753" s="87" t="str">
        <f>IF(IFERROR(VLOOKUP(CENSO[[#This Row],[NOME COMUM]],COMERCIAIS[],2, FALSE), "Não") &lt;&gt; "Não", "Sim", "Não")</f>
        <v>Sim</v>
      </c>
      <c r="Z4753" s="133">
        <f>CENSO[[#This Row],[g (m²)]]/SUM(AEEF[AEEF-UT])</f>
        <v>1.4257362993092843E-3</v>
      </c>
      <c r="AA4753" s="133">
        <f>CENSO[[#This Row],[v (m³)]]/SUM(AEEF[AEEF-UT])</f>
        <v>1.9960308190329977E-2</v>
      </c>
    </row>
    <row r="4754" spans="1:27" ht="14">
      <c r="A4754" s="86">
        <v>1</v>
      </c>
      <c r="B4754" s="86">
        <v>2</v>
      </c>
      <c r="C4754" s="63">
        <v>129</v>
      </c>
      <c r="D4754" s="63">
        <v>4754</v>
      </c>
      <c r="E4754" s="63" t="str">
        <f>VLOOKUP(CENSO[[#This Row],[NOME COMUM]],ESPECIES[],2,FALSE)</f>
        <v>Couratari guianensis Aubl.</v>
      </c>
      <c r="F4754" s="64" t="s">
        <v>6</v>
      </c>
      <c r="G4754" s="64">
        <v>197</v>
      </c>
      <c r="H4754" s="97">
        <f>CENSO[[#This Row],[CAP (cm)]]/PI()</f>
        <v>62.707047578206762</v>
      </c>
      <c r="I4754" s="64">
        <v>20</v>
      </c>
      <c r="J4754" s="96">
        <f>(PI()*(CENSO[[#This Row],[DAP (cm)]]^2))/40000</f>
        <v>0.30883220932266825</v>
      </c>
      <c r="K4754" s="96">
        <f>CENSO[[#This Row],[g (m²)]]*CENSO[[#This Row],[H (m)]]*0.7</f>
        <v>4.3236509305173554</v>
      </c>
      <c r="L4754" s="64">
        <v>1</v>
      </c>
      <c r="M4754" s="65">
        <v>366811</v>
      </c>
      <c r="N4754" s="87">
        <v>9702152.3000000007</v>
      </c>
      <c r="O4754" s="87" t="s">
        <v>1228</v>
      </c>
      <c r="P4754" s="87" t="str">
        <f>VLOOKUP(CENSO[[#This Row],[DAP (cm)]],CD[],2,TRUE)</f>
        <v>TORA</v>
      </c>
      <c r="Q4754" s="87" t="str">
        <f>VLOOKUP(CENSO[[#This Row],[DAP (cm)]],DD[],2,TRUE)</f>
        <v>60├ 70</v>
      </c>
      <c r="R4754" s="87" t="str" cm="1">
        <f t="array" ref="R4754">INDEX(_xlfn.TEXTSPLIT(CENSO[[#This Row],[NOME CIENTIFICO]]," "),1)</f>
        <v>Couratari</v>
      </c>
      <c r="S4754" s="98" t="s">
        <v>1004</v>
      </c>
      <c r="T4754" s="87">
        <f>_xlfn.MINIFS(CENSO[DAP (cm)],CENSO[NOME CIENTIFICO],CENSO[[#This Row],[NOME CIENTIFICO]])</f>
        <v>38.833806114422465</v>
      </c>
      <c r="U47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54" s="87" t="str">
        <f>IF(CENSO[[#This Row],[DAP (cm)]]&lt;CENSO[[#This Row],[DMCE (cm)]],"DAP &lt; DMCE","DAP ≥ DMCE")</f>
        <v>DAP ≥ DMCE</v>
      </c>
      <c r="W4754" s="87" t="str">
        <f>IF(CENSO[[#This Row],[DAP (cm)]]&gt;200, "Superior", "Inferior")</f>
        <v>Inferior</v>
      </c>
      <c r="X4754" s="87" t="str">
        <f>VLOOKUP(CENSO[[#This Row],[NOME COMUM]],ESPECIES[],4,FALSE)</f>
        <v>Não</v>
      </c>
      <c r="Y4754" s="87" t="str">
        <f>IF(IFERROR(VLOOKUP(CENSO[[#This Row],[NOME COMUM]],COMERCIAIS[],2, FALSE), "Não") &lt;&gt; "Não", "Sim", "Não")</f>
        <v>Sim</v>
      </c>
      <c r="Z4754" s="133">
        <f>CENSO[[#This Row],[g (m²)]]/SUM(AEEF[AEEF-UT])</f>
        <v>5.403457035145897E-4</v>
      </c>
      <c r="AA4754" s="133">
        <f>CENSO[[#This Row],[v (m³)]]/SUM(AEEF[AEEF-UT])</f>
        <v>7.5648398492042558E-3</v>
      </c>
    </row>
    <row r="4755" spans="1:27" ht="14">
      <c r="A4755" s="86">
        <v>1</v>
      </c>
      <c r="B4755" s="86">
        <v>2</v>
      </c>
      <c r="C4755" s="63">
        <v>129</v>
      </c>
      <c r="D4755" s="63">
        <v>4755</v>
      </c>
      <c r="E4755" s="63" t="str">
        <f>VLOOKUP(CENSO[[#This Row],[NOME COMUM]],ESPECIES[],2,FALSE)</f>
        <v>Ocotea cymbarum Kunth</v>
      </c>
      <c r="F4755" s="64" t="s">
        <v>11</v>
      </c>
      <c r="G4755" s="64">
        <v>130</v>
      </c>
      <c r="H4755" s="97">
        <f>CENSO[[#This Row],[CAP (cm)]]/PI()</f>
        <v>41.38028520389279</v>
      </c>
      <c r="I4755" s="64">
        <v>15</v>
      </c>
      <c r="J4755" s="96">
        <f>(PI()*(CENSO[[#This Row],[DAP (cm)]]^2))/40000</f>
        <v>0.13448592691265157</v>
      </c>
      <c r="K4755" s="96">
        <f>CENSO[[#This Row],[g (m²)]]*CENSO[[#This Row],[H (m)]]*0.7</f>
        <v>1.4121022325828414</v>
      </c>
      <c r="L4755" s="64">
        <v>1</v>
      </c>
      <c r="M4755" s="65">
        <v>366795.799999999</v>
      </c>
      <c r="N4755" s="87">
        <v>9702125.3000000007</v>
      </c>
      <c r="O4755" s="98" t="s">
        <v>1225</v>
      </c>
      <c r="P4755" s="87" t="str">
        <f>VLOOKUP(CENSO[[#This Row],[DAP (cm)]],CD[],2,TRUE)</f>
        <v>TORETE</v>
      </c>
      <c r="Q4755" s="87" t="str">
        <f>VLOOKUP(CENSO[[#This Row],[DAP (cm)]],DD[],2,TRUE)</f>
        <v>40├ 50</v>
      </c>
      <c r="R4755" s="87" t="str" cm="1">
        <f t="array" ref="R4755">INDEX(_xlfn.TEXTSPLIT(CENSO[[#This Row],[NOME CIENTIFICO]]," "),1)</f>
        <v>Ocotea</v>
      </c>
      <c r="S4755" s="98" t="s">
        <v>1004</v>
      </c>
      <c r="T4755" s="87">
        <f>_xlfn.MINIFS(CENSO[DAP (cm)],CENSO[NOME CIENTIFICO],CENSO[[#This Row],[NOME CIENTIFICO]])</f>
        <v>39.470425886790046</v>
      </c>
      <c r="U47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55" s="87" t="str">
        <f>IF(CENSO[[#This Row],[DAP (cm)]]&lt;CENSO[[#This Row],[DMCE (cm)]],"DAP &lt; DMCE","DAP ≥ DMCE")</f>
        <v>DAP &lt; DMCE</v>
      </c>
      <c r="W4755" s="87" t="str">
        <f>IF(CENSO[[#This Row],[DAP (cm)]]&gt;200, "Superior", "Inferior")</f>
        <v>Inferior</v>
      </c>
      <c r="X4755" s="87" t="str">
        <f>VLOOKUP(CENSO[[#This Row],[NOME COMUM]],ESPECIES[],4,FALSE)</f>
        <v>Não</v>
      </c>
      <c r="Y4755" s="87" t="str">
        <f>IF(IFERROR(VLOOKUP(CENSO[[#This Row],[NOME COMUM]],COMERCIAIS[],2, FALSE), "Não") &lt;&gt; "Não", "Sim", "Não")</f>
        <v>Sim</v>
      </c>
      <c r="Z4755" s="133">
        <f>CENSO[[#This Row],[g (m²)]]/SUM(AEEF[AEEF-UT])</f>
        <v>2.3530218221022364E-4</v>
      </c>
      <c r="AA4755" s="133">
        <f>CENSO[[#This Row],[v (m³)]]/SUM(AEEF[AEEF-UT])</f>
        <v>2.470672913207348E-3</v>
      </c>
    </row>
    <row r="4756" spans="1:27" ht="14">
      <c r="A4756" s="86">
        <v>1</v>
      </c>
      <c r="B4756" s="86">
        <v>2</v>
      </c>
      <c r="C4756" s="63">
        <v>129</v>
      </c>
      <c r="D4756" s="63">
        <v>4756</v>
      </c>
      <c r="E4756" s="63" t="str">
        <f>VLOOKUP(CENSO[[#This Row],[NOME COMUM]],ESPECIES[],2,FALSE)</f>
        <v>Ocotea cymbarum Kunth</v>
      </c>
      <c r="F4756" s="64" t="s">
        <v>11</v>
      </c>
      <c r="G4756" s="64">
        <v>148</v>
      </c>
      <c r="H4756" s="97">
        <f>CENSO[[#This Row],[CAP (cm)]]/PI()</f>
        <v>47.109863155201019</v>
      </c>
      <c r="I4756" s="64">
        <v>8</v>
      </c>
      <c r="J4756" s="96">
        <f>(PI()*(CENSO[[#This Row],[DAP (cm)]]^2))/40000</f>
        <v>0.17430649367424375</v>
      </c>
      <c r="K4756" s="96">
        <f>CENSO[[#This Row],[g (m²)]]*CENSO[[#This Row],[H (m)]]*0.7</f>
        <v>0.97611636457576489</v>
      </c>
      <c r="L4756" s="64">
        <v>1</v>
      </c>
      <c r="M4756" s="65">
        <v>366790.299999999</v>
      </c>
      <c r="N4756" s="87">
        <v>9702114.5999999903</v>
      </c>
      <c r="O4756" s="98" t="s">
        <v>1225</v>
      </c>
      <c r="P4756" s="87" t="str">
        <f>VLOOKUP(CENSO[[#This Row],[DAP (cm)]],CD[],2,TRUE)</f>
        <v>TORETE</v>
      </c>
      <c r="Q4756" s="87" t="str">
        <f>VLOOKUP(CENSO[[#This Row],[DAP (cm)]],DD[],2,TRUE)</f>
        <v>40├ 50</v>
      </c>
      <c r="R4756" s="87" t="str" cm="1">
        <f t="array" ref="R4756">INDEX(_xlfn.TEXTSPLIT(CENSO[[#This Row],[NOME CIENTIFICO]]," "),1)</f>
        <v>Ocotea</v>
      </c>
      <c r="S4756" s="98" t="s">
        <v>1004</v>
      </c>
      <c r="T4756" s="87">
        <f>_xlfn.MINIFS(CENSO[DAP (cm)],CENSO[NOME CIENTIFICO],CENSO[[#This Row],[NOME CIENTIFICO]])</f>
        <v>39.470425886790046</v>
      </c>
      <c r="U47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56" s="87" t="str">
        <f>IF(CENSO[[#This Row],[DAP (cm)]]&lt;CENSO[[#This Row],[DMCE (cm)]],"DAP &lt; DMCE","DAP ≥ DMCE")</f>
        <v>DAP &lt; DMCE</v>
      </c>
      <c r="W4756" s="87" t="str">
        <f>IF(CENSO[[#This Row],[DAP (cm)]]&gt;200, "Superior", "Inferior")</f>
        <v>Inferior</v>
      </c>
      <c r="X4756" s="87" t="str">
        <f>VLOOKUP(CENSO[[#This Row],[NOME COMUM]],ESPECIES[],4,FALSE)</f>
        <v>Não</v>
      </c>
      <c r="Y4756" s="87" t="str">
        <f>IF(IFERROR(VLOOKUP(CENSO[[#This Row],[NOME COMUM]],COMERCIAIS[],2, FALSE), "Não") &lt;&gt; "Não", "Sim", "Não")</f>
        <v>Sim</v>
      </c>
      <c r="Z4756" s="133">
        <f>CENSO[[#This Row],[g (m²)]]/SUM(AEEF[AEEF-UT])</f>
        <v>3.0497390527412649E-4</v>
      </c>
      <c r="AA4756" s="133">
        <f>CENSO[[#This Row],[v (m³)]]/SUM(AEEF[AEEF-UT])</f>
        <v>1.707853869535108E-3</v>
      </c>
    </row>
    <row r="4757" spans="1:27" ht="14">
      <c r="A4757" s="86">
        <v>1</v>
      </c>
      <c r="B4757" s="86">
        <v>2</v>
      </c>
      <c r="C4757" s="63">
        <v>130</v>
      </c>
      <c r="D4757" s="63">
        <v>4757</v>
      </c>
      <c r="E4757" s="63" t="str">
        <f>VLOOKUP(CENSO[[#This Row],[NOME COMUM]],ESPECIES[],2,FALSE)</f>
        <v>Goupia glabra Aubl.</v>
      </c>
      <c r="F4757" s="64" t="s">
        <v>34</v>
      </c>
      <c r="G4757" s="64">
        <v>248</v>
      </c>
      <c r="H4757" s="97">
        <f>CENSO[[#This Row],[CAP (cm)]]/PI()</f>
        <v>78.940851773580093</v>
      </c>
      <c r="I4757" s="64">
        <v>16</v>
      </c>
      <c r="J4757" s="96">
        <f>(PI()*(CENSO[[#This Row],[DAP (cm)]]^2))/40000</f>
        <v>0.48943328099619665</v>
      </c>
      <c r="K4757" s="96">
        <f>CENSO[[#This Row],[g (m²)]]*CENSO[[#This Row],[H (m)]]*0.7</f>
        <v>5.4816527471574021</v>
      </c>
      <c r="L4757" s="64">
        <v>1</v>
      </c>
      <c r="M4757" s="65">
        <v>366850.4</v>
      </c>
      <c r="N4757" s="87">
        <v>9702130.5</v>
      </c>
      <c r="O4757" s="87" t="s">
        <v>1228</v>
      </c>
      <c r="P4757" s="87" t="str">
        <f>VLOOKUP(CENSO[[#This Row],[DAP (cm)]],CD[],2,TRUE)</f>
        <v>TORA</v>
      </c>
      <c r="Q4757" s="87" t="str">
        <f>VLOOKUP(CENSO[[#This Row],[DAP (cm)]],DD[],2,TRUE)</f>
        <v>70├ 80</v>
      </c>
      <c r="R4757" s="87" t="str" cm="1">
        <f t="array" ref="R4757">INDEX(_xlfn.TEXTSPLIT(CENSO[[#This Row],[NOME CIENTIFICO]]," "),1)</f>
        <v>Goupia</v>
      </c>
      <c r="S4757" s="98" t="s">
        <v>1004</v>
      </c>
      <c r="T4757" s="87">
        <f>_xlfn.MINIFS(CENSO[DAP (cm)],CENSO[NOME CIENTIFICO],CENSO[[#This Row],[NOME CIENTIFICO]])</f>
        <v>40.107045659157627</v>
      </c>
      <c r="U47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757" s="87" t="str">
        <f>IF(CENSO[[#This Row],[DAP (cm)]]&lt;CENSO[[#This Row],[DMCE (cm)]],"DAP &lt; DMCE","DAP ≥ DMCE")</f>
        <v>DAP ≥ DMCE</v>
      </c>
      <c r="W4757" s="87" t="str">
        <f>IF(CENSO[[#This Row],[DAP (cm)]]&gt;200, "Superior", "Inferior")</f>
        <v>Inferior</v>
      </c>
      <c r="X4757" s="87" t="str">
        <f>VLOOKUP(CENSO[[#This Row],[NOME COMUM]],ESPECIES[],4,FALSE)</f>
        <v>Não</v>
      </c>
      <c r="Y4757" s="87" t="str">
        <f>IF(IFERROR(VLOOKUP(CENSO[[#This Row],[NOME COMUM]],COMERCIAIS[],2, FALSE), "Não") &lt;&gt; "Não", "Sim", "Não")</f>
        <v>Sim</v>
      </c>
      <c r="Z4757" s="133">
        <f>CENSO[[#This Row],[g (m²)]]/SUM(AEEF[AEEF-UT])</f>
        <v>8.5633286477263882E-4</v>
      </c>
      <c r="AA4757" s="133">
        <f>CENSO[[#This Row],[v (m³)]]/SUM(AEEF[AEEF-UT])</f>
        <v>9.5909280854535543E-3</v>
      </c>
    </row>
    <row r="4758" spans="1:27" ht="14">
      <c r="A4758" s="86">
        <v>1</v>
      </c>
      <c r="B4758" s="86">
        <v>2</v>
      </c>
      <c r="C4758" s="63">
        <v>130</v>
      </c>
      <c r="D4758" s="63">
        <v>4758</v>
      </c>
      <c r="E4758" s="63" t="str">
        <f>VLOOKUP(CENSO[[#This Row],[NOME COMUM]],ESPECIES[],2,FALSE)</f>
        <v>Pouteria sp.</v>
      </c>
      <c r="F4758" s="64" t="s">
        <v>83</v>
      </c>
      <c r="G4758" s="64">
        <v>210</v>
      </c>
      <c r="H4758" s="97">
        <f>CENSO[[#This Row],[CAP (cm)]]/PI()</f>
        <v>66.845076098596039</v>
      </c>
      <c r="I4758" s="64">
        <v>20</v>
      </c>
      <c r="J4758" s="96">
        <f>(PI()*(CENSO[[#This Row],[DAP (cm)]]^2))/40000</f>
        <v>0.35093664951762915</v>
      </c>
      <c r="K4758" s="96">
        <f>CENSO[[#This Row],[g (m²)]]*CENSO[[#This Row],[H (m)]]*0.7</f>
        <v>4.9131130932468077</v>
      </c>
      <c r="L4758" s="64">
        <v>1</v>
      </c>
      <c r="M4758" s="65">
        <v>366864</v>
      </c>
      <c r="N4758" s="87">
        <v>9702137.3000000007</v>
      </c>
      <c r="O4758" s="87" t="s">
        <v>1227</v>
      </c>
      <c r="P4758" s="87" t="str">
        <f>VLOOKUP(CENSO[[#This Row],[DAP (cm)]],CD[],2,TRUE)</f>
        <v>TORA</v>
      </c>
      <c r="Q4758" s="87" t="str">
        <f>VLOOKUP(CENSO[[#This Row],[DAP (cm)]],DD[],2,TRUE)</f>
        <v>60├ 70</v>
      </c>
      <c r="R4758" s="87" t="str" cm="1">
        <f t="array" ref="R4758">INDEX(_xlfn.TEXTSPLIT(CENSO[[#This Row],[NOME CIENTIFICO]]," "),1)</f>
        <v>Pouteria</v>
      </c>
      <c r="S4758" s="98" t="s">
        <v>1004</v>
      </c>
      <c r="T4758" s="87">
        <f>_xlfn.MINIFS(CENSO[DAP (cm)],CENSO[NOME CIENTIFICO],CENSO[[#This Row],[NOME CIENTIFICO]])</f>
        <v>39.788735772973837</v>
      </c>
      <c r="U47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58" s="87" t="str">
        <f>IF(CENSO[[#This Row],[DAP (cm)]]&lt;CENSO[[#This Row],[DMCE (cm)]],"DAP &lt; DMCE","DAP ≥ DMCE")</f>
        <v>DAP ≥ DMCE</v>
      </c>
      <c r="W4758" s="87" t="str">
        <f>IF(CENSO[[#This Row],[DAP (cm)]]&gt;200, "Superior", "Inferior")</f>
        <v>Inferior</v>
      </c>
      <c r="X4758" s="87" t="str">
        <f>VLOOKUP(CENSO[[#This Row],[NOME COMUM]],ESPECIES[],4,FALSE)</f>
        <v>Não</v>
      </c>
      <c r="Y4758" s="87" t="str">
        <f>IF(IFERROR(VLOOKUP(CENSO[[#This Row],[NOME COMUM]],COMERCIAIS[],2, FALSE), "Não") &lt;&gt; "Não", "Sim", "Não")</f>
        <v>Não</v>
      </c>
      <c r="Z4758" s="133">
        <f>CENSO[[#This Row],[g (m²)]]/SUM(AEEF[AEEF-UT])</f>
        <v>6.1401338671425204E-4</v>
      </c>
      <c r="AA4758" s="133">
        <f>CENSO[[#This Row],[v (m³)]]/SUM(AEEF[AEEF-UT])</f>
        <v>8.5961874139995273E-3</v>
      </c>
    </row>
    <row r="4759" spans="1:27" ht="14">
      <c r="A4759" s="86">
        <v>1</v>
      </c>
      <c r="B4759" s="86">
        <v>2</v>
      </c>
      <c r="C4759" s="63">
        <v>130</v>
      </c>
      <c r="D4759" s="63">
        <v>4759</v>
      </c>
      <c r="E4759" s="63" t="str">
        <f>VLOOKUP(CENSO[[#This Row],[NOME COMUM]],ESPECIES[],2,FALSE)</f>
        <v>Swartzia ingaefolia Ducke</v>
      </c>
      <c r="F4759" s="64" t="s">
        <v>80</v>
      </c>
      <c r="G4759" s="64">
        <v>242</v>
      </c>
      <c r="H4759" s="97">
        <f>CENSO[[#This Row],[CAP (cm)]]/PI()</f>
        <v>77.03099245647735</v>
      </c>
      <c r="I4759" s="64">
        <v>20</v>
      </c>
      <c r="J4759" s="96">
        <f>(PI()*(CENSO[[#This Row],[DAP (cm)]]^2))/40000</f>
        <v>0.466037504361688</v>
      </c>
      <c r="K4759" s="96">
        <f>CENSO[[#This Row],[g (m²)]]*CENSO[[#This Row],[H (m)]]*0.7</f>
        <v>6.5245250610636321</v>
      </c>
      <c r="L4759" s="64">
        <v>1</v>
      </c>
      <c r="M4759" s="65">
        <v>366863.59999999899</v>
      </c>
      <c r="N4759" s="87">
        <v>9702140.8000000007</v>
      </c>
      <c r="O4759" s="87" t="s">
        <v>1227</v>
      </c>
      <c r="P4759" s="87" t="str">
        <f>VLOOKUP(CENSO[[#This Row],[DAP (cm)]],CD[],2,TRUE)</f>
        <v>TORA</v>
      </c>
      <c r="Q4759" s="87" t="str">
        <f>VLOOKUP(CENSO[[#This Row],[DAP (cm)]],DD[],2,TRUE)</f>
        <v>70├ 80</v>
      </c>
      <c r="R4759" s="87" t="str" cm="1">
        <f t="array" ref="R4759">INDEX(_xlfn.TEXTSPLIT(CENSO[[#This Row],[NOME CIENTIFICO]]," "),1)</f>
        <v>Swartzia</v>
      </c>
      <c r="S4759" s="98" t="s">
        <v>1004</v>
      </c>
      <c r="T4759" s="87">
        <f>_xlfn.MINIFS(CENSO[DAP (cm)],CENSO[NOME CIENTIFICO],CENSO[[#This Row],[NOME CIENTIFICO]])</f>
        <v>42.335214862444161</v>
      </c>
      <c r="U47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4759" s="87" t="str">
        <f>IF(CENSO[[#This Row],[DAP (cm)]]&lt;CENSO[[#This Row],[DMCE (cm)]],"DAP &lt; DMCE","DAP ≥ DMCE")</f>
        <v>DAP ≥ DMCE</v>
      </c>
      <c r="W4759" s="87" t="str">
        <f>IF(CENSO[[#This Row],[DAP (cm)]]&gt;200, "Superior", "Inferior")</f>
        <v>Inferior</v>
      </c>
      <c r="X4759" s="87" t="str">
        <f>VLOOKUP(CENSO[[#This Row],[NOME COMUM]],ESPECIES[],4,FALSE)</f>
        <v>Não</v>
      </c>
      <c r="Y4759" s="87" t="str">
        <f>IF(IFERROR(VLOOKUP(CENSO[[#This Row],[NOME COMUM]],COMERCIAIS[],2, FALSE), "Não") &lt;&gt; "Não", "Sim", "Não")</f>
        <v>Não</v>
      </c>
      <c r="Z4759" s="133">
        <f>CENSO[[#This Row],[g (m²)]]/SUM(AEEF[AEEF-UT])</f>
        <v>8.1539863899168861E-4</v>
      </c>
      <c r="AA4759" s="133">
        <f>CENSO[[#This Row],[v (m³)]]/SUM(AEEF[AEEF-UT])</f>
        <v>1.141558094588364E-2</v>
      </c>
    </row>
    <row r="4760" spans="1:27" ht="14">
      <c r="A4760" s="86">
        <v>1</v>
      </c>
      <c r="B4760" s="86">
        <v>2</v>
      </c>
      <c r="C4760" s="63">
        <v>130</v>
      </c>
      <c r="D4760" s="63">
        <v>4760</v>
      </c>
      <c r="E4760" s="63" t="str">
        <f>VLOOKUP(CENSO[[#This Row],[NOME COMUM]],ESPECIES[],2,FALSE)</f>
        <v>Astronium lecointei Ducke</v>
      </c>
      <c r="F4760" s="64" t="s">
        <v>5</v>
      </c>
      <c r="G4760" s="64">
        <v>284</v>
      </c>
      <c r="H4760" s="97">
        <f>CENSO[[#This Row],[CAP (cm)]]/PI()</f>
        <v>90.400007676196552</v>
      </c>
      <c r="I4760" s="64">
        <v>23</v>
      </c>
      <c r="J4760" s="96">
        <f>(PI()*(CENSO[[#This Row],[DAP (cm)]]^2))/40000</f>
        <v>0.64184005450099546</v>
      </c>
      <c r="K4760" s="96">
        <f>CENSO[[#This Row],[g (m²)]]*CENSO[[#This Row],[H (m)]]*0.7</f>
        <v>10.333624877466026</v>
      </c>
      <c r="L4760" s="64">
        <v>1</v>
      </c>
      <c r="M4760" s="65">
        <v>366865.9</v>
      </c>
      <c r="N4760" s="87">
        <v>9702145.1999999899</v>
      </c>
      <c r="O4760" s="87" t="s">
        <v>1228</v>
      </c>
      <c r="P4760" s="87" t="str">
        <f>VLOOKUP(CENSO[[#This Row],[DAP (cm)]],CD[],2,TRUE)</f>
        <v>TORA</v>
      </c>
      <c r="Q4760" s="87" t="str">
        <f>VLOOKUP(CENSO[[#This Row],[DAP (cm)]],DD[],2,TRUE)</f>
        <v>90├ 100</v>
      </c>
      <c r="R4760" s="87" t="str" cm="1">
        <f t="array" ref="R4760">INDEX(_xlfn.TEXTSPLIT(CENSO[[#This Row],[NOME CIENTIFICO]]," "),1)</f>
        <v>Astronium</v>
      </c>
      <c r="S4760" s="98" t="s">
        <v>1004</v>
      </c>
      <c r="T4760" s="87">
        <f>_xlfn.MINIFS(CENSO[DAP (cm)],CENSO[NOME CIENTIFICO],CENSO[[#This Row],[NOME CIENTIFICO]])</f>
        <v>40.107045659157627</v>
      </c>
      <c r="U47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760" s="87" t="str">
        <f>IF(CENSO[[#This Row],[DAP (cm)]]&lt;CENSO[[#This Row],[DMCE (cm)]],"DAP &lt; DMCE","DAP ≥ DMCE")</f>
        <v>DAP ≥ DMCE</v>
      </c>
      <c r="W4760" s="87" t="str">
        <f>IF(CENSO[[#This Row],[DAP (cm)]]&gt;200, "Superior", "Inferior")</f>
        <v>Inferior</v>
      </c>
      <c r="X4760" s="87" t="str">
        <f>VLOOKUP(CENSO[[#This Row],[NOME COMUM]],ESPECIES[],4,FALSE)</f>
        <v>Não</v>
      </c>
      <c r="Y4760" s="87" t="str">
        <f>IF(IFERROR(VLOOKUP(CENSO[[#This Row],[NOME COMUM]],COMERCIAIS[],2, FALSE), "Não") &lt;&gt; "Não", "Sim", "Não")</f>
        <v>Sim</v>
      </c>
      <c r="Z4760" s="133">
        <f>CENSO[[#This Row],[g (m²)]]/SUM(AEEF[AEEF-UT])</f>
        <v>1.122990107002828E-3</v>
      </c>
      <c r="AA4760" s="133">
        <f>CENSO[[#This Row],[v (m³)]]/SUM(AEEF[AEEF-UT])</f>
        <v>1.8080140722745528E-2</v>
      </c>
    </row>
    <row r="4761" spans="1:27" ht="14">
      <c r="A4761" s="86">
        <v>1</v>
      </c>
      <c r="B4761" s="86">
        <v>2</v>
      </c>
      <c r="C4761" s="63">
        <v>130</v>
      </c>
      <c r="D4761" s="63">
        <v>4761</v>
      </c>
      <c r="E4761" s="63" t="str">
        <f>VLOOKUP(CENSO[[#This Row],[NOME COMUM]],ESPECIES[],2,FALSE)</f>
        <v>Buchenavia capitata (Vahl) Eichler</v>
      </c>
      <c r="F4761" s="64" t="s">
        <v>10</v>
      </c>
      <c r="G4761" s="64">
        <v>266</v>
      </c>
      <c r="H4761" s="97">
        <f>CENSO[[#This Row],[CAP (cm)]]/PI()</f>
        <v>84.670429724888322</v>
      </c>
      <c r="I4761" s="64">
        <v>22</v>
      </c>
      <c r="J4761" s="96">
        <f>(PI()*(CENSO[[#This Row],[DAP (cm)]]^2))/40000</f>
        <v>0.56305835767050738</v>
      </c>
      <c r="K4761" s="96">
        <f>CENSO[[#This Row],[g (m²)]]*CENSO[[#This Row],[H (m)]]*0.7</f>
        <v>8.6710987081258128</v>
      </c>
      <c r="L4761" s="64">
        <v>1</v>
      </c>
      <c r="M4761" s="65">
        <v>366911.5</v>
      </c>
      <c r="N4761" s="87">
        <v>9702167.9000000004</v>
      </c>
      <c r="O4761" s="87" t="s">
        <v>1227</v>
      </c>
      <c r="P4761" s="87" t="str">
        <f>VLOOKUP(CENSO[[#This Row],[DAP (cm)]],CD[],2,TRUE)</f>
        <v>TORA</v>
      </c>
      <c r="Q4761" s="87" t="str">
        <f>VLOOKUP(CENSO[[#This Row],[DAP (cm)]],DD[],2,TRUE)</f>
        <v>80├ 90</v>
      </c>
      <c r="R4761" s="87" t="str" cm="1">
        <f t="array" ref="R4761">INDEX(_xlfn.TEXTSPLIT(CENSO[[#This Row],[NOME CIENTIFICO]]," "),1)</f>
        <v>Buchenavia</v>
      </c>
      <c r="S4761" s="98" t="s">
        <v>1004</v>
      </c>
      <c r="T4761" s="87">
        <f>_xlfn.MINIFS(CENSO[DAP (cm)],CENSO[NOME CIENTIFICO],CENSO[[#This Row],[NOME CIENTIFICO]])</f>
        <v>41.38028520389279</v>
      </c>
      <c r="U47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761" s="87" t="str">
        <f>IF(CENSO[[#This Row],[DAP (cm)]]&lt;CENSO[[#This Row],[DMCE (cm)]],"DAP &lt; DMCE","DAP ≥ DMCE")</f>
        <v>DAP ≥ DMCE</v>
      </c>
      <c r="W4761" s="87" t="str">
        <f>IF(CENSO[[#This Row],[DAP (cm)]]&gt;200, "Superior", "Inferior")</f>
        <v>Inferior</v>
      </c>
      <c r="X4761" s="87" t="str">
        <f>VLOOKUP(CENSO[[#This Row],[NOME COMUM]],ESPECIES[],4,FALSE)</f>
        <v>Não</v>
      </c>
      <c r="Y4761" s="87" t="str">
        <f>IF(IFERROR(VLOOKUP(CENSO[[#This Row],[NOME COMUM]],COMERCIAIS[],2, FALSE), "Não") &lt;&gt; "Não", "Sim", "Não")</f>
        <v>Não</v>
      </c>
      <c r="Z4761" s="133">
        <f>CENSO[[#This Row],[g (m²)]]/SUM(AEEF[AEEF-UT])</f>
        <v>9.8515036712820019E-4</v>
      </c>
      <c r="AA4761" s="133">
        <f>CENSO[[#This Row],[v (m³)]]/SUM(AEEF[AEEF-UT])</f>
        <v>1.5171315653774282E-2</v>
      </c>
    </row>
    <row r="4762" spans="1:27" ht="14">
      <c r="A4762" s="86">
        <v>1</v>
      </c>
      <c r="B4762" s="86">
        <v>2</v>
      </c>
      <c r="C4762" s="63">
        <v>130</v>
      </c>
      <c r="D4762" s="63">
        <v>4762</v>
      </c>
      <c r="E4762" s="63" t="str">
        <f>VLOOKUP(CENSO[[#This Row],[NOME COMUM]],ESPECIES[],2,FALSE)</f>
        <v>Goupia glabra Aubl.</v>
      </c>
      <c r="F4762" s="64" t="s">
        <v>34</v>
      </c>
      <c r="G4762" s="64">
        <v>310</v>
      </c>
      <c r="H4762" s="97">
        <f>CENSO[[#This Row],[CAP (cm)]]/PI()</f>
        <v>98.676064716975105</v>
      </c>
      <c r="I4762" s="64">
        <v>17</v>
      </c>
      <c r="J4762" s="96">
        <f>(PI()*(CENSO[[#This Row],[DAP (cm)]]^2))/40000</f>
        <v>0.7647395015565569</v>
      </c>
      <c r="K4762" s="96">
        <f>CENSO[[#This Row],[g (m²)]]*CENSO[[#This Row],[H (m)]]*0.7</f>
        <v>9.100400068523026</v>
      </c>
      <c r="L4762" s="64">
        <v>1</v>
      </c>
      <c r="M4762" s="65">
        <v>366902.59999999899</v>
      </c>
      <c r="N4762" s="87">
        <v>9702185.3000000007</v>
      </c>
      <c r="O4762" s="87" t="s">
        <v>1228</v>
      </c>
      <c r="P4762" s="87" t="str">
        <f>VLOOKUP(CENSO[[#This Row],[DAP (cm)]],CD[],2,TRUE)</f>
        <v>TORA</v>
      </c>
      <c r="Q4762" s="87" t="str">
        <f>VLOOKUP(CENSO[[#This Row],[DAP (cm)]],DD[],2,TRUE)</f>
        <v>90├ 100</v>
      </c>
      <c r="R4762" s="87" t="str" cm="1">
        <f t="array" ref="R4762">INDEX(_xlfn.TEXTSPLIT(CENSO[[#This Row],[NOME CIENTIFICO]]," "),1)</f>
        <v>Goupia</v>
      </c>
      <c r="S4762" s="98" t="s">
        <v>1004</v>
      </c>
      <c r="T4762" s="87">
        <f>_xlfn.MINIFS(CENSO[DAP (cm)],CENSO[NOME CIENTIFICO],CENSO[[#This Row],[NOME CIENTIFICO]])</f>
        <v>40.107045659157627</v>
      </c>
      <c r="U47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762" s="87" t="str">
        <f>IF(CENSO[[#This Row],[DAP (cm)]]&lt;CENSO[[#This Row],[DMCE (cm)]],"DAP &lt; DMCE","DAP ≥ DMCE")</f>
        <v>DAP ≥ DMCE</v>
      </c>
      <c r="W4762" s="87" t="str">
        <f>IF(CENSO[[#This Row],[DAP (cm)]]&gt;200, "Superior", "Inferior")</f>
        <v>Inferior</v>
      </c>
      <c r="X4762" s="87" t="str">
        <f>VLOOKUP(CENSO[[#This Row],[NOME COMUM]],ESPECIES[],4,FALSE)</f>
        <v>Não</v>
      </c>
      <c r="Y4762" s="87" t="str">
        <f>IF(IFERROR(VLOOKUP(CENSO[[#This Row],[NOME COMUM]],COMERCIAIS[],2, FALSE), "Não") &lt;&gt; "Não", "Sim", "Não")</f>
        <v>Sim</v>
      </c>
      <c r="Z4762" s="133">
        <f>CENSO[[#This Row],[g (m²)]]/SUM(AEEF[AEEF-UT])</f>
        <v>1.3380201012072475E-3</v>
      </c>
      <c r="AA4762" s="133">
        <f>CENSO[[#This Row],[v (m³)]]/SUM(AEEF[AEEF-UT])</f>
        <v>1.5922439204366243E-2</v>
      </c>
    </row>
    <row r="4763" spans="1:27" ht="14">
      <c r="A4763" s="86">
        <v>1</v>
      </c>
      <c r="B4763" s="86">
        <v>2</v>
      </c>
      <c r="C4763" s="63">
        <v>130</v>
      </c>
      <c r="D4763" s="63">
        <v>4763</v>
      </c>
      <c r="E4763" s="63" t="str">
        <f>VLOOKUP(CENSO[[#This Row],[NOME COMUM]],ESPECIES[],2,FALSE)</f>
        <v>Tachigali myrmecophila Ducke</v>
      </c>
      <c r="F4763" s="64" t="s">
        <v>14</v>
      </c>
      <c r="G4763" s="64">
        <v>183</v>
      </c>
      <c r="H4763" s="97">
        <f>CENSO[[#This Row],[CAP (cm)]]/PI()</f>
        <v>58.250709171633694</v>
      </c>
      <c r="I4763" s="64">
        <v>15</v>
      </c>
      <c r="J4763" s="96">
        <f>(PI()*(CENSO[[#This Row],[DAP (cm)]]^2))/40000</f>
        <v>0.26649699446022412</v>
      </c>
      <c r="K4763" s="96">
        <f>CENSO[[#This Row],[g (m²)]]*CENSO[[#This Row],[H (m)]]*0.7</f>
        <v>2.7982184418323532</v>
      </c>
      <c r="L4763" s="64">
        <v>1</v>
      </c>
      <c r="M4763" s="65">
        <v>366905.4</v>
      </c>
      <c r="N4763" s="87">
        <v>9702192.9000000004</v>
      </c>
      <c r="O4763" s="87" t="s">
        <v>1228</v>
      </c>
      <c r="P4763" s="87" t="str">
        <f>VLOOKUP(CENSO[[#This Row],[DAP (cm)]],CD[],2,TRUE)</f>
        <v>TORA</v>
      </c>
      <c r="Q4763" s="87" t="str">
        <f>VLOOKUP(CENSO[[#This Row],[DAP (cm)]],DD[],2,TRUE)</f>
        <v>50├ 60</v>
      </c>
      <c r="R4763" s="87" t="str" cm="1">
        <f t="array" ref="R4763">INDEX(_xlfn.TEXTSPLIT(CENSO[[#This Row],[NOME CIENTIFICO]]," "),1)</f>
        <v>Tachigali</v>
      </c>
      <c r="S4763" s="98" t="s">
        <v>1004</v>
      </c>
      <c r="T4763" s="87">
        <f>_xlfn.MINIFS(CENSO[DAP (cm)],CENSO[NOME CIENTIFICO],CENSO[[#This Row],[NOME CIENTIFICO]])</f>
        <v>39.152116000606256</v>
      </c>
      <c r="U47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63" s="87" t="str">
        <f>IF(CENSO[[#This Row],[DAP (cm)]]&lt;CENSO[[#This Row],[DMCE (cm)]],"DAP &lt; DMCE","DAP ≥ DMCE")</f>
        <v>DAP ≥ DMCE</v>
      </c>
      <c r="W4763" s="87" t="str">
        <f>IF(CENSO[[#This Row],[DAP (cm)]]&gt;200, "Superior", "Inferior")</f>
        <v>Inferior</v>
      </c>
      <c r="X4763" s="87" t="str">
        <f>VLOOKUP(CENSO[[#This Row],[NOME COMUM]],ESPECIES[],4,FALSE)</f>
        <v>Não</v>
      </c>
      <c r="Y4763" s="87" t="str">
        <f>IF(IFERROR(VLOOKUP(CENSO[[#This Row],[NOME COMUM]],COMERCIAIS[],2, FALSE), "Não") &lt;&gt; "Não", "Sim", "Não")</f>
        <v>Sim</v>
      </c>
      <c r="Z4763" s="133">
        <f>CENSO[[#This Row],[g (m²)]]/SUM(AEEF[AEEF-UT])</f>
        <v>4.6627424733953712E-4</v>
      </c>
      <c r="AA4763" s="133">
        <f>CENSO[[#This Row],[v (m³)]]/SUM(AEEF[AEEF-UT])</f>
        <v>4.8958795970651401E-3</v>
      </c>
    </row>
    <row r="4764" spans="1:27" ht="14">
      <c r="A4764" s="86">
        <v>1</v>
      </c>
      <c r="B4764" s="86">
        <v>2</v>
      </c>
      <c r="C4764" s="63">
        <v>130</v>
      </c>
      <c r="D4764" s="63">
        <v>4764</v>
      </c>
      <c r="E4764" s="63" t="str">
        <f>VLOOKUP(CENSO[[#This Row],[NOME COMUM]],ESPECIES[],2,FALSE)</f>
        <v>Goupia glabra Aubl.</v>
      </c>
      <c r="F4764" s="64" t="s">
        <v>34</v>
      </c>
      <c r="G4764" s="64">
        <v>238</v>
      </c>
      <c r="H4764" s="97">
        <f>CENSO[[#This Row],[CAP (cm)]]/PI()</f>
        <v>75.757752911742188</v>
      </c>
      <c r="I4764" s="64">
        <v>15</v>
      </c>
      <c r="J4764" s="96">
        <f>(PI()*(CENSO[[#This Row],[DAP (cm)]]^2))/40000</f>
        <v>0.45075862982486603</v>
      </c>
      <c r="K4764" s="96">
        <f>CENSO[[#This Row],[g (m²)]]*CENSO[[#This Row],[H (m)]]*0.7</f>
        <v>4.7329656131610927</v>
      </c>
      <c r="L4764" s="64">
        <v>1</v>
      </c>
      <c r="M4764" s="65">
        <v>366925.799999999</v>
      </c>
      <c r="N4764" s="87">
        <v>9702238.5</v>
      </c>
      <c r="O4764" s="87" t="s">
        <v>1228</v>
      </c>
      <c r="P4764" s="87" t="str">
        <f>VLOOKUP(CENSO[[#This Row],[DAP (cm)]],CD[],2,TRUE)</f>
        <v>TORA</v>
      </c>
      <c r="Q4764" s="87" t="str">
        <f>VLOOKUP(CENSO[[#This Row],[DAP (cm)]],DD[],2,TRUE)</f>
        <v>70├ 80</v>
      </c>
      <c r="R4764" s="87" t="str" cm="1">
        <f t="array" ref="R4764">INDEX(_xlfn.TEXTSPLIT(CENSO[[#This Row],[NOME CIENTIFICO]]," "),1)</f>
        <v>Goupia</v>
      </c>
      <c r="S4764" s="98" t="s">
        <v>1004</v>
      </c>
      <c r="T4764" s="87">
        <f>_xlfn.MINIFS(CENSO[DAP (cm)],CENSO[NOME CIENTIFICO],CENSO[[#This Row],[NOME CIENTIFICO]])</f>
        <v>40.107045659157627</v>
      </c>
      <c r="U47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764" s="87" t="str">
        <f>IF(CENSO[[#This Row],[DAP (cm)]]&lt;CENSO[[#This Row],[DMCE (cm)]],"DAP &lt; DMCE","DAP ≥ DMCE")</f>
        <v>DAP ≥ DMCE</v>
      </c>
      <c r="W4764" s="87" t="str">
        <f>IF(CENSO[[#This Row],[DAP (cm)]]&gt;200, "Superior", "Inferior")</f>
        <v>Inferior</v>
      </c>
      <c r="X4764" s="87" t="str">
        <f>VLOOKUP(CENSO[[#This Row],[NOME COMUM]],ESPECIES[],4,FALSE)</f>
        <v>Não</v>
      </c>
      <c r="Y4764" s="87" t="str">
        <f>IF(IFERROR(VLOOKUP(CENSO[[#This Row],[NOME COMUM]],COMERCIAIS[],2, FALSE), "Não") &lt;&gt; "Não", "Sim", "Não")</f>
        <v>Sim</v>
      </c>
      <c r="Z4764" s="133">
        <f>CENSO[[#This Row],[g (m²)]]/SUM(AEEF[AEEF-UT])</f>
        <v>7.886660833796395E-4</v>
      </c>
      <c r="AA4764" s="133">
        <f>CENSO[[#This Row],[v (m³)]]/SUM(AEEF[AEEF-UT])</f>
        <v>8.2809938754862134E-3</v>
      </c>
    </row>
    <row r="4765" spans="1:27" ht="14">
      <c r="A4765" s="86">
        <v>1</v>
      </c>
      <c r="B4765" s="86">
        <v>2</v>
      </c>
      <c r="C4765" s="63">
        <v>130</v>
      </c>
      <c r="D4765" s="63">
        <v>4765</v>
      </c>
      <c r="E4765" s="63" t="str">
        <f>VLOOKUP(CENSO[[#This Row],[NOME COMUM]],ESPECIES[],2,FALSE)</f>
        <v>Caryocar villosum (Aubl.) Pers.</v>
      </c>
      <c r="F4765" s="64" t="s">
        <v>33</v>
      </c>
      <c r="G4765" s="64">
        <v>222</v>
      </c>
      <c r="H4765" s="97">
        <f>CENSO[[#This Row],[CAP (cm)]]/PI()</f>
        <v>70.664794732801525</v>
      </c>
      <c r="I4765" s="64">
        <v>17</v>
      </c>
      <c r="J4765" s="96">
        <f>(PI()*(CENSO[[#This Row],[DAP (cm)]]^2))/40000</f>
        <v>0.39218961076704845</v>
      </c>
      <c r="K4765" s="96">
        <f>CENSO[[#This Row],[g (m²)]]*CENSO[[#This Row],[H (m)]]*0.7</f>
        <v>4.6670563681278763</v>
      </c>
      <c r="L4765" s="64">
        <v>1</v>
      </c>
      <c r="M4765" s="65">
        <v>366949.59999999899</v>
      </c>
      <c r="N4765" s="87">
        <v>9702258.1999999899</v>
      </c>
      <c r="O4765" s="87" t="s">
        <v>1228</v>
      </c>
      <c r="P4765" s="87" t="str">
        <f>VLOOKUP(CENSO[[#This Row],[DAP (cm)]],CD[],2,TRUE)</f>
        <v>TORA</v>
      </c>
      <c r="Q4765" s="87" t="str">
        <f>VLOOKUP(CENSO[[#This Row],[DAP (cm)]],DD[],2,TRUE)</f>
        <v>70├ 80</v>
      </c>
      <c r="R4765" s="87" t="str" cm="1">
        <f t="array" ref="R4765">INDEX(_xlfn.TEXTSPLIT(CENSO[[#This Row],[NOME CIENTIFICO]]," "),1)</f>
        <v>Caryocar</v>
      </c>
      <c r="S4765" s="98" t="s">
        <v>1004</v>
      </c>
      <c r="T4765" s="87">
        <f>_xlfn.MINIFS(CENSO[DAP (cm)],CENSO[NOME CIENTIFICO],CENSO[[#This Row],[NOME CIENTIFICO]])</f>
        <v>41.38028520389279</v>
      </c>
      <c r="U47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765" s="87" t="str">
        <f>IF(CENSO[[#This Row],[DAP (cm)]]&lt;CENSO[[#This Row],[DMCE (cm)]],"DAP &lt; DMCE","DAP ≥ DMCE")</f>
        <v>DAP ≥ DMCE</v>
      </c>
      <c r="W4765" s="87" t="str">
        <f>IF(CENSO[[#This Row],[DAP (cm)]]&gt;200, "Superior", "Inferior")</f>
        <v>Inferior</v>
      </c>
      <c r="X4765" s="87" t="str">
        <f>VLOOKUP(CENSO[[#This Row],[NOME COMUM]],ESPECIES[],4,FALSE)</f>
        <v>Não</v>
      </c>
      <c r="Y4765" s="87" t="str">
        <f>IF(IFERROR(VLOOKUP(CENSO[[#This Row],[NOME COMUM]],COMERCIAIS[],2, FALSE), "Não") &lt;&gt; "Não", "Sim", "Não")</f>
        <v>Sim</v>
      </c>
      <c r="Z4765" s="133">
        <f>CENSO[[#This Row],[g (m²)]]/SUM(AEEF[AEEF-UT])</f>
        <v>6.8619128686678451E-4</v>
      </c>
      <c r="AA4765" s="133">
        <f>CENSO[[#This Row],[v (m³)]]/SUM(AEEF[AEEF-UT])</f>
        <v>8.1656763137147367E-3</v>
      </c>
    </row>
    <row r="4766" spans="1:27" ht="14">
      <c r="A4766" s="86">
        <v>1</v>
      </c>
      <c r="B4766" s="86">
        <v>2</v>
      </c>
      <c r="C4766" s="63">
        <v>130</v>
      </c>
      <c r="D4766" s="63">
        <v>4766</v>
      </c>
      <c r="E4766" s="63" t="str">
        <f>VLOOKUP(CENSO[[#This Row],[NOME COMUM]],ESPECIES[],2,FALSE)</f>
        <v>Pouteria sp.</v>
      </c>
      <c r="F4766" s="64" t="s">
        <v>83</v>
      </c>
      <c r="G4766" s="64">
        <v>186</v>
      </c>
      <c r="H4766" s="97">
        <f>CENSO[[#This Row],[CAP (cm)]]/PI()</f>
        <v>59.205638830185066</v>
      </c>
      <c r="I4766" s="64">
        <v>16</v>
      </c>
      <c r="J4766" s="96">
        <f>(PI()*(CENSO[[#This Row],[DAP (cm)]]^2))/40000</f>
        <v>0.27530622056036053</v>
      </c>
      <c r="K4766" s="96">
        <f>CENSO[[#This Row],[g (m²)]]*CENSO[[#This Row],[H (m)]]*0.7</f>
        <v>3.0834296702760375</v>
      </c>
      <c r="L4766" s="64">
        <v>1</v>
      </c>
      <c r="M4766" s="65">
        <v>366965.2</v>
      </c>
      <c r="N4766" s="87">
        <v>9702275.0999999903</v>
      </c>
      <c r="O4766" s="87" t="s">
        <v>1227</v>
      </c>
      <c r="P4766" s="87" t="str">
        <f>VLOOKUP(CENSO[[#This Row],[DAP (cm)]],CD[],2,TRUE)</f>
        <v>TORA</v>
      </c>
      <c r="Q4766" s="87" t="str">
        <f>VLOOKUP(CENSO[[#This Row],[DAP (cm)]],DD[],2,TRUE)</f>
        <v>50├ 60</v>
      </c>
      <c r="R4766" s="87" t="str" cm="1">
        <f t="array" ref="R4766">INDEX(_xlfn.TEXTSPLIT(CENSO[[#This Row],[NOME CIENTIFICO]]," "),1)</f>
        <v>Pouteria</v>
      </c>
      <c r="S4766" s="98" t="s">
        <v>1004</v>
      </c>
      <c r="T4766" s="87">
        <f>_xlfn.MINIFS(CENSO[DAP (cm)],CENSO[NOME CIENTIFICO],CENSO[[#This Row],[NOME CIENTIFICO]])</f>
        <v>39.788735772973837</v>
      </c>
      <c r="U47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66" s="87" t="str">
        <f>IF(CENSO[[#This Row],[DAP (cm)]]&lt;CENSO[[#This Row],[DMCE (cm)]],"DAP &lt; DMCE","DAP ≥ DMCE")</f>
        <v>DAP ≥ DMCE</v>
      </c>
      <c r="W4766" s="87" t="str">
        <f>IF(CENSO[[#This Row],[DAP (cm)]]&gt;200, "Superior", "Inferior")</f>
        <v>Inferior</v>
      </c>
      <c r="X4766" s="87" t="str">
        <f>VLOOKUP(CENSO[[#This Row],[NOME COMUM]],ESPECIES[],4,FALSE)</f>
        <v>Não</v>
      </c>
      <c r="Y4766" s="87" t="str">
        <f>IF(IFERROR(VLOOKUP(CENSO[[#This Row],[NOME COMUM]],COMERCIAIS[],2, FALSE), "Não") &lt;&gt; "Não", "Sim", "Não")</f>
        <v>Não</v>
      </c>
      <c r="Z4766" s="133">
        <f>CENSO[[#This Row],[g (m²)]]/SUM(AEEF[AEEF-UT])</f>
        <v>4.8168723643460915E-4</v>
      </c>
      <c r="AA4766" s="133">
        <f>CENSO[[#This Row],[v (m³)]]/SUM(AEEF[AEEF-UT])</f>
        <v>5.394897048067622E-3</v>
      </c>
    </row>
    <row r="4767" spans="1:27" ht="14">
      <c r="A4767" s="86">
        <v>1</v>
      </c>
      <c r="B4767" s="86">
        <v>2</v>
      </c>
      <c r="C4767" s="63">
        <v>130</v>
      </c>
      <c r="D4767" s="63">
        <v>4767</v>
      </c>
      <c r="E4767" s="63" t="str">
        <f>VLOOKUP(CENSO[[#This Row],[NOME COMUM]],ESPECIES[],2,FALSE)</f>
        <v>Piptadenia suaveolens Miq.</v>
      </c>
      <c r="F4767" s="64" t="s">
        <v>22</v>
      </c>
      <c r="G4767" s="64">
        <v>187</v>
      </c>
      <c r="H4767" s="97">
        <f>CENSO[[#This Row],[CAP (cm)]]/PI()</f>
        <v>59.523948716368857</v>
      </c>
      <c r="I4767" s="64">
        <v>15</v>
      </c>
      <c r="J4767" s="96">
        <f>(PI()*(CENSO[[#This Row],[DAP (cm)]]^2))/40000</f>
        <v>0.27827446024902436</v>
      </c>
      <c r="K4767" s="96">
        <f>CENSO[[#This Row],[g (m²)]]*CENSO[[#This Row],[H (m)]]*0.7</f>
        <v>2.9218818326147558</v>
      </c>
      <c r="L4767" s="64">
        <v>1</v>
      </c>
      <c r="M4767" s="65">
        <v>366969.5</v>
      </c>
      <c r="N4767" s="87">
        <v>9702348.3000000007</v>
      </c>
      <c r="O4767" s="87" t="s">
        <v>1228</v>
      </c>
      <c r="P4767" s="87" t="str">
        <f>VLOOKUP(CENSO[[#This Row],[DAP (cm)]],CD[],2,TRUE)</f>
        <v>TORA</v>
      </c>
      <c r="Q4767" s="87" t="str">
        <f>VLOOKUP(CENSO[[#This Row],[DAP (cm)]],DD[],2,TRUE)</f>
        <v>50├ 60</v>
      </c>
      <c r="R4767" s="87" t="str" cm="1">
        <f t="array" ref="R4767">INDEX(_xlfn.TEXTSPLIT(CENSO[[#This Row],[NOME CIENTIFICO]]," "),1)</f>
        <v>Piptadenia</v>
      </c>
      <c r="S4767" s="98" t="s">
        <v>1004</v>
      </c>
      <c r="T4767" s="87">
        <f>_xlfn.MINIFS(CENSO[DAP (cm)],CENSO[NOME CIENTIFICO],CENSO[[#This Row],[NOME CIENTIFICO]])</f>
        <v>39.788735772973837</v>
      </c>
      <c r="U47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67" s="87" t="str">
        <f>IF(CENSO[[#This Row],[DAP (cm)]]&lt;CENSO[[#This Row],[DMCE (cm)]],"DAP &lt; DMCE","DAP ≥ DMCE")</f>
        <v>DAP ≥ DMCE</v>
      </c>
      <c r="W4767" s="87" t="str">
        <f>IF(CENSO[[#This Row],[DAP (cm)]]&gt;200, "Superior", "Inferior")</f>
        <v>Inferior</v>
      </c>
      <c r="X4767" s="87" t="str">
        <f>VLOOKUP(CENSO[[#This Row],[NOME COMUM]],ESPECIES[],4,FALSE)</f>
        <v>Não</v>
      </c>
      <c r="Y4767" s="87" t="str">
        <f>IF(IFERROR(VLOOKUP(CENSO[[#This Row],[NOME COMUM]],COMERCIAIS[],2, FALSE), "Não") &lt;&gt; "Não", "Sim", "Não")</f>
        <v>Sim</v>
      </c>
      <c r="Z4767" s="133">
        <f>CENSO[[#This Row],[g (m²)]]/SUM(AEEF[AEEF-UT])</f>
        <v>4.8688059229049158E-4</v>
      </c>
      <c r="AA4767" s="133">
        <f>CENSO[[#This Row],[v (m³)]]/SUM(AEEF[AEEF-UT])</f>
        <v>5.1122462190501617E-3</v>
      </c>
    </row>
    <row r="4768" spans="1:27" ht="14">
      <c r="A4768" s="86">
        <v>1</v>
      </c>
      <c r="B4768" s="86">
        <v>2</v>
      </c>
      <c r="C4768" s="63">
        <v>130</v>
      </c>
      <c r="D4768" s="63">
        <v>4768</v>
      </c>
      <c r="E4768" s="63" t="str">
        <f>VLOOKUP(CENSO[[#This Row],[NOME COMUM]],ESPECIES[],2,FALSE)</f>
        <v>Ocotea cymbarum Kunth</v>
      </c>
      <c r="F4768" s="64" t="s">
        <v>11</v>
      </c>
      <c r="G4768" s="64">
        <v>172</v>
      </c>
      <c r="H4768" s="97">
        <f>CENSO[[#This Row],[CAP (cm)]]/PI()</f>
        <v>54.749300423611999</v>
      </c>
      <c r="I4768" s="64">
        <v>14</v>
      </c>
      <c r="J4768" s="96">
        <f>(PI()*(CENSO[[#This Row],[DAP (cm)]]^2))/40000</f>
        <v>0.23542199182153159</v>
      </c>
      <c r="K4768" s="96">
        <f>CENSO[[#This Row],[g (m²)]]*CENSO[[#This Row],[H (m)]]*0.7</f>
        <v>2.3071355198510095</v>
      </c>
      <c r="L4768" s="64">
        <v>1</v>
      </c>
      <c r="M4768" s="65">
        <v>366997.799999999</v>
      </c>
      <c r="N4768" s="87">
        <v>9702370.1999999899</v>
      </c>
      <c r="O4768" s="87" t="s">
        <v>1228</v>
      </c>
      <c r="P4768" s="87" t="str">
        <f>VLOOKUP(CENSO[[#This Row],[DAP (cm)]],CD[],2,TRUE)</f>
        <v>TORA</v>
      </c>
      <c r="Q4768" s="87" t="str">
        <f>VLOOKUP(CENSO[[#This Row],[DAP (cm)]],DD[],2,TRUE)</f>
        <v>50├ 60</v>
      </c>
      <c r="R4768" s="87" t="str" cm="1">
        <f t="array" ref="R4768">INDEX(_xlfn.TEXTSPLIT(CENSO[[#This Row],[NOME CIENTIFICO]]," "),1)</f>
        <v>Ocotea</v>
      </c>
      <c r="S4768" s="98" t="s">
        <v>1004</v>
      </c>
      <c r="T4768" s="87">
        <f>_xlfn.MINIFS(CENSO[DAP (cm)],CENSO[NOME CIENTIFICO],CENSO[[#This Row],[NOME CIENTIFICO]])</f>
        <v>39.470425886790046</v>
      </c>
      <c r="U47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68" s="87" t="str">
        <f>IF(CENSO[[#This Row],[DAP (cm)]]&lt;CENSO[[#This Row],[DMCE (cm)]],"DAP &lt; DMCE","DAP ≥ DMCE")</f>
        <v>DAP ≥ DMCE</v>
      </c>
      <c r="W4768" s="87" t="str">
        <f>IF(CENSO[[#This Row],[DAP (cm)]]&gt;200, "Superior", "Inferior")</f>
        <v>Inferior</v>
      </c>
      <c r="X4768" s="87" t="str">
        <f>VLOOKUP(CENSO[[#This Row],[NOME COMUM]],ESPECIES[],4,FALSE)</f>
        <v>Não</v>
      </c>
      <c r="Y4768" s="87" t="str">
        <f>IF(IFERROR(VLOOKUP(CENSO[[#This Row],[NOME COMUM]],COMERCIAIS[],2, FALSE), "Não") &lt;&gt; "Não", "Sim", "Não")</f>
        <v>Sim</v>
      </c>
      <c r="Z4768" s="133">
        <f>CENSO[[#This Row],[g (m²)]]/SUM(AEEF[AEEF-UT])</f>
        <v>4.1190412772232278E-4</v>
      </c>
      <c r="AA4768" s="133">
        <f>CENSO[[#This Row],[v (m³)]]/SUM(AEEF[AEEF-UT])</f>
        <v>4.036660451678763E-3</v>
      </c>
    </row>
    <row r="4769" spans="1:27" ht="14">
      <c r="A4769" s="86">
        <v>1</v>
      </c>
      <c r="B4769" s="86">
        <v>2</v>
      </c>
      <c r="C4769" s="63">
        <v>130</v>
      </c>
      <c r="D4769" s="63">
        <v>4769</v>
      </c>
      <c r="E4769" s="63" t="str">
        <f>VLOOKUP(CENSO[[#This Row],[NOME COMUM]],ESPECIES[],2,FALSE)</f>
        <v>Protium spruceanum Engl.</v>
      </c>
      <c r="F4769" s="64" t="s">
        <v>46</v>
      </c>
      <c r="G4769" s="64">
        <v>218</v>
      </c>
      <c r="H4769" s="97">
        <f>CENSO[[#This Row],[CAP (cm)]]/PI()</f>
        <v>69.391555188066363</v>
      </c>
      <c r="I4769" s="64">
        <v>18</v>
      </c>
      <c r="J4769" s="96">
        <f>(PI()*(CENSO[[#This Row],[DAP (cm)]]^2))/40000</f>
        <v>0.37818397577496166</v>
      </c>
      <c r="K4769" s="96">
        <f>CENSO[[#This Row],[g (m²)]]*CENSO[[#This Row],[H (m)]]*0.7</f>
        <v>4.7651180947645164</v>
      </c>
      <c r="L4769" s="64">
        <v>1</v>
      </c>
      <c r="M4769" s="65">
        <v>367061.2</v>
      </c>
      <c r="N4769" s="87">
        <v>9702450.8000000007</v>
      </c>
      <c r="O4769" s="87" t="s">
        <v>1227</v>
      </c>
      <c r="P4769" s="87" t="str">
        <f>VLOOKUP(CENSO[[#This Row],[DAP (cm)]],CD[],2,TRUE)</f>
        <v>TORA</v>
      </c>
      <c r="Q4769" s="87" t="str">
        <f>VLOOKUP(CENSO[[#This Row],[DAP (cm)]],DD[],2,TRUE)</f>
        <v>60├ 70</v>
      </c>
      <c r="R4769" s="87" t="str" cm="1">
        <f t="array" ref="R4769">INDEX(_xlfn.TEXTSPLIT(CENSO[[#This Row],[NOME CIENTIFICO]]," "),1)</f>
        <v>Protium</v>
      </c>
      <c r="S4769" s="98" t="s">
        <v>1004</v>
      </c>
      <c r="T4769" s="87">
        <f>_xlfn.MINIFS(CENSO[DAP (cm)],CENSO[NOME CIENTIFICO],CENSO[[#This Row],[NOME CIENTIFICO]])</f>
        <v>39.788735772973837</v>
      </c>
      <c r="U47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69" s="87" t="str">
        <f>IF(CENSO[[#This Row],[DAP (cm)]]&lt;CENSO[[#This Row],[DMCE (cm)]],"DAP &lt; DMCE","DAP ≥ DMCE")</f>
        <v>DAP ≥ DMCE</v>
      </c>
      <c r="W4769" s="87" t="str">
        <f>IF(CENSO[[#This Row],[DAP (cm)]]&gt;200, "Superior", "Inferior")</f>
        <v>Inferior</v>
      </c>
      <c r="X4769" s="87" t="str">
        <f>VLOOKUP(CENSO[[#This Row],[NOME COMUM]],ESPECIES[],4,FALSE)</f>
        <v>Não</v>
      </c>
      <c r="Y4769" s="87" t="str">
        <f>IF(IFERROR(VLOOKUP(CENSO[[#This Row],[NOME COMUM]],COMERCIAIS[],2, FALSE), "Não") &lt;&gt; "Não", "Sim", "Não")</f>
        <v>Não</v>
      </c>
      <c r="Z4769" s="133">
        <f>CENSO[[#This Row],[g (m²)]]/SUM(AEEF[AEEF-UT])</f>
        <v>6.6168644422240624E-4</v>
      </c>
      <c r="AA4769" s="133">
        <f>CENSO[[#This Row],[v (m³)]]/SUM(AEEF[AEEF-UT])</f>
        <v>8.3372491972023184E-3</v>
      </c>
    </row>
    <row r="4770" spans="1:27" ht="14">
      <c r="A4770" s="86">
        <v>1</v>
      </c>
      <c r="B4770" s="86">
        <v>2</v>
      </c>
      <c r="C4770" s="63">
        <v>130</v>
      </c>
      <c r="D4770" s="63">
        <v>4770</v>
      </c>
      <c r="E4770" s="63" t="str">
        <f>VLOOKUP(CENSO[[#This Row],[NOME COMUM]],ESPECIES[],2,FALSE)</f>
        <v>Pouteria sp.</v>
      </c>
      <c r="F4770" s="64" t="s">
        <v>83</v>
      </c>
      <c r="G4770" s="64">
        <v>183</v>
      </c>
      <c r="H4770" s="97">
        <f>CENSO[[#This Row],[CAP (cm)]]/PI()</f>
        <v>58.250709171633694</v>
      </c>
      <c r="I4770" s="64">
        <v>15</v>
      </c>
      <c r="J4770" s="96">
        <f>(PI()*(CENSO[[#This Row],[DAP (cm)]]^2))/40000</f>
        <v>0.26649699446022412</v>
      </c>
      <c r="K4770" s="96">
        <f>CENSO[[#This Row],[g (m²)]]*CENSO[[#This Row],[H (m)]]*0.7</f>
        <v>2.7982184418323532</v>
      </c>
      <c r="L4770" s="64">
        <v>1</v>
      </c>
      <c r="M4770" s="65">
        <v>367068.5</v>
      </c>
      <c r="N4770" s="87">
        <v>9702458.4000000004</v>
      </c>
      <c r="O4770" s="87" t="s">
        <v>1227</v>
      </c>
      <c r="P4770" s="87" t="str">
        <f>VLOOKUP(CENSO[[#This Row],[DAP (cm)]],CD[],2,TRUE)</f>
        <v>TORA</v>
      </c>
      <c r="Q4770" s="87" t="str">
        <f>VLOOKUP(CENSO[[#This Row],[DAP (cm)]],DD[],2,TRUE)</f>
        <v>50├ 60</v>
      </c>
      <c r="R4770" s="87" t="str" cm="1">
        <f t="array" ref="R4770">INDEX(_xlfn.TEXTSPLIT(CENSO[[#This Row],[NOME CIENTIFICO]]," "),1)</f>
        <v>Pouteria</v>
      </c>
      <c r="S4770" s="98" t="s">
        <v>1004</v>
      </c>
      <c r="T4770" s="87">
        <f>_xlfn.MINIFS(CENSO[DAP (cm)],CENSO[NOME CIENTIFICO],CENSO[[#This Row],[NOME CIENTIFICO]])</f>
        <v>39.788735772973837</v>
      </c>
      <c r="U47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70" s="87" t="str">
        <f>IF(CENSO[[#This Row],[DAP (cm)]]&lt;CENSO[[#This Row],[DMCE (cm)]],"DAP &lt; DMCE","DAP ≥ DMCE")</f>
        <v>DAP ≥ DMCE</v>
      </c>
      <c r="W4770" s="87" t="str">
        <f>IF(CENSO[[#This Row],[DAP (cm)]]&gt;200, "Superior", "Inferior")</f>
        <v>Inferior</v>
      </c>
      <c r="X4770" s="87" t="str">
        <f>VLOOKUP(CENSO[[#This Row],[NOME COMUM]],ESPECIES[],4,FALSE)</f>
        <v>Não</v>
      </c>
      <c r="Y4770" s="87" t="str">
        <f>IF(IFERROR(VLOOKUP(CENSO[[#This Row],[NOME COMUM]],COMERCIAIS[],2, FALSE), "Não") &lt;&gt; "Não", "Sim", "Não")</f>
        <v>Não</v>
      </c>
      <c r="Z4770" s="133">
        <f>CENSO[[#This Row],[g (m²)]]/SUM(AEEF[AEEF-UT])</f>
        <v>4.6627424733953712E-4</v>
      </c>
      <c r="AA4770" s="133">
        <f>CENSO[[#This Row],[v (m³)]]/SUM(AEEF[AEEF-UT])</f>
        <v>4.8958795970651401E-3</v>
      </c>
    </row>
    <row r="4771" spans="1:27" ht="14">
      <c r="A4771" s="86">
        <v>1</v>
      </c>
      <c r="B4771" s="86">
        <v>2</v>
      </c>
      <c r="C4771" s="63">
        <v>130</v>
      </c>
      <c r="D4771" s="63">
        <v>4771</v>
      </c>
      <c r="E4771" s="63" t="str">
        <f>VLOOKUP(CENSO[[#This Row],[NOME COMUM]],ESPECIES[],2,FALSE)</f>
        <v>Couratari guianensis Aubl.</v>
      </c>
      <c r="F4771" s="64" t="s">
        <v>6</v>
      </c>
      <c r="G4771" s="64">
        <v>213</v>
      </c>
      <c r="H4771" s="97">
        <f>CENSO[[#This Row],[CAP (cm)]]/PI()</f>
        <v>67.800005757147417</v>
      </c>
      <c r="I4771" s="64">
        <v>19</v>
      </c>
      <c r="J4771" s="96">
        <f>(PI()*(CENSO[[#This Row],[DAP (cm)]]^2))/40000</f>
        <v>0.36103503065681003</v>
      </c>
      <c r="K4771" s="96">
        <f>CENSO[[#This Row],[g (m²)]]*CENSO[[#This Row],[H (m)]]*0.7</f>
        <v>4.8017659077355734</v>
      </c>
      <c r="L4771" s="64">
        <v>1</v>
      </c>
      <c r="M4771" s="65">
        <v>367075.2</v>
      </c>
      <c r="N4771" s="87">
        <v>9702465.1999999899</v>
      </c>
      <c r="O4771" s="87" t="s">
        <v>1228</v>
      </c>
      <c r="P4771" s="87" t="str">
        <f>VLOOKUP(CENSO[[#This Row],[DAP (cm)]],CD[],2,TRUE)</f>
        <v>TORA</v>
      </c>
      <c r="Q4771" s="87" t="str">
        <f>VLOOKUP(CENSO[[#This Row],[DAP (cm)]],DD[],2,TRUE)</f>
        <v>60├ 70</v>
      </c>
      <c r="R4771" s="87" t="str" cm="1">
        <f t="array" ref="R4771">INDEX(_xlfn.TEXTSPLIT(CENSO[[#This Row],[NOME CIENTIFICO]]," "),1)</f>
        <v>Couratari</v>
      </c>
      <c r="S4771" s="98" t="s">
        <v>1004</v>
      </c>
      <c r="T4771" s="87">
        <f>_xlfn.MINIFS(CENSO[DAP (cm)],CENSO[NOME CIENTIFICO],CENSO[[#This Row],[NOME CIENTIFICO]])</f>
        <v>38.833806114422465</v>
      </c>
      <c r="U47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71" s="87" t="str">
        <f>IF(CENSO[[#This Row],[DAP (cm)]]&lt;CENSO[[#This Row],[DMCE (cm)]],"DAP &lt; DMCE","DAP ≥ DMCE")</f>
        <v>DAP ≥ DMCE</v>
      </c>
      <c r="W4771" s="87" t="str">
        <f>IF(CENSO[[#This Row],[DAP (cm)]]&gt;200, "Superior", "Inferior")</f>
        <v>Inferior</v>
      </c>
      <c r="X4771" s="87" t="str">
        <f>VLOOKUP(CENSO[[#This Row],[NOME COMUM]],ESPECIES[],4,FALSE)</f>
        <v>Não</v>
      </c>
      <c r="Y4771" s="87" t="str">
        <f>IF(IFERROR(VLOOKUP(CENSO[[#This Row],[NOME COMUM]],COMERCIAIS[],2, FALSE), "Não") &lt;&gt; "Não", "Sim", "Não")</f>
        <v>Sim</v>
      </c>
      <c r="Z4771" s="133">
        <f>CENSO[[#This Row],[g (m²)]]/SUM(AEEF[AEEF-UT])</f>
        <v>6.3168193518909092E-4</v>
      </c>
      <c r="AA4771" s="133">
        <f>CENSO[[#This Row],[v (m³)]]/SUM(AEEF[AEEF-UT])</f>
        <v>8.4013697380149084E-3</v>
      </c>
    </row>
    <row r="4772" spans="1:27" ht="14">
      <c r="A4772" s="86">
        <v>1</v>
      </c>
      <c r="B4772" s="86">
        <v>2</v>
      </c>
      <c r="C4772" s="63">
        <v>130</v>
      </c>
      <c r="D4772" s="63">
        <v>4772</v>
      </c>
      <c r="E4772" s="63" t="str">
        <f>VLOOKUP(CENSO[[#This Row],[NOME COMUM]],ESPECIES[],2,FALSE)</f>
        <v>Tachigali myrmecophila Ducke</v>
      </c>
      <c r="F4772" s="64" t="s">
        <v>14</v>
      </c>
      <c r="G4772" s="64">
        <v>283</v>
      </c>
      <c r="H4772" s="97">
        <f>CENSO[[#This Row],[CAP (cm)]]/PI()</f>
        <v>90.081697790012768</v>
      </c>
      <c r="I4772" s="64">
        <v>17</v>
      </c>
      <c r="J4772" s="96">
        <f>(PI()*(CENSO[[#This Row],[DAP (cm)]]^2))/40000</f>
        <v>0.6373280118643404</v>
      </c>
      <c r="K4772" s="96">
        <f>CENSO[[#This Row],[g (m²)]]*CENSO[[#This Row],[H (m)]]*0.7</f>
        <v>7.5842033411856509</v>
      </c>
      <c r="L4772" s="64">
        <v>1</v>
      </c>
      <c r="M4772" s="65">
        <v>367076.2</v>
      </c>
      <c r="N4772" s="87">
        <v>9702466.9000000004</v>
      </c>
      <c r="O4772" s="87" t="s">
        <v>1228</v>
      </c>
      <c r="P4772" s="87" t="str">
        <f>VLOOKUP(CENSO[[#This Row],[DAP (cm)]],CD[],2,TRUE)</f>
        <v>TORA</v>
      </c>
      <c r="Q4772" s="87" t="str">
        <f>VLOOKUP(CENSO[[#This Row],[DAP (cm)]],DD[],2,TRUE)</f>
        <v>90├ 100</v>
      </c>
      <c r="R4772" s="87" t="str" cm="1">
        <f t="array" ref="R4772">INDEX(_xlfn.TEXTSPLIT(CENSO[[#This Row],[NOME CIENTIFICO]]," "),1)</f>
        <v>Tachigali</v>
      </c>
      <c r="S4772" s="98" t="s">
        <v>1004</v>
      </c>
      <c r="T4772" s="87">
        <f>_xlfn.MINIFS(CENSO[DAP (cm)],CENSO[NOME CIENTIFICO],CENSO[[#This Row],[NOME CIENTIFICO]])</f>
        <v>39.152116000606256</v>
      </c>
      <c r="U47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72" s="87" t="str">
        <f>IF(CENSO[[#This Row],[DAP (cm)]]&lt;CENSO[[#This Row],[DMCE (cm)]],"DAP &lt; DMCE","DAP ≥ DMCE")</f>
        <v>DAP ≥ DMCE</v>
      </c>
      <c r="W4772" s="87" t="str">
        <f>IF(CENSO[[#This Row],[DAP (cm)]]&gt;200, "Superior", "Inferior")</f>
        <v>Inferior</v>
      </c>
      <c r="X4772" s="87" t="str">
        <f>VLOOKUP(CENSO[[#This Row],[NOME COMUM]],ESPECIES[],4,FALSE)</f>
        <v>Não</v>
      </c>
      <c r="Y4772" s="87" t="str">
        <f>IF(IFERROR(VLOOKUP(CENSO[[#This Row],[NOME COMUM]],COMERCIAIS[],2, FALSE), "Não") &lt;&gt; "Não", "Sim", "Não")</f>
        <v>Sim</v>
      </c>
      <c r="Z4772" s="133">
        <f>CENSO[[#This Row],[g (m²)]]/SUM(AEEF[AEEF-UT])</f>
        <v>1.1150956491736452E-3</v>
      </c>
      <c r="AA4772" s="133">
        <f>CENSO[[#This Row],[v (m³)]]/SUM(AEEF[AEEF-UT])</f>
        <v>1.3269638225166377E-2</v>
      </c>
    </row>
    <row r="4773" spans="1:27" ht="14">
      <c r="A4773" s="86">
        <v>1</v>
      </c>
      <c r="B4773" s="86">
        <v>2</v>
      </c>
      <c r="C4773" s="63">
        <v>130</v>
      </c>
      <c r="D4773" s="63">
        <v>4773</v>
      </c>
      <c r="E4773" s="63" t="str">
        <f>VLOOKUP(CENSO[[#This Row],[NOME COMUM]],ESPECIES[],2,FALSE)</f>
        <v>Couratari guianensis Aubl.</v>
      </c>
      <c r="F4773" s="64" t="s">
        <v>6</v>
      </c>
      <c r="G4773" s="64">
        <v>130</v>
      </c>
      <c r="H4773" s="97">
        <f>CENSO[[#This Row],[CAP (cm)]]/PI()</f>
        <v>41.38028520389279</v>
      </c>
      <c r="I4773" s="64">
        <v>15</v>
      </c>
      <c r="J4773" s="96">
        <f>(PI()*(CENSO[[#This Row],[DAP (cm)]]^2))/40000</f>
        <v>0.13448592691265157</v>
      </c>
      <c r="K4773" s="96">
        <f>CENSO[[#This Row],[g (m²)]]*CENSO[[#This Row],[H (m)]]*0.7</f>
        <v>1.4121022325828414</v>
      </c>
      <c r="L4773" s="64">
        <v>1</v>
      </c>
      <c r="M4773" s="65">
        <v>367043.299999999</v>
      </c>
      <c r="N4773" s="87">
        <v>9702481.4000000004</v>
      </c>
      <c r="O4773" s="98" t="s">
        <v>1225</v>
      </c>
      <c r="P4773" s="87" t="str">
        <f>VLOOKUP(CENSO[[#This Row],[DAP (cm)]],CD[],2,TRUE)</f>
        <v>TORETE</v>
      </c>
      <c r="Q4773" s="87" t="str">
        <f>VLOOKUP(CENSO[[#This Row],[DAP (cm)]],DD[],2,TRUE)</f>
        <v>40├ 50</v>
      </c>
      <c r="R4773" s="87" t="str" cm="1">
        <f t="array" ref="R4773">INDEX(_xlfn.TEXTSPLIT(CENSO[[#This Row],[NOME CIENTIFICO]]," "),1)</f>
        <v>Couratari</v>
      </c>
      <c r="S4773" s="98" t="s">
        <v>1004</v>
      </c>
      <c r="T4773" s="87">
        <f>_xlfn.MINIFS(CENSO[DAP (cm)],CENSO[NOME CIENTIFICO],CENSO[[#This Row],[NOME CIENTIFICO]])</f>
        <v>38.833806114422465</v>
      </c>
      <c r="U47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73" s="87" t="str">
        <f>IF(CENSO[[#This Row],[DAP (cm)]]&lt;CENSO[[#This Row],[DMCE (cm)]],"DAP &lt; DMCE","DAP ≥ DMCE")</f>
        <v>DAP &lt; DMCE</v>
      </c>
      <c r="W4773" s="87" t="str">
        <f>IF(CENSO[[#This Row],[DAP (cm)]]&gt;200, "Superior", "Inferior")</f>
        <v>Inferior</v>
      </c>
      <c r="X4773" s="87" t="str">
        <f>VLOOKUP(CENSO[[#This Row],[NOME COMUM]],ESPECIES[],4,FALSE)</f>
        <v>Não</v>
      </c>
      <c r="Y4773" s="87" t="str">
        <f>IF(IFERROR(VLOOKUP(CENSO[[#This Row],[NOME COMUM]],COMERCIAIS[],2, FALSE), "Não") &lt;&gt; "Não", "Sim", "Não")</f>
        <v>Sim</v>
      </c>
      <c r="Z4773" s="133">
        <f>CENSO[[#This Row],[g (m²)]]/SUM(AEEF[AEEF-UT])</f>
        <v>2.3530218221022364E-4</v>
      </c>
      <c r="AA4773" s="133">
        <f>CENSO[[#This Row],[v (m³)]]/SUM(AEEF[AEEF-UT])</f>
        <v>2.470672913207348E-3</v>
      </c>
    </row>
    <row r="4774" spans="1:27" ht="14">
      <c r="A4774" s="86">
        <v>1</v>
      </c>
      <c r="B4774" s="86">
        <v>2</v>
      </c>
      <c r="C4774" s="63">
        <v>130</v>
      </c>
      <c r="D4774" s="63">
        <v>4774</v>
      </c>
      <c r="E4774" s="63" t="str">
        <f>VLOOKUP(CENSO[[#This Row],[NOME COMUM]],ESPECIES[],2,FALSE)</f>
        <v>Aspidosperma spruceanum Benth. ex Müll.Arg.</v>
      </c>
      <c r="F4774" s="64" t="s">
        <v>62</v>
      </c>
      <c r="G4774" s="64">
        <v>200</v>
      </c>
      <c r="H4774" s="97">
        <f>CENSO[[#This Row],[CAP (cm)]]/PI()</f>
        <v>63.661977236758133</v>
      </c>
      <c r="I4774" s="64">
        <v>18</v>
      </c>
      <c r="J4774" s="96">
        <f>(PI()*(CENSO[[#This Row],[DAP (cm)]]^2))/40000</f>
        <v>0.31830988618379064</v>
      </c>
      <c r="K4774" s="96">
        <f>CENSO[[#This Row],[g (m²)]]*CENSO[[#This Row],[H (m)]]*0.7</f>
        <v>4.0107045659157619</v>
      </c>
      <c r="L4774" s="64">
        <v>1</v>
      </c>
      <c r="M4774" s="65">
        <v>367082.2</v>
      </c>
      <c r="N4774" s="87">
        <v>9702564.6999999899</v>
      </c>
      <c r="O4774" s="87" t="s">
        <v>1227</v>
      </c>
      <c r="P4774" s="87" t="str">
        <f>VLOOKUP(CENSO[[#This Row],[DAP (cm)]],CD[],2,TRUE)</f>
        <v>TORA</v>
      </c>
      <c r="Q4774" s="87" t="str">
        <f>VLOOKUP(CENSO[[#This Row],[DAP (cm)]],DD[],2,TRUE)</f>
        <v>60├ 70</v>
      </c>
      <c r="R4774" s="87" t="str" cm="1">
        <f t="array" ref="R4774">INDEX(_xlfn.TEXTSPLIT(CENSO[[#This Row],[NOME CIENTIFICO]]," "),1)</f>
        <v>Aspidosperma</v>
      </c>
      <c r="S4774" s="98" t="s">
        <v>1004</v>
      </c>
      <c r="T4774" s="87">
        <f>_xlfn.MINIFS(CENSO[DAP (cm)],CENSO[NOME CIENTIFICO],CENSO[[#This Row],[NOME CIENTIFICO]])</f>
        <v>41.38028520389279</v>
      </c>
      <c r="U47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774" s="87" t="str">
        <f>IF(CENSO[[#This Row],[DAP (cm)]]&lt;CENSO[[#This Row],[DMCE (cm)]],"DAP &lt; DMCE","DAP ≥ DMCE")</f>
        <v>DAP ≥ DMCE</v>
      </c>
      <c r="W4774" s="87" t="str">
        <f>IF(CENSO[[#This Row],[DAP (cm)]]&gt;200, "Superior", "Inferior")</f>
        <v>Inferior</v>
      </c>
      <c r="X4774" s="87" t="str">
        <f>VLOOKUP(CENSO[[#This Row],[NOME COMUM]],ESPECIES[],4,FALSE)</f>
        <v>Não</v>
      </c>
      <c r="Y4774" s="87" t="str">
        <f>IF(IFERROR(VLOOKUP(CENSO[[#This Row],[NOME COMUM]],COMERCIAIS[],2, FALSE), "Não") &lt;&gt; "Não", "Sim", "Não")</f>
        <v>Não</v>
      </c>
      <c r="Z4774" s="133">
        <f>CENSO[[#This Row],[g (m²)]]/SUM(AEEF[AEEF-UT])</f>
        <v>5.5692824191768894E-4</v>
      </c>
      <c r="AA4774" s="133">
        <f>CENSO[[#This Row],[v (m³)]]/SUM(AEEF[AEEF-UT])</f>
        <v>7.0172958481628809E-3</v>
      </c>
    </row>
    <row r="4775" spans="1:27" ht="14">
      <c r="A4775" s="86">
        <v>1</v>
      </c>
      <c r="B4775" s="86">
        <v>2</v>
      </c>
      <c r="C4775" s="63">
        <v>130</v>
      </c>
      <c r="D4775" s="63">
        <v>4775</v>
      </c>
      <c r="E4775" s="63" t="str">
        <f>VLOOKUP(CENSO[[#This Row],[NOME COMUM]],ESPECIES[],2,FALSE)</f>
        <v>Dipteryx odorata (Aubl.) Willd.</v>
      </c>
      <c r="F4775" s="64" t="s">
        <v>4</v>
      </c>
      <c r="G4775" s="64">
        <v>172</v>
      </c>
      <c r="H4775" s="97">
        <f>CENSO[[#This Row],[CAP (cm)]]/PI()</f>
        <v>54.749300423611999</v>
      </c>
      <c r="I4775" s="64">
        <v>15</v>
      </c>
      <c r="J4775" s="96">
        <f>(PI()*(CENSO[[#This Row],[DAP (cm)]]^2))/40000</f>
        <v>0.23542199182153159</v>
      </c>
      <c r="K4775" s="96">
        <f>CENSO[[#This Row],[g (m²)]]*CENSO[[#This Row],[H (m)]]*0.7</f>
        <v>2.4719309141260815</v>
      </c>
      <c r="L4775" s="64">
        <v>1</v>
      </c>
      <c r="M4775" s="65">
        <v>367081.4</v>
      </c>
      <c r="N4775" s="87">
        <v>9702573.9000000004</v>
      </c>
      <c r="O4775" s="98" t="s">
        <v>1225</v>
      </c>
      <c r="P4775" s="87" t="str">
        <f>VLOOKUP(CENSO[[#This Row],[DAP (cm)]],CD[],2,TRUE)</f>
        <v>TORA</v>
      </c>
      <c r="Q4775" s="87" t="str">
        <f>VLOOKUP(CENSO[[#This Row],[DAP (cm)]],DD[],2,TRUE)</f>
        <v>50├ 60</v>
      </c>
      <c r="R4775" s="87" t="str" cm="1">
        <f t="array" ref="R4775">INDEX(_xlfn.TEXTSPLIT(CENSO[[#This Row],[NOME CIENTIFICO]]," "),1)</f>
        <v>Dipteryx</v>
      </c>
      <c r="S4775" s="98" t="s">
        <v>1004</v>
      </c>
      <c r="T4775" s="87">
        <f>_xlfn.MINIFS(CENSO[DAP (cm)],CENSO[NOME CIENTIFICO],CENSO[[#This Row],[NOME CIENTIFICO]])</f>
        <v>39.152116000606256</v>
      </c>
      <c r="U47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80</v>
      </c>
      <c r="V4775" s="87" t="str">
        <f>IF(CENSO[[#This Row],[DAP (cm)]]&lt;CENSO[[#This Row],[DMCE (cm)]],"DAP &lt; DMCE","DAP ≥ DMCE")</f>
        <v>DAP &lt; DMCE</v>
      </c>
      <c r="W4775" s="87" t="str">
        <f>IF(CENSO[[#This Row],[DAP (cm)]]&gt;200, "Superior", "Inferior")</f>
        <v>Inferior</v>
      </c>
      <c r="X4775" s="87" t="str">
        <f>VLOOKUP(CENSO[[#This Row],[NOME COMUM]],ESPECIES[],4,FALSE)</f>
        <v>Vulneravel</v>
      </c>
      <c r="Y4775" s="87" t="str">
        <f>IF(IFERROR(VLOOKUP(CENSO[[#This Row],[NOME COMUM]],COMERCIAIS[],2, FALSE), "Não") &lt;&gt; "Não", "Sim", "Não")</f>
        <v>Sim</v>
      </c>
      <c r="Z4775" s="133">
        <f>CENSO[[#This Row],[g (m²)]]/SUM(AEEF[AEEF-UT])</f>
        <v>4.1190412772232278E-4</v>
      </c>
      <c r="AA4775" s="133">
        <f>CENSO[[#This Row],[v (m³)]]/SUM(AEEF[AEEF-UT])</f>
        <v>4.3249933410843891E-3</v>
      </c>
    </row>
    <row r="4776" spans="1:27" ht="14">
      <c r="A4776" s="86">
        <v>1</v>
      </c>
      <c r="B4776" s="86">
        <v>2</v>
      </c>
      <c r="C4776" s="63">
        <v>130</v>
      </c>
      <c r="D4776" s="63">
        <v>4776</v>
      </c>
      <c r="E4776" s="63" t="str">
        <f>VLOOKUP(CENSO[[#This Row],[NOME COMUM]],ESPECIES[],2,FALSE)</f>
        <v>Couratari guianensis Aubl.</v>
      </c>
      <c r="F4776" s="64" t="s">
        <v>6</v>
      </c>
      <c r="G4776" s="64">
        <v>178</v>
      </c>
      <c r="H4776" s="97">
        <f>CENSO[[#This Row],[CAP (cm)]]/PI()</f>
        <v>56.659159740714742</v>
      </c>
      <c r="I4776" s="64">
        <v>18</v>
      </c>
      <c r="J4776" s="96">
        <f>(PI()*(CENSO[[#This Row],[DAP (cm)]]^2))/40000</f>
        <v>0.2521332608461806</v>
      </c>
      <c r="K4776" s="96">
        <f>CENSO[[#This Row],[g (m²)]]*CENSO[[#This Row],[H (m)]]*0.7</f>
        <v>3.1768790866618755</v>
      </c>
      <c r="L4776" s="64">
        <v>1</v>
      </c>
      <c r="M4776" s="65">
        <v>367122.5</v>
      </c>
      <c r="N4776" s="87">
        <v>9702598.6999999899</v>
      </c>
      <c r="O4776" s="87" t="s">
        <v>1228</v>
      </c>
      <c r="P4776" s="87" t="str">
        <f>VLOOKUP(CENSO[[#This Row],[DAP (cm)]],CD[],2,TRUE)</f>
        <v>TORA</v>
      </c>
      <c r="Q4776" s="87" t="str">
        <f>VLOOKUP(CENSO[[#This Row],[DAP (cm)]],DD[],2,TRUE)</f>
        <v>50├ 60</v>
      </c>
      <c r="R4776" s="87" t="str" cm="1">
        <f t="array" ref="R4776">INDEX(_xlfn.TEXTSPLIT(CENSO[[#This Row],[NOME CIENTIFICO]]," "),1)</f>
        <v>Couratari</v>
      </c>
      <c r="S4776" s="98" t="s">
        <v>1004</v>
      </c>
      <c r="T4776" s="87">
        <f>_xlfn.MINIFS(CENSO[DAP (cm)],CENSO[NOME CIENTIFICO],CENSO[[#This Row],[NOME CIENTIFICO]])</f>
        <v>38.833806114422465</v>
      </c>
      <c r="U47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76" s="87" t="str">
        <f>IF(CENSO[[#This Row],[DAP (cm)]]&lt;CENSO[[#This Row],[DMCE (cm)]],"DAP &lt; DMCE","DAP ≥ DMCE")</f>
        <v>DAP ≥ DMCE</v>
      </c>
      <c r="W4776" s="87" t="str">
        <f>IF(CENSO[[#This Row],[DAP (cm)]]&gt;200, "Superior", "Inferior")</f>
        <v>Inferior</v>
      </c>
      <c r="X4776" s="87" t="str">
        <f>VLOOKUP(CENSO[[#This Row],[NOME COMUM]],ESPECIES[],4,FALSE)</f>
        <v>Não</v>
      </c>
      <c r="Y4776" s="87" t="str">
        <f>IF(IFERROR(VLOOKUP(CENSO[[#This Row],[NOME COMUM]],COMERCIAIS[],2, FALSE), "Não") &lt;&gt; "Não", "Sim", "Não")</f>
        <v>Sim</v>
      </c>
      <c r="Z4776" s="133">
        <f>CENSO[[#This Row],[g (m²)]]/SUM(AEEF[AEEF-UT])</f>
        <v>4.4114286042300146E-4</v>
      </c>
      <c r="AA4776" s="133">
        <f>CENSO[[#This Row],[v (m³)]]/SUM(AEEF[AEEF-UT])</f>
        <v>5.5584000413298187E-3</v>
      </c>
    </row>
    <row r="4777" spans="1:27" ht="14">
      <c r="A4777" s="86">
        <v>1</v>
      </c>
      <c r="B4777" s="86">
        <v>2</v>
      </c>
      <c r="C4777" s="63">
        <v>130</v>
      </c>
      <c r="D4777" s="63">
        <v>4777</v>
      </c>
      <c r="E4777" s="63" t="str">
        <f>VLOOKUP(CENSO[[#This Row],[NOME COMUM]],ESPECIES[],2,FALSE)</f>
        <v>Brosimum parinarioides Ducke</v>
      </c>
      <c r="F4777" s="64" t="s">
        <v>54</v>
      </c>
      <c r="G4777" s="64">
        <v>306</v>
      </c>
      <c r="H4777" s="97">
        <f>CENSO[[#This Row],[CAP (cm)]]/PI()</f>
        <v>97.402825172239943</v>
      </c>
      <c r="I4777" s="64">
        <v>18</v>
      </c>
      <c r="J4777" s="96">
        <f>(PI()*(CENSO[[#This Row],[DAP (cm)]]^2))/40000</f>
        <v>0.74513161256763549</v>
      </c>
      <c r="K4777" s="96">
        <f>CENSO[[#This Row],[g (m²)]]*CENSO[[#This Row],[H (m)]]*0.7</f>
        <v>9.3886583183522063</v>
      </c>
      <c r="L4777" s="64">
        <v>1</v>
      </c>
      <c r="M4777" s="65">
        <v>367149.799999999</v>
      </c>
      <c r="N4777" s="87">
        <v>9702607.9000000004</v>
      </c>
      <c r="O4777" s="87" t="s">
        <v>1227</v>
      </c>
      <c r="P4777" s="87" t="str">
        <f>VLOOKUP(CENSO[[#This Row],[DAP (cm)]],CD[],2,TRUE)</f>
        <v>TORA</v>
      </c>
      <c r="Q4777" s="87" t="str">
        <f>VLOOKUP(CENSO[[#This Row],[DAP (cm)]],DD[],2,TRUE)</f>
        <v>90├ 100</v>
      </c>
      <c r="R4777" s="87" t="str" cm="1">
        <f t="array" ref="R4777">INDEX(_xlfn.TEXTSPLIT(CENSO[[#This Row],[NOME CIENTIFICO]]," "),1)</f>
        <v>Brosimum</v>
      </c>
      <c r="S4777" s="98" t="s">
        <v>1004</v>
      </c>
      <c r="T4777" s="87">
        <f>_xlfn.MINIFS(CENSO[DAP (cm)],CENSO[NOME CIENTIFICO],CENSO[[#This Row],[NOME CIENTIFICO]])</f>
        <v>41.38028520389279</v>
      </c>
      <c r="U47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777" s="87" t="str">
        <f>IF(CENSO[[#This Row],[DAP (cm)]]&lt;CENSO[[#This Row],[DMCE (cm)]],"DAP &lt; DMCE","DAP ≥ DMCE")</f>
        <v>DAP ≥ DMCE</v>
      </c>
      <c r="W4777" s="87" t="str">
        <f>IF(CENSO[[#This Row],[DAP (cm)]]&gt;200, "Superior", "Inferior")</f>
        <v>Inferior</v>
      </c>
      <c r="X4777" s="87" t="str">
        <f>VLOOKUP(CENSO[[#This Row],[NOME COMUM]],ESPECIES[],4,FALSE)</f>
        <v>Não</v>
      </c>
      <c r="Y4777" s="87" t="str">
        <f>IF(IFERROR(VLOOKUP(CENSO[[#This Row],[NOME COMUM]],COMERCIAIS[],2, FALSE), "Não") &lt;&gt; "Não", "Sim", "Não")</f>
        <v>Não</v>
      </c>
      <c r="Z4777" s="133">
        <f>CENSO[[#This Row],[g (m²)]]/SUM(AEEF[AEEF-UT])</f>
        <v>1.3037133215051181E-3</v>
      </c>
      <c r="AA4777" s="133">
        <f>CENSO[[#This Row],[v (m³)]]/SUM(AEEF[AEEF-UT])</f>
        <v>1.6426787850964485E-2</v>
      </c>
    </row>
    <row r="4778" spans="1:27" ht="14">
      <c r="A4778" s="86">
        <v>1</v>
      </c>
      <c r="B4778" s="86">
        <v>2</v>
      </c>
      <c r="C4778" s="63">
        <v>130</v>
      </c>
      <c r="D4778" s="63">
        <v>4778</v>
      </c>
      <c r="E4778" s="63" t="str">
        <f>VLOOKUP(CENSO[[#This Row],[NOME COMUM]],ESPECIES[],2,FALSE)</f>
        <v>Couratari guianensis Aubl.</v>
      </c>
      <c r="F4778" s="64" t="s">
        <v>6</v>
      </c>
      <c r="G4778" s="64">
        <v>140</v>
      </c>
      <c r="H4778" s="97">
        <f>CENSO[[#This Row],[CAP (cm)]]/PI()</f>
        <v>44.563384065730695</v>
      </c>
      <c r="I4778" s="64">
        <v>15</v>
      </c>
      <c r="J4778" s="96">
        <f>(PI()*(CENSO[[#This Row],[DAP (cm)]]^2))/40000</f>
        <v>0.15597184423005742</v>
      </c>
      <c r="K4778" s="96">
        <f>CENSO[[#This Row],[g (m²)]]*CENSO[[#This Row],[H (m)]]*0.7</f>
        <v>1.6377043644156026</v>
      </c>
      <c r="L4778" s="64">
        <v>1</v>
      </c>
      <c r="M4778" s="65">
        <v>367153.59999999899</v>
      </c>
      <c r="N4778" s="87">
        <v>9702628.1999999899</v>
      </c>
      <c r="O4778" s="98" t="s">
        <v>1225</v>
      </c>
      <c r="P4778" s="87" t="str">
        <f>VLOOKUP(CENSO[[#This Row],[DAP (cm)]],CD[],2,TRUE)</f>
        <v>TORETE</v>
      </c>
      <c r="Q4778" s="87" t="str">
        <f>VLOOKUP(CENSO[[#This Row],[DAP (cm)]],DD[],2,TRUE)</f>
        <v>40├ 50</v>
      </c>
      <c r="R4778" s="87" t="str" cm="1">
        <f t="array" ref="R4778">INDEX(_xlfn.TEXTSPLIT(CENSO[[#This Row],[NOME CIENTIFICO]]," "),1)</f>
        <v>Couratari</v>
      </c>
      <c r="S4778" s="98" t="s">
        <v>1004</v>
      </c>
      <c r="T4778" s="87">
        <f>_xlfn.MINIFS(CENSO[DAP (cm)],CENSO[NOME CIENTIFICO],CENSO[[#This Row],[NOME CIENTIFICO]])</f>
        <v>38.833806114422465</v>
      </c>
      <c r="U47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78" s="87" t="str">
        <f>IF(CENSO[[#This Row],[DAP (cm)]]&lt;CENSO[[#This Row],[DMCE (cm)]],"DAP &lt; DMCE","DAP ≥ DMCE")</f>
        <v>DAP &lt; DMCE</v>
      </c>
      <c r="W4778" s="87" t="str">
        <f>IF(CENSO[[#This Row],[DAP (cm)]]&gt;200, "Superior", "Inferior")</f>
        <v>Inferior</v>
      </c>
      <c r="X4778" s="87" t="str">
        <f>VLOOKUP(CENSO[[#This Row],[NOME COMUM]],ESPECIES[],4,FALSE)</f>
        <v>Não</v>
      </c>
      <c r="Y4778" s="87" t="str">
        <f>IF(IFERROR(VLOOKUP(CENSO[[#This Row],[NOME COMUM]],COMERCIAIS[],2, FALSE), "Não") &lt;&gt; "Não", "Sim", "Não")</f>
        <v>Sim</v>
      </c>
      <c r="Z4778" s="133">
        <f>CENSO[[#This Row],[g (m²)]]/SUM(AEEF[AEEF-UT])</f>
        <v>2.7289483853966759E-4</v>
      </c>
      <c r="AA4778" s="133">
        <f>CENSO[[#This Row],[v (m³)]]/SUM(AEEF[AEEF-UT])</f>
        <v>2.8653958046665094E-3</v>
      </c>
    </row>
    <row r="4779" spans="1:27" ht="14">
      <c r="A4779" s="86">
        <v>1</v>
      </c>
      <c r="B4779" s="86">
        <v>2</v>
      </c>
      <c r="C4779" s="63">
        <v>130</v>
      </c>
      <c r="D4779" s="63">
        <v>4779</v>
      </c>
      <c r="E4779" s="63" t="str">
        <f>VLOOKUP(CENSO[[#This Row],[NOME COMUM]],ESPECIES[],2,FALSE)</f>
        <v>Apuleia leiocarpa (Vogel) J.F.Macbr.</v>
      </c>
      <c r="F4779" s="64" t="s">
        <v>51</v>
      </c>
      <c r="G4779" s="64">
        <v>365</v>
      </c>
      <c r="H4779" s="97">
        <f>CENSO[[#This Row],[CAP (cm)]]/PI()</f>
        <v>116.18310845708361</v>
      </c>
      <c r="I4779" s="64">
        <v>22</v>
      </c>
      <c r="J4779" s="96">
        <f>(PI()*(CENSO[[#This Row],[DAP (cm)]]^2))/40000</f>
        <v>1.0601708646708878</v>
      </c>
      <c r="K4779" s="96">
        <f>CENSO[[#This Row],[g (m²)]]*CENSO[[#This Row],[H (m)]]*0.7</f>
        <v>16.326631315931671</v>
      </c>
      <c r="L4779" s="64">
        <v>1</v>
      </c>
      <c r="M4779" s="65">
        <v>367147.799999999</v>
      </c>
      <c r="N4779" s="87">
        <v>9702686.1999999899</v>
      </c>
      <c r="O4779" s="87" t="s">
        <v>1228</v>
      </c>
      <c r="P4779" s="87" t="str">
        <f>VLOOKUP(CENSO[[#This Row],[DAP (cm)]],CD[],2,TRUE)</f>
        <v>TORA</v>
      </c>
      <c r="Q4779" s="87" t="str">
        <f>VLOOKUP(CENSO[[#This Row],[DAP (cm)]],DD[],2,TRUE)</f>
        <v>110├ 120</v>
      </c>
      <c r="R4779" s="87" t="str" cm="1">
        <f t="array" ref="R4779">INDEX(_xlfn.TEXTSPLIT(CENSO[[#This Row],[NOME CIENTIFICO]]," "),1)</f>
        <v>Apuleia</v>
      </c>
      <c r="S4779" s="98" t="s">
        <v>1004</v>
      </c>
      <c r="T4779" s="87">
        <f>_xlfn.MINIFS(CENSO[DAP (cm)],CENSO[NOME CIENTIFICO],CENSO[[#This Row],[NOME CIENTIFICO]])</f>
        <v>39.788735772973837</v>
      </c>
      <c r="U47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79" s="87" t="str">
        <f>IF(CENSO[[#This Row],[DAP (cm)]]&lt;CENSO[[#This Row],[DMCE (cm)]],"DAP &lt; DMCE","DAP ≥ DMCE")</f>
        <v>DAP ≥ DMCE</v>
      </c>
      <c r="W4779" s="87" t="str">
        <f>IF(CENSO[[#This Row],[DAP (cm)]]&gt;200, "Superior", "Inferior")</f>
        <v>Inferior</v>
      </c>
      <c r="X4779" s="87" t="str">
        <f>VLOOKUP(CENSO[[#This Row],[NOME COMUM]],ESPECIES[],4,FALSE)</f>
        <v>Não</v>
      </c>
      <c r="Y4779" s="87" t="str">
        <f>IF(IFERROR(VLOOKUP(CENSO[[#This Row],[NOME COMUM]],COMERCIAIS[],2, FALSE), "Não") &lt;&gt; "Não", "Sim", "Não")</f>
        <v>Sim</v>
      </c>
      <c r="Z4779" s="133">
        <f>CENSO[[#This Row],[g (m²)]]/SUM(AEEF[AEEF-UT])</f>
        <v>1.854919125737103E-3</v>
      </c>
      <c r="AA4779" s="133">
        <f>CENSO[[#This Row],[v (m³)]]/SUM(AEEF[AEEF-UT])</f>
        <v>2.8565754536351382E-2</v>
      </c>
    </row>
    <row r="4780" spans="1:27" ht="14">
      <c r="A4780" s="86">
        <v>1</v>
      </c>
      <c r="B4780" s="86">
        <v>2</v>
      </c>
      <c r="C4780" s="63">
        <v>130</v>
      </c>
      <c r="D4780" s="63">
        <v>4780</v>
      </c>
      <c r="E4780" s="63" t="str">
        <f>VLOOKUP(CENSO[[#This Row],[NOME COMUM]],ESPECIES[],2,FALSE)</f>
        <v>Hymenaea courbaril L.</v>
      </c>
      <c r="F4780" s="64" t="s">
        <v>3</v>
      </c>
      <c r="G4780" s="64">
        <v>247</v>
      </c>
      <c r="H4780" s="97">
        <f>CENSO[[#This Row],[CAP (cm)]]/PI()</f>
        <v>78.622541887396295</v>
      </c>
      <c r="I4780" s="64">
        <v>23</v>
      </c>
      <c r="J4780" s="96">
        <f>(PI()*(CENSO[[#This Row],[DAP (cm)]]^2))/40000</f>
        <v>0.48549419615467204</v>
      </c>
      <c r="K4780" s="96">
        <f>CENSO[[#This Row],[g (m²)]]*CENSO[[#This Row],[H (m)]]*0.7</f>
        <v>7.8164565580902199</v>
      </c>
      <c r="L4780" s="64">
        <v>1</v>
      </c>
      <c r="M4780" s="65">
        <v>367181.799999999</v>
      </c>
      <c r="N4780" s="87">
        <v>9702686.6999999899</v>
      </c>
      <c r="O4780" s="87" t="s">
        <v>1228</v>
      </c>
      <c r="P4780" s="87" t="str">
        <f>VLOOKUP(CENSO[[#This Row],[DAP (cm)]],CD[],2,TRUE)</f>
        <v>TORA</v>
      </c>
      <c r="Q4780" s="87" t="str">
        <f>VLOOKUP(CENSO[[#This Row],[DAP (cm)]],DD[],2,TRUE)</f>
        <v>70├ 80</v>
      </c>
      <c r="R4780" s="87" t="str" cm="1">
        <f t="array" ref="R4780">INDEX(_xlfn.TEXTSPLIT(CENSO[[#This Row],[NOME CIENTIFICO]]," "),1)</f>
        <v>Hymenaea</v>
      </c>
      <c r="S4780" s="98" t="s">
        <v>1004</v>
      </c>
      <c r="T4780" s="87">
        <f>_xlfn.MINIFS(CENSO[DAP (cm)],CENSO[NOME CIENTIFICO],CENSO[[#This Row],[NOME CIENTIFICO]])</f>
        <v>41.38028520389279</v>
      </c>
      <c r="U47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780" s="87" t="str">
        <f>IF(CENSO[[#This Row],[DAP (cm)]]&lt;CENSO[[#This Row],[DMCE (cm)]],"DAP &lt; DMCE","DAP ≥ DMCE")</f>
        <v>DAP ≥ DMCE</v>
      </c>
      <c r="W4780" s="87" t="str">
        <f>IF(CENSO[[#This Row],[DAP (cm)]]&gt;200, "Superior", "Inferior")</f>
        <v>Inferior</v>
      </c>
      <c r="X4780" s="87" t="str">
        <f>VLOOKUP(CENSO[[#This Row],[NOME COMUM]],ESPECIES[],4,FALSE)</f>
        <v>Não</v>
      </c>
      <c r="Y4780" s="87" t="str">
        <f>IF(IFERROR(VLOOKUP(CENSO[[#This Row],[NOME COMUM]],COMERCIAIS[],2, FALSE), "Não") &lt;&gt; "Não", "Sim", "Não")</f>
        <v>Sim</v>
      </c>
      <c r="Z4780" s="133">
        <f>CENSO[[#This Row],[g (m²)]]/SUM(AEEF[AEEF-UT])</f>
        <v>8.4944087777890709E-4</v>
      </c>
      <c r="AA4780" s="133">
        <f>CENSO[[#This Row],[v (m³)]]/SUM(AEEF[AEEF-UT])</f>
        <v>1.3675998132240404E-2</v>
      </c>
    </row>
    <row r="4781" spans="1:27" ht="14">
      <c r="A4781" s="86">
        <v>1</v>
      </c>
      <c r="B4781" s="86">
        <v>2</v>
      </c>
      <c r="C4781" s="63">
        <v>130</v>
      </c>
      <c r="D4781" s="63">
        <v>4781</v>
      </c>
      <c r="E4781" s="63" t="str">
        <f>VLOOKUP(CENSO[[#This Row],[NOME COMUM]],ESPECIES[],2,FALSE)</f>
        <v>Hymenaea courbaril L.</v>
      </c>
      <c r="F4781" s="64" t="s">
        <v>3</v>
      </c>
      <c r="G4781" s="64">
        <v>193</v>
      </c>
      <c r="H4781" s="97">
        <f>CENSO[[#This Row],[CAP (cm)]]/PI()</f>
        <v>61.4338080334716</v>
      </c>
      <c r="I4781" s="64">
        <v>20</v>
      </c>
      <c r="J4781" s="96">
        <f>(PI()*(CENSO[[#This Row],[DAP (cm)]]^2))/40000</f>
        <v>0.29641812376150045</v>
      </c>
      <c r="K4781" s="96">
        <f>CENSO[[#This Row],[g (m²)]]*CENSO[[#This Row],[H (m)]]*0.7</f>
        <v>4.1498537326610059</v>
      </c>
      <c r="L4781" s="64">
        <v>1</v>
      </c>
      <c r="M4781" s="65">
        <v>367188.7</v>
      </c>
      <c r="N4781" s="87">
        <v>9702689</v>
      </c>
      <c r="O4781" s="87" t="s">
        <v>1228</v>
      </c>
      <c r="P4781" s="87" t="str">
        <f>VLOOKUP(CENSO[[#This Row],[DAP (cm)]],CD[],2,TRUE)</f>
        <v>TORA</v>
      </c>
      <c r="Q4781" s="87" t="str">
        <f>VLOOKUP(CENSO[[#This Row],[DAP (cm)]],DD[],2,TRUE)</f>
        <v>60├ 70</v>
      </c>
      <c r="R4781" s="87" t="str" cm="1">
        <f t="array" ref="R4781">INDEX(_xlfn.TEXTSPLIT(CENSO[[#This Row],[NOME CIENTIFICO]]," "),1)</f>
        <v>Hymenaea</v>
      </c>
      <c r="S4781" s="98" t="s">
        <v>1004</v>
      </c>
      <c r="T4781" s="87">
        <f>_xlfn.MINIFS(CENSO[DAP (cm)],CENSO[NOME CIENTIFICO],CENSO[[#This Row],[NOME CIENTIFICO]])</f>
        <v>41.38028520389279</v>
      </c>
      <c r="U47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781" s="87" t="str">
        <f>IF(CENSO[[#This Row],[DAP (cm)]]&lt;CENSO[[#This Row],[DMCE (cm)]],"DAP &lt; DMCE","DAP ≥ DMCE")</f>
        <v>DAP ≥ DMCE</v>
      </c>
      <c r="W4781" s="87" t="str">
        <f>IF(CENSO[[#This Row],[DAP (cm)]]&gt;200, "Superior", "Inferior")</f>
        <v>Inferior</v>
      </c>
      <c r="X4781" s="87" t="str">
        <f>VLOOKUP(CENSO[[#This Row],[NOME COMUM]],ESPECIES[],4,FALSE)</f>
        <v>Não</v>
      </c>
      <c r="Y4781" s="87" t="str">
        <f>IF(IFERROR(VLOOKUP(CENSO[[#This Row],[NOME COMUM]],COMERCIAIS[],2, FALSE), "Não") &lt;&gt; "Não", "Sim", "Não")</f>
        <v>Sim</v>
      </c>
      <c r="Z4781" s="133">
        <f>CENSO[[#This Row],[g (m²)]]/SUM(AEEF[AEEF-UT])</f>
        <v>5.1862550207979992E-4</v>
      </c>
      <c r="AA4781" s="133">
        <f>CENSO[[#This Row],[v (m³)]]/SUM(AEEF[AEEF-UT])</f>
        <v>7.2607570291171979E-3</v>
      </c>
    </row>
    <row r="4782" spans="1:27" ht="14">
      <c r="A4782" s="86">
        <v>1</v>
      </c>
      <c r="B4782" s="86">
        <v>2</v>
      </c>
      <c r="C4782" s="63">
        <v>130</v>
      </c>
      <c r="D4782" s="63">
        <v>4782</v>
      </c>
      <c r="E4782" s="63" t="str">
        <f>VLOOKUP(CENSO[[#This Row],[NOME COMUM]],ESPECIES[],2,FALSE)</f>
        <v>Pouteria sp.</v>
      </c>
      <c r="F4782" s="64" t="s">
        <v>83</v>
      </c>
      <c r="G4782" s="64">
        <v>250</v>
      </c>
      <c r="H4782" s="97">
        <f>CENSO[[#This Row],[CAP (cm)]]/PI()</f>
        <v>79.577471545947674</v>
      </c>
      <c r="I4782" s="64">
        <v>18</v>
      </c>
      <c r="J4782" s="96">
        <f>(PI()*(CENSO[[#This Row],[DAP (cm)]]^2))/40000</f>
        <v>0.49735919716217297</v>
      </c>
      <c r="K4782" s="96">
        <f>CENSO[[#This Row],[g (m²)]]*CENSO[[#This Row],[H (m)]]*0.7</f>
        <v>6.2667258842433791</v>
      </c>
      <c r="L4782" s="64">
        <v>1</v>
      </c>
      <c r="M4782" s="65">
        <v>367195.5</v>
      </c>
      <c r="N4782" s="87">
        <v>9702691.3000000007</v>
      </c>
      <c r="O4782" s="87" t="s">
        <v>1227</v>
      </c>
      <c r="P4782" s="87" t="str">
        <f>VLOOKUP(CENSO[[#This Row],[DAP (cm)]],CD[],2,TRUE)</f>
        <v>TORA</v>
      </c>
      <c r="Q4782" s="87" t="str">
        <f>VLOOKUP(CENSO[[#This Row],[DAP (cm)]],DD[],2,TRUE)</f>
        <v>70├ 80</v>
      </c>
      <c r="R4782" s="87" t="str" cm="1">
        <f t="array" ref="R4782">INDEX(_xlfn.TEXTSPLIT(CENSO[[#This Row],[NOME CIENTIFICO]]," "),1)</f>
        <v>Pouteria</v>
      </c>
      <c r="S4782" s="98" t="s">
        <v>1004</v>
      </c>
      <c r="T4782" s="87">
        <f>_xlfn.MINIFS(CENSO[DAP (cm)],CENSO[NOME CIENTIFICO],CENSO[[#This Row],[NOME CIENTIFICO]])</f>
        <v>39.788735772973837</v>
      </c>
      <c r="U47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82" s="87" t="str">
        <f>IF(CENSO[[#This Row],[DAP (cm)]]&lt;CENSO[[#This Row],[DMCE (cm)]],"DAP &lt; DMCE","DAP ≥ DMCE")</f>
        <v>DAP ≥ DMCE</v>
      </c>
      <c r="W4782" s="87" t="str">
        <f>IF(CENSO[[#This Row],[DAP (cm)]]&gt;200, "Superior", "Inferior")</f>
        <v>Inferior</v>
      </c>
      <c r="X4782" s="87" t="str">
        <f>VLOOKUP(CENSO[[#This Row],[NOME COMUM]],ESPECIES[],4,FALSE)</f>
        <v>Não</v>
      </c>
      <c r="Y4782" s="87" t="str">
        <f>IF(IFERROR(VLOOKUP(CENSO[[#This Row],[NOME COMUM]],COMERCIAIS[],2, FALSE), "Não") &lt;&gt; "Não", "Sim", "Não")</f>
        <v>Não</v>
      </c>
      <c r="Z4782" s="133">
        <f>CENSO[[#This Row],[g (m²)]]/SUM(AEEF[AEEF-UT])</f>
        <v>8.7020037799638919E-4</v>
      </c>
      <c r="AA4782" s="133">
        <f>CENSO[[#This Row],[v (m³)]]/SUM(AEEF[AEEF-UT])</f>
        <v>1.0964524762754503E-2</v>
      </c>
    </row>
    <row r="4783" spans="1:27" ht="14">
      <c r="A4783" s="86">
        <v>1</v>
      </c>
      <c r="B4783" s="86">
        <v>2</v>
      </c>
      <c r="C4783" s="63">
        <v>130</v>
      </c>
      <c r="D4783" s="63">
        <v>4783</v>
      </c>
      <c r="E4783" s="63" t="str">
        <f>VLOOKUP(CENSO[[#This Row],[NOME COMUM]],ESPECIES[],2,FALSE)</f>
        <v>Couratari guianensis Aubl.</v>
      </c>
      <c r="F4783" s="64" t="s">
        <v>6</v>
      </c>
      <c r="G4783" s="64">
        <v>267</v>
      </c>
      <c r="H4783" s="97">
        <f>CENSO[[#This Row],[CAP (cm)]]/PI()</f>
        <v>84.988739611072106</v>
      </c>
      <c r="I4783" s="64">
        <v>22</v>
      </c>
      <c r="J4783" s="96">
        <f>(PI()*(CENSO[[#This Row],[DAP (cm)]]^2))/40000</f>
        <v>0.56729983690390628</v>
      </c>
      <c r="K4783" s="96">
        <f>CENSO[[#This Row],[g (m²)]]*CENSO[[#This Row],[H (m)]]*0.7</f>
        <v>8.7364174883201571</v>
      </c>
      <c r="L4783" s="64">
        <v>1</v>
      </c>
      <c r="M4783" s="65">
        <v>367195.09999999899</v>
      </c>
      <c r="N4783" s="87">
        <v>9702697</v>
      </c>
      <c r="O4783" s="87" t="s">
        <v>1228</v>
      </c>
      <c r="P4783" s="87" t="str">
        <f>VLOOKUP(CENSO[[#This Row],[DAP (cm)]],CD[],2,TRUE)</f>
        <v>TORA</v>
      </c>
      <c r="Q4783" s="87" t="str">
        <f>VLOOKUP(CENSO[[#This Row],[DAP (cm)]],DD[],2,TRUE)</f>
        <v>80├ 90</v>
      </c>
      <c r="R4783" s="87" t="str" cm="1">
        <f t="array" ref="R4783">INDEX(_xlfn.TEXTSPLIT(CENSO[[#This Row],[NOME CIENTIFICO]]," "),1)</f>
        <v>Couratari</v>
      </c>
      <c r="S4783" s="98" t="s">
        <v>1004</v>
      </c>
      <c r="T4783" s="87">
        <f>_xlfn.MINIFS(CENSO[DAP (cm)],CENSO[NOME CIENTIFICO],CENSO[[#This Row],[NOME CIENTIFICO]])</f>
        <v>38.833806114422465</v>
      </c>
      <c r="U47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83" s="87" t="str">
        <f>IF(CENSO[[#This Row],[DAP (cm)]]&lt;CENSO[[#This Row],[DMCE (cm)]],"DAP &lt; DMCE","DAP ≥ DMCE")</f>
        <v>DAP ≥ DMCE</v>
      </c>
      <c r="W4783" s="87" t="str">
        <f>IF(CENSO[[#This Row],[DAP (cm)]]&gt;200, "Superior", "Inferior")</f>
        <v>Inferior</v>
      </c>
      <c r="X4783" s="87" t="str">
        <f>VLOOKUP(CENSO[[#This Row],[NOME COMUM]],ESPECIES[],4,FALSE)</f>
        <v>Não</v>
      </c>
      <c r="Y4783" s="87" t="str">
        <f>IF(IFERROR(VLOOKUP(CENSO[[#This Row],[NOME COMUM]],COMERCIAIS[],2, FALSE), "Não") &lt;&gt; "Não", "Sim", "Não")</f>
        <v>Sim</v>
      </c>
      <c r="Z4783" s="133">
        <f>CENSO[[#This Row],[g (m²)]]/SUM(AEEF[AEEF-UT])</f>
        <v>9.9257143595175325E-4</v>
      </c>
      <c r="AA4783" s="133">
        <f>CENSO[[#This Row],[v (m³)]]/SUM(AEEF[AEEF-UT])</f>
        <v>1.5285600113657E-2</v>
      </c>
    </row>
    <row r="4784" spans="1:27" ht="14">
      <c r="A4784" s="86">
        <v>1</v>
      </c>
      <c r="B4784" s="86">
        <v>2</v>
      </c>
      <c r="C4784" s="63">
        <v>130</v>
      </c>
      <c r="D4784" s="63">
        <v>4784</v>
      </c>
      <c r="E4784" s="63" t="str">
        <f>VLOOKUP(CENSO[[#This Row],[NOME COMUM]],ESPECIES[],2,FALSE)</f>
        <v>Bertholletia excelsa Humb. &amp; Bonpl.</v>
      </c>
      <c r="F4784" s="64" t="s">
        <v>37</v>
      </c>
      <c r="G4784" s="64">
        <v>430</v>
      </c>
      <c r="H4784" s="97">
        <f>CENSO[[#This Row],[CAP (cm)]]/PI()</f>
        <v>136.87325105903</v>
      </c>
      <c r="I4784" s="64">
        <v>24</v>
      </c>
      <c r="J4784" s="96">
        <f>(PI()*(CENSO[[#This Row],[DAP (cm)]]^2))/40000</f>
        <v>1.4713874488845726</v>
      </c>
      <c r="K4784" s="96">
        <f>CENSO[[#This Row],[g (m²)]]*CENSO[[#This Row],[H (m)]]*0.7</f>
        <v>24.719309141260823</v>
      </c>
      <c r="L4784" s="64">
        <v>1</v>
      </c>
      <c r="M4784" s="65">
        <v>367219.5</v>
      </c>
      <c r="N4784" s="87">
        <v>9702737.4000000004</v>
      </c>
      <c r="O4784" s="87" t="s">
        <v>424</v>
      </c>
      <c r="P4784" s="87" t="str">
        <f>VLOOKUP(CENSO[[#This Row],[DAP (cm)]],CD[],2,TRUE)</f>
        <v>TORA</v>
      </c>
      <c r="Q4784" s="87" t="str">
        <f>VLOOKUP(CENSO[[#This Row],[DAP (cm)]],DD[],2,TRUE)</f>
        <v>130├ 140</v>
      </c>
      <c r="R4784" s="87" t="str" cm="1">
        <f t="array" ref="R4784">INDEX(_xlfn.TEXTSPLIT(CENSO[[#This Row],[NOME CIENTIFICO]]," "),1)</f>
        <v>Bertholletia</v>
      </c>
      <c r="S4784" s="98" t="s">
        <v>1004</v>
      </c>
      <c r="T4784" s="87">
        <f>_xlfn.MINIFS(CENSO[DAP (cm)],CENSO[NOME CIENTIFICO],CENSO[[#This Row],[NOME CIENTIFICO]])</f>
        <v>41.38028520389279</v>
      </c>
      <c r="U47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784" s="87" t="str">
        <f>IF(CENSO[[#This Row],[DAP (cm)]]&lt;CENSO[[#This Row],[DMCE (cm)]],"DAP &lt; DMCE","DAP ≥ DMCE")</f>
        <v>DAP ≥ DMCE</v>
      </c>
      <c r="W4784" s="87" t="str">
        <f>IF(CENSO[[#This Row],[DAP (cm)]]&gt;200, "Superior", "Inferior")</f>
        <v>Inferior</v>
      </c>
      <c r="X4784" s="87" t="str">
        <f>VLOOKUP(CENSO[[#This Row],[NOME COMUM]],ESPECIES[],4,FALSE)</f>
        <v>Protegida</v>
      </c>
      <c r="Y4784" s="87" t="str">
        <f>IF(IFERROR(VLOOKUP(CENSO[[#This Row],[NOME COMUM]],COMERCIAIS[],2, FALSE), "Não") &lt;&gt; "Não", "Sim", "Não")</f>
        <v>Não</v>
      </c>
      <c r="Z4784" s="133">
        <f>CENSO[[#This Row],[g (m²)]]/SUM(AEEF[AEEF-UT])</f>
        <v>2.574400798264518E-3</v>
      </c>
      <c r="AA4784" s="133">
        <f>CENSO[[#This Row],[v (m³)]]/SUM(AEEF[AEEF-UT])</f>
        <v>4.3249933410843905E-2</v>
      </c>
    </row>
    <row r="4785" spans="1:27" ht="14">
      <c r="A4785" s="86">
        <v>1</v>
      </c>
      <c r="B4785" s="86">
        <v>2</v>
      </c>
      <c r="C4785" s="63">
        <v>130</v>
      </c>
      <c r="D4785" s="63">
        <v>4785</v>
      </c>
      <c r="E4785" s="63" t="str">
        <f>VLOOKUP(CENSO[[#This Row],[NOME COMUM]],ESPECIES[],2,FALSE)</f>
        <v>Virola sebifera Aubl.</v>
      </c>
      <c r="F4785" s="64" t="s">
        <v>18</v>
      </c>
      <c r="G4785" s="64">
        <v>150</v>
      </c>
      <c r="H4785" s="97">
        <f>CENSO[[#This Row],[CAP (cm)]]/PI()</f>
        <v>47.7464829275686</v>
      </c>
      <c r="I4785" s="64">
        <v>15</v>
      </c>
      <c r="J4785" s="96">
        <f>(PI()*(CENSO[[#This Row],[DAP (cm)]]^2))/40000</f>
        <v>0.17904931097838223</v>
      </c>
      <c r="K4785" s="96">
        <f>CENSO[[#This Row],[g (m²)]]*CENSO[[#This Row],[H (m)]]*0.7</f>
        <v>1.8800177652730132</v>
      </c>
      <c r="L4785" s="64">
        <v>1</v>
      </c>
      <c r="M4785" s="65">
        <v>367249.299999999</v>
      </c>
      <c r="N4785" s="87">
        <v>9702820.5999999903</v>
      </c>
      <c r="O4785" s="98" t="s">
        <v>1225</v>
      </c>
      <c r="P4785" s="87" t="str">
        <f>VLOOKUP(CENSO[[#This Row],[DAP (cm)]],CD[],2,TRUE)</f>
        <v>TORETE</v>
      </c>
      <c r="Q4785" s="87" t="str">
        <f>VLOOKUP(CENSO[[#This Row],[DAP (cm)]],DD[],2,TRUE)</f>
        <v>40├ 50</v>
      </c>
      <c r="R4785" s="87" t="str" cm="1">
        <f t="array" ref="R4785">INDEX(_xlfn.TEXTSPLIT(CENSO[[#This Row],[NOME CIENTIFICO]]," "),1)</f>
        <v>Virola</v>
      </c>
      <c r="S4785" s="98" t="s">
        <v>1004</v>
      </c>
      <c r="T4785" s="87">
        <f>_xlfn.MINIFS(CENSO[DAP (cm)],CENSO[NOME CIENTIFICO],CENSO[[#This Row],[NOME CIENTIFICO]])</f>
        <v>38.197186342054884</v>
      </c>
      <c r="U47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85" s="87" t="str">
        <f>IF(CENSO[[#This Row],[DAP (cm)]]&lt;CENSO[[#This Row],[DMCE (cm)]],"DAP &lt; DMCE","DAP ≥ DMCE")</f>
        <v>DAP &lt; DMCE</v>
      </c>
      <c r="W4785" s="87" t="str">
        <f>IF(CENSO[[#This Row],[DAP (cm)]]&gt;200, "Superior", "Inferior")</f>
        <v>Inferior</v>
      </c>
      <c r="X4785" s="87" t="str">
        <f>VLOOKUP(CENSO[[#This Row],[NOME COMUM]],ESPECIES[],4,FALSE)</f>
        <v>Não</v>
      </c>
      <c r="Y4785" s="87" t="str">
        <f>IF(IFERROR(VLOOKUP(CENSO[[#This Row],[NOME COMUM]],COMERCIAIS[],2, FALSE), "Não") &lt;&gt; "Não", "Sim", "Não")</f>
        <v>Não</v>
      </c>
      <c r="Z4785" s="133">
        <f>CENSO[[#This Row],[g (m²)]]/SUM(AEEF[AEEF-UT])</f>
        <v>3.1327213607870003E-4</v>
      </c>
      <c r="AA4785" s="133">
        <f>CENSO[[#This Row],[v (m³)]]/SUM(AEEF[AEEF-UT])</f>
        <v>3.28935742882635E-3</v>
      </c>
    </row>
    <row r="4786" spans="1:27" ht="14">
      <c r="A4786" s="86">
        <v>1</v>
      </c>
      <c r="B4786" s="86">
        <v>2</v>
      </c>
      <c r="C4786" s="63">
        <v>130</v>
      </c>
      <c r="D4786" s="63">
        <v>4786</v>
      </c>
      <c r="E4786" s="63" t="str">
        <f>VLOOKUP(CENSO[[#This Row],[NOME COMUM]],ESPECIES[],2,FALSE)</f>
        <v>Tachigali myrmecophila Ducke</v>
      </c>
      <c r="F4786" s="64" t="s">
        <v>14</v>
      </c>
      <c r="G4786" s="64">
        <v>284</v>
      </c>
      <c r="H4786" s="97">
        <f>CENSO[[#This Row],[CAP (cm)]]/PI()</f>
        <v>90.400007676196552</v>
      </c>
      <c r="I4786" s="64">
        <v>18</v>
      </c>
      <c r="J4786" s="96">
        <f>(PI()*(CENSO[[#This Row],[DAP (cm)]]^2))/40000</f>
        <v>0.64184005450099546</v>
      </c>
      <c r="K4786" s="96">
        <f>CENSO[[#This Row],[g (m²)]]*CENSO[[#This Row],[H (m)]]*0.7</f>
        <v>8.0871846867125434</v>
      </c>
      <c r="L4786" s="64">
        <v>1</v>
      </c>
      <c r="M4786" s="65">
        <v>367246.2</v>
      </c>
      <c r="N4786" s="87">
        <v>9702827.5999999903</v>
      </c>
      <c r="O4786" s="87" t="s">
        <v>1228</v>
      </c>
      <c r="P4786" s="87" t="str">
        <f>VLOOKUP(CENSO[[#This Row],[DAP (cm)]],CD[],2,TRUE)</f>
        <v>TORA</v>
      </c>
      <c r="Q4786" s="87" t="str">
        <f>VLOOKUP(CENSO[[#This Row],[DAP (cm)]],DD[],2,TRUE)</f>
        <v>90├ 100</v>
      </c>
      <c r="R4786" s="87" t="str" cm="1">
        <f t="array" ref="R4786">INDEX(_xlfn.TEXTSPLIT(CENSO[[#This Row],[NOME CIENTIFICO]]," "),1)</f>
        <v>Tachigali</v>
      </c>
      <c r="S4786" s="98" t="s">
        <v>1004</v>
      </c>
      <c r="T4786" s="87">
        <f>_xlfn.MINIFS(CENSO[DAP (cm)],CENSO[NOME CIENTIFICO],CENSO[[#This Row],[NOME CIENTIFICO]])</f>
        <v>39.152116000606256</v>
      </c>
      <c r="U47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86" s="87" t="str">
        <f>IF(CENSO[[#This Row],[DAP (cm)]]&lt;CENSO[[#This Row],[DMCE (cm)]],"DAP &lt; DMCE","DAP ≥ DMCE")</f>
        <v>DAP ≥ DMCE</v>
      </c>
      <c r="W4786" s="87" t="str">
        <f>IF(CENSO[[#This Row],[DAP (cm)]]&gt;200, "Superior", "Inferior")</f>
        <v>Inferior</v>
      </c>
      <c r="X4786" s="87" t="str">
        <f>VLOOKUP(CENSO[[#This Row],[NOME COMUM]],ESPECIES[],4,FALSE)</f>
        <v>Não</v>
      </c>
      <c r="Y4786" s="87" t="str">
        <f>IF(IFERROR(VLOOKUP(CENSO[[#This Row],[NOME COMUM]],COMERCIAIS[],2, FALSE), "Não") &lt;&gt; "Não", "Sim", "Não")</f>
        <v>Sim</v>
      </c>
      <c r="Z4786" s="133">
        <f>CENSO[[#This Row],[g (m²)]]/SUM(AEEF[AEEF-UT])</f>
        <v>1.122990107002828E-3</v>
      </c>
      <c r="AA4786" s="133">
        <f>CENSO[[#This Row],[v (m³)]]/SUM(AEEF[AEEF-UT])</f>
        <v>1.4149675348235633E-2</v>
      </c>
    </row>
    <row r="4787" spans="1:27" ht="14">
      <c r="A4787" s="86">
        <v>1</v>
      </c>
      <c r="B4787" s="86">
        <v>2</v>
      </c>
      <c r="C4787" s="63">
        <v>130</v>
      </c>
      <c r="D4787" s="63">
        <v>4787</v>
      </c>
      <c r="E4787" s="63" t="str">
        <f>VLOOKUP(CENSO[[#This Row],[NOME COMUM]],ESPECIES[],2,FALSE)</f>
        <v>Couratari guianensis Aubl.</v>
      </c>
      <c r="F4787" s="64" t="s">
        <v>6</v>
      </c>
      <c r="G4787" s="64">
        <v>210</v>
      </c>
      <c r="H4787" s="97">
        <f>CENSO[[#This Row],[CAP (cm)]]/PI()</f>
        <v>66.845076098596039</v>
      </c>
      <c r="I4787" s="64">
        <v>23</v>
      </c>
      <c r="J4787" s="96">
        <f>(PI()*(CENSO[[#This Row],[DAP (cm)]]^2))/40000</f>
        <v>0.35093664951762915</v>
      </c>
      <c r="K4787" s="96">
        <f>CENSO[[#This Row],[g (m²)]]*CENSO[[#This Row],[H (m)]]*0.7</f>
        <v>5.6500800572338283</v>
      </c>
      <c r="L4787" s="64">
        <v>1</v>
      </c>
      <c r="M4787" s="65">
        <v>367232</v>
      </c>
      <c r="N4787" s="87">
        <v>9702867.4000000004</v>
      </c>
      <c r="O4787" s="87" t="s">
        <v>1228</v>
      </c>
      <c r="P4787" s="87" t="str">
        <f>VLOOKUP(CENSO[[#This Row],[DAP (cm)]],CD[],2,TRUE)</f>
        <v>TORA</v>
      </c>
      <c r="Q4787" s="87" t="str">
        <f>VLOOKUP(CENSO[[#This Row],[DAP (cm)]],DD[],2,TRUE)</f>
        <v>60├ 70</v>
      </c>
      <c r="R4787" s="87" t="str" cm="1">
        <f t="array" ref="R4787">INDEX(_xlfn.TEXTSPLIT(CENSO[[#This Row],[NOME CIENTIFICO]]," "),1)</f>
        <v>Couratari</v>
      </c>
      <c r="S4787" s="98" t="s">
        <v>1004</v>
      </c>
      <c r="T4787" s="87">
        <f>_xlfn.MINIFS(CENSO[DAP (cm)],CENSO[NOME CIENTIFICO],CENSO[[#This Row],[NOME CIENTIFICO]])</f>
        <v>38.833806114422465</v>
      </c>
      <c r="U47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87" s="87" t="str">
        <f>IF(CENSO[[#This Row],[DAP (cm)]]&lt;CENSO[[#This Row],[DMCE (cm)]],"DAP &lt; DMCE","DAP ≥ DMCE")</f>
        <v>DAP ≥ DMCE</v>
      </c>
      <c r="W4787" s="87" t="str">
        <f>IF(CENSO[[#This Row],[DAP (cm)]]&gt;200, "Superior", "Inferior")</f>
        <v>Inferior</v>
      </c>
      <c r="X4787" s="87" t="str">
        <f>VLOOKUP(CENSO[[#This Row],[NOME COMUM]],ESPECIES[],4,FALSE)</f>
        <v>Não</v>
      </c>
      <c r="Y4787" s="87" t="str">
        <f>IF(IFERROR(VLOOKUP(CENSO[[#This Row],[NOME COMUM]],COMERCIAIS[],2, FALSE), "Não") &lt;&gt; "Não", "Sim", "Não")</f>
        <v>Sim</v>
      </c>
      <c r="Z4787" s="133">
        <f>CENSO[[#This Row],[g (m²)]]/SUM(AEEF[AEEF-UT])</f>
        <v>6.1401338671425204E-4</v>
      </c>
      <c r="AA4787" s="133">
        <f>CENSO[[#This Row],[v (m³)]]/SUM(AEEF[AEEF-UT])</f>
        <v>9.885615526099456E-3</v>
      </c>
    </row>
    <row r="4788" spans="1:27" ht="14">
      <c r="A4788" s="86">
        <v>1</v>
      </c>
      <c r="B4788" s="86">
        <v>2</v>
      </c>
      <c r="C4788" s="63">
        <v>130</v>
      </c>
      <c r="D4788" s="63">
        <v>4788</v>
      </c>
      <c r="E4788" s="63" t="str">
        <f>VLOOKUP(CENSO[[#This Row],[NOME COMUM]],ESPECIES[],2,FALSE)</f>
        <v>Ormosia paraensis Ducke</v>
      </c>
      <c r="F4788" s="64" t="s">
        <v>99</v>
      </c>
      <c r="G4788" s="64">
        <v>215</v>
      </c>
      <c r="H4788" s="97">
        <f>CENSO[[#This Row],[CAP (cm)]]/PI()</f>
        <v>68.436625529514998</v>
      </c>
      <c r="I4788" s="64">
        <v>20</v>
      </c>
      <c r="J4788" s="96">
        <f>(PI()*(CENSO[[#This Row],[DAP (cm)]]^2))/40000</f>
        <v>0.36784686222114316</v>
      </c>
      <c r="K4788" s="96">
        <f>CENSO[[#This Row],[g (m²)]]*CENSO[[#This Row],[H (m)]]*0.7</f>
        <v>5.1498560710960035</v>
      </c>
      <c r="L4788" s="64">
        <v>1</v>
      </c>
      <c r="M4788" s="65">
        <v>367263.299999999</v>
      </c>
      <c r="N4788" s="87">
        <v>9702907.9000000004</v>
      </c>
      <c r="O4788" s="87" t="s">
        <v>1227</v>
      </c>
      <c r="P4788" s="87" t="str">
        <f>VLOOKUP(CENSO[[#This Row],[DAP (cm)]],CD[],2,TRUE)</f>
        <v>TORA</v>
      </c>
      <c r="Q4788" s="87" t="str">
        <f>VLOOKUP(CENSO[[#This Row],[DAP (cm)]],DD[],2,TRUE)</f>
        <v>60├ 70</v>
      </c>
      <c r="R4788" s="87" t="str" cm="1">
        <f t="array" ref="R4788">INDEX(_xlfn.TEXTSPLIT(CENSO[[#This Row],[NOME CIENTIFICO]]," "),1)</f>
        <v>Ormosia</v>
      </c>
      <c r="S4788" s="98" t="s">
        <v>1004</v>
      </c>
      <c r="T4788" s="87">
        <f>_xlfn.MINIFS(CENSO[DAP (cm)],CENSO[NOME CIENTIFICO],CENSO[[#This Row],[NOME CIENTIFICO]])</f>
        <v>44.563384065730695</v>
      </c>
      <c r="U47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54.563384065730695</v>
      </c>
      <c r="V4788" s="87" t="str">
        <f>IF(CENSO[[#This Row],[DAP (cm)]]&lt;CENSO[[#This Row],[DMCE (cm)]],"DAP &lt; DMCE","DAP ≥ DMCE")</f>
        <v>DAP ≥ DMCE</v>
      </c>
      <c r="W4788" s="87" t="str">
        <f>IF(CENSO[[#This Row],[DAP (cm)]]&gt;200, "Superior", "Inferior")</f>
        <v>Inferior</v>
      </c>
      <c r="X4788" s="87" t="str">
        <f>VLOOKUP(CENSO[[#This Row],[NOME COMUM]],ESPECIES[],4,FALSE)</f>
        <v>Não</v>
      </c>
      <c r="Y4788" s="87" t="str">
        <f>IF(IFERROR(VLOOKUP(CENSO[[#This Row],[NOME COMUM]],COMERCIAIS[],2, FALSE), "Não") &lt;&gt; "Não", "Sim", "Não")</f>
        <v>Não</v>
      </c>
      <c r="Z4788" s="133">
        <f>CENSO[[#This Row],[g (m²)]]/SUM(AEEF[AEEF-UT])</f>
        <v>6.436001995661295E-4</v>
      </c>
      <c r="AA4788" s="133">
        <f>CENSO[[#This Row],[v (m³)]]/SUM(AEEF[AEEF-UT])</f>
        <v>9.0104027939258112E-3</v>
      </c>
    </row>
    <row r="4789" spans="1:27" ht="14">
      <c r="A4789" s="86">
        <v>1</v>
      </c>
      <c r="B4789" s="86">
        <v>2</v>
      </c>
      <c r="C4789" s="63">
        <v>130</v>
      </c>
      <c r="D4789" s="63">
        <v>4789</v>
      </c>
      <c r="E4789" s="63" t="str">
        <f>VLOOKUP(CENSO[[#This Row],[NOME COMUM]],ESPECIES[],2,FALSE)</f>
        <v>Pouteria sp.</v>
      </c>
      <c r="F4789" s="64" t="s">
        <v>83</v>
      </c>
      <c r="G4789" s="64">
        <v>202</v>
      </c>
      <c r="H4789" s="97">
        <f>CENSO[[#This Row],[CAP (cm)]]/PI()</f>
        <v>64.298597009125714</v>
      </c>
      <c r="I4789" s="64">
        <v>19</v>
      </c>
      <c r="J4789" s="96">
        <f>(PI()*(CENSO[[#This Row],[DAP (cm)]]^2))/40000</f>
        <v>0.3247079148960848</v>
      </c>
      <c r="K4789" s="96">
        <f>CENSO[[#This Row],[g (m²)]]*CENSO[[#This Row],[H (m)]]*0.7</f>
        <v>4.3186152681179282</v>
      </c>
      <c r="L4789" s="64">
        <v>1</v>
      </c>
      <c r="M4789" s="65">
        <v>367293.09999999899</v>
      </c>
      <c r="N4789" s="87">
        <v>9702896</v>
      </c>
      <c r="O4789" s="87" t="s">
        <v>1227</v>
      </c>
      <c r="P4789" s="87" t="str">
        <f>VLOOKUP(CENSO[[#This Row],[DAP (cm)]],CD[],2,TRUE)</f>
        <v>TORA</v>
      </c>
      <c r="Q4789" s="87" t="str">
        <f>VLOOKUP(CENSO[[#This Row],[DAP (cm)]],DD[],2,TRUE)</f>
        <v>60├ 70</v>
      </c>
      <c r="R4789" s="87" t="str" cm="1">
        <f t="array" ref="R4789">INDEX(_xlfn.TEXTSPLIT(CENSO[[#This Row],[NOME CIENTIFICO]]," "),1)</f>
        <v>Pouteria</v>
      </c>
      <c r="S4789" s="98" t="s">
        <v>1004</v>
      </c>
      <c r="T4789" s="87">
        <f>_xlfn.MINIFS(CENSO[DAP (cm)],CENSO[NOME CIENTIFICO],CENSO[[#This Row],[NOME CIENTIFICO]])</f>
        <v>39.788735772973837</v>
      </c>
      <c r="U47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89" s="87" t="str">
        <f>IF(CENSO[[#This Row],[DAP (cm)]]&lt;CENSO[[#This Row],[DMCE (cm)]],"DAP &lt; DMCE","DAP ≥ DMCE")</f>
        <v>DAP ≥ DMCE</v>
      </c>
      <c r="W4789" s="87" t="str">
        <f>IF(CENSO[[#This Row],[DAP (cm)]]&gt;200, "Superior", "Inferior")</f>
        <v>Inferior</v>
      </c>
      <c r="X4789" s="87" t="str">
        <f>VLOOKUP(CENSO[[#This Row],[NOME COMUM]],ESPECIES[],4,FALSE)</f>
        <v>Não</v>
      </c>
      <c r="Y4789" s="87" t="str">
        <f>IF(IFERROR(VLOOKUP(CENSO[[#This Row],[NOME COMUM]],COMERCIAIS[],2, FALSE), "Não") &lt;&gt; "Não", "Sim", "Não")</f>
        <v>Não</v>
      </c>
      <c r="Z4789" s="133">
        <f>CENSO[[#This Row],[g (m²)]]/SUM(AEEF[AEEF-UT])</f>
        <v>5.681224995802345E-4</v>
      </c>
      <c r="AA4789" s="133">
        <f>CENSO[[#This Row],[v (m³)]]/SUM(AEEF[AEEF-UT])</f>
        <v>7.5560292444171191E-3</v>
      </c>
    </row>
    <row r="4790" spans="1:27" ht="14">
      <c r="A4790" s="86">
        <v>1</v>
      </c>
      <c r="B4790" s="86">
        <v>2</v>
      </c>
      <c r="C4790" s="63">
        <v>130</v>
      </c>
      <c r="D4790" s="63">
        <v>4790</v>
      </c>
      <c r="E4790" s="63" t="str">
        <f>VLOOKUP(CENSO[[#This Row],[NOME COMUM]],ESPECIES[],2,FALSE)</f>
        <v>Piptadenia suaveolens Miq.</v>
      </c>
      <c r="F4790" s="64" t="s">
        <v>22</v>
      </c>
      <c r="G4790" s="64">
        <v>253</v>
      </c>
      <c r="H4790" s="97">
        <f>CENSO[[#This Row],[CAP (cm)]]/PI()</f>
        <v>80.532401204499038</v>
      </c>
      <c r="I4790" s="64">
        <v>17</v>
      </c>
      <c r="J4790" s="96">
        <f>(PI()*(CENSO[[#This Row],[DAP (cm)]]^2))/40000</f>
        <v>0.50936743761845638</v>
      </c>
      <c r="K4790" s="96">
        <f>CENSO[[#This Row],[g (m²)]]*CENSO[[#This Row],[H (m)]]*0.7</f>
        <v>6.0614725076596301</v>
      </c>
      <c r="L4790" s="64">
        <v>1</v>
      </c>
      <c r="M4790" s="65">
        <v>367300.2</v>
      </c>
      <c r="N4790" s="87">
        <v>9702918.0999999903</v>
      </c>
      <c r="O4790" s="87" t="s">
        <v>1228</v>
      </c>
      <c r="P4790" s="87" t="str">
        <f>VLOOKUP(CENSO[[#This Row],[DAP (cm)]],CD[],2,TRUE)</f>
        <v>TORA</v>
      </c>
      <c r="Q4790" s="87" t="str">
        <f>VLOOKUP(CENSO[[#This Row],[DAP (cm)]],DD[],2,TRUE)</f>
        <v>80├ 90</v>
      </c>
      <c r="R4790" s="87" t="str" cm="1">
        <f t="array" ref="R4790">INDEX(_xlfn.TEXTSPLIT(CENSO[[#This Row],[NOME CIENTIFICO]]," "),1)</f>
        <v>Piptadenia</v>
      </c>
      <c r="S4790" s="98" t="s">
        <v>1004</v>
      </c>
      <c r="T4790" s="87">
        <f>_xlfn.MINIFS(CENSO[DAP (cm)],CENSO[NOME CIENTIFICO],CENSO[[#This Row],[NOME CIENTIFICO]])</f>
        <v>39.788735772973837</v>
      </c>
      <c r="U47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90" s="87" t="str">
        <f>IF(CENSO[[#This Row],[DAP (cm)]]&lt;CENSO[[#This Row],[DMCE (cm)]],"DAP &lt; DMCE","DAP ≥ DMCE")</f>
        <v>DAP ≥ DMCE</v>
      </c>
      <c r="W4790" s="87" t="str">
        <f>IF(CENSO[[#This Row],[DAP (cm)]]&gt;200, "Superior", "Inferior")</f>
        <v>Inferior</v>
      </c>
      <c r="X4790" s="87" t="str">
        <f>VLOOKUP(CENSO[[#This Row],[NOME COMUM]],ESPECIES[],4,FALSE)</f>
        <v>Não</v>
      </c>
      <c r="Y4790" s="87" t="str">
        <f>IF(IFERROR(VLOOKUP(CENSO[[#This Row],[NOME COMUM]],COMERCIAIS[],2, FALSE), "Não") &lt;&gt; "Não", "Sim", "Não")</f>
        <v>Sim</v>
      </c>
      <c r="Z4790" s="133">
        <f>CENSO[[#This Row],[g (m²)]]/SUM(AEEF[AEEF-UT])</f>
        <v>8.9121049592273379E-4</v>
      </c>
      <c r="AA4790" s="133">
        <f>CENSO[[#This Row],[v (m³)]]/SUM(AEEF[AEEF-UT])</f>
        <v>1.0605404901480531E-2</v>
      </c>
    </row>
    <row r="4791" spans="1:27" ht="14">
      <c r="A4791" s="86">
        <v>1</v>
      </c>
      <c r="B4791" s="86">
        <v>2</v>
      </c>
      <c r="C4791" s="63">
        <v>130</v>
      </c>
      <c r="D4791" s="63">
        <v>4791</v>
      </c>
      <c r="E4791" s="63" t="str">
        <f>VLOOKUP(CENSO[[#This Row],[NOME COMUM]],ESPECIES[],2,FALSE)</f>
        <v>Bertholletia excelsa Humb. &amp; Bonpl.</v>
      </c>
      <c r="F4791" s="64" t="s">
        <v>37</v>
      </c>
      <c r="G4791" s="64">
        <v>460</v>
      </c>
      <c r="H4791" s="97">
        <f>CENSO[[#This Row],[CAP (cm)]]/PI()</f>
        <v>146.42254764454373</v>
      </c>
      <c r="I4791" s="64">
        <v>22</v>
      </c>
      <c r="J4791" s="96">
        <f>(PI()*(CENSO[[#This Row],[DAP (cm)]]^2))/40000</f>
        <v>1.6838592979122531</v>
      </c>
      <c r="K4791" s="96">
        <f>CENSO[[#This Row],[g (m²)]]*CENSO[[#This Row],[H (m)]]*0.7</f>
        <v>25.931433187848697</v>
      </c>
      <c r="L4791" s="64">
        <v>1</v>
      </c>
      <c r="M4791" s="65">
        <v>367306.09999999899</v>
      </c>
      <c r="N4791" s="87">
        <v>9702920.8000000007</v>
      </c>
      <c r="O4791" s="87" t="s">
        <v>424</v>
      </c>
      <c r="P4791" s="87" t="str">
        <f>VLOOKUP(CENSO[[#This Row],[DAP (cm)]],CD[],2,TRUE)</f>
        <v>TORA</v>
      </c>
      <c r="Q4791" s="87" t="str">
        <f>VLOOKUP(CENSO[[#This Row],[DAP (cm)]],DD[],2,TRUE)</f>
        <v>140├ 150</v>
      </c>
      <c r="R4791" s="87" t="str" cm="1">
        <f t="array" ref="R4791">INDEX(_xlfn.TEXTSPLIT(CENSO[[#This Row],[NOME CIENTIFICO]]," "),1)</f>
        <v>Bertholletia</v>
      </c>
      <c r="S4791" s="98" t="s">
        <v>1004</v>
      </c>
      <c r="T4791" s="87">
        <f>_xlfn.MINIFS(CENSO[DAP (cm)],CENSO[NOME CIENTIFICO],CENSO[[#This Row],[NOME CIENTIFICO]])</f>
        <v>41.38028520389279</v>
      </c>
      <c r="U47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791" s="87" t="str">
        <f>IF(CENSO[[#This Row],[DAP (cm)]]&lt;CENSO[[#This Row],[DMCE (cm)]],"DAP &lt; DMCE","DAP ≥ DMCE")</f>
        <v>DAP ≥ DMCE</v>
      </c>
      <c r="W4791" s="87" t="str">
        <f>IF(CENSO[[#This Row],[DAP (cm)]]&gt;200, "Superior", "Inferior")</f>
        <v>Inferior</v>
      </c>
      <c r="X4791" s="87" t="str">
        <f>VLOOKUP(CENSO[[#This Row],[NOME COMUM]],ESPECIES[],4,FALSE)</f>
        <v>Protegida</v>
      </c>
      <c r="Y4791" s="87" t="str">
        <f>IF(IFERROR(VLOOKUP(CENSO[[#This Row],[NOME COMUM]],COMERCIAIS[],2, FALSE), "Não") &lt;&gt; "Não", "Sim", "Não")</f>
        <v>Não</v>
      </c>
      <c r="Z4791" s="133">
        <f>CENSO[[#This Row],[g (m²)]]/SUM(AEEF[AEEF-UT])</f>
        <v>2.9461503997445758E-3</v>
      </c>
      <c r="AA4791" s="133">
        <f>CENSO[[#This Row],[v (m³)]]/SUM(AEEF[AEEF-UT])</f>
        <v>4.5370716156066464E-2</v>
      </c>
    </row>
    <row r="4792" spans="1:27" ht="14">
      <c r="A4792" s="86">
        <v>1</v>
      </c>
      <c r="B4792" s="86">
        <v>2</v>
      </c>
      <c r="C4792" s="63">
        <v>130</v>
      </c>
      <c r="D4792" s="63">
        <v>4792</v>
      </c>
      <c r="E4792" s="63" t="str">
        <f>VLOOKUP(CENSO[[#This Row],[NOME COMUM]],ESPECIES[],2,FALSE)</f>
        <v>Aspidosperma carapanauba Pichon.</v>
      </c>
      <c r="F4792" s="64" t="s">
        <v>68</v>
      </c>
      <c r="G4792" s="64">
        <v>292</v>
      </c>
      <c r="H4792" s="97">
        <f>CENSO[[#This Row],[CAP (cm)]]/PI()</f>
        <v>92.946486765666876</v>
      </c>
      <c r="I4792" s="64">
        <v>22</v>
      </c>
      <c r="J4792" s="96">
        <f>(PI()*(CENSO[[#This Row],[DAP (cm)]]^2))/40000</f>
        <v>0.67850935338936813</v>
      </c>
      <c r="K4792" s="96">
        <f>CENSO[[#This Row],[g (m²)]]*CENSO[[#This Row],[H (m)]]*0.7</f>
        <v>10.449044042196268</v>
      </c>
      <c r="L4792" s="64">
        <v>3</v>
      </c>
      <c r="M4792" s="65">
        <v>367313.4</v>
      </c>
      <c r="N4792" s="87">
        <v>9702928.4000000004</v>
      </c>
      <c r="O4792" s="87" t="s">
        <v>1226</v>
      </c>
      <c r="P4792" s="87" t="str">
        <f>VLOOKUP(CENSO[[#This Row],[DAP (cm)]],CD[],2,TRUE)</f>
        <v>TORA</v>
      </c>
      <c r="Q4792" s="87" t="str">
        <f>VLOOKUP(CENSO[[#This Row],[DAP (cm)]],DD[],2,TRUE)</f>
        <v>90├ 100</v>
      </c>
      <c r="R4792" s="87" t="str" cm="1">
        <f t="array" ref="R4792">INDEX(_xlfn.TEXTSPLIT(CENSO[[#This Row],[NOME CIENTIFICO]]," "),1)</f>
        <v>Aspidosperma</v>
      </c>
      <c r="S4792" s="98" t="s">
        <v>1004</v>
      </c>
      <c r="T4792" s="87">
        <f>_xlfn.MINIFS(CENSO[DAP (cm)],CENSO[NOME CIENTIFICO],CENSO[[#This Row],[NOME CIENTIFICO]])</f>
        <v>47.109863155201019</v>
      </c>
      <c r="U47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57.109863155201019</v>
      </c>
      <c r="V4792" s="87" t="str">
        <f>IF(CENSO[[#This Row],[DAP (cm)]]&lt;CENSO[[#This Row],[DMCE (cm)]],"DAP &lt; DMCE","DAP ≥ DMCE")</f>
        <v>DAP ≥ DMCE</v>
      </c>
      <c r="W4792" s="87" t="str">
        <f>IF(CENSO[[#This Row],[DAP (cm)]]&gt;200, "Superior", "Inferior")</f>
        <v>Inferior</v>
      </c>
      <c r="X4792" s="87" t="str">
        <f>VLOOKUP(CENSO[[#This Row],[NOME COMUM]],ESPECIES[],4,FALSE)</f>
        <v>Não</v>
      </c>
      <c r="Y4792" s="87" t="str">
        <f>IF(IFERROR(VLOOKUP(CENSO[[#This Row],[NOME COMUM]],COMERCIAIS[],2, FALSE), "Não") &lt;&gt; "Não", "Sim", "Não")</f>
        <v>Não</v>
      </c>
      <c r="Z4792" s="133">
        <f>CENSO[[#This Row],[g (m²)]]/SUM(AEEF[AEEF-UT])</f>
        <v>1.1871482404717459E-3</v>
      </c>
      <c r="AA4792" s="133">
        <f>CENSO[[#This Row],[v (m³)]]/SUM(AEEF[AEEF-UT])</f>
        <v>1.8282082903264885E-2</v>
      </c>
    </row>
    <row r="4793" spans="1:27" ht="14">
      <c r="A4793" s="86">
        <v>1</v>
      </c>
      <c r="B4793" s="86">
        <v>2</v>
      </c>
      <c r="C4793" s="63">
        <v>131</v>
      </c>
      <c r="D4793" s="63">
        <v>4793</v>
      </c>
      <c r="E4793" s="63" t="str">
        <f>VLOOKUP(CENSO[[#This Row],[NOME COMUM]],ESPECIES[],2,FALSE)</f>
        <v>Inga paraensis Ducke</v>
      </c>
      <c r="F4793" s="64" t="s">
        <v>16</v>
      </c>
      <c r="G4793" s="64">
        <v>268</v>
      </c>
      <c r="H4793" s="97">
        <f>CENSO[[#This Row],[CAP (cm)]]/PI()</f>
        <v>85.307049497255903</v>
      </c>
      <c r="I4793" s="64">
        <v>14</v>
      </c>
      <c r="J4793" s="96">
        <f>(PI()*(CENSO[[#This Row],[DAP (cm)]]^2))/40000</f>
        <v>0.57155723163161454</v>
      </c>
      <c r="K4793" s="96">
        <f>CENSO[[#This Row],[g (m²)]]*CENSO[[#This Row],[H (m)]]*0.7</f>
        <v>5.6012608699898223</v>
      </c>
      <c r="L4793" s="64">
        <v>1</v>
      </c>
      <c r="M4793" s="65">
        <v>367323.09999999899</v>
      </c>
      <c r="N4793" s="87">
        <v>9702892.9000000004</v>
      </c>
      <c r="O4793" s="87" t="s">
        <v>1227</v>
      </c>
      <c r="P4793" s="87" t="str">
        <f>VLOOKUP(CENSO[[#This Row],[DAP (cm)]],CD[],2,TRUE)</f>
        <v>TORA</v>
      </c>
      <c r="Q4793" s="87" t="str">
        <f>VLOOKUP(CENSO[[#This Row],[DAP (cm)]],DD[],2,TRUE)</f>
        <v>80├ 90</v>
      </c>
      <c r="R4793" s="87" t="str" cm="1">
        <f t="array" ref="R4793">INDEX(_xlfn.TEXTSPLIT(CENSO[[#This Row],[NOME CIENTIFICO]]," "),1)</f>
        <v>Inga</v>
      </c>
      <c r="S4793" s="98" t="s">
        <v>1004</v>
      </c>
      <c r="T4793" s="87">
        <f>_xlfn.MINIFS(CENSO[DAP (cm)],CENSO[NOME CIENTIFICO],CENSO[[#This Row],[NOME CIENTIFICO]])</f>
        <v>41.38028520389279</v>
      </c>
      <c r="U47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793" s="87" t="str">
        <f>IF(CENSO[[#This Row],[DAP (cm)]]&lt;CENSO[[#This Row],[DMCE (cm)]],"DAP &lt; DMCE","DAP ≥ DMCE")</f>
        <v>DAP ≥ DMCE</v>
      </c>
      <c r="W4793" s="87" t="str">
        <f>IF(CENSO[[#This Row],[DAP (cm)]]&gt;200, "Superior", "Inferior")</f>
        <v>Inferior</v>
      </c>
      <c r="X4793" s="87" t="str">
        <f>VLOOKUP(CENSO[[#This Row],[NOME COMUM]],ESPECIES[],4,FALSE)</f>
        <v>Não</v>
      </c>
      <c r="Y4793" s="87" t="str">
        <f>IF(IFERROR(VLOOKUP(CENSO[[#This Row],[NOME COMUM]],COMERCIAIS[],2, FALSE), "Não") &lt;&gt; "Não", "Sim", "Não")</f>
        <v>Não</v>
      </c>
      <c r="Z4793" s="133">
        <f>CENSO[[#This Row],[g (m²)]]/SUM(AEEF[AEEF-UT])</f>
        <v>1.0000203511874024E-3</v>
      </c>
      <c r="AA4793" s="133">
        <f>CENSO[[#This Row],[v (m³)]]/SUM(AEEF[AEEF-UT])</f>
        <v>9.8001994416365441E-3</v>
      </c>
    </row>
    <row r="4794" spans="1:27" ht="14">
      <c r="A4794" s="86">
        <v>1</v>
      </c>
      <c r="B4794" s="86">
        <v>2</v>
      </c>
      <c r="C4794" s="63">
        <v>131</v>
      </c>
      <c r="D4794" s="63">
        <v>4794</v>
      </c>
      <c r="E4794" s="63" t="str">
        <f>VLOOKUP(CENSO[[#This Row],[NOME COMUM]],ESPECIES[],2,FALSE)</f>
        <v>Cordia umbraculifera DC.</v>
      </c>
      <c r="F4794" s="64" t="s">
        <v>92</v>
      </c>
      <c r="G4794" s="64">
        <v>200</v>
      </c>
      <c r="H4794" s="97">
        <f>CENSO[[#This Row],[CAP (cm)]]/PI()</f>
        <v>63.661977236758133</v>
      </c>
      <c r="I4794" s="64">
        <v>18</v>
      </c>
      <c r="J4794" s="96">
        <f>(PI()*(CENSO[[#This Row],[DAP (cm)]]^2))/40000</f>
        <v>0.31830988618379064</v>
      </c>
      <c r="K4794" s="96">
        <f>CENSO[[#This Row],[g (m²)]]*CENSO[[#This Row],[H (m)]]*0.7</f>
        <v>4.0107045659157619</v>
      </c>
      <c r="L4794" s="64">
        <v>1</v>
      </c>
      <c r="M4794" s="65">
        <v>367288.799999999</v>
      </c>
      <c r="N4794" s="87">
        <v>9702868.1999999899</v>
      </c>
      <c r="O4794" s="87" t="s">
        <v>1227</v>
      </c>
      <c r="P4794" s="87" t="str">
        <f>VLOOKUP(CENSO[[#This Row],[DAP (cm)]],CD[],2,TRUE)</f>
        <v>TORA</v>
      </c>
      <c r="Q4794" s="87" t="str">
        <f>VLOOKUP(CENSO[[#This Row],[DAP (cm)]],DD[],2,TRUE)</f>
        <v>60├ 70</v>
      </c>
      <c r="R4794" s="87" t="str" cm="1">
        <f t="array" ref="R4794">INDEX(_xlfn.TEXTSPLIT(CENSO[[#This Row],[NOME CIENTIFICO]]," "),1)</f>
        <v>Cordia</v>
      </c>
      <c r="S4794" s="98" t="s">
        <v>1004</v>
      </c>
      <c r="T4794" s="87">
        <f>_xlfn.MINIFS(CENSO[DAP (cm)],CENSO[NOME CIENTIFICO],CENSO[[#This Row],[NOME CIENTIFICO]])</f>
        <v>42.335214862444161</v>
      </c>
      <c r="U47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4794" s="87" t="str">
        <f>IF(CENSO[[#This Row],[DAP (cm)]]&lt;CENSO[[#This Row],[DMCE (cm)]],"DAP &lt; DMCE","DAP ≥ DMCE")</f>
        <v>DAP ≥ DMCE</v>
      </c>
      <c r="W4794" s="87" t="str">
        <f>IF(CENSO[[#This Row],[DAP (cm)]]&gt;200, "Superior", "Inferior")</f>
        <v>Inferior</v>
      </c>
      <c r="X4794" s="87" t="str">
        <f>VLOOKUP(CENSO[[#This Row],[NOME COMUM]],ESPECIES[],4,FALSE)</f>
        <v>Não</v>
      </c>
      <c r="Y4794" s="87" t="str">
        <f>IF(IFERROR(VLOOKUP(CENSO[[#This Row],[NOME COMUM]],COMERCIAIS[],2, FALSE), "Não") &lt;&gt; "Não", "Sim", "Não")</f>
        <v>Não</v>
      </c>
      <c r="Z4794" s="133">
        <f>CENSO[[#This Row],[g (m²)]]/SUM(AEEF[AEEF-UT])</f>
        <v>5.5692824191768894E-4</v>
      </c>
      <c r="AA4794" s="133">
        <f>CENSO[[#This Row],[v (m³)]]/SUM(AEEF[AEEF-UT])</f>
        <v>7.0172958481628809E-3</v>
      </c>
    </row>
    <row r="4795" spans="1:27" ht="14">
      <c r="A4795" s="86">
        <v>1</v>
      </c>
      <c r="B4795" s="86">
        <v>2</v>
      </c>
      <c r="C4795" s="63">
        <v>131</v>
      </c>
      <c r="D4795" s="63">
        <v>4795</v>
      </c>
      <c r="E4795" s="63" t="str">
        <f>VLOOKUP(CENSO[[#This Row],[NOME COMUM]],ESPECIES[],2,FALSE)</f>
        <v>Couratari guianensis Aubl.</v>
      </c>
      <c r="F4795" s="64" t="s">
        <v>6</v>
      </c>
      <c r="G4795" s="64">
        <v>300</v>
      </c>
      <c r="H4795" s="97">
        <f>CENSO[[#This Row],[CAP (cm)]]/PI()</f>
        <v>95.4929658551372</v>
      </c>
      <c r="I4795" s="64">
        <v>22</v>
      </c>
      <c r="J4795" s="96">
        <f>(PI()*(CENSO[[#This Row],[DAP (cm)]]^2))/40000</f>
        <v>0.7161972439135289</v>
      </c>
      <c r="K4795" s="96">
        <f>CENSO[[#This Row],[g (m²)]]*CENSO[[#This Row],[H (m)]]*0.7</f>
        <v>11.029437556268345</v>
      </c>
      <c r="L4795" s="64">
        <v>1</v>
      </c>
      <c r="M4795" s="65">
        <v>367296.4</v>
      </c>
      <c r="N4795" s="87">
        <v>9702859.0999999903</v>
      </c>
      <c r="O4795" s="87" t="s">
        <v>1228</v>
      </c>
      <c r="P4795" s="87" t="str">
        <f>VLOOKUP(CENSO[[#This Row],[DAP (cm)]],CD[],2,TRUE)</f>
        <v>TORA</v>
      </c>
      <c r="Q4795" s="87" t="str">
        <f>VLOOKUP(CENSO[[#This Row],[DAP (cm)]],DD[],2,TRUE)</f>
        <v>90├ 100</v>
      </c>
      <c r="R4795" s="87" t="str" cm="1">
        <f t="array" ref="R4795">INDEX(_xlfn.TEXTSPLIT(CENSO[[#This Row],[NOME CIENTIFICO]]," "),1)</f>
        <v>Couratari</v>
      </c>
      <c r="S4795" s="98" t="s">
        <v>1004</v>
      </c>
      <c r="T4795" s="87">
        <f>_xlfn.MINIFS(CENSO[DAP (cm)],CENSO[NOME CIENTIFICO],CENSO[[#This Row],[NOME CIENTIFICO]])</f>
        <v>38.833806114422465</v>
      </c>
      <c r="U47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95" s="87" t="str">
        <f>IF(CENSO[[#This Row],[DAP (cm)]]&lt;CENSO[[#This Row],[DMCE (cm)]],"DAP &lt; DMCE","DAP ≥ DMCE")</f>
        <v>DAP ≥ DMCE</v>
      </c>
      <c r="W4795" s="87" t="str">
        <f>IF(CENSO[[#This Row],[DAP (cm)]]&gt;200, "Superior", "Inferior")</f>
        <v>Inferior</v>
      </c>
      <c r="X4795" s="87" t="str">
        <f>VLOOKUP(CENSO[[#This Row],[NOME COMUM]],ESPECIES[],4,FALSE)</f>
        <v>Não</v>
      </c>
      <c r="Y4795" s="87" t="str">
        <f>IF(IFERROR(VLOOKUP(CENSO[[#This Row],[NOME COMUM]],COMERCIAIS[],2, FALSE), "Não") &lt;&gt; "Não", "Sim", "Não")</f>
        <v>Sim</v>
      </c>
      <c r="Z4795" s="133">
        <f>CENSO[[#This Row],[g (m²)]]/SUM(AEEF[AEEF-UT])</f>
        <v>1.2530885443148001E-3</v>
      </c>
      <c r="AA4795" s="133">
        <f>CENSO[[#This Row],[v (m³)]]/SUM(AEEF[AEEF-UT])</f>
        <v>1.929756358244792E-2</v>
      </c>
    </row>
    <row r="4796" spans="1:27" ht="14">
      <c r="A4796" s="86">
        <v>1</v>
      </c>
      <c r="B4796" s="86">
        <v>2</v>
      </c>
      <c r="C4796" s="63">
        <v>131</v>
      </c>
      <c r="D4796" s="63">
        <v>4796</v>
      </c>
      <c r="E4796" s="63" t="str">
        <f>VLOOKUP(CENSO[[#This Row],[NOME COMUM]],ESPECIES[],2,FALSE)</f>
        <v>Pouteria sp.</v>
      </c>
      <c r="F4796" s="64" t="s">
        <v>83</v>
      </c>
      <c r="G4796" s="64">
        <v>164</v>
      </c>
      <c r="H4796" s="97">
        <f>CENSO[[#This Row],[CAP (cm)]]/PI()</f>
        <v>52.202821334141674</v>
      </c>
      <c r="I4796" s="64">
        <v>14</v>
      </c>
      <c r="J4796" s="96">
        <f>(PI()*(CENSO[[#This Row],[DAP (cm)]]^2))/40000</f>
        <v>0.21403156746998089</v>
      </c>
      <c r="K4796" s="96">
        <f>CENSO[[#This Row],[g (m²)]]*CENSO[[#This Row],[H (m)]]*0.7</f>
        <v>2.0975093612058129</v>
      </c>
      <c r="L4796" s="64">
        <v>1</v>
      </c>
      <c r="M4796" s="65">
        <v>367246.2</v>
      </c>
      <c r="N4796" s="87">
        <v>9702777.8000000007</v>
      </c>
      <c r="O4796" s="87" t="s">
        <v>1227</v>
      </c>
      <c r="P4796" s="87" t="str">
        <f>VLOOKUP(CENSO[[#This Row],[DAP (cm)]],CD[],2,TRUE)</f>
        <v>TORA</v>
      </c>
      <c r="Q4796" s="87" t="str">
        <f>VLOOKUP(CENSO[[#This Row],[DAP (cm)]],DD[],2,TRUE)</f>
        <v>50├ 60</v>
      </c>
      <c r="R4796" s="87" t="str" cm="1">
        <f t="array" ref="R4796">INDEX(_xlfn.TEXTSPLIT(CENSO[[#This Row],[NOME CIENTIFICO]]," "),1)</f>
        <v>Pouteria</v>
      </c>
      <c r="S4796" s="98" t="s">
        <v>1004</v>
      </c>
      <c r="T4796" s="87">
        <f>_xlfn.MINIFS(CENSO[DAP (cm)],CENSO[NOME CIENTIFICO],CENSO[[#This Row],[NOME CIENTIFICO]])</f>
        <v>39.788735772973837</v>
      </c>
      <c r="U47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96" s="87" t="str">
        <f>IF(CENSO[[#This Row],[DAP (cm)]]&lt;CENSO[[#This Row],[DMCE (cm)]],"DAP &lt; DMCE","DAP ≥ DMCE")</f>
        <v>DAP ≥ DMCE</v>
      </c>
      <c r="W4796" s="87" t="str">
        <f>IF(CENSO[[#This Row],[DAP (cm)]]&gt;200, "Superior", "Inferior")</f>
        <v>Inferior</v>
      </c>
      <c r="X4796" s="87" t="str">
        <f>VLOOKUP(CENSO[[#This Row],[NOME COMUM]],ESPECIES[],4,FALSE)</f>
        <v>Não</v>
      </c>
      <c r="Y4796" s="87" t="str">
        <f>IF(IFERROR(VLOOKUP(CENSO[[#This Row],[NOME COMUM]],COMERCIAIS[],2, FALSE), "Não") &lt;&gt; "Não", "Sim", "Não")</f>
        <v>Não</v>
      </c>
      <c r="Z4796" s="133">
        <f>CENSO[[#This Row],[g (m²)]]/SUM(AEEF[AEEF-UT])</f>
        <v>3.744785498654542E-4</v>
      </c>
      <c r="AA4796" s="133">
        <f>CENSO[[#This Row],[v (m³)]]/SUM(AEEF[AEEF-UT])</f>
        <v>3.6698897886814513E-3</v>
      </c>
    </row>
    <row r="4797" spans="1:27" ht="14">
      <c r="A4797" s="86">
        <v>1</v>
      </c>
      <c r="B4797" s="86">
        <v>2</v>
      </c>
      <c r="C4797" s="63">
        <v>131</v>
      </c>
      <c r="D4797" s="63">
        <v>4797</v>
      </c>
      <c r="E4797" s="63" t="str">
        <f>VLOOKUP(CENSO[[#This Row],[NOME COMUM]],ESPECIES[],2,FALSE)</f>
        <v>Piptadenia suaveolens Miq.</v>
      </c>
      <c r="F4797" s="64" t="s">
        <v>22</v>
      </c>
      <c r="G4797" s="64">
        <v>275</v>
      </c>
      <c r="H4797" s="97">
        <f>CENSO[[#This Row],[CAP (cm)]]/PI()</f>
        <v>87.535218700542444</v>
      </c>
      <c r="I4797" s="64">
        <v>15</v>
      </c>
      <c r="J4797" s="96">
        <f>(PI()*(CENSO[[#This Row],[DAP (cm)]]^2))/40000</f>
        <v>0.60180462856622929</v>
      </c>
      <c r="K4797" s="96">
        <f>CENSO[[#This Row],[g (m²)]]*CENSO[[#This Row],[H (m)]]*0.7</f>
        <v>6.3189485999454069</v>
      </c>
      <c r="L4797" s="64">
        <v>1</v>
      </c>
      <c r="M4797" s="65">
        <v>367257.9</v>
      </c>
      <c r="N4797" s="87">
        <v>9702767.9000000004</v>
      </c>
      <c r="O4797" s="87" t="s">
        <v>1228</v>
      </c>
      <c r="P4797" s="87" t="str">
        <f>VLOOKUP(CENSO[[#This Row],[DAP (cm)]],CD[],2,TRUE)</f>
        <v>TORA</v>
      </c>
      <c r="Q4797" s="87" t="str">
        <f>VLOOKUP(CENSO[[#This Row],[DAP (cm)]],DD[],2,TRUE)</f>
        <v>80├ 90</v>
      </c>
      <c r="R4797" s="87" t="str" cm="1">
        <f t="array" ref="R4797">INDEX(_xlfn.TEXTSPLIT(CENSO[[#This Row],[NOME CIENTIFICO]]," "),1)</f>
        <v>Piptadenia</v>
      </c>
      <c r="S4797" s="98" t="s">
        <v>1004</v>
      </c>
      <c r="T4797" s="87">
        <f>_xlfn.MINIFS(CENSO[DAP (cm)],CENSO[NOME CIENTIFICO],CENSO[[#This Row],[NOME CIENTIFICO]])</f>
        <v>39.788735772973837</v>
      </c>
      <c r="U47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97" s="87" t="str">
        <f>IF(CENSO[[#This Row],[DAP (cm)]]&lt;CENSO[[#This Row],[DMCE (cm)]],"DAP &lt; DMCE","DAP ≥ DMCE")</f>
        <v>DAP ≥ DMCE</v>
      </c>
      <c r="W4797" s="87" t="str">
        <f>IF(CENSO[[#This Row],[DAP (cm)]]&gt;200, "Superior", "Inferior")</f>
        <v>Inferior</v>
      </c>
      <c r="X4797" s="87" t="str">
        <f>VLOOKUP(CENSO[[#This Row],[NOME COMUM]],ESPECIES[],4,FALSE)</f>
        <v>Não</v>
      </c>
      <c r="Y4797" s="87" t="str">
        <f>IF(IFERROR(VLOOKUP(CENSO[[#This Row],[NOME COMUM]],COMERCIAIS[],2, FALSE), "Não") &lt;&gt; "Não", "Sim", "Não")</f>
        <v>Sim</v>
      </c>
      <c r="Z4797" s="133">
        <f>CENSO[[#This Row],[g (m²)]]/SUM(AEEF[AEEF-UT])</f>
        <v>1.0529424573756309E-3</v>
      </c>
      <c r="AA4797" s="133">
        <f>CENSO[[#This Row],[v (m³)]]/SUM(AEEF[AEEF-UT])</f>
        <v>1.1055895802444123E-2</v>
      </c>
    </row>
    <row r="4798" spans="1:27" ht="14">
      <c r="A4798" s="86">
        <v>1</v>
      </c>
      <c r="B4798" s="86">
        <v>2</v>
      </c>
      <c r="C4798" s="63">
        <v>131</v>
      </c>
      <c r="D4798" s="63">
        <v>4798</v>
      </c>
      <c r="E4798" s="63" t="str">
        <f>VLOOKUP(CENSO[[#This Row],[NOME COMUM]],ESPECIES[],2,FALSE)</f>
        <v>Piptadenia suaveolens Miq.</v>
      </c>
      <c r="F4798" s="64" t="s">
        <v>22</v>
      </c>
      <c r="G4798" s="64">
        <v>280</v>
      </c>
      <c r="H4798" s="97">
        <f>CENSO[[#This Row],[CAP (cm)]]/PI()</f>
        <v>89.12676813146139</v>
      </c>
      <c r="I4798" s="64">
        <v>13</v>
      </c>
      <c r="J4798" s="96">
        <f>(PI()*(CENSO[[#This Row],[DAP (cm)]]^2))/40000</f>
        <v>0.62388737692022966</v>
      </c>
      <c r="K4798" s="96">
        <f>CENSO[[#This Row],[g (m²)]]*CENSO[[#This Row],[H (m)]]*0.7</f>
        <v>5.6773751299740898</v>
      </c>
      <c r="L4798" s="64">
        <v>2</v>
      </c>
      <c r="M4798" s="65">
        <v>367249.299999999</v>
      </c>
      <c r="N4798" s="87">
        <v>9702770.8000000007</v>
      </c>
      <c r="O4798" s="87" t="s">
        <v>1228</v>
      </c>
      <c r="P4798" s="87" t="str">
        <f>VLOOKUP(CENSO[[#This Row],[DAP (cm)]],CD[],2,TRUE)</f>
        <v>TORA</v>
      </c>
      <c r="Q4798" s="87" t="str">
        <f>VLOOKUP(CENSO[[#This Row],[DAP (cm)]],DD[],2,TRUE)</f>
        <v>80├ 90</v>
      </c>
      <c r="R4798" s="87" t="str" cm="1">
        <f t="array" ref="R4798">INDEX(_xlfn.TEXTSPLIT(CENSO[[#This Row],[NOME CIENTIFICO]]," "),1)</f>
        <v>Piptadenia</v>
      </c>
      <c r="S4798" s="98" t="s">
        <v>1004</v>
      </c>
      <c r="T4798" s="87">
        <f>_xlfn.MINIFS(CENSO[DAP (cm)],CENSO[NOME CIENTIFICO],CENSO[[#This Row],[NOME CIENTIFICO]])</f>
        <v>39.788735772973837</v>
      </c>
      <c r="U47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798" s="87" t="str">
        <f>IF(CENSO[[#This Row],[DAP (cm)]]&lt;CENSO[[#This Row],[DMCE (cm)]],"DAP &lt; DMCE","DAP ≥ DMCE")</f>
        <v>DAP ≥ DMCE</v>
      </c>
      <c r="W4798" s="87" t="str">
        <f>IF(CENSO[[#This Row],[DAP (cm)]]&gt;200, "Superior", "Inferior")</f>
        <v>Inferior</v>
      </c>
      <c r="X4798" s="87" t="str">
        <f>VLOOKUP(CENSO[[#This Row],[NOME COMUM]],ESPECIES[],4,FALSE)</f>
        <v>Não</v>
      </c>
      <c r="Y4798" s="87" t="str">
        <f>IF(IFERROR(VLOOKUP(CENSO[[#This Row],[NOME COMUM]],COMERCIAIS[],2, FALSE), "Não") &lt;&gt; "Não", "Sim", "Não")</f>
        <v>Sim</v>
      </c>
      <c r="Z4798" s="133">
        <f>CENSO[[#This Row],[g (m²)]]/SUM(AEEF[AEEF-UT])</f>
        <v>1.0915793541586703E-3</v>
      </c>
      <c r="AA4798" s="133">
        <f>CENSO[[#This Row],[v (m³)]]/SUM(AEEF[AEEF-UT])</f>
        <v>9.9333721228438993E-3</v>
      </c>
    </row>
    <row r="4799" spans="1:27" ht="14">
      <c r="A4799" s="86">
        <v>1</v>
      </c>
      <c r="B4799" s="86">
        <v>2</v>
      </c>
      <c r="C4799" s="63">
        <v>131</v>
      </c>
      <c r="D4799" s="63">
        <v>4799</v>
      </c>
      <c r="E4799" s="63" t="str">
        <f>VLOOKUP(CENSO[[#This Row],[NOME COMUM]],ESPECIES[],2,FALSE)</f>
        <v>Simarouba amara Aubl.</v>
      </c>
      <c r="F4799" s="64" t="s">
        <v>20</v>
      </c>
      <c r="G4799" s="64">
        <v>180</v>
      </c>
      <c r="H4799" s="97">
        <f>CENSO[[#This Row],[CAP (cm)]]/PI()</f>
        <v>57.295779513082323</v>
      </c>
      <c r="I4799" s="64">
        <v>16</v>
      </c>
      <c r="J4799" s="96">
        <f>(PI()*(CENSO[[#This Row],[DAP (cm)]]^2))/40000</f>
        <v>0.25783100780887047</v>
      </c>
      <c r="K4799" s="96">
        <f>CENSO[[#This Row],[g (m²)]]*CENSO[[#This Row],[H (m)]]*0.7</f>
        <v>2.887707287459349</v>
      </c>
      <c r="L4799" s="64">
        <v>1</v>
      </c>
      <c r="M4799" s="65">
        <v>367266.299999999</v>
      </c>
      <c r="N4799" s="87">
        <v>9702740.6999999899</v>
      </c>
      <c r="O4799" s="87" t="s">
        <v>1227</v>
      </c>
      <c r="P4799" s="87" t="str">
        <f>VLOOKUP(CENSO[[#This Row],[DAP (cm)]],CD[],2,TRUE)</f>
        <v>TORA</v>
      </c>
      <c r="Q4799" s="87" t="str">
        <f>VLOOKUP(CENSO[[#This Row],[DAP (cm)]],DD[],2,TRUE)</f>
        <v>50├ 60</v>
      </c>
      <c r="R4799" s="87" t="str" cm="1">
        <f t="array" ref="R4799">INDEX(_xlfn.TEXTSPLIT(CENSO[[#This Row],[NOME CIENTIFICO]]," "),1)</f>
        <v>Simarouba</v>
      </c>
      <c r="S4799" s="98" t="s">
        <v>1004</v>
      </c>
      <c r="T4799" s="87">
        <f>_xlfn.MINIFS(CENSO[DAP (cm)],CENSO[NOME CIENTIFICO],CENSO[[#This Row],[NOME CIENTIFICO]])</f>
        <v>42.335214862444161</v>
      </c>
      <c r="U47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4799" s="87" t="str">
        <f>IF(CENSO[[#This Row],[DAP (cm)]]&lt;CENSO[[#This Row],[DMCE (cm)]],"DAP &lt; DMCE","DAP ≥ DMCE")</f>
        <v>DAP ≥ DMCE</v>
      </c>
      <c r="W4799" s="87" t="str">
        <f>IF(CENSO[[#This Row],[DAP (cm)]]&gt;200, "Superior", "Inferior")</f>
        <v>Inferior</v>
      </c>
      <c r="X4799" s="87" t="str">
        <f>VLOOKUP(CENSO[[#This Row],[NOME COMUM]],ESPECIES[],4,FALSE)</f>
        <v>Não</v>
      </c>
      <c r="Y4799" s="87" t="str">
        <f>IF(IFERROR(VLOOKUP(CENSO[[#This Row],[NOME COMUM]],COMERCIAIS[],2, FALSE), "Não") &lt;&gt; "Não", "Sim", "Não")</f>
        <v>Não</v>
      </c>
      <c r="Z4799" s="133">
        <f>CENSO[[#This Row],[g (m²)]]/SUM(AEEF[AEEF-UT])</f>
        <v>4.5111187595332813E-4</v>
      </c>
      <c r="AA4799" s="133">
        <f>CENSO[[#This Row],[v (m³)]]/SUM(AEEF[AEEF-UT])</f>
        <v>5.0524530106772752E-3</v>
      </c>
    </row>
    <row r="4800" spans="1:27" ht="14">
      <c r="A4800" s="86">
        <v>1</v>
      </c>
      <c r="B4800" s="86">
        <v>2</v>
      </c>
      <c r="C4800" s="63">
        <v>131</v>
      </c>
      <c r="D4800" s="63">
        <v>4800</v>
      </c>
      <c r="E4800" s="63" t="str">
        <f>VLOOKUP(CENSO[[#This Row],[NOME COMUM]],ESPECIES[],2,FALSE)</f>
        <v>Enterolobium contortisiliquum (Vell.) Morong</v>
      </c>
      <c r="F4800" s="64" t="s">
        <v>45</v>
      </c>
      <c r="G4800" s="64">
        <v>627</v>
      </c>
      <c r="H4800" s="97">
        <f>CENSO[[#This Row],[CAP (cm)]]/PI()</f>
        <v>199.58029863723675</v>
      </c>
      <c r="I4800" s="64">
        <v>20</v>
      </c>
      <c r="J4800" s="96">
        <f>(PI()*(CENSO[[#This Row],[DAP (cm)]]^2))/40000</f>
        <v>3.1284211811386862</v>
      </c>
      <c r="K4800" s="96">
        <f>CENSO[[#This Row],[g (m²)]]*CENSO[[#This Row],[H (m)]]*0.7</f>
        <v>43.797896535941604</v>
      </c>
      <c r="L4800" s="64">
        <v>2</v>
      </c>
      <c r="M4800" s="65">
        <v>367257.59999999899</v>
      </c>
      <c r="N4800" s="87">
        <v>9702728.3000000007</v>
      </c>
      <c r="O4800" s="87" t="s">
        <v>1228</v>
      </c>
      <c r="P4800" s="87" t="str">
        <f>VLOOKUP(CENSO[[#This Row],[DAP (cm)]],CD[],2,TRUE)</f>
        <v>TORA</v>
      </c>
      <c r="Q4800" s="87" t="str">
        <f>VLOOKUP(CENSO[[#This Row],[DAP (cm)]],DD[],2,TRUE)</f>
        <v>190├ 200</v>
      </c>
      <c r="R4800" s="87" t="str" cm="1">
        <f t="array" ref="R4800">INDEX(_xlfn.TEXTSPLIT(CENSO[[#This Row],[NOME CIENTIFICO]]," "),1)</f>
        <v>Enterolobium</v>
      </c>
      <c r="S4800" s="98" t="s">
        <v>1004</v>
      </c>
      <c r="T4800" s="87">
        <f>_xlfn.MINIFS(CENSO[DAP (cm)],CENSO[NOME CIENTIFICO],CENSO[[#This Row],[NOME CIENTIFICO]])</f>
        <v>42.971834634811742</v>
      </c>
      <c r="U48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4800" s="87" t="str">
        <f>IF(CENSO[[#This Row],[DAP (cm)]]&lt;CENSO[[#This Row],[DMCE (cm)]],"DAP &lt; DMCE","DAP ≥ DMCE")</f>
        <v>DAP ≥ DMCE</v>
      </c>
      <c r="W4800" s="87" t="str">
        <f>IF(CENSO[[#This Row],[DAP (cm)]]&gt;200, "Superior", "Inferior")</f>
        <v>Inferior</v>
      </c>
      <c r="X4800" s="87" t="str">
        <f>VLOOKUP(CENSO[[#This Row],[NOME COMUM]],ESPECIES[],4,FALSE)</f>
        <v>Não</v>
      </c>
      <c r="Y4800" s="87" t="str">
        <f>IF(IFERROR(VLOOKUP(CENSO[[#This Row],[NOME COMUM]],COMERCIAIS[],2, FALSE), "Não") &lt;&gt; "Não", "Sim", "Não")</f>
        <v>Sim</v>
      </c>
      <c r="Z4800" s="133">
        <f>CENSO[[#This Row],[g (m²)]]/SUM(AEEF[AEEF-UT])</f>
        <v>5.4736160704214791E-3</v>
      </c>
      <c r="AA4800" s="133">
        <f>CENSO[[#This Row],[v (m³)]]/SUM(AEEF[AEEF-UT])</f>
        <v>7.6630624985900703E-2</v>
      </c>
    </row>
    <row r="4801" spans="1:27" ht="14">
      <c r="A4801" s="86">
        <v>1</v>
      </c>
      <c r="B4801" s="86">
        <v>2</v>
      </c>
      <c r="C4801" s="63">
        <v>131</v>
      </c>
      <c r="D4801" s="63">
        <v>4801</v>
      </c>
      <c r="E4801" s="63" t="str">
        <f>VLOOKUP(CENSO[[#This Row],[NOME COMUM]],ESPECIES[],2,FALSE)</f>
        <v>Piptadenia suaveolens Miq.</v>
      </c>
      <c r="F4801" s="64" t="s">
        <v>22</v>
      </c>
      <c r="G4801" s="64">
        <v>192</v>
      </c>
      <c r="H4801" s="97">
        <f>CENSO[[#This Row],[CAP (cm)]]/PI()</f>
        <v>61.115498147287809</v>
      </c>
      <c r="I4801" s="64">
        <v>15</v>
      </c>
      <c r="J4801" s="96">
        <f>(PI()*(CENSO[[#This Row],[DAP (cm)]]^2))/40000</f>
        <v>0.29335439110698147</v>
      </c>
      <c r="K4801" s="96">
        <f>CENSO[[#This Row],[g (m²)]]*CENSO[[#This Row],[H (m)]]*0.7</f>
        <v>3.0802211066233052</v>
      </c>
      <c r="L4801" s="64">
        <v>1</v>
      </c>
      <c r="M4801" s="65">
        <v>367255.7</v>
      </c>
      <c r="N4801" s="87">
        <v>9702720.3000000007</v>
      </c>
      <c r="O4801" s="87" t="s">
        <v>1228</v>
      </c>
      <c r="P4801" s="87" t="str">
        <f>VLOOKUP(CENSO[[#This Row],[DAP (cm)]],CD[],2,TRUE)</f>
        <v>TORA</v>
      </c>
      <c r="Q4801" s="87" t="str">
        <f>VLOOKUP(CENSO[[#This Row],[DAP (cm)]],DD[],2,TRUE)</f>
        <v>60├ 70</v>
      </c>
      <c r="R4801" s="87" t="str" cm="1">
        <f t="array" ref="R4801">INDEX(_xlfn.TEXTSPLIT(CENSO[[#This Row],[NOME CIENTIFICO]]," "),1)</f>
        <v>Piptadenia</v>
      </c>
      <c r="S4801" s="98" t="s">
        <v>1004</v>
      </c>
      <c r="T4801" s="87">
        <f>_xlfn.MINIFS(CENSO[DAP (cm)],CENSO[NOME CIENTIFICO],CENSO[[#This Row],[NOME CIENTIFICO]])</f>
        <v>39.788735772973837</v>
      </c>
      <c r="U48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01" s="87" t="str">
        <f>IF(CENSO[[#This Row],[DAP (cm)]]&lt;CENSO[[#This Row],[DMCE (cm)]],"DAP &lt; DMCE","DAP ≥ DMCE")</f>
        <v>DAP ≥ DMCE</v>
      </c>
      <c r="W4801" s="87" t="str">
        <f>IF(CENSO[[#This Row],[DAP (cm)]]&gt;200, "Superior", "Inferior")</f>
        <v>Inferior</v>
      </c>
      <c r="X4801" s="87" t="str">
        <f>VLOOKUP(CENSO[[#This Row],[NOME COMUM]],ESPECIES[],4,FALSE)</f>
        <v>Não</v>
      </c>
      <c r="Y4801" s="87" t="str">
        <f>IF(IFERROR(VLOOKUP(CENSO[[#This Row],[NOME COMUM]],COMERCIAIS[],2, FALSE), "Não") &lt;&gt; "Não", "Sim", "Não")</f>
        <v>Sim</v>
      </c>
      <c r="Z4801" s="133">
        <f>CENSO[[#This Row],[g (m²)]]/SUM(AEEF[AEEF-UT])</f>
        <v>5.1326506775134213E-4</v>
      </c>
      <c r="AA4801" s="133">
        <f>CENSO[[#This Row],[v (m³)]]/SUM(AEEF[AEEF-UT])</f>
        <v>5.3892832113890919E-3</v>
      </c>
    </row>
    <row r="4802" spans="1:27" ht="14">
      <c r="A4802" s="86">
        <v>1</v>
      </c>
      <c r="B4802" s="86">
        <v>2</v>
      </c>
      <c r="C4802" s="63">
        <v>131</v>
      </c>
      <c r="D4802" s="63">
        <v>4802</v>
      </c>
      <c r="E4802" s="63" t="str">
        <f>VLOOKUP(CENSO[[#This Row],[NOME COMUM]],ESPECIES[],2,FALSE)</f>
        <v>Matisia paraensis Huber</v>
      </c>
      <c r="F4802" s="64" t="s">
        <v>72</v>
      </c>
      <c r="G4802" s="64">
        <v>257</v>
      </c>
      <c r="H4802" s="97">
        <f>CENSO[[#This Row],[CAP (cm)]]/PI()</f>
        <v>81.8056407492342</v>
      </c>
      <c r="I4802" s="64">
        <v>19</v>
      </c>
      <c r="J4802" s="96">
        <f>(PI()*(CENSO[[#This Row],[DAP (cm)]]^2))/40000</f>
        <v>0.52560124181382972</v>
      </c>
      <c r="K4802" s="96">
        <f>CENSO[[#This Row],[g (m²)]]*CENSO[[#This Row],[H (m)]]*0.7</f>
        <v>6.9904965161239359</v>
      </c>
      <c r="L4802" s="64">
        <v>1</v>
      </c>
      <c r="M4802" s="65">
        <v>367178.4</v>
      </c>
      <c r="N4802" s="87">
        <v>9702561.1999999899</v>
      </c>
      <c r="O4802" s="87" t="s">
        <v>1227</v>
      </c>
      <c r="P4802" s="87" t="str">
        <f>VLOOKUP(CENSO[[#This Row],[DAP (cm)]],CD[],2,TRUE)</f>
        <v>TORA</v>
      </c>
      <c r="Q4802" s="87" t="str">
        <f>VLOOKUP(CENSO[[#This Row],[DAP (cm)]],DD[],2,TRUE)</f>
        <v>80├ 90</v>
      </c>
      <c r="R4802" s="87" t="str" cm="1">
        <f t="array" ref="R4802">INDEX(_xlfn.TEXTSPLIT(CENSO[[#This Row],[NOME CIENTIFICO]]," "),1)</f>
        <v>Matisia</v>
      </c>
      <c r="S4802" s="98" t="s">
        <v>1004</v>
      </c>
      <c r="T4802" s="87">
        <f>_xlfn.MINIFS(CENSO[DAP (cm)],CENSO[NOME CIENTIFICO],CENSO[[#This Row],[NOME CIENTIFICO]])</f>
        <v>43.926764293363114</v>
      </c>
      <c r="U48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53.926764293363114</v>
      </c>
      <c r="V4802" s="87" t="str">
        <f>IF(CENSO[[#This Row],[DAP (cm)]]&lt;CENSO[[#This Row],[DMCE (cm)]],"DAP &lt; DMCE","DAP ≥ DMCE")</f>
        <v>DAP ≥ DMCE</v>
      </c>
      <c r="W4802" s="87" t="str">
        <f>IF(CENSO[[#This Row],[DAP (cm)]]&gt;200, "Superior", "Inferior")</f>
        <v>Inferior</v>
      </c>
      <c r="X4802" s="87" t="str">
        <f>VLOOKUP(CENSO[[#This Row],[NOME COMUM]],ESPECIES[],4,FALSE)</f>
        <v>Não</v>
      </c>
      <c r="Y4802" s="87" t="str">
        <f>IF(IFERROR(VLOOKUP(CENSO[[#This Row],[NOME COMUM]],COMERCIAIS[],2, FALSE), "Não") &lt;&gt; "Não", "Sim", "Não")</f>
        <v>Não</v>
      </c>
      <c r="Z4802" s="133">
        <f>CENSO[[#This Row],[g (m²)]]/SUM(AEEF[AEEF-UT])</f>
        <v>9.1961383626053598E-4</v>
      </c>
      <c r="AA4802" s="133">
        <f>CENSO[[#This Row],[v (m³)]]/SUM(AEEF[AEEF-UT])</f>
        <v>1.223086402226513E-2</v>
      </c>
    </row>
    <row r="4803" spans="1:27" ht="14">
      <c r="A4803" s="86">
        <v>1</v>
      </c>
      <c r="B4803" s="86">
        <v>2</v>
      </c>
      <c r="C4803" s="63">
        <v>131</v>
      </c>
      <c r="D4803" s="63">
        <v>4803</v>
      </c>
      <c r="E4803" s="63" t="str">
        <f>VLOOKUP(CENSO[[#This Row],[NOME COMUM]],ESPECIES[],2,FALSE)</f>
        <v>Schefflera morototoni (Aubl.) Decne. &amp; Planch.</v>
      </c>
      <c r="F4803" s="64" t="s">
        <v>12</v>
      </c>
      <c r="G4803" s="64">
        <v>170</v>
      </c>
      <c r="H4803" s="97">
        <f>CENSO[[#This Row],[CAP (cm)]]/PI()</f>
        <v>54.112680651244418</v>
      </c>
      <c r="I4803" s="64">
        <v>14</v>
      </c>
      <c r="J4803" s="96">
        <f>(PI()*(CENSO[[#This Row],[DAP (cm)]]^2))/40000</f>
        <v>0.2299788927677888</v>
      </c>
      <c r="K4803" s="96">
        <f>CENSO[[#This Row],[g (m²)]]*CENSO[[#This Row],[H (m)]]*0.7</f>
        <v>2.2537931491243302</v>
      </c>
      <c r="L4803" s="64">
        <v>1</v>
      </c>
      <c r="M4803" s="65">
        <v>367176.5</v>
      </c>
      <c r="N4803" s="87">
        <v>9702551.0999999903</v>
      </c>
      <c r="O4803" s="87" t="s">
        <v>1227</v>
      </c>
      <c r="P4803" s="87" t="str">
        <f>VLOOKUP(CENSO[[#This Row],[DAP (cm)]],CD[],2,TRUE)</f>
        <v>TORA</v>
      </c>
      <c r="Q4803" s="87" t="str">
        <f>VLOOKUP(CENSO[[#This Row],[DAP (cm)]],DD[],2,TRUE)</f>
        <v>50├ 60</v>
      </c>
      <c r="R4803" s="87" t="str" cm="1">
        <f t="array" ref="R4803">INDEX(_xlfn.TEXTSPLIT(CENSO[[#This Row],[NOME CIENTIFICO]]," "),1)</f>
        <v>Schefflera</v>
      </c>
      <c r="S4803" s="98" t="s">
        <v>1004</v>
      </c>
      <c r="T4803" s="87">
        <f>_xlfn.MINIFS(CENSO[DAP (cm)],CENSO[NOME CIENTIFICO],CENSO[[#This Row],[NOME CIENTIFICO]])</f>
        <v>40.425355545341418</v>
      </c>
      <c r="U48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4803" s="87" t="str">
        <f>IF(CENSO[[#This Row],[DAP (cm)]]&lt;CENSO[[#This Row],[DMCE (cm)]],"DAP &lt; DMCE","DAP ≥ DMCE")</f>
        <v>DAP ≥ DMCE</v>
      </c>
      <c r="W4803" s="87" t="str">
        <f>IF(CENSO[[#This Row],[DAP (cm)]]&gt;200, "Superior", "Inferior")</f>
        <v>Inferior</v>
      </c>
      <c r="X4803" s="87" t="str">
        <f>VLOOKUP(CENSO[[#This Row],[NOME COMUM]],ESPECIES[],4,FALSE)</f>
        <v>Não</v>
      </c>
      <c r="Y4803" s="87" t="str">
        <f>IF(IFERROR(VLOOKUP(CENSO[[#This Row],[NOME COMUM]],COMERCIAIS[],2, FALSE), "Não") &lt;&gt; "Não", "Sim", "Não")</f>
        <v>Não</v>
      </c>
      <c r="Z4803" s="133">
        <f>CENSO[[#This Row],[g (m²)]]/SUM(AEEF[AEEF-UT])</f>
        <v>4.0238065478553035E-4</v>
      </c>
      <c r="AA4803" s="133">
        <f>CENSO[[#This Row],[v (m³)]]/SUM(AEEF[AEEF-UT])</f>
        <v>3.9433304168981975E-3</v>
      </c>
    </row>
    <row r="4804" spans="1:27" ht="14">
      <c r="A4804" s="86">
        <v>1</v>
      </c>
      <c r="B4804" s="86">
        <v>2</v>
      </c>
      <c r="C4804" s="63">
        <v>131</v>
      </c>
      <c r="D4804" s="63">
        <v>4804</v>
      </c>
      <c r="E4804" s="63" t="str">
        <f>VLOOKUP(CENSO[[#This Row],[NOME COMUM]],ESPECIES[],2,FALSE)</f>
        <v>Couratari guianensis Aubl.</v>
      </c>
      <c r="F4804" s="64" t="s">
        <v>6</v>
      </c>
      <c r="G4804" s="64">
        <v>253</v>
      </c>
      <c r="H4804" s="97">
        <f>CENSO[[#This Row],[CAP (cm)]]/PI()</f>
        <v>80.532401204499038</v>
      </c>
      <c r="I4804" s="64">
        <v>22</v>
      </c>
      <c r="J4804" s="96">
        <f>(PI()*(CENSO[[#This Row],[DAP (cm)]]^2))/40000</f>
        <v>0.50936743761845638</v>
      </c>
      <c r="K4804" s="96">
        <f>CENSO[[#This Row],[g (m²)]]*CENSO[[#This Row],[H (m)]]*0.7</f>
        <v>7.844258539324227</v>
      </c>
      <c r="L4804" s="64">
        <v>1</v>
      </c>
      <c r="M4804" s="65">
        <v>367158</v>
      </c>
      <c r="N4804" s="87">
        <v>9702515.5999999903</v>
      </c>
      <c r="O4804" s="87" t="s">
        <v>1228</v>
      </c>
      <c r="P4804" s="87" t="str">
        <f>VLOOKUP(CENSO[[#This Row],[DAP (cm)]],CD[],2,TRUE)</f>
        <v>TORA</v>
      </c>
      <c r="Q4804" s="87" t="str">
        <f>VLOOKUP(CENSO[[#This Row],[DAP (cm)]],DD[],2,TRUE)</f>
        <v>80├ 90</v>
      </c>
      <c r="R4804" s="87" t="str" cm="1">
        <f t="array" ref="R4804">INDEX(_xlfn.TEXTSPLIT(CENSO[[#This Row],[NOME CIENTIFICO]]," "),1)</f>
        <v>Couratari</v>
      </c>
      <c r="S4804" s="98" t="s">
        <v>1004</v>
      </c>
      <c r="T4804" s="87">
        <f>_xlfn.MINIFS(CENSO[DAP (cm)],CENSO[NOME CIENTIFICO],CENSO[[#This Row],[NOME CIENTIFICO]])</f>
        <v>38.833806114422465</v>
      </c>
      <c r="U48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04" s="87" t="str">
        <f>IF(CENSO[[#This Row],[DAP (cm)]]&lt;CENSO[[#This Row],[DMCE (cm)]],"DAP &lt; DMCE","DAP ≥ DMCE")</f>
        <v>DAP ≥ DMCE</v>
      </c>
      <c r="W4804" s="87" t="str">
        <f>IF(CENSO[[#This Row],[DAP (cm)]]&gt;200, "Superior", "Inferior")</f>
        <v>Inferior</v>
      </c>
      <c r="X4804" s="87" t="str">
        <f>VLOOKUP(CENSO[[#This Row],[NOME COMUM]],ESPECIES[],4,FALSE)</f>
        <v>Não</v>
      </c>
      <c r="Y4804" s="87" t="str">
        <f>IF(IFERROR(VLOOKUP(CENSO[[#This Row],[NOME COMUM]],COMERCIAIS[],2, FALSE), "Não") &lt;&gt; "Não", "Sim", "Não")</f>
        <v>Sim</v>
      </c>
      <c r="Z4804" s="133">
        <f>CENSO[[#This Row],[g (m²)]]/SUM(AEEF[AEEF-UT])</f>
        <v>8.9121049592273379E-4</v>
      </c>
      <c r="AA4804" s="133">
        <f>CENSO[[#This Row],[v (m³)]]/SUM(AEEF[AEEF-UT])</f>
        <v>1.3724641637210098E-2</v>
      </c>
    </row>
    <row r="4805" spans="1:27" ht="14">
      <c r="A4805" s="86">
        <v>1</v>
      </c>
      <c r="B4805" s="86">
        <v>2</v>
      </c>
      <c r="C4805" s="63">
        <v>131</v>
      </c>
      <c r="D4805" s="63">
        <v>4805</v>
      </c>
      <c r="E4805" s="63" t="str">
        <f>VLOOKUP(CENSO[[#This Row],[NOME COMUM]],ESPECIES[],2,FALSE)</f>
        <v>Schefflera morototoni (Aubl.) Decne. &amp; Planch.</v>
      </c>
      <c r="F4805" s="64" t="s">
        <v>12</v>
      </c>
      <c r="G4805" s="64">
        <v>170</v>
      </c>
      <c r="H4805" s="97">
        <f>CENSO[[#This Row],[CAP (cm)]]/PI()</f>
        <v>54.112680651244418</v>
      </c>
      <c r="I4805" s="64">
        <v>15</v>
      </c>
      <c r="J4805" s="96">
        <f>(PI()*(CENSO[[#This Row],[DAP (cm)]]^2))/40000</f>
        <v>0.2299788927677888</v>
      </c>
      <c r="K4805" s="96">
        <f>CENSO[[#This Row],[g (m²)]]*CENSO[[#This Row],[H (m)]]*0.7</f>
        <v>2.4147783740617825</v>
      </c>
      <c r="L4805" s="64">
        <v>1</v>
      </c>
      <c r="M4805" s="65">
        <v>367173.9</v>
      </c>
      <c r="N4805" s="87">
        <v>9702563.3000000007</v>
      </c>
      <c r="O4805" s="87" t="s">
        <v>1227</v>
      </c>
      <c r="P4805" s="87" t="str">
        <f>VLOOKUP(CENSO[[#This Row],[DAP (cm)]],CD[],2,TRUE)</f>
        <v>TORA</v>
      </c>
      <c r="Q4805" s="87" t="str">
        <f>VLOOKUP(CENSO[[#This Row],[DAP (cm)]],DD[],2,TRUE)</f>
        <v>50├ 60</v>
      </c>
      <c r="R4805" s="87" t="str" cm="1">
        <f t="array" ref="R4805">INDEX(_xlfn.TEXTSPLIT(CENSO[[#This Row],[NOME CIENTIFICO]]," "),1)</f>
        <v>Schefflera</v>
      </c>
      <c r="S4805" s="98" t="s">
        <v>1004</v>
      </c>
      <c r="T4805" s="87">
        <f>_xlfn.MINIFS(CENSO[DAP (cm)],CENSO[NOME CIENTIFICO],CENSO[[#This Row],[NOME CIENTIFICO]])</f>
        <v>40.425355545341418</v>
      </c>
      <c r="U48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4805" s="87" t="str">
        <f>IF(CENSO[[#This Row],[DAP (cm)]]&lt;CENSO[[#This Row],[DMCE (cm)]],"DAP &lt; DMCE","DAP ≥ DMCE")</f>
        <v>DAP ≥ DMCE</v>
      </c>
      <c r="W4805" s="87" t="str">
        <f>IF(CENSO[[#This Row],[DAP (cm)]]&gt;200, "Superior", "Inferior")</f>
        <v>Inferior</v>
      </c>
      <c r="X4805" s="87" t="str">
        <f>VLOOKUP(CENSO[[#This Row],[NOME COMUM]],ESPECIES[],4,FALSE)</f>
        <v>Não</v>
      </c>
      <c r="Y4805" s="87" t="str">
        <f>IF(IFERROR(VLOOKUP(CENSO[[#This Row],[NOME COMUM]],COMERCIAIS[],2, FALSE), "Não") &lt;&gt; "Não", "Sim", "Não")</f>
        <v>Não</v>
      </c>
      <c r="Z4805" s="133">
        <f>CENSO[[#This Row],[g (m²)]]/SUM(AEEF[AEEF-UT])</f>
        <v>4.0238065478553035E-4</v>
      </c>
      <c r="AA4805" s="133">
        <f>CENSO[[#This Row],[v (m³)]]/SUM(AEEF[AEEF-UT])</f>
        <v>4.2249968752480693E-3</v>
      </c>
    </row>
    <row r="4806" spans="1:27" ht="14">
      <c r="A4806" s="86">
        <v>1</v>
      </c>
      <c r="B4806" s="86">
        <v>2</v>
      </c>
      <c r="C4806" s="63">
        <v>131</v>
      </c>
      <c r="D4806" s="63">
        <v>4806</v>
      </c>
      <c r="E4806" s="63" t="str">
        <f>VLOOKUP(CENSO[[#This Row],[NOME COMUM]],ESPECIES[],2,FALSE)</f>
        <v>Ocotea cymbarum Kunth</v>
      </c>
      <c r="F4806" s="64" t="s">
        <v>11</v>
      </c>
      <c r="G4806" s="64">
        <v>355</v>
      </c>
      <c r="H4806" s="97">
        <f>CENSO[[#This Row],[CAP (cm)]]/PI()</f>
        <v>113.00000959524569</v>
      </c>
      <c r="I4806" s="64">
        <v>20</v>
      </c>
      <c r="J4806" s="96">
        <f>(PI()*(CENSO[[#This Row],[DAP (cm)]]^2))/40000</f>
        <v>1.0028750851578057</v>
      </c>
      <c r="K4806" s="96">
        <f>CENSO[[#This Row],[g (m²)]]*CENSO[[#This Row],[H (m)]]*0.7</f>
        <v>14.040251192209277</v>
      </c>
      <c r="L4806" s="64">
        <v>1</v>
      </c>
      <c r="M4806" s="65">
        <v>367114.09999999899</v>
      </c>
      <c r="N4806" s="87">
        <v>9702481.0999999903</v>
      </c>
      <c r="O4806" s="87" t="s">
        <v>1228</v>
      </c>
      <c r="P4806" s="87" t="str">
        <f>VLOOKUP(CENSO[[#This Row],[DAP (cm)]],CD[],2,TRUE)</f>
        <v>TORA</v>
      </c>
      <c r="Q4806" s="87" t="str">
        <f>VLOOKUP(CENSO[[#This Row],[DAP (cm)]],DD[],2,TRUE)</f>
        <v>110├ 120</v>
      </c>
      <c r="R4806" s="87" t="str" cm="1">
        <f t="array" ref="R4806">INDEX(_xlfn.TEXTSPLIT(CENSO[[#This Row],[NOME CIENTIFICO]]," "),1)</f>
        <v>Ocotea</v>
      </c>
      <c r="S4806" s="98" t="s">
        <v>1004</v>
      </c>
      <c r="T4806" s="87">
        <f>_xlfn.MINIFS(CENSO[DAP (cm)],CENSO[NOME CIENTIFICO],CENSO[[#This Row],[NOME CIENTIFICO]])</f>
        <v>39.470425886790046</v>
      </c>
      <c r="U48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06" s="87" t="str">
        <f>IF(CENSO[[#This Row],[DAP (cm)]]&lt;CENSO[[#This Row],[DMCE (cm)]],"DAP &lt; DMCE","DAP ≥ DMCE")</f>
        <v>DAP ≥ DMCE</v>
      </c>
      <c r="W4806" s="87" t="str">
        <f>IF(CENSO[[#This Row],[DAP (cm)]]&gt;200, "Superior", "Inferior")</f>
        <v>Inferior</v>
      </c>
      <c r="X4806" s="87" t="str">
        <f>VLOOKUP(CENSO[[#This Row],[NOME COMUM]],ESPECIES[],4,FALSE)</f>
        <v>Não</v>
      </c>
      <c r="Y4806" s="87" t="str">
        <f>IF(IFERROR(VLOOKUP(CENSO[[#This Row],[NOME COMUM]],COMERCIAIS[],2, FALSE), "Não") &lt;&gt; "Não", "Sim", "Não")</f>
        <v>Sim</v>
      </c>
      <c r="Z4806" s="133">
        <f>CENSO[[#This Row],[g (m²)]]/SUM(AEEF[AEEF-UT])</f>
        <v>1.7546720421919193E-3</v>
      </c>
      <c r="AA4806" s="133">
        <f>CENSO[[#This Row],[v (m³)]]/SUM(AEEF[AEEF-UT])</f>
        <v>2.4565408590686868E-2</v>
      </c>
    </row>
    <row r="4807" spans="1:27" ht="14">
      <c r="A4807" s="86">
        <v>1</v>
      </c>
      <c r="B4807" s="86">
        <v>2</v>
      </c>
      <c r="C4807" s="63">
        <v>131</v>
      </c>
      <c r="D4807" s="63">
        <v>4807</v>
      </c>
      <c r="E4807" s="63" t="str">
        <f>VLOOKUP(CENSO[[#This Row],[NOME COMUM]],ESPECIES[],2,FALSE)</f>
        <v>Eschweilera tenuifolia (O.Berg) Miers</v>
      </c>
      <c r="F4807" s="64" t="s">
        <v>93</v>
      </c>
      <c r="G4807" s="64">
        <v>248</v>
      </c>
      <c r="H4807" s="97">
        <f>CENSO[[#This Row],[CAP (cm)]]/PI()</f>
        <v>78.940851773580093</v>
      </c>
      <c r="I4807" s="64">
        <v>15</v>
      </c>
      <c r="J4807" s="96">
        <f>(PI()*(CENSO[[#This Row],[DAP (cm)]]^2))/40000</f>
        <v>0.48943328099619665</v>
      </c>
      <c r="K4807" s="96">
        <f>CENSO[[#This Row],[g (m²)]]*CENSO[[#This Row],[H (m)]]*0.7</f>
        <v>5.1390494504600639</v>
      </c>
      <c r="L4807" s="64">
        <v>1</v>
      </c>
      <c r="M4807" s="65">
        <v>367107.799999999</v>
      </c>
      <c r="N4807" s="87">
        <v>9702484</v>
      </c>
      <c r="O4807" s="87" t="s">
        <v>1227</v>
      </c>
      <c r="P4807" s="87" t="str">
        <f>VLOOKUP(CENSO[[#This Row],[DAP (cm)]],CD[],2,TRUE)</f>
        <v>TORA</v>
      </c>
      <c r="Q4807" s="87" t="str">
        <f>VLOOKUP(CENSO[[#This Row],[DAP (cm)]],DD[],2,TRUE)</f>
        <v>70├ 80</v>
      </c>
      <c r="R4807" s="87" t="str" cm="1">
        <f t="array" ref="R4807">INDEX(_xlfn.TEXTSPLIT(CENSO[[#This Row],[NOME CIENTIFICO]]," "),1)</f>
        <v>Eschweilera</v>
      </c>
      <c r="S4807" s="98" t="s">
        <v>1004</v>
      </c>
      <c r="T4807" s="87">
        <f>_xlfn.MINIFS(CENSO[DAP (cm)],CENSO[NOME CIENTIFICO],CENSO[[#This Row],[NOME CIENTIFICO]])</f>
        <v>54.112680651244418</v>
      </c>
      <c r="U48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64.112680651244418</v>
      </c>
      <c r="V4807" s="87" t="str">
        <f>IF(CENSO[[#This Row],[DAP (cm)]]&lt;CENSO[[#This Row],[DMCE (cm)]],"DAP &lt; DMCE","DAP ≥ DMCE")</f>
        <v>DAP ≥ DMCE</v>
      </c>
      <c r="W4807" s="87" t="str">
        <f>IF(CENSO[[#This Row],[DAP (cm)]]&gt;200, "Superior", "Inferior")</f>
        <v>Inferior</v>
      </c>
      <c r="X4807" s="87" t="str">
        <f>VLOOKUP(CENSO[[#This Row],[NOME COMUM]],ESPECIES[],4,FALSE)</f>
        <v>Não</v>
      </c>
      <c r="Y4807" s="87" t="str">
        <f>IF(IFERROR(VLOOKUP(CENSO[[#This Row],[NOME COMUM]],COMERCIAIS[],2, FALSE), "Não") &lt;&gt; "Não", "Sim", "Não")</f>
        <v>Não</v>
      </c>
      <c r="Z4807" s="133">
        <f>CENSO[[#This Row],[g (m²)]]/SUM(AEEF[AEEF-UT])</f>
        <v>8.5633286477263882E-4</v>
      </c>
      <c r="AA4807" s="133">
        <f>CENSO[[#This Row],[v (m³)]]/SUM(AEEF[AEEF-UT])</f>
        <v>8.9914950801127068E-3</v>
      </c>
    </row>
    <row r="4808" spans="1:27" ht="14">
      <c r="A4808" s="86">
        <v>1</v>
      </c>
      <c r="B4808" s="86">
        <v>2</v>
      </c>
      <c r="C4808" s="63">
        <v>131</v>
      </c>
      <c r="D4808" s="63">
        <v>4808</v>
      </c>
      <c r="E4808" s="63" t="str">
        <f>VLOOKUP(CENSO[[#This Row],[NOME COMUM]],ESPECIES[],2,FALSE)</f>
        <v>Swartzia ingaefolia Ducke</v>
      </c>
      <c r="F4808" s="64" t="s">
        <v>80</v>
      </c>
      <c r="G4808" s="64">
        <v>142</v>
      </c>
      <c r="H4808" s="97">
        <f>CENSO[[#This Row],[CAP (cm)]]/PI()</f>
        <v>45.200003838098276</v>
      </c>
      <c r="I4808" s="64">
        <v>14</v>
      </c>
      <c r="J4808" s="96">
        <f>(PI()*(CENSO[[#This Row],[DAP (cm)]]^2))/40000</f>
        <v>0.16046001362524887</v>
      </c>
      <c r="K4808" s="96">
        <f>CENSO[[#This Row],[g (m²)]]*CENSO[[#This Row],[H (m)]]*0.7</f>
        <v>1.5725081335274387</v>
      </c>
      <c r="L4808" s="64">
        <v>1</v>
      </c>
      <c r="M4808" s="65">
        <v>367093.299999999</v>
      </c>
      <c r="N4808" s="87">
        <v>9702490.9000000004</v>
      </c>
      <c r="O4808" s="98" t="s">
        <v>1225</v>
      </c>
      <c r="P4808" s="87" t="str">
        <f>VLOOKUP(CENSO[[#This Row],[DAP (cm)]],CD[],2,TRUE)</f>
        <v>TORETE</v>
      </c>
      <c r="Q4808" s="87" t="str">
        <f>VLOOKUP(CENSO[[#This Row],[DAP (cm)]],DD[],2,TRUE)</f>
        <v>40├ 50</v>
      </c>
      <c r="R4808" s="87" t="str" cm="1">
        <f t="array" ref="R4808">INDEX(_xlfn.TEXTSPLIT(CENSO[[#This Row],[NOME CIENTIFICO]]," "),1)</f>
        <v>Swartzia</v>
      </c>
      <c r="S4808" s="98" t="s">
        <v>1004</v>
      </c>
      <c r="T4808" s="87">
        <f>_xlfn.MINIFS(CENSO[DAP (cm)],CENSO[NOME CIENTIFICO],CENSO[[#This Row],[NOME CIENTIFICO]])</f>
        <v>42.335214862444161</v>
      </c>
      <c r="U48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4808" s="87" t="str">
        <f>IF(CENSO[[#This Row],[DAP (cm)]]&lt;CENSO[[#This Row],[DMCE (cm)]],"DAP &lt; DMCE","DAP ≥ DMCE")</f>
        <v>DAP &lt; DMCE</v>
      </c>
      <c r="W4808" s="87" t="str">
        <f>IF(CENSO[[#This Row],[DAP (cm)]]&gt;200, "Superior", "Inferior")</f>
        <v>Inferior</v>
      </c>
      <c r="X4808" s="87" t="str">
        <f>VLOOKUP(CENSO[[#This Row],[NOME COMUM]],ESPECIES[],4,FALSE)</f>
        <v>Não</v>
      </c>
      <c r="Y4808" s="87" t="str">
        <f>IF(IFERROR(VLOOKUP(CENSO[[#This Row],[NOME COMUM]],COMERCIAIS[],2, FALSE), "Não") &lt;&gt; "Não", "Sim", "Não")</f>
        <v>Não</v>
      </c>
      <c r="Z4808" s="133">
        <f>CENSO[[#This Row],[g (m²)]]/SUM(AEEF[AEEF-UT])</f>
        <v>2.8074752675070699E-4</v>
      </c>
      <c r="AA4808" s="133">
        <f>CENSO[[#This Row],[v (m³)]]/SUM(AEEF[AEEF-UT])</f>
        <v>2.7513257621569285E-3</v>
      </c>
    </row>
    <row r="4809" spans="1:27" ht="14">
      <c r="A4809" s="86">
        <v>1</v>
      </c>
      <c r="B4809" s="86">
        <v>2</v>
      </c>
      <c r="C4809" s="63">
        <v>131</v>
      </c>
      <c r="D4809" s="63">
        <v>4809</v>
      </c>
      <c r="E4809" s="63" t="str">
        <f>VLOOKUP(CENSO[[#This Row],[NOME COMUM]],ESPECIES[],2,FALSE)</f>
        <v>Pouteria sp.</v>
      </c>
      <c r="F4809" s="64" t="s">
        <v>83</v>
      </c>
      <c r="G4809" s="64">
        <v>214</v>
      </c>
      <c r="H4809" s="97">
        <f>CENSO[[#This Row],[CAP (cm)]]/PI()</f>
        <v>68.118315643331201</v>
      </c>
      <c r="I4809" s="64">
        <v>19</v>
      </c>
      <c r="J4809" s="96">
        <f>(PI()*(CENSO[[#This Row],[DAP (cm)]]^2))/40000</f>
        <v>0.36443298869182189</v>
      </c>
      <c r="K4809" s="96">
        <f>CENSO[[#This Row],[g (m²)]]*CENSO[[#This Row],[H (m)]]*0.7</f>
        <v>4.8469587496012307</v>
      </c>
      <c r="L4809" s="64">
        <v>1</v>
      </c>
      <c r="M4809" s="65">
        <v>367091.4</v>
      </c>
      <c r="N4809" s="87">
        <v>9702480.6999999899</v>
      </c>
      <c r="O4809" s="87" t="s">
        <v>1227</v>
      </c>
      <c r="P4809" s="87" t="str">
        <f>VLOOKUP(CENSO[[#This Row],[DAP (cm)]],CD[],2,TRUE)</f>
        <v>TORA</v>
      </c>
      <c r="Q4809" s="87" t="str">
        <f>VLOOKUP(CENSO[[#This Row],[DAP (cm)]],DD[],2,TRUE)</f>
        <v>60├ 70</v>
      </c>
      <c r="R4809" s="87" t="str" cm="1">
        <f t="array" ref="R4809">INDEX(_xlfn.TEXTSPLIT(CENSO[[#This Row],[NOME CIENTIFICO]]," "),1)</f>
        <v>Pouteria</v>
      </c>
      <c r="S4809" s="98" t="s">
        <v>1004</v>
      </c>
      <c r="T4809" s="87">
        <f>_xlfn.MINIFS(CENSO[DAP (cm)],CENSO[NOME CIENTIFICO],CENSO[[#This Row],[NOME CIENTIFICO]])</f>
        <v>39.788735772973837</v>
      </c>
      <c r="U48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09" s="87" t="str">
        <f>IF(CENSO[[#This Row],[DAP (cm)]]&lt;CENSO[[#This Row],[DMCE (cm)]],"DAP &lt; DMCE","DAP ≥ DMCE")</f>
        <v>DAP ≥ DMCE</v>
      </c>
      <c r="W4809" s="87" t="str">
        <f>IF(CENSO[[#This Row],[DAP (cm)]]&gt;200, "Superior", "Inferior")</f>
        <v>Inferior</v>
      </c>
      <c r="X4809" s="87" t="str">
        <f>VLOOKUP(CENSO[[#This Row],[NOME COMUM]],ESPECIES[],4,FALSE)</f>
        <v>Não</v>
      </c>
      <c r="Y4809" s="87" t="str">
        <f>IF(IFERROR(VLOOKUP(CENSO[[#This Row],[NOME COMUM]],COMERCIAIS[],2, FALSE), "Não") &lt;&gt; "Não", "Sim", "Não")</f>
        <v>Não</v>
      </c>
      <c r="Z4809" s="133">
        <f>CENSO[[#This Row],[g (m²)]]/SUM(AEEF[AEEF-UT])</f>
        <v>6.3762714417156204E-4</v>
      </c>
      <c r="AA4809" s="133">
        <f>CENSO[[#This Row],[v (m³)]]/SUM(AEEF[AEEF-UT])</f>
        <v>8.4804410174817747E-3</v>
      </c>
    </row>
    <row r="4810" spans="1:27" ht="14">
      <c r="A4810" s="86">
        <v>1</v>
      </c>
      <c r="B4810" s="86">
        <v>2</v>
      </c>
      <c r="C4810" s="63">
        <v>131</v>
      </c>
      <c r="D4810" s="63">
        <v>4810</v>
      </c>
      <c r="E4810" s="63" t="str">
        <f>VLOOKUP(CENSO[[#This Row],[NOME COMUM]],ESPECIES[],2,FALSE)</f>
        <v>Swartzia ingaefolia Ducke</v>
      </c>
      <c r="F4810" s="64" t="s">
        <v>80</v>
      </c>
      <c r="G4810" s="64">
        <v>168</v>
      </c>
      <c r="H4810" s="97">
        <f>CENSO[[#This Row],[CAP (cm)]]/PI()</f>
        <v>53.476060878876837</v>
      </c>
      <c r="I4810" s="64">
        <v>15</v>
      </c>
      <c r="J4810" s="96">
        <f>(PI()*(CENSO[[#This Row],[DAP (cm)]]^2))/40000</f>
        <v>0.22459945569128273</v>
      </c>
      <c r="K4810" s="96">
        <f>CENSO[[#This Row],[g (m²)]]*CENSO[[#This Row],[H (m)]]*0.7</f>
        <v>2.3582942847584683</v>
      </c>
      <c r="L4810" s="64">
        <v>1</v>
      </c>
      <c r="M4810" s="65">
        <v>367055.5</v>
      </c>
      <c r="N4810" s="87">
        <v>9702418.1999999899</v>
      </c>
      <c r="O4810" s="87" t="s">
        <v>1227</v>
      </c>
      <c r="P4810" s="87" t="str">
        <f>VLOOKUP(CENSO[[#This Row],[DAP (cm)]],CD[],2,TRUE)</f>
        <v>TORA</v>
      </c>
      <c r="Q4810" s="87" t="str">
        <f>VLOOKUP(CENSO[[#This Row],[DAP (cm)]],DD[],2,TRUE)</f>
        <v>50├ 60</v>
      </c>
      <c r="R4810" s="87" t="str" cm="1">
        <f t="array" ref="R4810">INDEX(_xlfn.TEXTSPLIT(CENSO[[#This Row],[NOME CIENTIFICO]]," "),1)</f>
        <v>Swartzia</v>
      </c>
      <c r="S4810" s="98" t="s">
        <v>1004</v>
      </c>
      <c r="T4810" s="87">
        <f>_xlfn.MINIFS(CENSO[DAP (cm)],CENSO[NOME CIENTIFICO],CENSO[[#This Row],[NOME CIENTIFICO]])</f>
        <v>42.335214862444161</v>
      </c>
      <c r="U48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4810" s="87" t="str">
        <f>IF(CENSO[[#This Row],[DAP (cm)]]&lt;CENSO[[#This Row],[DMCE (cm)]],"DAP &lt; DMCE","DAP ≥ DMCE")</f>
        <v>DAP ≥ DMCE</v>
      </c>
      <c r="W4810" s="87" t="str">
        <f>IF(CENSO[[#This Row],[DAP (cm)]]&gt;200, "Superior", "Inferior")</f>
        <v>Inferior</v>
      </c>
      <c r="X4810" s="87" t="str">
        <f>VLOOKUP(CENSO[[#This Row],[NOME COMUM]],ESPECIES[],4,FALSE)</f>
        <v>Não</v>
      </c>
      <c r="Y4810" s="87" t="str">
        <f>IF(IFERROR(VLOOKUP(CENSO[[#This Row],[NOME COMUM]],COMERCIAIS[],2, FALSE), "Não") &lt;&gt; "Não", "Sim", "Não")</f>
        <v>Não</v>
      </c>
      <c r="Z4810" s="133">
        <f>CENSO[[#This Row],[g (m²)]]/SUM(AEEF[AEEF-UT])</f>
        <v>3.9296856749712139E-4</v>
      </c>
      <c r="AA4810" s="133">
        <f>CENSO[[#This Row],[v (m³)]]/SUM(AEEF[AEEF-UT])</f>
        <v>4.1261699587197744E-3</v>
      </c>
    </row>
    <row r="4811" spans="1:27" ht="14">
      <c r="A4811" s="86">
        <v>1</v>
      </c>
      <c r="B4811" s="86">
        <v>2</v>
      </c>
      <c r="C4811" s="63">
        <v>131</v>
      </c>
      <c r="D4811" s="63">
        <v>4811</v>
      </c>
      <c r="E4811" s="63" t="str">
        <f>VLOOKUP(CENSO[[#This Row],[NOME COMUM]],ESPECIES[],2,FALSE)</f>
        <v>Ocotea cymbarum Kunth</v>
      </c>
      <c r="F4811" s="64" t="s">
        <v>11</v>
      </c>
      <c r="G4811" s="64">
        <v>160</v>
      </c>
      <c r="H4811" s="97">
        <f>CENSO[[#This Row],[CAP (cm)]]/PI()</f>
        <v>50.929581789406512</v>
      </c>
      <c r="I4811" s="64">
        <v>14</v>
      </c>
      <c r="J4811" s="96">
        <f>(PI()*(CENSO[[#This Row],[DAP (cm)]]^2))/40000</f>
        <v>0.20371832715762608</v>
      </c>
      <c r="K4811" s="96">
        <f>CENSO[[#This Row],[g (m²)]]*CENSO[[#This Row],[H (m)]]*0.7</f>
        <v>1.9964396061447354</v>
      </c>
      <c r="L4811" s="64">
        <v>2</v>
      </c>
      <c r="M4811" s="65">
        <v>367063.4</v>
      </c>
      <c r="N4811" s="87">
        <v>9702394.5</v>
      </c>
      <c r="O4811" s="87" t="s">
        <v>1228</v>
      </c>
      <c r="P4811" s="87" t="str">
        <f>VLOOKUP(CENSO[[#This Row],[DAP (cm)]],CD[],2,TRUE)</f>
        <v>TORA</v>
      </c>
      <c r="Q4811" s="87" t="str">
        <f>VLOOKUP(CENSO[[#This Row],[DAP (cm)]],DD[],2,TRUE)</f>
        <v>50├ 60</v>
      </c>
      <c r="R4811" s="87" t="str" cm="1">
        <f t="array" ref="R4811">INDEX(_xlfn.TEXTSPLIT(CENSO[[#This Row],[NOME CIENTIFICO]]," "),1)</f>
        <v>Ocotea</v>
      </c>
      <c r="S4811" s="98" t="s">
        <v>1004</v>
      </c>
      <c r="T4811" s="87">
        <f>_xlfn.MINIFS(CENSO[DAP (cm)],CENSO[NOME CIENTIFICO],CENSO[[#This Row],[NOME CIENTIFICO]])</f>
        <v>39.470425886790046</v>
      </c>
      <c r="U48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11" s="87" t="str">
        <f>IF(CENSO[[#This Row],[DAP (cm)]]&lt;CENSO[[#This Row],[DMCE (cm)]],"DAP &lt; DMCE","DAP ≥ DMCE")</f>
        <v>DAP ≥ DMCE</v>
      </c>
      <c r="W4811" s="87" t="str">
        <f>IF(CENSO[[#This Row],[DAP (cm)]]&gt;200, "Superior", "Inferior")</f>
        <v>Inferior</v>
      </c>
      <c r="X4811" s="87" t="str">
        <f>VLOOKUP(CENSO[[#This Row],[NOME COMUM]],ESPECIES[],4,FALSE)</f>
        <v>Não</v>
      </c>
      <c r="Y4811" s="87" t="str">
        <f>IF(IFERROR(VLOOKUP(CENSO[[#This Row],[NOME COMUM]],COMERCIAIS[],2, FALSE), "Não") &lt;&gt; "Não", "Sim", "Não")</f>
        <v>Sim</v>
      </c>
      <c r="Z4811" s="133">
        <f>CENSO[[#This Row],[g (m²)]]/SUM(AEEF[AEEF-UT])</f>
        <v>3.5643407482732108E-4</v>
      </c>
      <c r="AA4811" s="133">
        <f>CENSO[[#This Row],[v (m³)]]/SUM(AEEF[AEEF-UT])</f>
        <v>3.4930539333077461E-3</v>
      </c>
    </row>
    <row r="4812" spans="1:27" ht="14">
      <c r="A4812" s="86">
        <v>1</v>
      </c>
      <c r="B4812" s="86">
        <v>2</v>
      </c>
      <c r="C4812" s="63">
        <v>131</v>
      </c>
      <c r="D4812" s="63">
        <v>4812</v>
      </c>
      <c r="E4812" s="63" t="str">
        <f>VLOOKUP(CENSO[[#This Row],[NOME COMUM]],ESPECIES[],2,FALSE)</f>
        <v>Enterolobium contortisiliquum (Vell.) Morong</v>
      </c>
      <c r="F4812" s="64" t="s">
        <v>45</v>
      </c>
      <c r="G4812" s="64">
        <v>287</v>
      </c>
      <c r="H4812" s="97">
        <f>CENSO[[#This Row],[CAP (cm)]]/PI()</f>
        <v>91.35493733474793</v>
      </c>
      <c r="I4812" s="64">
        <v>20</v>
      </c>
      <c r="J4812" s="96">
        <f>(PI()*(CENSO[[#This Row],[DAP (cm)]]^2))/40000</f>
        <v>0.65547167537681639</v>
      </c>
      <c r="K4812" s="96">
        <f>CENSO[[#This Row],[g (m²)]]*CENSO[[#This Row],[H (m)]]*0.7</f>
        <v>9.1766034552754281</v>
      </c>
      <c r="L4812" s="64">
        <v>2</v>
      </c>
      <c r="M4812" s="65">
        <v>367061.5</v>
      </c>
      <c r="N4812" s="87">
        <v>9702384.4000000004</v>
      </c>
      <c r="O4812" s="87" t="s">
        <v>1228</v>
      </c>
      <c r="P4812" s="87" t="str">
        <f>VLOOKUP(CENSO[[#This Row],[DAP (cm)]],CD[],2,TRUE)</f>
        <v>TORA</v>
      </c>
      <c r="Q4812" s="87" t="str">
        <f>VLOOKUP(CENSO[[#This Row],[DAP (cm)]],DD[],2,TRUE)</f>
        <v>90├ 100</v>
      </c>
      <c r="R4812" s="87" t="str" cm="1">
        <f t="array" ref="R4812">INDEX(_xlfn.TEXTSPLIT(CENSO[[#This Row],[NOME CIENTIFICO]]," "),1)</f>
        <v>Enterolobium</v>
      </c>
      <c r="S4812" s="98" t="s">
        <v>1004</v>
      </c>
      <c r="T4812" s="87">
        <f>_xlfn.MINIFS(CENSO[DAP (cm)],CENSO[NOME CIENTIFICO],CENSO[[#This Row],[NOME CIENTIFICO]])</f>
        <v>42.971834634811742</v>
      </c>
      <c r="U48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4812" s="87" t="str">
        <f>IF(CENSO[[#This Row],[DAP (cm)]]&lt;CENSO[[#This Row],[DMCE (cm)]],"DAP &lt; DMCE","DAP ≥ DMCE")</f>
        <v>DAP ≥ DMCE</v>
      </c>
      <c r="W4812" s="87" t="str">
        <f>IF(CENSO[[#This Row],[DAP (cm)]]&gt;200, "Superior", "Inferior")</f>
        <v>Inferior</v>
      </c>
      <c r="X4812" s="87" t="str">
        <f>VLOOKUP(CENSO[[#This Row],[NOME COMUM]],ESPECIES[],4,FALSE)</f>
        <v>Não</v>
      </c>
      <c r="Y4812" s="87" t="str">
        <f>IF(IFERROR(VLOOKUP(CENSO[[#This Row],[NOME COMUM]],COMERCIAIS[],2, FALSE), "Não") &lt;&gt; "Não", "Sim", "Não")</f>
        <v>Sim</v>
      </c>
      <c r="Z4812" s="133">
        <f>CENSO[[#This Row],[g (m²)]]/SUM(AEEF[AEEF-UT])</f>
        <v>1.1468405589629533E-3</v>
      </c>
      <c r="AA4812" s="133">
        <f>CENSO[[#This Row],[v (m³)]]/SUM(AEEF[AEEF-UT])</f>
        <v>1.6055767825481342E-2</v>
      </c>
    </row>
    <row r="4813" spans="1:27" ht="14">
      <c r="A4813" s="86">
        <v>1</v>
      </c>
      <c r="B4813" s="86">
        <v>2</v>
      </c>
      <c r="C4813" s="63">
        <v>131</v>
      </c>
      <c r="D4813" s="63">
        <v>4813</v>
      </c>
      <c r="E4813" s="63" t="str">
        <f>VLOOKUP(CENSO[[#This Row],[NOME COMUM]],ESPECIES[],2,FALSE)</f>
        <v>Bagassa guianensis Aubl.</v>
      </c>
      <c r="F4813" s="64" t="s">
        <v>29</v>
      </c>
      <c r="G4813" s="64">
        <v>184</v>
      </c>
      <c r="H4813" s="97">
        <f>CENSO[[#This Row],[CAP (cm)]]/PI()</f>
        <v>58.569019057817485</v>
      </c>
      <c r="I4813" s="64">
        <v>16</v>
      </c>
      <c r="J4813" s="96">
        <f>(PI()*(CENSO[[#This Row],[DAP (cm)]]^2))/40000</f>
        <v>0.26941748766596041</v>
      </c>
      <c r="K4813" s="96">
        <f>CENSO[[#This Row],[g (m²)]]*CENSO[[#This Row],[H (m)]]*0.7</f>
        <v>3.0174758618587565</v>
      </c>
      <c r="L4813" s="64">
        <v>1</v>
      </c>
      <c r="M4813" s="65">
        <v>367067.799999999</v>
      </c>
      <c r="N4813" s="87">
        <v>9702381.4000000004</v>
      </c>
      <c r="O4813" s="98" t="s">
        <v>1225</v>
      </c>
      <c r="P4813" s="87" t="str">
        <f>VLOOKUP(CENSO[[#This Row],[DAP (cm)]],CD[],2,TRUE)</f>
        <v>TORA</v>
      </c>
      <c r="Q4813" s="87" t="str">
        <f>VLOOKUP(CENSO[[#This Row],[DAP (cm)]],DD[],2,TRUE)</f>
        <v>50├ 60</v>
      </c>
      <c r="R4813" s="87" t="str" cm="1">
        <f t="array" ref="R4813">INDEX(_xlfn.TEXTSPLIT(CENSO[[#This Row],[NOME CIENTIFICO]]," "),1)</f>
        <v>Bagassa</v>
      </c>
      <c r="S4813" s="98" t="s">
        <v>1004</v>
      </c>
      <c r="T4813" s="87">
        <f>_xlfn.MINIFS(CENSO[DAP (cm)],CENSO[NOME CIENTIFICO],CENSO[[#This Row],[NOME CIENTIFICO]])</f>
        <v>58.569019057817485</v>
      </c>
      <c r="U48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68.569019057817485</v>
      </c>
      <c r="V4813" s="87" t="str">
        <f>IF(CENSO[[#This Row],[DAP (cm)]]&lt;CENSO[[#This Row],[DMCE (cm)]],"DAP &lt; DMCE","DAP ≥ DMCE")</f>
        <v>DAP &lt; DMCE</v>
      </c>
      <c r="W4813" s="87" t="str">
        <f>IF(CENSO[[#This Row],[DAP (cm)]]&gt;200, "Superior", "Inferior")</f>
        <v>Inferior</v>
      </c>
      <c r="X4813" s="87" t="str">
        <f>VLOOKUP(CENSO[[#This Row],[NOME COMUM]],ESPECIES[],4,FALSE)</f>
        <v>Não</v>
      </c>
      <c r="Y4813" s="87" t="str">
        <f>IF(IFERROR(VLOOKUP(CENSO[[#This Row],[NOME COMUM]],COMERCIAIS[],2, FALSE), "Não") &lt;&gt; "Não", "Sim", "Não")</f>
        <v>Não</v>
      </c>
      <c r="Z4813" s="133">
        <f>CENSO[[#This Row],[g (m²)]]/SUM(AEEF[AEEF-UT])</f>
        <v>4.7138406395913198E-4</v>
      </c>
      <c r="AA4813" s="133">
        <f>CENSO[[#This Row],[v (m³)]]/SUM(AEEF[AEEF-UT])</f>
        <v>5.2795015163422778E-3</v>
      </c>
    </row>
    <row r="4814" spans="1:27" ht="14">
      <c r="A4814" s="86">
        <v>1</v>
      </c>
      <c r="B4814" s="86">
        <v>2</v>
      </c>
      <c r="C4814" s="63">
        <v>131</v>
      </c>
      <c r="D4814" s="63">
        <v>4814</v>
      </c>
      <c r="E4814" s="63" t="str">
        <f>VLOOKUP(CENSO[[#This Row],[NOME COMUM]],ESPECIES[],2,FALSE)</f>
        <v>Piptadenia suaveolens Miq.</v>
      </c>
      <c r="F4814" s="64" t="s">
        <v>22</v>
      </c>
      <c r="G4814" s="64">
        <v>208</v>
      </c>
      <c r="H4814" s="97">
        <f>CENSO[[#This Row],[CAP (cm)]]/PI()</f>
        <v>66.208456326228458</v>
      </c>
      <c r="I4814" s="64">
        <v>16</v>
      </c>
      <c r="J4814" s="96">
        <f>(PI()*(CENSO[[#This Row],[DAP (cm)]]^2))/40000</f>
        <v>0.34428397289638796</v>
      </c>
      <c r="K4814" s="96">
        <f>CENSO[[#This Row],[g (m²)]]*CENSO[[#This Row],[H (m)]]*0.7</f>
        <v>3.8559804964395448</v>
      </c>
      <c r="L4814" s="64">
        <v>1</v>
      </c>
      <c r="M4814" s="65">
        <v>367070</v>
      </c>
      <c r="N4814" s="87">
        <v>9702374.8000000007</v>
      </c>
      <c r="O4814" s="87" t="s">
        <v>1228</v>
      </c>
      <c r="P4814" s="87" t="str">
        <f>VLOOKUP(CENSO[[#This Row],[DAP (cm)]],CD[],2,TRUE)</f>
        <v>TORA</v>
      </c>
      <c r="Q4814" s="87" t="str">
        <f>VLOOKUP(CENSO[[#This Row],[DAP (cm)]],DD[],2,TRUE)</f>
        <v>60├ 70</v>
      </c>
      <c r="R4814" s="87" t="str" cm="1">
        <f t="array" ref="R4814">INDEX(_xlfn.TEXTSPLIT(CENSO[[#This Row],[NOME CIENTIFICO]]," "),1)</f>
        <v>Piptadenia</v>
      </c>
      <c r="S4814" s="98" t="s">
        <v>1004</v>
      </c>
      <c r="T4814" s="87">
        <f>_xlfn.MINIFS(CENSO[DAP (cm)],CENSO[NOME CIENTIFICO],CENSO[[#This Row],[NOME CIENTIFICO]])</f>
        <v>39.788735772973837</v>
      </c>
      <c r="U48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14" s="87" t="str">
        <f>IF(CENSO[[#This Row],[DAP (cm)]]&lt;CENSO[[#This Row],[DMCE (cm)]],"DAP &lt; DMCE","DAP ≥ DMCE")</f>
        <v>DAP ≥ DMCE</v>
      </c>
      <c r="W4814" s="87" t="str">
        <f>IF(CENSO[[#This Row],[DAP (cm)]]&gt;200, "Superior", "Inferior")</f>
        <v>Inferior</v>
      </c>
      <c r="X4814" s="87" t="str">
        <f>VLOOKUP(CENSO[[#This Row],[NOME COMUM]],ESPECIES[],4,FALSE)</f>
        <v>Não</v>
      </c>
      <c r="Y4814" s="87" t="str">
        <f>IF(IFERROR(VLOOKUP(CENSO[[#This Row],[NOME COMUM]],COMERCIAIS[],2, FALSE), "Não") &lt;&gt; "Não", "Sim", "Não")</f>
        <v>Sim</v>
      </c>
      <c r="Z4814" s="133">
        <f>CENSO[[#This Row],[g (m²)]]/SUM(AEEF[AEEF-UT])</f>
        <v>6.023735864581724E-4</v>
      </c>
      <c r="AA4814" s="133">
        <f>CENSO[[#This Row],[v (m³)]]/SUM(AEEF[AEEF-UT])</f>
        <v>6.7465841683315301E-3</v>
      </c>
    </row>
    <row r="4815" spans="1:27" ht="14">
      <c r="A4815" s="86">
        <v>1</v>
      </c>
      <c r="B4815" s="86">
        <v>2</v>
      </c>
      <c r="C4815" s="63">
        <v>131</v>
      </c>
      <c r="D4815" s="63">
        <v>4815</v>
      </c>
      <c r="E4815" s="63" t="str">
        <f>VLOOKUP(CENSO[[#This Row],[NOME COMUM]],ESPECIES[],2,FALSE)</f>
        <v>Goupia glabra Aubl.</v>
      </c>
      <c r="F4815" s="64" t="s">
        <v>34</v>
      </c>
      <c r="G4815" s="64">
        <v>235</v>
      </c>
      <c r="H4815" s="97">
        <f>CENSO[[#This Row],[CAP (cm)]]/PI()</f>
        <v>74.802823253190809</v>
      </c>
      <c r="I4815" s="64">
        <v>16</v>
      </c>
      <c r="J4815" s="96">
        <f>(PI()*(CENSO[[#This Row],[DAP (cm)]]^2))/40000</f>
        <v>0.43946658661249605</v>
      </c>
      <c r="K4815" s="96">
        <f>CENSO[[#This Row],[g (m²)]]*CENSO[[#This Row],[H (m)]]*0.7</f>
        <v>4.922025770059955</v>
      </c>
      <c r="L4815" s="64">
        <v>1</v>
      </c>
      <c r="M4815" s="65">
        <v>367074.59999999899</v>
      </c>
      <c r="N4815" s="87">
        <v>9702372.6999999899</v>
      </c>
      <c r="O4815" s="87" t="s">
        <v>1228</v>
      </c>
      <c r="P4815" s="87" t="str">
        <f>VLOOKUP(CENSO[[#This Row],[DAP (cm)]],CD[],2,TRUE)</f>
        <v>TORA</v>
      </c>
      <c r="Q4815" s="87" t="str">
        <f>VLOOKUP(CENSO[[#This Row],[DAP (cm)]],DD[],2,TRUE)</f>
        <v>70├ 80</v>
      </c>
      <c r="R4815" s="87" t="str" cm="1">
        <f t="array" ref="R4815">INDEX(_xlfn.TEXTSPLIT(CENSO[[#This Row],[NOME CIENTIFICO]]," "),1)</f>
        <v>Goupia</v>
      </c>
      <c r="S4815" s="98" t="s">
        <v>1004</v>
      </c>
      <c r="T4815" s="87">
        <f>_xlfn.MINIFS(CENSO[DAP (cm)],CENSO[NOME CIENTIFICO],CENSO[[#This Row],[NOME CIENTIFICO]])</f>
        <v>40.107045659157627</v>
      </c>
      <c r="U48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815" s="87" t="str">
        <f>IF(CENSO[[#This Row],[DAP (cm)]]&lt;CENSO[[#This Row],[DMCE (cm)]],"DAP &lt; DMCE","DAP ≥ DMCE")</f>
        <v>DAP ≥ DMCE</v>
      </c>
      <c r="W4815" s="87" t="str">
        <f>IF(CENSO[[#This Row],[DAP (cm)]]&gt;200, "Superior", "Inferior")</f>
        <v>Inferior</v>
      </c>
      <c r="X4815" s="87" t="str">
        <f>VLOOKUP(CENSO[[#This Row],[NOME COMUM]],ESPECIES[],4,FALSE)</f>
        <v>Não</v>
      </c>
      <c r="Y4815" s="87" t="str">
        <f>IF(IFERROR(VLOOKUP(CENSO[[#This Row],[NOME COMUM]],COMERCIAIS[],2, FALSE), "Não") &lt;&gt; "Não", "Sim", "Não")</f>
        <v>Sim</v>
      </c>
      <c r="Z4815" s="133">
        <f>CENSO[[#This Row],[g (m²)]]/SUM(AEEF[AEEF-UT])</f>
        <v>7.6890905399760946E-4</v>
      </c>
      <c r="AA4815" s="133">
        <f>CENSO[[#This Row],[v (m³)]]/SUM(AEEF[AEEF-UT])</f>
        <v>8.6117814047732243E-3</v>
      </c>
    </row>
    <row r="4816" spans="1:27" ht="14">
      <c r="A4816" s="86">
        <v>1</v>
      </c>
      <c r="B4816" s="86">
        <v>2</v>
      </c>
      <c r="C4816" s="63">
        <v>131</v>
      </c>
      <c r="D4816" s="63">
        <v>4816</v>
      </c>
      <c r="E4816" s="63" t="str">
        <f>VLOOKUP(CENSO[[#This Row],[NOME COMUM]],ESPECIES[],2,FALSE)</f>
        <v>Copaifera guianensis Desf.</v>
      </c>
      <c r="F4816" s="64" t="s">
        <v>7</v>
      </c>
      <c r="G4816" s="64">
        <v>287</v>
      </c>
      <c r="H4816" s="97">
        <f>CENSO[[#This Row],[CAP (cm)]]/PI()</f>
        <v>91.35493733474793</v>
      </c>
      <c r="I4816" s="64">
        <v>22</v>
      </c>
      <c r="J4816" s="96">
        <f>(PI()*(CENSO[[#This Row],[DAP (cm)]]^2))/40000</f>
        <v>0.65547167537681639</v>
      </c>
      <c r="K4816" s="96">
        <f>CENSO[[#This Row],[g (m²)]]*CENSO[[#This Row],[H (m)]]*0.7</f>
        <v>10.094263800802972</v>
      </c>
      <c r="L4816" s="64">
        <v>1</v>
      </c>
      <c r="M4816" s="65">
        <v>367072.299999999</v>
      </c>
      <c r="N4816" s="87">
        <v>9702368.1999999899</v>
      </c>
      <c r="O4816" s="87" t="s">
        <v>1227</v>
      </c>
      <c r="P4816" s="87" t="str">
        <f>VLOOKUP(CENSO[[#This Row],[DAP (cm)]],CD[],2,TRUE)</f>
        <v>TORA</v>
      </c>
      <c r="Q4816" s="87" t="str">
        <f>VLOOKUP(CENSO[[#This Row],[DAP (cm)]],DD[],2,TRUE)</f>
        <v>90├ 100</v>
      </c>
      <c r="R4816" s="87" t="str" cm="1">
        <f t="array" ref="R4816">INDEX(_xlfn.TEXTSPLIT(CENSO[[#This Row],[NOME CIENTIFICO]]," "),1)</f>
        <v>Copaifera</v>
      </c>
      <c r="S4816" s="98" t="s">
        <v>1004</v>
      </c>
      <c r="T4816" s="87">
        <f>_xlfn.MINIFS(CENSO[DAP (cm)],CENSO[NOME CIENTIFICO],CENSO[[#This Row],[NOME CIENTIFICO]])</f>
        <v>51.884511447957884</v>
      </c>
      <c r="U48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61.884511447957884</v>
      </c>
      <c r="V4816" s="87" t="str">
        <f>IF(CENSO[[#This Row],[DAP (cm)]]&lt;CENSO[[#This Row],[DMCE (cm)]],"DAP &lt; DMCE","DAP ≥ DMCE")</f>
        <v>DAP ≥ DMCE</v>
      </c>
      <c r="W4816" s="87" t="str">
        <f>IF(CENSO[[#This Row],[DAP (cm)]]&gt;200, "Superior", "Inferior")</f>
        <v>Inferior</v>
      </c>
      <c r="X4816" s="87" t="str">
        <f>VLOOKUP(CENSO[[#This Row],[NOME COMUM]],ESPECIES[],4,FALSE)</f>
        <v>Não</v>
      </c>
      <c r="Y4816" s="87" t="str">
        <f>IF(IFERROR(VLOOKUP(CENSO[[#This Row],[NOME COMUM]],COMERCIAIS[],2, FALSE), "Não") &lt;&gt; "Não", "Sim", "Não")</f>
        <v>Não</v>
      </c>
      <c r="Z4816" s="133">
        <f>CENSO[[#This Row],[g (m²)]]/SUM(AEEF[AEEF-UT])</f>
        <v>1.1468405589629533E-3</v>
      </c>
      <c r="AA4816" s="133">
        <f>CENSO[[#This Row],[v (m³)]]/SUM(AEEF[AEEF-UT])</f>
        <v>1.766134460802948E-2</v>
      </c>
    </row>
    <row r="4817" spans="1:27" ht="14">
      <c r="A4817" s="86">
        <v>1</v>
      </c>
      <c r="B4817" s="86">
        <v>2</v>
      </c>
      <c r="C4817" s="63">
        <v>131</v>
      </c>
      <c r="D4817" s="63">
        <v>4817</v>
      </c>
      <c r="E4817" s="63" t="str">
        <f>VLOOKUP(CENSO[[#This Row],[NOME COMUM]],ESPECIES[],2,FALSE)</f>
        <v>Caryocar villosum (Aubl.) Pers.</v>
      </c>
      <c r="F4817" s="64" t="s">
        <v>33</v>
      </c>
      <c r="G4817" s="64">
        <v>430</v>
      </c>
      <c r="H4817" s="97">
        <f>CENSO[[#This Row],[CAP (cm)]]/PI()</f>
        <v>136.87325105903</v>
      </c>
      <c r="I4817" s="64">
        <v>22</v>
      </c>
      <c r="J4817" s="96">
        <f>(PI()*(CENSO[[#This Row],[DAP (cm)]]^2))/40000</f>
        <v>1.4713874488845726</v>
      </c>
      <c r="K4817" s="96">
        <f>CENSO[[#This Row],[g (m²)]]*CENSO[[#This Row],[H (m)]]*0.7</f>
        <v>22.659366712822418</v>
      </c>
      <c r="L4817" s="64">
        <v>2</v>
      </c>
      <c r="M4817" s="65">
        <v>367067.59999999899</v>
      </c>
      <c r="N4817" s="87">
        <v>9702359.4000000004</v>
      </c>
      <c r="O4817" s="87" t="s">
        <v>1228</v>
      </c>
      <c r="P4817" s="87" t="str">
        <f>VLOOKUP(CENSO[[#This Row],[DAP (cm)]],CD[],2,TRUE)</f>
        <v>TORA</v>
      </c>
      <c r="Q4817" s="87" t="str">
        <f>VLOOKUP(CENSO[[#This Row],[DAP (cm)]],DD[],2,TRUE)</f>
        <v>130├ 140</v>
      </c>
      <c r="R4817" s="87" t="str" cm="1">
        <f t="array" ref="R4817">INDEX(_xlfn.TEXTSPLIT(CENSO[[#This Row],[NOME CIENTIFICO]]," "),1)</f>
        <v>Caryocar</v>
      </c>
      <c r="S4817" s="98" t="s">
        <v>1004</v>
      </c>
      <c r="T4817" s="87">
        <f>_xlfn.MINIFS(CENSO[DAP (cm)],CENSO[NOME CIENTIFICO],CENSO[[#This Row],[NOME CIENTIFICO]])</f>
        <v>41.38028520389279</v>
      </c>
      <c r="U48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817" s="87" t="str">
        <f>IF(CENSO[[#This Row],[DAP (cm)]]&lt;CENSO[[#This Row],[DMCE (cm)]],"DAP &lt; DMCE","DAP ≥ DMCE")</f>
        <v>DAP ≥ DMCE</v>
      </c>
      <c r="W4817" s="87" t="str">
        <f>IF(CENSO[[#This Row],[DAP (cm)]]&gt;200, "Superior", "Inferior")</f>
        <v>Inferior</v>
      </c>
      <c r="X4817" s="87" t="str">
        <f>VLOOKUP(CENSO[[#This Row],[NOME COMUM]],ESPECIES[],4,FALSE)</f>
        <v>Não</v>
      </c>
      <c r="Y4817" s="87" t="str">
        <f>IF(IFERROR(VLOOKUP(CENSO[[#This Row],[NOME COMUM]],COMERCIAIS[],2, FALSE), "Não") &lt;&gt; "Não", "Sim", "Não")</f>
        <v>Sim</v>
      </c>
      <c r="Z4817" s="133">
        <f>CENSO[[#This Row],[g (m²)]]/SUM(AEEF[AEEF-UT])</f>
        <v>2.574400798264518E-3</v>
      </c>
      <c r="AA4817" s="133">
        <f>CENSO[[#This Row],[v (m³)]]/SUM(AEEF[AEEF-UT])</f>
        <v>3.9645772293273575E-2</v>
      </c>
    </row>
    <row r="4818" spans="1:27" ht="14">
      <c r="A4818" s="86">
        <v>1</v>
      </c>
      <c r="B4818" s="86">
        <v>2</v>
      </c>
      <c r="C4818" s="63">
        <v>131</v>
      </c>
      <c r="D4818" s="63">
        <v>4818</v>
      </c>
      <c r="E4818" s="63" t="str">
        <f>VLOOKUP(CENSO[[#This Row],[NOME COMUM]],ESPECIES[],2,FALSE)</f>
        <v>Couratari guianensis Aubl.</v>
      </c>
      <c r="F4818" s="64" t="s">
        <v>6</v>
      </c>
      <c r="G4818" s="64">
        <v>200</v>
      </c>
      <c r="H4818" s="97">
        <f>CENSO[[#This Row],[CAP (cm)]]/PI()</f>
        <v>63.661977236758133</v>
      </c>
      <c r="I4818" s="64">
        <v>19</v>
      </c>
      <c r="J4818" s="96">
        <f>(PI()*(CENSO[[#This Row],[DAP (cm)]]^2))/40000</f>
        <v>0.31830988618379064</v>
      </c>
      <c r="K4818" s="96">
        <f>CENSO[[#This Row],[g (m²)]]*CENSO[[#This Row],[H (m)]]*0.7</f>
        <v>4.233521486244415</v>
      </c>
      <c r="L4818" s="64">
        <v>1</v>
      </c>
      <c r="M4818" s="65">
        <v>367067.799999999</v>
      </c>
      <c r="N4818" s="87">
        <v>9702340.3000000007</v>
      </c>
      <c r="O4818" s="87" t="s">
        <v>1228</v>
      </c>
      <c r="P4818" s="87" t="str">
        <f>VLOOKUP(CENSO[[#This Row],[DAP (cm)]],CD[],2,TRUE)</f>
        <v>TORA</v>
      </c>
      <c r="Q4818" s="87" t="str">
        <f>VLOOKUP(CENSO[[#This Row],[DAP (cm)]],DD[],2,TRUE)</f>
        <v>60├ 70</v>
      </c>
      <c r="R4818" s="87" t="str" cm="1">
        <f t="array" ref="R4818">INDEX(_xlfn.TEXTSPLIT(CENSO[[#This Row],[NOME CIENTIFICO]]," "),1)</f>
        <v>Couratari</v>
      </c>
      <c r="S4818" s="98" t="s">
        <v>1004</v>
      </c>
      <c r="T4818" s="87">
        <f>_xlfn.MINIFS(CENSO[DAP (cm)],CENSO[NOME CIENTIFICO],CENSO[[#This Row],[NOME CIENTIFICO]])</f>
        <v>38.833806114422465</v>
      </c>
      <c r="U48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18" s="87" t="str">
        <f>IF(CENSO[[#This Row],[DAP (cm)]]&lt;CENSO[[#This Row],[DMCE (cm)]],"DAP &lt; DMCE","DAP ≥ DMCE")</f>
        <v>DAP ≥ DMCE</v>
      </c>
      <c r="W4818" s="87" t="str">
        <f>IF(CENSO[[#This Row],[DAP (cm)]]&gt;200, "Superior", "Inferior")</f>
        <v>Inferior</v>
      </c>
      <c r="X4818" s="87" t="str">
        <f>VLOOKUP(CENSO[[#This Row],[NOME COMUM]],ESPECIES[],4,FALSE)</f>
        <v>Não</v>
      </c>
      <c r="Y4818" s="87" t="str">
        <f>IF(IFERROR(VLOOKUP(CENSO[[#This Row],[NOME COMUM]],COMERCIAIS[],2, FALSE), "Não") &lt;&gt; "Não", "Sim", "Não")</f>
        <v>Sim</v>
      </c>
      <c r="Z4818" s="133">
        <f>CENSO[[#This Row],[g (m²)]]/SUM(AEEF[AEEF-UT])</f>
        <v>5.5692824191768894E-4</v>
      </c>
      <c r="AA4818" s="133">
        <f>CENSO[[#This Row],[v (m³)]]/SUM(AEEF[AEEF-UT])</f>
        <v>7.4071456175052626E-3</v>
      </c>
    </row>
    <row r="4819" spans="1:27" ht="14">
      <c r="A4819" s="86">
        <v>1</v>
      </c>
      <c r="B4819" s="86">
        <v>2</v>
      </c>
      <c r="C4819" s="63">
        <v>131</v>
      </c>
      <c r="D4819" s="63">
        <v>4819</v>
      </c>
      <c r="E4819" s="63" t="str">
        <f>VLOOKUP(CENSO[[#This Row],[NOME COMUM]],ESPECIES[],2,FALSE)</f>
        <v>Piptadenia suaveolens Miq.</v>
      </c>
      <c r="F4819" s="64" t="s">
        <v>22</v>
      </c>
      <c r="G4819" s="64">
        <v>293</v>
      </c>
      <c r="H4819" s="97">
        <f>CENSO[[#This Row],[CAP (cm)]]/PI()</f>
        <v>93.264796651850673</v>
      </c>
      <c r="I4819" s="64">
        <v>18</v>
      </c>
      <c r="J4819" s="96">
        <f>(PI()*(CENSO[[#This Row],[DAP (cm)]]^2))/40000</f>
        <v>0.68316463547480621</v>
      </c>
      <c r="K4819" s="96">
        <f>CENSO[[#This Row],[g (m²)]]*CENSO[[#This Row],[H (m)]]*0.7</f>
        <v>8.6078744069825586</v>
      </c>
      <c r="L4819" s="64">
        <v>2</v>
      </c>
      <c r="M4819" s="65">
        <v>367051</v>
      </c>
      <c r="N4819" s="87">
        <v>9702323</v>
      </c>
      <c r="O4819" s="87" t="s">
        <v>1228</v>
      </c>
      <c r="P4819" s="87" t="str">
        <f>VLOOKUP(CENSO[[#This Row],[DAP (cm)]],CD[],2,TRUE)</f>
        <v>TORA</v>
      </c>
      <c r="Q4819" s="87" t="str">
        <f>VLOOKUP(CENSO[[#This Row],[DAP (cm)]],DD[],2,TRUE)</f>
        <v>90├ 100</v>
      </c>
      <c r="R4819" s="87" t="str" cm="1">
        <f t="array" ref="R4819">INDEX(_xlfn.TEXTSPLIT(CENSO[[#This Row],[NOME CIENTIFICO]]," "),1)</f>
        <v>Piptadenia</v>
      </c>
      <c r="S4819" s="98" t="s">
        <v>1004</v>
      </c>
      <c r="T4819" s="87">
        <f>_xlfn.MINIFS(CENSO[DAP (cm)],CENSO[NOME CIENTIFICO],CENSO[[#This Row],[NOME CIENTIFICO]])</f>
        <v>39.788735772973837</v>
      </c>
      <c r="U48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19" s="87" t="str">
        <f>IF(CENSO[[#This Row],[DAP (cm)]]&lt;CENSO[[#This Row],[DMCE (cm)]],"DAP &lt; DMCE","DAP ≥ DMCE")</f>
        <v>DAP ≥ DMCE</v>
      </c>
      <c r="W4819" s="87" t="str">
        <f>IF(CENSO[[#This Row],[DAP (cm)]]&gt;200, "Superior", "Inferior")</f>
        <v>Inferior</v>
      </c>
      <c r="X4819" s="87" t="str">
        <f>VLOOKUP(CENSO[[#This Row],[NOME COMUM]],ESPECIES[],4,FALSE)</f>
        <v>Não</v>
      </c>
      <c r="Y4819" s="87" t="str">
        <f>IF(IFERROR(VLOOKUP(CENSO[[#This Row],[NOME COMUM]],COMERCIAIS[],2, FALSE), "Não") &lt;&gt; "Não", "Sim", "Não")</f>
        <v>Sim</v>
      </c>
      <c r="Z4819" s="133">
        <f>CENSO[[#This Row],[g (m²)]]/SUM(AEEF[AEEF-UT])</f>
        <v>1.1952933160097922E-3</v>
      </c>
      <c r="AA4819" s="133">
        <f>CENSO[[#This Row],[v (m³)]]/SUM(AEEF[AEEF-UT])</f>
        <v>1.5060695781723383E-2</v>
      </c>
    </row>
    <row r="4820" spans="1:27" ht="14">
      <c r="A4820" s="86">
        <v>1</v>
      </c>
      <c r="B4820" s="86">
        <v>2</v>
      </c>
      <c r="C4820" s="63">
        <v>131</v>
      </c>
      <c r="D4820" s="63">
        <v>4820</v>
      </c>
      <c r="E4820" s="63" t="str">
        <f>VLOOKUP(CENSO[[#This Row],[NOME COMUM]],ESPECIES[],2,FALSE)</f>
        <v>Apuleia leiocarpa (Vogel) J.F.Macbr.</v>
      </c>
      <c r="F4820" s="64" t="s">
        <v>51</v>
      </c>
      <c r="G4820" s="64">
        <v>330</v>
      </c>
      <c r="H4820" s="97">
        <f>CENSO[[#This Row],[CAP (cm)]]/PI()</f>
        <v>105.04226244065093</v>
      </c>
      <c r="I4820" s="64">
        <v>20</v>
      </c>
      <c r="J4820" s="96">
        <f>(PI()*(CENSO[[#This Row],[DAP (cm)]]^2))/40000</f>
        <v>0.86659866513537021</v>
      </c>
      <c r="K4820" s="96">
        <f>CENSO[[#This Row],[g (m²)]]*CENSO[[#This Row],[H (m)]]*0.7</f>
        <v>12.132381311895182</v>
      </c>
      <c r="L4820" s="64">
        <v>1</v>
      </c>
      <c r="M4820" s="65">
        <v>366989.2</v>
      </c>
      <c r="N4820" s="87">
        <v>9702219.5999999903</v>
      </c>
      <c r="O4820" s="87" t="s">
        <v>1228</v>
      </c>
      <c r="P4820" s="87" t="str">
        <f>VLOOKUP(CENSO[[#This Row],[DAP (cm)]],CD[],2,TRUE)</f>
        <v>TORA</v>
      </c>
      <c r="Q4820" s="87" t="str">
        <f>VLOOKUP(CENSO[[#This Row],[DAP (cm)]],DD[],2,TRUE)</f>
        <v>100├ 110</v>
      </c>
      <c r="R4820" s="87" t="str" cm="1">
        <f t="array" ref="R4820">INDEX(_xlfn.TEXTSPLIT(CENSO[[#This Row],[NOME CIENTIFICO]]," "),1)</f>
        <v>Apuleia</v>
      </c>
      <c r="S4820" s="98" t="s">
        <v>1004</v>
      </c>
      <c r="T4820" s="87">
        <f>_xlfn.MINIFS(CENSO[DAP (cm)],CENSO[NOME CIENTIFICO],CENSO[[#This Row],[NOME CIENTIFICO]])</f>
        <v>39.788735772973837</v>
      </c>
      <c r="U48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20" s="87" t="str">
        <f>IF(CENSO[[#This Row],[DAP (cm)]]&lt;CENSO[[#This Row],[DMCE (cm)]],"DAP &lt; DMCE","DAP ≥ DMCE")</f>
        <v>DAP ≥ DMCE</v>
      </c>
      <c r="W4820" s="87" t="str">
        <f>IF(CENSO[[#This Row],[DAP (cm)]]&gt;200, "Superior", "Inferior")</f>
        <v>Inferior</v>
      </c>
      <c r="X4820" s="87" t="str">
        <f>VLOOKUP(CENSO[[#This Row],[NOME COMUM]],ESPECIES[],4,FALSE)</f>
        <v>Não</v>
      </c>
      <c r="Y4820" s="87" t="str">
        <f>IF(IFERROR(VLOOKUP(CENSO[[#This Row],[NOME COMUM]],COMERCIAIS[],2, FALSE), "Não") &lt;&gt; "Não", "Sim", "Não")</f>
        <v>Sim</v>
      </c>
      <c r="Z4820" s="133">
        <f>CENSO[[#This Row],[g (m²)]]/SUM(AEEF[AEEF-UT])</f>
        <v>1.5162371386209085E-3</v>
      </c>
      <c r="AA4820" s="133">
        <f>CENSO[[#This Row],[v (m³)]]/SUM(AEEF[AEEF-UT])</f>
        <v>2.122731994069272E-2</v>
      </c>
    </row>
    <row r="4821" spans="1:27" ht="14">
      <c r="A4821" s="86">
        <v>1</v>
      </c>
      <c r="B4821" s="86">
        <v>2</v>
      </c>
      <c r="C4821" s="63">
        <v>132</v>
      </c>
      <c r="D4821" s="63">
        <v>4821</v>
      </c>
      <c r="E4821" s="63" t="str">
        <f>VLOOKUP(CENSO[[#This Row],[NOME COMUM]],ESPECIES[],2,FALSE)</f>
        <v>Pouteria sp.</v>
      </c>
      <c r="F4821" s="64" t="s">
        <v>83</v>
      </c>
      <c r="G4821" s="64">
        <v>202</v>
      </c>
      <c r="H4821" s="97">
        <f>CENSO[[#This Row],[CAP (cm)]]/PI()</f>
        <v>64.298597009125714</v>
      </c>
      <c r="I4821" s="64">
        <v>12</v>
      </c>
      <c r="J4821" s="96">
        <f>(PI()*(CENSO[[#This Row],[DAP (cm)]]^2))/40000</f>
        <v>0.3247079148960848</v>
      </c>
      <c r="K4821" s="96">
        <f>CENSO[[#This Row],[g (m²)]]*CENSO[[#This Row],[H (m)]]*0.7</f>
        <v>2.7275464851271125</v>
      </c>
      <c r="L4821" s="64">
        <v>1</v>
      </c>
      <c r="M4821" s="65">
        <v>367041.9</v>
      </c>
      <c r="N4821" s="87">
        <v>9702255.1999999899</v>
      </c>
      <c r="O4821" s="87" t="s">
        <v>1227</v>
      </c>
      <c r="P4821" s="87" t="str">
        <f>VLOOKUP(CENSO[[#This Row],[DAP (cm)]],CD[],2,TRUE)</f>
        <v>TORA</v>
      </c>
      <c r="Q4821" s="87" t="str">
        <f>VLOOKUP(CENSO[[#This Row],[DAP (cm)]],DD[],2,TRUE)</f>
        <v>60├ 70</v>
      </c>
      <c r="R4821" s="87" t="str" cm="1">
        <f t="array" ref="R4821">INDEX(_xlfn.TEXTSPLIT(CENSO[[#This Row],[NOME CIENTIFICO]]," "),1)</f>
        <v>Pouteria</v>
      </c>
      <c r="S4821" s="98" t="s">
        <v>1004</v>
      </c>
      <c r="T4821" s="87">
        <f>_xlfn.MINIFS(CENSO[DAP (cm)],CENSO[NOME CIENTIFICO],CENSO[[#This Row],[NOME CIENTIFICO]])</f>
        <v>39.788735772973837</v>
      </c>
      <c r="U48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21" s="87" t="str">
        <f>IF(CENSO[[#This Row],[DAP (cm)]]&lt;CENSO[[#This Row],[DMCE (cm)]],"DAP &lt; DMCE","DAP ≥ DMCE")</f>
        <v>DAP ≥ DMCE</v>
      </c>
      <c r="W4821" s="87" t="str">
        <f>IF(CENSO[[#This Row],[DAP (cm)]]&gt;200, "Superior", "Inferior")</f>
        <v>Inferior</v>
      </c>
      <c r="X4821" s="87" t="str">
        <f>VLOOKUP(CENSO[[#This Row],[NOME COMUM]],ESPECIES[],4,FALSE)</f>
        <v>Não</v>
      </c>
      <c r="Y4821" s="87" t="str">
        <f>IF(IFERROR(VLOOKUP(CENSO[[#This Row],[NOME COMUM]],COMERCIAIS[],2, FALSE), "Não") &lt;&gt; "Não", "Sim", "Não")</f>
        <v>Não</v>
      </c>
      <c r="Z4821" s="133">
        <f>CENSO[[#This Row],[g (m²)]]/SUM(AEEF[AEEF-UT])</f>
        <v>5.681224995802345E-4</v>
      </c>
      <c r="AA4821" s="133">
        <f>CENSO[[#This Row],[v (m³)]]/SUM(AEEF[AEEF-UT])</f>
        <v>4.7722289964739701E-3</v>
      </c>
    </row>
    <row r="4822" spans="1:27" ht="14">
      <c r="A4822" s="86">
        <v>1</v>
      </c>
      <c r="B4822" s="86">
        <v>2</v>
      </c>
      <c r="C4822" s="63">
        <v>132</v>
      </c>
      <c r="D4822" s="63">
        <v>4822</v>
      </c>
      <c r="E4822" s="63" t="str">
        <f>VLOOKUP(CENSO[[#This Row],[NOME COMUM]],ESPECIES[],2,FALSE)</f>
        <v>Ocotea cymbarum Kunth</v>
      </c>
      <c r="F4822" s="64" t="s">
        <v>11</v>
      </c>
      <c r="G4822" s="64">
        <v>150</v>
      </c>
      <c r="H4822" s="97">
        <f>CENSO[[#This Row],[CAP (cm)]]/PI()</f>
        <v>47.7464829275686</v>
      </c>
      <c r="I4822" s="64">
        <v>13</v>
      </c>
      <c r="J4822" s="96">
        <f>(PI()*(CENSO[[#This Row],[DAP (cm)]]^2))/40000</f>
        <v>0.17904931097838223</v>
      </c>
      <c r="K4822" s="96">
        <f>CENSO[[#This Row],[g (m²)]]*CENSO[[#This Row],[H (m)]]*0.7</f>
        <v>1.6293487299032783</v>
      </c>
      <c r="L4822" s="64">
        <v>1</v>
      </c>
      <c r="M4822" s="65">
        <v>367044.9</v>
      </c>
      <c r="N4822" s="87">
        <v>9702273.3000000007</v>
      </c>
      <c r="O4822" s="98" t="s">
        <v>1225</v>
      </c>
      <c r="P4822" s="87" t="str">
        <f>VLOOKUP(CENSO[[#This Row],[DAP (cm)]],CD[],2,TRUE)</f>
        <v>TORETE</v>
      </c>
      <c r="Q4822" s="87" t="str">
        <f>VLOOKUP(CENSO[[#This Row],[DAP (cm)]],DD[],2,TRUE)</f>
        <v>40├ 50</v>
      </c>
      <c r="R4822" s="87" t="str" cm="1">
        <f t="array" ref="R4822">INDEX(_xlfn.TEXTSPLIT(CENSO[[#This Row],[NOME CIENTIFICO]]," "),1)</f>
        <v>Ocotea</v>
      </c>
      <c r="S4822" s="98" t="s">
        <v>1004</v>
      </c>
      <c r="T4822" s="87">
        <f>_xlfn.MINIFS(CENSO[DAP (cm)],CENSO[NOME CIENTIFICO],CENSO[[#This Row],[NOME CIENTIFICO]])</f>
        <v>39.470425886790046</v>
      </c>
      <c r="U48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22" s="87" t="str">
        <f>IF(CENSO[[#This Row],[DAP (cm)]]&lt;CENSO[[#This Row],[DMCE (cm)]],"DAP &lt; DMCE","DAP ≥ DMCE")</f>
        <v>DAP &lt; DMCE</v>
      </c>
      <c r="W4822" s="87" t="str">
        <f>IF(CENSO[[#This Row],[DAP (cm)]]&gt;200, "Superior", "Inferior")</f>
        <v>Inferior</v>
      </c>
      <c r="X4822" s="87" t="str">
        <f>VLOOKUP(CENSO[[#This Row],[NOME COMUM]],ESPECIES[],4,FALSE)</f>
        <v>Não</v>
      </c>
      <c r="Y4822" s="87" t="str">
        <f>IF(IFERROR(VLOOKUP(CENSO[[#This Row],[NOME COMUM]],COMERCIAIS[],2, FALSE), "Não") &lt;&gt; "Não", "Sim", "Não")</f>
        <v>Sim</v>
      </c>
      <c r="Z4822" s="133">
        <f>CENSO[[#This Row],[g (m²)]]/SUM(AEEF[AEEF-UT])</f>
        <v>3.1327213607870003E-4</v>
      </c>
      <c r="AA4822" s="133">
        <f>CENSO[[#This Row],[v (m³)]]/SUM(AEEF[AEEF-UT])</f>
        <v>2.8507764383161704E-3</v>
      </c>
    </row>
    <row r="4823" spans="1:27" ht="14">
      <c r="A4823" s="86">
        <v>1</v>
      </c>
      <c r="B4823" s="86">
        <v>2</v>
      </c>
      <c r="C4823" s="63">
        <v>132</v>
      </c>
      <c r="D4823" s="63">
        <v>4823</v>
      </c>
      <c r="E4823" s="63" t="str">
        <f>VLOOKUP(CENSO[[#This Row],[NOME COMUM]],ESPECIES[],2,FALSE)</f>
        <v>Bertholletia excelsa Humb. &amp; Bonpl.</v>
      </c>
      <c r="F4823" s="64" t="s">
        <v>37</v>
      </c>
      <c r="G4823" s="64">
        <v>223</v>
      </c>
      <c r="H4823" s="97">
        <f>CENSO[[#This Row],[CAP (cm)]]/PI()</f>
        <v>70.983104618985323</v>
      </c>
      <c r="I4823" s="64">
        <v>22</v>
      </c>
      <c r="J4823" s="96">
        <f>(PI()*(CENSO[[#This Row],[DAP (cm)]]^2))/40000</f>
        <v>0.39573080825084317</v>
      </c>
      <c r="K4823" s="96">
        <f>CENSO[[#This Row],[g (m²)]]*CENSO[[#This Row],[H (m)]]*0.7</f>
        <v>6.0942544470629842</v>
      </c>
      <c r="L4823" s="64">
        <v>1</v>
      </c>
      <c r="M4823" s="65">
        <v>367058</v>
      </c>
      <c r="N4823" s="87">
        <v>9702297.5999999903</v>
      </c>
      <c r="O4823" s="87" t="s">
        <v>424</v>
      </c>
      <c r="P4823" s="87" t="str">
        <f>VLOOKUP(CENSO[[#This Row],[DAP (cm)]],CD[],2,TRUE)</f>
        <v>TORA</v>
      </c>
      <c r="Q4823" s="87" t="str">
        <f>VLOOKUP(CENSO[[#This Row],[DAP (cm)]],DD[],2,TRUE)</f>
        <v>70├ 80</v>
      </c>
      <c r="R4823" s="87" t="str" cm="1">
        <f t="array" ref="R4823">INDEX(_xlfn.TEXTSPLIT(CENSO[[#This Row],[NOME CIENTIFICO]]," "),1)</f>
        <v>Bertholletia</v>
      </c>
      <c r="S4823" s="98" t="s">
        <v>1004</v>
      </c>
      <c r="T4823" s="87">
        <f>_xlfn.MINIFS(CENSO[DAP (cm)],CENSO[NOME CIENTIFICO],CENSO[[#This Row],[NOME CIENTIFICO]])</f>
        <v>41.38028520389279</v>
      </c>
      <c r="U48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823" s="87" t="str">
        <f>IF(CENSO[[#This Row],[DAP (cm)]]&lt;CENSO[[#This Row],[DMCE (cm)]],"DAP &lt; DMCE","DAP ≥ DMCE")</f>
        <v>DAP ≥ DMCE</v>
      </c>
      <c r="W4823" s="87" t="str">
        <f>IF(CENSO[[#This Row],[DAP (cm)]]&gt;200, "Superior", "Inferior")</f>
        <v>Inferior</v>
      </c>
      <c r="X4823" s="87" t="str">
        <f>VLOOKUP(CENSO[[#This Row],[NOME COMUM]],ESPECIES[],4,FALSE)</f>
        <v>Protegida</v>
      </c>
      <c r="Y4823" s="87" t="str">
        <f>IF(IFERROR(VLOOKUP(CENSO[[#This Row],[NOME COMUM]],COMERCIAIS[],2, FALSE), "Não") &lt;&gt; "Não", "Sim", "Não")</f>
        <v>Não</v>
      </c>
      <c r="Z4823" s="133">
        <f>CENSO[[#This Row],[g (m²)]]/SUM(AEEF[AEEF-UT])</f>
        <v>6.9238711355811889E-4</v>
      </c>
      <c r="AA4823" s="133">
        <f>CENSO[[#This Row],[v (m³)]]/SUM(AEEF[AEEF-UT])</f>
        <v>1.066276154879503E-2</v>
      </c>
    </row>
    <row r="4824" spans="1:27" ht="14">
      <c r="A4824" s="86">
        <v>1</v>
      </c>
      <c r="B4824" s="86">
        <v>2</v>
      </c>
      <c r="C4824" s="63">
        <v>132</v>
      </c>
      <c r="D4824" s="63">
        <v>4824</v>
      </c>
      <c r="E4824" s="63" t="str">
        <f>VLOOKUP(CENSO[[#This Row],[NOME COMUM]],ESPECIES[],2,FALSE)</f>
        <v>Bertholletia excelsa Humb. &amp; Bonpl.</v>
      </c>
      <c r="F4824" s="64" t="s">
        <v>37</v>
      </c>
      <c r="G4824" s="64">
        <v>192</v>
      </c>
      <c r="H4824" s="97">
        <f>CENSO[[#This Row],[CAP (cm)]]/PI()</f>
        <v>61.115498147287809</v>
      </c>
      <c r="I4824" s="64">
        <v>19</v>
      </c>
      <c r="J4824" s="96">
        <f>(PI()*(CENSO[[#This Row],[DAP (cm)]]^2))/40000</f>
        <v>0.29335439110698147</v>
      </c>
      <c r="K4824" s="96">
        <f>CENSO[[#This Row],[g (m²)]]*CENSO[[#This Row],[H (m)]]*0.7</f>
        <v>3.901613401722853</v>
      </c>
      <c r="L4824" s="64">
        <v>1</v>
      </c>
      <c r="M4824" s="65">
        <v>367105.2</v>
      </c>
      <c r="N4824" s="87">
        <v>9702315.5</v>
      </c>
      <c r="O4824" s="87" t="s">
        <v>424</v>
      </c>
      <c r="P4824" s="87" t="str">
        <f>VLOOKUP(CENSO[[#This Row],[DAP (cm)]],CD[],2,TRUE)</f>
        <v>TORA</v>
      </c>
      <c r="Q4824" s="87" t="str">
        <f>VLOOKUP(CENSO[[#This Row],[DAP (cm)]],DD[],2,TRUE)</f>
        <v>60├ 70</v>
      </c>
      <c r="R4824" s="87" t="str" cm="1">
        <f t="array" ref="R4824">INDEX(_xlfn.TEXTSPLIT(CENSO[[#This Row],[NOME CIENTIFICO]]," "),1)</f>
        <v>Bertholletia</v>
      </c>
      <c r="S4824" s="98" t="s">
        <v>1004</v>
      </c>
      <c r="T4824" s="87">
        <f>_xlfn.MINIFS(CENSO[DAP (cm)],CENSO[NOME CIENTIFICO],CENSO[[#This Row],[NOME CIENTIFICO]])</f>
        <v>41.38028520389279</v>
      </c>
      <c r="U48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824" s="87" t="str">
        <f>IF(CENSO[[#This Row],[DAP (cm)]]&lt;CENSO[[#This Row],[DMCE (cm)]],"DAP &lt; DMCE","DAP ≥ DMCE")</f>
        <v>DAP ≥ DMCE</v>
      </c>
      <c r="W4824" s="87" t="str">
        <f>IF(CENSO[[#This Row],[DAP (cm)]]&gt;200, "Superior", "Inferior")</f>
        <v>Inferior</v>
      </c>
      <c r="X4824" s="87" t="str">
        <f>VLOOKUP(CENSO[[#This Row],[NOME COMUM]],ESPECIES[],4,FALSE)</f>
        <v>Protegida</v>
      </c>
      <c r="Y4824" s="87" t="str">
        <f>IF(IFERROR(VLOOKUP(CENSO[[#This Row],[NOME COMUM]],COMERCIAIS[],2, FALSE), "Não") &lt;&gt; "Não", "Sim", "Não")</f>
        <v>Não</v>
      </c>
      <c r="Z4824" s="133">
        <f>CENSO[[#This Row],[g (m²)]]/SUM(AEEF[AEEF-UT])</f>
        <v>5.1326506775134213E-4</v>
      </c>
      <c r="AA4824" s="133">
        <f>CENSO[[#This Row],[v (m³)]]/SUM(AEEF[AEEF-UT])</f>
        <v>6.8264254010928496E-3</v>
      </c>
    </row>
    <row r="4825" spans="1:27" ht="14">
      <c r="A4825" s="86">
        <v>1</v>
      </c>
      <c r="B4825" s="86">
        <v>2</v>
      </c>
      <c r="C4825" s="63">
        <v>132</v>
      </c>
      <c r="D4825" s="63">
        <v>4825</v>
      </c>
      <c r="E4825" s="63" t="str">
        <f>VLOOKUP(CENSO[[#This Row],[NOME COMUM]],ESPECIES[],2,FALSE)</f>
        <v>Schefflera morototoni (Aubl.) Decne. &amp; Planch.</v>
      </c>
      <c r="F4825" s="64" t="s">
        <v>12</v>
      </c>
      <c r="G4825" s="64">
        <v>200</v>
      </c>
      <c r="H4825" s="97">
        <f>CENSO[[#This Row],[CAP (cm)]]/PI()</f>
        <v>63.661977236758133</v>
      </c>
      <c r="I4825" s="64">
        <v>18</v>
      </c>
      <c r="J4825" s="96">
        <f>(PI()*(CENSO[[#This Row],[DAP (cm)]]^2))/40000</f>
        <v>0.31830988618379064</v>
      </c>
      <c r="K4825" s="96">
        <f>CENSO[[#This Row],[g (m²)]]*CENSO[[#This Row],[H (m)]]*0.7</f>
        <v>4.0107045659157619</v>
      </c>
      <c r="L4825" s="64">
        <v>1</v>
      </c>
      <c r="M4825" s="65">
        <v>367131.2</v>
      </c>
      <c r="N4825" s="87">
        <v>9702362.5</v>
      </c>
      <c r="O4825" s="87" t="s">
        <v>1227</v>
      </c>
      <c r="P4825" s="87" t="str">
        <f>VLOOKUP(CENSO[[#This Row],[DAP (cm)]],CD[],2,TRUE)</f>
        <v>TORA</v>
      </c>
      <c r="Q4825" s="87" t="str">
        <f>VLOOKUP(CENSO[[#This Row],[DAP (cm)]],DD[],2,TRUE)</f>
        <v>60├ 70</v>
      </c>
      <c r="R4825" s="87" t="str" cm="1">
        <f t="array" ref="R4825">INDEX(_xlfn.TEXTSPLIT(CENSO[[#This Row],[NOME CIENTIFICO]]," "),1)</f>
        <v>Schefflera</v>
      </c>
      <c r="S4825" s="98" t="s">
        <v>1004</v>
      </c>
      <c r="T4825" s="87">
        <f>_xlfn.MINIFS(CENSO[DAP (cm)],CENSO[NOME CIENTIFICO],CENSO[[#This Row],[NOME CIENTIFICO]])</f>
        <v>40.425355545341418</v>
      </c>
      <c r="U48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4825" s="87" t="str">
        <f>IF(CENSO[[#This Row],[DAP (cm)]]&lt;CENSO[[#This Row],[DMCE (cm)]],"DAP &lt; DMCE","DAP ≥ DMCE")</f>
        <v>DAP ≥ DMCE</v>
      </c>
      <c r="W4825" s="87" t="str">
        <f>IF(CENSO[[#This Row],[DAP (cm)]]&gt;200, "Superior", "Inferior")</f>
        <v>Inferior</v>
      </c>
      <c r="X4825" s="87" t="str">
        <f>VLOOKUP(CENSO[[#This Row],[NOME COMUM]],ESPECIES[],4,FALSE)</f>
        <v>Não</v>
      </c>
      <c r="Y4825" s="87" t="str">
        <f>IF(IFERROR(VLOOKUP(CENSO[[#This Row],[NOME COMUM]],COMERCIAIS[],2, FALSE), "Não") &lt;&gt; "Não", "Sim", "Não")</f>
        <v>Não</v>
      </c>
      <c r="Z4825" s="133">
        <f>CENSO[[#This Row],[g (m²)]]/SUM(AEEF[AEEF-UT])</f>
        <v>5.5692824191768894E-4</v>
      </c>
      <c r="AA4825" s="133">
        <f>CENSO[[#This Row],[v (m³)]]/SUM(AEEF[AEEF-UT])</f>
        <v>7.0172958481628809E-3</v>
      </c>
    </row>
    <row r="4826" spans="1:27" ht="14">
      <c r="A4826" s="86">
        <v>1</v>
      </c>
      <c r="B4826" s="86">
        <v>2</v>
      </c>
      <c r="C4826" s="63">
        <v>132</v>
      </c>
      <c r="D4826" s="63">
        <v>4826</v>
      </c>
      <c r="E4826" s="63" t="str">
        <f>VLOOKUP(CENSO[[#This Row],[NOME COMUM]],ESPECIES[],2,FALSE)</f>
        <v>Bertholletia excelsa Humb. &amp; Bonpl.</v>
      </c>
      <c r="F4826" s="64" t="s">
        <v>37</v>
      </c>
      <c r="G4826" s="64">
        <v>370</v>
      </c>
      <c r="H4826" s="97">
        <f>CENSO[[#This Row],[CAP (cm)]]/PI()</f>
        <v>117.77465788800255</v>
      </c>
      <c r="I4826" s="64">
        <v>25</v>
      </c>
      <c r="J4826" s="96">
        <f>(PI()*(CENSO[[#This Row],[DAP (cm)]]^2))/40000</f>
        <v>1.0894155854640235</v>
      </c>
      <c r="K4826" s="96">
        <f>CENSO[[#This Row],[g (m²)]]*CENSO[[#This Row],[H (m)]]*0.7</f>
        <v>19.064772745620409</v>
      </c>
      <c r="L4826" s="64">
        <v>1</v>
      </c>
      <c r="M4826" s="65">
        <v>367135.2</v>
      </c>
      <c r="N4826" s="87">
        <v>9702402.5999999903</v>
      </c>
      <c r="O4826" s="87" t="s">
        <v>424</v>
      </c>
      <c r="P4826" s="87" t="str">
        <f>VLOOKUP(CENSO[[#This Row],[DAP (cm)]],CD[],2,TRUE)</f>
        <v>TORA</v>
      </c>
      <c r="Q4826" s="87" t="str">
        <f>VLOOKUP(CENSO[[#This Row],[DAP (cm)]],DD[],2,TRUE)</f>
        <v>110├ 120</v>
      </c>
      <c r="R4826" s="87" t="str" cm="1">
        <f t="array" ref="R4826">INDEX(_xlfn.TEXTSPLIT(CENSO[[#This Row],[NOME CIENTIFICO]]," "),1)</f>
        <v>Bertholletia</v>
      </c>
      <c r="S4826" s="98" t="s">
        <v>1004</v>
      </c>
      <c r="T4826" s="87">
        <f>_xlfn.MINIFS(CENSO[DAP (cm)],CENSO[NOME CIENTIFICO],CENSO[[#This Row],[NOME CIENTIFICO]])</f>
        <v>41.38028520389279</v>
      </c>
      <c r="U48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826" s="87" t="str">
        <f>IF(CENSO[[#This Row],[DAP (cm)]]&lt;CENSO[[#This Row],[DMCE (cm)]],"DAP &lt; DMCE","DAP ≥ DMCE")</f>
        <v>DAP ≥ DMCE</v>
      </c>
      <c r="W4826" s="87" t="str">
        <f>IF(CENSO[[#This Row],[DAP (cm)]]&gt;200, "Superior", "Inferior")</f>
        <v>Inferior</v>
      </c>
      <c r="X4826" s="87" t="str">
        <f>VLOOKUP(CENSO[[#This Row],[NOME COMUM]],ESPECIES[],4,FALSE)</f>
        <v>Protegida</v>
      </c>
      <c r="Y4826" s="87" t="str">
        <f>IF(IFERROR(VLOOKUP(CENSO[[#This Row],[NOME COMUM]],COMERCIAIS[],2, FALSE), "Não") &lt;&gt; "Não", "Sim", "Não")</f>
        <v>Não</v>
      </c>
      <c r="Z4826" s="133">
        <f>CENSO[[#This Row],[g (m²)]]/SUM(AEEF[AEEF-UT])</f>
        <v>1.9060869079632905E-3</v>
      </c>
      <c r="AA4826" s="133">
        <f>CENSO[[#This Row],[v (m³)]]/SUM(AEEF[AEEF-UT])</f>
        <v>3.3356520889357581E-2</v>
      </c>
    </row>
    <row r="4827" spans="1:27" ht="14">
      <c r="A4827" s="86">
        <v>1</v>
      </c>
      <c r="B4827" s="86">
        <v>2</v>
      </c>
      <c r="C4827" s="63">
        <v>132</v>
      </c>
      <c r="D4827" s="63">
        <v>4827</v>
      </c>
      <c r="E4827" s="63" t="str">
        <f>VLOOKUP(CENSO[[#This Row],[NOME COMUM]],ESPECIES[],2,FALSE)</f>
        <v>Bertholletia excelsa Humb. &amp; Bonpl.</v>
      </c>
      <c r="F4827" s="64" t="s">
        <v>37</v>
      </c>
      <c r="G4827" s="64">
        <v>172</v>
      </c>
      <c r="H4827" s="97">
        <f>CENSO[[#This Row],[CAP (cm)]]/PI()</f>
        <v>54.749300423611999</v>
      </c>
      <c r="I4827" s="64">
        <v>18</v>
      </c>
      <c r="J4827" s="96">
        <f>(PI()*(CENSO[[#This Row],[DAP (cm)]]^2))/40000</f>
        <v>0.23542199182153159</v>
      </c>
      <c r="K4827" s="96">
        <f>CENSO[[#This Row],[g (m²)]]*CENSO[[#This Row],[H (m)]]*0.7</f>
        <v>2.9663170969512977</v>
      </c>
      <c r="L4827" s="64">
        <v>1</v>
      </c>
      <c r="M4827" s="65">
        <v>367194.5</v>
      </c>
      <c r="N4827" s="87">
        <v>9702533.6999999899</v>
      </c>
      <c r="O4827" s="87" t="s">
        <v>424</v>
      </c>
      <c r="P4827" s="87" t="str">
        <f>VLOOKUP(CENSO[[#This Row],[DAP (cm)]],CD[],2,TRUE)</f>
        <v>TORA</v>
      </c>
      <c r="Q4827" s="87" t="str">
        <f>VLOOKUP(CENSO[[#This Row],[DAP (cm)]],DD[],2,TRUE)</f>
        <v>50├ 60</v>
      </c>
      <c r="R4827" s="87" t="str" cm="1">
        <f t="array" ref="R4827">INDEX(_xlfn.TEXTSPLIT(CENSO[[#This Row],[NOME CIENTIFICO]]," "),1)</f>
        <v>Bertholletia</v>
      </c>
      <c r="S4827" s="98" t="s">
        <v>1004</v>
      </c>
      <c r="T4827" s="87">
        <f>_xlfn.MINIFS(CENSO[DAP (cm)],CENSO[NOME CIENTIFICO],CENSO[[#This Row],[NOME CIENTIFICO]])</f>
        <v>41.38028520389279</v>
      </c>
      <c r="U48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827" s="87" t="str">
        <f>IF(CENSO[[#This Row],[DAP (cm)]]&lt;CENSO[[#This Row],[DMCE (cm)]],"DAP &lt; DMCE","DAP ≥ DMCE")</f>
        <v>DAP ≥ DMCE</v>
      </c>
      <c r="W4827" s="87" t="str">
        <f>IF(CENSO[[#This Row],[DAP (cm)]]&gt;200, "Superior", "Inferior")</f>
        <v>Inferior</v>
      </c>
      <c r="X4827" s="87" t="str">
        <f>VLOOKUP(CENSO[[#This Row],[NOME COMUM]],ESPECIES[],4,FALSE)</f>
        <v>Protegida</v>
      </c>
      <c r="Y4827" s="87" t="str">
        <f>IF(IFERROR(VLOOKUP(CENSO[[#This Row],[NOME COMUM]],COMERCIAIS[],2, FALSE), "Não") &lt;&gt; "Não", "Sim", "Não")</f>
        <v>Não</v>
      </c>
      <c r="Z4827" s="133">
        <f>CENSO[[#This Row],[g (m²)]]/SUM(AEEF[AEEF-UT])</f>
        <v>4.1190412772232278E-4</v>
      </c>
      <c r="AA4827" s="133">
        <f>CENSO[[#This Row],[v (m³)]]/SUM(AEEF[AEEF-UT])</f>
        <v>5.1899920093012673E-3</v>
      </c>
    </row>
    <row r="4828" spans="1:27" ht="14">
      <c r="A4828" s="86">
        <v>1</v>
      </c>
      <c r="B4828" s="86">
        <v>2</v>
      </c>
      <c r="C4828" s="63">
        <v>132</v>
      </c>
      <c r="D4828" s="63">
        <v>4828</v>
      </c>
      <c r="E4828" s="63" t="str">
        <f>VLOOKUP(CENSO[[#This Row],[NOME COMUM]],ESPECIES[],2,FALSE)</f>
        <v>Apuleia leiocarpa (Vogel) J.F.Macbr.</v>
      </c>
      <c r="F4828" s="64" t="s">
        <v>51</v>
      </c>
      <c r="G4828" s="64">
        <v>200</v>
      </c>
      <c r="H4828" s="97">
        <f>CENSO[[#This Row],[CAP (cm)]]/PI()</f>
        <v>63.661977236758133</v>
      </c>
      <c r="I4828" s="64">
        <v>20</v>
      </c>
      <c r="J4828" s="96">
        <f>(PI()*(CENSO[[#This Row],[DAP (cm)]]^2))/40000</f>
        <v>0.31830988618379064</v>
      </c>
      <c r="K4828" s="96">
        <f>CENSO[[#This Row],[g (m²)]]*CENSO[[#This Row],[H (m)]]*0.7</f>
        <v>4.4563384065730682</v>
      </c>
      <c r="L4828" s="64">
        <v>1</v>
      </c>
      <c r="M4828" s="65">
        <v>367183.7</v>
      </c>
      <c r="N4828" s="87">
        <v>9702538.8000000007</v>
      </c>
      <c r="O4828" s="87" t="s">
        <v>1228</v>
      </c>
      <c r="P4828" s="87" t="str">
        <f>VLOOKUP(CENSO[[#This Row],[DAP (cm)]],CD[],2,TRUE)</f>
        <v>TORA</v>
      </c>
      <c r="Q4828" s="87" t="str">
        <f>VLOOKUP(CENSO[[#This Row],[DAP (cm)]],DD[],2,TRUE)</f>
        <v>60├ 70</v>
      </c>
      <c r="R4828" s="87" t="str" cm="1">
        <f t="array" ref="R4828">INDEX(_xlfn.TEXTSPLIT(CENSO[[#This Row],[NOME CIENTIFICO]]," "),1)</f>
        <v>Apuleia</v>
      </c>
      <c r="S4828" s="98" t="s">
        <v>1004</v>
      </c>
      <c r="T4828" s="87">
        <f>_xlfn.MINIFS(CENSO[DAP (cm)],CENSO[NOME CIENTIFICO],CENSO[[#This Row],[NOME CIENTIFICO]])</f>
        <v>39.788735772973837</v>
      </c>
      <c r="U48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28" s="87" t="str">
        <f>IF(CENSO[[#This Row],[DAP (cm)]]&lt;CENSO[[#This Row],[DMCE (cm)]],"DAP &lt; DMCE","DAP ≥ DMCE")</f>
        <v>DAP ≥ DMCE</v>
      </c>
      <c r="W4828" s="87" t="str">
        <f>IF(CENSO[[#This Row],[DAP (cm)]]&gt;200, "Superior", "Inferior")</f>
        <v>Inferior</v>
      </c>
      <c r="X4828" s="87" t="str">
        <f>VLOOKUP(CENSO[[#This Row],[NOME COMUM]],ESPECIES[],4,FALSE)</f>
        <v>Não</v>
      </c>
      <c r="Y4828" s="87" t="str">
        <f>IF(IFERROR(VLOOKUP(CENSO[[#This Row],[NOME COMUM]],COMERCIAIS[],2, FALSE), "Não") &lt;&gt; "Não", "Sim", "Não")</f>
        <v>Sim</v>
      </c>
      <c r="Z4828" s="133">
        <f>CENSO[[#This Row],[g (m²)]]/SUM(AEEF[AEEF-UT])</f>
        <v>5.5692824191768894E-4</v>
      </c>
      <c r="AA4828" s="133">
        <f>CENSO[[#This Row],[v (m³)]]/SUM(AEEF[AEEF-UT])</f>
        <v>7.7969953868476443E-3</v>
      </c>
    </row>
    <row r="4829" spans="1:27" ht="14">
      <c r="A4829" s="86">
        <v>1</v>
      </c>
      <c r="B4829" s="86">
        <v>2</v>
      </c>
      <c r="C4829" s="63">
        <v>132</v>
      </c>
      <c r="D4829" s="63">
        <v>4829</v>
      </c>
      <c r="E4829" s="63" t="str">
        <f>VLOOKUP(CENSO[[#This Row],[NOME COMUM]],ESPECIES[],2,FALSE)</f>
        <v>Castilla ulei Warb.</v>
      </c>
      <c r="F4829" s="64" t="s">
        <v>70</v>
      </c>
      <c r="G4829" s="64">
        <v>270</v>
      </c>
      <c r="H4829" s="97">
        <f>CENSO[[#This Row],[CAP (cm)]]/PI()</f>
        <v>85.943669269623484</v>
      </c>
      <c r="I4829" s="64">
        <v>18</v>
      </c>
      <c r="J4829" s="96">
        <f>(PI()*(CENSO[[#This Row],[DAP (cm)]]^2))/40000</f>
        <v>0.58011976756995842</v>
      </c>
      <c r="K4829" s="96">
        <f>CENSO[[#This Row],[g (m²)]]*CENSO[[#This Row],[H (m)]]*0.7</f>
        <v>7.3095090713814761</v>
      </c>
      <c r="L4829" s="64">
        <v>2</v>
      </c>
      <c r="M4829" s="65">
        <v>367203</v>
      </c>
      <c r="N4829" s="87">
        <v>9702571.6999999899</v>
      </c>
      <c r="O4829" s="98" t="s">
        <v>1225</v>
      </c>
      <c r="P4829" s="87" t="str">
        <f>VLOOKUP(CENSO[[#This Row],[DAP (cm)]],CD[],2,TRUE)</f>
        <v>TORA</v>
      </c>
      <c r="Q4829" s="87" t="str">
        <f>VLOOKUP(CENSO[[#This Row],[DAP (cm)]],DD[],2,TRUE)</f>
        <v>80├ 90</v>
      </c>
      <c r="R4829" s="87" t="str" cm="1">
        <f t="array" ref="R4829">INDEX(_xlfn.TEXTSPLIT(CENSO[[#This Row],[NOME CIENTIFICO]]," "),1)</f>
        <v>Castilla</v>
      </c>
      <c r="S4829" s="98" t="s">
        <v>1004</v>
      </c>
      <c r="T4829" s="87">
        <f>_xlfn.MINIFS(CENSO[DAP (cm)],CENSO[NOME CIENTIFICO],CENSO[[#This Row],[NOME CIENTIFICO]])</f>
        <v>85.943669269623484</v>
      </c>
      <c r="U48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95.943669269623484</v>
      </c>
      <c r="V4829" s="87" t="str">
        <f>IF(CENSO[[#This Row],[DAP (cm)]]&lt;CENSO[[#This Row],[DMCE (cm)]],"DAP &lt; DMCE","DAP ≥ DMCE")</f>
        <v>DAP &lt; DMCE</v>
      </c>
      <c r="W4829" s="87" t="str">
        <f>IF(CENSO[[#This Row],[DAP (cm)]]&gt;200, "Superior", "Inferior")</f>
        <v>Inferior</v>
      </c>
      <c r="X4829" s="87" t="str">
        <f>VLOOKUP(CENSO[[#This Row],[NOME COMUM]],ESPECIES[],4,FALSE)</f>
        <v>Não</v>
      </c>
      <c r="Y4829" s="87" t="str">
        <f>IF(IFERROR(VLOOKUP(CENSO[[#This Row],[NOME COMUM]],COMERCIAIS[],2, FALSE), "Não") &lt;&gt; "Não", "Sim", "Não")</f>
        <v>Não</v>
      </c>
      <c r="Z4829" s="133">
        <f>CENSO[[#This Row],[g (m²)]]/SUM(AEEF[AEEF-UT])</f>
        <v>1.015001720894988E-3</v>
      </c>
      <c r="AA4829" s="133">
        <f>CENSO[[#This Row],[v (m³)]]/SUM(AEEF[AEEF-UT])</f>
        <v>1.2789021683276849E-2</v>
      </c>
    </row>
    <row r="4830" spans="1:27" ht="14">
      <c r="A4830" s="86">
        <v>1</v>
      </c>
      <c r="B4830" s="86">
        <v>2</v>
      </c>
      <c r="C4830" s="63">
        <v>132</v>
      </c>
      <c r="D4830" s="63">
        <v>4830</v>
      </c>
      <c r="E4830" s="63" t="str">
        <f>VLOOKUP(CENSO[[#This Row],[NOME COMUM]],ESPECIES[],2,FALSE)</f>
        <v>Piptadenia suaveolens Miq.</v>
      </c>
      <c r="F4830" s="64" t="s">
        <v>22</v>
      </c>
      <c r="G4830" s="64">
        <v>292</v>
      </c>
      <c r="H4830" s="97">
        <f>CENSO[[#This Row],[CAP (cm)]]/PI()</f>
        <v>92.946486765666876</v>
      </c>
      <c r="I4830" s="64">
        <v>18</v>
      </c>
      <c r="J4830" s="96">
        <f>(PI()*(CENSO[[#This Row],[DAP (cm)]]^2))/40000</f>
        <v>0.67850935338936813</v>
      </c>
      <c r="K4830" s="96">
        <f>CENSO[[#This Row],[g (m²)]]*CENSO[[#This Row],[H (m)]]*0.7</f>
        <v>8.5492178527060378</v>
      </c>
      <c r="L4830" s="64">
        <v>1</v>
      </c>
      <c r="M4830" s="65">
        <v>367226.59999999899</v>
      </c>
      <c r="N4830" s="87">
        <v>9702560.5999999903</v>
      </c>
      <c r="O4830" s="87" t="s">
        <v>1228</v>
      </c>
      <c r="P4830" s="87" t="str">
        <f>VLOOKUP(CENSO[[#This Row],[DAP (cm)]],CD[],2,TRUE)</f>
        <v>TORA</v>
      </c>
      <c r="Q4830" s="87" t="str">
        <f>VLOOKUP(CENSO[[#This Row],[DAP (cm)]],DD[],2,TRUE)</f>
        <v>90├ 100</v>
      </c>
      <c r="R4830" s="87" t="str" cm="1">
        <f t="array" ref="R4830">INDEX(_xlfn.TEXTSPLIT(CENSO[[#This Row],[NOME CIENTIFICO]]," "),1)</f>
        <v>Piptadenia</v>
      </c>
      <c r="S4830" s="98" t="s">
        <v>1004</v>
      </c>
      <c r="T4830" s="87">
        <f>_xlfn.MINIFS(CENSO[DAP (cm)],CENSO[NOME CIENTIFICO],CENSO[[#This Row],[NOME CIENTIFICO]])</f>
        <v>39.788735772973837</v>
      </c>
      <c r="U48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30" s="87" t="str">
        <f>IF(CENSO[[#This Row],[DAP (cm)]]&lt;CENSO[[#This Row],[DMCE (cm)]],"DAP &lt; DMCE","DAP ≥ DMCE")</f>
        <v>DAP ≥ DMCE</v>
      </c>
      <c r="W4830" s="87" t="str">
        <f>IF(CENSO[[#This Row],[DAP (cm)]]&gt;200, "Superior", "Inferior")</f>
        <v>Inferior</v>
      </c>
      <c r="X4830" s="87" t="str">
        <f>VLOOKUP(CENSO[[#This Row],[NOME COMUM]],ESPECIES[],4,FALSE)</f>
        <v>Não</v>
      </c>
      <c r="Y4830" s="87" t="str">
        <f>IF(IFERROR(VLOOKUP(CENSO[[#This Row],[NOME COMUM]],COMERCIAIS[],2, FALSE), "Não") &lt;&gt; "Não", "Sim", "Não")</f>
        <v>Sim</v>
      </c>
      <c r="Z4830" s="133">
        <f>CENSO[[#This Row],[g (m²)]]/SUM(AEEF[AEEF-UT])</f>
        <v>1.1871482404717459E-3</v>
      </c>
      <c r="AA4830" s="133">
        <f>CENSO[[#This Row],[v (m³)]]/SUM(AEEF[AEEF-UT])</f>
        <v>1.4958067829943996E-2</v>
      </c>
    </row>
    <row r="4831" spans="1:27" ht="14">
      <c r="A4831" s="86">
        <v>1</v>
      </c>
      <c r="B4831" s="86">
        <v>2</v>
      </c>
      <c r="C4831" s="63">
        <v>132</v>
      </c>
      <c r="D4831" s="63">
        <v>4831</v>
      </c>
      <c r="E4831" s="63" t="str">
        <f>VLOOKUP(CENSO[[#This Row],[NOME COMUM]],ESPECIES[],2,FALSE)</f>
        <v>Pouteria sp.</v>
      </c>
      <c r="F4831" s="64" t="s">
        <v>83</v>
      </c>
      <c r="G4831" s="64">
        <v>222</v>
      </c>
      <c r="H4831" s="97">
        <f>CENSO[[#This Row],[CAP (cm)]]/PI()</f>
        <v>70.664794732801525</v>
      </c>
      <c r="I4831" s="64">
        <v>14</v>
      </c>
      <c r="J4831" s="96">
        <f>(PI()*(CENSO[[#This Row],[DAP (cm)]]^2))/40000</f>
        <v>0.39218961076704845</v>
      </c>
      <c r="K4831" s="96">
        <f>CENSO[[#This Row],[g (m²)]]*CENSO[[#This Row],[H (m)]]*0.7</f>
        <v>3.8434581855170742</v>
      </c>
      <c r="L4831" s="64">
        <v>1</v>
      </c>
      <c r="M4831" s="65">
        <v>367228.5</v>
      </c>
      <c r="N4831" s="87">
        <v>9702570.6999999899</v>
      </c>
      <c r="O4831" s="87" t="s">
        <v>1227</v>
      </c>
      <c r="P4831" s="87" t="str">
        <f>VLOOKUP(CENSO[[#This Row],[DAP (cm)]],CD[],2,TRUE)</f>
        <v>TORA</v>
      </c>
      <c r="Q4831" s="87" t="str">
        <f>VLOOKUP(CENSO[[#This Row],[DAP (cm)]],DD[],2,TRUE)</f>
        <v>70├ 80</v>
      </c>
      <c r="R4831" s="87" t="str" cm="1">
        <f t="array" ref="R4831">INDEX(_xlfn.TEXTSPLIT(CENSO[[#This Row],[NOME CIENTIFICO]]," "),1)</f>
        <v>Pouteria</v>
      </c>
      <c r="S4831" s="98" t="s">
        <v>1004</v>
      </c>
      <c r="T4831" s="87">
        <f>_xlfn.MINIFS(CENSO[DAP (cm)],CENSO[NOME CIENTIFICO],CENSO[[#This Row],[NOME CIENTIFICO]])</f>
        <v>39.788735772973837</v>
      </c>
      <c r="U48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31" s="87" t="str">
        <f>IF(CENSO[[#This Row],[DAP (cm)]]&lt;CENSO[[#This Row],[DMCE (cm)]],"DAP &lt; DMCE","DAP ≥ DMCE")</f>
        <v>DAP ≥ DMCE</v>
      </c>
      <c r="W4831" s="87" t="str">
        <f>IF(CENSO[[#This Row],[DAP (cm)]]&gt;200, "Superior", "Inferior")</f>
        <v>Inferior</v>
      </c>
      <c r="X4831" s="87" t="str">
        <f>VLOOKUP(CENSO[[#This Row],[NOME COMUM]],ESPECIES[],4,FALSE)</f>
        <v>Não</v>
      </c>
      <c r="Y4831" s="87" t="str">
        <f>IF(IFERROR(VLOOKUP(CENSO[[#This Row],[NOME COMUM]],COMERCIAIS[],2, FALSE), "Não") &lt;&gt; "Não", "Sim", "Não")</f>
        <v>Não</v>
      </c>
      <c r="Z4831" s="133">
        <f>CENSO[[#This Row],[g (m²)]]/SUM(AEEF[AEEF-UT])</f>
        <v>6.8619128686678451E-4</v>
      </c>
      <c r="AA4831" s="133">
        <f>CENSO[[#This Row],[v (m³)]]/SUM(AEEF[AEEF-UT])</f>
        <v>6.724674611294488E-3</v>
      </c>
    </row>
    <row r="4832" spans="1:27" ht="14">
      <c r="A4832" s="86">
        <v>1</v>
      </c>
      <c r="B4832" s="86">
        <v>2</v>
      </c>
      <c r="C4832" s="63">
        <v>132</v>
      </c>
      <c r="D4832" s="63">
        <v>4832</v>
      </c>
      <c r="E4832" s="63" t="str">
        <f>VLOOKUP(CENSO[[#This Row],[NOME COMUM]],ESPECIES[],2,FALSE)</f>
        <v>Couratari guianensis Aubl.</v>
      </c>
      <c r="F4832" s="64" t="s">
        <v>6</v>
      </c>
      <c r="G4832" s="64">
        <v>277</v>
      </c>
      <c r="H4832" s="97">
        <f>CENSO[[#This Row],[CAP (cm)]]/PI()</f>
        <v>88.171838472910025</v>
      </c>
      <c r="I4832" s="64">
        <v>23</v>
      </c>
      <c r="J4832" s="96">
        <f>(PI()*(CENSO[[#This Row],[DAP (cm)]]^2))/40000</f>
        <v>0.61058998142490195</v>
      </c>
      <c r="K4832" s="96">
        <f>CENSO[[#This Row],[g (m²)]]*CENSO[[#This Row],[H (m)]]*0.7</f>
        <v>9.8304987009409199</v>
      </c>
      <c r="L4832" s="64">
        <v>1</v>
      </c>
      <c r="M4832" s="65">
        <v>367222.299999999</v>
      </c>
      <c r="N4832" s="87">
        <v>9702595.6999999899</v>
      </c>
      <c r="O4832" s="87" t="s">
        <v>1228</v>
      </c>
      <c r="P4832" s="87" t="str">
        <f>VLOOKUP(CENSO[[#This Row],[DAP (cm)]],CD[],2,TRUE)</f>
        <v>TORA</v>
      </c>
      <c r="Q4832" s="87" t="str">
        <f>VLOOKUP(CENSO[[#This Row],[DAP (cm)]],DD[],2,TRUE)</f>
        <v>80├ 90</v>
      </c>
      <c r="R4832" s="87" t="str" cm="1">
        <f t="array" ref="R4832">INDEX(_xlfn.TEXTSPLIT(CENSO[[#This Row],[NOME CIENTIFICO]]," "),1)</f>
        <v>Couratari</v>
      </c>
      <c r="S4832" s="98" t="s">
        <v>1004</v>
      </c>
      <c r="T4832" s="87">
        <f>_xlfn.MINIFS(CENSO[DAP (cm)],CENSO[NOME CIENTIFICO],CENSO[[#This Row],[NOME CIENTIFICO]])</f>
        <v>38.833806114422465</v>
      </c>
      <c r="U48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32" s="87" t="str">
        <f>IF(CENSO[[#This Row],[DAP (cm)]]&lt;CENSO[[#This Row],[DMCE (cm)]],"DAP &lt; DMCE","DAP ≥ DMCE")</f>
        <v>DAP ≥ DMCE</v>
      </c>
      <c r="W4832" s="87" t="str">
        <f>IF(CENSO[[#This Row],[DAP (cm)]]&gt;200, "Superior", "Inferior")</f>
        <v>Inferior</v>
      </c>
      <c r="X4832" s="87" t="str">
        <f>VLOOKUP(CENSO[[#This Row],[NOME COMUM]],ESPECIES[],4,FALSE)</f>
        <v>Não</v>
      </c>
      <c r="Y4832" s="87" t="str">
        <f>IF(IFERROR(VLOOKUP(CENSO[[#This Row],[NOME COMUM]],COMERCIAIS[],2, FALSE), "Não") &lt;&gt; "Não", "Sim", "Não")</f>
        <v>Sim</v>
      </c>
      <c r="Z4832" s="133">
        <f>CENSO[[#This Row],[g (m²)]]/SUM(AEEF[AEEF-UT])</f>
        <v>1.0683136768525592E-3</v>
      </c>
      <c r="AA4832" s="133">
        <f>CENSO[[#This Row],[v (m³)]]/SUM(AEEF[AEEF-UT])</f>
        <v>1.71998501973262E-2</v>
      </c>
    </row>
    <row r="4833" spans="1:27" ht="14">
      <c r="A4833" s="86">
        <v>1</v>
      </c>
      <c r="B4833" s="86">
        <v>2</v>
      </c>
      <c r="C4833" s="63">
        <v>132</v>
      </c>
      <c r="D4833" s="63">
        <v>4833</v>
      </c>
      <c r="E4833" s="63" t="str">
        <f>VLOOKUP(CENSO[[#This Row],[NOME COMUM]],ESPECIES[],2,FALSE)</f>
        <v>Aspidosperma carapanauba Pichon.</v>
      </c>
      <c r="F4833" s="64" t="s">
        <v>68</v>
      </c>
      <c r="G4833" s="64">
        <v>422</v>
      </c>
      <c r="H4833" s="97">
        <f>CENSO[[#This Row],[CAP (cm)]]/PI()</f>
        <v>134.32677196955967</v>
      </c>
      <c r="I4833" s="64">
        <v>24</v>
      </c>
      <c r="J4833" s="96">
        <f>(PI()*(CENSO[[#This Row],[DAP (cm)]]^2))/40000</f>
        <v>1.4171474442788545</v>
      </c>
      <c r="K4833" s="96">
        <f>CENSO[[#This Row],[g (m²)]]*CENSO[[#This Row],[H (m)]]*0.7</f>
        <v>23.808077063884756</v>
      </c>
      <c r="L4833" s="64">
        <v>3</v>
      </c>
      <c r="M4833" s="65">
        <v>367219.59999999899</v>
      </c>
      <c r="N4833" s="87">
        <v>9702597</v>
      </c>
      <c r="O4833" s="87" t="s">
        <v>1226</v>
      </c>
      <c r="P4833" s="87" t="str">
        <f>VLOOKUP(CENSO[[#This Row],[DAP (cm)]],CD[],2,TRUE)</f>
        <v>TORA</v>
      </c>
      <c r="Q4833" s="87" t="str">
        <f>VLOOKUP(CENSO[[#This Row],[DAP (cm)]],DD[],2,TRUE)</f>
        <v>130├ 140</v>
      </c>
      <c r="R4833" s="87" t="str" cm="1">
        <f t="array" ref="R4833">INDEX(_xlfn.TEXTSPLIT(CENSO[[#This Row],[NOME CIENTIFICO]]," "),1)</f>
        <v>Aspidosperma</v>
      </c>
      <c r="S4833" s="98" t="s">
        <v>1004</v>
      </c>
      <c r="T4833" s="87">
        <f>_xlfn.MINIFS(CENSO[DAP (cm)],CENSO[NOME CIENTIFICO],CENSO[[#This Row],[NOME CIENTIFICO]])</f>
        <v>47.109863155201019</v>
      </c>
      <c r="U48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57.109863155201019</v>
      </c>
      <c r="V4833" s="87" t="str">
        <f>IF(CENSO[[#This Row],[DAP (cm)]]&lt;CENSO[[#This Row],[DMCE (cm)]],"DAP &lt; DMCE","DAP ≥ DMCE")</f>
        <v>DAP ≥ DMCE</v>
      </c>
      <c r="W4833" s="87" t="str">
        <f>IF(CENSO[[#This Row],[DAP (cm)]]&gt;200, "Superior", "Inferior")</f>
        <v>Inferior</v>
      </c>
      <c r="X4833" s="87" t="str">
        <f>VLOOKUP(CENSO[[#This Row],[NOME COMUM]],ESPECIES[],4,FALSE)</f>
        <v>Não</v>
      </c>
      <c r="Y4833" s="87" t="str">
        <f>IF(IFERROR(VLOOKUP(CENSO[[#This Row],[NOME COMUM]],COMERCIAIS[],2, FALSE), "Não") &lt;&gt; "Não", "Sim", "Não")</f>
        <v>Não</v>
      </c>
      <c r="Z4833" s="133">
        <f>CENSO[[#This Row],[g (m²)]]/SUM(AEEF[AEEF-UT])</f>
        <v>2.4795002258417432E-3</v>
      </c>
      <c r="AA4833" s="133">
        <f>CENSO[[#This Row],[v (m³)]]/SUM(AEEF[AEEF-UT])</f>
        <v>4.1655603794141287E-2</v>
      </c>
    </row>
    <row r="4834" spans="1:27" ht="14">
      <c r="A4834" s="86">
        <v>1</v>
      </c>
      <c r="B4834" s="86">
        <v>2</v>
      </c>
      <c r="C4834" s="63">
        <v>132</v>
      </c>
      <c r="D4834" s="63">
        <v>4834</v>
      </c>
      <c r="E4834" s="63" t="str">
        <f>VLOOKUP(CENSO[[#This Row],[NOME COMUM]],ESPECIES[],2,FALSE)</f>
        <v>Bertholletia excelsa Humb. &amp; Bonpl.</v>
      </c>
      <c r="F4834" s="64" t="s">
        <v>37</v>
      </c>
      <c r="G4834" s="64">
        <v>560</v>
      </c>
      <c r="H4834" s="97">
        <f>CENSO[[#This Row],[CAP (cm)]]/PI()</f>
        <v>178.25353626292278</v>
      </c>
      <c r="I4834" s="64">
        <v>24</v>
      </c>
      <c r="J4834" s="96">
        <f>(PI()*(CENSO[[#This Row],[DAP (cm)]]^2))/40000</f>
        <v>2.4955495076809187</v>
      </c>
      <c r="K4834" s="96">
        <f>CENSO[[#This Row],[g (m²)]]*CENSO[[#This Row],[H (m)]]*0.7</f>
        <v>41.925231729039432</v>
      </c>
      <c r="L4834" s="64">
        <v>1</v>
      </c>
      <c r="M4834" s="65">
        <v>367245</v>
      </c>
      <c r="N4834" s="87">
        <v>9702596.0999999903</v>
      </c>
      <c r="O4834" s="87" t="s">
        <v>424</v>
      </c>
      <c r="P4834" s="87" t="str">
        <f>VLOOKUP(CENSO[[#This Row],[DAP (cm)]],CD[],2,TRUE)</f>
        <v>TORA</v>
      </c>
      <c r="Q4834" s="87" t="str">
        <f>VLOOKUP(CENSO[[#This Row],[DAP (cm)]],DD[],2,TRUE)</f>
        <v>170├ 180</v>
      </c>
      <c r="R4834" s="87" t="str" cm="1">
        <f t="array" ref="R4834">INDEX(_xlfn.TEXTSPLIT(CENSO[[#This Row],[NOME CIENTIFICO]]," "),1)</f>
        <v>Bertholletia</v>
      </c>
      <c r="S4834" s="98" t="s">
        <v>1004</v>
      </c>
      <c r="T4834" s="87">
        <f>_xlfn.MINIFS(CENSO[DAP (cm)],CENSO[NOME CIENTIFICO],CENSO[[#This Row],[NOME CIENTIFICO]])</f>
        <v>41.38028520389279</v>
      </c>
      <c r="U48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834" s="87" t="str">
        <f>IF(CENSO[[#This Row],[DAP (cm)]]&lt;CENSO[[#This Row],[DMCE (cm)]],"DAP &lt; DMCE","DAP ≥ DMCE")</f>
        <v>DAP ≥ DMCE</v>
      </c>
      <c r="W4834" s="87" t="str">
        <f>IF(CENSO[[#This Row],[DAP (cm)]]&gt;200, "Superior", "Inferior")</f>
        <v>Inferior</v>
      </c>
      <c r="X4834" s="87" t="str">
        <f>VLOOKUP(CENSO[[#This Row],[NOME COMUM]],ESPECIES[],4,FALSE)</f>
        <v>Protegida</v>
      </c>
      <c r="Y4834" s="87" t="str">
        <f>IF(IFERROR(VLOOKUP(CENSO[[#This Row],[NOME COMUM]],COMERCIAIS[],2, FALSE), "Não") &lt;&gt; "Não", "Sim", "Não")</f>
        <v>Não</v>
      </c>
      <c r="Z4834" s="133">
        <f>CENSO[[#This Row],[g (m²)]]/SUM(AEEF[AEEF-UT])</f>
        <v>4.3663174166346814E-3</v>
      </c>
      <c r="AA4834" s="133">
        <f>CENSO[[#This Row],[v (m³)]]/SUM(AEEF[AEEF-UT])</f>
        <v>7.3354132599462649E-2</v>
      </c>
    </row>
    <row r="4835" spans="1:27" ht="14">
      <c r="A4835" s="86">
        <v>1</v>
      </c>
      <c r="B4835" s="86">
        <v>2</v>
      </c>
      <c r="C4835" s="63">
        <v>132</v>
      </c>
      <c r="D4835" s="63">
        <v>4835</v>
      </c>
      <c r="E4835" s="63" t="str">
        <f>VLOOKUP(CENSO[[#This Row],[NOME COMUM]],ESPECIES[],2,FALSE)</f>
        <v>Simarouba amara Aubl.</v>
      </c>
      <c r="F4835" s="64" t="s">
        <v>20</v>
      </c>
      <c r="G4835" s="64">
        <v>238</v>
      </c>
      <c r="H4835" s="97">
        <f>CENSO[[#This Row],[CAP (cm)]]/PI()</f>
        <v>75.757752911742188</v>
      </c>
      <c r="I4835" s="64">
        <v>20</v>
      </c>
      <c r="J4835" s="96">
        <f>(PI()*(CENSO[[#This Row],[DAP (cm)]]^2))/40000</f>
        <v>0.45075862982486603</v>
      </c>
      <c r="K4835" s="96">
        <f>CENSO[[#This Row],[g (m²)]]*CENSO[[#This Row],[H (m)]]*0.7</f>
        <v>6.3106208175481244</v>
      </c>
      <c r="L4835" s="64">
        <v>1</v>
      </c>
      <c r="M4835" s="65">
        <v>367212.7</v>
      </c>
      <c r="N4835" s="87">
        <v>9702611.0999999903</v>
      </c>
      <c r="O4835" s="87" t="s">
        <v>1227</v>
      </c>
      <c r="P4835" s="87" t="str">
        <f>VLOOKUP(CENSO[[#This Row],[DAP (cm)]],CD[],2,TRUE)</f>
        <v>TORA</v>
      </c>
      <c r="Q4835" s="87" t="str">
        <f>VLOOKUP(CENSO[[#This Row],[DAP (cm)]],DD[],2,TRUE)</f>
        <v>70├ 80</v>
      </c>
      <c r="R4835" s="87" t="str" cm="1">
        <f t="array" ref="R4835">INDEX(_xlfn.TEXTSPLIT(CENSO[[#This Row],[NOME CIENTIFICO]]," "),1)</f>
        <v>Simarouba</v>
      </c>
      <c r="S4835" s="98" t="s">
        <v>1004</v>
      </c>
      <c r="T4835" s="87">
        <f>_xlfn.MINIFS(CENSO[DAP (cm)],CENSO[NOME CIENTIFICO],CENSO[[#This Row],[NOME CIENTIFICO]])</f>
        <v>42.335214862444161</v>
      </c>
      <c r="U48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4835" s="87" t="str">
        <f>IF(CENSO[[#This Row],[DAP (cm)]]&lt;CENSO[[#This Row],[DMCE (cm)]],"DAP &lt; DMCE","DAP ≥ DMCE")</f>
        <v>DAP ≥ DMCE</v>
      </c>
      <c r="W4835" s="87" t="str">
        <f>IF(CENSO[[#This Row],[DAP (cm)]]&gt;200, "Superior", "Inferior")</f>
        <v>Inferior</v>
      </c>
      <c r="X4835" s="87" t="str">
        <f>VLOOKUP(CENSO[[#This Row],[NOME COMUM]],ESPECIES[],4,FALSE)</f>
        <v>Não</v>
      </c>
      <c r="Y4835" s="87" t="str">
        <f>IF(IFERROR(VLOOKUP(CENSO[[#This Row],[NOME COMUM]],COMERCIAIS[],2, FALSE), "Não") &lt;&gt; "Não", "Sim", "Não")</f>
        <v>Não</v>
      </c>
      <c r="Z4835" s="133">
        <f>CENSO[[#This Row],[g (m²)]]/SUM(AEEF[AEEF-UT])</f>
        <v>7.886660833796395E-4</v>
      </c>
      <c r="AA4835" s="133">
        <f>CENSO[[#This Row],[v (m³)]]/SUM(AEEF[AEEF-UT])</f>
        <v>1.1041325167314953E-2</v>
      </c>
    </row>
    <row r="4836" spans="1:27" ht="14">
      <c r="A4836" s="86">
        <v>1</v>
      </c>
      <c r="B4836" s="86">
        <v>2</v>
      </c>
      <c r="C4836" s="63">
        <v>132</v>
      </c>
      <c r="D4836" s="63">
        <v>4836</v>
      </c>
      <c r="E4836" s="63" t="str">
        <f>VLOOKUP(CENSO[[#This Row],[NOME COMUM]],ESPECIES[],2,FALSE)</f>
        <v>Cordia umbraculifera DC.</v>
      </c>
      <c r="F4836" s="64" t="s">
        <v>92</v>
      </c>
      <c r="G4836" s="64">
        <v>140</v>
      </c>
      <c r="H4836" s="97">
        <f>CENSO[[#This Row],[CAP (cm)]]/PI()</f>
        <v>44.563384065730695</v>
      </c>
      <c r="I4836" s="64">
        <v>18</v>
      </c>
      <c r="J4836" s="96">
        <f>(PI()*(CENSO[[#This Row],[DAP (cm)]]^2))/40000</f>
        <v>0.15597184423005742</v>
      </c>
      <c r="K4836" s="96">
        <f>CENSO[[#This Row],[g (m²)]]*CENSO[[#This Row],[H (m)]]*0.7</f>
        <v>1.9652452372987235</v>
      </c>
      <c r="L4836" s="64">
        <v>1</v>
      </c>
      <c r="M4836" s="65">
        <v>367255.59999999899</v>
      </c>
      <c r="N4836" s="87">
        <v>9702607.6999999899</v>
      </c>
      <c r="O4836" s="98" t="s">
        <v>1225</v>
      </c>
      <c r="P4836" s="87" t="str">
        <f>VLOOKUP(CENSO[[#This Row],[DAP (cm)]],CD[],2,TRUE)</f>
        <v>TORETE</v>
      </c>
      <c r="Q4836" s="87" t="str">
        <f>VLOOKUP(CENSO[[#This Row],[DAP (cm)]],DD[],2,TRUE)</f>
        <v>40├ 50</v>
      </c>
      <c r="R4836" s="87" t="str" cm="1">
        <f t="array" ref="R4836">INDEX(_xlfn.TEXTSPLIT(CENSO[[#This Row],[NOME CIENTIFICO]]," "),1)</f>
        <v>Cordia</v>
      </c>
      <c r="S4836" s="98" t="s">
        <v>1004</v>
      </c>
      <c r="T4836" s="87">
        <f>_xlfn.MINIFS(CENSO[DAP (cm)],CENSO[NOME CIENTIFICO],CENSO[[#This Row],[NOME CIENTIFICO]])</f>
        <v>42.335214862444161</v>
      </c>
      <c r="U48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4836" s="87" t="str">
        <f>IF(CENSO[[#This Row],[DAP (cm)]]&lt;CENSO[[#This Row],[DMCE (cm)]],"DAP &lt; DMCE","DAP ≥ DMCE")</f>
        <v>DAP &lt; DMCE</v>
      </c>
      <c r="W4836" s="87" t="str">
        <f>IF(CENSO[[#This Row],[DAP (cm)]]&gt;200, "Superior", "Inferior")</f>
        <v>Inferior</v>
      </c>
      <c r="X4836" s="87" t="str">
        <f>VLOOKUP(CENSO[[#This Row],[NOME COMUM]],ESPECIES[],4,FALSE)</f>
        <v>Não</v>
      </c>
      <c r="Y4836" s="87" t="str">
        <f>IF(IFERROR(VLOOKUP(CENSO[[#This Row],[NOME COMUM]],COMERCIAIS[],2, FALSE), "Não") &lt;&gt; "Não", "Sim", "Não")</f>
        <v>Não</v>
      </c>
      <c r="Z4836" s="133">
        <f>CENSO[[#This Row],[g (m²)]]/SUM(AEEF[AEEF-UT])</f>
        <v>2.7289483853966759E-4</v>
      </c>
      <c r="AA4836" s="133">
        <f>CENSO[[#This Row],[v (m³)]]/SUM(AEEF[AEEF-UT])</f>
        <v>3.4384749655998119E-3</v>
      </c>
    </row>
    <row r="4837" spans="1:27" ht="14">
      <c r="A4837" s="86">
        <v>1</v>
      </c>
      <c r="B4837" s="86">
        <v>2</v>
      </c>
      <c r="C4837" s="63">
        <v>132</v>
      </c>
      <c r="D4837" s="63">
        <v>4837</v>
      </c>
      <c r="E4837" s="63" t="str">
        <f>VLOOKUP(CENSO[[#This Row],[NOME COMUM]],ESPECIES[],2,FALSE)</f>
        <v>Tachigali myrmecophila Ducke</v>
      </c>
      <c r="F4837" s="64" t="s">
        <v>14</v>
      </c>
      <c r="G4837" s="64">
        <v>208</v>
      </c>
      <c r="H4837" s="97">
        <f>CENSO[[#This Row],[CAP (cm)]]/PI()</f>
        <v>66.208456326228458</v>
      </c>
      <c r="I4837" s="64">
        <v>17</v>
      </c>
      <c r="J4837" s="96">
        <f>(PI()*(CENSO[[#This Row],[DAP (cm)]]^2))/40000</f>
        <v>0.34428397289638796</v>
      </c>
      <c r="K4837" s="96">
        <f>CENSO[[#This Row],[g (m²)]]*CENSO[[#This Row],[H (m)]]*0.7</f>
        <v>4.0969792774670166</v>
      </c>
      <c r="L4837" s="64">
        <v>1</v>
      </c>
      <c r="M4837" s="65">
        <v>367288.4</v>
      </c>
      <c r="N4837" s="87">
        <v>9702675</v>
      </c>
      <c r="O4837" s="87" t="s">
        <v>1228</v>
      </c>
      <c r="P4837" s="87" t="str">
        <f>VLOOKUP(CENSO[[#This Row],[DAP (cm)]],CD[],2,TRUE)</f>
        <v>TORA</v>
      </c>
      <c r="Q4837" s="87" t="str">
        <f>VLOOKUP(CENSO[[#This Row],[DAP (cm)]],DD[],2,TRUE)</f>
        <v>60├ 70</v>
      </c>
      <c r="R4837" s="87" t="str" cm="1">
        <f t="array" ref="R4837">INDEX(_xlfn.TEXTSPLIT(CENSO[[#This Row],[NOME CIENTIFICO]]," "),1)</f>
        <v>Tachigali</v>
      </c>
      <c r="S4837" s="98" t="s">
        <v>1004</v>
      </c>
      <c r="T4837" s="87">
        <f>_xlfn.MINIFS(CENSO[DAP (cm)],CENSO[NOME CIENTIFICO],CENSO[[#This Row],[NOME CIENTIFICO]])</f>
        <v>39.152116000606256</v>
      </c>
      <c r="U483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37" s="87" t="str">
        <f>IF(CENSO[[#This Row],[DAP (cm)]]&lt;CENSO[[#This Row],[DMCE (cm)]],"DAP &lt; DMCE","DAP ≥ DMCE")</f>
        <v>DAP ≥ DMCE</v>
      </c>
      <c r="W4837" s="87" t="str">
        <f>IF(CENSO[[#This Row],[DAP (cm)]]&gt;200, "Superior", "Inferior")</f>
        <v>Inferior</v>
      </c>
      <c r="X4837" s="87" t="str">
        <f>VLOOKUP(CENSO[[#This Row],[NOME COMUM]],ESPECIES[],4,FALSE)</f>
        <v>Não</v>
      </c>
      <c r="Y4837" s="87" t="str">
        <f>IF(IFERROR(VLOOKUP(CENSO[[#This Row],[NOME COMUM]],COMERCIAIS[],2, FALSE), "Não") &lt;&gt; "Não", "Sim", "Não")</f>
        <v>Sim</v>
      </c>
      <c r="Z4837" s="133">
        <f>CENSO[[#This Row],[g (m²)]]/SUM(AEEF[AEEF-UT])</f>
        <v>6.023735864581724E-4</v>
      </c>
      <c r="AA4837" s="133">
        <f>CENSO[[#This Row],[v (m³)]]/SUM(AEEF[AEEF-UT])</f>
        <v>7.1682456788522515E-3</v>
      </c>
    </row>
    <row r="4838" spans="1:27" ht="14">
      <c r="A4838" s="86">
        <v>1</v>
      </c>
      <c r="B4838" s="86">
        <v>2</v>
      </c>
      <c r="C4838" s="63">
        <v>132</v>
      </c>
      <c r="D4838" s="63">
        <v>4838</v>
      </c>
      <c r="E4838" s="63" t="str">
        <f>VLOOKUP(CENSO[[#This Row],[NOME COMUM]],ESPECIES[],2,FALSE)</f>
        <v>Couratari guianensis Aubl.</v>
      </c>
      <c r="F4838" s="64" t="s">
        <v>6</v>
      </c>
      <c r="G4838" s="64">
        <v>153</v>
      </c>
      <c r="H4838" s="97">
        <f>CENSO[[#This Row],[CAP (cm)]]/PI()</f>
        <v>48.701412586119972</v>
      </c>
      <c r="I4838" s="64">
        <v>15</v>
      </c>
      <c r="J4838" s="96">
        <f>(PI()*(CENSO[[#This Row],[DAP (cm)]]^2))/40000</f>
        <v>0.18628290314190887</v>
      </c>
      <c r="K4838" s="96">
        <f>CENSO[[#This Row],[g (m²)]]*CENSO[[#This Row],[H (m)]]*0.7</f>
        <v>1.9559704829900428</v>
      </c>
      <c r="L4838" s="64">
        <v>1</v>
      </c>
      <c r="M4838" s="65">
        <v>367308.59999999899</v>
      </c>
      <c r="N4838" s="87">
        <v>9702696.4000000004</v>
      </c>
      <c r="O4838" s="98" t="s">
        <v>1225</v>
      </c>
      <c r="P4838" s="87" t="str">
        <f>VLOOKUP(CENSO[[#This Row],[DAP (cm)]],CD[],2,TRUE)</f>
        <v>TORETE</v>
      </c>
      <c r="Q4838" s="87" t="str">
        <f>VLOOKUP(CENSO[[#This Row],[DAP (cm)]],DD[],2,TRUE)</f>
        <v>40├ 50</v>
      </c>
      <c r="R4838" s="87" t="str" cm="1">
        <f t="array" ref="R4838">INDEX(_xlfn.TEXTSPLIT(CENSO[[#This Row],[NOME CIENTIFICO]]," "),1)</f>
        <v>Couratari</v>
      </c>
      <c r="S4838" s="98" t="s">
        <v>1004</v>
      </c>
      <c r="T4838" s="87">
        <f>_xlfn.MINIFS(CENSO[DAP (cm)],CENSO[NOME CIENTIFICO],CENSO[[#This Row],[NOME CIENTIFICO]])</f>
        <v>38.833806114422465</v>
      </c>
      <c r="U483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38" s="87" t="str">
        <f>IF(CENSO[[#This Row],[DAP (cm)]]&lt;CENSO[[#This Row],[DMCE (cm)]],"DAP &lt; DMCE","DAP ≥ DMCE")</f>
        <v>DAP &lt; DMCE</v>
      </c>
      <c r="W4838" s="87" t="str">
        <f>IF(CENSO[[#This Row],[DAP (cm)]]&gt;200, "Superior", "Inferior")</f>
        <v>Inferior</v>
      </c>
      <c r="X4838" s="87" t="str">
        <f>VLOOKUP(CENSO[[#This Row],[NOME COMUM]],ESPECIES[],4,FALSE)</f>
        <v>Não</v>
      </c>
      <c r="Y4838" s="87" t="str">
        <f>IF(IFERROR(VLOOKUP(CENSO[[#This Row],[NOME COMUM]],COMERCIAIS[],2, FALSE), "Não") &lt;&gt; "Não", "Sim", "Não")</f>
        <v>Sim</v>
      </c>
      <c r="Z4838" s="133">
        <f>CENSO[[#This Row],[g (m²)]]/SUM(AEEF[AEEF-UT])</f>
        <v>3.2592833037627952E-4</v>
      </c>
      <c r="AA4838" s="133">
        <f>CENSO[[#This Row],[v (m³)]]/SUM(AEEF[AEEF-UT])</f>
        <v>3.4222474689509343E-3</v>
      </c>
    </row>
    <row r="4839" spans="1:27" ht="14">
      <c r="A4839" s="86">
        <v>1</v>
      </c>
      <c r="B4839" s="86">
        <v>2</v>
      </c>
      <c r="C4839" s="63">
        <v>132</v>
      </c>
      <c r="D4839" s="63">
        <v>4839</v>
      </c>
      <c r="E4839" s="63" t="str">
        <f>VLOOKUP(CENSO[[#This Row],[NOME COMUM]],ESPECIES[],2,FALSE)</f>
        <v>Simarouba amara Aubl.</v>
      </c>
      <c r="F4839" s="64" t="s">
        <v>20</v>
      </c>
      <c r="G4839" s="64">
        <v>145</v>
      </c>
      <c r="H4839" s="97">
        <f>CENSO[[#This Row],[CAP (cm)]]/PI()</f>
        <v>46.154933496649647</v>
      </c>
      <c r="I4839" s="64">
        <v>14</v>
      </c>
      <c r="J4839" s="96">
        <f>(PI()*(CENSO[[#This Row],[DAP (cm)]]^2))/40000</f>
        <v>0.16731163392535497</v>
      </c>
      <c r="K4839" s="96">
        <f>CENSO[[#This Row],[g (m²)]]*CENSO[[#This Row],[H (m)]]*0.7</f>
        <v>1.6396540124684784</v>
      </c>
      <c r="L4839" s="64">
        <v>1</v>
      </c>
      <c r="M4839" s="65">
        <v>367295.09999999899</v>
      </c>
      <c r="N4839" s="87">
        <v>9702705</v>
      </c>
      <c r="O4839" s="98" t="s">
        <v>1225</v>
      </c>
      <c r="P4839" s="87" t="str">
        <f>VLOOKUP(CENSO[[#This Row],[DAP (cm)]],CD[],2,TRUE)</f>
        <v>TORETE</v>
      </c>
      <c r="Q4839" s="87" t="str">
        <f>VLOOKUP(CENSO[[#This Row],[DAP (cm)]],DD[],2,TRUE)</f>
        <v>40├ 50</v>
      </c>
      <c r="R4839" s="87" t="str" cm="1">
        <f t="array" ref="R4839">INDEX(_xlfn.TEXTSPLIT(CENSO[[#This Row],[NOME CIENTIFICO]]," "),1)</f>
        <v>Simarouba</v>
      </c>
      <c r="S4839" s="98" t="s">
        <v>1004</v>
      </c>
      <c r="T4839" s="87">
        <f>_xlfn.MINIFS(CENSO[DAP (cm)],CENSO[NOME CIENTIFICO],CENSO[[#This Row],[NOME CIENTIFICO]])</f>
        <v>42.335214862444161</v>
      </c>
      <c r="U483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4839" s="87" t="str">
        <f>IF(CENSO[[#This Row],[DAP (cm)]]&lt;CENSO[[#This Row],[DMCE (cm)]],"DAP &lt; DMCE","DAP ≥ DMCE")</f>
        <v>DAP &lt; DMCE</v>
      </c>
      <c r="W4839" s="87" t="str">
        <f>IF(CENSO[[#This Row],[DAP (cm)]]&gt;200, "Superior", "Inferior")</f>
        <v>Inferior</v>
      </c>
      <c r="X4839" s="87" t="str">
        <f>VLOOKUP(CENSO[[#This Row],[NOME COMUM]],ESPECIES[],4,FALSE)</f>
        <v>Não</v>
      </c>
      <c r="Y4839" s="87" t="str">
        <f>IF(IFERROR(VLOOKUP(CENSO[[#This Row],[NOME COMUM]],COMERCIAIS[],2, FALSE), "Não") &lt;&gt; "Não", "Sim", "Não")</f>
        <v>Não</v>
      </c>
      <c r="Z4839" s="133">
        <f>CENSO[[#This Row],[g (m²)]]/SUM(AEEF[AEEF-UT])</f>
        <v>2.927354071579853E-4</v>
      </c>
      <c r="AA4839" s="133">
        <f>CENSO[[#This Row],[v (m³)]]/SUM(AEEF[AEEF-UT])</f>
        <v>2.8688069901482553E-3</v>
      </c>
    </row>
    <row r="4840" spans="1:27" ht="14">
      <c r="A4840" s="86">
        <v>1</v>
      </c>
      <c r="B4840" s="86">
        <v>2</v>
      </c>
      <c r="C4840" s="63">
        <v>132</v>
      </c>
      <c r="D4840" s="63">
        <v>4840</v>
      </c>
      <c r="E4840" s="63" t="str">
        <f>VLOOKUP(CENSO[[#This Row],[NOME COMUM]],ESPECIES[],2,FALSE)</f>
        <v>Virola sebifera Aubl.</v>
      </c>
      <c r="F4840" s="64" t="s">
        <v>18</v>
      </c>
      <c r="G4840" s="64">
        <v>150</v>
      </c>
      <c r="H4840" s="97">
        <f>CENSO[[#This Row],[CAP (cm)]]/PI()</f>
        <v>47.7464829275686</v>
      </c>
      <c r="I4840" s="64">
        <v>16</v>
      </c>
      <c r="J4840" s="96">
        <f>(PI()*(CENSO[[#This Row],[DAP (cm)]]^2))/40000</f>
        <v>0.17904931097838223</v>
      </c>
      <c r="K4840" s="96">
        <f>CENSO[[#This Row],[g (m²)]]*CENSO[[#This Row],[H (m)]]*0.7</f>
        <v>2.0053522829578809</v>
      </c>
      <c r="L4840" s="64">
        <v>1</v>
      </c>
      <c r="M4840" s="65">
        <v>367284.2</v>
      </c>
      <c r="N4840" s="87">
        <v>9702710.1999999899</v>
      </c>
      <c r="O4840" s="98" t="s">
        <v>1225</v>
      </c>
      <c r="P4840" s="87" t="str">
        <f>VLOOKUP(CENSO[[#This Row],[DAP (cm)]],CD[],2,TRUE)</f>
        <v>TORETE</v>
      </c>
      <c r="Q4840" s="87" t="str">
        <f>VLOOKUP(CENSO[[#This Row],[DAP (cm)]],DD[],2,TRUE)</f>
        <v>40├ 50</v>
      </c>
      <c r="R4840" s="87" t="str" cm="1">
        <f t="array" ref="R4840">INDEX(_xlfn.TEXTSPLIT(CENSO[[#This Row],[NOME CIENTIFICO]]," "),1)</f>
        <v>Virola</v>
      </c>
      <c r="S4840" s="98" t="s">
        <v>1004</v>
      </c>
      <c r="T4840" s="87">
        <f>_xlfn.MINIFS(CENSO[DAP (cm)],CENSO[NOME CIENTIFICO],CENSO[[#This Row],[NOME CIENTIFICO]])</f>
        <v>38.197186342054884</v>
      </c>
      <c r="U484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40" s="87" t="str">
        <f>IF(CENSO[[#This Row],[DAP (cm)]]&lt;CENSO[[#This Row],[DMCE (cm)]],"DAP &lt; DMCE","DAP ≥ DMCE")</f>
        <v>DAP &lt; DMCE</v>
      </c>
      <c r="W4840" s="87" t="str">
        <f>IF(CENSO[[#This Row],[DAP (cm)]]&gt;200, "Superior", "Inferior")</f>
        <v>Inferior</v>
      </c>
      <c r="X4840" s="87" t="str">
        <f>VLOOKUP(CENSO[[#This Row],[NOME COMUM]],ESPECIES[],4,FALSE)</f>
        <v>Não</v>
      </c>
      <c r="Y4840" s="87" t="str">
        <f>IF(IFERROR(VLOOKUP(CENSO[[#This Row],[NOME COMUM]],COMERCIAIS[],2, FALSE), "Não") &lt;&gt; "Não", "Sim", "Não")</f>
        <v>Não</v>
      </c>
      <c r="Z4840" s="133">
        <f>CENSO[[#This Row],[g (m²)]]/SUM(AEEF[AEEF-UT])</f>
        <v>3.1327213607870003E-4</v>
      </c>
      <c r="AA4840" s="133">
        <f>CENSO[[#This Row],[v (m³)]]/SUM(AEEF[AEEF-UT])</f>
        <v>3.5086479240814404E-3</v>
      </c>
    </row>
    <row r="4841" spans="1:27" ht="14">
      <c r="A4841" s="86">
        <v>1</v>
      </c>
      <c r="B4841" s="86">
        <v>2</v>
      </c>
      <c r="C4841" s="63">
        <v>132</v>
      </c>
      <c r="D4841" s="63">
        <v>4841</v>
      </c>
      <c r="E4841" s="63" t="str">
        <f>VLOOKUP(CENSO[[#This Row],[NOME COMUM]],ESPECIES[],2,FALSE)</f>
        <v>Couratari guianensis Aubl.</v>
      </c>
      <c r="F4841" s="64" t="s">
        <v>6</v>
      </c>
      <c r="G4841" s="64">
        <v>378</v>
      </c>
      <c r="H4841" s="97">
        <f>CENSO[[#This Row],[CAP (cm)]]/PI()</f>
        <v>120.32113697747288</v>
      </c>
      <c r="I4841" s="64">
        <v>23</v>
      </c>
      <c r="J4841" s="96">
        <f>(PI()*(CENSO[[#This Row],[DAP (cm)]]^2))/40000</f>
        <v>1.1370347444371187</v>
      </c>
      <c r="K4841" s="96">
        <f>CENSO[[#This Row],[g (m²)]]*CENSO[[#This Row],[H (m)]]*0.7</f>
        <v>18.30625938543761</v>
      </c>
      <c r="L4841" s="64">
        <v>1</v>
      </c>
      <c r="M4841" s="65">
        <v>367267</v>
      </c>
      <c r="N4841" s="87">
        <v>9702718.3000000007</v>
      </c>
      <c r="O4841" s="87" t="s">
        <v>1228</v>
      </c>
      <c r="P4841" s="87" t="str">
        <f>VLOOKUP(CENSO[[#This Row],[DAP (cm)]],CD[],2,TRUE)</f>
        <v>TORA</v>
      </c>
      <c r="Q4841" s="87" t="str">
        <f>VLOOKUP(CENSO[[#This Row],[DAP (cm)]],DD[],2,TRUE)</f>
        <v>120├ 130</v>
      </c>
      <c r="R4841" s="87" t="str" cm="1">
        <f t="array" ref="R4841">INDEX(_xlfn.TEXTSPLIT(CENSO[[#This Row],[NOME CIENTIFICO]]," "),1)</f>
        <v>Couratari</v>
      </c>
      <c r="S4841" s="98" t="s">
        <v>1004</v>
      </c>
      <c r="T4841" s="87">
        <f>_xlfn.MINIFS(CENSO[DAP (cm)],CENSO[NOME CIENTIFICO],CENSO[[#This Row],[NOME CIENTIFICO]])</f>
        <v>38.833806114422465</v>
      </c>
      <c r="U484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41" s="87" t="str">
        <f>IF(CENSO[[#This Row],[DAP (cm)]]&lt;CENSO[[#This Row],[DMCE (cm)]],"DAP &lt; DMCE","DAP ≥ DMCE")</f>
        <v>DAP ≥ DMCE</v>
      </c>
      <c r="W4841" s="87" t="str">
        <f>IF(CENSO[[#This Row],[DAP (cm)]]&gt;200, "Superior", "Inferior")</f>
        <v>Inferior</v>
      </c>
      <c r="X4841" s="87" t="str">
        <f>VLOOKUP(CENSO[[#This Row],[NOME COMUM]],ESPECIES[],4,FALSE)</f>
        <v>Não</v>
      </c>
      <c r="Y4841" s="87" t="str">
        <f>IF(IFERROR(VLOOKUP(CENSO[[#This Row],[NOME COMUM]],COMERCIAIS[],2, FALSE), "Não") &lt;&gt; "Não", "Sim", "Não")</f>
        <v>Sim</v>
      </c>
      <c r="Z4841" s="133">
        <f>CENSO[[#This Row],[g (m²)]]/SUM(AEEF[AEEF-UT])</f>
        <v>1.9894033729541769E-3</v>
      </c>
      <c r="AA4841" s="133">
        <f>CENSO[[#This Row],[v (m³)]]/SUM(AEEF[AEEF-UT])</f>
        <v>3.2029394304562246E-2</v>
      </c>
    </row>
    <row r="4842" spans="1:27" ht="14">
      <c r="A4842" s="86">
        <v>1</v>
      </c>
      <c r="B4842" s="86">
        <v>2</v>
      </c>
      <c r="C4842" s="63">
        <v>132</v>
      </c>
      <c r="D4842" s="63">
        <v>4842</v>
      </c>
      <c r="E4842" s="63" t="str">
        <f>VLOOKUP(CENSO[[#This Row],[NOME COMUM]],ESPECIES[],2,FALSE)</f>
        <v>Pouteria sp.</v>
      </c>
      <c r="F4842" s="64" t="s">
        <v>83</v>
      </c>
      <c r="G4842" s="64">
        <v>184</v>
      </c>
      <c r="H4842" s="97">
        <f>CENSO[[#This Row],[CAP (cm)]]/PI()</f>
        <v>58.569019057817485</v>
      </c>
      <c r="I4842" s="64">
        <v>15</v>
      </c>
      <c r="J4842" s="96">
        <f>(PI()*(CENSO[[#This Row],[DAP (cm)]]^2))/40000</f>
        <v>0.26941748766596041</v>
      </c>
      <c r="K4842" s="96">
        <f>CENSO[[#This Row],[g (m²)]]*CENSO[[#This Row],[H (m)]]*0.7</f>
        <v>2.8288836204925838</v>
      </c>
      <c r="L4842" s="64">
        <v>1</v>
      </c>
      <c r="M4842" s="65">
        <v>367298</v>
      </c>
      <c r="N4842" s="87">
        <v>9702725.8000000007</v>
      </c>
      <c r="O4842" s="87" t="s">
        <v>1227</v>
      </c>
      <c r="P4842" s="87" t="str">
        <f>VLOOKUP(CENSO[[#This Row],[DAP (cm)]],CD[],2,TRUE)</f>
        <v>TORA</v>
      </c>
      <c r="Q4842" s="87" t="str">
        <f>VLOOKUP(CENSO[[#This Row],[DAP (cm)]],DD[],2,TRUE)</f>
        <v>50├ 60</v>
      </c>
      <c r="R4842" s="87" t="str" cm="1">
        <f t="array" ref="R4842">INDEX(_xlfn.TEXTSPLIT(CENSO[[#This Row],[NOME CIENTIFICO]]," "),1)</f>
        <v>Pouteria</v>
      </c>
      <c r="S4842" s="98" t="s">
        <v>1004</v>
      </c>
      <c r="T4842" s="87">
        <f>_xlfn.MINIFS(CENSO[DAP (cm)],CENSO[NOME CIENTIFICO],CENSO[[#This Row],[NOME CIENTIFICO]])</f>
        <v>39.788735772973837</v>
      </c>
      <c r="U484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42" s="87" t="str">
        <f>IF(CENSO[[#This Row],[DAP (cm)]]&lt;CENSO[[#This Row],[DMCE (cm)]],"DAP &lt; DMCE","DAP ≥ DMCE")</f>
        <v>DAP ≥ DMCE</v>
      </c>
      <c r="W4842" s="87" t="str">
        <f>IF(CENSO[[#This Row],[DAP (cm)]]&gt;200, "Superior", "Inferior")</f>
        <v>Inferior</v>
      </c>
      <c r="X4842" s="87" t="str">
        <f>VLOOKUP(CENSO[[#This Row],[NOME COMUM]],ESPECIES[],4,FALSE)</f>
        <v>Não</v>
      </c>
      <c r="Y4842" s="87" t="str">
        <f>IF(IFERROR(VLOOKUP(CENSO[[#This Row],[NOME COMUM]],COMERCIAIS[],2, FALSE), "Não") &lt;&gt; "Não", "Sim", "Não")</f>
        <v>Não</v>
      </c>
      <c r="Z4842" s="133">
        <f>CENSO[[#This Row],[g (m²)]]/SUM(AEEF[AEEF-UT])</f>
        <v>4.7138406395913198E-4</v>
      </c>
      <c r="AA4842" s="133">
        <f>CENSO[[#This Row],[v (m³)]]/SUM(AEEF[AEEF-UT])</f>
        <v>4.9495326715708844E-3</v>
      </c>
    </row>
    <row r="4843" spans="1:27" ht="14">
      <c r="A4843" s="86">
        <v>1</v>
      </c>
      <c r="B4843" s="86">
        <v>2</v>
      </c>
      <c r="C4843" s="63">
        <v>132</v>
      </c>
      <c r="D4843" s="63">
        <v>4843</v>
      </c>
      <c r="E4843" s="63" t="str">
        <f>VLOOKUP(CENSO[[#This Row],[NOME COMUM]],ESPECIES[],2,FALSE)</f>
        <v>Parkia pendula (Willd.) Benth. ex Walp.</v>
      </c>
      <c r="F4843" s="64" t="s">
        <v>58</v>
      </c>
      <c r="G4843" s="64">
        <v>253</v>
      </c>
      <c r="H4843" s="97">
        <f>CENSO[[#This Row],[CAP (cm)]]/PI()</f>
        <v>80.532401204499038</v>
      </c>
      <c r="I4843" s="64">
        <v>16</v>
      </c>
      <c r="J4843" s="96">
        <f>(PI()*(CENSO[[#This Row],[DAP (cm)]]^2))/40000</f>
        <v>0.50936743761845638</v>
      </c>
      <c r="K4843" s="96">
        <f>CENSO[[#This Row],[g (m²)]]*CENSO[[#This Row],[H (m)]]*0.7</f>
        <v>5.7049153013267109</v>
      </c>
      <c r="L4843" s="64">
        <v>1</v>
      </c>
      <c r="M4843" s="65">
        <v>367326.59999999899</v>
      </c>
      <c r="N4843" s="87">
        <v>9702731</v>
      </c>
      <c r="O4843" s="87" t="s">
        <v>1228</v>
      </c>
      <c r="P4843" s="87" t="str">
        <f>VLOOKUP(CENSO[[#This Row],[DAP (cm)]],CD[],2,TRUE)</f>
        <v>TORA</v>
      </c>
      <c r="Q4843" s="87" t="str">
        <f>VLOOKUP(CENSO[[#This Row],[DAP (cm)]],DD[],2,TRUE)</f>
        <v>80├ 90</v>
      </c>
      <c r="R4843" s="87" t="str" cm="1">
        <f t="array" ref="R4843">INDEX(_xlfn.TEXTSPLIT(CENSO[[#This Row],[NOME CIENTIFICO]]," "),1)</f>
        <v>Parkia</v>
      </c>
      <c r="S4843" s="98" t="s">
        <v>1004</v>
      </c>
      <c r="T4843" s="87">
        <f>_xlfn.MINIFS(CENSO[DAP (cm)],CENSO[NOME CIENTIFICO],CENSO[[#This Row],[NOME CIENTIFICO]])</f>
        <v>40.107045659157627</v>
      </c>
      <c r="U484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843" s="87" t="str">
        <f>IF(CENSO[[#This Row],[DAP (cm)]]&lt;CENSO[[#This Row],[DMCE (cm)]],"DAP &lt; DMCE","DAP ≥ DMCE")</f>
        <v>DAP ≥ DMCE</v>
      </c>
      <c r="W4843" s="87" t="str">
        <f>IF(CENSO[[#This Row],[DAP (cm)]]&gt;200, "Superior", "Inferior")</f>
        <v>Inferior</v>
      </c>
      <c r="X4843" s="87" t="str">
        <f>VLOOKUP(CENSO[[#This Row],[NOME COMUM]],ESPECIES[],4,FALSE)</f>
        <v>Não</v>
      </c>
      <c r="Y4843" s="87" t="str">
        <f>IF(IFERROR(VLOOKUP(CENSO[[#This Row],[NOME COMUM]],COMERCIAIS[],2, FALSE), "Não") &lt;&gt; "Não", "Sim", "Não")</f>
        <v>Sim</v>
      </c>
      <c r="Z4843" s="133">
        <f>CENSO[[#This Row],[g (m²)]]/SUM(AEEF[AEEF-UT])</f>
        <v>8.9121049592273379E-4</v>
      </c>
      <c r="AA4843" s="133">
        <f>CENSO[[#This Row],[v (m³)]]/SUM(AEEF[AEEF-UT])</f>
        <v>9.9815575543346184E-3</v>
      </c>
    </row>
    <row r="4844" spans="1:27" ht="14">
      <c r="A4844" s="86">
        <v>1</v>
      </c>
      <c r="B4844" s="86">
        <v>2</v>
      </c>
      <c r="C4844" s="63">
        <v>132</v>
      </c>
      <c r="D4844" s="63">
        <v>4844</v>
      </c>
      <c r="E4844" s="63" t="str">
        <f>VLOOKUP(CENSO[[#This Row],[NOME COMUM]],ESPECIES[],2,FALSE)</f>
        <v>Brosimum parinarioides Ducke</v>
      </c>
      <c r="F4844" s="64" t="s">
        <v>54</v>
      </c>
      <c r="G4844" s="64">
        <v>257</v>
      </c>
      <c r="H4844" s="97">
        <f>CENSO[[#This Row],[CAP (cm)]]/PI()</f>
        <v>81.8056407492342</v>
      </c>
      <c r="I4844" s="64">
        <v>20</v>
      </c>
      <c r="J4844" s="96">
        <f>(PI()*(CENSO[[#This Row],[DAP (cm)]]^2))/40000</f>
        <v>0.52560124181382972</v>
      </c>
      <c r="K4844" s="96">
        <f>CENSO[[#This Row],[g (m²)]]*CENSO[[#This Row],[H (m)]]*0.7</f>
        <v>7.3584173853936159</v>
      </c>
      <c r="L4844" s="64">
        <v>1</v>
      </c>
      <c r="M4844" s="65">
        <v>367307.5</v>
      </c>
      <c r="N4844" s="87">
        <v>9702776.5</v>
      </c>
      <c r="O4844" s="87" t="s">
        <v>1227</v>
      </c>
      <c r="P4844" s="87" t="str">
        <f>VLOOKUP(CENSO[[#This Row],[DAP (cm)]],CD[],2,TRUE)</f>
        <v>TORA</v>
      </c>
      <c r="Q4844" s="87" t="str">
        <f>VLOOKUP(CENSO[[#This Row],[DAP (cm)]],DD[],2,TRUE)</f>
        <v>80├ 90</v>
      </c>
      <c r="R4844" s="87" t="str" cm="1">
        <f t="array" ref="R4844">INDEX(_xlfn.TEXTSPLIT(CENSO[[#This Row],[NOME CIENTIFICO]]," "),1)</f>
        <v>Brosimum</v>
      </c>
      <c r="S4844" s="98" t="s">
        <v>1004</v>
      </c>
      <c r="T4844" s="87">
        <f>_xlfn.MINIFS(CENSO[DAP (cm)],CENSO[NOME CIENTIFICO],CENSO[[#This Row],[NOME CIENTIFICO]])</f>
        <v>41.38028520389279</v>
      </c>
      <c r="U484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844" s="87" t="str">
        <f>IF(CENSO[[#This Row],[DAP (cm)]]&lt;CENSO[[#This Row],[DMCE (cm)]],"DAP &lt; DMCE","DAP ≥ DMCE")</f>
        <v>DAP ≥ DMCE</v>
      </c>
      <c r="W4844" s="87" t="str">
        <f>IF(CENSO[[#This Row],[DAP (cm)]]&gt;200, "Superior", "Inferior")</f>
        <v>Inferior</v>
      </c>
      <c r="X4844" s="87" t="str">
        <f>VLOOKUP(CENSO[[#This Row],[NOME COMUM]],ESPECIES[],4,FALSE)</f>
        <v>Não</v>
      </c>
      <c r="Y4844" s="87" t="str">
        <f>IF(IFERROR(VLOOKUP(CENSO[[#This Row],[NOME COMUM]],COMERCIAIS[],2, FALSE), "Não") &lt;&gt; "Não", "Sim", "Não")</f>
        <v>Não</v>
      </c>
      <c r="Z4844" s="133">
        <f>CENSO[[#This Row],[g (m²)]]/SUM(AEEF[AEEF-UT])</f>
        <v>9.1961383626053598E-4</v>
      </c>
      <c r="AA4844" s="133">
        <f>CENSO[[#This Row],[v (m³)]]/SUM(AEEF[AEEF-UT])</f>
        <v>1.2874593707647503E-2</v>
      </c>
    </row>
    <row r="4845" spans="1:27" ht="14">
      <c r="A4845" s="86">
        <v>1</v>
      </c>
      <c r="B4845" s="86">
        <v>2</v>
      </c>
      <c r="C4845" s="63">
        <v>132</v>
      </c>
      <c r="D4845" s="63">
        <v>4845</v>
      </c>
      <c r="E4845" s="63" t="str">
        <f>VLOOKUP(CENSO[[#This Row],[NOME COMUM]],ESPECIES[],2,FALSE)</f>
        <v>Manilkara huberi (Ducke) Chevalier</v>
      </c>
      <c r="F4845" s="64" t="s">
        <v>30</v>
      </c>
      <c r="G4845" s="64">
        <v>280</v>
      </c>
      <c r="H4845" s="97">
        <f>CENSO[[#This Row],[CAP (cm)]]/PI()</f>
        <v>89.12676813146139</v>
      </c>
      <c r="I4845" s="64">
        <v>20</v>
      </c>
      <c r="J4845" s="96">
        <f>(PI()*(CENSO[[#This Row],[DAP (cm)]]^2))/40000</f>
        <v>0.62388737692022966</v>
      </c>
      <c r="K4845" s="96">
        <f>CENSO[[#This Row],[g (m²)]]*CENSO[[#This Row],[H (m)]]*0.7</f>
        <v>8.7344232768832146</v>
      </c>
      <c r="L4845" s="64">
        <v>1</v>
      </c>
      <c r="M4845" s="65">
        <v>367366.799999999</v>
      </c>
      <c r="N4845" s="87">
        <v>9702803.8000000007</v>
      </c>
      <c r="O4845" s="87" t="s">
        <v>1228</v>
      </c>
      <c r="P4845" s="87" t="str">
        <f>VLOOKUP(CENSO[[#This Row],[DAP (cm)]],CD[],2,TRUE)</f>
        <v>TORA</v>
      </c>
      <c r="Q4845" s="87" t="str">
        <f>VLOOKUP(CENSO[[#This Row],[DAP (cm)]],DD[],2,TRUE)</f>
        <v>80├ 90</v>
      </c>
      <c r="R4845" s="87" t="str" cm="1">
        <f t="array" ref="R4845">INDEX(_xlfn.TEXTSPLIT(CENSO[[#This Row],[NOME CIENTIFICO]]," "),1)</f>
        <v>Manilkara</v>
      </c>
      <c r="S4845" s="98" t="s">
        <v>1004</v>
      </c>
      <c r="T4845" s="87">
        <f>_xlfn.MINIFS(CENSO[DAP (cm)],CENSO[NOME CIENTIFICO],CENSO[[#This Row],[NOME CIENTIFICO]])</f>
        <v>41.38028520389279</v>
      </c>
      <c r="U484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845" s="87" t="str">
        <f>IF(CENSO[[#This Row],[DAP (cm)]]&lt;CENSO[[#This Row],[DMCE (cm)]],"DAP &lt; DMCE","DAP ≥ DMCE")</f>
        <v>DAP ≥ DMCE</v>
      </c>
      <c r="W4845" s="87" t="str">
        <f>IF(CENSO[[#This Row],[DAP (cm)]]&gt;200, "Superior", "Inferior")</f>
        <v>Inferior</v>
      </c>
      <c r="X4845" s="87" t="str">
        <f>VLOOKUP(CENSO[[#This Row],[NOME COMUM]],ESPECIES[],4,FALSE)</f>
        <v>Não</v>
      </c>
      <c r="Y4845" s="87" t="str">
        <f>IF(IFERROR(VLOOKUP(CENSO[[#This Row],[NOME COMUM]],COMERCIAIS[],2, FALSE), "Não") &lt;&gt; "Não", "Sim", "Não")</f>
        <v>Sim</v>
      </c>
      <c r="Z4845" s="133">
        <f>CENSO[[#This Row],[g (m²)]]/SUM(AEEF[AEEF-UT])</f>
        <v>1.0915793541586703E-3</v>
      </c>
      <c r="AA4845" s="133">
        <f>CENSO[[#This Row],[v (m³)]]/SUM(AEEF[AEEF-UT])</f>
        <v>1.5282110958221384E-2</v>
      </c>
    </row>
    <row r="4846" spans="1:27" ht="14">
      <c r="A4846" s="86">
        <v>1</v>
      </c>
      <c r="B4846" s="86">
        <v>2</v>
      </c>
      <c r="C4846" s="63">
        <v>133</v>
      </c>
      <c r="D4846" s="63">
        <v>4846</v>
      </c>
      <c r="E4846" s="63" t="str">
        <f>VLOOKUP(CENSO[[#This Row],[NOME COMUM]],ESPECIES[],2,FALSE)</f>
        <v>Bertholletia excelsa Humb. &amp; Bonpl.</v>
      </c>
      <c r="F4846" s="64" t="s">
        <v>37</v>
      </c>
      <c r="G4846" s="64">
        <v>390</v>
      </c>
      <c r="H4846" s="97">
        <f>CENSO[[#This Row],[CAP (cm)]]/PI()</f>
        <v>124.14085561167836</v>
      </c>
      <c r="I4846" s="64">
        <v>19</v>
      </c>
      <c r="J4846" s="96">
        <f>(PI()*(CENSO[[#This Row],[DAP (cm)]]^2))/40000</f>
        <v>1.2103733422138641</v>
      </c>
      <c r="K4846" s="96">
        <f>CENSO[[#This Row],[g (m²)]]*CENSO[[#This Row],[H (m)]]*0.7</f>
        <v>16.097965451444392</v>
      </c>
      <c r="L4846" s="64">
        <v>1</v>
      </c>
      <c r="M4846" s="65">
        <v>367456.4</v>
      </c>
      <c r="N4846" s="87">
        <v>9702869.8000000007</v>
      </c>
      <c r="O4846" s="87" t="s">
        <v>424</v>
      </c>
      <c r="P4846" s="87" t="str">
        <f>VLOOKUP(CENSO[[#This Row],[DAP (cm)]],CD[],2,TRUE)</f>
        <v>TORA</v>
      </c>
      <c r="Q4846" s="87" t="str">
        <f>VLOOKUP(CENSO[[#This Row],[DAP (cm)]],DD[],2,TRUE)</f>
        <v>120├ 130</v>
      </c>
      <c r="R4846" s="87" t="str" cm="1">
        <f t="array" ref="R4846">INDEX(_xlfn.TEXTSPLIT(CENSO[[#This Row],[NOME CIENTIFICO]]," "),1)</f>
        <v>Bertholletia</v>
      </c>
      <c r="S4846" s="98" t="s">
        <v>1004</v>
      </c>
      <c r="T4846" s="87">
        <f>_xlfn.MINIFS(CENSO[DAP (cm)],CENSO[NOME CIENTIFICO],CENSO[[#This Row],[NOME CIENTIFICO]])</f>
        <v>41.38028520389279</v>
      </c>
      <c r="U484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846" s="87" t="str">
        <f>IF(CENSO[[#This Row],[DAP (cm)]]&lt;CENSO[[#This Row],[DMCE (cm)]],"DAP &lt; DMCE","DAP ≥ DMCE")</f>
        <v>DAP ≥ DMCE</v>
      </c>
      <c r="W4846" s="87" t="str">
        <f>IF(CENSO[[#This Row],[DAP (cm)]]&gt;200, "Superior", "Inferior")</f>
        <v>Inferior</v>
      </c>
      <c r="X4846" s="87" t="str">
        <f>VLOOKUP(CENSO[[#This Row],[NOME COMUM]],ESPECIES[],4,FALSE)</f>
        <v>Protegida</v>
      </c>
      <c r="Y4846" s="87" t="str">
        <f>IF(IFERROR(VLOOKUP(CENSO[[#This Row],[NOME COMUM]],COMERCIAIS[],2, FALSE), "Não") &lt;&gt; "Não", "Sim", "Não")</f>
        <v>Não</v>
      </c>
      <c r="Z4846" s="133">
        <f>CENSO[[#This Row],[g (m²)]]/SUM(AEEF[AEEF-UT])</f>
        <v>2.1177196398920123E-3</v>
      </c>
      <c r="AA4846" s="133">
        <f>CENSO[[#This Row],[v (m³)]]/SUM(AEEF[AEEF-UT])</f>
        <v>2.8165671210563764E-2</v>
      </c>
    </row>
    <row r="4847" spans="1:27" ht="14">
      <c r="A4847" s="86">
        <v>1</v>
      </c>
      <c r="B4847" s="86">
        <v>2</v>
      </c>
      <c r="C4847" s="63">
        <v>133</v>
      </c>
      <c r="D4847" s="63">
        <v>4847</v>
      </c>
      <c r="E4847" s="63" t="str">
        <f>VLOOKUP(CENSO[[#This Row],[NOME COMUM]],ESPECIES[],2,FALSE)</f>
        <v>Dimorphandra multiflora Ducke</v>
      </c>
      <c r="F4847" s="64" t="s">
        <v>73</v>
      </c>
      <c r="G4847" s="64">
        <v>250</v>
      </c>
      <c r="H4847" s="97">
        <f>CENSO[[#This Row],[CAP (cm)]]/PI()</f>
        <v>79.577471545947674</v>
      </c>
      <c r="I4847" s="64">
        <v>20</v>
      </c>
      <c r="J4847" s="96">
        <f>(PI()*(CENSO[[#This Row],[DAP (cm)]]^2))/40000</f>
        <v>0.49735919716217297</v>
      </c>
      <c r="K4847" s="96">
        <f>CENSO[[#This Row],[g (m²)]]*CENSO[[#This Row],[H (m)]]*0.7</f>
        <v>6.9630287602704213</v>
      </c>
      <c r="L4847" s="64">
        <v>1</v>
      </c>
      <c r="M4847" s="65">
        <v>367435.4</v>
      </c>
      <c r="N4847" s="87">
        <v>9702864.1999999899</v>
      </c>
      <c r="O4847" s="87" t="s">
        <v>1227</v>
      </c>
      <c r="P4847" s="87" t="str">
        <f>VLOOKUP(CENSO[[#This Row],[DAP (cm)]],CD[],2,TRUE)</f>
        <v>TORA</v>
      </c>
      <c r="Q4847" s="87" t="str">
        <f>VLOOKUP(CENSO[[#This Row],[DAP (cm)]],DD[],2,TRUE)</f>
        <v>70├ 80</v>
      </c>
      <c r="R4847" s="87" t="str" cm="1">
        <f t="array" ref="R4847">INDEX(_xlfn.TEXTSPLIT(CENSO[[#This Row],[NOME CIENTIFICO]]," "),1)</f>
        <v>Dimorphandra</v>
      </c>
      <c r="S4847" s="98" t="s">
        <v>1004</v>
      </c>
      <c r="T4847" s="87">
        <f>_xlfn.MINIFS(CENSO[DAP (cm)],CENSO[NOME CIENTIFICO],CENSO[[#This Row],[NOME CIENTIFICO]])</f>
        <v>39.788735772973837</v>
      </c>
      <c r="U484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47" s="87" t="str">
        <f>IF(CENSO[[#This Row],[DAP (cm)]]&lt;CENSO[[#This Row],[DMCE (cm)]],"DAP &lt; DMCE","DAP ≥ DMCE")</f>
        <v>DAP ≥ DMCE</v>
      </c>
      <c r="W4847" s="87" t="str">
        <f>IF(CENSO[[#This Row],[DAP (cm)]]&gt;200, "Superior", "Inferior")</f>
        <v>Inferior</v>
      </c>
      <c r="X4847" s="87" t="str">
        <f>VLOOKUP(CENSO[[#This Row],[NOME COMUM]],ESPECIES[],4,FALSE)</f>
        <v>Não</v>
      </c>
      <c r="Y4847" s="87" t="str">
        <f>IF(IFERROR(VLOOKUP(CENSO[[#This Row],[NOME COMUM]],COMERCIAIS[],2, FALSE), "Não") &lt;&gt; "Não", "Sim", "Não")</f>
        <v>Não</v>
      </c>
      <c r="Z4847" s="133">
        <f>CENSO[[#This Row],[g (m²)]]/SUM(AEEF[AEEF-UT])</f>
        <v>8.7020037799638919E-4</v>
      </c>
      <c r="AA4847" s="133">
        <f>CENSO[[#This Row],[v (m³)]]/SUM(AEEF[AEEF-UT])</f>
        <v>1.2182805291949447E-2</v>
      </c>
    </row>
    <row r="4848" spans="1:27" ht="14">
      <c r="A4848" s="86">
        <v>1</v>
      </c>
      <c r="B4848" s="86">
        <v>2</v>
      </c>
      <c r="C4848" s="63">
        <v>133</v>
      </c>
      <c r="D4848" s="63">
        <v>4848</v>
      </c>
      <c r="E4848" s="63" t="str">
        <f>VLOOKUP(CENSO[[#This Row],[NOME COMUM]],ESPECIES[],2,FALSE)</f>
        <v>Cordia umbraculifera DC.</v>
      </c>
      <c r="F4848" s="64" t="s">
        <v>92</v>
      </c>
      <c r="G4848" s="64">
        <v>189</v>
      </c>
      <c r="H4848" s="97">
        <f>CENSO[[#This Row],[CAP (cm)]]/PI()</f>
        <v>60.160568488736438</v>
      </c>
      <c r="I4848" s="64">
        <v>14</v>
      </c>
      <c r="J4848" s="96">
        <f>(PI()*(CENSO[[#This Row],[DAP (cm)]]^2))/40000</f>
        <v>0.28425868610927968</v>
      </c>
      <c r="K4848" s="96">
        <f>CENSO[[#This Row],[g (m²)]]*CENSO[[#This Row],[H (m)]]*0.7</f>
        <v>2.7857351238709405</v>
      </c>
      <c r="L4848" s="64">
        <v>1</v>
      </c>
      <c r="M4848" s="65">
        <v>367424.9</v>
      </c>
      <c r="N4848" s="87">
        <v>9702850.4000000004</v>
      </c>
      <c r="O4848" s="87" t="s">
        <v>1227</v>
      </c>
      <c r="P4848" s="87" t="str">
        <f>VLOOKUP(CENSO[[#This Row],[DAP (cm)]],CD[],2,TRUE)</f>
        <v>TORA</v>
      </c>
      <c r="Q4848" s="87" t="str">
        <f>VLOOKUP(CENSO[[#This Row],[DAP (cm)]],DD[],2,TRUE)</f>
        <v>60├ 70</v>
      </c>
      <c r="R4848" s="87" t="str" cm="1">
        <f t="array" ref="R4848">INDEX(_xlfn.TEXTSPLIT(CENSO[[#This Row],[NOME CIENTIFICO]]," "),1)</f>
        <v>Cordia</v>
      </c>
      <c r="S4848" s="98" t="s">
        <v>1004</v>
      </c>
      <c r="T4848" s="87">
        <f>_xlfn.MINIFS(CENSO[DAP (cm)],CENSO[NOME CIENTIFICO],CENSO[[#This Row],[NOME CIENTIFICO]])</f>
        <v>42.335214862444161</v>
      </c>
      <c r="U484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4848" s="87" t="str">
        <f>IF(CENSO[[#This Row],[DAP (cm)]]&lt;CENSO[[#This Row],[DMCE (cm)]],"DAP &lt; DMCE","DAP ≥ DMCE")</f>
        <v>DAP ≥ DMCE</v>
      </c>
      <c r="W4848" s="87" t="str">
        <f>IF(CENSO[[#This Row],[DAP (cm)]]&gt;200, "Superior", "Inferior")</f>
        <v>Inferior</v>
      </c>
      <c r="X4848" s="87" t="str">
        <f>VLOOKUP(CENSO[[#This Row],[NOME COMUM]],ESPECIES[],4,FALSE)</f>
        <v>Não</v>
      </c>
      <c r="Y4848" s="87" t="str">
        <f>IF(IFERROR(VLOOKUP(CENSO[[#This Row],[NOME COMUM]],COMERCIAIS[],2, FALSE), "Não") &lt;&gt; "Não", "Sim", "Não")</f>
        <v>Não</v>
      </c>
      <c r="Z4848" s="133">
        <f>CENSO[[#This Row],[g (m²)]]/SUM(AEEF[AEEF-UT])</f>
        <v>4.9735084323854423E-4</v>
      </c>
      <c r="AA4848" s="133">
        <f>CENSO[[#This Row],[v (m³)]]/SUM(AEEF[AEEF-UT])</f>
        <v>4.8740382637377328E-3</v>
      </c>
    </row>
    <row r="4849" spans="1:27" ht="14">
      <c r="A4849" s="86">
        <v>1</v>
      </c>
      <c r="B4849" s="86">
        <v>2</v>
      </c>
      <c r="C4849" s="63">
        <v>133</v>
      </c>
      <c r="D4849" s="63">
        <v>4849</v>
      </c>
      <c r="E4849" s="63" t="str">
        <f>VLOOKUP(CENSO[[#This Row],[NOME COMUM]],ESPECIES[],2,FALSE)</f>
        <v>Parkia pendula (Willd.) Benth. ex Walp.</v>
      </c>
      <c r="F4849" s="64" t="s">
        <v>58</v>
      </c>
      <c r="G4849" s="64">
        <v>188</v>
      </c>
      <c r="H4849" s="97">
        <f>CENSO[[#This Row],[CAP (cm)]]/PI()</f>
        <v>59.842258602552647</v>
      </c>
      <c r="I4849" s="64">
        <v>18</v>
      </c>
      <c r="J4849" s="96">
        <f>(PI()*(CENSO[[#This Row],[DAP (cm)]]^2))/40000</f>
        <v>0.28125861543199743</v>
      </c>
      <c r="K4849" s="96">
        <f>CENSO[[#This Row],[g (m²)]]*CENSO[[#This Row],[H (m)]]*0.7</f>
        <v>3.5438585544431676</v>
      </c>
      <c r="L4849" s="64">
        <v>1</v>
      </c>
      <c r="M4849" s="65">
        <v>367430.7</v>
      </c>
      <c r="N4849" s="87">
        <v>9702839.9000000004</v>
      </c>
      <c r="O4849" s="87" t="s">
        <v>1228</v>
      </c>
      <c r="P4849" s="87" t="str">
        <f>VLOOKUP(CENSO[[#This Row],[DAP (cm)]],CD[],2,TRUE)</f>
        <v>TORA</v>
      </c>
      <c r="Q4849" s="87" t="str">
        <f>VLOOKUP(CENSO[[#This Row],[DAP (cm)]],DD[],2,TRUE)</f>
        <v>50├ 60</v>
      </c>
      <c r="R4849" s="87" t="str" cm="1">
        <f t="array" ref="R4849">INDEX(_xlfn.TEXTSPLIT(CENSO[[#This Row],[NOME CIENTIFICO]]," "),1)</f>
        <v>Parkia</v>
      </c>
      <c r="S4849" s="98" t="s">
        <v>1004</v>
      </c>
      <c r="T4849" s="87">
        <f>_xlfn.MINIFS(CENSO[DAP (cm)],CENSO[NOME CIENTIFICO],CENSO[[#This Row],[NOME CIENTIFICO]])</f>
        <v>40.107045659157627</v>
      </c>
      <c r="U484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849" s="87" t="str">
        <f>IF(CENSO[[#This Row],[DAP (cm)]]&lt;CENSO[[#This Row],[DMCE (cm)]],"DAP &lt; DMCE","DAP ≥ DMCE")</f>
        <v>DAP ≥ DMCE</v>
      </c>
      <c r="W4849" s="87" t="str">
        <f>IF(CENSO[[#This Row],[DAP (cm)]]&gt;200, "Superior", "Inferior")</f>
        <v>Inferior</v>
      </c>
      <c r="X4849" s="87" t="str">
        <f>VLOOKUP(CENSO[[#This Row],[NOME COMUM]],ESPECIES[],4,FALSE)</f>
        <v>Não</v>
      </c>
      <c r="Y4849" s="87" t="str">
        <f>IF(IFERROR(VLOOKUP(CENSO[[#This Row],[NOME COMUM]],COMERCIAIS[],2, FALSE), "Não") &lt;&gt; "Não", "Sim", "Não")</f>
        <v>Sim</v>
      </c>
      <c r="Z4849" s="133">
        <f>CENSO[[#This Row],[g (m²)]]/SUM(AEEF[AEEF-UT])</f>
        <v>4.9210179455847001E-4</v>
      </c>
      <c r="AA4849" s="133">
        <f>CENSO[[#This Row],[v (m³)]]/SUM(AEEF[AEEF-UT])</f>
        <v>6.2004826114367218E-3</v>
      </c>
    </row>
    <row r="4850" spans="1:27" ht="14">
      <c r="A4850" s="86">
        <v>1</v>
      </c>
      <c r="B4850" s="86">
        <v>2</v>
      </c>
      <c r="C4850" s="63">
        <v>133</v>
      </c>
      <c r="D4850" s="63">
        <v>4850</v>
      </c>
      <c r="E4850" s="63" t="str">
        <f>VLOOKUP(CENSO[[#This Row],[NOME COMUM]],ESPECIES[],2,FALSE)</f>
        <v>Tachigali myrmecophila Ducke</v>
      </c>
      <c r="F4850" s="64" t="s">
        <v>14</v>
      </c>
      <c r="G4850" s="64">
        <v>160</v>
      </c>
      <c r="H4850" s="97">
        <f>CENSO[[#This Row],[CAP (cm)]]/PI()</f>
        <v>50.929581789406512</v>
      </c>
      <c r="I4850" s="64">
        <v>13</v>
      </c>
      <c r="J4850" s="96">
        <f>(PI()*(CENSO[[#This Row],[DAP (cm)]]^2))/40000</f>
        <v>0.20371832715762608</v>
      </c>
      <c r="K4850" s="96">
        <f>CENSO[[#This Row],[g (m²)]]*CENSO[[#This Row],[H (m)]]*0.7</f>
        <v>1.8538367771343973</v>
      </c>
      <c r="L4850" s="64">
        <v>1</v>
      </c>
      <c r="M4850" s="65">
        <v>367427</v>
      </c>
      <c r="N4850" s="87">
        <v>9702830.5999999903</v>
      </c>
      <c r="O4850" s="87" t="s">
        <v>1228</v>
      </c>
      <c r="P4850" s="87" t="str">
        <f>VLOOKUP(CENSO[[#This Row],[DAP (cm)]],CD[],2,TRUE)</f>
        <v>TORA</v>
      </c>
      <c r="Q4850" s="87" t="str">
        <f>VLOOKUP(CENSO[[#This Row],[DAP (cm)]],DD[],2,TRUE)</f>
        <v>50├ 60</v>
      </c>
      <c r="R4850" s="87" t="str" cm="1">
        <f t="array" ref="R4850">INDEX(_xlfn.TEXTSPLIT(CENSO[[#This Row],[NOME CIENTIFICO]]," "),1)</f>
        <v>Tachigali</v>
      </c>
      <c r="S4850" s="98" t="s">
        <v>1004</v>
      </c>
      <c r="T4850" s="87">
        <f>_xlfn.MINIFS(CENSO[DAP (cm)],CENSO[NOME CIENTIFICO],CENSO[[#This Row],[NOME CIENTIFICO]])</f>
        <v>39.152116000606256</v>
      </c>
      <c r="U485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50" s="87" t="str">
        <f>IF(CENSO[[#This Row],[DAP (cm)]]&lt;CENSO[[#This Row],[DMCE (cm)]],"DAP &lt; DMCE","DAP ≥ DMCE")</f>
        <v>DAP ≥ DMCE</v>
      </c>
      <c r="W4850" s="87" t="str">
        <f>IF(CENSO[[#This Row],[DAP (cm)]]&gt;200, "Superior", "Inferior")</f>
        <v>Inferior</v>
      </c>
      <c r="X4850" s="87" t="str">
        <f>VLOOKUP(CENSO[[#This Row],[NOME COMUM]],ESPECIES[],4,FALSE)</f>
        <v>Não</v>
      </c>
      <c r="Y4850" s="87" t="str">
        <f>IF(IFERROR(VLOOKUP(CENSO[[#This Row],[NOME COMUM]],COMERCIAIS[],2, FALSE), "Não") &lt;&gt; "Não", "Sim", "Não")</f>
        <v>Sim</v>
      </c>
      <c r="Z4850" s="133">
        <f>CENSO[[#This Row],[g (m²)]]/SUM(AEEF[AEEF-UT])</f>
        <v>3.5643407482732108E-4</v>
      </c>
      <c r="AA4850" s="133">
        <f>CENSO[[#This Row],[v (m³)]]/SUM(AEEF[AEEF-UT])</f>
        <v>3.2435500809286214E-3</v>
      </c>
    </row>
    <row r="4851" spans="1:27" ht="14">
      <c r="A4851" s="86">
        <v>1</v>
      </c>
      <c r="B4851" s="86">
        <v>2</v>
      </c>
      <c r="C4851" s="63">
        <v>133</v>
      </c>
      <c r="D4851" s="63">
        <v>4851</v>
      </c>
      <c r="E4851" s="63" t="str">
        <f>VLOOKUP(CENSO[[#This Row],[NOME COMUM]],ESPECIES[],2,FALSE)</f>
        <v>Schefflera morototoni (Aubl.) Decne. &amp; Planch.</v>
      </c>
      <c r="F4851" s="64" t="s">
        <v>12</v>
      </c>
      <c r="G4851" s="64">
        <v>174</v>
      </c>
      <c r="H4851" s="97">
        <f>CENSO[[#This Row],[CAP (cm)]]/PI()</f>
        <v>55.38592019597958</v>
      </c>
      <c r="I4851" s="64">
        <v>17</v>
      </c>
      <c r="J4851" s="96">
        <f>(PI()*(CENSO[[#This Row],[DAP (cm)]]^2))/40000</f>
        <v>0.2409287528525112</v>
      </c>
      <c r="K4851" s="96">
        <f>CENSO[[#This Row],[g (m²)]]*CENSO[[#This Row],[H (m)]]*0.7</f>
        <v>2.8670521589448832</v>
      </c>
      <c r="L4851" s="64">
        <v>1</v>
      </c>
      <c r="M4851" s="65">
        <v>367428.799999999</v>
      </c>
      <c r="N4851" s="87">
        <v>9702829.8000000007</v>
      </c>
      <c r="O4851" s="87" t="s">
        <v>1227</v>
      </c>
      <c r="P4851" s="87" t="str">
        <f>VLOOKUP(CENSO[[#This Row],[DAP (cm)]],CD[],2,TRUE)</f>
        <v>TORA</v>
      </c>
      <c r="Q4851" s="87" t="str">
        <f>VLOOKUP(CENSO[[#This Row],[DAP (cm)]],DD[],2,TRUE)</f>
        <v>50├ 60</v>
      </c>
      <c r="R4851" s="87" t="str" cm="1">
        <f t="array" ref="R4851">INDEX(_xlfn.TEXTSPLIT(CENSO[[#This Row],[NOME CIENTIFICO]]," "),1)</f>
        <v>Schefflera</v>
      </c>
      <c r="S4851" s="98" t="s">
        <v>1004</v>
      </c>
      <c r="T4851" s="87">
        <f>_xlfn.MINIFS(CENSO[DAP (cm)],CENSO[NOME CIENTIFICO],CENSO[[#This Row],[NOME CIENTIFICO]])</f>
        <v>40.425355545341418</v>
      </c>
      <c r="U485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4851" s="87" t="str">
        <f>IF(CENSO[[#This Row],[DAP (cm)]]&lt;CENSO[[#This Row],[DMCE (cm)]],"DAP &lt; DMCE","DAP ≥ DMCE")</f>
        <v>DAP ≥ DMCE</v>
      </c>
      <c r="W4851" s="87" t="str">
        <f>IF(CENSO[[#This Row],[DAP (cm)]]&gt;200, "Superior", "Inferior")</f>
        <v>Inferior</v>
      </c>
      <c r="X4851" s="87" t="str">
        <f>VLOOKUP(CENSO[[#This Row],[NOME COMUM]],ESPECIES[],4,FALSE)</f>
        <v>Não</v>
      </c>
      <c r="Y4851" s="87" t="str">
        <f>IF(IFERROR(VLOOKUP(CENSO[[#This Row],[NOME COMUM]],COMERCIAIS[],2, FALSE), "Não") &lt;&gt; "Não", "Sim", "Não")</f>
        <v>Não</v>
      </c>
      <c r="Z4851" s="133">
        <f>CENSO[[#This Row],[g (m²)]]/SUM(AEEF[AEEF-UT])</f>
        <v>4.2153898630749889E-4</v>
      </c>
      <c r="AA4851" s="133">
        <f>CENSO[[#This Row],[v (m³)]]/SUM(AEEF[AEEF-UT])</f>
        <v>5.0163139370592363E-3</v>
      </c>
    </row>
    <row r="4852" spans="1:27" ht="14">
      <c r="A4852" s="86">
        <v>1</v>
      </c>
      <c r="B4852" s="86">
        <v>2</v>
      </c>
      <c r="C4852" s="63">
        <v>133</v>
      </c>
      <c r="D4852" s="63">
        <v>4852</v>
      </c>
      <c r="E4852" s="63" t="str">
        <f>VLOOKUP(CENSO[[#This Row],[NOME COMUM]],ESPECIES[],2,FALSE)</f>
        <v>Piptadenia suaveolens Miq.</v>
      </c>
      <c r="F4852" s="64" t="s">
        <v>22</v>
      </c>
      <c r="G4852" s="64">
        <v>275</v>
      </c>
      <c r="H4852" s="97">
        <f>CENSO[[#This Row],[CAP (cm)]]/PI()</f>
        <v>87.535218700542444</v>
      </c>
      <c r="I4852" s="64">
        <v>16</v>
      </c>
      <c r="J4852" s="96">
        <f>(PI()*(CENSO[[#This Row],[DAP (cm)]]^2))/40000</f>
        <v>0.60180462856622929</v>
      </c>
      <c r="K4852" s="96">
        <f>CENSO[[#This Row],[g (m²)]]*CENSO[[#This Row],[H (m)]]*0.7</f>
        <v>6.7402118399417681</v>
      </c>
      <c r="L4852" s="64">
        <v>1</v>
      </c>
      <c r="M4852" s="65">
        <v>367409.9</v>
      </c>
      <c r="N4852" s="87">
        <v>9702802.1999999899</v>
      </c>
      <c r="O4852" s="87" t="s">
        <v>1228</v>
      </c>
      <c r="P4852" s="87" t="str">
        <f>VLOOKUP(CENSO[[#This Row],[DAP (cm)]],CD[],2,TRUE)</f>
        <v>TORA</v>
      </c>
      <c r="Q4852" s="87" t="str">
        <f>VLOOKUP(CENSO[[#This Row],[DAP (cm)]],DD[],2,TRUE)</f>
        <v>80├ 90</v>
      </c>
      <c r="R4852" s="87" t="str" cm="1">
        <f t="array" ref="R4852">INDEX(_xlfn.TEXTSPLIT(CENSO[[#This Row],[NOME CIENTIFICO]]," "),1)</f>
        <v>Piptadenia</v>
      </c>
      <c r="S4852" s="98" t="s">
        <v>1004</v>
      </c>
      <c r="T4852" s="87">
        <f>_xlfn.MINIFS(CENSO[DAP (cm)],CENSO[NOME CIENTIFICO],CENSO[[#This Row],[NOME CIENTIFICO]])</f>
        <v>39.788735772973837</v>
      </c>
      <c r="U485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52" s="87" t="str">
        <f>IF(CENSO[[#This Row],[DAP (cm)]]&lt;CENSO[[#This Row],[DMCE (cm)]],"DAP &lt; DMCE","DAP ≥ DMCE")</f>
        <v>DAP ≥ DMCE</v>
      </c>
      <c r="W4852" s="87" t="str">
        <f>IF(CENSO[[#This Row],[DAP (cm)]]&gt;200, "Superior", "Inferior")</f>
        <v>Inferior</v>
      </c>
      <c r="X4852" s="87" t="str">
        <f>VLOOKUP(CENSO[[#This Row],[NOME COMUM]],ESPECIES[],4,FALSE)</f>
        <v>Não</v>
      </c>
      <c r="Y4852" s="87" t="str">
        <f>IF(IFERROR(VLOOKUP(CENSO[[#This Row],[NOME COMUM]],COMERCIAIS[],2, FALSE), "Não") &lt;&gt; "Não", "Sim", "Não")</f>
        <v>Sim</v>
      </c>
      <c r="Z4852" s="133">
        <f>CENSO[[#This Row],[g (m²)]]/SUM(AEEF[AEEF-UT])</f>
        <v>1.0529424573756309E-3</v>
      </c>
      <c r="AA4852" s="133">
        <f>CENSO[[#This Row],[v (m³)]]/SUM(AEEF[AEEF-UT])</f>
        <v>1.1792955522607066E-2</v>
      </c>
    </row>
    <row r="4853" spans="1:27" ht="14">
      <c r="A4853" s="86">
        <v>1</v>
      </c>
      <c r="B4853" s="86">
        <v>2</v>
      </c>
      <c r="C4853" s="63">
        <v>133</v>
      </c>
      <c r="D4853" s="63">
        <v>4853</v>
      </c>
      <c r="E4853" s="63" t="str">
        <f>VLOOKUP(CENSO[[#This Row],[NOME COMUM]],ESPECIES[],2,FALSE)</f>
        <v>Ceiba pentandra (L.) Gaertn.</v>
      </c>
      <c r="F4853" s="64" t="s">
        <v>28</v>
      </c>
      <c r="G4853" s="64">
        <v>500</v>
      </c>
      <c r="H4853" s="97">
        <f>CENSO[[#This Row],[CAP (cm)]]/PI()</f>
        <v>159.15494309189535</v>
      </c>
      <c r="I4853" s="64">
        <v>15</v>
      </c>
      <c r="J4853" s="96">
        <f>(PI()*(CENSO[[#This Row],[DAP (cm)]]^2))/40000</f>
        <v>1.9894367886486919</v>
      </c>
      <c r="K4853" s="96">
        <f>CENSO[[#This Row],[g (m²)]]*CENSO[[#This Row],[H (m)]]*0.7</f>
        <v>20.889086280811263</v>
      </c>
      <c r="L4853" s="64">
        <v>1</v>
      </c>
      <c r="M4853" s="65">
        <v>367367.2</v>
      </c>
      <c r="N4853" s="87">
        <v>9702748.3000000007</v>
      </c>
      <c r="O4853" s="87" t="s">
        <v>1227</v>
      </c>
      <c r="P4853" s="87" t="str">
        <f>VLOOKUP(CENSO[[#This Row],[DAP (cm)]],CD[],2,TRUE)</f>
        <v>TORA</v>
      </c>
      <c r="Q4853" s="87" t="str">
        <f>VLOOKUP(CENSO[[#This Row],[DAP (cm)]],DD[],2,TRUE)</f>
        <v>150├ 160</v>
      </c>
      <c r="R4853" s="87" t="str" cm="1">
        <f t="array" ref="R4853">INDEX(_xlfn.TEXTSPLIT(CENSO[[#This Row],[NOME CIENTIFICO]]," "),1)</f>
        <v>Ceiba</v>
      </c>
      <c r="S4853" s="98" t="s">
        <v>1004</v>
      </c>
      <c r="T4853" s="87">
        <f>_xlfn.MINIFS(CENSO[DAP (cm)],CENSO[NOME CIENTIFICO],CENSO[[#This Row],[NOME CIENTIFICO]])</f>
        <v>95.4929658551372</v>
      </c>
      <c r="U485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105.4929658551372</v>
      </c>
      <c r="V4853" s="87" t="str">
        <f>IF(CENSO[[#This Row],[DAP (cm)]]&lt;CENSO[[#This Row],[DMCE (cm)]],"DAP &lt; DMCE","DAP ≥ DMCE")</f>
        <v>DAP ≥ DMCE</v>
      </c>
      <c r="W4853" s="87" t="str">
        <f>IF(CENSO[[#This Row],[DAP (cm)]]&gt;200, "Superior", "Inferior")</f>
        <v>Inferior</v>
      </c>
      <c r="X4853" s="87" t="str">
        <f>VLOOKUP(CENSO[[#This Row],[NOME COMUM]],ESPECIES[],4,FALSE)</f>
        <v>Não</v>
      </c>
      <c r="Y4853" s="87" t="str">
        <f>IF(IFERROR(VLOOKUP(CENSO[[#This Row],[NOME COMUM]],COMERCIAIS[],2, FALSE), "Não") &lt;&gt; "Não", "Sim", "Não")</f>
        <v>Não</v>
      </c>
      <c r="Z4853" s="133">
        <f>CENSO[[#This Row],[g (m²)]]/SUM(AEEF[AEEF-UT])</f>
        <v>3.4808015119855568E-3</v>
      </c>
      <c r="AA4853" s="133">
        <f>CENSO[[#This Row],[v (m³)]]/SUM(AEEF[AEEF-UT])</f>
        <v>3.6548415875848339E-2</v>
      </c>
    </row>
    <row r="4854" spans="1:27" ht="14">
      <c r="A4854" s="86">
        <v>1</v>
      </c>
      <c r="B4854" s="86">
        <v>2</v>
      </c>
      <c r="C4854" s="63">
        <v>133</v>
      </c>
      <c r="D4854" s="63">
        <v>4854</v>
      </c>
      <c r="E4854" s="63" t="str">
        <f>VLOOKUP(CENSO[[#This Row],[NOME COMUM]],ESPECIES[],2,FALSE)</f>
        <v>Pouteria sp.</v>
      </c>
      <c r="F4854" s="64" t="s">
        <v>83</v>
      </c>
      <c r="G4854" s="64">
        <v>183</v>
      </c>
      <c r="H4854" s="97">
        <f>CENSO[[#This Row],[CAP (cm)]]/PI()</f>
        <v>58.250709171633694</v>
      </c>
      <c r="I4854" s="64">
        <v>17</v>
      </c>
      <c r="J4854" s="96">
        <f>(PI()*(CENSO[[#This Row],[DAP (cm)]]^2))/40000</f>
        <v>0.26649699446022412</v>
      </c>
      <c r="K4854" s="96">
        <f>CENSO[[#This Row],[g (m²)]]*CENSO[[#This Row],[H (m)]]*0.7</f>
        <v>3.1713142340766671</v>
      </c>
      <c r="L4854" s="64">
        <v>1</v>
      </c>
      <c r="M4854" s="65">
        <v>367369.4</v>
      </c>
      <c r="N4854" s="87">
        <v>9702744</v>
      </c>
      <c r="O4854" s="87" t="s">
        <v>1227</v>
      </c>
      <c r="P4854" s="87" t="str">
        <f>VLOOKUP(CENSO[[#This Row],[DAP (cm)]],CD[],2,TRUE)</f>
        <v>TORA</v>
      </c>
      <c r="Q4854" s="87" t="str">
        <f>VLOOKUP(CENSO[[#This Row],[DAP (cm)]],DD[],2,TRUE)</f>
        <v>50├ 60</v>
      </c>
      <c r="R4854" s="87" t="str" cm="1">
        <f t="array" ref="R4854">INDEX(_xlfn.TEXTSPLIT(CENSO[[#This Row],[NOME CIENTIFICO]]," "),1)</f>
        <v>Pouteria</v>
      </c>
      <c r="S4854" s="98" t="s">
        <v>1004</v>
      </c>
      <c r="T4854" s="87">
        <f>_xlfn.MINIFS(CENSO[DAP (cm)],CENSO[NOME CIENTIFICO],CENSO[[#This Row],[NOME CIENTIFICO]])</f>
        <v>39.788735772973837</v>
      </c>
      <c r="U485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54" s="87" t="str">
        <f>IF(CENSO[[#This Row],[DAP (cm)]]&lt;CENSO[[#This Row],[DMCE (cm)]],"DAP &lt; DMCE","DAP ≥ DMCE")</f>
        <v>DAP ≥ DMCE</v>
      </c>
      <c r="W4854" s="87" t="str">
        <f>IF(CENSO[[#This Row],[DAP (cm)]]&gt;200, "Superior", "Inferior")</f>
        <v>Inferior</v>
      </c>
      <c r="X4854" s="87" t="str">
        <f>VLOOKUP(CENSO[[#This Row],[NOME COMUM]],ESPECIES[],4,FALSE)</f>
        <v>Não</v>
      </c>
      <c r="Y4854" s="87" t="str">
        <f>IF(IFERROR(VLOOKUP(CENSO[[#This Row],[NOME COMUM]],COMERCIAIS[],2, FALSE), "Não") &lt;&gt; "Não", "Sim", "Não")</f>
        <v>Não</v>
      </c>
      <c r="Z4854" s="133">
        <f>CENSO[[#This Row],[g (m²)]]/SUM(AEEF[AEEF-UT])</f>
        <v>4.6627424733953712E-4</v>
      </c>
      <c r="AA4854" s="133">
        <f>CENSO[[#This Row],[v (m³)]]/SUM(AEEF[AEEF-UT])</f>
        <v>5.5486635433404921E-3</v>
      </c>
    </row>
    <row r="4855" spans="1:27" ht="14">
      <c r="A4855" s="86">
        <v>1</v>
      </c>
      <c r="B4855" s="86">
        <v>2</v>
      </c>
      <c r="C4855" s="63">
        <v>133</v>
      </c>
      <c r="D4855" s="63">
        <v>4855</v>
      </c>
      <c r="E4855" s="63" t="str">
        <f>VLOOKUP(CENSO[[#This Row],[NOME COMUM]],ESPECIES[],2,FALSE)</f>
        <v>Pouteria sp.</v>
      </c>
      <c r="F4855" s="64" t="s">
        <v>83</v>
      </c>
      <c r="G4855" s="64">
        <v>172</v>
      </c>
      <c r="H4855" s="97">
        <f>CENSO[[#This Row],[CAP (cm)]]/PI()</f>
        <v>54.749300423611999</v>
      </c>
      <c r="I4855" s="64">
        <v>18</v>
      </c>
      <c r="J4855" s="96">
        <f>(PI()*(CENSO[[#This Row],[DAP (cm)]]^2))/40000</f>
        <v>0.23542199182153159</v>
      </c>
      <c r="K4855" s="96">
        <f>CENSO[[#This Row],[g (m²)]]*CENSO[[#This Row],[H (m)]]*0.7</f>
        <v>2.9663170969512977</v>
      </c>
      <c r="L4855" s="64">
        <v>1</v>
      </c>
      <c r="M4855" s="65">
        <v>367377.5</v>
      </c>
      <c r="N4855" s="87">
        <v>9702737.9000000004</v>
      </c>
      <c r="O4855" s="87" t="s">
        <v>1227</v>
      </c>
      <c r="P4855" s="87" t="str">
        <f>VLOOKUP(CENSO[[#This Row],[DAP (cm)]],CD[],2,TRUE)</f>
        <v>TORA</v>
      </c>
      <c r="Q4855" s="87" t="str">
        <f>VLOOKUP(CENSO[[#This Row],[DAP (cm)]],DD[],2,TRUE)</f>
        <v>50├ 60</v>
      </c>
      <c r="R4855" s="87" t="str" cm="1">
        <f t="array" ref="R4855">INDEX(_xlfn.TEXTSPLIT(CENSO[[#This Row],[NOME CIENTIFICO]]," "),1)</f>
        <v>Pouteria</v>
      </c>
      <c r="S4855" s="98" t="s">
        <v>1004</v>
      </c>
      <c r="T4855" s="87">
        <f>_xlfn.MINIFS(CENSO[DAP (cm)],CENSO[NOME CIENTIFICO],CENSO[[#This Row],[NOME CIENTIFICO]])</f>
        <v>39.788735772973837</v>
      </c>
      <c r="U485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55" s="87" t="str">
        <f>IF(CENSO[[#This Row],[DAP (cm)]]&lt;CENSO[[#This Row],[DMCE (cm)]],"DAP &lt; DMCE","DAP ≥ DMCE")</f>
        <v>DAP ≥ DMCE</v>
      </c>
      <c r="W4855" s="87" t="str">
        <f>IF(CENSO[[#This Row],[DAP (cm)]]&gt;200, "Superior", "Inferior")</f>
        <v>Inferior</v>
      </c>
      <c r="X4855" s="87" t="str">
        <f>VLOOKUP(CENSO[[#This Row],[NOME COMUM]],ESPECIES[],4,FALSE)</f>
        <v>Não</v>
      </c>
      <c r="Y4855" s="87" t="str">
        <f>IF(IFERROR(VLOOKUP(CENSO[[#This Row],[NOME COMUM]],COMERCIAIS[],2, FALSE), "Não") &lt;&gt; "Não", "Sim", "Não")</f>
        <v>Não</v>
      </c>
      <c r="Z4855" s="133">
        <f>CENSO[[#This Row],[g (m²)]]/SUM(AEEF[AEEF-UT])</f>
        <v>4.1190412772232278E-4</v>
      </c>
      <c r="AA4855" s="133">
        <f>CENSO[[#This Row],[v (m³)]]/SUM(AEEF[AEEF-UT])</f>
        <v>5.1899920093012673E-3</v>
      </c>
    </row>
    <row r="4856" spans="1:27" ht="14">
      <c r="A4856" s="86">
        <v>1</v>
      </c>
      <c r="B4856" s="86">
        <v>2</v>
      </c>
      <c r="C4856" s="63">
        <v>133</v>
      </c>
      <c r="D4856" s="63">
        <v>4856</v>
      </c>
      <c r="E4856" s="63" t="str">
        <f>VLOOKUP(CENSO[[#This Row],[NOME COMUM]],ESPECIES[],2,FALSE)</f>
        <v>Pouteria sp.</v>
      </c>
      <c r="F4856" s="64" t="s">
        <v>83</v>
      </c>
      <c r="G4856" s="64">
        <v>171</v>
      </c>
      <c r="H4856" s="97">
        <f>CENSO[[#This Row],[CAP (cm)]]/PI()</f>
        <v>54.430990537428208</v>
      </c>
      <c r="I4856" s="64">
        <v>18</v>
      </c>
      <c r="J4856" s="96">
        <f>(PI()*(CENSO[[#This Row],[DAP (cm)]]^2))/40000</f>
        <v>0.2326924845475056</v>
      </c>
      <c r="K4856" s="96">
        <f>CENSO[[#This Row],[g (m²)]]*CENSO[[#This Row],[H (m)]]*0.7</f>
        <v>2.9319253052985705</v>
      </c>
      <c r="L4856" s="64">
        <v>1</v>
      </c>
      <c r="M4856" s="65">
        <v>367373.9</v>
      </c>
      <c r="N4856" s="87">
        <v>9702735.1999999899</v>
      </c>
      <c r="O4856" s="87" t="s">
        <v>1227</v>
      </c>
      <c r="P4856" s="87" t="str">
        <f>VLOOKUP(CENSO[[#This Row],[DAP (cm)]],CD[],2,TRUE)</f>
        <v>TORA</v>
      </c>
      <c r="Q4856" s="87" t="str">
        <f>VLOOKUP(CENSO[[#This Row],[DAP (cm)]],DD[],2,TRUE)</f>
        <v>50├ 60</v>
      </c>
      <c r="R4856" s="87" t="str" cm="1">
        <f t="array" ref="R4856">INDEX(_xlfn.TEXTSPLIT(CENSO[[#This Row],[NOME CIENTIFICO]]," "),1)</f>
        <v>Pouteria</v>
      </c>
      <c r="S4856" s="98" t="s">
        <v>1004</v>
      </c>
      <c r="T4856" s="87">
        <f>_xlfn.MINIFS(CENSO[DAP (cm)],CENSO[NOME CIENTIFICO],CENSO[[#This Row],[NOME CIENTIFICO]])</f>
        <v>39.788735772973837</v>
      </c>
      <c r="U485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56" s="87" t="str">
        <f>IF(CENSO[[#This Row],[DAP (cm)]]&lt;CENSO[[#This Row],[DMCE (cm)]],"DAP &lt; DMCE","DAP ≥ DMCE")</f>
        <v>DAP ≥ DMCE</v>
      </c>
      <c r="W4856" s="87" t="str">
        <f>IF(CENSO[[#This Row],[DAP (cm)]]&gt;200, "Superior", "Inferior")</f>
        <v>Inferior</v>
      </c>
      <c r="X4856" s="87" t="str">
        <f>VLOOKUP(CENSO[[#This Row],[NOME COMUM]],ESPECIES[],4,FALSE)</f>
        <v>Não</v>
      </c>
      <c r="Y4856" s="87" t="str">
        <f>IF(IFERROR(VLOOKUP(CENSO[[#This Row],[NOME COMUM]],COMERCIAIS[],2, FALSE), "Não") &lt;&gt; "Não", "Sim", "Não")</f>
        <v>Não</v>
      </c>
      <c r="Z4856" s="133">
        <f>CENSO[[#This Row],[g (m²)]]/SUM(AEEF[AEEF-UT])</f>
        <v>4.0712846804787865E-4</v>
      </c>
      <c r="AA4856" s="133">
        <f>CENSO[[#This Row],[v (m³)]]/SUM(AEEF[AEEF-UT])</f>
        <v>5.1298186974032709E-3</v>
      </c>
    </row>
    <row r="4857" spans="1:27" ht="14">
      <c r="A4857" s="86">
        <v>1</v>
      </c>
      <c r="B4857" s="86">
        <v>2</v>
      </c>
      <c r="C4857" s="63">
        <v>133</v>
      </c>
      <c r="D4857" s="63">
        <v>4857</v>
      </c>
      <c r="E4857" s="63" t="str">
        <f>VLOOKUP(CENSO[[#This Row],[NOME COMUM]],ESPECIES[],2,FALSE)</f>
        <v>Pouteria sp.</v>
      </c>
      <c r="F4857" s="64" t="s">
        <v>83</v>
      </c>
      <c r="G4857" s="64">
        <v>185</v>
      </c>
      <c r="H4857" s="97">
        <f>CENSO[[#This Row],[CAP (cm)]]/PI()</f>
        <v>58.887328944001275</v>
      </c>
      <c r="I4857" s="64">
        <v>19</v>
      </c>
      <c r="J4857" s="96">
        <f>(PI()*(CENSO[[#This Row],[DAP (cm)]]^2))/40000</f>
        <v>0.27235389636600588</v>
      </c>
      <c r="K4857" s="96">
        <f>CENSO[[#This Row],[g (m²)]]*CENSO[[#This Row],[H (m)]]*0.7</f>
        <v>3.6223068216678778</v>
      </c>
      <c r="L4857" s="64">
        <v>1</v>
      </c>
      <c r="M4857" s="65">
        <v>367373</v>
      </c>
      <c r="N4857" s="87">
        <v>9702735.6999999899</v>
      </c>
      <c r="O4857" s="87" t="s">
        <v>1227</v>
      </c>
      <c r="P4857" s="87" t="str">
        <f>VLOOKUP(CENSO[[#This Row],[DAP (cm)]],CD[],2,TRUE)</f>
        <v>TORA</v>
      </c>
      <c r="Q4857" s="87" t="str">
        <f>VLOOKUP(CENSO[[#This Row],[DAP (cm)]],DD[],2,TRUE)</f>
        <v>50├ 60</v>
      </c>
      <c r="R4857" s="87" t="str" cm="1">
        <f t="array" ref="R4857">INDEX(_xlfn.TEXTSPLIT(CENSO[[#This Row],[NOME CIENTIFICO]]," "),1)</f>
        <v>Pouteria</v>
      </c>
      <c r="S4857" s="98" t="s">
        <v>1004</v>
      </c>
      <c r="T4857" s="87">
        <f>_xlfn.MINIFS(CENSO[DAP (cm)],CENSO[NOME CIENTIFICO],CENSO[[#This Row],[NOME CIENTIFICO]])</f>
        <v>39.788735772973837</v>
      </c>
      <c r="U485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57" s="87" t="str">
        <f>IF(CENSO[[#This Row],[DAP (cm)]]&lt;CENSO[[#This Row],[DMCE (cm)]],"DAP &lt; DMCE","DAP ≥ DMCE")</f>
        <v>DAP ≥ DMCE</v>
      </c>
      <c r="W4857" s="87" t="str">
        <f>IF(CENSO[[#This Row],[DAP (cm)]]&gt;200, "Superior", "Inferior")</f>
        <v>Inferior</v>
      </c>
      <c r="X4857" s="87" t="str">
        <f>VLOOKUP(CENSO[[#This Row],[NOME COMUM]],ESPECIES[],4,FALSE)</f>
        <v>Não</v>
      </c>
      <c r="Y4857" s="87" t="str">
        <f>IF(IFERROR(VLOOKUP(CENSO[[#This Row],[NOME COMUM]],COMERCIAIS[],2, FALSE), "Não") &lt;&gt; "Não", "Sim", "Não")</f>
        <v>Não</v>
      </c>
      <c r="Z4857" s="133">
        <f>CENSO[[#This Row],[g (m²)]]/SUM(AEEF[AEEF-UT])</f>
        <v>4.7652172699082262E-4</v>
      </c>
      <c r="AA4857" s="133">
        <f>CENSO[[#This Row],[v (m³)]]/SUM(AEEF[AEEF-UT])</f>
        <v>6.3377389689779403E-3</v>
      </c>
    </row>
    <row r="4858" spans="1:27" ht="14">
      <c r="A4858" s="86">
        <v>1</v>
      </c>
      <c r="B4858" s="86">
        <v>2</v>
      </c>
      <c r="C4858" s="63">
        <v>133</v>
      </c>
      <c r="D4858" s="63">
        <v>4858</v>
      </c>
      <c r="E4858" s="63" t="str">
        <f>VLOOKUP(CENSO[[#This Row],[NOME COMUM]],ESPECIES[],2,FALSE)</f>
        <v>Tetragastris panamensis (Engl.) Kuntze</v>
      </c>
      <c r="F4858" s="64" t="s">
        <v>26</v>
      </c>
      <c r="G4858" s="64">
        <v>150</v>
      </c>
      <c r="H4858" s="97">
        <f>CENSO[[#This Row],[CAP (cm)]]/PI()</f>
        <v>47.7464829275686</v>
      </c>
      <c r="I4858" s="64">
        <v>10</v>
      </c>
      <c r="J4858" s="96">
        <f>(PI()*(CENSO[[#This Row],[DAP (cm)]]^2))/40000</f>
        <v>0.17904931097838223</v>
      </c>
      <c r="K4858" s="96">
        <f>CENSO[[#This Row],[g (m²)]]*CENSO[[#This Row],[H (m)]]*0.7</f>
        <v>1.2533451768486754</v>
      </c>
      <c r="L4858" s="64">
        <v>1</v>
      </c>
      <c r="M4858" s="65">
        <v>367348.59999999899</v>
      </c>
      <c r="N4858" s="87">
        <v>9702747.1999999899</v>
      </c>
      <c r="O4858" s="98" t="s">
        <v>1225</v>
      </c>
      <c r="P4858" s="87" t="str">
        <f>VLOOKUP(CENSO[[#This Row],[DAP (cm)]],CD[],2,TRUE)</f>
        <v>TORETE</v>
      </c>
      <c r="Q4858" s="87" t="str">
        <f>VLOOKUP(CENSO[[#This Row],[DAP (cm)]],DD[],2,TRUE)</f>
        <v>40├ 50</v>
      </c>
      <c r="R4858" s="87" t="str" cm="1">
        <f t="array" ref="R4858">INDEX(_xlfn.TEXTSPLIT(CENSO[[#This Row],[NOME CIENTIFICO]]," "),1)</f>
        <v>Tetragastris</v>
      </c>
      <c r="S4858" s="98" t="s">
        <v>1004</v>
      </c>
      <c r="T4858" s="87">
        <f>_xlfn.MINIFS(CENSO[DAP (cm)],CENSO[NOME CIENTIFICO],CENSO[[#This Row],[NOME CIENTIFICO]])</f>
        <v>44.563384065730695</v>
      </c>
      <c r="U485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54.563384065730695</v>
      </c>
      <c r="V4858" s="87" t="str">
        <f>IF(CENSO[[#This Row],[DAP (cm)]]&lt;CENSO[[#This Row],[DMCE (cm)]],"DAP &lt; DMCE","DAP ≥ DMCE")</f>
        <v>DAP &lt; DMCE</v>
      </c>
      <c r="W4858" s="87" t="str">
        <f>IF(CENSO[[#This Row],[DAP (cm)]]&gt;200, "Superior", "Inferior")</f>
        <v>Inferior</v>
      </c>
      <c r="X4858" s="87" t="str">
        <f>VLOOKUP(CENSO[[#This Row],[NOME COMUM]],ESPECIES[],4,FALSE)</f>
        <v>Não</v>
      </c>
      <c r="Y4858" s="87" t="str">
        <f>IF(IFERROR(VLOOKUP(CENSO[[#This Row],[NOME COMUM]],COMERCIAIS[],2, FALSE), "Não") &lt;&gt; "Não", "Sim", "Não")</f>
        <v>Não</v>
      </c>
      <c r="Z4858" s="133">
        <f>CENSO[[#This Row],[g (m²)]]/SUM(AEEF[AEEF-UT])</f>
        <v>3.1327213607870003E-4</v>
      </c>
      <c r="AA4858" s="133">
        <f>CENSO[[#This Row],[v (m³)]]/SUM(AEEF[AEEF-UT])</f>
        <v>2.1929049525509E-3</v>
      </c>
    </row>
    <row r="4859" spans="1:27" ht="14">
      <c r="A4859" s="86">
        <v>1</v>
      </c>
      <c r="B4859" s="86">
        <v>2</v>
      </c>
      <c r="C4859" s="63">
        <v>133</v>
      </c>
      <c r="D4859" s="63">
        <v>4859</v>
      </c>
      <c r="E4859" s="63" t="str">
        <f>VLOOKUP(CENSO[[#This Row],[NOME COMUM]],ESPECIES[],2,FALSE)</f>
        <v>Pouteria sp.</v>
      </c>
      <c r="F4859" s="64" t="s">
        <v>83</v>
      </c>
      <c r="G4859" s="64">
        <v>195</v>
      </c>
      <c r="H4859" s="97">
        <f>CENSO[[#This Row],[CAP (cm)]]/PI()</f>
        <v>62.070427805839181</v>
      </c>
      <c r="I4859" s="64">
        <v>20</v>
      </c>
      <c r="J4859" s="96">
        <f>(PI()*(CENSO[[#This Row],[DAP (cm)]]^2))/40000</f>
        <v>0.30259333555346601</v>
      </c>
      <c r="K4859" s="96">
        <f>CENSO[[#This Row],[g (m²)]]*CENSO[[#This Row],[H (m)]]*0.7</f>
        <v>4.2363066977485238</v>
      </c>
      <c r="L4859" s="64">
        <v>1</v>
      </c>
      <c r="M4859" s="65">
        <v>367344</v>
      </c>
      <c r="N4859" s="87">
        <v>9702749.3000000007</v>
      </c>
      <c r="O4859" s="87" t="s">
        <v>1227</v>
      </c>
      <c r="P4859" s="87" t="str">
        <f>VLOOKUP(CENSO[[#This Row],[DAP (cm)]],CD[],2,TRUE)</f>
        <v>TORA</v>
      </c>
      <c r="Q4859" s="87" t="str">
        <f>VLOOKUP(CENSO[[#This Row],[DAP (cm)]],DD[],2,TRUE)</f>
        <v>60├ 70</v>
      </c>
      <c r="R4859" s="87" t="str" cm="1">
        <f t="array" ref="R4859">INDEX(_xlfn.TEXTSPLIT(CENSO[[#This Row],[NOME CIENTIFICO]]," "),1)</f>
        <v>Pouteria</v>
      </c>
      <c r="S4859" s="98" t="s">
        <v>1004</v>
      </c>
      <c r="T4859" s="87">
        <f>_xlfn.MINIFS(CENSO[DAP (cm)],CENSO[NOME CIENTIFICO],CENSO[[#This Row],[NOME CIENTIFICO]])</f>
        <v>39.788735772973837</v>
      </c>
      <c r="U485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59" s="87" t="str">
        <f>IF(CENSO[[#This Row],[DAP (cm)]]&lt;CENSO[[#This Row],[DMCE (cm)]],"DAP &lt; DMCE","DAP ≥ DMCE")</f>
        <v>DAP ≥ DMCE</v>
      </c>
      <c r="W4859" s="87" t="str">
        <f>IF(CENSO[[#This Row],[DAP (cm)]]&gt;200, "Superior", "Inferior")</f>
        <v>Inferior</v>
      </c>
      <c r="X4859" s="87" t="str">
        <f>VLOOKUP(CENSO[[#This Row],[NOME COMUM]],ESPECIES[],4,FALSE)</f>
        <v>Não</v>
      </c>
      <c r="Y4859" s="87" t="str">
        <f>IF(IFERROR(VLOOKUP(CENSO[[#This Row],[NOME COMUM]],COMERCIAIS[],2, FALSE), "Não") &lt;&gt; "Não", "Sim", "Não")</f>
        <v>Não</v>
      </c>
      <c r="Z4859" s="133">
        <f>CENSO[[#This Row],[g (m²)]]/SUM(AEEF[AEEF-UT])</f>
        <v>5.2942990997300308E-4</v>
      </c>
      <c r="AA4859" s="133">
        <f>CENSO[[#This Row],[v (m³)]]/SUM(AEEF[AEEF-UT])</f>
        <v>7.4120187396220427E-3</v>
      </c>
    </row>
    <row r="4860" spans="1:27" ht="14">
      <c r="A4860" s="86">
        <v>1</v>
      </c>
      <c r="B4860" s="86">
        <v>2</v>
      </c>
      <c r="C4860" s="63">
        <v>133</v>
      </c>
      <c r="D4860" s="63">
        <v>4860</v>
      </c>
      <c r="E4860" s="63" t="str">
        <f>VLOOKUP(CENSO[[#This Row],[NOME COMUM]],ESPECIES[],2,FALSE)</f>
        <v>Handroanthus serratifolius</v>
      </c>
      <c r="F4860" s="64" t="s">
        <v>101</v>
      </c>
      <c r="G4860" s="64">
        <v>170</v>
      </c>
      <c r="H4860" s="97">
        <f>CENSO[[#This Row],[CAP (cm)]]/PI()</f>
        <v>54.112680651244418</v>
      </c>
      <c r="I4860" s="64">
        <v>20</v>
      </c>
      <c r="J4860" s="96">
        <f>(PI()*(CENSO[[#This Row],[DAP (cm)]]^2))/40000</f>
        <v>0.2299788927677888</v>
      </c>
      <c r="K4860" s="96">
        <f>CENSO[[#This Row],[g (m²)]]*CENSO[[#This Row],[H (m)]]*0.7</f>
        <v>3.2197044987490426</v>
      </c>
      <c r="L4860" s="64">
        <v>1</v>
      </c>
      <c r="M4860" s="65">
        <v>367313.4</v>
      </c>
      <c r="N4860" s="87">
        <v>9702673.1999999899</v>
      </c>
      <c r="O4860" s="98" t="s">
        <v>1225</v>
      </c>
      <c r="P4860" s="87" t="str">
        <f>VLOOKUP(CENSO[[#This Row],[DAP (cm)]],CD[],2,TRUE)</f>
        <v>TORA</v>
      </c>
      <c r="Q4860" s="87" t="str">
        <f>VLOOKUP(CENSO[[#This Row],[DAP (cm)]],DD[],2,TRUE)</f>
        <v>50├ 60</v>
      </c>
      <c r="R4860" s="87" t="str" cm="1">
        <f t="array" ref="R4860">INDEX(_xlfn.TEXTSPLIT(CENSO[[#This Row],[NOME CIENTIFICO]]," "),1)</f>
        <v>Handroanthus</v>
      </c>
      <c r="S4860" s="98" t="s">
        <v>1004</v>
      </c>
      <c r="T4860" s="87">
        <f>_xlfn.MINIFS(CENSO[DAP (cm)],CENSO[NOME CIENTIFICO],CENSO[[#This Row],[NOME CIENTIFICO]])</f>
        <v>49.656342244671343</v>
      </c>
      <c r="U486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70</v>
      </c>
      <c r="V4860" s="87" t="str">
        <f>IF(CENSO[[#This Row],[DAP (cm)]]&lt;CENSO[[#This Row],[DMCE (cm)]],"DAP &lt; DMCE","DAP ≥ DMCE")</f>
        <v>DAP &lt; DMCE</v>
      </c>
      <c r="W4860" s="87" t="str">
        <f>IF(CENSO[[#This Row],[DAP (cm)]]&gt;200, "Superior", "Inferior")</f>
        <v>Inferior</v>
      </c>
      <c r="X4860" s="87" t="str">
        <f>VLOOKUP(CENSO[[#This Row],[NOME COMUM]],ESPECIES[],4,FALSE)</f>
        <v>Vulneravel</v>
      </c>
      <c r="Y4860" s="87" t="str">
        <f>IF(IFERROR(VLOOKUP(CENSO[[#This Row],[NOME COMUM]],COMERCIAIS[],2, FALSE), "Não") &lt;&gt; "Não", "Sim", "Não")</f>
        <v>Não</v>
      </c>
      <c r="Z4860" s="133">
        <f>CENSO[[#This Row],[g (m²)]]/SUM(AEEF[AEEF-UT])</f>
        <v>4.0238065478553035E-4</v>
      </c>
      <c r="AA4860" s="133">
        <f>CENSO[[#This Row],[v (m³)]]/SUM(AEEF[AEEF-UT])</f>
        <v>5.633329166997424E-3</v>
      </c>
    </row>
    <row r="4861" spans="1:27" ht="14">
      <c r="A4861" s="86">
        <v>1</v>
      </c>
      <c r="B4861" s="86">
        <v>2</v>
      </c>
      <c r="C4861" s="63">
        <v>133</v>
      </c>
      <c r="D4861" s="63">
        <v>4861</v>
      </c>
      <c r="E4861" s="63" t="str">
        <f>VLOOKUP(CENSO[[#This Row],[NOME COMUM]],ESPECIES[],2,FALSE)</f>
        <v>Dipteryx odorata (Aubl.) Willd.</v>
      </c>
      <c r="F4861" s="64" t="s">
        <v>4</v>
      </c>
      <c r="G4861" s="64">
        <v>215</v>
      </c>
      <c r="H4861" s="97">
        <f>CENSO[[#This Row],[CAP (cm)]]/PI()</f>
        <v>68.436625529514998</v>
      </c>
      <c r="I4861" s="64">
        <v>20</v>
      </c>
      <c r="J4861" s="96">
        <f>(PI()*(CENSO[[#This Row],[DAP (cm)]]^2))/40000</f>
        <v>0.36784686222114316</v>
      </c>
      <c r="K4861" s="96">
        <f>CENSO[[#This Row],[g (m²)]]*CENSO[[#This Row],[H (m)]]*0.7</f>
        <v>5.1498560710960035</v>
      </c>
      <c r="L4861" s="64">
        <v>1</v>
      </c>
      <c r="M4861" s="65">
        <v>367318.799999999</v>
      </c>
      <c r="N4861" s="87">
        <v>9702668.4000000004</v>
      </c>
      <c r="O4861" s="98" t="s">
        <v>1225</v>
      </c>
      <c r="P4861" s="87" t="str">
        <f>VLOOKUP(CENSO[[#This Row],[DAP (cm)]],CD[],2,TRUE)</f>
        <v>TORA</v>
      </c>
      <c r="Q4861" s="87" t="str">
        <f>VLOOKUP(CENSO[[#This Row],[DAP (cm)]],DD[],2,TRUE)</f>
        <v>60├ 70</v>
      </c>
      <c r="R4861" s="87" t="str" cm="1">
        <f t="array" ref="R4861">INDEX(_xlfn.TEXTSPLIT(CENSO[[#This Row],[NOME CIENTIFICO]]," "),1)</f>
        <v>Dipteryx</v>
      </c>
      <c r="S4861" s="98" t="s">
        <v>1004</v>
      </c>
      <c r="T4861" s="87">
        <f>_xlfn.MINIFS(CENSO[DAP (cm)],CENSO[NOME CIENTIFICO],CENSO[[#This Row],[NOME CIENTIFICO]])</f>
        <v>39.152116000606256</v>
      </c>
      <c r="U486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80</v>
      </c>
      <c r="V4861" s="87" t="str">
        <f>IF(CENSO[[#This Row],[DAP (cm)]]&lt;CENSO[[#This Row],[DMCE (cm)]],"DAP &lt; DMCE","DAP ≥ DMCE")</f>
        <v>DAP &lt; DMCE</v>
      </c>
      <c r="W4861" s="87" t="str">
        <f>IF(CENSO[[#This Row],[DAP (cm)]]&gt;200, "Superior", "Inferior")</f>
        <v>Inferior</v>
      </c>
      <c r="X4861" s="87" t="str">
        <f>VLOOKUP(CENSO[[#This Row],[NOME COMUM]],ESPECIES[],4,FALSE)</f>
        <v>Vulneravel</v>
      </c>
      <c r="Y4861" s="87" t="str">
        <f>IF(IFERROR(VLOOKUP(CENSO[[#This Row],[NOME COMUM]],COMERCIAIS[],2, FALSE), "Não") &lt;&gt; "Não", "Sim", "Não")</f>
        <v>Sim</v>
      </c>
      <c r="Z4861" s="133">
        <f>CENSO[[#This Row],[g (m²)]]/SUM(AEEF[AEEF-UT])</f>
        <v>6.436001995661295E-4</v>
      </c>
      <c r="AA4861" s="133">
        <f>CENSO[[#This Row],[v (m³)]]/SUM(AEEF[AEEF-UT])</f>
        <v>9.0104027939258112E-3</v>
      </c>
    </row>
    <row r="4862" spans="1:27" ht="14">
      <c r="A4862" s="86">
        <v>1</v>
      </c>
      <c r="B4862" s="86">
        <v>2</v>
      </c>
      <c r="C4862" s="63">
        <v>133</v>
      </c>
      <c r="D4862" s="63">
        <v>4862</v>
      </c>
      <c r="E4862" s="63" t="str">
        <f>VLOOKUP(CENSO[[#This Row],[NOME COMUM]],ESPECIES[],2,FALSE)</f>
        <v>Tachigali myrmecophila Ducke</v>
      </c>
      <c r="F4862" s="64" t="s">
        <v>14</v>
      </c>
      <c r="G4862" s="64">
        <v>191</v>
      </c>
      <c r="H4862" s="97">
        <f>CENSO[[#This Row],[CAP (cm)]]/PI()</f>
        <v>60.797188261104019</v>
      </c>
      <c r="I4862" s="64">
        <v>14</v>
      </c>
      <c r="J4862" s="96">
        <f>(PI()*(CENSO[[#This Row],[DAP (cm)]]^2))/40000</f>
        <v>0.29030657394677167</v>
      </c>
      <c r="K4862" s="96">
        <f>CENSO[[#This Row],[g (m²)]]*CENSO[[#This Row],[H (m)]]*0.7</f>
        <v>2.8450044246783621</v>
      </c>
      <c r="L4862" s="64">
        <v>1</v>
      </c>
      <c r="M4862" s="65">
        <v>367311</v>
      </c>
      <c r="N4862" s="87">
        <v>9702664.3000000007</v>
      </c>
      <c r="O4862" s="87" t="s">
        <v>1228</v>
      </c>
      <c r="P4862" s="87" t="str">
        <f>VLOOKUP(CENSO[[#This Row],[DAP (cm)]],CD[],2,TRUE)</f>
        <v>TORA</v>
      </c>
      <c r="Q4862" s="87" t="str">
        <f>VLOOKUP(CENSO[[#This Row],[DAP (cm)]],DD[],2,TRUE)</f>
        <v>60├ 70</v>
      </c>
      <c r="R4862" s="87" t="str" cm="1">
        <f t="array" ref="R4862">INDEX(_xlfn.TEXTSPLIT(CENSO[[#This Row],[NOME CIENTIFICO]]," "),1)</f>
        <v>Tachigali</v>
      </c>
      <c r="S4862" s="98" t="s">
        <v>1004</v>
      </c>
      <c r="T4862" s="87">
        <f>_xlfn.MINIFS(CENSO[DAP (cm)],CENSO[NOME CIENTIFICO],CENSO[[#This Row],[NOME CIENTIFICO]])</f>
        <v>39.152116000606256</v>
      </c>
      <c r="U486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62" s="87" t="str">
        <f>IF(CENSO[[#This Row],[DAP (cm)]]&lt;CENSO[[#This Row],[DMCE (cm)]],"DAP &lt; DMCE","DAP ≥ DMCE")</f>
        <v>DAP ≥ DMCE</v>
      </c>
      <c r="W4862" s="87" t="str">
        <f>IF(CENSO[[#This Row],[DAP (cm)]]&gt;200, "Superior", "Inferior")</f>
        <v>Inferior</v>
      </c>
      <c r="X4862" s="87" t="str">
        <f>VLOOKUP(CENSO[[#This Row],[NOME COMUM]],ESPECIES[],4,FALSE)</f>
        <v>Não</v>
      </c>
      <c r="Y4862" s="87" t="str">
        <f>IF(IFERROR(VLOOKUP(CENSO[[#This Row],[NOME COMUM]],COMERCIAIS[],2, FALSE), "Não") &lt;&gt; "Não", "Sim", "Não")</f>
        <v>Sim</v>
      </c>
      <c r="Z4862" s="133">
        <f>CENSO[[#This Row],[g (m²)]]/SUM(AEEF[AEEF-UT])</f>
        <v>5.0793247983498034E-4</v>
      </c>
      <c r="AA4862" s="133">
        <f>CENSO[[#This Row],[v (m³)]]/SUM(AEEF[AEEF-UT])</f>
        <v>4.9777383023828061E-3</v>
      </c>
    </row>
    <row r="4863" spans="1:27" ht="14">
      <c r="A4863" s="86">
        <v>1</v>
      </c>
      <c r="B4863" s="86">
        <v>2</v>
      </c>
      <c r="C4863" s="63">
        <v>133</v>
      </c>
      <c r="D4863" s="63">
        <v>4863</v>
      </c>
      <c r="E4863" s="63" t="str">
        <f>VLOOKUP(CENSO[[#This Row],[NOME COMUM]],ESPECIES[],2,FALSE)</f>
        <v>Enterolobium contortisiliquum (Vell.) Morong</v>
      </c>
      <c r="F4863" s="64" t="s">
        <v>45</v>
      </c>
      <c r="G4863" s="64">
        <v>460</v>
      </c>
      <c r="H4863" s="97">
        <f>CENSO[[#This Row],[CAP (cm)]]/PI()</f>
        <v>146.42254764454373</v>
      </c>
      <c r="I4863" s="64">
        <v>20</v>
      </c>
      <c r="J4863" s="96">
        <f>(PI()*(CENSO[[#This Row],[DAP (cm)]]^2))/40000</f>
        <v>1.6838592979122531</v>
      </c>
      <c r="K4863" s="96">
        <f>CENSO[[#This Row],[g (m²)]]*CENSO[[#This Row],[H (m)]]*0.7</f>
        <v>23.574030170771543</v>
      </c>
      <c r="L4863" s="64">
        <v>1</v>
      </c>
      <c r="M4863" s="65">
        <v>367309.59999999899</v>
      </c>
      <c r="N4863" s="87">
        <v>9702659.5</v>
      </c>
      <c r="O4863" s="87" t="s">
        <v>1228</v>
      </c>
      <c r="P4863" s="87" t="str">
        <f>VLOOKUP(CENSO[[#This Row],[DAP (cm)]],CD[],2,TRUE)</f>
        <v>TORA</v>
      </c>
      <c r="Q4863" s="87" t="str">
        <f>VLOOKUP(CENSO[[#This Row],[DAP (cm)]],DD[],2,TRUE)</f>
        <v>140├ 150</v>
      </c>
      <c r="R4863" s="87" t="str" cm="1">
        <f t="array" ref="R4863">INDEX(_xlfn.TEXTSPLIT(CENSO[[#This Row],[NOME CIENTIFICO]]," "),1)</f>
        <v>Enterolobium</v>
      </c>
      <c r="S4863" s="98" t="s">
        <v>1004</v>
      </c>
      <c r="T4863" s="87">
        <f>_xlfn.MINIFS(CENSO[DAP (cm)],CENSO[NOME CIENTIFICO],CENSO[[#This Row],[NOME CIENTIFICO]])</f>
        <v>42.971834634811742</v>
      </c>
      <c r="U486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4863" s="87" t="str">
        <f>IF(CENSO[[#This Row],[DAP (cm)]]&lt;CENSO[[#This Row],[DMCE (cm)]],"DAP &lt; DMCE","DAP ≥ DMCE")</f>
        <v>DAP ≥ DMCE</v>
      </c>
      <c r="W4863" s="87" t="str">
        <f>IF(CENSO[[#This Row],[DAP (cm)]]&gt;200, "Superior", "Inferior")</f>
        <v>Inferior</v>
      </c>
      <c r="X4863" s="87" t="str">
        <f>VLOOKUP(CENSO[[#This Row],[NOME COMUM]],ESPECIES[],4,FALSE)</f>
        <v>Não</v>
      </c>
      <c r="Y4863" s="87" t="str">
        <f>IF(IFERROR(VLOOKUP(CENSO[[#This Row],[NOME COMUM]],COMERCIAIS[],2, FALSE), "Não") &lt;&gt; "Não", "Sim", "Não")</f>
        <v>Sim</v>
      </c>
      <c r="Z4863" s="133">
        <f>CENSO[[#This Row],[g (m²)]]/SUM(AEEF[AEEF-UT])</f>
        <v>2.9461503997445758E-3</v>
      </c>
      <c r="AA4863" s="133">
        <f>CENSO[[#This Row],[v (m³)]]/SUM(AEEF[AEEF-UT])</f>
        <v>4.1246105596424061E-2</v>
      </c>
    </row>
    <row r="4864" spans="1:27" ht="14">
      <c r="A4864" s="86">
        <v>1</v>
      </c>
      <c r="B4864" s="86">
        <v>2</v>
      </c>
      <c r="C4864" s="63">
        <v>133</v>
      </c>
      <c r="D4864" s="63">
        <v>4864</v>
      </c>
      <c r="E4864" s="63" t="str">
        <f>VLOOKUP(CENSO[[#This Row],[NOME COMUM]],ESPECIES[],2,FALSE)</f>
        <v>Piptadenia suaveolens Miq.</v>
      </c>
      <c r="F4864" s="64" t="s">
        <v>22</v>
      </c>
      <c r="G4864" s="64">
        <v>176</v>
      </c>
      <c r="H4864" s="97">
        <f>CENSO[[#This Row],[CAP (cm)]]/PI()</f>
        <v>56.022539968347161</v>
      </c>
      <c r="I4864" s="64">
        <v>19</v>
      </c>
      <c r="J4864" s="96">
        <f>(PI()*(CENSO[[#This Row],[DAP (cm)]]^2))/40000</f>
        <v>0.24649917586072753</v>
      </c>
      <c r="K4864" s="96">
        <f>CENSO[[#This Row],[g (m²)]]*CENSO[[#This Row],[H (m)]]*0.7</f>
        <v>3.2784390389476763</v>
      </c>
      <c r="L4864" s="64">
        <v>1</v>
      </c>
      <c r="M4864" s="65">
        <v>367267.4</v>
      </c>
      <c r="N4864" s="87">
        <v>9702610.9000000004</v>
      </c>
      <c r="O4864" s="87" t="s">
        <v>1228</v>
      </c>
      <c r="P4864" s="87" t="str">
        <f>VLOOKUP(CENSO[[#This Row],[DAP (cm)]],CD[],2,TRUE)</f>
        <v>TORA</v>
      </c>
      <c r="Q4864" s="87" t="str">
        <f>VLOOKUP(CENSO[[#This Row],[DAP (cm)]],DD[],2,TRUE)</f>
        <v>50├ 60</v>
      </c>
      <c r="R4864" s="87" t="str" cm="1">
        <f t="array" ref="R4864">INDEX(_xlfn.TEXTSPLIT(CENSO[[#This Row],[NOME CIENTIFICO]]," "),1)</f>
        <v>Piptadenia</v>
      </c>
      <c r="S4864" s="98" t="s">
        <v>1004</v>
      </c>
      <c r="T4864" s="87">
        <f>_xlfn.MINIFS(CENSO[DAP (cm)],CENSO[NOME CIENTIFICO],CENSO[[#This Row],[NOME CIENTIFICO]])</f>
        <v>39.788735772973837</v>
      </c>
      <c r="U486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64" s="87" t="str">
        <f>IF(CENSO[[#This Row],[DAP (cm)]]&lt;CENSO[[#This Row],[DMCE (cm)]],"DAP &lt; DMCE","DAP ≥ DMCE")</f>
        <v>DAP ≥ DMCE</v>
      </c>
      <c r="W4864" s="87" t="str">
        <f>IF(CENSO[[#This Row],[DAP (cm)]]&gt;200, "Superior", "Inferior")</f>
        <v>Inferior</v>
      </c>
      <c r="X4864" s="87" t="str">
        <f>VLOOKUP(CENSO[[#This Row],[NOME COMUM]],ESPECIES[],4,FALSE)</f>
        <v>Não</v>
      </c>
      <c r="Y4864" s="87" t="str">
        <f>IF(IFERROR(VLOOKUP(CENSO[[#This Row],[NOME COMUM]],COMERCIAIS[],2, FALSE), "Não") &lt;&gt; "Não", "Sim", "Não")</f>
        <v>Sim</v>
      </c>
      <c r="Z4864" s="133">
        <f>CENSO[[#This Row],[g (m²)]]/SUM(AEEF[AEEF-UT])</f>
        <v>4.3128523054105841E-4</v>
      </c>
      <c r="AA4864" s="133">
        <f>CENSO[[#This Row],[v (m³)]]/SUM(AEEF[AEEF-UT])</f>
        <v>5.7360935661960773E-3</v>
      </c>
    </row>
    <row r="4865" spans="1:27" ht="14">
      <c r="A4865" s="86">
        <v>1</v>
      </c>
      <c r="B4865" s="86">
        <v>2</v>
      </c>
      <c r="C4865" s="63">
        <v>133</v>
      </c>
      <c r="D4865" s="63">
        <v>4865</v>
      </c>
      <c r="E4865" s="63" t="str">
        <f>VLOOKUP(CENSO[[#This Row],[NOME COMUM]],ESPECIES[],2,FALSE)</f>
        <v>Manilkara huberi (Ducke) Chevalier</v>
      </c>
      <c r="F4865" s="64" t="s">
        <v>30</v>
      </c>
      <c r="G4865" s="64">
        <v>380</v>
      </c>
      <c r="H4865" s="97">
        <f>CENSO[[#This Row],[CAP (cm)]]/PI()</f>
        <v>120.95775674984046</v>
      </c>
      <c r="I4865" s="64">
        <v>19</v>
      </c>
      <c r="J4865" s="96">
        <f>(PI()*(CENSO[[#This Row],[DAP (cm)]]^2))/40000</f>
        <v>1.1490986891234842</v>
      </c>
      <c r="K4865" s="96">
        <f>CENSO[[#This Row],[g (m²)]]*CENSO[[#This Row],[H (m)]]*0.7</f>
        <v>15.283012565342339</v>
      </c>
      <c r="L4865" s="64">
        <v>1</v>
      </c>
      <c r="M4865" s="65">
        <v>367245.9</v>
      </c>
      <c r="N4865" s="87">
        <v>9702485.1999999899</v>
      </c>
      <c r="O4865" s="87" t="s">
        <v>1228</v>
      </c>
      <c r="P4865" s="87" t="str">
        <f>VLOOKUP(CENSO[[#This Row],[DAP (cm)]],CD[],2,TRUE)</f>
        <v>TORA</v>
      </c>
      <c r="Q4865" s="87" t="str">
        <f>VLOOKUP(CENSO[[#This Row],[DAP (cm)]],DD[],2,TRUE)</f>
        <v>120├ 130</v>
      </c>
      <c r="R4865" s="87" t="str" cm="1">
        <f t="array" ref="R4865">INDEX(_xlfn.TEXTSPLIT(CENSO[[#This Row],[NOME CIENTIFICO]]," "),1)</f>
        <v>Manilkara</v>
      </c>
      <c r="S4865" s="98" t="s">
        <v>1004</v>
      </c>
      <c r="T4865" s="87">
        <f>_xlfn.MINIFS(CENSO[DAP (cm)],CENSO[NOME CIENTIFICO],CENSO[[#This Row],[NOME CIENTIFICO]])</f>
        <v>41.38028520389279</v>
      </c>
      <c r="U486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865" s="87" t="str">
        <f>IF(CENSO[[#This Row],[DAP (cm)]]&lt;CENSO[[#This Row],[DMCE (cm)]],"DAP &lt; DMCE","DAP ≥ DMCE")</f>
        <v>DAP ≥ DMCE</v>
      </c>
      <c r="W4865" s="87" t="str">
        <f>IF(CENSO[[#This Row],[DAP (cm)]]&gt;200, "Superior", "Inferior")</f>
        <v>Inferior</v>
      </c>
      <c r="X4865" s="87" t="str">
        <f>VLOOKUP(CENSO[[#This Row],[NOME COMUM]],ESPECIES[],4,FALSE)</f>
        <v>Não</v>
      </c>
      <c r="Y4865" s="87" t="str">
        <f>IF(IFERROR(VLOOKUP(CENSO[[#This Row],[NOME COMUM]],COMERCIAIS[],2, FALSE), "Não") &lt;&gt; "Não", "Sim", "Não")</f>
        <v>Sim</v>
      </c>
      <c r="Z4865" s="133">
        <f>CENSO[[#This Row],[g (m²)]]/SUM(AEEF[AEEF-UT])</f>
        <v>2.0105109533228574E-3</v>
      </c>
      <c r="AA4865" s="133">
        <f>CENSO[[#This Row],[v (m³)]]/SUM(AEEF[AEEF-UT])</f>
        <v>2.6739795679194E-2</v>
      </c>
    </row>
    <row r="4866" spans="1:27" ht="14">
      <c r="A4866" s="86">
        <v>1</v>
      </c>
      <c r="B4866" s="86">
        <v>2</v>
      </c>
      <c r="C4866" s="63">
        <v>133</v>
      </c>
      <c r="D4866" s="63">
        <v>4866</v>
      </c>
      <c r="E4866" s="63" t="str">
        <f>VLOOKUP(CENSO[[#This Row],[NOME COMUM]],ESPECIES[],2,FALSE)</f>
        <v>Pouteria sp.</v>
      </c>
      <c r="F4866" s="64" t="s">
        <v>83</v>
      </c>
      <c r="G4866" s="64">
        <v>148</v>
      </c>
      <c r="H4866" s="97">
        <f>CENSO[[#This Row],[CAP (cm)]]/PI()</f>
        <v>47.109863155201019</v>
      </c>
      <c r="I4866" s="64">
        <v>17</v>
      </c>
      <c r="J4866" s="96">
        <f>(PI()*(CENSO[[#This Row],[DAP (cm)]]^2))/40000</f>
        <v>0.17430649367424375</v>
      </c>
      <c r="K4866" s="96">
        <f>CENSO[[#This Row],[g (m²)]]*CENSO[[#This Row],[H (m)]]*0.7</f>
        <v>2.0742472747235006</v>
      </c>
      <c r="L4866" s="64">
        <v>1</v>
      </c>
      <c r="M4866" s="65">
        <v>367245.9</v>
      </c>
      <c r="N4866" s="87">
        <v>9702485.1999999899</v>
      </c>
      <c r="O4866" s="98" t="s">
        <v>1225</v>
      </c>
      <c r="P4866" s="87" t="str">
        <f>VLOOKUP(CENSO[[#This Row],[DAP (cm)]],CD[],2,TRUE)</f>
        <v>TORETE</v>
      </c>
      <c r="Q4866" s="87" t="str">
        <f>VLOOKUP(CENSO[[#This Row],[DAP (cm)]],DD[],2,TRUE)</f>
        <v>40├ 50</v>
      </c>
      <c r="R4866" s="87" t="str" cm="1">
        <f t="array" ref="R4866">INDEX(_xlfn.TEXTSPLIT(CENSO[[#This Row],[NOME CIENTIFICO]]," "),1)</f>
        <v>Pouteria</v>
      </c>
      <c r="S4866" s="98" t="s">
        <v>1004</v>
      </c>
      <c r="T4866" s="87">
        <f>_xlfn.MINIFS(CENSO[DAP (cm)],CENSO[NOME CIENTIFICO],CENSO[[#This Row],[NOME CIENTIFICO]])</f>
        <v>39.788735772973837</v>
      </c>
      <c r="U486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66" s="87" t="str">
        <f>IF(CENSO[[#This Row],[DAP (cm)]]&lt;CENSO[[#This Row],[DMCE (cm)]],"DAP &lt; DMCE","DAP ≥ DMCE")</f>
        <v>DAP &lt; DMCE</v>
      </c>
      <c r="W4866" s="87" t="str">
        <f>IF(CENSO[[#This Row],[DAP (cm)]]&gt;200, "Superior", "Inferior")</f>
        <v>Inferior</v>
      </c>
      <c r="X4866" s="87" t="str">
        <f>VLOOKUP(CENSO[[#This Row],[NOME COMUM]],ESPECIES[],4,FALSE)</f>
        <v>Não</v>
      </c>
      <c r="Y4866" s="87" t="str">
        <f>IF(IFERROR(VLOOKUP(CENSO[[#This Row],[NOME COMUM]],COMERCIAIS[],2, FALSE), "Não") &lt;&gt; "Não", "Sim", "Não")</f>
        <v>Não</v>
      </c>
      <c r="Z4866" s="133">
        <f>CENSO[[#This Row],[g (m²)]]/SUM(AEEF[AEEF-UT])</f>
        <v>3.0497390527412649E-4</v>
      </c>
      <c r="AA4866" s="133">
        <f>CENSO[[#This Row],[v (m³)]]/SUM(AEEF[AEEF-UT])</f>
        <v>3.6291894727621048E-3</v>
      </c>
    </row>
    <row r="4867" spans="1:27" ht="14">
      <c r="A4867" s="86">
        <v>1</v>
      </c>
      <c r="B4867" s="86">
        <v>2</v>
      </c>
      <c r="C4867" s="63">
        <v>133</v>
      </c>
      <c r="D4867" s="63">
        <v>4867</v>
      </c>
      <c r="E4867" s="63" t="str">
        <f>VLOOKUP(CENSO[[#This Row],[NOME COMUM]],ESPECIES[],2,FALSE)</f>
        <v>Copaifera guianensis Desf.</v>
      </c>
      <c r="F4867" s="64" t="s">
        <v>7</v>
      </c>
      <c r="G4867" s="64">
        <v>186</v>
      </c>
      <c r="H4867" s="97">
        <f>CENSO[[#This Row],[CAP (cm)]]/PI()</f>
        <v>59.205638830185066</v>
      </c>
      <c r="I4867" s="64">
        <v>17</v>
      </c>
      <c r="J4867" s="96">
        <f>(PI()*(CENSO[[#This Row],[DAP (cm)]]^2))/40000</f>
        <v>0.27530622056036053</v>
      </c>
      <c r="K4867" s="96">
        <f>CENSO[[#This Row],[g (m²)]]*CENSO[[#This Row],[H (m)]]*0.7</f>
        <v>3.27614402466829</v>
      </c>
      <c r="L4867" s="64">
        <v>1</v>
      </c>
      <c r="M4867" s="65">
        <v>367250.5</v>
      </c>
      <c r="N4867" s="87">
        <v>9702474.9000000004</v>
      </c>
      <c r="O4867" s="98" t="s">
        <v>1225</v>
      </c>
      <c r="P4867" s="87" t="str">
        <f>VLOOKUP(CENSO[[#This Row],[DAP (cm)]],CD[],2,TRUE)</f>
        <v>TORA</v>
      </c>
      <c r="Q4867" s="87" t="str">
        <f>VLOOKUP(CENSO[[#This Row],[DAP (cm)]],DD[],2,TRUE)</f>
        <v>50├ 60</v>
      </c>
      <c r="R4867" s="87" t="str" cm="1">
        <f t="array" ref="R4867">INDEX(_xlfn.TEXTSPLIT(CENSO[[#This Row],[NOME CIENTIFICO]]," "),1)</f>
        <v>Copaifera</v>
      </c>
      <c r="S4867" s="98" t="s">
        <v>1004</v>
      </c>
      <c r="T4867" s="87">
        <f>_xlfn.MINIFS(CENSO[DAP (cm)],CENSO[NOME CIENTIFICO],CENSO[[#This Row],[NOME CIENTIFICO]])</f>
        <v>51.884511447957884</v>
      </c>
      <c r="U486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61.884511447957884</v>
      </c>
      <c r="V4867" s="87" t="str">
        <f>IF(CENSO[[#This Row],[DAP (cm)]]&lt;CENSO[[#This Row],[DMCE (cm)]],"DAP &lt; DMCE","DAP ≥ DMCE")</f>
        <v>DAP &lt; DMCE</v>
      </c>
      <c r="W4867" s="87" t="str">
        <f>IF(CENSO[[#This Row],[DAP (cm)]]&gt;200, "Superior", "Inferior")</f>
        <v>Inferior</v>
      </c>
      <c r="X4867" s="87" t="str">
        <f>VLOOKUP(CENSO[[#This Row],[NOME COMUM]],ESPECIES[],4,FALSE)</f>
        <v>Não</v>
      </c>
      <c r="Y4867" s="87" t="str">
        <f>IF(IFERROR(VLOOKUP(CENSO[[#This Row],[NOME COMUM]],COMERCIAIS[],2, FALSE), "Não") &lt;&gt; "Não", "Sim", "Não")</f>
        <v>Não</v>
      </c>
      <c r="Z4867" s="133">
        <f>CENSO[[#This Row],[g (m²)]]/SUM(AEEF[AEEF-UT])</f>
        <v>4.8168723643460915E-4</v>
      </c>
      <c r="AA4867" s="133">
        <f>CENSO[[#This Row],[v (m³)]]/SUM(AEEF[AEEF-UT])</f>
        <v>5.7320781135718488E-3</v>
      </c>
    </row>
    <row r="4868" spans="1:27" ht="14">
      <c r="A4868" s="86">
        <v>1</v>
      </c>
      <c r="B4868" s="86">
        <v>2</v>
      </c>
      <c r="C4868" s="63">
        <v>133</v>
      </c>
      <c r="D4868" s="63">
        <v>4868</v>
      </c>
      <c r="E4868" s="63" t="str">
        <f>VLOOKUP(CENSO[[#This Row],[NOME COMUM]],ESPECIES[],2,FALSE)</f>
        <v>Buchenavia capitata (Vahl) Eichler</v>
      </c>
      <c r="F4868" s="64" t="s">
        <v>10</v>
      </c>
      <c r="G4868" s="64">
        <v>177</v>
      </c>
      <c r="H4868" s="97">
        <f>CENSO[[#This Row],[CAP (cm)]]/PI()</f>
        <v>56.340849854530951</v>
      </c>
      <c r="I4868" s="64">
        <v>20</v>
      </c>
      <c r="J4868" s="96">
        <f>(PI()*(CENSO[[#This Row],[DAP (cm)]]^2))/40000</f>
        <v>0.24930826060629949</v>
      </c>
      <c r="K4868" s="96">
        <f>CENSO[[#This Row],[g (m²)]]*CENSO[[#This Row],[H (m)]]*0.7</f>
        <v>3.4903156484881923</v>
      </c>
      <c r="L4868" s="64">
        <v>1</v>
      </c>
      <c r="M4868" s="65">
        <v>367224</v>
      </c>
      <c r="N4868" s="87">
        <v>9702427.5</v>
      </c>
      <c r="O4868" s="87" t="s">
        <v>1227</v>
      </c>
      <c r="P4868" s="87" t="str">
        <f>VLOOKUP(CENSO[[#This Row],[DAP (cm)]],CD[],2,TRUE)</f>
        <v>TORA</v>
      </c>
      <c r="Q4868" s="87" t="str">
        <f>VLOOKUP(CENSO[[#This Row],[DAP (cm)]],DD[],2,TRUE)</f>
        <v>50├ 60</v>
      </c>
      <c r="R4868" s="87" t="str" cm="1">
        <f t="array" ref="R4868">INDEX(_xlfn.TEXTSPLIT(CENSO[[#This Row],[NOME CIENTIFICO]]," "),1)</f>
        <v>Buchenavia</v>
      </c>
      <c r="S4868" s="98" t="s">
        <v>1004</v>
      </c>
      <c r="T4868" s="87">
        <f>_xlfn.MINIFS(CENSO[DAP (cm)],CENSO[NOME CIENTIFICO],CENSO[[#This Row],[NOME CIENTIFICO]])</f>
        <v>41.38028520389279</v>
      </c>
      <c r="U486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868" s="87" t="str">
        <f>IF(CENSO[[#This Row],[DAP (cm)]]&lt;CENSO[[#This Row],[DMCE (cm)]],"DAP &lt; DMCE","DAP ≥ DMCE")</f>
        <v>DAP ≥ DMCE</v>
      </c>
      <c r="W4868" s="87" t="str">
        <f>IF(CENSO[[#This Row],[DAP (cm)]]&gt;200, "Superior", "Inferior")</f>
        <v>Inferior</v>
      </c>
      <c r="X4868" s="87" t="str">
        <f>VLOOKUP(CENSO[[#This Row],[NOME COMUM]],ESPECIES[],4,FALSE)</f>
        <v>Não</v>
      </c>
      <c r="Y4868" s="87" t="str">
        <f>IF(IFERROR(VLOOKUP(CENSO[[#This Row],[NOME COMUM]],COMERCIAIS[],2, FALSE), "Não") &lt;&gt; "Não", "Sim", "Não")</f>
        <v>Não</v>
      </c>
      <c r="Z4868" s="133">
        <f>CENSO[[#This Row],[g (m²)]]/SUM(AEEF[AEEF-UT])</f>
        <v>4.3620012227598201E-4</v>
      </c>
      <c r="AA4868" s="133">
        <f>CENSO[[#This Row],[v (m³)]]/SUM(AEEF[AEEF-UT])</f>
        <v>6.1068017118637479E-3</v>
      </c>
    </row>
    <row r="4869" spans="1:27" ht="14">
      <c r="A4869" s="86">
        <v>1</v>
      </c>
      <c r="B4869" s="86">
        <v>2</v>
      </c>
      <c r="C4869" s="63">
        <v>133</v>
      </c>
      <c r="D4869" s="63">
        <v>4869</v>
      </c>
      <c r="E4869" s="63" t="str">
        <f>VLOOKUP(CENSO[[#This Row],[NOME COMUM]],ESPECIES[],2,FALSE)</f>
        <v>Buchenavia capitata (Vahl) Eichler</v>
      </c>
      <c r="F4869" s="64" t="s">
        <v>10</v>
      </c>
      <c r="G4869" s="64">
        <v>193</v>
      </c>
      <c r="H4869" s="97">
        <f>CENSO[[#This Row],[CAP (cm)]]/PI()</f>
        <v>61.4338080334716</v>
      </c>
      <c r="I4869" s="64">
        <v>14</v>
      </c>
      <c r="J4869" s="96">
        <f>(PI()*(CENSO[[#This Row],[DAP (cm)]]^2))/40000</f>
        <v>0.29641812376150045</v>
      </c>
      <c r="K4869" s="96">
        <f>CENSO[[#This Row],[g (m²)]]*CENSO[[#This Row],[H (m)]]*0.7</f>
        <v>2.9048976128627038</v>
      </c>
      <c r="L4869" s="64">
        <v>1</v>
      </c>
      <c r="M4869" s="65">
        <v>367137.09999999899</v>
      </c>
      <c r="N4869" s="87">
        <v>9702360.8000000007</v>
      </c>
      <c r="O4869" s="87" t="s">
        <v>1227</v>
      </c>
      <c r="P4869" s="87" t="str">
        <f>VLOOKUP(CENSO[[#This Row],[DAP (cm)]],CD[],2,TRUE)</f>
        <v>TORA</v>
      </c>
      <c r="Q4869" s="87" t="str">
        <f>VLOOKUP(CENSO[[#This Row],[DAP (cm)]],DD[],2,TRUE)</f>
        <v>60├ 70</v>
      </c>
      <c r="R4869" s="87" t="str" cm="1">
        <f t="array" ref="R4869">INDEX(_xlfn.TEXTSPLIT(CENSO[[#This Row],[NOME CIENTIFICO]]," "),1)</f>
        <v>Buchenavia</v>
      </c>
      <c r="S4869" s="98" t="s">
        <v>1004</v>
      </c>
      <c r="T4869" s="87">
        <f>_xlfn.MINIFS(CENSO[DAP (cm)],CENSO[NOME CIENTIFICO],CENSO[[#This Row],[NOME CIENTIFICO]])</f>
        <v>41.38028520389279</v>
      </c>
      <c r="U486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869" s="87" t="str">
        <f>IF(CENSO[[#This Row],[DAP (cm)]]&lt;CENSO[[#This Row],[DMCE (cm)]],"DAP &lt; DMCE","DAP ≥ DMCE")</f>
        <v>DAP ≥ DMCE</v>
      </c>
      <c r="W4869" s="87" t="str">
        <f>IF(CENSO[[#This Row],[DAP (cm)]]&gt;200, "Superior", "Inferior")</f>
        <v>Inferior</v>
      </c>
      <c r="X4869" s="87" t="str">
        <f>VLOOKUP(CENSO[[#This Row],[NOME COMUM]],ESPECIES[],4,FALSE)</f>
        <v>Não</v>
      </c>
      <c r="Y4869" s="87" t="str">
        <f>IF(IFERROR(VLOOKUP(CENSO[[#This Row],[NOME COMUM]],COMERCIAIS[],2, FALSE), "Não") &lt;&gt; "Não", "Sim", "Não")</f>
        <v>Não</v>
      </c>
      <c r="Z4869" s="133">
        <f>CENSO[[#This Row],[g (m²)]]/SUM(AEEF[AEEF-UT])</f>
        <v>5.1862550207979992E-4</v>
      </c>
      <c r="AA4869" s="133">
        <f>CENSO[[#This Row],[v (m³)]]/SUM(AEEF[AEEF-UT])</f>
        <v>5.0825299203820376E-3</v>
      </c>
    </row>
    <row r="4870" spans="1:27" ht="14">
      <c r="A4870" s="86">
        <v>1</v>
      </c>
      <c r="B4870" s="86">
        <v>2</v>
      </c>
      <c r="C4870" s="63">
        <v>133</v>
      </c>
      <c r="D4870" s="63">
        <v>4870</v>
      </c>
      <c r="E4870" s="63" t="str">
        <f>VLOOKUP(CENSO[[#This Row],[NOME COMUM]],ESPECIES[],2,FALSE)</f>
        <v>Ocotea cymbarum Kunth</v>
      </c>
      <c r="F4870" s="64" t="s">
        <v>11</v>
      </c>
      <c r="G4870" s="64">
        <v>170</v>
      </c>
      <c r="H4870" s="97">
        <f>CENSO[[#This Row],[CAP (cm)]]/PI()</f>
        <v>54.112680651244418</v>
      </c>
      <c r="I4870" s="64">
        <v>13</v>
      </c>
      <c r="J4870" s="96">
        <f>(PI()*(CENSO[[#This Row],[DAP (cm)]]^2))/40000</f>
        <v>0.2299788927677888</v>
      </c>
      <c r="K4870" s="96">
        <f>CENSO[[#This Row],[g (m²)]]*CENSO[[#This Row],[H (m)]]*0.7</f>
        <v>2.0928079241868782</v>
      </c>
      <c r="L4870" s="64">
        <v>1</v>
      </c>
      <c r="M4870" s="65">
        <v>367146.7</v>
      </c>
      <c r="N4870" s="87">
        <v>9702330.6999999899</v>
      </c>
      <c r="O4870" s="87" t="s">
        <v>1228</v>
      </c>
      <c r="P4870" s="87" t="str">
        <f>VLOOKUP(CENSO[[#This Row],[DAP (cm)]],CD[],2,TRUE)</f>
        <v>TORA</v>
      </c>
      <c r="Q4870" s="87" t="str">
        <f>VLOOKUP(CENSO[[#This Row],[DAP (cm)]],DD[],2,TRUE)</f>
        <v>50├ 60</v>
      </c>
      <c r="R4870" s="87" t="str" cm="1">
        <f t="array" ref="R4870">INDEX(_xlfn.TEXTSPLIT(CENSO[[#This Row],[NOME CIENTIFICO]]," "),1)</f>
        <v>Ocotea</v>
      </c>
      <c r="S4870" s="98" t="s">
        <v>1004</v>
      </c>
      <c r="T4870" s="87">
        <f>_xlfn.MINIFS(CENSO[DAP (cm)],CENSO[NOME CIENTIFICO],CENSO[[#This Row],[NOME CIENTIFICO]])</f>
        <v>39.470425886790046</v>
      </c>
      <c r="U487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70" s="87" t="str">
        <f>IF(CENSO[[#This Row],[DAP (cm)]]&lt;CENSO[[#This Row],[DMCE (cm)]],"DAP &lt; DMCE","DAP ≥ DMCE")</f>
        <v>DAP ≥ DMCE</v>
      </c>
      <c r="W4870" s="87" t="str">
        <f>IF(CENSO[[#This Row],[DAP (cm)]]&gt;200, "Superior", "Inferior")</f>
        <v>Inferior</v>
      </c>
      <c r="X4870" s="87" t="str">
        <f>VLOOKUP(CENSO[[#This Row],[NOME COMUM]],ESPECIES[],4,FALSE)</f>
        <v>Não</v>
      </c>
      <c r="Y4870" s="87" t="str">
        <f>IF(IFERROR(VLOOKUP(CENSO[[#This Row],[NOME COMUM]],COMERCIAIS[],2, FALSE), "Não") &lt;&gt; "Não", "Sim", "Não")</f>
        <v>Sim</v>
      </c>
      <c r="Z4870" s="133">
        <f>CENSO[[#This Row],[g (m²)]]/SUM(AEEF[AEEF-UT])</f>
        <v>4.0238065478553035E-4</v>
      </c>
      <c r="AA4870" s="133">
        <f>CENSO[[#This Row],[v (m³)]]/SUM(AEEF[AEEF-UT])</f>
        <v>3.6616639585483265E-3</v>
      </c>
    </row>
    <row r="4871" spans="1:27" ht="14">
      <c r="A4871" s="86">
        <v>1</v>
      </c>
      <c r="B4871" s="86">
        <v>2</v>
      </c>
      <c r="C4871" s="63">
        <v>133</v>
      </c>
      <c r="D4871" s="63">
        <v>4871</v>
      </c>
      <c r="E4871" s="63" t="str">
        <f>VLOOKUP(CENSO[[#This Row],[NOME COMUM]],ESPECIES[],2,FALSE)</f>
        <v>Hymenaea courbaril L.</v>
      </c>
      <c r="F4871" s="64" t="s">
        <v>3</v>
      </c>
      <c r="G4871" s="64">
        <v>350</v>
      </c>
      <c r="H4871" s="97">
        <f>CENSO[[#This Row],[CAP (cm)]]/PI()</f>
        <v>111.40846016432674</v>
      </c>
      <c r="I4871" s="64">
        <v>25</v>
      </c>
      <c r="J4871" s="96">
        <f>(PI()*(CENSO[[#This Row],[DAP (cm)]]^2))/40000</f>
        <v>0.97482402643785904</v>
      </c>
      <c r="K4871" s="96">
        <f>CENSO[[#This Row],[g (m²)]]*CENSO[[#This Row],[H (m)]]*0.7</f>
        <v>17.059420462662533</v>
      </c>
      <c r="L4871" s="64">
        <v>1</v>
      </c>
      <c r="M4871" s="65">
        <v>367209.9</v>
      </c>
      <c r="N4871" s="87">
        <v>9702481.0999999903</v>
      </c>
      <c r="O4871" s="87" t="s">
        <v>1228</v>
      </c>
      <c r="P4871" s="87" t="str">
        <f>VLOOKUP(CENSO[[#This Row],[DAP (cm)]],CD[],2,TRUE)</f>
        <v>TORA</v>
      </c>
      <c r="Q4871" s="87" t="str">
        <f>VLOOKUP(CENSO[[#This Row],[DAP (cm)]],DD[],2,TRUE)</f>
        <v>110├ 120</v>
      </c>
      <c r="R4871" s="87" t="str" cm="1">
        <f t="array" ref="R4871">INDEX(_xlfn.TEXTSPLIT(CENSO[[#This Row],[NOME CIENTIFICO]]," "),1)</f>
        <v>Hymenaea</v>
      </c>
      <c r="S4871" s="98" t="s">
        <v>1004</v>
      </c>
      <c r="T4871" s="87">
        <f>_xlfn.MINIFS(CENSO[DAP (cm)],CENSO[NOME CIENTIFICO],CENSO[[#This Row],[NOME CIENTIFICO]])</f>
        <v>41.38028520389279</v>
      </c>
      <c r="U487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871" s="87" t="str">
        <f>IF(CENSO[[#This Row],[DAP (cm)]]&lt;CENSO[[#This Row],[DMCE (cm)]],"DAP &lt; DMCE","DAP ≥ DMCE")</f>
        <v>DAP ≥ DMCE</v>
      </c>
      <c r="W4871" s="87" t="str">
        <f>IF(CENSO[[#This Row],[DAP (cm)]]&gt;200, "Superior", "Inferior")</f>
        <v>Inferior</v>
      </c>
      <c r="X4871" s="87" t="str">
        <f>VLOOKUP(CENSO[[#This Row],[NOME COMUM]],ESPECIES[],4,FALSE)</f>
        <v>Não</v>
      </c>
      <c r="Y4871" s="87" t="str">
        <f>IF(IFERROR(VLOOKUP(CENSO[[#This Row],[NOME COMUM]],COMERCIAIS[],2, FALSE), "Não") &lt;&gt; "Não", "Sim", "Não")</f>
        <v>Sim</v>
      </c>
      <c r="Z4871" s="133">
        <f>CENSO[[#This Row],[g (m²)]]/SUM(AEEF[AEEF-UT])</f>
        <v>1.7055927408729228E-3</v>
      </c>
      <c r="AA4871" s="133">
        <f>CENSO[[#This Row],[v (m³)]]/SUM(AEEF[AEEF-UT])</f>
        <v>2.9847872965276148E-2</v>
      </c>
    </row>
    <row r="4872" spans="1:27" ht="14">
      <c r="A4872" s="86">
        <v>1</v>
      </c>
      <c r="B4872" s="86">
        <v>2</v>
      </c>
      <c r="C4872" s="63">
        <v>134</v>
      </c>
      <c r="D4872" s="63">
        <v>4872</v>
      </c>
      <c r="E4872" s="63" t="str">
        <f>VLOOKUP(CENSO[[#This Row],[NOME COMUM]],ESPECIES[],2,FALSE)</f>
        <v>Apuleia leiocarpa (Vogel) J.F.Macbr.</v>
      </c>
      <c r="F4872" s="64" t="s">
        <v>51</v>
      </c>
      <c r="G4872" s="64">
        <v>300</v>
      </c>
      <c r="H4872" s="97">
        <f>CENSO[[#This Row],[CAP (cm)]]/PI()</f>
        <v>95.4929658551372</v>
      </c>
      <c r="I4872" s="64">
        <v>20</v>
      </c>
      <c r="J4872" s="96">
        <f>(PI()*(CENSO[[#This Row],[DAP (cm)]]^2))/40000</f>
        <v>0.7161972439135289</v>
      </c>
      <c r="K4872" s="96">
        <f>CENSO[[#This Row],[g (m²)]]*CENSO[[#This Row],[H (m)]]*0.7</f>
        <v>10.026761414789403</v>
      </c>
      <c r="L4872" s="64">
        <v>1</v>
      </c>
      <c r="M4872" s="65">
        <v>367222.09999999899</v>
      </c>
      <c r="N4872" s="87">
        <v>9702394.4000000004</v>
      </c>
      <c r="O4872" s="87" t="s">
        <v>1228</v>
      </c>
      <c r="P4872" s="87" t="str">
        <f>VLOOKUP(CENSO[[#This Row],[DAP (cm)]],CD[],2,TRUE)</f>
        <v>TORA</v>
      </c>
      <c r="Q4872" s="87" t="str">
        <f>VLOOKUP(CENSO[[#This Row],[DAP (cm)]],DD[],2,TRUE)</f>
        <v>90├ 100</v>
      </c>
      <c r="R4872" s="87" t="str" cm="1">
        <f t="array" ref="R4872">INDEX(_xlfn.TEXTSPLIT(CENSO[[#This Row],[NOME CIENTIFICO]]," "),1)</f>
        <v>Apuleia</v>
      </c>
      <c r="S4872" s="98" t="s">
        <v>1004</v>
      </c>
      <c r="T4872" s="87">
        <f>_xlfn.MINIFS(CENSO[DAP (cm)],CENSO[NOME CIENTIFICO],CENSO[[#This Row],[NOME CIENTIFICO]])</f>
        <v>39.788735772973837</v>
      </c>
      <c r="U487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72" s="87" t="str">
        <f>IF(CENSO[[#This Row],[DAP (cm)]]&lt;CENSO[[#This Row],[DMCE (cm)]],"DAP &lt; DMCE","DAP ≥ DMCE")</f>
        <v>DAP ≥ DMCE</v>
      </c>
      <c r="W4872" s="87" t="str">
        <f>IF(CENSO[[#This Row],[DAP (cm)]]&gt;200, "Superior", "Inferior")</f>
        <v>Inferior</v>
      </c>
      <c r="X4872" s="87" t="str">
        <f>VLOOKUP(CENSO[[#This Row],[NOME COMUM]],ESPECIES[],4,FALSE)</f>
        <v>Não</v>
      </c>
      <c r="Y4872" s="87" t="str">
        <f>IF(IFERROR(VLOOKUP(CENSO[[#This Row],[NOME COMUM]],COMERCIAIS[],2, FALSE), "Não") &lt;&gt; "Não", "Sim", "Não")</f>
        <v>Sim</v>
      </c>
      <c r="Z4872" s="133">
        <f>CENSO[[#This Row],[g (m²)]]/SUM(AEEF[AEEF-UT])</f>
        <v>1.2530885443148001E-3</v>
      </c>
      <c r="AA4872" s="133">
        <f>CENSO[[#This Row],[v (m³)]]/SUM(AEEF[AEEF-UT])</f>
        <v>1.75432396204072E-2</v>
      </c>
    </row>
    <row r="4873" spans="1:27" ht="14">
      <c r="A4873" s="86">
        <v>1</v>
      </c>
      <c r="B4873" s="86">
        <v>2</v>
      </c>
      <c r="C4873" s="63">
        <v>134</v>
      </c>
      <c r="D4873" s="63">
        <v>4873</v>
      </c>
      <c r="E4873" s="63" t="str">
        <f>VLOOKUP(CENSO[[#This Row],[NOME COMUM]],ESPECIES[],2,FALSE)</f>
        <v>Apuleia leiocarpa (Vogel) J.F.Macbr.</v>
      </c>
      <c r="F4873" s="64" t="s">
        <v>51</v>
      </c>
      <c r="G4873" s="64">
        <v>280</v>
      </c>
      <c r="H4873" s="97">
        <f>CENSO[[#This Row],[CAP (cm)]]/PI()</f>
        <v>89.12676813146139</v>
      </c>
      <c r="I4873" s="64">
        <v>19</v>
      </c>
      <c r="J4873" s="96">
        <f>(PI()*(CENSO[[#This Row],[DAP (cm)]]^2))/40000</f>
        <v>0.62388737692022966</v>
      </c>
      <c r="K4873" s="96">
        <f>CENSO[[#This Row],[g (m²)]]*CENSO[[#This Row],[H (m)]]*0.7</f>
        <v>8.2977021130390529</v>
      </c>
      <c r="L4873" s="64">
        <v>1</v>
      </c>
      <c r="M4873" s="65">
        <v>367262.9</v>
      </c>
      <c r="N4873" s="87">
        <v>9702466.0999999903</v>
      </c>
      <c r="O4873" s="87" t="s">
        <v>1228</v>
      </c>
      <c r="P4873" s="87" t="str">
        <f>VLOOKUP(CENSO[[#This Row],[DAP (cm)]],CD[],2,TRUE)</f>
        <v>TORA</v>
      </c>
      <c r="Q4873" s="87" t="str">
        <f>VLOOKUP(CENSO[[#This Row],[DAP (cm)]],DD[],2,TRUE)</f>
        <v>80├ 90</v>
      </c>
      <c r="R4873" s="87" t="str" cm="1">
        <f t="array" ref="R4873">INDEX(_xlfn.TEXTSPLIT(CENSO[[#This Row],[NOME CIENTIFICO]]," "),1)</f>
        <v>Apuleia</v>
      </c>
      <c r="S4873" s="98" t="s">
        <v>1004</v>
      </c>
      <c r="T4873" s="87">
        <f>_xlfn.MINIFS(CENSO[DAP (cm)],CENSO[NOME CIENTIFICO],CENSO[[#This Row],[NOME CIENTIFICO]])</f>
        <v>39.788735772973837</v>
      </c>
      <c r="U487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73" s="87" t="str">
        <f>IF(CENSO[[#This Row],[DAP (cm)]]&lt;CENSO[[#This Row],[DMCE (cm)]],"DAP &lt; DMCE","DAP ≥ DMCE")</f>
        <v>DAP ≥ DMCE</v>
      </c>
      <c r="W4873" s="87" t="str">
        <f>IF(CENSO[[#This Row],[DAP (cm)]]&gt;200, "Superior", "Inferior")</f>
        <v>Inferior</v>
      </c>
      <c r="X4873" s="87" t="str">
        <f>VLOOKUP(CENSO[[#This Row],[NOME COMUM]],ESPECIES[],4,FALSE)</f>
        <v>Não</v>
      </c>
      <c r="Y4873" s="87" t="str">
        <f>IF(IFERROR(VLOOKUP(CENSO[[#This Row],[NOME COMUM]],COMERCIAIS[],2, FALSE), "Não") &lt;&gt; "Não", "Sim", "Não")</f>
        <v>Sim</v>
      </c>
      <c r="Z4873" s="133">
        <f>CENSO[[#This Row],[g (m²)]]/SUM(AEEF[AEEF-UT])</f>
        <v>1.0915793541586703E-3</v>
      </c>
      <c r="AA4873" s="133">
        <f>CENSO[[#This Row],[v (m³)]]/SUM(AEEF[AEEF-UT])</f>
        <v>1.4518005410310312E-2</v>
      </c>
    </row>
    <row r="4874" spans="1:27" ht="14">
      <c r="A4874" s="86">
        <v>1</v>
      </c>
      <c r="B4874" s="86">
        <v>2</v>
      </c>
      <c r="C4874" s="63">
        <v>134</v>
      </c>
      <c r="D4874" s="63">
        <v>4874</v>
      </c>
      <c r="E4874" s="63" t="str">
        <f>VLOOKUP(CENSO[[#This Row],[NOME COMUM]],ESPECIES[],2,FALSE)</f>
        <v>Apuleia leiocarpa (Vogel) J.F.Macbr.</v>
      </c>
      <c r="F4874" s="64" t="s">
        <v>51</v>
      </c>
      <c r="G4874" s="64">
        <v>257</v>
      </c>
      <c r="H4874" s="97">
        <f>CENSO[[#This Row],[CAP (cm)]]/PI()</f>
        <v>81.8056407492342</v>
      </c>
      <c r="I4874" s="64">
        <v>17</v>
      </c>
      <c r="J4874" s="96">
        <f>(PI()*(CENSO[[#This Row],[DAP (cm)]]^2))/40000</f>
        <v>0.52560124181382972</v>
      </c>
      <c r="K4874" s="96">
        <f>CENSO[[#This Row],[g (m²)]]*CENSO[[#This Row],[H (m)]]*0.7</f>
        <v>6.2546547775845731</v>
      </c>
      <c r="L4874" s="64">
        <v>1</v>
      </c>
      <c r="M4874" s="65">
        <v>367257.5</v>
      </c>
      <c r="N4874" s="87">
        <v>9702473</v>
      </c>
      <c r="O4874" s="87" t="s">
        <v>1228</v>
      </c>
      <c r="P4874" s="87" t="str">
        <f>VLOOKUP(CENSO[[#This Row],[DAP (cm)]],CD[],2,TRUE)</f>
        <v>TORA</v>
      </c>
      <c r="Q4874" s="87" t="str">
        <f>VLOOKUP(CENSO[[#This Row],[DAP (cm)]],DD[],2,TRUE)</f>
        <v>80├ 90</v>
      </c>
      <c r="R4874" s="87" t="str" cm="1">
        <f t="array" ref="R4874">INDEX(_xlfn.TEXTSPLIT(CENSO[[#This Row],[NOME CIENTIFICO]]," "),1)</f>
        <v>Apuleia</v>
      </c>
      <c r="S4874" s="98" t="s">
        <v>1004</v>
      </c>
      <c r="T4874" s="87">
        <f>_xlfn.MINIFS(CENSO[DAP (cm)],CENSO[NOME CIENTIFICO],CENSO[[#This Row],[NOME CIENTIFICO]])</f>
        <v>39.788735772973837</v>
      </c>
      <c r="U487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74" s="87" t="str">
        <f>IF(CENSO[[#This Row],[DAP (cm)]]&lt;CENSO[[#This Row],[DMCE (cm)]],"DAP &lt; DMCE","DAP ≥ DMCE")</f>
        <v>DAP ≥ DMCE</v>
      </c>
      <c r="W4874" s="87" t="str">
        <f>IF(CENSO[[#This Row],[DAP (cm)]]&gt;200, "Superior", "Inferior")</f>
        <v>Inferior</v>
      </c>
      <c r="X4874" s="87" t="str">
        <f>VLOOKUP(CENSO[[#This Row],[NOME COMUM]],ESPECIES[],4,FALSE)</f>
        <v>Não</v>
      </c>
      <c r="Y4874" s="87" t="str">
        <f>IF(IFERROR(VLOOKUP(CENSO[[#This Row],[NOME COMUM]],COMERCIAIS[],2, FALSE), "Não") &lt;&gt; "Não", "Sim", "Não")</f>
        <v>Sim</v>
      </c>
      <c r="Z4874" s="133">
        <f>CENSO[[#This Row],[g (m²)]]/SUM(AEEF[AEEF-UT])</f>
        <v>9.1961383626053598E-4</v>
      </c>
      <c r="AA4874" s="133">
        <f>CENSO[[#This Row],[v (m³)]]/SUM(AEEF[AEEF-UT])</f>
        <v>1.0943404651500377E-2</v>
      </c>
    </row>
    <row r="4875" spans="1:27" ht="14">
      <c r="A4875" s="86">
        <v>1</v>
      </c>
      <c r="B4875" s="86">
        <v>2</v>
      </c>
      <c r="C4875" s="63">
        <v>134</v>
      </c>
      <c r="D4875" s="63">
        <v>4875</v>
      </c>
      <c r="E4875" s="63" t="str">
        <f>VLOOKUP(CENSO[[#This Row],[NOME COMUM]],ESPECIES[],2,FALSE)</f>
        <v>Tachigali myrmecophila Ducke</v>
      </c>
      <c r="F4875" s="64" t="s">
        <v>14</v>
      </c>
      <c r="G4875" s="64">
        <v>173</v>
      </c>
      <c r="H4875" s="97">
        <f>CENSO[[#This Row],[CAP (cm)]]/PI()</f>
        <v>55.067610309795789</v>
      </c>
      <c r="I4875" s="64">
        <v>15</v>
      </c>
      <c r="J4875" s="96">
        <f>(PI()*(CENSO[[#This Row],[DAP (cm)]]^2))/40000</f>
        <v>0.23816741458986682</v>
      </c>
      <c r="K4875" s="96">
        <f>CENSO[[#This Row],[g (m²)]]*CENSO[[#This Row],[H (m)]]*0.7</f>
        <v>2.5007578531936017</v>
      </c>
      <c r="L4875" s="64">
        <v>1</v>
      </c>
      <c r="M4875" s="65">
        <v>367253.7</v>
      </c>
      <c r="N4875" s="87">
        <v>9702452.6999999899</v>
      </c>
      <c r="O4875" s="87" t="s">
        <v>1228</v>
      </c>
      <c r="P4875" s="87" t="str">
        <f>VLOOKUP(CENSO[[#This Row],[DAP (cm)]],CD[],2,TRUE)</f>
        <v>TORA</v>
      </c>
      <c r="Q4875" s="87" t="str">
        <f>VLOOKUP(CENSO[[#This Row],[DAP (cm)]],DD[],2,TRUE)</f>
        <v>50├ 60</v>
      </c>
      <c r="R4875" s="87" t="str" cm="1">
        <f t="array" ref="R4875">INDEX(_xlfn.TEXTSPLIT(CENSO[[#This Row],[NOME CIENTIFICO]]," "),1)</f>
        <v>Tachigali</v>
      </c>
      <c r="S4875" s="98" t="s">
        <v>1004</v>
      </c>
      <c r="T4875" s="87">
        <f>_xlfn.MINIFS(CENSO[DAP (cm)],CENSO[NOME CIENTIFICO],CENSO[[#This Row],[NOME CIENTIFICO]])</f>
        <v>39.152116000606256</v>
      </c>
      <c r="U487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75" s="87" t="str">
        <f>IF(CENSO[[#This Row],[DAP (cm)]]&lt;CENSO[[#This Row],[DMCE (cm)]],"DAP &lt; DMCE","DAP ≥ DMCE")</f>
        <v>DAP ≥ DMCE</v>
      </c>
      <c r="W4875" s="87" t="str">
        <f>IF(CENSO[[#This Row],[DAP (cm)]]&gt;200, "Superior", "Inferior")</f>
        <v>Inferior</v>
      </c>
      <c r="X4875" s="87" t="str">
        <f>VLOOKUP(CENSO[[#This Row],[NOME COMUM]],ESPECIES[],4,FALSE)</f>
        <v>Não</v>
      </c>
      <c r="Y4875" s="87" t="str">
        <f>IF(IFERROR(VLOOKUP(CENSO[[#This Row],[NOME COMUM]],COMERCIAIS[],2, FALSE), "Não") &lt;&gt; "Não", "Sim", "Não")</f>
        <v>Sim</v>
      </c>
      <c r="Z4875" s="133">
        <f>CENSO[[#This Row],[g (m²)]]/SUM(AEEF[AEEF-UT])</f>
        <v>4.1670763380886292E-4</v>
      </c>
      <c r="AA4875" s="133">
        <f>CENSO[[#This Row],[v (m³)]]/SUM(AEEF[AEEF-UT])</f>
        <v>4.3754301549930605E-3</v>
      </c>
    </row>
    <row r="4876" spans="1:27" ht="14">
      <c r="A4876" s="86">
        <v>1</v>
      </c>
      <c r="B4876" s="86">
        <v>2</v>
      </c>
      <c r="C4876" s="63">
        <v>134</v>
      </c>
      <c r="D4876" s="63">
        <v>4876</v>
      </c>
      <c r="E4876" s="63" t="str">
        <f>VLOOKUP(CENSO[[#This Row],[NOME COMUM]],ESPECIES[],2,FALSE)</f>
        <v>Buchenavia capitata (Vahl) Eichler</v>
      </c>
      <c r="F4876" s="64" t="s">
        <v>10</v>
      </c>
      <c r="G4876" s="64">
        <v>140</v>
      </c>
      <c r="H4876" s="97">
        <f>CENSO[[#This Row],[CAP (cm)]]/PI()</f>
        <v>44.563384065730695</v>
      </c>
      <c r="I4876" s="64">
        <v>13</v>
      </c>
      <c r="J4876" s="96">
        <f>(PI()*(CENSO[[#This Row],[DAP (cm)]]^2))/40000</f>
        <v>0.15597184423005742</v>
      </c>
      <c r="K4876" s="96">
        <f>CENSO[[#This Row],[g (m²)]]*CENSO[[#This Row],[H (m)]]*0.7</f>
        <v>1.4193437824935224</v>
      </c>
      <c r="L4876" s="64">
        <v>1</v>
      </c>
      <c r="M4876" s="65">
        <v>367282.4</v>
      </c>
      <c r="N4876" s="87">
        <v>9702512.0999999903</v>
      </c>
      <c r="O4876" s="98" t="s">
        <v>1225</v>
      </c>
      <c r="P4876" s="87" t="str">
        <f>VLOOKUP(CENSO[[#This Row],[DAP (cm)]],CD[],2,TRUE)</f>
        <v>TORETE</v>
      </c>
      <c r="Q4876" s="87" t="str">
        <f>VLOOKUP(CENSO[[#This Row],[DAP (cm)]],DD[],2,TRUE)</f>
        <v>40├ 50</v>
      </c>
      <c r="R4876" s="87" t="str" cm="1">
        <f t="array" ref="R4876">INDEX(_xlfn.TEXTSPLIT(CENSO[[#This Row],[NOME CIENTIFICO]]," "),1)</f>
        <v>Buchenavia</v>
      </c>
      <c r="S4876" s="98" t="s">
        <v>1004</v>
      </c>
      <c r="T4876" s="87">
        <f>_xlfn.MINIFS(CENSO[DAP (cm)],CENSO[NOME CIENTIFICO],CENSO[[#This Row],[NOME CIENTIFICO]])</f>
        <v>41.38028520389279</v>
      </c>
      <c r="U487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876" s="87" t="str">
        <f>IF(CENSO[[#This Row],[DAP (cm)]]&lt;CENSO[[#This Row],[DMCE (cm)]],"DAP &lt; DMCE","DAP ≥ DMCE")</f>
        <v>DAP &lt; DMCE</v>
      </c>
      <c r="W4876" s="87" t="str">
        <f>IF(CENSO[[#This Row],[DAP (cm)]]&gt;200, "Superior", "Inferior")</f>
        <v>Inferior</v>
      </c>
      <c r="X4876" s="87" t="str">
        <f>VLOOKUP(CENSO[[#This Row],[NOME COMUM]],ESPECIES[],4,FALSE)</f>
        <v>Não</v>
      </c>
      <c r="Y4876" s="87" t="str">
        <f>IF(IFERROR(VLOOKUP(CENSO[[#This Row],[NOME COMUM]],COMERCIAIS[],2, FALSE), "Não") &lt;&gt; "Não", "Sim", "Não")</f>
        <v>Não</v>
      </c>
      <c r="Z4876" s="133">
        <f>CENSO[[#This Row],[g (m²)]]/SUM(AEEF[AEEF-UT])</f>
        <v>2.7289483853966759E-4</v>
      </c>
      <c r="AA4876" s="133">
        <f>CENSO[[#This Row],[v (m³)]]/SUM(AEEF[AEEF-UT])</f>
        <v>2.4833430307109748E-3</v>
      </c>
    </row>
    <row r="4877" spans="1:27" ht="14">
      <c r="A4877" s="86">
        <v>1</v>
      </c>
      <c r="B4877" s="86">
        <v>2</v>
      </c>
      <c r="C4877" s="63">
        <v>134</v>
      </c>
      <c r="D4877" s="63">
        <v>4877</v>
      </c>
      <c r="E4877" s="63" t="str">
        <f>VLOOKUP(CENSO[[#This Row],[NOME COMUM]],ESPECIES[],2,FALSE)</f>
        <v>Virola sebifera Aubl.</v>
      </c>
      <c r="F4877" s="64" t="s">
        <v>18</v>
      </c>
      <c r="G4877" s="64">
        <v>156</v>
      </c>
      <c r="H4877" s="97">
        <f>CENSO[[#This Row],[CAP (cm)]]/PI()</f>
        <v>49.656342244671343</v>
      </c>
      <c r="I4877" s="64">
        <v>16</v>
      </c>
      <c r="J4877" s="96">
        <f>(PI()*(CENSO[[#This Row],[DAP (cm)]]^2))/40000</f>
        <v>0.19365973475421822</v>
      </c>
      <c r="K4877" s="96">
        <f>CENSO[[#This Row],[g (m²)]]*CENSO[[#This Row],[H (m)]]*0.7</f>
        <v>2.168989029247244</v>
      </c>
      <c r="L4877" s="64">
        <v>1</v>
      </c>
      <c r="M4877" s="65">
        <v>367281.5</v>
      </c>
      <c r="N4877" s="87">
        <v>9702512.5</v>
      </c>
      <c r="O4877" s="98" t="s">
        <v>1225</v>
      </c>
      <c r="P4877" s="87" t="str">
        <f>VLOOKUP(CENSO[[#This Row],[DAP (cm)]],CD[],2,TRUE)</f>
        <v>TORETE</v>
      </c>
      <c r="Q4877" s="87" t="str">
        <f>VLOOKUP(CENSO[[#This Row],[DAP (cm)]],DD[],2,TRUE)</f>
        <v>40├ 50</v>
      </c>
      <c r="R4877" s="87" t="str" cm="1">
        <f t="array" ref="R4877">INDEX(_xlfn.TEXTSPLIT(CENSO[[#This Row],[NOME CIENTIFICO]]," "),1)</f>
        <v>Virola</v>
      </c>
      <c r="S4877" s="98" t="s">
        <v>1004</v>
      </c>
      <c r="T4877" s="87">
        <f>_xlfn.MINIFS(CENSO[DAP (cm)],CENSO[NOME CIENTIFICO],CENSO[[#This Row],[NOME CIENTIFICO]])</f>
        <v>38.197186342054884</v>
      </c>
      <c r="U487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77" s="87" t="str">
        <f>IF(CENSO[[#This Row],[DAP (cm)]]&lt;CENSO[[#This Row],[DMCE (cm)]],"DAP &lt; DMCE","DAP ≥ DMCE")</f>
        <v>DAP &lt; DMCE</v>
      </c>
      <c r="W4877" s="87" t="str">
        <f>IF(CENSO[[#This Row],[DAP (cm)]]&gt;200, "Superior", "Inferior")</f>
        <v>Inferior</v>
      </c>
      <c r="X4877" s="87" t="str">
        <f>VLOOKUP(CENSO[[#This Row],[NOME COMUM]],ESPECIES[],4,FALSE)</f>
        <v>Não</v>
      </c>
      <c r="Y4877" s="87" t="str">
        <f>IF(IFERROR(VLOOKUP(CENSO[[#This Row],[NOME COMUM]],COMERCIAIS[],2, FALSE), "Não") &lt;&gt; "Não", "Sim", "Não")</f>
        <v>Não</v>
      </c>
      <c r="Z4877" s="133">
        <f>CENSO[[#This Row],[g (m²)]]/SUM(AEEF[AEEF-UT])</f>
        <v>3.3883514238272194E-4</v>
      </c>
      <c r="AA4877" s="133">
        <f>CENSO[[#This Row],[v (m³)]]/SUM(AEEF[AEEF-UT])</f>
        <v>3.7949535946864856E-3</v>
      </c>
    </row>
    <row r="4878" spans="1:27" ht="14">
      <c r="A4878" s="86">
        <v>1</v>
      </c>
      <c r="B4878" s="86">
        <v>2</v>
      </c>
      <c r="C4878" s="63">
        <v>134</v>
      </c>
      <c r="D4878" s="63">
        <v>4878</v>
      </c>
      <c r="E4878" s="63" t="str">
        <f>VLOOKUP(CENSO[[#This Row],[NOME COMUM]],ESPECIES[],2,FALSE)</f>
        <v>Dialium guianense (Aubl.) Sandwith</v>
      </c>
      <c r="F4878" s="64" t="s">
        <v>97</v>
      </c>
      <c r="G4878" s="64">
        <v>207</v>
      </c>
      <c r="H4878" s="97">
        <f>CENSO[[#This Row],[CAP (cm)]]/PI()</f>
        <v>65.890146440044674</v>
      </c>
      <c r="I4878" s="64">
        <v>14</v>
      </c>
      <c r="J4878" s="96">
        <f>(PI()*(CENSO[[#This Row],[DAP (cm)]]^2))/40000</f>
        <v>0.34098150782723119</v>
      </c>
      <c r="K4878" s="96">
        <f>CENSO[[#This Row],[g (m²)]]*CENSO[[#This Row],[H (m)]]*0.7</f>
        <v>3.3416187767068655</v>
      </c>
      <c r="L4878" s="64">
        <v>1</v>
      </c>
      <c r="M4878" s="65">
        <v>367311.9</v>
      </c>
      <c r="N4878" s="87">
        <v>9702571</v>
      </c>
      <c r="O4878" s="87" t="s">
        <v>1227</v>
      </c>
      <c r="P4878" s="87" t="str">
        <f>VLOOKUP(CENSO[[#This Row],[DAP (cm)]],CD[],2,TRUE)</f>
        <v>TORA</v>
      </c>
      <c r="Q4878" s="87" t="str">
        <f>VLOOKUP(CENSO[[#This Row],[DAP (cm)]],DD[],2,TRUE)</f>
        <v>60├ 70</v>
      </c>
      <c r="R4878" s="87" t="str" cm="1">
        <f t="array" ref="R4878">INDEX(_xlfn.TEXTSPLIT(CENSO[[#This Row],[NOME CIENTIFICO]]," "),1)</f>
        <v>Dialium</v>
      </c>
      <c r="S4878" s="98" t="s">
        <v>1004</v>
      </c>
      <c r="T4878" s="87">
        <f>_xlfn.MINIFS(CENSO[DAP (cm)],CENSO[NOME CIENTIFICO],CENSO[[#This Row],[NOME CIENTIFICO]])</f>
        <v>42.335214862444161</v>
      </c>
      <c r="U487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4878" s="87" t="str">
        <f>IF(CENSO[[#This Row],[DAP (cm)]]&lt;CENSO[[#This Row],[DMCE (cm)]],"DAP &lt; DMCE","DAP ≥ DMCE")</f>
        <v>DAP ≥ DMCE</v>
      </c>
      <c r="W4878" s="87" t="str">
        <f>IF(CENSO[[#This Row],[DAP (cm)]]&gt;200, "Superior", "Inferior")</f>
        <v>Inferior</v>
      </c>
      <c r="X4878" s="87" t="str">
        <f>VLOOKUP(CENSO[[#This Row],[NOME COMUM]],ESPECIES[],4,FALSE)</f>
        <v>Não</v>
      </c>
      <c r="Y4878" s="87" t="str">
        <f>IF(IFERROR(VLOOKUP(CENSO[[#This Row],[NOME COMUM]],COMERCIAIS[],2, FALSE), "Não") &lt;&gt; "Não", "Sim", "Não")</f>
        <v>Não</v>
      </c>
      <c r="Z4878" s="133">
        <f>CENSO[[#This Row],[g (m²)]]/SUM(AEEF[AEEF-UT])</f>
        <v>5.9659545594827642E-4</v>
      </c>
      <c r="AA4878" s="133">
        <f>CENSO[[#This Row],[v (m³)]]/SUM(AEEF[AEEF-UT])</f>
        <v>5.8466354682931094E-3</v>
      </c>
    </row>
    <row r="4879" spans="1:27" ht="14">
      <c r="A4879" s="86">
        <v>1</v>
      </c>
      <c r="B4879" s="86">
        <v>2</v>
      </c>
      <c r="C4879" s="63">
        <v>134</v>
      </c>
      <c r="D4879" s="63">
        <v>4879</v>
      </c>
      <c r="E4879" s="63" t="str">
        <f>VLOOKUP(CENSO[[#This Row],[NOME COMUM]],ESPECIES[],2,FALSE)</f>
        <v>Tachigali myrmecophila Ducke</v>
      </c>
      <c r="F4879" s="64" t="s">
        <v>14</v>
      </c>
      <c r="G4879" s="64">
        <v>300</v>
      </c>
      <c r="H4879" s="97">
        <f>CENSO[[#This Row],[CAP (cm)]]/PI()</f>
        <v>95.4929658551372</v>
      </c>
      <c r="I4879" s="64">
        <v>17</v>
      </c>
      <c r="J4879" s="96">
        <f>(PI()*(CENSO[[#This Row],[DAP (cm)]]^2))/40000</f>
        <v>0.7161972439135289</v>
      </c>
      <c r="K4879" s="96">
        <f>CENSO[[#This Row],[g (m²)]]*CENSO[[#This Row],[H (m)]]*0.7</f>
        <v>8.5227472025709936</v>
      </c>
      <c r="L4879" s="64">
        <v>1</v>
      </c>
      <c r="M4879" s="65">
        <v>367312.299999999</v>
      </c>
      <c r="N4879" s="87">
        <v>9702554.3000000007</v>
      </c>
      <c r="O4879" s="87" t="s">
        <v>1228</v>
      </c>
      <c r="P4879" s="87" t="str">
        <f>VLOOKUP(CENSO[[#This Row],[DAP (cm)]],CD[],2,TRUE)</f>
        <v>TORA</v>
      </c>
      <c r="Q4879" s="87" t="str">
        <f>VLOOKUP(CENSO[[#This Row],[DAP (cm)]],DD[],2,TRUE)</f>
        <v>90├ 100</v>
      </c>
      <c r="R4879" s="87" t="str" cm="1">
        <f t="array" ref="R4879">INDEX(_xlfn.TEXTSPLIT(CENSO[[#This Row],[NOME CIENTIFICO]]," "),1)</f>
        <v>Tachigali</v>
      </c>
      <c r="S4879" s="98" t="s">
        <v>1004</v>
      </c>
      <c r="T4879" s="87">
        <f>_xlfn.MINIFS(CENSO[DAP (cm)],CENSO[NOME CIENTIFICO],CENSO[[#This Row],[NOME CIENTIFICO]])</f>
        <v>39.152116000606256</v>
      </c>
      <c r="U487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79" s="87" t="str">
        <f>IF(CENSO[[#This Row],[DAP (cm)]]&lt;CENSO[[#This Row],[DMCE (cm)]],"DAP &lt; DMCE","DAP ≥ DMCE")</f>
        <v>DAP ≥ DMCE</v>
      </c>
      <c r="W4879" s="87" t="str">
        <f>IF(CENSO[[#This Row],[DAP (cm)]]&gt;200, "Superior", "Inferior")</f>
        <v>Inferior</v>
      </c>
      <c r="X4879" s="87" t="str">
        <f>VLOOKUP(CENSO[[#This Row],[NOME COMUM]],ESPECIES[],4,FALSE)</f>
        <v>Não</v>
      </c>
      <c r="Y4879" s="87" t="str">
        <f>IF(IFERROR(VLOOKUP(CENSO[[#This Row],[NOME COMUM]],COMERCIAIS[],2, FALSE), "Não") &lt;&gt; "Não", "Sim", "Não")</f>
        <v>Sim</v>
      </c>
      <c r="Z4879" s="133">
        <f>CENSO[[#This Row],[g (m²)]]/SUM(AEEF[AEEF-UT])</f>
        <v>1.2530885443148001E-3</v>
      </c>
      <c r="AA4879" s="133">
        <f>CENSO[[#This Row],[v (m³)]]/SUM(AEEF[AEEF-UT])</f>
        <v>1.491175367734612E-2</v>
      </c>
    </row>
    <row r="4880" spans="1:27" ht="14">
      <c r="A4880" s="86">
        <v>1</v>
      </c>
      <c r="B4880" s="86">
        <v>2</v>
      </c>
      <c r="C4880" s="63">
        <v>134</v>
      </c>
      <c r="D4880" s="63">
        <v>4880</v>
      </c>
      <c r="E4880" s="63" t="str">
        <f>VLOOKUP(CENSO[[#This Row],[NOME COMUM]],ESPECIES[],2,FALSE)</f>
        <v>Piptadenia suaveolens Miq.</v>
      </c>
      <c r="F4880" s="64" t="s">
        <v>22</v>
      </c>
      <c r="G4880" s="64">
        <v>205</v>
      </c>
      <c r="H4880" s="97">
        <f>CENSO[[#This Row],[CAP (cm)]]/PI()</f>
        <v>65.253526667677093</v>
      </c>
      <c r="I4880" s="64">
        <v>15</v>
      </c>
      <c r="J4880" s="96">
        <f>(PI()*(CENSO[[#This Row],[DAP (cm)]]^2))/40000</f>
        <v>0.33442432417184514</v>
      </c>
      <c r="K4880" s="96">
        <f>CENSO[[#This Row],[g (m²)]]*CENSO[[#This Row],[H (m)]]*0.7</f>
        <v>3.5114554038043737</v>
      </c>
      <c r="L4880" s="64">
        <v>1</v>
      </c>
      <c r="M4880" s="65">
        <v>367319.7</v>
      </c>
      <c r="N4880" s="87">
        <v>9702586.6999999899</v>
      </c>
      <c r="O4880" s="87" t="s">
        <v>1228</v>
      </c>
      <c r="P4880" s="87" t="str">
        <f>VLOOKUP(CENSO[[#This Row],[DAP (cm)]],CD[],2,TRUE)</f>
        <v>TORA</v>
      </c>
      <c r="Q4880" s="87" t="str">
        <f>VLOOKUP(CENSO[[#This Row],[DAP (cm)]],DD[],2,TRUE)</f>
        <v>60├ 70</v>
      </c>
      <c r="R4880" s="87" t="str" cm="1">
        <f t="array" ref="R4880">INDEX(_xlfn.TEXTSPLIT(CENSO[[#This Row],[NOME CIENTIFICO]]," "),1)</f>
        <v>Piptadenia</v>
      </c>
      <c r="S4880" s="98" t="s">
        <v>1004</v>
      </c>
      <c r="T4880" s="87">
        <f>_xlfn.MINIFS(CENSO[DAP (cm)],CENSO[NOME CIENTIFICO],CENSO[[#This Row],[NOME CIENTIFICO]])</f>
        <v>39.788735772973837</v>
      </c>
      <c r="U488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80" s="87" t="str">
        <f>IF(CENSO[[#This Row],[DAP (cm)]]&lt;CENSO[[#This Row],[DMCE (cm)]],"DAP &lt; DMCE","DAP ≥ DMCE")</f>
        <v>DAP ≥ DMCE</v>
      </c>
      <c r="W4880" s="87" t="str">
        <f>IF(CENSO[[#This Row],[DAP (cm)]]&gt;200, "Superior", "Inferior")</f>
        <v>Inferior</v>
      </c>
      <c r="X4880" s="87" t="str">
        <f>VLOOKUP(CENSO[[#This Row],[NOME COMUM]],ESPECIES[],4,FALSE)</f>
        <v>Não</v>
      </c>
      <c r="Y4880" s="87" t="str">
        <f>IF(IFERROR(VLOOKUP(CENSO[[#This Row],[NOME COMUM]],COMERCIAIS[],2, FALSE), "Não") &lt;&gt; "Não", "Sim", "Não")</f>
        <v>Sim</v>
      </c>
      <c r="Z4880" s="133">
        <f>CENSO[[#This Row],[g (m²)]]/SUM(AEEF[AEEF-UT])</f>
        <v>5.8512273416477215E-4</v>
      </c>
      <c r="AA4880" s="133">
        <f>CENSO[[#This Row],[v (m³)]]/SUM(AEEF[AEEF-UT])</f>
        <v>6.1437887087301066E-3</v>
      </c>
    </row>
    <row r="4881" spans="1:27" ht="14">
      <c r="A4881" s="86">
        <v>1</v>
      </c>
      <c r="B4881" s="86">
        <v>2</v>
      </c>
      <c r="C4881" s="63">
        <v>134</v>
      </c>
      <c r="D4881" s="63">
        <v>4881</v>
      </c>
      <c r="E4881" s="63" t="str">
        <f>VLOOKUP(CENSO[[#This Row],[NOME COMUM]],ESPECIES[],2,FALSE)</f>
        <v>Tachigali myrmecophila Ducke</v>
      </c>
      <c r="F4881" s="64" t="s">
        <v>14</v>
      </c>
      <c r="G4881" s="64">
        <v>168</v>
      </c>
      <c r="H4881" s="97">
        <f>CENSO[[#This Row],[CAP (cm)]]/PI()</f>
        <v>53.476060878876837</v>
      </c>
      <c r="I4881" s="64">
        <v>15</v>
      </c>
      <c r="J4881" s="96">
        <f>(PI()*(CENSO[[#This Row],[DAP (cm)]]^2))/40000</f>
        <v>0.22459945569128273</v>
      </c>
      <c r="K4881" s="96">
        <f>CENSO[[#This Row],[g (m²)]]*CENSO[[#This Row],[H (m)]]*0.7</f>
        <v>2.3582942847584683</v>
      </c>
      <c r="L4881" s="64">
        <v>1</v>
      </c>
      <c r="M4881" s="65">
        <v>367350.4</v>
      </c>
      <c r="N4881" s="87">
        <v>9702649.0999999903</v>
      </c>
      <c r="O4881" s="87" t="s">
        <v>1228</v>
      </c>
      <c r="P4881" s="87" t="str">
        <f>VLOOKUP(CENSO[[#This Row],[DAP (cm)]],CD[],2,TRUE)</f>
        <v>TORA</v>
      </c>
      <c r="Q4881" s="87" t="str">
        <f>VLOOKUP(CENSO[[#This Row],[DAP (cm)]],DD[],2,TRUE)</f>
        <v>50├ 60</v>
      </c>
      <c r="R4881" s="87" t="str" cm="1">
        <f t="array" ref="R4881">INDEX(_xlfn.TEXTSPLIT(CENSO[[#This Row],[NOME CIENTIFICO]]," "),1)</f>
        <v>Tachigali</v>
      </c>
      <c r="S4881" s="98" t="s">
        <v>1004</v>
      </c>
      <c r="T4881" s="87">
        <f>_xlfn.MINIFS(CENSO[DAP (cm)],CENSO[NOME CIENTIFICO],CENSO[[#This Row],[NOME CIENTIFICO]])</f>
        <v>39.152116000606256</v>
      </c>
      <c r="U488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81" s="87" t="str">
        <f>IF(CENSO[[#This Row],[DAP (cm)]]&lt;CENSO[[#This Row],[DMCE (cm)]],"DAP &lt; DMCE","DAP ≥ DMCE")</f>
        <v>DAP ≥ DMCE</v>
      </c>
      <c r="W4881" s="87" t="str">
        <f>IF(CENSO[[#This Row],[DAP (cm)]]&gt;200, "Superior", "Inferior")</f>
        <v>Inferior</v>
      </c>
      <c r="X4881" s="87" t="str">
        <f>VLOOKUP(CENSO[[#This Row],[NOME COMUM]],ESPECIES[],4,FALSE)</f>
        <v>Não</v>
      </c>
      <c r="Y4881" s="87" t="str">
        <f>IF(IFERROR(VLOOKUP(CENSO[[#This Row],[NOME COMUM]],COMERCIAIS[],2, FALSE), "Não") &lt;&gt; "Não", "Sim", "Não")</f>
        <v>Sim</v>
      </c>
      <c r="Z4881" s="133">
        <f>CENSO[[#This Row],[g (m²)]]/SUM(AEEF[AEEF-UT])</f>
        <v>3.9296856749712139E-4</v>
      </c>
      <c r="AA4881" s="133">
        <f>CENSO[[#This Row],[v (m³)]]/SUM(AEEF[AEEF-UT])</f>
        <v>4.1261699587197744E-3</v>
      </c>
    </row>
    <row r="4882" spans="1:27" ht="14">
      <c r="A4882" s="86">
        <v>1</v>
      </c>
      <c r="B4882" s="86">
        <v>2</v>
      </c>
      <c r="C4882" s="63">
        <v>134</v>
      </c>
      <c r="D4882" s="63">
        <v>4882</v>
      </c>
      <c r="E4882" s="63" t="str">
        <f>VLOOKUP(CENSO[[#This Row],[NOME COMUM]],ESPECIES[],2,FALSE)</f>
        <v>Couratari guianensis Aubl.</v>
      </c>
      <c r="F4882" s="64" t="s">
        <v>6</v>
      </c>
      <c r="G4882" s="64">
        <v>137</v>
      </c>
      <c r="H4882" s="97">
        <f>CENSO[[#This Row],[CAP (cm)]]/PI()</f>
        <v>43.608454407179323</v>
      </c>
      <c r="I4882" s="64">
        <v>18</v>
      </c>
      <c r="J4882" s="96">
        <f>(PI()*(CENSO[[#This Row],[DAP (cm)]]^2))/40000</f>
        <v>0.14935895634458918</v>
      </c>
      <c r="K4882" s="96">
        <f>CENSO[[#This Row],[g (m²)]]*CENSO[[#This Row],[H (m)]]*0.7</f>
        <v>1.8819228499418235</v>
      </c>
      <c r="L4882" s="64">
        <v>1</v>
      </c>
      <c r="M4882" s="65">
        <v>367425.9</v>
      </c>
      <c r="N4882" s="87">
        <v>9702718.4000000004</v>
      </c>
      <c r="O4882" s="98" t="s">
        <v>1225</v>
      </c>
      <c r="P4882" s="87" t="str">
        <f>VLOOKUP(CENSO[[#This Row],[DAP (cm)]],CD[],2,TRUE)</f>
        <v>TORETE</v>
      </c>
      <c r="Q4882" s="87" t="str">
        <f>VLOOKUP(CENSO[[#This Row],[DAP (cm)]],DD[],2,TRUE)</f>
        <v>40├ 50</v>
      </c>
      <c r="R4882" s="87" t="str" cm="1">
        <f t="array" ref="R4882">INDEX(_xlfn.TEXTSPLIT(CENSO[[#This Row],[NOME CIENTIFICO]]," "),1)</f>
        <v>Couratari</v>
      </c>
      <c r="S4882" s="98" t="s">
        <v>1004</v>
      </c>
      <c r="T4882" s="87">
        <f>_xlfn.MINIFS(CENSO[DAP (cm)],CENSO[NOME CIENTIFICO],CENSO[[#This Row],[NOME CIENTIFICO]])</f>
        <v>38.833806114422465</v>
      </c>
      <c r="U488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82" s="87" t="str">
        <f>IF(CENSO[[#This Row],[DAP (cm)]]&lt;CENSO[[#This Row],[DMCE (cm)]],"DAP &lt; DMCE","DAP ≥ DMCE")</f>
        <v>DAP &lt; DMCE</v>
      </c>
      <c r="W4882" s="87" t="str">
        <f>IF(CENSO[[#This Row],[DAP (cm)]]&gt;200, "Superior", "Inferior")</f>
        <v>Inferior</v>
      </c>
      <c r="X4882" s="87" t="str">
        <f>VLOOKUP(CENSO[[#This Row],[NOME COMUM]],ESPECIES[],4,FALSE)</f>
        <v>Não</v>
      </c>
      <c r="Y4882" s="87" t="str">
        <f>IF(IFERROR(VLOOKUP(CENSO[[#This Row],[NOME COMUM]],COMERCIAIS[],2, FALSE), "Não") &lt;&gt; "Não", "Sim", "Não")</f>
        <v>Sim</v>
      </c>
      <c r="Z4882" s="133">
        <f>CENSO[[#This Row],[g (m²)]]/SUM(AEEF[AEEF-UT])</f>
        <v>2.6132465431382763E-4</v>
      </c>
      <c r="AA4882" s="133">
        <f>CENSO[[#This Row],[v (m³)]]/SUM(AEEF[AEEF-UT])</f>
        <v>3.2926906443542276E-3</v>
      </c>
    </row>
    <row r="4883" spans="1:27" ht="14">
      <c r="A4883" s="86">
        <v>1</v>
      </c>
      <c r="B4883" s="86">
        <v>2</v>
      </c>
      <c r="C4883" s="63">
        <v>134</v>
      </c>
      <c r="D4883" s="63">
        <v>4883</v>
      </c>
      <c r="E4883" s="63" t="str">
        <f>VLOOKUP(CENSO[[#This Row],[NOME COMUM]],ESPECIES[],2,FALSE)</f>
        <v>Cordia goeldiana Huber</v>
      </c>
      <c r="F4883" s="64" t="s">
        <v>27</v>
      </c>
      <c r="G4883" s="64">
        <v>158</v>
      </c>
      <c r="H4883" s="97">
        <f>CENSO[[#This Row],[CAP (cm)]]/PI()</f>
        <v>50.292962017038931</v>
      </c>
      <c r="I4883" s="64">
        <v>19</v>
      </c>
      <c r="J4883" s="96">
        <f>(PI()*(CENSO[[#This Row],[DAP (cm)]]^2))/40000</f>
        <v>0.19865719996730383</v>
      </c>
      <c r="K4883" s="96">
        <f>CENSO[[#This Row],[g (m²)]]*CENSO[[#This Row],[H (m)]]*0.7</f>
        <v>2.6421407595651405</v>
      </c>
      <c r="L4883" s="64">
        <v>1</v>
      </c>
      <c r="M4883" s="65">
        <v>367426.9</v>
      </c>
      <c r="N4883" s="87">
        <v>9702720.1999999899</v>
      </c>
      <c r="O4883" s="98" t="s">
        <v>1225</v>
      </c>
      <c r="P4883" s="87" t="str">
        <f>VLOOKUP(CENSO[[#This Row],[DAP (cm)]],CD[],2,TRUE)</f>
        <v>TORA</v>
      </c>
      <c r="Q4883" s="87" t="str">
        <f>VLOOKUP(CENSO[[#This Row],[DAP (cm)]],DD[],2,TRUE)</f>
        <v>50├ 60</v>
      </c>
      <c r="R4883" s="87" t="str" cm="1">
        <f t="array" ref="R4883">INDEX(_xlfn.TEXTSPLIT(CENSO[[#This Row],[NOME CIENTIFICO]]," "),1)</f>
        <v>Cordia</v>
      </c>
      <c r="S4883" s="98" t="s">
        <v>1004</v>
      </c>
      <c r="T4883" s="87">
        <f>_xlfn.MINIFS(CENSO[DAP (cm)],CENSO[NOME CIENTIFICO],CENSO[[#This Row],[NOME CIENTIFICO]])</f>
        <v>40.425355545341418</v>
      </c>
      <c r="U488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4883" s="87" t="str">
        <f>IF(CENSO[[#This Row],[DAP (cm)]]&lt;CENSO[[#This Row],[DMCE (cm)]],"DAP &lt; DMCE","DAP ≥ DMCE")</f>
        <v>DAP &lt; DMCE</v>
      </c>
      <c r="W4883" s="87" t="str">
        <f>IF(CENSO[[#This Row],[DAP (cm)]]&gt;200, "Superior", "Inferior")</f>
        <v>Inferior</v>
      </c>
      <c r="X4883" s="87" t="str">
        <f>VLOOKUP(CENSO[[#This Row],[NOME COMUM]],ESPECIES[],4,FALSE)</f>
        <v>Não</v>
      </c>
      <c r="Y4883" s="87" t="str">
        <f>IF(IFERROR(VLOOKUP(CENSO[[#This Row],[NOME COMUM]],COMERCIAIS[],2, FALSE), "Não") &lt;&gt; "Não", "Sim", "Não")</f>
        <v>Sim</v>
      </c>
      <c r="Z4883" s="133">
        <f>CENSO[[#This Row],[g (m²)]]/SUM(AEEF[AEEF-UT])</f>
        <v>3.4757891578082983E-4</v>
      </c>
      <c r="AA4883" s="133">
        <f>CENSO[[#This Row],[v (m³)]]/SUM(AEEF[AEEF-UT])</f>
        <v>4.6227995798850362E-3</v>
      </c>
    </row>
    <row r="4884" spans="1:27" ht="14">
      <c r="A4884" s="86">
        <v>1</v>
      </c>
      <c r="B4884" s="86">
        <v>2</v>
      </c>
      <c r="C4884" s="63">
        <v>134</v>
      </c>
      <c r="D4884" s="63">
        <v>4884</v>
      </c>
      <c r="E4884" s="63" t="str">
        <f>VLOOKUP(CENSO[[#This Row],[NOME COMUM]],ESPECIES[],2,FALSE)</f>
        <v>Qualea dichotoma (Mart.) Warm. ex Wille</v>
      </c>
      <c r="F4884" s="64" t="s">
        <v>55</v>
      </c>
      <c r="G4884" s="64">
        <v>179</v>
      </c>
      <c r="H4884" s="97">
        <f>CENSO[[#This Row],[CAP (cm)]]/PI()</f>
        <v>56.977469626898532</v>
      </c>
      <c r="I4884" s="64">
        <v>17</v>
      </c>
      <c r="J4884" s="96">
        <f>(PI()*(CENSO[[#This Row],[DAP (cm)]]^2))/40000</f>
        <v>0.25497417658037091</v>
      </c>
      <c r="K4884" s="96">
        <f>CENSO[[#This Row],[g (m²)]]*CENSO[[#This Row],[H (m)]]*0.7</f>
        <v>3.0341927013064134</v>
      </c>
      <c r="L4884" s="64">
        <v>1</v>
      </c>
      <c r="M4884" s="65">
        <v>367421</v>
      </c>
      <c r="N4884" s="87">
        <v>9702724</v>
      </c>
      <c r="O4884" s="87" t="s">
        <v>1227</v>
      </c>
      <c r="P4884" s="87" t="str">
        <f>VLOOKUP(CENSO[[#This Row],[DAP (cm)]],CD[],2,TRUE)</f>
        <v>TORA</v>
      </c>
      <c r="Q4884" s="87" t="str">
        <f>VLOOKUP(CENSO[[#This Row],[DAP (cm)]],DD[],2,TRUE)</f>
        <v>50├ 60</v>
      </c>
      <c r="R4884" s="87" t="str" cm="1">
        <f t="array" ref="R4884">INDEX(_xlfn.TEXTSPLIT(CENSO[[#This Row],[NOME CIENTIFICO]]," "),1)</f>
        <v>Qualea</v>
      </c>
      <c r="S4884" s="98" t="s">
        <v>1004</v>
      </c>
      <c r="T4884" s="87">
        <f>_xlfn.MINIFS(CENSO[DAP (cm)],CENSO[NOME CIENTIFICO],CENSO[[#This Row],[NOME CIENTIFICO]])</f>
        <v>40.107045659157627</v>
      </c>
      <c r="U488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884" s="87" t="str">
        <f>IF(CENSO[[#This Row],[DAP (cm)]]&lt;CENSO[[#This Row],[DMCE (cm)]],"DAP &lt; DMCE","DAP ≥ DMCE")</f>
        <v>DAP ≥ DMCE</v>
      </c>
      <c r="W4884" s="87" t="str">
        <f>IF(CENSO[[#This Row],[DAP (cm)]]&gt;200, "Superior", "Inferior")</f>
        <v>Inferior</v>
      </c>
      <c r="X4884" s="87" t="str">
        <f>VLOOKUP(CENSO[[#This Row],[NOME COMUM]],ESPECIES[],4,FALSE)</f>
        <v>Não</v>
      </c>
      <c r="Y4884" s="87" t="str">
        <f>IF(IFERROR(VLOOKUP(CENSO[[#This Row],[NOME COMUM]],COMERCIAIS[],2, FALSE), "Não") &lt;&gt; "Não", "Sim", "Não")</f>
        <v>Não</v>
      </c>
      <c r="Z4884" s="133">
        <f>CENSO[[#This Row],[g (m²)]]/SUM(AEEF[AEEF-UT])</f>
        <v>4.4611344498211684E-4</v>
      </c>
      <c r="AA4884" s="133">
        <f>CENSO[[#This Row],[v (m³)]]/SUM(AEEF[AEEF-UT])</f>
        <v>5.3087499952871892E-3</v>
      </c>
    </row>
    <row r="4885" spans="1:27" ht="14">
      <c r="A4885" s="86">
        <v>1</v>
      </c>
      <c r="B4885" s="86">
        <v>2</v>
      </c>
      <c r="C4885" s="63">
        <v>134</v>
      </c>
      <c r="D4885" s="63">
        <v>4885</v>
      </c>
      <c r="E4885" s="63" t="str">
        <f>VLOOKUP(CENSO[[#This Row],[NOME COMUM]],ESPECIES[],2,FALSE)</f>
        <v>Apeiba tibourbou Aubl.</v>
      </c>
      <c r="F4885" s="64" t="s">
        <v>36</v>
      </c>
      <c r="G4885" s="64">
        <v>270</v>
      </c>
      <c r="H4885" s="97">
        <f>CENSO[[#This Row],[CAP (cm)]]/PI()</f>
        <v>85.943669269623484</v>
      </c>
      <c r="I4885" s="64">
        <v>14</v>
      </c>
      <c r="J4885" s="96">
        <f>(PI()*(CENSO[[#This Row],[DAP (cm)]]^2))/40000</f>
        <v>0.58011976756995842</v>
      </c>
      <c r="K4885" s="96">
        <f>CENSO[[#This Row],[g (m²)]]*CENSO[[#This Row],[H (m)]]*0.7</f>
        <v>5.685173722185592</v>
      </c>
      <c r="L4885" s="64">
        <v>1</v>
      </c>
      <c r="M4885" s="65">
        <v>367467.4</v>
      </c>
      <c r="N4885" s="87">
        <v>9702785</v>
      </c>
      <c r="O4885" s="98" t="s">
        <v>1225</v>
      </c>
      <c r="P4885" s="87" t="str">
        <f>VLOOKUP(CENSO[[#This Row],[DAP (cm)]],CD[],2,TRUE)</f>
        <v>TORA</v>
      </c>
      <c r="Q4885" s="87" t="str">
        <f>VLOOKUP(CENSO[[#This Row],[DAP (cm)]],DD[],2,TRUE)</f>
        <v>80├ 90</v>
      </c>
      <c r="R4885" s="87" t="str" cm="1">
        <f t="array" ref="R4885">INDEX(_xlfn.TEXTSPLIT(CENSO[[#This Row],[NOME CIENTIFICO]]," "),1)</f>
        <v>Apeiba</v>
      </c>
      <c r="S4885" s="98" t="s">
        <v>1004</v>
      </c>
      <c r="T4885" s="87">
        <f>_xlfn.MINIFS(CENSO[DAP (cm)],CENSO[NOME CIENTIFICO],CENSO[[#This Row],[NOME CIENTIFICO]])</f>
        <v>85.943669269623484</v>
      </c>
      <c r="U488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95.943669269623484</v>
      </c>
      <c r="V4885" s="87" t="str">
        <f>IF(CENSO[[#This Row],[DAP (cm)]]&lt;CENSO[[#This Row],[DMCE (cm)]],"DAP &lt; DMCE","DAP ≥ DMCE")</f>
        <v>DAP &lt; DMCE</v>
      </c>
      <c r="W4885" s="87" t="str">
        <f>IF(CENSO[[#This Row],[DAP (cm)]]&gt;200, "Superior", "Inferior")</f>
        <v>Inferior</v>
      </c>
      <c r="X4885" s="87" t="str">
        <f>VLOOKUP(CENSO[[#This Row],[NOME COMUM]],ESPECIES[],4,FALSE)</f>
        <v>Não</v>
      </c>
      <c r="Y4885" s="87" t="str">
        <f>IF(IFERROR(VLOOKUP(CENSO[[#This Row],[NOME COMUM]],COMERCIAIS[],2, FALSE), "Não") &lt;&gt; "Não", "Sim", "Não")</f>
        <v>Não</v>
      </c>
      <c r="Z4885" s="133">
        <f>CENSO[[#This Row],[g (m²)]]/SUM(AEEF[AEEF-UT])</f>
        <v>1.015001720894988E-3</v>
      </c>
      <c r="AA4885" s="133">
        <f>CENSO[[#This Row],[v (m³)]]/SUM(AEEF[AEEF-UT])</f>
        <v>9.9470168647708829E-3</v>
      </c>
    </row>
    <row r="4886" spans="1:27" ht="14">
      <c r="A4886" s="86">
        <v>1</v>
      </c>
      <c r="B4886" s="86">
        <v>2</v>
      </c>
      <c r="C4886" s="63">
        <v>134</v>
      </c>
      <c r="D4886" s="63">
        <v>4886</v>
      </c>
      <c r="E4886" s="63" t="str">
        <f>VLOOKUP(CENSO[[#This Row],[NOME COMUM]],ESPECIES[],2,FALSE)</f>
        <v>Virola sebifera Aubl.</v>
      </c>
      <c r="F4886" s="64" t="s">
        <v>18</v>
      </c>
      <c r="G4886" s="64">
        <v>224</v>
      </c>
      <c r="H4886" s="97">
        <f>CENSO[[#This Row],[CAP (cm)]]/PI()</f>
        <v>71.30141450516912</v>
      </c>
      <c r="I4886" s="64">
        <v>14</v>
      </c>
      <c r="J4886" s="96">
        <f>(PI()*(CENSO[[#This Row],[DAP (cm)]]^2))/40000</f>
        <v>0.39928792122894713</v>
      </c>
      <c r="K4886" s="96">
        <f>CENSO[[#This Row],[g (m²)]]*CENSO[[#This Row],[H (m)]]*0.7</f>
        <v>3.9130216280436816</v>
      </c>
      <c r="L4886" s="64">
        <v>1</v>
      </c>
      <c r="M4886" s="65">
        <v>367453.799999999</v>
      </c>
      <c r="N4886" s="87">
        <v>9702851.5999999903</v>
      </c>
      <c r="O4886" s="87" t="s">
        <v>1227</v>
      </c>
      <c r="P4886" s="87" t="str">
        <f>VLOOKUP(CENSO[[#This Row],[DAP (cm)]],CD[],2,TRUE)</f>
        <v>TORA</v>
      </c>
      <c r="Q4886" s="87" t="str">
        <f>VLOOKUP(CENSO[[#This Row],[DAP (cm)]],DD[],2,TRUE)</f>
        <v>70├ 80</v>
      </c>
      <c r="R4886" s="87" t="str" cm="1">
        <f t="array" ref="R4886">INDEX(_xlfn.TEXTSPLIT(CENSO[[#This Row],[NOME CIENTIFICO]]," "),1)</f>
        <v>Virola</v>
      </c>
      <c r="S4886" s="98" t="s">
        <v>1004</v>
      </c>
      <c r="T4886" s="87">
        <f>_xlfn.MINIFS(CENSO[DAP (cm)],CENSO[NOME CIENTIFICO],CENSO[[#This Row],[NOME CIENTIFICO]])</f>
        <v>38.197186342054884</v>
      </c>
      <c r="U488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86" s="87" t="str">
        <f>IF(CENSO[[#This Row],[DAP (cm)]]&lt;CENSO[[#This Row],[DMCE (cm)]],"DAP &lt; DMCE","DAP ≥ DMCE")</f>
        <v>DAP ≥ DMCE</v>
      </c>
      <c r="W4886" s="87" t="str">
        <f>IF(CENSO[[#This Row],[DAP (cm)]]&gt;200, "Superior", "Inferior")</f>
        <v>Inferior</v>
      </c>
      <c r="X4886" s="87" t="str">
        <f>VLOOKUP(CENSO[[#This Row],[NOME COMUM]],ESPECIES[],4,FALSE)</f>
        <v>Não</v>
      </c>
      <c r="Y4886" s="87" t="str">
        <f>IF(IFERROR(VLOOKUP(CENSO[[#This Row],[NOME COMUM]],COMERCIAIS[],2, FALSE), "Não") &lt;&gt; "Não", "Sim", "Não")</f>
        <v>Não</v>
      </c>
      <c r="Z4886" s="133">
        <f>CENSO[[#This Row],[g (m²)]]/SUM(AEEF[AEEF-UT])</f>
        <v>6.9861078666154928E-4</v>
      </c>
      <c r="AA4886" s="133">
        <f>CENSO[[#This Row],[v (m³)]]/SUM(AEEF[AEEF-UT])</f>
        <v>6.8463857092831825E-3</v>
      </c>
    </row>
    <row r="4887" spans="1:27" ht="14">
      <c r="A4887" s="86">
        <v>1</v>
      </c>
      <c r="B4887" s="86">
        <v>2</v>
      </c>
      <c r="C4887" s="63">
        <v>134</v>
      </c>
      <c r="D4887" s="63">
        <v>4887</v>
      </c>
      <c r="E4887" s="63" t="str">
        <f>VLOOKUP(CENSO[[#This Row],[NOME COMUM]],ESPECIES[],2,FALSE)</f>
        <v>Pouteria sp.</v>
      </c>
      <c r="F4887" s="64" t="s">
        <v>83</v>
      </c>
      <c r="G4887" s="64">
        <v>131</v>
      </c>
      <c r="H4887" s="97">
        <f>CENSO[[#This Row],[CAP (cm)]]/PI()</f>
        <v>41.69859509007658</v>
      </c>
      <c r="I4887" s="64">
        <v>13</v>
      </c>
      <c r="J4887" s="96">
        <f>(PI()*(CENSO[[#This Row],[DAP (cm)]]^2))/40000</f>
        <v>0.13656289892000079</v>
      </c>
      <c r="K4887" s="96">
        <f>CENSO[[#This Row],[g (m²)]]*CENSO[[#This Row],[H (m)]]*0.7</f>
        <v>1.2427223801720071</v>
      </c>
      <c r="L4887" s="64">
        <v>1</v>
      </c>
      <c r="M4887" s="65">
        <v>367459.2</v>
      </c>
      <c r="N4887" s="87">
        <v>9702851.1999999899</v>
      </c>
      <c r="O4887" s="98" t="s">
        <v>1225</v>
      </c>
      <c r="P4887" s="87" t="str">
        <f>VLOOKUP(CENSO[[#This Row],[DAP (cm)]],CD[],2,TRUE)</f>
        <v>TORETE</v>
      </c>
      <c r="Q4887" s="87" t="str">
        <f>VLOOKUP(CENSO[[#This Row],[DAP (cm)]],DD[],2,TRUE)</f>
        <v>40├ 50</v>
      </c>
      <c r="R4887" s="87" t="str" cm="1">
        <f t="array" ref="R4887">INDEX(_xlfn.TEXTSPLIT(CENSO[[#This Row],[NOME CIENTIFICO]]," "),1)</f>
        <v>Pouteria</v>
      </c>
      <c r="S4887" s="98" t="s">
        <v>1004</v>
      </c>
      <c r="T4887" s="87">
        <f>_xlfn.MINIFS(CENSO[DAP (cm)],CENSO[NOME CIENTIFICO],CENSO[[#This Row],[NOME CIENTIFICO]])</f>
        <v>39.788735772973837</v>
      </c>
      <c r="U488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87" s="87" t="str">
        <f>IF(CENSO[[#This Row],[DAP (cm)]]&lt;CENSO[[#This Row],[DMCE (cm)]],"DAP &lt; DMCE","DAP ≥ DMCE")</f>
        <v>DAP &lt; DMCE</v>
      </c>
      <c r="W4887" s="87" t="str">
        <f>IF(CENSO[[#This Row],[DAP (cm)]]&gt;200, "Superior", "Inferior")</f>
        <v>Inferior</v>
      </c>
      <c r="X4887" s="87" t="str">
        <f>VLOOKUP(CENSO[[#This Row],[NOME COMUM]],ESPECIES[],4,FALSE)</f>
        <v>Não</v>
      </c>
      <c r="Y4887" s="87" t="str">
        <f>IF(IFERROR(VLOOKUP(CENSO[[#This Row],[NOME COMUM]],COMERCIAIS[],2, FALSE), "Não") &lt;&gt; "Não", "Sim", "Não")</f>
        <v>Não</v>
      </c>
      <c r="Z4887" s="133">
        <f>CENSO[[#This Row],[g (m²)]]/SUM(AEEF[AEEF-UT])</f>
        <v>2.3893613898873651E-4</v>
      </c>
      <c r="AA4887" s="133">
        <f>CENSO[[#This Row],[v (m³)]]/SUM(AEEF[AEEF-UT])</f>
        <v>2.174318864797502E-3</v>
      </c>
    </row>
    <row r="4888" spans="1:27" ht="14">
      <c r="A4888" s="86">
        <v>1</v>
      </c>
      <c r="B4888" s="86">
        <v>2</v>
      </c>
      <c r="C4888" s="63">
        <v>135</v>
      </c>
      <c r="D4888" s="63">
        <v>4888</v>
      </c>
      <c r="E4888" s="63" t="str">
        <f>VLOOKUP(CENSO[[#This Row],[NOME COMUM]],ESPECIES[],2,FALSE)</f>
        <v>Apuleia leiocarpa (Vogel) J.F.Macbr.</v>
      </c>
      <c r="F4888" s="64" t="s">
        <v>51</v>
      </c>
      <c r="G4888" s="64">
        <v>456</v>
      </c>
      <c r="H4888" s="97">
        <f>CENSO[[#This Row],[CAP (cm)]]/PI()</f>
        <v>145.14930809980856</v>
      </c>
      <c r="I4888" s="64">
        <v>24</v>
      </c>
      <c r="J4888" s="96">
        <f>(PI()*(CENSO[[#This Row],[DAP (cm)]]^2))/40000</f>
        <v>1.6547021123378178</v>
      </c>
      <c r="K4888" s="96">
        <f>CENSO[[#This Row],[g (m²)]]*CENSO[[#This Row],[H (m)]]*0.7</f>
        <v>27.798995487275338</v>
      </c>
      <c r="L4888" s="64">
        <v>1</v>
      </c>
      <c r="M4888" s="65">
        <v>367506.2</v>
      </c>
      <c r="N4888" s="87">
        <v>9702809.3000000007</v>
      </c>
      <c r="O4888" s="87" t="s">
        <v>1228</v>
      </c>
      <c r="P4888" s="87" t="str">
        <f>VLOOKUP(CENSO[[#This Row],[DAP (cm)]],CD[],2,TRUE)</f>
        <v>TORA</v>
      </c>
      <c r="Q4888" s="87" t="str">
        <f>VLOOKUP(CENSO[[#This Row],[DAP (cm)]],DD[],2,TRUE)</f>
        <v>140├ 150</v>
      </c>
      <c r="R4888" s="87" t="str" cm="1">
        <f t="array" ref="R4888">INDEX(_xlfn.TEXTSPLIT(CENSO[[#This Row],[NOME CIENTIFICO]]," "),1)</f>
        <v>Apuleia</v>
      </c>
      <c r="S4888" s="98" t="s">
        <v>1004</v>
      </c>
      <c r="T4888" s="87">
        <f>_xlfn.MINIFS(CENSO[DAP (cm)],CENSO[NOME CIENTIFICO],CENSO[[#This Row],[NOME CIENTIFICO]])</f>
        <v>39.788735772973837</v>
      </c>
      <c r="U488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88" s="87" t="str">
        <f>IF(CENSO[[#This Row],[DAP (cm)]]&lt;CENSO[[#This Row],[DMCE (cm)]],"DAP &lt; DMCE","DAP ≥ DMCE")</f>
        <v>DAP ≥ DMCE</v>
      </c>
      <c r="W4888" s="87" t="str">
        <f>IF(CENSO[[#This Row],[DAP (cm)]]&gt;200, "Superior", "Inferior")</f>
        <v>Inferior</v>
      </c>
      <c r="X4888" s="87" t="str">
        <f>VLOOKUP(CENSO[[#This Row],[NOME COMUM]],ESPECIES[],4,FALSE)</f>
        <v>Não</v>
      </c>
      <c r="Y4888" s="87" t="str">
        <f>IF(IFERROR(VLOOKUP(CENSO[[#This Row],[NOME COMUM]],COMERCIAIS[],2, FALSE), "Não") &lt;&gt; "Não", "Sim", "Não")</f>
        <v>Sim</v>
      </c>
      <c r="Z4888" s="133">
        <f>CENSO[[#This Row],[g (m²)]]/SUM(AEEF[AEEF-UT])</f>
        <v>2.8951357727849151E-3</v>
      </c>
      <c r="AA4888" s="133">
        <f>CENSO[[#This Row],[v (m³)]]/SUM(AEEF[AEEF-UT])</f>
        <v>4.8638280982786573E-2</v>
      </c>
    </row>
    <row r="4889" spans="1:27" ht="14">
      <c r="A4889" s="86">
        <v>1</v>
      </c>
      <c r="B4889" s="86">
        <v>2</v>
      </c>
      <c r="C4889" s="63">
        <v>135</v>
      </c>
      <c r="D4889" s="63">
        <v>4889</v>
      </c>
      <c r="E4889" s="63" t="str">
        <f>VLOOKUP(CENSO[[#This Row],[NOME COMUM]],ESPECIES[],2,FALSE)</f>
        <v>Apuleia leiocarpa (Vogel) J.F.Macbr.</v>
      </c>
      <c r="F4889" s="64" t="s">
        <v>51</v>
      </c>
      <c r="G4889" s="64">
        <v>203</v>
      </c>
      <c r="H4889" s="97">
        <f>CENSO[[#This Row],[CAP (cm)]]/PI()</f>
        <v>64.616906895309512</v>
      </c>
      <c r="I4889" s="64">
        <v>20</v>
      </c>
      <c r="J4889" s="96">
        <f>(PI()*(CENSO[[#This Row],[DAP (cm)]]^2))/40000</f>
        <v>0.32793080249369577</v>
      </c>
      <c r="K4889" s="96">
        <f>CENSO[[#This Row],[g (m²)]]*CENSO[[#This Row],[H (m)]]*0.7</f>
        <v>4.5910312349117408</v>
      </c>
      <c r="L4889" s="64">
        <v>1</v>
      </c>
      <c r="M4889" s="65">
        <v>367482.59999999899</v>
      </c>
      <c r="N4889" s="87">
        <v>9702708.6999999899</v>
      </c>
      <c r="O4889" s="87" t="s">
        <v>1228</v>
      </c>
      <c r="P4889" s="87" t="str">
        <f>VLOOKUP(CENSO[[#This Row],[DAP (cm)]],CD[],2,TRUE)</f>
        <v>TORA</v>
      </c>
      <c r="Q4889" s="87" t="str">
        <f>VLOOKUP(CENSO[[#This Row],[DAP (cm)]],DD[],2,TRUE)</f>
        <v>60├ 70</v>
      </c>
      <c r="R4889" s="87" t="str" cm="1">
        <f t="array" ref="R4889">INDEX(_xlfn.TEXTSPLIT(CENSO[[#This Row],[NOME CIENTIFICO]]," "),1)</f>
        <v>Apuleia</v>
      </c>
      <c r="S4889" s="98" t="s">
        <v>1004</v>
      </c>
      <c r="T4889" s="87">
        <f>_xlfn.MINIFS(CENSO[DAP (cm)],CENSO[NOME CIENTIFICO],CENSO[[#This Row],[NOME CIENTIFICO]])</f>
        <v>39.788735772973837</v>
      </c>
      <c r="U488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89" s="87" t="str">
        <f>IF(CENSO[[#This Row],[DAP (cm)]]&lt;CENSO[[#This Row],[DMCE (cm)]],"DAP &lt; DMCE","DAP ≥ DMCE")</f>
        <v>DAP ≥ DMCE</v>
      </c>
      <c r="W4889" s="87" t="str">
        <f>IF(CENSO[[#This Row],[DAP (cm)]]&gt;200, "Superior", "Inferior")</f>
        <v>Inferior</v>
      </c>
      <c r="X4889" s="87" t="str">
        <f>VLOOKUP(CENSO[[#This Row],[NOME COMUM]],ESPECIES[],4,FALSE)</f>
        <v>Não</v>
      </c>
      <c r="Y4889" s="87" t="str">
        <f>IF(IFERROR(VLOOKUP(CENSO[[#This Row],[NOME COMUM]],COMERCIAIS[],2, FALSE), "Não") &lt;&gt; "Não", "Sim", "Não")</f>
        <v>Sim</v>
      </c>
      <c r="Z4889" s="133">
        <f>CENSO[[#This Row],[g (m²)]]/SUM(AEEF[AEEF-UT])</f>
        <v>5.7376139802965123E-4</v>
      </c>
      <c r="AA4889" s="133">
        <f>CENSO[[#This Row],[v (m³)]]/SUM(AEEF[AEEF-UT])</f>
        <v>8.0326595724151163E-3</v>
      </c>
    </row>
    <row r="4890" spans="1:27" ht="14">
      <c r="A4890" s="86">
        <v>1</v>
      </c>
      <c r="B4890" s="86">
        <v>2</v>
      </c>
      <c r="C4890" s="63">
        <v>135</v>
      </c>
      <c r="D4890" s="63">
        <v>4890</v>
      </c>
      <c r="E4890" s="63" t="str">
        <f>VLOOKUP(CENSO[[#This Row],[NOME COMUM]],ESPECIES[],2,FALSE)</f>
        <v>Dipteryx odorata (Aubl.) Willd.</v>
      </c>
      <c r="F4890" s="64" t="s">
        <v>4</v>
      </c>
      <c r="G4890" s="64">
        <v>230</v>
      </c>
      <c r="H4890" s="97">
        <f>CENSO[[#This Row],[CAP (cm)]]/PI()</f>
        <v>73.211273822271863</v>
      </c>
      <c r="I4890" s="64">
        <v>20</v>
      </c>
      <c r="J4890" s="96">
        <f>(PI()*(CENSO[[#This Row],[DAP (cm)]]^2))/40000</f>
        <v>0.42096482447806327</v>
      </c>
      <c r="K4890" s="96">
        <f>CENSO[[#This Row],[g (m²)]]*CENSO[[#This Row],[H (m)]]*0.7</f>
        <v>5.8935075426928858</v>
      </c>
      <c r="L4890" s="64">
        <v>1</v>
      </c>
      <c r="M4890" s="65">
        <v>367471.2</v>
      </c>
      <c r="N4890" s="87">
        <v>9702701.4000000004</v>
      </c>
      <c r="O4890" s="98" t="s">
        <v>1225</v>
      </c>
      <c r="P4890" s="87" t="str">
        <f>VLOOKUP(CENSO[[#This Row],[DAP (cm)]],CD[],2,TRUE)</f>
        <v>TORA</v>
      </c>
      <c r="Q4890" s="87" t="str">
        <f>VLOOKUP(CENSO[[#This Row],[DAP (cm)]],DD[],2,TRUE)</f>
        <v>70├ 80</v>
      </c>
      <c r="R4890" s="87" t="str" cm="1">
        <f t="array" ref="R4890">INDEX(_xlfn.TEXTSPLIT(CENSO[[#This Row],[NOME CIENTIFICO]]," "),1)</f>
        <v>Dipteryx</v>
      </c>
      <c r="S4890" s="98" t="s">
        <v>1004</v>
      </c>
      <c r="T4890" s="87">
        <f>_xlfn.MINIFS(CENSO[DAP (cm)],CENSO[NOME CIENTIFICO],CENSO[[#This Row],[NOME CIENTIFICO]])</f>
        <v>39.152116000606256</v>
      </c>
      <c r="U489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80</v>
      </c>
      <c r="V4890" s="87" t="str">
        <f>IF(CENSO[[#This Row],[DAP (cm)]]&lt;CENSO[[#This Row],[DMCE (cm)]],"DAP &lt; DMCE","DAP ≥ DMCE")</f>
        <v>DAP &lt; DMCE</v>
      </c>
      <c r="W4890" s="87" t="str">
        <f>IF(CENSO[[#This Row],[DAP (cm)]]&gt;200, "Superior", "Inferior")</f>
        <v>Inferior</v>
      </c>
      <c r="X4890" s="87" t="str">
        <f>VLOOKUP(CENSO[[#This Row],[NOME COMUM]],ESPECIES[],4,FALSE)</f>
        <v>Vulneravel</v>
      </c>
      <c r="Y4890" s="87" t="str">
        <f>IF(IFERROR(VLOOKUP(CENSO[[#This Row],[NOME COMUM]],COMERCIAIS[],2, FALSE), "Não") &lt;&gt; "Não", "Sim", "Não")</f>
        <v>Sim</v>
      </c>
      <c r="Z4890" s="133">
        <f>CENSO[[#This Row],[g (m²)]]/SUM(AEEF[AEEF-UT])</f>
        <v>7.3653759993614395E-4</v>
      </c>
      <c r="AA4890" s="133">
        <f>CENSO[[#This Row],[v (m³)]]/SUM(AEEF[AEEF-UT])</f>
        <v>1.0311526399106015E-2</v>
      </c>
    </row>
    <row r="4891" spans="1:27" ht="14">
      <c r="A4891" s="86">
        <v>1</v>
      </c>
      <c r="B4891" s="86">
        <v>2</v>
      </c>
      <c r="C4891" s="63">
        <v>135</v>
      </c>
      <c r="D4891" s="63">
        <v>4891</v>
      </c>
      <c r="E4891" s="63" t="str">
        <f>VLOOKUP(CENSO[[#This Row],[NOME COMUM]],ESPECIES[],2,FALSE)</f>
        <v>Couratari guianensis Aubl.</v>
      </c>
      <c r="F4891" s="64" t="s">
        <v>6</v>
      </c>
      <c r="G4891" s="64">
        <v>306</v>
      </c>
      <c r="H4891" s="97">
        <f>CENSO[[#This Row],[CAP (cm)]]/PI()</f>
        <v>97.402825172239943</v>
      </c>
      <c r="I4891" s="64">
        <v>23</v>
      </c>
      <c r="J4891" s="96">
        <f>(PI()*(CENSO[[#This Row],[DAP (cm)]]^2))/40000</f>
        <v>0.74513161256763549</v>
      </c>
      <c r="K4891" s="96">
        <f>CENSO[[#This Row],[g (m²)]]*CENSO[[#This Row],[H (m)]]*0.7</f>
        <v>11.99661896233893</v>
      </c>
      <c r="L4891" s="64">
        <v>1</v>
      </c>
      <c r="M4891" s="65">
        <v>367468.9</v>
      </c>
      <c r="N4891" s="87">
        <v>9702701.4000000004</v>
      </c>
      <c r="O4891" s="87" t="s">
        <v>1228</v>
      </c>
      <c r="P4891" s="87" t="str">
        <f>VLOOKUP(CENSO[[#This Row],[DAP (cm)]],CD[],2,TRUE)</f>
        <v>TORA</v>
      </c>
      <c r="Q4891" s="87" t="str">
        <f>VLOOKUP(CENSO[[#This Row],[DAP (cm)]],DD[],2,TRUE)</f>
        <v>90├ 100</v>
      </c>
      <c r="R4891" s="87" t="str" cm="1">
        <f t="array" ref="R4891">INDEX(_xlfn.TEXTSPLIT(CENSO[[#This Row],[NOME CIENTIFICO]]," "),1)</f>
        <v>Couratari</v>
      </c>
      <c r="S4891" s="98" t="s">
        <v>1004</v>
      </c>
      <c r="T4891" s="87">
        <f>_xlfn.MINIFS(CENSO[DAP (cm)],CENSO[NOME CIENTIFICO],CENSO[[#This Row],[NOME CIENTIFICO]])</f>
        <v>38.833806114422465</v>
      </c>
      <c r="U489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91" s="87" t="str">
        <f>IF(CENSO[[#This Row],[DAP (cm)]]&lt;CENSO[[#This Row],[DMCE (cm)]],"DAP &lt; DMCE","DAP ≥ DMCE")</f>
        <v>DAP ≥ DMCE</v>
      </c>
      <c r="W4891" s="87" t="str">
        <f>IF(CENSO[[#This Row],[DAP (cm)]]&gt;200, "Superior", "Inferior")</f>
        <v>Inferior</v>
      </c>
      <c r="X4891" s="87" t="str">
        <f>VLOOKUP(CENSO[[#This Row],[NOME COMUM]],ESPECIES[],4,FALSE)</f>
        <v>Não</v>
      </c>
      <c r="Y4891" s="87" t="str">
        <f>IF(IFERROR(VLOOKUP(CENSO[[#This Row],[NOME COMUM]],COMERCIAIS[],2, FALSE), "Não") &lt;&gt; "Não", "Sim", "Não")</f>
        <v>Sim</v>
      </c>
      <c r="Z4891" s="133">
        <f>CENSO[[#This Row],[g (m²)]]/SUM(AEEF[AEEF-UT])</f>
        <v>1.3037133215051181E-3</v>
      </c>
      <c r="AA4891" s="133">
        <f>CENSO[[#This Row],[v (m³)]]/SUM(AEEF[AEEF-UT])</f>
        <v>2.0989784476232398E-2</v>
      </c>
    </row>
    <row r="4892" spans="1:27" ht="14">
      <c r="A4892" s="86">
        <v>1</v>
      </c>
      <c r="B4892" s="86">
        <v>2</v>
      </c>
      <c r="C4892" s="63">
        <v>135</v>
      </c>
      <c r="D4892" s="63">
        <v>4892</v>
      </c>
      <c r="E4892" s="63" t="str">
        <f>VLOOKUP(CENSO[[#This Row],[NOME COMUM]],ESPECIES[],2,FALSE)</f>
        <v>Cordia goeldiana Huber</v>
      </c>
      <c r="F4892" s="64" t="s">
        <v>27</v>
      </c>
      <c r="G4892" s="64">
        <v>142</v>
      </c>
      <c r="H4892" s="97">
        <f>CENSO[[#This Row],[CAP (cm)]]/PI()</f>
        <v>45.200003838098276</v>
      </c>
      <c r="I4892" s="64">
        <v>21</v>
      </c>
      <c r="J4892" s="96">
        <f>(PI()*(CENSO[[#This Row],[DAP (cm)]]^2))/40000</f>
        <v>0.16046001362524887</v>
      </c>
      <c r="K4892" s="96">
        <f>CENSO[[#This Row],[g (m²)]]*CENSO[[#This Row],[H (m)]]*0.7</f>
        <v>2.3587622002911584</v>
      </c>
      <c r="L4892" s="64">
        <v>1</v>
      </c>
      <c r="M4892" s="65">
        <v>367462.09999999899</v>
      </c>
      <c r="N4892" s="87">
        <v>9702703.5</v>
      </c>
      <c r="O4892" s="98" t="s">
        <v>1225</v>
      </c>
      <c r="P4892" s="87" t="str">
        <f>VLOOKUP(CENSO[[#This Row],[DAP (cm)]],CD[],2,TRUE)</f>
        <v>TORETE</v>
      </c>
      <c r="Q4892" s="87" t="str">
        <f>VLOOKUP(CENSO[[#This Row],[DAP (cm)]],DD[],2,TRUE)</f>
        <v>40├ 50</v>
      </c>
      <c r="R4892" s="87" t="str" cm="1">
        <f t="array" ref="R4892">INDEX(_xlfn.TEXTSPLIT(CENSO[[#This Row],[NOME CIENTIFICO]]," "),1)</f>
        <v>Cordia</v>
      </c>
      <c r="S4892" s="98" t="s">
        <v>1004</v>
      </c>
      <c r="T4892" s="87">
        <f>_xlfn.MINIFS(CENSO[DAP (cm)],CENSO[NOME CIENTIFICO],CENSO[[#This Row],[NOME CIENTIFICO]])</f>
        <v>40.425355545341418</v>
      </c>
      <c r="U489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50.425355545341418</v>
      </c>
      <c r="V4892" s="87" t="str">
        <f>IF(CENSO[[#This Row],[DAP (cm)]]&lt;CENSO[[#This Row],[DMCE (cm)]],"DAP &lt; DMCE","DAP ≥ DMCE")</f>
        <v>DAP &lt; DMCE</v>
      </c>
      <c r="W4892" s="87" t="str">
        <f>IF(CENSO[[#This Row],[DAP (cm)]]&gt;200, "Superior", "Inferior")</f>
        <v>Inferior</v>
      </c>
      <c r="X4892" s="87" t="str">
        <f>VLOOKUP(CENSO[[#This Row],[NOME COMUM]],ESPECIES[],4,FALSE)</f>
        <v>Não</v>
      </c>
      <c r="Y4892" s="87" t="str">
        <f>IF(IFERROR(VLOOKUP(CENSO[[#This Row],[NOME COMUM]],COMERCIAIS[],2, FALSE), "Não") &lt;&gt; "Não", "Sim", "Não")</f>
        <v>Sim</v>
      </c>
      <c r="Z4892" s="133">
        <f>CENSO[[#This Row],[g (m²)]]/SUM(AEEF[AEEF-UT])</f>
        <v>2.8074752675070699E-4</v>
      </c>
      <c r="AA4892" s="133">
        <f>CENSO[[#This Row],[v (m³)]]/SUM(AEEF[AEEF-UT])</f>
        <v>4.1269886432353927E-3</v>
      </c>
    </row>
    <row r="4893" spans="1:27" ht="14">
      <c r="A4893" s="86">
        <v>1</v>
      </c>
      <c r="B4893" s="86">
        <v>2</v>
      </c>
      <c r="C4893" s="63">
        <v>135</v>
      </c>
      <c r="D4893" s="63">
        <v>4893</v>
      </c>
      <c r="E4893" s="63" t="str">
        <f>VLOOKUP(CENSO[[#This Row],[NOME COMUM]],ESPECIES[],2,FALSE)</f>
        <v>Simarouba amara Aubl.</v>
      </c>
      <c r="F4893" s="64" t="s">
        <v>20</v>
      </c>
      <c r="G4893" s="64">
        <v>205</v>
      </c>
      <c r="H4893" s="97">
        <f>CENSO[[#This Row],[CAP (cm)]]/PI()</f>
        <v>65.253526667677093</v>
      </c>
      <c r="I4893" s="64">
        <v>17</v>
      </c>
      <c r="J4893" s="96">
        <f>(PI()*(CENSO[[#This Row],[DAP (cm)]]^2))/40000</f>
        <v>0.33442432417184514</v>
      </c>
      <c r="K4893" s="96">
        <f>CENSO[[#This Row],[g (m²)]]*CENSO[[#This Row],[H (m)]]*0.7</f>
        <v>3.9796494576449568</v>
      </c>
      <c r="L4893" s="64">
        <v>1</v>
      </c>
      <c r="M4893" s="65">
        <v>367442.2</v>
      </c>
      <c r="N4893" s="87">
        <v>9702712.9000000004</v>
      </c>
      <c r="O4893" s="87" t="s">
        <v>1227</v>
      </c>
      <c r="P4893" s="87" t="str">
        <f>VLOOKUP(CENSO[[#This Row],[DAP (cm)]],CD[],2,TRUE)</f>
        <v>TORA</v>
      </c>
      <c r="Q4893" s="87" t="str">
        <f>VLOOKUP(CENSO[[#This Row],[DAP (cm)]],DD[],2,TRUE)</f>
        <v>60├ 70</v>
      </c>
      <c r="R4893" s="87" t="str" cm="1">
        <f t="array" ref="R4893">INDEX(_xlfn.TEXTSPLIT(CENSO[[#This Row],[NOME CIENTIFICO]]," "),1)</f>
        <v>Simarouba</v>
      </c>
      <c r="S4893" s="98" t="s">
        <v>1004</v>
      </c>
      <c r="T4893" s="87">
        <f>_xlfn.MINIFS(CENSO[DAP (cm)],CENSO[NOME CIENTIFICO],CENSO[[#This Row],[NOME CIENTIFICO]])</f>
        <v>42.335214862444161</v>
      </c>
      <c r="U489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4893" s="87" t="str">
        <f>IF(CENSO[[#This Row],[DAP (cm)]]&lt;CENSO[[#This Row],[DMCE (cm)]],"DAP &lt; DMCE","DAP ≥ DMCE")</f>
        <v>DAP ≥ DMCE</v>
      </c>
      <c r="W4893" s="87" t="str">
        <f>IF(CENSO[[#This Row],[DAP (cm)]]&gt;200, "Superior", "Inferior")</f>
        <v>Inferior</v>
      </c>
      <c r="X4893" s="87" t="str">
        <f>VLOOKUP(CENSO[[#This Row],[NOME COMUM]],ESPECIES[],4,FALSE)</f>
        <v>Não</v>
      </c>
      <c r="Y4893" s="87" t="str">
        <f>IF(IFERROR(VLOOKUP(CENSO[[#This Row],[NOME COMUM]],COMERCIAIS[],2, FALSE), "Não") &lt;&gt; "Não", "Sim", "Não")</f>
        <v>Não</v>
      </c>
      <c r="Z4893" s="133">
        <f>CENSO[[#This Row],[g (m²)]]/SUM(AEEF[AEEF-UT])</f>
        <v>5.8512273416477215E-4</v>
      </c>
      <c r="AA4893" s="133">
        <f>CENSO[[#This Row],[v (m³)]]/SUM(AEEF[AEEF-UT])</f>
        <v>6.9629605365607878E-3</v>
      </c>
    </row>
    <row r="4894" spans="1:27" ht="14">
      <c r="A4894" s="86">
        <v>1</v>
      </c>
      <c r="B4894" s="86">
        <v>2</v>
      </c>
      <c r="C4894" s="63">
        <v>135</v>
      </c>
      <c r="D4894" s="63">
        <v>4894</v>
      </c>
      <c r="E4894" s="63" t="str">
        <f>VLOOKUP(CENSO[[#This Row],[NOME COMUM]],ESPECIES[],2,FALSE)</f>
        <v>Apuleia leiocarpa (Vogel) J.F.Macbr.</v>
      </c>
      <c r="F4894" s="64" t="s">
        <v>51</v>
      </c>
      <c r="G4894" s="64">
        <v>196</v>
      </c>
      <c r="H4894" s="97">
        <f>CENSO[[#This Row],[CAP (cm)]]/PI()</f>
        <v>62.388737692022971</v>
      </c>
      <c r="I4894" s="64">
        <v>20</v>
      </c>
      <c r="J4894" s="96">
        <f>(PI()*(CENSO[[#This Row],[DAP (cm)]]^2))/40000</f>
        <v>0.30570481469091254</v>
      </c>
      <c r="K4894" s="96">
        <f>CENSO[[#This Row],[g (m²)]]*CENSO[[#This Row],[H (m)]]*0.7</f>
        <v>4.2798674056727748</v>
      </c>
      <c r="L4894" s="64">
        <v>1</v>
      </c>
      <c r="M4894" s="65">
        <v>367381.799999999</v>
      </c>
      <c r="N4894" s="87">
        <v>9702605.5</v>
      </c>
      <c r="O4894" s="87" t="s">
        <v>1228</v>
      </c>
      <c r="P4894" s="87" t="str">
        <f>VLOOKUP(CENSO[[#This Row],[DAP (cm)]],CD[],2,TRUE)</f>
        <v>TORA</v>
      </c>
      <c r="Q4894" s="87" t="str">
        <f>VLOOKUP(CENSO[[#This Row],[DAP (cm)]],DD[],2,TRUE)</f>
        <v>60├ 70</v>
      </c>
      <c r="R4894" s="87" t="str" cm="1">
        <f t="array" ref="R4894">INDEX(_xlfn.TEXTSPLIT(CENSO[[#This Row],[NOME CIENTIFICO]]," "),1)</f>
        <v>Apuleia</v>
      </c>
      <c r="S4894" s="98" t="s">
        <v>1004</v>
      </c>
      <c r="T4894" s="87">
        <f>_xlfn.MINIFS(CENSO[DAP (cm)],CENSO[NOME CIENTIFICO],CENSO[[#This Row],[NOME CIENTIFICO]])</f>
        <v>39.788735772973837</v>
      </c>
      <c r="U489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94" s="87" t="str">
        <f>IF(CENSO[[#This Row],[DAP (cm)]]&lt;CENSO[[#This Row],[DMCE (cm)]],"DAP &lt; DMCE","DAP ≥ DMCE")</f>
        <v>DAP ≥ DMCE</v>
      </c>
      <c r="W4894" s="87" t="str">
        <f>IF(CENSO[[#This Row],[DAP (cm)]]&gt;200, "Superior", "Inferior")</f>
        <v>Inferior</v>
      </c>
      <c r="X4894" s="87" t="str">
        <f>VLOOKUP(CENSO[[#This Row],[NOME COMUM]],ESPECIES[],4,FALSE)</f>
        <v>Não</v>
      </c>
      <c r="Y4894" s="87" t="str">
        <f>IF(IFERROR(VLOOKUP(CENSO[[#This Row],[NOME COMUM]],COMERCIAIS[],2, FALSE), "Não") &lt;&gt; "Não", "Sim", "Não")</f>
        <v>Sim</v>
      </c>
      <c r="Z4894" s="133">
        <f>CENSO[[#This Row],[g (m²)]]/SUM(AEEF[AEEF-UT])</f>
        <v>5.3487388353774844E-4</v>
      </c>
      <c r="AA4894" s="133">
        <f>CENSO[[#This Row],[v (m³)]]/SUM(AEEF[AEEF-UT])</f>
        <v>7.4882343695284771E-3</v>
      </c>
    </row>
    <row r="4895" spans="1:27" ht="14">
      <c r="A4895" s="86">
        <v>1</v>
      </c>
      <c r="B4895" s="86">
        <v>2</v>
      </c>
      <c r="C4895" s="63">
        <v>135</v>
      </c>
      <c r="D4895" s="63">
        <v>4895</v>
      </c>
      <c r="E4895" s="63" t="str">
        <f>VLOOKUP(CENSO[[#This Row],[NOME COMUM]],ESPECIES[],2,FALSE)</f>
        <v>Inga paraensis Ducke</v>
      </c>
      <c r="F4895" s="64" t="s">
        <v>16</v>
      </c>
      <c r="G4895" s="64">
        <v>159</v>
      </c>
      <c r="H4895" s="97">
        <f>CENSO[[#This Row],[CAP (cm)]]/PI()</f>
        <v>50.611271903222722</v>
      </c>
      <c r="I4895" s="64">
        <v>14</v>
      </c>
      <c r="J4895" s="96">
        <f>(PI()*(CENSO[[#This Row],[DAP (cm)]]^2))/40000</f>
        <v>0.20117980581531036</v>
      </c>
      <c r="K4895" s="96">
        <f>CENSO[[#This Row],[g (m²)]]*CENSO[[#This Row],[H (m)]]*0.7</f>
        <v>1.9715620969900416</v>
      </c>
      <c r="L4895" s="64">
        <v>1</v>
      </c>
      <c r="M4895" s="65">
        <v>367352.2</v>
      </c>
      <c r="N4895" s="87">
        <v>9702506.0999999903</v>
      </c>
      <c r="O4895" s="98" t="s">
        <v>1225</v>
      </c>
      <c r="P4895" s="87" t="str">
        <f>VLOOKUP(CENSO[[#This Row],[DAP (cm)]],CD[],2,TRUE)</f>
        <v>TORA</v>
      </c>
      <c r="Q4895" s="87" t="str">
        <f>VLOOKUP(CENSO[[#This Row],[DAP (cm)]],DD[],2,TRUE)</f>
        <v>50├ 60</v>
      </c>
      <c r="R4895" s="87" t="str" cm="1">
        <f t="array" ref="R4895">INDEX(_xlfn.TEXTSPLIT(CENSO[[#This Row],[NOME CIENTIFICO]]," "),1)</f>
        <v>Inga</v>
      </c>
      <c r="S4895" s="98" t="s">
        <v>1004</v>
      </c>
      <c r="T4895" s="87">
        <f>_xlfn.MINIFS(CENSO[DAP (cm)],CENSO[NOME CIENTIFICO],CENSO[[#This Row],[NOME CIENTIFICO]])</f>
        <v>41.38028520389279</v>
      </c>
      <c r="U489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895" s="87" t="str">
        <f>IF(CENSO[[#This Row],[DAP (cm)]]&lt;CENSO[[#This Row],[DMCE (cm)]],"DAP &lt; DMCE","DAP ≥ DMCE")</f>
        <v>DAP &lt; DMCE</v>
      </c>
      <c r="W4895" s="87" t="str">
        <f>IF(CENSO[[#This Row],[DAP (cm)]]&gt;200, "Superior", "Inferior")</f>
        <v>Inferior</v>
      </c>
      <c r="X4895" s="87" t="str">
        <f>VLOOKUP(CENSO[[#This Row],[NOME COMUM]],ESPECIES[],4,FALSE)</f>
        <v>Não</v>
      </c>
      <c r="Y4895" s="87" t="str">
        <f>IF(IFERROR(VLOOKUP(CENSO[[#This Row],[NOME COMUM]],COMERCIAIS[],2, FALSE), "Não") &lt;&gt; "Não", "Sim", "Não")</f>
        <v>Não</v>
      </c>
      <c r="Z4895" s="133">
        <f>CENSO[[#This Row],[g (m²)]]/SUM(AEEF[AEEF-UT])</f>
        <v>3.5199257209802751E-4</v>
      </c>
      <c r="AA4895" s="133">
        <f>CENSO[[#This Row],[v (m³)]]/SUM(AEEF[AEEF-UT])</f>
        <v>3.4495272065606696E-3</v>
      </c>
    </row>
    <row r="4896" spans="1:27" ht="14">
      <c r="A4896" s="86">
        <v>1</v>
      </c>
      <c r="B4896" s="86">
        <v>2</v>
      </c>
      <c r="C4896" s="63">
        <v>135</v>
      </c>
      <c r="D4896" s="63">
        <v>4896</v>
      </c>
      <c r="E4896" s="63" t="str">
        <f>VLOOKUP(CENSO[[#This Row],[NOME COMUM]],ESPECIES[],2,FALSE)</f>
        <v>Couratari guianensis Aubl.</v>
      </c>
      <c r="F4896" s="64" t="s">
        <v>6</v>
      </c>
      <c r="G4896" s="64">
        <v>170</v>
      </c>
      <c r="H4896" s="97">
        <f>CENSO[[#This Row],[CAP (cm)]]/PI()</f>
        <v>54.112680651244418</v>
      </c>
      <c r="I4896" s="64">
        <v>21</v>
      </c>
      <c r="J4896" s="96">
        <f>(PI()*(CENSO[[#This Row],[DAP (cm)]]^2))/40000</f>
        <v>0.2299788927677888</v>
      </c>
      <c r="K4896" s="96">
        <f>CENSO[[#This Row],[g (m²)]]*CENSO[[#This Row],[H (m)]]*0.7</f>
        <v>3.3806897236864955</v>
      </c>
      <c r="L4896" s="64">
        <v>1</v>
      </c>
      <c r="M4896" s="65">
        <v>367331.09999999899</v>
      </c>
      <c r="N4896" s="87">
        <v>9702480.6999999899</v>
      </c>
      <c r="O4896" s="87" t="s">
        <v>1228</v>
      </c>
      <c r="P4896" s="87" t="str">
        <f>VLOOKUP(CENSO[[#This Row],[DAP (cm)]],CD[],2,TRUE)</f>
        <v>TORA</v>
      </c>
      <c r="Q4896" s="87" t="str">
        <f>VLOOKUP(CENSO[[#This Row],[DAP (cm)]],DD[],2,TRUE)</f>
        <v>50├ 60</v>
      </c>
      <c r="R4896" s="87" t="str" cm="1">
        <f t="array" ref="R4896">INDEX(_xlfn.TEXTSPLIT(CENSO[[#This Row],[NOME CIENTIFICO]]," "),1)</f>
        <v>Couratari</v>
      </c>
      <c r="S4896" s="98" t="s">
        <v>1004</v>
      </c>
      <c r="T4896" s="87">
        <f>_xlfn.MINIFS(CENSO[DAP (cm)],CENSO[NOME CIENTIFICO],CENSO[[#This Row],[NOME CIENTIFICO]])</f>
        <v>38.833806114422465</v>
      </c>
      <c r="U489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96" s="87" t="str">
        <f>IF(CENSO[[#This Row],[DAP (cm)]]&lt;CENSO[[#This Row],[DMCE (cm)]],"DAP &lt; DMCE","DAP ≥ DMCE")</f>
        <v>DAP ≥ DMCE</v>
      </c>
      <c r="W4896" s="87" t="str">
        <f>IF(CENSO[[#This Row],[DAP (cm)]]&gt;200, "Superior", "Inferior")</f>
        <v>Inferior</v>
      </c>
      <c r="X4896" s="87" t="str">
        <f>VLOOKUP(CENSO[[#This Row],[NOME COMUM]],ESPECIES[],4,FALSE)</f>
        <v>Não</v>
      </c>
      <c r="Y4896" s="87" t="str">
        <f>IF(IFERROR(VLOOKUP(CENSO[[#This Row],[NOME COMUM]],COMERCIAIS[],2, FALSE), "Não") &lt;&gt; "Não", "Sim", "Não")</f>
        <v>Sim</v>
      </c>
      <c r="Z4896" s="133">
        <f>CENSO[[#This Row],[g (m²)]]/SUM(AEEF[AEEF-UT])</f>
        <v>4.0238065478553035E-4</v>
      </c>
      <c r="AA4896" s="133">
        <f>CENSO[[#This Row],[v (m³)]]/SUM(AEEF[AEEF-UT])</f>
        <v>5.9149956253472967E-3</v>
      </c>
    </row>
    <row r="4897" spans="1:27" ht="14">
      <c r="A4897" s="86">
        <v>1</v>
      </c>
      <c r="B4897" s="86">
        <v>2</v>
      </c>
      <c r="C4897" s="63">
        <v>135</v>
      </c>
      <c r="D4897" s="63">
        <v>4897</v>
      </c>
      <c r="E4897" s="63" t="str">
        <f>VLOOKUP(CENSO[[#This Row],[NOME COMUM]],ESPECIES[],2,FALSE)</f>
        <v>Buchenavia capitata (Vahl) Eichler</v>
      </c>
      <c r="F4897" s="64" t="s">
        <v>10</v>
      </c>
      <c r="G4897" s="64">
        <v>241</v>
      </c>
      <c r="H4897" s="97">
        <f>CENSO[[#This Row],[CAP (cm)]]/PI()</f>
        <v>76.712682570293552</v>
      </c>
      <c r="I4897" s="64">
        <v>23</v>
      </c>
      <c r="J4897" s="96">
        <f>(PI()*(CENSO[[#This Row],[DAP (cm)]]^2))/40000</f>
        <v>0.4621939124860186</v>
      </c>
      <c r="K4897" s="96">
        <f>CENSO[[#This Row],[g (m²)]]*CENSO[[#This Row],[H (m)]]*0.7</f>
        <v>7.4413219910248989</v>
      </c>
      <c r="L4897" s="64">
        <v>1</v>
      </c>
      <c r="M4897" s="65">
        <v>367317.9</v>
      </c>
      <c r="N4897" s="87">
        <v>9702477</v>
      </c>
      <c r="O4897" s="87" t="s">
        <v>1227</v>
      </c>
      <c r="P4897" s="87" t="str">
        <f>VLOOKUP(CENSO[[#This Row],[DAP (cm)]],CD[],2,TRUE)</f>
        <v>TORA</v>
      </c>
      <c r="Q4897" s="87" t="str">
        <f>VLOOKUP(CENSO[[#This Row],[DAP (cm)]],DD[],2,TRUE)</f>
        <v>70├ 80</v>
      </c>
      <c r="R4897" s="87" t="str" cm="1">
        <f t="array" ref="R4897">INDEX(_xlfn.TEXTSPLIT(CENSO[[#This Row],[NOME CIENTIFICO]]," "),1)</f>
        <v>Buchenavia</v>
      </c>
      <c r="S4897" s="98" t="s">
        <v>1004</v>
      </c>
      <c r="T4897" s="87">
        <f>_xlfn.MINIFS(CENSO[DAP (cm)],CENSO[NOME CIENTIFICO],CENSO[[#This Row],[NOME CIENTIFICO]])</f>
        <v>41.38028520389279</v>
      </c>
      <c r="U489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897" s="87" t="str">
        <f>IF(CENSO[[#This Row],[DAP (cm)]]&lt;CENSO[[#This Row],[DMCE (cm)]],"DAP &lt; DMCE","DAP ≥ DMCE")</f>
        <v>DAP ≥ DMCE</v>
      </c>
      <c r="W4897" s="87" t="str">
        <f>IF(CENSO[[#This Row],[DAP (cm)]]&gt;200, "Superior", "Inferior")</f>
        <v>Inferior</v>
      </c>
      <c r="X4897" s="87" t="str">
        <f>VLOOKUP(CENSO[[#This Row],[NOME COMUM]],ESPECIES[],4,FALSE)</f>
        <v>Não</v>
      </c>
      <c r="Y4897" s="87" t="str">
        <f>IF(IFERROR(VLOOKUP(CENSO[[#This Row],[NOME COMUM]],COMERCIAIS[],2, FALSE), "Não") &lt;&gt; "Não", "Sim", "Não")</f>
        <v>Não</v>
      </c>
      <c r="Z4897" s="133">
        <f>CENSO[[#This Row],[g (m²)]]/SUM(AEEF[AEEF-UT])</f>
        <v>8.0867373047053225E-4</v>
      </c>
      <c r="AA4897" s="133">
        <f>CENSO[[#This Row],[v (m³)]]/SUM(AEEF[AEEF-UT])</f>
        <v>1.3019647060575569E-2</v>
      </c>
    </row>
    <row r="4898" spans="1:27" ht="14">
      <c r="A4898" s="86">
        <v>1</v>
      </c>
      <c r="B4898" s="86">
        <v>2</v>
      </c>
      <c r="C4898" s="63">
        <v>135</v>
      </c>
      <c r="D4898" s="63">
        <v>4898</v>
      </c>
      <c r="E4898" s="63" t="str">
        <f>VLOOKUP(CENSO[[#This Row],[NOME COMUM]],ESPECIES[],2,FALSE)</f>
        <v>Couratari guianensis Aubl.</v>
      </c>
      <c r="F4898" s="64" t="s">
        <v>6</v>
      </c>
      <c r="G4898" s="64">
        <v>140</v>
      </c>
      <c r="H4898" s="97">
        <f>CENSO[[#This Row],[CAP (cm)]]/PI()</f>
        <v>44.563384065730695</v>
      </c>
      <c r="I4898" s="64">
        <v>20</v>
      </c>
      <c r="J4898" s="96">
        <f>(PI()*(CENSO[[#This Row],[DAP (cm)]]^2))/40000</f>
        <v>0.15597184423005742</v>
      </c>
      <c r="K4898" s="96">
        <f>CENSO[[#This Row],[g (m²)]]*CENSO[[#This Row],[H (m)]]*0.7</f>
        <v>2.1836058192208037</v>
      </c>
      <c r="L4898" s="64">
        <v>1</v>
      </c>
      <c r="M4898" s="65">
        <v>367316.9</v>
      </c>
      <c r="N4898" s="87">
        <v>9702475.1999999899</v>
      </c>
      <c r="O4898" s="98" t="s">
        <v>1225</v>
      </c>
      <c r="P4898" s="87" t="str">
        <f>VLOOKUP(CENSO[[#This Row],[DAP (cm)]],CD[],2,TRUE)</f>
        <v>TORETE</v>
      </c>
      <c r="Q4898" s="87" t="str">
        <f>VLOOKUP(CENSO[[#This Row],[DAP (cm)]],DD[],2,TRUE)</f>
        <v>40├ 50</v>
      </c>
      <c r="R4898" s="87" t="str" cm="1">
        <f t="array" ref="R4898">INDEX(_xlfn.TEXTSPLIT(CENSO[[#This Row],[NOME CIENTIFICO]]," "),1)</f>
        <v>Couratari</v>
      </c>
      <c r="S4898" s="98" t="s">
        <v>1004</v>
      </c>
      <c r="T4898" s="87">
        <f>_xlfn.MINIFS(CENSO[DAP (cm)],CENSO[NOME CIENTIFICO],CENSO[[#This Row],[NOME CIENTIFICO]])</f>
        <v>38.833806114422465</v>
      </c>
      <c r="U489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98" s="87" t="str">
        <f>IF(CENSO[[#This Row],[DAP (cm)]]&lt;CENSO[[#This Row],[DMCE (cm)]],"DAP &lt; DMCE","DAP ≥ DMCE")</f>
        <v>DAP &lt; DMCE</v>
      </c>
      <c r="W4898" s="87" t="str">
        <f>IF(CENSO[[#This Row],[DAP (cm)]]&gt;200, "Superior", "Inferior")</f>
        <v>Inferior</v>
      </c>
      <c r="X4898" s="87" t="str">
        <f>VLOOKUP(CENSO[[#This Row],[NOME COMUM]],ESPECIES[],4,FALSE)</f>
        <v>Não</v>
      </c>
      <c r="Y4898" s="87" t="str">
        <f>IF(IFERROR(VLOOKUP(CENSO[[#This Row],[NOME COMUM]],COMERCIAIS[],2, FALSE), "Não") &lt;&gt; "Não", "Sim", "Não")</f>
        <v>Sim</v>
      </c>
      <c r="Z4898" s="133">
        <f>CENSO[[#This Row],[g (m²)]]/SUM(AEEF[AEEF-UT])</f>
        <v>2.7289483853966759E-4</v>
      </c>
      <c r="AA4898" s="133">
        <f>CENSO[[#This Row],[v (m³)]]/SUM(AEEF[AEEF-UT])</f>
        <v>3.820527739555346E-3</v>
      </c>
    </row>
    <row r="4899" spans="1:27" ht="14">
      <c r="A4899" s="86">
        <v>1</v>
      </c>
      <c r="B4899" s="86">
        <v>2</v>
      </c>
      <c r="C4899" s="63">
        <v>135</v>
      </c>
      <c r="D4899" s="63">
        <v>4899</v>
      </c>
      <c r="E4899" s="63" t="str">
        <f>VLOOKUP(CENSO[[#This Row],[NOME COMUM]],ESPECIES[],2,FALSE)</f>
        <v>Couratari guianensis Aubl.</v>
      </c>
      <c r="F4899" s="64" t="s">
        <v>6</v>
      </c>
      <c r="G4899" s="64">
        <v>185</v>
      </c>
      <c r="H4899" s="97">
        <f>CENSO[[#This Row],[CAP (cm)]]/PI()</f>
        <v>58.887328944001275</v>
      </c>
      <c r="I4899" s="64">
        <v>21</v>
      </c>
      <c r="J4899" s="96">
        <f>(PI()*(CENSO[[#This Row],[DAP (cm)]]^2))/40000</f>
        <v>0.27235389636600588</v>
      </c>
      <c r="K4899" s="96">
        <f>CENSO[[#This Row],[g (m²)]]*CENSO[[#This Row],[H (m)]]*0.7</f>
        <v>4.0036022765802857</v>
      </c>
      <c r="L4899" s="64">
        <v>1</v>
      </c>
      <c r="M4899" s="65">
        <v>367316.799999999</v>
      </c>
      <c r="N4899" s="87">
        <v>9702455.4000000004</v>
      </c>
      <c r="O4899" s="87" t="s">
        <v>1228</v>
      </c>
      <c r="P4899" s="87" t="str">
        <f>VLOOKUP(CENSO[[#This Row],[DAP (cm)]],CD[],2,TRUE)</f>
        <v>TORA</v>
      </c>
      <c r="Q4899" s="87" t="str">
        <f>VLOOKUP(CENSO[[#This Row],[DAP (cm)]],DD[],2,TRUE)</f>
        <v>50├ 60</v>
      </c>
      <c r="R4899" s="87" t="str" cm="1">
        <f t="array" ref="R4899">INDEX(_xlfn.TEXTSPLIT(CENSO[[#This Row],[NOME CIENTIFICO]]," "),1)</f>
        <v>Couratari</v>
      </c>
      <c r="S4899" s="98" t="s">
        <v>1004</v>
      </c>
      <c r="T4899" s="87">
        <f>_xlfn.MINIFS(CENSO[DAP (cm)],CENSO[NOME CIENTIFICO],CENSO[[#This Row],[NOME CIENTIFICO]])</f>
        <v>38.833806114422465</v>
      </c>
      <c r="U489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899" s="87" t="str">
        <f>IF(CENSO[[#This Row],[DAP (cm)]]&lt;CENSO[[#This Row],[DMCE (cm)]],"DAP &lt; DMCE","DAP ≥ DMCE")</f>
        <v>DAP ≥ DMCE</v>
      </c>
      <c r="W4899" s="87" t="str">
        <f>IF(CENSO[[#This Row],[DAP (cm)]]&gt;200, "Superior", "Inferior")</f>
        <v>Inferior</v>
      </c>
      <c r="X4899" s="87" t="str">
        <f>VLOOKUP(CENSO[[#This Row],[NOME COMUM]],ESPECIES[],4,FALSE)</f>
        <v>Não</v>
      </c>
      <c r="Y4899" s="87" t="str">
        <f>IF(IFERROR(VLOOKUP(CENSO[[#This Row],[NOME COMUM]],COMERCIAIS[],2, FALSE), "Não") &lt;&gt; "Não", "Sim", "Não")</f>
        <v>Sim</v>
      </c>
      <c r="Z4899" s="133">
        <f>CENSO[[#This Row],[g (m²)]]/SUM(AEEF[AEEF-UT])</f>
        <v>4.7652172699082262E-4</v>
      </c>
      <c r="AA4899" s="133">
        <f>CENSO[[#This Row],[v (m³)]]/SUM(AEEF[AEEF-UT])</f>
        <v>7.0048693867650917E-3</v>
      </c>
    </row>
    <row r="4900" spans="1:27" ht="14">
      <c r="A4900" s="86">
        <v>1</v>
      </c>
      <c r="B4900" s="86">
        <v>2</v>
      </c>
      <c r="C4900" s="63">
        <v>135</v>
      </c>
      <c r="D4900" s="63">
        <v>4900</v>
      </c>
      <c r="E4900" s="63" t="str">
        <f>VLOOKUP(CENSO[[#This Row],[NOME COMUM]],ESPECIES[],2,FALSE)</f>
        <v>Couratari guianensis Aubl.</v>
      </c>
      <c r="F4900" s="64" t="s">
        <v>6</v>
      </c>
      <c r="G4900" s="64">
        <v>200</v>
      </c>
      <c r="H4900" s="97">
        <f>CENSO[[#This Row],[CAP (cm)]]/PI()</f>
        <v>63.661977236758133</v>
      </c>
      <c r="I4900" s="64">
        <v>23</v>
      </c>
      <c r="J4900" s="96">
        <f>(PI()*(CENSO[[#This Row],[DAP (cm)]]^2))/40000</f>
        <v>0.31830988618379064</v>
      </c>
      <c r="K4900" s="96">
        <f>CENSO[[#This Row],[g (m²)]]*CENSO[[#This Row],[H (m)]]*0.7</f>
        <v>5.1247891675590287</v>
      </c>
      <c r="L4900" s="64">
        <v>1</v>
      </c>
      <c r="M4900" s="65">
        <v>367301.2</v>
      </c>
      <c r="N4900" s="87">
        <v>9702443</v>
      </c>
      <c r="O4900" s="87" t="s">
        <v>1228</v>
      </c>
      <c r="P4900" s="87" t="str">
        <f>VLOOKUP(CENSO[[#This Row],[DAP (cm)]],CD[],2,TRUE)</f>
        <v>TORA</v>
      </c>
      <c r="Q4900" s="87" t="str">
        <f>VLOOKUP(CENSO[[#This Row],[DAP (cm)]],DD[],2,TRUE)</f>
        <v>60├ 70</v>
      </c>
      <c r="R4900" s="87" t="str" cm="1">
        <f t="array" ref="R4900">INDEX(_xlfn.TEXTSPLIT(CENSO[[#This Row],[NOME CIENTIFICO]]," "),1)</f>
        <v>Couratari</v>
      </c>
      <c r="S4900" s="98" t="s">
        <v>1004</v>
      </c>
      <c r="T4900" s="87">
        <f>_xlfn.MINIFS(CENSO[DAP (cm)],CENSO[NOME CIENTIFICO],CENSO[[#This Row],[NOME CIENTIFICO]])</f>
        <v>38.833806114422465</v>
      </c>
      <c r="U490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900" s="87" t="str">
        <f>IF(CENSO[[#This Row],[DAP (cm)]]&lt;CENSO[[#This Row],[DMCE (cm)]],"DAP &lt; DMCE","DAP ≥ DMCE")</f>
        <v>DAP ≥ DMCE</v>
      </c>
      <c r="W4900" s="87" t="str">
        <f>IF(CENSO[[#This Row],[DAP (cm)]]&gt;200, "Superior", "Inferior")</f>
        <v>Inferior</v>
      </c>
      <c r="X4900" s="87" t="str">
        <f>VLOOKUP(CENSO[[#This Row],[NOME COMUM]],ESPECIES[],4,FALSE)</f>
        <v>Não</v>
      </c>
      <c r="Y4900" s="87" t="str">
        <f>IF(IFERROR(VLOOKUP(CENSO[[#This Row],[NOME COMUM]],COMERCIAIS[],2, FALSE), "Não") &lt;&gt; "Não", "Sim", "Não")</f>
        <v>Sim</v>
      </c>
      <c r="Z4900" s="133">
        <f>CENSO[[#This Row],[g (m²)]]/SUM(AEEF[AEEF-UT])</f>
        <v>5.5692824191768894E-4</v>
      </c>
      <c r="AA4900" s="133">
        <f>CENSO[[#This Row],[v (m³)]]/SUM(AEEF[AEEF-UT])</f>
        <v>8.9665446948747913E-3</v>
      </c>
    </row>
    <row r="4901" spans="1:27" ht="14">
      <c r="A4901" s="86">
        <v>1</v>
      </c>
      <c r="B4901" s="86">
        <v>2</v>
      </c>
      <c r="C4901" s="63">
        <v>135</v>
      </c>
      <c r="D4901" s="63">
        <v>4901</v>
      </c>
      <c r="E4901" s="63" t="str">
        <f>VLOOKUP(CENSO[[#This Row],[NOME COMUM]],ESPECIES[],2,FALSE)</f>
        <v>Enterolobium contortisiliquum (Vell.) Morong</v>
      </c>
      <c r="F4901" s="64" t="s">
        <v>45</v>
      </c>
      <c r="G4901" s="64">
        <v>400</v>
      </c>
      <c r="H4901" s="97">
        <f>CENSO[[#This Row],[CAP (cm)]]/PI()</f>
        <v>127.32395447351627</v>
      </c>
      <c r="I4901" s="64">
        <v>21</v>
      </c>
      <c r="J4901" s="96">
        <f>(PI()*(CENSO[[#This Row],[DAP (cm)]]^2))/40000</f>
        <v>1.2732395447351625</v>
      </c>
      <c r="K4901" s="96">
        <f>CENSO[[#This Row],[g (m²)]]*CENSO[[#This Row],[H (m)]]*0.7</f>
        <v>18.716621307606889</v>
      </c>
      <c r="L4901" s="64">
        <v>1</v>
      </c>
      <c r="M4901" s="65">
        <v>367302.9</v>
      </c>
      <c r="N4901" s="87">
        <v>9702458.8000000007</v>
      </c>
      <c r="O4901" s="87" t="s">
        <v>1228</v>
      </c>
      <c r="P4901" s="87" t="str">
        <f>VLOOKUP(CENSO[[#This Row],[DAP (cm)]],CD[],2,TRUE)</f>
        <v>TORA</v>
      </c>
      <c r="Q4901" s="87" t="str">
        <f>VLOOKUP(CENSO[[#This Row],[DAP (cm)]],DD[],2,TRUE)</f>
        <v>120├ 130</v>
      </c>
      <c r="R4901" s="87" t="str" cm="1">
        <f t="array" ref="R4901">INDEX(_xlfn.TEXTSPLIT(CENSO[[#This Row],[NOME CIENTIFICO]]," "),1)</f>
        <v>Enterolobium</v>
      </c>
      <c r="S4901" s="98" t="s">
        <v>1004</v>
      </c>
      <c r="T4901" s="87">
        <f>_xlfn.MINIFS(CENSO[DAP (cm)],CENSO[NOME CIENTIFICO],CENSO[[#This Row],[NOME CIENTIFICO]])</f>
        <v>42.971834634811742</v>
      </c>
      <c r="U490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52.971834634811742</v>
      </c>
      <c r="V4901" s="87" t="str">
        <f>IF(CENSO[[#This Row],[DAP (cm)]]&lt;CENSO[[#This Row],[DMCE (cm)]],"DAP &lt; DMCE","DAP ≥ DMCE")</f>
        <v>DAP ≥ DMCE</v>
      </c>
      <c r="W4901" s="87" t="str">
        <f>IF(CENSO[[#This Row],[DAP (cm)]]&gt;200, "Superior", "Inferior")</f>
        <v>Inferior</v>
      </c>
      <c r="X4901" s="87" t="str">
        <f>VLOOKUP(CENSO[[#This Row],[NOME COMUM]],ESPECIES[],4,FALSE)</f>
        <v>Não</v>
      </c>
      <c r="Y4901" s="87" t="str">
        <f>IF(IFERROR(VLOOKUP(CENSO[[#This Row],[NOME COMUM]],COMERCIAIS[],2, FALSE), "Não") &lt;&gt; "Não", "Sim", "Não")</f>
        <v>Sim</v>
      </c>
      <c r="Z4901" s="133">
        <f>CENSO[[#This Row],[g (m²)]]/SUM(AEEF[AEEF-UT])</f>
        <v>2.2277129676707558E-3</v>
      </c>
      <c r="AA4901" s="133">
        <f>CENSO[[#This Row],[v (m³)]]/SUM(AEEF[AEEF-UT])</f>
        <v>3.2747380624760111E-2</v>
      </c>
    </row>
    <row r="4902" spans="1:27" ht="14">
      <c r="A4902" s="86">
        <v>1</v>
      </c>
      <c r="B4902" s="86">
        <v>2</v>
      </c>
      <c r="C4902" s="63">
        <v>135</v>
      </c>
      <c r="D4902" s="63">
        <v>4902</v>
      </c>
      <c r="E4902" s="63" t="str">
        <f>VLOOKUP(CENSO[[#This Row],[NOME COMUM]],ESPECIES[],2,FALSE)</f>
        <v>Pouteria sp.</v>
      </c>
      <c r="F4902" s="64" t="s">
        <v>83</v>
      </c>
      <c r="G4902" s="64">
        <v>192</v>
      </c>
      <c r="H4902" s="97">
        <f>CENSO[[#This Row],[CAP (cm)]]/PI()</f>
        <v>61.115498147287809</v>
      </c>
      <c r="I4902" s="64">
        <v>18</v>
      </c>
      <c r="J4902" s="96">
        <f>(PI()*(CENSO[[#This Row],[DAP (cm)]]^2))/40000</f>
        <v>0.29335439110698147</v>
      </c>
      <c r="K4902" s="96">
        <f>CENSO[[#This Row],[g (m²)]]*CENSO[[#This Row],[H (m)]]*0.7</f>
        <v>3.696265327947966</v>
      </c>
      <c r="L4902" s="64">
        <v>1</v>
      </c>
      <c r="M4902" s="65">
        <v>367292.5</v>
      </c>
      <c r="N4902" s="87">
        <v>9702435</v>
      </c>
      <c r="O4902" s="87" t="s">
        <v>1227</v>
      </c>
      <c r="P4902" s="87" t="str">
        <f>VLOOKUP(CENSO[[#This Row],[DAP (cm)]],CD[],2,TRUE)</f>
        <v>TORA</v>
      </c>
      <c r="Q4902" s="87" t="str">
        <f>VLOOKUP(CENSO[[#This Row],[DAP (cm)]],DD[],2,TRUE)</f>
        <v>60├ 70</v>
      </c>
      <c r="R4902" s="87" t="str" cm="1">
        <f t="array" ref="R4902">INDEX(_xlfn.TEXTSPLIT(CENSO[[#This Row],[NOME CIENTIFICO]]," "),1)</f>
        <v>Pouteria</v>
      </c>
      <c r="S4902" s="98" t="s">
        <v>1004</v>
      </c>
      <c r="T4902" s="87">
        <f>_xlfn.MINIFS(CENSO[DAP (cm)],CENSO[NOME CIENTIFICO],CENSO[[#This Row],[NOME CIENTIFICO]])</f>
        <v>39.788735772973837</v>
      </c>
      <c r="U490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902" s="87" t="str">
        <f>IF(CENSO[[#This Row],[DAP (cm)]]&lt;CENSO[[#This Row],[DMCE (cm)]],"DAP &lt; DMCE","DAP ≥ DMCE")</f>
        <v>DAP ≥ DMCE</v>
      </c>
      <c r="W4902" s="87" t="str">
        <f>IF(CENSO[[#This Row],[DAP (cm)]]&gt;200, "Superior", "Inferior")</f>
        <v>Inferior</v>
      </c>
      <c r="X4902" s="87" t="str">
        <f>VLOOKUP(CENSO[[#This Row],[NOME COMUM]],ESPECIES[],4,FALSE)</f>
        <v>Não</v>
      </c>
      <c r="Y4902" s="87" t="str">
        <f>IF(IFERROR(VLOOKUP(CENSO[[#This Row],[NOME COMUM]],COMERCIAIS[],2, FALSE), "Não") &lt;&gt; "Não", "Sim", "Não")</f>
        <v>Não</v>
      </c>
      <c r="Z4902" s="133">
        <f>CENSO[[#This Row],[g (m²)]]/SUM(AEEF[AEEF-UT])</f>
        <v>5.1326506775134213E-4</v>
      </c>
      <c r="AA4902" s="133">
        <f>CENSO[[#This Row],[v (m³)]]/SUM(AEEF[AEEF-UT])</f>
        <v>6.4671398536669108E-3</v>
      </c>
    </row>
    <row r="4903" spans="1:27" ht="14">
      <c r="A4903" s="86">
        <v>1</v>
      </c>
      <c r="B4903" s="86">
        <v>2</v>
      </c>
      <c r="C4903" s="63">
        <v>135</v>
      </c>
      <c r="D4903" s="63">
        <v>4903</v>
      </c>
      <c r="E4903" s="63" t="str">
        <f>VLOOKUP(CENSO[[#This Row],[NOME COMUM]],ESPECIES[],2,FALSE)</f>
        <v>Piptadenia suaveolens Miq.</v>
      </c>
      <c r="F4903" s="64" t="s">
        <v>22</v>
      </c>
      <c r="G4903" s="64">
        <v>191</v>
      </c>
      <c r="H4903" s="97">
        <f>CENSO[[#This Row],[CAP (cm)]]/PI()</f>
        <v>60.797188261104019</v>
      </c>
      <c r="I4903" s="64">
        <v>12</v>
      </c>
      <c r="J4903" s="96">
        <f>(PI()*(CENSO[[#This Row],[DAP (cm)]]^2))/40000</f>
        <v>0.29030657394677167</v>
      </c>
      <c r="K4903" s="96">
        <f>CENSO[[#This Row],[g (m²)]]*CENSO[[#This Row],[H (m)]]*0.7</f>
        <v>2.4385752211528819</v>
      </c>
      <c r="L4903" s="64">
        <v>1</v>
      </c>
      <c r="M4903" s="65">
        <v>367310</v>
      </c>
      <c r="N4903" s="87">
        <v>9702446.5999999903</v>
      </c>
      <c r="O4903" s="87" t="s">
        <v>1228</v>
      </c>
      <c r="P4903" s="87" t="str">
        <f>VLOOKUP(CENSO[[#This Row],[DAP (cm)]],CD[],2,TRUE)</f>
        <v>TORA</v>
      </c>
      <c r="Q4903" s="87" t="str">
        <f>VLOOKUP(CENSO[[#This Row],[DAP (cm)]],DD[],2,TRUE)</f>
        <v>60├ 70</v>
      </c>
      <c r="R4903" s="87" t="str" cm="1">
        <f t="array" ref="R4903">INDEX(_xlfn.TEXTSPLIT(CENSO[[#This Row],[NOME CIENTIFICO]]," "),1)</f>
        <v>Piptadenia</v>
      </c>
      <c r="S4903" s="98" t="s">
        <v>1004</v>
      </c>
      <c r="T4903" s="87">
        <f>_xlfn.MINIFS(CENSO[DAP (cm)],CENSO[NOME CIENTIFICO],CENSO[[#This Row],[NOME CIENTIFICO]])</f>
        <v>39.788735772973837</v>
      </c>
      <c r="U490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903" s="87" t="str">
        <f>IF(CENSO[[#This Row],[DAP (cm)]]&lt;CENSO[[#This Row],[DMCE (cm)]],"DAP &lt; DMCE","DAP ≥ DMCE")</f>
        <v>DAP ≥ DMCE</v>
      </c>
      <c r="W4903" s="87" t="str">
        <f>IF(CENSO[[#This Row],[DAP (cm)]]&gt;200, "Superior", "Inferior")</f>
        <v>Inferior</v>
      </c>
      <c r="X4903" s="87" t="str">
        <f>VLOOKUP(CENSO[[#This Row],[NOME COMUM]],ESPECIES[],4,FALSE)</f>
        <v>Não</v>
      </c>
      <c r="Y4903" s="87" t="str">
        <f>IF(IFERROR(VLOOKUP(CENSO[[#This Row],[NOME COMUM]],COMERCIAIS[],2, FALSE), "Não") &lt;&gt; "Não", "Sim", "Não")</f>
        <v>Sim</v>
      </c>
      <c r="Z4903" s="133">
        <f>CENSO[[#This Row],[g (m²)]]/SUM(AEEF[AEEF-UT])</f>
        <v>5.0793247983498034E-4</v>
      </c>
      <c r="AA4903" s="133">
        <f>CENSO[[#This Row],[v (m³)]]/SUM(AEEF[AEEF-UT])</f>
        <v>4.266632830613834E-3</v>
      </c>
    </row>
    <row r="4904" spans="1:27" ht="14">
      <c r="A4904" s="86">
        <v>1</v>
      </c>
      <c r="B4904" s="86">
        <v>2</v>
      </c>
      <c r="C4904" s="63">
        <v>136</v>
      </c>
      <c r="D4904" s="63">
        <v>4904</v>
      </c>
      <c r="E4904" s="63" t="str">
        <f>VLOOKUP(CENSO[[#This Row],[NOME COMUM]],ESPECIES[],2,FALSE)</f>
        <v>Buchenavia capitata (Vahl) Eichler</v>
      </c>
      <c r="F4904" s="64" t="s">
        <v>10</v>
      </c>
      <c r="G4904" s="64">
        <v>196</v>
      </c>
      <c r="H4904" s="97">
        <f>CENSO[[#This Row],[CAP (cm)]]/PI()</f>
        <v>62.388737692022971</v>
      </c>
      <c r="I4904" s="64">
        <v>14</v>
      </c>
      <c r="J4904" s="96">
        <f>(PI()*(CENSO[[#This Row],[DAP (cm)]]^2))/40000</f>
        <v>0.30570481469091254</v>
      </c>
      <c r="K4904" s="96">
        <f>CENSO[[#This Row],[g (m²)]]*CENSO[[#This Row],[H (m)]]*0.7</f>
        <v>2.9959071839709428</v>
      </c>
      <c r="L4904" s="64">
        <v>1</v>
      </c>
      <c r="M4904" s="65">
        <v>367416.7</v>
      </c>
      <c r="N4904" s="87">
        <v>9702531.3000000007</v>
      </c>
      <c r="O4904" s="87" t="s">
        <v>1227</v>
      </c>
      <c r="P4904" s="87" t="str">
        <f>VLOOKUP(CENSO[[#This Row],[DAP (cm)]],CD[],2,TRUE)</f>
        <v>TORA</v>
      </c>
      <c r="Q4904" s="87" t="str">
        <f>VLOOKUP(CENSO[[#This Row],[DAP (cm)]],DD[],2,TRUE)</f>
        <v>60├ 70</v>
      </c>
      <c r="R4904" s="87" t="str" cm="1">
        <f t="array" ref="R4904">INDEX(_xlfn.TEXTSPLIT(CENSO[[#This Row],[NOME CIENTIFICO]]," "),1)</f>
        <v>Buchenavia</v>
      </c>
      <c r="S4904" s="98" t="s">
        <v>1004</v>
      </c>
      <c r="T4904" s="87">
        <f>_xlfn.MINIFS(CENSO[DAP (cm)],CENSO[NOME CIENTIFICO],CENSO[[#This Row],[NOME CIENTIFICO]])</f>
        <v>41.38028520389279</v>
      </c>
      <c r="U490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904" s="87" t="str">
        <f>IF(CENSO[[#This Row],[DAP (cm)]]&lt;CENSO[[#This Row],[DMCE (cm)]],"DAP &lt; DMCE","DAP ≥ DMCE")</f>
        <v>DAP ≥ DMCE</v>
      </c>
      <c r="W4904" s="87" t="str">
        <f>IF(CENSO[[#This Row],[DAP (cm)]]&gt;200, "Superior", "Inferior")</f>
        <v>Inferior</v>
      </c>
      <c r="X4904" s="87" t="str">
        <f>VLOOKUP(CENSO[[#This Row],[NOME COMUM]],ESPECIES[],4,FALSE)</f>
        <v>Não</v>
      </c>
      <c r="Y4904" s="87" t="str">
        <f>IF(IFERROR(VLOOKUP(CENSO[[#This Row],[NOME COMUM]],COMERCIAIS[],2, FALSE), "Não") &lt;&gt; "Não", "Sim", "Não")</f>
        <v>Não</v>
      </c>
      <c r="Z4904" s="133">
        <f>CENSO[[#This Row],[g (m²)]]/SUM(AEEF[AEEF-UT])</f>
        <v>5.3487388353774844E-4</v>
      </c>
      <c r="AA4904" s="133">
        <f>CENSO[[#This Row],[v (m³)]]/SUM(AEEF[AEEF-UT])</f>
        <v>5.2417640586699347E-3</v>
      </c>
    </row>
    <row r="4905" spans="1:27" ht="14">
      <c r="A4905" s="86">
        <v>1</v>
      </c>
      <c r="B4905" s="86">
        <v>2</v>
      </c>
      <c r="C4905" s="63">
        <v>136</v>
      </c>
      <c r="D4905" s="63">
        <v>4905</v>
      </c>
      <c r="E4905" s="63" t="str">
        <f>VLOOKUP(CENSO[[#This Row],[NOME COMUM]],ESPECIES[],2,FALSE)</f>
        <v>Couratari guianensis Aubl.</v>
      </c>
      <c r="F4905" s="64" t="s">
        <v>6</v>
      </c>
      <c r="G4905" s="64">
        <v>197</v>
      </c>
      <c r="H4905" s="97">
        <f>CENSO[[#This Row],[CAP (cm)]]/PI()</f>
        <v>62.707047578206762</v>
      </c>
      <c r="I4905" s="64">
        <v>18</v>
      </c>
      <c r="J4905" s="96">
        <f>(PI()*(CENSO[[#This Row],[DAP (cm)]]^2))/40000</f>
        <v>0.30883220932266825</v>
      </c>
      <c r="K4905" s="96">
        <f>CENSO[[#This Row],[g (m²)]]*CENSO[[#This Row],[H (m)]]*0.7</f>
        <v>3.8912858374656198</v>
      </c>
      <c r="L4905" s="64">
        <v>1</v>
      </c>
      <c r="M4905" s="65">
        <v>367440.799999999</v>
      </c>
      <c r="N4905" s="87">
        <v>9702577.4000000004</v>
      </c>
      <c r="O4905" s="87" t="s">
        <v>1228</v>
      </c>
      <c r="P4905" s="87" t="str">
        <f>VLOOKUP(CENSO[[#This Row],[DAP (cm)]],CD[],2,TRUE)</f>
        <v>TORA</v>
      </c>
      <c r="Q4905" s="87" t="str">
        <f>VLOOKUP(CENSO[[#This Row],[DAP (cm)]],DD[],2,TRUE)</f>
        <v>60├ 70</v>
      </c>
      <c r="R4905" s="87" t="str" cm="1">
        <f t="array" ref="R4905">INDEX(_xlfn.TEXTSPLIT(CENSO[[#This Row],[NOME CIENTIFICO]]," "),1)</f>
        <v>Couratari</v>
      </c>
      <c r="S4905" s="98" t="s">
        <v>1004</v>
      </c>
      <c r="T4905" s="87">
        <f>_xlfn.MINIFS(CENSO[DAP (cm)],CENSO[NOME CIENTIFICO],CENSO[[#This Row],[NOME CIENTIFICO]])</f>
        <v>38.833806114422465</v>
      </c>
      <c r="U490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905" s="87" t="str">
        <f>IF(CENSO[[#This Row],[DAP (cm)]]&lt;CENSO[[#This Row],[DMCE (cm)]],"DAP &lt; DMCE","DAP ≥ DMCE")</f>
        <v>DAP ≥ DMCE</v>
      </c>
      <c r="W4905" s="87" t="str">
        <f>IF(CENSO[[#This Row],[DAP (cm)]]&gt;200, "Superior", "Inferior")</f>
        <v>Inferior</v>
      </c>
      <c r="X4905" s="87" t="str">
        <f>VLOOKUP(CENSO[[#This Row],[NOME COMUM]],ESPECIES[],4,FALSE)</f>
        <v>Não</v>
      </c>
      <c r="Y4905" s="87" t="str">
        <f>IF(IFERROR(VLOOKUP(CENSO[[#This Row],[NOME COMUM]],COMERCIAIS[],2, FALSE), "Não") &lt;&gt; "Não", "Sim", "Não")</f>
        <v>Sim</v>
      </c>
      <c r="Z4905" s="133">
        <f>CENSO[[#This Row],[g (m²)]]/SUM(AEEF[AEEF-UT])</f>
        <v>5.403457035145897E-4</v>
      </c>
      <c r="AA4905" s="133">
        <f>CENSO[[#This Row],[v (m³)]]/SUM(AEEF[AEEF-UT])</f>
        <v>6.8083558642838306E-3</v>
      </c>
    </row>
    <row r="4906" spans="1:27" ht="14">
      <c r="A4906" s="86">
        <v>1</v>
      </c>
      <c r="B4906" s="86">
        <v>2</v>
      </c>
      <c r="C4906" s="63">
        <v>136</v>
      </c>
      <c r="D4906" s="63">
        <v>4906</v>
      </c>
      <c r="E4906" s="63" t="str">
        <f>VLOOKUP(CENSO[[#This Row],[NOME COMUM]],ESPECIES[],2,FALSE)</f>
        <v>Buchenavia capitata (Vahl) Eichler</v>
      </c>
      <c r="F4906" s="64" t="s">
        <v>10</v>
      </c>
      <c r="G4906" s="64">
        <v>300</v>
      </c>
      <c r="H4906" s="97">
        <f>CENSO[[#This Row],[CAP (cm)]]/PI()</f>
        <v>95.4929658551372</v>
      </c>
      <c r="I4906" s="64">
        <v>22</v>
      </c>
      <c r="J4906" s="96">
        <f>(PI()*(CENSO[[#This Row],[DAP (cm)]]^2))/40000</f>
        <v>0.7161972439135289</v>
      </c>
      <c r="K4906" s="96">
        <f>CENSO[[#This Row],[g (m²)]]*CENSO[[#This Row],[H (m)]]*0.7</f>
        <v>11.029437556268345</v>
      </c>
      <c r="L4906" s="64">
        <v>1</v>
      </c>
      <c r="M4906" s="65">
        <v>367485.09999999899</v>
      </c>
      <c r="N4906" s="87">
        <v>9702662.5999999903</v>
      </c>
      <c r="O4906" s="87" t="s">
        <v>1227</v>
      </c>
      <c r="P4906" s="87" t="str">
        <f>VLOOKUP(CENSO[[#This Row],[DAP (cm)]],CD[],2,TRUE)</f>
        <v>TORA</v>
      </c>
      <c r="Q4906" s="87" t="str">
        <f>VLOOKUP(CENSO[[#This Row],[DAP (cm)]],DD[],2,TRUE)</f>
        <v>90├ 100</v>
      </c>
      <c r="R4906" s="87" t="str" cm="1">
        <f t="array" ref="R4906">INDEX(_xlfn.TEXTSPLIT(CENSO[[#This Row],[NOME CIENTIFICO]]," "),1)</f>
        <v>Buchenavia</v>
      </c>
      <c r="S4906" s="98" t="s">
        <v>1004</v>
      </c>
      <c r="T4906" s="87">
        <f>_xlfn.MINIFS(CENSO[DAP (cm)],CENSO[NOME CIENTIFICO],CENSO[[#This Row],[NOME CIENTIFICO]])</f>
        <v>41.38028520389279</v>
      </c>
      <c r="U490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906" s="87" t="str">
        <f>IF(CENSO[[#This Row],[DAP (cm)]]&lt;CENSO[[#This Row],[DMCE (cm)]],"DAP &lt; DMCE","DAP ≥ DMCE")</f>
        <v>DAP ≥ DMCE</v>
      </c>
      <c r="W4906" s="87" t="str">
        <f>IF(CENSO[[#This Row],[DAP (cm)]]&gt;200, "Superior", "Inferior")</f>
        <v>Inferior</v>
      </c>
      <c r="X4906" s="87" t="str">
        <f>VLOOKUP(CENSO[[#This Row],[NOME COMUM]],ESPECIES[],4,FALSE)</f>
        <v>Não</v>
      </c>
      <c r="Y4906" s="87" t="str">
        <f>IF(IFERROR(VLOOKUP(CENSO[[#This Row],[NOME COMUM]],COMERCIAIS[],2, FALSE), "Não") &lt;&gt; "Não", "Sim", "Não")</f>
        <v>Não</v>
      </c>
      <c r="Z4906" s="133">
        <f>CENSO[[#This Row],[g (m²)]]/SUM(AEEF[AEEF-UT])</f>
        <v>1.2530885443148001E-3</v>
      </c>
      <c r="AA4906" s="133">
        <f>CENSO[[#This Row],[v (m³)]]/SUM(AEEF[AEEF-UT])</f>
        <v>1.929756358244792E-2</v>
      </c>
    </row>
    <row r="4907" spans="1:27" ht="14">
      <c r="A4907" s="86">
        <v>1</v>
      </c>
      <c r="B4907" s="86">
        <v>2</v>
      </c>
      <c r="C4907" s="63">
        <v>136</v>
      </c>
      <c r="D4907" s="63">
        <v>4907</v>
      </c>
      <c r="E4907" s="63" t="str">
        <f>VLOOKUP(CENSO[[#This Row],[NOME COMUM]],ESPECIES[],2,FALSE)</f>
        <v>Apuleia leiocarpa (Vogel) J.F.Macbr.</v>
      </c>
      <c r="F4907" s="64" t="s">
        <v>51</v>
      </c>
      <c r="G4907" s="64">
        <v>373</v>
      </c>
      <c r="H4907" s="97">
        <f>CENSO[[#This Row],[CAP (cm)]]/PI()</f>
        <v>118.72958754655393</v>
      </c>
      <c r="I4907" s="64">
        <v>25</v>
      </c>
      <c r="J4907" s="96">
        <f>(PI()*(CENSO[[#This Row],[DAP (cm)]]^2))/40000</f>
        <v>1.1071534038716153</v>
      </c>
      <c r="K4907" s="96">
        <f>CENSO[[#This Row],[g (m²)]]*CENSO[[#This Row],[H (m)]]*0.7</f>
        <v>19.375184567753266</v>
      </c>
      <c r="L4907" s="64">
        <v>1</v>
      </c>
      <c r="M4907" s="65">
        <v>367540</v>
      </c>
      <c r="N4907" s="87">
        <v>9702743.0999999903</v>
      </c>
      <c r="O4907" s="87" t="s">
        <v>1228</v>
      </c>
      <c r="P4907" s="87" t="str">
        <f>VLOOKUP(CENSO[[#This Row],[DAP (cm)]],CD[],2,TRUE)</f>
        <v>TORA</v>
      </c>
      <c r="Q4907" s="87" t="str">
        <f>VLOOKUP(CENSO[[#This Row],[DAP (cm)]],DD[],2,TRUE)</f>
        <v>110├ 120</v>
      </c>
      <c r="R4907" s="87" t="str" cm="1">
        <f t="array" ref="R4907">INDEX(_xlfn.TEXTSPLIT(CENSO[[#This Row],[NOME CIENTIFICO]]," "),1)</f>
        <v>Apuleia</v>
      </c>
      <c r="S4907" s="98" t="s">
        <v>1004</v>
      </c>
      <c r="T4907" s="87">
        <f>_xlfn.MINIFS(CENSO[DAP (cm)],CENSO[NOME CIENTIFICO],CENSO[[#This Row],[NOME CIENTIFICO]])</f>
        <v>39.788735772973837</v>
      </c>
      <c r="U490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907" s="87" t="str">
        <f>IF(CENSO[[#This Row],[DAP (cm)]]&lt;CENSO[[#This Row],[DMCE (cm)]],"DAP &lt; DMCE","DAP ≥ DMCE")</f>
        <v>DAP ≥ DMCE</v>
      </c>
      <c r="W4907" s="87" t="str">
        <f>IF(CENSO[[#This Row],[DAP (cm)]]&gt;200, "Superior", "Inferior")</f>
        <v>Inferior</v>
      </c>
      <c r="X4907" s="87" t="str">
        <f>VLOOKUP(CENSO[[#This Row],[NOME COMUM]],ESPECIES[],4,FALSE)</f>
        <v>Não</v>
      </c>
      <c r="Y4907" s="87" t="str">
        <f>IF(IFERROR(VLOOKUP(CENSO[[#This Row],[NOME COMUM]],COMERCIAIS[],2, FALSE), "Não") &lt;&gt; "Não", "Sim", "Não")</f>
        <v>Sim</v>
      </c>
      <c r="Z4907" s="133">
        <f>CENSO[[#This Row],[g (m²)]]/SUM(AEEF[AEEF-UT])</f>
        <v>1.937121734244154E-3</v>
      </c>
      <c r="AA4907" s="133">
        <f>CENSO[[#This Row],[v (m³)]]/SUM(AEEF[AEEF-UT])</f>
        <v>3.3899630349272687E-2</v>
      </c>
    </row>
    <row r="4908" spans="1:27" ht="14">
      <c r="A4908" s="86">
        <v>1</v>
      </c>
      <c r="B4908" s="86">
        <v>2</v>
      </c>
      <c r="C4908" s="63">
        <v>137</v>
      </c>
      <c r="D4908" s="63">
        <v>4908</v>
      </c>
      <c r="E4908" s="63" t="str">
        <f>VLOOKUP(CENSO[[#This Row],[NOME COMUM]],ESPECIES[],2,FALSE)</f>
        <v>Apuleia leiocarpa (Vogel) J.F.Macbr.</v>
      </c>
      <c r="F4908" s="64" t="s">
        <v>51</v>
      </c>
      <c r="G4908" s="64">
        <v>178</v>
      </c>
      <c r="H4908" s="97">
        <f>CENSO[[#This Row],[CAP (cm)]]/PI()</f>
        <v>56.659159740714742</v>
      </c>
      <c r="I4908" s="64">
        <v>15</v>
      </c>
      <c r="J4908" s="96">
        <f>(PI()*(CENSO[[#This Row],[DAP (cm)]]^2))/40000</f>
        <v>0.2521332608461806</v>
      </c>
      <c r="K4908" s="96">
        <f>CENSO[[#This Row],[g (m²)]]*CENSO[[#This Row],[H (m)]]*0.7</f>
        <v>2.6473992388848959</v>
      </c>
      <c r="L4908" s="64">
        <v>1</v>
      </c>
      <c r="M4908" s="65">
        <v>367630.799999999</v>
      </c>
      <c r="N4908" s="87">
        <v>9702780.8000000007</v>
      </c>
      <c r="O4908" s="87" t="s">
        <v>1228</v>
      </c>
      <c r="P4908" s="87" t="str">
        <f>VLOOKUP(CENSO[[#This Row],[DAP (cm)]],CD[],2,TRUE)</f>
        <v>TORA</v>
      </c>
      <c r="Q4908" s="87" t="str">
        <f>VLOOKUP(CENSO[[#This Row],[DAP (cm)]],DD[],2,TRUE)</f>
        <v>50├ 60</v>
      </c>
      <c r="R4908" s="87" t="str" cm="1">
        <f t="array" ref="R4908">INDEX(_xlfn.TEXTSPLIT(CENSO[[#This Row],[NOME CIENTIFICO]]," "),1)</f>
        <v>Apuleia</v>
      </c>
      <c r="S4908" s="98" t="s">
        <v>1004</v>
      </c>
      <c r="T4908" s="87">
        <f>_xlfn.MINIFS(CENSO[DAP (cm)],CENSO[NOME CIENTIFICO],CENSO[[#This Row],[NOME CIENTIFICO]])</f>
        <v>39.788735772973837</v>
      </c>
      <c r="U490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908" s="87" t="str">
        <f>IF(CENSO[[#This Row],[DAP (cm)]]&lt;CENSO[[#This Row],[DMCE (cm)]],"DAP &lt; DMCE","DAP ≥ DMCE")</f>
        <v>DAP ≥ DMCE</v>
      </c>
      <c r="W4908" s="87" t="str">
        <f>IF(CENSO[[#This Row],[DAP (cm)]]&gt;200, "Superior", "Inferior")</f>
        <v>Inferior</v>
      </c>
      <c r="X4908" s="87" t="str">
        <f>VLOOKUP(CENSO[[#This Row],[NOME COMUM]],ESPECIES[],4,FALSE)</f>
        <v>Não</v>
      </c>
      <c r="Y4908" s="87" t="str">
        <f>IF(IFERROR(VLOOKUP(CENSO[[#This Row],[NOME COMUM]],COMERCIAIS[],2, FALSE), "Não") &lt;&gt; "Não", "Sim", "Não")</f>
        <v>Sim</v>
      </c>
      <c r="Z4908" s="133">
        <f>CENSO[[#This Row],[g (m²)]]/SUM(AEEF[AEEF-UT])</f>
        <v>4.4114286042300146E-4</v>
      </c>
      <c r="AA4908" s="133">
        <f>CENSO[[#This Row],[v (m³)]]/SUM(AEEF[AEEF-UT])</f>
        <v>4.6320000344415146E-3</v>
      </c>
    </row>
    <row r="4909" spans="1:27" ht="14">
      <c r="A4909" s="86">
        <v>1</v>
      </c>
      <c r="B4909" s="86">
        <v>2</v>
      </c>
      <c r="C4909" s="63">
        <v>137</v>
      </c>
      <c r="D4909" s="63">
        <v>4909</v>
      </c>
      <c r="E4909" s="63" t="str">
        <f>VLOOKUP(CENSO[[#This Row],[NOME COMUM]],ESPECIES[],2,FALSE)</f>
        <v>Buchenavia capitata (Vahl) Eichler</v>
      </c>
      <c r="F4909" s="64" t="s">
        <v>10</v>
      </c>
      <c r="G4909" s="64">
        <v>200</v>
      </c>
      <c r="H4909" s="97">
        <f>CENSO[[#This Row],[CAP (cm)]]/PI()</f>
        <v>63.661977236758133</v>
      </c>
      <c r="I4909" s="64">
        <v>18</v>
      </c>
      <c r="J4909" s="96">
        <f>(PI()*(CENSO[[#This Row],[DAP (cm)]]^2))/40000</f>
        <v>0.31830988618379064</v>
      </c>
      <c r="K4909" s="96">
        <f>CENSO[[#This Row],[g (m²)]]*CENSO[[#This Row],[H (m)]]*0.7</f>
        <v>4.0107045659157619</v>
      </c>
      <c r="L4909" s="64">
        <v>1</v>
      </c>
      <c r="M4909" s="65">
        <v>367624.9</v>
      </c>
      <c r="N4909" s="87">
        <v>9702775.8000000007</v>
      </c>
      <c r="O4909" s="87" t="s">
        <v>1227</v>
      </c>
      <c r="P4909" s="87" t="str">
        <f>VLOOKUP(CENSO[[#This Row],[DAP (cm)]],CD[],2,TRUE)</f>
        <v>TORA</v>
      </c>
      <c r="Q4909" s="87" t="str">
        <f>VLOOKUP(CENSO[[#This Row],[DAP (cm)]],DD[],2,TRUE)</f>
        <v>60├ 70</v>
      </c>
      <c r="R4909" s="87" t="str" cm="1">
        <f t="array" ref="R4909">INDEX(_xlfn.TEXTSPLIT(CENSO[[#This Row],[NOME CIENTIFICO]]," "),1)</f>
        <v>Buchenavia</v>
      </c>
      <c r="S4909" s="98" t="s">
        <v>1004</v>
      </c>
      <c r="T4909" s="87">
        <f>_xlfn.MINIFS(CENSO[DAP (cm)],CENSO[NOME CIENTIFICO],CENSO[[#This Row],[NOME CIENTIFICO]])</f>
        <v>41.38028520389279</v>
      </c>
      <c r="U490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909" s="87" t="str">
        <f>IF(CENSO[[#This Row],[DAP (cm)]]&lt;CENSO[[#This Row],[DMCE (cm)]],"DAP &lt; DMCE","DAP ≥ DMCE")</f>
        <v>DAP ≥ DMCE</v>
      </c>
      <c r="W4909" s="87" t="str">
        <f>IF(CENSO[[#This Row],[DAP (cm)]]&gt;200, "Superior", "Inferior")</f>
        <v>Inferior</v>
      </c>
      <c r="X4909" s="87" t="str">
        <f>VLOOKUP(CENSO[[#This Row],[NOME COMUM]],ESPECIES[],4,FALSE)</f>
        <v>Não</v>
      </c>
      <c r="Y4909" s="87" t="str">
        <f>IF(IFERROR(VLOOKUP(CENSO[[#This Row],[NOME COMUM]],COMERCIAIS[],2, FALSE), "Não") &lt;&gt; "Não", "Sim", "Não")</f>
        <v>Não</v>
      </c>
      <c r="Z4909" s="133">
        <f>CENSO[[#This Row],[g (m²)]]/SUM(AEEF[AEEF-UT])</f>
        <v>5.5692824191768894E-4</v>
      </c>
      <c r="AA4909" s="133">
        <f>CENSO[[#This Row],[v (m³)]]/SUM(AEEF[AEEF-UT])</f>
        <v>7.0172958481628809E-3</v>
      </c>
    </row>
    <row r="4910" spans="1:27" ht="14">
      <c r="A4910" s="86">
        <v>1</v>
      </c>
      <c r="B4910" s="86">
        <v>2</v>
      </c>
      <c r="C4910" s="63">
        <v>137</v>
      </c>
      <c r="D4910" s="63">
        <v>4910</v>
      </c>
      <c r="E4910" s="63" t="str">
        <f>VLOOKUP(CENSO[[#This Row],[NOME COMUM]],ESPECIES[],2,FALSE)</f>
        <v>Bertholletia excelsa Humb. &amp; Bonpl.</v>
      </c>
      <c r="F4910" s="64" t="s">
        <v>37</v>
      </c>
      <c r="G4910" s="64">
        <v>600</v>
      </c>
      <c r="H4910" s="97">
        <f>CENSO[[#This Row],[CAP (cm)]]/PI()</f>
        <v>190.9859317102744</v>
      </c>
      <c r="I4910" s="64">
        <v>24</v>
      </c>
      <c r="J4910" s="96">
        <f>(PI()*(CENSO[[#This Row],[DAP (cm)]]^2))/40000</f>
        <v>2.8647889756541156</v>
      </c>
      <c r="K4910" s="96">
        <f>CENSO[[#This Row],[g (m²)]]*CENSO[[#This Row],[H (m)]]*0.7</f>
        <v>48.128454790989146</v>
      </c>
      <c r="L4910" s="64">
        <v>1</v>
      </c>
      <c r="M4910" s="65">
        <v>367619</v>
      </c>
      <c r="N4910" s="87">
        <v>9702773.0999999903</v>
      </c>
      <c r="O4910" s="87" t="s">
        <v>424</v>
      </c>
      <c r="P4910" s="87" t="str">
        <f>VLOOKUP(CENSO[[#This Row],[DAP (cm)]],CD[],2,TRUE)</f>
        <v>TORA</v>
      </c>
      <c r="Q4910" s="87" t="str">
        <f>VLOOKUP(CENSO[[#This Row],[DAP (cm)]],DD[],2,TRUE)</f>
        <v>190├ 200</v>
      </c>
      <c r="R4910" s="87" t="str" cm="1">
        <f t="array" ref="R4910">INDEX(_xlfn.TEXTSPLIT(CENSO[[#This Row],[NOME CIENTIFICO]]," "),1)</f>
        <v>Bertholletia</v>
      </c>
      <c r="S4910" s="98" t="s">
        <v>1004</v>
      </c>
      <c r="T4910" s="87">
        <f>_xlfn.MINIFS(CENSO[DAP (cm)],CENSO[NOME CIENTIFICO],CENSO[[#This Row],[NOME CIENTIFICO]])</f>
        <v>41.38028520389279</v>
      </c>
      <c r="U491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910" s="87" t="str">
        <f>IF(CENSO[[#This Row],[DAP (cm)]]&lt;CENSO[[#This Row],[DMCE (cm)]],"DAP &lt; DMCE","DAP ≥ DMCE")</f>
        <v>DAP ≥ DMCE</v>
      </c>
      <c r="W4910" s="87" t="str">
        <f>IF(CENSO[[#This Row],[DAP (cm)]]&gt;200, "Superior", "Inferior")</f>
        <v>Inferior</v>
      </c>
      <c r="X4910" s="87" t="str">
        <f>VLOOKUP(CENSO[[#This Row],[NOME COMUM]],ESPECIES[],4,FALSE)</f>
        <v>Protegida</v>
      </c>
      <c r="Y4910" s="87" t="str">
        <f>IF(IFERROR(VLOOKUP(CENSO[[#This Row],[NOME COMUM]],COMERCIAIS[],2, FALSE), "Não") &lt;&gt; "Não", "Sim", "Não")</f>
        <v>Não</v>
      </c>
      <c r="Z4910" s="133">
        <f>CENSO[[#This Row],[g (m²)]]/SUM(AEEF[AEEF-UT])</f>
        <v>5.0123541772592005E-3</v>
      </c>
      <c r="AA4910" s="133">
        <f>CENSO[[#This Row],[v (m³)]]/SUM(AEEF[AEEF-UT])</f>
        <v>8.4207550177954574E-2</v>
      </c>
    </row>
    <row r="4911" spans="1:27" ht="14">
      <c r="A4911" s="86">
        <v>1</v>
      </c>
      <c r="B4911" s="86">
        <v>2</v>
      </c>
      <c r="C4911" s="63">
        <v>137</v>
      </c>
      <c r="D4911" s="63">
        <v>4911</v>
      </c>
      <c r="E4911" s="63" t="str">
        <f>VLOOKUP(CENSO[[#This Row],[NOME COMUM]],ESPECIES[],2,FALSE)</f>
        <v>Apuleia leiocarpa (Vogel) J.F.Macbr.</v>
      </c>
      <c r="F4911" s="64" t="s">
        <v>51</v>
      </c>
      <c r="G4911" s="64">
        <v>238</v>
      </c>
      <c r="H4911" s="97">
        <f>CENSO[[#This Row],[CAP (cm)]]/PI()</f>
        <v>75.757752911742188</v>
      </c>
      <c r="I4911" s="64">
        <v>20</v>
      </c>
      <c r="J4911" s="96">
        <f>(PI()*(CENSO[[#This Row],[DAP (cm)]]^2))/40000</f>
        <v>0.45075862982486603</v>
      </c>
      <c r="K4911" s="96">
        <f>CENSO[[#This Row],[g (m²)]]*CENSO[[#This Row],[H (m)]]*0.7</f>
        <v>6.3106208175481244</v>
      </c>
      <c r="L4911" s="64">
        <v>1</v>
      </c>
      <c r="M4911" s="65">
        <v>367540.59999999899</v>
      </c>
      <c r="N4911" s="87">
        <v>9702694.0999999903</v>
      </c>
      <c r="O4911" s="87" t="s">
        <v>1228</v>
      </c>
      <c r="P4911" s="87" t="str">
        <f>VLOOKUP(CENSO[[#This Row],[DAP (cm)]],CD[],2,TRUE)</f>
        <v>TORA</v>
      </c>
      <c r="Q4911" s="87" t="str">
        <f>VLOOKUP(CENSO[[#This Row],[DAP (cm)]],DD[],2,TRUE)</f>
        <v>70├ 80</v>
      </c>
      <c r="R4911" s="87" t="str" cm="1">
        <f t="array" ref="R4911">INDEX(_xlfn.TEXTSPLIT(CENSO[[#This Row],[NOME CIENTIFICO]]," "),1)</f>
        <v>Apuleia</v>
      </c>
      <c r="S4911" s="98" t="s">
        <v>1004</v>
      </c>
      <c r="T4911" s="87">
        <f>_xlfn.MINIFS(CENSO[DAP (cm)],CENSO[NOME CIENTIFICO],CENSO[[#This Row],[NOME CIENTIFICO]])</f>
        <v>39.788735772973837</v>
      </c>
      <c r="U491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911" s="87" t="str">
        <f>IF(CENSO[[#This Row],[DAP (cm)]]&lt;CENSO[[#This Row],[DMCE (cm)]],"DAP &lt; DMCE","DAP ≥ DMCE")</f>
        <v>DAP ≥ DMCE</v>
      </c>
      <c r="W4911" s="87" t="str">
        <f>IF(CENSO[[#This Row],[DAP (cm)]]&gt;200, "Superior", "Inferior")</f>
        <v>Inferior</v>
      </c>
      <c r="X4911" s="87" t="str">
        <f>VLOOKUP(CENSO[[#This Row],[NOME COMUM]],ESPECIES[],4,FALSE)</f>
        <v>Não</v>
      </c>
      <c r="Y4911" s="87" t="str">
        <f>IF(IFERROR(VLOOKUP(CENSO[[#This Row],[NOME COMUM]],COMERCIAIS[],2, FALSE), "Não") &lt;&gt; "Não", "Sim", "Não")</f>
        <v>Sim</v>
      </c>
      <c r="Z4911" s="133">
        <f>CENSO[[#This Row],[g (m²)]]/SUM(AEEF[AEEF-UT])</f>
        <v>7.886660833796395E-4</v>
      </c>
      <c r="AA4911" s="133">
        <f>CENSO[[#This Row],[v (m³)]]/SUM(AEEF[AEEF-UT])</f>
        <v>1.1041325167314953E-2</v>
      </c>
    </row>
    <row r="4912" spans="1:27" ht="14">
      <c r="A4912" s="86">
        <v>1</v>
      </c>
      <c r="B4912" s="86">
        <v>2</v>
      </c>
      <c r="C4912" s="63">
        <v>137</v>
      </c>
      <c r="D4912" s="63">
        <v>4912</v>
      </c>
      <c r="E4912" s="63" t="str">
        <f>VLOOKUP(CENSO[[#This Row],[NOME COMUM]],ESPECIES[],2,FALSE)</f>
        <v>Couratari guianensis Aubl.</v>
      </c>
      <c r="F4912" s="64" t="s">
        <v>6</v>
      </c>
      <c r="G4912" s="64">
        <v>240</v>
      </c>
      <c r="H4912" s="97">
        <f>CENSO[[#This Row],[CAP (cm)]]/PI()</f>
        <v>76.394372684109769</v>
      </c>
      <c r="I4912" s="64">
        <v>23</v>
      </c>
      <c r="J4912" s="96">
        <f>(PI()*(CENSO[[#This Row],[DAP (cm)]]^2))/40000</f>
        <v>0.45836623610465865</v>
      </c>
      <c r="K4912" s="96">
        <f>CENSO[[#This Row],[g (m²)]]*CENSO[[#This Row],[H (m)]]*0.7</f>
        <v>7.3796964012850044</v>
      </c>
      <c r="L4912" s="64">
        <v>1</v>
      </c>
      <c r="M4912" s="65">
        <v>367558.799999999</v>
      </c>
      <c r="N4912" s="87">
        <v>9702654.3000000007</v>
      </c>
      <c r="O4912" s="87" t="s">
        <v>1228</v>
      </c>
      <c r="P4912" s="87" t="str">
        <f>VLOOKUP(CENSO[[#This Row],[DAP (cm)]],CD[],2,TRUE)</f>
        <v>TORA</v>
      </c>
      <c r="Q4912" s="87" t="str">
        <f>VLOOKUP(CENSO[[#This Row],[DAP (cm)]],DD[],2,TRUE)</f>
        <v>70├ 80</v>
      </c>
      <c r="R4912" s="87" t="str" cm="1">
        <f t="array" ref="R4912">INDEX(_xlfn.TEXTSPLIT(CENSO[[#This Row],[NOME CIENTIFICO]]," "),1)</f>
        <v>Couratari</v>
      </c>
      <c r="S4912" s="98" t="s">
        <v>1004</v>
      </c>
      <c r="T4912" s="87">
        <f>_xlfn.MINIFS(CENSO[DAP (cm)],CENSO[NOME CIENTIFICO],CENSO[[#This Row],[NOME CIENTIFICO]])</f>
        <v>38.833806114422465</v>
      </c>
      <c r="U491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912" s="87" t="str">
        <f>IF(CENSO[[#This Row],[DAP (cm)]]&lt;CENSO[[#This Row],[DMCE (cm)]],"DAP &lt; DMCE","DAP ≥ DMCE")</f>
        <v>DAP ≥ DMCE</v>
      </c>
      <c r="W4912" s="87" t="str">
        <f>IF(CENSO[[#This Row],[DAP (cm)]]&gt;200, "Superior", "Inferior")</f>
        <v>Inferior</v>
      </c>
      <c r="X4912" s="87" t="str">
        <f>VLOOKUP(CENSO[[#This Row],[NOME COMUM]],ESPECIES[],4,FALSE)</f>
        <v>Não</v>
      </c>
      <c r="Y4912" s="87" t="str">
        <f>IF(IFERROR(VLOOKUP(CENSO[[#This Row],[NOME COMUM]],COMERCIAIS[],2, FALSE), "Não") &lt;&gt; "Não", "Sim", "Não")</f>
        <v>Sim</v>
      </c>
      <c r="Z4912" s="133">
        <f>CENSO[[#This Row],[g (m²)]]/SUM(AEEF[AEEF-UT])</f>
        <v>8.0197666836147232E-4</v>
      </c>
      <c r="AA4912" s="133">
        <f>CENSO[[#This Row],[v (m³)]]/SUM(AEEF[AEEF-UT])</f>
        <v>1.2911824360619705E-2</v>
      </c>
    </row>
    <row r="4913" spans="1:27" ht="14">
      <c r="A4913" s="86">
        <v>1</v>
      </c>
      <c r="B4913" s="86">
        <v>2</v>
      </c>
      <c r="C4913" s="63">
        <v>137</v>
      </c>
      <c r="D4913" s="63">
        <v>4913</v>
      </c>
      <c r="E4913" s="63" t="str">
        <f>VLOOKUP(CENSO[[#This Row],[NOME COMUM]],ESPECIES[],2,FALSE)</f>
        <v>Couratari guianensis Aubl.</v>
      </c>
      <c r="F4913" s="64" t="s">
        <v>6</v>
      </c>
      <c r="G4913" s="64">
        <v>230</v>
      </c>
      <c r="H4913" s="97">
        <f>CENSO[[#This Row],[CAP (cm)]]/PI()</f>
        <v>73.211273822271863</v>
      </c>
      <c r="I4913" s="64">
        <v>14</v>
      </c>
      <c r="J4913" s="96">
        <f>(PI()*(CENSO[[#This Row],[DAP (cm)]]^2))/40000</f>
        <v>0.42096482447806327</v>
      </c>
      <c r="K4913" s="96">
        <f>CENSO[[#This Row],[g (m²)]]*CENSO[[#This Row],[H (m)]]*0.7</f>
        <v>4.1254552798850197</v>
      </c>
      <c r="L4913" s="64">
        <v>1</v>
      </c>
      <c r="M4913" s="65">
        <v>367513.2</v>
      </c>
      <c r="N4913" s="87">
        <v>9702631.5999999903</v>
      </c>
      <c r="O4913" s="87" t="s">
        <v>1228</v>
      </c>
      <c r="P4913" s="87" t="str">
        <f>VLOOKUP(CENSO[[#This Row],[DAP (cm)]],CD[],2,TRUE)</f>
        <v>TORA</v>
      </c>
      <c r="Q4913" s="87" t="str">
        <f>VLOOKUP(CENSO[[#This Row],[DAP (cm)]],DD[],2,TRUE)</f>
        <v>70├ 80</v>
      </c>
      <c r="R4913" s="87" t="str" cm="1">
        <f t="array" ref="R4913">INDEX(_xlfn.TEXTSPLIT(CENSO[[#This Row],[NOME CIENTIFICO]]," "),1)</f>
        <v>Couratari</v>
      </c>
      <c r="S4913" s="98" t="s">
        <v>1004</v>
      </c>
      <c r="T4913" s="87">
        <f>_xlfn.MINIFS(CENSO[DAP (cm)],CENSO[NOME CIENTIFICO],CENSO[[#This Row],[NOME CIENTIFICO]])</f>
        <v>38.833806114422465</v>
      </c>
      <c r="U491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913" s="87" t="str">
        <f>IF(CENSO[[#This Row],[DAP (cm)]]&lt;CENSO[[#This Row],[DMCE (cm)]],"DAP &lt; DMCE","DAP ≥ DMCE")</f>
        <v>DAP ≥ DMCE</v>
      </c>
      <c r="W4913" s="87" t="str">
        <f>IF(CENSO[[#This Row],[DAP (cm)]]&gt;200, "Superior", "Inferior")</f>
        <v>Inferior</v>
      </c>
      <c r="X4913" s="87" t="str">
        <f>VLOOKUP(CENSO[[#This Row],[NOME COMUM]],ESPECIES[],4,FALSE)</f>
        <v>Não</v>
      </c>
      <c r="Y4913" s="87" t="str">
        <f>IF(IFERROR(VLOOKUP(CENSO[[#This Row],[NOME COMUM]],COMERCIAIS[],2, FALSE), "Não") &lt;&gt; "Não", "Sim", "Não")</f>
        <v>Sim</v>
      </c>
      <c r="Z4913" s="133">
        <f>CENSO[[#This Row],[g (m²)]]/SUM(AEEF[AEEF-UT])</f>
        <v>7.3653759993614395E-4</v>
      </c>
      <c r="AA4913" s="133">
        <f>CENSO[[#This Row],[v (m³)]]/SUM(AEEF[AEEF-UT])</f>
        <v>7.2180684793742098E-3</v>
      </c>
    </row>
    <row r="4914" spans="1:27" ht="14">
      <c r="A4914" s="86">
        <v>1</v>
      </c>
      <c r="B4914" s="86">
        <v>2</v>
      </c>
      <c r="C4914" s="63">
        <v>137</v>
      </c>
      <c r="D4914" s="63">
        <v>4914</v>
      </c>
      <c r="E4914" s="63" t="str">
        <f>VLOOKUP(CENSO[[#This Row],[NOME COMUM]],ESPECIES[],2,FALSE)</f>
        <v>Tachigali myrmecophila Ducke</v>
      </c>
      <c r="F4914" s="64" t="s">
        <v>14</v>
      </c>
      <c r="G4914" s="64">
        <v>202</v>
      </c>
      <c r="H4914" s="97">
        <f>CENSO[[#This Row],[CAP (cm)]]/PI()</f>
        <v>64.298597009125714</v>
      </c>
      <c r="I4914" s="64">
        <v>16</v>
      </c>
      <c r="J4914" s="96">
        <f>(PI()*(CENSO[[#This Row],[DAP (cm)]]^2))/40000</f>
        <v>0.3247079148960848</v>
      </c>
      <c r="K4914" s="96">
        <f>CENSO[[#This Row],[g (m²)]]*CENSO[[#This Row],[H (m)]]*0.7</f>
        <v>3.6367286468361497</v>
      </c>
      <c r="L4914" s="64">
        <v>1</v>
      </c>
      <c r="M4914" s="65">
        <v>367522.9</v>
      </c>
      <c r="N4914" s="87">
        <v>9702643.5999999903</v>
      </c>
      <c r="O4914" s="87" t="s">
        <v>1228</v>
      </c>
      <c r="P4914" s="87" t="str">
        <f>VLOOKUP(CENSO[[#This Row],[DAP (cm)]],CD[],2,TRUE)</f>
        <v>TORA</v>
      </c>
      <c r="Q4914" s="87" t="str">
        <f>VLOOKUP(CENSO[[#This Row],[DAP (cm)]],DD[],2,TRUE)</f>
        <v>60├ 70</v>
      </c>
      <c r="R4914" s="87" t="str" cm="1">
        <f t="array" ref="R4914">INDEX(_xlfn.TEXTSPLIT(CENSO[[#This Row],[NOME CIENTIFICO]]," "),1)</f>
        <v>Tachigali</v>
      </c>
      <c r="S4914" s="98" t="s">
        <v>1004</v>
      </c>
      <c r="T4914" s="87">
        <f>_xlfn.MINIFS(CENSO[DAP (cm)],CENSO[NOME CIENTIFICO],CENSO[[#This Row],[NOME CIENTIFICO]])</f>
        <v>39.152116000606256</v>
      </c>
      <c r="U491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914" s="87" t="str">
        <f>IF(CENSO[[#This Row],[DAP (cm)]]&lt;CENSO[[#This Row],[DMCE (cm)]],"DAP &lt; DMCE","DAP ≥ DMCE")</f>
        <v>DAP ≥ DMCE</v>
      </c>
      <c r="W4914" s="87" t="str">
        <f>IF(CENSO[[#This Row],[DAP (cm)]]&gt;200, "Superior", "Inferior")</f>
        <v>Inferior</v>
      </c>
      <c r="X4914" s="87" t="str">
        <f>VLOOKUP(CENSO[[#This Row],[NOME COMUM]],ESPECIES[],4,FALSE)</f>
        <v>Não</v>
      </c>
      <c r="Y4914" s="87" t="str">
        <f>IF(IFERROR(VLOOKUP(CENSO[[#This Row],[NOME COMUM]],COMERCIAIS[],2, FALSE), "Não") &lt;&gt; "Não", "Sim", "Não")</f>
        <v>Sim</v>
      </c>
      <c r="Z4914" s="133">
        <f>CENSO[[#This Row],[g (m²)]]/SUM(AEEF[AEEF-UT])</f>
        <v>5.681224995802345E-4</v>
      </c>
      <c r="AA4914" s="133">
        <f>CENSO[[#This Row],[v (m³)]]/SUM(AEEF[AEEF-UT])</f>
        <v>6.3629719952986259E-3</v>
      </c>
    </row>
    <row r="4915" spans="1:27" ht="14">
      <c r="A4915" s="86">
        <v>1</v>
      </c>
      <c r="B4915" s="86">
        <v>2</v>
      </c>
      <c r="C4915" s="63">
        <v>137</v>
      </c>
      <c r="D4915" s="63">
        <v>4915</v>
      </c>
      <c r="E4915" s="63" t="str">
        <f>VLOOKUP(CENSO[[#This Row],[NOME COMUM]],ESPECIES[],2,FALSE)</f>
        <v>Piptadenia suaveolens Miq.</v>
      </c>
      <c r="F4915" s="64" t="s">
        <v>22</v>
      </c>
      <c r="G4915" s="64">
        <v>178</v>
      </c>
      <c r="H4915" s="97">
        <f>CENSO[[#This Row],[CAP (cm)]]/PI()</f>
        <v>56.659159740714742</v>
      </c>
      <c r="I4915" s="64">
        <v>14</v>
      </c>
      <c r="J4915" s="96">
        <f>(PI()*(CENSO[[#This Row],[DAP (cm)]]^2))/40000</f>
        <v>0.2521332608461806</v>
      </c>
      <c r="K4915" s="96">
        <f>CENSO[[#This Row],[g (m²)]]*CENSO[[#This Row],[H (m)]]*0.7</f>
        <v>2.4709059562925697</v>
      </c>
      <c r="L4915" s="64">
        <v>1</v>
      </c>
      <c r="M4915" s="65">
        <v>367535</v>
      </c>
      <c r="N4915" s="87">
        <v>9702630.1999999899</v>
      </c>
      <c r="O4915" s="87" t="s">
        <v>1228</v>
      </c>
      <c r="P4915" s="87" t="str">
        <f>VLOOKUP(CENSO[[#This Row],[DAP (cm)]],CD[],2,TRUE)</f>
        <v>TORA</v>
      </c>
      <c r="Q4915" s="87" t="str">
        <f>VLOOKUP(CENSO[[#This Row],[DAP (cm)]],DD[],2,TRUE)</f>
        <v>50├ 60</v>
      </c>
      <c r="R4915" s="87" t="str" cm="1">
        <f t="array" ref="R4915">INDEX(_xlfn.TEXTSPLIT(CENSO[[#This Row],[NOME CIENTIFICO]]," "),1)</f>
        <v>Piptadenia</v>
      </c>
      <c r="S4915" s="98" t="s">
        <v>1004</v>
      </c>
      <c r="T4915" s="87">
        <f>_xlfn.MINIFS(CENSO[DAP (cm)],CENSO[NOME CIENTIFICO],CENSO[[#This Row],[NOME CIENTIFICO]])</f>
        <v>39.788735772973837</v>
      </c>
      <c r="U491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915" s="87" t="str">
        <f>IF(CENSO[[#This Row],[DAP (cm)]]&lt;CENSO[[#This Row],[DMCE (cm)]],"DAP &lt; DMCE","DAP ≥ DMCE")</f>
        <v>DAP ≥ DMCE</v>
      </c>
      <c r="W4915" s="87" t="str">
        <f>IF(CENSO[[#This Row],[DAP (cm)]]&gt;200, "Superior", "Inferior")</f>
        <v>Inferior</v>
      </c>
      <c r="X4915" s="87" t="str">
        <f>VLOOKUP(CENSO[[#This Row],[NOME COMUM]],ESPECIES[],4,FALSE)</f>
        <v>Não</v>
      </c>
      <c r="Y4915" s="87" t="str">
        <f>IF(IFERROR(VLOOKUP(CENSO[[#This Row],[NOME COMUM]],COMERCIAIS[],2, FALSE), "Não") &lt;&gt; "Não", "Sim", "Não")</f>
        <v>Sim</v>
      </c>
      <c r="Z4915" s="133">
        <f>CENSO[[#This Row],[g (m²)]]/SUM(AEEF[AEEF-UT])</f>
        <v>4.4114286042300146E-4</v>
      </c>
      <c r="AA4915" s="133">
        <f>CENSO[[#This Row],[v (m³)]]/SUM(AEEF[AEEF-UT])</f>
        <v>4.3232000321454141E-3</v>
      </c>
    </row>
    <row r="4916" spans="1:27" ht="14">
      <c r="A4916" s="86">
        <v>1</v>
      </c>
      <c r="B4916" s="86">
        <v>2</v>
      </c>
      <c r="C4916" s="63">
        <v>137</v>
      </c>
      <c r="D4916" s="63">
        <v>4916</v>
      </c>
      <c r="E4916" s="63" t="str">
        <f>VLOOKUP(CENSO[[#This Row],[NOME COMUM]],ESPECIES[],2,FALSE)</f>
        <v>Simarouba amara Aubl.</v>
      </c>
      <c r="F4916" s="64" t="s">
        <v>20</v>
      </c>
      <c r="G4916" s="64">
        <v>150</v>
      </c>
      <c r="H4916" s="97">
        <f>CENSO[[#This Row],[CAP (cm)]]/PI()</f>
        <v>47.7464829275686</v>
      </c>
      <c r="I4916" s="64">
        <v>15</v>
      </c>
      <c r="J4916" s="96">
        <f>(PI()*(CENSO[[#This Row],[DAP (cm)]]^2))/40000</f>
        <v>0.17904931097838223</v>
      </c>
      <c r="K4916" s="96">
        <f>CENSO[[#This Row],[g (m²)]]*CENSO[[#This Row],[H (m)]]*0.7</f>
        <v>1.8800177652730132</v>
      </c>
      <c r="L4916" s="64">
        <v>1</v>
      </c>
      <c r="M4916" s="65">
        <v>367527.09999999899</v>
      </c>
      <c r="N4916" s="87">
        <v>9702618.6999999899</v>
      </c>
      <c r="O4916" s="98" t="s">
        <v>1225</v>
      </c>
      <c r="P4916" s="87" t="str">
        <f>VLOOKUP(CENSO[[#This Row],[DAP (cm)]],CD[],2,TRUE)</f>
        <v>TORETE</v>
      </c>
      <c r="Q4916" s="87" t="str">
        <f>VLOOKUP(CENSO[[#This Row],[DAP (cm)]],DD[],2,TRUE)</f>
        <v>40├ 50</v>
      </c>
      <c r="R4916" s="87" t="str" cm="1">
        <f t="array" ref="R4916">INDEX(_xlfn.TEXTSPLIT(CENSO[[#This Row],[NOME CIENTIFICO]]," "),1)</f>
        <v>Simarouba</v>
      </c>
      <c r="S4916" s="98" t="s">
        <v>1004</v>
      </c>
      <c r="T4916" s="87">
        <f>_xlfn.MINIFS(CENSO[DAP (cm)],CENSO[NOME CIENTIFICO],CENSO[[#This Row],[NOME CIENTIFICO]])</f>
        <v>42.335214862444161</v>
      </c>
      <c r="U491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4916" s="87" t="str">
        <f>IF(CENSO[[#This Row],[DAP (cm)]]&lt;CENSO[[#This Row],[DMCE (cm)]],"DAP &lt; DMCE","DAP ≥ DMCE")</f>
        <v>DAP &lt; DMCE</v>
      </c>
      <c r="W4916" s="87" t="str">
        <f>IF(CENSO[[#This Row],[DAP (cm)]]&gt;200, "Superior", "Inferior")</f>
        <v>Inferior</v>
      </c>
      <c r="X4916" s="87" t="str">
        <f>VLOOKUP(CENSO[[#This Row],[NOME COMUM]],ESPECIES[],4,FALSE)</f>
        <v>Não</v>
      </c>
      <c r="Y4916" s="87" t="str">
        <f>IF(IFERROR(VLOOKUP(CENSO[[#This Row],[NOME COMUM]],COMERCIAIS[],2, FALSE), "Não") &lt;&gt; "Não", "Sim", "Não")</f>
        <v>Não</v>
      </c>
      <c r="Z4916" s="133">
        <f>CENSO[[#This Row],[g (m²)]]/SUM(AEEF[AEEF-UT])</f>
        <v>3.1327213607870003E-4</v>
      </c>
      <c r="AA4916" s="133">
        <f>CENSO[[#This Row],[v (m³)]]/SUM(AEEF[AEEF-UT])</f>
        <v>3.28935742882635E-3</v>
      </c>
    </row>
    <row r="4917" spans="1:27" ht="14">
      <c r="A4917" s="86">
        <v>1</v>
      </c>
      <c r="B4917" s="86">
        <v>2</v>
      </c>
      <c r="C4917" s="63">
        <v>137</v>
      </c>
      <c r="D4917" s="63">
        <v>4917</v>
      </c>
      <c r="E4917" s="63" t="str">
        <f>VLOOKUP(CENSO[[#This Row],[NOME COMUM]],ESPECIES[],2,FALSE)</f>
        <v>Aspidosperma carapanauba Pichon.</v>
      </c>
      <c r="F4917" s="64" t="s">
        <v>68</v>
      </c>
      <c r="G4917" s="64">
        <v>247</v>
      </c>
      <c r="H4917" s="97">
        <f>CENSO[[#This Row],[CAP (cm)]]/PI()</f>
        <v>78.622541887396295</v>
      </c>
      <c r="I4917" s="64">
        <v>13</v>
      </c>
      <c r="J4917" s="96">
        <f>(PI()*(CENSO[[#This Row],[DAP (cm)]]^2))/40000</f>
        <v>0.48549419615467204</v>
      </c>
      <c r="K4917" s="96">
        <f>CENSO[[#This Row],[g (m²)]]*CENSO[[#This Row],[H (m)]]*0.7</f>
        <v>4.4179971850075148</v>
      </c>
      <c r="L4917" s="64">
        <v>1</v>
      </c>
      <c r="M4917" s="65">
        <v>367518.9</v>
      </c>
      <c r="N4917" s="87">
        <v>9702609.3000000007</v>
      </c>
      <c r="O4917" s="87" t="s">
        <v>1227</v>
      </c>
      <c r="P4917" s="87" t="str">
        <f>VLOOKUP(CENSO[[#This Row],[DAP (cm)]],CD[],2,TRUE)</f>
        <v>TORA</v>
      </c>
      <c r="Q4917" s="87" t="str">
        <f>VLOOKUP(CENSO[[#This Row],[DAP (cm)]],DD[],2,TRUE)</f>
        <v>70├ 80</v>
      </c>
      <c r="R4917" s="87" t="str" cm="1">
        <f t="array" ref="R4917">INDEX(_xlfn.TEXTSPLIT(CENSO[[#This Row],[NOME CIENTIFICO]]," "),1)</f>
        <v>Aspidosperma</v>
      </c>
      <c r="S4917" s="98" t="s">
        <v>1004</v>
      </c>
      <c r="T4917" s="87">
        <f>_xlfn.MINIFS(CENSO[DAP (cm)],CENSO[NOME CIENTIFICO],CENSO[[#This Row],[NOME CIENTIFICO]])</f>
        <v>47.109863155201019</v>
      </c>
      <c r="U491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57.109863155201019</v>
      </c>
      <c r="V4917" s="87" t="str">
        <f>IF(CENSO[[#This Row],[DAP (cm)]]&lt;CENSO[[#This Row],[DMCE (cm)]],"DAP &lt; DMCE","DAP ≥ DMCE")</f>
        <v>DAP ≥ DMCE</v>
      </c>
      <c r="W4917" s="87" t="str">
        <f>IF(CENSO[[#This Row],[DAP (cm)]]&gt;200, "Superior", "Inferior")</f>
        <v>Inferior</v>
      </c>
      <c r="X4917" s="87" t="str">
        <f>VLOOKUP(CENSO[[#This Row],[NOME COMUM]],ESPECIES[],4,FALSE)</f>
        <v>Não</v>
      </c>
      <c r="Y4917" s="87" t="str">
        <f>IF(IFERROR(VLOOKUP(CENSO[[#This Row],[NOME COMUM]],COMERCIAIS[],2, FALSE), "Não") &lt;&gt; "Não", "Sim", "Não")</f>
        <v>Não</v>
      </c>
      <c r="Z4917" s="133">
        <f>CENSO[[#This Row],[g (m²)]]/SUM(AEEF[AEEF-UT])</f>
        <v>8.4944087777890709E-4</v>
      </c>
      <c r="AA4917" s="133">
        <f>CENSO[[#This Row],[v (m³)]]/SUM(AEEF[AEEF-UT])</f>
        <v>7.7299119877880526E-3</v>
      </c>
    </row>
    <row r="4918" spans="1:27" ht="14">
      <c r="A4918" s="86">
        <v>1</v>
      </c>
      <c r="B4918" s="86">
        <v>2</v>
      </c>
      <c r="C4918" s="63">
        <v>137</v>
      </c>
      <c r="D4918" s="63">
        <v>4918</v>
      </c>
      <c r="E4918" s="63" t="str">
        <f>VLOOKUP(CENSO[[#This Row],[NOME COMUM]],ESPECIES[],2,FALSE)</f>
        <v>Piptadenia suaveolens Miq.</v>
      </c>
      <c r="F4918" s="64" t="s">
        <v>22</v>
      </c>
      <c r="G4918" s="64">
        <v>256</v>
      </c>
      <c r="H4918" s="97">
        <f>CENSO[[#This Row],[CAP (cm)]]/PI()</f>
        <v>81.487330863050417</v>
      </c>
      <c r="I4918" s="64">
        <v>20</v>
      </c>
      <c r="J4918" s="96">
        <f>(PI()*(CENSO[[#This Row],[DAP (cm)]]^2))/40000</f>
        <v>0.52151891752352264</v>
      </c>
      <c r="K4918" s="96">
        <f>CENSO[[#This Row],[g (m²)]]*CENSO[[#This Row],[H (m)]]*0.7</f>
        <v>7.3012648453293156</v>
      </c>
      <c r="L4918" s="64">
        <v>1</v>
      </c>
      <c r="M4918" s="65">
        <v>367515.2</v>
      </c>
      <c r="N4918" s="87">
        <v>9702608.8000000007</v>
      </c>
      <c r="O4918" s="87" t="s">
        <v>1228</v>
      </c>
      <c r="P4918" s="87" t="str">
        <f>VLOOKUP(CENSO[[#This Row],[DAP (cm)]],CD[],2,TRUE)</f>
        <v>TORA</v>
      </c>
      <c r="Q4918" s="87" t="str">
        <f>VLOOKUP(CENSO[[#This Row],[DAP (cm)]],DD[],2,TRUE)</f>
        <v>80├ 90</v>
      </c>
      <c r="R4918" s="87" t="str" cm="1">
        <f t="array" ref="R4918">INDEX(_xlfn.TEXTSPLIT(CENSO[[#This Row],[NOME CIENTIFICO]]," "),1)</f>
        <v>Piptadenia</v>
      </c>
      <c r="S4918" s="98" t="s">
        <v>1004</v>
      </c>
      <c r="T4918" s="87">
        <f>_xlfn.MINIFS(CENSO[DAP (cm)],CENSO[NOME CIENTIFICO],CENSO[[#This Row],[NOME CIENTIFICO]])</f>
        <v>39.788735772973837</v>
      </c>
      <c r="U491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918" s="87" t="str">
        <f>IF(CENSO[[#This Row],[DAP (cm)]]&lt;CENSO[[#This Row],[DMCE (cm)]],"DAP &lt; DMCE","DAP ≥ DMCE")</f>
        <v>DAP ≥ DMCE</v>
      </c>
      <c r="W4918" s="87" t="str">
        <f>IF(CENSO[[#This Row],[DAP (cm)]]&gt;200, "Superior", "Inferior")</f>
        <v>Inferior</v>
      </c>
      <c r="X4918" s="87" t="str">
        <f>VLOOKUP(CENSO[[#This Row],[NOME COMUM]],ESPECIES[],4,FALSE)</f>
        <v>Não</v>
      </c>
      <c r="Y4918" s="87" t="str">
        <f>IF(IFERROR(VLOOKUP(CENSO[[#This Row],[NOME COMUM]],COMERCIAIS[],2, FALSE), "Não") &lt;&gt; "Não", "Sim", "Não")</f>
        <v>Sim</v>
      </c>
      <c r="Z4918" s="133">
        <f>CENSO[[#This Row],[g (m²)]]/SUM(AEEF[AEEF-UT])</f>
        <v>9.1247123155794164E-4</v>
      </c>
      <c r="AA4918" s="133">
        <f>CENSO[[#This Row],[v (m³)]]/SUM(AEEF[AEEF-UT])</f>
        <v>1.2774597241811181E-2</v>
      </c>
    </row>
    <row r="4919" spans="1:27" ht="14">
      <c r="A4919" s="86">
        <v>1</v>
      </c>
      <c r="B4919" s="86">
        <v>2</v>
      </c>
      <c r="C4919" s="63">
        <v>137</v>
      </c>
      <c r="D4919" s="63">
        <v>4919</v>
      </c>
      <c r="E4919" s="63" t="str">
        <f>VLOOKUP(CENSO[[#This Row],[NOME COMUM]],ESPECIES[],2,FALSE)</f>
        <v>Ormosia paraensis Ducke</v>
      </c>
      <c r="F4919" s="64" t="s">
        <v>99</v>
      </c>
      <c r="G4919" s="64">
        <v>170</v>
      </c>
      <c r="H4919" s="97">
        <f>CENSO[[#This Row],[CAP (cm)]]/PI()</f>
        <v>54.112680651244418</v>
      </c>
      <c r="I4919" s="64">
        <v>16</v>
      </c>
      <c r="J4919" s="96">
        <f>(PI()*(CENSO[[#This Row],[DAP (cm)]]^2))/40000</f>
        <v>0.2299788927677888</v>
      </c>
      <c r="K4919" s="96">
        <f>CENSO[[#This Row],[g (m²)]]*CENSO[[#This Row],[H (m)]]*0.7</f>
        <v>2.5757635989992345</v>
      </c>
      <c r="L4919" s="64">
        <v>1</v>
      </c>
      <c r="M4919" s="65">
        <v>367516.5</v>
      </c>
      <c r="N4919" s="87">
        <v>9702593.9000000004</v>
      </c>
      <c r="O4919" s="98" t="s">
        <v>1225</v>
      </c>
      <c r="P4919" s="87" t="str">
        <f>VLOOKUP(CENSO[[#This Row],[DAP (cm)]],CD[],2,TRUE)</f>
        <v>TORA</v>
      </c>
      <c r="Q4919" s="87" t="str">
        <f>VLOOKUP(CENSO[[#This Row],[DAP (cm)]],DD[],2,TRUE)</f>
        <v>50├ 60</v>
      </c>
      <c r="R4919" s="87" t="str" cm="1">
        <f t="array" ref="R4919">INDEX(_xlfn.TEXTSPLIT(CENSO[[#This Row],[NOME CIENTIFICO]]," "),1)</f>
        <v>Ormosia</v>
      </c>
      <c r="S4919" s="98" t="s">
        <v>1004</v>
      </c>
      <c r="T4919" s="87">
        <f>_xlfn.MINIFS(CENSO[DAP (cm)],CENSO[NOME CIENTIFICO],CENSO[[#This Row],[NOME CIENTIFICO]])</f>
        <v>44.563384065730695</v>
      </c>
      <c r="U491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54.563384065730695</v>
      </c>
      <c r="V4919" s="87" t="str">
        <f>IF(CENSO[[#This Row],[DAP (cm)]]&lt;CENSO[[#This Row],[DMCE (cm)]],"DAP &lt; DMCE","DAP ≥ DMCE")</f>
        <v>DAP &lt; DMCE</v>
      </c>
      <c r="W4919" s="87" t="str">
        <f>IF(CENSO[[#This Row],[DAP (cm)]]&gt;200, "Superior", "Inferior")</f>
        <v>Inferior</v>
      </c>
      <c r="X4919" s="87" t="str">
        <f>VLOOKUP(CENSO[[#This Row],[NOME COMUM]],ESPECIES[],4,FALSE)</f>
        <v>Não</v>
      </c>
      <c r="Y4919" s="87" t="str">
        <f>IF(IFERROR(VLOOKUP(CENSO[[#This Row],[NOME COMUM]],COMERCIAIS[],2, FALSE), "Não") &lt;&gt; "Não", "Sim", "Não")</f>
        <v>Não</v>
      </c>
      <c r="Z4919" s="133">
        <f>CENSO[[#This Row],[g (m²)]]/SUM(AEEF[AEEF-UT])</f>
        <v>4.0238065478553035E-4</v>
      </c>
      <c r="AA4919" s="133">
        <f>CENSO[[#This Row],[v (m³)]]/SUM(AEEF[AEEF-UT])</f>
        <v>4.5066633335979402E-3</v>
      </c>
    </row>
    <row r="4920" spans="1:27" ht="14">
      <c r="A4920" s="86">
        <v>1</v>
      </c>
      <c r="B4920" s="86">
        <v>2</v>
      </c>
      <c r="C4920" s="63">
        <v>137</v>
      </c>
      <c r="D4920" s="63">
        <v>4920</v>
      </c>
      <c r="E4920" s="63" t="str">
        <f>VLOOKUP(CENSO[[#This Row],[NOME COMUM]],ESPECIES[],2,FALSE)</f>
        <v>Couratari guianensis Aubl.</v>
      </c>
      <c r="F4920" s="64" t="s">
        <v>6</v>
      </c>
      <c r="G4920" s="64">
        <v>378</v>
      </c>
      <c r="H4920" s="97">
        <f>CENSO[[#This Row],[CAP (cm)]]/PI()</f>
        <v>120.32113697747288</v>
      </c>
      <c r="I4920" s="64">
        <v>23</v>
      </c>
      <c r="J4920" s="96">
        <f>(PI()*(CENSO[[#This Row],[DAP (cm)]]^2))/40000</f>
        <v>1.1370347444371187</v>
      </c>
      <c r="K4920" s="96">
        <f>CENSO[[#This Row],[g (m²)]]*CENSO[[#This Row],[H (m)]]*0.7</f>
        <v>18.30625938543761</v>
      </c>
      <c r="L4920" s="64">
        <v>1</v>
      </c>
      <c r="M4920" s="65">
        <v>367486.9</v>
      </c>
      <c r="N4920" s="87">
        <v>9702591.1999999899</v>
      </c>
      <c r="O4920" s="87" t="s">
        <v>1228</v>
      </c>
      <c r="P4920" s="87" t="str">
        <f>VLOOKUP(CENSO[[#This Row],[DAP (cm)]],CD[],2,TRUE)</f>
        <v>TORA</v>
      </c>
      <c r="Q4920" s="87" t="str">
        <f>VLOOKUP(CENSO[[#This Row],[DAP (cm)]],DD[],2,TRUE)</f>
        <v>120├ 130</v>
      </c>
      <c r="R4920" s="87" t="str" cm="1">
        <f t="array" ref="R4920">INDEX(_xlfn.TEXTSPLIT(CENSO[[#This Row],[NOME CIENTIFICO]]," "),1)</f>
        <v>Couratari</v>
      </c>
      <c r="S4920" s="98" t="s">
        <v>1004</v>
      </c>
      <c r="T4920" s="87">
        <f>_xlfn.MINIFS(CENSO[DAP (cm)],CENSO[NOME CIENTIFICO],CENSO[[#This Row],[NOME CIENTIFICO]])</f>
        <v>38.833806114422465</v>
      </c>
      <c r="U492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920" s="87" t="str">
        <f>IF(CENSO[[#This Row],[DAP (cm)]]&lt;CENSO[[#This Row],[DMCE (cm)]],"DAP &lt; DMCE","DAP ≥ DMCE")</f>
        <v>DAP ≥ DMCE</v>
      </c>
      <c r="W4920" s="87" t="str">
        <f>IF(CENSO[[#This Row],[DAP (cm)]]&gt;200, "Superior", "Inferior")</f>
        <v>Inferior</v>
      </c>
      <c r="X4920" s="87" t="str">
        <f>VLOOKUP(CENSO[[#This Row],[NOME COMUM]],ESPECIES[],4,FALSE)</f>
        <v>Não</v>
      </c>
      <c r="Y4920" s="87" t="str">
        <f>IF(IFERROR(VLOOKUP(CENSO[[#This Row],[NOME COMUM]],COMERCIAIS[],2, FALSE), "Não") &lt;&gt; "Não", "Sim", "Não")</f>
        <v>Sim</v>
      </c>
      <c r="Z4920" s="133">
        <f>CENSO[[#This Row],[g (m²)]]/SUM(AEEF[AEEF-UT])</f>
        <v>1.9894033729541769E-3</v>
      </c>
      <c r="AA4920" s="133">
        <f>CENSO[[#This Row],[v (m³)]]/SUM(AEEF[AEEF-UT])</f>
        <v>3.2029394304562246E-2</v>
      </c>
    </row>
    <row r="4921" spans="1:27" ht="14">
      <c r="A4921" s="86">
        <v>1</v>
      </c>
      <c r="B4921" s="86">
        <v>2</v>
      </c>
      <c r="C4921" s="63">
        <v>137</v>
      </c>
      <c r="D4921" s="63">
        <v>4921</v>
      </c>
      <c r="E4921" s="63" t="str">
        <f>VLOOKUP(CENSO[[#This Row],[NOME COMUM]],ESPECIES[],2,FALSE)</f>
        <v>Aspidosperma spruceanum Benth. ex Müll.Arg.</v>
      </c>
      <c r="F4921" s="64" t="s">
        <v>62</v>
      </c>
      <c r="G4921" s="64">
        <v>225</v>
      </c>
      <c r="H4921" s="97">
        <f>CENSO[[#This Row],[CAP (cm)]]/PI()</f>
        <v>71.619724391352904</v>
      </c>
      <c r="I4921" s="64">
        <v>18</v>
      </c>
      <c r="J4921" s="96">
        <f>(PI()*(CENSO[[#This Row],[DAP (cm)]]^2))/40000</f>
        <v>0.4028609497013601</v>
      </c>
      <c r="K4921" s="96">
        <f>CENSO[[#This Row],[g (m²)]]*CENSO[[#This Row],[H (m)]]*0.7</f>
        <v>5.0760479662371374</v>
      </c>
      <c r="L4921" s="64">
        <v>2</v>
      </c>
      <c r="M4921" s="65">
        <v>367480.799999999</v>
      </c>
      <c r="N4921" s="87">
        <v>9702586</v>
      </c>
      <c r="O4921" s="87" t="s">
        <v>1227</v>
      </c>
      <c r="P4921" s="87" t="str">
        <f>VLOOKUP(CENSO[[#This Row],[DAP (cm)]],CD[],2,TRUE)</f>
        <v>TORA</v>
      </c>
      <c r="Q4921" s="87" t="str">
        <f>VLOOKUP(CENSO[[#This Row],[DAP (cm)]],DD[],2,TRUE)</f>
        <v>70├ 80</v>
      </c>
      <c r="R4921" s="87" t="str" cm="1">
        <f t="array" ref="R4921">INDEX(_xlfn.TEXTSPLIT(CENSO[[#This Row],[NOME CIENTIFICO]]," "),1)</f>
        <v>Aspidosperma</v>
      </c>
      <c r="S4921" s="98" t="s">
        <v>1004</v>
      </c>
      <c r="T4921" s="87">
        <f>_xlfn.MINIFS(CENSO[DAP (cm)],CENSO[NOME CIENTIFICO],CENSO[[#This Row],[NOME CIENTIFICO]])</f>
        <v>41.38028520389279</v>
      </c>
      <c r="U492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921" s="87" t="str">
        <f>IF(CENSO[[#This Row],[DAP (cm)]]&lt;CENSO[[#This Row],[DMCE (cm)]],"DAP &lt; DMCE","DAP ≥ DMCE")</f>
        <v>DAP ≥ DMCE</v>
      </c>
      <c r="W4921" s="87" t="str">
        <f>IF(CENSO[[#This Row],[DAP (cm)]]&gt;200, "Superior", "Inferior")</f>
        <v>Inferior</v>
      </c>
      <c r="X4921" s="87" t="str">
        <f>VLOOKUP(CENSO[[#This Row],[NOME COMUM]],ESPECIES[],4,FALSE)</f>
        <v>Não</v>
      </c>
      <c r="Y4921" s="87" t="str">
        <f>IF(IFERROR(VLOOKUP(CENSO[[#This Row],[NOME COMUM]],COMERCIAIS[],2, FALSE), "Não") &lt;&gt; "Não", "Sim", "Não")</f>
        <v>Não</v>
      </c>
      <c r="Z4921" s="133">
        <f>CENSO[[#This Row],[g (m²)]]/SUM(AEEF[AEEF-UT])</f>
        <v>7.0486230617707523E-4</v>
      </c>
      <c r="AA4921" s="133">
        <f>CENSO[[#This Row],[v (m³)]]/SUM(AEEF[AEEF-UT])</f>
        <v>8.8812650578311472E-3</v>
      </c>
    </row>
    <row r="4922" spans="1:27" ht="14">
      <c r="A4922" s="86">
        <v>1</v>
      </c>
      <c r="B4922" s="86">
        <v>2</v>
      </c>
      <c r="C4922" s="63">
        <v>137</v>
      </c>
      <c r="D4922" s="63">
        <v>4922</v>
      </c>
      <c r="E4922" s="63" t="str">
        <f>VLOOKUP(CENSO[[#This Row],[NOME COMUM]],ESPECIES[],2,FALSE)</f>
        <v>Bertholletia excelsa Humb. &amp; Bonpl.</v>
      </c>
      <c r="F4922" s="64" t="s">
        <v>37</v>
      </c>
      <c r="G4922" s="64">
        <v>493</v>
      </c>
      <c r="H4922" s="97">
        <f>CENSO[[#This Row],[CAP (cm)]]/PI()</f>
        <v>156.92677388860881</v>
      </c>
      <c r="I4922" s="64">
        <v>23</v>
      </c>
      <c r="J4922" s="96">
        <f>(PI()*(CENSO[[#This Row],[DAP (cm)]]^2))/40000</f>
        <v>1.9341224881771035</v>
      </c>
      <c r="K4922" s="96">
        <f>CENSO[[#This Row],[g (m²)]]*CENSO[[#This Row],[H (m)]]*0.7</f>
        <v>31.139372059651365</v>
      </c>
      <c r="L4922" s="64">
        <v>1</v>
      </c>
      <c r="M4922" s="65">
        <v>367473.9</v>
      </c>
      <c r="N4922" s="87">
        <v>9702565.0999999903</v>
      </c>
      <c r="O4922" s="87" t="s">
        <v>424</v>
      </c>
      <c r="P4922" s="87" t="str">
        <f>VLOOKUP(CENSO[[#This Row],[DAP (cm)]],CD[],2,TRUE)</f>
        <v>TORA</v>
      </c>
      <c r="Q4922" s="87" t="str">
        <f>VLOOKUP(CENSO[[#This Row],[DAP (cm)]],DD[],2,TRUE)</f>
        <v>150├ 160</v>
      </c>
      <c r="R4922" s="87" t="str" cm="1">
        <f t="array" ref="R4922">INDEX(_xlfn.TEXTSPLIT(CENSO[[#This Row],[NOME CIENTIFICO]]," "),1)</f>
        <v>Bertholletia</v>
      </c>
      <c r="S4922" s="98" t="s">
        <v>1004</v>
      </c>
      <c r="T4922" s="87">
        <f>_xlfn.MINIFS(CENSO[DAP (cm)],CENSO[NOME CIENTIFICO],CENSO[[#This Row],[NOME CIENTIFICO]])</f>
        <v>41.38028520389279</v>
      </c>
      <c r="U492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922" s="87" t="str">
        <f>IF(CENSO[[#This Row],[DAP (cm)]]&lt;CENSO[[#This Row],[DMCE (cm)]],"DAP &lt; DMCE","DAP ≥ DMCE")</f>
        <v>DAP ≥ DMCE</v>
      </c>
      <c r="W4922" s="87" t="str">
        <f>IF(CENSO[[#This Row],[DAP (cm)]]&gt;200, "Superior", "Inferior")</f>
        <v>Inferior</v>
      </c>
      <c r="X4922" s="87" t="str">
        <f>VLOOKUP(CENSO[[#This Row],[NOME COMUM]],ESPECIES[],4,FALSE)</f>
        <v>Protegida</v>
      </c>
      <c r="Y4922" s="87" t="str">
        <f>IF(IFERROR(VLOOKUP(CENSO[[#This Row],[NOME COMUM]],COMERCIAIS[],2, FALSE), "Não") &lt;&gt; "Não", "Sim", "Não")</f>
        <v>Não</v>
      </c>
      <c r="Z4922" s="133">
        <f>CENSO[[#This Row],[g (m²)]]/SUM(AEEF[AEEF-UT])</f>
        <v>3.3840213067463099E-3</v>
      </c>
      <c r="AA4922" s="133">
        <f>CENSO[[#This Row],[v (m³)]]/SUM(AEEF[AEEF-UT])</f>
        <v>5.448274303861559E-2</v>
      </c>
    </row>
    <row r="4923" spans="1:27" ht="14">
      <c r="A4923" s="86">
        <v>1</v>
      </c>
      <c r="B4923" s="86">
        <v>2</v>
      </c>
      <c r="C4923" s="63">
        <v>138</v>
      </c>
      <c r="D4923" s="63">
        <v>4923</v>
      </c>
      <c r="E4923" s="63" t="str">
        <f>VLOOKUP(CENSO[[#This Row],[NOME COMUM]],ESPECIES[],2,FALSE)</f>
        <v>Dipteryx odorata (Aubl.) Willd.</v>
      </c>
      <c r="F4923" s="64" t="s">
        <v>4</v>
      </c>
      <c r="G4923" s="64">
        <v>193</v>
      </c>
      <c r="H4923" s="97">
        <f>CENSO[[#This Row],[CAP (cm)]]/PI()</f>
        <v>61.4338080334716</v>
      </c>
      <c r="I4923" s="64">
        <v>18</v>
      </c>
      <c r="J4923" s="96">
        <f>(PI()*(CENSO[[#This Row],[DAP (cm)]]^2))/40000</f>
        <v>0.29641812376150045</v>
      </c>
      <c r="K4923" s="96">
        <f>CENSO[[#This Row],[g (m²)]]*CENSO[[#This Row],[H (m)]]*0.7</f>
        <v>3.7348683593949059</v>
      </c>
      <c r="L4923" s="64">
        <v>1</v>
      </c>
      <c r="M4923" s="65">
        <v>367569.5</v>
      </c>
      <c r="N4923" s="87">
        <v>9702636.6999999899</v>
      </c>
      <c r="O4923" s="98" t="s">
        <v>1225</v>
      </c>
      <c r="P4923" s="87" t="str">
        <f>VLOOKUP(CENSO[[#This Row],[DAP (cm)]],CD[],2,TRUE)</f>
        <v>TORA</v>
      </c>
      <c r="Q4923" s="87" t="str">
        <f>VLOOKUP(CENSO[[#This Row],[DAP (cm)]],DD[],2,TRUE)</f>
        <v>60├ 70</v>
      </c>
      <c r="R4923" s="87" t="str" cm="1">
        <f t="array" ref="R4923">INDEX(_xlfn.TEXTSPLIT(CENSO[[#This Row],[NOME CIENTIFICO]]," "),1)</f>
        <v>Dipteryx</v>
      </c>
      <c r="S4923" s="98" t="s">
        <v>1004</v>
      </c>
      <c r="T4923" s="87">
        <f>_xlfn.MINIFS(CENSO[DAP (cm)],CENSO[NOME CIENTIFICO],CENSO[[#This Row],[NOME CIENTIFICO]])</f>
        <v>39.152116000606256</v>
      </c>
      <c r="U492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80</v>
      </c>
      <c r="V4923" s="87" t="str">
        <f>IF(CENSO[[#This Row],[DAP (cm)]]&lt;CENSO[[#This Row],[DMCE (cm)]],"DAP &lt; DMCE","DAP ≥ DMCE")</f>
        <v>DAP &lt; DMCE</v>
      </c>
      <c r="W4923" s="87" t="str">
        <f>IF(CENSO[[#This Row],[DAP (cm)]]&gt;200, "Superior", "Inferior")</f>
        <v>Inferior</v>
      </c>
      <c r="X4923" s="87" t="str">
        <f>VLOOKUP(CENSO[[#This Row],[NOME COMUM]],ESPECIES[],4,FALSE)</f>
        <v>Vulneravel</v>
      </c>
      <c r="Y4923" s="87" t="str">
        <f>IF(IFERROR(VLOOKUP(CENSO[[#This Row],[NOME COMUM]],COMERCIAIS[],2, FALSE), "Não") &lt;&gt; "Não", "Sim", "Não")</f>
        <v>Sim</v>
      </c>
      <c r="Z4923" s="133">
        <f>CENSO[[#This Row],[g (m²)]]/SUM(AEEF[AEEF-UT])</f>
        <v>5.1862550207979992E-4</v>
      </c>
      <c r="AA4923" s="133">
        <f>CENSO[[#This Row],[v (m³)]]/SUM(AEEF[AEEF-UT])</f>
        <v>6.5346813262054789E-3</v>
      </c>
    </row>
    <row r="4924" spans="1:27" ht="14">
      <c r="A4924" s="86">
        <v>1</v>
      </c>
      <c r="B4924" s="86">
        <v>2</v>
      </c>
      <c r="C4924" s="63">
        <v>138</v>
      </c>
      <c r="D4924" s="63">
        <v>4924</v>
      </c>
      <c r="E4924" s="63" t="str">
        <f>VLOOKUP(CENSO[[#This Row],[NOME COMUM]],ESPECIES[],2,FALSE)</f>
        <v>Couratari guianensis Aubl.</v>
      </c>
      <c r="F4924" s="64" t="s">
        <v>6</v>
      </c>
      <c r="G4924" s="64">
        <v>258</v>
      </c>
      <c r="H4924" s="97">
        <f>CENSO[[#This Row],[CAP (cm)]]/PI()</f>
        <v>82.123950635417998</v>
      </c>
      <c r="I4924" s="64">
        <v>23</v>
      </c>
      <c r="J4924" s="96">
        <f>(PI()*(CENSO[[#This Row],[DAP (cm)]]^2))/40000</f>
        <v>0.52969948159844604</v>
      </c>
      <c r="K4924" s="96">
        <f>CENSO[[#This Row],[g (m²)]]*CENSO[[#This Row],[H (m)]]*0.7</f>
        <v>8.5281616537349798</v>
      </c>
      <c r="L4924" s="64">
        <v>1</v>
      </c>
      <c r="M4924" s="65">
        <v>367573.59999999899</v>
      </c>
      <c r="N4924" s="87">
        <v>9702648.9000000004</v>
      </c>
      <c r="O4924" s="87" t="s">
        <v>1228</v>
      </c>
      <c r="P4924" s="87" t="str">
        <f>VLOOKUP(CENSO[[#This Row],[DAP (cm)]],CD[],2,TRUE)</f>
        <v>TORA</v>
      </c>
      <c r="Q4924" s="87" t="str">
        <f>VLOOKUP(CENSO[[#This Row],[DAP (cm)]],DD[],2,TRUE)</f>
        <v>80├ 90</v>
      </c>
      <c r="R4924" s="87" t="str" cm="1">
        <f t="array" ref="R4924">INDEX(_xlfn.TEXTSPLIT(CENSO[[#This Row],[NOME CIENTIFICO]]," "),1)</f>
        <v>Couratari</v>
      </c>
      <c r="S4924" s="98" t="s">
        <v>1004</v>
      </c>
      <c r="T4924" s="87">
        <f>_xlfn.MINIFS(CENSO[DAP (cm)],CENSO[NOME CIENTIFICO],CENSO[[#This Row],[NOME CIENTIFICO]])</f>
        <v>38.833806114422465</v>
      </c>
      <c r="U492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924" s="87" t="str">
        <f>IF(CENSO[[#This Row],[DAP (cm)]]&lt;CENSO[[#This Row],[DMCE (cm)]],"DAP &lt; DMCE","DAP ≥ DMCE")</f>
        <v>DAP ≥ DMCE</v>
      </c>
      <c r="W4924" s="87" t="str">
        <f>IF(CENSO[[#This Row],[DAP (cm)]]&gt;200, "Superior", "Inferior")</f>
        <v>Inferior</v>
      </c>
      <c r="X4924" s="87" t="str">
        <f>VLOOKUP(CENSO[[#This Row],[NOME COMUM]],ESPECIES[],4,FALSE)</f>
        <v>Não</v>
      </c>
      <c r="Y4924" s="87" t="str">
        <f>IF(IFERROR(VLOOKUP(CENSO[[#This Row],[NOME COMUM]],COMERCIAIS[],2, FALSE), "Não") &lt;&gt; "Não", "Sim", "Não")</f>
        <v>Sim</v>
      </c>
      <c r="Z4924" s="133">
        <f>CENSO[[#This Row],[g (m²)]]/SUM(AEEF[AEEF-UT])</f>
        <v>9.267842873752262E-4</v>
      </c>
      <c r="AA4924" s="133">
        <f>CENSO[[#This Row],[v (m³)]]/SUM(AEEF[AEEF-UT])</f>
        <v>1.4921227026741139E-2</v>
      </c>
    </row>
    <row r="4925" spans="1:27" ht="14">
      <c r="A4925" s="86">
        <v>1</v>
      </c>
      <c r="B4925" s="86">
        <v>2</v>
      </c>
      <c r="C4925" s="63">
        <v>138</v>
      </c>
      <c r="D4925" s="63">
        <v>4925</v>
      </c>
      <c r="E4925" s="63" t="str">
        <f>VLOOKUP(CENSO[[#This Row],[NOME COMUM]],ESPECIES[],2,FALSE)</f>
        <v>Qualea dichotoma (Mart.) Warm. ex Wille</v>
      </c>
      <c r="F4925" s="64" t="s">
        <v>55</v>
      </c>
      <c r="G4925" s="64">
        <v>247</v>
      </c>
      <c r="H4925" s="97">
        <f>CENSO[[#This Row],[CAP (cm)]]/PI()</f>
        <v>78.622541887396295</v>
      </c>
      <c r="I4925" s="64">
        <v>18</v>
      </c>
      <c r="J4925" s="96">
        <f>(PI()*(CENSO[[#This Row],[DAP (cm)]]^2))/40000</f>
        <v>0.48549419615467204</v>
      </c>
      <c r="K4925" s="96">
        <f>CENSO[[#This Row],[g (m²)]]*CENSO[[#This Row],[H (m)]]*0.7</f>
        <v>6.1172268715488674</v>
      </c>
      <c r="L4925" s="64">
        <v>1</v>
      </c>
      <c r="M4925" s="65">
        <v>367580.9</v>
      </c>
      <c r="N4925" s="87">
        <v>9702656.5</v>
      </c>
      <c r="O4925" s="87" t="s">
        <v>1227</v>
      </c>
      <c r="P4925" s="87" t="str">
        <f>VLOOKUP(CENSO[[#This Row],[DAP (cm)]],CD[],2,TRUE)</f>
        <v>TORA</v>
      </c>
      <c r="Q4925" s="87" t="str">
        <f>VLOOKUP(CENSO[[#This Row],[DAP (cm)]],DD[],2,TRUE)</f>
        <v>70├ 80</v>
      </c>
      <c r="R4925" s="87" t="str" cm="1">
        <f t="array" ref="R4925">INDEX(_xlfn.TEXTSPLIT(CENSO[[#This Row],[NOME CIENTIFICO]]," "),1)</f>
        <v>Qualea</v>
      </c>
      <c r="S4925" s="98" t="s">
        <v>1004</v>
      </c>
      <c r="T4925" s="87">
        <f>_xlfn.MINIFS(CENSO[DAP (cm)],CENSO[NOME CIENTIFICO],CENSO[[#This Row],[NOME CIENTIFICO]])</f>
        <v>40.107045659157627</v>
      </c>
      <c r="U492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50.107045659157627</v>
      </c>
      <c r="V4925" s="87" t="str">
        <f>IF(CENSO[[#This Row],[DAP (cm)]]&lt;CENSO[[#This Row],[DMCE (cm)]],"DAP &lt; DMCE","DAP ≥ DMCE")</f>
        <v>DAP ≥ DMCE</v>
      </c>
      <c r="W4925" s="87" t="str">
        <f>IF(CENSO[[#This Row],[DAP (cm)]]&gt;200, "Superior", "Inferior")</f>
        <v>Inferior</v>
      </c>
      <c r="X4925" s="87" t="str">
        <f>VLOOKUP(CENSO[[#This Row],[NOME COMUM]],ESPECIES[],4,FALSE)</f>
        <v>Não</v>
      </c>
      <c r="Y4925" s="87" t="str">
        <f>IF(IFERROR(VLOOKUP(CENSO[[#This Row],[NOME COMUM]],COMERCIAIS[],2, FALSE), "Não") &lt;&gt; "Não", "Sim", "Não")</f>
        <v>Não</v>
      </c>
      <c r="Z4925" s="133">
        <f>CENSO[[#This Row],[g (m²)]]/SUM(AEEF[AEEF-UT])</f>
        <v>8.4944087777890709E-4</v>
      </c>
      <c r="AA4925" s="133">
        <f>CENSO[[#This Row],[v (m³)]]/SUM(AEEF[AEEF-UT])</f>
        <v>1.0702955060014228E-2</v>
      </c>
    </row>
    <row r="4926" spans="1:27" ht="14">
      <c r="A4926" s="86">
        <v>1</v>
      </c>
      <c r="B4926" s="86">
        <v>2</v>
      </c>
      <c r="C4926" s="63">
        <v>138</v>
      </c>
      <c r="D4926" s="63">
        <v>4926</v>
      </c>
      <c r="E4926" s="63" t="str">
        <f>VLOOKUP(CENSO[[#This Row],[NOME COMUM]],ESPECIES[],2,FALSE)</f>
        <v>Piptadenia suaveolens Miq.</v>
      </c>
      <c r="F4926" s="64" t="s">
        <v>22</v>
      </c>
      <c r="G4926" s="64">
        <v>238</v>
      </c>
      <c r="H4926" s="97">
        <f>CENSO[[#This Row],[CAP (cm)]]/PI()</f>
        <v>75.757752911742188</v>
      </c>
      <c r="I4926" s="64">
        <v>17</v>
      </c>
      <c r="J4926" s="96">
        <f>(PI()*(CENSO[[#This Row],[DAP (cm)]]^2))/40000</f>
        <v>0.45075862982486603</v>
      </c>
      <c r="K4926" s="96">
        <f>CENSO[[#This Row],[g (m²)]]*CENSO[[#This Row],[H (m)]]*0.7</f>
        <v>5.3640276949159054</v>
      </c>
      <c r="L4926" s="64">
        <v>1</v>
      </c>
      <c r="M4926" s="65">
        <v>367590</v>
      </c>
      <c r="N4926" s="87">
        <v>9702663.1999999899</v>
      </c>
      <c r="O4926" s="87" t="s">
        <v>1228</v>
      </c>
      <c r="P4926" s="87" t="str">
        <f>VLOOKUP(CENSO[[#This Row],[DAP (cm)]],CD[],2,TRUE)</f>
        <v>TORA</v>
      </c>
      <c r="Q4926" s="87" t="str">
        <f>VLOOKUP(CENSO[[#This Row],[DAP (cm)]],DD[],2,TRUE)</f>
        <v>70├ 80</v>
      </c>
      <c r="R4926" s="87" t="str" cm="1">
        <f t="array" ref="R4926">INDEX(_xlfn.TEXTSPLIT(CENSO[[#This Row],[NOME CIENTIFICO]]," "),1)</f>
        <v>Piptadenia</v>
      </c>
      <c r="S4926" s="98" t="s">
        <v>1004</v>
      </c>
      <c r="T4926" s="87">
        <f>_xlfn.MINIFS(CENSO[DAP (cm)],CENSO[NOME CIENTIFICO],CENSO[[#This Row],[NOME CIENTIFICO]])</f>
        <v>39.788735772973837</v>
      </c>
      <c r="U492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926" s="87" t="str">
        <f>IF(CENSO[[#This Row],[DAP (cm)]]&lt;CENSO[[#This Row],[DMCE (cm)]],"DAP &lt; DMCE","DAP ≥ DMCE")</f>
        <v>DAP ≥ DMCE</v>
      </c>
      <c r="W4926" s="87" t="str">
        <f>IF(CENSO[[#This Row],[DAP (cm)]]&gt;200, "Superior", "Inferior")</f>
        <v>Inferior</v>
      </c>
      <c r="X4926" s="87" t="str">
        <f>VLOOKUP(CENSO[[#This Row],[NOME COMUM]],ESPECIES[],4,FALSE)</f>
        <v>Não</v>
      </c>
      <c r="Y4926" s="87" t="str">
        <f>IF(IFERROR(VLOOKUP(CENSO[[#This Row],[NOME COMUM]],COMERCIAIS[],2, FALSE), "Não") &lt;&gt; "Não", "Sim", "Não")</f>
        <v>Sim</v>
      </c>
      <c r="Z4926" s="133">
        <f>CENSO[[#This Row],[g (m²)]]/SUM(AEEF[AEEF-UT])</f>
        <v>7.886660833796395E-4</v>
      </c>
      <c r="AA4926" s="133">
        <f>CENSO[[#This Row],[v (m³)]]/SUM(AEEF[AEEF-UT])</f>
        <v>9.3851263922177103E-3</v>
      </c>
    </row>
    <row r="4927" spans="1:27" ht="14">
      <c r="A4927" s="86">
        <v>1</v>
      </c>
      <c r="B4927" s="86">
        <v>2</v>
      </c>
      <c r="C4927" s="63">
        <v>138</v>
      </c>
      <c r="D4927" s="63">
        <v>4927</v>
      </c>
      <c r="E4927" s="63" t="str">
        <f>VLOOKUP(CENSO[[#This Row],[NOME COMUM]],ESPECIES[],2,FALSE)</f>
        <v>Platymiscium duckei Huber</v>
      </c>
      <c r="F4927" s="64" t="s">
        <v>42</v>
      </c>
      <c r="G4927" s="64">
        <v>170</v>
      </c>
      <c r="H4927" s="97">
        <f>CENSO[[#This Row],[CAP (cm)]]/PI()</f>
        <v>54.112680651244418</v>
      </c>
      <c r="I4927" s="64">
        <v>16</v>
      </c>
      <c r="J4927" s="96">
        <f>(PI()*(CENSO[[#This Row],[DAP (cm)]]^2))/40000</f>
        <v>0.2299788927677888</v>
      </c>
      <c r="K4927" s="96">
        <f>CENSO[[#This Row],[g (m²)]]*CENSO[[#This Row],[H (m)]]*0.7</f>
        <v>2.5757635989992345</v>
      </c>
      <c r="L4927" s="64">
        <v>1</v>
      </c>
      <c r="M4927" s="65">
        <v>367598</v>
      </c>
      <c r="N4927" s="87">
        <v>9702672.0999999903</v>
      </c>
      <c r="O4927" s="87" t="s">
        <v>1227</v>
      </c>
      <c r="P4927" s="87" t="str">
        <f>VLOOKUP(CENSO[[#This Row],[DAP (cm)]],CD[],2,TRUE)</f>
        <v>TORA</v>
      </c>
      <c r="Q4927" s="87" t="str">
        <f>VLOOKUP(CENSO[[#This Row],[DAP (cm)]],DD[],2,TRUE)</f>
        <v>50├ 60</v>
      </c>
      <c r="R4927" s="87" t="str" cm="1">
        <f t="array" ref="R4927">INDEX(_xlfn.TEXTSPLIT(CENSO[[#This Row],[NOME CIENTIFICO]]," "),1)</f>
        <v>Platymiscium</v>
      </c>
      <c r="S4927" s="98" t="s">
        <v>1004</v>
      </c>
      <c r="T4927" s="87">
        <f>_xlfn.MINIFS(CENSO[DAP (cm)],CENSO[NOME CIENTIFICO],CENSO[[#This Row],[NOME CIENTIFICO]])</f>
        <v>43.608454407179323</v>
      </c>
      <c r="U4927"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53.608454407179323</v>
      </c>
      <c r="V4927" s="87" t="str">
        <f>IF(CENSO[[#This Row],[DAP (cm)]]&lt;CENSO[[#This Row],[DMCE (cm)]],"DAP &lt; DMCE","DAP ≥ DMCE")</f>
        <v>DAP ≥ DMCE</v>
      </c>
      <c r="W4927" s="87" t="str">
        <f>IF(CENSO[[#This Row],[DAP (cm)]]&gt;200, "Superior", "Inferior")</f>
        <v>Inferior</v>
      </c>
      <c r="X4927" s="87" t="str">
        <f>VLOOKUP(CENSO[[#This Row],[NOME COMUM]],ESPECIES[],4,FALSE)</f>
        <v>Não</v>
      </c>
      <c r="Y4927" s="87" t="str">
        <f>IF(IFERROR(VLOOKUP(CENSO[[#This Row],[NOME COMUM]],COMERCIAIS[],2, FALSE), "Não") &lt;&gt; "Não", "Sim", "Não")</f>
        <v>Não</v>
      </c>
      <c r="Z4927" s="133">
        <f>CENSO[[#This Row],[g (m²)]]/SUM(AEEF[AEEF-UT])</f>
        <v>4.0238065478553035E-4</v>
      </c>
      <c r="AA4927" s="133">
        <f>CENSO[[#This Row],[v (m³)]]/SUM(AEEF[AEEF-UT])</f>
        <v>4.5066633335979402E-3</v>
      </c>
    </row>
    <row r="4928" spans="1:27" ht="14">
      <c r="A4928" s="86">
        <v>1</v>
      </c>
      <c r="B4928" s="86">
        <v>2</v>
      </c>
      <c r="C4928" s="63">
        <v>138</v>
      </c>
      <c r="D4928" s="63">
        <v>4928</v>
      </c>
      <c r="E4928" s="63" t="str">
        <f>VLOOKUP(CENSO[[#This Row],[NOME COMUM]],ESPECIES[],2,FALSE)</f>
        <v>Swartzia ingaefolia Ducke</v>
      </c>
      <c r="F4928" s="64" t="s">
        <v>80</v>
      </c>
      <c r="G4928" s="64">
        <v>207</v>
      </c>
      <c r="H4928" s="97">
        <f>CENSO[[#This Row],[CAP (cm)]]/PI()</f>
        <v>65.890146440044674</v>
      </c>
      <c r="I4928" s="64">
        <v>18</v>
      </c>
      <c r="J4928" s="96">
        <f>(PI()*(CENSO[[#This Row],[DAP (cm)]]^2))/40000</f>
        <v>0.34098150782723119</v>
      </c>
      <c r="K4928" s="96">
        <f>CENSO[[#This Row],[g (m²)]]*CENSO[[#This Row],[H (m)]]*0.7</f>
        <v>4.296366998623113</v>
      </c>
      <c r="L4928" s="64">
        <v>1</v>
      </c>
      <c r="M4928" s="65">
        <v>367615.299999999</v>
      </c>
      <c r="N4928" s="87">
        <v>9702672.8000000007</v>
      </c>
      <c r="O4928" s="87" t="s">
        <v>1227</v>
      </c>
      <c r="P4928" s="87" t="str">
        <f>VLOOKUP(CENSO[[#This Row],[DAP (cm)]],CD[],2,TRUE)</f>
        <v>TORA</v>
      </c>
      <c r="Q4928" s="87" t="str">
        <f>VLOOKUP(CENSO[[#This Row],[DAP (cm)]],DD[],2,TRUE)</f>
        <v>60├ 70</v>
      </c>
      <c r="R4928" s="87" t="str" cm="1">
        <f t="array" ref="R4928">INDEX(_xlfn.TEXTSPLIT(CENSO[[#This Row],[NOME CIENTIFICO]]," "),1)</f>
        <v>Swartzia</v>
      </c>
      <c r="S4928" s="98" t="s">
        <v>1004</v>
      </c>
      <c r="T4928" s="87">
        <f>_xlfn.MINIFS(CENSO[DAP (cm)],CENSO[NOME CIENTIFICO],CENSO[[#This Row],[NOME CIENTIFICO]])</f>
        <v>42.335214862444161</v>
      </c>
      <c r="U4928"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52.335214862444161</v>
      </c>
      <c r="V4928" s="87" t="str">
        <f>IF(CENSO[[#This Row],[DAP (cm)]]&lt;CENSO[[#This Row],[DMCE (cm)]],"DAP &lt; DMCE","DAP ≥ DMCE")</f>
        <v>DAP ≥ DMCE</v>
      </c>
      <c r="W4928" s="87" t="str">
        <f>IF(CENSO[[#This Row],[DAP (cm)]]&gt;200, "Superior", "Inferior")</f>
        <v>Inferior</v>
      </c>
      <c r="X4928" s="87" t="str">
        <f>VLOOKUP(CENSO[[#This Row],[NOME COMUM]],ESPECIES[],4,FALSE)</f>
        <v>Não</v>
      </c>
      <c r="Y4928" s="87" t="str">
        <f>IF(IFERROR(VLOOKUP(CENSO[[#This Row],[NOME COMUM]],COMERCIAIS[],2, FALSE), "Não") &lt;&gt; "Não", "Sim", "Não")</f>
        <v>Não</v>
      </c>
      <c r="Z4928" s="133">
        <f>CENSO[[#This Row],[g (m²)]]/SUM(AEEF[AEEF-UT])</f>
        <v>5.9659545594827642E-4</v>
      </c>
      <c r="AA4928" s="133">
        <f>CENSO[[#This Row],[v (m³)]]/SUM(AEEF[AEEF-UT])</f>
        <v>7.5171027449482831E-3</v>
      </c>
    </row>
    <row r="4929" spans="1:27" ht="14">
      <c r="A4929" s="86">
        <v>1</v>
      </c>
      <c r="B4929" s="86">
        <v>2</v>
      </c>
      <c r="C4929" s="63">
        <v>138</v>
      </c>
      <c r="D4929" s="63">
        <v>4929</v>
      </c>
      <c r="E4929" s="63" t="str">
        <f>VLOOKUP(CENSO[[#This Row],[NOME COMUM]],ESPECIES[],2,FALSE)</f>
        <v>Apuleia leiocarpa (Vogel) J.F.Macbr.</v>
      </c>
      <c r="F4929" s="64" t="s">
        <v>51</v>
      </c>
      <c r="G4929" s="64">
        <v>125</v>
      </c>
      <c r="H4929" s="97">
        <f>CENSO[[#This Row],[CAP (cm)]]/PI()</f>
        <v>39.788735772973837</v>
      </c>
      <c r="I4929" s="64">
        <v>15</v>
      </c>
      <c r="J4929" s="96">
        <f>(PI()*(CENSO[[#This Row],[DAP (cm)]]^2))/40000</f>
        <v>0.12433979929054324</v>
      </c>
      <c r="K4929" s="96">
        <f>CENSO[[#This Row],[g (m²)]]*CENSO[[#This Row],[H (m)]]*0.7</f>
        <v>1.3055678925507039</v>
      </c>
      <c r="L4929" s="64">
        <v>1</v>
      </c>
      <c r="M4929" s="65">
        <v>367594.5</v>
      </c>
      <c r="N4929" s="87">
        <v>9702682.5999999903</v>
      </c>
      <c r="O4929" s="98" t="s">
        <v>1225</v>
      </c>
      <c r="P4929" s="87" t="str">
        <f>VLOOKUP(CENSO[[#This Row],[DAP (cm)]],CD[],2,TRUE)</f>
        <v>TORETE</v>
      </c>
      <c r="Q4929" s="87" t="str">
        <f>VLOOKUP(CENSO[[#This Row],[DAP (cm)]],DD[],2,TRUE)</f>
        <v>30├ 40</v>
      </c>
      <c r="R4929" s="87" t="str" cm="1">
        <f t="array" ref="R4929">INDEX(_xlfn.TEXTSPLIT(CENSO[[#This Row],[NOME CIENTIFICO]]," "),1)</f>
        <v>Apuleia</v>
      </c>
      <c r="S4929" s="98" t="s">
        <v>1004</v>
      </c>
      <c r="T4929" s="87">
        <f>_xlfn.MINIFS(CENSO[DAP (cm)],CENSO[NOME CIENTIFICO],CENSO[[#This Row],[NOME CIENTIFICO]])</f>
        <v>39.788735772973837</v>
      </c>
      <c r="U4929"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929" s="87" t="str">
        <f>IF(CENSO[[#This Row],[DAP (cm)]]&lt;CENSO[[#This Row],[DMCE (cm)]],"DAP &lt; DMCE","DAP ≥ DMCE")</f>
        <v>DAP &lt; DMCE</v>
      </c>
      <c r="W4929" s="87" t="str">
        <f>IF(CENSO[[#This Row],[DAP (cm)]]&gt;200, "Superior", "Inferior")</f>
        <v>Inferior</v>
      </c>
      <c r="X4929" s="87" t="str">
        <f>VLOOKUP(CENSO[[#This Row],[NOME COMUM]],ESPECIES[],4,FALSE)</f>
        <v>Não</v>
      </c>
      <c r="Y4929" s="87" t="str">
        <f>IF(IFERROR(VLOOKUP(CENSO[[#This Row],[NOME COMUM]],COMERCIAIS[],2, FALSE), "Não") &lt;&gt; "Não", "Sim", "Não")</f>
        <v>Sim</v>
      </c>
      <c r="Z4929" s="133">
        <f>CENSO[[#This Row],[g (m²)]]/SUM(AEEF[AEEF-UT])</f>
        <v>2.175500944990973E-4</v>
      </c>
      <c r="AA4929" s="133">
        <f>CENSO[[#This Row],[v (m³)]]/SUM(AEEF[AEEF-UT])</f>
        <v>2.2842759922405212E-3</v>
      </c>
    </row>
    <row r="4930" spans="1:27" ht="14">
      <c r="A4930" s="86">
        <v>1</v>
      </c>
      <c r="B4930" s="86">
        <v>2</v>
      </c>
      <c r="C4930" s="63">
        <v>138</v>
      </c>
      <c r="D4930" s="63">
        <v>4930</v>
      </c>
      <c r="E4930" s="63" t="str">
        <f>VLOOKUP(CENSO[[#This Row],[NOME COMUM]],ESPECIES[],2,FALSE)</f>
        <v>Couratari guianensis Aubl.</v>
      </c>
      <c r="F4930" s="64" t="s">
        <v>6</v>
      </c>
      <c r="G4930" s="64">
        <v>180</v>
      </c>
      <c r="H4930" s="97">
        <f>CENSO[[#This Row],[CAP (cm)]]/PI()</f>
        <v>57.295779513082323</v>
      </c>
      <c r="I4930" s="64">
        <v>17</v>
      </c>
      <c r="J4930" s="96">
        <f>(PI()*(CENSO[[#This Row],[DAP (cm)]]^2))/40000</f>
        <v>0.25783100780887047</v>
      </c>
      <c r="K4930" s="96">
        <f>CENSO[[#This Row],[g (m²)]]*CENSO[[#This Row],[H (m)]]*0.7</f>
        <v>3.0681889929255584</v>
      </c>
      <c r="L4930" s="64">
        <v>1</v>
      </c>
      <c r="M4930" s="65">
        <v>367592.299999999</v>
      </c>
      <c r="N4930" s="87">
        <v>9702689.1999999899</v>
      </c>
      <c r="O4930" s="87" t="s">
        <v>1228</v>
      </c>
      <c r="P4930" s="87" t="str">
        <f>VLOOKUP(CENSO[[#This Row],[DAP (cm)]],CD[],2,TRUE)</f>
        <v>TORA</v>
      </c>
      <c r="Q4930" s="87" t="str">
        <f>VLOOKUP(CENSO[[#This Row],[DAP (cm)]],DD[],2,TRUE)</f>
        <v>50├ 60</v>
      </c>
      <c r="R4930" s="87" t="str" cm="1">
        <f t="array" ref="R4930">INDEX(_xlfn.TEXTSPLIT(CENSO[[#This Row],[NOME CIENTIFICO]]," "),1)</f>
        <v>Couratari</v>
      </c>
      <c r="S4930" s="98" t="s">
        <v>1004</v>
      </c>
      <c r="T4930" s="87">
        <f>_xlfn.MINIFS(CENSO[DAP (cm)],CENSO[NOME CIENTIFICO],CENSO[[#This Row],[NOME CIENTIFICO]])</f>
        <v>38.833806114422465</v>
      </c>
      <c r="U4930"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930" s="87" t="str">
        <f>IF(CENSO[[#This Row],[DAP (cm)]]&lt;CENSO[[#This Row],[DMCE (cm)]],"DAP &lt; DMCE","DAP ≥ DMCE")</f>
        <v>DAP ≥ DMCE</v>
      </c>
      <c r="W4930" s="87" t="str">
        <f>IF(CENSO[[#This Row],[DAP (cm)]]&gt;200, "Superior", "Inferior")</f>
        <v>Inferior</v>
      </c>
      <c r="X4930" s="87" t="str">
        <f>VLOOKUP(CENSO[[#This Row],[NOME COMUM]],ESPECIES[],4,FALSE)</f>
        <v>Não</v>
      </c>
      <c r="Y4930" s="87" t="str">
        <f>IF(IFERROR(VLOOKUP(CENSO[[#This Row],[NOME COMUM]],COMERCIAIS[],2, FALSE), "Não") &lt;&gt; "Não", "Sim", "Não")</f>
        <v>Sim</v>
      </c>
      <c r="Z4930" s="133">
        <f>CENSO[[#This Row],[g (m²)]]/SUM(AEEF[AEEF-UT])</f>
        <v>4.5111187595332813E-4</v>
      </c>
      <c r="AA4930" s="133">
        <f>CENSO[[#This Row],[v (m³)]]/SUM(AEEF[AEEF-UT])</f>
        <v>5.3682313238446041E-3</v>
      </c>
    </row>
    <row r="4931" spans="1:27" ht="14">
      <c r="A4931" s="86">
        <v>1</v>
      </c>
      <c r="B4931" s="86">
        <v>2</v>
      </c>
      <c r="C4931" s="63">
        <v>138</v>
      </c>
      <c r="D4931" s="63">
        <v>4931</v>
      </c>
      <c r="E4931" s="63" t="str">
        <f>VLOOKUP(CENSO[[#This Row],[NOME COMUM]],ESPECIES[],2,FALSE)</f>
        <v>Couratari guianensis Aubl.</v>
      </c>
      <c r="F4931" s="64" t="s">
        <v>6</v>
      </c>
      <c r="G4931" s="64">
        <v>130</v>
      </c>
      <c r="H4931" s="97">
        <f>CENSO[[#This Row],[CAP (cm)]]/PI()</f>
        <v>41.38028520389279</v>
      </c>
      <c r="I4931" s="64">
        <v>14</v>
      </c>
      <c r="J4931" s="96">
        <f>(PI()*(CENSO[[#This Row],[DAP (cm)]]^2))/40000</f>
        <v>0.13448592691265157</v>
      </c>
      <c r="K4931" s="96">
        <f>CENSO[[#This Row],[g (m²)]]*CENSO[[#This Row],[H (m)]]*0.7</f>
        <v>1.3179620837439854</v>
      </c>
      <c r="L4931" s="64">
        <v>1</v>
      </c>
      <c r="M4931" s="65">
        <v>367641.299999999</v>
      </c>
      <c r="N4931" s="87">
        <v>9702729.4000000004</v>
      </c>
      <c r="O4931" s="98" t="s">
        <v>1225</v>
      </c>
      <c r="P4931" s="87" t="str">
        <f>VLOOKUP(CENSO[[#This Row],[DAP (cm)]],CD[],2,TRUE)</f>
        <v>TORETE</v>
      </c>
      <c r="Q4931" s="87" t="str">
        <f>VLOOKUP(CENSO[[#This Row],[DAP (cm)]],DD[],2,TRUE)</f>
        <v>40├ 50</v>
      </c>
      <c r="R4931" s="87" t="str" cm="1">
        <f t="array" ref="R4931">INDEX(_xlfn.TEXTSPLIT(CENSO[[#This Row],[NOME CIENTIFICO]]," "),1)</f>
        <v>Couratari</v>
      </c>
      <c r="S4931" s="98" t="s">
        <v>1004</v>
      </c>
      <c r="T4931" s="87">
        <f>_xlfn.MINIFS(CENSO[DAP (cm)],CENSO[NOME CIENTIFICO],CENSO[[#This Row],[NOME CIENTIFICO]])</f>
        <v>38.833806114422465</v>
      </c>
      <c r="U4931"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931" s="87" t="str">
        <f>IF(CENSO[[#This Row],[DAP (cm)]]&lt;CENSO[[#This Row],[DMCE (cm)]],"DAP &lt; DMCE","DAP ≥ DMCE")</f>
        <v>DAP &lt; DMCE</v>
      </c>
      <c r="W4931" s="87" t="str">
        <f>IF(CENSO[[#This Row],[DAP (cm)]]&gt;200, "Superior", "Inferior")</f>
        <v>Inferior</v>
      </c>
      <c r="X4931" s="87" t="str">
        <f>VLOOKUP(CENSO[[#This Row],[NOME COMUM]],ESPECIES[],4,FALSE)</f>
        <v>Não</v>
      </c>
      <c r="Y4931" s="87" t="str">
        <f>IF(IFERROR(VLOOKUP(CENSO[[#This Row],[NOME COMUM]],COMERCIAIS[],2, FALSE), "Não") &lt;&gt; "Não", "Sim", "Não")</f>
        <v>Sim</v>
      </c>
      <c r="Z4931" s="133">
        <f>CENSO[[#This Row],[g (m²)]]/SUM(AEEF[AEEF-UT])</f>
        <v>2.3530218221022364E-4</v>
      </c>
      <c r="AA4931" s="133">
        <f>CENSO[[#This Row],[v (m³)]]/SUM(AEEF[AEEF-UT])</f>
        <v>2.3059613856601913E-3</v>
      </c>
    </row>
    <row r="4932" spans="1:27" ht="14">
      <c r="A4932" s="86">
        <v>1</v>
      </c>
      <c r="B4932" s="86">
        <v>2</v>
      </c>
      <c r="C4932" s="63">
        <v>138</v>
      </c>
      <c r="D4932" s="63">
        <v>4932</v>
      </c>
      <c r="E4932" s="63" t="str">
        <f>VLOOKUP(CENSO[[#This Row],[NOME COMUM]],ESPECIES[],2,FALSE)</f>
        <v>Bertholletia excelsa Humb. &amp; Bonpl.</v>
      </c>
      <c r="F4932" s="64" t="s">
        <v>37</v>
      </c>
      <c r="G4932" s="64">
        <v>340</v>
      </c>
      <c r="H4932" s="97">
        <f>CENSO[[#This Row],[CAP (cm)]]/PI()</f>
        <v>108.22536130248884</v>
      </c>
      <c r="I4932" s="64">
        <v>23</v>
      </c>
      <c r="J4932" s="96">
        <f>(PI()*(CENSO[[#This Row],[DAP (cm)]]^2))/40000</f>
        <v>0.91991557107115518</v>
      </c>
      <c r="K4932" s="96">
        <f>CENSO[[#This Row],[g (m²)]]*CENSO[[#This Row],[H (m)]]*0.7</f>
        <v>14.810640694245597</v>
      </c>
      <c r="L4932" s="64">
        <v>1</v>
      </c>
      <c r="M4932" s="65">
        <v>367652.5</v>
      </c>
      <c r="N4932" s="87">
        <v>9702768.3000000007</v>
      </c>
      <c r="O4932" s="87" t="s">
        <v>424</v>
      </c>
      <c r="P4932" s="87" t="str">
        <f>VLOOKUP(CENSO[[#This Row],[DAP (cm)]],CD[],2,TRUE)</f>
        <v>TORA</v>
      </c>
      <c r="Q4932" s="87" t="str">
        <f>VLOOKUP(CENSO[[#This Row],[DAP (cm)]],DD[],2,TRUE)</f>
        <v>100├ 110</v>
      </c>
      <c r="R4932" s="87" t="str" cm="1">
        <f t="array" ref="R4932">INDEX(_xlfn.TEXTSPLIT(CENSO[[#This Row],[NOME CIENTIFICO]]," "),1)</f>
        <v>Bertholletia</v>
      </c>
      <c r="S4932" s="98" t="s">
        <v>1004</v>
      </c>
      <c r="T4932" s="87">
        <f>_xlfn.MINIFS(CENSO[DAP (cm)],CENSO[NOME CIENTIFICO],CENSO[[#This Row],[NOME CIENTIFICO]])</f>
        <v>41.38028520389279</v>
      </c>
      <c r="U4932"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932" s="87" t="str">
        <f>IF(CENSO[[#This Row],[DAP (cm)]]&lt;CENSO[[#This Row],[DMCE (cm)]],"DAP &lt; DMCE","DAP ≥ DMCE")</f>
        <v>DAP ≥ DMCE</v>
      </c>
      <c r="W4932" s="87" t="str">
        <f>IF(CENSO[[#This Row],[DAP (cm)]]&gt;200, "Superior", "Inferior")</f>
        <v>Inferior</v>
      </c>
      <c r="X4932" s="87" t="str">
        <f>VLOOKUP(CENSO[[#This Row],[NOME COMUM]],ESPECIES[],4,FALSE)</f>
        <v>Protegida</v>
      </c>
      <c r="Y4932" s="87" t="str">
        <f>IF(IFERROR(VLOOKUP(CENSO[[#This Row],[NOME COMUM]],COMERCIAIS[],2, FALSE), "Não") &lt;&gt; "Não", "Sim", "Não")</f>
        <v>Não</v>
      </c>
      <c r="Z4932" s="133">
        <f>CENSO[[#This Row],[g (m²)]]/SUM(AEEF[AEEF-UT])</f>
        <v>1.6095226191421214E-3</v>
      </c>
      <c r="AA4932" s="133">
        <f>CENSO[[#This Row],[v (m³)]]/SUM(AEEF[AEEF-UT])</f>
        <v>2.5913314168188154E-2</v>
      </c>
    </row>
    <row r="4933" spans="1:27" ht="14">
      <c r="A4933" s="86">
        <v>1</v>
      </c>
      <c r="B4933" s="86">
        <v>2</v>
      </c>
      <c r="C4933" s="63">
        <v>138</v>
      </c>
      <c r="D4933" s="63">
        <v>4933</v>
      </c>
      <c r="E4933" s="63" t="str">
        <f>VLOOKUP(CENSO[[#This Row],[NOME COMUM]],ESPECIES[],2,FALSE)</f>
        <v>Protium spruceanum Engl.</v>
      </c>
      <c r="F4933" s="64" t="s">
        <v>46</v>
      </c>
      <c r="G4933" s="64">
        <v>154</v>
      </c>
      <c r="H4933" s="97">
        <f>CENSO[[#This Row],[CAP (cm)]]/PI()</f>
        <v>49.019722472303762</v>
      </c>
      <c r="I4933" s="64">
        <v>15</v>
      </c>
      <c r="J4933" s="96">
        <f>(PI()*(CENSO[[#This Row],[DAP (cm)]]^2))/40000</f>
        <v>0.18872593151836947</v>
      </c>
      <c r="K4933" s="96">
        <f>CENSO[[#This Row],[g (m²)]]*CENSO[[#This Row],[H (m)]]*0.7</f>
        <v>1.9816222809428794</v>
      </c>
      <c r="L4933" s="64">
        <v>1</v>
      </c>
      <c r="M4933" s="65">
        <v>367653.4</v>
      </c>
      <c r="N4933" s="87">
        <v>9702770.0999999903</v>
      </c>
      <c r="O4933" s="98" t="s">
        <v>1225</v>
      </c>
      <c r="P4933" s="87" t="str">
        <f>VLOOKUP(CENSO[[#This Row],[DAP (cm)]],CD[],2,TRUE)</f>
        <v>TORETE</v>
      </c>
      <c r="Q4933" s="87" t="str">
        <f>VLOOKUP(CENSO[[#This Row],[DAP (cm)]],DD[],2,TRUE)</f>
        <v>40├ 50</v>
      </c>
      <c r="R4933" s="87" t="str" cm="1">
        <f t="array" ref="R4933">INDEX(_xlfn.TEXTSPLIT(CENSO[[#This Row],[NOME CIENTIFICO]]," "),1)</f>
        <v>Protium</v>
      </c>
      <c r="S4933" s="98" t="s">
        <v>1004</v>
      </c>
      <c r="T4933" s="87">
        <f>_xlfn.MINIFS(CENSO[DAP (cm)],CENSO[NOME CIENTIFICO],CENSO[[#This Row],[NOME CIENTIFICO]])</f>
        <v>39.788735772973837</v>
      </c>
      <c r="U4933"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933" s="87" t="str">
        <f>IF(CENSO[[#This Row],[DAP (cm)]]&lt;CENSO[[#This Row],[DMCE (cm)]],"DAP &lt; DMCE","DAP ≥ DMCE")</f>
        <v>DAP &lt; DMCE</v>
      </c>
      <c r="W4933" s="87" t="str">
        <f>IF(CENSO[[#This Row],[DAP (cm)]]&gt;200, "Superior", "Inferior")</f>
        <v>Inferior</v>
      </c>
      <c r="X4933" s="87" t="str">
        <f>VLOOKUP(CENSO[[#This Row],[NOME COMUM]],ESPECIES[],4,FALSE)</f>
        <v>Não</v>
      </c>
      <c r="Y4933" s="87" t="str">
        <f>IF(IFERROR(VLOOKUP(CENSO[[#This Row],[NOME COMUM]],COMERCIAIS[],2, FALSE), "Não") &lt;&gt; "Não", "Sim", "Não")</f>
        <v>Não</v>
      </c>
      <c r="Z4933" s="133">
        <f>CENSO[[#This Row],[g (m²)]]/SUM(AEEF[AEEF-UT])</f>
        <v>3.3020275463299778E-4</v>
      </c>
      <c r="AA4933" s="133">
        <f>CENSO[[#This Row],[v (m³)]]/SUM(AEEF[AEEF-UT])</f>
        <v>3.4671289236464765E-3</v>
      </c>
    </row>
    <row r="4934" spans="1:27" ht="14">
      <c r="A4934" s="86">
        <v>1</v>
      </c>
      <c r="B4934" s="86">
        <v>2</v>
      </c>
      <c r="C4934" s="63">
        <v>138</v>
      </c>
      <c r="D4934" s="63">
        <v>4934</v>
      </c>
      <c r="E4934" s="63" t="str">
        <f>VLOOKUP(CENSO[[#This Row],[NOME COMUM]],ESPECIES[],2,FALSE)</f>
        <v>Buchenavia capitata (Vahl) Eichler</v>
      </c>
      <c r="F4934" s="64" t="s">
        <v>10</v>
      </c>
      <c r="G4934" s="64">
        <v>355</v>
      </c>
      <c r="H4934" s="97">
        <f>CENSO[[#This Row],[CAP (cm)]]/PI()</f>
        <v>113.00000959524569</v>
      </c>
      <c r="I4934" s="64">
        <v>19</v>
      </c>
      <c r="J4934" s="96">
        <f>(PI()*(CENSO[[#This Row],[DAP (cm)]]^2))/40000</f>
        <v>1.0028750851578057</v>
      </c>
      <c r="K4934" s="96">
        <f>CENSO[[#This Row],[g (m²)]]*CENSO[[#This Row],[H (m)]]*0.7</f>
        <v>13.338238632598816</v>
      </c>
      <c r="L4934" s="64">
        <v>1</v>
      </c>
      <c r="M4934" s="65">
        <v>367678.799999999</v>
      </c>
      <c r="N4934" s="87">
        <v>9702758.0999999903</v>
      </c>
      <c r="O4934" s="87" t="s">
        <v>1227</v>
      </c>
      <c r="P4934" s="87" t="str">
        <f>VLOOKUP(CENSO[[#This Row],[DAP (cm)]],CD[],2,TRUE)</f>
        <v>TORA</v>
      </c>
      <c r="Q4934" s="87" t="str">
        <f>VLOOKUP(CENSO[[#This Row],[DAP (cm)]],DD[],2,TRUE)</f>
        <v>110├ 120</v>
      </c>
      <c r="R4934" s="87" t="str" cm="1">
        <f t="array" ref="R4934">INDEX(_xlfn.TEXTSPLIT(CENSO[[#This Row],[NOME CIENTIFICO]]," "),1)</f>
        <v>Buchenavia</v>
      </c>
      <c r="S4934" s="98" t="s">
        <v>1004</v>
      </c>
      <c r="T4934" s="87">
        <f>_xlfn.MINIFS(CENSO[DAP (cm)],CENSO[NOME CIENTIFICO],CENSO[[#This Row],[NOME CIENTIFICO]])</f>
        <v>41.38028520389279</v>
      </c>
      <c r="U4934"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934" s="87" t="str">
        <f>IF(CENSO[[#This Row],[DAP (cm)]]&lt;CENSO[[#This Row],[DMCE (cm)]],"DAP &lt; DMCE","DAP ≥ DMCE")</f>
        <v>DAP ≥ DMCE</v>
      </c>
      <c r="W4934" s="87" t="str">
        <f>IF(CENSO[[#This Row],[DAP (cm)]]&gt;200, "Superior", "Inferior")</f>
        <v>Inferior</v>
      </c>
      <c r="X4934" s="87" t="str">
        <f>VLOOKUP(CENSO[[#This Row],[NOME COMUM]],ESPECIES[],4,FALSE)</f>
        <v>Não</v>
      </c>
      <c r="Y4934" s="87" t="str">
        <f>IF(IFERROR(VLOOKUP(CENSO[[#This Row],[NOME COMUM]],COMERCIAIS[],2, FALSE), "Não") &lt;&gt; "Não", "Sim", "Não")</f>
        <v>Não</v>
      </c>
      <c r="Z4934" s="133">
        <f>CENSO[[#This Row],[g (m²)]]/SUM(AEEF[AEEF-UT])</f>
        <v>1.7546720421919193E-3</v>
      </c>
      <c r="AA4934" s="133">
        <f>CENSO[[#This Row],[v (m³)]]/SUM(AEEF[AEEF-UT])</f>
        <v>2.3337138161152529E-2</v>
      </c>
    </row>
    <row r="4935" spans="1:27" ht="14">
      <c r="A4935" s="86">
        <v>1</v>
      </c>
      <c r="B4935" s="86">
        <v>2</v>
      </c>
      <c r="C4935" s="63">
        <v>139</v>
      </c>
      <c r="D4935" s="63">
        <v>4935</v>
      </c>
      <c r="E4935" s="63" t="str">
        <f>VLOOKUP(CENSO[[#This Row],[NOME COMUM]],ESPECIES[],2,FALSE)</f>
        <v>Couratari guianensis Aubl.</v>
      </c>
      <c r="F4935" s="64" t="s">
        <v>6</v>
      </c>
      <c r="G4935" s="64">
        <v>185</v>
      </c>
      <c r="H4935" s="97">
        <f>CENSO[[#This Row],[CAP (cm)]]/PI()</f>
        <v>58.887328944001275</v>
      </c>
      <c r="I4935" s="64">
        <v>17</v>
      </c>
      <c r="J4935" s="96">
        <f>(PI()*(CENSO[[#This Row],[DAP (cm)]]^2))/40000</f>
        <v>0.27235389636600588</v>
      </c>
      <c r="K4935" s="96">
        <f>CENSO[[#This Row],[g (m²)]]*CENSO[[#This Row],[H (m)]]*0.7</f>
        <v>3.2410113667554699</v>
      </c>
      <c r="L4935" s="64">
        <v>1</v>
      </c>
      <c r="M4935" s="65">
        <v>367704.59999999899</v>
      </c>
      <c r="N4935" s="87">
        <v>9702734.3000000007</v>
      </c>
      <c r="O4935" s="87" t="s">
        <v>1228</v>
      </c>
      <c r="P4935" s="87" t="str">
        <f>VLOOKUP(CENSO[[#This Row],[DAP (cm)]],CD[],2,TRUE)</f>
        <v>TORA</v>
      </c>
      <c r="Q4935" s="87" t="str">
        <f>VLOOKUP(CENSO[[#This Row],[DAP (cm)]],DD[],2,TRUE)</f>
        <v>50├ 60</v>
      </c>
      <c r="R4935" s="87" t="str" cm="1">
        <f t="array" ref="R4935">INDEX(_xlfn.TEXTSPLIT(CENSO[[#This Row],[NOME CIENTIFICO]]," "),1)</f>
        <v>Couratari</v>
      </c>
      <c r="S4935" s="98" t="s">
        <v>1004</v>
      </c>
      <c r="T4935" s="87">
        <f>_xlfn.MINIFS(CENSO[DAP (cm)],CENSO[NOME CIENTIFICO],CENSO[[#This Row],[NOME CIENTIFICO]])</f>
        <v>38.833806114422465</v>
      </c>
      <c r="U4935"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935" s="87" t="str">
        <f>IF(CENSO[[#This Row],[DAP (cm)]]&lt;CENSO[[#This Row],[DMCE (cm)]],"DAP &lt; DMCE","DAP ≥ DMCE")</f>
        <v>DAP ≥ DMCE</v>
      </c>
      <c r="W4935" s="87" t="str">
        <f>IF(CENSO[[#This Row],[DAP (cm)]]&gt;200, "Superior", "Inferior")</f>
        <v>Inferior</v>
      </c>
      <c r="X4935" s="87" t="str">
        <f>VLOOKUP(CENSO[[#This Row],[NOME COMUM]],ESPECIES[],4,FALSE)</f>
        <v>Não</v>
      </c>
      <c r="Y4935" s="87" t="str">
        <f>IF(IFERROR(VLOOKUP(CENSO[[#This Row],[NOME COMUM]],COMERCIAIS[],2, FALSE), "Não") &lt;&gt; "Não", "Sim", "Não")</f>
        <v>Sim</v>
      </c>
      <c r="Z4935" s="133">
        <f>CENSO[[#This Row],[g (m²)]]/SUM(AEEF[AEEF-UT])</f>
        <v>4.7652172699082262E-4</v>
      </c>
      <c r="AA4935" s="133">
        <f>CENSO[[#This Row],[v (m³)]]/SUM(AEEF[AEEF-UT])</f>
        <v>5.6706085511907889E-3</v>
      </c>
    </row>
    <row r="4936" spans="1:27" ht="14">
      <c r="A4936" s="86">
        <v>1</v>
      </c>
      <c r="B4936" s="86">
        <v>2</v>
      </c>
      <c r="C4936" s="63">
        <v>139</v>
      </c>
      <c r="D4936" s="63">
        <v>4936</v>
      </c>
      <c r="E4936" s="63" t="str">
        <f>VLOOKUP(CENSO[[#This Row],[NOME COMUM]],ESPECIES[],2,FALSE)</f>
        <v>Apuleia leiocarpa (Vogel) J.F.Macbr.</v>
      </c>
      <c r="F4936" s="64" t="s">
        <v>51</v>
      </c>
      <c r="G4936" s="64">
        <v>260</v>
      </c>
      <c r="H4936" s="97">
        <f>CENSO[[#This Row],[CAP (cm)]]/PI()</f>
        <v>82.760570407785579</v>
      </c>
      <c r="I4936" s="64">
        <v>25</v>
      </c>
      <c r="J4936" s="96">
        <f>(PI()*(CENSO[[#This Row],[DAP (cm)]]^2))/40000</f>
        <v>0.53794370765060628</v>
      </c>
      <c r="K4936" s="96">
        <f>CENSO[[#This Row],[g (m²)]]*CENSO[[#This Row],[H (m)]]*0.7</f>
        <v>9.4140148838856099</v>
      </c>
      <c r="L4936" s="64">
        <v>1</v>
      </c>
      <c r="M4936" s="65">
        <v>367659.2</v>
      </c>
      <c r="N4936" s="87">
        <v>9702702.5</v>
      </c>
      <c r="O4936" s="87" t="s">
        <v>1228</v>
      </c>
      <c r="P4936" s="87" t="str">
        <f>VLOOKUP(CENSO[[#This Row],[DAP (cm)]],CD[],2,TRUE)</f>
        <v>TORA</v>
      </c>
      <c r="Q4936" s="87" t="str">
        <f>VLOOKUP(CENSO[[#This Row],[DAP (cm)]],DD[],2,TRUE)</f>
        <v>80├ 90</v>
      </c>
      <c r="R4936" s="87" t="str" cm="1">
        <f t="array" ref="R4936">INDEX(_xlfn.TEXTSPLIT(CENSO[[#This Row],[NOME CIENTIFICO]]," "),1)</f>
        <v>Apuleia</v>
      </c>
      <c r="S4936" s="98" t="s">
        <v>1004</v>
      </c>
      <c r="T4936" s="87">
        <f>_xlfn.MINIFS(CENSO[DAP (cm)],CENSO[NOME CIENTIFICO],CENSO[[#This Row],[NOME CIENTIFICO]])</f>
        <v>39.788735772973837</v>
      </c>
      <c r="U4936" s="87">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50</v>
      </c>
      <c r="V4936" s="87" t="str">
        <f>IF(CENSO[[#This Row],[DAP (cm)]]&lt;CENSO[[#This Row],[DMCE (cm)]],"DAP &lt; DMCE","DAP ≥ DMCE")</f>
        <v>DAP ≥ DMCE</v>
      </c>
      <c r="W4936" s="87" t="str">
        <f>IF(CENSO[[#This Row],[DAP (cm)]]&gt;200, "Superior", "Inferior")</f>
        <v>Inferior</v>
      </c>
      <c r="X4936" s="87" t="str">
        <f>VLOOKUP(CENSO[[#This Row],[NOME COMUM]],ESPECIES[],4,FALSE)</f>
        <v>Não</v>
      </c>
      <c r="Y4936" s="87" t="str">
        <f>IF(IFERROR(VLOOKUP(CENSO[[#This Row],[NOME COMUM]],COMERCIAIS[],2, FALSE), "Não") &lt;&gt; "Não", "Sim", "Não")</f>
        <v>Sim</v>
      </c>
      <c r="Z4936" s="133">
        <f>CENSO[[#This Row],[g (m²)]]/SUM(AEEF[AEEF-UT])</f>
        <v>9.4120872884089456E-4</v>
      </c>
      <c r="AA4936" s="133">
        <f>CENSO[[#This Row],[v (m³)]]/SUM(AEEF[AEEF-UT])</f>
        <v>1.6471152754715654E-2</v>
      </c>
    </row>
    <row r="4937" spans="1:27" ht="14">
      <c r="A4937" s="86">
        <v>1</v>
      </c>
      <c r="B4937" s="91">
        <v>2</v>
      </c>
      <c r="C4937" s="92">
        <v>139</v>
      </c>
      <c r="D4937" s="92">
        <v>4937</v>
      </c>
      <c r="E4937" s="92" t="str">
        <f>VLOOKUP(CENSO[[#This Row],[NOME COMUM]],ESPECIES[],2,FALSE)</f>
        <v>Buchenavia capitata (Vahl) Eichler</v>
      </c>
      <c r="F4937" s="93" t="s">
        <v>10</v>
      </c>
      <c r="G4937" s="93">
        <v>180</v>
      </c>
      <c r="H4937" s="97">
        <f>CENSO[[#This Row],[CAP (cm)]]/PI()</f>
        <v>57.295779513082323</v>
      </c>
      <c r="I4937" s="93">
        <v>17</v>
      </c>
      <c r="J4937" s="96">
        <f>(PI()*(CENSO[[#This Row],[DAP (cm)]]^2))/40000</f>
        <v>0.25783100780887047</v>
      </c>
      <c r="K4937" s="96">
        <f>CENSO[[#This Row],[g (m²)]]*CENSO[[#This Row],[H (m)]]*0.7</f>
        <v>3.0681889929255584</v>
      </c>
      <c r="L4937" s="93">
        <v>1</v>
      </c>
      <c r="M4937" s="94">
        <v>367666.799999999</v>
      </c>
      <c r="N4937" s="95">
        <v>9702700.5</v>
      </c>
      <c r="O4937" s="87" t="s">
        <v>1227</v>
      </c>
      <c r="P4937" s="95" t="str">
        <f>VLOOKUP(CENSO[[#This Row],[DAP (cm)]],CD[],2,TRUE)</f>
        <v>TORA</v>
      </c>
      <c r="Q4937" s="95" t="str">
        <f>VLOOKUP(CENSO[[#This Row],[DAP (cm)]],DD[],2,TRUE)</f>
        <v>50├ 60</v>
      </c>
      <c r="R4937" s="95" t="str" cm="1">
        <f t="array" ref="R4937">INDEX(_xlfn.TEXTSPLIT(CENSO[[#This Row],[NOME CIENTIFICO]]," "),1)</f>
        <v>Buchenavia</v>
      </c>
      <c r="S4937" s="98" t="s">
        <v>1004</v>
      </c>
      <c r="T4937" s="95">
        <f>_xlfn.MINIFS(CENSO[DAP (cm)],CENSO[NOME CIENTIFICO],CENSO[[#This Row],[NOME CIENTIFICO]])</f>
        <v>41.38028520389279</v>
      </c>
      <c r="U4937" s="95">
        <f>IF(
   OR(CENSO[[#This Row],[GÊNERO]]="Handroanthus",CENSO[[#This Row],[GÊNERO]]="Tabebuia",CENSO[[#This Row],[GÊNERO]]="Dipteryx",CENSO[[#This Row],[GÊNERO]]="Cedrela"),
      IF(
         OR(CENSO[[#This Row],[TIPO DE VEGETAÇÃO]]="FOA",CENSO[[#This Row],[TIPO DE VEGETAÇÃO]]="FE",CENSO[[#This Row],[TIPO DE VEGETAÇÃO]]="S",CENSO[[#This Row],[TIPO DE VEGETAÇÃO]]="C"),
            VLOOKUP(CENSO[[#This Row],[GÊNERO]],IN[],2,FALSE),
            IF(
               CENSO[[#This Row],[TIPO DE VEGETAÇÃO]]="FOD",
               VLOOKUP(CENSO[[#This Row],[GÊNERO]],IN[],4,FALSE),
               ""
            )
      ),
      IF(
         CENSO[[#This Row],[Dmin (cm)]]&lt;40,
         50,
         CENSO[[#This Row],[Dmin (cm)]]+10
      )
)</f>
        <v>51.38028520389279</v>
      </c>
      <c r="V4937" s="95" t="str">
        <f>IF(CENSO[[#This Row],[DAP (cm)]]&lt;CENSO[[#This Row],[DMCE (cm)]],"DAP &lt; DMCE","DAP ≥ DMCE")</f>
        <v>DAP ≥ DMCE</v>
      </c>
      <c r="W4937" s="95" t="str">
        <f>IF(CENSO[[#This Row],[DAP (cm)]]&gt;200, "Superior", "Inferior")</f>
        <v>Inferior</v>
      </c>
      <c r="X4937" s="95" t="str">
        <f>VLOOKUP(CENSO[[#This Row],[NOME COMUM]],ESPECIES[],4,FALSE)</f>
        <v>Não</v>
      </c>
      <c r="Y4937" s="95" t="str">
        <f>IF(IFERROR(VLOOKUP(CENSO[[#This Row],[NOME COMUM]],COMERCIAIS[],2, FALSE), "Não") &lt;&gt; "Não", "Sim", "Não")</f>
        <v>Não</v>
      </c>
      <c r="Z4937" s="133">
        <f>CENSO[[#This Row],[g (m²)]]/SUM(AEEF[AEEF-UT])</f>
        <v>4.5111187595332813E-4</v>
      </c>
      <c r="AA4937" s="133">
        <f>CENSO[[#This Row],[v (m³)]]/SUM(AEEF[AEEF-UT])</f>
        <v>5.3682313238446041E-3</v>
      </c>
    </row>
    <row r="4938" spans="1:27">
      <c r="A4938" s="1"/>
      <c r="B4938" s="1"/>
      <c r="C4938" s="1"/>
      <c r="D4938" s="1"/>
      <c r="E4938" s="1"/>
      <c r="F4938" s="1"/>
      <c r="G4938" s="1"/>
      <c r="H4938" s="1"/>
      <c r="I4938" s="1"/>
      <c r="J4938" s="1"/>
      <c r="K4938" s="1"/>
      <c r="L4938" s="1"/>
      <c r="M4938" s="1"/>
      <c r="N4938" s="1"/>
    </row>
    <row r="4939" spans="1:27">
      <c r="A4939" s="1"/>
      <c r="B4939" s="1"/>
      <c r="C4939" s="1"/>
      <c r="D4939" s="1"/>
      <c r="E4939" s="1"/>
      <c r="F4939" s="1"/>
      <c r="G4939" s="1"/>
      <c r="H4939" s="1"/>
      <c r="I4939" s="1"/>
      <c r="J4939" s="1"/>
      <c r="K4939" s="1"/>
      <c r="L4939" s="1"/>
      <c r="M4939" s="1"/>
      <c r="N4939" s="1"/>
    </row>
    <row r="4940" spans="1:27">
      <c r="A4940" s="1"/>
      <c r="B4940" s="1"/>
      <c r="C4940" s="1"/>
      <c r="D4940" s="1"/>
      <c r="E4940" s="1"/>
      <c r="F4940" s="1"/>
      <c r="G4940" s="1"/>
      <c r="H4940" s="1"/>
      <c r="I4940" s="1"/>
      <c r="J4940" s="1"/>
      <c r="K4940" s="1"/>
      <c r="L4940" s="1"/>
      <c r="M4940" s="1"/>
      <c r="N4940" s="1"/>
    </row>
    <row r="4941" spans="1:27">
      <c r="A4941" s="1"/>
      <c r="B4941" s="1"/>
      <c r="C4941" s="1"/>
      <c r="D4941" s="1"/>
      <c r="E4941" s="1"/>
      <c r="F4941" s="1"/>
      <c r="G4941" s="1"/>
      <c r="H4941" s="1"/>
      <c r="I4941" s="1"/>
      <c r="J4941" s="1"/>
      <c r="K4941" s="1"/>
      <c r="L4941" s="1"/>
      <c r="M4941" s="1"/>
      <c r="N4941" s="1"/>
    </row>
    <row r="4942" spans="1:27">
      <c r="A4942" s="1"/>
      <c r="B4942" s="1"/>
      <c r="C4942" s="1"/>
      <c r="D4942" s="1"/>
      <c r="E4942" s="1"/>
      <c r="F4942" s="1"/>
      <c r="G4942" s="1"/>
      <c r="H4942" s="1"/>
      <c r="I4942" s="1"/>
      <c r="J4942" s="1"/>
      <c r="K4942" s="1"/>
      <c r="L4942" s="1"/>
      <c r="M4942" s="1"/>
      <c r="N4942" s="1"/>
    </row>
    <row r="4943" spans="1:27">
      <c r="A4943" s="1"/>
      <c r="B4943" s="1"/>
      <c r="C4943" s="1"/>
      <c r="D4943" s="1"/>
      <c r="E4943" s="1"/>
      <c r="F4943" s="1"/>
      <c r="G4943" s="1"/>
      <c r="H4943" s="1"/>
      <c r="I4943" s="1"/>
      <c r="J4943" s="1"/>
      <c r="K4943" s="1"/>
      <c r="L4943" s="1"/>
      <c r="M4943" s="1"/>
      <c r="N4943" s="1"/>
    </row>
    <row r="4944" spans="1:27">
      <c r="A4944" s="1"/>
      <c r="B4944" s="1"/>
      <c r="C4944" s="1"/>
      <c r="D4944" s="1"/>
      <c r="E4944" s="1"/>
      <c r="F4944" s="1"/>
      <c r="G4944" s="1"/>
      <c r="H4944" s="1"/>
      <c r="I4944" s="1"/>
      <c r="J4944" s="1"/>
      <c r="K4944" s="1"/>
      <c r="L4944" s="1"/>
      <c r="M4944" s="1"/>
      <c r="N4944" s="1"/>
    </row>
    <row r="4945" s="1" customFormat="1"/>
    <row r="4946" s="1" customFormat="1"/>
    <row r="4947" s="1" customFormat="1"/>
    <row r="4948" s="1" customFormat="1"/>
    <row r="4949" s="1" customFormat="1"/>
    <row r="4950" s="1" customFormat="1"/>
    <row r="4951" s="1" customFormat="1"/>
    <row r="4952" s="1" customFormat="1"/>
    <row r="4953" s="1" customFormat="1"/>
    <row r="4954" s="1" customFormat="1"/>
    <row r="4955" s="1" customFormat="1"/>
    <row r="4956" s="1" customFormat="1"/>
    <row r="4957" s="1" customFormat="1"/>
    <row r="4958" s="1" customFormat="1"/>
    <row r="4959" s="1" customFormat="1"/>
    <row r="4960" s="1" customFormat="1"/>
    <row r="4961" s="1" customFormat="1"/>
    <row r="4962" s="1" customFormat="1"/>
    <row r="4963" s="1" customFormat="1"/>
    <row r="4964" s="1" customFormat="1"/>
    <row r="4965" s="1" customFormat="1"/>
    <row r="4966" s="1" customFormat="1"/>
    <row r="4967" s="1" customFormat="1"/>
    <row r="4968" s="1" customFormat="1"/>
    <row r="4969" s="1" customFormat="1"/>
    <row r="4970" s="1" customFormat="1"/>
    <row r="4971" s="1" customFormat="1"/>
    <row r="4972" s="1" customFormat="1"/>
    <row r="4973" s="1" customFormat="1"/>
    <row r="4974" s="1" customFormat="1"/>
    <row r="4975" s="1" customFormat="1"/>
    <row r="4976" s="1" customFormat="1"/>
    <row r="4977" s="1" customFormat="1"/>
    <row r="4978" s="1" customFormat="1"/>
    <row r="4979" s="1" customFormat="1"/>
    <row r="4980" s="1" customFormat="1"/>
    <row r="4981" s="1" customFormat="1"/>
    <row r="4982" s="1" customFormat="1"/>
    <row r="4983" s="1" customFormat="1"/>
    <row r="4984" s="1" customFormat="1"/>
    <row r="4985" s="1" customFormat="1"/>
    <row r="4986" s="1" customFormat="1"/>
    <row r="4987" s="1" customFormat="1"/>
    <row r="4988" s="1" customFormat="1"/>
    <row r="4989" s="1" customFormat="1"/>
    <row r="4990" s="1" customFormat="1"/>
    <row r="4991" s="1" customFormat="1"/>
    <row r="4992" s="1" customFormat="1"/>
    <row r="4993" s="1" customFormat="1"/>
    <row r="4994" s="1" customFormat="1"/>
    <row r="4995" s="1" customFormat="1"/>
    <row r="4996" s="1" customFormat="1"/>
    <row r="4997" s="1" customFormat="1"/>
    <row r="4998" s="1" customFormat="1"/>
    <row r="4999" s="1" customFormat="1"/>
    <row r="5000" s="1" customFormat="1"/>
    <row r="5001" s="1" customFormat="1"/>
    <row r="5002" s="1" customFormat="1"/>
    <row r="5003" s="1" customFormat="1"/>
    <row r="5004" s="1" customFormat="1"/>
    <row r="5005" s="1" customFormat="1"/>
    <row r="5006" s="1" customFormat="1"/>
    <row r="5007" s="1" customFormat="1"/>
    <row r="5008" s="1" customFormat="1"/>
    <row r="5009" s="1" customFormat="1"/>
    <row r="5010" s="1" customFormat="1"/>
    <row r="5011" s="1" customFormat="1"/>
    <row r="5012" s="1" customFormat="1"/>
    <row r="5013" s="1" customFormat="1"/>
    <row r="5014" s="1" customFormat="1"/>
    <row r="5015" s="1" customFormat="1"/>
    <row r="5016" s="1" customFormat="1"/>
    <row r="5017" s="1" customFormat="1"/>
    <row r="5018" s="1" customFormat="1"/>
    <row r="5019" s="1" customFormat="1"/>
    <row r="5020" s="1" customFormat="1"/>
    <row r="5021" s="1" customFormat="1"/>
    <row r="5022" s="1" customFormat="1"/>
    <row r="5023" s="1" customFormat="1"/>
    <row r="5024" s="1" customFormat="1"/>
    <row r="5025" s="1" customFormat="1"/>
    <row r="5026" s="1" customFormat="1"/>
    <row r="5027" s="1" customFormat="1"/>
    <row r="5028" s="1" customFormat="1"/>
    <row r="5029" s="1" customFormat="1"/>
    <row r="5030" s="1" customFormat="1"/>
    <row r="5031" s="1" customFormat="1"/>
    <row r="5032" s="1" customFormat="1"/>
    <row r="5033" s="1" customFormat="1"/>
    <row r="5034" s="1" customFormat="1"/>
    <row r="5035" s="1" customFormat="1"/>
    <row r="5036" s="1" customFormat="1"/>
    <row r="5037" s="1" customFormat="1"/>
    <row r="5038" s="1" customFormat="1"/>
    <row r="5039" s="1" customFormat="1"/>
    <row r="5040" s="1" customFormat="1"/>
    <row r="5041" s="1" customFormat="1"/>
    <row r="5042" s="1" customFormat="1"/>
    <row r="5043" s="1" customFormat="1"/>
    <row r="5044" s="1" customFormat="1"/>
    <row r="5045" s="1" customFormat="1"/>
    <row r="5046" s="1" customFormat="1"/>
    <row r="5047" s="1" customFormat="1"/>
    <row r="5048" s="1" customFormat="1"/>
    <row r="5049" s="1" customFormat="1"/>
    <row r="5050" s="1" customFormat="1"/>
    <row r="5051" s="1" customFormat="1"/>
    <row r="5052" s="1" customFormat="1"/>
    <row r="5053" s="1" customFormat="1"/>
    <row r="5054" s="1" customFormat="1"/>
    <row r="5055" s="1" customFormat="1"/>
    <row r="5056" s="1" customFormat="1"/>
    <row r="5057" s="1" customFormat="1"/>
    <row r="5058" s="1" customFormat="1"/>
    <row r="5059" s="1" customFormat="1"/>
    <row r="5060" s="1" customFormat="1"/>
    <row r="5061" s="1" customFormat="1"/>
    <row r="5062" s="1" customFormat="1"/>
    <row r="5063" s="1" customFormat="1"/>
    <row r="5064" s="1" customFormat="1"/>
    <row r="5065" s="1" customFormat="1"/>
    <row r="5066" s="1" customFormat="1"/>
    <row r="5067" s="1" customFormat="1"/>
    <row r="5068" s="1" customFormat="1"/>
    <row r="5069" s="1" customFormat="1"/>
    <row r="5070" s="1" customFormat="1"/>
    <row r="5071" s="1" customFormat="1"/>
    <row r="5072" s="1" customFormat="1"/>
    <row r="5073" s="1" customFormat="1"/>
    <row r="5074" s="1" customFormat="1"/>
    <row r="5075" s="1" customFormat="1"/>
    <row r="5076" s="1" customFormat="1"/>
    <row r="5077" s="1" customFormat="1"/>
    <row r="5078" s="1" customFormat="1"/>
    <row r="5079" s="1" customFormat="1"/>
    <row r="5080" s="1" customFormat="1"/>
    <row r="5081" s="1" customFormat="1"/>
    <row r="5082" s="1" customFormat="1"/>
    <row r="5083" s="1" customFormat="1"/>
    <row r="5084" s="1" customFormat="1"/>
    <row r="5085" s="1" customFormat="1"/>
    <row r="5086" s="1" customFormat="1"/>
    <row r="5087" s="1" customFormat="1"/>
    <row r="5088" s="1" customFormat="1"/>
    <row r="5089" s="1" customFormat="1"/>
    <row r="5090" s="1" customFormat="1"/>
    <row r="5091" s="1" customFormat="1"/>
    <row r="5092" s="1" customFormat="1"/>
    <row r="5093" s="1" customFormat="1"/>
    <row r="5094" s="1" customFormat="1"/>
    <row r="5095" s="1" customFormat="1"/>
    <row r="5096" s="1" customFormat="1"/>
    <row r="5097" s="1" customFormat="1"/>
    <row r="5098" s="1" customFormat="1"/>
    <row r="5099" s="1" customFormat="1"/>
    <row r="5100" s="1" customFormat="1"/>
    <row r="5101" s="1" customFormat="1"/>
    <row r="5102" s="1" customFormat="1"/>
    <row r="5103" s="1" customFormat="1"/>
    <row r="5104" s="1" customFormat="1"/>
    <row r="5105" s="1" customFormat="1"/>
    <row r="5106" s="1" customFormat="1"/>
    <row r="5107" s="1" customFormat="1"/>
    <row r="5108" s="1" customFormat="1"/>
    <row r="5109" s="1" customFormat="1"/>
    <row r="5110" s="1" customFormat="1"/>
    <row r="5111" s="1" customFormat="1"/>
    <row r="5112" s="1" customFormat="1"/>
    <row r="5113" s="1" customFormat="1"/>
    <row r="5114" s="1" customFormat="1"/>
    <row r="5115" s="1" customFormat="1"/>
    <row r="5116" s="1" customFormat="1"/>
    <row r="5117" s="1" customFormat="1"/>
    <row r="5118" s="1" customFormat="1"/>
    <row r="5119" s="1" customFormat="1"/>
    <row r="5120" s="1" customFormat="1"/>
    <row r="5121" s="1" customFormat="1"/>
    <row r="5122" s="1" customFormat="1"/>
    <row r="5123" s="1" customFormat="1"/>
    <row r="5124" s="1" customFormat="1"/>
    <row r="5125" s="1" customFormat="1"/>
    <row r="5126" s="1" customFormat="1"/>
    <row r="5127" s="1" customFormat="1"/>
    <row r="5128" s="1" customFormat="1"/>
    <row r="5129" s="1" customFormat="1"/>
    <row r="5130" s="1" customFormat="1"/>
    <row r="5131" s="1" customFormat="1"/>
    <row r="5132" s="1" customFormat="1"/>
    <row r="5133" s="1" customFormat="1"/>
    <row r="5134" s="1" customFormat="1"/>
    <row r="5135" s="1" customFormat="1"/>
    <row r="5136" s="1" customFormat="1"/>
    <row r="5137" s="1" customFormat="1"/>
    <row r="5138" s="1" customFormat="1"/>
    <row r="5139" s="1" customFormat="1"/>
    <row r="5140" s="1" customFormat="1"/>
    <row r="5141" s="1" customFormat="1"/>
    <row r="5142" s="1" customFormat="1"/>
    <row r="5143" s="1" customFormat="1"/>
    <row r="5144" s="1" customFormat="1"/>
    <row r="5145" s="1" customFormat="1"/>
    <row r="5146" s="1" customFormat="1"/>
    <row r="5147" s="1" customFormat="1"/>
    <row r="5148" s="1" customFormat="1"/>
    <row r="5149" s="1" customFormat="1"/>
    <row r="5150" s="1" customFormat="1"/>
    <row r="5151" s="1" customFormat="1"/>
    <row r="5152" s="1" customFormat="1"/>
    <row r="5153" s="1" customFormat="1"/>
    <row r="5154" s="1" customFormat="1"/>
    <row r="5155" s="1" customFormat="1"/>
    <row r="5156" s="1" customFormat="1"/>
    <row r="5157" s="1" customFormat="1"/>
    <row r="5158" s="1" customFormat="1"/>
    <row r="5159" s="1" customFormat="1"/>
    <row r="5160" s="1" customFormat="1"/>
    <row r="5161" s="1" customFormat="1"/>
    <row r="5162" s="1" customFormat="1"/>
    <row r="5163" s="1" customFormat="1"/>
    <row r="5164" s="1" customFormat="1"/>
    <row r="5165" s="1" customFormat="1"/>
    <row r="5166" s="1" customFormat="1"/>
    <row r="5167" s="1" customFormat="1"/>
    <row r="5168" s="1" customFormat="1"/>
    <row r="5169" s="1" customFormat="1"/>
    <row r="5170" s="1" customFormat="1"/>
    <row r="5171" s="1" customFormat="1"/>
    <row r="5172" s="1" customFormat="1"/>
    <row r="5173" s="1" customFormat="1"/>
    <row r="5174" s="1" customFormat="1"/>
    <row r="5175" s="1" customFormat="1"/>
    <row r="5176" s="1" customFormat="1"/>
    <row r="5177" s="1" customFormat="1"/>
    <row r="5178" s="1" customFormat="1"/>
    <row r="5179" s="1" customFormat="1"/>
    <row r="5180" s="1" customFormat="1"/>
    <row r="5181" s="1" customFormat="1"/>
    <row r="5182" s="1" customFormat="1"/>
    <row r="5183" s="1" customFormat="1"/>
    <row r="5184" s="1" customFormat="1"/>
    <row r="5185" s="1" customFormat="1"/>
    <row r="5186" s="1" customFormat="1"/>
    <row r="5187" s="1" customFormat="1"/>
    <row r="5188" s="1" customFormat="1"/>
    <row r="5189" s="1" customFormat="1"/>
    <row r="5190" s="1" customFormat="1"/>
    <row r="5191" s="1" customFormat="1"/>
    <row r="5192" s="1" customFormat="1"/>
    <row r="5193" s="1" customFormat="1"/>
    <row r="5194" s="1" customFormat="1"/>
    <row r="5195" s="1" customFormat="1"/>
    <row r="5196" s="1" customFormat="1"/>
    <row r="5197" s="1" customFormat="1"/>
    <row r="5198" s="1" customFormat="1"/>
    <row r="5199" s="1" customFormat="1"/>
    <row r="5200" s="1" customFormat="1"/>
    <row r="5201" s="1" customFormat="1"/>
    <row r="5202" s="1" customFormat="1"/>
    <row r="5203" s="1" customFormat="1"/>
    <row r="5204" s="1" customFormat="1"/>
    <row r="5205" s="1" customFormat="1"/>
    <row r="5206" s="1" customFormat="1"/>
    <row r="5207" s="1" customFormat="1"/>
    <row r="5208" s="1" customFormat="1"/>
    <row r="5209" s="1" customFormat="1"/>
    <row r="5210" s="1" customFormat="1"/>
    <row r="5211" s="1" customFormat="1"/>
    <row r="5212" s="1" customFormat="1"/>
    <row r="5213" s="1" customFormat="1"/>
    <row r="5214" s="1" customFormat="1"/>
    <row r="5215" s="1" customFormat="1"/>
    <row r="5216" s="1" customFormat="1"/>
    <row r="5217" s="1" customFormat="1"/>
    <row r="5218" s="1" customFormat="1"/>
    <row r="5219" s="1" customFormat="1"/>
    <row r="5220" s="1" customFormat="1"/>
    <row r="5221" s="1" customFormat="1"/>
    <row r="5222" s="1" customFormat="1"/>
    <row r="5223" s="1" customFormat="1"/>
    <row r="5224" s="1" customFormat="1"/>
    <row r="5225" s="1" customFormat="1"/>
    <row r="5226" s="1" customFormat="1"/>
    <row r="5227" s="1" customFormat="1"/>
    <row r="5228" s="1" customFormat="1"/>
    <row r="5229" s="1" customFormat="1"/>
    <row r="5230" s="1" customFormat="1"/>
    <row r="5231" s="1" customFormat="1"/>
    <row r="5232" s="1" customFormat="1"/>
    <row r="5233" s="1" customFormat="1"/>
    <row r="5234" s="1" customFormat="1"/>
    <row r="5235" s="1" customFormat="1"/>
    <row r="5236" s="1" customFormat="1"/>
    <row r="5237" s="1" customFormat="1"/>
    <row r="5238" s="1" customFormat="1"/>
    <row r="5239" s="1" customFormat="1"/>
    <row r="5240" s="1" customFormat="1"/>
    <row r="5241" s="1" customFormat="1"/>
    <row r="5242" s="1" customFormat="1"/>
    <row r="5243" s="1" customFormat="1"/>
    <row r="5244" s="1" customFormat="1"/>
    <row r="5245" s="1" customFormat="1"/>
    <row r="5246" s="1" customFormat="1"/>
    <row r="5247" s="1" customFormat="1"/>
    <row r="5248" s="1" customFormat="1"/>
    <row r="5249" s="1" customFormat="1"/>
    <row r="5250" s="1" customFormat="1"/>
    <row r="5251" s="1" customFormat="1"/>
    <row r="5252" s="1" customFormat="1"/>
    <row r="5253" s="1" customFormat="1"/>
    <row r="5254" s="1" customFormat="1"/>
    <row r="5255" s="1" customFormat="1"/>
    <row r="5256" s="1" customFormat="1"/>
    <row r="5257" s="1" customFormat="1"/>
    <row r="5258" s="1" customFormat="1"/>
    <row r="5259" s="1" customFormat="1"/>
    <row r="5260" s="1" customFormat="1"/>
    <row r="5261" s="1" customFormat="1"/>
    <row r="5262" s="1" customFormat="1"/>
    <row r="5263" s="1" customFormat="1"/>
    <row r="5264" s="1" customFormat="1"/>
    <row r="5265" s="1" customFormat="1"/>
    <row r="5266" s="1" customFormat="1"/>
    <row r="5267" s="1" customFormat="1"/>
    <row r="5268" s="1" customFormat="1"/>
    <row r="5269" s="1" customFormat="1"/>
    <row r="5270" s="1" customFormat="1"/>
    <row r="5271" s="1" customFormat="1"/>
    <row r="5272" s="1" customFormat="1"/>
    <row r="5273" s="1" customFormat="1"/>
    <row r="5274" s="1" customFormat="1"/>
    <row r="5275" s="1" customFormat="1"/>
    <row r="5276" s="1" customFormat="1"/>
    <row r="5277" s="1" customFormat="1"/>
    <row r="5278" s="1" customFormat="1"/>
    <row r="5279" s="1" customFormat="1"/>
    <row r="5280" s="1" customFormat="1"/>
    <row r="5281" s="1" customFormat="1"/>
    <row r="5282" s="1" customFormat="1"/>
    <row r="5283" s="1" customFormat="1"/>
    <row r="5284" s="1" customFormat="1"/>
    <row r="5285" s="1" customFormat="1"/>
    <row r="5286" s="1" customFormat="1"/>
    <row r="5287" s="1" customFormat="1"/>
    <row r="5288" s="1" customFormat="1"/>
    <row r="5289" s="1" customFormat="1"/>
    <row r="5290" s="1" customFormat="1"/>
    <row r="5291" s="1" customFormat="1"/>
    <row r="5292" s="1" customFormat="1"/>
    <row r="5293" s="1" customFormat="1"/>
    <row r="5294" s="1" customFormat="1"/>
    <row r="5295" s="1" customFormat="1"/>
    <row r="5296" s="1" customFormat="1"/>
    <row r="5297" s="1" customFormat="1"/>
    <row r="5298" s="1" customFormat="1"/>
    <row r="5299" s="1" customFormat="1"/>
    <row r="5300" s="1" customFormat="1"/>
    <row r="5301" s="1" customFormat="1"/>
    <row r="5302" s="1" customFormat="1"/>
    <row r="5303" s="1" customFormat="1"/>
    <row r="5304" s="1" customFormat="1"/>
    <row r="5305" s="1" customFormat="1"/>
    <row r="5306" s="1" customFormat="1"/>
    <row r="5307" s="1" customFormat="1"/>
    <row r="5308" s="1" customFormat="1"/>
    <row r="5309" s="1" customFormat="1"/>
    <row r="5310" s="1" customFormat="1"/>
    <row r="5311" s="1" customFormat="1"/>
    <row r="5312" s="1" customFormat="1"/>
    <row r="5313" s="1" customFormat="1"/>
    <row r="5314" s="1" customFormat="1"/>
    <row r="5315" s="1" customFormat="1"/>
    <row r="5316" s="1" customFormat="1"/>
    <row r="5317" s="1" customFormat="1"/>
    <row r="5318" s="1" customFormat="1"/>
    <row r="5319" s="1" customFormat="1"/>
    <row r="5320" s="1" customFormat="1"/>
    <row r="5321" s="1" customFormat="1"/>
    <row r="5322" s="1" customFormat="1"/>
    <row r="5323" s="1" customFormat="1"/>
    <row r="5324" s="1" customFormat="1"/>
    <row r="5325" s="1" customFormat="1"/>
    <row r="5326" s="1" customFormat="1"/>
    <row r="5327" s="1" customFormat="1"/>
    <row r="5328" s="1" customFormat="1"/>
    <row r="5329" s="1" customFormat="1"/>
    <row r="5330" s="1" customFormat="1"/>
    <row r="5331" s="1" customFormat="1"/>
    <row r="5332" s="1" customFormat="1"/>
    <row r="5333" s="1" customFormat="1"/>
    <row r="5334" s="1" customFormat="1"/>
    <row r="5335" s="1" customFormat="1"/>
    <row r="5336" s="1" customFormat="1"/>
    <row r="5337" s="1" customFormat="1"/>
    <row r="5338" s="1" customFormat="1"/>
    <row r="5339" s="1" customFormat="1"/>
    <row r="5340" s="1" customFormat="1"/>
    <row r="5341" s="1" customFormat="1"/>
    <row r="5342" s="1" customFormat="1"/>
    <row r="5343" s="1" customFormat="1"/>
    <row r="5344" s="1" customFormat="1"/>
    <row r="5345" s="1" customFormat="1"/>
    <row r="5346" s="1" customFormat="1"/>
    <row r="5347" s="1" customFormat="1"/>
    <row r="5348" s="1" customFormat="1"/>
    <row r="5349" s="1" customFormat="1"/>
    <row r="5350" s="1" customFormat="1"/>
    <row r="5351" s="1" customFormat="1"/>
    <row r="5352" s="1" customFormat="1"/>
    <row r="5353" s="1" customFormat="1"/>
    <row r="5354" s="1" customFormat="1"/>
    <row r="5355" s="1" customFormat="1"/>
    <row r="5356" s="1" customFormat="1"/>
    <row r="5357" s="1" customFormat="1"/>
    <row r="5358" s="1" customFormat="1"/>
    <row r="5359" s="1" customFormat="1"/>
    <row r="5360" s="1" customFormat="1"/>
    <row r="5361" s="1" customFormat="1"/>
    <row r="5362" s="1" customFormat="1"/>
    <row r="5363" s="1" customFormat="1"/>
    <row r="5364" s="1" customFormat="1"/>
    <row r="5365" s="1" customFormat="1"/>
    <row r="5366" s="1" customFormat="1"/>
    <row r="5367" s="1" customFormat="1"/>
    <row r="5368" s="1" customFormat="1"/>
    <row r="5369" s="1" customFormat="1"/>
    <row r="5370" s="1" customFormat="1"/>
    <row r="5371" s="1" customFormat="1"/>
    <row r="5372" s="1" customFormat="1"/>
    <row r="5373" s="1" customFormat="1"/>
    <row r="5374" s="1" customFormat="1"/>
    <row r="5375" s="1" customFormat="1"/>
    <row r="5376" s="1" customFormat="1"/>
    <row r="5377" s="1" customFormat="1"/>
    <row r="5378" s="1" customFormat="1"/>
    <row r="5379" s="1" customFormat="1"/>
    <row r="5380" s="1" customFormat="1"/>
    <row r="5381" s="1" customFormat="1"/>
    <row r="5382" s="1" customFormat="1"/>
    <row r="5383" s="1" customFormat="1"/>
    <row r="5384" s="1" customFormat="1"/>
    <row r="5385" s="1" customFormat="1"/>
    <row r="5386" s="1" customFormat="1"/>
    <row r="5387" s="1" customFormat="1"/>
    <row r="5388" s="1" customFormat="1"/>
    <row r="5389" s="1" customFormat="1"/>
    <row r="5390" s="1" customFormat="1"/>
    <row r="5391" s="1" customFormat="1"/>
    <row r="5392" s="1" customFormat="1"/>
    <row r="5393" s="1" customFormat="1"/>
    <row r="5394" s="1" customFormat="1"/>
    <row r="5395" s="1" customFormat="1"/>
    <row r="5396" s="1" customFormat="1"/>
    <row r="5397" s="1" customFormat="1"/>
    <row r="5398" s="1" customFormat="1"/>
    <row r="5399" s="1" customFormat="1"/>
    <row r="5400" s="1" customFormat="1"/>
    <row r="5401" s="1" customFormat="1"/>
    <row r="5402" s="1" customFormat="1"/>
    <row r="5403" s="1" customFormat="1"/>
    <row r="5404" s="1" customFormat="1"/>
    <row r="5405" s="1" customFormat="1"/>
    <row r="5406" s="1" customFormat="1"/>
    <row r="5407" s="1" customFormat="1"/>
    <row r="5408" s="1" customFormat="1"/>
    <row r="5409" s="1" customFormat="1"/>
    <row r="5410" s="1" customFormat="1"/>
    <row r="5411" s="1" customFormat="1"/>
    <row r="5412" s="1" customFormat="1"/>
    <row r="5413" s="1" customFormat="1"/>
    <row r="5414" s="1" customFormat="1"/>
    <row r="5415" s="1" customFormat="1"/>
    <row r="5416" s="1" customFormat="1"/>
    <row r="5417" s="1" customFormat="1"/>
    <row r="5418" s="1" customFormat="1"/>
    <row r="5419" s="1" customFormat="1"/>
    <row r="5420" s="1" customFormat="1"/>
    <row r="5421" s="1" customFormat="1"/>
    <row r="5422" s="1" customFormat="1"/>
    <row r="5423" s="1" customFormat="1"/>
    <row r="5424" s="1" customFormat="1"/>
    <row r="5425" s="1" customFormat="1"/>
    <row r="5426" s="1" customFormat="1"/>
    <row r="5427" s="1" customFormat="1"/>
    <row r="5428" s="1" customFormat="1"/>
    <row r="5429" s="1" customFormat="1"/>
    <row r="5430" s="1" customFormat="1"/>
    <row r="5431" s="1" customFormat="1"/>
    <row r="5432" s="1" customFormat="1"/>
    <row r="5433" s="1" customFormat="1"/>
    <row r="5434" s="1" customFormat="1"/>
    <row r="5435" s="1" customFormat="1"/>
    <row r="5436" s="1" customFormat="1"/>
    <row r="5437" s="1" customFormat="1"/>
    <row r="5438" s="1" customFormat="1"/>
    <row r="5439" s="1" customFormat="1"/>
    <row r="5440" s="1" customFormat="1"/>
    <row r="5441" s="1" customFormat="1"/>
    <row r="5442" s="1" customFormat="1"/>
    <row r="5443" s="1" customFormat="1"/>
    <row r="5444" s="1" customFormat="1"/>
    <row r="5445" s="1" customFormat="1"/>
    <row r="5446" s="1" customFormat="1"/>
    <row r="5447" s="1" customFormat="1"/>
    <row r="5448" s="1" customFormat="1"/>
    <row r="5449" s="1" customFormat="1"/>
    <row r="5450" s="1" customFormat="1"/>
    <row r="5451" s="1" customFormat="1"/>
    <row r="5452" s="1" customFormat="1"/>
    <row r="5453" s="1" customFormat="1"/>
    <row r="5454" s="1" customFormat="1"/>
    <row r="5455" s="1" customFormat="1"/>
    <row r="5456" s="1" customFormat="1"/>
    <row r="5457" s="1" customFormat="1"/>
    <row r="5458" s="1" customFormat="1"/>
    <row r="5459" s="1" customFormat="1"/>
    <row r="5460" s="1" customFormat="1"/>
    <row r="5461" s="1" customFormat="1"/>
    <row r="5462" s="1" customFormat="1"/>
    <row r="5463" s="1" customFormat="1"/>
    <row r="5464" s="1" customFormat="1"/>
    <row r="5465" s="1" customFormat="1"/>
    <row r="5466" s="1" customFormat="1"/>
    <row r="5467" s="1" customFormat="1"/>
    <row r="5468" s="1" customFormat="1"/>
    <row r="5469" s="1" customFormat="1"/>
    <row r="5470" s="1" customFormat="1"/>
    <row r="5471" s="1" customFormat="1"/>
    <row r="5472" s="1" customFormat="1"/>
    <row r="5473" s="1" customFormat="1"/>
    <row r="5474" s="1" customFormat="1"/>
    <row r="5475" s="1" customFormat="1"/>
    <row r="5476" s="1" customFormat="1"/>
    <row r="5477" s="1" customFormat="1"/>
    <row r="5478" s="1" customFormat="1"/>
    <row r="5479" s="1" customFormat="1"/>
    <row r="5480" s="1" customFormat="1"/>
    <row r="5481" s="1" customFormat="1"/>
    <row r="5482" s="1" customFormat="1"/>
    <row r="5483" s="1" customFormat="1"/>
    <row r="5484" s="1" customFormat="1"/>
    <row r="5485" s="1" customFormat="1"/>
    <row r="5486" s="1" customFormat="1"/>
    <row r="5487" s="1" customFormat="1"/>
    <row r="5488" s="1" customFormat="1"/>
    <row r="5489" s="1" customFormat="1"/>
    <row r="5490" s="1" customFormat="1"/>
    <row r="5491" s="1" customFormat="1"/>
    <row r="5492" s="1" customFormat="1"/>
    <row r="5493" s="1" customFormat="1"/>
    <row r="5494" s="1" customFormat="1"/>
    <row r="5495" s="1" customFormat="1"/>
    <row r="5496" s="1" customFormat="1"/>
    <row r="5497" s="1" customFormat="1"/>
    <row r="5498" s="1" customFormat="1"/>
    <row r="5499" s="1" customFormat="1"/>
    <row r="5500" s="1" customFormat="1"/>
    <row r="5501" s="1" customFormat="1"/>
    <row r="5502" s="1" customFormat="1"/>
    <row r="5503" s="1" customFormat="1"/>
    <row r="5504" s="1" customFormat="1"/>
    <row r="5505" s="1" customFormat="1"/>
    <row r="5506" s="1" customFormat="1"/>
    <row r="5507" s="1" customFormat="1"/>
    <row r="5508" s="1" customFormat="1"/>
    <row r="5509" s="1" customFormat="1"/>
    <row r="5510" s="1" customFormat="1"/>
    <row r="5511" s="1" customFormat="1"/>
    <row r="5512" s="1" customFormat="1"/>
    <row r="5513" s="1" customFormat="1"/>
    <row r="5514" s="1" customFormat="1"/>
    <row r="5515" s="1" customFormat="1"/>
    <row r="5516" s="1" customFormat="1"/>
    <row r="5517" s="1" customFormat="1"/>
    <row r="5518" s="1" customFormat="1"/>
    <row r="5519" s="1" customFormat="1"/>
    <row r="5520" s="1" customFormat="1"/>
    <row r="5521" s="1" customFormat="1"/>
    <row r="5522" s="1" customFormat="1"/>
    <row r="5523" s="1" customFormat="1"/>
    <row r="5524" s="1" customFormat="1"/>
    <row r="5525" s="1" customFormat="1"/>
    <row r="5526" s="1" customFormat="1"/>
    <row r="5527" s="1" customFormat="1"/>
    <row r="5528" s="1" customFormat="1"/>
    <row r="5529" s="1" customFormat="1"/>
    <row r="5530" s="1" customFormat="1"/>
    <row r="5531" s="1" customFormat="1"/>
    <row r="5532" s="1" customFormat="1"/>
    <row r="5533" s="1" customFormat="1"/>
    <row r="5534" s="1" customFormat="1"/>
    <row r="5535" s="1" customFormat="1"/>
    <row r="5536" s="1" customFormat="1"/>
    <row r="5537" s="1" customFormat="1"/>
    <row r="5538" s="1" customFormat="1"/>
    <row r="5539" s="1" customFormat="1"/>
    <row r="5540" s="1" customFormat="1"/>
    <row r="5541" s="1" customFormat="1"/>
    <row r="5542" s="1" customFormat="1"/>
    <row r="5543" s="1" customFormat="1"/>
    <row r="5544" s="1" customFormat="1"/>
    <row r="5545" s="1" customFormat="1"/>
    <row r="5546" s="1" customFormat="1"/>
    <row r="5547" s="1" customFormat="1"/>
    <row r="5548" s="1" customFormat="1"/>
    <row r="5549" s="1" customFormat="1"/>
    <row r="5550" s="1" customFormat="1"/>
    <row r="5551" s="1" customFormat="1"/>
    <row r="5552" s="1" customFormat="1"/>
    <row r="5553" s="1" customFormat="1"/>
    <row r="5554" s="1" customFormat="1"/>
    <row r="5555" s="1" customFormat="1"/>
    <row r="5556" s="1" customFormat="1"/>
    <row r="5557" s="1" customFormat="1"/>
    <row r="5558" s="1" customFormat="1"/>
    <row r="5559" s="1" customFormat="1"/>
    <row r="5560" s="1" customFormat="1"/>
    <row r="5561" s="1" customFormat="1"/>
    <row r="5562" s="1" customFormat="1"/>
    <row r="5563" s="1" customFormat="1"/>
    <row r="5564" s="1" customFormat="1"/>
    <row r="5565" s="1" customFormat="1"/>
    <row r="5566" s="1" customFormat="1"/>
    <row r="5567" s="1" customFormat="1"/>
    <row r="5568" s="1" customFormat="1"/>
    <row r="5569" s="1" customFormat="1"/>
    <row r="5570" s="1" customFormat="1"/>
    <row r="5571" s="1" customFormat="1"/>
    <row r="5572" s="1" customFormat="1"/>
    <row r="5573" s="1" customFormat="1"/>
    <row r="5574" s="1" customFormat="1"/>
    <row r="5575" s="1" customFormat="1"/>
    <row r="5576" s="1" customFormat="1"/>
    <row r="5577" s="1" customFormat="1"/>
    <row r="5578" s="1" customFormat="1"/>
    <row r="5579" s="1" customFormat="1"/>
    <row r="5580" s="1" customFormat="1"/>
    <row r="5581" s="1" customFormat="1"/>
    <row r="5582" s="1" customFormat="1"/>
    <row r="5583" s="1" customFormat="1"/>
    <row r="5584" s="1" customFormat="1"/>
    <row r="5585" s="1" customFormat="1"/>
    <row r="5586" s="1" customFormat="1"/>
    <row r="5587" s="1" customFormat="1"/>
    <row r="5588" s="1" customFormat="1"/>
    <row r="5589" s="1" customFormat="1"/>
    <row r="5590" s="1" customFormat="1"/>
    <row r="5591" s="1" customFormat="1"/>
    <row r="5592" s="1" customFormat="1"/>
    <row r="5593" s="1" customFormat="1"/>
    <row r="5594" s="1" customFormat="1"/>
    <row r="5595" s="1" customFormat="1"/>
    <row r="5596" s="1" customFormat="1"/>
    <row r="5597" s="1" customFormat="1"/>
    <row r="5598" s="1" customFormat="1"/>
    <row r="5599" s="1" customFormat="1"/>
    <row r="5600" s="1" customFormat="1"/>
    <row r="5601" s="1" customFormat="1"/>
    <row r="5602" s="1" customFormat="1"/>
    <row r="5603" s="1" customFormat="1"/>
    <row r="5604" s="1" customFormat="1"/>
    <row r="5605" s="1" customFormat="1"/>
    <row r="5606" s="1" customFormat="1"/>
    <row r="5607" s="1" customFormat="1"/>
    <row r="5608" s="1" customFormat="1"/>
    <row r="5609" s="1" customFormat="1"/>
    <row r="5610" s="1" customFormat="1"/>
    <row r="5611" s="1" customFormat="1"/>
    <row r="5612" s="1" customFormat="1"/>
    <row r="5613" s="1" customFormat="1"/>
    <row r="5614" s="1" customFormat="1"/>
    <row r="5615" s="1" customFormat="1"/>
    <row r="5616" s="1" customFormat="1"/>
    <row r="5617" s="1" customFormat="1"/>
    <row r="5618" s="1" customFormat="1"/>
    <row r="5619" s="1" customFormat="1"/>
    <row r="5620" s="1" customFormat="1"/>
    <row r="5621" s="1" customFormat="1"/>
    <row r="5622" s="1" customFormat="1"/>
    <row r="5623" s="1" customFormat="1"/>
    <row r="5624" s="1" customFormat="1"/>
    <row r="5625" s="1" customFormat="1"/>
    <row r="5626" s="1" customFormat="1"/>
    <row r="5627" s="1" customFormat="1"/>
    <row r="5628" s="1" customFormat="1"/>
    <row r="5629" s="1" customFormat="1"/>
    <row r="5630" s="1" customFormat="1"/>
    <row r="5631" s="1" customFormat="1"/>
    <row r="5632" s="1" customFormat="1"/>
    <row r="5633" s="1" customFormat="1"/>
    <row r="5634" s="1" customFormat="1"/>
    <row r="5635" s="1" customFormat="1"/>
    <row r="5636" s="1" customFormat="1"/>
    <row r="5637" s="1" customFormat="1"/>
    <row r="5638" s="1" customFormat="1"/>
    <row r="5639" s="1" customFormat="1"/>
    <row r="5640" s="1" customFormat="1"/>
    <row r="5641" s="1" customFormat="1"/>
    <row r="5642" s="1" customFormat="1"/>
    <row r="5643" s="1" customFormat="1"/>
    <row r="5644" s="1" customFormat="1"/>
    <row r="5645" s="1" customFormat="1"/>
    <row r="5646" s="1" customFormat="1"/>
    <row r="5647" s="1" customFormat="1"/>
    <row r="5648" s="1" customFormat="1"/>
    <row r="5649" s="1" customFormat="1"/>
    <row r="5650" s="1" customFormat="1"/>
    <row r="5651" s="1" customFormat="1"/>
    <row r="5652" s="1" customFormat="1"/>
    <row r="5653" s="1" customFormat="1"/>
    <row r="5654" s="1" customFormat="1"/>
    <row r="5655" s="1" customFormat="1"/>
    <row r="5656" s="1" customFormat="1"/>
    <row r="5657" s="1" customFormat="1"/>
    <row r="5658" s="1" customFormat="1"/>
    <row r="5659" s="1" customFormat="1"/>
    <row r="5660" s="1" customFormat="1"/>
    <row r="5661" s="1" customFormat="1"/>
    <row r="5662" s="1" customFormat="1"/>
    <row r="5663" s="1" customFormat="1"/>
    <row r="5664" s="1" customFormat="1"/>
    <row r="5665" s="1" customFormat="1"/>
    <row r="5666" s="1" customFormat="1"/>
    <row r="5667" s="1" customFormat="1"/>
    <row r="5668" s="1" customFormat="1"/>
    <row r="5669" s="1" customFormat="1"/>
    <row r="5670" s="1" customFormat="1"/>
    <row r="5671" s="1" customFormat="1"/>
    <row r="5672" s="1" customFormat="1"/>
    <row r="5673" s="1" customFormat="1"/>
    <row r="5674" s="1" customFormat="1"/>
    <row r="5675" s="1" customFormat="1"/>
    <row r="5676" s="1" customFormat="1"/>
    <row r="5677" s="1" customFormat="1"/>
    <row r="5678" s="1" customFormat="1"/>
    <row r="5679" s="1" customFormat="1"/>
    <row r="5680" s="1" customFormat="1"/>
    <row r="5681" s="1" customFormat="1"/>
    <row r="5682" s="1" customFormat="1"/>
    <row r="5683" s="1" customFormat="1"/>
    <row r="5684" s="1" customFormat="1"/>
    <row r="5685" s="1" customFormat="1"/>
    <row r="5686" s="1" customFormat="1"/>
    <row r="5687" s="1" customFormat="1"/>
    <row r="5688" s="1" customFormat="1"/>
    <row r="5689" s="1" customFormat="1"/>
    <row r="5690" s="1" customFormat="1"/>
    <row r="5691" s="1" customFormat="1"/>
    <row r="5692" s="1" customFormat="1"/>
    <row r="5693" s="1" customFormat="1"/>
    <row r="5694" s="1" customFormat="1"/>
    <row r="5695" s="1" customFormat="1"/>
    <row r="5696" s="1" customFormat="1"/>
    <row r="5697" s="1" customFormat="1"/>
    <row r="5698" s="1" customFormat="1"/>
    <row r="5699" s="1" customFormat="1"/>
    <row r="5700" s="1" customFormat="1"/>
    <row r="5701" s="1" customFormat="1"/>
    <row r="5702" s="1" customFormat="1"/>
    <row r="5703" s="1" customFormat="1"/>
    <row r="5704" s="1" customFormat="1"/>
    <row r="5705" s="1" customFormat="1"/>
    <row r="5706" s="1" customFormat="1"/>
    <row r="5707" s="1" customFormat="1"/>
    <row r="5708" s="1" customFormat="1"/>
    <row r="5709" s="1" customFormat="1"/>
    <row r="5710" s="1" customFormat="1"/>
    <row r="5711" s="1" customFormat="1"/>
    <row r="5712" s="1" customFormat="1"/>
    <row r="5713" s="1" customFormat="1"/>
    <row r="5714" s="1" customFormat="1"/>
    <row r="5715" s="1" customFormat="1"/>
    <row r="5716" s="1" customFormat="1"/>
    <row r="5717" s="1" customFormat="1"/>
    <row r="5718" s="1" customFormat="1"/>
    <row r="5719" s="1" customFormat="1"/>
    <row r="5720" s="1" customFormat="1"/>
    <row r="5721" s="1" customFormat="1"/>
    <row r="5722" s="1" customFormat="1"/>
    <row r="5723" s="1" customFormat="1"/>
    <row r="5724" s="1" customFormat="1"/>
    <row r="5725" s="1" customFormat="1"/>
    <row r="5726" s="1" customFormat="1"/>
    <row r="5727" s="1" customFormat="1"/>
    <row r="5728" s="1" customFormat="1"/>
    <row r="5729" s="1" customFormat="1"/>
    <row r="5730" s="1" customFormat="1"/>
    <row r="5731" s="1" customFormat="1"/>
    <row r="5732" s="1" customFormat="1"/>
    <row r="5733" s="1" customFormat="1"/>
    <row r="5734" s="1" customFormat="1"/>
    <row r="5735" s="1" customFormat="1"/>
    <row r="5736" s="1" customFormat="1"/>
    <row r="5737" s="1" customFormat="1"/>
    <row r="5738" s="1" customFormat="1"/>
    <row r="5739" s="1" customFormat="1"/>
    <row r="5740" s="1" customFormat="1"/>
    <row r="5741" s="1" customFormat="1"/>
    <row r="5742" s="1" customFormat="1"/>
    <row r="5743" s="1" customFormat="1"/>
    <row r="5744" s="1" customFormat="1"/>
    <row r="5745" s="1" customFormat="1"/>
    <row r="5746" s="1" customFormat="1"/>
    <row r="5747" s="1" customFormat="1"/>
    <row r="5748" s="1" customFormat="1"/>
    <row r="5749" s="1" customFormat="1"/>
    <row r="5750" s="1" customFormat="1"/>
    <row r="5751" s="1" customFormat="1"/>
    <row r="5752" s="1" customFormat="1"/>
    <row r="5753" s="1" customFormat="1"/>
    <row r="5754" s="1" customFormat="1"/>
    <row r="5755" s="1" customFormat="1"/>
    <row r="5756" s="1" customFormat="1"/>
    <row r="5757" s="1" customFormat="1"/>
    <row r="5758" s="1" customFormat="1"/>
    <row r="5759" s="1" customFormat="1"/>
    <row r="5760" s="1" customFormat="1"/>
    <row r="5761" s="1" customFormat="1"/>
    <row r="5762" s="1" customFormat="1"/>
    <row r="5763" s="1" customFormat="1"/>
    <row r="5764" s="1" customFormat="1"/>
    <row r="5765" s="1" customFormat="1"/>
    <row r="5766" s="1" customFormat="1"/>
    <row r="5767" s="1" customFormat="1"/>
    <row r="5768" s="1" customFormat="1"/>
    <row r="5769" s="1" customFormat="1"/>
    <row r="5770" s="1" customFormat="1"/>
    <row r="5771" s="1" customFormat="1"/>
    <row r="5772" s="1" customFormat="1"/>
    <row r="5773" s="1" customFormat="1"/>
    <row r="5774" s="1" customFormat="1"/>
    <row r="5775" s="1" customFormat="1"/>
    <row r="5776" s="1" customFormat="1"/>
    <row r="5777" s="1" customFormat="1"/>
    <row r="5778" s="1" customFormat="1"/>
    <row r="5779" s="1" customFormat="1"/>
    <row r="5780" s="1" customFormat="1"/>
    <row r="5781" s="1" customFormat="1"/>
    <row r="5782" s="1" customFormat="1"/>
    <row r="5783" s="1" customFormat="1"/>
    <row r="5784" s="1" customFormat="1"/>
    <row r="5785" s="1" customFormat="1"/>
    <row r="5786" s="1" customFormat="1"/>
    <row r="5787" s="1" customFormat="1"/>
    <row r="5788" s="1" customFormat="1"/>
    <row r="5789" s="1" customFormat="1"/>
    <row r="5790" s="1" customFormat="1"/>
    <row r="5791" s="1" customFormat="1"/>
    <row r="5792" s="1" customFormat="1"/>
    <row r="5793" s="1" customFormat="1"/>
    <row r="5794" s="1" customFormat="1"/>
    <row r="5795" s="1" customFormat="1"/>
    <row r="5796" s="1" customFormat="1"/>
    <row r="5797" s="1" customFormat="1"/>
    <row r="5798" s="1" customFormat="1"/>
    <row r="5799" s="1" customFormat="1"/>
    <row r="5800" s="1" customFormat="1"/>
    <row r="5801" s="1" customFormat="1"/>
    <row r="5802" s="1" customFormat="1"/>
    <row r="5803" s="1" customFormat="1"/>
    <row r="5804" s="1" customFormat="1"/>
    <row r="5805" s="1" customFormat="1"/>
    <row r="5806" s="1" customFormat="1"/>
    <row r="5807" s="1" customFormat="1"/>
    <row r="5808" s="1" customFormat="1"/>
    <row r="5809" s="1" customFormat="1"/>
    <row r="5810" s="1" customFormat="1"/>
    <row r="5811" s="1" customFormat="1"/>
    <row r="5812" s="1" customFormat="1"/>
    <row r="5813" s="1" customFormat="1"/>
    <row r="5814" s="1" customFormat="1"/>
    <row r="5815" s="1" customFormat="1"/>
    <row r="5816" s="1" customFormat="1"/>
    <row r="5817" s="1" customFormat="1"/>
    <row r="5818" s="1" customFormat="1"/>
    <row r="5819" s="1" customFormat="1"/>
    <row r="5820" s="1" customFormat="1"/>
    <row r="5821" s="1" customFormat="1"/>
    <row r="5822" s="1" customFormat="1"/>
    <row r="5823" s="1" customFormat="1"/>
    <row r="5824" s="1" customFormat="1"/>
    <row r="5825" s="1" customFormat="1"/>
    <row r="5826" s="1" customFormat="1"/>
    <row r="5827" s="1" customFormat="1"/>
    <row r="5828" s="1" customFormat="1"/>
    <row r="5829" s="1" customFormat="1"/>
    <row r="5830" s="1" customFormat="1"/>
    <row r="5831" s="1" customFormat="1"/>
    <row r="5832" s="1" customFormat="1"/>
    <row r="5833" s="1" customFormat="1"/>
    <row r="5834" s="1" customFormat="1"/>
    <row r="5835" s="1" customFormat="1"/>
    <row r="5836" s="1" customFormat="1"/>
    <row r="5837" s="1" customFormat="1"/>
    <row r="5838" s="1" customFormat="1"/>
    <row r="5839" s="1" customFormat="1"/>
    <row r="5840" s="1" customFormat="1"/>
    <row r="5841" s="1" customFormat="1"/>
    <row r="5842" s="1" customFormat="1"/>
    <row r="5843" s="1" customFormat="1"/>
    <row r="5844" s="1" customFormat="1"/>
    <row r="5845" s="1" customFormat="1"/>
    <row r="5846" s="1" customFormat="1"/>
    <row r="5847" s="1" customFormat="1"/>
    <row r="5848" s="1" customFormat="1"/>
    <row r="5849" s="1" customFormat="1"/>
    <row r="5850" s="1" customFormat="1"/>
    <row r="5851" s="1" customFormat="1"/>
    <row r="5852" s="1" customFormat="1"/>
    <row r="5853" s="1" customFormat="1"/>
    <row r="5854" s="1" customFormat="1"/>
    <row r="5855" s="1" customFormat="1"/>
    <row r="5856" s="1" customFormat="1"/>
    <row r="5857" s="1" customFormat="1"/>
    <row r="5858" s="1" customFormat="1"/>
    <row r="5859" s="1" customFormat="1"/>
    <row r="5860" s="1" customFormat="1"/>
    <row r="5861" s="1" customFormat="1"/>
    <row r="5862" s="1" customFormat="1"/>
    <row r="5863" s="1" customFormat="1"/>
    <row r="5864" s="1" customFormat="1"/>
    <row r="5865" s="1" customFormat="1"/>
    <row r="5866" s="1" customFormat="1"/>
    <row r="5867" s="1" customFormat="1"/>
    <row r="5868" s="1" customFormat="1"/>
    <row r="5869" s="1" customFormat="1"/>
    <row r="5870" s="1" customFormat="1"/>
    <row r="5871" s="1" customFormat="1"/>
    <row r="5872" s="1" customFormat="1"/>
    <row r="5873" s="1" customFormat="1"/>
    <row r="5874" s="1" customFormat="1"/>
    <row r="5875" s="1" customFormat="1"/>
    <row r="5876" s="1" customFormat="1"/>
    <row r="5877" s="1" customFormat="1"/>
    <row r="5878" s="1" customFormat="1"/>
    <row r="5879" s="1" customFormat="1"/>
    <row r="5880" s="1" customFormat="1"/>
    <row r="5881" s="1" customFormat="1"/>
    <row r="5882" s="1" customFormat="1"/>
    <row r="5883" s="1" customFormat="1"/>
    <row r="5884" s="1" customFormat="1"/>
    <row r="5885" s="1" customFormat="1"/>
    <row r="5886" s="1" customFormat="1"/>
    <row r="5887" s="1" customFormat="1"/>
    <row r="5888" s="1" customFormat="1"/>
    <row r="5889" s="1" customFormat="1"/>
    <row r="5890" s="1" customFormat="1"/>
    <row r="5891" s="1" customFormat="1"/>
    <row r="5892" s="1" customFormat="1"/>
    <row r="5893" s="1" customFormat="1"/>
    <row r="5894" s="1" customFormat="1"/>
    <row r="5895" s="1" customFormat="1"/>
    <row r="5896" s="1" customFormat="1"/>
    <row r="5897" s="1" customFormat="1"/>
    <row r="5898" s="1" customFormat="1"/>
    <row r="5899" s="1" customFormat="1"/>
    <row r="5900" s="1" customFormat="1"/>
    <row r="5901" s="1" customFormat="1"/>
    <row r="5902" s="1" customFormat="1"/>
    <row r="5903" s="1" customFormat="1"/>
    <row r="5904" s="1" customFormat="1"/>
    <row r="5905" s="1" customFormat="1"/>
    <row r="5906" s="1" customFormat="1"/>
    <row r="5907" s="1" customFormat="1"/>
    <row r="5908" s="1" customFormat="1"/>
    <row r="5909" s="1" customFormat="1"/>
    <row r="5910" s="1" customFormat="1"/>
    <row r="5911" s="1" customFormat="1"/>
    <row r="5912" s="1" customFormat="1"/>
    <row r="5913" s="1" customFormat="1"/>
    <row r="5914" s="1" customFormat="1"/>
    <row r="5915" s="1" customFormat="1"/>
    <row r="5916" s="1" customFormat="1"/>
    <row r="5917" s="1" customFormat="1"/>
    <row r="5918" s="1" customFormat="1"/>
    <row r="5919" s="1" customFormat="1"/>
    <row r="5920" s="1" customFormat="1"/>
    <row r="5921" s="1" customFormat="1"/>
    <row r="5922" s="1" customFormat="1"/>
    <row r="5923" s="1" customFormat="1"/>
    <row r="5924" s="1" customFormat="1"/>
    <row r="5925" s="1" customFormat="1"/>
    <row r="5926" s="1" customFormat="1"/>
    <row r="5927" s="1" customFormat="1"/>
    <row r="5928" s="1" customFormat="1"/>
    <row r="5929" s="1" customFormat="1"/>
    <row r="5930" s="1" customFormat="1"/>
    <row r="5931" s="1" customFormat="1"/>
    <row r="5932" s="1" customFormat="1"/>
    <row r="5933" s="1" customFormat="1"/>
    <row r="5934" s="1" customFormat="1"/>
    <row r="5935" s="1" customFormat="1"/>
    <row r="5936" s="1" customFormat="1"/>
    <row r="5937" s="1" customFormat="1"/>
    <row r="5938" s="1" customFormat="1"/>
    <row r="5939" s="1" customFormat="1"/>
    <row r="5940" s="1" customFormat="1"/>
    <row r="5941" s="1" customFormat="1"/>
    <row r="5942" s="1" customFormat="1"/>
    <row r="5943" s="1" customFormat="1"/>
    <row r="5944" s="1" customFormat="1"/>
    <row r="5945" s="1" customFormat="1"/>
    <row r="5946" s="1" customFormat="1"/>
    <row r="5947" s="1" customFormat="1"/>
    <row r="5948" s="1" customFormat="1"/>
    <row r="5949" s="1" customFormat="1"/>
    <row r="5950" s="1" customFormat="1"/>
    <row r="5951" s="1" customFormat="1"/>
    <row r="5952" s="1" customFormat="1"/>
    <row r="5953" s="1" customFormat="1"/>
    <row r="5954" s="1" customFormat="1"/>
    <row r="5955" s="1" customFormat="1"/>
    <row r="5956" s="1" customFormat="1"/>
    <row r="5957" s="1" customFormat="1"/>
    <row r="5958" s="1" customFormat="1"/>
    <row r="5959" s="1" customFormat="1"/>
    <row r="5960" s="1" customFormat="1"/>
    <row r="5961" s="1" customFormat="1"/>
    <row r="5962" s="1" customFormat="1"/>
    <row r="5963" s="1" customFormat="1"/>
    <row r="5964" s="1" customFormat="1"/>
    <row r="5965" s="1" customFormat="1"/>
    <row r="5966" s="1" customFormat="1"/>
    <row r="5967" s="1" customFormat="1"/>
    <row r="5968" s="1" customFormat="1"/>
    <row r="5969" s="1" customFormat="1"/>
    <row r="5970" s="1" customFormat="1"/>
    <row r="5971" s="1" customFormat="1"/>
    <row r="5972" s="1" customFormat="1"/>
    <row r="5973" s="1" customFormat="1"/>
    <row r="5974" s="1" customFormat="1"/>
    <row r="5975" s="1" customFormat="1"/>
    <row r="5976" s="1" customFormat="1"/>
    <row r="5977" s="1" customFormat="1"/>
    <row r="5978" s="1" customFormat="1"/>
    <row r="5979" s="1" customFormat="1"/>
    <row r="5980" s="1" customFormat="1"/>
    <row r="5981" s="1" customFormat="1"/>
    <row r="5982" s="1" customFormat="1"/>
    <row r="5983" s="1" customFormat="1"/>
    <row r="5984" s="1" customFormat="1"/>
    <row r="5985" s="1" customFormat="1"/>
    <row r="5986" s="1" customFormat="1"/>
    <row r="5987" s="1" customFormat="1"/>
    <row r="5988" s="1" customFormat="1"/>
    <row r="5989" s="1" customFormat="1"/>
    <row r="5990" s="1" customFormat="1"/>
    <row r="5991" s="1" customFormat="1"/>
    <row r="5992" s="1" customFormat="1"/>
    <row r="5993" s="1" customFormat="1"/>
    <row r="5994" s="1" customFormat="1"/>
    <row r="5995" s="1" customFormat="1"/>
    <row r="5996" s="1" customFormat="1"/>
    <row r="5997" s="1" customFormat="1"/>
    <row r="5998" s="1" customFormat="1"/>
    <row r="5999" s="1" customFormat="1"/>
    <row r="6000" s="1" customFormat="1"/>
    <row r="6001" s="1" customFormat="1"/>
    <row r="6002" s="1" customFormat="1"/>
    <row r="6003" s="1" customFormat="1"/>
    <row r="6004" s="1" customFormat="1"/>
    <row r="6005" s="1" customFormat="1"/>
    <row r="6006" s="1" customFormat="1"/>
    <row r="6007" s="1" customFormat="1"/>
    <row r="6008" s="1" customFormat="1"/>
    <row r="6009" s="1" customFormat="1"/>
    <row r="6010" s="1" customFormat="1"/>
    <row r="6011" s="1" customFormat="1"/>
    <row r="6012" s="1" customFormat="1"/>
    <row r="6013" s="1" customFormat="1"/>
    <row r="6014" s="1" customFormat="1"/>
    <row r="6015" s="1" customFormat="1"/>
    <row r="6016" s="1" customFormat="1"/>
    <row r="6017" s="1" customFormat="1"/>
    <row r="6018" s="1" customFormat="1"/>
    <row r="6019" s="1" customFormat="1"/>
    <row r="6020" s="1" customFormat="1"/>
    <row r="6021" s="1" customFormat="1"/>
    <row r="6022" s="1" customFormat="1"/>
    <row r="6023" s="1" customFormat="1"/>
    <row r="6024" s="1" customFormat="1"/>
    <row r="6025" s="1" customFormat="1"/>
    <row r="6026" s="1" customFormat="1"/>
    <row r="6027" s="1" customFormat="1"/>
    <row r="6028" s="1" customFormat="1"/>
    <row r="6029" s="1" customFormat="1"/>
    <row r="6030" s="1" customFormat="1"/>
    <row r="6031" s="1" customFormat="1"/>
    <row r="6032" s="1" customFormat="1"/>
    <row r="6033" s="1" customFormat="1"/>
    <row r="6034" s="1" customFormat="1"/>
    <row r="6035" s="1" customFormat="1"/>
    <row r="6036" s="1" customFormat="1"/>
    <row r="6037" s="1" customFormat="1"/>
    <row r="6038" s="1" customFormat="1"/>
    <row r="6039" s="1" customFormat="1"/>
    <row r="6040" s="1" customFormat="1"/>
    <row r="6041" s="1" customFormat="1"/>
    <row r="6042" s="1" customFormat="1"/>
    <row r="6043" s="1" customFormat="1"/>
    <row r="6044" s="1" customFormat="1"/>
    <row r="6045" s="1" customFormat="1"/>
    <row r="6046" s="1" customFormat="1"/>
    <row r="6047" s="1" customFormat="1"/>
    <row r="6048" s="1" customFormat="1"/>
    <row r="6049" s="1" customFormat="1"/>
    <row r="6050" s="1" customFormat="1"/>
    <row r="6051" s="1" customFormat="1"/>
    <row r="6052" s="1" customFormat="1"/>
    <row r="6053" s="1" customFormat="1"/>
    <row r="6054" s="1" customFormat="1"/>
    <row r="6055" s="1" customFormat="1"/>
    <row r="6056" s="1" customFormat="1"/>
    <row r="6057" s="1" customFormat="1"/>
    <row r="6058" s="1" customFormat="1"/>
    <row r="6059" s="1" customFormat="1"/>
    <row r="6060" s="1" customFormat="1"/>
    <row r="6061" s="1" customFormat="1"/>
    <row r="6062" s="1" customFormat="1"/>
    <row r="6063" s="1" customFormat="1"/>
    <row r="6064" s="1" customFormat="1"/>
    <row r="6065" s="1" customFormat="1"/>
    <row r="6066" s="1" customFormat="1"/>
    <row r="6067" s="1" customFormat="1"/>
    <row r="6068" s="1" customFormat="1"/>
    <row r="6069" s="1" customFormat="1"/>
    <row r="6070" s="1" customFormat="1"/>
    <row r="6071" s="1" customFormat="1"/>
    <row r="6072" s="1" customFormat="1"/>
    <row r="6073" s="1" customFormat="1"/>
    <row r="6074" s="1" customFormat="1"/>
    <row r="6075" s="1" customFormat="1"/>
    <row r="6076" s="1" customFormat="1"/>
    <row r="6077" s="1" customFormat="1"/>
    <row r="6078" s="1" customFormat="1"/>
    <row r="6079" s="1" customFormat="1"/>
    <row r="6080" s="1" customFormat="1"/>
    <row r="6081" s="1" customFormat="1"/>
    <row r="6082" s="1" customFormat="1"/>
    <row r="6083" s="1" customFormat="1"/>
    <row r="6084" s="1" customFormat="1"/>
    <row r="6085" s="1" customFormat="1"/>
    <row r="6086" s="1" customFormat="1"/>
    <row r="6087" s="1" customFormat="1"/>
    <row r="6088" s="1" customFormat="1"/>
    <row r="6089" s="1" customFormat="1"/>
    <row r="6090" s="1" customFormat="1"/>
    <row r="6091" s="1" customFormat="1"/>
    <row r="6092" s="1" customFormat="1"/>
    <row r="6093" s="1" customFormat="1"/>
    <row r="6094" s="1" customFormat="1"/>
    <row r="6095" s="1" customFormat="1"/>
    <row r="6096" s="1" customFormat="1"/>
    <row r="6097" s="1" customFormat="1"/>
    <row r="6098" s="1" customFormat="1"/>
    <row r="6099" s="1" customFormat="1"/>
    <row r="6100" s="1" customFormat="1"/>
    <row r="6101" s="1" customFormat="1"/>
    <row r="6102" s="1" customFormat="1"/>
    <row r="6103" s="1" customFormat="1"/>
    <row r="6104" s="1" customFormat="1"/>
    <row r="6105" s="1" customFormat="1"/>
    <row r="6106" s="1" customFormat="1"/>
    <row r="6107" s="1" customFormat="1"/>
    <row r="6108" s="1" customFormat="1"/>
    <row r="6109" s="1" customFormat="1"/>
    <row r="6110" s="1" customFormat="1"/>
    <row r="6111" s="1" customFormat="1"/>
    <row r="6112" s="1" customFormat="1"/>
    <row r="6113" s="1" customFormat="1"/>
    <row r="6114" s="1" customFormat="1"/>
    <row r="6115" s="1" customFormat="1"/>
    <row r="6116" s="1" customFormat="1"/>
    <row r="6117" s="1" customFormat="1"/>
    <row r="6118" s="1" customFormat="1"/>
    <row r="6119" s="1" customFormat="1"/>
    <row r="6120" s="1" customFormat="1"/>
    <row r="6121" s="1" customFormat="1"/>
    <row r="6122" s="1" customFormat="1"/>
    <row r="6123" s="1" customFormat="1"/>
    <row r="6124" s="1" customFormat="1"/>
    <row r="6125" s="1" customFormat="1"/>
    <row r="6126" s="1" customFormat="1"/>
    <row r="6127" s="1" customFormat="1"/>
    <row r="6128" s="1" customFormat="1"/>
    <row r="6129" s="1" customFormat="1"/>
    <row r="6130" s="1" customFormat="1"/>
    <row r="6131" s="1" customFormat="1"/>
    <row r="6132" s="1" customFormat="1"/>
    <row r="6133" s="1" customFormat="1"/>
    <row r="6134" s="1" customFormat="1"/>
    <row r="6135" s="1" customFormat="1"/>
    <row r="6136" s="1" customFormat="1"/>
    <row r="6137" s="1" customFormat="1"/>
    <row r="6138" s="1" customFormat="1"/>
    <row r="6139" s="1" customFormat="1"/>
    <row r="6140" s="1" customFormat="1"/>
    <row r="6141" s="1" customFormat="1"/>
    <row r="6142" s="1" customFormat="1"/>
    <row r="6143" s="1" customFormat="1"/>
    <row r="6144" s="1" customFormat="1"/>
    <row r="6145" s="1" customFormat="1"/>
    <row r="6146" s="1" customFormat="1"/>
    <row r="6147" s="1" customFormat="1"/>
    <row r="6148" s="1" customFormat="1"/>
    <row r="6149" s="1" customFormat="1"/>
    <row r="6150" s="1" customFormat="1"/>
    <row r="6151" s="1" customFormat="1"/>
    <row r="6152" s="1" customFormat="1"/>
    <row r="6153" s="1" customFormat="1"/>
    <row r="6154" s="1" customFormat="1"/>
    <row r="6155" s="1" customFormat="1"/>
    <row r="6156" s="1" customFormat="1"/>
    <row r="6157" s="1" customFormat="1"/>
    <row r="6158" s="1" customFormat="1"/>
    <row r="6159" s="1" customFormat="1"/>
    <row r="6160" s="1" customFormat="1"/>
    <row r="6161" s="1" customFormat="1"/>
    <row r="6162" s="1" customFormat="1"/>
    <row r="6163" s="1" customFormat="1"/>
    <row r="6164" s="1" customFormat="1"/>
    <row r="6165" s="1" customFormat="1"/>
    <row r="6166" s="1" customFormat="1"/>
    <row r="6167" s="1" customFormat="1"/>
    <row r="6168" s="1" customFormat="1"/>
    <row r="6169" s="1" customFormat="1"/>
    <row r="6170" s="1" customFormat="1"/>
    <row r="6171" s="1" customFormat="1"/>
    <row r="6172" s="1" customFormat="1"/>
    <row r="6173" s="1" customFormat="1"/>
    <row r="6174" s="1" customFormat="1"/>
    <row r="6175" s="1" customFormat="1"/>
    <row r="6176" s="1" customFormat="1"/>
    <row r="6177" s="1" customFormat="1"/>
    <row r="6178" s="1" customFormat="1"/>
    <row r="6179" s="1" customFormat="1"/>
    <row r="6180" s="1" customFormat="1"/>
    <row r="6181" s="1" customFormat="1"/>
    <row r="6182" s="1" customFormat="1"/>
    <row r="6183" s="1" customFormat="1"/>
    <row r="6184" s="1" customFormat="1"/>
    <row r="6185" s="1" customFormat="1"/>
    <row r="6186" s="1" customFormat="1"/>
    <row r="6187" s="1" customFormat="1"/>
    <row r="6188" s="1" customFormat="1"/>
    <row r="6189" s="1" customFormat="1"/>
    <row r="6190" s="1" customFormat="1"/>
    <row r="6191" s="1" customFormat="1"/>
    <row r="6192" s="1" customFormat="1"/>
    <row r="6193" s="1" customFormat="1"/>
    <row r="6194" s="1" customFormat="1"/>
    <row r="6195" s="1" customFormat="1"/>
    <row r="6196" s="1" customFormat="1"/>
    <row r="6197" s="1" customFormat="1"/>
    <row r="6198" s="1" customFormat="1"/>
    <row r="6199" s="1" customFormat="1"/>
    <row r="6200" s="1" customFormat="1"/>
    <row r="6201" s="1" customFormat="1"/>
    <row r="6202" s="1" customFormat="1"/>
    <row r="6203" s="1" customFormat="1"/>
    <row r="6204" s="1" customFormat="1"/>
    <row r="6205" s="1" customFormat="1"/>
    <row r="6206" s="1" customFormat="1"/>
    <row r="6207" s="1" customFormat="1"/>
    <row r="6208" s="1" customFormat="1"/>
    <row r="6209" s="1" customFormat="1"/>
    <row r="6210" s="1" customFormat="1"/>
    <row r="6211" s="1" customFormat="1"/>
    <row r="6212" s="1" customFormat="1"/>
    <row r="6213" s="1" customFormat="1"/>
    <row r="6214" s="1" customFormat="1"/>
    <row r="6215" s="1" customFormat="1"/>
    <row r="6216" s="1" customFormat="1"/>
    <row r="6217" s="1" customFormat="1"/>
    <row r="6218" s="1" customFormat="1"/>
    <row r="6219" s="1" customFormat="1"/>
    <row r="6220" s="1" customFormat="1"/>
    <row r="6221" s="1" customFormat="1"/>
    <row r="6222" s="1" customFormat="1"/>
    <row r="6223" s="1" customFormat="1"/>
    <row r="6224" s="1" customFormat="1"/>
    <row r="6225" s="1" customFormat="1"/>
    <row r="6226" s="1" customFormat="1"/>
    <row r="6227" s="1" customFormat="1"/>
    <row r="6228" s="1" customFormat="1"/>
    <row r="6229" s="1" customFormat="1"/>
    <row r="6230" s="1" customFormat="1"/>
    <row r="6231" s="1" customFormat="1"/>
    <row r="6232" s="1" customFormat="1"/>
    <row r="6233" s="1" customFormat="1"/>
    <row r="6234" s="1" customFormat="1"/>
    <row r="6235" s="1" customFormat="1"/>
    <row r="6236" s="1" customFormat="1"/>
    <row r="6237" s="1" customFormat="1"/>
    <row r="6238" s="1" customFormat="1"/>
    <row r="6239" s="1" customFormat="1"/>
    <row r="6240" s="1" customFormat="1"/>
    <row r="6241" s="1" customFormat="1"/>
    <row r="6242" s="1" customFormat="1"/>
    <row r="6243" s="1" customFormat="1"/>
    <row r="6244" s="1" customFormat="1"/>
    <row r="6245" s="1" customFormat="1"/>
    <row r="6246" s="1" customFormat="1"/>
    <row r="6247" s="1" customFormat="1"/>
    <row r="6248" s="1" customFormat="1"/>
    <row r="6249" s="1" customFormat="1"/>
    <row r="6250" s="1" customFormat="1"/>
    <row r="6251" s="1" customFormat="1"/>
    <row r="6252" s="1" customFormat="1"/>
    <row r="6253" s="1" customFormat="1"/>
    <row r="6254" s="1" customFormat="1"/>
    <row r="6255" s="1" customFormat="1"/>
    <row r="6256" s="1" customFormat="1"/>
    <row r="6257" s="1" customFormat="1"/>
    <row r="6258" s="1" customFormat="1"/>
    <row r="6259" s="1" customFormat="1"/>
    <row r="6260" s="1" customFormat="1"/>
    <row r="6261" s="1" customFormat="1"/>
    <row r="6262" s="1" customFormat="1"/>
    <row r="6263" s="1" customFormat="1"/>
    <row r="6264" s="1" customFormat="1"/>
    <row r="6265" s="1" customFormat="1"/>
    <row r="6266" s="1" customFormat="1"/>
    <row r="6267" s="1" customFormat="1"/>
    <row r="6268" s="1" customFormat="1"/>
    <row r="6269" s="1" customFormat="1"/>
    <row r="6270" s="1" customFormat="1"/>
    <row r="6271" s="1" customFormat="1"/>
    <row r="6272" s="1" customFormat="1"/>
    <row r="6273" s="1" customFormat="1"/>
    <row r="6274" s="1" customFormat="1"/>
    <row r="6275" s="1" customFormat="1"/>
    <row r="6276" s="1" customFormat="1"/>
    <row r="6277" s="1" customFormat="1"/>
    <row r="6278" s="1" customFormat="1"/>
    <row r="6279" s="1" customFormat="1"/>
    <row r="6280" s="1" customFormat="1"/>
    <row r="6281" s="1" customFormat="1"/>
    <row r="6282" s="1" customFormat="1"/>
    <row r="6283" s="1" customFormat="1"/>
    <row r="6284" s="1" customFormat="1"/>
    <row r="6285" s="1" customFormat="1"/>
    <row r="6286" s="1" customFormat="1"/>
    <row r="6287" s="1" customFormat="1"/>
    <row r="6288" s="1" customFormat="1"/>
    <row r="6289" s="1" customFormat="1"/>
    <row r="6290" s="1" customFormat="1"/>
    <row r="6291" s="1" customFormat="1"/>
    <row r="6292" s="1" customFormat="1"/>
    <row r="6293" s="1" customFormat="1"/>
    <row r="6294" s="1" customFormat="1"/>
    <row r="6295" s="1" customFormat="1"/>
    <row r="6296" s="1" customFormat="1"/>
    <row r="6297" s="1" customFormat="1"/>
    <row r="6298" s="1" customFormat="1"/>
    <row r="6299" s="1" customFormat="1"/>
    <row r="6300" s="1" customFormat="1"/>
    <row r="6301" s="1" customFormat="1"/>
    <row r="6302" s="1" customFormat="1"/>
    <row r="6303" s="1" customFormat="1"/>
    <row r="6304" s="1" customFormat="1"/>
    <row r="6305" s="1" customFormat="1"/>
    <row r="6306" s="1" customFormat="1"/>
    <row r="6307" s="1" customFormat="1"/>
    <row r="6308" s="1" customFormat="1"/>
    <row r="6309" s="1" customFormat="1"/>
    <row r="6310" s="1" customFormat="1"/>
    <row r="6311" s="1" customFormat="1"/>
    <row r="6312" s="1" customFormat="1"/>
    <row r="6313" s="1" customFormat="1"/>
    <row r="6314" s="1" customFormat="1"/>
    <row r="6315" s="1" customFormat="1"/>
    <row r="6316" s="1" customFormat="1"/>
    <row r="6317" s="1" customFormat="1"/>
    <row r="6318" s="1" customFormat="1"/>
    <row r="6319" s="1" customFormat="1"/>
    <row r="6320" s="1" customFormat="1"/>
    <row r="6321" s="1" customFormat="1"/>
    <row r="6322" s="1" customFormat="1"/>
    <row r="6323" s="1" customFormat="1"/>
    <row r="6324" s="1" customFormat="1"/>
    <row r="6325" s="1" customFormat="1"/>
    <row r="6326" s="1" customFormat="1"/>
    <row r="6327" s="1" customFormat="1"/>
    <row r="6328" s="1" customFormat="1"/>
    <row r="6329" s="1" customFormat="1"/>
    <row r="6330" s="1" customFormat="1"/>
    <row r="6331" s="1" customFormat="1"/>
    <row r="6332" s="1" customFormat="1"/>
    <row r="6333" s="1" customFormat="1"/>
    <row r="6334" s="1" customFormat="1"/>
    <row r="6335" s="1" customFormat="1"/>
    <row r="6336" s="1" customFormat="1"/>
    <row r="6337" s="1" customFormat="1"/>
    <row r="6338" s="1" customFormat="1"/>
    <row r="6339" s="1" customFormat="1"/>
    <row r="6340" s="1" customFormat="1"/>
    <row r="6341" s="1" customFormat="1"/>
    <row r="6342" s="1" customFormat="1"/>
    <row r="6343" s="1" customFormat="1"/>
    <row r="6344" s="1" customFormat="1"/>
    <row r="6345" s="1" customFormat="1"/>
    <row r="6346" s="1" customFormat="1"/>
    <row r="6347" s="1" customFormat="1"/>
    <row r="6348" s="1" customFormat="1"/>
    <row r="6349" s="1" customFormat="1"/>
    <row r="6350" s="1" customFormat="1"/>
    <row r="6351" s="1" customFormat="1"/>
    <row r="6352" s="1" customFormat="1"/>
    <row r="6353" s="1" customFormat="1"/>
    <row r="6354" s="1" customFormat="1"/>
    <row r="6355" s="1" customFormat="1"/>
    <row r="6356" s="1" customFormat="1"/>
    <row r="6357" s="1" customFormat="1"/>
    <row r="6358" s="1" customFormat="1"/>
    <row r="6359" s="1" customFormat="1"/>
    <row r="6360" s="1" customFormat="1"/>
    <row r="6361" s="1" customFormat="1"/>
    <row r="6362" s="1" customFormat="1"/>
    <row r="6363" s="1" customFormat="1"/>
    <row r="6364" s="1" customFormat="1"/>
    <row r="6365" s="1" customFormat="1"/>
    <row r="6366" s="1" customFormat="1"/>
    <row r="6367" s="1" customFormat="1"/>
    <row r="6368" s="1" customFormat="1"/>
    <row r="6369" s="1" customFormat="1"/>
    <row r="6370" s="1" customFormat="1"/>
    <row r="6371" s="1" customFormat="1"/>
    <row r="6372" s="1" customFormat="1"/>
    <row r="6373" s="1" customFormat="1"/>
    <row r="6374" s="1" customFormat="1"/>
    <row r="6375" s="1" customFormat="1"/>
    <row r="6376" s="1" customFormat="1"/>
    <row r="6377" s="1" customFormat="1"/>
    <row r="6378" s="1" customFormat="1"/>
    <row r="6379" s="1" customFormat="1"/>
    <row r="6380" s="1" customFormat="1"/>
    <row r="6381" s="1" customFormat="1"/>
    <row r="6382" s="1" customFormat="1"/>
    <row r="6383" s="1" customFormat="1"/>
    <row r="6384" s="1" customFormat="1"/>
    <row r="6385" s="1" customFormat="1"/>
    <row r="6386" s="1" customFormat="1"/>
    <row r="6387" s="1" customFormat="1"/>
    <row r="6388" s="1" customFormat="1"/>
    <row r="6389" s="1" customFormat="1"/>
    <row r="6390" s="1" customFormat="1"/>
    <row r="6391" s="1" customFormat="1"/>
    <row r="6392" s="1" customFormat="1"/>
    <row r="6393" s="1" customFormat="1"/>
    <row r="6394" s="1" customFormat="1"/>
    <row r="6395" s="1" customFormat="1"/>
    <row r="6396" s="1" customFormat="1"/>
    <row r="6397" s="1" customFormat="1"/>
    <row r="6398" s="1" customFormat="1"/>
    <row r="6399" s="1" customFormat="1"/>
    <row r="6400" s="1" customFormat="1"/>
    <row r="6401" s="1" customFormat="1"/>
    <row r="6402" s="1" customFormat="1"/>
    <row r="6403" s="1" customFormat="1"/>
    <row r="6404" s="1" customFormat="1"/>
    <row r="6405" s="1" customFormat="1"/>
    <row r="6406" s="1" customFormat="1"/>
    <row r="6407" s="1" customFormat="1"/>
    <row r="6408" s="1" customFormat="1"/>
    <row r="6409" s="1" customFormat="1"/>
    <row r="6410" s="1" customFormat="1"/>
    <row r="6411" s="1" customFormat="1"/>
    <row r="6412" s="1" customFormat="1"/>
    <row r="6413" s="1" customFormat="1"/>
    <row r="6414" s="1" customFormat="1"/>
    <row r="6415" s="1" customFormat="1"/>
    <row r="6416" s="1" customFormat="1"/>
    <row r="6417" s="1" customFormat="1"/>
    <row r="6418" s="1" customFormat="1"/>
    <row r="6419" s="1" customFormat="1"/>
    <row r="6420" s="1" customFormat="1"/>
    <row r="6421" s="1" customFormat="1"/>
    <row r="6422" s="1" customFormat="1"/>
    <row r="6423" s="1" customFormat="1"/>
    <row r="6424" s="1" customFormat="1"/>
    <row r="6425" s="1" customFormat="1"/>
    <row r="6426" s="1" customFormat="1"/>
    <row r="6427" s="1" customFormat="1"/>
    <row r="6428" s="1" customFormat="1"/>
    <row r="6429" s="1" customFormat="1"/>
    <row r="6430" s="1" customFormat="1"/>
    <row r="6431" s="1" customFormat="1"/>
    <row r="6432" s="1" customFormat="1"/>
    <row r="6433" s="1" customFormat="1"/>
    <row r="6434" s="1" customFormat="1"/>
    <row r="6435" s="1" customFormat="1"/>
    <row r="6436" s="1" customFormat="1"/>
    <row r="6437" s="1" customFormat="1"/>
    <row r="6438" s="1" customFormat="1"/>
    <row r="6439" s="1" customFormat="1"/>
    <row r="6440" s="1" customFormat="1"/>
    <row r="6441" s="1" customFormat="1"/>
    <row r="6442" s="1" customFormat="1"/>
    <row r="6443" s="1" customFormat="1"/>
    <row r="6444" s="1" customFormat="1"/>
    <row r="6445" s="1" customFormat="1"/>
    <row r="6446" s="1" customFormat="1"/>
    <row r="6447" s="1" customFormat="1"/>
    <row r="6448" s="1" customFormat="1"/>
    <row r="6449" s="1" customFormat="1"/>
    <row r="6450" s="1" customFormat="1"/>
    <row r="6451" s="1" customFormat="1"/>
    <row r="6452" s="1" customFormat="1"/>
    <row r="6453" s="1" customFormat="1"/>
    <row r="6454" s="1" customFormat="1"/>
    <row r="6455" s="1" customFormat="1"/>
    <row r="6456" s="1" customFormat="1"/>
    <row r="6457" s="1" customFormat="1"/>
    <row r="6458" s="1" customFormat="1"/>
    <row r="6459" s="1" customFormat="1"/>
    <row r="6460" s="1" customFormat="1"/>
    <row r="6461" s="1" customFormat="1"/>
    <row r="6462" s="1" customFormat="1"/>
    <row r="6463" s="1" customFormat="1"/>
    <row r="6464" s="1" customFormat="1"/>
    <row r="6465" s="1" customFormat="1"/>
    <row r="6466" s="1" customFormat="1"/>
    <row r="6467" s="1" customFormat="1"/>
    <row r="6468" s="1" customFormat="1"/>
    <row r="6469" s="1" customFormat="1"/>
    <row r="6470" s="1" customFormat="1"/>
    <row r="6471" s="1" customFormat="1"/>
    <row r="6472" s="1" customFormat="1"/>
    <row r="6473" s="1" customFormat="1"/>
    <row r="6474" s="1" customFormat="1"/>
    <row r="6475" s="1" customFormat="1"/>
    <row r="6476" s="1" customFormat="1"/>
    <row r="6477" s="1" customFormat="1"/>
    <row r="6478" s="1" customFormat="1"/>
    <row r="6479" s="1" customFormat="1"/>
    <row r="6480" s="1" customFormat="1"/>
    <row r="6481" s="1" customFormat="1"/>
    <row r="6482" s="1" customFormat="1"/>
    <row r="6483" s="1" customFormat="1"/>
    <row r="6484" s="1" customFormat="1"/>
    <row r="6485" s="1" customFormat="1"/>
    <row r="6486" s="1" customFormat="1"/>
    <row r="6487" s="1" customFormat="1"/>
    <row r="6488" s="1" customFormat="1"/>
    <row r="6489" s="1" customFormat="1"/>
    <row r="6490" s="1" customFormat="1"/>
    <row r="6491" s="1" customFormat="1"/>
    <row r="6492" s="1" customFormat="1"/>
    <row r="6493" s="1" customFormat="1"/>
    <row r="6494" s="1" customFormat="1"/>
    <row r="6495" s="1" customFormat="1"/>
    <row r="6496" s="1" customFormat="1"/>
    <row r="6497" s="1" customFormat="1"/>
    <row r="6498" s="1" customFormat="1"/>
    <row r="6499" s="1" customFormat="1"/>
    <row r="6500" s="1" customFormat="1"/>
    <row r="6501" s="1" customFormat="1"/>
    <row r="6502" s="1" customFormat="1"/>
    <row r="6503" s="1" customFormat="1"/>
    <row r="6504" s="1" customFormat="1"/>
    <row r="6505" s="1" customFormat="1"/>
    <row r="6506" s="1" customFormat="1"/>
    <row r="6507" s="1" customFormat="1"/>
    <row r="6508" s="1" customFormat="1"/>
    <row r="6509" s="1" customFormat="1"/>
    <row r="6510" s="1" customFormat="1"/>
    <row r="6511" s="1" customFormat="1"/>
    <row r="6512" s="1" customFormat="1"/>
    <row r="6513" s="1" customFormat="1"/>
    <row r="6514" s="1" customFormat="1"/>
    <row r="6515" s="1" customFormat="1"/>
    <row r="6516" s="1" customFormat="1"/>
    <row r="6517" s="1" customFormat="1"/>
    <row r="6518" s="1" customFormat="1"/>
    <row r="6519" s="1" customFormat="1"/>
    <row r="6520" s="1" customFormat="1"/>
    <row r="6521" s="1" customFormat="1"/>
    <row r="6522" s="1" customFormat="1"/>
    <row r="6523" s="1" customFormat="1"/>
    <row r="6524" s="1" customFormat="1"/>
    <row r="6525" s="1" customFormat="1"/>
    <row r="6526" s="1" customFormat="1"/>
    <row r="6527" s="1" customFormat="1"/>
    <row r="6528" s="1" customFormat="1"/>
    <row r="6529" s="1" customFormat="1"/>
    <row r="6530" s="1" customFormat="1"/>
    <row r="6531" s="1" customFormat="1"/>
    <row r="6532" s="1" customFormat="1"/>
    <row r="6533" s="1" customFormat="1"/>
    <row r="6534" s="1" customFormat="1"/>
    <row r="6535" s="1" customFormat="1"/>
    <row r="6536" s="1" customFormat="1"/>
    <row r="6537" s="1" customFormat="1"/>
    <row r="6538" s="1" customFormat="1"/>
    <row r="6539" s="1" customFormat="1"/>
    <row r="6540" s="1" customFormat="1"/>
    <row r="6541" s="1" customFormat="1"/>
    <row r="6542" s="1" customFormat="1"/>
    <row r="6543" s="1" customFormat="1"/>
    <row r="6544" s="1" customFormat="1"/>
    <row r="6545" s="1" customFormat="1"/>
    <row r="6546" s="1" customFormat="1"/>
    <row r="6547" s="1" customFormat="1"/>
    <row r="6548" s="1" customFormat="1"/>
    <row r="6549" s="1" customFormat="1"/>
    <row r="6550" s="1" customFormat="1"/>
    <row r="6551" s="1" customFormat="1"/>
    <row r="6552" s="1" customFormat="1"/>
    <row r="6553" s="1" customFormat="1"/>
    <row r="6554" s="1" customFormat="1"/>
    <row r="6555" s="1" customFormat="1"/>
    <row r="6556" s="1" customFormat="1"/>
    <row r="6557" s="1" customFormat="1"/>
    <row r="6558" s="1" customFormat="1"/>
    <row r="6559" s="1" customFormat="1"/>
    <row r="6560" s="1" customFormat="1"/>
    <row r="6561" s="1" customFormat="1"/>
    <row r="6562" s="1" customFormat="1"/>
    <row r="6563" s="1" customFormat="1"/>
    <row r="6564" s="1" customFormat="1"/>
    <row r="6565" s="1" customFormat="1"/>
    <row r="6566" s="1" customFormat="1"/>
    <row r="6567" s="1" customFormat="1"/>
    <row r="6568" s="1" customFormat="1"/>
    <row r="6569" s="1" customFormat="1"/>
    <row r="6570" s="1" customFormat="1"/>
    <row r="6571" s="1" customFormat="1"/>
    <row r="6572" s="1" customFormat="1"/>
    <row r="6573" s="1" customFormat="1"/>
    <row r="6574" s="1" customFormat="1"/>
    <row r="6575" s="1" customFormat="1"/>
    <row r="6576" s="1" customFormat="1"/>
    <row r="6577" s="1" customFormat="1"/>
    <row r="6578" s="1" customFormat="1"/>
    <row r="6579" s="1" customFormat="1"/>
    <row r="6580" s="1" customFormat="1"/>
    <row r="6581" s="1" customFormat="1"/>
    <row r="6582" s="1" customFormat="1"/>
    <row r="6583" s="1" customFormat="1"/>
    <row r="6584" s="1" customFormat="1"/>
    <row r="6585" s="1" customFormat="1"/>
    <row r="6586" s="1" customFormat="1"/>
    <row r="6587" s="1" customFormat="1"/>
    <row r="6588" s="1" customFormat="1"/>
    <row r="6589" s="1" customFormat="1"/>
    <row r="6590" s="1" customFormat="1"/>
    <row r="6591" s="1" customFormat="1"/>
    <row r="6592" s="1" customFormat="1"/>
    <row r="6593" s="1" customFormat="1"/>
    <row r="6594" s="1" customFormat="1"/>
    <row r="6595" s="1" customFormat="1"/>
    <row r="6596" s="1" customFormat="1"/>
    <row r="6597" s="1" customFormat="1"/>
    <row r="6598" s="1" customFormat="1"/>
    <row r="6599" s="1" customFormat="1"/>
    <row r="6600" s="1" customFormat="1"/>
    <row r="6601" s="1" customFormat="1"/>
    <row r="6602" s="1" customFormat="1"/>
    <row r="6603" s="1" customFormat="1"/>
    <row r="6604" s="1" customFormat="1"/>
    <row r="6605" s="1" customFormat="1"/>
    <row r="6606" s="1" customFormat="1"/>
    <row r="6607" s="1" customFormat="1"/>
    <row r="6608" s="1" customFormat="1"/>
    <row r="6609" s="1" customFormat="1"/>
    <row r="6610" s="1" customFormat="1"/>
    <row r="6611" s="1" customFormat="1"/>
    <row r="6612" s="1" customFormat="1"/>
    <row r="6613" s="1" customFormat="1"/>
    <row r="6614" s="1" customFormat="1"/>
    <row r="6615" s="1" customFormat="1"/>
    <row r="6616" s="1" customFormat="1"/>
    <row r="6617" s="1" customFormat="1"/>
    <row r="6618" s="1" customFormat="1"/>
    <row r="6619" s="1" customFormat="1"/>
    <row r="6620" s="1" customFormat="1"/>
    <row r="6621" s="1" customFormat="1"/>
    <row r="6622" s="1" customFormat="1"/>
    <row r="6623" s="1" customFormat="1"/>
    <row r="6624" s="1" customFormat="1"/>
    <row r="6625" s="1" customFormat="1"/>
    <row r="6626" s="1" customFormat="1"/>
    <row r="6627" s="1" customFormat="1"/>
    <row r="6628" s="1" customFormat="1"/>
    <row r="6629" s="1" customFormat="1"/>
    <row r="6630" s="1" customFormat="1"/>
    <row r="6631" s="1" customFormat="1"/>
    <row r="6632" s="1" customFormat="1"/>
    <row r="6633" s="1" customFormat="1"/>
    <row r="6634" s="1" customFormat="1"/>
    <row r="6635" s="1" customFormat="1"/>
    <row r="6636" s="1" customFormat="1"/>
    <row r="6637" s="1" customFormat="1"/>
    <row r="6638" s="1" customFormat="1"/>
    <row r="6639" s="1" customFormat="1"/>
    <row r="6640" s="1" customFormat="1"/>
    <row r="6641" s="1" customFormat="1"/>
    <row r="6642" s="1" customFormat="1"/>
    <row r="6643" s="1" customFormat="1"/>
    <row r="6644" s="1" customFormat="1"/>
    <row r="6645" s="1" customFormat="1"/>
    <row r="6646" s="1" customFormat="1"/>
    <row r="6647" s="1" customFormat="1"/>
    <row r="6648" s="1" customFormat="1"/>
    <row r="6649" s="1" customFormat="1"/>
    <row r="6650" s="1" customFormat="1"/>
    <row r="6651" s="1" customFormat="1"/>
    <row r="6652" s="1" customFormat="1"/>
    <row r="6653" s="1" customFormat="1"/>
    <row r="6654" s="1" customFormat="1"/>
    <row r="6655" s="1" customFormat="1"/>
    <row r="6656" s="1" customFormat="1"/>
    <row r="6657" s="1" customFormat="1"/>
    <row r="6658" s="1" customFormat="1"/>
    <row r="6659" s="1" customFormat="1"/>
    <row r="6660" s="1" customFormat="1"/>
    <row r="6661" s="1" customFormat="1"/>
    <row r="6662" s="1" customFormat="1"/>
    <row r="6663" s="1" customFormat="1"/>
    <row r="6664" s="1" customFormat="1"/>
    <row r="6665" s="1" customFormat="1"/>
    <row r="6666" s="1" customFormat="1"/>
    <row r="6667" s="1" customFormat="1"/>
    <row r="6668" s="1" customFormat="1"/>
    <row r="6669" s="1" customFormat="1"/>
    <row r="6670" s="1" customFormat="1"/>
    <row r="6671" s="1" customFormat="1"/>
    <row r="6672" s="1" customFormat="1"/>
    <row r="6673" s="1" customFormat="1"/>
    <row r="6674" s="1" customFormat="1"/>
    <row r="6675" s="1" customFormat="1"/>
    <row r="6676" s="1" customFormat="1"/>
    <row r="6677" s="1" customFormat="1"/>
    <row r="6678" s="1" customFormat="1"/>
    <row r="6679" s="1" customFormat="1"/>
    <row r="6680" s="1" customFormat="1"/>
    <row r="6681" s="1" customFormat="1"/>
    <row r="6682" s="1" customFormat="1"/>
    <row r="6683" s="1" customFormat="1"/>
    <row r="6684" s="1" customFormat="1"/>
    <row r="6685" s="1" customFormat="1"/>
    <row r="6686" s="1" customFormat="1"/>
    <row r="6687" s="1" customFormat="1"/>
    <row r="6688" s="1" customFormat="1"/>
    <row r="6689" s="1" customFormat="1"/>
    <row r="6690" s="1" customFormat="1"/>
    <row r="6691" s="1" customFormat="1"/>
    <row r="6692" s="1" customFormat="1"/>
    <row r="6693" s="1" customFormat="1"/>
    <row r="6694" s="1" customFormat="1"/>
    <row r="6695" s="1" customFormat="1"/>
    <row r="6696" s="1" customFormat="1"/>
    <row r="6697" s="1" customFormat="1"/>
    <row r="6698" s="1" customFormat="1"/>
    <row r="6699" s="1" customFormat="1"/>
    <row r="6700" s="1" customFormat="1"/>
    <row r="6701" s="1" customFormat="1"/>
    <row r="6702" s="1" customFormat="1"/>
    <row r="6703" s="1" customFormat="1"/>
    <row r="6704" s="1" customFormat="1"/>
    <row r="6705" s="1" customFormat="1"/>
    <row r="6706" s="1" customFormat="1"/>
    <row r="6707" s="1" customFormat="1"/>
    <row r="6708" s="1" customFormat="1"/>
    <row r="6709" s="1" customFormat="1"/>
    <row r="6710" s="1" customFormat="1"/>
    <row r="6711" s="1" customFormat="1"/>
    <row r="6712" s="1" customFormat="1"/>
    <row r="6713" s="1" customFormat="1"/>
    <row r="6714" s="1" customFormat="1"/>
    <row r="6715" s="1" customFormat="1"/>
    <row r="6716" s="1" customFormat="1"/>
    <row r="6717" s="1" customFormat="1"/>
    <row r="6718" s="1" customFormat="1"/>
    <row r="6719" s="1" customFormat="1"/>
    <row r="6720" s="1" customFormat="1"/>
    <row r="6721" s="1" customFormat="1"/>
    <row r="6722" s="1" customFormat="1"/>
    <row r="6723" s="1" customFormat="1"/>
    <row r="6724" s="1" customFormat="1"/>
    <row r="6725" s="1" customFormat="1"/>
    <row r="6726" s="1" customFormat="1"/>
    <row r="6727" s="1" customFormat="1"/>
    <row r="6728" s="1" customFormat="1"/>
    <row r="6729" s="1" customFormat="1"/>
    <row r="6730" s="1" customFormat="1"/>
    <row r="6731" s="1" customFormat="1"/>
    <row r="6732" s="1" customFormat="1"/>
    <row r="6733" s="1" customFormat="1"/>
    <row r="6734" s="1" customFormat="1"/>
    <row r="6735" s="1" customFormat="1"/>
    <row r="6736" s="1" customFormat="1"/>
    <row r="6737" s="1" customFormat="1"/>
    <row r="6738" s="1" customFormat="1"/>
    <row r="6739" s="1" customFormat="1"/>
    <row r="6740" s="1" customFormat="1"/>
    <row r="6741" s="1" customFormat="1"/>
    <row r="6742" s="1" customFormat="1"/>
    <row r="6743" s="1" customFormat="1"/>
    <row r="6744" s="1" customFormat="1"/>
    <row r="6745" s="1" customFormat="1"/>
    <row r="6746" s="1" customFormat="1"/>
    <row r="6747" s="1" customFormat="1"/>
    <row r="6748" s="1" customFormat="1"/>
    <row r="6749" s="1" customFormat="1"/>
    <row r="6750" s="1" customFormat="1"/>
    <row r="6751" s="1" customFormat="1"/>
    <row r="6752" s="1" customFormat="1"/>
    <row r="6753" s="1" customFormat="1"/>
    <row r="6754" s="1" customFormat="1"/>
    <row r="6755" s="1" customFormat="1"/>
    <row r="6756" s="1" customFormat="1"/>
    <row r="6757" s="1" customFormat="1"/>
    <row r="6758" s="1" customFormat="1"/>
    <row r="6759" s="1" customFormat="1"/>
    <row r="6760" s="1" customFormat="1"/>
    <row r="6761" s="1" customFormat="1"/>
    <row r="6762" s="1" customFormat="1"/>
    <row r="6763" s="1" customFormat="1"/>
    <row r="6764" s="1" customFormat="1"/>
    <row r="6765" s="1" customFormat="1"/>
    <row r="6766" s="1" customFormat="1"/>
    <row r="6767" s="1" customFormat="1"/>
    <row r="6768" s="1" customFormat="1"/>
    <row r="6769" s="1" customFormat="1"/>
    <row r="6770" s="1" customFormat="1"/>
    <row r="6771" s="1" customFormat="1"/>
    <row r="6772" s="1" customFormat="1"/>
    <row r="6773" s="1" customFormat="1"/>
    <row r="6774" s="1" customFormat="1"/>
    <row r="6775" s="1" customFormat="1"/>
    <row r="6776" s="1" customFormat="1"/>
    <row r="6777" s="1" customFormat="1"/>
    <row r="6778" s="1" customFormat="1"/>
    <row r="6779" s="1" customFormat="1"/>
    <row r="6780" s="1" customFormat="1"/>
    <row r="6781" s="1" customFormat="1"/>
    <row r="6782" s="1" customFormat="1"/>
    <row r="6783" s="1" customFormat="1"/>
    <row r="6784" s="1" customFormat="1"/>
    <row r="6785" s="1" customFormat="1"/>
    <row r="6786" s="1" customFormat="1"/>
    <row r="6787" s="1" customFormat="1"/>
    <row r="6788" s="1" customFormat="1"/>
    <row r="6789" s="1" customFormat="1"/>
    <row r="6790" s="1" customFormat="1"/>
    <row r="6791" s="1" customFormat="1"/>
    <row r="6792" s="1" customFormat="1"/>
    <row r="6793" s="1" customFormat="1"/>
    <row r="6794" s="1" customFormat="1"/>
    <row r="6795" s="1" customFormat="1"/>
    <row r="6796" s="1" customFormat="1"/>
    <row r="6797" s="1" customFormat="1"/>
    <row r="6798" s="1" customFormat="1"/>
    <row r="6799" s="1" customFormat="1"/>
    <row r="6800" s="1" customFormat="1"/>
    <row r="6801" s="1" customFormat="1"/>
    <row r="6802" s="1" customFormat="1"/>
    <row r="6803" s="1" customFormat="1"/>
    <row r="6804" s="1" customFormat="1"/>
    <row r="6805" s="1" customFormat="1"/>
    <row r="6806" s="1" customFormat="1"/>
    <row r="6807" s="1" customFormat="1"/>
    <row r="6808" s="1" customFormat="1"/>
    <row r="6809" s="1" customFormat="1"/>
    <row r="6810" s="1" customFormat="1"/>
    <row r="6811" s="1" customFormat="1"/>
    <row r="6812" s="1" customFormat="1"/>
    <row r="6813" s="1" customFormat="1"/>
    <row r="6814" s="1" customFormat="1"/>
    <row r="6815" s="1" customFormat="1"/>
    <row r="6816" s="1" customFormat="1"/>
    <row r="6817" s="1" customFormat="1"/>
    <row r="6818" s="1" customFormat="1"/>
    <row r="6819" s="1" customFormat="1"/>
    <row r="6820" s="1" customFormat="1"/>
    <row r="6821" s="1" customFormat="1"/>
    <row r="6822" s="1" customFormat="1"/>
    <row r="6823" s="1" customFormat="1"/>
    <row r="6824" s="1" customFormat="1"/>
    <row r="6825" s="1" customFormat="1"/>
    <row r="6826" s="1" customFormat="1"/>
    <row r="6827" s="1" customFormat="1"/>
    <row r="6828" s="1" customFormat="1"/>
    <row r="6829" s="1" customFormat="1"/>
    <row r="6830" s="1" customFormat="1"/>
    <row r="6831" s="1" customFormat="1"/>
    <row r="6832" s="1" customFormat="1"/>
    <row r="6833" s="1" customFormat="1"/>
    <row r="6834" s="1" customFormat="1"/>
    <row r="6835" s="1" customFormat="1"/>
    <row r="6836" s="1" customFormat="1"/>
    <row r="6837" s="1" customFormat="1"/>
    <row r="6838" s="1" customFormat="1"/>
    <row r="6839" s="1" customFormat="1"/>
    <row r="6840" s="1" customFormat="1"/>
    <row r="6841" s="1" customFormat="1"/>
    <row r="6842" s="1" customFormat="1"/>
    <row r="6843" s="1" customFormat="1"/>
    <row r="6844" s="1" customFormat="1"/>
    <row r="6845" s="1" customFormat="1"/>
    <row r="6846" s="1" customFormat="1"/>
    <row r="6847" s="1" customFormat="1"/>
    <row r="6848" s="1" customFormat="1"/>
    <row r="6849" s="1" customFormat="1"/>
    <row r="6850" s="1" customFormat="1"/>
    <row r="6851" s="1" customFormat="1"/>
    <row r="6852" s="1" customFormat="1"/>
    <row r="6853" s="1" customFormat="1"/>
    <row r="6854" s="1" customFormat="1"/>
    <row r="6855" s="1" customFormat="1"/>
    <row r="6856" s="1" customFormat="1"/>
    <row r="6857" s="1" customFormat="1"/>
    <row r="6858" s="1" customFormat="1"/>
    <row r="6859" s="1" customFormat="1"/>
    <row r="6860" s="1" customFormat="1"/>
    <row r="6861" s="1" customFormat="1"/>
    <row r="6862" s="1" customFormat="1"/>
    <row r="6863" s="1" customFormat="1"/>
    <row r="6864" s="1" customFormat="1"/>
    <row r="6865" s="1" customFormat="1"/>
    <row r="6866" s="1" customFormat="1"/>
    <row r="6867" s="1" customFormat="1"/>
    <row r="6868" s="1" customFormat="1"/>
    <row r="6869" s="1" customFormat="1"/>
    <row r="6870" s="1" customFormat="1"/>
    <row r="6871" s="1" customFormat="1"/>
    <row r="6872" s="1" customFormat="1"/>
    <row r="6873" s="1" customFormat="1"/>
    <row r="6874" s="1" customFormat="1"/>
    <row r="6875" s="1" customFormat="1"/>
    <row r="6876" s="1" customFormat="1"/>
    <row r="6877" s="1" customFormat="1"/>
    <row r="6878" s="1" customFormat="1"/>
    <row r="6879" s="1" customFormat="1"/>
    <row r="6880" s="1" customFormat="1"/>
    <row r="6881" s="1" customFormat="1"/>
    <row r="6882" s="1" customFormat="1"/>
    <row r="6883" s="1" customFormat="1"/>
    <row r="6884" s="1" customFormat="1"/>
    <row r="6885" s="1" customFormat="1"/>
    <row r="6886" s="1" customFormat="1"/>
    <row r="6887" s="1" customFormat="1"/>
    <row r="6888" s="1" customFormat="1"/>
    <row r="6889" s="1" customFormat="1"/>
    <row r="6890" s="1" customFormat="1"/>
    <row r="6891" s="1" customFormat="1"/>
    <row r="6892" s="1" customFormat="1"/>
    <row r="6893" s="1" customFormat="1"/>
    <row r="6894" s="1" customFormat="1"/>
    <row r="6895" s="1" customFormat="1"/>
    <row r="6896" s="1" customFormat="1"/>
    <row r="6897" s="1" customFormat="1"/>
    <row r="6898" s="1" customFormat="1"/>
    <row r="6899" s="1" customFormat="1"/>
    <row r="6900" s="1" customFormat="1"/>
    <row r="6901" s="1" customFormat="1"/>
    <row r="6902" s="1" customFormat="1"/>
    <row r="6903" s="1" customFormat="1"/>
    <row r="6904" s="1" customFormat="1"/>
    <row r="6905" s="1" customFormat="1"/>
    <row r="6906" s="1" customFormat="1"/>
    <row r="6907" s="1" customFormat="1"/>
    <row r="6908" s="1" customFormat="1"/>
    <row r="6909" s="1" customFormat="1"/>
    <row r="6910" s="1" customFormat="1"/>
    <row r="6911" s="1" customFormat="1"/>
    <row r="6912" s="1" customFormat="1"/>
    <row r="6913" s="1" customFormat="1"/>
    <row r="6914" s="1" customFormat="1"/>
    <row r="6915" s="1" customFormat="1"/>
    <row r="6916" s="1" customFormat="1"/>
    <row r="6917" s="1" customFormat="1"/>
    <row r="6918" s="1" customFormat="1"/>
    <row r="6919" s="1" customFormat="1"/>
    <row r="6920" s="1" customFormat="1"/>
    <row r="6921" s="1" customFormat="1"/>
    <row r="6922" s="1" customFormat="1"/>
    <row r="6923" s="1" customFormat="1"/>
    <row r="6924" s="1" customFormat="1"/>
    <row r="6925" s="1" customFormat="1"/>
    <row r="6926" s="1" customFormat="1"/>
    <row r="6927" s="1" customFormat="1"/>
    <row r="6928" s="1" customFormat="1"/>
    <row r="6929" s="1" customFormat="1"/>
    <row r="6930" s="1" customFormat="1"/>
    <row r="6931" s="1" customFormat="1"/>
    <row r="6932" s="1" customFormat="1"/>
    <row r="6933" s="1" customFormat="1"/>
    <row r="6934" s="1" customFormat="1"/>
    <row r="6935" s="1" customFormat="1"/>
    <row r="6936" s="1" customFormat="1"/>
    <row r="6937" s="1" customFormat="1"/>
    <row r="6938" s="1" customFormat="1"/>
    <row r="6939" s="1" customFormat="1"/>
    <row r="6940" s="1" customFormat="1"/>
    <row r="6941" s="1" customFormat="1"/>
    <row r="6942" s="1" customFormat="1"/>
    <row r="6943" s="1" customFormat="1"/>
    <row r="6944" s="1" customFormat="1"/>
    <row r="6945" s="1" customFormat="1"/>
    <row r="6946" s="1" customFormat="1"/>
    <row r="6947" s="1" customFormat="1"/>
    <row r="6948" s="1" customFormat="1"/>
    <row r="6949" s="1" customFormat="1"/>
    <row r="6950" s="1" customFormat="1"/>
    <row r="6951" s="1" customFormat="1"/>
    <row r="6952" s="1" customFormat="1"/>
    <row r="6953" s="1" customFormat="1"/>
    <row r="6954" s="1" customFormat="1"/>
    <row r="6955" s="1" customFormat="1"/>
    <row r="6956" s="1" customFormat="1"/>
    <row r="6957" s="1" customFormat="1"/>
    <row r="6958" s="1" customFormat="1"/>
    <row r="6959" s="1" customFormat="1"/>
    <row r="6960" s="1" customFormat="1"/>
    <row r="6961" s="1" customFormat="1"/>
    <row r="6962" s="1" customFormat="1"/>
    <row r="6963" s="1" customFormat="1"/>
    <row r="6964" s="1" customFormat="1"/>
    <row r="6965" s="1" customFormat="1"/>
    <row r="6966" s="1" customFormat="1"/>
    <row r="6967" s="1" customFormat="1"/>
    <row r="6968" s="1" customFormat="1"/>
    <row r="6969" s="1" customFormat="1"/>
    <row r="6970" s="1" customFormat="1"/>
    <row r="6971" s="1" customFormat="1"/>
    <row r="6972" s="1" customFormat="1"/>
    <row r="6973" s="1" customFormat="1"/>
    <row r="6974" s="1" customFormat="1"/>
    <row r="6975" s="1" customFormat="1"/>
    <row r="6976" s="1" customFormat="1"/>
    <row r="6977" s="1" customFormat="1"/>
    <row r="6978" s="1" customFormat="1"/>
    <row r="6979" s="1" customFormat="1"/>
    <row r="6980" s="1" customFormat="1"/>
    <row r="6981" s="1" customFormat="1"/>
    <row r="6982" s="1" customFormat="1"/>
    <row r="6983" s="1" customFormat="1"/>
    <row r="6984" s="1" customFormat="1"/>
    <row r="6985" s="1" customFormat="1"/>
    <row r="6986" s="1" customFormat="1"/>
    <row r="6987" s="1" customFormat="1"/>
    <row r="6988" s="1" customFormat="1"/>
    <row r="6989" s="1" customFormat="1"/>
    <row r="6990" s="1" customFormat="1"/>
    <row r="6991" s="1" customFormat="1"/>
    <row r="6992" s="1" customFormat="1"/>
    <row r="6993" s="1" customFormat="1"/>
    <row r="6994" s="1" customFormat="1"/>
    <row r="6995" s="1" customFormat="1"/>
    <row r="6996" s="1" customFormat="1"/>
    <row r="6997" s="1" customFormat="1"/>
    <row r="6998" s="1" customFormat="1"/>
    <row r="6999" s="1" customFormat="1"/>
    <row r="7000" s="1" customFormat="1"/>
    <row r="7001" s="1" customFormat="1"/>
    <row r="7002" s="1" customFormat="1"/>
    <row r="7003" s="1" customFormat="1"/>
    <row r="7004" s="1" customFormat="1"/>
    <row r="7005" s="1" customFormat="1"/>
    <row r="7006" s="1" customFormat="1"/>
    <row r="7007" s="1" customFormat="1"/>
    <row r="7008" s="1" customFormat="1"/>
    <row r="7009" s="1" customFormat="1"/>
    <row r="7010" s="1" customFormat="1"/>
    <row r="7011" s="1" customFormat="1"/>
    <row r="7012" s="1" customFormat="1"/>
    <row r="7013" s="1" customFormat="1"/>
    <row r="7014" s="1" customFormat="1"/>
    <row r="7015" s="1" customFormat="1"/>
    <row r="7016" s="1" customFormat="1"/>
    <row r="7017" s="1" customFormat="1"/>
    <row r="7018" s="1" customFormat="1"/>
    <row r="7019" s="1" customFormat="1"/>
    <row r="7020" s="1" customFormat="1"/>
    <row r="7021" s="1" customFormat="1"/>
    <row r="7022" s="1" customFormat="1"/>
    <row r="7023" s="1" customFormat="1"/>
    <row r="7024" s="1" customFormat="1"/>
    <row r="7025" s="1" customFormat="1"/>
    <row r="7026" s="1" customFormat="1"/>
    <row r="7027" s="1" customFormat="1"/>
    <row r="7028" s="1" customFormat="1"/>
    <row r="7029" s="1" customFormat="1"/>
    <row r="7030" s="1" customFormat="1"/>
    <row r="7031" s="1" customFormat="1"/>
    <row r="7032" s="1" customFormat="1"/>
    <row r="7033" s="1" customFormat="1"/>
    <row r="7034" s="1" customFormat="1"/>
    <row r="7035" s="1" customFormat="1"/>
    <row r="7036" s="1" customFormat="1"/>
    <row r="7037" s="1" customFormat="1"/>
    <row r="7038" s="1" customFormat="1"/>
    <row r="7039" s="1" customFormat="1"/>
    <row r="7040" s="1" customFormat="1"/>
    <row r="7041" s="1" customFormat="1"/>
    <row r="7042" s="1" customFormat="1"/>
    <row r="7043" s="1" customFormat="1"/>
    <row r="7044" s="1" customFormat="1"/>
    <row r="7045" s="1" customFormat="1"/>
    <row r="7046" s="1" customFormat="1"/>
    <row r="7047" s="1" customFormat="1"/>
    <row r="7048" s="1" customFormat="1"/>
    <row r="7049" s="1" customFormat="1"/>
    <row r="7050" s="1" customFormat="1"/>
    <row r="7051" s="1" customFormat="1"/>
    <row r="7052" s="1" customFormat="1"/>
    <row r="7053" s="1" customFormat="1"/>
    <row r="7054" s="1" customFormat="1"/>
    <row r="7055" s="1" customFormat="1"/>
    <row r="7056" s="1" customFormat="1"/>
    <row r="7057" s="1" customFormat="1"/>
    <row r="7058" s="1" customFormat="1"/>
    <row r="7059" s="1" customFormat="1"/>
    <row r="7060" s="1" customFormat="1"/>
    <row r="7061" s="1" customFormat="1"/>
    <row r="7062" s="1" customFormat="1"/>
    <row r="7063" s="1" customFormat="1"/>
    <row r="7064" s="1" customFormat="1"/>
    <row r="7065" s="1" customFormat="1"/>
    <row r="7066" s="1" customFormat="1"/>
    <row r="7067" s="1" customFormat="1"/>
    <row r="7068" s="1" customFormat="1"/>
    <row r="7069" s="1" customFormat="1"/>
    <row r="7070" s="1" customFormat="1"/>
    <row r="7071" s="1" customFormat="1"/>
    <row r="7072" s="1" customFormat="1"/>
    <row r="7073" s="1" customFormat="1"/>
    <row r="7074" s="1" customFormat="1"/>
    <row r="7075" s="1" customFormat="1"/>
    <row r="7076" s="1" customFormat="1"/>
    <row r="7077" s="1" customFormat="1"/>
    <row r="7078" s="1" customFormat="1"/>
    <row r="7079" s="1" customFormat="1"/>
    <row r="7080" s="1" customFormat="1"/>
    <row r="7081" s="1" customFormat="1"/>
    <row r="7082" s="1" customFormat="1"/>
    <row r="7083" s="1" customFormat="1"/>
    <row r="7084" s="1" customFormat="1"/>
    <row r="7085" s="1" customFormat="1"/>
    <row r="7086" s="1" customFormat="1"/>
    <row r="7087" s="1" customFormat="1"/>
    <row r="7088" s="1" customFormat="1"/>
    <row r="7089" s="1" customFormat="1"/>
    <row r="7090" s="1" customFormat="1"/>
    <row r="7091" s="1" customFormat="1"/>
    <row r="7092" s="1" customFormat="1"/>
    <row r="7093" s="1" customFormat="1"/>
    <row r="7094" s="1" customFormat="1"/>
    <row r="7095" s="1" customFormat="1"/>
    <row r="7096" s="1" customFormat="1"/>
    <row r="7097" s="1" customFormat="1"/>
    <row r="7098" s="1" customFormat="1"/>
    <row r="7099" s="1" customFormat="1"/>
    <row r="7100" s="1" customFormat="1"/>
    <row r="7101" s="1" customFormat="1"/>
    <row r="7102" s="1" customFormat="1"/>
    <row r="7103" s="1" customFormat="1"/>
    <row r="7104" s="1" customFormat="1"/>
    <row r="7105" s="1" customFormat="1"/>
    <row r="7106" s="1" customFormat="1"/>
    <row r="7107" s="1" customFormat="1"/>
    <row r="7108" s="1" customFormat="1"/>
    <row r="7109" s="1" customFormat="1"/>
    <row r="7110" s="1" customFormat="1"/>
    <row r="7111" s="1" customFormat="1"/>
    <row r="7112" s="1" customFormat="1"/>
    <row r="7113" s="1" customFormat="1"/>
    <row r="7114" s="1" customFormat="1"/>
    <row r="7115" s="1" customFormat="1"/>
    <row r="7116" s="1" customFormat="1"/>
    <row r="7117" s="1" customFormat="1"/>
    <row r="7118" s="1" customFormat="1"/>
    <row r="7119" s="1" customFormat="1"/>
    <row r="7120" s="1" customFormat="1"/>
    <row r="7121" s="1" customFormat="1"/>
    <row r="7122" s="1" customFormat="1"/>
    <row r="7123" s="1" customFormat="1"/>
    <row r="7124" s="1" customFormat="1"/>
    <row r="7125" s="1" customFormat="1"/>
    <row r="7126" s="1" customFormat="1"/>
    <row r="7127" s="1" customFormat="1"/>
    <row r="7128" s="1" customFormat="1"/>
    <row r="7129" s="1" customFormat="1"/>
    <row r="7130" s="1" customFormat="1"/>
    <row r="7131" s="1" customFormat="1"/>
    <row r="7132" s="1" customFormat="1"/>
    <row r="7133" s="1" customFormat="1"/>
    <row r="7134" s="1" customFormat="1"/>
    <row r="7135" s="1" customFormat="1"/>
    <row r="7136" s="1" customFormat="1"/>
    <row r="7137" s="1" customFormat="1"/>
    <row r="7138" s="1" customFormat="1"/>
    <row r="7139" s="1" customFormat="1"/>
    <row r="7140" s="1" customFormat="1"/>
    <row r="7141" s="1" customFormat="1"/>
    <row r="7142" s="1" customFormat="1"/>
    <row r="7143" s="1" customFormat="1"/>
    <row r="7144" s="1" customFormat="1"/>
    <row r="7145" s="1" customFormat="1"/>
    <row r="7146" s="1" customFormat="1"/>
    <row r="7147" s="1" customFormat="1"/>
    <row r="7148" s="1" customFormat="1"/>
    <row r="7149" s="1" customFormat="1"/>
    <row r="7150" s="1" customFormat="1"/>
    <row r="7151" s="1" customFormat="1"/>
    <row r="7152" s="1" customFormat="1"/>
    <row r="7153" s="1" customFormat="1"/>
    <row r="7154" s="1" customFormat="1"/>
    <row r="7155" s="1" customFormat="1"/>
    <row r="7156" s="1" customFormat="1"/>
    <row r="7157" s="1" customFormat="1"/>
    <row r="7158" s="1" customFormat="1"/>
    <row r="7159" s="1" customFormat="1"/>
    <row r="7160" s="1" customFormat="1"/>
    <row r="7161" s="1" customFormat="1"/>
    <row r="7162" s="1" customFormat="1"/>
    <row r="7163" s="1" customFormat="1"/>
    <row r="7164" s="1" customFormat="1"/>
    <row r="7165" s="1" customFormat="1"/>
    <row r="7166" s="1" customFormat="1"/>
    <row r="7167" s="1" customFormat="1"/>
    <row r="7168" s="1" customFormat="1"/>
    <row r="7169" s="1" customFormat="1"/>
    <row r="7170" s="1" customFormat="1"/>
    <row r="7171" s="1" customFormat="1"/>
    <row r="7172" s="1" customFormat="1"/>
    <row r="7173" s="1" customFormat="1"/>
    <row r="7174" s="1" customFormat="1"/>
    <row r="7175" s="1" customFormat="1"/>
    <row r="7176" s="1" customFormat="1"/>
    <row r="7177" s="1" customFormat="1"/>
    <row r="7178" s="1" customFormat="1"/>
    <row r="7179" s="1" customFormat="1"/>
    <row r="7180" s="1" customFormat="1"/>
    <row r="7181" s="1" customFormat="1"/>
    <row r="7182" s="1" customFormat="1"/>
    <row r="7183" s="1" customFormat="1"/>
    <row r="7184" s="1" customFormat="1"/>
    <row r="7185" s="1" customFormat="1"/>
    <row r="7186" s="1" customFormat="1"/>
    <row r="7187" s="1" customFormat="1"/>
    <row r="7188" s="1" customFormat="1"/>
    <row r="7189" s="1" customFormat="1"/>
    <row r="7190" s="1" customFormat="1"/>
    <row r="7191" s="1" customFormat="1"/>
    <row r="7192" s="1" customFormat="1"/>
    <row r="7193" s="1" customFormat="1"/>
    <row r="7194" s="1" customFormat="1"/>
    <row r="7195" s="1" customFormat="1"/>
    <row r="7196" s="1" customFormat="1"/>
    <row r="7197" s="1" customFormat="1"/>
    <row r="7198" s="1" customFormat="1"/>
    <row r="7199" s="1" customFormat="1"/>
    <row r="7200" s="1" customFormat="1"/>
    <row r="7201" s="1" customFormat="1"/>
    <row r="7202" s="1" customFormat="1"/>
    <row r="7203" s="1" customFormat="1"/>
    <row r="7204" s="1" customFormat="1"/>
    <row r="7205" s="1" customFormat="1"/>
    <row r="7206" s="1" customFormat="1"/>
    <row r="7207" s="1" customFormat="1"/>
    <row r="7208" s="1" customFormat="1"/>
    <row r="7209" s="1" customFormat="1"/>
    <row r="7210" s="1" customFormat="1"/>
    <row r="7211" s="1" customFormat="1"/>
    <row r="7212" s="1" customFormat="1"/>
    <row r="7213" s="1" customFormat="1"/>
    <row r="7214" s="1" customFormat="1"/>
    <row r="7215" s="1" customFormat="1"/>
    <row r="7216" s="1" customFormat="1"/>
    <row r="7217" s="1" customFormat="1"/>
    <row r="7218" s="1" customFormat="1"/>
    <row r="7219" s="1" customFormat="1"/>
    <row r="7220" s="1" customFormat="1"/>
    <row r="7221" s="1" customFormat="1"/>
    <row r="7222" s="1" customFormat="1"/>
    <row r="7223" s="1" customFormat="1"/>
    <row r="7224" s="1" customFormat="1"/>
    <row r="7225" s="1" customFormat="1"/>
    <row r="7226" s="1" customFormat="1"/>
    <row r="7227" s="1" customFormat="1"/>
    <row r="7228" s="1" customFormat="1"/>
    <row r="7229" s="1" customFormat="1"/>
    <row r="7230" s="1" customFormat="1"/>
    <row r="7231" s="1" customFormat="1"/>
    <row r="7232" s="1" customFormat="1"/>
    <row r="7233" s="1" customFormat="1"/>
    <row r="7234" s="1" customFormat="1"/>
    <row r="7235" s="1" customFormat="1"/>
    <row r="7236" s="1" customFormat="1"/>
    <row r="7237" s="1" customFormat="1"/>
    <row r="7238" s="1" customFormat="1"/>
    <row r="7239" s="1" customFormat="1"/>
    <row r="7240" s="1" customFormat="1"/>
    <row r="7241" s="1" customFormat="1"/>
    <row r="7242" s="1" customFormat="1"/>
    <row r="7243" s="1" customFormat="1"/>
    <row r="7244" s="1" customFormat="1"/>
    <row r="7245" s="1" customFormat="1"/>
    <row r="7246" s="1" customFormat="1"/>
    <row r="7247" s="1" customFormat="1"/>
    <row r="7248" s="1" customFormat="1"/>
    <row r="7249" s="1" customFormat="1"/>
    <row r="7250" s="1" customFormat="1"/>
    <row r="7251" s="1" customFormat="1"/>
    <row r="7252" s="1" customFormat="1"/>
    <row r="7253" s="1" customFormat="1"/>
    <row r="7254" s="1" customFormat="1"/>
    <row r="7255" s="1" customFormat="1"/>
    <row r="7256" s="1" customFormat="1"/>
    <row r="7257" s="1" customFormat="1"/>
    <row r="7258" s="1" customFormat="1"/>
    <row r="7259" s="1" customFormat="1"/>
    <row r="7260" s="1" customFormat="1"/>
    <row r="7261" s="1" customFormat="1"/>
    <row r="7262" s="1" customFormat="1"/>
    <row r="7263" s="1" customFormat="1"/>
    <row r="7264" s="1" customFormat="1"/>
    <row r="7265" s="1" customFormat="1"/>
    <row r="7266" s="1" customFormat="1"/>
    <row r="7267" s="1" customFormat="1"/>
    <row r="7268" s="1" customFormat="1"/>
    <row r="7269" s="1" customFormat="1"/>
    <row r="7270" s="1" customFormat="1"/>
    <row r="7271" s="1" customFormat="1"/>
    <row r="7272" s="1" customFormat="1"/>
    <row r="7273" s="1" customFormat="1"/>
    <row r="7274" s="1" customFormat="1"/>
    <row r="7275" s="1" customFormat="1"/>
    <row r="7276" s="1" customFormat="1"/>
    <row r="7277" s="1" customFormat="1"/>
    <row r="7278" s="1" customFormat="1"/>
    <row r="7279" s="1" customFormat="1"/>
    <row r="7280" s="1" customFormat="1"/>
    <row r="7281" s="1" customFormat="1"/>
    <row r="7282" s="1" customFormat="1"/>
    <row r="7283" s="1" customFormat="1"/>
    <row r="7284" s="1" customFormat="1"/>
    <row r="7285" s="1" customFormat="1"/>
    <row r="7286" s="1" customFormat="1"/>
    <row r="7287" s="1" customFormat="1"/>
    <row r="7288" s="1" customFormat="1"/>
    <row r="7289" s="1" customFormat="1"/>
    <row r="7290" s="1" customFormat="1"/>
    <row r="7291" s="1" customFormat="1"/>
    <row r="7292" s="1" customFormat="1"/>
    <row r="7293" s="1" customFormat="1"/>
    <row r="7294" s="1" customFormat="1"/>
    <row r="7295" s="1" customFormat="1"/>
    <row r="7296" s="1" customFormat="1"/>
    <row r="7297" s="1" customFormat="1"/>
    <row r="7298" s="1" customFormat="1"/>
    <row r="7299" s="1" customFormat="1"/>
    <row r="7300" s="1" customFormat="1"/>
    <row r="7301" s="1" customFormat="1"/>
    <row r="7302" s="1" customFormat="1"/>
    <row r="7303" s="1" customFormat="1"/>
    <row r="7304" s="1" customFormat="1"/>
    <row r="7305" s="1" customFormat="1"/>
    <row r="7306" s="1" customFormat="1"/>
    <row r="7307" s="1" customFormat="1"/>
    <row r="7308" s="1" customFormat="1"/>
    <row r="7309" s="1" customFormat="1"/>
    <row r="7310" s="1" customFormat="1"/>
    <row r="7311" s="1" customFormat="1"/>
    <row r="7312" s="1" customFormat="1"/>
    <row r="7313" s="1" customFormat="1"/>
    <row r="7314" s="1" customFormat="1"/>
    <row r="7315" s="1" customFormat="1"/>
    <row r="7316" s="1" customFormat="1"/>
    <row r="7317" s="1" customFormat="1"/>
    <row r="7318" s="1" customFormat="1"/>
    <row r="7319" s="1" customFormat="1"/>
    <row r="7320" s="1" customFormat="1"/>
    <row r="7321" s="1" customFormat="1"/>
    <row r="7322" s="1" customFormat="1"/>
    <row r="7323" s="1" customFormat="1"/>
    <row r="7324" s="1" customFormat="1"/>
    <row r="7325" s="1" customFormat="1"/>
    <row r="7326" s="1" customFormat="1"/>
    <row r="7327" s="1" customFormat="1"/>
    <row r="7328" s="1" customFormat="1"/>
    <row r="7329" s="1" customFormat="1"/>
    <row r="7330" s="1" customFormat="1"/>
    <row r="7331" s="1" customFormat="1"/>
    <row r="7332" s="1" customFormat="1"/>
    <row r="7333" s="1" customFormat="1"/>
    <row r="7334" s="1" customFormat="1"/>
    <row r="7335" s="1" customFormat="1"/>
    <row r="7336" s="1" customFormat="1"/>
    <row r="7337" s="1" customFormat="1"/>
    <row r="7338" s="1" customFormat="1"/>
    <row r="7339" s="1" customFormat="1"/>
    <row r="7340" s="1" customFormat="1"/>
    <row r="7341" s="1" customFormat="1"/>
    <row r="7342" s="1" customFormat="1"/>
    <row r="7343" s="1" customFormat="1"/>
    <row r="7344" s="1" customFormat="1"/>
    <row r="7345" s="1" customFormat="1"/>
    <row r="7346" s="1" customFormat="1"/>
    <row r="7347" s="1" customFormat="1"/>
    <row r="7348" s="1" customFormat="1"/>
    <row r="7349" s="1" customFormat="1"/>
    <row r="7350" s="1" customFormat="1"/>
    <row r="7351" s="1" customFormat="1"/>
    <row r="7352" s="1" customFormat="1"/>
    <row r="7353" s="1" customFormat="1"/>
    <row r="7354" s="1" customFormat="1"/>
    <row r="7355" s="1" customFormat="1"/>
    <row r="7356" s="1" customFormat="1"/>
    <row r="7357" s="1" customFormat="1"/>
    <row r="7358" s="1" customFormat="1"/>
    <row r="7359" s="1" customFormat="1"/>
    <row r="7360" s="1" customFormat="1"/>
    <row r="7361" s="1" customFormat="1"/>
    <row r="7362" s="1" customFormat="1"/>
    <row r="7363" s="1" customFormat="1"/>
    <row r="7364" s="1" customFormat="1"/>
    <row r="7365" s="1" customFormat="1"/>
    <row r="7366" s="1" customFormat="1"/>
    <row r="7367" s="1" customFormat="1"/>
    <row r="7368" s="1" customFormat="1"/>
    <row r="7369" s="1" customFormat="1"/>
    <row r="7370" s="1" customFormat="1"/>
    <row r="7371" s="1" customFormat="1"/>
    <row r="7372" s="1" customFormat="1"/>
    <row r="7373" s="1" customFormat="1"/>
    <row r="7374" s="1" customFormat="1"/>
    <row r="7375" s="1" customFormat="1"/>
    <row r="7376" s="1" customFormat="1"/>
    <row r="7377" s="1" customFormat="1"/>
    <row r="7378" s="1" customFormat="1"/>
    <row r="7379" s="1" customFormat="1"/>
    <row r="7380" s="1" customFormat="1"/>
    <row r="7381" s="1" customFormat="1"/>
    <row r="7382" s="1" customFormat="1"/>
    <row r="7383" s="1" customFormat="1"/>
    <row r="7384" s="1" customFormat="1"/>
    <row r="7385" s="1" customFormat="1"/>
    <row r="7386" s="1" customFormat="1"/>
    <row r="7387" s="1" customFormat="1"/>
    <row r="7388" s="1" customFormat="1"/>
    <row r="7389" s="1" customFormat="1"/>
    <row r="7390" s="1" customFormat="1"/>
    <row r="7391" s="1" customFormat="1"/>
    <row r="7392" s="1" customFormat="1"/>
    <row r="7393" s="1" customFormat="1"/>
    <row r="7394" s="1" customFormat="1"/>
    <row r="7395" s="1" customFormat="1"/>
    <row r="7396" s="1" customFormat="1"/>
    <row r="7397" s="1" customFormat="1"/>
    <row r="7398" s="1" customFormat="1"/>
    <row r="7399" s="1" customFormat="1"/>
    <row r="7400" s="1" customFormat="1"/>
    <row r="7401" s="1" customFormat="1"/>
    <row r="7402" s="1" customFormat="1"/>
    <row r="7403" s="1" customFormat="1"/>
    <row r="7404" s="1" customFormat="1"/>
    <row r="7405" s="1" customFormat="1"/>
    <row r="7406" s="1" customFormat="1"/>
    <row r="7407" s="1" customFormat="1"/>
    <row r="7408" s="1" customFormat="1"/>
    <row r="7409" s="1" customFormat="1"/>
    <row r="7410" s="1" customFormat="1"/>
    <row r="7411" s="1" customFormat="1"/>
    <row r="7412" s="1" customFormat="1"/>
    <row r="7413" s="1" customFormat="1"/>
    <row r="7414" s="1" customFormat="1"/>
    <row r="7415" s="1" customFormat="1"/>
    <row r="7416" s="1" customFormat="1"/>
    <row r="7417" s="1" customFormat="1"/>
    <row r="7418" s="1" customFormat="1"/>
    <row r="7419" s="1" customFormat="1"/>
    <row r="7420" s="1" customFormat="1"/>
    <row r="7421" s="1" customFormat="1"/>
    <row r="7422" s="1" customFormat="1"/>
    <row r="7423" s="1" customFormat="1"/>
    <row r="7424" s="1" customFormat="1"/>
    <row r="7425" s="1" customFormat="1"/>
    <row r="7426" s="1" customFormat="1"/>
    <row r="7427" s="1" customFormat="1"/>
    <row r="7428" s="1" customFormat="1"/>
    <row r="7429" s="1" customFormat="1"/>
    <row r="7430" s="1" customFormat="1"/>
    <row r="7431" s="1" customFormat="1"/>
    <row r="7432" s="1" customFormat="1"/>
    <row r="7433" s="1" customFormat="1"/>
    <row r="7434" s="1" customFormat="1"/>
    <row r="7435" s="1" customFormat="1"/>
    <row r="7436" s="1" customFormat="1"/>
    <row r="7437" s="1" customFormat="1"/>
    <row r="7438" s="1" customFormat="1"/>
    <row r="7439" s="1" customFormat="1"/>
    <row r="7440" s="1" customFormat="1"/>
    <row r="7441" s="1" customFormat="1"/>
    <row r="7442" s="1" customFormat="1"/>
    <row r="7443" s="1" customFormat="1"/>
    <row r="7444" s="1" customFormat="1"/>
    <row r="7445" s="1" customFormat="1"/>
    <row r="7446" s="1" customFormat="1"/>
    <row r="7447" s="1" customFormat="1"/>
    <row r="7448" s="1" customFormat="1"/>
    <row r="7449" s="1" customFormat="1"/>
    <row r="7450" s="1" customFormat="1"/>
    <row r="7451" s="1" customFormat="1"/>
    <row r="7452" s="1" customFormat="1"/>
    <row r="7453" s="1" customFormat="1"/>
    <row r="7454" s="1" customFormat="1"/>
    <row r="7455" s="1" customFormat="1"/>
    <row r="7456" s="1" customFormat="1"/>
    <row r="7457" s="1" customFormat="1"/>
    <row r="7458" s="1" customFormat="1"/>
    <row r="7459" s="1" customFormat="1"/>
    <row r="7460" s="1" customFormat="1"/>
    <row r="7461" s="1" customFormat="1"/>
    <row r="7462" s="1" customFormat="1"/>
    <row r="7463" s="1" customFormat="1"/>
    <row r="7464" s="1" customFormat="1"/>
    <row r="7465" s="1" customFormat="1"/>
    <row r="7466" s="1" customFormat="1"/>
    <row r="7467" s="1" customFormat="1"/>
    <row r="7468" s="1" customFormat="1"/>
    <row r="7469" s="1" customFormat="1"/>
    <row r="7470" s="1" customFormat="1"/>
    <row r="7471" s="1" customFormat="1"/>
    <row r="7472" s="1" customFormat="1"/>
    <row r="7473" s="1" customFormat="1"/>
    <row r="7474" s="1" customFormat="1"/>
    <row r="7475" s="1" customFormat="1"/>
    <row r="7476" s="1" customFormat="1"/>
    <row r="7477" s="1" customFormat="1"/>
    <row r="7478" s="1" customFormat="1"/>
    <row r="7479" s="1" customFormat="1"/>
    <row r="7480" s="1" customFormat="1"/>
    <row r="7481" s="1" customFormat="1"/>
    <row r="7482" s="1" customFormat="1"/>
    <row r="7483" s="1" customFormat="1"/>
    <row r="7484" s="1" customFormat="1"/>
    <row r="7485" s="1" customFormat="1"/>
    <row r="7486" s="1" customFormat="1"/>
    <row r="7487" s="1" customFormat="1"/>
    <row r="7488" s="1" customFormat="1"/>
    <row r="7489" s="1" customFormat="1"/>
    <row r="7490" s="1" customFormat="1"/>
    <row r="7491" s="1" customFormat="1"/>
    <row r="7492" s="1" customFormat="1"/>
    <row r="7493" s="1" customFormat="1"/>
    <row r="7494" s="1" customFormat="1"/>
    <row r="7495" s="1" customFormat="1"/>
    <row r="7496" s="1" customFormat="1"/>
    <row r="7497" s="1" customFormat="1"/>
    <row r="7498" s="1" customFormat="1"/>
    <row r="7499" s="1" customFormat="1"/>
    <row r="7500" s="1" customFormat="1"/>
    <row r="7501" s="1" customFormat="1"/>
    <row r="7502" s="1" customFormat="1"/>
    <row r="7503" s="1" customFormat="1"/>
    <row r="7504" s="1" customFormat="1"/>
    <row r="7505" s="1" customFormat="1"/>
    <row r="7506" s="1" customFormat="1"/>
    <row r="7507" s="1" customFormat="1"/>
    <row r="7508" s="1" customFormat="1"/>
    <row r="7509" s="1" customFormat="1"/>
    <row r="7510" s="1" customFormat="1"/>
    <row r="7511" s="1" customFormat="1"/>
    <row r="7512" s="1" customFormat="1"/>
    <row r="7513" s="1" customFormat="1"/>
    <row r="7514" s="1" customFormat="1"/>
    <row r="7515" s="1" customFormat="1"/>
    <row r="7516" s="1" customFormat="1"/>
    <row r="7517" s="1" customFormat="1"/>
    <row r="7518" s="1" customFormat="1"/>
    <row r="7519" s="1" customFormat="1"/>
    <row r="7520" s="1" customFormat="1"/>
    <row r="7521" s="1" customFormat="1"/>
    <row r="7522" s="1" customFormat="1"/>
    <row r="7523" s="1" customFormat="1"/>
    <row r="7524" s="1" customFormat="1"/>
    <row r="7525" s="1" customFormat="1"/>
    <row r="7526" s="1" customFormat="1"/>
    <row r="7527" s="1" customFormat="1"/>
    <row r="7528" s="1" customFormat="1"/>
    <row r="7529" s="1" customFormat="1"/>
    <row r="7530" s="1" customFormat="1"/>
    <row r="7531" s="1" customFormat="1"/>
    <row r="7532" s="1" customFormat="1"/>
    <row r="7533" s="1" customFormat="1"/>
    <row r="7534" s="1" customFormat="1"/>
    <row r="7535" s="1" customFormat="1"/>
    <row r="7536" s="1" customFormat="1"/>
    <row r="7537" s="1" customFormat="1"/>
    <row r="7538" s="1" customFormat="1"/>
    <row r="7539" s="1" customFormat="1"/>
    <row r="7540" s="1" customFormat="1"/>
    <row r="7541" s="1" customFormat="1"/>
    <row r="7542" s="1" customFormat="1"/>
    <row r="7543" s="1" customFormat="1"/>
    <row r="7544" s="1" customFormat="1"/>
    <row r="7545" s="1" customFormat="1"/>
    <row r="7546" s="1" customFormat="1"/>
    <row r="7547" s="1" customFormat="1"/>
    <row r="7548" s="1" customFormat="1"/>
    <row r="7549" s="1" customFormat="1"/>
    <row r="7550" s="1" customFormat="1"/>
    <row r="7551" s="1" customFormat="1"/>
    <row r="7552" s="1" customFormat="1"/>
    <row r="7553" s="1" customFormat="1"/>
    <row r="7554" s="1" customFormat="1"/>
    <row r="7555" s="1" customFormat="1"/>
    <row r="7556" s="1" customFormat="1"/>
    <row r="7557" s="1" customFormat="1"/>
    <row r="7558" s="1" customFormat="1"/>
    <row r="7559" s="1" customFormat="1"/>
    <row r="7560" s="1" customFormat="1"/>
    <row r="7561" s="1" customFormat="1"/>
    <row r="7562" s="1" customFormat="1"/>
    <row r="7563" s="1" customFormat="1"/>
    <row r="7564" s="1" customFormat="1"/>
    <row r="7565" s="1" customFormat="1"/>
    <row r="7566" s="1" customFormat="1"/>
    <row r="7567" s="1" customFormat="1"/>
    <row r="7568" s="1" customFormat="1"/>
    <row r="7569" s="1" customFormat="1"/>
    <row r="7570" s="1" customFormat="1"/>
    <row r="7571" s="1" customFormat="1"/>
    <row r="7572" s="1" customFormat="1"/>
    <row r="7573" s="1" customFormat="1"/>
    <row r="7574" s="1" customFormat="1"/>
    <row r="7575" s="1" customFormat="1"/>
    <row r="7576" s="1" customFormat="1"/>
    <row r="7577" s="1" customFormat="1"/>
    <row r="7578" s="1" customFormat="1"/>
    <row r="7579" s="1" customFormat="1"/>
    <row r="7580" s="1" customFormat="1"/>
    <row r="7581" s="1" customFormat="1"/>
    <row r="7582" s="1" customFormat="1"/>
    <row r="7583" s="1" customFormat="1"/>
    <row r="7584" s="1" customFormat="1"/>
    <row r="7585" s="1" customFormat="1"/>
    <row r="7586" s="1" customFormat="1"/>
    <row r="7587" s="1" customFormat="1"/>
    <row r="7588" s="1" customFormat="1"/>
    <row r="7589" s="1" customFormat="1"/>
    <row r="7590" s="1" customFormat="1"/>
    <row r="7591" s="1" customFormat="1"/>
    <row r="7592" s="1" customFormat="1"/>
    <row r="7593" s="1" customFormat="1"/>
    <row r="7594" s="1" customFormat="1"/>
    <row r="7595" s="1" customFormat="1"/>
    <row r="7596" s="1" customFormat="1"/>
    <row r="7597" s="1" customFormat="1"/>
    <row r="7598" s="1" customFormat="1"/>
    <row r="7599" s="1" customFormat="1"/>
    <row r="7600" s="1" customFormat="1"/>
    <row r="7601" s="1" customFormat="1"/>
    <row r="7602" s="1" customFormat="1"/>
    <row r="7603" s="1" customFormat="1"/>
    <row r="7604" s="1" customFormat="1"/>
    <row r="7605" s="1" customFormat="1"/>
    <row r="7606" s="1" customFormat="1"/>
    <row r="7607" s="1" customFormat="1"/>
    <row r="7608" s="1" customFormat="1"/>
    <row r="7609" s="1" customFormat="1"/>
    <row r="7610" s="1" customFormat="1"/>
    <row r="7611" s="1" customFormat="1"/>
    <row r="7612" s="1" customFormat="1"/>
    <row r="7613" s="1" customFormat="1"/>
    <row r="7614" s="1" customFormat="1"/>
    <row r="7615" s="1" customFormat="1"/>
    <row r="7616" s="1" customFormat="1"/>
    <row r="7617" s="1" customFormat="1"/>
    <row r="7618" s="1" customFormat="1"/>
    <row r="7619" s="1" customFormat="1"/>
    <row r="7620" s="1" customFormat="1"/>
    <row r="7621" s="1" customFormat="1"/>
    <row r="7622" s="1" customFormat="1"/>
    <row r="7623" s="1" customFormat="1"/>
    <row r="7624" s="1" customFormat="1"/>
    <row r="7625" s="1" customFormat="1"/>
    <row r="7626" s="1" customFormat="1"/>
    <row r="7627" s="1" customFormat="1"/>
    <row r="7628" s="1" customFormat="1"/>
    <row r="7629" s="1" customFormat="1"/>
    <row r="7630" s="1" customFormat="1"/>
    <row r="7631" s="1" customFormat="1"/>
    <row r="7632" s="1" customFormat="1"/>
    <row r="7633" s="1" customFormat="1"/>
    <row r="7634" s="1" customFormat="1"/>
    <row r="7635" s="1" customFormat="1"/>
    <row r="7636" s="1" customFormat="1"/>
    <row r="7637" s="1" customFormat="1"/>
    <row r="7638" s="1" customFormat="1"/>
    <row r="7639" s="1" customFormat="1"/>
    <row r="7640" s="1" customFormat="1"/>
    <row r="7641" s="1" customFormat="1"/>
    <row r="7642" s="1" customFormat="1"/>
    <row r="7643" s="1" customFormat="1"/>
    <row r="7644" s="1" customFormat="1"/>
    <row r="7645" s="1" customFormat="1"/>
    <row r="7646" s="1" customFormat="1"/>
    <row r="7647" s="1" customFormat="1"/>
    <row r="7648" s="1" customFormat="1"/>
    <row r="7649" s="1" customFormat="1"/>
    <row r="7650" s="1" customFormat="1"/>
    <row r="7651" s="1" customFormat="1"/>
    <row r="7652" s="1" customFormat="1"/>
    <row r="7653" s="1" customFormat="1"/>
    <row r="7654" s="1" customFormat="1"/>
    <row r="7655" s="1" customFormat="1"/>
    <row r="7656" s="1" customFormat="1"/>
    <row r="7657" s="1" customFormat="1"/>
    <row r="7658" s="1" customFormat="1"/>
    <row r="7659" s="1" customFormat="1"/>
    <row r="7660" s="1" customFormat="1"/>
    <row r="7661" s="1" customFormat="1"/>
    <row r="7662" s="1" customFormat="1"/>
    <row r="7663" s="1" customFormat="1"/>
    <row r="7664" s="1" customFormat="1"/>
    <row r="7665" s="1" customFormat="1"/>
    <row r="7666" s="1" customFormat="1"/>
    <row r="7667" s="1" customFormat="1"/>
    <row r="7668" s="1" customFormat="1"/>
    <row r="7669" s="1" customFormat="1"/>
    <row r="7670" s="1" customFormat="1"/>
    <row r="7671" s="1" customFormat="1"/>
    <row r="7672" s="1" customFormat="1"/>
    <row r="7673" s="1" customFormat="1"/>
    <row r="7674" s="1" customFormat="1"/>
    <row r="7675" s="1" customFormat="1"/>
    <row r="7676" s="1" customFormat="1"/>
    <row r="7677" s="1" customFormat="1"/>
    <row r="7678" s="1" customFormat="1"/>
    <row r="7679" s="1" customFormat="1"/>
    <row r="7680" s="1" customFormat="1"/>
    <row r="7681" s="1" customFormat="1"/>
    <row r="7682" s="1" customFormat="1"/>
    <row r="7683" s="1" customFormat="1"/>
    <row r="7684" s="1" customFormat="1"/>
    <row r="7685" s="1" customFormat="1"/>
    <row r="7686" s="1" customFormat="1"/>
    <row r="7687" s="1" customFormat="1"/>
    <row r="7688" s="1" customFormat="1"/>
    <row r="7689" s="1" customFormat="1"/>
    <row r="7690" s="1" customFormat="1"/>
    <row r="7691" s="1" customFormat="1"/>
    <row r="7692" s="1" customFormat="1"/>
    <row r="7693" s="1" customFormat="1"/>
    <row r="7694" s="1" customFormat="1"/>
    <row r="7695" s="1" customFormat="1"/>
    <row r="7696" s="1" customFormat="1"/>
    <row r="7697" s="1" customFormat="1"/>
    <row r="7698" s="1" customFormat="1"/>
    <row r="7699" s="1" customFormat="1"/>
    <row r="7700" s="1" customFormat="1"/>
    <row r="7701" s="1" customFormat="1"/>
    <row r="7702" s="1" customFormat="1"/>
    <row r="7703" s="1" customFormat="1"/>
    <row r="7704" s="1" customFormat="1"/>
    <row r="7705" s="1" customFormat="1"/>
    <row r="7706" s="1" customFormat="1"/>
    <row r="7707" s="1" customFormat="1"/>
    <row r="7708" s="1" customFormat="1"/>
    <row r="7709" s="1" customFormat="1"/>
    <row r="7710" s="1" customFormat="1"/>
    <row r="7711" s="1" customFormat="1"/>
    <row r="7712" s="1" customFormat="1"/>
    <row r="7713" s="1" customFormat="1"/>
    <row r="7714" s="1" customFormat="1"/>
    <row r="7715" s="1" customFormat="1"/>
    <row r="7716" s="1" customFormat="1"/>
    <row r="7717" s="1" customFormat="1"/>
    <row r="7718" s="1" customFormat="1"/>
    <row r="7719" s="1" customFormat="1"/>
    <row r="7720" s="1" customFormat="1"/>
    <row r="7721" s="1" customFormat="1"/>
    <row r="7722" s="1" customFormat="1"/>
    <row r="7723" s="1" customFormat="1"/>
    <row r="7724" s="1" customFormat="1"/>
    <row r="7725" s="1" customFormat="1"/>
    <row r="7726" s="1" customFormat="1"/>
    <row r="7727" s="1" customFormat="1"/>
    <row r="7728" s="1" customFormat="1"/>
    <row r="7729" s="1" customFormat="1"/>
    <row r="7730" s="1" customFormat="1"/>
    <row r="7731" s="1" customFormat="1"/>
    <row r="7732" s="1" customFormat="1"/>
    <row r="7733" s="1" customFormat="1"/>
    <row r="7734" s="1" customFormat="1"/>
    <row r="7735" s="1" customFormat="1"/>
    <row r="7736" s="1" customFormat="1"/>
    <row r="7737" s="1" customFormat="1"/>
    <row r="7738" s="1" customFormat="1"/>
    <row r="7739" s="1" customFormat="1"/>
    <row r="7740" s="1" customFormat="1"/>
    <row r="7741" s="1" customFormat="1"/>
    <row r="7742" s="1" customFormat="1"/>
    <row r="7743" s="1" customFormat="1"/>
    <row r="7744" s="1" customFormat="1"/>
    <row r="7745" s="1" customFormat="1"/>
    <row r="7746" s="1" customFormat="1"/>
    <row r="7747" s="1" customFormat="1"/>
    <row r="7748" s="1" customFormat="1"/>
    <row r="7749" s="1" customFormat="1"/>
    <row r="7750" s="1" customFormat="1"/>
    <row r="7751" s="1" customFormat="1"/>
    <row r="7752" s="1" customFormat="1"/>
    <row r="7753" s="1" customFormat="1"/>
    <row r="7754" s="1" customFormat="1"/>
    <row r="7755" s="1" customFormat="1"/>
    <row r="7756" s="1" customFormat="1"/>
    <row r="7757" s="1" customFormat="1"/>
    <row r="7758" s="1" customFormat="1"/>
    <row r="7759" s="1" customFormat="1"/>
    <row r="7760" s="1" customFormat="1"/>
    <row r="7761" s="1" customFormat="1"/>
    <row r="7762" s="1" customFormat="1"/>
    <row r="7763" s="1" customFormat="1"/>
    <row r="7764" s="1" customFormat="1"/>
    <row r="7765" s="1" customFormat="1"/>
    <row r="7766" s="1" customFormat="1"/>
    <row r="7767" s="1" customFormat="1"/>
    <row r="7768" s="1" customFormat="1"/>
    <row r="7769" s="1" customFormat="1"/>
    <row r="7770" s="1" customFormat="1"/>
    <row r="7771" s="1" customFormat="1"/>
    <row r="7772" s="1" customFormat="1"/>
    <row r="7773" s="1" customFormat="1"/>
    <row r="7774" s="1" customFormat="1"/>
    <row r="7775" s="1" customFormat="1"/>
    <row r="7776" s="1" customFormat="1"/>
    <row r="7777" s="1" customFormat="1"/>
    <row r="7778" s="1" customFormat="1"/>
    <row r="7779" s="1" customFormat="1"/>
    <row r="7780" s="1" customFormat="1"/>
    <row r="7781" s="1" customFormat="1"/>
    <row r="7782" s="1" customFormat="1"/>
    <row r="7783" s="1" customFormat="1"/>
    <row r="7784" s="1" customFormat="1"/>
    <row r="7785" s="1" customFormat="1"/>
    <row r="7786" s="1" customFormat="1"/>
    <row r="7787" s="1" customFormat="1"/>
    <row r="7788" s="1" customFormat="1"/>
    <row r="7789" s="1" customFormat="1"/>
    <row r="7790" s="1" customFormat="1"/>
    <row r="7791" s="1" customFormat="1"/>
    <row r="7792" s="1" customFormat="1"/>
    <row r="7793" s="1" customFormat="1"/>
    <row r="7794" s="1" customFormat="1"/>
    <row r="7795" s="1" customFormat="1"/>
    <row r="7796" s="1" customFormat="1"/>
    <row r="7797" s="1" customFormat="1"/>
    <row r="7798" s="1" customFormat="1"/>
    <row r="7799" s="1" customFormat="1"/>
    <row r="7800" s="1" customFormat="1"/>
    <row r="7801" s="1" customFormat="1"/>
    <row r="7802" s="1" customFormat="1"/>
    <row r="7803" s="1" customFormat="1"/>
    <row r="7804" s="1" customFormat="1"/>
    <row r="7805" s="1" customFormat="1"/>
    <row r="7806" s="1" customFormat="1"/>
    <row r="7807" s="1" customFormat="1"/>
    <row r="7808" s="1" customFormat="1"/>
    <row r="7809" s="1" customFormat="1"/>
    <row r="7810" s="1" customFormat="1"/>
    <row r="7811" s="1" customFormat="1"/>
    <row r="7812" s="1" customFormat="1"/>
    <row r="7813" s="1" customFormat="1"/>
    <row r="7814" s="1" customFormat="1"/>
    <row r="7815" s="1" customFormat="1"/>
    <row r="7816" s="1" customFormat="1"/>
    <row r="7817" s="1" customFormat="1"/>
    <row r="7818" s="1" customFormat="1"/>
    <row r="7819" s="1" customFormat="1"/>
    <row r="7820" s="1" customFormat="1"/>
    <row r="7821" s="1" customFormat="1"/>
    <row r="7822" s="1" customFormat="1"/>
    <row r="7823" s="1" customFormat="1"/>
    <row r="7824" s="1" customFormat="1"/>
    <row r="7825" s="1" customFormat="1"/>
    <row r="7826" s="1" customFormat="1"/>
    <row r="7827" s="1" customFormat="1"/>
    <row r="7828" s="1" customFormat="1"/>
    <row r="7829" s="1" customFormat="1"/>
    <row r="7830" s="1" customFormat="1"/>
    <row r="7831" s="1" customFormat="1"/>
    <row r="7832" s="1" customFormat="1"/>
    <row r="7833" s="1" customFormat="1"/>
    <row r="7834" s="1" customFormat="1"/>
    <row r="7835" s="1" customFormat="1"/>
    <row r="7836" s="1" customFormat="1"/>
    <row r="7837" s="1" customFormat="1"/>
    <row r="7838" s="1" customFormat="1"/>
    <row r="7839" s="1" customFormat="1"/>
    <row r="7840" s="1" customFormat="1"/>
    <row r="7841" s="1" customFormat="1"/>
    <row r="7842" s="1" customFormat="1"/>
    <row r="7843" s="1" customFormat="1"/>
    <row r="7844" s="1" customFormat="1"/>
    <row r="7845" s="1" customFormat="1"/>
    <row r="7846" s="1" customFormat="1"/>
    <row r="7847" s="1" customFormat="1"/>
    <row r="7848" s="1" customFormat="1"/>
    <row r="7849" s="1" customFormat="1"/>
    <row r="7850" s="1" customFormat="1"/>
    <row r="7851" s="1" customFormat="1"/>
    <row r="7852" s="1" customFormat="1"/>
    <row r="7853" s="1" customFormat="1"/>
    <row r="7854" s="1" customFormat="1"/>
    <row r="7855" s="1" customFormat="1"/>
    <row r="7856" s="1" customFormat="1"/>
    <row r="7857" s="1" customFormat="1"/>
    <row r="7858" s="1" customFormat="1"/>
    <row r="7859" s="1" customFormat="1"/>
    <row r="7860" s="1" customFormat="1"/>
    <row r="7861" s="1" customFormat="1"/>
    <row r="7862" s="1" customFormat="1"/>
    <row r="7863" s="1" customFormat="1"/>
    <row r="7864" s="1" customFormat="1"/>
    <row r="7865" s="1" customFormat="1"/>
    <row r="7866" s="1" customFormat="1"/>
    <row r="7867" s="1" customFormat="1"/>
    <row r="7868" s="1" customFormat="1"/>
    <row r="7869" s="1" customFormat="1"/>
    <row r="7870" s="1" customFormat="1"/>
    <row r="7871" s="1" customFormat="1"/>
    <row r="7872" s="1" customFormat="1"/>
    <row r="7873" s="1" customFormat="1"/>
    <row r="7874" s="1" customFormat="1"/>
    <row r="7875" s="1" customFormat="1"/>
    <row r="7876" s="1" customFormat="1"/>
    <row r="7877" s="1" customFormat="1"/>
    <row r="7878" s="1" customFormat="1"/>
    <row r="7879" s="1" customFormat="1"/>
    <row r="7880" s="1" customFormat="1"/>
    <row r="7881" s="1" customFormat="1"/>
    <row r="7882" s="1" customFormat="1"/>
    <row r="7883" s="1" customFormat="1"/>
    <row r="7884" s="1" customFormat="1"/>
    <row r="7885" s="1" customFormat="1"/>
    <row r="7886" s="1" customFormat="1"/>
    <row r="7887" s="1" customFormat="1"/>
    <row r="7888" s="1" customFormat="1"/>
    <row r="7889" s="1" customFormat="1"/>
    <row r="7890" s="1" customFormat="1"/>
    <row r="7891" s="1" customFormat="1"/>
    <row r="7892" s="1" customFormat="1"/>
    <row r="7893" s="1" customFormat="1"/>
    <row r="7894" s="1" customFormat="1"/>
    <row r="7895" s="1" customFormat="1"/>
    <row r="7896" s="1" customFormat="1"/>
    <row r="7897" s="1" customFormat="1"/>
    <row r="7898" s="1" customFormat="1"/>
    <row r="7899" s="1" customFormat="1"/>
    <row r="7900" s="1" customFormat="1"/>
    <row r="7901" s="1" customFormat="1"/>
    <row r="7902" s="1" customFormat="1"/>
    <row r="7903" s="1" customFormat="1"/>
    <row r="7904" s="1" customFormat="1"/>
    <row r="7905" s="1" customFormat="1"/>
    <row r="7906" s="1" customFormat="1"/>
    <row r="7907" s="1" customFormat="1"/>
    <row r="7908" s="1" customFormat="1"/>
    <row r="7909" s="1" customFormat="1"/>
    <row r="7910" s="1" customFormat="1"/>
    <row r="7911" s="1" customFormat="1"/>
    <row r="7912" s="1" customFormat="1"/>
    <row r="7913" s="1" customFormat="1"/>
    <row r="7914" s="1" customFormat="1"/>
    <row r="7915" s="1" customFormat="1"/>
    <row r="7916" s="1" customFormat="1"/>
    <row r="7917" s="1" customFormat="1"/>
    <row r="7918" s="1" customFormat="1"/>
    <row r="7919" s="1" customFormat="1"/>
    <row r="7920" s="1" customFormat="1"/>
    <row r="7921" s="1" customFormat="1"/>
    <row r="7922" s="1" customFormat="1"/>
    <row r="7923" s="1" customFormat="1"/>
    <row r="7924" s="1" customFormat="1"/>
    <row r="7925" s="1" customFormat="1"/>
    <row r="7926" s="1" customFormat="1"/>
    <row r="7927" s="1" customFormat="1"/>
    <row r="7928" s="1" customFormat="1"/>
    <row r="7929" s="1" customFormat="1"/>
    <row r="7930" s="1" customFormat="1"/>
    <row r="7931" s="1" customFormat="1"/>
    <row r="7932" s="1" customFormat="1"/>
    <row r="7933" s="1" customFormat="1"/>
    <row r="7934" s="1" customFormat="1"/>
    <row r="7935" s="1" customFormat="1"/>
    <row r="7936" s="1" customFormat="1"/>
    <row r="7937" s="1" customFormat="1"/>
    <row r="7938" s="1" customFormat="1"/>
    <row r="7939" s="1" customFormat="1"/>
    <row r="7940" s="1" customFormat="1"/>
    <row r="7941" s="1" customFormat="1"/>
    <row r="7942" s="1" customFormat="1"/>
    <row r="7943" s="1" customFormat="1"/>
    <row r="7944" s="1" customFormat="1"/>
    <row r="7945" s="1" customFormat="1"/>
    <row r="7946" s="1" customFormat="1"/>
    <row r="7947" s="1" customFormat="1"/>
    <row r="7948" s="1" customFormat="1"/>
    <row r="7949" s="1" customFormat="1"/>
    <row r="7950" s="1" customFormat="1"/>
    <row r="7951" s="1" customFormat="1"/>
    <row r="7952" s="1" customFormat="1"/>
    <row r="7953" s="1" customFormat="1"/>
    <row r="7954" s="1" customFormat="1"/>
    <row r="7955" s="1" customFormat="1"/>
    <row r="7956" s="1" customFormat="1"/>
    <row r="7957" s="1" customFormat="1"/>
    <row r="7958" s="1" customFormat="1"/>
    <row r="7959" s="1" customFormat="1"/>
    <row r="7960" s="1" customFormat="1"/>
    <row r="7961" s="1" customFormat="1"/>
    <row r="7962" s="1" customFormat="1"/>
    <row r="7963" s="1" customFormat="1"/>
    <row r="7964" s="1" customFormat="1"/>
    <row r="7965" s="1" customFormat="1"/>
    <row r="7966" s="1" customFormat="1"/>
    <row r="7967" s="1" customFormat="1"/>
    <row r="7968" s="1" customFormat="1"/>
    <row r="7969" s="1" customFormat="1"/>
    <row r="7970" s="1" customFormat="1"/>
    <row r="7971" s="1" customFormat="1"/>
    <row r="7972" s="1" customFormat="1"/>
    <row r="7973" s="1" customFormat="1"/>
    <row r="7974" s="1" customFormat="1"/>
    <row r="7975" s="1" customFormat="1"/>
    <row r="7976" s="1" customFormat="1"/>
    <row r="7977" s="1" customFormat="1"/>
    <row r="7978" s="1" customFormat="1"/>
    <row r="7979" s="1" customFormat="1"/>
    <row r="7980" s="1" customFormat="1"/>
    <row r="7981" s="1" customFormat="1"/>
    <row r="7982" s="1" customFormat="1"/>
    <row r="7983" s="1" customFormat="1"/>
    <row r="7984" s="1" customFormat="1"/>
    <row r="7985" s="1" customFormat="1"/>
    <row r="7986" s="1" customFormat="1"/>
    <row r="7987" s="1" customFormat="1"/>
    <row r="7988" s="1" customFormat="1"/>
    <row r="7989" s="1" customFormat="1"/>
    <row r="7990" s="1" customFormat="1"/>
    <row r="7991" s="1" customFormat="1"/>
    <row r="7992" s="1" customFormat="1"/>
    <row r="7993" s="1" customFormat="1"/>
    <row r="7994" s="1" customFormat="1"/>
    <row r="7995" s="1" customFormat="1"/>
    <row r="7996" s="1" customFormat="1"/>
    <row r="7997" s="1" customFormat="1"/>
    <row r="7998" s="1" customFormat="1"/>
    <row r="7999" s="1" customFormat="1"/>
    <row r="8000" s="1" customFormat="1"/>
    <row r="8001" s="1" customFormat="1"/>
    <row r="8002" s="1" customFormat="1"/>
    <row r="8003" s="1" customFormat="1"/>
    <row r="8004" s="1" customFormat="1"/>
    <row r="8005" s="1" customFormat="1"/>
    <row r="8006" s="1" customFormat="1"/>
    <row r="8007" s="1" customFormat="1"/>
    <row r="8008" s="1" customFormat="1"/>
    <row r="8009" s="1" customFormat="1"/>
    <row r="8010" s="1" customFormat="1"/>
    <row r="8011" s="1" customFormat="1"/>
    <row r="8012" s="1" customFormat="1"/>
    <row r="8013" s="1" customFormat="1"/>
    <row r="8014" s="1" customFormat="1"/>
    <row r="8015" s="1" customFormat="1"/>
    <row r="8016" s="1" customFormat="1"/>
    <row r="8017" s="1" customFormat="1"/>
    <row r="8018" s="1" customFormat="1"/>
    <row r="8019" s="1" customFormat="1"/>
    <row r="8020" s="1" customFormat="1"/>
    <row r="8021" s="1" customFormat="1"/>
    <row r="8022" s="1" customFormat="1"/>
    <row r="8023" s="1" customFormat="1"/>
    <row r="8024" s="1" customFormat="1"/>
    <row r="8025" s="1" customFormat="1"/>
    <row r="8026" s="1" customFormat="1"/>
    <row r="8027" s="1" customFormat="1"/>
    <row r="8028" s="1" customFormat="1"/>
    <row r="8029" s="1" customFormat="1"/>
    <row r="8030" s="1" customFormat="1"/>
    <row r="8031" s="1" customFormat="1"/>
    <row r="8032" s="1" customFormat="1"/>
    <row r="8033" s="1" customFormat="1"/>
    <row r="8034" s="1" customFormat="1"/>
    <row r="8035" s="1" customFormat="1"/>
    <row r="8036" s="1" customFormat="1"/>
    <row r="8037" s="1" customFormat="1"/>
    <row r="8038" s="1" customFormat="1"/>
    <row r="8039" s="1" customFormat="1"/>
    <row r="8040" s="1" customFormat="1"/>
    <row r="8041" s="1" customFormat="1"/>
    <row r="8042" s="1" customFormat="1"/>
    <row r="8043" s="1" customFormat="1"/>
    <row r="8044" s="1" customFormat="1"/>
    <row r="8045" s="1" customFormat="1"/>
    <row r="8046" s="1" customFormat="1"/>
    <row r="8047" s="1" customFormat="1"/>
    <row r="8048" s="1" customFormat="1"/>
    <row r="8049" s="1" customFormat="1"/>
    <row r="8050" s="1" customFormat="1"/>
    <row r="8051" s="1" customFormat="1"/>
    <row r="8052" s="1" customFormat="1"/>
    <row r="8053" s="1" customFormat="1"/>
    <row r="8054" s="1" customFormat="1"/>
    <row r="8055" s="1" customFormat="1"/>
    <row r="8056" s="1" customFormat="1"/>
    <row r="8057" s="1" customFormat="1"/>
    <row r="8058" s="1" customFormat="1"/>
    <row r="8059" s="1" customFormat="1"/>
    <row r="8060" s="1" customFormat="1"/>
    <row r="8061" s="1" customFormat="1"/>
    <row r="8062" s="1" customFormat="1"/>
    <row r="8063" s="1" customFormat="1"/>
    <row r="8064" s="1" customFormat="1"/>
    <row r="8065" s="1" customFormat="1"/>
    <row r="8066" s="1" customFormat="1"/>
    <row r="8067" s="1" customFormat="1"/>
    <row r="8068" s="1" customFormat="1"/>
    <row r="8069" s="1" customFormat="1"/>
    <row r="8070" s="1" customFormat="1"/>
    <row r="8071" s="1" customFormat="1"/>
    <row r="8072" s="1" customFormat="1"/>
    <row r="8073" s="1" customFormat="1"/>
    <row r="8074" s="1" customFormat="1"/>
    <row r="8075" s="1" customFormat="1"/>
    <row r="8076" s="1" customFormat="1"/>
    <row r="8077" s="1" customFormat="1"/>
    <row r="8078" s="1" customFormat="1"/>
    <row r="8079" s="1" customFormat="1"/>
    <row r="8080" s="1" customFormat="1"/>
    <row r="8081" s="1" customFormat="1"/>
    <row r="8082" s="1" customFormat="1"/>
    <row r="8083" s="1" customFormat="1"/>
    <row r="8084" s="1" customFormat="1"/>
    <row r="8085" s="1" customFormat="1"/>
    <row r="8086" s="1" customFormat="1"/>
    <row r="8087" s="1" customFormat="1"/>
    <row r="8088" s="1" customFormat="1"/>
    <row r="8089" s="1" customFormat="1"/>
    <row r="8090" s="1" customFormat="1"/>
    <row r="8091" s="1" customFormat="1"/>
    <row r="8092" s="1" customFormat="1"/>
    <row r="8093" s="1" customFormat="1"/>
    <row r="8094" s="1" customFormat="1"/>
    <row r="8095" s="1" customFormat="1"/>
    <row r="8096" s="1" customFormat="1"/>
    <row r="8097" s="1" customFormat="1"/>
    <row r="8098" s="1" customFormat="1"/>
    <row r="8099" s="1" customFormat="1"/>
    <row r="8100" s="1" customFormat="1"/>
    <row r="8101" s="1" customFormat="1"/>
    <row r="8102" s="1" customFormat="1"/>
    <row r="8103" s="1" customFormat="1"/>
    <row r="8104" s="1" customFormat="1"/>
    <row r="8105" s="1" customFormat="1"/>
    <row r="8106" s="1" customFormat="1"/>
    <row r="8107" s="1" customFormat="1"/>
    <row r="8108" s="1" customFormat="1"/>
    <row r="8109" s="1" customFormat="1"/>
    <row r="8110" s="1" customFormat="1"/>
    <row r="8111" s="1" customFormat="1"/>
    <row r="8112" s="1" customFormat="1"/>
    <row r="8113" s="1" customFormat="1"/>
    <row r="8114" s="1" customFormat="1"/>
    <row r="8115" s="1" customFormat="1"/>
    <row r="8116" s="1" customFormat="1"/>
    <row r="8117" s="1" customFormat="1"/>
    <row r="8118" s="1" customFormat="1"/>
    <row r="8119" s="1" customFormat="1"/>
    <row r="8120" s="1" customFormat="1"/>
    <row r="8121" s="1" customFormat="1"/>
    <row r="8122" s="1" customFormat="1"/>
    <row r="8123" s="1" customFormat="1"/>
    <row r="8124" s="1" customFormat="1"/>
    <row r="8125" s="1" customFormat="1"/>
    <row r="8126" s="1" customFormat="1"/>
    <row r="8127" s="1" customFormat="1"/>
    <row r="8128" s="1" customFormat="1"/>
    <row r="8129" s="1" customFormat="1"/>
    <row r="8130" s="1" customFormat="1"/>
    <row r="8131" s="1" customFormat="1"/>
    <row r="8132" s="1" customFormat="1"/>
    <row r="8133" s="1" customFormat="1"/>
    <row r="8134" s="1" customFormat="1"/>
    <row r="8135" s="1" customFormat="1"/>
    <row r="8136" s="1" customFormat="1"/>
    <row r="8137" s="1" customFormat="1"/>
    <row r="8138" s="1" customFormat="1"/>
    <row r="8139" s="1" customFormat="1"/>
    <row r="8140" s="1" customFormat="1"/>
    <row r="8141" s="1" customFormat="1"/>
    <row r="8142" s="1" customFormat="1"/>
    <row r="8143" s="1" customFormat="1"/>
    <row r="8144" s="1" customFormat="1"/>
    <row r="8145" s="1" customFormat="1"/>
    <row r="8146" s="1" customFormat="1"/>
    <row r="8147" s="1" customFormat="1"/>
    <row r="8148" s="1" customFormat="1"/>
    <row r="8149" s="1" customFormat="1"/>
    <row r="8150" s="1" customFormat="1"/>
    <row r="8151" s="1" customFormat="1"/>
    <row r="8152" s="1" customFormat="1"/>
    <row r="8153" s="1" customFormat="1"/>
    <row r="8154" s="1" customFormat="1"/>
    <row r="8155" s="1" customFormat="1"/>
    <row r="8156" s="1" customFormat="1"/>
    <row r="8157" s="1" customFormat="1"/>
    <row r="8158" s="1" customFormat="1"/>
    <row r="8159" s="1" customFormat="1"/>
    <row r="8160" s="1" customFormat="1"/>
    <row r="8161" s="1" customFormat="1"/>
    <row r="8162" s="1" customFormat="1"/>
    <row r="8163" s="1" customFormat="1"/>
    <row r="8164" s="1" customFormat="1"/>
    <row r="8165" s="1" customFormat="1"/>
    <row r="8166" s="1" customFormat="1"/>
    <row r="8167" s="1" customFormat="1"/>
    <row r="8168" s="1" customFormat="1"/>
    <row r="8169" s="1" customFormat="1"/>
    <row r="8170" s="1" customFormat="1"/>
    <row r="8171" s="1" customFormat="1"/>
    <row r="8172" s="1" customFormat="1"/>
    <row r="8173" s="1" customFormat="1"/>
    <row r="8174" s="1" customFormat="1"/>
    <row r="8175" s="1" customFormat="1"/>
    <row r="8176" s="1" customFormat="1"/>
    <row r="8177" s="1" customFormat="1"/>
    <row r="8178" s="1" customFormat="1"/>
    <row r="8179" s="1" customFormat="1"/>
    <row r="8180" s="1" customFormat="1"/>
    <row r="8181" s="1" customFormat="1"/>
    <row r="8182" s="1" customFormat="1"/>
    <row r="8183" s="1" customFormat="1"/>
    <row r="8184" s="1" customFormat="1"/>
    <row r="8185" s="1" customFormat="1"/>
    <row r="8186" s="1" customFormat="1"/>
    <row r="8187" s="1" customFormat="1"/>
    <row r="8188" s="1" customFormat="1"/>
    <row r="8189" s="1" customFormat="1"/>
    <row r="8190" s="1" customFormat="1"/>
    <row r="8191" s="1" customFormat="1"/>
    <row r="8192" s="1" customFormat="1"/>
    <row r="8193" s="1" customFormat="1"/>
    <row r="8194" s="1" customFormat="1"/>
    <row r="8195" s="1" customFormat="1"/>
    <row r="8196" s="1" customFormat="1"/>
    <row r="8197" s="1" customFormat="1"/>
    <row r="8198" s="1" customFormat="1"/>
    <row r="8199" s="1" customFormat="1"/>
    <row r="8200" s="1" customFormat="1"/>
    <row r="8201" s="1" customFormat="1"/>
    <row r="8202" s="1" customFormat="1"/>
    <row r="8203" s="1" customFormat="1"/>
    <row r="8204" s="1" customFormat="1"/>
    <row r="8205" s="1" customFormat="1"/>
    <row r="8206" s="1" customFormat="1"/>
    <row r="8207" s="1" customFormat="1"/>
    <row r="8208" s="1" customFormat="1"/>
    <row r="8209" s="1" customFormat="1"/>
    <row r="8210" s="1" customFormat="1"/>
    <row r="8211" s="1" customFormat="1"/>
    <row r="8212" s="1" customFormat="1"/>
    <row r="8213" s="1" customFormat="1"/>
    <row r="8214" s="1" customFormat="1"/>
    <row r="8215" s="1" customFormat="1"/>
    <row r="8216" s="1" customFormat="1"/>
    <row r="8217" s="1" customFormat="1"/>
    <row r="8218" s="1" customFormat="1"/>
    <row r="8219" s="1" customFormat="1"/>
    <row r="8220" s="1" customFormat="1"/>
    <row r="8221" s="1" customFormat="1"/>
    <row r="8222" s="1" customFormat="1"/>
    <row r="8223" s="1" customFormat="1"/>
    <row r="8224" s="1" customFormat="1"/>
    <row r="8225" s="1" customFormat="1"/>
    <row r="8226" s="1" customFormat="1"/>
    <row r="8227" s="1" customFormat="1"/>
    <row r="8228" s="1" customFormat="1"/>
    <row r="8229" s="1" customFormat="1"/>
    <row r="8230" s="1" customFormat="1"/>
    <row r="8231" s="1" customFormat="1"/>
    <row r="8232" s="1" customFormat="1"/>
    <row r="8233" s="1" customFormat="1"/>
    <row r="8234" s="1" customFormat="1"/>
    <row r="8235" s="1" customFormat="1"/>
    <row r="8236" s="1" customFormat="1"/>
    <row r="8237" s="1" customFormat="1"/>
    <row r="8238" s="1" customFormat="1"/>
    <row r="8239" s="1" customFormat="1"/>
    <row r="8240" s="1" customFormat="1"/>
    <row r="8241" s="1" customFormat="1"/>
    <row r="8242" s="1" customFormat="1"/>
    <row r="8243" s="1" customFormat="1"/>
    <row r="8244" s="1" customFormat="1"/>
    <row r="8245" s="1" customFormat="1"/>
    <row r="8246" s="1" customFormat="1"/>
    <row r="8247" s="1" customFormat="1"/>
    <row r="8248" s="1" customFormat="1"/>
    <row r="8249" s="1" customFormat="1"/>
    <row r="8250" s="1" customFormat="1"/>
    <row r="8251" s="1" customFormat="1"/>
    <row r="8252" s="1" customFormat="1"/>
    <row r="8253" s="1" customFormat="1"/>
    <row r="8254" s="1" customFormat="1"/>
    <row r="8255" s="1" customFormat="1"/>
    <row r="8256" s="1" customFormat="1"/>
    <row r="8257" s="1" customFormat="1"/>
    <row r="8258" s="1" customFormat="1"/>
    <row r="8259" s="1" customFormat="1"/>
    <row r="8260" s="1" customFormat="1"/>
    <row r="8261" s="1" customFormat="1"/>
    <row r="8262" s="1" customFormat="1"/>
    <row r="8263" s="1" customFormat="1"/>
    <row r="8264" s="1" customFormat="1"/>
    <row r="8265" s="1" customFormat="1"/>
    <row r="8266" s="1" customFormat="1"/>
    <row r="8267" s="1" customFormat="1"/>
    <row r="8268" s="1" customFormat="1"/>
    <row r="8269" s="1" customFormat="1"/>
    <row r="8270" s="1" customFormat="1"/>
    <row r="8271" s="1" customFormat="1"/>
    <row r="8272" s="1" customFormat="1"/>
    <row r="8273" s="1" customFormat="1"/>
    <row r="8274" s="1" customFormat="1"/>
    <row r="8275" s="1" customFormat="1"/>
    <row r="8276" s="1" customFormat="1"/>
    <row r="8277" s="1" customFormat="1"/>
    <row r="8278" s="1" customFormat="1"/>
    <row r="8279" s="1" customFormat="1"/>
    <row r="8280" s="1" customFormat="1"/>
    <row r="8281" s="1" customFormat="1"/>
    <row r="8282" s="1" customFormat="1"/>
    <row r="8283" s="1" customFormat="1"/>
    <row r="8284" s="1" customFormat="1"/>
    <row r="8285" s="1" customFormat="1"/>
    <row r="8286" s="1" customFormat="1"/>
    <row r="8287" s="1" customFormat="1"/>
    <row r="8288" s="1" customFormat="1"/>
    <row r="8289" s="1" customFormat="1"/>
    <row r="8290" s="1" customFormat="1"/>
    <row r="8291" s="1" customFormat="1"/>
    <row r="8292" s="1" customFormat="1"/>
    <row r="8293" s="1" customFormat="1"/>
    <row r="8294" s="1" customFormat="1"/>
    <row r="8295" s="1" customFormat="1"/>
    <row r="8296" s="1" customFormat="1"/>
    <row r="8297" s="1" customFormat="1"/>
    <row r="8298" s="1" customFormat="1"/>
    <row r="8299" s="1" customFormat="1"/>
    <row r="8300" s="1" customFormat="1"/>
    <row r="8301" s="1" customFormat="1"/>
    <row r="8302" s="1" customFormat="1"/>
    <row r="8303" s="1" customFormat="1"/>
    <row r="8304" s="1" customFormat="1"/>
    <row r="8305" s="1" customFormat="1"/>
    <row r="8306" s="1" customFormat="1"/>
    <row r="8307" s="1" customFormat="1"/>
    <row r="8308" s="1" customFormat="1"/>
    <row r="8309" s="1" customFormat="1"/>
    <row r="8310" s="1" customFormat="1"/>
    <row r="8311" s="1" customFormat="1"/>
    <row r="8312" s="1" customFormat="1"/>
    <row r="8313" s="1" customFormat="1"/>
    <row r="8314" s="1" customFormat="1"/>
    <row r="8315" s="1" customFormat="1"/>
    <row r="8316" s="1" customFormat="1"/>
    <row r="8317" s="1" customFormat="1"/>
    <row r="8318" s="1" customFormat="1"/>
    <row r="8319" s="1" customFormat="1"/>
    <row r="8320" s="1" customFormat="1"/>
    <row r="8321" s="1" customFormat="1"/>
    <row r="8322" s="1" customFormat="1"/>
    <row r="8323" s="1" customFormat="1"/>
    <row r="8324" s="1" customFormat="1"/>
    <row r="8325" s="1" customFormat="1"/>
    <row r="8326" s="1" customFormat="1"/>
    <row r="8327" s="1" customFormat="1"/>
    <row r="8328" s="1" customFormat="1"/>
    <row r="8329" s="1" customFormat="1"/>
    <row r="8330" s="1" customFormat="1"/>
    <row r="8331" s="1" customFormat="1"/>
    <row r="8332" s="1" customFormat="1"/>
    <row r="8333" s="1" customFormat="1"/>
    <row r="8334" s="1" customFormat="1"/>
    <row r="8335" s="1" customFormat="1"/>
    <row r="8336" s="1" customFormat="1"/>
    <row r="8337" s="1" customFormat="1"/>
    <row r="8338" s="1" customFormat="1"/>
    <row r="8339" s="1" customFormat="1"/>
    <row r="8340" s="1" customFormat="1"/>
    <row r="8341" s="1" customFormat="1"/>
    <row r="8342" s="1" customFormat="1"/>
    <row r="8343" s="1" customFormat="1"/>
    <row r="8344" s="1" customFormat="1"/>
    <row r="8345" s="1" customFormat="1"/>
    <row r="8346" s="1" customFormat="1"/>
    <row r="8347" s="1" customFormat="1"/>
    <row r="8348" s="1" customFormat="1"/>
    <row r="8349" s="1" customFormat="1"/>
    <row r="8350" s="1" customFormat="1"/>
    <row r="8351" s="1" customFormat="1"/>
    <row r="8352" s="1" customFormat="1"/>
    <row r="8353" s="1" customFormat="1"/>
    <row r="8354" s="1" customFormat="1"/>
    <row r="8355" s="1" customFormat="1"/>
    <row r="8356" s="1" customFormat="1"/>
    <row r="8357" s="1" customFormat="1"/>
    <row r="8358" s="1" customFormat="1"/>
    <row r="8359" s="1" customFormat="1"/>
    <row r="8360" s="1" customFormat="1"/>
    <row r="8361" s="1" customFormat="1"/>
    <row r="8362" s="1" customFormat="1"/>
    <row r="8363" s="1" customFormat="1"/>
    <row r="8364" s="1" customFormat="1"/>
    <row r="8365" s="1" customFormat="1"/>
    <row r="8366" s="1" customFormat="1"/>
    <row r="8367" s="1" customFormat="1"/>
    <row r="8368" s="1" customFormat="1"/>
    <row r="8369" s="1" customFormat="1"/>
    <row r="8370" s="1" customFormat="1"/>
    <row r="8371" s="1" customFormat="1"/>
    <row r="8372" s="1" customFormat="1"/>
    <row r="8373" s="1" customFormat="1"/>
    <row r="8374" s="1" customFormat="1"/>
    <row r="8375" s="1" customFormat="1"/>
    <row r="8376" s="1" customFormat="1"/>
    <row r="8377" s="1" customFormat="1"/>
    <row r="8378" s="1" customFormat="1"/>
    <row r="8379" s="1" customFormat="1"/>
    <row r="8380" s="1" customFormat="1"/>
    <row r="8381" s="1" customFormat="1"/>
    <row r="8382" s="1" customFormat="1"/>
    <row r="8383" s="1" customFormat="1"/>
    <row r="8384" s="1" customFormat="1"/>
    <row r="8385" s="1" customFormat="1"/>
    <row r="8386" s="1" customFormat="1"/>
    <row r="8387" s="1" customFormat="1"/>
    <row r="8388" s="1" customFormat="1"/>
    <row r="8389" s="1" customFormat="1"/>
    <row r="8390" s="1" customFormat="1"/>
    <row r="8391" s="1" customFormat="1"/>
    <row r="8392" s="1" customFormat="1"/>
    <row r="8393" s="1" customFormat="1"/>
    <row r="8394" s="1" customFormat="1"/>
    <row r="8395" s="1" customFormat="1"/>
    <row r="8396" s="1" customFormat="1"/>
    <row r="8397" s="1" customFormat="1"/>
    <row r="8398" s="1" customFormat="1"/>
    <row r="8399" s="1" customFormat="1"/>
    <row r="8400" s="1" customFormat="1"/>
    <row r="8401" s="1" customFormat="1"/>
    <row r="8402" s="1" customFormat="1"/>
    <row r="8403" s="1" customFormat="1"/>
    <row r="8404" s="1" customFormat="1"/>
    <row r="8405" s="1" customFormat="1"/>
    <row r="8406" s="1" customFormat="1"/>
    <row r="8407" s="1" customFormat="1"/>
    <row r="8408" s="1" customFormat="1"/>
    <row r="8409" s="1" customFormat="1"/>
    <row r="8410" s="1" customFormat="1"/>
    <row r="8411" s="1" customFormat="1"/>
    <row r="8412" s="1" customFormat="1"/>
    <row r="8413" s="1" customFormat="1"/>
    <row r="8414" s="1" customFormat="1"/>
    <row r="8415" s="1" customFormat="1"/>
    <row r="8416" s="1" customFormat="1"/>
    <row r="8417" s="1" customFormat="1"/>
    <row r="8418" s="1" customFormat="1"/>
    <row r="8419" s="1" customFormat="1"/>
    <row r="8420" s="1" customFormat="1"/>
    <row r="8421" s="1" customFormat="1"/>
    <row r="8422" s="1" customFormat="1"/>
    <row r="8423" s="1" customFormat="1"/>
    <row r="8424" s="1" customFormat="1"/>
    <row r="8425" s="1" customFormat="1"/>
    <row r="8426" s="1" customFormat="1"/>
    <row r="8427" s="1" customFormat="1"/>
    <row r="8428" s="1" customFormat="1"/>
    <row r="8429" s="1" customFormat="1"/>
    <row r="8430" s="1" customFormat="1"/>
    <row r="8431" s="1" customFormat="1"/>
    <row r="8432" s="1" customFormat="1"/>
    <row r="8433" s="1" customFormat="1"/>
    <row r="8434" s="1" customFormat="1"/>
    <row r="8435" s="1" customFormat="1"/>
    <row r="8436" s="1" customFormat="1"/>
    <row r="8437" s="1" customFormat="1"/>
    <row r="8438" s="1" customFormat="1"/>
    <row r="8439" s="1" customFormat="1"/>
    <row r="8440" s="1" customFormat="1"/>
    <row r="8441" s="1" customFormat="1"/>
    <row r="8442" s="1" customFormat="1"/>
    <row r="8443" s="1" customFormat="1"/>
    <row r="8444" s="1" customFormat="1"/>
    <row r="8445" s="1" customFormat="1"/>
    <row r="8446" s="1" customFormat="1"/>
    <row r="8447" s="1" customFormat="1"/>
    <row r="8448" s="1" customFormat="1"/>
    <row r="8449" s="1" customFormat="1"/>
    <row r="8450" s="1" customFormat="1"/>
    <row r="8451" s="1" customFormat="1"/>
    <row r="8452" s="1" customFormat="1"/>
    <row r="8453" s="1" customFormat="1"/>
    <row r="8454" s="1" customFormat="1"/>
    <row r="8455" s="1" customFormat="1"/>
    <row r="8456" s="1" customFormat="1"/>
    <row r="8457" s="1" customFormat="1"/>
    <row r="8458" s="1" customFormat="1"/>
    <row r="8459" s="1" customFormat="1"/>
    <row r="8460" s="1" customFormat="1"/>
    <row r="8461" s="1" customFormat="1"/>
    <row r="8462" s="1" customFormat="1"/>
    <row r="8463" s="1" customFormat="1"/>
    <row r="8464" s="1" customFormat="1"/>
    <row r="8465" s="1" customFormat="1"/>
    <row r="8466" s="1" customFormat="1"/>
    <row r="8467" s="1" customFormat="1"/>
    <row r="8468" s="1" customFormat="1"/>
    <row r="8469" s="1" customFormat="1"/>
    <row r="8470" s="1" customFormat="1"/>
    <row r="8471" s="1" customFormat="1"/>
    <row r="8472" s="1" customFormat="1"/>
    <row r="8473" s="1" customFormat="1"/>
    <row r="8474" s="1" customFormat="1"/>
    <row r="8475" s="1" customFormat="1"/>
    <row r="8476" s="1" customFormat="1"/>
    <row r="8477" s="1" customFormat="1"/>
    <row r="8478" s="1" customFormat="1"/>
    <row r="8479" s="1" customFormat="1"/>
    <row r="8480" s="1" customFormat="1"/>
    <row r="8481" s="1" customFormat="1"/>
    <row r="8482" s="1" customFormat="1"/>
    <row r="8483" s="1" customFormat="1"/>
    <row r="8484" s="1" customFormat="1"/>
    <row r="8485" s="1" customFormat="1"/>
    <row r="8486" s="1" customFormat="1"/>
    <row r="8487" s="1" customFormat="1"/>
    <row r="8488" s="1" customFormat="1"/>
    <row r="8489" s="1" customFormat="1"/>
    <row r="8490" s="1" customFormat="1"/>
    <row r="8491" s="1" customFormat="1"/>
    <row r="8492" s="1" customFormat="1"/>
    <row r="8493" s="1" customFormat="1"/>
    <row r="8494" s="1" customFormat="1"/>
    <row r="8495" s="1" customFormat="1"/>
    <row r="8496" s="1" customFormat="1"/>
    <row r="8497" s="1" customFormat="1"/>
    <row r="8498" s="1" customFormat="1"/>
    <row r="8499" s="1" customFormat="1"/>
    <row r="8500" s="1" customFormat="1"/>
    <row r="8501" s="1" customFormat="1"/>
    <row r="8502" s="1" customFormat="1"/>
    <row r="8503" s="1" customFormat="1"/>
    <row r="8504" s="1" customFormat="1"/>
    <row r="8505" s="1" customFormat="1"/>
    <row r="8506" s="1" customFormat="1"/>
    <row r="8507" s="1" customFormat="1"/>
    <row r="8508" s="1" customFormat="1"/>
    <row r="8509" s="1" customFormat="1"/>
    <row r="8510" s="1" customFormat="1"/>
    <row r="8511" s="1" customFormat="1"/>
    <row r="8512" s="1" customFormat="1"/>
    <row r="8513" s="1" customFormat="1"/>
    <row r="8514" s="1" customFormat="1"/>
    <row r="8515" s="1" customFormat="1"/>
    <row r="8516" s="1" customFormat="1"/>
    <row r="8517" s="1" customFormat="1"/>
    <row r="8518" s="1" customFormat="1"/>
    <row r="8519" s="1" customFormat="1"/>
    <row r="8520" s="1" customFormat="1"/>
    <row r="8521" s="1" customFormat="1"/>
    <row r="8522" s="1" customFormat="1"/>
    <row r="8523" s="1" customFormat="1"/>
    <row r="8524" s="1" customFormat="1"/>
    <row r="8525" s="1" customFormat="1"/>
    <row r="8526" s="1" customFormat="1"/>
    <row r="8527" s="1" customFormat="1"/>
    <row r="8528" s="1" customFormat="1"/>
    <row r="8529" s="1" customFormat="1"/>
    <row r="8530" s="1" customFormat="1"/>
    <row r="8531" s="1" customFormat="1"/>
    <row r="8532" s="1" customFormat="1"/>
    <row r="8533" s="1" customFormat="1"/>
    <row r="8534" s="1" customFormat="1"/>
    <row r="8535" s="1" customFormat="1"/>
    <row r="8536" s="1" customFormat="1"/>
    <row r="8537" s="1" customFormat="1"/>
    <row r="8538" s="1" customFormat="1"/>
    <row r="8539" s="1" customFormat="1"/>
    <row r="8540" s="1" customFormat="1"/>
    <row r="8541" s="1" customFormat="1"/>
    <row r="8542" s="1" customFormat="1"/>
    <row r="8543" s="1" customFormat="1"/>
    <row r="8544" s="1" customFormat="1"/>
    <row r="8545" s="1" customFormat="1"/>
    <row r="8546" s="1" customFormat="1"/>
    <row r="8547" s="1" customFormat="1"/>
    <row r="8548" s="1" customFormat="1"/>
    <row r="8549" s="1" customFormat="1"/>
    <row r="8550" s="1" customFormat="1"/>
    <row r="8551" s="1" customFormat="1"/>
    <row r="8552" s="1" customFormat="1"/>
    <row r="8553" s="1" customFormat="1"/>
    <row r="8554" s="1" customFormat="1"/>
    <row r="8555" s="1" customFormat="1"/>
    <row r="8556" s="1" customFormat="1"/>
    <row r="8557" s="1" customFormat="1"/>
    <row r="8558" s="1" customFormat="1"/>
    <row r="8559" s="1" customFormat="1"/>
    <row r="8560" s="1" customFormat="1"/>
    <row r="8561" s="1" customFormat="1"/>
    <row r="8562" s="1" customFormat="1"/>
    <row r="8563" s="1" customFormat="1"/>
    <row r="8564" s="1" customFormat="1"/>
    <row r="8565" s="1" customFormat="1"/>
    <row r="8566" s="1" customFormat="1"/>
    <row r="8567" s="1" customFormat="1"/>
    <row r="8568" s="1" customFormat="1"/>
    <row r="8569" s="1" customFormat="1"/>
    <row r="8570" s="1" customFormat="1"/>
    <row r="8571" s="1" customFormat="1"/>
    <row r="8572" s="1" customFormat="1"/>
    <row r="8573" s="1" customFormat="1"/>
    <row r="8574" s="1" customFormat="1"/>
    <row r="8575" s="1" customFormat="1"/>
    <row r="8576" s="1" customFormat="1"/>
    <row r="8577" s="1" customFormat="1"/>
    <row r="8578" s="1" customFormat="1"/>
    <row r="8579" s="1" customFormat="1"/>
    <row r="8580" s="1" customFormat="1"/>
    <row r="8581" s="1" customFormat="1"/>
    <row r="8582" s="1" customFormat="1"/>
    <row r="8583" s="1" customFormat="1"/>
    <row r="8584" s="1" customFormat="1"/>
    <row r="8585" s="1" customFormat="1"/>
    <row r="8586" s="1" customFormat="1"/>
    <row r="8587" s="1" customFormat="1"/>
    <row r="8588" s="1" customFormat="1"/>
    <row r="8589" s="1" customFormat="1"/>
    <row r="8590" s="1" customFormat="1"/>
    <row r="8591" s="1" customFormat="1"/>
    <row r="8592" s="1" customFormat="1"/>
    <row r="8593" s="1" customFormat="1"/>
    <row r="8594" s="1" customFormat="1"/>
    <row r="8595" s="1" customFormat="1"/>
    <row r="8596" s="1" customFormat="1"/>
    <row r="8597" s="1" customFormat="1"/>
    <row r="8598" s="1" customFormat="1"/>
    <row r="8599" s="1" customFormat="1"/>
    <row r="8600" s="1" customFormat="1"/>
    <row r="8601" s="1" customFormat="1"/>
    <row r="8602" s="1" customFormat="1"/>
    <row r="8603" s="1" customFormat="1"/>
    <row r="8604" s="1" customFormat="1"/>
    <row r="8605" s="1" customFormat="1"/>
    <row r="8606" s="1" customFormat="1"/>
    <row r="8607" s="1" customFormat="1"/>
    <row r="8608" s="1" customFormat="1"/>
    <row r="8609" s="1" customFormat="1"/>
    <row r="8610" s="1" customFormat="1"/>
    <row r="8611" s="1" customFormat="1"/>
    <row r="8612" s="1" customFormat="1"/>
    <row r="8613" s="1" customFormat="1"/>
    <row r="8614" s="1" customFormat="1"/>
    <row r="8615" s="1" customFormat="1"/>
    <row r="8616" s="1" customFormat="1"/>
    <row r="8617" s="1" customFormat="1"/>
    <row r="8618" s="1" customFormat="1"/>
    <row r="8619" s="1" customFormat="1"/>
    <row r="8620" s="1" customFormat="1"/>
    <row r="8621" s="1" customFormat="1"/>
    <row r="8622" s="1" customFormat="1"/>
    <row r="8623" s="1" customFormat="1"/>
    <row r="8624" s="1" customFormat="1"/>
    <row r="8625" s="1" customFormat="1"/>
    <row r="8626" s="1" customFormat="1"/>
    <row r="8627" s="1" customFormat="1"/>
    <row r="8628" s="1" customFormat="1"/>
    <row r="8629" s="1" customFormat="1"/>
    <row r="8630" s="1" customFormat="1"/>
    <row r="8631" s="1" customFormat="1"/>
    <row r="8632" s="1" customFormat="1"/>
    <row r="8633" s="1" customFormat="1"/>
    <row r="8634" s="1" customFormat="1"/>
    <row r="8635" s="1" customFormat="1"/>
    <row r="8636" s="1" customFormat="1"/>
    <row r="8637" s="1" customFormat="1"/>
    <row r="8638" s="1" customFormat="1"/>
    <row r="8639" s="1" customFormat="1"/>
    <row r="8640" s="1" customFormat="1"/>
    <row r="8641" s="1" customFormat="1"/>
    <row r="8642" s="1" customFormat="1"/>
    <row r="8643" s="1" customFormat="1"/>
    <row r="8644" s="1" customFormat="1"/>
    <row r="8645" s="1" customFormat="1"/>
    <row r="8646" s="1" customFormat="1"/>
    <row r="8647" s="1" customFormat="1"/>
    <row r="8648" s="1" customFormat="1"/>
    <row r="8649" s="1" customFormat="1"/>
    <row r="8650" s="1" customFormat="1"/>
    <row r="8651" s="1" customFormat="1"/>
    <row r="8652" s="1" customFormat="1"/>
    <row r="8653" s="1" customFormat="1"/>
    <row r="8654" s="1" customFormat="1"/>
    <row r="8655" s="1" customFormat="1"/>
    <row r="8656" s="1" customFormat="1"/>
    <row r="8657" s="1" customFormat="1"/>
    <row r="8658" s="1" customFormat="1"/>
    <row r="8659" s="1" customFormat="1"/>
    <row r="8660" s="1" customFormat="1"/>
    <row r="8661" s="1" customFormat="1"/>
    <row r="8662" s="1" customFormat="1"/>
    <row r="8663" s="1" customFormat="1"/>
    <row r="8664" s="1" customFormat="1"/>
    <row r="8665" s="1" customFormat="1"/>
    <row r="8666" s="1" customFormat="1"/>
    <row r="8667" s="1" customFormat="1"/>
    <row r="8668" s="1" customFormat="1"/>
    <row r="8669" s="1" customFormat="1"/>
    <row r="8670" s="1" customFormat="1"/>
    <row r="8671" s="1" customFormat="1"/>
    <row r="8672" s="1" customFormat="1"/>
    <row r="8673" s="1" customFormat="1"/>
    <row r="8674" s="1" customFormat="1"/>
    <row r="8675" s="1" customFormat="1"/>
    <row r="8676" s="1" customFormat="1"/>
    <row r="8677" s="1" customFormat="1"/>
    <row r="8678" s="1" customFormat="1"/>
    <row r="8679" s="1" customFormat="1"/>
    <row r="8680" s="1" customFormat="1"/>
    <row r="8681" s="1" customFormat="1"/>
    <row r="8682" s="1" customFormat="1"/>
    <row r="8683" s="1" customFormat="1"/>
    <row r="8684" s="1" customFormat="1"/>
    <row r="8685" s="1" customFormat="1"/>
    <row r="8686" s="1" customFormat="1"/>
    <row r="8687" s="1" customFormat="1"/>
    <row r="8688" s="1" customFormat="1"/>
    <row r="8689" s="1" customFormat="1"/>
    <row r="8690" s="1" customFormat="1"/>
    <row r="8691" s="1" customFormat="1"/>
    <row r="8692" s="1" customFormat="1"/>
    <row r="8693" s="1" customFormat="1"/>
    <row r="8694" s="1" customFormat="1"/>
    <row r="8695" s="1" customFormat="1"/>
    <row r="8696" s="1" customFormat="1"/>
    <row r="8697" s="1" customFormat="1"/>
    <row r="8698" s="1" customFormat="1"/>
    <row r="8699" s="1" customFormat="1"/>
    <row r="8700" s="1" customFormat="1"/>
    <row r="8701" s="1" customFormat="1"/>
    <row r="8702" s="1" customFormat="1"/>
    <row r="8703" s="1" customFormat="1"/>
    <row r="8704" s="1" customFormat="1"/>
    <row r="8705" s="1" customFormat="1"/>
    <row r="8706" s="1" customFormat="1"/>
    <row r="8707" s="1" customFormat="1"/>
    <row r="8708" s="1" customFormat="1"/>
    <row r="8709" s="1" customFormat="1"/>
    <row r="8710" s="1" customFormat="1"/>
    <row r="8711" s="1" customFormat="1"/>
    <row r="8712" s="1" customFormat="1"/>
    <row r="8713" s="1" customFormat="1"/>
    <row r="8714" s="1" customFormat="1"/>
    <row r="8715" s="1" customFormat="1"/>
    <row r="8716" s="1" customFormat="1"/>
    <row r="8717" s="1" customFormat="1"/>
    <row r="8718" s="1" customFormat="1"/>
    <row r="8719" s="1" customFormat="1"/>
    <row r="8720" s="1" customFormat="1"/>
    <row r="8721" s="1" customFormat="1"/>
    <row r="8722" s="1" customFormat="1"/>
    <row r="8723" s="1" customFormat="1"/>
    <row r="8724" s="1" customFormat="1"/>
    <row r="8725" s="1" customFormat="1"/>
    <row r="8726" s="1" customFormat="1"/>
    <row r="8727" s="1" customFormat="1"/>
    <row r="8728" s="1" customFormat="1"/>
    <row r="8729" s="1" customFormat="1"/>
    <row r="8730" s="1" customFormat="1"/>
    <row r="8731" s="1" customFormat="1"/>
    <row r="8732" s="1" customFormat="1"/>
    <row r="8733" s="1" customFormat="1"/>
    <row r="8734" s="1" customFormat="1"/>
    <row r="8735" s="1" customFormat="1"/>
    <row r="8736" s="1" customFormat="1"/>
    <row r="8737" s="1" customFormat="1"/>
    <row r="8738" s="1" customFormat="1"/>
    <row r="8739" s="1" customFormat="1"/>
    <row r="8740" s="1" customFormat="1"/>
    <row r="8741" s="1" customFormat="1"/>
    <row r="8742" s="1" customFormat="1"/>
    <row r="8743" s="1" customFormat="1"/>
    <row r="8744" s="1" customFormat="1"/>
    <row r="8745" s="1" customFormat="1"/>
    <row r="8746" s="1" customFormat="1"/>
    <row r="8747" s="1" customFormat="1"/>
    <row r="8748" s="1" customFormat="1"/>
    <row r="8749" s="1" customFormat="1"/>
    <row r="8750" s="1" customFormat="1"/>
    <row r="8751" s="1" customFormat="1"/>
    <row r="8752" s="1" customFormat="1"/>
    <row r="8753" s="1" customFormat="1"/>
    <row r="8754" s="1" customFormat="1"/>
    <row r="8755" s="1" customFormat="1"/>
    <row r="8756" s="1" customFormat="1"/>
    <row r="8757" s="1" customFormat="1"/>
    <row r="8758" s="1" customFormat="1"/>
    <row r="8759" s="1" customFormat="1"/>
    <row r="8760" s="1" customFormat="1"/>
    <row r="8761" s="1" customFormat="1"/>
    <row r="8762" s="1" customFormat="1"/>
    <row r="8763" s="1" customFormat="1"/>
    <row r="8764" s="1" customFormat="1"/>
    <row r="8765" s="1" customFormat="1"/>
    <row r="8766" s="1" customFormat="1"/>
    <row r="8767" s="1" customFormat="1"/>
    <row r="8768" s="1" customFormat="1"/>
    <row r="8769" s="1" customFormat="1"/>
    <row r="8770" s="1" customFormat="1"/>
    <row r="8771" s="1" customFormat="1"/>
    <row r="8772" s="1" customFormat="1"/>
    <row r="8773" s="1" customFormat="1"/>
    <row r="8774" s="1" customFormat="1"/>
    <row r="8775" s="1" customFormat="1"/>
    <row r="8776" s="1" customFormat="1"/>
    <row r="8777" s="1" customFormat="1"/>
    <row r="8778" s="1" customFormat="1"/>
    <row r="8779" s="1" customFormat="1"/>
    <row r="8780" s="1" customFormat="1"/>
    <row r="8781" s="1" customFormat="1"/>
    <row r="8782" s="1" customFormat="1"/>
    <row r="8783" s="1" customFormat="1"/>
    <row r="8784" s="1" customFormat="1"/>
    <row r="8785" s="1" customFormat="1"/>
    <row r="8786" s="1" customFormat="1"/>
    <row r="8787" s="1" customFormat="1"/>
    <row r="8788" s="1" customFormat="1"/>
    <row r="8789" s="1" customFormat="1"/>
    <row r="8790" s="1" customFormat="1"/>
    <row r="8791" s="1" customFormat="1"/>
    <row r="8792" s="1" customFormat="1"/>
    <row r="8793" s="1" customFormat="1"/>
    <row r="8794" s="1" customFormat="1"/>
    <row r="8795" s="1" customFormat="1"/>
    <row r="8796" s="1" customFormat="1"/>
    <row r="8797" s="1" customFormat="1"/>
    <row r="8798" s="1" customFormat="1"/>
    <row r="8799" s="1" customFormat="1"/>
    <row r="8800" s="1" customFormat="1"/>
    <row r="8801" s="1" customFormat="1"/>
    <row r="8802" s="1" customFormat="1"/>
    <row r="8803" s="1" customFormat="1"/>
    <row r="8804" s="1" customFormat="1"/>
    <row r="8805" s="1" customFormat="1"/>
    <row r="8806" s="1" customFormat="1"/>
    <row r="8807" s="1" customFormat="1"/>
    <row r="8808" s="1" customFormat="1"/>
    <row r="8809" s="1" customFormat="1"/>
    <row r="8810" s="1" customFormat="1"/>
    <row r="8811" s="1" customFormat="1"/>
    <row r="8812" s="1" customFormat="1"/>
    <row r="8813" s="1" customFormat="1"/>
    <row r="8814" s="1" customFormat="1"/>
    <row r="8815" s="1" customFormat="1"/>
    <row r="8816" s="1" customFormat="1"/>
    <row r="8817" s="1" customFormat="1"/>
    <row r="8818" s="1" customFormat="1"/>
    <row r="8819" s="1" customFormat="1"/>
    <row r="8820" s="1" customFormat="1"/>
    <row r="8821" s="1" customFormat="1"/>
    <row r="8822" s="1" customFormat="1"/>
    <row r="8823" s="1" customFormat="1"/>
    <row r="8824" s="1" customFormat="1"/>
    <row r="8825" s="1" customFormat="1"/>
    <row r="8826" s="1" customFormat="1"/>
    <row r="8827" s="1" customFormat="1"/>
    <row r="8828" s="1" customFormat="1"/>
    <row r="8829" s="1" customFormat="1"/>
    <row r="8830" s="1" customFormat="1"/>
    <row r="8831" s="1" customFormat="1"/>
    <row r="8832" s="1" customFormat="1"/>
    <row r="8833" s="1" customFormat="1"/>
    <row r="8834" s="1" customFormat="1"/>
    <row r="8835" s="1" customFormat="1"/>
    <row r="8836" s="1" customFormat="1"/>
    <row r="8837" s="1" customFormat="1"/>
    <row r="8838" s="1" customFormat="1"/>
    <row r="8839" s="1" customFormat="1"/>
    <row r="8840" s="1" customFormat="1"/>
    <row r="8841" s="1" customFormat="1"/>
    <row r="8842" s="1" customFormat="1"/>
    <row r="8843" s="1" customFormat="1"/>
    <row r="8844" s="1" customFormat="1"/>
    <row r="8845" s="1" customFormat="1"/>
    <row r="8846" s="1" customFormat="1"/>
    <row r="8847" s="1" customFormat="1"/>
    <row r="8848" s="1" customFormat="1"/>
    <row r="8849" s="1" customFormat="1"/>
    <row r="8850" s="1" customFormat="1"/>
    <row r="8851" s="1" customFormat="1"/>
    <row r="8852" s="1" customFormat="1"/>
    <row r="8853" s="1" customFormat="1"/>
    <row r="8854" s="1" customFormat="1"/>
    <row r="8855" s="1" customFormat="1"/>
    <row r="8856" s="1" customFormat="1"/>
    <row r="8857" s="1" customFormat="1"/>
    <row r="8858" s="1" customFormat="1"/>
    <row r="8859" s="1" customFormat="1"/>
    <row r="8860" s="1" customFormat="1"/>
    <row r="8861" s="1" customFormat="1"/>
    <row r="8862" s="1" customFormat="1"/>
    <row r="8863" s="1" customFormat="1"/>
    <row r="8864" s="1" customFormat="1"/>
    <row r="8865" s="1" customFormat="1"/>
    <row r="8866" s="1" customFormat="1"/>
    <row r="8867" s="1" customFormat="1"/>
    <row r="8868" s="1" customFormat="1"/>
    <row r="8869" s="1" customFormat="1"/>
    <row r="8870" s="1" customFormat="1"/>
    <row r="8871" s="1" customFormat="1"/>
    <row r="8872" s="1" customFormat="1"/>
    <row r="8873" s="1" customFormat="1"/>
    <row r="8874" s="1" customFormat="1"/>
    <row r="8875" s="1" customFormat="1"/>
    <row r="8876" s="1" customFormat="1"/>
    <row r="8877" s="1" customFormat="1"/>
    <row r="8878" s="1" customFormat="1"/>
    <row r="8879" s="1" customFormat="1"/>
    <row r="8880" s="1" customFormat="1"/>
    <row r="8881" s="1" customFormat="1"/>
    <row r="8882" s="1" customFormat="1"/>
    <row r="8883" s="1" customFormat="1"/>
    <row r="8884" s="1" customFormat="1"/>
    <row r="8885" s="1" customFormat="1"/>
    <row r="8886" s="1" customFormat="1"/>
    <row r="8887" s="1" customFormat="1"/>
    <row r="8888" s="1" customFormat="1"/>
    <row r="8889" s="1" customFormat="1"/>
    <row r="8890" s="1" customFormat="1"/>
    <row r="8891" s="1" customFormat="1"/>
    <row r="8892" s="1" customFormat="1"/>
    <row r="8893" s="1" customFormat="1"/>
    <row r="8894" s="1" customFormat="1"/>
    <row r="8895" s="1" customFormat="1"/>
    <row r="8896" s="1" customFormat="1"/>
    <row r="8897" s="1" customFormat="1"/>
    <row r="8898" s="1" customFormat="1"/>
    <row r="8899" s="1" customFormat="1"/>
    <row r="8900" s="1" customFormat="1"/>
    <row r="8901" s="1" customFormat="1"/>
    <row r="8902" s="1" customFormat="1"/>
    <row r="8903" s="1" customFormat="1"/>
    <row r="8904" s="1" customFormat="1"/>
    <row r="8905" s="1" customFormat="1"/>
    <row r="8906" s="1" customFormat="1"/>
    <row r="8907" s="1" customFormat="1"/>
    <row r="8908" s="1" customFormat="1"/>
    <row r="8909" s="1" customFormat="1"/>
    <row r="8910" s="1" customFormat="1"/>
    <row r="8911" s="1" customFormat="1"/>
    <row r="8912" s="1" customFormat="1"/>
    <row r="8913" s="1" customFormat="1"/>
    <row r="8914" s="1" customFormat="1"/>
    <row r="8915" s="1" customFormat="1"/>
    <row r="8916" s="1" customFormat="1"/>
    <row r="8917" s="1" customFormat="1"/>
    <row r="8918" s="1" customFormat="1"/>
    <row r="8919" s="1" customFormat="1"/>
    <row r="8920" s="1" customFormat="1"/>
    <row r="8921" s="1" customFormat="1"/>
    <row r="8922" s="1" customFormat="1"/>
    <row r="8923" s="1" customFormat="1"/>
    <row r="8924" s="1" customFormat="1"/>
    <row r="8925" s="1" customFormat="1"/>
    <row r="8926" s="1" customFormat="1"/>
    <row r="8927" s="1" customFormat="1"/>
    <row r="8928" s="1" customFormat="1"/>
    <row r="8929" s="1" customFormat="1"/>
    <row r="8930" s="1" customFormat="1"/>
    <row r="8931" s="1" customFormat="1"/>
    <row r="8932" s="1" customFormat="1"/>
    <row r="8933" s="1" customFormat="1"/>
    <row r="8934" s="1" customFormat="1"/>
    <row r="8935" s="1" customFormat="1"/>
    <row r="8936" s="1" customFormat="1"/>
    <row r="8937" s="1" customFormat="1"/>
    <row r="8938" s="1" customFormat="1"/>
    <row r="8939" s="1" customFormat="1"/>
    <row r="8940" s="1" customFormat="1"/>
    <row r="8941" s="1" customFormat="1"/>
    <row r="8942" s="1" customFormat="1"/>
    <row r="8943" s="1" customFormat="1"/>
    <row r="8944" s="1" customFormat="1"/>
    <row r="8945" s="1" customFormat="1"/>
    <row r="8946" s="1" customFormat="1"/>
    <row r="8947" s="1" customFormat="1"/>
    <row r="8948" s="1" customFormat="1"/>
    <row r="8949" s="1" customFormat="1"/>
    <row r="8950" s="1" customFormat="1"/>
    <row r="8951" s="1" customFormat="1"/>
    <row r="8952" s="1" customFormat="1"/>
    <row r="8953" s="1" customFormat="1"/>
    <row r="8954" s="1" customFormat="1"/>
    <row r="8955" s="1" customFormat="1"/>
    <row r="8956" s="1" customFormat="1"/>
    <row r="8957" s="1" customFormat="1"/>
    <row r="8958" s="1" customFormat="1"/>
    <row r="8959" s="1" customFormat="1"/>
    <row r="8960" s="1" customFormat="1"/>
    <row r="8961" s="1" customFormat="1"/>
    <row r="8962" s="1" customFormat="1"/>
    <row r="8963" s="1" customFormat="1"/>
    <row r="8964" s="1" customFormat="1"/>
    <row r="8965" s="1" customFormat="1"/>
    <row r="8966" s="1" customFormat="1"/>
    <row r="8967" s="1" customFormat="1"/>
    <row r="8968" s="1" customFormat="1"/>
    <row r="8969" s="1" customFormat="1"/>
    <row r="8970" s="1" customFormat="1"/>
    <row r="8971" s="1" customFormat="1"/>
    <row r="8972" s="1" customFormat="1"/>
    <row r="8973" s="1" customFormat="1"/>
    <row r="8974" s="1" customFormat="1"/>
    <row r="8975" s="1" customFormat="1"/>
    <row r="8976" s="1" customFormat="1"/>
    <row r="8977" s="1" customFormat="1"/>
    <row r="8978" s="1" customFormat="1"/>
    <row r="8979" s="1" customFormat="1"/>
    <row r="8980" s="1" customFormat="1"/>
    <row r="8981" s="1" customFormat="1"/>
    <row r="8982" s="1" customFormat="1"/>
    <row r="8983" s="1" customFormat="1"/>
    <row r="8984" s="1" customFormat="1"/>
    <row r="8985" s="1" customFormat="1"/>
    <row r="8986" s="1" customFormat="1"/>
    <row r="8987" s="1" customFormat="1"/>
    <row r="8988" s="1" customFormat="1"/>
    <row r="8989" s="1" customFormat="1"/>
    <row r="8990" s="1" customFormat="1"/>
    <row r="8991" s="1" customFormat="1"/>
    <row r="8992" s="1" customFormat="1"/>
    <row r="8993" s="1" customFormat="1"/>
    <row r="8994" s="1" customFormat="1"/>
    <row r="8995" s="1" customFormat="1"/>
    <row r="8996" s="1" customFormat="1"/>
    <row r="8997" s="1" customFormat="1"/>
    <row r="8998" s="1" customFormat="1"/>
    <row r="8999" s="1" customFormat="1"/>
    <row r="9000" s="1" customFormat="1"/>
    <row r="9001" s="1" customFormat="1"/>
    <row r="9002" s="1" customFormat="1"/>
    <row r="9003" s="1" customFormat="1"/>
    <row r="9004" s="1" customFormat="1"/>
    <row r="9005" s="1" customFormat="1"/>
    <row r="9006" s="1" customFormat="1"/>
    <row r="9007" s="1" customFormat="1"/>
    <row r="9008" s="1" customFormat="1"/>
    <row r="9009" s="1" customFormat="1"/>
    <row r="9010" s="1" customFormat="1"/>
    <row r="9011" s="1" customFormat="1"/>
    <row r="9012" s="1" customFormat="1"/>
    <row r="9013" s="1" customFormat="1"/>
    <row r="9014" s="1" customFormat="1"/>
    <row r="9015" s="1" customFormat="1"/>
    <row r="9016" s="1" customFormat="1"/>
    <row r="9017" s="1" customFormat="1"/>
    <row r="9018" s="1" customFormat="1"/>
    <row r="9019" s="1" customFormat="1"/>
    <row r="9020" s="1" customFormat="1"/>
    <row r="9021" s="1" customFormat="1"/>
    <row r="9022" s="1" customFormat="1"/>
    <row r="9023" s="1" customFormat="1"/>
    <row r="9024" s="1" customFormat="1"/>
    <row r="9025" s="1" customFormat="1"/>
    <row r="9026" s="1" customFormat="1"/>
    <row r="9027" s="1" customFormat="1"/>
    <row r="9028" s="1" customFormat="1"/>
    <row r="9029" s="1" customFormat="1"/>
    <row r="9030" s="1" customFormat="1"/>
    <row r="9031" s="1" customFormat="1"/>
    <row r="9032" s="1" customFormat="1"/>
    <row r="9033" s="1" customFormat="1"/>
    <row r="9034" s="1" customFormat="1"/>
    <row r="9035" s="1" customFormat="1"/>
    <row r="9036" s="1" customFormat="1"/>
    <row r="9037" s="1" customFormat="1"/>
    <row r="9038" s="1" customFormat="1"/>
    <row r="9039" s="1" customFormat="1"/>
    <row r="9040" s="1" customFormat="1"/>
    <row r="9041" s="1" customFormat="1"/>
    <row r="9042" s="1" customFormat="1"/>
    <row r="9043" s="1" customFormat="1"/>
    <row r="9044" s="1" customFormat="1"/>
    <row r="9045" s="1" customFormat="1"/>
    <row r="9046" s="1" customFormat="1"/>
    <row r="9047" s="1" customFormat="1"/>
    <row r="9048" s="1" customFormat="1"/>
    <row r="9049" s="1" customFormat="1"/>
    <row r="9050" s="1" customFormat="1"/>
    <row r="9051" s="1" customFormat="1"/>
    <row r="9052" s="1" customFormat="1"/>
    <row r="9053" s="1" customFormat="1"/>
    <row r="9054" s="1" customFormat="1"/>
    <row r="9055" s="1" customFormat="1"/>
    <row r="9056" s="1" customFormat="1"/>
    <row r="9057" s="1" customFormat="1"/>
    <row r="9058" s="1" customFormat="1"/>
    <row r="9059" s="1" customFormat="1"/>
    <row r="9060" s="1" customFormat="1"/>
    <row r="9061" s="1" customFormat="1"/>
    <row r="9062" s="1" customFormat="1"/>
    <row r="9063" s="1" customFormat="1"/>
    <row r="9064" s="1" customFormat="1"/>
    <row r="9065" s="1" customFormat="1"/>
    <row r="9066" s="1" customFormat="1"/>
    <row r="9067" s="1" customFormat="1"/>
    <row r="9068" s="1" customFormat="1"/>
    <row r="9069" s="1" customFormat="1"/>
    <row r="9070" s="1" customFormat="1"/>
    <row r="9071" s="1" customFormat="1"/>
    <row r="9072" s="1" customFormat="1"/>
    <row r="9073" s="1" customFormat="1"/>
    <row r="9074" s="1" customFormat="1"/>
    <row r="9075" s="1" customFormat="1"/>
    <row r="9076" s="1" customFormat="1"/>
    <row r="9077" s="1" customFormat="1"/>
    <row r="9078" s="1" customFormat="1"/>
    <row r="9079" s="1" customFormat="1"/>
    <row r="9080" s="1" customFormat="1"/>
    <row r="9081" s="1" customFormat="1"/>
    <row r="9082" s="1" customFormat="1"/>
    <row r="9083" s="1" customFormat="1"/>
    <row r="9084" s="1" customFormat="1"/>
    <row r="9085" s="1" customFormat="1"/>
    <row r="9086" s="1" customFormat="1"/>
    <row r="9087" s="1" customFormat="1"/>
    <row r="9088" s="1" customFormat="1"/>
    <row r="9089" s="1" customFormat="1"/>
    <row r="9090" s="1" customFormat="1"/>
    <row r="9091" s="1" customFormat="1"/>
    <row r="9092" s="1" customFormat="1"/>
    <row r="9093" s="1" customFormat="1"/>
    <row r="9094" s="1" customFormat="1"/>
    <row r="9095" s="1" customFormat="1"/>
    <row r="9096" s="1" customFormat="1"/>
    <row r="9097" s="1" customFormat="1"/>
    <row r="9098" s="1" customFormat="1"/>
    <row r="9099" s="1" customFormat="1"/>
    <row r="9100" s="1" customFormat="1"/>
    <row r="9101" s="1" customFormat="1"/>
    <row r="9102" s="1" customFormat="1"/>
    <row r="9103" s="1" customFormat="1"/>
    <row r="9104" s="1" customFormat="1"/>
    <row r="9105" s="1" customFormat="1"/>
    <row r="9106" s="1" customFormat="1"/>
    <row r="9107" s="1" customFormat="1"/>
    <row r="9108" s="1" customFormat="1"/>
    <row r="9109" s="1" customFormat="1"/>
    <row r="9110" s="1" customFormat="1"/>
    <row r="9111" s="1" customFormat="1"/>
    <row r="9112" s="1" customFormat="1"/>
    <row r="9113" s="1" customFormat="1"/>
    <row r="9114" s="1" customFormat="1"/>
    <row r="9115" s="1" customFormat="1"/>
    <row r="9116" s="1" customFormat="1"/>
    <row r="9117" s="1" customFormat="1"/>
    <row r="9118" s="1" customFormat="1"/>
    <row r="9119" s="1" customFormat="1"/>
    <row r="9120" s="1" customFormat="1"/>
    <row r="9121" s="1" customFormat="1"/>
    <row r="9122" s="1" customFormat="1"/>
    <row r="9123" s="1" customFormat="1"/>
    <row r="9124" s="1" customFormat="1"/>
    <row r="9125" s="1" customFormat="1"/>
    <row r="9126" s="1" customFormat="1"/>
    <row r="9127" s="1" customFormat="1"/>
    <row r="9128" s="1" customFormat="1"/>
    <row r="9129" s="1" customFormat="1"/>
    <row r="9130" s="1" customFormat="1"/>
    <row r="9131" s="1" customFormat="1"/>
    <row r="9132" s="1" customFormat="1"/>
    <row r="9133" s="1" customFormat="1"/>
    <row r="9134" s="1" customFormat="1"/>
    <row r="9135" s="1" customFormat="1"/>
    <row r="9136" s="1" customFormat="1"/>
    <row r="9137" s="1" customFormat="1"/>
    <row r="9138" s="1" customFormat="1"/>
    <row r="9139" s="1" customFormat="1"/>
    <row r="9140" s="1" customFormat="1"/>
    <row r="9141" s="1" customFormat="1"/>
    <row r="9142" s="1" customFormat="1"/>
    <row r="9143" s="1" customFormat="1"/>
    <row r="9144" s="1" customFormat="1"/>
    <row r="9145" s="1" customFormat="1"/>
    <row r="9146" s="1" customFormat="1"/>
    <row r="9147" s="1" customFormat="1"/>
    <row r="9148" s="1" customFormat="1"/>
    <row r="9149" s="1" customFormat="1"/>
    <row r="9150" s="1" customFormat="1"/>
    <row r="9151" s="1" customFormat="1"/>
    <row r="9152" s="1" customFormat="1"/>
    <row r="9153" s="1" customFormat="1"/>
    <row r="9154" s="1" customFormat="1"/>
    <row r="9155" s="1" customFormat="1"/>
    <row r="9156" s="1" customFormat="1"/>
    <row r="9157" s="1" customFormat="1"/>
    <row r="9158" s="1" customFormat="1"/>
    <row r="9159" s="1" customFormat="1"/>
    <row r="9160" s="1" customFormat="1"/>
    <row r="9161" s="1" customFormat="1"/>
    <row r="9162" s="1" customFormat="1"/>
    <row r="9163" s="1" customFormat="1"/>
    <row r="9164" s="1" customFormat="1"/>
    <row r="9165" s="1" customFormat="1"/>
    <row r="9166" s="1" customFormat="1"/>
    <row r="9167" s="1" customFormat="1"/>
    <row r="9168" s="1" customFormat="1"/>
    <row r="9169" s="1" customFormat="1"/>
    <row r="9170" s="1" customFormat="1"/>
    <row r="9171" s="1" customFormat="1"/>
    <row r="9172" s="1" customFormat="1"/>
    <row r="9173" s="1" customFormat="1"/>
    <row r="9174" s="1" customFormat="1"/>
    <row r="9175" s="1" customFormat="1"/>
    <row r="9176" s="1" customFormat="1"/>
    <row r="9177" s="1" customFormat="1"/>
    <row r="9178" s="1" customFormat="1"/>
    <row r="9179" s="1" customFormat="1"/>
    <row r="9180" s="1" customFormat="1"/>
    <row r="9181" s="1" customFormat="1"/>
    <row r="9182" s="1" customFormat="1"/>
    <row r="9183" s="1" customFormat="1"/>
    <row r="9184" s="1" customFormat="1"/>
    <row r="9185" s="1" customFormat="1"/>
    <row r="9186" s="1" customFormat="1"/>
    <row r="9187" s="1" customFormat="1"/>
    <row r="9188" s="1" customFormat="1"/>
    <row r="9189" s="1" customFormat="1"/>
    <row r="9190" s="1" customFormat="1"/>
    <row r="9191" s="1" customFormat="1"/>
    <row r="9192" s="1" customFormat="1"/>
    <row r="9193" s="1" customFormat="1"/>
    <row r="9194" s="1" customFormat="1"/>
    <row r="9195" s="1" customFormat="1"/>
    <row r="9196" s="1" customFormat="1"/>
    <row r="9197" s="1" customFormat="1"/>
    <row r="9198" s="1" customFormat="1"/>
    <row r="9199" s="1" customFormat="1"/>
    <row r="9200" s="1" customFormat="1"/>
    <row r="9201" s="1" customFormat="1"/>
    <row r="9202" s="1" customFormat="1"/>
    <row r="9203" s="1" customFormat="1"/>
    <row r="9204" s="1" customFormat="1"/>
    <row r="9205" s="1" customFormat="1"/>
    <row r="9206" s="1" customFormat="1"/>
    <row r="9207" s="1" customFormat="1"/>
    <row r="9208" s="1" customFormat="1"/>
    <row r="9209" s="1" customFormat="1"/>
    <row r="9210" s="1" customFormat="1"/>
    <row r="9211" s="1" customFormat="1"/>
    <row r="9212" s="1" customFormat="1"/>
    <row r="9213" s="1" customFormat="1"/>
    <row r="9214" s="1" customFormat="1"/>
    <row r="9215" s="1" customFormat="1"/>
    <row r="9216" s="1" customFormat="1"/>
    <row r="9217" s="1" customFormat="1"/>
    <row r="9218" s="1" customFormat="1"/>
    <row r="9219" s="1" customFormat="1"/>
    <row r="9220" s="1" customFormat="1"/>
    <row r="9221" s="1" customFormat="1"/>
    <row r="9222" s="1" customFormat="1"/>
    <row r="9223" s="1" customFormat="1"/>
    <row r="9224" s="1" customFormat="1"/>
    <row r="9225" s="1" customFormat="1"/>
    <row r="9226" s="1" customFormat="1"/>
    <row r="9227" s="1" customFormat="1"/>
    <row r="9228" s="1" customFormat="1"/>
    <row r="9229" s="1" customFormat="1"/>
    <row r="9230" s="1" customFormat="1"/>
    <row r="9231" s="1" customFormat="1"/>
    <row r="9232" s="1" customFormat="1"/>
    <row r="9233" s="1" customFormat="1"/>
    <row r="9234" s="1" customFormat="1"/>
    <row r="9235" s="1" customFormat="1"/>
    <row r="9236" s="1" customFormat="1"/>
    <row r="9237" s="1" customFormat="1"/>
    <row r="9238" s="1" customFormat="1"/>
    <row r="9239" s="1" customFormat="1"/>
    <row r="9240" s="1" customFormat="1"/>
    <row r="9241" s="1" customFormat="1"/>
    <row r="9242" s="1" customFormat="1"/>
    <row r="9243" s="1" customFormat="1"/>
    <row r="9244" s="1" customFormat="1"/>
    <row r="9245" s="1" customFormat="1"/>
    <row r="9246" s="1" customFormat="1"/>
    <row r="9247" s="1" customFormat="1"/>
    <row r="9248" s="1" customFormat="1"/>
    <row r="9249" s="1" customFormat="1"/>
    <row r="9250" s="1" customFormat="1"/>
    <row r="9251" s="1" customFormat="1"/>
    <row r="9252" s="1" customFormat="1"/>
    <row r="9253" s="1" customFormat="1"/>
    <row r="9254" s="1" customFormat="1"/>
    <row r="9255" s="1" customFormat="1"/>
    <row r="9256" s="1" customFormat="1"/>
    <row r="9257" s="1" customFormat="1"/>
    <row r="9258" s="1" customFormat="1"/>
    <row r="9259" s="1" customFormat="1"/>
    <row r="9260" s="1" customFormat="1"/>
    <row r="9261" s="1" customFormat="1"/>
    <row r="9262" s="1" customFormat="1"/>
    <row r="9263" s="1" customFormat="1"/>
    <row r="9264" s="1" customFormat="1"/>
    <row r="9265" s="1" customFormat="1"/>
    <row r="9266" s="1" customFormat="1"/>
    <row r="9267" s="1" customFormat="1"/>
    <row r="9268" s="1" customFormat="1"/>
    <row r="9269" s="1" customFormat="1"/>
    <row r="9270" s="1" customFormat="1"/>
    <row r="9271" s="1" customFormat="1"/>
    <row r="9272" s="1" customFormat="1"/>
    <row r="9273" s="1" customFormat="1"/>
    <row r="9274" s="1" customFormat="1"/>
    <row r="9275" s="1" customFormat="1"/>
    <row r="9276" s="1" customFormat="1"/>
    <row r="9277" s="1" customFormat="1"/>
    <row r="9278" s="1" customFormat="1"/>
    <row r="9279" s="1" customFormat="1"/>
    <row r="9280" s="1" customFormat="1"/>
    <row r="9281" s="1" customFormat="1"/>
    <row r="9282" s="1" customFormat="1"/>
    <row r="9283" s="1" customFormat="1"/>
    <row r="9284" s="1" customFormat="1"/>
    <row r="9285" s="1" customFormat="1"/>
    <row r="9286" s="1" customFormat="1"/>
    <row r="9287" s="1" customFormat="1"/>
    <row r="9288" s="1" customFormat="1"/>
    <row r="9289" s="1" customFormat="1"/>
    <row r="9290" s="1" customFormat="1"/>
    <row r="9291" s="1" customFormat="1"/>
    <row r="9292" s="1" customFormat="1"/>
    <row r="9293" s="1" customFormat="1"/>
    <row r="9294" s="1" customFormat="1"/>
    <row r="9295" s="1" customFormat="1"/>
    <row r="9296" s="1" customFormat="1"/>
    <row r="9297" s="1" customFormat="1"/>
    <row r="9298" s="1" customFormat="1"/>
    <row r="9299" s="1" customFormat="1"/>
    <row r="9300" s="1" customFormat="1"/>
    <row r="9301" s="1" customFormat="1"/>
    <row r="9302" s="1" customFormat="1"/>
    <row r="9303" s="1" customFormat="1"/>
    <row r="9304" s="1" customFormat="1"/>
    <row r="9305" s="1" customFormat="1"/>
    <row r="9306" s="1" customFormat="1"/>
    <row r="9307" s="1" customFormat="1"/>
    <row r="9308" s="1" customFormat="1"/>
    <row r="9309" s="1" customFormat="1"/>
    <row r="9310" s="1" customFormat="1"/>
    <row r="9311" s="1" customFormat="1"/>
    <row r="9312" s="1" customFormat="1"/>
    <row r="9313" s="1" customFormat="1"/>
    <row r="9314" s="1" customFormat="1"/>
    <row r="9315" s="1" customFormat="1"/>
    <row r="9316" s="1" customFormat="1"/>
    <row r="9317" s="1" customFormat="1"/>
    <row r="9318" s="1" customFormat="1"/>
    <row r="9319" s="1" customFormat="1"/>
    <row r="9320" s="1" customFormat="1"/>
    <row r="9321" s="1" customFormat="1"/>
    <row r="9322" s="1" customFormat="1"/>
    <row r="9323" s="1" customFormat="1"/>
    <row r="9324" s="1" customFormat="1"/>
    <row r="9325" s="1" customFormat="1"/>
    <row r="9326" s="1" customFormat="1"/>
    <row r="9327" s="1" customFormat="1"/>
    <row r="9328" s="1" customFormat="1"/>
    <row r="9329" s="1" customFormat="1"/>
    <row r="9330" s="1" customFormat="1"/>
    <row r="9331" s="1" customFormat="1"/>
    <row r="9332" s="1" customFormat="1"/>
    <row r="9333" s="1" customFormat="1"/>
    <row r="9334" s="1" customFormat="1"/>
    <row r="9335" s="1" customFormat="1"/>
    <row r="9336" s="1" customFormat="1"/>
    <row r="9337" s="1" customFormat="1"/>
    <row r="9338" s="1" customFormat="1"/>
    <row r="9339" s="1" customFormat="1"/>
    <row r="9340" s="1" customFormat="1"/>
    <row r="9341" s="1" customFormat="1"/>
    <row r="9342" s="1" customFormat="1"/>
    <row r="9343" s="1" customFormat="1"/>
    <row r="9344" s="1" customFormat="1"/>
    <row r="9345" s="1" customFormat="1"/>
    <row r="9346" s="1" customFormat="1"/>
    <row r="9347" s="1" customFormat="1"/>
    <row r="9348" s="1" customFormat="1"/>
    <row r="9349" s="1" customFormat="1"/>
    <row r="9350" s="1" customFormat="1"/>
    <row r="9351" s="1" customFormat="1"/>
    <row r="9352" s="1" customFormat="1"/>
    <row r="9353" s="1" customFormat="1"/>
    <row r="9354" s="1" customFormat="1"/>
    <row r="9355" s="1" customFormat="1"/>
    <row r="9356" s="1" customFormat="1"/>
    <row r="9357" s="1" customFormat="1"/>
    <row r="9358" s="1" customFormat="1"/>
    <row r="9359" s="1" customFormat="1"/>
    <row r="9360" s="1" customFormat="1"/>
    <row r="9361" s="1" customFormat="1"/>
    <row r="9362" s="1" customFormat="1"/>
    <row r="9363" s="1" customFormat="1"/>
    <row r="9364" s="1" customFormat="1"/>
    <row r="9365" s="1" customFormat="1"/>
    <row r="9366" s="1" customFormat="1"/>
    <row r="9367" s="1" customFormat="1"/>
    <row r="9368" s="1" customFormat="1"/>
    <row r="9369" s="1" customFormat="1"/>
    <row r="9370" s="1" customFormat="1"/>
    <row r="9371" s="1" customFormat="1"/>
    <row r="9372" s="1" customFormat="1"/>
    <row r="9373" s="1" customFormat="1"/>
    <row r="9374" s="1" customFormat="1"/>
    <row r="9375" s="1" customFormat="1"/>
    <row r="9376" s="1" customFormat="1"/>
    <row r="9377" s="1" customFormat="1"/>
    <row r="9378" s="1" customFormat="1"/>
    <row r="9379" s="1" customFormat="1"/>
    <row r="9380" s="1" customFormat="1"/>
    <row r="9381" s="1" customFormat="1"/>
    <row r="9382" s="1" customFormat="1"/>
    <row r="9383" s="1" customFormat="1"/>
    <row r="9384" s="1" customFormat="1"/>
    <row r="9385" s="1" customFormat="1"/>
    <row r="9386" s="1" customFormat="1"/>
    <row r="9387" s="1" customFormat="1"/>
    <row r="9388" s="1" customFormat="1"/>
    <row r="9389" s="1" customFormat="1"/>
    <row r="9390" s="1" customFormat="1"/>
    <row r="9391" s="1" customFormat="1"/>
    <row r="9392" s="1" customFormat="1"/>
    <row r="9393" s="1" customFormat="1"/>
    <row r="9394" s="1" customFormat="1"/>
    <row r="9395" s="1" customFormat="1"/>
    <row r="9396" s="1" customFormat="1"/>
    <row r="9397" s="1" customFormat="1"/>
    <row r="9398" s="1" customFormat="1"/>
    <row r="9399" s="1" customFormat="1"/>
    <row r="9400" s="1" customFormat="1"/>
    <row r="9401" s="1" customFormat="1"/>
    <row r="9402" s="1" customFormat="1"/>
    <row r="9403" s="1" customFormat="1"/>
    <row r="9404" s="1" customFormat="1"/>
    <row r="9405" s="1" customFormat="1"/>
    <row r="9406" s="1" customFormat="1"/>
    <row r="9407" s="1" customFormat="1"/>
    <row r="9408" s="1" customFormat="1"/>
    <row r="9409" s="1" customFormat="1"/>
    <row r="9410" s="1" customFormat="1"/>
    <row r="9411" s="1" customFormat="1"/>
    <row r="9412" s="1" customFormat="1"/>
    <row r="9413" s="1" customFormat="1"/>
    <row r="9414" s="1" customFormat="1"/>
    <row r="9415" s="1" customFormat="1"/>
    <row r="9416" s="1" customFormat="1"/>
    <row r="9417" s="1" customFormat="1"/>
    <row r="9418" s="1" customFormat="1"/>
    <row r="9419" s="1" customFormat="1"/>
    <row r="9420" s="1" customFormat="1"/>
    <row r="9421" s="1" customFormat="1"/>
    <row r="9422" s="1" customFormat="1"/>
    <row r="9423" s="1" customFormat="1"/>
    <row r="9424" s="1" customFormat="1"/>
    <row r="9425" s="1" customFormat="1"/>
    <row r="9426" s="1" customFormat="1"/>
    <row r="9427" s="1" customFormat="1"/>
    <row r="9428" s="1" customFormat="1"/>
    <row r="9429" s="1" customFormat="1"/>
    <row r="9430" s="1" customFormat="1"/>
    <row r="9431" s="1" customFormat="1"/>
    <row r="9432" s="1" customFormat="1"/>
    <row r="9433" s="1" customFormat="1"/>
    <row r="9434" s="1" customFormat="1"/>
    <row r="9435" s="1" customFormat="1"/>
    <row r="9436" s="1" customFormat="1"/>
    <row r="9437" s="1" customFormat="1"/>
    <row r="9438" s="1" customFormat="1"/>
    <row r="9439" s="1" customFormat="1"/>
    <row r="9440" s="1" customFormat="1"/>
    <row r="9441" s="1" customFormat="1"/>
    <row r="9442" s="1" customFormat="1"/>
    <row r="9443" s="1" customFormat="1"/>
    <row r="9444" s="1" customFormat="1"/>
    <row r="9445" s="1" customFormat="1"/>
    <row r="9446" s="1" customFormat="1"/>
    <row r="9447" s="1" customFormat="1"/>
    <row r="9448" s="1" customFormat="1"/>
    <row r="9449" s="1" customFormat="1"/>
    <row r="9450" s="1" customFormat="1"/>
    <row r="9451" s="1" customFormat="1"/>
    <row r="9452" s="1" customFormat="1"/>
    <row r="9453" s="1" customFormat="1"/>
    <row r="9454" s="1" customFormat="1"/>
    <row r="9455" s="1" customFormat="1"/>
    <row r="9456" s="1" customFormat="1"/>
    <row r="9457" s="1" customFormat="1"/>
    <row r="9458" s="1" customFormat="1"/>
    <row r="9459" s="1" customFormat="1"/>
    <row r="9460" s="1" customFormat="1"/>
    <row r="9461" s="1" customFormat="1"/>
    <row r="9462" s="1" customFormat="1"/>
    <row r="9463" s="1" customFormat="1"/>
    <row r="9464" s="1" customFormat="1"/>
    <row r="9465" s="1" customFormat="1"/>
    <row r="9466" s="1" customFormat="1"/>
    <row r="9467" s="1" customFormat="1"/>
    <row r="9468" s="1" customFormat="1"/>
    <row r="9469" s="1" customFormat="1"/>
    <row r="9470" s="1" customFormat="1"/>
    <row r="9471" s="1" customFormat="1"/>
    <row r="9472" s="1" customFormat="1"/>
    <row r="9473" s="1" customFormat="1"/>
    <row r="9474" s="1" customFormat="1"/>
    <row r="9475" s="1" customFormat="1"/>
    <row r="9476" s="1" customFormat="1"/>
    <row r="9477" s="1" customFormat="1"/>
    <row r="9478" s="1" customFormat="1"/>
    <row r="9479" s="1" customFormat="1"/>
    <row r="9480" s="1" customFormat="1"/>
    <row r="9481" s="1" customFormat="1"/>
    <row r="9482" s="1" customFormat="1"/>
    <row r="9483" s="1" customFormat="1"/>
    <row r="9484" s="1" customFormat="1"/>
    <row r="9485" s="1" customFormat="1"/>
    <row r="9486" s="1" customFormat="1"/>
    <row r="9487" s="1" customFormat="1"/>
    <row r="9488" s="1" customFormat="1"/>
    <row r="9489" s="1" customFormat="1"/>
    <row r="9490" s="1" customFormat="1"/>
    <row r="9491" s="1" customFormat="1"/>
    <row r="9492" s="1" customFormat="1"/>
    <row r="9493" s="1" customFormat="1"/>
    <row r="9494" s="1" customFormat="1"/>
    <row r="9495" s="1" customFormat="1"/>
    <row r="9496" s="1" customFormat="1"/>
    <row r="9497" s="1" customFormat="1"/>
    <row r="9498" s="1" customFormat="1"/>
    <row r="9499" s="1" customFormat="1"/>
    <row r="9500" s="1" customFormat="1"/>
    <row r="9501" s="1" customFormat="1"/>
    <row r="9502" s="1" customFormat="1"/>
    <row r="9503" s="1" customFormat="1"/>
    <row r="9504" s="1" customFormat="1"/>
    <row r="9505" s="1" customFormat="1"/>
    <row r="9506" s="1" customFormat="1"/>
    <row r="9507" s="1" customFormat="1"/>
    <row r="9508" s="1" customFormat="1"/>
    <row r="9509" s="1" customFormat="1"/>
    <row r="9510" s="1" customFormat="1"/>
    <row r="9511" s="1" customFormat="1"/>
    <row r="9512" s="1" customFormat="1"/>
    <row r="9513" s="1" customFormat="1"/>
    <row r="9514" s="1" customFormat="1"/>
    <row r="9515" s="1" customFormat="1"/>
    <row r="9516" s="1" customFormat="1"/>
    <row r="9517" s="1" customFormat="1"/>
    <row r="9518" s="1" customFormat="1"/>
    <row r="9519" s="1" customFormat="1"/>
    <row r="9520" s="1" customFormat="1"/>
    <row r="9521" s="1" customFormat="1"/>
    <row r="9522" s="1" customFormat="1"/>
    <row r="9523" s="1" customFormat="1"/>
    <row r="9524" s="1" customFormat="1"/>
    <row r="9525" s="1" customFormat="1"/>
    <row r="9526" s="1" customFormat="1"/>
    <row r="9527" s="1" customFormat="1"/>
    <row r="9528" s="1" customFormat="1"/>
    <row r="9529" s="1" customFormat="1"/>
    <row r="9530" s="1" customFormat="1"/>
    <row r="9531" s="1" customFormat="1"/>
    <row r="9532" s="1" customFormat="1"/>
    <row r="9533" s="1" customFormat="1"/>
    <row r="9534" s="1" customFormat="1"/>
    <row r="9535" s="1" customFormat="1"/>
    <row r="9536" s="1" customFormat="1"/>
    <row r="9537" s="1" customFormat="1"/>
    <row r="9538" s="1" customFormat="1"/>
    <row r="9539" s="1" customFormat="1"/>
    <row r="9540" s="1" customFormat="1"/>
    <row r="9541" s="1" customFormat="1"/>
    <row r="9542" s="1" customFormat="1"/>
    <row r="9543" s="1" customFormat="1"/>
    <row r="9544" s="1" customFormat="1"/>
    <row r="9545" s="1" customFormat="1"/>
    <row r="9546" s="1" customFormat="1"/>
    <row r="9547" s="1" customFormat="1"/>
    <row r="9548" s="1" customFormat="1"/>
    <row r="9549" s="1" customFormat="1"/>
    <row r="9550" s="1" customFormat="1"/>
    <row r="9551" s="1" customFormat="1"/>
    <row r="9552" s="1" customFormat="1"/>
    <row r="9553" s="1" customFormat="1"/>
    <row r="9554" s="1" customFormat="1"/>
    <row r="9555" s="1" customFormat="1"/>
    <row r="9556" s="1" customFormat="1"/>
    <row r="9557" s="1" customFormat="1"/>
    <row r="9558" s="1" customFormat="1"/>
    <row r="9559" s="1" customFormat="1"/>
    <row r="9560" s="1" customFormat="1"/>
    <row r="9561" s="1" customFormat="1"/>
    <row r="9562" s="1" customFormat="1"/>
    <row r="9563" s="1" customFormat="1"/>
    <row r="9564" s="1" customFormat="1"/>
    <row r="9565" s="1" customFormat="1"/>
    <row r="9566" s="1" customFormat="1"/>
    <row r="9567" s="1" customFormat="1"/>
    <row r="9568" s="1" customFormat="1"/>
    <row r="9569" s="1" customFormat="1"/>
    <row r="9570" s="1" customFormat="1"/>
    <row r="9571" s="1" customFormat="1"/>
    <row r="9572" s="1" customFormat="1"/>
    <row r="9573" s="1" customFormat="1"/>
    <row r="9574" s="1" customFormat="1"/>
    <row r="9575" s="1" customFormat="1"/>
    <row r="9576" s="1" customFormat="1"/>
    <row r="9577" s="1" customFormat="1"/>
    <row r="9578" s="1" customFormat="1"/>
    <row r="9579" s="1" customFormat="1"/>
    <row r="9580" s="1" customFormat="1"/>
    <row r="9581" s="1" customFormat="1"/>
    <row r="9582" s="1" customFormat="1"/>
    <row r="9583" s="1" customFormat="1"/>
    <row r="9584" s="1" customFormat="1"/>
    <row r="9585" s="1" customFormat="1"/>
    <row r="9586" s="1" customFormat="1"/>
    <row r="9587" s="1" customFormat="1"/>
    <row r="9588" s="1" customFormat="1"/>
    <row r="9589" s="1" customFormat="1"/>
    <row r="9590" s="1" customFormat="1"/>
    <row r="9591" s="1" customFormat="1"/>
    <row r="9592" s="1" customFormat="1"/>
    <row r="9593" s="1" customFormat="1"/>
    <row r="9594" s="1" customFormat="1"/>
    <row r="9595" s="1" customFormat="1"/>
    <row r="9596" s="1" customFormat="1"/>
    <row r="9597" s="1" customFormat="1"/>
    <row r="9598" s="1" customFormat="1"/>
    <row r="9599" s="1" customFormat="1"/>
    <row r="9600" s="1" customFormat="1"/>
    <row r="9601" s="1" customFormat="1"/>
    <row r="9602" s="1" customFormat="1"/>
    <row r="9603" s="1" customFormat="1"/>
    <row r="9604" s="1" customFormat="1"/>
    <row r="9605" s="1" customFormat="1"/>
    <row r="9606" s="1" customFormat="1"/>
    <row r="9607" s="1" customFormat="1"/>
    <row r="9608" s="1" customFormat="1"/>
    <row r="9609" s="1" customFormat="1"/>
    <row r="9610" s="1" customFormat="1"/>
    <row r="9611" s="1" customFormat="1"/>
    <row r="9612" s="1" customFormat="1"/>
    <row r="9613" s="1" customFormat="1"/>
    <row r="9614" s="1" customFormat="1"/>
    <row r="9615" s="1" customFormat="1"/>
    <row r="9616" s="1" customFormat="1"/>
    <row r="9617" s="1" customFormat="1"/>
    <row r="9618" s="1" customFormat="1"/>
    <row r="9619" s="1" customFormat="1"/>
    <row r="9620" s="1" customFormat="1"/>
    <row r="9621" s="1" customFormat="1"/>
    <row r="9622" s="1" customFormat="1"/>
    <row r="9623" s="1" customFormat="1"/>
    <row r="9624" s="1" customFormat="1"/>
    <row r="9625" s="1" customFormat="1"/>
    <row r="9626" s="1" customFormat="1"/>
    <row r="9627" s="1" customFormat="1"/>
    <row r="9628" s="1" customFormat="1"/>
    <row r="9629" s="1" customFormat="1"/>
    <row r="9630" s="1" customFormat="1"/>
    <row r="9631" s="1" customFormat="1"/>
    <row r="9632" s="1" customFormat="1"/>
    <row r="9633" s="1" customFormat="1"/>
    <row r="9634" s="1" customFormat="1"/>
    <row r="9635" s="1" customFormat="1"/>
    <row r="9636" s="1" customFormat="1"/>
    <row r="9637" s="1" customFormat="1"/>
    <row r="9638" s="1" customFormat="1"/>
    <row r="9639" s="1" customFormat="1"/>
    <row r="9640" s="1" customFormat="1"/>
    <row r="9641" s="1" customFormat="1"/>
    <row r="9642" s="1" customFormat="1"/>
    <row r="9643" s="1" customFormat="1"/>
    <row r="9644" s="1" customFormat="1"/>
    <row r="9645" s="1" customFormat="1"/>
    <row r="9646" s="1" customFormat="1"/>
    <row r="9647" s="1" customFormat="1"/>
    <row r="9648" s="1" customFormat="1"/>
    <row r="9649" s="1" customFormat="1"/>
    <row r="9650" s="1" customFormat="1"/>
    <row r="9651" s="1" customFormat="1"/>
    <row r="9652" s="1" customFormat="1"/>
    <row r="9653" s="1" customFormat="1"/>
    <row r="9654" s="1" customFormat="1"/>
    <row r="9655" s="1" customFormat="1"/>
    <row r="9656" s="1" customFormat="1"/>
    <row r="9657" s="1" customFormat="1"/>
    <row r="9658" s="1" customFormat="1"/>
    <row r="9659" s="1" customFormat="1"/>
    <row r="9660" s="1" customFormat="1"/>
    <row r="9661" s="1" customFormat="1"/>
    <row r="9662" s="1" customFormat="1"/>
    <row r="9663" s="1" customFormat="1"/>
    <row r="9664" s="1" customFormat="1"/>
    <row r="9665" s="1" customFormat="1"/>
    <row r="9666" s="1" customFormat="1"/>
    <row r="9667" s="1" customFormat="1"/>
    <row r="9668" s="1" customFormat="1"/>
    <row r="9669" s="1" customFormat="1"/>
    <row r="9670" s="1" customFormat="1"/>
    <row r="9671" s="1" customFormat="1"/>
    <row r="9672" s="1" customFormat="1"/>
    <row r="9673" s="1" customFormat="1"/>
    <row r="9674" s="1" customFormat="1"/>
    <row r="9675" s="1" customFormat="1"/>
    <row r="9676" s="1" customFormat="1"/>
    <row r="9677" s="1" customFormat="1"/>
    <row r="9678" s="1" customFormat="1"/>
    <row r="9679" s="1" customFormat="1"/>
    <row r="9680" s="1" customFormat="1"/>
    <row r="9681" s="1" customFormat="1"/>
    <row r="9682" s="1" customFormat="1"/>
    <row r="9683" s="1" customFormat="1"/>
    <row r="9684" s="1" customFormat="1"/>
    <row r="9685" s="1" customFormat="1"/>
    <row r="9686" s="1" customFormat="1"/>
    <row r="9687" s="1" customFormat="1"/>
    <row r="9688" s="1" customFormat="1"/>
    <row r="9689" s="1" customFormat="1"/>
    <row r="9690" s="1" customFormat="1"/>
    <row r="9691" s="1" customFormat="1"/>
    <row r="9692" s="1" customFormat="1"/>
    <row r="9693" s="1" customFormat="1"/>
    <row r="9694" s="1" customFormat="1"/>
    <row r="9695" s="1" customFormat="1"/>
    <row r="9696" s="1" customFormat="1"/>
    <row r="9697" s="1" customFormat="1"/>
    <row r="9698" s="1" customFormat="1"/>
    <row r="9699" s="1" customFormat="1"/>
    <row r="9700" s="1" customFormat="1"/>
    <row r="9701" s="1" customFormat="1"/>
    <row r="9702" s="1" customFormat="1"/>
    <row r="9703" s="1" customFormat="1"/>
    <row r="9704" s="1" customFormat="1"/>
    <row r="9705" s="1" customFormat="1"/>
    <row r="9706" s="1" customFormat="1"/>
    <row r="9707" s="1" customFormat="1"/>
    <row r="9708" s="1" customFormat="1"/>
    <row r="9709" s="1" customFormat="1"/>
    <row r="9710" s="1" customFormat="1"/>
    <row r="9711" s="1" customFormat="1"/>
    <row r="9712" s="1" customFormat="1"/>
    <row r="9713" s="1" customFormat="1"/>
    <row r="9714" s="1" customFormat="1"/>
    <row r="9715" s="1" customFormat="1"/>
    <row r="9716" s="1" customFormat="1"/>
    <row r="9717" s="1" customFormat="1"/>
    <row r="9718" s="1" customFormat="1"/>
    <row r="9719" s="1" customFormat="1"/>
    <row r="9720" s="1" customFormat="1"/>
    <row r="9721" s="1" customFormat="1"/>
    <row r="9722" s="1" customFormat="1"/>
    <row r="9723" s="1" customFormat="1"/>
    <row r="9724" s="1" customFormat="1"/>
    <row r="9725" s="1" customFormat="1"/>
    <row r="9726" s="1" customFormat="1"/>
    <row r="9727" s="1" customFormat="1"/>
    <row r="9728" s="1" customFormat="1"/>
    <row r="9729" s="1" customFormat="1"/>
    <row r="9730" s="1" customFormat="1"/>
    <row r="9731" s="1" customFormat="1"/>
    <row r="9732" s="1" customFormat="1"/>
    <row r="9733" s="1" customFormat="1"/>
    <row r="9734" s="1" customFormat="1"/>
    <row r="9735" s="1" customFormat="1"/>
    <row r="9736" s="1" customFormat="1"/>
    <row r="9737" s="1" customFormat="1"/>
    <row r="9738" s="1" customFormat="1"/>
    <row r="9739" s="1" customFormat="1"/>
    <row r="9740" s="1" customFormat="1"/>
    <row r="9741" s="1" customFormat="1"/>
    <row r="9742" s="1" customFormat="1"/>
    <row r="9743" s="1" customFormat="1"/>
    <row r="9744" s="1" customFormat="1"/>
    <row r="9745" s="1" customFormat="1"/>
    <row r="9746" s="1" customFormat="1"/>
    <row r="9747" s="1" customFormat="1"/>
    <row r="9748" s="1" customFormat="1"/>
    <row r="9749" s="1" customFormat="1"/>
    <row r="9750" s="1" customFormat="1"/>
    <row r="9751" s="1" customFormat="1"/>
    <row r="9752" s="1" customFormat="1"/>
    <row r="9753" s="1" customFormat="1"/>
    <row r="9754" s="1" customFormat="1"/>
    <row r="9755" s="1" customFormat="1"/>
    <row r="9756" s="1" customFormat="1"/>
    <row r="9757" s="1" customFormat="1"/>
    <row r="9758" s="1" customFormat="1"/>
    <row r="9759" s="1" customFormat="1"/>
    <row r="9760" s="1" customFormat="1"/>
    <row r="9761" s="1" customFormat="1"/>
    <row r="9762" s="1" customFormat="1"/>
    <row r="9763" s="1" customFormat="1"/>
    <row r="9764" s="1" customFormat="1"/>
    <row r="9765" s="1" customFormat="1"/>
    <row r="9766" s="1" customFormat="1"/>
    <row r="9767" s="1" customFormat="1"/>
    <row r="9768" s="1" customFormat="1"/>
    <row r="9769" s="1" customFormat="1"/>
    <row r="9770" s="1" customFormat="1"/>
    <row r="9771" s="1" customFormat="1"/>
    <row r="9772" s="1" customFormat="1"/>
    <row r="9773" s="1" customFormat="1"/>
    <row r="9774" s="1" customFormat="1"/>
    <row r="9775" s="1" customFormat="1"/>
    <row r="9776" s="1" customFormat="1"/>
    <row r="9777" s="1" customFormat="1"/>
    <row r="9778" s="1" customFormat="1"/>
    <row r="9779" s="1" customFormat="1"/>
    <row r="9780" s="1" customFormat="1"/>
    <row r="9781" s="1" customFormat="1"/>
    <row r="9782" s="1" customFormat="1"/>
    <row r="9783" s="1" customFormat="1"/>
    <row r="9784" s="1" customFormat="1"/>
    <row r="9785" s="1" customFormat="1"/>
    <row r="9786" s="1" customFormat="1"/>
    <row r="9787" s="1" customFormat="1"/>
    <row r="9788" s="1" customFormat="1"/>
    <row r="9789" s="1" customFormat="1"/>
    <row r="9790" s="1" customFormat="1"/>
    <row r="9791" s="1" customFormat="1"/>
    <row r="9792" s="1" customFormat="1"/>
    <row r="9793" s="1" customFormat="1"/>
    <row r="9794" s="1" customFormat="1"/>
    <row r="9795" s="1" customFormat="1"/>
    <row r="9796" s="1" customFormat="1"/>
    <row r="9797" s="1" customFormat="1"/>
    <row r="9798" s="1" customFormat="1"/>
    <row r="9799" s="1" customFormat="1"/>
    <row r="9800" s="1" customFormat="1"/>
    <row r="9801" s="1" customFormat="1"/>
    <row r="9802" s="1" customFormat="1"/>
    <row r="9803" s="1" customFormat="1"/>
    <row r="9804" s="1" customFormat="1"/>
    <row r="9805" s="1" customFormat="1"/>
    <row r="9806" s="1" customFormat="1"/>
    <row r="9807" s="1" customFormat="1"/>
    <row r="9808" s="1" customFormat="1"/>
    <row r="9809" s="1" customFormat="1"/>
    <row r="9810" s="1" customFormat="1"/>
    <row r="9811" s="1" customFormat="1"/>
    <row r="9812" s="1" customFormat="1"/>
    <row r="9813" s="1" customFormat="1"/>
    <row r="9814" s="1" customFormat="1"/>
    <row r="9815" s="1" customFormat="1"/>
    <row r="9816" s="1" customFormat="1"/>
    <row r="9817" s="1" customFormat="1"/>
    <row r="9818" s="1" customFormat="1"/>
    <row r="9819" s="1" customFormat="1"/>
    <row r="9820" s="1" customFormat="1"/>
    <row r="9821" s="1" customFormat="1"/>
    <row r="9822" s="1" customFormat="1"/>
    <row r="9823" s="1" customFormat="1"/>
    <row r="9824" s="1" customFormat="1"/>
    <row r="9825" s="1" customFormat="1"/>
    <row r="9826" s="1" customFormat="1"/>
    <row r="9827" s="1" customFormat="1"/>
    <row r="9828" s="1" customFormat="1"/>
    <row r="9829" s="1" customFormat="1"/>
    <row r="9830" s="1" customFormat="1"/>
    <row r="9831" s="1" customFormat="1"/>
    <row r="9832" s="1" customFormat="1"/>
    <row r="9833" s="1" customFormat="1"/>
    <row r="9834" s="1" customFormat="1"/>
    <row r="9835" s="1" customFormat="1"/>
    <row r="9836" s="1" customFormat="1"/>
    <row r="9837" s="1" customFormat="1"/>
    <row r="9838" s="1" customFormat="1"/>
    <row r="9839" s="1" customFormat="1"/>
    <row r="9840" s="1" customFormat="1"/>
    <row r="9841" s="1" customFormat="1"/>
    <row r="9842" s="1" customFormat="1"/>
    <row r="9843" s="1" customFormat="1"/>
    <row r="9844" s="1" customFormat="1"/>
    <row r="9845" s="1" customFormat="1"/>
    <row r="9846" s="1" customFormat="1"/>
    <row r="9847" s="1" customFormat="1"/>
    <row r="9848" s="1" customFormat="1"/>
    <row r="9849" s="1" customFormat="1"/>
    <row r="9850" s="1" customFormat="1"/>
    <row r="9851" s="1" customFormat="1"/>
    <row r="9852" s="1" customFormat="1"/>
    <row r="9853" s="1" customFormat="1"/>
    <row r="9854" s="1" customFormat="1"/>
    <row r="9855" s="1" customFormat="1"/>
    <row r="9856" s="1" customFormat="1"/>
    <row r="9857" s="1" customFormat="1"/>
    <row r="9858" s="1" customFormat="1"/>
    <row r="9859" s="1" customFormat="1"/>
    <row r="9860" s="1" customFormat="1"/>
    <row r="9861" s="1" customFormat="1"/>
    <row r="9862" s="1" customFormat="1"/>
    <row r="9863" s="1" customFormat="1"/>
    <row r="9864" s="1" customFormat="1"/>
    <row r="9865" s="1" customFormat="1"/>
    <row r="9866" s="1" customFormat="1"/>
    <row r="9867" s="1" customFormat="1"/>
    <row r="9868" s="1" customFormat="1"/>
    <row r="9869" s="1" customFormat="1"/>
    <row r="9870" s="1" customFormat="1"/>
    <row r="9871" s="1" customFormat="1"/>
    <row r="9872" s="1" customFormat="1"/>
    <row r="9873" s="1" customFormat="1"/>
    <row r="9874" s="1" customFormat="1"/>
    <row r="9875" s="1" customFormat="1"/>
    <row r="9876" s="1" customFormat="1"/>
    <row r="9877" s="1" customFormat="1"/>
    <row r="9878" s="1" customFormat="1"/>
    <row r="9879" s="1" customFormat="1"/>
    <row r="9880" s="1" customFormat="1"/>
    <row r="9881" s="1" customFormat="1"/>
    <row r="9882" s="1" customFormat="1"/>
    <row r="9883" s="1" customFormat="1"/>
    <row r="9884" s="1" customFormat="1"/>
    <row r="9885" s="1" customFormat="1"/>
    <row r="9886" s="1" customFormat="1"/>
    <row r="9887" s="1" customFormat="1"/>
    <row r="9888" s="1" customFormat="1"/>
    <row r="9889" s="1" customFormat="1"/>
    <row r="9890" s="1" customFormat="1"/>
    <row r="9891" s="1" customFormat="1"/>
    <row r="9892" s="1" customFormat="1"/>
    <row r="9893" s="1" customFormat="1"/>
    <row r="9894" s="1" customFormat="1"/>
    <row r="9895" s="1" customFormat="1"/>
    <row r="9896" s="1" customFormat="1"/>
    <row r="9897" s="1" customFormat="1"/>
    <row r="9898" s="1" customFormat="1"/>
    <row r="9899" s="1" customFormat="1"/>
    <row r="9900" s="1" customFormat="1"/>
    <row r="9901" s="1" customFormat="1"/>
    <row r="9902" s="1" customFormat="1"/>
    <row r="9903" s="1" customFormat="1"/>
    <row r="9904" s="1" customFormat="1"/>
    <row r="9905" s="1" customFormat="1"/>
    <row r="9906" s="1" customFormat="1"/>
    <row r="9907" s="1" customFormat="1"/>
    <row r="9908" s="1" customFormat="1"/>
    <row r="9909" s="1" customFormat="1"/>
    <row r="9910" s="1" customFormat="1"/>
    <row r="9911" s="1" customFormat="1"/>
    <row r="9912" s="1" customFormat="1"/>
    <row r="9913" s="1" customFormat="1"/>
    <row r="9914" s="1" customFormat="1"/>
    <row r="9915" s="1" customFormat="1"/>
    <row r="9916" s="1" customFormat="1"/>
    <row r="9917" s="1" customFormat="1"/>
    <row r="9918" s="1" customFormat="1"/>
    <row r="9919" s="1" customFormat="1"/>
    <row r="9920" s="1" customFormat="1"/>
    <row r="9921" s="1" customFormat="1"/>
    <row r="9922" s="1" customFormat="1"/>
    <row r="9923" s="1" customFormat="1"/>
    <row r="9924" s="1" customFormat="1"/>
    <row r="9925" s="1" customFormat="1"/>
    <row r="9926" s="1" customFormat="1"/>
    <row r="9927" s="1" customFormat="1"/>
    <row r="9928" s="1" customFormat="1"/>
    <row r="9929" s="1" customFormat="1"/>
    <row r="9930" s="1" customFormat="1"/>
    <row r="9931" s="1" customFormat="1"/>
    <row r="9932" s="1" customFormat="1"/>
    <row r="9933" s="1" customFormat="1"/>
    <row r="9934" s="1" customFormat="1"/>
    <row r="9935" s="1" customFormat="1"/>
    <row r="9936" s="1" customFormat="1"/>
    <row r="9937" s="1" customFormat="1"/>
    <row r="9938" s="1" customFormat="1"/>
    <row r="9939" s="1" customFormat="1"/>
    <row r="9940" s="1" customFormat="1"/>
    <row r="9941" s="1" customFormat="1"/>
    <row r="9942" s="1" customFormat="1"/>
    <row r="9943" s="1" customFormat="1"/>
    <row r="9944" s="1" customFormat="1"/>
    <row r="9945" s="1" customFormat="1"/>
    <row r="9946" s="1" customFormat="1"/>
    <row r="9947" s="1" customFormat="1"/>
    <row r="9948" s="1" customFormat="1"/>
    <row r="9949" s="1" customFormat="1"/>
    <row r="9950" s="1" customFormat="1"/>
    <row r="9951" s="1" customFormat="1"/>
    <row r="9952" s="1" customFormat="1"/>
    <row r="9953" s="1" customFormat="1"/>
    <row r="9954" s="1" customFormat="1"/>
    <row r="9955" s="1" customFormat="1"/>
    <row r="9956" s="1" customFormat="1"/>
    <row r="9957" s="1" customFormat="1"/>
    <row r="9958" s="1" customFormat="1"/>
    <row r="9959" s="1" customFormat="1"/>
    <row r="9960" s="1" customFormat="1"/>
    <row r="9961" s="1" customFormat="1"/>
    <row r="9962" s="1" customFormat="1"/>
    <row r="9963" s="1" customFormat="1"/>
    <row r="9964" s="1" customFormat="1"/>
    <row r="9965" s="1" customFormat="1"/>
    <row r="9966" s="1" customFormat="1"/>
    <row r="9967" s="1" customFormat="1"/>
    <row r="9968" s="1" customFormat="1"/>
    <row r="9969" s="1" customFormat="1"/>
    <row r="9970" s="1" customFormat="1"/>
    <row r="9971" s="1" customFormat="1"/>
    <row r="9972" s="1" customFormat="1"/>
    <row r="9973" s="1" customFormat="1"/>
    <row r="9974" s="1" customFormat="1"/>
    <row r="9975" s="1" customFormat="1"/>
    <row r="9976" s="1" customFormat="1"/>
    <row r="9977" s="1" customFormat="1"/>
    <row r="9978" s="1" customFormat="1"/>
    <row r="9979" s="1" customFormat="1"/>
    <row r="9980" s="1" customFormat="1"/>
    <row r="9981" s="1" customFormat="1"/>
    <row r="9982" s="1" customFormat="1"/>
    <row r="9983" s="1" customFormat="1"/>
    <row r="9984" s="1" customFormat="1"/>
    <row r="9985" s="1" customFormat="1"/>
    <row r="9986" s="1" customFormat="1"/>
    <row r="9987" s="1" customFormat="1"/>
    <row r="9988" s="1" customFormat="1"/>
    <row r="9989" s="1" customFormat="1"/>
    <row r="9990" s="1" customFormat="1"/>
    <row r="9991" s="1" customFormat="1"/>
    <row r="9992" s="1" customFormat="1"/>
    <row r="9993" s="1" customFormat="1"/>
    <row r="9994" s="1" customFormat="1"/>
    <row r="9995" s="1" customFormat="1"/>
    <row r="9996" s="1" customFormat="1"/>
    <row r="9997" s="1" customFormat="1"/>
    <row r="9998" s="1" customFormat="1"/>
    <row r="9999" s="1" customFormat="1"/>
    <row r="10000" s="1" customFormat="1"/>
    <row r="10001" s="1" customFormat="1"/>
    <row r="10002" s="1" customFormat="1"/>
    <row r="10003" s="1" customFormat="1"/>
    <row r="10004" s="1" customFormat="1"/>
    <row r="10005" s="1" customFormat="1"/>
    <row r="10006" s="1" customFormat="1"/>
    <row r="10007" s="1" customFormat="1"/>
    <row r="10008" s="1" customFormat="1"/>
    <row r="10009" s="1" customFormat="1"/>
    <row r="10010" s="1" customFormat="1"/>
    <row r="10011" s="1" customFormat="1"/>
    <row r="10012" s="1" customFormat="1"/>
    <row r="10013" s="1" customFormat="1"/>
    <row r="10014" s="1" customFormat="1"/>
    <row r="10015" s="1" customFormat="1"/>
    <row r="10016" s="1" customFormat="1"/>
    <row r="10017" s="1" customFormat="1"/>
    <row r="10018" s="1" customFormat="1"/>
    <row r="10019" s="1" customFormat="1"/>
    <row r="10020" s="1" customFormat="1"/>
    <row r="10021" s="1" customFormat="1"/>
    <row r="10022" s="1" customFormat="1"/>
    <row r="10023" s="1" customFormat="1"/>
    <row r="10024" s="1" customFormat="1"/>
    <row r="10025" s="1" customFormat="1"/>
    <row r="10026" s="1" customFormat="1"/>
    <row r="10027" s="1" customFormat="1"/>
    <row r="10028" s="1" customFormat="1"/>
    <row r="10029" s="1" customFormat="1"/>
    <row r="10030" s="1" customFormat="1"/>
    <row r="10031" s="1" customFormat="1"/>
    <row r="10032" s="1" customFormat="1"/>
    <row r="10033" s="1" customFormat="1"/>
    <row r="10034" s="1" customFormat="1"/>
    <row r="10035" s="1" customFormat="1"/>
    <row r="10036" s="1" customFormat="1"/>
    <row r="10037" s="1" customFormat="1"/>
    <row r="10038" s="1" customFormat="1"/>
    <row r="10039" s="1" customFormat="1"/>
    <row r="10040" s="1" customFormat="1"/>
    <row r="10041" s="1" customFormat="1"/>
    <row r="10042" s="1" customFormat="1"/>
    <row r="10043" s="1" customFormat="1"/>
    <row r="10044" s="1" customFormat="1"/>
    <row r="10045" s="1" customFormat="1"/>
    <row r="10046" s="1" customFormat="1"/>
    <row r="10047" s="1" customFormat="1"/>
    <row r="10048" s="1" customFormat="1"/>
    <row r="10049" s="1" customFormat="1"/>
    <row r="10050" s="1" customFormat="1"/>
    <row r="10051" s="1" customFormat="1"/>
    <row r="10052" s="1" customFormat="1"/>
    <row r="10053" s="1" customFormat="1"/>
    <row r="10054" s="1" customFormat="1"/>
    <row r="10055" s="1" customFormat="1"/>
    <row r="10056" s="1" customFormat="1"/>
    <row r="10057" s="1" customFormat="1"/>
    <row r="10058" s="1" customFormat="1"/>
    <row r="10059" s="1" customFormat="1"/>
    <row r="10060" s="1" customFormat="1"/>
    <row r="10061" s="1" customFormat="1"/>
    <row r="10062" s="1" customFormat="1"/>
    <row r="10063" s="1" customFormat="1"/>
    <row r="10064" s="1" customFormat="1"/>
    <row r="10065" s="1" customFormat="1"/>
    <row r="10066" s="1" customFormat="1"/>
    <row r="10067" s="1" customFormat="1"/>
    <row r="10068" s="1" customFormat="1"/>
    <row r="10069" s="1" customFormat="1"/>
    <row r="10070" s="1" customFormat="1"/>
    <row r="10071" s="1" customFormat="1"/>
    <row r="10072" s="1" customFormat="1"/>
    <row r="10073" s="1" customFormat="1"/>
    <row r="10074" s="1" customFormat="1"/>
    <row r="10075" s="1" customFormat="1"/>
    <row r="10076" s="1" customFormat="1"/>
    <row r="10077" s="1" customFormat="1"/>
    <row r="10078" s="1" customFormat="1"/>
    <row r="10079" s="1" customFormat="1"/>
    <row r="10080" s="1" customFormat="1"/>
    <row r="10081" s="1" customFormat="1"/>
    <row r="10082" s="1" customFormat="1"/>
    <row r="10083" s="1" customFormat="1"/>
    <row r="10084" s="1" customFormat="1"/>
    <row r="10085" s="1" customFormat="1"/>
    <row r="10086" s="1" customFormat="1"/>
    <row r="10087" s="1" customFormat="1"/>
    <row r="10088" s="1" customFormat="1"/>
    <row r="10089" s="1" customFormat="1"/>
    <row r="10090" s="1" customFormat="1"/>
    <row r="10091" s="1" customFormat="1"/>
    <row r="10092" s="1" customFormat="1"/>
    <row r="10093" s="1" customFormat="1"/>
    <row r="10094" s="1" customFormat="1"/>
    <row r="10095" s="1" customFormat="1"/>
    <row r="10096" s="1" customFormat="1"/>
    <row r="10097" s="1" customFormat="1"/>
    <row r="10098" s="1" customFormat="1"/>
    <row r="10099" s="1" customFormat="1"/>
    <row r="10100" s="1" customFormat="1"/>
    <row r="10101" s="1" customFormat="1"/>
    <row r="10102" s="1" customFormat="1"/>
    <row r="10103" s="1" customFormat="1"/>
    <row r="10104" s="1" customFormat="1"/>
    <row r="10105" s="1" customFormat="1"/>
    <row r="10106" s="1" customFormat="1"/>
    <row r="10107" s="1" customFormat="1"/>
    <row r="10108" s="1" customFormat="1"/>
    <row r="10109" s="1" customFormat="1"/>
    <row r="10110" s="1" customFormat="1"/>
    <row r="10111" s="1" customFormat="1"/>
    <row r="10112" s="1" customFormat="1"/>
    <row r="10113" s="1" customFormat="1"/>
    <row r="10114" s="1" customFormat="1"/>
    <row r="10115" s="1" customFormat="1"/>
    <row r="10116" s="1" customFormat="1"/>
    <row r="10117" s="1" customFormat="1"/>
    <row r="10118" s="1" customFormat="1"/>
    <row r="10119" s="1" customFormat="1"/>
    <row r="10120" s="1" customFormat="1"/>
    <row r="10121" s="1" customFormat="1"/>
    <row r="10122" s="1" customFormat="1"/>
    <row r="10123" s="1" customFormat="1"/>
    <row r="10124" s="1" customFormat="1"/>
    <row r="10125" s="1" customFormat="1"/>
    <row r="10126" s="1" customFormat="1"/>
    <row r="10127" s="1" customFormat="1"/>
    <row r="10128" s="1" customFormat="1"/>
    <row r="10129" s="1" customFormat="1"/>
    <row r="10130" s="1" customFormat="1"/>
    <row r="10131" s="1" customFormat="1"/>
    <row r="10132" s="1" customFormat="1"/>
    <row r="10133" s="1" customFormat="1"/>
    <row r="10134" s="1" customFormat="1"/>
    <row r="10135" s="1" customFormat="1"/>
    <row r="10136" s="1" customFormat="1"/>
    <row r="10137" s="1" customFormat="1"/>
    <row r="10138" s="1" customFormat="1"/>
    <row r="10139" s="1" customFormat="1"/>
    <row r="10140" s="1" customFormat="1"/>
    <row r="10141" s="1" customFormat="1"/>
    <row r="10142" s="1" customFormat="1"/>
    <row r="10143" s="1" customFormat="1"/>
    <row r="10144" s="1" customFormat="1"/>
    <row r="10145" s="1" customFormat="1"/>
    <row r="10146" s="1" customFormat="1"/>
    <row r="10147" s="1" customFormat="1"/>
    <row r="10148" s="1" customFormat="1"/>
    <row r="10149" s="1" customFormat="1"/>
    <row r="10150" s="1" customFormat="1"/>
    <row r="10151" s="1" customFormat="1"/>
    <row r="10152" s="1" customFormat="1"/>
    <row r="10153" s="1" customFormat="1"/>
    <row r="10154" s="1" customFormat="1"/>
    <row r="10155" s="1" customFormat="1"/>
    <row r="10156" s="1" customFormat="1"/>
    <row r="10157" s="1" customFormat="1"/>
    <row r="10158" s="1" customFormat="1"/>
    <row r="10159" s="1" customFormat="1"/>
    <row r="10160" s="1" customFormat="1"/>
    <row r="10161" s="1" customFormat="1"/>
    <row r="10162" s="1" customFormat="1"/>
    <row r="10163" s="1" customFormat="1"/>
    <row r="10164" s="1" customFormat="1"/>
    <row r="10165" s="1" customFormat="1"/>
    <row r="10166" s="1" customFormat="1"/>
    <row r="10167" s="1" customFormat="1"/>
    <row r="10168" s="1" customFormat="1"/>
    <row r="10169" s="1" customFormat="1"/>
    <row r="10170" s="1" customFormat="1"/>
    <row r="10171" s="1" customFormat="1"/>
    <row r="10172" s="1" customFormat="1"/>
    <row r="10173" s="1" customFormat="1"/>
    <row r="10174" s="1" customFormat="1"/>
    <row r="10175" s="1" customFormat="1"/>
    <row r="10176" s="1" customFormat="1"/>
    <row r="10177" s="1" customFormat="1"/>
    <row r="10178" s="1" customFormat="1"/>
    <row r="10179" s="1" customFormat="1"/>
    <row r="10180" s="1" customFormat="1"/>
    <row r="10181" s="1" customFormat="1"/>
    <row r="10182" s="1" customFormat="1"/>
    <row r="10183" s="1" customFormat="1"/>
    <row r="10184" s="1" customFormat="1"/>
    <row r="10185" s="1" customFormat="1"/>
    <row r="10186" s="1" customFormat="1"/>
    <row r="10187" s="1" customFormat="1"/>
    <row r="10188" s="1" customFormat="1"/>
    <row r="10189" s="1" customFormat="1"/>
    <row r="10190" s="1" customFormat="1"/>
    <row r="10191" s="1" customFormat="1"/>
    <row r="10192" s="1" customFormat="1"/>
    <row r="10193" s="1" customFormat="1"/>
    <row r="10194" s="1" customFormat="1"/>
    <row r="10195" s="1" customFormat="1"/>
    <row r="10196" s="1" customFormat="1"/>
    <row r="10197" s="1" customFormat="1"/>
    <row r="10198" s="1" customFormat="1"/>
    <row r="10199" s="1" customFormat="1"/>
    <row r="10200" s="1" customFormat="1"/>
    <row r="10201" s="1" customFormat="1"/>
    <row r="10202" s="1" customFormat="1"/>
    <row r="10203" s="1" customFormat="1"/>
    <row r="10204" s="1" customFormat="1"/>
    <row r="10205" s="1" customFormat="1"/>
    <row r="10206" s="1" customFormat="1"/>
    <row r="10207" s="1" customFormat="1"/>
    <row r="10208" s="1" customFormat="1"/>
    <row r="10209" s="1" customFormat="1"/>
    <row r="10210" s="1" customFormat="1"/>
    <row r="10211" s="1" customFormat="1"/>
    <row r="10212" s="1" customFormat="1"/>
    <row r="10213" s="1" customFormat="1"/>
    <row r="10214" s="1" customFormat="1"/>
    <row r="10215" s="1" customFormat="1"/>
    <row r="10216" s="1" customFormat="1"/>
    <row r="10217" s="1" customFormat="1"/>
    <row r="10218" s="1" customFormat="1"/>
    <row r="10219" s="1" customFormat="1"/>
    <row r="10220" s="1" customFormat="1"/>
    <row r="10221" s="1" customFormat="1"/>
    <row r="10222" s="1" customFormat="1"/>
    <row r="10223" s="1" customFormat="1"/>
    <row r="10224" s="1" customFormat="1"/>
    <row r="10225" s="1" customFormat="1"/>
    <row r="10226" s="1" customFormat="1"/>
    <row r="10227" s="1" customFormat="1"/>
    <row r="10228" s="1" customFormat="1"/>
    <row r="10229" s="1" customFormat="1"/>
    <row r="10230" s="1" customFormat="1"/>
    <row r="10231" s="1" customFormat="1"/>
    <row r="10232" s="1" customFormat="1"/>
    <row r="10233" s="1" customFormat="1"/>
    <row r="10234" s="1" customFormat="1"/>
    <row r="10235" s="1" customFormat="1"/>
    <row r="10236" s="1" customFormat="1"/>
    <row r="10237" s="1" customFormat="1"/>
    <row r="10238" s="1" customFormat="1"/>
    <row r="10239" s="1" customFormat="1"/>
    <row r="10240" s="1" customFormat="1"/>
    <row r="10241" s="1" customFormat="1"/>
    <row r="10242" s="1" customFormat="1"/>
    <row r="10243" s="1" customFormat="1"/>
    <row r="10244" s="1" customFormat="1"/>
    <row r="10245" s="1" customFormat="1"/>
    <row r="10246" s="1" customFormat="1"/>
    <row r="10247" s="1" customFormat="1"/>
    <row r="10248" s="1" customFormat="1"/>
    <row r="10249" s="1" customFormat="1"/>
    <row r="10250" s="1" customFormat="1"/>
    <row r="10251" s="1" customFormat="1"/>
    <row r="10252" s="1" customFormat="1"/>
    <row r="10253" s="1" customFormat="1"/>
    <row r="10254" s="1" customFormat="1"/>
    <row r="10255" s="1" customFormat="1"/>
    <row r="10256" s="1" customFormat="1"/>
    <row r="10257" s="1" customFormat="1"/>
    <row r="10258" s="1" customFormat="1"/>
    <row r="10259" s="1" customFormat="1"/>
    <row r="10260" s="1" customFormat="1"/>
    <row r="10261" s="1" customFormat="1"/>
    <row r="10262" s="1" customFormat="1"/>
    <row r="10263" s="1" customFormat="1"/>
    <row r="10264" s="1" customFormat="1"/>
    <row r="10265" s="1" customFormat="1"/>
    <row r="10266" s="1" customFormat="1"/>
    <row r="10267" s="1" customFormat="1"/>
    <row r="10268" s="1" customFormat="1"/>
    <row r="10269" s="1" customFormat="1"/>
    <row r="10270" s="1" customFormat="1"/>
    <row r="10271" s="1" customFormat="1"/>
    <row r="10272" s="1" customFormat="1"/>
    <row r="10273" s="1" customFormat="1"/>
    <row r="10274" s="1" customFormat="1"/>
    <row r="10275" s="1" customFormat="1"/>
    <row r="10276" s="1" customFormat="1"/>
    <row r="10277" s="1" customFormat="1"/>
    <row r="10278" s="1" customFormat="1"/>
    <row r="10279" s="1" customFormat="1"/>
    <row r="10280" s="1" customFormat="1"/>
    <row r="10281" s="1" customFormat="1"/>
    <row r="10282" s="1" customFormat="1"/>
    <row r="10283" s="1" customFormat="1"/>
    <row r="10284" s="1" customFormat="1"/>
    <row r="10285" s="1" customFormat="1"/>
    <row r="10286" s="1" customFormat="1"/>
    <row r="10287" s="1" customFormat="1"/>
    <row r="10288" s="1" customFormat="1"/>
    <row r="10289" s="1" customFormat="1"/>
    <row r="10290" s="1" customFormat="1"/>
    <row r="10291" s="1" customFormat="1"/>
    <row r="10292" s="1" customFormat="1"/>
    <row r="10293" s="1" customFormat="1"/>
    <row r="10294" s="1" customFormat="1"/>
    <row r="10295" s="1" customFormat="1"/>
    <row r="10296" s="1" customFormat="1"/>
    <row r="10297" s="1" customFormat="1"/>
    <row r="10298" s="1" customFormat="1"/>
    <row r="10299" s="1" customFormat="1"/>
    <row r="10300" s="1" customFormat="1"/>
    <row r="10301" s="1" customFormat="1"/>
    <row r="10302" s="1" customFormat="1"/>
    <row r="10303" s="1" customFormat="1"/>
    <row r="10304" s="1" customFormat="1"/>
    <row r="10305" s="1" customFormat="1"/>
    <row r="10306" s="1" customFormat="1"/>
    <row r="10307" s="1" customFormat="1"/>
    <row r="10308" s="1" customFormat="1"/>
    <row r="10309" s="1" customFormat="1"/>
    <row r="10310" s="1" customFormat="1"/>
    <row r="10311" s="1" customFormat="1"/>
    <row r="10312" s="1" customFormat="1"/>
    <row r="10313" s="1" customFormat="1"/>
    <row r="10314" s="1" customFormat="1"/>
    <row r="10315" s="1" customFormat="1"/>
    <row r="10316" s="1" customFormat="1"/>
    <row r="10317" s="1" customFormat="1"/>
    <row r="10318" s="1" customFormat="1"/>
    <row r="10319" s="1" customFormat="1"/>
    <row r="10320" s="1" customFormat="1"/>
    <row r="10321" s="1" customFormat="1"/>
    <row r="10322" s="1" customFormat="1"/>
    <row r="10323" s="1" customFormat="1"/>
    <row r="10324" s="1" customFormat="1"/>
    <row r="10325" s="1" customFormat="1"/>
    <row r="10326" s="1" customFormat="1"/>
    <row r="10327" s="1" customFormat="1"/>
    <row r="10328" s="1" customFormat="1"/>
    <row r="10329" s="1" customFormat="1"/>
    <row r="10330" s="1" customFormat="1"/>
    <row r="10331" s="1" customFormat="1"/>
    <row r="10332" s="1" customFormat="1"/>
    <row r="10333" s="1" customFormat="1"/>
    <row r="10334" s="1" customFormat="1"/>
    <row r="10335" s="1" customFormat="1"/>
    <row r="10336" s="1" customFormat="1"/>
    <row r="10337" s="1" customFormat="1"/>
    <row r="10338" s="1" customFormat="1"/>
    <row r="10339" s="1" customFormat="1"/>
    <row r="10340" s="1" customFormat="1"/>
    <row r="10341" s="1" customFormat="1"/>
    <row r="10342" s="1" customFormat="1"/>
    <row r="10343" s="1" customFormat="1"/>
    <row r="10344" s="1" customFormat="1"/>
    <row r="10345" s="1" customFormat="1"/>
    <row r="10346" s="1" customFormat="1"/>
    <row r="10347" s="1" customFormat="1"/>
    <row r="10348" s="1" customFormat="1"/>
    <row r="10349" s="1" customFormat="1"/>
    <row r="10350" s="1" customFormat="1"/>
    <row r="10351" s="1" customFormat="1"/>
    <row r="10352" s="1" customFormat="1"/>
    <row r="10353" s="1" customFormat="1"/>
    <row r="10354" s="1" customFormat="1"/>
    <row r="10355" s="1" customFormat="1"/>
    <row r="10356" s="1" customFormat="1"/>
    <row r="10357" s="1" customFormat="1"/>
    <row r="10358" s="1" customFormat="1"/>
    <row r="10359" s="1" customFormat="1"/>
    <row r="10360" s="1" customFormat="1"/>
    <row r="10361" s="1" customFormat="1"/>
    <row r="10362" s="1" customFormat="1"/>
    <row r="10363" s="1" customFormat="1"/>
    <row r="10364" s="1" customFormat="1"/>
    <row r="10365" s="1" customFormat="1"/>
    <row r="10366" s="1" customFormat="1"/>
    <row r="10367" s="1" customFormat="1"/>
    <row r="10368" s="1" customFormat="1"/>
    <row r="10369" s="1" customFormat="1"/>
    <row r="10370" s="1" customFormat="1"/>
    <row r="10371" s="1" customFormat="1"/>
    <row r="10372" s="1" customFormat="1"/>
    <row r="10373" s="1" customFormat="1"/>
    <row r="10374" s="1" customFormat="1"/>
    <row r="10375" s="1" customFormat="1"/>
    <row r="10376" s="1" customFormat="1"/>
    <row r="10377" s="1" customFormat="1"/>
    <row r="10378" s="1" customFormat="1"/>
    <row r="10379" s="1" customFormat="1"/>
    <row r="10380" s="1" customFormat="1"/>
    <row r="10381" s="1" customFormat="1"/>
    <row r="10382" s="1" customFormat="1"/>
    <row r="10383" s="1" customFormat="1"/>
    <row r="10384" s="1" customFormat="1"/>
    <row r="10385" s="1" customFormat="1"/>
    <row r="10386" s="1" customFormat="1"/>
    <row r="10387" s="1" customFormat="1"/>
    <row r="10388" s="1" customFormat="1"/>
    <row r="10389" s="1" customFormat="1"/>
    <row r="10390" s="1" customFormat="1"/>
    <row r="10391" s="1" customFormat="1"/>
    <row r="10392" s="1" customFormat="1"/>
    <row r="10393" s="1" customFormat="1"/>
    <row r="10394" s="1" customFormat="1"/>
    <row r="10395" s="1" customFormat="1"/>
    <row r="10396" s="1" customFormat="1"/>
    <row r="10397" s="1" customFormat="1"/>
    <row r="10398" s="1" customFormat="1"/>
    <row r="10399" s="1" customFormat="1"/>
    <row r="10400" s="1" customFormat="1"/>
    <row r="10401" s="1" customFormat="1"/>
    <row r="10402" s="1" customFormat="1"/>
    <row r="10403" s="1" customFormat="1"/>
    <row r="10404" s="1" customFormat="1"/>
    <row r="10405" s="1" customFormat="1"/>
    <row r="10406" s="1" customFormat="1"/>
    <row r="10407" s="1" customFormat="1"/>
    <row r="10408" s="1" customFormat="1"/>
    <row r="10409" s="1" customFormat="1"/>
    <row r="10410" s="1" customFormat="1"/>
    <row r="10411" s="1" customFormat="1"/>
    <row r="10412" s="1" customFormat="1"/>
    <row r="10413" s="1" customFormat="1"/>
    <row r="10414" s="1" customFormat="1"/>
    <row r="10415" s="1" customFormat="1"/>
    <row r="10416" s="1" customFormat="1"/>
    <row r="10417" s="1" customFormat="1"/>
    <row r="10418" s="1" customFormat="1"/>
    <row r="10419" s="1" customFormat="1"/>
    <row r="10420" s="1" customFormat="1"/>
    <row r="10421" s="1" customFormat="1"/>
    <row r="10422" s="1" customFormat="1"/>
    <row r="10423" s="1" customFormat="1"/>
    <row r="10424" s="1" customFormat="1"/>
    <row r="10425" s="1" customFormat="1"/>
    <row r="10426" s="1" customFormat="1"/>
    <row r="10427" s="1" customFormat="1"/>
    <row r="10428" s="1" customFormat="1"/>
    <row r="10429" s="1" customFormat="1"/>
    <row r="10430" s="1" customFormat="1"/>
    <row r="10431" s="1" customFormat="1"/>
    <row r="10432" s="1" customFormat="1"/>
    <row r="10433" s="1" customFormat="1"/>
    <row r="10434" s="1" customFormat="1"/>
    <row r="10435" s="1" customFormat="1"/>
    <row r="10436" s="1" customFormat="1"/>
    <row r="10437" s="1" customFormat="1"/>
    <row r="10438" s="1" customFormat="1"/>
    <row r="10439" s="1" customFormat="1"/>
    <row r="10440" s="1" customFormat="1"/>
    <row r="10441" s="1" customFormat="1"/>
    <row r="10442" s="1" customFormat="1"/>
    <row r="10443" s="1" customFormat="1"/>
    <row r="10444" s="1" customFormat="1"/>
    <row r="10445" s="1" customFormat="1"/>
    <row r="10446" s="1" customFormat="1"/>
    <row r="10447" s="1" customFormat="1"/>
    <row r="10448" s="1" customFormat="1"/>
    <row r="10449" s="1" customFormat="1"/>
    <row r="10450" s="1" customFormat="1"/>
    <row r="10451" s="1" customFormat="1"/>
    <row r="10452" s="1" customFormat="1"/>
    <row r="10453" s="1" customFormat="1"/>
    <row r="10454" s="1" customFormat="1"/>
    <row r="10455" s="1" customFormat="1"/>
    <row r="10456" s="1" customFormat="1"/>
    <row r="10457" s="1" customFormat="1"/>
    <row r="10458" s="1" customFormat="1"/>
    <row r="10459" s="1" customFormat="1"/>
    <row r="10460" s="1" customFormat="1"/>
    <row r="10461" s="1" customFormat="1"/>
    <row r="10462" s="1" customFormat="1"/>
    <row r="10463" s="1" customFormat="1"/>
    <row r="10464" s="1" customFormat="1"/>
    <row r="10465" s="1" customFormat="1"/>
    <row r="10466" s="1" customFormat="1"/>
    <row r="10467" s="1" customFormat="1"/>
    <row r="10468" s="1" customFormat="1"/>
    <row r="10469" s="1" customFormat="1"/>
    <row r="10470" s="1" customFormat="1"/>
    <row r="10471" s="1" customFormat="1"/>
    <row r="10472" s="1" customFormat="1"/>
    <row r="10473" s="1" customFormat="1"/>
    <row r="10474" s="1" customFormat="1"/>
    <row r="10475" s="1" customFormat="1"/>
    <row r="10476" s="1" customFormat="1"/>
    <row r="10477" s="1" customFormat="1"/>
    <row r="10478" s="1" customFormat="1"/>
    <row r="10479" s="1" customFormat="1"/>
    <row r="10480" s="1" customFormat="1"/>
    <row r="10481" s="1" customFormat="1"/>
    <row r="10482" s="1" customFormat="1"/>
    <row r="10483" s="1" customFormat="1"/>
    <row r="10484" s="1" customFormat="1"/>
    <row r="10485" s="1" customFormat="1"/>
    <row r="10486" s="1" customFormat="1"/>
    <row r="10487" s="1" customFormat="1"/>
    <row r="10488" s="1" customFormat="1"/>
    <row r="10489" s="1" customFormat="1"/>
    <row r="10490" s="1" customFormat="1"/>
    <row r="10491" s="1" customFormat="1"/>
    <row r="10492" s="1" customFormat="1"/>
    <row r="10493" s="1" customFormat="1"/>
    <row r="10494" s="1" customFormat="1"/>
    <row r="10495" s="1" customFormat="1"/>
    <row r="10496" s="1" customFormat="1"/>
    <row r="10497" s="1" customFormat="1"/>
    <row r="10498" s="1" customFormat="1"/>
    <row r="10499" s="1" customFormat="1"/>
    <row r="10500" s="1" customFormat="1"/>
    <row r="10501" s="1" customFormat="1"/>
    <row r="10502" s="1" customFormat="1"/>
    <row r="10503" s="1" customFormat="1"/>
    <row r="10504" s="1" customFormat="1"/>
    <row r="10505" s="1" customFormat="1"/>
    <row r="10506" s="1" customFormat="1"/>
    <row r="10507" s="1" customFormat="1"/>
    <row r="10508" s="1" customFormat="1"/>
    <row r="10509" s="1" customFormat="1"/>
    <row r="10510" s="1" customFormat="1"/>
    <row r="10511" s="1" customFormat="1"/>
    <row r="10512" s="1" customFormat="1"/>
    <row r="10513" s="1" customFormat="1"/>
    <row r="10514" s="1" customFormat="1"/>
    <row r="10515" s="1" customFormat="1"/>
    <row r="10516" s="1" customFormat="1"/>
    <row r="10517" s="1" customFormat="1"/>
    <row r="10518" s="1" customFormat="1"/>
    <row r="10519" s="1" customFormat="1"/>
    <row r="10520" s="1" customFormat="1"/>
    <row r="10521" s="1" customFormat="1"/>
    <row r="10522" s="1" customFormat="1"/>
    <row r="10523" s="1" customFormat="1"/>
    <row r="10524" s="1" customFormat="1"/>
    <row r="10525" s="1" customFormat="1"/>
    <row r="10526" s="1" customFormat="1"/>
    <row r="10527" s="1" customFormat="1"/>
    <row r="10528" s="1" customFormat="1"/>
    <row r="10529" s="1" customFormat="1"/>
    <row r="10530" s="1" customFormat="1"/>
    <row r="10531" s="1" customFormat="1"/>
    <row r="10532" s="1" customFormat="1"/>
    <row r="10533" s="1" customFormat="1"/>
    <row r="10534" s="1" customFormat="1"/>
    <row r="10535" s="1" customFormat="1"/>
    <row r="10536" s="1" customFormat="1"/>
    <row r="10537" s="1" customFormat="1"/>
    <row r="10538" s="1" customFormat="1"/>
    <row r="10539" s="1" customFormat="1"/>
    <row r="10540" s="1" customFormat="1"/>
    <row r="10541" s="1" customFormat="1"/>
    <row r="10542" s="1" customFormat="1"/>
    <row r="10543" s="1" customFormat="1"/>
    <row r="10544" s="1" customFormat="1"/>
    <row r="10545" s="1" customFormat="1"/>
    <row r="10546" s="1" customFormat="1"/>
    <row r="10547" s="1" customFormat="1"/>
    <row r="10548" s="1" customFormat="1"/>
    <row r="10549" s="1" customFormat="1"/>
    <row r="10550" s="1" customFormat="1"/>
    <row r="10551" s="1" customFormat="1"/>
    <row r="10552" s="1" customFormat="1"/>
    <row r="10553" s="1" customFormat="1"/>
    <row r="10554" s="1" customFormat="1"/>
    <row r="10555" s="1" customFormat="1"/>
    <row r="10556" s="1" customFormat="1"/>
    <row r="10557" s="1" customFormat="1"/>
    <row r="10558" s="1" customFormat="1"/>
    <row r="10559" s="1" customFormat="1"/>
    <row r="10560" s="1" customFormat="1"/>
    <row r="10561" s="1" customFormat="1"/>
    <row r="10562" s="1" customFormat="1"/>
    <row r="10563" s="1" customFormat="1"/>
    <row r="10564" s="1" customFormat="1"/>
    <row r="10565" s="1" customFormat="1"/>
    <row r="10566" s="1" customFormat="1"/>
    <row r="10567" s="1" customFormat="1"/>
    <row r="10568" s="1" customFormat="1"/>
    <row r="10569" s="1" customFormat="1"/>
    <row r="10570" s="1" customFormat="1"/>
    <row r="10571" s="1" customFormat="1"/>
    <row r="10572" s="1" customFormat="1"/>
    <row r="10573" s="1" customFormat="1"/>
    <row r="10574" s="1" customFormat="1"/>
    <row r="10575" s="1" customFormat="1"/>
    <row r="10576" s="1" customFormat="1"/>
    <row r="10577" s="1" customFormat="1"/>
    <row r="10578" s="1" customFormat="1"/>
    <row r="10579" s="1" customFormat="1"/>
    <row r="10580" s="1" customFormat="1"/>
    <row r="10581" s="1" customFormat="1"/>
    <row r="10582" s="1" customFormat="1"/>
    <row r="10583" s="1" customFormat="1"/>
    <row r="10584" s="1" customFormat="1"/>
    <row r="10585" s="1" customFormat="1"/>
    <row r="10586" s="1" customFormat="1"/>
    <row r="10587" s="1" customFormat="1"/>
    <row r="10588" s="1" customFormat="1"/>
    <row r="10589" s="1" customFormat="1"/>
    <row r="10590" s="1" customFormat="1"/>
    <row r="10591" s="1" customFormat="1"/>
    <row r="10592" s="1" customFormat="1"/>
    <row r="10593" s="1" customFormat="1"/>
    <row r="10594" s="1" customFormat="1"/>
    <row r="10595" s="1" customFormat="1"/>
    <row r="10596" s="1" customFormat="1"/>
    <row r="10597" s="1" customFormat="1"/>
    <row r="10598" s="1" customFormat="1"/>
    <row r="10599" s="1" customFormat="1"/>
    <row r="10600" s="1" customFormat="1"/>
    <row r="10601" s="1" customFormat="1"/>
    <row r="10602" s="1" customFormat="1"/>
    <row r="10603" s="1" customFormat="1"/>
    <row r="10604" s="1" customFormat="1"/>
    <row r="10605" s="1" customFormat="1"/>
    <row r="10606" s="1" customFormat="1"/>
    <row r="10607" s="1" customFormat="1"/>
    <row r="10608" s="1" customFormat="1"/>
    <row r="10609" s="1" customFormat="1"/>
    <row r="10610" s="1" customFormat="1"/>
    <row r="10611" s="1" customFormat="1"/>
    <row r="10612" s="1" customFormat="1"/>
    <row r="10613" s="1" customFormat="1"/>
    <row r="10614" s="1" customFormat="1"/>
    <row r="10615" s="1" customFormat="1"/>
    <row r="10616" s="1" customFormat="1"/>
    <row r="10617" s="1" customFormat="1"/>
    <row r="10618" s="1" customFormat="1"/>
    <row r="10619" s="1" customFormat="1"/>
    <row r="10620" s="1" customFormat="1"/>
    <row r="10621" s="1" customFormat="1"/>
    <row r="10622" s="1" customFormat="1"/>
    <row r="10623" s="1" customFormat="1"/>
    <row r="10624" s="1" customFormat="1"/>
    <row r="10625" s="1" customFormat="1"/>
    <row r="10626" s="1" customFormat="1"/>
    <row r="10627" s="1" customFormat="1"/>
    <row r="10628" s="1" customFormat="1"/>
    <row r="10629" s="1" customFormat="1"/>
    <row r="10630" s="1" customFormat="1"/>
    <row r="10631" s="1" customFormat="1"/>
    <row r="10632" s="1" customFormat="1"/>
    <row r="10633" s="1" customFormat="1"/>
    <row r="10634" s="1" customFormat="1"/>
    <row r="10635" s="1" customFormat="1"/>
    <row r="10636" s="1" customFormat="1"/>
    <row r="10637" s="1" customFormat="1"/>
    <row r="10638" s="1" customFormat="1"/>
    <row r="10639" s="1" customFormat="1"/>
    <row r="10640" s="1" customFormat="1"/>
    <row r="10641" s="1" customFormat="1"/>
    <row r="10642" s="1" customFormat="1"/>
    <row r="10643" s="1" customFormat="1"/>
    <row r="10644" s="1" customFormat="1"/>
    <row r="10645" s="1" customFormat="1"/>
    <row r="10646" s="1" customFormat="1"/>
    <row r="10647" s="1" customFormat="1"/>
    <row r="10648" s="1" customFormat="1"/>
    <row r="10649" s="1" customFormat="1"/>
    <row r="10650" s="1" customFormat="1"/>
    <row r="10651" s="1" customFormat="1"/>
    <row r="10652" s="1" customFormat="1"/>
    <row r="10653" s="1" customFormat="1"/>
    <row r="10654" s="1" customFormat="1"/>
    <row r="10655" s="1" customFormat="1"/>
    <row r="10656" s="1" customFormat="1"/>
    <row r="10657" s="1" customFormat="1"/>
    <row r="10658" s="1" customFormat="1"/>
    <row r="10659" s="1" customFormat="1"/>
    <row r="10660" s="1" customFormat="1"/>
    <row r="10661" s="1" customFormat="1"/>
    <row r="10662" s="1" customFormat="1"/>
    <row r="10663" s="1" customFormat="1"/>
    <row r="10664" s="1" customFormat="1"/>
    <row r="10665" s="1" customFormat="1"/>
    <row r="10666" s="1" customFormat="1"/>
    <row r="10667" s="1" customFormat="1"/>
    <row r="10668" s="1" customFormat="1"/>
    <row r="10669" s="1" customFormat="1"/>
    <row r="10670" s="1" customFormat="1"/>
    <row r="10671" s="1" customFormat="1"/>
    <row r="10672" s="1" customFormat="1"/>
    <row r="10673" s="1" customFormat="1"/>
    <row r="10674" s="1" customFormat="1"/>
    <row r="10675" s="1" customFormat="1"/>
    <row r="10676" s="1" customFormat="1"/>
    <row r="10677" s="1" customFormat="1"/>
    <row r="10678" s="1" customFormat="1"/>
    <row r="10679" s="1" customFormat="1"/>
    <row r="10680" s="1" customFormat="1"/>
    <row r="10681" s="1" customFormat="1"/>
    <row r="10682" s="1" customFormat="1"/>
    <row r="10683" s="1" customFormat="1"/>
    <row r="10684" s="1" customFormat="1"/>
    <row r="10685" s="1" customFormat="1"/>
    <row r="10686" s="1" customFormat="1"/>
    <row r="10687" s="1" customFormat="1"/>
    <row r="10688" s="1" customFormat="1"/>
    <row r="10689" s="1" customFormat="1"/>
    <row r="10690" s="1" customFormat="1"/>
    <row r="10691" s="1" customFormat="1"/>
    <row r="10692" s="1" customFormat="1"/>
    <row r="10693" s="1" customFormat="1"/>
    <row r="10694" s="1" customFormat="1"/>
    <row r="10695" s="1" customFormat="1"/>
    <row r="10696" s="1" customFormat="1"/>
    <row r="10697" s="1" customFormat="1"/>
    <row r="10698" s="1" customFormat="1"/>
    <row r="10699" s="1" customFormat="1"/>
    <row r="10700" s="1" customFormat="1"/>
    <row r="10701" s="1" customFormat="1"/>
    <row r="10702" s="1" customFormat="1"/>
    <row r="10703" s="1" customFormat="1"/>
    <row r="10704" s="1" customFormat="1"/>
    <row r="10705" s="1" customFormat="1"/>
    <row r="10706" s="1" customFormat="1"/>
    <row r="10707" s="1" customFormat="1"/>
    <row r="10708" s="1" customFormat="1"/>
    <row r="10709" s="1" customFormat="1"/>
    <row r="10710" s="1" customFormat="1"/>
    <row r="10711" s="1" customFormat="1"/>
    <row r="10712" s="1" customFormat="1"/>
    <row r="10713" s="1" customFormat="1"/>
    <row r="10714" s="1" customFormat="1"/>
    <row r="10715" s="1" customFormat="1"/>
    <row r="10716" s="1" customFormat="1"/>
    <row r="10717" s="1" customFormat="1"/>
    <row r="10718" s="1" customFormat="1"/>
    <row r="10719" s="1" customFormat="1"/>
    <row r="10720" s="1" customFormat="1"/>
    <row r="10721" s="1" customFormat="1"/>
    <row r="10722" s="1" customFormat="1"/>
    <row r="10723" s="1" customFormat="1"/>
    <row r="10724" s="1" customFormat="1"/>
    <row r="10725" s="1" customFormat="1"/>
    <row r="10726" s="1" customFormat="1"/>
    <row r="10727" s="1" customFormat="1"/>
    <row r="10728" s="1" customFormat="1"/>
    <row r="10729" s="1" customFormat="1"/>
    <row r="10730" s="1" customFormat="1"/>
    <row r="10731" s="1" customFormat="1"/>
    <row r="10732" s="1" customFormat="1"/>
    <row r="10733" s="1" customFormat="1"/>
    <row r="10734" s="1" customFormat="1"/>
    <row r="10735" s="1" customFormat="1"/>
    <row r="10736" s="1" customFormat="1"/>
    <row r="10737" s="1" customFormat="1"/>
    <row r="10738" s="1" customFormat="1"/>
    <row r="10739" s="1" customFormat="1"/>
    <row r="10740" s="1" customFormat="1"/>
    <row r="10741" s="1" customFormat="1"/>
    <row r="10742" s="1" customFormat="1"/>
    <row r="10743" s="1" customFormat="1"/>
    <row r="10744" s="1" customFormat="1"/>
    <row r="10745" s="1" customFormat="1"/>
    <row r="10746" s="1" customFormat="1"/>
    <row r="10747" s="1" customFormat="1"/>
    <row r="10748" s="1" customFormat="1"/>
    <row r="10749" s="1" customFormat="1"/>
    <row r="10750" s="1" customFormat="1"/>
    <row r="10751" s="1" customFormat="1"/>
    <row r="10752" s="1" customFormat="1"/>
    <row r="10753" s="1" customFormat="1"/>
    <row r="10754" s="1" customFormat="1"/>
    <row r="10755" s="1" customFormat="1"/>
    <row r="10756" s="1" customFormat="1"/>
    <row r="10757" s="1" customFormat="1"/>
    <row r="10758" s="1" customFormat="1"/>
    <row r="10759" s="1" customFormat="1"/>
    <row r="10760" s="1" customFormat="1"/>
    <row r="10761" s="1" customFormat="1"/>
    <row r="10762" s="1" customFormat="1"/>
    <row r="10763" s="1" customFormat="1"/>
    <row r="10764" s="1" customFormat="1"/>
    <row r="10765" s="1" customFormat="1"/>
    <row r="10766" s="1" customFormat="1"/>
    <row r="10767" s="1" customFormat="1"/>
    <row r="10768" s="1" customFormat="1"/>
    <row r="10769" s="1" customFormat="1"/>
    <row r="10770" s="1" customFormat="1"/>
    <row r="10771" s="1" customFormat="1"/>
    <row r="10772" s="1" customFormat="1"/>
    <row r="10773" s="1" customFormat="1"/>
    <row r="10774" s="1" customFormat="1"/>
    <row r="10775" s="1" customFormat="1"/>
    <row r="10776" s="1" customFormat="1"/>
    <row r="10777" s="1" customFormat="1"/>
    <row r="10778" s="1" customFormat="1"/>
    <row r="10779" s="1" customFormat="1"/>
    <row r="10780" s="1" customFormat="1"/>
    <row r="10781" s="1" customFormat="1"/>
    <row r="10782" s="1" customFormat="1"/>
    <row r="10783" s="1" customFormat="1"/>
    <row r="10784" s="1" customFormat="1"/>
    <row r="10785" s="1" customFormat="1"/>
    <row r="10786" s="1" customFormat="1"/>
    <row r="10787" s="1" customFormat="1"/>
    <row r="10788" s="1" customFormat="1"/>
    <row r="10789" s="1" customFormat="1"/>
    <row r="10790" s="1" customFormat="1"/>
    <row r="10791" s="1" customFormat="1"/>
    <row r="10792" s="1" customFormat="1"/>
    <row r="10793" s="1" customFormat="1"/>
    <row r="10794" s="1" customFormat="1"/>
    <row r="10795" s="1" customFormat="1"/>
    <row r="10796" s="1" customFormat="1"/>
    <row r="10797" s="1" customFormat="1"/>
    <row r="10798" s="1" customFormat="1"/>
    <row r="10799" s="1" customFormat="1"/>
    <row r="10800" s="1" customFormat="1"/>
    <row r="10801" s="1" customFormat="1"/>
    <row r="10802" s="1" customFormat="1"/>
    <row r="10803" s="1" customFormat="1"/>
    <row r="10804" s="1" customFormat="1"/>
    <row r="10805" s="1" customFormat="1"/>
    <row r="10806" s="1" customFormat="1"/>
    <row r="10807" s="1" customFormat="1"/>
    <row r="10808" s="1" customFormat="1"/>
    <row r="10809" s="1" customFormat="1"/>
    <row r="10810" s="1" customFormat="1"/>
    <row r="10811" s="1" customFormat="1"/>
    <row r="10812" s="1" customFormat="1"/>
    <row r="10813" s="1" customFormat="1"/>
    <row r="10814" s="1" customFormat="1"/>
    <row r="10815" s="1" customFormat="1"/>
    <row r="10816" s="1" customFormat="1"/>
    <row r="10817" s="1" customFormat="1"/>
    <row r="10818" s="1" customFormat="1"/>
    <row r="10819" s="1" customFormat="1"/>
    <row r="10820" s="1" customFormat="1"/>
    <row r="10821" s="1" customFormat="1"/>
    <row r="10822" s="1" customFormat="1"/>
    <row r="10823" s="1" customFormat="1"/>
    <row r="10824" s="1" customFormat="1"/>
    <row r="10825" s="1" customFormat="1"/>
    <row r="10826" s="1" customFormat="1"/>
    <row r="10827" s="1" customFormat="1"/>
    <row r="10828" s="1" customFormat="1"/>
    <row r="10829" s="1" customFormat="1"/>
    <row r="10830" s="1" customFormat="1"/>
    <row r="10831" s="1" customFormat="1"/>
    <row r="10832" s="1" customFormat="1"/>
    <row r="10833" s="1" customFormat="1"/>
    <row r="10834" s="1" customFormat="1"/>
    <row r="10835" s="1" customFormat="1"/>
    <row r="10836" s="1" customFormat="1"/>
    <row r="10837" s="1" customFormat="1"/>
    <row r="10838" s="1" customFormat="1"/>
    <row r="10839" s="1" customFormat="1"/>
    <row r="10840" s="1" customFormat="1"/>
    <row r="10841" s="1" customFormat="1"/>
    <row r="10842" s="1" customFormat="1"/>
    <row r="10843" s="1" customFormat="1"/>
    <row r="10844" s="1" customFormat="1"/>
    <row r="10845" s="1" customFormat="1"/>
    <row r="10846" s="1" customFormat="1"/>
    <row r="10847" s="1" customFormat="1"/>
    <row r="10848" s="1" customFormat="1"/>
    <row r="10849" s="1" customFormat="1"/>
    <row r="10850" s="1" customFormat="1"/>
    <row r="10851" s="1" customFormat="1"/>
    <row r="10852" s="1" customFormat="1"/>
    <row r="10853" s="1" customFormat="1"/>
    <row r="10854" s="1" customFormat="1"/>
    <row r="10855" s="1" customFormat="1"/>
    <row r="10856" s="1" customFormat="1"/>
    <row r="10857" s="1" customFormat="1"/>
    <row r="10858" s="1" customFormat="1"/>
    <row r="10859" s="1" customFormat="1"/>
    <row r="10860" s="1" customFormat="1"/>
    <row r="10861" s="1" customFormat="1"/>
    <row r="10862" s="1" customFormat="1"/>
    <row r="10863" s="1" customFormat="1"/>
    <row r="10864" s="1" customFormat="1"/>
    <row r="10865" s="1" customFormat="1"/>
    <row r="10866" s="1" customFormat="1"/>
    <row r="10867" s="1" customFormat="1"/>
    <row r="10868" s="1" customFormat="1"/>
    <row r="10869" s="1" customFormat="1"/>
    <row r="10870" s="1" customFormat="1"/>
    <row r="10871" s="1" customFormat="1"/>
    <row r="10872" s="1" customFormat="1"/>
    <row r="10873" s="1" customFormat="1"/>
    <row r="10874" s="1" customFormat="1"/>
    <row r="10875" s="1" customFormat="1"/>
    <row r="10876" s="1" customFormat="1"/>
    <row r="10877" s="1" customFormat="1"/>
    <row r="10878" s="1" customFormat="1"/>
    <row r="10879" s="1" customFormat="1"/>
    <row r="10880" s="1" customFormat="1"/>
    <row r="10881" s="1" customFormat="1"/>
    <row r="10882" s="1" customFormat="1"/>
    <row r="10883" s="1" customFormat="1"/>
    <row r="10884" s="1" customFormat="1"/>
    <row r="10885" s="1" customFormat="1"/>
    <row r="10886" s="1" customFormat="1"/>
    <row r="10887" s="1" customFormat="1"/>
    <row r="10888" s="1" customFormat="1"/>
    <row r="10889" s="1" customFormat="1"/>
    <row r="10890" s="1" customFormat="1"/>
    <row r="10891" s="1" customFormat="1"/>
    <row r="10892" s="1" customFormat="1"/>
    <row r="10893" s="1" customFormat="1"/>
    <row r="10894" s="1" customFormat="1"/>
    <row r="10895" s="1" customFormat="1"/>
    <row r="10896" s="1" customFormat="1"/>
    <row r="10897" s="1" customFormat="1"/>
    <row r="10898" s="1" customFormat="1"/>
    <row r="10899" s="1" customFormat="1"/>
    <row r="10900" s="1" customFormat="1"/>
    <row r="10901" s="1" customFormat="1"/>
    <row r="10902" s="1" customFormat="1"/>
    <row r="10903" s="1" customFormat="1"/>
    <row r="10904" s="1" customFormat="1"/>
    <row r="10905" s="1" customFormat="1"/>
    <row r="10906" s="1" customFormat="1"/>
    <row r="10907" s="1" customFormat="1"/>
    <row r="10908" s="1" customFormat="1"/>
    <row r="10909" s="1" customFormat="1"/>
    <row r="10910" s="1" customFormat="1"/>
    <row r="10911" s="1" customFormat="1"/>
    <row r="10912" s="1" customFormat="1"/>
    <row r="10913" s="1" customFormat="1"/>
    <row r="10914" s="1" customFormat="1"/>
    <row r="10915" s="1" customFormat="1"/>
    <row r="10916" s="1" customFormat="1"/>
    <row r="10917" s="1" customFormat="1"/>
    <row r="10918" s="1" customFormat="1"/>
    <row r="10919" s="1" customFormat="1"/>
    <row r="10920" s="1" customFormat="1"/>
    <row r="10921" s="1" customFormat="1"/>
    <row r="10922" s="1" customFormat="1"/>
    <row r="10923" s="1" customFormat="1"/>
    <row r="10924" s="1" customFormat="1"/>
    <row r="10925" s="1" customFormat="1"/>
    <row r="10926" s="1" customFormat="1"/>
    <row r="10927" s="1" customFormat="1"/>
    <row r="10928" s="1" customFormat="1"/>
    <row r="10929" s="1" customFormat="1"/>
    <row r="10930" s="1" customFormat="1"/>
    <row r="10931" s="1" customFormat="1"/>
    <row r="10932" s="1" customFormat="1"/>
    <row r="10933" s="1" customFormat="1"/>
    <row r="10934" s="1" customFormat="1"/>
    <row r="10935" s="1" customFormat="1"/>
    <row r="10936" s="1" customFormat="1"/>
    <row r="10937" s="1" customFormat="1"/>
    <row r="10938" s="1" customFormat="1"/>
    <row r="10939" s="1" customFormat="1"/>
    <row r="10940" s="1" customFormat="1"/>
    <row r="10941" s="1" customFormat="1"/>
    <row r="10942" s="1" customFormat="1"/>
    <row r="10943" s="1" customFormat="1"/>
    <row r="10944" s="1" customFormat="1"/>
    <row r="10945" s="1" customFormat="1"/>
    <row r="10946" s="1" customFormat="1"/>
    <row r="10947" s="1" customFormat="1"/>
    <row r="10948" s="1" customFormat="1"/>
    <row r="10949" s="1" customFormat="1"/>
    <row r="10950" s="1" customFormat="1"/>
    <row r="10951" s="1" customFormat="1"/>
    <row r="10952" s="1" customFormat="1"/>
    <row r="10953" s="1" customFormat="1"/>
    <row r="10954" s="1" customFormat="1"/>
    <row r="10955" s="1" customFormat="1"/>
    <row r="10956" s="1" customFormat="1"/>
    <row r="10957" s="1" customFormat="1"/>
    <row r="10958" s="1" customFormat="1"/>
    <row r="10959" s="1" customFormat="1"/>
    <row r="10960" s="1" customFormat="1"/>
    <row r="10961" s="1" customFormat="1"/>
    <row r="10962" s="1" customFormat="1"/>
    <row r="10963" s="1" customFormat="1"/>
    <row r="10964" s="1" customFormat="1"/>
    <row r="10965" s="1" customFormat="1"/>
    <row r="10966" s="1" customFormat="1"/>
    <row r="10967" s="1" customFormat="1"/>
    <row r="10968" s="1" customFormat="1"/>
    <row r="10969" s="1" customFormat="1"/>
    <row r="10970" s="1" customFormat="1"/>
    <row r="10971" s="1" customFormat="1"/>
    <row r="10972" s="1" customFormat="1"/>
    <row r="10973" s="1" customFormat="1"/>
    <row r="10974" s="1" customFormat="1"/>
    <row r="10975" s="1" customFormat="1"/>
    <row r="10976" s="1" customFormat="1"/>
    <row r="10977" s="1" customFormat="1"/>
    <row r="10978" s="1" customFormat="1"/>
    <row r="10979" s="1" customFormat="1"/>
    <row r="10980" s="1" customFormat="1"/>
    <row r="10981" s="1" customFormat="1"/>
    <row r="10982" s="1" customFormat="1"/>
    <row r="10983" s="1" customFormat="1"/>
    <row r="10984" s="1" customFormat="1"/>
    <row r="10985" s="1" customFormat="1"/>
    <row r="10986" s="1" customFormat="1"/>
    <row r="10987" s="1" customFormat="1"/>
    <row r="10988" s="1" customFormat="1"/>
    <row r="10989" s="1" customFormat="1"/>
    <row r="10990" s="1" customFormat="1"/>
    <row r="10991" s="1" customFormat="1"/>
    <row r="10992" s="1" customFormat="1"/>
    <row r="10993" s="1" customFormat="1"/>
    <row r="10994" s="1" customFormat="1"/>
    <row r="10995" s="1" customFormat="1"/>
    <row r="10996" s="1" customFormat="1"/>
    <row r="10997" s="1" customFormat="1"/>
    <row r="10998" s="1" customFormat="1"/>
    <row r="10999" s="1" customFormat="1"/>
    <row r="11000" s="1" customFormat="1"/>
    <row r="11001" s="1" customFormat="1"/>
    <row r="11002" s="1" customFormat="1"/>
    <row r="11003" s="1" customFormat="1"/>
    <row r="11004" s="1" customFormat="1"/>
    <row r="11005" s="1" customFormat="1"/>
    <row r="11006" s="1" customFormat="1"/>
    <row r="11007" s="1" customFormat="1"/>
    <row r="11008" s="1" customFormat="1"/>
    <row r="11009" s="1" customFormat="1"/>
    <row r="11010" s="1" customFormat="1"/>
    <row r="11011" s="1" customFormat="1"/>
    <row r="11012" s="1" customFormat="1"/>
    <row r="11013" s="1" customFormat="1"/>
    <row r="11014" s="1" customFormat="1"/>
    <row r="11015" s="1" customFormat="1"/>
    <row r="11016" s="1" customFormat="1"/>
    <row r="11017" s="1" customFormat="1"/>
    <row r="11018" s="1" customFormat="1"/>
    <row r="11019" s="1" customFormat="1"/>
    <row r="11020" s="1" customFormat="1"/>
    <row r="11021" s="1" customFormat="1"/>
    <row r="11022" s="1" customFormat="1"/>
    <row r="11023" s="1" customFormat="1"/>
    <row r="11024" s="1" customFormat="1"/>
    <row r="11025" s="1" customFormat="1"/>
    <row r="11026" s="1" customFormat="1"/>
    <row r="11027" s="1" customFormat="1"/>
    <row r="11028" s="1" customFormat="1"/>
    <row r="11029" s="1" customFormat="1"/>
    <row r="11030" s="1" customFormat="1"/>
    <row r="11031" s="1" customFormat="1"/>
    <row r="11032" s="1" customFormat="1"/>
    <row r="11033" s="1" customFormat="1"/>
    <row r="11034" s="1" customFormat="1"/>
    <row r="11035" s="1" customFormat="1"/>
    <row r="11036" s="1" customFormat="1"/>
    <row r="11037" s="1" customFormat="1"/>
    <row r="11038" s="1" customFormat="1"/>
    <row r="11039" s="1" customFormat="1"/>
    <row r="11040" s="1" customFormat="1"/>
    <row r="11041" s="1" customFormat="1"/>
    <row r="11042" s="1" customFormat="1"/>
    <row r="11043" s="1" customFormat="1"/>
    <row r="11044" s="1" customFormat="1"/>
    <row r="11045" s="1" customFormat="1"/>
    <row r="11046" s="1" customFormat="1"/>
    <row r="11047" s="1" customFormat="1"/>
    <row r="11048" s="1" customFormat="1"/>
    <row r="11049" s="1" customFormat="1"/>
    <row r="11050" s="1" customFormat="1"/>
    <row r="11051" s="1" customFormat="1"/>
    <row r="11052" s="1" customFormat="1"/>
    <row r="11053" s="1" customFormat="1"/>
    <row r="11054" s="1" customFormat="1"/>
    <row r="11055" s="1" customFormat="1"/>
    <row r="11056" s="1" customFormat="1"/>
    <row r="11057" s="1" customFormat="1"/>
    <row r="11058" s="1" customFormat="1"/>
    <row r="11059" s="1" customFormat="1"/>
    <row r="11060" s="1" customFormat="1"/>
    <row r="11061" s="1" customFormat="1"/>
    <row r="11062" s="1" customFormat="1"/>
    <row r="11063" s="1" customFormat="1"/>
    <row r="11064" s="1" customFormat="1"/>
    <row r="11065" s="1" customFormat="1"/>
    <row r="11066" s="1" customFormat="1"/>
    <row r="11067" s="1" customFormat="1"/>
    <row r="11068" s="1" customFormat="1"/>
    <row r="11069" s="1" customFormat="1"/>
    <row r="11070" s="1" customFormat="1"/>
    <row r="11071" s="1" customFormat="1"/>
    <row r="11072" s="1" customFormat="1"/>
    <row r="11073" s="1" customFormat="1"/>
    <row r="11074" s="1" customFormat="1"/>
    <row r="11075" s="1" customFormat="1"/>
    <row r="11076" s="1" customFormat="1"/>
    <row r="11077" s="1" customFormat="1"/>
    <row r="11078" s="1" customFormat="1"/>
    <row r="11079" s="1" customFormat="1"/>
    <row r="11080" s="1" customFormat="1"/>
    <row r="11081" s="1" customFormat="1"/>
    <row r="11082" s="1" customFormat="1"/>
    <row r="11083" s="1" customFormat="1"/>
    <row r="11084" s="1" customFormat="1"/>
    <row r="11085" s="1" customFormat="1"/>
    <row r="11086" s="1" customFormat="1"/>
    <row r="11087" s="1" customFormat="1"/>
    <row r="11088" s="1" customFormat="1"/>
    <row r="11089" s="1" customFormat="1"/>
    <row r="11090" s="1" customFormat="1"/>
    <row r="11091" s="1" customFormat="1"/>
    <row r="11092" s="1" customFormat="1"/>
    <row r="11093" s="1" customFormat="1"/>
    <row r="11094" s="1" customFormat="1"/>
    <row r="11095" s="1" customFormat="1"/>
    <row r="11096" s="1" customFormat="1"/>
    <row r="11097" s="1" customFormat="1"/>
    <row r="11098" s="1" customFormat="1"/>
    <row r="11099" s="1" customFormat="1"/>
    <row r="11100" s="1" customFormat="1"/>
    <row r="11101" s="1" customFormat="1"/>
    <row r="11102" s="1" customFormat="1"/>
    <row r="11103" s="1" customFormat="1"/>
    <row r="11104" s="1" customFormat="1"/>
    <row r="11105" s="1" customFormat="1"/>
    <row r="11106" s="1" customFormat="1"/>
    <row r="11107" s="1" customFormat="1"/>
    <row r="11108" s="1" customFormat="1"/>
    <row r="11109" s="1" customFormat="1"/>
    <row r="11110" s="1" customFormat="1"/>
    <row r="11111" s="1" customFormat="1"/>
    <row r="11112" s="1" customFormat="1"/>
    <row r="11113" s="1" customFormat="1"/>
    <row r="11114" s="1" customFormat="1"/>
    <row r="11115" s="1" customFormat="1"/>
    <row r="11116" s="1" customFormat="1"/>
    <row r="11117" s="1" customFormat="1"/>
    <row r="11118" s="1" customFormat="1"/>
    <row r="11119" s="1" customFormat="1"/>
    <row r="11120" s="1" customFormat="1"/>
    <row r="11121" s="1" customFormat="1"/>
    <row r="11122" s="1" customFormat="1"/>
    <row r="11123" s="1" customFormat="1"/>
    <row r="11124" s="1" customFormat="1"/>
    <row r="11125" s="1" customFormat="1"/>
    <row r="11126" s="1" customFormat="1"/>
    <row r="11127" s="1" customFormat="1"/>
    <row r="11128" s="1" customFormat="1"/>
    <row r="11129" s="1" customFormat="1"/>
    <row r="11130" s="1" customFormat="1"/>
    <row r="11131" s="1" customFormat="1"/>
    <row r="11132" s="1" customFormat="1"/>
    <row r="11133" s="1" customFormat="1"/>
    <row r="11134" s="1" customFormat="1"/>
    <row r="11135" s="1" customFormat="1"/>
    <row r="11136" s="1" customFormat="1"/>
    <row r="11137" s="1" customFormat="1"/>
    <row r="11138" s="1" customFormat="1"/>
    <row r="11139" s="1" customFormat="1"/>
    <row r="11140" s="1" customFormat="1"/>
    <row r="11141" s="1" customFormat="1"/>
    <row r="11142" s="1" customFormat="1"/>
    <row r="11143" s="1" customFormat="1"/>
    <row r="11144" s="1" customFormat="1"/>
    <row r="11145" s="1" customFormat="1"/>
    <row r="11146" s="1" customFormat="1"/>
    <row r="11147" s="1" customFormat="1"/>
    <row r="11148" s="1" customFormat="1"/>
    <row r="11149" s="1" customFormat="1"/>
    <row r="11150" s="1" customFormat="1"/>
    <row r="11151" s="1" customFormat="1"/>
    <row r="11152" s="1" customFormat="1"/>
    <row r="11153" s="1" customFormat="1"/>
    <row r="11154" s="1" customFormat="1"/>
    <row r="11155" s="1" customFormat="1"/>
    <row r="11156" s="1" customFormat="1"/>
    <row r="11157" s="1" customFormat="1"/>
    <row r="11158" s="1" customFormat="1"/>
    <row r="11159" s="1" customFormat="1"/>
    <row r="11160" s="1" customFormat="1"/>
    <row r="11161" s="1" customFormat="1"/>
    <row r="11162" s="1" customFormat="1"/>
    <row r="11163" s="1" customFormat="1"/>
    <row r="11164" s="1" customFormat="1"/>
    <row r="11165" s="1" customFormat="1"/>
    <row r="11166" s="1" customFormat="1"/>
    <row r="11167" s="1" customFormat="1"/>
    <row r="11168" s="1" customFormat="1"/>
    <row r="11169" s="1" customFormat="1"/>
    <row r="11170" s="1" customFormat="1"/>
    <row r="11171" s="1" customFormat="1"/>
    <row r="11172" s="1" customFormat="1"/>
    <row r="11173" s="1" customFormat="1"/>
    <row r="11174" s="1" customFormat="1"/>
    <row r="11175" s="1" customFormat="1"/>
    <row r="11176" s="1" customFormat="1"/>
    <row r="11177" s="1" customFormat="1"/>
    <row r="11178" s="1" customFormat="1"/>
    <row r="11179" s="1" customFormat="1"/>
    <row r="11180" s="1" customFormat="1"/>
    <row r="11181" s="1" customFormat="1"/>
    <row r="11182" s="1" customFormat="1"/>
    <row r="11183" s="1" customFormat="1"/>
    <row r="11184" s="1" customFormat="1"/>
    <row r="11185" s="1" customFormat="1"/>
    <row r="11186" s="1" customFormat="1"/>
    <row r="11187" s="1" customFormat="1"/>
    <row r="11188" s="1" customFormat="1"/>
    <row r="11189" s="1" customFormat="1"/>
    <row r="11190" s="1" customFormat="1"/>
    <row r="11191" s="1" customFormat="1"/>
    <row r="11192" s="1" customFormat="1"/>
    <row r="11193" s="1" customFormat="1"/>
    <row r="11194" s="1" customFormat="1"/>
    <row r="11195" s="1" customFormat="1"/>
    <row r="11196" s="1" customFormat="1"/>
    <row r="11197" s="1" customFormat="1"/>
    <row r="11198" s="1" customFormat="1"/>
    <row r="11199" s="1" customFormat="1"/>
    <row r="11200" s="1" customFormat="1"/>
    <row r="11201" s="1" customFormat="1"/>
    <row r="11202" s="1" customFormat="1"/>
    <row r="11203" s="1" customFormat="1"/>
    <row r="11204" s="1" customFormat="1"/>
    <row r="11205" s="1" customFormat="1"/>
    <row r="11206" s="1" customFormat="1"/>
    <row r="11207" s="1" customFormat="1"/>
    <row r="11208" s="1" customFormat="1"/>
    <row r="11209" s="1" customFormat="1"/>
    <row r="11210" s="1" customFormat="1"/>
    <row r="11211" s="1" customFormat="1"/>
    <row r="11212" s="1" customFormat="1"/>
    <row r="11213" s="1" customFormat="1"/>
    <row r="11214" s="1" customFormat="1"/>
    <row r="11215" s="1" customFormat="1"/>
    <row r="11216" s="1" customFormat="1"/>
    <row r="11217" s="1" customFormat="1"/>
    <row r="11218" s="1" customFormat="1"/>
    <row r="11219" s="1" customFormat="1"/>
    <row r="11220" s="1" customFormat="1"/>
    <row r="11221" s="1" customFormat="1"/>
    <row r="11222" s="1" customFormat="1"/>
    <row r="11223" s="1" customFormat="1"/>
    <row r="11224" s="1" customFormat="1"/>
    <row r="11225" s="1" customFormat="1"/>
    <row r="11226" s="1" customFormat="1"/>
    <row r="11227" s="1" customFormat="1"/>
    <row r="11228" s="1" customFormat="1"/>
    <row r="11229" s="1" customFormat="1"/>
    <row r="11230" s="1" customFormat="1"/>
    <row r="11231" s="1" customFormat="1"/>
    <row r="11232" s="1" customFormat="1"/>
    <row r="11233" s="1" customFormat="1"/>
    <row r="11234" s="1" customFormat="1"/>
    <row r="11235" s="1" customFormat="1"/>
    <row r="11236" s="1" customFormat="1"/>
    <row r="11237" s="1" customFormat="1"/>
    <row r="11238" s="1" customFormat="1"/>
    <row r="11239" s="1" customFormat="1"/>
    <row r="11240" s="1" customFormat="1"/>
    <row r="11241" s="1" customFormat="1"/>
    <row r="11242" s="1" customFormat="1"/>
    <row r="11243" s="1" customFormat="1"/>
    <row r="11244" s="1" customFormat="1"/>
    <row r="11245" s="1" customFormat="1"/>
    <row r="11246" s="1" customFormat="1"/>
    <row r="11247" s="1" customFormat="1"/>
    <row r="11248" s="1" customFormat="1"/>
    <row r="11249" s="1" customFormat="1"/>
    <row r="11250" s="1" customFormat="1"/>
    <row r="11251" s="1" customFormat="1"/>
    <row r="11252" s="1" customFormat="1"/>
    <row r="11253" s="1" customFormat="1"/>
    <row r="11254" s="1" customFormat="1"/>
    <row r="11255" s="1" customFormat="1"/>
    <row r="11256" s="1" customFormat="1"/>
    <row r="11257" s="1" customFormat="1"/>
    <row r="11258" s="1" customFormat="1"/>
    <row r="11259" s="1" customFormat="1"/>
    <row r="11260" s="1" customFormat="1"/>
    <row r="11261" s="1" customFormat="1"/>
    <row r="11262" s="1" customFormat="1"/>
    <row r="11263" s="1" customFormat="1"/>
    <row r="11264" s="1" customFormat="1"/>
    <row r="11265" s="1" customFormat="1"/>
    <row r="11266" s="1" customFormat="1"/>
    <row r="11267" s="1" customFormat="1"/>
    <row r="11268" s="1" customFormat="1"/>
    <row r="11269" s="1" customFormat="1"/>
    <row r="11270" s="1" customFormat="1"/>
    <row r="11271" s="1" customFormat="1"/>
    <row r="11272" s="1" customFormat="1"/>
    <row r="11273" s="1" customFormat="1"/>
    <row r="11274" s="1" customFormat="1"/>
    <row r="11275" s="1" customFormat="1"/>
    <row r="11276" s="1" customFormat="1"/>
    <row r="11277" s="1" customFormat="1"/>
    <row r="11278" s="1" customFormat="1"/>
    <row r="11279" s="1" customFormat="1"/>
    <row r="11280" s="1" customFormat="1"/>
    <row r="11281" s="1" customFormat="1"/>
    <row r="11282" s="1" customFormat="1"/>
    <row r="11283" s="1" customFormat="1"/>
    <row r="11284" s="1" customFormat="1"/>
    <row r="11285" s="1" customFormat="1"/>
    <row r="11286" s="1" customFormat="1"/>
    <row r="11287" s="1" customFormat="1"/>
    <row r="11288" s="1" customFormat="1"/>
    <row r="11289" s="1" customFormat="1"/>
    <row r="11290" s="1" customFormat="1"/>
    <row r="11291" s="1" customFormat="1"/>
    <row r="11292" s="1" customFormat="1"/>
    <row r="11293" s="1" customFormat="1"/>
    <row r="11294" s="1" customFormat="1"/>
    <row r="11295" s="1" customFormat="1"/>
    <row r="11296" s="1" customFormat="1"/>
    <row r="11297" s="1" customFormat="1"/>
    <row r="11298" s="1" customFormat="1"/>
    <row r="11299" s="1" customFormat="1"/>
    <row r="11300" s="1" customFormat="1"/>
    <row r="11301" s="1" customFormat="1"/>
    <row r="11302" s="1" customFormat="1"/>
    <row r="11303" s="1" customFormat="1"/>
    <row r="11304" s="1" customFormat="1"/>
    <row r="11305" s="1" customFormat="1"/>
    <row r="11306" s="1" customFormat="1"/>
    <row r="11307" s="1" customFormat="1"/>
    <row r="11308" s="1" customFormat="1"/>
    <row r="11309" s="1" customFormat="1"/>
    <row r="11310" s="1" customFormat="1"/>
    <row r="11311" s="1" customFormat="1"/>
    <row r="11312" s="1" customFormat="1"/>
    <row r="11313" s="1" customFormat="1"/>
    <row r="11314" s="1" customFormat="1"/>
    <row r="11315" s="1" customFormat="1"/>
    <row r="11316" s="1" customFormat="1"/>
    <row r="11317" s="1" customFormat="1"/>
    <row r="11318" s="1" customFormat="1"/>
    <row r="11319" s="1" customFormat="1"/>
    <row r="11320" s="1" customFormat="1"/>
    <row r="11321" s="1" customFormat="1"/>
    <row r="11322" s="1" customFormat="1"/>
    <row r="11323" s="1" customFormat="1"/>
    <row r="11324" s="1" customFormat="1"/>
    <row r="11325" s="1" customFormat="1"/>
    <row r="11326" s="1" customFormat="1"/>
    <row r="11327" s="1" customFormat="1"/>
    <row r="11328" s="1" customFormat="1"/>
    <row r="11329" s="1" customFormat="1"/>
    <row r="11330" s="1" customFormat="1"/>
    <row r="11331" s="1" customFormat="1"/>
    <row r="11332" s="1" customFormat="1"/>
    <row r="11333" s="1" customFormat="1"/>
    <row r="11334" s="1" customFormat="1"/>
    <row r="11335" s="1" customFormat="1"/>
    <row r="11336" s="1" customFormat="1"/>
    <row r="11337" s="1" customFormat="1"/>
    <row r="11338" s="1" customFormat="1"/>
    <row r="11339" s="1" customFormat="1"/>
    <row r="11340" s="1" customFormat="1"/>
    <row r="11341" s="1" customFormat="1"/>
    <row r="11342" s="1" customFormat="1"/>
    <row r="11343" s="1" customFormat="1"/>
    <row r="11344" s="1" customFormat="1"/>
    <row r="11345" s="1" customFormat="1"/>
    <row r="11346" s="1" customFormat="1"/>
    <row r="11347" s="1" customFormat="1"/>
    <row r="11348" s="1" customFormat="1"/>
    <row r="11349" s="1" customFormat="1"/>
    <row r="11350" s="1" customFormat="1"/>
    <row r="11351" s="1" customFormat="1"/>
    <row r="11352" s="1" customFormat="1"/>
    <row r="11353" s="1" customFormat="1"/>
    <row r="11354" s="1" customFormat="1"/>
    <row r="11355" s="1" customFormat="1"/>
    <row r="11356" s="1" customFormat="1"/>
    <row r="11357" s="1" customFormat="1"/>
    <row r="11358" s="1" customFormat="1"/>
    <row r="11359" s="1" customFormat="1"/>
    <row r="11360" s="1" customFormat="1"/>
    <row r="11361" s="1" customFormat="1"/>
    <row r="11362" s="1" customFormat="1"/>
    <row r="11363" s="1" customFormat="1"/>
    <row r="11364" s="1" customFormat="1"/>
    <row r="11365" s="1" customFormat="1"/>
    <row r="11366" s="1" customFormat="1"/>
    <row r="11367" s="1" customFormat="1"/>
    <row r="11368" s="1" customFormat="1"/>
    <row r="11369" s="1" customFormat="1"/>
    <row r="11370" s="1" customFormat="1"/>
    <row r="11371" s="1" customFormat="1"/>
    <row r="11372" s="1" customFormat="1"/>
    <row r="11373" s="1" customFormat="1"/>
    <row r="11374" s="1" customFormat="1"/>
    <row r="11375" s="1" customFormat="1"/>
    <row r="11376" s="1" customFormat="1"/>
    <row r="11377" s="1" customFormat="1"/>
    <row r="11378" s="1" customFormat="1"/>
    <row r="11379" s="1" customFormat="1"/>
    <row r="11380" s="1" customFormat="1"/>
    <row r="11381" s="1" customFormat="1"/>
    <row r="11382" s="1" customFormat="1"/>
    <row r="11383" s="1" customFormat="1"/>
    <row r="11384" s="1" customFormat="1"/>
    <row r="11385" s="1" customFormat="1"/>
    <row r="11386" s="1" customFormat="1"/>
    <row r="11387" s="1" customFormat="1"/>
    <row r="11388" s="1" customFormat="1"/>
    <row r="11389" s="1" customFormat="1"/>
    <row r="11390" s="1" customFormat="1"/>
    <row r="11391" s="1" customFormat="1"/>
    <row r="11392" s="1" customFormat="1"/>
    <row r="11393" s="1" customFormat="1"/>
    <row r="11394" s="1" customFormat="1"/>
    <row r="11395" s="1" customFormat="1"/>
    <row r="11396" s="1" customFormat="1"/>
    <row r="11397" s="1" customFormat="1"/>
    <row r="11398" s="1" customFormat="1"/>
    <row r="11399" s="1" customFormat="1"/>
    <row r="11400" s="1" customFormat="1"/>
    <row r="11401" s="1" customFormat="1"/>
    <row r="11402" s="1" customFormat="1"/>
    <row r="11403" s="1" customFormat="1"/>
    <row r="11404" s="1" customFormat="1"/>
    <row r="11405" s="1" customFormat="1"/>
    <row r="11406" s="1" customFormat="1"/>
    <row r="11407" s="1" customFormat="1"/>
    <row r="11408" s="1" customFormat="1"/>
    <row r="11409" s="1" customFormat="1"/>
    <row r="11410" s="1" customFormat="1"/>
    <row r="11411" s="1" customFormat="1"/>
    <row r="11412" s="1" customFormat="1"/>
    <row r="11413" s="1" customFormat="1"/>
    <row r="11414" s="1" customFormat="1"/>
    <row r="11415" s="1" customFormat="1"/>
    <row r="11416" s="1" customFormat="1"/>
    <row r="11417" s="1" customFormat="1"/>
    <row r="11418" s="1" customFormat="1"/>
    <row r="11419" s="1" customFormat="1"/>
    <row r="11420" s="1" customFormat="1"/>
    <row r="11421" s="1" customFormat="1"/>
    <row r="11422" s="1" customFormat="1"/>
    <row r="11423" s="1" customFormat="1"/>
    <row r="11424" s="1" customFormat="1"/>
    <row r="11425" s="1" customFormat="1"/>
    <row r="11426" s="1" customFormat="1"/>
    <row r="11427" s="1" customFormat="1"/>
    <row r="11428" s="1" customFormat="1"/>
    <row r="11429" s="1" customFormat="1"/>
    <row r="11430" s="1" customFormat="1"/>
    <row r="11431" s="1" customFormat="1"/>
    <row r="11432" s="1" customFormat="1"/>
    <row r="11433" s="1" customFormat="1"/>
    <row r="11434" s="1" customFormat="1"/>
    <row r="11435" s="1" customFormat="1"/>
    <row r="11436" s="1" customFormat="1"/>
    <row r="11437" s="1" customFormat="1"/>
    <row r="11438" s="1" customFormat="1"/>
    <row r="11439" s="1" customFormat="1"/>
    <row r="11440" s="1" customFormat="1"/>
    <row r="11441" s="1" customFormat="1"/>
    <row r="11442" s="1" customFormat="1"/>
    <row r="11443" s="1" customFormat="1"/>
    <row r="11444" s="1" customFormat="1"/>
    <row r="11445" s="1" customFormat="1"/>
    <row r="11446" s="1" customFormat="1"/>
    <row r="11447" s="1" customFormat="1"/>
    <row r="11448" s="1" customFormat="1"/>
    <row r="11449" s="1" customFormat="1"/>
    <row r="11450" s="1" customFormat="1"/>
    <row r="11451" s="1" customFormat="1"/>
    <row r="11452" s="1" customFormat="1"/>
    <row r="11453" s="1" customFormat="1"/>
    <row r="11454" s="1" customFormat="1"/>
    <row r="11455" s="1" customFormat="1"/>
    <row r="11456" s="1" customFormat="1"/>
    <row r="11457" s="1" customFormat="1"/>
    <row r="11458" s="1" customFormat="1"/>
    <row r="11459" s="1" customFormat="1"/>
    <row r="11460" s="1" customFormat="1"/>
    <row r="11461" s="1" customFormat="1"/>
    <row r="11462" s="1" customFormat="1"/>
    <row r="11463" s="1" customFormat="1"/>
    <row r="11464" s="1" customFormat="1"/>
    <row r="11465" s="1" customFormat="1"/>
    <row r="11466" s="1" customFormat="1"/>
    <row r="11467" s="1" customFormat="1"/>
    <row r="11468" s="1" customFormat="1"/>
    <row r="11469" s="1" customFormat="1"/>
    <row r="11470" s="1" customFormat="1"/>
    <row r="11471" s="1" customFormat="1"/>
    <row r="11472" s="1" customFormat="1"/>
    <row r="11473" s="1" customFormat="1"/>
    <row r="11474" s="1" customFormat="1"/>
    <row r="11475" s="1" customFormat="1"/>
    <row r="11476" s="1" customFormat="1"/>
    <row r="11477" s="1" customFormat="1"/>
    <row r="11478" s="1" customFormat="1"/>
    <row r="11479" s="1" customFormat="1"/>
    <row r="11480" s="1" customFormat="1"/>
    <row r="11481" s="1" customFormat="1"/>
    <row r="11482" s="1" customFormat="1"/>
    <row r="11483" s="1" customFormat="1"/>
    <row r="11484" s="1" customFormat="1"/>
    <row r="11485" s="1" customFormat="1"/>
    <row r="11486" s="1" customFormat="1"/>
    <row r="11487" s="1" customFormat="1"/>
    <row r="11488" s="1" customFormat="1"/>
    <row r="11489" s="1" customFormat="1"/>
    <row r="11490" s="1" customFormat="1"/>
    <row r="11491" s="1" customFormat="1"/>
    <row r="11492" s="1" customFormat="1"/>
    <row r="11493" s="1" customFormat="1"/>
    <row r="11494" s="1" customFormat="1"/>
    <row r="11495" s="1" customFormat="1"/>
    <row r="11496" s="1" customFormat="1"/>
    <row r="11497" s="1" customFormat="1"/>
    <row r="11498" s="1" customFormat="1"/>
    <row r="11499" s="1" customFormat="1"/>
    <row r="11500" s="1" customFormat="1"/>
    <row r="11501" s="1" customFormat="1"/>
    <row r="11502" s="1" customFormat="1"/>
    <row r="11503" s="1" customFormat="1"/>
    <row r="11504" s="1" customFormat="1"/>
    <row r="11505" s="1" customFormat="1"/>
    <row r="11506" s="1" customFormat="1"/>
    <row r="11507" s="1" customFormat="1"/>
    <row r="11508" s="1" customFormat="1"/>
    <row r="11509" s="1" customFormat="1"/>
    <row r="11510" s="1" customFormat="1"/>
    <row r="11511" s="1" customFormat="1"/>
    <row r="11512" s="1" customFormat="1"/>
    <row r="11513" s="1" customFormat="1"/>
    <row r="11514" s="1" customFormat="1"/>
    <row r="11515" s="1" customFormat="1"/>
    <row r="11516" s="1" customFormat="1"/>
    <row r="11517" s="1" customFormat="1"/>
    <row r="11518" s="1" customFormat="1"/>
    <row r="11519" s="1" customFormat="1"/>
    <row r="11520" s="1" customFormat="1"/>
    <row r="11521" s="1" customFormat="1"/>
    <row r="11522" s="1" customFormat="1"/>
    <row r="11523" s="1" customFormat="1"/>
    <row r="11524" s="1" customFormat="1"/>
    <row r="11525" s="1" customFormat="1"/>
    <row r="11526" s="1" customFormat="1"/>
    <row r="11527" s="1" customFormat="1"/>
    <row r="11528" s="1" customFormat="1"/>
    <row r="11529" s="1" customFormat="1"/>
    <row r="11530" s="1" customFormat="1"/>
    <row r="11531" s="1" customFormat="1"/>
    <row r="11532" s="1" customFormat="1"/>
    <row r="11533" s="1" customFormat="1"/>
    <row r="11534" s="1" customFormat="1"/>
    <row r="11535" s="1" customFormat="1"/>
    <row r="11536" s="1" customFormat="1"/>
    <row r="11537" s="1" customFormat="1"/>
    <row r="11538" s="1" customFormat="1"/>
    <row r="11539" s="1" customFormat="1"/>
    <row r="11540" s="1" customFormat="1"/>
    <row r="11541" s="1" customFormat="1"/>
    <row r="11542" s="1" customFormat="1"/>
    <row r="11543" s="1" customFormat="1"/>
    <row r="11544" s="1" customFormat="1"/>
    <row r="11545" s="1" customFormat="1"/>
    <row r="11546" s="1" customFormat="1"/>
    <row r="11547" s="1" customFormat="1"/>
    <row r="11548" s="1" customFormat="1"/>
    <row r="11549" s="1" customFormat="1"/>
    <row r="11550" s="1" customFormat="1"/>
    <row r="11551" s="1" customFormat="1"/>
    <row r="11552" s="1" customFormat="1"/>
    <row r="11553" s="1" customFormat="1"/>
    <row r="11554" s="1" customFormat="1"/>
    <row r="11555" s="1" customFormat="1"/>
    <row r="11556" s="1" customFormat="1"/>
    <row r="11557" s="1" customFormat="1"/>
    <row r="11558" s="1" customFormat="1"/>
    <row r="11559" s="1" customFormat="1"/>
    <row r="11560" s="1" customFormat="1"/>
    <row r="11561" s="1" customFormat="1"/>
    <row r="11562" s="1" customFormat="1"/>
    <row r="11563" s="1" customFormat="1"/>
    <row r="11564" s="1" customFormat="1"/>
    <row r="11565" s="1" customFormat="1"/>
    <row r="11566" s="1" customFormat="1"/>
    <row r="11567" s="1" customFormat="1"/>
    <row r="11568" s="1" customFormat="1"/>
    <row r="11569" s="1" customFormat="1"/>
    <row r="11570" s="1" customFormat="1"/>
    <row r="11571" s="1" customFormat="1"/>
    <row r="11572" s="1" customFormat="1"/>
    <row r="11573" s="1" customFormat="1"/>
    <row r="11574" s="1" customFormat="1"/>
    <row r="11575" s="1" customFormat="1"/>
    <row r="11576" s="1" customFormat="1"/>
    <row r="11577" s="1" customFormat="1"/>
    <row r="11578" s="1" customFormat="1"/>
    <row r="11579" s="1" customFormat="1"/>
    <row r="11580" s="1" customFormat="1"/>
    <row r="11581" s="1" customFormat="1"/>
    <row r="11582" s="1" customFormat="1"/>
    <row r="11583" s="1" customFormat="1"/>
    <row r="11584" s="1" customFormat="1"/>
    <row r="11585" s="1" customFormat="1"/>
    <row r="11586" s="1" customFormat="1"/>
    <row r="11587" s="1" customFormat="1"/>
    <row r="11588" s="1" customFormat="1"/>
    <row r="11589" s="1" customFormat="1"/>
    <row r="11590" s="1" customFormat="1"/>
    <row r="11591" s="1" customFormat="1"/>
    <row r="11592" s="1" customFormat="1"/>
    <row r="11593" s="1" customFormat="1"/>
    <row r="11594" s="1" customFormat="1"/>
    <row r="11595" s="1" customFormat="1"/>
    <row r="11596" s="1" customFormat="1"/>
    <row r="11597" s="1" customFormat="1"/>
    <row r="11598" s="1" customFormat="1"/>
    <row r="11599" s="1" customFormat="1"/>
    <row r="11600" s="1" customFormat="1"/>
    <row r="11601" s="1" customFormat="1"/>
    <row r="11602" s="1" customFormat="1"/>
    <row r="11603" s="1" customFormat="1"/>
    <row r="11604" s="1" customFormat="1"/>
    <row r="11605" s="1" customFormat="1"/>
    <row r="11606" s="1" customFormat="1"/>
    <row r="11607" s="1" customFormat="1"/>
    <row r="11608" s="1" customFormat="1"/>
    <row r="11609" s="1" customFormat="1"/>
    <row r="11610" s="1" customFormat="1"/>
    <row r="11611" s="1" customFormat="1"/>
    <row r="11612" s="1" customFormat="1"/>
    <row r="11613" s="1" customFormat="1"/>
    <row r="11614" s="1" customFormat="1"/>
    <row r="11615" s="1" customFormat="1"/>
    <row r="11616" s="1" customFormat="1"/>
    <row r="11617" s="1" customFormat="1"/>
    <row r="11618" s="1" customFormat="1"/>
    <row r="11619" s="1" customFormat="1"/>
    <row r="11620" s="1" customFormat="1"/>
    <row r="11621" s="1" customFormat="1"/>
    <row r="11622" s="1" customFormat="1"/>
    <row r="11623" s="1" customFormat="1"/>
    <row r="11624" s="1" customFormat="1"/>
    <row r="11625" s="1" customFormat="1"/>
    <row r="11626" s="1" customFormat="1"/>
    <row r="11627" s="1" customFormat="1"/>
    <row r="11628" s="1" customFormat="1"/>
    <row r="11629" s="1" customFormat="1"/>
    <row r="11630" s="1" customFormat="1"/>
    <row r="11631" s="1" customFormat="1"/>
    <row r="11632" s="1" customFormat="1"/>
    <row r="11633" s="1" customFormat="1"/>
    <row r="11634" s="1" customFormat="1"/>
    <row r="11635" s="1" customFormat="1"/>
    <row r="11636" s="1" customFormat="1"/>
    <row r="11637" s="1" customFormat="1"/>
    <row r="11638" s="1" customFormat="1"/>
    <row r="11639" s="1" customFormat="1"/>
    <row r="11640" s="1" customFormat="1"/>
    <row r="11641" s="1" customFormat="1"/>
    <row r="11642" s="1" customFormat="1"/>
    <row r="11643" s="1" customFormat="1"/>
    <row r="11644" s="1" customFormat="1"/>
    <row r="11645" s="1" customFormat="1"/>
    <row r="11646" s="1" customFormat="1"/>
    <row r="11647" s="1" customFormat="1"/>
    <row r="11648" s="1" customFormat="1"/>
    <row r="11649" s="1" customFormat="1"/>
    <row r="11650" s="1" customFormat="1"/>
    <row r="11651" s="1" customFormat="1"/>
    <row r="11652" s="1" customFormat="1"/>
    <row r="11653" s="1" customFormat="1"/>
    <row r="11654" s="1" customFormat="1"/>
    <row r="11655" s="1" customFormat="1"/>
    <row r="11656" s="1" customFormat="1"/>
    <row r="11657" s="1" customFormat="1"/>
    <row r="11658" s="1" customFormat="1"/>
    <row r="11659" s="1" customFormat="1"/>
    <row r="11660" s="1" customFormat="1"/>
    <row r="11661" s="1" customFormat="1"/>
    <row r="11662" s="1" customFormat="1"/>
    <row r="11663" s="1" customFormat="1"/>
    <row r="11664" s="1" customFormat="1"/>
    <row r="11665" s="1" customFormat="1"/>
    <row r="11666" s="1" customFormat="1"/>
    <row r="11667" s="1" customFormat="1"/>
    <row r="11668" s="1" customFormat="1"/>
    <row r="11669" s="1" customFormat="1"/>
    <row r="11670" s="1" customFormat="1"/>
    <row r="11671" s="1" customFormat="1"/>
    <row r="11672" s="1" customFormat="1"/>
    <row r="11673" s="1" customFormat="1"/>
    <row r="11674" s="1" customFormat="1"/>
    <row r="11675" s="1" customFormat="1"/>
    <row r="11676" s="1" customFormat="1"/>
    <row r="11677" s="1" customFormat="1"/>
    <row r="11678" s="1" customFormat="1"/>
    <row r="11679" s="1" customFormat="1"/>
    <row r="11680" s="1" customFormat="1"/>
    <row r="11681" s="1" customFormat="1"/>
    <row r="11682" s="1" customFormat="1"/>
    <row r="11683" s="1" customFormat="1"/>
    <row r="11684" s="1" customFormat="1"/>
    <row r="11685" s="1" customFormat="1"/>
    <row r="11686" s="1" customFormat="1"/>
    <row r="11687" s="1" customFormat="1"/>
    <row r="11688" s="1" customFormat="1"/>
    <row r="11689" s="1" customFormat="1"/>
    <row r="11690" s="1" customFormat="1"/>
    <row r="11691" s="1" customFormat="1"/>
    <row r="11692" s="1" customFormat="1"/>
    <row r="11693" s="1" customFormat="1"/>
    <row r="11694" s="1" customFormat="1"/>
    <row r="11695" s="1" customFormat="1"/>
    <row r="11696" s="1" customFormat="1"/>
    <row r="11697" s="1" customFormat="1"/>
    <row r="11698" s="1" customFormat="1"/>
    <row r="11699" s="1" customFormat="1"/>
    <row r="11700" s="1" customFormat="1"/>
    <row r="11701" s="1" customFormat="1"/>
    <row r="11702" s="1" customFormat="1"/>
    <row r="11703" s="1" customFormat="1"/>
    <row r="11704" s="1" customFormat="1"/>
    <row r="11705" s="1" customFormat="1"/>
    <row r="11706" s="1" customFormat="1"/>
    <row r="11707" s="1" customFormat="1"/>
    <row r="11708" s="1" customFormat="1"/>
    <row r="11709" s="1" customFormat="1"/>
    <row r="11710" s="1" customFormat="1"/>
    <row r="11711" s="1" customFormat="1"/>
    <row r="11712" s="1" customFormat="1"/>
    <row r="11713" s="1" customFormat="1"/>
    <row r="11714" s="1" customFormat="1"/>
    <row r="11715" s="1" customFormat="1"/>
    <row r="11716" s="1" customFormat="1"/>
    <row r="11717" s="1" customFormat="1"/>
    <row r="11718" s="1" customFormat="1"/>
    <row r="11719" s="1" customFormat="1"/>
    <row r="11720" s="1" customFormat="1"/>
    <row r="11721" s="1" customFormat="1"/>
    <row r="11722" s="1" customFormat="1"/>
    <row r="11723" s="1" customFormat="1"/>
    <row r="11724" s="1" customFormat="1"/>
    <row r="11725" s="1" customFormat="1"/>
    <row r="11726" s="1" customFormat="1"/>
    <row r="11727" s="1" customFormat="1"/>
    <row r="11728" s="1" customFormat="1"/>
    <row r="11729" s="1" customFormat="1"/>
    <row r="11730" s="1" customFormat="1"/>
    <row r="11731" s="1" customFormat="1"/>
    <row r="11732" s="1" customFormat="1"/>
    <row r="11733" s="1" customFormat="1"/>
    <row r="11734" s="1" customFormat="1"/>
    <row r="11735" s="1" customFormat="1"/>
    <row r="11736" s="1" customFormat="1"/>
    <row r="11737" s="1" customFormat="1"/>
    <row r="11738" s="1" customFormat="1"/>
    <row r="11739" s="1" customFormat="1"/>
    <row r="11740" s="1" customFormat="1"/>
    <row r="11741" s="1" customFormat="1"/>
    <row r="11742" s="1" customFormat="1"/>
    <row r="11743" s="1" customFormat="1"/>
    <row r="11744" s="1" customFormat="1"/>
    <row r="11745" s="1" customFormat="1"/>
    <row r="11746" s="1" customFormat="1"/>
    <row r="11747" s="1" customFormat="1"/>
    <row r="11748" s="1" customFormat="1"/>
    <row r="11749" s="1" customFormat="1"/>
    <row r="11750" s="1" customFormat="1"/>
    <row r="11751" s="1" customFormat="1"/>
    <row r="11752" s="1" customFormat="1"/>
    <row r="11753" s="1" customFormat="1"/>
    <row r="11754" s="1" customFormat="1"/>
    <row r="11755" s="1" customFormat="1"/>
    <row r="11756" s="1" customFormat="1"/>
    <row r="11757" s="1" customFormat="1"/>
    <row r="11758" s="1" customFormat="1"/>
    <row r="11759" s="1" customFormat="1"/>
    <row r="11760" s="1" customFormat="1"/>
    <row r="11761" s="1" customFormat="1"/>
    <row r="11762" s="1" customFormat="1"/>
    <row r="11763" s="1" customFormat="1"/>
    <row r="11764" s="1" customFormat="1"/>
    <row r="11765" s="1" customFormat="1"/>
    <row r="11766" s="1" customFormat="1"/>
    <row r="11767" s="1" customFormat="1"/>
    <row r="11768" s="1" customFormat="1"/>
    <row r="11769" s="1" customFormat="1"/>
    <row r="11770" s="1" customFormat="1"/>
    <row r="11771" s="1" customFormat="1"/>
    <row r="11772" s="1" customFormat="1"/>
    <row r="11773" s="1" customFormat="1"/>
    <row r="11774" s="1" customFormat="1"/>
    <row r="11775" s="1" customFormat="1"/>
    <row r="11776" s="1" customFormat="1"/>
    <row r="11777" s="1" customFormat="1"/>
    <row r="11778" s="1" customFormat="1"/>
    <row r="11779" s="1" customFormat="1"/>
    <row r="11780" s="1" customFormat="1"/>
    <row r="11781" s="1" customFormat="1"/>
    <row r="11782" s="1" customFormat="1"/>
    <row r="11783" s="1" customFormat="1"/>
    <row r="11784" s="1" customFormat="1"/>
    <row r="11785" s="1" customFormat="1"/>
    <row r="11786" s="1" customFormat="1"/>
    <row r="11787" s="1" customFormat="1"/>
    <row r="11788" s="1" customFormat="1"/>
    <row r="11789" s="1" customFormat="1"/>
    <row r="11790" s="1" customFormat="1"/>
    <row r="11791" s="1" customFormat="1"/>
    <row r="11792" s="1" customFormat="1"/>
    <row r="11793" s="1" customFormat="1"/>
    <row r="11794" s="1" customFormat="1"/>
    <row r="11795" s="1" customFormat="1"/>
    <row r="11796" s="1" customFormat="1"/>
    <row r="11797" s="1" customFormat="1"/>
    <row r="11798" s="1" customFormat="1"/>
    <row r="11799" s="1" customFormat="1"/>
    <row r="11800" s="1" customFormat="1"/>
    <row r="11801" s="1" customFormat="1"/>
    <row r="11802" s="1" customFormat="1"/>
    <row r="11803" s="1" customFormat="1"/>
    <row r="11804" s="1" customFormat="1"/>
    <row r="11805" s="1" customFormat="1"/>
    <row r="11806" s="1" customFormat="1"/>
    <row r="11807" s="1" customFormat="1"/>
    <row r="11808" s="1" customFormat="1"/>
    <row r="11809" s="1" customFormat="1"/>
    <row r="11810" s="1" customFormat="1"/>
    <row r="11811" s="1" customFormat="1"/>
    <row r="11812" s="1" customFormat="1"/>
    <row r="11813" s="1" customFormat="1"/>
    <row r="11814" s="1" customFormat="1"/>
    <row r="11815" s="1" customFormat="1"/>
    <row r="11816" s="1" customFormat="1"/>
    <row r="11817" s="1" customFormat="1"/>
    <row r="11818" s="1" customFormat="1"/>
    <row r="11819" s="1" customFormat="1"/>
    <row r="11820" s="1" customFormat="1"/>
    <row r="11821" s="1" customFormat="1"/>
    <row r="11822" s="1" customFormat="1"/>
    <row r="11823" s="1" customFormat="1"/>
    <row r="11824" s="1" customFormat="1"/>
    <row r="11825" s="1" customFormat="1"/>
    <row r="11826" s="1" customFormat="1"/>
    <row r="11827" s="1" customFormat="1"/>
    <row r="11828" s="1" customFormat="1"/>
    <row r="11829" s="1" customFormat="1"/>
    <row r="11830" s="1" customFormat="1"/>
    <row r="11831" s="1" customFormat="1"/>
    <row r="11832" s="1" customFormat="1"/>
    <row r="11833" s="1" customFormat="1"/>
    <row r="11834" s="1" customFormat="1"/>
    <row r="11835" s="1" customFormat="1"/>
    <row r="11836" s="1" customFormat="1"/>
    <row r="11837" s="1" customFormat="1"/>
    <row r="11838" s="1" customFormat="1"/>
    <row r="11839" s="1" customFormat="1"/>
    <row r="11840" s="1" customFormat="1"/>
    <row r="11841" s="1" customFormat="1"/>
    <row r="11842" s="1" customFormat="1"/>
    <row r="11843" s="1" customFormat="1"/>
    <row r="11844" s="1" customFormat="1"/>
    <row r="11845" s="1" customFormat="1"/>
    <row r="11846" s="1" customFormat="1"/>
    <row r="11847" s="1" customFormat="1"/>
    <row r="11848" s="1" customFormat="1"/>
    <row r="11849" s="1" customFormat="1"/>
    <row r="11850" s="1" customFormat="1"/>
    <row r="11851" s="1" customFormat="1"/>
    <row r="11852" s="1" customFormat="1"/>
    <row r="11853" s="1" customFormat="1"/>
    <row r="11854" s="1" customFormat="1"/>
    <row r="11855" s="1" customFormat="1"/>
    <row r="11856" s="1" customFormat="1"/>
    <row r="11857" s="1" customFormat="1"/>
    <row r="11858" s="1" customFormat="1"/>
    <row r="11859" s="1" customFormat="1"/>
    <row r="11860" s="1" customFormat="1"/>
    <row r="11861" s="1" customFormat="1"/>
    <row r="11862" s="1" customFormat="1"/>
    <row r="11863" s="1" customFormat="1"/>
    <row r="11864" s="1" customFormat="1"/>
    <row r="11865" s="1" customFormat="1"/>
    <row r="11866" s="1" customFormat="1"/>
    <row r="11867" s="1" customFormat="1"/>
    <row r="11868" s="1" customFormat="1"/>
    <row r="11869" s="1" customFormat="1"/>
    <row r="11870" s="1" customFormat="1"/>
    <row r="11871" s="1" customFormat="1"/>
    <row r="11872" s="1" customFormat="1"/>
    <row r="11873" s="1" customFormat="1"/>
    <row r="11874" s="1" customFormat="1"/>
    <row r="11875" s="1" customFormat="1"/>
    <row r="11876" s="1" customFormat="1"/>
    <row r="11877" s="1" customFormat="1"/>
    <row r="11878" s="1" customFormat="1"/>
    <row r="11879" s="1" customFormat="1"/>
    <row r="11880" s="1" customFormat="1"/>
    <row r="11881" s="1" customFormat="1"/>
    <row r="11882" s="1" customFormat="1"/>
    <row r="11883" s="1" customFormat="1"/>
    <row r="11884" s="1" customFormat="1"/>
    <row r="11885" s="1" customFormat="1"/>
    <row r="11886" s="1" customFormat="1"/>
    <row r="11887" s="1" customFormat="1"/>
    <row r="11888" s="1" customFormat="1"/>
    <row r="11889" s="1" customFormat="1"/>
    <row r="11890" s="1" customFormat="1"/>
    <row r="11891" s="1" customFormat="1"/>
    <row r="11892" s="1" customFormat="1"/>
    <row r="11893" s="1" customFormat="1"/>
    <row r="11894" s="1" customFormat="1"/>
    <row r="11895" s="1" customFormat="1"/>
    <row r="11896" s="1" customFormat="1"/>
    <row r="11897" s="1" customFormat="1"/>
    <row r="11898" s="1" customFormat="1"/>
    <row r="11899" s="1" customFormat="1"/>
    <row r="11900" s="1" customFormat="1"/>
    <row r="11901" s="1" customFormat="1"/>
    <row r="11902" s="1" customFormat="1"/>
    <row r="11903" s="1" customFormat="1"/>
    <row r="11904" s="1" customFormat="1"/>
    <row r="11905" s="1" customFormat="1"/>
    <row r="11906" s="1" customFormat="1"/>
    <row r="11907" s="1" customFormat="1"/>
    <row r="11908" s="1" customFormat="1"/>
    <row r="11909" s="1" customFormat="1"/>
    <row r="11910" s="1" customFormat="1"/>
    <row r="11911" s="1" customFormat="1"/>
    <row r="11912" s="1" customFormat="1"/>
    <row r="11913" s="1" customFormat="1"/>
    <row r="11914" s="1" customFormat="1"/>
    <row r="11915" s="1" customFormat="1"/>
    <row r="11916" s="1" customFormat="1"/>
    <row r="11917" s="1" customFormat="1"/>
    <row r="11918" s="1" customFormat="1"/>
    <row r="11919" s="1" customFormat="1"/>
    <row r="11920" s="1" customFormat="1"/>
    <row r="11921" s="1" customFormat="1"/>
    <row r="11922" s="1" customFormat="1"/>
    <row r="11923" s="1" customFormat="1"/>
    <row r="11924" s="1" customFormat="1"/>
    <row r="11925" s="1" customFormat="1"/>
    <row r="11926" s="1" customFormat="1"/>
    <row r="11927" s="1" customFormat="1"/>
    <row r="11928" s="1" customFormat="1"/>
    <row r="11929" s="1" customFormat="1"/>
    <row r="11930" s="1" customFormat="1"/>
    <row r="11931" s="1" customFormat="1"/>
    <row r="11932" s="1" customFormat="1"/>
    <row r="11933" s="1" customFormat="1"/>
    <row r="11934" s="1" customFormat="1"/>
    <row r="11935" s="1" customFormat="1"/>
    <row r="11936" s="1" customFormat="1"/>
    <row r="11937" s="1" customFormat="1"/>
    <row r="11938" s="1" customFormat="1"/>
    <row r="11939" s="1" customFormat="1"/>
    <row r="11940" s="1" customFormat="1"/>
    <row r="11941" s="1" customFormat="1"/>
    <row r="11942" s="1" customFormat="1"/>
    <row r="11943" s="1" customFormat="1"/>
    <row r="11944" s="1" customFormat="1"/>
    <row r="11945" s="1" customFormat="1"/>
    <row r="11946" s="1" customFormat="1"/>
    <row r="11947" s="1" customFormat="1"/>
    <row r="11948" s="1" customFormat="1"/>
    <row r="11949" s="1" customFormat="1"/>
    <row r="11950" s="1" customFormat="1"/>
    <row r="11951" s="1" customFormat="1"/>
    <row r="11952" s="1" customFormat="1"/>
    <row r="11953" s="1" customFormat="1"/>
    <row r="11954" s="1" customFormat="1"/>
    <row r="11955" s="1" customFormat="1"/>
    <row r="11956" s="1" customFormat="1"/>
    <row r="11957" s="1" customFormat="1"/>
    <row r="11958" s="1" customFormat="1"/>
    <row r="11959" s="1" customFormat="1"/>
    <row r="11960" s="1" customFormat="1"/>
    <row r="11961" s="1" customFormat="1"/>
    <row r="11962" s="1" customFormat="1"/>
    <row r="11963" s="1" customFormat="1"/>
    <row r="11964" s="1" customFormat="1"/>
    <row r="11965" s="1" customFormat="1"/>
    <row r="11966" s="1" customFormat="1"/>
    <row r="11967" s="1" customFormat="1"/>
    <row r="11968" s="1" customFormat="1"/>
    <row r="11969" s="1" customFormat="1"/>
    <row r="11970" s="1" customFormat="1"/>
    <row r="11971" s="1" customFormat="1"/>
    <row r="11972" s="1" customFormat="1"/>
    <row r="11973" s="1" customFormat="1"/>
    <row r="11974" s="1" customFormat="1"/>
    <row r="11975" s="1" customFormat="1"/>
    <row r="11976" s="1" customFormat="1"/>
    <row r="11977" s="1" customFormat="1"/>
    <row r="11978" s="1" customFormat="1"/>
    <row r="11979" s="1" customFormat="1"/>
    <row r="11980" s="1" customFormat="1"/>
    <row r="11981" s="1" customFormat="1"/>
    <row r="11982" s="1" customFormat="1"/>
    <row r="11983" s="1" customFormat="1"/>
    <row r="11984" s="1" customFormat="1"/>
    <row r="11985" s="1" customFormat="1"/>
    <row r="11986" s="1" customFormat="1"/>
    <row r="11987" s="1" customFormat="1"/>
    <row r="11988" s="1" customFormat="1"/>
    <row r="11989" s="1" customFormat="1"/>
    <row r="11990" s="1" customFormat="1"/>
    <row r="11991" s="1" customFormat="1"/>
    <row r="11992" s="1" customFormat="1"/>
    <row r="11993" s="1" customFormat="1"/>
    <row r="11994" s="1" customFormat="1"/>
    <row r="11995" s="1" customFormat="1"/>
    <row r="11996" s="1" customFormat="1"/>
    <row r="11997" s="1" customFormat="1"/>
    <row r="11998" s="1" customFormat="1"/>
    <row r="11999" s="1" customFormat="1"/>
    <row r="12000" s="1" customFormat="1"/>
    <row r="12001" s="1" customFormat="1"/>
    <row r="12002" s="1" customFormat="1"/>
    <row r="12003" s="1" customFormat="1"/>
    <row r="12004" s="1" customFormat="1"/>
    <row r="12005" s="1" customFormat="1"/>
    <row r="12006" s="1" customFormat="1"/>
    <row r="12007" s="1" customFormat="1"/>
    <row r="12008" s="1" customFormat="1"/>
    <row r="12009" s="1" customFormat="1"/>
    <row r="12010" s="1" customFormat="1"/>
    <row r="12011" s="1" customFormat="1"/>
    <row r="12012" s="1" customFormat="1"/>
    <row r="12013" s="1" customFormat="1"/>
    <row r="12014" s="1" customFormat="1"/>
    <row r="12015" s="1" customFormat="1"/>
    <row r="12016" s="1" customFormat="1"/>
    <row r="12017" s="1" customFormat="1"/>
    <row r="12018" s="1" customFormat="1"/>
    <row r="12019" s="1" customFormat="1"/>
    <row r="12020" s="1" customFormat="1"/>
    <row r="12021" s="1" customFormat="1"/>
    <row r="12022" s="1" customFormat="1"/>
    <row r="12023" s="1" customFormat="1"/>
    <row r="12024" s="1" customFormat="1"/>
    <row r="12025" s="1" customFormat="1"/>
    <row r="12026" s="1" customFormat="1"/>
    <row r="12027" s="1" customFormat="1"/>
    <row r="12028" s="1" customFormat="1"/>
    <row r="12029" s="1" customFormat="1"/>
    <row r="12030" s="1" customFormat="1"/>
    <row r="12031" s="1" customFormat="1"/>
    <row r="12032" s="1" customFormat="1"/>
    <row r="12033" s="1" customFormat="1"/>
    <row r="12034" s="1" customFormat="1"/>
    <row r="12035" s="1" customFormat="1"/>
    <row r="12036" s="1" customFormat="1"/>
    <row r="12037" s="1" customFormat="1"/>
    <row r="12038" s="1" customFormat="1"/>
    <row r="12039" s="1" customFormat="1"/>
    <row r="12040" s="1" customFormat="1"/>
    <row r="12041" s="1" customFormat="1"/>
    <row r="12042" s="1" customFormat="1"/>
    <row r="12043" s="1" customFormat="1"/>
    <row r="12044" s="1" customFormat="1"/>
    <row r="12045" s="1" customFormat="1"/>
    <row r="12046" s="1" customFormat="1"/>
    <row r="12047" s="1" customFormat="1"/>
    <row r="12048" s="1" customFormat="1"/>
    <row r="12049" s="1" customFormat="1"/>
    <row r="12050" s="1" customFormat="1"/>
    <row r="12051" s="1" customFormat="1"/>
    <row r="12052" s="1" customFormat="1"/>
    <row r="12053" s="1" customFormat="1"/>
    <row r="12054" s="1" customFormat="1"/>
    <row r="12055" s="1" customFormat="1"/>
    <row r="12056" s="1" customFormat="1"/>
    <row r="12057" s="1" customFormat="1"/>
    <row r="12058" s="1" customFormat="1"/>
    <row r="12059" s="1" customFormat="1"/>
    <row r="12060" s="1" customFormat="1"/>
    <row r="12061" s="1" customFormat="1"/>
    <row r="12062" s="1" customFormat="1"/>
    <row r="12063" s="1" customFormat="1"/>
    <row r="12064" s="1" customFormat="1"/>
    <row r="12065" s="1" customFormat="1"/>
    <row r="12066" s="1" customFormat="1"/>
    <row r="12067" s="1" customFormat="1"/>
    <row r="12068" s="1" customFormat="1"/>
    <row r="12069" s="1" customFormat="1"/>
    <row r="12070" s="1" customFormat="1"/>
    <row r="12071" s="1" customFormat="1"/>
    <row r="12072" s="1" customFormat="1"/>
    <row r="12073" s="1" customFormat="1"/>
    <row r="12074" s="1" customFormat="1"/>
    <row r="12075" s="1" customFormat="1"/>
    <row r="12076" s="1" customFormat="1"/>
    <row r="12077" s="1" customFormat="1"/>
    <row r="12078" s="1" customFormat="1"/>
    <row r="12079" s="1" customFormat="1"/>
    <row r="12080" s="1" customFormat="1"/>
    <row r="12081" s="1" customFormat="1"/>
    <row r="12082" s="1" customFormat="1"/>
    <row r="12083" s="1" customFormat="1"/>
    <row r="12084" s="1" customFormat="1"/>
    <row r="12085" s="1" customFormat="1"/>
    <row r="12086" s="1" customFormat="1"/>
    <row r="12087" s="1" customFormat="1"/>
    <row r="12088" s="1" customFormat="1"/>
    <row r="12089" s="1" customFormat="1"/>
    <row r="12090" s="1" customFormat="1"/>
    <row r="12091" s="1" customFormat="1"/>
    <row r="12092" s="1" customFormat="1"/>
    <row r="12093" s="1" customFormat="1"/>
    <row r="12094" s="1" customFormat="1"/>
    <row r="12095" s="1" customFormat="1"/>
    <row r="12096" s="1" customFormat="1"/>
    <row r="12097" s="1" customFormat="1"/>
    <row r="12098" s="1" customFormat="1"/>
    <row r="12099" s="1" customFormat="1"/>
    <row r="12100" s="1" customFormat="1"/>
    <row r="12101" s="1" customFormat="1"/>
    <row r="12102" s="1" customFormat="1"/>
    <row r="12103" s="1" customFormat="1"/>
    <row r="12104" s="1" customFormat="1"/>
    <row r="12105" s="1" customFormat="1"/>
    <row r="12106" s="1" customFormat="1"/>
    <row r="12107" s="1" customFormat="1"/>
    <row r="12108" s="1" customFormat="1"/>
    <row r="12109" s="1" customFormat="1"/>
    <row r="12110" s="1" customFormat="1"/>
    <row r="12111" s="1" customFormat="1"/>
    <row r="12112" s="1" customFormat="1"/>
    <row r="12113" s="1" customFormat="1"/>
    <row r="12114" s="1" customFormat="1"/>
    <row r="12115" s="1" customFormat="1"/>
    <row r="12116" s="1" customFormat="1"/>
    <row r="12117" s="1" customFormat="1"/>
    <row r="12118" s="1" customFormat="1"/>
    <row r="12119" s="1" customFormat="1"/>
    <row r="12120" s="1" customFormat="1"/>
    <row r="12121" s="1" customFormat="1"/>
    <row r="12122" s="1" customFormat="1"/>
    <row r="12123" s="1" customFormat="1"/>
    <row r="12124" s="1" customFormat="1"/>
    <row r="12125" s="1" customFormat="1"/>
    <row r="12126" s="1" customFormat="1"/>
    <row r="12127" s="1" customFormat="1"/>
    <row r="12128" s="1" customFormat="1"/>
    <row r="12129" s="1" customFormat="1"/>
    <row r="12130" s="1" customFormat="1"/>
    <row r="12131" s="1" customFormat="1"/>
    <row r="12132" s="1" customFormat="1"/>
    <row r="12133" s="1" customFormat="1"/>
    <row r="12134" s="1" customFormat="1"/>
    <row r="12135" s="1" customFormat="1"/>
    <row r="12136" s="1" customFormat="1"/>
    <row r="12137" s="1" customFormat="1"/>
    <row r="12138" s="1" customFormat="1"/>
    <row r="12139" s="1" customFormat="1"/>
    <row r="12140" s="1" customFormat="1"/>
    <row r="12141" s="1" customFormat="1"/>
    <row r="12142" s="1" customFormat="1"/>
    <row r="12143" s="1" customFormat="1"/>
    <row r="12144" s="1" customFormat="1"/>
    <row r="12145" s="1" customFormat="1"/>
    <row r="12146" s="1" customFormat="1"/>
    <row r="12147" s="1" customFormat="1"/>
    <row r="12148" s="1" customFormat="1"/>
    <row r="12149" s="1" customFormat="1"/>
    <row r="12150" s="1" customFormat="1"/>
    <row r="12151" s="1" customFormat="1"/>
    <row r="12152" s="1" customFormat="1"/>
    <row r="12153" s="1" customFormat="1"/>
    <row r="12154" s="1" customFormat="1"/>
    <row r="12155" s="1" customFormat="1"/>
    <row r="12156" s="1" customFormat="1"/>
    <row r="12157" s="1" customFormat="1"/>
    <row r="12158" s="1" customFormat="1"/>
    <row r="12159" s="1" customFormat="1"/>
    <row r="12160" s="1" customFormat="1"/>
    <row r="12161" s="1" customFormat="1"/>
    <row r="12162" s="1" customFormat="1"/>
    <row r="12163" s="1" customFormat="1"/>
    <row r="12164" s="1" customFormat="1"/>
    <row r="12165" s="1" customFormat="1"/>
    <row r="12166" s="1" customFormat="1"/>
    <row r="12167" s="1" customFormat="1"/>
    <row r="12168" s="1" customFormat="1"/>
    <row r="12169" s="1" customFormat="1"/>
    <row r="12170" s="1" customFormat="1"/>
    <row r="12171" s="1" customFormat="1"/>
    <row r="12172" s="1" customFormat="1"/>
    <row r="12173" s="1" customFormat="1"/>
    <row r="12174" s="1" customFormat="1"/>
    <row r="12175" s="1" customFormat="1"/>
    <row r="12176" s="1" customFormat="1"/>
    <row r="12177" s="1" customFormat="1"/>
    <row r="12178" s="1" customFormat="1"/>
    <row r="12179" s="1" customFormat="1"/>
    <row r="12180" s="1" customFormat="1"/>
    <row r="12181" s="1" customFormat="1"/>
    <row r="12182" s="1" customFormat="1"/>
    <row r="12183" s="1" customFormat="1"/>
    <row r="12184" s="1" customFormat="1"/>
    <row r="12185" s="1" customFormat="1"/>
    <row r="12186" s="1" customFormat="1"/>
    <row r="12187" s="1" customFormat="1"/>
    <row r="12188" s="1" customFormat="1"/>
    <row r="12189" s="1" customFormat="1"/>
    <row r="12190" s="1" customFormat="1"/>
    <row r="12191" s="1" customFormat="1"/>
    <row r="12192" s="1" customFormat="1"/>
    <row r="12193" s="1" customFormat="1"/>
    <row r="12194" s="1" customFormat="1"/>
    <row r="12195" s="1" customFormat="1"/>
    <row r="12196" s="1" customFormat="1"/>
    <row r="12197" s="1" customFormat="1"/>
    <row r="12198" s="1" customFormat="1"/>
    <row r="12199" s="1" customFormat="1"/>
    <row r="12200" s="1" customFormat="1"/>
    <row r="12201" s="1" customFormat="1"/>
    <row r="12202" s="1" customFormat="1"/>
    <row r="12203" s="1" customFormat="1"/>
    <row r="12204" s="1" customFormat="1"/>
    <row r="12205" s="1" customFormat="1"/>
    <row r="12206" s="1" customFormat="1"/>
    <row r="12207" s="1" customFormat="1"/>
    <row r="12208" s="1" customFormat="1"/>
    <row r="12209" s="1" customFormat="1"/>
    <row r="12210" s="1" customFormat="1"/>
    <row r="12211" s="1" customFormat="1"/>
    <row r="12212" s="1" customFormat="1"/>
    <row r="12213" s="1" customFormat="1"/>
    <row r="12214" s="1" customFormat="1"/>
    <row r="12215" s="1" customFormat="1"/>
    <row r="12216" s="1" customFormat="1"/>
    <row r="12217" s="1" customFormat="1"/>
    <row r="12218" s="1" customFormat="1"/>
    <row r="12219" s="1" customFormat="1"/>
    <row r="12220" s="1" customFormat="1"/>
    <row r="12221" s="1" customFormat="1"/>
    <row r="12222" s="1" customFormat="1"/>
    <row r="12223" s="1" customFormat="1"/>
    <row r="12224" s="1" customFormat="1"/>
    <row r="12225" s="1" customFormat="1"/>
    <row r="12226" s="1" customFormat="1"/>
    <row r="12227" s="1" customFormat="1"/>
    <row r="12228" s="1" customFormat="1"/>
    <row r="12229" s="1" customFormat="1"/>
    <row r="12230" s="1" customFormat="1"/>
    <row r="12231" s="1" customFormat="1"/>
    <row r="12232" s="1" customFormat="1"/>
    <row r="12233" s="1" customFormat="1"/>
    <row r="12234" s="1" customFormat="1"/>
    <row r="12235" s="1" customFormat="1"/>
    <row r="12236" s="1" customFormat="1"/>
    <row r="12237" s="1" customFormat="1"/>
    <row r="12238" s="1" customFormat="1"/>
    <row r="12239" s="1" customFormat="1"/>
    <row r="12240" s="1" customFormat="1"/>
    <row r="12241" s="1" customFormat="1"/>
    <row r="12242" s="1" customFormat="1"/>
    <row r="12243" s="1" customFormat="1"/>
    <row r="12244" s="1" customFormat="1"/>
    <row r="12245" s="1" customFormat="1"/>
    <row r="12246" s="1" customFormat="1"/>
    <row r="12247" s="1" customFormat="1"/>
    <row r="12248" s="1" customFormat="1"/>
    <row r="12249" s="1" customFormat="1"/>
    <row r="12250" s="1" customFormat="1"/>
    <row r="12251" s="1" customFormat="1"/>
    <row r="12252" s="1" customFormat="1"/>
    <row r="12253" s="1" customFormat="1"/>
    <row r="12254" s="1" customFormat="1"/>
    <row r="12255" s="1" customFormat="1"/>
    <row r="12256" s="1" customFormat="1"/>
    <row r="12257" s="1" customFormat="1"/>
    <row r="12258" s="1" customFormat="1"/>
    <row r="12259" s="1" customFormat="1"/>
    <row r="12260" s="1" customFormat="1"/>
    <row r="12261" s="1" customFormat="1"/>
    <row r="12262" s="1" customFormat="1"/>
    <row r="12263" s="1" customFormat="1"/>
    <row r="12264" s="1" customFormat="1"/>
    <row r="12265" s="1" customFormat="1"/>
    <row r="12266" s="1" customFormat="1"/>
    <row r="12267" s="1" customFormat="1"/>
    <row r="12268" s="1" customFormat="1"/>
    <row r="12269" s="1" customFormat="1"/>
    <row r="12270" s="1" customFormat="1"/>
    <row r="12271" s="1" customFormat="1"/>
    <row r="12272" s="1" customFormat="1"/>
    <row r="12273" s="1" customFormat="1"/>
    <row r="12274" s="1" customFormat="1"/>
    <row r="12275" s="1" customFormat="1"/>
    <row r="12276" s="1" customFormat="1"/>
    <row r="12277" s="1" customFormat="1"/>
    <row r="12278" s="1" customFormat="1"/>
    <row r="12279" s="1" customFormat="1"/>
    <row r="12280" s="1" customFormat="1"/>
    <row r="12281" s="1" customFormat="1"/>
    <row r="12282" s="1" customFormat="1"/>
    <row r="12283" s="1" customFormat="1"/>
    <row r="12284" s="1" customFormat="1"/>
    <row r="12285" s="1" customFormat="1"/>
    <row r="12286" s="1" customFormat="1"/>
    <row r="12287" s="1" customFormat="1"/>
    <row r="12288" s="1" customFormat="1"/>
    <row r="12289" s="1" customFormat="1"/>
    <row r="12290" s="1" customFormat="1"/>
    <row r="12291" s="1" customFormat="1"/>
    <row r="12292" s="1" customFormat="1"/>
    <row r="12293" s="1" customFormat="1"/>
    <row r="12294" s="1" customFormat="1"/>
    <row r="12295" s="1" customFormat="1"/>
    <row r="12296" s="1" customFormat="1"/>
    <row r="12297" s="1" customFormat="1"/>
    <row r="12298" s="1" customFormat="1"/>
    <row r="12299" s="1" customFormat="1"/>
    <row r="12300" s="1" customFormat="1"/>
    <row r="12301" s="1" customFormat="1"/>
    <row r="12302" s="1" customFormat="1"/>
    <row r="12303" s="1" customFormat="1"/>
    <row r="12304" s="1" customFormat="1"/>
    <row r="12305" s="1" customFormat="1"/>
    <row r="12306" s="1" customFormat="1"/>
    <row r="12307" s="1" customFormat="1"/>
    <row r="12308" s="1" customFormat="1"/>
    <row r="12309" s="1" customFormat="1"/>
    <row r="12310" s="1" customFormat="1"/>
    <row r="12311" s="1" customFormat="1"/>
    <row r="12312" s="1" customFormat="1"/>
    <row r="12313" s="1" customFormat="1"/>
    <row r="12314" s="1" customFormat="1"/>
    <row r="12315" s="1" customFormat="1"/>
    <row r="12316" s="1" customFormat="1"/>
    <row r="12317" s="1" customFormat="1"/>
    <row r="12318" s="1" customFormat="1"/>
    <row r="12319" s="1" customFormat="1"/>
    <row r="12320" s="1" customFormat="1"/>
    <row r="12321" s="1" customFormat="1"/>
    <row r="12322" s="1" customFormat="1"/>
    <row r="12323" s="1" customFormat="1"/>
    <row r="12324" s="1" customFormat="1"/>
    <row r="12325" s="1" customFormat="1"/>
    <row r="12326" s="1" customFormat="1"/>
    <row r="12327" s="1" customFormat="1"/>
    <row r="12328" s="1" customFormat="1"/>
    <row r="12329" s="1" customFormat="1"/>
    <row r="12330" s="1" customFormat="1"/>
    <row r="12331" s="1" customFormat="1"/>
    <row r="12332" s="1" customFormat="1"/>
    <row r="12333" s="1" customFormat="1"/>
    <row r="12334" s="1" customFormat="1"/>
    <row r="12335" s="1" customFormat="1"/>
    <row r="12336" s="1" customFormat="1"/>
    <row r="12337" s="1" customFormat="1"/>
    <row r="12338" s="1" customFormat="1"/>
    <row r="12339" s="1" customFormat="1"/>
    <row r="12340" s="1" customFormat="1"/>
    <row r="12341" s="1" customFormat="1"/>
    <row r="12342" s="1" customFormat="1"/>
    <row r="12343" s="1" customFormat="1"/>
    <row r="12344" s="1" customFormat="1"/>
    <row r="12345" s="1" customFormat="1"/>
    <row r="12346" s="1" customFormat="1"/>
    <row r="12347" s="1" customFormat="1"/>
    <row r="12348" s="1" customFormat="1"/>
    <row r="12349" s="1" customFormat="1"/>
    <row r="12350" s="1" customFormat="1"/>
    <row r="12351" s="1" customFormat="1"/>
    <row r="12352" s="1" customFormat="1"/>
    <row r="12353" s="1" customFormat="1"/>
    <row r="12354" s="1" customFormat="1"/>
    <row r="12355" s="1" customFormat="1"/>
    <row r="12356" s="1" customFormat="1"/>
    <row r="12357" s="1" customFormat="1"/>
    <row r="12358" s="1" customFormat="1"/>
    <row r="12359" s="1" customFormat="1"/>
    <row r="12360" s="1" customFormat="1"/>
    <row r="12361" s="1" customFormat="1"/>
    <row r="12362" s="1" customFormat="1"/>
    <row r="12363" s="1" customFormat="1"/>
    <row r="12364" s="1" customFormat="1"/>
    <row r="12365" s="1" customFormat="1"/>
    <row r="12366" s="1" customFormat="1"/>
    <row r="12367" s="1" customFormat="1"/>
    <row r="12368" s="1" customFormat="1"/>
    <row r="12369" s="1" customFormat="1"/>
    <row r="12370" s="1" customFormat="1"/>
    <row r="12371" s="1" customFormat="1"/>
    <row r="12372" s="1" customFormat="1"/>
    <row r="12373" s="1" customFormat="1"/>
    <row r="12374" s="1" customFormat="1"/>
    <row r="12375" s="1" customFormat="1"/>
    <row r="12376" s="1" customFormat="1"/>
    <row r="12377" s="1" customFormat="1"/>
    <row r="12378" s="1" customFormat="1"/>
    <row r="12379" s="1" customFormat="1"/>
    <row r="12380" s="1" customFormat="1"/>
    <row r="12381" s="1" customFormat="1"/>
    <row r="12382" s="1" customFormat="1"/>
    <row r="12383" s="1" customFormat="1"/>
    <row r="12384" s="1" customFormat="1"/>
    <row r="12385" s="1" customFormat="1"/>
    <row r="12386" s="1" customFormat="1"/>
    <row r="12387" s="1" customFormat="1"/>
    <row r="12388" s="1" customFormat="1"/>
    <row r="12389" s="1" customFormat="1"/>
    <row r="12390" s="1" customFormat="1"/>
    <row r="12391" s="1" customFormat="1"/>
    <row r="12392" s="1" customFormat="1"/>
    <row r="12393" s="1" customFormat="1"/>
    <row r="12394" s="1" customFormat="1"/>
    <row r="12395" s="1" customFormat="1"/>
    <row r="12396" s="1" customFormat="1"/>
    <row r="12397" s="1" customFormat="1"/>
    <row r="12398" s="1" customFormat="1"/>
    <row r="12399" s="1" customFormat="1"/>
    <row r="12400" s="1" customFormat="1"/>
    <row r="12401" s="1" customFormat="1"/>
    <row r="12402" s="1" customFormat="1"/>
    <row r="12403" s="1" customFormat="1"/>
    <row r="12404" s="1" customFormat="1"/>
    <row r="12405" s="1" customFormat="1"/>
    <row r="12406" s="1" customFormat="1"/>
    <row r="12407" s="1" customFormat="1"/>
    <row r="12408" s="1" customFormat="1"/>
    <row r="12409" s="1" customFormat="1"/>
    <row r="12410" s="1" customFormat="1"/>
    <row r="12411" s="1" customFormat="1"/>
    <row r="12412" s="1" customFormat="1"/>
    <row r="12413" s="1" customFormat="1"/>
    <row r="12414" s="1" customFormat="1"/>
    <row r="12415" s="1" customFormat="1"/>
    <row r="12416" s="1" customFormat="1"/>
    <row r="12417" s="1" customFormat="1"/>
    <row r="12418" s="1" customFormat="1"/>
    <row r="12419" s="1" customFormat="1"/>
    <row r="12420" s="1" customFormat="1"/>
    <row r="12421" s="1" customFormat="1"/>
    <row r="12422" s="1" customFormat="1"/>
    <row r="12423" s="1" customFormat="1"/>
    <row r="12424" s="1" customFormat="1"/>
    <row r="12425" s="1" customFormat="1"/>
    <row r="12426" s="1" customFormat="1"/>
    <row r="12427" s="1" customFormat="1"/>
    <row r="12428" s="1" customFormat="1"/>
    <row r="12429" s="1" customFormat="1"/>
    <row r="12430" s="1" customFormat="1"/>
    <row r="12431" s="1" customFormat="1"/>
    <row r="12432" s="1" customFormat="1"/>
    <row r="12433" s="1" customFormat="1"/>
    <row r="12434" s="1" customFormat="1"/>
    <row r="12435" s="1" customFormat="1"/>
    <row r="12436" s="1" customFormat="1"/>
    <row r="12437" s="1" customFormat="1"/>
    <row r="12438" s="1" customFormat="1"/>
    <row r="12439" s="1" customFormat="1"/>
    <row r="12440" s="1" customFormat="1"/>
    <row r="12441" s="1" customFormat="1"/>
    <row r="12442" s="1" customFormat="1"/>
    <row r="12443" s="1" customFormat="1"/>
    <row r="12444" s="1" customFormat="1"/>
    <row r="12445" s="1" customFormat="1"/>
    <row r="12446" s="1" customFormat="1"/>
    <row r="12447" s="1" customFormat="1"/>
    <row r="12448" s="1" customFormat="1"/>
    <row r="12449" s="1" customFormat="1"/>
    <row r="12450" s="1" customFormat="1"/>
    <row r="12451" s="1" customFormat="1"/>
    <row r="12452" s="1" customFormat="1"/>
    <row r="12453" s="1" customFormat="1"/>
    <row r="12454" s="1" customFormat="1"/>
    <row r="12455" s="1" customFormat="1"/>
    <row r="12456" s="1" customFormat="1"/>
    <row r="12457" s="1" customFormat="1"/>
    <row r="12458" s="1" customFormat="1"/>
    <row r="12459" s="1" customFormat="1"/>
    <row r="12460" s="1" customFormat="1"/>
    <row r="12461" s="1" customFormat="1"/>
    <row r="12462" s="1" customFormat="1"/>
    <row r="12463" s="1" customFormat="1"/>
    <row r="12464" s="1" customFormat="1"/>
    <row r="12465" s="1" customFormat="1"/>
    <row r="12466" s="1" customFormat="1"/>
    <row r="12467" s="1" customFormat="1"/>
    <row r="12468" s="1" customFormat="1"/>
    <row r="12469" s="1" customFormat="1"/>
    <row r="12470" s="1" customFormat="1"/>
    <row r="12471" s="1" customFormat="1"/>
    <row r="12472" s="1" customFormat="1"/>
    <row r="12473" s="1" customFormat="1"/>
    <row r="12474" s="1" customFormat="1"/>
    <row r="12475" s="1" customFormat="1"/>
    <row r="12476" s="1" customFormat="1"/>
    <row r="12477" s="1" customFormat="1"/>
    <row r="12478" s="1" customFormat="1"/>
    <row r="12479" s="1" customFormat="1"/>
    <row r="12480" s="1" customFormat="1"/>
    <row r="12481" s="1" customFormat="1"/>
    <row r="12482" s="1" customFormat="1"/>
    <row r="12483" s="1" customFormat="1"/>
    <row r="12484" s="1" customFormat="1"/>
    <row r="12485" s="1" customFormat="1"/>
    <row r="12486" s="1" customFormat="1"/>
    <row r="12487" s="1" customFormat="1"/>
    <row r="12488" s="1" customFormat="1"/>
    <row r="12489" s="1" customFormat="1"/>
    <row r="12490" s="1" customFormat="1"/>
    <row r="12491" s="1" customFormat="1"/>
    <row r="12492" s="1" customFormat="1"/>
    <row r="12493" s="1" customFormat="1"/>
    <row r="12494" s="1" customFormat="1"/>
    <row r="12495" s="1" customFormat="1"/>
    <row r="12496" s="1" customFormat="1"/>
    <row r="12497" s="1" customFormat="1"/>
    <row r="12498" s="1" customFormat="1"/>
    <row r="12499" s="1" customFormat="1"/>
    <row r="12500" s="1" customFormat="1"/>
    <row r="12501" s="1" customFormat="1"/>
    <row r="12502" s="1" customFormat="1"/>
    <row r="12503" s="1" customFormat="1"/>
    <row r="12504" s="1" customFormat="1"/>
    <row r="12505" s="1" customFormat="1"/>
    <row r="12506" s="1" customFormat="1"/>
    <row r="12507" s="1" customFormat="1"/>
    <row r="12508" s="1" customFormat="1"/>
    <row r="12509" s="1" customFormat="1"/>
    <row r="12510" s="1" customFormat="1"/>
    <row r="12511" s="1" customFormat="1"/>
    <row r="12512" s="1" customFormat="1"/>
    <row r="12513" s="1" customFormat="1"/>
    <row r="12514" s="1" customFormat="1"/>
    <row r="12515" s="1" customFormat="1"/>
    <row r="12516" s="1" customFormat="1"/>
    <row r="12517" s="1" customFormat="1"/>
    <row r="12518" s="1" customFormat="1"/>
    <row r="12519" s="1" customFormat="1"/>
    <row r="12520" s="1" customFormat="1"/>
    <row r="12521" s="1" customFormat="1"/>
    <row r="12522" s="1" customFormat="1"/>
    <row r="12523" s="1" customFormat="1"/>
    <row r="12524" s="1" customFormat="1"/>
    <row r="12525" s="1" customFormat="1"/>
    <row r="12526" s="1" customFormat="1"/>
    <row r="12527" s="1" customFormat="1"/>
    <row r="12528" s="1" customFormat="1"/>
    <row r="12529" s="1" customFormat="1"/>
    <row r="12530" s="1" customFormat="1"/>
    <row r="12531" s="1" customFormat="1"/>
    <row r="12532" s="1" customFormat="1"/>
    <row r="12533" s="1" customFormat="1"/>
    <row r="12534" s="1" customFormat="1"/>
    <row r="12535" s="1" customFormat="1"/>
    <row r="12536" s="1" customFormat="1"/>
    <row r="12537" s="1" customFormat="1"/>
    <row r="12538" s="1" customFormat="1"/>
    <row r="12539" s="1" customFormat="1"/>
    <row r="12540" s="1" customFormat="1"/>
    <row r="12541" s="1" customFormat="1"/>
    <row r="12542" s="1" customFormat="1"/>
    <row r="12543" s="1" customFormat="1"/>
    <row r="12544" s="1" customFormat="1"/>
    <row r="12545" s="1" customFormat="1"/>
    <row r="12546" s="1" customFormat="1"/>
    <row r="12547" s="1" customFormat="1"/>
    <row r="12548" s="1" customFormat="1"/>
    <row r="12549" s="1" customFormat="1"/>
    <row r="12550" s="1" customFormat="1"/>
    <row r="12551" s="1" customFormat="1"/>
    <row r="12552" s="1" customFormat="1"/>
    <row r="12553" s="1" customFormat="1"/>
    <row r="12554" s="1" customFormat="1"/>
    <row r="12555" s="1" customFormat="1"/>
    <row r="12556" s="1" customFormat="1"/>
    <row r="12557" s="1" customFormat="1"/>
    <row r="12558" s="1" customFormat="1"/>
    <row r="12559" s="1" customFormat="1"/>
    <row r="12560" s="1" customFormat="1"/>
    <row r="12561" s="1" customFormat="1"/>
    <row r="12562" s="1" customFormat="1"/>
    <row r="12563" s="1" customFormat="1"/>
    <row r="12564" s="1" customFormat="1"/>
    <row r="12565" s="1" customFormat="1"/>
    <row r="12566" s="1" customFormat="1"/>
    <row r="12567" s="1" customFormat="1"/>
    <row r="12568" s="1" customFormat="1"/>
    <row r="12569" s="1" customFormat="1"/>
    <row r="12570" s="1" customFormat="1"/>
    <row r="12571" s="1" customFormat="1"/>
    <row r="12572" s="1" customFormat="1"/>
    <row r="12573" s="1" customFormat="1"/>
    <row r="12574" s="1" customFormat="1"/>
    <row r="12575" s="1" customFormat="1"/>
    <row r="12576" s="1" customFormat="1"/>
    <row r="12577" s="1" customFormat="1"/>
    <row r="12578" s="1" customFormat="1"/>
    <row r="12579" s="1" customFormat="1"/>
    <row r="12580" s="1" customFormat="1"/>
    <row r="12581" s="1" customFormat="1"/>
    <row r="12582" s="1" customFormat="1"/>
    <row r="12583" s="1" customFormat="1"/>
    <row r="12584" s="1" customFormat="1"/>
    <row r="12585" s="1" customFormat="1"/>
    <row r="12586" s="1" customFormat="1"/>
    <row r="12587" s="1" customFormat="1"/>
    <row r="12588" s="1" customFormat="1"/>
    <row r="12589" s="1" customFormat="1"/>
    <row r="12590" s="1" customFormat="1"/>
    <row r="12591" s="1" customFormat="1"/>
    <row r="12592" s="1" customFormat="1"/>
    <row r="12593" s="1" customFormat="1"/>
    <row r="12594" s="1" customFormat="1"/>
    <row r="12595" s="1" customFormat="1"/>
    <row r="12596" s="1" customFormat="1"/>
    <row r="12597" s="1" customFormat="1"/>
    <row r="12598" s="1" customFormat="1"/>
    <row r="12599" s="1" customFormat="1"/>
    <row r="12600" s="1" customFormat="1"/>
    <row r="12601" s="1" customFormat="1"/>
    <row r="12602" s="1" customFormat="1"/>
    <row r="12603" s="1" customFormat="1"/>
    <row r="12604" s="1" customFormat="1"/>
    <row r="12605" s="1" customFormat="1"/>
    <row r="12606" s="1" customFormat="1"/>
    <row r="12607" s="1" customFormat="1"/>
    <row r="12608" s="1" customFormat="1"/>
    <row r="12609" s="1" customFormat="1"/>
    <row r="12610" s="1" customFormat="1"/>
    <row r="12611" s="1" customFormat="1"/>
    <row r="12612" s="1" customFormat="1"/>
    <row r="12613" s="1" customFormat="1"/>
    <row r="12614" s="1" customFormat="1"/>
    <row r="12615" s="1" customFormat="1"/>
    <row r="12616" s="1" customFormat="1"/>
    <row r="12617" s="1" customFormat="1"/>
    <row r="12618" s="1" customFormat="1"/>
    <row r="12619" s="1" customFormat="1"/>
    <row r="12620" s="1" customFormat="1"/>
    <row r="12621" s="1" customFormat="1"/>
    <row r="12622" s="1" customFormat="1"/>
    <row r="12623" s="1" customFormat="1"/>
    <row r="12624" s="1" customFormat="1"/>
    <row r="12625" s="1" customFormat="1"/>
    <row r="12626" s="1" customFormat="1"/>
    <row r="12627" s="1" customFormat="1"/>
    <row r="12628" s="1" customFormat="1"/>
    <row r="12629" s="1" customFormat="1"/>
    <row r="12630" s="1" customFormat="1"/>
    <row r="12631" s="1" customFormat="1"/>
    <row r="12632" s="1" customFormat="1"/>
    <row r="12633" s="1" customFormat="1"/>
    <row r="12634" s="1" customFormat="1"/>
    <row r="12635" s="1" customFormat="1"/>
    <row r="12636" s="1" customFormat="1"/>
    <row r="12637" s="1" customFormat="1"/>
    <row r="12638" s="1" customFormat="1"/>
    <row r="12639" s="1" customFormat="1"/>
    <row r="12640" s="1" customFormat="1"/>
    <row r="12641" s="1" customFormat="1"/>
    <row r="12642" s="1" customFormat="1"/>
    <row r="12643" s="1" customFormat="1"/>
    <row r="12644" s="1" customFormat="1"/>
    <row r="12645" s="1" customFormat="1"/>
    <row r="12646" s="1" customFormat="1"/>
    <row r="12647" s="1" customFormat="1"/>
    <row r="12648" s="1" customFormat="1"/>
    <row r="12649" s="1" customFormat="1"/>
    <row r="12650" s="1" customFormat="1"/>
    <row r="12651" s="1" customFormat="1"/>
    <row r="12652" s="1" customFormat="1"/>
    <row r="12653" s="1" customFormat="1"/>
    <row r="12654" s="1" customFormat="1"/>
    <row r="12655" s="1" customFormat="1"/>
    <row r="12656" s="1" customFormat="1"/>
    <row r="12657" s="1" customFormat="1"/>
    <row r="12658" s="1" customFormat="1"/>
    <row r="12659" s="1" customFormat="1"/>
    <row r="12660" s="1" customFormat="1"/>
    <row r="12661" s="1" customFormat="1"/>
    <row r="12662" s="1" customFormat="1"/>
    <row r="12663" s="1" customFormat="1"/>
    <row r="12664" s="1" customFormat="1"/>
    <row r="12665" s="1" customFormat="1"/>
    <row r="12666" s="1" customFormat="1"/>
    <row r="12667" s="1" customFormat="1"/>
    <row r="12668" s="1" customFormat="1"/>
    <row r="12669" s="1" customFormat="1"/>
    <row r="12670" s="1" customFormat="1"/>
    <row r="12671" s="1" customFormat="1"/>
    <row r="12672" s="1" customFormat="1"/>
    <row r="12673" s="1" customFormat="1"/>
    <row r="12674" s="1" customFormat="1"/>
    <row r="12675" s="1" customFormat="1"/>
    <row r="12676" s="1" customFormat="1"/>
    <row r="12677" s="1" customFormat="1"/>
    <row r="12678" s="1" customFormat="1"/>
    <row r="12679" s="1" customFormat="1"/>
    <row r="12680" s="1" customFormat="1"/>
    <row r="12681" s="1" customFormat="1"/>
    <row r="12682" s="1" customFormat="1"/>
    <row r="12683" s="1" customFormat="1"/>
    <row r="12684" s="1" customFormat="1"/>
    <row r="12685" s="1" customFormat="1"/>
    <row r="12686" s="1" customFormat="1"/>
    <row r="12687" s="1" customFormat="1"/>
    <row r="12688" s="1" customFormat="1"/>
    <row r="12689" s="1" customFormat="1"/>
    <row r="12690" s="1" customFormat="1"/>
    <row r="12691" s="1" customFormat="1"/>
    <row r="12692" s="1" customFormat="1"/>
    <row r="12693" s="1" customFormat="1"/>
    <row r="12694" s="1" customFormat="1"/>
    <row r="12695" s="1" customFormat="1"/>
    <row r="12696" s="1" customFormat="1"/>
    <row r="12697" s="1" customFormat="1"/>
    <row r="12698" s="1" customFormat="1"/>
    <row r="12699" s="1" customFormat="1"/>
    <row r="12700" s="1" customFormat="1"/>
    <row r="12701" s="1" customFormat="1"/>
    <row r="12702" s="1" customFormat="1"/>
    <row r="12703" s="1" customFormat="1"/>
    <row r="12704" s="1" customFormat="1"/>
    <row r="12705" s="1" customFormat="1"/>
    <row r="12706" s="1" customFormat="1"/>
    <row r="12707" s="1" customFormat="1"/>
    <row r="12708" s="1" customFormat="1"/>
    <row r="12709" s="1" customFormat="1"/>
    <row r="12710" s="1" customFormat="1"/>
    <row r="12711" s="1" customFormat="1"/>
    <row r="12712" s="1" customFormat="1"/>
    <row r="12713" s="1" customFormat="1"/>
    <row r="12714" s="1" customFormat="1"/>
    <row r="12715" s="1" customFormat="1"/>
    <row r="12716" s="1" customFormat="1"/>
    <row r="12717" s="1" customFormat="1"/>
    <row r="12718" s="1" customFormat="1"/>
    <row r="12719" s="1" customFormat="1"/>
    <row r="12720" s="1" customFormat="1"/>
    <row r="12721" s="1" customFormat="1"/>
    <row r="12722" s="1" customFormat="1"/>
    <row r="12723" s="1" customFormat="1"/>
    <row r="12724" s="1" customFormat="1"/>
    <row r="12725" s="1" customFormat="1"/>
    <row r="12726" s="1" customFormat="1"/>
    <row r="12727" s="1" customFormat="1"/>
    <row r="12728" s="1" customFormat="1"/>
    <row r="12729" s="1" customFormat="1"/>
    <row r="12730" s="1" customFormat="1"/>
    <row r="12731" s="1" customFormat="1"/>
    <row r="12732" s="1" customFormat="1"/>
    <row r="12733" s="1" customFormat="1"/>
    <row r="12734" s="1" customFormat="1"/>
    <row r="12735" s="1" customFormat="1"/>
    <row r="12736" s="1" customFormat="1"/>
    <row r="12737" s="1" customFormat="1"/>
    <row r="12738" s="1" customFormat="1"/>
    <row r="12739" s="1" customFormat="1"/>
    <row r="12740" s="1" customFormat="1"/>
    <row r="12741" s="1" customFormat="1"/>
    <row r="12742" s="1" customFormat="1"/>
    <row r="12743" s="1" customFormat="1"/>
    <row r="12744" s="1" customFormat="1"/>
    <row r="12745" s="1" customFormat="1"/>
    <row r="12746" s="1" customFormat="1"/>
    <row r="12747" s="1" customFormat="1"/>
    <row r="12748" s="1" customFormat="1"/>
    <row r="12749" s="1" customFormat="1"/>
    <row r="12750" s="1" customFormat="1"/>
    <row r="12751" s="1" customFormat="1"/>
    <row r="12752" s="1" customFormat="1"/>
    <row r="12753" s="1" customFormat="1"/>
    <row r="12754" s="1" customFormat="1"/>
    <row r="12755" s="1" customFormat="1"/>
    <row r="12756" s="1" customFormat="1"/>
    <row r="12757" s="1" customFormat="1"/>
    <row r="12758" s="1" customFormat="1"/>
    <row r="12759" s="1" customFormat="1"/>
    <row r="12760" s="1" customFormat="1"/>
    <row r="12761" s="1" customFormat="1"/>
    <row r="12762" s="1" customFormat="1"/>
    <row r="12763" s="1" customFormat="1"/>
    <row r="12764" s="1" customFormat="1"/>
    <row r="12765" s="1" customFormat="1"/>
    <row r="12766" s="1" customFormat="1"/>
    <row r="12767" s="1" customFormat="1"/>
    <row r="12768" s="1" customFormat="1"/>
    <row r="12769" s="1" customFormat="1"/>
    <row r="12770" s="1" customFormat="1"/>
    <row r="12771" s="1" customFormat="1"/>
    <row r="12772" s="1" customFormat="1"/>
    <row r="12773" s="1" customFormat="1"/>
    <row r="12774" s="1" customFormat="1"/>
    <row r="12775" s="1" customFormat="1"/>
    <row r="12776" s="1" customFormat="1"/>
    <row r="12777" s="1" customFormat="1"/>
    <row r="12778" s="1" customFormat="1"/>
    <row r="12779" s="1" customFormat="1"/>
    <row r="12780" s="1" customFormat="1"/>
    <row r="12781" s="1" customFormat="1"/>
    <row r="12782" s="1" customFormat="1"/>
    <row r="12783" s="1" customFormat="1"/>
    <row r="12784" s="1" customFormat="1"/>
    <row r="12785" s="1" customFormat="1"/>
    <row r="12786" s="1" customFormat="1"/>
    <row r="12787" s="1" customFormat="1"/>
    <row r="12788" s="1" customFormat="1"/>
    <row r="12789" s="1" customFormat="1"/>
    <row r="12790" s="1" customFormat="1"/>
    <row r="12791" s="1" customFormat="1"/>
    <row r="12792" s="1" customFormat="1"/>
    <row r="12793" s="1" customFormat="1"/>
    <row r="12794" s="1" customFormat="1"/>
    <row r="12795" s="1" customFormat="1"/>
    <row r="12796" s="1" customFormat="1"/>
    <row r="12797" s="1" customFormat="1"/>
    <row r="12798" s="1" customFormat="1"/>
    <row r="12799" s="1" customFormat="1"/>
    <row r="12800" s="1" customFormat="1"/>
    <row r="12801" s="1" customFormat="1"/>
    <row r="12802" s="1" customFormat="1"/>
    <row r="12803" s="1" customFormat="1"/>
    <row r="12804" s="1" customFormat="1"/>
    <row r="12805" s="1" customFormat="1"/>
    <row r="12806" s="1" customFormat="1"/>
    <row r="12807" s="1" customFormat="1"/>
    <row r="12808" s="1" customFormat="1"/>
    <row r="12809" s="1" customFormat="1"/>
    <row r="12810" s="1" customFormat="1"/>
    <row r="12811" s="1" customFormat="1"/>
    <row r="12812" s="1" customFormat="1"/>
    <row r="12813" s="1" customFormat="1"/>
    <row r="12814" s="1" customFormat="1"/>
    <row r="12815" s="1" customFormat="1"/>
    <row r="12816" s="1" customFormat="1"/>
    <row r="12817" s="1" customFormat="1"/>
    <row r="12818" s="1" customFormat="1"/>
    <row r="12819" s="1" customFormat="1"/>
    <row r="12820" s="1" customFormat="1"/>
    <row r="12821" s="1" customFormat="1"/>
    <row r="12822" s="1" customFormat="1"/>
    <row r="12823" s="1" customFormat="1"/>
    <row r="12824" s="1" customFormat="1"/>
    <row r="12825" s="1" customFormat="1"/>
    <row r="12826" s="1" customFormat="1"/>
    <row r="12827" s="1" customFormat="1"/>
    <row r="12828" s="1" customFormat="1"/>
    <row r="12829" s="1" customFormat="1"/>
    <row r="12830" s="1" customFormat="1"/>
    <row r="12831" s="1" customFormat="1"/>
    <row r="12832" s="1" customFormat="1"/>
    <row r="12833" s="1" customFormat="1"/>
    <row r="12834" s="1" customFormat="1"/>
    <row r="12835" s="1" customFormat="1"/>
    <row r="12836" s="1" customFormat="1"/>
    <row r="12837" s="1" customFormat="1"/>
    <row r="12838" s="1" customFormat="1"/>
    <row r="12839" s="1" customFormat="1"/>
    <row r="12840" s="1" customFormat="1"/>
    <row r="12841" s="1" customFormat="1"/>
    <row r="12842" s="1" customFormat="1"/>
    <row r="12843" s="1" customFormat="1"/>
    <row r="12844" s="1" customFormat="1"/>
    <row r="12845" s="1" customFormat="1"/>
    <row r="12846" s="1" customFormat="1"/>
    <row r="12847" s="1" customFormat="1"/>
    <row r="12848" s="1" customFormat="1"/>
    <row r="12849" s="1" customFormat="1"/>
    <row r="12850" s="1" customFormat="1"/>
    <row r="12851" s="1" customFormat="1"/>
    <row r="12852" s="1" customFormat="1"/>
    <row r="12853" s="1" customFormat="1"/>
    <row r="12854" s="1" customFormat="1"/>
    <row r="12855" s="1" customFormat="1"/>
    <row r="12856" s="1" customFormat="1"/>
    <row r="12857" s="1" customFormat="1"/>
    <row r="12858" s="1" customFormat="1"/>
    <row r="12859" s="1" customFormat="1"/>
    <row r="12860" s="1" customFormat="1"/>
    <row r="12861" s="1" customFormat="1"/>
    <row r="12862" s="1" customFormat="1"/>
    <row r="12863" s="1" customFormat="1"/>
    <row r="12864" s="1" customFormat="1"/>
    <row r="12865" s="1" customFormat="1"/>
    <row r="12866" s="1" customFormat="1"/>
    <row r="12867" s="1" customFormat="1"/>
    <row r="12868" s="1" customFormat="1"/>
    <row r="12869" s="1" customFormat="1"/>
    <row r="12870" s="1" customFormat="1"/>
    <row r="12871" s="1" customFormat="1"/>
    <row r="12872" s="1" customFormat="1"/>
    <row r="12873" s="1" customFormat="1"/>
    <row r="12874" s="1" customFormat="1"/>
    <row r="12875" s="1" customFormat="1"/>
    <row r="12876" s="1" customFormat="1"/>
    <row r="12877" s="1" customFormat="1"/>
    <row r="12878" s="1" customFormat="1"/>
    <row r="12879" s="1" customFormat="1"/>
    <row r="12880" s="1" customFormat="1"/>
    <row r="12881" s="1" customFormat="1"/>
    <row r="12882" s="1" customFormat="1"/>
    <row r="12883" s="1" customFormat="1"/>
    <row r="12884" s="1" customFormat="1"/>
    <row r="12885" s="1" customFormat="1"/>
    <row r="12886" s="1" customFormat="1"/>
    <row r="12887" s="1" customFormat="1"/>
    <row r="12888" s="1" customFormat="1"/>
    <row r="12889" s="1" customFormat="1"/>
    <row r="12890" s="1" customFormat="1"/>
    <row r="12891" s="1" customFormat="1"/>
    <row r="12892" s="1" customFormat="1"/>
    <row r="12893" s="1" customFormat="1"/>
    <row r="12894" s="1" customFormat="1"/>
    <row r="12895" s="1" customFormat="1"/>
    <row r="12896" s="1" customFormat="1"/>
    <row r="12897" s="1" customFormat="1"/>
    <row r="12898" s="1" customFormat="1"/>
    <row r="12899" s="1" customFormat="1"/>
    <row r="12900" s="1" customFormat="1"/>
    <row r="12901" s="1" customFormat="1"/>
    <row r="12902" s="1" customFormat="1"/>
    <row r="12903" s="1" customFormat="1"/>
    <row r="12904" s="1" customFormat="1"/>
    <row r="12905" s="1" customFormat="1"/>
    <row r="12906" s="1" customFormat="1"/>
    <row r="12907" s="1" customFormat="1"/>
    <row r="12908" s="1" customFormat="1"/>
    <row r="12909" s="1" customFormat="1"/>
    <row r="12910" s="1" customFormat="1"/>
    <row r="12911" s="1" customFormat="1"/>
    <row r="12912" s="1" customFormat="1"/>
    <row r="12913" s="1" customFormat="1"/>
    <row r="12914" s="1" customFormat="1"/>
    <row r="12915" s="1" customFormat="1"/>
    <row r="12916" s="1" customFormat="1"/>
    <row r="12917" s="1" customFormat="1"/>
    <row r="12918" s="1" customFormat="1"/>
    <row r="12919" s="1" customFormat="1"/>
    <row r="12920" s="1" customFormat="1"/>
    <row r="12921" s="1" customFormat="1"/>
    <row r="12922" s="1" customFormat="1"/>
    <row r="12923" s="1" customFormat="1"/>
    <row r="12924" s="1" customFormat="1"/>
    <row r="12925" s="1" customFormat="1"/>
    <row r="12926" s="1" customFormat="1"/>
    <row r="12927" s="1" customFormat="1"/>
    <row r="12928" s="1" customFormat="1"/>
    <row r="12929" s="1" customFormat="1"/>
    <row r="12930" s="1" customFormat="1"/>
    <row r="12931" s="1" customFormat="1"/>
    <row r="12932" s="1" customFormat="1"/>
    <row r="12933" s="1" customFormat="1"/>
    <row r="12934" s="1" customFormat="1"/>
    <row r="12935" s="1" customFormat="1"/>
    <row r="12936" s="1" customFormat="1"/>
    <row r="12937" s="1" customFormat="1"/>
    <row r="12938" s="1" customFormat="1"/>
    <row r="12939" s="1" customFormat="1"/>
    <row r="12940" s="1" customFormat="1"/>
    <row r="12941" s="1" customFormat="1"/>
    <row r="12942" s="1" customFormat="1"/>
    <row r="12943" s="1" customFormat="1"/>
    <row r="12944" s="1" customFormat="1"/>
    <row r="12945" s="1" customFormat="1"/>
    <row r="12946" s="1" customFormat="1"/>
    <row r="12947" s="1" customFormat="1"/>
    <row r="12948" s="1" customFormat="1"/>
    <row r="12949" s="1" customFormat="1"/>
    <row r="12950" s="1" customFormat="1"/>
    <row r="12951" s="1" customFormat="1"/>
    <row r="12952" s="1" customFormat="1"/>
    <row r="12953" s="1" customFormat="1"/>
    <row r="12954" s="1" customFormat="1"/>
    <row r="12955" s="1" customFormat="1"/>
    <row r="12956" s="1" customFormat="1"/>
    <row r="12957" s="1" customFormat="1"/>
    <row r="12958" s="1" customFormat="1"/>
    <row r="12959" s="1" customFormat="1"/>
    <row r="12960" s="1" customFormat="1"/>
    <row r="12961" s="1" customFormat="1"/>
    <row r="12962" s="1" customFormat="1"/>
    <row r="12963" s="1" customFormat="1"/>
    <row r="12964" s="1" customFormat="1"/>
    <row r="12965" s="1" customFormat="1"/>
    <row r="12966" s="1" customFormat="1"/>
    <row r="12967" s="1" customFormat="1"/>
    <row r="12968" s="1" customFormat="1"/>
    <row r="12969" s="1" customFormat="1"/>
    <row r="12970" s="1" customFormat="1"/>
    <row r="12971" s="1" customFormat="1"/>
    <row r="12972" s="1" customFormat="1"/>
    <row r="12973" s="1" customFormat="1"/>
    <row r="12974" s="1" customFormat="1"/>
    <row r="12975" s="1" customFormat="1"/>
    <row r="12976" s="1" customFormat="1"/>
    <row r="12977" s="1" customFormat="1"/>
    <row r="12978" s="1" customFormat="1"/>
    <row r="12979" s="1" customFormat="1"/>
    <row r="12980" s="1" customFormat="1"/>
    <row r="12981" s="1" customFormat="1"/>
    <row r="12982" s="1" customFormat="1"/>
    <row r="12983" s="1" customFormat="1"/>
    <row r="12984" s="1" customFormat="1"/>
    <row r="12985" s="1" customFormat="1"/>
    <row r="12986" s="1" customFormat="1"/>
    <row r="12987" s="1" customFormat="1"/>
    <row r="12988" s="1" customFormat="1"/>
    <row r="12989" s="1" customFormat="1"/>
    <row r="12990" s="1" customFormat="1"/>
    <row r="12991" s="1" customFormat="1"/>
    <row r="12992" s="1" customFormat="1"/>
    <row r="12993" s="1" customFormat="1"/>
    <row r="12994" s="1" customFormat="1"/>
    <row r="12995" s="1" customFormat="1"/>
    <row r="12996" s="1" customFormat="1"/>
    <row r="12997" s="1" customFormat="1"/>
    <row r="12998" s="1" customFormat="1"/>
    <row r="12999" s="1" customFormat="1"/>
    <row r="13000" s="1" customFormat="1"/>
    <row r="13001" s="1" customFormat="1"/>
    <row r="13002" s="1" customFormat="1"/>
    <row r="13003" s="1" customFormat="1"/>
    <row r="13004" s="1" customFormat="1"/>
    <row r="13005" s="1" customFormat="1"/>
    <row r="13006" s="1" customFormat="1"/>
    <row r="13007" s="1" customFormat="1"/>
    <row r="13008" s="1" customFormat="1"/>
    <row r="13009" s="1" customFormat="1"/>
    <row r="13010" s="1" customFormat="1"/>
    <row r="13011" s="1" customFormat="1"/>
    <row r="13012" s="1" customFormat="1"/>
    <row r="13013" s="1" customFormat="1"/>
    <row r="13014" s="1" customFormat="1"/>
    <row r="13015" s="1" customFormat="1"/>
    <row r="13016" s="1" customFormat="1"/>
    <row r="13017" s="1" customFormat="1"/>
    <row r="13018" s="1" customFormat="1"/>
    <row r="13019" s="1" customFormat="1"/>
    <row r="13020" s="1" customFormat="1"/>
    <row r="13021" s="1" customFormat="1"/>
    <row r="13022" s="1" customFormat="1"/>
    <row r="13023" s="1" customFormat="1"/>
    <row r="13024" s="1" customFormat="1"/>
    <row r="13025" s="1" customFormat="1"/>
    <row r="13026" s="1" customFormat="1"/>
    <row r="13027" s="1" customFormat="1"/>
    <row r="13028" s="1" customFormat="1"/>
    <row r="13029" s="1" customFormat="1"/>
    <row r="13030" s="1" customFormat="1"/>
    <row r="13031" s="1" customFormat="1"/>
    <row r="13032" s="1" customFormat="1"/>
    <row r="13033" s="1" customFormat="1"/>
    <row r="13034" s="1" customFormat="1"/>
    <row r="13035" s="1" customFormat="1"/>
    <row r="13036" s="1" customFormat="1"/>
    <row r="13037" s="1" customFormat="1"/>
    <row r="13038" s="1" customFormat="1"/>
    <row r="13039" s="1" customFormat="1"/>
    <row r="13040" s="1" customFormat="1"/>
    <row r="13041" s="1" customFormat="1"/>
    <row r="13042" s="1" customFormat="1"/>
    <row r="13043" s="1" customFormat="1"/>
    <row r="13044" s="1" customFormat="1"/>
    <row r="13045" s="1" customFormat="1"/>
    <row r="13046" s="1" customFormat="1"/>
    <row r="13047" s="1" customFormat="1"/>
    <row r="13048" s="1" customFormat="1"/>
    <row r="13049" s="1" customFormat="1"/>
    <row r="13050" s="1" customFormat="1"/>
    <row r="13051" s="1" customFormat="1"/>
    <row r="13052" s="1" customFormat="1"/>
    <row r="13053" s="1" customFormat="1"/>
    <row r="13054" s="1" customFormat="1"/>
    <row r="13055" s="1" customFormat="1"/>
    <row r="13056" s="1" customFormat="1"/>
    <row r="13057" s="1" customFormat="1"/>
    <row r="13058" s="1" customFormat="1"/>
    <row r="13059" s="1" customFormat="1"/>
    <row r="13060" s="1" customFormat="1"/>
    <row r="13061" s="1" customFormat="1"/>
    <row r="13062" s="1" customFormat="1"/>
    <row r="13063" s="1" customFormat="1"/>
    <row r="13064" s="1" customFormat="1"/>
    <row r="13065" s="1" customFormat="1"/>
    <row r="13066" s="1" customFormat="1"/>
    <row r="13067" s="1" customFormat="1"/>
    <row r="13068" s="1" customFormat="1"/>
    <row r="13069" s="1" customFormat="1"/>
    <row r="13070" s="1" customFormat="1"/>
    <row r="13071" s="1" customFormat="1"/>
    <row r="13072" s="1" customFormat="1"/>
    <row r="13073" s="1" customFormat="1"/>
    <row r="13074" s="1" customFormat="1"/>
    <row r="13075" s="1" customFormat="1"/>
    <row r="13076" s="1" customFormat="1"/>
    <row r="13077" s="1" customFormat="1"/>
    <row r="13078" s="1" customFormat="1"/>
    <row r="13079" s="1" customFormat="1"/>
    <row r="13080" s="1" customFormat="1"/>
    <row r="13081" s="1" customFormat="1"/>
    <row r="13082" s="1" customFormat="1"/>
    <row r="13083" s="1" customFormat="1"/>
    <row r="13084" s="1" customFormat="1"/>
    <row r="13085" s="1" customFormat="1"/>
    <row r="13086" s="1" customFormat="1"/>
    <row r="13087" s="1" customFormat="1"/>
    <row r="13088" s="1" customFormat="1"/>
    <row r="13089" s="1" customFormat="1"/>
    <row r="13090" s="1" customFormat="1"/>
    <row r="13091" s="1" customFormat="1"/>
    <row r="13092" s="1" customFormat="1"/>
    <row r="13093" s="1" customFormat="1"/>
    <row r="13094" s="1" customFormat="1"/>
    <row r="13095" s="1" customFormat="1"/>
    <row r="13096" s="1" customFormat="1"/>
    <row r="13097" s="1" customFormat="1"/>
    <row r="13098" s="1" customFormat="1"/>
    <row r="13099" s="1" customFormat="1"/>
    <row r="13100" s="1" customFormat="1"/>
    <row r="13101" s="1" customFormat="1"/>
    <row r="13102" s="1" customFormat="1"/>
    <row r="13103" s="1" customFormat="1"/>
    <row r="13104" s="1" customFormat="1"/>
    <row r="13105" s="1" customFormat="1"/>
    <row r="13106" s="1" customFormat="1"/>
    <row r="13107" s="1" customFormat="1"/>
    <row r="13108" s="1" customFormat="1"/>
    <row r="13109" s="1" customFormat="1"/>
    <row r="13110" s="1" customFormat="1"/>
    <row r="13111" s="1" customFormat="1"/>
    <row r="13112" s="1" customFormat="1"/>
    <row r="13113" s="1" customFormat="1"/>
    <row r="13114" s="1" customFormat="1"/>
    <row r="13115" s="1" customFormat="1"/>
    <row r="13116" s="1" customFormat="1"/>
    <row r="13117" s="1" customFormat="1"/>
    <row r="13118" s="1" customFormat="1"/>
    <row r="13119" s="1" customFormat="1"/>
    <row r="13120" s="1" customFormat="1"/>
    <row r="13121" s="1" customFormat="1"/>
    <row r="13122" s="1" customFormat="1"/>
    <row r="13123" s="1" customFormat="1"/>
    <row r="13124" s="1" customFormat="1"/>
    <row r="13125" s="1" customFormat="1"/>
    <row r="13126" s="1" customFormat="1"/>
    <row r="13127" s="1" customFormat="1"/>
    <row r="13128" s="1" customFormat="1"/>
    <row r="13129" s="1" customFormat="1"/>
    <row r="13130" s="1" customFormat="1"/>
    <row r="13131" s="1" customFormat="1"/>
    <row r="13132" s="1" customFormat="1"/>
    <row r="13133" s="1" customFormat="1"/>
    <row r="13134" s="1" customFormat="1"/>
    <row r="13135" s="1" customFormat="1"/>
    <row r="13136" s="1" customFormat="1"/>
    <row r="13137" s="1" customFormat="1"/>
    <row r="13138" s="1" customFormat="1"/>
    <row r="13139" s="1" customFormat="1"/>
    <row r="13140" s="1" customFormat="1"/>
    <row r="13141" s="1" customFormat="1"/>
    <row r="13142" s="1" customFormat="1"/>
    <row r="13143" s="1" customFormat="1"/>
    <row r="13144" s="1" customFormat="1"/>
    <row r="13145" s="1" customFormat="1"/>
    <row r="13146" s="1" customFormat="1"/>
    <row r="13147" s="1" customFormat="1"/>
    <row r="13148" s="1" customFormat="1"/>
    <row r="13149" s="1" customFormat="1"/>
    <row r="13150" s="1" customFormat="1"/>
    <row r="13151" s="1" customFormat="1"/>
    <row r="13152" s="1" customFormat="1"/>
    <row r="13153" s="1" customFormat="1"/>
    <row r="13154" s="1" customFormat="1"/>
    <row r="13155" s="1" customFormat="1"/>
    <row r="13156" s="1" customFormat="1"/>
    <row r="13157" s="1" customFormat="1"/>
    <row r="13158" s="1" customFormat="1"/>
    <row r="13159" s="1" customFormat="1"/>
    <row r="13160" s="1" customFormat="1"/>
    <row r="13161" s="1" customFormat="1"/>
    <row r="13162" s="1" customFormat="1"/>
    <row r="13163" s="1" customFormat="1"/>
    <row r="13164" s="1" customFormat="1"/>
    <row r="13165" s="1" customFormat="1"/>
    <row r="13166" s="1" customFormat="1"/>
    <row r="13167" s="1" customFormat="1"/>
    <row r="13168" s="1" customFormat="1"/>
    <row r="13169" s="1" customFormat="1"/>
    <row r="13170" s="1" customFormat="1"/>
    <row r="13171" s="1" customFormat="1"/>
    <row r="13172" s="1" customFormat="1"/>
    <row r="13173" s="1" customFormat="1"/>
    <row r="13174" s="1" customFormat="1"/>
    <row r="13175" s="1" customFormat="1"/>
    <row r="13176" s="1" customFormat="1"/>
    <row r="13177" s="1" customFormat="1"/>
    <row r="13178" s="1" customFormat="1"/>
    <row r="13179" s="1" customFormat="1"/>
    <row r="13180" s="1" customFormat="1"/>
    <row r="13181" s="1" customFormat="1"/>
    <row r="13182" s="1" customFormat="1"/>
    <row r="13183" s="1" customFormat="1"/>
    <row r="13184" s="1" customFormat="1"/>
    <row r="13185" s="1" customFormat="1"/>
    <row r="13186" s="1" customFormat="1"/>
    <row r="13187" s="1" customFormat="1"/>
    <row r="13188" s="1" customFormat="1"/>
    <row r="13189" s="1" customFormat="1"/>
    <row r="13190" s="1" customFormat="1"/>
    <row r="13191" s="1" customFormat="1"/>
    <row r="13192" s="1" customFormat="1"/>
    <row r="13193" s="1" customFormat="1"/>
    <row r="13194" s="1" customFormat="1"/>
    <row r="13195" s="1" customFormat="1"/>
    <row r="13196" s="1" customFormat="1"/>
    <row r="13197" s="1" customFormat="1"/>
    <row r="13198" s="1" customFormat="1"/>
    <row r="13199" s="1" customFormat="1"/>
    <row r="13200" s="1" customFormat="1"/>
    <row r="13201" s="1" customFormat="1"/>
    <row r="13202" s="1" customFormat="1"/>
    <row r="13203" s="1" customFormat="1"/>
    <row r="13204" s="1" customFormat="1"/>
    <row r="13205" s="1" customFormat="1"/>
    <row r="13206" s="1" customFormat="1"/>
    <row r="13207" s="1" customFormat="1"/>
    <row r="13208" s="1" customFormat="1"/>
    <row r="13209" s="1" customFormat="1"/>
    <row r="13210" s="1" customFormat="1"/>
    <row r="13211" s="1" customFormat="1"/>
    <row r="13212" s="1" customFormat="1"/>
    <row r="13213" s="1" customFormat="1"/>
    <row r="13214" s="1" customFormat="1"/>
    <row r="13215" s="1" customFormat="1"/>
    <row r="13216" s="1" customFormat="1"/>
    <row r="13217" s="1" customFormat="1"/>
    <row r="13218" s="1" customFormat="1"/>
    <row r="13219" s="1" customFormat="1"/>
    <row r="13220" s="1" customFormat="1"/>
    <row r="13221" s="1" customFormat="1"/>
    <row r="13222" s="1" customFormat="1"/>
    <row r="13223" s="1" customFormat="1"/>
    <row r="13224" s="1" customFormat="1"/>
    <row r="13225" s="1" customFormat="1"/>
    <row r="13226" s="1" customFormat="1"/>
    <row r="13227" s="1" customFormat="1"/>
    <row r="13228" s="1" customFormat="1"/>
    <row r="13229" s="1" customFormat="1"/>
    <row r="13230" s="1" customFormat="1"/>
    <row r="13231" s="1" customFormat="1"/>
    <row r="13232" s="1" customFormat="1"/>
    <row r="13233" s="1" customFormat="1"/>
    <row r="13234" s="1" customFormat="1"/>
    <row r="13235" s="1" customFormat="1"/>
    <row r="13236" s="1" customFormat="1"/>
    <row r="13237" s="1" customFormat="1"/>
    <row r="13238" s="1" customFormat="1"/>
    <row r="13239" s="1" customFormat="1"/>
    <row r="13240" s="1" customFormat="1"/>
    <row r="13241" s="1" customFormat="1"/>
    <row r="13242" s="1" customFormat="1"/>
    <row r="13243" s="1" customFormat="1"/>
    <row r="13244" s="1" customFormat="1"/>
    <row r="13245" s="1" customFormat="1"/>
    <row r="13246" s="1" customFormat="1"/>
    <row r="13247" s="1" customFormat="1"/>
    <row r="13248" s="1" customFormat="1"/>
    <row r="13249" s="1" customFormat="1"/>
    <row r="13250" s="1" customFormat="1"/>
    <row r="13251" s="1" customFormat="1"/>
    <row r="13252" s="1" customFormat="1"/>
    <row r="13253" s="1" customFormat="1"/>
    <row r="13254" s="1" customFormat="1"/>
    <row r="13255" s="1" customFormat="1"/>
    <row r="13256" s="1" customFormat="1"/>
    <row r="13257" s="1" customFormat="1"/>
    <row r="13258" s="1" customFormat="1"/>
    <row r="13259" s="1" customFormat="1"/>
    <row r="13260" s="1" customFormat="1"/>
    <row r="13261" s="1" customFormat="1"/>
    <row r="13262" s="1" customFormat="1"/>
    <row r="13263" s="1" customFormat="1"/>
    <row r="13264" s="1" customFormat="1"/>
    <row r="13265" s="1" customFormat="1"/>
    <row r="13266" s="1" customFormat="1"/>
    <row r="13267" s="1" customFormat="1"/>
    <row r="13268" s="1" customFormat="1"/>
    <row r="13269" s="1" customFormat="1"/>
    <row r="13270" s="1" customFormat="1"/>
    <row r="13271" s="1" customFormat="1"/>
    <row r="13272" s="1" customFormat="1"/>
    <row r="13273" s="1" customFormat="1"/>
    <row r="13274" s="1" customFormat="1"/>
    <row r="13275" s="1" customFormat="1"/>
    <row r="13276" s="1" customFormat="1"/>
    <row r="13277" s="1" customFormat="1"/>
    <row r="13278" s="1" customFormat="1"/>
    <row r="13279" s="1" customFormat="1"/>
    <row r="13280" s="1" customFormat="1"/>
    <row r="13281" s="1" customFormat="1"/>
    <row r="13282" s="1" customFormat="1"/>
    <row r="13283" s="1" customFormat="1"/>
    <row r="13284" s="1" customFormat="1"/>
    <row r="13285" s="1" customFormat="1"/>
    <row r="13286" s="1" customFormat="1"/>
    <row r="13287" s="1" customFormat="1"/>
    <row r="13288" s="1" customFormat="1"/>
    <row r="13289" s="1" customFormat="1"/>
    <row r="13290" s="1" customFormat="1"/>
    <row r="13291" s="1" customFormat="1"/>
    <row r="13292" s="1" customFormat="1"/>
    <row r="13293" s="1" customFormat="1"/>
    <row r="13294" s="1" customFormat="1"/>
    <row r="13295" s="1" customFormat="1"/>
    <row r="13296" s="1" customFormat="1"/>
    <row r="13297" s="1" customFormat="1"/>
    <row r="13298" s="1" customFormat="1"/>
    <row r="13299" s="1" customFormat="1"/>
    <row r="13300" s="1" customFormat="1"/>
    <row r="13301" s="1" customFormat="1"/>
    <row r="13302" s="1" customFormat="1"/>
    <row r="13303" s="1" customFormat="1"/>
    <row r="13304" s="1" customFormat="1"/>
    <row r="13305" s="1" customFormat="1"/>
    <row r="13306" s="1" customFormat="1"/>
    <row r="13307" s="1" customFormat="1"/>
    <row r="13308" s="1" customFormat="1"/>
    <row r="13309" s="1" customFormat="1"/>
    <row r="13310" s="1" customFormat="1"/>
    <row r="13311" s="1" customFormat="1"/>
    <row r="13312" s="1" customFormat="1"/>
    <row r="13313" s="1" customFormat="1"/>
    <row r="13314" s="1" customFormat="1"/>
    <row r="13315" s="1" customFormat="1"/>
    <row r="13316" s="1" customFormat="1"/>
    <row r="13317" s="1" customFormat="1"/>
    <row r="13318" s="1" customFormat="1"/>
    <row r="13319" s="1" customFormat="1"/>
    <row r="13320" s="1" customFormat="1"/>
    <row r="13321" s="1" customFormat="1"/>
    <row r="13322" s="1" customFormat="1"/>
    <row r="13323" s="1" customFormat="1"/>
    <row r="13324" s="1" customFormat="1"/>
    <row r="13325" s="1" customFormat="1"/>
    <row r="13326" s="1" customFormat="1"/>
    <row r="13327" s="1" customFormat="1"/>
    <row r="13328" s="1" customFormat="1"/>
    <row r="13329" s="1" customFormat="1"/>
    <row r="13330" s="1" customFormat="1"/>
    <row r="13331" s="1" customFormat="1"/>
    <row r="13332" s="1" customFormat="1"/>
    <row r="13333" s="1" customFormat="1"/>
    <row r="13334" s="1" customFormat="1"/>
    <row r="13335" s="1" customFormat="1"/>
    <row r="13336" s="1" customFormat="1"/>
    <row r="13337" s="1" customFormat="1"/>
    <row r="13338" s="1" customFormat="1"/>
    <row r="13339" s="1" customFormat="1"/>
    <row r="13340" s="1" customFormat="1"/>
    <row r="13341" s="1" customFormat="1"/>
    <row r="13342" s="1" customFormat="1"/>
    <row r="13343" s="1" customFormat="1"/>
    <row r="13344" s="1" customFormat="1"/>
    <row r="13345" s="1" customFormat="1"/>
    <row r="13346" s="1" customFormat="1"/>
    <row r="13347" s="1" customFormat="1"/>
    <row r="13348" s="1" customFormat="1"/>
    <row r="13349" s="1" customFormat="1"/>
    <row r="13350" s="1" customFormat="1"/>
    <row r="13351" s="1" customFormat="1"/>
    <row r="13352" s="1" customFormat="1"/>
    <row r="13353" s="1" customFormat="1"/>
    <row r="13354" s="1" customFormat="1"/>
    <row r="13355" s="1" customFormat="1"/>
    <row r="13356" s="1" customFormat="1"/>
    <row r="13357" s="1" customFormat="1"/>
    <row r="13358" s="1" customFormat="1"/>
    <row r="13359" s="1" customFormat="1"/>
    <row r="13360" s="1" customFormat="1"/>
    <row r="13361" s="1" customFormat="1"/>
    <row r="13362" s="1" customFormat="1"/>
    <row r="13363" s="1" customFormat="1"/>
    <row r="13364" s="1" customFormat="1"/>
    <row r="13365" s="1" customFormat="1"/>
    <row r="13366" s="1" customFormat="1"/>
    <row r="13367" s="1" customFormat="1"/>
    <row r="13368" s="1" customFormat="1"/>
    <row r="13369" s="1" customFormat="1"/>
    <row r="13370" s="1" customFormat="1"/>
    <row r="13371" s="1" customFormat="1"/>
    <row r="13372" s="1" customFormat="1"/>
    <row r="13373" s="1" customFormat="1"/>
    <row r="13374" s="1" customFormat="1"/>
    <row r="13375" s="1" customFormat="1"/>
    <row r="13376" s="1" customFormat="1"/>
    <row r="13377" s="1" customFormat="1"/>
    <row r="13378" s="1" customFormat="1"/>
    <row r="13379" s="1" customFormat="1"/>
    <row r="13380" s="1" customFormat="1"/>
    <row r="13381" s="1" customFormat="1"/>
    <row r="13382" s="1" customFormat="1"/>
    <row r="13383" s="1" customFormat="1"/>
    <row r="13384" s="1" customFormat="1"/>
    <row r="13385" s="1" customFormat="1"/>
    <row r="13386" s="1" customFormat="1"/>
    <row r="13387" s="1" customFormat="1"/>
    <row r="13388" s="1" customFormat="1"/>
    <row r="13389" s="1" customFormat="1"/>
    <row r="13390" s="1" customFormat="1"/>
    <row r="13391" s="1" customFormat="1"/>
    <row r="13392" s="1" customFormat="1"/>
    <row r="13393" s="1" customFormat="1"/>
    <row r="13394" s="1" customFormat="1"/>
    <row r="13395" s="1" customFormat="1"/>
    <row r="13396" s="1" customFormat="1"/>
    <row r="13397" s="1" customFormat="1"/>
    <row r="13398" s="1" customFormat="1"/>
    <row r="13399" s="1" customFormat="1"/>
    <row r="13400" s="1" customFormat="1"/>
    <row r="13401" s="1" customFormat="1"/>
    <row r="13402" s="1" customFormat="1"/>
    <row r="13403" s="1" customFormat="1"/>
    <row r="13404" s="1" customFormat="1"/>
    <row r="13405" s="1" customFormat="1"/>
    <row r="13406" s="1" customFormat="1"/>
    <row r="13407" s="1" customFormat="1"/>
    <row r="13408" s="1" customFormat="1"/>
    <row r="13409" s="1" customFormat="1"/>
    <row r="13410" s="1" customFormat="1"/>
    <row r="13411" s="1" customFormat="1"/>
    <row r="13412" s="1" customFormat="1"/>
    <row r="13413" s="1" customFormat="1"/>
    <row r="13414" s="1" customFormat="1"/>
    <row r="13415" s="1" customFormat="1"/>
    <row r="13416" s="1" customFormat="1"/>
    <row r="13417" s="1" customFormat="1"/>
    <row r="13418" s="1" customFormat="1"/>
    <row r="13419" s="1" customFormat="1"/>
    <row r="13420" s="1" customFormat="1"/>
    <row r="13421" s="1" customFormat="1"/>
    <row r="13422" s="1" customFormat="1"/>
    <row r="13423" s="1" customFormat="1"/>
    <row r="13424" s="1" customFormat="1"/>
    <row r="13425" s="1" customFormat="1"/>
    <row r="13426" s="1" customFormat="1"/>
    <row r="13427" s="1" customFormat="1"/>
    <row r="13428" s="1" customFormat="1"/>
    <row r="13429" s="1" customFormat="1"/>
    <row r="13430" s="1" customFormat="1"/>
    <row r="13431" s="1" customFormat="1"/>
    <row r="13432" s="1" customFormat="1"/>
    <row r="13433" s="1" customFormat="1"/>
    <row r="13434" s="1" customFormat="1"/>
    <row r="13435" s="1" customFormat="1"/>
    <row r="13436" s="1" customFormat="1"/>
    <row r="13437" s="1" customFormat="1"/>
    <row r="13438" s="1" customFormat="1"/>
    <row r="13439" s="1" customFormat="1"/>
    <row r="13440" s="1" customFormat="1"/>
    <row r="13441" s="1" customFormat="1"/>
    <row r="13442" s="1" customFormat="1"/>
    <row r="13443" s="1" customFormat="1"/>
    <row r="13444" s="1" customFormat="1"/>
    <row r="13445" s="1" customFormat="1"/>
    <row r="13446" s="1" customFormat="1"/>
    <row r="13447" s="1" customFormat="1"/>
    <row r="13448" s="1" customFormat="1"/>
    <row r="13449" s="1" customFormat="1"/>
    <row r="13450" s="1" customFormat="1"/>
    <row r="13451" s="1" customFormat="1"/>
    <row r="13452" s="1" customFormat="1"/>
    <row r="13453" s="1" customFormat="1"/>
    <row r="13454" s="1" customFormat="1"/>
    <row r="13455" s="1" customFormat="1"/>
    <row r="13456" s="1" customFormat="1"/>
    <row r="13457" s="1" customFormat="1"/>
    <row r="13458" s="1" customFormat="1"/>
    <row r="13459" s="1" customFormat="1"/>
    <row r="13460" s="1" customFormat="1"/>
    <row r="13461" s="1" customFormat="1"/>
    <row r="13462" s="1" customFormat="1"/>
    <row r="13463" s="1" customFormat="1"/>
    <row r="13464" s="1" customFormat="1"/>
    <row r="13465" s="1" customFormat="1"/>
    <row r="13466" s="1" customFormat="1"/>
    <row r="13467" s="1" customFormat="1"/>
    <row r="13468" s="1" customFormat="1"/>
    <row r="13469" s="1" customFormat="1"/>
    <row r="13470" s="1" customFormat="1"/>
    <row r="13471" s="1" customFormat="1"/>
    <row r="13472" s="1" customFormat="1"/>
    <row r="13473" s="1" customFormat="1"/>
    <row r="13474" s="1" customFormat="1"/>
    <row r="13475" s="1" customFormat="1"/>
    <row r="13476" s="1" customFormat="1"/>
    <row r="13477" s="1" customFormat="1"/>
    <row r="13478" s="1" customFormat="1"/>
    <row r="13479" s="1" customFormat="1"/>
    <row r="13480" s="1" customFormat="1"/>
    <row r="13481" s="1" customFormat="1"/>
    <row r="13482" s="1" customFormat="1"/>
    <row r="13483" s="1" customFormat="1"/>
    <row r="13484" s="1" customFormat="1"/>
    <row r="13485" s="1" customFormat="1"/>
    <row r="13486" s="1" customFormat="1"/>
    <row r="13487" s="1" customFormat="1"/>
    <row r="13488" s="1" customFormat="1"/>
    <row r="13489" s="1" customFormat="1"/>
    <row r="13490" s="1" customFormat="1"/>
    <row r="13491" s="1" customFormat="1"/>
    <row r="13492" s="1" customFormat="1"/>
    <row r="13493" s="1" customFormat="1"/>
    <row r="13494" s="1" customFormat="1"/>
    <row r="13495" s="1" customFormat="1"/>
    <row r="13496" s="1" customFormat="1"/>
    <row r="13497" s="1" customFormat="1"/>
    <row r="13498" s="1" customFormat="1"/>
    <row r="13499" s="1" customFormat="1"/>
    <row r="13500" s="1" customFormat="1"/>
    <row r="13501" s="1" customFormat="1"/>
    <row r="13502" s="1" customFormat="1"/>
    <row r="13503" s="1" customFormat="1"/>
    <row r="13504" s="1" customFormat="1"/>
    <row r="13505" s="1" customFormat="1"/>
    <row r="13506" s="1" customFormat="1"/>
    <row r="13507" s="1" customFormat="1"/>
    <row r="13508" s="1" customFormat="1"/>
    <row r="13509" s="1" customFormat="1"/>
    <row r="13510" s="1" customFormat="1"/>
    <row r="13511" s="1" customFormat="1"/>
    <row r="13512" s="1" customFormat="1"/>
    <row r="13513" s="1" customFormat="1"/>
    <row r="13514" s="1" customFormat="1"/>
    <row r="13515" s="1" customFormat="1"/>
    <row r="13516" s="1" customFormat="1"/>
    <row r="13517" s="1" customFormat="1"/>
    <row r="13518" s="1" customFormat="1"/>
    <row r="13519" s="1" customFormat="1"/>
    <row r="13520" s="1" customFormat="1"/>
    <row r="13521" s="1" customFormat="1"/>
    <row r="13522" s="1" customFormat="1"/>
    <row r="13523" s="1" customFormat="1"/>
    <row r="13524" s="1" customFormat="1"/>
    <row r="13525" s="1" customFormat="1"/>
    <row r="13526" s="1" customFormat="1"/>
    <row r="13527" s="1" customFormat="1"/>
    <row r="13528" s="1" customFormat="1"/>
    <row r="13529" s="1" customFormat="1"/>
    <row r="13530" s="1" customFormat="1"/>
    <row r="13531" s="1" customFormat="1"/>
    <row r="13532" s="1" customFormat="1"/>
    <row r="13533" s="1" customFormat="1"/>
    <row r="13534" s="1" customFormat="1"/>
    <row r="13535" s="1" customFormat="1"/>
    <row r="13536" s="1" customFormat="1"/>
    <row r="13537" s="1" customFormat="1"/>
    <row r="13538" s="1" customFormat="1"/>
    <row r="13539" s="1" customFormat="1"/>
    <row r="13540" s="1" customFormat="1"/>
    <row r="13541" s="1" customFormat="1"/>
    <row r="13542" s="1" customFormat="1"/>
    <row r="13543" s="1" customFormat="1"/>
    <row r="13544" s="1" customFormat="1"/>
    <row r="13545" s="1" customFormat="1"/>
    <row r="13546" s="1" customFormat="1"/>
    <row r="13547" s="1" customFormat="1"/>
    <row r="13548" s="1" customFormat="1"/>
    <row r="13549" s="1" customFormat="1"/>
    <row r="13550" s="1" customFormat="1"/>
    <row r="13551" s="1" customFormat="1"/>
    <row r="13552" s="1" customFormat="1"/>
    <row r="13553" s="1" customFormat="1"/>
    <row r="13554" s="1" customFormat="1"/>
    <row r="13555" s="1" customFormat="1"/>
    <row r="13556" s="1" customFormat="1"/>
    <row r="13557" s="1" customFormat="1"/>
    <row r="13558" s="1" customFormat="1"/>
    <row r="13559" s="1" customFormat="1"/>
    <row r="13560" s="1" customFormat="1"/>
    <row r="13561" s="1" customFormat="1"/>
    <row r="13562" s="1" customFormat="1"/>
    <row r="13563" s="1" customFormat="1"/>
    <row r="13564" s="1" customFormat="1"/>
    <row r="13565" s="1" customFormat="1"/>
    <row r="13566" s="1" customFormat="1"/>
    <row r="13567" s="1" customFormat="1"/>
    <row r="13568" s="1" customFormat="1"/>
    <row r="13569" s="1" customFormat="1"/>
    <row r="13570" s="1" customFormat="1"/>
    <row r="13571" s="1" customFormat="1"/>
    <row r="13572" s="1" customFormat="1"/>
    <row r="13573" s="1" customFormat="1"/>
    <row r="13574" s="1" customFormat="1"/>
    <row r="13575" s="1" customFormat="1"/>
    <row r="13576" s="1" customFormat="1"/>
    <row r="13577" s="1" customFormat="1"/>
    <row r="13578" s="1" customFormat="1"/>
    <row r="13579" s="1" customFormat="1"/>
    <row r="13580" s="1" customFormat="1"/>
    <row r="13581" s="1" customFormat="1"/>
    <row r="13582" s="1" customFormat="1"/>
    <row r="13583" s="1" customFormat="1"/>
    <row r="13584" s="1" customFormat="1"/>
    <row r="13585" s="1" customFormat="1"/>
    <row r="13586" s="1" customFormat="1"/>
    <row r="13587" s="1" customFormat="1"/>
    <row r="13588" s="1" customFormat="1"/>
    <row r="13589" s="1" customFormat="1"/>
    <row r="13590" s="1" customFormat="1"/>
    <row r="13591" s="1" customFormat="1"/>
    <row r="13592" s="1" customFormat="1"/>
    <row r="13593" s="1" customFormat="1"/>
    <row r="13594" s="1" customFormat="1"/>
    <row r="13595" s="1" customFormat="1"/>
    <row r="13596" s="1" customFormat="1"/>
    <row r="13597" s="1" customFormat="1"/>
    <row r="13598" s="1" customFormat="1"/>
    <row r="13599" s="1" customFormat="1"/>
    <row r="13600" s="1" customFormat="1"/>
    <row r="13601" s="1" customFormat="1"/>
    <row r="13602" s="1" customFormat="1"/>
    <row r="13603" s="1" customFormat="1"/>
    <row r="13604" s="1" customFormat="1"/>
    <row r="13605" s="1" customFormat="1"/>
    <row r="13606" s="1" customFormat="1"/>
    <row r="13607" s="1" customFormat="1"/>
    <row r="13608" s="1" customFormat="1"/>
    <row r="13609" s="1" customFormat="1"/>
    <row r="13610" s="1" customFormat="1"/>
    <row r="13611" s="1" customFormat="1"/>
    <row r="13612" s="1" customFormat="1"/>
    <row r="13613" s="1" customFormat="1"/>
    <row r="13614" s="1" customFormat="1"/>
    <row r="13615" s="1" customFormat="1"/>
    <row r="13616" s="1" customFormat="1"/>
    <row r="13617" s="1" customFormat="1"/>
    <row r="13618" s="1" customFormat="1"/>
    <row r="13619" s="1" customFormat="1"/>
    <row r="13620" s="1" customFormat="1"/>
    <row r="13621" s="1" customFormat="1"/>
    <row r="13622" s="1" customFormat="1"/>
    <row r="13623" s="1" customFormat="1"/>
    <row r="13624" s="1" customFormat="1"/>
    <row r="13625" s="1" customFormat="1"/>
    <row r="13626" s="1" customFormat="1"/>
    <row r="13627" s="1" customFormat="1"/>
    <row r="13628" s="1" customFormat="1"/>
    <row r="13629" s="1" customFormat="1"/>
    <row r="13630" s="1" customFormat="1"/>
    <row r="13631" s="1" customFormat="1"/>
    <row r="13632" s="1" customFormat="1"/>
    <row r="13633" s="1" customFormat="1"/>
    <row r="13634" s="1" customFormat="1"/>
    <row r="13635" s="1" customFormat="1"/>
    <row r="13636" s="1" customFormat="1"/>
    <row r="13637" s="1" customFormat="1"/>
    <row r="13638" s="1" customFormat="1"/>
    <row r="13639" s="1" customFormat="1"/>
    <row r="13640" s="1" customFormat="1"/>
    <row r="13641" s="1" customFormat="1"/>
    <row r="13642" s="1" customFormat="1"/>
    <row r="13643" s="1" customFormat="1"/>
    <row r="13644" s="1" customFormat="1"/>
    <row r="13645" s="1" customFormat="1"/>
    <row r="13646" s="1" customFormat="1"/>
    <row r="13647" s="1" customFormat="1"/>
    <row r="13648" s="1" customFormat="1"/>
    <row r="13649" s="1" customFormat="1"/>
    <row r="13650" s="1" customFormat="1"/>
    <row r="13651" s="1" customFormat="1"/>
    <row r="13652" s="1" customFormat="1"/>
    <row r="13653" s="1" customFormat="1"/>
    <row r="13654" s="1" customFormat="1"/>
    <row r="13655" s="1" customFormat="1"/>
    <row r="13656" s="1" customFormat="1"/>
    <row r="13657" s="1" customFormat="1"/>
    <row r="13658" s="1" customFormat="1"/>
    <row r="13659" s="1" customFormat="1"/>
    <row r="13660" s="1" customFormat="1"/>
    <row r="13661" s="1" customFormat="1"/>
    <row r="13662" s="1" customFormat="1"/>
    <row r="13663" s="1" customFormat="1"/>
    <row r="13664" s="1" customFormat="1"/>
    <row r="13665" s="1" customFormat="1"/>
    <row r="13666" s="1" customFormat="1"/>
    <row r="13667" s="1" customFormat="1"/>
    <row r="13668" s="1" customFormat="1"/>
    <row r="13669" s="1" customFormat="1"/>
    <row r="13670" s="1" customFormat="1"/>
    <row r="13671" s="1" customFormat="1"/>
    <row r="13672" s="1" customFormat="1"/>
    <row r="13673" s="1" customFormat="1"/>
    <row r="13674" s="1" customFormat="1"/>
    <row r="13675" s="1" customFormat="1"/>
    <row r="13676" s="1" customFormat="1"/>
    <row r="13677" s="1" customFormat="1"/>
    <row r="13678" s="1" customFormat="1"/>
    <row r="13679" s="1" customFormat="1"/>
    <row r="13680" s="1" customFormat="1"/>
    <row r="13681" s="1" customFormat="1"/>
    <row r="13682" s="1" customFormat="1"/>
    <row r="13683" s="1" customFormat="1"/>
    <row r="13684" s="1" customFormat="1"/>
    <row r="13685" s="1" customFormat="1"/>
    <row r="13686" s="1" customFormat="1"/>
    <row r="13687" s="1" customFormat="1"/>
    <row r="13688" s="1" customFormat="1"/>
    <row r="13689" s="1" customFormat="1"/>
    <row r="13690" s="1" customFormat="1"/>
    <row r="13691" s="1" customFormat="1"/>
    <row r="13692" s="1" customFormat="1"/>
    <row r="13693" s="1" customFormat="1"/>
    <row r="13694" s="1" customFormat="1"/>
    <row r="13695" s="1" customFormat="1"/>
    <row r="13696" s="1" customFormat="1"/>
    <row r="13697" s="1" customFormat="1"/>
    <row r="13698" s="1" customFormat="1"/>
    <row r="13699" s="1" customFormat="1"/>
    <row r="13700" s="1" customFormat="1"/>
    <row r="13701" s="1" customFormat="1"/>
    <row r="13702" s="1" customFormat="1"/>
    <row r="13703" s="1" customFormat="1"/>
    <row r="13704" s="1" customFormat="1"/>
    <row r="13705" s="1" customFormat="1"/>
    <row r="13706" s="1" customFormat="1"/>
    <row r="13707" s="1" customFormat="1"/>
    <row r="13708" s="1" customFormat="1"/>
    <row r="13709" s="1" customFormat="1"/>
    <row r="13710" s="1" customFormat="1"/>
    <row r="13711" s="1" customFormat="1"/>
    <row r="13712" s="1" customFormat="1"/>
    <row r="13713" s="1" customFormat="1"/>
    <row r="13714" s="1" customFormat="1"/>
    <row r="13715" s="1" customFormat="1"/>
    <row r="13716" s="1" customFormat="1"/>
    <row r="13717" s="1" customFormat="1"/>
    <row r="13718" s="1" customFormat="1"/>
    <row r="13719" s="1" customFormat="1"/>
    <row r="13720" s="1" customFormat="1"/>
    <row r="13721" s="1" customFormat="1"/>
    <row r="13722" s="1" customFormat="1"/>
    <row r="13723" s="1" customFormat="1"/>
    <row r="13724" s="1" customFormat="1"/>
    <row r="13725" s="1" customFormat="1"/>
    <row r="13726" s="1" customFormat="1"/>
    <row r="13727" s="1" customFormat="1"/>
    <row r="13728" s="1" customFormat="1"/>
    <row r="13729" s="1" customFormat="1"/>
    <row r="13730" s="1" customFormat="1"/>
    <row r="13731" s="1" customFormat="1"/>
    <row r="13732" s="1" customFormat="1"/>
    <row r="13733" s="1" customFormat="1"/>
    <row r="13734" s="1" customFormat="1"/>
    <row r="13735" s="1" customFormat="1"/>
    <row r="13736" s="1" customFormat="1"/>
    <row r="13737" s="1" customFormat="1"/>
    <row r="13738" s="1" customFormat="1"/>
    <row r="13739" s="1" customFormat="1"/>
    <row r="13740" s="1" customFormat="1"/>
    <row r="13741" s="1" customFormat="1"/>
    <row r="13742" s="1" customFormat="1"/>
    <row r="13743" s="1" customFormat="1"/>
    <row r="13744" s="1" customFormat="1"/>
    <row r="13745" s="1" customFormat="1"/>
    <row r="13746" s="1" customFormat="1"/>
    <row r="13747" s="1" customFormat="1"/>
    <row r="13748" s="1" customFormat="1"/>
    <row r="13749" s="1" customFormat="1"/>
    <row r="13750" s="1" customFormat="1"/>
    <row r="13751" s="1" customFormat="1"/>
    <row r="13752" s="1" customFormat="1"/>
    <row r="13753" s="1" customFormat="1"/>
    <row r="13754" s="1" customFormat="1"/>
    <row r="13755" s="1" customFormat="1"/>
    <row r="13756" s="1" customFormat="1"/>
    <row r="13757" s="1" customFormat="1"/>
    <row r="13758" s="1" customFormat="1"/>
    <row r="13759" s="1" customFormat="1"/>
    <row r="13760" s="1" customFormat="1"/>
    <row r="13761" s="1" customFormat="1"/>
    <row r="13762" s="1" customFormat="1"/>
    <row r="13763" s="1" customFormat="1"/>
    <row r="13764" s="1" customFormat="1"/>
    <row r="13765" s="1" customFormat="1"/>
    <row r="13766" s="1" customFormat="1"/>
    <row r="13767" s="1" customFormat="1"/>
    <row r="13768" s="1" customFormat="1"/>
    <row r="13769" s="1" customFormat="1"/>
    <row r="13770" s="1" customFormat="1"/>
    <row r="13771" s="1" customFormat="1"/>
    <row r="13772" s="1" customFormat="1"/>
    <row r="13773" s="1" customFormat="1"/>
    <row r="13774" s="1" customFormat="1"/>
    <row r="13775" s="1" customFormat="1"/>
    <row r="13776" s="1" customFormat="1"/>
    <row r="13777" s="1" customFormat="1"/>
    <row r="13778" s="1" customFormat="1"/>
    <row r="13779" s="1" customFormat="1"/>
    <row r="13780" s="1" customFormat="1"/>
    <row r="13781" s="1" customFormat="1"/>
    <row r="13782" s="1" customFormat="1"/>
    <row r="13783" s="1" customFormat="1"/>
    <row r="13784" s="1" customFormat="1"/>
    <row r="13785" s="1" customFormat="1"/>
    <row r="13786" s="1" customFormat="1"/>
    <row r="13787" s="1" customFormat="1"/>
    <row r="13788" s="1" customFormat="1"/>
    <row r="13789" s="1" customFormat="1"/>
    <row r="13790" s="1" customFormat="1"/>
    <row r="13791" s="1" customFormat="1"/>
    <row r="13792" s="1" customFormat="1"/>
    <row r="13793" s="1" customFormat="1"/>
    <row r="13794" s="1" customFormat="1"/>
    <row r="13795" s="1" customFormat="1"/>
    <row r="13796" s="1" customFormat="1"/>
    <row r="13797" s="1" customFormat="1"/>
    <row r="13798" s="1" customFormat="1"/>
    <row r="13799" s="1" customFormat="1"/>
    <row r="13800" s="1" customFormat="1"/>
    <row r="13801" s="1" customFormat="1"/>
    <row r="13802" s="1" customFormat="1"/>
    <row r="13803" s="1" customFormat="1"/>
    <row r="13804" s="1" customFormat="1"/>
    <row r="13805" s="1" customFormat="1"/>
    <row r="13806" s="1" customFormat="1"/>
    <row r="13807" s="1" customFormat="1"/>
    <row r="13808" s="1" customFormat="1"/>
    <row r="13809" s="1" customFormat="1"/>
    <row r="13810" s="1" customFormat="1"/>
    <row r="13811" s="1" customFormat="1"/>
    <row r="13812" s="1" customFormat="1"/>
    <row r="13813" s="1" customFormat="1"/>
    <row r="13814" s="1" customFormat="1"/>
    <row r="13815" s="1" customFormat="1"/>
    <row r="13816" s="1" customFormat="1"/>
    <row r="13817" s="1" customFormat="1"/>
    <row r="13818" s="1" customFormat="1"/>
    <row r="13819" s="1" customFormat="1"/>
    <row r="13820" s="1" customFormat="1"/>
    <row r="13821" s="1" customFormat="1"/>
    <row r="13822" s="1" customFormat="1"/>
    <row r="13823" s="1" customFormat="1"/>
    <row r="13824" s="1" customFormat="1"/>
    <row r="13825" s="1" customFormat="1"/>
    <row r="13826" s="1" customFormat="1"/>
    <row r="13827" s="1" customFormat="1"/>
    <row r="13828" s="1" customFormat="1"/>
    <row r="13829" s="1" customFormat="1"/>
    <row r="13830" s="1" customFormat="1"/>
    <row r="13831" s="1" customFormat="1"/>
    <row r="13832" s="1" customFormat="1"/>
    <row r="13833" s="1" customFormat="1"/>
    <row r="13834" s="1" customFormat="1"/>
    <row r="13835" s="1" customFormat="1"/>
    <row r="13836" s="1" customFormat="1"/>
    <row r="13837" s="1" customFormat="1"/>
    <row r="13838" s="1" customFormat="1"/>
    <row r="13839" s="1" customFormat="1"/>
    <row r="13840" s="1" customFormat="1"/>
    <row r="13841" s="1" customFormat="1"/>
    <row r="13842" s="1" customFormat="1"/>
    <row r="13843" s="1" customFormat="1"/>
    <row r="13844" s="1" customFormat="1"/>
    <row r="13845" s="1" customFormat="1"/>
    <row r="13846" s="1" customFormat="1"/>
    <row r="13847" s="1" customFormat="1"/>
    <row r="13848" s="1" customFormat="1"/>
    <row r="13849" s="1" customFormat="1"/>
    <row r="13850" s="1" customFormat="1"/>
    <row r="13851" s="1" customFormat="1"/>
    <row r="13852" s="1" customFormat="1"/>
    <row r="13853" s="1" customFormat="1"/>
    <row r="13854" s="1" customFormat="1"/>
    <row r="13855" s="1" customFormat="1"/>
    <row r="13856" s="1" customFormat="1"/>
    <row r="13857" s="1" customFormat="1"/>
    <row r="13858" s="1" customFormat="1"/>
    <row r="13859" s="1" customFormat="1"/>
    <row r="13860" s="1" customFormat="1"/>
    <row r="13861" s="1" customFormat="1"/>
    <row r="13862" s="1" customFormat="1"/>
    <row r="13863" s="1" customFormat="1"/>
    <row r="13864" s="1" customFormat="1"/>
    <row r="13865" s="1" customFormat="1"/>
    <row r="13866" s="1" customFormat="1"/>
    <row r="13867" s="1" customFormat="1"/>
    <row r="13868" s="1" customFormat="1"/>
    <row r="13869" s="1" customFormat="1"/>
    <row r="13870" s="1" customFormat="1"/>
    <row r="13871" s="1" customFormat="1"/>
    <row r="13872" s="1" customFormat="1"/>
    <row r="13873" s="1" customFormat="1"/>
    <row r="13874" s="1" customFormat="1"/>
    <row r="13875" s="1" customFormat="1"/>
    <row r="13876" s="1" customFormat="1"/>
    <row r="13877" s="1" customFormat="1"/>
    <row r="13878" s="1" customFormat="1"/>
    <row r="13879" s="1" customFormat="1"/>
    <row r="13880" s="1" customFormat="1"/>
    <row r="13881" s="1" customFormat="1"/>
    <row r="13882" s="1" customFormat="1"/>
    <row r="13883" s="1" customFormat="1"/>
    <row r="13884" s="1" customFormat="1"/>
    <row r="13885" s="1" customFormat="1"/>
    <row r="13886" s="1" customFormat="1"/>
    <row r="13887" s="1" customFormat="1"/>
    <row r="13888" s="1" customFormat="1"/>
    <row r="13889" s="1" customFormat="1"/>
    <row r="13890" s="1" customFormat="1"/>
    <row r="13891" s="1" customFormat="1"/>
    <row r="13892" s="1" customFormat="1"/>
    <row r="13893" s="1" customFormat="1"/>
    <row r="13894" s="1" customFormat="1"/>
    <row r="13895" s="1" customFormat="1"/>
    <row r="13896" s="1" customFormat="1"/>
    <row r="13897" s="1" customFormat="1"/>
    <row r="13898" s="1" customFormat="1"/>
    <row r="13899" s="1" customFormat="1"/>
    <row r="13900" s="1" customFormat="1"/>
    <row r="13901" s="1" customFormat="1"/>
    <row r="13902" s="1" customFormat="1"/>
    <row r="13903" s="1" customFormat="1"/>
    <row r="13904" s="1" customFormat="1"/>
    <row r="13905" s="1" customFormat="1"/>
    <row r="13906" s="1" customFormat="1"/>
    <row r="13907" s="1" customFormat="1"/>
    <row r="13908" s="1" customFormat="1"/>
    <row r="13909" s="1" customFormat="1"/>
    <row r="13910" s="1" customFormat="1"/>
    <row r="13911" s="1" customFormat="1"/>
    <row r="13912" s="1" customFormat="1"/>
    <row r="13913" s="1" customFormat="1"/>
    <row r="13914" s="1" customFormat="1"/>
    <row r="13915" s="1" customFormat="1"/>
    <row r="13916" s="1" customFormat="1"/>
    <row r="13917" s="1" customFormat="1"/>
    <row r="13918" s="1" customFormat="1"/>
    <row r="13919" s="1" customFormat="1"/>
    <row r="13920" s="1" customFormat="1"/>
    <row r="13921" s="1" customFormat="1"/>
    <row r="13922" s="1" customFormat="1"/>
    <row r="13923" s="1" customFormat="1"/>
    <row r="13924" s="1" customFormat="1"/>
    <row r="13925" s="1" customFormat="1"/>
    <row r="13926" s="1" customFormat="1"/>
    <row r="13927" s="1" customFormat="1"/>
    <row r="13928" s="1" customFormat="1"/>
    <row r="13929" s="1" customFormat="1"/>
    <row r="13930" s="1" customFormat="1"/>
    <row r="13931" s="1" customFormat="1"/>
    <row r="13932" s="1" customFormat="1"/>
    <row r="13933" s="1" customFormat="1"/>
    <row r="13934" s="1" customFormat="1"/>
    <row r="13935" s="1" customFormat="1"/>
    <row r="13936" s="1" customFormat="1"/>
    <row r="13937" s="1" customFormat="1"/>
    <row r="13938" s="1" customFormat="1"/>
    <row r="13939" s="1" customFormat="1"/>
    <row r="13940" s="1" customFormat="1"/>
    <row r="13941" s="1" customFormat="1"/>
    <row r="13942" s="1" customFormat="1"/>
    <row r="13943" s="1" customFormat="1"/>
    <row r="13944" s="1" customFormat="1"/>
    <row r="13945" s="1" customFormat="1"/>
    <row r="13946" s="1" customFormat="1"/>
    <row r="13947" s="1" customFormat="1"/>
    <row r="13948" s="1" customFormat="1"/>
    <row r="13949" s="1" customFormat="1"/>
    <row r="13950" s="1" customFormat="1"/>
    <row r="13951" s="1" customFormat="1"/>
    <row r="13952" s="1" customFormat="1"/>
    <row r="13953" s="1" customFormat="1"/>
    <row r="13954" s="1" customFormat="1"/>
    <row r="13955" s="1" customFormat="1"/>
    <row r="13956" s="1" customFormat="1"/>
    <row r="13957" s="1" customFormat="1"/>
    <row r="13958" s="1" customFormat="1"/>
    <row r="13959" s="1" customFormat="1"/>
    <row r="13960" s="1" customFormat="1"/>
    <row r="13961" s="1" customFormat="1"/>
    <row r="13962" s="1" customFormat="1"/>
    <row r="13963" s="1" customFormat="1"/>
    <row r="13964" s="1" customFormat="1"/>
    <row r="13965" s="1" customFormat="1"/>
    <row r="13966" s="1" customFormat="1"/>
    <row r="13967" s="1" customFormat="1"/>
    <row r="13968" s="1" customFormat="1"/>
    <row r="13969" s="1" customFormat="1"/>
    <row r="13970" s="1" customFormat="1"/>
    <row r="13971" s="1" customFormat="1"/>
    <row r="13972" s="1" customFormat="1"/>
    <row r="13973" s="1" customFormat="1"/>
    <row r="13974" s="1" customFormat="1"/>
    <row r="13975" s="1" customFormat="1"/>
    <row r="13976" s="1" customFormat="1"/>
    <row r="13977" s="1" customFormat="1"/>
    <row r="13978" s="1" customFormat="1"/>
    <row r="13979" s="1" customFormat="1"/>
    <row r="13980" s="1" customFormat="1"/>
    <row r="13981" s="1" customFormat="1"/>
    <row r="13982" s="1" customFormat="1"/>
    <row r="13983" s="1" customFormat="1"/>
    <row r="13984" s="1" customFormat="1"/>
    <row r="13985" s="1" customFormat="1"/>
    <row r="13986" s="1" customFormat="1"/>
    <row r="13987" s="1" customFormat="1"/>
    <row r="13988" s="1" customFormat="1"/>
    <row r="13989" s="1" customFormat="1"/>
    <row r="13990" s="1" customFormat="1"/>
    <row r="13991" s="1" customFormat="1"/>
    <row r="13992" s="1" customFormat="1"/>
    <row r="13993" s="1" customFormat="1"/>
    <row r="13994" s="1" customFormat="1"/>
    <row r="13995" s="1" customFormat="1"/>
    <row r="13996" s="1" customFormat="1"/>
    <row r="13997" s="1" customFormat="1"/>
    <row r="13998" s="1" customFormat="1"/>
    <row r="13999" s="1" customFormat="1"/>
    <row r="14000" s="1" customFormat="1"/>
    <row r="14001" s="1" customFormat="1"/>
    <row r="14002" s="1" customFormat="1"/>
    <row r="14003" s="1" customFormat="1"/>
    <row r="14004" s="1" customFormat="1"/>
    <row r="14005" s="1" customFormat="1"/>
    <row r="14006" s="1" customFormat="1"/>
    <row r="14007" s="1" customFormat="1"/>
    <row r="14008" s="1" customFormat="1"/>
    <row r="14009" s="1" customFormat="1"/>
    <row r="14010" s="1" customFormat="1"/>
    <row r="14011" s="1" customFormat="1"/>
    <row r="14012" s="1" customFormat="1"/>
    <row r="14013" s="1" customFormat="1"/>
    <row r="14014" s="1" customFormat="1"/>
    <row r="14015" s="1" customFormat="1"/>
    <row r="14016" s="1" customFormat="1"/>
    <row r="14017" s="1" customFormat="1"/>
    <row r="14018" s="1" customFormat="1"/>
    <row r="14019" s="1" customFormat="1"/>
    <row r="14020" s="1" customFormat="1"/>
    <row r="14021" s="1" customFormat="1"/>
    <row r="14022" s="1" customFormat="1"/>
    <row r="14023" s="1" customFormat="1"/>
    <row r="14024" s="1" customFormat="1"/>
    <row r="14025" s="1" customFormat="1"/>
    <row r="14026" s="1" customFormat="1"/>
    <row r="14027" s="1" customFormat="1"/>
    <row r="14028" s="1" customFormat="1"/>
    <row r="14029" s="1" customFormat="1"/>
    <row r="14030" s="1" customFormat="1"/>
    <row r="14031" s="1" customFormat="1"/>
    <row r="14032" s="1" customFormat="1"/>
    <row r="14033" s="1" customFormat="1"/>
    <row r="14034" s="1" customFormat="1"/>
    <row r="14035" s="1" customFormat="1"/>
    <row r="14036" s="1" customFormat="1"/>
    <row r="14037" s="1" customFormat="1"/>
    <row r="14038" s="1" customFormat="1"/>
    <row r="14039" s="1" customFormat="1"/>
    <row r="14040" s="1" customFormat="1"/>
    <row r="14041" s="1" customFormat="1"/>
    <row r="14042" s="1" customFormat="1"/>
    <row r="14043" s="1" customFormat="1"/>
    <row r="14044" s="1" customFormat="1"/>
    <row r="14045" s="1" customFormat="1"/>
    <row r="14046" s="1" customFormat="1"/>
    <row r="14047" s="1" customFormat="1"/>
    <row r="14048" s="1" customFormat="1"/>
    <row r="14049" s="1" customFormat="1"/>
    <row r="14050" s="1" customFormat="1"/>
    <row r="14051" s="1" customFormat="1"/>
    <row r="14052" s="1" customFormat="1"/>
    <row r="14053" s="1" customFormat="1"/>
    <row r="14054" s="1" customFormat="1"/>
    <row r="14055" s="1" customFormat="1"/>
    <row r="14056" s="1" customFormat="1"/>
    <row r="14057" s="1" customFormat="1"/>
    <row r="14058" s="1" customFormat="1"/>
    <row r="14059" s="1" customFormat="1"/>
    <row r="14060" s="1" customFormat="1"/>
    <row r="14061" s="1" customFormat="1"/>
    <row r="14062" s="1" customFormat="1"/>
    <row r="14063" s="1" customFormat="1"/>
    <row r="14064" s="1" customFormat="1"/>
    <row r="14065" s="1" customFormat="1"/>
    <row r="14066" s="1" customFormat="1"/>
    <row r="14067" s="1" customFormat="1"/>
    <row r="14068" s="1" customFormat="1"/>
    <row r="14069" s="1" customFormat="1"/>
    <row r="14070" s="1" customFormat="1"/>
    <row r="14071" s="1" customFormat="1"/>
    <row r="14072" s="1" customFormat="1"/>
    <row r="14073" s="1" customFormat="1"/>
    <row r="14074" s="1" customFormat="1"/>
    <row r="14075" s="1" customFormat="1"/>
    <row r="14076" s="1" customFormat="1"/>
    <row r="14077" s="1" customFormat="1"/>
    <row r="14078" s="1" customFormat="1"/>
    <row r="14079" s="1" customFormat="1"/>
    <row r="14080" s="1" customFormat="1"/>
    <row r="14081" s="1" customFormat="1"/>
    <row r="14082" s="1" customFormat="1"/>
    <row r="14083" s="1" customFormat="1"/>
    <row r="14084" s="1" customFormat="1"/>
    <row r="14085" s="1" customFormat="1"/>
    <row r="14086" s="1" customFormat="1"/>
    <row r="14087" s="1" customFormat="1"/>
    <row r="14088" s="1" customFormat="1"/>
    <row r="14089" s="1" customFormat="1"/>
    <row r="14090" s="1" customFormat="1"/>
    <row r="14091" s="1" customFormat="1"/>
    <row r="14092" s="1" customFormat="1"/>
    <row r="14093" s="1" customFormat="1"/>
    <row r="14094" s="1" customFormat="1"/>
    <row r="14095" s="1" customFormat="1"/>
    <row r="14096" s="1" customFormat="1"/>
    <row r="14097" s="1" customFormat="1"/>
    <row r="14098" s="1" customFormat="1"/>
    <row r="14099" s="1" customFormat="1"/>
    <row r="14100" s="1" customFormat="1"/>
    <row r="14101" s="1" customFormat="1"/>
    <row r="14102" s="1" customFormat="1"/>
    <row r="14103" s="1" customFormat="1"/>
    <row r="14104" s="1" customFormat="1"/>
    <row r="14105" s="1" customFormat="1"/>
    <row r="14106" s="1" customFormat="1"/>
    <row r="14107" s="1" customFormat="1"/>
    <row r="14108" s="1" customFormat="1"/>
    <row r="14109" s="1" customFormat="1"/>
    <row r="14110" s="1" customFormat="1"/>
    <row r="14111" s="1" customFormat="1"/>
    <row r="14112" s="1" customFormat="1"/>
    <row r="14113" s="1" customFormat="1"/>
    <row r="14114" s="1" customFormat="1"/>
    <row r="14115" s="1" customFormat="1"/>
    <row r="14116" s="1" customFormat="1"/>
    <row r="14117" s="1" customFormat="1"/>
    <row r="14118" s="1" customFormat="1"/>
    <row r="14119" s="1" customFormat="1"/>
    <row r="14120" s="1" customFormat="1"/>
    <row r="14121" s="1" customFormat="1"/>
    <row r="14122" s="1" customFormat="1"/>
    <row r="14123" s="1" customFormat="1"/>
    <row r="14124" s="1" customFormat="1"/>
    <row r="14125" s="1" customFormat="1"/>
    <row r="14126" s="1" customFormat="1"/>
    <row r="14127" s="1" customFormat="1"/>
    <row r="14128" s="1" customFormat="1"/>
    <row r="14129" s="1" customFormat="1"/>
    <row r="14130" s="1" customFormat="1"/>
    <row r="14131" s="1" customFormat="1"/>
    <row r="14132" s="1" customFormat="1"/>
    <row r="14133" s="1" customFormat="1"/>
    <row r="14134" s="1" customFormat="1"/>
    <row r="14135" s="1" customFormat="1"/>
    <row r="14136" s="1" customFormat="1"/>
    <row r="14137" s="1" customFormat="1"/>
    <row r="14138" s="1" customFormat="1"/>
    <row r="14139" s="1" customFormat="1"/>
    <row r="14140" s="1" customFormat="1"/>
    <row r="14141" s="1" customFormat="1"/>
    <row r="14142" s="1" customFormat="1"/>
    <row r="14143" s="1" customFormat="1"/>
    <row r="14144" s="1" customFormat="1"/>
    <row r="14145" s="1" customFormat="1"/>
    <row r="14146" s="1" customFormat="1"/>
    <row r="14147" s="1" customFormat="1"/>
    <row r="14148" s="1" customFormat="1"/>
    <row r="14149" s="1" customFormat="1"/>
    <row r="14150" s="1" customFormat="1"/>
    <row r="14151" s="1" customFormat="1"/>
    <row r="14152" s="1" customFormat="1"/>
    <row r="14153" s="1" customFormat="1"/>
    <row r="14154" s="1" customFormat="1"/>
    <row r="14155" s="1" customFormat="1"/>
    <row r="14156" s="1" customFormat="1"/>
    <row r="14157" s="1" customFormat="1"/>
    <row r="14158" s="1" customFormat="1"/>
    <row r="14159" s="1" customFormat="1"/>
    <row r="14160" s="1" customFormat="1"/>
    <row r="14161" s="1" customFormat="1"/>
    <row r="14162" s="1" customFormat="1"/>
    <row r="14163" s="1" customFormat="1"/>
    <row r="14164" s="1" customFormat="1"/>
    <row r="14165" s="1" customFormat="1"/>
    <row r="14166" s="1" customFormat="1"/>
    <row r="14167" s="1" customFormat="1"/>
    <row r="14168" s="1" customFormat="1"/>
    <row r="14169" s="1" customFormat="1"/>
    <row r="14170" s="1" customFormat="1"/>
    <row r="14171" s="1" customFormat="1"/>
    <row r="14172" s="1" customFormat="1"/>
    <row r="14173" s="1" customFormat="1"/>
    <row r="14174" s="1" customFormat="1"/>
    <row r="14175" s="1" customFormat="1"/>
    <row r="14176" s="1" customFormat="1"/>
    <row r="14177" s="1" customFormat="1"/>
    <row r="14178" s="1" customFormat="1"/>
    <row r="14179" s="1" customFormat="1"/>
    <row r="14180" s="1" customFormat="1"/>
    <row r="14181" s="1" customFormat="1"/>
    <row r="14182" s="1" customFormat="1"/>
    <row r="14183" s="1" customFormat="1"/>
    <row r="14184" s="1" customFormat="1"/>
    <row r="14185" s="1" customFormat="1"/>
    <row r="14186" s="1" customFormat="1"/>
    <row r="14187" s="1" customFormat="1"/>
    <row r="14188" s="1" customFormat="1"/>
    <row r="14189" s="1" customFormat="1"/>
    <row r="14190" s="1" customFormat="1"/>
    <row r="14191" s="1" customFormat="1"/>
    <row r="14192" s="1" customFormat="1"/>
    <row r="14193" s="1" customFormat="1"/>
    <row r="14194" s="1" customFormat="1"/>
    <row r="14195" s="1" customFormat="1"/>
    <row r="14196" s="1" customFormat="1"/>
    <row r="14197" s="1" customFormat="1"/>
    <row r="14198" s="1" customFormat="1"/>
    <row r="14199" s="1" customFormat="1"/>
    <row r="14200" s="1" customFormat="1"/>
    <row r="14201" s="1" customFormat="1"/>
    <row r="14202" s="1" customFormat="1"/>
    <row r="14203" s="1" customFormat="1"/>
    <row r="14204" s="1" customFormat="1"/>
    <row r="14205" s="1" customFormat="1"/>
    <row r="14206" s="1" customFormat="1"/>
    <row r="14207" s="1" customFormat="1"/>
    <row r="14208" s="1" customFormat="1"/>
    <row r="14209" s="1" customFormat="1"/>
    <row r="14210" s="1" customFormat="1"/>
    <row r="14211" s="1" customFormat="1"/>
    <row r="14212" s="1" customFormat="1"/>
    <row r="14213" s="1" customFormat="1"/>
    <row r="14214" s="1" customFormat="1"/>
    <row r="14215" s="1" customFormat="1"/>
    <row r="14216" s="1" customFormat="1"/>
    <row r="14217" s="1" customFormat="1"/>
    <row r="14218" s="1" customFormat="1"/>
    <row r="14219" s="1" customFormat="1"/>
    <row r="14220" s="1" customFormat="1"/>
    <row r="14221" s="1" customFormat="1"/>
    <row r="14222" s="1" customFormat="1"/>
    <row r="14223" s="1" customFormat="1"/>
    <row r="14224" s="1" customFormat="1"/>
    <row r="14225" s="1" customFormat="1"/>
    <row r="14226" s="1" customFormat="1"/>
    <row r="14227" s="1" customFormat="1"/>
    <row r="14228" s="1" customFormat="1"/>
    <row r="14229" s="1" customFormat="1"/>
    <row r="14230" s="1" customFormat="1"/>
    <row r="14231" s="1" customFormat="1"/>
    <row r="14232" s="1" customFormat="1"/>
    <row r="14233" s="1" customFormat="1"/>
    <row r="14234" s="1" customFormat="1"/>
    <row r="14235" s="1" customFormat="1"/>
    <row r="14236" s="1" customFormat="1"/>
    <row r="14237" s="1" customFormat="1"/>
    <row r="14238" s="1" customFormat="1"/>
    <row r="14239" s="1" customFormat="1"/>
    <row r="14240" s="1" customFormat="1"/>
    <row r="14241" s="1" customFormat="1"/>
    <row r="14242" s="1" customFormat="1"/>
    <row r="14243" s="1" customFormat="1"/>
    <row r="14244" s="1" customFormat="1"/>
    <row r="14245" s="1" customFormat="1"/>
    <row r="14246" s="1" customFormat="1"/>
    <row r="14247" s="1" customFormat="1"/>
    <row r="14248" s="1" customFormat="1"/>
    <row r="14249" s="1" customFormat="1"/>
    <row r="14250" s="1" customFormat="1"/>
    <row r="14251" s="1" customFormat="1"/>
    <row r="14252" s="1" customFormat="1"/>
    <row r="14253" s="1" customFormat="1"/>
    <row r="14254" s="1" customFormat="1"/>
    <row r="14255" s="1" customFormat="1"/>
    <row r="14256" s="1" customFormat="1"/>
    <row r="14257" s="1" customFormat="1"/>
    <row r="14258" s="1" customFormat="1"/>
    <row r="14259" s="1" customFormat="1"/>
    <row r="14260" s="1" customFormat="1"/>
    <row r="14261" s="1" customFormat="1"/>
    <row r="14262" s="1" customFormat="1"/>
    <row r="14263" s="1" customFormat="1"/>
    <row r="14264" s="1" customFormat="1"/>
    <row r="14265" s="1" customFormat="1"/>
    <row r="14266" s="1" customFormat="1"/>
    <row r="14267" s="1" customFormat="1"/>
    <row r="14268" s="1" customFormat="1"/>
    <row r="14269" s="1" customFormat="1"/>
    <row r="14270" s="1" customFormat="1"/>
    <row r="14271" s="1" customFormat="1"/>
    <row r="14272" s="1" customFormat="1"/>
    <row r="14273" s="1" customFormat="1"/>
    <row r="14274" s="1" customFormat="1"/>
    <row r="14275" s="1" customFormat="1"/>
    <row r="14276" s="1" customFormat="1"/>
    <row r="14277" s="1" customFormat="1"/>
    <row r="14278" s="1" customFormat="1"/>
    <row r="14279" s="1" customFormat="1"/>
    <row r="14280" s="1" customFormat="1"/>
    <row r="14281" s="1" customFormat="1"/>
    <row r="14282" s="1" customFormat="1"/>
    <row r="14283" s="1" customFormat="1"/>
    <row r="14284" s="1" customFormat="1"/>
    <row r="14285" s="1" customFormat="1"/>
    <row r="14286" s="1" customFormat="1"/>
    <row r="14287" s="1" customFormat="1"/>
    <row r="14288" s="1" customFormat="1"/>
    <row r="14289" s="1" customFormat="1"/>
    <row r="14290" s="1" customFormat="1"/>
    <row r="14291" s="1" customFormat="1"/>
    <row r="14292" s="1" customFormat="1"/>
    <row r="14293" s="1" customFormat="1"/>
    <row r="14294" s="1" customFormat="1"/>
    <row r="14295" s="1" customFormat="1"/>
    <row r="14296" s="1" customFormat="1"/>
    <row r="14297" s="1" customFormat="1"/>
    <row r="14298" s="1" customFormat="1"/>
    <row r="14299" s="1" customFormat="1"/>
    <row r="14300" s="1" customFormat="1"/>
    <row r="14301" s="1" customFormat="1"/>
    <row r="14302" s="1" customFormat="1"/>
    <row r="14303" s="1" customFormat="1"/>
    <row r="14304" s="1" customFormat="1"/>
    <row r="14305" s="1" customFormat="1"/>
    <row r="14306" s="1" customFormat="1"/>
    <row r="14307" s="1" customFormat="1"/>
    <row r="14308" s="1" customFormat="1"/>
    <row r="14309" s="1" customFormat="1"/>
    <row r="14310" s="1" customFormat="1"/>
    <row r="14311" s="1" customFormat="1"/>
    <row r="14312" s="1" customFormat="1"/>
    <row r="14313" s="1" customFormat="1"/>
    <row r="14314" s="1" customFormat="1"/>
    <row r="14315" s="1" customFormat="1"/>
    <row r="14316" s="1" customFormat="1"/>
    <row r="14317" s="1" customFormat="1"/>
    <row r="14318" s="1" customFormat="1"/>
    <row r="14319" s="1" customFormat="1"/>
    <row r="14320" s="1" customFormat="1"/>
    <row r="14321" s="1" customFormat="1"/>
    <row r="14322" s="1" customFormat="1"/>
    <row r="14323" s="1" customFormat="1"/>
    <row r="14324" s="1" customFormat="1"/>
    <row r="14325" s="1" customFormat="1"/>
    <row r="14326" s="1" customFormat="1"/>
    <row r="14327" s="1" customFormat="1"/>
    <row r="14328" s="1" customFormat="1"/>
    <row r="14329" s="1" customFormat="1"/>
    <row r="14330" s="1" customFormat="1"/>
    <row r="14331" s="1" customFormat="1"/>
    <row r="14332" s="1" customFormat="1"/>
    <row r="14333" s="1" customFormat="1"/>
    <row r="14334" s="1" customFormat="1"/>
    <row r="14335" s="1" customFormat="1"/>
    <row r="14336" s="1" customFormat="1"/>
    <row r="14337" s="1" customFormat="1"/>
    <row r="14338" s="1" customFormat="1"/>
    <row r="14339" s="1" customFormat="1"/>
    <row r="14340" s="1" customFormat="1"/>
    <row r="14341" s="1" customFormat="1"/>
    <row r="14342" s="1" customFormat="1"/>
    <row r="14343" s="1" customFormat="1"/>
    <row r="14344" s="1" customFormat="1"/>
    <row r="14345" s="1" customFormat="1"/>
    <row r="14346" s="1" customFormat="1"/>
    <row r="14347" s="1" customFormat="1"/>
    <row r="14348" s="1" customFormat="1"/>
    <row r="14349" s="1" customFormat="1"/>
    <row r="14350" s="1" customFormat="1"/>
    <row r="14351" s="1" customFormat="1"/>
    <row r="14352" s="1" customFormat="1"/>
    <row r="14353" s="1" customFormat="1"/>
    <row r="14354" s="1" customFormat="1"/>
    <row r="14355" s="1" customFormat="1"/>
    <row r="14356" s="1" customFormat="1"/>
    <row r="14357" s="1" customFormat="1"/>
    <row r="14358" s="1" customFormat="1"/>
    <row r="14359" s="1" customFormat="1"/>
    <row r="14360" s="1" customFormat="1"/>
    <row r="14361" s="1" customFormat="1"/>
    <row r="14362" s="1" customFormat="1"/>
    <row r="14363" s="1" customFormat="1"/>
    <row r="14364" s="1" customFormat="1"/>
    <row r="14365" s="1" customFormat="1"/>
    <row r="14366" s="1" customFormat="1"/>
    <row r="14367" s="1" customFormat="1"/>
    <row r="14368" s="1" customFormat="1"/>
    <row r="14369" s="1" customFormat="1"/>
    <row r="14370" s="1" customFormat="1"/>
    <row r="14371" s="1" customFormat="1"/>
    <row r="14372" s="1" customFormat="1"/>
    <row r="14373" s="1" customFormat="1"/>
    <row r="14374" s="1" customFormat="1"/>
    <row r="14375" s="1" customFormat="1"/>
    <row r="14376" s="1" customFormat="1"/>
    <row r="14377" s="1" customFormat="1"/>
    <row r="14378" s="1" customFormat="1"/>
    <row r="14379" s="1" customFormat="1"/>
    <row r="14380" s="1" customFormat="1"/>
    <row r="14381" s="1" customFormat="1"/>
    <row r="14382" s="1" customFormat="1"/>
    <row r="14383" s="1" customFormat="1"/>
    <row r="14384" s="1" customFormat="1"/>
    <row r="14385" s="1" customFormat="1"/>
    <row r="14386" s="1" customFormat="1"/>
    <row r="14387" s="1" customFormat="1"/>
    <row r="14388" s="1" customFormat="1"/>
    <row r="14389" s="1" customFormat="1"/>
    <row r="14390" s="1" customFormat="1"/>
    <row r="14391" s="1" customFormat="1"/>
    <row r="14392" s="1" customFormat="1"/>
    <row r="14393" s="1" customFormat="1"/>
    <row r="14394" s="1" customFormat="1"/>
    <row r="14395" s="1" customFormat="1"/>
    <row r="14396" s="1" customFormat="1"/>
    <row r="14397" s="1" customFormat="1"/>
    <row r="14398" s="1" customFormat="1"/>
    <row r="14399" s="1" customFormat="1"/>
    <row r="14400" s="1" customFormat="1"/>
    <row r="14401" s="1" customFormat="1"/>
    <row r="14402" s="1" customFormat="1"/>
    <row r="14403" s="1" customFormat="1"/>
    <row r="14404" s="1" customFormat="1"/>
    <row r="14405" s="1" customFormat="1"/>
    <row r="14406" s="1" customFormat="1"/>
    <row r="14407" s="1" customFormat="1"/>
    <row r="14408" s="1" customFormat="1"/>
    <row r="14409" s="1" customFormat="1"/>
    <row r="14410" s="1" customFormat="1"/>
    <row r="14411" s="1" customFormat="1"/>
    <row r="14412" s="1" customFormat="1"/>
    <row r="14413" s="1" customFormat="1"/>
    <row r="14414" s="1" customFormat="1"/>
    <row r="14415" s="1" customFormat="1"/>
    <row r="14416" s="1" customFormat="1"/>
    <row r="14417" s="1" customFormat="1"/>
    <row r="14418" s="1" customFormat="1"/>
    <row r="14419" s="1" customFormat="1"/>
    <row r="14420" s="1" customFormat="1"/>
    <row r="14421" s="1" customFormat="1"/>
    <row r="14422" s="1" customFormat="1"/>
    <row r="14423" s="1" customFormat="1"/>
    <row r="14424" s="1" customFormat="1"/>
    <row r="14425" s="1" customFormat="1"/>
    <row r="14426" s="1" customFormat="1"/>
    <row r="14427" s="1" customFormat="1"/>
    <row r="14428" s="1" customFormat="1"/>
    <row r="14429" s="1" customFormat="1"/>
    <row r="14430" s="1" customFormat="1"/>
    <row r="14431" s="1" customFormat="1"/>
    <row r="14432" s="1" customFormat="1"/>
    <row r="14433" s="1" customFormat="1"/>
    <row r="14434" s="1" customFormat="1"/>
    <row r="14435" s="1" customFormat="1"/>
    <row r="14436" s="1" customFormat="1"/>
    <row r="14437" s="1" customFormat="1"/>
    <row r="14438" s="1" customFormat="1"/>
    <row r="14439" s="1" customFormat="1"/>
    <row r="14440" s="1" customFormat="1"/>
    <row r="14441" s="1" customFormat="1"/>
    <row r="14442" s="1" customFormat="1"/>
    <row r="14443" s="1" customFormat="1"/>
    <row r="14444" s="1" customFormat="1"/>
    <row r="14445" s="1" customFormat="1"/>
    <row r="14446" s="1" customFormat="1"/>
    <row r="14447" s="1" customFormat="1"/>
    <row r="14448" s="1" customFormat="1"/>
    <row r="14449" s="1" customFormat="1"/>
    <row r="14450" s="1" customFormat="1"/>
    <row r="14451" s="1" customFormat="1"/>
    <row r="14452" s="1" customFormat="1"/>
    <row r="14453" s="1" customFormat="1"/>
    <row r="14454" s="1" customFormat="1"/>
    <row r="14455" s="1" customFormat="1"/>
    <row r="14456" s="1" customFormat="1"/>
    <row r="14457" s="1" customFormat="1"/>
    <row r="14458" s="1" customFormat="1"/>
    <row r="14459" s="1" customFormat="1"/>
    <row r="14460" s="1" customFormat="1"/>
    <row r="14461" s="1" customFormat="1"/>
    <row r="14462" s="1" customFormat="1"/>
    <row r="14463" s="1" customFormat="1"/>
    <row r="14464" s="1" customFormat="1"/>
    <row r="14465" s="1" customFormat="1"/>
    <row r="14466" s="1" customFormat="1"/>
    <row r="14467" s="1" customFormat="1"/>
    <row r="14468" s="1" customFormat="1"/>
    <row r="14469" s="1" customFormat="1"/>
    <row r="14470" s="1" customFormat="1"/>
    <row r="14471" s="1" customFormat="1"/>
    <row r="14472" s="1" customFormat="1"/>
    <row r="14473" s="1" customFormat="1"/>
    <row r="14474" s="1" customFormat="1"/>
    <row r="14475" s="1" customFormat="1"/>
    <row r="14476" s="1" customFormat="1"/>
    <row r="14477" s="1" customFormat="1"/>
    <row r="14478" s="1" customFormat="1"/>
    <row r="14479" s="1" customFormat="1"/>
    <row r="14480" s="1" customFormat="1"/>
    <row r="14481" s="1" customFormat="1"/>
    <row r="14482" s="1" customFormat="1"/>
    <row r="14483" s="1" customFormat="1"/>
    <row r="14484" s="1" customFormat="1"/>
    <row r="14485" s="1" customFormat="1"/>
    <row r="14486" s="1" customFormat="1"/>
    <row r="14487" s="1" customFormat="1"/>
    <row r="14488" s="1" customFormat="1"/>
    <row r="14489" s="1" customFormat="1"/>
    <row r="14490" s="1" customFormat="1"/>
    <row r="14491" s="1" customFormat="1"/>
    <row r="14492" s="1" customFormat="1"/>
    <row r="14493" s="1" customFormat="1"/>
    <row r="14494" s="1" customFormat="1"/>
    <row r="14495" s="1" customFormat="1"/>
    <row r="14496" s="1" customFormat="1"/>
    <row r="14497" s="1" customFormat="1"/>
    <row r="14498" s="1" customFormat="1"/>
    <row r="14499" s="1" customFormat="1"/>
    <row r="14500" s="1" customFormat="1"/>
    <row r="14501" s="1" customFormat="1"/>
    <row r="14502" s="1" customFormat="1"/>
    <row r="14503" s="1" customFormat="1"/>
    <row r="14504" s="1" customFormat="1"/>
    <row r="14505" s="1" customFormat="1"/>
    <row r="14506" s="1" customFormat="1"/>
    <row r="14507" s="1" customFormat="1"/>
    <row r="14508" s="1" customFormat="1"/>
    <row r="14509" s="1" customFormat="1"/>
    <row r="14510" s="1" customFormat="1"/>
    <row r="14511" s="1" customFormat="1"/>
    <row r="14512" s="1" customFormat="1"/>
    <row r="14513" s="1" customFormat="1"/>
    <row r="14514" s="1" customFormat="1"/>
    <row r="14515" s="1" customFormat="1"/>
    <row r="14516" s="1" customFormat="1"/>
    <row r="14517" s="1" customFormat="1"/>
    <row r="14518" s="1" customFormat="1"/>
    <row r="14519" s="1" customFormat="1"/>
    <row r="14520" s="1" customFormat="1"/>
    <row r="14521" s="1" customFormat="1"/>
    <row r="14522" s="1" customFormat="1"/>
    <row r="14523" s="1" customFormat="1"/>
    <row r="14524" s="1" customFormat="1"/>
    <row r="14525" s="1" customFormat="1"/>
    <row r="14526" s="1" customFormat="1"/>
    <row r="14527" s="1" customFormat="1"/>
    <row r="14528" s="1" customFormat="1"/>
    <row r="14529" s="1" customFormat="1"/>
    <row r="14530" s="1" customFormat="1"/>
    <row r="14531" s="1" customFormat="1"/>
    <row r="14532" s="1" customFormat="1"/>
    <row r="14533" s="1" customFormat="1"/>
    <row r="14534" s="1" customFormat="1"/>
    <row r="14535" s="1" customFormat="1"/>
    <row r="14536" s="1" customFormat="1"/>
    <row r="14537" s="1" customFormat="1"/>
    <row r="14538" s="1" customFormat="1"/>
    <row r="14539" s="1" customFormat="1"/>
    <row r="14540" s="1" customFormat="1"/>
    <row r="14541" s="1" customFormat="1"/>
    <row r="14542" s="1" customFormat="1"/>
    <row r="14543" s="1" customFormat="1"/>
    <row r="14544" s="1" customFormat="1"/>
    <row r="14545" s="1" customFormat="1"/>
    <row r="14546" s="1" customFormat="1"/>
    <row r="14547" s="1" customFormat="1"/>
    <row r="14548" s="1" customFormat="1"/>
    <row r="14549" s="1" customFormat="1"/>
    <row r="14550" s="1" customFormat="1"/>
    <row r="14551" s="1" customFormat="1"/>
    <row r="14552" s="1" customFormat="1"/>
    <row r="14553" s="1" customFormat="1"/>
    <row r="14554" s="1" customFormat="1"/>
    <row r="14555" s="1" customFormat="1"/>
    <row r="14556" s="1" customFormat="1"/>
    <row r="14557" s="1" customFormat="1"/>
    <row r="14558" s="1" customFormat="1"/>
    <row r="14559" s="1" customFormat="1"/>
    <row r="14560" s="1" customFormat="1"/>
    <row r="14561" s="1" customFormat="1"/>
    <row r="14562" s="1" customFormat="1"/>
    <row r="14563" s="1" customFormat="1"/>
    <row r="14564" s="1" customFormat="1"/>
    <row r="14565" s="1" customFormat="1"/>
    <row r="14566" s="1" customFormat="1"/>
    <row r="14567" s="1" customFormat="1"/>
    <row r="14568" s="1" customFormat="1"/>
    <row r="14569" s="1" customFormat="1"/>
    <row r="14570" s="1" customFormat="1"/>
    <row r="14571" s="1" customFormat="1"/>
    <row r="14572" s="1" customFormat="1"/>
    <row r="14573" s="1" customFormat="1"/>
    <row r="14574" s="1" customFormat="1"/>
    <row r="14575" s="1" customFormat="1"/>
    <row r="14576" s="1" customFormat="1"/>
    <row r="14577" s="1" customFormat="1"/>
    <row r="14578" s="1" customFormat="1"/>
    <row r="14579" s="1" customFormat="1"/>
    <row r="14580" s="1" customFormat="1"/>
    <row r="14581" s="1" customFormat="1"/>
    <row r="14582" s="1" customFormat="1"/>
    <row r="14583" s="1" customFormat="1"/>
    <row r="14584" s="1" customFormat="1"/>
    <row r="14585" s="1" customFormat="1"/>
    <row r="14586" s="1" customFormat="1"/>
    <row r="14587" s="1" customFormat="1"/>
    <row r="14588" s="1" customFormat="1"/>
    <row r="14589" s="1" customFormat="1"/>
    <row r="14590" s="1" customFormat="1"/>
    <row r="14591" s="1" customFormat="1"/>
    <row r="14592" s="1" customFormat="1"/>
    <row r="14593" s="1" customFormat="1"/>
    <row r="14594" s="1" customFormat="1"/>
    <row r="14595" s="1" customFormat="1"/>
    <row r="14596" s="1" customFormat="1"/>
    <row r="14597" s="1" customFormat="1"/>
    <row r="14598" s="1" customFormat="1"/>
    <row r="14599" s="1" customFormat="1"/>
    <row r="14600" s="1" customFormat="1"/>
    <row r="14601" s="1" customFormat="1"/>
    <row r="14602" s="1" customFormat="1"/>
    <row r="14603" s="1" customFormat="1"/>
    <row r="14604" s="1" customFormat="1"/>
    <row r="14605" s="1" customFormat="1"/>
    <row r="14606" s="1" customFormat="1"/>
    <row r="14607" s="1" customFormat="1"/>
    <row r="14608" s="1" customFormat="1"/>
    <row r="14609" s="1" customFormat="1"/>
    <row r="14610" s="1" customFormat="1"/>
    <row r="14611" s="1" customFormat="1"/>
    <row r="14612" s="1" customFormat="1"/>
    <row r="14613" s="1" customFormat="1"/>
    <row r="14614" s="1" customFormat="1"/>
    <row r="14615" s="1" customFormat="1"/>
    <row r="14616" s="1" customFormat="1"/>
    <row r="14617" s="1" customFormat="1"/>
    <row r="14618" s="1" customFormat="1"/>
    <row r="14619" s="1" customFormat="1"/>
    <row r="14620" s="1" customFormat="1"/>
    <row r="14621" s="1" customFormat="1"/>
    <row r="14622" s="1" customFormat="1"/>
    <row r="14623" s="1" customFormat="1"/>
    <row r="14624" s="1" customFormat="1"/>
    <row r="14625" s="1" customFormat="1"/>
    <row r="14626" s="1" customFormat="1"/>
    <row r="14627" s="1" customFormat="1"/>
    <row r="14628" s="1" customFormat="1"/>
    <row r="14629" s="1" customFormat="1"/>
    <row r="14630" s="1" customFormat="1"/>
    <row r="14631" s="1" customFormat="1"/>
    <row r="14632" s="1" customFormat="1"/>
    <row r="14633" s="1" customFormat="1"/>
    <row r="14634" s="1" customFormat="1"/>
    <row r="14635" s="1" customFormat="1"/>
    <row r="14636" s="1" customFormat="1"/>
    <row r="14637" s="1" customFormat="1"/>
    <row r="14638" s="1" customFormat="1"/>
    <row r="14639" s="1" customFormat="1"/>
    <row r="14640" s="1" customFormat="1"/>
    <row r="14641" s="1" customFormat="1"/>
    <row r="14642" s="1" customFormat="1"/>
    <row r="14643" s="1" customFormat="1"/>
    <row r="14644" s="1" customFormat="1"/>
    <row r="14645" s="1" customFormat="1"/>
    <row r="14646" s="1" customFormat="1"/>
    <row r="14647" s="1" customFormat="1"/>
    <row r="14648" s="1" customFormat="1"/>
    <row r="14649" s="1" customFormat="1"/>
    <row r="14650" s="1" customFormat="1"/>
    <row r="14651" s="1" customFormat="1"/>
    <row r="14652" s="1" customFormat="1"/>
    <row r="14653" s="1" customFormat="1"/>
    <row r="14654" s="1" customFormat="1"/>
    <row r="14655" s="1" customFormat="1"/>
    <row r="14656" s="1" customFormat="1"/>
    <row r="14657" s="1" customFormat="1"/>
    <row r="14658" s="1" customFormat="1"/>
    <row r="14659" s="1" customFormat="1"/>
    <row r="14660" s="1" customFormat="1"/>
    <row r="14661" s="1" customFormat="1"/>
    <row r="14662" s="1" customFormat="1"/>
    <row r="14663" s="1" customFormat="1"/>
    <row r="14664" s="1" customFormat="1"/>
    <row r="14665" s="1" customFormat="1"/>
    <row r="14666" s="1" customFormat="1"/>
    <row r="14667" s="1" customFormat="1"/>
    <row r="14668" s="1" customFormat="1"/>
    <row r="14669" s="1" customFormat="1"/>
    <row r="14670" s="1" customFormat="1"/>
    <row r="14671" s="1" customFormat="1"/>
    <row r="14672" s="1" customFormat="1"/>
    <row r="14673" s="1" customFormat="1"/>
    <row r="14674" s="1" customFormat="1"/>
    <row r="14675" s="1" customFormat="1"/>
    <row r="14676" s="1" customFormat="1"/>
    <row r="14677" s="1" customFormat="1"/>
    <row r="14678" s="1" customFormat="1"/>
    <row r="14679" s="1" customFormat="1"/>
    <row r="14680" s="1" customFormat="1"/>
    <row r="14681" s="1" customFormat="1"/>
    <row r="14682" s="1" customFormat="1"/>
    <row r="14683" s="1" customFormat="1"/>
    <row r="14684" s="1" customFormat="1"/>
    <row r="14685" s="1" customFormat="1"/>
    <row r="14686" s="1" customFormat="1"/>
    <row r="14687" s="1" customFormat="1"/>
    <row r="14688" s="1" customFormat="1"/>
    <row r="14689" s="1" customFormat="1"/>
    <row r="14690" s="1" customFormat="1"/>
    <row r="14691" s="1" customFormat="1"/>
    <row r="14692" s="1" customFormat="1"/>
    <row r="14693" s="1" customFormat="1"/>
    <row r="14694" s="1" customFormat="1"/>
    <row r="14695" s="1" customFormat="1"/>
    <row r="14696" s="1" customFormat="1"/>
    <row r="14697" s="1" customFormat="1"/>
    <row r="14698" s="1" customFormat="1"/>
    <row r="14699" s="1" customFormat="1"/>
    <row r="14700" s="1" customFormat="1"/>
    <row r="14701" s="1" customFormat="1"/>
    <row r="14702" s="1" customFormat="1"/>
    <row r="14703" s="1" customFormat="1"/>
    <row r="14704" s="1" customFormat="1"/>
    <row r="14705" s="1" customFormat="1"/>
    <row r="14706" s="1" customFormat="1"/>
    <row r="14707" s="1" customFormat="1"/>
    <row r="14708" s="1" customFormat="1"/>
    <row r="14709" s="1" customFormat="1"/>
    <row r="14710" s="1" customFormat="1"/>
    <row r="14711" s="1" customFormat="1"/>
    <row r="14712" s="1" customFormat="1"/>
    <row r="14713" s="1" customFormat="1"/>
    <row r="14714" s="1" customFormat="1"/>
    <row r="14715" s="1" customFormat="1"/>
    <row r="14716" s="1" customFormat="1"/>
    <row r="14717" s="1" customFormat="1"/>
    <row r="14718" s="1" customFormat="1"/>
    <row r="14719" s="1" customFormat="1"/>
    <row r="14720" s="1" customFormat="1"/>
    <row r="14721" s="1" customFormat="1"/>
    <row r="14722" s="1" customFormat="1"/>
    <row r="14723" s="1" customFormat="1"/>
    <row r="14724" s="1" customFormat="1"/>
    <row r="14725" s="1" customFormat="1"/>
    <row r="14726" s="1" customFormat="1"/>
    <row r="14727" s="1" customFormat="1"/>
    <row r="14728" s="1" customFormat="1"/>
    <row r="14729" s="1" customFormat="1"/>
    <row r="14730" s="1" customFormat="1"/>
    <row r="14731" s="1" customFormat="1"/>
    <row r="14732" s="1" customFormat="1"/>
    <row r="14733" s="1" customFormat="1"/>
    <row r="14734" s="1" customFormat="1"/>
    <row r="14735" s="1" customFormat="1"/>
    <row r="14736" s="1" customFormat="1"/>
    <row r="14737" s="1" customFormat="1"/>
    <row r="14738" s="1" customFormat="1"/>
    <row r="14739" s="1" customFormat="1"/>
    <row r="14740" s="1" customFormat="1"/>
    <row r="14741" s="1" customFormat="1"/>
    <row r="14742" s="1" customFormat="1"/>
    <row r="14743" s="1" customFormat="1"/>
    <row r="14744" s="1" customFormat="1"/>
    <row r="14745" s="1" customFormat="1"/>
    <row r="14746" s="1" customFormat="1"/>
    <row r="14747" s="1" customFormat="1"/>
    <row r="14748" s="1" customFormat="1"/>
    <row r="14749" s="1" customFormat="1"/>
    <row r="14750" s="1" customFormat="1"/>
    <row r="14751" s="1" customFormat="1"/>
    <row r="14752" s="1" customFormat="1"/>
    <row r="14753" s="1" customFormat="1"/>
    <row r="14754" s="1" customFormat="1"/>
    <row r="14755" s="1" customFormat="1"/>
    <row r="14756" s="1" customFormat="1"/>
    <row r="14757" s="1" customFormat="1"/>
    <row r="14758" s="1" customFormat="1"/>
    <row r="14759" s="1" customFormat="1"/>
    <row r="14760" s="1" customFormat="1"/>
    <row r="14761" s="1" customFormat="1"/>
    <row r="14762" s="1" customFormat="1"/>
    <row r="14763" s="1" customFormat="1"/>
    <row r="14764" s="1" customFormat="1"/>
    <row r="14765" s="1" customFormat="1"/>
    <row r="14766" s="1" customFormat="1"/>
    <row r="14767" s="1" customFormat="1"/>
    <row r="14768" s="1" customFormat="1"/>
    <row r="14769" s="1" customFormat="1"/>
    <row r="14770" s="1" customFormat="1"/>
    <row r="14771" s="1" customFormat="1"/>
    <row r="14772" s="1" customFormat="1"/>
    <row r="14773" s="1" customFormat="1"/>
    <row r="14774" s="1" customFormat="1"/>
    <row r="14775" s="1" customFormat="1"/>
    <row r="14776" s="1" customFormat="1"/>
    <row r="14777" s="1" customFormat="1"/>
    <row r="14778" s="1" customFormat="1"/>
    <row r="14779" s="1" customFormat="1"/>
    <row r="14780" s="1" customFormat="1"/>
    <row r="14781" s="1" customFormat="1"/>
    <row r="14782" s="1" customFormat="1"/>
    <row r="14783" s="1" customFormat="1"/>
    <row r="14784" s="1" customFormat="1"/>
    <row r="14785" s="1" customFormat="1"/>
    <row r="14786" s="1" customFormat="1"/>
    <row r="14787" s="1" customFormat="1"/>
    <row r="14788" s="1" customFormat="1"/>
    <row r="14789" s="1" customFormat="1"/>
    <row r="14790" s="1" customFormat="1"/>
    <row r="14791" s="1" customFormat="1"/>
    <row r="14792" s="1" customFormat="1"/>
    <row r="14793" s="1" customFormat="1"/>
    <row r="14794" s="1" customFormat="1"/>
    <row r="14795" s="1" customFormat="1"/>
    <row r="14796" s="1" customFormat="1"/>
    <row r="14797" s="1" customFormat="1"/>
    <row r="14798" s="1" customFormat="1"/>
    <row r="14799" s="1" customFormat="1"/>
    <row r="14800" s="1" customFormat="1"/>
    <row r="14801" s="1" customFormat="1"/>
    <row r="14802" s="1" customFormat="1"/>
    <row r="14803" s="1" customFormat="1"/>
    <row r="14804" s="1" customFormat="1"/>
    <row r="14805" s="1" customFormat="1"/>
    <row r="14806" s="1" customFormat="1"/>
    <row r="14807" s="1" customFormat="1"/>
    <row r="14808" s="1" customFormat="1"/>
    <row r="14809" s="1" customFormat="1"/>
    <row r="14810" s="1" customFormat="1"/>
    <row r="14811" s="1" customFormat="1"/>
    <row r="14812" s="1" customFormat="1"/>
    <row r="14813" s="1" customFormat="1"/>
    <row r="14814" s="1" customFormat="1"/>
    <row r="14815" s="1" customFormat="1"/>
    <row r="14816" s="1" customFormat="1"/>
    <row r="14817" s="1" customFormat="1"/>
    <row r="14818" s="1" customFormat="1"/>
    <row r="14819" s="1" customFormat="1"/>
    <row r="14820" s="1" customFormat="1"/>
    <row r="14821" s="1" customFormat="1"/>
    <row r="14822" s="1" customFormat="1"/>
    <row r="14823" s="1" customFormat="1"/>
    <row r="14824" s="1" customFormat="1"/>
    <row r="14825" s="1" customFormat="1"/>
    <row r="14826" s="1" customFormat="1"/>
    <row r="14827" s="1" customFormat="1"/>
    <row r="14828" s="1" customFormat="1"/>
    <row r="14829" s="1" customFormat="1"/>
    <row r="14830" s="1" customFormat="1"/>
    <row r="14831" s="1" customFormat="1"/>
    <row r="14832" s="1" customFormat="1"/>
    <row r="14833" s="1" customFormat="1"/>
    <row r="14834" s="1" customFormat="1"/>
    <row r="14835" s="1" customFormat="1"/>
    <row r="14836" s="1" customFormat="1"/>
    <row r="14837" s="1" customFormat="1"/>
    <row r="14838" s="1" customFormat="1"/>
    <row r="14839" s="1" customFormat="1"/>
    <row r="14840" s="1" customFormat="1"/>
    <row r="14841" s="1" customFormat="1"/>
    <row r="14842" s="1" customFormat="1"/>
    <row r="14843" s="1" customFormat="1"/>
    <row r="14844" s="1" customFormat="1"/>
    <row r="14845" s="1" customFormat="1"/>
    <row r="14846" s="1" customFormat="1"/>
    <row r="14847" s="1" customFormat="1"/>
    <row r="14848" s="1" customFormat="1"/>
    <row r="14849" s="1" customFormat="1"/>
    <row r="14850" s="1" customFormat="1"/>
    <row r="14851" s="1" customFormat="1"/>
    <row r="14852" s="1" customFormat="1"/>
    <row r="14853" s="1" customFormat="1"/>
    <row r="14854" s="1" customFormat="1"/>
    <row r="14855" s="1" customFormat="1"/>
    <row r="14856" s="1" customFormat="1"/>
    <row r="14857" s="1" customFormat="1"/>
    <row r="14858" s="1" customFormat="1"/>
    <row r="14859" s="1" customFormat="1"/>
    <row r="14860" s="1" customFormat="1"/>
    <row r="14861" s="1" customFormat="1"/>
    <row r="14862" s="1" customFormat="1"/>
    <row r="14863" s="1" customFormat="1"/>
    <row r="14864" s="1" customFormat="1"/>
    <row r="14865" s="1" customFormat="1"/>
    <row r="14866" s="1" customFormat="1"/>
    <row r="14867" s="1" customFormat="1"/>
    <row r="14868" s="1" customFormat="1"/>
    <row r="14869" s="1" customFormat="1"/>
    <row r="14870" s="1" customFormat="1"/>
    <row r="14871" s="1" customFormat="1"/>
    <row r="14872" s="1" customFormat="1"/>
    <row r="14873" s="1" customFormat="1"/>
    <row r="14874" s="1" customFormat="1"/>
    <row r="14875" s="1" customFormat="1"/>
    <row r="14876" s="1" customFormat="1"/>
    <row r="14877" s="1" customFormat="1"/>
    <row r="14878" s="1" customFormat="1"/>
    <row r="14879" s="1" customFormat="1"/>
    <row r="14880" s="1" customFormat="1"/>
    <row r="14881" s="1" customFormat="1"/>
    <row r="14882" s="1" customFormat="1"/>
    <row r="14883" s="1" customFormat="1"/>
    <row r="14884" s="1" customFormat="1"/>
    <row r="14885" s="1" customFormat="1"/>
    <row r="14886" s="1" customFormat="1"/>
    <row r="14887" s="1" customFormat="1"/>
    <row r="14888" s="1" customFormat="1"/>
    <row r="14889" s="1" customFormat="1"/>
    <row r="14890" s="1" customFormat="1"/>
    <row r="14891" s="1" customFormat="1"/>
    <row r="14892" s="1" customFormat="1"/>
    <row r="14893" s="1" customFormat="1"/>
    <row r="14894" s="1" customFormat="1"/>
    <row r="14895" s="1" customFormat="1"/>
    <row r="14896" s="1" customFormat="1"/>
    <row r="14897" s="1" customFormat="1"/>
    <row r="14898" s="1" customFormat="1"/>
    <row r="14899" s="1" customFormat="1"/>
    <row r="14900" s="1" customFormat="1"/>
    <row r="14901" s="1" customFormat="1"/>
    <row r="14902" s="1" customFormat="1"/>
    <row r="14903" s="1" customFormat="1"/>
    <row r="14904" s="1" customFormat="1"/>
    <row r="14905" s="1" customFormat="1"/>
    <row r="14906" s="1" customFormat="1"/>
    <row r="14907" s="1" customFormat="1"/>
    <row r="14908" s="1" customFormat="1"/>
    <row r="14909" s="1" customFormat="1"/>
    <row r="14910" s="1" customFormat="1"/>
    <row r="14911" s="1" customFormat="1"/>
    <row r="14912" s="1" customFormat="1"/>
    <row r="14913" s="1" customFormat="1"/>
    <row r="14914" s="1" customFormat="1"/>
    <row r="14915" s="1" customFormat="1"/>
    <row r="14916" s="1" customFormat="1"/>
    <row r="14917" s="1" customFormat="1"/>
    <row r="14918" s="1" customFormat="1"/>
    <row r="14919" s="1" customFormat="1"/>
    <row r="14920" s="1" customFormat="1"/>
    <row r="14921" s="1" customFormat="1"/>
    <row r="14922" s="1" customFormat="1"/>
    <row r="14923" s="1" customFormat="1"/>
    <row r="14924" s="1" customFormat="1"/>
    <row r="14925" s="1" customFormat="1"/>
    <row r="14926" s="1" customFormat="1"/>
    <row r="14927" s="1" customFormat="1"/>
    <row r="14928" s="1" customFormat="1"/>
    <row r="14929" s="1" customFormat="1"/>
    <row r="14930" s="1" customFormat="1"/>
    <row r="14931" s="1" customFormat="1"/>
    <row r="14932" s="1" customFormat="1"/>
    <row r="14933" s="1" customFormat="1"/>
    <row r="14934" s="1" customFormat="1"/>
    <row r="14935" s="1" customFormat="1"/>
    <row r="14936" s="1" customFormat="1"/>
    <row r="14937" s="1" customFormat="1"/>
    <row r="14938" s="1" customFormat="1"/>
    <row r="14939" s="1" customFormat="1"/>
    <row r="14940" s="1" customFormat="1"/>
    <row r="14941" s="1" customFormat="1"/>
    <row r="14942" s="1" customFormat="1"/>
    <row r="14943" s="1" customFormat="1"/>
    <row r="14944" s="1" customFormat="1"/>
    <row r="14945" s="1" customFormat="1"/>
    <row r="14946" s="1" customFormat="1"/>
    <row r="14947" s="1" customFormat="1"/>
    <row r="14948" s="1" customFormat="1"/>
    <row r="14949" s="1" customFormat="1"/>
    <row r="14950" s="1" customFormat="1"/>
    <row r="14951" s="1" customFormat="1"/>
    <row r="14952" s="1" customFormat="1"/>
    <row r="14953" s="1" customFormat="1"/>
    <row r="14954" s="1" customFormat="1"/>
    <row r="14955" s="1" customFormat="1"/>
    <row r="14956" s="1" customFormat="1"/>
    <row r="14957" s="1" customFormat="1"/>
    <row r="14958" s="1" customFormat="1"/>
    <row r="14959" s="1" customFormat="1"/>
    <row r="14960" s="1" customFormat="1"/>
    <row r="14961" s="1" customFormat="1"/>
    <row r="14962" s="1" customFormat="1"/>
    <row r="14963" s="1" customFormat="1"/>
    <row r="14964" s="1" customFormat="1"/>
    <row r="14965" s="1" customFormat="1"/>
    <row r="14966" s="1" customFormat="1"/>
    <row r="14967" s="1" customFormat="1"/>
    <row r="14968" s="1" customFormat="1"/>
    <row r="14969" s="1" customFormat="1"/>
    <row r="14970" s="1" customFormat="1"/>
    <row r="14971" s="1" customFormat="1"/>
    <row r="14972" s="1" customFormat="1"/>
    <row r="14973" s="1" customFormat="1"/>
    <row r="14974" s="1" customFormat="1"/>
    <row r="14975" s="1" customFormat="1"/>
    <row r="14976" s="1" customFormat="1"/>
    <row r="14977" s="1" customFormat="1"/>
    <row r="14978" s="1" customFormat="1"/>
    <row r="14979" s="1" customFormat="1"/>
    <row r="14980" s="1" customFormat="1"/>
    <row r="14981" s="1" customFormat="1"/>
    <row r="14982" s="1" customFormat="1"/>
    <row r="14983" s="1" customFormat="1"/>
    <row r="14984" s="1" customFormat="1"/>
    <row r="14985" s="1" customFormat="1"/>
    <row r="14986" s="1" customFormat="1"/>
    <row r="14987" s="1" customFormat="1"/>
    <row r="14988" s="1" customFormat="1"/>
    <row r="14989" s="1" customFormat="1"/>
    <row r="14990" s="1" customFormat="1"/>
    <row r="14991" s="1" customFormat="1"/>
    <row r="14992" s="1" customFormat="1"/>
    <row r="14993" s="1" customFormat="1"/>
    <row r="14994" s="1" customFormat="1"/>
    <row r="14995" s="1" customFormat="1"/>
    <row r="14996" s="1" customFormat="1"/>
    <row r="14997" s="1" customFormat="1"/>
    <row r="14998" s="1" customFormat="1"/>
    <row r="14999" s="1" customFormat="1"/>
    <row r="15000" s="1" customFormat="1"/>
    <row r="15001" s="1" customFormat="1"/>
    <row r="15002" s="1" customFormat="1"/>
    <row r="15003" s="1" customFormat="1"/>
    <row r="15004" s="1" customFormat="1"/>
    <row r="15005" s="1" customFormat="1"/>
    <row r="15006" s="1" customFormat="1"/>
    <row r="15007" s="1" customFormat="1"/>
    <row r="15008" s="1" customFormat="1"/>
    <row r="15009" s="1" customFormat="1"/>
    <row r="15010" s="1" customFormat="1"/>
    <row r="15011" s="1" customFormat="1"/>
    <row r="15012" s="1" customFormat="1"/>
    <row r="15013" s="1" customFormat="1"/>
    <row r="15014" s="1" customFormat="1"/>
    <row r="15015" s="1" customFormat="1"/>
    <row r="15016" s="1" customFormat="1"/>
    <row r="15017" s="1" customFormat="1"/>
    <row r="15018" s="1" customFormat="1"/>
    <row r="15019" s="1" customFormat="1"/>
    <row r="15020" s="1" customFormat="1"/>
    <row r="15021" s="1" customFormat="1"/>
    <row r="15022" s="1" customFormat="1"/>
    <row r="15023" s="1" customFormat="1"/>
    <row r="15024" s="1" customFormat="1"/>
    <row r="15025" s="1" customFormat="1"/>
    <row r="15026" s="1" customFormat="1"/>
    <row r="15027" s="1" customFormat="1"/>
    <row r="15028" s="1" customFormat="1"/>
    <row r="15029" s="1" customFormat="1"/>
    <row r="15030" s="1" customFormat="1"/>
    <row r="15031" s="1" customFormat="1"/>
    <row r="15032" s="1" customFormat="1"/>
    <row r="15033" s="1" customFormat="1"/>
    <row r="15034" s="1" customFormat="1"/>
    <row r="15035" s="1" customFormat="1"/>
    <row r="15036" s="1" customFormat="1"/>
    <row r="15037" s="1" customFormat="1"/>
    <row r="15038" s="1" customFormat="1"/>
    <row r="15039" s="1" customFormat="1"/>
    <row r="15040" s="1" customFormat="1"/>
    <row r="15041" s="1" customFormat="1"/>
    <row r="15042" s="1" customFormat="1"/>
    <row r="15043" s="1" customFormat="1"/>
    <row r="15044" s="1" customFormat="1"/>
    <row r="15045" s="1" customFormat="1"/>
    <row r="15046" s="1" customFormat="1"/>
    <row r="15047" s="1" customFormat="1"/>
    <row r="15048" s="1" customFormat="1"/>
    <row r="15049" s="1" customFormat="1"/>
    <row r="15050" s="1" customFormat="1"/>
    <row r="15051" s="1" customFormat="1"/>
    <row r="15052" s="1" customFormat="1"/>
    <row r="15053" s="1" customFormat="1"/>
    <row r="15054" s="1" customFormat="1"/>
    <row r="15055" s="1" customFormat="1"/>
    <row r="15056" s="1" customFormat="1"/>
    <row r="15057" s="1" customFormat="1"/>
    <row r="15058" s="1" customFormat="1"/>
    <row r="15059" s="1" customFormat="1"/>
    <row r="15060" s="1" customFormat="1"/>
    <row r="15061" s="1" customFormat="1"/>
    <row r="15062" s="1" customFormat="1"/>
    <row r="15063" s="1" customFormat="1"/>
    <row r="15064" s="1" customFormat="1"/>
    <row r="15065" s="1" customFormat="1"/>
    <row r="15066" s="1" customFormat="1"/>
    <row r="15067" s="1" customFormat="1"/>
    <row r="15068" s="1" customFormat="1"/>
    <row r="15069" s="1" customFormat="1"/>
    <row r="15070" s="1" customFormat="1"/>
    <row r="15071" s="1" customFormat="1"/>
    <row r="15072" s="1" customFormat="1"/>
    <row r="15073" s="1" customFormat="1"/>
    <row r="15074" s="1" customFormat="1"/>
    <row r="15075" s="1" customFormat="1"/>
    <row r="15076" s="1" customFormat="1"/>
    <row r="15077" s="1" customFormat="1"/>
    <row r="15078" s="1" customFormat="1"/>
    <row r="15079" s="1" customFormat="1"/>
    <row r="15080" s="1" customFormat="1"/>
    <row r="15081" s="1" customFormat="1"/>
    <row r="15082" s="1" customFormat="1"/>
    <row r="15083" s="1" customFormat="1"/>
    <row r="15084" s="1" customFormat="1"/>
    <row r="15085" s="1" customFormat="1"/>
    <row r="15086" s="1" customFormat="1"/>
    <row r="15087" s="1" customFormat="1"/>
    <row r="15088" s="1" customFormat="1"/>
    <row r="15089" s="1" customFormat="1"/>
    <row r="15090" s="1" customFormat="1"/>
    <row r="15091" s="1" customFormat="1"/>
    <row r="15092" s="1" customFormat="1"/>
    <row r="15093" s="1" customFormat="1"/>
    <row r="15094" s="1" customFormat="1"/>
    <row r="15095" s="1" customFormat="1"/>
    <row r="15096" s="1" customFormat="1"/>
    <row r="15097" s="1" customFormat="1"/>
    <row r="15098" s="1" customFormat="1"/>
    <row r="15099" s="1" customFormat="1"/>
    <row r="15100" s="1" customFormat="1"/>
    <row r="15101" s="1" customFormat="1"/>
    <row r="15102" s="1" customFormat="1"/>
    <row r="15103" s="1" customFormat="1"/>
    <row r="15104" s="1" customFormat="1"/>
    <row r="15105" s="1" customFormat="1"/>
    <row r="15106" s="1" customFormat="1"/>
    <row r="15107" s="1" customFormat="1"/>
    <row r="15108" s="1" customFormat="1"/>
    <row r="15109" s="1" customFormat="1"/>
    <row r="15110" s="1" customFormat="1"/>
    <row r="15111" s="1" customFormat="1"/>
    <row r="15112" s="1" customFormat="1"/>
    <row r="15113" s="1" customFormat="1"/>
    <row r="15114" s="1" customFormat="1"/>
    <row r="15115" s="1" customFormat="1"/>
    <row r="15116" s="1" customFormat="1"/>
    <row r="15117" s="1" customFormat="1"/>
    <row r="15118" s="1" customFormat="1"/>
    <row r="15119" s="1" customFormat="1"/>
    <row r="15120" s="1" customFormat="1"/>
    <row r="15121" s="1" customFormat="1"/>
    <row r="15122" s="1" customFormat="1"/>
    <row r="15123" s="1" customFormat="1"/>
    <row r="15124" s="1" customFormat="1"/>
    <row r="15125" s="1" customFormat="1"/>
    <row r="15126" s="1" customFormat="1"/>
    <row r="15127" s="1" customFormat="1"/>
    <row r="15128" s="1" customFormat="1"/>
    <row r="15129" s="1" customFormat="1"/>
    <row r="15130" s="1" customFormat="1"/>
    <row r="15131" s="1" customFormat="1"/>
    <row r="15132" s="1" customFormat="1"/>
    <row r="15133" s="1" customFormat="1"/>
    <row r="15134" s="1" customFormat="1"/>
    <row r="15135" s="1" customFormat="1"/>
    <row r="15136" s="1" customFormat="1"/>
    <row r="15137" s="1" customFormat="1"/>
    <row r="15138" s="1" customFormat="1"/>
    <row r="15139" s="1" customFormat="1"/>
    <row r="15140" s="1" customFormat="1"/>
    <row r="15141" s="1" customFormat="1"/>
    <row r="15142" s="1" customFormat="1"/>
    <row r="15143" s="1" customFormat="1"/>
    <row r="15144" s="1" customFormat="1"/>
    <row r="15145" s="1" customFormat="1"/>
    <row r="15146" s="1" customFormat="1"/>
    <row r="15147" s="1" customFormat="1"/>
    <row r="15148" s="1" customFormat="1"/>
    <row r="15149" s="1" customFormat="1"/>
    <row r="15150" s="1" customFormat="1"/>
    <row r="15151" s="1" customFormat="1"/>
    <row r="15152" s="1" customFormat="1"/>
    <row r="15153" s="1" customFormat="1"/>
    <row r="15154" s="1" customFormat="1"/>
    <row r="15155" s="1" customFormat="1"/>
    <row r="15156" s="1" customFormat="1"/>
    <row r="15157" s="1" customFormat="1"/>
    <row r="15158" s="1" customFormat="1"/>
    <row r="15159" s="1" customFormat="1"/>
    <row r="15160" s="1" customFormat="1"/>
    <row r="15161" s="1" customFormat="1"/>
    <row r="15162" s="1" customFormat="1"/>
    <row r="15163" s="1" customFormat="1"/>
    <row r="15164" s="1" customFormat="1"/>
    <row r="15165" s="1" customFormat="1"/>
    <row r="15166" s="1" customFormat="1"/>
    <row r="15167" s="1" customFormat="1"/>
    <row r="15168" s="1" customFormat="1"/>
    <row r="15169" s="1" customFormat="1"/>
    <row r="15170" s="1" customFormat="1"/>
    <row r="15171" s="1" customFormat="1"/>
    <row r="15172" s="1" customFormat="1"/>
    <row r="15173" s="1" customFormat="1"/>
    <row r="15174" s="1" customFormat="1"/>
    <row r="15175" s="1" customFormat="1"/>
    <row r="15176" s="1" customFormat="1"/>
    <row r="15177" s="1" customFormat="1"/>
    <row r="15178" s="1" customFormat="1"/>
    <row r="15179" s="1" customFormat="1"/>
    <row r="15180" s="1" customFormat="1"/>
    <row r="15181" s="1" customFormat="1"/>
    <row r="15182" s="1" customFormat="1"/>
    <row r="15183" s="1" customFormat="1"/>
    <row r="15184" s="1" customFormat="1"/>
    <row r="15185" s="1" customFormat="1"/>
    <row r="15186" s="1" customFormat="1"/>
    <row r="15187" s="1" customFormat="1"/>
    <row r="15188" s="1" customFormat="1"/>
    <row r="15189" s="1" customFormat="1"/>
    <row r="15190" s="1" customFormat="1"/>
    <row r="15191" s="1" customFormat="1"/>
    <row r="15192" s="1" customFormat="1"/>
    <row r="15193" s="1" customFormat="1"/>
    <row r="15194" s="1" customFormat="1"/>
    <row r="15195" s="1" customFormat="1"/>
    <row r="15196" s="1" customFormat="1"/>
    <row r="15197" s="1" customFormat="1"/>
    <row r="15198" s="1" customFormat="1"/>
    <row r="15199" s="1" customFormat="1"/>
    <row r="15200" s="1" customFormat="1"/>
    <row r="15201" s="1" customFormat="1"/>
    <row r="15202" s="1" customFormat="1"/>
    <row r="15203" s="1" customFormat="1"/>
    <row r="15204" s="1" customFormat="1"/>
    <row r="15205" s="1" customFormat="1"/>
    <row r="15206" s="1" customFormat="1"/>
    <row r="15207" s="1" customFormat="1"/>
    <row r="15208" s="1" customFormat="1"/>
    <row r="15209" s="1" customFormat="1"/>
    <row r="15210" s="1" customFormat="1"/>
    <row r="15211" s="1" customFormat="1"/>
    <row r="15212" s="1" customFormat="1"/>
    <row r="15213" s="1" customFormat="1"/>
    <row r="15214" s="1" customFormat="1"/>
    <row r="15215" s="1" customFormat="1"/>
    <row r="15216" s="1" customFormat="1"/>
    <row r="15217" s="1" customFormat="1"/>
    <row r="15218" s="1" customFormat="1"/>
    <row r="15219" s="1" customFormat="1"/>
    <row r="15220" s="1" customFormat="1"/>
    <row r="15221" s="1" customFormat="1"/>
    <row r="15222" s="1" customFormat="1"/>
    <row r="15223" s="1" customFormat="1"/>
    <row r="15224" s="1" customFormat="1"/>
    <row r="15225" s="1" customFormat="1"/>
    <row r="15226" s="1" customFormat="1"/>
    <row r="15227" s="1" customFormat="1"/>
    <row r="15228" s="1" customFormat="1"/>
    <row r="15229" s="1" customFormat="1"/>
    <row r="15230" s="1" customFormat="1"/>
    <row r="15231" s="1" customFormat="1"/>
    <row r="15232" s="1" customFormat="1"/>
    <row r="15233" s="1" customFormat="1"/>
    <row r="15234" s="1" customFormat="1"/>
    <row r="15235" s="1" customFormat="1"/>
    <row r="15236" s="1" customFormat="1"/>
    <row r="15237" s="1" customFormat="1"/>
    <row r="15238" s="1" customFormat="1"/>
    <row r="15239" s="1" customFormat="1"/>
    <row r="15240" s="1" customFormat="1"/>
    <row r="15241" s="1" customFormat="1"/>
    <row r="15242" s="1" customFormat="1"/>
    <row r="15243" s="1" customFormat="1"/>
    <row r="15244" s="1" customFormat="1"/>
    <row r="15245" s="1" customFormat="1"/>
    <row r="15246" s="1" customFormat="1"/>
    <row r="15247" s="1" customFormat="1"/>
    <row r="15248" s="1" customFormat="1"/>
    <row r="15249" s="1" customFormat="1"/>
    <row r="15250" s="1" customFormat="1"/>
    <row r="15251" s="1" customFormat="1"/>
    <row r="15252" s="1" customFormat="1"/>
    <row r="15253" s="1" customFormat="1"/>
    <row r="15254" s="1" customFormat="1"/>
    <row r="15255" s="1" customFormat="1"/>
    <row r="15256" s="1" customFormat="1"/>
    <row r="15257" s="1" customFormat="1"/>
    <row r="15258" s="1" customFormat="1"/>
    <row r="15259" s="1" customFormat="1"/>
    <row r="15260" s="1" customFormat="1"/>
    <row r="15261" s="1" customFormat="1"/>
    <row r="15262" s="1" customFormat="1"/>
    <row r="15263" s="1" customFormat="1"/>
    <row r="15264" s="1" customFormat="1"/>
    <row r="15265" s="1" customFormat="1"/>
    <row r="15266" s="1" customFormat="1"/>
    <row r="15267" s="1" customFormat="1"/>
    <row r="15268" s="1" customFormat="1"/>
    <row r="15269" s="1" customFormat="1"/>
    <row r="15270" s="1" customFormat="1"/>
    <row r="15271" s="1" customFormat="1"/>
    <row r="15272" s="1" customFormat="1"/>
    <row r="15273" s="1" customFormat="1"/>
    <row r="15274" s="1" customFormat="1"/>
    <row r="15275" s="1" customFormat="1"/>
    <row r="15276" s="1" customFormat="1"/>
    <row r="15277" s="1" customFormat="1"/>
    <row r="15278" s="1" customFormat="1"/>
    <row r="15279" s="1" customFormat="1"/>
    <row r="15280" s="1" customFormat="1"/>
    <row r="15281" s="1" customFormat="1"/>
    <row r="15282" s="1" customFormat="1"/>
    <row r="15283" s="1" customFormat="1"/>
    <row r="15284" s="1" customFormat="1"/>
    <row r="15285" s="1" customFormat="1"/>
    <row r="15286" s="1" customFormat="1"/>
    <row r="15287" s="1" customFormat="1"/>
    <row r="15288" s="1" customFormat="1"/>
    <row r="15289" s="1" customFormat="1"/>
    <row r="15290" s="1" customFormat="1"/>
    <row r="15291" s="1" customFormat="1"/>
    <row r="15292" s="1" customFormat="1"/>
    <row r="15293" s="1" customFormat="1"/>
    <row r="15294" s="1" customFormat="1"/>
    <row r="15295" s="1" customFormat="1"/>
    <row r="15296" s="1" customFormat="1"/>
    <row r="15297" s="1" customFormat="1"/>
    <row r="15298" s="1" customFormat="1"/>
    <row r="15299" s="1" customFormat="1"/>
    <row r="15300" s="1" customFormat="1"/>
    <row r="15301" s="1" customFormat="1"/>
    <row r="15302" s="1" customFormat="1"/>
    <row r="15303" s="1" customFormat="1"/>
    <row r="15304" s="1" customFormat="1"/>
    <row r="15305" s="1" customFormat="1"/>
    <row r="15306" s="1" customFormat="1"/>
    <row r="15307" s="1" customFormat="1"/>
    <row r="15308" s="1" customFormat="1"/>
    <row r="15309" s="1" customFormat="1"/>
    <row r="15310" s="1" customFormat="1"/>
    <row r="15311" s="1" customFormat="1"/>
    <row r="15312" s="1" customFormat="1"/>
    <row r="15313" s="1" customFormat="1"/>
    <row r="15314" s="1" customFormat="1"/>
    <row r="15315" s="1" customFormat="1"/>
    <row r="15316" s="1" customFormat="1"/>
    <row r="15317" s="1" customFormat="1"/>
    <row r="15318" s="1" customFormat="1"/>
    <row r="15319" s="1" customFormat="1"/>
    <row r="15320" s="1" customFormat="1"/>
    <row r="15321" s="1" customFormat="1"/>
    <row r="15322" s="1" customFormat="1"/>
    <row r="15323" s="1" customFormat="1"/>
    <row r="15324" s="1" customFormat="1"/>
    <row r="15325" s="1" customFormat="1"/>
    <row r="15326" s="1" customFormat="1"/>
    <row r="15327" s="1" customFormat="1"/>
    <row r="15328" s="1" customFormat="1"/>
    <row r="15329" s="1" customFormat="1"/>
    <row r="15330" s="1" customFormat="1"/>
    <row r="15331" s="1" customFormat="1"/>
    <row r="15332" s="1" customFormat="1"/>
    <row r="15333" s="1" customFormat="1"/>
    <row r="15334" s="1" customFormat="1"/>
    <row r="15335" s="1" customFormat="1"/>
    <row r="15336" s="1" customFormat="1"/>
    <row r="15337" s="1" customFormat="1"/>
    <row r="15338" s="1" customFormat="1"/>
    <row r="15339" s="1" customFormat="1"/>
    <row r="15340" s="1" customFormat="1"/>
    <row r="15341" s="1" customFormat="1"/>
    <row r="15342" s="1" customFormat="1"/>
    <row r="15343" s="1" customFormat="1"/>
    <row r="15344" s="1" customFormat="1"/>
    <row r="15345" s="1" customFormat="1"/>
    <row r="15346" s="1" customFormat="1"/>
    <row r="15347" s="1" customFormat="1"/>
    <row r="15348" s="1" customFormat="1"/>
    <row r="15349" s="1" customFormat="1"/>
    <row r="15350" s="1" customFormat="1"/>
    <row r="15351" s="1" customFormat="1"/>
    <row r="15352" s="1" customFormat="1"/>
    <row r="15353" s="1" customFormat="1"/>
    <row r="15354" s="1" customFormat="1"/>
    <row r="15355" s="1" customFormat="1"/>
    <row r="15356" s="1" customFormat="1"/>
    <row r="15357" s="1" customFormat="1"/>
    <row r="15358" s="1" customFormat="1"/>
    <row r="15359" s="1" customFormat="1"/>
    <row r="15360" s="1" customFormat="1"/>
    <row r="15361" s="1" customFormat="1"/>
    <row r="15362" s="1" customFormat="1"/>
    <row r="15363" s="1" customFormat="1"/>
    <row r="15364" s="1" customFormat="1"/>
    <row r="15365" s="1" customFormat="1"/>
    <row r="15366" s="1" customFormat="1"/>
    <row r="15367" s="1" customFormat="1"/>
    <row r="15368" s="1" customFormat="1"/>
    <row r="15369" s="1" customFormat="1"/>
    <row r="15370" s="1" customFormat="1"/>
    <row r="15371" s="1" customFormat="1"/>
    <row r="15372" s="1" customFormat="1"/>
    <row r="15373" s="1" customFormat="1"/>
    <row r="15374" s="1" customFormat="1"/>
    <row r="15375" s="1" customFormat="1"/>
    <row r="15376" s="1" customFormat="1"/>
    <row r="15377" s="1" customFormat="1"/>
    <row r="15378" s="1" customFormat="1"/>
    <row r="15379" s="1" customFormat="1"/>
    <row r="15380" s="1" customFormat="1"/>
    <row r="15381" s="1" customFormat="1"/>
    <row r="15382" s="1" customFormat="1"/>
    <row r="15383" s="1" customFormat="1"/>
    <row r="15384" s="1" customFormat="1"/>
    <row r="15385" s="1" customFormat="1"/>
    <row r="15386" s="1" customFormat="1"/>
    <row r="15387" s="1" customFormat="1"/>
    <row r="15388" s="1" customFormat="1"/>
    <row r="15389" s="1" customFormat="1"/>
    <row r="15390" s="1" customFormat="1"/>
    <row r="15391" s="1" customFormat="1"/>
    <row r="15392" s="1" customFormat="1"/>
    <row r="15393" s="1" customFormat="1"/>
    <row r="15394" s="1" customFormat="1"/>
    <row r="15395" s="1" customFormat="1"/>
    <row r="15396" s="1" customFormat="1"/>
    <row r="15397" s="1" customFormat="1"/>
    <row r="15398" s="1" customFormat="1"/>
    <row r="15399" s="1" customFormat="1"/>
    <row r="15400" s="1" customFormat="1"/>
    <row r="15401" s="1" customFormat="1"/>
    <row r="15402" s="1" customFormat="1"/>
    <row r="15403" s="1" customFormat="1"/>
    <row r="15404" s="1" customFormat="1"/>
    <row r="15405" s="1" customFormat="1"/>
    <row r="15406" s="1" customFormat="1"/>
    <row r="15407" s="1" customFormat="1"/>
    <row r="15408" s="1" customFormat="1"/>
    <row r="15409" s="1" customFormat="1"/>
    <row r="15410" s="1" customFormat="1"/>
    <row r="15411" s="1" customFormat="1"/>
    <row r="15412" s="1" customFormat="1"/>
    <row r="15413" s="1" customFormat="1"/>
    <row r="15414" s="1" customFormat="1"/>
    <row r="15415" s="1" customFormat="1"/>
    <row r="15416" s="1" customFormat="1"/>
    <row r="15417" s="1" customFormat="1"/>
    <row r="15418" s="1" customFormat="1"/>
    <row r="15419" s="1" customFormat="1"/>
    <row r="15420" s="1" customFormat="1"/>
    <row r="15421" s="1" customFormat="1"/>
    <row r="15422" s="1" customFormat="1"/>
    <row r="15423" s="1" customFormat="1"/>
    <row r="15424" s="1" customFormat="1"/>
    <row r="15425" s="1" customFormat="1"/>
    <row r="15426" s="1" customFormat="1"/>
    <row r="15427" s="1" customFormat="1"/>
    <row r="15428" s="1" customFormat="1"/>
    <row r="15429" s="1" customFormat="1"/>
    <row r="15430" s="1" customFormat="1"/>
    <row r="15431" s="1" customFormat="1"/>
    <row r="15432" s="1" customFormat="1"/>
    <row r="15433" s="1" customFormat="1"/>
    <row r="15434" s="1" customFormat="1"/>
    <row r="15435" s="1" customFormat="1"/>
    <row r="15436" s="1" customFormat="1"/>
    <row r="15437" s="1" customFormat="1"/>
    <row r="15438" s="1" customFormat="1"/>
    <row r="15439" s="1" customFormat="1"/>
    <row r="15440" s="1" customFormat="1"/>
    <row r="15441" s="1" customFormat="1"/>
    <row r="15442" s="1" customFormat="1"/>
    <row r="15443" s="1" customFormat="1"/>
    <row r="15444" s="1" customFormat="1"/>
    <row r="15445" s="1" customFormat="1"/>
    <row r="15446" s="1" customFormat="1"/>
    <row r="15447" s="1" customFormat="1"/>
    <row r="15448" s="1" customFormat="1"/>
    <row r="15449" s="1" customFormat="1"/>
    <row r="15450" s="1" customFormat="1"/>
    <row r="15451" s="1" customFormat="1"/>
    <row r="15452" s="1" customFormat="1"/>
    <row r="15453" s="1" customFormat="1"/>
    <row r="15454" s="1" customFormat="1"/>
    <row r="15455" s="1" customFormat="1"/>
    <row r="15456" s="1" customFormat="1"/>
    <row r="15457" s="1" customFormat="1"/>
    <row r="15458" s="1" customFormat="1"/>
    <row r="15459" s="1" customFormat="1"/>
    <row r="15460" s="1" customFormat="1"/>
    <row r="15461" s="1" customFormat="1"/>
    <row r="15462" s="1" customFormat="1"/>
    <row r="15463" s="1" customFormat="1"/>
    <row r="15464" s="1" customFormat="1"/>
    <row r="15465" s="1" customFormat="1"/>
    <row r="15466" s="1" customFormat="1"/>
    <row r="15467" s="1" customFormat="1"/>
    <row r="15468" s="1" customFormat="1"/>
    <row r="15469" s="1" customFormat="1"/>
    <row r="15470" s="1" customFormat="1"/>
    <row r="15471" s="1" customFormat="1"/>
    <row r="15472" s="1" customFormat="1"/>
    <row r="15473" s="1" customFormat="1"/>
    <row r="15474" s="1" customFormat="1"/>
    <row r="15475" s="1" customFormat="1"/>
    <row r="15476" s="1" customFormat="1"/>
    <row r="15477" s="1" customFormat="1"/>
    <row r="15478" s="1" customFormat="1"/>
    <row r="15479" s="1" customFormat="1"/>
    <row r="15480" s="1" customFormat="1"/>
    <row r="15481" s="1" customFormat="1"/>
    <row r="15482" s="1" customFormat="1"/>
    <row r="15483" s="1" customFormat="1"/>
    <row r="15484" s="1" customFormat="1"/>
    <row r="15485" s="1" customFormat="1"/>
    <row r="15486" s="1" customFormat="1"/>
    <row r="15487" s="1" customFormat="1"/>
    <row r="15488" s="1" customFormat="1"/>
    <row r="15489" s="1" customFormat="1"/>
    <row r="15490" s="1" customFormat="1"/>
    <row r="15491" s="1" customFormat="1"/>
    <row r="15492" s="1" customFormat="1"/>
    <row r="15493" s="1" customFormat="1"/>
    <row r="15494" s="1" customFormat="1"/>
    <row r="15495" s="1" customFormat="1"/>
    <row r="15496" s="1" customFormat="1"/>
    <row r="15497" s="1" customFormat="1"/>
    <row r="15498" s="1" customFormat="1"/>
    <row r="15499" s="1" customFormat="1"/>
    <row r="15500" s="1" customFormat="1"/>
    <row r="15501" s="1" customFormat="1"/>
    <row r="15502" s="1" customFormat="1"/>
    <row r="15503" s="1" customFormat="1"/>
    <row r="15504" s="1" customFormat="1"/>
    <row r="15505" s="1" customFormat="1"/>
    <row r="15506" s="1" customFormat="1"/>
    <row r="15507" s="1" customFormat="1"/>
    <row r="15508" s="1" customFormat="1"/>
    <row r="15509" s="1" customFormat="1"/>
    <row r="15510" s="1" customFormat="1"/>
    <row r="15511" s="1" customFormat="1"/>
    <row r="15512" s="1" customFormat="1"/>
    <row r="15513" s="1" customFormat="1"/>
    <row r="15514" s="1" customFormat="1"/>
    <row r="15515" s="1" customFormat="1"/>
    <row r="15516" s="1" customFormat="1"/>
    <row r="15517" s="1" customFormat="1"/>
    <row r="15518" s="1" customFormat="1"/>
    <row r="15519" s="1" customFormat="1"/>
    <row r="15520" s="1" customFormat="1"/>
    <row r="15521" s="1" customFormat="1"/>
    <row r="15522" s="1" customFormat="1"/>
    <row r="15523" s="1" customFormat="1"/>
    <row r="15524" s="1" customFormat="1"/>
    <row r="15525" s="1" customFormat="1"/>
    <row r="15526" s="1" customFormat="1"/>
    <row r="15527" s="1" customFormat="1"/>
    <row r="15528" s="1" customFormat="1"/>
    <row r="15529" s="1" customFormat="1"/>
    <row r="15530" s="1" customFormat="1"/>
    <row r="15531" s="1" customFormat="1"/>
    <row r="15532" s="1" customFormat="1"/>
    <row r="15533" s="1" customFormat="1"/>
    <row r="15534" s="1" customFormat="1"/>
    <row r="15535" s="1" customFormat="1"/>
    <row r="15536" s="1" customFormat="1"/>
    <row r="15537" s="1" customFormat="1"/>
    <row r="15538" s="1" customFormat="1"/>
    <row r="15539" s="1" customFormat="1"/>
    <row r="15540" s="1" customFormat="1"/>
    <row r="15541" s="1" customFormat="1"/>
    <row r="15542" s="1" customFormat="1"/>
    <row r="15543" s="1" customFormat="1"/>
    <row r="15544" s="1" customFormat="1"/>
    <row r="15545" s="1" customFormat="1"/>
    <row r="15546" s="1" customFormat="1"/>
    <row r="15547" s="1" customFormat="1"/>
    <row r="15548" s="1" customFormat="1"/>
    <row r="15549" s="1" customFormat="1"/>
    <row r="15550" s="1" customFormat="1"/>
    <row r="15551" s="1" customFormat="1"/>
    <row r="15552" s="1" customFormat="1"/>
    <row r="15553" s="1" customFormat="1"/>
    <row r="15554" s="1" customFormat="1"/>
    <row r="15555" s="1" customFormat="1"/>
    <row r="15556" s="1" customFormat="1"/>
    <row r="15557" s="1" customFormat="1"/>
    <row r="15558" s="1" customFormat="1"/>
    <row r="15559" s="1" customFormat="1"/>
    <row r="15560" s="1" customFormat="1"/>
    <row r="15561" s="1" customFormat="1"/>
    <row r="15562" s="1" customFormat="1"/>
    <row r="15563" s="1" customFormat="1"/>
    <row r="15564" s="1" customFormat="1"/>
    <row r="15565" s="1" customFormat="1"/>
    <row r="15566" s="1" customFormat="1"/>
    <row r="15567" s="1" customFormat="1"/>
    <row r="15568" s="1" customFormat="1"/>
    <row r="15569" s="1" customFormat="1"/>
    <row r="15570" s="1" customFormat="1"/>
    <row r="15571" s="1" customFormat="1"/>
    <row r="15572" s="1" customFormat="1"/>
    <row r="15573" s="1" customFormat="1"/>
    <row r="15574" s="1" customFormat="1"/>
    <row r="15575" s="1" customFormat="1"/>
    <row r="15576" s="1" customFormat="1"/>
    <row r="15577" s="1" customFormat="1"/>
    <row r="15578" s="1" customFormat="1"/>
    <row r="15579" s="1" customFormat="1"/>
    <row r="15580" s="1" customFormat="1"/>
    <row r="15581" s="1" customFormat="1"/>
    <row r="15582" s="1" customFormat="1"/>
    <row r="15583" s="1" customFormat="1"/>
    <row r="15584" s="1" customFormat="1"/>
    <row r="15585" s="1" customFormat="1"/>
    <row r="15586" s="1" customFormat="1"/>
    <row r="15587" s="1" customFormat="1"/>
    <row r="15588" s="1" customFormat="1"/>
    <row r="15589" s="1" customFormat="1"/>
    <row r="15590" s="1" customFormat="1"/>
    <row r="15591" s="1" customFormat="1"/>
    <row r="15592" s="1" customFormat="1"/>
    <row r="15593" s="1" customFormat="1"/>
    <row r="15594" s="1" customFormat="1"/>
    <row r="15595" s="1" customFormat="1"/>
    <row r="15596" s="1" customFormat="1"/>
    <row r="15597" s="1" customFormat="1"/>
    <row r="15598" s="1" customFormat="1"/>
    <row r="15599" s="1" customFormat="1"/>
    <row r="15600" s="1" customFormat="1"/>
    <row r="15601" s="1" customFormat="1"/>
    <row r="15602" s="1" customFormat="1"/>
    <row r="15603" s="1" customFormat="1"/>
    <row r="15604" s="1" customFormat="1"/>
    <row r="15605" s="1" customFormat="1"/>
    <row r="15606" s="1" customFormat="1"/>
    <row r="15607" s="1" customFormat="1"/>
    <row r="15608" s="1" customFormat="1"/>
    <row r="15609" s="1" customFormat="1"/>
    <row r="15610" s="1" customFormat="1"/>
    <row r="15611" s="1" customFormat="1"/>
    <row r="15612" s="1" customFormat="1"/>
    <row r="15613" s="1" customFormat="1"/>
    <row r="15614" s="1" customFormat="1"/>
    <row r="15615" s="1" customFormat="1"/>
    <row r="15616" s="1" customFormat="1"/>
    <row r="15617" s="1" customFormat="1"/>
    <row r="15618" s="1" customFormat="1"/>
    <row r="15619" s="1" customFormat="1"/>
    <row r="15620" s="1" customFormat="1"/>
    <row r="15621" s="1" customFormat="1"/>
    <row r="15622" s="1" customFormat="1"/>
    <row r="15623" s="1" customFormat="1"/>
    <row r="15624" s="1" customFormat="1"/>
    <row r="15625" s="1" customFormat="1"/>
    <row r="15626" s="1" customFormat="1"/>
    <row r="15627" s="1" customFormat="1"/>
    <row r="15628" s="1" customFormat="1"/>
    <row r="15629" s="1" customFormat="1"/>
    <row r="15630" s="1" customFormat="1"/>
    <row r="15631" s="1" customFormat="1"/>
    <row r="15632" s="1" customFormat="1"/>
    <row r="15633" s="1" customFormat="1"/>
    <row r="15634" s="1" customFormat="1"/>
    <row r="15635" s="1" customFormat="1"/>
    <row r="15636" s="1" customFormat="1"/>
    <row r="15637" s="1" customFormat="1"/>
    <row r="15638" s="1" customFormat="1"/>
    <row r="15639" s="1" customFormat="1"/>
    <row r="15640" s="1" customFormat="1"/>
    <row r="15641" s="1" customFormat="1"/>
    <row r="15642" s="1" customFormat="1"/>
    <row r="15643" s="1" customFormat="1"/>
    <row r="15644" s="1" customFormat="1"/>
    <row r="15645" s="1" customFormat="1"/>
    <row r="15646" s="1" customFormat="1"/>
    <row r="15647" s="1" customFormat="1"/>
    <row r="15648" s="1" customFormat="1"/>
    <row r="15649" s="1" customFormat="1"/>
    <row r="15650" s="1" customFormat="1"/>
    <row r="15651" s="1" customFormat="1"/>
    <row r="15652" s="1" customFormat="1"/>
    <row r="15653" s="1" customFormat="1"/>
    <row r="15654" s="1" customFormat="1"/>
    <row r="15655" s="1" customFormat="1"/>
    <row r="15656" s="1" customFormat="1"/>
    <row r="15657" s="1" customFormat="1"/>
    <row r="15658" s="1" customFormat="1"/>
    <row r="15659" s="1" customFormat="1"/>
    <row r="15660" s="1" customFormat="1"/>
    <row r="15661" s="1" customFormat="1"/>
    <row r="15662" s="1" customFormat="1"/>
    <row r="15663" s="1" customFormat="1"/>
    <row r="15664" s="1" customFormat="1"/>
    <row r="15665" s="1" customFormat="1"/>
    <row r="15666" s="1" customFormat="1"/>
    <row r="15667" s="1" customFormat="1"/>
    <row r="15668" s="1" customFormat="1"/>
    <row r="15669" s="1" customFormat="1"/>
    <row r="15670" s="1" customFormat="1"/>
    <row r="15671" s="1" customFormat="1"/>
    <row r="15672" s="1" customFormat="1"/>
    <row r="15673" s="1" customFormat="1"/>
    <row r="15674" s="1" customFormat="1"/>
    <row r="15675" s="1" customFormat="1"/>
    <row r="15676" s="1" customFormat="1"/>
    <row r="15677" s="1" customFormat="1"/>
    <row r="15678" s="1" customFormat="1"/>
    <row r="15679" s="1" customFormat="1"/>
    <row r="15680" s="1" customFormat="1"/>
    <row r="15681" s="1" customFormat="1"/>
    <row r="15682" s="1" customFormat="1"/>
    <row r="15683" s="1" customFormat="1"/>
    <row r="15684" s="1" customFormat="1"/>
    <row r="15685" s="1" customFormat="1"/>
    <row r="15686" s="1" customFormat="1"/>
    <row r="15687" s="1" customFormat="1"/>
    <row r="15688" s="1" customFormat="1"/>
    <row r="15689" s="1" customFormat="1"/>
    <row r="15690" s="1" customFormat="1"/>
    <row r="15691" s="1" customFormat="1"/>
    <row r="15692" s="1" customFormat="1"/>
    <row r="15693" s="1" customFormat="1"/>
    <row r="15694" s="1" customFormat="1"/>
    <row r="15695" s="1" customFormat="1"/>
    <row r="15696" s="1" customFormat="1"/>
    <row r="15697" s="1" customFormat="1"/>
    <row r="15698" s="1" customFormat="1"/>
    <row r="15699" s="1" customFormat="1"/>
    <row r="15700" s="1" customFormat="1"/>
    <row r="15701" s="1" customFormat="1"/>
    <row r="15702" s="1" customFormat="1"/>
    <row r="15703" s="1" customFormat="1"/>
    <row r="15704" s="1" customFormat="1"/>
    <row r="15705" s="1" customFormat="1"/>
    <row r="15706" s="1" customFormat="1"/>
    <row r="15707" s="1" customFormat="1"/>
    <row r="15708" s="1" customFormat="1"/>
    <row r="15709" s="1" customFormat="1"/>
    <row r="15710" s="1" customFormat="1"/>
    <row r="15711" s="1" customFormat="1"/>
    <row r="15712" s="1" customFormat="1"/>
    <row r="15713" s="1" customFormat="1"/>
    <row r="15714" s="1" customFormat="1"/>
    <row r="15715" s="1" customFormat="1"/>
    <row r="15716" s="1" customFormat="1"/>
    <row r="15717" s="1" customFormat="1"/>
    <row r="15718" s="1" customFormat="1"/>
    <row r="15719" s="1" customFormat="1"/>
    <row r="15720" s="1" customFormat="1"/>
    <row r="15721" s="1" customFormat="1"/>
    <row r="15722" s="1" customFormat="1"/>
    <row r="15723" s="1" customFormat="1"/>
    <row r="15724" s="1" customFormat="1"/>
    <row r="15725" s="1" customFormat="1"/>
    <row r="15726" s="1" customFormat="1"/>
    <row r="15727" s="1" customFormat="1"/>
    <row r="15728" s="1" customFormat="1"/>
    <row r="15729" s="1" customFormat="1"/>
    <row r="15730" s="1" customFormat="1"/>
    <row r="15731" s="1" customFormat="1"/>
    <row r="15732" s="1" customFormat="1"/>
    <row r="15733" s="1" customFormat="1"/>
    <row r="15734" s="1" customFormat="1"/>
    <row r="15735" s="1" customFormat="1"/>
    <row r="15736" s="1" customFormat="1"/>
    <row r="15737" s="1" customFormat="1"/>
    <row r="15738" s="1" customFormat="1"/>
    <row r="15739" s="1" customFormat="1"/>
    <row r="15740" s="1" customFormat="1"/>
    <row r="15741" s="1" customFormat="1"/>
    <row r="15742" s="1" customFormat="1"/>
    <row r="15743" s="1" customFormat="1"/>
    <row r="15744" s="1" customFormat="1"/>
    <row r="15745" s="1" customFormat="1"/>
    <row r="15746" s="1" customFormat="1"/>
    <row r="15747" s="1" customFormat="1"/>
    <row r="15748" s="1" customFormat="1"/>
    <row r="15749" s="1" customFormat="1"/>
    <row r="15750" s="1" customFormat="1"/>
    <row r="15751" s="1" customFormat="1"/>
    <row r="15752" s="1" customFormat="1"/>
    <row r="15753" s="1" customFormat="1"/>
    <row r="15754" s="1" customFormat="1"/>
    <row r="15755" s="1" customFormat="1"/>
    <row r="15756" s="1" customFormat="1"/>
    <row r="15757" s="1" customFormat="1"/>
    <row r="15758" s="1" customFormat="1"/>
    <row r="15759" s="1" customFormat="1"/>
    <row r="15760" s="1" customFormat="1"/>
    <row r="15761" s="1" customFormat="1"/>
    <row r="15762" s="1" customFormat="1"/>
    <row r="15763" s="1" customFormat="1"/>
    <row r="15764" s="1" customFormat="1"/>
    <row r="15765" s="1" customFormat="1"/>
    <row r="15766" s="1" customFormat="1"/>
    <row r="15767" s="1" customFormat="1"/>
    <row r="15768" s="1" customFormat="1"/>
    <row r="15769" s="1" customFormat="1"/>
    <row r="15770" s="1" customFormat="1"/>
    <row r="15771" s="1" customFormat="1"/>
    <row r="15772" s="1" customFormat="1"/>
    <row r="15773" s="1" customFormat="1"/>
    <row r="15774" s="1" customFormat="1"/>
    <row r="15775" s="1" customFormat="1"/>
    <row r="15776" s="1" customFormat="1"/>
    <row r="15777" s="1" customFormat="1"/>
    <row r="15778" s="1" customFormat="1"/>
    <row r="15779" s="1" customFormat="1"/>
    <row r="15780" s="1" customFormat="1"/>
    <row r="15781" s="1" customFormat="1"/>
    <row r="15782" s="1" customFormat="1"/>
    <row r="15783" s="1" customFormat="1"/>
    <row r="15784" s="1" customFormat="1"/>
    <row r="15785" s="1" customFormat="1"/>
    <row r="15786" s="1" customFormat="1"/>
    <row r="15787" s="1" customFormat="1"/>
    <row r="15788" s="1" customFormat="1"/>
    <row r="15789" s="1" customFormat="1"/>
    <row r="15790" s="1" customFormat="1"/>
    <row r="15791" s="1" customFormat="1"/>
    <row r="15792" s="1" customFormat="1"/>
    <row r="15793" s="1" customFormat="1"/>
    <row r="15794" s="1" customFormat="1"/>
    <row r="15795" s="1" customFormat="1"/>
    <row r="15796" s="1" customFormat="1"/>
    <row r="15797" s="1" customFormat="1"/>
    <row r="15798" s="1" customFormat="1"/>
    <row r="15799" s="1" customFormat="1"/>
    <row r="15800" s="1" customFormat="1"/>
    <row r="15801" s="1" customFormat="1"/>
    <row r="15802" s="1" customFormat="1"/>
    <row r="15803" s="1" customFormat="1"/>
    <row r="15804" s="1" customFormat="1"/>
    <row r="15805" s="1" customFormat="1"/>
    <row r="15806" s="1" customFormat="1"/>
    <row r="15807" s="1" customFormat="1"/>
    <row r="15808" s="1" customFormat="1"/>
    <row r="15809" s="1" customFormat="1"/>
    <row r="15810" s="1" customFormat="1"/>
    <row r="15811" s="1" customFormat="1"/>
    <row r="15812" s="1" customFormat="1"/>
    <row r="15813" s="1" customFormat="1"/>
    <row r="15814" s="1" customFormat="1"/>
    <row r="15815" s="1" customFormat="1"/>
    <row r="15816" s="1" customFormat="1"/>
    <row r="15817" s="1" customFormat="1"/>
    <row r="15818" s="1" customFormat="1"/>
    <row r="15819" s="1" customFormat="1"/>
    <row r="15820" s="1" customFormat="1"/>
    <row r="15821" s="1" customFormat="1"/>
    <row r="15822" s="1" customFormat="1"/>
    <row r="15823" s="1" customFormat="1"/>
    <row r="15824" s="1" customFormat="1"/>
    <row r="15825" s="1" customFormat="1"/>
    <row r="15826" s="1" customFormat="1"/>
    <row r="15827" s="1" customFormat="1"/>
    <row r="15828" s="1" customFormat="1"/>
    <row r="15829" s="1" customFormat="1"/>
    <row r="15830" s="1" customFormat="1"/>
    <row r="15831" s="1" customFormat="1"/>
    <row r="15832" s="1" customFormat="1"/>
    <row r="15833" s="1" customFormat="1"/>
    <row r="15834" s="1" customFormat="1"/>
    <row r="15835" s="1" customFormat="1"/>
    <row r="15836" s="1" customFormat="1"/>
    <row r="15837" s="1" customFormat="1"/>
    <row r="15838" s="1" customFormat="1"/>
    <row r="15839" s="1" customFormat="1"/>
    <row r="15840" s="1" customFormat="1"/>
    <row r="15841" s="1" customFormat="1"/>
    <row r="15842" s="1" customFormat="1"/>
    <row r="15843" s="1" customFormat="1"/>
    <row r="15844" s="1" customFormat="1"/>
    <row r="15845" s="1" customFormat="1"/>
    <row r="15846" s="1" customFormat="1"/>
    <row r="15847" s="1" customFormat="1"/>
    <row r="15848" s="1" customFormat="1"/>
    <row r="15849" s="1" customFormat="1"/>
    <row r="15850" s="1" customFormat="1"/>
    <row r="15851" s="1" customFormat="1"/>
    <row r="15852" s="1" customFormat="1"/>
    <row r="15853" s="1" customFormat="1"/>
    <row r="15854" s="1" customFormat="1"/>
    <row r="15855" s="1" customFormat="1"/>
    <row r="15856" s="1" customFormat="1"/>
    <row r="15857" s="1" customFormat="1"/>
    <row r="15858" s="1" customFormat="1"/>
    <row r="15859" s="1" customFormat="1"/>
    <row r="15860" s="1" customFormat="1"/>
    <row r="15861" s="1" customFormat="1"/>
    <row r="15862" s="1" customFormat="1"/>
    <row r="15863" s="1" customFormat="1"/>
    <row r="15864" s="1" customFormat="1"/>
    <row r="15865" s="1" customFormat="1"/>
    <row r="15866" s="1" customFormat="1"/>
    <row r="15867" s="1" customFormat="1"/>
    <row r="15868" s="1" customFormat="1"/>
    <row r="15869" s="1" customFormat="1"/>
    <row r="15870" s="1" customFormat="1"/>
    <row r="15871" s="1" customFormat="1"/>
    <row r="15872" s="1" customFormat="1"/>
    <row r="15873" s="1" customFormat="1"/>
    <row r="15874" s="1" customFormat="1"/>
    <row r="15875" s="1" customFormat="1"/>
    <row r="15876" s="1" customFormat="1"/>
    <row r="15877" s="1" customFormat="1"/>
    <row r="15878" s="1" customFormat="1"/>
    <row r="15879" s="1" customFormat="1"/>
    <row r="15880" s="1" customFormat="1"/>
    <row r="15881" s="1" customFormat="1"/>
    <row r="15882" s="1" customFormat="1"/>
    <row r="15883" s="1" customFormat="1"/>
    <row r="15884" s="1" customFormat="1"/>
    <row r="15885" s="1" customFormat="1"/>
    <row r="15886" s="1" customFormat="1"/>
    <row r="15887" s="1" customFormat="1"/>
    <row r="15888" s="1" customFormat="1"/>
    <row r="15889" s="1" customFormat="1"/>
    <row r="15890" s="1" customFormat="1"/>
    <row r="15891" s="1" customFormat="1"/>
    <row r="15892" s="1" customFormat="1"/>
    <row r="15893" s="1" customFormat="1"/>
    <row r="15894" s="1" customFormat="1"/>
    <row r="15895" s="1" customFormat="1"/>
    <row r="15896" s="1" customFormat="1"/>
    <row r="15897" s="1" customFormat="1"/>
    <row r="15898" s="1" customFormat="1"/>
    <row r="15899" s="1" customFormat="1"/>
    <row r="15900" s="1" customFormat="1"/>
    <row r="15901" s="1" customFormat="1"/>
    <row r="15902" s="1" customFormat="1"/>
    <row r="15903" s="1" customFormat="1"/>
    <row r="15904" s="1" customFormat="1"/>
    <row r="15905" s="1" customFormat="1"/>
    <row r="15906" s="1" customFormat="1"/>
    <row r="15907" s="1" customFormat="1"/>
    <row r="15908" s="1" customFormat="1"/>
    <row r="15909" s="1" customFormat="1"/>
    <row r="15910" s="1" customFormat="1"/>
    <row r="15911" s="1" customFormat="1"/>
    <row r="15912" s="1" customFormat="1"/>
    <row r="15913" s="1" customFormat="1"/>
    <row r="15914" s="1" customFormat="1"/>
    <row r="15915" s="1" customFormat="1"/>
    <row r="15916" s="1" customFormat="1"/>
    <row r="15917" s="1" customFormat="1"/>
    <row r="15918" s="1" customFormat="1"/>
    <row r="15919" s="1" customFormat="1"/>
    <row r="15920" s="1" customFormat="1"/>
    <row r="15921" s="1" customFormat="1"/>
    <row r="15922" s="1" customFormat="1"/>
    <row r="15923" s="1" customFormat="1"/>
    <row r="15924" s="1" customFormat="1"/>
    <row r="15925" s="1" customFormat="1"/>
    <row r="15926" s="1" customFormat="1"/>
    <row r="15927" s="1" customFormat="1"/>
    <row r="15928" s="1" customFormat="1"/>
    <row r="15929" s="1" customFormat="1"/>
    <row r="15930" s="1" customFormat="1"/>
    <row r="15931" s="1" customFormat="1"/>
    <row r="15932" s="1" customFormat="1"/>
    <row r="15933" s="1" customFormat="1"/>
    <row r="15934" s="1" customFormat="1"/>
    <row r="15935" s="1" customFormat="1"/>
    <row r="15936" s="1" customFormat="1"/>
    <row r="15937" s="1" customFormat="1"/>
    <row r="15938" s="1" customFormat="1"/>
    <row r="15939" s="1" customFormat="1"/>
    <row r="15940" s="1" customFormat="1"/>
    <row r="15941" s="1" customFormat="1"/>
    <row r="15942" s="1" customFormat="1"/>
    <row r="15943" s="1" customFormat="1"/>
    <row r="15944" s="1" customFormat="1"/>
    <row r="15945" s="1" customFormat="1"/>
    <row r="15946" s="1" customFormat="1"/>
    <row r="15947" s="1" customFormat="1"/>
    <row r="15948" s="1" customFormat="1"/>
    <row r="15949" s="1" customFormat="1"/>
    <row r="15950" s="1" customFormat="1"/>
    <row r="15951" s="1" customFormat="1"/>
    <row r="15952" s="1" customFormat="1"/>
    <row r="15953" s="1" customFormat="1"/>
    <row r="15954" s="1" customFormat="1"/>
    <row r="15955" s="1" customFormat="1"/>
    <row r="15956" s="1" customFormat="1"/>
    <row r="15957" s="1" customFormat="1"/>
    <row r="15958" s="1" customFormat="1"/>
    <row r="15959" s="1" customFormat="1"/>
    <row r="15960" s="1" customFormat="1"/>
    <row r="15961" s="1" customFormat="1"/>
    <row r="15962" s="1" customFormat="1"/>
    <row r="15963" s="1" customFormat="1"/>
    <row r="15964" s="1" customFormat="1"/>
    <row r="15965" s="1" customFormat="1"/>
    <row r="15966" s="1" customFormat="1"/>
    <row r="15967" s="1" customFormat="1"/>
    <row r="15968" s="1" customFormat="1"/>
    <row r="15969" s="1" customFormat="1"/>
    <row r="15970" s="1" customFormat="1"/>
    <row r="15971" s="1" customFormat="1"/>
    <row r="15972" s="1" customFormat="1"/>
    <row r="15973" s="1" customFormat="1"/>
    <row r="15974" s="1" customFormat="1"/>
    <row r="15975" s="1" customFormat="1"/>
    <row r="15976" s="1" customFormat="1"/>
    <row r="15977" s="1" customFormat="1"/>
    <row r="15978" s="1" customFormat="1"/>
    <row r="15979" s="1" customFormat="1"/>
    <row r="15980" s="1" customFormat="1"/>
    <row r="15981" s="1" customFormat="1"/>
    <row r="15982" s="1" customFormat="1"/>
    <row r="15983" s="1" customFormat="1"/>
    <row r="15984" s="1" customFormat="1"/>
    <row r="15985" s="1" customFormat="1"/>
    <row r="15986" s="1" customFormat="1"/>
    <row r="15987" s="1" customFormat="1"/>
    <row r="15988" s="1" customFormat="1"/>
    <row r="15989" s="1" customFormat="1"/>
    <row r="15990" s="1" customFormat="1"/>
    <row r="15991" s="1" customFormat="1"/>
    <row r="15992" s="1" customFormat="1"/>
    <row r="15993" s="1" customFormat="1"/>
    <row r="15994" s="1" customFormat="1"/>
    <row r="15995" s="1" customFormat="1"/>
    <row r="15996" s="1" customFormat="1"/>
    <row r="15997" s="1" customFormat="1"/>
    <row r="15998" s="1" customFormat="1"/>
    <row r="15999" s="1" customFormat="1"/>
    <row r="16000" s="1" customFormat="1"/>
    <row r="16001" s="1" customFormat="1"/>
    <row r="16002" s="1" customFormat="1"/>
    <row r="16003" s="1" customFormat="1"/>
    <row r="16004" s="1" customFormat="1"/>
    <row r="16005" s="1" customFormat="1"/>
    <row r="16006" s="1" customFormat="1"/>
    <row r="16007" s="1" customFormat="1"/>
    <row r="16008" s="1" customFormat="1"/>
    <row r="16009" s="1" customFormat="1"/>
    <row r="16010" s="1" customFormat="1"/>
    <row r="16011" s="1" customFormat="1"/>
    <row r="16012" s="1" customFormat="1"/>
    <row r="16013" s="1" customFormat="1"/>
    <row r="16014" s="1" customFormat="1"/>
    <row r="16015" s="1" customFormat="1"/>
    <row r="16016" s="1" customFormat="1"/>
    <row r="16017" s="1" customFormat="1"/>
    <row r="16018" s="1" customFormat="1"/>
    <row r="16019" s="1" customFormat="1"/>
    <row r="16020" s="1" customFormat="1"/>
    <row r="16021" s="1" customFormat="1"/>
    <row r="16022" s="1" customFormat="1"/>
    <row r="16023" s="1" customFormat="1"/>
    <row r="16024" s="1" customFormat="1"/>
    <row r="16025" s="1" customFormat="1"/>
    <row r="16026" s="1" customFormat="1"/>
    <row r="16027" s="1" customFormat="1"/>
    <row r="16028" s="1" customFormat="1"/>
    <row r="16029" s="1" customFormat="1"/>
    <row r="16030" s="1" customFormat="1"/>
    <row r="16031" s="1" customFormat="1"/>
    <row r="16032" s="1" customFormat="1"/>
    <row r="16033" s="1" customFormat="1"/>
    <row r="16034" s="1" customFormat="1"/>
    <row r="16035" s="1" customFormat="1"/>
    <row r="16036" s="1" customFormat="1"/>
    <row r="16037" s="1" customFormat="1"/>
    <row r="16038" s="1" customFormat="1"/>
    <row r="16039" s="1" customFormat="1"/>
    <row r="16040" s="1" customFormat="1"/>
    <row r="16041" s="1" customFormat="1"/>
    <row r="16042" s="1" customFormat="1"/>
    <row r="16043" s="1" customFormat="1"/>
    <row r="16044" s="1" customFormat="1"/>
    <row r="16045" s="1" customFormat="1"/>
    <row r="16046" s="1" customFormat="1"/>
    <row r="16047" s="1" customFormat="1"/>
    <row r="16048" s="1" customFormat="1"/>
    <row r="16049" s="1" customFormat="1"/>
    <row r="16050" s="1" customFormat="1"/>
    <row r="16051" s="1" customFormat="1"/>
    <row r="16052" s="1" customFormat="1"/>
    <row r="16053" s="1" customFormat="1"/>
    <row r="16054" s="1" customFormat="1"/>
    <row r="16055" s="1" customFormat="1"/>
    <row r="16056" s="1" customFormat="1"/>
    <row r="16057" s="1" customFormat="1"/>
    <row r="16058" s="1" customFormat="1"/>
    <row r="16059" s="1" customFormat="1"/>
    <row r="16060" s="1" customFormat="1"/>
    <row r="16061" s="1" customFormat="1"/>
    <row r="16062" s="1" customFormat="1"/>
    <row r="16063" s="1" customFormat="1"/>
    <row r="16064" s="1" customFormat="1"/>
    <row r="16065" s="1" customFormat="1"/>
    <row r="16066" s="1" customFormat="1"/>
    <row r="16067" s="1" customFormat="1"/>
    <row r="16068" s="1" customFormat="1"/>
    <row r="16069" s="1" customFormat="1"/>
    <row r="16070" s="1" customFormat="1"/>
    <row r="16071" s="1" customFormat="1"/>
    <row r="16072" s="1" customFormat="1"/>
    <row r="16073" s="1" customFormat="1"/>
    <row r="16074" s="1" customFormat="1"/>
    <row r="16075" s="1" customFormat="1"/>
    <row r="16076" s="1" customFormat="1"/>
    <row r="16077" s="1" customFormat="1"/>
    <row r="16078" s="1" customFormat="1"/>
    <row r="16079" s="1" customFormat="1"/>
    <row r="16080" s="1" customFormat="1"/>
    <row r="16081" s="1" customFormat="1"/>
    <row r="16082" s="1" customFormat="1"/>
    <row r="16083" s="1" customFormat="1"/>
    <row r="16084" s="1" customFormat="1"/>
    <row r="16085" s="1" customFormat="1"/>
    <row r="16086" s="1" customFormat="1"/>
    <row r="16087" s="1" customFormat="1"/>
    <row r="16088" s="1" customFormat="1"/>
    <row r="16089" s="1" customFormat="1"/>
    <row r="16090" s="1" customFormat="1"/>
    <row r="16091" s="1" customFormat="1"/>
    <row r="16092" s="1" customFormat="1"/>
    <row r="16093" s="1" customFormat="1"/>
    <row r="16094" s="1" customFormat="1"/>
    <row r="16095" s="1" customFormat="1"/>
    <row r="16096" s="1" customFormat="1"/>
    <row r="16097" s="1" customFormat="1"/>
    <row r="16098" s="1" customFormat="1"/>
    <row r="16099" s="1" customFormat="1"/>
    <row r="16100" s="1" customFormat="1"/>
    <row r="16101" s="1" customFormat="1"/>
    <row r="16102" s="1" customFormat="1"/>
    <row r="16103" s="1" customFormat="1"/>
    <row r="16104" s="1" customFormat="1"/>
    <row r="16105" s="1" customFormat="1"/>
    <row r="16106" s="1" customFormat="1"/>
    <row r="16107" s="1" customFormat="1"/>
    <row r="16108" s="1" customFormat="1"/>
    <row r="16109" s="1" customFormat="1"/>
    <row r="16110" s="1" customFormat="1"/>
    <row r="16111" s="1" customFormat="1"/>
    <row r="16112" s="1" customFormat="1"/>
    <row r="16113" s="1" customFormat="1"/>
    <row r="16114" s="1" customFormat="1"/>
    <row r="16115" s="1" customFormat="1"/>
    <row r="16116" s="1" customFormat="1"/>
    <row r="16117" s="1" customFormat="1"/>
    <row r="16118" s="1" customFormat="1"/>
    <row r="16119" s="1" customFormat="1"/>
    <row r="16120" s="1" customFormat="1"/>
    <row r="16121" s="1" customFormat="1"/>
    <row r="16122" s="1" customFormat="1"/>
    <row r="16123" s="1" customFormat="1"/>
    <row r="16124" s="1" customFormat="1"/>
    <row r="16125" s="1" customFormat="1"/>
    <row r="16126" s="1" customFormat="1"/>
    <row r="16127" s="1" customFormat="1"/>
    <row r="16128" s="1" customFormat="1"/>
    <row r="16129" s="1" customFormat="1"/>
    <row r="16130" s="1" customFormat="1"/>
    <row r="16131" s="1" customFormat="1"/>
    <row r="16132" s="1" customFormat="1"/>
    <row r="16133" s="1" customFormat="1"/>
    <row r="16134" s="1" customFormat="1"/>
    <row r="16135" s="1" customFormat="1"/>
    <row r="16136" s="1" customFormat="1"/>
    <row r="16137" s="1" customFormat="1"/>
    <row r="16138" s="1" customFormat="1"/>
    <row r="16139" s="1" customFormat="1"/>
    <row r="16140" s="1" customFormat="1"/>
    <row r="16141" s="1" customFormat="1"/>
    <row r="16142" s="1" customFormat="1"/>
    <row r="16143" s="1" customFormat="1"/>
    <row r="16144" s="1" customFormat="1"/>
    <row r="16145" s="1" customFormat="1"/>
    <row r="16146" s="1" customFormat="1"/>
    <row r="16147" s="1" customFormat="1"/>
    <row r="16148" s="1" customFormat="1"/>
    <row r="16149" s="1" customFormat="1"/>
    <row r="16150" s="1" customFormat="1"/>
    <row r="16151" s="1" customFormat="1"/>
    <row r="16152" s="1" customFormat="1"/>
    <row r="16153" s="1" customFormat="1"/>
    <row r="16154" s="1" customFormat="1"/>
    <row r="16155" s="1" customFormat="1"/>
    <row r="16156" s="1" customFormat="1"/>
    <row r="16157" s="1" customFormat="1"/>
    <row r="16158" s="1" customFormat="1"/>
    <row r="16159" s="1" customFormat="1"/>
    <row r="16160" s="1" customFormat="1"/>
    <row r="16161" s="1" customFormat="1"/>
    <row r="16162" s="1" customFormat="1"/>
    <row r="16163" s="1" customFormat="1"/>
    <row r="16164" s="1" customFormat="1"/>
    <row r="16165" s="1" customFormat="1"/>
    <row r="16166" s="1" customFormat="1"/>
    <row r="16167" s="1" customFormat="1"/>
    <row r="16168" s="1" customFormat="1"/>
    <row r="16169" s="1" customFormat="1"/>
    <row r="16170" s="1" customFormat="1"/>
    <row r="16171" s="1" customFormat="1"/>
    <row r="16172" s="1" customFormat="1"/>
    <row r="16173" s="1" customFormat="1"/>
    <row r="16174" s="1" customFormat="1"/>
    <row r="16175" s="1" customFormat="1"/>
    <row r="16176" s="1" customFormat="1"/>
    <row r="16177" s="1" customFormat="1"/>
    <row r="16178" s="1" customFormat="1"/>
    <row r="16179" s="1" customFormat="1"/>
    <row r="16180" s="1" customFormat="1"/>
    <row r="16181" s="1" customFormat="1"/>
    <row r="16182" s="1" customFormat="1"/>
    <row r="16183" s="1" customFormat="1"/>
    <row r="16184" s="1" customFormat="1"/>
    <row r="16185" s="1" customFormat="1"/>
    <row r="16186" s="1" customFormat="1"/>
    <row r="16187" s="1" customFormat="1"/>
    <row r="16188" s="1" customFormat="1"/>
    <row r="16189" s="1" customFormat="1"/>
    <row r="16190" s="1" customFormat="1"/>
    <row r="16191" s="1" customFormat="1"/>
    <row r="16192" s="1" customFormat="1"/>
    <row r="16193" s="1" customFormat="1"/>
    <row r="16194" s="1" customFormat="1"/>
    <row r="16195" s="1" customFormat="1"/>
    <row r="16196" s="1" customFormat="1"/>
    <row r="16197" s="1" customFormat="1"/>
    <row r="16198" s="1" customFormat="1"/>
    <row r="16199" s="1" customFormat="1"/>
    <row r="16200" s="1" customFormat="1"/>
    <row r="16201" s="1" customFormat="1"/>
    <row r="16202" s="1" customFormat="1"/>
    <row r="16203" s="1" customFormat="1"/>
    <row r="16204" s="1" customFormat="1"/>
    <row r="16205" s="1" customFormat="1"/>
    <row r="16206" s="1" customFormat="1"/>
    <row r="16207" s="1" customFormat="1"/>
    <row r="16208" s="1" customFormat="1"/>
    <row r="16209" s="1" customFormat="1"/>
    <row r="16210" s="1" customFormat="1"/>
    <row r="16211" s="1" customFormat="1"/>
    <row r="16212" s="1" customFormat="1"/>
    <row r="16213" s="1" customFormat="1"/>
    <row r="16214" s="1" customFormat="1"/>
    <row r="16215" s="1" customFormat="1"/>
    <row r="16216" s="1" customFormat="1"/>
    <row r="16217" s="1" customFormat="1"/>
    <row r="16218" s="1" customFormat="1"/>
    <row r="16219" s="1" customFormat="1"/>
    <row r="16220" s="1" customFormat="1"/>
    <row r="16221" s="1" customFormat="1"/>
    <row r="16222" s="1" customFormat="1"/>
    <row r="16223" s="1" customFormat="1"/>
    <row r="16224" s="1" customFormat="1"/>
    <row r="16225" s="1" customFormat="1"/>
    <row r="16226" s="1" customFormat="1"/>
    <row r="16227" s="1" customFormat="1"/>
    <row r="16228" s="1" customFormat="1"/>
    <row r="16229" s="1" customFormat="1"/>
    <row r="16230" s="1" customFormat="1"/>
    <row r="16231" s="1" customFormat="1"/>
    <row r="16232" s="1" customFormat="1"/>
    <row r="16233" s="1" customFormat="1"/>
    <row r="16234" s="1" customFormat="1"/>
    <row r="16235" s="1" customFormat="1"/>
    <row r="16236" s="1" customFormat="1"/>
    <row r="16237" s="1" customFormat="1"/>
    <row r="16238" s="1" customFormat="1"/>
    <row r="16239" s="1" customFormat="1"/>
    <row r="16240" s="1" customFormat="1"/>
    <row r="16241" s="1" customFormat="1"/>
    <row r="16242" s="1" customFormat="1"/>
    <row r="16243" s="1" customFormat="1"/>
    <row r="16244" s="1" customFormat="1"/>
    <row r="16245" s="1" customFormat="1"/>
    <row r="16246" s="1" customFormat="1"/>
    <row r="16247" s="1" customFormat="1"/>
    <row r="16248" s="1" customFormat="1"/>
    <row r="16249" s="1" customFormat="1"/>
    <row r="16250" s="1" customFormat="1"/>
    <row r="16251" s="1" customFormat="1"/>
    <row r="16252" s="1" customFormat="1"/>
    <row r="16253" s="1" customFormat="1"/>
    <row r="16254" s="1" customFormat="1"/>
    <row r="16255" s="1" customFormat="1"/>
    <row r="16256" s="1" customFormat="1"/>
    <row r="16257" s="1" customFormat="1"/>
    <row r="16258" s="1" customFormat="1"/>
    <row r="16259" s="1" customFormat="1"/>
    <row r="16260" s="1" customFormat="1"/>
    <row r="16261" s="1" customFormat="1"/>
    <row r="16262" s="1" customFormat="1"/>
    <row r="16263" s="1" customFormat="1"/>
    <row r="16264" s="1" customFormat="1"/>
    <row r="16265" s="1" customFormat="1"/>
    <row r="16266" s="1" customFormat="1"/>
    <row r="16267" s="1" customFormat="1"/>
    <row r="16268" s="1" customFormat="1"/>
    <row r="16269" s="1" customFormat="1"/>
    <row r="16270" s="1" customFormat="1"/>
    <row r="16271" s="1" customFormat="1"/>
    <row r="16272" s="1" customFormat="1"/>
    <row r="16273" s="1" customFormat="1"/>
    <row r="16274" s="1" customFormat="1"/>
    <row r="16275" s="1" customFormat="1"/>
    <row r="16276" s="1" customFormat="1"/>
    <row r="16277" s="1" customFormat="1"/>
    <row r="16278" s="1" customFormat="1"/>
    <row r="16279" s="1" customFormat="1"/>
    <row r="16280" s="1" customFormat="1"/>
    <row r="16281" s="1" customFormat="1"/>
    <row r="16282" s="1" customFormat="1"/>
    <row r="16283" s="1" customFormat="1"/>
    <row r="16284" s="1" customFormat="1"/>
    <row r="16285" s="1" customFormat="1"/>
    <row r="16286" s="1" customFormat="1"/>
    <row r="16287" s="1" customFormat="1"/>
    <row r="16288" s="1" customFormat="1"/>
    <row r="16289" s="1" customFormat="1"/>
    <row r="16290" s="1" customFormat="1"/>
    <row r="16291" s="1" customFormat="1"/>
    <row r="16292" s="1" customFormat="1"/>
    <row r="16293" s="1" customFormat="1"/>
    <row r="16294" s="1" customFormat="1"/>
    <row r="16295" s="1" customFormat="1"/>
    <row r="16296" s="1" customFormat="1"/>
    <row r="16297" s="1" customFormat="1"/>
    <row r="16298" s="1" customFormat="1"/>
    <row r="16299" s="1" customFormat="1"/>
    <row r="16300" s="1" customFormat="1"/>
    <row r="16301" s="1" customFormat="1"/>
    <row r="16302" s="1" customFormat="1"/>
    <row r="16303" s="1" customFormat="1"/>
    <row r="16304" s="1" customFormat="1"/>
    <row r="16305" s="1" customFormat="1"/>
    <row r="16306" s="1" customFormat="1"/>
    <row r="16307" s="1" customFormat="1"/>
    <row r="16308" s="1" customFormat="1"/>
    <row r="16309" s="1" customFormat="1"/>
    <row r="16310" s="1" customFormat="1"/>
    <row r="16311" s="1" customFormat="1"/>
    <row r="16312" s="1" customFormat="1"/>
    <row r="16313" s="1" customFormat="1"/>
    <row r="16314" s="1" customFormat="1"/>
    <row r="16315" s="1" customFormat="1"/>
    <row r="16316" s="1" customFormat="1"/>
    <row r="16317" s="1" customFormat="1"/>
    <row r="16318" s="1" customFormat="1"/>
    <row r="16319" s="1" customFormat="1"/>
    <row r="16320" s="1" customFormat="1"/>
    <row r="16321" s="1" customFormat="1"/>
    <row r="16322" s="1" customFormat="1"/>
    <row r="16323" s="1" customFormat="1"/>
    <row r="16324" s="1" customFormat="1"/>
    <row r="16325" s="1" customFormat="1"/>
    <row r="16326" s="1" customFormat="1"/>
    <row r="16327" s="1" customFormat="1"/>
    <row r="16328" s="1" customFormat="1"/>
    <row r="16329" s="1" customFormat="1"/>
    <row r="16330" s="1" customFormat="1"/>
    <row r="16331" s="1" customFormat="1"/>
    <row r="16332" s="1" customFormat="1"/>
    <row r="16333" s="1" customFormat="1"/>
    <row r="16334" s="1" customFormat="1"/>
    <row r="16335" s="1" customFormat="1"/>
    <row r="16336" s="1" customFormat="1"/>
    <row r="16337" s="1" customFormat="1"/>
    <row r="16338" s="1" customFormat="1"/>
    <row r="16339" s="1" customFormat="1"/>
    <row r="16340" s="1" customFormat="1"/>
    <row r="16341" s="1" customFormat="1"/>
    <row r="16342" s="1" customFormat="1"/>
    <row r="16343" s="1" customFormat="1"/>
    <row r="16344" s="1" customFormat="1"/>
    <row r="16345" s="1" customFormat="1"/>
    <row r="16346" s="1" customFormat="1"/>
    <row r="16347" s="1" customFormat="1"/>
    <row r="16348" s="1" customFormat="1"/>
    <row r="16349" s="1" customFormat="1"/>
    <row r="16350" s="1" customFormat="1"/>
    <row r="16351" s="1" customFormat="1"/>
    <row r="16352" s="1" customFormat="1"/>
    <row r="16353" s="1" customFormat="1"/>
    <row r="16354" s="1" customFormat="1"/>
    <row r="16355" s="1" customFormat="1"/>
    <row r="16356" s="1" customFormat="1"/>
    <row r="16357" s="1" customFormat="1"/>
    <row r="16358" s="1" customFormat="1"/>
    <row r="16359" s="1" customFormat="1"/>
    <row r="16360" s="1" customFormat="1"/>
    <row r="16361" s="1" customFormat="1"/>
    <row r="16362" s="1" customFormat="1"/>
    <row r="16363" s="1" customFormat="1"/>
    <row r="16364" s="1" customFormat="1"/>
    <row r="16365" s="1" customFormat="1"/>
    <row r="16366" s="1" customFormat="1"/>
    <row r="16367" s="1" customFormat="1"/>
    <row r="16368" s="1" customFormat="1"/>
    <row r="16369" s="1" customFormat="1"/>
    <row r="16370" s="1" customFormat="1"/>
    <row r="16371" s="1" customFormat="1"/>
    <row r="16372" s="1" customFormat="1"/>
    <row r="16373" s="1" customFormat="1"/>
    <row r="16374" s="1" customFormat="1"/>
    <row r="16375" s="1" customFormat="1"/>
    <row r="16376" s="1" customFormat="1"/>
    <row r="16377" s="1" customFormat="1"/>
    <row r="16378" s="1" customFormat="1"/>
    <row r="16379" s="1" customFormat="1"/>
    <row r="16380" s="1" customFormat="1"/>
    <row r="16381" s="1" customFormat="1"/>
    <row r="16382" s="1" customFormat="1"/>
    <row r="16383" s="1" customFormat="1"/>
    <row r="16384" s="1" customFormat="1"/>
    <row r="16385" s="1" customFormat="1"/>
    <row r="16386" s="1" customFormat="1"/>
    <row r="16387" s="1" customFormat="1"/>
    <row r="16388" s="1" customFormat="1"/>
    <row r="16389" s="1" customFormat="1"/>
    <row r="16390" s="1" customFormat="1"/>
    <row r="16391" s="1" customFormat="1"/>
    <row r="16392" s="1" customFormat="1"/>
    <row r="16393" s="1" customFormat="1"/>
    <row r="16394" s="1" customFormat="1"/>
    <row r="16395" s="1" customFormat="1"/>
    <row r="16396" s="1" customFormat="1"/>
    <row r="16397" s="1" customFormat="1"/>
    <row r="16398" s="1" customFormat="1"/>
    <row r="16399" s="1" customFormat="1"/>
    <row r="16400" s="1" customFormat="1"/>
    <row r="16401" s="1" customFormat="1"/>
    <row r="16402" s="1" customFormat="1"/>
    <row r="16403" s="1" customFormat="1"/>
    <row r="16404" s="1" customFormat="1"/>
    <row r="16405" s="1" customFormat="1"/>
    <row r="16406" s="1" customFormat="1"/>
    <row r="16407" s="1" customFormat="1"/>
    <row r="16408" s="1" customFormat="1"/>
    <row r="16409" s="1" customFormat="1"/>
    <row r="16410" s="1" customFormat="1"/>
    <row r="16411" s="1" customFormat="1"/>
    <row r="16412" s="1" customFormat="1"/>
    <row r="16413" s="1" customFormat="1"/>
    <row r="16414" s="1" customFormat="1"/>
    <row r="16415" s="1" customFormat="1"/>
    <row r="16416" s="1" customFormat="1"/>
    <row r="16417" s="1" customFormat="1"/>
    <row r="16418" s="1" customFormat="1"/>
    <row r="16419" s="1" customFormat="1"/>
    <row r="16420" s="1" customFormat="1"/>
    <row r="16421" s="1" customFormat="1"/>
    <row r="16422" s="1" customFormat="1"/>
    <row r="16423" s="1" customFormat="1"/>
    <row r="16424" s="1" customFormat="1"/>
    <row r="16425" s="1" customFormat="1"/>
    <row r="16426" s="1" customFormat="1"/>
    <row r="16427" s="1" customFormat="1"/>
    <row r="16428" s="1" customFormat="1"/>
    <row r="16429" s="1" customFormat="1"/>
    <row r="16430" s="1" customFormat="1"/>
    <row r="16431" s="1" customFormat="1"/>
    <row r="16432" s="1" customFormat="1"/>
    <row r="16433" s="1" customFormat="1"/>
    <row r="16434" s="1" customFormat="1"/>
    <row r="16435" s="1" customFormat="1"/>
    <row r="16436" s="1" customFormat="1"/>
    <row r="16437" s="1" customFormat="1"/>
    <row r="16438" s="1" customFormat="1"/>
    <row r="16439" s="1" customFormat="1"/>
    <row r="16440" s="1" customFormat="1"/>
    <row r="16441" s="1" customFormat="1"/>
    <row r="16442" s="1" customFormat="1"/>
    <row r="16443" s="1" customFormat="1"/>
    <row r="16444" s="1" customFormat="1"/>
    <row r="16445" s="1" customFormat="1"/>
    <row r="16446" s="1" customFormat="1"/>
    <row r="16447" s="1" customFormat="1"/>
    <row r="16448" s="1" customFormat="1"/>
    <row r="16449" s="1" customFormat="1"/>
    <row r="16450" s="1" customFormat="1"/>
    <row r="16451" s="1" customFormat="1"/>
    <row r="16452" s="1" customFormat="1"/>
    <row r="16453" s="1" customFormat="1"/>
    <row r="16454" s="1" customFormat="1"/>
    <row r="16455" s="1" customFormat="1"/>
    <row r="16456" s="1" customFormat="1"/>
    <row r="16457" s="1" customFormat="1"/>
    <row r="16458" s="1" customFormat="1"/>
    <row r="16459" s="1" customFormat="1"/>
    <row r="16460" s="1" customFormat="1"/>
    <row r="16461" s="1" customFormat="1"/>
    <row r="16462" s="1" customFormat="1"/>
    <row r="16463" s="1" customFormat="1"/>
    <row r="16464" s="1" customFormat="1"/>
    <row r="16465" s="1" customFormat="1"/>
    <row r="16466" s="1" customFormat="1"/>
    <row r="16467" s="1" customFormat="1"/>
    <row r="16468" s="1" customFormat="1"/>
    <row r="16469" s="1" customFormat="1"/>
    <row r="16470" s="1" customFormat="1"/>
    <row r="16471" s="1" customFormat="1"/>
    <row r="16472" s="1" customFormat="1"/>
    <row r="16473" s="1" customFormat="1"/>
    <row r="16474" s="1" customFormat="1"/>
    <row r="16475" s="1" customFormat="1"/>
    <row r="16476" s="1" customFormat="1"/>
    <row r="16477" s="1" customFormat="1"/>
    <row r="16478" s="1" customFormat="1"/>
    <row r="16479" s="1" customFormat="1"/>
    <row r="16480" s="1" customFormat="1"/>
    <row r="16481" s="1" customFormat="1"/>
    <row r="16482" s="1" customFormat="1"/>
    <row r="16483" s="1" customFormat="1"/>
    <row r="16484" s="1" customFormat="1"/>
    <row r="16485" s="1" customFormat="1"/>
    <row r="16486" s="1" customFormat="1"/>
    <row r="16487" s="1" customFormat="1"/>
    <row r="16488" s="1" customFormat="1"/>
    <row r="16489" s="1" customFormat="1"/>
    <row r="16490" s="1" customFormat="1"/>
    <row r="16491" s="1" customFormat="1"/>
    <row r="16492" s="1" customFormat="1"/>
    <row r="16493" s="1" customFormat="1"/>
    <row r="16494" s="1" customFormat="1"/>
    <row r="16495" s="1" customFormat="1"/>
    <row r="16496" s="1" customFormat="1"/>
    <row r="16497" s="1" customFormat="1"/>
    <row r="16498" s="1" customFormat="1"/>
    <row r="16499" s="1" customFormat="1"/>
    <row r="16500" s="1" customFormat="1"/>
    <row r="16501" s="1" customFormat="1"/>
    <row r="16502" s="1" customFormat="1"/>
    <row r="16503" s="1" customFormat="1"/>
    <row r="16504" s="1" customFormat="1"/>
    <row r="16505" s="1" customFormat="1"/>
    <row r="16506" s="1" customFormat="1"/>
    <row r="16507" s="1" customFormat="1"/>
    <row r="16508" s="1" customFormat="1"/>
    <row r="16509" s="1" customFormat="1"/>
    <row r="16510" s="1" customFormat="1"/>
    <row r="16511" s="1" customFormat="1"/>
    <row r="16512" s="1" customFormat="1"/>
    <row r="16513" s="1" customFormat="1"/>
    <row r="16514" s="1" customFormat="1"/>
    <row r="16515" s="1" customFormat="1"/>
    <row r="16516" s="1" customFormat="1"/>
    <row r="16517" s="1" customFormat="1"/>
    <row r="16518" s="1" customFormat="1"/>
    <row r="16519" s="1" customFormat="1"/>
    <row r="16520" s="1" customFormat="1"/>
    <row r="16521" s="1" customFormat="1"/>
    <row r="16522" s="1" customFormat="1"/>
    <row r="16523" s="1" customFormat="1"/>
    <row r="16524" s="1" customFormat="1"/>
    <row r="16525" s="1" customFormat="1"/>
    <row r="16526" s="1" customFormat="1"/>
    <row r="16527" s="1" customFormat="1"/>
    <row r="16528" s="1" customFormat="1"/>
    <row r="16529" s="1" customFormat="1"/>
    <row r="16530" s="1" customFormat="1"/>
    <row r="16531" s="1" customFormat="1"/>
    <row r="16532" s="1" customFormat="1"/>
    <row r="16533" s="1" customFormat="1"/>
    <row r="16534" s="1" customFormat="1"/>
    <row r="16535" s="1" customFormat="1"/>
    <row r="16536" s="1" customFormat="1"/>
    <row r="16537" s="1" customFormat="1"/>
    <row r="16538" s="1" customFormat="1"/>
    <row r="16539" s="1" customFormat="1"/>
    <row r="16540" s="1" customFormat="1"/>
    <row r="16541" s="1" customFormat="1"/>
    <row r="16542" s="1" customFormat="1"/>
    <row r="16543" s="1" customFormat="1"/>
    <row r="16544" s="1" customFormat="1"/>
    <row r="16545" s="1" customFormat="1"/>
    <row r="16546" s="1" customFormat="1"/>
    <row r="16547" s="1" customFormat="1"/>
    <row r="16548" s="1" customFormat="1"/>
    <row r="16549" s="1" customFormat="1"/>
    <row r="16550" s="1" customFormat="1"/>
    <row r="16551" s="1" customFormat="1"/>
    <row r="16552" s="1" customFormat="1"/>
    <row r="16553" s="1" customFormat="1"/>
    <row r="16554" s="1" customFormat="1"/>
    <row r="16555" s="1" customFormat="1"/>
    <row r="16556" s="1" customFormat="1"/>
    <row r="16557" s="1" customFormat="1"/>
    <row r="16558" s="1" customFormat="1"/>
    <row r="16559" s="1" customFormat="1"/>
    <row r="16560" s="1" customFormat="1"/>
    <row r="16561" s="1" customFormat="1"/>
    <row r="16562" s="1" customFormat="1"/>
    <row r="16563" s="1" customFormat="1"/>
    <row r="16564" s="1" customFormat="1"/>
    <row r="16565" s="1" customFormat="1"/>
    <row r="16566" s="1" customFormat="1"/>
    <row r="16567" s="1" customFormat="1"/>
    <row r="16568" s="1" customFormat="1"/>
    <row r="16569" s="1" customFormat="1"/>
    <row r="16570" s="1" customFormat="1"/>
    <row r="16571" s="1" customFormat="1"/>
    <row r="16572" s="1" customFormat="1"/>
    <row r="16573" s="1" customFormat="1"/>
    <row r="16574" s="1" customFormat="1"/>
    <row r="16575" s="1" customFormat="1"/>
    <row r="16576" s="1" customFormat="1"/>
    <row r="16577" s="1" customFormat="1"/>
    <row r="16578" s="1" customFormat="1"/>
    <row r="16579" s="1" customFormat="1"/>
    <row r="16580" s="1" customFormat="1"/>
    <row r="16581" s="1" customFormat="1"/>
    <row r="16582" s="1" customFormat="1"/>
    <row r="16583" s="1" customFormat="1"/>
    <row r="16584" s="1" customFormat="1"/>
    <row r="16585" s="1" customFormat="1"/>
    <row r="16586" s="1" customFormat="1"/>
    <row r="16587" s="1" customFormat="1"/>
    <row r="16588" s="1" customFormat="1"/>
    <row r="16589" s="1" customFormat="1"/>
    <row r="16590" s="1" customFormat="1"/>
    <row r="16591" s="1" customFormat="1"/>
    <row r="16592" s="1" customFormat="1"/>
    <row r="16593" s="1" customFormat="1"/>
    <row r="16594" s="1" customFormat="1"/>
    <row r="16595" s="1" customFormat="1"/>
    <row r="16596" s="1" customFormat="1"/>
    <row r="16597" s="1" customFormat="1"/>
    <row r="16598" s="1" customFormat="1"/>
    <row r="16599" s="1" customFormat="1"/>
    <row r="16600" s="1" customFormat="1"/>
    <row r="16601" s="1" customFormat="1"/>
    <row r="16602" s="1" customFormat="1"/>
    <row r="16603" s="1" customFormat="1"/>
    <row r="16604" s="1" customFormat="1"/>
    <row r="16605" s="1" customFormat="1"/>
    <row r="16606" s="1" customFormat="1"/>
    <row r="16607" s="1" customFormat="1"/>
    <row r="16608" s="1" customFormat="1"/>
    <row r="16609" s="1" customFormat="1"/>
    <row r="16610" s="1" customFormat="1"/>
    <row r="16611" s="1" customFormat="1"/>
    <row r="16612" s="1" customFormat="1"/>
    <row r="16613" s="1" customFormat="1"/>
    <row r="16614" s="1" customFormat="1"/>
    <row r="16615" s="1" customFormat="1"/>
    <row r="16616" s="1" customFormat="1"/>
    <row r="16617" s="1" customFormat="1"/>
    <row r="16618" s="1" customFormat="1"/>
    <row r="16619" s="1" customFormat="1"/>
    <row r="16620" s="1" customFormat="1"/>
    <row r="16621" s="1" customFormat="1"/>
    <row r="16622" s="1" customFormat="1"/>
    <row r="16623" s="1" customFormat="1"/>
    <row r="16624" s="1" customFormat="1"/>
    <row r="16625" s="1" customFormat="1"/>
    <row r="16626" s="1" customFormat="1"/>
    <row r="16627" s="1" customFormat="1"/>
    <row r="16628" s="1" customFormat="1"/>
    <row r="16629" s="1" customFormat="1"/>
    <row r="16630" s="1" customFormat="1"/>
    <row r="16631" s="1" customFormat="1"/>
    <row r="16632" s="1" customFormat="1"/>
    <row r="16633" s="1" customFormat="1"/>
    <row r="16634" s="1" customFormat="1"/>
    <row r="16635" s="1" customFormat="1"/>
    <row r="16636" s="1" customFormat="1"/>
    <row r="16637" s="1" customFormat="1"/>
    <row r="16638" s="1" customFormat="1"/>
    <row r="16639" s="1" customFormat="1"/>
    <row r="16640" s="1" customFormat="1"/>
    <row r="16641" s="1" customFormat="1"/>
    <row r="16642" s="1" customFormat="1"/>
    <row r="16643" s="1" customFormat="1"/>
    <row r="16644" s="1" customFormat="1"/>
    <row r="16645" s="1" customFormat="1"/>
    <row r="16646" s="1" customFormat="1"/>
    <row r="16647" s="1" customFormat="1"/>
    <row r="16648" s="1" customFormat="1"/>
    <row r="16649" s="1" customFormat="1"/>
    <row r="16650" s="1" customFormat="1"/>
    <row r="16651" s="1" customFormat="1"/>
    <row r="16652" s="1" customFormat="1"/>
    <row r="16653" s="1" customFormat="1"/>
    <row r="16654" s="1" customFormat="1"/>
    <row r="16655" s="1" customFormat="1"/>
    <row r="16656" s="1" customFormat="1"/>
    <row r="16657" s="1" customFormat="1"/>
    <row r="16658" s="1" customFormat="1"/>
    <row r="16659" s="1" customFormat="1"/>
    <row r="16660" s="1" customFormat="1"/>
    <row r="16661" s="1" customFormat="1"/>
    <row r="16662" s="1" customFormat="1"/>
    <row r="16663" s="1" customFormat="1"/>
    <row r="16664" s="1" customFormat="1"/>
    <row r="16665" s="1" customFormat="1"/>
    <row r="16666" s="1" customFormat="1"/>
    <row r="16667" s="1" customFormat="1"/>
    <row r="16668" s="1" customFormat="1"/>
    <row r="16669" s="1" customFormat="1"/>
    <row r="16670" s="1" customFormat="1"/>
    <row r="16671" s="1" customFormat="1"/>
    <row r="16672" s="1" customFormat="1"/>
    <row r="16673" s="1" customFormat="1"/>
    <row r="16674" s="1" customFormat="1"/>
    <row r="16675" s="1" customFormat="1"/>
    <row r="16676" s="1" customFormat="1"/>
    <row r="16677" s="1" customFormat="1"/>
    <row r="16678" s="1" customFormat="1"/>
    <row r="16679" s="1" customFormat="1"/>
    <row r="16680" s="1" customFormat="1"/>
    <row r="16681" s="1" customFormat="1"/>
    <row r="16682" s="1" customFormat="1"/>
    <row r="16683" s="1" customFormat="1"/>
    <row r="16684" s="1" customFormat="1"/>
    <row r="16685" s="1" customFormat="1"/>
    <row r="16686" s="1" customFormat="1"/>
    <row r="16687" s="1" customFormat="1"/>
    <row r="16688" s="1" customFormat="1"/>
    <row r="16689" s="1" customFormat="1"/>
    <row r="16690" s="1" customFormat="1"/>
    <row r="16691" s="1" customFormat="1"/>
    <row r="16692" s="1" customFormat="1"/>
    <row r="16693" s="1" customFormat="1"/>
    <row r="16694" s="1" customFormat="1"/>
    <row r="16695" s="1" customFormat="1"/>
    <row r="16696" s="1" customFormat="1"/>
    <row r="16697" s="1" customFormat="1"/>
    <row r="16698" s="1" customFormat="1"/>
    <row r="16699" s="1" customFormat="1"/>
    <row r="16700" s="1" customFormat="1"/>
    <row r="16701" s="1" customFormat="1"/>
    <row r="16702" s="1" customFormat="1"/>
    <row r="16703" s="1" customFormat="1"/>
    <row r="16704" s="1" customFormat="1"/>
    <row r="16705" s="1" customFormat="1"/>
    <row r="16706" s="1" customFormat="1"/>
    <row r="16707" s="1" customFormat="1"/>
    <row r="16708" s="1" customFormat="1"/>
    <row r="16709" s="1" customFormat="1"/>
    <row r="16710" s="1" customFormat="1"/>
    <row r="16711" s="1" customFormat="1"/>
    <row r="16712" s="1" customFormat="1"/>
    <row r="16713" s="1" customFormat="1"/>
    <row r="16714" s="1" customFormat="1"/>
    <row r="16715" s="1" customFormat="1"/>
    <row r="16716" s="1" customFormat="1"/>
    <row r="16717" s="1" customFormat="1"/>
    <row r="16718" s="1" customFormat="1"/>
    <row r="16719" s="1" customFormat="1"/>
    <row r="16720" s="1" customFormat="1"/>
    <row r="16721" s="1" customFormat="1"/>
    <row r="16722" s="1" customFormat="1"/>
    <row r="16723" s="1" customFormat="1"/>
    <row r="16724" s="1" customFormat="1"/>
    <row r="16725" s="1" customFormat="1"/>
    <row r="16726" s="1" customFormat="1"/>
    <row r="16727" s="1" customFormat="1"/>
    <row r="16728" s="1" customFormat="1"/>
    <row r="16729" s="1" customFormat="1"/>
    <row r="16730" s="1" customFormat="1"/>
    <row r="16731" s="1" customFormat="1"/>
    <row r="16732" s="1" customFormat="1"/>
    <row r="16733" s="1" customFormat="1"/>
    <row r="16734" s="1" customFormat="1"/>
    <row r="16735" s="1" customFormat="1"/>
    <row r="16736" s="1" customFormat="1"/>
    <row r="16737" s="1" customFormat="1"/>
    <row r="16738" s="1" customFormat="1"/>
    <row r="16739" s="1" customFormat="1"/>
    <row r="16740" s="1" customFormat="1"/>
    <row r="16741" s="1" customFormat="1"/>
    <row r="16742" s="1" customFormat="1"/>
    <row r="16743" s="1" customFormat="1"/>
    <row r="16744" s="1" customFormat="1"/>
    <row r="16745" s="1" customFormat="1"/>
    <row r="16746" s="1" customFormat="1"/>
    <row r="16747" s="1" customFormat="1"/>
    <row r="16748" s="1" customFormat="1"/>
    <row r="16749" s="1" customFormat="1"/>
    <row r="16750" s="1" customFormat="1"/>
    <row r="16751" s="1" customFormat="1"/>
    <row r="16752" s="1" customFormat="1"/>
    <row r="16753" s="1" customFormat="1"/>
    <row r="16754" s="1" customFormat="1"/>
    <row r="16755" s="1" customFormat="1"/>
    <row r="16756" s="1" customFormat="1"/>
    <row r="16757" s="1" customFormat="1"/>
    <row r="16758" s="1" customFormat="1"/>
    <row r="16759" s="1" customFormat="1"/>
    <row r="16760" s="1" customFormat="1"/>
    <row r="16761" s="1" customFormat="1"/>
    <row r="16762" s="1" customFormat="1"/>
    <row r="16763" s="1" customFormat="1"/>
    <row r="16764" s="1" customFormat="1"/>
    <row r="16765" s="1" customFormat="1"/>
    <row r="16766" s="1" customFormat="1"/>
    <row r="16767" s="1" customFormat="1"/>
    <row r="16768" s="1" customFormat="1"/>
    <row r="16769" s="1" customFormat="1"/>
    <row r="16770" s="1" customFormat="1"/>
    <row r="16771" s="1" customFormat="1"/>
    <row r="16772" s="1" customFormat="1"/>
    <row r="16773" s="1" customFormat="1"/>
    <row r="16774" s="1" customFormat="1"/>
    <row r="16775" s="1" customFormat="1"/>
    <row r="16776" s="1" customFormat="1"/>
    <row r="16777" s="1" customFormat="1"/>
    <row r="16778" s="1" customFormat="1"/>
    <row r="16779" s="1" customFormat="1"/>
    <row r="16780" s="1" customFormat="1"/>
    <row r="16781" s="1" customFormat="1"/>
    <row r="16782" s="1" customFormat="1"/>
    <row r="16783" s="1" customFormat="1"/>
    <row r="16784" s="1" customFormat="1"/>
    <row r="16785" s="1" customFormat="1"/>
    <row r="16786" s="1" customFormat="1"/>
    <row r="16787" s="1" customFormat="1"/>
    <row r="16788" s="1" customFormat="1"/>
    <row r="16789" s="1" customFormat="1"/>
    <row r="16790" s="1" customFormat="1"/>
    <row r="16791" s="1" customFormat="1"/>
    <row r="16792" s="1" customFormat="1"/>
    <row r="16793" s="1" customFormat="1"/>
    <row r="16794" s="1" customFormat="1"/>
    <row r="16795" s="1" customFormat="1"/>
    <row r="16796" s="1" customFormat="1"/>
    <row r="16797" s="1" customFormat="1"/>
    <row r="16798" s="1" customFormat="1"/>
    <row r="16799" s="1" customFormat="1"/>
    <row r="16800" s="1" customFormat="1"/>
    <row r="16801" s="1" customFormat="1"/>
    <row r="16802" s="1" customFormat="1"/>
    <row r="16803" s="1" customFormat="1"/>
    <row r="16804" s="1" customFormat="1"/>
    <row r="16805" s="1" customFormat="1"/>
    <row r="16806" s="1" customFormat="1"/>
    <row r="16807" s="1" customFormat="1"/>
    <row r="16808" s="1" customFormat="1"/>
    <row r="16809" s="1" customFormat="1"/>
    <row r="16810" s="1" customFormat="1"/>
    <row r="16811" s="1" customFormat="1"/>
    <row r="16812" s="1" customFormat="1"/>
    <row r="16813" s="1" customFormat="1"/>
    <row r="16814" s="1" customFormat="1"/>
    <row r="16815" s="1" customFormat="1"/>
    <row r="16816" s="1" customFormat="1"/>
    <row r="16817" s="1" customFormat="1"/>
    <row r="16818" s="1" customFormat="1"/>
    <row r="16819" s="1" customFormat="1"/>
    <row r="16820" s="1" customFormat="1"/>
    <row r="16821" s="1" customFormat="1"/>
    <row r="16822" s="1" customFormat="1"/>
    <row r="16823" s="1" customFormat="1"/>
    <row r="16824" s="1" customFormat="1"/>
    <row r="16825" s="1" customFormat="1"/>
    <row r="16826" s="1" customFormat="1"/>
    <row r="16827" s="1" customFormat="1"/>
    <row r="16828" s="1" customFormat="1"/>
    <row r="16829" s="1" customFormat="1"/>
    <row r="16830" s="1" customFormat="1"/>
    <row r="16831" s="1" customFormat="1"/>
    <row r="16832" s="1" customFormat="1"/>
    <row r="16833" s="1" customFormat="1"/>
    <row r="16834" s="1" customFormat="1"/>
    <row r="16835" s="1" customFormat="1"/>
    <row r="16836" s="1" customFormat="1"/>
    <row r="16837" s="1" customFormat="1"/>
    <row r="16838" s="1" customFormat="1"/>
    <row r="16839" s="1" customFormat="1"/>
    <row r="16840" s="1" customFormat="1"/>
    <row r="16841" s="1" customFormat="1"/>
    <row r="16842" s="1" customFormat="1"/>
    <row r="16843" s="1" customFormat="1"/>
    <row r="16844" s="1" customFormat="1"/>
    <row r="16845" s="1" customFormat="1"/>
    <row r="16846" s="1" customFormat="1"/>
    <row r="16847" s="1" customFormat="1"/>
    <row r="16848" s="1" customFormat="1"/>
    <row r="16849" s="1" customFormat="1"/>
    <row r="16850" s="1" customFormat="1"/>
    <row r="16851" s="1" customFormat="1"/>
    <row r="16852" s="1" customFormat="1"/>
    <row r="16853" s="1" customFormat="1"/>
    <row r="16854" s="1" customFormat="1"/>
    <row r="16855" s="1" customFormat="1"/>
    <row r="16856" s="1" customFormat="1"/>
    <row r="16857" s="1" customFormat="1"/>
    <row r="16858" s="1" customFormat="1"/>
    <row r="16859" s="1" customFormat="1"/>
    <row r="16860" s="1" customFormat="1"/>
    <row r="16861" s="1" customFormat="1"/>
    <row r="16862" s="1" customFormat="1"/>
    <row r="16863" s="1" customFormat="1"/>
    <row r="16864" s="1" customFormat="1"/>
    <row r="16865" s="1" customFormat="1"/>
    <row r="16866" s="1" customFormat="1"/>
    <row r="16867" s="1" customFormat="1"/>
    <row r="16868" s="1" customFormat="1"/>
    <row r="16869" s="1" customFormat="1"/>
    <row r="16870" s="1" customFormat="1"/>
    <row r="16871" s="1" customFormat="1"/>
    <row r="16872" s="1" customFormat="1"/>
    <row r="16873" s="1" customFormat="1"/>
    <row r="16874" s="1" customFormat="1"/>
    <row r="16875" s="1" customFormat="1"/>
    <row r="16876" s="1" customFormat="1"/>
    <row r="16877" s="1" customFormat="1"/>
    <row r="16878" s="1" customFormat="1"/>
    <row r="16879" s="1" customFormat="1"/>
    <row r="16880" s="1" customFormat="1"/>
    <row r="16881" s="1" customFormat="1"/>
    <row r="16882" s="1" customFormat="1"/>
    <row r="16883" s="1" customFormat="1"/>
    <row r="16884" s="1" customFormat="1"/>
    <row r="16885" s="1" customFormat="1"/>
    <row r="16886" s="1" customFormat="1"/>
    <row r="16887" s="1" customFormat="1"/>
    <row r="16888" s="1" customFormat="1"/>
    <row r="16889" s="1" customFormat="1"/>
    <row r="16890" s="1" customFormat="1"/>
    <row r="16891" s="1" customFormat="1"/>
    <row r="16892" s="1" customFormat="1"/>
    <row r="16893" s="1" customFormat="1"/>
    <row r="16894" s="1" customFormat="1"/>
    <row r="16895" s="1" customFormat="1"/>
    <row r="16896" s="1" customFormat="1"/>
    <row r="16897" s="1" customFormat="1"/>
    <row r="16898" s="1" customFormat="1"/>
    <row r="16899" s="1" customFormat="1"/>
    <row r="16900" s="1" customFormat="1"/>
    <row r="16901" s="1" customFormat="1"/>
    <row r="16902" s="1" customFormat="1"/>
    <row r="16903" s="1" customFormat="1"/>
    <row r="16904" s="1" customFormat="1"/>
    <row r="16905" s="1" customFormat="1"/>
    <row r="16906" s="1" customFormat="1"/>
    <row r="16907" s="1" customFormat="1"/>
    <row r="16908" s="1" customFormat="1"/>
    <row r="16909" s="1" customFormat="1"/>
    <row r="16910" s="1" customFormat="1"/>
    <row r="16911" s="1" customFormat="1"/>
    <row r="16912" s="1" customFormat="1"/>
    <row r="16913" s="1" customFormat="1"/>
    <row r="16914" s="1" customFormat="1"/>
    <row r="16915" s="1" customFormat="1"/>
    <row r="16916" s="1" customFormat="1"/>
    <row r="16917" s="1" customFormat="1"/>
    <row r="16918" s="1" customFormat="1"/>
    <row r="16919" s="1" customFormat="1"/>
    <row r="16920" s="1" customFormat="1"/>
    <row r="16921" s="1" customFormat="1"/>
    <row r="16922" s="1" customFormat="1"/>
    <row r="16923" s="1" customFormat="1"/>
    <row r="16924" s="1" customFormat="1"/>
    <row r="16925" s="1" customFormat="1"/>
    <row r="16926" s="1" customFormat="1"/>
    <row r="16927" s="1" customFormat="1"/>
    <row r="16928" s="1" customFormat="1"/>
    <row r="16929" s="1" customFormat="1"/>
    <row r="16930" s="1" customFormat="1"/>
    <row r="16931" s="1" customFormat="1"/>
    <row r="16932" s="1" customFormat="1"/>
    <row r="16933" s="1" customFormat="1"/>
    <row r="16934" s="1" customFormat="1"/>
    <row r="16935" s="1" customFormat="1"/>
    <row r="16936" s="1" customFormat="1"/>
    <row r="16937" s="1" customFormat="1"/>
    <row r="16938" s="1" customFormat="1"/>
    <row r="16939" s="1" customFormat="1"/>
    <row r="16940" s="1" customFormat="1"/>
    <row r="16941" s="1" customFormat="1"/>
    <row r="16942" s="1" customFormat="1"/>
    <row r="16943" s="1" customFormat="1"/>
    <row r="16944" s="1" customFormat="1"/>
    <row r="16945" s="1" customFormat="1"/>
    <row r="16946" s="1" customFormat="1"/>
    <row r="16947" s="1" customFormat="1"/>
    <row r="16948" s="1" customFormat="1"/>
    <row r="16949" s="1" customFormat="1"/>
    <row r="16950" s="1" customFormat="1"/>
    <row r="16951" s="1" customFormat="1"/>
    <row r="16952" s="1" customFormat="1"/>
    <row r="16953" s="1" customFormat="1"/>
    <row r="16954" s="1" customFormat="1"/>
    <row r="16955" s="1" customFormat="1"/>
    <row r="16956" s="1" customFormat="1"/>
    <row r="16957" s="1" customFormat="1"/>
    <row r="16958" s="1" customFormat="1"/>
    <row r="16959" s="1" customFormat="1"/>
    <row r="16960" s="1" customFormat="1"/>
    <row r="16961" s="1" customFormat="1"/>
    <row r="16962" s="1" customFormat="1"/>
    <row r="16963" s="1" customFormat="1"/>
    <row r="16964" s="1" customFormat="1"/>
    <row r="16965" s="1" customFormat="1"/>
    <row r="16966" s="1" customFormat="1"/>
    <row r="16967" s="1" customFormat="1"/>
    <row r="16968" s="1" customFormat="1"/>
    <row r="16969" s="1" customFormat="1"/>
    <row r="16970" s="1" customFormat="1"/>
    <row r="16971" s="1" customFormat="1"/>
    <row r="16972" s="1" customFormat="1"/>
    <row r="16973" s="1" customFormat="1"/>
    <row r="16974" s="1" customFormat="1"/>
    <row r="16975" s="1" customFormat="1"/>
    <row r="16976" s="1" customFormat="1"/>
    <row r="16977" s="1" customFormat="1"/>
    <row r="16978" s="1" customFormat="1"/>
    <row r="16979" s="1" customFormat="1"/>
    <row r="16980" s="1" customFormat="1"/>
    <row r="16981" s="1" customFormat="1"/>
    <row r="16982" s="1" customFormat="1"/>
    <row r="16983" s="1" customFormat="1"/>
    <row r="16984" s="1" customFormat="1"/>
    <row r="16985" s="1" customFormat="1"/>
    <row r="16986" s="1" customFormat="1"/>
    <row r="16987" s="1" customFormat="1"/>
    <row r="16988" s="1" customFormat="1"/>
    <row r="16989" s="1" customFormat="1"/>
    <row r="16990" s="1" customFormat="1"/>
    <row r="16991" s="1" customFormat="1"/>
    <row r="16992" s="1" customFormat="1"/>
    <row r="16993" s="1" customFormat="1"/>
    <row r="16994" s="1" customFormat="1"/>
    <row r="16995" s="1" customFormat="1"/>
    <row r="16996" s="1" customFormat="1"/>
    <row r="16997" s="1" customFormat="1"/>
    <row r="16998" s="1" customFormat="1"/>
    <row r="16999" s="1" customFormat="1"/>
    <row r="17000" s="1" customFormat="1"/>
    <row r="17001" s="1" customFormat="1"/>
    <row r="17002" s="1" customFormat="1"/>
    <row r="17003" s="1" customFormat="1"/>
    <row r="17004" s="1" customFormat="1"/>
    <row r="17005" s="1" customFormat="1"/>
    <row r="17006" s="1" customFormat="1"/>
    <row r="17007" s="1" customFormat="1"/>
    <row r="17008" s="1" customFormat="1"/>
    <row r="17009" s="1" customFormat="1"/>
    <row r="17010" s="1" customFormat="1"/>
    <row r="17011" s="1" customFormat="1"/>
    <row r="17012" s="1" customFormat="1"/>
    <row r="17013" s="1" customFormat="1"/>
    <row r="17014" s="1" customFormat="1"/>
    <row r="17015" s="1" customFormat="1"/>
    <row r="17016" s="1" customFormat="1"/>
    <row r="17017" s="1" customFormat="1"/>
    <row r="17018" s="1" customFormat="1"/>
    <row r="17019" s="1" customFormat="1"/>
    <row r="17020" s="1" customFormat="1"/>
    <row r="17021" s="1" customFormat="1"/>
    <row r="17022" s="1" customFormat="1"/>
    <row r="17023" s="1" customFormat="1"/>
    <row r="17024" s="1" customFormat="1"/>
    <row r="17025" s="1" customFormat="1"/>
    <row r="17026" s="1" customFormat="1"/>
    <row r="17027" s="1" customFormat="1"/>
    <row r="17028" s="1" customFormat="1"/>
    <row r="17029" s="1" customFormat="1"/>
    <row r="17030" s="1" customFormat="1"/>
    <row r="17031" s="1" customFormat="1"/>
    <row r="17032" s="1" customFormat="1"/>
    <row r="17033" s="1" customFormat="1"/>
    <row r="17034" s="1" customFormat="1"/>
    <row r="17035" s="1" customFormat="1"/>
    <row r="17036" s="1" customFormat="1"/>
    <row r="17037" s="1" customFormat="1"/>
    <row r="17038" s="1" customFormat="1"/>
    <row r="17039" s="1" customFormat="1"/>
    <row r="17040" s="1" customFormat="1"/>
    <row r="17041" s="1" customFormat="1"/>
    <row r="17042" s="1" customFormat="1"/>
    <row r="17043" s="1" customFormat="1"/>
    <row r="17044" s="1" customFormat="1"/>
    <row r="17045" s="1" customFormat="1"/>
    <row r="17046" s="1" customFormat="1"/>
    <row r="17047" s="1" customFormat="1"/>
    <row r="17048" s="1" customFormat="1"/>
    <row r="17049" s="1" customFormat="1"/>
    <row r="17050" s="1" customFormat="1"/>
    <row r="17051" s="1" customFormat="1"/>
    <row r="17052" s="1" customFormat="1"/>
    <row r="17053" s="1" customFormat="1"/>
    <row r="17054" s="1" customFormat="1"/>
    <row r="17055" s="1" customFormat="1"/>
    <row r="17056" s="1" customFormat="1"/>
    <row r="17057" s="1" customFormat="1"/>
    <row r="17058" s="1" customFormat="1"/>
    <row r="17059" s="1" customFormat="1"/>
    <row r="17060" s="1" customFormat="1"/>
    <row r="17061" s="1" customFormat="1"/>
    <row r="17062" s="1" customFormat="1"/>
    <row r="17063" s="1" customFormat="1"/>
    <row r="17064" s="1" customFormat="1"/>
    <row r="17065" s="1" customFormat="1"/>
    <row r="17066" s="1" customFormat="1"/>
    <row r="17067" s="1" customFormat="1"/>
    <row r="17068" s="1" customFormat="1"/>
    <row r="17069" s="1" customFormat="1"/>
    <row r="17070" s="1" customFormat="1"/>
    <row r="17071" s="1" customFormat="1"/>
    <row r="17072" s="1" customFormat="1"/>
    <row r="17073" s="1" customFormat="1"/>
    <row r="17074" s="1" customFormat="1"/>
    <row r="17075" s="1" customFormat="1"/>
    <row r="17076" s="1" customFormat="1"/>
    <row r="17077" s="1" customFormat="1"/>
    <row r="17078" s="1" customFormat="1"/>
    <row r="17079" s="1" customFormat="1"/>
    <row r="17080" s="1" customFormat="1"/>
    <row r="17081" s="1" customFormat="1"/>
    <row r="17082" s="1" customFormat="1"/>
    <row r="17083" s="1" customFormat="1"/>
    <row r="17084" s="1" customFormat="1"/>
    <row r="17085" s="1" customFormat="1"/>
    <row r="17086" s="1" customFormat="1"/>
    <row r="17087" s="1" customFormat="1"/>
    <row r="17088" s="1" customFormat="1"/>
    <row r="17089" s="1" customFormat="1"/>
    <row r="17090" s="1" customFormat="1"/>
    <row r="17091" s="1" customFormat="1"/>
    <row r="17092" s="1" customFormat="1"/>
    <row r="17093" s="1" customFormat="1"/>
    <row r="17094" s="1" customFormat="1"/>
    <row r="17095" s="1" customFormat="1"/>
    <row r="17096" s="1" customFormat="1"/>
    <row r="17097" s="1" customFormat="1"/>
    <row r="17098" s="1" customFormat="1"/>
    <row r="17099" s="1" customFormat="1"/>
    <row r="17100" s="1" customFormat="1"/>
    <row r="17101" s="1" customFormat="1"/>
    <row r="17102" s="1" customFormat="1"/>
    <row r="17103" s="1" customFormat="1"/>
    <row r="17104" s="1" customFormat="1"/>
    <row r="17105" s="1" customFormat="1"/>
    <row r="17106" s="1" customFormat="1"/>
    <row r="17107" s="1" customFormat="1"/>
    <row r="17108" s="1" customFormat="1"/>
    <row r="17109" s="1" customFormat="1"/>
    <row r="17110" s="1" customFormat="1"/>
    <row r="17111" s="1" customFormat="1"/>
    <row r="17112" s="1" customFormat="1"/>
    <row r="17113" s="1" customFormat="1"/>
    <row r="17114" s="1" customFormat="1"/>
    <row r="17115" s="1" customFormat="1"/>
    <row r="17116" s="1" customFormat="1"/>
    <row r="17117" s="1" customFormat="1"/>
    <row r="17118" s="1" customFormat="1"/>
    <row r="17119" s="1" customFormat="1"/>
    <row r="17120" s="1" customFormat="1"/>
    <row r="17121" s="1" customFormat="1"/>
    <row r="17122" s="1" customFormat="1"/>
    <row r="17123" s="1" customFormat="1"/>
    <row r="17124" s="1" customFormat="1"/>
    <row r="17125" s="1" customFormat="1"/>
    <row r="17126" s="1" customFormat="1"/>
    <row r="17127" s="1" customFormat="1"/>
    <row r="17128" s="1" customFormat="1"/>
    <row r="17129" s="1" customFormat="1"/>
    <row r="17130" s="1" customFormat="1"/>
    <row r="17131" s="1" customFormat="1"/>
    <row r="17132" s="1" customFormat="1"/>
    <row r="17133" s="1" customFormat="1"/>
    <row r="17134" s="1" customFormat="1"/>
    <row r="17135" s="1" customFormat="1"/>
    <row r="17136" s="1" customFormat="1"/>
    <row r="17137" s="1" customFormat="1"/>
    <row r="17138" s="1" customFormat="1"/>
    <row r="17139" s="1" customFormat="1"/>
    <row r="17140" s="1" customFormat="1"/>
    <row r="17141" s="1" customFormat="1"/>
    <row r="17142" s="1" customFormat="1"/>
    <row r="17143" s="1" customFormat="1"/>
    <row r="17144" s="1" customFormat="1"/>
    <row r="17145" s="1" customFormat="1"/>
    <row r="17146" s="1" customFormat="1"/>
    <row r="17147" s="1" customFormat="1"/>
    <row r="17148" s="1" customFormat="1"/>
    <row r="17149" s="1" customFormat="1"/>
    <row r="17150" s="1" customFormat="1"/>
    <row r="17151" s="1" customFormat="1"/>
    <row r="17152" s="1" customFormat="1"/>
    <row r="17153" s="1" customFormat="1"/>
    <row r="17154" s="1" customFormat="1"/>
    <row r="17155" s="1" customFormat="1"/>
    <row r="17156" s="1" customFormat="1"/>
    <row r="17157" s="1" customFormat="1"/>
    <row r="17158" s="1" customFormat="1"/>
    <row r="17159" s="1" customFormat="1"/>
    <row r="17160" s="1" customFormat="1"/>
    <row r="17161" s="1" customFormat="1"/>
    <row r="17162" s="1" customFormat="1"/>
    <row r="17163" s="1" customFormat="1"/>
    <row r="17164" s="1" customFormat="1"/>
    <row r="17165" s="1" customFormat="1"/>
    <row r="17166" s="1" customFormat="1"/>
    <row r="17167" s="1" customFormat="1"/>
    <row r="17168" s="1" customFormat="1"/>
    <row r="17169" s="1" customFormat="1"/>
    <row r="17170" s="1" customFormat="1"/>
    <row r="17171" s="1" customFormat="1"/>
    <row r="17172" s="1" customFormat="1"/>
    <row r="17173" s="1" customFormat="1"/>
    <row r="17174" s="1" customFormat="1"/>
    <row r="17175" s="1" customFormat="1"/>
    <row r="17176" s="1" customFormat="1"/>
    <row r="17177" s="1" customFormat="1"/>
    <row r="17178" s="1" customFormat="1"/>
    <row r="17179" s="1" customFormat="1"/>
    <row r="17180" s="1" customFormat="1"/>
    <row r="17181" s="1" customFormat="1"/>
    <row r="17182" s="1" customFormat="1"/>
    <row r="17183" s="1" customFormat="1"/>
    <row r="17184" s="1" customFormat="1"/>
    <row r="17185" s="1" customFormat="1"/>
    <row r="17186" s="1" customFormat="1"/>
    <row r="17187" s="1" customFormat="1"/>
    <row r="17188" s="1" customFormat="1"/>
    <row r="17189" s="1" customFormat="1"/>
    <row r="17190" s="1" customFormat="1"/>
    <row r="17191" s="1" customFormat="1"/>
    <row r="17192" s="1" customFormat="1"/>
    <row r="17193" s="1" customFormat="1"/>
    <row r="17194" s="1" customFormat="1"/>
    <row r="17195" s="1" customFormat="1"/>
    <row r="17196" s="1" customFormat="1"/>
    <row r="17197" s="1" customFormat="1"/>
    <row r="17198" s="1" customFormat="1"/>
    <row r="17199" s="1" customFormat="1"/>
    <row r="17200" s="1" customFormat="1"/>
    <row r="17201" s="1" customFormat="1"/>
    <row r="17202" s="1" customFormat="1"/>
    <row r="17203" s="1" customFormat="1"/>
    <row r="17204" s="1" customFormat="1"/>
    <row r="17205" s="1" customFormat="1"/>
    <row r="17206" s="1" customFormat="1"/>
    <row r="17207" s="1" customFormat="1"/>
    <row r="17208" s="1" customFormat="1"/>
    <row r="17209" s="1" customFormat="1"/>
    <row r="17210" s="1" customFormat="1"/>
    <row r="17211" s="1" customFormat="1"/>
    <row r="17212" s="1" customFormat="1"/>
    <row r="17213" s="1" customFormat="1"/>
    <row r="17214" s="1" customFormat="1"/>
    <row r="17215" s="1" customFormat="1"/>
    <row r="17216" s="1" customFormat="1"/>
    <row r="17217" s="1" customFormat="1"/>
    <row r="17218" s="1" customFormat="1"/>
    <row r="17219" s="1" customFormat="1"/>
    <row r="17220" s="1" customFormat="1"/>
    <row r="17221" s="1" customFormat="1"/>
    <row r="17222" s="1" customFormat="1"/>
    <row r="17223" s="1" customFormat="1"/>
    <row r="17224" s="1" customFormat="1"/>
    <row r="17225" s="1" customFormat="1"/>
    <row r="17226" s="1" customFormat="1"/>
    <row r="17227" s="1" customFormat="1"/>
    <row r="17228" s="1" customFormat="1"/>
    <row r="17229" s="1" customFormat="1"/>
    <row r="17230" s="1" customFormat="1"/>
    <row r="17231" s="1" customFormat="1"/>
    <row r="17232" s="1" customFormat="1"/>
    <row r="17233" s="1" customFormat="1"/>
    <row r="17234" s="1" customFormat="1"/>
    <row r="17235" s="1" customFormat="1"/>
    <row r="17236" s="1" customFormat="1"/>
    <row r="17237" s="1" customFormat="1"/>
    <row r="17238" s="1" customFormat="1"/>
    <row r="17239" s="1" customFormat="1"/>
    <row r="17240" s="1" customFormat="1"/>
    <row r="17241" s="1" customFormat="1"/>
    <row r="17242" s="1" customFormat="1"/>
    <row r="17243" s="1" customFormat="1"/>
    <row r="17244" s="1" customFormat="1"/>
    <row r="17245" s="1" customFormat="1"/>
    <row r="17246" s="1" customFormat="1"/>
    <row r="17247" s="1" customFormat="1"/>
    <row r="17248" s="1" customFormat="1"/>
    <row r="17249" s="1" customFormat="1"/>
    <row r="17250" s="1" customFormat="1"/>
    <row r="17251" s="1" customFormat="1"/>
    <row r="17252" s="1" customFormat="1"/>
    <row r="17253" s="1" customFormat="1"/>
    <row r="17254" s="1" customFormat="1"/>
    <row r="17255" s="1" customFormat="1"/>
    <row r="17256" s="1" customFormat="1"/>
    <row r="17257" s="1" customFormat="1"/>
    <row r="17258" s="1" customFormat="1"/>
    <row r="17259" s="1" customFormat="1"/>
    <row r="17260" s="1" customFormat="1"/>
    <row r="17261" s="1" customFormat="1"/>
    <row r="17262" s="1" customFormat="1"/>
    <row r="17263" s="1" customFormat="1"/>
    <row r="17264" s="1" customFormat="1"/>
    <row r="17265" s="1" customFormat="1"/>
    <row r="17266" s="1" customFormat="1"/>
    <row r="17267" s="1" customFormat="1"/>
    <row r="17268" s="1" customFormat="1"/>
    <row r="17269" s="1" customFormat="1"/>
    <row r="17270" s="1" customFormat="1"/>
    <row r="17271" s="1" customFormat="1"/>
    <row r="17272" s="1" customFormat="1"/>
    <row r="17273" s="1" customFormat="1"/>
    <row r="17274" s="1" customFormat="1"/>
    <row r="17275" s="1" customFormat="1"/>
    <row r="17276" s="1" customFormat="1"/>
    <row r="17277" s="1" customFormat="1"/>
    <row r="17278" s="1" customFormat="1"/>
    <row r="17279" s="1" customFormat="1"/>
    <row r="17280" s="1" customFormat="1"/>
    <row r="17281" s="1" customFormat="1"/>
    <row r="17282" s="1" customFormat="1"/>
    <row r="17283" s="1" customFormat="1"/>
    <row r="17284" s="1" customFormat="1"/>
    <row r="17285" s="1" customFormat="1"/>
    <row r="17286" s="1" customFormat="1"/>
    <row r="17287" s="1" customFormat="1"/>
    <row r="17288" s="1" customFormat="1"/>
    <row r="17289" s="1" customFormat="1"/>
    <row r="17290" s="1" customFormat="1"/>
    <row r="17291" s="1" customFormat="1"/>
    <row r="17292" s="1" customFormat="1"/>
    <row r="17293" s="1" customFormat="1"/>
    <row r="17294" s="1" customFormat="1"/>
    <row r="17295" s="1" customFormat="1"/>
    <row r="17296" s="1" customFormat="1"/>
    <row r="17297" s="1" customFormat="1"/>
    <row r="17298" s="1" customFormat="1"/>
    <row r="17299" s="1" customFormat="1"/>
    <row r="17300" s="1" customFormat="1"/>
    <row r="17301" s="1" customFormat="1"/>
    <row r="17302" s="1" customFormat="1"/>
    <row r="17303" s="1" customFormat="1"/>
    <row r="17304" s="1" customFormat="1"/>
    <row r="17305" s="1" customFormat="1"/>
    <row r="17306" s="1" customFormat="1"/>
    <row r="17307" s="1" customFormat="1"/>
    <row r="17308" s="1" customFormat="1"/>
    <row r="17309" s="1" customFormat="1"/>
    <row r="17310" s="1" customFormat="1"/>
    <row r="17311" s="1" customFormat="1"/>
    <row r="17312" s="1" customFormat="1"/>
    <row r="17313" s="1" customFormat="1"/>
    <row r="17314" s="1" customFormat="1"/>
    <row r="17315" s="1" customFormat="1"/>
    <row r="17316" s="1" customFormat="1"/>
    <row r="17317" s="1" customFormat="1"/>
    <row r="17318" s="1" customFormat="1"/>
    <row r="17319" s="1" customFormat="1"/>
    <row r="17320" s="1" customFormat="1"/>
    <row r="17321" s="1" customFormat="1"/>
    <row r="17322" s="1" customFormat="1"/>
    <row r="17323" s="1" customFormat="1"/>
    <row r="17324" s="1" customFormat="1"/>
    <row r="17325" s="1" customFormat="1"/>
    <row r="17326" s="1" customFormat="1"/>
    <row r="17327" s="1" customFormat="1"/>
    <row r="17328" s="1" customFormat="1"/>
    <row r="17329" s="1" customFormat="1"/>
    <row r="17330" s="1" customFormat="1"/>
    <row r="17331" s="1" customFormat="1"/>
    <row r="17332" s="1" customFormat="1"/>
    <row r="17333" s="1" customFormat="1"/>
    <row r="17334" s="1" customFormat="1"/>
    <row r="17335" s="1" customFormat="1"/>
    <row r="17336" s="1" customFormat="1"/>
    <row r="17337" s="1" customFormat="1"/>
    <row r="17338" s="1" customFormat="1"/>
    <row r="17339" s="1" customFormat="1"/>
    <row r="17340" s="1" customFormat="1"/>
    <row r="17341" s="1" customFormat="1"/>
    <row r="17342" s="1" customFormat="1"/>
    <row r="17343" s="1" customFormat="1"/>
    <row r="17344" s="1" customFormat="1"/>
    <row r="17345" s="1" customFormat="1"/>
    <row r="17346" s="1" customFormat="1"/>
    <row r="17347" s="1" customFormat="1"/>
    <row r="17348" s="1" customFormat="1"/>
    <row r="17349" s="1" customFormat="1"/>
    <row r="17350" s="1" customFormat="1"/>
    <row r="17351" s="1" customFormat="1"/>
    <row r="17352" s="1" customFormat="1"/>
    <row r="17353" s="1" customFormat="1"/>
    <row r="17354" s="1" customFormat="1"/>
    <row r="17355" s="1" customFormat="1"/>
    <row r="17356" s="1" customFormat="1"/>
    <row r="17357" s="1" customFormat="1"/>
    <row r="17358" s="1" customFormat="1"/>
    <row r="17359" s="1" customFormat="1"/>
    <row r="17360" s="1" customFormat="1"/>
    <row r="17361" s="1" customFormat="1"/>
    <row r="17362" s="1" customFormat="1"/>
    <row r="17363" s="1" customFormat="1"/>
    <row r="17364" s="1" customFormat="1"/>
    <row r="17365" s="1" customFormat="1"/>
    <row r="17366" s="1" customFormat="1"/>
    <row r="17367" s="1" customFormat="1"/>
    <row r="17368" s="1" customFormat="1"/>
    <row r="17369" s="1" customFormat="1"/>
    <row r="17370" s="1" customFormat="1"/>
    <row r="17371" s="1" customFormat="1"/>
    <row r="17372" s="1" customFormat="1"/>
    <row r="17373" s="1" customFormat="1"/>
    <row r="17374" s="1" customFormat="1"/>
    <row r="17375" s="1" customFormat="1"/>
    <row r="17376" s="1" customFormat="1"/>
    <row r="17377" s="1" customFormat="1"/>
    <row r="17378" s="1" customFormat="1"/>
    <row r="17379" s="1" customFormat="1"/>
    <row r="17380" s="1" customFormat="1"/>
    <row r="17381" s="1" customFormat="1"/>
    <row r="17382" s="1" customFormat="1"/>
    <row r="17383" s="1" customFormat="1"/>
    <row r="17384" s="1" customFormat="1"/>
    <row r="17385" s="1" customFormat="1"/>
    <row r="17386" s="1" customFormat="1"/>
    <row r="17387" s="1" customFormat="1"/>
    <row r="17388" s="1" customFormat="1"/>
    <row r="17389" s="1" customFormat="1"/>
    <row r="17390" s="1" customFormat="1"/>
    <row r="17391" s="1" customFormat="1"/>
    <row r="17392" s="1" customFormat="1"/>
    <row r="17393" s="1" customFormat="1"/>
    <row r="17394" s="1" customFormat="1"/>
    <row r="17395" s="1" customFormat="1"/>
    <row r="17396" s="1" customFormat="1"/>
    <row r="17397" s="1" customFormat="1"/>
    <row r="17398" s="1" customFormat="1"/>
    <row r="17399" s="1" customFormat="1"/>
    <row r="17400" s="1" customFormat="1"/>
    <row r="17401" s="1" customFormat="1"/>
    <row r="17402" s="1" customFormat="1"/>
    <row r="17403" s="1" customFormat="1"/>
    <row r="17404" s="1" customFormat="1"/>
    <row r="17405" s="1" customFormat="1"/>
    <row r="17406" s="1" customFormat="1"/>
    <row r="17407" s="1" customFormat="1"/>
    <row r="17408" s="1" customFormat="1"/>
    <row r="17409" s="1" customFormat="1"/>
    <row r="17410" s="1" customFormat="1"/>
    <row r="17411" s="1" customFormat="1"/>
    <row r="17412" s="1" customFormat="1"/>
    <row r="17413" s="1" customFormat="1"/>
    <row r="17414" s="1" customFormat="1"/>
    <row r="17415" s="1" customFormat="1"/>
    <row r="17416" s="1" customFormat="1"/>
    <row r="17417" s="1" customFormat="1"/>
    <row r="17418" s="1" customFormat="1"/>
    <row r="17419" s="1" customFormat="1"/>
    <row r="17420" s="1" customFormat="1"/>
    <row r="17421" s="1" customFormat="1"/>
    <row r="17422" s="1" customFormat="1"/>
    <row r="17423" s="1" customFormat="1"/>
    <row r="17424" s="1" customFormat="1"/>
    <row r="17425" s="1" customFormat="1"/>
    <row r="17426" s="1" customFormat="1"/>
    <row r="17427" s="1" customFormat="1"/>
    <row r="17428" s="1" customFormat="1"/>
    <row r="17429" s="1" customFormat="1"/>
    <row r="17430" s="1" customFormat="1"/>
    <row r="17431" s="1" customFormat="1"/>
    <row r="17432" s="1" customFormat="1"/>
    <row r="17433" s="1" customFormat="1"/>
    <row r="17434" s="1" customFormat="1"/>
    <row r="17435" s="1" customFormat="1"/>
    <row r="17436" s="1" customFormat="1"/>
    <row r="17437" s="1" customFormat="1"/>
    <row r="17438" s="1" customFormat="1"/>
    <row r="17439" s="1" customFormat="1"/>
    <row r="17440" s="1" customFormat="1"/>
    <row r="17441" s="1" customFormat="1"/>
    <row r="17442" s="1" customFormat="1"/>
    <row r="17443" s="1" customFormat="1"/>
    <row r="17444" s="1" customFormat="1"/>
    <row r="17445" s="1" customFormat="1"/>
    <row r="17446" s="1" customFormat="1"/>
    <row r="17447" s="1" customFormat="1"/>
    <row r="17448" s="1" customFormat="1"/>
    <row r="17449" s="1" customFormat="1"/>
    <row r="17450" s="1" customFormat="1"/>
    <row r="17451" s="1" customFormat="1"/>
    <row r="17452" s="1" customFormat="1"/>
    <row r="17453" s="1" customFormat="1"/>
    <row r="17454" s="1" customFormat="1"/>
    <row r="17455" s="1" customFormat="1"/>
    <row r="17456" s="1" customFormat="1"/>
    <row r="17457" s="1" customFormat="1"/>
    <row r="17458" s="1" customFormat="1"/>
    <row r="17459" s="1" customFormat="1"/>
    <row r="17460" s="1" customFormat="1"/>
    <row r="17461" s="1" customFormat="1"/>
    <row r="17462" s="1" customFormat="1"/>
    <row r="17463" s="1" customFormat="1"/>
    <row r="17464" s="1" customFormat="1"/>
    <row r="17465" s="1" customFormat="1"/>
    <row r="17466" s="1" customFormat="1"/>
    <row r="17467" s="1" customFormat="1"/>
    <row r="17468" s="1" customFormat="1"/>
    <row r="17469" s="1" customFormat="1"/>
    <row r="17470" s="1" customFormat="1"/>
    <row r="17471" s="1" customFormat="1"/>
    <row r="17472" s="1" customFormat="1"/>
    <row r="17473" s="1" customFormat="1"/>
    <row r="17474" s="1" customFormat="1"/>
    <row r="17475" s="1" customFormat="1"/>
    <row r="17476" s="1" customFormat="1"/>
    <row r="17477" s="1" customFormat="1"/>
    <row r="17478" s="1" customFormat="1"/>
    <row r="17479" s="1" customFormat="1"/>
    <row r="17480" s="1" customFormat="1"/>
    <row r="17481" s="1" customFormat="1"/>
    <row r="17482" s="1" customFormat="1"/>
    <row r="17483" s="1" customFormat="1"/>
    <row r="17484" s="1" customFormat="1"/>
    <row r="17485" s="1" customFormat="1"/>
    <row r="17486" s="1" customFormat="1"/>
    <row r="17487" s="1" customFormat="1"/>
    <row r="17488" s="1" customFormat="1"/>
    <row r="17489" s="1" customFormat="1"/>
    <row r="17490" s="1" customFormat="1"/>
    <row r="17491" s="1" customFormat="1"/>
    <row r="17492" s="1" customFormat="1"/>
    <row r="17493" s="1" customFormat="1"/>
    <row r="17494" s="1" customFormat="1"/>
    <row r="17495" s="1" customFormat="1"/>
    <row r="17496" s="1" customFormat="1"/>
    <row r="17497" s="1" customFormat="1"/>
    <row r="17498" s="1" customFormat="1"/>
    <row r="17499" s="1" customFormat="1"/>
    <row r="17500" s="1" customFormat="1"/>
    <row r="17501" s="1" customFormat="1"/>
    <row r="17502" s="1" customFormat="1"/>
    <row r="17503" s="1" customFormat="1"/>
    <row r="17504" s="1" customFormat="1"/>
    <row r="17505" s="1" customFormat="1"/>
    <row r="17506" s="1" customFormat="1"/>
    <row r="17507" s="1" customFormat="1"/>
    <row r="17508" s="1" customFormat="1"/>
    <row r="17509" s="1" customFormat="1"/>
    <row r="17510" s="1" customFormat="1"/>
    <row r="17511" s="1" customFormat="1"/>
    <row r="17512" s="1" customFormat="1"/>
    <row r="17513" s="1" customFormat="1"/>
    <row r="17514" s="1" customFormat="1"/>
    <row r="17515" s="1" customFormat="1"/>
    <row r="17516" s="1" customFormat="1"/>
    <row r="17517" s="1" customFormat="1"/>
    <row r="17518" s="1" customFormat="1"/>
    <row r="17519" s="1" customFormat="1"/>
    <row r="17520" s="1" customFormat="1"/>
    <row r="17521" s="1" customFormat="1"/>
    <row r="17522" s="1" customFormat="1"/>
    <row r="17523" s="1" customFormat="1"/>
    <row r="17524" s="1" customFormat="1"/>
    <row r="17525" s="1" customFormat="1"/>
    <row r="17526" s="1" customFormat="1"/>
    <row r="17527" s="1" customFormat="1"/>
    <row r="17528" s="1" customFormat="1"/>
    <row r="17529" s="1" customFormat="1"/>
    <row r="17530" s="1" customFormat="1"/>
    <row r="17531" s="1" customFormat="1"/>
    <row r="17532" s="1" customFormat="1"/>
    <row r="17533" s="1" customFormat="1"/>
    <row r="17534" s="1" customFormat="1"/>
    <row r="17535" s="1" customFormat="1"/>
    <row r="17536" s="1" customFormat="1"/>
    <row r="17537" s="1" customFormat="1"/>
    <row r="17538" s="1" customFormat="1"/>
    <row r="17539" s="1" customFormat="1"/>
    <row r="17540" s="1" customFormat="1"/>
    <row r="17541" s="1" customFormat="1"/>
    <row r="17542" s="1" customFormat="1"/>
    <row r="17543" s="1" customFormat="1"/>
    <row r="17544" s="1" customFormat="1"/>
    <row r="17545" s="1" customFormat="1"/>
    <row r="17546" s="1" customFormat="1"/>
    <row r="17547" s="1" customFormat="1"/>
    <row r="17548" s="1" customFormat="1"/>
    <row r="17549" s="1" customFormat="1"/>
    <row r="17550" s="1" customFormat="1"/>
    <row r="17551" s="1" customFormat="1"/>
    <row r="17552" s="1" customFormat="1"/>
    <row r="17553" s="1" customFormat="1"/>
    <row r="17554" s="1" customFormat="1"/>
    <row r="17555" s="1" customFormat="1"/>
    <row r="17556" s="1" customFormat="1"/>
    <row r="17557" s="1" customFormat="1"/>
    <row r="17558" s="1" customFormat="1"/>
    <row r="17559" s="1" customFormat="1"/>
    <row r="17560" s="1" customFormat="1"/>
    <row r="17561" s="1" customFormat="1"/>
    <row r="17562" s="1" customFormat="1"/>
    <row r="17563" s="1" customFormat="1"/>
    <row r="17564" s="1" customFormat="1"/>
    <row r="17565" s="1" customFormat="1"/>
    <row r="17566" s="1" customFormat="1"/>
    <row r="17567" s="1" customFormat="1"/>
    <row r="17568" s="1" customFormat="1"/>
    <row r="17569" s="1" customFormat="1"/>
    <row r="17570" s="1" customFormat="1"/>
    <row r="17571" s="1" customFormat="1"/>
    <row r="17572" s="1" customFormat="1"/>
    <row r="17573" s="1" customFormat="1"/>
    <row r="17574" s="1" customFormat="1"/>
    <row r="17575" s="1" customFormat="1"/>
    <row r="17576" s="1" customFormat="1"/>
    <row r="17577" s="1" customFormat="1"/>
    <row r="17578" s="1" customFormat="1"/>
    <row r="17579" s="1" customFormat="1"/>
    <row r="17580" s="1" customFormat="1"/>
    <row r="17581" s="1" customFormat="1"/>
    <row r="17582" s="1" customFormat="1"/>
    <row r="17583" s="1" customFormat="1"/>
    <row r="17584" s="1" customFormat="1"/>
    <row r="17585" s="1" customFormat="1"/>
    <row r="17586" s="1" customFormat="1"/>
    <row r="17587" s="1" customFormat="1"/>
    <row r="17588" s="1" customFormat="1"/>
    <row r="17589" s="1" customFormat="1"/>
    <row r="17590" s="1" customFormat="1"/>
    <row r="17591" s="1" customFormat="1"/>
    <row r="17592" s="1" customFormat="1"/>
    <row r="17593" s="1" customFormat="1"/>
    <row r="17594" s="1" customFormat="1"/>
    <row r="17595" s="1" customFormat="1"/>
    <row r="17596" s="1" customFormat="1"/>
    <row r="17597" s="1" customFormat="1"/>
    <row r="17598" s="1" customFormat="1"/>
    <row r="17599" s="1" customFormat="1"/>
    <row r="17600" s="1" customFormat="1"/>
    <row r="17601" s="1" customFormat="1"/>
    <row r="17602" s="1" customFormat="1"/>
    <row r="17603" s="1" customFormat="1"/>
    <row r="17604" s="1" customFormat="1"/>
    <row r="17605" s="1" customFormat="1"/>
    <row r="17606" s="1" customFormat="1"/>
    <row r="17607" s="1" customFormat="1"/>
    <row r="17608" s="1" customFormat="1"/>
    <row r="17609" s="1" customFormat="1"/>
    <row r="17610" s="1" customFormat="1"/>
    <row r="17611" s="1" customFormat="1"/>
    <row r="17612" s="1" customFormat="1"/>
    <row r="17613" s="1" customFormat="1"/>
    <row r="17614" s="1" customFormat="1"/>
    <row r="17615" s="1" customFormat="1"/>
    <row r="17616" s="1" customFormat="1"/>
    <row r="17617" s="1" customFormat="1"/>
    <row r="17618" s="1" customFormat="1"/>
    <row r="17619" s="1" customFormat="1"/>
    <row r="17620" s="1" customFormat="1"/>
    <row r="17621" s="1" customFormat="1"/>
    <row r="17622" s="1" customFormat="1"/>
    <row r="17623" s="1" customFormat="1"/>
    <row r="17624" s="1" customFormat="1"/>
    <row r="17625" s="1" customFormat="1"/>
    <row r="17626" s="1" customFormat="1"/>
    <row r="17627" s="1" customFormat="1"/>
    <row r="17628" s="1" customFormat="1"/>
    <row r="17629" s="1" customFormat="1"/>
    <row r="17630" s="1" customFormat="1"/>
    <row r="17631" s="1" customFormat="1"/>
    <row r="17632" s="1" customFormat="1"/>
    <row r="17633" s="1" customFormat="1"/>
    <row r="17634" s="1" customFormat="1"/>
    <row r="17635" s="1" customFormat="1"/>
    <row r="17636" s="1" customFormat="1"/>
    <row r="17637" s="1" customFormat="1"/>
    <row r="17638" s="1" customFormat="1"/>
    <row r="17639" s="1" customFormat="1"/>
    <row r="17640" s="1" customFormat="1"/>
    <row r="17641" s="1" customFormat="1"/>
    <row r="17642" s="1" customFormat="1"/>
    <row r="17643" s="1" customFormat="1"/>
    <row r="17644" s="1" customFormat="1"/>
    <row r="17645" s="1" customFormat="1"/>
    <row r="17646" s="1" customFormat="1"/>
    <row r="17647" s="1" customFormat="1"/>
    <row r="17648" s="1" customFormat="1"/>
    <row r="17649" s="1" customFormat="1"/>
    <row r="17650" s="1" customFormat="1"/>
    <row r="17651" s="1" customFormat="1"/>
    <row r="17652" s="1" customFormat="1"/>
    <row r="17653" s="1" customFormat="1"/>
    <row r="17654" s="1" customFormat="1"/>
    <row r="17655" s="1" customFormat="1"/>
    <row r="17656" s="1" customFormat="1"/>
    <row r="17657" s="1" customFormat="1"/>
    <row r="17658" s="1" customFormat="1"/>
    <row r="17659" s="1" customFormat="1"/>
    <row r="17660" s="1" customFormat="1"/>
    <row r="17661" s="1" customFormat="1"/>
    <row r="17662" s="1" customFormat="1"/>
    <row r="17663" s="1" customFormat="1"/>
    <row r="17664" s="1" customFormat="1"/>
    <row r="17665" s="1" customFormat="1"/>
    <row r="17666" s="1" customFormat="1"/>
    <row r="17667" s="1" customFormat="1"/>
    <row r="17668" s="1" customFormat="1"/>
    <row r="17669" s="1" customFormat="1"/>
    <row r="17670" s="1" customFormat="1"/>
    <row r="17671" s="1" customFormat="1"/>
    <row r="17672" s="1" customFormat="1"/>
    <row r="17673" s="1" customFormat="1"/>
    <row r="17674" s="1" customFormat="1"/>
    <row r="17675" s="1" customFormat="1"/>
    <row r="17676" s="1" customFormat="1"/>
    <row r="17677" s="1" customFormat="1"/>
    <row r="17678" s="1" customFormat="1"/>
    <row r="17679" s="1" customFormat="1"/>
    <row r="17680" s="1" customFormat="1"/>
    <row r="17681" s="1" customFormat="1"/>
    <row r="17682" s="1" customFormat="1"/>
    <row r="17683" s="1" customFormat="1"/>
    <row r="17684" s="1" customFormat="1"/>
    <row r="17685" s="1" customFormat="1"/>
    <row r="17686" s="1" customFormat="1"/>
    <row r="17687" s="1" customFormat="1"/>
    <row r="17688" s="1" customFormat="1"/>
    <row r="17689" s="1" customFormat="1"/>
    <row r="17690" s="1" customFormat="1"/>
    <row r="17691" s="1" customFormat="1"/>
    <row r="17692" s="1" customFormat="1"/>
    <row r="17693" s="1" customFormat="1"/>
    <row r="17694" s="1" customFormat="1"/>
    <row r="17695" s="1" customFormat="1"/>
    <row r="17696" s="1" customFormat="1"/>
    <row r="17697" s="1" customFormat="1"/>
    <row r="17698" s="1" customFormat="1"/>
    <row r="17699" s="1" customFormat="1"/>
    <row r="17700" s="1" customFormat="1"/>
    <row r="17701" s="1" customFormat="1"/>
    <row r="17702" s="1" customFormat="1"/>
    <row r="17703" s="1" customFormat="1"/>
    <row r="17704" s="1" customFormat="1"/>
    <row r="17705" s="1" customFormat="1"/>
    <row r="17706" s="1" customFormat="1"/>
    <row r="17707" s="1" customFormat="1"/>
    <row r="17708" s="1" customFormat="1"/>
    <row r="17709" s="1" customFormat="1"/>
    <row r="17710" s="1" customFormat="1"/>
    <row r="17711" s="1" customFormat="1"/>
    <row r="17712" s="1" customFormat="1"/>
    <row r="17713" s="1" customFormat="1"/>
    <row r="17714" s="1" customFormat="1"/>
    <row r="17715" s="1" customFormat="1"/>
    <row r="17716" s="1" customFormat="1"/>
    <row r="17717" s="1" customFormat="1"/>
    <row r="17718" s="1" customFormat="1"/>
    <row r="17719" s="1" customFormat="1"/>
    <row r="17720" s="1" customFormat="1"/>
    <row r="17721" s="1" customFormat="1"/>
    <row r="17722" s="1" customFormat="1"/>
    <row r="17723" s="1" customFormat="1"/>
    <row r="17724" s="1" customFormat="1"/>
    <row r="17725" s="1" customFormat="1"/>
    <row r="17726" s="1" customFormat="1"/>
    <row r="17727" s="1" customFormat="1"/>
    <row r="17728" s="1" customFormat="1"/>
    <row r="17729" s="1" customFormat="1"/>
    <row r="17730" s="1" customFormat="1"/>
    <row r="17731" s="1" customFormat="1"/>
    <row r="17732" s="1" customFormat="1"/>
    <row r="17733" s="1" customFormat="1"/>
    <row r="17734" s="1" customFormat="1"/>
    <row r="17735" s="1" customFormat="1"/>
    <row r="17736" s="1" customFormat="1"/>
    <row r="17737" s="1" customFormat="1"/>
    <row r="17738" s="1" customFormat="1"/>
    <row r="17739" s="1" customFormat="1"/>
    <row r="17740" s="1" customFormat="1"/>
    <row r="17741" s="1" customFormat="1"/>
    <row r="17742" s="1" customFormat="1"/>
    <row r="17743" s="1" customFormat="1"/>
    <row r="17744" s="1" customFormat="1"/>
    <row r="17745" s="1" customFormat="1"/>
    <row r="17746" s="1" customFormat="1"/>
    <row r="17747" s="1" customFormat="1"/>
    <row r="17748" s="1" customFormat="1"/>
    <row r="17749" s="1" customFormat="1"/>
    <row r="17750" s="1" customFormat="1"/>
    <row r="17751" s="1" customFormat="1"/>
    <row r="17752" s="1" customFormat="1"/>
    <row r="17753" s="1" customFormat="1"/>
    <row r="17754" s="1" customFormat="1"/>
    <row r="17755" s="1" customFormat="1"/>
    <row r="17756" s="1" customFormat="1"/>
    <row r="17757" s="1" customFormat="1"/>
    <row r="17758" s="1" customFormat="1"/>
    <row r="17759" s="1" customFormat="1"/>
    <row r="17760" s="1" customFormat="1"/>
    <row r="17761" s="1" customFormat="1"/>
    <row r="17762" s="1" customFormat="1"/>
    <row r="17763" s="1" customFormat="1"/>
    <row r="17764" s="1" customFormat="1"/>
    <row r="17765" s="1" customFormat="1"/>
    <row r="17766" s="1" customFormat="1"/>
    <row r="17767" s="1" customFormat="1"/>
    <row r="17768" s="1" customFormat="1"/>
    <row r="17769" s="1" customFormat="1"/>
    <row r="17770" s="1" customFormat="1"/>
    <row r="17771" s="1" customFormat="1"/>
    <row r="17772" s="1" customFormat="1"/>
    <row r="17773" s="1" customFormat="1"/>
    <row r="17774" s="1" customFormat="1"/>
    <row r="17775" s="1" customFormat="1"/>
    <row r="17776" s="1" customFormat="1"/>
    <row r="17777" s="1" customFormat="1"/>
    <row r="17778" s="1" customFormat="1"/>
    <row r="17779" s="1" customFormat="1"/>
    <row r="17780" s="1" customFormat="1"/>
    <row r="17781" s="1" customFormat="1"/>
    <row r="17782" s="1" customFormat="1"/>
    <row r="17783" s="1" customFormat="1"/>
    <row r="17784" s="1" customFormat="1"/>
    <row r="17785" s="1" customFormat="1"/>
    <row r="17786" s="1" customFormat="1"/>
    <row r="17787" s="1" customFormat="1"/>
    <row r="17788" s="1" customFormat="1"/>
    <row r="17789" s="1" customFormat="1"/>
    <row r="17790" s="1" customFormat="1"/>
    <row r="17791" s="1" customFormat="1"/>
    <row r="17792" s="1" customFormat="1"/>
    <row r="17793" s="1" customFormat="1"/>
    <row r="17794" s="1" customFormat="1"/>
    <row r="17795" s="1" customFormat="1"/>
    <row r="17796" s="1" customFormat="1"/>
    <row r="17797" s="1" customFormat="1"/>
    <row r="17798" s="1" customFormat="1"/>
    <row r="17799" s="1" customFormat="1"/>
    <row r="17800" s="1" customFormat="1"/>
    <row r="17801" s="1" customFormat="1"/>
    <row r="17802" s="1" customFormat="1"/>
    <row r="17803" s="1" customFormat="1"/>
    <row r="17804" s="1" customFormat="1"/>
    <row r="17805" s="1" customFormat="1"/>
    <row r="17806" s="1" customFormat="1"/>
    <row r="17807" s="1" customFormat="1"/>
    <row r="17808" s="1" customFormat="1"/>
    <row r="17809" s="1" customFormat="1"/>
    <row r="17810" s="1" customFormat="1"/>
    <row r="17811" s="1" customFormat="1"/>
    <row r="17812" s="1" customFormat="1"/>
    <row r="17813" s="1" customFormat="1"/>
    <row r="17814" s="1" customFormat="1"/>
    <row r="17815" s="1" customFormat="1"/>
    <row r="17816" s="1" customFormat="1"/>
    <row r="17817" s="1" customFormat="1"/>
    <row r="17818" s="1" customFormat="1"/>
    <row r="17819" s="1" customFormat="1"/>
    <row r="17820" s="1" customFormat="1"/>
    <row r="17821" s="1" customFormat="1"/>
    <row r="17822" s="1" customFormat="1"/>
    <row r="17823" s="1" customFormat="1"/>
    <row r="17824" s="1" customFormat="1"/>
    <row r="17825" s="1" customFormat="1"/>
    <row r="17826" s="1" customFormat="1"/>
    <row r="17827" s="1" customFormat="1"/>
    <row r="17828" s="1" customFormat="1"/>
    <row r="17829" s="1" customFormat="1"/>
    <row r="17830" s="1" customFormat="1"/>
    <row r="17831" s="1" customFormat="1"/>
    <row r="17832" s="1" customFormat="1"/>
    <row r="17833" s="1" customFormat="1"/>
    <row r="17834" s="1" customFormat="1"/>
    <row r="17835" s="1" customFormat="1"/>
    <row r="17836" s="1" customFormat="1"/>
    <row r="17837" s="1" customFormat="1"/>
    <row r="17838" s="1" customFormat="1"/>
    <row r="17839" s="1" customFormat="1"/>
    <row r="17840" s="1" customFormat="1"/>
    <row r="17841" s="1" customFormat="1"/>
    <row r="17842" s="1" customFormat="1"/>
    <row r="17843" s="1" customFormat="1"/>
    <row r="17844" s="1" customFormat="1"/>
    <row r="17845" s="1" customFormat="1"/>
    <row r="17846" s="1" customFormat="1"/>
    <row r="17847" s="1" customFormat="1"/>
    <row r="17848" s="1" customFormat="1"/>
    <row r="17849" s="1" customFormat="1"/>
    <row r="17850" s="1" customFormat="1"/>
    <row r="17851" s="1" customFormat="1"/>
    <row r="17852" s="1" customFormat="1"/>
    <row r="17853" s="1" customFormat="1"/>
    <row r="17854" s="1" customFormat="1"/>
    <row r="17855" s="1" customFormat="1"/>
    <row r="17856" s="1" customFormat="1"/>
    <row r="17857" s="1" customFormat="1"/>
    <row r="17858" s="1" customFormat="1"/>
    <row r="17859" s="1" customFormat="1"/>
    <row r="17860" s="1" customFormat="1"/>
    <row r="17861" s="1" customFormat="1"/>
    <row r="17862" s="1" customFormat="1"/>
    <row r="17863" s="1" customFormat="1"/>
    <row r="17864" s="1" customFormat="1"/>
    <row r="17865" s="1" customFormat="1"/>
    <row r="17866" s="1" customFormat="1"/>
    <row r="17867" s="1" customFormat="1"/>
    <row r="17868" s="1" customFormat="1"/>
    <row r="17869" s="1" customFormat="1"/>
    <row r="17870" s="1" customFormat="1"/>
    <row r="17871" s="1" customFormat="1"/>
    <row r="17872" s="1" customFormat="1"/>
    <row r="17873" s="1" customFormat="1"/>
    <row r="17874" s="1" customFormat="1"/>
    <row r="17875" s="1" customFormat="1"/>
    <row r="17876" s="1" customFormat="1"/>
    <row r="17877" s="1" customFormat="1"/>
    <row r="17878" s="1" customFormat="1"/>
    <row r="17879" s="1" customFormat="1"/>
    <row r="17880" s="1" customFormat="1"/>
    <row r="17881" s="1" customFormat="1"/>
    <row r="17882" s="1" customFormat="1"/>
    <row r="17883" s="1" customFormat="1"/>
    <row r="17884" s="1" customFormat="1"/>
    <row r="17885" s="1" customFormat="1"/>
    <row r="17886" s="1" customFormat="1"/>
    <row r="17887" s="1" customFormat="1"/>
    <row r="17888" s="1" customFormat="1"/>
    <row r="17889" s="1" customFormat="1"/>
    <row r="17890" s="1" customFormat="1"/>
    <row r="17891" s="1" customFormat="1"/>
    <row r="17892" s="1" customFormat="1"/>
    <row r="17893" s="1" customFormat="1"/>
    <row r="17894" s="1" customFormat="1"/>
    <row r="17895" s="1" customFormat="1"/>
    <row r="17896" s="1" customFormat="1"/>
    <row r="17897" s="1" customFormat="1"/>
    <row r="17898" s="1" customFormat="1"/>
    <row r="17899" s="1" customFormat="1"/>
    <row r="17900" s="1" customFormat="1"/>
    <row r="17901" s="1" customFormat="1"/>
    <row r="17902" s="1" customFormat="1"/>
    <row r="17903" s="1" customFormat="1"/>
    <row r="17904" s="1" customFormat="1"/>
    <row r="17905" s="1" customFormat="1"/>
    <row r="17906" s="1" customFormat="1"/>
    <row r="17907" s="1" customFormat="1"/>
    <row r="17908" s="1" customFormat="1"/>
    <row r="17909" s="1" customFormat="1"/>
    <row r="17910" s="1" customFormat="1"/>
    <row r="17911" s="1" customFormat="1"/>
    <row r="17912" s="1" customFormat="1"/>
    <row r="17913" s="1" customFormat="1"/>
    <row r="17914" s="1" customFormat="1"/>
    <row r="17915" s="1" customFormat="1"/>
    <row r="17916" s="1" customFormat="1"/>
    <row r="17917" s="1" customFormat="1"/>
    <row r="17918" s="1" customFormat="1"/>
    <row r="17919" s="1" customFormat="1"/>
    <row r="17920" s="1" customFormat="1"/>
    <row r="17921" s="1" customFormat="1"/>
    <row r="17922" s="1" customFormat="1"/>
    <row r="17923" s="1" customFormat="1"/>
    <row r="17924" s="1" customFormat="1"/>
    <row r="17925" s="1" customFormat="1"/>
    <row r="17926" s="1" customFormat="1"/>
    <row r="17927" s="1" customFormat="1"/>
    <row r="17928" s="1" customFormat="1"/>
    <row r="17929" s="1" customFormat="1"/>
    <row r="17930" s="1" customFormat="1"/>
    <row r="17931" s="1" customFormat="1"/>
    <row r="17932" s="1" customFormat="1"/>
    <row r="17933" s="1" customFormat="1"/>
    <row r="17934" s="1" customFormat="1"/>
    <row r="17935" s="1" customFormat="1"/>
    <row r="17936" s="1" customFormat="1"/>
    <row r="17937" s="1" customFormat="1"/>
    <row r="17938" s="1" customFormat="1"/>
    <row r="17939" s="1" customFormat="1"/>
    <row r="17940" s="1" customFormat="1"/>
    <row r="17941" s="1" customFormat="1"/>
    <row r="17942" s="1" customFormat="1"/>
    <row r="17943" s="1" customFormat="1"/>
    <row r="17944" s="1" customFormat="1"/>
    <row r="17945" s="1" customFormat="1"/>
    <row r="17946" s="1" customFormat="1"/>
    <row r="17947" s="1" customFormat="1"/>
    <row r="17948" s="1" customFormat="1"/>
    <row r="17949" s="1" customFormat="1"/>
    <row r="17950" s="1" customFormat="1"/>
    <row r="17951" s="1" customFormat="1"/>
    <row r="17952" s="1" customFormat="1"/>
    <row r="17953" s="1" customFormat="1"/>
    <row r="17954" s="1" customFormat="1"/>
    <row r="17955" s="1" customFormat="1"/>
    <row r="17956" s="1" customFormat="1"/>
    <row r="17957" s="1" customFormat="1"/>
    <row r="17958" s="1" customFormat="1"/>
    <row r="17959" s="1" customFormat="1"/>
    <row r="17960" s="1" customFormat="1"/>
    <row r="17961" s="1" customFormat="1"/>
    <row r="17962" s="1" customFormat="1"/>
    <row r="17963" s="1" customFormat="1"/>
    <row r="17964" s="1" customFormat="1"/>
    <row r="17965" s="1" customFormat="1"/>
    <row r="17966" s="1" customFormat="1"/>
    <row r="17967" s="1" customFormat="1"/>
    <row r="17968" s="1" customFormat="1"/>
    <row r="17969" s="1" customFormat="1"/>
    <row r="17970" s="1" customFormat="1"/>
    <row r="17971" s="1" customFormat="1"/>
    <row r="17972" s="1" customFormat="1"/>
    <row r="17973" s="1" customFormat="1"/>
    <row r="17974" s="1" customFormat="1"/>
    <row r="17975" s="1" customFormat="1"/>
    <row r="17976" s="1" customFormat="1"/>
    <row r="17977" s="1" customFormat="1"/>
    <row r="17978" s="1" customFormat="1"/>
    <row r="17979" s="1" customFormat="1"/>
    <row r="17980" s="1" customFormat="1"/>
    <row r="17981" s="1" customFormat="1"/>
    <row r="17982" s="1" customFormat="1"/>
    <row r="17983" s="1" customFormat="1"/>
    <row r="17984" s="1" customFormat="1"/>
    <row r="17985" s="1" customFormat="1"/>
    <row r="17986" s="1" customFormat="1"/>
    <row r="17987" s="1" customFormat="1"/>
    <row r="17988" s="1" customFormat="1"/>
    <row r="17989" s="1" customFormat="1"/>
    <row r="17990" s="1" customFormat="1"/>
    <row r="17991" s="1" customFormat="1"/>
    <row r="17992" s="1" customFormat="1"/>
    <row r="17993" s="1" customFormat="1"/>
    <row r="17994" s="1" customFormat="1"/>
    <row r="17995" s="1" customFormat="1"/>
    <row r="17996" s="1" customFormat="1"/>
    <row r="17997" s="1" customFormat="1"/>
    <row r="17998" s="1" customFormat="1"/>
    <row r="17999" s="1" customFormat="1"/>
    <row r="18000" s="1" customFormat="1"/>
    <row r="18001" s="1" customFormat="1"/>
    <row r="18002" s="1" customFormat="1"/>
    <row r="18003" s="1" customFormat="1"/>
    <row r="18004" s="1" customFormat="1"/>
    <row r="18005" s="1" customFormat="1"/>
    <row r="18006" s="1" customFormat="1"/>
    <row r="18007" s="1" customFormat="1"/>
    <row r="18008" s="1" customFormat="1"/>
    <row r="18009" s="1" customFormat="1"/>
    <row r="18010" s="1" customFormat="1"/>
    <row r="18011" s="1" customFormat="1"/>
    <row r="18012" s="1" customFormat="1"/>
    <row r="18013" s="1" customFormat="1"/>
    <row r="18014" s="1" customFormat="1"/>
    <row r="18015" s="1" customFormat="1"/>
    <row r="18016" s="1" customFormat="1"/>
    <row r="18017" s="1" customFormat="1"/>
    <row r="18018" s="1" customFormat="1"/>
    <row r="18019" s="1" customFormat="1"/>
    <row r="18020" s="1" customFormat="1"/>
    <row r="18021" s="1" customFormat="1"/>
    <row r="18022" s="1" customFormat="1"/>
    <row r="18023" s="1" customFormat="1"/>
    <row r="18024" s="1" customFormat="1"/>
    <row r="18025" s="1" customFormat="1"/>
    <row r="18026" s="1" customFormat="1"/>
    <row r="18027" s="1" customFormat="1"/>
    <row r="18028" s="1" customFormat="1"/>
    <row r="18029" s="1" customFormat="1"/>
    <row r="18030" s="1" customFormat="1"/>
    <row r="18031" s="1" customFormat="1"/>
    <row r="18032" s="1" customFormat="1"/>
    <row r="18033" s="1" customFormat="1"/>
    <row r="18034" s="1" customFormat="1"/>
    <row r="18035" s="1" customFormat="1"/>
    <row r="18036" s="1" customFormat="1"/>
    <row r="18037" s="1" customFormat="1"/>
    <row r="18038" s="1" customFormat="1"/>
    <row r="18039" s="1" customFormat="1"/>
    <row r="18040" s="1" customFormat="1"/>
    <row r="18041" s="1" customFormat="1"/>
    <row r="18042" s="1" customFormat="1"/>
    <row r="18043" s="1" customFormat="1"/>
    <row r="18044" s="1" customFormat="1"/>
    <row r="18045" s="1" customFormat="1"/>
    <row r="18046" s="1" customFormat="1"/>
    <row r="18047" s="1" customFormat="1"/>
    <row r="18048" s="1" customFormat="1"/>
    <row r="18049" s="1" customFormat="1"/>
    <row r="18050" s="1" customFormat="1"/>
    <row r="18051" s="1" customFormat="1"/>
    <row r="18052" s="1" customFormat="1"/>
    <row r="18053" s="1" customFormat="1"/>
    <row r="18054" s="1" customFormat="1"/>
    <row r="18055" s="1" customFormat="1"/>
    <row r="18056" s="1" customFormat="1"/>
    <row r="18057" s="1" customFormat="1"/>
    <row r="18058" s="1" customFormat="1"/>
    <row r="18059" s="1" customFormat="1"/>
    <row r="18060" s="1" customFormat="1"/>
    <row r="18061" s="1" customFormat="1"/>
    <row r="18062" s="1" customFormat="1"/>
    <row r="18063" s="1" customFormat="1"/>
    <row r="18064" s="1" customFormat="1"/>
    <row r="18065" s="1" customFormat="1"/>
    <row r="18066" s="1" customFormat="1"/>
    <row r="18067" s="1" customFormat="1"/>
    <row r="18068" s="1" customFormat="1"/>
    <row r="18069" s="1" customFormat="1"/>
    <row r="18070" s="1" customFormat="1"/>
    <row r="18071" s="1" customFormat="1"/>
    <row r="18072" s="1" customFormat="1"/>
    <row r="18073" s="1" customFormat="1"/>
    <row r="18074" s="1" customFormat="1"/>
    <row r="18075" s="1" customFormat="1"/>
    <row r="18076" s="1" customFormat="1"/>
    <row r="18077" s="1" customFormat="1"/>
    <row r="18078" s="1" customFormat="1"/>
    <row r="18079" s="1" customFormat="1"/>
    <row r="18080" s="1" customFormat="1"/>
    <row r="18081" s="1" customFormat="1"/>
    <row r="18082" s="1" customFormat="1"/>
    <row r="18083" s="1" customFormat="1"/>
    <row r="18084" s="1" customFormat="1"/>
    <row r="18085" s="1" customFormat="1"/>
    <row r="18086" s="1" customFormat="1"/>
    <row r="18087" s="1" customFormat="1"/>
    <row r="18088" s="1" customFormat="1"/>
    <row r="18089" s="1" customFormat="1"/>
    <row r="18090" s="1" customFormat="1"/>
    <row r="18091" s="1" customFormat="1"/>
    <row r="18092" s="1" customFormat="1"/>
    <row r="18093" s="1" customFormat="1"/>
    <row r="18094" s="1" customFormat="1"/>
    <row r="18095" s="1" customFormat="1"/>
    <row r="18096" s="1" customFormat="1"/>
    <row r="18097" s="1" customFormat="1"/>
    <row r="18098" s="1" customFormat="1"/>
    <row r="18099" s="1" customFormat="1"/>
    <row r="18100" s="1" customFormat="1"/>
    <row r="18101" s="1" customFormat="1"/>
    <row r="18102" s="1" customFormat="1"/>
    <row r="18103" s="1" customFormat="1"/>
    <row r="18104" s="1" customFormat="1"/>
    <row r="18105" s="1" customFormat="1"/>
    <row r="18106" s="1" customFormat="1"/>
    <row r="18107" s="1" customFormat="1"/>
    <row r="18108" s="1" customFormat="1"/>
    <row r="18109" s="1" customFormat="1"/>
    <row r="18110" s="1" customFormat="1"/>
    <row r="18111" s="1" customFormat="1"/>
    <row r="18112" s="1" customFormat="1"/>
    <row r="18113" s="1" customFormat="1"/>
    <row r="18114" s="1" customFormat="1"/>
    <row r="18115" s="1" customFormat="1"/>
    <row r="18116" s="1" customFormat="1"/>
    <row r="18117" s="1" customFormat="1"/>
    <row r="18118" s="1" customFormat="1"/>
    <row r="18119" s="1" customFormat="1"/>
    <row r="18120" s="1" customFormat="1"/>
    <row r="18121" s="1" customFormat="1"/>
    <row r="18122" s="1" customFormat="1"/>
    <row r="18123" s="1" customFormat="1"/>
    <row r="18124" s="1" customFormat="1"/>
    <row r="18125" s="1" customFormat="1"/>
    <row r="18126" s="1" customFormat="1"/>
    <row r="18127" s="1" customFormat="1"/>
    <row r="18128" s="1" customFormat="1"/>
    <row r="18129" s="1" customFormat="1"/>
    <row r="18130" s="1" customFormat="1"/>
    <row r="18131" s="1" customFormat="1"/>
    <row r="18132" s="1" customFormat="1"/>
    <row r="18133" s="1" customFormat="1"/>
    <row r="18134" s="1" customFormat="1"/>
    <row r="18135" s="1" customFormat="1"/>
    <row r="18136" s="1" customFormat="1"/>
    <row r="18137" s="1" customFormat="1"/>
    <row r="18138" s="1" customFormat="1"/>
    <row r="18139" s="1" customFormat="1"/>
    <row r="18140" s="1" customFormat="1"/>
    <row r="18141" s="1" customFormat="1"/>
    <row r="18142" s="1" customFormat="1"/>
    <row r="18143" s="1" customFormat="1"/>
    <row r="18144" s="1" customFormat="1"/>
    <row r="18145" s="1" customFormat="1"/>
    <row r="18146" s="1" customFormat="1"/>
    <row r="18147" s="1" customFormat="1"/>
    <row r="18148" s="1" customFormat="1"/>
    <row r="18149" s="1" customFormat="1"/>
    <row r="18150" s="1" customFormat="1"/>
    <row r="18151" s="1" customFormat="1"/>
    <row r="18152" s="1" customFormat="1"/>
    <row r="18153" s="1" customFormat="1"/>
    <row r="18154" s="1" customFormat="1"/>
    <row r="18155" s="1" customFormat="1"/>
    <row r="18156" s="1" customFormat="1"/>
    <row r="18157" s="1" customFormat="1"/>
    <row r="18158" s="1" customFormat="1"/>
    <row r="18159" s="1" customFormat="1"/>
    <row r="18160" s="1" customFormat="1"/>
    <row r="18161" s="1" customFormat="1"/>
    <row r="18162" s="1" customFormat="1"/>
    <row r="18163" s="1" customFormat="1"/>
    <row r="18164" s="1" customFormat="1"/>
    <row r="18165" s="1" customFormat="1"/>
    <row r="18166" s="1" customFormat="1"/>
    <row r="18167" s="1" customFormat="1"/>
    <row r="18168" s="1" customFormat="1"/>
    <row r="18169" s="1" customFormat="1"/>
    <row r="18170" s="1" customFormat="1"/>
    <row r="18171" s="1" customFormat="1"/>
    <row r="18172" s="1" customFormat="1"/>
    <row r="18173" s="1" customFormat="1"/>
    <row r="18174" s="1" customFormat="1"/>
    <row r="18175" s="1" customFormat="1"/>
    <row r="18176" s="1" customFormat="1"/>
    <row r="18177" s="1" customFormat="1"/>
    <row r="18178" s="1" customFormat="1"/>
    <row r="18179" s="1" customFormat="1"/>
    <row r="18180" s="1" customFormat="1"/>
    <row r="18181" s="1" customFormat="1"/>
    <row r="18182" s="1" customFormat="1"/>
    <row r="18183" s="1" customFormat="1"/>
    <row r="18184" s="1" customFormat="1"/>
    <row r="18185" s="1" customFormat="1"/>
    <row r="18186" s="1" customFormat="1"/>
    <row r="18187" s="1" customFormat="1"/>
    <row r="18188" s="1" customFormat="1"/>
    <row r="18189" s="1" customFormat="1"/>
    <row r="18190" s="1" customFormat="1"/>
    <row r="18191" s="1" customFormat="1"/>
    <row r="18192" s="1" customFormat="1"/>
    <row r="18193" s="1" customFormat="1"/>
    <row r="18194" s="1" customFormat="1"/>
    <row r="18195" s="1" customFormat="1"/>
    <row r="18196" s="1" customFormat="1"/>
    <row r="18197" s="1" customFormat="1"/>
    <row r="18198" s="1" customFormat="1"/>
    <row r="18199" s="1" customFormat="1"/>
    <row r="18200" s="1" customFormat="1"/>
    <row r="18201" s="1" customFormat="1"/>
    <row r="18202" s="1" customFormat="1"/>
    <row r="18203" s="1" customFormat="1"/>
    <row r="18204" s="1" customFormat="1"/>
    <row r="18205" s="1" customFormat="1"/>
    <row r="18206" s="1" customFormat="1"/>
    <row r="18207" s="1" customFormat="1"/>
    <row r="18208" s="1" customFormat="1"/>
    <row r="18209" s="1" customFormat="1"/>
    <row r="18210" s="1" customFormat="1"/>
    <row r="18211" s="1" customFormat="1"/>
    <row r="18212" s="1" customFormat="1"/>
    <row r="18213" s="1" customFormat="1"/>
    <row r="18214" s="1" customFormat="1"/>
    <row r="18215" s="1" customFormat="1"/>
    <row r="18216" s="1" customFormat="1"/>
    <row r="18217" s="1" customFormat="1"/>
    <row r="18218" s="1" customFormat="1"/>
    <row r="18219" s="1" customFormat="1"/>
    <row r="18220" s="1" customFormat="1"/>
    <row r="18221" s="1" customFormat="1"/>
    <row r="18222" s="1" customFormat="1"/>
    <row r="18223" s="1" customFormat="1"/>
    <row r="18224" s="1" customFormat="1"/>
    <row r="18225" s="1" customFormat="1"/>
    <row r="18226" s="1" customFormat="1"/>
    <row r="18227" s="1" customFormat="1"/>
    <row r="18228" s="1" customFormat="1"/>
    <row r="18229" s="1" customFormat="1"/>
    <row r="18230" s="1" customFormat="1"/>
    <row r="18231" s="1" customFormat="1"/>
    <row r="18232" s="1" customFormat="1"/>
    <row r="18233" s="1" customFormat="1"/>
    <row r="18234" s="1" customFormat="1"/>
    <row r="18235" s="1" customFormat="1"/>
    <row r="18236" s="1" customFormat="1"/>
    <row r="18237" s="1" customFormat="1"/>
    <row r="18238" s="1" customFormat="1"/>
    <row r="18239" s="1" customFormat="1"/>
    <row r="18240" s="1" customFormat="1"/>
    <row r="18241" s="1" customFormat="1"/>
    <row r="18242" s="1" customFormat="1"/>
    <row r="18243" s="1" customFormat="1"/>
    <row r="18244" s="1" customFormat="1"/>
    <row r="18245" s="1" customFormat="1"/>
    <row r="18246" s="1" customFormat="1"/>
    <row r="18247" s="1" customFormat="1"/>
    <row r="18248" s="1" customFormat="1"/>
    <row r="18249" s="1" customFormat="1"/>
    <row r="18250" s="1" customFormat="1"/>
    <row r="18251" s="1" customFormat="1"/>
    <row r="18252" s="1" customFormat="1"/>
    <row r="18253" s="1" customFormat="1"/>
    <row r="18254" s="1" customFormat="1"/>
    <row r="18255" s="1" customFormat="1"/>
    <row r="18256" s="1" customFormat="1"/>
    <row r="18257" s="1" customFormat="1"/>
    <row r="18258" s="1" customFormat="1"/>
    <row r="18259" s="1" customFormat="1"/>
    <row r="18260" s="1" customFormat="1"/>
    <row r="18261" s="1" customFormat="1"/>
    <row r="18262" s="1" customFormat="1"/>
    <row r="18263" s="1" customFormat="1"/>
    <row r="18264" s="1" customFormat="1"/>
    <row r="18265" s="1" customFormat="1"/>
    <row r="18266" s="1" customFormat="1"/>
    <row r="18267" s="1" customFormat="1"/>
    <row r="18268" s="1" customFormat="1"/>
    <row r="18269" s="1" customFormat="1"/>
    <row r="18270" s="1" customFormat="1"/>
    <row r="18271" s="1" customFormat="1"/>
    <row r="18272" s="1" customFormat="1"/>
    <row r="18273" s="1" customFormat="1"/>
    <row r="18274" s="1" customFormat="1"/>
    <row r="18275" s="1" customFormat="1"/>
    <row r="18276" s="1" customFormat="1"/>
    <row r="18277" s="1" customFormat="1"/>
    <row r="18278" s="1" customFormat="1"/>
    <row r="18279" s="1" customFormat="1"/>
    <row r="18280" s="1" customFormat="1"/>
    <row r="18281" s="1" customFormat="1"/>
    <row r="18282" s="1" customFormat="1"/>
    <row r="18283" s="1" customFormat="1"/>
    <row r="18284" s="1" customFormat="1"/>
    <row r="18285" s="1" customFormat="1"/>
    <row r="18286" s="1" customFormat="1"/>
    <row r="18287" s="1" customFormat="1"/>
    <row r="18288" s="1" customFormat="1"/>
    <row r="18289" s="1" customFormat="1"/>
    <row r="18290" s="1" customFormat="1"/>
    <row r="18291" s="1" customFormat="1"/>
    <row r="18292" s="1" customFormat="1"/>
    <row r="18293" s="1" customFormat="1"/>
    <row r="18294" s="1" customFormat="1"/>
    <row r="18295" s="1" customFormat="1"/>
    <row r="18296" s="1" customFormat="1"/>
    <row r="18297" s="1" customFormat="1"/>
    <row r="18298" s="1" customFormat="1"/>
    <row r="18299" s="1" customFormat="1"/>
    <row r="18300" s="1" customFormat="1"/>
    <row r="18301" s="1" customFormat="1"/>
    <row r="18302" s="1" customFormat="1"/>
    <row r="18303" s="1" customFormat="1"/>
    <row r="18304" s="1" customFormat="1"/>
    <row r="18305" s="1" customFormat="1"/>
    <row r="18306" s="1" customFormat="1"/>
    <row r="18307" s="1" customFormat="1"/>
    <row r="18308" s="1" customFormat="1"/>
    <row r="18309" s="1" customFormat="1"/>
    <row r="18310" s="1" customFormat="1"/>
    <row r="18311" s="1" customFormat="1"/>
    <row r="18312" s="1" customFormat="1"/>
    <row r="18313" s="1" customFormat="1"/>
    <row r="18314" s="1" customFormat="1"/>
    <row r="18315" s="1" customFormat="1"/>
    <row r="18316" s="1" customFormat="1"/>
    <row r="18317" s="1" customFormat="1"/>
    <row r="18318" s="1" customFormat="1"/>
    <row r="18319" s="1" customFormat="1"/>
    <row r="18320" s="1" customFormat="1"/>
    <row r="18321" s="1" customFormat="1"/>
    <row r="18322" s="1" customFormat="1"/>
    <row r="18323" s="1" customFormat="1"/>
    <row r="18324" s="1" customFormat="1"/>
    <row r="18325" s="1" customFormat="1"/>
    <row r="18326" s="1" customFormat="1"/>
    <row r="18327" s="1" customFormat="1"/>
    <row r="18328" s="1" customFormat="1"/>
    <row r="18329" s="1" customFormat="1"/>
    <row r="18330" s="1" customFormat="1"/>
    <row r="18331" s="1" customFormat="1"/>
    <row r="18332" s="1" customFormat="1"/>
    <row r="18333" s="1" customFormat="1"/>
    <row r="18334" s="1" customFormat="1"/>
    <row r="18335" s="1" customFormat="1"/>
    <row r="18336" s="1" customFormat="1"/>
    <row r="18337" s="1" customFormat="1"/>
    <row r="18338" s="1" customFormat="1"/>
    <row r="18339" s="1" customFormat="1"/>
    <row r="18340" s="1" customFormat="1"/>
    <row r="18341" s="1" customFormat="1"/>
    <row r="18342" s="1" customFormat="1"/>
    <row r="18343" s="1" customFormat="1"/>
    <row r="18344" s="1" customFormat="1"/>
    <row r="18345" s="1" customFormat="1"/>
    <row r="18346" s="1" customFormat="1"/>
    <row r="18347" s="1" customFormat="1"/>
    <row r="18348" s="1" customFormat="1"/>
    <row r="18349" s="1" customFormat="1"/>
    <row r="18350" s="1" customFormat="1"/>
    <row r="18351" s="1" customFormat="1"/>
    <row r="18352" s="1" customFormat="1"/>
    <row r="18353" s="1" customFormat="1"/>
    <row r="18354" s="1" customFormat="1"/>
    <row r="18355" s="1" customFormat="1"/>
    <row r="18356" s="1" customFormat="1"/>
    <row r="18357" s="1" customFormat="1"/>
    <row r="18358" s="1" customFormat="1"/>
    <row r="18359" s="1" customFormat="1"/>
    <row r="18360" s="1" customFormat="1"/>
    <row r="18361" s="1" customFormat="1"/>
    <row r="18362" s="1" customFormat="1"/>
    <row r="18363" s="1" customFormat="1"/>
    <row r="18364" s="1" customFormat="1"/>
    <row r="18365" s="1" customFormat="1"/>
    <row r="18366" s="1" customFormat="1"/>
    <row r="18367" s="1" customFormat="1"/>
    <row r="18368" s="1" customFormat="1"/>
    <row r="18369" s="1" customFormat="1"/>
    <row r="18370" s="1" customFormat="1"/>
    <row r="18371" s="1" customFormat="1"/>
    <row r="18372" s="1" customFormat="1"/>
    <row r="18373" s="1" customFormat="1"/>
    <row r="18374" s="1" customFormat="1"/>
    <row r="18375" s="1" customFormat="1"/>
    <row r="18376" s="1" customFormat="1"/>
    <row r="18377" s="1" customFormat="1"/>
    <row r="18378" s="1" customFormat="1"/>
    <row r="18379" s="1" customFormat="1"/>
    <row r="18380" s="1" customFormat="1"/>
    <row r="18381" s="1" customFormat="1"/>
    <row r="18382" s="1" customFormat="1"/>
    <row r="18383" s="1" customFormat="1"/>
    <row r="18384" s="1" customFormat="1"/>
    <row r="18385" s="1" customFormat="1"/>
    <row r="18386" s="1" customFormat="1"/>
    <row r="18387" s="1" customFormat="1"/>
    <row r="18388" s="1" customFormat="1"/>
    <row r="18389" s="1" customFormat="1"/>
    <row r="18390" s="1" customFormat="1"/>
    <row r="18391" s="1" customFormat="1"/>
    <row r="18392" s="1" customFormat="1"/>
    <row r="18393" s="1" customFormat="1"/>
    <row r="18394" s="1" customFormat="1"/>
    <row r="18395" s="1" customFormat="1"/>
    <row r="18396" s="1" customFormat="1"/>
    <row r="18397" s="1" customFormat="1"/>
    <row r="18398" s="1" customFormat="1"/>
    <row r="18399" s="1" customFormat="1"/>
    <row r="18400" s="1" customFormat="1"/>
    <row r="18401" s="1" customFormat="1"/>
    <row r="18402" s="1" customFormat="1"/>
    <row r="18403" s="1" customFormat="1"/>
    <row r="18404" s="1" customFormat="1"/>
    <row r="18405" s="1" customFormat="1"/>
    <row r="18406" s="1" customFormat="1"/>
    <row r="18407" s="1" customFormat="1"/>
    <row r="18408" s="1" customFormat="1"/>
    <row r="18409" s="1" customFormat="1"/>
    <row r="18410" s="1" customFormat="1"/>
    <row r="18411" s="1" customFormat="1"/>
    <row r="18412" s="1" customFormat="1"/>
    <row r="18413" s="1" customFormat="1"/>
    <row r="18414" s="1" customFormat="1"/>
    <row r="18415" s="1" customFormat="1"/>
    <row r="18416" s="1" customFormat="1"/>
    <row r="18417" s="1" customFormat="1"/>
    <row r="18418" s="1" customFormat="1"/>
    <row r="18419" s="1" customFormat="1"/>
    <row r="18420" s="1" customFormat="1"/>
    <row r="18421" s="1" customFormat="1"/>
    <row r="18422" s="1" customFormat="1"/>
    <row r="18423" s="1" customFormat="1"/>
    <row r="18424" s="1" customFormat="1"/>
    <row r="18425" s="1" customFormat="1"/>
    <row r="18426" s="1" customFormat="1"/>
    <row r="18427" s="1" customFormat="1"/>
    <row r="18428" s="1" customFormat="1"/>
    <row r="18429" s="1" customFormat="1"/>
    <row r="18430" s="1" customFormat="1"/>
    <row r="18431" s="1" customFormat="1"/>
    <row r="18432" s="1" customFormat="1"/>
    <row r="18433" s="1" customFormat="1"/>
    <row r="18434" s="1" customFormat="1"/>
    <row r="18435" s="1" customFormat="1"/>
    <row r="18436" s="1" customFormat="1"/>
    <row r="18437" s="1" customFormat="1"/>
    <row r="18438" s="1" customFormat="1"/>
    <row r="18439" s="1" customFormat="1"/>
    <row r="18440" s="1" customFormat="1"/>
    <row r="18441" s="1" customFormat="1"/>
    <row r="18442" s="1" customFormat="1"/>
    <row r="18443" s="1" customFormat="1"/>
    <row r="18444" s="1" customFormat="1"/>
    <row r="18445" s="1" customFormat="1"/>
    <row r="18446" s="1" customFormat="1"/>
    <row r="18447" s="1" customFormat="1"/>
    <row r="18448" s="1" customFormat="1"/>
    <row r="18449" s="1" customFormat="1"/>
    <row r="18450" s="1" customFormat="1"/>
    <row r="18451" s="1" customFormat="1"/>
    <row r="18452" s="1" customFormat="1"/>
    <row r="18453" s="1" customFormat="1"/>
    <row r="18454" s="1" customFormat="1"/>
    <row r="18455" s="1" customFormat="1"/>
    <row r="18456" s="1" customFormat="1"/>
    <row r="18457" s="1" customFormat="1"/>
    <row r="18458" s="1" customFormat="1"/>
    <row r="18459" s="1" customFormat="1"/>
    <row r="18460" s="1" customFormat="1"/>
    <row r="18461" s="1" customFormat="1"/>
    <row r="18462" s="1" customFormat="1"/>
    <row r="18463" s="1" customFormat="1"/>
    <row r="18464" s="1" customFormat="1"/>
    <row r="18465" s="1" customFormat="1"/>
    <row r="18466" s="1" customFormat="1"/>
    <row r="18467" s="1" customFormat="1"/>
    <row r="18468" s="1" customFormat="1"/>
    <row r="18469" s="1" customFormat="1"/>
    <row r="18470" s="1" customFormat="1"/>
    <row r="18471" s="1" customFormat="1"/>
    <row r="18472" s="1" customFormat="1"/>
    <row r="18473" s="1" customFormat="1"/>
    <row r="18474" s="1" customFormat="1"/>
    <row r="18475" s="1" customFormat="1"/>
    <row r="18476" s="1" customFormat="1"/>
    <row r="18477" s="1" customFormat="1"/>
    <row r="18478" s="1" customFormat="1"/>
    <row r="18479" s="1" customFormat="1"/>
    <row r="18480" s="1" customFormat="1"/>
    <row r="18481" s="1" customFormat="1"/>
    <row r="18482" s="1" customFormat="1"/>
    <row r="18483" s="1" customFormat="1"/>
    <row r="18484" s="1" customFormat="1"/>
    <row r="18485" s="1" customFormat="1"/>
    <row r="18486" s="1" customFormat="1"/>
    <row r="18487" s="1" customFormat="1"/>
    <row r="18488" s="1" customFormat="1"/>
    <row r="18489" s="1" customFormat="1"/>
    <row r="18490" s="1" customFormat="1"/>
    <row r="18491" s="1" customFormat="1"/>
    <row r="18492" s="1" customFormat="1"/>
    <row r="18493" s="1" customFormat="1"/>
    <row r="18494" s="1" customFormat="1"/>
    <row r="18495" s="1" customFormat="1"/>
    <row r="18496" s="1" customFormat="1"/>
    <row r="18497" s="1" customFormat="1"/>
    <row r="18498" s="1" customFormat="1"/>
    <row r="18499" s="1" customFormat="1"/>
    <row r="18500" s="1" customFormat="1"/>
    <row r="18501" s="1" customFormat="1"/>
    <row r="18502" s="1" customFormat="1"/>
    <row r="18503" s="1" customFormat="1"/>
    <row r="18504" s="1" customFormat="1"/>
    <row r="18505" s="1" customFormat="1"/>
    <row r="18506" s="1" customFormat="1"/>
    <row r="18507" s="1" customFormat="1"/>
    <row r="18508" s="1" customFormat="1"/>
    <row r="18509" s="1" customFormat="1"/>
    <row r="18510" s="1" customFormat="1"/>
    <row r="18511" s="1" customFormat="1"/>
    <row r="18512" s="1" customFormat="1"/>
    <row r="18513" s="1" customFormat="1"/>
    <row r="18514" s="1" customFormat="1"/>
    <row r="18515" s="1" customFormat="1"/>
    <row r="18516" s="1" customFormat="1"/>
    <row r="18517" s="1" customFormat="1"/>
    <row r="18518" s="1" customFormat="1"/>
    <row r="18519" s="1" customFormat="1"/>
    <row r="18520" s="1" customFormat="1"/>
    <row r="18521" s="1" customFormat="1"/>
    <row r="18522" s="1" customFormat="1"/>
    <row r="18523" s="1" customFormat="1"/>
    <row r="18524" s="1" customFormat="1"/>
    <row r="18525" s="1" customFormat="1"/>
    <row r="18526" s="1" customFormat="1"/>
    <row r="18527" s="1" customFormat="1"/>
    <row r="18528" s="1" customFormat="1"/>
    <row r="18529" s="1" customFormat="1"/>
    <row r="18530" s="1" customFormat="1"/>
    <row r="18531" s="1" customFormat="1"/>
    <row r="18532" s="1" customFormat="1"/>
    <row r="18533" s="1" customFormat="1"/>
    <row r="18534" s="1" customFormat="1"/>
    <row r="18535" s="1" customFormat="1"/>
    <row r="18536" s="1" customFormat="1"/>
    <row r="18537" s="1" customFormat="1"/>
    <row r="18538" s="1" customFormat="1"/>
    <row r="18539" s="1" customFormat="1"/>
    <row r="18540" s="1" customFormat="1"/>
    <row r="18541" s="1" customFormat="1"/>
    <row r="18542" s="1" customFormat="1"/>
    <row r="18543" s="1" customFormat="1"/>
    <row r="18544" s="1" customFormat="1"/>
    <row r="18545" s="1" customFormat="1"/>
    <row r="18546" s="1" customFormat="1"/>
    <row r="18547" s="1" customFormat="1"/>
    <row r="18548" s="1" customFormat="1"/>
    <row r="18549" s="1" customFormat="1"/>
    <row r="18550" s="1" customFormat="1"/>
    <row r="18551" s="1" customFormat="1"/>
    <row r="18552" s="1" customFormat="1"/>
    <row r="18553" s="1" customFormat="1"/>
    <row r="18554" s="1" customFormat="1"/>
    <row r="18555" s="1" customFormat="1"/>
    <row r="18556" s="1" customFormat="1"/>
    <row r="18557" s="1" customFormat="1"/>
    <row r="18558" s="1" customFormat="1"/>
    <row r="18559" s="1" customFormat="1"/>
    <row r="18560" s="1" customFormat="1"/>
    <row r="18561" s="1" customFormat="1"/>
    <row r="18562" s="1" customFormat="1"/>
    <row r="18563" s="1" customFormat="1"/>
    <row r="18564" s="1" customFormat="1"/>
    <row r="18565" s="1" customFormat="1"/>
    <row r="18566" s="1" customFormat="1"/>
    <row r="18567" s="1" customFormat="1"/>
    <row r="18568" s="1" customFormat="1"/>
    <row r="18569" s="1" customFormat="1"/>
    <row r="18570" s="1" customFormat="1"/>
    <row r="18571" s="1" customFormat="1"/>
    <row r="18572" s="1" customFormat="1"/>
    <row r="18573" s="1" customFormat="1"/>
    <row r="18574" s="1" customFormat="1"/>
    <row r="18575" s="1" customFormat="1"/>
    <row r="18576" s="1" customFormat="1"/>
    <row r="18577" s="1" customFormat="1"/>
    <row r="18578" s="1" customFormat="1"/>
    <row r="18579" s="1" customFormat="1"/>
    <row r="18580" s="1" customFormat="1"/>
    <row r="18581" s="1" customFormat="1"/>
    <row r="18582" s="1" customFormat="1"/>
    <row r="18583" s="1" customFormat="1"/>
    <row r="18584" s="1" customFormat="1"/>
    <row r="18585" s="1" customFormat="1"/>
    <row r="18586" s="1" customFormat="1"/>
    <row r="18587" s="1" customFormat="1"/>
    <row r="18588" s="1" customFormat="1"/>
    <row r="18589" s="1" customFormat="1"/>
    <row r="18590" s="1" customFormat="1"/>
    <row r="18591" s="1" customFormat="1"/>
    <row r="18592" s="1" customFormat="1"/>
    <row r="18593" s="1" customFormat="1"/>
    <row r="18594" s="1" customFormat="1"/>
    <row r="18595" s="1" customFormat="1"/>
    <row r="18596" s="1" customFormat="1"/>
    <row r="18597" s="1" customFormat="1"/>
    <row r="18598" s="1" customFormat="1"/>
    <row r="18599" s="1" customFormat="1"/>
    <row r="18600" s="1" customFormat="1"/>
    <row r="18601" s="1" customFormat="1"/>
    <row r="18602" s="1" customFormat="1"/>
    <row r="18603" s="1" customFormat="1"/>
    <row r="18604" s="1" customFormat="1"/>
    <row r="18605" s="1" customFormat="1"/>
    <row r="18606" s="1" customFormat="1"/>
    <row r="18607" s="1" customFormat="1"/>
    <row r="18608" s="1" customFormat="1"/>
    <row r="18609" s="1" customFormat="1"/>
    <row r="18610" s="1" customFormat="1"/>
    <row r="18611" s="1" customFormat="1"/>
    <row r="18612" s="1" customFormat="1"/>
    <row r="18613" s="1" customFormat="1"/>
    <row r="18614" s="1" customFormat="1"/>
    <row r="18615" s="1" customFormat="1"/>
    <row r="18616" s="1" customFormat="1"/>
    <row r="18617" s="1" customFormat="1"/>
    <row r="18618" s="1" customFormat="1"/>
    <row r="18619" s="1" customFormat="1"/>
    <row r="18620" s="1" customFormat="1"/>
    <row r="18621" s="1" customFormat="1"/>
    <row r="18622" s="1" customFormat="1"/>
    <row r="18623" s="1" customFormat="1"/>
    <row r="18624" s="1" customFormat="1"/>
    <row r="18625" s="1" customFormat="1"/>
    <row r="18626" s="1" customFormat="1"/>
    <row r="18627" s="1" customFormat="1"/>
    <row r="18628" s="1" customFormat="1"/>
    <row r="18629" s="1" customFormat="1"/>
    <row r="18630" s="1" customFormat="1"/>
    <row r="18631" s="1" customFormat="1"/>
    <row r="18632" s="1" customFormat="1"/>
    <row r="18633" s="1" customFormat="1"/>
    <row r="18634" s="1" customFormat="1"/>
    <row r="18635" s="1" customFormat="1"/>
    <row r="18636" s="1" customFormat="1"/>
    <row r="18637" s="1" customFormat="1"/>
    <row r="18638" s="1" customFormat="1"/>
    <row r="18639" s="1" customFormat="1"/>
    <row r="18640" s="1" customFormat="1"/>
    <row r="18641" s="1" customFormat="1"/>
    <row r="18642" s="1" customFormat="1"/>
    <row r="18643" s="1" customFormat="1"/>
    <row r="18644" s="1" customFormat="1"/>
    <row r="18645" s="1" customFormat="1"/>
    <row r="18646" s="1" customFormat="1"/>
    <row r="18647" s="1" customFormat="1"/>
    <row r="18648" s="1" customFormat="1"/>
    <row r="18649" s="1" customFormat="1"/>
    <row r="18650" s="1" customFormat="1"/>
    <row r="18651" s="1" customFormat="1"/>
    <row r="18652" s="1" customFormat="1"/>
    <row r="18653" s="1" customFormat="1"/>
    <row r="18654" s="1" customFormat="1"/>
    <row r="18655" s="1" customFormat="1"/>
    <row r="18656" s="1" customFormat="1"/>
    <row r="18657" s="1" customFormat="1"/>
    <row r="18658" s="1" customFormat="1"/>
    <row r="18659" s="1" customFormat="1"/>
    <row r="18660" s="1" customFormat="1"/>
    <row r="18661" s="1" customFormat="1"/>
    <row r="18662" s="1" customFormat="1"/>
    <row r="18663" s="1" customFormat="1"/>
    <row r="18664" s="1" customFormat="1"/>
    <row r="18665" s="1" customFormat="1"/>
    <row r="18666" s="1" customFormat="1"/>
    <row r="18667" s="1" customFormat="1"/>
    <row r="18668" s="1" customFormat="1"/>
    <row r="18669" s="1" customFormat="1"/>
    <row r="18670" s="1" customFormat="1"/>
    <row r="18671" s="1" customFormat="1"/>
    <row r="18672" s="1" customFormat="1"/>
    <row r="18673" s="1" customFormat="1"/>
    <row r="18674" s="1" customFormat="1"/>
    <row r="18675" s="1" customFormat="1"/>
    <row r="18676" s="1" customFormat="1"/>
    <row r="18677" s="1" customFormat="1"/>
    <row r="18678" s="1" customFormat="1"/>
    <row r="18679" s="1" customFormat="1"/>
    <row r="18680" s="1" customFormat="1"/>
    <row r="18681" s="1" customFormat="1"/>
    <row r="18682" s="1" customFormat="1"/>
    <row r="18683" s="1" customFormat="1"/>
    <row r="18684" s="1" customFormat="1"/>
    <row r="18685" s="1" customFormat="1"/>
    <row r="18686" s="1" customFormat="1"/>
    <row r="18687" s="1" customFormat="1"/>
    <row r="18688" s="1" customFormat="1"/>
    <row r="18689" s="1" customFormat="1"/>
    <row r="18690" s="1" customFormat="1"/>
    <row r="18691" s="1" customFormat="1"/>
    <row r="18692" s="1" customFormat="1"/>
    <row r="18693" s="1" customFormat="1"/>
    <row r="18694" s="1" customFormat="1"/>
    <row r="18695" s="1" customFormat="1"/>
    <row r="18696" s="1" customFormat="1"/>
    <row r="18697" s="1" customFormat="1"/>
    <row r="18698" s="1" customFormat="1"/>
    <row r="18699" s="1" customFormat="1"/>
    <row r="18700" s="1" customFormat="1"/>
    <row r="18701" s="1" customFormat="1"/>
    <row r="18702" s="1" customFormat="1"/>
    <row r="18703" s="1" customFormat="1"/>
    <row r="18704" s="1" customFormat="1"/>
    <row r="18705" s="1" customFormat="1"/>
    <row r="18706" s="1" customFormat="1"/>
    <row r="18707" s="1" customFormat="1"/>
    <row r="18708" s="1" customFormat="1"/>
    <row r="18709" s="1" customFormat="1"/>
    <row r="18710" s="1" customFormat="1"/>
    <row r="18711" s="1" customFormat="1"/>
    <row r="18712" s="1" customFormat="1"/>
    <row r="18713" s="1" customFormat="1"/>
    <row r="18714" s="1" customFormat="1"/>
    <row r="18715" s="1" customFormat="1"/>
    <row r="18716" s="1" customFormat="1"/>
    <row r="18717" s="1" customFormat="1"/>
    <row r="18718" s="1" customFormat="1"/>
    <row r="18719" s="1" customFormat="1"/>
    <row r="18720" s="1" customFormat="1"/>
    <row r="18721" s="1" customFormat="1"/>
    <row r="18722" s="1" customFormat="1"/>
    <row r="18723" s="1" customFormat="1"/>
    <row r="18724" s="1" customFormat="1"/>
    <row r="18725" s="1" customFormat="1"/>
    <row r="18726" s="1" customFormat="1"/>
    <row r="18727" s="1" customFormat="1"/>
    <row r="18728" s="1" customFormat="1"/>
    <row r="18729" s="1" customFormat="1"/>
    <row r="18730" s="1" customFormat="1"/>
    <row r="18731" s="1" customFormat="1"/>
    <row r="18732" s="1" customFormat="1"/>
    <row r="18733" s="1" customFormat="1"/>
    <row r="18734" s="1" customFormat="1"/>
    <row r="18735" s="1" customFormat="1"/>
    <row r="18736" s="1" customFormat="1"/>
    <row r="18737" s="1" customFormat="1"/>
    <row r="18738" s="1" customFormat="1"/>
    <row r="18739" s="1" customFormat="1"/>
    <row r="18740" s="1" customFormat="1"/>
    <row r="18741" s="1" customFormat="1"/>
    <row r="18742" s="1" customFormat="1"/>
    <row r="18743" s="1" customFormat="1"/>
    <row r="18744" s="1" customFormat="1"/>
    <row r="18745" s="1" customFormat="1"/>
    <row r="18746" s="1" customFormat="1"/>
    <row r="18747" s="1" customFormat="1"/>
    <row r="18748" s="1" customFormat="1"/>
    <row r="18749" s="1" customFormat="1"/>
    <row r="18750" s="1" customFormat="1"/>
    <row r="18751" s="1" customFormat="1"/>
    <row r="18752" s="1" customFormat="1"/>
    <row r="18753" s="1" customFormat="1"/>
    <row r="18754" s="1" customFormat="1"/>
    <row r="18755" s="1" customFormat="1"/>
    <row r="18756" s="1" customFormat="1"/>
    <row r="18757" s="1" customFormat="1"/>
    <row r="18758" s="1" customFormat="1"/>
    <row r="18759" s="1" customFormat="1"/>
    <row r="18760" s="1" customFormat="1"/>
    <row r="18761" s="1" customFormat="1"/>
    <row r="18762" s="1" customFormat="1"/>
    <row r="18763" s="1" customFormat="1"/>
    <row r="18764" s="1" customFormat="1"/>
    <row r="18765" s="1" customFormat="1"/>
    <row r="18766" s="1" customFormat="1"/>
    <row r="18767" s="1" customFormat="1"/>
    <row r="18768" s="1" customFormat="1"/>
    <row r="18769" s="1" customFormat="1"/>
    <row r="18770" s="1" customFormat="1"/>
    <row r="18771" s="1" customFormat="1"/>
    <row r="18772" s="1" customFormat="1"/>
    <row r="18773" s="1" customFormat="1"/>
    <row r="18774" s="1" customFormat="1"/>
    <row r="18775" s="1" customFormat="1"/>
    <row r="18776" s="1" customFormat="1"/>
    <row r="18777" s="1" customFormat="1"/>
    <row r="18778" s="1" customFormat="1"/>
    <row r="18779" s="1" customFormat="1"/>
    <row r="18780" s="1" customFormat="1"/>
    <row r="18781" s="1" customFormat="1"/>
    <row r="18782" s="1" customFormat="1"/>
    <row r="18783" s="1" customFormat="1"/>
    <row r="18784" s="1" customFormat="1"/>
    <row r="18785" s="1" customFormat="1"/>
    <row r="18786" s="1" customFormat="1"/>
    <row r="18787" s="1" customFormat="1"/>
    <row r="18788" s="1" customFormat="1"/>
    <row r="18789" s="1" customFormat="1"/>
    <row r="18790" s="1" customFormat="1"/>
    <row r="18791" s="1" customFormat="1"/>
    <row r="18792" s="1" customFormat="1"/>
    <row r="18793" s="1" customFormat="1"/>
    <row r="18794" s="1" customFormat="1"/>
    <row r="18795" s="1" customFormat="1"/>
    <row r="18796" s="1" customFormat="1"/>
    <row r="18797" s="1" customFormat="1"/>
    <row r="18798" s="1" customFormat="1"/>
    <row r="18799" s="1" customFormat="1"/>
    <row r="18800" s="1" customFormat="1"/>
    <row r="18801" s="1" customFormat="1"/>
    <row r="18802" s="1" customFormat="1"/>
    <row r="18803" s="1" customFormat="1"/>
    <row r="18804" s="1" customFormat="1"/>
    <row r="18805" s="1" customFormat="1"/>
    <row r="18806" s="1" customFormat="1"/>
    <row r="18807" s="1" customFormat="1"/>
    <row r="18808" s="1" customFormat="1"/>
    <row r="18809" s="1" customFormat="1"/>
    <row r="18810" s="1" customFormat="1"/>
    <row r="18811" s="1" customFormat="1"/>
    <row r="18812" s="1" customFormat="1"/>
    <row r="18813" s="1" customFormat="1"/>
    <row r="18814" s="1" customFormat="1"/>
    <row r="18815" s="1" customFormat="1"/>
    <row r="18816" s="1" customFormat="1"/>
    <row r="18817" s="1" customFormat="1"/>
    <row r="18818" s="1" customFormat="1"/>
    <row r="18819" s="1" customFormat="1"/>
    <row r="18820" s="1" customFormat="1"/>
    <row r="18821" s="1" customFormat="1"/>
    <row r="18822" s="1" customFormat="1"/>
    <row r="18823" s="1" customFormat="1"/>
    <row r="18824" s="1" customFormat="1"/>
    <row r="18825" s="1" customFormat="1"/>
    <row r="18826" s="1" customFormat="1"/>
    <row r="18827" s="1" customFormat="1"/>
    <row r="18828" s="1" customFormat="1"/>
    <row r="18829" s="1" customFormat="1"/>
    <row r="18830" s="1" customFormat="1"/>
    <row r="18831" s="1" customFormat="1"/>
    <row r="18832" s="1" customFormat="1"/>
    <row r="18833" s="1" customFormat="1"/>
    <row r="18834" s="1" customFormat="1"/>
    <row r="18835" s="1" customFormat="1"/>
    <row r="18836" s="1" customFormat="1"/>
    <row r="18837" s="1" customFormat="1"/>
    <row r="18838" s="1" customFormat="1"/>
    <row r="18839" s="1" customFormat="1"/>
    <row r="18840" s="1" customFormat="1"/>
    <row r="18841" s="1" customFormat="1"/>
    <row r="18842" s="1" customFormat="1"/>
    <row r="18843" s="1" customFormat="1"/>
    <row r="18844" s="1" customFormat="1"/>
    <row r="18845" s="1" customFormat="1"/>
    <row r="18846" s="1" customFormat="1"/>
    <row r="18847" s="1" customFormat="1"/>
    <row r="18848" s="1" customFormat="1"/>
    <row r="18849" s="1" customFormat="1"/>
    <row r="18850" s="1" customFormat="1"/>
    <row r="18851" s="1" customFormat="1"/>
    <row r="18852" s="1" customFormat="1"/>
    <row r="18853" s="1" customFormat="1"/>
    <row r="18854" s="1" customFormat="1"/>
    <row r="18855" s="1" customFormat="1"/>
    <row r="18856" s="1" customFormat="1"/>
    <row r="18857" s="1" customFormat="1"/>
    <row r="18858" s="1" customFormat="1"/>
    <row r="18859" s="1" customFormat="1"/>
    <row r="18860" s="1" customFormat="1"/>
    <row r="18861" s="1" customFormat="1"/>
    <row r="18862" s="1" customFormat="1"/>
    <row r="18863" s="1" customFormat="1"/>
    <row r="18864" s="1" customFormat="1"/>
    <row r="18865" s="1" customFormat="1"/>
    <row r="18866" s="1" customFormat="1"/>
    <row r="18867" s="1" customFormat="1"/>
    <row r="18868" s="1" customFormat="1"/>
    <row r="18869" s="1" customFormat="1"/>
    <row r="18870" s="1" customFormat="1"/>
    <row r="18871" s="1" customFormat="1"/>
    <row r="18872" s="1" customFormat="1"/>
    <row r="18873" s="1" customFormat="1"/>
    <row r="18874" s="1" customFormat="1"/>
    <row r="18875" s="1" customFormat="1"/>
    <row r="18876" s="1" customFormat="1"/>
    <row r="18877" s="1" customFormat="1"/>
    <row r="18878" s="1" customFormat="1"/>
    <row r="18879" s="1" customFormat="1"/>
    <row r="18880" s="1" customFormat="1"/>
    <row r="18881" s="1" customFormat="1"/>
    <row r="18882" s="1" customFormat="1"/>
    <row r="18883" s="1" customFormat="1"/>
    <row r="18884" s="1" customFormat="1"/>
    <row r="18885" s="1" customFormat="1"/>
    <row r="18886" s="1" customFormat="1"/>
    <row r="18887" s="1" customFormat="1"/>
    <row r="18888" s="1" customFormat="1"/>
    <row r="18889" s="1" customFormat="1"/>
    <row r="18890" s="1" customFormat="1"/>
    <row r="18891" s="1" customFormat="1"/>
    <row r="18892" s="1" customFormat="1"/>
    <row r="18893" s="1" customFormat="1"/>
    <row r="18894" s="1" customFormat="1"/>
    <row r="18895" s="1" customFormat="1"/>
    <row r="18896" s="1" customFormat="1"/>
    <row r="18897" s="1" customFormat="1"/>
    <row r="18898" s="1" customFormat="1"/>
    <row r="18899" s="1" customFormat="1"/>
    <row r="18900" s="1" customFormat="1"/>
    <row r="18901" s="1" customFormat="1"/>
    <row r="18902" s="1" customFormat="1"/>
    <row r="18903" s="1" customFormat="1"/>
    <row r="18904" s="1" customFormat="1"/>
    <row r="18905" s="1" customFormat="1"/>
    <row r="18906" s="1" customFormat="1"/>
    <row r="18907" s="1" customFormat="1"/>
    <row r="18908" s="1" customFormat="1"/>
    <row r="18909" s="1" customFormat="1"/>
    <row r="18910" s="1" customFormat="1"/>
    <row r="18911" s="1" customFormat="1"/>
    <row r="18912" s="1" customFormat="1"/>
    <row r="18913" s="1" customFormat="1"/>
    <row r="18914" s="1" customFormat="1"/>
    <row r="18915" s="1" customFormat="1"/>
    <row r="18916" s="1" customFormat="1"/>
    <row r="18917" s="1" customFormat="1"/>
    <row r="18918" s="1" customFormat="1"/>
    <row r="18919" s="1" customFormat="1"/>
    <row r="18920" s="1" customFormat="1"/>
    <row r="18921" s="1" customFormat="1"/>
    <row r="18922" s="1" customFormat="1"/>
    <row r="18923" s="1" customFormat="1"/>
    <row r="18924" s="1" customFormat="1"/>
    <row r="18925" s="1" customFormat="1"/>
    <row r="18926" s="1" customFormat="1"/>
    <row r="18927" s="1" customFormat="1"/>
    <row r="18928" s="1" customFormat="1"/>
    <row r="18929" s="1" customFormat="1"/>
    <row r="18930" s="1" customFormat="1"/>
    <row r="18931" s="1" customFormat="1"/>
    <row r="18932" s="1" customFormat="1"/>
    <row r="18933" s="1" customFormat="1"/>
    <row r="18934" s="1" customFormat="1"/>
    <row r="18935" s="1" customFormat="1"/>
    <row r="18936" s="1" customFormat="1"/>
    <row r="18937" s="1" customFormat="1"/>
    <row r="18938" s="1" customFormat="1"/>
    <row r="18939" s="1" customFormat="1"/>
    <row r="18940" s="1" customFormat="1"/>
    <row r="18941" s="1" customFormat="1"/>
    <row r="18942" s="1" customFormat="1"/>
    <row r="18943" s="1" customFormat="1"/>
    <row r="18944" s="1" customFormat="1"/>
    <row r="18945" s="1" customFormat="1"/>
    <row r="18946" s="1" customFormat="1"/>
    <row r="18947" s="1" customFormat="1"/>
    <row r="18948" s="1" customFormat="1"/>
    <row r="18949" s="1" customFormat="1"/>
    <row r="18950" s="1" customFormat="1"/>
    <row r="18951" s="1" customFormat="1"/>
    <row r="18952" s="1" customFormat="1"/>
    <row r="18953" s="1" customFormat="1"/>
    <row r="18954" s="1" customFormat="1"/>
    <row r="18955" s="1" customFormat="1"/>
    <row r="18956" s="1" customFormat="1"/>
    <row r="18957" s="1" customFormat="1"/>
    <row r="18958" s="1" customFormat="1"/>
    <row r="18959" s="1" customFormat="1"/>
    <row r="18960" s="1" customFormat="1"/>
    <row r="18961" s="1" customFormat="1"/>
    <row r="18962" s="1" customFormat="1"/>
    <row r="18963" s="1" customFormat="1"/>
    <row r="18964" s="1" customFormat="1"/>
    <row r="18965" s="1" customFormat="1"/>
    <row r="18966" s="1" customFormat="1"/>
    <row r="18967" s="1" customFormat="1"/>
    <row r="18968" s="1" customFormat="1"/>
    <row r="18969" s="1" customFormat="1"/>
    <row r="18970" s="1" customFormat="1"/>
    <row r="18971" s="1" customFormat="1"/>
    <row r="18972" s="1" customFormat="1"/>
    <row r="18973" s="1" customFormat="1"/>
    <row r="18974" s="1" customFormat="1"/>
    <row r="18975" s="1" customFormat="1"/>
    <row r="18976" s="1" customFormat="1"/>
    <row r="18977" s="1" customFormat="1"/>
    <row r="18978" s="1" customFormat="1"/>
    <row r="18979" s="1" customFormat="1"/>
    <row r="18980" s="1" customFormat="1"/>
    <row r="18981" s="1" customFormat="1"/>
    <row r="18982" s="1" customFormat="1"/>
    <row r="18983" s="1" customFormat="1"/>
    <row r="18984" s="1" customFormat="1"/>
    <row r="18985" s="1" customFormat="1"/>
    <row r="18986" s="1" customFormat="1"/>
    <row r="18987" s="1" customFormat="1"/>
    <row r="18988" s="1" customFormat="1"/>
    <row r="18989" s="1" customFormat="1"/>
    <row r="18990" s="1" customFormat="1"/>
    <row r="18991" s="1" customFormat="1"/>
    <row r="18992" s="1" customFormat="1"/>
    <row r="18993" s="1" customFormat="1"/>
    <row r="18994" s="1" customFormat="1"/>
    <row r="18995" s="1" customFormat="1"/>
    <row r="18996" s="1" customFormat="1"/>
    <row r="18997" s="1" customFormat="1"/>
    <row r="18998" s="1" customFormat="1"/>
    <row r="18999" s="1" customFormat="1"/>
    <row r="19000" s="1" customFormat="1"/>
    <row r="19001" s="1" customFormat="1"/>
    <row r="19002" s="1" customFormat="1"/>
    <row r="19003" s="1" customFormat="1"/>
    <row r="19004" s="1" customFormat="1"/>
    <row r="19005" s="1" customFormat="1"/>
    <row r="19006" s="1" customFormat="1"/>
    <row r="19007" s="1" customFormat="1"/>
    <row r="19008" s="1" customFormat="1"/>
    <row r="19009" s="1" customFormat="1"/>
    <row r="19010" s="1" customFormat="1"/>
    <row r="19011" s="1" customFormat="1"/>
    <row r="19012" s="1" customFormat="1"/>
    <row r="19013" s="1" customFormat="1"/>
    <row r="19014" s="1" customFormat="1"/>
    <row r="19015" s="1" customFormat="1"/>
    <row r="19016" s="1" customFormat="1"/>
    <row r="19017" s="1" customFormat="1"/>
    <row r="19018" s="1" customFormat="1"/>
    <row r="19019" s="1" customFormat="1"/>
    <row r="19020" s="1" customFormat="1"/>
    <row r="19021" s="1" customFormat="1"/>
    <row r="19022" s="1" customFormat="1"/>
    <row r="19023" s="1" customFormat="1"/>
    <row r="19024" s="1" customFormat="1"/>
    <row r="19025" s="1" customFormat="1"/>
    <row r="19026" s="1" customFormat="1"/>
    <row r="19027" s="1" customFormat="1"/>
    <row r="19028" s="1" customFormat="1"/>
    <row r="19029" s="1" customFormat="1"/>
    <row r="19030" s="1" customFormat="1"/>
    <row r="19031" s="1" customFormat="1"/>
    <row r="19032" s="1" customFormat="1"/>
    <row r="19033" s="1" customFormat="1"/>
    <row r="19034" s="1" customFormat="1"/>
    <row r="19035" s="1" customFormat="1"/>
    <row r="19036" s="1" customFormat="1"/>
    <row r="19037" s="1" customFormat="1"/>
    <row r="19038" s="1" customFormat="1"/>
    <row r="19039" s="1" customFormat="1"/>
    <row r="19040" s="1" customFormat="1"/>
    <row r="19041" s="1" customFormat="1"/>
    <row r="19042" s="1" customFormat="1"/>
    <row r="19043" s="1" customFormat="1"/>
    <row r="19044" s="1" customFormat="1"/>
    <row r="19045" s="1" customFormat="1"/>
    <row r="19046" s="1" customFormat="1"/>
    <row r="19047" s="1" customFormat="1"/>
    <row r="19048" s="1" customFormat="1"/>
    <row r="19049" s="1" customFormat="1"/>
    <row r="19050" s="1" customFormat="1"/>
    <row r="19051" s="1" customFormat="1"/>
    <row r="19052" s="1" customFormat="1"/>
    <row r="19053" s="1" customFormat="1"/>
    <row r="19054" s="1" customFormat="1"/>
    <row r="19055" s="1" customFormat="1"/>
    <row r="19056" s="1" customFormat="1"/>
    <row r="19057" s="1" customFormat="1"/>
    <row r="19058" s="1" customFormat="1"/>
    <row r="19059" s="1" customFormat="1"/>
    <row r="19060" s="1" customFormat="1"/>
    <row r="19061" s="1" customFormat="1"/>
    <row r="19062" s="1" customFormat="1"/>
    <row r="19063" s="1" customFormat="1"/>
    <row r="19064" s="1" customFormat="1"/>
    <row r="19065" s="1" customFormat="1"/>
    <row r="19066" s="1" customFormat="1"/>
    <row r="19067" s="1" customFormat="1"/>
    <row r="19068" s="1" customFormat="1"/>
    <row r="19069" s="1" customFormat="1"/>
    <row r="19070" s="1" customFormat="1"/>
    <row r="19071" s="1" customFormat="1"/>
    <row r="19072" s="1" customFormat="1"/>
    <row r="19073" s="1" customFormat="1"/>
    <row r="19074" s="1" customFormat="1"/>
    <row r="19075" s="1" customFormat="1"/>
    <row r="19076" s="1" customFormat="1"/>
    <row r="19077" s="1" customFormat="1"/>
    <row r="19078" s="1" customFormat="1"/>
    <row r="19079" s="1" customFormat="1"/>
    <row r="19080" s="1" customFormat="1"/>
    <row r="19081" s="1" customFormat="1"/>
    <row r="19082" s="1" customFormat="1"/>
    <row r="19083" s="1" customFormat="1"/>
    <row r="19084" s="1" customFormat="1"/>
    <row r="19085" s="1" customFormat="1"/>
    <row r="19086" s="1" customFormat="1"/>
    <row r="19087" s="1" customFormat="1"/>
    <row r="19088" s="1" customFormat="1"/>
    <row r="19089" s="1" customFormat="1"/>
    <row r="19090" s="1" customFormat="1"/>
    <row r="19091" s="1" customFormat="1"/>
    <row r="19092" s="1" customFormat="1"/>
    <row r="19093" s="1" customFormat="1"/>
    <row r="19094" s="1" customFormat="1"/>
    <row r="19095" s="1" customFormat="1"/>
    <row r="19096" s="1" customFormat="1"/>
    <row r="19097" s="1" customFormat="1"/>
    <row r="19098" s="1" customFormat="1"/>
    <row r="19099" s="1" customFormat="1"/>
    <row r="19100" s="1" customFormat="1"/>
    <row r="19101" s="1" customFormat="1"/>
    <row r="19102" s="1" customFormat="1"/>
    <row r="19103" s="1" customFormat="1"/>
    <row r="19104" s="1" customFormat="1"/>
    <row r="19105" s="1" customFormat="1"/>
    <row r="19106" s="1" customFormat="1"/>
    <row r="19107" s="1" customFormat="1"/>
    <row r="19108" s="1" customFormat="1"/>
    <row r="19109" s="1" customFormat="1"/>
    <row r="19110" s="1" customFormat="1"/>
    <row r="19111" s="1" customFormat="1"/>
    <row r="19112" s="1" customFormat="1"/>
    <row r="19113" s="1" customFormat="1"/>
    <row r="19114" s="1" customFormat="1"/>
    <row r="19115" s="1" customFormat="1"/>
    <row r="19116" s="1" customFormat="1"/>
    <row r="19117" s="1" customFormat="1"/>
    <row r="19118" s="1" customFormat="1"/>
    <row r="19119" s="1" customFormat="1"/>
    <row r="19120" s="1" customFormat="1"/>
    <row r="19121" s="1" customFormat="1"/>
    <row r="19122" s="1" customFormat="1"/>
    <row r="19123" s="1" customFormat="1"/>
    <row r="19124" s="1" customFormat="1"/>
    <row r="19125" s="1" customFormat="1"/>
    <row r="19126" s="1" customFormat="1"/>
    <row r="19127" s="1" customFormat="1"/>
    <row r="19128" s="1" customFormat="1"/>
    <row r="19129" s="1" customFormat="1"/>
    <row r="19130" s="1" customFormat="1"/>
    <row r="19131" s="1" customFormat="1"/>
    <row r="19132" s="1" customFormat="1"/>
    <row r="19133" s="1" customFormat="1"/>
    <row r="19134" s="1" customFormat="1"/>
    <row r="19135" s="1" customFormat="1"/>
    <row r="19136" s="1" customFormat="1"/>
    <row r="19137" s="1" customFormat="1"/>
    <row r="19138" s="1" customFormat="1"/>
    <row r="19139" s="1" customFormat="1"/>
    <row r="19140" s="1" customFormat="1"/>
    <row r="19141" s="1" customFormat="1"/>
    <row r="19142" s="1" customFormat="1"/>
    <row r="19143" s="1" customFormat="1"/>
    <row r="19144" s="1" customFormat="1"/>
    <row r="19145" s="1" customFormat="1"/>
    <row r="19146" s="1" customFormat="1"/>
    <row r="19147" s="1" customFormat="1"/>
    <row r="19148" s="1" customFormat="1"/>
    <row r="19149" s="1" customFormat="1"/>
    <row r="19150" s="1" customFormat="1"/>
    <row r="19151" s="1" customFormat="1"/>
    <row r="19152" s="1" customFormat="1"/>
    <row r="19153" s="1" customFormat="1"/>
    <row r="19154" s="1" customFormat="1"/>
    <row r="19155" s="1" customFormat="1"/>
    <row r="19156" s="1" customFormat="1"/>
    <row r="19157" s="1" customFormat="1"/>
    <row r="19158" s="1" customFormat="1"/>
    <row r="19159" s="1" customFormat="1"/>
    <row r="19160" s="1" customFormat="1"/>
    <row r="19161" s="1" customFormat="1"/>
    <row r="19162" s="1" customFormat="1"/>
    <row r="19163" s="1" customFormat="1"/>
    <row r="19164" s="1" customFormat="1"/>
    <row r="19165" s="1" customFormat="1"/>
    <row r="19166" s="1" customFormat="1"/>
    <row r="19167" s="1" customFormat="1"/>
    <row r="19168" s="1" customFormat="1"/>
    <row r="19169" s="1" customFormat="1"/>
    <row r="19170" s="1" customFormat="1"/>
    <row r="19171" s="1" customFormat="1"/>
    <row r="19172" s="1" customFormat="1"/>
    <row r="19173" s="1" customFormat="1"/>
    <row r="19174" s="1" customFormat="1"/>
    <row r="19175" s="1" customFormat="1"/>
    <row r="19176" s="1" customFormat="1"/>
    <row r="19177" s="1" customFormat="1"/>
    <row r="19178" s="1" customFormat="1"/>
    <row r="19179" s="1" customFormat="1"/>
    <row r="19180" s="1" customFormat="1"/>
    <row r="19181" s="1" customFormat="1"/>
    <row r="19182" s="1" customFormat="1"/>
    <row r="19183" s="1" customFormat="1"/>
    <row r="19184" s="1" customFormat="1"/>
    <row r="19185" s="1" customFormat="1"/>
    <row r="19186" s="1" customFormat="1"/>
    <row r="19187" s="1" customFormat="1"/>
    <row r="19188" s="1" customFormat="1"/>
    <row r="19189" s="1" customFormat="1"/>
    <row r="19190" s="1" customFormat="1"/>
    <row r="19191" s="1" customFormat="1"/>
    <row r="19192" s="1" customFormat="1"/>
    <row r="19193" s="1" customFormat="1"/>
    <row r="19194" s="1" customFormat="1"/>
    <row r="19195" s="1" customFormat="1"/>
    <row r="19196" s="1" customFormat="1"/>
    <row r="19197" s="1" customFormat="1"/>
    <row r="19198" s="1" customFormat="1"/>
    <row r="19199" s="1" customFormat="1"/>
    <row r="19200" s="1" customFormat="1"/>
    <row r="19201" s="1" customFormat="1"/>
    <row r="19202" s="1" customFormat="1"/>
    <row r="19203" s="1" customFormat="1"/>
    <row r="19204" s="1" customFormat="1"/>
    <row r="19205" s="1" customFormat="1"/>
    <row r="19206" s="1" customFormat="1"/>
    <row r="19207" s="1" customFormat="1"/>
    <row r="19208" s="1" customFormat="1"/>
    <row r="19209" s="1" customFormat="1"/>
    <row r="19210" s="1" customFormat="1"/>
    <row r="19211" s="1" customFormat="1"/>
    <row r="19212" s="1" customFormat="1"/>
    <row r="19213" s="1" customFormat="1"/>
    <row r="19214" s="1" customFormat="1"/>
    <row r="19215" s="1" customFormat="1"/>
    <row r="19216" s="1" customFormat="1"/>
    <row r="19217" s="1" customFormat="1"/>
    <row r="19218" s="1" customFormat="1"/>
    <row r="19219" s="1" customFormat="1"/>
    <row r="19220" s="1" customFormat="1"/>
    <row r="19221" s="1" customFormat="1"/>
    <row r="19222" s="1" customFormat="1"/>
    <row r="19223" s="1" customFormat="1"/>
    <row r="19224" s="1" customFormat="1"/>
    <row r="19225" s="1" customFormat="1"/>
    <row r="19226" s="1" customFormat="1"/>
    <row r="19227" s="1" customFormat="1"/>
    <row r="19228" s="1" customFormat="1"/>
    <row r="19229" s="1" customFormat="1"/>
    <row r="19230" s="1" customFormat="1"/>
    <row r="19231" s="1" customFormat="1"/>
    <row r="19232" s="1" customFormat="1"/>
    <row r="19233" s="1" customFormat="1"/>
    <row r="19234" s="1" customFormat="1"/>
    <row r="19235" s="1" customFormat="1"/>
    <row r="19236" s="1" customFormat="1"/>
    <row r="19237" s="1" customFormat="1"/>
    <row r="19238" s="1" customFormat="1"/>
    <row r="19239" s="1" customFormat="1"/>
    <row r="19240" s="1" customFormat="1"/>
    <row r="19241" s="1" customFormat="1"/>
    <row r="19242" s="1" customFormat="1"/>
    <row r="19243" s="1" customFormat="1"/>
    <row r="19244" s="1" customFormat="1"/>
    <row r="19245" s="1" customFormat="1"/>
    <row r="19246" s="1" customFormat="1"/>
    <row r="19247" s="1" customFormat="1"/>
    <row r="19248" s="1" customFormat="1"/>
    <row r="19249" s="1" customFormat="1"/>
    <row r="19250" s="1" customFormat="1"/>
    <row r="19251" s="1" customFormat="1"/>
    <row r="19252" s="1" customFormat="1"/>
    <row r="19253" s="1" customFormat="1"/>
    <row r="19254" s="1" customFormat="1"/>
    <row r="19255" s="1" customFormat="1"/>
    <row r="19256" s="1" customFormat="1"/>
    <row r="19257" s="1" customFormat="1"/>
    <row r="19258" s="1" customFormat="1"/>
    <row r="19259" s="1" customFormat="1"/>
    <row r="19260" s="1" customFormat="1"/>
    <row r="19261" s="1" customFormat="1"/>
    <row r="19262" s="1" customFormat="1"/>
    <row r="19263" s="1" customFormat="1"/>
    <row r="19264" s="1" customFormat="1"/>
    <row r="19265" s="1" customFormat="1"/>
    <row r="19266" s="1" customFormat="1"/>
    <row r="19267" s="1" customFormat="1"/>
    <row r="19268" s="1" customFormat="1"/>
    <row r="19269" s="1" customFormat="1"/>
    <row r="19270" s="1" customFormat="1"/>
    <row r="19271" s="1" customFormat="1"/>
    <row r="19272" s="1" customFormat="1"/>
    <row r="19273" s="1" customFormat="1"/>
    <row r="19274" s="1" customFormat="1"/>
    <row r="19275" s="1" customFormat="1"/>
    <row r="19276" s="1" customFormat="1"/>
    <row r="19277" s="1" customFormat="1"/>
    <row r="19278" s="1" customFormat="1"/>
    <row r="19279" s="1" customFormat="1"/>
    <row r="19280" s="1" customFormat="1"/>
    <row r="19281" s="1" customFormat="1"/>
    <row r="19282" s="1" customFormat="1"/>
    <row r="19283" s="1" customFormat="1"/>
    <row r="19284" s="1" customFormat="1"/>
    <row r="19285" s="1" customFormat="1"/>
    <row r="19286" s="1" customFormat="1"/>
    <row r="19287" s="1" customFormat="1"/>
    <row r="19288" s="1" customFormat="1"/>
    <row r="19289" s="1" customFormat="1"/>
    <row r="19290" s="1" customFormat="1"/>
    <row r="19291" s="1" customFormat="1"/>
    <row r="19292" s="1" customFormat="1"/>
    <row r="19293" s="1" customFormat="1"/>
    <row r="19294" s="1" customFormat="1"/>
    <row r="19295" s="1" customFormat="1"/>
    <row r="19296" s="1" customFormat="1"/>
    <row r="19297" s="1" customFormat="1"/>
    <row r="19298" s="1" customFormat="1"/>
    <row r="19299" s="1" customFormat="1"/>
    <row r="19300" s="1" customFormat="1"/>
    <row r="19301" s="1" customFormat="1"/>
    <row r="19302" s="1" customFormat="1"/>
    <row r="19303" s="1" customFormat="1"/>
    <row r="19304" s="1" customFormat="1"/>
    <row r="19305" s="1" customFormat="1"/>
    <row r="19306" s="1" customFormat="1"/>
    <row r="19307" s="1" customFormat="1"/>
    <row r="19308" s="1" customFormat="1"/>
    <row r="19309" s="1" customFormat="1"/>
    <row r="19310" s="1" customFormat="1"/>
    <row r="19311" s="1" customFormat="1"/>
    <row r="19312" s="1" customFormat="1"/>
    <row r="19313" s="1" customFormat="1"/>
    <row r="19314" s="1" customFormat="1"/>
    <row r="19315" s="1" customFormat="1"/>
    <row r="19316" s="1" customFormat="1"/>
    <row r="19317" s="1" customFormat="1"/>
    <row r="19318" s="1" customFormat="1"/>
    <row r="19319" s="1" customFormat="1"/>
    <row r="19320" s="1" customFormat="1"/>
    <row r="19321" s="1" customFormat="1"/>
    <row r="19322" s="1" customFormat="1"/>
    <row r="19323" s="1" customFormat="1"/>
    <row r="19324" s="1" customFormat="1"/>
    <row r="19325" s="1" customFormat="1"/>
    <row r="19326" s="1" customFormat="1"/>
    <row r="19327" s="1" customFormat="1"/>
    <row r="19328" s="1" customFormat="1"/>
    <row r="19329" s="1" customFormat="1"/>
    <row r="19330" s="1" customFormat="1"/>
    <row r="19331" s="1" customFormat="1"/>
    <row r="19332" s="1" customFormat="1"/>
    <row r="19333" s="1" customFormat="1"/>
    <row r="19334" s="1" customFormat="1"/>
    <row r="19335" s="1" customFormat="1"/>
    <row r="19336" s="1" customFormat="1"/>
    <row r="19337" s="1" customFormat="1"/>
    <row r="19338" s="1" customFormat="1"/>
    <row r="19339" s="1" customFormat="1"/>
    <row r="19340" s="1" customFormat="1"/>
    <row r="19341" s="1" customFormat="1"/>
    <row r="19342" s="1" customFormat="1"/>
    <row r="19343" s="1" customFormat="1"/>
    <row r="19344" s="1" customFormat="1"/>
    <row r="19345" s="1" customFormat="1"/>
    <row r="19346" s="1" customFormat="1"/>
    <row r="19347" s="1" customFormat="1"/>
    <row r="19348" s="1" customFormat="1"/>
    <row r="19349" s="1" customFormat="1"/>
    <row r="19350" s="1" customFormat="1"/>
    <row r="19351" s="1" customFormat="1"/>
    <row r="19352" s="1" customFormat="1"/>
    <row r="19353" s="1" customFormat="1"/>
    <row r="19354" s="1" customFormat="1"/>
    <row r="19355" s="1" customFormat="1"/>
    <row r="19356" s="1" customFormat="1"/>
    <row r="19357" s="1" customFormat="1"/>
    <row r="19358" s="1" customFormat="1"/>
    <row r="19359" s="1" customFormat="1"/>
    <row r="19360" s="1" customFormat="1"/>
    <row r="19361" s="1" customFormat="1"/>
    <row r="19362" s="1" customFormat="1"/>
    <row r="19363" s="1" customFormat="1"/>
    <row r="19364" s="1" customFormat="1"/>
    <row r="19365" s="1" customFormat="1"/>
    <row r="19366" s="1" customFormat="1"/>
    <row r="19367" s="1" customFormat="1"/>
    <row r="19368" s="1" customFormat="1"/>
    <row r="19369" s="1" customFormat="1"/>
    <row r="19370" s="1" customFormat="1"/>
    <row r="19371" s="1" customFormat="1"/>
    <row r="19372" s="1" customFormat="1"/>
    <row r="19373" s="1" customFormat="1"/>
    <row r="19374" s="1" customFormat="1"/>
    <row r="19375" s="1" customFormat="1"/>
    <row r="19376" s="1" customFormat="1"/>
    <row r="19377" s="1" customFormat="1"/>
    <row r="19378" s="1" customFormat="1"/>
    <row r="19379" s="1" customFormat="1"/>
    <row r="19380" s="1" customFormat="1"/>
    <row r="19381" s="1" customFormat="1"/>
    <row r="19382" s="1" customFormat="1"/>
    <row r="19383" s="1" customFormat="1"/>
    <row r="19384" s="1" customFormat="1"/>
    <row r="19385" s="1" customFormat="1"/>
    <row r="19386" s="1" customFormat="1"/>
    <row r="19387" s="1" customFormat="1"/>
    <row r="19388" s="1" customFormat="1"/>
    <row r="19389" s="1" customFormat="1"/>
    <row r="19390" s="1" customFormat="1"/>
    <row r="19391" s="1" customFormat="1"/>
    <row r="19392" s="1" customFormat="1"/>
    <row r="19393" s="1" customFormat="1"/>
    <row r="19394" s="1" customFormat="1"/>
    <row r="19395" s="1" customFormat="1"/>
    <row r="19396" s="1" customFormat="1"/>
    <row r="19397" s="1" customFormat="1"/>
    <row r="19398" s="1" customFormat="1"/>
    <row r="19399" s="1" customFormat="1"/>
    <row r="19400" s="1" customFormat="1"/>
    <row r="19401" s="1" customFormat="1"/>
    <row r="19402" s="1" customFormat="1"/>
    <row r="19403" s="1" customFormat="1"/>
    <row r="19404" s="1" customFormat="1"/>
    <row r="19405" s="1" customFormat="1"/>
    <row r="19406" s="1" customFormat="1"/>
    <row r="19407" s="1" customFormat="1"/>
    <row r="19408" s="1" customFormat="1"/>
    <row r="19409" s="1" customFormat="1"/>
    <row r="19410" s="1" customFormat="1"/>
    <row r="19411" s="1" customFormat="1"/>
    <row r="19412" s="1" customFormat="1"/>
    <row r="19413" s="1" customFormat="1"/>
    <row r="19414" s="1" customFormat="1"/>
    <row r="19415" s="1" customFormat="1"/>
    <row r="19416" s="1" customFormat="1"/>
    <row r="19417" s="1" customFormat="1"/>
    <row r="19418" s="1" customFormat="1"/>
    <row r="19419" s="1" customFormat="1"/>
    <row r="19420" s="1" customFormat="1"/>
    <row r="19421" s="1" customFormat="1"/>
    <row r="19422" s="1" customFormat="1"/>
    <row r="19423" s="1" customFormat="1"/>
    <row r="19424" s="1" customFormat="1"/>
    <row r="19425" s="1" customFormat="1"/>
    <row r="19426" s="1" customFormat="1"/>
    <row r="19427" s="1" customFormat="1"/>
    <row r="19428" s="1" customFormat="1"/>
    <row r="19429" s="1" customFormat="1"/>
    <row r="19430" s="1" customFormat="1"/>
    <row r="19431" s="1" customFormat="1"/>
    <row r="19432" s="1" customFormat="1"/>
    <row r="19433" s="1" customFormat="1"/>
    <row r="19434" s="1" customFormat="1"/>
    <row r="19435" s="1" customFormat="1"/>
    <row r="19436" s="1" customFormat="1"/>
    <row r="19437" s="1" customFormat="1"/>
    <row r="19438" s="1" customFormat="1"/>
    <row r="19439" s="1" customFormat="1"/>
    <row r="19440" s="1" customFormat="1"/>
    <row r="19441" s="1" customFormat="1"/>
    <row r="19442" s="1" customFormat="1"/>
    <row r="19443" s="1" customFormat="1"/>
    <row r="19444" s="1" customFormat="1"/>
    <row r="19445" s="1" customFormat="1"/>
    <row r="19446" s="1" customFormat="1"/>
    <row r="19447" s="1" customFormat="1"/>
    <row r="19448" s="1" customFormat="1"/>
    <row r="19449" s="1" customFormat="1"/>
    <row r="19450" s="1" customFormat="1"/>
    <row r="19451" s="1" customFormat="1"/>
    <row r="19452" s="1" customFormat="1"/>
    <row r="19453" s="1" customFormat="1"/>
    <row r="19454" s="1" customFormat="1"/>
    <row r="19455" s="1" customFormat="1"/>
    <row r="19456" s="1" customFormat="1"/>
    <row r="19457" s="1" customFormat="1"/>
    <row r="19458" s="1" customFormat="1"/>
    <row r="19459" s="1" customFormat="1"/>
    <row r="19460" s="1" customFormat="1"/>
    <row r="19461" s="1" customFormat="1"/>
    <row r="19462" s="1" customFormat="1"/>
    <row r="19463" s="1" customFormat="1"/>
    <row r="19464" s="1" customFormat="1"/>
    <row r="19465" s="1" customFormat="1"/>
    <row r="19466" s="1" customFormat="1"/>
    <row r="19467" s="1" customFormat="1"/>
    <row r="19468" s="1" customFormat="1"/>
    <row r="19469" s="1" customFormat="1"/>
    <row r="19470" s="1" customFormat="1"/>
    <row r="19471" s="1" customFormat="1"/>
    <row r="19472" s="1" customFormat="1"/>
    <row r="19473" s="1" customFormat="1"/>
    <row r="19474" s="1" customFormat="1"/>
    <row r="19475" s="1" customFormat="1"/>
    <row r="19476" s="1" customFormat="1"/>
    <row r="19477" s="1" customFormat="1"/>
    <row r="19478" s="1" customFormat="1"/>
    <row r="19479" s="1" customFormat="1"/>
    <row r="19480" s="1" customFormat="1"/>
    <row r="19481" s="1" customFormat="1"/>
    <row r="19482" s="1" customFormat="1"/>
    <row r="19483" s="1" customFormat="1"/>
    <row r="19484" s="1" customFormat="1"/>
    <row r="19485" s="1" customFormat="1"/>
    <row r="19486" s="1" customFormat="1"/>
    <row r="19487" s="1" customFormat="1"/>
    <row r="19488" s="1" customFormat="1"/>
    <row r="19489" s="1" customFormat="1"/>
    <row r="19490" s="1" customFormat="1"/>
    <row r="19491" s="1" customFormat="1"/>
    <row r="19492" s="1" customFormat="1"/>
    <row r="19493" s="1" customFormat="1"/>
    <row r="19494" s="1" customFormat="1"/>
    <row r="19495" s="1" customFormat="1"/>
    <row r="19496" s="1" customFormat="1"/>
    <row r="19497" s="1" customFormat="1"/>
    <row r="19498" s="1" customFormat="1"/>
    <row r="19499" s="1" customFormat="1"/>
    <row r="19500" s="1" customFormat="1"/>
    <row r="19501" s="1" customFormat="1"/>
    <row r="19502" s="1" customFormat="1"/>
    <row r="19503" s="1" customFormat="1"/>
    <row r="19504" s="1" customFormat="1"/>
    <row r="19505" s="1" customFormat="1"/>
    <row r="19506" s="1" customFormat="1"/>
    <row r="19507" s="1" customFormat="1"/>
    <row r="19508" s="1" customFormat="1"/>
    <row r="19509" s="1" customFormat="1"/>
    <row r="19510" s="1" customFormat="1"/>
    <row r="19511" s="1" customFormat="1"/>
    <row r="19512" s="1" customFormat="1"/>
    <row r="19513" s="1" customFormat="1"/>
    <row r="19514" s="1" customFormat="1"/>
    <row r="19515" s="1" customFormat="1"/>
    <row r="19516" s="1" customFormat="1"/>
    <row r="19517" s="1" customFormat="1"/>
    <row r="19518" s="1" customFormat="1"/>
    <row r="19519" s="1" customFormat="1"/>
    <row r="19520" s="1" customFormat="1"/>
    <row r="19521" s="1" customFormat="1"/>
    <row r="19522" s="1" customFormat="1"/>
    <row r="19523" s="1" customFormat="1"/>
    <row r="19524" s="1" customFormat="1"/>
    <row r="19525" s="1" customFormat="1"/>
    <row r="19526" s="1" customFormat="1"/>
    <row r="19527" s="1" customFormat="1"/>
    <row r="19528" s="1" customFormat="1"/>
    <row r="19529" s="1" customFormat="1"/>
    <row r="19530" s="1" customFormat="1"/>
    <row r="19531" s="1" customFormat="1"/>
    <row r="19532" s="1" customFormat="1"/>
    <row r="19533" s="1" customFormat="1"/>
    <row r="19534" s="1" customFormat="1"/>
    <row r="19535" s="1" customFormat="1"/>
    <row r="19536" s="1" customFormat="1"/>
    <row r="19537" s="1" customFormat="1"/>
    <row r="19538" s="1" customFormat="1"/>
    <row r="19539" s="1" customFormat="1"/>
    <row r="19540" s="1" customFormat="1"/>
    <row r="19541" s="1" customFormat="1"/>
    <row r="19542" s="1" customFormat="1"/>
    <row r="19543" s="1" customFormat="1"/>
    <row r="19544" s="1" customFormat="1"/>
    <row r="19545" s="1" customFormat="1"/>
    <row r="19546" s="1" customFormat="1"/>
    <row r="19547" s="1" customFormat="1"/>
    <row r="19548" s="1" customFormat="1"/>
    <row r="19549" s="1" customFormat="1"/>
    <row r="19550" s="1" customFormat="1"/>
    <row r="19551" s="1" customFormat="1"/>
    <row r="19552" s="1" customFormat="1"/>
    <row r="19553" s="1" customFormat="1"/>
    <row r="19554" s="1" customFormat="1"/>
    <row r="19555" s="1" customFormat="1"/>
    <row r="19556" s="1" customFormat="1"/>
    <row r="19557" s="1" customFormat="1"/>
    <row r="19558" s="1" customFormat="1"/>
    <row r="19559" s="1" customFormat="1"/>
    <row r="19560" s="1" customFormat="1"/>
    <row r="19561" s="1" customFormat="1"/>
    <row r="19562" s="1" customFormat="1"/>
    <row r="19563" s="1" customFormat="1"/>
    <row r="19564" s="1" customFormat="1"/>
    <row r="19565" s="1" customFormat="1"/>
    <row r="19566" s="1" customFormat="1"/>
    <row r="19567" s="1" customFormat="1"/>
    <row r="19568" s="1" customFormat="1"/>
    <row r="19569" s="1" customFormat="1"/>
    <row r="19570" s="1" customFormat="1"/>
    <row r="19571" s="1" customFormat="1"/>
    <row r="19572" s="1" customFormat="1"/>
    <row r="19573" s="1" customFormat="1"/>
    <row r="19574" s="1" customFormat="1"/>
    <row r="19575" s="1" customFormat="1"/>
    <row r="19576" s="1" customFormat="1"/>
    <row r="19577" s="1" customFormat="1"/>
    <row r="19578" s="1" customFormat="1"/>
    <row r="19579" s="1" customFormat="1"/>
    <row r="19580" s="1" customFormat="1"/>
    <row r="19581" s="1" customFormat="1"/>
    <row r="19582" s="1" customFormat="1"/>
    <row r="19583" s="1" customFormat="1"/>
    <row r="19584" s="1" customFormat="1"/>
    <row r="19585" s="1" customFormat="1"/>
    <row r="19586" s="1" customFormat="1"/>
    <row r="19587" s="1" customFormat="1"/>
    <row r="19588" s="1" customFormat="1"/>
    <row r="19589" s="1" customFormat="1"/>
    <row r="19590" s="1" customFormat="1"/>
    <row r="19591" s="1" customFormat="1"/>
    <row r="19592" s="1" customFormat="1"/>
    <row r="19593" s="1" customFormat="1"/>
    <row r="19594" s="1" customFormat="1"/>
    <row r="19595" s="1" customFormat="1"/>
    <row r="19596" s="1" customFormat="1"/>
    <row r="19597" s="1" customFormat="1"/>
    <row r="19598" s="1" customFormat="1"/>
    <row r="19599" s="1" customFormat="1"/>
    <row r="19600" s="1" customFormat="1"/>
    <row r="19601" s="1" customFormat="1"/>
    <row r="19602" s="1" customFormat="1"/>
    <row r="19603" s="1" customFormat="1"/>
    <row r="19604" s="1" customFormat="1"/>
    <row r="19605" s="1" customFormat="1"/>
    <row r="19606" s="1" customFormat="1"/>
    <row r="19607" s="1" customFormat="1"/>
    <row r="19608" s="1" customFormat="1"/>
    <row r="19609" s="1" customFormat="1"/>
    <row r="19610" s="1" customFormat="1"/>
    <row r="19611" s="1" customFormat="1"/>
    <row r="19612" s="1" customFormat="1"/>
    <row r="19613" s="1" customFormat="1"/>
    <row r="19614" s="1" customFormat="1"/>
    <row r="19615" s="1" customFormat="1"/>
    <row r="19616" s="1" customFormat="1"/>
    <row r="19617" s="1" customFormat="1"/>
    <row r="19618" s="1" customFormat="1"/>
    <row r="19619" s="1" customFormat="1"/>
    <row r="19620" s="1" customFormat="1"/>
    <row r="19621" s="1" customFormat="1"/>
    <row r="19622" s="1" customFormat="1"/>
    <row r="19623" s="1" customFormat="1"/>
    <row r="19624" s="1" customFormat="1"/>
    <row r="19625" s="1" customFormat="1"/>
    <row r="19626" s="1" customFormat="1"/>
    <row r="19627" s="1" customFormat="1"/>
    <row r="19628" s="1" customFormat="1"/>
    <row r="19629" s="1" customFormat="1"/>
    <row r="19630" s="1" customFormat="1"/>
    <row r="19631" s="1" customFormat="1"/>
    <row r="19632" s="1" customFormat="1"/>
    <row r="19633" s="1" customFormat="1"/>
    <row r="19634" s="1" customFormat="1"/>
    <row r="19635" s="1" customFormat="1"/>
    <row r="19636" s="1" customFormat="1"/>
    <row r="19637" s="1" customFormat="1"/>
    <row r="19638" s="1" customFormat="1"/>
    <row r="19639" s="1" customFormat="1"/>
    <row r="19640" s="1" customFormat="1"/>
    <row r="19641" s="1" customFormat="1"/>
    <row r="19642" s="1" customFormat="1"/>
    <row r="19643" s="1" customFormat="1"/>
    <row r="19644" s="1" customFormat="1"/>
    <row r="19645" s="1" customFormat="1"/>
    <row r="19646" s="1" customFormat="1"/>
    <row r="19647" s="1" customFormat="1"/>
    <row r="19648" s="1" customFormat="1"/>
    <row r="19649" s="1" customFormat="1"/>
    <row r="19650" s="1" customFormat="1"/>
    <row r="19651" s="1" customFormat="1"/>
    <row r="19652" s="1" customFormat="1"/>
    <row r="19653" s="1" customFormat="1"/>
    <row r="19654" s="1" customFormat="1"/>
    <row r="19655" s="1" customFormat="1"/>
    <row r="19656" s="1" customFormat="1"/>
    <row r="19657" s="1" customFormat="1"/>
    <row r="19658" s="1" customFormat="1"/>
    <row r="19659" s="1" customFormat="1"/>
    <row r="19660" s="1" customFormat="1"/>
    <row r="19661" s="1" customFormat="1"/>
    <row r="19662" s="1" customFormat="1"/>
    <row r="19663" s="1" customFormat="1"/>
    <row r="19664" s="1" customFormat="1"/>
    <row r="19665" s="1" customFormat="1"/>
    <row r="19666" s="1" customFormat="1"/>
    <row r="19667" s="1" customFormat="1"/>
    <row r="19668" s="1" customFormat="1"/>
    <row r="19669" s="1" customFormat="1"/>
    <row r="19670" s="1" customFormat="1"/>
    <row r="19671" s="1" customFormat="1"/>
    <row r="19672" s="1" customFormat="1"/>
    <row r="19673" s="1" customFormat="1"/>
    <row r="19674" s="1" customFormat="1"/>
    <row r="19675" s="1" customFormat="1"/>
    <row r="19676" s="1" customFormat="1"/>
    <row r="19677" s="1" customFormat="1"/>
    <row r="19678" s="1" customFormat="1"/>
    <row r="19679" s="1" customFormat="1"/>
    <row r="19680" s="1" customFormat="1"/>
    <row r="19681" s="1" customFormat="1"/>
    <row r="19682" s="1" customFormat="1"/>
    <row r="19683" s="1" customFormat="1"/>
    <row r="19684" s="1" customFormat="1"/>
    <row r="19685" s="1" customFormat="1"/>
    <row r="19686" s="1" customFormat="1"/>
    <row r="19687" s="1" customFormat="1"/>
    <row r="19688" s="1" customFormat="1"/>
    <row r="19689" s="1" customFormat="1"/>
    <row r="19690" s="1" customFormat="1"/>
    <row r="19691" s="1" customFormat="1"/>
    <row r="19692" s="1" customFormat="1"/>
    <row r="19693" s="1" customFormat="1"/>
    <row r="19694" s="1" customFormat="1"/>
    <row r="19695" s="1" customFormat="1"/>
    <row r="19696" s="1" customFormat="1"/>
    <row r="19697" s="1" customFormat="1"/>
    <row r="19698" s="1" customFormat="1"/>
    <row r="19699" s="1" customFormat="1"/>
    <row r="19700" s="1" customFormat="1"/>
    <row r="19701" s="1" customFormat="1"/>
    <row r="19702" s="1" customFormat="1"/>
    <row r="19703" s="1" customFormat="1"/>
    <row r="19704" s="1" customFormat="1"/>
    <row r="19705" s="1" customFormat="1"/>
    <row r="19706" s="1" customFormat="1"/>
    <row r="19707" s="1" customFormat="1"/>
    <row r="19708" s="1" customFormat="1"/>
    <row r="19709" s="1" customFormat="1"/>
    <row r="19710" s="1" customFormat="1"/>
    <row r="19711" s="1" customFormat="1"/>
    <row r="19712" s="1" customFormat="1"/>
    <row r="19713" s="1" customFormat="1"/>
    <row r="19714" s="1" customFormat="1"/>
    <row r="19715" s="1" customFormat="1"/>
    <row r="19716" s="1" customFormat="1"/>
    <row r="19717" s="1" customFormat="1"/>
    <row r="19718" s="1" customFormat="1"/>
    <row r="19719" s="1" customFormat="1"/>
    <row r="19720" s="1" customFormat="1"/>
    <row r="19721" s="1" customFormat="1"/>
    <row r="19722" s="1" customFormat="1"/>
    <row r="19723" s="1" customFormat="1"/>
    <row r="19724" s="1" customFormat="1"/>
    <row r="19725" s="1" customFormat="1"/>
    <row r="19726" s="1" customFormat="1"/>
    <row r="19727" s="1" customFormat="1"/>
    <row r="19728" s="1" customFormat="1"/>
    <row r="19729" s="1" customFormat="1"/>
    <row r="19730" s="1" customFormat="1"/>
    <row r="19731" s="1" customFormat="1"/>
    <row r="19732" s="1" customFormat="1"/>
    <row r="19733" s="1" customFormat="1"/>
    <row r="19734" s="1" customFormat="1"/>
    <row r="19735" s="1" customFormat="1"/>
    <row r="19736" s="1" customFormat="1"/>
    <row r="19737" s="1" customFormat="1"/>
    <row r="19738" s="1" customFormat="1"/>
    <row r="19739" s="1" customFormat="1"/>
    <row r="19740" s="1" customFormat="1"/>
    <row r="19741" s="1" customFormat="1"/>
    <row r="19742" s="1" customFormat="1"/>
    <row r="19743" s="1" customFormat="1"/>
    <row r="19744" s="1" customFormat="1"/>
    <row r="19745" s="1" customFormat="1"/>
    <row r="19746" s="1" customFormat="1"/>
    <row r="19747" s="1" customFormat="1"/>
    <row r="19748" s="1" customFormat="1"/>
    <row r="19749" s="1" customFormat="1"/>
    <row r="19750" s="1" customFormat="1"/>
    <row r="19751" s="1" customFormat="1"/>
    <row r="19752" s="1" customFormat="1"/>
    <row r="19753" s="1" customFormat="1"/>
    <row r="19754" s="1" customFormat="1"/>
    <row r="19755" s="1" customFormat="1"/>
    <row r="19756" s="1" customFormat="1"/>
    <row r="19757" s="1" customFormat="1"/>
    <row r="19758" s="1" customFormat="1"/>
    <row r="19759" s="1" customFormat="1"/>
    <row r="19760" s="1" customFormat="1"/>
    <row r="19761" s="1" customFormat="1"/>
    <row r="19762" s="1" customFormat="1"/>
    <row r="19763" s="1" customFormat="1"/>
    <row r="19764" s="1" customFormat="1"/>
    <row r="19765" s="1" customFormat="1"/>
    <row r="19766" s="1" customFormat="1"/>
    <row r="19767" s="1" customFormat="1"/>
    <row r="19768" s="1" customFormat="1"/>
    <row r="19769" s="1" customFormat="1"/>
    <row r="19770" s="1" customFormat="1"/>
    <row r="19771" s="1" customFormat="1"/>
    <row r="19772" s="1" customFormat="1"/>
    <row r="19773" s="1" customFormat="1"/>
    <row r="19774" s="1" customFormat="1"/>
    <row r="19775" s="1" customFormat="1"/>
    <row r="19776" s="1" customFormat="1"/>
    <row r="19777" s="1" customFormat="1"/>
    <row r="19778" s="1" customFormat="1"/>
    <row r="19779" s="1" customFormat="1"/>
    <row r="19780" s="1" customFormat="1"/>
    <row r="19781" s="1" customFormat="1"/>
    <row r="19782" s="1" customFormat="1"/>
    <row r="19783" s="1" customFormat="1"/>
    <row r="19784" s="1" customFormat="1"/>
    <row r="19785" s="1" customFormat="1"/>
    <row r="19786" s="1" customFormat="1"/>
    <row r="19787" s="1" customFormat="1"/>
    <row r="19788" s="1" customFormat="1"/>
    <row r="19789" s="1" customFormat="1"/>
    <row r="19790" s="1" customFormat="1"/>
    <row r="19791" s="1" customFormat="1"/>
    <row r="19792" s="1" customFormat="1"/>
    <row r="19793" s="1" customFormat="1"/>
    <row r="19794" s="1" customFormat="1"/>
    <row r="19795" s="1" customFormat="1"/>
    <row r="19796" s="1" customFormat="1"/>
    <row r="19797" s="1" customFormat="1"/>
    <row r="19798" s="1" customFormat="1"/>
    <row r="19799" s="1" customFormat="1"/>
    <row r="19800" s="1" customFormat="1"/>
    <row r="19801" s="1" customFormat="1"/>
    <row r="19802" s="1" customFormat="1"/>
    <row r="19803" s="1" customFormat="1"/>
    <row r="19804" s="1" customFormat="1"/>
    <row r="19805" s="1" customFormat="1"/>
    <row r="19806" s="1" customFormat="1"/>
    <row r="19807" s="1" customFormat="1"/>
    <row r="19808" s="1" customFormat="1"/>
    <row r="19809" s="1" customFormat="1"/>
    <row r="19810" s="1" customFormat="1"/>
    <row r="19811" s="1" customFormat="1"/>
    <row r="19812" s="1" customFormat="1"/>
    <row r="19813" s="1" customFormat="1"/>
    <row r="19814" s="1" customFormat="1"/>
    <row r="19815" s="1" customFormat="1"/>
    <row r="19816" s="1" customFormat="1"/>
    <row r="19817" s="1" customFormat="1"/>
    <row r="19818" s="1" customFormat="1"/>
    <row r="19819" s="1" customFormat="1"/>
    <row r="19820" s="1" customFormat="1"/>
    <row r="19821" s="1" customFormat="1"/>
    <row r="19822" s="1" customFormat="1"/>
    <row r="19823" s="1" customFormat="1"/>
    <row r="19824" s="1" customFormat="1"/>
    <row r="19825" s="1" customFormat="1"/>
    <row r="19826" s="1" customFormat="1"/>
    <row r="19827" s="1" customFormat="1"/>
    <row r="19828" s="1" customFormat="1"/>
    <row r="19829" s="1" customFormat="1"/>
    <row r="19830" s="1" customFormat="1"/>
    <row r="19831" s="1" customFormat="1"/>
    <row r="19832" s="1" customFormat="1"/>
    <row r="19833" s="1" customFormat="1"/>
    <row r="19834" s="1" customFormat="1"/>
    <row r="19835" s="1" customFormat="1"/>
    <row r="19836" s="1" customFormat="1"/>
    <row r="19837" s="1" customFormat="1"/>
    <row r="19838" s="1" customFormat="1"/>
    <row r="19839" s="1" customFormat="1"/>
    <row r="19840" s="1" customFormat="1"/>
    <row r="19841" s="1" customFormat="1"/>
    <row r="19842" s="1" customFormat="1"/>
    <row r="19843" s="1" customFormat="1"/>
    <row r="19844" s="1" customFormat="1"/>
    <row r="19845" s="1" customFormat="1"/>
    <row r="19846" s="1" customFormat="1"/>
    <row r="19847" s="1" customFormat="1"/>
    <row r="19848" s="1" customFormat="1"/>
    <row r="19849" s="1" customFormat="1"/>
    <row r="19850" s="1" customFormat="1"/>
    <row r="19851" s="1" customFormat="1"/>
    <row r="19852" s="1" customFormat="1"/>
    <row r="19853" s="1" customFormat="1"/>
    <row r="19854" s="1" customFormat="1"/>
    <row r="19855" s="1" customFormat="1"/>
    <row r="19856" s="1" customFormat="1"/>
    <row r="19857" s="1" customFormat="1"/>
    <row r="19858" s="1" customFormat="1"/>
    <row r="19859" s="1" customFormat="1"/>
    <row r="19860" s="1" customFormat="1"/>
    <row r="19861" s="1" customFormat="1"/>
    <row r="19862" s="1" customFormat="1"/>
    <row r="19863" s="1" customFormat="1"/>
    <row r="19864" s="1" customFormat="1"/>
    <row r="19865" s="1" customFormat="1"/>
    <row r="19866" s="1" customFormat="1"/>
    <row r="19867" s="1" customFormat="1"/>
    <row r="19868" s="1" customFormat="1"/>
    <row r="19869" s="1" customFormat="1"/>
    <row r="19870" s="1" customFormat="1"/>
    <row r="19871" s="1" customFormat="1"/>
    <row r="19872" s="1" customFormat="1"/>
    <row r="19873" s="1" customFormat="1"/>
    <row r="19874" s="1" customFormat="1"/>
    <row r="19875" s="1" customFormat="1"/>
    <row r="19876" s="1" customFormat="1"/>
    <row r="19877" s="1" customFormat="1"/>
    <row r="19878" s="1" customFormat="1"/>
    <row r="19879" s="1" customFormat="1"/>
    <row r="19880" s="1" customFormat="1"/>
    <row r="19881" s="1" customFormat="1"/>
    <row r="19882" s="1" customFormat="1"/>
    <row r="19883" s="1" customFormat="1"/>
    <row r="19884" s="1" customFormat="1"/>
    <row r="19885" s="1" customFormat="1"/>
    <row r="19886" s="1" customFormat="1"/>
    <row r="19887" s="1" customFormat="1"/>
    <row r="19888" s="1" customFormat="1"/>
    <row r="19889" s="1" customFormat="1"/>
    <row r="19890" s="1" customFormat="1"/>
    <row r="19891" s="1" customFormat="1"/>
    <row r="19892" s="1" customFormat="1"/>
    <row r="19893" s="1" customFormat="1"/>
    <row r="19894" s="1" customFormat="1"/>
    <row r="19895" s="1" customFormat="1"/>
    <row r="19896" s="1" customFormat="1"/>
    <row r="19897" s="1" customFormat="1"/>
    <row r="19898" s="1" customFormat="1"/>
    <row r="19899" s="1" customFormat="1"/>
    <row r="19900" s="1" customFormat="1"/>
    <row r="19901" s="1" customFormat="1"/>
    <row r="19902" s="1" customFormat="1"/>
    <row r="19903" s="1" customFormat="1"/>
    <row r="19904" s="1" customFormat="1"/>
    <row r="19905" s="1" customFormat="1"/>
    <row r="19906" s="1" customFormat="1"/>
    <row r="19907" s="1" customFormat="1"/>
    <row r="19908" s="1" customFormat="1"/>
    <row r="19909" s="1" customFormat="1"/>
    <row r="19910" s="1" customFormat="1"/>
    <row r="19911" s="1" customFormat="1"/>
    <row r="19912" s="1" customFormat="1"/>
    <row r="19913" s="1" customFormat="1"/>
    <row r="19914" s="1" customFormat="1"/>
    <row r="19915" s="1" customFormat="1"/>
    <row r="19916" s="1" customFormat="1"/>
    <row r="19917" s="1" customFormat="1"/>
    <row r="19918" s="1" customFormat="1"/>
    <row r="19919" s="1" customFormat="1"/>
    <row r="19920" s="1" customFormat="1"/>
    <row r="19921" s="1" customFormat="1"/>
    <row r="19922" s="1" customFormat="1"/>
    <row r="19923" s="1" customFormat="1"/>
    <row r="19924" s="1" customFormat="1"/>
    <row r="19925" s="1" customFormat="1"/>
    <row r="19926" s="1" customFormat="1"/>
    <row r="19927" s="1" customFormat="1"/>
    <row r="19928" s="1" customFormat="1"/>
    <row r="19929" s="1" customFormat="1"/>
    <row r="19930" s="1" customFormat="1"/>
    <row r="19931" s="1" customFormat="1"/>
    <row r="19932" s="1" customFormat="1"/>
    <row r="19933" s="1" customFormat="1"/>
    <row r="19934" s="1" customFormat="1"/>
    <row r="19935" s="1" customFormat="1"/>
    <row r="19936" s="1" customFormat="1"/>
    <row r="19937" s="1" customFormat="1"/>
    <row r="19938" s="1" customFormat="1"/>
    <row r="19939" s="1" customFormat="1"/>
    <row r="19940" s="1" customFormat="1"/>
    <row r="19941" s="1" customFormat="1"/>
    <row r="19942" s="1" customFormat="1"/>
    <row r="19943" s="1" customFormat="1"/>
    <row r="19944" s="1" customFormat="1"/>
    <row r="19945" s="1" customFormat="1"/>
    <row r="19946" s="1" customFormat="1"/>
    <row r="19947" s="1" customFormat="1"/>
    <row r="19948" s="1" customFormat="1"/>
    <row r="19949" s="1" customFormat="1"/>
    <row r="19950" s="1" customFormat="1"/>
    <row r="19951" s="1" customFormat="1"/>
    <row r="19952" s="1" customFormat="1"/>
    <row r="19953" s="1" customFormat="1"/>
    <row r="19954" s="1" customFormat="1"/>
    <row r="19955" s="1" customFormat="1"/>
    <row r="19956" s="1" customFormat="1"/>
    <row r="19957" s="1" customFormat="1"/>
    <row r="19958" s="1" customFormat="1"/>
    <row r="19959" s="1" customFormat="1"/>
    <row r="19960" s="1" customFormat="1"/>
    <row r="19961" s="1" customFormat="1"/>
    <row r="19962" s="1" customFormat="1"/>
    <row r="19963" s="1" customFormat="1"/>
    <row r="19964" s="1" customFormat="1"/>
    <row r="19965" s="1" customFormat="1"/>
    <row r="19966" s="1" customFormat="1"/>
    <row r="19967" s="1" customFormat="1"/>
    <row r="19968" s="1" customFormat="1"/>
    <row r="19969" s="1" customFormat="1"/>
    <row r="19970" s="1" customFormat="1"/>
    <row r="19971" s="1" customFormat="1"/>
    <row r="19972" s="1" customFormat="1"/>
    <row r="19973" s="1" customFormat="1"/>
    <row r="19974" s="1" customFormat="1"/>
    <row r="19975" s="1" customFormat="1"/>
    <row r="19976" s="1" customFormat="1"/>
    <row r="19977" s="1" customFormat="1"/>
    <row r="19978" s="1" customFormat="1"/>
    <row r="19979" s="1" customFormat="1"/>
    <row r="19980" s="1" customFormat="1"/>
    <row r="19981" s="1" customFormat="1"/>
    <row r="19982" s="1" customFormat="1"/>
    <row r="19983" s="1" customFormat="1"/>
    <row r="19984" s="1" customFormat="1"/>
    <row r="19985" s="1" customFormat="1"/>
    <row r="19986" s="1" customFormat="1"/>
    <row r="19987" s="1" customFormat="1"/>
    <row r="19988" s="1" customFormat="1"/>
    <row r="19989" s="1" customFormat="1"/>
    <row r="19990" s="1" customFormat="1"/>
    <row r="19991" s="1" customFormat="1"/>
    <row r="19992" s="1" customFormat="1"/>
    <row r="19993" s="1" customFormat="1"/>
    <row r="19994" s="1" customFormat="1"/>
    <row r="19995" s="1" customFormat="1"/>
    <row r="19996" s="1" customFormat="1"/>
    <row r="19997" s="1" customFormat="1"/>
    <row r="19998" s="1" customFormat="1"/>
    <row r="19999" s="1" customFormat="1"/>
    <row r="20000" s="1" customFormat="1"/>
    <row r="20001" s="1" customFormat="1"/>
    <row r="20002" s="1" customFormat="1"/>
    <row r="20003" s="1" customFormat="1"/>
    <row r="20004" s="1" customFormat="1"/>
    <row r="20005" s="1" customFormat="1"/>
    <row r="20006" s="1" customFormat="1"/>
    <row r="20007" s="1" customFormat="1"/>
    <row r="20008" s="1" customFormat="1"/>
    <row r="20009" s="1" customFormat="1"/>
    <row r="20010" s="1" customFormat="1"/>
    <row r="20011" s="1" customFormat="1"/>
    <row r="20012" s="1" customFormat="1"/>
    <row r="20013" s="1" customFormat="1"/>
    <row r="20014" s="1" customFormat="1"/>
    <row r="20015" s="1" customFormat="1"/>
    <row r="20016" s="1" customFormat="1"/>
    <row r="20017" s="1" customFormat="1"/>
    <row r="20018" s="1" customFormat="1"/>
    <row r="20019" s="1" customFormat="1"/>
    <row r="20020" s="1" customFormat="1"/>
    <row r="20021" s="1" customFormat="1"/>
    <row r="20022" s="1" customFormat="1"/>
    <row r="20023" s="1" customFormat="1"/>
    <row r="20024" s="1" customFormat="1"/>
    <row r="20025" s="1" customFormat="1"/>
    <row r="20026" s="1" customFormat="1"/>
    <row r="20027" s="1" customFormat="1"/>
    <row r="20028" s="1" customFormat="1"/>
    <row r="20029" s="1" customFormat="1"/>
    <row r="20030" s="1" customFormat="1"/>
    <row r="20031" s="1" customFormat="1"/>
    <row r="20032" s="1" customFormat="1"/>
    <row r="20033" s="1" customFormat="1"/>
    <row r="20034" s="1" customFormat="1"/>
    <row r="20035" s="1" customFormat="1"/>
    <row r="20036" s="1" customFormat="1"/>
    <row r="20037" s="1" customFormat="1"/>
    <row r="20038" s="1" customFormat="1"/>
    <row r="20039" s="1" customFormat="1"/>
    <row r="20040" s="1" customFormat="1"/>
    <row r="20041" s="1" customFormat="1"/>
    <row r="20042" s="1" customFormat="1"/>
    <row r="20043" s="1" customFormat="1"/>
    <row r="20044" s="1" customFormat="1"/>
    <row r="20045" s="1" customFormat="1"/>
    <row r="20046" s="1" customFormat="1"/>
    <row r="20047" s="1" customFormat="1"/>
    <row r="20048" s="1" customFormat="1"/>
    <row r="20049" s="1" customFormat="1"/>
    <row r="20050" s="1" customFormat="1"/>
    <row r="20051" s="1" customFormat="1"/>
    <row r="20052" s="1" customFormat="1"/>
    <row r="20053" s="1" customFormat="1"/>
    <row r="20054" s="1" customFormat="1"/>
    <row r="20055" s="1" customFormat="1"/>
    <row r="20056" s="1" customFormat="1"/>
    <row r="20057" s="1" customFormat="1"/>
    <row r="20058" s="1" customFormat="1"/>
    <row r="20059" s="1" customFormat="1"/>
    <row r="20060" s="1" customFormat="1"/>
    <row r="20061" s="1" customFormat="1"/>
    <row r="20062" s="1" customFormat="1"/>
    <row r="20063" s="1" customFormat="1"/>
    <row r="20064" s="1" customFormat="1"/>
    <row r="20065" s="1" customFormat="1"/>
    <row r="20066" s="1" customFormat="1"/>
    <row r="20067" s="1" customFormat="1"/>
    <row r="20068" s="1" customFormat="1"/>
    <row r="20069" s="1" customFormat="1"/>
    <row r="20070" s="1" customFormat="1"/>
    <row r="20071" s="1" customFormat="1"/>
    <row r="20072" s="1" customFormat="1"/>
    <row r="20073" s="1" customFormat="1"/>
    <row r="20074" s="1" customFormat="1"/>
    <row r="20075" s="1" customFormat="1"/>
    <row r="20076" s="1" customFormat="1"/>
    <row r="20077" s="1" customFormat="1"/>
    <row r="20078" s="1" customFormat="1"/>
    <row r="20079" s="1" customFormat="1"/>
    <row r="20080" s="1" customFormat="1"/>
    <row r="20081" s="1" customFormat="1"/>
    <row r="20082" s="1" customFormat="1"/>
    <row r="20083" s="1" customFormat="1"/>
    <row r="20084" s="1" customFormat="1"/>
    <row r="20085" s="1" customFormat="1"/>
    <row r="20086" s="1" customFormat="1"/>
    <row r="20087" s="1" customFormat="1"/>
    <row r="20088" s="1" customFormat="1"/>
    <row r="20089" s="1" customFormat="1"/>
    <row r="20090" s="1" customFormat="1"/>
    <row r="20091" s="1" customFormat="1"/>
    <row r="20092" s="1" customFormat="1"/>
    <row r="20093" s="1" customFormat="1"/>
    <row r="20094" s="1" customFormat="1"/>
    <row r="20095" s="1" customFormat="1"/>
    <row r="20096" s="1" customFormat="1"/>
    <row r="20097" s="1" customFormat="1"/>
    <row r="20098" s="1" customFormat="1"/>
    <row r="20099" s="1" customFormat="1"/>
    <row r="20100" s="1" customFormat="1"/>
    <row r="20101" s="1" customFormat="1"/>
    <row r="20102" s="1" customFormat="1"/>
    <row r="20103" s="1" customFormat="1"/>
    <row r="20104" s="1" customFormat="1"/>
    <row r="20105" s="1" customFormat="1"/>
    <row r="20106" s="1" customFormat="1"/>
    <row r="20107" s="1" customFormat="1"/>
    <row r="20108" s="1" customFormat="1"/>
    <row r="20109" s="1" customFormat="1"/>
    <row r="20110" s="1" customFormat="1"/>
    <row r="20111" s="1" customFormat="1"/>
    <row r="20112" s="1" customFormat="1"/>
    <row r="20113" s="1" customFormat="1"/>
    <row r="20114" s="1" customFormat="1"/>
    <row r="20115" s="1" customFormat="1"/>
    <row r="20116" s="1" customFormat="1"/>
    <row r="20117" s="1" customFormat="1"/>
    <row r="20118" s="1" customFormat="1"/>
    <row r="20119" s="1" customFormat="1"/>
    <row r="20120" s="1" customFormat="1"/>
    <row r="20121" s="1" customFormat="1"/>
    <row r="20122" s="1" customFormat="1"/>
    <row r="20123" s="1" customFormat="1"/>
    <row r="20124" s="1" customFormat="1"/>
    <row r="20125" s="1" customFormat="1"/>
    <row r="20126" s="1" customFormat="1"/>
    <row r="20127" s="1" customFormat="1"/>
    <row r="20128" s="1" customFormat="1"/>
    <row r="20129" s="1" customFormat="1"/>
    <row r="20130" s="1" customFormat="1"/>
    <row r="20131" s="1" customFormat="1"/>
    <row r="20132" s="1" customFormat="1"/>
    <row r="20133" s="1" customFormat="1"/>
    <row r="20134" s="1" customFormat="1"/>
    <row r="20135" s="1" customFormat="1"/>
    <row r="20136" s="1" customFormat="1"/>
    <row r="20137" s="1" customFormat="1"/>
    <row r="20138" s="1" customFormat="1"/>
    <row r="20139" s="1" customFormat="1"/>
    <row r="20140" s="1" customFormat="1"/>
    <row r="20141" s="1" customFormat="1"/>
    <row r="20142" s="1" customFormat="1"/>
    <row r="20143" s="1" customFormat="1"/>
    <row r="20144" s="1" customFormat="1"/>
    <row r="20145" s="1" customFormat="1"/>
    <row r="20146" s="1" customFormat="1"/>
    <row r="20147" s="1" customFormat="1"/>
    <row r="20148" s="1" customFormat="1"/>
    <row r="20149" s="1" customFormat="1"/>
    <row r="20150" s="1" customFormat="1"/>
    <row r="20151" s="1" customFormat="1"/>
    <row r="20152" s="1" customFormat="1"/>
    <row r="20153" s="1" customFormat="1"/>
    <row r="20154" s="1" customFormat="1"/>
    <row r="20155" s="1" customFormat="1"/>
    <row r="20156" s="1" customFormat="1"/>
    <row r="20157" s="1" customFormat="1"/>
    <row r="20158" s="1" customFormat="1"/>
    <row r="20159" s="1" customFormat="1"/>
    <row r="20160" s="1" customFormat="1"/>
    <row r="20161" s="1" customFormat="1"/>
    <row r="20162" s="1" customFormat="1"/>
    <row r="20163" s="1" customFormat="1"/>
    <row r="20164" s="1" customFormat="1"/>
    <row r="20165" s="1" customFormat="1"/>
    <row r="20166" s="1" customFormat="1"/>
    <row r="20167" s="1" customFormat="1"/>
    <row r="20168" s="1" customFormat="1"/>
    <row r="20169" s="1" customFormat="1"/>
    <row r="20170" s="1" customFormat="1"/>
    <row r="20171" s="1" customFormat="1"/>
    <row r="20172" s="1" customFormat="1"/>
    <row r="20173" s="1" customFormat="1"/>
    <row r="20174" s="1" customFormat="1"/>
    <row r="20175" s="1" customFormat="1"/>
    <row r="20176" s="1" customFormat="1"/>
    <row r="20177" s="1" customFormat="1"/>
    <row r="20178" s="1" customFormat="1"/>
    <row r="20179" s="1" customFormat="1"/>
    <row r="20180" s="1" customFormat="1"/>
    <row r="20181" s="1" customFormat="1"/>
    <row r="20182" s="1" customFormat="1"/>
    <row r="20183" s="1" customFormat="1"/>
    <row r="20184" s="1" customFormat="1"/>
    <row r="20185" s="1" customFormat="1"/>
    <row r="20186" s="1" customFormat="1"/>
    <row r="20187" s="1" customFormat="1"/>
    <row r="20188" s="1" customFormat="1"/>
    <row r="20189" s="1" customFormat="1"/>
    <row r="20190" s="1" customFormat="1"/>
    <row r="20191" s="1" customFormat="1"/>
    <row r="20192" s="1" customFormat="1"/>
    <row r="20193" s="1" customFormat="1"/>
    <row r="20194" s="1" customFormat="1"/>
    <row r="20195" s="1" customFormat="1"/>
    <row r="20196" s="1" customFormat="1"/>
    <row r="20197" s="1" customFormat="1"/>
    <row r="20198" s="1" customFormat="1"/>
    <row r="20199" s="1" customFormat="1"/>
    <row r="20200" s="1" customFormat="1"/>
    <row r="20201" s="1" customFormat="1"/>
    <row r="20202" s="1" customFormat="1"/>
    <row r="20203" s="1" customFormat="1"/>
    <row r="20204" s="1" customFormat="1"/>
    <row r="20205" s="1" customFormat="1"/>
    <row r="20206" s="1" customFormat="1"/>
    <row r="20207" s="1" customFormat="1"/>
    <row r="20208" s="1" customFormat="1"/>
    <row r="20209" s="1" customFormat="1"/>
    <row r="20210" s="1" customFormat="1"/>
    <row r="20211" s="1" customFormat="1"/>
    <row r="20212" s="1" customFormat="1"/>
    <row r="20213" s="1" customFormat="1"/>
    <row r="20214" s="1" customFormat="1"/>
    <row r="20215" s="1" customFormat="1"/>
    <row r="20216" s="1" customFormat="1"/>
    <row r="20217" s="1" customFormat="1"/>
    <row r="20218" s="1" customFormat="1"/>
    <row r="20219" s="1" customFormat="1"/>
    <row r="20220" s="1" customFormat="1"/>
    <row r="20221" s="1" customFormat="1"/>
    <row r="20222" s="1" customFormat="1"/>
    <row r="20223" s="1" customFormat="1"/>
    <row r="20224" s="1" customFormat="1"/>
    <row r="20225" s="1" customFormat="1"/>
    <row r="20226" s="1" customFormat="1"/>
    <row r="20227" s="1" customFormat="1"/>
    <row r="20228" s="1" customFormat="1"/>
    <row r="20229" s="1" customFormat="1"/>
    <row r="20230" s="1" customFormat="1"/>
    <row r="20231" s="1" customFormat="1"/>
    <row r="20232" s="1" customFormat="1"/>
    <row r="20233" s="1" customFormat="1"/>
    <row r="20234" s="1" customFormat="1"/>
    <row r="20235" s="1" customFormat="1"/>
    <row r="20236" s="1" customFormat="1"/>
    <row r="20237" s="1" customFormat="1"/>
    <row r="20238" s="1" customFormat="1"/>
    <row r="20239" s="1" customFormat="1"/>
    <row r="20240" s="1" customFormat="1"/>
    <row r="20241" s="1" customFormat="1"/>
    <row r="20242" s="1" customFormat="1"/>
    <row r="20243" s="1" customFormat="1"/>
    <row r="20244" s="1" customFormat="1"/>
    <row r="20245" s="1" customFormat="1"/>
    <row r="20246" s="1" customFormat="1"/>
    <row r="20247" s="1" customFormat="1"/>
    <row r="20248" s="1" customFormat="1"/>
    <row r="20249" s="1" customFormat="1"/>
    <row r="20250" s="1" customFormat="1"/>
    <row r="20251" s="1" customFormat="1"/>
    <row r="20252" s="1" customFormat="1"/>
    <row r="20253" s="1" customFormat="1"/>
    <row r="20254" s="1" customFormat="1"/>
    <row r="20255" s="1" customFormat="1"/>
    <row r="20256" s="1" customFormat="1"/>
    <row r="20257" s="1" customFormat="1"/>
    <row r="20258" s="1" customFormat="1"/>
    <row r="20259" s="1" customFormat="1"/>
    <row r="20260" s="1" customFormat="1"/>
    <row r="20261" s="1" customFormat="1"/>
    <row r="20262" s="1" customFormat="1"/>
    <row r="20263" s="1" customFormat="1"/>
    <row r="20264" s="1" customFormat="1"/>
    <row r="20265" s="1" customFormat="1"/>
    <row r="20266" s="1" customFormat="1"/>
    <row r="20267" s="1" customFormat="1"/>
    <row r="20268" s="1" customFormat="1"/>
    <row r="20269" s="1" customFormat="1"/>
    <row r="20270" s="1" customFormat="1"/>
    <row r="20271" s="1" customFormat="1"/>
    <row r="20272" s="1" customFormat="1"/>
    <row r="20273" s="1" customFormat="1"/>
    <row r="20274" s="1" customFormat="1"/>
    <row r="20275" s="1" customFormat="1"/>
    <row r="20276" s="1" customFormat="1"/>
    <row r="20277" s="1" customFormat="1"/>
    <row r="20278" s="1" customFormat="1"/>
    <row r="20279" s="1" customFormat="1"/>
    <row r="20280" s="1" customFormat="1"/>
    <row r="20281" s="1" customFormat="1"/>
    <row r="20282" s="1" customFormat="1"/>
    <row r="20283" s="1" customFormat="1"/>
    <row r="20284" s="1" customFormat="1"/>
    <row r="20285" s="1" customFormat="1"/>
    <row r="20286" s="1" customFormat="1"/>
    <row r="20287" s="1" customFormat="1"/>
    <row r="20288" s="1" customFormat="1"/>
    <row r="20289" s="1" customFormat="1"/>
    <row r="20290" s="1" customFormat="1"/>
    <row r="20291" s="1" customFormat="1"/>
    <row r="20292" s="1" customFormat="1"/>
    <row r="20293" s="1" customFormat="1"/>
    <row r="20294" s="1" customFormat="1"/>
    <row r="20295" s="1" customFormat="1"/>
    <row r="20296" s="1" customFormat="1"/>
    <row r="20297" s="1" customFormat="1"/>
    <row r="20298" s="1" customFormat="1"/>
    <row r="20299" s="1" customFormat="1"/>
    <row r="20300" s="1" customFormat="1"/>
    <row r="20301" s="1" customFormat="1"/>
    <row r="20302" s="1" customFormat="1"/>
    <row r="20303" s="1" customFormat="1"/>
    <row r="20304" s="1" customFormat="1"/>
    <row r="20305" s="1" customFormat="1"/>
    <row r="20306" s="1" customFormat="1"/>
    <row r="20307" s="1" customFormat="1"/>
    <row r="20308" s="1" customFormat="1"/>
    <row r="20309" s="1" customFormat="1"/>
    <row r="20310" s="1" customFormat="1"/>
    <row r="20311" s="1" customFormat="1"/>
    <row r="20312" s="1" customFormat="1"/>
    <row r="20313" s="1" customFormat="1"/>
    <row r="20314" s="1" customFormat="1"/>
    <row r="20315" s="1" customFormat="1"/>
    <row r="20316" s="1" customFormat="1"/>
    <row r="20317" s="1" customFormat="1"/>
    <row r="20318" s="1" customFormat="1"/>
    <row r="20319" s="1" customFormat="1"/>
    <row r="20320" s="1" customFormat="1"/>
    <row r="20321" s="1" customFormat="1"/>
    <row r="20322" s="1" customFormat="1"/>
    <row r="20323" s="1" customFormat="1"/>
    <row r="20324" s="1" customFormat="1"/>
    <row r="20325" s="1" customFormat="1"/>
    <row r="20326" s="1" customFormat="1"/>
    <row r="20327" s="1" customFormat="1"/>
    <row r="20328" s="1" customFormat="1"/>
    <row r="20329" s="1" customFormat="1"/>
    <row r="20330" s="1" customFormat="1"/>
    <row r="20331" s="1" customFormat="1"/>
    <row r="20332" s="1" customFormat="1"/>
    <row r="20333" s="1" customFormat="1"/>
    <row r="20334" s="1" customFormat="1"/>
    <row r="20335" s="1" customFormat="1"/>
    <row r="20336" s="1" customFormat="1"/>
    <row r="20337" s="1" customFormat="1"/>
    <row r="20338" s="1" customFormat="1"/>
    <row r="20339" s="1" customFormat="1"/>
    <row r="20340" s="1" customFormat="1"/>
    <row r="20341" s="1" customFormat="1"/>
    <row r="20342" s="1" customFormat="1"/>
    <row r="20343" s="1" customFormat="1"/>
    <row r="20344" s="1" customFormat="1"/>
    <row r="20345" s="1" customFormat="1"/>
    <row r="20346" s="1" customFormat="1"/>
    <row r="20347" s="1" customFormat="1"/>
    <row r="20348" s="1" customFormat="1"/>
    <row r="20349" s="1" customFormat="1"/>
    <row r="20350" s="1" customFormat="1"/>
    <row r="20351" s="1" customFormat="1"/>
    <row r="20352" s="1" customFormat="1"/>
    <row r="20353" s="1" customFormat="1"/>
    <row r="20354" s="1" customFormat="1"/>
    <row r="20355" s="1" customFormat="1"/>
    <row r="20356" s="1" customFormat="1"/>
    <row r="20357" s="1" customFormat="1"/>
    <row r="20358" s="1" customFormat="1"/>
    <row r="20359" s="1" customFormat="1"/>
    <row r="20360" s="1" customFormat="1"/>
    <row r="20361" s="1" customFormat="1"/>
    <row r="20362" s="1" customFormat="1"/>
    <row r="20363" s="1" customFormat="1"/>
    <row r="20364" s="1" customFormat="1"/>
    <row r="20365" s="1" customFormat="1"/>
    <row r="20366" s="1" customFormat="1"/>
    <row r="20367" s="1" customFormat="1"/>
    <row r="20368" s="1" customFormat="1"/>
    <row r="20369" s="1" customFormat="1"/>
    <row r="20370" s="1" customFormat="1"/>
    <row r="20371" s="1" customFormat="1"/>
    <row r="20372" s="1" customFormat="1"/>
    <row r="20373" s="1" customFormat="1"/>
    <row r="20374" s="1" customFormat="1"/>
    <row r="20375" s="1" customFormat="1"/>
    <row r="20376" s="1" customFormat="1"/>
    <row r="20377" s="1" customFormat="1"/>
    <row r="20378" s="1" customFormat="1"/>
    <row r="20379" s="1" customFormat="1"/>
    <row r="20380" s="1" customFormat="1"/>
    <row r="20381" s="1" customFormat="1"/>
    <row r="20382" s="1" customFormat="1"/>
    <row r="20383" s="1" customFormat="1"/>
    <row r="20384" s="1" customFormat="1"/>
    <row r="20385" s="1" customFormat="1"/>
    <row r="20386" s="1" customFormat="1"/>
    <row r="20387" s="1" customFormat="1"/>
    <row r="20388" s="1" customFormat="1"/>
    <row r="20389" s="1" customFormat="1"/>
    <row r="20390" s="1" customFormat="1"/>
    <row r="20391" s="1" customFormat="1"/>
    <row r="20392" s="1" customFormat="1"/>
    <row r="20393" s="1" customFormat="1"/>
    <row r="20394" s="1" customFormat="1"/>
    <row r="20395" s="1" customFormat="1"/>
    <row r="20396" s="1" customFormat="1"/>
    <row r="20397" s="1" customFormat="1"/>
    <row r="20398" s="1" customFormat="1"/>
    <row r="20399" s="1" customFormat="1"/>
    <row r="20400" s="1" customFormat="1"/>
    <row r="20401" s="1" customFormat="1"/>
    <row r="20402" s="1" customFormat="1"/>
    <row r="20403" s="1" customFormat="1"/>
    <row r="20404" s="1" customFormat="1"/>
    <row r="20405" s="1" customFormat="1"/>
    <row r="20406" s="1" customFormat="1"/>
    <row r="20407" s="1" customFormat="1"/>
    <row r="20408" s="1" customFormat="1"/>
    <row r="20409" s="1" customFormat="1"/>
    <row r="20410" s="1" customFormat="1"/>
    <row r="20411" s="1" customFormat="1"/>
    <row r="20412" s="1" customFormat="1"/>
    <row r="20413" s="1" customFormat="1"/>
    <row r="20414" s="1" customFormat="1"/>
    <row r="20415" s="1" customFormat="1"/>
    <row r="20416" s="1" customFormat="1"/>
    <row r="20417" s="1" customFormat="1"/>
    <row r="20418" s="1" customFormat="1"/>
    <row r="20419" s="1" customFormat="1"/>
    <row r="20420" s="1" customFormat="1"/>
    <row r="20421" s="1" customFormat="1"/>
    <row r="20422" s="1" customFormat="1"/>
    <row r="20423" s="1" customFormat="1"/>
    <row r="20424" s="1" customFormat="1"/>
    <row r="20425" s="1" customFormat="1"/>
    <row r="20426" s="1" customFormat="1"/>
    <row r="20427" s="1" customFormat="1"/>
    <row r="20428" s="1" customFormat="1"/>
    <row r="20429" s="1" customFormat="1"/>
    <row r="20430" s="1" customFormat="1"/>
    <row r="20431" s="1" customFormat="1"/>
    <row r="20432" s="1" customFormat="1"/>
    <row r="20433" s="1" customFormat="1"/>
    <row r="20434" s="1" customFormat="1"/>
    <row r="20435" s="1" customFormat="1"/>
    <row r="20436" s="1" customFormat="1"/>
    <row r="20437" s="1" customFormat="1"/>
    <row r="20438" s="1" customFormat="1"/>
    <row r="20439" s="1" customFormat="1"/>
    <row r="20440" s="1" customFormat="1"/>
    <row r="20441" s="1" customFormat="1"/>
    <row r="20442" s="1" customFormat="1"/>
    <row r="20443" s="1" customFormat="1"/>
    <row r="20444" s="1" customFormat="1"/>
    <row r="20445" s="1" customFormat="1"/>
    <row r="20446" s="1" customFormat="1"/>
    <row r="20447" s="1" customFormat="1"/>
    <row r="20448" s="1" customFormat="1"/>
    <row r="20449" s="1" customFormat="1"/>
    <row r="20450" s="1" customFormat="1"/>
    <row r="20451" s="1" customFormat="1"/>
    <row r="20452" s="1" customFormat="1"/>
    <row r="20453" s="1" customFormat="1"/>
    <row r="20454" s="1" customFormat="1"/>
    <row r="20455" s="1" customFormat="1"/>
    <row r="20456" s="1" customFormat="1"/>
    <row r="20457" s="1" customFormat="1"/>
    <row r="20458" s="1" customFormat="1"/>
    <row r="20459" s="1" customFormat="1"/>
    <row r="20460" s="1" customFormat="1"/>
    <row r="20461" s="1" customFormat="1"/>
    <row r="20462" s="1" customFormat="1"/>
    <row r="20463" s="1" customFormat="1"/>
    <row r="20464" s="1" customFormat="1"/>
    <row r="20465" s="1" customFormat="1"/>
    <row r="20466" s="1" customFormat="1"/>
    <row r="20467" s="1" customFormat="1"/>
    <row r="20468" s="1" customFormat="1"/>
    <row r="20469" s="1" customFormat="1"/>
    <row r="20470" s="1" customFormat="1"/>
    <row r="20471" s="1" customFormat="1"/>
    <row r="20472" s="1" customFormat="1"/>
    <row r="20473" s="1" customFormat="1"/>
    <row r="20474" s="1" customFormat="1"/>
    <row r="20475" s="1" customFormat="1"/>
    <row r="20476" s="1" customFormat="1"/>
    <row r="20477" s="1" customFormat="1"/>
    <row r="20478" s="1" customFormat="1"/>
    <row r="20479" s="1" customFormat="1"/>
    <row r="20480" s="1" customFormat="1"/>
    <row r="20481" s="1" customFormat="1"/>
    <row r="20482" s="1" customFormat="1"/>
    <row r="20483" s="1" customFormat="1"/>
    <row r="20484" s="1" customFormat="1"/>
    <row r="20485" s="1" customFormat="1"/>
    <row r="20486" s="1" customFormat="1"/>
    <row r="20487" s="1" customFormat="1"/>
    <row r="20488" s="1" customFormat="1"/>
    <row r="20489" s="1" customFormat="1"/>
    <row r="20490" s="1" customFormat="1"/>
    <row r="20491" s="1" customFormat="1"/>
    <row r="20492" s="1" customFormat="1"/>
    <row r="20493" s="1" customFormat="1"/>
    <row r="20494" s="1" customFormat="1"/>
    <row r="20495" s="1" customFormat="1"/>
    <row r="20496" s="1" customFormat="1"/>
    <row r="20497" s="1" customFormat="1"/>
    <row r="20498" s="1" customFormat="1"/>
    <row r="20499" s="1" customFormat="1"/>
    <row r="20500" s="1" customFormat="1"/>
    <row r="20501" s="1" customFormat="1"/>
    <row r="20502" s="1" customFormat="1"/>
    <row r="20503" s="1" customFormat="1"/>
    <row r="20504" s="1" customFormat="1"/>
    <row r="20505" s="1" customFormat="1"/>
    <row r="20506" s="1" customFormat="1"/>
    <row r="20507" s="1" customFormat="1"/>
    <row r="20508" s="1" customFormat="1"/>
    <row r="20509" s="1" customFormat="1"/>
    <row r="20510" s="1" customFormat="1"/>
    <row r="20511" s="1" customFormat="1"/>
    <row r="20512" s="1" customFormat="1"/>
    <row r="20513" s="1" customFormat="1"/>
    <row r="20514" s="1" customFormat="1"/>
    <row r="20515" s="1" customFormat="1"/>
    <row r="20516" s="1" customFormat="1"/>
    <row r="20517" s="1" customFormat="1"/>
    <row r="20518" s="1" customFormat="1"/>
    <row r="20519" s="1" customFormat="1"/>
    <row r="20520" s="1" customFormat="1"/>
    <row r="20521" s="1" customFormat="1"/>
    <row r="20522" s="1" customFormat="1"/>
    <row r="20523" s="1" customFormat="1"/>
    <row r="20524" s="1" customFormat="1"/>
    <row r="20525" s="1" customFormat="1"/>
    <row r="20526" s="1" customFormat="1"/>
    <row r="20527" s="1" customFormat="1"/>
    <row r="20528" s="1" customFormat="1"/>
    <row r="20529" s="1" customFormat="1"/>
    <row r="20530" s="1" customFormat="1"/>
    <row r="20531" s="1" customFormat="1"/>
    <row r="20532" s="1" customFormat="1"/>
    <row r="20533" s="1" customFormat="1"/>
    <row r="20534" s="1" customFormat="1"/>
    <row r="20535" s="1" customFormat="1"/>
    <row r="20536" s="1" customFormat="1"/>
    <row r="20537" s="1" customFormat="1"/>
    <row r="20538" s="1" customFormat="1"/>
    <row r="20539" s="1" customFormat="1"/>
    <row r="20540" s="1" customFormat="1"/>
    <row r="20541" s="1" customFormat="1"/>
    <row r="20542" s="1" customFormat="1"/>
    <row r="20543" s="1" customFormat="1"/>
    <row r="20544" s="1" customFormat="1"/>
    <row r="20545" s="1" customFormat="1"/>
    <row r="20546" s="1" customFormat="1"/>
    <row r="20547" s="1" customFormat="1"/>
    <row r="20548" s="1" customFormat="1"/>
    <row r="20549" s="1" customFormat="1"/>
    <row r="20550" s="1" customFormat="1"/>
    <row r="20551" s="1" customFormat="1"/>
    <row r="20552" s="1" customFormat="1"/>
    <row r="20553" s="1" customFormat="1"/>
    <row r="20554" s="1" customFormat="1"/>
    <row r="20555" s="1" customFormat="1"/>
    <row r="20556" s="1" customFormat="1"/>
    <row r="20557" s="1" customFormat="1"/>
    <row r="20558" s="1" customFormat="1"/>
    <row r="20559" s="1" customFormat="1"/>
    <row r="20560" s="1" customFormat="1"/>
    <row r="20561" s="1" customFormat="1"/>
    <row r="20562" s="1" customFormat="1"/>
    <row r="20563" s="1" customFormat="1"/>
    <row r="20564" s="1" customFormat="1"/>
    <row r="20565" s="1" customFormat="1"/>
    <row r="20566" s="1" customFormat="1"/>
    <row r="20567" s="1" customFormat="1"/>
    <row r="20568" s="1" customFormat="1"/>
    <row r="20569" s="1" customFormat="1"/>
    <row r="20570" s="1" customFormat="1"/>
    <row r="20571" s="1" customFormat="1"/>
    <row r="20572" s="1" customFormat="1"/>
    <row r="20573" s="1" customFormat="1"/>
    <row r="20574" s="1" customFormat="1"/>
    <row r="20575" s="1" customFormat="1"/>
    <row r="20576" s="1" customFormat="1"/>
    <row r="20577" s="1" customFormat="1"/>
    <row r="20578" s="1" customFormat="1"/>
    <row r="20579" s="1" customFormat="1"/>
    <row r="20580" s="1" customFormat="1"/>
    <row r="20581" s="1" customFormat="1"/>
    <row r="20582" s="1" customFormat="1"/>
    <row r="20583" s="1" customFormat="1"/>
    <row r="20584" s="1" customFormat="1"/>
    <row r="20585" s="1" customFormat="1"/>
    <row r="20586" s="1" customFormat="1"/>
    <row r="20587" s="1" customFormat="1"/>
    <row r="20588" s="1" customFormat="1"/>
    <row r="20589" s="1" customFormat="1"/>
    <row r="20590" s="1" customFormat="1"/>
    <row r="20591" s="1" customFormat="1"/>
    <row r="20592" s="1" customFormat="1"/>
    <row r="20593" s="1" customFormat="1"/>
    <row r="20594" s="1" customFormat="1"/>
    <row r="20595" s="1" customFormat="1"/>
    <row r="20596" s="1" customFormat="1"/>
    <row r="20597" s="1" customFormat="1"/>
    <row r="20598" s="1" customFormat="1"/>
    <row r="20599" s="1" customFormat="1"/>
    <row r="20600" s="1" customFormat="1"/>
    <row r="20601" s="1" customFormat="1"/>
    <row r="20602" s="1" customFormat="1"/>
    <row r="20603" s="1" customFormat="1"/>
    <row r="20604" s="1" customFormat="1"/>
    <row r="20605" s="1" customFormat="1"/>
    <row r="20606" s="1" customFormat="1"/>
    <row r="20607" s="1" customFormat="1"/>
    <row r="20608" s="1" customFormat="1"/>
    <row r="20609" s="1" customFormat="1"/>
    <row r="20610" s="1" customFormat="1"/>
    <row r="20611" s="1" customFormat="1"/>
    <row r="20612" s="1" customFormat="1"/>
    <row r="20613" s="1" customFormat="1"/>
    <row r="20614" s="1" customFormat="1"/>
    <row r="20615" s="1" customFormat="1"/>
    <row r="20616" s="1" customFormat="1"/>
    <row r="20617" s="1" customFormat="1"/>
    <row r="20618" s="1" customFormat="1"/>
    <row r="20619" s="1" customFormat="1"/>
    <row r="20620" s="1" customFormat="1"/>
    <row r="20621" s="1" customFormat="1"/>
    <row r="20622" s="1" customFormat="1"/>
    <row r="20623" s="1" customFormat="1"/>
    <row r="20624" s="1" customFormat="1"/>
    <row r="20625" s="1" customFormat="1"/>
    <row r="20626" s="1" customFormat="1"/>
    <row r="20627" s="1" customFormat="1"/>
    <row r="20628" s="1" customFormat="1"/>
    <row r="20629" s="1" customFormat="1"/>
    <row r="20630" s="1" customFormat="1"/>
    <row r="20631" s="1" customFormat="1"/>
    <row r="20632" s="1" customFormat="1"/>
    <row r="20633" s="1" customFormat="1"/>
    <row r="20634" s="1" customFormat="1"/>
    <row r="20635" s="1" customFormat="1"/>
    <row r="20636" s="1" customFormat="1"/>
    <row r="20637" s="1" customFormat="1"/>
    <row r="20638" s="1" customFormat="1"/>
    <row r="20639" s="1" customFormat="1"/>
    <row r="20640" s="1" customFormat="1"/>
    <row r="20641" s="1" customFormat="1"/>
    <row r="20642" s="1" customFormat="1"/>
    <row r="20643" s="1" customFormat="1"/>
    <row r="20644" s="1" customFormat="1"/>
    <row r="20645" s="1" customFormat="1"/>
    <row r="20646" s="1" customFormat="1"/>
    <row r="20647" s="1" customFormat="1"/>
    <row r="20648" s="1" customFormat="1"/>
    <row r="20649" s="1" customFormat="1"/>
    <row r="20650" s="1" customFormat="1"/>
    <row r="20651" s="1" customFormat="1"/>
    <row r="20652" s="1" customFormat="1"/>
    <row r="20653" s="1" customFormat="1"/>
    <row r="20654" s="1" customFormat="1"/>
    <row r="20655" s="1" customFormat="1"/>
    <row r="20656" s="1" customFormat="1"/>
    <row r="20657" s="1" customFormat="1"/>
    <row r="20658" s="1" customFormat="1"/>
    <row r="20659" s="1" customFormat="1"/>
    <row r="20660" s="1" customFormat="1"/>
    <row r="20661" s="1" customFormat="1"/>
    <row r="20662" s="1" customFormat="1"/>
    <row r="20663" s="1" customFormat="1"/>
    <row r="20664" s="1" customFormat="1"/>
    <row r="20665" s="1" customFormat="1"/>
    <row r="20666" s="1" customFormat="1"/>
    <row r="20667" s="1" customFormat="1"/>
    <row r="20668" s="1" customFormat="1"/>
    <row r="20669" s="1" customFormat="1"/>
    <row r="20670" s="1" customFormat="1"/>
    <row r="20671" s="1" customFormat="1"/>
    <row r="20672" s="1" customFormat="1"/>
    <row r="20673" s="1" customFormat="1"/>
    <row r="20674" s="1" customFormat="1"/>
    <row r="20675" s="1" customFormat="1"/>
    <row r="20676" s="1" customFormat="1"/>
    <row r="20677" s="1" customFormat="1"/>
    <row r="20678" s="1" customFormat="1"/>
    <row r="20679" s="1" customFormat="1"/>
    <row r="20680" s="1" customFormat="1"/>
    <row r="20681" s="1" customFormat="1"/>
    <row r="20682" s="1" customFormat="1"/>
    <row r="20683" s="1" customFormat="1"/>
    <row r="20684" s="1" customFormat="1"/>
    <row r="20685" s="1" customFormat="1"/>
    <row r="20686" s="1" customFormat="1"/>
    <row r="20687" s="1" customFormat="1"/>
    <row r="20688" s="1" customFormat="1"/>
    <row r="20689" s="1" customFormat="1"/>
    <row r="20690" s="1" customFormat="1"/>
    <row r="20691" s="1" customFormat="1"/>
    <row r="20692" s="1" customFormat="1"/>
    <row r="20693" s="1" customFormat="1"/>
    <row r="20694" s="1" customFormat="1"/>
    <row r="20695" s="1" customFormat="1"/>
    <row r="20696" s="1" customFormat="1"/>
    <row r="20697" s="1" customFormat="1"/>
    <row r="20698" s="1" customFormat="1"/>
    <row r="20699" s="1" customFormat="1"/>
    <row r="20700" s="1" customFormat="1"/>
    <row r="20701" s="1" customFormat="1"/>
    <row r="20702" s="1" customFormat="1"/>
    <row r="20703" s="1" customFormat="1"/>
    <row r="20704" s="1" customFormat="1"/>
    <row r="20705" s="1" customFormat="1"/>
    <row r="20706" s="1" customFormat="1"/>
    <row r="20707" s="1" customFormat="1"/>
    <row r="20708" s="1" customFormat="1"/>
    <row r="20709" s="1" customFormat="1"/>
    <row r="20710" s="1" customFormat="1"/>
    <row r="20711" s="1" customFormat="1"/>
    <row r="20712" s="1" customFormat="1"/>
    <row r="20713" s="1" customFormat="1"/>
    <row r="20714" s="1" customFormat="1"/>
    <row r="20715" s="1" customFormat="1"/>
    <row r="20716" s="1" customFormat="1"/>
    <row r="20717" s="1" customFormat="1"/>
    <row r="20718" s="1" customFormat="1"/>
    <row r="20719" s="1" customFormat="1"/>
    <row r="20720" s="1" customFormat="1"/>
    <row r="20721" s="1" customFormat="1"/>
    <row r="20722" s="1" customFormat="1"/>
    <row r="20723" s="1" customFormat="1"/>
    <row r="20724" s="1" customFormat="1"/>
    <row r="20725" s="1" customFormat="1"/>
    <row r="20726" s="1" customFormat="1"/>
    <row r="20727" s="1" customFormat="1"/>
    <row r="20728" s="1" customFormat="1"/>
    <row r="20729" s="1" customFormat="1"/>
    <row r="20730" s="1" customFormat="1"/>
    <row r="20731" s="1" customFormat="1"/>
    <row r="20732" s="1" customFormat="1"/>
    <row r="20733" s="1" customFormat="1"/>
    <row r="20734" s="1" customFormat="1"/>
    <row r="20735" s="1" customFormat="1"/>
    <row r="20736" s="1" customFormat="1"/>
    <row r="20737" s="1" customFormat="1"/>
    <row r="20738" s="1" customFormat="1"/>
    <row r="20739" s="1" customFormat="1"/>
    <row r="20740" s="1" customFormat="1"/>
    <row r="20741" s="1" customFormat="1"/>
    <row r="20742" s="1" customFormat="1"/>
    <row r="20743" s="1" customFormat="1"/>
    <row r="20744" s="1" customFormat="1"/>
    <row r="20745" s="1" customFormat="1"/>
    <row r="20746" s="1" customFormat="1"/>
    <row r="20747" s="1" customFormat="1"/>
    <row r="20748" s="1" customFormat="1"/>
    <row r="20749" s="1" customFormat="1"/>
    <row r="20750" s="1" customFormat="1"/>
    <row r="20751" s="1" customFormat="1"/>
    <row r="20752" s="1" customFormat="1"/>
    <row r="20753" s="1" customFormat="1"/>
    <row r="20754" s="1" customFormat="1"/>
    <row r="20755" s="1" customFormat="1"/>
    <row r="20756" s="1" customFormat="1"/>
    <row r="20757" s="1" customFormat="1"/>
    <row r="20758" s="1" customFormat="1"/>
    <row r="20759" s="1" customFormat="1"/>
    <row r="20760" s="1" customFormat="1"/>
    <row r="20761" s="1" customFormat="1"/>
    <row r="20762" s="1" customFormat="1"/>
    <row r="20763" s="1" customFormat="1"/>
    <row r="20764" s="1" customFormat="1"/>
    <row r="20765" s="1" customFormat="1"/>
    <row r="20766" s="1" customFormat="1"/>
    <row r="20767" s="1" customFormat="1"/>
    <row r="20768" s="1" customFormat="1"/>
    <row r="20769" s="1" customFormat="1"/>
    <row r="20770" s="1" customFormat="1"/>
    <row r="20771" s="1" customFormat="1"/>
    <row r="20772" s="1" customFormat="1"/>
    <row r="20773" s="1" customFormat="1"/>
    <row r="20774" s="1" customFormat="1"/>
    <row r="20775" s="1" customFormat="1"/>
    <row r="20776" s="1" customFormat="1"/>
    <row r="20777" s="1" customFormat="1"/>
    <row r="20778" s="1" customFormat="1"/>
    <row r="20779" s="1" customFormat="1"/>
    <row r="20780" s="1" customFormat="1"/>
    <row r="20781" s="1" customFormat="1"/>
    <row r="20782" s="1" customFormat="1"/>
    <row r="20783" s="1" customFormat="1"/>
    <row r="20784" s="1" customFormat="1"/>
    <row r="20785" s="1" customFormat="1"/>
    <row r="20786" s="1" customFormat="1"/>
    <row r="20787" s="1" customFormat="1"/>
    <row r="20788" s="1" customFormat="1"/>
    <row r="20789" s="1" customFormat="1"/>
    <row r="20790" s="1" customFormat="1"/>
    <row r="20791" s="1" customFormat="1"/>
    <row r="20792" s="1" customFormat="1"/>
    <row r="20793" s="1" customFormat="1"/>
    <row r="20794" s="1" customFormat="1"/>
    <row r="20795" s="1" customFormat="1"/>
    <row r="20796" s="1" customFormat="1"/>
    <row r="20797" s="1" customFormat="1"/>
    <row r="20798" s="1" customFormat="1"/>
    <row r="20799" s="1" customFormat="1"/>
    <row r="20800" s="1" customFormat="1"/>
    <row r="20801" s="1" customFormat="1"/>
    <row r="20802" s="1" customFormat="1"/>
    <row r="20803" s="1" customFormat="1"/>
    <row r="20804" s="1" customFormat="1"/>
    <row r="20805" s="1" customFormat="1"/>
    <row r="20806" s="1" customFormat="1"/>
    <row r="20807" s="1" customFormat="1"/>
    <row r="20808" s="1" customFormat="1"/>
    <row r="20809" s="1" customFormat="1"/>
    <row r="20810" s="1" customFormat="1"/>
    <row r="20811" s="1" customFormat="1"/>
    <row r="20812" s="1" customFormat="1"/>
    <row r="20813" s="1" customFormat="1"/>
    <row r="20814" s="1" customFormat="1"/>
    <row r="20815" s="1" customFormat="1"/>
    <row r="20816" s="1" customFormat="1"/>
    <row r="20817" s="1" customFormat="1"/>
    <row r="20818" s="1" customFormat="1"/>
    <row r="20819" s="1" customFormat="1"/>
    <row r="20820" s="1" customFormat="1"/>
    <row r="20821" s="1" customFormat="1"/>
    <row r="20822" s="1" customFormat="1"/>
    <row r="20823" s="1" customFormat="1"/>
    <row r="20824" s="1" customFormat="1"/>
    <row r="20825" s="1" customFormat="1"/>
    <row r="20826" s="1" customFormat="1"/>
    <row r="20827" s="1" customFormat="1"/>
    <row r="20828" s="1" customFormat="1"/>
    <row r="20829" s="1" customFormat="1"/>
    <row r="20830" s="1" customFormat="1"/>
    <row r="20831" s="1" customFormat="1"/>
    <row r="20832" s="1" customFormat="1"/>
    <row r="20833" s="1" customFormat="1"/>
    <row r="20834" s="1" customFormat="1"/>
    <row r="20835" s="1" customFormat="1"/>
    <row r="20836" s="1" customFormat="1"/>
    <row r="20837" s="1" customFormat="1"/>
    <row r="20838" s="1" customFormat="1"/>
    <row r="20839" s="1" customFormat="1"/>
    <row r="20840" s="1" customFormat="1"/>
    <row r="20841" s="1" customFormat="1"/>
    <row r="20842" s="1" customFormat="1"/>
    <row r="20843" s="1" customFormat="1"/>
    <row r="20844" s="1" customFormat="1"/>
    <row r="20845" s="1" customFormat="1"/>
    <row r="20846" s="1" customFormat="1"/>
    <row r="20847" s="1" customFormat="1"/>
    <row r="20848" s="1" customFormat="1"/>
    <row r="20849" s="1" customFormat="1"/>
    <row r="20850" s="1" customFormat="1"/>
    <row r="20851" s="1" customFormat="1"/>
    <row r="20852" s="1" customFormat="1"/>
    <row r="20853" s="1" customFormat="1"/>
    <row r="20854" s="1" customFormat="1"/>
    <row r="20855" s="1" customFormat="1"/>
    <row r="20856" s="1" customFormat="1"/>
    <row r="20857" s="1" customFormat="1"/>
    <row r="20858" s="1" customFormat="1"/>
    <row r="20859" s="1" customFormat="1"/>
    <row r="20860" s="1" customFormat="1"/>
    <row r="20861" s="1" customFormat="1"/>
    <row r="20862" s="1" customFormat="1"/>
    <row r="20863" s="1" customFormat="1"/>
    <row r="20864" s="1" customFormat="1"/>
    <row r="20865" s="1" customFormat="1"/>
    <row r="20866" s="1" customFormat="1"/>
    <row r="20867" s="1" customFormat="1"/>
    <row r="20868" s="1" customFormat="1"/>
    <row r="20869" s="1" customFormat="1"/>
    <row r="20870" s="1" customFormat="1"/>
    <row r="20871" s="1" customFormat="1"/>
    <row r="20872" s="1" customFormat="1"/>
    <row r="20873" s="1" customFormat="1"/>
    <row r="20874" s="1" customFormat="1"/>
    <row r="20875" s="1" customFormat="1"/>
    <row r="20876" s="1" customFormat="1"/>
    <row r="20877" s="1" customFormat="1"/>
    <row r="20878" s="1" customFormat="1"/>
    <row r="20879" s="1" customFormat="1"/>
    <row r="20880" s="1" customFormat="1"/>
    <row r="20881" s="1" customFormat="1"/>
    <row r="20882" s="1" customFormat="1"/>
    <row r="20883" s="1" customFormat="1"/>
    <row r="20884" s="1" customFormat="1"/>
    <row r="20885" s="1" customFormat="1"/>
    <row r="20886" s="1" customFormat="1"/>
    <row r="20887" s="1" customFormat="1"/>
    <row r="20888" s="1" customFormat="1"/>
    <row r="20889" s="1" customFormat="1"/>
    <row r="20890" s="1" customFormat="1"/>
    <row r="20891" s="1" customFormat="1"/>
    <row r="20892" s="1" customFormat="1"/>
    <row r="20893" s="1" customFormat="1"/>
    <row r="20894" s="1" customFormat="1"/>
    <row r="20895" s="1" customFormat="1"/>
    <row r="20896" s="1" customFormat="1"/>
    <row r="20897" s="1" customFormat="1"/>
    <row r="20898" s="1" customFormat="1"/>
    <row r="20899" s="1" customFormat="1"/>
    <row r="20900" s="1" customFormat="1"/>
    <row r="20901" s="1" customFormat="1"/>
    <row r="20902" s="1" customFormat="1"/>
    <row r="20903" s="1" customFormat="1"/>
    <row r="20904" s="1" customFormat="1"/>
    <row r="20905" s="1" customFormat="1"/>
    <row r="20906" s="1" customFormat="1"/>
    <row r="20907" s="1" customFormat="1"/>
    <row r="20908" s="1" customFormat="1"/>
    <row r="20909" s="1" customFormat="1"/>
    <row r="20910" s="1" customFormat="1"/>
    <row r="20911" s="1" customFormat="1"/>
    <row r="20912" s="1" customFormat="1"/>
    <row r="20913" s="1" customFormat="1"/>
    <row r="20914" s="1" customFormat="1"/>
    <row r="20915" s="1" customFormat="1"/>
    <row r="20916" s="1" customFormat="1"/>
    <row r="20917" s="1" customFormat="1"/>
    <row r="20918" s="1" customFormat="1"/>
    <row r="20919" s="1" customFormat="1"/>
    <row r="20920" s="1" customFormat="1"/>
    <row r="20921" s="1" customFormat="1"/>
    <row r="20922" s="1" customFormat="1"/>
    <row r="20923" s="1" customFormat="1"/>
    <row r="20924" s="1" customFormat="1"/>
    <row r="20925" s="1" customFormat="1"/>
    <row r="20926" s="1" customFormat="1"/>
    <row r="20927" s="1" customFormat="1"/>
    <row r="20928" s="1" customFormat="1"/>
    <row r="20929" s="1" customFormat="1"/>
    <row r="20930" s="1" customFormat="1"/>
    <row r="20931" s="1" customFormat="1"/>
    <row r="20932" s="1" customFormat="1"/>
    <row r="20933" s="1" customFormat="1"/>
    <row r="20934" s="1" customFormat="1"/>
    <row r="20935" s="1" customFormat="1"/>
    <row r="20936" s="1" customFormat="1"/>
    <row r="20937" s="1" customFormat="1"/>
    <row r="20938" s="1" customFormat="1"/>
    <row r="20939" s="1" customFormat="1"/>
    <row r="20940" s="1" customFormat="1"/>
    <row r="20941" s="1" customFormat="1"/>
    <row r="20942" s="1" customFormat="1"/>
    <row r="20943" s="1" customFormat="1"/>
    <row r="20944" s="1" customFormat="1"/>
    <row r="20945" s="1" customFormat="1"/>
    <row r="20946" s="1" customFormat="1"/>
    <row r="20947" s="1" customFormat="1"/>
    <row r="20948" s="1" customFormat="1"/>
    <row r="20949" s="1" customFormat="1"/>
    <row r="20950" s="1" customFormat="1"/>
    <row r="20951" s="1" customFormat="1"/>
    <row r="20952" s="1" customFormat="1"/>
    <row r="20953" s="1" customFormat="1"/>
    <row r="20954" s="1" customFormat="1"/>
    <row r="20955" s="1" customFormat="1"/>
    <row r="20956" s="1" customFormat="1"/>
    <row r="20957" s="1" customFormat="1"/>
    <row r="20958" s="1" customFormat="1"/>
    <row r="20959" s="1" customFormat="1"/>
    <row r="20960" s="1" customFormat="1"/>
    <row r="20961" s="1" customFormat="1"/>
    <row r="20962" s="1" customFormat="1"/>
    <row r="20963" s="1" customFormat="1"/>
    <row r="20964" s="1" customFormat="1"/>
    <row r="20965" s="1" customFormat="1"/>
    <row r="20966" s="1" customFormat="1"/>
    <row r="20967" s="1" customFormat="1"/>
    <row r="20968" s="1" customFormat="1"/>
    <row r="20969" s="1" customFormat="1"/>
    <row r="20970" s="1" customFormat="1"/>
    <row r="20971" s="1" customFormat="1"/>
    <row r="20972" s="1" customFormat="1"/>
    <row r="20973" s="1" customFormat="1"/>
    <row r="20974" s="1" customFormat="1"/>
    <row r="20975" s="1" customFormat="1"/>
    <row r="20976" s="1" customFormat="1"/>
    <row r="20977" s="1" customFormat="1"/>
    <row r="20978" s="1" customFormat="1"/>
    <row r="20979" s="1" customFormat="1"/>
    <row r="20980" s="1" customFormat="1"/>
    <row r="20981" s="1" customFormat="1"/>
    <row r="20982" s="1" customFormat="1"/>
    <row r="20983" s="1" customFormat="1"/>
    <row r="20984" s="1" customFormat="1"/>
    <row r="20985" s="1" customFormat="1"/>
    <row r="20986" s="1" customFormat="1"/>
    <row r="20987" s="1" customFormat="1"/>
    <row r="20988" s="1" customFormat="1"/>
    <row r="20989" s="1" customFormat="1"/>
    <row r="20990" s="1" customFormat="1"/>
    <row r="20991" s="1" customFormat="1"/>
    <row r="20992" s="1" customFormat="1"/>
    <row r="20993" s="1" customFormat="1"/>
    <row r="20994" s="1" customFormat="1"/>
    <row r="20995" s="1" customFormat="1"/>
    <row r="20996" s="1" customFormat="1"/>
    <row r="20997" s="1" customFormat="1"/>
    <row r="20998" s="1" customFormat="1"/>
    <row r="20999" s="1" customFormat="1"/>
    <row r="21000" s="1" customFormat="1"/>
    <row r="21001" s="1" customFormat="1"/>
    <row r="21002" s="1" customFormat="1"/>
    <row r="21003" s="1" customFormat="1"/>
    <row r="21004" s="1" customFormat="1"/>
    <row r="21005" s="1" customFormat="1"/>
    <row r="21006" s="1" customFormat="1"/>
    <row r="21007" s="1" customFormat="1"/>
    <row r="21008" s="1" customFormat="1"/>
    <row r="21009" s="1" customFormat="1"/>
    <row r="21010" s="1" customFormat="1"/>
    <row r="21011" s="1" customFormat="1"/>
    <row r="21012" s="1" customFormat="1"/>
    <row r="21013" s="1" customFormat="1"/>
    <row r="21014" s="1" customFormat="1"/>
    <row r="21015" s="1" customFormat="1"/>
    <row r="21016" s="1" customFormat="1"/>
    <row r="21017" s="1" customFormat="1"/>
    <row r="21018" s="1" customFormat="1"/>
    <row r="21019" s="1" customFormat="1"/>
    <row r="21020" s="1" customFormat="1"/>
    <row r="21021" s="1" customFormat="1"/>
    <row r="21022" s="1" customFormat="1"/>
    <row r="21023" s="1" customFormat="1"/>
    <row r="21024" s="1" customFormat="1"/>
    <row r="21025" s="1" customFormat="1"/>
    <row r="21026" s="1" customFormat="1"/>
    <row r="21027" s="1" customFormat="1"/>
    <row r="21028" s="1" customFormat="1"/>
    <row r="21029" s="1" customFormat="1"/>
    <row r="21030" s="1" customFormat="1"/>
    <row r="21031" s="1" customFormat="1"/>
    <row r="21032" s="1" customFormat="1"/>
    <row r="21033" s="1" customFormat="1"/>
    <row r="21034" s="1" customFormat="1"/>
    <row r="21035" s="1" customFormat="1"/>
    <row r="21036" s="1" customFormat="1"/>
    <row r="21037" s="1" customFormat="1"/>
    <row r="21038" s="1" customFormat="1"/>
    <row r="21039" s="1" customFormat="1"/>
    <row r="21040" s="1" customFormat="1"/>
    <row r="21041" s="1" customFormat="1"/>
    <row r="21042" s="1" customFormat="1"/>
    <row r="21043" s="1" customFormat="1"/>
    <row r="21044" s="1" customFormat="1"/>
    <row r="21045" s="1" customFormat="1"/>
    <row r="21046" s="1" customFormat="1"/>
    <row r="21047" s="1" customFormat="1"/>
    <row r="21048" s="1" customFormat="1"/>
    <row r="21049" s="1" customFormat="1"/>
    <row r="21050" s="1" customFormat="1"/>
    <row r="21051" s="1" customFormat="1"/>
    <row r="21052" s="1" customFormat="1"/>
    <row r="21053" s="1" customFormat="1"/>
    <row r="21054" s="1" customFormat="1"/>
    <row r="21055" s="1" customFormat="1"/>
    <row r="21056" s="1" customFormat="1"/>
    <row r="21057" s="1" customFormat="1"/>
    <row r="21058" s="1" customFormat="1"/>
    <row r="21059" s="1" customFormat="1"/>
    <row r="21060" s="1" customFormat="1"/>
    <row r="21061" s="1" customFormat="1"/>
    <row r="21062" s="1" customFormat="1"/>
    <row r="21063" s="1" customFormat="1"/>
    <row r="21064" s="1" customFormat="1"/>
    <row r="21065" s="1" customFormat="1"/>
    <row r="21066" s="1" customFormat="1"/>
    <row r="21067" s="1" customFormat="1"/>
    <row r="21068" s="1" customFormat="1"/>
    <row r="21069" s="1" customFormat="1"/>
    <row r="21070" s="1" customFormat="1"/>
    <row r="21071" s="1" customFormat="1"/>
    <row r="21072" s="1" customFormat="1"/>
    <row r="21073" s="1" customFormat="1"/>
    <row r="21074" s="1" customFormat="1"/>
    <row r="21075" s="1" customFormat="1"/>
    <row r="21076" s="1" customFormat="1"/>
    <row r="21077" s="1" customFormat="1"/>
    <row r="21078" s="1" customFormat="1"/>
    <row r="21079" s="1" customFormat="1"/>
    <row r="21080" s="1" customFormat="1"/>
    <row r="21081" s="1" customFormat="1"/>
    <row r="21082" s="1" customFormat="1"/>
    <row r="21083" s="1" customFormat="1"/>
    <row r="21084" s="1" customFormat="1"/>
    <row r="21085" s="1" customFormat="1"/>
    <row r="21086" s="1" customFormat="1"/>
    <row r="21087" s="1" customFormat="1"/>
    <row r="21088" s="1" customFormat="1"/>
    <row r="21089" s="1" customFormat="1"/>
    <row r="21090" s="1" customFormat="1"/>
    <row r="21091" s="1" customFormat="1"/>
    <row r="21092" s="1" customFormat="1"/>
    <row r="21093" s="1" customFormat="1"/>
    <row r="21094" s="1" customFormat="1"/>
    <row r="21095" s="1" customFormat="1"/>
    <row r="21096" s="1" customFormat="1"/>
    <row r="21097" s="1" customFormat="1"/>
    <row r="21098" s="1" customFormat="1"/>
    <row r="21099" s="1" customFormat="1"/>
    <row r="21100" s="1" customFormat="1"/>
    <row r="21101" s="1" customFormat="1"/>
    <row r="21102" s="1" customFormat="1"/>
    <row r="21103" s="1" customFormat="1"/>
    <row r="21104" s="1" customFormat="1"/>
    <row r="21105" s="1" customFormat="1"/>
    <row r="21106" s="1" customFormat="1"/>
    <row r="21107" s="1" customFormat="1"/>
    <row r="21108" s="1" customFormat="1"/>
    <row r="21109" s="1" customFormat="1"/>
    <row r="21110" s="1" customFormat="1"/>
    <row r="21111" s="1" customFormat="1"/>
    <row r="21112" s="1" customFormat="1"/>
    <row r="21113" s="1" customFormat="1"/>
    <row r="21114" s="1" customFormat="1"/>
    <row r="21115" s="1" customFormat="1"/>
    <row r="21116" s="1" customFormat="1"/>
    <row r="21117" s="1" customFormat="1"/>
    <row r="21118" s="1" customFormat="1"/>
    <row r="21119" s="1" customFormat="1"/>
    <row r="21120" s="1" customFormat="1"/>
    <row r="21121" s="1" customFormat="1"/>
    <row r="21122" s="1" customFormat="1"/>
    <row r="21123" s="1" customFormat="1"/>
    <row r="21124" s="1" customFormat="1"/>
    <row r="21125" s="1" customFormat="1"/>
    <row r="21126" s="1" customFormat="1"/>
    <row r="21127" s="1" customFormat="1"/>
    <row r="21128" s="1" customFormat="1"/>
    <row r="21129" s="1" customFormat="1"/>
    <row r="21130" s="1" customFormat="1"/>
    <row r="21131" s="1" customFormat="1"/>
    <row r="21132" s="1" customFormat="1"/>
    <row r="21133" s="1" customFormat="1"/>
    <row r="21134" s="1" customFormat="1"/>
    <row r="21135" s="1" customFormat="1"/>
    <row r="21136" s="1" customFormat="1"/>
    <row r="21137" s="1" customFormat="1"/>
    <row r="21138" s="1" customFormat="1"/>
    <row r="21139" s="1" customFormat="1"/>
    <row r="21140" s="1" customFormat="1"/>
    <row r="21141" s="1" customFormat="1"/>
    <row r="21142" s="1" customFormat="1"/>
    <row r="21143" s="1" customFormat="1"/>
    <row r="21144" s="1" customFormat="1"/>
    <row r="21145" s="1" customFormat="1"/>
    <row r="21146" s="1" customFormat="1"/>
    <row r="21147" s="1" customFormat="1"/>
    <row r="21148" s="1" customFormat="1"/>
    <row r="21149" s="1" customFormat="1"/>
    <row r="21150" s="1" customFormat="1"/>
    <row r="21151" s="1" customFormat="1"/>
    <row r="21152" s="1" customFormat="1"/>
    <row r="21153" s="1" customFormat="1"/>
    <row r="21154" s="1" customFormat="1"/>
    <row r="21155" s="1" customFormat="1"/>
    <row r="21156" s="1" customFormat="1"/>
    <row r="21157" s="1" customFormat="1"/>
    <row r="21158" s="1" customFormat="1"/>
    <row r="21159" s="1" customFormat="1"/>
    <row r="21160" s="1" customFormat="1"/>
    <row r="21161" s="1" customFormat="1"/>
    <row r="21162" s="1" customFormat="1"/>
    <row r="21163" s="1" customFormat="1"/>
    <row r="21164" s="1" customFormat="1"/>
    <row r="21165" s="1" customFormat="1"/>
    <row r="21166" s="1" customFormat="1"/>
    <row r="21167" s="1" customFormat="1"/>
    <row r="21168" s="1" customFormat="1"/>
    <row r="21169" s="1" customFormat="1"/>
    <row r="21170" s="1" customFormat="1"/>
    <row r="21171" s="1" customFormat="1"/>
    <row r="21172" s="1" customFormat="1"/>
    <row r="21173" s="1" customFormat="1"/>
    <row r="21174" s="1" customFormat="1"/>
    <row r="21175" s="1" customFormat="1"/>
    <row r="21176" s="1" customFormat="1"/>
    <row r="21177" s="1" customFormat="1"/>
    <row r="21178" s="1" customFormat="1"/>
    <row r="21179" s="1" customFormat="1"/>
    <row r="21180" s="1" customFormat="1"/>
    <row r="21181" s="1" customFormat="1"/>
    <row r="21182" s="1" customFormat="1"/>
    <row r="21183" s="1" customFormat="1"/>
    <row r="21184" s="1" customFormat="1"/>
    <row r="21185" s="1" customFormat="1"/>
    <row r="21186" s="1" customFormat="1"/>
    <row r="21187" s="1" customFormat="1"/>
    <row r="21188" s="1" customFormat="1"/>
    <row r="21189" s="1" customFormat="1"/>
    <row r="21190" s="1" customFormat="1"/>
    <row r="21191" s="1" customFormat="1"/>
    <row r="21192" s="1" customFormat="1"/>
    <row r="21193" s="1" customFormat="1"/>
    <row r="21194" s="1" customFormat="1"/>
    <row r="21195" s="1" customFormat="1"/>
    <row r="21196" s="1" customFormat="1"/>
    <row r="21197" s="1" customFormat="1"/>
    <row r="21198" s="1" customFormat="1"/>
    <row r="21199" s="1" customFormat="1"/>
    <row r="21200" s="1" customFormat="1"/>
    <row r="21201" s="1" customFormat="1"/>
    <row r="21202" s="1" customFormat="1"/>
    <row r="21203" s="1" customFormat="1"/>
    <row r="21204" s="1" customFormat="1"/>
    <row r="21205" s="1" customFormat="1"/>
    <row r="21206" s="1" customFormat="1"/>
    <row r="21207" s="1" customFormat="1"/>
    <row r="21208" s="1" customFormat="1"/>
    <row r="21209" s="1" customFormat="1"/>
    <row r="21210" s="1" customFormat="1"/>
    <row r="21211" s="1" customFormat="1"/>
    <row r="21212" s="1" customFormat="1"/>
    <row r="21213" s="1" customFormat="1"/>
    <row r="21214" s="1" customFormat="1"/>
    <row r="21215" s="1" customFormat="1"/>
    <row r="21216" s="1" customFormat="1"/>
    <row r="21217" s="1" customFormat="1"/>
    <row r="21218" s="1" customFormat="1"/>
    <row r="21219" s="1" customFormat="1"/>
    <row r="21220" s="1" customFormat="1"/>
    <row r="21221" s="1" customFormat="1"/>
    <row r="21222" s="1" customFormat="1"/>
    <row r="21223" s="1" customFormat="1"/>
    <row r="21224" s="1" customFormat="1"/>
    <row r="21225" s="1" customFormat="1"/>
    <row r="21226" s="1" customFormat="1"/>
    <row r="21227" s="1" customFormat="1"/>
    <row r="21228" s="1" customFormat="1"/>
    <row r="21229" s="1" customFormat="1"/>
    <row r="21230" s="1" customFormat="1"/>
    <row r="21231" s="1" customFormat="1"/>
    <row r="21232" s="1" customFormat="1"/>
    <row r="21233" s="1" customFormat="1"/>
    <row r="21234" s="1" customFormat="1"/>
    <row r="21235" s="1" customFormat="1"/>
    <row r="21236" s="1" customFormat="1"/>
    <row r="21237" s="1" customFormat="1"/>
    <row r="21238" s="1" customFormat="1"/>
    <row r="21239" s="1" customFormat="1"/>
    <row r="21240" s="1" customFormat="1"/>
    <row r="21241" s="1" customFormat="1"/>
    <row r="21242" s="1" customFormat="1"/>
    <row r="21243" s="1" customFormat="1"/>
    <row r="21244" s="1" customFormat="1"/>
    <row r="21245" s="1" customFormat="1"/>
    <row r="21246" s="1" customFormat="1"/>
    <row r="21247" s="1" customFormat="1"/>
    <row r="21248" s="1" customFormat="1"/>
    <row r="21249" s="1" customFormat="1"/>
    <row r="21250" s="1" customFormat="1"/>
    <row r="21251" s="1" customFormat="1"/>
    <row r="21252" s="1" customFormat="1"/>
    <row r="21253" s="1" customFormat="1"/>
    <row r="21254" s="1" customFormat="1"/>
    <row r="21255" s="1" customFormat="1"/>
    <row r="21256" s="1" customFormat="1"/>
    <row r="21257" s="1" customFormat="1"/>
    <row r="21258" s="1" customFormat="1"/>
    <row r="21259" s="1" customFormat="1"/>
    <row r="21260" s="1" customFormat="1"/>
    <row r="21261" s="1" customFormat="1"/>
    <row r="21262" s="1" customFormat="1"/>
    <row r="21263" s="1" customFormat="1"/>
    <row r="21264" s="1" customFormat="1"/>
    <row r="21265" s="1" customFormat="1"/>
    <row r="21266" s="1" customFormat="1"/>
    <row r="21267" s="1" customFormat="1"/>
    <row r="21268" s="1" customFormat="1"/>
    <row r="21269" s="1" customFormat="1"/>
    <row r="21270" s="1" customFormat="1"/>
    <row r="21271" s="1" customFormat="1"/>
    <row r="21272" s="1" customFormat="1"/>
    <row r="21273" s="1" customFormat="1"/>
    <row r="21274" s="1" customFormat="1"/>
    <row r="21275" s="1" customFormat="1"/>
    <row r="21276" s="1" customFormat="1"/>
    <row r="21277" s="1" customFormat="1"/>
    <row r="21278" s="1" customFormat="1"/>
    <row r="21279" s="1" customFormat="1"/>
    <row r="21280" s="1" customFormat="1"/>
    <row r="21281" s="1" customFormat="1"/>
    <row r="21282" s="1" customFormat="1"/>
    <row r="21283" s="1" customFormat="1"/>
    <row r="21284" s="1" customFormat="1"/>
    <row r="21285" s="1" customFormat="1"/>
    <row r="21286" s="1" customFormat="1"/>
    <row r="21287" s="1" customFormat="1"/>
    <row r="21288" s="1" customFormat="1"/>
    <row r="21289" s="1" customFormat="1"/>
    <row r="21290" s="1" customFormat="1"/>
    <row r="21291" s="1" customFormat="1"/>
    <row r="21292" s="1" customFormat="1"/>
    <row r="21293" s="1" customFormat="1"/>
    <row r="21294" s="1" customFormat="1"/>
    <row r="21295" s="1" customFormat="1"/>
    <row r="21296" s="1" customFormat="1"/>
    <row r="21297" s="1" customFormat="1"/>
    <row r="21298" s="1" customFormat="1"/>
    <row r="21299" s="1" customFormat="1"/>
    <row r="21300" s="1" customFormat="1"/>
    <row r="21301" s="1" customFormat="1"/>
    <row r="21302" s="1" customFormat="1"/>
    <row r="21303" s="1" customFormat="1"/>
    <row r="21304" s="1" customFormat="1"/>
    <row r="21305" s="1" customFormat="1"/>
    <row r="21306" s="1" customFormat="1"/>
    <row r="21307" s="1" customFormat="1"/>
    <row r="21308" s="1" customFormat="1"/>
    <row r="21309" s="1" customFormat="1"/>
    <row r="21310" s="1" customFormat="1"/>
    <row r="21311" s="1" customFormat="1"/>
    <row r="21312" s="1" customFormat="1"/>
    <row r="21313" s="1" customFormat="1"/>
    <row r="21314" s="1" customFormat="1"/>
    <row r="21315" s="1" customFormat="1"/>
    <row r="21316" s="1" customFormat="1"/>
    <row r="21317" s="1" customFormat="1"/>
    <row r="21318" s="1" customFormat="1"/>
    <row r="21319" s="1" customFormat="1"/>
    <row r="21320" s="1" customFormat="1"/>
    <row r="21321" s="1" customFormat="1"/>
    <row r="21322" s="1" customFormat="1"/>
    <row r="21323" s="1" customFormat="1"/>
    <row r="21324" s="1" customFormat="1"/>
    <row r="21325" s="1" customFormat="1"/>
    <row r="21326" s="1" customFormat="1"/>
    <row r="21327" s="1" customFormat="1"/>
    <row r="21328" s="1" customFormat="1"/>
    <row r="21329" s="1" customFormat="1"/>
    <row r="21330" s="1" customFormat="1"/>
    <row r="21331" s="1" customFormat="1"/>
    <row r="21332" s="1" customFormat="1"/>
    <row r="21333" s="1" customFormat="1"/>
    <row r="21334" s="1" customFormat="1"/>
    <row r="21335" s="1" customFormat="1"/>
    <row r="21336" s="1" customFormat="1"/>
    <row r="21337" s="1" customFormat="1"/>
    <row r="21338" s="1" customFormat="1"/>
    <row r="21339" s="1" customFormat="1"/>
    <row r="21340" s="1" customFormat="1"/>
    <row r="21341" s="1" customFormat="1"/>
    <row r="21342" s="1" customFormat="1"/>
    <row r="21343" s="1" customFormat="1"/>
    <row r="21344" s="1" customFormat="1"/>
    <row r="21345" s="1" customFormat="1"/>
    <row r="21346" s="1" customFormat="1"/>
    <row r="21347" s="1" customFormat="1"/>
    <row r="21348" s="1" customFormat="1"/>
    <row r="21349" s="1" customFormat="1"/>
    <row r="21350" s="1" customFormat="1"/>
    <row r="21351" s="1" customFormat="1"/>
    <row r="21352" s="1" customFormat="1"/>
    <row r="21353" s="1" customFormat="1"/>
    <row r="21354" s="1" customFormat="1"/>
    <row r="21355" s="1" customFormat="1"/>
    <row r="21356" s="1" customFormat="1"/>
    <row r="21357" s="1" customFormat="1"/>
    <row r="21358" s="1" customFormat="1"/>
    <row r="21359" s="1" customFormat="1"/>
    <row r="21360" s="1" customFormat="1"/>
    <row r="21361" s="1" customFormat="1"/>
    <row r="21362" s="1" customFormat="1"/>
    <row r="21363" s="1" customFormat="1"/>
    <row r="21364" s="1" customFormat="1"/>
    <row r="21365" s="1" customFormat="1"/>
    <row r="21366" s="1" customFormat="1"/>
    <row r="21367" s="1" customFormat="1"/>
    <row r="21368" s="1" customFormat="1"/>
    <row r="21369" s="1" customFormat="1"/>
    <row r="21370" s="1" customFormat="1"/>
    <row r="21371" s="1" customFormat="1"/>
    <row r="21372" s="1" customFormat="1"/>
    <row r="21373" s="1" customFormat="1"/>
    <row r="21374" s="1" customFormat="1"/>
    <row r="21375" s="1" customFormat="1"/>
    <row r="21376" s="1" customFormat="1"/>
    <row r="21377" s="1" customFormat="1"/>
    <row r="21378" s="1" customFormat="1"/>
    <row r="21379" s="1" customFormat="1"/>
    <row r="21380" s="1" customFormat="1"/>
    <row r="21381" s="1" customFormat="1"/>
    <row r="21382" s="1" customFormat="1"/>
    <row r="21383" s="1" customFormat="1"/>
    <row r="21384" s="1" customFormat="1"/>
    <row r="21385" s="1" customFormat="1"/>
    <row r="21386" s="1" customFormat="1"/>
    <row r="21387" s="1" customFormat="1"/>
    <row r="21388" s="1" customFormat="1"/>
    <row r="21389" s="1" customFormat="1"/>
    <row r="21390" s="1" customFormat="1"/>
    <row r="21391" s="1" customFormat="1"/>
    <row r="21392" s="1" customFormat="1"/>
    <row r="21393" s="1" customFormat="1"/>
    <row r="21394" s="1" customFormat="1"/>
    <row r="21395" s="1" customFormat="1"/>
    <row r="21396" s="1" customFormat="1"/>
    <row r="21397" s="1" customFormat="1"/>
    <row r="21398" s="1" customFormat="1"/>
    <row r="21399" s="1" customFormat="1"/>
    <row r="21400" s="1" customFormat="1"/>
    <row r="21401" s="1" customFormat="1"/>
    <row r="21402" s="1" customFormat="1"/>
    <row r="21403" s="1" customFormat="1"/>
    <row r="21404" s="1" customFormat="1"/>
    <row r="21405" s="1" customFormat="1"/>
    <row r="21406" s="1" customFormat="1"/>
    <row r="21407" s="1" customFormat="1"/>
    <row r="21408" s="1" customFormat="1"/>
    <row r="21409" s="1" customFormat="1"/>
    <row r="21410" s="1" customFormat="1"/>
    <row r="21411" s="1" customFormat="1"/>
    <row r="21412" s="1" customFormat="1"/>
    <row r="21413" s="1" customFormat="1"/>
    <row r="21414" s="1" customFormat="1"/>
    <row r="21415" s="1" customFormat="1"/>
    <row r="21416" s="1" customFormat="1"/>
    <row r="21417" s="1" customFormat="1"/>
    <row r="21418" s="1" customFormat="1"/>
    <row r="21419" s="1" customFormat="1"/>
    <row r="21420" s="1" customFormat="1"/>
    <row r="21421" s="1" customFormat="1"/>
    <row r="21422" s="1" customFormat="1"/>
    <row r="21423" s="1" customFormat="1"/>
    <row r="21424" s="1" customFormat="1"/>
    <row r="21425" s="1" customFormat="1"/>
    <row r="21426" s="1" customFormat="1"/>
    <row r="21427" s="1" customFormat="1"/>
    <row r="21428" s="1" customFormat="1"/>
    <row r="21429" s="1" customFormat="1"/>
    <row r="21430" s="1" customFormat="1"/>
    <row r="21431" s="1" customFormat="1"/>
    <row r="21432" s="1" customFormat="1"/>
    <row r="21433" s="1" customFormat="1"/>
    <row r="21434" s="1" customFormat="1"/>
    <row r="21435" s="1" customFormat="1"/>
    <row r="21436" s="1" customFormat="1"/>
    <row r="21437" s="1" customFormat="1"/>
    <row r="21438" s="1" customFormat="1"/>
    <row r="21439" s="1" customFormat="1"/>
    <row r="21440" s="1" customFormat="1"/>
    <row r="21441" s="1" customFormat="1"/>
    <row r="21442" s="1" customFormat="1"/>
    <row r="21443" s="1" customFormat="1"/>
    <row r="21444" s="1" customFormat="1"/>
    <row r="21445" s="1" customFormat="1"/>
    <row r="21446" s="1" customFormat="1"/>
    <row r="21447" s="1" customFormat="1"/>
    <row r="21448" s="1" customFormat="1"/>
    <row r="21449" s="1" customFormat="1"/>
    <row r="21450" s="1" customFormat="1"/>
    <row r="21451" s="1" customFormat="1"/>
    <row r="21452" s="1" customFormat="1"/>
    <row r="21453" s="1" customFormat="1"/>
    <row r="21454" s="1" customFormat="1"/>
    <row r="21455" s="1" customFormat="1"/>
    <row r="21456" s="1" customFormat="1"/>
    <row r="21457" s="1" customFormat="1"/>
    <row r="21458" s="1" customFormat="1"/>
    <row r="21459" s="1" customFormat="1"/>
    <row r="21460" s="1" customFormat="1"/>
    <row r="21461" s="1" customFormat="1"/>
    <row r="21462" s="1" customFormat="1"/>
    <row r="21463" s="1" customFormat="1"/>
    <row r="21464" s="1" customFormat="1"/>
    <row r="21465" s="1" customFormat="1"/>
    <row r="21466" s="1" customFormat="1"/>
    <row r="21467" s="1" customFormat="1"/>
    <row r="21468" s="1" customFormat="1"/>
    <row r="21469" s="1" customFormat="1"/>
    <row r="21470" s="1" customFormat="1"/>
    <row r="21471" s="1" customFormat="1"/>
    <row r="21472" s="1" customFormat="1"/>
    <row r="21473" s="1" customFormat="1"/>
    <row r="21474" s="1" customFormat="1"/>
    <row r="21475" s="1" customFormat="1"/>
    <row r="21476" s="1" customFormat="1"/>
    <row r="21477" s="1" customFormat="1"/>
    <row r="21478" s="1" customFormat="1"/>
    <row r="21479" s="1" customFormat="1"/>
    <row r="21480" s="1" customFormat="1"/>
    <row r="21481" s="1" customFormat="1"/>
    <row r="21482" s="1" customFormat="1"/>
    <row r="21483" s="1" customFormat="1"/>
    <row r="21484" s="1" customFormat="1"/>
    <row r="21485" s="1" customFormat="1"/>
    <row r="21486" s="1" customFormat="1"/>
    <row r="21487" s="1" customFormat="1"/>
    <row r="21488" s="1" customFormat="1"/>
    <row r="21489" s="1" customFormat="1"/>
    <row r="21490" s="1" customFormat="1"/>
    <row r="21491" s="1" customFormat="1"/>
    <row r="21492" s="1" customFormat="1"/>
    <row r="21493" s="1" customFormat="1"/>
    <row r="21494" s="1" customFormat="1"/>
    <row r="21495" s="1" customFormat="1"/>
    <row r="21496" s="1" customFormat="1"/>
    <row r="21497" s="1" customFormat="1"/>
    <row r="21498" s="1" customFormat="1"/>
    <row r="21499" s="1" customFormat="1"/>
    <row r="21500" s="1" customFormat="1"/>
    <row r="21501" s="1" customFormat="1"/>
    <row r="21502" s="1" customFormat="1"/>
    <row r="21503" s="1" customFormat="1"/>
    <row r="21504" s="1" customFormat="1"/>
    <row r="21505" s="1" customFormat="1"/>
    <row r="21506" s="1" customFormat="1"/>
    <row r="21507" s="1" customFormat="1"/>
    <row r="21508" s="1" customFormat="1"/>
    <row r="21509" s="1" customFormat="1"/>
    <row r="21510" s="1" customFormat="1"/>
    <row r="21511" s="1" customFormat="1"/>
    <row r="21512" s="1" customFormat="1"/>
    <row r="21513" s="1" customFormat="1"/>
    <row r="21514" s="1" customFormat="1"/>
    <row r="21515" s="1" customFormat="1"/>
    <row r="21516" s="1" customFormat="1"/>
    <row r="21517" s="1" customFormat="1"/>
    <row r="21518" s="1" customFormat="1"/>
    <row r="21519" s="1" customFormat="1"/>
    <row r="21520" s="1" customFormat="1"/>
    <row r="21521" s="1" customFormat="1"/>
    <row r="21522" s="1" customFormat="1"/>
    <row r="21523" s="1" customFormat="1"/>
    <row r="21524" s="1" customFormat="1"/>
    <row r="21525" s="1" customFormat="1"/>
    <row r="21526" s="1" customFormat="1"/>
    <row r="21527" s="1" customFormat="1"/>
    <row r="21528" s="1" customFormat="1"/>
    <row r="21529" s="1" customFormat="1"/>
    <row r="21530" s="1" customFormat="1"/>
    <row r="21531" s="1" customFormat="1"/>
    <row r="21532" s="1" customFormat="1"/>
    <row r="21533" s="1" customFormat="1"/>
    <row r="21534" s="1" customFormat="1"/>
    <row r="21535" s="1" customFormat="1"/>
    <row r="21536" s="1" customFormat="1"/>
    <row r="21537" s="1" customFormat="1"/>
    <row r="21538" s="1" customFormat="1"/>
    <row r="21539" s="1" customFormat="1"/>
    <row r="21540" s="1" customFormat="1"/>
    <row r="21541" s="1" customFormat="1"/>
    <row r="21542" s="1" customFormat="1"/>
    <row r="21543" s="1" customFormat="1"/>
    <row r="21544" s="1" customFormat="1"/>
    <row r="21545" s="1" customFormat="1"/>
    <row r="21546" s="1" customFormat="1"/>
    <row r="21547" s="1" customFormat="1"/>
    <row r="21548" s="1" customFormat="1"/>
    <row r="21549" s="1" customFormat="1"/>
    <row r="21550" s="1" customFormat="1"/>
    <row r="21551" s="1" customFormat="1"/>
    <row r="21552" s="1" customFormat="1"/>
    <row r="21553" s="1" customFormat="1"/>
    <row r="21554" s="1" customFormat="1"/>
    <row r="21555" s="1" customFormat="1"/>
    <row r="21556" s="1" customFormat="1"/>
    <row r="21557" s="1" customFormat="1"/>
    <row r="21558" s="1" customFormat="1"/>
    <row r="21559" s="1" customFormat="1"/>
    <row r="21560" s="1" customFormat="1"/>
    <row r="21561" s="1" customFormat="1"/>
    <row r="21562" s="1" customFormat="1"/>
    <row r="21563" s="1" customFormat="1"/>
    <row r="21564" s="1" customFormat="1"/>
    <row r="21565" s="1" customFormat="1"/>
    <row r="21566" s="1" customFormat="1"/>
    <row r="21567" s="1" customFormat="1"/>
    <row r="21568" s="1" customFormat="1"/>
    <row r="21569" s="1" customFormat="1"/>
    <row r="21570" s="1" customFormat="1"/>
    <row r="21571" s="1" customFormat="1"/>
    <row r="21572" s="1" customFormat="1"/>
    <row r="21573" s="1" customFormat="1"/>
    <row r="21574" s="1" customFormat="1"/>
    <row r="21575" s="1" customFormat="1"/>
    <row r="21576" s="1" customFormat="1"/>
    <row r="21577" s="1" customFormat="1"/>
    <row r="21578" s="1" customFormat="1"/>
    <row r="21579" s="1" customFormat="1"/>
    <row r="21580" s="1" customFormat="1"/>
    <row r="21581" s="1" customFormat="1"/>
    <row r="21582" s="1" customFormat="1"/>
    <row r="21583" s="1" customFormat="1"/>
    <row r="21584" s="1" customFormat="1"/>
    <row r="21585" s="1" customFormat="1"/>
    <row r="21586" s="1" customFormat="1"/>
    <row r="21587" s="1" customFormat="1"/>
    <row r="21588" s="1" customFormat="1"/>
    <row r="21589" s="1" customFormat="1"/>
    <row r="21590" s="1" customFormat="1"/>
    <row r="21591" s="1" customFormat="1"/>
    <row r="21592" s="1" customFormat="1"/>
    <row r="21593" s="1" customFormat="1"/>
    <row r="21594" s="1" customFormat="1"/>
    <row r="21595" s="1" customFormat="1"/>
    <row r="21596" s="1" customFormat="1"/>
    <row r="21597" s="1" customFormat="1"/>
    <row r="21598" s="1" customFormat="1"/>
    <row r="21599" s="1" customFormat="1"/>
    <row r="21600" s="1" customFormat="1"/>
    <row r="21601" s="1" customFormat="1"/>
    <row r="21602" s="1" customFormat="1"/>
    <row r="21603" s="1" customFormat="1"/>
    <row r="21604" s="1" customFormat="1"/>
    <row r="21605" s="1" customFormat="1"/>
    <row r="21606" s="1" customFormat="1"/>
    <row r="21607" s="1" customFormat="1"/>
    <row r="21608" s="1" customFormat="1"/>
    <row r="21609" s="1" customFormat="1"/>
    <row r="21610" s="1" customFormat="1"/>
    <row r="21611" s="1" customFormat="1"/>
    <row r="21612" s="1" customFormat="1"/>
    <row r="21613" s="1" customFormat="1"/>
    <row r="21614" s="1" customFormat="1"/>
    <row r="21615" s="1" customFormat="1"/>
    <row r="21616" s="1" customFormat="1"/>
    <row r="21617" s="1" customFormat="1"/>
    <row r="21618" s="1" customFormat="1"/>
    <row r="21619" s="1" customFormat="1"/>
    <row r="21620" s="1" customFormat="1"/>
    <row r="21621" s="1" customFormat="1"/>
    <row r="21622" s="1" customFormat="1"/>
    <row r="21623" s="1" customFormat="1"/>
    <row r="21624" s="1" customFormat="1"/>
    <row r="21625" s="1" customFormat="1"/>
    <row r="21626" s="1" customFormat="1"/>
    <row r="21627" s="1" customFormat="1"/>
    <row r="21628" s="1" customFormat="1"/>
    <row r="21629" s="1" customFormat="1"/>
    <row r="21630" s="1" customFormat="1"/>
    <row r="21631" s="1" customFormat="1"/>
    <row r="21632" s="1" customFormat="1"/>
    <row r="21633" s="1" customFormat="1"/>
    <row r="21634" s="1" customFormat="1"/>
    <row r="21635" s="1" customFormat="1"/>
    <row r="21636" s="1" customFormat="1"/>
    <row r="21637" s="1" customFormat="1"/>
    <row r="21638" s="1" customFormat="1"/>
    <row r="21639" s="1" customFormat="1"/>
    <row r="21640" s="1" customFormat="1"/>
    <row r="21641" s="1" customFormat="1"/>
    <row r="21642" s="1" customFormat="1"/>
    <row r="21643" s="1" customFormat="1"/>
    <row r="21644" s="1" customFormat="1"/>
    <row r="21645" s="1" customFormat="1"/>
    <row r="21646" s="1" customFormat="1"/>
    <row r="21647" s="1" customFormat="1"/>
    <row r="21648" s="1" customFormat="1"/>
    <row r="21649" s="1" customFormat="1"/>
    <row r="21650" s="1" customFormat="1"/>
    <row r="21651" s="1" customFormat="1"/>
    <row r="21652" s="1" customFormat="1"/>
    <row r="21653" s="1" customFormat="1"/>
    <row r="21654" s="1" customFormat="1"/>
    <row r="21655" s="1" customFormat="1"/>
    <row r="21656" s="1" customFormat="1"/>
    <row r="21657" s="1" customFormat="1"/>
    <row r="21658" s="1" customFormat="1"/>
    <row r="21659" s="1" customFormat="1"/>
    <row r="21660" s="1" customFormat="1"/>
    <row r="21661" s="1" customFormat="1"/>
    <row r="21662" s="1" customFormat="1"/>
    <row r="21663" s="1" customFormat="1"/>
    <row r="21664" s="1" customFormat="1"/>
    <row r="21665" s="1" customFormat="1"/>
    <row r="21666" s="1" customFormat="1"/>
    <row r="21667" s="1" customFormat="1"/>
    <row r="21668" s="1" customFormat="1"/>
    <row r="21669" s="1" customFormat="1"/>
    <row r="21670" s="1" customFormat="1"/>
    <row r="21671" s="1" customFormat="1"/>
    <row r="21672" s="1" customFormat="1"/>
    <row r="21673" s="1" customFormat="1"/>
    <row r="21674" s="1" customFormat="1"/>
    <row r="21675" s="1" customFormat="1"/>
    <row r="21676" s="1" customFormat="1"/>
    <row r="21677" s="1" customFormat="1"/>
    <row r="21678" s="1" customFormat="1"/>
    <row r="21679" s="1" customFormat="1"/>
    <row r="21680" s="1" customFormat="1"/>
    <row r="21681" s="1" customFormat="1"/>
    <row r="21682" s="1" customFormat="1"/>
    <row r="21683" s="1" customFormat="1"/>
    <row r="21684" s="1" customFormat="1"/>
    <row r="21685" s="1" customFormat="1"/>
    <row r="21686" s="1" customFormat="1"/>
    <row r="21687" s="1" customFormat="1"/>
    <row r="21688" s="1" customFormat="1"/>
    <row r="21689" s="1" customFormat="1"/>
    <row r="21690" s="1" customFormat="1"/>
    <row r="21691" s="1" customFormat="1"/>
    <row r="21692" s="1" customFormat="1"/>
    <row r="21693" s="1" customFormat="1"/>
    <row r="21694" s="1" customFormat="1"/>
    <row r="21695" s="1" customFormat="1"/>
    <row r="21696" s="1" customFormat="1"/>
    <row r="21697" s="1" customFormat="1"/>
    <row r="21698" s="1" customFormat="1"/>
    <row r="21699" s="1" customFormat="1"/>
    <row r="21700" s="1" customFormat="1"/>
    <row r="21701" s="1" customFormat="1"/>
    <row r="21702" s="1" customFormat="1"/>
    <row r="21703" s="1" customFormat="1"/>
    <row r="21704" s="1" customFormat="1"/>
    <row r="21705" s="1" customFormat="1"/>
    <row r="21706" s="1" customFormat="1"/>
    <row r="21707" s="1" customFormat="1"/>
    <row r="21708" s="1" customFormat="1"/>
    <row r="21709" s="1" customFormat="1"/>
    <row r="21710" s="1" customFormat="1"/>
    <row r="21711" s="1" customFormat="1"/>
    <row r="21712" s="1" customFormat="1"/>
    <row r="21713" s="1" customFormat="1"/>
    <row r="21714" s="1" customFormat="1"/>
    <row r="21715" s="1" customFormat="1"/>
    <row r="21716" s="1" customFormat="1"/>
    <row r="21717" s="1" customFormat="1"/>
    <row r="21718" s="1" customFormat="1"/>
    <row r="21719" s="1" customFormat="1"/>
    <row r="21720" s="1" customFormat="1"/>
    <row r="21721" s="1" customFormat="1"/>
    <row r="21722" s="1" customFormat="1"/>
    <row r="21723" s="1" customFormat="1"/>
    <row r="21724" s="1" customFormat="1"/>
    <row r="21725" s="1" customFormat="1"/>
    <row r="21726" s="1" customFormat="1"/>
    <row r="21727" s="1" customFormat="1"/>
    <row r="21728" s="1" customFormat="1"/>
    <row r="21729" s="1" customFormat="1"/>
    <row r="21730" s="1" customFormat="1"/>
    <row r="21731" s="1" customFormat="1"/>
    <row r="21732" s="1" customFormat="1"/>
    <row r="21733" s="1" customFormat="1"/>
    <row r="21734" s="1" customFormat="1"/>
    <row r="21735" s="1" customFormat="1"/>
    <row r="21736" s="1" customFormat="1"/>
    <row r="21737" s="1" customFormat="1"/>
    <row r="21738" s="1" customFormat="1"/>
    <row r="21739" s="1" customFormat="1"/>
    <row r="21740" s="1" customFormat="1"/>
    <row r="21741" s="1" customFormat="1"/>
    <row r="21742" s="1" customFormat="1"/>
    <row r="21743" s="1" customFormat="1"/>
    <row r="21744" s="1" customFormat="1"/>
    <row r="21745" s="1" customFormat="1"/>
    <row r="21746" s="1" customFormat="1"/>
    <row r="21747" s="1" customFormat="1"/>
    <row r="21748" s="1" customFormat="1"/>
    <row r="21749" s="1" customFormat="1"/>
    <row r="21750" s="1" customFormat="1"/>
    <row r="21751" s="1" customFormat="1"/>
    <row r="21752" s="1" customFormat="1"/>
    <row r="21753" s="1" customFormat="1"/>
    <row r="21754" s="1" customFormat="1"/>
    <row r="21755" s="1" customFormat="1"/>
    <row r="21756" s="1" customFormat="1"/>
    <row r="21757" s="1" customFormat="1"/>
    <row r="21758" s="1" customFormat="1"/>
    <row r="21759" s="1" customFormat="1"/>
    <row r="21760" s="1" customFormat="1"/>
    <row r="21761" s="1" customFormat="1"/>
    <row r="21762" s="1" customFormat="1"/>
    <row r="21763" s="1" customFormat="1"/>
    <row r="21764" s="1" customFormat="1"/>
    <row r="21765" s="1" customFormat="1"/>
    <row r="21766" s="1" customFormat="1"/>
    <row r="21767" s="1" customFormat="1"/>
    <row r="21768" s="1" customFormat="1"/>
    <row r="21769" s="1" customFormat="1"/>
    <row r="21770" s="1" customFormat="1"/>
    <row r="21771" s="1" customFormat="1"/>
    <row r="21772" s="1" customFormat="1"/>
    <row r="21773" s="1" customFormat="1"/>
    <row r="21774" s="1" customFormat="1"/>
    <row r="21775" s="1" customFormat="1"/>
    <row r="21776" s="1" customFormat="1"/>
    <row r="21777" s="1" customFormat="1"/>
    <row r="21778" s="1" customFormat="1"/>
    <row r="21779" s="1" customFormat="1"/>
    <row r="21780" s="1" customFormat="1"/>
    <row r="21781" s="1" customFormat="1"/>
    <row r="21782" s="1" customFormat="1"/>
    <row r="21783" s="1" customFormat="1"/>
    <row r="21784" s="1" customFormat="1"/>
    <row r="21785" s="1" customFormat="1"/>
    <row r="21786" s="1" customFormat="1"/>
    <row r="21787" s="1" customFormat="1"/>
    <row r="21788" s="1" customFormat="1"/>
    <row r="21789" s="1" customFormat="1"/>
    <row r="21790" s="1" customFormat="1"/>
    <row r="21791" s="1" customFormat="1"/>
    <row r="21792" s="1" customFormat="1"/>
    <row r="21793" s="1" customFormat="1"/>
    <row r="21794" s="1" customFormat="1"/>
    <row r="21795" s="1" customFormat="1"/>
    <row r="21796" s="1" customFormat="1"/>
    <row r="21797" s="1" customFormat="1"/>
    <row r="21798" s="1" customFormat="1"/>
    <row r="21799" s="1" customFormat="1"/>
    <row r="21800" s="1" customFormat="1"/>
    <row r="21801" s="1" customFormat="1"/>
    <row r="21802" s="1" customFormat="1"/>
    <row r="21803" s="1" customFormat="1"/>
    <row r="21804" s="1" customFormat="1"/>
    <row r="21805" s="1" customFormat="1"/>
    <row r="21806" s="1" customFormat="1"/>
    <row r="21807" s="1" customFormat="1"/>
    <row r="21808" s="1" customFormat="1"/>
    <row r="21809" s="1" customFormat="1"/>
    <row r="21810" s="1" customFormat="1"/>
    <row r="21811" s="1" customFormat="1"/>
    <row r="21812" s="1" customFormat="1"/>
    <row r="21813" s="1" customFormat="1"/>
    <row r="21814" s="1" customFormat="1"/>
    <row r="21815" s="1" customFormat="1"/>
    <row r="21816" s="1" customFormat="1"/>
    <row r="21817" s="1" customFormat="1"/>
    <row r="21818" s="1" customFormat="1"/>
    <row r="21819" s="1" customFormat="1"/>
    <row r="21820" s="1" customFormat="1"/>
    <row r="21821" s="1" customFormat="1"/>
    <row r="21822" s="1" customFormat="1"/>
    <row r="21823" s="1" customFormat="1"/>
    <row r="21824" s="1" customFormat="1"/>
    <row r="21825" s="1" customFormat="1"/>
    <row r="21826" s="1" customFormat="1"/>
    <row r="21827" s="1" customFormat="1"/>
    <row r="21828" s="1" customFormat="1"/>
    <row r="21829" s="1" customFormat="1"/>
    <row r="21830" s="1" customFormat="1"/>
    <row r="21831" s="1" customFormat="1"/>
    <row r="21832" s="1" customFormat="1"/>
    <row r="21833" s="1" customFormat="1"/>
    <row r="21834" s="1" customFormat="1"/>
    <row r="21835" s="1" customFormat="1"/>
    <row r="21836" s="1" customFormat="1"/>
    <row r="21837" s="1" customFormat="1"/>
    <row r="21838" s="1" customFormat="1"/>
    <row r="21839" s="1" customFormat="1"/>
    <row r="21840" s="1" customFormat="1"/>
    <row r="21841" s="1" customFormat="1"/>
    <row r="21842" s="1" customFormat="1"/>
    <row r="21843" s="1" customFormat="1"/>
    <row r="21844" s="1" customFormat="1"/>
    <row r="21845" s="1" customFormat="1"/>
    <row r="21846" s="1" customFormat="1"/>
    <row r="21847" s="1" customFormat="1"/>
    <row r="21848" s="1" customFormat="1"/>
    <row r="21849" s="1" customFormat="1"/>
    <row r="21850" s="1" customFormat="1"/>
    <row r="21851" s="1" customFormat="1"/>
    <row r="21852" s="1" customFormat="1"/>
    <row r="21853" s="1" customFormat="1"/>
    <row r="21854" s="1" customFormat="1"/>
    <row r="21855" s="1" customFormat="1"/>
    <row r="21856" s="1" customFormat="1"/>
    <row r="21857" s="1" customFormat="1"/>
    <row r="21858" s="1" customFormat="1"/>
    <row r="21859" s="1" customFormat="1"/>
    <row r="21860" s="1" customFormat="1"/>
    <row r="21861" s="1" customFormat="1"/>
    <row r="21862" s="1" customFormat="1"/>
    <row r="21863" s="1" customFormat="1"/>
    <row r="21864" s="1" customFormat="1"/>
    <row r="21865" s="1" customFormat="1"/>
    <row r="21866" s="1" customFormat="1"/>
    <row r="21867" s="1" customFormat="1"/>
    <row r="21868" s="1" customFormat="1"/>
    <row r="21869" s="1" customFormat="1"/>
    <row r="21870" s="1" customFormat="1"/>
    <row r="21871" s="1" customFormat="1"/>
    <row r="21872" s="1" customFormat="1"/>
    <row r="21873" s="1" customFormat="1"/>
    <row r="21874" s="1" customFormat="1"/>
    <row r="21875" s="1" customFormat="1"/>
    <row r="21876" s="1" customFormat="1"/>
    <row r="21877" s="1" customFormat="1"/>
    <row r="21878" s="1" customFormat="1"/>
    <row r="21879" s="1" customFormat="1"/>
    <row r="21880" s="1" customFormat="1"/>
    <row r="21881" s="1" customFormat="1"/>
    <row r="21882" s="1" customFormat="1"/>
    <row r="21883" s="1" customFormat="1"/>
    <row r="21884" s="1" customFormat="1"/>
    <row r="21885" s="1" customFormat="1"/>
    <row r="21886" s="1" customFormat="1"/>
    <row r="21887" s="1" customFormat="1"/>
    <row r="21888" s="1" customFormat="1"/>
    <row r="21889" s="1" customFormat="1"/>
    <row r="21890" s="1" customFormat="1"/>
    <row r="21891" s="1" customFormat="1"/>
    <row r="21892" s="1" customFormat="1"/>
    <row r="21893" s="1" customFormat="1"/>
    <row r="21894" s="1" customFormat="1"/>
    <row r="21895" s="1" customFormat="1"/>
    <row r="21896" s="1" customFormat="1"/>
    <row r="21897" s="1" customFormat="1"/>
    <row r="21898" s="1" customFormat="1"/>
    <row r="21899" s="1" customFormat="1"/>
    <row r="21900" s="1" customFormat="1"/>
    <row r="21901" s="1" customFormat="1"/>
    <row r="21902" s="1" customFormat="1"/>
    <row r="21903" s="1" customFormat="1"/>
    <row r="21904" s="1" customFormat="1"/>
    <row r="21905" s="1" customFormat="1"/>
    <row r="21906" s="1" customFormat="1"/>
    <row r="21907" s="1" customFormat="1"/>
    <row r="21908" s="1" customFormat="1"/>
    <row r="21909" s="1" customFormat="1"/>
    <row r="21910" s="1" customFormat="1"/>
    <row r="21911" s="1" customFormat="1"/>
    <row r="21912" s="1" customFormat="1"/>
    <row r="21913" s="1" customFormat="1"/>
    <row r="21914" s="1" customFormat="1"/>
    <row r="21915" s="1" customFormat="1"/>
    <row r="21916" s="1" customFormat="1"/>
    <row r="21917" s="1" customFormat="1"/>
    <row r="21918" s="1" customFormat="1"/>
    <row r="21919" s="1" customFormat="1"/>
    <row r="21920" s="1" customFormat="1"/>
    <row r="21921" s="1" customFormat="1"/>
    <row r="21922" s="1" customFormat="1"/>
    <row r="21923" s="1" customFormat="1"/>
    <row r="21924" s="1" customFormat="1"/>
    <row r="21925" s="1" customFormat="1"/>
    <row r="21926" s="1" customFormat="1"/>
    <row r="21927" s="1" customFormat="1"/>
    <row r="21928" s="1" customFormat="1"/>
    <row r="21929" s="1" customFormat="1"/>
    <row r="21930" s="1" customFormat="1"/>
    <row r="21931" s="1" customFormat="1"/>
    <row r="21932" s="1" customFormat="1"/>
    <row r="21933" s="1" customFormat="1"/>
    <row r="21934" s="1" customFormat="1"/>
    <row r="21935" s="1" customFormat="1"/>
    <row r="21936" s="1" customFormat="1"/>
    <row r="21937" s="1" customFormat="1"/>
    <row r="21938" s="1" customFormat="1"/>
    <row r="21939" s="1" customFormat="1"/>
    <row r="21940" s="1" customFormat="1"/>
    <row r="21941" s="1" customFormat="1"/>
    <row r="21942" s="1" customFormat="1"/>
    <row r="21943" s="1" customFormat="1"/>
    <row r="21944" s="1" customFormat="1"/>
    <row r="21945" s="1" customFormat="1"/>
    <row r="21946" s="1" customFormat="1"/>
    <row r="21947" s="1" customFormat="1"/>
    <row r="21948" s="1" customFormat="1"/>
    <row r="21949" s="1" customFormat="1"/>
    <row r="21950" s="1" customFormat="1"/>
    <row r="21951" s="1" customFormat="1"/>
    <row r="21952" s="1" customFormat="1"/>
    <row r="21953" s="1" customFormat="1"/>
    <row r="21954" s="1" customFormat="1"/>
    <row r="21955" s="1" customFormat="1"/>
    <row r="21956" s="1" customFormat="1"/>
    <row r="21957" s="1" customFormat="1"/>
    <row r="21958" s="1" customFormat="1"/>
    <row r="21959" s="1" customFormat="1"/>
    <row r="21960" s="1" customFormat="1"/>
    <row r="21961" s="1" customFormat="1"/>
    <row r="21962" s="1" customFormat="1"/>
    <row r="21963" s="1" customFormat="1"/>
    <row r="21964" s="1" customFormat="1"/>
    <row r="21965" s="1" customFormat="1"/>
    <row r="21966" s="1" customFormat="1"/>
    <row r="21967" s="1" customFormat="1"/>
    <row r="21968" s="1" customFormat="1"/>
    <row r="21969" s="1" customFormat="1"/>
    <row r="21970" s="1" customFormat="1"/>
    <row r="21971" s="1" customFormat="1"/>
    <row r="21972" s="1" customFormat="1"/>
    <row r="21973" s="1" customFormat="1"/>
    <row r="21974" s="1" customFormat="1"/>
    <row r="21975" s="1" customFormat="1"/>
    <row r="21976" s="1" customFormat="1"/>
    <row r="21977" s="1" customFormat="1"/>
    <row r="21978" s="1" customFormat="1"/>
    <row r="21979" s="1" customFormat="1"/>
    <row r="21980" s="1" customFormat="1"/>
    <row r="21981" s="1" customFormat="1"/>
    <row r="21982" s="1" customFormat="1"/>
    <row r="21983" s="1" customFormat="1"/>
    <row r="21984" s="1" customFormat="1"/>
    <row r="21985" s="1" customFormat="1"/>
    <row r="21986" s="1" customFormat="1"/>
    <row r="21987" s="1" customFormat="1"/>
    <row r="21988" s="1" customFormat="1"/>
    <row r="21989" s="1" customFormat="1"/>
    <row r="21990" s="1" customFormat="1"/>
    <row r="21991" s="1" customFormat="1"/>
    <row r="21992" s="1" customFormat="1"/>
    <row r="21993" s="1" customFormat="1"/>
    <row r="21994" s="1" customFormat="1"/>
    <row r="21995" s="1" customFormat="1"/>
    <row r="21996" s="1" customFormat="1"/>
    <row r="21997" s="1" customFormat="1"/>
    <row r="21998" s="1" customFormat="1"/>
    <row r="21999" s="1" customFormat="1"/>
    <row r="22000" s="1" customFormat="1"/>
    <row r="22001" s="1" customFormat="1"/>
    <row r="22002" s="1" customFormat="1"/>
    <row r="22003" s="1" customFormat="1"/>
    <row r="22004" s="1" customFormat="1"/>
    <row r="22005" s="1" customFormat="1"/>
    <row r="22006" s="1" customFormat="1"/>
    <row r="22007" s="1" customFormat="1"/>
    <row r="22008" s="1" customFormat="1"/>
    <row r="22009" s="1" customFormat="1"/>
    <row r="22010" s="1" customFormat="1"/>
    <row r="22011" s="1" customFormat="1"/>
    <row r="22012" s="1" customFormat="1"/>
    <row r="22013" s="1" customFormat="1"/>
    <row r="22014" s="1" customFormat="1"/>
    <row r="22015" s="1" customFormat="1"/>
    <row r="22016" s="1" customFormat="1"/>
    <row r="22017" s="1" customFormat="1"/>
    <row r="22018" s="1" customFormat="1"/>
    <row r="22019" s="1" customFormat="1"/>
    <row r="22020" s="1" customFormat="1"/>
    <row r="22021" s="1" customFormat="1"/>
    <row r="22022" s="1" customFormat="1"/>
    <row r="22023" s="1" customFormat="1"/>
    <row r="22024" s="1" customFormat="1"/>
    <row r="22025" s="1" customFormat="1"/>
    <row r="22026" s="1" customFormat="1"/>
    <row r="22027" s="1" customFormat="1"/>
    <row r="22028" s="1" customFormat="1"/>
    <row r="22029" s="1" customFormat="1"/>
    <row r="22030" s="1" customFormat="1"/>
    <row r="22031" s="1" customFormat="1"/>
    <row r="22032" s="1" customFormat="1"/>
    <row r="22033" s="1" customFormat="1"/>
    <row r="22034" s="1" customFormat="1"/>
    <row r="22035" s="1" customFormat="1"/>
    <row r="22036" s="1" customFormat="1"/>
    <row r="22037" s="1" customFormat="1"/>
    <row r="22038" s="1" customFormat="1"/>
    <row r="22039" s="1" customFormat="1"/>
    <row r="22040" s="1" customFormat="1"/>
    <row r="22041" s="1" customFormat="1"/>
    <row r="22042" s="1" customFormat="1"/>
    <row r="22043" s="1" customFormat="1"/>
    <row r="22044" s="1" customFormat="1"/>
    <row r="22045" s="1" customFormat="1"/>
    <row r="22046" s="1" customFormat="1"/>
    <row r="22047" s="1" customFormat="1"/>
    <row r="22048" s="1" customFormat="1"/>
    <row r="22049" s="1" customFormat="1"/>
    <row r="22050" s="1" customFormat="1"/>
    <row r="22051" s="1" customFormat="1"/>
    <row r="22052" s="1" customFormat="1"/>
    <row r="22053" s="1" customFormat="1"/>
    <row r="22054" s="1" customFormat="1"/>
    <row r="22055" s="1" customFormat="1"/>
    <row r="22056" s="1" customFormat="1"/>
    <row r="22057" s="1" customFormat="1"/>
    <row r="22058" s="1" customFormat="1"/>
    <row r="22059" s="1" customFormat="1"/>
    <row r="22060" s="1" customFormat="1"/>
    <row r="22061" s="1" customFormat="1"/>
    <row r="22062" s="1" customFormat="1"/>
    <row r="22063" s="1" customFormat="1"/>
    <row r="22064" s="1" customFormat="1"/>
    <row r="22065" s="1" customFormat="1"/>
    <row r="22066" s="1" customFormat="1"/>
    <row r="22067" s="1" customFormat="1"/>
    <row r="22068" s="1" customFormat="1"/>
    <row r="22069" s="1" customFormat="1"/>
    <row r="22070" s="1" customFormat="1"/>
    <row r="22071" s="1" customFormat="1"/>
    <row r="22072" s="1" customFormat="1"/>
    <row r="22073" s="1" customFormat="1"/>
    <row r="22074" s="1" customFormat="1"/>
    <row r="22075" s="1" customFormat="1"/>
    <row r="22076" s="1" customFormat="1"/>
    <row r="22077" s="1" customFormat="1"/>
    <row r="22078" s="1" customFormat="1"/>
    <row r="22079" s="1" customFormat="1"/>
    <row r="22080" s="1" customFormat="1"/>
    <row r="22081" s="1" customFormat="1"/>
    <row r="22082" s="1" customFormat="1"/>
    <row r="22083" s="1" customFormat="1"/>
    <row r="22084" s="1" customFormat="1"/>
    <row r="22085" s="1" customFormat="1"/>
    <row r="22086" s="1" customFormat="1"/>
    <row r="22087" s="1" customFormat="1"/>
    <row r="22088" s="1" customFormat="1"/>
    <row r="22089" s="1" customFormat="1"/>
    <row r="22090" s="1" customFormat="1"/>
    <row r="22091" s="1" customFormat="1"/>
    <row r="22092" s="1" customFormat="1"/>
    <row r="22093" s="1" customFormat="1"/>
    <row r="22094" s="1" customFormat="1"/>
    <row r="22095" s="1" customFormat="1"/>
    <row r="22096" s="1" customFormat="1"/>
    <row r="22097" s="1" customFormat="1"/>
    <row r="22098" s="1" customFormat="1"/>
    <row r="22099" s="1" customFormat="1"/>
    <row r="22100" s="1" customFormat="1"/>
    <row r="22101" s="1" customFormat="1"/>
    <row r="22102" s="1" customFormat="1"/>
    <row r="22103" s="1" customFormat="1"/>
    <row r="22104" s="1" customFormat="1"/>
    <row r="22105" s="1" customFormat="1"/>
    <row r="22106" s="1" customFormat="1"/>
    <row r="22107" s="1" customFormat="1"/>
    <row r="22108" s="1" customFormat="1"/>
    <row r="22109" s="1" customFormat="1"/>
    <row r="22110" s="1" customFormat="1"/>
    <row r="22111" s="1" customFormat="1"/>
    <row r="22112" s="1" customFormat="1"/>
    <row r="22113" s="1" customFormat="1"/>
    <row r="22114" s="1" customFormat="1"/>
    <row r="22115" s="1" customFormat="1"/>
    <row r="22116" s="1" customFormat="1"/>
    <row r="22117" s="1" customFormat="1"/>
    <row r="22118" s="1" customFormat="1"/>
    <row r="22119" s="1" customFormat="1"/>
    <row r="22120" s="1" customFormat="1"/>
    <row r="22121" s="1" customFormat="1"/>
    <row r="22122" s="1" customFormat="1"/>
    <row r="22123" s="1" customFormat="1"/>
    <row r="22124" s="1" customFormat="1"/>
    <row r="22125" s="1" customFormat="1"/>
    <row r="22126" s="1" customFormat="1"/>
    <row r="22127" s="1" customFormat="1"/>
    <row r="22128" s="1" customFormat="1"/>
    <row r="22129" s="1" customFormat="1"/>
    <row r="22130" s="1" customFormat="1"/>
    <row r="22131" s="1" customFormat="1"/>
    <row r="22132" s="1" customFormat="1"/>
    <row r="22133" s="1" customFormat="1"/>
    <row r="22134" s="1" customFormat="1"/>
    <row r="22135" s="1" customFormat="1"/>
    <row r="22136" s="1" customFormat="1"/>
    <row r="22137" s="1" customFormat="1"/>
    <row r="22138" s="1" customFormat="1"/>
    <row r="22139" s="1" customFormat="1"/>
    <row r="22140" s="1" customFormat="1"/>
    <row r="22141" s="1" customFormat="1"/>
    <row r="22142" s="1" customFormat="1"/>
    <row r="22143" s="1" customFormat="1"/>
    <row r="22144" s="1" customFormat="1"/>
    <row r="22145" s="1" customFormat="1"/>
    <row r="22146" s="1" customFormat="1"/>
    <row r="22147" s="1" customFormat="1"/>
    <row r="22148" s="1" customFormat="1"/>
    <row r="22149" s="1" customFormat="1"/>
    <row r="22150" s="1" customFormat="1"/>
    <row r="22151" s="1" customFormat="1"/>
    <row r="22152" s="1" customFormat="1"/>
    <row r="22153" s="1" customFormat="1"/>
    <row r="22154" s="1" customFormat="1"/>
    <row r="22155" s="1" customFormat="1"/>
    <row r="22156" s="1" customFormat="1"/>
    <row r="22157" s="1" customFormat="1"/>
    <row r="22158" s="1" customFormat="1"/>
    <row r="22159" s="1" customFormat="1"/>
    <row r="22160" s="1" customFormat="1"/>
    <row r="22161" s="1" customFormat="1"/>
    <row r="22162" s="1" customFormat="1"/>
    <row r="22163" s="1" customFormat="1"/>
    <row r="22164" s="1" customFormat="1"/>
    <row r="22165" s="1" customFormat="1"/>
    <row r="22166" s="1" customFormat="1"/>
    <row r="22167" s="1" customFormat="1"/>
    <row r="22168" s="1" customFormat="1"/>
    <row r="22169" s="1" customFormat="1"/>
    <row r="22170" s="1" customFormat="1"/>
    <row r="22171" s="1" customFormat="1"/>
    <row r="22172" s="1" customFormat="1"/>
    <row r="22173" s="1" customFormat="1"/>
    <row r="22174" s="1" customFormat="1"/>
    <row r="22175" s="1" customFormat="1"/>
    <row r="22176" s="1" customFormat="1"/>
    <row r="22177" s="1" customFormat="1"/>
    <row r="22178" s="1" customFormat="1"/>
    <row r="22179" s="1" customFormat="1"/>
    <row r="22180" s="1" customFormat="1"/>
    <row r="22181" s="1" customFormat="1"/>
    <row r="22182" s="1" customFormat="1"/>
    <row r="22183" s="1" customFormat="1"/>
    <row r="22184" s="1" customFormat="1"/>
    <row r="22185" s="1" customFormat="1"/>
    <row r="22186" s="1" customFormat="1"/>
    <row r="22187" s="1" customFormat="1"/>
    <row r="22188" s="1" customFormat="1"/>
    <row r="22189" s="1" customFormat="1"/>
    <row r="22190" s="1" customFormat="1"/>
    <row r="22191" s="1" customFormat="1"/>
    <row r="22192" s="1" customFormat="1"/>
    <row r="22193" s="1" customFormat="1"/>
    <row r="22194" s="1" customFormat="1"/>
    <row r="22195" s="1" customFormat="1"/>
    <row r="22196" s="1" customFormat="1"/>
    <row r="22197" s="1" customFormat="1"/>
    <row r="22198" s="1" customFormat="1"/>
    <row r="22199" s="1" customFormat="1"/>
    <row r="22200" s="1" customFormat="1"/>
    <row r="22201" s="1" customFormat="1"/>
    <row r="22202" s="1" customFormat="1"/>
    <row r="22203" s="1" customFormat="1"/>
    <row r="22204" s="1" customFormat="1"/>
    <row r="22205" s="1" customFormat="1"/>
    <row r="22206" s="1" customFormat="1"/>
    <row r="22207" s="1" customFormat="1"/>
    <row r="22208" s="1" customFormat="1"/>
    <row r="22209" s="1" customFormat="1"/>
    <row r="22210" s="1" customFormat="1"/>
    <row r="22211" s="1" customFormat="1"/>
    <row r="22212" s="1" customFormat="1"/>
    <row r="22213" s="1" customFormat="1"/>
    <row r="22214" s="1" customFormat="1"/>
    <row r="22215" s="1" customFormat="1"/>
    <row r="22216" s="1" customFormat="1"/>
    <row r="22217" s="1" customFormat="1"/>
    <row r="22218" s="1" customFormat="1"/>
    <row r="22219" s="1" customFormat="1"/>
    <row r="22220" s="1" customFormat="1"/>
    <row r="22221" s="1" customFormat="1"/>
    <row r="22222" s="1" customFormat="1"/>
    <row r="22223" s="1" customFormat="1"/>
    <row r="22224" s="1" customFormat="1"/>
    <row r="22225" s="1" customFormat="1"/>
    <row r="22226" s="1" customFormat="1"/>
    <row r="22227" s="1" customFormat="1"/>
    <row r="22228" s="1" customFormat="1"/>
    <row r="22229" s="1" customFormat="1"/>
    <row r="22230" s="1" customFormat="1"/>
    <row r="22231" s="1" customFormat="1"/>
    <row r="22232" s="1" customFormat="1"/>
    <row r="22233" s="1" customFormat="1"/>
    <row r="22234" s="1" customFormat="1"/>
    <row r="22235" s="1" customFormat="1"/>
    <row r="22236" s="1" customFormat="1"/>
    <row r="22237" s="1" customFormat="1"/>
    <row r="22238" s="1" customFormat="1"/>
    <row r="22239" s="1" customFormat="1"/>
    <row r="22240" s="1" customFormat="1"/>
    <row r="22241" s="1" customFormat="1"/>
    <row r="22242" s="1" customFormat="1"/>
    <row r="22243" s="1" customFormat="1"/>
    <row r="22244" s="1" customFormat="1"/>
    <row r="22245" s="1" customFormat="1"/>
    <row r="22246" s="1" customFormat="1"/>
    <row r="22247" s="1" customFormat="1"/>
    <row r="22248" s="1" customFormat="1"/>
    <row r="22249" s="1" customFormat="1"/>
    <row r="22250" s="1" customFormat="1"/>
    <row r="22251" s="1" customFormat="1"/>
    <row r="22252" s="1" customFormat="1"/>
    <row r="22253" s="1" customFormat="1"/>
    <row r="22254" s="1" customFormat="1"/>
    <row r="22255" s="1" customFormat="1"/>
    <row r="22256" s="1" customFormat="1"/>
    <row r="22257" s="1" customFormat="1"/>
    <row r="22258" s="1" customFormat="1"/>
    <row r="22259" s="1" customFormat="1"/>
    <row r="22260" s="1" customFormat="1"/>
    <row r="22261" s="1" customFormat="1"/>
    <row r="22262" s="1" customFormat="1"/>
    <row r="22263" s="1" customFormat="1"/>
    <row r="22264" s="1" customFormat="1"/>
    <row r="22265" s="1" customFormat="1"/>
    <row r="22266" s="1" customFormat="1"/>
    <row r="22267" s="1" customFormat="1"/>
    <row r="22268" s="1" customFormat="1"/>
    <row r="22269" s="1" customFormat="1"/>
    <row r="22270" s="1" customFormat="1"/>
    <row r="22271" s="1" customFormat="1"/>
    <row r="22272" s="1" customFormat="1"/>
    <row r="22273" s="1" customFormat="1"/>
    <row r="22274" s="1" customFormat="1"/>
    <row r="22275" s="1" customFormat="1"/>
    <row r="22276" s="1" customFormat="1"/>
    <row r="22277" s="1" customFormat="1"/>
    <row r="22278" s="1" customFormat="1"/>
    <row r="22279" s="1" customFormat="1"/>
    <row r="22280" s="1" customFormat="1"/>
    <row r="22281" s="1" customFormat="1"/>
    <row r="22282" s="1" customFormat="1"/>
    <row r="22283" s="1" customFormat="1"/>
    <row r="22284" s="1" customFormat="1"/>
    <row r="22285" s="1" customFormat="1"/>
    <row r="22286" s="1" customFormat="1"/>
    <row r="22287" s="1" customFormat="1"/>
    <row r="22288" s="1" customFormat="1"/>
    <row r="22289" s="1" customFormat="1"/>
    <row r="22290" s="1" customFormat="1"/>
    <row r="22291" s="1" customFormat="1"/>
    <row r="22292" s="1" customFormat="1"/>
    <row r="22293" s="1" customFormat="1"/>
    <row r="22294" s="1" customFormat="1"/>
    <row r="22295" s="1" customFormat="1"/>
    <row r="22296" s="1" customFormat="1"/>
    <row r="22297" s="1" customFormat="1"/>
    <row r="22298" s="1" customFormat="1"/>
    <row r="22299" s="1" customFormat="1"/>
    <row r="22300" s="1" customFormat="1"/>
    <row r="22301" s="1" customFormat="1"/>
    <row r="22302" s="1" customFormat="1"/>
    <row r="22303" s="1" customFormat="1"/>
    <row r="22304" s="1" customFormat="1"/>
    <row r="22305" s="1" customFormat="1"/>
    <row r="22306" s="1" customFormat="1"/>
    <row r="22307" s="1" customFormat="1"/>
    <row r="22308" s="1" customFormat="1"/>
    <row r="22309" s="1" customFormat="1"/>
    <row r="22310" s="1" customFormat="1"/>
    <row r="22311" s="1" customFormat="1"/>
    <row r="22312" s="1" customFormat="1"/>
    <row r="22313" s="1" customFormat="1"/>
    <row r="22314" s="1" customFormat="1"/>
    <row r="22315" s="1" customFormat="1"/>
    <row r="22316" s="1" customFormat="1"/>
    <row r="22317" s="1" customFormat="1"/>
    <row r="22318" s="1" customFormat="1"/>
    <row r="22319" s="1" customFormat="1"/>
    <row r="22320" s="1" customFormat="1"/>
    <row r="22321" s="1" customFormat="1"/>
    <row r="22322" s="1" customFormat="1"/>
    <row r="22323" s="1" customFormat="1"/>
    <row r="22324" s="1" customFormat="1"/>
    <row r="22325" s="1" customFormat="1"/>
    <row r="22326" s="1" customFormat="1"/>
    <row r="22327" s="1" customFormat="1"/>
    <row r="22328" s="1" customFormat="1"/>
    <row r="22329" s="1" customFormat="1"/>
    <row r="22330" s="1" customFormat="1"/>
    <row r="22331" s="1" customFormat="1"/>
    <row r="22332" s="1" customFormat="1"/>
    <row r="22333" s="1" customFormat="1"/>
    <row r="22334" s="1" customFormat="1"/>
    <row r="22335" s="1" customFormat="1"/>
    <row r="22336" s="1" customFormat="1"/>
    <row r="22337" s="1" customFormat="1"/>
    <row r="22338" s="1" customFormat="1"/>
    <row r="22339" s="1" customFormat="1"/>
    <row r="22340" s="1" customFormat="1"/>
    <row r="22341" s="1" customFormat="1"/>
    <row r="22342" s="1" customFormat="1"/>
    <row r="22343" s="1" customFormat="1"/>
    <row r="22344" s="1" customFormat="1"/>
    <row r="22345" s="1" customFormat="1"/>
    <row r="22346" s="1" customFormat="1"/>
    <row r="22347" s="1" customFormat="1"/>
    <row r="22348" s="1" customFormat="1"/>
    <row r="22349" s="1" customFormat="1"/>
    <row r="22350" s="1" customFormat="1"/>
    <row r="22351" s="1" customFormat="1"/>
    <row r="22352" s="1" customFormat="1"/>
    <row r="22353" s="1" customFormat="1"/>
    <row r="22354" s="1" customFormat="1"/>
    <row r="22355" s="1" customFormat="1"/>
    <row r="22356" s="1" customFormat="1"/>
    <row r="22357" s="1" customFormat="1"/>
    <row r="22358" s="1" customFormat="1"/>
    <row r="22359" s="1" customFormat="1"/>
    <row r="22360" s="1" customFormat="1"/>
    <row r="22361" s="1" customFormat="1"/>
    <row r="22362" s="1" customFormat="1"/>
    <row r="22363" s="1" customFormat="1"/>
    <row r="22364" s="1" customFormat="1"/>
    <row r="22365" s="1" customFormat="1"/>
    <row r="22366" s="1" customFormat="1"/>
    <row r="22367" s="1" customFormat="1"/>
    <row r="22368" s="1" customFormat="1"/>
    <row r="22369" s="1" customFormat="1"/>
    <row r="22370" s="1" customFormat="1"/>
    <row r="22371" s="1" customFormat="1"/>
    <row r="22372" s="1" customFormat="1"/>
    <row r="22373" s="1" customFormat="1"/>
    <row r="22374" s="1" customFormat="1"/>
    <row r="22375" s="1" customFormat="1"/>
    <row r="22376" s="1" customFormat="1"/>
    <row r="22377" s="1" customFormat="1"/>
    <row r="22378" s="1" customFormat="1"/>
    <row r="22379" s="1" customFormat="1"/>
    <row r="22380" s="1" customFormat="1"/>
    <row r="22381" s="1" customFormat="1"/>
    <row r="22382" s="1" customFormat="1"/>
    <row r="22383" s="1" customFormat="1"/>
    <row r="22384" s="1" customFormat="1"/>
    <row r="22385" s="1" customFormat="1"/>
    <row r="22386" s="1" customFormat="1"/>
    <row r="22387" s="1" customFormat="1"/>
    <row r="22388" s="1" customFormat="1"/>
    <row r="22389" s="1" customFormat="1"/>
    <row r="22390" s="1" customFormat="1"/>
    <row r="22391" s="1" customFormat="1"/>
    <row r="22392" s="1" customFormat="1"/>
    <row r="22393" s="1" customFormat="1"/>
    <row r="22394" s="1" customFormat="1"/>
    <row r="22395" s="1" customFormat="1"/>
    <row r="22396" s="1" customFormat="1"/>
    <row r="22397" s="1" customFormat="1"/>
    <row r="22398" s="1" customFormat="1"/>
    <row r="22399" s="1" customFormat="1"/>
    <row r="22400" s="1" customFormat="1"/>
    <row r="22401" s="1" customFormat="1"/>
    <row r="22402" s="1" customFormat="1"/>
    <row r="22403" s="1" customFormat="1"/>
    <row r="22404" s="1" customFormat="1"/>
    <row r="22405" s="1" customFormat="1"/>
    <row r="22406" s="1" customFormat="1"/>
    <row r="22407" s="1" customFormat="1"/>
    <row r="22408" s="1" customFormat="1"/>
    <row r="22409" s="1" customFormat="1"/>
    <row r="22410" s="1" customFormat="1"/>
    <row r="22411" s="1" customFormat="1"/>
    <row r="22412" s="1" customFormat="1"/>
    <row r="22413" s="1" customFormat="1"/>
    <row r="22414" s="1" customFormat="1"/>
    <row r="22415" s="1" customFormat="1"/>
    <row r="22416" s="1" customFormat="1"/>
    <row r="22417" s="1" customFormat="1"/>
    <row r="22418" s="1" customFormat="1"/>
    <row r="22419" s="1" customFormat="1"/>
    <row r="22420" s="1" customFormat="1"/>
    <row r="22421" s="1" customFormat="1"/>
    <row r="22422" s="1" customFormat="1"/>
    <row r="22423" s="1" customFormat="1"/>
    <row r="22424" s="1" customFormat="1"/>
    <row r="22425" s="1" customFormat="1"/>
    <row r="22426" s="1" customFormat="1"/>
    <row r="22427" s="1" customFormat="1"/>
    <row r="22428" s="1" customFormat="1"/>
    <row r="22429" s="1" customFormat="1"/>
    <row r="22430" s="1" customFormat="1"/>
    <row r="22431" s="1" customFormat="1"/>
    <row r="22432" s="1" customFormat="1"/>
    <row r="22433" s="1" customFormat="1"/>
    <row r="22434" s="1" customFormat="1"/>
    <row r="22435" s="1" customFormat="1"/>
    <row r="22436" s="1" customFormat="1"/>
    <row r="22437" s="1" customFormat="1"/>
    <row r="22438" s="1" customFormat="1"/>
    <row r="22439" s="1" customFormat="1"/>
    <row r="22440" s="1" customFormat="1"/>
    <row r="22441" s="1" customFormat="1"/>
    <row r="22442" s="1" customFormat="1"/>
    <row r="22443" s="1" customFormat="1"/>
    <row r="22444" s="1" customFormat="1"/>
    <row r="22445" s="1" customFormat="1"/>
    <row r="22446" s="1" customFormat="1"/>
    <row r="22447" s="1" customFormat="1"/>
    <row r="22448" s="1" customFormat="1"/>
    <row r="22449" s="1" customFormat="1"/>
    <row r="22450" s="1" customFormat="1"/>
    <row r="22451" s="1" customFormat="1"/>
    <row r="22452" s="1" customFormat="1"/>
    <row r="22453" s="1" customFormat="1"/>
    <row r="22454" s="1" customFormat="1"/>
    <row r="22455" s="1" customFormat="1"/>
    <row r="22456" s="1" customFormat="1"/>
    <row r="22457" s="1" customFormat="1"/>
    <row r="22458" s="1" customFormat="1"/>
    <row r="22459" s="1" customFormat="1"/>
    <row r="22460" s="1" customFormat="1"/>
    <row r="22461" s="1" customFormat="1"/>
    <row r="22462" s="1" customFormat="1"/>
    <row r="22463" s="1" customFormat="1"/>
    <row r="22464" s="1" customFormat="1"/>
    <row r="22465" s="1" customFormat="1"/>
    <row r="22466" s="1" customFormat="1"/>
    <row r="22467" s="1" customFormat="1"/>
    <row r="22468" s="1" customFormat="1"/>
    <row r="22469" s="1" customFormat="1"/>
    <row r="22470" s="1" customFormat="1"/>
    <row r="22471" s="1" customFormat="1"/>
    <row r="22472" s="1" customFormat="1"/>
    <row r="22473" s="1" customFormat="1"/>
    <row r="22474" s="1" customFormat="1"/>
    <row r="22475" s="1" customFormat="1"/>
    <row r="22476" s="1" customFormat="1"/>
    <row r="22477" s="1" customFormat="1"/>
    <row r="22478" s="1" customFormat="1"/>
    <row r="22479" s="1" customFormat="1"/>
    <row r="22480" s="1" customFormat="1"/>
    <row r="22481" s="1" customFormat="1"/>
    <row r="22482" s="1" customFormat="1"/>
    <row r="22483" s="1" customFormat="1"/>
    <row r="22484" s="1" customFormat="1"/>
    <row r="22485" s="1" customFormat="1"/>
    <row r="22486" s="1" customFormat="1"/>
    <row r="22487" s="1" customFormat="1"/>
    <row r="22488" s="1" customFormat="1"/>
    <row r="22489" s="1" customFormat="1"/>
    <row r="22490" s="1" customFormat="1"/>
    <row r="22491" s="1" customFormat="1"/>
    <row r="22492" s="1" customFormat="1"/>
    <row r="22493" s="1" customFormat="1"/>
    <row r="22494" s="1" customFormat="1"/>
    <row r="22495" s="1" customFormat="1"/>
    <row r="22496" s="1" customFormat="1"/>
    <row r="22497" s="1" customFormat="1"/>
    <row r="22498" s="1" customFormat="1"/>
    <row r="22499" s="1" customFormat="1"/>
    <row r="22500" s="1" customFormat="1"/>
    <row r="22501" s="1" customFormat="1"/>
    <row r="22502" s="1" customFormat="1"/>
    <row r="22503" s="1" customFormat="1"/>
    <row r="22504" s="1" customFormat="1"/>
    <row r="22505" s="1" customFormat="1"/>
    <row r="22506" s="1" customFormat="1"/>
    <row r="22507" s="1" customFormat="1"/>
    <row r="22508" s="1" customFormat="1"/>
    <row r="22509" s="1" customFormat="1"/>
    <row r="22510" s="1" customFormat="1"/>
    <row r="22511" s="1" customFormat="1"/>
    <row r="22512" s="1" customFormat="1"/>
    <row r="22513" s="1" customFormat="1"/>
    <row r="22514" s="1" customFormat="1"/>
    <row r="22515" s="1" customFormat="1"/>
    <row r="22516" s="1" customFormat="1"/>
    <row r="22517" s="1" customFormat="1"/>
    <row r="22518" s="1" customFormat="1"/>
    <row r="22519" s="1" customFormat="1"/>
    <row r="22520" s="1" customFormat="1"/>
    <row r="22521" s="1" customFormat="1"/>
    <row r="22522" s="1" customFormat="1"/>
    <row r="22523" s="1" customFormat="1"/>
    <row r="22524" s="1" customFormat="1"/>
    <row r="22525" s="1" customFormat="1"/>
    <row r="22526" s="1" customFormat="1"/>
    <row r="22527" s="1" customFormat="1"/>
    <row r="22528" s="1" customFormat="1"/>
    <row r="22529" s="1" customFormat="1"/>
    <row r="22530" s="1" customFormat="1"/>
    <row r="22531" s="1" customFormat="1"/>
    <row r="22532" s="1" customFormat="1"/>
    <row r="22533" s="1" customFormat="1"/>
    <row r="22534" s="1" customFormat="1"/>
    <row r="22535" s="1" customFormat="1"/>
    <row r="22536" s="1" customFormat="1"/>
    <row r="22537" s="1" customFormat="1"/>
    <row r="22538" s="1" customFormat="1"/>
    <row r="22539" s="1" customFormat="1"/>
    <row r="22540" s="1" customFormat="1"/>
    <row r="22541" s="1" customFormat="1"/>
    <row r="22542" s="1" customFormat="1"/>
    <row r="22543" s="1" customFormat="1"/>
    <row r="22544" s="1" customFormat="1"/>
    <row r="22545" s="1" customFormat="1"/>
    <row r="22546" s="1" customFormat="1"/>
    <row r="22547" s="1" customFormat="1"/>
    <row r="22548" s="1" customFormat="1"/>
    <row r="22549" s="1" customFormat="1"/>
    <row r="22550" s="1" customFormat="1"/>
    <row r="22551" s="1" customFormat="1"/>
    <row r="22552" s="1" customFormat="1"/>
    <row r="22553" s="1" customFormat="1"/>
    <row r="22554" s="1" customFormat="1"/>
    <row r="22555" s="1" customFormat="1"/>
    <row r="22556" s="1" customFormat="1"/>
    <row r="22557" s="1" customFormat="1"/>
    <row r="22558" s="1" customFormat="1"/>
    <row r="22559" s="1" customFormat="1"/>
    <row r="22560" s="1" customFormat="1"/>
    <row r="22561" s="1" customFormat="1"/>
    <row r="22562" s="1" customFormat="1"/>
    <row r="22563" s="1" customFormat="1"/>
    <row r="22564" s="1" customFormat="1"/>
    <row r="22565" s="1" customFormat="1"/>
    <row r="22566" s="1" customFormat="1"/>
    <row r="22567" s="1" customFormat="1"/>
    <row r="22568" s="1" customFormat="1"/>
    <row r="22569" s="1" customFormat="1"/>
    <row r="22570" s="1" customFormat="1"/>
    <row r="22571" s="1" customFormat="1"/>
    <row r="22572" s="1" customFormat="1"/>
    <row r="22573" s="1" customFormat="1"/>
    <row r="22574" s="1" customFormat="1"/>
    <row r="22575" s="1" customFormat="1"/>
    <row r="22576" s="1" customFormat="1"/>
    <row r="22577" s="1" customFormat="1"/>
    <row r="22578" s="1" customFormat="1"/>
    <row r="22579" s="1" customFormat="1"/>
    <row r="22580" s="1" customFormat="1"/>
    <row r="22581" s="1" customFormat="1"/>
    <row r="22582" s="1" customFormat="1"/>
    <row r="22583" s="1" customFormat="1"/>
    <row r="22584" s="1" customFormat="1"/>
    <row r="22585" s="1" customFormat="1"/>
    <row r="22586" s="1" customFormat="1"/>
    <row r="22587" s="1" customFormat="1"/>
    <row r="22588" s="1" customFormat="1"/>
    <row r="22589" s="1" customFormat="1"/>
    <row r="22590" s="1" customFormat="1"/>
    <row r="22591" s="1" customFormat="1"/>
    <row r="22592" s="1" customFormat="1"/>
    <row r="22593" s="1" customFormat="1"/>
    <row r="22594" s="1" customFormat="1"/>
    <row r="22595" s="1" customFormat="1"/>
    <row r="22596" s="1" customFormat="1"/>
    <row r="22597" s="1" customFormat="1"/>
    <row r="22598" s="1" customFormat="1"/>
    <row r="22599" s="1" customFormat="1"/>
    <row r="22600" s="1" customFormat="1"/>
    <row r="22601" s="1" customFormat="1"/>
    <row r="22602" s="1" customFormat="1"/>
    <row r="22603" s="1" customFormat="1"/>
    <row r="22604" s="1" customFormat="1"/>
    <row r="22605" s="1" customFormat="1"/>
    <row r="22606" s="1" customFormat="1"/>
    <row r="22607" s="1" customFormat="1"/>
    <row r="22608" s="1" customFormat="1"/>
    <row r="22609" s="1" customFormat="1"/>
    <row r="22610" s="1" customFormat="1"/>
    <row r="22611" s="1" customFormat="1"/>
    <row r="22612" s="1" customFormat="1"/>
    <row r="22613" s="1" customFormat="1"/>
    <row r="22614" s="1" customFormat="1"/>
    <row r="22615" s="1" customFormat="1"/>
    <row r="22616" s="1" customFormat="1"/>
    <row r="22617" s="1" customFormat="1"/>
    <row r="22618" s="1" customFormat="1"/>
    <row r="22619" s="1" customFormat="1"/>
    <row r="22620" s="1" customFormat="1"/>
    <row r="22621" s="1" customFormat="1"/>
    <row r="22622" s="1" customFormat="1"/>
    <row r="22623" s="1" customFormat="1"/>
    <row r="22624" s="1" customFormat="1"/>
    <row r="22625" s="1" customFormat="1"/>
    <row r="22626" s="1" customFormat="1"/>
    <row r="22627" s="1" customFormat="1"/>
    <row r="22628" s="1" customFormat="1"/>
    <row r="22629" s="1" customFormat="1"/>
    <row r="22630" s="1" customFormat="1"/>
    <row r="22631" s="1" customFormat="1"/>
    <row r="22632" s="1" customFormat="1"/>
    <row r="22633" s="1" customFormat="1"/>
    <row r="22634" s="1" customFormat="1"/>
    <row r="22635" s="1" customFormat="1"/>
    <row r="22636" s="1" customFormat="1"/>
    <row r="22637" s="1" customFormat="1"/>
    <row r="22638" s="1" customFormat="1"/>
    <row r="22639" s="1" customFormat="1"/>
    <row r="22640" s="1" customFormat="1"/>
    <row r="22641" s="1" customFormat="1"/>
    <row r="22642" s="1" customFormat="1"/>
    <row r="22643" s="1" customFormat="1"/>
    <row r="22644" s="1" customFormat="1"/>
    <row r="22645" s="1" customFormat="1"/>
    <row r="22646" s="1" customFormat="1"/>
    <row r="22647" s="1" customFormat="1"/>
    <row r="22648" s="1" customFormat="1"/>
    <row r="22649" s="1" customFormat="1"/>
    <row r="22650" s="1" customFormat="1"/>
    <row r="22651" s="1" customFormat="1"/>
    <row r="22652" s="1" customFormat="1"/>
    <row r="22653" s="1" customFormat="1"/>
    <row r="22654" s="1" customFormat="1"/>
    <row r="22655" s="1" customFormat="1"/>
    <row r="22656" s="1" customFormat="1"/>
    <row r="22657" s="1" customFormat="1"/>
    <row r="22658" s="1" customFormat="1"/>
    <row r="22659" s="1" customFormat="1"/>
    <row r="22660" s="1" customFormat="1"/>
    <row r="22661" s="1" customFormat="1"/>
    <row r="22662" s="1" customFormat="1"/>
    <row r="22663" s="1" customFormat="1"/>
    <row r="22664" s="1" customFormat="1"/>
    <row r="22665" s="1" customFormat="1"/>
    <row r="22666" s="1" customFormat="1"/>
    <row r="22667" s="1" customFormat="1"/>
    <row r="22668" s="1" customFormat="1"/>
    <row r="22669" s="1" customFormat="1"/>
    <row r="22670" s="1" customFormat="1"/>
    <row r="22671" s="1" customFormat="1"/>
    <row r="22672" s="1" customFormat="1"/>
    <row r="22673" s="1" customFormat="1"/>
    <row r="22674" s="1" customFormat="1"/>
    <row r="22675" s="1" customFormat="1"/>
    <row r="22676" s="1" customFormat="1"/>
    <row r="22677" s="1" customFormat="1"/>
    <row r="22678" s="1" customFormat="1"/>
    <row r="22679" s="1" customFormat="1"/>
    <row r="22680" s="1" customFormat="1"/>
    <row r="22681" s="1" customFormat="1"/>
    <row r="22682" s="1" customFormat="1"/>
    <row r="22683" s="1" customFormat="1"/>
    <row r="22684" s="1" customFormat="1"/>
    <row r="22685" s="1" customFormat="1"/>
    <row r="22686" s="1" customFormat="1"/>
    <row r="22687" s="1" customFormat="1"/>
    <row r="22688" s="1" customFormat="1"/>
    <row r="22689" s="1" customFormat="1"/>
    <row r="22690" s="1" customFormat="1"/>
    <row r="22691" s="1" customFormat="1"/>
    <row r="22692" s="1" customFormat="1"/>
    <row r="22693" s="1" customFormat="1"/>
    <row r="22694" s="1" customFormat="1"/>
    <row r="22695" s="1" customFormat="1"/>
    <row r="22696" s="1" customFormat="1"/>
    <row r="22697" s="1" customFormat="1"/>
    <row r="22698" s="1" customFormat="1"/>
    <row r="22699" s="1" customFormat="1"/>
    <row r="22700" s="1" customFormat="1"/>
    <row r="22701" s="1" customFormat="1"/>
    <row r="22702" s="1" customFormat="1"/>
    <row r="22703" s="1" customFormat="1"/>
    <row r="22704" s="1" customFormat="1"/>
    <row r="22705" s="1" customFormat="1"/>
    <row r="22706" s="1" customFormat="1"/>
    <row r="22707" s="1" customFormat="1"/>
    <row r="22708" s="1" customFormat="1"/>
    <row r="22709" s="1" customFormat="1"/>
    <row r="22710" s="1" customFormat="1"/>
    <row r="22711" s="1" customFormat="1"/>
    <row r="22712" s="1" customFormat="1"/>
    <row r="22713" s="1" customFormat="1"/>
    <row r="22714" s="1" customFormat="1"/>
    <row r="22715" s="1" customFormat="1"/>
    <row r="22716" s="1" customFormat="1"/>
    <row r="22717" s="1" customFormat="1"/>
    <row r="22718" s="1" customFormat="1"/>
    <row r="22719" s="1" customFormat="1"/>
    <row r="22720" s="1" customFormat="1"/>
    <row r="22721" s="1" customFormat="1"/>
    <row r="22722" s="1" customFormat="1"/>
    <row r="22723" s="1" customFormat="1"/>
    <row r="22724" s="1" customFormat="1"/>
    <row r="22725" s="1" customFormat="1"/>
    <row r="22726" s="1" customFormat="1"/>
    <row r="22727" s="1" customFormat="1"/>
    <row r="22728" s="1" customFormat="1"/>
    <row r="22729" s="1" customFormat="1"/>
    <row r="22730" s="1" customFormat="1"/>
    <row r="22731" s="1" customFormat="1"/>
    <row r="22732" s="1" customFormat="1"/>
    <row r="22733" s="1" customFormat="1"/>
    <row r="22734" s="1" customFormat="1"/>
    <row r="22735" s="1" customFormat="1"/>
    <row r="22736" s="1" customFormat="1"/>
    <row r="22737" s="1" customFormat="1"/>
    <row r="22738" s="1" customFormat="1"/>
    <row r="22739" s="1" customFormat="1"/>
    <row r="22740" s="1" customFormat="1"/>
    <row r="22741" s="1" customFormat="1"/>
    <row r="22742" s="1" customFormat="1"/>
    <row r="22743" s="1" customFormat="1"/>
    <row r="22744" s="1" customFormat="1"/>
    <row r="22745" s="1" customFormat="1"/>
    <row r="22746" s="1" customFormat="1"/>
    <row r="22747" s="1" customFormat="1"/>
    <row r="22748" s="1" customFormat="1"/>
    <row r="22749" s="1" customFormat="1"/>
    <row r="22750" s="1" customFormat="1"/>
    <row r="22751" s="1" customFormat="1"/>
    <row r="22752" s="1" customFormat="1"/>
    <row r="22753" s="1" customFormat="1"/>
    <row r="22754" s="1" customFormat="1"/>
    <row r="22755" s="1" customFormat="1"/>
    <row r="22756" s="1" customFormat="1"/>
    <row r="22757" s="1" customFormat="1"/>
    <row r="22758" s="1" customFormat="1"/>
    <row r="22759" s="1" customFormat="1"/>
    <row r="22760" s="1" customFormat="1"/>
    <row r="22761" s="1" customFormat="1"/>
    <row r="22762" s="1" customFormat="1"/>
    <row r="22763" s="1" customFormat="1"/>
    <row r="22764" s="1" customFormat="1"/>
    <row r="22765" s="1" customFormat="1"/>
    <row r="22766" s="1" customFormat="1"/>
    <row r="22767" s="1" customFormat="1"/>
    <row r="22768" s="1" customFormat="1"/>
    <row r="22769" s="1" customFormat="1"/>
    <row r="22770" s="1" customFormat="1"/>
    <row r="22771" s="1" customFormat="1"/>
    <row r="22772" s="1" customFormat="1"/>
    <row r="22773" s="1" customFormat="1"/>
    <row r="22774" s="1" customFormat="1"/>
    <row r="22775" s="1" customFormat="1"/>
    <row r="22776" s="1" customFormat="1"/>
    <row r="22777" s="1" customFormat="1"/>
    <row r="22778" s="1" customFormat="1"/>
    <row r="22779" s="1" customFormat="1"/>
    <row r="22780" s="1" customFormat="1"/>
    <row r="22781" s="1" customFormat="1"/>
    <row r="22782" s="1" customFormat="1"/>
    <row r="22783" s="1" customFormat="1"/>
    <row r="22784" s="1" customFormat="1"/>
    <row r="22785" s="1" customFormat="1"/>
    <row r="22786" s="1" customFormat="1"/>
    <row r="22787" s="1" customFormat="1"/>
    <row r="22788" s="1" customFormat="1"/>
    <row r="22789" s="1" customFormat="1"/>
    <row r="22790" s="1" customFormat="1"/>
    <row r="22791" s="1" customFormat="1"/>
    <row r="22792" s="1" customFormat="1"/>
    <row r="22793" s="1" customFormat="1"/>
    <row r="22794" s="1" customFormat="1"/>
    <row r="22795" s="1" customFormat="1"/>
    <row r="22796" s="1" customFormat="1"/>
    <row r="22797" s="1" customFormat="1"/>
    <row r="22798" s="1" customFormat="1"/>
    <row r="22799" s="1" customFormat="1"/>
    <row r="22800" s="1" customFormat="1"/>
    <row r="22801" s="1" customFormat="1"/>
    <row r="22802" s="1" customFormat="1"/>
    <row r="22803" s="1" customFormat="1"/>
    <row r="22804" s="1" customFormat="1"/>
    <row r="22805" s="1" customFormat="1"/>
    <row r="22806" s="1" customFormat="1"/>
    <row r="22807" s="1" customFormat="1"/>
    <row r="22808" s="1" customFormat="1"/>
    <row r="22809" s="1" customFormat="1"/>
    <row r="22810" s="1" customFormat="1"/>
    <row r="22811" s="1" customFormat="1"/>
    <row r="22812" s="1" customFormat="1"/>
    <row r="22813" s="1" customFormat="1"/>
    <row r="22814" s="1" customFormat="1"/>
    <row r="22815" s="1" customFormat="1"/>
    <row r="22816" s="1" customFormat="1"/>
    <row r="22817" s="1" customFormat="1"/>
    <row r="22818" s="1" customFormat="1"/>
    <row r="22819" s="1" customFormat="1"/>
    <row r="22820" s="1" customFormat="1"/>
    <row r="22821" s="1" customFormat="1"/>
    <row r="22822" s="1" customFormat="1"/>
    <row r="22823" s="1" customFormat="1"/>
    <row r="22824" s="1" customFormat="1"/>
    <row r="22825" s="1" customFormat="1"/>
    <row r="22826" s="1" customFormat="1"/>
    <row r="22827" s="1" customFormat="1"/>
    <row r="22828" s="1" customFormat="1"/>
    <row r="22829" s="1" customFormat="1"/>
    <row r="22830" s="1" customFormat="1"/>
    <row r="22831" s="1" customFormat="1"/>
    <row r="22832" s="1" customFormat="1"/>
    <row r="22833" s="1" customFormat="1"/>
    <row r="22834" s="1" customFormat="1"/>
    <row r="22835" s="1" customFormat="1"/>
    <row r="22836" s="1" customFormat="1"/>
    <row r="22837" s="1" customFormat="1"/>
    <row r="22838" s="1" customFormat="1"/>
    <row r="22839" s="1" customFormat="1"/>
    <row r="22840" s="1" customFormat="1"/>
    <row r="22841" s="1" customFormat="1"/>
    <row r="22842" s="1" customFormat="1"/>
    <row r="22843" s="1" customFormat="1"/>
    <row r="22844" s="1" customFormat="1"/>
    <row r="22845" s="1" customFormat="1"/>
    <row r="22846" s="1" customFormat="1"/>
    <row r="22847" s="1" customFormat="1"/>
    <row r="22848" s="1" customFormat="1"/>
    <row r="22849" s="1" customFormat="1"/>
    <row r="22850" s="1" customFormat="1"/>
    <row r="22851" s="1" customFormat="1"/>
    <row r="22852" s="1" customFormat="1"/>
    <row r="22853" s="1" customFormat="1"/>
    <row r="22854" s="1" customFormat="1"/>
    <row r="22855" s="1" customFormat="1"/>
    <row r="22856" s="1" customFormat="1"/>
    <row r="22857" s="1" customFormat="1"/>
    <row r="22858" s="1" customFormat="1"/>
    <row r="22859" s="1" customFormat="1"/>
    <row r="22860" s="1" customFormat="1"/>
    <row r="22861" s="1" customFormat="1"/>
    <row r="22862" s="1" customFormat="1"/>
    <row r="22863" s="1" customFormat="1"/>
    <row r="22864" s="1" customFormat="1"/>
    <row r="22865" s="1" customFormat="1"/>
    <row r="22866" s="1" customFormat="1"/>
    <row r="22867" s="1" customFormat="1"/>
    <row r="22868" s="1" customFormat="1"/>
    <row r="22869" s="1" customFormat="1"/>
    <row r="22870" s="1" customFormat="1"/>
    <row r="22871" s="1" customFormat="1"/>
    <row r="22872" s="1" customFormat="1"/>
    <row r="22873" s="1" customFormat="1"/>
    <row r="22874" s="1" customFormat="1"/>
    <row r="22875" s="1" customFormat="1"/>
    <row r="22876" s="1" customFormat="1"/>
    <row r="22877" s="1" customFormat="1"/>
    <row r="22878" s="1" customFormat="1"/>
    <row r="22879" s="1" customFormat="1"/>
    <row r="22880" s="1" customFormat="1"/>
    <row r="22881" s="1" customFormat="1"/>
    <row r="22882" s="1" customFormat="1"/>
    <row r="22883" s="1" customFormat="1"/>
    <row r="22884" s="1" customFormat="1"/>
    <row r="22885" s="1" customFormat="1"/>
    <row r="22886" s="1" customFormat="1"/>
    <row r="22887" s="1" customFormat="1"/>
    <row r="22888" s="1" customFormat="1"/>
    <row r="22889" s="1" customFormat="1"/>
    <row r="22890" s="1" customFormat="1"/>
    <row r="22891" s="1" customFormat="1"/>
    <row r="22892" s="1" customFormat="1"/>
    <row r="22893" s="1" customFormat="1"/>
    <row r="22894" s="1" customFormat="1"/>
    <row r="22895" s="1" customFormat="1"/>
    <row r="22896" s="1" customFormat="1"/>
    <row r="22897" s="1" customFormat="1"/>
    <row r="22898" s="1" customFormat="1"/>
    <row r="22899" s="1" customFormat="1"/>
    <row r="22900" s="1" customFormat="1"/>
    <row r="22901" s="1" customFormat="1"/>
    <row r="22902" s="1" customFormat="1"/>
    <row r="22903" s="1" customFormat="1"/>
    <row r="22904" s="1" customFormat="1"/>
    <row r="22905" s="1" customFormat="1"/>
    <row r="22906" s="1" customFormat="1"/>
    <row r="22907" s="1" customFormat="1"/>
    <row r="22908" s="1" customFormat="1"/>
    <row r="22909" s="1" customFormat="1"/>
    <row r="22910" s="1" customFormat="1"/>
    <row r="22911" s="1" customFormat="1"/>
    <row r="22912" s="1" customFormat="1"/>
    <row r="22913" s="1" customFormat="1"/>
    <row r="22914" s="1" customFormat="1"/>
    <row r="22915" s="1" customFormat="1"/>
    <row r="22916" s="1" customFormat="1"/>
    <row r="22917" s="1" customFormat="1"/>
    <row r="22918" s="1" customFormat="1"/>
    <row r="22919" s="1" customFormat="1"/>
    <row r="22920" s="1" customFormat="1"/>
    <row r="22921" s="1" customFormat="1"/>
    <row r="22922" s="1" customFormat="1"/>
    <row r="22923" s="1" customFormat="1"/>
    <row r="22924" s="1" customFormat="1"/>
    <row r="22925" s="1" customFormat="1"/>
    <row r="22926" s="1" customFormat="1"/>
    <row r="22927" s="1" customFormat="1"/>
    <row r="22928" s="1" customFormat="1"/>
    <row r="22929" s="1" customFormat="1"/>
    <row r="22930" s="1" customFormat="1"/>
    <row r="22931" s="1" customFormat="1"/>
    <row r="22932" s="1" customFormat="1"/>
    <row r="22933" s="1" customFormat="1"/>
    <row r="22934" s="1" customFormat="1"/>
    <row r="22935" s="1" customFormat="1"/>
    <row r="22936" s="1" customFormat="1"/>
    <row r="22937" s="1" customFormat="1"/>
    <row r="22938" s="1" customFormat="1"/>
    <row r="22939" s="1" customFormat="1"/>
    <row r="22940" s="1" customFormat="1"/>
    <row r="22941" s="1" customFormat="1"/>
    <row r="22942" s="1" customFormat="1"/>
    <row r="22943" s="1" customFormat="1"/>
    <row r="22944" s="1" customFormat="1"/>
    <row r="22945" s="1" customFormat="1"/>
    <row r="22946" s="1" customFormat="1"/>
    <row r="22947" s="1" customFormat="1"/>
    <row r="22948" s="1" customFormat="1"/>
    <row r="22949" s="1" customFormat="1"/>
    <row r="22950" s="1" customFormat="1"/>
    <row r="22951" s="1" customFormat="1"/>
    <row r="22952" s="1" customFormat="1"/>
    <row r="22953" s="1" customFormat="1"/>
    <row r="22954" s="1" customFormat="1"/>
    <row r="22955" s="1" customFormat="1"/>
    <row r="22956" s="1" customFormat="1"/>
    <row r="22957" s="1" customFormat="1"/>
    <row r="22958" s="1" customFormat="1"/>
    <row r="22959" s="1" customFormat="1"/>
    <row r="22960" s="1" customFormat="1"/>
    <row r="22961" s="1" customFormat="1"/>
    <row r="22962" s="1" customFormat="1"/>
    <row r="22963" s="1" customFormat="1"/>
    <row r="22964" s="1" customFormat="1"/>
    <row r="22965" s="1" customFormat="1"/>
    <row r="22966" s="1" customFormat="1"/>
    <row r="22967" s="1" customFormat="1"/>
    <row r="22968" s="1" customFormat="1"/>
    <row r="22969" s="1" customFormat="1"/>
    <row r="22970" s="1" customFormat="1"/>
    <row r="22971" s="1" customFormat="1"/>
    <row r="22972" s="1" customFormat="1"/>
    <row r="22973" s="1" customFormat="1"/>
    <row r="22974" s="1" customFormat="1"/>
    <row r="22975" s="1" customFormat="1"/>
    <row r="22976" s="1" customFormat="1"/>
    <row r="22977" s="1" customFormat="1"/>
    <row r="22978" s="1" customFormat="1"/>
    <row r="22979" s="1" customFormat="1"/>
    <row r="22980" s="1" customFormat="1"/>
    <row r="22981" s="1" customFormat="1"/>
    <row r="22982" s="1" customFormat="1"/>
    <row r="22983" s="1" customFormat="1"/>
    <row r="22984" s="1" customFormat="1"/>
    <row r="22985" s="1" customFormat="1"/>
    <row r="22986" s="1" customFormat="1"/>
    <row r="22987" s="1" customFormat="1"/>
    <row r="22988" s="1" customFormat="1"/>
    <row r="22989" s="1" customFormat="1"/>
    <row r="22990" s="1" customFormat="1"/>
    <row r="22991" s="1" customFormat="1"/>
    <row r="22992" s="1" customFormat="1"/>
    <row r="22993" s="1" customFormat="1"/>
    <row r="22994" s="1" customFormat="1"/>
    <row r="22995" s="1" customFormat="1"/>
    <row r="22996" s="1" customFormat="1"/>
    <row r="22997" s="1" customFormat="1"/>
    <row r="22998" s="1" customFormat="1"/>
    <row r="22999" s="1" customFormat="1"/>
    <row r="23000" s="1" customFormat="1"/>
    <row r="23001" s="1" customFormat="1"/>
    <row r="23002" s="1" customFormat="1"/>
    <row r="23003" s="1" customFormat="1"/>
    <row r="23004" s="1" customFormat="1"/>
    <row r="23005" s="1" customFormat="1"/>
    <row r="23006" s="1" customFormat="1"/>
    <row r="23007" s="1" customFormat="1"/>
    <row r="23008" s="1" customFormat="1"/>
    <row r="23009" s="1" customFormat="1"/>
    <row r="23010" s="1" customFormat="1"/>
    <row r="23011" s="1" customFormat="1"/>
    <row r="23012" s="1" customFormat="1"/>
    <row r="23013" s="1" customFormat="1"/>
    <row r="23014" s="1" customFormat="1"/>
    <row r="23015" s="1" customFormat="1"/>
    <row r="23016" s="1" customFormat="1"/>
    <row r="23017" s="1" customFormat="1"/>
    <row r="23018" s="1" customFormat="1"/>
    <row r="23019" s="1" customFormat="1"/>
    <row r="23020" s="1" customFormat="1"/>
    <row r="23021" s="1" customFormat="1"/>
    <row r="23022" s="1" customFormat="1"/>
    <row r="23023" s="1" customFormat="1"/>
    <row r="23024" s="1" customFormat="1"/>
    <row r="23025" s="1" customFormat="1"/>
    <row r="23026" s="1" customFormat="1"/>
    <row r="23027" s="1" customFormat="1"/>
    <row r="23028" s="1" customFormat="1"/>
    <row r="23029" s="1" customFormat="1"/>
    <row r="23030" s="1" customFormat="1"/>
    <row r="23031" s="1" customFormat="1"/>
    <row r="23032" s="1" customFormat="1"/>
    <row r="23033" s="1" customFormat="1"/>
    <row r="23034" s="1" customFormat="1"/>
    <row r="23035" s="1" customFormat="1"/>
    <row r="23036" s="1" customFormat="1"/>
    <row r="23037" s="1" customFormat="1"/>
    <row r="23038" s="1" customFormat="1"/>
    <row r="23039" s="1" customFormat="1"/>
    <row r="23040" s="1" customFormat="1"/>
    <row r="23041" s="1" customFormat="1"/>
    <row r="23042" s="1" customFormat="1"/>
    <row r="23043" s="1" customFormat="1"/>
    <row r="23044" s="1" customFormat="1"/>
    <row r="23045" s="1" customFormat="1"/>
    <row r="23046" s="1" customFormat="1"/>
    <row r="23047" s="1" customFormat="1"/>
    <row r="23048" s="1" customFormat="1"/>
    <row r="23049" s="1" customFormat="1"/>
    <row r="23050" s="1" customFormat="1"/>
    <row r="23051" s="1" customFormat="1"/>
    <row r="23052" s="1" customFormat="1"/>
    <row r="23053" s="1" customFormat="1"/>
    <row r="23054" s="1" customFormat="1"/>
    <row r="23055" s="1" customFormat="1"/>
    <row r="23056" s="1" customFormat="1"/>
    <row r="23057" s="1" customFormat="1"/>
    <row r="23058" s="1" customFormat="1"/>
    <row r="23059" s="1" customFormat="1"/>
    <row r="23060" s="1" customFormat="1"/>
    <row r="23061" s="1" customFormat="1"/>
    <row r="23062" s="1" customFormat="1"/>
    <row r="23063" s="1" customFormat="1"/>
    <row r="23064" s="1" customFormat="1"/>
    <row r="23065" s="1" customFormat="1"/>
    <row r="23066" s="1" customFormat="1"/>
    <row r="23067" s="1" customFormat="1"/>
    <row r="23068" s="1" customFormat="1"/>
    <row r="23069" s="1" customFormat="1"/>
    <row r="23070" s="1" customFormat="1"/>
    <row r="23071" s="1" customFormat="1"/>
    <row r="23072" s="1" customFormat="1"/>
    <row r="23073" s="1" customFormat="1"/>
    <row r="23074" s="1" customFormat="1"/>
    <row r="23075" s="1" customFormat="1"/>
    <row r="23076" s="1" customFormat="1"/>
    <row r="23077" s="1" customFormat="1"/>
    <row r="23078" s="1" customFormat="1"/>
    <row r="23079" s="1" customFormat="1"/>
    <row r="23080" s="1" customFormat="1"/>
    <row r="23081" s="1" customFormat="1"/>
    <row r="23082" s="1" customFormat="1"/>
    <row r="23083" s="1" customFormat="1"/>
    <row r="23084" s="1" customFormat="1"/>
    <row r="23085" s="1" customFormat="1"/>
    <row r="23086" s="1" customFormat="1"/>
    <row r="23087" s="1" customFormat="1"/>
    <row r="23088" s="1" customFormat="1"/>
    <row r="23089" s="1" customFormat="1"/>
    <row r="23090" s="1" customFormat="1"/>
    <row r="23091" s="1" customFormat="1"/>
    <row r="23092" s="1" customFormat="1"/>
    <row r="23093" s="1" customFormat="1"/>
    <row r="23094" s="1" customFormat="1"/>
    <row r="23095" s="1" customFormat="1"/>
    <row r="23096" s="1" customFormat="1"/>
    <row r="23097" s="1" customFormat="1"/>
    <row r="23098" s="1" customFormat="1"/>
    <row r="23099" s="1" customFormat="1"/>
    <row r="23100" s="1" customFormat="1"/>
    <row r="23101" s="1" customFormat="1"/>
    <row r="23102" s="1" customFormat="1"/>
    <row r="23103" s="1" customFormat="1"/>
    <row r="23104" s="1" customFormat="1"/>
    <row r="23105" s="1" customFormat="1"/>
    <row r="23106" s="1" customFormat="1"/>
    <row r="23107" s="1" customFormat="1"/>
    <row r="23108" s="1" customFormat="1"/>
    <row r="23109" s="1" customFormat="1"/>
    <row r="23110" s="1" customFormat="1"/>
    <row r="23111" s="1" customFormat="1"/>
    <row r="23112" s="1" customFormat="1"/>
    <row r="23113" s="1" customFormat="1"/>
    <row r="23114" s="1" customFormat="1"/>
    <row r="23115" s="1" customFormat="1"/>
    <row r="23116" s="1" customFormat="1"/>
    <row r="23117" s="1" customFormat="1"/>
    <row r="23118" s="1" customFormat="1"/>
    <row r="23119" s="1" customFormat="1"/>
    <row r="23120" s="1" customFormat="1"/>
    <row r="23121" s="1" customFormat="1"/>
    <row r="23122" s="1" customFormat="1"/>
    <row r="23123" s="1" customFormat="1"/>
    <row r="23124" s="1" customFormat="1"/>
    <row r="23125" s="1" customFormat="1"/>
    <row r="23126" s="1" customFormat="1"/>
    <row r="23127" s="1" customFormat="1"/>
    <row r="23128" s="1" customFormat="1"/>
    <row r="23129" s="1" customFormat="1"/>
    <row r="23130" s="1" customFormat="1"/>
    <row r="23131" s="1" customFormat="1"/>
    <row r="23132" s="1" customFormat="1"/>
    <row r="23133" s="1" customFormat="1"/>
    <row r="23134" s="1" customFormat="1"/>
    <row r="23135" s="1" customFormat="1"/>
    <row r="23136" s="1" customFormat="1"/>
    <row r="23137" s="1" customFormat="1"/>
    <row r="23138" s="1" customFormat="1"/>
    <row r="23139" s="1" customFormat="1"/>
    <row r="23140" s="1" customFormat="1"/>
    <row r="23141" s="1" customFormat="1"/>
    <row r="23142" s="1" customFormat="1"/>
    <row r="23143" s="1" customFormat="1"/>
    <row r="23144" s="1" customFormat="1"/>
    <row r="23145" s="1" customFormat="1"/>
    <row r="23146" s="1" customFormat="1"/>
    <row r="23147" s="1" customFormat="1"/>
    <row r="23148" s="1" customFormat="1"/>
    <row r="23149" s="1" customFormat="1"/>
    <row r="23150" s="1" customFormat="1"/>
    <row r="23151" s="1" customFormat="1"/>
    <row r="23152" s="1" customFormat="1"/>
    <row r="23153" s="1" customFormat="1"/>
    <row r="23154" s="1" customFormat="1"/>
    <row r="23155" s="1" customFormat="1"/>
    <row r="23156" s="1" customFormat="1"/>
    <row r="23157" s="1" customFormat="1"/>
    <row r="23158" s="1" customFormat="1"/>
    <row r="23159" s="1" customFormat="1"/>
    <row r="23160" s="1" customFormat="1"/>
    <row r="23161" s="1" customFormat="1"/>
    <row r="23162" s="1" customFormat="1"/>
    <row r="23163" s="1" customFormat="1"/>
    <row r="23164" s="1" customFormat="1"/>
    <row r="23165" s="1" customFormat="1"/>
    <row r="23166" s="1" customFormat="1"/>
    <row r="23167" s="1" customFormat="1"/>
    <row r="23168" s="1" customFormat="1"/>
    <row r="23169" s="1" customFormat="1"/>
    <row r="23170" s="1" customFormat="1"/>
    <row r="23171" s="1" customFormat="1"/>
    <row r="23172" s="1" customFormat="1"/>
    <row r="23173" s="1" customFormat="1"/>
    <row r="23174" s="1" customFormat="1"/>
    <row r="23175" s="1" customFormat="1"/>
    <row r="23176" s="1" customFormat="1"/>
    <row r="23177" s="1" customFormat="1"/>
    <row r="23178" s="1" customFormat="1"/>
    <row r="23179" s="1" customFormat="1"/>
    <row r="23180" s="1" customFormat="1"/>
    <row r="23181" s="1" customFormat="1"/>
    <row r="23182" s="1" customFormat="1"/>
    <row r="23183" s="1" customFormat="1"/>
    <row r="23184" s="1" customFormat="1"/>
    <row r="23185" s="1" customFormat="1"/>
    <row r="23186" s="1" customFormat="1"/>
    <row r="23187" s="1" customFormat="1"/>
    <row r="23188" s="1" customFormat="1"/>
    <row r="23189" s="1" customFormat="1"/>
    <row r="23190" s="1" customFormat="1"/>
    <row r="23191" s="1" customFormat="1"/>
    <row r="23192" s="1" customFormat="1"/>
    <row r="23193" s="1" customFormat="1"/>
    <row r="23194" s="1" customFormat="1"/>
    <row r="23195" s="1" customFormat="1"/>
    <row r="23196" s="1" customFormat="1"/>
    <row r="23197" s="1" customFormat="1"/>
    <row r="23198" s="1" customFormat="1"/>
    <row r="23199" s="1" customFormat="1"/>
    <row r="23200" s="1" customFormat="1"/>
    <row r="23201" s="1" customFormat="1"/>
    <row r="23202" s="1" customFormat="1"/>
    <row r="23203" s="1" customFormat="1"/>
    <row r="23204" s="1" customFormat="1"/>
    <row r="23205" s="1" customFormat="1"/>
    <row r="23206" s="1" customFormat="1"/>
    <row r="23207" s="1" customFormat="1"/>
    <row r="23208" s="1" customFormat="1"/>
    <row r="23209" s="1" customFormat="1"/>
    <row r="23210" s="1" customFormat="1"/>
    <row r="23211" s="1" customFormat="1"/>
    <row r="23212" s="1" customFormat="1"/>
    <row r="23213" s="1" customFormat="1"/>
    <row r="23214" s="1" customFormat="1"/>
    <row r="23215" s="1" customFormat="1"/>
    <row r="23216" s="1" customFormat="1"/>
    <row r="23217" s="1" customFormat="1"/>
    <row r="23218" s="1" customFormat="1"/>
    <row r="23219" s="1" customFormat="1"/>
    <row r="23220" s="1" customFormat="1"/>
    <row r="23221" s="1" customFormat="1"/>
    <row r="23222" s="1" customFormat="1"/>
    <row r="23223" s="1" customFormat="1"/>
    <row r="23224" s="1" customFormat="1"/>
    <row r="23225" s="1" customFormat="1"/>
    <row r="23226" s="1" customFormat="1"/>
    <row r="23227" s="1" customFormat="1"/>
    <row r="23228" s="1" customFormat="1"/>
    <row r="23229" s="1" customFormat="1"/>
    <row r="23230" s="1" customFormat="1"/>
    <row r="23231" s="1" customFormat="1"/>
    <row r="23232" s="1" customFormat="1"/>
    <row r="23233" s="1" customFormat="1"/>
    <row r="23234" s="1" customFormat="1"/>
    <row r="23235" s="1" customFormat="1"/>
    <row r="23236" s="1" customFormat="1"/>
    <row r="23237" s="1" customFormat="1"/>
    <row r="23238" s="1" customFormat="1"/>
    <row r="23239" s="1" customFormat="1"/>
    <row r="23240" s="1" customFormat="1"/>
    <row r="23241" s="1" customFormat="1"/>
    <row r="23242" s="1" customFormat="1"/>
    <row r="23243" s="1" customFormat="1"/>
    <row r="23244" s="1" customFormat="1"/>
    <row r="23245" s="1" customFormat="1"/>
    <row r="23246" s="1" customFormat="1"/>
    <row r="23247" s="1" customFormat="1"/>
    <row r="23248" s="1" customFormat="1"/>
    <row r="23249" s="1" customFormat="1"/>
    <row r="23250" s="1" customFormat="1"/>
    <row r="23251" s="1" customFormat="1"/>
    <row r="23252" s="1" customFormat="1"/>
    <row r="23253" s="1" customFormat="1"/>
    <row r="23254" s="1" customFormat="1"/>
    <row r="23255" s="1" customFormat="1"/>
    <row r="23256" s="1" customFormat="1"/>
    <row r="23257" s="1" customFormat="1"/>
    <row r="23258" s="1" customFormat="1"/>
    <row r="23259" s="1" customFormat="1"/>
    <row r="23260" s="1" customFormat="1"/>
    <row r="23261" s="1" customFormat="1"/>
    <row r="23262" s="1" customFormat="1"/>
    <row r="23263" s="1" customFormat="1"/>
    <row r="23264" s="1" customFormat="1"/>
    <row r="23265" s="1" customFormat="1"/>
    <row r="23266" s="1" customFormat="1"/>
    <row r="23267" s="1" customFormat="1"/>
    <row r="23268" s="1" customFormat="1"/>
    <row r="23269" s="1" customFormat="1"/>
    <row r="23270" s="1" customFormat="1"/>
    <row r="23271" s="1" customFormat="1"/>
    <row r="23272" s="1" customFormat="1"/>
    <row r="23273" s="1" customFormat="1"/>
    <row r="23274" s="1" customFormat="1"/>
    <row r="23275" s="1" customFormat="1"/>
    <row r="23276" s="1" customFormat="1"/>
    <row r="23277" s="1" customFormat="1"/>
    <row r="23278" s="1" customFormat="1"/>
    <row r="23279" s="1" customFormat="1"/>
    <row r="23280" s="1" customFormat="1"/>
    <row r="23281" s="1" customFormat="1"/>
    <row r="23282" s="1" customFormat="1"/>
    <row r="23283" s="1" customFormat="1"/>
    <row r="23284" s="1" customFormat="1"/>
    <row r="23285" s="1" customFormat="1"/>
    <row r="23286" s="1" customFormat="1"/>
    <row r="23287" s="1" customFormat="1"/>
    <row r="23288" s="1" customFormat="1"/>
    <row r="23289" s="1" customFormat="1"/>
    <row r="23290" s="1" customFormat="1"/>
    <row r="23291" s="1" customFormat="1"/>
    <row r="23292" s="1" customFormat="1"/>
    <row r="23293" s="1" customFormat="1"/>
    <row r="23294" s="1" customFormat="1"/>
    <row r="23295" s="1" customFormat="1"/>
    <row r="23296" s="1" customFormat="1"/>
    <row r="23297" s="1" customFormat="1"/>
    <row r="23298" s="1" customFormat="1"/>
    <row r="23299" s="1" customFormat="1"/>
    <row r="23300" s="1" customFormat="1"/>
    <row r="23301" s="1" customFormat="1"/>
    <row r="23302" s="1" customFormat="1"/>
    <row r="23303" s="1" customFormat="1"/>
    <row r="23304" s="1" customFormat="1"/>
    <row r="23305" s="1" customFormat="1"/>
    <row r="23306" s="1" customFormat="1"/>
    <row r="23307" s="1" customFormat="1"/>
    <row r="23308" s="1" customFormat="1"/>
    <row r="23309" s="1" customFormat="1"/>
    <row r="23310" s="1" customFormat="1"/>
    <row r="23311" s="1" customFormat="1"/>
    <row r="23312" s="1" customFormat="1"/>
    <row r="23313" s="1" customFormat="1"/>
    <row r="23314" s="1" customFormat="1"/>
    <row r="23315" s="1" customFormat="1"/>
    <row r="23316" s="1" customFormat="1"/>
    <row r="23317" s="1" customFormat="1"/>
    <row r="23318" s="1" customFormat="1"/>
    <row r="23319" s="1" customFormat="1"/>
    <row r="23320" s="1" customFormat="1"/>
    <row r="23321" s="1" customFormat="1"/>
    <row r="23322" s="1" customFormat="1"/>
    <row r="23323" s="1" customFormat="1"/>
    <row r="23324" s="1" customFormat="1"/>
    <row r="23325" s="1" customFormat="1"/>
    <row r="23326" s="1" customFormat="1"/>
    <row r="23327" s="1" customFormat="1"/>
    <row r="23328" s="1" customFormat="1"/>
    <row r="23329" s="1" customFormat="1"/>
    <row r="23330" s="1" customFormat="1"/>
    <row r="23331" s="1" customFormat="1"/>
    <row r="23332" s="1" customFormat="1"/>
    <row r="23333" s="1" customFormat="1"/>
    <row r="23334" s="1" customFormat="1"/>
    <row r="23335" s="1" customFormat="1"/>
    <row r="23336" s="1" customFormat="1"/>
    <row r="23337" s="1" customFormat="1"/>
    <row r="23338" s="1" customFormat="1"/>
    <row r="23339" s="1" customFormat="1"/>
    <row r="23340" s="1" customFormat="1"/>
    <row r="23341" s="1" customFormat="1"/>
    <row r="23342" s="1" customFormat="1"/>
    <row r="23343" s="1" customFormat="1"/>
    <row r="23344" s="1" customFormat="1"/>
    <row r="23345" s="1" customFormat="1"/>
    <row r="23346" s="1" customFormat="1"/>
    <row r="23347" s="1" customFormat="1"/>
    <row r="23348" s="1" customFormat="1"/>
    <row r="23349" s="1" customFormat="1"/>
    <row r="23350" s="1" customFormat="1"/>
    <row r="23351" s="1" customFormat="1"/>
    <row r="23352" s="1" customFormat="1"/>
    <row r="23353" s="1" customFormat="1"/>
    <row r="23354" s="1" customFormat="1"/>
    <row r="23355" s="1" customFormat="1"/>
    <row r="23356" s="1" customFormat="1"/>
    <row r="23357" s="1" customFormat="1"/>
    <row r="23358" s="1" customFormat="1"/>
    <row r="23359" s="1" customFormat="1"/>
    <row r="23360" s="1" customFormat="1"/>
    <row r="23361" s="1" customFormat="1"/>
    <row r="23362" s="1" customFormat="1"/>
    <row r="23363" s="1" customFormat="1"/>
    <row r="23364" s="1" customFormat="1"/>
    <row r="23365" s="1" customFormat="1"/>
    <row r="23366" s="1" customFormat="1"/>
    <row r="23367" s="1" customFormat="1"/>
    <row r="23368" s="1" customFormat="1"/>
    <row r="23369" s="1" customFormat="1"/>
    <row r="23370" s="1" customFormat="1"/>
    <row r="23371" s="1" customFormat="1"/>
    <row r="23372" s="1" customFormat="1"/>
    <row r="23373" s="1" customFormat="1"/>
    <row r="23374" s="1" customFormat="1"/>
    <row r="23375" s="1" customFormat="1"/>
    <row r="23376" s="1" customFormat="1"/>
    <row r="23377" s="1" customFormat="1"/>
    <row r="23378" s="1" customFormat="1"/>
    <row r="23379" s="1" customFormat="1"/>
    <row r="23380" s="1" customFormat="1"/>
    <row r="23381" s="1" customFormat="1"/>
    <row r="23382" s="1" customFormat="1"/>
    <row r="23383" s="1" customFormat="1"/>
    <row r="23384" s="1" customFormat="1"/>
    <row r="23385" s="1" customFormat="1"/>
    <row r="23386" s="1" customFormat="1"/>
    <row r="23387" s="1" customFormat="1"/>
    <row r="23388" s="1" customFormat="1"/>
    <row r="23389" s="1" customFormat="1"/>
    <row r="23390" s="1" customFormat="1"/>
    <row r="23391" s="1" customFormat="1"/>
    <row r="23392" s="1" customFormat="1"/>
    <row r="23393" s="1" customFormat="1"/>
    <row r="23394" s="1" customFormat="1"/>
    <row r="23395" s="1" customFormat="1"/>
    <row r="23396" s="1" customFormat="1"/>
    <row r="23397" s="1" customFormat="1"/>
    <row r="23398" s="1" customFormat="1"/>
    <row r="23399" s="1" customFormat="1"/>
    <row r="23400" s="1" customFormat="1"/>
    <row r="23401" s="1" customFormat="1"/>
    <row r="23402" s="1" customFormat="1"/>
    <row r="23403" s="1" customFormat="1"/>
    <row r="23404" s="1" customFormat="1"/>
    <row r="23405" s="1" customFormat="1"/>
    <row r="23406" s="1" customFormat="1"/>
    <row r="23407" s="1" customFormat="1"/>
    <row r="23408" s="1" customFormat="1"/>
    <row r="23409" s="1" customFormat="1"/>
    <row r="23410" s="1" customFormat="1"/>
    <row r="23411" s="1" customFormat="1"/>
    <row r="23412" s="1" customFormat="1"/>
    <row r="23413" s="1" customFormat="1"/>
    <row r="23414" s="1" customFormat="1"/>
    <row r="23415" s="1" customFormat="1"/>
    <row r="23416" s="1" customFormat="1"/>
    <row r="23417" s="1" customFormat="1"/>
    <row r="23418" s="1" customFormat="1"/>
    <row r="23419" s="1" customFormat="1"/>
    <row r="23420" s="1" customFormat="1"/>
    <row r="23421" s="1" customFormat="1"/>
    <row r="23422" s="1" customFormat="1"/>
    <row r="23423" s="1" customFormat="1"/>
    <row r="23424" s="1" customFormat="1"/>
    <row r="23425" s="1" customFormat="1"/>
    <row r="23426" s="1" customFormat="1"/>
    <row r="23427" s="1" customFormat="1"/>
    <row r="23428" s="1" customFormat="1"/>
    <row r="23429" s="1" customFormat="1"/>
    <row r="23430" s="1" customFormat="1"/>
    <row r="23431" s="1" customFormat="1"/>
    <row r="23432" s="1" customFormat="1"/>
    <row r="23433" s="1" customFormat="1"/>
    <row r="23434" s="1" customFormat="1"/>
    <row r="23435" s="1" customFormat="1"/>
    <row r="23436" s="1" customFormat="1"/>
    <row r="23437" s="1" customFormat="1"/>
    <row r="23438" s="1" customFormat="1"/>
    <row r="23439" s="1" customFormat="1"/>
    <row r="23440" s="1" customFormat="1"/>
    <row r="23441" s="1" customFormat="1"/>
    <row r="23442" s="1" customFormat="1"/>
    <row r="23443" s="1" customFormat="1"/>
    <row r="23444" s="1" customFormat="1"/>
    <row r="23445" s="1" customFormat="1"/>
    <row r="23446" s="1" customFormat="1"/>
    <row r="23447" s="1" customFormat="1"/>
    <row r="23448" s="1" customFormat="1"/>
    <row r="23449" s="1" customFormat="1"/>
    <row r="23450" s="1" customFormat="1"/>
    <row r="23451" s="1" customFormat="1"/>
    <row r="23452" s="1" customFormat="1"/>
    <row r="23453" s="1" customFormat="1"/>
    <row r="23454" s="1" customFormat="1"/>
    <row r="23455" s="1" customFormat="1"/>
    <row r="23456" s="1" customFormat="1"/>
    <row r="23457" s="1" customFormat="1"/>
    <row r="23458" s="1" customFormat="1"/>
    <row r="23459" s="1" customFormat="1"/>
    <row r="23460" s="1" customFormat="1"/>
    <row r="23461" s="1" customFormat="1"/>
    <row r="23462" s="1" customFormat="1"/>
    <row r="23463" s="1" customFormat="1"/>
    <row r="23464" s="1" customFormat="1"/>
    <row r="23465" s="1" customFormat="1"/>
    <row r="23466" s="1" customFormat="1"/>
    <row r="23467" s="1" customFormat="1"/>
    <row r="23468" s="1" customFormat="1"/>
    <row r="23469" s="1" customFormat="1"/>
    <row r="23470" s="1" customFormat="1"/>
    <row r="23471" s="1" customFormat="1"/>
    <row r="23472" s="1" customFormat="1"/>
    <row r="23473" s="1" customFormat="1"/>
    <row r="23474" s="1" customFormat="1"/>
    <row r="23475" s="1" customFormat="1"/>
    <row r="23476" s="1" customFormat="1"/>
    <row r="23477" s="1" customFormat="1"/>
    <row r="23478" s="1" customFormat="1"/>
    <row r="23479" s="1" customFormat="1"/>
    <row r="23480" s="1" customFormat="1"/>
    <row r="23481" s="1" customFormat="1"/>
    <row r="23482" s="1" customFormat="1"/>
    <row r="23483" s="1" customFormat="1"/>
    <row r="23484" s="1" customFormat="1"/>
    <row r="23485" s="1" customFormat="1"/>
    <row r="23486" s="1" customFormat="1"/>
    <row r="23487" s="1" customFormat="1"/>
    <row r="23488" s="1" customFormat="1"/>
    <row r="23489" s="1" customFormat="1"/>
    <row r="23490" s="1" customFormat="1"/>
    <row r="23491" s="1" customFormat="1"/>
    <row r="23492" s="1" customFormat="1"/>
    <row r="23493" s="1" customFormat="1"/>
    <row r="23494" s="1" customFormat="1"/>
    <row r="23495" s="1" customFormat="1"/>
    <row r="23496" s="1" customFormat="1"/>
    <row r="23497" s="1" customFormat="1"/>
    <row r="23498" s="1" customFormat="1"/>
    <row r="23499" s="1" customFormat="1"/>
    <row r="23500" s="1" customFormat="1"/>
    <row r="23501" s="1" customFormat="1"/>
    <row r="23502" s="1" customFormat="1"/>
    <row r="23503" s="1" customFormat="1"/>
    <row r="23504" s="1" customFormat="1"/>
    <row r="23505" s="1" customFormat="1"/>
    <row r="23506" s="1" customFormat="1"/>
    <row r="23507" s="1" customFormat="1"/>
    <row r="23508" s="1" customFormat="1"/>
    <row r="23509" s="1" customFormat="1"/>
    <row r="23510" s="1" customFormat="1"/>
    <row r="23511" s="1" customFormat="1"/>
    <row r="23512" s="1" customFormat="1"/>
    <row r="23513" s="1" customFormat="1"/>
    <row r="23514" s="1" customFormat="1"/>
    <row r="23515" s="1" customFormat="1"/>
    <row r="23516" s="1" customFormat="1"/>
    <row r="23517" s="1" customFormat="1"/>
    <row r="23518" s="1" customFormat="1"/>
    <row r="23519" s="1" customFormat="1"/>
    <row r="23520" s="1" customFormat="1"/>
    <row r="23521" s="1" customFormat="1"/>
    <row r="23522" s="1" customFormat="1"/>
    <row r="23523" s="1" customFormat="1"/>
    <row r="23524" s="1" customFormat="1"/>
    <row r="23525" s="1" customFormat="1"/>
    <row r="23526" s="1" customFormat="1"/>
    <row r="23527" s="1" customFormat="1"/>
    <row r="23528" s="1" customFormat="1"/>
    <row r="23529" s="1" customFormat="1"/>
    <row r="23530" s="1" customFormat="1"/>
    <row r="23531" s="1" customFormat="1"/>
    <row r="23532" s="1" customFormat="1"/>
    <row r="23533" s="1" customFormat="1"/>
    <row r="23534" s="1" customFormat="1"/>
    <row r="23535" s="1" customFormat="1"/>
    <row r="23536" s="1" customFormat="1"/>
    <row r="23537" s="1" customFormat="1"/>
    <row r="23538" s="1" customFormat="1"/>
    <row r="23539" s="1" customFormat="1"/>
    <row r="23540" s="1" customFormat="1"/>
    <row r="23541" s="1" customFormat="1"/>
    <row r="23542" s="1" customFormat="1"/>
    <row r="23543" s="1" customFormat="1"/>
    <row r="23544" s="1" customFormat="1"/>
    <row r="23545" s="1" customFormat="1"/>
    <row r="23546" s="1" customFormat="1"/>
    <row r="23547" s="1" customFormat="1"/>
    <row r="23548" s="1" customFormat="1"/>
    <row r="23549" s="1" customFormat="1"/>
    <row r="23550" s="1" customFormat="1"/>
    <row r="23551" s="1" customFormat="1"/>
    <row r="23552" s="1" customFormat="1"/>
    <row r="23553" s="1" customFormat="1"/>
    <row r="23554" s="1" customFormat="1"/>
    <row r="23555" s="1" customFormat="1"/>
    <row r="23556" s="1" customFormat="1"/>
    <row r="23557" s="1" customFormat="1"/>
    <row r="23558" s="1" customFormat="1"/>
    <row r="23559" s="1" customFormat="1"/>
    <row r="23560" s="1" customFormat="1"/>
    <row r="23561" s="1" customFormat="1"/>
    <row r="23562" s="1" customFormat="1"/>
    <row r="23563" s="1" customFormat="1"/>
    <row r="23564" s="1" customFormat="1"/>
    <row r="23565" s="1" customFormat="1"/>
    <row r="23566" s="1" customFormat="1"/>
    <row r="23567" s="1" customFormat="1"/>
    <row r="23568" s="1" customFormat="1"/>
    <row r="23569" s="1" customFormat="1"/>
    <row r="23570" s="1" customFormat="1"/>
    <row r="23571" s="1" customFormat="1"/>
    <row r="23572" s="1" customFormat="1"/>
    <row r="23573" s="1" customFormat="1"/>
    <row r="23574" s="1" customFormat="1"/>
    <row r="23575" s="1" customFormat="1"/>
    <row r="23576" s="1" customFormat="1"/>
    <row r="23577" s="1" customFormat="1"/>
    <row r="23578" s="1" customFormat="1"/>
    <row r="23579" s="1" customFormat="1"/>
    <row r="23580" s="1" customFormat="1"/>
    <row r="23581" s="1" customFormat="1"/>
    <row r="23582" s="1" customFormat="1"/>
    <row r="23583" s="1" customFormat="1"/>
    <row r="23584" s="1" customFormat="1"/>
    <row r="23585" s="1" customFormat="1"/>
    <row r="23586" s="1" customFormat="1"/>
    <row r="23587" s="1" customFormat="1"/>
    <row r="23588" s="1" customFormat="1"/>
    <row r="23589" s="1" customFormat="1"/>
    <row r="23590" s="1" customFormat="1"/>
    <row r="23591" s="1" customFormat="1"/>
    <row r="23592" s="1" customFormat="1"/>
    <row r="23593" s="1" customFormat="1"/>
    <row r="23594" s="1" customFormat="1"/>
    <row r="23595" s="1" customFormat="1"/>
    <row r="23596" s="1" customFormat="1"/>
    <row r="23597" s="1" customFormat="1"/>
    <row r="23598" s="1" customFormat="1"/>
    <row r="23599" s="1" customFormat="1"/>
    <row r="23600" s="1" customFormat="1"/>
    <row r="23601" s="1" customFormat="1"/>
    <row r="23602" s="1" customFormat="1"/>
    <row r="23603" s="1" customFormat="1"/>
    <row r="23604" s="1" customFormat="1"/>
    <row r="23605" s="1" customFormat="1"/>
    <row r="23606" s="1" customFormat="1"/>
    <row r="23607" s="1" customFormat="1"/>
    <row r="23608" s="1" customFormat="1"/>
    <row r="23609" s="1" customFormat="1"/>
    <row r="23610" s="1" customFormat="1"/>
    <row r="23611" s="1" customFormat="1"/>
    <row r="23612" s="1" customFormat="1"/>
    <row r="23613" s="1" customFormat="1"/>
    <row r="23614" s="1" customFormat="1"/>
    <row r="23615" s="1" customFormat="1"/>
    <row r="23616" s="1" customFormat="1"/>
    <row r="23617" s="1" customFormat="1"/>
    <row r="23618" s="1" customFormat="1"/>
    <row r="23619" s="1" customFormat="1"/>
    <row r="23620" s="1" customFormat="1"/>
    <row r="23621" s="1" customFormat="1"/>
    <row r="23622" s="1" customFormat="1"/>
    <row r="23623" s="1" customFormat="1"/>
    <row r="23624" s="1" customFormat="1"/>
    <row r="23625" s="1" customFormat="1"/>
    <row r="23626" s="1" customFormat="1"/>
    <row r="23627" s="1" customFormat="1"/>
    <row r="23628" s="1" customFormat="1"/>
    <row r="23629" s="1" customFormat="1"/>
    <row r="23630" s="1" customFormat="1"/>
    <row r="23631" s="1" customFormat="1"/>
    <row r="23632" s="1" customFormat="1"/>
    <row r="23633" s="1" customFormat="1"/>
    <row r="23634" s="1" customFormat="1"/>
    <row r="23635" s="1" customFormat="1"/>
    <row r="23636" s="1" customFormat="1"/>
    <row r="23637" s="1" customFormat="1"/>
    <row r="23638" s="1" customFormat="1"/>
    <row r="23639" s="1" customFormat="1"/>
    <row r="23640" s="1" customFormat="1"/>
    <row r="23641" s="1" customFormat="1"/>
    <row r="23642" s="1" customFormat="1"/>
    <row r="23643" s="1" customFormat="1"/>
    <row r="23644" s="1" customFormat="1"/>
    <row r="23645" s="1" customFormat="1"/>
    <row r="23646" s="1" customFormat="1"/>
    <row r="23647" s="1" customFormat="1"/>
    <row r="23648" s="1" customFormat="1"/>
    <row r="23649" s="1" customFormat="1"/>
    <row r="23650" s="1" customFormat="1"/>
    <row r="23651" s="1" customFormat="1"/>
    <row r="23652" s="1" customFormat="1"/>
    <row r="23653" s="1" customFormat="1"/>
    <row r="23654" s="1" customFormat="1"/>
    <row r="23655" s="1" customFormat="1"/>
    <row r="23656" s="1" customFormat="1"/>
    <row r="23657" s="1" customFormat="1"/>
    <row r="23658" s="1" customFormat="1"/>
    <row r="23659" s="1" customFormat="1"/>
    <row r="23660" s="1" customFormat="1"/>
    <row r="23661" s="1" customFormat="1"/>
    <row r="23662" s="1" customFormat="1"/>
    <row r="23663" s="1" customFormat="1"/>
    <row r="23664" s="1" customFormat="1"/>
    <row r="23665" s="1" customFormat="1"/>
    <row r="23666" s="1" customFormat="1"/>
    <row r="23667" s="1" customFormat="1"/>
    <row r="23668" s="1" customFormat="1"/>
    <row r="23669" s="1" customFormat="1"/>
    <row r="23670" s="1" customFormat="1"/>
    <row r="23671" s="1" customFormat="1"/>
    <row r="23672" s="1" customFormat="1"/>
    <row r="23673" s="1" customFormat="1"/>
    <row r="23674" s="1" customFormat="1"/>
    <row r="23675" s="1" customFormat="1"/>
    <row r="23676" s="1" customFormat="1"/>
    <row r="23677" s="1" customFormat="1"/>
    <row r="23678" s="1" customFormat="1"/>
    <row r="23679" s="1" customFormat="1"/>
    <row r="23680" s="1" customFormat="1"/>
    <row r="23681" s="1" customFormat="1"/>
    <row r="23682" s="1" customFormat="1"/>
    <row r="23683" s="1" customFormat="1"/>
    <row r="23684" s="1" customFormat="1"/>
    <row r="23685" s="1" customFormat="1"/>
    <row r="23686" s="1" customFormat="1"/>
    <row r="23687" s="1" customFormat="1"/>
    <row r="23688" s="1" customFormat="1"/>
    <row r="23689" s="1" customFormat="1"/>
    <row r="23690" s="1" customFormat="1"/>
    <row r="23691" s="1" customFormat="1"/>
    <row r="23692" s="1" customFormat="1"/>
    <row r="23693" s="1" customFormat="1"/>
    <row r="23694" s="1" customFormat="1"/>
    <row r="23695" s="1" customFormat="1"/>
    <row r="23696" s="1" customFormat="1"/>
    <row r="23697" s="1" customFormat="1"/>
    <row r="23698" s="1" customFormat="1"/>
    <row r="23699" s="1" customFormat="1"/>
    <row r="23700" s="1" customFormat="1"/>
    <row r="23701" s="1" customFormat="1"/>
    <row r="23702" s="1" customFormat="1"/>
    <row r="23703" s="1" customFormat="1"/>
    <row r="23704" s="1" customFormat="1"/>
    <row r="23705" s="1" customFormat="1"/>
    <row r="23706" s="1" customFormat="1"/>
    <row r="23707" s="1" customFormat="1"/>
    <row r="23708" s="1" customFormat="1"/>
    <row r="23709" s="1" customFormat="1"/>
    <row r="23710" s="1" customFormat="1"/>
    <row r="23711" s="1" customFormat="1"/>
    <row r="23712" s="1" customFormat="1"/>
    <row r="23713" s="1" customFormat="1"/>
    <row r="23714" s="1" customFormat="1"/>
    <row r="23715" s="1" customFormat="1"/>
    <row r="23716" s="1" customFormat="1"/>
    <row r="23717" s="1" customFormat="1"/>
    <row r="23718" s="1" customFormat="1"/>
    <row r="23719" s="1" customFormat="1"/>
    <row r="23720" s="1" customFormat="1"/>
    <row r="23721" s="1" customFormat="1"/>
    <row r="23722" s="1" customFormat="1"/>
    <row r="23723" s="1" customFormat="1"/>
    <row r="23724" s="1" customFormat="1"/>
    <row r="23725" s="1" customFormat="1"/>
    <row r="23726" s="1" customFormat="1"/>
    <row r="23727" s="1" customFormat="1"/>
    <row r="23728" s="1" customFormat="1"/>
    <row r="23729" s="1" customFormat="1"/>
    <row r="23730" s="1" customFormat="1"/>
    <row r="23731" s="1" customFormat="1"/>
    <row r="23732" s="1" customFormat="1"/>
    <row r="23733" s="1" customFormat="1"/>
    <row r="23734" s="1" customFormat="1"/>
    <row r="23735" s="1" customFormat="1"/>
    <row r="23736" s="1" customFormat="1"/>
    <row r="23737" s="1" customFormat="1"/>
    <row r="23738" s="1" customFormat="1"/>
    <row r="23739" s="1" customFormat="1"/>
    <row r="23740" s="1" customFormat="1"/>
    <row r="23741" s="1" customFormat="1"/>
    <row r="23742" s="1" customFormat="1"/>
    <row r="23743" s="1" customFormat="1"/>
    <row r="23744" s="1" customFormat="1"/>
    <row r="23745" s="1" customFormat="1"/>
    <row r="23746" s="1" customFormat="1"/>
    <row r="23747" s="1" customFormat="1"/>
    <row r="23748" s="1" customFormat="1"/>
    <row r="23749" s="1" customFormat="1"/>
    <row r="23750" s="1" customFormat="1"/>
    <row r="23751" s="1" customFormat="1"/>
    <row r="23752" s="1" customFormat="1"/>
    <row r="23753" s="1" customFormat="1"/>
    <row r="23754" s="1" customFormat="1"/>
    <row r="23755" s="1" customFormat="1"/>
    <row r="23756" s="1" customFormat="1"/>
    <row r="23757" s="1" customFormat="1"/>
    <row r="23758" s="1" customFormat="1"/>
    <row r="23759" s="1" customFormat="1"/>
    <row r="23760" s="1" customFormat="1"/>
    <row r="23761" s="1" customFormat="1"/>
    <row r="23762" s="1" customFormat="1"/>
    <row r="23763" s="1" customFormat="1"/>
    <row r="23764" s="1" customFormat="1"/>
    <row r="23765" s="1" customFormat="1"/>
    <row r="23766" s="1" customFormat="1"/>
    <row r="23767" s="1" customFormat="1"/>
    <row r="23768" s="1" customFormat="1"/>
    <row r="23769" s="1" customFormat="1"/>
    <row r="23770" s="1" customFormat="1"/>
    <row r="23771" s="1" customFormat="1"/>
    <row r="23772" s="1" customFormat="1"/>
    <row r="23773" s="1" customFormat="1"/>
    <row r="23774" s="1" customFormat="1"/>
    <row r="23775" s="1" customFormat="1"/>
    <row r="23776" s="1" customFormat="1"/>
    <row r="23777" s="1" customFormat="1"/>
    <row r="23778" s="1" customFormat="1"/>
    <row r="23779" s="1" customFormat="1"/>
    <row r="23780" s="1" customFormat="1"/>
    <row r="23781" s="1" customFormat="1"/>
    <row r="23782" s="1" customFormat="1"/>
    <row r="23783" s="1" customFormat="1"/>
    <row r="23784" s="1" customFormat="1"/>
    <row r="23785" s="1" customFormat="1"/>
    <row r="23786" s="1" customFormat="1"/>
    <row r="23787" s="1" customFormat="1"/>
    <row r="23788" s="1" customFormat="1"/>
    <row r="23789" s="1" customFormat="1"/>
    <row r="23790" s="1" customFormat="1"/>
    <row r="23791" s="1" customFormat="1"/>
    <row r="23792" s="1" customFormat="1"/>
    <row r="23793" s="1" customFormat="1"/>
    <row r="23794" s="1" customFormat="1"/>
    <row r="23795" s="1" customFormat="1"/>
    <row r="23796" s="1" customFormat="1"/>
    <row r="23797" s="1" customFormat="1"/>
    <row r="23798" s="1" customFormat="1"/>
    <row r="23799" s="1" customFormat="1"/>
    <row r="23800" s="1" customFormat="1"/>
    <row r="23801" s="1" customFormat="1"/>
    <row r="23802" s="1" customFormat="1"/>
    <row r="23803" s="1" customFormat="1"/>
    <row r="23804" s="1" customFormat="1"/>
    <row r="23805" s="1" customFormat="1"/>
    <row r="23806" s="1" customFormat="1"/>
    <row r="23807" s="1" customFormat="1"/>
    <row r="23808" s="1" customFormat="1"/>
    <row r="23809" s="1" customFormat="1"/>
    <row r="23810" s="1" customFormat="1"/>
    <row r="23811" s="1" customFormat="1"/>
    <row r="23812" s="1" customFormat="1"/>
    <row r="23813" s="1" customFormat="1"/>
    <row r="23814" s="1" customFormat="1"/>
    <row r="23815" s="1" customFormat="1"/>
    <row r="23816" s="1" customFormat="1"/>
    <row r="23817" s="1" customFormat="1"/>
    <row r="23818" s="1" customFormat="1"/>
    <row r="23819" s="1" customFormat="1"/>
    <row r="23820" s="1" customFormat="1"/>
    <row r="23821" s="1" customFormat="1"/>
    <row r="23822" s="1" customFormat="1"/>
    <row r="23823" s="1" customFormat="1"/>
    <row r="23824" s="1" customFormat="1"/>
    <row r="23825" s="1" customFormat="1"/>
    <row r="23826" s="1" customFormat="1"/>
    <row r="23827" s="1" customFormat="1"/>
    <row r="23828" s="1" customFormat="1"/>
    <row r="23829" s="1" customFormat="1"/>
    <row r="23830" s="1" customFormat="1"/>
    <row r="23831" s="1" customFormat="1"/>
    <row r="23832" s="1" customFormat="1"/>
    <row r="23833" s="1" customFormat="1"/>
    <row r="23834" s="1" customFormat="1"/>
    <row r="23835" s="1" customFormat="1"/>
    <row r="23836" s="1" customFormat="1"/>
    <row r="23837" s="1" customFormat="1"/>
    <row r="23838" s="1" customFormat="1"/>
    <row r="23839" s="1" customFormat="1"/>
    <row r="23840" s="1" customFormat="1"/>
    <row r="23841" s="1" customFormat="1"/>
    <row r="23842" s="1" customFormat="1"/>
    <row r="23843" s="1" customFormat="1"/>
    <row r="23844" s="1" customFormat="1"/>
    <row r="23845" s="1" customFormat="1"/>
    <row r="23846" s="1" customFormat="1"/>
    <row r="23847" s="1" customFormat="1"/>
    <row r="23848" s="1" customFormat="1"/>
    <row r="23849" s="1" customFormat="1"/>
    <row r="23850" s="1" customFormat="1"/>
    <row r="23851" s="1" customFormat="1"/>
    <row r="23852" s="1" customFormat="1"/>
    <row r="23853" s="1" customFormat="1"/>
    <row r="23854" s="1" customFormat="1"/>
    <row r="23855" s="1" customFormat="1"/>
    <row r="23856" s="1" customFormat="1"/>
    <row r="23857" s="1" customFormat="1"/>
    <row r="23858" s="1" customFormat="1"/>
    <row r="23859" s="1" customFormat="1"/>
    <row r="23860" s="1" customFormat="1"/>
    <row r="23861" s="1" customFormat="1"/>
    <row r="23862" s="1" customFormat="1"/>
    <row r="23863" s="1" customFormat="1"/>
    <row r="23864" s="1" customFormat="1"/>
    <row r="23865" s="1" customFormat="1"/>
    <row r="23866" s="1" customFormat="1"/>
    <row r="23867" s="1" customFormat="1"/>
    <row r="23868" s="1" customFormat="1"/>
    <row r="23869" s="1" customFormat="1"/>
    <row r="23870" s="1" customFormat="1"/>
    <row r="23871" s="1" customFormat="1"/>
    <row r="23872" s="1" customFormat="1"/>
    <row r="23873" s="1" customFormat="1"/>
    <row r="23874" s="1" customFormat="1"/>
    <row r="23875" s="1" customFormat="1"/>
    <row r="23876" s="1" customFormat="1"/>
    <row r="23877" s="1" customFormat="1"/>
    <row r="23878" s="1" customFormat="1"/>
    <row r="23879" s="1" customFormat="1"/>
    <row r="23880" s="1" customFormat="1"/>
    <row r="23881" s="1" customFormat="1"/>
    <row r="23882" s="1" customFormat="1"/>
    <row r="23883" s="1" customFormat="1"/>
    <row r="23884" s="1" customFormat="1"/>
    <row r="23885" s="1" customFormat="1"/>
    <row r="23886" s="1" customFormat="1"/>
    <row r="23887" s="1" customFormat="1"/>
    <row r="23888" s="1" customFormat="1"/>
    <row r="23889" s="1" customFormat="1"/>
    <row r="23890" s="1" customFormat="1"/>
    <row r="23891" s="1" customFormat="1"/>
    <row r="23892" s="1" customFormat="1"/>
    <row r="23893" s="1" customFormat="1"/>
    <row r="23894" s="1" customFormat="1"/>
    <row r="23895" s="1" customFormat="1"/>
    <row r="23896" s="1" customFormat="1"/>
    <row r="23897" s="1" customFormat="1"/>
    <row r="23898" s="1" customFormat="1"/>
    <row r="23899" s="1" customFormat="1"/>
    <row r="23900" s="1" customFormat="1"/>
    <row r="23901" s="1" customFormat="1"/>
    <row r="23902" s="1" customFormat="1"/>
    <row r="23903" s="1" customFormat="1"/>
    <row r="23904" s="1" customFormat="1"/>
    <row r="23905" s="1" customFormat="1"/>
    <row r="23906" s="1" customFormat="1"/>
    <row r="23907" s="1" customFormat="1"/>
    <row r="23908" s="1" customFormat="1"/>
    <row r="23909" s="1" customFormat="1"/>
    <row r="23910" s="1" customFormat="1"/>
    <row r="23911" s="1" customFormat="1"/>
    <row r="23912" s="1" customFormat="1"/>
    <row r="23913" s="1" customFormat="1"/>
    <row r="23914" s="1" customFormat="1"/>
    <row r="23915" s="1" customFormat="1"/>
    <row r="23916" s="1" customFormat="1"/>
    <row r="23917" s="1" customFormat="1"/>
    <row r="23918" s="1" customFormat="1"/>
    <row r="23919" s="1" customFormat="1"/>
    <row r="23920" s="1" customFormat="1"/>
    <row r="23921" s="1" customFormat="1"/>
    <row r="23922" s="1" customFormat="1"/>
    <row r="23923" s="1" customFormat="1"/>
    <row r="23924" s="1" customFormat="1"/>
    <row r="23925" s="1" customFormat="1"/>
    <row r="23926" s="1" customFormat="1"/>
    <row r="23927" s="1" customFormat="1"/>
    <row r="23928" s="1" customFormat="1"/>
    <row r="23929" s="1" customFormat="1"/>
    <row r="23930" s="1" customFormat="1"/>
    <row r="23931" s="1" customFormat="1"/>
    <row r="23932" s="1" customFormat="1"/>
    <row r="23933" s="1" customFormat="1"/>
    <row r="23934" s="1" customFormat="1"/>
    <row r="23935" s="1" customFormat="1"/>
    <row r="23936" s="1" customFormat="1"/>
    <row r="23937" s="1" customFormat="1"/>
    <row r="23938" s="1" customFormat="1"/>
    <row r="23939" s="1" customFormat="1"/>
    <row r="23940" s="1" customFormat="1"/>
    <row r="23941" s="1" customFormat="1"/>
    <row r="23942" s="1" customFormat="1"/>
    <row r="23943" s="1" customFormat="1"/>
    <row r="23944" s="1" customFormat="1"/>
    <row r="23945" s="1" customFormat="1"/>
    <row r="23946" s="1" customFormat="1"/>
    <row r="23947" s="1" customFormat="1"/>
    <row r="23948" s="1" customFormat="1"/>
    <row r="23949" s="1" customFormat="1"/>
    <row r="23950" s="1" customFormat="1"/>
    <row r="23951" s="1" customFormat="1"/>
    <row r="23952" s="1" customFormat="1"/>
    <row r="23953" s="1" customFormat="1"/>
    <row r="23954" s="1" customFormat="1"/>
    <row r="23955" s="1" customFormat="1"/>
    <row r="23956" s="1" customFormat="1"/>
    <row r="23957" s="1" customFormat="1"/>
    <row r="23958" s="1" customFormat="1"/>
    <row r="23959" s="1" customFormat="1"/>
    <row r="23960" s="1" customFormat="1"/>
    <row r="23961" s="1" customFormat="1"/>
    <row r="23962" s="1" customFormat="1"/>
    <row r="23963" s="1" customFormat="1"/>
    <row r="23964" s="1" customFormat="1"/>
    <row r="23965" s="1" customFormat="1"/>
    <row r="23966" s="1" customFormat="1"/>
    <row r="23967" s="1" customFormat="1"/>
    <row r="23968" s="1" customFormat="1"/>
    <row r="23969" s="1" customFormat="1"/>
    <row r="23970" s="1" customFormat="1"/>
    <row r="23971" s="1" customFormat="1"/>
    <row r="23972" s="1" customFormat="1"/>
    <row r="23973" s="1" customFormat="1"/>
    <row r="23974" s="1" customFormat="1"/>
    <row r="23975" s="1" customFormat="1"/>
    <row r="23976" s="1" customFormat="1"/>
    <row r="23977" s="1" customFormat="1"/>
    <row r="23978" s="1" customFormat="1"/>
    <row r="23979" s="1" customFormat="1"/>
    <row r="23980" s="1" customFormat="1"/>
    <row r="23981" s="1" customFormat="1"/>
    <row r="23982" s="1" customFormat="1"/>
    <row r="23983" s="1" customFormat="1"/>
    <row r="23984" s="1" customFormat="1"/>
    <row r="23985" s="1" customFormat="1"/>
    <row r="23986" s="1" customFormat="1"/>
    <row r="23987" s="1" customFormat="1"/>
    <row r="23988" s="1" customFormat="1"/>
    <row r="23989" s="1" customFormat="1"/>
    <row r="23990" s="1" customFormat="1"/>
    <row r="23991" s="1" customFormat="1"/>
    <row r="23992" s="1" customFormat="1"/>
    <row r="23993" s="1" customFormat="1"/>
    <row r="23994" s="1" customFormat="1"/>
    <row r="23995" s="1" customFormat="1"/>
    <row r="23996" s="1" customFormat="1"/>
    <row r="23997" s="1" customFormat="1"/>
    <row r="23998" s="1" customFormat="1"/>
    <row r="23999" s="1" customFormat="1"/>
    <row r="24000" s="1" customFormat="1"/>
    <row r="24001" s="1" customFormat="1"/>
    <row r="24002" s="1" customFormat="1"/>
    <row r="24003" s="1" customFormat="1"/>
    <row r="24004" s="1" customFormat="1"/>
    <row r="24005" s="1" customFormat="1"/>
    <row r="24006" s="1" customFormat="1"/>
    <row r="24007" s="1" customFormat="1"/>
    <row r="24008" s="1" customFormat="1"/>
    <row r="24009" s="1" customFormat="1"/>
    <row r="24010" s="1" customFormat="1"/>
    <row r="24011" s="1" customFormat="1"/>
    <row r="24012" s="1" customFormat="1"/>
    <row r="24013" s="1" customFormat="1"/>
    <row r="24014" s="1" customFormat="1"/>
    <row r="24015" s="1" customFormat="1"/>
    <row r="24016" s="1" customFormat="1"/>
    <row r="24017" s="1" customFormat="1"/>
    <row r="24018" s="1" customFormat="1"/>
    <row r="24019" s="1" customFormat="1"/>
    <row r="24020" s="1" customFormat="1"/>
    <row r="24021" s="1" customFormat="1"/>
    <row r="24022" s="1" customFormat="1"/>
    <row r="24023" s="1" customFormat="1"/>
    <row r="24024" s="1" customFormat="1"/>
    <row r="24025" s="1" customFormat="1"/>
    <row r="24026" s="1" customFormat="1"/>
    <row r="24027" s="1" customFormat="1"/>
    <row r="24028" s="1" customFormat="1"/>
    <row r="24029" s="1" customFormat="1"/>
    <row r="24030" s="1" customFormat="1"/>
    <row r="24031" s="1" customFormat="1"/>
    <row r="24032" s="1" customFormat="1"/>
    <row r="24033" s="1" customFormat="1"/>
    <row r="24034" s="1" customFormat="1"/>
    <row r="24035" s="1" customFormat="1"/>
    <row r="24036" s="1" customFormat="1"/>
    <row r="24037" s="1" customFormat="1"/>
    <row r="24038" s="1" customFormat="1"/>
    <row r="24039" s="1" customFormat="1"/>
    <row r="24040" s="1" customFormat="1"/>
    <row r="24041" s="1" customFormat="1"/>
    <row r="24042" s="1" customFormat="1"/>
    <row r="24043" s="1" customFormat="1"/>
    <row r="24044" s="1" customFormat="1"/>
    <row r="24045" s="1" customFormat="1"/>
    <row r="24046" s="1" customFormat="1"/>
    <row r="24047" s="1" customFormat="1"/>
    <row r="24048" s="1" customFormat="1"/>
    <row r="24049" s="1" customFormat="1"/>
    <row r="24050" s="1" customFormat="1"/>
    <row r="24051" s="1" customFormat="1"/>
    <row r="24052" s="1" customFormat="1"/>
    <row r="24053" s="1" customFormat="1"/>
    <row r="24054" s="1" customFormat="1"/>
    <row r="24055" s="1" customFormat="1"/>
    <row r="24056" s="1" customFormat="1"/>
    <row r="24057" s="1" customFormat="1"/>
    <row r="24058" s="1" customFormat="1"/>
    <row r="24059" s="1" customFormat="1"/>
    <row r="24060" s="1" customFormat="1"/>
    <row r="24061" s="1" customFormat="1"/>
    <row r="24062" s="1" customFormat="1"/>
    <row r="24063" s="1" customFormat="1"/>
    <row r="24064" s="1" customFormat="1"/>
    <row r="24065" s="1" customFormat="1"/>
    <row r="24066" s="1" customFormat="1"/>
    <row r="24067" s="1" customFormat="1"/>
    <row r="24068" s="1" customFormat="1"/>
    <row r="24069" s="1" customFormat="1"/>
    <row r="24070" s="1" customFormat="1"/>
    <row r="24071" s="1" customFormat="1"/>
    <row r="24072" s="1" customFormat="1"/>
    <row r="24073" s="1" customFormat="1"/>
    <row r="24074" s="1" customFormat="1"/>
    <row r="24075" s="1" customFormat="1"/>
    <row r="24076" s="1" customFormat="1"/>
    <row r="24077" s="1" customFormat="1"/>
    <row r="24078" s="1" customFormat="1"/>
    <row r="24079" s="1" customFormat="1"/>
    <row r="24080" s="1" customFormat="1"/>
    <row r="24081" s="1" customFormat="1"/>
    <row r="24082" s="1" customFormat="1"/>
    <row r="24083" s="1" customFormat="1"/>
    <row r="24084" s="1" customFormat="1"/>
    <row r="24085" s="1" customFormat="1"/>
    <row r="24086" s="1" customFormat="1"/>
    <row r="24087" s="1" customFormat="1"/>
    <row r="24088" s="1" customFormat="1"/>
    <row r="24089" s="1" customFormat="1"/>
    <row r="24090" s="1" customFormat="1"/>
    <row r="24091" s="1" customFormat="1"/>
    <row r="24092" s="1" customFormat="1"/>
    <row r="24093" s="1" customFormat="1"/>
    <row r="24094" s="1" customFormat="1"/>
    <row r="24095" s="1" customFormat="1"/>
    <row r="24096" s="1" customFormat="1"/>
    <row r="24097" s="1" customFormat="1"/>
    <row r="24098" s="1" customFormat="1"/>
    <row r="24099" s="1" customFormat="1"/>
    <row r="24100" s="1" customFormat="1"/>
    <row r="24101" s="1" customFormat="1"/>
    <row r="24102" s="1" customFormat="1"/>
    <row r="24103" s="1" customFormat="1"/>
    <row r="24104" s="1" customFormat="1"/>
    <row r="24105" s="1" customFormat="1"/>
    <row r="24106" s="1" customFormat="1"/>
    <row r="24107" s="1" customFormat="1"/>
    <row r="24108" s="1" customFormat="1"/>
    <row r="24109" s="1" customFormat="1"/>
    <row r="24110" s="1" customFormat="1"/>
    <row r="24111" s="1" customFormat="1"/>
    <row r="24112" s="1" customFormat="1"/>
    <row r="24113" s="1" customFormat="1"/>
    <row r="24114" s="1" customFormat="1"/>
    <row r="24115" s="1" customFormat="1"/>
    <row r="24116" s="1" customFormat="1"/>
    <row r="24117" s="1" customFormat="1"/>
    <row r="24118" s="1" customFormat="1"/>
    <row r="24119" s="1" customFormat="1"/>
    <row r="24120" s="1" customFormat="1"/>
    <row r="24121" s="1" customFormat="1"/>
    <row r="24122" s="1" customFormat="1"/>
    <row r="24123" s="1" customFormat="1"/>
    <row r="24124" s="1" customFormat="1"/>
    <row r="24125" s="1" customFormat="1"/>
    <row r="24126" s="1" customFormat="1"/>
    <row r="24127" s="1" customFormat="1"/>
    <row r="24128" s="1" customFormat="1"/>
    <row r="24129" s="1" customFormat="1"/>
    <row r="24130" s="1" customFormat="1"/>
    <row r="24131" s="1" customFormat="1"/>
    <row r="24132" s="1" customFormat="1"/>
    <row r="24133" s="1" customFormat="1"/>
    <row r="24134" s="1" customFormat="1"/>
    <row r="24135" s="1" customFormat="1"/>
    <row r="24136" s="1" customFormat="1"/>
    <row r="24137" s="1" customFormat="1"/>
    <row r="24138" s="1" customFormat="1"/>
    <row r="24139" s="1" customFormat="1"/>
    <row r="24140" s="1" customFormat="1"/>
    <row r="24141" s="1" customFormat="1"/>
    <row r="24142" s="1" customFormat="1"/>
    <row r="24143" s="1" customFormat="1"/>
    <row r="24144" s="1" customFormat="1"/>
    <row r="24145" s="1" customFormat="1"/>
    <row r="24146" s="1" customFormat="1"/>
    <row r="24147" s="1" customFormat="1"/>
    <row r="24148" s="1" customFormat="1"/>
    <row r="24149" s="1" customFormat="1"/>
    <row r="24150" s="1" customFormat="1"/>
    <row r="24151" s="1" customFormat="1"/>
    <row r="24152" s="1" customFormat="1"/>
    <row r="24153" s="1" customFormat="1"/>
    <row r="24154" s="1" customFormat="1"/>
    <row r="24155" s="1" customFormat="1"/>
    <row r="24156" s="1" customFormat="1"/>
    <row r="24157" s="1" customFormat="1"/>
    <row r="24158" s="1" customFormat="1"/>
    <row r="24159" s="1" customFormat="1"/>
    <row r="24160" s="1" customFormat="1"/>
    <row r="24161" s="1" customFormat="1"/>
    <row r="24162" s="1" customFormat="1"/>
    <row r="24163" s="1" customFormat="1"/>
    <row r="24164" s="1" customFormat="1"/>
    <row r="24165" s="1" customFormat="1"/>
    <row r="24166" s="1" customFormat="1"/>
    <row r="24167" s="1" customFormat="1"/>
    <row r="24168" s="1" customFormat="1"/>
    <row r="24169" s="1" customFormat="1"/>
    <row r="24170" s="1" customFormat="1"/>
    <row r="24171" s="1" customFormat="1"/>
    <row r="24172" s="1" customFormat="1"/>
    <row r="24173" s="1" customFormat="1"/>
    <row r="24174" s="1" customFormat="1"/>
    <row r="24175" s="1" customFormat="1"/>
    <row r="24176" s="1" customFormat="1"/>
    <row r="24177" s="1" customFormat="1"/>
    <row r="24178" s="1" customFormat="1"/>
    <row r="24179" s="1" customFormat="1"/>
    <row r="24180" s="1" customFormat="1"/>
    <row r="24181" s="1" customFormat="1"/>
    <row r="24182" s="1" customFormat="1"/>
    <row r="24183" s="1" customFormat="1"/>
    <row r="24184" s="1" customFormat="1"/>
    <row r="24185" s="1" customFormat="1"/>
    <row r="24186" s="1" customFormat="1"/>
    <row r="24187" s="1" customFormat="1"/>
    <row r="24188" s="1" customFormat="1"/>
    <row r="24189" s="1" customFormat="1"/>
    <row r="24190" s="1" customFormat="1"/>
    <row r="24191" s="1" customFormat="1"/>
    <row r="24192" s="1" customFormat="1"/>
    <row r="24193" s="1" customFormat="1"/>
    <row r="24194" s="1" customFormat="1"/>
    <row r="24195" s="1" customFormat="1"/>
    <row r="24196" s="1" customFormat="1"/>
    <row r="24197" s="1" customFormat="1"/>
    <row r="24198" s="1" customFormat="1"/>
    <row r="24199" s="1" customFormat="1"/>
    <row r="24200" s="1" customFormat="1"/>
    <row r="24201" s="1" customFormat="1"/>
    <row r="24202" s="1" customFormat="1"/>
    <row r="24203" s="1" customFormat="1"/>
    <row r="24204" s="1" customFormat="1"/>
    <row r="24205" s="1" customFormat="1"/>
    <row r="24206" s="1" customFormat="1"/>
    <row r="24207" s="1" customFormat="1"/>
    <row r="24208" s="1" customFormat="1"/>
    <row r="24209" s="1" customFormat="1"/>
    <row r="24210" s="1" customFormat="1"/>
    <row r="24211" s="1" customFormat="1"/>
    <row r="24212" s="1" customFormat="1"/>
    <row r="24213" s="1" customFormat="1"/>
    <row r="24214" s="1" customFormat="1"/>
    <row r="24215" s="1" customFormat="1"/>
    <row r="24216" s="1" customFormat="1"/>
    <row r="24217" s="1" customFormat="1"/>
    <row r="24218" s="1" customFormat="1"/>
    <row r="24219" s="1" customFormat="1"/>
    <row r="24220" s="1" customFormat="1"/>
    <row r="24221" s="1" customFormat="1"/>
    <row r="24222" s="1" customFormat="1"/>
    <row r="24223" s="1" customFormat="1"/>
    <row r="24224" s="1" customFormat="1"/>
    <row r="24225" s="1" customFormat="1"/>
    <row r="24226" s="1" customFormat="1"/>
    <row r="24227" s="1" customFormat="1"/>
    <row r="24228" s="1" customFormat="1"/>
    <row r="24229" s="1" customFormat="1"/>
    <row r="24230" s="1" customFormat="1"/>
    <row r="24231" s="1" customFormat="1"/>
    <row r="24232" s="1" customFormat="1"/>
    <row r="24233" s="1" customFormat="1"/>
    <row r="24234" s="1" customFormat="1"/>
    <row r="24235" s="1" customFormat="1"/>
    <row r="24236" s="1" customFormat="1"/>
    <row r="24237" s="1" customFormat="1"/>
    <row r="24238" s="1" customFormat="1"/>
    <row r="24239" s="1" customFormat="1"/>
    <row r="24240" s="1" customFormat="1"/>
    <row r="24241" s="1" customFormat="1"/>
    <row r="24242" s="1" customFormat="1"/>
    <row r="24243" s="1" customFormat="1"/>
    <row r="24244" s="1" customFormat="1"/>
    <row r="24245" s="1" customFormat="1"/>
    <row r="24246" s="1" customFormat="1"/>
    <row r="24247" s="1" customFormat="1"/>
    <row r="24248" s="1" customFormat="1"/>
    <row r="24249" s="1" customFormat="1"/>
    <row r="24250" s="1" customFormat="1"/>
    <row r="24251" s="1" customFormat="1"/>
    <row r="24252" s="1" customFormat="1"/>
    <row r="24253" s="1" customFormat="1"/>
    <row r="24254" s="1" customFormat="1"/>
    <row r="24255" s="1" customFormat="1"/>
    <row r="24256" s="1" customFormat="1"/>
    <row r="24257" s="1" customFormat="1"/>
    <row r="24258" s="1" customFormat="1"/>
    <row r="24259" s="1" customFormat="1"/>
    <row r="24260" s="1" customFormat="1"/>
    <row r="24261" s="1" customFormat="1"/>
    <row r="24262" s="1" customFormat="1"/>
    <row r="24263" s="1" customFormat="1"/>
    <row r="24264" s="1" customFormat="1"/>
    <row r="24265" s="1" customFormat="1"/>
    <row r="24266" s="1" customFormat="1"/>
    <row r="24267" s="1" customFormat="1"/>
    <row r="24268" s="1" customFormat="1"/>
    <row r="24269" s="1" customFormat="1"/>
    <row r="24270" s="1" customFormat="1"/>
    <row r="24271" s="1" customFormat="1"/>
    <row r="24272" s="1" customFormat="1"/>
    <row r="24273" s="1" customFormat="1"/>
    <row r="24274" s="1" customFormat="1"/>
    <row r="24275" s="1" customFormat="1"/>
    <row r="24276" s="1" customFormat="1"/>
    <row r="24277" s="1" customFormat="1"/>
    <row r="24278" s="1" customFormat="1"/>
    <row r="24279" s="1" customFormat="1"/>
    <row r="24280" s="1" customFormat="1"/>
    <row r="24281" s="1" customFormat="1"/>
    <row r="24282" s="1" customFormat="1"/>
    <row r="24283" s="1" customFormat="1"/>
    <row r="24284" s="1" customFormat="1"/>
    <row r="24285" s="1" customFormat="1"/>
    <row r="24286" s="1" customFormat="1"/>
    <row r="24287" s="1" customFormat="1"/>
    <row r="24288" s="1" customFormat="1"/>
    <row r="24289" s="1" customFormat="1"/>
    <row r="24290" s="1" customFormat="1"/>
    <row r="24291" s="1" customFormat="1"/>
    <row r="24292" s="1" customFormat="1"/>
    <row r="24293" s="1" customFormat="1"/>
    <row r="24294" s="1" customFormat="1"/>
    <row r="24295" s="1" customFormat="1"/>
    <row r="24296" s="1" customFormat="1"/>
    <row r="24297" s="1" customFormat="1"/>
    <row r="24298" s="1" customFormat="1"/>
    <row r="24299" s="1" customFormat="1"/>
    <row r="24300" s="1" customFormat="1"/>
    <row r="24301" s="1" customFormat="1"/>
    <row r="24302" s="1" customFormat="1"/>
    <row r="24303" s="1" customFormat="1"/>
    <row r="24304" s="1" customFormat="1"/>
    <row r="24305" s="1" customFormat="1"/>
    <row r="24306" s="1" customFormat="1"/>
    <row r="24307" s="1" customFormat="1"/>
    <row r="24308" s="1" customFormat="1"/>
    <row r="24309" s="1" customFormat="1"/>
    <row r="24310" s="1" customFormat="1"/>
    <row r="24311" s="1" customFormat="1"/>
    <row r="24312" s="1" customFormat="1"/>
    <row r="24313" s="1" customFormat="1"/>
    <row r="24314" s="1" customFormat="1"/>
    <row r="24315" s="1" customFormat="1"/>
    <row r="24316" s="1" customFormat="1"/>
    <row r="24317" s="1" customFormat="1"/>
    <row r="24318" s="1" customFormat="1"/>
    <row r="24319" s="1" customFormat="1"/>
    <row r="24320" s="1" customFormat="1"/>
    <row r="24321" s="1" customFormat="1"/>
    <row r="24322" s="1" customFormat="1"/>
    <row r="24323" s="1" customFormat="1"/>
    <row r="24324" s="1" customFormat="1"/>
    <row r="24325" s="1" customFormat="1"/>
    <row r="24326" s="1" customFormat="1"/>
    <row r="24327" s="1" customFormat="1"/>
    <row r="24328" s="1" customFormat="1"/>
    <row r="24329" s="1" customFormat="1"/>
    <row r="24330" s="1" customFormat="1"/>
    <row r="24331" s="1" customFormat="1"/>
    <row r="24332" s="1" customFormat="1"/>
    <row r="24333" s="1" customFormat="1"/>
    <row r="24334" s="1" customFormat="1"/>
    <row r="24335" s="1" customFormat="1"/>
    <row r="24336" s="1" customFormat="1"/>
    <row r="24337" s="1" customFormat="1"/>
    <row r="24338" s="1" customFormat="1"/>
    <row r="24339" s="1" customFormat="1"/>
    <row r="24340" s="1" customFormat="1"/>
    <row r="24341" s="1" customFormat="1"/>
    <row r="24342" s="1" customFormat="1"/>
    <row r="24343" s="1" customFormat="1"/>
    <row r="24344" s="1" customFormat="1"/>
    <row r="24345" s="1" customFormat="1"/>
    <row r="24346" s="1" customFormat="1"/>
    <row r="24347" s="1" customFormat="1"/>
    <row r="24348" s="1" customFormat="1"/>
    <row r="24349" s="1" customFormat="1"/>
    <row r="24350" s="1" customFormat="1"/>
    <row r="24351" s="1" customFormat="1"/>
    <row r="24352" s="1" customFormat="1"/>
    <row r="24353" s="1" customFormat="1"/>
    <row r="24354" s="1" customFormat="1"/>
    <row r="24355" s="1" customFormat="1"/>
    <row r="24356" s="1" customFormat="1"/>
    <row r="24357" s="1" customFormat="1"/>
    <row r="24358" s="1" customFormat="1"/>
    <row r="24359" s="1" customFormat="1"/>
    <row r="24360" s="1" customFormat="1"/>
    <row r="24361" s="1" customFormat="1"/>
    <row r="24362" s="1" customFormat="1"/>
    <row r="24363" s="1" customFormat="1"/>
    <row r="24364" s="1" customFormat="1"/>
    <row r="24365" s="1" customFormat="1"/>
    <row r="24366" s="1" customFormat="1"/>
    <row r="24367" s="1" customFormat="1"/>
    <row r="24368" s="1" customFormat="1"/>
    <row r="24369" s="1" customFormat="1"/>
    <row r="24370" s="1" customFormat="1"/>
    <row r="24371" s="1" customFormat="1"/>
    <row r="24372" s="1" customFormat="1"/>
    <row r="24373" s="1" customFormat="1"/>
    <row r="24374" s="1" customFormat="1"/>
    <row r="24375" s="1" customFormat="1"/>
    <row r="24376" s="1" customFormat="1"/>
    <row r="24377" s="1" customFormat="1"/>
    <row r="24378" s="1" customFormat="1"/>
    <row r="24379" s="1" customFormat="1"/>
    <row r="24380" s="1" customFormat="1"/>
    <row r="24381" s="1" customFormat="1"/>
    <row r="24382" s="1" customFormat="1"/>
    <row r="24383" s="1" customFormat="1"/>
    <row r="24384" s="1" customFormat="1"/>
    <row r="24385" s="1" customFormat="1"/>
    <row r="24386" s="1" customFormat="1"/>
    <row r="24387" s="1" customFormat="1"/>
    <row r="24388" s="1" customFormat="1"/>
    <row r="24389" s="1" customFormat="1"/>
    <row r="24390" s="1" customFormat="1"/>
    <row r="24391" s="1" customFormat="1"/>
    <row r="24392" s="1" customFormat="1"/>
    <row r="24393" s="1" customFormat="1"/>
    <row r="24394" s="1" customFormat="1"/>
    <row r="24395" s="1" customFormat="1"/>
    <row r="24396" s="1" customFormat="1"/>
    <row r="24397" s="1" customFormat="1"/>
    <row r="24398" s="1" customFormat="1"/>
    <row r="24399" s="1" customFormat="1"/>
    <row r="24400" s="1" customFormat="1"/>
    <row r="24401" s="1" customFormat="1"/>
    <row r="24402" s="1" customFormat="1"/>
    <row r="24403" s="1" customFormat="1"/>
    <row r="24404" s="1" customFormat="1"/>
    <row r="24405" s="1" customFormat="1"/>
    <row r="24406" s="1" customFormat="1"/>
    <row r="24407" s="1" customFormat="1"/>
    <row r="24408" s="1" customFormat="1"/>
    <row r="24409" s="1" customFormat="1"/>
    <row r="24410" s="1" customFormat="1"/>
    <row r="24411" s="1" customFormat="1"/>
    <row r="24412" s="1" customFormat="1"/>
    <row r="24413" s="1" customFormat="1"/>
    <row r="24414" s="1" customFormat="1"/>
    <row r="24415" s="1" customFormat="1"/>
    <row r="24416" s="1" customFormat="1"/>
    <row r="24417" s="1" customFormat="1"/>
    <row r="24418" s="1" customFormat="1"/>
    <row r="24419" s="1" customFormat="1"/>
    <row r="24420" s="1" customFormat="1"/>
    <row r="24421" s="1" customFormat="1"/>
    <row r="24422" s="1" customFormat="1"/>
    <row r="24423" s="1" customFormat="1"/>
    <row r="24424" s="1" customFormat="1"/>
    <row r="24425" s="1" customFormat="1"/>
    <row r="24426" s="1" customFormat="1"/>
    <row r="24427" s="1" customFormat="1"/>
    <row r="24428" s="1" customFormat="1"/>
    <row r="24429" s="1" customFormat="1"/>
    <row r="24430" s="1" customFormat="1"/>
    <row r="24431" s="1" customFormat="1"/>
    <row r="24432" s="1" customFormat="1"/>
    <row r="24433" s="1" customFormat="1"/>
    <row r="24434" s="1" customFormat="1"/>
    <row r="24435" s="1" customFormat="1"/>
    <row r="24436" s="1" customFormat="1"/>
    <row r="24437" s="1" customFormat="1"/>
    <row r="24438" s="1" customFormat="1"/>
    <row r="24439" s="1" customFormat="1"/>
    <row r="24440" s="1" customFormat="1"/>
    <row r="24441" s="1" customFormat="1"/>
    <row r="24442" s="1" customFormat="1"/>
    <row r="24443" s="1" customFormat="1"/>
    <row r="24444" s="1" customFormat="1"/>
    <row r="24445" s="1" customFormat="1"/>
    <row r="24446" s="1" customFormat="1"/>
    <row r="24447" s="1" customFormat="1"/>
    <row r="24448" s="1" customFormat="1"/>
    <row r="24449" s="1" customFormat="1"/>
    <row r="24450" s="1" customFormat="1"/>
    <row r="24451" s="1" customFormat="1"/>
    <row r="24452" s="1" customFormat="1"/>
    <row r="24453" s="1" customFormat="1"/>
    <row r="24454" s="1" customFormat="1"/>
    <row r="24455" s="1" customFormat="1"/>
    <row r="24456" s="1" customFormat="1"/>
    <row r="24457" s="1" customFormat="1"/>
    <row r="24458" s="1" customFormat="1"/>
    <row r="24459" s="1" customFormat="1"/>
    <row r="24460" s="1" customFormat="1"/>
    <row r="24461" s="1" customFormat="1"/>
    <row r="24462" s="1" customFormat="1"/>
    <row r="24463" s="1" customFormat="1"/>
    <row r="24464" s="1" customFormat="1"/>
    <row r="24465" s="1" customFormat="1"/>
    <row r="24466" s="1" customFormat="1"/>
    <row r="24467" s="1" customFormat="1"/>
    <row r="24468" s="1" customFormat="1"/>
    <row r="24469" s="1" customFormat="1"/>
    <row r="24470" s="1" customFormat="1"/>
    <row r="24471" s="1" customFormat="1"/>
    <row r="24472" s="1" customFormat="1"/>
    <row r="24473" s="1" customFormat="1"/>
    <row r="24474" s="1" customFormat="1"/>
    <row r="24475" s="1" customFormat="1"/>
    <row r="24476" s="1" customFormat="1"/>
    <row r="24477" s="1" customFormat="1"/>
    <row r="24478" s="1" customFormat="1"/>
    <row r="24479" s="1" customFormat="1"/>
    <row r="24480" s="1" customFormat="1"/>
    <row r="24481" s="1" customFormat="1"/>
    <row r="24482" s="1" customFormat="1"/>
    <row r="24483" s="1" customFormat="1"/>
    <row r="24484" s="1" customFormat="1"/>
    <row r="24485" s="1" customFormat="1"/>
    <row r="24486" s="1" customFormat="1"/>
    <row r="24487" s="1" customFormat="1"/>
    <row r="24488" s="1" customFormat="1"/>
    <row r="24489" s="1" customFormat="1"/>
    <row r="24490" s="1" customFormat="1"/>
    <row r="24491" s="1" customFormat="1"/>
    <row r="24492" s="1" customFormat="1"/>
    <row r="24493" s="1" customFormat="1"/>
    <row r="24494" s="1" customFormat="1"/>
    <row r="24495" s="1" customFormat="1"/>
    <row r="24496" s="1" customFormat="1"/>
    <row r="24497" s="1" customFormat="1"/>
    <row r="24498" s="1" customFormat="1"/>
    <row r="24499" s="1" customFormat="1"/>
    <row r="24500" s="1" customFormat="1"/>
    <row r="24501" s="1" customFormat="1"/>
    <row r="24502" s="1" customFormat="1"/>
    <row r="24503" s="1" customFormat="1"/>
    <row r="24504" s="1" customFormat="1"/>
    <row r="24505" s="1" customFormat="1"/>
    <row r="24506" s="1" customFormat="1"/>
    <row r="24507" s="1" customFormat="1"/>
    <row r="24508" s="1" customFormat="1"/>
    <row r="24509" s="1" customFormat="1"/>
    <row r="24510" s="1" customFormat="1"/>
    <row r="24511" s="1" customFormat="1"/>
    <row r="24512" s="1" customFormat="1"/>
    <row r="24513" s="1" customFormat="1"/>
    <row r="24514" s="1" customFormat="1"/>
    <row r="24515" s="1" customFormat="1"/>
    <row r="24516" s="1" customFormat="1"/>
    <row r="24517" s="1" customFormat="1"/>
    <row r="24518" s="1" customFormat="1"/>
    <row r="24519" s="1" customFormat="1"/>
    <row r="24520" s="1" customFormat="1"/>
    <row r="24521" s="1" customFormat="1"/>
    <row r="24522" s="1" customFormat="1"/>
    <row r="24523" s="1" customFormat="1"/>
    <row r="24524" s="1" customFormat="1"/>
    <row r="24525" s="1" customFormat="1"/>
    <row r="24526" s="1" customFormat="1"/>
    <row r="24527" s="1" customFormat="1"/>
    <row r="24528" s="1" customFormat="1"/>
    <row r="24529" s="1" customFormat="1"/>
    <row r="24530" s="1" customFormat="1"/>
    <row r="24531" s="1" customFormat="1"/>
    <row r="24532" s="1" customFormat="1"/>
    <row r="24533" s="1" customFormat="1"/>
    <row r="24534" s="1" customFormat="1"/>
    <row r="24535" s="1" customFormat="1"/>
    <row r="24536" s="1" customFormat="1"/>
    <row r="24537" s="1" customFormat="1"/>
    <row r="24538" s="1" customFormat="1"/>
    <row r="24539" s="1" customFormat="1"/>
    <row r="24540" s="1" customFormat="1"/>
    <row r="24541" s="1" customFormat="1"/>
    <row r="24542" s="1" customFormat="1"/>
    <row r="24543" s="1" customFormat="1"/>
    <row r="24544" s="1" customFormat="1"/>
    <row r="24545" s="1" customFormat="1"/>
    <row r="24546" s="1" customFormat="1"/>
    <row r="24547" s="1" customFormat="1"/>
    <row r="24548" s="1" customFormat="1"/>
    <row r="24549" s="1" customFormat="1"/>
    <row r="24550" s="1" customFormat="1"/>
    <row r="24551" s="1" customFormat="1"/>
    <row r="24552" s="1" customFormat="1"/>
    <row r="24553" s="1" customFormat="1"/>
    <row r="24554" s="1" customFormat="1"/>
    <row r="24555" s="1" customFormat="1"/>
    <row r="24556" s="1" customFormat="1"/>
    <row r="24557" s="1" customFormat="1"/>
    <row r="24558" s="1" customFormat="1"/>
    <row r="24559" s="1" customFormat="1"/>
    <row r="24560" s="1" customFormat="1"/>
    <row r="24561" s="1" customFormat="1"/>
    <row r="24562" s="1" customFormat="1"/>
    <row r="24563" s="1" customFormat="1"/>
    <row r="24564" s="1" customFormat="1"/>
    <row r="24565" s="1" customFormat="1"/>
    <row r="24566" s="1" customFormat="1"/>
    <row r="24567" s="1" customFormat="1"/>
    <row r="24568" s="1" customFormat="1"/>
    <row r="24569" s="1" customFormat="1"/>
    <row r="24570" s="1" customFormat="1"/>
    <row r="24571" s="1" customFormat="1"/>
    <row r="24572" s="1" customFormat="1"/>
    <row r="24573" s="1" customFormat="1"/>
    <row r="24574" s="1" customFormat="1"/>
    <row r="24575" s="1" customFormat="1"/>
    <row r="24576" s="1" customFormat="1"/>
    <row r="24577" s="1" customFormat="1"/>
    <row r="24578" s="1" customFormat="1"/>
    <row r="24579" s="1" customFormat="1"/>
    <row r="24580" s="1" customFormat="1"/>
    <row r="24581" s="1" customFormat="1"/>
    <row r="24582" s="1" customFormat="1"/>
    <row r="24583" s="1" customFormat="1"/>
    <row r="24584" s="1" customFormat="1"/>
    <row r="24585" s="1" customFormat="1"/>
    <row r="24586" s="1" customFormat="1"/>
    <row r="24587" s="1" customFormat="1"/>
    <row r="24588" s="1" customFormat="1"/>
    <row r="24589" s="1" customFormat="1"/>
    <row r="24590" s="1" customFormat="1"/>
    <row r="24591" s="1" customFormat="1"/>
    <row r="24592" s="1" customFormat="1"/>
    <row r="24593" s="1" customFormat="1"/>
    <row r="24594" s="1" customFormat="1"/>
    <row r="24595" s="1" customFormat="1"/>
    <row r="24596" s="1" customFormat="1"/>
    <row r="24597" s="1" customFormat="1"/>
    <row r="24598" s="1" customFormat="1"/>
    <row r="24599" s="1" customFormat="1"/>
    <row r="24600" s="1" customFormat="1"/>
    <row r="24601" s="1" customFormat="1"/>
    <row r="24602" s="1" customFormat="1"/>
    <row r="24603" s="1" customFormat="1"/>
    <row r="24604" s="1" customFormat="1"/>
    <row r="24605" s="1" customFormat="1"/>
    <row r="24606" s="1" customFormat="1"/>
    <row r="24607" s="1" customFormat="1"/>
    <row r="24608" s="1" customFormat="1"/>
    <row r="24609" s="1" customFormat="1"/>
    <row r="24610" s="1" customFormat="1"/>
    <row r="24611" s="1" customFormat="1"/>
    <row r="24612" s="1" customFormat="1"/>
    <row r="24613" s="1" customFormat="1"/>
    <row r="24614" s="1" customFormat="1"/>
    <row r="24615" s="1" customFormat="1"/>
    <row r="24616" s="1" customFormat="1"/>
    <row r="24617" s="1" customFormat="1"/>
    <row r="24618" s="1" customFormat="1"/>
    <row r="24619" s="1" customFormat="1"/>
    <row r="24620" s="1" customFormat="1"/>
    <row r="24621" s="1" customFormat="1"/>
    <row r="24622" s="1" customFormat="1"/>
    <row r="24623" s="1" customFormat="1"/>
    <row r="24624" s="1" customFormat="1"/>
    <row r="24625" s="1" customFormat="1"/>
    <row r="24626" s="1" customFormat="1"/>
    <row r="24627" s="1" customFormat="1"/>
    <row r="24628" s="1" customFormat="1"/>
    <row r="24629" s="1" customFormat="1"/>
    <row r="24630" s="1" customFormat="1"/>
    <row r="24631" s="1" customFormat="1"/>
    <row r="24632" s="1" customFormat="1"/>
    <row r="24633" s="1" customFormat="1"/>
    <row r="24634" s="1" customFormat="1"/>
    <row r="24635" s="1" customFormat="1"/>
    <row r="24636" s="1" customFormat="1"/>
    <row r="24637" s="1" customFormat="1"/>
    <row r="24638" s="1" customFormat="1"/>
    <row r="24639" s="1" customFormat="1"/>
    <row r="24640" s="1" customFormat="1"/>
    <row r="24641" s="1" customFormat="1"/>
    <row r="24642" s="1" customFormat="1"/>
    <row r="24643" s="1" customFormat="1"/>
    <row r="24644" s="1" customFormat="1"/>
    <row r="24645" s="1" customFormat="1"/>
    <row r="24646" s="1" customFormat="1"/>
    <row r="24647" s="1" customFormat="1"/>
    <row r="24648" s="1" customFormat="1"/>
    <row r="24649" s="1" customFormat="1"/>
    <row r="24650" s="1" customFormat="1"/>
    <row r="24651" s="1" customFormat="1"/>
    <row r="24652" s="1" customFormat="1"/>
    <row r="24653" s="1" customFormat="1"/>
    <row r="24654" s="1" customFormat="1"/>
    <row r="24655" s="1" customFormat="1"/>
    <row r="24656" s="1" customFormat="1"/>
    <row r="24657" s="1" customFormat="1"/>
    <row r="24658" s="1" customFormat="1"/>
    <row r="24659" s="1" customFormat="1"/>
    <row r="24660" s="1" customFormat="1"/>
    <row r="24661" s="1" customFormat="1"/>
    <row r="24662" s="1" customFormat="1"/>
    <row r="24663" s="1" customFormat="1"/>
    <row r="24664" s="1" customFormat="1"/>
    <row r="24665" s="1" customFormat="1"/>
    <row r="24666" s="1" customFormat="1"/>
    <row r="24667" s="1" customFormat="1"/>
    <row r="24668" s="1" customFormat="1"/>
    <row r="24669" s="1" customFormat="1"/>
    <row r="24670" s="1" customFormat="1"/>
    <row r="24671" s="1" customFormat="1"/>
    <row r="24672" s="1" customFormat="1"/>
    <row r="24673" s="1" customFormat="1"/>
    <row r="24674" s="1" customFormat="1"/>
    <row r="24675" s="1" customFormat="1"/>
    <row r="24676" s="1" customFormat="1"/>
    <row r="24677" s="1" customFormat="1"/>
    <row r="24678" s="1" customFormat="1"/>
    <row r="24679" s="1" customFormat="1"/>
    <row r="24680" s="1" customFormat="1"/>
    <row r="24681" s="1" customFormat="1"/>
    <row r="24682" s="1" customFormat="1"/>
    <row r="24683" s="1" customFormat="1"/>
    <row r="24684" s="1" customFormat="1"/>
    <row r="24685" s="1" customFormat="1"/>
    <row r="24686" s="1" customFormat="1"/>
    <row r="24687" s="1" customFormat="1"/>
    <row r="24688" s="1" customFormat="1"/>
    <row r="24689" s="1" customFormat="1"/>
    <row r="24690" s="1" customFormat="1"/>
    <row r="24691" s="1" customFormat="1"/>
    <row r="24692" s="1" customFormat="1"/>
    <row r="24693" s="1" customFormat="1"/>
    <row r="24694" s="1" customFormat="1"/>
    <row r="24695" s="1" customFormat="1"/>
    <row r="24696" s="1" customFormat="1"/>
    <row r="24697" s="1" customFormat="1"/>
    <row r="24698" s="1" customFormat="1"/>
    <row r="24699" s="1" customFormat="1"/>
    <row r="24700" s="1" customFormat="1"/>
    <row r="24701" s="1" customFormat="1"/>
    <row r="24702" s="1" customFormat="1"/>
    <row r="24703" s="1" customFormat="1"/>
    <row r="24704" s="1" customFormat="1"/>
    <row r="24705" s="1" customFormat="1"/>
    <row r="24706" s="1" customFormat="1"/>
    <row r="24707" s="1" customFormat="1"/>
    <row r="24708" s="1" customFormat="1"/>
    <row r="24709" s="1" customFormat="1"/>
    <row r="24710" s="1" customFormat="1"/>
    <row r="24711" s="1" customFormat="1"/>
    <row r="24712" s="1" customFormat="1"/>
    <row r="24713" s="1" customFormat="1"/>
    <row r="24714" s="1" customFormat="1"/>
    <row r="24715" s="1" customFormat="1"/>
    <row r="24716" s="1" customFormat="1"/>
    <row r="24717" s="1" customFormat="1"/>
    <row r="24718" s="1" customFormat="1"/>
    <row r="24719" s="1" customFormat="1"/>
    <row r="24720" s="1" customFormat="1"/>
    <row r="24721" s="1" customFormat="1"/>
    <row r="24722" s="1" customFormat="1"/>
    <row r="24723" s="1" customFormat="1"/>
    <row r="24724" s="1" customFormat="1"/>
    <row r="24725" s="1" customFormat="1"/>
    <row r="24726" s="1" customFormat="1"/>
    <row r="24727" s="1" customFormat="1"/>
    <row r="24728" s="1" customFormat="1"/>
    <row r="24729" s="1" customFormat="1"/>
    <row r="24730" s="1" customFormat="1"/>
    <row r="24731" s="1" customFormat="1"/>
    <row r="24732" s="1" customFormat="1"/>
    <row r="24733" s="1" customFormat="1"/>
    <row r="24734" s="1" customFormat="1"/>
    <row r="24735" s="1" customFormat="1"/>
    <row r="24736" s="1" customFormat="1"/>
    <row r="24737" s="1" customFormat="1"/>
    <row r="24738" s="1" customFormat="1"/>
    <row r="24739" s="1" customFormat="1"/>
    <row r="24740" s="1" customFormat="1"/>
    <row r="24741" s="1" customFormat="1"/>
    <row r="24742" s="1" customFormat="1"/>
    <row r="24743" s="1" customFormat="1"/>
    <row r="24744" s="1" customFormat="1"/>
    <row r="24745" s="1" customFormat="1"/>
    <row r="24746" s="1" customFormat="1"/>
    <row r="24747" s="1" customFormat="1"/>
    <row r="24748" s="1" customFormat="1"/>
    <row r="24749" s="1" customFormat="1"/>
    <row r="24750" s="1" customFormat="1"/>
    <row r="24751" s="1" customFormat="1"/>
    <row r="24752" s="1" customFormat="1"/>
    <row r="24753" s="1" customFormat="1"/>
    <row r="24754" s="1" customFormat="1"/>
    <row r="24755" s="1" customFormat="1"/>
    <row r="24756" s="1" customFormat="1"/>
    <row r="24757" s="1" customFormat="1"/>
    <row r="24758" s="1" customFormat="1"/>
    <row r="24759" s="1" customFormat="1"/>
    <row r="24760" s="1" customFormat="1"/>
    <row r="24761" s="1" customFormat="1"/>
    <row r="24762" s="1" customFormat="1"/>
    <row r="24763" s="1" customFormat="1"/>
    <row r="24764" s="1" customFormat="1"/>
    <row r="24765" s="1" customFormat="1"/>
    <row r="24766" s="1" customFormat="1"/>
    <row r="24767" s="1" customFormat="1"/>
    <row r="24768" s="1" customFormat="1"/>
    <row r="24769" s="1" customFormat="1"/>
    <row r="24770" s="1" customFormat="1"/>
    <row r="24771" s="1" customFormat="1"/>
    <row r="24772" s="1" customFormat="1"/>
    <row r="24773" s="1" customFormat="1"/>
    <row r="24774" s="1" customFormat="1"/>
    <row r="24775" s="1" customFormat="1"/>
    <row r="24776" s="1" customFormat="1"/>
    <row r="24777" s="1" customFormat="1"/>
    <row r="24778" s="1" customFormat="1"/>
    <row r="24779" s="1" customFormat="1"/>
    <row r="24780" s="1" customFormat="1"/>
    <row r="24781" s="1" customFormat="1"/>
    <row r="24782" s="1" customFormat="1"/>
    <row r="24783" s="1" customFormat="1"/>
    <row r="24784" s="1" customFormat="1"/>
    <row r="24785" s="1" customFormat="1"/>
    <row r="24786" s="1" customFormat="1"/>
    <row r="24787" s="1" customFormat="1"/>
    <row r="24788" s="1" customFormat="1"/>
    <row r="24789" s="1" customFormat="1"/>
    <row r="24790" s="1" customFormat="1"/>
    <row r="24791" s="1" customFormat="1"/>
    <row r="24792" s="1" customFormat="1"/>
    <row r="24793" s="1" customFormat="1"/>
    <row r="24794" s="1" customFormat="1"/>
    <row r="24795" s="1" customFormat="1"/>
    <row r="24796" s="1" customFormat="1"/>
    <row r="24797" s="1" customFormat="1"/>
    <row r="24798" s="1" customFormat="1"/>
    <row r="24799" s="1" customFormat="1"/>
    <row r="24800" s="1" customFormat="1"/>
    <row r="24801" s="1" customFormat="1"/>
    <row r="24802" s="1" customFormat="1"/>
    <row r="24803" s="1" customFormat="1"/>
    <row r="24804" s="1" customFormat="1"/>
    <row r="24805" s="1" customFormat="1"/>
    <row r="24806" s="1" customFormat="1"/>
    <row r="24807" s="1" customFormat="1"/>
    <row r="24808" s="1" customFormat="1"/>
    <row r="24809" s="1" customFormat="1"/>
    <row r="24810" s="1" customFormat="1"/>
    <row r="24811" s="1" customFormat="1"/>
    <row r="24812" s="1" customFormat="1"/>
    <row r="24813" s="1" customFormat="1"/>
    <row r="24814" s="1" customFormat="1"/>
    <row r="24815" s="1" customFormat="1"/>
    <row r="24816" s="1" customFormat="1"/>
    <row r="24817" s="1" customFormat="1"/>
    <row r="24818" s="1" customFormat="1"/>
    <row r="24819" s="1" customFormat="1"/>
    <row r="24820" s="1" customFormat="1"/>
    <row r="24821" s="1" customFormat="1"/>
    <row r="24822" s="1" customFormat="1"/>
    <row r="24823" s="1" customFormat="1"/>
    <row r="24824" s="1" customFormat="1"/>
    <row r="24825" s="1" customFormat="1"/>
    <row r="24826" s="1" customFormat="1"/>
    <row r="24827" s="1" customFormat="1"/>
    <row r="24828" s="1" customFormat="1"/>
    <row r="24829" s="1" customFormat="1"/>
    <row r="24830" s="1" customFormat="1"/>
    <row r="24831" s="1" customFormat="1"/>
    <row r="24832" s="1" customFormat="1"/>
    <row r="24833" s="1" customFormat="1"/>
    <row r="24834" s="1" customFormat="1"/>
    <row r="24835" s="1" customFormat="1"/>
    <row r="24836" s="1" customFormat="1"/>
    <row r="24837" s="1" customFormat="1"/>
    <row r="24838" s="1" customFormat="1"/>
    <row r="24839" s="1" customFormat="1"/>
    <row r="24840" s="1" customFormat="1"/>
    <row r="24841" s="1" customFormat="1"/>
    <row r="24842" s="1" customFormat="1"/>
    <row r="24843" s="1" customFormat="1"/>
    <row r="24844" s="1" customFormat="1"/>
    <row r="24845" s="1" customFormat="1"/>
    <row r="24846" s="1" customFormat="1"/>
    <row r="24847" s="1" customFormat="1"/>
    <row r="24848" s="1" customFormat="1"/>
    <row r="24849" s="1" customFormat="1"/>
    <row r="24850" s="1" customFormat="1"/>
    <row r="24851" s="1" customFormat="1"/>
    <row r="24852" s="1" customFormat="1"/>
    <row r="24853" s="1" customFormat="1"/>
    <row r="24854" s="1" customFormat="1"/>
    <row r="24855" s="1" customFormat="1"/>
    <row r="24856" s="1" customFormat="1"/>
    <row r="24857" s="1" customFormat="1"/>
    <row r="24858" s="1" customFormat="1"/>
    <row r="24859" s="1" customFormat="1"/>
    <row r="24860" s="1" customFormat="1"/>
    <row r="24861" s="1" customFormat="1"/>
    <row r="24862" s="1" customFormat="1"/>
    <row r="24863" s="1" customFormat="1"/>
    <row r="24864" s="1" customFormat="1"/>
    <row r="24865" s="1" customFormat="1"/>
    <row r="24866" s="1" customFormat="1"/>
    <row r="24867" s="1" customFormat="1"/>
    <row r="24868" s="1" customFormat="1"/>
    <row r="24869" s="1" customFormat="1"/>
    <row r="24870" s="1" customFormat="1"/>
    <row r="24871" s="1" customFormat="1"/>
    <row r="24872" s="1" customFormat="1"/>
    <row r="24873" s="1" customFormat="1"/>
    <row r="24874" s="1" customFormat="1"/>
    <row r="24875" s="1" customFormat="1"/>
    <row r="24876" s="1" customFormat="1"/>
    <row r="24877" s="1" customFormat="1"/>
    <row r="24878" s="1" customFormat="1"/>
    <row r="24879" s="1" customFormat="1"/>
    <row r="24880" s="1" customFormat="1"/>
    <row r="24881" s="1" customFormat="1"/>
    <row r="24882" s="1" customFormat="1"/>
    <row r="24883" s="1" customFormat="1"/>
    <row r="24884" s="1" customFormat="1"/>
    <row r="24885" s="1" customFormat="1"/>
    <row r="24886" s="1" customFormat="1"/>
    <row r="24887" s="1" customFormat="1"/>
    <row r="24888" s="1" customFormat="1"/>
    <row r="24889" s="1" customFormat="1"/>
    <row r="24890" s="1" customFormat="1"/>
    <row r="24891" s="1" customFormat="1"/>
    <row r="24892" s="1" customFormat="1"/>
    <row r="24893" s="1" customFormat="1"/>
    <row r="24894" s="1" customFormat="1"/>
    <row r="24895" s="1" customFormat="1"/>
    <row r="24896" s="1" customFormat="1"/>
    <row r="24897" s="1" customFormat="1"/>
    <row r="24898" s="1" customFormat="1"/>
    <row r="24899" s="1" customFormat="1"/>
    <row r="24900" s="1" customFormat="1"/>
    <row r="24901" s="1" customFormat="1"/>
    <row r="24902" s="1" customFormat="1"/>
    <row r="24903" s="1" customFormat="1"/>
    <row r="24904" s="1" customFormat="1"/>
    <row r="24905" s="1" customFormat="1"/>
    <row r="24906" s="1" customFormat="1"/>
    <row r="24907" s="1" customFormat="1"/>
    <row r="24908" s="1" customFormat="1"/>
    <row r="24909" s="1" customFormat="1"/>
    <row r="24910" s="1" customFormat="1"/>
    <row r="24911" s="1" customFormat="1"/>
    <row r="24912" s="1" customFormat="1"/>
    <row r="24913" s="1" customFormat="1"/>
    <row r="24914" s="1" customFormat="1"/>
    <row r="24915" s="1" customFormat="1"/>
    <row r="24916" s="1" customFormat="1"/>
    <row r="24917" s="1" customFormat="1"/>
    <row r="24918" s="1" customFormat="1"/>
    <row r="24919" s="1" customFormat="1"/>
    <row r="24920" s="1" customFormat="1"/>
    <row r="24921" s="1" customFormat="1"/>
    <row r="24922" s="1" customFormat="1"/>
    <row r="24923" s="1" customFormat="1"/>
    <row r="24924" s="1" customFormat="1"/>
    <row r="24925" s="1" customFormat="1"/>
    <row r="24926" s="1" customFormat="1"/>
    <row r="24927" s="1" customFormat="1"/>
    <row r="24928" s="1" customFormat="1"/>
    <row r="24929" s="1" customFormat="1"/>
    <row r="24930" s="1" customFormat="1"/>
    <row r="24931" s="1" customFormat="1"/>
    <row r="24932" s="1" customFormat="1"/>
    <row r="24933" s="1" customFormat="1"/>
    <row r="24934" s="1" customFormat="1"/>
    <row r="24935" s="1" customFormat="1"/>
    <row r="24936" s="1" customFormat="1"/>
    <row r="24937" s="1" customFormat="1"/>
    <row r="24938" s="1" customFormat="1"/>
    <row r="24939" s="1" customFormat="1"/>
    <row r="24940" s="1" customFormat="1"/>
    <row r="24941" s="1" customFormat="1"/>
    <row r="24942" s="1" customFormat="1"/>
    <row r="24943" s="1" customFormat="1"/>
    <row r="24944" s="1" customFormat="1"/>
    <row r="24945" s="1" customFormat="1"/>
    <row r="24946" s="1" customFormat="1"/>
    <row r="24947" s="1" customFormat="1"/>
    <row r="24948" s="1" customFormat="1"/>
    <row r="24949" s="1" customFormat="1"/>
    <row r="24950" s="1" customFormat="1"/>
    <row r="24951" s="1" customFormat="1"/>
    <row r="24952" s="1" customFormat="1"/>
    <row r="24953" s="1" customFormat="1"/>
    <row r="24954" s="1" customFormat="1"/>
    <row r="24955" s="1" customFormat="1"/>
    <row r="24956" s="1" customFormat="1"/>
    <row r="24957" s="1" customFormat="1"/>
    <row r="24958" s="1" customFormat="1"/>
    <row r="24959" s="1" customFormat="1"/>
    <row r="24960" s="1" customFormat="1"/>
    <row r="24961" s="1" customFormat="1"/>
    <row r="24962" s="1" customFormat="1"/>
    <row r="24963" s="1" customFormat="1"/>
    <row r="24964" s="1" customFormat="1"/>
    <row r="24965" s="1" customFormat="1"/>
    <row r="24966" s="1" customFormat="1"/>
    <row r="24967" s="1" customFormat="1"/>
    <row r="24968" s="1" customFormat="1"/>
    <row r="24969" s="1" customFormat="1"/>
    <row r="24970" s="1" customFormat="1"/>
    <row r="24971" s="1" customFormat="1"/>
    <row r="24972" s="1" customFormat="1"/>
    <row r="24973" s="1" customFormat="1"/>
    <row r="24974" s="1" customFormat="1"/>
    <row r="24975" s="1" customFormat="1"/>
    <row r="24976" s="1" customFormat="1"/>
    <row r="24977" s="1" customFormat="1"/>
    <row r="24978" s="1" customFormat="1"/>
    <row r="24979" s="1" customFormat="1"/>
    <row r="24980" s="1" customFormat="1"/>
    <row r="24981" s="1" customFormat="1"/>
    <row r="24982" s="1" customFormat="1"/>
    <row r="24983" s="1" customFormat="1"/>
    <row r="24984" s="1" customFormat="1"/>
    <row r="24985" s="1" customFormat="1"/>
    <row r="24986" s="1" customFormat="1"/>
    <row r="24987" s="1" customFormat="1"/>
    <row r="24988" s="1" customFormat="1"/>
    <row r="24989" s="1" customFormat="1"/>
    <row r="24990" s="1" customFormat="1"/>
    <row r="24991" s="1" customFormat="1"/>
    <row r="24992" s="1" customFormat="1"/>
    <row r="24993" s="1" customFormat="1"/>
    <row r="24994" s="1" customFormat="1"/>
    <row r="24995" s="1" customFormat="1"/>
    <row r="24996" s="1" customFormat="1"/>
    <row r="24997" s="1" customFormat="1"/>
    <row r="24998" s="1" customFormat="1"/>
    <row r="24999" s="1" customFormat="1"/>
    <row r="25000" s="1" customFormat="1"/>
    <row r="25001" s="1" customFormat="1"/>
    <row r="25002" s="1" customFormat="1"/>
    <row r="25003" s="1" customFormat="1"/>
    <row r="25004" s="1" customFormat="1"/>
    <row r="25005" s="1" customFormat="1"/>
    <row r="25006" s="1" customFormat="1"/>
    <row r="25007" s="1" customFormat="1"/>
    <row r="25008" s="1" customFormat="1"/>
    <row r="25009" s="1" customFormat="1"/>
    <row r="25010" s="1" customFormat="1"/>
    <row r="25011" s="1" customFormat="1"/>
    <row r="25012" s="1" customFormat="1"/>
    <row r="25013" s="1" customFormat="1"/>
    <row r="25014" s="1" customFormat="1"/>
    <row r="25015" s="1" customFormat="1"/>
    <row r="25016" s="1" customFormat="1"/>
    <row r="25017" s="1" customFormat="1"/>
    <row r="25018" s="1" customFormat="1"/>
    <row r="25019" s="1" customFormat="1"/>
    <row r="25020" s="1" customFormat="1"/>
    <row r="25021" s="1" customFormat="1"/>
    <row r="25022" s="1" customFormat="1"/>
    <row r="25023" s="1" customFormat="1"/>
    <row r="25024" s="1" customFormat="1"/>
    <row r="25025" s="1" customFormat="1"/>
    <row r="25026" s="1" customFormat="1"/>
    <row r="25027" s="1" customFormat="1"/>
    <row r="25028" s="1" customFormat="1"/>
    <row r="25029" s="1" customFormat="1"/>
    <row r="25030" s="1" customFormat="1"/>
    <row r="25031" s="1" customFormat="1"/>
    <row r="25032" s="1" customFormat="1"/>
    <row r="25033" s="1" customFormat="1"/>
    <row r="25034" s="1" customFormat="1"/>
    <row r="25035" s="1" customFormat="1"/>
    <row r="25036" s="1" customFormat="1"/>
    <row r="25037" s="1" customFormat="1"/>
    <row r="25038" s="1" customFormat="1"/>
    <row r="25039" s="1" customFormat="1"/>
    <row r="25040" s="1" customFormat="1"/>
    <row r="25041" s="1" customFormat="1"/>
    <row r="25042" s="1" customFormat="1"/>
    <row r="25043" s="1" customFormat="1"/>
    <row r="25044" s="1" customFormat="1"/>
    <row r="25045" s="1" customFormat="1"/>
    <row r="25046" s="1" customFormat="1"/>
    <row r="25047" s="1" customFormat="1"/>
    <row r="25048" s="1" customFormat="1"/>
    <row r="25049" s="1" customFormat="1"/>
    <row r="25050" s="1" customFormat="1"/>
    <row r="25051" s="1" customFormat="1"/>
    <row r="25052" s="1" customFormat="1"/>
    <row r="25053" s="1" customFormat="1"/>
    <row r="25054" s="1" customFormat="1"/>
    <row r="25055" s="1" customFormat="1"/>
    <row r="25056" s="1" customFormat="1"/>
    <row r="25057" s="1" customFormat="1"/>
    <row r="25058" s="1" customFormat="1"/>
    <row r="25059" s="1" customFormat="1"/>
    <row r="25060" s="1" customFormat="1"/>
    <row r="25061" s="1" customFormat="1"/>
    <row r="25062" s="1" customFormat="1"/>
    <row r="25063" s="1" customFormat="1"/>
    <row r="25064" s="1" customFormat="1"/>
    <row r="25065" s="1" customFormat="1"/>
    <row r="25066" s="1" customFormat="1"/>
    <row r="25067" s="1" customFormat="1"/>
    <row r="25068" s="1" customFormat="1"/>
    <row r="25069" s="1" customFormat="1"/>
    <row r="25070" s="1" customFormat="1"/>
    <row r="25071" s="1" customFormat="1"/>
    <row r="25072" s="1" customFormat="1"/>
    <row r="25073" s="1" customFormat="1"/>
    <row r="25074" s="1" customFormat="1"/>
    <row r="25075" s="1" customFormat="1"/>
    <row r="25076" s="1" customFormat="1"/>
    <row r="25077" s="1" customFormat="1"/>
    <row r="25078" s="1" customFormat="1"/>
    <row r="25079" s="1" customFormat="1"/>
    <row r="25080" s="1" customFormat="1"/>
    <row r="25081" s="1" customFormat="1"/>
    <row r="25082" s="1" customFormat="1"/>
    <row r="25083" s="1" customFormat="1"/>
    <row r="25084" s="1" customFormat="1"/>
    <row r="25085" s="1" customFormat="1"/>
    <row r="25086" s="1" customFormat="1"/>
    <row r="25087" s="1" customFormat="1"/>
    <row r="25088" s="1" customFormat="1"/>
    <row r="25089" s="1" customFormat="1"/>
    <row r="25090" s="1" customFormat="1"/>
    <row r="25091" s="1" customFormat="1"/>
    <row r="25092" s="1" customFormat="1"/>
    <row r="25093" s="1" customFormat="1"/>
    <row r="25094" s="1" customFormat="1"/>
    <row r="25095" s="1" customFormat="1"/>
    <row r="25096" s="1" customFormat="1"/>
    <row r="25097" s="1" customFormat="1"/>
    <row r="25098" s="1" customFormat="1"/>
    <row r="25099" s="1" customFormat="1"/>
    <row r="25100" s="1" customFormat="1"/>
    <row r="25101" s="1" customFormat="1"/>
    <row r="25102" s="1" customFormat="1"/>
    <row r="25103" s="1" customFormat="1"/>
    <row r="25104" s="1" customFormat="1"/>
    <row r="25105" s="1" customFormat="1"/>
    <row r="25106" s="1" customFormat="1"/>
    <row r="25107" s="1" customFormat="1"/>
    <row r="25108" s="1" customFormat="1"/>
    <row r="25109" s="1" customFormat="1"/>
    <row r="25110" s="1" customFormat="1"/>
    <row r="25111" s="1" customFormat="1"/>
    <row r="25112" s="1" customFormat="1"/>
    <row r="25113" s="1" customFormat="1"/>
    <row r="25114" s="1" customFormat="1"/>
    <row r="25115" s="1" customFormat="1"/>
    <row r="25116" s="1" customFormat="1"/>
    <row r="25117" s="1" customFormat="1"/>
    <row r="25118" s="1" customFormat="1"/>
    <row r="25119" s="1" customFormat="1"/>
    <row r="25120" s="1" customFormat="1"/>
    <row r="25121" s="1" customFormat="1"/>
    <row r="25122" s="1" customFormat="1"/>
    <row r="25123" s="1" customFormat="1"/>
    <row r="25124" s="1" customFormat="1"/>
    <row r="25125" s="1" customFormat="1"/>
    <row r="25126" s="1" customFormat="1"/>
    <row r="25127" s="1" customFormat="1"/>
    <row r="25128" s="1" customFormat="1"/>
    <row r="25129" s="1" customFormat="1"/>
    <row r="25130" s="1" customFormat="1"/>
    <row r="25131" s="1" customFormat="1"/>
    <row r="25132" s="1" customFormat="1"/>
    <row r="25133" s="1" customFormat="1"/>
    <row r="25134" s="1" customFormat="1"/>
    <row r="25135" s="1" customFormat="1"/>
    <row r="25136" s="1" customFormat="1"/>
    <row r="25137" s="1" customFormat="1"/>
    <row r="25138" s="1" customFormat="1"/>
    <row r="25139" s="1" customFormat="1"/>
    <row r="25140" s="1" customFormat="1"/>
    <row r="25141" s="1" customFormat="1"/>
    <row r="25142" s="1" customFormat="1"/>
    <row r="25143" s="1" customFormat="1"/>
    <row r="25144" s="1" customFormat="1"/>
    <row r="25145" s="1" customFormat="1"/>
    <row r="25146" s="1" customFormat="1"/>
    <row r="25147" s="1" customFormat="1"/>
    <row r="25148" s="1" customFormat="1"/>
    <row r="25149" s="1" customFormat="1"/>
    <row r="25150" s="1" customFormat="1"/>
    <row r="25151" s="1" customFormat="1"/>
    <row r="25152" s="1" customFormat="1"/>
    <row r="25153" s="1" customFormat="1"/>
    <row r="25154" s="1" customFormat="1"/>
    <row r="25155" s="1" customFormat="1"/>
    <row r="25156" s="1" customFormat="1"/>
    <row r="25157" s="1" customFormat="1"/>
    <row r="25158" s="1" customFormat="1"/>
    <row r="25159" s="1" customFormat="1"/>
    <row r="25160" s="1" customFormat="1"/>
    <row r="25161" s="1" customFormat="1"/>
    <row r="25162" s="1" customFormat="1"/>
    <row r="25163" s="1" customFormat="1"/>
    <row r="25164" s="1" customFormat="1"/>
    <row r="25165" s="1" customFormat="1"/>
    <row r="25166" s="1" customFormat="1"/>
    <row r="25167" s="1" customFormat="1"/>
    <row r="25168" s="1" customFormat="1"/>
    <row r="25169" s="1" customFormat="1"/>
    <row r="25170" s="1" customFormat="1"/>
    <row r="25171" s="1" customFormat="1"/>
    <row r="25172" s="1" customFormat="1"/>
    <row r="25173" s="1" customFormat="1"/>
    <row r="25174" s="1" customFormat="1"/>
    <row r="25175" s="1" customFormat="1"/>
    <row r="25176" s="1" customFormat="1"/>
    <row r="25177" s="1" customFormat="1"/>
    <row r="25178" s="1" customFormat="1"/>
    <row r="25179" s="1" customFormat="1"/>
    <row r="25180" s="1" customFormat="1"/>
    <row r="25181" s="1" customFormat="1"/>
    <row r="25182" s="1" customFormat="1"/>
    <row r="25183" s="1" customFormat="1"/>
    <row r="25184" s="1" customFormat="1"/>
    <row r="25185" s="1" customFormat="1"/>
    <row r="25186" s="1" customFormat="1"/>
    <row r="25187" s="1" customFormat="1"/>
    <row r="25188" s="1" customFormat="1"/>
    <row r="25189" s="1" customFormat="1"/>
    <row r="25190" s="1" customFormat="1"/>
    <row r="25191" s="1" customFormat="1"/>
    <row r="25192" s="1" customFormat="1"/>
    <row r="25193" s="1" customFormat="1"/>
    <row r="25194" s="1" customFormat="1"/>
    <row r="25195" s="1" customFormat="1"/>
    <row r="25196" s="1" customFormat="1"/>
    <row r="25197" s="1" customFormat="1"/>
    <row r="25198" s="1" customFormat="1"/>
    <row r="25199" s="1" customFormat="1"/>
    <row r="25200" s="1" customFormat="1"/>
    <row r="25201" s="1" customFormat="1"/>
    <row r="25202" s="1" customFormat="1"/>
    <row r="25203" s="1" customFormat="1"/>
    <row r="25204" s="1" customFormat="1"/>
    <row r="25205" s="1" customFormat="1"/>
    <row r="25206" s="1" customFormat="1"/>
    <row r="25207" s="1" customFormat="1"/>
    <row r="25208" s="1" customFormat="1"/>
    <row r="25209" s="1" customFormat="1"/>
    <row r="25210" s="1" customFormat="1"/>
    <row r="25211" s="1" customFormat="1"/>
    <row r="25212" s="1" customFormat="1"/>
    <row r="25213" s="1" customFormat="1"/>
    <row r="25214" s="1" customFormat="1"/>
    <row r="25215" s="1" customFormat="1"/>
    <row r="25216" s="1" customFormat="1"/>
    <row r="25217" s="1" customFormat="1"/>
    <row r="25218" s="1" customFormat="1"/>
    <row r="25219" s="1" customFormat="1"/>
    <row r="25220" s="1" customFormat="1"/>
    <row r="25221" s="1" customFormat="1"/>
    <row r="25222" s="1" customFormat="1"/>
    <row r="25223" s="1" customFormat="1"/>
    <row r="25224" s="1" customFormat="1"/>
    <row r="25225" s="1" customFormat="1"/>
    <row r="25226" s="1" customFormat="1"/>
    <row r="25227" s="1" customFormat="1"/>
    <row r="25228" s="1" customFormat="1"/>
    <row r="25229" s="1" customFormat="1"/>
    <row r="25230" s="1" customFormat="1"/>
    <row r="25231" s="1" customFormat="1"/>
    <row r="25232" s="1" customFormat="1"/>
    <row r="25233" s="1" customFormat="1"/>
    <row r="25234" s="1" customFormat="1"/>
    <row r="25235" s="1" customFormat="1"/>
    <row r="25236" s="1" customFormat="1"/>
    <row r="25237" s="1" customFormat="1"/>
    <row r="25238" s="1" customFormat="1"/>
    <row r="25239" s="1" customFormat="1"/>
    <row r="25240" s="1" customFormat="1"/>
    <row r="25241" s="1" customFormat="1"/>
    <row r="25242" s="1" customFormat="1"/>
    <row r="25243" s="1" customFormat="1"/>
    <row r="25244" s="1" customFormat="1"/>
    <row r="25245" s="1" customFormat="1"/>
    <row r="25246" s="1" customFormat="1"/>
    <row r="25247" s="1" customFormat="1"/>
    <row r="25248" s="1" customFormat="1"/>
    <row r="25249" s="1" customFormat="1"/>
    <row r="25250" s="1" customFormat="1"/>
    <row r="25251" s="1" customFormat="1"/>
    <row r="25252" s="1" customFormat="1"/>
    <row r="25253" s="1" customFormat="1"/>
    <row r="25254" s="1" customFormat="1"/>
    <row r="25255" s="1" customFormat="1"/>
    <row r="25256" s="1" customFormat="1"/>
    <row r="25257" s="1" customFormat="1"/>
    <row r="25258" s="1" customFormat="1"/>
    <row r="25259" s="1" customFormat="1"/>
    <row r="25260" s="1" customFormat="1"/>
    <row r="25261" s="1" customFormat="1"/>
    <row r="25262" s="1" customFormat="1"/>
    <row r="25263" s="1" customFormat="1"/>
    <row r="25264" s="1" customFormat="1"/>
    <row r="25265" s="1" customFormat="1"/>
    <row r="25266" s="1" customFormat="1"/>
    <row r="25267" s="1" customFormat="1"/>
    <row r="25268" s="1" customFormat="1"/>
    <row r="25269" s="1" customFormat="1"/>
    <row r="25270" s="1" customFormat="1"/>
    <row r="25271" s="1" customFormat="1"/>
    <row r="25272" s="1" customFormat="1"/>
    <row r="25273" s="1" customFormat="1"/>
    <row r="25274" s="1" customFormat="1"/>
    <row r="25275" s="1" customFormat="1"/>
    <row r="25276" s="1" customFormat="1"/>
    <row r="25277" s="1" customFormat="1"/>
    <row r="25278" s="1" customFormat="1"/>
    <row r="25279" s="1" customFormat="1"/>
    <row r="25280" s="1" customFormat="1"/>
    <row r="25281" s="1" customFormat="1"/>
    <row r="25282" s="1" customFormat="1"/>
    <row r="25283" s="1" customFormat="1"/>
    <row r="25284" s="1" customFormat="1"/>
    <row r="25285" s="1" customFormat="1"/>
    <row r="25286" s="1" customFormat="1"/>
    <row r="25287" s="1" customFormat="1"/>
    <row r="25288" s="1" customFormat="1"/>
    <row r="25289" s="1" customFormat="1"/>
    <row r="25290" s="1" customFormat="1"/>
    <row r="25291" s="1" customFormat="1"/>
    <row r="25292" s="1" customFormat="1"/>
    <row r="25293" s="1" customFormat="1"/>
    <row r="25294" s="1" customFormat="1"/>
    <row r="25295" s="1" customFormat="1"/>
    <row r="25296" s="1" customFormat="1"/>
    <row r="25297" s="1" customFormat="1"/>
    <row r="25298" s="1" customFormat="1"/>
    <row r="25299" s="1" customFormat="1"/>
    <row r="25300" s="1" customFormat="1"/>
    <row r="25301" s="1" customFormat="1"/>
    <row r="25302" s="1" customFormat="1"/>
    <row r="25303" s="1" customFormat="1"/>
    <row r="25304" s="1" customFormat="1"/>
    <row r="25305" s="1" customFormat="1"/>
    <row r="25306" s="1" customFormat="1"/>
    <row r="25307" s="1" customFormat="1"/>
    <row r="25308" s="1" customFormat="1"/>
    <row r="25309" s="1" customFormat="1"/>
    <row r="25310" s="1" customFormat="1"/>
    <row r="25311" s="1" customFormat="1"/>
    <row r="25312" s="1" customFormat="1"/>
    <row r="25313" s="1" customFormat="1"/>
    <row r="25314" s="1" customFormat="1"/>
    <row r="25315" s="1" customFormat="1"/>
    <row r="25316" s="1" customFormat="1"/>
    <row r="25317" s="1" customFormat="1"/>
    <row r="25318" s="1" customFormat="1"/>
    <row r="25319" s="1" customFormat="1"/>
    <row r="25320" s="1" customFormat="1"/>
    <row r="25321" s="1" customFormat="1"/>
    <row r="25322" s="1" customFormat="1"/>
    <row r="25323" s="1" customFormat="1"/>
    <row r="25324" s="1" customFormat="1"/>
    <row r="25325" s="1" customFormat="1"/>
    <row r="25326" s="1" customFormat="1"/>
    <row r="25327" s="1" customFormat="1"/>
    <row r="25328" s="1" customFormat="1"/>
    <row r="25329" s="1" customFormat="1"/>
    <row r="25330" s="1" customFormat="1"/>
    <row r="25331" s="1" customFormat="1"/>
    <row r="25332" s="1" customFormat="1"/>
    <row r="25333" s="1" customFormat="1"/>
    <row r="25334" s="1" customFormat="1"/>
    <row r="25335" s="1" customFormat="1"/>
    <row r="25336" s="1" customFormat="1"/>
    <row r="25337" s="1" customFormat="1"/>
    <row r="25338" s="1" customFormat="1"/>
    <row r="25339" s="1" customFormat="1"/>
    <row r="25340" s="1" customFormat="1"/>
    <row r="25341" s="1" customFormat="1"/>
    <row r="25342" s="1" customFormat="1"/>
    <row r="25343" s="1" customFormat="1"/>
    <row r="25344" s="1" customFormat="1"/>
    <row r="25345" s="1" customFormat="1"/>
    <row r="25346" s="1" customFormat="1"/>
    <row r="25347" s="1" customFormat="1"/>
    <row r="25348" s="1" customFormat="1"/>
    <row r="25349" s="1" customFormat="1"/>
    <row r="25350" s="1" customFormat="1"/>
    <row r="25351" s="1" customFormat="1"/>
    <row r="25352" s="1" customFormat="1"/>
    <row r="25353" s="1" customFormat="1"/>
    <row r="25354" s="1" customFormat="1"/>
    <row r="25355" s="1" customFormat="1"/>
    <row r="25356" s="1" customFormat="1"/>
    <row r="25357" s="1" customFormat="1"/>
    <row r="25358" s="1" customFormat="1"/>
    <row r="25359" s="1" customFormat="1"/>
    <row r="25360" s="1" customFormat="1"/>
    <row r="25361" s="1" customFormat="1"/>
    <row r="25362" s="1" customFormat="1"/>
    <row r="25363" s="1" customFormat="1"/>
    <row r="25364" s="1" customFormat="1"/>
    <row r="25365" s="1" customFormat="1"/>
    <row r="25366" s="1" customFormat="1"/>
    <row r="25367" s="1" customFormat="1"/>
    <row r="25368" s="1" customFormat="1"/>
    <row r="25369" s="1" customFormat="1"/>
    <row r="25370" s="1" customFormat="1"/>
    <row r="25371" s="1" customFormat="1"/>
    <row r="25372" s="1" customFormat="1"/>
    <row r="25373" s="1" customFormat="1"/>
    <row r="25374" s="1" customFormat="1"/>
    <row r="25375" s="1" customFormat="1"/>
    <row r="25376" s="1" customFormat="1"/>
    <row r="25377" s="1" customFormat="1"/>
    <row r="25378" s="1" customFormat="1"/>
    <row r="25379" s="1" customFormat="1"/>
    <row r="25380" s="1" customFormat="1"/>
    <row r="25381" s="1" customFormat="1"/>
    <row r="25382" s="1" customFormat="1"/>
    <row r="25383" s="1" customFormat="1"/>
    <row r="25384" s="1" customFormat="1"/>
    <row r="25385" s="1" customFormat="1"/>
    <row r="25386" s="1" customFormat="1"/>
    <row r="25387" s="1" customFormat="1"/>
    <row r="25388" s="1" customFormat="1"/>
    <row r="25389" s="1" customFormat="1"/>
    <row r="25390" s="1" customFormat="1"/>
    <row r="25391" s="1" customFormat="1"/>
    <row r="25392" s="1" customFormat="1"/>
    <row r="25393" s="1" customFormat="1"/>
    <row r="25394" s="1" customFormat="1"/>
    <row r="25395" s="1" customFormat="1"/>
    <row r="25396" s="1" customFormat="1"/>
    <row r="25397" s="1" customFormat="1"/>
    <row r="25398" s="1" customFormat="1"/>
    <row r="25399" s="1" customFormat="1"/>
    <row r="25400" s="1" customFormat="1"/>
    <row r="25401" s="1" customFormat="1"/>
    <row r="25402" s="1" customFormat="1"/>
    <row r="25403" s="1" customFormat="1"/>
    <row r="25404" s="1" customFormat="1"/>
    <row r="25405" s="1" customFormat="1"/>
    <row r="25406" s="1" customFormat="1"/>
    <row r="25407" s="1" customFormat="1"/>
    <row r="25408" s="1" customFormat="1"/>
    <row r="25409" s="1" customFormat="1"/>
    <row r="25410" s="1" customFormat="1"/>
    <row r="25411" s="1" customFormat="1"/>
    <row r="25412" s="1" customFormat="1"/>
    <row r="25413" s="1" customFormat="1"/>
    <row r="25414" s="1" customFormat="1"/>
    <row r="25415" s="1" customFormat="1"/>
    <row r="25416" s="1" customFormat="1"/>
    <row r="25417" s="1" customFormat="1"/>
    <row r="25418" s="1" customFormat="1"/>
    <row r="25419" s="1" customFormat="1"/>
    <row r="25420" s="1" customFormat="1"/>
    <row r="25421" s="1" customFormat="1"/>
    <row r="25422" s="1" customFormat="1"/>
    <row r="25423" s="1" customFormat="1"/>
    <row r="25424" s="1" customFormat="1"/>
    <row r="25425" s="1" customFormat="1"/>
    <row r="25426" s="1" customFormat="1"/>
    <row r="25427" s="1" customFormat="1"/>
    <row r="25428" s="1" customFormat="1"/>
    <row r="25429" s="1" customFormat="1"/>
    <row r="25430" s="1" customFormat="1"/>
    <row r="25431" s="1" customFormat="1"/>
    <row r="25432" s="1" customFormat="1"/>
    <row r="25433" s="1" customFormat="1"/>
    <row r="25434" s="1" customFormat="1"/>
    <row r="25435" s="1" customFormat="1"/>
    <row r="25436" s="1" customFormat="1"/>
    <row r="25437" s="1" customFormat="1"/>
    <row r="25438" s="1" customFormat="1"/>
    <row r="25439" s="1" customFormat="1"/>
    <row r="25440" s="1" customFormat="1"/>
    <row r="25441" s="1" customFormat="1"/>
    <row r="25442" s="1" customFormat="1"/>
    <row r="25443" s="1" customFormat="1"/>
    <row r="25444" s="1" customFormat="1"/>
    <row r="25445" s="1" customFormat="1"/>
    <row r="25446" s="1" customFormat="1"/>
    <row r="25447" s="1" customFormat="1"/>
    <row r="25448" s="1" customFormat="1"/>
    <row r="25449" s="1" customFormat="1"/>
    <row r="25450" s="1" customFormat="1"/>
    <row r="25451" s="1" customFormat="1"/>
    <row r="25452" s="1" customFormat="1"/>
    <row r="25453" s="1" customFormat="1"/>
    <row r="25454" s="1" customFormat="1"/>
    <row r="25455" s="1" customFormat="1"/>
    <row r="25456" s="1" customFormat="1"/>
    <row r="25457" s="1" customFormat="1"/>
    <row r="25458" s="1" customFormat="1"/>
    <row r="25459" s="1" customFormat="1"/>
    <row r="25460" s="1" customFormat="1"/>
    <row r="25461" s="1" customFormat="1"/>
    <row r="25462" s="1" customFormat="1"/>
    <row r="25463" s="1" customFormat="1"/>
    <row r="25464" s="1" customFormat="1"/>
    <row r="25465" s="1" customFormat="1"/>
    <row r="25466" s="1" customFormat="1"/>
    <row r="25467" s="1" customFormat="1"/>
    <row r="25468" s="1" customFormat="1"/>
    <row r="25469" s="1" customFormat="1"/>
    <row r="25470" s="1" customFormat="1"/>
    <row r="25471" s="1" customFormat="1"/>
    <row r="25472" s="1" customFormat="1"/>
    <row r="25473" s="1" customFormat="1"/>
    <row r="25474" s="1" customFormat="1"/>
    <row r="25475" s="1" customFormat="1"/>
    <row r="25476" s="1" customFormat="1"/>
    <row r="25477" s="1" customFormat="1"/>
    <row r="25478" s="1" customFormat="1"/>
    <row r="25479" s="1" customFormat="1"/>
    <row r="25480" s="1" customFormat="1"/>
    <row r="25481" s="1" customFormat="1"/>
    <row r="25482" s="1" customFormat="1"/>
    <row r="25483" s="1" customFormat="1"/>
    <row r="25484" s="1" customFormat="1"/>
    <row r="25485" s="1" customFormat="1"/>
    <row r="25486" s="1" customFormat="1"/>
    <row r="25487" s="1" customFormat="1"/>
    <row r="25488" s="1" customFormat="1"/>
    <row r="25489" s="1" customFormat="1"/>
    <row r="25490" s="1" customFormat="1"/>
    <row r="25491" s="1" customFormat="1"/>
    <row r="25492" s="1" customFormat="1"/>
    <row r="25493" s="1" customFormat="1"/>
    <row r="25494" s="1" customFormat="1"/>
    <row r="25495" s="1" customFormat="1"/>
    <row r="25496" s="1" customFormat="1"/>
    <row r="25497" s="1" customFormat="1"/>
    <row r="25498" s="1" customFormat="1"/>
    <row r="25499" s="1" customFormat="1"/>
    <row r="25500" s="1" customFormat="1"/>
    <row r="25501" s="1" customFormat="1"/>
    <row r="25502" s="1" customFormat="1"/>
    <row r="25503" s="1" customFormat="1"/>
    <row r="25504" s="1" customFormat="1"/>
    <row r="25505" s="1" customFormat="1"/>
    <row r="25506" s="1" customFormat="1"/>
    <row r="25507" s="1" customFormat="1"/>
    <row r="25508" s="1" customFormat="1"/>
    <row r="25509" s="1" customFormat="1"/>
    <row r="25510" s="1" customFormat="1"/>
    <row r="25511" s="1" customFormat="1"/>
    <row r="25512" s="1" customFormat="1"/>
    <row r="25513" s="1" customFormat="1"/>
    <row r="25514" s="1" customFormat="1"/>
    <row r="25515" s="1" customFormat="1"/>
    <row r="25516" s="1" customFormat="1"/>
    <row r="25517" s="1" customFormat="1"/>
    <row r="25518" s="1" customFormat="1"/>
    <row r="25519" s="1" customFormat="1"/>
    <row r="25520" s="1" customFormat="1"/>
    <row r="25521" s="1" customFormat="1"/>
    <row r="25522" s="1" customFormat="1"/>
    <row r="25523" s="1" customFormat="1"/>
    <row r="25524" s="1" customFormat="1"/>
    <row r="25525" s="1" customFormat="1"/>
    <row r="25526" s="1" customFormat="1"/>
    <row r="25527" s="1" customFormat="1"/>
    <row r="25528" s="1" customFormat="1"/>
    <row r="25529" s="1" customFormat="1"/>
    <row r="25530" s="1" customFormat="1"/>
    <row r="25531" s="1" customFormat="1"/>
    <row r="25532" s="1" customFormat="1"/>
    <row r="25533" s="1" customFormat="1"/>
    <row r="25534" s="1" customFormat="1"/>
    <row r="25535" s="1" customFormat="1"/>
    <row r="25536" s="1" customFormat="1"/>
    <row r="25537" s="1" customFormat="1"/>
    <row r="25538" s="1" customFormat="1"/>
    <row r="25539" s="1" customFormat="1"/>
    <row r="25540" s="1" customFormat="1"/>
    <row r="25541" s="1" customFormat="1"/>
    <row r="25542" s="1" customFormat="1"/>
    <row r="25543" s="1" customFormat="1"/>
    <row r="25544" s="1" customFormat="1"/>
    <row r="25545" s="1" customFormat="1"/>
    <row r="25546" s="1" customFormat="1"/>
    <row r="25547" s="1" customFormat="1"/>
    <row r="25548" s="1" customFormat="1"/>
    <row r="25549" s="1" customFormat="1"/>
    <row r="25550" s="1" customFormat="1"/>
    <row r="25551" s="1" customFormat="1"/>
    <row r="25552" s="1" customFormat="1"/>
    <row r="25553" s="1" customFormat="1"/>
    <row r="25554" s="1" customFormat="1"/>
    <row r="25555" s="1" customFormat="1"/>
    <row r="25556" s="1" customFormat="1"/>
    <row r="25557" s="1" customFormat="1"/>
    <row r="25558" s="1" customFormat="1"/>
    <row r="25559" s="1" customFormat="1"/>
    <row r="25560" s="1" customFormat="1"/>
    <row r="25561" s="1" customFormat="1"/>
    <row r="25562" s="1" customFormat="1"/>
    <row r="25563" s="1" customFormat="1"/>
    <row r="25564" s="1" customFormat="1"/>
    <row r="25565" s="1" customFormat="1"/>
    <row r="25566" s="1" customFormat="1"/>
    <row r="25567" s="1" customFormat="1"/>
    <row r="25568" s="1" customFormat="1"/>
    <row r="25569" s="1" customFormat="1"/>
    <row r="25570" s="1" customFormat="1"/>
    <row r="25571" s="1" customFormat="1"/>
    <row r="25572" s="1" customFormat="1"/>
    <row r="25573" s="1" customFormat="1"/>
    <row r="25574" s="1" customFormat="1"/>
    <row r="25575" s="1" customFormat="1"/>
    <row r="25576" s="1" customFormat="1"/>
    <row r="25577" s="1" customFormat="1"/>
    <row r="25578" s="1" customFormat="1"/>
    <row r="25579" s="1" customFormat="1"/>
    <row r="25580" s="1" customFormat="1"/>
    <row r="25581" s="1" customFormat="1"/>
    <row r="25582" s="1" customFormat="1"/>
    <row r="25583" s="1" customFormat="1"/>
    <row r="25584" s="1" customFormat="1"/>
    <row r="25585" s="1" customFormat="1"/>
    <row r="25586" s="1" customFormat="1"/>
    <row r="25587" s="1" customFormat="1"/>
    <row r="25588" s="1" customFormat="1"/>
    <row r="25589" s="1" customFormat="1"/>
    <row r="25590" s="1" customFormat="1"/>
    <row r="25591" s="1" customFormat="1"/>
    <row r="25592" s="1" customFormat="1"/>
    <row r="25593" s="1" customFormat="1"/>
    <row r="25594" s="1" customFormat="1"/>
    <row r="25595" s="1" customFormat="1"/>
    <row r="25596" s="1" customFormat="1"/>
    <row r="25597" s="1" customFormat="1"/>
    <row r="25598" s="1" customFormat="1"/>
    <row r="25599" s="1" customFormat="1"/>
    <row r="25600" s="1" customFormat="1"/>
    <row r="25601" s="1" customFormat="1"/>
    <row r="25602" s="1" customFormat="1"/>
    <row r="25603" s="1" customFormat="1"/>
    <row r="25604" s="1" customFormat="1"/>
    <row r="25605" s="1" customFormat="1"/>
    <row r="25606" s="1" customFormat="1"/>
    <row r="25607" s="1" customFormat="1"/>
    <row r="25608" s="1" customFormat="1"/>
    <row r="25609" s="1" customFormat="1"/>
    <row r="25610" s="1" customFormat="1"/>
    <row r="25611" s="1" customFormat="1"/>
    <row r="25612" s="1" customFormat="1"/>
    <row r="25613" s="1" customFormat="1"/>
    <row r="25614" s="1" customFormat="1"/>
    <row r="25615" s="1" customFormat="1"/>
    <row r="25616" s="1" customFormat="1"/>
    <row r="25617" s="1" customFormat="1"/>
    <row r="25618" s="1" customFormat="1"/>
    <row r="25619" s="1" customFormat="1"/>
    <row r="25620" s="1" customFormat="1"/>
    <row r="25621" s="1" customFormat="1"/>
    <row r="25622" s="1" customFormat="1"/>
    <row r="25623" s="1" customFormat="1"/>
    <row r="25624" s="1" customFormat="1"/>
    <row r="25625" s="1" customFormat="1"/>
    <row r="25626" s="1" customFormat="1"/>
    <row r="25627" s="1" customFormat="1"/>
    <row r="25628" s="1" customFormat="1"/>
    <row r="25629" s="1" customFormat="1"/>
    <row r="25630" s="1" customFormat="1"/>
    <row r="25631" s="1" customFormat="1"/>
    <row r="25632" s="1" customFormat="1"/>
    <row r="25633" s="1" customFormat="1"/>
    <row r="25634" s="1" customFormat="1"/>
    <row r="25635" s="1" customFormat="1"/>
    <row r="25636" s="1" customFormat="1"/>
    <row r="25637" s="1" customFormat="1"/>
    <row r="25638" s="1" customFormat="1"/>
    <row r="25639" s="1" customFormat="1"/>
    <row r="25640" s="1" customFormat="1"/>
    <row r="25641" s="1" customFormat="1"/>
    <row r="25642" s="1" customFormat="1"/>
    <row r="25643" s="1" customFormat="1"/>
    <row r="25644" s="1" customFormat="1"/>
    <row r="25645" s="1" customFormat="1"/>
    <row r="25646" s="1" customFormat="1"/>
    <row r="25647" s="1" customFormat="1"/>
    <row r="25648" s="1" customFormat="1"/>
    <row r="25649" s="1" customFormat="1"/>
    <row r="25650" s="1" customFormat="1"/>
    <row r="25651" s="1" customFormat="1"/>
    <row r="25652" s="1" customFormat="1"/>
    <row r="25653" s="1" customFormat="1"/>
    <row r="25654" s="1" customFormat="1"/>
    <row r="25655" s="1" customFormat="1"/>
    <row r="25656" s="1" customFormat="1"/>
    <row r="25657" s="1" customFormat="1"/>
    <row r="25658" s="1" customFormat="1"/>
    <row r="25659" s="1" customFormat="1"/>
    <row r="25660" s="1" customFormat="1"/>
    <row r="25661" s="1" customFormat="1"/>
    <row r="25662" s="1" customFormat="1"/>
    <row r="25663" s="1" customFormat="1"/>
    <row r="25664" s="1" customFormat="1"/>
    <row r="25665" s="1" customFormat="1"/>
    <row r="25666" s="1" customFormat="1"/>
    <row r="25667" s="1" customFormat="1"/>
    <row r="25668" s="1" customFormat="1"/>
    <row r="25669" s="1" customFormat="1"/>
    <row r="25670" s="1" customFormat="1"/>
    <row r="25671" s="1" customFormat="1"/>
    <row r="25672" s="1" customFormat="1"/>
    <row r="25673" s="1" customFormat="1"/>
    <row r="25674" s="1" customFormat="1"/>
    <row r="25675" s="1" customFormat="1"/>
    <row r="25676" s="1" customFormat="1"/>
    <row r="25677" s="1" customFormat="1"/>
    <row r="25678" s="1" customFormat="1"/>
    <row r="25679" s="1" customFormat="1"/>
    <row r="25680" s="1" customFormat="1"/>
    <row r="25681" s="1" customFormat="1"/>
    <row r="25682" s="1" customFormat="1"/>
    <row r="25683" s="1" customFormat="1"/>
    <row r="25684" s="1" customFormat="1"/>
    <row r="25685" s="1" customFormat="1"/>
    <row r="25686" s="1" customFormat="1"/>
    <row r="25687" s="1" customFormat="1"/>
    <row r="25688" s="1" customFormat="1"/>
    <row r="25689" s="1" customFormat="1"/>
    <row r="25690" s="1" customFormat="1"/>
    <row r="25691" s="1" customFormat="1"/>
    <row r="25692" s="1" customFormat="1"/>
    <row r="25693" s="1" customFormat="1"/>
    <row r="25694" s="1" customFormat="1"/>
    <row r="25695" s="1" customFormat="1"/>
    <row r="25696" s="1" customFormat="1"/>
    <row r="25697" s="1" customFormat="1"/>
    <row r="25698" s="1" customFormat="1"/>
    <row r="25699" s="1" customFormat="1"/>
    <row r="25700" s="1" customFormat="1"/>
    <row r="25701" s="1" customFormat="1"/>
    <row r="25702" s="1" customFormat="1"/>
    <row r="25703" s="1" customFormat="1"/>
    <row r="25704" s="1" customFormat="1"/>
    <row r="25705" s="1" customFormat="1"/>
    <row r="25706" s="1" customFormat="1"/>
    <row r="25707" s="1" customFormat="1"/>
    <row r="25708" s="1" customFormat="1"/>
    <row r="25709" s="1" customFormat="1"/>
    <row r="25710" s="1" customFormat="1"/>
    <row r="25711" s="1" customFormat="1"/>
    <row r="25712" s="1" customFormat="1"/>
    <row r="25713" s="1" customFormat="1"/>
    <row r="25714" s="1" customFormat="1"/>
    <row r="25715" s="1" customFormat="1"/>
    <row r="25716" s="1" customFormat="1"/>
    <row r="25717" s="1" customFormat="1"/>
    <row r="25718" s="1" customFormat="1"/>
    <row r="25719" s="1" customFormat="1"/>
    <row r="25720" s="1" customFormat="1"/>
    <row r="25721" s="1" customFormat="1"/>
    <row r="25722" s="1" customFormat="1"/>
    <row r="25723" s="1" customFormat="1"/>
    <row r="25724" s="1" customFormat="1"/>
    <row r="25725" s="1" customFormat="1"/>
    <row r="25726" s="1" customFormat="1"/>
    <row r="25727" s="1" customFormat="1"/>
    <row r="25728" s="1" customFormat="1"/>
    <row r="25729" s="1" customFormat="1"/>
    <row r="25730" s="1" customFormat="1"/>
    <row r="25731" s="1" customFormat="1"/>
    <row r="25732" s="1" customFormat="1"/>
    <row r="25733" s="1" customFormat="1"/>
    <row r="25734" s="1" customFormat="1"/>
    <row r="25735" s="1" customFormat="1"/>
    <row r="25736" s="1" customFormat="1"/>
    <row r="25737" s="1" customFormat="1"/>
    <row r="25738" s="1" customFormat="1"/>
    <row r="25739" s="1" customFormat="1"/>
    <row r="25740" s="1" customFormat="1"/>
    <row r="25741" s="1" customFormat="1"/>
    <row r="25742" s="1" customFormat="1"/>
    <row r="25743" s="1" customFormat="1"/>
    <row r="25744" s="1" customFormat="1"/>
    <row r="25745" s="1" customFormat="1"/>
    <row r="25746" s="1" customFormat="1"/>
    <row r="25747" s="1" customFormat="1"/>
    <row r="25748" s="1" customFormat="1"/>
    <row r="25749" s="1" customFormat="1"/>
    <row r="25750" s="1" customFormat="1"/>
    <row r="25751" s="1" customFormat="1"/>
    <row r="25752" s="1" customFormat="1"/>
    <row r="25753" s="1" customFormat="1"/>
    <row r="25754" s="1" customFormat="1"/>
    <row r="25755" s="1" customFormat="1"/>
    <row r="25756" s="1" customFormat="1"/>
    <row r="25757" s="1" customFormat="1"/>
    <row r="25758" s="1" customFormat="1"/>
    <row r="25759" s="1" customFormat="1"/>
    <row r="25760" s="1" customFormat="1"/>
    <row r="25761" s="1" customFormat="1"/>
    <row r="25762" s="1" customFormat="1"/>
    <row r="25763" s="1" customFormat="1"/>
    <row r="25764" s="1" customFormat="1"/>
    <row r="25765" s="1" customFormat="1"/>
    <row r="25766" s="1" customFormat="1"/>
    <row r="25767" s="1" customFormat="1"/>
    <row r="25768" s="1" customFormat="1"/>
    <row r="25769" s="1" customFormat="1"/>
    <row r="25770" s="1" customFormat="1"/>
    <row r="25771" s="1" customFormat="1"/>
    <row r="25772" s="1" customFormat="1"/>
    <row r="25773" s="1" customFormat="1"/>
    <row r="25774" s="1" customFormat="1"/>
    <row r="25775" s="1" customFormat="1"/>
    <row r="25776" s="1" customFormat="1"/>
    <row r="25777" s="1" customFormat="1"/>
    <row r="25778" s="1" customFormat="1"/>
    <row r="25779" s="1" customFormat="1"/>
    <row r="25780" s="1" customFormat="1"/>
    <row r="25781" s="1" customFormat="1"/>
    <row r="25782" s="1" customFormat="1"/>
    <row r="25783" s="1" customFormat="1"/>
    <row r="25784" s="1" customFormat="1"/>
    <row r="25785" s="1" customFormat="1"/>
    <row r="25786" s="1" customFormat="1"/>
    <row r="25787" s="1" customFormat="1"/>
    <row r="25788" s="1" customFormat="1"/>
    <row r="25789" s="1" customFormat="1"/>
    <row r="25790" s="1" customFormat="1"/>
    <row r="25791" s="1" customFormat="1"/>
    <row r="25792" s="1" customFormat="1"/>
    <row r="25793" s="1" customFormat="1"/>
    <row r="25794" s="1" customFormat="1"/>
    <row r="25795" s="1" customFormat="1"/>
    <row r="25796" s="1" customFormat="1"/>
    <row r="25797" s="1" customFormat="1"/>
    <row r="25798" s="1" customFormat="1"/>
    <row r="25799" s="1" customFormat="1"/>
    <row r="25800" s="1" customFormat="1"/>
    <row r="25801" s="1" customFormat="1"/>
    <row r="25802" s="1" customFormat="1"/>
    <row r="25803" s="1" customFormat="1"/>
    <row r="25804" s="1" customFormat="1"/>
    <row r="25805" s="1" customFormat="1"/>
    <row r="25806" s="1" customFormat="1"/>
    <row r="25807" s="1" customFormat="1"/>
    <row r="25808" s="1" customFormat="1"/>
    <row r="25809" s="1" customFormat="1"/>
    <row r="25810" s="1" customFormat="1"/>
    <row r="25811" s="1" customFormat="1"/>
    <row r="25812" s="1" customFormat="1"/>
    <row r="25813" s="1" customFormat="1"/>
    <row r="25814" s="1" customFormat="1"/>
    <row r="25815" s="1" customFormat="1"/>
    <row r="25816" s="1" customFormat="1"/>
    <row r="25817" s="1" customFormat="1"/>
    <row r="25818" s="1" customFormat="1"/>
    <row r="25819" s="1" customFormat="1"/>
    <row r="25820" s="1" customFormat="1"/>
    <row r="25821" s="1" customFormat="1"/>
    <row r="25822" s="1" customFormat="1"/>
    <row r="25823" s="1" customFormat="1"/>
    <row r="25824" s="1" customFormat="1"/>
    <row r="25825" s="1" customFormat="1"/>
    <row r="25826" s="1" customFormat="1"/>
    <row r="25827" s="1" customFormat="1"/>
    <row r="25828" s="1" customFormat="1"/>
    <row r="25829" s="1" customFormat="1"/>
    <row r="25830" s="1" customFormat="1"/>
    <row r="25831" s="1" customFormat="1"/>
    <row r="25832" s="1" customFormat="1"/>
    <row r="25833" s="1" customFormat="1"/>
    <row r="25834" s="1" customFormat="1"/>
    <row r="25835" s="1" customFormat="1"/>
    <row r="25836" s="1" customFormat="1"/>
    <row r="25837" s="1" customFormat="1"/>
    <row r="25838" s="1" customFormat="1"/>
    <row r="25839" s="1" customFormat="1"/>
    <row r="25840" s="1" customFormat="1"/>
    <row r="25841" s="1" customFormat="1"/>
    <row r="25842" s="1" customFormat="1"/>
    <row r="25843" s="1" customFormat="1"/>
    <row r="25844" s="1" customFormat="1"/>
    <row r="25845" s="1" customFormat="1"/>
    <row r="25846" s="1" customFormat="1"/>
    <row r="25847" s="1" customFormat="1"/>
    <row r="25848" s="1" customFormat="1"/>
    <row r="25849" s="1" customFormat="1"/>
    <row r="25850" s="1" customFormat="1"/>
    <row r="25851" s="1" customFormat="1"/>
    <row r="25852" s="1" customFormat="1"/>
    <row r="25853" s="1" customFormat="1"/>
    <row r="25854" s="1" customFormat="1"/>
    <row r="25855" s="1" customFormat="1"/>
    <row r="25856" s="1" customFormat="1"/>
    <row r="25857" s="1" customFormat="1"/>
    <row r="25858" s="1" customFormat="1"/>
    <row r="25859" s="1" customFormat="1"/>
    <row r="25860" s="1" customFormat="1"/>
    <row r="25861" s="1" customFormat="1"/>
    <row r="25862" s="1" customFormat="1"/>
    <row r="25863" s="1" customFormat="1"/>
    <row r="25864" s="1" customFormat="1"/>
    <row r="25865" s="1" customFormat="1"/>
    <row r="25866" s="1" customFormat="1"/>
    <row r="25867" s="1" customFormat="1"/>
    <row r="25868" s="1" customFormat="1"/>
    <row r="25869" s="1" customFormat="1"/>
    <row r="25870" s="1" customFormat="1"/>
    <row r="25871" s="1" customFormat="1"/>
    <row r="25872" s="1" customFormat="1"/>
    <row r="25873" s="1" customFormat="1"/>
    <row r="25874" s="1" customFormat="1"/>
    <row r="25875" s="1" customFormat="1"/>
    <row r="25876" s="1" customFormat="1"/>
    <row r="25877" s="1" customFormat="1"/>
    <row r="25878" s="1" customFormat="1"/>
    <row r="25879" s="1" customFormat="1"/>
    <row r="25880" s="1" customFormat="1"/>
    <row r="25881" s="1" customFormat="1"/>
    <row r="25882" s="1" customFormat="1"/>
    <row r="25883" s="1" customFormat="1"/>
    <row r="25884" s="1" customFormat="1"/>
    <row r="25885" s="1" customFormat="1"/>
    <row r="25886" s="1" customFormat="1"/>
    <row r="25887" s="1" customFormat="1"/>
    <row r="25888" s="1" customFormat="1"/>
    <row r="25889" s="1" customFormat="1"/>
    <row r="25890" s="1" customFormat="1"/>
    <row r="25891" s="1" customFormat="1"/>
    <row r="25892" s="1" customFormat="1"/>
    <row r="25893" s="1" customFormat="1"/>
    <row r="25894" s="1" customFormat="1"/>
    <row r="25895" s="1" customFormat="1"/>
    <row r="25896" s="1" customFormat="1"/>
    <row r="25897" s="1" customFormat="1"/>
    <row r="25898" s="1" customFormat="1"/>
    <row r="25899" s="1" customFormat="1"/>
    <row r="25900" s="1" customFormat="1"/>
    <row r="25901" s="1" customFormat="1"/>
    <row r="25902" s="1" customFormat="1"/>
    <row r="25903" s="1" customFormat="1"/>
    <row r="25904" s="1" customFormat="1"/>
    <row r="25905" s="1" customFormat="1"/>
    <row r="25906" s="1" customFormat="1"/>
    <row r="25907" s="1" customFormat="1"/>
    <row r="25908" s="1" customFormat="1"/>
    <row r="25909" s="1" customFormat="1"/>
    <row r="25910" s="1" customFormat="1"/>
    <row r="25911" s="1" customFormat="1"/>
    <row r="25912" s="1" customFormat="1"/>
    <row r="25913" s="1" customFormat="1"/>
    <row r="25914" s="1" customFormat="1"/>
    <row r="25915" s="1" customFormat="1"/>
    <row r="25916" s="1" customFormat="1"/>
    <row r="25917" s="1" customFormat="1"/>
    <row r="25918" s="1" customFormat="1"/>
    <row r="25919" s="1" customFormat="1"/>
    <row r="25920" s="1" customFormat="1"/>
    <row r="25921" s="1" customFormat="1"/>
    <row r="25922" s="1" customFormat="1"/>
    <row r="25923" s="1" customFormat="1"/>
    <row r="25924" s="1" customFormat="1"/>
    <row r="25925" s="1" customFormat="1"/>
    <row r="25926" s="1" customFormat="1"/>
    <row r="25927" s="1" customFormat="1"/>
    <row r="25928" s="1" customFormat="1"/>
    <row r="25929" s="1" customFormat="1"/>
    <row r="25930" s="1" customFormat="1"/>
    <row r="25931" s="1" customFormat="1"/>
    <row r="25932" s="1" customFormat="1"/>
    <row r="25933" s="1" customFormat="1"/>
    <row r="25934" s="1" customFormat="1"/>
    <row r="25935" s="1" customFormat="1"/>
    <row r="25936" s="1" customFormat="1"/>
    <row r="25937" s="1" customFormat="1"/>
    <row r="25938" s="1" customFormat="1"/>
    <row r="25939" s="1" customFormat="1"/>
    <row r="25940" s="1" customFormat="1"/>
    <row r="25941" s="1" customFormat="1"/>
    <row r="25942" s="1" customFormat="1"/>
    <row r="25943" s="1" customFormat="1"/>
    <row r="25944" s="1" customFormat="1"/>
    <row r="25945" s="1" customFormat="1"/>
    <row r="25946" s="1" customFormat="1"/>
    <row r="25947" s="1" customFormat="1"/>
    <row r="25948" s="1" customFormat="1"/>
    <row r="25949" s="1" customFormat="1"/>
    <row r="25950" s="1" customFormat="1"/>
    <row r="25951" s="1" customFormat="1"/>
    <row r="25952" s="1" customFormat="1"/>
    <row r="25953" s="1" customFormat="1"/>
    <row r="25954" s="1" customFormat="1"/>
    <row r="25955" s="1" customFormat="1"/>
    <row r="25956" s="1" customFormat="1"/>
    <row r="25957" s="1" customFormat="1"/>
    <row r="25958" s="1" customFormat="1"/>
    <row r="25959" s="1" customFormat="1"/>
    <row r="25960" s="1" customFormat="1"/>
    <row r="25961" s="1" customFormat="1"/>
    <row r="25962" s="1" customFormat="1"/>
    <row r="25963" s="1" customFormat="1"/>
    <row r="25964" s="1" customFormat="1"/>
    <row r="25965" s="1" customFormat="1"/>
    <row r="25966" s="1" customFormat="1"/>
    <row r="25967" s="1" customFormat="1"/>
    <row r="25968" s="1" customFormat="1"/>
    <row r="25969" s="1" customFormat="1"/>
    <row r="25970" s="1" customFormat="1"/>
    <row r="25971" s="1" customFormat="1"/>
    <row r="25972" s="1" customFormat="1"/>
    <row r="25973" s="1" customFormat="1"/>
    <row r="25974" s="1" customFormat="1"/>
    <row r="25975" s="1" customFormat="1"/>
    <row r="25976" s="1" customFormat="1"/>
    <row r="25977" s="1" customFormat="1"/>
    <row r="25978" s="1" customFormat="1"/>
    <row r="25979" s="1" customFormat="1"/>
    <row r="25980" s="1" customFormat="1"/>
    <row r="25981" s="1" customFormat="1"/>
    <row r="25982" s="1" customFormat="1"/>
    <row r="25983" s="1" customFormat="1"/>
    <row r="25984" s="1" customFormat="1"/>
    <row r="25985" s="1" customFormat="1"/>
    <row r="25986" s="1" customFormat="1"/>
    <row r="25987" s="1" customFormat="1"/>
    <row r="25988" s="1" customFormat="1"/>
    <row r="25989" s="1" customFormat="1"/>
    <row r="25990" s="1" customFormat="1"/>
    <row r="25991" s="1" customFormat="1"/>
    <row r="25992" s="1" customFormat="1"/>
    <row r="25993" s="1" customFormat="1"/>
    <row r="25994" s="1" customFormat="1"/>
    <row r="25995" s="1" customFormat="1"/>
    <row r="25996" s="1" customFormat="1"/>
    <row r="25997" s="1" customFormat="1"/>
    <row r="25998" s="1" customFormat="1"/>
    <row r="25999" s="1" customFormat="1"/>
    <row r="26000" s="1" customFormat="1"/>
    <row r="26001" s="1" customFormat="1"/>
    <row r="26002" s="1" customFormat="1"/>
    <row r="26003" s="1" customFormat="1"/>
    <row r="26004" s="1" customFormat="1"/>
    <row r="26005" s="1" customFormat="1"/>
    <row r="26006" s="1" customFormat="1"/>
    <row r="26007" s="1" customFormat="1"/>
    <row r="26008" s="1" customFormat="1"/>
    <row r="26009" s="1" customFormat="1"/>
    <row r="26010" s="1" customFormat="1"/>
    <row r="26011" s="1" customFormat="1"/>
    <row r="26012" s="1" customFormat="1"/>
    <row r="26013" s="1" customFormat="1"/>
    <row r="26014" s="1" customFormat="1"/>
    <row r="26015" s="1" customFormat="1"/>
    <row r="26016" s="1" customFormat="1"/>
    <row r="26017" s="1" customFormat="1"/>
    <row r="26018" s="1" customFormat="1"/>
    <row r="26019" s="1" customFormat="1"/>
    <row r="26020" s="1" customFormat="1"/>
    <row r="26021" s="1" customFormat="1"/>
    <row r="26022" s="1" customFormat="1"/>
    <row r="26023" s="1" customFormat="1"/>
    <row r="26024" s="1" customFormat="1"/>
    <row r="26025" s="1" customFormat="1"/>
    <row r="26026" s="1" customFormat="1"/>
    <row r="26027" s="1" customFormat="1"/>
    <row r="26028" s="1" customFormat="1"/>
    <row r="26029" s="1" customFormat="1"/>
    <row r="26030" s="1" customFormat="1"/>
    <row r="26031" s="1" customFormat="1"/>
    <row r="26032" s="1" customFormat="1"/>
    <row r="26033" s="1" customFormat="1"/>
    <row r="26034" s="1" customFormat="1"/>
    <row r="26035" s="1" customFormat="1"/>
    <row r="26036" s="1" customFormat="1"/>
    <row r="26037" s="1" customFormat="1"/>
    <row r="26038" s="1" customFormat="1"/>
    <row r="26039" s="1" customFormat="1"/>
    <row r="26040" s="1" customFormat="1"/>
    <row r="26041" s="1" customFormat="1"/>
    <row r="26042" s="1" customFormat="1"/>
    <row r="26043" s="1" customFormat="1"/>
    <row r="26044" s="1" customFormat="1"/>
    <row r="26045" s="1" customFormat="1"/>
    <row r="26046" s="1" customFormat="1"/>
    <row r="26047" s="1" customFormat="1"/>
    <row r="26048" s="1" customFormat="1"/>
    <row r="26049" s="1" customFormat="1"/>
    <row r="26050" s="1" customFormat="1"/>
    <row r="26051" s="1" customFormat="1"/>
    <row r="26052" s="1" customFormat="1"/>
    <row r="26053" s="1" customFormat="1"/>
    <row r="26054" s="1" customFormat="1"/>
    <row r="26055" s="1" customFormat="1"/>
    <row r="26056" s="1" customFormat="1"/>
    <row r="26057" s="1" customFormat="1"/>
    <row r="26058" s="1" customFormat="1"/>
    <row r="26059" s="1" customFormat="1"/>
    <row r="26060" s="1" customFormat="1"/>
    <row r="26061" s="1" customFormat="1"/>
    <row r="26062" s="1" customFormat="1"/>
    <row r="26063" s="1" customFormat="1"/>
    <row r="26064" s="1" customFormat="1"/>
    <row r="26065" s="1" customFormat="1"/>
    <row r="26066" s="1" customFormat="1"/>
    <row r="26067" s="1" customFormat="1"/>
    <row r="26068" s="1" customFormat="1"/>
    <row r="26069" s="1" customFormat="1"/>
    <row r="26070" s="1" customFormat="1"/>
    <row r="26071" s="1" customFormat="1"/>
    <row r="26072" s="1" customFormat="1"/>
    <row r="26073" s="1" customFormat="1"/>
    <row r="26074" s="1" customFormat="1"/>
    <row r="26075" s="1" customFormat="1"/>
    <row r="26076" s="1" customFormat="1"/>
    <row r="26077" s="1" customFormat="1"/>
    <row r="26078" s="1" customFormat="1"/>
    <row r="26079" s="1" customFormat="1"/>
    <row r="26080" s="1" customFormat="1"/>
    <row r="26081" s="1" customFormat="1"/>
    <row r="26082" s="1" customFormat="1"/>
    <row r="26083" s="1" customFormat="1"/>
    <row r="26084" s="1" customFormat="1"/>
    <row r="26085" s="1" customFormat="1"/>
    <row r="26086" s="1" customFormat="1"/>
    <row r="26087" s="1" customFormat="1"/>
    <row r="26088" s="1" customFormat="1"/>
    <row r="26089" s="1" customFormat="1"/>
    <row r="26090" s="1" customFormat="1"/>
    <row r="26091" s="1" customFormat="1"/>
    <row r="26092" s="1" customFormat="1"/>
    <row r="26093" s="1" customFormat="1"/>
    <row r="26094" s="1" customFormat="1"/>
    <row r="26095" s="1" customFormat="1"/>
    <row r="26096" s="1" customFormat="1"/>
    <row r="26097" s="1" customFormat="1"/>
    <row r="26098" s="1" customFormat="1"/>
    <row r="26099" s="1" customFormat="1"/>
    <row r="26100" s="1" customFormat="1"/>
    <row r="26101" s="1" customFormat="1"/>
    <row r="26102" s="1" customFormat="1"/>
    <row r="26103" s="1" customFormat="1"/>
    <row r="26104" s="1" customFormat="1"/>
    <row r="26105" s="1" customFormat="1"/>
    <row r="26106" s="1" customFormat="1"/>
    <row r="26107" s="1" customFormat="1"/>
    <row r="26108" s="1" customFormat="1"/>
    <row r="26109" s="1" customFormat="1"/>
    <row r="26110" s="1" customFormat="1"/>
    <row r="26111" s="1" customFormat="1"/>
    <row r="26112" s="1" customFormat="1"/>
    <row r="26113" s="1" customFormat="1"/>
    <row r="26114" s="1" customFormat="1"/>
    <row r="26115" s="1" customFormat="1"/>
    <row r="26116" s="1" customFormat="1"/>
    <row r="26117" s="1" customFormat="1"/>
    <row r="26118" s="1" customFormat="1"/>
    <row r="26119" s="1" customFormat="1"/>
    <row r="26120" s="1" customFormat="1"/>
    <row r="26121" s="1" customFormat="1"/>
    <row r="26122" s="1" customFormat="1"/>
    <row r="26123" s="1" customFormat="1"/>
    <row r="26124" s="1" customFormat="1"/>
    <row r="26125" s="1" customFormat="1"/>
    <row r="26126" s="1" customFormat="1"/>
    <row r="26127" s="1" customFormat="1"/>
    <row r="26128" s="1" customFormat="1"/>
    <row r="26129" s="1" customFormat="1"/>
    <row r="26130" s="1" customFormat="1"/>
    <row r="26131" s="1" customFormat="1"/>
    <row r="26132" s="1" customFormat="1"/>
    <row r="26133" s="1" customFormat="1"/>
    <row r="26134" s="1" customFormat="1"/>
    <row r="26135" s="1" customFormat="1"/>
    <row r="26136" s="1" customFormat="1"/>
    <row r="26137" s="1" customFormat="1"/>
    <row r="26138" s="1" customFormat="1"/>
    <row r="26139" s="1" customFormat="1"/>
    <row r="26140" s="1" customFormat="1"/>
    <row r="26141" s="1" customFormat="1"/>
    <row r="26142" s="1" customFormat="1"/>
    <row r="26143" s="1" customFormat="1"/>
    <row r="26144" s="1" customFormat="1"/>
    <row r="26145" s="1" customFormat="1"/>
    <row r="26146" s="1" customFormat="1"/>
    <row r="26147" s="1" customFormat="1"/>
    <row r="26148" s="1" customFormat="1"/>
    <row r="26149" s="1" customFormat="1"/>
    <row r="26150" s="1" customFormat="1"/>
    <row r="26151" s="1" customFormat="1"/>
    <row r="26152" s="1" customFormat="1"/>
    <row r="26153" s="1" customFormat="1"/>
    <row r="26154" s="1" customFormat="1"/>
    <row r="26155" s="1" customFormat="1"/>
    <row r="26156" s="1" customFormat="1"/>
    <row r="26157" s="1" customFormat="1"/>
    <row r="26158" s="1" customFormat="1"/>
    <row r="26159" s="1" customFormat="1"/>
    <row r="26160" s="1" customFormat="1"/>
    <row r="26161" s="1" customFormat="1"/>
    <row r="26162" s="1" customFormat="1"/>
    <row r="26163" s="1" customFormat="1"/>
    <row r="26164" s="1" customFormat="1"/>
    <row r="26165" s="1" customFormat="1"/>
    <row r="26166" s="1" customFormat="1"/>
    <row r="26167" s="1" customFormat="1"/>
    <row r="26168" s="1" customFormat="1"/>
    <row r="26169" s="1" customFormat="1"/>
    <row r="26170" s="1" customFormat="1"/>
    <row r="26171" s="1" customFormat="1"/>
    <row r="26172" s="1" customFormat="1"/>
    <row r="26173" s="1" customFormat="1"/>
    <row r="26174" s="1" customFormat="1"/>
    <row r="26175" s="1" customFormat="1"/>
    <row r="26176" s="1" customFormat="1"/>
    <row r="26177" s="1" customFormat="1"/>
    <row r="26178" s="1" customFormat="1"/>
    <row r="26179" s="1" customFormat="1"/>
    <row r="26180" s="1" customFormat="1"/>
    <row r="26181" s="1" customFormat="1"/>
    <row r="26182" s="1" customFormat="1"/>
    <row r="26183" s="1" customFormat="1"/>
    <row r="26184" s="1" customFormat="1"/>
    <row r="26185" s="1" customFormat="1"/>
    <row r="26186" s="1" customFormat="1"/>
    <row r="26187" s="1" customFormat="1"/>
    <row r="26188" s="1" customFormat="1"/>
    <row r="26189" s="1" customFormat="1"/>
    <row r="26190" s="1" customFormat="1"/>
    <row r="26191" s="1" customFormat="1"/>
    <row r="26192" s="1" customFormat="1"/>
    <row r="26193" s="1" customFormat="1"/>
    <row r="26194" s="1" customFormat="1"/>
    <row r="26195" s="1" customFormat="1"/>
    <row r="26196" s="1" customFormat="1"/>
    <row r="26197" s="1" customFormat="1"/>
    <row r="26198" s="1" customFormat="1"/>
    <row r="26199" s="1" customFormat="1"/>
    <row r="26200" s="1" customFormat="1"/>
    <row r="26201" s="1" customFormat="1"/>
    <row r="26202" s="1" customFormat="1"/>
    <row r="26203" s="1" customFormat="1"/>
    <row r="26204" s="1" customFormat="1"/>
    <row r="26205" s="1" customFormat="1"/>
    <row r="26206" s="1" customFormat="1"/>
    <row r="26207" s="1" customFormat="1"/>
    <row r="26208" s="1" customFormat="1"/>
    <row r="26209" s="1" customFormat="1"/>
    <row r="26210" s="1" customFormat="1"/>
    <row r="26211" s="1" customFormat="1"/>
    <row r="26212" s="1" customFormat="1"/>
    <row r="26213" s="1" customFormat="1"/>
    <row r="26214" s="1" customFormat="1"/>
    <row r="26215" s="1" customFormat="1"/>
    <row r="26216" s="1" customFormat="1"/>
    <row r="26217" s="1" customFormat="1"/>
    <row r="26218" s="1" customFormat="1"/>
    <row r="26219" s="1" customFormat="1"/>
    <row r="26220" s="1" customFormat="1"/>
    <row r="26221" s="1" customFormat="1"/>
    <row r="26222" s="1" customFormat="1"/>
    <row r="26223" s="1" customFormat="1"/>
    <row r="26224" s="1" customFormat="1"/>
    <row r="26225" s="1" customFormat="1"/>
    <row r="26226" s="1" customFormat="1"/>
    <row r="26227" s="1" customFormat="1"/>
    <row r="26228" s="1" customFormat="1"/>
    <row r="26229" s="1" customFormat="1"/>
    <row r="26230" s="1" customFormat="1"/>
    <row r="26231" s="1" customFormat="1"/>
    <row r="26232" s="1" customFormat="1"/>
    <row r="26233" s="1" customFormat="1"/>
    <row r="26234" s="1" customFormat="1"/>
    <row r="26235" s="1" customFormat="1"/>
    <row r="26236" s="1" customFormat="1"/>
    <row r="26237" s="1" customFormat="1"/>
    <row r="26238" s="1" customFormat="1"/>
    <row r="26239" s="1" customFormat="1"/>
    <row r="26240" s="1" customFormat="1"/>
    <row r="26241" s="1" customFormat="1"/>
    <row r="26242" s="1" customFormat="1"/>
    <row r="26243" s="1" customFormat="1"/>
    <row r="26244" s="1" customFormat="1"/>
    <row r="26245" s="1" customFormat="1"/>
    <row r="26246" s="1" customFormat="1"/>
    <row r="26247" s="1" customFormat="1"/>
    <row r="26248" s="1" customFormat="1"/>
    <row r="26249" s="1" customFormat="1"/>
    <row r="26250" s="1" customFormat="1"/>
    <row r="26251" s="1" customFormat="1"/>
    <row r="26252" s="1" customFormat="1"/>
    <row r="26253" s="1" customFormat="1"/>
    <row r="26254" s="1" customFormat="1"/>
    <row r="26255" s="1" customFormat="1"/>
    <row r="26256" s="1" customFormat="1"/>
    <row r="26257" s="1" customFormat="1"/>
    <row r="26258" s="1" customFormat="1"/>
    <row r="26259" s="1" customFormat="1"/>
    <row r="26260" s="1" customFormat="1"/>
    <row r="26261" s="1" customFormat="1"/>
    <row r="26262" s="1" customFormat="1"/>
    <row r="26263" s="1" customFormat="1"/>
    <row r="26264" s="1" customFormat="1"/>
    <row r="26265" s="1" customFormat="1"/>
    <row r="26266" s="1" customFormat="1"/>
    <row r="26267" s="1" customFormat="1"/>
    <row r="26268" s="1" customFormat="1"/>
    <row r="26269" s="1" customFormat="1"/>
    <row r="26270" s="1" customFormat="1"/>
    <row r="26271" s="1" customFormat="1"/>
    <row r="26272" s="1" customFormat="1"/>
    <row r="26273" s="1" customFormat="1"/>
    <row r="26274" s="1" customFormat="1"/>
    <row r="26275" s="1" customFormat="1"/>
    <row r="26276" s="1" customFormat="1"/>
    <row r="26277" s="1" customFormat="1"/>
    <row r="26278" s="1" customFormat="1"/>
    <row r="26279" s="1" customFormat="1"/>
    <row r="26280" s="1" customFormat="1"/>
    <row r="26281" s="1" customFormat="1"/>
    <row r="26282" s="1" customFormat="1"/>
    <row r="26283" s="1" customFormat="1"/>
    <row r="26284" s="1" customFormat="1"/>
    <row r="26285" s="1" customFormat="1"/>
    <row r="26286" s="1" customFormat="1"/>
    <row r="26287" s="1" customFormat="1"/>
    <row r="26288" s="1" customFormat="1"/>
    <row r="26289" s="1" customFormat="1"/>
    <row r="26290" s="1" customFormat="1"/>
    <row r="26291" s="1" customFormat="1"/>
    <row r="26292" s="1" customFormat="1"/>
    <row r="26293" s="1" customFormat="1"/>
    <row r="26294" s="1" customFormat="1"/>
    <row r="26295" s="1" customFormat="1"/>
    <row r="26296" s="1" customFormat="1"/>
    <row r="26297" s="1" customFormat="1"/>
    <row r="26298" s="1" customFormat="1"/>
    <row r="26299" s="1" customFormat="1"/>
    <row r="26300" s="1" customFormat="1"/>
    <row r="26301" s="1" customFormat="1"/>
    <row r="26302" s="1" customFormat="1"/>
    <row r="26303" s="1" customFormat="1"/>
    <row r="26304" s="1" customFormat="1"/>
    <row r="26305" s="1" customFormat="1"/>
    <row r="26306" s="1" customFormat="1"/>
    <row r="26307" s="1" customFormat="1"/>
    <row r="26308" s="1" customFormat="1"/>
    <row r="26309" s="1" customFormat="1"/>
    <row r="26310" s="1" customFormat="1"/>
    <row r="26311" s="1" customFormat="1"/>
    <row r="26312" s="1" customFormat="1"/>
    <row r="26313" s="1" customFormat="1"/>
    <row r="26314" s="1" customFormat="1"/>
    <row r="26315" s="1" customFormat="1"/>
    <row r="26316" s="1" customFormat="1"/>
    <row r="26317" s="1" customFormat="1"/>
    <row r="26318" s="1" customFormat="1"/>
    <row r="26319" s="1" customFormat="1"/>
    <row r="26320" s="1" customFormat="1"/>
    <row r="26321" s="1" customFormat="1"/>
    <row r="26322" s="1" customFormat="1"/>
    <row r="26323" s="1" customFormat="1"/>
    <row r="26324" s="1" customFormat="1"/>
    <row r="26325" s="1" customFormat="1"/>
    <row r="26326" s="1" customFormat="1"/>
    <row r="26327" s="1" customFormat="1"/>
    <row r="26328" s="1" customFormat="1"/>
    <row r="26329" s="1" customFormat="1"/>
    <row r="26330" s="1" customFormat="1"/>
    <row r="26331" s="1" customFormat="1"/>
    <row r="26332" s="1" customFormat="1"/>
    <row r="26333" s="1" customFormat="1"/>
    <row r="26334" s="1" customFormat="1"/>
    <row r="26335" s="1" customFormat="1"/>
    <row r="26336" s="1" customFormat="1"/>
    <row r="26337" s="1" customFormat="1"/>
    <row r="26338" s="1" customFormat="1"/>
    <row r="26339" s="1" customFormat="1"/>
    <row r="26340" s="1" customFormat="1"/>
    <row r="26341" s="1" customFormat="1"/>
    <row r="26342" s="1" customFormat="1"/>
    <row r="26343" s="1" customFormat="1"/>
    <row r="26344" s="1" customFormat="1"/>
    <row r="26345" s="1" customFormat="1"/>
    <row r="26346" s="1" customFormat="1"/>
    <row r="26347" s="1" customFormat="1"/>
    <row r="26348" s="1" customFormat="1"/>
    <row r="26349" s="1" customFormat="1"/>
    <row r="26350" s="1" customFormat="1"/>
    <row r="26351" s="1" customFormat="1"/>
    <row r="26352" s="1" customFormat="1"/>
    <row r="26353" s="1" customFormat="1"/>
    <row r="26354" s="1" customFormat="1"/>
    <row r="26355" s="1" customFormat="1"/>
    <row r="26356" s="1" customFormat="1"/>
    <row r="26357" s="1" customFormat="1"/>
    <row r="26358" s="1" customFormat="1"/>
    <row r="26359" s="1" customFormat="1"/>
    <row r="26360" s="1" customFormat="1"/>
    <row r="26361" s="1" customFormat="1"/>
    <row r="26362" s="1" customFormat="1"/>
    <row r="26363" s="1" customFormat="1"/>
    <row r="26364" s="1" customFormat="1"/>
    <row r="26365" s="1" customFormat="1"/>
    <row r="26366" s="1" customFormat="1"/>
    <row r="26367" s="1" customFormat="1"/>
    <row r="26368" s="1" customFormat="1"/>
    <row r="26369" s="1" customFormat="1"/>
    <row r="26370" s="1" customFormat="1"/>
    <row r="26371" s="1" customFormat="1"/>
    <row r="26372" s="1" customFormat="1"/>
    <row r="26373" s="1" customFormat="1"/>
    <row r="26374" s="1" customFormat="1"/>
    <row r="26375" s="1" customFormat="1"/>
    <row r="26376" s="1" customFormat="1"/>
    <row r="26377" s="1" customFormat="1"/>
    <row r="26378" s="1" customFormat="1"/>
    <row r="26379" s="1" customFormat="1"/>
    <row r="26380" s="1" customFormat="1"/>
    <row r="26381" s="1" customFormat="1"/>
    <row r="26382" s="1" customFormat="1"/>
    <row r="26383" s="1" customFormat="1"/>
    <row r="26384" s="1" customFormat="1"/>
    <row r="26385" s="1" customFormat="1"/>
    <row r="26386" s="1" customFormat="1"/>
    <row r="26387" s="1" customFormat="1"/>
    <row r="26388" s="1" customFormat="1"/>
    <row r="26389" s="1" customFormat="1"/>
    <row r="26390" s="1" customFormat="1"/>
    <row r="26391" s="1" customFormat="1"/>
    <row r="26392" s="1" customFormat="1"/>
    <row r="26393" s="1" customFormat="1"/>
    <row r="26394" s="1" customFormat="1"/>
    <row r="26395" s="1" customFormat="1"/>
    <row r="26396" s="1" customFormat="1"/>
    <row r="26397" s="1" customFormat="1"/>
    <row r="26398" s="1" customFormat="1"/>
    <row r="26399" s="1" customFormat="1"/>
    <row r="26400" s="1" customFormat="1"/>
    <row r="26401" s="1" customFormat="1"/>
    <row r="26402" s="1" customFormat="1"/>
    <row r="26403" s="1" customFormat="1"/>
    <row r="26404" s="1" customFormat="1"/>
    <row r="26405" s="1" customFormat="1"/>
    <row r="26406" s="1" customFormat="1"/>
    <row r="26407" s="1" customFormat="1"/>
    <row r="26408" s="1" customFormat="1"/>
    <row r="26409" s="1" customFormat="1"/>
    <row r="26410" s="1" customFormat="1"/>
    <row r="26411" s="1" customFormat="1"/>
    <row r="26412" s="1" customFormat="1"/>
    <row r="26413" s="1" customFormat="1"/>
    <row r="26414" s="1" customFormat="1"/>
    <row r="26415" s="1" customFormat="1"/>
    <row r="26416" s="1" customFormat="1"/>
    <row r="26417" s="1" customFormat="1"/>
    <row r="26418" s="1" customFormat="1"/>
    <row r="26419" s="1" customFormat="1"/>
    <row r="26420" s="1" customFormat="1"/>
    <row r="26421" s="1" customFormat="1"/>
    <row r="26422" s="1" customFormat="1"/>
    <row r="26423" s="1" customFormat="1"/>
    <row r="26424" s="1" customFormat="1"/>
    <row r="26425" s="1" customFormat="1"/>
    <row r="26426" s="1" customFormat="1"/>
    <row r="26427" s="1" customFormat="1"/>
    <row r="26428" s="1" customFormat="1"/>
    <row r="26429" s="1" customFormat="1"/>
    <row r="26430" s="1" customFormat="1"/>
    <row r="26431" s="1" customFormat="1"/>
    <row r="26432" s="1" customFormat="1"/>
    <row r="26433" s="1" customFormat="1"/>
    <row r="26434" s="1" customFormat="1"/>
    <row r="26435" s="1" customFormat="1"/>
    <row r="26436" s="1" customFormat="1"/>
    <row r="26437" s="1" customFormat="1"/>
    <row r="26438" s="1" customFormat="1"/>
    <row r="26439" s="1" customFormat="1"/>
    <row r="26440" s="1" customFormat="1"/>
    <row r="26441" s="1" customFormat="1"/>
    <row r="26442" s="1" customFormat="1"/>
    <row r="26443" s="1" customFormat="1"/>
    <row r="26444" s="1" customFormat="1"/>
    <row r="26445" s="1" customFormat="1"/>
    <row r="26446" s="1" customFormat="1"/>
    <row r="26447" s="1" customFormat="1"/>
    <row r="26448" s="1" customFormat="1"/>
    <row r="26449" s="1" customFormat="1"/>
    <row r="26450" s="1" customFormat="1"/>
    <row r="26451" s="1" customFormat="1"/>
    <row r="26452" s="1" customFormat="1"/>
    <row r="26453" s="1" customFormat="1"/>
    <row r="26454" s="1" customFormat="1"/>
    <row r="26455" s="1" customFormat="1"/>
    <row r="26456" s="1" customFormat="1"/>
    <row r="26457" s="1" customFormat="1"/>
    <row r="26458" s="1" customFormat="1"/>
    <row r="26459" s="1" customFormat="1"/>
    <row r="26460" s="1" customFormat="1"/>
    <row r="26461" s="1" customFormat="1"/>
    <row r="26462" s="1" customFormat="1"/>
    <row r="26463" s="1" customFormat="1"/>
    <row r="26464" s="1" customFormat="1"/>
    <row r="26465" s="1" customFormat="1"/>
    <row r="26466" s="1" customFormat="1"/>
    <row r="26467" s="1" customFormat="1"/>
    <row r="26468" s="1" customFormat="1"/>
    <row r="26469" s="1" customFormat="1"/>
    <row r="26470" s="1" customFormat="1"/>
    <row r="26471" s="1" customFormat="1"/>
    <row r="26472" s="1" customFormat="1"/>
    <row r="26473" s="1" customFormat="1"/>
    <row r="26474" s="1" customFormat="1"/>
    <row r="26475" s="1" customFormat="1"/>
    <row r="26476" s="1" customFormat="1"/>
    <row r="26477" s="1" customFormat="1"/>
    <row r="26478" s="1" customFormat="1"/>
    <row r="26479" s="1" customFormat="1"/>
    <row r="26480" s="1" customFormat="1"/>
    <row r="26481" s="1" customFormat="1"/>
    <row r="26482" s="1" customFormat="1"/>
    <row r="26483" s="1" customFormat="1"/>
    <row r="26484" s="1" customFormat="1"/>
    <row r="26485" s="1" customFormat="1"/>
    <row r="26486" s="1" customFormat="1"/>
    <row r="26487" s="1" customFormat="1"/>
    <row r="26488" s="1" customFormat="1"/>
    <row r="26489" s="1" customFormat="1"/>
    <row r="26490" s="1" customFormat="1"/>
    <row r="26491" s="1" customFormat="1"/>
    <row r="26492" s="1" customFormat="1"/>
    <row r="26493" s="1" customFormat="1"/>
    <row r="26494" s="1" customFormat="1"/>
    <row r="26495" s="1" customFormat="1"/>
    <row r="26496" s="1" customFormat="1"/>
    <row r="26497" s="1" customFormat="1"/>
    <row r="26498" s="1" customFormat="1"/>
    <row r="26499" s="1" customFormat="1"/>
    <row r="26500" s="1" customFormat="1"/>
    <row r="26501" s="1" customFormat="1"/>
    <row r="26502" s="1" customFormat="1"/>
    <row r="26503" s="1" customFormat="1"/>
    <row r="26504" s="1" customFormat="1"/>
    <row r="26505" s="1" customFormat="1"/>
    <row r="26506" s="1" customFormat="1"/>
    <row r="26507" s="1" customFormat="1"/>
    <row r="26508" s="1" customFormat="1"/>
    <row r="26509" s="1" customFormat="1"/>
    <row r="26510" s="1" customFormat="1"/>
    <row r="26511" s="1" customFormat="1"/>
    <row r="26512" s="1" customFormat="1"/>
    <row r="26513" s="1" customFormat="1"/>
    <row r="26514" s="1" customFormat="1"/>
    <row r="26515" s="1" customFormat="1"/>
    <row r="26516" s="1" customFormat="1"/>
    <row r="26517" s="1" customFormat="1"/>
    <row r="26518" s="1" customFormat="1"/>
    <row r="26519" s="1" customFormat="1"/>
    <row r="26520" s="1" customFormat="1"/>
    <row r="26521" s="1" customFormat="1"/>
    <row r="26522" s="1" customFormat="1"/>
    <row r="26523" s="1" customFormat="1"/>
    <row r="26524" s="1" customFormat="1"/>
    <row r="26525" s="1" customFormat="1"/>
    <row r="26526" s="1" customFormat="1"/>
    <row r="26527" s="1" customFormat="1"/>
    <row r="26528" s="1" customFormat="1"/>
    <row r="26529" s="1" customFormat="1"/>
    <row r="26530" s="1" customFormat="1"/>
    <row r="26531" s="1" customFormat="1"/>
    <row r="26532" s="1" customFormat="1"/>
    <row r="26533" s="1" customFormat="1"/>
    <row r="26534" s="1" customFormat="1"/>
    <row r="26535" s="1" customFormat="1"/>
    <row r="26536" s="1" customFormat="1"/>
    <row r="26537" s="1" customFormat="1"/>
    <row r="26538" s="1" customFormat="1"/>
    <row r="26539" s="1" customFormat="1"/>
    <row r="26540" s="1" customFormat="1"/>
    <row r="26541" s="1" customFormat="1"/>
    <row r="26542" s="1" customFormat="1"/>
    <row r="26543" s="1" customFormat="1"/>
    <row r="26544" s="1" customFormat="1"/>
    <row r="26545" s="1" customFormat="1"/>
    <row r="26546" s="1" customFormat="1"/>
    <row r="26547" s="1" customFormat="1"/>
    <row r="26548" s="1" customFormat="1"/>
    <row r="26549" s="1" customFormat="1"/>
    <row r="26550" s="1" customFormat="1"/>
    <row r="26551" s="1" customFormat="1"/>
    <row r="26552" s="1" customFormat="1"/>
    <row r="26553" s="1" customFormat="1"/>
    <row r="26554" s="1" customFormat="1"/>
    <row r="26555" s="1" customFormat="1"/>
    <row r="26556" s="1" customFormat="1"/>
    <row r="26557" s="1" customFormat="1"/>
    <row r="26558" s="1" customFormat="1"/>
    <row r="26559" s="1" customFormat="1"/>
    <row r="26560" s="1" customFormat="1"/>
    <row r="26561" s="1" customFormat="1"/>
    <row r="26562" s="1" customFormat="1"/>
    <row r="26563" s="1" customFormat="1"/>
    <row r="26564" s="1" customFormat="1"/>
    <row r="26565" s="1" customFormat="1"/>
    <row r="26566" s="1" customFormat="1"/>
    <row r="26567" s="1" customFormat="1"/>
    <row r="26568" s="1" customFormat="1"/>
    <row r="26569" s="1" customFormat="1"/>
    <row r="26570" s="1" customFormat="1"/>
    <row r="26571" s="1" customFormat="1"/>
    <row r="26572" s="1" customFormat="1"/>
    <row r="26573" s="1" customFormat="1"/>
    <row r="26574" s="1" customFormat="1"/>
    <row r="26575" s="1" customFormat="1"/>
    <row r="26576" s="1" customFormat="1"/>
    <row r="26577" s="1" customFormat="1"/>
    <row r="26578" s="1" customFormat="1"/>
    <row r="26579" s="1" customFormat="1"/>
    <row r="26580" s="1" customFormat="1"/>
    <row r="26581" s="1" customFormat="1"/>
    <row r="26582" s="1" customFormat="1"/>
    <row r="26583" s="1" customFormat="1"/>
    <row r="26584" s="1" customFormat="1"/>
    <row r="26585" s="1" customFormat="1"/>
    <row r="26586" s="1" customFormat="1"/>
    <row r="26587" s="1" customFormat="1"/>
    <row r="26588" s="1" customFormat="1"/>
    <row r="26589" s="1" customFormat="1"/>
    <row r="26590" s="1" customFormat="1"/>
    <row r="26591" s="1" customFormat="1"/>
    <row r="26592" s="1" customFormat="1"/>
    <row r="26593" s="1" customFormat="1"/>
    <row r="26594" s="1" customFormat="1"/>
    <row r="26595" s="1" customFormat="1"/>
    <row r="26596" s="1" customFormat="1"/>
    <row r="26597" s="1" customFormat="1"/>
    <row r="26598" s="1" customFormat="1"/>
    <row r="26599" s="1" customFormat="1"/>
    <row r="26600" s="1" customFormat="1"/>
    <row r="26601" s="1" customFormat="1"/>
    <row r="26602" s="1" customFormat="1"/>
    <row r="26603" s="1" customFormat="1"/>
    <row r="26604" s="1" customFormat="1"/>
    <row r="26605" s="1" customFormat="1"/>
    <row r="26606" s="1" customFormat="1"/>
    <row r="26607" s="1" customFormat="1"/>
    <row r="26608" s="1" customFormat="1"/>
    <row r="26609" s="1" customFormat="1"/>
    <row r="26610" s="1" customFormat="1"/>
    <row r="26611" s="1" customFormat="1"/>
    <row r="26612" s="1" customFormat="1"/>
    <row r="26613" s="1" customFormat="1"/>
    <row r="26614" s="1" customFormat="1"/>
    <row r="26615" s="1" customFormat="1"/>
    <row r="26616" s="1" customFormat="1"/>
    <row r="26617" s="1" customFormat="1"/>
    <row r="26618" s="1" customFormat="1"/>
    <row r="26619" s="1" customFormat="1"/>
    <row r="26620" s="1" customFormat="1"/>
    <row r="26621" s="1" customFormat="1"/>
    <row r="26622" s="1" customFormat="1"/>
    <row r="26623" s="1" customFormat="1"/>
    <row r="26624" s="1" customFormat="1"/>
    <row r="26625" s="1" customFormat="1"/>
    <row r="26626" s="1" customFormat="1"/>
    <row r="26627" s="1" customFormat="1"/>
    <row r="26628" s="1" customFormat="1"/>
    <row r="26629" s="1" customFormat="1"/>
    <row r="26630" s="1" customFormat="1"/>
    <row r="26631" s="1" customFormat="1"/>
    <row r="26632" s="1" customFormat="1"/>
    <row r="26633" s="1" customFormat="1"/>
    <row r="26634" s="1" customFormat="1"/>
    <row r="26635" s="1" customFormat="1"/>
    <row r="26636" s="1" customFormat="1"/>
    <row r="26637" s="1" customFormat="1"/>
    <row r="26638" s="1" customFormat="1"/>
    <row r="26639" s="1" customFormat="1"/>
    <row r="26640" s="1" customFormat="1"/>
    <row r="26641" s="1" customFormat="1"/>
    <row r="26642" s="1" customFormat="1"/>
    <row r="26643" s="1" customFormat="1"/>
    <row r="26644" s="1" customFormat="1"/>
    <row r="26645" s="1" customFormat="1"/>
    <row r="26646" s="1" customFormat="1"/>
    <row r="26647" s="1" customFormat="1"/>
    <row r="26648" s="1" customFormat="1"/>
    <row r="26649" s="1" customFormat="1"/>
    <row r="26650" s="1" customFormat="1"/>
    <row r="26651" s="1" customFormat="1"/>
    <row r="26652" s="1" customFormat="1"/>
    <row r="26653" s="1" customFormat="1"/>
    <row r="26654" s="1" customFormat="1"/>
    <row r="26655" s="1" customFormat="1"/>
    <row r="26656" s="1" customFormat="1"/>
    <row r="26657" s="1" customFormat="1"/>
    <row r="26658" s="1" customFormat="1"/>
    <row r="26659" s="1" customFormat="1"/>
    <row r="26660" s="1" customFormat="1"/>
    <row r="26661" s="1" customFormat="1"/>
    <row r="26662" s="1" customFormat="1"/>
    <row r="26663" s="1" customFormat="1"/>
    <row r="26664" s="1" customFormat="1"/>
    <row r="26665" s="1" customFormat="1"/>
    <row r="26666" s="1" customFormat="1"/>
    <row r="26667" s="1" customFormat="1"/>
    <row r="26668" s="1" customFormat="1"/>
    <row r="26669" s="1" customFormat="1"/>
    <row r="26670" s="1" customFormat="1"/>
    <row r="26671" s="1" customFormat="1"/>
    <row r="26672" s="1" customFormat="1"/>
    <row r="26673" s="1" customFormat="1"/>
    <row r="26674" s="1" customFormat="1"/>
    <row r="26675" s="1" customFormat="1"/>
    <row r="26676" s="1" customFormat="1"/>
    <row r="26677" s="1" customFormat="1"/>
    <row r="26678" s="1" customFormat="1"/>
    <row r="26679" s="1" customFormat="1"/>
    <row r="26680" s="1" customFormat="1"/>
    <row r="26681" s="1" customFormat="1"/>
    <row r="26682" s="1" customFormat="1"/>
    <row r="26683" s="1" customFormat="1"/>
    <row r="26684" s="1" customFormat="1"/>
    <row r="26685" s="1" customFormat="1"/>
    <row r="26686" s="1" customFormat="1"/>
    <row r="26687" s="1" customFormat="1"/>
    <row r="26688" s="1" customFormat="1"/>
    <row r="26689" s="1" customFormat="1"/>
    <row r="26690" s="1" customFormat="1" ht="12.65" customHeight="1"/>
    <row r="26691" s="1" customFormat="1"/>
    <row r="26692" s="1" customFormat="1"/>
    <row r="26693" s="1" customFormat="1"/>
    <row r="26694" s="1" customFormat="1"/>
    <row r="26695" s="1" customFormat="1"/>
    <row r="26696" s="1" customFormat="1"/>
    <row r="26697" s="1" customFormat="1"/>
    <row r="26698" s="1" customFormat="1"/>
    <row r="26699" s="1" customFormat="1"/>
    <row r="26700" s="1" customFormat="1"/>
    <row r="26701" s="1" customFormat="1"/>
    <row r="26702" s="1" customFormat="1"/>
    <row r="26703" s="1" customFormat="1"/>
    <row r="26704" s="1" customFormat="1"/>
    <row r="26705" s="1" customFormat="1"/>
    <row r="26706" s="1" customFormat="1"/>
    <row r="26707" s="1" customFormat="1"/>
    <row r="26708" s="1" customFormat="1"/>
    <row r="26709" s="1" customFormat="1"/>
    <row r="26710" s="1" customFormat="1"/>
    <row r="26711" s="1" customFormat="1"/>
    <row r="26712" s="1" customFormat="1"/>
    <row r="26713" s="1" customFormat="1"/>
    <row r="26714" s="1" customFormat="1"/>
    <row r="26715" s="1" customFormat="1"/>
    <row r="26716" s="1" customFormat="1"/>
    <row r="26717" s="1" customFormat="1"/>
    <row r="26718" s="1" customFormat="1"/>
    <row r="26719" s="1" customFormat="1"/>
    <row r="26720" s="1" customFormat="1"/>
    <row r="26721" s="1" customFormat="1"/>
    <row r="26722" s="1" customFormat="1"/>
    <row r="26723" s="1" customFormat="1"/>
    <row r="26724" s="1" customFormat="1"/>
    <row r="26725" s="1" customFormat="1"/>
    <row r="26726" s="1" customFormat="1"/>
    <row r="26727" s="1" customFormat="1"/>
    <row r="26728" s="1" customFormat="1"/>
    <row r="26729" s="1" customFormat="1"/>
    <row r="26730" s="1" customFormat="1"/>
    <row r="26731" s="1" customFormat="1"/>
    <row r="26732" s="1" customFormat="1"/>
    <row r="26733" s="1" customFormat="1"/>
    <row r="26734" s="1" customFormat="1"/>
    <row r="26735" s="1" customFormat="1"/>
    <row r="26736" s="1" customFormat="1"/>
    <row r="26737" s="1" customFormat="1"/>
    <row r="26738" s="1" customFormat="1"/>
    <row r="26739" s="1" customFormat="1"/>
    <row r="26740" s="1" customFormat="1"/>
    <row r="26741" s="1" customFormat="1"/>
    <row r="26742" s="1" customFormat="1"/>
    <row r="26743" s="1" customFormat="1"/>
    <row r="26744" s="1" customFormat="1"/>
    <row r="26745" s="1" customFormat="1"/>
    <row r="26746" s="1" customFormat="1"/>
    <row r="26747" s="1" customFormat="1"/>
    <row r="26748" s="1" customFormat="1"/>
    <row r="26749" s="1" customFormat="1"/>
    <row r="26750" s="1" customFormat="1"/>
    <row r="26751" s="1" customFormat="1"/>
    <row r="26752" s="1" customFormat="1"/>
    <row r="26753" s="1" customFormat="1"/>
    <row r="26754" s="1" customFormat="1"/>
    <row r="26755" s="1" customFormat="1"/>
    <row r="26756" s="1" customFormat="1"/>
    <row r="26757" s="1" customFormat="1"/>
    <row r="26758" s="1" customFormat="1"/>
    <row r="26759" s="1" customFormat="1"/>
    <row r="26760" s="1" customFormat="1"/>
    <row r="26761" s="1" customFormat="1"/>
    <row r="26762" s="1" customFormat="1"/>
    <row r="26763" s="1" customFormat="1"/>
    <row r="26764" s="1" customFormat="1"/>
    <row r="26765" s="1" customFormat="1"/>
    <row r="26766" s="1" customFormat="1"/>
    <row r="26767" s="1" customFormat="1"/>
    <row r="26768" s="1" customFormat="1"/>
    <row r="26769" s="1" customFormat="1"/>
    <row r="26770" s="1" customFormat="1"/>
    <row r="26771" s="1" customFormat="1"/>
    <row r="26772" s="1" customFormat="1"/>
    <row r="26773" s="1" customFormat="1"/>
    <row r="26774" s="1" customFormat="1"/>
    <row r="26775" s="1" customFormat="1"/>
    <row r="26776" s="1" customFormat="1"/>
    <row r="26777" s="1" customFormat="1"/>
    <row r="26778" s="1" customFormat="1"/>
    <row r="26779" s="1" customFormat="1"/>
    <row r="26780" s="1" customFormat="1"/>
    <row r="26781" s="1" customFormat="1"/>
    <row r="26782" s="1" customFormat="1"/>
    <row r="26783" s="1" customFormat="1"/>
    <row r="26784" s="1" customFormat="1"/>
    <row r="26785" s="1" customFormat="1"/>
    <row r="26786" s="1" customFormat="1"/>
    <row r="26787" s="1" customFormat="1"/>
    <row r="26788" s="1" customFormat="1"/>
    <row r="26789" s="1" customFormat="1"/>
    <row r="26790" s="1" customFormat="1"/>
    <row r="26791" s="1" customFormat="1"/>
    <row r="26792" s="1" customFormat="1"/>
    <row r="26793" s="1" customFormat="1"/>
    <row r="26794" s="1" customFormat="1"/>
    <row r="26795" s="1" customFormat="1"/>
    <row r="26796" s="1" customFormat="1"/>
    <row r="26797" s="1" customFormat="1"/>
    <row r="26798" s="1" customFormat="1"/>
    <row r="26799" s="1" customFormat="1"/>
    <row r="26800" s="1" customFormat="1"/>
    <row r="26801" s="1" customFormat="1"/>
    <row r="26802" s="1" customFormat="1"/>
    <row r="26803" s="1" customFormat="1"/>
    <row r="26804" s="1" customFormat="1"/>
    <row r="26805" s="1" customFormat="1"/>
    <row r="26806" s="1" customFormat="1"/>
    <row r="26807" s="1" customFormat="1"/>
    <row r="26808" s="1" customFormat="1"/>
    <row r="26809" s="1" customFormat="1"/>
    <row r="26810" s="1" customFormat="1"/>
    <row r="26811" s="1" customFormat="1"/>
    <row r="26812" s="1" customFormat="1"/>
    <row r="26813" s="1" customFormat="1"/>
    <row r="26814" s="1" customFormat="1"/>
    <row r="26815" s="1" customFormat="1"/>
    <row r="26816" s="1" customFormat="1"/>
    <row r="26817" s="1" customFormat="1"/>
    <row r="26818" s="1" customFormat="1"/>
    <row r="26819" s="1" customFormat="1"/>
    <row r="26820" s="1" customFormat="1"/>
    <row r="26821" s="1" customFormat="1"/>
    <row r="26822" s="1" customFormat="1"/>
    <row r="26823" s="1" customFormat="1"/>
    <row r="26824" s="1" customFormat="1"/>
    <row r="26825" s="1" customFormat="1"/>
    <row r="26826" s="1" customFormat="1"/>
    <row r="26827" s="1" customFormat="1"/>
    <row r="26828" s="1" customFormat="1"/>
    <row r="26829" s="1" customFormat="1"/>
    <row r="26830" s="1" customFormat="1"/>
    <row r="26831" s="1" customFormat="1"/>
    <row r="26832" s="1" customFormat="1"/>
    <row r="26833" spans="1:14">
      <c r="A26833" s="1"/>
      <c r="B26833" s="1"/>
      <c r="C26833" s="1"/>
      <c r="D26833" s="1"/>
      <c r="E26833" s="1"/>
      <c r="F26833" s="1"/>
      <c r="G26833" s="1"/>
      <c r="H26833" s="1"/>
      <c r="I26833" s="1"/>
      <c r="J26833" s="1"/>
      <c r="K26833" s="1"/>
      <c r="L26833" s="1"/>
      <c r="M26833" s="1"/>
      <c r="N26833" s="1"/>
    </row>
    <row r="26834" spans="1:14">
      <c r="A26834" s="1"/>
      <c r="B26834" s="1"/>
      <c r="C26834" s="1"/>
      <c r="D26834" s="1"/>
      <c r="E26834" s="1"/>
      <c r="F26834" s="1"/>
      <c r="G26834" s="1"/>
      <c r="H26834" s="1"/>
      <c r="I26834" s="1"/>
      <c r="J26834" s="1"/>
      <c r="K26834" s="1"/>
      <c r="L26834" s="1"/>
      <c r="M26834" s="1"/>
      <c r="N26834" s="1"/>
    </row>
    <row r="26835" spans="1:14">
      <c r="A26835" s="1"/>
      <c r="B26835" s="1"/>
      <c r="C26835" s="1"/>
      <c r="D26835" s="1"/>
      <c r="E26835" s="1"/>
      <c r="F26835" s="1"/>
      <c r="G26835" s="1"/>
      <c r="H26835" s="1"/>
      <c r="I26835" s="1"/>
      <c r="J26835" s="1"/>
      <c r="K26835" s="1"/>
      <c r="L26835" s="1"/>
      <c r="M26835" s="1"/>
      <c r="N26835" s="1"/>
    </row>
    <row r="26836" spans="1:14">
      <c r="A26836" s="1"/>
      <c r="B26836" s="1"/>
      <c r="C26836" s="1"/>
      <c r="D26836" s="1"/>
      <c r="E26836" s="1"/>
      <c r="F26836" s="1"/>
      <c r="G26836" s="1"/>
      <c r="H26836" s="1"/>
      <c r="I26836" s="1"/>
      <c r="J26836" s="1"/>
      <c r="K26836" s="1"/>
      <c r="L26836" s="1"/>
      <c r="M26836" s="1"/>
      <c r="N26836" s="1"/>
    </row>
    <row r="26837" spans="1:14">
      <c r="A26837" s="1"/>
      <c r="B26837" s="1"/>
      <c r="C26837" s="1"/>
      <c r="D26837" s="1"/>
      <c r="E26837" s="1"/>
      <c r="F26837" s="1"/>
      <c r="G26837" s="1"/>
      <c r="H26837" s="1"/>
      <c r="I26837" s="1"/>
      <c r="J26837" s="1"/>
      <c r="K26837" s="1"/>
      <c r="L26837" s="1"/>
      <c r="M26837" s="1"/>
      <c r="N26837" s="1"/>
    </row>
    <row r="26838" spans="1:14">
      <c r="A26838" s="1"/>
      <c r="B26838" s="1"/>
      <c r="C26838" s="1"/>
      <c r="D26838" s="1"/>
      <c r="E26838" s="1"/>
      <c r="F26838" s="1"/>
      <c r="G26838" s="1"/>
      <c r="H26838" s="1"/>
      <c r="I26838" s="1"/>
      <c r="J26838" s="1"/>
      <c r="K26838" s="1"/>
      <c r="L26838" s="1"/>
      <c r="M26838" s="1"/>
      <c r="N26838" s="1"/>
    </row>
    <row r="26839" spans="1:14">
      <c r="A26839" s="1"/>
      <c r="B26839" s="1"/>
      <c r="C26839" s="1"/>
      <c r="D26839" s="1"/>
      <c r="E26839" s="1"/>
      <c r="F26839" s="1"/>
      <c r="G26839" s="1"/>
      <c r="H26839" s="1"/>
      <c r="I26839" s="1"/>
      <c r="J26839" s="1"/>
      <c r="K26839" s="1"/>
      <c r="L26839" s="1"/>
      <c r="M26839" s="1"/>
      <c r="N26839" s="1"/>
    </row>
    <row r="26840" spans="1:14">
      <c r="A26840" s="1"/>
      <c r="B26840" s="1"/>
      <c r="C26840" s="1"/>
      <c r="D26840" s="1"/>
      <c r="E26840" s="1"/>
      <c r="F26840" s="1"/>
      <c r="G26840" s="1"/>
      <c r="H26840" s="1"/>
      <c r="I26840" s="1"/>
      <c r="J26840" s="1"/>
      <c r="K26840" s="1"/>
      <c r="L26840" s="1"/>
      <c r="M26840" s="1"/>
      <c r="N26840" s="1"/>
    </row>
    <row r="26841" spans="1:14">
      <c r="A26841" s="1"/>
      <c r="B26841" s="1"/>
      <c r="C26841" s="1"/>
      <c r="D26841" s="1"/>
      <c r="E26841" s="1"/>
      <c r="F26841" s="1"/>
      <c r="G26841" s="1"/>
      <c r="H26841" s="1"/>
      <c r="I26841" s="1"/>
      <c r="J26841" s="1"/>
      <c r="K26841" s="1"/>
      <c r="L26841" s="1"/>
      <c r="M26841" s="1"/>
      <c r="N26841" s="1"/>
    </row>
    <row r="26842" spans="1:14">
      <c r="A26842" s="1"/>
      <c r="B26842" s="1"/>
      <c r="C26842" s="1"/>
      <c r="D26842" s="1"/>
      <c r="E26842" s="1"/>
      <c r="F26842" s="1"/>
      <c r="G26842" s="1"/>
      <c r="H26842" s="1"/>
      <c r="I26842" s="1"/>
      <c r="J26842" s="1"/>
      <c r="K26842" s="1"/>
      <c r="L26842" s="1"/>
      <c r="M26842" s="1"/>
      <c r="N26842" s="1"/>
    </row>
    <row r="26843" spans="1:14">
      <c r="A26843" s="1"/>
      <c r="B26843" s="1"/>
      <c r="C26843" s="1"/>
      <c r="D26843" s="1"/>
      <c r="E26843" s="1"/>
      <c r="F26843" s="1"/>
      <c r="G26843" s="1"/>
      <c r="H26843" s="1"/>
      <c r="I26843" s="1"/>
      <c r="J26843" s="1"/>
      <c r="K26843" s="1"/>
      <c r="L26843" s="1"/>
      <c r="M26843" s="1"/>
      <c r="N26843" s="1"/>
    </row>
    <row r="26844" spans="1:14">
      <c r="A26844" s="1"/>
      <c r="B26844" s="1"/>
      <c r="C26844" s="1"/>
      <c r="D26844" s="1"/>
      <c r="E26844" s="1"/>
      <c r="F26844" s="1"/>
      <c r="G26844" s="1"/>
      <c r="H26844" s="1"/>
      <c r="I26844" s="1"/>
      <c r="J26844" s="1"/>
      <c r="K26844" s="1"/>
      <c r="L26844" s="1"/>
      <c r="M26844" s="1"/>
      <c r="N26844" s="1"/>
    </row>
    <row r="26845" spans="1:14">
      <c r="A26845" s="1"/>
      <c r="B26845" s="1"/>
      <c r="C26845" s="1"/>
      <c r="D26845" s="1"/>
      <c r="E26845" s="1"/>
      <c r="F26845" s="1"/>
      <c r="G26845" s="1"/>
      <c r="H26845" s="1"/>
      <c r="I26845" s="1"/>
      <c r="J26845" s="1"/>
      <c r="K26845" s="1"/>
      <c r="L26845" s="1"/>
      <c r="M26845" s="1"/>
      <c r="N26845" s="1"/>
    </row>
    <row r="26846" spans="1:14">
      <c r="C26846" s="4"/>
      <c r="D26846" s="1"/>
      <c r="E26846" s="1"/>
      <c r="F26846" s="1"/>
      <c r="G26846" s="1"/>
      <c r="H26846" s="1"/>
      <c r="I26846" s="1"/>
      <c r="J26846" s="1"/>
      <c r="K26846" s="1"/>
      <c r="L26846" s="1"/>
      <c r="M26846" s="1"/>
      <c r="N26846" s="1"/>
    </row>
    <row r="26847" spans="1:14">
      <c r="C26847" s="1"/>
      <c r="D26847" s="1"/>
      <c r="E26847" s="1"/>
      <c r="F26847" s="1"/>
      <c r="G26847" s="1"/>
      <c r="H26847" s="1"/>
      <c r="I26847" s="1"/>
      <c r="J26847" s="1"/>
      <c r="K26847" s="1"/>
      <c r="L26847" s="1"/>
      <c r="M26847" s="1"/>
      <c r="N26847" s="1"/>
    </row>
    <row r="26848" spans="1:14">
      <c r="D26848" s="1"/>
      <c r="E26848" s="1"/>
    </row>
    <row r="26849" spans="4:5">
      <c r="D26849" s="1"/>
      <c r="E26849" s="1"/>
    </row>
    <row r="26850" spans="4:5">
      <c r="D26850" s="1"/>
      <c r="E26850" s="1"/>
    </row>
    <row r="26851" spans="4:5">
      <c r="D26851" s="1"/>
      <c r="E26851" s="1"/>
    </row>
    <row r="26852" spans="4:5">
      <c r="D26852" s="1"/>
      <c r="E26852" s="1"/>
    </row>
    <row r="26853" spans="4:5">
      <c r="D26853" s="1"/>
      <c r="E26853" s="1"/>
    </row>
    <row r="26854" spans="4:5">
      <c r="D26854" s="1"/>
      <c r="E26854" s="1"/>
    </row>
    <row r="26855" spans="4:5">
      <c r="D26855" s="1"/>
      <c r="E26855" s="1"/>
    </row>
    <row r="26856" spans="4:5">
      <c r="D26856" s="1"/>
      <c r="E26856" s="1"/>
    </row>
    <row r="26857" spans="4:5">
      <c r="D26857" s="1"/>
      <c r="E26857" s="1"/>
    </row>
    <row r="26858" spans="4:5">
      <c r="D26858" s="1"/>
      <c r="E26858" s="1"/>
    </row>
    <row r="26859" spans="4:5">
      <c r="D26859" s="1"/>
      <c r="E26859" s="1"/>
    </row>
    <row r="26860" spans="4:5">
      <c r="D26860" s="1"/>
      <c r="E26860" s="1"/>
    </row>
    <row r="26861" spans="4:5">
      <c r="D26861" s="1"/>
      <c r="E26861" s="1"/>
    </row>
    <row r="26862" spans="4:5">
      <c r="D26862" s="1"/>
      <c r="E26862" s="1"/>
    </row>
    <row r="26863" spans="4:5">
      <c r="D26863" s="1"/>
      <c r="E26863" s="1"/>
    </row>
    <row r="26864" spans="4:5">
      <c r="D26864" s="1"/>
      <c r="E26864" s="1"/>
    </row>
    <row r="26865" spans="4:5">
      <c r="D26865" s="1"/>
      <c r="E26865" s="1"/>
    </row>
    <row r="26866" spans="4:5">
      <c r="D26866" s="1"/>
      <c r="E26866" s="1"/>
    </row>
    <row r="26867" spans="4:5">
      <c r="D26867" s="1"/>
      <c r="E26867" s="1"/>
    </row>
    <row r="26868" spans="4:5">
      <c r="D26868" s="1"/>
      <c r="E26868" s="1"/>
    </row>
    <row r="26869" spans="4:5">
      <c r="D26869" s="1"/>
      <c r="E26869" s="1"/>
    </row>
    <row r="26870" spans="4:5">
      <c r="D26870" s="1"/>
      <c r="E26870" s="1"/>
    </row>
    <row r="26871" spans="4:5">
      <c r="D26871" s="1"/>
      <c r="E26871" s="1"/>
    </row>
    <row r="26872" spans="4:5">
      <c r="D26872" s="1"/>
      <c r="E26872" s="1"/>
    </row>
    <row r="26873" spans="4:5">
      <c r="D26873" s="1"/>
      <c r="E26873" s="1"/>
    </row>
    <row r="26874" spans="4:5">
      <c r="D26874" s="1"/>
      <c r="E26874" s="1"/>
    </row>
    <row r="26875" spans="4:5">
      <c r="D26875" s="1"/>
      <c r="E26875" s="1"/>
    </row>
    <row r="26876" spans="4:5">
      <c r="D26876" s="1"/>
      <c r="E26876" s="1"/>
    </row>
    <row r="26877" spans="4:5">
      <c r="D26877" s="1"/>
      <c r="E26877" s="1"/>
    </row>
    <row r="26878" spans="4:5">
      <c r="D26878" s="1"/>
      <c r="E26878" s="1"/>
    </row>
    <row r="26879" spans="4:5">
      <c r="D26879" s="1"/>
      <c r="E26879" s="1"/>
    </row>
    <row r="26880" spans="4:5">
      <c r="D26880" s="1"/>
      <c r="E26880" s="1"/>
    </row>
    <row r="26881" spans="4:5">
      <c r="D26881" s="1"/>
      <c r="E26881" s="1"/>
    </row>
    <row r="26882" spans="4:5">
      <c r="D26882" s="1"/>
      <c r="E26882" s="1"/>
    </row>
    <row r="26883" spans="4:5">
      <c r="D26883" s="1"/>
      <c r="E26883" s="1"/>
    </row>
    <row r="26884" spans="4:5">
      <c r="D26884" s="1"/>
      <c r="E26884" s="1"/>
    </row>
    <row r="26885" spans="4:5">
      <c r="D26885" s="1"/>
      <c r="E26885" s="1"/>
    </row>
    <row r="26886" spans="4:5">
      <c r="D26886" s="1"/>
      <c r="E26886" s="1"/>
    </row>
    <row r="26887" spans="4:5">
      <c r="D26887" s="1"/>
      <c r="E26887" s="1"/>
    </row>
    <row r="26888" spans="4:5">
      <c r="D26888" s="1"/>
      <c r="E26888" s="1"/>
    </row>
    <row r="26889" spans="4:5">
      <c r="D26889" s="1"/>
      <c r="E26889" s="1"/>
    </row>
    <row r="26890" spans="4:5">
      <c r="D26890" s="1"/>
      <c r="E26890" s="1"/>
    </row>
    <row r="26891" spans="4:5">
      <c r="D26891" s="1"/>
      <c r="E26891" s="1"/>
    </row>
    <row r="26892" spans="4:5">
      <c r="D26892" s="1"/>
      <c r="E26892" s="1"/>
    </row>
    <row r="26893" spans="4:5">
      <c r="D26893" s="1"/>
      <c r="E26893" s="1"/>
    </row>
    <row r="26894" spans="4:5">
      <c r="D26894" s="1"/>
      <c r="E26894" s="1"/>
    </row>
    <row r="26895" spans="4:5">
      <c r="D26895" s="1"/>
      <c r="E26895" s="1"/>
    </row>
    <row r="26896" spans="4:5">
      <c r="D26896" s="1"/>
      <c r="E26896" s="1"/>
    </row>
    <row r="26897" spans="4:5">
      <c r="D26897" s="1"/>
      <c r="E26897" s="1"/>
    </row>
    <row r="26898" spans="4:5">
      <c r="D26898" s="1"/>
      <c r="E26898" s="1"/>
    </row>
    <row r="26899" spans="4:5">
      <c r="D26899" s="1"/>
      <c r="E26899" s="1"/>
    </row>
    <row r="26900" spans="4:5">
      <c r="D26900" s="1"/>
      <c r="E26900" s="1"/>
    </row>
    <row r="26901" spans="4:5">
      <c r="D26901" s="1"/>
      <c r="E26901" s="1"/>
    </row>
    <row r="26902" spans="4:5">
      <c r="D26902" s="1"/>
      <c r="E26902" s="1"/>
    </row>
    <row r="26903" spans="4:5">
      <c r="D26903" s="1"/>
      <c r="E26903" s="1"/>
    </row>
    <row r="26904" spans="4:5">
      <c r="D26904" s="1"/>
      <c r="E26904" s="1"/>
    </row>
    <row r="26905" spans="4:5">
      <c r="D26905" s="1"/>
      <c r="E26905" s="1"/>
    </row>
    <row r="26906" spans="4:5">
      <c r="D26906" s="1"/>
      <c r="E26906" s="1"/>
    </row>
    <row r="26907" spans="4:5">
      <c r="D26907" s="1"/>
      <c r="E26907" s="1"/>
    </row>
    <row r="26908" spans="4:5">
      <c r="D26908" s="1"/>
      <c r="E26908" s="1"/>
    </row>
    <row r="26909" spans="4:5">
      <c r="D26909" s="1"/>
      <c r="E26909" s="1"/>
    </row>
    <row r="26910" spans="4:5">
      <c r="D26910" s="1"/>
      <c r="E26910" s="1"/>
    </row>
    <row r="26911" spans="4:5">
      <c r="D26911" s="1"/>
      <c r="E26911" s="1"/>
    </row>
    <row r="26912" spans="4:5">
      <c r="D26912" s="1"/>
      <c r="E26912" s="1"/>
    </row>
    <row r="26913" spans="4:5">
      <c r="D26913" s="1"/>
      <c r="E26913" s="1"/>
    </row>
    <row r="26914" spans="4:5">
      <c r="D26914" s="1"/>
      <c r="E26914" s="1"/>
    </row>
    <row r="26915" spans="4:5">
      <c r="D26915" s="1"/>
      <c r="E26915" s="1"/>
    </row>
    <row r="26916" spans="4:5">
      <c r="D26916" s="1"/>
      <c r="E26916" s="1"/>
    </row>
    <row r="26917" spans="4:5">
      <c r="D26917" s="1"/>
      <c r="E26917" s="1"/>
    </row>
    <row r="26918" spans="4:5">
      <c r="D26918" s="1"/>
      <c r="E26918" s="1"/>
    </row>
    <row r="26919" spans="4:5">
      <c r="D26919" s="1"/>
      <c r="E26919" s="1"/>
    </row>
    <row r="26920" spans="4:5">
      <c r="D26920" s="1"/>
      <c r="E26920" s="1"/>
    </row>
    <row r="26921" spans="4:5">
      <c r="D26921" s="1"/>
      <c r="E26921" s="1"/>
    </row>
    <row r="26922" spans="4:5">
      <c r="D26922" s="1"/>
      <c r="E26922" s="1"/>
    </row>
    <row r="26923" spans="4:5">
      <c r="D26923" s="1"/>
      <c r="E26923" s="1"/>
    </row>
    <row r="26924" spans="4:5">
      <c r="D26924" s="1"/>
      <c r="E26924" s="1"/>
    </row>
    <row r="26925" spans="4:5">
      <c r="D26925" s="1"/>
      <c r="E26925" s="1"/>
    </row>
    <row r="26926" spans="4:5">
      <c r="D26926" s="1"/>
      <c r="E26926" s="1"/>
    </row>
    <row r="26927" spans="4:5">
      <c r="D26927" s="1"/>
      <c r="E26927" s="1"/>
    </row>
    <row r="26928" spans="4:5">
      <c r="D26928" s="1"/>
      <c r="E26928" s="1"/>
    </row>
    <row r="26929" spans="4:5">
      <c r="D26929" s="1"/>
      <c r="E26929" s="1"/>
    </row>
    <row r="26930" spans="4:5">
      <c r="D26930" s="1"/>
      <c r="E26930" s="1"/>
    </row>
    <row r="26931" spans="4:5">
      <c r="D26931" s="1"/>
      <c r="E26931" s="1"/>
    </row>
    <row r="26932" spans="4:5">
      <c r="D26932" s="1"/>
      <c r="E26932" s="1"/>
    </row>
    <row r="26933" spans="4:5">
      <c r="D26933" s="1"/>
      <c r="E26933" s="1"/>
    </row>
    <row r="26934" spans="4:5">
      <c r="D26934" s="1"/>
      <c r="E26934" s="1"/>
    </row>
    <row r="26935" spans="4:5">
      <c r="D26935" s="1"/>
      <c r="E26935" s="1"/>
    </row>
    <row r="26936" spans="4:5">
      <c r="D26936" s="1"/>
      <c r="E26936" s="1"/>
    </row>
    <row r="26937" spans="4:5">
      <c r="D26937" s="1"/>
      <c r="E26937" s="1"/>
    </row>
    <row r="26938" spans="4:5">
      <c r="D26938" s="1"/>
      <c r="E26938" s="1"/>
    </row>
    <row r="26939" spans="4:5">
      <c r="D26939" s="1"/>
      <c r="E26939" s="1"/>
    </row>
    <row r="26940" spans="4:5">
      <c r="D26940" s="1"/>
      <c r="E26940" s="1"/>
    </row>
    <row r="26941" spans="4:5">
      <c r="D26941" s="1"/>
      <c r="E26941" s="1"/>
    </row>
    <row r="26942" spans="4:5">
      <c r="D26942" s="1"/>
      <c r="E26942" s="1"/>
    </row>
    <row r="26943" spans="4:5">
      <c r="D26943" s="1"/>
      <c r="E26943" s="1"/>
    </row>
    <row r="26944" spans="4:5">
      <c r="D26944" s="1"/>
      <c r="E26944" s="1"/>
    </row>
    <row r="26945" spans="3:14">
      <c r="D26945" s="1"/>
      <c r="E26945" s="1"/>
    </row>
    <row r="26946" spans="3:14">
      <c r="D26946" s="1"/>
      <c r="E26946" s="1"/>
    </row>
    <row r="26947" spans="3:14">
      <c r="D26947" s="1"/>
      <c r="E26947" s="1"/>
    </row>
    <row r="26948" spans="3:14">
      <c r="D26948" s="1"/>
      <c r="E26948" s="1"/>
    </row>
    <row r="26949" spans="3:14">
      <c r="D26949" s="1"/>
      <c r="E26949" s="1"/>
    </row>
    <row r="26950" spans="3:14">
      <c r="D26950" s="1"/>
      <c r="E26950" s="1"/>
    </row>
    <row r="26951" spans="3:14">
      <c r="D26951" s="1"/>
      <c r="E26951" s="1"/>
    </row>
    <row r="26952" spans="3:14">
      <c r="D26952" s="1"/>
      <c r="E26952" s="1"/>
    </row>
    <row r="26953" spans="3:14">
      <c r="D26953" s="1"/>
      <c r="E26953" s="1"/>
    </row>
    <row r="26954" spans="3:14">
      <c r="D26954" s="1"/>
      <c r="E26954" s="1"/>
    </row>
    <row r="26955" spans="3:14">
      <c r="C26955" s="1"/>
      <c r="D26955" s="1"/>
      <c r="E26955" s="1"/>
      <c r="F26955" s="1"/>
      <c r="G26955" s="1"/>
      <c r="H26955" s="1"/>
      <c r="I26955" s="1"/>
      <c r="J26955" s="1"/>
      <c r="K26955" s="1"/>
      <c r="L26955" s="1"/>
      <c r="M26955" s="1"/>
      <c r="N26955" s="1"/>
    </row>
    <row r="26956" spans="3:14">
      <c r="C26956" s="1"/>
      <c r="D26956" s="1"/>
      <c r="E26956" s="1"/>
      <c r="F26956" s="1"/>
      <c r="G26956" s="1"/>
      <c r="H26956" s="1"/>
      <c r="I26956" s="1"/>
      <c r="J26956" s="1"/>
      <c r="K26956" s="1"/>
      <c r="L26956" s="1"/>
      <c r="M26956" s="1"/>
      <c r="N26956" s="1"/>
    </row>
    <row r="26957" spans="3:14">
      <c r="C26957" s="1"/>
      <c r="D26957" s="1"/>
      <c r="E26957" s="1"/>
      <c r="F26957" s="1"/>
      <c r="G26957" s="1"/>
      <c r="H26957" s="1"/>
      <c r="I26957" s="1"/>
      <c r="J26957" s="1"/>
      <c r="K26957" s="1"/>
      <c r="L26957" s="1"/>
      <c r="M26957" s="1"/>
      <c r="N26957" s="1"/>
    </row>
    <row r="26958" spans="3:14">
      <c r="C26958" s="1"/>
      <c r="D26958" s="1"/>
      <c r="E26958" s="1"/>
      <c r="F26958" s="1"/>
      <c r="G26958" s="1"/>
      <c r="H26958" s="1"/>
      <c r="I26958" s="1"/>
      <c r="J26958" s="1"/>
      <c r="K26958" s="1"/>
      <c r="L26958" s="1"/>
      <c r="M26958" s="1"/>
      <c r="N26958" s="1"/>
    </row>
    <row r="26959" spans="3:14">
      <c r="C26959" s="1"/>
      <c r="D26959" s="1"/>
      <c r="E26959" s="1"/>
      <c r="F26959" s="1"/>
      <c r="G26959" s="1"/>
      <c r="H26959" s="1"/>
      <c r="I26959" s="1"/>
      <c r="J26959" s="1"/>
      <c r="K26959" s="1"/>
      <c r="L26959" s="1"/>
      <c r="M26959" s="1"/>
      <c r="N26959" s="1"/>
    </row>
    <row r="26960" spans="3:14">
      <c r="C26960" s="1"/>
      <c r="D26960" s="1"/>
      <c r="E26960" s="1"/>
      <c r="F26960" s="1"/>
      <c r="G26960" s="1"/>
      <c r="H26960" s="1"/>
      <c r="I26960" s="1"/>
      <c r="J26960" s="1"/>
      <c r="K26960" s="1"/>
      <c r="L26960" s="1"/>
      <c r="M26960" s="1"/>
      <c r="N26960" s="1"/>
    </row>
    <row r="26961" spans="4:5">
      <c r="D26961" s="1"/>
      <c r="E26961" s="1"/>
    </row>
    <row r="26962" spans="4:5">
      <c r="D26962" s="1"/>
      <c r="E26962" s="1"/>
    </row>
    <row r="26963" spans="4:5">
      <c r="D26963" s="1"/>
      <c r="E26963" s="1"/>
    </row>
    <row r="26964" spans="4:5">
      <c r="D26964" s="1"/>
      <c r="E26964" s="1"/>
    </row>
    <row r="26965" spans="4:5">
      <c r="D26965" s="1"/>
      <c r="E26965" s="1"/>
    </row>
    <row r="26966" spans="4:5">
      <c r="D26966" s="1"/>
      <c r="E26966" s="1"/>
    </row>
    <row r="26967" spans="4:5">
      <c r="D26967" s="1"/>
      <c r="E26967" s="1"/>
    </row>
    <row r="26968" spans="4:5">
      <c r="D26968" s="1"/>
      <c r="E26968" s="1"/>
    </row>
    <row r="26969" spans="4:5">
      <c r="D26969" s="1"/>
      <c r="E26969" s="1"/>
    </row>
    <row r="26970" spans="4:5">
      <c r="D26970" s="1"/>
      <c r="E26970" s="1"/>
    </row>
    <row r="26971" spans="4:5">
      <c r="D26971" s="1"/>
      <c r="E26971" s="1"/>
    </row>
    <row r="26972" spans="4:5">
      <c r="D26972" s="1"/>
      <c r="E26972" s="1"/>
    </row>
    <row r="26973" spans="4:5">
      <c r="D26973" s="1"/>
      <c r="E26973" s="1"/>
    </row>
    <row r="26974" spans="4:5">
      <c r="D26974" s="1"/>
      <c r="E26974" s="1"/>
    </row>
    <row r="26975" spans="4:5">
      <c r="D26975" s="1"/>
      <c r="E26975" s="1"/>
    </row>
    <row r="26976" spans="4:5">
      <c r="D26976" s="1"/>
      <c r="E26976" s="1"/>
    </row>
    <row r="26977" spans="4:5">
      <c r="D26977" s="1"/>
      <c r="E26977" s="1"/>
    </row>
    <row r="26978" spans="4:5">
      <c r="D26978" s="1"/>
      <c r="E26978" s="1"/>
    </row>
    <row r="26979" spans="4:5">
      <c r="D26979" s="1"/>
      <c r="E26979" s="1"/>
    </row>
    <row r="26980" spans="4:5">
      <c r="D26980" s="1"/>
      <c r="E26980" s="1"/>
    </row>
    <row r="26981" spans="4:5">
      <c r="D26981" s="1"/>
      <c r="E26981" s="1"/>
    </row>
    <row r="26982" spans="4:5">
      <c r="D26982" s="1"/>
      <c r="E26982" s="1"/>
    </row>
    <row r="26983" spans="4:5">
      <c r="D26983" s="1"/>
      <c r="E26983" s="1"/>
    </row>
    <row r="26984" spans="4:5">
      <c r="D26984" s="1"/>
      <c r="E26984" s="1"/>
    </row>
    <row r="26985" spans="4:5">
      <c r="D26985" s="1"/>
      <c r="E26985" s="1"/>
    </row>
    <row r="26986" spans="4:5">
      <c r="D26986" s="1"/>
      <c r="E26986" s="1"/>
    </row>
    <row r="26987" spans="4:5">
      <c r="D26987" s="1"/>
      <c r="E26987" s="1"/>
    </row>
    <row r="26988" spans="4:5">
      <c r="D26988" s="1"/>
      <c r="E26988" s="1"/>
    </row>
    <row r="26989" spans="4:5">
      <c r="D26989" s="1"/>
      <c r="E26989" s="1"/>
    </row>
    <row r="26990" spans="4:5">
      <c r="D26990" s="1"/>
      <c r="E26990" s="1"/>
    </row>
    <row r="26991" spans="4:5">
      <c r="D26991" s="1"/>
      <c r="E26991" s="1"/>
    </row>
    <row r="26992" spans="4:5">
      <c r="D26992" s="1"/>
      <c r="E26992" s="1"/>
    </row>
    <row r="26993" spans="4:5">
      <c r="D26993" s="1"/>
      <c r="E26993" s="1"/>
    </row>
    <row r="26994" spans="4:5">
      <c r="D26994" s="1"/>
      <c r="E26994" s="1"/>
    </row>
    <row r="26995" spans="4:5">
      <c r="D26995" s="1"/>
      <c r="E26995" s="1"/>
    </row>
    <row r="26996" spans="4:5">
      <c r="D26996" s="1"/>
      <c r="E26996" s="1"/>
    </row>
    <row r="26997" spans="4:5">
      <c r="D26997" s="1"/>
      <c r="E26997" s="1"/>
    </row>
    <row r="26998" spans="4:5">
      <c r="D26998" s="1"/>
      <c r="E26998" s="1"/>
    </row>
    <row r="26999" spans="4:5">
      <c r="D26999" s="1"/>
      <c r="E26999" s="1"/>
    </row>
    <row r="27000" spans="4:5">
      <c r="D27000" s="1"/>
      <c r="E27000" s="1"/>
    </row>
    <row r="27001" spans="4:5">
      <c r="D27001" s="1"/>
      <c r="E27001" s="1"/>
    </row>
    <row r="27002" spans="4:5">
      <c r="D27002" s="1"/>
      <c r="E27002" s="1"/>
    </row>
    <row r="27003" spans="4:5">
      <c r="D27003" s="1"/>
      <c r="E27003" s="1"/>
    </row>
    <row r="27004" spans="4:5">
      <c r="D27004" s="1"/>
      <c r="E27004" s="1"/>
    </row>
    <row r="27005" spans="4:5">
      <c r="D27005" s="1"/>
      <c r="E27005" s="1"/>
    </row>
    <row r="27006" spans="4:5">
      <c r="D27006" s="1"/>
      <c r="E27006" s="1"/>
    </row>
    <row r="27007" spans="4:5">
      <c r="D27007" s="1"/>
      <c r="E27007" s="1"/>
    </row>
    <row r="27008" spans="4:5">
      <c r="D27008" s="1"/>
      <c r="E27008" s="1"/>
    </row>
    <row r="27009" spans="4:5">
      <c r="D27009" s="1"/>
      <c r="E27009" s="1"/>
    </row>
    <row r="27010" spans="4:5">
      <c r="D27010" s="1"/>
      <c r="E27010" s="1"/>
    </row>
    <row r="27011" spans="4:5">
      <c r="D27011" s="1"/>
      <c r="E27011" s="1"/>
    </row>
    <row r="27012" spans="4:5">
      <c r="D27012" s="1"/>
      <c r="E27012" s="1"/>
    </row>
    <row r="27013" spans="4:5">
      <c r="D27013" s="1"/>
      <c r="E27013" s="1"/>
    </row>
    <row r="27014" spans="4:5">
      <c r="D27014" s="1"/>
      <c r="E27014" s="1"/>
    </row>
    <row r="27015" spans="4:5">
      <c r="D27015" s="1"/>
      <c r="E27015" s="1"/>
    </row>
    <row r="27016" spans="4:5">
      <c r="D27016" s="1"/>
      <c r="E27016" s="1"/>
    </row>
    <row r="27017" spans="4:5">
      <c r="D27017" s="1"/>
      <c r="E27017" s="1"/>
    </row>
    <row r="27018" spans="4:5">
      <c r="D27018" s="1"/>
      <c r="E27018" s="1"/>
    </row>
    <row r="27019" spans="4:5">
      <c r="D27019" s="1"/>
      <c r="E27019" s="1"/>
    </row>
    <row r="27020" spans="4:5">
      <c r="D27020" s="1"/>
      <c r="E27020" s="1"/>
    </row>
    <row r="27021" spans="4:5">
      <c r="D27021" s="1"/>
      <c r="E27021" s="1"/>
    </row>
    <row r="27022" spans="4:5">
      <c r="D27022" s="1"/>
      <c r="E27022" s="1"/>
    </row>
    <row r="27023" spans="4:5">
      <c r="D27023" s="1"/>
      <c r="E27023" s="1"/>
    </row>
    <row r="27024" spans="4:5">
      <c r="D27024" s="1"/>
      <c r="E27024" s="1"/>
    </row>
    <row r="27025" spans="4:5">
      <c r="D27025" s="1"/>
      <c r="E27025" s="1"/>
    </row>
    <row r="27026" spans="4:5">
      <c r="D27026" s="1"/>
      <c r="E27026" s="1"/>
    </row>
    <row r="27027" spans="4:5">
      <c r="D27027" s="1"/>
      <c r="E27027" s="1"/>
    </row>
    <row r="27028" spans="4:5">
      <c r="D27028" s="1"/>
      <c r="E27028" s="1"/>
    </row>
    <row r="27029" spans="4:5">
      <c r="D27029" s="1"/>
      <c r="E27029" s="1"/>
    </row>
    <row r="27030" spans="4:5">
      <c r="D27030" s="1"/>
      <c r="E27030" s="1"/>
    </row>
    <row r="27031" spans="4:5">
      <c r="D27031" s="1"/>
      <c r="E27031" s="1"/>
    </row>
    <row r="27032" spans="4:5">
      <c r="D27032" s="1"/>
      <c r="E27032" s="1"/>
    </row>
    <row r="27033" spans="4:5">
      <c r="D27033" s="1"/>
      <c r="E27033" s="1"/>
    </row>
    <row r="27034" spans="4:5">
      <c r="D27034" s="1"/>
      <c r="E27034" s="1"/>
    </row>
    <row r="27035" spans="4:5">
      <c r="D27035" s="1"/>
      <c r="E27035" s="1"/>
    </row>
    <row r="27036" spans="4:5">
      <c r="D27036" s="1"/>
      <c r="E27036" s="1"/>
    </row>
    <row r="27037" spans="4:5">
      <c r="D27037" s="1"/>
      <c r="E27037" s="1"/>
    </row>
    <row r="27038" spans="4:5">
      <c r="D27038" s="1"/>
      <c r="E27038" s="1"/>
    </row>
    <row r="27039" spans="4:5">
      <c r="D27039" s="1"/>
      <c r="E27039" s="1"/>
    </row>
    <row r="27040" spans="4:5">
      <c r="D27040" s="1"/>
      <c r="E27040" s="1"/>
    </row>
    <row r="27041" spans="4:5">
      <c r="D27041" s="1"/>
      <c r="E27041" s="1"/>
    </row>
    <row r="27042" spans="4:5">
      <c r="D27042" s="1"/>
      <c r="E27042" s="1"/>
    </row>
    <row r="27043" spans="4:5">
      <c r="D27043" s="1"/>
      <c r="E27043" s="1"/>
    </row>
    <row r="27044" spans="4:5">
      <c r="D27044" s="1"/>
      <c r="E27044" s="1"/>
    </row>
    <row r="27045" spans="4:5">
      <c r="D27045" s="1"/>
      <c r="E27045" s="1"/>
    </row>
    <row r="27046" spans="4:5">
      <c r="D27046" s="1"/>
      <c r="E27046" s="1"/>
    </row>
    <row r="27047" spans="4:5">
      <c r="D27047" s="1"/>
      <c r="E27047" s="1"/>
    </row>
    <row r="27048" spans="4:5">
      <c r="D27048" s="1"/>
      <c r="E27048" s="1"/>
    </row>
    <row r="27049" spans="4:5">
      <c r="D27049" s="1"/>
      <c r="E27049" s="1"/>
    </row>
    <row r="27050" spans="4:5">
      <c r="D27050" s="1"/>
      <c r="E27050" s="1"/>
    </row>
    <row r="27051" spans="4:5">
      <c r="D27051" s="1"/>
      <c r="E27051" s="1"/>
    </row>
    <row r="27052" spans="4:5">
      <c r="D27052" s="1"/>
      <c r="E27052" s="1"/>
    </row>
    <row r="27053" spans="4:5">
      <c r="D27053" s="1"/>
      <c r="E27053" s="1"/>
    </row>
    <row r="27054" spans="4:5">
      <c r="D27054" s="1"/>
      <c r="E27054" s="1"/>
    </row>
    <row r="27055" spans="4:5">
      <c r="D27055" s="1"/>
      <c r="E27055" s="1"/>
    </row>
    <row r="27056" spans="4:5">
      <c r="D27056" s="1"/>
      <c r="E27056" s="1"/>
    </row>
    <row r="27057" spans="4:5">
      <c r="D27057" s="1"/>
      <c r="E27057" s="1"/>
    </row>
    <row r="27058" spans="4:5">
      <c r="D27058" s="1"/>
      <c r="E27058" s="1"/>
    </row>
    <row r="27059" spans="4:5">
      <c r="D27059" s="1"/>
      <c r="E27059" s="1"/>
    </row>
    <row r="27060" spans="4:5">
      <c r="D27060" s="1"/>
      <c r="E27060" s="1"/>
    </row>
    <row r="27061" spans="4:5">
      <c r="D27061" s="1"/>
      <c r="E27061" s="1"/>
    </row>
    <row r="27062" spans="4:5">
      <c r="D27062" s="1"/>
      <c r="E27062" s="1"/>
    </row>
    <row r="27063" spans="4:5">
      <c r="D27063" s="1"/>
      <c r="E27063" s="1"/>
    </row>
    <row r="27064" spans="4:5">
      <c r="D27064" s="1"/>
      <c r="E27064" s="1"/>
    </row>
    <row r="27065" spans="4:5">
      <c r="D27065" s="1"/>
      <c r="E27065" s="1"/>
    </row>
    <row r="27066" spans="4:5">
      <c r="D27066" s="1"/>
      <c r="E27066" s="1"/>
    </row>
    <row r="27067" spans="4:5">
      <c r="D27067" s="1"/>
      <c r="E27067" s="1"/>
    </row>
    <row r="27068" spans="4:5">
      <c r="D27068" s="1"/>
      <c r="E27068" s="1"/>
    </row>
    <row r="27069" spans="4:5">
      <c r="D27069" s="1"/>
      <c r="E27069" s="1"/>
    </row>
    <row r="27070" spans="4:5">
      <c r="D27070" s="1"/>
      <c r="E27070" s="1"/>
    </row>
    <row r="27071" spans="4:5">
      <c r="D27071" s="1"/>
      <c r="E27071" s="1"/>
    </row>
    <row r="27072" spans="4:5">
      <c r="D27072" s="1"/>
      <c r="E27072" s="1"/>
    </row>
    <row r="27073" spans="4:5">
      <c r="D27073" s="1"/>
      <c r="E27073" s="1"/>
    </row>
    <row r="27074" spans="4:5">
      <c r="D27074" s="1"/>
      <c r="E27074" s="1"/>
    </row>
    <row r="27075" spans="4:5">
      <c r="D27075" s="1"/>
      <c r="E27075" s="1"/>
    </row>
    <row r="27076" spans="4:5">
      <c r="D27076" s="1"/>
      <c r="E27076" s="1"/>
    </row>
    <row r="27077" spans="4:5">
      <c r="D27077" s="1"/>
      <c r="E27077" s="1"/>
    </row>
    <row r="27078" spans="4:5">
      <c r="D27078" s="1"/>
      <c r="E27078" s="1"/>
    </row>
    <row r="27079" spans="4:5">
      <c r="D27079" s="1"/>
      <c r="E27079" s="1"/>
    </row>
    <row r="27080" spans="4:5">
      <c r="D27080" s="1"/>
      <c r="E27080" s="1"/>
    </row>
    <row r="27081" spans="4:5">
      <c r="D27081" s="1"/>
      <c r="E27081" s="1"/>
    </row>
    <row r="27082" spans="4:5">
      <c r="D27082" s="1"/>
      <c r="E27082" s="1"/>
    </row>
    <row r="27083" spans="4:5">
      <c r="D27083" s="1"/>
      <c r="E27083" s="1"/>
    </row>
    <row r="27084" spans="4:5">
      <c r="D27084" s="1"/>
      <c r="E27084" s="1"/>
    </row>
    <row r="27085" spans="4:5">
      <c r="D27085" s="1"/>
      <c r="E27085" s="1"/>
    </row>
    <row r="27086" spans="4:5">
      <c r="D27086" s="1"/>
      <c r="E27086" s="1"/>
    </row>
    <row r="27087" spans="4:5">
      <c r="D27087" s="1"/>
      <c r="E27087" s="1"/>
    </row>
    <row r="27088" spans="4:5">
      <c r="D27088" s="1"/>
      <c r="E27088" s="1"/>
    </row>
    <row r="27089" spans="4:5">
      <c r="D27089" s="1"/>
      <c r="E27089" s="1"/>
    </row>
    <row r="27090" spans="4:5">
      <c r="D27090" s="1"/>
      <c r="E27090" s="1"/>
    </row>
    <row r="27091" spans="4:5">
      <c r="D27091" s="1"/>
      <c r="E27091" s="1"/>
    </row>
    <row r="27092" spans="4:5">
      <c r="D27092" s="1"/>
      <c r="E27092" s="1"/>
    </row>
    <row r="27093" spans="4:5">
      <c r="D27093" s="1"/>
      <c r="E27093" s="1"/>
    </row>
    <row r="27094" spans="4:5">
      <c r="D27094" s="1"/>
      <c r="E27094" s="1"/>
    </row>
    <row r="27095" spans="4:5">
      <c r="D27095" s="1"/>
      <c r="E27095" s="1"/>
    </row>
    <row r="27096" spans="4:5">
      <c r="D27096" s="1"/>
      <c r="E27096" s="1"/>
    </row>
    <row r="27097" spans="4:5">
      <c r="D27097" s="1"/>
      <c r="E27097" s="1"/>
    </row>
    <row r="27098" spans="4:5">
      <c r="D27098" s="1"/>
      <c r="E27098" s="1"/>
    </row>
    <row r="27099" spans="4:5">
      <c r="D27099" s="1"/>
      <c r="E27099" s="1"/>
    </row>
    <row r="27100" spans="4:5">
      <c r="D27100" s="1"/>
      <c r="E27100" s="1"/>
    </row>
    <row r="27101" spans="4:5">
      <c r="D27101" s="1"/>
      <c r="E27101" s="1"/>
    </row>
    <row r="27102" spans="4:5">
      <c r="D27102" s="1"/>
      <c r="E27102" s="1"/>
    </row>
    <row r="27103" spans="4:5">
      <c r="D27103" s="1"/>
      <c r="E27103" s="1"/>
    </row>
    <row r="27104" spans="4:5">
      <c r="D27104" s="1"/>
      <c r="E27104" s="1"/>
    </row>
    <row r="27105" spans="4:5">
      <c r="D27105" s="1"/>
      <c r="E27105" s="1"/>
    </row>
    <row r="27106" spans="4:5">
      <c r="D27106" s="1"/>
      <c r="E27106" s="1"/>
    </row>
    <row r="27107" spans="4:5">
      <c r="D27107" s="1"/>
      <c r="E27107" s="1"/>
    </row>
    <row r="27108" spans="4:5">
      <c r="D27108" s="1"/>
      <c r="E27108" s="1"/>
    </row>
    <row r="27109" spans="4:5">
      <c r="D27109" s="1"/>
      <c r="E27109" s="1"/>
    </row>
    <row r="27110" spans="4:5">
      <c r="D27110" s="1"/>
      <c r="E27110" s="1"/>
    </row>
    <row r="27111" spans="4:5">
      <c r="D27111" s="1"/>
      <c r="E27111" s="1"/>
    </row>
    <row r="27112" spans="4:5">
      <c r="D27112" s="1"/>
      <c r="E27112" s="1"/>
    </row>
    <row r="27113" spans="4:5">
      <c r="D27113" s="1"/>
      <c r="E27113" s="1"/>
    </row>
    <row r="27114" spans="4:5">
      <c r="D27114" s="1"/>
      <c r="E27114" s="1"/>
    </row>
    <row r="27115" spans="4:5">
      <c r="D27115" s="1"/>
      <c r="E27115" s="1"/>
    </row>
    <row r="27116" spans="4:5">
      <c r="D27116" s="1"/>
      <c r="E27116" s="1"/>
    </row>
    <row r="27117" spans="4:5">
      <c r="D27117" s="1"/>
      <c r="E27117" s="1"/>
    </row>
    <row r="27118" spans="4:5">
      <c r="D27118" s="1"/>
      <c r="E27118" s="1"/>
    </row>
    <row r="27119" spans="4:5">
      <c r="D27119" s="1"/>
      <c r="E27119" s="1"/>
    </row>
    <row r="27120" spans="4:5">
      <c r="D27120" s="1"/>
      <c r="E27120" s="1"/>
    </row>
    <row r="27121" spans="4:5">
      <c r="D27121" s="1"/>
      <c r="E27121" s="1"/>
    </row>
    <row r="27122" spans="4:5">
      <c r="D27122" s="1"/>
      <c r="E27122" s="1"/>
    </row>
    <row r="27123" spans="4:5">
      <c r="D27123" s="1"/>
      <c r="E27123" s="1"/>
    </row>
    <row r="27124" spans="4:5">
      <c r="D27124" s="1"/>
      <c r="E27124" s="1"/>
    </row>
    <row r="27125" spans="4:5">
      <c r="D27125" s="1"/>
      <c r="E27125" s="1"/>
    </row>
    <row r="27126" spans="4:5">
      <c r="D27126" s="1"/>
      <c r="E27126" s="1"/>
    </row>
    <row r="27127" spans="4:5">
      <c r="D27127" s="1"/>
      <c r="E27127" s="1"/>
    </row>
    <row r="27128" spans="4:5">
      <c r="D27128" s="1"/>
      <c r="E27128" s="1"/>
    </row>
    <row r="27129" spans="4:5">
      <c r="D27129" s="1"/>
      <c r="E27129" s="1"/>
    </row>
    <row r="27130" spans="4:5">
      <c r="D27130" s="1"/>
      <c r="E27130" s="1"/>
    </row>
    <row r="27131" spans="4:5">
      <c r="D27131" s="1"/>
      <c r="E27131" s="1"/>
    </row>
    <row r="27132" spans="4:5">
      <c r="D27132" s="1"/>
      <c r="E27132" s="1"/>
    </row>
    <row r="27133" spans="4:5">
      <c r="D27133" s="1"/>
      <c r="E27133" s="1"/>
    </row>
    <row r="27134" spans="4:5">
      <c r="D27134" s="1"/>
      <c r="E27134" s="1"/>
    </row>
    <row r="27135" spans="4:5">
      <c r="D27135" s="1"/>
      <c r="E27135" s="1"/>
    </row>
    <row r="27136" spans="4:5">
      <c r="D27136" s="1"/>
      <c r="E27136" s="1"/>
    </row>
    <row r="27137" spans="4:5">
      <c r="D27137" s="1"/>
      <c r="E27137" s="1"/>
    </row>
    <row r="27138" spans="4:5">
      <c r="D27138" s="1"/>
      <c r="E27138" s="1"/>
    </row>
    <row r="27139" spans="4:5">
      <c r="D27139" s="1"/>
      <c r="E27139" s="1"/>
    </row>
    <row r="27140" spans="4:5">
      <c r="D27140" s="1"/>
      <c r="E27140" s="1"/>
    </row>
    <row r="27141" spans="4:5">
      <c r="D27141" s="1"/>
      <c r="E27141" s="1"/>
    </row>
    <row r="27142" spans="4:5">
      <c r="D27142" s="1"/>
      <c r="E27142" s="1"/>
    </row>
    <row r="27143" spans="4:5">
      <c r="D27143" s="1"/>
      <c r="E27143" s="1"/>
    </row>
    <row r="27144" spans="4:5">
      <c r="D27144" s="1"/>
      <c r="E27144" s="1"/>
    </row>
    <row r="27145" spans="4:5">
      <c r="D27145" s="1"/>
      <c r="E27145" s="1"/>
    </row>
    <row r="27146" spans="4:5">
      <c r="D27146" s="1"/>
      <c r="E27146" s="1"/>
    </row>
    <row r="27147" spans="4:5">
      <c r="D27147" s="1"/>
      <c r="E27147" s="1"/>
    </row>
    <row r="27148" spans="4:5">
      <c r="D27148" s="1"/>
      <c r="E27148" s="1"/>
    </row>
    <row r="27149" spans="4:5">
      <c r="D27149" s="1"/>
      <c r="E27149" s="1"/>
    </row>
    <row r="27150" spans="4:5">
      <c r="D27150" s="1"/>
      <c r="E27150" s="1"/>
    </row>
    <row r="27151" spans="4:5">
      <c r="D27151" s="1"/>
      <c r="E27151" s="1"/>
    </row>
    <row r="27152" spans="4:5">
      <c r="D27152" s="1"/>
      <c r="E27152" s="1"/>
    </row>
    <row r="27153" spans="4:5">
      <c r="D27153" s="1"/>
      <c r="E27153" s="1"/>
    </row>
    <row r="27154" spans="4:5">
      <c r="D27154" s="1"/>
      <c r="E27154" s="1"/>
    </row>
    <row r="27155" spans="4:5">
      <c r="D27155" s="1"/>
      <c r="E27155" s="1"/>
    </row>
    <row r="27156" spans="4:5">
      <c r="D27156" s="1"/>
      <c r="E27156" s="1"/>
    </row>
    <row r="27157" spans="4:5">
      <c r="D27157" s="1"/>
      <c r="E27157" s="1"/>
    </row>
    <row r="27158" spans="4:5">
      <c r="D27158" s="1"/>
      <c r="E27158" s="1"/>
    </row>
    <row r="27159" spans="4:5">
      <c r="D27159" s="1"/>
      <c r="E27159" s="1"/>
    </row>
    <row r="27160" spans="4:5">
      <c r="D27160" s="1"/>
      <c r="E27160" s="1"/>
    </row>
    <row r="27161" spans="4:5">
      <c r="D27161" s="1"/>
      <c r="E27161" s="1"/>
    </row>
    <row r="27162" spans="4:5">
      <c r="D27162" s="1"/>
      <c r="E27162" s="1"/>
    </row>
    <row r="27163" spans="4:5">
      <c r="D27163" s="1"/>
      <c r="E27163" s="1"/>
    </row>
    <row r="27164" spans="4:5">
      <c r="D27164" s="1"/>
      <c r="E27164" s="1"/>
    </row>
    <row r="27165" spans="4:5">
      <c r="D27165" s="1"/>
      <c r="E27165" s="1"/>
    </row>
    <row r="27166" spans="4:5">
      <c r="D27166" s="1"/>
      <c r="E27166" s="1"/>
    </row>
    <row r="27167" spans="4:5">
      <c r="D27167" s="1"/>
      <c r="E27167" s="1"/>
    </row>
    <row r="27168" spans="4:5">
      <c r="D27168" s="1"/>
      <c r="E27168" s="1"/>
    </row>
    <row r="27169" spans="4:5">
      <c r="D27169" s="1"/>
      <c r="E27169" s="1"/>
    </row>
    <row r="27170" spans="4:5">
      <c r="D27170" s="1"/>
      <c r="E27170" s="1"/>
    </row>
    <row r="27171" spans="4:5">
      <c r="D27171" s="1"/>
      <c r="E27171" s="1"/>
    </row>
    <row r="27172" spans="4:5">
      <c r="D27172" s="1"/>
      <c r="E27172" s="1"/>
    </row>
    <row r="27173" spans="4:5">
      <c r="D27173" s="1"/>
      <c r="E27173" s="1"/>
    </row>
    <row r="27174" spans="4:5">
      <c r="D27174" s="1"/>
      <c r="E27174" s="1"/>
    </row>
    <row r="27175" spans="4:5">
      <c r="D27175" s="1"/>
      <c r="E27175" s="1"/>
    </row>
    <row r="27176" spans="4:5">
      <c r="D27176" s="1"/>
      <c r="E27176" s="1"/>
    </row>
    <row r="27177" spans="4:5">
      <c r="D27177" s="1"/>
      <c r="E27177" s="1"/>
    </row>
    <row r="27178" spans="4:5">
      <c r="D27178" s="1"/>
      <c r="E27178" s="1"/>
    </row>
    <row r="27179" spans="4:5">
      <c r="D27179" s="1"/>
      <c r="E27179" s="1"/>
    </row>
    <row r="27180" spans="4:5">
      <c r="D27180" s="1"/>
      <c r="E27180" s="1"/>
    </row>
    <row r="27181" spans="4:5">
      <c r="D27181" s="1"/>
      <c r="E27181" s="1"/>
    </row>
    <row r="27182" spans="4:5">
      <c r="D27182" s="1"/>
      <c r="E27182" s="1"/>
    </row>
    <row r="27183" spans="4:5">
      <c r="D27183" s="1"/>
      <c r="E27183" s="1"/>
    </row>
    <row r="27184" spans="4:5">
      <c r="D27184" s="1"/>
      <c r="E27184" s="1"/>
    </row>
    <row r="27185" spans="4:5">
      <c r="D27185" s="1"/>
      <c r="E27185" s="1"/>
    </row>
    <row r="27186" spans="4:5">
      <c r="D27186" s="1"/>
      <c r="E27186" s="1"/>
    </row>
    <row r="27187" spans="4:5">
      <c r="D27187" s="1"/>
      <c r="E27187" s="1"/>
    </row>
    <row r="27188" spans="4:5">
      <c r="D27188" s="1"/>
      <c r="E27188" s="1"/>
    </row>
    <row r="27189" spans="4:5">
      <c r="D27189" s="1"/>
      <c r="E27189" s="1"/>
    </row>
    <row r="27190" spans="4:5">
      <c r="D27190" s="1"/>
      <c r="E27190" s="1"/>
    </row>
    <row r="27191" spans="4:5">
      <c r="D27191" s="1"/>
      <c r="E27191" s="1"/>
    </row>
    <row r="27192" spans="4:5">
      <c r="D27192" s="1"/>
      <c r="E27192" s="1"/>
    </row>
    <row r="27193" spans="4:5">
      <c r="D27193" s="1"/>
      <c r="E27193" s="1"/>
    </row>
    <row r="27194" spans="4:5">
      <c r="D27194" s="1"/>
      <c r="E27194" s="1"/>
    </row>
    <row r="27195" spans="4:5">
      <c r="D27195" s="1"/>
      <c r="E27195" s="1"/>
    </row>
    <row r="27196" spans="4:5">
      <c r="D27196" s="1"/>
      <c r="E27196" s="1"/>
    </row>
    <row r="27197" spans="4:5">
      <c r="D27197" s="1"/>
      <c r="E27197" s="1"/>
    </row>
    <row r="27198" spans="4:5">
      <c r="D27198" s="1"/>
      <c r="E27198" s="1"/>
    </row>
    <row r="27199" spans="4:5">
      <c r="D27199" s="1"/>
      <c r="E27199" s="1"/>
    </row>
    <row r="27200" spans="4:5">
      <c r="D27200" s="1"/>
      <c r="E27200" s="1"/>
    </row>
    <row r="27201" spans="3:14">
      <c r="D27201" s="1"/>
      <c r="E27201" s="1"/>
    </row>
    <row r="27202" spans="3:14">
      <c r="D27202" s="1"/>
      <c r="E27202" s="1"/>
    </row>
    <row r="27203" spans="3:14">
      <c r="D27203" s="1"/>
      <c r="E27203" s="1"/>
    </row>
    <row r="27204" spans="3:14">
      <c r="D27204" s="1"/>
      <c r="E27204" s="1"/>
    </row>
    <row r="27205" spans="3:14">
      <c r="D27205" s="1"/>
      <c r="E27205" s="1"/>
    </row>
    <row r="27206" spans="3:14">
      <c r="C27206" s="1"/>
      <c r="D27206" s="1"/>
      <c r="E27206" s="1"/>
      <c r="F27206" s="1"/>
      <c r="G27206" s="1"/>
      <c r="H27206" s="1"/>
      <c r="I27206" s="1"/>
      <c r="J27206" s="1"/>
      <c r="K27206" s="1"/>
      <c r="L27206" s="1"/>
      <c r="M27206" s="1"/>
      <c r="N27206" s="1"/>
    </row>
    <row r="27207" spans="3:14">
      <c r="C27207" s="1"/>
      <c r="D27207" s="1"/>
      <c r="E27207" s="1"/>
      <c r="F27207" s="1"/>
      <c r="G27207" s="1"/>
      <c r="H27207" s="1"/>
      <c r="I27207" s="1"/>
      <c r="J27207" s="1"/>
      <c r="K27207" s="1"/>
      <c r="L27207" s="1"/>
      <c r="M27207" s="1"/>
      <c r="N27207" s="1"/>
    </row>
    <row r="27208" spans="3:14">
      <c r="C27208" s="1"/>
      <c r="D27208" s="1"/>
      <c r="E27208" s="1"/>
      <c r="F27208" s="1"/>
      <c r="G27208" s="1"/>
      <c r="H27208" s="1"/>
      <c r="I27208" s="1"/>
      <c r="J27208" s="1"/>
      <c r="K27208" s="1"/>
      <c r="L27208" s="1"/>
      <c r="M27208" s="1"/>
      <c r="N27208" s="1"/>
    </row>
    <row r="27209" spans="3:14">
      <c r="C27209" s="1"/>
      <c r="D27209" s="1"/>
      <c r="E27209" s="1"/>
      <c r="F27209" s="1"/>
      <c r="G27209" s="1"/>
      <c r="H27209" s="1"/>
      <c r="I27209" s="1"/>
      <c r="J27209" s="1"/>
      <c r="K27209" s="1"/>
      <c r="L27209" s="1"/>
      <c r="M27209" s="1"/>
      <c r="N27209" s="1"/>
    </row>
    <row r="27210" spans="3:14">
      <c r="C27210" s="1"/>
      <c r="D27210" s="1"/>
      <c r="E27210" s="1"/>
      <c r="F27210" s="1"/>
      <c r="G27210" s="1"/>
      <c r="H27210" s="1"/>
      <c r="I27210" s="1"/>
      <c r="J27210" s="1"/>
      <c r="K27210" s="1"/>
      <c r="L27210" s="1"/>
      <c r="M27210" s="1"/>
      <c r="N27210" s="1"/>
    </row>
    <row r="27211" spans="3:14">
      <c r="C27211" s="1"/>
      <c r="D27211" s="1"/>
      <c r="E27211" s="1"/>
      <c r="F27211" s="1"/>
      <c r="G27211" s="1"/>
      <c r="H27211" s="1"/>
      <c r="I27211" s="1"/>
      <c r="J27211" s="1"/>
      <c r="K27211" s="1"/>
      <c r="L27211" s="1"/>
      <c r="M27211" s="1"/>
      <c r="N27211" s="1"/>
    </row>
    <row r="27212" spans="3:14">
      <c r="C27212" s="1"/>
      <c r="D27212" s="1"/>
      <c r="E27212" s="1"/>
      <c r="F27212" s="1"/>
      <c r="G27212" s="1"/>
      <c r="H27212" s="1"/>
      <c r="I27212" s="1"/>
      <c r="J27212" s="1"/>
      <c r="K27212" s="1"/>
      <c r="L27212" s="1"/>
      <c r="M27212" s="1"/>
      <c r="N27212" s="1"/>
    </row>
    <row r="27213" spans="3:14">
      <c r="C27213" s="1"/>
      <c r="D27213" s="1"/>
      <c r="E27213" s="1"/>
      <c r="F27213" s="1"/>
      <c r="G27213" s="1"/>
      <c r="H27213" s="1"/>
      <c r="I27213" s="1"/>
      <c r="J27213" s="1"/>
      <c r="K27213" s="1"/>
      <c r="L27213" s="1"/>
      <c r="M27213" s="1"/>
      <c r="N27213" s="1"/>
    </row>
    <row r="27214" spans="3:14">
      <c r="C27214" s="1"/>
      <c r="D27214" s="1"/>
      <c r="E27214" s="1"/>
      <c r="F27214" s="1"/>
      <c r="G27214" s="1"/>
      <c r="H27214" s="1"/>
      <c r="I27214" s="1"/>
      <c r="J27214" s="1"/>
      <c r="K27214" s="1"/>
      <c r="L27214" s="1"/>
      <c r="M27214" s="1"/>
      <c r="N27214" s="1"/>
    </row>
    <row r="27215" spans="3:14">
      <c r="C27215" s="1"/>
      <c r="D27215" s="1"/>
      <c r="E27215" s="1"/>
      <c r="F27215" s="1"/>
      <c r="G27215" s="1"/>
      <c r="H27215" s="1"/>
      <c r="I27215" s="1"/>
      <c r="J27215" s="1"/>
      <c r="K27215" s="1"/>
      <c r="L27215" s="1"/>
      <c r="M27215" s="1"/>
      <c r="N27215" s="1"/>
    </row>
    <row r="27216" spans="3:14">
      <c r="C27216" s="1"/>
      <c r="D27216" s="1"/>
      <c r="E27216" s="1"/>
      <c r="F27216" s="1"/>
      <c r="G27216" s="1"/>
      <c r="H27216" s="1"/>
      <c r="I27216" s="1"/>
      <c r="J27216" s="1"/>
      <c r="K27216" s="1"/>
      <c r="L27216" s="1"/>
      <c r="M27216" s="1"/>
      <c r="N27216" s="1"/>
    </row>
    <row r="27217" spans="3:14">
      <c r="C27217" s="1"/>
      <c r="D27217" s="1"/>
      <c r="E27217" s="1"/>
      <c r="F27217" s="1"/>
      <c r="G27217" s="1"/>
      <c r="H27217" s="1"/>
      <c r="I27217" s="1"/>
      <c r="J27217" s="1"/>
      <c r="K27217" s="1"/>
      <c r="L27217" s="1"/>
      <c r="M27217" s="1"/>
      <c r="N27217" s="1"/>
    </row>
    <row r="27218" spans="3:14">
      <c r="C27218" s="1"/>
      <c r="D27218" s="1"/>
      <c r="E27218" s="1"/>
      <c r="F27218" s="1"/>
      <c r="G27218" s="1"/>
      <c r="H27218" s="1"/>
      <c r="I27218" s="1"/>
      <c r="J27218" s="1"/>
      <c r="K27218" s="1"/>
      <c r="L27218" s="1"/>
      <c r="M27218" s="1"/>
      <c r="N27218" s="1"/>
    </row>
    <row r="27219" spans="3:14">
      <c r="C27219" s="1"/>
      <c r="D27219" s="1"/>
      <c r="E27219" s="1"/>
      <c r="F27219" s="1"/>
      <c r="G27219" s="1"/>
      <c r="H27219" s="1"/>
      <c r="I27219" s="1"/>
      <c r="J27219" s="1"/>
      <c r="K27219" s="1"/>
      <c r="L27219" s="1"/>
      <c r="M27219" s="1"/>
      <c r="N27219" s="1"/>
    </row>
    <row r="27220" spans="3:14">
      <c r="C27220" s="1"/>
      <c r="D27220" s="1"/>
      <c r="E27220" s="1"/>
      <c r="F27220" s="1"/>
      <c r="G27220" s="1"/>
      <c r="H27220" s="1"/>
      <c r="I27220" s="1"/>
      <c r="J27220" s="1"/>
      <c r="K27220" s="1"/>
      <c r="L27220" s="1"/>
      <c r="M27220" s="1"/>
      <c r="N27220" s="1"/>
    </row>
    <row r="27221" spans="3:14">
      <c r="C27221" s="1"/>
      <c r="D27221" s="1"/>
      <c r="E27221" s="1"/>
      <c r="F27221" s="1"/>
      <c r="G27221" s="1"/>
      <c r="H27221" s="1"/>
      <c r="I27221" s="1"/>
      <c r="J27221" s="1"/>
      <c r="K27221" s="1"/>
      <c r="L27221" s="1"/>
      <c r="M27221" s="1"/>
      <c r="N27221" s="1"/>
    </row>
    <row r="27222" spans="3:14">
      <c r="C27222" s="1"/>
      <c r="D27222" s="1"/>
      <c r="E27222" s="1"/>
      <c r="F27222" s="1"/>
      <c r="G27222" s="1"/>
      <c r="H27222" s="1"/>
      <c r="I27222" s="1"/>
      <c r="J27222" s="1"/>
      <c r="K27222" s="1"/>
      <c r="L27222" s="1"/>
      <c r="M27222" s="1"/>
      <c r="N27222" s="1"/>
    </row>
    <row r="27223" spans="3:14">
      <c r="C27223" s="1"/>
      <c r="D27223" s="1"/>
      <c r="E27223" s="1"/>
      <c r="F27223" s="1"/>
      <c r="G27223" s="1"/>
      <c r="H27223" s="1"/>
      <c r="I27223" s="1"/>
      <c r="J27223" s="1"/>
      <c r="K27223" s="1"/>
      <c r="L27223" s="1"/>
      <c r="M27223" s="1"/>
      <c r="N27223" s="1"/>
    </row>
    <row r="27224" spans="3:14">
      <c r="C27224" s="1"/>
      <c r="D27224" s="1"/>
      <c r="E27224" s="1"/>
      <c r="F27224" s="1"/>
      <c r="G27224" s="1"/>
      <c r="H27224" s="1"/>
      <c r="I27224" s="1"/>
      <c r="J27224" s="1"/>
      <c r="K27224" s="1"/>
      <c r="L27224" s="1"/>
      <c r="M27224" s="1"/>
      <c r="N27224" s="1"/>
    </row>
    <row r="27225" spans="3:14">
      <c r="C27225" s="1"/>
      <c r="D27225" s="1"/>
      <c r="E27225" s="1"/>
      <c r="F27225" s="1"/>
      <c r="G27225" s="1"/>
      <c r="H27225" s="1"/>
      <c r="I27225" s="1"/>
      <c r="J27225" s="1"/>
      <c r="K27225" s="1"/>
      <c r="L27225" s="1"/>
      <c r="M27225" s="1"/>
      <c r="N27225" s="1"/>
    </row>
    <row r="27226" spans="3:14">
      <c r="C27226" s="1"/>
      <c r="D27226" s="1"/>
      <c r="E27226" s="1"/>
      <c r="F27226" s="1"/>
      <c r="G27226" s="1"/>
      <c r="H27226" s="1"/>
      <c r="I27226" s="1"/>
      <c r="J27226" s="1"/>
      <c r="K27226" s="1"/>
      <c r="L27226" s="1"/>
      <c r="M27226" s="1"/>
      <c r="N27226" s="1"/>
    </row>
    <row r="27227" spans="3:14">
      <c r="C27227" s="1"/>
      <c r="D27227" s="1"/>
      <c r="E27227" s="1"/>
      <c r="F27227" s="1"/>
      <c r="G27227" s="1"/>
      <c r="H27227" s="1"/>
      <c r="I27227" s="1"/>
      <c r="J27227" s="1"/>
      <c r="K27227" s="1"/>
      <c r="L27227" s="1"/>
      <c r="M27227" s="1"/>
      <c r="N27227" s="1"/>
    </row>
    <row r="27228" spans="3:14">
      <c r="C27228" s="1"/>
      <c r="D27228" s="1"/>
      <c r="E27228" s="1"/>
      <c r="F27228" s="1"/>
      <c r="G27228" s="1"/>
      <c r="H27228" s="1"/>
      <c r="I27228" s="1"/>
      <c r="J27228" s="1"/>
      <c r="K27228" s="1"/>
      <c r="L27228" s="1"/>
      <c r="M27228" s="1"/>
      <c r="N27228" s="1"/>
    </row>
    <row r="27229" spans="3:14">
      <c r="C27229" s="1"/>
      <c r="D27229" s="1"/>
      <c r="E27229" s="1"/>
      <c r="F27229" s="1"/>
      <c r="G27229" s="1"/>
      <c r="H27229" s="1"/>
      <c r="I27229" s="1"/>
      <c r="J27229" s="1"/>
      <c r="K27229" s="1"/>
      <c r="L27229" s="1"/>
      <c r="M27229" s="1"/>
      <c r="N27229" s="1"/>
    </row>
    <row r="27230" spans="3:14">
      <c r="C27230" s="1"/>
      <c r="D27230" s="1"/>
      <c r="E27230" s="1"/>
      <c r="F27230" s="1"/>
      <c r="G27230" s="1"/>
      <c r="H27230" s="1"/>
      <c r="I27230" s="1"/>
      <c r="J27230" s="1"/>
      <c r="K27230" s="1"/>
      <c r="L27230" s="1"/>
      <c r="M27230" s="1"/>
      <c r="N27230" s="1"/>
    </row>
    <row r="27231" spans="3:14">
      <c r="C27231" s="1"/>
      <c r="D27231" s="1"/>
      <c r="E27231" s="1"/>
      <c r="F27231" s="1"/>
      <c r="G27231" s="1"/>
      <c r="H27231" s="1"/>
      <c r="I27231" s="1"/>
      <c r="J27231" s="1"/>
      <c r="K27231" s="1"/>
      <c r="L27231" s="1"/>
      <c r="M27231" s="1"/>
      <c r="N27231" s="1"/>
    </row>
    <row r="27232" spans="3:14">
      <c r="C27232" s="1"/>
      <c r="D27232" s="1"/>
      <c r="E27232" s="1"/>
      <c r="F27232" s="1"/>
      <c r="G27232" s="1"/>
      <c r="H27232" s="1"/>
      <c r="I27232" s="1"/>
      <c r="J27232" s="1"/>
      <c r="K27232" s="1"/>
      <c r="L27232" s="1"/>
      <c r="M27232" s="1"/>
      <c r="N27232" s="1"/>
    </row>
    <row r="27233" spans="3:14">
      <c r="C27233" s="1"/>
      <c r="D27233" s="1"/>
      <c r="E27233" s="1"/>
      <c r="F27233" s="1"/>
      <c r="G27233" s="1"/>
      <c r="H27233" s="1"/>
      <c r="I27233" s="1"/>
      <c r="J27233" s="1"/>
      <c r="K27233" s="1"/>
      <c r="L27233" s="1"/>
      <c r="M27233" s="1"/>
      <c r="N27233" s="1"/>
    </row>
    <row r="27234" spans="3:14">
      <c r="C27234" s="1"/>
      <c r="D27234" s="1"/>
      <c r="E27234" s="1"/>
      <c r="F27234" s="1"/>
      <c r="G27234" s="1"/>
      <c r="H27234" s="1"/>
      <c r="I27234" s="1"/>
      <c r="J27234" s="1"/>
      <c r="K27234" s="1"/>
      <c r="L27234" s="1"/>
      <c r="M27234" s="1"/>
      <c r="N27234" s="1"/>
    </row>
    <row r="27235" spans="3:14">
      <c r="C27235" s="1"/>
      <c r="D27235" s="1"/>
      <c r="E27235" s="1"/>
      <c r="F27235" s="1"/>
      <c r="G27235" s="1"/>
      <c r="H27235" s="1"/>
      <c r="I27235" s="1"/>
      <c r="J27235" s="1"/>
      <c r="K27235" s="1"/>
      <c r="L27235" s="1"/>
      <c r="M27235" s="1"/>
      <c r="N27235" s="1"/>
    </row>
    <row r="27236" spans="3:14">
      <c r="C27236" s="1"/>
      <c r="D27236" s="1"/>
      <c r="E27236" s="1"/>
      <c r="F27236" s="1"/>
      <c r="G27236" s="1"/>
      <c r="H27236" s="1"/>
      <c r="I27236" s="1"/>
      <c r="J27236" s="1"/>
      <c r="K27236" s="1"/>
      <c r="L27236" s="1"/>
      <c r="M27236" s="1"/>
      <c r="N27236" s="1"/>
    </row>
    <row r="27237" spans="3:14">
      <c r="C27237" s="1"/>
      <c r="D27237" s="1"/>
      <c r="E27237" s="1"/>
      <c r="F27237" s="1"/>
      <c r="G27237" s="1"/>
      <c r="H27237" s="1"/>
      <c r="I27237" s="1"/>
      <c r="J27237" s="1"/>
      <c r="K27237" s="1"/>
      <c r="L27237" s="1"/>
      <c r="M27237" s="1"/>
      <c r="N27237" s="1"/>
    </row>
    <row r="27238" spans="3:14">
      <c r="C27238" s="1"/>
      <c r="D27238" s="1"/>
      <c r="E27238" s="1"/>
      <c r="F27238" s="1"/>
      <c r="G27238" s="1"/>
      <c r="H27238" s="1"/>
      <c r="I27238" s="1"/>
      <c r="J27238" s="1"/>
      <c r="K27238" s="1"/>
      <c r="L27238" s="1"/>
      <c r="M27238" s="1"/>
      <c r="N27238" s="1"/>
    </row>
    <row r="27239" spans="3:14">
      <c r="C27239" s="1"/>
      <c r="D27239" s="1"/>
      <c r="E27239" s="1"/>
      <c r="F27239" s="1"/>
      <c r="G27239" s="1"/>
      <c r="H27239" s="1"/>
      <c r="I27239" s="1"/>
      <c r="J27239" s="1"/>
      <c r="K27239" s="1"/>
      <c r="L27239" s="1"/>
      <c r="M27239" s="1"/>
      <c r="N27239" s="1"/>
    </row>
    <row r="27240" spans="3:14">
      <c r="C27240" s="1"/>
      <c r="D27240" s="1"/>
      <c r="E27240" s="1"/>
      <c r="F27240" s="1"/>
      <c r="G27240" s="1"/>
      <c r="H27240" s="1"/>
      <c r="I27240" s="1"/>
      <c r="J27240" s="1"/>
      <c r="K27240" s="1"/>
      <c r="L27240" s="1"/>
      <c r="M27240" s="1"/>
      <c r="N27240" s="1"/>
    </row>
    <row r="27241" spans="3:14">
      <c r="C27241" s="1"/>
      <c r="D27241" s="1"/>
      <c r="E27241" s="1"/>
      <c r="F27241" s="1"/>
      <c r="G27241" s="1"/>
      <c r="H27241" s="1"/>
      <c r="I27241" s="1"/>
      <c r="J27241" s="1"/>
      <c r="K27241" s="1"/>
      <c r="L27241" s="1"/>
      <c r="M27241" s="1"/>
      <c r="N27241" s="1"/>
    </row>
    <row r="27242" spans="3:14">
      <c r="C27242" s="1"/>
      <c r="D27242" s="1"/>
      <c r="E27242" s="1"/>
      <c r="F27242" s="1"/>
      <c r="G27242" s="1"/>
      <c r="H27242" s="1"/>
      <c r="I27242" s="1"/>
      <c r="J27242" s="1"/>
      <c r="K27242" s="1"/>
      <c r="L27242" s="1"/>
      <c r="M27242" s="1"/>
      <c r="N27242" s="1"/>
    </row>
    <row r="27243" spans="3:14">
      <c r="C27243" s="1"/>
      <c r="D27243" s="1"/>
      <c r="E27243" s="1"/>
      <c r="F27243" s="1"/>
      <c r="G27243" s="1"/>
      <c r="H27243" s="1"/>
      <c r="I27243" s="1"/>
      <c r="J27243" s="1"/>
      <c r="K27243" s="1"/>
      <c r="L27243" s="1"/>
      <c r="M27243" s="1"/>
      <c r="N27243" s="1"/>
    </row>
    <row r="27244" spans="3:14">
      <c r="C27244" s="1"/>
      <c r="D27244" s="1"/>
      <c r="E27244" s="1"/>
      <c r="F27244" s="1"/>
      <c r="G27244" s="1"/>
      <c r="H27244" s="1"/>
      <c r="I27244" s="1"/>
      <c r="J27244" s="1"/>
      <c r="K27244" s="1"/>
      <c r="L27244" s="1"/>
      <c r="M27244" s="1"/>
      <c r="N27244" s="1"/>
    </row>
    <row r="27245" spans="3:14">
      <c r="C27245" s="1"/>
      <c r="D27245" s="1"/>
      <c r="E27245" s="1"/>
      <c r="F27245" s="1"/>
      <c r="G27245" s="1"/>
      <c r="H27245" s="1"/>
      <c r="I27245" s="1"/>
      <c r="J27245" s="1"/>
      <c r="K27245" s="1"/>
      <c r="L27245" s="1"/>
      <c r="M27245" s="1"/>
      <c r="N27245" s="1"/>
    </row>
    <row r="27246" spans="3:14">
      <c r="C27246" s="1"/>
      <c r="D27246" s="1"/>
      <c r="E27246" s="1"/>
      <c r="F27246" s="1"/>
      <c r="G27246" s="1"/>
      <c r="H27246" s="1"/>
      <c r="I27246" s="1"/>
      <c r="J27246" s="1"/>
      <c r="K27246" s="1"/>
      <c r="L27246" s="1"/>
      <c r="M27246" s="1"/>
      <c r="N27246" s="1"/>
    </row>
    <row r="27247" spans="3:14">
      <c r="C27247" s="1"/>
      <c r="D27247" s="1"/>
      <c r="E27247" s="1"/>
      <c r="F27247" s="1"/>
      <c r="G27247" s="1"/>
      <c r="H27247" s="1"/>
      <c r="I27247" s="1"/>
      <c r="J27247" s="1"/>
      <c r="K27247" s="1"/>
      <c r="L27247" s="1"/>
      <c r="M27247" s="1"/>
      <c r="N27247" s="1"/>
    </row>
    <row r="27248" spans="3:14">
      <c r="C27248" s="1"/>
      <c r="D27248" s="1"/>
      <c r="E27248" s="1"/>
      <c r="F27248" s="1"/>
      <c r="G27248" s="1"/>
      <c r="H27248" s="1"/>
      <c r="I27248" s="1"/>
      <c r="J27248" s="1"/>
      <c r="K27248" s="1"/>
      <c r="L27248" s="1"/>
      <c r="M27248" s="1"/>
      <c r="N27248" s="1"/>
    </row>
    <row r="27249" spans="3:14">
      <c r="C27249" s="1"/>
      <c r="D27249" s="1"/>
      <c r="E27249" s="1"/>
      <c r="F27249" s="1"/>
      <c r="G27249" s="1"/>
      <c r="H27249" s="1"/>
      <c r="I27249" s="1"/>
      <c r="J27249" s="1"/>
      <c r="K27249" s="1"/>
      <c r="L27249" s="1"/>
      <c r="M27249" s="1"/>
      <c r="N27249" s="1"/>
    </row>
    <row r="27250" spans="3:14">
      <c r="C27250" s="1"/>
      <c r="D27250" s="1"/>
      <c r="E27250" s="1"/>
      <c r="F27250" s="1"/>
      <c r="G27250" s="1"/>
      <c r="H27250" s="1"/>
      <c r="I27250" s="1"/>
      <c r="J27250" s="1"/>
      <c r="K27250" s="1"/>
      <c r="L27250" s="1"/>
      <c r="M27250" s="1"/>
      <c r="N27250" s="1"/>
    </row>
    <row r="27251" spans="3:14">
      <c r="C27251" s="1"/>
      <c r="D27251" s="1"/>
      <c r="E27251" s="1"/>
      <c r="F27251" s="1"/>
      <c r="G27251" s="1"/>
      <c r="H27251" s="1"/>
      <c r="I27251" s="1"/>
      <c r="J27251" s="1"/>
      <c r="K27251" s="1"/>
      <c r="L27251" s="1"/>
      <c r="M27251" s="1"/>
      <c r="N27251" s="1"/>
    </row>
    <row r="27252" spans="3:14">
      <c r="C27252" s="1"/>
      <c r="D27252" s="1"/>
      <c r="E27252" s="1"/>
      <c r="F27252" s="1"/>
      <c r="G27252" s="1"/>
      <c r="H27252" s="1"/>
      <c r="I27252" s="1"/>
      <c r="J27252" s="1"/>
      <c r="K27252" s="1"/>
      <c r="L27252" s="1"/>
      <c r="M27252" s="1"/>
      <c r="N27252" s="1"/>
    </row>
    <row r="27253" spans="3:14">
      <c r="C27253" s="1"/>
      <c r="D27253" s="1"/>
      <c r="E27253" s="1"/>
      <c r="F27253" s="1"/>
      <c r="G27253" s="1"/>
      <c r="H27253" s="1"/>
      <c r="I27253" s="1"/>
      <c r="J27253" s="1"/>
      <c r="K27253" s="1"/>
      <c r="L27253" s="1"/>
      <c r="M27253" s="1"/>
      <c r="N27253" s="1"/>
    </row>
    <row r="27254" spans="3:14">
      <c r="C27254" s="1"/>
      <c r="D27254" s="1"/>
      <c r="E27254" s="1"/>
      <c r="F27254" s="1"/>
      <c r="G27254" s="1"/>
      <c r="H27254" s="1"/>
      <c r="I27254" s="1"/>
      <c r="J27254" s="1"/>
      <c r="K27254" s="1"/>
      <c r="L27254" s="1"/>
      <c r="M27254" s="1"/>
      <c r="N27254" s="1"/>
    </row>
    <row r="27255" spans="3:14">
      <c r="C27255" s="1"/>
      <c r="D27255" s="1"/>
      <c r="E27255" s="1"/>
      <c r="F27255" s="1"/>
      <c r="G27255" s="1"/>
      <c r="H27255" s="1"/>
      <c r="I27255" s="1"/>
      <c r="J27255" s="1"/>
      <c r="K27255" s="1"/>
      <c r="L27255" s="1"/>
      <c r="M27255" s="1"/>
      <c r="N27255" s="1"/>
    </row>
    <row r="27256" spans="3:14">
      <c r="C27256" s="1"/>
      <c r="D27256" s="1"/>
      <c r="E27256" s="1"/>
      <c r="F27256" s="1"/>
      <c r="G27256" s="1"/>
      <c r="H27256" s="1"/>
      <c r="I27256" s="1"/>
      <c r="J27256" s="1"/>
      <c r="K27256" s="1"/>
      <c r="L27256" s="1"/>
      <c r="M27256" s="1"/>
      <c r="N27256" s="1"/>
    </row>
    <row r="27257" spans="3:14">
      <c r="C27257" s="1"/>
      <c r="D27257" s="1"/>
      <c r="E27257" s="1"/>
      <c r="F27257" s="1"/>
      <c r="G27257" s="1"/>
      <c r="H27257" s="1"/>
      <c r="I27257" s="1"/>
      <c r="J27257" s="1"/>
      <c r="K27257" s="1"/>
      <c r="L27257" s="1"/>
      <c r="M27257" s="1"/>
      <c r="N27257" s="1"/>
    </row>
    <row r="27258" spans="3:14">
      <c r="C27258" s="1"/>
      <c r="D27258" s="1"/>
      <c r="E27258" s="1"/>
      <c r="F27258" s="1"/>
      <c r="G27258" s="1"/>
      <c r="H27258" s="1"/>
      <c r="I27258" s="1"/>
      <c r="J27258" s="1"/>
      <c r="K27258" s="1"/>
      <c r="L27258" s="1"/>
      <c r="M27258" s="1"/>
      <c r="N27258" s="1"/>
    </row>
    <row r="27259" spans="3:14">
      <c r="C27259" s="1"/>
      <c r="D27259" s="1"/>
      <c r="E27259" s="1"/>
      <c r="F27259" s="1"/>
      <c r="G27259" s="1"/>
      <c r="H27259" s="1"/>
      <c r="I27259" s="1"/>
      <c r="J27259" s="1"/>
      <c r="K27259" s="1"/>
      <c r="L27259" s="1"/>
      <c r="M27259" s="1"/>
      <c r="N27259" s="1"/>
    </row>
    <row r="27260" spans="3:14">
      <c r="C27260" s="1"/>
      <c r="D27260" s="1"/>
      <c r="E27260" s="1"/>
      <c r="F27260" s="1"/>
      <c r="G27260" s="1"/>
      <c r="H27260" s="1"/>
      <c r="I27260" s="1"/>
      <c r="J27260" s="1"/>
      <c r="K27260" s="1"/>
      <c r="L27260" s="1"/>
      <c r="M27260" s="1"/>
      <c r="N27260" s="1"/>
    </row>
    <row r="27261" spans="3:14">
      <c r="C27261" s="1"/>
      <c r="D27261" s="1"/>
      <c r="E27261" s="1"/>
      <c r="F27261" s="1"/>
      <c r="G27261" s="1"/>
      <c r="H27261" s="1"/>
      <c r="I27261" s="1"/>
      <c r="J27261" s="1"/>
      <c r="K27261" s="1"/>
      <c r="L27261" s="1"/>
      <c r="M27261" s="1"/>
      <c r="N27261" s="1"/>
    </row>
    <row r="27262" spans="3:14">
      <c r="C27262" s="1"/>
      <c r="D27262" s="1"/>
      <c r="E27262" s="1"/>
      <c r="F27262" s="1"/>
      <c r="G27262" s="1"/>
      <c r="H27262" s="1"/>
      <c r="I27262" s="1"/>
      <c r="J27262" s="1"/>
      <c r="K27262" s="1"/>
      <c r="L27262" s="1"/>
      <c r="M27262" s="1"/>
      <c r="N27262" s="1"/>
    </row>
    <row r="27263" spans="3:14">
      <c r="C27263" s="1"/>
      <c r="D27263" s="1"/>
      <c r="E27263" s="1"/>
      <c r="F27263" s="1"/>
      <c r="G27263" s="1"/>
      <c r="H27263" s="1"/>
      <c r="I27263" s="1"/>
      <c r="J27263" s="1"/>
      <c r="K27263" s="1"/>
      <c r="L27263" s="1"/>
      <c r="M27263" s="1"/>
      <c r="N27263" s="1"/>
    </row>
    <row r="27264" spans="3:14">
      <c r="C27264" s="1"/>
      <c r="D27264" s="1"/>
      <c r="E27264" s="1"/>
      <c r="F27264" s="1"/>
      <c r="G27264" s="1"/>
      <c r="H27264" s="1"/>
      <c r="I27264" s="1"/>
      <c r="J27264" s="1"/>
      <c r="K27264" s="1"/>
      <c r="L27264" s="1"/>
      <c r="M27264" s="1"/>
      <c r="N27264" s="1"/>
    </row>
    <row r="27265" spans="3:14">
      <c r="C27265" s="1"/>
      <c r="D27265" s="1"/>
      <c r="E27265" s="1"/>
      <c r="F27265" s="1"/>
      <c r="G27265" s="1"/>
      <c r="H27265" s="1"/>
      <c r="I27265" s="1"/>
      <c r="J27265" s="1"/>
      <c r="K27265" s="1"/>
      <c r="L27265" s="1"/>
      <c r="M27265" s="1"/>
      <c r="N27265" s="1"/>
    </row>
    <row r="27266" spans="3:14">
      <c r="C27266" s="1"/>
      <c r="D27266" s="1"/>
      <c r="E27266" s="1"/>
      <c r="F27266" s="1"/>
      <c r="G27266" s="1"/>
      <c r="H27266" s="1"/>
      <c r="I27266" s="1"/>
      <c r="J27266" s="1"/>
      <c r="K27266" s="1"/>
      <c r="L27266" s="1"/>
      <c r="M27266" s="1"/>
      <c r="N27266" s="1"/>
    </row>
    <row r="27267" spans="3:14">
      <c r="C27267" s="1"/>
      <c r="D27267" s="1"/>
      <c r="E27267" s="1"/>
      <c r="F27267" s="1"/>
      <c r="G27267" s="1"/>
      <c r="H27267" s="1"/>
      <c r="I27267" s="1"/>
      <c r="J27267" s="1"/>
      <c r="K27267" s="1"/>
      <c r="L27267" s="1"/>
      <c r="M27267" s="1"/>
      <c r="N27267" s="1"/>
    </row>
    <row r="27268" spans="3:14">
      <c r="C27268" s="1"/>
      <c r="D27268" s="1"/>
      <c r="E27268" s="1"/>
      <c r="F27268" s="1"/>
      <c r="G27268" s="1"/>
      <c r="H27268" s="1"/>
      <c r="I27268" s="1"/>
      <c r="J27268" s="1"/>
      <c r="K27268" s="1"/>
      <c r="L27268" s="1"/>
      <c r="M27268" s="1"/>
      <c r="N27268" s="1"/>
    </row>
    <row r="27269" spans="3:14">
      <c r="C27269" s="1"/>
      <c r="D27269" s="1"/>
      <c r="E27269" s="1"/>
      <c r="F27269" s="1"/>
      <c r="G27269" s="1"/>
      <c r="H27269" s="1"/>
      <c r="I27269" s="1"/>
      <c r="J27269" s="1"/>
      <c r="K27269" s="1"/>
      <c r="L27269" s="1"/>
      <c r="M27269" s="1"/>
      <c r="N27269" s="1"/>
    </row>
    <row r="27270" spans="3:14">
      <c r="C27270" s="1"/>
      <c r="D27270" s="1"/>
      <c r="E27270" s="1"/>
      <c r="F27270" s="1"/>
      <c r="G27270" s="1"/>
      <c r="H27270" s="1"/>
      <c r="I27270" s="1"/>
      <c r="J27270" s="1"/>
      <c r="K27270" s="1"/>
      <c r="L27270" s="1"/>
      <c r="M27270" s="1"/>
      <c r="N27270" s="1"/>
    </row>
    <row r="27271" spans="3:14">
      <c r="C27271" s="1"/>
      <c r="D27271" s="1"/>
      <c r="E27271" s="1"/>
      <c r="F27271" s="1"/>
      <c r="G27271" s="1"/>
      <c r="H27271" s="1"/>
      <c r="I27271" s="1"/>
      <c r="J27271" s="1"/>
      <c r="K27271" s="1"/>
      <c r="L27271" s="1"/>
      <c r="M27271" s="1"/>
      <c r="N27271" s="1"/>
    </row>
    <row r="27272" spans="3:14">
      <c r="C27272" s="1"/>
      <c r="D27272" s="1"/>
      <c r="E27272" s="1"/>
      <c r="F27272" s="1"/>
      <c r="G27272" s="1"/>
      <c r="H27272" s="1"/>
      <c r="I27272" s="1"/>
      <c r="J27272" s="1"/>
      <c r="K27272" s="1"/>
      <c r="L27272" s="1"/>
      <c r="M27272" s="1"/>
      <c r="N27272" s="1"/>
    </row>
    <row r="27273" spans="3:14">
      <c r="C27273" s="1"/>
      <c r="D27273" s="1"/>
      <c r="E27273" s="1"/>
      <c r="F27273" s="1"/>
      <c r="G27273" s="1"/>
      <c r="H27273" s="1"/>
      <c r="I27273" s="1"/>
      <c r="J27273" s="1"/>
      <c r="K27273" s="1"/>
      <c r="L27273" s="1"/>
      <c r="M27273" s="1"/>
      <c r="N27273" s="1"/>
    </row>
    <row r="27274" spans="3:14">
      <c r="C27274" s="1"/>
      <c r="D27274" s="1"/>
      <c r="E27274" s="1"/>
      <c r="F27274" s="1"/>
      <c r="G27274" s="1"/>
      <c r="H27274" s="1"/>
      <c r="I27274" s="1"/>
      <c r="J27274" s="1"/>
      <c r="K27274" s="1"/>
      <c r="L27274" s="1"/>
      <c r="M27274" s="1"/>
      <c r="N27274" s="1"/>
    </row>
    <row r="27275" spans="3:14">
      <c r="C27275" s="1"/>
      <c r="D27275" s="1"/>
      <c r="E27275" s="1"/>
      <c r="F27275" s="1"/>
      <c r="G27275" s="1"/>
      <c r="H27275" s="1"/>
      <c r="I27275" s="1"/>
      <c r="J27275" s="1"/>
      <c r="K27275" s="1"/>
      <c r="L27275" s="1"/>
      <c r="M27275" s="1"/>
      <c r="N27275" s="1"/>
    </row>
    <row r="27276" spans="3:14">
      <c r="C27276" s="1"/>
      <c r="D27276" s="1"/>
      <c r="E27276" s="1"/>
      <c r="F27276" s="1"/>
      <c r="G27276" s="1"/>
      <c r="H27276" s="1"/>
      <c r="I27276" s="1"/>
      <c r="J27276" s="1"/>
      <c r="K27276" s="1"/>
      <c r="L27276" s="1"/>
      <c r="M27276" s="1"/>
      <c r="N27276" s="1"/>
    </row>
    <row r="27277" spans="3:14">
      <c r="C27277" s="1"/>
      <c r="D27277" s="1"/>
      <c r="E27277" s="1"/>
      <c r="F27277" s="1"/>
      <c r="G27277" s="1"/>
      <c r="H27277" s="1"/>
      <c r="I27277" s="1"/>
      <c r="J27277" s="1"/>
      <c r="K27277" s="1"/>
      <c r="L27277" s="1"/>
      <c r="M27277" s="1"/>
      <c r="N27277" s="1"/>
    </row>
    <row r="27278" spans="3:14">
      <c r="C27278" s="1"/>
      <c r="D27278" s="1"/>
      <c r="E27278" s="1"/>
      <c r="F27278" s="1"/>
      <c r="G27278" s="1"/>
      <c r="H27278" s="1"/>
      <c r="I27278" s="1"/>
      <c r="J27278" s="1"/>
      <c r="K27278" s="1"/>
      <c r="L27278" s="1"/>
      <c r="M27278" s="1"/>
      <c r="N27278" s="1"/>
    </row>
    <row r="27279" spans="3:14">
      <c r="C27279" s="1"/>
      <c r="D27279" s="1"/>
      <c r="E27279" s="1"/>
      <c r="F27279" s="1"/>
      <c r="G27279" s="1"/>
      <c r="H27279" s="1"/>
      <c r="I27279" s="1"/>
      <c r="J27279" s="1"/>
      <c r="K27279" s="1"/>
      <c r="L27279" s="1"/>
      <c r="M27279" s="1"/>
      <c r="N27279" s="1"/>
    </row>
    <row r="27280" spans="3:14">
      <c r="C27280" s="1"/>
      <c r="D27280" s="1"/>
      <c r="E27280" s="1"/>
      <c r="F27280" s="1"/>
      <c r="G27280" s="1"/>
      <c r="H27280" s="1"/>
      <c r="I27280" s="1"/>
      <c r="J27280" s="1"/>
      <c r="K27280" s="1"/>
      <c r="L27280" s="1"/>
      <c r="M27280" s="1"/>
      <c r="N27280" s="1"/>
    </row>
    <row r="27281" spans="3:14">
      <c r="C27281" s="1"/>
      <c r="D27281" s="1"/>
      <c r="E27281" s="1"/>
      <c r="F27281" s="1"/>
      <c r="G27281" s="1"/>
      <c r="H27281" s="1"/>
      <c r="I27281" s="1"/>
      <c r="J27281" s="1"/>
      <c r="K27281" s="1"/>
      <c r="L27281" s="1"/>
      <c r="M27281" s="1"/>
      <c r="N27281" s="1"/>
    </row>
    <row r="27282" spans="3:14">
      <c r="C27282" s="1"/>
      <c r="D27282" s="1"/>
      <c r="E27282" s="1"/>
      <c r="F27282" s="1"/>
      <c r="G27282" s="1"/>
      <c r="H27282" s="1"/>
      <c r="I27282" s="1"/>
      <c r="J27282" s="1"/>
      <c r="K27282" s="1"/>
      <c r="L27282" s="1"/>
      <c r="M27282" s="1"/>
      <c r="N27282" s="1"/>
    </row>
    <row r="27283" spans="3:14">
      <c r="C27283" s="1"/>
      <c r="D27283" s="1"/>
      <c r="E27283" s="1"/>
      <c r="F27283" s="1"/>
      <c r="G27283" s="1"/>
      <c r="H27283" s="1"/>
      <c r="I27283" s="1"/>
      <c r="J27283" s="1"/>
      <c r="K27283" s="1"/>
      <c r="L27283" s="1"/>
      <c r="M27283" s="1"/>
      <c r="N27283" s="1"/>
    </row>
    <row r="27284" spans="3:14">
      <c r="C27284" s="1"/>
      <c r="D27284" s="1"/>
      <c r="E27284" s="1"/>
      <c r="F27284" s="1"/>
      <c r="G27284" s="1"/>
      <c r="H27284" s="1"/>
      <c r="I27284" s="1"/>
      <c r="J27284" s="1"/>
      <c r="K27284" s="1"/>
      <c r="L27284" s="1"/>
      <c r="M27284" s="1"/>
      <c r="N27284" s="1"/>
    </row>
    <row r="27285" spans="3:14">
      <c r="C27285" s="1"/>
      <c r="D27285" s="1"/>
      <c r="E27285" s="1"/>
      <c r="F27285" s="1"/>
      <c r="G27285" s="1"/>
      <c r="H27285" s="1"/>
      <c r="I27285" s="1"/>
      <c r="J27285" s="1"/>
      <c r="K27285" s="1"/>
      <c r="L27285" s="1"/>
      <c r="M27285" s="1"/>
      <c r="N27285" s="1"/>
    </row>
    <row r="27286" spans="3:14">
      <c r="C27286" s="1"/>
      <c r="D27286" s="1"/>
      <c r="E27286" s="1"/>
      <c r="F27286" s="1"/>
      <c r="G27286" s="1"/>
      <c r="H27286" s="1"/>
      <c r="I27286" s="1"/>
      <c r="J27286" s="1"/>
      <c r="K27286" s="1"/>
      <c r="L27286" s="1"/>
      <c r="M27286" s="1"/>
      <c r="N27286" s="1"/>
    </row>
    <row r="27287" spans="3:14">
      <c r="C27287" s="1"/>
      <c r="D27287" s="1"/>
      <c r="E27287" s="1"/>
      <c r="F27287" s="1"/>
      <c r="G27287" s="1"/>
      <c r="H27287" s="1"/>
      <c r="I27287" s="1"/>
      <c r="J27287" s="1"/>
      <c r="K27287" s="1"/>
      <c r="L27287" s="1"/>
      <c r="M27287" s="1"/>
      <c r="N27287" s="1"/>
    </row>
    <row r="27288" spans="3:14">
      <c r="C27288" s="1"/>
      <c r="D27288" s="1"/>
      <c r="E27288" s="1"/>
      <c r="F27288" s="1"/>
      <c r="G27288" s="1"/>
      <c r="H27288" s="1"/>
      <c r="I27288" s="1"/>
      <c r="J27288" s="1"/>
      <c r="K27288" s="1"/>
      <c r="L27288" s="1"/>
      <c r="M27288" s="1"/>
      <c r="N27288" s="1"/>
    </row>
    <row r="27289" spans="3:14">
      <c r="C27289" s="1"/>
      <c r="D27289" s="1"/>
      <c r="E27289" s="1"/>
      <c r="F27289" s="1"/>
      <c r="G27289" s="1"/>
      <c r="H27289" s="1"/>
      <c r="I27289" s="1"/>
      <c r="J27289" s="1"/>
      <c r="K27289" s="1"/>
      <c r="L27289" s="1"/>
      <c r="M27289" s="1"/>
      <c r="N27289" s="1"/>
    </row>
    <row r="27290" spans="3:14">
      <c r="C27290" s="1"/>
      <c r="D27290" s="1"/>
      <c r="E27290" s="1"/>
      <c r="F27290" s="1"/>
      <c r="G27290" s="1"/>
      <c r="H27290" s="1"/>
      <c r="I27290" s="1"/>
      <c r="J27290" s="1"/>
      <c r="K27290" s="1"/>
      <c r="L27290" s="1"/>
      <c r="M27290" s="1"/>
      <c r="N27290" s="1"/>
    </row>
    <row r="27291" spans="3:14">
      <c r="C27291" s="1"/>
      <c r="D27291" s="1"/>
      <c r="E27291" s="1"/>
      <c r="F27291" s="1"/>
      <c r="G27291" s="1"/>
      <c r="H27291" s="1"/>
      <c r="I27291" s="1"/>
      <c r="J27291" s="1"/>
      <c r="K27291" s="1"/>
      <c r="L27291" s="1"/>
      <c r="M27291" s="1"/>
      <c r="N27291" s="1"/>
    </row>
    <row r="27292" spans="3:14">
      <c r="C27292" s="1"/>
      <c r="D27292" s="1"/>
      <c r="E27292" s="1"/>
      <c r="F27292" s="1"/>
      <c r="G27292" s="1"/>
      <c r="H27292" s="1"/>
      <c r="I27292" s="1"/>
      <c r="J27292" s="1"/>
      <c r="K27292" s="1"/>
      <c r="L27292" s="1"/>
      <c r="M27292" s="1"/>
      <c r="N27292" s="1"/>
    </row>
    <row r="27293" spans="3:14">
      <c r="C27293" s="1"/>
      <c r="D27293" s="1"/>
      <c r="E27293" s="1"/>
      <c r="F27293" s="1"/>
      <c r="G27293" s="1"/>
      <c r="H27293" s="1"/>
      <c r="I27293" s="1"/>
      <c r="J27293" s="1"/>
      <c r="K27293" s="1"/>
      <c r="L27293" s="1"/>
      <c r="M27293" s="1"/>
      <c r="N27293" s="1"/>
    </row>
    <row r="27294" spans="3:14">
      <c r="C27294" s="1"/>
      <c r="D27294" s="1"/>
      <c r="E27294" s="1"/>
      <c r="F27294" s="1"/>
      <c r="G27294" s="1"/>
      <c r="H27294" s="1"/>
      <c r="I27294" s="1"/>
      <c r="J27294" s="1"/>
      <c r="K27294" s="1"/>
      <c r="L27294" s="1"/>
      <c r="M27294" s="1"/>
      <c r="N27294" s="1"/>
    </row>
    <row r="27295" spans="3:14">
      <c r="C27295" s="1"/>
      <c r="D27295" s="1"/>
      <c r="E27295" s="1"/>
      <c r="F27295" s="1"/>
      <c r="G27295" s="1"/>
      <c r="H27295" s="1"/>
      <c r="I27295" s="1"/>
      <c r="J27295" s="1"/>
      <c r="K27295" s="1"/>
      <c r="L27295" s="1"/>
      <c r="M27295" s="1"/>
      <c r="N27295" s="1"/>
    </row>
    <row r="27296" spans="3:14">
      <c r="C27296" s="1"/>
      <c r="D27296" s="1"/>
      <c r="E27296" s="1"/>
      <c r="F27296" s="1"/>
      <c r="G27296" s="1"/>
      <c r="H27296" s="1"/>
      <c r="I27296" s="1"/>
      <c r="J27296" s="1"/>
      <c r="K27296" s="1"/>
      <c r="L27296" s="1"/>
      <c r="M27296" s="1"/>
      <c r="N27296" s="1"/>
    </row>
    <row r="27297" spans="3:14">
      <c r="C27297" s="1"/>
      <c r="D27297" s="1"/>
      <c r="E27297" s="1"/>
      <c r="F27297" s="1"/>
      <c r="G27297" s="1"/>
      <c r="H27297" s="1"/>
      <c r="I27297" s="1"/>
      <c r="J27297" s="1"/>
      <c r="K27297" s="1"/>
      <c r="L27297" s="1"/>
      <c r="M27297" s="1"/>
      <c r="N27297" s="1"/>
    </row>
    <row r="27298" spans="3:14">
      <c r="C27298" s="1"/>
      <c r="D27298" s="1"/>
      <c r="E27298" s="1"/>
      <c r="F27298" s="1"/>
      <c r="G27298" s="1"/>
      <c r="H27298" s="1"/>
      <c r="I27298" s="1"/>
      <c r="J27298" s="1"/>
      <c r="K27298" s="1"/>
      <c r="L27298" s="1"/>
      <c r="M27298" s="1"/>
      <c r="N27298" s="1"/>
    </row>
    <row r="27299" spans="3:14">
      <c r="C27299" s="1"/>
      <c r="D27299" s="1"/>
      <c r="E27299" s="1"/>
      <c r="F27299" s="1"/>
      <c r="G27299" s="1"/>
      <c r="H27299" s="1"/>
      <c r="I27299" s="1"/>
      <c r="J27299" s="1"/>
      <c r="K27299" s="1"/>
      <c r="L27299" s="1"/>
      <c r="M27299" s="1"/>
      <c r="N27299" s="1"/>
    </row>
    <row r="27300" spans="3:14">
      <c r="C27300" s="1"/>
      <c r="D27300" s="1"/>
      <c r="E27300" s="1"/>
      <c r="F27300" s="1"/>
      <c r="G27300" s="1"/>
      <c r="H27300" s="1"/>
      <c r="I27300" s="1"/>
      <c r="J27300" s="1"/>
      <c r="K27300" s="1"/>
      <c r="L27300" s="1"/>
      <c r="M27300" s="1"/>
      <c r="N27300" s="1"/>
    </row>
    <row r="27301" spans="3:14">
      <c r="C27301" s="1"/>
      <c r="D27301" s="1"/>
      <c r="E27301" s="1"/>
      <c r="F27301" s="1"/>
      <c r="G27301" s="1"/>
      <c r="H27301" s="1"/>
      <c r="I27301" s="1"/>
      <c r="J27301" s="1"/>
      <c r="K27301" s="1"/>
      <c r="L27301" s="1"/>
      <c r="M27301" s="1"/>
      <c r="N27301" s="1"/>
    </row>
    <row r="27302" spans="3:14">
      <c r="C27302" s="1"/>
      <c r="D27302" s="1"/>
      <c r="E27302" s="1"/>
      <c r="F27302" s="1"/>
      <c r="G27302" s="1"/>
      <c r="H27302" s="1"/>
      <c r="I27302" s="1"/>
      <c r="J27302" s="1"/>
      <c r="K27302" s="1"/>
      <c r="L27302" s="1"/>
      <c r="M27302" s="1"/>
      <c r="N27302" s="1"/>
    </row>
    <row r="27303" spans="3:14">
      <c r="C27303" s="1"/>
      <c r="D27303" s="1"/>
      <c r="E27303" s="1"/>
      <c r="F27303" s="1"/>
      <c r="G27303" s="1"/>
      <c r="H27303" s="1"/>
      <c r="I27303" s="1"/>
      <c r="J27303" s="1"/>
      <c r="K27303" s="1"/>
      <c r="L27303" s="1"/>
      <c r="M27303" s="1"/>
      <c r="N27303" s="1"/>
    </row>
    <row r="27304" spans="3:14">
      <c r="C27304" s="1"/>
      <c r="D27304" s="1"/>
      <c r="E27304" s="1"/>
      <c r="F27304" s="1"/>
      <c r="G27304" s="1"/>
      <c r="H27304" s="1"/>
      <c r="I27304" s="1"/>
      <c r="J27304" s="1"/>
      <c r="K27304" s="1"/>
      <c r="L27304" s="1"/>
      <c r="M27304" s="1"/>
      <c r="N27304" s="1"/>
    </row>
    <row r="27305" spans="3:14">
      <c r="C27305" s="1"/>
      <c r="D27305" s="1"/>
      <c r="E27305" s="1"/>
      <c r="F27305" s="1"/>
      <c r="G27305" s="1"/>
      <c r="H27305" s="1"/>
      <c r="I27305" s="1"/>
      <c r="J27305" s="1"/>
      <c r="K27305" s="1"/>
      <c r="L27305" s="1"/>
      <c r="M27305" s="1"/>
      <c r="N27305" s="1"/>
    </row>
    <row r="27306" spans="3:14">
      <c r="C27306" s="1"/>
      <c r="D27306" s="1"/>
      <c r="E27306" s="1"/>
      <c r="F27306" s="1"/>
      <c r="G27306" s="1"/>
      <c r="H27306" s="1"/>
      <c r="I27306" s="1"/>
      <c r="J27306" s="1"/>
      <c r="K27306" s="1"/>
      <c r="L27306" s="1"/>
      <c r="M27306" s="1"/>
      <c r="N27306" s="1"/>
    </row>
    <row r="27307" spans="3:14">
      <c r="C27307" s="1"/>
      <c r="D27307" s="1"/>
      <c r="E27307" s="1"/>
      <c r="F27307" s="1"/>
      <c r="G27307" s="1"/>
      <c r="H27307" s="1"/>
      <c r="I27307" s="1"/>
      <c r="J27307" s="1"/>
      <c r="K27307" s="1"/>
      <c r="L27307" s="1"/>
      <c r="M27307" s="1"/>
      <c r="N27307" s="1"/>
    </row>
    <row r="27308" spans="3:14">
      <c r="C27308" s="1"/>
      <c r="D27308" s="1"/>
      <c r="E27308" s="1"/>
      <c r="F27308" s="1"/>
      <c r="G27308" s="1"/>
      <c r="H27308" s="1"/>
      <c r="I27308" s="1"/>
      <c r="J27308" s="1"/>
      <c r="K27308" s="1"/>
      <c r="L27308" s="1"/>
      <c r="M27308" s="1"/>
      <c r="N27308" s="1"/>
    </row>
    <row r="27309" spans="3:14">
      <c r="C27309" s="1"/>
      <c r="D27309" s="1"/>
      <c r="E27309" s="1"/>
      <c r="F27309" s="1"/>
      <c r="G27309" s="1"/>
      <c r="H27309" s="1"/>
      <c r="I27309" s="1"/>
      <c r="J27309" s="1"/>
      <c r="K27309" s="1"/>
      <c r="L27309" s="1"/>
      <c r="M27309" s="1"/>
      <c r="N27309" s="1"/>
    </row>
    <row r="27310" spans="3:14">
      <c r="C27310" s="1"/>
      <c r="D27310" s="1"/>
      <c r="E27310" s="1"/>
      <c r="F27310" s="1"/>
      <c r="G27310" s="1"/>
      <c r="H27310" s="1"/>
      <c r="I27310" s="1"/>
      <c r="J27310" s="1"/>
      <c r="K27310" s="1"/>
      <c r="L27310" s="1"/>
      <c r="M27310" s="1"/>
      <c r="N27310" s="1"/>
    </row>
    <row r="27311" spans="3:14">
      <c r="C27311" s="1"/>
      <c r="D27311" s="1"/>
      <c r="E27311" s="1"/>
      <c r="F27311" s="1"/>
      <c r="G27311" s="1"/>
      <c r="H27311" s="1"/>
      <c r="I27311" s="1"/>
      <c r="J27311" s="1"/>
      <c r="K27311" s="1"/>
      <c r="L27311" s="1"/>
      <c r="M27311" s="1"/>
      <c r="N27311" s="1"/>
    </row>
    <row r="27312" spans="3:14">
      <c r="C27312" s="1"/>
      <c r="D27312" s="1"/>
      <c r="E27312" s="1"/>
      <c r="F27312" s="1"/>
      <c r="G27312" s="1"/>
      <c r="H27312" s="1"/>
      <c r="I27312" s="1"/>
      <c r="J27312" s="1"/>
      <c r="K27312" s="1"/>
      <c r="L27312" s="1"/>
      <c r="M27312" s="1"/>
      <c r="N27312" s="1"/>
    </row>
    <row r="27313" spans="3:14">
      <c r="C27313" s="1"/>
      <c r="D27313" s="1"/>
      <c r="E27313" s="1"/>
      <c r="F27313" s="1"/>
      <c r="G27313" s="1"/>
      <c r="H27313" s="1"/>
      <c r="I27313" s="1"/>
      <c r="J27313" s="1"/>
      <c r="K27313" s="1"/>
      <c r="L27313" s="1"/>
      <c r="M27313" s="1"/>
      <c r="N27313" s="1"/>
    </row>
    <row r="27314" spans="3:14">
      <c r="C27314" s="1"/>
      <c r="D27314" s="1"/>
      <c r="E27314" s="1"/>
      <c r="F27314" s="1"/>
      <c r="G27314" s="1"/>
      <c r="H27314" s="1"/>
      <c r="I27314" s="1"/>
      <c r="J27314" s="1"/>
      <c r="K27314" s="1"/>
      <c r="L27314" s="1"/>
      <c r="M27314" s="1"/>
      <c r="N27314" s="1"/>
    </row>
    <row r="27315" spans="3:14">
      <c r="C27315" s="1"/>
      <c r="D27315" s="1"/>
      <c r="E27315" s="1"/>
      <c r="F27315" s="1"/>
      <c r="G27315" s="1"/>
      <c r="H27315" s="1"/>
      <c r="I27315" s="1"/>
      <c r="J27315" s="1"/>
      <c r="K27315" s="1"/>
      <c r="L27315" s="1"/>
      <c r="M27315" s="1"/>
      <c r="N27315" s="1"/>
    </row>
    <row r="27316" spans="3:14">
      <c r="C27316" s="1"/>
      <c r="D27316" s="1"/>
      <c r="E27316" s="1"/>
      <c r="F27316" s="1"/>
      <c r="G27316" s="1"/>
      <c r="H27316" s="1"/>
      <c r="I27316" s="1"/>
      <c r="J27316" s="1"/>
      <c r="K27316" s="1"/>
      <c r="L27316" s="1"/>
      <c r="M27316" s="1"/>
      <c r="N27316" s="1"/>
    </row>
    <row r="27317" spans="3:14">
      <c r="C27317" s="1"/>
      <c r="D27317" s="1"/>
      <c r="E27317" s="1"/>
      <c r="F27317" s="1"/>
      <c r="G27317" s="1"/>
      <c r="H27317" s="1"/>
      <c r="I27317" s="1"/>
      <c r="J27317" s="1"/>
      <c r="K27317" s="1"/>
      <c r="L27317" s="1"/>
      <c r="M27317" s="1"/>
      <c r="N27317" s="1"/>
    </row>
    <row r="27318" spans="3:14">
      <c r="C27318" s="1"/>
      <c r="D27318" s="1"/>
      <c r="E27318" s="1"/>
      <c r="F27318" s="1"/>
      <c r="G27318" s="1"/>
      <c r="H27318" s="1"/>
      <c r="I27318" s="1"/>
      <c r="J27318" s="1"/>
      <c r="K27318" s="1"/>
      <c r="L27318" s="1"/>
      <c r="M27318" s="1"/>
      <c r="N27318" s="1"/>
    </row>
    <row r="27319" spans="3:14">
      <c r="C27319" s="1"/>
      <c r="D27319" s="1"/>
      <c r="E27319" s="1"/>
      <c r="F27319" s="1"/>
      <c r="G27319" s="1"/>
      <c r="H27319" s="1"/>
      <c r="I27319" s="1"/>
      <c r="J27319" s="1"/>
      <c r="K27319" s="1"/>
      <c r="L27319" s="1"/>
      <c r="M27319" s="1"/>
      <c r="N27319" s="1"/>
    </row>
    <row r="27320" spans="3:14">
      <c r="C27320" s="1"/>
      <c r="D27320" s="1"/>
      <c r="E27320" s="1"/>
      <c r="F27320" s="1"/>
      <c r="G27320" s="1"/>
      <c r="H27320" s="1"/>
      <c r="I27320" s="1"/>
      <c r="J27320" s="1"/>
      <c r="K27320" s="1"/>
      <c r="L27320" s="1"/>
      <c r="M27320" s="1"/>
      <c r="N27320" s="1"/>
    </row>
    <row r="27321" spans="3:14">
      <c r="C27321" s="1"/>
      <c r="D27321" s="1"/>
      <c r="E27321" s="1"/>
      <c r="F27321" s="1"/>
      <c r="G27321" s="1"/>
      <c r="H27321" s="1"/>
      <c r="I27321" s="1"/>
      <c r="J27321" s="1"/>
      <c r="K27321" s="1"/>
      <c r="L27321" s="1"/>
      <c r="M27321" s="1"/>
      <c r="N27321" s="1"/>
    </row>
    <row r="27322" spans="3:14">
      <c r="C27322" s="1"/>
      <c r="D27322" s="1"/>
      <c r="E27322" s="1"/>
      <c r="F27322" s="1"/>
      <c r="G27322" s="1"/>
      <c r="H27322" s="1"/>
      <c r="I27322" s="1"/>
      <c r="J27322" s="1"/>
      <c r="K27322" s="1"/>
      <c r="L27322" s="1"/>
      <c r="M27322" s="1"/>
      <c r="N27322" s="1"/>
    </row>
    <row r="27323" spans="3:14">
      <c r="C27323" s="1"/>
      <c r="D27323" s="1"/>
      <c r="E27323" s="1"/>
      <c r="F27323" s="1"/>
      <c r="G27323" s="1"/>
      <c r="H27323" s="1"/>
      <c r="I27323" s="1"/>
      <c r="J27323" s="1"/>
      <c r="K27323" s="1"/>
      <c r="L27323" s="1"/>
      <c r="M27323" s="1"/>
      <c r="N27323" s="1"/>
    </row>
    <row r="27324" spans="3:14">
      <c r="C27324" s="1"/>
      <c r="D27324" s="1"/>
      <c r="E27324" s="1"/>
      <c r="F27324" s="1"/>
      <c r="G27324" s="1"/>
      <c r="H27324" s="1"/>
      <c r="I27324" s="1"/>
      <c r="J27324" s="1"/>
      <c r="K27324" s="1"/>
      <c r="L27324" s="1"/>
      <c r="M27324" s="1"/>
      <c r="N27324" s="1"/>
    </row>
    <row r="27325" spans="3:14">
      <c r="C27325" s="1"/>
      <c r="D27325" s="1"/>
      <c r="E27325" s="1"/>
      <c r="F27325" s="1"/>
      <c r="G27325" s="1"/>
      <c r="H27325" s="1"/>
      <c r="I27325" s="1"/>
      <c r="J27325" s="1"/>
      <c r="K27325" s="1"/>
      <c r="L27325" s="1"/>
      <c r="M27325" s="1"/>
      <c r="N27325" s="1"/>
    </row>
    <row r="27326" spans="3:14">
      <c r="C27326" s="1"/>
      <c r="D27326" s="1"/>
      <c r="E27326" s="1"/>
      <c r="F27326" s="1"/>
      <c r="G27326" s="1"/>
      <c r="H27326" s="1"/>
      <c r="I27326" s="1"/>
      <c r="J27326" s="1"/>
      <c r="K27326" s="1"/>
      <c r="L27326" s="1"/>
      <c r="M27326" s="1"/>
      <c r="N27326" s="1"/>
    </row>
    <row r="27327" spans="3:14">
      <c r="C27327" s="1"/>
      <c r="D27327" s="1"/>
      <c r="E27327" s="1"/>
      <c r="F27327" s="1"/>
      <c r="G27327" s="1"/>
      <c r="H27327" s="1"/>
      <c r="I27327" s="1"/>
      <c r="J27327" s="1"/>
      <c r="K27327" s="1"/>
      <c r="L27327" s="1"/>
      <c r="M27327" s="1"/>
      <c r="N27327" s="1"/>
    </row>
    <row r="27328" spans="3:14">
      <c r="C27328" s="1"/>
      <c r="D27328" s="1"/>
      <c r="E27328" s="1"/>
      <c r="F27328" s="1"/>
      <c r="G27328" s="1"/>
      <c r="H27328" s="1"/>
      <c r="I27328" s="1"/>
      <c r="J27328" s="1"/>
      <c r="K27328" s="1"/>
      <c r="L27328" s="1"/>
      <c r="M27328" s="1"/>
      <c r="N27328" s="1"/>
    </row>
    <row r="27329" spans="3:14">
      <c r="C27329" s="1"/>
      <c r="D27329" s="1"/>
      <c r="E27329" s="1"/>
      <c r="F27329" s="1"/>
      <c r="G27329" s="1"/>
      <c r="H27329" s="1"/>
      <c r="I27329" s="1"/>
      <c r="J27329" s="1"/>
      <c r="K27329" s="1"/>
      <c r="L27329" s="1"/>
      <c r="M27329" s="1"/>
      <c r="N27329" s="1"/>
    </row>
    <row r="27330" spans="3:14">
      <c r="C27330" s="1"/>
      <c r="D27330" s="1"/>
      <c r="E27330" s="1"/>
      <c r="F27330" s="1"/>
      <c r="G27330" s="1"/>
      <c r="H27330" s="1"/>
      <c r="I27330" s="1"/>
      <c r="J27330" s="1"/>
      <c r="K27330" s="1"/>
      <c r="L27330" s="1"/>
      <c r="M27330" s="1"/>
      <c r="N27330" s="1"/>
    </row>
    <row r="27331" spans="3:14">
      <c r="C27331" s="1"/>
      <c r="D27331" s="1"/>
      <c r="E27331" s="1"/>
      <c r="F27331" s="1"/>
      <c r="G27331" s="1"/>
      <c r="H27331" s="1"/>
      <c r="I27331" s="1"/>
      <c r="J27331" s="1"/>
      <c r="K27331" s="1"/>
      <c r="L27331" s="1"/>
      <c r="M27331" s="1"/>
      <c r="N27331" s="1"/>
    </row>
    <row r="27332" spans="3:14">
      <c r="C27332" s="1"/>
      <c r="D27332" s="1"/>
      <c r="E27332" s="1"/>
      <c r="F27332" s="1"/>
      <c r="G27332" s="1"/>
      <c r="H27332" s="1"/>
      <c r="I27332" s="1"/>
      <c r="J27332" s="1"/>
      <c r="K27332" s="1"/>
      <c r="L27332" s="1"/>
      <c r="M27332" s="1"/>
      <c r="N27332" s="1"/>
    </row>
    <row r="27333" spans="3:14">
      <c r="C27333" s="1"/>
      <c r="D27333" s="1"/>
      <c r="E27333" s="1"/>
      <c r="F27333" s="1"/>
      <c r="G27333" s="1"/>
      <c r="H27333" s="1"/>
      <c r="I27333" s="1"/>
      <c r="J27333" s="1"/>
      <c r="K27333" s="1"/>
      <c r="L27333" s="1"/>
      <c r="M27333" s="1"/>
      <c r="N27333" s="1"/>
    </row>
    <row r="27334" spans="3:14">
      <c r="C27334" s="1"/>
      <c r="D27334" s="1"/>
      <c r="E27334" s="1"/>
      <c r="F27334" s="1"/>
      <c r="G27334" s="1"/>
      <c r="H27334" s="1"/>
      <c r="I27334" s="1"/>
      <c r="J27334" s="1"/>
      <c r="K27334" s="1"/>
      <c r="L27334" s="1"/>
      <c r="M27334" s="1"/>
      <c r="N27334" s="1"/>
    </row>
    <row r="27335" spans="3:14">
      <c r="C27335" s="1"/>
      <c r="D27335" s="1"/>
      <c r="E27335" s="1"/>
      <c r="F27335" s="1"/>
      <c r="G27335" s="1"/>
      <c r="H27335" s="1"/>
      <c r="I27335" s="1"/>
      <c r="J27335" s="1"/>
      <c r="K27335" s="1"/>
      <c r="L27335" s="1"/>
      <c r="M27335" s="1"/>
      <c r="N27335" s="1"/>
    </row>
    <row r="27336" spans="3:14">
      <c r="C27336" s="1"/>
      <c r="D27336" s="1"/>
      <c r="E27336" s="1"/>
      <c r="F27336" s="1"/>
      <c r="G27336" s="1"/>
      <c r="H27336" s="1"/>
      <c r="I27336" s="1"/>
      <c r="J27336" s="1"/>
      <c r="K27336" s="1"/>
      <c r="L27336" s="1"/>
      <c r="M27336" s="1"/>
      <c r="N27336" s="1"/>
    </row>
    <row r="27337" spans="3:14">
      <c r="C27337" s="1"/>
      <c r="D27337" s="1"/>
      <c r="E27337" s="1"/>
      <c r="F27337" s="1"/>
      <c r="G27337" s="1"/>
      <c r="H27337" s="1"/>
      <c r="I27337" s="1"/>
      <c r="J27337" s="1"/>
      <c r="K27337" s="1"/>
      <c r="L27337" s="1"/>
      <c r="M27337" s="1"/>
      <c r="N27337" s="1"/>
    </row>
    <row r="27338" spans="3:14">
      <c r="C27338" s="1"/>
      <c r="D27338" s="1"/>
      <c r="E27338" s="1"/>
      <c r="F27338" s="1"/>
      <c r="G27338" s="1"/>
      <c r="H27338" s="1"/>
      <c r="I27338" s="1"/>
      <c r="J27338" s="1"/>
      <c r="K27338" s="1"/>
      <c r="L27338" s="1"/>
      <c r="M27338" s="1"/>
      <c r="N27338" s="1"/>
    </row>
    <row r="27339" spans="3:14">
      <c r="C27339" s="1"/>
      <c r="D27339" s="1"/>
      <c r="E27339" s="1"/>
      <c r="F27339" s="1"/>
      <c r="G27339" s="1"/>
      <c r="H27339" s="1"/>
      <c r="I27339" s="1"/>
      <c r="J27339" s="1"/>
      <c r="K27339" s="1"/>
      <c r="L27339" s="1"/>
      <c r="M27339" s="1"/>
      <c r="N27339" s="1"/>
    </row>
    <row r="27340" spans="3:14">
      <c r="C27340" s="1"/>
      <c r="D27340" s="1"/>
      <c r="E27340" s="1"/>
      <c r="F27340" s="1"/>
      <c r="G27340" s="1"/>
      <c r="H27340" s="1"/>
      <c r="I27340" s="1"/>
      <c r="J27340" s="1"/>
      <c r="K27340" s="1"/>
      <c r="L27340" s="1"/>
      <c r="M27340" s="1"/>
      <c r="N27340" s="1"/>
    </row>
    <row r="27341" spans="3:14">
      <c r="C27341" s="1"/>
      <c r="D27341" s="1"/>
      <c r="E27341" s="1"/>
      <c r="F27341" s="1"/>
      <c r="G27341" s="1"/>
      <c r="H27341" s="1"/>
      <c r="I27341" s="1"/>
      <c r="J27341" s="1"/>
      <c r="K27341" s="1"/>
      <c r="L27341" s="1"/>
      <c r="M27341" s="1"/>
      <c r="N27341" s="1"/>
    </row>
    <row r="27342" spans="3:14">
      <c r="C27342" s="1"/>
      <c r="D27342" s="1"/>
      <c r="E27342" s="1"/>
      <c r="F27342" s="1"/>
      <c r="G27342" s="1"/>
      <c r="H27342" s="1"/>
      <c r="I27342" s="1"/>
      <c r="J27342" s="1"/>
      <c r="K27342" s="1"/>
      <c r="L27342" s="1"/>
      <c r="M27342" s="1"/>
      <c r="N27342" s="1"/>
    </row>
    <row r="27343" spans="3:14">
      <c r="C27343" s="1"/>
      <c r="D27343" s="1"/>
      <c r="E27343" s="1"/>
      <c r="F27343" s="1"/>
      <c r="G27343" s="1"/>
      <c r="H27343" s="1"/>
      <c r="I27343" s="1"/>
      <c r="J27343" s="1"/>
      <c r="K27343" s="1"/>
      <c r="L27343" s="1"/>
      <c r="M27343" s="1"/>
      <c r="N27343" s="1"/>
    </row>
    <row r="27344" spans="3:14">
      <c r="C27344" s="1"/>
      <c r="D27344" s="1"/>
      <c r="E27344" s="1"/>
      <c r="F27344" s="1"/>
      <c r="G27344" s="1"/>
      <c r="H27344" s="1"/>
      <c r="I27344" s="1"/>
      <c r="J27344" s="1"/>
      <c r="K27344" s="1"/>
      <c r="L27344" s="1"/>
      <c r="M27344" s="1"/>
      <c r="N27344" s="1"/>
    </row>
    <row r="27345" spans="3:14">
      <c r="C27345" s="1"/>
      <c r="D27345" s="1"/>
      <c r="E27345" s="1"/>
      <c r="F27345" s="1"/>
      <c r="G27345" s="1"/>
      <c r="H27345" s="1"/>
      <c r="I27345" s="1"/>
      <c r="J27345" s="1"/>
      <c r="K27345" s="1"/>
      <c r="L27345" s="1"/>
      <c r="M27345" s="1"/>
      <c r="N27345" s="1"/>
    </row>
    <row r="27346" spans="3:14">
      <c r="C27346" s="1"/>
      <c r="D27346" s="1"/>
      <c r="E27346" s="1"/>
      <c r="F27346" s="1"/>
      <c r="G27346" s="1"/>
      <c r="H27346" s="1"/>
      <c r="I27346" s="1"/>
      <c r="J27346" s="1"/>
      <c r="K27346" s="1"/>
      <c r="L27346" s="1"/>
      <c r="M27346" s="1"/>
      <c r="N27346" s="1"/>
    </row>
    <row r="27347" spans="3:14">
      <c r="C27347" s="1"/>
      <c r="D27347" s="1"/>
      <c r="E27347" s="1"/>
      <c r="F27347" s="1"/>
      <c r="G27347" s="1"/>
      <c r="H27347" s="1"/>
      <c r="I27347" s="1"/>
      <c r="J27347" s="1"/>
      <c r="K27347" s="1"/>
      <c r="L27347" s="1"/>
      <c r="M27347" s="1"/>
      <c r="N27347" s="1"/>
    </row>
    <row r="27348" spans="3:14">
      <c r="C27348" s="1"/>
      <c r="D27348" s="1"/>
      <c r="E27348" s="1"/>
      <c r="F27348" s="1"/>
      <c r="G27348" s="1"/>
      <c r="H27348" s="1"/>
      <c r="I27348" s="1"/>
      <c r="J27348" s="1"/>
      <c r="K27348" s="1"/>
      <c r="L27348" s="1"/>
      <c r="M27348" s="1"/>
      <c r="N27348" s="1"/>
    </row>
    <row r="27349" spans="3:14">
      <c r="C27349" s="1"/>
      <c r="D27349" s="1"/>
      <c r="E27349" s="1"/>
      <c r="F27349" s="1"/>
      <c r="G27349" s="1"/>
      <c r="H27349" s="1"/>
      <c r="I27349" s="1"/>
      <c r="J27349" s="1"/>
      <c r="K27349" s="1"/>
      <c r="L27349" s="1"/>
      <c r="M27349" s="1"/>
      <c r="N27349" s="1"/>
    </row>
    <row r="27350" spans="3:14">
      <c r="C27350" s="1"/>
      <c r="D27350" s="1"/>
      <c r="E27350" s="1"/>
      <c r="F27350" s="1"/>
      <c r="G27350" s="1"/>
      <c r="H27350" s="1"/>
      <c r="I27350" s="1"/>
      <c r="J27350" s="1"/>
      <c r="K27350" s="1"/>
      <c r="L27350" s="1"/>
      <c r="M27350" s="1"/>
      <c r="N27350" s="1"/>
    </row>
    <row r="27351" spans="3:14">
      <c r="C27351" s="1"/>
      <c r="D27351" s="1"/>
      <c r="E27351" s="1"/>
      <c r="F27351" s="1"/>
      <c r="G27351" s="1"/>
      <c r="H27351" s="1"/>
      <c r="I27351" s="1"/>
      <c r="J27351" s="1"/>
      <c r="K27351" s="1"/>
      <c r="L27351" s="1"/>
      <c r="M27351" s="1"/>
      <c r="N27351" s="1"/>
    </row>
    <row r="27352" spans="3:14">
      <c r="C27352" s="1"/>
      <c r="D27352" s="1"/>
      <c r="E27352" s="1"/>
      <c r="F27352" s="1"/>
      <c r="G27352" s="1"/>
      <c r="H27352" s="1"/>
      <c r="I27352" s="1"/>
      <c r="J27352" s="1"/>
      <c r="K27352" s="1"/>
      <c r="L27352" s="1"/>
      <c r="M27352" s="1"/>
      <c r="N27352" s="1"/>
    </row>
    <row r="27353" spans="3:14">
      <c r="C27353" s="1"/>
      <c r="D27353" s="1"/>
      <c r="E27353" s="1"/>
      <c r="F27353" s="1"/>
      <c r="G27353" s="1"/>
      <c r="H27353" s="1"/>
      <c r="I27353" s="1"/>
      <c r="J27353" s="1"/>
      <c r="K27353" s="1"/>
      <c r="L27353" s="1"/>
      <c r="M27353" s="1"/>
      <c r="N27353" s="1"/>
    </row>
    <row r="27354" spans="3:14">
      <c r="C27354" s="1"/>
      <c r="D27354" s="1"/>
      <c r="E27354" s="1"/>
      <c r="F27354" s="1"/>
      <c r="G27354" s="1"/>
      <c r="H27354" s="1"/>
      <c r="I27354" s="1"/>
      <c r="J27354" s="1"/>
      <c r="K27354" s="1"/>
      <c r="L27354" s="1"/>
      <c r="M27354" s="1"/>
      <c r="N27354" s="1"/>
    </row>
    <row r="27355" spans="3:14">
      <c r="C27355" s="1"/>
      <c r="D27355" s="1"/>
      <c r="E27355" s="1"/>
      <c r="F27355" s="1"/>
      <c r="G27355" s="1"/>
      <c r="H27355" s="1"/>
      <c r="I27355" s="1"/>
      <c r="J27355" s="1"/>
      <c r="K27355" s="1"/>
      <c r="L27355" s="1"/>
      <c r="M27355" s="1"/>
      <c r="N27355" s="1"/>
    </row>
    <row r="27356" spans="3:14">
      <c r="C27356" s="1"/>
      <c r="D27356" s="1"/>
      <c r="E27356" s="1"/>
      <c r="F27356" s="1"/>
      <c r="G27356" s="1"/>
      <c r="H27356" s="1"/>
      <c r="I27356" s="1"/>
      <c r="J27356" s="1"/>
      <c r="K27356" s="1"/>
      <c r="L27356" s="1"/>
      <c r="M27356" s="1"/>
      <c r="N27356" s="1"/>
    </row>
    <row r="27357" spans="3:14">
      <c r="C27357" s="1"/>
      <c r="D27357" s="1"/>
      <c r="E27357" s="1"/>
      <c r="F27357" s="1"/>
      <c r="G27357" s="1"/>
      <c r="H27357" s="1"/>
      <c r="I27357" s="1"/>
      <c r="J27357" s="1"/>
      <c r="K27357" s="1"/>
      <c r="L27357" s="1"/>
      <c r="M27357" s="1"/>
      <c r="N27357" s="1"/>
    </row>
    <row r="27358" spans="3:14">
      <c r="C27358" s="1"/>
      <c r="D27358" s="1"/>
      <c r="E27358" s="1"/>
      <c r="F27358" s="1"/>
      <c r="G27358" s="1"/>
      <c r="H27358" s="1"/>
      <c r="I27358" s="1"/>
      <c r="J27358" s="1"/>
      <c r="K27358" s="1"/>
      <c r="L27358" s="1"/>
      <c r="M27358" s="1"/>
      <c r="N27358" s="1"/>
    </row>
    <row r="27359" spans="3:14">
      <c r="C27359" s="1"/>
      <c r="D27359" s="1"/>
      <c r="E27359" s="1"/>
      <c r="F27359" s="1"/>
      <c r="G27359" s="1"/>
      <c r="H27359" s="1"/>
      <c r="I27359" s="1"/>
      <c r="J27359" s="1"/>
      <c r="K27359" s="1"/>
      <c r="L27359" s="1"/>
      <c r="M27359" s="1"/>
      <c r="N27359" s="1"/>
    </row>
    <row r="27360" spans="3:14">
      <c r="C27360" s="1"/>
      <c r="D27360" s="1"/>
      <c r="E27360" s="1"/>
      <c r="F27360" s="1"/>
      <c r="G27360" s="1"/>
      <c r="H27360" s="1"/>
      <c r="I27360" s="1"/>
      <c r="J27360" s="1"/>
      <c r="K27360" s="1"/>
      <c r="L27360" s="1"/>
      <c r="M27360" s="1"/>
      <c r="N27360" s="1"/>
    </row>
    <row r="27361" spans="3:14">
      <c r="C27361" s="1"/>
      <c r="D27361" s="1"/>
      <c r="E27361" s="1"/>
      <c r="F27361" s="1"/>
      <c r="G27361" s="1"/>
      <c r="H27361" s="1"/>
      <c r="I27361" s="1"/>
      <c r="J27361" s="1"/>
      <c r="K27361" s="1"/>
      <c r="L27361" s="1"/>
      <c r="M27361" s="1"/>
      <c r="N27361" s="1"/>
    </row>
    <row r="27362" spans="3:14">
      <c r="C27362" s="1"/>
      <c r="D27362" s="1"/>
      <c r="E27362" s="1"/>
      <c r="F27362" s="1"/>
      <c r="G27362" s="1"/>
      <c r="H27362" s="1"/>
      <c r="I27362" s="1"/>
      <c r="J27362" s="1"/>
      <c r="K27362" s="1"/>
      <c r="L27362" s="1"/>
      <c r="M27362" s="1"/>
      <c r="N27362" s="1"/>
    </row>
    <row r="27363" spans="3:14">
      <c r="C27363" s="1"/>
      <c r="D27363" s="1"/>
      <c r="E27363" s="1"/>
      <c r="F27363" s="1"/>
      <c r="G27363" s="1"/>
      <c r="H27363" s="1"/>
      <c r="I27363" s="1"/>
      <c r="J27363" s="1"/>
      <c r="K27363" s="1"/>
      <c r="L27363" s="1"/>
      <c r="M27363" s="1"/>
      <c r="N27363" s="1"/>
    </row>
    <row r="27364" spans="3:14">
      <c r="C27364" s="1"/>
      <c r="D27364" s="1"/>
      <c r="E27364" s="1"/>
      <c r="F27364" s="1"/>
      <c r="G27364" s="1"/>
      <c r="H27364" s="1"/>
      <c r="I27364" s="1"/>
      <c r="J27364" s="1"/>
      <c r="K27364" s="1"/>
      <c r="L27364" s="1"/>
      <c r="M27364" s="1"/>
      <c r="N27364" s="1"/>
    </row>
    <row r="27365" spans="3:14">
      <c r="C27365" s="1"/>
      <c r="D27365" s="1"/>
      <c r="E27365" s="1"/>
      <c r="F27365" s="1"/>
      <c r="G27365" s="1"/>
      <c r="H27365" s="1"/>
      <c r="I27365" s="1"/>
      <c r="J27365" s="1"/>
      <c r="K27365" s="1"/>
      <c r="L27365" s="1"/>
      <c r="M27365" s="1"/>
      <c r="N27365" s="1"/>
    </row>
    <row r="27366" spans="3:14">
      <c r="C27366" s="1"/>
      <c r="D27366" s="1"/>
      <c r="E27366" s="1"/>
      <c r="F27366" s="1"/>
      <c r="G27366" s="1"/>
      <c r="H27366" s="1"/>
      <c r="I27366" s="1"/>
      <c r="J27366" s="1"/>
      <c r="K27366" s="1"/>
      <c r="L27366" s="1"/>
      <c r="M27366" s="1"/>
      <c r="N27366" s="1"/>
    </row>
    <row r="27367" spans="3:14">
      <c r="C27367" s="1"/>
      <c r="D27367" s="1"/>
      <c r="E27367" s="1"/>
      <c r="F27367" s="1"/>
      <c r="G27367" s="1"/>
      <c r="H27367" s="1"/>
      <c r="I27367" s="1"/>
      <c r="J27367" s="1"/>
      <c r="K27367" s="1"/>
      <c r="L27367" s="1"/>
      <c r="M27367" s="1"/>
      <c r="N27367" s="1"/>
    </row>
    <row r="27368" spans="3:14">
      <c r="C27368" s="1"/>
      <c r="D27368" s="1"/>
      <c r="E27368" s="1"/>
      <c r="F27368" s="1"/>
      <c r="G27368" s="1"/>
      <c r="H27368" s="1"/>
      <c r="I27368" s="1"/>
      <c r="J27368" s="1"/>
      <c r="K27368" s="1"/>
      <c r="L27368" s="1"/>
      <c r="M27368" s="1"/>
      <c r="N27368" s="1"/>
    </row>
    <row r="27369" spans="3:14">
      <c r="C27369" s="1"/>
      <c r="D27369" s="1"/>
      <c r="E27369" s="1"/>
      <c r="F27369" s="1"/>
      <c r="G27369" s="1"/>
      <c r="H27369" s="1"/>
      <c r="I27369" s="1"/>
      <c r="J27369" s="1"/>
      <c r="K27369" s="1"/>
      <c r="L27369" s="1"/>
      <c r="M27369" s="1"/>
      <c r="N27369" s="1"/>
    </row>
    <row r="27370" spans="3:14">
      <c r="C27370" s="1"/>
      <c r="D27370" s="1"/>
      <c r="E27370" s="1"/>
      <c r="F27370" s="1"/>
      <c r="G27370" s="1"/>
      <c r="H27370" s="1"/>
      <c r="I27370" s="1"/>
      <c r="J27370" s="1"/>
      <c r="K27370" s="1"/>
      <c r="L27370" s="1"/>
      <c r="M27370" s="1"/>
      <c r="N27370" s="1"/>
    </row>
    <row r="27371" spans="3:14">
      <c r="C27371" s="1"/>
      <c r="D27371" s="1"/>
      <c r="E27371" s="1"/>
      <c r="F27371" s="1"/>
      <c r="G27371" s="1"/>
      <c r="H27371" s="1"/>
      <c r="I27371" s="1"/>
      <c r="J27371" s="1"/>
      <c r="K27371" s="1"/>
      <c r="L27371" s="1"/>
      <c r="M27371" s="1"/>
      <c r="N27371" s="1"/>
    </row>
    <row r="27372" spans="3:14">
      <c r="C27372" s="1"/>
      <c r="D27372" s="1"/>
      <c r="E27372" s="1"/>
      <c r="F27372" s="1"/>
      <c r="G27372" s="1"/>
      <c r="H27372" s="1"/>
      <c r="I27372" s="1"/>
      <c r="J27372" s="1"/>
      <c r="K27372" s="1"/>
      <c r="L27372" s="1"/>
      <c r="M27372" s="1"/>
      <c r="N27372" s="1"/>
    </row>
    <row r="27373" spans="3:14">
      <c r="C27373" s="1"/>
      <c r="D27373" s="1"/>
      <c r="E27373" s="1"/>
      <c r="F27373" s="1"/>
      <c r="G27373" s="1"/>
      <c r="H27373" s="1"/>
      <c r="I27373" s="1"/>
      <c r="J27373" s="1"/>
      <c r="K27373" s="1"/>
      <c r="L27373" s="1"/>
      <c r="M27373" s="1"/>
      <c r="N27373" s="1"/>
    </row>
    <row r="27374" spans="3:14">
      <c r="C27374" s="1"/>
      <c r="D27374" s="1"/>
      <c r="E27374" s="1"/>
      <c r="F27374" s="1"/>
      <c r="G27374" s="1"/>
      <c r="H27374" s="1"/>
      <c r="I27374" s="1"/>
      <c r="J27374" s="1"/>
      <c r="K27374" s="1"/>
      <c r="L27374" s="1"/>
      <c r="M27374" s="1"/>
      <c r="N27374" s="1"/>
    </row>
    <row r="27375" spans="3:14">
      <c r="C27375" s="1"/>
      <c r="D27375" s="1"/>
      <c r="E27375" s="1"/>
      <c r="F27375" s="1"/>
      <c r="G27375" s="1"/>
      <c r="H27375" s="1"/>
      <c r="I27375" s="1"/>
      <c r="J27375" s="1"/>
      <c r="K27375" s="1"/>
      <c r="L27375" s="1"/>
      <c r="M27375" s="1"/>
      <c r="N27375" s="1"/>
    </row>
    <row r="27376" spans="3:14">
      <c r="C27376" s="1"/>
      <c r="D27376" s="1"/>
      <c r="E27376" s="1"/>
      <c r="F27376" s="1"/>
      <c r="G27376" s="1"/>
      <c r="H27376" s="1"/>
      <c r="I27376" s="1"/>
      <c r="J27376" s="1"/>
      <c r="K27376" s="1"/>
      <c r="L27376" s="1"/>
      <c r="M27376" s="1"/>
      <c r="N27376" s="1"/>
    </row>
    <row r="27377" spans="3:14">
      <c r="C27377" s="1"/>
      <c r="D27377" s="1"/>
      <c r="E27377" s="1"/>
      <c r="F27377" s="1"/>
      <c r="G27377" s="1"/>
      <c r="H27377" s="1"/>
      <c r="I27377" s="1"/>
      <c r="J27377" s="1"/>
      <c r="K27377" s="1"/>
      <c r="L27377" s="1"/>
      <c r="M27377" s="1"/>
      <c r="N27377" s="1"/>
    </row>
    <row r="27378" spans="3:14">
      <c r="C27378" s="1"/>
      <c r="D27378" s="1"/>
      <c r="E27378" s="1"/>
      <c r="F27378" s="1"/>
      <c r="G27378" s="1"/>
      <c r="H27378" s="1"/>
      <c r="I27378" s="1"/>
      <c r="J27378" s="1"/>
      <c r="K27378" s="1"/>
      <c r="L27378" s="1"/>
      <c r="M27378" s="1"/>
      <c r="N27378" s="1"/>
    </row>
    <row r="27379" spans="3:14">
      <c r="C27379" s="1"/>
      <c r="D27379" s="1"/>
      <c r="E27379" s="1"/>
      <c r="F27379" s="1"/>
      <c r="G27379" s="1"/>
      <c r="H27379" s="1"/>
      <c r="I27379" s="1"/>
      <c r="J27379" s="1"/>
      <c r="K27379" s="1"/>
      <c r="L27379" s="1"/>
      <c r="M27379" s="1"/>
      <c r="N27379" s="1"/>
    </row>
    <row r="27380" spans="3:14">
      <c r="C27380" s="1"/>
      <c r="D27380" s="1"/>
      <c r="E27380" s="1"/>
      <c r="F27380" s="1"/>
      <c r="G27380" s="1"/>
      <c r="H27380" s="1"/>
      <c r="I27380" s="1"/>
      <c r="J27380" s="1"/>
      <c r="K27380" s="1"/>
      <c r="L27380" s="1"/>
      <c r="M27380" s="1"/>
      <c r="N27380" s="1"/>
    </row>
    <row r="27381" spans="3:14">
      <c r="C27381" s="1"/>
      <c r="D27381" s="1"/>
      <c r="E27381" s="1"/>
      <c r="F27381" s="1"/>
      <c r="G27381" s="1"/>
      <c r="H27381" s="1"/>
      <c r="I27381" s="1"/>
      <c r="J27381" s="1"/>
      <c r="K27381" s="1"/>
      <c r="L27381" s="1"/>
      <c r="M27381" s="1"/>
      <c r="N27381" s="1"/>
    </row>
    <row r="27382" spans="3:14">
      <c r="C27382" s="1"/>
      <c r="D27382" s="1"/>
      <c r="E27382" s="1"/>
      <c r="F27382" s="1"/>
      <c r="G27382" s="1"/>
      <c r="H27382" s="1"/>
      <c r="I27382" s="1"/>
      <c r="J27382" s="1"/>
      <c r="K27382" s="1"/>
      <c r="L27382" s="1"/>
      <c r="M27382" s="1"/>
      <c r="N27382" s="1"/>
    </row>
    <row r="27383" spans="3:14">
      <c r="C27383" s="1"/>
      <c r="D27383" s="1"/>
      <c r="E27383" s="1"/>
      <c r="F27383" s="1"/>
      <c r="G27383" s="1"/>
      <c r="H27383" s="1"/>
      <c r="I27383" s="1"/>
      <c r="J27383" s="1"/>
      <c r="K27383" s="1"/>
      <c r="L27383" s="1"/>
      <c r="M27383" s="1"/>
      <c r="N27383" s="1"/>
    </row>
    <row r="27384" spans="3:14">
      <c r="C27384" s="1"/>
      <c r="D27384" s="1"/>
      <c r="E27384" s="1"/>
      <c r="F27384" s="1"/>
      <c r="G27384" s="1"/>
      <c r="H27384" s="1"/>
      <c r="I27384" s="1"/>
      <c r="J27384" s="1"/>
      <c r="K27384" s="1"/>
      <c r="L27384" s="1"/>
      <c r="M27384" s="1"/>
      <c r="N27384" s="1"/>
    </row>
    <row r="27385" spans="3:14">
      <c r="C27385" s="1"/>
      <c r="D27385" s="1"/>
      <c r="E27385" s="1"/>
      <c r="F27385" s="1"/>
      <c r="G27385" s="1"/>
      <c r="H27385" s="1"/>
      <c r="I27385" s="1"/>
      <c r="J27385" s="1"/>
      <c r="K27385" s="1"/>
      <c r="L27385" s="1"/>
      <c r="M27385" s="1"/>
      <c r="N27385" s="1"/>
    </row>
    <row r="27386" spans="3:14">
      <c r="C27386" s="1"/>
      <c r="D27386" s="1"/>
      <c r="E27386" s="1"/>
      <c r="F27386" s="1"/>
      <c r="G27386" s="1"/>
      <c r="H27386" s="1"/>
      <c r="I27386" s="1"/>
      <c r="J27386" s="1"/>
      <c r="K27386" s="1"/>
      <c r="L27386" s="1"/>
      <c r="M27386" s="1"/>
      <c r="N27386" s="1"/>
    </row>
    <row r="27387" spans="3:14">
      <c r="C27387" s="1"/>
      <c r="D27387" s="1"/>
      <c r="E27387" s="1"/>
      <c r="F27387" s="1"/>
      <c r="G27387" s="1"/>
      <c r="H27387" s="1"/>
      <c r="I27387" s="1"/>
      <c r="J27387" s="1"/>
      <c r="K27387" s="1"/>
      <c r="L27387" s="1"/>
      <c r="M27387" s="1"/>
      <c r="N27387" s="1"/>
    </row>
    <row r="27388" spans="3:14">
      <c r="C27388" s="1"/>
      <c r="D27388" s="1"/>
      <c r="E27388" s="1"/>
      <c r="F27388" s="1"/>
      <c r="G27388" s="1"/>
      <c r="H27388" s="1"/>
      <c r="I27388" s="1"/>
      <c r="J27388" s="1"/>
      <c r="K27388" s="1"/>
      <c r="L27388" s="1"/>
      <c r="M27388" s="1"/>
      <c r="N27388" s="1"/>
    </row>
    <row r="27389" spans="3:14">
      <c r="C27389" s="1"/>
      <c r="D27389" s="1"/>
      <c r="E27389" s="1"/>
      <c r="F27389" s="1"/>
      <c r="G27389" s="1"/>
      <c r="H27389" s="1"/>
      <c r="I27389" s="1"/>
      <c r="J27389" s="1"/>
      <c r="K27389" s="1"/>
      <c r="L27389" s="1"/>
      <c r="M27389" s="1"/>
      <c r="N27389" s="1"/>
    </row>
    <row r="27390" spans="3:14">
      <c r="C27390" s="1"/>
      <c r="D27390" s="1"/>
      <c r="E27390" s="1"/>
      <c r="F27390" s="1"/>
      <c r="G27390" s="1"/>
      <c r="H27390" s="1"/>
      <c r="I27390" s="1"/>
      <c r="J27390" s="1"/>
      <c r="K27390" s="1"/>
      <c r="L27390" s="1"/>
      <c r="M27390" s="1"/>
      <c r="N27390" s="1"/>
    </row>
    <row r="27391" spans="3:14">
      <c r="C27391" s="1"/>
      <c r="D27391" s="1"/>
      <c r="E27391" s="1"/>
      <c r="F27391" s="1"/>
      <c r="G27391" s="1"/>
      <c r="H27391" s="1"/>
      <c r="I27391" s="1"/>
      <c r="J27391" s="1"/>
      <c r="K27391" s="1"/>
      <c r="L27391" s="1"/>
      <c r="M27391" s="1"/>
      <c r="N27391" s="1"/>
    </row>
    <row r="27392" spans="3:14">
      <c r="C27392" s="1"/>
      <c r="D27392" s="1"/>
      <c r="E27392" s="1"/>
      <c r="F27392" s="1"/>
      <c r="G27392" s="1"/>
      <c r="H27392" s="1"/>
      <c r="I27392" s="1"/>
      <c r="J27392" s="1"/>
      <c r="K27392" s="1"/>
      <c r="L27392" s="1"/>
      <c r="M27392" s="1"/>
      <c r="N27392" s="1"/>
    </row>
    <row r="27393" spans="3:14">
      <c r="C27393" s="1"/>
      <c r="D27393" s="1"/>
      <c r="E27393" s="1"/>
      <c r="F27393" s="1"/>
      <c r="G27393" s="1"/>
      <c r="H27393" s="1"/>
      <c r="I27393" s="1"/>
      <c r="J27393" s="1"/>
      <c r="K27393" s="1"/>
      <c r="L27393" s="1"/>
      <c r="M27393" s="1"/>
      <c r="N27393" s="1"/>
    </row>
    <row r="27394" spans="3:14">
      <c r="C27394" s="1"/>
      <c r="D27394" s="1"/>
      <c r="E27394" s="1"/>
      <c r="F27394" s="1"/>
      <c r="G27394" s="1"/>
      <c r="H27394" s="1"/>
      <c r="I27394" s="1"/>
      <c r="J27394" s="1"/>
      <c r="K27394" s="1"/>
      <c r="L27394" s="1"/>
      <c r="M27394" s="1"/>
      <c r="N27394" s="1"/>
    </row>
    <row r="27395" spans="3:14">
      <c r="C27395" s="1"/>
      <c r="D27395" s="1"/>
      <c r="E27395" s="1"/>
      <c r="F27395" s="1"/>
      <c r="G27395" s="1"/>
      <c r="H27395" s="1"/>
      <c r="I27395" s="1"/>
      <c r="J27395" s="1"/>
      <c r="K27395" s="1"/>
      <c r="L27395" s="1"/>
      <c r="M27395" s="1"/>
      <c r="N27395" s="1"/>
    </row>
    <row r="27396" spans="3:14">
      <c r="C27396" s="1"/>
      <c r="D27396" s="1"/>
      <c r="E27396" s="1"/>
      <c r="F27396" s="1"/>
      <c r="G27396" s="1"/>
      <c r="H27396" s="1"/>
      <c r="I27396" s="1"/>
      <c r="J27396" s="1"/>
      <c r="K27396" s="1"/>
      <c r="L27396" s="1"/>
      <c r="M27396" s="1"/>
      <c r="N27396" s="1"/>
    </row>
    <row r="27397" spans="3:14">
      <c r="C27397" s="1"/>
      <c r="D27397" s="1"/>
      <c r="E27397" s="1"/>
      <c r="F27397" s="1"/>
      <c r="G27397" s="1"/>
      <c r="H27397" s="1"/>
      <c r="I27397" s="1"/>
      <c r="J27397" s="1"/>
      <c r="K27397" s="1"/>
      <c r="L27397" s="1"/>
      <c r="M27397" s="1"/>
      <c r="N27397" s="1"/>
    </row>
    <row r="27398" spans="3:14">
      <c r="C27398" s="1"/>
      <c r="D27398" s="1"/>
      <c r="E27398" s="1"/>
      <c r="F27398" s="1"/>
      <c r="G27398" s="1"/>
      <c r="H27398" s="1"/>
      <c r="I27398" s="1"/>
      <c r="J27398" s="1"/>
      <c r="K27398" s="1"/>
      <c r="L27398" s="1"/>
      <c r="M27398" s="1"/>
      <c r="N27398" s="1"/>
    </row>
    <row r="27399" spans="3:14">
      <c r="C27399" s="1"/>
      <c r="D27399" s="1"/>
      <c r="E27399" s="1"/>
      <c r="F27399" s="1"/>
      <c r="G27399" s="1"/>
      <c r="H27399" s="1"/>
      <c r="I27399" s="1"/>
      <c r="J27399" s="1"/>
      <c r="K27399" s="1"/>
      <c r="L27399" s="1"/>
      <c r="M27399" s="1"/>
      <c r="N27399" s="1"/>
    </row>
    <row r="27400" spans="3:14">
      <c r="C27400" s="1"/>
      <c r="D27400" s="1"/>
      <c r="E27400" s="1"/>
      <c r="F27400" s="1"/>
      <c r="G27400" s="1"/>
      <c r="H27400" s="1"/>
      <c r="I27400" s="1"/>
      <c r="J27400" s="1"/>
      <c r="K27400" s="1"/>
      <c r="L27400" s="1"/>
      <c r="M27400" s="1"/>
      <c r="N27400" s="1"/>
    </row>
    <row r="27401" spans="3:14">
      <c r="C27401" s="1"/>
      <c r="D27401" s="1"/>
      <c r="E27401" s="1"/>
      <c r="F27401" s="1"/>
      <c r="G27401" s="1"/>
      <c r="H27401" s="1"/>
      <c r="I27401" s="1"/>
      <c r="J27401" s="1"/>
      <c r="K27401" s="1"/>
      <c r="L27401" s="1"/>
      <c r="M27401" s="1"/>
      <c r="N27401" s="1"/>
    </row>
    <row r="27402" spans="3:14">
      <c r="C27402" s="1"/>
      <c r="D27402" s="1"/>
      <c r="E27402" s="1"/>
      <c r="F27402" s="1"/>
      <c r="G27402" s="1"/>
      <c r="H27402" s="1"/>
      <c r="I27402" s="1"/>
      <c r="J27402" s="1"/>
      <c r="K27402" s="1"/>
      <c r="L27402" s="1"/>
      <c r="M27402" s="1"/>
      <c r="N27402" s="1"/>
    </row>
    <row r="27403" spans="3:14">
      <c r="C27403" s="1"/>
      <c r="D27403" s="1"/>
      <c r="E27403" s="1"/>
      <c r="F27403" s="1"/>
      <c r="G27403" s="1"/>
      <c r="H27403" s="1"/>
      <c r="I27403" s="1"/>
      <c r="J27403" s="1"/>
      <c r="K27403" s="1"/>
      <c r="L27403" s="1"/>
      <c r="M27403" s="1"/>
      <c r="N27403" s="1"/>
    </row>
    <row r="27404" spans="3:14">
      <c r="C27404" s="1"/>
      <c r="D27404" s="1"/>
      <c r="E27404" s="1"/>
      <c r="F27404" s="1"/>
      <c r="G27404" s="1"/>
      <c r="H27404" s="1"/>
      <c r="I27404" s="1"/>
      <c r="J27404" s="1"/>
      <c r="K27404" s="1"/>
      <c r="L27404" s="1"/>
      <c r="M27404" s="1"/>
      <c r="N27404" s="1"/>
    </row>
    <row r="27405" spans="3:14">
      <c r="C27405" s="1"/>
      <c r="D27405" s="1"/>
      <c r="E27405" s="1"/>
      <c r="F27405" s="1"/>
      <c r="G27405" s="1"/>
      <c r="H27405" s="1"/>
      <c r="I27405" s="1"/>
      <c r="J27405" s="1"/>
      <c r="K27405" s="1"/>
      <c r="L27405" s="1"/>
      <c r="M27405" s="1"/>
      <c r="N27405" s="1"/>
    </row>
    <row r="27406" spans="3:14">
      <c r="C27406" s="1"/>
      <c r="D27406" s="1"/>
      <c r="E27406" s="1"/>
      <c r="F27406" s="1"/>
      <c r="G27406" s="1"/>
      <c r="H27406" s="1"/>
      <c r="I27406" s="1"/>
      <c r="J27406" s="1"/>
      <c r="K27406" s="1"/>
      <c r="L27406" s="1"/>
      <c r="M27406" s="1"/>
      <c r="N27406" s="1"/>
    </row>
    <row r="27407" spans="3:14">
      <c r="C27407" s="1"/>
      <c r="D27407" s="1"/>
      <c r="E27407" s="1"/>
      <c r="F27407" s="1"/>
      <c r="G27407" s="1"/>
      <c r="H27407" s="1"/>
      <c r="I27407" s="1"/>
      <c r="J27407" s="1"/>
      <c r="K27407" s="1"/>
      <c r="L27407" s="1"/>
      <c r="M27407" s="1"/>
      <c r="N27407" s="1"/>
    </row>
    <row r="27408" spans="3:14">
      <c r="C27408" s="1"/>
      <c r="D27408" s="1"/>
      <c r="E27408" s="1"/>
      <c r="F27408" s="1"/>
      <c r="G27408" s="1"/>
      <c r="H27408" s="1"/>
      <c r="I27408" s="1"/>
      <c r="J27408" s="1"/>
      <c r="K27408" s="1"/>
      <c r="L27408" s="1"/>
      <c r="M27408" s="1"/>
      <c r="N27408" s="1"/>
    </row>
    <row r="27409" spans="3:14">
      <c r="C27409" s="1"/>
      <c r="D27409" s="1"/>
      <c r="E27409" s="1"/>
      <c r="F27409" s="1"/>
      <c r="G27409" s="1"/>
      <c r="H27409" s="1"/>
      <c r="I27409" s="1"/>
      <c r="J27409" s="1"/>
      <c r="K27409" s="1"/>
      <c r="L27409" s="1"/>
      <c r="M27409" s="1"/>
      <c r="N27409" s="1"/>
    </row>
    <row r="27410" spans="3:14">
      <c r="C27410" s="1"/>
      <c r="D27410" s="1"/>
      <c r="E27410" s="1"/>
      <c r="F27410" s="1"/>
      <c r="G27410" s="1"/>
      <c r="H27410" s="1"/>
      <c r="I27410" s="1"/>
      <c r="J27410" s="1"/>
      <c r="K27410" s="1"/>
      <c r="L27410" s="1"/>
      <c r="M27410" s="1"/>
      <c r="N27410" s="1"/>
    </row>
    <row r="27411" spans="3:14">
      <c r="C27411" s="1"/>
      <c r="D27411" s="1"/>
      <c r="E27411" s="1"/>
      <c r="F27411" s="1"/>
      <c r="G27411" s="1"/>
      <c r="H27411" s="1"/>
      <c r="I27411" s="1"/>
      <c r="J27411" s="1"/>
      <c r="K27411" s="1"/>
      <c r="L27411" s="1"/>
      <c r="M27411" s="1"/>
      <c r="N27411" s="1"/>
    </row>
    <row r="27412" spans="3:14">
      <c r="C27412" s="1"/>
      <c r="D27412" s="1"/>
      <c r="E27412" s="1"/>
      <c r="F27412" s="1"/>
      <c r="G27412" s="1"/>
      <c r="H27412" s="1"/>
      <c r="I27412" s="1"/>
      <c r="J27412" s="1"/>
      <c r="K27412" s="1"/>
      <c r="L27412" s="1"/>
      <c r="M27412" s="1"/>
      <c r="N27412" s="1"/>
    </row>
    <row r="27413" spans="3:14">
      <c r="C27413" s="1"/>
      <c r="D27413" s="1"/>
      <c r="E27413" s="1"/>
      <c r="F27413" s="1"/>
      <c r="G27413" s="1"/>
      <c r="H27413" s="1"/>
      <c r="I27413" s="1"/>
      <c r="J27413" s="1"/>
      <c r="K27413" s="1"/>
      <c r="L27413" s="1"/>
      <c r="M27413" s="1"/>
      <c r="N27413" s="1"/>
    </row>
    <row r="27414" spans="3:14">
      <c r="C27414" s="1"/>
      <c r="D27414" s="1"/>
      <c r="E27414" s="1"/>
      <c r="F27414" s="1"/>
      <c r="G27414" s="1"/>
      <c r="H27414" s="1"/>
      <c r="I27414" s="1"/>
      <c r="J27414" s="1"/>
      <c r="K27414" s="1"/>
      <c r="L27414" s="1"/>
      <c r="M27414" s="1"/>
      <c r="N27414" s="1"/>
    </row>
    <row r="27415" spans="3:14">
      <c r="C27415" s="1"/>
      <c r="D27415" s="1"/>
      <c r="E27415" s="1"/>
      <c r="F27415" s="1"/>
      <c r="G27415" s="1"/>
      <c r="H27415" s="1"/>
      <c r="I27415" s="1"/>
      <c r="J27415" s="1"/>
      <c r="K27415" s="1"/>
      <c r="L27415" s="1"/>
      <c r="M27415" s="1"/>
      <c r="N27415" s="1"/>
    </row>
    <row r="27416" spans="3:14">
      <c r="C27416" s="1"/>
      <c r="D27416" s="1"/>
      <c r="E27416" s="1"/>
      <c r="F27416" s="1"/>
      <c r="G27416" s="1"/>
      <c r="H27416" s="1"/>
      <c r="I27416" s="1"/>
      <c r="J27416" s="1"/>
      <c r="K27416" s="1"/>
      <c r="L27416" s="1"/>
      <c r="M27416" s="1"/>
      <c r="N27416" s="1"/>
    </row>
    <row r="27417" spans="3:14">
      <c r="C27417" s="1"/>
      <c r="D27417" s="1"/>
      <c r="E27417" s="1"/>
      <c r="F27417" s="1"/>
      <c r="G27417" s="1"/>
      <c r="H27417" s="1"/>
      <c r="I27417" s="1"/>
      <c r="J27417" s="1"/>
      <c r="K27417" s="1"/>
      <c r="L27417" s="1"/>
      <c r="M27417" s="1"/>
      <c r="N27417" s="1"/>
    </row>
    <row r="27418" spans="3:14">
      <c r="C27418" s="1"/>
      <c r="D27418" s="1"/>
      <c r="E27418" s="1"/>
      <c r="F27418" s="1"/>
      <c r="G27418" s="1"/>
      <c r="H27418" s="1"/>
      <c r="I27418" s="1"/>
      <c r="J27418" s="1"/>
      <c r="K27418" s="1"/>
      <c r="L27418" s="1"/>
      <c r="M27418" s="1"/>
      <c r="N27418" s="1"/>
    </row>
    <row r="27419" spans="3:14">
      <c r="C27419" s="1"/>
      <c r="D27419" s="1"/>
      <c r="E27419" s="1"/>
      <c r="F27419" s="1"/>
      <c r="G27419" s="1"/>
      <c r="H27419" s="1"/>
      <c r="I27419" s="1"/>
      <c r="J27419" s="1"/>
      <c r="K27419" s="1"/>
      <c r="L27419" s="1"/>
      <c r="M27419" s="1"/>
      <c r="N27419" s="1"/>
    </row>
    <row r="27420" spans="3:14">
      <c r="C27420" s="1"/>
      <c r="D27420" s="1"/>
      <c r="E27420" s="1"/>
      <c r="F27420" s="1"/>
      <c r="G27420" s="1"/>
      <c r="H27420" s="1"/>
      <c r="I27420" s="1"/>
      <c r="J27420" s="1"/>
      <c r="K27420" s="1"/>
      <c r="L27420" s="1"/>
      <c r="M27420" s="1"/>
      <c r="N27420" s="1"/>
    </row>
    <row r="27421" spans="3:14">
      <c r="C27421" s="1"/>
      <c r="D27421" s="1"/>
      <c r="E27421" s="1"/>
      <c r="F27421" s="1"/>
      <c r="G27421" s="1"/>
      <c r="H27421" s="1"/>
      <c r="I27421" s="1"/>
      <c r="J27421" s="1"/>
      <c r="K27421" s="1"/>
      <c r="L27421" s="1"/>
      <c r="M27421" s="1"/>
      <c r="N27421" s="1"/>
    </row>
    <row r="27422" spans="3:14">
      <c r="C27422" s="1"/>
      <c r="D27422" s="1"/>
      <c r="E27422" s="1"/>
      <c r="F27422" s="1"/>
      <c r="G27422" s="1"/>
      <c r="H27422" s="1"/>
      <c r="I27422" s="1"/>
      <c r="J27422" s="1"/>
      <c r="K27422" s="1"/>
      <c r="L27422" s="1"/>
      <c r="M27422" s="1"/>
      <c r="N27422" s="1"/>
    </row>
    <row r="27423" spans="3:14">
      <c r="C27423" s="1"/>
      <c r="D27423" s="1"/>
      <c r="E27423" s="1"/>
      <c r="F27423" s="1"/>
      <c r="G27423" s="1"/>
      <c r="H27423" s="1"/>
      <c r="I27423" s="1"/>
      <c r="J27423" s="1"/>
      <c r="K27423" s="1"/>
      <c r="L27423" s="1"/>
      <c r="M27423" s="1"/>
      <c r="N27423" s="1"/>
    </row>
    <row r="27424" spans="3:14">
      <c r="C27424" s="1"/>
      <c r="D27424" s="1"/>
      <c r="E27424" s="1"/>
      <c r="F27424" s="1"/>
      <c r="G27424" s="1"/>
      <c r="H27424" s="1"/>
      <c r="I27424" s="1"/>
      <c r="J27424" s="1"/>
      <c r="K27424" s="1"/>
      <c r="L27424" s="1"/>
      <c r="M27424" s="1"/>
      <c r="N27424" s="1"/>
    </row>
    <row r="27425" spans="3:14">
      <c r="C27425" s="1"/>
      <c r="D27425" s="1"/>
      <c r="E27425" s="1"/>
      <c r="F27425" s="1"/>
      <c r="G27425" s="1"/>
      <c r="H27425" s="1"/>
      <c r="I27425" s="1"/>
      <c r="J27425" s="1"/>
      <c r="K27425" s="1"/>
      <c r="L27425" s="1"/>
      <c r="M27425" s="1"/>
      <c r="N27425" s="1"/>
    </row>
    <row r="27426" spans="3:14">
      <c r="C27426" s="1"/>
      <c r="D27426" s="1"/>
      <c r="E27426" s="1"/>
      <c r="F27426" s="1"/>
      <c r="G27426" s="1"/>
      <c r="H27426" s="1"/>
      <c r="I27426" s="1"/>
      <c r="J27426" s="1"/>
      <c r="K27426" s="1"/>
      <c r="L27426" s="1"/>
      <c r="M27426" s="1"/>
      <c r="N27426" s="1"/>
    </row>
    <row r="27427" spans="3:14">
      <c r="C27427" s="1"/>
      <c r="D27427" s="1"/>
      <c r="E27427" s="1"/>
      <c r="F27427" s="1"/>
      <c r="G27427" s="1"/>
      <c r="H27427" s="1"/>
      <c r="I27427" s="1"/>
      <c r="J27427" s="1"/>
      <c r="K27427" s="1"/>
      <c r="L27427" s="1"/>
      <c r="M27427" s="1"/>
      <c r="N27427" s="1"/>
    </row>
    <row r="27428" spans="3:14">
      <c r="C27428" s="1"/>
      <c r="D27428" s="1"/>
      <c r="E27428" s="1"/>
      <c r="F27428" s="1"/>
      <c r="G27428" s="1"/>
      <c r="H27428" s="1"/>
      <c r="I27428" s="1"/>
      <c r="J27428" s="1"/>
      <c r="K27428" s="1"/>
      <c r="L27428" s="1"/>
      <c r="M27428" s="1"/>
      <c r="N27428" s="1"/>
    </row>
    <row r="27429" spans="3:14">
      <c r="C27429" s="1"/>
      <c r="D27429" s="1"/>
      <c r="E27429" s="1"/>
      <c r="F27429" s="1"/>
      <c r="G27429" s="1"/>
      <c r="H27429" s="1"/>
      <c r="I27429" s="1"/>
      <c r="J27429" s="1"/>
      <c r="K27429" s="1"/>
      <c r="L27429" s="1"/>
      <c r="M27429" s="1"/>
      <c r="N27429" s="1"/>
    </row>
    <row r="27430" spans="3:14">
      <c r="C27430" s="1"/>
      <c r="D27430" s="1"/>
      <c r="E27430" s="1"/>
      <c r="F27430" s="1"/>
      <c r="G27430" s="1"/>
      <c r="H27430" s="1"/>
      <c r="I27430" s="1"/>
      <c r="J27430" s="1"/>
      <c r="K27430" s="1"/>
      <c r="L27430" s="1"/>
      <c r="M27430" s="1"/>
      <c r="N27430" s="1"/>
    </row>
    <row r="27431" spans="3:14">
      <c r="C27431" s="1"/>
      <c r="D27431" s="1"/>
      <c r="E27431" s="1"/>
      <c r="F27431" s="1"/>
      <c r="G27431" s="1"/>
      <c r="H27431" s="1"/>
      <c r="I27431" s="1"/>
      <c r="J27431" s="1"/>
      <c r="K27431" s="1"/>
      <c r="L27431" s="1"/>
      <c r="M27431" s="1"/>
      <c r="N27431" s="1"/>
    </row>
    <row r="27432" spans="3:14">
      <c r="C27432" s="1"/>
      <c r="D27432" s="1"/>
      <c r="E27432" s="1"/>
      <c r="F27432" s="1"/>
      <c r="G27432" s="1"/>
      <c r="H27432" s="1"/>
      <c r="I27432" s="1"/>
      <c r="J27432" s="1"/>
      <c r="K27432" s="1"/>
      <c r="L27432" s="1"/>
      <c r="M27432" s="1"/>
      <c r="N27432" s="1"/>
    </row>
    <row r="27433" spans="3:14">
      <c r="C27433" s="1"/>
      <c r="D27433" s="1"/>
      <c r="E27433" s="1"/>
      <c r="F27433" s="1"/>
      <c r="G27433" s="1"/>
      <c r="H27433" s="1"/>
      <c r="I27433" s="1"/>
      <c r="J27433" s="1"/>
      <c r="K27433" s="1"/>
      <c r="L27433" s="1"/>
      <c r="M27433" s="1"/>
      <c r="N27433" s="1"/>
    </row>
    <row r="27434" spans="3:14">
      <c r="C27434" s="1"/>
      <c r="D27434" s="1"/>
      <c r="E27434" s="1"/>
      <c r="F27434" s="1"/>
      <c r="G27434" s="1"/>
      <c r="H27434" s="1"/>
      <c r="I27434" s="1"/>
      <c r="J27434" s="1"/>
      <c r="K27434" s="1"/>
      <c r="L27434" s="1"/>
      <c r="M27434" s="1"/>
      <c r="N27434" s="1"/>
    </row>
    <row r="27435" spans="3:14">
      <c r="C27435" s="1"/>
      <c r="D27435" s="1"/>
      <c r="E27435" s="1"/>
      <c r="F27435" s="1"/>
      <c r="G27435" s="1"/>
      <c r="H27435" s="1"/>
      <c r="I27435" s="1"/>
      <c r="J27435" s="1"/>
      <c r="K27435" s="1"/>
      <c r="L27435" s="1"/>
      <c r="M27435" s="1"/>
      <c r="N27435" s="1"/>
    </row>
    <row r="27436" spans="3:14">
      <c r="C27436" s="1"/>
      <c r="D27436" s="1"/>
      <c r="E27436" s="1"/>
      <c r="F27436" s="1"/>
      <c r="G27436" s="1"/>
      <c r="H27436" s="1"/>
      <c r="I27436" s="1"/>
      <c r="J27436" s="1"/>
      <c r="K27436" s="1"/>
      <c r="L27436" s="1"/>
      <c r="M27436" s="1"/>
      <c r="N27436" s="1"/>
    </row>
    <row r="27437" spans="3:14">
      <c r="C27437" s="1"/>
      <c r="D27437" s="1"/>
      <c r="E27437" s="1"/>
      <c r="F27437" s="1"/>
      <c r="G27437" s="1"/>
      <c r="H27437" s="1"/>
      <c r="I27437" s="1"/>
      <c r="J27437" s="1"/>
      <c r="K27437" s="1"/>
      <c r="L27437" s="1"/>
      <c r="M27437" s="1"/>
      <c r="N27437" s="1"/>
    </row>
    <row r="27438" spans="3:14">
      <c r="C27438" s="1"/>
      <c r="D27438" s="1"/>
      <c r="E27438" s="1"/>
      <c r="F27438" s="1"/>
      <c r="G27438" s="1"/>
      <c r="H27438" s="1"/>
      <c r="I27438" s="1"/>
      <c r="J27438" s="1"/>
      <c r="K27438" s="1"/>
      <c r="L27438" s="1"/>
      <c r="M27438" s="1"/>
      <c r="N27438" s="1"/>
    </row>
    <row r="27439" spans="3:14">
      <c r="C27439" s="1"/>
      <c r="D27439" s="1"/>
      <c r="E27439" s="1"/>
      <c r="F27439" s="1"/>
      <c r="G27439" s="1"/>
      <c r="H27439" s="1"/>
      <c r="I27439" s="1"/>
      <c r="J27439" s="1"/>
      <c r="K27439" s="1"/>
      <c r="L27439" s="1"/>
      <c r="M27439" s="1"/>
      <c r="N27439" s="1"/>
    </row>
    <row r="27440" spans="3:14">
      <c r="C27440" s="1"/>
      <c r="D27440" s="1"/>
      <c r="E27440" s="1"/>
      <c r="F27440" s="1"/>
      <c r="G27440" s="1"/>
      <c r="H27440" s="1"/>
      <c r="I27440" s="1"/>
      <c r="J27440" s="1"/>
      <c r="K27440" s="1"/>
      <c r="L27440" s="1"/>
      <c r="M27440" s="1"/>
      <c r="N27440" s="1"/>
    </row>
    <row r="27441" spans="3:14">
      <c r="C27441" s="1"/>
      <c r="D27441" s="1"/>
      <c r="E27441" s="1"/>
      <c r="F27441" s="1"/>
      <c r="G27441" s="1"/>
      <c r="H27441" s="1"/>
      <c r="I27441" s="1"/>
      <c r="J27441" s="1"/>
      <c r="K27441" s="1"/>
      <c r="L27441" s="1"/>
      <c r="M27441" s="1"/>
      <c r="N27441" s="1"/>
    </row>
    <row r="27442" spans="3:14">
      <c r="C27442" s="1"/>
      <c r="D27442" s="1"/>
      <c r="E27442" s="1"/>
      <c r="F27442" s="1"/>
      <c r="G27442" s="1"/>
      <c r="H27442" s="1"/>
      <c r="I27442" s="1"/>
      <c r="J27442" s="1"/>
      <c r="K27442" s="1"/>
      <c r="L27442" s="1"/>
      <c r="M27442" s="1"/>
      <c r="N27442" s="1"/>
    </row>
    <row r="27443" spans="3:14">
      <c r="C27443" s="1"/>
      <c r="D27443" s="1"/>
      <c r="E27443" s="1"/>
      <c r="F27443" s="1"/>
      <c r="G27443" s="1"/>
      <c r="H27443" s="1"/>
      <c r="I27443" s="1"/>
      <c r="J27443" s="1"/>
      <c r="K27443" s="1"/>
      <c r="L27443" s="1"/>
      <c r="M27443" s="1"/>
      <c r="N27443" s="1"/>
    </row>
    <row r="27444" spans="3:14">
      <c r="C27444" s="1"/>
      <c r="D27444" s="1"/>
      <c r="E27444" s="1"/>
      <c r="F27444" s="1"/>
      <c r="G27444" s="1"/>
      <c r="H27444" s="1"/>
      <c r="I27444" s="1"/>
      <c r="J27444" s="1"/>
      <c r="K27444" s="1"/>
      <c r="L27444" s="1"/>
      <c r="M27444" s="1"/>
      <c r="N27444" s="1"/>
    </row>
    <row r="27445" spans="3:14">
      <c r="C27445" s="1"/>
      <c r="D27445" s="1"/>
      <c r="E27445" s="1"/>
      <c r="F27445" s="1"/>
      <c r="G27445" s="1"/>
      <c r="H27445" s="1"/>
      <c r="I27445" s="1"/>
      <c r="J27445" s="1"/>
      <c r="K27445" s="1"/>
      <c r="L27445" s="1"/>
      <c r="M27445" s="1"/>
      <c r="N27445" s="1"/>
    </row>
    <row r="27446" spans="3:14">
      <c r="C27446" s="1"/>
      <c r="D27446" s="1"/>
      <c r="E27446" s="1"/>
      <c r="F27446" s="1"/>
      <c r="G27446" s="1"/>
      <c r="H27446" s="1"/>
      <c r="I27446" s="1"/>
      <c r="J27446" s="1"/>
      <c r="K27446" s="1"/>
      <c r="L27446" s="1"/>
      <c r="M27446" s="1"/>
      <c r="N27446" s="1"/>
    </row>
    <row r="27447" spans="3:14">
      <c r="C27447" s="1"/>
      <c r="D27447" s="1"/>
      <c r="E27447" s="1"/>
      <c r="F27447" s="1"/>
      <c r="G27447" s="1"/>
      <c r="H27447" s="1"/>
      <c r="I27447" s="1"/>
      <c r="J27447" s="1"/>
      <c r="K27447" s="1"/>
      <c r="L27447" s="1"/>
      <c r="M27447" s="1"/>
      <c r="N27447" s="1"/>
    </row>
    <row r="27448" spans="3:14">
      <c r="C27448" s="1"/>
      <c r="D27448" s="1"/>
      <c r="E27448" s="1"/>
      <c r="F27448" s="1"/>
      <c r="G27448" s="1"/>
      <c r="H27448" s="1"/>
      <c r="I27448" s="1"/>
      <c r="J27448" s="1"/>
      <c r="K27448" s="1"/>
      <c r="L27448" s="1"/>
      <c r="M27448" s="1"/>
      <c r="N27448" s="1"/>
    </row>
    <row r="27449" spans="3:14">
      <c r="C27449" s="1"/>
      <c r="D27449" s="1"/>
      <c r="E27449" s="1"/>
      <c r="F27449" s="1"/>
      <c r="G27449" s="1"/>
      <c r="H27449" s="1"/>
      <c r="I27449" s="1"/>
      <c r="J27449" s="1"/>
      <c r="K27449" s="1"/>
      <c r="L27449" s="1"/>
      <c r="M27449" s="1"/>
      <c r="N27449" s="1"/>
    </row>
    <row r="27450" spans="3:14">
      <c r="C27450" s="1"/>
      <c r="D27450" s="1"/>
      <c r="E27450" s="1"/>
      <c r="F27450" s="1"/>
      <c r="G27450" s="1"/>
      <c r="H27450" s="1"/>
      <c r="I27450" s="1"/>
      <c r="J27450" s="1"/>
      <c r="K27450" s="1"/>
      <c r="L27450" s="1"/>
      <c r="M27450" s="1"/>
      <c r="N27450" s="1"/>
    </row>
    <row r="27451" spans="3:14">
      <c r="C27451" s="1"/>
      <c r="D27451" s="1"/>
      <c r="E27451" s="1"/>
      <c r="F27451" s="1"/>
      <c r="G27451" s="1"/>
      <c r="H27451" s="1"/>
      <c r="I27451" s="1"/>
      <c r="J27451" s="1"/>
      <c r="K27451" s="1"/>
      <c r="L27451" s="1"/>
      <c r="M27451" s="1"/>
      <c r="N27451" s="1"/>
    </row>
    <row r="27452" spans="3:14">
      <c r="C27452" s="1"/>
      <c r="D27452" s="1"/>
      <c r="E27452" s="1"/>
      <c r="F27452" s="1"/>
      <c r="G27452" s="1"/>
      <c r="H27452" s="1"/>
      <c r="I27452" s="1"/>
      <c r="J27452" s="1"/>
      <c r="K27452" s="1"/>
      <c r="L27452" s="1"/>
      <c r="M27452" s="1"/>
      <c r="N27452" s="1"/>
    </row>
    <row r="27453" spans="3:14">
      <c r="C27453" s="1"/>
      <c r="D27453" s="1"/>
      <c r="E27453" s="1"/>
      <c r="F27453" s="1"/>
      <c r="G27453" s="1"/>
      <c r="H27453" s="1"/>
      <c r="I27453" s="1"/>
      <c r="J27453" s="1"/>
      <c r="K27453" s="1"/>
      <c r="L27453" s="1"/>
      <c r="M27453" s="1"/>
      <c r="N27453" s="1"/>
    </row>
    <row r="27454" spans="3:14">
      <c r="C27454" s="1"/>
      <c r="D27454" s="1"/>
      <c r="E27454" s="1"/>
      <c r="F27454" s="1"/>
      <c r="G27454" s="1"/>
      <c r="H27454" s="1"/>
      <c r="I27454" s="1"/>
      <c r="J27454" s="1"/>
      <c r="K27454" s="1"/>
      <c r="L27454" s="1"/>
      <c r="M27454" s="1"/>
      <c r="N27454" s="1"/>
    </row>
    <row r="27455" spans="3:14">
      <c r="C27455" s="1"/>
      <c r="D27455" s="1"/>
      <c r="E27455" s="1"/>
      <c r="F27455" s="1"/>
      <c r="G27455" s="1"/>
      <c r="H27455" s="1"/>
      <c r="I27455" s="1"/>
      <c r="J27455" s="1"/>
      <c r="K27455" s="1"/>
      <c r="L27455" s="1"/>
      <c r="M27455" s="1"/>
      <c r="N27455" s="1"/>
    </row>
    <row r="27456" spans="3:14">
      <c r="C27456" s="1"/>
      <c r="D27456" s="1"/>
      <c r="E27456" s="1"/>
      <c r="F27456" s="1"/>
      <c r="G27456" s="1"/>
      <c r="H27456" s="1"/>
      <c r="I27456" s="1"/>
      <c r="J27456" s="1"/>
      <c r="K27456" s="1"/>
      <c r="L27456" s="1"/>
      <c r="M27456" s="1"/>
      <c r="N27456" s="1"/>
    </row>
    <row r="27457" spans="3:14">
      <c r="C27457" s="1"/>
      <c r="D27457" s="1"/>
      <c r="E27457" s="1"/>
      <c r="F27457" s="1"/>
      <c r="G27457" s="1"/>
      <c r="H27457" s="1"/>
      <c r="I27457" s="1"/>
      <c r="J27457" s="1"/>
      <c r="K27457" s="1"/>
      <c r="L27457" s="1"/>
      <c r="M27457" s="1"/>
      <c r="N27457" s="1"/>
    </row>
    <row r="27458" spans="3:14">
      <c r="C27458" s="1"/>
      <c r="D27458" s="1"/>
      <c r="E27458" s="1"/>
      <c r="F27458" s="1"/>
      <c r="G27458" s="1"/>
      <c r="H27458" s="1"/>
      <c r="I27458" s="1"/>
      <c r="J27458" s="1"/>
      <c r="K27458" s="1"/>
      <c r="L27458" s="1"/>
      <c r="M27458" s="1"/>
      <c r="N27458" s="1"/>
    </row>
    <row r="27459" spans="3:14">
      <c r="C27459" s="1"/>
      <c r="D27459" s="1"/>
      <c r="E27459" s="1"/>
      <c r="F27459" s="1"/>
      <c r="G27459" s="1"/>
      <c r="H27459" s="1"/>
      <c r="I27459" s="1"/>
      <c r="J27459" s="1"/>
      <c r="K27459" s="1"/>
      <c r="L27459" s="1"/>
      <c r="M27459" s="1"/>
      <c r="N27459" s="1"/>
    </row>
    <row r="27460" spans="3:14">
      <c r="C27460" s="1"/>
      <c r="D27460" s="1"/>
      <c r="E27460" s="1"/>
      <c r="F27460" s="1"/>
      <c r="G27460" s="1"/>
      <c r="H27460" s="1"/>
      <c r="I27460" s="1"/>
      <c r="J27460" s="1"/>
      <c r="K27460" s="1"/>
      <c r="L27460" s="1"/>
      <c r="M27460" s="1"/>
      <c r="N27460" s="1"/>
    </row>
    <row r="27461" spans="3:14">
      <c r="C27461" s="1"/>
      <c r="D27461" s="1"/>
      <c r="E27461" s="1"/>
      <c r="F27461" s="1"/>
      <c r="G27461" s="1"/>
      <c r="H27461" s="1"/>
      <c r="I27461" s="1"/>
      <c r="J27461" s="1"/>
      <c r="K27461" s="1"/>
      <c r="L27461" s="1"/>
      <c r="M27461" s="1"/>
      <c r="N27461" s="1"/>
    </row>
    <row r="27462" spans="3:14">
      <c r="C27462" s="1"/>
      <c r="D27462" s="1"/>
      <c r="E27462" s="1"/>
      <c r="F27462" s="1"/>
      <c r="G27462" s="1"/>
      <c r="H27462" s="1"/>
      <c r="I27462" s="1"/>
      <c r="J27462" s="1"/>
      <c r="K27462" s="1"/>
      <c r="L27462" s="1"/>
      <c r="M27462" s="1"/>
      <c r="N27462" s="1"/>
    </row>
    <row r="27463" spans="3:14">
      <c r="C27463" s="1"/>
      <c r="D27463" s="1"/>
      <c r="E27463" s="1"/>
      <c r="F27463" s="1"/>
      <c r="G27463" s="1"/>
      <c r="H27463" s="1"/>
      <c r="I27463" s="1"/>
      <c r="J27463" s="1"/>
      <c r="K27463" s="1"/>
      <c r="L27463" s="1"/>
      <c r="M27463" s="1"/>
      <c r="N27463" s="1"/>
    </row>
    <row r="27464" spans="3:14">
      <c r="C27464" s="1"/>
      <c r="D27464" s="1"/>
      <c r="E27464" s="1"/>
      <c r="F27464" s="1"/>
      <c r="G27464" s="1"/>
      <c r="H27464" s="1"/>
      <c r="I27464" s="1"/>
      <c r="J27464" s="1"/>
      <c r="K27464" s="1"/>
      <c r="L27464" s="1"/>
      <c r="M27464" s="1"/>
      <c r="N27464" s="1"/>
    </row>
    <row r="27465" spans="3:14">
      <c r="C27465" s="1"/>
      <c r="D27465" s="1"/>
      <c r="E27465" s="1"/>
      <c r="F27465" s="1"/>
      <c r="G27465" s="1"/>
      <c r="H27465" s="1"/>
      <c r="I27465" s="1"/>
      <c r="J27465" s="1"/>
      <c r="K27465" s="1"/>
      <c r="L27465" s="1"/>
      <c r="M27465" s="1"/>
      <c r="N27465" s="1"/>
    </row>
    <row r="27466" spans="3:14">
      <c r="C27466" s="1"/>
      <c r="D27466" s="1"/>
      <c r="E27466" s="1"/>
      <c r="F27466" s="1"/>
      <c r="G27466" s="1"/>
      <c r="H27466" s="1"/>
      <c r="I27466" s="1"/>
      <c r="J27466" s="1"/>
      <c r="K27466" s="1"/>
      <c r="L27466" s="1"/>
      <c r="M27466" s="1"/>
      <c r="N27466" s="1"/>
    </row>
    <row r="27467" spans="3:14">
      <c r="C27467" s="1"/>
      <c r="D27467" s="1"/>
      <c r="E27467" s="1"/>
      <c r="F27467" s="1"/>
      <c r="G27467" s="1"/>
      <c r="H27467" s="1"/>
      <c r="I27467" s="1"/>
      <c r="J27467" s="1"/>
      <c r="K27467" s="1"/>
      <c r="L27467" s="1"/>
      <c r="M27467" s="1"/>
      <c r="N27467" s="1"/>
    </row>
    <row r="27468" spans="3:14">
      <c r="C27468" s="1"/>
      <c r="D27468" s="1"/>
      <c r="E27468" s="1"/>
      <c r="F27468" s="1"/>
      <c r="G27468" s="1"/>
      <c r="H27468" s="1"/>
      <c r="I27468" s="1"/>
      <c r="J27468" s="1"/>
      <c r="K27468" s="1"/>
      <c r="L27468" s="1"/>
      <c r="M27468" s="1"/>
      <c r="N27468" s="1"/>
    </row>
    <row r="27469" spans="3:14">
      <c r="C27469" s="1"/>
      <c r="D27469" s="1"/>
      <c r="E27469" s="1"/>
      <c r="F27469" s="1"/>
      <c r="G27469" s="1"/>
      <c r="H27469" s="1"/>
      <c r="I27469" s="1"/>
      <c r="J27469" s="1"/>
      <c r="K27469" s="1"/>
      <c r="L27469" s="1"/>
      <c r="M27469" s="1"/>
      <c r="N27469" s="1"/>
    </row>
    <row r="27470" spans="3:14">
      <c r="C27470" s="1"/>
      <c r="D27470" s="1"/>
      <c r="E27470" s="1"/>
      <c r="F27470" s="1"/>
      <c r="G27470" s="1"/>
      <c r="H27470" s="1"/>
      <c r="I27470" s="1"/>
      <c r="J27470" s="1"/>
      <c r="K27470" s="1"/>
      <c r="L27470" s="1"/>
      <c r="M27470" s="1"/>
      <c r="N27470" s="1"/>
    </row>
    <row r="27471" spans="3:14">
      <c r="C27471" s="1"/>
      <c r="D27471" s="1"/>
      <c r="E27471" s="1"/>
      <c r="F27471" s="1"/>
      <c r="G27471" s="1"/>
      <c r="H27471" s="1"/>
      <c r="I27471" s="1"/>
      <c r="J27471" s="1"/>
      <c r="K27471" s="1"/>
      <c r="L27471" s="1"/>
      <c r="M27471" s="1"/>
      <c r="N27471" s="1"/>
    </row>
    <row r="27472" spans="3:14">
      <c r="C27472" s="1"/>
      <c r="D27472" s="1"/>
      <c r="E27472" s="1"/>
      <c r="F27472" s="1"/>
      <c r="G27472" s="1"/>
      <c r="H27472" s="1"/>
      <c r="I27472" s="1"/>
      <c r="J27472" s="1"/>
      <c r="K27472" s="1"/>
      <c r="L27472" s="1"/>
      <c r="M27472" s="1"/>
      <c r="N27472" s="1"/>
    </row>
    <row r="27473" spans="3:14">
      <c r="C27473" s="1"/>
      <c r="D27473" s="1"/>
      <c r="E27473" s="1"/>
      <c r="F27473" s="1"/>
      <c r="G27473" s="1"/>
      <c r="H27473" s="1"/>
      <c r="I27473" s="1"/>
      <c r="J27473" s="1"/>
      <c r="K27473" s="1"/>
      <c r="L27473" s="1"/>
      <c r="M27473" s="1"/>
      <c r="N27473" s="1"/>
    </row>
    <row r="27474" spans="3:14">
      <c r="C27474" s="1"/>
      <c r="D27474" s="1"/>
      <c r="E27474" s="1"/>
      <c r="F27474" s="1"/>
      <c r="G27474" s="1"/>
      <c r="H27474" s="1"/>
      <c r="I27474" s="1"/>
      <c r="J27474" s="1"/>
      <c r="K27474" s="1"/>
      <c r="L27474" s="1"/>
      <c r="M27474" s="1"/>
      <c r="N27474" s="1"/>
    </row>
    <row r="27475" spans="3:14">
      <c r="C27475" s="1"/>
      <c r="D27475" s="1"/>
      <c r="E27475" s="1"/>
      <c r="F27475" s="1"/>
      <c r="G27475" s="1"/>
      <c r="H27475" s="1"/>
      <c r="I27475" s="1"/>
      <c r="J27475" s="1"/>
      <c r="K27475" s="1"/>
      <c r="L27475" s="1"/>
      <c r="M27475" s="1"/>
      <c r="N27475" s="1"/>
    </row>
    <row r="27476" spans="3:14">
      <c r="C27476" s="1"/>
      <c r="D27476" s="1"/>
      <c r="E27476" s="1"/>
      <c r="F27476" s="1"/>
      <c r="G27476" s="1"/>
      <c r="H27476" s="1"/>
      <c r="I27476" s="1"/>
      <c r="J27476" s="1"/>
      <c r="K27476" s="1"/>
      <c r="L27476" s="1"/>
      <c r="M27476" s="1"/>
      <c r="N27476" s="1"/>
    </row>
    <row r="27477" spans="3:14">
      <c r="C27477" s="1"/>
      <c r="D27477" s="1"/>
      <c r="E27477" s="1"/>
      <c r="F27477" s="1"/>
      <c r="G27477" s="1"/>
      <c r="H27477" s="1"/>
      <c r="I27477" s="1"/>
      <c r="J27477" s="1"/>
      <c r="K27477" s="1"/>
      <c r="L27477" s="1"/>
      <c r="M27477" s="1"/>
      <c r="N27477" s="1"/>
    </row>
    <row r="27478" spans="3:14">
      <c r="C27478" s="1"/>
      <c r="D27478" s="1"/>
      <c r="E27478" s="1"/>
      <c r="F27478" s="1"/>
      <c r="G27478" s="1"/>
      <c r="H27478" s="1"/>
      <c r="I27478" s="1"/>
      <c r="J27478" s="1"/>
      <c r="K27478" s="1"/>
      <c r="L27478" s="1"/>
      <c r="M27478" s="1"/>
      <c r="N27478" s="1"/>
    </row>
    <row r="27479" spans="3:14">
      <c r="C27479" s="1"/>
      <c r="D27479" s="1"/>
      <c r="E27479" s="1"/>
      <c r="F27479" s="1"/>
      <c r="G27479" s="1"/>
      <c r="H27479" s="1"/>
      <c r="I27479" s="1"/>
      <c r="J27479" s="1"/>
      <c r="K27479" s="1"/>
      <c r="L27479" s="1"/>
      <c r="M27479" s="1"/>
      <c r="N27479" s="1"/>
    </row>
    <row r="27480" spans="3:14">
      <c r="C27480" s="1"/>
      <c r="D27480" s="1"/>
      <c r="E27480" s="1"/>
      <c r="F27480" s="1"/>
      <c r="G27480" s="1"/>
      <c r="H27480" s="1"/>
      <c r="I27480" s="1"/>
      <c r="J27480" s="1"/>
      <c r="K27480" s="1"/>
      <c r="L27480" s="1"/>
      <c r="M27480" s="1"/>
      <c r="N27480" s="1"/>
    </row>
    <row r="27481" spans="3:14">
      <c r="C27481" s="1"/>
      <c r="D27481" s="1"/>
      <c r="E27481" s="1"/>
      <c r="F27481" s="1"/>
      <c r="G27481" s="1"/>
      <c r="H27481" s="1"/>
      <c r="I27481" s="1"/>
      <c r="J27481" s="1"/>
      <c r="K27481" s="1"/>
      <c r="L27481" s="1"/>
      <c r="M27481" s="1"/>
      <c r="N27481" s="1"/>
    </row>
    <row r="27482" spans="3:14">
      <c r="C27482" s="1"/>
      <c r="D27482" s="1"/>
      <c r="E27482" s="1"/>
      <c r="F27482" s="1"/>
      <c r="G27482" s="1"/>
      <c r="H27482" s="1"/>
      <c r="I27482" s="1"/>
      <c r="J27482" s="1"/>
      <c r="K27482" s="1"/>
      <c r="L27482" s="1"/>
      <c r="M27482" s="1"/>
      <c r="N27482" s="1"/>
    </row>
    <row r="27483" spans="3:14">
      <c r="C27483" s="1"/>
      <c r="D27483" s="1"/>
      <c r="E27483" s="1"/>
      <c r="F27483" s="1"/>
      <c r="G27483" s="1"/>
      <c r="H27483" s="1"/>
      <c r="I27483" s="1"/>
      <c r="J27483" s="1"/>
      <c r="K27483" s="1"/>
      <c r="L27483" s="1"/>
      <c r="M27483" s="1"/>
      <c r="N27483" s="1"/>
    </row>
    <row r="27484" spans="3:14">
      <c r="C27484" s="1"/>
      <c r="D27484" s="1"/>
      <c r="E27484" s="1"/>
      <c r="F27484" s="1"/>
      <c r="G27484" s="1"/>
      <c r="H27484" s="1"/>
      <c r="I27484" s="1"/>
      <c r="J27484" s="1"/>
      <c r="K27484" s="1"/>
      <c r="L27484" s="1"/>
      <c r="M27484" s="1"/>
      <c r="N27484" s="1"/>
    </row>
    <row r="27485" spans="3:14">
      <c r="C27485" s="1"/>
      <c r="D27485" s="1"/>
      <c r="E27485" s="1"/>
      <c r="F27485" s="1"/>
      <c r="G27485" s="1"/>
      <c r="H27485" s="1"/>
      <c r="I27485" s="1"/>
      <c r="J27485" s="1"/>
      <c r="K27485" s="1"/>
      <c r="L27485" s="1"/>
      <c r="M27485" s="1"/>
      <c r="N27485" s="1"/>
    </row>
    <row r="27486" spans="3:14">
      <c r="C27486" s="1"/>
      <c r="D27486" s="1"/>
      <c r="E27486" s="1"/>
      <c r="F27486" s="1"/>
      <c r="G27486" s="1"/>
      <c r="H27486" s="1"/>
      <c r="I27486" s="1"/>
      <c r="J27486" s="1"/>
      <c r="K27486" s="1"/>
      <c r="L27486" s="1"/>
      <c r="M27486" s="1"/>
      <c r="N27486" s="1"/>
    </row>
    <row r="27487" spans="3:14">
      <c r="C27487" s="1"/>
      <c r="D27487" s="1"/>
      <c r="E27487" s="1"/>
      <c r="F27487" s="1"/>
      <c r="G27487" s="1"/>
      <c r="H27487" s="1"/>
      <c r="I27487" s="1"/>
      <c r="J27487" s="1"/>
      <c r="K27487" s="1"/>
      <c r="L27487" s="1"/>
      <c r="M27487" s="1"/>
      <c r="N27487" s="1"/>
    </row>
    <row r="27488" spans="3:14">
      <c r="C27488" s="1"/>
      <c r="D27488" s="1"/>
      <c r="E27488" s="1"/>
      <c r="F27488" s="1"/>
      <c r="G27488" s="1"/>
      <c r="H27488" s="1"/>
      <c r="I27488" s="1"/>
      <c r="J27488" s="1"/>
      <c r="K27488" s="1"/>
      <c r="L27488" s="1"/>
      <c r="M27488" s="1"/>
      <c r="N27488" s="1"/>
    </row>
    <row r="27489" spans="3:14">
      <c r="C27489" s="1"/>
      <c r="D27489" s="1"/>
      <c r="E27489" s="1"/>
      <c r="F27489" s="1"/>
      <c r="G27489" s="1"/>
      <c r="H27489" s="1"/>
      <c r="I27489" s="1"/>
      <c r="J27489" s="1"/>
      <c r="K27489" s="1"/>
      <c r="L27489" s="1"/>
      <c r="M27489" s="1"/>
      <c r="N27489" s="1"/>
    </row>
    <row r="27490" spans="3:14">
      <c r="C27490" s="1"/>
      <c r="D27490" s="1"/>
      <c r="E27490" s="1"/>
      <c r="F27490" s="1"/>
      <c r="G27490" s="1"/>
      <c r="H27490" s="1"/>
      <c r="I27490" s="1"/>
      <c r="J27490" s="1"/>
      <c r="K27490" s="1"/>
      <c r="L27490" s="1"/>
      <c r="M27490" s="1"/>
      <c r="N27490" s="1"/>
    </row>
    <row r="27491" spans="3:14">
      <c r="C27491" s="1"/>
      <c r="D27491" s="1"/>
      <c r="E27491" s="1"/>
      <c r="F27491" s="1"/>
      <c r="G27491" s="1"/>
      <c r="H27491" s="1"/>
      <c r="I27491" s="1"/>
      <c r="J27491" s="1"/>
      <c r="K27491" s="1"/>
      <c r="L27491" s="1"/>
      <c r="M27491" s="1"/>
      <c r="N27491" s="1"/>
    </row>
    <row r="27492" spans="3:14">
      <c r="C27492" s="1"/>
      <c r="D27492" s="1"/>
      <c r="E27492" s="1"/>
      <c r="F27492" s="1"/>
      <c r="G27492" s="1"/>
      <c r="H27492" s="1"/>
      <c r="I27492" s="1"/>
      <c r="J27492" s="1"/>
      <c r="K27492" s="1"/>
      <c r="L27492" s="1"/>
      <c r="M27492" s="1"/>
      <c r="N27492" s="1"/>
    </row>
    <row r="27493" spans="3:14">
      <c r="C27493" s="1"/>
      <c r="D27493" s="1"/>
      <c r="E27493" s="1"/>
      <c r="F27493" s="1"/>
      <c r="G27493" s="1"/>
      <c r="H27493" s="1"/>
      <c r="I27493" s="1"/>
      <c r="J27493" s="1"/>
      <c r="K27493" s="1"/>
      <c r="L27493" s="1"/>
      <c r="M27493" s="1"/>
      <c r="N27493" s="1"/>
    </row>
    <row r="27494" spans="3:14">
      <c r="C27494" s="1"/>
      <c r="D27494" s="1"/>
      <c r="E27494" s="1"/>
      <c r="F27494" s="1"/>
      <c r="G27494" s="1"/>
      <c r="H27494" s="1"/>
      <c r="I27494" s="1"/>
      <c r="J27494" s="1"/>
      <c r="K27494" s="1"/>
      <c r="L27494" s="1"/>
      <c r="M27494" s="1"/>
      <c r="N27494" s="1"/>
    </row>
    <row r="27495" spans="3:14">
      <c r="C27495" s="1"/>
      <c r="D27495" s="1"/>
      <c r="E27495" s="1"/>
      <c r="F27495" s="1"/>
      <c r="G27495" s="1"/>
      <c r="H27495" s="1"/>
      <c r="I27495" s="1"/>
      <c r="J27495" s="1"/>
      <c r="K27495" s="1"/>
      <c r="L27495" s="1"/>
      <c r="M27495" s="1"/>
      <c r="N27495" s="1"/>
    </row>
    <row r="27496" spans="3:14">
      <c r="C27496" s="1"/>
      <c r="D27496" s="1"/>
      <c r="E27496" s="1"/>
      <c r="F27496" s="1"/>
      <c r="G27496" s="1"/>
      <c r="H27496" s="1"/>
      <c r="I27496" s="1"/>
      <c r="J27496" s="1"/>
      <c r="K27496" s="1"/>
      <c r="L27496" s="1"/>
      <c r="M27496" s="1"/>
      <c r="N27496" s="1"/>
    </row>
    <row r="27497" spans="3:14">
      <c r="C27497" s="1"/>
      <c r="D27497" s="1"/>
      <c r="E27497" s="1"/>
      <c r="F27497" s="1"/>
      <c r="G27497" s="1"/>
      <c r="H27497" s="1"/>
      <c r="I27497" s="1"/>
      <c r="J27497" s="1"/>
      <c r="K27497" s="1"/>
      <c r="L27497" s="1"/>
      <c r="M27497" s="1"/>
      <c r="N27497" s="1"/>
    </row>
    <row r="27498" spans="3:14">
      <c r="C27498" s="1"/>
      <c r="D27498" s="1"/>
      <c r="E27498" s="1"/>
      <c r="F27498" s="1"/>
      <c r="G27498" s="1"/>
      <c r="H27498" s="1"/>
      <c r="I27498" s="1"/>
      <c r="J27498" s="1"/>
      <c r="K27498" s="1"/>
      <c r="L27498" s="1"/>
      <c r="M27498" s="1"/>
      <c r="N27498" s="1"/>
    </row>
    <row r="27499" spans="3:14">
      <c r="C27499" s="1"/>
      <c r="D27499" s="1"/>
      <c r="E27499" s="1"/>
      <c r="F27499" s="1"/>
      <c r="G27499" s="1"/>
      <c r="H27499" s="1"/>
      <c r="I27499" s="1"/>
      <c r="J27499" s="1"/>
      <c r="K27499" s="1"/>
      <c r="L27499" s="1"/>
      <c r="M27499" s="1"/>
      <c r="N27499" s="1"/>
    </row>
    <row r="27500" spans="3:14">
      <c r="C27500" s="1"/>
      <c r="D27500" s="1"/>
      <c r="E27500" s="1"/>
      <c r="F27500" s="1"/>
      <c r="G27500" s="1"/>
      <c r="H27500" s="1"/>
      <c r="I27500" s="1"/>
      <c r="J27500" s="1"/>
      <c r="K27500" s="1"/>
      <c r="L27500" s="1"/>
      <c r="M27500" s="1"/>
      <c r="N27500" s="1"/>
    </row>
    <row r="27501" spans="3:14">
      <c r="C27501" s="1"/>
      <c r="D27501" s="1"/>
      <c r="E27501" s="1"/>
      <c r="F27501" s="1"/>
      <c r="G27501" s="1"/>
      <c r="H27501" s="1"/>
      <c r="I27501" s="1"/>
      <c r="J27501" s="1"/>
      <c r="K27501" s="1"/>
      <c r="L27501" s="1"/>
      <c r="M27501" s="1"/>
      <c r="N27501" s="1"/>
    </row>
    <row r="27502" spans="3:14">
      <c r="C27502" s="1"/>
      <c r="D27502" s="1"/>
      <c r="E27502" s="1"/>
      <c r="F27502" s="1"/>
      <c r="G27502" s="1"/>
      <c r="H27502" s="1"/>
      <c r="I27502" s="1"/>
      <c r="J27502" s="1"/>
      <c r="K27502" s="1"/>
      <c r="L27502" s="1"/>
      <c r="M27502" s="1"/>
      <c r="N27502" s="1"/>
    </row>
    <row r="27503" spans="3:14">
      <c r="C27503" s="1"/>
      <c r="D27503" s="1"/>
      <c r="E27503" s="1"/>
      <c r="F27503" s="1"/>
      <c r="G27503" s="1"/>
      <c r="H27503" s="1"/>
      <c r="I27503" s="1"/>
      <c r="J27503" s="1"/>
      <c r="K27503" s="1"/>
      <c r="L27503" s="1"/>
      <c r="M27503" s="1"/>
      <c r="N27503" s="1"/>
    </row>
    <row r="27504" spans="3:14">
      <c r="C27504" s="1"/>
      <c r="D27504" s="1"/>
      <c r="E27504" s="1"/>
      <c r="F27504" s="1"/>
      <c r="G27504" s="1"/>
      <c r="H27504" s="1"/>
      <c r="I27504" s="1"/>
      <c r="J27504" s="1"/>
      <c r="K27504" s="1"/>
      <c r="L27504" s="1"/>
      <c r="M27504" s="1"/>
      <c r="N27504" s="1"/>
    </row>
    <row r="27505" spans="3:14">
      <c r="C27505" s="1"/>
      <c r="D27505" s="1"/>
      <c r="E27505" s="1"/>
      <c r="F27505" s="1"/>
      <c r="G27505" s="1"/>
      <c r="H27505" s="1"/>
      <c r="I27505" s="1"/>
      <c r="J27505" s="1"/>
      <c r="K27505" s="1"/>
      <c r="L27505" s="1"/>
      <c r="M27505" s="1"/>
      <c r="N27505" s="1"/>
    </row>
    <row r="27506" spans="3:14">
      <c r="C27506" s="1"/>
      <c r="D27506" s="1"/>
      <c r="E27506" s="1"/>
      <c r="F27506" s="1"/>
      <c r="G27506" s="1"/>
      <c r="H27506" s="1"/>
      <c r="I27506" s="1"/>
      <c r="J27506" s="1"/>
      <c r="K27506" s="1"/>
      <c r="L27506" s="1"/>
      <c r="M27506" s="1"/>
      <c r="N27506" s="1"/>
    </row>
    <row r="27507" spans="3:14">
      <c r="C27507" s="1"/>
      <c r="D27507" s="1"/>
      <c r="E27507" s="1"/>
      <c r="F27507" s="1"/>
      <c r="G27507" s="1"/>
      <c r="H27507" s="1"/>
      <c r="I27507" s="1"/>
      <c r="J27507" s="1"/>
      <c r="K27507" s="1"/>
      <c r="L27507" s="1"/>
      <c r="M27507" s="1"/>
      <c r="N27507" s="1"/>
    </row>
    <row r="27508" spans="3:14">
      <c r="C27508" s="1"/>
      <c r="D27508" s="1"/>
      <c r="E27508" s="1"/>
      <c r="F27508" s="1"/>
      <c r="G27508" s="1"/>
      <c r="H27508" s="1"/>
      <c r="I27508" s="1"/>
      <c r="J27508" s="1"/>
      <c r="K27508" s="1"/>
      <c r="L27508" s="1"/>
      <c r="M27508" s="1"/>
      <c r="N27508" s="1"/>
    </row>
    <row r="27509" spans="3:14">
      <c r="C27509" s="1"/>
      <c r="D27509" s="1"/>
      <c r="E27509" s="1"/>
      <c r="F27509" s="1"/>
      <c r="G27509" s="1"/>
      <c r="H27509" s="1"/>
      <c r="I27509" s="1"/>
      <c r="J27509" s="1"/>
      <c r="K27509" s="1"/>
      <c r="L27509" s="1"/>
      <c r="M27509" s="1"/>
      <c r="N27509" s="1"/>
    </row>
    <row r="27510" spans="3:14">
      <c r="C27510" s="1"/>
      <c r="D27510" s="1"/>
      <c r="E27510" s="1"/>
      <c r="F27510" s="1"/>
      <c r="G27510" s="1"/>
      <c r="H27510" s="1"/>
      <c r="I27510" s="1"/>
      <c r="J27510" s="1"/>
      <c r="K27510" s="1"/>
      <c r="L27510" s="1"/>
      <c r="M27510" s="1"/>
      <c r="N27510" s="1"/>
    </row>
    <row r="27511" spans="3:14">
      <c r="C27511" s="1"/>
      <c r="D27511" s="1"/>
      <c r="E27511" s="1"/>
      <c r="F27511" s="1"/>
      <c r="G27511" s="1"/>
      <c r="H27511" s="1"/>
      <c r="I27511" s="1"/>
      <c r="J27511" s="1"/>
      <c r="K27511" s="1"/>
      <c r="L27511" s="1"/>
      <c r="M27511" s="1"/>
      <c r="N27511" s="1"/>
    </row>
    <row r="27512" spans="3:14">
      <c r="C27512" s="1"/>
      <c r="D27512" s="1"/>
      <c r="E27512" s="1"/>
      <c r="F27512" s="1"/>
      <c r="G27512" s="1"/>
      <c r="H27512" s="1"/>
      <c r="I27512" s="1"/>
      <c r="J27512" s="1"/>
      <c r="K27512" s="1"/>
      <c r="L27512" s="1"/>
      <c r="M27512" s="1"/>
      <c r="N27512" s="1"/>
    </row>
    <row r="27513" spans="3:14">
      <c r="C27513" s="1"/>
      <c r="D27513" s="1"/>
      <c r="E27513" s="1"/>
      <c r="F27513" s="1"/>
      <c r="G27513" s="1"/>
      <c r="H27513" s="1"/>
      <c r="I27513" s="1"/>
      <c r="J27513" s="1"/>
      <c r="K27513" s="1"/>
      <c r="L27513" s="1"/>
      <c r="M27513" s="1"/>
      <c r="N27513" s="1"/>
    </row>
    <row r="27514" spans="3:14">
      <c r="C27514" s="1"/>
      <c r="D27514" s="1"/>
      <c r="E27514" s="1"/>
      <c r="F27514" s="1"/>
      <c r="G27514" s="1"/>
      <c r="H27514" s="1"/>
      <c r="I27514" s="1"/>
      <c r="J27514" s="1"/>
      <c r="K27514" s="1"/>
      <c r="L27514" s="1"/>
      <c r="M27514" s="1"/>
      <c r="N27514" s="1"/>
    </row>
    <row r="27515" spans="3:14">
      <c r="C27515" s="1"/>
      <c r="D27515" s="1"/>
      <c r="E27515" s="1"/>
      <c r="F27515" s="1"/>
      <c r="G27515" s="1"/>
      <c r="H27515" s="1"/>
      <c r="I27515" s="1"/>
      <c r="J27515" s="1"/>
      <c r="K27515" s="1"/>
      <c r="L27515" s="1"/>
      <c r="M27515" s="1"/>
      <c r="N27515" s="1"/>
    </row>
    <row r="27516" spans="3:14">
      <c r="C27516" s="1"/>
      <c r="D27516" s="1"/>
      <c r="E27516" s="1"/>
      <c r="F27516" s="1"/>
      <c r="G27516" s="1"/>
      <c r="H27516" s="1"/>
      <c r="I27516" s="1"/>
      <c r="J27516" s="1"/>
      <c r="K27516" s="1"/>
      <c r="L27516" s="1"/>
      <c r="M27516" s="1"/>
      <c r="N27516" s="1"/>
    </row>
    <row r="27517" spans="3:14">
      <c r="C27517" s="1"/>
      <c r="D27517" s="1"/>
      <c r="E27517" s="1"/>
      <c r="F27517" s="1"/>
      <c r="G27517" s="1"/>
      <c r="H27517" s="1"/>
      <c r="I27517" s="1"/>
      <c r="J27517" s="1"/>
      <c r="K27517" s="1"/>
      <c r="L27517" s="1"/>
      <c r="M27517" s="1"/>
      <c r="N27517" s="1"/>
    </row>
    <row r="27518" spans="3:14">
      <c r="C27518" s="1"/>
      <c r="D27518" s="1"/>
      <c r="E27518" s="1"/>
      <c r="F27518" s="1"/>
      <c r="G27518" s="1"/>
      <c r="H27518" s="1"/>
      <c r="I27518" s="1"/>
      <c r="J27518" s="1"/>
      <c r="K27518" s="1"/>
      <c r="L27518" s="1"/>
      <c r="M27518" s="1"/>
      <c r="N27518" s="1"/>
    </row>
    <row r="27519" spans="3:14">
      <c r="C27519" s="1"/>
      <c r="D27519" s="1"/>
      <c r="E27519" s="1"/>
      <c r="F27519" s="1"/>
      <c r="G27519" s="1"/>
      <c r="H27519" s="1"/>
      <c r="I27519" s="1"/>
      <c r="J27519" s="1"/>
      <c r="K27519" s="1"/>
      <c r="L27519" s="1"/>
      <c r="M27519" s="1"/>
      <c r="N27519" s="1"/>
    </row>
    <row r="27520" spans="3:14">
      <c r="C27520" s="1"/>
      <c r="D27520" s="1"/>
      <c r="E27520" s="1"/>
      <c r="F27520" s="1"/>
      <c r="G27520" s="1"/>
      <c r="H27520" s="1"/>
      <c r="I27520" s="1"/>
      <c r="J27520" s="1"/>
      <c r="K27520" s="1"/>
      <c r="L27520" s="1"/>
      <c r="M27520" s="1"/>
      <c r="N27520" s="1"/>
    </row>
    <row r="27521" spans="3:14">
      <c r="C27521" s="1"/>
      <c r="D27521" s="1"/>
      <c r="E27521" s="1"/>
      <c r="F27521" s="1"/>
      <c r="G27521" s="1"/>
      <c r="H27521" s="1"/>
      <c r="I27521" s="1"/>
      <c r="J27521" s="1"/>
      <c r="K27521" s="1"/>
      <c r="L27521" s="1"/>
      <c r="M27521" s="1"/>
      <c r="N27521" s="1"/>
    </row>
    <row r="27522" spans="3:14">
      <c r="C27522" s="1"/>
      <c r="D27522" s="1"/>
      <c r="E27522" s="1"/>
      <c r="F27522" s="1"/>
      <c r="G27522" s="1"/>
      <c r="H27522" s="1"/>
      <c r="I27522" s="1"/>
      <c r="J27522" s="1"/>
      <c r="K27522" s="1"/>
      <c r="L27522" s="1"/>
      <c r="M27522" s="1"/>
      <c r="N27522" s="1"/>
    </row>
    <row r="27523" spans="3:14">
      <c r="C27523" s="1"/>
      <c r="D27523" s="1"/>
      <c r="E27523" s="1"/>
      <c r="F27523" s="1"/>
      <c r="G27523" s="1"/>
      <c r="H27523" s="1"/>
      <c r="I27523" s="1"/>
      <c r="J27523" s="1"/>
      <c r="K27523" s="1"/>
      <c r="L27523" s="1"/>
      <c r="M27523" s="1"/>
      <c r="N27523" s="1"/>
    </row>
    <row r="27524" spans="3:14">
      <c r="C27524" s="1"/>
      <c r="D27524" s="1"/>
      <c r="E27524" s="1"/>
      <c r="F27524" s="1"/>
      <c r="G27524" s="1"/>
      <c r="H27524" s="1"/>
      <c r="I27524" s="1"/>
      <c r="J27524" s="1"/>
      <c r="K27524" s="1"/>
      <c r="L27524" s="1"/>
      <c r="M27524" s="1"/>
      <c r="N27524" s="1"/>
    </row>
    <row r="27525" spans="3:14">
      <c r="C27525" s="1"/>
      <c r="D27525" s="1"/>
      <c r="E27525" s="1"/>
      <c r="F27525" s="1"/>
      <c r="G27525" s="1"/>
      <c r="H27525" s="1"/>
      <c r="I27525" s="1"/>
      <c r="J27525" s="1"/>
      <c r="K27525" s="1"/>
      <c r="L27525" s="1"/>
      <c r="M27525" s="1"/>
      <c r="N27525" s="1"/>
    </row>
    <row r="27526" spans="3:14">
      <c r="C27526" s="1"/>
      <c r="D27526" s="1"/>
      <c r="E27526" s="1"/>
      <c r="F27526" s="1"/>
      <c r="G27526" s="1"/>
      <c r="H27526" s="1"/>
      <c r="I27526" s="1"/>
      <c r="J27526" s="1"/>
      <c r="K27526" s="1"/>
      <c r="L27526" s="1"/>
      <c r="M27526" s="1"/>
      <c r="N27526" s="1"/>
    </row>
    <row r="27527" spans="3:14">
      <c r="C27527" s="1"/>
      <c r="D27527" s="1"/>
      <c r="E27527" s="1"/>
      <c r="F27527" s="1"/>
      <c r="G27527" s="1"/>
      <c r="H27527" s="1"/>
      <c r="I27527" s="1"/>
      <c r="J27527" s="1"/>
      <c r="K27527" s="1"/>
      <c r="L27527" s="1"/>
      <c r="M27527" s="1"/>
      <c r="N27527" s="1"/>
    </row>
    <row r="27528" spans="3:14">
      <c r="C27528" s="1"/>
      <c r="D27528" s="1"/>
      <c r="E27528" s="1"/>
      <c r="F27528" s="1"/>
      <c r="G27528" s="1"/>
      <c r="H27528" s="1"/>
      <c r="I27528" s="1"/>
      <c r="J27528" s="1"/>
      <c r="K27528" s="1"/>
      <c r="L27528" s="1"/>
      <c r="M27528" s="1"/>
      <c r="N27528" s="1"/>
    </row>
    <row r="27529" spans="3:14">
      <c r="C27529" s="1"/>
      <c r="D27529" s="1"/>
      <c r="E27529" s="1"/>
      <c r="F27529" s="1"/>
      <c r="G27529" s="1"/>
      <c r="H27529" s="1"/>
      <c r="I27529" s="1"/>
      <c r="J27529" s="1"/>
      <c r="K27529" s="1"/>
      <c r="L27529" s="1"/>
      <c r="M27529" s="1"/>
      <c r="N27529" s="1"/>
    </row>
    <row r="27530" spans="3:14">
      <c r="C27530" s="1"/>
      <c r="D27530" s="1"/>
      <c r="E27530" s="1"/>
      <c r="F27530" s="1"/>
      <c r="G27530" s="1"/>
      <c r="H27530" s="1"/>
      <c r="I27530" s="1"/>
      <c r="J27530" s="1"/>
      <c r="K27530" s="1"/>
      <c r="L27530" s="1"/>
      <c r="M27530" s="1"/>
      <c r="N27530" s="1"/>
    </row>
    <row r="27531" spans="3:14">
      <c r="C27531" s="1"/>
      <c r="D27531" s="1"/>
      <c r="E27531" s="1"/>
      <c r="F27531" s="1"/>
      <c r="G27531" s="1"/>
      <c r="H27531" s="1"/>
      <c r="I27531" s="1"/>
      <c r="J27531" s="1"/>
      <c r="K27531" s="1"/>
      <c r="L27531" s="1"/>
      <c r="M27531" s="1"/>
      <c r="N27531" s="1"/>
    </row>
    <row r="27532" spans="3:14">
      <c r="C27532" s="1"/>
      <c r="D27532" s="1"/>
      <c r="E27532" s="1"/>
      <c r="F27532" s="1"/>
      <c r="G27532" s="1"/>
      <c r="H27532" s="1"/>
      <c r="I27532" s="1"/>
      <c r="J27532" s="1"/>
      <c r="K27532" s="1"/>
      <c r="L27532" s="1"/>
      <c r="M27532" s="1"/>
      <c r="N27532" s="1"/>
    </row>
    <row r="27533" spans="3:14">
      <c r="C27533" s="1"/>
      <c r="D27533" s="1"/>
      <c r="E27533" s="1"/>
      <c r="F27533" s="1"/>
      <c r="G27533" s="1"/>
      <c r="H27533" s="1"/>
      <c r="I27533" s="1"/>
      <c r="J27533" s="1"/>
      <c r="K27533" s="1"/>
      <c r="L27533" s="1"/>
      <c r="M27533" s="1"/>
      <c r="N27533" s="1"/>
    </row>
    <row r="27534" spans="3:14">
      <c r="C27534" s="1"/>
      <c r="D27534" s="1"/>
      <c r="E27534" s="1"/>
      <c r="F27534" s="1"/>
      <c r="G27534" s="1"/>
      <c r="H27534" s="1"/>
      <c r="I27534" s="1"/>
      <c r="J27534" s="1"/>
      <c r="K27534" s="1"/>
      <c r="L27534" s="1"/>
      <c r="M27534" s="1"/>
      <c r="N27534" s="1"/>
    </row>
    <row r="27535" spans="3:14">
      <c r="C27535" s="1"/>
      <c r="D27535" s="1"/>
      <c r="E27535" s="1"/>
      <c r="F27535" s="1"/>
      <c r="G27535" s="1"/>
      <c r="H27535" s="1"/>
      <c r="I27535" s="1"/>
      <c r="J27535" s="1"/>
      <c r="K27535" s="1"/>
      <c r="L27535" s="1"/>
      <c r="M27535" s="1"/>
      <c r="N27535" s="1"/>
    </row>
    <row r="27536" spans="3:14">
      <c r="C27536" s="1"/>
      <c r="D27536" s="1"/>
      <c r="E27536" s="1"/>
      <c r="F27536" s="1"/>
      <c r="G27536" s="1"/>
      <c r="H27536" s="1"/>
      <c r="I27536" s="1"/>
      <c r="J27536" s="1"/>
      <c r="K27536" s="1"/>
      <c r="L27536" s="1"/>
      <c r="M27536" s="1"/>
      <c r="N27536" s="1"/>
    </row>
    <row r="27537" spans="3:14">
      <c r="C27537" s="1"/>
      <c r="D27537" s="1"/>
      <c r="E27537" s="1"/>
      <c r="F27537" s="1"/>
      <c r="G27537" s="1"/>
      <c r="H27537" s="1"/>
      <c r="I27537" s="1"/>
      <c r="J27537" s="1"/>
      <c r="K27537" s="1"/>
      <c r="L27537" s="1"/>
      <c r="M27537" s="1"/>
      <c r="N27537" s="1"/>
    </row>
    <row r="27538" spans="3:14">
      <c r="C27538" s="1"/>
      <c r="D27538" s="1"/>
      <c r="E27538" s="1"/>
      <c r="F27538" s="1"/>
      <c r="G27538" s="1"/>
      <c r="H27538" s="1"/>
      <c r="I27538" s="1"/>
      <c r="J27538" s="1"/>
      <c r="K27538" s="1"/>
      <c r="L27538" s="1"/>
      <c r="M27538" s="1"/>
      <c r="N27538" s="1"/>
    </row>
    <row r="27539" spans="3:14">
      <c r="C27539" s="1"/>
      <c r="D27539" s="1"/>
      <c r="E27539" s="1"/>
      <c r="F27539" s="1"/>
      <c r="G27539" s="1"/>
      <c r="H27539" s="1"/>
      <c r="I27539" s="1"/>
      <c r="J27539" s="1"/>
      <c r="K27539" s="1"/>
      <c r="L27539" s="1"/>
      <c r="M27539" s="1"/>
      <c r="N27539" s="1"/>
    </row>
    <row r="27540" spans="3:14">
      <c r="C27540" s="1"/>
      <c r="D27540" s="1"/>
      <c r="E27540" s="1"/>
      <c r="F27540" s="1"/>
      <c r="G27540" s="1"/>
      <c r="H27540" s="1"/>
      <c r="I27540" s="1"/>
      <c r="J27540" s="1"/>
      <c r="K27540" s="1"/>
      <c r="L27540" s="1"/>
      <c r="M27540" s="1"/>
      <c r="N27540" s="1"/>
    </row>
    <row r="27541" spans="3:14">
      <c r="C27541" s="1"/>
      <c r="D27541" s="1"/>
      <c r="E27541" s="1"/>
      <c r="F27541" s="1"/>
      <c r="G27541" s="1"/>
      <c r="H27541" s="1"/>
      <c r="I27541" s="1"/>
      <c r="J27541" s="1"/>
      <c r="K27541" s="1"/>
      <c r="L27541" s="1"/>
      <c r="M27541" s="1"/>
      <c r="N27541" s="1"/>
    </row>
    <row r="27542" spans="3:14">
      <c r="C27542" s="1"/>
      <c r="D27542" s="1"/>
      <c r="E27542" s="1"/>
      <c r="F27542" s="1"/>
      <c r="G27542" s="1"/>
      <c r="H27542" s="1"/>
      <c r="I27542" s="1"/>
      <c r="J27542" s="1"/>
      <c r="K27542" s="1"/>
      <c r="L27542" s="1"/>
      <c r="M27542" s="1"/>
      <c r="N27542" s="1"/>
    </row>
    <row r="27543" spans="3:14">
      <c r="C27543" s="1"/>
      <c r="D27543" s="1"/>
      <c r="E27543" s="1"/>
      <c r="F27543" s="1"/>
      <c r="G27543" s="1"/>
      <c r="H27543" s="1"/>
      <c r="I27543" s="1"/>
      <c r="J27543" s="1"/>
      <c r="K27543" s="1"/>
      <c r="L27543" s="1"/>
      <c r="M27543" s="1"/>
      <c r="N27543" s="1"/>
    </row>
    <row r="27544" spans="3:14">
      <c r="C27544" s="1"/>
      <c r="D27544" s="1"/>
      <c r="E27544" s="1"/>
      <c r="F27544" s="1"/>
      <c r="G27544" s="1"/>
      <c r="H27544" s="1"/>
      <c r="I27544" s="1"/>
      <c r="J27544" s="1"/>
      <c r="K27544" s="1"/>
      <c r="L27544" s="1"/>
      <c r="M27544" s="1"/>
      <c r="N27544" s="1"/>
    </row>
    <row r="27545" spans="3:14">
      <c r="C27545" s="1"/>
      <c r="D27545" s="1"/>
      <c r="E27545" s="1"/>
      <c r="F27545" s="1"/>
      <c r="G27545" s="1"/>
      <c r="H27545" s="1"/>
      <c r="I27545" s="1"/>
      <c r="J27545" s="1"/>
      <c r="K27545" s="1"/>
      <c r="L27545" s="1"/>
      <c r="M27545" s="1"/>
      <c r="N27545" s="1"/>
    </row>
    <row r="27546" spans="3:14">
      <c r="C27546" s="1"/>
      <c r="D27546" s="1"/>
      <c r="E27546" s="1"/>
      <c r="F27546" s="1"/>
      <c r="G27546" s="1"/>
      <c r="H27546" s="1"/>
      <c r="I27546" s="1"/>
      <c r="J27546" s="1"/>
      <c r="K27546" s="1"/>
      <c r="L27546" s="1"/>
      <c r="M27546" s="1"/>
      <c r="N27546" s="1"/>
    </row>
    <row r="27547" spans="3:14">
      <c r="C27547" s="1"/>
      <c r="D27547" s="1"/>
      <c r="E27547" s="1"/>
      <c r="F27547" s="1"/>
      <c r="G27547" s="1"/>
      <c r="H27547" s="1"/>
      <c r="I27547" s="1"/>
      <c r="J27547" s="1"/>
      <c r="K27547" s="1"/>
      <c r="L27547" s="1"/>
      <c r="M27547" s="1"/>
      <c r="N27547" s="1"/>
    </row>
    <row r="27548" spans="3:14">
      <c r="C27548" s="1"/>
      <c r="D27548" s="1"/>
      <c r="E27548" s="1"/>
      <c r="F27548" s="1"/>
      <c r="G27548" s="1"/>
      <c r="H27548" s="1"/>
      <c r="I27548" s="1"/>
      <c r="J27548" s="1"/>
      <c r="K27548" s="1"/>
      <c r="L27548" s="1"/>
      <c r="M27548" s="1"/>
      <c r="N27548" s="1"/>
    </row>
    <row r="27549" spans="3:14">
      <c r="C27549" s="1"/>
      <c r="D27549" s="1"/>
      <c r="E27549" s="1"/>
      <c r="F27549" s="1"/>
      <c r="G27549" s="1"/>
      <c r="H27549" s="1"/>
      <c r="I27549" s="1"/>
      <c r="J27549" s="1"/>
      <c r="K27549" s="1"/>
      <c r="L27549" s="1"/>
      <c r="M27549" s="1"/>
      <c r="N27549" s="1"/>
    </row>
    <row r="27550" spans="3:14">
      <c r="C27550" s="1"/>
      <c r="D27550" s="1"/>
      <c r="E27550" s="1"/>
      <c r="F27550" s="1"/>
      <c r="G27550" s="1"/>
      <c r="H27550" s="1"/>
      <c r="I27550" s="1"/>
      <c r="J27550" s="1"/>
      <c r="K27550" s="1"/>
      <c r="L27550" s="1"/>
      <c r="M27550" s="1"/>
      <c r="N27550" s="1"/>
    </row>
    <row r="27551" spans="3:14">
      <c r="C27551" s="1"/>
      <c r="D27551" s="1"/>
      <c r="E27551" s="1"/>
      <c r="F27551" s="1"/>
      <c r="G27551" s="1"/>
      <c r="H27551" s="1"/>
      <c r="I27551" s="1"/>
      <c r="J27551" s="1"/>
      <c r="K27551" s="1"/>
      <c r="L27551" s="1"/>
      <c r="M27551" s="1"/>
      <c r="N27551" s="1"/>
    </row>
    <row r="27552" spans="3:14">
      <c r="C27552" s="1"/>
      <c r="D27552" s="1"/>
      <c r="E27552" s="1"/>
      <c r="F27552" s="1"/>
      <c r="G27552" s="1"/>
      <c r="H27552" s="1"/>
      <c r="I27552" s="1"/>
      <c r="J27552" s="1"/>
      <c r="K27552" s="1"/>
      <c r="L27552" s="1"/>
      <c r="M27552" s="1"/>
      <c r="N27552" s="1"/>
    </row>
    <row r="27553" spans="3:14">
      <c r="C27553" s="1"/>
      <c r="D27553" s="1"/>
      <c r="E27553" s="1"/>
      <c r="F27553" s="1"/>
      <c r="G27553" s="1"/>
      <c r="H27553" s="1"/>
      <c r="I27553" s="1"/>
      <c r="J27553" s="1"/>
      <c r="K27553" s="1"/>
      <c r="L27553" s="1"/>
      <c r="M27553" s="1"/>
      <c r="N27553" s="1"/>
    </row>
    <row r="27554" spans="3:14">
      <c r="C27554" s="1"/>
      <c r="D27554" s="1"/>
      <c r="E27554" s="1"/>
      <c r="F27554" s="1"/>
      <c r="G27554" s="1"/>
      <c r="H27554" s="1"/>
      <c r="I27554" s="1"/>
      <c r="J27554" s="1"/>
      <c r="K27554" s="1"/>
      <c r="L27554" s="1"/>
      <c r="M27554" s="1"/>
      <c r="N27554" s="1"/>
    </row>
    <row r="27555" spans="3:14">
      <c r="C27555" s="1"/>
      <c r="D27555" s="1"/>
      <c r="E27555" s="1"/>
      <c r="F27555" s="1"/>
      <c r="G27555" s="1"/>
      <c r="H27555" s="1"/>
      <c r="I27555" s="1"/>
      <c r="J27555" s="1"/>
      <c r="K27555" s="1"/>
      <c r="L27555" s="1"/>
      <c r="M27555" s="1"/>
      <c r="N27555" s="1"/>
    </row>
    <row r="27556" spans="3:14">
      <c r="C27556" s="1"/>
      <c r="D27556" s="1"/>
      <c r="E27556" s="1"/>
      <c r="F27556" s="1"/>
      <c r="G27556" s="1"/>
      <c r="H27556" s="1"/>
      <c r="I27556" s="1"/>
      <c r="J27556" s="1"/>
      <c r="K27556" s="1"/>
      <c r="L27556" s="1"/>
      <c r="M27556" s="1"/>
      <c r="N27556" s="1"/>
    </row>
    <row r="27557" spans="3:14">
      <c r="C27557" s="1"/>
      <c r="D27557" s="1"/>
      <c r="E27557" s="1"/>
      <c r="F27557" s="1"/>
      <c r="G27557" s="1"/>
      <c r="H27557" s="1"/>
      <c r="I27557" s="1"/>
      <c r="J27557" s="1"/>
      <c r="K27557" s="1"/>
      <c r="L27557" s="1"/>
      <c r="M27557" s="1"/>
      <c r="N27557" s="1"/>
    </row>
    <row r="27558" spans="3:14">
      <c r="C27558" s="1"/>
      <c r="D27558" s="1"/>
      <c r="E27558" s="1"/>
      <c r="F27558" s="1"/>
      <c r="G27558" s="1"/>
      <c r="H27558" s="1"/>
      <c r="I27558" s="1"/>
      <c r="J27558" s="1"/>
      <c r="K27558" s="1"/>
      <c r="L27558" s="1"/>
      <c r="M27558" s="1"/>
      <c r="N27558" s="1"/>
    </row>
    <row r="27559" spans="3:14">
      <c r="C27559" s="1"/>
      <c r="D27559" s="1"/>
      <c r="E27559" s="1"/>
      <c r="F27559" s="1"/>
      <c r="G27559" s="1"/>
      <c r="H27559" s="1"/>
      <c r="I27559" s="1"/>
      <c r="J27559" s="1"/>
      <c r="K27559" s="1"/>
      <c r="L27559" s="1"/>
      <c r="M27559" s="1"/>
      <c r="N27559" s="1"/>
    </row>
    <row r="27560" spans="3:14">
      <c r="C27560" s="1"/>
      <c r="D27560" s="1"/>
      <c r="E27560" s="1"/>
      <c r="F27560" s="1"/>
      <c r="G27560" s="1"/>
      <c r="H27560" s="1"/>
      <c r="I27560" s="1"/>
      <c r="J27560" s="1"/>
      <c r="K27560" s="1"/>
      <c r="L27560" s="1"/>
      <c r="M27560" s="1"/>
      <c r="N27560" s="1"/>
    </row>
    <row r="27561" spans="3:14">
      <c r="C27561" s="1"/>
      <c r="D27561" s="1"/>
      <c r="E27561" s="1"/>
      <c r="F27561" s="1"/>
      <c r="G27561" s="1"/>
      <c r="H27561" s="1"/>
      <c r="I27561" s="1"/>
      <c r="J27561" s="1"/>
      <c r="K27561" s="1"/>
      <c r="L27561" s="1"/>
      <c r="M27561" s="1"/>
      <c r="N27561" s="1"/>
    </row>
    <row r="27562" spans="3:14">
      <c r="C27562" s="1"/>
      <c r="D27562" s="1"/>
      <c r="E27562" s="1"/>
      <c r="F27562" s="1"/>
      <c r="G27562" s="1"/>
      <c r="H27562" s="1"/>
      <c r="I27562" s="1"/>
      <c r="J27562" s="1"/>
      <c r="K27562" s="1"/>
      <c r="L27562" s="1"/>
      <c r="M27562" s="1"/>
      <c r="N27562" s="1"/>
    </row>
    <row r="27563" spans="3:14">
      <c r="C27563" s="1"/>
      <c r="D27563" s="1"/>
      <c r="E27563" s="1"/>
      <c r="F27563" s="1"/>
      <c r="G27563" s="1"/>
      <c r="H27563" s="1"/>
      <c r="I27563" s="1"/>
      <c r="J27563" s="1"/>
      <c r="K27563" s="1"/>
      <c r="L27563" s="1"/>
      <c r="M27563" s="1"/>
      <c r="N27563" s="1"/>
    </row>
    <row r="27564" spans="3:14">
      <c r="C27564" s="1"/>
      <c r="D27564" s="1"/>
      <c r="E27564" s="1"/>
      <c r="F27564" s="1"/>
      <c r="G27564" s="1"/>
      <c r="H27564" s="1"/>
      <c r="I27564" s="1"/>
      <c r="J27564" s="1"/>
      <c r="K27564" s="1"/>
      <c r="L27564" s="1"/>
      <c r="M27564" s="1"/>
      <c r="N27564" s="1"/>
    </row>
    <row r="27565" spans="3:14">
      <c r="C27565" s="1"/>
      <c r="D27565" s="1"/>
      <c r="E27565" s="1"/>
      <c r="F27565" s="1"/>
      <c r="G27565" s="1"/>
      <c r="H27565" s="1"/>
      <c r="I27565" s="1"/>
      <c r="J27565" s="1"/>
      <c r="K27565" s="1"/>
      <c r="L27565" s="1"/>
      <c r="M27565" s="1"/>
      <c r="N27565" s="1"/>
    </row>
    <row r="27566" spans="3:14">
      <c r="C27566" s="1"/>
      <c r="D27566" s="1"/>
      <c r="E27566" s="1"/>
      <c r="F27566" s="1"/>
      <c r="G27566" s="1"/>
      <c r="H27566" s="1"/>
      <c r="I27566" s="1"/>
      <c r="J27566" s="1"/>
      <c r="K27566" s="1"/>
      <c r="L27566" s="1"/>
      <c r="M27566" s="1"/>
      <c r="N27566" s="1"/>
    </row>
    <row r="27567" spans="3:14">
      <c r="C27567" s="1"/>
      <c r="D27567" s="1"/>
      <c r="E27567" s="1"/>
      <c r="F27567" s="1"/>
      <c r="G27567" s="1"/>
      <c r="H27567" s="1"/>
      <c r="I27567" s="1"/>
      <c r="J27567" s="1"/>
      <c r="K27567" s="1"/>
      <c r="L27567" s="1"/>
      <c r="M27567" s="1"/>
      <c r="N27567" s="1"/>
    </row>
    <row r="27568" spans="3:14">
      <c r="C27568" s="1"/>
      <c r="D27568" s="1"/>
      <c r="E27568" s="1"/>
      <c r="F27568" s="1"/>
      <c r="G27568" s="1"/>
      <c r="H27568" s="1"/>
      <c r="I27568" s="1"/>
      <c r="J27568" s="1"/>
      <c r="K27568" s="1"/>
      <c r="L27568" s="1"/>
      <c r="M27568" s="1"/>
      <c r="N27568" s="1"/>
    </row>
    <row r="27569" spans="3:14">
      <c r="C27569" s="1"/>
      <c r="D27569" s="1"/>
      <c r="E27569" s="1"/>
      <c r="F27569" s="1"/>
      <c r="G27569" s="1"/>
      <c r="H27569" s="1"/>
      <c r="I27569" s="1"/>
      <c r="J27569" s="1"/>
      <c r="K27569" s="1"/>
      <c r="L27569" s="1"/>
      <c r="M27569" s="1"/>
      <c r="N27569" s="1"/>
    </row>
    <row r="27570" spans="3:14">
      <c r="C27570" s="1"/>
      <c r="D27570" s="1"/>
      <c r="E27570" s="1"/>
      <c r="F27570" s="1"/>
      <c r="G27570" s="1"/>
      <c r="H27570" s="1"/>
      <c r="I27570" s="1"/>
      <c r="J27570" s="1"/>
      <c r="K27570" s="1"/>
      <c r="L27570" s="1"/>
      <c r="M27570" s="1"/>
      <c r="N27570" s="1"/>
    </row>
    <row r="27571" spans="3:14">
      <c r="C27571" s="1"/>
      <c r="D27571" s="1"/>
      <c r="E27571" s="1"/>
      <c r="F27571" s="1"/>
      <c r="G27571" s="1"/>
      <c r="H27571" s="1"/>
      <c r="I27571" s="1"/>
      <c r="J27571" s="1"/>
      <c r="K27571" s="1"/>
      <c r="L27571" s="1"/>
      <c r="M27571" s="1"/>
      <c r="N27571" s="1"/>
    </row>
    <row r="27572" spans="3:14">
      <c r="C27572" s="1"/>
      <c r="D27572" s="1"/>
      <c r="E27572" s="1"/>
      <c r="F27572" s="1"/>
      <c r="G27572" s="1"/>
      <c r="H27572" s="1"/>
      <c r="I27572" s="1"/>
      <c r="J27572" s="1"/>
      <c r="K27572" s="1"/>
      <c r="L27572" s="1"/>
      <c r="M27572" s="1"/>
      <c r="N27572" s="1"/>
    </row>
    <row r="27573" spans="3:14">
      <c r="C27573" s="1"/>
      <c r="D27573" s="1"/>
      <c r="E27573" s="1"/>
      <c r="F27573" s="1"/>
      <c r="G27573" s="1"/>
      <c r="H27573" s="1"/>
      <c r="I27573" s="1"/>
      <c r="J27573" s="1"/>
      <c r="K27573" s="1"/>
      <c r="L27573" s="1"/>
      <c r="M27573" s="1"/>
      <c r="N27573" s="1"/>
    </row>
    <row r="27574" spans="3:14">
      <c r="C27574" s="1"/>
      <c r="D27574" s="1"/>
      <c r="E27574" s="1"/>
      <c r="F27574" s="1"/>
      <c r="G27574" s="1"/>
      <c r="H27574" s="1"/>
      <c r="I27574" s="1"/>
      <c r="J27574" s="1"/>
      <c r="K27574" s="1"/>
      <c r="L27574" s="1"/>
      <c r="M27574" s="1"/>
      <c r="N27574" s="1"/>
    </row>
    <row r="27575" spans="3:14">
      <c r="C27575" s="1"/>
      <c r="D27575" s="1"/>
      <c r="E27575" s="1"/>
      <c r="F27575" s="1"/>
      <c r="G27575" s="1"/>
      <c r="H27575" s="1"/>
      <c r="I27575" s="1"/>
      <c r="J27575" s="1"/>
      <c r="K27575" s="1"/>
      <c r="L27575" s="1"/>
      <c r="M27575" s="1"/>
      <c r="N27575" s="1"/>
    </row>
    <row r="27576" spans="3:14">
      <c r="C27576" s="1"/>
      <c r="D27576" s="1"/>
      <c r="E27576" s="1"/>
      <c r="F27576" s="1"/>
      <c r="G27576" s="1"/>
      <c r="H27576" s="1"/>
      <c r="I27576" s="1"/>
      <c r="J27576" s="1"/>
      <c r="K27576" s="1"/>
      <c r="L27576" s="1"/>
      <c r="M27576" s="1"/>
      <c r="N27576" s="1"/>
    </row>
    <row r="27577" spans="3:14">
      <c r="C27577" s="1"/>
      <c r="D27577" s="1"/>
      <c r="E27577" s="1"/>
      <c r="F27577" s="1"/>
      <c r="G27577" s="1"/>
      <c r="H27577" s="1"/>
      <c r="I27577" s="1"/>
      <c r="J27577" s="1"/>
      <c r="K27577" s="1"/>
      <c r="L27577" s="1"/>
      <c r="M27577" s="1"/>
      <c r="N27577" s="1"/>
    </row>
    <row r="27578" spans="3:14">
      <c r="C27578" s="1"/>
      <c r="D27578" s="1"/>
      <c r="E27578" s="1"/>
      <c r="F27578" s="1"/>
      <c r="G27578" s="1"/>
      <c r="H27578" s="1"/>
      <c r="I27578" s="1"/>
      <c r="J27578" s="1"/>
      <c r="K27578" s="1"/>
      <c r="L27578" s="1"/>
      <c r="M27578" s="1"/>
      <c r="N27578" s="1"/>
    </row>
    <row r="27579" spans="3:14">
      <c r="C27579" s="1"/>
      <c r="D27579" s="1"/>
      <c r="E27579" s="1"/>
      <c r="F27579" s="1"/>
      <c r="G27579" s="1"/>
      <c r="H27579" s="1"/>
      <c r="I27579" s="1"/>
      <c r="J27579" s="1"/>
      <c r="K27579" s="1"/>
      <c r="L27579" s="1"/>
      <c r="M27579" s="1"/>
      <c r="N27579" s="1"/>
    </row>
    <row r="27580" spans="3:14">
      <c r="C27580" s="1"/>
      <c r="D27580" s="1"/>
      <c r="E27580" s="1"/>
      <c r="F27580" s="1"/>
      <c r="G27580" s="1"/>
      <c r="H27580" s="1"/>
      <c r="I27580" s="1"/>
      <c r="J27580" s="1"/>
      <c r="K27580" s="1"/>
      <c r="L27580" s="1"/>
      <c r="M27580" s="1"/>
      <c r="N27580" s="1"/>
    </row>
    <row r="27581" spans="3:14">
      <c r="C27581" s="1"/>
      <c r="D27581" s="1"/>
      <c r="E27581" s="1"/>
      <c r="F27581" s="1"/>
      <c r="G27581" s="1"/>
      <c r="H27581" s="1"/>
      <c r="I27581" s="1"/>
      <c r="J27581" s="1"/>
      <c r="K27581" s="1"/>
      <c r="L27581" s="1"/>
      <c r="M27581" s="1"/>
      <c r="N27581" s="1"/>
    </row>
    <row r="27582" spans="3:14">
      <c r="C27582" s="1"/>
      <c r="D27582" s="1"/>
      <c r="E27582" s="1"/>
      <c r="F27582" s="1"/>
      <c r="G27582" s="1"/>
      <c r="H27582" s="1"/>
      <c r="I27582" s="1"/>
      <c r="J27582" s="1"/>
      <c r="K27582" s="1"/>
      <c r="L27582" s="1"/>
      <c r="M27582" s="1"/>
      <c r="N27582" s="1"/>
    </row>
    <row r="27583" spans="3:14">
      <c r="C27583" s="1"/>
      <c r="D27583" s="1"/>
      <c r="E27583" s="1"/>
      <c r="F27583" s="1"/>
      <c r="G27583" s="1"/>
      <c r="H27583" s="1"/>
      <c r="I27583" s="1"/>
      <c r="J27583" s="1"/>
      <c r="K27583" s="1"/>
      <c r="L27583" s="1"/>
      <c r="M27583" s="1"/>
      <c r="N27583" s="1"/>
    </row>
    <row r="27584" spans="3:14">
      <c r="C27584" s="1"/>
      <c r="D27584" s="1"/>
      <c r="E27584" s="1"/>
      <c r="F27584" s="1"/>
      <c r="G27584" s="1"/>
      <c r="H27584" s="1"/>
      <c r="I27584" s="1"/>
      <c r="J27584" s="1"/>
      <c r="K27584" s="1"/>
      <c r="L27584" s="1"/>
      <c r="M27584" s="1"/>
      <c r="N27584" s="1"/>
    </row>
    <row r="27585" spans="3:14">
      <c r="C27585" s="1"/>
      <c r="D27585" s="1"/>
      <c r="E27585" s="1"/>
      <c r="F27585" s="1"/>
      <c r="G27585" s="1"/>
      <c r="H27585" s="1"/>
      <c r="I27585" s="1"/>
      <c r="J27585" s="1"/>
      <c r="K27585" s="1"/>
      <c r="L27585" s="1"/>
      <c r="M27585" s="1"/>
      <c r="N27585" s="1"/>
    </row>
    <row r="27586" spans="3:14">
      <c r="C27586" s="1"/>
      <c r="D27586" s="1"/>
      <c r="E27586" s="1"/>
      <c r="F27586" s="1"/>
      <c r="G27586" s="1"/>
      <c r="H27586" s="1"/>
      <c r="I27586" s="1"/>
      <c r="J27586" s="1"/>
      <c r="K27586" s="1"/>
      <c r="L27586" s="1"/>
      <c r="M27586" s="1"/>
      <c r="N27586" s="1"/>
    </row>
    <row r="27587" spans="3:14">
      <c r="C27587" s="1"/>
      <c r="D27587" s="1"/>
      <c r="E27587" s="1"/>
      <c r="F27587" s="1"/>
      <c r="G27587" s="1"/>
      <c r="H27587" s="1"/>
      <c r="I27587" s="1"/>
      <c r="J27587" s="1"/>
      <c r="K27587" s="1"/>
      <c r="L27587" s="1"/>
      <c r="M27587" s="1"/>
      <c r="N27587" s="1"/>
    </row>
    <row r="27588" spans="3:14">
      <c r="C27588" s="1"/>
      <c r="D27588" s="1"/>
      <c r="E27588" s="1"/>
      <c r="F27588" s="1"/>
      <c r="G27588" s="1"/>
      <c r="H27588" s="1"/>
      <c r="I27588" s="1"/>
      <c r="J27588" s="1"/>
      <c r="K27588" s="1"/>
      <c r="L27588" s="1"/>
      <c r="M27588" s="1"/>
      <c r="N27588" s="1"/>
    </row>
    <row r="27589" spans="3:14">
      <c r="C27589" s="1"/>
      <c r="D27589" s="1"/>
      <c r="E27589" s="1"/>
      <c r="F27589" s="1"/>
      <c r="G27589" s="1"/>
      <c r="H27589" s="1"/>
      <c r="I27589" s="1"/>
      <c r="J27589" s="1"/>
      <c r="K27589" s="1"/>
      <c r="L27589" s="1"/>
      <c r="M27589" s="1"/>
      <c r="N27589" s="1"/>
    </row>
    <row r="27590" spans="3:14">
      <c r="C27590" s="1"/>
      <c r="D27590" s="1"/>
      <c r="E27590" s="1"/>
      <c r="F27590" s="1"/>
      <c r="G27590" s="1"/>
      <c r="H27590" s="1"/>
      <c r="I27590" s="1"/>
      <c r="J27590" s="1"/>
      <c r="K27590" s="1"/>
      <c r="L27590" s="1"/>
      <c r="M27590" s="1"/>
      <c r="N27590" s="1"/>
    </row>
    <row r="27591" spans="3:14">
      <c r="C27591" s="1"/>
      <c r="D27591" s="1"/>
      <c r="E27591" s="1"/>
      <c r="F27591" s="1"/>
      <c r="G27591" s="1"/>
      <c r="H27591" s="1"/>
      <c r="I27591" s="1"/>
      <c r="J27591" s="1"/>
      <c r="K27591" s="1"/>
      <c r="L27591" s="1"/>
      <c r="M27591" s="1"/>
      <c r="N27591" s="1"/>
    </row>
    <row r="27592" spans="3:14">
      <c r="C27592" s="1"/>
      <c r="D27592" s="1"/>
      <c r="E27592" s="1"/>
      <c r="F27592" s="1"/>
      <c r="G27592" s="1"/>
      <c r="H27592" s="1"/>
      <c r="I27592" s="1"/>
      <c r="J27592" s="1"/>
      <c r="K27592" s="1"/>
      <c r="L27592" s="1"/>
      <c r="M27592" s="1"/>
      <c r="N27592" s="1"/>
    </row>
    <row r="27593" spans="3:14">
      <c r="C27593" s="1"/>
      <c r="D27593" s="1"/>
      <c r="E27593" s="1"/>
      <c r="F27593" s="1"/>
      <c r="G27593" s="1"/>
      <c r="H27593" s="1"/>
      <c r="I27593" s="1"/>
      <c r="J27593" s="1"/>
      <c r="K27593" s="1"/>
      <c r="L27593" s="1"/>
      <c r="M27593" s="1"/>
      <c r="N27593" s="1"/>
    </row>
    <row r="27594" spans="3:14">
      <c r="C27594" s="1"/>
      <c r="D27594" s="1"/>
      <c r="E27594" s="1"/>
      <c r="F27594" s="1"/>
      <c r="G27594" s="1"/>
      <c r="H27594" s="1"/>
      <c r="I27594" s="1"/>
      <c r="J27594" s="1"/>
      <c r="K27594" s="1"/>
      <c r="L27594" s="1"/>
      <c r="M27594" s="1"/>
      <c r="N27594" s="1"/>
    </row>
    <row r="27595" spans="3:14">
      <c r="C27595" s="1"/>
      <c r="D27595" s="1"/>
      <c r="E27595" s="1"/>
      <c r="F27595" s="1"/>
      <c r="G27595" s="1"/>
      <c r="H27595" s="1"/>
      <c r="I27595" s="1"/>
      <c r="J27595" s="1"/>
      <c r="K27595" s="1"/>
      <c r="L27595" s="1"/>
      <c r="M27595" s="1"/>
      <c r="N27595" s="1"/>
    </row>
    <row r="27596" spans="3:14">
      <c r="C27596" s="1"/>
      <c r="D27596" s="1"/>
      <c r="E27596" s="1"/>
      <c r="F27596" s="1"/>
      <c r="G27596" s="1"/>
      <c r="H27596" s="1"/>
      <c r="I27596" s="1"/>
      <c r="J27596" s="1"/>
      <c r="K27596" s="1"/>
      <c r="L27596" s="1"/>
      <c r="M27596" s="1"/>
      <c r="N27596" s="1"/>
    </row>
    <row r="27597" spans="3:14">
      <c r="C27597" s="1"/>
      <c r="D27597" s="1"/>
      <c r="E27597" s="1"/>
      <c r="F27597" s="1"/>
      <c r="G27597" s="1"/>
      <c r="H27597" s="1"/>
      <c r="I27597" s="1"/>
      <c r="J27597" s="1"/>
      <c r="K27597" s="1"/>
      <c r="L27597" s="1"/>
      <c r="M27597" s="1"/>
      <c r="N27597" s="1"/>
    </row>
    <row r="27598" spans="3:14">
      <c r="C27598" s="1"/>
      <c r="D27598" s="1"/>
      <c r="E27598" s="1"/>
      <c r="F27598" s="1"/>
      <c r="G27598" s="1"/>
      <c r="H27598" s="1"/>
      <c r="I27598" s="1"/>
      <c r="J27598" s="1"/>
      <c r="K27598" s="1"/>
      <c r="L27598" s="1"/>
      <c r="M27598" s="1"/>
      <c r="N27598" s="1"/>
    </row>
    <row r="27599" spans="3:14">
      <c r="C27599" s="1"/>
      <c r="D27599" s="1"/>
      <c r="E27599" s="1"/>
      <c r="F27599" s="1"/>
      <c r="G27599" s="1"/>
      <c r="H27599" s="1"/>
      <c r="I27599" s="1"/>
      <c r="J27599" s="1"/>
      <c r="K27599" s="1"/>
      <c r="L27599" s="1"/>
      <c r="M27599" s="1"/>
      <c r="N27599" s="1"/>
    </row>
    <row r="27600" spans="3:14">
      <c r="C27600" s="1"/>
      <c r="D27600" s="1"/>
      <c r="E27600" s="1"/>
      <c r="F27600" s="1"/>
      <c r="G27600" s="1"/>
      <c r="H27600" s="1"/>
      <c r="I27600" s="1"/>
      <c r="J27600" s="1"/>
      <c r="K27600" s="1"/>
      <c r="L27600" s="1"/>
      <c r="M27600" s="1"/>
      <c r="N27600" s="1"/>
    </row>
    <row r="27601" spans="3:14">
      <c r="C27601" s="1"/>
      <c r="D27601" s="1"/>
      <c r="E27601" s="1"/>
      <c r="F27601" s="1"/>
      <c r="G27601" s="1"/>
      <c r="H27601" s="1"/>
      <c r="I27601" s="1"/>
      <c r="J27601" s="1"/>
      <c r="K27601" s="1"/>
      <c r="L27601" s="1"/>
      <c r="M27601" s="1"/>
      <c r="N27601" s="1"/>
    </row>
    <row r="27602" spans="3:14">
      <c r="C27602" s="1"/>
      <c r="D27602" s="1"/>
      <c r="E27602" s="1"/>
      <c r="F27602" s="1"/>
      <c r="G27602" s="1"/>
      <c r="H27602" s="1"/>
      <c r="I27602" s="1"/>
      <c r="J27602" s="1"/>
      <c r="K27602" s="1"/>
      <c r="L27602" s="1"/>
      <c r="M27602" s="1"/>
      <c r="N27602" s="1"/>
    </row>
    <row r="27603" spans="3:14">
      <c r="C27603" s="1"/>
      <c r="D27603" s="1"/>
      <c r="E27603" s="1"/>
      <c r="F27603" s="1"/>
      <c r="G27603" s="1"/>
      <c r="H27603" s="1"/>
      <c r="I27603" s="1"/>
      <c r="J27603" s="1"/>
      <c r="K27603" s="1"/>
      <c r="L27603" s="1"/>
      <c r="M27603" s="1"/>
      <c r="N27603" s="1"/>
    </row>
    <row r="27604" spans="3:14">
      <c r="C27604" s="1"/>
      <c r="D27604" s="1"/>
      <c r="E27604" s="1"/>
      <c r="F27604" s="1"/>
      <c r="G27604" s="1"/>
      <c r="H27604" s="1"/>
      <c r="I27604" s="1"/>
      <c r="J27604" s="1"/>
      <c r="K27604" s="1"/>
      <c r="L27604" s="1"/>
      <c r="M27604" s="1"/>
      <c r="N27604" s="1"/>
    </row>
    <row r="27605" spans="3:14">
      <c r="C27605" s="1"/>
      <c r="D27605" s="1"/>
      <c r="E27605" s="1"/>
      <c r="F27605" s="1"/>
      <c r="G27605" s="1"/>
      <c r="H27605" s="1"/>
      <c r="I27605" s="1"/>
      <c r="J27605" s="1"/>
      <c r="K27605" s="1"/>
      <c r="L27605" s="1"/>
      <c r="M27605" s="1"/>
      <c r="N27605" s="1"/>
    </row>
    <row r="27606" spans="3:14">
      <c r="C27606" s="1"/>
      <c r="D27606" s="1"/>
      <c r="E27606" s="1"/>
      <c r="F27606" s="1"/>
      <c r="G27606" s="1"/>
      <c r="H27606" s="1"/>
      <c r="I27606" s="1"/>
      <c r="J27606" s="1"/>
      <c r="K27606" s="1"/>
      <c r="L27606" s="1"/>
      <c r="M27606" s="1"/>
      <c r="N27606" s="1"/>
    </row>
    <row r="27607" spans="3:14">
      <c r="C27607" s="1"/>
      <c r="D27607" s="1"/>
      <c r="E27607" s="1"/>
      <c r="F27607" s="1"/>
      <c r="G27607" s="1"/>
      <c r="H27607" s="1"/>
      <c r="I27607" s="1"/>
      <c r="J27607" s="1"/>
      <c r="K27607" s="1"/>
      <c r="L27607" s="1"/>
      <c r="M27607" s="1"/>
      <c r="N27607" s="1"/>
    </row>
    <row r="27608" spans="3:14">
      <c r="C27608" s="1"/>
      <c r="D27608" s="1"/>
      <c r="E27608" s="1"/>
      <c r="F27608" s="1"/>
      <c r="G27608" s="1"/>
      <c r="H27608" s="1"/>
      <c r="I27608" s="1"/>
      <c r="J27608" s="1"/>
      <c r="K27608" s="1"/>
      <c r="L27608" s="1"/>
      <c r="M27608" s="1"/>
      <c r="N27608" s="1"/>
    </row>
    <row r="27609" spans="3:14">
      <c r="C27609" s="1"/>
      <c r="D27609" s="1"/>
      <c r="E27609" s="1"/>
      <c r="F27609" s="1"/>
      <c r="G27609" s="1"/>
      <c r="H27609" s="1"/>
      <c r="I27609" s="1"/>
      <c r="J27609" s="1"/>
      <c r="K27609" s="1"/>
      <c r="L27609" s="1"/>
      <c r="M27609" s="1"/>
      <c r="N27609" s="1"/>
    </row>
    <row r="27610" spans="3:14">
      <c r="C27610" s="1"/>
      <c r="D27610" s="1"/>
      <c r="E27610" s="1"/>
      <c r="F27610" s="1"/>
      <c r="G27610" s="1"/>
      <c r="H27610" s="1"/>
      <c r="I27610" s="1"/>
      <c r="J27610" s="1"/>
      <c r="K27610" s="1"/>
      <c r="L27610" s="1"/>
      <c r="M27610" s="1"/>
      <c r="N27610" s="1"/>
    </row>
    <row r="27611" spans="3:14">
      <c r="C27611" s="1"/>
      <c r="D27611" s="1"/>
      <c r="E27611" s="1"/>
      <c r="F27611" s="1"/>
      <c r="G27611" s="1"/>
      <c r="H27611" s="1"/>
      <c r="I27611" s="1"/>
      <c r="J27611" s="1"/>
      <c r="K27611" s="1"/>
      <c r="L27611" s="1"/>
      <c r="M27611" s="1"/>
      <c r="N27611" s="1"/>
    </row>
    <row r="27612" spans="3:14">
      <c r="C27612" s="1"/>
      <c r="D27612" s="1"/>
      <c r="E27612" s="1"/>
      <c r="F27612" s="1"/>
      <c r="G27612" s="1"/>
      <c r="H27612" s="1"/>
      <c r="I27612" s="1"/>
      <c r="J27612" s="1"/>
      <c r="K27612" s="1"/>
      <c r="L27612" s="1"/>
      <c r="M27612" s="1"/>
      <c r="N27612" s="1"/>
    </row>
    <row r="27613" spans="3:14">
      <c r="C27613" s="1"/>
      <c r="D27613" s="1"/>
      <c r="E27613" s="1"/>
      <c r="F27613" s="1"/>
      <c r="G27613" s="1"/>
      <c r="H27613" s="1"/>
      <c r="I27613" s="1"/>
      <c r="J27613" s="1"/>
      <c r="K27613" s="1"/>
      <c r="L27613" s="1"/>
      <c r="M27613" s="1"/>
      <c r="N27613" s="1"/>
    </row>
    <row r="27614" spans="3:14">
      <c r="C27614" s="1"/>
      <c r="D27614" s="1"/>
      <c r="E27614" s="1"/>
      <c r="F27614" s="1"/>
      <c r="G27614" s="1"/>
      <c r="H27614" s="1"/>
      <c r="I27614" s="1"/>
      <c r="J27614" s="1"/>
      <c r="K27614" s="1"/>
      <c r="L27614" s="1"/>
      <c r="M27614" s="1"/>
      <c r="N27614" s="1"/>
    </row>
    <row r="27615" spans="3:14">
      <c r="C27615" s="1"/>
      <c r="D27615" s="1"/>
      <c r="E27615" s="1"/>
      <c r="F27615" s="1"/>
      <c r="G27615" s="1"/>
      <c r="H27615" s="1"/>
      <c r="I27615" s="1"/>
      <c r="J27615" s="1"/>
      <c r="K27615" s="1"/>
      <c r="L27615" s="1"/>
      <c r="M27615" s="1"/>
      <c r="N27615" s="1"/>
    </row>
    <row r="27616" spans="3:14">
      <c r="C27616" s="1"/>
      <c r="D27616" s="1"/>
      <c r="E27616" s="1"/>
      <c r="F27616" s="1"/>
      <c r="G27616" s="1"/>
      <c r="H27616" s="1"/>
      <c r="I27616" s="1"/>
      <c r="J27616" s="1"/>
      <c r="K27616" s="1"/>
      <c r="L27616" s="1"/>
      <c r="M27616" s="1"/>
      <c r="N27616" s="1"/>
    </row>
    <row r="27617" spans="1:14">
      <c r="C27617" s="1"/>
      <c r="D27617" s="1"/>
      <c r="E27617" s="1"/>
      <c r="F27617" s="1"/>
      <c r="G27617" s="1"/>
      <c r="H27617" s="1"/>
      <c r="I27617" s="1"/>
      <c r="J27617" s="1"/>
      <c r="K27617" s="1"/>
      <c r="L27617" s="1"/>
      <c r="M27617" s="1"/>
      <c r="N27617" s="1"/>
    </row>
    <row r="27618" spans="1:14">
      <c r="C27618" s="1"/>
      <c r="D27618" s="1"/>
      <c r="E27618" s="1"/>
      <c r="F27618" s="1"/>
      <c r="G27618" s="1"/>
      <c r="H27618" s="1"/>
      <c r="I27618" s="1"/>
      <c r="J27618" s="1"/>
      <c r="K27618" s="1"/>
      <c r="L27618" s="1"/>
      <c r="M27618" s="1"/>
      <c r="N27618" s="1"/>
    </row>
    <row r="27619" spans="1:14">
      <c r="C27619" s="1"/>
      <c r="D27619" s="1"/>
      <c r="E27619" s="1"/>
      <c r="F27619" s="1"/>
      <c r="G27619" s="1"/>
      <c r="H27619" s="1"/>
      <c r="I27619" s="1"/>
      <c r="J27619" s="1"/>
      <c r="K27619" s="1"/>
      <c r="L27619" s="1"/>
      <c r="M27619" s="1"/>
      <c r="N27619" s="1"/>
    </row>
    <row r="27620" spans="1:14">
      <c r="C27620" s="1"/>
      <c r="D27620" s="1"/>
      <c r="E27620" s="1"/>
      <c r="F27620" s="1"/>
      <c r="G27620" s="1"/>
      <c r="H27620" s="1"/>
      <c r="I27620" s="1"/>
      <c r="J27620" s="1"/>
      <c r="K27620" s="1"/>
      <c r="L27620" s="1"/>
      <c r="M27620" s="1"/>
      <c r="N27620" s="1"/>
    </row>
    <row r="27621" spans="1:14">
      <c r="C27621" s="1"/>
      <c r="D27621" s="1"/>
      <c r="E27621" s="1"/>
      <c r="F27621" s="1"/>
      <c r="G27621" s="1"/>
      <c r="H27621" s="1"/>
      <c r="I27621" s="1"/>
      <c r="J27621" s="1"/>
      <c r="K27621" s="1"/>
      <c r="L27621" s="1"/>
      <c r="M27621" s="1"/>
      <c r="N27621" s="1"/>
    </row>
    <row r="27622" spans="1:14">
      <c r="C27622" s="1"/>
      <c r="D27622" s="1"/>
      <c r="E27622" s="1"/>
      <c r="F27622" s="1"/>
      <c r="G27622" s="1"/>
      <c r="H27622" s="1"/>
      <c r="I27622" s="1"/>
      <c r="J27622" s="1"/>
      <c r="K27622" s="1"/>
      <c r="L27622" s="1"/>
      <c r="M27622" s="1"/>
      <c r="N27622" s="1"/>
    </row>
    <row r="27623" spans="1:14">
      <c r="C27623" s="1"/>
      <c r="D27623" s="1"/>
      <c r="E27623" s="1"/>
      <c r="F27623" s="1"/>
      <c r="G27623" s="1"/>
      <c r="H27623" s="1"/>
      <c r="I27623" s="1"/>
      <c r="J27623" s="1"/>
      <c r="K27623" s="1"/>
      <c r="L27623" s="1"/>
      <c r="M27623" s="1"/>
      <c r="N27623" s="1"/>
    </row>
    <row r="27624" spans="1:14">
      <c r="C27624" s="1"/>
      <c r="D27624" s="1"/>
      <c r="E27624" s="1"/>
      <c r="F27624" s="1"/>
      <c r="G27624" s="1"/>
      <c r="H27624" s="1"/>
      <c r="I27624" s="1"/>
      <c r="J27624" s="1"/>
      <c r="K27624" s="1"/>
      <c r="L27624" s="1"/>
      <c r="M27624" s="1"/>
      <c r="N27624" s="1"/>
    </row>
    <row r="27625" spans="1:14">
      <c r="C27625" s="1"/>
      <c r="D27625" s="1"/>
      <c r="E27625" s="1"/>
      <c r="F27625" s="1"/>
      <c r="G27625" s="1"/>
      <c r="H27625" s="1"/>
      <c r="I27625" s="1"/>
      <c r="J27625" s="1"/>
      <c r="K27625" s="1"/>
      <c r="L27625" s="1"/>
      <c r="M27625" s="1"/>
      <c r="N27625" s="1"/>
    </row>
    <row r="27626" spans="1:14">
      <c r="C27626" s="1"/>
      <c r="D27626" s="1"/>
      <c r="E27626" s="1"/>
      <c r="F27626" s="1"/>
      <c r="G27626" s="1"/>
      <c r="H27626" s="1"/>
      <c r="I27626" s="1"/>
      <c r="J27626" s="1"/>
      <c r="K27626" s="1"/>
      <c r="L27626" s="1"/>
      <c r="M27626" s="1"/>
      <c r="N27626" s="1"/>
    </row>
    <row r="27627" spans="1:14">
      <c r="A27627" s="1"/>
      <c r="B27627" s="1"/>
      <c r="C27627" s="1"/>
      <c r="D27627" s="1"/>
      <c r="E27627" s="1"/>
      <c r="F27627" s="1"/>
      <c r="G27627" s="1"/>
      <c r="H27627" s="1"/>
      <c r="I27627" s="1"/>
      <c r="J27627" s="1"/>
      <c r="K27627" s="1"/>
      <c r="L27627" s="1"/>
      <c r="M27627" s="1"/>
      <c r="N27627" s="1"/>
    </row>
    <row r="27628" spans="1:14">
      <c r="A27628" s="1"/>
      <c r="B27628" s="1"/>
      <c r="C27628" s="1"/>
      <c r="D27628" s="1"/>
      <c r="E27628" s="1"/>
      <c r="F27628" s="1"/>
      <c r="G27628" s="1"/>
      <c r="H27628" s="1"/>
      <c r="I27628" s="1"/>
      <c r="J27628" s="1"/>
      <c r="K27628" s="1"/>
      <c r="L27628" s="1"/>
      <c r="M27628" s="1"/>
      <c r="N27628" s="1"/>
    </row>
    <row r="27629" spans="1:14">
      <c r="A27629" s="1"/>
      <c r="B27629" s="1"/>
      <c r="C27629" s="1"/>
      <c r="D27629" s="1"/>
      <c r="E27629" s="1"/>
      <c r="F27629" s="1"/>
      <c r="G27629" s="1"/>
      <c r="H27629" s="1"/>
      <c r="I27629" s="1"/>
      <c r="J27629" s="1"/>
      <c r="K27629" s="1"/>
      <c r="L27629" s="1"/>
      <c r="M27629" s="1"/>
      <c r="N27629" s="1"/>
    </row>
    <row r="27630" spans="1:14">
      <c r="A27630" s="1"/>
      <c r="B27630" s="1"/>
      <c r="C27630" s="1"/>
      <c r="D27630" s="1"/>
      <c r="E27630" s="1"/>
      <c r="F27630" s="1"/>
      <c r="G27630" s="1"/>
      <c r="H27630" s="1"/>
      <c r="I27630" s="1"/>
      <c r="J27630" s="1"/>
      <c r="K27630" s="1"/>
      <c r="L27630" s="1"/>
      <c r="M27630" s="1"/>
      <c r="N27630" s="1"/>
    </row>
    <row r="27631" spans="1:14">
      <c r="A27631" s="1"/>
      <c r="B27631" s="1"/>
      <c r="C27631" s="1"/>
      <c r="D27631" s="1"/>
      <c r="E27631" s="1"/>
      <c r="F27631" s="1"/>
      <c r="G27631" s="1"/>
      <c r="H27631" s="1"/>
      <c r="I27631" s="1"/>
      <c r="J27631" s="1"/>
      <c r="K27631" s="1"/>
      <c r="L27631" s="1"/>
      <c r="M27631" s="1"/>
      <c r="N27631" s="1"/>
    </row>
    <row r="27632" spans="1:14">
      <c r="A27632" s="1"/>
      <c r="B27632" s="1"/>
      <c r="C27632" s="1"/>
      <c r="D27632" s="1"/>
      <c r="E27632" s="1"/>
      <c r="F27632" s="1"/>
      <c r="G27632" s="1"/>
      <c r="H27632" s="1"/>
      <c r="I27632" s="1"/>
      <c r="J27632" s="1"/>
      <c r="K27632" s="1"/>
      <c r="L27632" s="1"/>
      <c r="M27632" s="1"/>
      <c r="N27632" s="1"/>
    </row>
    <row r="27633" s="1" customFormat="1"/>
    <row r="27634" s="1" customFormat="1"/>
    <row r="27635" s="1" customFormat="1"/>
    <row r="27636" s="1" customFormat="1"/>
    <row r="27637" s="1" customFormat="1"/>
    <row r="27638" s="1" customFormat="1"/>
    <row r="27639" s="1" customFormat="1"/>
    <row r="27640" s="1" customFormat="1"/>
    <row r="27641" s="1" customFormat="1"/>
    <row r="27642" s="1" customFormat="1"/>
    <row r="27643" s="1" customFormat="1"/>
    <row r="27644" s="1" customFormat="1"/>
    <row r="27645" s="1" customFormat="1"/>
    <row r="27646" s="1" customFormat="1"/>
    <row r="27647" s="1" customFormat="1"/>
    <row r="27648" s="1" customFormat="1"/>
    <row r="27649" s="1" customFormat="1"/>
    <row r="27650" s="1" customFormat="1"/>
    <row r="27651" s="1" customFormat="1"/>
    <row r="27652" s="1" customFormat="1"/>
    <row r="27653" s="1" customFormat="1"/>
    <row r="27654" s="1" customFormat="1"/>
    <row r="27655" s="1" customFormat="1"/>
    <row r="27656" s="1" customFormat="1"/>
    <row r="27657" s="1" customFormat="1"/>
    <row r="27658" s="1" customFormat="1"/>
    <row r="27659" s="1" customFormat="1"/>
    <row r="27660" s="1" customFormat="1"/>
    <row r="27661" s="1" customFormat="1"/>
    <row r="27662" s="1" customFormat="1"/>
    <row r="27663" s="1" customFormat="1"/>
    <row r="27664" s="1" customFormat="1"/>
    <row r="27665" s="1" customFormat="1"/>
    <row r="27666" s="1" customFormat="1"/>
    <row r="27667" s="1" customFormat="1"/>
    <row r="27668" s="1" customFormat="1"/>
    <row r="27669" s="1" customFormat="1"/>
    <row r="27670" s="1" customFormat="1"/>
    <row r="27671" s="1" customFormat="1"/>
    <row r="27672" s="1" customFormat="1"/>
    <row r="27673" s="1" customFormat="1"/>
    <row r="27674" s="1" customFormat="1"/>
    <row r="27675" s="1" customFormat="1"/>
    <row r="27676" s="1" customFormat="1"/>
    <row r="27677" s="1" customFormat="1"/>
    <row r="27678" s="1" customFormat="1"/>
    <row r="27679" s="1" customFormat="1"/>
    <row r="27680" s="1" customFormat="1"/>
    <row r="27681" s="1" customFormat="1"/>
    <row r="27682" s="1" customFormat="1"/>
    <row r="27683" s="1" customFormat="1"/>
    <row r="27684" s="1" customFormat="1"/>
    <row r="27685" s="1" customFormat="1"/>
    <row r="27686" s="1" customFormat="1"/>
    <row r="27687" s="1" customFormat="1"/>
    <row r="27688" s="1" customFormat="1"/>
    <row r="27689" s="1" customFormat="1"/>
    <row r="27690" s="1" customFormat="1"/>
    <row r="27691" s="1" customFormat="1"/>
    <row r="27692" s="1" customFormat="1"/>
    <row r="27693" s="1" customFormat="1"/>
    <row r="27694" s="1" customFormat="1"/>
    <row r="27695" s="1" customFormat="1"/>
    <row r="27696" s="1" customFormat="1"/>
    <row r="27697" s="1" customFormat="1"/>
    <row r="27698" s="1" customFormat="1"/>
    <row r="27699" s="1" customFormat="1"/>
    <row r="27700" s="1" customFormat="1"/>
    <row r="27701" s="1" customFormat="1"/>
    <row r="27702" s="1" customFormat="1"/>
    <row r="27703" s="1" customFormat="1"/>
    <row r="27704" s="1" customFormat="1"/>
    <row r="27705" s="1" customFormat="1"/>
    <row r="27706" s="1" customFormat="1"/>
    <row r="27707" s="1" customFormat="1"/>
    <row r="27708" s="1" customFormat="1"/>
    <row r="27709" s="1" customFormat="1"/>
    <row r="27710" s="1" customFormat="1"/>
    <row r="27711" s="1" customFormat="1"/>
    <row r="27712" s="1" customFormat="1"/>
    <row r="27713" s="1" customFormat="1"/>
    <row r="27714" s="1" customFormat="1"/>
    <row r="27715" s="1" customFormat="1"/>
    <row r="27716" s="1" customFormat="1"/>
    <row r="27717" s="1" customFormat="1"/>
    <row r="27718" s="1" customFormat="1"/>
    <row r="27719" s="1" customFormat="1"/>
    <row r="27720" s="1" customFormat="1"/>
    <row r="27721" s="1" customFormat="1"/>
    <row r="27722" s="1" customFormat="1"/>
    <row r="27723" s="1" customFormat="1"/>
    <row r="27724" s="1" customFormat="1"/>
    <row r="27725" s="1" customFormat="1"/>
    <row r="27726" s="1" customFormat="1"/>
    <row r="27727" s="1" customFormat="1"/>
    <row r="27728" s="1" customFormat="1"/>
    <row r="27729" s="1" customFormat="1"/>
    <row r="27730" s="1" customFormat="1"/>
    <row r="27731" s="1" customFormat="1"/>
    <row r="27732" s="1" customFormat="1"/>
    <row r="27733" s="1" customFormat="1"/>
    <row r="27734" s="1" customFormat="1"/>
    <row r="27735" s="1" customFormat="1"/>
    <row r="27736" s="1" customFormat="1"/>
    <row r="27737" s="1" customFormat="1"/>
    <row r="27738" s="1" customFormat="1"/>
    <row r="27739" s="1" customFormat="1"/>
    <row r="27740" s="1" customFormat="1"/>
    <row r="27741" s="1" customFormat="1"/>
    <row r="27742" s="1" customFormat="1"/>
    <row r="27743" s="1" customFormat="1"/>
    <row r="27744" s="1" customFormat="1"/>
    <row r="27745" s="1" customFormat="1"/>
    <row r="27746" s="1" customFormat="1"/>
    <row r="27747" s="1" customFormat="1"/>
    <row r="27748" s="1" customFormat="1"/>
    <row r="27749" s="1" customFormat="1"/>
    <row r="27750" s="1" customFormat="1"/>
    <row r="27751" s="1" customFormat="1"/>
    <row r="27752" s="1" customFormat="1"/>
    <row r="27753" s="1" customFormat="1"/>
    <row r="27754" s="1" customFormat="1"/>
    <row r="27755" s="1" customFormat="1"/>
    <row r="27756" s="1" customFormat="1"/>
    <row r="27757" s="1" customFormat="1"/>
    <row r="27758" s="1" customFormat="1"/>
    <row r="27759" s="1" customFormat="1"/>
    <row r="27760" s="1" customFormat="1"/>
    <row r="27761" s="1" customFormat="1"/>
    <row r="27762" s="1" customFormat="1"/>
    <row r="27763" s="1" customFormat="1"/>
    <row r="27764" s="1" customFormat="1"/>
    <row r="27765" s="1" customFormat="1"/>
    <row r="27766" s="1" customFormat="1"/>
    <row r="27767" s="1" customFormat="1"/>
    <row r="27768" s="1" customFormat="1"/>
    <row r="27769" s="1" customFormat="1"/>
    <row r="27770" s="1" customFormat="1"/>
    <row r="27771" s="1" customFormat="1"/>
    <row r="27772" s="1" customFormat="1"/>
    <row r="27773" s="1" customFormat="1"/>
    <row r="27774" s="1" customFormat="1"/>
    <row r="27775" s="1" customFormat="1"/>
    <row r="27776" s="1" customFormat="1"/>
    <row r="27777" s="1" customFormat="1"/>
    <row r="27778" s="1" customFormat="1"/>
    <row r="27779" s="1" customFormat="1"/>
    <row r="27780" s="1" customFormat="1"/>
    <row r="27781" s="1" customFormat="1"/>
    <row r="27782" s="1" customFormat="1"/>
    <row r="27783" s="1" customFormat="1"/>
    <row r="27784" s="1" customFormat="1"/>
    <row r="27785" s="1" customFormat="1"/>
    <row r="27786" s="1" customFormat="1"/>
    <row r="27787" s="1" customFormat="1"/>
    <row r="27788" s="1" customFormat="1"/>
    <row r="27789" s="1" customFormat="1"/>
    <row r="27790" s="1" customFormat="1"/>
    <row r="27791" s="1" customFormat="1"/>
    <row r="27792" s="1" customFormat="1"/>
    <row r="27793" s="1" customFormat="1"/>
    <row r="27794" s="1" customFormat="1"/>
    <row r="27795" s="1" customFormat="1"/>
    <row r="27796" s="1" customFormat="1"/>
    <row r="27797" s="1" customFormat="1"/>
    <row r="27798" s="1" customFormat="1"/>
    <row r="27799" s="1" customFormat="1"/>
    <row r="27800" s="1" customFormat="1"/>
    <row r="27801" s="1" customFormat="1"/>
    <row r="27802" s="1" customFormat="1"/>
    <row r="27803" s="1" customFormat="1"/>
    <row r="27804" s="1" customFormat="1"/>
    <row r="27805" s="1" customFormat="1"/>
    <row r="27806" s="1" customFormat="1"/>
    <row r="27807" s="1" customFormat="1"/>
    <row r="27808" s="1" customFormat="1"/>
    <row r="27809" s="1" customFormat="1"/>
    <row r="27810" s="1" customFormat="1"/>
    <row r="27811" s="1" customFormat="1"/>
    <row r="27812" s="1" customFormat="1"/>
    <row r="27813" s="1" customFormat="1"/>
    <row r="27814" s="1" customFormat="1"/>
    <row r="27815" s="1" customFormat="1"/>
    <row r="27816" s="1" customFormat="1"/>
    <row r="27817" s="1" customFormat="1"/>
    <row r="27818" s="1" customFormat="1"/>
    <row r="27819" s="1" customFormat="1"/>
    <row r="27820" s="1" customFormat="1"/>
    <row r="27821" s="1" customFormat="1"/>
    <row r="27822" s="1" customFormat="1"/>
    <row r="27823" s="1" customFormat="1"/>
    <row r="27824" s="1" customFormat="1"/>
    <row r="27825" s="1" customFormat="1"/>
    <row r="27826" s="1" customFormat="1"/>
    <row r="27827" s="1" customFormat="1"/>
    <row r="27828" s="1" customFormat="1"/>
    <row r="27829" s="1" customFormat="1"/>
    <row r="27830" s="1" customFormat="1"/>
    <row r="27831" s="1" customFormat="1"/>
    <row r="27832" s="1" customFormat="1"/>
    <row r="27833" s="1" customFormat="1"/>
    <row r="27834" s="1" customFormat="1"/>
    <row r="27835" s="1" customFormat="1"/>
    <row r="27836" s="1" customFormat="1"/>
    <row r="27837" s="1" customFormat="1"/>
    <row r="27838" s="1" customFormat="1"/>
    <row r="27839" s="1" customFormat="1"/>
    <row r="27840" s="1" customFormat="1"/>
    <row r="27841" s="1" customFormat="1"/>
    <row r="27842" s="1" customFormat="1"/>
    <row r="27843" s="1" customFormat="1"/>
    <row r="27844" s="1" customFormat="1"/>
    <row r="27845" s="1" customFormat="1"/>
    <row r="27846" s="1" customFormat="1"/>
    <row r="27847" s="1" customFormat="1"/>
    <row r="27848" s="1" customFormat="1"/>
    <row r="27849" s="1" customFormat="1"/>
    <row r="27850" s="1" customFormat="1"/>
    <row r="27851" s="1" customFormat="1"/>
    <row r="27852" s="1" customFormat="1"/>
    <row r="27853" s="1" customFormat="1"/>
    <row r="27854" s="1" customFormat="1"/>
    <row r="27855" s="1" customFormat="1"/>
    <row r="27856" s="1" customFormat="1"/>
    <row r="27857" s="1" customFormat="1"/>
    <row r="27858" s="1" customFormat="1"/>
    <row r="27859" s="1" customFormat="1"/>
    <row r="27860" s="1" customFormat="1"/>
    <row r="27861" s="1" customFormat="1"/>
    <row r="27862" s="1" customFormat="1"/>
    <row r="27863" s="1" customFormat="1"/>
    <row r="27864" s="1" customFormat="1"/>
    <row r="27865" s="1" customFormat="1"/>
    <row r="27866" s="1" customFormat="1"/>
    <row r="27867" s="1" customFormat="1"/>
    <row r="27868" s="1" customFormat="1"/>
    <row r="27869" s="1" customFormat="1"/>
    <row r="27870" s="1" customFormat="1"/>
    <row r="27871" s="1" customFormat="1"/>
    <row r="27872" s="1" customFormat="1"/>
    <row r="27873" s="1" customFormat="1"/>
    <row r="27874" s="1" customFormat="1"/>
    <row r="27875" s="1" customFormat="1"/>
    <row r="27876" s="1" customFormat="1"/>
    <row r="27877" s="1" customFormat="1"/>
    <row r="27878" s="1" customFormat="1"/>
    <row r="27879" s="1" customFormat="1"/>
    <row r="27880" s="1" customFormat="1"/>
    <row r="27881" s="1" customFormat="1"/>
    <row r="27882" s="1" customFormat="1"/>
    <row r="27883" s="1" customFormat="1"/>
    <row r="27884" s="1" customFormat="1"/>
    <row r="27885" s="1" customFormat="1"/>
    <row r="27886" s="1" customFormat="1"/>
    <row r="27887" s="1" customFormat="1"/>
    <row r="27888" s="1" customFormat="1"/>
    <row r="27889" s="1" customFormat="1"/>
    <row r="27890" s="1" customFormat="1"/>
    <row r="27891" s="1" customFormat="1"/>
    <row r="27892" s="1" customFormat="1"/>
    <row r="27893" s="1" customFormat="1"/>
    <row r="27894" s="1" customFormat="1"/>
    <row r="27895" s="1" customFormat="1"/>
    <row r="27896" s="1" customFormat="1"/>
    <row r="27897" s="1" customFormat="1"/>
    <row r="27898" s="1" customFormat="1"/>
    <row r="27899" s="1" customFormat="1"/>
    <row r="27900" s="1" customFormat="1"/>
    <row r="27901" s="1" customFormat="1"/>
    <row r="27902" s="1" customFormat="1"/>
    <row r="27903" s="1" customFormat="1"/>
    <row r="27904" s="1" customFormat="1"/>
    <row r="27905" s="1" customFormat="1"/>
    <row r="27906" s="1" customFormat="1"/>
    <row r="27907" s="1" customFormat="1"/>
    <row r="27908" s="1" customFormat="1"/>
    <row r="27909" s="1" customFormat="1"/>
    <row r="27910" s="1" customFormat="1"/>
    <row r="27911" s="1" customFormat="1"/>
    <row r="27912" s="1" customFormat="1"/>
    <row r="27913" s="1" customFormat="1"/>
    <row r="27914" s="1" customFormat="1"/>
    <row r="27915" s="1" customFormat="1"/>
    <row r="27916" s="1" customFormat="1"/>
    <row r="27917" s="1" customFormat="1"/>
    <row r="27918" s="1" customFormat="1"/>
    <row r="27919" s="1" customFormat="1"/>
    <row r="27920" s="1" customFormat="1"/>
    <row r="27921" s="1" customFormat="1"/>
    <row r="27922" s="1" customFormat="1"/>
    <row r="27923" s="1" customFormat="1"/>
    <row r="27924" s="1" customFormat="1"/>
    <row r="27925" s="1" customFormat="1"/>
    <row r="27926" s="1" customFormat="1"/>
    <row r="27927" s="1" customFormat="1"/>
    <row r="27928" s="1" customFormat="1"/>
    <row r="27929" s="1" customFormat="1"/>
    <row r="27930" s="1" customFormat="1"/>
    <row r="27931" s="1" customFormat="1"/>
    <row r="27932" s="1" customFormat="1"/>
    <row r="27933" s="1" customFormat="1"/>
    <row r="27934" s="1" customFormat="1"/>
    <row r="27935" s="1" customFormat="1"/>
    <row r="27936" s="1" customFormat="1"/>
    <row r="27937" s="1" customFormat="1"/>
    <row r="27938" s="1" customFormat="1"/>
    <row r="27939" s="1" customFormat="1"/>
    <row r="27940" s="1" customFormat="1"/>
    <row r="27941" s="1" customFormat="1"/>
    <row r="27942" s="1" customFormat="1"/>
    <row r="27943" s="1" customFormat="1"/>
    <row r="27944" s="1" customFormat="1"/>
    <row r="27945" s="1" customFormat="1"/>
    <row r="27946" s="1" customFormat="1"/>
    <row r="27947" s="1" customFormat="1"/>
    <row r="27948" s="1" customFormat="1"/>
    <row r="27949" s="1" customFormat="1"/>
    <row r="27950" s="1" customFormat="1"/>
    <row r="27951" s="1" customFormat="1"/>
    <row r="27952" s="1" customFormat="1"/>
    <row r="27953" s="1" customFormat="1"/>
    <row r="27954" s="1" customFormat="1"/>
    <row r="27955" s="1" customFormat="1"/>
    <row r="27956" s="1" customFormat="1"/>
    <row r="27957" s="1" customFormat="1"/>
    <row r="27958" s="1" customFormat="1"/>
    <row r="27959" s="1" customFormat="1"/>
    <row r="27960" s="1" customFormat="1"/>
    <row r="27961" s="1" customFormat="1"/>
    <row r="27962" s="1" customFormat="1"/>
    <row r="27963" s="1" customFormat="1"/>
    <row r="27964" s="1" customFormat="1"/>
    <row r="27965" s="1" customFormat="1"/>
    <row r="27966" s="1" customFormat="1"/>
    <row r="27967" s="1" customFormat="1"/>
    <row r="27968" s="1" customFormat="1"/>
    <row r="27969" s="1" customFormat="1"/>
    <row r="27970" s="1" customFormat="1"/>
    <row r="27971" s="1" customFormat="1"/>
    <row r="27972" s="1" customFormat="1"/>
    <row r="27973" s="1" customFormat="1"/>
    <row r="27974" s="1" customFormat="1"/>
    <row r="27975" s="1" customFormat="1"/>
    <row r="27976" s="1" customFormat="1"/>
    <row r="27977" s="1" customFormat="1"/>
    <row r="27978" s="1" customFormat="1"/>
    <row r="27979" s="1" customFormat="1"/>
    <row r="27980" s="1" customFormat="1"/>
    <row r="27981" s="1" customFormat="1"/>
    <row r="27982" s="1" customFormat="1"/>
    <row r="27983" s="1" customFormat="1"/>
    <row r="27984" s="1" customFormat="1"/>
    <row r="27985" s="1" customFormat="1"/>
    <row r="27986" s="1" customFormat="1"/>
    <row r="27987" s="1" customFormat="1"/>
    <row r="27988" s="1" customFormat="1"/>
    <row r="27989" s="1" customFormat="1"/>
    <row r="27990" s="1" customFormat="1"/>
    <row r="27991" s="1" customFormat="1"/>
    <row r="27992" s="1" customFormat="1"/>
    <row r="27993" s="1" customFormat="1"/>
    <row r="27994" s="1" customFormat="1" ht="13.5" customHeight="1"/>
    <row r="27995" s="1" customFormat="1" ht="13.5" customHeight="1"/>
    <row r="27996" s="1" customFormat="1" ht="13.5" customHeight="1"/>
    <row r="27997" s="1" customFormat="1" ht="13.5" customHeight="1"/>
    <row r="27998" s="1" customFormat="1" ht="13.5" customHeight="1"/>
    <row r="27999" s="1" customFormat="1" ht="13.5" customHeight="1"/>
    <row r="28000" s="1" customFormat="1" ht="13.5" customHeight="1"/>
    <row r="28001" s="1" customFormat="1" ht="13.5" customHeight="1"/>
    <row r="28002" s="1" customFormat="1" ht="13.5" customHeight="1"/>
    <row r="28003" s="1" customFormat="1" ht="13.5" customHeight="1"/>
    <row r="28004" s="1" customFormat="1" ht="13.5" customHeight="1"/>
    <row r="28005" s="1" customFormat="1" ht="13.5" customHeight="1"/>
    <row r="28006" s="1" customFormat="1" ht="13.5" customHeight="1"/>
    <row r="28007" s="1" customFormat="1" ht="13.5" customHeight="1"/>
    <row r="28008" s="1" customFormat="1" ht="13.5" customHeight="1"/>
    <row r="28009" s="1" customFormat="1" ht="13.5" customHeight="1"/>
    <row r="28010" s="1" customFormat="1" ht="13.5" customHeight="1"/>
    <row r="28011" s="1" customFormat="1" ht="13.5" customHeight="1"/>
    <row r="28012" s="1" customFormat="1" ht="13.5" customHeight="1"/>
    <row r="28013" s="1" customFormat="1" ht="13.5" customHeight="1"/>
    <row r="28014" s="1" customFormat="1" ht="13.5" customHeight="1"/>
    <row r="28015" s="1" customFormat="1" ht="13.5" customHeight="1"/>
    <row r="28016" s="1" customFormat="1" ht="13.5" customHeight="1"/>
    <row r="28017" s="1" customFormat="1" ht="13.5" customHeight="1"/>
    <row r="28018" s="1" customFormat="1" ht="13.5" customHeight="1"/>
    <row r="28019" s="1" customFormat="1" ht="13.5" customHeight="1"/>
    <row r="28020" s="1" customFormat="1" ht="13.5" customHeight="1"/>
    <row r="28021" s="1" customFormat="1" ht="13.5" customHeight="1"/>
    <row r="28022" s="1" customFormat="1" ht="13.5" customHeight="1"/>
    <row r="28023" s="1" customFormat="1" ht="13.5" customHeight="1"/>
    <row r="28024" s="1" customFormat="1" ht="13.5" customHeight="1"/>
    <row r="28025" s="1" customFormat="1" ht="13.5" customHeight="1"/>
    <row r="28026" s="1" customFormat="1" ht="13.5" customHeight="1"/>
    <row r="28027" s="1" customFormat="1" ht="13.5" customHeight="1"/>
    <row r="28028" s="1" customFormat="1" ht="13.5" customHeight="1"/>
    <row r="28029" s="1" customFormat="1" ht="13.5" customHeight="1"/>
    <row r="28030" s="1" customFormat="1" ht="13.5" customHeight="1"/>
    <row r="28031" s="1" customFormat="1" ht="13.5" customHeight="1"/>
    <row r="28032" s="1" customFormat="1" ht="13.5" customHeight="1"/>
    <row r="28033" s="1" customFormat="1" ht="13.5" customHeight="1"/>
    <row r="28034" s="1" customFormat="1" ht="13.5" customHeight="1"/>
    <row r="28035" s="1" customFormat="1" ht="13.5" customHeight="1"/>
    <row r="28036" s="1" customFormat="1" ht="13.5" customHeight="1"/>
    <row r="28037" s="1" customFormat="1" ht="13.5" customHeight="1"/>
    <row r="28038" s="1" customFormat="1" ht="13.5" customHeight="1"/>
    <row r="28039" s="1" customFormat="1" ht="13.5" customHeight="1"/>
    <row r="28040" s="1" customFormat="1" ht="13.5" customHeight="1"/>
    <row r="28041" s="1" customFormat="1" ht="13.5" customHeight="1"/>
    <row r="28042" s="1" customFormat="1" ht="13.5" customHeight="1"/>
    <row r="28043" s="1" customFormat="1" ht="13.5" customHeight="1"/>
    <row r="28044" s="1" customFormat="1" ht="13.5" customHeight="1"/>
    <row r="28045" s="1" customFormat="1" ht="13.5" customHeight="1"/>
    <row r="28046" s="1" customFormat="1" ht="13.5" customHeight="1"/>
    <row r="28047" s="1" customFormat="1" ht="13.5" customHeight="1"/>
    <row r="28048" s="1" customFormat="1" ht="13.5" customHeight="1"/>
    <row r="28049" s="1" customFormat="1" ht="13.5" customHeight="1"/>
    <row r="28050" s="1" customFormat="1" ht="13.5" customHeight="1"/>
    <row r="28051" s="1" customFormat="1" ht="13.5" customHeight="1"/>
    <row r="28052" s="1" customFormat="1" ht="13.5" customHeight="1"/>
    <row r="28053" s="1" customFormat="1" ht="13.5" customHeight="1"/>
    <row r="28054" s="1" customFormat="1" ht="13.5" customHeight="1"/>
    <row r="28055" s="1" customFormat="1" ht="13.5" customHeight="1"/>
    <row r="28056" s="1" customFormat="1" ht="13.5" customHeight="1"/>
    <row r="28057" s="1" customFormat="1" ht="13.5" customHeight="1"/>
    <row r="28058" s="1" customFormat="1" ht="13.5" customHeight="1"/>
    <row r="28059" s="1" customFormat="1" ht="13.5" customHeight="1"/>
    <row r="28060" s="1" customFormat="1" ht="13.5" customHeight="1"/>
    <row r="28061" s="1" customFormat="1" ht="13.5" customHeight="1"/>
    <row r="28062" s="1" customFormat="1" ht="13.5" customHeight="1"/>
    <row r="28063" s="1" customFormat="1" ht="13.5" customHeight="1"/>
    <row r="28064" s="1" customFormat="1" ht="13.5" customHeight="1"/>
    <row r="28065" s="1" customFormat="1" ht="13.5" customHeight="1"/>
    <row r="28066" s="1" customFormat="1" ht="13.5" customHeight="1"/>
    <row r="28067" s="1" customFormat="1" ht="13.5" customHeight="1"/>
    <row r="28068" s="1" customFormat="1" ht="13.5" customHeight="1"/>
    <row r="28069" s="1" customFormat="1" ht="13.5" customHeight="1"/>
    <row r="28070" s="1" customFormat="1" ht="13.5" customHeight="1"/>
    <row r="28071" s="1" customFormat="1" ht="13.5" customHeight="1"/>
    <row r="28072" s="1" customFormat="1" ht="13.5" customHeight="1"/>
    <row r="28073" s="1" customFormat="1" ht="13.5" customHeight="1"/>
    <row r="28074" s="1" customFormat="1" ht="13.5" customHeight="1"/>
    <row r="28075" s="1" customFormat="1" ht="13.5" customHeight="1"/>
    <row r="28076" s="1" customFormat="1" ht="13.5" customHeight="1"/>
    <row r="28077" s="1" customFormat="1" ht="13.5" customHeight="1"/>
    <row r="28078" s="1" customFormat="1" ht="13.5" customHeight="1"/>
    <row r="28079" s="1" customFormat="1" ht="13.5" customHeight="1"/>
    <row r="28080" s="1" customFormat="1" ht="13.5" customHeight="1"/>
    <row r="28081" s="1" customFormat="1" ht="13.5" customHeight="1"/>
    <row r="28082" s="1" customFormat="1" ht="13.5" customHeight="1"/>
    <row r="28083" s="1" customFormat="1" ht="13.5" customHeight="1"/>
    <row r="28084" s="1" customFormat="1" ht="13.5" customHeight="1"/>
    <row r="28085" s="1" customFormat="1" ht="13.5" customHeight="1"/>
    <row r="28086" s="1" customFormat="1" ht="13.5" customHeight="1"/>
    <row r="28087" s="1" customFormat="1" ht="13.5" customHeight="1"/>
    <row r="28088" s="1" customFormat="1" ht="13.5" customHeight="1"/>
    <row r="28089" s="1" customFormat="1" ht="13.5" customHeight="1"/>
    <row r="28090" s="1" customFormat="1" ht="13.5" customHeight="1"/>
    <row r="28091" s="1" customFormat="1" ht="13.5" customHeight="1"/>
    <row r="28092" s="1" customFormat="1" ht="13.5" customHeight="1"/>
    <row r="28093" s="1" customFormat="1" ht="13.5" customHeight="1"/>
    <row r="28094" s="1" customFormat="1" ht="13.5" customHeight="1"/>
    <row r="28095" s="1" customFormat="1" ht="13.5" customHeight="1"/>
    <row r="28096" s="1" customFormat="1" ht="13.5" customHeight="1"/>
    <row r="28097" s="1" customFormat="1" ht="13.5" customHeight="1"/>
    <row r="28098" s="1" customFormat="1" ht="13.5" customHeight="1"/>
    <row r="28099" s="1" customFormat="1" ht="13.5" customHeight="1"/>
    <row r="28100" s="1" customFormat="1"/>
    <row r="28101" s="1" customFormat="1" ht="13.5" customHeight="1"/>
    <row r="28102" s="1" customFormat="1" ht="13.5" customHeight="1"/>
    <row r="28103" s="1" customFormat="1" ht="13.5" customHeight="1"/>
    <row r="28104" s="1" customFormat="1" ht="13.5" customHeight="1"/>
    <row r="28105" s="1" customFormat="1" ht="13.5" customHeight="1"/>
    <row r="28106" s="1" customFormat="1" ht="13.5" customHeight="1"/>
    <row r="28107" s="1" customFormat="1" ht="13.5" customHeight="1"/>
    <row r="28108" s="1" customFormat="1" ht="13.5" customHeight="1"/>
    <row r="28109" s="1" customFormat="1" ht="13.5" customHeight="1"/>
    <row r="28110" s="1" customFormat="1" ht="13.5" customHeight="1"/>
    <row r="28111" s="1" customFormat="1" ht="13.5" customHeight="1"/>
    <row r="28112" s="1" customFormat="1" ht="13.5" customHeight="1"/>
    <row r="28113" s="1" customFormat="1" ht="13.5" customHeight="1"/>
    <row r="28114" s="1" customFormat="1" ht="13.5" customHeight="1"/>
    <row r="28115" s="1" customFormat="1" ht="13.5" customHeight="1"/>
    <row r="28116" s="1" customFormat="1" ht="13.5" customHeight="1"/>
    <row r="28117" s="1" customFormat="1" ht="13.5" customHeight="1"/>
    <row r="28118" s="1" customFormat="1" ht="13.5" customHeight="1"/>
    <row r="28119" s="1" customFormat="1" ht="13.5" customHeight="1"/>
    <row r="28120" s="1" customFormat="1" ht="13.5" customHeight="1"/>
    <row r="28121" s="1" customFormat="1" ht="13.5" customHeight="1"/>
    <row r="28122" s="1" customFormat="1" ht="13.5" customHeight="1"/>
    <row r="28123" s="1" customFormat="1" ht="13.5" customHeight="1"/>
    <row r="28124" s="1" customFormat="1" ht="13.5" customHeight="1"/>
    <row r="28125" s="1" customFormat="1" ht="13.5" customHeight="1"/>
    <row r="28126" s="1" customFormat="1"/>
    <row r="28127" s="1" customFormat="1" ht="13.5" customHeight="1"/>
    <row r="28128" s="1" customFormat="1" ht="13.5" customHeight="1"/>
    <row r="28129" s="1" customFormat="1" ht="13.5" customHeight="1"/>
    <row r="28130" s="1" customFormat="1" ht="13.5" customHeight="1"/>
    <row r="28131" s="1" customFormat="1" ht="13.5" customHeight="1"/>
    <row r="28132" s="1" customFormat="1" ht="13.5" customHeight="1"/>
    <row r="28133" s="1" customFormat="1" ht="13.5" customHeight="1"/>
    <row r="28134" s="1" customFormat="1" ht="13.5" customHeight="1"/>
    <row r="28135" s="1" customFormat="1" ht="13.5" customHeight="1"/>
    <row r="28136" s="1" customFormat="1" ht="13.5" customHeight="1"/>
    <row r="28137" s="1" customFormat="1" ht="13.5" customHeight="1"/>
    <row r="28138" s="1" customFormat="1" ht="13.5" customHeight="1"/>
    <row r="28139" s="1" customFormat="1" ht="13.5" customHeight="1"/>
    <row r="28140" s="1" customFormat="1" ht="13.5" customHeight="1"/>
    <row r="28141" s="1" customFormat="1" ht="13.5" customHeight="1"/>
    <row r="28142" s="1" customFormat="1" ht="13.5" customHeight="1"/>
    <row r="28143" s="1" customFormat="1" ht="13.5" customHeight="1"/>
    <row r="28144" s="1" customFormat="1" ht="13.5" customHeight="1"/>
    <row r="28145" s="1" customFormat="1" ht="13.5" customHeight="1"/>
    <row r="28146" s="1" customFormat="1" ht="13.5" customHeight="1"/>
    <row r="28147" s="1" customFormat="1" ht="13.5" customHeight="1"/>
    <row r="28148" s="1" customFormat="1" ht="13.5" customHeight="1"/>
    <row r="28149" s="1" customFormat="1" ht="13.5" customHeight="1"/>
    <row r="28150" s="1" customFormat="1" ht="13.5" customHeight="1"/>
    <row r="28151" s="1" customFormat="1" ht="13.5" customHeight="1"/>
    <row r="28152" s="1" customFormat="1" ht="13.5" customHeight="1"/>
    <row r="28153" s="1" customFormat="1" ht="13.5" customHeight="1"/>
    <row r="28154" s="1" customFormat="1" ht="13.5" customHeight="1"/>
    <row r="28155" s="1" customFormat="1" ht="13.5" customHeight="1"/>
    <row r="28156" s="1" customFormat="1" ht="13.5" customHeight="1"/>
    <row r="28157" s="1" customFormat="1" ht="13.5" customHeight="1"/>
    <row r="28158" s="1" customFormat="1" ht="13.5" customHeight="1"/>
    <row r="28159" s="1" customFormat="1" ht="13.5" customHeight="1"/>
    <row r="28160" s="1" customFormat="1" ht="13.5" customHeight="1"/>
    <row r="28161" s="1" customFormat="1" ht="13.5" customHeight="1"/>
    <row r="28162" s="1" customFormat="1" ht="13.5" customHeight="1"/>
    <row r="28163" s="1" customFormat="1" ht="13.5" customHeight="1"/>
    <row r="28164" s="1" customFormat="1" ht="13.5" customHeight="1"/>
    <row r="28165" s="1" customFormat="1" ht="13.5" customHeight="1"/>
    <row r="28166" s="1" customFormat="1" ht="13.5" customHeight="1"/>
    <row r="28167" s="1" customFormat="1" ht="13.5" customHeight="1"/>
    <row r="28168" s="1" customFormat="1" ht="13.5" customHeight="1"/>
    <row r="28169" s="1" customFormat="1" ht="13.5" customHeight="1"/>
    <row r="28170" s="1" customFormat="1" ht="13.5" customHeight="1"/>
    <row r="28171" s="1" customFormat="1" ht="13.5" customHeight="1"/>
    <row r="28172" s="1" customFormat="1" ht="13.5" customHeight="1"/>
    <row r="28173" s="1" customFormat="1" ht="13.5" customHeight="1"/>
    <row r="28174" s="1" customFormat="1" ht="13.5" customHeight="1"/>
    <row r="28175" s="1" customFormat="1" ht="13.5" customHeight="1"/>
    <row r="28176" s="1" customFormat="1" ht="13.5" customHeight="1"/>
    <row r="28177" s="1" customFormat="1"/>
    <row r="28178" s="1" customFormat="1" ht="13.5" customHeight="1"/>
    <row r="28179" s="1" customFormat="1" ht="13.5" customHeight="1"/>
    <row r="28180" s="1" customFormat="1" ht="13.5" customHeight="1"/>
    <row r="28181" s="1" customFormat="1" ht="13.5" customHeight="1"/>
    <row r="28182" s="1" customFormat="1" ht="13.5" customHeight="1"/>
    <row r="28183" s="1" customFormat="1" ht="13.5" customHeight="1"/>
    <row r="28184" s="1" customFormat="1" ht="13.5" customHeight="1"/>
    <row r="28185" s="1" customFormat="1" ht="13.5" customHeight="1"/>
    <row r="28186" s="1" customFormat="1" ht="13.5" customHeight="1"/>
    <row r="28187" s="1" customFormat="1" ht="13.5" customHeight="1"/>
    <row r="28188" s="1" customFormat="1" ht="13.5" customHeight="1"/>
    <row r="28189" s="1" customFormat="1" ht="13.5" customHeight="1"/>
    <row r="28190" s="1" customFormat="1" ht="13.5" customHeight="1"/>
    <row r="28191" s="1" customFormat="1" ht="13.5" customHeight="1"/>
    <row r="28192" s="1" customFormat="1" ht="13.5" customHeight="1"/>
    <row r="28193" s="1" customFormat="1" ht="13.5" customHeight="1"/>
    <row r="28194" s="1" customFormat="1" ht="13.5" customHeight="1"/>
    <row r="28195" s="1" customFormat="1" ht="13.5" customHeight="1"/>
    <row r="28196" s="1" customFormat="1" ht="13.5" customHeight="1"/>
    <row r="28197" s="1" customFormat="1" ht="13.5" customHeight="1"/>
    <row r="28198" s="1" customFormat="1" ht="13.5" customHeight="1"/>
    <row r="28199" s="1" customFormat="1" ht="13.5" customHeight="1"/>
    <row r="28200" s="1" customFormat="1" ht="13.5" customHeight="1"/>
    <row r="28201" s="1" customFormat="1" ht="13.5" customHeight="1"/>
    <row r="28202" s="1" customFormat="1" ht="13.5" customHeight="1"/>
    <row r="28203" s="1" customFormat="1" ht="13.5" customHeight="1"/>
    <row r="28204" s="1" customFormat="1" ht="13.5" customHeight="1"/>
    <row r="28205" s="1" customFormat="1" ht="13.5" customHeight="1"/>
    <row r="28206" s="1" customFormat="1" ht="13.5" customHeight="1"/>
    <row r="28207" s="1" customFormat="1" ht="13.5" customHeight="1"/>
    <row r="28208" s="1" customFormat="1" ht="13.5" customHeight="1"/>
    <row r="28209" s="1" customFormat="1" ht="13.5" customHeight="1"/>
    <row r="28210" s="1" customFormat="1" ht="13.5" customHeight="1"/>
    <row r="28211" s="1" customFormat="1" ht="13.5" customHeight="1"/>
    <row r="28212" s="1" customFormat="1" ht="13.5" customHeight="1"/>
    <row r="28213" s="1" customFormat="1" ht="13.5" customHeight="1"/>
    <row r="28214" s="1" customFormat="1" ht="13.5" customHeight="1"/>
    <row r="28215" s="1" customFormat="1" ht="13.5" customHeight="1"/>
    <row r="28216" s="1" customFormat="1" ht="13.5" customHeight="1"/>
    <row r="28217" s="1" customFormat="1" ht="13.5" customHeight="1"/>
    <row r="28218" s="1" customFormat="1" ht="13.5" customHeight="1"/>
    <row r="28219" s="1" customFormat="1" ht="13.5" customHeight="1"/>
    <row r="28220" s="1" customFormat="1" ht="13.5" customHeight="1"/>
    <row r="28221" s="1" customFormat="1" ht="13.5" customHeight="1"/>
    <row r="28222" s="1" customFormat="1" ht="13.5" customHeight="1"/>
    <row r="28223" s="1" customFormat="1" ht="13.5" customHeight="1"/>
    <row r="28224" s="1" customFormat="1" ht="13.5" customHeight="1"/>
    <row r="28225" s="1" customFormat="1" ht="13.5" customHeight="1"/>
    <row r="28226" s="1" customFormat="1" ht="13.5" customHeight="1"/>
    <row r="28227" s="1" customFormat="1" ht="13.5" customHeight="1"/>
    <row r="28228" s="1" customFormat="1" ht="13.5" customHeight="1"/>
    <row r="28229" s="1" customFormat="1" ht="13.5" customHeight="1"/>
    <row r="28230" s="1" customFormat="1" ht="13.5" customHeight="1"/>
    <row r="28231" s="1" customFormat="1" ht="13.5" customHeight="1"/>
    <row r="28232" s="1" customFormat="1" ht="13.5" customHeight="1"/>
    <row r="28233" s="1" customFormat="1" ht="13.5" customHeight="1"/>
    <row r="28234" s="1" customFormat="1" ht="13.5" customHeight="1"/>
    <row r="28235" s="1" customFormat="1" ht="13.5" customHeight="1"/>
    <row r="28236" s="1" customFormat="1" ht="13.5" customHeight="1"/>
    <row r="28237" s="1" customFormat="1" ht="13.5" customHeight="1"/>
    <row r="28238" s="1" customFormat="1" ht="13.5" customHeight="1"/>
    <row r="28239" s="1" customFormat="1" ht="13.5" customHeight="1"/>
    <row r="28240" s="1" customFormat="1" ht="13.5" customHeight="1"/>
    <row r="28241" s="1" customFormat="1" ht="13.5" customHeight="1"/>
    <row r="28242" s="1" customFormat="1" ht="13.5" customHeight="1"/>
    <row r="28243" s="1" customFormat="1" ht="13.5" customHeight="1"/>
    <row r="28244" s="1" customFormat="1" ht="13.5" customHeight="1"/>
    <row r="28245" s="1" customFormat="1" ht="13.5" customHeight="1"/>
    <row r="28246" s="1" customFormat="1" ht="13.5" customHeight="1"/>
    <row r="28247" s="1" customFormat="1" ht="13.5" customHeight="1"/>
    <row r="28248" s="1" customFormat="1" ht="13.5" customHeight="1"/>
    <row r="28249" s="1" customFormat="1" ht="13.5" customHeight="1"/>
    <row r="28250" s="1" customFormat="1" ht="13.5" customHeight="1"/>
    <row r="28251" s="1" customFormat="1" ht="13.5" customHeight="1"/>
    <row r="28252" s="1" customFormat="1" ht="13.5" customHeight="1"/>
    <row r="28253" s="1" customFormat="1" ht="13.5" customHeight="1"/>
    <row r="28254" s="1" customFormat="1" ht="13.5" customHeight="1"/>
    <row r="28255" s="1" customFormat="1" ht="13.5" customHeight="1"/>
    <row r="28256" s="1" customFormat="1" ht="13.5" customHeight="1"/>
    <row r="28257" s="1" customFormat="1" ht="13.5" customHeight="1"/>
    <row r="28258" s="1" customFormat="1" ht="13.5" customHeight="1"/>
    <row r="28259" s="1" customFormat="1" ht="13.5" customHeight="1"/>
    <row r="28260" s="1" customFormat="1" ht="13.5" customHeight="1"/>
    <row r="28261" s="1" customFormat="1"/>
    <row r="28262" s="1" customFormat="1" ht="13.5" customHeight="1"/>
    <row r="28263" s="1" customFormat="1" ht="13.5" customHeight="1"/>
    <row r="28264" s="1" customFormat="1" ht="13.5" customHeight="1"/>
    <row r="28265" s="1" customFormat="1" ht="13.5" customHeight="1"/>
    <row r="28266" s="1" customFormat="1" ht="13.5" customHeight="1"/>
    <row r="28267" s="1" customFormat="1" ht="13.5" customHeight="1"/>
    <row r="28268" s="1" customFormat="1" ht="13.5" customHeight="1"/>
    <row r="28269" s="1" customFormat="1" ht="13.5" customHeight="1"/>
    <row r="28270" s="1" customFormat="1" ht="13.5" customHeight="1"/>
    <row r="28271" s="1" customFormat="1" ht="13.5" customHeight="1"/>
    <row r="28272" s="1" customFormat="1" ht="13.5" customHeight="1"/>
    <row r="28273" s="1" customFormat="1" ht="13.5" customHeight="1"/>
    <row r="28274" s="1" customFormat="1" ht="13.5" customHeight="1"/>
    <row r="28275" s="1" customFormat="1" ht="13.5" customHeight="1"/>
    <row r="28276" s="1" customFormat="1" ht="13.5" customHeight="1"/>
    <row r="28277" s="1" customFormat="1" ht="13.5" customHeight="1"/>
    <row r="28278" s="1" customFormat="1" ht="13.5" customHeight="1"/>
    <row r="28279" s="1" customFormat="1" ht="13.5" customHeight="1"/>
    <row r="28280" s="1" customFormat="1" ht="13.5" customHeight="1"/>
    <row r="28281" s="1" customFormat="1" ht="13.5" customHeight="1"/>
    <row r="28282" s="1" customFormat="1" ht="13.5" customHeight="1"/>
    <row r="28283" s="1" customFormat="1" ht="13.5" customHeight="1"/>
    <row r="28284" s="1" customFormat="1" ht="13.5" customHeight="1"/>
    <row r="28285" s="1" customFormat="1" ht="13.5" customHeight="1"/>
    <row r="28286" s="1" customFormat="1" ht="13.5" customHeight="1"/>
    <row r="28287" s="1" customFormat="1" ht="13.5" customHeight="1"/>
    <row r="28288" s="1" customFormat="1" ht="13.5" customHeight="1"/>
    <row r="28289" s="1" customFormat="1" ht="13.5" customHeight="1"/>
    <row r="28290" s="1" customFormat="1" ht="13.5" customHeight="1"/>
    <row r="28291" s="1" customFormat="1" ht="13.5" customHeight="1"/>
    <row r="28292" s="1" customFormat="1" ht="13.5" customHeight="1"/>
    <row r="28293" s="1" customFormat="1" ht="13.5" customHeight="1"/>
    <row r="28294" s="1" customFormat="1" ht="13.5" customHeight="1"/>
    <row r="28295" s="1" customFormat="1" ht="13.5" customHeight="1"/>
    <row r="28296" s="1" customFormat="1" ht="13.5" customHeight="1"/>
    <row r="28297" s="1" customFormat="1" ht="13.5" customHeight="1"/>
    <row r="28298" s="1" customFormat="1" ht="13.5" customHeight="1"/>
    <row r="28299" s="1" customFormat="1" ht="13.5" customHeight="1"/>
    <row r="28300" s="1" customFormat="1" ht="13.5" customHeight="1"/>
    <row r="28301" s="1" customFormat="1" ht="13.5" customHeight="1"/>
    <row r="28302" s="1" customFormat="1" ht="13.5" customHeight="1"/>
    <row r="28303" s="1" customFormat="1"/>
    <row r="28304" s="1" customFormat="1"/>
    <row r="28305" s="1" customFormat="1" ht="13.5" customHeight="1"/>
    <row r="28306" s="1" customFormat="1" ht="13.5" customHeight="1"/>
    <row r="28307" s="1" customFormat="1" ht="13.5" customHeight="1"/>
    <row r="28308" s="1" customFormat="1" ht="13.5" customHeight="1"/>
    <row r="28309" s="1" customFormat="1" ht="13.5" customHeight="1"/>
    <row r="28310" s="1" customFormat="1" ht="13.5" customHeight="1"/>
    <row r="28311" s="1" customFormat="1" ht="13.5" customHeight="1"/>
    <row r="28312" s="1" customFormat="1" ht="13.5" customHeight="1"/>
    <row r="28313" s="1" customFormat="1" ht="13.5" customHeight="1"/>
    <row r="28314" s="1" customFormat="1" ht="13.5" customHeight="1"/>
    <row r="28315" s="1" customFormat="1" ht="13.5" customHeight="1"/>
    <row r="28316" s="1" customFormat="1" ht="13.5" customHeight="1"/>
    <row r="28317" s="1" customFormat="1" ht="13.5" customHeight="1"/>
    <row r="28318" s="1" customFormat="1" ht="13.5" customHeight="1"/>
    <row r="28319" s="1" customFormat="1" ht="13.5" customHeight="1"/>
    <row r="28320" s="1" customFormat="1" ht="13.5" customHeight="1"/>
    <row r="28321" s="1" customFormat="1" ht="13.5" customHeight="1"/>
    <row r="28322" s="1" customFormat="1" ht="13.5" customHeight="1"/>
    <row r="28323" s="1" customFormat="1" ht="13.5" customHeight="1"/>
    <row r="28324" s="1" customFormat="1" ht="13.5" customHeight="1"/>
    <row r="28325" s="1" customFormat="1" ht="13.5" customHeight="1"/>
    <row r="28326" s="1" customFormat="1" ht="13.5" customHeight="1"/>
    <row r="28327" s="1" customFormat="1" ht="13.5" customHeight="1"/>
    <row r="28328" s="1" customFormat="1" ht="13.5" customHeight="1"/>
    <row r="28329" s="1" customFormat="1" ht="13.5" customHeight="1"/>
    <row r="28330" s="1" customFormat="1" ht="13.5" customHeight="1"/>
    <row r="28331" s="1" customFormat="1" ht="13.5" customHeight="1"/>
    <row r="28332" s="1" customFormat="1" ht="13.5" customHeight="1"/>
    <row r="28333" s="1" customFormat="1" ht="13.5" customHeight="1"/>
    <row r="28334" s="1" customFormat="1" ht="13.5" customHeight="1"/>
    <row r="28335" s="1" customFormat="1" ht="13.5" customHeight="1"/>
    <row r="28336" s="1" customFormat="1" ht="13.5" customHeight="1"/>
    <row r="28337" s="1" customFormat="1" ht="13.5" customHeight="1"/>
    <row r="28338" s="1" customFormat="1"/>
    <row r="28339" s="1" customFormat="1" ht="13.5" customHeight="1"/>
    <row r="28340" s="1" customFormat="1" ht="13.5" customHeight="1"/>
    <row r="28341" s="1" customFormat="1" ht="13.5" customHeight="1"/>
    <row r="28342" s="1" customFormat="1" ht="13.5" customHeight="1"/>
    <row r="28343" s="1" customFormat="1" ht="13.5" customHeight="1"/>
    <row r="28344" s="1" customFormat="1" ht="13.5" customHeight="1"/>
    <row r="28345" s="1" customFormat="1" ht="13.5" customHeight="1"/>
    <row r="28346" s="1" customFormat="1" ht="13.5" customHeight="1"/>
    <row r="28347" s="1" customFormat="1" ht="13.5" customHeight="1"/>
    <row r="28348" s="1" customFormat="1" ht="13.5" customHeight="1"/>
    <row r="28349" s="1" customFormat="1" ht="13.5" customHeight="1"/>
    <row r="28350" s="1" customFormat="1" ht="13.5" customHeight="1"/>
    <row r="28351" s="1" customFormat="1" ht="13.5" customHeight="1"/>
    <row r="28352" s="1" customFormat="1" ht="13.5" customHeight="1"/>
    <row r="28353" s="1" customFormat="1" ht="13.5" customHeight="1"/>
    <row r="28354" s="1" customFormat="1" ht="13.5" customHeight="1"/>
    <row r="28355" s="1" customFormat="1" ht="13.5" customHeight="1"/>
    <row r="28356" s="1" customFormat="1" ht="13.5" customHeight="1"/>
    <row r="28357" s="1" customFormat="1" ht="13.5" customHeight="1"/>
    <row r="28358" s="1" customFormat="1" ht="13.5" customHeight="1"/>
    <row r="28359" s="1" customFormat="1" ht="13.5" customHeight="1"/>
    <row r="28360" s="1" customFormat="1" ht="13.5" customHeight="1"/>
    <row r="28361" s="1" customFormat="1" ht="13.5" customHeight="1"/>
    <row r="28362" s="1" customFormat="1" ht="13.5" customHeight="1"/>
    <row r="28363" s="1" customFormat="1" ht="13.5" customHeight="1"/>
    <row r="28364" s="1" customFormat="1" ht="13.5" customHeight="1"/>
    <row r="28365" s="1" customFormat="1" ht="13.5" customHeight="1"/>
    <row r="28366" s="1" customFormat="1" ht="13.5" customHeight="1"/>
    <row r="28367" s="1" customFormat="1" ht="13.5" customHeight="1"/>
    <row r="28368" s="1" customFormat="1" ht="13.5" customHeight="1"/>
    <row r="28369" s="1" customFormat="1" ht="13.5" customHeight="1"/>
    <row r="28370" s="1" customFormat="1" ht="13.5" customHeight="1"/>
    <row r="28371" s="1" customFormat="1" ht="13.5" customHeight="1"/>
    <row r="28372" s="1" customFormat="1" ht="13.5" customHeight="1"/>
    <row r="28373" s="1" customFormat="1" ht="13.5" customHeight="1"/>
    <row r="28374" s="1" customFormat="1" ht="13.5" customHeight="1"/>
    <row r="28375" s="1" customFormat="1" ht="13.5" customHeight="1"/>
    <row r="28376" s="1" customFormat="1" ht="13.5" customHeight="1"/>
    <row r="28377" s="1" customFormat="1" ht="13.5" customHeight="1"/>
    <row r="28378" s="1" customFormat="1" ht="13.5" customHeight="1"/>
    <row r="28379" s="1" customFormat="1" ht="13.5" customHeight="1"/>
    <row r="28380" s="1" customFormat="1" ht="13.5" customHeight="1"/>
    <row r="28381" s="1" customFormat="1" ht="13.5" customHeight="1"/>
    <row r="28382" s="1" customFormat="1" ht="13.5" customHeight="1"/>
    <row r="28383" s="1" customFormat="1" ht="13.5" customHeight="1"/>
    <row r="28384" s="1" customFormat="1" ht="13.5" customHeight="1"/>
    <row r="28385" s="1" customFormat="1" ht="13.5" customHeight="1"/>
    <row r="28386" s="1" customFormat="1" ht="13.5" customHeight="1"/>
    <row r="28387" s="1" customFormat="1" ht="13.5" customHeight="1"/>
    <row r="28388" s="1" customFormat="1" ht="13.5" customHeight="1"/>
    <row r="28389" s="1" customFormat="1" ht="13.5" customHeight="1"/>
    <row r="28390" s="1" customFormat="1" ht="13.5" customHeight="1"/>
    <row r="28391" s="1" customFormat="1" ht="13.5" customHeight="1"/>
    <row r="28392" s="1" customFormat="1" ht="13.5" customHeight="1"/>
    <row r="28393" s="1" customFormat="1" ht="13.5" customHeight="1"/>
    <row r="28394" s="1" customFormat="1" ht="13.5" customHeight="1"/>
    <row r="28395" s="1" customFormat="1" ht="13.5" customHeight="1"/>
    <row r="28396" s="1" customFormat="1" ht="13.5" customHeight="1"/>
    <row r="28397" s="1" customFormat="1" ht="13.5" customHeight="1"/>
    <row r="28398" s="1" customFormat="1" ht="13.5" customHeight="1"/>
    <row r="28399" s="1" customFormat="1" ht="13.5" customHeight="1"/>
    <row r="28400" s="1" customFormat="1" ht="13.5" customHeight="1"/>
    <row r="28401" s="1" customFormat="1" ht="13.5" customHeight="1"/>
    <row r="28402" s="1" customFormat="1" ht="13.5" customHeight="1"/>
    <row r="28403" s="1" customFormat="1" ht="13.5" customHeight="1"/>
    <row r="28404" s="1" customFormat="1" ht="13.5" customHeight="1"/>
    <row r="28405" s="1" customFormat="1" ht="13.5" customHeight="1"/>
    <row r="28406" s="1" customFormat="1" ht="13.5" customHeight="1"/>
    <row r="28407" s="1" customFormat="1" ht="13.5" customHeight="1"/>
    <row r="28408" s="1" customFormat="1" ht="13.5" customHeight="1"/>
    <row r="28409" s="1" customFormat="1" ht="13.5" customHeight="1"/>
    <row r="28410" s="1" customFormat="1" ht="13.5" customHeight="1"/>
    <row r="28411" s="1" customFormat="1" ht="13.5" customHeight="1"/>
    <row r="28412" s="1" customFormat="1" ht="13.5" customHeight="1"/>
    <row r="28413" s="1" customFormat="1" ht="13.5" customHeight="1"/>
    <row r="28414" s="1" customFormat="1" ht="13.5" customHeight="1"/>
    <row r="28415" s="1" customFormat="1" ht="13.5" customHeight="1"/>
    <row r="28416" s="1" customFormat="1" ht="13.5" customHeight="1"/>
    <row r="28417" s="1" customFormat="1" ht="13.5" customHeight="1"/>
    <row r="28418" s="1" customFormat="1" ht="13.5" customHeight="1"/>
    <row r="28419" s="1" customFormat="1" ht="13.5" customHeight="1"/>
    <row r="28420" s="1" customFormat="1" ht="13.5" customHeight="1"/>
    <row r="28421" s="1" customFormat="1" ht="13.5" customHeight="1"/>
    <row r="28422" s="1" customFormat="1" ht="13.5" customHeight="1"/>
    <row r="28423" s="1" customFormat="1" ht="13.5" customHeight="1"/>
    <row r="28424" s="1" customFormat="1" ht="13.5" customHeight="1"/>
    <row r="28425" s="1" customFormat="1" ht="13.5" customHeight="1"/>
    <row r="28426" s="1" customFormat="1" ht="13.5" customHeight="1"/>
    <row r="28427" s="1" customFormat="1" ht="13.5" customHeight="1"/>
    <row r="28428" s="1" customFormat="1" ht="13.5" customHeight="1"/>
    <row r="28429" s="1" customFormat="1" ht="13.5" customHeight="1"/>
    <row r="28430" s="1" customFormat="1" ht="13.5" customHeight="1"/>
    <row r="28431" s="1" customFormat="1" ht="13.5" customHeight="1"/>
    <row r="28432" s="1" customFormat="1" ht="13.5" customHeight="1"/>
    <row r="28433" s="1" customFormat="1" ht="13.5" customHeight="1"/>
    <row r="28434" s="1" customFormat="1" ht="13.5" customHeight="1"/>
    <row r="28435" s="1" customFormat="1" ht="13.5" customHeight="1"/>
    <row r="28436" s="1" customFormat="1" ht="13.5" customHeight="1"/>
    <row r="28437" s="1" customFormat="1" ht="13.5" customHeight="1"/>
    <row r="28438" s="1" customFormat="1" ht="13.5" customHeight="1"/>
    <row r="28439" s="1" customFormat="1" ht="13.5" customHeight="1"/>
    <row r="28440" s="1" customFormat="1" ht="13.5" customHeight="1"/>
    <row r="28441" s="1" customFormat="1" ht="13.5" customHeight="1"/>
    <row r="28442" s="1" customFormat="1" ht="13.5" customHeight="1"/>
    <row r="28443" s="1" customFormat="1" ht="13.5" customHeight="1"/>
    <row r="28444" s="1" customFormat="1" ht="13.5" customHeight="1"/>
    <row r="28445" s="1" customFormat="1" ht="13.5" customHeight="1"/>
    <row r="28446" s="1" customFormat="1" ht="13.5" customHeight="1"/>
    <row r="28447" s="1" customFormat="1" ht="13.5" customHeight="1"/>
    <row r="28448" s="1" customFormat="1" ht="13.5" customHeight="1"/>
    <row r="28449" s="1" customFormat="1" ht="13.5" customHeight="1"/>
    <row r="28450" s="1" customFormat="1" ht="13.5" customHeight="1"/>
    <row r="28451" s="1" customFormat="1" ht="13.5" customHeight="1"/>
    <row r="28452" s="1" customFormat="1" ht="13.5" customHeight="1"/>
    <row r="28453" s="1" customFormat="1" ht="13.5" customHeight="1"/>
    <row r="28454" s="1" customFormat="1" ht="13.5" customHeight="1"/>
    <row r="28455" s="1" customFormat="1" ht="13.5" customHeight="1"/>
    <row r="28456" s="1" customFormat="1" ht="13.5" customHeight="1"/>
    <row r="28457" s="1" customFormat="1" ht="13.5" customHeight="1"/>
    <row r="28458" s="1" customFormat="1" ht="13.5" customHeight="1"/>
    <row r="28459" s="1" customFormat="1" ht="13.5" customHeight="1"/>
    <row r="28460" s="1" customFormat="1" ht="13.5" customHeight="1"/>
    <row r="28461" s="1" customFormat="1" ht="13.5" customHeight="1"/>
    <row r="28462" s="1" customFormat="1" ht="13.5" customHeight="1"/>
    <row r="28463" s="1" customFormat="1" ht="13.5" customHeight="1"/>
    <row r="28464" s="1" customFormat="1" ht="13.5" customHeight="1"/>
    <row r="28465" s="1" customFormat="1" ht="13.5" customHeight="1"/>
    <row r="28466" s="1" customFormat="1" ht="13.5" customHeight="1"/>
    <row r="28467" s="1" customFormat="1" ht="13.5" customHeight="1"/>
    <row r="28468" s="1" customFormat="1" ht="13.5" customHeight="1"/>
    <row r="28469" s="1" customFormat="1" ht="13.5" customHeight="1"/>
    <row r="28470" s="1" customFormat="1" ht="13.5" customHeight="1"/>
    <row r="28471" s="1" customFormat="1" ht="13.5" customHeight="1"/>
    <row r="28472" s="1" customFormat="1" ht="13.5" customHeight="1"/>
    <row r="28473" s="1" customFormat="1" ht="13.5" customHeight="1"/>
    <row r="28474" s="1" customFormat="1" ht="13.5" customHeight="1"/>
    <row r="28475" s="1" customFormat="1" ht="13.5" customHeight="1"/>
    <row r="28476" s="1" customFormat="1" ht="13.5" customHeight="1"/>
    <row r="28477" s="1" customFormat="1" ht="13.5" customHeight="1"/>
    <row r="28478" s="1" customFormat="1" ht="13.5" customHeight="1"/>
    <row r="28479" s="1" customFormat="1" ht="13.5" customHeight="1"/>
    <row r="28480" s="1" customFormat="1" ht="13.5" customHeight="1"/>
    <row r="28481" s="1" customFormat="1" ht="13.5" customHeight="1"/>
    <row r="28482" s="1" customFormat="1" ht="13.5" customHeight="1"/>
    <row r="28483" s="1" customFormat="1" ht="13.5" customHeight="1"/>
    <row r="28484" s="1" customFormat="1"/>
    <row r="28485" s="1" customFormat="1" ht="13.5" customHeight="1"/>
    <row r="28486" s="1" customFormat="1" ht="13.5" customHeight="1"/>
    <row r="28487" s="1" customFormat="1"/>
    <row r="28488" s="1" customFormat="1" ht="13.5" customHeight="1"/>
    <row r="28489" s="1" customFormat="1" ht="13.5" customHeight="1"/>
    <row r="28490" s="1" customFormat="1" ht="13.5" customHeight="1"/>
    <row r="28491" s="1" customFormat="1" ht="13.5" customHeight="1"/>
    <row r="28492" s="1" customFormat="1" ht="13.5" customHeight="1"/>
    <row r="28493" s="1" customFormat="1" ht="13.5" customHeight="1"/>
    <row r="28494" s="1" customFormat="1" ht="13.5" customHeight="1"/>
    <row r="28495" s="1" customFormat="1" ht="13.5" customHeight="1"/>
    <row r="28496" s="1" customFormat="1" ht="13.5" customHeight="1"/>
    <row r="28497" s="1" customFormat="1" ht="13.5" customHeight="1"/>
    <row r="28498" s="1" customFormat="1" ht="13.5" customHeight="1"/>
    <row r="28499" s="1" customFormat="1" ht="13.5" customHeight="1"/>
    <row r="28500" s="1" customFormat="1" ht="13.5" customHeight="1"/>
    <row r="28501" s="1" customFormat="1" ht="13.5" customHeight="1"/>
    <row r="28502" s="1" customFormat="1"/>
    <row r="28503" s="1" customFormat="1" ht="13.5" customHeight="1"/>
    <row r="28504" s="1" customFormat="1" ht="13.5" customHeight="1"/>
    <row r="28505" s="1" customFormat="1" ht="13.5" customHeight="1"/>
    <row r="28506" s="1" customFormat="1" ht="13.5" customHeight="1"/>
    <row r="28507" s="1" customFormat="1" ht="13.5" customHeight="1"/>
    <row r="28508" s="1" customFormat="1" ht="13.5" customHeight="1"/>
    <row r="28509" s="1" customFormat="1" ht="13.5" customHeight="1"/>
    <row r="28510" s="1" customFormat="1" ht="13.5" customHeight="1"/>
    <row r="28511" s="1" customFormat="1" ht="13.5" customHeight="1"/>
    <row r="28512" s="1" customFormat="1" ht="13.5" customHeight="1"/>
    <row r="28513" s="1" customFormat="1" ht="13.5" customHeight="1"/>
    <row r="28514" s="1" customFormat="1" ht="13.5" customHeight="1"/>
    <row r="28515" s="1" customFormat="1" ht="13.5" customHeight="1"/>
    <row r="28516" s="1" customFormat="1" ht="13.5" customHeight="1"/>
    <row r="28517" s="1" customFormat="1" ht="13.5" customHeight="1"/>
    <row r="28518" s="1" customFormat="1" ht="13.5" customHeight="1"/>
    <row r="28519" s="1" customFormat="1" ht="13.5" customHeight="1"/>
    <row r="28520" s="1" customFormat="1" ht="13.5" customHeight="1"/>
    <row r="28521" s="1" customFormat="1" ht="13.5" customHeight="1"/>
    <row r="28522" s="1" customFormat="1" ht="13.5" customHeight="1"/>
    <row r="28523" s="1" customFormat="1" ht="13.5" customHeight="1"/>
    <row r="28524" s="1" customFormat="1" ht="13.5" customHeight="1"/>
    <row r="28525" s="1" customFormat="1" ht="13.5" customHeight="1"/>
    <row r="28526" s="1" customFormat="1" ht="13.5" customHeight="1"/>
    <row r="28527" s="1" customFormat="1" ht="13.5" customHeight="1"/>
    <row r="28528" s="1" customFormat="1" ht="13.5" customHeight="1"/>
    <row r="28529" s="1" customFormat="1" ht="13.5" customHeight="1"/>
    <row r="28530" s="1" customFormat="1" ht="13.5" customHeight="1"/>
    <row r="28531" s="1" customFormat="1" ht="13.5" customHeight="1"/>
    <row r="28532" s="1" customFormat="1" ht="13.5" customHeight="1"/>
    <row r="28533" s="1" customFormat="1" ht="13.5" customHeight="1"/>
    <row r="28534" s="1" customFormat="1" ht="13.5" customHeight="1"/>
    <row r="28535" s="1" customFormat="1" ht="13.5" customHeight="1"/>
    <row r="28536" s="1" customFormat="1" ht="13.5" customHeight="1"/>
    <row r="28537" s="1" customFormat="1" ht="13.5" customHeight="1"/>
    <row r="28538" s="1" customFormat="1" ht="13.5" customHeight="1"/>
    <row r="28539" s="1" customFormat="1" ht="13.5" customHeight="1"/>
    <row r="28540" s="1" customFormat="1" ht="13.5" customHeight="1"/>
    <row r="28541" s="1" customFormat="1" ht="13.5" customHeight="1"/>
    <row r="28542" s="1" customFormat="1" ht="13.5" customHeight="1"/>
    <row r="28543" s="1" customFormat="1" ht="13.5" customHeight="1"/>
    <row r="28544" s="1" customFormat="1" ht="13.5" customHeight="1"/>
    <row r="28545" s="1" customFormat="1" ht="13.5" customHeight="1"/>
    <row r="28546" s="1" customFormat="1" ht="13.5" customHeight="1"/>
    <row r="28547" s="1" customFormat="1" ht="13.5" customHeight="1"/>
    <row r="28548" s="1" customFormat="1" ht="13.5" customHeight="1"/>
    <row r="28549" s="1" customFormat="1" ht="13.5" customHeight="1"/>
    <row r="28550" s="1" customFormat="1" ht="13.5" customHeight="1"/>
    <row r="28551" s="1" customFormat="1" ht="13.5" customHeight="1"/>
    <row r="28552" s="1" customFormat="1" ht="13.5" customHeight="1"/>
    <row r="28553" s="1" customFormat="1" ht="13.5" customHeight="1"/>
    <row r="28554" s="1" customFormat="1" ht="13.5" customHeight="1"/>
    <row r="28555" s="1" customFormat="1" ht="13.5" customHeight="1"/>
    <row r="28556" s="1" customFormat="1" ht="13.5" customHeight="1"/>
    <row r="28557" s="1" customFormat="1" ht="13.5" customHeight="1"/>
    <row r="28558" s="1" customFormat="1" ht="13.5" customHeight="1"/>
    <row r="28559" s="1" customFormat="1" ht="13.5" customHeight="1"/>
    <row r="28560" s="1" customFormat="1" ht="13.5" customHeight="1"/>
    <row r="28561" s="1" customFormat="1" ht="13.5" customHeight="1"/>
    <row r="28562" s="1" customFormat="1" ht="13.5" customHeight="1"/>
    <row r="28563" s="1" customFormat="1" ht="13.5" customHeight="1"/>
    <row r="28564" s="1" customFormat="1" ht="13.5" customHeight="1"/>
    <row r="28565" s="1" customFormat="1" ht="13.5" customHeight="1"/>
    <row r="28566" s="1" customFormat="1" ht="13.5" customHeight="1"/>
    <row r="28567" s="1" customFormat="1" ht="13.5" customHeight="1"/>
    <row r="28568" s="1" customFormat="1" ht="13.5" customHeight="1"/>
    <row r="28569" s="1" customFormat="1" ht="13.5" customHeight="1"/>
    <row r="28570" s="1" customFormat="1" ht="13.5" customHeight="1"/>
    <row r="28571" s="1" customFormat="1" ht="13.5" customHeight="1"/>
    <row r="28572" s="1" customFormat="1" ht="13.5" customHeight="1"/>
    <row r="28573" s="1" customFormat="1" ht="13.5" customHeight="1"/>
    <row r="28574" s="1" customFormat="1" ht="13.5" customHeight="1"/>
    <row r="28575" s="1" customFormat="1" ht="13.5" customHeight="1"/>
    <row r="28576" s="1" customFormat="1" ht="13.5" customHeight="1"/>
    <row r="28577" s="1" customFormat="1" ht="13.5" customHeight="1"/>
    <row r="28578" s="1" customFormat="1" ht="13.5" customHeight="1"/>
    <row r="28579" s="1" customFormat="1" ht="13.5" customHeight="1"/>
    <row r="28580" s="1" customFormat="1" ht="13.5" customHeight="1"/>
    <row r="28581" s="1" customFormat="1" ht="13.5" customHeight="1"/>
    <row r="28582" s="1" customFormat="1" ht="13.5" customHeight="1"/>
    <row r="28583" s="1" customFormat="1" ht="13.5" customHeight="1"/>
    <row r="28584" s="1" customFormat="1" ht="13.5" customHeight="1"/>
    <row r="28585" s="1" customFormat="1" ht="13.5" customHeight="1"/>
    <row r="28586" s="1" customFormat="1" ht="13.5" customHeight="1"/>
    <row r="28587" s="1" customFormat="1" ht="13.5" customHeight="1"/>
    <row r="28588" s="1" customFormat="1" ht="13.5" customHeight="1"/>
    <row r="28589" s="1" customFormat="1" ht="13.5" customHeight="1"/>
    <row r="28590" s="1" customFormat="1" ht="13.5" customHeight="1"/>
    <row r="28591" s="1" customFormat="1" ht="13.5" customHeight="1"/>
    <row r="28592" s="1" customFormat="1" ht="13.5" customHeight="1"/>
    <row r="28593" s="1" customFormat="1" ht="13.5" customHeight="1"/>
    <row r="28594" s="1" customFormat="1" ht="13.5" customHeight="1"/>
    <row r="28595" s="1" customFormat="1" ht="13.5" customHeight="1"/>
    <row r="28596" s="1" customFormat="1" ht="13.5" customHeight="1"/>
    <row r="28597" s="1" customFormat="1" ht="13.5" customHeight="1"/>
    <row r="28598" s="1" customFormat="1" ht="13.5" customHeight="1"/>
    <row r="28599" s="1" customFormat="1" ht="13.5" customHeight="1"/>
    <row r="28600" s="1" customFormat="1" ht="13.5" customHeight="1"/>
    <row r="28601" s="1" customFormat="1" ht="13.5" customHeight="1"/>
    <row r="28602" s="1" customFormat="1" ht="13.5" customHeight="1"/>
    <row r="28603" s="1" customFormat="1" ht="13.5" customHeight="1"/>
    <row r="28604" s="1" customFormat="1" ht="13.5" customHeight="1"/>
    <row r="28605" s="1" customFormat="1" ht="13.5" customHeight="1"/>
    <row r="28606" s="1" customFormat="1" ht="13.5" customHeight="1"/>
    <row r="28607" s="1" customFormat="1" ht="13.5" customHeight="1"/>
    <row r="28608" s="1" customFormat="1" ht="13.5" customHeight="1"/>
    <row r="28609" s="1" customFormat="1" ht="13.5" customHeight="1"/>
    <row r="28610" s="1" customFormat="1" ht="13.5" customHeight="1"/>
    <row r="28611" s="1" customFormat="1" ht="13.5" customHeight="1"/>
    <row r="28612" s="1" customFormat="1" ht="13.5" customHeight="1"/>
    <row r="28613" s="1" customFormat="1" ht="13.5" customHeight="1"/>
    <row r="28614" s="1" customFormat="1" ht="13.5" customHeight="1"/>
    <row r="28615" s="1" customFormat="1" ht="13.5" customHeight="1"/>
    <row r="28616" s="1" customFormat="1" ht="13.5" customHeight="1"/>
    <row r="28617" s="1" customFormat="1" ht="13.5" customHeight="1"/>
    <row r="28618" s="1" customFormat="1" ht="13.5" customHeight="1"/>
    <row r="28619" s="1" customFormat="1" ht="13.5" customHeight="1"/>
    <row r="28620" s="1" customFormat="1" ht="13.5" customHeight="1"/>
    <row r="28621" s="1" customFormat="1" ht="13.5" customHeight="1"/>
    <row r="28622" s="1" customFormat="1" ht="13.5" customHeight="1"/>
    <row r="28623" s="1" customFormat="1" ht="13.5" customHeight="1"/>
    <row r="28624" s="1" customFormat="1" ht="13.5" customHeight="1"/>
    <row r="28625" s="1" customFormat="1" ht="13.5" customHeight="1"/>
    <row r="28626" s="1" customFormat="1" ht="13.5" customHeight="1"/>
    <row r="28627" s="1" customFormat="1" ht="13.5" customHeight="1"/>
    <row r="28628" s="1" customFormat="1" ht="13.5" customHeight="1"/>
    <row r="28629" s="1" customFormat="1" ht="13.5" customHeight="1"/>
    <row r="28630" s="1" customFormat="1" ht="13.5" customHeight="1"/>
    <row r="28631" s="1" customFormat="1" ht="13.5" customHeight="1"/>
    <row r="28632" s="1" customFormat="1" ht="13.5" customHeight="1"/>
    <row r="28633" s="1" customFormat="1" ht="13.5" customHeight="1"/>
    <row r="28634" s="1" customFormat="1" ht="13.5" customHeight="1"/>
    <row r="28635" s="1" customFormat="1" ht="13.5" customHeight="1"/>
    <row r="28636" s="1" customFormat="1" ht="13.5" customHeight="1"/>
    <row r="28637" s="1" customFormat="1" ht="13.5" customHeight="1"/>
    <row r="28638" s="1" customFormat="1" ht="13.5" customHeight="1"/>
    <row r="28639" s="1" customFormat="1" ht="13.5" customHeight="1"/>
    <row r="28640" s="1" customFormat="1" ht="13.5" customHeight="1"/>
    <row r="28641" s="1" customFormat="1" ht="13.5" customHeight="1"/>
    <row r="28642" s="1" customFormat="1" ht="13.5" customHeight="1"/>
    <row r="28643" s="1" customFormat="1" ht="13.5" customHeight="1"/>
    <row r="28644" s="1" customFormat="1" ht="13.5" customHeight="1"/>
    <row r="28645" s="1" customFormat="1" ht="13.5" customHeight="1"/>
    <row r="28646" s="1" customFormat="1" ht="13.5" customHeight="1"/>
    <row r="28647" s="1" customFormat="1" ht="13.5" customHeight="1"/>
    <row r="28648" s="1" customFormat="1" ht="13.5" customHeight="1"/>
    <row r="28649" s="1" customFormat="1" ht="13.5" customHeight="1"/>
    <row r="28650" s="1" customFormat="1" ht="13.5" customHeight="1"/>
    <row r="28651" s="1" customFormat="1" ht="13.5" customHeight="1"/>
    <row r="28652" s="1" customFormat="1" ht="13.5" customHeight="1"/>
    <row r="28653" s="1" customFormat="1" ht="13.5" customHeight="1"/>
    <row r="28654" s="1" customFormat="1" ht="13.5" customHeight="1"/>
    <row r="28655" s="1" customFormat="1" ht="13.5" customHeight="1"/>
    <row r="28656" s="1" customFormat="1" ht="13.5" customHeight="1"/>
    <row r="28657" s="1" customFormat="1" ht="13.5" customHeight="1"/>
    <row r="28658" s="1" customFormat="1" ht="13.5" customHeight="1"/>
    <row r="28659" s="1" customFormat="1" ht="13.5" customHeight="1"/>
    <row r="28660" s="1" customFormat="1" ht="13.5" customHeight="1"/>
    <row r="28661" s="1" customFormat="1" ht="13.5" customHeight="1"/>
    <row r="28662" s="1" customFormat="1" ht="13.5" customHeight="1"/>
    <row r="28663" s="1" customFormat="1" ht="13.5" customHeight="1"/>
    <row r="28664" s="1" customFormat="1" ht="13.5" customHeight="1"/>
    <row r="28665" s="1" customFormat="1" ht="13.5" customHeight="1"/>
    <row r="28666" s="1" customFormat="1" ht="13.5" customHeight="1"/>
    <row r="28667" s="1" customFormat="1" ht="13.5" customHeight="1"/>
    <row r="28668" s="1" customFormat="1" ht="13.5" customHeight="1"/>
    <row r="28669" s="1" customFormat="1" ht="13.5" customHeight="1"/>
    <row r="28670" s="1" customFormat="1" ht="13.5" customHeight="1"/>
    <row r="28671" s="1" customFormat="1" ht="13.5" customHeight="1"/>
    <row r="28672" s="1" customFormat="1" ht="13.5" customHeight="1"/>
    <row r="28673" s="1" customFormat="1" ht="13.5" customHeight="1"/>
    <row r="28674" s="1" customFormat="1" ht="13.5" customHeight="1"/>
    <row r="28675" s="1" customFormat="1" ht="13.5" customHeight="1"/>
    <row r="28676" s="1" customFormat="1" ht="13.5" customHeight="1"/>
    <row r="28677" s="1" customFormat="1" ht="13.5" customHeight="1"/>
    <row r="28678" s="1" customFormat="1" ht="13.5" customHeight="1"/>
    <row r="28679" s="1" customFormat="1" ht="13.5" customHeight="1"/>
    <row r="28680" s="1" customFormat="1" ht="13.5" customHeight="1"/>
    <row r="28681" s="1" customFormat="1" ht="13.5" customHeight="1"/>
    <row r="28682" s="1" customFormat="1" ht="13.5" customHeight="1"/>
    <row r="28683" s="1" customFormat="1" ht="13.5" customHeight="1"/>
    <row r="28684" s="1" customFormat="1" ht="13.5" customHeight="1"/>
    <row r="28685" s="1" customFormat="1" ht="13.5" customHeight="1"/>
    <row r="28686" s="1" customFormat="1" ht="13.5" customHeight="1"/>
    <row r="28687" s="1" customFormat="1" ht="13.5" customHeight="1"/>
    <row r="28688" s="1" customFormat="1" ht="13.5" customHeight="1"/>
    <row r="28689" s="1" customFormat="1" ht="13.5" customHeight="1"/>
    <row r="28690" s="1" customFormat="1" ht="13.5" customHeight="1"/>
    <row r="28691" s="1" customFormat="1" ht="13.5" customHeight="1"/>
    <row r="28692" s="1" customFormat="1" ht="13.5" customHeight="1"/>
    <row r="28693" s="1" customFormat="1" ht="13.5" customHeight="1"/>
    <row r="28694" s="1" customFormat="1" ht="13.5" customHeight="1"/>
    <row r="28695" s="1" customFormat="1" ht="13.5" customHeight="1"/>
    <row r="28696" s="1" customFormat="1" ht="13.5" customHeight="1"/>
    <row r="28697" s="1" customFormat="1" ht="13.5" customHeight="1"/>
    <row r="28698" s="1" customFormat="1" ht="13.5" customHeight="1"/>
    <row r="28699" s="1" customFormat="1" ht="13.5" customHeight="1"/>
    <row r="28700" s="1" customFormat="1" ht="13.5" customHeight="1"/>
    <row r="28701" s="1" customFormat="1" ht="13.5" customHeight="1"/>
    <row r="28702" s="1" customFormat="1" ht="13.5" customHeight="1"/>
    <row r="28703" s="1" customFormat="1" ht="13.5" customHeight="1"/>
    <row r="28704" s="1" customFormat="1" ht="13.5" customHeight="1"/>
    <row r="28705" s="1" customFormat="1" ht="13.5" customHeight="1"/>
    <row r="28706" s="1" customFormat="1" ht="13.5" customHeight="1"/>
    <row r="28707" s="1" customFormat="1" ht="13.5" customHeight="1"/>
    <row r="28708" s="1" customFormat="1" ht="13.5" customHeight="1"/>
    <row r="28709" s="1" customFormat="1" ht="13.5" customHeight="1"/>
    <row r="28710" s="1" customFormat="1" ht="13.5" customHeight="1"/>
    <row r="28711" s="1" customFormat="1" ht="13.5" customHeight="1"/>
    <row r="28712" s="1" customFormat="1" ht="13.5" customHeight="1"/>
    <row r="28713" s="1" customFormat="1" ht="13.5" customHeight="1"/>
    <row r="28714" s="1" customFormat="1" ht="13.5" customHeight="1"/>
    <row r="28715" s="1" customFormat="1" ht="13.5" customHeight="1"/>
    <row r="28716" s="1" customFormat="1" ht="13.5" customHeight="1"/>
    <row r="28717" s="1" customFormat="1" ht="13.5" customHeight="1"/>
    <row r="28718" s="1" customFormat="1" ht="13.5" customHeight="1"/>
    <row r="28719" s="1" customFormat="1" ht="13.5" customHeight="1"/>
    <row r="28720" s="1" customFormat="1" ht="13.5" customHeight="1"/>
    <row r="28721" s="1" customFormat="1" ht="13.5" customHeight="1"/>
    <row r="28722" s="1" customFormat="1" ht="13.5" customHeight="1"/>
    <row r="28723" s="1" customFormat="1" ht="13.5" customHeight="1"/>
    <row r="28724" s="1" customFormat="1" ht="13.5" customHeight="1"/>
    <row r="28725" s="1" customFormat="1" ht="13.5" customHeight="1"/>
    <row r="28726" s="1" customFormat="1" ht="13.5" customHeight="1"/>
    <row r="28727" s="1" customFormat="1" ht="13.5" customHeight="1"/>
    <row r="28728" s="1" customFormat="1" ht="13.5" customHeight="1"/>
    <row r="28729" s="1" customFormat="1" ht="13.5" customHeight="1"/>
    <row r="28730" s="1" customFormat="1" ht="13.5" customHeight="1"/>
    <row r="28731" s="1" customFormat="1" ht="13.5" customHeight="1"/>
    <row r="28732" s="1" customFormat="1" ht="13.5" customHeight="1"/>
    <row r="28733" s="1" customFormat="1" ht="13.5" customHeight="1"/>
    <row r="28734" s="1" customFormat="1" ht="13.5" customHeight="1"/>
    <row r="28735" s="1" customFormat="1" ht="13.5" customHeight="1"/>
    <row r="28736" s="1" customFormat="1" ht="13.5" customHeight="1"/>
    <row r="28737" s="1" customFormat="1" ht="13.5" customHeight="1"/>
    <row r="28738" s="1" customFormat="1" ht="13.5" customHeight="1"/>
    <row r="28739" s="1" customFormat="1" ht="13.5" customHeight="1"/>
    <row r="28740" s="1" customFormat="1" ht="13.5" customHeight="1"/>
    <row r="28741" s="1" customFormat="1" ht="13.5" customHeight="1"/>
    <row r="28742" s="1" customFormat="1" ht="13.5" customHeight="1"/>
    <row r="28743" s="1" customFormat="1" ht="13.5" customHeight="1"/>
    <row r="28744" s="1" customFormat="1" ht="13.5" customHeight="1"/>
    <row r="28745" s="1" customFormat="1" ht="13.5" customHeight="1"/>
    <row r="28746" s="1" customFormat="1" ht="13.5" customHeight="1"/>
    <row r="28747" s="1" customFormat="1" ht="13.5" customHeight="1"/>
    <row r="28748" s="1" customFormat="1" ht="13.5" customHeight="1"/>
    <row r="28749" s="1" customFormat="1" ht="13.5" customHeight="1"/>
    <row r="28750" s="1" customFormat="1" ht="13.5" customHeight="1"/>
    <row r="28751" s="1" customFormat="1" ht="13.5" customHeight="1"/>
    <row r="28752" s="1" customFormat="1" ht="13.5" customHeight="1"/>
    <row r="28753" s="1" customFormat="1" ht="13.5" customHeight="1"/>
    <row r="28754" s="1" customFormat="1" ht="13.5" customHeight="1"/>
    <row r="28755" s="1" customFormat="1" ht="13.5" customHeight="1"/>
    <row r="28756" s="1" customFormat="1" ht="13.5" customHeight="1"/>
    <row r="28757" s="1" customFormat="1" ht="13.5" customHeight="1"/>
    <row r="28758" s="1" customFormat="1" ht="13.5" customHeight="1"/>
    <row r="28759" s="1" customFormat="1" ht="13.5" customHeight="1"/>
    <row r="28760" s="1" customFormat="1" ht="13.5" customHeight="1"/>
    <row r="28761" s="1" customFormat="1"/>
    <row r="28762" s="1" customFormat="1" ht="13.5" customHeight="1"/>
    <row r="28763" s="1" customFormat="1" ht="13.5" customHeight="1"/>
    <row r="28764" s="1" customFormat="1" ht="13.5" customHeight="1"/>
    <row r="28765" s="1" customFormat="1" ht="13.5" customHeight="1"/>
    <row r="28766" s="1" customFormat="1"/>
    <row r="28767" s="1" customFormat="1" ht="13.5" customHeight="1"/>
    <row r="28768" s="1" customFormat="1" ht="13.5" customHeight="1"/>
    <row r="28769" s="1" customFormat="1" ht="13.5" customHeight="1"/>
    <row r="28770" s="1" customFormat="1" ht="13.5" customHeight="1"/>
    <row r="28771" s="1" customFormat="1" ht="13.5" customHeight="1"/>
    <row r="28772" s="1" customFormat="1" ht="13.5" customHeight="1"/>
    <row r="28773" s="1" customFormat="1" ht="13.5" customHeight="1"/>
    <row r="28774" s="1" customFormat="1" ht="13.5" customHeight="1"/>
    <row r="28775" s="1" customFormat="1" ht="13.5" customHeight="1"/>
    <row r="28776" s="1" customFormat="1" ht="13.5" customHeight="1"/>
    <row r="28777" s="1" customFormat="1" ht="13.5" customHeight="1"/>
    <row r="28778" s="1" customFormat="1" ht="13.5" customHeight="1"/>
    <row r="28779" s="1" customFormat="1" ht="13.5" customHeight="1"/>
    <row r="28780" s="1" customFormat="1" ht="13.5" customHeight="1"/>
    <row r="28781" s="1" customFormat="1" ht="13.5" customHeight="1"/>
    <row r="28782" s="1" customFormat="1" ht="13.5" customHeight="1"/>
    <row r="28783" s="1" customFormat="1" ht="13.5" customHeight="1"/>
    <row r="28784" s="1" customFormat="1" ht="13.5" customHeight="1"/>
    <row r="28785" s="1" customFormat="1" ht="13.5" customHeight="1"/>
    <row r="28786" s="1" customFormat="1" ht="13.5" customHeight="1"/>
    <row r="28787" s="1" customFormat="1" ht="13.5" customHeight="1"/>
    <row r="28788" s="1" customFormat="1"/>
    <row r="28789" s="1" customFormat="1" ht="13.5" customHeight="1"/>
    <row r="28790" s="1" customFormat="1" ht="13.5" customHeight="1"/>
    <row r="28791" s="1" customFormat="1" ht="13.5" customHeight="1"/>
    <row r="28792" s="1" customFormat="1" ht="13.5" customHeight="1"/>
    <row r="28793" s="1" customFormat="1" ht="13.5" customHeight="1"/>
    <row r="28794" s="1" customFormat="1" ht="13.5" customHeight="1"/>
    <row r="28795" s="1" customFormat="1" ht="13.5" customHeight="1"/>
    <row r="28796" s="1" customFormat="1" ht="13.5" customHeight="1"/>
    <row r="28797" s="1" customFormat="1" ht="13.5" customHeight="1"/>
    <row r="28798" s="1" customFormat="1" ht="13.5" customHeight="1"/>
    <row r="28799" s="1" customFormat="1" ht="13.5" customHeight="1"/>
    <row r="28800" s="1" customFormat="1" ht="13.5" customHeight="1"/>
    <row r="28801" s="1" customFormat="1" ht="13.5" customHeight="1"/>
    <row r="28802" s="1" customFormat="1" ht="13.5" customHeight="1"/>
    <row r="28803" s="1" customFormat="1" ht="13.5" customHeight="1"/>
    <row r="28804" s="1" customFormat="1" ht="13.5" customHeight="1"/>
    <row r="28805" s="1" customFormat="1" ht="13.5" customHeight="1"/>
    <row r="28806" s="1" customFormat="1" ht="13.5" customHeight="1"/>
    <row r="28807" s="1" customFormat="1" ht="13.5" customHeight="1"/>
    <row r="28808" s="1" customFormat="1" ht="13.5" customHeight="1"/>
    <row r="28809" s="1" customFormat="1" ht="13.5" customHeight="1"/>
    <row r="28810" s="1" customFormat="1" ht="13.5" customHeight="1"/>
    <row r="28811" s="1" customFormat="1" ht="13.5" customHeight="1"/>
    <row r="28812" s="1" customFormat="1" ht="13.5" customHeight="1"/>
    <row r="28813" s="1" customFormat="1" ht="13.5" customHeight="1"/>
    <row r="28814" s="1" customFormat="1" ht="13.5" customHeight="1"/>
    <row r="28815" s="1" customFormat="1" ht="13.5" customHeight="1"/>
    <row r="28816" s="1" customFormat="1" ht="13.5" customHeight="1"/>
    <row r="28817" s="1" customFormat="1" ht="13.5" customHeight="1"/>
    <row r="28818" s="1" customFormat="1" ht="13.5" customHeight="1"/>
    <row r="28819" s="1" customFormat="1" ht="13.5" customHeight="1"/>
    <row r="28820" s="1" customFormat="1" ht="13.5" customHeight="1"/>
    <row r="28821" s="1" customFormat="1" ht="13.5" customHeight="1"/>
    <row r="28822" s="1" customFormat="1" ht="13.5" customHeight="1"/>
    <row r="28823" s="1" customFormat="1" ht="13.5" customHeight="1"/>
    <row r="28824" s="1" customFormat="1" ht="13.5" customHeight="1"/>
    <row r="28825" s="1" customFormat="1" ht="13.5" customHeight="1"/>
    <row r="28826" s="1" customFormat="1" ht="13.5" customHeight="1"/>
    <row r="28827" s="1" customFormat="1" ht="13.5" customHeight="1"/>
    <row r="28828" s="1" customFormat="1" ht="13.5" customHeight="1"/>
    <row r="28829" s="1" customFormat="1" ht="13.5" customHeight="1"/>
    <row r="28830" s="1" customFormat="1" ht="13.5" customHeight="1"/>
    <row r="28831" s="1" customFormat="1" ht="13.5" customHeight="1"/>
    <row r="28832" s="1" customFormat="1" ht="13.5" customHeight="1"/>
    <row r="28833" s="1" customFormat="1" ht="13.5" customHeight="1"/>
    <row r="28834" s="1" customFormat="1" ht="13.5" customHeight="1"/>
    <row r="28835" s="1" customFormat="1" ht="13.5" customHeight="1"/>
    <row r="28836" s="1" customFormat="1" ht="13.5" customHeight="1"/>
    <row r="28837" s="1" customFormat="1" ht="13.5" customHeight="1"/>
    <row r="28838" s="1" customFormat="1" ht="13.5" customHeight="1"/>
    <row r="28839" s="1" customFormat="1" ht="13.5" customHeight="1"/>
    <row r="28840" s="1" customFormat="1" ht="13.5" customHeight="1"/>
    <row r="28841" s="1" customFormat="1" ht="13.5" customHeight="1"/>
    <row r="28842" s="1" customFormat="1" ht="13.5" customHeight="1"/>
    <row r="28843" s="1" customFormat="1" ht="13.5" customHeight="1"/>
    <row r="28844" s="1" customFormat="1" ht="13.5" customHeight="1"/>
    <row r="28845" s="1" customFormat="1" ht="13.5" customHeight="1"/>
    <row r="28846" s="1" customFormat="1" ht="13.5" customHeight="1"/>
    <row r="28847" s="1" customFormat="1" ht="13.5" customHeight="1"/>
    <row r="28848" s="1" customFormat="1" ht="13.5" customHeight="1"/>
    <row r="28849" s="1" customFormat="1" ht="13.5" customHeight="1"/>
    <row r="28850" s="1" customFormat="1" ht="13.5" customHeight="1"/>
    <row r="28851" s="1" customFormat="1" ht="13.5" customHeight="1"/>
    <row r="28852" s="1" customFormat="1" ht="13.5" customHeight="1"/>
    <row r="28853" s="1" customFormat="1" ht="13.5" customHeight="1"/>
    <row r="28854" s="1" customFormat="1" ht="13.5" customHeight="1"/>
    <row r="28855" s="1" customFormat="1" ht="13.5" customHeight="1"/>
    <row r="28856" s="1" customFormat="1" ht="13.5" customHeight="1"/>
    <row r="28857" s="1" customFormat="1" ht="13.5" customHeight="1"/>
    <row r="28858" s="1" customFormat="1" ht="13.5" customHeight="1"/>
    <row r="28859" s="1" customFormat="1" ht="13.5" customHeight="1"/>
    <row r="28860" s="1" customFormat="1" ht="13.5" customHeight="1"/>
    <row r="28861" s="1" customFormat="1" ht="13.5" customHeight="1"/>
    <row r="28862" s="1" customFormat="1" ht="13.5" customHeight="1"/>
    <row r="28863" s="1" customFormat="1" ht="13.5" customHeight="1"/>
    <row r="28864" s="1" customFormat="1" ht="13.5" customHeight="1"/>
    <row r="28865" s="1" customFormat="1" ht="13.5" customHeight="1"/>
    <row r="28866" s="1" customFormat="1" ht="13.5" customHeight="1"/>
    <row r="28867" s="1" customFormat="1" ht="13.5" customHeight="1"/>
    <row r="28868" s="1" customFormat="1" ht="13.5" customHeight="1"/>
    <row r="28869" s="1" customFormat="1" ht="13.5" customHeight="1"/>
    <row r="28870" s="1" customFormat="1" ht="13.5" customHeight="1"/>
    <row r="28871" s="1" customFormat="1" ht="13.5" customHeight="1"/>
    <row r="28872" s="1" customFormat="1" ht="13.5" customHeight="1"/>
    <row r="28873" s="1" customFormat="1" ht="13.5" customHeight="1"/>
    <row r="28874" s="1" customFormat="1" ht="13.5" customHeight="1"/>
    <row r="28875" s="1" customFormat="1" ht="13.5" customHeight="1"/>
    <row r="28876" s="1" customFormat="1" ht="13.5" customHeight="1"/>
    <row r="28877" s="1" customFormat="1" ht="13.5" customHeight="1"/>
    <row r="28878" s="1" customFormat="1" ht="13.5" customHeight="1"/>
    <row r="28879" s="1" customFormat="1" ht="13.5" customHeight="1"/>
    <row r="28880" s="1" customFormat="1" ht="13.5" customHeight="1"/>
    <row r="28881" s="1" customFormat="1" ht="13.5" customHeight="1"/>
    <row r="28882" s="1" customFormat="1" ht="13.5" customHeight="1"/>
    <row r="28883" s="1" customFormat="1" ht="13.5" customHeight="1"/>
    <row r="28884" s="1" customFormat="1" ht="13.5" customHeight="1"/>
    <row r="28885" s="1" customFormat="1" ht="13.5" customHeight="1"/>
    <row r="28886" s="1" customFormat="1" ht="13.5" customHeight="1"/>
    <row r="28887" s="1" customFormat="1" ht="13.5" customHeight="1"/>
    <row r="28888" s="1" customFormat="1" ht="13.5" customHeight="1"/>
    <row r="28889" s="1" customFormat="1" ht="13.5" customHeight="1"/>
    <row r="28890" s="1" customFormat="1" ht="13.5" customHeight="1"/>
    <row r="28891" s="1" customFormat="1" ht="13.5" customHeight="1"/>
    <row r="28892" s="1" customFormat="1" ht="13.5" customHeight="1"/>
    <row r="28893" s="1" customFormat="1" ht="13.5" customHeight="1"/>
    <row r="28894" s="1" customFormat="1" ht="13.5" customHeight="1"/>
    <row r="28895" s="1" customFormat="1" ht="13.5" customHeight="1"/>
    <row r="28896" s="1" customFormat="1" ht="13.5" customHeight="1"/>
    <row r="28897" s="1" customFormat="1" ht="13.5" customHeight="1"/>
    <row r="28898" s="1" customFormat="1" ht="13.5" customHeight="1"/>
    <row r="28899" s="1" customFormat="1" ht="13.5" customHeight="1"/>
    <row r="28900" s="1" customFormat="1" ht="13.5" customHeight="1"/>
    <row r="28901" s="1" customFormat="1" ht="13.5" customHeight="1"/>
    <row r="28902" s="1" customFormat="1" ht="13.5" customHeight="1"/>
    <row r="28903" s="1" customFormat="1" ht="13.5" customHeight="1"/>
    <row r="28904" s="1" customFormat="1" ht="13.5" customHeight="1"/>
    <row r="28905" s="1" customFormat="1" ht="13.5" customHeight="1"/>
    <row r="28906" s="1" customFormat="1" ht="13.5" customHeight="1"/>
    <row r="28907" s="1" customFormat="1" ht="13.5" customHeight="1"/>
    <row r="28908" s="1" customFormat="1" ht="13.5" customHeight="1"/>
    <row r="28909" s="1" customFormat="1" ht="13.5" customHeight="1"/>
    <row r="28910" s="1" customFormat="1" ht="13.5" customHeight="1"/>
    <row r="28911" s="1" customFormat="1" ht="13.5" customHeight="1"/>
    <row r="28912" s="1" customFormat="1" ht="13.5" customHeight="1"/>
    <row r="28913" s="1" customFormat="1" ht="13.5" customHeight="1"/>
    <row r="28914" s="1" customFormat="1" ht="13.5" customHeight="1"/>
    <row r="28915" s="1" customFormat="1" ht="13.5" customHeight="1"/>
    <row r="28916" s="1" customFormat="1" ht="13.5" customHeight="1"/>
    <row r="28917" s="1" customFormat="1" ht="13.5" customHeight="1"/>
    <row r="28918" s="1" customFormat="1" ht="13.5" customHeight="1"/>
    <row r="28919" s="1" customFormat="1" ht="13.5" customHeight="1"/>
    <row r="28920" s="1" customFormat="1" ht="13.5" customHeight="1"/>
    <row r="28921" s="1" customFormat="1" ht="13.5" customHeight="1"/>
    <row r="28922" s="1" customFormat="1" ht="13.5" customHeight="1"/>
    <row r="28923" s="1" customFormat="1" ht="13.5" customHeight="1"/>
    <row r="28924" s="1" customFormat="1" ht="13.5" customHeight="1"/>
    <row r="28925" s="1" customFormat="1" ht="13.5" customHeight="1"/>
    <row r="28926" s="1" customFormat="1" ht="13.5" customHeight="1"/>
    <row r="28927" s="1" customFormat="1" ht="13.5" customHeight="1"/>
    <row r="28928" s="1" customFormat="1" ht="13.5" customHeight="1"/>
    <row r="28929" s="1" customFormat="1" ht="13.5" customHeight="1"/>
    <row r="28930" s="1" customFormat="1" ht="13.5" customHeight="1"/>
    <row r="28931" s="1" customFormat="1" ht="13.5" customHeight="1"/>
    <row r="28932" s="1" customFormat="1" ht="13.5" customHeight="1"/>
    <row r="28933" s="1" customFormat="1" ht="13.5" customHeight="1"/>
    <row r="28934" s="1" customFormat="1" ht="13.5" customHeight="1"/>
    <row r="28935" s="1" customFormat="1" ht="13.5" customHeight="1"/>
    <row r="28936" s="1" customFormat="1" ht="13.5" customHeight="1"/>
    <row r="28937" s="1" customFormat="1" ht="13.5" customHeight="1"/>
    <row r="28938" s="1" customFormat="1" ht="13.5" customHeight="1"/>
    <row r="28939" s="1" customFormat="1" ht="13.5" customHeight="1"/>
    <row r="28940" s="1" customFormat="1" ht="13.5" customHeight="1"/>
    <row r="28941" s="1" customFormat="1" ht="13.5" customHeight="1"/>
    <row r="28942" s="1" customFormat="1" ht="13.5" customHeight="1"/>
    <row r="28943" s="1" customFormat="1" ht="13.5" customHeight="1"/>
    <row r="28944" s="1" customFormat="1" ht="13.5" customHeight="1"/>
    <row r="28945" s="1" customFormat="1" ht="13.5" customHeight="1"/>
    <row r="28946" s="1" customFormat="1" ht="13.5" customHeight="1"/>
    <row r="28947" s="1" customFormat="1" ht="13.5" customHeight="1"/>
    <row r="28948" s="1" customFormat="1" ht="13.5" customHeight="1"/>
    <row r="28949" s="1" customFormat="1" ht="13.5" customHeight="1"/>
    <row r="28950" s="1" customFormat="1" ht="13.5" customHeight="1"/>
    <row r="28951" s="1" customFormat="1" ht="13.5" customHeight="1"/>
    <row r="28952" s="1" customFormat="1" ht="13.5" customHeight="1"/>
    <row r="28953" s="1" customFormat="1" ht="13.5" customHeight="1"/>
    <row r="28954" s="1" customFormat="1" ht="13.5" customHeight="1"/>
    <row r="28955" s="1" customFormat="1" ht="13.5" customHeight="1"/>
    <row r="28956" s="1" customFormat="1" ht="13.5" customHeight="1"/>
    <row r="28957" s="1" customFormat="1" ht="13.5" customHeight="1"/>
    <row r="28958" s="1" customFormat="1" ht="13.5" customHeight="1"/>
    <row r="28959" s="1" customFormat="1" ht="13.5" customHeight="1"/>
    <row r="28960" s="1" customFormat="1" ht="13.5" customHeight="1"/>
    <row r="28961" s="1" customFormat="1" ht="13.5" customHeight="1"/>
    <row r="28962" s="1" customFormat="1" ht="13.5" customHeight="1"/>
    <row r="28963" s="1" customFormat="1" ht="13.5" customHeight="1"/>
    <row r="28964" s="1" customFormat="1" ht="13.5" customHeight="1"/>
    <row r="28965" s="1" customFormat="1" ht="13.5" customHeight="1"/>
    <row r="28966" s="1" customFormat="1" ht="13.5" customHeight="1"/>
    <row r="28967" s="1" customFormat="1" ht="13.5" customHeight="1"/>
    <row r="28968" s="1" customFormat="1" ht="13.5" customHeight="1"/>
    <row r="28969" s="1" customFormat="1" ht="13.5" customHeight="1"/>
    <row r="28970" s="1" customFormat="1" ht="13.5" customHeight="1"/>
    <row r="28971" s="1" customFormat="1" ht="13.5" customHeight="1"/>
    <row r="28972" s="1" customFormat="1" ht="13.5" customHeight="1"/>
    <row r="28973" s="1" customFormat="1" ht="13.5" customHeight="1"/>
    <row r="28974" s="1" customFormat="1" ht="13.5" customHeight="1"/>
    <row r="28975" s="1" customFormat="1" ht="13.5" customHeight="1"/>
    <row r="28976" s="1" customFormat="1" ht="13.5" customHeight="1"/>
    <row r="28977" s="1" customFormat="1" ht="13.5" customHeight="1"/>
    <row r="28978" s="1" customFormat="1" ht="13.5" customHeight="1"/>
    <row r="28979" s="1" customFormat="1" ht="13.5" customHeight="1"/>
    <row r="28980" s="1" customFormat="1" ht="13.5" customHeight="1"/>
    <row r="28981" s="1" customFormat="1" ht="13.5" customHeight="1"/>
    <row r="28982" s="1" customFormat="1" ht="13.5" customHeight="1"/>
    <row r="28983" s="1" customFormat="1" ht="13.5" customHeight="1"/>
    <row r="28984" s="1" customFormat="1" ht="13.5" customHeight="1"/>
    <row r="28985" s="1" customFormat="1" ht="13.5" customHeight="1"/>
    <row r="28986" s="1" customFormat="1" ht="13.5" customHeight="1"/>
    <row r="28987" s="1" customFormat="1" ht="13.5" customHeight="1"/>
    <row r="28988" s="1" customFormat="1" ht="13.5" customHeight="1"/>
    <row r="28989" s="1" customFormat="1" ht="13.5" customHeight="1"/>
    <row r="28990" s="1" customFormat="1" ht="13.5" customHeight="1"/>
    <row r="28991" s="1" customFormat="1" ht="13.5" customHeight="1"/>
    <row r="28992" s="1" customFormat="1" ht="13.5" customHeight="1"/>
    <row r="28993" s="1" customFormat="1" ht="13.5" customHeight="1"/>
    <row r="28994" s="1" customFormat="1" ht="13.5" customHeight="1"/>
    <row r="28995" s="1" customFormat="1" ht="13.5" customHeight="1"/>
    <row r="28996" s="1" customFormat="1" ht="13.5" customHeight="1"/>
    <row r="28997" s="1" customFormat="1" ht="13.5" customHeight="1"/>
    <row r="28998" s="1" customFormat="1" ht="13.5" customHeight="1"/>
    <row r="28999" s="1" customFormat="1" ht="13.5" customHeight="1"/>
    <row r="29000" s="1" customFormat="1" ht="13.5" customHeight="1"/>
    <row r="29001" s="1" customFormat="1" ht="13.5" customHeight="1"/>
    <row r="29002" s="1" customFormat="1" ht="13.5" customHeight="1"/>
    <row r="29003" s="1" customFormat="1" ht="13.5" customHeight="1"/>
    <row r="29004" s="1" customFormat="1" ht="13.5" customHeight="1"/>
    <row r="29005" s="1" customFormat="1" ht="13.5" customHeight="1"/>
    <row r="29006" s="1" customFormat="1"/>
    <row r="29007" s="1" customFormat="1" ht="13.5" customHeight="1"/>
    <row r="29008" s="1" customFormat="1" ht="13.5" customHeight="1"/>
    <row r="29009" s="1" customFormat="1" ht="13.5" customHeight="1"/>
    <row r="29010" s="1" customFormat="1" ht="13.5" customHeight="1"/>
    <row r="29011" s="1" customFormat="1" ht="13.5" customHeight="1"/>
    <row r="29012" s="1" customFormat="1" ht="13.5" customHeight="1"/>
    <row r="29013" s="1" customFormat="1" ht="13.5" customHeight="1"/>
    <row r="29014" s="1" customFormat="1" ht="13.5" customHeight="1"/>
    <row r="29015" s="1" customFormat="1" ht="13.5" customHeight="1"/>
    <row r="29016" s="1" customFormat="1" ht="13.5" customHeight="1"/>
    <row r="29017" s="1" customFormat="1" ht="13.5" customHeight="1"/>
    <row r="29018" s="1" customFormat="1" ht="13.5" customHeight="1"/>
    <row r="29019" s="1" customFormat="1" ht="13.5" customHeight="1"/>
    <row r="29020" s="1" customFormat="1" ht="13.5" customHeight="1"/>
    <row r="29021" s="1" customFormat="1" ht="13.5" customHeight="1"/>
    <row r="29022" s="1" customFormat="1" ht="13.5" customHeight="1"/>
    <row r="29023" s="1" customFormat="1" ht="13.5" customHeight="1"/>
    <row r="29024" s="1" customFormat="1" ht="13.5" customHeight="1"/>
    <row r="29025" s="1" customFormat="1" ht="13.5" customHeight="1"/>
    <row r="29026" s="1" customFormat="1" ht="13.5" customHeight="1"/>
    <row r="29027" s="1" customFormat="1" ht="13.5" customHeight="1"/>
    <row r="29028" s="1" customFormat="1" ht="13.5" customHeight="1"/>
    <row r="29029" s="1" customFormat="1" ht="13.5" customHeight="1"/>
    <row r="29030" s="1" customFormat="1" ht="13.5" customHeight="1"/>
    <row r="29031" s="1" customFormat="1" ht="13.5" customHeight="1"/>
    <row r="29032" s="1" customFormat="1" ht="13.5" customHeight="1"/>
    <row r="29033" s="1" customFormat="1" ht="13.5" customHeight="1"/>
    <row r="29034" s="1" customFormat="1" ht="13.5" customHeight="1"/>
    <row r="29035" s="1" customFormat="1" ht="13.5" customHeight="1"/>
    <row r="29036" s="1" customFormat="1" ht="13.5" customHeight="1"/>
    <row r="29037" s="1" customFormat="1" ht="13.5" customHeight="1"/>
    <row r="29038" s="1" customFormat="1" ht="13.5" customHeight="1"/>
    <row r="29039" s="1" customFormat="1" ht="13.5" customHeight="1"/>
    <row r="29040" s="1" customFormat="1" ht="13.5" customHeight="1"/>
    <row r="29041" s="1" customFormat="1" ht="13.5" customHeight="1"/>
    <row r="29042" s="1" customFormat="1" ht="13.5" customHeight="1"/>
    <row r="29043" s="1" customFormat="1" ht="13.5" customHeight="1"/>
    <row r="29044" s="1" customFormat="1" ht="13.5" customHeight="1"/>
    <row r="29045" s="1" customFormat="1" ht="13.5" customHeight="1"/>
    <row r="29046" s="1" customFormat="1" ht="13.5" customHeight="1"/>
    <row r="29047" s="1" customFormat="1" ht="13.5" customHeight="1"/>
    <row r="29048" s="1" customFormat="1" ht="13.5" customHeight="1"/>
    <row r="29049" s="1" customFormat="1" ht="13.5" customHeight="1"/>
    <row r="29050" s="1" customFormat="1" ht="13.5" customHeight="1"/>
    <row r="29051" s="1" customFormat="1" ht="13.5" customHeight="1"/>
    <row r="29052" s="1" customFormat="1" ht="13.5" customHeight="1"/>
    <row r="29053" s="1" customFormat="1" ht="13.5" customHeight="1"/>
    <row r="29054" s="1" customFormat="1" ht="13.5" customHeight="1"/>
    <row r="29055" s="1" customFormat="1" ht="13.5" customHeight="1"/>
    <row r="29056" s="1" customFormat="1" ht="13.5" customHeight="1"/>
    <row r="29057" s="1" customFormat="1" ht="13.5" customHeight="1"/>
    <row r="29058" s="1" customFormat="1" ht="13.5" customHeight="1"/>
    <row r="29059" s="1" customFormat="1" ht="13.5" customHeight="1"/>
    <row r="29060" s="1" customFormat="1" ht="13.5" customHeight="1"/>
    <row r="29061" s="1" customFormat="1" ht="13.5" customHeight="1"/>
    <row r="29062" s="1" customFormat="1" ht="13.5" customHeight="1"/>
    <row r="29063" s="1" customFormat="1" ht="13.5" customHeight="1"/>
    <row r="29064" s="1" customFormat="1" ht="13.5" customHeight="1"/>
    <row r="29065" s="1" customFormat="1" ht="13.5" customHeight="1"/>
    <row r="29066" s="1" customFormat="1" ht="13.5" customHeight="1"/>
    <row r="29067" s="1" customFormat="1" ht="13.5" customHeight="1"/>
    <row r="29068" s="1" customFormat="1" ht="13.5" customHeight="1"/>
    <row r="29069" s="1" customFormat="1" ht="13.5" customHeight="1"/>
    <row r="29070" s="1" customFormat="1" ht="13.5" customHeight="1"/>
    <row r="29071" s="1" customFormat="1" ht="13.5" customHeight="1"/>
    <row r="29072" s="1" customFormat="1" ht="13.5" customHeight="1"/>
    <row r="29073" s="1" customFormat="1" ht="13.5" customHeight="1"/>
    <row r="29074" s="1" customFormat="1" ht="13.5" customHeight="1"/>
    <row r="29075" s="1" customFormat="1" ht="13.5" customHeight="1"/>
    <row r="29076" s="1" customFormat="1" ht="13.5" customHeight="1"/>
    <row r="29077" s="1" customFormat="1" ht="13.5" customHeight="1"/>
    <row r="29078" s="1" customFormat="1" ht="13.5" customHeight="1"/>
    <row r="29079" s="1" customFormat="1" ht="13.5" customHeight="1"/>
    <row r="29080" s="1" customFormat="1" ht="13.5" customHeight="1"/>
    <row r="29081" s="1" customFormat="1" ht="13.5" customHeight="1"/>
    <row r="29082" s="1" customFormat="1" ht="13.5" customHeight="1"/>
    <row r="29083" s="1" customFormat="1" ht="13.5" customHeight="1"/>
    <row r="29084" s="1" customFormat="1" ht="13.5" customHeight="1"/>
    <row r="29085" s="1" customFormat="1" ht="13.5" customHeight="1"/>
    <row r="29086" s="1" customFormat="1" ht="13.5" customHeight="1"/>
    <row r="29087" s="1" customFormat="1" ht="13.5" customHeight="1"/>
    <row r="29088" s="1" customFormat="1" ht="13.5" customHeight="1"/>
    <row r="29089" s="1" customFormat="1" ht="13.5" customHeight="1"/>
    <row r="29090" s="1" customFormat="1" ht="13.5" customHeight="1"/>
    <row r="29091" s="1" customFormat="1" ht="13.5" customHeight="1"/>
    <row r="29092" s="1" customFormat="1" ht="13.5" customHeight="1"/>
    <row r="29093" s="1" customFormat="1" ht="13.5" customHeight="1"/>
    <row r="29094" s="1" customFormat="1" ht="13.5" customHeight="1"/>
    <row r="29095" s="1" customFormat="1" ht="13.5" customHeight="1"/>
    <row r="29096" s="1" customFormat="1" ht="13.5" customHeight="1"/>
    <row r="29097" s="1" customFormat="1" ht="13.5" customHeight="1"/>
    <row r="29098" s="1" customFormat="1" ht="13.5" customHeight="1"/>
    <row r="29099" s="1" customFormat="1" ht="13.5" customHeight="1"/>
    <row r="29100" s="1" customFormat="1" ht="13.5" customHeight="1"/>
    <row r="29101" s="1" customFormat="1" ht="13.5" customHeight="1"/>
    <row r="29102" s="1" customFormat="1" ht="13.5" customHeight="1"/>
    <row r="29103" s="1" customFormat="1" ht="13.5" customHeight="1"/>
    <row r="29104" s="1" customFormat="1" ht="13.5" customHeight="1"/>
    <row r="29105" s="1" customFormat="1" ht="13.5" customHeight="1"/>
    <row r="29106" s="1" customFormat="1" ht="13.5" customHeight="1"/>
    <row r="29107" s="1" customFormat="1" ht="13.5" customHeight="1"/>
    <row r="29108" s="1" customFormat="1" ht="13.5" customHeight="1"/>
    <row r="29109" s="1" customFormat="1" ht="13.5" customHeight="1"/>
    <row r="29110" s="1" customFormat="1" ht="13.5" customHeight="1"/>
    <row r="29111" s="1" customFormat="1" ht="13.5" customHeight="1"/>
    <row r="29112" s="1" customFormat="1" ht="13.5" customHeight="1"/>
    <row r="29113" s="1" customFormat="1" ht="13.5" customHeight="1"/>
    <row r="29114" s="1" customFormat="1" ht="13.5" customHeight="1"/>
    <row r="29115" s="1" customFormat="1" ht="13.5" customHeight="1"/>
    <row r="29116" s="1" customFormat="1" ht="13.5" customHeight="1"/>
    <row r="29117" s="1" customFormat="1" ht="13.5" customHeight="1"/>
    <row r="29118" s="1" customFormat="1" ht="13.5" customHeight="1"/>
    <row r="29119" s="1" customFormat="1" ht="13.5" customHeight="1"/>
    <row r="29120" s="1" customFormat="1" ht="13.5" customHeight="1"/>
    <row r="29121" s="1" customFormat="1" ht="13.5" customHeight="1"/>
    <row r="29122" s="1" customFormat="1" ht="13.5" customHeight="1"/>
    <row r="29123" s="1" customFormat="1" ht="13.5" customHeight="1"/>
    <row r="29124" s="1" customFormat="1" ht="13.5" customHeight="1"/>
    <row r="29125" s="1" customFormat="1" ht="13.5" customHeight="1"/>
    <row r="29126" s="1" customFormat="1" ht="13.5" customHeight="1"/>
    <row r="29127" s="1" customFormat="1" ht="13.5" customHeight="1"/>
    <row r="29128" s="1" customFormat="1" ht="13.5" customHeight="1"/>
    <row r="29129" s="1" customFormat="1" ht="13.5" customHeight="1"/>
    <row r="29130" s="1" customFormat="1" ht="13.5" customHeight="1"/>
    <row r="29131" s="1" customFormat="1" ht="13.5" customHeight="1"/>
    <row r="29132" s="1" customFormat="1" ht="13.5" customHeight="1"/>
    <row r="29133" s="1" customFormat="1" ht="13.5" customHeight="1"/>
    <row r="29134" s="1" customFormat="1" ht="13.5" customHeight="1"/>
    <row r="29135" s="1" customFormat="1" ht="13.5" customHeight="1"/>
    <row r="29136" s="1" customFormat="1" ht="13.5" customHeight="1"/>
    <row r="29137" s="1" customFormat="1" ht="13.5" customHeight="1"/>
    <row r="29138" s="1" customFormat="1" ht="13.5" customHeight="1"/>
    <row r="29139" s="1" customFormat="1" ht="13.5" customHeight="1"/>
    <row r="29140" s="1" customFormat="1" ht="13.5" customHeight="1"/>
    <row r="29141" s="1" customFormat="1" ht="13.5" customHeight="1"/>
    <row r="29142" s="1" customFormat="1" ht="13.5" customHeight="1"/>
    <row r="29143" s="1" customFormat="1" ht="13.5" customHeight="1"/>
    <row r="29144" s="1" customFormat="1" ht="13.5" customHeight="1"/>
    <row r="29145" s="1" customFormat="1" ht="13.5" customHeight="1"/>
    <row r="29146" s="1" customFormat="1" ht="13.5" customHeight="1"/>
    <row r="29147" s="1" customFormat="1" ht="13.5" customHeight="1"/>
    <row r="29148" s="1" customFormat="1" ht="13.5" customHeight="1"/>
    <row r="29149" s="1" customFormat="1" ht="13.5" customHeight="1"/>
    <row r="29150" s="1" customFormat="1" ht="13.5" customHeight="1"/>
    <row r="29151" s="1" customFormat="1" ht="13.5" customHeight="1"/>
    <row r="29152" s="1" customFormat="1" ht="13.5" customHeight="1"/>
    <row r="29153" s="1" customFormat="1" ht="13.5" customHeight="1"/>
    <row r="29154" s="1" customFormat="1" ht="13.5" customHeight="1"/>
    <row r="29155" s="1" customFormat="1" ht="13.5" customHeight="1"/>
    <row r="29156" s="1" customFormat="1" ht="13.5" customHeight="1"/>
    <row r="29157" s="1" customFormat="1" ht="13.5" customHeight="1"/>
    <row r="29158" s="1" customFormat="1" ht="13.5" customHeight="1"/>
    <row r="29159" s="1" customFormat="1" ht="13.5" customHeight="1"/>
    <row r="29160" s="1" customFormat="1" ht="13.5" customHeight="1"/>
    <row r="29161" s="1" customFormat="1" ht="13.5" customHeight="1"/>
    <row r="29162" s="1" customFormat="1" ht="13.5" customHeight="1"/>
    <row r="29163" s="1" customFormat="1" ht="13.5" customHeight="1"/>
    <row r="29164" s="1" customFormat="1" ht="13.5" customHeight="1"/>
    <row r="29165" s="1" customFormat="1" ht="13.5" customHeight="1"/>
    <row r="29166" s="1" customFormat="1" ht="13.5" customHeight="1"/>
    <row r="29167" s="1" customFormat="1" ht="13.5" customHeight="1"/>
    <row r="29168" s="1" customFormat="1" ht="13.5" customHeight="1"/>
    <row r="29169" s="1" customFormat="1" ht="13.5" customHeight="1"/>
    <row r="29170" s="1" customFormat="1" ht="13.5" customHeight="1"/>
    <row r="29171" s="1" customFormat="1" ht="13.5" customHeight="1"/>
    <row r="29172" s="1" customFormat="1" ht="13.5" customHeight="1"/>
    <row r="29173" s="1" customFormat="1" ht="13.5" customHeight="1"/>
    <row r="29174" s="1" customFormat="1" ht="13.5" customHeight="1"/>
    <row r="29175" s="1" customFormat="1" ht="13.5" customHeight="1"/>
    <row r="29176" s="1" customFormat="1" ht="13.5" customHeight="1"/>
    <row r="29177" s="1" customFormat="1" ht="13.5" customHeight="1"/>
    <row r="29178" s="1" customFormat="1" ht="13.5" customHeight="1"/>
    <row r="29179" s="1" customFormat="1" ht="13.5" customHeight="1"/>
    <row r="29180" s="1" customFormat="1" ht="13.5" customHeight="1"/>
    <row r="29181" s="1" customFormat="1" ht="13.5" customHeight="1"/>
    <row r="29182" s="1" customFormat="1" ht="13.5" customHeight="1"/>
    <row r="29183" s="1" customFormat="1" ht="13.5" customHeight="1"/>
    <row r="29184" s="1" customFormat="1" ht="13.5" customHeight="1"/>
    <row r="29185" s="1" customFormat="1" ht="13.5" customHeight="1"/>
    <row r="29186" s="1" customFormat="1" ht="13.5" customHeight="1"/>
    <row r="29187" s="1" customFormat="1" ht="13.5" customHeight="1"/>
    <row r="29188" s="1" customFormat="1" ht="13.5" customHeight="1"/>
    <row r="29189" s="1" customFormat="1" ht="13.5" customHeight="1"/>
    <row r="29190" s="1" customFormat="1" ht="13.5" customHeight="1"/>
    <row r="29191" s="1" customFormat="1" ht="13.5" customHeight="1"/>
    <row r="29192" s="1" customFormat="1" ht="13.5" customHeight="1"/>
    <row r="29193" s="1" customFormat="1" ht="13.5" customHeight="1"/>
    <row r="29194" s="1" customFormat="1" ht="13.5" customHeight="1"/>
    <row r="29195" s="1" customFormat="1" ht="13.5" customHeight="1"/>
    <row r="29196" s="1" customFormat="1" ht="13.5" customHeight="1"/>
    <row r="29197" s="1" customFormat="1" ht="13.5" customHeight="1"/>
    <row r="29198" s="1" customFormat="1" ht="13.5" customHeight="1"/>
    <row r="29199" s="1" customFormat="1" ht="13.5" customHeight="1"/>
    <row r="29200" s="1" customFormat="1" ht="13.5" customHeight="1"/>
    <row r="29201" s="1" customFormat="1" ht="13.5" customHeight="1"/>
    <row r="29202" s="1" customFormat="1" ht="13.5" customHeight="1"/>
    <row r="29203" s="1" customFormat="1" ht="13.5" customHeight="1"/>
    <row r="29204" s="1" customFormat="1" ht="13.5" customHeight="1"/>
    <row r="29205" s="1" customFormat="1" ht="13.5" customHeight="1"/>
    <row r="29206" s="1" customFormat="1" ht="13.5" customHeight="1"/>
    <row r="29207" s="1" customFormat="1" ht="13.5" customHeight="1"/>
    <row r="29208" s="1" customFormat="1" ht="13.5" customHeight="1"/>
    <row r="29209" s="1" customFormat="1" ht="13.5" customHeight="1"/>
    <row r="29210" s="1" customFormat="1" ht="13.5" customHeight="1"/>
    <row r="29211" s="1" customFormat="1" ht="13.5" customHeight="1"/>
    <row r="29212" s="1" customFormat="1" ht="13.5" customHeight="1"/>
    <row r="29213" s="1" customFormat="1" ht="13.5" customHeight="1"/>
    <row r="29214" s="1" customFormat="1" ht="13.5" customHeight="1"/>
    <row r="29215" s="1" customFormat="1" ht="13.5" customHeight="1"/>
    <row r="29216" s="1" customFormat="1" ht="13.5" customHeight="1"/>
    <row r="29217" s="1" customFormat="1" ht="13.5" customHeight="1"/>
    <row r="29218" s="1" customFormat="1" ht="13.5" customHeight="1"/>
    <row r="29219" s="1" customFormat="1" ht="13.5" customHeight="1"/>
    <row r="29220" s="1" customFormat="1" ht="13.5" customHeight="1"/>
    <row r="29221" s="1" customFormat="1" ht="13.5" customHeight="1"/>
    <row r="29222" s="1" customFormat="1" ht="13.5" customHeight="1"/>
    <row r="29223" s="1" customFormat="1" ht="13.5" customHeight="1"/>
    <row r="29224" s="1" customFormat="1" ht="13.5" customHeight="1"/>
    <row r="29225" s="1" customFormat="1" ht="13.5" customHeight="1"/>
    <row r="29226" s="1" customFormat="1" ht="13.5" customHeight="1"/>
    <row r="29227" s="1" customFormat="1" ht="13.5" customHeight="1"/>
    <row r="29228" s="1" customFormat="1" ht="13.5" customHeight="1"/>
    <row r="29229" s="1" customFormat="1" ht="13.5" customHeight="1"/>
    <row r="29230" s="1" customFormat="1" ht="13.5" customHeight="1"/>
    <row r="29231" s="1" customFormat="1" ht="13.5" customHeight="1"/>
    <row r="29232" s="1" customFormat="1" ht="13.5" customHeight="1"/>
    <row r="29233" s="1" customFormat="1" ht="13.5" customHeight="1"/>
    <row r="29234" s="1" customFormat="1" ht="13.5" customHeight="1"/>
    <row r="29235" s="1" customFormat="1" ht="13.5" customHeight="1"/>
    <row r="29236" s="1" customFormat="1" ht="13.5" customHeight="1"/>
    <row r="29237" s="1" customFormat="1" ht="13.5" customHeight="1"/>
    <row r="29238" s="1" customFormat="1" ht="13.5" customHeight="1"/>
    <row r="29239" s="1" customFormat="1" ht="13.5" customHeight="1"/>
    <row r="29240" s="1" customFormat="1" ht="13.5" customHeight="1"/>
    <row r="29241" s="1" customFormat="1" ht="13.5" customHeight="1"/>
    <row r="29242" s="1" customFormat="1" ht="13.5" customHeight="1"/>
    <row r="29243" s="1" customFormat="1" ht="13.5" customHeight="1"/>
    <row r="29244" s="1" customFormat="1" ht="13.5" customHeight="1"/>
    <row r="29245" s="1" customFormat="1" ht="13.5" customHeight="1"/>
    <row r="29246" s="1" customFormat="1" ht="13.5" customHeight="1"/>
    <row r="29247" s="1" customFormat="1" ht="13.5" customHeight="1"/>
    <row r="29248" s="1" customFormat="1" ht="13.5" customHeight="1"/>
    <row r="29249" s="1" customFormat="1" ht="13.5" customHeight="1"/>
    <row r="29250" s="1" customFormat="1" ht="13.5" customHeight="1"/>
    <row r="29251" s="1" customFormat="1" ht="13.5" customHeight="1"/>
    <row r="29252" s="1" customFormat="1" ht="13.5" customHeight="1"/>
    <row r="29253" s="1" customFormat="1" ht="13.5" customHeight="1"/>
    <row r="29254" s="1" customFormat="1" ht="13.5" customHeight="1"/>
    <row r="29255" s="1" customFormat="1" ht="13.5" customHeight="1"/>
    <row r="29256" s="1" customFormat="1" ht="13.5" customHeight="1"/>
    <row r="29257" s="1" customFormat="1" ht="13.5" customHeight="1"/>
    <row r="29258" s="1" customFormat="1" ht="13.5" customHeight="1"/>
    <row r="29259" s="1" customFormat="1" ht="13.5" customHeight="1"/>
    <row r="29260" s="1" customFormat="1" ht="13.5" customHeight="1"/>
    <row r="29261" s="1" customFormat="1" ht="13.5" customHeight="1"/>
    <row r="29262" s="1" customFormat="1" ht="13.5" customHeight="1"/>
    <row r="29263" s="1" customFormat="1" ht="13.5" customHeight="1"/>
    <row r="29264" s="1" customFormat="1" ht="13.5" customHeight="1"/>
    <row r="29265" s="1" customFormat="1" ht="13.5" customHeight="1"/>
    <row r="29266" s="1" customFormat="1" ht="13.5" customHeight="1"/>
    <row r="29267" s="1" customFormat="1" ht="13.5" customHeight="1"/>
    <row r="29268" s="1" customFormat="1" ht="13.5" customHeight="1"/>
    <row r="29269" s="1" customFormat="1" ht="13.5" customHeight="1"/>
    <row r="29270" s="1" customFormat="1" ht="13.5" customHeight="1"/>
    <row r="29271" s="1" customFormat="1" ht="13.5" customHeight="1"/>
    <row r="29272" s="1" customFormat="1" ht="13.5" customHeight="1"/>
    <row r="29273" s="1" customFormat="1" ht="13.5" customHeight="1"/>
    <row r="29274" s="1" customFormat="1" ht="13.5" customHeight="1"/>
    <row r="29275" s="1" customFormat="1" ht="13.5" customHeight="1"/>
    <row r="29276" s="1" customFormat="1" ht="13.5" customHeight="1"/>
    <row r="29277" s="1" customFormat="1" ht="13.5" customHeight="1"/>
    <row r="29278" s="1" customFormat="1" ht="13.5" customHeight="1"/>
    <row r="29279" s="1" customFormat="1" ht="13.5" customHeight="1"/>
    <row r="29280" s="1" customFormat="1" ht="13.5" customHeight="1"/>
    <row r="29281" spans="6:6" s="1" customFormat="1" ht="13.5" customHeight="1"/>
    <row r="29282" spans="6:6" s="1" customFormat="1" ht="13.5" customHeight="1"/>
    <row r="29283" spans="6:6" s="1" customFormat="1" ht="13.5" customHeight="1"/>
    <row r="29284" spans="6:6" s="1" customFormat="1" ht="13.5" customHeight="1"/>
    <row r="29285" spans="6:6" s="1" customFormat="1" ht="13.5" customHeight="1"/>
    <row r="29286" spans="6:6" s="1" customFormat="1" ht="13.5" customHeight="1"/>
    <row r="29287" spans="6:6" s="1" customFormat="1" ht="13.5" customHeight="1"/>
    <row r="29288" spans="6:6" s="1" customFormat="1" ht="13.5" customHeight="1"/>
    <row r="29289" spans="6:6" s="1" customFormat="1" ht="13.5" customHeight="1"/>
    <row r="29290" spans="6:6" s="1" customFormat="1" ht="13.5" customHeight="1"/>
    <row r="29291" spans="6:6" s="1" customFormat="1" ht="13.5" customHeight="1"/>
    <row r="29292" spans="6:6" s="1" customFormat="1" ht="13.5" customHeight="1">
      <c r="F29292" s="2"/>
    </row>
    <row r="29293" spans="6:6" s="1" customFormat="1" ht="13.5" customHeight="1">
      <c r="F29293" s="2"/>
    </row>
    <row r="29294" spans="6:6" s="1" customFormat="1" ht="13.5" customHeight="1">
      <c r="F29294" s="2"/>
    </row>
    <row r="29295" spans="6:6" s="1" customFormat="1" ht="13.5" customHeight="1">
      <c r="F29295" s="2"/>
    </row>
    <row r="29296" spans="6:6" s="1" customFormat="1" ht="13.5" customHeight="1">
      <c r="F29296" s="2"/>
    </row>
    <row r="29297" spans="6:6" s="1" customFormat="1" ht="13.5" customHeight="1">
      <c r="F29297" s="2"/>
    </row>
    <row r="29298" spans="6:6" s="1" customFormat="1" ht="13.5" customHeight="1">
      <c r="F29298" s="2"/>
    </row>
    <row r="29299" spans="6:6" s="1" customFormat="1" ht="13.5" customHeight="1">
      <c r="F29299" s="2"/>
    </row>
    <row r="29300" spans="6:6" s="1" customFormat="1" ht="13.5" customHeight="1">
      <c r="F29300" s="2"/>
    </row>
    <row r="29301" spans="6:6" s="1" customFormat="1" ht="13.5" customHeight="1">
      <c r="F29301" s="2"/>
    </row>
    <row r="29302" spans="6:6" s="1" customFormat="1" ht="13.5" customHeight="1">
      <c r="F29302" s="2"/>
    </row>
    <row r="29303" spans="6:6" s="1" customFormat="1" ht="13.5" customHeight="1">
      <c r="F29303" s="2"/>
    </row>
    <row r="29304" spans="6:6" s="1" customFormat="1" ht="13.5" customHeight="1">
      <c r="F29304" s="2"/>
    </row>
    <row r="29305" spans="6:6" s="1" customFormat="1" ht="13.5" customHeight="1">
      <c r="F29305" s="2"/>
    </row>
    <row r="29306" spans="6:6" s="1" customFormat="1" ht="13.5" customHeight="1">
      <c r="F29306" s="2"/>
    </row>
    <row r="29307" spans="6:6" s="1" customFormat="1" ht="13.5" customHeight="1">
      <c r="F29307" s="2"/>
    </row>
    <row r="29308" spans="6:6" s="1" customFormat="1" ht="13.5" customHeight="1">
      <c r="F29308" s="2"/>
    </row>
    <row r="29309" spans="6:6" s="1" customFormat="1" ht="13.5" customHeight="1">
      <c r="F29309" s="2"/>
    </row>
    <row r="29310" spans="6:6" s="1" customFormat="1" ht="13.5" customHeight="1">
      <c r="F29310" s="2"/>
    </row>
    <row r="29311" spans="6:6" s="1" customFormat="1" ht="13.5" customHeight="1">
      <c r="F29311" s="2"/>
    </row>
    <row r="29312" spans="6:6" s="1" customFormat="1" ht="13.5" customHeight="1">
      <c r="F29312" s="2"/>
    </row>
    <row r="29313" spans="6:6" s="1" customFormat="1" ht="13.5" customHeight="1">
      <c r="F29313" s="2"/>
    </row>
    <row r="29314" spans="6:6" s="1" customFormat="1" ht="13.5" customHeight="1">
      <c r="F29314" s="2"/>
    </row>
    <row r="29315" spans="6:6" s="1" customFormat="1" ht="13.5" customHeight="1">
      <c r="F29315" s="2"/>
    </row>
    <row r="29316" spans="6:6" s="1" customFormat="1" ht="13.5" customHeight="1">
      <c r="F29316" s="2"/>
    </row>
    <row r="29317" spans="6:6" s="1" customFormat="1" ht="13.5" customHeight="1">
      <c r="F29317" s="2"/>
    </row>
    <row r="29318" spans="6:6" s="1" customFormat="1" ht="13.5" customHeight="1">
      <c r="F29318" s="2"/>
    </row>
    <row r="29319" spans="6:6" s="1" customFormat="1" ht="13.5" customHeight="1">
      <c r="F29319" s="2"/>
    </row>
    <row r="29320" spans="6:6" s="1" customFormat="1" ht="13.5" customHeight="1">
      <c r="F29320" s="2"/>
    </row>
    <row r="29321" spans="6:6" s="1" customFormat="1" ht="13.5" customHeight="1">
      <c r="F29321" s="2"/>
    </row>
    <row r="29322" spans="6:6" s="1" customFormat="1" ht="13.5" customHeight="1">
      <c r="F29322" s="2"/>
    </row>
    <row r="29323" spans="6:6" s="1" customFormat="1" ht="13.5" customHeight="1">
      <c r="F29323" s="2"/>
    </row>
    <row r="29324" spans="6:6" s="1" customFormat="1" ht="13.5" customHeight="1">
      <c r="F29324" s="2"/>
    </row>
    <row r="29325" spans="6:6" s="1" customFormat="1" ht="13.5" customHeight="1">
      <c r="F29325" s="2"/>
    </row>
    <row r="29326" spans="6:6" s="1" customFormat="1" ht="13.5" customHeight="1">
      <c r="F29326" s="2"/>
    </row>
    <row r="29327" spans="6:6" s="1" customFormat="1" ht="13.5" customHeight="1">
      <c r="F29327" s="2"/>
    </row>
    <row r="29328" spans="6:6" s="1" customFormat="1" ht="13.5" customHeight="1">
      <c r="F29328" s="2"/>
    </row>
    <row r="29329" spans="6:6" s="1" customFormat="1" ht="13.5" customHeight="1">
      <c r="F29329" s="2"/>
    </row>
    <row r="29330" spans="6:6" s="1" customFormat="1" ht="13.5" customHeight="1">
      <c r="F29330" s="2"/>
    </row>
    <row r="29331" spans="6:6" s="1" customFormat="1" ht="13.5" customHeight="1">
      <c r="F29331" s="2"/>
    </row>
    <row r="29332" spans="6:6" s="1" customFormat="1" ht="13.5" customHeight="1">
      <c r="F29332" s="2"/>
    </row>
    <row r="29333" spans="6:6" s="1" customFormat="1" ht="13.5" customHeight="1">
      <c r="F29333" s="2"/>
    </row>
    <row r="29334" spans="6:6" s="1" customFormat="1" ht="13.5" customHeight="1">
      <c r="F29334" s="2"/>
    </row>
    <row r="29335" spans="6:6" s="1" customFormat="1" ht="13.5" customHeight="1">
      <c r="F29335" s="2"/>
    </row>
    <row r="29336" spans="6:6" s="1" customFormat="1" ht="13.5" customHeight="1">
      <c r="F29336" s="2"/>
    </row>
    <row r="29337" spans="6:6" s="1" customFormat="1" ht="13.5" customHeight="1">
      <c r="F29337" s="2"/>
    </row>
    <row r="29338" spans="6:6" s="1" customFormat="1" ht="13.5" customHeight="1">
      <c r="F29338" s="2"/>
    </row>
    <row r="29339" spans="6:6" s="1" customFormat="1" ht="13.5" customHeight="1">
      <c r="F29339" s="2"/>
    </row>
    <row r="29340" spans="6:6" s="1" customFormat="1" ht="13.5" customHeight="1">
      <c r="F29340" s="2"/>
    </row>
    <row r="29341" spans="6:6" s="1" customFormat="1" ht="13.5" customHeight="1">
      <c r="F29341" s="2"/>
    </row>
    <row r="29342" spans="6:6" s="1" customFormat="1" ht="13.5" customHeight="1">
      <c r="F29342" s="2"/>
    </row>
    <row r="29343" spans="6:6" s="1" customFormat="1" ht="13.5" customHeight="1">
      <c r="F29343" s="2"/>
    </row>
    <row r="29344" spans="6:6" s="1" customFormat="1" ht="13.5" customHeight="1">
      <c r="F29344" s="2"/>
    </row>
    <row r="29345" spans="6:6" s="1" customFormat="1" ht="13.5" customHeight="1">
      <c r="F29345" s="2"/>
    </row>
    <row r="29346" spans="6:6" s="1" customFormat="1" ht="13.5" customHeight="1">
      <c r="F29346" s="2"/>
    </row>
    <row r="29347" spans="6:6" s="1" customFormat="1" ht="13.5" customHeight="1">
      <c r="F29347" s="2"/>
    </row>
    <row r="29348" spans="6:6" s="1" customFormat="1" ht="13.5" customHeight="1">
      <c r="F29348" s="2"/>
    </row>
    <row r="29349" spans="6:6" s="1" customFormat="1" ht="13.5" customHeight="1">
      <c r="F29349" s="2"/>
    </row>
    <row r="29350" spans="6:6" s="1" customFormat="1" ht="13.5" customHeight="1">
      <c r="F29350" s="2"/>
    </row>
    <row r="29351" spans="6:6" s="1" customFormat="1" ht="13.5" customHeight="1">
      <c r="F29351" s="2"/>
    </row>
    <row r="29352" spans="6:6" s="1" customFormat="1" ht="13.5" customHeight="1">
      <c r="F29352" s="2"/>
    </row>
    <row r="29353" spans="6:6" s="1" customFormat="1" ht="13.5" customHeight="1">
      <c r="F29353" s="2"/>
    </row>
    <row r="29354" spans="6:6" s="1" customFormat="1" ht="13.5" customHeight="1">
      <c r="F29354" s="2"/>
    </row>
    <row r="29355" spans="6:6" s="1" customFormat="1" ht="13.5" customHeight="1">
      <c r="F29355" s="2"/>
    </row>
    <row r="29356" spans="6:6" s="1" customFormat="1" ht="13.5" customHeight="1">
      <c r="F29356" s="2"/>
    </row>
    <row r="29357" spans="6:6" s="1" customFormat="1" ht="13.5" customHeight="1">
      <c r="F29357" s="2"/>
    </row>
    <row r="29358" spans="6:6" s="1" customFormat="1" ht="13.5" customHeight="1">
      <c r="F29358" s="2"/>
    </row>
    <row r="29359" spans="6:6" s="1" customFormat="1" ht="13.5" customHeight="1">
      <c r="F29359" s="2"/>
    </row>
    <row r="29360" spans="6:6" s="1" customFormat="1" ht="13.5" customHeight="1">
      <c r="F29360" s="2"/>
    </row>
    <row r="29361" spans="6:6" s="1" customFormat="1" ht="13.5" customHeight="1">
      <c r="F29361" s="2"/>
    </row>
    <row r="29362" spans="6:6" s="1" customFormat="1" ht="13.5" customHeight="1">
      <c r="F29362" s="2"/>
    </row>
    <row r="29363" spans="6:6" s="1" customFormat="1" ht="13.5" customHeight="1">
      <c r="F29363" s="2"/>
    </row>
    <row r="29364" spans="6:6" s="1" customFormat="1" ht="13.5" customHeight="1">
      <c r="F29364" s="2"/>
    </row>
    <row r="29365" spans="6:6" s="1" customFormat="1" ht="13.5" customHeight="1">
      <c r="F29365" s="2"/>
    </row>
    <row r="29366" spans="6:6" s="1" customFormat="1" ht="13.5" customHeight="1">
      <c r="F29366" s="2"/>
    </row>
    <row r="29367" spans="6:6" s="1" customFormat="1" ht="13.5" customHeight="1">
      <c r="F29367" s="2"/>
    </row>
    <row r="29368" spans="6:6" s="1" customFormat="1" ht="13.5" customHeight="1">
      <c r="F29368" s="2"/>
    </row>
    <row r="29369" spans="6:6" s="1" customFormat="1" ht="13.5" customHeight="1">
      <c r="F29369" s="2"/>
    </row>
    <row r="29370" spans="6:6" s="1" customFormat="1" ht="13.5" customHeight="1">
      <c r="F29370" s="2"/>
    </row>
    <row r="29371" spans="6:6" s="1" customFormat="1" ht="13.5" customHeight="1">
      <c r="F29371" s="2"/>
    </row>
    <row r="29372" spans="6:6" s="1" customFormat="1" ht="13.5" customHeight="1">
      <c r="F29372" s="2"/>
    </row>
    <row r="29373" spans="6:6" s="1" customFormat="1" ht="13.5" customHeight="1">
      <c r="F29373" s="2"/>
    </row>
    <row r="29374" spans="6:6" s="1" customFormat="1" ht="13.5" customHeight="1">
      <c r="F29374" s="2"/>
    </row>
    <row r="29375" spans="6:6" s="1" customFormat="1" ht="13.5" customHeight="1">
      <c r="F29375" s="2"/>
    </row>
    <row r="29376" spans="6:6" s="1" customFormat="1" ht="13.5" customHeight="1">
      <c r="F29376" s="2"/>
    </row>
    <row r="29377" spans="6:6" s="1" customFormat="1" ht="13.5" customHeight="1">
      <c r="F29377" s="2"/>
    </row>
    <row r="29378" spans="6:6" s="1" customFormat="1" ht="13.5" customHeight="1">
      <c r="F29378" s="2"/>
    </row>
    <row r="29379" spans="6:6" s="1" customFormat="1" ht="13.5" customHeight="1">
      <c r="F29379" s="2"/>
    </row>
    <row r="29380" spans="6:6" s="1" customFormat="1" ht="13.5" customHeight="1">
      <c r="F29380" s="2"/>
    </row>
    <row r="29381" spans="6:6" s="1" customFormat="1" ht="13.5" customHeight="1">
      <c r="F29381" s="2"/>
    </row>
    <row r="29382" spans="6:6" s="1" customFormat="1" ht="13.5" customHeight="1">
      <c r="F29382" s="2"/>
    </row>
    <row r="29383" spans="6:6" s="1" customFormat="1" ht="13.5" customHeight="1">
      <c r="F29383" s="2"/>
    </row>
    <row r="29384" spans="6:6" s="1" customFormat="1" ht="13.5" customHeight="1">
      <c r="F29384" s="2"/>
    </row>
    <row r="29385" spans="6:6" s="1" customFormat="1" ht="13.5" customHeight="1">
      <c r="F29385" s="2"/>
    </row>
    <row r="29386" spans="6:6" s="1" customFormat="1" ht="13.5" customHeight="1">
      <c r="F29386" s="2"/>
    </row>
    <row r="29387" spans="6:6" s="1" customFormat="1" ht="13.5" customHeight="1">
      <c r="F29387" s="2"/>
    </row>
    <row r="29388" spans="6:6" s="1" customFormat="1" ht="13.5" customHeight="1">
      <c r="F29388" s="2"/>
    </row>
    <row r="29389" spans="6:6" s="1" customFormat="1" ht="13.5" customHeight="1">
      <c r="F29389" s="2"/>
    </row>
    <row r="29390" spans="6:6" s="1" customFormat="1" ht="13.5" customHeight="1">
      <c r="F29390" s="2"/>
    </row>
    <row r="29391" spans="6:6" s="1" customFormat="1" ht="13.5" customHeight="1">
      <c r="F29391" s="2"/>
    </row>
    <row r="29392" spans="6:6" s="1" customFormat="1" ht="13.5" customHeight="1">
      <c r="F29392" s="2"/>
    </row>
    <row r="29393" spans="6:6" s="1" customFormat="1" ht="13.5" customHeight="1">
      <c r="F29393" s="2"/>
    </row>
    <row r="29394" spans="6:6" s="1" customFormat="1" ht="13.5" customHeight="1">
      <c r="F29394" s="2"/>
    </row>
    <row r="29395" spans="6:6" s="1" customFormat="1" ht="13.5" customHeight="1">
      <c r="F29395" s="2"/>
    </row>
    <row r="29396" spans="6:6" s="1" customFormat="1" ht="13.5" customHeight="1">
      <c r="F29396" s="2"/>
    </row>
    <row r="29397" spans="6:6" s="1" customFormat="1" ht="13.5" customHeight="1">
      <c r="F29397" s="2"/>
    </row>
    <row r="29398" spans="6:6" s="1" customFormat="1" ht="13.5" customHeight="1">
      <c r="F29398" s="2"/>
    </row>
    <row r="29399" spans="6:6" s="1" customFormat="1" ht="13.5" customHeight="1">
      <c r="F29399" s="2"/>
    </row>
    <row r="29400" spans="6:6" s="1" customFormat="1" ht="13.5" customHeight="1">
      <c r="F29400" s="2"/>
    </row>
    <row r="29401" spans="6:6" s="1" customFormat="1" ht="13.5" customHeight="1">
      <c r="F29401" s="2"/>
    </row>
    <row r="29402" spans="6:6" s="1" customFormat="1" ht="13.5" customHeight="1">
      <c r="F29402" s="2"/>
    </row>
    <row r="29403" spans="6:6" s="1" customFormat="1" ht="13.5" customHeight="1">
      <c r="F29403" s="2"/>
    </row>
    <row r="29404" spans="6:6" s="1" customFormat="1" ht="13.5" customHeight="1">
      <c r="F29404" s="2"/>
    </row>
    <row r="29405" spans="6:6" s="1" customFormat="1" ht="13.5" customHeight="1">
      <c r="F29405" s="2"/>
    </row>
    <row r="29406" spans="6:6" s="1" customFormat="1" ht="13.5" customHeight="1">
      <c r="F29406" s="2"/>
    </row>
    <row r="29407" spans="6:6" s="1" customFormat="1" ht="13.5" customHeight="1">
      <c r="F29407" s="2"/>
    </row>
    <row r="29408" spans="6:6" s="1" customFormat="1" ht="13.5" customHeight="1">
      <c r="F29408" s="2"/>
    </row>
    <row r="29409" spans="6:6" s="1" customFormat="1" ht="13.5" customHeight="1">
      <c r="F29409" s="2"/>
    </row>
    <row r="29410" spans="6:6" s="1" customFormat="1" ht="13.5" customHeight="1">
      <c r="F29410" s="2"/>
    </row>
    <row r="29411" spans="6:6" s="1" customFormat="1" ht="13.5" customHeight="1">
      <c r="F29411" s="2"/>
    </row>
    <row r="29412" spans="6:6" s="1" customFormat="1" ht="13.5" customHeight="1">
      <c r="F29412" s="2"/>
    </row>
    <row r="29413" spans="6:6" s="1" customFormat="1" ht="13.5" customHeight="1">
      <c r="F29413" s="2"/>
    </row>
    <row r="29414" spans="6:6" s="1" customFormat="1" ht="13.5" customHeight="1">
      <c r="F29414" s="2"/>
    </row>
    <row r="29415" spans="6:6" s="1" customFormat="1" ht="13.5" customHeight="1">
      <c r="F29415" s="2"/>
    </row>
    <row r="29416" spans="6:6" s="1" customFormat="1" ht="13.5" customHeight="1">
      <c r="F29416" s="2"/>
    </row>
    <row r="29417" spans="6:6" s="1" customFormat="1" ht="13.5" customHeight="1">
      <c r="F29417" s="2"/>
    </row>
    <row r="29418" spans="6:6" s="1" customFormat="1" ht="13.5" customHeight="1">
      <c r="F29418" s="2"/>
    </row>
    <row r="29419" spans="6:6" s="1" customFormat="1" ht="13.5" customHeight="1">
      <c r="F29419" s="2"/>
    </row>
    <row r="29420" spans="6:6" s="1" customFormat="1" ht="13.5" customHeight="1">
      <c r="F29420" s="2"/>
    </row>
    <row r="29421" spans="6:6" s="1" customFormat="1" ht="13.5" customHeight="1">
      <c r="F29421" s="2"/>
    </row>
    <row r="29422" spans="6:6" s="1" customFormat="1" ht="13.5" customHeight="1">
      <c r="F29422" s="2"/>
    </row>
    <row r="29423" spans="6:6" s="1" customFormat="1" ht="13.5" customHeight="1">
      <c r="F29423" s="2"/>
    </row>
    <row r="29424" spans="6:6" s="1" customFormat="1" ht="13.5" customHeight="1">
      <c r="F29424" s="2"/>
    </row>
    <row r="29425" spans="6:6" s="1" customFormat="1" ht="13.5" customHeight="1">
      <c r="F29425" s="2"/>
    </row>
    <row r="29426" spans="6:6" s="1" customFormat="1" ht="13.5" customHeight="1">
      <c r="F29426" s="2"/>
    </row>
    <row r="29427" spans="6:6" s="1" customFormat="1" ht="13.5" customHeight="1">
      <c r="F29427" s="2"/>
    </row>
    <row r="29428" spans="6:6" s="1" customFormat="1" ht="13.5" customHeight="1">
      <c r="F29428" s="2"/>
    </row>
    <row r="29429" spans="6:6" s="1" customFormat="1" ht="13.5" customHeight="1">
      <c r="F29429" s="2"/>
    </row>
    <row r="29430" spans="6:6" s="1" customFormat="1" ht="13.5" customHeight="1">
      <c r="F29430" s="2"/>
    </row>
    <row r="29431" spans="6:6" s="1" customFormat="1" ht="13.5" customHeight="1">
      <c r="F29431" s="2"/>
    </row>
    <row r="29432" spans="6:6" s="1" customFormat="1" ht="13.5" customHeight="1">
      <c r="F29432" s="2"/>
    </row>
    <row r="29433" spans="6:6" s="1" customFormat="1" ht="13.5" customHeight="1">
      <c r="F29433" s="2"/>
    </row>
    <row r="29434" spans="6:6" s="1" customFormat="1" ht="13.5" customHeight="1">
      <c r="F29434" s="2"/>
    </row>
    <row r="29435" spans="6:6" s="1" customFormat="1" ht="13.5" customHeight="1">
      <c r="F29435" s="2"/>
    </row>
    <row r="29436" spans="6:6" s="1" customFormat="1" ht="13.5" customHeight="1">
      <c r="F29436" s="2"/>
    </row>
    <row r="29437" spans="6:6" s="1" customFormat="1" ht="13.5" customHeight="1">
      <c r="F29437" s="2"/>
    </row>
    <row r="29438" spans="6:6" s="1" customFormat="1" ht="13.5" customHeight="1">
      <c r="F29438" s="2"/>
    </row>
    <row r="29439" spans="6:6" s="1" customFormat="1" ht="13.5" customHeight="1">
      <c r="F29439" s="2"/>
    </row>
    <row r="29440" spans="6:6" s="1" customFormat="1" ht="13.5" customHeight="1">
      <c r="F29440" s="2"/>
    </row>
    <row r="29441" spans="6:6" s="1" customFormat="1" ht="13.5" customHeight="1">
      <c r="F29441" s="2"/>
    </row>
    <row r="29442" spans="6:6" s="1" customFormat="1" ht="13.5" customHeight="1">
      <c r="F29442" s="2"/>
    </row>
    <row r="29443" spans="6:6" s="1" customFormat="1" ht="13.5" customHeight="1">
      <c r="F29443" s="2"/>
    </row>
    <row r="29444" spans="6:6" s="1" customFormat="1" ht="13.5" customHeight="1">
      <c r="F29444" s="2"/>
    </row>
    <row r="29445" spans="6:6" s="1" customFormat="1" ht="13.5" customHeight="1">
      <c r="F29445" s="2"/>
    </row>
    <row r="29446" spans="6:6" s="1" customFormat="1" ht="13.5" customHeight="1">
      <c r="F29446" s="2"/>
    </row>
    <row r="29447" spans="6:6" s="1" customFormat="1" ht="13.5" customHeight="1">
      <c r="F29447" s="2"/>
    </row>
    <row r="29448" spans="6:6" s="1" customFormat="1" ht="13.5" customHeight="1">
      <c r="F29448" s="2"/>
    </row>
    <row r="29449" spans="6:6" s="1" customFormat="1" ht="13.5" customHeight="1">
      <c r="F29449" s="2"/>
    </row>
    <row r="29450" spans="6:6" s="1" customFormat="1" ht="13.5" customHeight="1">
      <c r="F29450" s="2"/>
    </row>
    <row r="29451" spans="6:6" s="1" customFormat="1" ht="13.5" customHeight="1">
      <c r="F29451" s="2"/>
    </row>
    <row r="29452" spans="6:6" s="1" customFormat="1" ht="13.5" customHeight="1">
      <c r="F29452" s="2"/>
    </row>
    <row r="29453" spans="6:6" s="1" customFormat="1" ht="13.5" customHeight="1">
      <c r="F29453" s="2"/>
    </row>
    <row r="29454" spans="6:6" s="1" customFormat="1" ht="13.5" customHeight="1">
      <c r="F29454" s="2"/>
    </row>
    <row r="29455" spans="6:6" s="1" customFormat="1" ht="13.5" customHeight="1">
      <c r="F29455" s="2"/>
    </row>
    <row r="29456" spans="6:6" s="1" customFormat="1" ht="13.5" customHeight="1">
      <c r="F29456" s="2"/>
    </row>
    <row r="29457" spans="6:6" s="1" customFormat="1" ht="13.5" customHeight="1">
      <c r="F29457" s="2"/>
    </row>
    <row r="29458" spans="6:6" s="1" customFormat="1" ht="13.5" customHeight="1">
      <c r="F29458" s="2"/>
    </row>
    <row r="29459" spans="6:6" s="1" customFormat="1" ht="13.5" customHeight="1">
      <c r="F29459" s="2"/>
    </row>
    <row r="29460" spans="6:6" s="1" customFormat="1" ht="13.5" customHeight="1">
      <c r="F29460" s="2"/>
    </row>
    <row r="29461" spans="6:6" s="1" customFormat="1" ht="13.5" customHeight="1">
      <c r="F29461" s="2"/>
    </row>
    <row r="29462" spans="6:6" s="1" customFormat="1" ht="13.5" customHeight="1">
      <c r="F29462" s="2"/>
    </row>
    <row r="29463" spans="6:6" s="1" customFormat="1" ht="13.5" customHeight="1">
      <c r="F29463" s="2"/>
    </row>
    <row r="29464" spans="6:6" s="1" customFormat="1" ht="13.5" customHeight="1">
      <c r="F29464" s="2"/>
    </row>
    <row r="29465" spans="6:6" s="1" customFormat="1" ht="13.5" customHeight="1">
      <c r="F29465" s="2"/>
    </row>
    <row r="29466" spans="6:6" s="1" customFormat="1" ht="13.5" customHeight="1">
      <c r="F29466" s="2"/>
    </row>
    <row r="29467" spans="6:6" s="1" customFormat="1" ht="13.5" customHeight="1">
      <c r="F29467" s="2"/>
    </row>
    <row r="29468" spans="6:6" s="1" customFormat="1" ht="13.5" customHeight="1">
      <c r="F29468" s="2"/>
    </row>
    <row r="29469" spans="6:6" s="1" customFormat="1" ht="13.5" customHeight="1">
      <c r="F29469" s="2"/>
    </row>
    <row r="29470" spans="6:6" s="1" customFormat="1" ht="13.5" customHeight="1">
      <c r="F29470" s="2"/>
    </row>
    <row r="29471" spans="6:6" s="1" customFormat="1" ht="13.5" customHeight="1">
      <c r="F29471" s="2"/>
    </row>
    <row r="29472" spans="6:6" s="1" customFormat="1" ht="13.5" customHeight="1">
      <c r="F29472" s="2"/>
    </row>
    <row r="29473" spans="6:6" s="1" customFormat="1" ht="13.5" customHeight="1">
      <c r="F29473" s="2"/>
    </row>
    <row r="29474" spans="6:6" s="1" customFormat="1" ht="13.5" customHeight="1">
      <c r="F29474" s="2"/>
    </row>
    <row r="29475" spans="6:6" s="1" customFormat="1" ht="13.5" customHeight="1">
      <c r="F29475" s="2"/>
    </row>
    <row r="29476" spans="6:6" s="1" customFormat="1" ht="13.5" customHeight="1">
      <c r="F29476" s="2"/>
    </row>
    <row r="29477" spans="6:6" s="1" customFormat="1" ht="13.5" customHeight="1">
      <c r="F29477" s="2"/>
    </row>
    <row r="29478" spans="6:6" s="1" customFormat="1" ht="13.5" customHeight="1">
      <c r="F29478" s="2"/>
    </row>
    <row r="29479" spans="6:6" s="1" customFormat="1" ht="13.5" customHeight="1">
      <c r="F29479" s="2"/>
    </row>
    <row r="29480" spans="6:6" s="1" customFormat="1" ht="13.5" customHeight="1">
      <c r="F29480" s="2"/>
    </row>
    <row r="29481" spans="6:6" s="1" customFormat="1" ht="13.5" customHeight="1">
      <c r="F29481" s="2"/>
    </row>
    <row r="29482" spans="6:6" s="1" customFormat="1" ht="13.5" customHeight="1">
      <c r="F29482" s="2"/>
    </row>
    <row r="29483" spans="6:6" s="1" customFormat="1" ht="13.5" customHeight="1">
      <c r="F29483" s="2"/>
    </row>
    <row r="29484" spans="6:6" s="1" customFormat="1" ht="13.5" customHeight="1">
      <c r="F29484" s="2"/>
    </row>
    <row r="29485" spans="6:6" s="1" customFormat="1" ht="13.5" customHeight="1">
      <c r="F29485" s="2"/>
    </row>
    <row r="29486" spans="6:6" s="1" customFormat="1" ht="13.5" customHeight="1">
      <c r="F29486" s="2"/>
    </row>
    <row r="29487" spans="6:6" s="1" customFormat="1" ht="13.5" customHeight="1">
      <c r="F29487" s="2"/>
    </row>
    <row r="29488" spans="6:6" s="1" customFormat="1" ht="13.5" customHeight="1">
      <c r="F29488" s="2"/>
    </row>
    <row r="29489" spans="6:6" s="1" customFormat="1" ht="13.5" customHeight="1">
      <c r="F29489" s="2"/>
    </row>
    <row r="29490" spans="6:6" s="1" customFormat="1" ht="13.5" customHeight="1">
      <c r="F29490" s="2"/>
    </row>
    <row r="29491" spans="6:6" s="1" customFormat="1" ht="13.5" customHeight="1">
      <c r="F29491" s="2"/>
    </row>
    <row r="29492" spans="6:6" s="1" customFormat="1" ht="13.5" customHeight="1">
      <c r="F29492" s="2"/>
    </row>
    <row r="29493" spans="6:6" s="1" customFormat="1" ht="13.5" customHeight="1">
      <c r="F29493" s="2"/>
    </row>
    <row r="29494" spans="6:6" s="1" customFormat="1" ht="13.5" customHeight="1">
      <c r="F29494" s="2"/>
    </row>
    <row r="29495" spans="6:6" s="1" customFormat="1" ht="13.5" customHeight="1">
      <c r="F29495" s="2"/>
    </row>
    <row r="29496" spans="6:6" s="1" customFormat="1" ht="13.5" customHeight="1">
      <c r="F29496" s="2"/>
    </row>
    <row r="29497" spans="6:6" s="1" customFormat="1" ht="13.5" customHeight="1">
      <c r="F29497" s="2"/>
    </row>
    <row r="29498" spans="6:6" s="1" customFormat="1" ht="13.5" customHeight="1">
      <c r="F29498" s="2"/>
    </row>
    <row r="29499" spans="6:6" s="1" customFormat="1" ht="13.5" customHeight="1">
      <c r="F29499" s="2"/>
    </row>
    <row r="29500" spans="6:6" s="1" customFormat="1" ht="13.5" customHeight="1">
      <c r="F29500" s="2"/>
    </row>
    <row r="29501" spans="6:6" s="1" customFormat="1" ht="13.5" customHeight="1">
      <c r="F29501" s="2"/>
    </row>
    <row r="29502" spans="6:6" s="1" customFormat="1" ht="13.5" customHeight="1">
      <c r="F29502" s="2"/>
    </row>
    <row r="29503" spans="6:6" s="1" customFormat="1" ht="13.5" customHeight="1">
      <c r="F29503" s="2"/>
    </row>
    <row r="29504" spans="6:6" s="1" customFormat="1" ht="13.5" customHeight="1">
      <c r="F29504" s="2"/>
    </row>
    <row r="29505" spans="6:6" s="1" customFormat="1" ht="13.5" customHeight="1">
      <c r="F29505" s="2"/>
    </row>
    <row r="29506" spans="6:6" s="1" customFormat="1" ht="13.5" customHeight="1">
      <c r="F29506" s="2"/>
    </row>
    <row r="29507" spans="6:6" s="1" customFormat="1" ht="13.5" customHeight="1">
      <c r="F29507" s="2"/>
    </row>
    <row r="29508" spans="6:6" s="1" customFormat="1" ht="13.5" customHeight="1">
      <c r="F29508" s="2"/>
    </row>
    <row r="29509" spans="6:6" s="1" customFormat="1" ht="13.5" customHeight="1">
      <c r="F29509" s="2"/>
    </row>
    <row r="29510" spans="6:6" s="1" customFormat="1" ht="13.5" customHeight="1">
      <c r="F29510" s="2"/>
    </row>
    <row r="29511" spans="6:6" s="1" customFormat="1" ht="13.5" customHeight="1">
      <c r="F29511" s="2"/>
    </row>
    <row r="29512" spans="6:6" s="1" customFormat="1" ht="13.5" customHeight="1">
      <c r="F29512" s="2"/>
    </row>
    <row r="29513" spans="6:6" s="1" customFormat="1" ht="13.5" customHeight="1">
      <c r="F29513" s="2"/>
    </row>
    <row r="29514" spans="6:6" s="1" customFormat="1" ht="13.5" customHeight="1">
      <c r="F29514" s="2"/>
    </row>
    <row r="29515" spans="6:6" s="1" customFormat="1" ht="13.5" customHeight="1">
      <c r="F29515" s="2"/>
    </row>
    <row r="29516" spans="6:6" s="1" customFormat="1" ht="13.5" customHeight="1">
      <c r="F29516" s="2"/>
    </row>
    <row r="29517" spans="6:6" s="1" customFormat="1" ht="13.5" customHeight="1">
      <c r="F29517" s="2"/>
    </row>
    <row r="29518" spans="6:6" s="1" customFormat="1" ht="13.5" customHeight="1">
      <c r="F29518" s="2"/>
    </row>
    <row r="29519" spans="6:6" s="1" customFormat="1" ht="13.5" customHeight="1">
      <c r="F29519" s="2"/>
    </row>
    <row r="29520" spans="6:6" s="1" customFormat="1" ht="13.5" customHeight="1">
      <c r="F29520" s="2"/>
    </row>
    <row r="29521" spans="6:6" s="1" customFormat="1" ht="13.5" customHeight="1">
      <c r="F29521" s="2"/>
    </row>
    <row r="29522" spans="6:6" s="1" customFormat="1" ht="13.5" customHeight="1">
      <c r="F29522" s="2"/>
    </row>
    <row r="29523" spans="6:6" s="1" customFormat="1" ht="13.5" customHeight="1">
      <c r="F29523" s="2"/>
    </row>
    <row r="29524" spans="6:6" s="1" customFormat="1" ht="13.5" customHeight="1">
      <c r="F29524" s="2"/>
    </row>
    <row r="29525" spans="6:6" s="1" customFormat="1" ht="13.5" customHeight="1">
      <c r="F29525" s="2"/>
    </row>
    <row r="29526" spans="6:6" s="1" customFormat="1" ht="13.5" customHeight="1">
      <c r="F29526" s="2"/>
    </row>
    <row r="29527" spans="6:6" s="1" customFormat="1" ht="13.5" customHeight="1">
      <c r="F29527" s="2"/>
    </row>
    <row r="29528" spans="6:6" s="1" customFormat="1" ht="13.5" customHeight="1">
      <c r="F29528" s="2"/>
    </row>
    <row r="29529" spans="6:6" s="1" customFormat="1" ht="13.5" customHeight="1">
      <c r="F29529" s="2"/>
    </row>
    <row r="29530" spans="6:6" s="1" customFormat="1" ht="13.5" customHeight="1">
      <c r="F29530" s="2"/>
    </row>
    <row r="29531" spans="6:6" s="1" customFormat="1" ht="13.5" customHeight="1">
      <c r="F29531" s="2"/>
    </row>
    <row r="29532" spans="6:6" s="1" customFormat="1" ht="13.5" customHeight="1">
      <c r="F29532" s="2"/>
    </row>
    <row r="29533" spans="6:6" s="1" customFormat="1" ht="13.5" customHeight="1">
      <c r="F29533" s="2"/>
    </row>
    <row r="29534" spans="6:6" s="1" customFormat="1" ht="13.5" customHeight="1">
      <c r="F29534" s="2"/>
    </row>
    <row r="29535" spans="6:6" s="1" customFormat="1" ht="13.5" customHeight="1">
      <c r="F29535" s="2"/>
    </row>
    <row r="29536" spans="6:6" s="1" customFormat="1" ht="13.5" customHeight="1">
      <c r="F29536" s="2"/>
    </row>
    <row r="29537" spans="6:6" s="1" customFormat="1" ht="13.5" customHeight="1">
      <c r="F29537" s="2"/>
    </row>
    <row r="29538" spans="6:6" s="1" customFormat="1">
      <c r="F29538" s="2"/>
    </row>
    <row r="29539" spans="6:6" s="1" customFormat="1">
      <c r="F29539" s="2"/>
    </row>
    <row r="29540" spans="6:6" s="1" customFormat="1">
      <c r="F29540" s="2"/>
    </row>
    <row r="29541" spans="6:6" s="1" customFormat="1">
      <c r="F29541" s="2"/>
    </row>
    <row r="29542" spans="6:6" s="1" customFormat="1">
      <c r="F29542" s="2"/>
    </row>
    <row r="29543" spans="6:6" s="1" customFormat="1">
      <c r="F29543" s="2"/>
    </row>
    <row r="29544" spans="6:6" s="1" customFormat="1">
      <c r="F29544" s="2"/>
    </row>
    <row r="29545" spans="6:6" s="1" customFormat="1">
      <c r="F29545" s="2"/>
    </row>
    <row r="29546" spans="6:6" s="1" customFormat="1">
      <c r="F29546" s="2"/>
    </row>
    <row r="29547" spans="6:6" s="1" customFormat="1">
      <c r="F29547" s="2"/>
    </row>
    <row r="29548" spans="6:6" s="1" customFormat="1">
      <c r="F29548" s="2"/>
    </row>
    <row r="29549" spans="6:6" s="1" customFormat="1">
      <c r="F29549" s="2"/>
    </row>
    <row r="29550" spans="6:6" s="1" customFormat="1">
      <c r="F29550" s="2"/>
    </row>
    <row r="29551" spans="6:6" s="1" customFormat="1">
      <c r="F29551" s="2"/>
    </row>
    <row r="29552" spans="6:6" s="1" customFormat="1">
      <c r="F29552" s="2"/>
    </row>
    <row r="29553" spans="6:6" s="1" customFormat="1">
      <c r="F29553" s="2"/>
    </row>
    <row r="29554" spans="6:6" s="1" customFormat="1">
      <c r="F29554" s="2"/>
    </row>
    <row r="29555" spans="6:6" s="1" customFormat="1">
      <c r="F29555" s="2"/>
    </row>
    <row r="29556" spans="6:6" s="1" customFormat="1">
      <c r="F29556" s="2"/>
    </row>
    <row r="29557" spans="6:6" s="1" customFormat="1">
      <c r="F29557" s="2"/>
    </row>
    <row r="29558" spans="6:6" s="1" customFormat="1">
      <c r="F29558" s="2"/>
    </row>
    <row r="29559" spans="6:6" s="1" customFormat="1">
      <c r="F29559" s="2"/>
    </row>
    <row r="29560" spans="6:6" s="1" customFormat="1">
      <c r="F29560" s="2"/>
    </row>
    <row r="29561" spans="6:6" s="1" customFormat="1">
      <c r="F29561" s="2"/>
    </row>
    <row r="29562" spans="6:6" s="1" customFormat="1">
      <c r="F29562" s="2"/>
    </row>
    <row r="29563" spans="6:6" s="1" customFormat="1">
      <c r="F29563" s="2"/>
    </row>
    <row r="29564" spans="6:6" s="1" customFormat="1">
      <c r="F29564" s="2"/>
    </row>
    <row r="29565" spans="6:6" s="1" customFormat="1">
      <c r="F29565" s="2"/>
    </row>
    <row r="29566" spans="6:6" s="1" customFormat="1">
      <c r="F29566" s="2"/>
    </row>
    <row r="29567" spans="6:6" s="1" customFormat="1">
      <c r="F29567" s="2"/>
    </row>
    <row r="29568" spans="6:6" s="1" customFormat="1">
      <c r="F29568" s="2"/>
    </row>
    <row r="29569" spans="6:6" s="1" customFormat="1">
      <c r="F29569" s="2"/>
    </row>
    <row r="29570" spans="6:6" s="1" customFormat="1">
      <c r="F29570" s="2"/>
    </row>
    <row r="29571" spans="6:6" s="1" customFormat="1">
      <c r="F29571" s="2"/>
    </row>
    <row r="29572" spans="6:6" s="1" customFormat="1">
      <c r="F29572" s="2"/>
    </row>
    <row r="29573" spans="6:6" s="1" customFormat="1">
      <c r="F29573" s="2"/>
    </row>
    <row r="29574" spans="6:6" s="1" customFormat="1">
      <c r="F29574" s="2"/>
    </row>
    <row r="29575" spans="6:6" s="1" customFormat="1">
      <c r="F29575" s="2"/>
    </row>
    <row r="29576" spans="6:6" s="1" customFormat="1">
      <c r="F29576" s="2"/>
    </row>
    <row r="29577" spans="6:6" s="1" customFormat="1">
      <c r="F29577" s="2"/>
    </row>
    <row r="29578" spans="6:6" s="1" customFormat="1">
      <c r="F29578" s="2"/>
    </row>
    <row r="29579" spans="6:6" s="1" customFormat="1">
      <c r="F29579" s="2"/>
    </row>
    <row r="29580" spans="6:6" s="1" customFormat="1">
      <c r="F29580" s="2"/>
    </row>
    <row r="29581" spans="6:6" s="1" customFormat="1">
      <c r="F29581" s="2"/>
    </row>
    <row r="29582" spans="6:6" s="1" customFormat="1">
      <c r="F29582" s="2"/>
    </row>
    <row r="29583" spans="6:6" s="1" customFormat="1">
      <c r="F29583" s="2"/>
    </row>
    <row r="29584" spans="6:6" s="1" customFormat="1">
      <c r="F29584" s="2"/>
    </row>
    <row r="29585" spans="6:6" s="1" customFormat="1">
      <c r="F29585" s="2"/>
    </row>
    <row r="29586" spans="6:6" s="1" customFormat="1">
      <c r="F29586" s="2"/>
    </row>
    <row r="29587" spans="6:6" s="1" customFormat="1">
      <c r="F29587" s="2"/>
    </row>
    <row r="29588" spans="6:6" s="1" customFormat="1">
      <c r="F29588" s="2"/>
    </row>
    <row r="29589" spans="6:6" s="1" customFormat="1">
      <c r="F29589" s="2"/>
    </row>
    <row r="29590" spans="6:6" s="1" customFormat="1">
      <c r="F29590" s="2"/>
    </row>
    <row r="29591" spans="6:6" s="1" customFormat="1">
      <c r="F29591" s="2"/>
    </row>
    <row r="29592" spans="6:6" s="1" customFormat="1">
      <c r="F29592" s="2"/>
    </row>
    <row r="29593" spans="6:6" s="1" customFormat="1">
      <c r="F29593" s="2"/>
    </row>
    <row r="29594" spans="6:6" s="1" customFormat="1">
      <c r="F29594" s="2"/>
    </row>
    <row r="29595" spans="6:6" s="1" customFormat="1">
      <c r="F29595" s="2"/>
    </row>
    <row r="29596" spans="6:6" s="1" customFormat="1">
      <c r="F29596" s="2"/>
    </row>
    <row r="29597" spans="6:6" s="1" customFormat="1">
      <c r="F29597" s="2"/>
    </row>
    <row r="29598" spans="6:6" s="1" customFormat="1">
      <c r="F29598" s="2"/>
    </row>
    <row r="29599" spans="6:6" s="1" customFormat="1">
      <c r="F29599" s="2"/>
    </row>
    <row r="29600" spans="6:6" s="1" customFormat="1">
      <c r="F29600" s="2"/>
    </row>
    <row r="29601" spans="6:6" s="1" customFormat="1">
      <c r="F29601" s="2"/>
    </row>
    <row r="29602" spans="6:6" s="1" customFormat="1">
      <c r="F29602" s="2"/>
    </row>
    <row r="29603" spans="6:6" s="1" customFormat="1">
      <c r="F29603" s="2"/>
    </row>
    <row r="29604" spans="6:6" s="1" customFormat="1">
      <c r="F29604" s="2"/>
    </row>
    <row r="29605" spans="6:6" s="1" customFormat="1">
      <c r="F29605" s="2"/>
    </row>
    <row r="29606" spans="6:6" s="1" customFormat="1">
      <c r="F29606" s="2"/>
    </row>
    <row r="29607" spans="6:6" s="1" customFormat="1">
      <c r="F29607" s="2"/>
    </row>
    <row r="29608" spans="6:6" s="1" customFormat="1">
      <c r="F29608" s="2"/>
    </row>
    <row r="29609" spans="6:6" s="1" customFormat="1">
      <c r="F29609" s="2"/>
    </row>
    <row r="29610" spans="6:6" s="1" customFormat="1">
      <c r="F29610" s="2"/>
    </row>
    <row r="29611" spans="6:6" s="1" customFormat="1">
      <c r="F29611" s="2"/>
    </row>
    <row r="29612" spans="6:6" s="1" customFormat="1">
      <c r="F29612" s="2"/>
    </row>
    <row r="29613" spans="6:6" s="1" customFormat="1">
      <c r="F29613" s="2"/>
    </row>
    <row r="29614" spans="6:6" s="1" customFormat="1">
      <c r="F29614" s="2"/>
    </row>
    <row r="29615" spans="6:6" s="1" customFormat="1">
      <c r="F29615" s="2"/>
    </row>
    <row r="29616" spans="6:6" s="1" customFormat="1">
      <c r="F29616" s="2"/>
    </row>
    <row r="29617" spans="6:6" s="1" customFormat="1">
      <c r="F29617" s="2"/>
    </row>
    <row r="29618" spans="6:6" s="1" customFormat="1">
      <c r="F29618" s="2"/>
    </row>
    <row r="29619" spans="6:6" s="1" customFormat="1">
      <c r="F29619" s="2"/>
    </row>
    <row r="29620" spans="6:6" s="1" customFormat="1">
      <c r="F29620" s="2"/>
    </row>
    <row r="29621" spans="6:6" s="1" customFormat="1">
      <c r="F29621" s="2"/>
    </row>
    <row r="29622" spans="6:6" s="1" customFormat="1">
      <c r="F29622" s="2"/>
    </row>
    <row r="29623" spans="6:6" s="1" customFormat="1">
      <c r="F29623" s="2"/>
    </row>
    <row r="29624" spans="6:6" s="1" customFormat="1">
      <c r="F29624" s="2"/>
    </row>
    <row r="29625" spans="6:6" s="1" customFormat="1">
      <c r="F29625" s="2"/>
    </row>
    <row r="29626" spans="6:6" s="1" customFormat="1">
      <c r="F29626" s="2"/>
    </row>
    <row r="29627" spans="6:6" s="1" customFormat="1">
      <c r="F29627" s="2"/>
    </row>
    <row r="29628" spans="6:6" s="1" customFormat="1">
      <c r="F29628" s="2"/>
    </row>
    <row r="29629" spans="6:6" s="1" customFormat="1">
      <c r="F29629" s="2"/>
    </row>
    <row r="29630" spans="6:6" s="1" customFormat="1">
      <c r="F29630" s="2"/>
    </row>
    <row r="29631" spans="6:6" s="1" customFormat="1">
      <c r="F29631" s="2"/>
    </row>
    <row r="29632" spans="6:6" s="1" customFormat="1">
      <c r="F29632" s="2"/>
    </row>
    <row r="29633" spans="6:6" s="1" customFormat="1">
      <c r="F29633" s="2"/>
    </row>
    <row r="29634" spans="6:6" s="1" customFormat="1">
      <c r="F29634" s="2"/>
    </row>
    <row r="29635" spans="6:6" s="1" customFormat="1">
      <c r="F29635" s="2"/>
    </row>
    <row r="29636" spans="6:6" s="1" customFormat="1">
      <c r="F29636" s="2"/>
    </row>
    <row r="29637" spans="6:6" s="1" customFormat="1">
      <c r="F29637" s="2"/>
    </row>
    <row r="29638" spans="6:6" s="1" customFormat="1">
      <c r="F29638" s="2"/>
    </row>
    <row r="29639" spans="6:6" s="1" customFormat="1">
      <c r="F29639" s="2"/>
    </row>
    <row r="29640" spans="6:6" s="1" customFormat="1">
      <c r="F29640" s="2"/>
    </row>
    <row r="29641" spans="6:6" s="1" customFormat="1">
      <c r="F29641" s="2"/>
    </row>
    <row r="29642" spans="6:6" s="1" customFormat="1">
      <c r="F29642" s="2"/>
    </row>
    <row r="29643" spans="6:6" s="1" customFormat="1">
      <c r="F29643" s="2"/>
    </row>
    <row r="29644" spans="6:6" s="1" customFormat="1">
      <c r="F29644" s="2"/>
    </row>
    <row r="29645" spans="6:6" s="1" customFormat="1">
      <c r="F29645" s="2"/>
    </row>
    <row r="29646" spans="6:6" s="1" customFormat="1">
      <c r="F29646" s="2"/>
    </row>
    <row r="29647" spans="6:6" s="1" customFormat="1">
      <c r="F29647" s="2"/>
    </row>
    <row r="29648" spans="6:6" s="1" customFormat="1">
      <c r="F29648" s="2"/>
    </row>
    <row r="29649" spans="6:6" s="1" customFormat="1">
      <c r="F29649" s="2"/>
    </row>
    <row r="29650" spans="6:6" s="1" customFormat="1">
      <c r="F29650" s="2"/>
    </row>
    <row r="29651" spans="6:6" s="1" customFormat="1">
      <c r="F29651" s="2"/>
    </row>
    <row r="29652" spans="6:6" s="1" customFormat="1">
      <c r="F29652" s="2"/>
    </row>
    <row r="29653" spans="6:6" s="1" customFormat="1">
      <c r="F29653" s="2"/>
    </row>
    <row r="29654" spans="6:6" s="1" customFormat="1">
      <c r="F29654" s="2"/>
    </row>
    <row r="29655" spans="6:6" s="1" customFormat="1">
      <c r="F29655" s="2"/>
    </row>
    <row r="29656" spans="6:6" s="1" customFormat="1">
      <c r="F29656" s="2"/>
    </row>
    <row r="29657" spans="6:6" s="1" customFormat="1">
      <c r="F29657" s="2"/>
    </row>
    <row r="29658" spans="6:6" s="1" customFormat="1">
      <c r="F29658" s="2"/>
    </row>
    <row r="29659" spans="6:6" s="1" customFormat="1">
      <c r="F29659" s="2"/>
    </row>
    <row r="29660" spans="6:6" s="1" customFormat="1">
      <c r="F29660" s="2"/>
    </row>
    <row r="29661" spans="6:6" s="1" customFormat="1">
      <c r="F29661" s="2"/>
    </row>
    <row r="29662" spans="6:6" s="1" customFormat="1">
      <c r="F29662" s="2"/>
    </row>
    <row r="29663" spans="6:6" s="1" customFormat="1">
      <c r="F29663" s="2"/>
    </row>
    <row r="29664" spans="6:6" s="1" customFormat="1">
      <c r="F29664" s="2"/>
    </row>
    <row r="29665" spans="6:6" s="1" customFormat="1">
      <c r="F29665" s="2"/>
    </row>
    <row r="29666" spans="6:6" s="1" customFormat="1">
      <c r="F29666" s="2"/>
    </row>
    <row r="29667" spans="6:6" s="1" customFormat="1">
      <c r="F29667" s="2"/>
    </row>
    <row r="29668" spans="6:6" s="1" customFormat="1">
      <c r="F29668" s="2"/>
    </row>
    <row r="29669" spans="6:6" s="1" customFormat="1">
      <c r="F29669" s="2"/>
    </row>
    <row r="29670" spans="6:6" s="1" customFormat="1">
      <c r="F29670" s="2"/>
    </row>
    <row r="29671" spans="6:6" s="1" customFormat="1">
      <c r="F29671" s="2"/>
    </row>
    <row r="29672" spans="6:6" s="1" customFormat="1">
      <c r="F29672" s="2"/>
    </row>
    <row r="29673" spans="6:6" s="1" customFormat="1">
      <c r="F29673" s="2"/>
    </row>
    <row r="29674" spans="6:6" s="1" customFormat="1">
      <c r="F29674" s="2"/>
    </row>
    <row r="29675" spans="6:6" s="1" customFormat="1">
      <c r="F29675" s="2"/>
    </row>
    <row r="29676" spans="6:6" s="1" customFormat="1">
      <c r="F29676" s="2"/>
    </row>
    <row r="29677" spans="6:6" s="1" customFormat="1">
      <c r="F29677" s="2"/>
    </row>
    <row r="29678" spans="6:6" s="1" customFormat="1">
      <c r="F29678" s="2"/>
    </row>
    <row r="29679" spans="6:6" s="1" customFormat="1">
      <c r="F29679" s="2"/>
    </row>
    <row r="29680" spans="6:6" s="1" customFormat="1">
      <c r="F29680" s="2"/>
    </row>
    <row r="29681" spans="6:6" s="1" customFormat="1">
      <c r="F29681" s="2"/>
    </row>
    <row r="29682" spans="6:6" s="1" customFormat="1">
      <c r="F29682" s="2"/>
    </row>
    <row r="29683" spans="6:6" s="1" customFormat="1">
      <c r="F29683" s="2"/>
    </row>
    <row r="29684" spans="6:6" s="1" customFormat="1">
      <c r="F29684" s="2"/>
    </row>
    <row r="29685" spans="6:6" s="1" customFormat="1">
      <c r="F29685" s="2"/>
    </row>
    <row r="29686" spans="6:6" s="1" customFormat="1">
      <c r="F29686" s="2"/>
    </row>
    <row r="29687" spans="6:6" s="1" customFormat="1">
      <c r="F29687" s="2"/>
    </row>
    <row r="29688" spans="6:6" s="1" customFormat="1">
      <c r="F29688" s="2"/>
    </row>
    <row r="29689" spans="6:6" s="1" customFormat="1">
      <c r="F29689" s="2"/>
    </row>
    <row r="29690" spans="6:6" s="1" customFormat="1">
      <c r="F29690" s="2"/>
    </row>
    <row r="29691" spans="6:6" s="1" customFormat="1">
      <c r="F29691" s="2"/>
    </row>
    <row r="29692" spans="6:6" s="1" customFormat="1">
      <c r="F29692" s="2"/>
    </row>
    <row r="29693" spans="6:6" s="1" customFormat="1">
      <c r="F29693" s="2"/>
    </row>
    <row r="29694" spans="6:6" s="1" customFormat="1">
      <c r="F29694" s="2"/>
    </row>
    <row r="29695" spans="6:6" s="1" customFormat="1">
      <c r="F29695" s="2"/>
    </row>
    <row r="29696" spans="6:6" s="1" customFormat="1">
      <c r="F29696" s="2"/>
    </row>
    <row r="29697" spans="6:6" s="1" customFormat="1">
      <c r="F29697" s="2"/>
    </row>
    <row r="29698" spans="6:6" s="1" customFormat="1">
      <c r="F29698" s="2"/>
    </row>
    <row r="29699" spans="6:6" s="1" customFormat="1">
      <c r="F29699" s="2"/>
    </row>
    <row r="29700" spans="6:6" s="1" customFormat="1">
      <c r="F29700" s="2"/>
    </row>
    <row r="29701" spans="6:6" s="1" customFormat="1">
      <c r="F29701" s="2"/>
    </row>
    <row r="29702" spans="6:6" s="1" customFormat="1">
      <c r="F29702" s="2"/>
    </row>
    <row r="29703" spans="6:6" s="1" customFormat="1">
      <c r="F29703" s="2"/>
    </row>
    <row r="29704" spans="6:6" s="1" customFormat="1">
      <c r="F29704" s="2"/>
    </row>
    <row r="29705" spans="6:6" s="1" customFormat="1">
      <c r="F29705" s="2"/>
    </row>
    <row r="29706" spans="6:6" s="1" customFormat="1">
      <c r="F29706" s="2"/>
    </row>
    <row r="29707" spans="6:6" s="1" customFormat="1">
      <c r="F29707" s="2"/>
    </row>
    <row r="29708" spans="6:6" s="1" customFormat="1">
      <c r="F29708" s="2"/>
    </row>
    <row r="29709" spans="6:6" s="1" customFormat="1">
      <c r="F29709" s="2"/>
    </row>
    <row r="29710" spans="6:6" s="1" customFormat="1">
      <c r="F29710" s="2"/>
    </row>
    <row r="29711" spans="6:6" s="1" customFormat="1">
      <c r="F29711" s="2"/>
    </row>
    <row r="29712" spans="6:6" s="1" customFormat="1">
      <c r="F29712" s="2"/>
    </row>
    <row r="29713" spans="6:6" s="1" customFormat="1">
      <c r="F29713" s="2"/>
    </row>
    <row r="29714" spans="6:6" s="1" customFormat="1">
      <c r="F29714" s="2"/>
    </row>
    <row r="29715" spans="6:6" s="1" customFormat="1">
      <c r="F29715" s="2"/>
    </row>
    <row r="29716" spans="6:6" s="1" customFormat="1">
      <c r="F29716" s="2"/>
    </row>
    <row r="29717" spans="6:6" s="1" customFormat="1">
      <c r="F29717" s="2"/>
    </row>
    <row r="29718" spans="6:6" s="1" customFormat="1">
      <c r="F29718" s="2"/>
    </row>
    <row r="29719" spans="6:6" s="1" customFormat="1">
      <c r="F29719" s="2"/>
    </row>
    <row r="29720" spans="6:6" s="1" customFormat="1">
      <c r="F29720" s="2"/>
    </row>
    <row r="29721" spans="6:6" s="1" customFormat="1">
      <c r="F29721" s="2"/>
    </row>
    <row r="29722" spans="6:6" s="1" customFormat="1">
      <c r="F29722" s="2"/>
    </row>
    <row r="29723" spans="6:6" s="1" customFormat="1">
      <c r="F29723" s="2"/>
    </row>
    <row r="29724" spans="6:6" s="1" customFormat="1">
      <c r="F29724" s="2"/>
    </row>
    <row r="29725" spans="6:6" s="1" customFormat="1">
      <c r="F29725" s="2"/>
    </row>
    <row r="29726" spans="6:6" s="1" customFormat="1">
      <c r="F29726" s="2"/>
    </row>
    <row r="29727" spans="6:6" s="1" customFormat="1">
      <c r="F29727" s="2"/>
    </row>
    <row r="29728" spans="6:6" s="1" customFormat="1">
      <c r="F29728" s="2"/>
    </row>
    <row r="29729" spans="6:6" s="1" customFormat="1">
      <c r="F29729" s="2"/>
    </row>
    <row r="29730" spans="6:6" s="1" customFormat="1">
      <c r="F29730" s="2"/>
    </row>
    <row r="29731" spans="6:6" s="1" customFormat="1">
      <c r="F29731" s="2"/>
    </row>
    <row r="29732" spans="6:6" s="1" customFormat="1">
      <c r="F29732" s="2"/>
    </row>
    <row r="29733" spans="6:6" s="1" customFormat="1">
      <c r="F29733" s="2"/>
    </row>
    <row r="29734" spans="6:6" s="1" customFormat="1">
      <c r="F29734" s="2"/>
    </row>
    <row r="29735" spans="6:6" s="1" customFormat="1">
      <c r="F29735" s="2"/>
    </row>
    <row r="29736" spans="6:6" s="1" customFormat="1">
      <c r="F29736" s="2"/>
    </row>
    <row r="29737" spans="6:6" s="1" customFormat="1">
      <c r="F29737" s="2"/>
    </row>
    <row r="29738" spans="6:6" s="1" customFormat="1">
      <c r="F29738" s="2"/>
    </row>
    <row r="29739" spans="6:6" s="1" customFormat="1">
      <c r="F29739" s="2"/>
    </row>
    <row r="29740" spans="6:6" s="1" customFormat="1">
      <c r="F29740" s="2"/>
    </row>
    <row r="29741" spans="6:6" s="1" customFormat="1">
      <c r="F29741" s="2"/>
    </row>
    <row r="29742" spans="6:6" s="1" customFormat="1">
      <c r="F29742" s="2"/>
    </row>
    <row r="29743" spans="6:6" s="1" customFormat="1">
      <c r="F29743" s="2"/>
    </row>
    <row r="29744" spans="6:6" s="1" customFormat="1">
      <c r="F29744" s="2"/>
    </row>
    <row r="29745" spans="6:6" s="1" customFormat="1">
      <c r="F29745" s="2"/>
    </row>
    <row r="29746" spans="6:6" s="1" customFormat="1">
      <c r="F29746" s="2"/>
    </row>
    <row r="29747" spans="6:6" s="1" customFormat="1">
      <c r="F29747" s="2"/>
    </row>
    <row r="29748" spans="6:6" s="1" customFormat="1">
      <c r="F29748" s="2"/>
    </row>
    <row r="29749" spans="6:6" s="1" customFormat="1">
      <c r="F29749" s="2"/>
    </row>
    <row r="29750" spans="6:6" s="1" customFormat="1">
      <c r="F29750" s="2"/>
    </row>
    <row r="29751" spans="6:6" s="1" customFormat="1">
      <c r="F29751" s="2"/>
    </row>
    <row r="29752" spans="6:6" s="1" customFormat="1">
      <c r="F29752" s="2"/>
    </row>
    <row r="29753" spans="6:6" s="1" customFormat="1">
      <c r="F29753" s="2"/>
    </row>
    <row r="29754" spans="6:6" s="1" customFormat="1">
      <c r="F29754" s="2"/>
    </row>
    <row r="29755" spans="6:6" s="1" customFormat="1">
      <c r="F29755" s="2"/>
    </row>
    <row r="29756" spans="6:6" s="1" customFormat="1">
      <c r="F29756" s="2"/>
    </row>
    <row r="29757" spans="6:6" s="1" customFormat="1">
      <c r="F29757" s="2"/>
    </row>
    <row r="29758" spans="6:6" s="1" customFormat="1">
      <c r="F29758" s="2"/>
    </row>
    <row r="29759" spans="6:6" s="1" customFormat="1">
      <c r="F29759" s="2"/>
    </row>
    <row r="29760" spans="6:6" s="1" customFormat="1">
      <c r="F29760" s="2"/>
    </row>
    <row r="29761" spans="6:6" s="1" customFormat="1">
      <c r="F29761" s="2"/>
    </row>
    <row r="29762" spans="6:6" s="1" customFormat="1">
      <c r="F29762" s="2"/>
    </row>
    <row r="29763" spans="6:6" s="1" customFormat="1">
      <c r="F29763" s="2"/>
    </row>
    <row r="29764" spans="6:6" s="1" customFormat="1">
      <c r="F29764" s="2"/>
    </row>
    <row r="29765" spans="6:6" s="1" customFormat="1">
      <c r="F29765" s="2"/>
    </row>
    <row r="29766" spans="6:6" s="1" customFormat="1">
      <c r="F29766" s="2"/>
    </row>
    <row r="29767" spans="6:6" s="1" customFormat="1">
      <c r="F29767" s="2"/>
    </row>
    <row r="29768" spans="6:6" s="1" customFormat="1">
      <c r="F29768" s="2"/>
    </row>
    <row r="29769" spans="6:6" s="1" customFormat="1">
      <c r="F29769" s="2"/>
    </row>
    <row r="29770" spans="6:6" s="1" customFormat="1">
      <c r="F29770" s="2"/>
    </row>
    <row r="29771" spans="6:6" s="1" customFormat="1">
      <c r="F29771" s="2"/>
    </row>
    <row r="29772" spans="6:6" s="1" customFormat="1">
      <c r="F29772" s="2"/>
    </row>
    <row r="29773" spans="6:6" s="1" customFormat="1">
      <c r="F29773" s="2"/>
    </row>
    <row r="29774" spans="6:6" s="1" customFormat="1">
      <c r="F29774" s="2"/>
    </row>
    <row r="29775" spans="6:6" s="1" customFormat="1">
      <c r="F29775" s="2"/>
    </row>
    <row r="29776" spans="6:6" s="1" customFormat="1">
      <c r="F29776" s="2"/>
    </row>
    <row r="29777" spans="6:6" s="1" customFormat="1">
      <c r="F29777" s="2"/>
    </row>
    <row r="29778" spans="6:6" s="1" customFormat="1">
      <c r="F29778" s="2"/>
    </row>
    <row r="29779" spans="6:6" s="1" customFormat="1">
      <c r="F29779" s="2"/>
    </row>
    <row r="29780" spans="6:6" s="1" customFormat="1">
      <c r="F29780" s="2"/>
    </row>
    <row r="29781" spans="6:6" s="1" customFormat="1">
      <c r="F29781" s="2"/>
    </row>
    <row r="29782" spans="6:6" s="1" customFormat="1">
      <c r="F29782" s="2"/>
    </row>
    <row r="29783" spans="6:6" s="1" customFormat="1">
      <c r="F29783" s="2"/>
    </row>
    <row r="29784" spans="6:6" s="1" customFormat="1">
      <c r="F29784" s="2"/>
    </row>
    <row r="29785" spans="6:6" s="1" customFormat="1">
      <c r="F29785" s="2"/>
    </row>
    <row r="29786" spans="6:6" s="1" customFormat="1">
      <c r="F29786" s="2"/>
    </row>
    <row r="29787" spans="6:6" s="1" customFormat="1">
      <c r="F29787" s="2"/>
    </row>
    <row r="29788" spans="6:6" s="1" customFormat="1">
      <c r="F29788" s="2"/>
    </row>
    <row r="29789" spans="6:6" s="1" customFormat="1">
      <c r="F29789" s="2"/>
    </row>
    <row r="29790" spans="6:6" s="1" customFormat="1">
      <c r="F29790" s="2"/>
    </row>
    <row r="29791" spans="6:6" s="1" customFormat="1">
      <c r="F29791" s="2"/>
    </row>
    <row r="29792" spans="6:6" s="1" customFormat="1">
      <c r="F29792" s="2"/>
    </row>
    <row r="29793" spans="6:6" s="1" customFormat="1">
      <c r="F29793" s="2"/>
    </row>
    <row r="29794" spans="6:6" s="1" customFormat="1">
      <c r="F29794" s="2"/>
    </row>
    <row r="29795" spans="6:6" s="1" customFormat="1">
      <c r="F29795" s="2"/>
    </row>
    <row r="29796" spans="6:6" s="1" customFormat="1">
      <c r="F29796" s="2"/>
    </row>
    <row r="29797" spans="6:6" s="1" customFormat="1">
      <c r="F29797" s="2"/>
    </row>
    <row r="29798" spans="6:6" s="1" customFormat="1">
      <c r="F29798" s="2"/>
    </row>
    <row r="29799" spans="6:6" s="1" customFormat="1">
      <c r="F29799" s="2"/>
    </row>
    <row r="29800" spans="6:6" s="1" customFormat="1">
      <c r="F29800" s="2"/>
    </row>
    <row r="29801" spans="6:6" s="1" customFormat="1">
      <c r="F29801" s="2"/>
    </row>
    <row r="29802" spans="6:6" s="1" customFormat="1">
      <c r="F29802" s="2"/>
    </row>
    <row r="29803" spans="6:6" s="1" customFormat="1">
      <c r="F29803" s="2"/>
    </row>
    <row r="29804" spans="6:6" s="1" customFormat="1">
      <c r="F29804" s="2"/>
    </row>
    <row r="29805" spans="6:6" s="1" customFormat="1">
      <c r="F29805" s="2"/>
    </row>
    <row r="29806" spans="6:6" s="1" customFormat="1">
      <c r="F29806" s="2"/>
    </row>
    <row r="29807" spans="6:6" s="1" customFormat="1">
      <c r="F29807" s="2"/>
    </row>
    <row r="29808" spans="6:6" s="1" customFormat="1">
      <c r="F29808" s="2"/>
    </row>
    <row r="29809" spans="6:6" s="1" customFormat="1">
      <c r="F29809" s="2"/>
    </row>
    <row r="29810" spans="6:6" s="1" customFormat="1">
      <c r="F29810" s="2"/>
    </row>
    <row r="29811" spans="6:6" s="1" customFormat="1">
      <c r="F29811" s="2"/>
    </row>
    <row r="29812" spans="6:6" s="1" customFormat="1">
      <c r="F29812" s="2"/>
    </row>
    <row r="29813" spans="6:6" s="1" customFormat="1">
      <c r="F29813" s="2"/>
    </row>
    <row r="29814" spans="6:6" s="1" customFormat="1">
      <c r="F29814" s="2"/>
    </row>
    <row r="29815" spans="6:6" s="1" customFormat="1">
      <c r="F29815" s="2"/>
    </row>
    <row r="29816" spans="6:6" s="1" customFormat="1">
      <c r="F29816" s="2"/>
    </row>
    <row r="29817" spans="6:6" s="1" customFormat="1">
      <c r="F29817" s="2"/>
    </row>
    <row r="29818" spans="6:6" s="1" customFormat="1">
      <c r="F29818" s="2"/>
    </row>
    <row r="29819" spans="6:6" s="1" customFormat="1">
      <c r="F29819" s="2"/>
    </row>
    <row r="29820" spans="6:6" s="1" customFormat="1">
      <c r="F29820" s="2"/>
    </row>
    <row r="29821" spans="6:6" s="1" customFormat="1">
      <c r="F29821" s="2"/>
    </row>
    <row r="29822" spans="6:6" s="1" customFormat="1">
      <c r="F29822" s="2"/>
    </row>
    <row r="29823" spans="6:6" s="1" customFormat="1">
      <c r="F29823" s="2"/>
    </row>
    <row r="29824" spans="6:6" s="1" customFormat="1">
      <c r="F29824" s="2"/>
    </row>
    <row r="29825" spans="6:6" s="1" customFormat="1">
      <c r="F29825" s="2"/>
    </row>
    <row r="29826" spans="6:6" s="1" customFormat="1">
      <c r="F29826" s="2"/>
    </row>
    <row r="29827" spans="6:6" s="1" customFormat="1">
      <c r="F29827" s="2"/>
    </row>
    <row r="29828" spans="6:6" s="1" customFormat="1">
      <c r="F29828" s="2"/>
    </row>
    <row r="29829" spans="6:6" s="1" customFormat="1">
      <c r="F29829" s="2"/>
    </row>
    <row r="29830" spans="6:6" s="1" customFormat="1">
      <c r="F29830" s="2"/>
    </row>
    <row r="29831" spans="6:6" s="1" customFormat="1">
      <c r="F29831" s="2"/>
    </row>
    <row r="29832" spans="6:6" s="1" customFormat="1">
      <c r="F29832" s="2"/>
    </row>
    <row r="29833" spans="6:6" s="1" customFormat="1">
      <c r="F29833" s="2"/>
    </row>
    <row r="29834" spans="6:6" s="1" customFormat="1">
      <c r="F29834" s="2"/>
    </row>
    <row r="29835" spans="6:6" s="1" customFormat="1">
      <c r="F29835" s="2"/>
    </row>
    <row r="29836" spans="6:6" s="1" customFormat="1">
      <c r="F29836" s="2"/>
    </row>
    <row r="29837" spans="6:6" s="1" customFormat="1">
      <c r="F29837" s="2"/>
    </row>
    <row r="29838" spans="6:6" s="1" customFormat="1">
      <c r="F29838" s="2"/>
    </row>
    <row r="29839" spans="6:6" s="1" customFormat="1">
      <c r="F29839" s="2"/>
    </row>
    <row r="29840" spans="6:6" s="1" customFormat="1">
      <c r="F29840" s="2"/>
    </row>
    <row r="29841" spans="6:6" s="1" customFormat="1">
      <c r="F29841" s="2"/>
    </row>
    <row r="29842" spans="6:6" s="1" customFormat="1">
      <c r="F29842" s="2"/>
    </row>
    <row r="29843" spans="6:6" s="1" customFormat="1">
      <c r="F29843" s="2"/>
    </row>
    <row r="29844" spans="6:6" s="1" customFormat="1">
      <c r="F29844" s="2"/>
    </row>
    <row r="29845" spans="6:6" s="1" customFormat="1">
      <c r="F29845" s="2"/>
    </row>
    <row r="29846" spans="6:6" s="1" customFormat="1">
      <c r="F29846" s="2"/>
    </row>
    <row r="29847" spans="6:6" s="1" customFormat="1">
      <c r="F29847" s="2"/>
    </row>
    <row r="29848" spans="6:6" s="1" customFormat="1">
      <c r="F29848" s="2"/>
    </row>
    <row r="29849" spans="6:6" s="1" customFormat="1">
      <c r="F29849" s="2"/>
    </row>
    <row r="29850" spans="6:6" s="1" customFormat="1">
      <c r="F29850" s="2"/>
    </row>
    <row r="29851" spans="6:6" s="1" customFormat="1">
      <c r="F29851" s="2"/>
    </row>
    <row r="29852" spans="6:6" s="1" customFormat="1">
      <c r="F29852" s="2"/>
    </row>
    <row r="29853" spans="6:6" s="1" customFormat="1">
      <c r="F29853" s="2"/>
    </row>
    <row r="29854" spans="6:6" s="1" customFormat="1">
      <c r="F29854" s="2"/>
    </row>
    <row r="29855" spans="6:6" s="1" customFormat="1">
      <c r="F29855" s="2"/>
    </row>
    <row r="29856" spans="6:6" s="1" customFormat="1">
      <c r="F29856" s="2"/>
    </row>
    <row r="29857" spans="6:6" s="1" customFormat="1">
      <c r="F29857" s="2"/>
    </row>
    <row r="29858" spans="6:6" s="1" customFormat="1">
      <c r="F29858" s="2"/>
    </row>
    <row r="29859" spans="6:6" s="1" customFormat="1">
      <c r="F29859" s="2"/>
    </row>
    <row r="29860" spans="6:6" s="1" customFormat="1">
      <c r="F29860" s="2"/>
    </row>
    <row r="29861" spans="6:6" s="1" customFormat="1">
      <c r="F29861" s="2"/>
    </row>
    <row r="29862" spans="6:6" s="1" customFormat="1">
      <c r="F29862" s="2"/>
    </row>
    <row r="29863" spans="6:6" s="1" customFormat="1">
      <c r="F29863" s="2"/>
    </row>
    <row r="29864" spans="6:6" s="1" customFormat="1">
      <c r="F29864" s="2"/>
    </row>
    <row r="29865" spans="6:6" s="1" customFormat="1">
      <c r="F29865" s="2"/>
    </row>
    <row r="29866" spans="6:6" s="1" customFormat="1">
      <c r="F29866" s="2"/>
    </row>
    <row r="29867" spans="6:6" s="1" customFormat="1">
      <c r="F29867" s="2"/>
    </row>
    <row r="29868" spans="6:6" s="1" customFormat="1">
      <c r="F29868" s="2"/>
    </row>
    <row r="29869" spans="6:6" s="1" customFormat="1">
      <c r="F29869" s="2"/>
    </row>
    <row r="29870" spans="6:6" s="1" customFormat="1">
      <c r="F29870" s="2"/>
    </row>
    <row r="29871" spans="6:6" s="1" customFormat="1">
      <c r="F29871" s="2"/>
    </row>
    <row r="29872" spans="6:6" s="1" customFormat="1">
      <c r="F29872" s="2"/>
    </row>
    <row r="29873" spans="6:6" s="1" customFormat="1">
      <c r="F29873" s="2"/>
    </row>
    <row r="29874" spans="6:6" s="1" customFormat="1">
      <c r="F29874" s="2"/>
    </row>
    <row r="29875" spans="6:6" s="1" customFormat="1">
      <c r="F29875" s="2"/>
    </row>
    <row r="29876" spans="6:6" s="1" customFormat="1">
      <c r="F29876" s="2"/>
    </row>
    <row r="29877" spans="6:6" s="1" customFormat="1">
      <c r="F29877" s="2"/>
    </row>
    <row r="29878" spans="6:6" s="1" customFormat="1">
      <c r="F29878" s="2"/>
    </row>
    <row r="29879" spans="6:6" s="1" customFormat="1">
      <c r="F29879" s="2"/>
    </row>
    <row r="29880" spans="6:6" s="1" customFormat="1">
      <c r="F29880" s="2"/>
    </row>
    <row r="29881" spans="6:6" s="1" customFormat="1">
      <c r="F29881" s="2"/>
    </row>
    <row r="29882" spans="6:6" s="1" customFormat="1">
      <c r="F29882" s="2"/>
    </row>
    <row r="29883" spans="6:6" s="1" customFormat="1">
      <c r="F29883" s="2"/>
    </row>
    <row r="29884" spans="6:6" s="1" customFormat="1">
      <c r="F29884" s="2"/>
    </row>
    <row r="29885" spans="6:6" s="1" customFormat="1">
      <c r="F29885" s="2"/>
    </row>
    <row r="29886" spans="6:6" s="1" customFormat="1">
      <c r="F29886" s="2"/>
    </row>
    <row r="29887" spans="6:6" s="1" customFormat="1">
      <c r="F29887" s="2"/>
    </row>
    <row r="29888" spans="6:6" s="1" customFormat="1">
      <c r="F29888" s="2"/>
    </row>
    <row r="29889" spans="6:6" s="1" customFormat="1">
      <c r="F29889" s="2"/>
    </row>
    <row r="29890" spans="6:6" s="1" customFormat="1">
      <c r="F29890" s="2"/>
    </row>
    <row r="29891" spans="6:6" s="1" customFormat="1">
      <c r="F29891" s="2"/>
    </row>
    <row r="29892" spans="6:6" s="1" customFormat="1">
      <c r="F29892" s="2"/>
    </row>
    <row r="29893" spans="6:6" s="1" customFormat="1">
      <c r="F29893" s="2"/>
    </row>
    <row r="29894" spans="6:6" s="1" customFormat="1">
      <c r="F29894" s="2"/>
    </row>
    <row r="29895" spans="6:6" s="1" customFormat="1">
      <c r="F29895" s="2"/>
    </row>
    <row r="29896" spans="6:6" s="1" customFormat="1">
      <c r="F29896" s="2"/>
    </row>
    <row r="29897" spans="6:6" s="1" customFormat="1">
      <c r="F29897" s="2"/>
    </row>
    <row r="29898" spans="6:6" s="1" customFormat="1">
      <c r="F29898" s="2"/>
    </row>
    <row r="29899" spans="6:6" s="1" customFormat="1">
      <c r="F29899" s="2"/>
    </row>
    <row r="29900" spans="6:6" s="1" customFormat="1">
      <c r="F29900" s="2"/>
    </row>
    <row r="29901" spans="6:6" s="1" customFormat="1">
      <c r="F29901" s="2"/>
    </row>
    <row r="29902" spans="6:6" s="1" customFormat="1">
      <c r="F29902" s="2"/>
    </row>
    <row r="29903" spans="6:6" s="1" customFormat="1">
      <c r="F29903" s="2"/>
    </row>
    <row r="29904" spans="6:6" s="1" customFormat="1">
      <c r="F29904" s="2"/>
    </row>
    <row r="29905" spans="6:6" s="1" customFormat="1">
      <c r="F29905" s="2"/>
    </row>
    <row r="29906" spans="6:6" s="1" customFormat="1">
      <c r="F29906" s="2"/>
    </row>
    <row r="29907" spans="6:6" s="1" customFormat="1">
      <c r="F29907" s="2"/>
    </row>
    <row r="29908" spans="6:6" s="1" customFormat="1">
      <c r="F29908" s="2"/>
    </row>
    <row r="29909" spans="6:6" s="1" customFormat="1">
      <c r="F29909" s="2"/>
    </row>
    <row r="29910" spans="6:6" s="1" customFormat="1">
      <c r="F29910" s="2"/>
    </row>
    <row r="29911" spans="6:6" s="1" customFormat="1">
      <c r="F29911" s="2"/>
    </row>
    <row r="29912" spans="6:6" s="1" customFormat="1">
      <c r="F29912" s="2"/>
    </row>
    <row r="29913" spans="6:6" s="1" customFormat="1">
      <c r="F29913" s="2"/>
    </row>
    <row r="29914" spans="6:6" s="1" customFormat="1">
      <c r="F29914" s="2"/>
    </row>
    <row r="29915" spans="6:6" s="1" customFormat="1">
      <c r="F29915" s="2"/>
    </row>
    <row r="29916" spans="6:6" s="1" customFormat="1">
      <c r="F29916" s="2"/>
    </row>
    <row r="29917" spans="6:6" s="1" customFormat="1">
      <c r="F29917" s="2"/>
    </row>
    <row r="29918" spans="6:6" s="1" customFormat="1">
      <c r="F29918" s="2"/>
    </row>
    <row r="29919" spans="6:6" s="1" customFormat="1">
      <c r="F29919" s="2"/>
    </row>
    <row r="29920" spans="6:6" s="1" customFormat="1">
      <c r="F29920" s="2"/>
    </row>
    <row r="29921" spans="6:6" s="1" customFormat="1">
      <c r="F29921" s="2"/>
    </row>
    <row r="29922" spans="6:6" s="1" customFormat="1">
      <c r="F29922" s="2"/>
    </row>
    <row r="29923" spans="6:6" s="1" customFormat="1">
      <c r="F29923" s="2"/>
    </row>
    <row r="29924" spans="6:6" s="1" customFormat="1">
      <c r="F29924" s="2"/>
    </row>
    <row r="29925" spans="6:6" s="1" customFormat="1">
      <c r="F29925" s="2"/>
    </row>
    <row r="29926" spans="6:6" s="1" customFormat="1">
      <c r="F29926" s="2"/>
    </row>
    <row r="29927" spans="6:6" s="1" customFormat="1">
      <c r="F29927" s="2"/>
    </row>
    <row r="29928" spans="6:6" s="1" customFormat="1">
      <c r="F29928" s="2"/>
    </row>
    <row r="29929" spans="6:6" s="1" customFormat="1">
      <c r="F29929" s="2"/>
    </row>
    <row r="29930" spans="6:6" s="1" customFormat="1">
      <c r="F29930" s="2"/>
    </row>
    <row r="29931" spans="6:6" s="1" customFormat="1">
      <c r="F29931" s="2"/>
    </row>
    <row r="29932" spans="6:6" s="1" customFormat="1">
      <c r="F29932" s="2"/>
    </row>
    <row r="29933" spans="6:6" s="1" customFormat="1">
      <c r="F29933" s="2"/>
    </row>
    <row r="29934" spans="6:6" s="1" customFormat="1">
      <c r="F29934" s="2"/>
    </row>
    <row r="29935" spans="6:6" s="1" customFormat="1">
      <c r="F29935" s="2"/>
    </row>
    <row r="29936" spans="6:6" s="1" customFormat="1">
      <c r="F29936" s="2"/>
    </row>
    <row r="29937" spans="6:6" s="1" customFormat="1">
      <c r="F29937" s="2"/>
    </row>
    <row r="29938" spans="6:6" s="1" customFormat="1">
      <c r="F29938" s="2"/>
    </row>
    <row r="29939" spans="6:6" s="1" customFormat="1">
      <c r="F29939" s="2"/>
    </row>
    <row r="29940" spans="6:6" s="1" customFormat="1">
      <c r="F29940" s="2"/>
    </row>
    <row r="29941" spans="6:6" s="1" customFormat="1">
      <c r="F29941" s="2"/>
    </row>
    <row r="29942" spans="6:6" s="1" customFormat="1">
      <c r="F29942" s="2"/>
    </row>
    <row r="29943" spans="6:6" s="1" customFormat="1">
      <c r="F29943" s="2"/>
    </row>
    <row r="29944" spans="6:6" s="1" customFormat="1">
      <c r="F29944" s="2"/>
    </row>
    <row r="29945" spans="6:6" s="1" customFormat="1">
      <c r="F29945" s="2"/>
    </row>
    <row r="29946" spans="6:6" s="1" customFormat="1">
      <c r="F29946" s="2"/>
    </row>
    <row r="29947" spans="6:6" s="1" customFormat="1">
      <c r="F29947" s="2"/>
    </row>
    <row r="29948" spans="6:6" s="1" customFormat="1">
      <c r="F29948" s="2"/>
    </row>
    <row r="29949" spans="6:6" s="1" customFormat="1">
      <c r="F29949" s="2"/>
    </row>
    <row r="29950" spans="6:6" s="1" customFormat="1">
      <c r="F29950" s="2"/>
    </row>
    <row r="29951" spans="6:6" s="1" customFormat="1">
      <c r="F29951" s="2"/>
    </row>
    <row r="29952" spans="6:6" s="1" customFormat="1">
      <c r="F29952" s="2"/>
    </row>
    <row r="29953" spans="6:6" s="1" customFormat="1">
      <c r="F29953" s="2"/>
    </row>
    <row r="29954" spans="6:6" s="1" customFormat="1">
      <c r="F29954" s="2"/>
    </row>
    <row r="29955" spans="6:6" s="1" customFormat="1">
      <c r="F29955" s="2"/>
    </row>
    <row r="29956" spans="6:6" s="1" customFormat="1">
      <c r="F29956" s="2"/>
    </row>
    <row r="29957" spans="6:6" s="1" customFormat="1">
      <c r="F29957" s="2"/>
    </row>
    <row r="29958" spans="6:6" s="1" customFormat="1">
      <c r="F29958" s="2"/>
    </row>
    <row r="29959" spans="6:6" s="1" customFormat="1">
      <c r="F29959" s="2"/>
    </row>
    <row r="29960" spans="6:6" s="1" customFormat="1">
      <c r="F29960" s="2"/>
    </row>
    <row r="29961" spans="6:6" s="1" customFormat="1">
      <c r="F29961" s="2"/>
    </row>
    <row r="29962" spans="6:6" s="1" customFormat="1">
      <c r="F29962" s="2"/>
    </row>
    <row r="29963" spans="6:6" s="1" customFormat="1">
      <c r="F29963" s="2"/>
    </row>
    <row r="29964" spans="6:6" s="1" customFormat="1">
      <c r="F29964" s="2"/>
    </row>
    <row r="29965" spans="6:6" s="1" customFormat="1">
      <c r="F29965" s="2"/>
    </row>
    <row r="29966" spans="6:6" s="1" customFormat="1">
      <c r="F29966" s="2"/>
    </row>
    <row r="29967" spans="6:6" s="1" customFormat="1">
      <c r="F29967" s="2"/>
    </row>
    <row r="29968" spans="6:6" s="1" customFormat="1">
      <c r="F29968" s="2"/>
    </row>
    <row r="29969" spans="6:6" s="1" customFormat="1">
      <c r="F29969" s="2"/>
    </row>
    <row r="29970" spans="6:6" s="1" customFormat="1">
      <c r="F29970" s="2"/>
    </row>
    <row r="29971" spans="6:6" s="1" customFormat="1">
      <c r="F29971" s="2"/>
    </row>
    <row r="29972" spans="6:6" s="1" customFormat="1">
      <c r="F29972" s="2"/>
    </row>
    <row r="29973" spans="6:6" s="1" customFormat="1">
      <c r="F29973" s="2"/>
    </row>
    <row r="29974" spans="6:6" s="1" customFormat="1">
      <c r="F29974" s="2"/>
    </row>
    <row r="29975" spans="6:6" s="1" customFormat="1">
      <c r="F29975" s="2"/>
    </row>
    <row r="29976" spans="6:6" s="1" customFormat="1">
      <c r="F29976" s="2"/>
    </row>
    <row r="29977" spans="6:6" s="1" customFormat="1">
      <c r="F29977" s="2"/>
    </row>
    <row r="29978" spans="6:6" s="1" customFormat="1">
      <c r="F29978" s="2"/>
    </row>
    <row r="29979" spans="6:6" s="1" customFormat="1">
      <c r="F29979" s="2"/>
    </row>
    <row r="29980" spans="6:6" s="1" customFormat="1">
      <c r="F29980" s="2"/>
    </row>
    <row r="29981" spans="6:6" s="1" customFormat="1">
      <c r="F29981" s="2"/>
    </row>
    <row r="29982" spans="6:6" s="1" customFormat="1">
      <c r="F29982" s="2"/>
    </row>
    <row r="29983" spans="6:6" s="1" customFormat="1">
      <c r="F29983" s="2"/>
    </row>
    <row r="29984" spans="6:6" s="1" customFormat="1">
      <c r="F29984" s="2"/>
    </row>
    <row r="29985" spans="6:6" s="1" customFormat="1">
      <c r="F29985" s="2"/>
    </row>
    <row r="29986" spans="6:6" s="1" customFormat="1">
      <c r="F29986" s="2"/>
    </row>
    <row r="29987" spans="6:6" s="1" customFormat="1">
      <c r="F29987" s="2"/>
    </row>
    <row r="29988" spans="6:6" s="1" customFormat="1">
      <c r="F29988" s="2"/>
    </row>
    <row r="29989" spans="6:6" s="1" customFormat="1">
      <c r="F29989" s="2"/>
    </row>
    <row r="29990" spans="6:6" s="1" customFormat="1">
      <c r="F29990" s="2"/>
    </row>
    <row r="29991" spans="6:6" s="1" customFormat="1">
      <c r="F29991" s="2"/>
    </row>
    <row r="29992" spans="6:6" s="1" customFormat="1">
      <c r="F29992" s="2"/>
    </row>
    <row r="29993" spans="6:6" s="1" customFormat="1">
      <c r="F29993" s="2"/>
    </row>
    <row r="29994" spans="6:6" s="1" customFormat="1">
      <c r="F29994" s="2"/>
    </row>
    <row r="29995" spans="6:6" s="1" customFormat="1">
      <c r="F29995" s="2"/>
    </row>
    <row r="29996" spans="6:6" s="1" customFormat="1">
      <c r="F29996" s="2"/>
    </row>
    <row r="29997" spans="6:6" s="1" customFormat="1">
      <c r="F29997" s="2"/>
    </row>
    <row r="29998" spans="6:6" s="1" customFormat="1">
      <c r="F29998" s="2"/>
    </row>
    <row r="29999" spans="6:6" s="1" customFormat="1">
      <c r="F29999" s="2"/>
    </row>
    <row r="30000" spans="6:6" s="1" customFormat="1">
      <c r="F30000" s="2"/>
    </row>
    <row r="30001" spans="6:6" s="1" customFormat="1">
      <c r="F30001" s="2"/>
    </row>
    <row r="30002" spans="6:6" s="1" customFormat="1">
      <c r="F30002" s="2"/>
    </row>
    <row r="30003" spans="6:6" s="1" customFormat="1">
      <c r="F30003" s="2"/>
    </row>
    <row r="30004" spans="6:6" s="1" customFormat="1">
      <c r="F30004" s="2"/>
    </row>
    <row r="30005" spans="6:6" s="1" customFormat="1">
      <c r="F30005" s="2"/>
    </row>
    <row r="30006" spans="6:6" s="1" customFormat="1">
      <c r="F30006" s="2"/>
    </row>
    <row r="30007" spans="6:6" s="1" customFormat="1">
      <c r="F30007" s="2"/>
    </row>
    <row r="30008" spans="6:6" s="1" customFormat="1">
      <c r="F30008" s="2"/>
    </row>
    <row r="30009" spans="6:6" s="1" customFormat="1">
      <c r="F30009" s="2"/>
    </row>
    <row r="30010" spans="6:6" s="1" customFormat="1">
      <c r="F30010" s="2"/>
    </row>
    <row r="30011" spans="6:6" s="1" customFormat="1">
      <c r="F30011" s="2"/>
    </row>
    <row r="30012" spans="6:6" s="1" customFormat="1">
      <c r="F30012" s="2"/>
    </row>
    <row r="30013" spans="6:6" s="1" customFormat="1">
      <c r="F30013" s="2"/>
    </row>
    <row r="30014" spans="6:6" s="1" customFormat="1">
      <c r="F30014" s="2"/>
    </row>
    <row r="30015" spans="6:6" s="1" customFormat="1">
      <c r="F30015" s="2"/>
    </row>
    <row r="30016" spans="6:6" s="1" customFormat="1">
      <c r="F30016" s="2"/>
    </row>
    <row r="30017" spans="6:6" s="1" customFormat="1">
      <c r="F30017" s="2"/>
    </row>
    <row r="30018" spans="6:6" s="1" customFormat="1">
      <c r="F30018" s="2"/>
    </row>
    <row r="30019" spans="6:6" s="1" customFormat="1">
      <c r="F30019" s="2"/>
    </row>
    <row r="30020" spans="6:6" s="1" customFormat="1">
      <c r="F30020" s="2"/>
    </row>
    <row r="30021" spans="6:6" s="1" customFormat="1">
      <c r="F30021" s="2"/>
    </row>
    <row r="30022" spans="6:6" s="1" customFormat="1">
      <c r="F30022" s="2"/>
    </row>
    <row r="30023" spans="6:6" s="1" customFormat="1">
      <c r="F30023" s="2"/>
    </row>
    <row r="30024" spans="6:6" s="1" customFormat="1">
      <c r="F30024" s="2"/>
    </row>
    <row r="30025" spans="6:6" s="1" customFormat="1">
      <c r="F30025" s="2"/>
    </row>
    <row r="30026" spans="6:6" s="1" customFormat="1">
      <c r="F30026" s="2"/>
    </row>
    <row r="30027" spans="6:6" s="1" customFormat="1">
      <c r="F30027" s="2"/>
    </row>
    <row r="30028" spans="6:6" s="1" customFormat="1">
      <c r="F30028" s="2"/>
    </row>
    <row r="30029" spans="6:6" s="1" customFormat="1">
      <c r="F30029" s="2"/>
    </row>
    <row r="30030" spans="6:6" s="1" customFormat="1">
      <c r="F30030" s="2"/>
    </row>
    <row r="30031" spans="6:6" s="1" customFormat="1">
      <c r="F30031" s="2"/>
    </row>
    <row r="30032" spans="6:6" s="1" customFormat="1">
      <c r="F30032" s="2"/>
    </row>
    <row r="30033" spans="6:6" s="1" customFormat="1">
      <c r="F30033" s="2"/>
    </row>
    <row r="30034" spans="6:6" s="1" customFormat="1">
      <c r="F30034" s="2"/>
    </row>
    <row r="30035" spans="6:6" s="1" customFormat="1">
      <c r="F30035" s="2"/>
    </row>
    <row r="30036" spans="6:6" s="1" customFormat="1">
      <c r="F30036" s="2"/>
    </row>
    <row r="30037" spans="6:6" s="1" customFormat="1">
      <c r="F30037" s="2"/>
    </row>
    <row r="30038" spans="6:6" s="1" customFormat="1">
      <c r="F30038" s="2"/>
    </row>
    <row r="30039" spans="6:6" s="1" customFormat="1">
      <c r="F30039" s="2"/>
    </row>
    <row r="30040" spans="6:6" s="1" customFormat="1">
      <c r="F30040" s="2"/>
    </row>
    <row r="30041" spans="6:6" s="1" customFormat="1">
      <c r="F30041" s="2"/>
    </row>
    <row r="30042" spans="6:6" s="1" customFormat="1">
      <c r="F30042" s="2"/>
    </row>
    <row r="30043" spans="6:6" s="1" customFormat="1">
      <c r="F30043" s="2"/>
    </row>
    <row r="30044" spans="6:6" s="1" customFormat="1">
      <c r="F30044" s="2"/>
    </row>
    <row r="30045" spans="6:6" s="1" customFormat="1">
      <c r="F30045" s="2"/>
    </row>
    <row r="30046" spans="6:6" s="1" customFormat="1">
      <c r="F30046" s="2"/>
    </row>
    <row r="30047" spans="6:6" s="1" customFormat="1">
      <c r="F30047" s="2"/>
    </row>
    <row r="30048" spans="6:6" s="1" customFormat="1">
      <c r="F30048" s="2"/>
    </row>
    <row r="30049" spans="6:6" s="1" customFormat="1">
      <c r="F30049" s="2"/>
    </row>
    <row r="30050" spans="6:6" s="1" customFormat="1">
      <c r="F30050" s="2"/>
    </row>
    <row r="30051" spans="6:6" s="1" customFormat="1">
      <c r="F30051" s="2"/>
    </row>
    <row r="30052" spans="6:6" s="1" customFormat="1">
      <c r="F30052" s="2"/>
    </row>
    <row r="30053" spans="6:6" s="1" customFormat="1">
      <c r="F30053" s="2"/>
    </row>
    <row r="30054" spans="6:6" s="1" customFormat="1">
      <c r="F30054" s="2"/>
    </row>
    <row r="30055" spans="6:6" s="1" customFormat="1">
      <c r="F30055" s="2"/>
    </row>
    <row r="30056" spans="6:6" s="1" customFormat="1">
      <c r="F30056" s="2"/>
    </row>
    <row r="30057" spans="6:6" s="1" customFormat="1">
      <c r="F30057" s="2"/>
    </row>
    <row r="30058" spans="6:6" s="1" customFormat="1">
      <c r="F30058" s="2"/>
    </row>
    <row r="30059" spans="6:6" s="1" customFormat="1">
      <c r="F30059" s="2"/>
    </row>
    <row r="30060" spans="6:6" s="1" customFormat="1">
      <c r="F30060" s="2"/>
    </row>
    <row r="30061" spans="6:6" s="1" customFormat="1">
      <c r="F30061" s="2"/>
    </row>
    <row r="30062" spans="6:6" s="1" customFormat="1">
      <c r="F30062" s="2"/>
    </row>
    <row r="30063" spans="6:6" s="1" customFormat="1">
      <c r="F30063" s="2"/>
    </row>
    <row r="30064" spans="6:6" s="1" customFormat="1">
      <c r="F30064" s="2"/>
    </row>
    <row r="30065" spans="6:6" s="1" customFormat="1">
      <c r="F30065" s="2"/>
    </row>
    <row r="30066" spans="6:6" s="1" customFormat="1">
      <c r="F30066" s="2"/>
    </row>
    <row r="30067" spans="6:6" s="1" customFormat="1">
      <c r="F30067" s="2"/>
    </row>
    <row r="30068" spans="6:6" s="1" customFormat="1">
      <c r="F30068" s="2"/>
    </row>
    <row r="30069" spans="6:6" s="1" customFormat="1">
      <c r="F30069" s="2"/>
    </row>
    <row r="30070" spans="6:6" s="1" customFormat="1">
      <c r="F30070" s="2"/>
    </row>
    <row r="30071" spans="6:6" s="1" customFormat="1">
      <c r="F30071" s="2"/>
    </row>
    <row r="30072" spans="6:6" s="1" customFormat="1">
      <c r="F30072" s="2"/>
    </row>
    <row r="30073" spans="6:6" s="1" customFormat="1">
      <c r="F30073" s="2"/>
    </row>
    <row r="30074" spans="6:6" s="1" customFormat="1">
      <c r="F30074" s="2"/>
    </row>
    <row r="30075" spans="6:6" s="1" customFormat="1">
      <c r="F30075" s="2"/>
    </row>
    <row r="30076" spans="6:6" s="1" customFormat="1">
      <c r="F30076" s="2"/>
    </row>
    <row r="30077" spans="6:6" s="1" customFormat="1">
      <c r="F30077" s="2"/>
    </row>
    <row r="30078" spans="6:6" s="1" customFormat="1">
      <c r="F30078" s="2"/>
    </row>
    <row r="30079" spans="6:6" s="1" customFormat="1">
      <c r="F30079" s="2"/>
    </row>
    <row r="30080" spans="6:6" s="1" customFormat="1">
      <c r="F30080" s="2"/>
    </row>
    <row r="30081" spans="6:6" s="1" customFormat="1">
      <c r="F30081" s="2"/>
    </row>
    <row r="30082" spans="6:6" s="1" customFormat="1">
      <c r="F30082" s="2"/>
    </row>
    <row r="30083" spans="6:6" s="1" customFormat="1">
      <c r="F30083" s="2"/>
    </row>
    <row r="30084" spans="6:6" s="1" customFormat="1">
      <c r="F30084" s="2"/>
    </row>
    <row r="30085" spans="6:6" s="1" customFormat="1">
      <c r="F30085" s="2"/>
    </row>
    <row r="30086" spans="6:6" s="1" customFormat="1">
      <c r="F30086" s="2"/>
    </row>
    <row r="30087" spans="6:6" s="1" customFormat="1">
      <c r="F30087" s="2"/>
    </row>
    <row r="30088" spans="6:6" s="1" customFormat="1">
      <c r="F30088" s="2"/>
    </row>
    <row r="30089" spans="6:6" s="1" customFormat="1">
      <c r="F30089" s="2"/>
    </row>
    <row r="30090" spans="6:6" s="1" customFormat="1">
      <c r="F30090" s="2"/>
    </row>
    <row r="30091" spans="6:6" s="1" customFormat="1">
      <c r="F30091" s="2"/>
    </row>
    <row r="30092" spans="6:6" s="1" customFormat="1">
      <c r="F30092" s="2"/>
    </row>
    <row r="30093" spans="6:6" s="1" customFormat="1">
      <c r="F30093" s="2"/>
    </row>
    <row r="30094" spans="6:6" s="1" customFormat="1">
      <c r="F30094" s="2"/>
    </row>
    <row r="30095" spans="6:6" s="1" customFormat="1">
      <c r="F30095" s="2"/>
    </row>
    <row r="30096" spans="6:6" s="1" customFormat="1">
      <c r="F30096" s="2"/>
    </row>
    <row r="30097" spans="6:6" s="1" customFormat="1">
      <c r="F30097" s="2"/>
    </row>
    <row r="30098" spans="6:6" s="1" customFormat="1">
      <c r="F30098" s="2"/>
    </row>
    <row r="30099" spans="6:6" s="1" customFormat="1">
      <c r="F30099" s="2"/>
    </row>
    <row r="30100" spans="6:6" s="1" customFormat="1">
      <c r="F30100" s="2"/>
    </row>
    <row r="30101" spans="6:6" s="1" customFormat="1">
      <c r="F30101" s="2"/>
    </row>
    <row r="30102" spans="6:6" s="1" customFormat="1">
      <c r="F30102" s="2"/>
    </row>
    <row r="30103" spans="6:6" s="1" customFormat="1">
      <c r="F30103" s="2"/>
    </row>
    <row r="30104" spans="6:6" s="1" customFormat="1">
      <c r="F30104" s="2"/>
    </row>
    <row r="30105" spans="6:6" s="1" customFormat="1">
      <c r="F30105" s="2"/>
    </row>
    <row r="30106" spans="6:6" s="1" customFormat="1">
      <c r="F30106" s="2"/>
    </row>
    <row r="30107" spans="6:6" s="1" customFormat="1">
      <c r="F30107" s="2"/>
    </row>
    <row r="30108" spans="6:6" s="1" customFormat="1">
      <c r="F30108" s="2"/>
    </row>
    <row r="30109" spans="6:6" s="1" customFormat="1">
      <c r="F30109" s="2"/>
    </row>
    <row r="30110" spans="6:6" s="1" customFormat="1">
      <c r="F30110" s="2"/>
    </row>
    <row r="30111" spans="6:6" s="1" customFormat="1">
      <c r="F30111" s="2"/>
    </row>
    <row r="30112" spans="6:6" s="1" customFormat="1">
      <c r="F30112" s="2"/>
    </row>
    <row r="30113" spans="6:6" s="1" customFormat="1">
      <c r="F30113" s="2"/>
    </row>
    <row r="30114" spans="6:6" s="1" customFormat="1">
      <c r="F30114" s="2"/>
    </row>
    <row r="30115" spans="6:6" s="1" customFormat="1">
      <c r="F30115" s="2"/>
    </row>
    <row r="30116" spans="6:6" s="1" customFormat="1">
      <c r="F30116" s="2"/>
    </row>
    <row r="30117" spans="6:6" s="1" customFormat="1">
      <c r="F30117" s="2"/>
    </row>
    <row r="30118" spans="6:6" s="1" customFormat="1">
      <c r="F30118" s="2"/>
    </row>
    <row r="30119" spans="6:6" s="1" customFormat="1">
      <c r="F30119" s="2"/>
    </row>
    <row r="30120" spans="6:6" s="1" customFormat="1">
      <c r="F30120" s="2"/>
    </row>
    <row r="30121" spans="6:6" s="1" customFormat="1">
      <c r="F30121" s="2"/>
    </row>
    <row r="30122" spans="6:6" s="1" customFormat="1">
      <c r="F30122" s="2"/>
    </row>
    <row r="30123" spans="6:6" s="1" customFormat="1">
      <c r="F30123" s="2"/>
    </row>
    <row r="30124" spans="6:6" s="1" customFormat="1">
      <c r="F30124" s="2"/>
    </row>
    <row r="30125" spans="6:6" s="1" customFormat="1">
      <c r="F30125" s="2"/>
    </row>
    <row r="30126" spans="6:6" s="1" customFormat="1">
      <c r="F30126" s="2"/>
    </row>
    <row r="30127" spans="6:6" s="1" customFormat="1">
      <c r="F30127" s="2"/>
    </row>
    <row r="30128" spans="6:6" s="1" customFormat="1">
      <c r="F30128" s="2"/>
    </row>
    <row r="30129" spans="6:6" s="1" customFormat="1">
      <c r="F30129" s="2"/>
    </row>
    <row r="30130" spans="6:6" s="1" customFormat="1">
      <c r="F30130" s="2"/>
    </row>
    <row r="30131" spans="6:6" s="1" customFormat="1">
      <c r="F30131" s="2"/>
    </row>
    <row r="30132" spans="6:6" s="1" customFormat="1">
      <c r="F30132" s="2"/>
    </row>
    <row r="30133" spans="6:6" s="1" customFormat="1">
      <c r="F30133" s="2"/>
    </row>
    <row r="30134" spans="6:6" s="1" customFormat="1">
      <c r="F30134" s="2"/>
    </row>
    <row r="30135" spans="6:6" s="1" customFormat="1">
      <c r="F30135" s="2"/>
    </row>
    <row r="30136" spans="6:6" s="1" customFormat="1">
      <c r="F30136" s="2"/>
    </row>
    <row r="30137" spans="6:6" s="1" customFormat="1">
      <c r="F30137" s="2"/>
    </row>
    <row r="30138" spans="6:6" s="1" customFormat="1">
      <c r="F30138" s="2"/>
    </row>
    <row r="30139" spans="6:6" s="1" customFormat="1">
      <c r="F30139" s="2"/>
    </row>
    <row r="30140" spans="6:6" s="1" customFormat="1">
      <c r="F30140" s="2"/>
    </row>
    <row r="30141" spans="6:6" s="1" customFormat="1">
      <c r="F30141" s="2"/>
    </row>
    <row r="30142" spans="6:6" s="1" customFormat="1">
      <c r="F30142" s="2"/>
    </row>
    <row r="30143" spans="6:6" s="1" customFormat="1">
      <c r="F30143" s="2"/>
    </row>
    <row r="30144" spans="6:6" s="1" customFormat="1">
      <c r="F30144" s="2"/>
    </row>
    <row r="30145" spans="6:6" s="1" customFormat="1">
      <c r="F30145" s="2"/>
    </row>
    <row r="30146" spans="6:6" s="1" customFormat="1">
      <c r="F30146" s="2"/>
    </row>
    <row r="30147" spans="6:6" s="1" customFormat="1">
      <c r="F30147" s="2"/>
    </row>
    <row r="30148" spans="6:6" s="1" customFormat="1">
      <c r="F30148" s="2"/>
    </row>
    <row r="30149" spans="6:6" s="1" customFormat="1">
      <c r="F30149" s="2"/>
    </row>
    <row r="30150" spans="6:6" s="1" customFormat="1">
      <c r="F30150" s="2"/>
    </row>
    <row r="30151" spans="6:6" s="1" customFormat="1">
      <c r="F30151" s="2"/>
    </row>
    <row r="30152" spans="6:6" s="1" customFormat="1">
      <c r="F30152" s="2"/>
    </row>
    <row r="30153" spans="6:6" s="1" customFormat="1">
      <c r="F30153" s="2"/>
    </row>
    <row r="30154" spans="6:6" s="1" customFormat="1">
      <c r="F30154" s="2"/>
    </row>
    <row r="30155" spans="6:6" s="1" customFormat="1">
      <c r="F30155" s="2"/>
    </row>
    <row r="30156" spans="6:6" s="1" customFormat="1">
      <c r="F30156" s="2"/>
    </row>
    <row r="30157" spans="6:6" s="1" customFormat="1">
      <c r="F30157" s="2"/>
    </row>
    <row r="30158" spans="6:6" s="1" customFormat="1">
      <c r="F30158" s="2"/>
    </row>
    <row r="30159" spans="6:6" s="1" customFormat="1">
      <c r="F30159" s="2"/>
    </row>
    <row r="30160" spans="6:6" s="1" customFormat="1">
      <c r="F30160" s="2"/>
    </row>
    <row r="30161" spans="6:6" s="1" customFormat="1">
      <c r="F30161" s="2"/>
    </row>
    <row r="30162" spans="6:6" s="1" customFormat="1">
      <c r="F30162" s="2"/>
    </row>
    <row r="30163" spans="6:6" s="1" customFormat="1">
      <c r="F30163" s="2"/>
    </row>
    <row r="30164" spans="6:6" s="1" customFormat="1">
      <c r="F30164" s="2"/>
    </row>
    <row r="30165" spans="6:6" s="1" customFormat="1">
      <c r="F30165" s="2"/>
    </row>
    <row r="30166" spans="6:6" s="1" customFormat="1">
      <c r="F30166" s="2"/>
    </row>
    <row r="30167" spans="6:6" s="1" customFormat="1">
      <c r="F30167" s="2"/>
    </row>
    <row r="30168" spans="6:6" s="1" customFormat="1">
      <c r="F30168" s="2"/>
    </row>
    <row r="30169" spans="6:6" s="1" customFormat="1">
      <c r="F30169" s="2"/>
    </row>
    <row r="30170" spans="6:6" s="1" customFormat="1">
      <c r="F30170" s="2"/>
    </row>
    <row r="30171" spans="6:6" s="1" customFormat="1">
      <c r="F30171" s="2"/>
    </row>
    <row r="30172" spans="6:6" s="1" customFormat="1">
      <c r="F30172" s="2"/>
    </row>
    <row r="30173" spans="6:6" s="1" customFormat="1">
      <c r="F30173" s="2"/>
    </row>
    <row r="30174" spans="6:6" s="1" customFormat="1">
      <c r="F30174" s="2"/>
    </row>
    <row r="30175" spans="6:6" s="1" customFormat="1">
      <c r="F30175" s="2"/>
    </row>
    <row r="30176" spans="6:6" s="1" customFormat="1">
      <c r="F30176" s="2"/>
    </row>
    <row r="30177" spans="6:6" s="1" customFormat="1">
      <c r="F30177" s="2"/>
    </row>
    <row r="30178" spans="6:6" s="1" customFormat="1">
      <c r="F30178" s="2"/>
    </row>
    <row r="30179" spans="6:6" s="1" customFormat="1">
      <c r="F30179" s="2"/>
    </row>
    <row r="30180" spans="6:6" s="1" customFormat="1">
      <c r="F30180" s="2"/>
    </row>
    <row r="30181" spans="6:6" s="1" customFormat="1">
      <c r="F30181" s="2"/>
    </row>
    <row r="30182" spans="6:6" s="1" customFormat="1">
      <c r="F30182" s="2"/>
    </row>
    <row r="30183" spans="6:6" s="1" customFormat="1">
      <c r="F30183" s="2"/>
    </row>
    <row r="30184" spans="6:6" s="1" customFormat="1">
      <c r="F30184" s="2"/>
    </row>
    <row r="30185" spans="6:6" s="1" customFormat="1">
      <c r="F30185" s="2"/>
    </row>
    <row r="30186" spans="6:6" s="1" customFormat="1">
      <c r="F30186" s="2"/>
    </row>
    <row r="30187" spans="6:6" s="1" customFormat="1">
      <c r="F30187" s="2"/>
    </row>
    <row r="30188" spans="6:6" s="1" customFormat="1">
      <c r="F30188" s="2"/>
    </row>
    <row r="30189" spans="6:6" s="1" customFormat="1">
      <c r="F30189" s="2"/>
    </row>
    <row r="30190" spans="6:6" s="1" customFormat="1">
      <c r="F30190" s="2"/>
    </row>
    <row r="30191" spans="6:6" s="1" customFormat="1">
      <c r="F30191" s="2"/>
    </row>
    <row r="30192" spans="6:6" s="1" customFormat="1">
      <c r="F30192" s="2"/>
    </row>
    <row r="30193" spans="6:6" s="1" customFormat="1">
      <c r="F30193" s="2"/>
    </row>
    <row r="30194" spans="6:6" s="1" customFormat="1">
      <c r="F30194" s="2"/>
    </row>
    <row r="30195" spans="6:6" s="1" customFormat="1">
      <c r="F30195" s="2"/>
    </row>
    <row r="30196" spans="6:6" s="1" customFormat="1">
      <c r="F30196" s="2"/>
    </row>
    <row r="30197" spans="6:6" s="1" customFormat="1">
      <c r="F30197" s="2"/>
    </row>
    <row r="30198" spans="6:6" s="1" customFormat="1">
      <c r="F30198" s="2"/>
    </row>
    <row r="30199" spans="6:6" s="1" customFormat="1">
      <c r="F30199" s="2"/>
    </row>
    <row r="30200" spans="6:6" s="1" customFormat="1">
      <c r="F30200" s="2"/>
    </row>
    <row r="30201" spans="6:6" s="1" customFormat="1">
      <c r="F30201" s="2"/>
    </row>
    <row r="30202" spans="6:6" s="1" customFormat="1">
      <c r="F30202" s="2"/>
    </row>
    <row r="30203" spans="6:6" s="1" customFormat="1">
      <c r="F30203" s="2"/>
    </row>
    <row r="30204" spans="6:6" s="1" customFormat="1">
      <c r="F30204" s="2"/>
    </row>
    <row r="30205" spans="6:6" s="1" customFormat="1">
      <c r="F30205" s="2"/>
    </row>
    <row r="30206" spans="6:6" s="1" customFormat="1">
      <c r="F30206" s="2"/>
    </row>
    <row r="30207" spans="6:6" s="1" customFormat="1">
      <c r="F30207" s="2"/>
    </row>
    <row r="30208" spans="6:6" s="1" customFormat="1">
      <c r="F30208" s="2"/>
    </row>
    <row r="30209" spans="6:6" s="1" customFormat="1">
      <c r="F30209" s="2"/>
    </row>
    <row r="30210" spans="6:6" s="1" customFormat="1">
      <c r="F30210" s="2"/>
    </row>
    <row r="30211" spans="6:6" s="1" customFormat="1">
      <c r="F30211" s="2"/>
    </row>
    <row r="30212" spans="6:6" s="1" customFormat="1">
      <c r="F30212" s="2"/>
    </row>
    <row r="30213" spans="6:6" s="1" customFormat="1">
      <c r="F30213" s="2"/>
    </row>
    <row r="30214" spans="6:6" s="1" customFormat="1">
      <c r="F30214" s="2"/>
    </row>
    <row r="30215" spans="6:6" s="1" customFormat="1">
      <c r="F30215" s="2"/>
    </row>
    <row r="30216" spans="6:6" s="1" customFormat="1">
      <c r="F30216" s="2"/>
    </row>
    <row r="30217" spans="6:6" s="1" customFormat="1">
      <c r="F30217" s="2"/>
    </row>
    <row r="30218" spans="6:6" s="1" customFormat="1">
      <c r="F30218" s="2"/>
    </row>
    <row r="30219" spans="6:6" s="1" customFormat="1">
      <c r="F30219" s="2"/>
    </row>
    <row r="30220" spans="6:6" s="1" customFormat="1">
      <c r="F30220" s="2"/>
    </row>
    <row r="30221" spans="6:6" s="1" customFormat="1">
      <c r="F30221" s="2"/>
    </row>
    <row r="30222" spans="6:6" s="1" customFormat="1">
      <c r="F30222" s="2"/>
    </row>
    <row r="30223" spans="6:6" s="1" customFormat="1">
      <c r="F30223" s="2"/>
    </row>
    <row r="30224" spans="6:6" s="1" customFormat="1">
      <c r="F30224" s="2"/>
    </row>
    <row r="30225" spans="6:6" s="1" customFormat="1">
      <c r="F30225" s="2"/>
    </row>
    <row r="30226" spans="6:6" s="1" customFormat="1">
      <c r="F30226" s="2"/>
    </row>
    <row r="30227" spans="6:6" s="1" customFormat="1">
      <c r="F30227" s="2"/>
    </row>
    <row r="30228" spans="6:6" s="1" customFormat="1">
      <c r="F30228" s="2"/>
    </row>
    <row r="30229" spans="6:6" s="1" customFormat="1">
      <c r="F30229" s="2"/>
    </row>
    <row r="30230" spans="6:6" s="1" customFormat="1">
      <c r="F30230" s="2"/>
    </row>
    <row r="30231" spans="6:6" s="1" customFormat="1">
      <c r="F30231" s="2"/>
    </row>
    <row r="30232" spans="6:6" s="1" customFormat="1">
      <c r="F30232" s="2"/>
    </row>
    <row r="30233" spans="6:6" s="1" customFormat="1">
      <c r="F30233" s="2"/>
    </row>
    <row r="30234" spans="6:6" s="1" customFormat="1">
      <c r="F30234" s="2"/>
    </row>
    <row r="30235" spans="6:6" s="1" customFormat="1">
      <c r="F30235" s="2"/>
    </row>
    <row r="30236" spans="6:6" s="1" customFormat="1">
      <c r="F30236" s="2"/>
    </row>
    <row r="30237" spans="6:6" s="1" customFormat="1">
      <c r="F30237" s="2"/>
    </row>
    <row r="30238" spans="6:6" s="1" customFormat="1">
      <c r="F30238" s="2"/>
    </row>
    <row r="30239" spans="6:6" s="1" customFormat="1">
      <c r="F30239" s="2"/>
    </row>
    <row r="30240" spans="6:6" s="1" customFormat="1">
      <c r="F30240" s="2"/>
    </row>
    <row r="30241" spans="6:6" s="1" customFormat="1">
      <c r="F30241" s="2"/>
    </row>
    <row r="30242" spans="6:6" s="1" customFormat="1">
      <c r="F30242" s="2"/>
    </row>
    <row r="30243" spans="6:6" s="1" customFormat="1">
      <c r="F30243" s="2"/>
    </row>
    <row r="30244" spans="6:6" s="1" customFormat="1">
      <c r="F30244" s="2"/>
    </row>
    <row r="30245" spans="6:6" s="1" customFormat="1">
      <c r="F30245" s="2"/>
    </row>
    <row r="30246" spans="6:6" s="1" customFormat="1">
      <c r="F30246" s="2"/>
    </row>
    <row r="30247" spans="6:6" s="1" customFormat="1">
      <c r="F30247" s="2"/>
    </row>
    <row r="30248" spans="6:6" s="1" customFormat="1">
      <c r="F30248" s="2"/>
    </row>
    <row r="30249" spans="6:6" s="1" customFormat="1">
      <c r="F30249" s="2"/>
    </row>
    <row r="30250" spans="6:6" s="1" customFormat="1">
      <c r="F30250" s="2"/>
    </row>
    <row r="30251" spans="6:6" s="1" customFormat="1">
      <c r="F30251" s="2"/>
    </row>
    <row r="30252" spans="6:6" s="1" customFormat="1">
      <c r="F30252" s="2"/>
    </row>
    <row r="30253" spans="6:6" s="1" customFormat="1">
      <c r="F30253" s="2"/>
    </row>
    <row r="30254" spans="6:6" s="1" customFormat="1">
      <c r="F30254" s="2"/>
    </row>
    <row r="30255" spans="6:6" s="1" customFormat="1">
      <c r="F30255" s="2"/>
    </row>
    <row r="30256" spans="6:6" s="1" customFormat="1">
      <c r="F30256" s="2"/>
    </row>
    <row r="30257" spans="6:6" s="1" customFormat="1">
      <c r="F30257" s="2"/>
    </row>
    <row r="30258" spans="6:6" s="1" customFormat="1">
      <c r="F30258" s="2"/>
    </row>
    <row r="30259" spans="6:6" s="1" customFormat="1">
      <c r="F30259" s="2"/>
    </row>
    <row r="30260" spans="6:6" s="1" customFormat="1">
      <c r="F30260" s="2"/>
    </row>
    <row r="30261" spans="6:6" s="1" customFormat="1">
      <c r="F30261" s="2"/>
    </row>
    <row r="30262" spans="6:6" s="1" customFormat="1">
      <c r="F30262" s="2"/>
    </row>
    <row r="30263" spans="6:6" s="1" customFormat="1">
      <c r="F30263" s="2"/>
    </row>
    <row r="30264" spans="6:6" s="1" customFormat="1">
      <c r="F30264" s="2"/>
    </row>
    <row r="30265" spans="6:6" s="1" customFormat="1">
      <c r="F30265" s="2"/>
    </row>
    <row r="30266" spans="6:6" s="1" customFormat="1">
      <c r="F30266" s="2"/>
    </row>
    <row r="30267" spans="6:6" s="1" customFormat="1">
      <c r="F30267" s="2"/>
    </row>
    <row r="30268" spans="6:6" s="1" customFormat="1">
      <c r="F30268" s="2"/>
    </row>
    <row r="30269" spans="6:6" s="1" customFormat="1">
      <c r="F30269" s="2"/>
    </row>
    <row r="30270" spans="6:6" s="1" customFormat="1">
      <c r="F30270" s="2"/>
    </row>
    <row r="30271" spans="6:6" s="1" customFormat="1">
      <c r="F30271" s="2"/>
    </row>
    <row r="30272" spans="6:6" s="1" customFormat="1">
      <c r="F30272" s="2"/>
    </row>
    <row r="30273" spans="6:6" s="1" customFormat="1">
      <c r="F30273" s="2"/>
    </row>
    <row r="30274" spans="6:6" s="1" customFormat="1">
      <c r="F30274" s="2"/>
    </row>
    <row r="30275" spans="6:6" s="1" customFormat="1">
      <c r="F30275" s="2"/>
    </row>
    <row r="30276" spans="6:6" s="1" customFormat="1">
      <c r="F30276" s="2"/>
    </row>
    <row r="30277" spans="6:6" s="1" customFormat="1">
      <c r="F30277" s="2"/>
    </row>
    <row r="30278" spans="6:6" s="1" customFormat="1">
      <c r="F30278" s="2"/>
    </row>
    <row r="30279" spans="6:6" s="1" customFormat="1">
      <c r="F30279" s="2"/>
    </row>
    <row r="30280" spans="6:6" s="1" customFormat="1">
      <c r="F30280" s="2"/>
    </row>
    <row r="30281" spans="6:6" s="1" customFormat="1">
      <c r="F30281" s="2"/>
    </row>
    <row r="30282" spans="6:6" s="1" customFormat="1">
      <c r="F30282" s="2"/>
    </row>
    <row r="30283" spans="6:6" s="1" customFormat="1">
      <c r="F30283" s="2"/>
    </row>
    <row r="30284" spans="6:6" s="1" customFormat="1">
      <c r="F30284" s="2"/>
    </row>
    <row r="30285" spans="6:6" s="1" customFormat="1">
      <c r="F30285" s="2"/>
    </row>
    <row r="30286" spans="6:6" s="1" customFormat="1">
      <c r="F30286" s="2"/>
    </row>
    <row r="30287" spans="6:6" s="1" customFormat="1">
      <c r="F30287" s="2"/>
    </row>
    <row r="30288" spans="6:6" s="1" customFormat="1">
      <c r="F30288" s="2"/>
    </row>
    <row r="30289" spans="6:6" s="1" customFormat="1">
      <c r="F30289" s="2"/>
    </row>
    <row r="30290" spans="6:6" s="1" customFormat="1">
      <c r="F30290" s="2"/>
    </row>
    <row r="30291" spans="6:6" s="1" customFormat="1">
      <c r="F30291" s="2"/>
    </row>
    <row r="30292" spans="6:6" s="1" customFormat="1">
      <c r="F30292" s="2"/>
    </row>
    <row r="30293" spans="6:6" s="1" customFormat="1">
      <c r="F30293" s="2"/>
    </row>
    <row r="30294" spans="6:6" s="1" customFormat="1">
      <c r="F30294" s="2"/>
    </row>
    <row r="30295" spans="6:6" s="1" customFormat="1">
      <c r="F30295" s="2"/>
    </row>
    <row r="30296" spans="6:6" s="1" customFormat="1">
      <c r="F30296" s="2"/>
    </row>
    <row r="30297" spans="6:6" s="1" customFormat="1">
      <c r="F30297" s="2"/>
    </row>
    <row r="30298" spans="6:6" s="1" customFormat="1">
      <c r="F30298" s="2"/>
    </row>
    <row r="30299" spans="6:6" s="1" customFormat="1">
      <c r="F30299" s="2"/>
    </row>
    <row r="30300" spans="6:6" s="1" customFormat="1">
      <c r="F30300" s="2"/>
    </row>
    <row r="30301" spans="6:6" s="1" customFormat="1">
      <c r="F30301" s="2"/>
    </row>
    <row r="30302" spans="6:6" s="1" customFormat="1">
      <c r="F30302" s="2"/>
    </row>
    <row r="30303" spans="6:6" s="1" customFormat="1">
      <c r="F30303" s="2"/>
    </row>
    <row r="30304" spans="6:6" s="1" customFormat="1">
      <c r="F30304" s="2"/>
    </row>
    <row r="30305" spans="6:6" s="1" customFormat="1">
      <c r="F30305" s="2"/>
    </row>
    <row r="30306" spans="6:6" s="1" customFormat="1">
      <c r="F30306" s="2"/>
    </row>
    <row r="30307" spans="6:6" s="1" customFormat="1">
      <c r="F30307" s="2"/>
    </row>
    <row r="30308" spans="6:6" s="1" customFormat="1">
      <c r="F30308" s="2"/>
    </row>
    <row r="30309" spans="6:6" s="1" customFormat="1">
      <c r="F30309" s="2"/>
    </row>
    <row r="30310" spans="6:6" s="1" customFormat="1">
      <c r="F30310" s="2"/>
    </row>
    <row r="30311" spans="6:6" s="1" customFormat="1">
      <c r="F30311" s="2"/>
    </row>
    <row r="30312" spans="6:6" s="1" customFormat="1">
      <c r="F30312" s="2"/>
    </row>
    <row r="30313" spans="6:6" s="1" customFormat="1">
      <c r="F30313" s="2"/>
    </row>
    <row r="30314" spans="6:6" s="1" customFormat="1">
      <c r="F30314" s="2"/>
    </row>
    <row r="30315" spans="6:6" s="1" customFormat="1">
      <c r="F30315" s="2"/>
    </row>
    <row r="30316" spans="6:6" s="1" customFormat="1">
      <c r="F30316" s="2"/>
    </row>
    <row r="30317" spans="6:6" s="1" customFormat="1">
      <c r="F30317" s="2"/>
    </row>
    <row r="30318" spans="6:6" s="1" customFormat="1">
      <c r="F30318" s="2"/>
    </row>
    <row r="30319" spans="6:6" s="1" customFormat="1">
      <c r="F30319" s="2"/>
    </row>
    <row r="30320" spans="6:6" s="1" customFormat="1">
      <c r="F30320" s="2"/>
    </row>
    <row r="30321" spans="6:6" s="1" customFormat="1">
      <c r="F30321" s="2"/>
    </row>
    <row r="30322" spans="6:6" s="1" customFormat="1">
      <c r="F30322" s="2"/>
    </row>
    <row r="30323" spans="6:6" s="1" customFormat="1">
      <c r="F30323" s="2"/>
    </row>
    <row r="30324" spans="6:6" s="1" customFormat="1">
      <c r="F30324" s="2"/>
    </row>
    <row r="30325" spans="6:6" s="1" customFormat="1">
      <c r="F30325" s="2"/>
    </row>
    <row r="30326" spans="6:6" s="1" customFormat="1">
      <c r="F30326" s="2"/>
    </row>
    <row r="30327" spans="6:6" s="1" customFormat="1">
      <c r="F30327" s="2"/>
    </row>
    <row r="30328" spans="6:6" s="1" customFormat="1">
      <c r="F30328" s="2"/>
    </row>
    <row r="30329" spans="6:6" s="1" customFormat="1">
      <c r="F30329" s="2"/>
    </row>
    <row r="30330" spans="6:6" s="1" customFormat="1">
      <c r="F30330" s="2"/>
    </row>
    <row r="30331" spans="6:6" s="1" customFormat="1">
      <c r="F30331" s="2"/>
    </row>
    <row r="30332" spans="6:6" s="1" customFormat="1">
      <c r="F30332" s="2"/>
    </row>
    <row r="30333" spans="6:6" s="1" customFormat="1">
      <c r="F30333" s="2"/>
    </row>
    <row r="30334" spans="6:6" s="1" customFormat="1">
      <c r="F30334" s="2"/>
    </row>
    <row r="30335" spans="6:6" s="1" customFormat="1">
      <c r="F30335" s="2"/>
    </row>
    <row r="30336" spans="6:6" s="1" customFormat="1">
      <c r="F30336" s="2"/>
    </row>
    <row r="30337" spans="6:6" s="1" customFormat="1">
      <c r="F30337" s="2"/>
    </row>
    <row r="30338" spans="6:6" s="1" customFormat="1">
      <c r="F30338" s="2"/>
    </row>
    <row r="30339" spans="6:6" s="1" customFormat="1">
      <c r="F30339" s="2"/>
    </row>
    <row r="30340" spans="6:6" s="1" customFormat="1">
      <c r="F30340" s="2"/>
    </row>
    <row r="30341" spans="6:6" s="1" customFormat="1">
      <c r="F30341" s="2"/>
    </row>
    <row r="30342" spans="6:6" s="1" customFormat="1">
      <c r="F30342" s="2"/>
    </row>
    <row r="30343" spans="6:6" s="1" customFormat="1">
      <c r="F30343" s="2"/>
    </row>
    <row r="30344" spans="6:6" s="1" customFormat="1">
      <c r="F30344" s="2"/>
    </row>
    <row r="30345" spans="6:6" s="1" customFormat="1">
      <c r="F30345" s="2"/>
    </row>
    <row r="30346" spans="6:6" s="1" customFormat="1">
      <c r="F30346" s="2"/>
    </row>
    <row r="30347" spans="6:6" s="1" customFormat="1">
      <c r="F30347" s="2"/>
    </row>
    <row r="30348" spans="6:6" s="1" customFormat="1">
      <c r="F30348" s="2"/>
    </row>
    <row r="30349" spans="6:6" s="1" customFormat="1">
      <c r="F30349" s="2"/>
    </row>
    <row r="30350" spans="6:6" s="1" customFormat="1">
      <c r="F30350" s="2"/>
    </row>
    <row r="30351" spans="6:6" s="1" customFormat="1">
      <c r="F30351" s="2"/>
    </row>
    <row r="30352" spans="6:6" s="1" customFormat="1">
      <c r="F30352" s="2"/>
    </row>
    <row r="30353" spans="6:6" s="1" customFormat="1">
      <c r="F30353" s="2"/>
    </row>
    <row r="30354" spans="6:6" s="1" customFormat="1">
      <c r="F30354" s="2"/>
    </row>
    <row r="30355" spans="6:6" s="1" customFormat="1">
      <c r="F30355" s="2"/>
    </row>
    <row r="30356" spans="6:6" s="1" customFormat="1">
      <c r="F30356" s="2"/>
    </row>
    <row r="30357" spans="6:6" s="1" customFormat="1">
      <c r="F30357" s="2"/>
    </row>
    <row r="30358" spans="6:6" s="1" customFormat="1">
      <c r="F30358" s="2"/>
    </row>
    <row r="30359" spans="6:6" s="1" customFormat="1">
      <c r="F30359" s="2"/>
    </row>
    <row r="30360" spans="6:6" s="1" customFormat="1">
      <c r="F30360" s="2"/>
    </row>
    <row r="30361" spans="6:6" s="1" customFormat="1">
      <c r="F30361" s="2"/>
    </row>
    <row r="30362" spans="6:6" s="1" customFormat="1">
      <c r="F30362" s="2"/>
    </row>
    <row r="30363" spans="6:6" s="1" customFormat="1">
      <c r="F30363" s="2"/>
    </row>
    <row r="30364" spans="6:6" s="1" customFormat="1">
      <c r="F30364" s="2"/>
    </row>
    <row r="30365" spans="6:6" s="1" customFormat="1">
      <c r="F30365" s="2"/>
    </row>
    <row r="30366" spans="6:6" s="1" customFormat="1">
      <c r="F30366" s="2"/>
    </row>
    <row r="30367" spans="6:6" s="1" customFormat="1">
      <c r="F30367" s="2"/>
    </row>
    <row r="30368" spans="6:6" s="1" customFormat="1">
      <c r="F30368" s="2"/>
    </row>
    <row r="30369" spans="6:6" s="1" customFormat="1">
      <c r="F30369" s="2"/>
    </row>
    <row r="30370" spans="6:6" s="1" customFormat="1">
      <c r="F30370" s="2"/>
    </row>
    <row r="30371" spans="6:6" s="1" customFormat="1">
      <c r="F30371" s="2"/>
    </row>
    <row r="30372" spans="6:6" s="1" customFormat="1">
      <c r="F30372" s="2"/>
    </row>
    <row r="30373" spans="6:6" s="1" customFormat="1">
      <c r="F30373" s="2"/>
    </row>
    <row r="30374" spans="6:6" s="1" customFormat="1">
      <c r="F30374" s="2"/>
    </row>
    <row r="30375" spans="6:6" s="1" customFormat="1">
      <c r="F30375" s="2"/>
    </row>
    <row r="30376" spans="6:6" s="1" customFormat="1">
      <c r="F30376" s="2"/>
    </row>
    <row r="30377" spans="6:6" s="1" customFormat="1">
      <c r="F30377" s="2"/>
    </row>
    <row r="30378" spans="6:6" s="1" customFormat="1">
      <c r="F30378" s="2"/>
    </row>
    <row r="30379" spans="6:6" s="1" customFormat="1">
      <c r="F30379" s="2"/>
    </row>
    <row r="30380" spans="6:6" s="1" customFormat="1">
      <c r="F30380" s="2"/>
    </row>
    <row r="30381" spans="6:6" s="1" customFormat="1">
      <c r="F30381" s="2"/>
    </row>
    <row r="30382" spans="6:6" s="1" customFormat="1">
      <c r="F30382" s="2"/>
    </row>
    <row r="30383" spans="6:6" s="1" customFormat="1">
      <c r="F30383" s="2"/>
    </row>
    <row r="30384" spans="6:6" s="1" customFormat="1">
      <c r="F30384" s="2"/>
    </row>
    <row r="30385" spans="6:6" s="1" customFormat="1">
      <c r="F30385" s="2"/>
    </row>
    <row r="30386" spans="6:6" s="1" customFormat="1">
      <c r="F30386" s="2"/>
    </row>
    <row r="30387" spans="6:6" s="1" customFormat="1">
      <c r="F30387" s="2"/>
    </row>
    <row r="30388" spans="6:6" s="1" customFormat="1">
      <c r="F30388" s="2"/>
    </row>
    <row r="30389" spans="6:6" s="1" customFormat="1">
      <c r="F30389" s="2"/>
    </row>
    <row r="30390" spans="6:6" s="1" customFormat="1">
      <c r="F30390" s="2"/>
    </row>
    <row r="30391" spans="6:6" s="1" customFormat="1">
      <c r="F30391" s="2"/>
    </row>
    <row r="30392" spans="6:6" s="1" customFormat="1">
      <c r="F30392" s="2"/>
    </row>
    <row r="30393" spans="6:6" s="1" customFormat="1">
      <c r="F30393" s="2"/>
    </row>
    <row r="30394" spans="6:6" s="1" customFormat="1">
      <c r="F30394" s="2"/>
    </row>
    <row r="30395" spans="6:6" s="1" customFormat="1">
      <c r="F30395" s="2"/>
    </row>
    <row r="30396" spans="6:6" s="1" customFormat="1">
      <c r="F30396" s="2"/>
    </row>
    <row r="30397" spans="6:6" s="1" customFormat="1">
      <c r="F30397" s="2"/>
    </row>
    <row r="30398" spans="6:6" s="1" customFormat="1">
      <c r="F30398" s="2"/>
    </row>
    <row r="30399" spans="6:6" s="1" customFormat="1">
      <c r="F30399" s="2"/>
    </row>
    <row r="30400" spans="6:6" s="1" customFormat="1">
      <c r="F30400" s="2"/>
    </row>
    <row r="30401" spans="6:6" s="1" customFormat="1">
      <c r="F30401" s="2"/>
    </row>
    <row r="30402" spans="6:6" s="1" customFormat="1">
      <c r="F30402" s="2"/>
    </row>
    <row r="30403" spans="6:6" s="1" customFormat="1">
      <c r="F30403" s="2"/>
    </row>
    <row r="30404" spans="6:6" s="1" customFormat="1">
      <c r="F30404" s="2"/>
    </row>
    <row r="30405" spans="6:6" s="1" customFormat="1">
      <c r="F30405" s="2"/>
    </row>
    <row r="30406" spans="6:6" s="1" customFormat="1">
      <c r="F30406" s="2"/>
    </row>
    <row r="30407" spans="6:6" s="1" customFormat="1">
      <c r="F30407" s="2"/>
    </row>
    <row r="30408" spans="6:6" s="1" customFormat="1">
      <c r="F30408" s="2"/>
    </row>
    <row r="30409" spans="6:6" s="1" customFormat="1">
      <c r="F30409" s="2"/>
    </row>
    <row r="30410" spans="6:6" s="1" customFormat="1">
      <c r="F30410" s="2"/>
    </row>
    <row r="30411" spans="6:6" s="1" customFormat="1">
      <c r="F30411" s="2"/>
    </row>
    <row r="30412" spans="6:6" s="1" customFormat="1">
      <c r="F30412" s="2"/>
    </row>
    <row r="30413" spans="6:6" s="1" customFormat="1">
      <c r="F30413" s="2"/>
    </row>
    <row r="30414" spans="6:6" s="1" customFormat="1">
      <c r="F30414" s="2"/>
    </row>
    <row r="30415" spans="6:6" s="1" customFormat="1">
      <c r="F30415" s="2"/>
    </row>
    <row r="30416" spans="6:6" s="1" customFormat="1">
      <c r="F30416" s="2"/>
    </row>
    <row r="30417" spans="6:6" s="1" customFormat="1">
      <c r="F30417" s="2"/>
    </row>
    <row r="30418" spans="6:6" s="1" customFormat="1">
      <c r="F30418" s="2"/>
    </row>
    <row r="30419" spans="6:6" s="1" customFormat="1">
      <c r="F30419" s="2"/>
    </row>
    <row r="30420" spans="6:6" s="1" customFormat="1">
      <c r="F30420" s="2"/>
    </row>
    <row r="30421" spans="6:6" s="1" customFormat="1">
      <c r="F30421" s="2"/>
    </row>
    <row r="30422" spans="6:6" s="1" customFormat="1">
      <c r="F30422" s="2"/>
    </row>
    <row r="30423" spans="6:6" s="1" customFormat="1">
      <c r="F30423" s="2"/>
    </row>
    <row r="30424" spans="6:6" s="1" customFormat="1">
      <c r="F30424" s="2"/>
    </row>
    <row r="30425" spans="6:6" s="1" customFormat="1">
      <c r="F30425" s="2"/>
    </row>
    <row r="30426" spans="6:6" s="1" customFormat="1">
      <c r="F30426" s="2"/>
    </row>
    <row r="30427" spans="6:6" s="1" customFormat="1">
      <c r="F30427" s="2"/>
    </row>
    <row r="30428" spans="6:6" s="1" customFormat="1">
      <c r="F30428" s="2"/>
    </row>
    <row r="30429" spans="6:6" s="1" customFormat="1">
      <c r="F30429" s="2"/>
    </row>
    <row r="30430" spans="6:6" s="1" customFormat="1">
      <c r="F30430" s="2"/>
    </row>
    <row r="30431" spans="6:6" s="1" customFormat="1">
      <c r="F30431" s="2"/>
    </row>
    <row r="30432" spans="6:6" s="1" customFormat="1">
      <c r="F30432" s="2"/>
    </row>
    <row r="30433" spans="6:6" s="1" customFormat="1">
      <c r="F30433" s="2"/>
    </row>
    <row r="30434" spans="6:6" s="1" customFormat="1">
      <c r="F30434" s="2"/>
    </row>
    <row r="30435" spans="6:6" s="1" customFormat="1">
      <c r="F30435" s="2"/>
    </row>
    <row r="30436" spans="6:6" s="1" customFormat="1">
      <c r="F30436" s="2"/>
    </row>
    <row r="30437" spans="6:6" s="1" customFormat="1">
      <c r="F30437" s="2"/>
    </row>
    <row r="30438" spans="6:6" s="1" customFormat="1">
      <c r="F30438" s="2"/>
    </row>
    <row r="30439" spans="6:6" s="1" customFormat="1">
      <c r="F30439" s="2"/>
    </row>
    <row r="30440" spans="6:6" s="1" customFormat="1">
      <c r="F30440" s="2"/>
    </row>
    <row r="30441" spans="6:6" s="1" customFormat="1">
      <c r="F30441" s="2"/>
    </row>
    <row r="30442" spans="6:6" s="1" customFormat="1">
      <c r="F30442" s="2"/>
    </row>
    <row r="30443" spans="6:6" s="1" customFormat="1">
      <c r="F30443" s="2"/>
    </row>
    <row r="30444" spans="6:6" s="1" customFormat="1">
      <c r="F30444" s="2"/>
    </row>
    <row r="30445" spans="6:6" s="1" customFormat="1">
      <c r="F30445" s="2"/>
    </row>
    <row r="30446" spans="6:6" s="1" customFormat="1">
      <c r="F30446" s="2"/>
    </row>
    <row r="30447" spans="6:6" s="1" customFormat="1">
      <c r="F30447" s="2"/>
    </row>
    <row r="30448" spans="6:6" s="1" customFormat="1">
      <c r="F30448" s="2"/>
    </row>
    <row r="30449" spans="6:6" s="1" customFormat="1">
      <c r="F30449" s="2"/>
    </row>
    <row r="30450" spans="6:6" s="1" customFormat="1">
      <c r="F30450" s="2"/>
    </row>
    <row r="30451" spans="6:6" s="1" customFormat="1">
      <c r="F30451" s="2"/>
    </row>
    <row r="30452" spans="6:6" s="1" customFormat="1">
      <c r="F30452" s="2"/>
    </row>
    <row r="30453" spans="6:6" s="1" customFormat="1">
      <c r="F30453" s="2"/>
    </row>
    <row r="30454" spans="6:6" s="1" customFormat="1">
      <c r="F30454" s="2"/>
    </row>
    <row r="30455" spans="6:6" s="1" customFormat="1">
      <c r="F30455" s="2"/>
    </row>
    <row r="30456" spans="6:6" s="1" customFormat="1">
      <c r="F30456" s="2"/>
    </row>
    <row r="30457" spans="6:6" s="1" customFormat="1">
      <c r="F30457" s="2"/>
    </row>
    <row r="30458" spans="6:6" s="1" customFormat="1">
      <c r="F30458" s="2"/>
    </row>
    <row r="30459" spans="6:6" s="1" customFormat="1">
      <c r="F30459" s="2"/>
    </row>
    <row r="30460" spans="6:6" s="1" customFormat="1">
      <c r="F30460" s="2"/>
    </row>
    <row r="30461" spans="6:6" s="1" customFormat="1">
      <c r="F30461" s="2"/>
    </row>
    <row r="30462" spans="6:6" s="1" customFormat="1">
      <c r="F30462" s="2"/>
    </row>
    <row r="30463" spans="6:6" s="1" customFormat="1">
      <c r="F30463" s="2"/>
    </row>
    <row r="30464" spans="6:6" s="1" customFormat="1">
      <c r="F30464" s="2"/>
    </row>
    <row r="30465" spans="6:6" s="1" customFormat="1">
      <c r="F30465" s="2"/>
    </row>
    <row r="30466" spans="6:6" s="1" customFormat="1">
      <c r="F30466" s="2"/>
    </row>
    <row r="30467" spans="6:6" s="1" customFormat="1">
      <c r="F30467" s="2"/>
    </row>
    <row r="30468" spans="6:6" s="1" customFormat="1">
      <c r="F30468" s="2"/>
    </row>
    <row r="30469" spans="6:6" s="1" customFormat="1">
      <c r="F30469" s="2"/>
    </row>
    <row r="30470" spans="6:6" s="1" customFormat="1">
      <c r="F30470" s="2"/>
    </row>
    <row r="30471" spans="6:6" s="1" customFormat="1">
      <c r="F30471" s="2"/>
    </row>
    <row r="30472" spans="6:6" s="1" customFormat="1">
      <c r="F30472" s="2"/>
    </row>
    <row r="30473" spans="6:6" s="1" customFormat="1">
      <c r="F30473" s="2"/>
    </row>
    <row r="30474" spans="6:6" s="1" customFormat="1">
      <c r="F30474" s="2"/>
    </row>
    <row r="30475" spans="6:6" s="1" customFormat="1">
      <c r="F30475" s="2"/>
    </row>
    <row r="30476" spans="6:6" s="1" customFormat="1">
      <c r="F30476" s="2"/>
    </row>
    <row r="30477" spans="6:6" s="1" customFormat="1">
      <c r="F30477" s="2"/>
    </row>
    <row r="30478" spans="6:6" s="1" customFormat="1">
      <c r="F30478" s="2"/>
    </row>
    <row r="30479" spans="6:6" s="1" customFormat="1">
      <c r="F30479" s="2"/>
    </row>
    <row r="30480" spans="6:6" s="1" customFormat="1">
      <c r="F30480" s="2"/>
    </row>
    <row r="30481" spans="6:6" s="1" customFormat="1">
      <c r="F30481" s="2"/>
    </row>
    <row r="30482" spans="6:6" s="1" customFormat="1">
      <c r="F30482" s="2"/>
    </row>
    <row r="30483" spans="6:6" s="1" customFormat="1">
      <c r="F30483" s="2"/>
    </row>
    <row r="30484" spans="6:6" s="1" customFormat="1">
      <c r="F30484" s="2"/>
    </row>
    <row r="30485" spans="6:6" s="1" customFormat="1">
      <c r="F30485" s="2"/>
    </row>
    <row r="30486" spans="6:6" s="1" customFormat="1">
      <c r="F30486" s="2"/>
    </row>
    <row r="30487" spans="6:6" s="1" customFormat="1">
      <c r="F30487" s="2"/>
    </row>
    <row r="30488" spans="6:6" s="1" customFormat="1">
      <c r="F30488" s="2"/>
    </row>
    <row r="30489" spans="6:6" s="1" customFormat="1">
      <c r="F30489" s="2"/>
    </row>
    <row r="30490" spans="6:6" s="1" customFormat="1">
      <c r="F30490" s="2"/>
    </row>
    <row r="30491" spans="6:6" s="1" customFormat="1">
      <c r="F30491" s="2"/>
    </row>
    <row r="30492" spans="6:6" s="1" customFormat="1">
      <c r="F30492" s="2"/>
    </row>
    <row r="30493" spans="6:6" s="1" customFormat="1">
      <c r="F30493" s="2"/>
    </row>
    <row r="30494" spans="6:6" s="1" customFormat="1">
      <c r="F30494" s="2"/>
    </row>
    <row r="30495" spans="6:6" s="1" customFormat="1">
      <c r="F30495" s="2"/>
    </row>
    <row r="30496" spans="6:6" s="1" customFormat="1">
      <c r="F30496" s="2"/>
    </row>
    <row r="30497" spans="6:6" s="1" customFormat="1">
      <c r="F30497" s="2"/>
    </row>
    <row r="30498" spans="6:6" s="1" customFormat="1">
      <c r="F30498" s="2"/>
    </row>
    <row r="30499" spans="6:6" s="1" customFormat="1">
      <c r="F30499" s="2"/>
    </row>
    <row r="30500" spans="6:6" s="1" customFormat="1">
      <c r="F30500" s="2"/>
    </row>
    <row r="30501" spans="6:6" s="1" customFormat="1">
      <c r="F30501" s="2"/>
    </row>
    <row r="30502" spans="6:6" s="1" customFormat="1">
      <c r="F30502" s="2"/>
    </row>
    <row r="30503" spans="6:6" s="1" customFormat="1">
      <c r="F30503" s="2"/>
    </row>
    <row r="30504" spans="6:6" s="1" customFormat="1">
      <c r="F30504" s="2"/>
    </row>
    <row r="30505" spans="6:6" s="1" customFormat="1">
      <c r="F30505" s="2"/>
    </row>
    <row r="30506" spans="6:6" s="1" customFormat="1">
      <c r="F30506" s="2"/>
    </row>
    <row r="30507" spans="6:6" s="1" customFormat="1">
      <c r="F30507" s="2"/>
    </row>
    <row r="30508" spans="6:6" s="1" customFormat="1">
      <c r="F30508" s="2"/>
    </row>
    <row r="30509" spans="6:6" s="1" customFormat="1">
      <c r="F30509" s="2"/>
    </row>
    <row r="30510" spans="6:6" s="1" customFormat="1">
      <c r="F30510" s="2"/>
    </row>
    <row r="30511" spans="6:6" s="1" customFormat="1">
      <c r="F30511" s="2"/>
    </row>
    <row r="30512" spans="6:6" s="1" customFormat="1">
      <c r="F30512" s="2"/>
    </row>
    <row r="30513" spans="6:6" s="1" customFormat="1">
      <c r="F30513" s="2"/>
    </row>
    <row r="30514" spans="6:6" s="1" customFormat="1">
      <c r="F30514" s="2"/>
    </row>
    <row r="30515" spans="6:6" s="1" customFormat="1">
      <c r="F30515" s="2"/>
    </row>
    <row r="30516" spans="6:6" s="1" customFormat="1">
      <c r="F30516" s="2"/>
    </row>
    <row r="30517" spans="6:6" s="1" customFormat="1">
      <c r="F30517" s="2"/>
    </row>
    <row r="30518" spans="6:6" s="1" customFormat="1">
      <c r="F30518" s="2"/>
    </row>
    <row r="30519" spans="6:6" s="1" customFormat="1">
      <c r="F30519" s="2"/>
    </row>
    <row r="30520" spans="6:6" s="1" customFormat="1">
      <c r="F30520" s="2"/>
    </row>
    <row r="30521" spans="6:6" s="1" customFormat="1">
      <c r="F30521" s="2"/>
    </row>
    <row r="30522" spans="6:6" s="1" customFormat="1">
      <c r="F30522" s="2"/>
    </row>
    <row r="30523" spans="6:6" s="1" customFormat="1">
      <c r="F30523" s="2"/>
    </row>
    <row r="30524" spans="6:6" s="1" customFormat="1">
      <c r="F30524" s="2"/>
    </row>
    <row r="30525" spans="6:6" s="1" customFormat="1">
      <c r="F30525" s="2"/>
    </row>
    <row r="30526" spans="6:6" s="1" customFormat="1">
      <c r="F30526" s="2"/>
    </row>
    <row r="30527" spans="6:6" s="1" customFormat="1">
      <c r="F30527" s="2"/>
    </row>
    <row r="30528" spans="6:6" s="1" customFormat="1">
      <c r="F30528" s="2"/>
    </row>
    <row r="30529" spans="6:6" s="1" customFormat="1">
      <c r="F30529" s="2"/>
    </row>
    <row r="30530" spans="6:6" s="1" customFormat="1">
      <c r="F30530" s="2"/>
    </row>
    <row r="30531" spans="6:6" s="1" customFormat="1">
      <c r="F30531" s="2"/>
    </row>
    <row r="30532" spans="6:6" s="1" customFormat="1">
      <c r="F30532" s="2"/>
    </row>
    <row r="30533" spans="6:6" s="1" customFormat="1">
      <c r="F30533" s="2"/>
    </row>
    <row r="30534" spans="6:6" s="1" customFormat="1">
      <c r="F30534" s="2"/>
    </row>
    <row r="30535" spans="6:6" s="1" customFormat="1">
      <c r="F30535" s="2"/>
    </row>
    <row r="30536" spans="6:6" s="1" customFormat="1">
      <c r="F30536" s="2"/>
    </row>
    <row r="30537" spans="6:6" s="1" customFormat="1">
      <c r="F30537" s="2"/>
    </row>
    <row r="30538" spans="6:6" s="1" customFormat="1">
      <c r="F30538" s="2"/>
    </row>
    <row r="30539" spans="6:6" s="1" customFormat="1">
      <c r="F30539" s="2"/>
    </row>
    <row r="30540" spans="6:6" s="1" customFormat="1">
      <c r="F30540" s="2"/>
    </row>
    <row r="30541" spans="6:6" s="1" customFormat="1">
      <c r="F30541" s="2"/>
    </row>
    <row r="30542" spans="6:6" s="1" customFormat="1">
      <c r="F30542" s="2"/>
    </row>
    <row r="30543" spans="6:6" s="1" customFormat="1">
      <c r="F30543" s="2"/>
    </row>
    <row r="30544" spans="6:6" s="1" customFormat="1">
      <c r="F30544" s="2"/>
    </row>
    <row r="30545" spans="6:6" s="1" customFormat="1">
      <c r="F30545" s="2"/>
    </row>
    <row r="30546" spans="6:6" s="1" customFormat="1">
      <c r="F30546" s="2"/>
    </row>
    <row r="30547" spans="6:6" s="1" customFormat="1">
      <c r="F30547" s="2"/>
    </row>
    <row r="30548" spans="6:6" s="1" customFormat="1">
      <c r="F30548" s="2"/>
    </row>
    <row r="30549" spans="6:6" s="1" customFormat="1">
      <c r="F30549" s="2"/>
    </row>
    <row r="30550" spans="6:6" s="1" customFormat="1">
      <c r="F30550" s="2"/>
    </row>
    <row r="30551" spans="6:6" s="1" customFormat="1">
      <c r="F30551" s="2"/>
    </row>
    <row r="30552" spans="6:6" s="1" customFormat="1">
      <c r="F30552" s="2"/>
    </row>
    <row r="30553" spans="6:6" s="1" customFormat="1">
      <c r="F30553" s="2"/>
    </row>
    <row r="30554" spans="6:6" s="1" customFormat="1">
      <c r="F30554" s="2"/>
    </row>
    <row r="30555" spans="6:6" s="1" customFormat="1">
      <c r="F30555" s="2"/>
    </row>
    <row r="30556" spans="6:6" s="1" customFormat="1">
      <c r="F30556" s="2"/>
    </row>
    <row r="30557" spans="6:6" s="1" customFormat="1">
      <c r="F30557" s="2"/>
    </row>
    <row r="30558" spans="6:6" s="1" customFormat="1">
      <c r="F30558" s="2"/>
    </row>
    <row r="30559" spans="6:6" s="1" customFormat="1">
      <c r="F30559" s="2"/>
    </row>
    <row r="30560" spans="6:6" s="1" customFormat="1">
      <c r="F30560" s="2"/>
    </row>
    <row r="30561" spans="6:6" s="1" customFormat="1">
      <c r="F30561" s="2"/>
    </row>
    <row r="30562" spans="6:6" s="1" customFormat="1">
      <c r="F30562" s="2"/>
    </row>
    <row r="30563" spans="6:6" s="1" customFormat="1">
      <c r="F30563" s="2"/>
    </row>
    <row r="30564" spans="6:6" s="1" customFormat="1">
      <c r="F30564" s="2"/>
    </row>
    <row r="30565" spans="6:6" s="1" customFormat="1">
      <c r="F30565" s="2"/>
    </row>
    <row r="30566" spans="6:6" s="1" customFormat="1">
      <c r="F30566" s="2"/>
    </row>
    <row r="30567" spans="6:6" s="1" customFormat="1">
      <c r="F30567" s="2"/>
    </row>
    <row r="30568" spans="6:6" s="1" customFormat="1">
      <c r="F30568" s="2"/>
    </row>
    <row r="30569" spans="6:6" s="1" customFormat="1">
      <c r="F30569" s="2"/>
    </row>
    <row r="30570" spans="6:6" s="1" customFormat="1">
      <c r="F30570" s="2"/>
    </row>
    <row r="30571" spans="6:6" s="1" customFormat="1">
      <c r="F30571" s="2"/>
    </row>
    <row r="30572" spans="6:6" s="1" customFormat="1">
      <c r="F30572" s="2"/>
    </row>
    <row r="30573" spans="6:6" s="1" customFormat="1">
      <c r="F30573" s="2"/>
    </row>
    <row r="30574" spans="6:6" s="1" customFormat="1">
      <c r="F30574" s="2"/>
    </row>
    <row r="30575" spans="6:6" s="1" customFormat="1">
      <c r="F30575" s="2"/>
    </row>
    <row r="30576" spans="6:6" s="1" customFormat="1">
      <c r="F30576" s="2"/>
    </row>
    <row r="30577" spans="6:6" s="1" customFormat="1">
      <c r="F30577" s="2"/>
    </row>
    <row r="30578" spans="6:6" s="1" customFormat="1">
      <c r="F30578" s="2"/>
    </row>
    <row r="30579" spans="6:6" s="1" customFormat="1">
      <c r="F30579" s="2"/>
    </row>
    <row r="30580" spans="6:6" s="1" customFormat="1">
      <c r="F30580" s="2"/>
    </row>
    <row r="30581" spans="6:6" s="1" customFormat="1">
      <c r="F30581" s="2"/>
    </row>
    <row r="30582" spans="6:6" s="1" customFormat="1">
      <c r="F30582" s="2"/>
    </row>
    <row r="30583" spans="6:6" s="1" customFormat="1">
      <c r="F30583" s="2"/>
    </row>
    <row r="30584" spans="6:6" s="1" customFormat="1">
      <c r="F30584" s="2"/>
    </row>
    <row r="30585" spans="6:6" s="1" customFormat="1">
      <c r="F30585" s="2"/>
    </row>
    <row r="30586" spans="6:6" s="1" customFormat="1">
      <c r="F30586" s="2"/>
    </row>
    <row r="30587" spans="6:6" s="1" customFormat="1">
      <c r="F30587" s="2"/>
    </row>
    <row r="30588" spans="6:6" s="1" customFormat="1">
      <c r="F30588" s="2"/>
    </row>
    <row r="30589" spans="6:6" s="1" customFormat="1">
      <c r="F30589" s="2"/>
    </row>
    <row r="30590" spans="6:6" s="1" customFormat="1">
      <c r="F30590" s="2"/>
    </row>
    <row r="30591" spans="6:6" s="1" customFormat="1">
      <c r="F30591" s="2"/>
    </row>
    <row r="30592" spans="6:6" s="1" customFormat="1">
      <c r="F30592" s="2"/>
    </row>
    <row r="30593" spans="6:6" s="1" customFormat="1">
      <c r="F30593" s="2"/>
    </row>
    <row r="30594" spans="6:6" s="1" customFormat="1">
      <c r="F30594" s="2"/>
    </row>
    <row r="30595" spans="6:6" s="1" customFormat="1">
      <c r="F30595" s="2"/>
    </row>
    <row r="30596" spans="6:6" s="1" customFormat="1">
      <c r="F30596" s="2"/>
    </row>
    <row r="30597" spans="6:6" s="1" customFormat="1">
      <c r="F30597" s="2"/>
    </row>
    <row r="30598" spans="6:6" s="1" customFormat="1">
      <c r="F30598" s="2"/>
    </row>
    <row r="30599" spans="6:6" s="1" customFormat="1">
      <c r="F30599" s="2"/>
    </row>
    <row r="30600" spans="6:6" s="1" customFormat="1">
      <c r="F30600" s="2"/>
    </row>
    <row r="30601" spans="6:6" s="1" customFormat="1">
      <c r="F30601" s="2"/>
    </row>
    <row r="30602" spans="6:6" s="1" customFormat="1">
      <c r="F30602" s="2"/>
    </row>
    <row r="30603" spans="6:6" s="1" customFormat="1">
      <c r="F30603" s="2"/>
    </row>
    <row r="30604" spans="6:6" s="1" customFormat="1">
      <c r="F30604" s="2"/>
    </row>
    <row r="30605" spans="6:6" s="1" customFormat="1">
      <c r="F30605" s="2"/>
    </row>
    <row r="30606" spans="6:6" s="1" customFormat="1">
      <c r="F30606" s="2"/>
    </row>
    <row r="30607" spans="6:6" s="1" customFormat="1">
      <c r="F30607" s="2"/>
    </row>
    <row r="30608" spans="6:6" s="1" customFormat="1">
      <c r="F30608" s="2"/>
    </row>
    <row r="30609" spans="6:6" s="1" customFormat="1">
      <c r="F30609" s="2"/>
    </row>
    <row r="30610" spans="6:6" s="1" customFormat="1">
      <c r="F30610" s="2"/>
    </row>
    <row r="30611" spans="6:6" s="1" customFormat="1">
      <c r="F30611" s="2"/>
    </row>
    <row r="30612" spans="6:6" s="1" customFormat="1">
      <c r="F30612" s="2"/>
    </row>
    <row r="30613" spans="6:6" s="1" customFormat="1">
      <c r="F30613" s="2"/>
    </row>
    <row r="30614" spans="6:6" s="1" customFormat="1">
      <c r="F30614" s="2"/>
    </row>
    <row r="30615" spans="6:6" s="1" customFormat="1">
      <c r="F30615" s="2"/>
    </row>
    <row r="30616" spans="6:6" s="1" customFormat="1">
      <c r="F30616" s="2"/>
    </row>
    <row r="30617" spans="6:6" s="1" customFormat="1">
      <c r="F30617" s="2"/>
    </row>
    <row r="30618" spans="6:6" s="1" customFormat="1">
      <c r="F30618" s="2"/>
    </row>
    <row r="30619" spans="6:6" s="1" customFormat="1">
      <c r="F30619" s="2"/>
    </row>
    <row r="30620" spans="6:6" s="1" customFormat="1">
      <c r="F30620" s="2"/>
    </row>
    <row r="30621" spans="6:6" s="1" customFormat="1">
      <c r="F30621" s="2"/>
    </row>
    <row r="30622" spans="6:6" s="1" customFormat="1">
      <c r="F30622" s="2"/>
    </row>
    <row r="30623" spans="6:6" s="1" customFormat="1">
      <c r="F30623" s="2"/>
    </row>
    <row r="30624" spans="6:6" s="1" customFormat="1">
      <c r="F30624" s="2"/>
    </row>
    <row r="30625" spans="6:6" s="1" customFormat="1">
      <c r="F30625" s="2"/>
    </row>
    <row r="30626" spans="6:6" s="1" customFormat="1">
      <c r="F30626" s="2"/>
    </row>
    <row r="30627" spans="6:6" s="1" customFormat="1">
      <c r="F30627" s="2"/>
    </row>
    <row r="30628" spans="6:6" s="1" customFormat="1">
      <c r="F30628" s="2"/>
    </row>
    <row r="30629" spans="6:6" s="1" customFormat="1">
      <c r="F30629" s="2"/>
    </row>
    <row r="30630" spans="6:6" s="1" customFormat="1">
      <c r="F30630" s="2"/>
    </row>
    <row r="30631" spans="6:6" s="1" customFormat="1">
      <c r="F30631" s="2"/>
    </row>
    <row r="30632" spans="6:6" s="1" customFormat="1">
      <c r="F30632" s="2"/>
    </row>
    <row r="30633" spans="6:6" s="1" customFormat="1">
      <c r="F30633" s="2"/>
    </row>
    <row r="30634" spans="6:6" s="1" customFormat="1">
      <c r="F30634" s="2"/>
    </row>
    <row r="30635" spans="6:6" s="1" customFormat="1">
      <c r="F30635" s="2"/>
    </row>
    <row r="30636" spans="6:6" s="1" customFormat="1">
      <c r="F30636" s="2"/>
    </row>
    <row r="30637" spans="6:6" s="1" customFormat="1">
      <c r="F30637" s="2"/>
    </row>
    <row r="30638" spans="6:6" s="1" customFormat="1">
      <c r="F30638" s="2"/>
    </row>
    <row r="30639" spans="6:6" s="1" customFormat="1">
      <c r="F30639" s="2"/>
    </row>
    <row r="30640" spans="6:6" s="1" customFormat="1">
      <c r="F30640" s="2"/>
    </row>
    <row r="30641" spans="6:6" s="1" customFormat="1">
      <c r="F30641" s="2"/>
    </row>
    <row r="30642" spans="6:6" s="1" customFormat="1">
      <c r="F30642" s="2"/>
    </row>
    <row r="30643" spans="6:6" s="1" customFormat="1">
      <c r="F30643" s="2"/>
    </row>
    <row r="30644" spans="6:6" s="1" customFormat="1">
      <c r="F30644" s="2"/>
    </row>
    <row r="30645" spans="6:6" s="1" customFormat="1">
      <c r="F30645" s="2"/>
    </row>
    <row r="30646" spans="6:6" s="1" customFormat="1">
      <c r="F30646" s="2"/>
    </row>
    <row r="30647" spans="6:6" s="1" customFormat="1">
      <c r="F30647" s="2"/>
    </row>
    <row r="30648" spans="6:6" s="1" customFormat="1">
      <c r="F30648" s="2"/>
    </row>
    <row r="30649" spans="6:6" s="1" customFormat="1">
      <c r="F30649" s="2"/>
    </row>
    <row r="30650" spans="6:6" s="1" customFormat="1">
      <c r="F30650" s="2"/>
    </row>
    <row r="30651" spans="6:6" s="1" customFormat="1">
      <c r="F30651" s="2"/>
    </row>
    <row r="30652" spans="6:6" s="1" customFormat="1">
      <c r="F30652" s="2"/>
    </row>
    <row r="30653" spans="6:6" s="1" customFormat="1">
      <c r="F30653" s="2"/>
    </row>
    <row r="30654" spans="6:6" s="1" customFormat="1">
      <c r="F30654" s="2"/>
    </row>
    <row r="30655" spans="6:6" s="1" customFormat="1">
      <c r="F30655" s="2"/>
    </row>
    <row r="30656" spans="6:6" s="1" customFormat="1">
      <c r="F30656" s="2"/>
    </row>
    <row r="30657" spans="6:6" s="1" customFormat="1">
      <c r="F30657" s="2"/>
    </row>
    <row r="30658" spans="6:6" s="1" customFormat="1">
      <c r="F30658" s="2"/>
    </row>
    <row r="30659" spans="6:6" s="1" customFormat="1">
      <c r="F30659" s="2"/>
    </row>
    <row r="30660" spans="6:6" s="1" customFormat="1">
      <c r="F30660" s="2"/>
    </row>
    <row r="30661" spans="6:6" s="1" customFormat="1">
      <c r="F30661" s="2"/>
    </row>
    <row r="30662" spans="6:6" s="1" customFormat="1">
      <c r="F30662" s="2"/>
    </row>
    <row r="30663" spans="6:6" s="1" customFormat="1">
      <c r="F30663" s="2"/>
    </row>
    <row r="30664" spans="6:6" s="1" customFormat="1">
      <c r="F30664" s="2"/>
    </row>
    <row r="30665" spans="6:6" s="1" customFormat="1">
      <c r="F30665" s="2"/>
    </row>
    <row r="30666" spans="6:6" s="1" customFormat="1">
      <c r="F30666" s="2"/>
    </row>
    <row r="30667" spans="6:6" s="1" customFormat="1">
      <c r="F30667" s="2"/>
    </row>
    <row r="30668" spans="6:6" s="1" customFormat="1">
      <c r="F30668" s="2"/>
    </row>
    <row r="30669" spans="6:6" s="1" customFormat="1">
      <c r="F30669" s="2"/>
    </row>
    <row r="30670" spans="6:6" s="1" customFormat="1">
      <c r="F30670" s="2"/>
    </row>
    <row r="30671" spans="6:6" s="1" customFormat="1">
      <c r="F30671" s="2"/>
    </row>
    <row r="30672" spans="6:6" s="1" customFormat="1">
      <c r="F30672" s="2"/>
    </row>
    <row r="30673" spans="6:6" s="1" customFormat="1">
      <c r="F30673" s="2"/>
    </row>
    <row r="30674" spans="6:6" s="1" customFormat="1">
      <c r="F30674" s="2"/>
    </row>
    <row r="30675" spans="6:6" s="1" customFormat="1">
      <c r="F30675" s="2"/>
    </row>
    <row r="30676" spans="6:6" s="1" customFormat="1">
      <c r="F30676" s="2"/>
    </row>
    <row r="30677" spans="6:6" s="1" customFormat="1">
      <c r="F30677" s="2"/>
    </row>
    <row r="30678" spans="6:6" s="1" customFormat="1">
      <c r="F30678" s="2"/>
    </row>
    <row r="30679" spans="6:6" s="1" customFormat="1">
      <c r="F30679" s="2"/>
    </row>
    <row r="30680" spans="6:6" s="1" customFormat="1">
      <c r="F30680" s="2"/>
    </row>
    <row r="30681" spans="6:6" s="1" customFormat="1">
      <c r="F30681" s="2"/>
    </row>
    <row r="30682" spans="6:6" s="1" customFormat="1">
      <c r="F30682" s="2"/>
    </row>
    <row r="30683" spans="6:6" s="1" customFormat="1">
      <c r="F30683" s="2"/>
    </row>
    <row r="30684" spans="6:6" s="1" customFormat="1">
      <c r="F30684" s="2"/>
    </row>
    <row r="30685" spans="6:6" s="1" customFormat="1">
      <c r="F30685" s="2"/>
    </row>
    <row r="30686" spans="6:6" s="1" customFormat="1">
      <c r="F30686" s="2"/>
    </row>
    <row r="30687" spans="6:6" s="1" customFormat="1">
      <c r="F30687" s="2"/>
    </row>
    <row r="30688" spans="6:6" s="1" customFormat="1">
      <c r="F30688" s="2"/>
    </row>
    <row r="30689" spans="6:6" s="1" customFormat="1">
      <c r="F30689" s="2"/>
    </row>
    <row r="30690" spans="6:6" s="1" customFormat="1">
      <c r="F30690" s="2"/>
    </row>
    <row r="30691" spans="6:6" s="1" customFormat="1">
      <c r="F30691" s="2"/>
    </row>
    <row r="30692" spans="6:6" s="1" customFormat="1">
      <c r="F30692" s="2"/>
    </row>
    <row r="30693" spans="6:6" s="1" customFormat="1">
      <c r="F30693" s="2"/>
    </row>
    <row r="30694" spans="6:6" s="1" customFormat="1">
      <c r="F30694" s="2"/>
    </row>
    <row r="30695" spans="6:6" s="1" customFormat="1">
      <c r="F30695" s="2"/>
    </row>
    <row r="30696" spans="6:6" s="1" customFormat="1">
      <c r="F30696" s="2"/>
    </row>
    <row r="30697" spans="6:6" s="1" customFormat="1">
      <c r="F30697" s="2"/>
    </row>
    <row r="30698" spans="6:6" s="1" customFormat="1">
      <c r="F30698" s="2"/>
    </row>
    <row r="30699" spans="6:6" s="1" customFormat="1">
      <c r="F30699" s="2"/>
    </row>
    <row r="30700" spans="6:6" s="1" customFormat="1">
      <c r="F30700" s="2"/>
    </row>
    <row r="30701" spans="6:6" s="1" customFormat="1">
      <c r="F30701" s="2"/>
    </row>
    <row r="30702" spans="6:6" s="1" customFormat="1">
      <c r="F30702" s="2"/>
    </row>
    <row r="30703" spans="6:6" s="1" customFormat="1">
      <c r="F30703" s="2"/>
    </row>
    <row r="30704" spans="6:6" s="1" customFormat="1">
      <c r="F30704" s="2"/>
    </row>
    <row r="30705" spans="6:6" s="1" customFormat="1">
      <c r="F30705" s="2"/>
    </row>
    <row r="30706" spans="6:6" s="1" customFormat="1">
      <c r="F30706" s="2"/>
    </row>
    <row r="30707" spans="6:6" s="1" customFormat="1">
      <c r="F30707" s="2"/>
    </row>
    <row r="30708" spans="6:6" s="1" customFormat="1">
      <c r="F30708" s="2"/>
    </row>
    <row r="30709" spans="6:6" s="1" customFormat="1">
      <c r="F30709" s="2"/>
    </row>
    <row r="30710" spans="6:6" s="1" customFormat="1">
      <c r="F30710" s="2"/>
    </row>
    <row r="30711" spans="6:6" s="1" customFormat="1">
      <c r="F30711" s="2"/>
    </row>
    <row r="30712" spans="6:6" s="1" customFormat="1">
      <c r="F30712" s="2"/>
    </row>
    <row r="30713" spans="6:6" s="1" customFormat="1">
      <c r="F30713" s="2"/>
    </row>
    <row r="30714" spans="6:6" s="1" customFormat="1">
      <c r="F30714" s="2"/>
    </row>
    <row r="30715" spans="6:6" s="1" customFormat="1">
      <c r="F30715" s="2"/>
    </row>
    <row r="30716" spans="6:6" s="1" customFormat="1">
      <c r="F30716" s="2"/>
    </row>
    <row r="30717" spans="6:6" s="1" customFormat="1">
      <c r="F30717" s="2"/>
    </row>
    <row r="30718" spans="6:6" s="1" customFormat="1">
      <c r="F30718" s="2"/>
    </row>
    <row r="30719" spans="6:6" s="1" customFormat="1">
      <c r="F30719" s="2"/>
    </row>
    <row r="30720" spans="6:6" s="1" customFormat="1">
      <c r="F30720" s="2"/>
    </row>
    <row r="30721" spans="6:6" s="1" customFormat="1">
      <c r="F30721" s="2"/>
    </row>
    <row r="30722" spans="6:6" s="1" customFormat="1">
      <c r="F30722" s="2"/>
    </row>
    <row r="30723" spans="6:6" s="1" customFormat="1">
      <c r="F30723" s="2"/>
    </row>
    <row r="30724" spans="6:6" s="1" customFormat="1">
      <c r="F30724" s="2"/>
    </row>
    <row r="30725" spans="6:6" s="1" customFormat="1">
      <c r="F30725" s="2"/>
    </row>
    <row r="30726" spans="6:6" s="1" customFormat="1">
      <c r="F30726" s="2"/>
    </row>
    <row r="30727" spans="6:6" s="1" customFormat="1">
      <c r="F30727" s="2"/>
    </row>
    <row r="30728" spans="6:6" s="1" customFormat="1">
      <c r="F30728" s="2"/>
    </row>
    <row r="30729" spans="6:6" s="1" customFormat="1">
      <c r="F30729" s="2"/>
    </row>
    <row r="30730" spans="6:6" s="1" customFormat="1">
      <c r="F30730" s="2"/>
    </row>
    <row r="30731" spans="6:6" s="1" customFormat="1">
      <c r="F30731" s="2"/>
    </row>
    <row r="30732" spans="6:6" s="1" customFormat="1">
      <c r="F30732" s="2"/>
    </row>
    <row r="30733" spans="6:6" s="1" customFormat="1">
      <c r="F30733" s="2"/>
    </row>
    <row r="30734" spans="6:6" s="1" customFormat="1">
      <c r="F30734" s="2"/>
    </row>
    <row r="30735" spans="6:6" s="1" customFormat="1">
      <c r="F30735" s="2"/>
    </row>
    <row r="30736" spans="6:6" s="1" customFormat="1">
      <c r="F30736" s="2"/>
    </row>
    <row r="30737" spans="6:6" s="1" customFormat="1">
      <c r="F30737" s="2"/>
    </row>
    <row r="30738" spans="6:6" s="1" customFormat="1">
      <c r="F30738" s="2"/>
    </row>
    <row r="30739" spans="6:6" s="1" customFormat="1">
      <c r="F30739" s="2"/>
    </row>
    <row r="30740" spans="6:6" s="1" customFormat="1">
      <c r="F30740" s="2"/>
    </row>
    <row r="30741" spans="6:6" s="1" customFormat="1">
      <c r="F30741" s="2"/>
    </row>
    <row r="30742" spans="6:6" s="1" customFormat="1">
      <c r="F30742" s="2"/>
    </row>
    <row r="30743" spans="6:6" s="1" customFormat="1">
      <c r="F30743" s="2"/>
    </row>
    <row r="30744" spans="6:6" s="1" customFormat="1">
      <c r="F30744" s="2"/>
    </row>
    <row r="30745" spans="6:6" s="1" customFormat="1">
      <c r="F30745" s="2"/>
    </row>
    <row r="30746" spans="6:6" s="1" customFormat="1">
      <c r="F30746" s="2"/>
    </row>
    <row r="30747" spans="6:6" s="1" customFormat="1">
      <c r="F30747" s="2"/>
    </row>
    <row r="30748" spans="6:6" s="1" customFormat="1">
      <c r="F30748" s="2"/>
    </row>
    <row r="30749" spans="6:6" s="1" customFormat="1">
      <c r="F30749" s="2"/>
    </row>
    <row r="30750" spans="6:6" s="1" customFormat="1">
      <c r="F30750" s="2"/>
    </row>
    <row r="30751" spans="6:6" s="1" customFormat="1">
      <c r="F30751" s="2"/>
    </row>
    <row r="30752" spans="6:6" s="1" customFormat="1">
      <c r="F30752" s="2"/>
    </row>
    <row r="30753" spans="6:6" s="1" customFormat="1">
      <c r="F30753" s="2"/>
    </row>
    <row r="30754" spans="6:6" s="1" customFormat="1">
      <c r="F30754" s="2"/>
    </row>
    <row r="30755" spans="6:6" s="1" customFormat="1">
      <c r="F30755" s="2"/>
    </row>
    <row r="30756" spans="6:6" s="1" customFormat="1">
      <c r="F30756" s="2"/>
    </row>
    <row r="30757" spans="6:6" s="1" customFormat="1">
      <c r="F30757" s="2"/>
    </row>
    <row r="30758" spans="6:6" s="1" customFormat="1">
      <c r="F30758" s="2"/>
    </row>
    <row r="30759" spans="6:6" s="1" customFormat="1">
      <c r="F30759" s="2"/>
    </row>
    <row r="30760" spans="6:6" s="1" customFormat="1">
      <c r="F30760" s="2"/>
    </row>
    <row r="30761" spans="6:6" s="1" customFormat="1">
      <c r="F30761" s="2"/>
    </row>
    <row r="30762" spans="6:6" s="1" customFormat="1">
      <c r="F30762" s="2"/>
    </row>
    <row r="30763" spans="6:6" s="1" customFormat="1">
      <c r="F30763" s="2"/>
    </row>
    <row r="30764" spans="6:6" s="1" customFormat="1">
      <c r="F30764" s="2"/>
    </row>
    <row r="30765" spans="6:6" s="1" customFormat="1">
      <c r="F30765" s="2"/>
    </row>
    <row r="30766" spans="6:6" s="1" customFormat="1">
      <c r="F30766" s="2"/>
    </row>
    <row r="30767" spans="6:6" s="1" customFormat="1">
      <c r="F30767" s="2"/>
    </row>
    <row r="30768" spans="6:6" s="1" customFormat="1">
      <c r="F30768" s="2"/>
    </row>
    <row r="30769" spans="6:6" s="1" customFormat="1">
      <c r="F30769" s="2"/>
    </row>
    <row r="30770" spans="6:6" s="1" customFormat="1">
      <c r="F30770" s="2"/>
    </row>
    <row r="30771" spans="6:6" s="1" customFormat="1">
      <c r="F30771" s="2"/>
    </row>
    <row r="30772" spans="6:6" s="1" customFormat="1">
      <c r="F30772" s="2"/>
    </row>
    <row r="30773" spans="6:6" s="1" customFormat="1">
      <c r="F30773" s="2"/>
    </row>
    <row r="30774" spans="6:6" s="1" customFormat="1">
      <c r="F30774" s="2"/>
    </row>
    <row r="30775" spans="6:6" s="1" customFormat="1">
      <c r="F30775" s="2"/>
    </row>
    <row r="30776" spans="6:6" s="1" customFormat="1">
      <c r="F30776" s="2"/>
    </row>
    <row r="30777" spans="6:6" s="1" customFormat="1">
      <c r="F30777" s="2"/>
    </row>
    <row r="30778" spans="6:6" s="1" customFormat="1">
      <c r="F30778" s="2"/>
    </row>
    <row r="30779" spans="6:6" s="1" customFormat="1">
      <c r="F30779" s="2"/>
    </row>
    <row r="30780" spans="6:6" s="1" customFormat="1">
      <c r="F30780" s="2"/>
    </row>
    <row r="30781" spans="6:6" s="1" customFormat="1">
      <c r="F30781" s="2"/>
    </row>
    <row r="30782" spans="6:6" s="1" customFormat="1">
      <c r="F30782" s="2"/>
    </row>
    <row r="30783" spans="6:6" s="1" customFormat="1">
      <c r="F30783" s="2"/>
    </row>
    <row r="30784" spans="6:6" s="1" customFormat="1">
      <c r="F30784" s="2"/>
    </row>
    <row r="30785" spans="6:6" s="1" customFormat="1">
      <c r="F30785" s="2"/>
    </row>
    <row r="30786" spans="6:6" s="1" customFormat="1">
      <c r="F30786" s="2"/>
    </row>
    <row r="30787" spans="6:6" s="1" customFormat="1">
      <c r="F30787" s="2"/>
    </row>
    <row r="30788" spans="6:6" s="1" customFormat="1">
      <c r="F30788" s="2"/>
    </row>
    <row r="30789" spans="6:6" s="1" customFormat="1">
      <c r="F30789" s="2"/>
    </row>
    <row r="30790" spans="6:6" s="1" customFormat="1">
      <c r="F30790" s="2"/>
    </row>
    <row r="30791" spans="6:6" s="1" customFormat="1">
      <c r="F30791" s="2"/>
    </row>
    <row r="30792" spans="6:6" s="1" customFormat="1">
      <c r="F30792" s="2"/>
    </row>
    <row r="30793" spans="6:6" s="1" customFormat="1">
      <c r="F30793" s="2"/>
    </row>
    <row r="30794" spans="6:6" s="1" customFormat="1">
      <c r="F30794" s="2"/>
    </row>
    <row r="30795" spans="6:6" s="1" customFormat="1">
      <c r="F30795" s="2"/>
    </row>
    <row r="30796" spans="6:6" s="1" customFormat="1">
      <c r="F30796" s="2"/>
    </row>
    <row r="30797" spans="6:6" s="1" customFormat="1">
      <c r="F30797" s="2"/>
    </row>
    <row r="30798" spans="6:6" s="1" customFormat="1">
      <c r="F30798" s="2"/>
    </row>
    <row r="30799" spans="6:6" s="1" customFormat="1">
      <c r="F30799" s="2"/>
    </row>
    <row r="30800" spans="6:6" s="1" customFormat="1">
      <c r="F30800" s="2"/>
    </row>
    <row r="30801" spans="6:6" s="1" customFormat="1">
      <c r="F30801" s="2"/>
    </row>
    <row r="30802" spans="6:6" s="1" customFormat="1">
      <c r="F30802" s="2"/>
    </row>
    <row r="30803" spans="6:6" s="1" customFormat="1">
      <c r="F30803" s="2"/>
    </row>
    <row r="30804" spans="6:6" s="1" customFormat="1">
      <c r="F30804" s="2"/>
    </row>
    <row r="30805" spans="6:6" s="1" customFormat="1">
      <c r="F30805" s="2"/>
    </row>
    <row r="30806" spans="6:6" s="1" customFormat="1">
      <c r="F30806" s="2"/>
    </row>
    <row r="30807" spans="6:6" s="1" customFormat="1">
      <c r="F30807" s="2"/>
    </row>
    <row r="30808" spans="6:6" s="1" customFormat="1">
      <c r="F30808" s="2"/>
    </row>
    <row r="30809" spans="6:6" s="1" customFormat="1">
      <c r="F30809" s="2"/>
    </row>
    <row r="30810" spans="6:6" s="1" customFormat="1">
      <c r="F30810" s="2"/>
    </row>
    <row r="30811" spans="6:6" s="1" customFormat="1">
      <c r="F30811" s="2"/>
    </row>
    <row r="30812" spans="6:6" s="1" customFormat="1">
      <c r="F30812" s="2"/>
    </row>
    <row r="30813" spans="6:6" s="1" customFormat="1">
      <c r="F30813" s="2"/>
    </row>
    <row r="30814" spans="6:6" s="1" customFormat="1">
      <c r="F30814" s="2"/>
    </row>
    <row r="30815" spans="6:6" s="1" customFormat="1">
      <c r="F30815" s="2"/>
    </row>
    <row r="30816" spans="6:6" s="1" customFormat="1">
      <c r="F30816" s="2"/>
    </row>
    <row r="30817" spans="6:6" s="1" customFormat="1">
      <c r="F30817" s="2"/>
    </row>
    <row r="30818" spans="6:6" s="1" customFormat="1">
      <c r="F30818" s="2"/>
    </row>
    <row r="30819" spans="6:6" s="1" customFormat="1">
      <c r="F30819" s="2"/>
    </row>
    <row r="30820" spans="6:6" s="1" customFormat="1">
      <c r="F30820" s="2"/>
    </row>
    <row r="30821" spans="6:6" s="1" customFormat="1">
      <c r="F30821" s="2"/>
    </row>
    <row r="30822" spans="6:6" s="1" customFormat="1">
      <c r="F30822" s="2"/>
    </row>
    <row r="30823" spans="6:6" s="1" customFormat="1">
      <c r="F30823" s="2"/>
    </row>
    <row r="30824" spans="6:6" s="1" customFormat="1">
      <c r="F30824" s="2"/>
    </row>
    <row r="30825" spans="6:6" s="1" customFormat="1">
      <c r="F30825" s="2"/>
    </row>
    <row r="30826" spans="6:6" s="1" customFormat="1">
      <c r="F30826" s="2"/>
    </row>
    <row r="30827" spans="6:6" s="1" customFormat="1">
      <c r="F30827" s="2"/>
    </row>
    <row r="30828" spans="6:6" s="1" customFormat="1">
      <c r="F30828" s="2"/>
    </row>
    <row r="30829" spans="6:6" s="1" customFormat="1">
      <c r="F30829" s="2"/>
    </row>
    <row r="30830" spans="6:6" s="1" customFormat="1">
      <c r="F30830" s="2"/>
    </row>
    <row r="30831" spans="6:6" s="1" customFormat="1">
      <c r="F30831" s="2"/>
    </row>
    <row r="30832" spans="6:6" s="1" customFormat="1">
      <c r="F30832" s="2"/>
    </row>
    <row r="30833" spans="6:6" s="1" customFormat="1">
      <c r="F30833" s="2"/>
    </row>
    <row r="30834" spans="6:6" s="1" customFormat="1">
      <c r="F30834" s="2"/>
    </row>
    <row r="30835" spans="6:6" s="1" customFormat="1">
      <c r="F30835" s="2"/>
    </row>
    <row r="30836" spans="6:6" s="1" customFormat="1">
      <c r="F30836" s="2"/>
    </row>
    <row r="30837" spans="6:6" s="1" customFormat="1">
      <c r="F30837" s="2"/>
    </row>
    <row r="30838" spans="6:6" s="1" customFormat="1">
      <c r="F30838" s="2"/>
    </row>
    <row r="30839" spans="6:6" s="1" customFormat="1">
      <c r="F30839" s="2"/>
    </row>
    <row r="30840" spans="6:6" s="1" customFormat="1">
      <c r="F30840" s="2"/>
    </row>
    <row r="30841" spans="6:6" s="1" customFormat="1">
      <c r="F30841" s="2"/>
    </row>
    <row r="30842" spans="6:6" s="1" customFormat="1">
      <c r="F30842" s="2"/>
    </row>
    <row r="30843" spans="6:6" s="1" customFormat="1">
      <c r="F30843" s="2"/>
    </row>
    <row r="30844" spans="6:6" s="1" customFormat="1">
      <c r="F30844" s="2"/>
    </row>
    <row r="30845" spans="6:6" s="1" customFormat="1">
      <c r="F30845" s="2"/>
    </row>
    <row r="30846" spans="6:6" s="1" customFormat="1">
      <c r="F30846" s="2"/>
    </row>
    <row r="30847" spans="6:6" s="1" customFormat="1">
      <c r="F30847" s="2"/>
    </row>
    <row r="30848" spans="6:6" s="1" customFormat="1">
      <c r="F30848" s="2"/>
    </row>
    <row r="30849" spans="6:6" s="1" customFormat="1">
      <c r="F30849" s="2"/>
    </row>
    <row r="30850" spans="6:6" s="1" customFormat="1">
      <c r="F30850" s="2"/>
    </row>
    <row r="30851" spans="6:6" s="1" customFormat="1">
      <c r="F30851" s="2"/>
    </row>
    <row r="30852" spans="6:6" s="1" customFormat="1">
      <c r="F30852" s="2"/>
    </row>
    <row r="30853" spans="6:6" s="1" customFormat="1">
      <c r="F30853" s="2"/>
    </row>
    <row r="30854" spans="6:6" s="1" customFormat="1">
      <c r="F30854" s="2"/>
    </row>
    <row r="30855" spans="6:6" s="1" customFormat="1">
      <c r="F30855" s="2"/>
    </row>
    <row r="30856" spans="6:6" s="1" customFormat="1">
      <c r="F30856" s="2"/>
    </row>
    <row r="30857" spans="6:6" s="1" customFormat="1">
      <c r="F30857" s="2"/>
    </row>
    <row r="30858" spans="6:6" s="1" customFormat="1">
      <c r="F30858" s="2"/>
    </row>
    <row r="30859" spans="6:6" s="1" customFormat="1">
      <c r="F30859" s="2"/>
    </row>
    <row r="30860" spans="6:6" s="1" customFormat="1">
      <c r="F30860" s="2"/>
    </row>
    <row r="30861" spans="6:6" s="1" customFormat="1">
      <c r="F30861" s="2"/>
    </row>
    <row r="30862" spans="6:6" s="1" customFormat="1">
      <c r="F30862" s="2"/>
    </row>
    <row r="30863" spans="6:6" s="1" customFormat="1">
      <c r="F30863" s="2"/>
    </row>
    <row r="30864" spans="6:6" s="1" customFormat="1">
      <c r="F30864" s="2"/>
    </row>
    <row r="30865" spans="6:6" s="1" customFormat="1">
      <c r="F30865" s="2"/>
    </row>
    <row r="30866" spans="6:6" s="1" customFormat="1">
      <c r="F30866" s="2"/>
    </row>
    <row r="30867" spans="6:6" s="1" customFormat="1">
      <c r="F30867" s="2"/>
    </row>
    <row r="30868" spans="6:6" s="1" customFormat="1">
      <c r="F30868" s="2"/>
    </row>
    <row r="30869" spans="6:6" s="1" customFormat="1">
      <c r="F30869" s="2"/>
    </row>
    <row r="30870" spans="6:6" s="1" customFormat="1">
      <c r="F30870" s="2"/>
    </row>
    <row r="30871" spans="6:6" s="1" customFormat="1">
      <c r="F30871" s="2"/>
    </row>
    <row r="30872" spans="6:6" s="1" customFormat="1">
      <c r="F30872" s="2"/>
    </row>
    <row r="30873" spans="6:6" s="1" customFormat="1">
      <c r="F30873" s="2"/>
    </row>
    <row r="30874" spans="6:6" s="1" customFormat="1">
      <c r="F30874" s="2"/>
    </row>
    <row r="30875" spans="6:6" s="1" customFormat="1">
      <c r="F30875" s="2"/>
    </row>
    <row r="30876" spans="6:6" s="1" customFormat="1">
      <c r="F30876" s="2"/>
    </row>
    <row r="30877" spans="6:6" s="1" customFormat="1">
      <c r="F30877" s="2"/>
    </row>
    <row r="30878" spans="6:6" s="1" customFormat="1">
      <c r="F30878" s="2"/>
    </row>
    <row r="30879" spans="6:6" s="1" customFormat="1">
      <c r="F30879" s="2"/>
    </row>
    <row r="30880" spans="6:6" s="1" customFormat="1">
      <c r="F30880" s="2"/>
    </row>
    <row r="30881" spans="6:6" s="1" customFormat="1">
      <c r="F30881" s="2"/>
    </row>
    <row r="30882" spans="6:6" s="1" customFormat="1">
      <c r="F30882" s="2"/>
    </row>
    <row r="30883" spans="6:6" s="1" customFormat="1">
      <c r="F30883" s="2"/>
    </row>
    <row r="30884" spans="6:6" s="1" customFormat="1">
      <c r="F30884" s="2"/>
    </row>
    <row r="30885" spans="6:6" s="1" customFormat="1">
      <c r="F30885" s="2"/>
    </row>
    <row r="30886" spans="6:6" s="1" customFormat="1">
      <c r="F30886" s="2"/>
    </row>
    <row r="30887" spans="6:6" s="1" customFormat="1">
      <c r="F30887" s="2"/>
    </row>
    <row r="30888" spans="6:6" s="1" customFormat="1">
      <c r="F30888" s="2"/>
    </row>
    <row r="30889" spans="6:6" s="1" customFormat="1">
      <c r="F30889" s="2"/>
    </row>
    <row r="30890" spans="6:6" s="1" customFormat="1">
      <c r="F30890" s="2"/>
    </row>
    <row r="30891" spans="6:6" s="1" customFormat="1">
      <c r="F30891" s="2"/>
    </row>
    <row r="30892" spans="6:6" s="1" customFormat="1">
      <c r="F30892" s="2"/>
    </row>
    <row r="30893" spans="6:6" s="1" customFormat="1">
      <c r="F30893" s="2"/>
    </row>
    <row r="30894" spans="6:6" s="1" customFormat="1">
      <c r="F30894" s="2"/>
    </row>
    <row r="30895" spans="6:6" s="1" customFormat="1">
      <c r="F30895" s="2"/>
    </row>
    <row r="30896" spans="6:6" s="1" customFormat="1">
      <c r="F30896" s="2"/>
    </row>
    <row r="30897" spans="6:6" s="1" customFormat="1">
      <c r="F30897" s="2"/>
    </row>
    <row r="30898" spans="6:6" s="1" customFormat="1">
      <c r="F30898" s="2"/>
    </row>
    <row r="30899" spans="6:6" s="1" customFormat="1">
      <c r="F30899" s="2"/>
    </row>
    <row r="30900" spans="6:6" s="1" customFormat="1">
      <c r="F30900" s="2"/>
    </row>
    <row r="30901" spans="6:6" s="1" customFormat="1">
      <c r="F30901" s="2"/>
    </row>
    <row r="30902" spans="6:6" s="1" customFormat="1">
      <c r="F30902" s="2"/>
    </row>
    <row r="30903" spans="6:6" s="1" customFormat="1">
      <c r="F30903" s="2"/>
    </row>
    <row r="30904" spans="6:6" s="1" customFormat="1">
      <c r="F30904" s="2"/>
    </row>
    <row r="30905" spans="6:6" s="1" customFormat="1">
      <c r="F30905" s="2"/>
    </row>
    <row r="30906" spans="6:6" s="1" customFormat="1">
      <c r="F30906" s="2"/>
    </row>
    <row r="30907" spans="6:6" s="1" customFormat="1">
      <c r="F30907" s="2"/>
    </row>
    <row r="30908" spans="6:6" s="1" customFormat="1">
      <c r="F30908" s="2"/>
    </row>
    <row r="30909" spans="6:6" s="1" customFormat="1">
      <c r="F30909" s="2"/>
    </row>
    <row r="30910" spans="6:6" s="1" customFormat="1">
      <c r="F30910" s="2"/>
    </row>
    <row r="30911" spans="6:6" s="1" customFormat="1">
      <c r="F30911" s="2"/>
    </row>
    <row r="30912" spans="6:6" s="1" customFormat="1">
      <c r="F30912" s="2"/>
    </row>
    <row r="30913" spans="6:6" s="1" customFormat="1">
      <c r="F30913" s="2"/>
    </row>
    <row r="30914" spans="6:6" s="1" customFormat="1">
      <c r="F30914" s="2"/>
    </row>
    <row r="30915" spans="6:6" s="1" customFormat="1">
      <c r="F30915" s="2"/>
    </row>
    <row r="30916" spans="6:6" s="1" customFormat="1">
      <c r="F30916" s="2"/>
    </row>
    <row r="30917" spans="6:6" s="1" customFormat="1">
      <c r="F30917" s="2"/>
    </row>
    <row r="30918" spans="6:6" s="1" customFormat="1">
      <c r="F30918" s="2"/>
    </row>
    <row r="30919" spans="6:6" s="1" customFormat="1">
      <c r="F30919" s="2"/>
    </row>
    <row r="30920" spans="6:6" s="1" customFormat="1">
      <c r="F30920" s="2"/>
    </row>
    <row r="30921" spans="6:6" s="1" customFormat="1">
      <c r="F30921" s="2"/>
    </row>
    <row r="30922" spans="6:6" s="1" customFormat="1">
      <c r="F30922" s="2"/>
    </row>
    <row r="30923" spans="6:6" s="1" customFormat="1">
      <c r="F30923" s="2"/>
    </row>
    <row r="30924" spans="6:6" s="1" customFormat="1">
      <c r="F30924" s="2"/>
    </row>
    <row r="30925" spans="6:6" s="1" customFormat="1">
      <c r="F30925" s="2"/>
    </row>
    <row r="30926" spans="6:6" s="1" customFormat="1">
      <c r="F30926" s="2"/>
    </row>
    <row r="30927" spans="6:6" s="1" customFormat="1">
      <c r="F30927" s="2"/>
    </row>
    <row r="30928" spans="6:6" s="1" customFormat="1">
      <c r="F30928" s="2"/>
    </row>
    <row r="30929" spans="6:6" s="1" customFormat="1">
      <c r="F30929" s="2"/>
    </row>
    <row r="30930" spans="6:6" s="1" customFormat="1">
      <c r="F30930" s="2"/>
    </row>
    <row r="30931" spans="6:6" s="1" customFormat="1">
      <c r="F30931" s="2"/>
    </row>
    <row r="30932" spans="6:6" s="1" customFormat="1">
      <c r="F30932" s="2"/>
    </row>
    <row r="30933" spans="6:6" s="1" customFormat="1">
      <c r="F30933" s="2"/>
    </row>
    <row r="30934" spans="6:6" s="1" customFormat="1">
      <c r="F30934" s="2"/>
    </row>
    <row r="30935" spans="6:6" s="1" customFormat="1">
      <c r="F30935" s="2"/>
    </row>
    <row r="30936" spans="6:6" s="1" customFormat="1">
      <c r="F30936" s="2"/>
    </row>
    <row r="30937" spans="6:6" s="1" customFormat="1">
      <c r="F30937" s="2"/>
    </row>
    <row r="30938" spans="6:6" s="1" customFormat="1">
      <c r="F30938" s="2"/>
    </row>
    <row r="30939" spans="6:6" s="1" customFormat="1">
      <c r="F30939" s="2"/>
    </row>
    <row r="30940" spans="6:6" s="1" customFormat="1">
      <c r="F30940" s="2"/>
    </row>
    <row r="30941" spans="6:6" s="1" customFormat="1">
      <c r="F30941" s="2"/>
    </row>
    <row r="30942" spans="6:6" s="1" customFormat="1">
      <c r="F30942" s="2"/>
    </row>
    <row r="30943" spans="6:6" s="1" customFormat="1">
      <c r="F30943" s="2"/>
    </row>
    <row r="30944" spans="6:6" s="1" customFormat="1">
      <c r="F30944" s="2"/>
    </row>
    <row r="30945" spans="6:6" s="1" customFormat="1">
      <c r="F30945" s="2"/>
    </row>
    <row r="30946" spans="6:6" s="1" customFormat="1">
      <c r="F30946" s="2"/>
    </row>
    <row r="30947" spans="6:6" s="1" customFormat="1">
      <c r="F30947" s="2"/>
    </row>
    <row r="30948" spans="6:6" s="1" customFormat="1">
      <c r="F30948" s="2"/>
    </row>
    <row r="30949" spans="6:6" s="1" customFormat="1">
      <c r="F30949" s="2"/>
    </row>
    <row r="30950" spans="6:6" s="1" customFormat="1">
      <c r="F30950" s="2"/>
    </row>
    <row r="30951" spans="6:6" s="1" customFormat="1">
      <c r="F30951" s="2"/>
    </row>
    <row r="30952" spans="6:6" s="1" customFormat="1">
      <c r="F30952" s="2"/>
    </row>
    <row r="30953" spans="6:6" s="1" customFormat="1">
      <c r="F30953" s="2"/>
    </row>
    <row r="30954" spans="6:6" s="1" customFormat="1">
      <c r="F30954" s="2"/>
    </row>
    <row r="30955" spans="6:6" s="1" customFormat="1">
      <c r="F30955" s="2"/>
    </row>
    <row r="30956" spans="6:6" s="1" customFormat="1">
      <c r="F30956" s="2"/>
    </row>
    <row r="30957" spans="6:6" s="1" customFormat="1">
      <c r="F30957" s="2"/>
    </row>
    <row r="30958" spans="6:6" s="1" customFormat="1">
      <c r="F30958" s="2"/>
    </row>
    <row r="30959" spans="6:6" s="1" customFormat="1">
      <c r="F30959" s="2"/>
    </row>
    <row r="30960" spans="6:6" s="1" customFormat="1">
      <c r="F30960" s="2"/>
    </row>
    <row r="30961" spans="6:6" s="1" customFormat="1">
      <c r="F30961" s="2"/>
    </row>
    <row r="30962" spans="6:6" s="1" customFormat="1">
      <c r="F30962" s="2"/>
    </row>
    <row r="30963" spans="6:6" s="1" customFormat="1">
      <c r="F30963" s="2"/>
    </row>
    <row r="30964" spans="6:6" s="1" customFormat="1">
      <c r="F30964" s="2"/>
    </row>
    <row r="30965" spans="6:6" s="1" customFormat="1">
      <c r="F30965" s="2"/>
    </row>
    <row r="30966" spans="6:6" s="1" customFormat="1">
      <c r="F30966" s="2"/>
    </row>
    <row r="30967" spans="6:6" s="1" customFormat="1">
      <c r="F30967" s="2"/>
    </row>
    <row r="30968" spans="6:6" s="1" customFormat="1">
      <c r="F30968" s="2"/>
    </row>
    <row r="30969" spans="6:6" s="1" customFormat="1">
      <c r="F30969" s="2"/>
    </row>
    <row r="30970" spans="6:6" s="1" customFormat="1">
      <c r="F30970" s="2"/>
    </row>
    <row r="30971" spans="6:6" s="1" customFormat="1">
      <c r="F30971" s="2"/>
    </row>
    <row r="30972" spans="6:6" s="1" customFormat="1">
      <c r="F30972" s="2"/>
    </row>
    <row r="30973" spans="6:6" s="1" customFormat="1">
      <c r="F30973" s="2"/>
    </row>
    <row r="30974" spans="6:6" s="1" customFormat="1">
      <c r="F30974" s="2"/>
    </row>
    <row r="30975" spans="6:6" s="1" customFormat="1">
      <c r="F30975" s="2"/>
    </row>
    <row r="30976" spans="6:6" s="1" customFormat="1">
      <c r="F30976" s="2"/>
    </row>
    <row r="30977" spans="6:6" s="1" customFormat="1">
      <c r="F30977" s="2"/>
    </row>
    <row r="30978" spans="6:6" s="1" customFormat="1">
      <c r="F30978" s="2"/>
    </row>
    <row r="30979" spans="6:6" s="1" customFormat="1">
      <c r="F30979" s="2"/>
    </row>
    <row r="30980" spans="6:6" s="1" customFormat="1">
      <c r="F30980" s="2"/>
    </row>
    <row r="30981" spans="6:6" s="1" customFormat="1">
      <c r="F30981" s="2"/>
    </row>
    <row r="30982" spans="6:6" s="1" customFormat="1">
      <c r="F30982" s="2"/>
    </row>
    <row r="30983" spans="6:6" s="1" customFormat="1">
      <c r="F30983" s="2"/>
    </row>
    <row r="30984" spans="6:6" s="1" customFormat="1">
      <c r="F30984" s="2"/>
    </row>
    <row r="30985" spans="6:6" s="1" customFormat="1">
      <c r="F30985" s="2"/>
    </row>
    <row r="30986" spans="6:6" s="1" customFormat="1">
      <c r="F30986" s="2"/>
    </row>
    <row r="30987" spans="6:6" s="1" customFormat="1">
      <c r="F30987" s="2"/>
    </row>
    <row r="30988" spans="6:6" s="1" customFormat="1">
      <c r="F30988" s="2"/>
    </row>
    <row r="30989" spans="6:6" s="1" customFormat="1">
      <c r="F30989" s="2"/>
    </row>
    <row r="30990" spans="6:6" s="1" customFormat="1">
      <c r="F30990" s="2"/>
    </row>
    <row r="30991" spans="6:6" s="1" customFormat="1">
      <c r="F30991" s="2"/>
    </row>
    <row r="30992" spans="6:6" s="1" customFormat="1">
      <c r="F30992" s="2"/>
    </row>
    <row r="30993" spans="6:6" s="1" customFormat="1">
      <c r="F30993" s="2"/>
    </row>
    <row r="30994" spans="6:6" s="1" customFormat="1">
      <c r="F30994" s="2"/>
    </row>
    <row r="30995" spans="6:6" s="1" customFormat="1">
      <c r="F30995" s="2"/>
    </row>
    <row r="30996" spans="6:6" s="1" customFormat="1">
      <c r="F30996" s="2"/>
    </row>
    <row r="30997" spans="6:6" s="1" customFormat="1">
      <c r="F30997" s="2"/>
    </row>
    <row r="30998" spans="6:6" s="1" customFormat="1">
      <c r="F30998" s="2"/>
    </row>
    <row r="30999" spans="6:6" s="1" customFormat="1">
      <c r="F30999" s="2"/>
    </row>
    <row r="31000" spans="6:6" s="1" customFormat="1">
      <c r="F31000" s="2"/>
    </row>
    <row r="31001" spans="6:6" s="1" customFormat="1">
      <c r="F31001" s="2"/>
    </row>
    <row r="31002" spans="6:6" s="1" customFormat="1">
      <c r="F31002" s="2"/>
    </row>
    <row r="31003" spans="6:6" s="1" customFormat="1">
      <c r="F31003" s="2"/>
    </row>
    <row r="31004" spans="6:6" s="1" customFormat="1">
      <c r="F31004" s="2"/>
    </row>
    <row r="31005" spans="6:6" s="1" customFormat="1">
      <c r="F31005" s="2"/>
    </row>
    <row r="31006" spans="6:6" s="1" customFormat="1">
      <c r="F31006" s="2"/>
    </row>
    <row r="31007" spans="6:6" s="1" customFormat="1">
      <c r="F31007" s="2"/>
    </row>
    <row r="31008" spans="6:6" s="1" customFormat="1">
      <c r="F31008" s="2"/>
    </row>
    <row r="31009" spans="6:6" s="1" customFormat="1">
      <c r="F31009" s="2"/>
    </row>
    <row r="31010" spans="6:6" s="1" customFormat="1">
      <c r="F31010" s="2"/>
    </row>
    <row r="31011" spans="6:6" s="1" customFormat="1">
      <c r="F31011" s="2"/>
    </row>
    <row r="31012" spans="6:6" s="1" customFormat="1">
      <c r="F31012" s="2"/>
    </row>
    <row r="31013" spans="6:6" s="1" customFormat="1">
      <c r="F31013" s="2"/>
    </row>
    <row r="31014" spans="6:6" s="1" customFormat="1">
      <c r="F31014" s="2"/>
    </row>
    <row r="31015" spans="6:6" s="1" customFormat="1">
      <c r="F31015" s="2"/>
    </row>
    <row r="31016" spans="6:6" s="1" customFormat="1">
      <c r="F31016" s="2"/>
    </row>
    <row r="31017" spans="6:6" s="1" customFormat="1">
      <c r="F31017" s="2"/>
    </row>
    <row r="31018" spans="6:6" s="1" customFormat="1">
      <c r="F31018" s="2"/>
    </row>
    <row r="31019" spans="6:6" s="1" customFormat="1">
      <c r="F31019" s="2"/>
    </row>
    <row r="31020" spans="6:6" s="1" customFormat="1">
      <c r="F31020" s="2"/>
    </row>
    <row r="31021" spans="6:6" s="1" customFormat="1">
      <c r="F31021" s="2"/>
    </row>
    <row r="31022" spans="6:6" s="1" customFormat="1">
      <c r="F31022" s="2"/>
    </row>
    <row r="31023" spans="6:6" s="1" customFormat="1">
      <c r="F31023" s="2"/>
    </row>
    <row r="31024" spans="6:6" s="1" customFormat="1">
      <c r="F31024" s="2"/>
    </row>
    <row r="31025" spans="6:6" s="1" customFormat="1">
      <c r="F31025" s="2"/>
    </row>
    <row r="31026" spans="6:6" s="1" customFormat="1">
      <c r="F31026" s="2"/>
    </row>
    <row r="31027" spans="6:6" s="1" customFormat="1">
      <c r="F31027" s="2"/>
    </row>
    <row r="31028" spans="6:6" s="1" customFormat="1">
      <c r="F31028" s="2"/>
    </row>
    <row r="31029" spans="6:6" s="1" customFormat="1">
      <c r="F31029" s="2"/>
    </row>
    <row r="31030" spans="6:6" s="1" customFormat="1">
      <c r="F31030" s="2"/>
    </row>
    <row r="31031" spans="6:6" s="1" customFormat="1">
      <c r="F31031" s="2"/>
    </row>
    <row r="31032" spans="6:6" s="1" customFormat="1">
      <c r="F31032" s="2"/>
    </row>
    <row r="31033" spans="6:6" s="1" customFormat="1">
      <c r="F31033" s="2"/>
    </row>
    <row r="31034" spans="6:6" s="1" customFormat="1">
      <c r="F31034" s="2"/>
    </row>
    <row r="31035" spans="6:6" s="1" customFormat="1">
      <c r="F31035" s="2"/>
    </row>
    <row r="31036" spans="6:6" s="1" customFormat="1">
      <c r="F31036" s="2"/>
    </row>
    <row r="31037" spans="6:6" s="1" customFormat="1">
      <c r="F31037" s="2"/>
    </row>
    <row r="31038" spans="6:6" s="1" customFormat="1">
      <c r="F31038" s="2"/>
    </row>
    <row r="31039" spans="6:6" s="1" customFormat="1">
      <c r="F31039" s="2"/>
    </row>
    <row r="31040" spans="6:6" s="1" customFormat="1">
      <c r="F31040" s="2"/>
    </row>
    <row r="31041" spans="6:6" s="1" customFormat="1">
      <c r="F31041" s="2"/>
    </row>
    <row r="31042" spans="6:6" s="1" customFormat="1">
      <c r="F31042" s="2"/>
    </row>
    <row r="31043" spans="6:6" s="1" customFormat="1">
      <c r="F31043" s="2"/>
    </row>
    <row r="31044" spans="6:6" s="1" customFormat="1">
      <c r="F31044" s="2"/>
    </row>
    <row r="31045" spans="6:6" s="1" customFormat="1">
      <c r="F31045" s="2"/>
    </row>
    <row r="31046" spans="6:6" s="1" customFormat="1">
      <c r="F31046" s="2"/>
    </row>
    <row r="31047" spans="6:6" s="1" customFormat="1">
      <c r="F31047" s="2"/>
    </row>
    <row r="31048" spans="6:6" s="1" customFormat="1">
      <c r="F31048" s="2"/>
    </row>
    <row r="31049" spans="6:6" s="1" customFormat="1">
      <c r="F31049" s="2"/>
    </row>
    <row r="31050" spans="6:6" s="1" customFormat="1">
      <c r="F31050" s="2"/>
    </row>
    <row r="31051" spans="6:6" s="1" customFormat="1">
      <c r="F31051" s="2"/>
    </row>
    <row r="31052" spans="6:6" s="1" customFormat="1">
      <c r="F31052" s="2"/>
    </row>
    <row r="31053" spans="6:6" s="1" customFormat="1">
      <c r="F31053" s="2"/>
    </row>
    <row r="31054" spans="6:6" s="1" customFormat="1">
      <c r="F31054" s="2"/>
    </row>
    <row r="31055" spans="6:6" s="1" customFormat="1">
      <c r="F31055" s="2"/>
    </row>
    <row r="31056" spans="6:6" s="1" customFormat="1">
      <c r="F31056" s="2"/>
    </row>
    <row r="31057" spans="6:6" s="1" customFormat="1">
      <c r="F31057" s="2"/>
    </row>
    <row r="31058" spans="6:6" s="1" customFormat="1">
      <c r="F31058" s="2"/>
    </row>
    <row r="31059" spans="6:6" s="1" customFormat="1">
      <c r="F31059" s="2"/>
    </row>
    <row r="31060" spans="6:6" s="1" customFormat="1">
      <c r="F31060" s="2"/>
    </row>
    <row r="31061" spans="6:6" s="1" customFormat="1">
      <c r="F31061" s="2"/>
    </row>
    <row r="31062" spans="6:6" s="1" customFormat="1">
      <c r="F31062" s="2"/>
    </row>
    <row r="31063" spans="6:6" s="1" customFormat="1">
      <c r="F31063" s="2"/>
    </row>
    <row r="31064" spans="6:6" s="1" customFormat="1">
      <c r="F31064" s="2"/>
    </row>
    <row r="31065" spans="6:6" s="1" customFormat="1">
      <c r="F31065" s="2"/>
    </row>
    <row r="31066" spans="6:6" s="1" customFormat="1">
      <c r="F31066" s="2"/>
    </row>
    <row r="31067" spans="6:6" s="1" customFormat="1">
      <c r="F31067" s="2"/>
    </row>
    <row r="31068" spans="6:6" s="1" customFormat="1">
      <c r="F31068" s="2"/>
    </row>
    <row r="31069" spans="6:6" s="1" customFormat="1">
      <c r="F31069" s="2"/>
    </row>
    <row r="31070" spans="6:6" s="1" customFormat="1">
      <c r="F31070" s="2"/>
    </row>
    <row r="31071" spans="6:6" s="1" customFormat="1">
      <c r="F31071" s="2"/>
    </row>
    <row r="31072" spans="6:6" s="1" customFormat="1">
      <c r="F31072" s="2"/>
    </row>
    <row r="31073" spans="6:6" s="1" customFormat="1">
      <c r="F31073" s="2"/>
    </row>
    <row r="31074" spans="6:6" s="1" customFormat="1">
      <c r="F31074" s="2"/>
    </row>
    <row r="31075" spans="6:6" s="1" customFormat="1">
      <c r="F31075" s="2"/>
    </row>
    <row r="31076" spans="6:6" s="1" customFormat="1">
      <c r="F31076" s="2"/>
    </row>
    <row r="31077" spans="6:6" s="1" customFormat="1">
      <c r="F31077" s="2"/>
    </row>
    <row r="31078" spans="6:6" s="1" customFormat="1">
      <c r="F31078" s="2"/>
    </row>
    <row r="31079" spans="6:6" s="1" customFormat="1">
      <c r="F31079" s="2"/>
    </row>
    <row r="31080" spans="6:6" s="1" customFormat="1">
      <c r="F31080" s="2"/>
    </row>
    <row r="31081" spans="6:6" s="1" customFormat="1">
      <c r="F31081" s="2"/>
    </row>
    <row r="31082" spans="6:6" s="1" customFormat="1">
      <c r="F31082" s="2"/>
    </row>
    <row r="31083" spans="6:6" s="1" customFormat="1">
      <c r="F31083" s="2"/>
    </row>
    <row r="31084" spans="6:6" s="1" customFormat="1">
      <c r="F31084" s="2"/>
    </row>
    <row r="31085" spans="6:6" s="1" customFormat="1">
      <c r="F31085" s="2"/>
    </row>
    <row r="31086" spans="6:6" s="1" customFormat="1">
      <c r="F31086" s="2"/>
    </row>
    <row r="31087" spans="6:6" s="1" customFormat="1">
      <c r="F31087" s="2"/>
    </row>
    <row r="31088" spans="6:6" s="1" customFormat="1">
      <c r="F31088" s="2"/>
    </row>
    <row r="31089" spans="6:6" s="1" customFormat="1">
      <c r="F31089" s="2"/>
    </row>
    <row r="31090" spans="6:6" s="1" customFormat="1">
      <c r="F31090" s="2"/>
    </row>
    <row r="31091" spans="6:6" s="1" customFormat="1">
      <c r="F31091" s="2"/>
    </row>
    <row r="31092" spans="6:6" s="1" customFormat="1">
      <c r="F31092" s="2"/>
    </row>
    <row r="31093" spans="6:6" s="1" customFormat="1">
      <c r="F31093" s="2"/>
    </row>
    <row r="31094" spans="6:6" s="1" customFormat="1">
      <c r="F31094" s="2"/>
    </row>
    <row r="31095" spans="6:6" s="1" customFormat="1">
      <c r="F31095" s="2"/>
    </row>
    <row r="31096" spans="6:6" s="1" customFormat="1">
      <c r="F31096" s="2"/>
    </row>
    <row r="31097" spans="6:6" s="1" customFormat="1">
      <c r="F31097" s="2"/>
    </row>
    <row r="31098" spans="6:6" s="1" customFormat="1">
      <c r="F31098" s="2"/>
    </row>
    <row r="31099" spans="6:6" s="1" customFormat="1">
      <c r="F31099" s="2"/>
    </row>
    <row r="31100" spans="6:6" s="1" customFormat="1">
      <c r="F31100" s="2"/>
    </row>
    <row r="31101" spans="6:6" s="1" customFormat="1">
      <c r="F31101" s="2"/>
    </row>
    <row r="31102" spans="6:6" s="1" customFormat="1">
      <c r="F31102" s="2"/>
    </row>
    <row r="31103" spans="6:6" s="1" customFormat="1">
      <c r="F31103" s="2"/>
    </row>
    <row r="31104" spans="6:6" s="1" customFormat="1">
      <c r="F31104" s="2"/>
    </row>
    <row r="31105" spans="6:6" s="1" customFormat="1">
      <c r="F31105" s="2"/>
    </row>
    <row r="31106" spans="6:6" s="1" customFormat="1">
      <c r="F31106" s="2"/>
    </row>
    <row r="31107" spans="6:6" s="1" customFormat="1">
      <c r="F31107" s="2"/>
    </row>
    <row r="31108" spans="6:6" s="1" customFormat="1">
      <c r="F31108" s="2"/>
    </row>
    <row r="31109" spans="6:6" s="1" customFormat="1">
      <c r="F31109" s="2"/>
    </row>
    <row r="31110" spans="6:6" s="1" customFormat="1">
      <c r="F31110" s="2"/>
    </row>
    <row r="31111" spans="6:6" s="1" customFormat="1">
      <c r="F31111" s="2"/>
    </row>
    <row r="31112" spans="6:6" s="1" customFormat="1">
      <c r="F31112" s="2"/>
    </row>
    <row r="31113" spans="6:6" s="1" customFormat="1">
      <c r="F31113" s="2"/>
    </row>
    <row r="31114" spans="6:6" s="1" customFormat="1">
      <c r="F31114" s="2"/>
    </row>
    <row r="31115" spans="6:6" s="1" customFormat="1">
      <c r="F31115" s="2"/>
    </row>
    <row r="31116" spans="6:6" s="1" customFormat="1">
      <c r="F31116" s="2"/>
    </row>
    <row r="31117" spans="6:6" s="1" customFormat="1">
      <c r="F31117" s="2"/>
    </row>
    <row r="31118" spans="6:6" s="1" customFormat="1">
      <c r="F31118" s="2"/>
    </row>
    <row r="31119" spans="6:6" s="1" customFormat="1">
      <c r="F31119" s="2"/>
    </row>
    <row r="31120" spans="6:6" s="1" customFormat="1">
      <c r="F31120" s="2"/>
    </row>
    <row r="31121" spans="6:6" s="1" customFormat="1">
      <c r="F31121" s="2"/>
    </row>
    <row r="31122" spans="6:6" s="1" customFormat="1">
      <c r="F31122" s="2"/>
    </row>
    <row r="31123" spans="6:6" s="1" customFormat="1">
      <c r="F31123" s="2"/>
    </row>
    <row r="31124" spans="6:6" s="1" customFormat="1">
      <c r="F31124" s="2"/>
    </row>
    <row r="31125" spans="6:6" s="1" customFormat="1">
      <c r="F31125" s="2"/>
    </row>
    <row r="31126" spans="6:6" s="1" customFormat="1">
      <c r="F31126" s="2"/>
    </row>
    <row r="31127" spans="6:6" s="1" customFormat="1">
      <c r="F31127" s="2"/>
    </row>
    <row r="31128" spans="6:6" s="1" customFormat="1">
      <c r="F31128" s="2"/>
    </row>
    <row r="31129" spans="6:6" s="1" customFormat="1">
      <c r="F31129" s="2"/>
    </row>
    <row r="31130" spans="6:6" s="1" customFormat="1">
      <c r="F31130" s="2"/>
    </row>
    <row r="31131" spans="6:6" s="1" customFormat="1">
      <c r="F31131" s="2"/>
    </row>
    <row r="31132" spans="6:6" s="1" customFormat="1">
      <c r="F31132" s="2"/>
    </row>
    <row r="31133" spans="6:6" s="1" customFormat="1">
      <c r="F31133" s="2"/>
    </row>
    <row r="31134" spans="6:6" s="1" customFormat="1">
      <c r="F31134" s="2"/>
    </row>
    <row r="31135" spans="6:6" s="1" customFormat="1">
      <c r="F31135" s="2"/>
    </row>
    <row r="31136" spans="6:6" s="1" customFormat="1">
      <c r="F31136" s="2"/>
    </row>
    <row r="31137" spans="6:6" s="1" customFormat="1">
      <c r="F31137" s="2"/>
    </row>
    <row r="31138" spans="6:6" s="1" customFormat="1">
      <c r="F31138" s="2"/>
    </row>
    <row r="31139" spans="6:6" s="1" customFormat="1">
      <c r="F31139" s="2"/>
    </row>
    <row r="31140" spans="6:6" s="1" customFormat="1">
      <c r="F31140" s="2"/>
    </row>
    <row r="31141" spans="6:6" s="1" customFormat="1">
      <c r="F31141" s="2"/>
    </row>
    <row r="31142" spans="6:6" s="1" customFormat="1">
      <c r="F31142" s="2"/>
    </row>
    <row r="31143" spans="6:6" s="1" customFormat="1">
      <c r="F31143" s="2"/>
    </row>
    <row r="31144" spans="6:6" s="1" customFormat="1">
      <c r="F31144" s="2"/>
    </row>
    <row r="31145" spans="6:6" s="1" customFormat="1">
      <c r="F31145" s="2"/>
    </row>
    <row r="31146" spans="6:6" s="1" customFormat="1">
      <c r="F31146" s="2"/>
    </row>
    <row r="31147" spans="6:6" s="1" customFormat="1">
      <c r="F31147" s="2"/>
    </row>
    <row r="31148" spans="6:6" s="1" customFormat="1">
      <c r="F31148" s="2"/>
    </row>
    <row r="31149" spans="6:6" s="1" customFormat="1">
      <c r="F31149" s="2"/>
    </row>
    <row r="31150" spans="6:6" s="1" customFormat="1">
      <c r="F31150" s="2"/>
    </row>
    <row r="31151" spans="6:6" s="1" customFormat="1">
      <c r="F31151" s="2"/>
    </row>
    <row r="31152" spans="6:6" s="1" customFormat="1">
      <c r="F31152" s="2"/>
    </row>
    <row r="31153" spans="6:6" s="1" customFormat="1">
      <c r="F31153" s="2"/>
    </row>
    <row r="31154" spans="6:6" s="1" customFormat="1">
      <c r="F31154" s="2"/>
    </row>
    <row r="31155" spans="6:6" s="1" customFormat="1">
      <c r="F31155" s="2"/>
    </row>
    <row r="31156" spans="6:6" s="1" customFormat="1">
      <c r="F31156" s="2"/>
    </row>
    <row r="31157" spans="6:6" s="1" customFormat="1">
      <c r="F31157" s="2"/>
    </row>
    <row r="31158" spans="6:6" s="1" customFormat="1">
      <c r="F31158" s="2"/>
    </row>
    <row r="31159" spans="6:6" s="1" customFormat="1">
      <c r="F31159" s="2"/>
    </row>
    <row r="31160" spans="6:6" s="1" customFormat="1">
      <c r="F31160" s="2"/>
    </row>
    <row r="31161" spans="6:6" s="1" customFormat="1">
      <c r="F31161" s="2"/>
    </row>
    <row r="31162" spans="6:6" s="1" customFormat="1">
      <c r="F31162" s="2"/>
    </row>
    <row r="31163" spans="6:6" s="1" customFormat="1">
      <c r="F31163" s="2"/>
    </row>
    <row r="31164" spans="6:6" s="1" customFormat="1">
      <c r="F31164" s="2"/>
    </row>
    <row r="31165" spans="6:6" s="1" customFormat="1">
      <c r="F31165" s="2"/>
    </row>
    <row r="31166" spans="6:6" s="1" customFormat="1">
      <c r="F31166" s="2"/>
    </row>
    <row r="31167" spans="6:6" s="1" customFormat="1">
      <c r="F31167" s="2"/>
    </row>
    <row r="31168" spans="6:6" s="1" customFormat="1">
      <c r="F31168" s="2"/>
    </row>
    <row r="31169" spans="6:6" s="1" customFormat="1">
      <c r="F31169" s="2"/>
    </row>
    <row r="31170" spans="6:6" s="1" customFormat="1">
      <c r="F31170" s="2"/>
    </row>
    <row r="31171" spans="6:6" s="1" customFormat="1">
      <c r="F31171" s="2"/>
    </row>
    <row r="31172" spans="6:6" s="1" customFormat="1">
      <c r="F31172" s="2"/>
    </row>
    <row r="31173" spans="6:6" s="1" customFormat="1">
      <c r="F31173" s="2"/>
    </row>
    <row r="31174" spans="6:6" s="1" customFormat="1">
      <c r="F31174" s="2"/>
    </row>
    <row r="31175" spans="6:6" s="1" customFormat="1">
      <c r="F31175" s="2"/>
    </row>
    <row r="31176" spans="6:6" s="1" customFormat="1">
      <c r="F31176" s="2"/>
    </row>
    <row r="31177" spans="6:6" s="1" customFormat="1">
      <c r="F31177" s="2"/>
    </row>
    <row r="31178" spans="6:6" s="1" customFormat="1">
      <c r="F31178" s="2"/>
    </row>
    <row r="31179" spans="6:6" s="1" customFormat="1">
      <c r="F31179" s="2"/>
    </row>
    <row r="31180" spans="6:6" s="1" customFormat="1">
      <c r="F31180" s="2"/>
    </row>
    <row r="31181" spans="6:6" s="1" customFormat="1">
      <c r="F31181" s="2"/>
    </row>
    <row r="31182" spans="6:6" s="1" customFormat="1">
      <c r="F31182" s="2"/>
    </row>
    <row r="31183" spans="6:6" s="1" customFormat="1">
      <c r="F31183" s="2"/>
    </row>
    <row r="31184" spans="6:6" s="1" customFormat="1">
      <c r="F31184" s="2"/>
    </row>
    <row r="31185" spans="6:6" s="1" customFormat="1">
      <c r="F31185" s="2"/>
    </row>
    <row r="31186" spans="6:6" s="1" customFormat="1">
      <c r="F31186" s="2"/>
    </row>
    <row r="31187" spans="6:6" s="1" customFormat="1">
      <c r="F31187" s="2"/>
    </row>
    <row r="31188" spans="6:6" s="1" customFormat="1">
      <c r="F31188" s="2"/>
    </row>
    <row r="31189" spans="6:6" s="1" customFormat="1">
      <c r="F31189" s="2"/>
    </row>
    <row r="31190" spans="6:6" s="1" customFormat="1">
      <c r="F31190" s="2"/>
    </row>
    <row r="31191" spans="6:6" s="1" customFormat="1">
      <c r="F31191" s="2"/>
    </row>
    <row r="31192" spans="6:6" s="1" customFormat="1">
      <c r="F31192" s="2"/>
    </row>
    <row r="31193" spans="6:6" s="1" customFormat="1">
      <c r="F31193" s="2"/>
    </row>
    <row r="31194" spans="6:6" s="1" customFormat="1">
      <c r="F31194" s="2"/>
    </row>
    <row r="31195" spans="6:6" s="1" customFormat="1">
      <c r="F31195" s="2"/>
    </row>
    <row r="31196" spans="6:6" s="1" customFormat="1">
      <c r="F31196" s="2"/>
    </row>
    <row r="31197" spans="6:6" s="1" customFormat="1">
      <c r="F31197" s="2"/>
    </row>
    <row r="31198" spans="6:6" s="1" customFormat="1">
      <c r="F31198" s="2"/>
    </row>
    <row r="31199" spans="6:6" s="1" customFormat="1">
      <c r="F31199" s="2"/>
    </row>
    <row r="31200" spans="6:6" s="1" customFormat="1">
      <c r="F31200" s="2"/>
    </row>
    <row r="31201" spans="6:6" s="1" customFormat="1">
      <c r="F31201" s="2"/>
    </row>
    <row r="31202" spans="6:6" s="1" customFormat="1">
      <c r="F31202" s="2"/>
    </row>
    <row r="31203" spans="6:6" s="1" customFormat="1">
      <c r="F31203" s="2"/>
    </row>
    <row r="31204" spans="6:6" s="1" customFormat="1">
      <c r="F31204" s="2"/>
    </row>
    <row r="31205" spans="6:6" s="1" customFormat="1">
      <c r="F31205" s="2"/>
    </row>
    <row r="31206" spans="6:6" s="1" customFormat="1">
      <c r="F31206" s="2"/>
    </row>
    <row r="31207" spans="6:6" s="1" customFormat="1">
      <c r="F31207" s="2"/>
    </row>
    <row r="31208" spans="6:6" s="1" customFormat="1">
      <c r="F31208" s="2"/>
    </row>
    <row r="31209" spans="6:6" s="1" customFormat="1">
      <c r="F31209" s="2"/>
    </row>
    <row r="31210" spans="6:6" s="1" customFormat="1">
      <c r="F31210" s="2"/>
    </row>
    <row r="31211" spans="6:6" s="1" customFormat="1">
      <c r="F31211" s="2"/>
    </row>
    <row r="31212" spans="6:6" s="1" customFormat="1">
      <c r="F31212" s="2"/>
    </row>
    <row r="31213" spans="6:6" s="1" customFormat="1">
      <c r="F31213" s="2"/>
    </row>
    <row r="31214" spans="6:6" s="1" customFormat="1">
      <c r="F31214" s="2"/>
    </row>
    <row r="31215" spans="6:6" s="1" customFormat="1">
      <c r="F31215" s="2"/>
    </row>
    <row r="31216" spans="6:6" s="1" customFormat="1">
      <c r="F31216" s="2"/>
    </row>
    <row r="31217" spans="6:6" s="1" customFormat="1">
      <c r="F31217" s="2"/>
    </row>
    <row r="31218" spans="6:6" s="1" customFormat="1">
      <c r="F31218" s="2"/>
    </row>
    <row r="31219" spans="6:6" s="1" customFormat="1">
      <c r="F31219" s="2"/>
    </row>
    <row r="31220" spans="6:6" s="1" customFormat="1">
      <c r="F31220" s="2"/>
    </row>
    <row r="31221" spans="6:6" s="1" customFormat="1">
      <c r="F31221" s="2"/>
    </row>
    <row r="31222" spans="6:6" s="1" customFormat="1">
      <c r="F31222" s="2"/>
    </row>
    <row r="31223" spans="6:6" s="1" customFormat="1">
      <c r="F31223" s="2"/>
    </row>
    <row r="31224" spans="6:6" s="1" customFormat="1">
      <c r="F31224" s="2"/>
    </row>
    <row r="31225" spans="6:6" s="1" customFormat="1">
      <c r="F31225" s="2"/>
    </row>
    <row r="31226" spans="6:6" s="1" customFormat="1">
      <c r="F31226" s="2"/>
    </row>
    <row r="31227" spans="6:6" s="1" customFormat="1">
      <c r="F31227" s="2"/>
    </row>
    <row r="31228" spans="6:6" s="1" customFormat="1">
      <c r="F31228" s="2"/>
    </row>
    <row r="31229" spans="6:6" s="1" customFormat="1">
      <c r="F31229" s="2"/>
    </row>
    <row r="31230" spans="6:6" s="1" customFormat="1">
      <c r="F31230" s="2"/>
    </row>
    <row r="31231" spans="6:6" s="1" customFormat="1">
      <c r="F31231" s="2"/>
    </row>
    <row r="31232" spans="6:6" s="1" customFormat="1">
      <c r="F31232" s="2"/>
    </row>
    <row r="31233" spans="6:6" s="1" customFormat="1">
      <c r="F31233" s="2"/>
    </row>
    <row r="31234" spans="6:6" s="1" customFormat="1">
      <c r="F31234" s="2"/>
    </row>
    <row r="31235" spans="6:6" s="1" customFormat="1">
      <c r="F31235" s="2"/>
    </row>
    <row r="31236" spans="6:6" s="1" customFormat="1">
      <c r="F31236" s="2"/>
    </row>
    <row r="31237" spans="6:6" s="1" customFormat="1">
      <c r="F31237" s="2"/>
    </row>
    <row r="31238" spans="6:6" s="1" customFormat="1">
      <c r="F31238" s="2"/>
    </row>
    <row r="31239" spans="6:6" s="1" customFormat="1">
      <c r="F31239" s="2"/>
    </row>
    <row r="31240" spans="6:6" s="1" customFormat="1">
      <c r="F31240" s="2"/>
    </row>
    <row r="31241" spans="6:6" s="1" customFormat="1">
      <c r="F31241" s="2"/>
    </row>
    <row r="31242" spans="6:6" s="1" customFormat="1">
      <c r="F31242" s="2"/>
    </row>
    <row r="31243" spans="6:6" s="1" customFormat="1">
      <c r="F31243" s="2"/>
    </row>
    <row r="31244" spans="6:6" s="1" customFormat="1">
      <c r="F31244" s="2"/>
    </row>
    <row r="31245" spans="6:6" s="1" customFormat="1">
      <c r="F31245" s="2"/>
    </row>
    <row r="31246" spans="6:6" s="1" customFormat="1">
      <c r="F31246" s="2"/>
    </row>
    <row r="31247" spans="6:6" s="1" customFormat="1">
      <c r="F31247" s="2"/>
    </row>
    <row r="31248" spans="6:6" s="1" customFormat="1">
      <c r="F31248" s="2"/>
    </row>
    <row r="31249" spans="6:6" s="1" customFormat="1">
      <c r="F31249" s="2"/>
    </row>
    <row r="31250" spans="6:6" s="1" customFormat="1">
      <c r="F31250" s="2"/>
    </row>
    <row r="31251" spans="6:6" s="1" customFormat="1">
      <c r="F31251" s="2"/>
    </row>
    <row r="31252" spans="6:6" s="1" customFormat="1">
      <c r="F31252" s="2"/>
    </row>
    <row r="31253" spans="6:6" s="1" customFormat="1">
      <c r="F31253" s="2"/>
    </row>
    <row r="31254" spans="6:6" s="1" customFormat="1">
      <c r="F31254" s="2"/>
    </row>
    <row r="31255" spans="6:6" s="1" customFormat="1">
      <c r="F31255" s="2"/>
    </row>
    <row r="31256" spans="6:6" s="1" customFormat="1">
      <c r="F31256" s="2"/>
    </row>
    <row r="31257" spans="6:6" s="1" customFormat="1">
      <c r="F31257" s="2"/>
    </row>
    <row r="31258" spans="6:6" s="1" customFormat="1">
      <c r="F31258" s="2"/>
    </row>
    <row r="31259" spans="6:6" s="1" customFormat="1">
      <c r="F31259" s="2"/>
    </row>
    <row r="31260" spans="6:6" s="1" customFormat="1">
      <c r="F31260" s="2"/>
    </row>
    <row r="31261" spans="6:6" s="1" customFormat="1">
      <c r="F31261" s="2"/>
    </row>
    <row r="31262" spans="6:6" s="1" customFormat="1">
      <c r="F31262" s="2"/>
    </row>
    <row r="31263" spans="6:6" s="1" customFormat="1">
      <c r="F31263" s="2"/>
    </row>
    <row r="31264" spans="6:6" s="1" customFormat="1">
      <c r="F31264" s="2"/>
    </row>
    <row r="31265" spans="6:6" s="1" customFormat="1">
      <c r="F31265" s="2"/>
    </row>
    <row r="31266" spans="6:6" s="1" customFormat="1">
      <c r="F31266" s="2"/>
    </row>
    <row r="31267" spans="6:6" s="1" customFormat="1">
      <c r="F31267" s="2"/>
    </row>
    <row r="31268" spans="6:6" s="1" customFormat="1">
      <c r="F31268" s="2"/>
    </row>
    <row r="31269" spans="6:6" s="1" customFormat="1">
      <c r="F31269" s="2"/>
    </row>
    <row r="31270" spans="6:6" s="1" customFormat="1">
      <c r="F31270" s="2"/>
    </row>
    <row r="31271" spans="6:6" s="1" customFormat="1">
      <c r="F31271" s="2"/>
    </row>
    <row r="31272" spans="6:6" s="1" customFormat="1">
      <c r="F31272" s="2"/>
    </row>
    <row r="31273" spans="6:6" s="1" customFormat="1">
      <c r="F31273" s="2"/>
    </row>
    <row r="31274" spans="6:6" s="1" customFormat="1">
      <c r="F31274" s="2"/>
    </row>
    <row r="31275" spans="6:6" s="1" customFormat="1">
      <c r="F31275" s="2"/>
    </row>
    <row r="31276" spans="6:6" s="1" customFormat="1">
      <c r="F31276" s="2"/>
    </row>
    <row r="31277" spans="6:6" s="1" customFormat="1">
      <c r="F31277" s="2"/>
    </row>
    <row r="31278" spans="6:6" s="1" customFormat="1">
      <c r="F31278" s="2"/>
    </row>
    <row r="31279" spans="6:6" s="1" customFormat="1">
      <c r="F31279" s="2"/>
    </row>
    <row r="31280" spans="6:6" s="1" customFormat="1">
      <c r="F31280" s="2"/>
    </row>
    <row r="31281" spans="6:6" s="1" customFormat="1">
      <c r="F31281" s="2"/>
    </row>
    <row r="31282" spans="6:6" s="1" customFormat="1">
      <c r="F31282" s="2"/>
    </row>
    <row r="31283" spans="6:6" s="1" customFormat="1">
      <c r="F31283" s="2"/>
    </row>
    <row r="31284" spans="6:6" s="1" customFormat="1">
      <c r="F31284" s="2"/>
    </row>
    <row r="31285" spans="6:6" s="1" customFormat="1">
      <c r="F31285" s="2"/>
    </row>
    <row r="31286" spans="6:6" s="1" customFormat="1">
      <c r="F31286" s="2"/>
    </row>
    <row r="31287" spans="6:6" s="1" customFormat="1">
      <c r="F31287" s="2"/>
    </row>
    <row r="31288" spans="6:6" s="1" customFormat="1">
      <c r="F31288" s="2"/>
    </row>
    <row r="31289" spans="6:6" s="1" customFormat="1">
      <c r="F31289" s="2"/>
    </row>
    <row r="31290" spans="6:6" s="1" customFormat="1">
      <c r="F31290" s="2"/>
    </row>
    <row r="31291" spans="6:6" s="1" customFormat="1">
      <c r="F31291" s="2"/>
    </row>
    <row r="31292" spans="6:6" s="1" customFormat="1">
      <c r="F31292" s="2"/>
    </row>
    <row r="31293" spans="6:6" s="1" customFormat="1">
      <c r="F31293" s="2"/>
    </row>
    <row r="31294" spans="6:6" s="1" customFormat="1">
      <c r="F31294" s="2"/>
    </row>
    <row r="31295" spans="6:6" s="1" customFormat="1">
      <c r="F31295" s="2"/>
    </row>
    <row r="31296" spans="6:6" s="1" customFormat="1">
      <c r="F31296" s="2"/>
    </row>
    <row r="31297" spans="6:6" s="1" customFormat="1">
      <c r="F31297" s="2"/>
    </row>
    <row r="31298" spans="6:6" s="1" customFormat="1">
      <c r="F31298" s="2"/>
    </row>
    <row r="31299" spans="6:6" s="1" customFormat="1">
      <c r="F31299" s="2"/>
    </row>
    <row r="31300" spans="6:6" s="1" customFormat="1">
      <c r="F31300" s="2"/>
    </row>
    <row r="31301" spans="6:6" s="1" customFormat="1">
      <c r="F31301" s="2"/>
    </row>
    <row r="31302" spans="6:6" s="1" customFormat="1">
      <c r="F31302" s="2"/>
    </row>
    <row r="31303" spans="6:6" s="1" customFormat="1">
      <c r="F31303" s="2"/>
    </row>
    <row r="31304" spans="6:6" s="1" customFormat="1">
      <c r="F31304" s="2"/>
    </row>
    <row r="31305" spans="6:6" s="1" customFormat="1">
      <c r="F31305" s="2"/>
    </row>
    <row r="31306" spans="6:6" s="1" customFormat="1">
      <c r="F31306" s="2"/>
    </row>
    <row r="31307" spans="6:6" s="1" customFormat="1">
      <c r="F31307" s="2"/>
    </row>
    <row r="31308" spans="6:6" s="1" customFormat="1">
      <c r="F31308" s="2"/>
    </row>
    <row r="31309" spans="6:6" s="1" customFormat="1">
      <c r="F31309" s="2"/>
    </row>
    <row r="31310" spans="6:6" s="1" customFormat="1">
      <c r="F31310" s="2"/>
    </row>
    <row r="31311" spans="6:6" s="1" customFormat="1">
      <c r="F31311" s="2"/>
    </row>
    <row r="31312" spans="6:6" s="1" customFormat="1">
      <c r="F31312" s="2"/>
    </row>
    <row r="31313" spans="6:6" s="1" customFormat="1">
      <c r="F31313" s="2"/>
    </row>
    <row r="31314" spans="6:6" s="1" customFormat="1">
      <c r="F31314" s="2"/>
    </row>
    <row r="31315" spans="6:6" s="1" customFormat="1">
      <c r="F31315" s="2"/>
    </row>
    <row r="31316" spans="6:6" s="1" customFormat="1">
      <c r="F31316" s="2"/>
    </row>
    <row r="31317" spans="6:6" s="1" customFormat="1">
      <c r="F31317" s="2"/>
    </row>
    <row r="31318" spans="6:6" s="1" customFormat="1">
      <c r="F31318" s="2"/>
    </row>
    <row r="31319" spans="6:6" s="1" customFormat="1">
      <c r="F31319" s="2"/>
    </row>
    <row r="31320" spans="6:6" s="1" customFormat="1">
      <c r="F31320" s="2"/>
    </row>
    <row r="31321" spans="6:6" s="1" customFormat="1">
      <c r="F31321" s="2"/>
    </row>
    <row r="31322" spans="6:6" s="1" customFormat="1">
      <c r="F31322" s="2"/>
    </row>
    <row r="31323" spans="6:6" s="1" customFormat="1">
      <c r="F31323" s="2"/>
    </row>
    <row r="31324" spans="6:6" s="1" customFormat="1">
      <c r="F31324" s="2"/>
    </row>
    <row r="31325" spans="6:6" s="1" customFormat="1">
      <c r="F31325" s="2"/>
    </row>
    <row r="31326" spans="6:6" s="1" customFormat="1">
      <c r="F31326" s="2"/>
    </row>
    <row r="31327" spans="6:6" s="1" customFormat="1">
      <c r="F31327" s="2"/>
    </row>
    <row r="31328" spans="6:6" s="1" customFormat="1">
      <c r="F31328" s="2"/>
    </row>
    <row r="31329" spans="6:6" s="1" customFormat="1">
      <c r="F31329" s="2"/>
    </row>
    <row r="31330" spans="6:6" s="1" customFormat="1">
      <c r="F31330" s="2"/>
    </row>
    <row r="31331" spans="6:6" s="1" customFormat="1">
      <c r="F31331" s="2"/>
    </row>
    <row r="31332" spans="6:6" s="1" customFormat="1">
      <c r="F31332" s="2"/>
    </row>
    <row r="31333" spans="6:6" s="1" customFormat="1">
      <c r="F31333" s="2"/>
    </row>
    <row r="31334" spans="6:6" s="1" customFormat="1">
      <c r="F31334" s="2"/>
    </row>
    <row r="31335" spans="6:6" s="1" customFormat="1">
      <c r="F31335" s="2"/>
    </row>
    <row r="31336" spans="6:6" s="1" customFormat="1">
      <c r="F31336" s="2"/>
    </row>
    <row r="31337" spans="6:6" s="1" customFormat="1">
      <c r="F31337" s="2"/>
    </row>
    <row r="31338" spans="6:6" s="1" customFormat="1">
      <c r="F31338" s="2"/>
    </row>
    <row r="31339" spans="6:6" s="1" customFormat="1">
      <c r="F31339" s="2"/>
    </row>
    <row r="31340" spans="6:6" s="1" customFormat="1">
      <c r="F31340" s="2"/>
    </row>
    <row r="31341" spans="6:6" s="1" customFormat="1">
      <c r="F31341" s="2"/>
    </row>
    <row r="31342" spans="6:6" s="1" customFormat="1">
      <c r="F31342" s="2"/>
    </row>
    <row r="31343" spans="6:6" s="1" customFormat="1">
      <c r="F31343" s="2"/>
    </row>
    <row r="31344" spans="6:6" s="1" customFormat="1">
      <c r="F31344" s="2"/>
    </row>
    <row r="31345" spans="6:6" s="1" customFormat="1">
      <c r="F31345" s="2"/>
    </row>
    <row r="31346" spans="6:6" s="1" customFormat="1">
      <c r="F31346" s="2"/>
    </row>
    <row r="31347" spans="6:6" s="1" customFormat="1">
      <c r="F31347" s="2"/>
    </row>
    <row r="31348" spans="6:6" s="1" customFormat="1">
      <c r="F31348" s="2"/>
    </row>
    <row r="31349" spans="6:6" s="1" customFormat="1">
      <c r="F31349" s="2"/>
    </row>
    <row r="31350" spans="6:6" s="1" customFormat="1">
      <c r="F31350" s="2"/>
    </row>
    <row r="31351" spans="6:6" s="1" customFormat="1">
      <c r="F31351" s="2"/>
    </row>
    <row r="31352" spans="6:6" s="1" customFormat="1">
      <c r="F31352" s="2"/>
    </row>
    <row r="31353" spans="6:6" s="1" customFormat="1">
      <c r="F31353" s="2"/>
    </row>
    <row r="31354" spans="6:6" s="1" customFormat="1">
      <c r="F31354" s="2"/>
    </row>
    <row r="31355" spans="6:6" s="1" customFormat="1">
      <c r="F31355" s="2"/>
    </row>
    <row r="31356" spans="6:6" s="1" customFormat="1">
      <c r="F31356" s="2"/>
    </row>
    <row r="31357" spans="6:6" s="1" customFormat="1">
      <c r="F31357" s="2"/>
    </row>
    <row r="31358" spans="6:6" s="1" customFormat="1">
      <c r="F31358" s="2"/>
    </row>
    <row r="31359" spans="6:6" s="1" customFormat="1">
      <c r="F31359" s="2"/>
    </row>
    <row r="31360" spans="6:6" s="1" customFormat="1">
      <c r="F31360" s="2"/>
    </row>
    <row r="31361" spans="6:6" s="1" customFormat="1">
      <c r="F31361" s="2"/>
    </row>
    <row r="31362" spans="6:6" s="1" customFormat="1">
      <c r="F31362" s="2"/>
    </row>
    <row r="31363" spans="6:6" s="1" customFormat="1">
      <c r="F31363" s="2"/>
    </row>
    <row r="31364" spans="6:6" s="1" customFormat="1">
      <c r="F31364" s="2"/>
    </row>
    <row r="31365" spans="6:6" s="1" customFormat="1">
      <c r="F31365" s="2"/>
    </row>
    <row r="31366" spans="6:6" s="1" customFormat="1">
      <c r="F31366" s="2"/>
    </row>
    <row r="31367" spans="6:6" s="1" customFormat="1">
      <c r="F31367" s="2"/>
    </row>
    <row r="31368" spans="6:6" s="1" customFormat="1">
      <c r="F31368" s="2"/>
    </row>
    <row r="31369" spans="6:6" s="1" customFormat="1">
      <c r="F31369" s="2"/>
    </row>
    <row r="31370" spans="6:6" s="1" customFormat="1">
      <c r="F31370" s="2"/>
    </row>
    <row r="31371" spans="6:6" s="1" customFormat="1">
      <c r="F31371" s="2"/>
    </row>
    <row r="31372" spans="6:6" s="1" customFormat="1">
      <c r="F31372" s="2"/>
    </row>
    <row r="31373" spans="6:6" s="1" customFormat="1">
      <c r="F31373" s="2"/>
    </row>
    <row r="31374" spans="6:6" s="1" customFormat="1">
      <c r="F31374" s="2"/>
    </row>
    <row r="31375" spans="6:6" s="1" customFormat="1">
      <c r="F31375" s="2"/>
    </row>
    <row r="31376" spans="6:6" s="1" customFormat="1">
      <c r="F31376" s="2"/>
    </row>
    <row r="31377" spans="6:6" s="1" customFormat="1">
      <c r="F31377" s="2"/>
    </row>
    <row r="31378" spans="6:6" s="1" customFormat="1">
      <c r="F31378" s="2"/>
    </row>
    <row r="31379" spans="6:6" s="1" customFormat="1">
      <c r="F31379" s="2"/>
    </row>
    <row r="31380" spans="6:6" s="1" customFormat="1">
      <c r="F31380" s="2"/>
    </row>
    <row r="31381" spans="6:6" s="1" customFormat="1">
      <c r="F31381" s="2"/>
    </row>
    <row r="31382" spans="6:6" s="1" customFormat="1">
      <c r="F31382" s="2"/>
    </row>
    <row r="31383" spans="6:6" s="1" customFormat="1">
      <c r="F31383" s="2"/>
    </row>
    <row r="31384" spans="6:6" s="1" customFormat="1">
      <c r="F31384" s="2"/>
    </row>
    <row r="31385" spans="6:6" s="1" customFormat="1">
      <c r="F31385" s="2"/>
    </row>
    <row r="31386" spans="6:6" s="1" customFormat="1">
      <c r="F31386" s="2"/>
    </row>
    <row r="31387" spans="6:6" s="1" customFormat="1">
      <c r="F31387" s="2"/>
    </row>
    <row r="31388" spans="6:6" s="1" customFormat="1">
      <c r="F31388" s="2"/>
    </row>
    <row r="31389" spans="6:6" s="1" customFormat="1">
      <c r="F31389" s="2"/>
    </row>
    <row r="31390" spans="6:6" s="1" customFormat="1">
      <c r="F31390" s="2"/>
    </row>
    <row r="31391" spans="6:6" s="1" customFormat="1">
      <c r="F31391" s="2"/>
    </row>
    <row r="31392" spans="6:6" s="1" customFormat="1">
      <c r="F31392" s="2"/>
    </row>
    <row r="31393" spans="6:6" s="1" customFormat="1">
      <c r="F31393" s="2"/>
    </row>
    <row r="31394" spans="6:6" s="1" customFormat="1">
      <c r="F31394" s="2"/>
    </row>
    <row r="31395" spans="6:6" s="1" customFormat="1">
      <c r="F31395" s="2"/>
    </row>
    <row r="31396" spans="6:6" s="1" customFormat="1">
      <c r="F31396" s="2"/>
    </row>
    <row r="31397" spans="6:6" s="1" customFormat="1">
      <c r="F31397" s="2"/>
    </row>
    <row r="31398" spans="6:6" s="1" customFormat="1">
      <c r="F31398" s="2"/>
    </row>
    <row r="31399" spans="6:6" s="1" customFormat="1">
      <c r="F31399" s="2"/>
    </row>
    <row r="31400" spans="6:6" s="1" customFormat="1">
      <c r="F31400" s="2"/>
    </row>
    <row r="31401" spans="6:6" s="1" customFormat="1">
      <c r="F31401" s="2"/>
    </row>
    <row r="31402" spans="6:6" s="1" customFormat="1">
      <c r="F31402" s="2"/>
    </row>
    <row r="31403" spans="6:6" s="1" customFormat="1">
      <c r="F31403" s="2"/>
    </row>
    <row r="31404" spans="6:6" s="1" customFormat="1">
      <c r="F31404" s="2"/>
    </row>
    <row r="31405" spans="6:6" s="1" customFormat="1">
      <c r="F31405" s="2"/>
    </row>
    <row r="31406" spans="6:6" s="1" customFormat="1">
      <c r="F31406" s="2"/>
    </row>
    <row r="31407" spans="6:6" s="1" customFormat="1">
      <c r="F31407" s="2"/>
    </row>
    <row r="31408" spans="6:6" s="1" customFormat="1">
      <c r="F31408" s="2"/>
    </row>
    <row r="31409" spans="6:6" s="1" customFormat="1">
      <c r="F31409" s="2"/>
    </row>
    <row r="31410" spans="6:6" s="1" customFormat="1">
      <c r="F31410" s="2"/>
    </row>
    <row r="31411" spans="6:6" s="1" customFormat="1">
      <c r="F31411" s="2"/>
    </row>
    <row r="31412" spans="6:6" s="1" customFormat="1">
      <c r="F31412" s="2"/>
    </row>
    <row r="31413" spans="6:6" s="1" customFormat="1">
      <c r="F31413" s="2"/>
    </row>
    <row r="31414" spans="6:6" s="1" customFormat="1">
      <c r="F31414" s="2"/>
    </row>
    <row r="31415" spans="6:6" s="1" customFormat="1">
      <c r="F31415" s="2"/>
    </row>
    <row r="31416" spans="6:6" s="1" customFormat="1">
      <c r="F31416" s="2"/>
    </row>
    <row r="31417" spans="6:6" s="1" customFormat="1">
      <c r="F31417" s="2"/>
    </row>
    <row r="31418" spans="6:6" s="1" customFormat="1">
      <c r="F31418" s="2"/>
    </row>
    <row r="31419" spans="6:6" s="1" customFormat="1">
      <c r="F31419" s="2"/>
    </row>
    <row r="31420" spans="6:6" s="1" customFormat="1">
      <c r="F31420" s="2"/>
    </row>
    <row r="31421" spans="6:6" s="1" customFormat="1">
      <c r="F31421" s="2"/>
    </row>
    <row r="31422" spans="6:6" s="1" customFormat="1">
      <c r="F31422" s="2"/>
    </row>
    <row r="31423" spans="6:6" s="1" customFormat="1">
      <c r="F31423" s="2"/>
    </row>
    <row r="31424" spans="6:6" s="1" customFormat="1">
      <c r="F31424" s="2"/>
    </row>
    <row r="31425" spans="6:6" s="1" customFormat="1">
      <c r="F31425" s="2"/>
    </row>
    <row r="31426" spans="6:6" s="1" customFormat="1">
      <c r="F31426" s="2"/>
    </row>
    <row r="31427" spans="6:6" s="1" customFormat="1">
      <c r="F31427" s="2"/>
    </row>
    <row r="31428" spans="6:6" s="1" customFormat="1">
      <c r="F31428" s="2"/>
    </row>
    <row r="31429" spans="6:6" s="1" customFormat="1">
      <c r="F31429" s="2"/>
    </row>
    <row r="31430" spans="6:6" s="1" customFormat="1">
      <c r="F31430" s="2"/>
    </row>
    <row r="31431" spans="6:6" s="1" customFormat="1">
      <c r="F31431" s="2"/>
    </row>
    <row r="31432" spans="6:6" s="1" customFormat="1">
      <c r="F31432" s="2"/>
    </row>
    <row r="31433" spans="6:6" s="1" customFormat="1">
      <c r="F31433" s="2"/>
    </row>
    <row r="31434" spans="6:6" s="1" customFormat="1">
      <c r="F31434" s="2"/>
    </row>
    <row r="31435" spans="6:6" s="1" customFormat="1">
      <c r="F31435" s="2"/>
    </row>
    <row r="31436" spans="6:6" s="1" customFormat="1">
      <c r="F31436" s="2"/>
    </row>
    <row r="31437" spans="6:6" s="1" customFormat="1">
      <c r="F31437" s="2"/>
    </row>
    <row r="31438" spans="6:6" s="1" customFormat="1">
      <c r="F31438" s="2"/>
    </row>
    <row r="31439" spans="6:6" s="1" customFormat="1">
      <c r="F31439" s="2"/>
    </row>
    <row r="31440" spans="6:6" s="1" customFormat="1">
      <c r="F31440" s="2"/>
    </row>
    <row r="31441" spans="6:6" s="1" customFormat="1">
      <c r="F31441" s="2"/>
    </row>
    <row r="31442" spans="6:6" s="1" customFormat="1">
      <c r="F31442" s="2"/>
    </row>
    <row r="31443" spans="6:6" s="1" customFormat="1">
      <c r="F31443" s="2"/>
    </row>
    <row r="31444" spans="6:6" s="1" customFormat="1">
      <c r="F31444" s="2"/>
    </row>
    <row r="31445" spans="6:6" s="1" customFormat="1">
      <c r="F31445" s="2"/>
    </row>
    <row r="31446" spans="6:6" s="1" customFormat="1">
      <c r="F31446" s="2"/>
    </row>
    <row r="31447" spans="6:6" s="1" customFormat="1">
      <c r="F31447" s="2"/>
    </row>
    <row r="31448" spans="6:6" s="1" customFormat="1">
      <c r="F31448" s="2"/>
    </row>
    <row r="31449" spans="6:6" s="1" customFormat="1">
      <c r="F31449" s="2"/>
    </row>
    <row r="31450" spans="6:6" s="1" customFormat="1">
      <c r="F31450" s="2"/>
    </row>
    <row r="31451" spans="6:6" s="1" customFormat="1">
      <c r="F31451" s="2"/>
    </row>
    <row r="31452" spans="6:6" s="1" customFormat="1">
      <c r="F31452" s="2"/>
    </row>
    <row r="31453" spans="6:6" s="1" customFormat="1">
      <c r="F31453" s="2"/>
    </row>
    <row r="31454" spans="6:6" s="1" customFormat="1">
      <c r="F31454" s="2"/>
    </row>
    <row r="31455" spans="6:6" s="1" customFormat="1">
      <c r="F31455" s="2"/>
    </row>
    <row r="31456" spans="6:6" s="1" customFormat="1">
      <c r="F31456" s="2"/>
    </row>
    <row r="31457" spans="6:6" s="1" customFormat="1">
      <c r="F31457" s="2"/>
    </row>
    <row r="31458" spans="6:6" s="1" customFormat="1">
      <c r="F31458" s="2"/>
    </row>
    <row r="31459" spans="6:6" s="1" customFormat="1">
      <c r="F31459" s="2"/>
    </row>
    <row r="31460" spans="6:6" s="1" customFormat="1">
      <c r="F31460" s="2"/>
    </row>
    <row r="31461" spans="6:6" s="1" customFormat="1">
      <c r="F31461" s="2"/>
    </row>
    <row r="31462" spans="6:6" s="1" customFormat="1">
      <c r="F31462" s="2"/>
    </row>
    <row r="31463" spans="6:6" s="1" customFormat="1">
      <c r="F31463" s="2"/>
    </row>
    <row r="31464" spans="6:6" s="1" customFormat="1">
      <c r="F31464" s="2"/>
    </row>
    <row r="31465" spans="6:6" s="1" customFormat="1">
      <c r="F31465" s="2"/>
    </row>
    <row r="31466" spans="6:6" s="1" customFormat="1">
      <c r="F31466" s="2"/>
    </row>
    <row r="31467" spans="6:6" s="1" customFormat="1">
      <c r="F31467" s="2"/>
    </row>
    <row r="31468" spans="6:6" s="1" customFormat="1">
      <c r="F31468" s="2"/>
    </row>
    <row r="31469" spans="6:6" s="1" customFormat="1">
      <c r="F31469" s="2"/>
    </row>
    <row r="31470" spans="6:6" s="1" customFormat="1">
      <c r="F31470" s="2"/>
    </row>
    <row r="31471" spans="6:6" s="1" customFormat="1">
      <c r="F31471" s="2"/>
    </row>
    <row r="31472" spans="6:6" s="1" customFormat="1">
      <c r="F31472" s="2"/>
    </row>
    <row r="31473" spans="6:6" s="1" customFormat="1">
      <c r="F31473" s="2"/>
    </row>
    <row r="31474" spans="6:6" s="1" customFormat="1">
      <c r="F31474" s="2"/>
    </row>
    <row r="31475" spans="6:6" s="1" customFormat="1">
      <c r="F31475" s="2"/>
    </row>
    <row r="31476" spans="6:6" s="1" customFormat="1">
      <c r="F31476" s="2"/>
    </row>
    <row r="31477" spans="6:6" s="1" customFormat="1">
      <c r="F31477" s="2"/>
    </row>
    <row r="31478" spans="6:6" s="1" customFormat="1">
      <c r="F31478" s="2"/>
    </row>
    <row r="31479" spans="6:6" s="1" customFormat="1">
      <c r="F31479" s="2"/>
    </row>
    <row r="31480" spans="6:6" s="1" customFormat="1">
      <c r="F31480" s="2"/>
    </row>
    <row r="31481" spans="6:6" s="1" customFormat="1">
      <c r="F31481" s="2"/>
    </row>
    <row r="31482" spans="6:6" s="1" customFormat="1">
      <c r="F31482" s="2"/>
    </row>
    <row r="31483" spans="6:6" s="1" customFormat="1">
      <c r="F31483" s="2"/>
    </row>
    <row r="31484" spans="6:6" s="1" customFormat="1">
      <c r="F31484" s="2"/>
    </row>
    <row r="31485" spans="6:6" s="1" customFormat="1">
      <c r="F31485" s="2"/>
    </row>
    <row r="31486" spans="6:6" s="1" customFormat="1">
      <c r="F31486" s="2"/>
    </row>
    <row r="31487" spans="6:6" s="1" customFormat="1">
      <c r="F31487" s="2"/>
    </row>
    <row r="31488" spans="6:6" s="1" customFormat="1">
      <c r="F31488" s="2"/>
    </row>
    <row r="31489" spans="6:6" s="1" customFormat="1">
      <c r="F31489" s="2"/>
    </row>
    <row r="31490" spans="6:6" s="1" customFormat="1">
      <c r="F31490" s="2"/>
    </row>
    <row r="31491" spans="6:6" s="1" customFormat="1">
      <c r="F31491" s="2"/>
    </row>
    <row r="31492" spans="6:6" s="1" customFormat="1">
      <c r="F31492" s="2"/>
    </row>
    <row r="31493" spans="6:6" s="1" customFormat="1">
      <c r="F31493" s="2"/>
    </row>
    <row r="31494" spans="6:6" s="1" customFormat="1">
      <c r="F31494" s="2"/>
    </row>
    <row r="31495" spans="6:6" s="1" customFormat="1">
      <c r="F31495" s="2"/>
    </row>
    <row r="31496" spans="6:6" s="1" customFormat="1">
      <c r="F31496" s="2"/>
    </row>
    <row r="31497" spans="6:6" s="1" customFormat="1">
      <c r="F31497" s="2"/>
    </row>
    <row r="31498" spans="6:6" s="1" customFormat="1">
      <c r="F31498" s="2"/>
    </row>
    <row r="31499" spans="6:6" s="1" customFormat="1">
      <c r="F31499" s="2"/>
    </row>
    <row r="31500" spans="6:6" s="1" customFormat="1">
      <c r="F31500" s="2"/>
    </row>
    <row r="31501" spans="6:6" s="1" customFormat="1">
      <c r="F31501" s="2"/>
    </row>
    <row r="31502" spans="6:6" s="1" customFormat="1">
      <c r="F31502" s="2"/>
    </row>
    <row r="31503" spans="6:6" s="1" customFormat="1">
      <c r="F31503" s="2"/>
    </row>
    <row r="31504" spans="6:6" s="1" customFormat="1">
      <c r="F31504" s="2"/>
    </row>
    <row r="31505" spans="6:6" s="1" customFormat="1">
      <c r="F31505" s="2"/>
    </row>
    <row r="31506" spans="6:6" s="1" customFormat="1">
      <c r="F31506" s="2"/>
    </row>
    <row r="31507" spans="6:6" s="1" customFormat="1">
      <c r="F31507" s="2"/>
    </row>
    <row r="31508" spans="6:6" s="1" customFormat="1">
      <c r="F31508" s="2"/>
    </row>
    <row r="31509" spans="6:6" s="1" customFormat="1">
      <c r="F31509" s="2"/>
    </row>
    <row r="31510" spans="6:6" s="1" customFormat="1">
      <c r="F31510" s="2"/>
    </row>
    <row r="31511" spans="6:6" s="1" customFormat="1">
      <c r="F31511" s="2"/>
    </row>
    <row r="31512" spans="6:6" s="1" customFormat="1">
      <c r="F31512" s="2"/>
    </row>
    <row r="31513" spans="6:6" s="1" customFormat="1">
      <c r="F31513" s="2"/>
    </row>
    <row r="31514" spans="6:6" s="1" customFormat="1">
      <c r="F31514" s="2"/>
    </row>
    <row r="31515" spans="6:6" s="1" customFormat="1">
      <c r="F31515" s="2"/>
    </row>
    <row r="31516" spans="6:6" s="1" customFormat="1">
      <c r="F31516" s="2"/>
    </row>
    <row r="31517" spans="6:6" s="1" customFormat="1">
      <c r="F31517" s="2"/>
    </row>
    <row r="31518" spans="6:6" s="1" customFormat="1">
      <c r="F31518" s="2"/>
    </row>
    <row r="31519" spans="6:6" s="1" customFormat="1">
      <c r="F31519" s="2"/>
    </row>
    <row r="31520" spans="6:6" s="1" customFormat="1">
      <c r="F31520" s="2"/>
    </row>
    <row r="31521" spans="6:6" s="1" customFormat="1">
      <c r="F31521" s="2"/>
    </row>
    <row r="31522" spans="6:6" s="1" customFormat="1">
      <c r="F31522" s="2"/>
    </row>
    <row r="31523" spans="6:6" s="1" customFormat="1">
      <c r="F31523" s="2"/>
    </row>
    <row r="31524" spans="6:6" s="1" customFormat="1">
      <c r="F31524" s="2"/>
    </row>
    <row r="31525" spans="6:6" s="1" customFormat="1">
      <c r="F31525" s="2"/>
    </row>
    <row r="31526" spans="6:6" s="1" customFormat="1">
      <c r="F31526" s="2"/>
    </row>
    <row r="31527" spans="6:6" s="1" customFormat="1">
      <c r="F31527" s="2"/>
    </row>
    <row r="31528" spans="6:6" s="1" customFormat="1">
      <c r="F31528" s="2"/>
    </row>
    <row r="31529" spans="6:6" s="1" customFormat="1">
      <c r="F31529" s="2"/>
    </row>
    <row r="31530" spans="6:6" s="1" customFormat="1">
      <c r="F31530" s="2"/>
    </row>
    <row r="31531" spans="6:6" s="1" customFormat="1">
      <c r="F31531" s="2"/>
    </row>
    <row r="31532" spans="6:6" s="1" customFormat="1">
      <c r="F31532" s="2"/>
    </row>
    <row r="31533" spans="6:6" s="1" customFormat="1">
      <c r="F31533" s="2"/>
    </row>
    <row r="31534" spans="6:6" s="1" customFormat="1">
      <c r="F31534" s="2"/>
    </row>
    <row r="31535" spans="6:6" s="1" customFormat="1">
      <c r="F31535" s="2"/>
    </row>
    <row r="31536" spans="6:6" s="1" customFormat="1">
      <c r="F31536" s="2"/>
    </row>
    <row r="31537" spans="6:6" s="1" customFormat="1">
      <c r="F31537" s="2"/>
    </row>
    <row r="31538" spans="6:6" s="1" customFormat="1">
      <c r="F31538" s="2"/>
    </row>
    <row r="31539" spans="6:6" s="1" customFormat="1">
      <c r="F31539" s="2"/>
    </row>
    <row r="31540" spans="6:6" s="1" customFormat="1">
      <c r="F31540" s="2"/>
    </row>
    <row r="31541" spans="6:6" s="1" customFormat="1">
      <c r="F31541" s="2"/>
    </row>
    <row r="31542" spans="6:6" s="1" customFormat="1">
      <c r="F31542" s="2"/>
    </row>
    <row r="31543" spans="6:6" s="1" customFormat="1">
      <c r="F31543" s="2"/>
    </row>
    <row r="31544" spans="6:6" s="1" customFormat="1">
      <c r="F31544" s="2"/>
    </row>
    <row r="31545" spans="6:6" s="1" customFormat="1">
      <c r="F31545" s="2"/>
    </row>
    <row r="31546" spans="6:6" s="1" customFormat="1">
      <c r="F31546" s="2"/>
    </row>
    <row r="31547" spans="6:6" s="1" customFormat="1">
      <c r="F31547" s="2"/>
    </row>
    <row r="31548" spans="6:6" s="1" customFormat="1">
      <c r="F31548" s="2"/>
    </row>
    <row r="31549" spans="6:6" s="1" customFormat="1">
      <c r="F31549" s="2"/>
    </row>
    <row r="31550" spans="6:6" s="1" customFormat="1">
      <c r="F31550" s="2"/>
    </row>
    <row r="31551" spans="6:6" s="1" customFormat="1">
      <c r="F31551" s="2"/>
    </row>
    <row r="31552" spans="6:6" s="1" customFormat="1">
      <c r="F31552" s="2"/>
    </row>
    <row r="31553" spans="6:6" s="1" customFormat="1">
      <c r="F31553" s="2"/>
    </row>
    <row r="31554" spans="6:6" s="1" customFormat="1">
      <c r="F31554" s="2"/>
    </row>
    <row r="31555" spans="6:6" s="1" customFormat="1">
      <c r="F31555" s="2"/>
    </row>
    <row r="31556" spans="6:6" s="1" customFormat="1">
      <c r="F31556" s="2"/>
    </row>
    <row r="31557" spans="6:6" s="1" customFormat="1">
      <c r="F31557" s="2"/>
    </row>
    <row r="31558" spans="6:6" s="1" customFormat="1">
      <c r="F31558" s="2"/>
    </row>
    <row r="31559" spans="6:6" s="1" customFormat="1">
      <c r="F31559" s="2"/>
    </row>
    <row r="31560" spans="6:6" s="1" customFormat="1">
      <c r="F31560" s="2"/>
    </row>
    <row r="31561" spans="6:6" s="1" customFormat="1">
      <c r="F31561" s="2"/>
    </row>
    <row r="31562" spans="6:6" s="1" customFormat="1">
      <c r="F31562" s="2"/>
    </row>
    <row r="31563" spans="6:6" s="1" customFormat="1">
      <c r="F31563" s="2"/>
    </row>
    <row r="31564" spans="6:6" s="1" customFormat="1">
      <c r="F31564" s="2"/>
    </row>
    <row r="31565" spans="6:6" s="1" customFormat="1">
      <c r="F31565" s="2"/>
    </row>
    <row r="31566" spans="6:6" s="1" customFormat="1">
      <c r="F31566" s="2"/>
    </row>
    <row r="31567" spans="6:6" s="1" customFormat="1">
      <c r="F31567" s="2"/>
    </row>
    <row r="31568" spans="6:6" s="1" customFormat="1">
      <c r="F31568" s="2"/>
    </row>
    <row r="31569" spans="6:6" s="1" customFormat="1">
      <c r="F31569" s="2"/>
    </row>
    <row r="31570" spans="6:6" s="1" customFormat="1">
      <c r="F31570" s="2"/>
    </row>
    <row r="31571" spans="6:6" s="1" customFormat="1">
      <c r="F31571" s="2"/>
    </row>
    <row r="31572" spans="6:6" s="1" customFormat="1">
      <c r="F31572" s="2"/>
    </row>
    <row r="31573" spans="6:6" s="1" customFormat="1">
      <c r="F31573" s="2"/>
    </row>
    <row r="31574" spans="6:6" s="1" customFormat="1">
      <c r="F31574" s="2"/>
    </row>
    <row r="31575" spans="6:6" s="1" customFormat="1">
      <c r="F31575" s="2"/>
    </row>
    <row r="31576" spans="6:6" s="1" customFormat="1">
      <c r="F31576" s="2"/>
    </row>
    <row r="31577" spans="6:6" s="1" customFormat="1">
      <c r="F31577" s="2"/>
    </row>
    <row r="31578" spans="6:6" s="1" customFormat="1">
      <c r="F31578" s="2"/>
    </row>
    <row r="31579" spans="6:6" s="1" customFormat="1">
      <c r="F31579" s="2"/>
    </row>
    <row r="31580" spans="6:6" s="1" customFormat="1">
      <c r="F31580" s="2"/>
    </row>
    <row r="31581" spans="6:6" s="1" customFormat="1">
      <c r="F31581" s="2"/>
    </row>
    <row r="31582" spans="6:6" s="1" customFormat="1">
      <c r="F31582" s="2"/>
    </row>
    <row r="31583" spans="6:6" s="1" customFormat="1">
      <c r="F31583" s="2"/>
    </row>
    <row r="31584" spans="6:6" s="1" customFormat="1">
      <c r="F31584" s="2"/>
    </row>
    <row r="31585" spans="6:6" s="1" customFormat="1">
      <c r="F31585" s="2"/>
    </row>
    <row r="31586" spans="6:6" s="1" customFormat="1">
      <c r="F31586" s="2"/>
    </row>
    <row r="31587" spans="6:6" s="1" customFormat="1">
      <c r="F31587" s="2"/>
    </row>
    <row r="31588" spans="6:6" s="1" customFormat="1">
      <c r="F31588" s="2"/>
    </row>
    <row r="31589" spans="6:6" s="1" customFormat="1">
      <c r="F31589" s="2"/>
    </row>
    <row r="31590" spans="6:6" s="1" customFormat="1">
      <c r="F31590" s="2"/>
    </row>
    <row r="31591" spans="6:6" s="1" customFormat="1">
      <c r="F31591" s="2"/>
    </row>
    <row r="31592" spans="6:6" s="1" customFormat="1">
      <c r="F31592" s="2"/>
    </row>
    <row r="31593" spans="6:6" s="1" customFormat="1">
      <c r="F31593" s="2"/>
    </row>
    <row r="31594" spans="6:6" s="1" customFormat="1">
      <c r="F31594" s="2"/>
    </row>
    <row r="31595" spans="6:6" s="1" customFormat="1">
      <c r="F31595" s="2"/>
    </row>
    <row r="31596" spans="6:6" s="1" customFormat="1">
      <c r="F31596" s="2"/>
    </row>
    <row r="31597" spans="6:6" s="1" customFormat="1">
      <c r="F31597" s="2"/>
    </row>
    <row r="31598" spans="6:6" s="1" customFormat="1">
      <c r="F31598" s="2"/>
    </row>
    <row r="31599" spans="6:6" s="1" customFormat="1">
      <c r="F31599" s="2"/>
    </row>
    <row r="31600" spans="6:6" s="1" customFormat="1">
      <c r="F31600" s="2"/>
    </row>
    <row r="31601" spans="6:6" s="1" customFormat="1">
      <c r="F31601" s="2"/>
    </row>
    <row r="31602" spans="6:6" s="1" customFormat="1">
      <c r="F31602" s="2"/>
    </row>
    <row r="31603" spans="6:6" s="1" customFormat="1">
      <c r="F31603" s="2"/>
    </row>
    <row r="31604" spans="6:6" s="1" customFormat="1">
      <c r="F31604" s="2"/>
    </row>
    <row r="31605" spans="6:6" s="1" customFormat="1">
      <c r="F31605" s="2"/>
    </row>
    <row r="31606" spans="6:6" s="1" customFormat="1">
      <c r="F31606" s="2"/>
    </row>
    <row r="31607" spans="6:6" s="1" customFormat="1">
      <c r="F31607" s="2"/>
    </row>
    <row r="31608" spans="6:6" s="1" customFormat="1">
      <c r="F31608" s="2"/>
    </row>
    <row r="31609" spans="6:6" s="1" customFormat="1">
      <c r="F31609" s="2"/>
    </row>
    <row r="31610" spans="6:6" s="1" customFormat="1">
      <c r="F31610" s="2"/>
    </row>
    <row r="31611" spans="6:6" s="1" customFormat="1">
      <c r="F31611" s="2"/>
    </row>
    <row r="31612" spans="6:6" s="1" customFormat="1">
      <c r="F31612" s="2"/>
    </row>
    <row r="31613" spans="6:6" s="1" customFormat="1">
      <c r="F31613" s="2"/>
    </row>
    <row r="31614" spans="6:6" s="1" customFormat="1">
      <c r="F31614" s="2"/>
    </row>
    <row r="31615" spans="6:6" s="1" customFormat="1">
      <c r="F31615" s="2"/>
    </row>
    <row r="31616" spans="6:6" s="1" customFormat="1">
      <c r="F31616" s="2"/>
    </row>
    <row r="31617" spans="6:6" s="1" customFormat="1">
      <c r="F31617" s="2"/>
    </row>
    <row r="31618" spans="6:6" s="1" customFormat="1">
      <c r="F31618" s="2"/>
    </row>
    <row r="31619" spans="6:6" s="1" customFormat="1">
      <c r="F31619" s="2"/>
    </row>
    <row r="31620" spans="6:6" s="1" customFormat="1">
      <c r="F31620" s="2"/>
    </row>
    <row r="31621" spans="6:6" s="1" customFormat="1">
      <c r="F31621" s="2"/>
    </row>
    <row r="31622" spans="6:6" s="1" customFormat="1">
      <c r="F31622" s="2"/>
    </row>
    <row r="31623" spans="6:6" s="1" customFormat="1">
      <c r="F31623" s="2"/>
    </row>
    <row r="31624" spans="6:6" s="1" customFormat="1">
      <c r="F31624" s="2"/>
    </row>
    <row r="31625" spans="6:6" s="1" customFormat="1">
      <c r="F31625" s="2"/>
    </row>
    <row r="31626" spans="6:6" s="1" customFormat="1">
      <c r="F31626" s="2"/>
    </row>
    <row r="31627" spans="6:6" s="1" customFormat="1">
      <c r="F31627" s="2"/>
    </row>
    <row r="31628" spans="6:6" s="1" customFormat="1">
      <c r="F31628" s="2"/>
    </row>
    <row r="31629" spans="6:6" s="1" customFormat="1">
      <c r="F31629" s="2"/>
    </row>
    <row r="31630" spans="6:6" s="1" customFormat="1">
      <c r="F31630" s="2"/>
    </row>
    <row r="31631" spans="6:6" s="1" customFormat="1">
      <c r="F31631" s="2"/>
    </row>
    <row r="31632" spans="6:6" s="1" customFormat="1">
      <c r="F31632" s="2"/>
    </row>
    <row r="31633" spans="6:6" s="1" customFormat="1">
      <c r="F31633" s="2"/>
    </row>
    <row r="31634" spans="6:6" s="1" customFormat="1">
      <c r="F31634" s="2"/>
    </row>
    <row r="31635" spans="6:6" s="1" customFormat="1">
      <c r="F31635" s="2"/>
    </row>
    <row r="31636" spans="6:6" s="1" customFormat="1">
      <c r="F31636" s="2"/>
    </row>
    <row r="31637" spans="6:6" s="1" customFormat="1">
      <c r="F31637" s="2"/>
    </row>
    <row r="31638" spans="6:6" s="1" customFormat="1">
      <c r="F31638" s="2"/>
    </row>
    <row r="31639" spans="6:6" s="1" customFormat="1">
      <c r="F31639" s="2"/>
    </row>
    <row r="31640" spans="6:6" s="1" customFormat="1">
      <c r="F31640" s="2"/>
    </row>
    <row r="31641" spans="6:6" s="1" customFormat="1">
      <c r="F31641" s="2"/>
    </row>
    <row r="31642" spans="6:6" s="1" customFormat="1">
      <c r="F31642" s="2"/>
    </row>
    <row r="31643" spans="6:6" s="1" customFormat="1">
      <c r="F31643" s="2"/>
    </row>
    <row r="31644" spans="6:6" s="1" customFormat="1">
      <c r="F31644" s="2"/>
    </row>
    <row r="31645" spans="6:6" s="1" customFormat="1">
      <c r="F31645" s="2"/>
    </row>
    <row r="31646" spans="6:6" s="1" customFormat="1">
      <c r="F31646" s="2"/>
    </row>
    <row r="31647" spans="6:6" s="1" customFormat="1">
      <c r="F31647" s="2"/>
    </row>
    <row r="31648" spans="6:6" s="1" customFormat="1">
      <c r="F31648" s="2"/>
    </row>
    <row r="31649" spans="6:6" s="1" customFormat="1">
      <c r="F31649" s="2"/>
    </row>
    <row r="31650" spans="6:6" s="1" customFormat="1">
      <c r="F31650" s="2"/>
    </row>
    <row r="31651" spans="6:6" s="1" customFormat="1">
      <c r="F31651" s="2"/>
    </row>
    <row r="31652" spans="6:6" s="1" customFormat="1">
      <c r="F31652" s="2"/>
    </row>
    <row r="31653" spans="6:6" s="1" customFormat="1">
      <c r="F31653" s="2"/>
    </row>
    <row r="31654" spans="6:6" s="1" customFormat="1">
      <c r="F31654" s="2"/>
    </row>
    <row r="31655" spans="6:6" s="1" customFormat="1">
      <c r="F31655" s="2"/>
    </row>
    <row r="31656" spans="6:6" s="1" customFormat="1">
      <c r="F31656" s="2"/>
    </row>
    <row r="31657" spans="6:6" s="1" customFormat="1">
      <c r="F31657" s="2"/>
    </row>
    <row r="31658" spans="6:6" s="1" customFormat="1">
      <c r="F31658" s="2"/>
    </row>
    <row r="31659" spans="6:6" s="1" customFormat="1">
      <c r="F31659" s="2"/>
    </row>
    <row r="31660" spans="6:6" s="1" customFormat="1">
      <c r="F31660" s="2"/>
    </row>
    <row r="31661" spans="6:6" s="1" customFormat="1">
      <c r="F31661" s="2"/>
    </row>
    <row r="31662" spans="6:6" s="1" customFormat="1">
      <c r="F31662" s="2"/>
    </row>
    <row r="31663" spans="6:6" s="1" customFormat="1">
      <c r="F31663" s="2"/>
    </row>
    <row r="31664" spans="6:6" s="1" customFormat="1">
      <c r="F31664" s="2"/>
    </row>
    <row r="31665" spans="6:6" s="1" customFormat="1">
      <c r="F31665" s="2"/>
    </row>
    <row r="31666" spans="6:6" s="1" customFormat="1">
      <c r="F31666" s="2"/>
    </row>
    <row r="31667" spans="6:6" s="1" customFormat="1">
      <c r="F31667" s="2"/>
    </row>
    <row r="31668" spans="6:6" s="1" customFormat="1">
      <c r="F31668" s="2"/>
    </row>
    <row r="31669" spans="6:6" s="1" customFormat="1">
      <c r="F31669" s="2"/>
    </row>
    <row r="31670" spans="6:6" s="1" customFormat="1">
      <c r="F31670" s="2"/>
    </row>
    <row r="31671" spans="6:6" s="1" customFormat="1">
      <c r="F31671" s="2"/>
    </row>
    <row r="31672" spans="6:6" s="1" customFormat="1">
      <c r="F31672" s="2"/>
    </row>
    <row r="31673" spans="6:6" s="1" customFormat="1">
      <c r="F31673" s="2"/>
    </row>
    <row r="31674" spans="6:6" s="1" customFormat="1">
      <c r="F31674" s="2"/>
    </row>
    <row r="31675" spans="6:6" s="1" customFormat="1">
      <c r="F31675" s="2"/>
    </row>
    <row r="31676" spans="6:6" s="1" customFormat="1">
      <c r="F31676" s="2"/>
    </row>
    <row r="31677" spans="6:6" s="1" customFormat="1">
      <c r="F31677" s="2"/>
    </row>
    <row r="31678" spans="6:6" s="1" customFormat="1">
      <c r="F31678" s="2"/>
    </row>
    <row r="31679" spans="6:6" s="1" customFormat="1">
      <c r="F31679" s="2"/>
    </row>
    <row r="31680" spans="6:6" s="1" customFormat="1">
      <c r="F31680" s="2"/>
    </row>
    <row r="31681" spans="6:6" s="1" customFormat="1">
      <c r="F31681" s="2"/>
    </row>
    <row r="31682" spans="6:6" s="1" customFormat="1">
      <c r="F31682" s="2"/>
    </row>
    <row r="31683" spans="6:6" s="1" customFormat="1">
      <c r="F31683" s="2"/>
    </row>
    <row r="31684" spans="6:6" s="1" customFormat="1">
      <c r="F31684" s="2"/>
    </row>
    <row r="31685" spans="6:6" s="1" customFormat="1">
      <c r="F31685" s="2"/>
    </row>
    <row r="31686" spans="6:6" s="1" customFormat="1">
      <c r="F31686" s="2"/>
    </row>
    <row r="31687" spans="6:6" s="1" customFormat="1">
      <c r="F31687" s="2"/>
    </row>
    <row r="31688" spans="6:6" s="1" customFormat="1">
      <c r="F31688" s="2"/>
    </row>
    <row r="31689" spans="6:6" s="1" customFormat="1">
      <c r="F31689" s="2"/>
    </row>
    <row r="31690" spans="6:6" s="1" customFormat="1">
      <c r="F31690" s="2"/>
    </row>
    <row r="31691" spans="6:6" s="1" customFormat="1">
      <c r="F31691" s="2"/>
    </row>
    <row r="31692" spans="6:6" s="1" customFormat="1">
      <c r="F31692" s="2"/>
    </row>
    <row r="31693" spans="6:6" s="1" customFormat="1">
      <c r="F31693" s="2"/>
    </row>
    <row r="31694" spans="6:6" s="1" customFormat="1">
      <c r="F31694" s="2"/>
    </row>
    <row r="31695" spans="6:6" s="1" customFormat="1">
      <c r="F31695" s="2"/>
    </row>
    <row r="31696" spans="6:6" s="1" customFormat="1">
      <c r="F31696" s="2"/>
    </row>
    <row r="31697" spans="6:6" s="1" customFormat="1">
      <c r="F31697" s="2"/>
    </row>
    <row r="31698" spans="6:6" s="1" customFormat="1">
      <c r="F31698" s="2"/>
    </row>
    <row r="31699" spans="6:6" s="1" customFormat="1">
      <c r="F31699" s="2"/>
    </row>
    <row r="31700" spans="6:6" s="1" customFormat="1">
      <c r="F31700" s="2"/>
    </row>
    <row r="31701" spans="6:6" s="1" customFormat="1">
      <c r="F31701" s="2"/>
    </row>
    <row r="31702" spans="6:6" s="1" customFormat="1">
      <c r="F31702" s="2"/>
    </row>
    <row r="31703" spans="6:6" s="1" customFormat="1">
      <c r="F31703" s="2"/>
    </row>
    <row r="31704" spans="6:6" s="1" customFormat="1">
      <c r="F31704" s="2"/>
    </row>
    <row r="31705" spans="6:6" s="1" customFormat="1">
      <c r="F31705" s="2"/>
    </row>
    <row r="31706" spans="6:6" s="1" customFormat="1">
      <c r="F31706" s="2"/>
    </row>
    <row r="31707" spans="6:6" s="1" customFormat="1">
      <c r="F31707" s="2"/>
    </row>
    <row r="31708" spans="6:6" s="1" customFormat="1">
      <c r="F31708" s="2"/>
    </row>
    <row r="31709" spans="6:6" s="1" customFormat="1">
      <c r="F31709" s="2"/>
    </row>
    <row r="31710" spans="6:6" s="1" customFormat="1">
      <c r="F31710" s="2"/>
    </row>
    <row r="31711" spans="6:6" s="1" customFormat="1">
      <c r="F31711" s="2"/>
    </row>
    <row r="31712" spans="6:6" s="1" customFormat="1">
      <c r="F31712" s="2"/>
    </row>
    <row r="31713" spans="6:6" s="1" customFormat="1">
      <c r="F31713" s="2"/>
    </row>
    <row r="31714" spans="6:6" s="1" customFormat="1">
      <c r="F31714" s="2"/>
    </row>
    <row r="31715" spans="6:6" s="1" customFormat="1">
      <c r="F31715" s="2"/>
    </row>
    <row r="31716" spans="6:6" s="1" customFormat="1">
      <c r="F31716" s="2"/>
    </row>
    <row r="31717" spans="6:6" s="1" customFormat="1">
      <c r="F31717" s="2"/>
    </row>
    <row r="31718" spans="6:6" s="1" customFormat="1">
      <c r="F31718" s="2"/>
    </row>
    <row r="31719" spans="6:6" s="1" customFormat="1">
      <c r="F31719" s="2"/>
    </row>
    <row r="31720" spans="6:6" s="1" customFormat="1">
      <c r="F31720" s="2"/>
    </row>
    <row r="31721" spans="6:6" s="1" customFormat="1">
      <c r="F31721" s="2"/>
    </row>
    <row r="31722" spans="6:6" s="1" customFormat="1">
      <c r="F31722" s="2"/>
    </row>
    <row r="31723" spans="6:6" s="1" customFormat="1">
      <c r="F31723" s="2"/>
    </row>
    <row r="31724" spans="6:6" s="1" customFormat="1">
      <c r="F31724" s="2"/>
    </row>
    <row r="31725" spans="6:6" s="1" customFormat="1">
      <c r="F31725" s="2"/>
    </row>
    <row r="31726" spans="6:6" s="1" customFormat="1">
      <c r="F31726" s="2"/>
    </row>
    <row r="31727" spans="6:6" s="1" customFormat="1">
      <c r="F31727" s="2"/>
    </row>
    <row r="31728" spans="6:6" s="1" customFormat="1">
      <c r="F31728" s="2"/>
    </row>
    <row r="31729" spans="6:6" s="1" customFormat="1">
      <c r="F31729" s="2"/>
    </row>
    <row r="31730" spans="6:6" s="1" customFormat="1">
      <c r="F31730" s="2"/>
    </row>
    <row r="31731" spans="6:6" s="1" customFormat="1">
      <c r="F31731" s="2"/>
    </row>
    <row r="31732" spans="6:6" s="1" customFormat="1">
      <c r="F31732" s="2"/>
    </row>
    <row r="31733" spans="6:6" s="1" customFormat="1">
      <c r="F31733" s="2"/>
    </row>
    <row r="31734" spans="6:6" s="1" customFormat="1">
      <c r="F31734" s="2"/>
    </row>
    <row r="31735" spans="6:6" s="1" customFormat="1">
      <c r="F31735" s="2"/>
    </row>
    <row r="31736" spans="6:6" s="1" customFormat="1">
      <c r="F31736" s="2"/>
    </row>
    <row r="31737" spans="6:6" s="1" customFormat="1">
      <c r="F31737" s="2"/>
    </row>
    <row r="31738" spans="6:6" s="1" customFormat="1">
      <c r="F31738" s="2"/>
    </row>
    <row r="31739" spans="6:6" s="1" customFormat="1">
      <c r="F31739" s="2"/>
    </row>
    <row r="31740" spans="6:6" s="1" customFormat="1">
      <c r="F31740" s="2"/>
    </row>
    <row r="31741" spans="6:6" s="1" customFormat="1">
      <c r="F31741" s="2"/>
    </row>
    <row r="31742" spans="6:6" s="1" customFormat="1">
      <c r="F31742" s="2"/>
    </row>
    <row r="31743" spans="6:6" s="1" customFormat="1">
      <c r="F31743" s="2"/>
    </row>
    <row r="31744" spans="6:6" s="1" customFormat="1">
      <c r="F31744" s="2"/>
    </row>
    <row r="31745" spans="6:6" s="1" customFormat="1">
      <c r="F31745" s="2"/>
    </row>
    <row r="31746" spans="6:6" s="1" customFormat="1">
      <c r="F31746" s="2"/>
    </row>
    <row r="31747" spans="6:6" s="1" customFormat="1">
      <c r="F31747" s="2"/>
    </row>
    <row r="31748" spans="6:6" s="1" customFormat="1">
      <c r="F31748" s="2"/>
    </row>
    <row r="31749" spans="6:6" s="1" customFormat="1">
      <c r="F31749" s="2"/>
    </row>
    <row r="31750" spans="6:6" s="1" customFormat="1">
      <c r="F31750" s="2"/>
    </row>
    <row r="31751" spans="6:6" s="1" customFormat="1">
      <c r="F31751" s="2"/>
    </row>
    <row r="31752" spans="6:6" s="1" customFormat="1">
      <c r="F31752" s="2"/>
    </row>
    <row r="31753" spans="6:6" s="1" customFormat="1">
      <c r="F31753" s="2"/>
    </row>
    <row r="31754" spans="6:6" s="1" customFormat="1">
      <c r="F31754" s="2"/>
    </row>
    <row r="31755" spans="6:6" s="1" customFormat="1">
      <c r="F31755" s="2"/>
    </row>
    <row r="31756" spans="6:6" s="1" customFormat="1">
      <c r="F31756" s="2"/>
    </row>
    <row r="31757" spans="6:6" s="1" customFormat="1">
      <c r="F31757" s="2"/>
    </row>
    <row r="31758" spans="6:6" s="1" customFormat="1">
      <c r="F31758" s="2"/>
    </row>
    <row r="31759" spans="6:6" s="1" customFormat="1">
      <c r="F31759" s="2"/>
    </row>
    <row r="31760" spans="6:6" s="1" customFormat="1">
      <c r="F31760" s="2"/>
    </row>
    <row r="31761" spans="6:6" s="1" customFormat="1">
      <c r="F31761" s="2"/>
    </row>
    <row r="31762" spans="6:6" s="1" customFormat="1">
      <c r="F31762" s="2"/>
    </row>
    <row r="31763" spans="6:6" s="1" customFormat="1">
      <c r="F31763" s="2"/>
    </row>
    <row r="31764" spans="6:6" s="1" customFormat="1">
      <c r="F31764" s="2"/>
    </row>
    <row r="31765" spans="6:6" s="1" customFormat="1">
      <c r="F31765" s="2"/>
    </row>
    <row r="31766" spans="6:6" s="1" customFormat="1">
      <c r="F31766" s="2"/>
    </row>
    <row r="31767" spans="6:6" s="1" customFormat="1">
      <c r="F31767" s="2"/>
    </row>
    <row r="31768" spans="6:6" s="1" customFormat="1">
      <c r="F31768" s="2"/>
    </row>
    <row r="31769" spans="6:6" s="1" customFormat="1">
      <c r="F31769" s="2"/>
    </row>
    <row r="31770" spans="6:6" s="1" customFormat="1">
      <c r="F31770" s="2"/>
    </row>
    <row r="31771" spans="6:6" s="1" customFormat="1">
      <c r="F31771" s="2"/>
    </row>
    <row r="31772" spans="6:6" s="1" customFormat="1">
      <c r="F31772" s="2"/>
    </row>
    <row r="31773" spans="6:6" s="1" customFormat="1">
      <c r="F31773" s="2"/>
    </row>
    <row r="31774" spans="6:6" s="1" customFormat="1">
      <c r="F31774" s="2"/>
    </row>
    <row r="31775" spans="6:6" s="1" customFormat="1">
      <c r="F31775" s="2"/>
    </row>
    <row r="31776" spans="6:6" s="1" customFormat="1">
      <c r="F31776" s="2"/>
    </row>
    <row r="31777" spans="6:6" s="1" customFormat="1">
      <c r="F31777" s="2"/>
    </row>
    <row r="31778" spans="6:6" s="1" customFormat="1">
      <c r="F31778" s="2"/>
    </row>
    <row r="31779" spans="6:6" s="1" customFormat="1">
      <c r="F31779" s="2"/>
    </row>
    <row r="31780" spans="6:6" s="1" customFormat="1">
      <c r="F31780" s="2"/>
    </row>
    <row r="31781" spans="6:6" s="1" customFormat="1">
      <c r="F31781" s="2"/>
    </row>
    <row r="31782" spans="6:6" s="1" customFormat="1">
      <c r="F31782" s="2"/>
    </row>
    <row r="31783" spans="6:6" s="1" customFormat="1">
      <c r="F31783" s="2"/>
    </row>
    <row r="31784" spans="6:6" s="1" customFormat="1">
      <c r="F31784" s="2"/>
    </row>
    <row r="31785" spans="6:6" s="1" customFormat="1">
      <c r="F31785" s="2"/>
    </row>
    <row r="31786" spans="6:6" s="1" customFormat="1">
      <c r="F31786" s="2"/>
    </row>
    <row r="31787" spans="6:6" s="1" customFormat="1">
      <c r="F31787" s="2"/>
    </row>
    <row r="31788" spans="6:6" s="1" customFormat="1">
      <c r="F31788" s="2"/>
    </row>
    <row r="31789" spans="6:6" s="1" customFormat="1">
      <c r="F31789" s="2"/>
    </row>
    <row r="31790" spans="6:6" s="1" customFormat="1">
      <c r="F31790" s="2"/>
    </row>
    <row r="31791" spans="6:6" s="1" customFormat="1">
      <c r="F31791" s="2"/>
    </row>
    <row r="31792" spans="6:6" s="1" customFormat="1">
      <c r="F31792" s="2"/>
    </row>
    <row r="31793" spans="6:6" s="1" customFormat="1">
      <c r="F31793" s="2"/>
    </row>
    <row r="31794" spans="6:6" s="1" customFormat="1">
      <c r="F31794" s="2"/>
    </row>
    <row r="31795" spans="6:6" s="1" customFormat="1">
      <c r="F31795" s="2"/>
    </row>
    <row r="31796" spans="6:6" s="1" customFormat="1">
      <c r="F31796" s="2"/>
    </row>
    <row r="31797" spans="6:6" s="1" customFormat="1">
      <c r="F31797" s="2"/>
    </row>
    <row r="31798" spans="6:6" s="1" customFormat="1">
      <c r="F31798" s="2"/>
    </row>
    <row r="31799" spans="6:6" s="1" customFormat="1">
      <c r="F31799" s="2"/>
    </row>
    <row r="31800" spans="6:6" s="1" customFormat="1">
      <c r="F31800" s="2"/>
    </row>
    <row r="31801" spans="6:6" s="1" customFormat="1">
      <c r="F31801" s="2"/>
    </row>
    <row r="31802" spans="6:6" s="1" customFormat="1">
      <c r="F31802" s="2"/>
    </row>
    <row r="31803" spans="6:6" s="1" customFormat="1">
      <c r="F31803" s="2"/>
    </row>
    <row r="31804" spans="6:6" s="1" customFormat="1">
      <c r="F31804" s="2"/>
    </row>
    <row r="31805" spans="6:6" s="1" customFormat="1">
      <c r="F31805" s="2"/>
    </row>
    <row r="31806" spans="6:6" s="1" customFormat="1">
      <c r="F31806" s="2"/>
    </row>
    <row r="31807" spans="6:6" s="1" customFormat="1">
      <c r="F31807" s="2"/>
    </row>
    <row r="31808" spans="6:6" s="1" customFormat="1">
      <c r="F31808" s="2"/>
    </row>
    <row r="31809" spans="6:6" s="1" customFormat="1">
      <c r="F31809" s="2"/>
    </row>
    <row r="31810" spans="6:6" s="1" customFormat="1">
      <c r="F31810" s="2"/>
    </row>
    <row r="31811" spans="6:6" s="1" customFormat="1">
      <c r="F31811" s="2"/>
    </row>
    <row r="31812" spans="6:6" s="1" customFormat="1">
      <c r="F31812" s="2"/>
    </row>
    <row r="31813" spans="6:6" s="1" customFormat="1">
      <c r="F31813" s="2"/>
    </row>
    <row r="31814" spans="6:6" s="1" customFormat="1">
      <c r="F31814" s="2"/>
    </row>
    <row r="31815" spans="6:6" s="1" customFormat="1">
      <c r="F31815" s="2"/>
    </row>
    <row r="31816" spans="6:6" s="1" customFormat="1">
      <c r="F31816" s="2"/>
    </row>
    <row r="31817" spans="6:6" s="1" customFormat="1">
      <c r="F31817" s="2"/>
    </row>
    <row r="31818" spans="6:6" s="1" customFormat="1">
      <c r="F31818" s="2"/>
    </row>
    <row r="31819" spans="6:6" s="1" customFormat="1">
      <c r="F31819" s="2"/>
    </row>
    <row r="31820" spans="6:6" s="1" customFormat="1">
      <c r="F31820" s="2"/>
    </row>
    <row r="31821" spans="6:6" s="1" customFormat="1">
      <c r="F31821" s="2"/>
    </row>
    <row r="31822" spans="6:6" s="1" customFormat="1">
      <c r="F31822" s="2"/>
    </row>
    <row r="31823" spans="6:6" s="1" customFormat="1">
      <c r="F31823" s="2"/>
    </row>
    <row r="31824" spans="6:6" s="1" customFormat="1">
      <c r="F31824" s="2"/>
    </row>
    <row r="31825" spans="6:6" s="1" customFormat="1">
      <c r="F31825" s="2"/>
    </row>
    <row r="31826" spans="6:6" s="1" customFormat="1">
      <c r="F31826" s="2"/>
    </row>
    <row r="31827" spans="6:6" s="1" customFormat="1">
      <c r="F31827" s="2"/>
    </row>
    <row r="31828" spans="6:6" s="1" customFormat="1">
      <c r="F31828" s="2"/>
    </row>
    <row r="31829" spans="6:6" s="1" customFormat="1">
      <c r="F31829" s="2"/>
    </row>
    <row r="31830" spans="6:6" s="1" customFormat="1">
      <c r="F31830" s="2"/>
    </row>
    <row r="31831" spans="6:6" s="1" customFormat="1">
      <c r="F31831" s="2"/>
    </row>
    <row r="31832" spans="6:6" s="1" customFormat="1">
      <c r="F31832" s="2"/>
    </row>
    <row r="31833" spans="6:6" s="1" customFormat="1">
      <c r="F31833" s="2"/>
    </row>
    <row r="31834" spans="6:6" s="1" customFormat="1">
      <c r="F31834" s="2"/>
    </row>
    <row r="31835" spans="6:6" s="1" customFormat="1">
      <c r="F31835" s="2"/>
    </row>
    <row r="31836" spans="6:6" s="1" customFormat="1">
      <c r="F31836" s="2"/>
    </row>
    <row r="31837" spans="6:6" s="1" customFormat="1">
      <c r="F31837" s="2"/>
    </row>
    <row r="31838" spans="6:6" s="1" customFormat="1">
      <c r="F31838" s="2"/>
    </row>
    <row r="31839" spans="6:6" s="1" customFormat="1">
      <c r="F31839" s="2"/>
    </row>
    <row r="31840" spans="6:6" s="1" customFormat="1">
      <c r="F31840" s="2"/>
    </row>
    <row r="31841" spans="6:6" s="1" customFormat="1">
      <c r="F31841" s="2"/>
    </row>
    <row r="31842" spans="6:6" s="1" customFormat="1">
      <c r="F31842" s="2"/>
    </row>
    <row r="31843" spans="6:6" s="1" customFormat="1">
      <c r="F31843" s="2"/>
    </row>
    <row r="31844" spans="6:6" s="1" customFormat="1">
      <c r="F31844" s="2"/>
    </row>
    <row r="31845" spans="6:6" s="1" customFormat="1">
      <c r="F31845" s="2"/>
    </row>
    <row r="31846" spans="6:6" s="1" customFormat="1">
      <c r="F31846" s="2"/>
    </row>
    <row r="31847" spans="6:6" s="1" customFormat="1">
      <c r="F31847" s="2"/>
    </row>
    <row r="31848" spans="6:6" s="1" customFormat="1">
      <c r="F31848" s="2"/>
    </row>
    <row r="31849" spans="6:6" s="1" customFormat="1">
      <c r="F31849" s="2"/>
    </row>
    <row r="31850" spans="6:6" s="1" customFormat="1">
      <c r="F31850" s="2"/>
    </row>
    <row r="31851" spans="6:6" s="1" customFormat="1">
      <c r="F31851" s="2"/>
    </row>
    <row r="31852" spans="6:6" s="1" customFormat="1">
      <c r="F31852" s="2"/>
    </row>
    <row r="31853" spans="6:6" s="1" customFormat="1">
      <c r="F31853" s="2"/>
    </row>
    <row r="31854" spans="6:6" s="1" customFormat="1">
      <c r="F31854" s="2"/>
    </row>
    <row r="31855" spans="6:6" s="1" customFormat="1">
      <c r="F31855" s="2"/>
    </row>
    <row r="31856" spans="6:6" s="1" customFormat="1">
      <c r="F31856" s="2"/>
    </row>
    <row r="31857" spans="6:6" s="1" customFormat="1">
      <c r="F31857" s="2"/>
    </row>
    <row r="31858" spans="6:6" s="1" customFormat="1">
      <c r="F31858" s="2"/>
    </row>
    <row r="31859" spans="6:6" s="1" customFormat="1">
      <c r="F31859" s="2"/>
    </row>
    <row r="31860" spans="6:6" s="1" customFormat="1">
      <c r="F31860" s="2"/>
    </row>
    <row r="31861" spans="6:6" s="1" customFormat="1">
      <c r="F31861" s="2"/>
    </row>
    <row r="31862" spans="6:6" s="1" customFormat="1">
      <c r="F31862" s="2"/>
    </row>
    <row r="31863" spans="6:6" s="1" customFormat="1">
      <c r="F31863" s="2"/>
    </row>
    <row r="31864" spans="6:6" s="1" customFormat="1">
      <c r="F31864" s="2"/>
    </row>
    <row r="31865" spans="6:6" s="1" customFormat="1">
      <c r="F31865" s="2"/>
    </row>
    <row r="31866" spans="6:6" s="1" customFormat="1">
      <c r="F31866" s="2"/>
    </row>
    <row r="31867" spans="6:6" s="1" customFormat="1">
      <c r="F31867" s="2"/>
    </row>
    <row r="31868" spans="6:6" s="1" customFormat="1">
      <c r="F31868" s="2"/>
    </row>
    <row r="31869" spans="6:6" s="1" customFormat="1">
      <c r="F31869" s="2"/>
    </row>
    <row r="31870" spans="6:6" s="1" customFormat="1">
      <c r="F31870" s="2"/>
    </row>
    <row r="31871" spans="6:6" s="1" customFormat="1">
      <c r="F31871" s="2"/>
    </row>
    <row r="31872" spans="6:6" s="1" customFormat="1">
      <c r="F31872" s="2"/>
    </row>
    <row r="31873" spans="6:6" s="1" customFormat="1">
      <c r="F31873" s="2"/>
    </row>
    <row r="31874" spans="6:6" s="1" customFormat="1">
      <c r="F31874" s="2"/>
    </row>
    <row r="31875" spans="6:6" s="1" customFormat="1">
      <c r="F31875" s="2"/>
    </row>
    <row r="31876" spans="6:6" s="1" customFormat="1">
      <c r="F31876" s="2"/>
    </row>
    <row r="31877" spans="6:6" s="1" customFormat="1">
      <c r="F31877" s="2"/>
    </row>
    <row r="31878" spans="6:6" s="1" customFormat="1">
      <c r="F31878" s="2"/>
    </row>
    <row r="31879" spans="6:6" s="1" customFormat="1">
      <c r="F31879" s="2"/>
    </row>
    <row r="31880" spans="6:6" s="1" customFormat="1">
      <c r="F31880" s="2"/>
    </row>
    <row r="31881" spans="6:6" s="1" customFormat="1">
      <c r="F31881" s="2"/>
    </row>
    <row r="31882" spans="6:6" s="1" customFormat="1">
      <c r="F31882" s="2"/>
    </row>
    <row r="31883" spans="6:6" s="1" customFormat="1">
      <c r="F31883" s="2"/>
    </row>
    <row r="31884" spans="6:6" s="1" customFormat="1">
      <c r="F31884" s="2"/>
    </row>
    <row r="31885" spans="6:6" s="1" customFormat="1">
      <c r="F31885" s="2"/>
    </row>
    <row r="31886" spans="6:6" s="1" customFormat="1">
      <c r="F31886" s="2"/>
    </row>
    <row r="31887" spans="6:6" s="1" customFormat="1">
      <c r="F31887" s="2"/>
    </row>
    <row r="31888" spans="6:6" s="1" customFormat="1">
      <c r="F31888" s="2"/>
    </row>
    <row r="31889" spans="6:6" s="1" customFormat="1">
      <c r="F31889" s="2"/>
    </row>
    <row r="31890" spans="6:6" s="1" customFormat="1">
      <c r="F31890" s="2"/>
    </row>
    <row r="31891" spans="6:6" s="1" customFormat="1">
      <c r="F31891" s="2"/>
    </row>
    <row r="31892" spans="6:6" s="1" customFormat="1">
      <c r="F31892" s="2"/>
    </row>
    <row r="31893" spans="6:6" s="1" customFormat="1">
      <c r="F31893" s="2"/>
    </row>
    <row r="31894" spans="6:6" s="1" customFormat="1">
      <c r="F31894" s="2"/>
    </row>
    <row r="31895" spans="6:6" s="1" customFormat="1">
      <c r="F31895" s="2"/>
    </row>
    <row r="31896" spans="6:6" s="1" customFormat="1">
      <c r="F31896" s="2"/>
    </row>
    <row r="31897" spans="6:6" s="1" customFormat="1">
      <c r="F31897" s="2"/>
    </row>
    <row r="31898" spans="6:6" s="1" customFormat="1">
      <c r="F31898" s="2"/>
    </row>
    <row r="31899" spans="6:6" s="1" customFormat="1">
      <c r="F31899" s="2"/>
    </row>
    <row r="31900" spans="6:6" s="1" customFormat="1">
      <c r="F31900" s="2"/>
    </row>
    <row r="31901" spans="6:6" s="1" customFormat="1">
      <c r="F31901" s="2"/>
    </row>
    <row r="31902" spans="6:6" s="1" customFormat="1">
      <c r="F31902" s="2"/>
    </row>
    <row r="31903" spans="6:6" s="1" customFormat="1">
      <c r="F31903" s="2"/>
    </row>
    <row r="31904" spans="6:6" s="1" customFormat="1">
      <c r="F31904" s="2"/>
    </row>
    <row r="31905" spans="6:6" s="1" customFormat="1">
      <c r="F31905" s="2"/>
    </row>
    <row r="31906" spans="6:6" s="1" customFormat="1">
      <c r="F31906" s="2"/>
    </row>
    <row r="31907" spans="6:6" s="1" customFormat="1">
      <c r="F31907" s="2"/>
    </row>
    <row r="31908" spans="6:6" s="1" customFormat="1">
      <c r="F31908" s="2"/>
    </row>
    <row r="31909" spans="6:6" s="1" customFormat="1">
      <c r="F31909" s="2"/>
    </row>
    <row r="31910" spans="6:6" s="1" customFormat="1">
      <c r="F31910" s="2"/>
    </row>
    <row r="31911" spans="6:6" s="1" customFormat="1">
      <c r="F31911" s="2"/>
    </row>
    <row r="31912" spans="6:6" s="1" customFormat="1">
      <c r="F31912" s="2"/>
    </row>
    <row r="31913" spans="6:6" s="1" customFormat="1">
      <c r="F31913" s="2"/>
    </row>
    <row r="31914" spans="6:6" s="1" customFormat="1">
      <c r="F31914" s="2"/>
    </row>
    <row r="31915" spans="6:6" s="1" customFormat="1">
      <c r="F31915" s="2"/>
    </row>
    <row r="31916" spans="6:6" s="1" customFormat="1">
      <c r="F31916" s="2"/>
    </row>
    <row r="31917" spans="6:6" s="1" customFormat="1">
      <c r="F31917" s="2"/>
    </row>
    <row r="31918" spans="6:6" s="1" customFormat="1">
      <c r="F31918" s="2"/>
    </row>
    <row r="31919" spans="6:6" s="1" customFormat="1">
      <c r="F31919" s="2"/>
    </row>
    <row r="31920" spans="6:6" s="1" customFormat="1">
      <c r="F31920" s="2"/>
    </row>
    <row r="31921" spans="6:6" s="1" customFormat="1">
      <c r="F31921" s="2"/>
    </row>
    <row r="31922" spans="6:6" s="1" customFormat="1">
      <c r="F31922" s="2"/>
    </row>
    <row r="31923" spans="6:6" s="1" customFormat="1">
      <c r="F31923" s="2"/>
    </row>
    <row r="31924" spans="6:6" s="1" customFormat="1">
      <c r="F31924" s="2"/>
    </row>
    <row r="31925" spans="6:6" s="1" customFormat="1">
      <c r="F31925" s="2"/>
    </row>
    <row r="31926" spans="6:6" s="1" customFormat="1">
      <c r="F31926" s="2"/>
    </row>
    <row r="31927" spans="6:6" s="1" customFormat="1">
      <c r="F31927" s="2"/>
    </row>
    <row r="31928" spans="6:6" s="1" customFormat="1">
      <c r="F31928" s="2"/>
    </row>
    <row r="31929" spans="6:6" s="1" customFormat="1">
      <c r="F31929" s="2"/>
    </row>
    <row r="31930" spans="6:6" s="1" customFormat="1">
      <c r="F31930" s="2"/>
    </row>
    <row r="31931" spans="6:6" s="1" customFormat="1">
      <c r="F31931" s="2"/>
    </row>
    <row r="31932" spans="6:6" s="1" customFormat="1">
      <c r="F31932" s="2"/>
    </row>
    <row r="31933" spans="6:6" s="1" customFormat="1">
      <c r="F31933" s="2"/>
    </row>
    <row r="31934" spans="6:6" s="1" customFormat="1">
      <c r="F31934" s="2"/>
    </row>
    <row r="31935" spans="6:6" s="1" customFormat="1">
      <c r="F31935" s="2"/>
    </row>
    <row r="31936" spans="6:6" s="1" customFormat="1">
      <c r="F31936" s="2"/>
    </row>
    <row r="31937" spans="6:6" s="1" customFormat="1">
      <c r="F31937" s="2"/>
    </row>
    <row r="31938" spans="6:6" s="1" customFormat="1">
      <c r="F31938" s="2"/>
    </row>
    <row r="31939" spans="6:6" s="1" customFormat="1">
      <c r="F31939" s="2"/>
    </row>
    <row r="31940" spans="6:6" s="1" customFormat="1">
      <c r="F31940" s="2"/>
    </row>
    <row r="31941" spans="6:6" s="1" customFormat="1">
      <c r="F31941" s="2"/>
    </row>
    <row r="31942" spans="6:6" s="1" customFormat="1">
      <c r="F31942" s="2"/>
    </row>
    <row r="31943" spans="6:6" s="1" customFormat="1">
      <c r="F31943" s="2"/>
    </row>
    <row r="31944" spans="6:6" s="1" customFormat="1">
      <c r="F31944" s="2"/>
    </row>
    <row r="31945" spans="6:6" s="1" customFormat="1">
      <c r="F31945" s="2"/>
    </row>
    <row r="31946" spans="6:6" s="1" customFormat="1">
      <c r="F31946" s="2"/>
    </row>
    <row r="31947" spans="6:6" s="1" customFormat="1">
      <c r="F31947" s="2"/>
    </row>
    <row r="31948" spans="6:6" s="1" customFormat="1">
      <c r="F31948" s="2"/>
    </row>
    <row r="31949" spans="6:6" s="1" customFormat="1">
      <c r="F31949" s="2"/>
    </row>
    <row r="31950" spans="6:6" s="1" customFormat="1">
      <c r="F31950" s="2"/>
    </row>
    <row r="31951" spans="6:6" s="1" customFormat="1">
      <c r="F31951" s="2"/>
    </row>
    <row r="31952" spans="6:6" s="1" customFormat="1">
      <c r="F31952" s="2"/>
    </row>
    <row r="31953" spans="6:6" s="1" customFormat="1">
      <c r="F31953" s="2"/>
    </row>
    <row r="31954" spans="6:6" s="1" customFormat="1">
      <c r="F31954" s="2"/>
    </row>
    <row r="31955" spans="6:6" s="1" customFormat="1">
      <c r="F31955" s="2"/>
    </row>
    <row r="31956" spans="6:6" s="1" customFormat="1">
      <c r="F31956" s="2"/>
    </row>
    <row r="31957" spans="6:6" s="1" customFormat="1">
      <c r="F31957" s="2"/>
    </row>
    <row r="31958" spans="6:6" s="1" customFormat="1">
      <c r="F31958" s="2"/>
    </row>
    <row r="31959" spans="6:6" s="1" customFormat="1">
      <c r="F31959" s="2"/>
    </row>
    <row r="31960" spans="6:6" s="1" customFormat="1">
      <c r="F31960" s="2"/>
    </row>
    <row r="31961" spans="6:6" s="1" customFormat="1">
      <c r="F31961" s="2"/>
    </row>
    <row r="31962" spans="6:6" s="1" customFormat="1">
      <c r="F31962" s="2"/>
    </row>
    <row r="31963" spans="6:6" s="1" customFormat="1">
      <c r="F31963" s="2"/>
    </row>
    <row r="31964" spans="6:6" s="1" customFormat="1">
      <c r="F31964" s="2"/>
    </row>
    <row r="31965" spans="6:6" s="1" customFormat="1">
      <c r="F31965" s="2"/>
    </row>
    <row r="31966" spans="6:6" s="1" customFormat="1">
      <c r="F31966" s="2"/>
    </row>
    <row r="31967" spans="6:6" s="1" customFormat="1">
      <c r="F31967" s="2"/>
    </row>
    <row r="31968" spans="6:6" s="1" customFormat="1">
      <c r="F31968" s="2"/>
    </row>
    <row r="31969" spans="6:6" s="1" customFormat="1">
      <c r="F31969" s="2"/>
    </row>
    <row r="31970" spans="6:6" s="1" customFormat="1">
      <c r="F31970" s="2"/>
    </row>
    <row r="31971" spans="6:6" s="1" customFormat="1">
      <c r="F31971" s="2"/>
    </row>
    <row r="31972" spans="6:6" s="1" customFormat="1">
      <c r="F31972" s="2"/>
    </row>
    <row r="31973" spans="6:6" s="1" customFormat="1">
      <c r="F31973" s="2"/>
    </row>
    <row r="31974" spans="6:6" s="1" customFormat="1">
      <c r="F31974" s="2"/>
    </row>
    <row r="31975" spans="6:6" s="1" customFormat="1">
      <c r="F31975" s="2"/>
    </row>
    <row r="31976" spans="6:6" s="1" customFormat="1">
      <c r="F31976" s="2"/>
    </row>
    <row r="31977" spans="6:6" s="1" customFormat="1">
      <c r="F31977" s="2"/>
    </row>
    <row r="31978" spans="6:6" s="1" customFormat="1">
      <c r="F31978" s="2"/>
    </row>
    <row r="31979" spans="6:6" s="1" customFormat="1">
      <c r="F31979" s="2"/>
    </row>
    <row r="31980" spans="6:6" s="1" customFormat="1">
      <c r="F31980" s="2"/>
    </row>
    <row r="31981" spans="6:6" s="1" customFormat="1">
      <c r="F31981" s="2"/>
    </row>
    <row r="31982" spans="6:6" s="1" customFormat="1">
      <c r="F31982" s="2"/>
    </row>
    <row r="31983" spans="6:6" s="1" customFormat="1">
      <c r="F31983" s="2"/>
    </row>
    <row r="31984" spans="6:6" s="1" customFormat="1">
      <c r="F31984" s="2"/>
    </row>
    <row r="31985" spans="6:6" s="1" customFormat="1">
      <c r="F31985" s="2"/>
    </row>
    <row r="31986" spans="6:6" s="1" customFormat="1">
      <c r="F31986" s="2"/>
    </row>
    <row r="31987" spans="6:6" s="1" customFormat="1">
      <c r="F31987" s="2"/>
    </row>
    <row r="31988" spans="6:6" s="1" customFormat="1">
      <c r="F31988" s="2"/>
    </row>
    <row r="31989" spans="6:6" s="1" customFormat="1">
      <c r="F31989" s="2"/>
    </row>
    <row r="31990" spans="6:6" s="1" customFormat="1">
      <c r="F31990" s="2"/>
    </row>
    <row r="31991" spans="6:6" s="1" customFormat="1">
      <c r="F31991" s="2"/>
    </row>
    <row r="31992" spans="6:6" s="1" customFormat="1">
      <c r="F31992" s="2"/>
    </row>
    <row r="31993" spans="6:6" s="1" customFormat="1">
      <c r="F31993" s="2"/>
    </row>
    <row r="31994" spans="6:6" s="1" customFormat="1">
      <c r="F31994" s="2"/>
    </row>
    <row r="31995" spans="6:6" s="1" customFormat="1">
      <c r="F31995" s="2"/>
    </row>
    <row r="31996" spans="6:6" s="1" customFormat="1">
      <c r="F31996" s="2"/>
    </row>
    <row r="31997" spans="6:6" s="1" customFormat="1">
      <c r="F31997" s="2"/>
    </row>
    <row r="31998" spans="6:6" s="1" customFormat="1">
      <c r="F31998" s="2"/>
    </row>
    <row r="31999" spans="6:6" s="1" customFormat="1">
      <c r="F31999" s="2"/>
    </row>
    <row r="32000" spans="6:6" s="1" customFormat="1">
      <c r="F32000" s="2"/>
    </row>
    <row r="32001" spans="6:6" s="1" customFormat="1">
      <c r="F32001" s="2"/>
    </row>
    <row r="32002" spans="6:6" s="1" customFormat="1">
      <c r="F32002" s="2"/>
    </row>
    <row r="32003" spans="6:6" s="1" customFormat="1">
      <c r="F32003" s="2"/>
    </row>
    <row r="32004" spans="6:6" s="1" customFormat="1">
      <c r="F32004" s="2"/>
    </row>
    <row r="32005" spans="6:6" s="1" customFormat="1">
      <c r="F32005" s="2"/>
    </row>
    <row r="32006" spans="6:6" s="1" customFormat="1">
      <c r="F32006" s="2"/>
    </row>
    <row r="32007" spans="6:6" s="1" customFormat="1">
      <c r="F32007" s="2"/>
    </row>
    <row r="32008" spans="6:6" s="1" customFormat="1">
      <c r="F32008" s="2"/>
    </row>
    <row r="32009" spans="6:6" s="1" customFormat="1">
      <c r="F32009" s="2"/>
    </row>
    <row r="32010" spans="6:6" s="1" customFormat="1">
      <c r="F32010" s="2"/>
    </row>
    <row r="32011" spans="6:6" s="1" customFormat="1">
      <c r="F32011" s="2"/>
    </row>
    <row r="32012" spans="6:6" s="1" customFormat="1">
      <c r="F32012" s="2"/>
    </row>
    <row r="32013" spans="6:6" s="1" customFormat="1">
      <c r="F32013" s="2"/>
    </row>
    <row r="32014" spans="6:6" s="1" customFormat="1">
      <c r="F32014" s="2"/>
    </row>
    <row r="32015" spans="6:6" s="1" customFormat="1">
      <c r="F32015" s="2"/>
    </row>
    <row r="32016" spans="6:6" s="1" customFormat="1">
      <c r="F32016" s="2"/>
    </row>
    <row r="32017" spans="6:6" s="1" customFormat="1">
      <c r="F32017" s="2"/>
    </row>
    <row r="32018" spans="6:6" s="1" customFormat="1">
      <c r="F32018" s="2"/>
    </row>
    <row r="32019" spans="6:6" s="1" customFormat="1">
      <c r="F32019" s="2"/>
    </row>
    <row r="32020" spans="6:6" s="1" customFormat="1">
      <c r="F32020" s="2"/>
    </row>
    <row r="32021" spans="6:6" s="1" customFormat="1">
      <c r="F32021" s="2"/>
    </row>
    <row r="32022" spans="6:6" s="1" customFormat="1">
      <c r="F32022" s="2"/>
    </row>
    <row r="32023" spans="6:6" s="1" customFormat="1">
      <c r="F32023" s="2"/>
    </row>
    <row r="32024" spans="6:6" s="1" customFormat="1">
      <c r="F32024" s="2"/>
    </row>
    <row r="32025" spans="6:6" s="1" customFormat="1">
      <c r="F32025" s="2"/>
    </row>
    <row r="32026" spans="6:6" s="1" customFormat="1">
      <c r="F32026" s="2"/>
    </row>
    <row r="32027" spans="6:6" s="1" customFormat="1">
      <c r="F32027" s="2"/>
    </row>
    <row r="32028" spans="6:6" s="1" customFormat="1">
      <c r="F32028" s="2"/>
    </row>
    <row r="32029" spans="6:6" s="1" customFormat="1">
      <c r="F32029" s="2"/>
    </row>
    <row r="32030" spans="6:6" s="1" customFormat="1">
      <c r="F32030" s="2"/>
    </row>
    <row r="32031" spans="6:6" s="1" customFormat="1">
      <c r="F32031" s="2"/>
    </row>
    <row r="32032" spans="6:6" s="1" customFormat="1">
      <c r="F32032" s="2"/>
    </row>
    <row r="32033" spans="6:6" s="1" customFormat="1">
      <c r="F32033" s="2"/>
    </row>
    <row r="32034" spans="6:6" s="1" customFormat="1">
      <c r="F32034" s="2"/>
    </row>
    <row r="32035" spans="6:6" s="1" customFormat="1">
      <c r="F32035" s="2"/>
    </row>
    <row r="32036" spans="6:6" s="1" customFormat="1">
      <c r="F32036" s="2"/>
    </row>
    <row r="32037" spans="6:6" s="1" customFormat="1">
      <c r="F32037" s="2"/>
    </row>
    <row r="32038" spans="6:6" s="1" customFormat="1">
      <c r="F32038" s="2"/>
    </row>
    <row r="32039" spans="6:6" s="1" customFormat="1">
      <c r="F32039" s="2"/>
    </row>
    <row r="32040" spans="6:6" s="1" customFormat="1">
      <c r="F32040" s="2"/>
    </row>
    <row r="32041" spans="6:6" s="1" customFormat="1">
      <c r="F32041" s="2"/>
    </row>
    <row r="32042" spans="6:6" s="1" customFormat="1">
      <c r="F32042" s="2"/>
    </row>
    <row r="32043" spans="6:6" s="1" customFormat="1">
      <c r="F32043" s="2"/>
    </row>
    <row r="32044" spans="6:6" s="1" customFormat="1">
      <c r="F32044" s="2"/>
    </row>
    <row r="32045" spans="6:6" s="1" customFormat="1">
      <c r="F32045" s="2"/>
    </row>
    <row r="32046" spans="6:6" s="1" customFormat="1">
      <c r="F32046" s="2"/>
    </row>
    <row r="32047" spans="6:6" s="1" customFormat="1">
      <c r="F32047" s="2"/>
    </row>
    <row r="32048" spans="6:6" s="1" customFormat="1">
      <c r="F32048" s="2"/>
    </row>
    <row r="32049" spans="6:6" s="1" customFormat="1">
      <c r="F32049" s="2"/>
    </row>
    <row r="32050" spans="6:6" s="1" customFormat="1">
      <c r="F32050" s="2"/>
    </row>
    <row r="32051" spans="6:6" s="1" customFormat="1">
      <c r="F32051" s="2"/>
    </row>
    <row r="32052" spans="6:6" s="1" customFormat="1">
      <c r="F32052" s="2"/>
    </row>
    <row r="32053" spans="6:6" s="1" customFormat="1">
      <c r="F32053" s="2"/>
    </row>
    <row r="32054" spans="6:6" s="1" customFormat="1">
      <c r="F32054" s="2"/>
    </row>
    <row r="32055" spans="6:6" s="1" customFormat="1">
      <c r="F32055" s="2"/>
    </row>
    <row r="32056" spans="6:6" s="1" customFormat="1">
      <c r="F32056" s="2"/>
    </row>
    <row r="32057" spans="6:6" s="1" customFormat="1">
      <c r="F32057" s="2"/>
    </row>
    <row r="32058" spans="6:6" s="1" customFormat="1">
      <c r="F32058" s="2"/>
    </row>
    <row r="32059" spans="6:6" s="1" customFormat="1">
      <c r="F32059" s="2"/>
    </row>
    <row r="32060" spans="6:6" s="1" customFormat="1">
      <c r="F32060" s="2"/>
    </row>
    <row r="32061" spans="6:6" s="1" customFormat="1">
      <c r="F32061" s="2"/>
    </row>
    <row r="32062" spans="6:6" s="1" customFormat="1">
      <c r="F32062" s="2"/>
    </row>
    <row r="32063" spans="6:6" s="1" customFormat="1">
      <c r="F32063" s="2"/>
    </row>
    <row r="32064" spans="6:6" s="1" customFormat="1">
      <c r="F32064" s="2"/>
    </row>
    <row r="32065" spans="6:6" s="1" customFormat="1">
      <c r="F32065" s="2"/>
    </row>
    <row r="32066" spans="6:6" s="1" customFormat="1">
      <c r="F32066" s="2"/>
    </row>
    <row r="32067" spans="6:6" s="1" customFormat="1">
      <c r="F32067" s="2"/>
    </row>
    <row r="32068" spans="6:6" s="1" customFormat="1">
      <c r="F32068" s="2"/>
    </row>
    <row r="32069" spans="6:6" s="1" customFormat="1">
      <c r="F32069" s="2"/>
    </row>
    <row r="32070" spans="6:6" s="1" customFormat="1">
      <c r="F32070" s="2"/>
    </row>
    <row r="32071" spans="6:6" s="1" customFormat="1">
      <c r="F32071" s="2"/>
    </row>
    <row r="32072" spans="6:6" s="1" customFormat="1">
      <c r="F32072" s="2"/>
    </row>
    <row r="32073" spans="6:6" s="1" customFormat="1">
      <c r="F32073" s="2"/>
    </row>
    <row r="32074" spans="6:6" s="1" customFormat="1">
      <c r="F32074" s="2"/>
    </row>
    <row r="32075" spans="6:6" s="1" customFormat="1">
      <c r="F32075" s="2"/>
    </row>
    <row r="32076" spans="6:6" s="1" customFormat="1">
      <c r="F32076" s="2"/>
    </row>
    <row r="32077" spans="6:6" s="1" customFormat="1">
      <c r="F32077" s="2"/>
    </row>
    <row r="32078" spans="6:6" s="1" customFormat="1">
      <c r="F32078" s="2"/>
    </row>
    <row r="32079" spans="6:6" s="1" customFormat="1">
      <c r="F32079" s="2"/>
    </row>
    <row r="32080" spans="6:6" s="1" customFormat="1">
      <c r="F32080" s="2"/>
    </row>
    <row r="32081" spans="6:6" s="1" customFormat="1">
      <c r="F32081" s="2"/>
    </row>
    <row r="32082" spans="6:6" s="1" customFormat="1">
      <c r="F32082" s="2"/>
    </row>
    <row r="32083" spans="6:6" s="1" customFormat="1">
      <c r="F32083" s="2"/>
    </row>
    <row r="32084" spans="6:6" s="1" customFormat="1">
      <c r="F32084" s="2"/>
    </row>
    <row r="32085" spans="6:6" s="1" customFormat="1">
      <c r="F32085" s="2"/>
    </row>
    <row r="32086" spans="6:6" s="1" customFormat="1">
      <c r="F32086" s="2"/>
    </row>
    <row r="32087" spans="6:6" s="1" customFormat="1">
      <c r="F32087" s="2"/>
    </row>
    <row r="32088" spans="6:6" s="1" customFormat="1">
      <c r="F32088" s="2"/>
    </row>
    <row r="32089" spans="6:6" s="1" customFormat="1">
      <c r="F32089" s="2"/>
    </row>
    <row r="32090" spans="6:6" s="1" customFormat="1">
      <c r="F32090" s="2"/>
    </row>
    <row r="32091" spans="6:6" s="1" customFormat="1">
      <c r="F32091" s="2"/>
    </row>
    <row r="32092" spans="6:6" s="1" customFormat="1">
      <c r="F32092" s="2"/>
    </row>
    <row r="32093" spans="6:6" s="1" customFormat="1">
      <c r="F32093" s="2"/>
    </row>
    <row r="32094" spans="6:6" s="1" customFormat="1">
      <c r="F32094" s="2"/>
    </row>
    <row r="32095" spans="6:6" s="1" customFormat="1">
      <c r="F32095" s="2"/>
    </row>
    <row r="32096" spans="6:6" s="1" customFormat="1">
      <c r="F32096" s="2"/>
    </row>
    <row r="32097" spans="6:6" s="1" customFormat="1">
      <c r="F32097" s="2"/>
    </row>
    <row r="32098" spans="6:6" s="1" customFormat="1">
      <c r="F32098" s="2"/>
    </row>
    <row r="32099" spans="6:6" s="1" customFormat="1">
      <c r="F32099" s="2"/>
    </row>
    <row r="32100" spans="6:6" s="1" customFormat="1">
      <c r="F32100" s="2"/>
    </row>
    <row r="32101" spans="6:6" s="1" customFormat="1">
      <c r="F32101" s="2"/>
    </row>
    <row r="32102" spans="6:6" s="1" customFormat="1">
      <c r="F32102" s="2"/>
    </row>
    <row r="32103" spans="6:6" s="1" customFormat="1">
      <c r="F32103" s="2"/>
    </row>
    <row r="32104" spans="6:6" s="1" customFormat="1">
      <c r="F32104" s="2"/>
    </row>
    <row r="32105" spans="6:6" s="1" customFormat="1">
      <c r="F32105" s="2"/>
    </row>
    <row r="32106" spans="6:6" s="1" customFormat="1">
      <c r="F32106" s="2"/>
    </row>
    <row r="32107" spans="6:6" s="1" customFormat="1">
      <c r="F32107" s="2"/>
    </row>
    <row r="32108" spans="6:6" s="1" customFormat="1">
      <c r="F32108" s="2"/>
    </row>
    <row r="32109" spans="6:6" s="1" customFormat="1"/>
    <row r="32110" spans="6:6" s="1" customFormat="1"/>
    <row r="32111" spans="6:6" s="1" customFormat="1"/>
    <row r="32112" spans="6:6" s="1" customFormat="1"/>
    <row r="32113" s="1" customFormat="1"/>
    <row r="32114" s="1" customFormat="1"/>
    <row r="32115" s="1" customFormat="1"/>
    <row r="32116" s="1" customFormat="1"/>
    <row r="32117" s="1" customFormat="1"/>
    <row r="32118" s="1" customFormat="1"/>
    <row r="32119" s="1" customFormat="1"/>
    <row r="32120" s="1" customFormat="1"/>
    <row r="32121" s="1" customFormat="1"/>
    <row r="32122" s="1" customFormat="1"/>
    <row r="32123" s="1" customFormat="1"/>
    <row r="32124" s="1" customFormat="1"/>
    <row r="32125" s="1" customFormat="1"/>
    <row r="32126" s="1" customFormat="1"/>
    <row r="32127" s="1" customFormat="1"/>
    <row r="32128" s="1" customFormat="1"/>
    <row r="32129" s="1" customFormat="1"/>
    <row r="32130" s="1" customFormat="1"/>
    <row r="32131" s="1" customFormat="1"/>
    <row r="32132" s="1" customFormat="1"/>
    <row r="32133" s="1" customFormat="1"/>
    <row r="32134" s="1" customFormat="1"/>
    <row r="32135" s="1" customFormat="1"/>
    <row r="32136" s="1" customFormat="1"/>
    <row r="32137" s="1" customFormat="1"/>
    <row r="32138" s="1" customFormat="1"/>
    <row r="32139" s="1" customFormat="1"/>
    <row r="32140" s="1" customFormat="1"/>
    <row r="32141" s="1" customFormat="1"/>
    <row r="32142" s="1" customFormat="1"/>
    <row r="32143" s="1" customFormat="1"/>
    <row r="32144" s="1" customFormat="1"/>
    <row r="32145" s="1" customFormat="1"/>
    <row r="32146" s="1" customFormat="1"/>
    <row r="32147" s="1" customFormat="1"/>
    <row r="32148" s="1" customFormat="1"/>
    <row r="32149" s="1" customFormat="1"/>
    <row r="32150" s="1" customFormat="1"/>
    <row r="32151" s="1" customFormat="1"/>
    <row r="32152" s="1" customFormat="1"/>
    <row r="32153" s="1" customFormat="1"/>
    <row r="32154" s="1" customFormat="1"/>
    <row r="32155" s="1" customFormat="1"/>
    <row r="32156" s="1" customFormat="1"/>
    <row r="32157" s="1" customFormat="1"/>
    <row r="32158" s="1" customFormat="1"/>
    <row r="32159" s="1" customFormat="1"/>
    <row r="32160" s="1" customFormat="1"/>
    <row r="32161" s="1" customFormat="1"/>
    <row r="32162" s="1" customFormat="1"/>
    <row r="32163" s="1" customFormat="1"/>
    <row r="32164" s="1" customFormat="1"/>
    <row r="32165" s="1" customFormat="1"/>
    <row r="32166" s="1" customFormat="1"/>
    <row r="32167" s="1" customFormat="1"/>
    <row r="32168" s="1" customFormat="1"/>
    <row r="32169" s="1" customFormat="1"/>
    <row r="32170" s="1" customFormat="1"/>
    <row r="32171" s="1" customFormat="1"/>
    <row r="32172" s="1" customFormat="1"/>
    <row r="32173" s="1" customFormat="1"/>
    <row r="32174" s="1" customFormat="1"/>
    <row r="32175" s="1" customFormat="1"/>
    <row r="32176" s="1" customFormat="1"/>
    <row r="32177" s="1" customFormat="1"/>
    <row r="32178" s="1" customFormat="1"/>
    <row r="32179" s="1" customFormat="1"/>
    <row r="32180" s="1" customFormat="1"/>
    <row r="32181" s="1" customFormat="1"/>
    <row r="32182" s="1" customFormat="1"/>
    <row r="32183" s="1" customFormat="1"/>
    <row r="32184" s="1" customFormat="1"/>
    <row r="32185" s="1" customFormat="1"/>
    <row r="32186" s="1" customFormat="1"/>
    <row r="32187" s="1" customFormat="1"/>
    <row r="32188" s="1" customFormat="1"/>
    <row r="32189" s="1" customFormat="1"/>
    <row r="32190" s="1" customFormat="1"/>
    <row r="32191" s="1" customFormat="1"/>
    <row r="32192" s="1" customFormat="1"/>
    <row r="32193" s="1" customFormat="1"/>
    <row r="32194" s="1" customFormat="1"/>
    <row r="32195" s="1" customFormat="1"/>
    <row r="32196" s="1" customFormat="1"/>
    <row r="32197" s="1" customFormat="1"/>
    <row r="32198" s="1" customFormat="1"/>
    <row r="32199" s="1" customFormat="1"/>
    <row r="32200" s="1" customFormat="1"/>
    <row r="32201" s="1" customFormat="1"/>
    <row r="32202" s="1" customFormat="1"/>
    <row r="32203" s="1" customFormat="1"/>
    <row r="32204" s="1" customFormat="1"/>
    <row r="32205" s="1" customFormat="1"/>
    <row r="32206" s="1" customFormat="1"/>
    <row r="32207" s="1" customFormat="1"/>
    <row r="32208" s="1" customFormat="1"/>
    <row r="32209" s="1" customFormat="1"/>
    <row r="32210" s="1" customFormat="1"/>
    <row r="32211" s="1" customFormat="1"/>
    <row r="32212" s="1" customFormat="1"/>
    <row r="32213" s="1" customFormat="1"/>
    <row r="32214" s="1" customFormat="1"/>
    <row r="32215" s="1" customFormat="1"/>
    <row r="32216" s="1" customFormat="1"/>
    <row r="32217" s="1" customFormat="1"/>
    <row r="32218" s="1" customFormat="1"/>
    <row r="32219" s="1" customFormat="1"/>
    <row r="32220" s="1" customFormat="1"/>
    <row r="32221" s="1" customFormat="1"/>
    <row r="32222" s="1" customFormat="1"/>
    <row r="32223" s="1" customFormat="1"/>
    <row r="32224" s="1" customFormat="1"/>
    <row r="32225" s="1" customFormat="1"/>
    <row r="32226" s="1" customFormat="1"/>
    <row r="32227" s="1" customFormat="1"/>
    <row r="32228" s="1" customFormat="1"/>
    <row r="32229" s="1" customFormat="1"/>
    <row r="32230" s="1" customFormat="1"/>
    <row r="32231" s="1" customFormat="1"/>
    <row r="32232" s="1" customFormat="1"/>
    <row r="32233" s="1" customFormat="1"/>
    <row r="32234" s="1" customFormat="1"/>
    <row r="32235" s="1" customFormat="1"/>
    <row r="32236" s="1" customFormat="1"/>
    <row r="32237" s="1" customFormat="1"/>
    <row r="32238" s="1" customFormat="1"/>
    <row r="32239" s="1" customFormat="1"/>
    <row r="32240" s="1" customFormat="1"/>
    <row r="32241" s="1" customFormat="1"/>
    <row r="32242" s="1" customFormat="1"/>
    <row r="32243" s="1" customFormat="1"/>
    <row r="32244" s="1" customFormat="1"/>
    <row r="32245" s="1" customFormat="1"/>
    <row r="32246" s="1" customFormat="1"/>
    <row r="32247" s="1" customFormat="1"/>
    <row r="32248" s="1" customFormat="1"/>
    <row r="32249" s="1" customFormat="1"/>
    <row r="32250" s="1" customFormat="1"/>
    <row r="32251" s="1" customFormat="1"/>
    <row r="32252" s="1" customFormat="1"/>
    <row r="32253" s="1" customFormat="1"/>
    <row r="32254" s="1" customFormat="1"/>
    <row r="32255" s="1" customFormat="1"/>
    <row r="32256" s="1" customFormat="1"/>
    <row r="32257" s="1" customFormat="1"/>
    <row r="32258" s="1" customFormat="1"/>
    <row r="32259" s="1" customFormat="1"/>
    <row r="32260" s="1" customFormat="1"/>
    <row r="32261" s="1" customFormat="1"/>
    <row r="32262" s="1" customFormat="1"/>
    <row r="32263" s="1" customFormat="1"/>
    <row r="32264" s="1" customFormat="1"/>
    <row r="32265" s="1" customFormat="1"/>
    <row r="32266" s="1" customFormat="1"/>
    <row r="32267" s="1" customFormat="1"/>
    <row r="32268" s="1" customFormat="1"/>
    <row r="32269" s="1" customFormat="1"/>
    <row r="32270" s="1" customFormat="1"/>
    <row r="32271" s="1" customFormat="1"/>
    <row r="32272" s="1" customFormat="1"/>
    <row r="32273" s="1" customFormat="1"/>
    <row r="32274" s="1" customFormat="1"/>
    <row r="32275" s="1" customFormat="1"/>
    <row r="32276" s="1" customFormat="1"/>
    <row r="32277" s="1" customFormat="1"/>
    <row r="32278" s="1" customFormat="1"/>
    <row r="32279" s="1" customFormat="1"/>
    <row r="32280" s="1" customFormat="1"/>
    <row r="32281" s="1" customFormat="1"/>
    <row r="32282" s="1" customFormat="1"/>
    <row r="32283" s="1" customFormat="1"/>
    <row r="32284" s="1" customFormat="1"/>
    <row r="32285" s="1" customFormat="1"/>
    <row r="32286" s="1" customFormat="1"/>
    <row r="32287" s="1" customFormat="1"/>
    <row r="32288" s="1" customFormat="1"/>
    <row r="32289" s="1" customFormat="1"/>
    <row r="32290" s="1" customFormat="1"/>
    <row r="32291" s="1" customFormat="1"/>
    <row r="32292" s="1" customFormat="1"/>
    <row r="32293" s="1" customFormat="1"/>
    <row r="32294" s="1" customFormat="1"/>
    <row r="32295" s="1" customFormat="1"/>
    <row r="32296" s="1" customFormat="1"/>
    <row r="32297" s="1" customFormat="1"/>
    <row r="32298" s="1" customFormat="1"/>
    <row r="32299" s="1" customFormat="1"/>
    <row r="32300" s="1" customFormat="1"/>
    <row r="32301" s="1" customFormat="1"/>
    <row r="32302" s="1" customFormat="1"/>
    <row r="32303" s="1" customFormat="1"/>
    <row r="32304" s="1" customFormat="1"/>
    <row r="32305" s="1" customFormat="1"/>
    <row r="32306" s="1" customFormat="1"/>
    <row r="32307" s="1" customFormat="1"/>
    <row r="32308" s="1" customFormat="1"/>
    <row r="32309" s="1" customFormat="1"/>
    <row r="32310" s="1" customFormat="1"/>
    <row r="32311" s="1" customFormat="1"/>
    <row r="32312" s="1" customFormat="1"/>
    <row r="32313" s="1" customFormat="1"/>
    <row r="32314" s="1" customFormat="1"/>
    <row r="32315" s="1" customFormat="1"/>
    <row r="32316" s="1" customFormat="1"/>
    <row r="32317" s="1" customFormat="1"/>
    <row r="32318" s="1" customFormat="1"/>
    <row r="32319" s="1" customFormat="1"/>
    <row r="32320" s="1" customFormat="1"/>
    <row r="32321" s="1" customFormat="1"/>
    <row r="32322" s="1" customFormat="1"/>
    <row r="32323" s="1" customFormat="1"/>
    <row r="32324" s="1" customFormat="1"/>
    <row r="32325" s="1" customFormat="1"/>
    <row r="32326" s="1" customFormat="1"/>
    <row r="32327" s="1" customFormat="1"/>
    <row r="32328" s="1" customFormat="1"/>
    <row r="32329" s="1" customFormat="1"/>
    <row r="32330" s="1" customFormat="1"/>
    <row r="32331" s="1" customFormat="1"/>
    <row r="32332" s="1" customFormat="1"/>
    <row r="32333" s="1" customFormat="1"/>
    <row r="32334" s="1" customFormat="1"/>
    <row r="32335" s="1" customFormat="1"/>
    <row r="32336" s="1" customFormat="1"/>
    <row r="32337" s="1" customFormat="1"/>
    <row r="32338" s="1" customFormat="1"/>
    <row r="32339" s="1" customFormat="1"/>
    <row r="32340" s="1" customFormat="1"/>
    <row r="32341" s="1" customFormat="1"/>
    <row r="32342" s="1" customFormat="1"/>
    <row r="32343" s="1" customFormat="1"/>
    <row r="32344" s="1" customFormat="1"/>
    <row r="32345" s="1" customFormat="1"/>
    <row r="32346" s="1" customFormat="1"/>
    <row r="32347" s="1" customFormat="1"/>
    <row r="32348" s="1" customFormat="1"/>
    <row r="32349" s="1" customFormat="1"/>
    <row r="32350" s="1" customFormat="1"/>
    <row r="32351" s="1" customFormat="1"/>
    <row r="32352" s="1" customFormat="1"/>
    <row r="32353" s="1" customFormat="1"/>
    <row r="32354" s="1" customFormat="1"/>
    <row r="32355" s="1" customFormat="1"/>
    <row r="32356" s="1" customFormat="1"/>
    <row r="32357" s="1" customFormat="1"/>
    <row r="32358" s="1" customFormat="1"/>
    <row r="32359" s="1" customFormat="1"/>
    <row r="32360" s="1" customFormat="1"/>
    <row r="32361" s="1" customFormat="1"/>
    <row r="32362" s="1" customFormat="1"/>
    <row r="32363" s="1" customFormat="1"/>
    <row r="32364" s="1" customFormat="1"/>
    <row r="32365" s="1" customFormat="1"/>
    <row r="32366" s="1" customFormat="1"/>
    <row r="32367" s="1" customFormat="1"/>
    <row r="32368" s="1" customFormat="1"/>
    <row r="32369" s="1" customFormat="1"/>
    <row r="32370" s="1" customFormat="1"/>
    <row r="32371" s="1" customFormat="1"/>
    <row r="32372" s="1" customFormat="1"/>
    <row r="32373" s="1" customFormat="1"/>
    <row r="32374" s="1" customFormat="1"/>
    <row r="32375" s="1" customFormat="1"/>
    <row r="32376" s="1" customFormat="1"/>
    <row r="32377" s="1" customFormat="1"/>
    <row r="32378" s="1" customFormat="1"/>
    <row r="32379" s="1" customFormat="1"/>
    <row r="32380" s="1" customFormat="1"/>
    <row r="32381" s="1" customFormat="1"/>
    <row r="32382" s="1" customFormat="1"/>
    <row r="32383" s="1" customFormat="1"/>
    <row r="32384" s="1" customFormat="1"/>
    <row r="32385" s="1" customFormat="1"/>
    <row r="32386" s="1" customFormat="1"/>
    <row r="32387" s="1" customFormat="1"/>
    <row r="32388" s="1" customFormat="1"/>
    <row r="32389" s="1" customFormat="1"/>
    <row r="32390" s="1" customFormat="1"/>
    <row r="32391" s="1" customFormat="1"/>
    <row r="32392" s="1" customFormat="1"/>
    <row r="32393" s="1" customFormat="1"/>
    <row r="32394" s="1" customFormat="1"/>
    <row r="32395" s="1" customFormat="1"/>
    <row r="32396" s="1" customFormat="1"/>
    <row r="32397" s="1" customFormat="1"/>
    <row r="32398" s="1" customFormat="1"/>
    <row r="32399" s="1" customFormat="1"/>
    <row r="32400" s="1" customFormat="1"/>
    <row r="32401" s="1" customFormat="1"/>
    <row r="32402" s="1" customFormat="1"/>
    <row r="32403" s="1" customFormat="1"/>
    <row r="32404" s="1" customFormat="1"/>
    <row r="32405" s="1" customFormat="1"/>
    <row r="32406" s="1" customFormat="1"/>
    <row r="32407" s="1" customFormat="1"/>
    <row r="32408" s="1" customFormat="1"/>
    <row r="32409" s="1" customFormat="1"/>
    <row r="32410" s="1" customFormat="1"/>
    <row r="32411" s="1" customFormat="1"/>
    <row r="32412" s="1" customFormat="1"/>
    <row r="32413" s="1" customFormat="1"/>
    <row r="32414" s="1" customFormat="1"/>
    <row r="32415" s="1" customFormat="1"/>
    <row r="32416" s="1" customFormat="1"/>
    <row r="32417" s="1" customFormat="1"/>
    <row r="32418" s="1" customFormat="1"/>
    <row r="32419" s="1" customFormat="1"/>
    <row r="32420" s="1" customFormat="1"/>
    <row r="32421" s="1" customFormat="1"/>
    <row r="32422" s="1" customFormat="1"/>
    <row r="32423" s="1" customFormat="1"/>
    <row r="32424" s="1" customFormat="1"/>
    <row r="32425" s="1" customFormat="1"/>
    <row r="32426" s="1" customFormat="1"/>
    <row r="32427" s="1" customFormat="1"/>
    <row r="32428" s="1" customFormat="1"/>
    <row r="32429" s="1" customFormat="1"/>
    <row r="32430" s="1" customFormat="1"/>
    <row r="32431" s="1" customFormat="1"/>
    <row r="32432" s="1" customFormat="1"/>
    <row r="32433" s="1" customFormat="1"/>
    <row r="32434" s="1" customFormat="1"/>
    <row r="32435" s="1" customFormat="1"/>
    <row r="32436" s="1" customFormat="1"/>
    <row r="32437" s="1" customFormat="1"/>
    <row r="32438" s="1" customFormat="1"/>
    <row r="32439" s="1" customFormat="1"/>
    <row r="32440" s="1" customFormat="1"/>
    <row r="32441" s="1" customFormat="1"/>
    <row r="32442" s="1" customFormat="1"/>
    <row r="32443" s="1" customFormat="1"/>
    <row r="32444" s="1" customFormat="1"/>
    <row r="32445" s="1" customFormat="1"/>
    <row r="32446" s="1" customFormat="1"/>
    <row r="32447" s="1" customFormat="1"/>
    <row r="32448" s="1" customFormat="1"/>
    <row r="32449" s="1" customFormat="1"/>
    <row r="32450" s="1" customFormat="1"/>
    <row r="32451" s="1" customFormat="1"/>
    <row r="32452" s="1" customFormat="1"/>
    <row r="32453" s="1" customFormat="1"/>
    <row r="32454" s="1" customFormat="1"/>
    <row r="32455" s="1" customFormat="1"/>
    <row r="32456" s="1" customFormat="1"/>
    <row r="32457" s="1" customFormat="1"/>
    <row r="32458" s="1" customFormat="1"/>
    <row r="32459" s="1" customFormat="1"/>
    <row r="32460" s="1" customFormat="1"/>
    <row r="32461" s="1" customFormat="1"/>
    <row r="32462" s="1" customFormat="1"/>
    <row r="32463" s="1" customFormat="1"/>
    <row r="32464" s="1" customFormat="1"/>
    <row r="32465" s="1" customFormat="1"/>
    <row r="32466" s="1" customFormat="1"/>
    <row r="32467" s="1" customFormat="1"/>
    <row r="32468" s="1" customFormat="1"/>
    <row r="32469" s="1" customFormat="1"/>
    <row r="32470" s="1" customFormat="1"/>
    <row r="32471" s="1" customFormat="1"/>
    <row r="32472" s="1" customFormat="1"/>
    <row r="32473" s="1" customFormat="1"/>
    <row r="32474" s="1" customFormat="1"/>
    <row r="32475" s="1" customFormat="1"/>
    <row r="32476" s="1" customFormat="1"/>
    <row r="32477" s="1" customFormat="1"/>
    <row r="32478" s="1" customFormat="1"/>
    <row r="32479" s="1" customFormat="1"/>
    <row r="32480" s="1" customFormat="1"/>
    <row r="32481" s="1" customFormat="1"/>
    <row r="32482" s="1" customFormat="1"/>
    <row r="32483" s="1" customFormat="1"/>
    <row r="32484" s="1" customFormat="1"/>
    <row r="32485" s="1" customFormat="1"/>
    <row r="32486" s="1" customFormat="1"/>
    <row r="32487" s="1" customFormat="1"/>
    <row r="32488" s="1" customFormat="1"/>
    <row r="32489" s="1" customFormat="1"/>
    <row r="32490" s="1" customFormat="1"/>
    <row r="32491" s="1" customFormat="1"/>
    <row r="32492" s="1" customFormat="1"/>
    <row r="32493" s="1" customFormat="1"/>
    <row r="32494" s="1" customFormat="1"/>
    <row r="32495" s="1" customFormat="1"/>
    <row r="32496" s="1" customFormat="1"/>
    <row r="32497" s="1" customFormat="1"/>
    <row r="32498" s="1" customFormat="1"/>
    <row r="32499" s="1" customFormat="1"/>
    <row r="32500" s="1" customFormat="1"/>
    <row r="32501" s="1" customFormat="1"/>
    <row r="32502" s="1" customFormat="1"/>
    <row r="32503" s="1" customFormat="1"/>
    <row r="32504" s="1" customFormat="1"/>
    <row r="32505" s="1" customFormat="1"/>
    <row r="32506" s="1" customFormat="1"/>
    <row r="32507" s="1" customFormat="1"/>
    <row r="32508" s="1" customFormat="1"/>
    <row r="32509" s="1" customFormat="1"/>
    <row r="32510" s="1" customFormat="1"/>
    <row r="32511" s="1" customFormat="1"/>
    <row r="32512" s="1" customFormat="1"/>
    <row r="32513" s="1" customFormat="1"/>
    <row r="32514" s="1" customFormat="1"/>
    <row r="32515" s="1" customFormat="1"/>
    <row r="32516" s="1" customFormat="1"/>
    <row r="32517" s="1" customFormat="1"/>
    <row r="32518" s="1" customFormat="1"/>
    <row r="32519" s="1" customFormat="1"/>
    <row r="32520" s="1" customFormat="1"/>
    <row r="32521" s="1" customFormat="1"/>
    <row r="32522" s="1" customFormat="1"/>
    <row r="32523" s="1" customFormat="1"/>
    <row r="32524" s="1" customFormat="1"/>
    <row r="32525" s="1" customFormat="1"/>
    <row r="32526" s="1" customFormat="1"/>
    <row r="32527" s="1" customFormat="1"/>
    <row r="32528" s="1" customFormat="1"/>
    <row r="32529" s="1" customFormat="1"/>
    <row r="32530" s="1" customFormat="1"/>
    <row r="32531" s="1" customFormat="1"/>
    <row r="32532" s="1" customFormat="1"/>
    <row r="32533" s="1" customFormat="1"/>
    <row r="32534" s="1" customFormat="1"/>
    <row r="32535" s="1" customFormat="1"/>
    <row r="32536" s="1" customFormat="1"/>
    <row r="32537" s="1" customFormat="1"/>
    <row r="32538" s="1" customFormat="1"/>
    <row r="32539" s="1" customFormat="1"/>
    <row r="32540" s="1" customFormat="1"/>
    <row r="32541" s="1" customFormat="1"/>
    <row r="32542" s="1" customFormat="1"/>
    <row r="32543" s="1" customFormat="1"/>
    <row r="32544" s="1" customFormat="1"/>
    <row r="32545" s="1" customFormat="1"/>
    <row r="32546" s="1" customFormat="1"/>
    <row r="32547" s="1" customFormat="1"/>
    <row r="32548" s="1" customFormat="1"/>
    <row r="32549" s="1" customFormat="1"/>
    <row r="32550" s="1" customFormat="1"/>
    <row r="32551" s="1" customFormat="1"/>
    <row r="32552" s="1" customFormat="1"/>
    <row r="32553" s="1" customFormat="1"/>
    <row r="32554" s="1" customFormat="1"/>
    <row r="32555" s="1" customFormat="1"/>
    <row r="32556" s="1" customFormat="1"/>
    <row r="32557" s="1" customFormat="1"/>
    <row r="32558" s="1" customFormat="1"/>
    <row r="32559" s="1" customFormat="1"/>
    <row r="32560" s="1" customFormat="1"/>
    <row r="32561" s="1" customFormat="1"/>
    <row r="32562" s="1" customFormat="1"/>
    <row r="32563" s="1" customFormat="1"/>
    <row r="32564" s="1" customFormat="1"/>
    <row r="32565" s="1" customFormat="1"/>
    <row r="32566" s="1" customFormat="1"/>
    <row r="32567" s="1" customFormat="1"/>
    <row r="32568" s="1" customFormat="1"/>
    <row r="32569" s="1" customFormat="1"/>
    <row r="32570" s="1" customFormat="1"/>
    <row r="32571" s="1" customFormat="1"/>
    <row r="32572" s="1" customFormat="1"/>
    <row r="32573" s="1" customFormat="1"/>
    <row r="32574" s="1" customFormat="1"/>
    <row r="32575" s="1" customFormat="1"/>
    <row r="32576" s="1" customFormat="1"/>
    <row r="32577" s="1" customFormat="1"/>
    <row r="32578" s="1" customFormat="1"/>
    <row r="32579" s="1" customFormat="1"/>
    <row r="32580" s="1" customFormat="1"/>
    <row r="32581" s="1" customFormat="1"/>
    <row r="32582" s="1" customFormat="1"/>
    <row r="32583" s="1" customFormat="1"/>
    <row r="32584" s="1" customFormat="1"/>
    <row r="32585" s="1" customFormat="1"/>
    <row r="32586" s="1" customFormat="1"/>
    <row r="32587" s="1" customFormat="1"/>
    <row r="32588" s="1" customFormat="1"/>
    <row r="32589" s="1" customFormat="1"/>
    <row r="32590" s="1" customFormat="1"/>
    <row r="32591" s="1" customFormat="1"/>
    <row r="32592" s="1" customFormat="1"/>
    <row r="32593" s="1" customFormat="1"/>
    <row r="32594" s="1" customFormat="1"/>
    <row r="32595" s="1" customFormat="1"/>
    <row r="32596" s="1" customFormat="1"/>
    <row r="32597" s="1" customFormat="1"/>
    <row r="32598" s="1" customFormat="1"/>
    <row r="32599" s="1" customFormat="1"/>
    <row r="32600" s="1" customFormat="1"/>
    <row r="32601" s="1" customFormat="1"/>
    <row r="32602" s="1" customFormat="1"/>
    <row r="32603" s="1" customFormat="1"/>
    <row r="32604" s="1" customFormat="1"/>
    <row r="32605" s="1" customFormat="1"/>
    <row r="32606" s="1" customFormat="1"/>
    <row r="32607" s="1" customFormat="1"/>
    <row r="32608" s="1" customFormat="1"/>
    <row r="32609" s="1" customFormat="1"/>
    <row r="32610" s="1" customFormat="1"/>
    <row r="32611" s="1" customFormat="1"/>
    <row r="32612" s="1" customFormat="1"/>
    <row r="32613" s="1" customFormat="1"/>
    <row r="32614" s="1" customFormat="1"/>
    <row r="32615" s="1" customFormat="1"/>
    <row r="32616" s="1" customFormat="1"/>
    <row r="32617" s="1" customFormat="1"/>
    <row r="32618" s="1" customFormat="1"/>
    <row r="32619" s="1" customFormat="1"/>
    <row r="32620" s="1" customFormat="1"/>
    <row r="32621" s="1" customFormat="1"/>
    <row r="32622" s="1" customFormat="1"/>
    <row r="32623" s="1" customFormat="1"/>
    <row r="32624" s="1" customFormat="1"/>
    <row r="32625" s="1" customFormat="1"/>
    <row r="32626" s="1" customFormat="1"/>
    <row r="32627" s="1" customFormat="1"/>
    <row r="32628" s="1" customFormat="1"/>
    <row r="32629" s="1" customFormat="1"/>
    <row r="32630" s="1" customFormat="1"/>
    <row r="32631" s="1" customFormat="1"/>
    <row r="32632" s="1" customFormat="1"/>
    <row r="32633" s="1" customFormat="1"/>
    <row r="32634" s="1" customFormat="1"/>
    <row r="32635" s="1" customFormat="1"/>
    <row r="32636" s="1" customFormat="1"/>
    <row r="32637" s="1" customFormat="1"/>
    <row r="32638" s="1" customFormat="1"/>
    <row r="32639" s="1" customFormat="1"/>
    <row r="32640" s="1" customFormat="1"/>
    <row r="32641" s="1" customFormat="1"/>
    <row r="32642" s="1" customFormat="1"/>
    <row r="32643" s="1" customFormat="1"/>
    <row r="32644" s="1" customFormat="1"/>
    <row r="32645" s="1" customFormat="1"/>
    <row r="32646" s="1" customFormat="1"/>
    <row r="32647" s="1" customFormat="1"/>
    <row r="32648" s="1" customFormat="1"/>
    <row r="32649" s="1" customFormat="1"/>
    <row r="32650" s="1" customFormat="1"/>
    <row r="32651" s="1" customFormat="1"/>
    <row r="32652" s="1" customFormat="1"/>
    <row r="32653" s="1" customFormat="1"/>
    <row r="32654" s="1" customFormat="1"/>
    <row r="32655" s="1" customFormat="1"/>
    <row r="32656" s="1" customFormat="1"/>
    <row r="32657" s="1" customFormat="1"/>
    <row r="32658" s="1" customFormat="1"/>
    <row r="32659" s="1" customFormat="1"/>
    <row r="32660" s="1" customFormat="1"/>
    <row r="32661" s="1" customFormat="1"/>
    <row r="32662" s="1" customFormat="1"/>
    <row r="32663" s="1" customFormat="1"/>
    <row r="32664" s="1" customFormat="1"/>
    <row r="32665" s="1" customFormat="1"/>
    <row r="32666" s="1" customFormat="1"/>
    <row r="32667" s="1" customFormat="1"/>
    <row r="32668" s="1" customFormat="1"/>
    <row r="32669" s="1" customFormat="1"/>
    <row r="32670" s="1" customFormat="1"/>
    <row r="32671" s="1" customFormat="1"/>
    <row r="32672" s="1" customFormat="1"/>
    <row r="32673" s="1" customFormat="1"/>
    <row r="32674" s="1" customFormat="1"/>
    <row r="32675" s="1" customFormat="1"/>
    <row r="32676" s="1" customFormat="1"/>
    <row r="32677" s="1" customFormat="1"/>
    <row r="32678" s="1" customFormat="1"/>
    <row r="32679" s="1" customFormat="1"/>
    <row r="32680" s="1" customFormat="1"/>
    <row r="32681" s="1" customFormat="1"/>
    <row r="32682" s="1" customFormat="1"/>
    <row r="32683" s="1" customFormat="1"/>
    <row r="32684" s="1" customFormat="1"/>
    <row r="32685" s="1" customFormat="1"/>
    <row r="32686" s="1" customFormat="1"/>
    <row r="32687" s="1" customFormat="1"/>
    <row r="32688" s="1" customFormat="1"/>
    <row r="32689" s="1" customFormat="1"/>
    <row r="32690" s="1" customFormat="1"/>
    <row r="32691" s="1" customFormat="1"/>
    <row r="32692" s="1" customFormat="1"/>
    <row r="32693" s="1" customFormat="1"/>
    <row r="32694" s="1" customFormat="1"/>
    <row r="32695" s="1" customFormat="1"/>
    <row r="32696" s="1" customFormat="1"/>
    <row r="32697" s="1" customFormat="1"/>
    <row r="32698" s="1" customFormat="1"/>
    <row r="32699" s="1" customFormat="1"/>
    <row r="32700" s="1" customFormat="1"/>
    <row r="32701" s="1" customFormat="1"/>
    <row r="32702" s="1" customFormat="1"/>
    <row r="32703" s="1" customFormat="1"/>
    <row r="32704" s="1" customFormat="1"/>
    <row r="32705" s="1" customFormat="1"/>
    <row r="32706" s="1" customFormat="1"/>
    <row r="32707" s="1" customFormat="1"/>
    <row r="32708" s="1" customFormat="1"/>
    <row r="32709" s="1" customFormat="1"/>
    <row r="32710" s="1" customFormat="1"/>
    <row r="32711" s="1" customFormat="1"/>
    <row r="32712" s="1" customFormat="1"/>
    <row r="32713" s="1" customFormat="1"/>
    <row r="32714" s="1" customFormat="1"/>
    <row r="32715" s="1" customFormat="1"/>
    <row r="32716" s="1" customFormat="1"/>
    <row r="32717" s="1" customFormat="1"/>
    <row r="32718" s="1" customFormat="1"/>
    <row r="32719" s="1" customFormat="1"/>
    <row r="32720" s="1" customFormat="1"/>
    <row r="32721" s="1" customFormat="1"/>
    <row r="32722" s="1" customFormat="1"/>
    <row r="32723" s="1" customFormat="1"/>
    <row r="32724" s="1" customFormat="1"/>
    <row r="32725" s="1" customFormat="1"/>
    <row r="32726" s="1" customFormat="1"/>
    <row r="32727" s="1" customFormat="1"/>
    <row r="32728" s="1" customFormat="1"/>
    <row r="32729" s="1" customFormat="1"/>
    <row r="32730" s="1" customFormat="1"/>
    <row r="32731" s="1" customFormat="1"/>
    <row r="32732" s="1" customFormat="1"/>
    <row r="32733" s="1" customFormat="1"/>
    <row r="32734" s="1" customFormat="1"/>
    <row r="32735" s="1" customFormat="1"/>
    <row r="32736" s="1" customFormat="1"/>
    <row r="32737" s="1" customFormat="1"/>
    <row r="32738" s="1" customFormat="1"/>
    <row r="32739" s="1" customFormat="1"/>
    <row r="32740" s="1" customFormat="1"/>
    <row r="32741" s="1" customFormat="1"/>
    <row r="32742" s="1" customFormat="1"/>
    <row r="32743" s="1" customFormat="1"/>
    <row r="32744" s="1" customFormat="1"/>
    <row r="32745" s="1" customFormat="1"/>
    <row r="32746" s="1" customFormat="1"/>
    <row r="32747" s="1" customFormat="1"/>
    <row r="32748" s="1" customFormat="1"/>
    <row r="32749" s="1" customFormat="1"/>
    <row r="32750" s="1" customFormat="1"/>
    <row r="32751" s="1" customFormat="1"/>
    <row r="32752" s="1" customFormat="1"/>
    <row r="32753" s="1" customFormat="1"/>
    <row r="32754" s="1" customFormat="1"/>
    <row r="32755" s="1" customFormat="1"/>
    <row r="32756" s="1" customFormat="1"/>
    <row r="32757" s="1" customFormat="1"/>
    <row r="32758" s="1" customFormat="1"/>
    <row r="32759" s="1" customFormat="1"/>
    <row r="32760" s="1" customFormat="1"/>
    <row r="32761" s="1" customFormat="1"/>
    <row r="32762" s="1" customFormat="1"/>
    <row r="32763" s="1" customFormat="1"/>
    <row r="32764" s="1" customFormat="1"/>
    <row r="32765" s="1" customFormat="1"/>
    <row r="32766" s="1" customFormat="1"/>
    <row r="32767" s="1" customFormat="1"/>
    <row r="32768" s="1" customFormat="1"/>
    <row r="32769" s="1" customFormat="1"/>
    <row r="32770" s="1" customFormat="1"/>
    <row r="32771" s="1" customFormat="1"/>
    <row r="32772" s="1" customFormat="1"/>
    <row r="32773" s="1" customFormat="1"/>
    <row r="32774" s="1" customFormat="1"/>
    <row r="32775" s="1" customFormat="1"/>
    <row r="32776" s="1" customFormat="1"/>
    <row r="32777" s="1" customFormat="1"/>
    <row r="32778" s="1" customFormat="1"/>
    <row r="32779" s="1" customFormat="1"/>
    <row r="32780" s="1" customFormat="1"/>
    <row r="32781" s="1" customFormat="1"/>
    <row r="32782" s="1" customFormat="1"/>
    <row r="32783" s="1" customFormat="1"/>
    <row r="32784" s="1" customFormat="1"/>
    <row r="32785" spans="1:14">
      <c r="A32785" s="1"/>
      <c r="B32785" s="1"/>
      <c r="C32785" s="1"/>
      <c r="D32785" s="1"/>
      <c r="E32785" s="1"/>
      <c r="F32785" s="1"/>
      <c r="G32785" s="1"/>
      <c r="H32785" s="1"/>
      <c r="I32785" s="1"/>
      <c r="J32785" s="1"/>
      <c r="K32785" s="1"/>
      <c r="L32785" s="1"/>
      <c r="M32785" s="1"/>
      <c r="N32785" s="1"/>
    </row>
    <row r="32786" spans="1:14">
      <c r="A32786" s="1"/>
      <c r="B32786" s="1"/>
      <c r="C32786" s="1"/>
      <c r="D32786" s="1"/>
      <c r="E32786" s="1"/>
      <c r="F32786" s="1"/>
      <c r="G32786" s="1"/>
      <c r="H32786" s="1"/>
      <c r="I32786" s="1"/>
      <c r="J32786" s="1"/>
      <c r="K32786" s="1"/>
      <c r="L32786" s="1"/>
      <c r="M32786" s="1"/>
      <c r="N32786" s="1"/>
    </row>
    <row r="32787" spans="1:14">
      <c r="A32787" s="1"/>
      <c r="B32787" s="1"/>
      <c r="C32787" s="1"/>
      <c r="D32787" s="1"/>
      <c r="E32787" s="1"/>
      <c r="F32787" s="1"/>
      <c r="G32787" s="1"/>
      <c r="H32787" s="1"/>
      <c r="I32787" s="1"/>
      <c r="J32787" s="1"/>
      <c r="K32787" s="1"/>
      <c r="L32787" s="1"/>
      <c r="M32787" s="1"/>
      <c r="N32787" s="1"/>
    </row>
    <row r="32788" spans="1:14">
      <c r="A32788" s="1"/>
      <c r="B32788" s="1"/>
      <c r="C32788" s="1"/>
      <c r="D32788" s="1"/>
      <c r="E32788" s="1"/>
      <c r="F32788" s="1"/>
      <c r="G32788" s="1"/>
      <c r="H32788" s="1"/>
      <c r="I32788" s="1"/>
      <c r="J32788" s="1"/>
      <c r="K32788" s="1"/>
      <c r="L32788" s="1"/>
      <c r="M32788" s="1"/>
      <c r="N32788" s="1"/>
    </row>
    <row r="32789" spans="1:14">
      <c r="A32789" s="1"/>
      <c r="B32789" s="1"/>
      <c r="C32789" s="1"/>
      <c r="D32789" s="1"/>
      <c r="E32789" s="1"/>
      <c r="F32789" s="1"/>
      <c r="G32789" s="1"/>
      <c r="H32789" s="1"/>
      <c r="I32789" s="1"/>
      <c r="J32789" s="1"/>
      <c r="K32789" s="1"/>
      <c r="L32789" s="1"/>
      <c r="M32789" s="1"/>
      <c r="N32789" s="1"/>
    </row>
    <row r="32790" spans="1:14">
      <c r="A32790" s="1"/>
      <c r="B32790" s="1"/>
      <c r="C32790" s="1"/>
      <c r="D32790" s="1"/>
      <c r="E32790" s="1"/>
      <c r="F32790" s="1"/>
      <c r="G32790" s="1"/>
      <c r="H32790" s="1"/>
      <c r="I32790" s="1"/>
      <c r="J32790" s="1"/>
      <c r="K32790" s="1"/>
      <c r="L32790" s="1"/>
      <c r="M32790" s="1"/>
      <c r="N32790" s="1"/>
    </row>
    <row r="32791" spans="1:14">
      <c r="A32791" s="1"/>
      <c r="B32791" s="1"/>
      <c r="C32791" s="1"/>
      <c r="D32791" s="1"/>
      <c r="E32791" s="1"/>
      <c r="F32791" s="1"/>
      <c r="G32791" s="1"/>
      <c r="H32791" s="1"/>
      <c r="I32791" s="1"/>
      <c r="J32791" s="1"/>
      <c r="K32791" s="1"/>
      <c r="L32791" s="1"/>
      <c r="M32791" s="1"/>
      <c r="N32791" s="1"/>
    </row>
    <row r="32792" spans="1:14">
      <c r="A32792" s="1"/>
      <c r="B32792" s="1"/>
      <c r="C32792" s="1"/>
      <c r="D32792" s="1"/>
      <c r="E32792" s="1"/>
      <c r="F32792" s="1"/>
      <c r="G32792" s="1"/>
      <c r="H32792" s="1"/>
      <c r="I32792" s="1"/>
      <c r="J32792" s="1"/>
      <c r="K32792" s="1"/>
      <c r="L32792" s="1"/>
      <c r="M32792" s="1"/>
      <c r="N32792" s="1"/>
    </row>
    <row r="32793" spans="1:14">
      <c r="A32793" s="1"/>
      <c r="B32793" s="1"/>
      <c r="C32793" s="1"/>
      <c r="F32793" s="1"/>
      <c r="G32793" s="1"/>
      <c r="H32793" s="1"/>
      <c r="I32793" s="1"/>
      <c r="J32793" s="1"/>
      <c r="K32793" s="1"/>
      <c r="L32793" s="1"/>
      <c r="M32793" s="1"/>
      <c r="N32793" s="1"/>
    </row>
    <row r="32794" spans="1:14">
      <c r="A32794" s="1"/>
      <c r="B32794" s="1"/>
      <c r="C32794" s="1"/>
      <c r="F32794" s="1"/>
      <c r="G32794" s="1"/>
      <c r="H32794" s="1"/>
      <c r="I32794" s="1"/>
      <c r="J32794" s="1"/>
      <c r="K32794" s="1"/>
      <c r="L32794" s="1"/>
      <c r="M32794" s="1"/>
      <c r="N32794" s="1"/>
    </row>
    <row r="32795" spans="1:14">
      <c r="A32795" s="1"/>
      <c r="B32795" s="1"/>
      <c r="C32795" s="1"/>
      <c r="F32795" s="1"/>
      <c r="G32795" s="1"/>
      <c r="H32795" s="1"/>
      <c r="I32795" s="1"/>
      <c r="J32795" s="1"/>
      <c r="K32795" s="1"/>
      <c r="L32795" s="1"/>
      <c r="M32795" s="1"/>
      <c r="N32795" s="1"/>
    </row>
    <row r="32796" spans="1:14">
      <c r="A32796" s="1"/>
      <c r="B32796" s="1"/>
      <c r="C32796" s="1"/>
      <c r="F32796" s="1"/>
      <c r="G32796" s="1"/>
      <c r="H32796" s="1"/>
      <c r="I32796" s="1"/>
      <c r="J32796" s="1"/>
      <c r="K32796" s="1"/>
      <c r="L32796" s="1"/>
      <c r="M32796" s="1"/>
      <c r="N32796" s="1"/>
    </row>
    <row r="32797" spans="1:14">
      <c r="F32797" s="1"/>
      <c r="G32797" s="1"/>
      <c r="H32797" s="1"/>
      <c r="I32797" s="1"/>
      <c r="J32797" s="1"/>
      <c r="K32797" s="1"/>
      <c r="L32797" s="1"/>
      <c r="M32797" s="1"/>
      <c r="N32797" s="1"/>
    </row>
    <row r="32798" spans="1:14">
      <c r="F32798" s="1"/>
      <c r="G32798" s="1"/>
      <c r="H32798" s="1"/>
      <c r="I32798" s="1"/>
      <c r="J32798" s="1"/>
      <c r="K32798" s="1"/>
      <c r="L32798" s="1"/>
      <c r="M32798" s="1"/>
      <c r="N32798" s="1"/>
    </row>
    <row r="32799" spans="1:14">
      <c r="F32799" s="1"/>
      <c r="G32799" s="1"/>
      <c r="H32799" s="1"/>
      <c r="I32799" s="1"/>
      <c r="J32799" s="1"/>
      <c r="K32799" s="1"/>
      <c r="L32799" s="1"/>
      <c r="M32799" s="1"/>
      <c r="N32799" s="1"/>
    </row>
    <row r="32800" spans="1:14">
      <c r="F32800" s="1"/>
      <c r="G32800" s="1"/>
      <c r="H32800" s="1"/>
      <c r="I32800" s="1"/>
      <c r="J32800" s="1"/>
      <c r="K32800" s="1"/>
      <c r="L32800" s="1"/>
      <c r="M32800" s="1"/>
      <c r="N32800" s="1"/>
    </row>
    <row r="32801" spans="6:14">
      <c r="F32801" s="1"/>
      <c r="G32801" s="1"/>
      <c r="H32801" s="1"/>
      <c r="I32801" s="1"/>
      <c r="J32801" s="1"/>
      <c r="K32801" s="1"/>
      <c r="L32801" s="1"/>
      <c r="M32801" s="1"/>
      <c r="N32801" s="1"/>
    </row>
    <row r="32802" spans="6:14">
      <c r="F32802" s="1"/>
      <c r="G32802" s="1"/>
      <c r="H32802" s="1"/>
      <c r="I32802" s="1"/>
      <c r="J32802" s="1"/>
      <c r="K32802" s="1"/>
      <c r="L32802" s="1"/>
      <c r="M32802" s="1"/>
      <c r="N32802" s="1"/>
    </row>
    <row r="32803" spans="6:14">
      <c r="F32803" s="1"/>
      <c r="G32803" s="1"/>
      <c r="H32803" s="1"/>
      <c r="I32803" s="1"/>
      <c r="J32803" s="1"/>
      <c r="K32803" s="1"/>
      <c r="L32803" s="1"/>
      <c r="M32803" s="1"/>
      <c r="N32803" s="1"/>
    </row>
    <row r="32804" spans="6:14">
      <c r="F32804" s="1"/>
      <c r="G32804" s="1"/>
      <c r="H32804" s="1"/>
      <c r="I32804" s="1"/>
      <c r="J32804" s="1"/>
      <c r="K32804" s="1"/>
      <c r="L32804" s="1"/>
      <c r="M32804" s="1"/>
      <c r="N32804" s="1"/>
    </row>
    <row r="32805" spans="6:14">
      <c r="F32805" s="1"/>
      <c r="G32805" s="1"/>
      <c r="H32805" s="1"/>
      <c r="I32805" s="1"/>
      <c r="J32805" s="1"/>
      <c r="K32805" s="1"/>
      <c r="L32805" s="1"/>
      <c r="M32805" s="1"/>
      <c r="N32805" s="1"/>
    </row>
    <row r="32806" spans="6:14">
      <c r="F32806" s="1"/>
      <c r="G32806" s="1"/>
      <c r="H32806" s="1"/>
      <c r="I32806" s="1"/>
      <c r="J32806" s="1"/>
      <c r="K32806" s="1"/>
      <c r="L32806" s="1"/>
      <c r="M32806" s="1"/>
      <c r="N32806" s="1"/>
    </row>
    <row r="32807" spans="6:14">
      <c r="F32807" s="1"/>
      <c r="G32807" s="1"/>
      <c r="H32807" s="1"/>
      <c r="I32807" s="1"/>
      <c r="J32807" s="1"/>
      <c r="K32807" s="1"/>
      <c r="L32807" s="1"/>
      <c r="M32807" s="1"/>
      <c r="N32807" s="1"/>
    </row>
    <row r="32808" spans="6:14">
      <c r="F32808" s="1"/>
      <c r="G32808" s="1"/>
      <c r="H32808" s="1"/>
      <c r="I32808" s="1"/>
      <c r="J32808" s="1"/>
      <c r="K32808" s="1"/>
      <c r="L32808" s="1"/>
      <c r="M32808" s="1"/>
      <c r="N32808" s="1"/>
    </row>
    <row r="32809" spans="6:14">
      <c r="F32809" s="1"/>
      <c r="G32809" s="1"/>
      <c r="H32809" s="1"/>
      <c r="I32809" s="1"/>
      <c r="J32809" s="1"/>
      <c r="K32809" s="1"/>
      <c r="L32809" s="1"/>
      <c r="M32809" s="1"/>
      <c r="N32809" s="1"/>
    </row>
    <row r="32810" spans="6:14">
      <c r="F32810" s="1"/>
      <c r="G32810" s="1"/>
      <c r="H32810" s="1"/>
      <c r="I32810" s="1"/>
      <c r="J32810" s="1"/>
      <c r="K32810" s="1"/>
      <c r="L32810" s="1"/>
      <c r="M32810" s="1"/>
      <c r="N32810" s="1"/>
    </row>
    <row r="32811" spans="6:14">
      <c r="F32811" s="1"/>
      <c r="G32811" s="1"/>
      <c r="H32811" s="1"/>
      <c r="I32811" s="1"/>
      <c r="J32811" s="1"/>
      <c r="K32811" s="1"/>
      <c r="L32811" s="1"/>
      <c r="M32811" s="1"/>
      <c r="N32811" s="1"/>
    </row>
    <row r="32812" spans="6:14">
      <c r="F32812" s="1"/>
      <c r="G32812" s="1"/>
      <c r="H32812" s="1"/>
      <c r="I32812" s="1"/>
      <c r="J32812" s="1"/>
      <c r="K32812" s="1"/>
      <c r="L32812" s="1"/>
      <c r="M32812" s="1"/>
      <c r="N32812" s="1"/>
    </row>
    <row r="32813" spans="6:14">
      <c r="F32813" s="1"/>
      <c r="G32813" s="1"/>
      <c r="H32813" s="1"/>
      <c r="I32813" s="1"/>
      <c r="J32813" s="1"/>
      <c r="K32813" s="1"/>
      <c r="L32813" s="1"/>
      <c r="M32813" s="1"/>
      <c r="N32813" s="1"/>
    </row>
    <row r="32814" spans="6:14">
      <c r="F32814" s="1"/>
      <c r="G32814" s="1"/>
      <c r="H32814" s="1"/>
      <c r="I32814" s="1"/>
      <c r="J32814" s="1"/>
      <c r="K32814" s="1"/>
      <c r="L32814" s="1"/>
      <c r="M32814" s="1"/>
      <c r="N32814" s="1"/>
    </row>
    <row r="32815" spans="6:14">
      <c r="F32815" s="1"/>
      <c r="G32815" s="1"/>
      <c r="H32815" s="1"/>
      <c r="I32815" s="1"/>
      <c r="J32815" s="1"/>
      <c r="K32815" s="1"/>
      <c r="L32815" s="1"/>
      <c r="M32815" s="1"/>
      <c r="N32815" s="1"/>
    </row>
    <row r="32816" spans="6:14">
      <c r="F32816" s="1"/>
      <c r="G32816" s="1"/>
      <c r="H32816" s="1"/>
      <c r="I32816" s="1"/>
      <c r="J32816" s="1"/>
      <c r="K32816" s="1"/>
      <c r="L32816" s="1"/>
      <c r="M32816" s="1"/>
      <c r="N32816" s="1"/>
    </row>
    <row r="32817" spans="6:14">
      <c r="F32817" s="1"/>
      <c r="G32817" s="1"/>
      <c r="H32817" s="1"/>
      <c r="I32817" s="1"/>
      <c r="J32817" s="1"/>
      <c r="K32817" s="1"/>
      <c r="L32817" s="1"/>
      <c r="M32817" s="1"/>
      <c r="N32817" s="1"/>
    </row>
    <row r="32818" spans="6:14">
      <c r="F32818" s="1"/>
      <c r="G32818" s="1"/>
      <c r="H32818" s="1"/>
      <c r="I32818" s="1"/>
      <c r="J32818" s="1"/>
      <c r="K32818" s="1"/>
      <c r="L32818" s="1"/>
      <c r="M32818" s="1"/>
      <c r="N32818" s="1"/>
    </row>
    <row r="32819" spans="6:14">
      <c r="F32819" s="1"/>
      <c r="G32819" s="1"/>
      <c r="H32819" s="1"/>
      <c r="I32819" s="1"/>
      <c r="J32819" s="1"/>
      <c r="K32819" s="1"/>
      <c r="L32819" s="1"/>
      <c r="M32819" s="1"/>
      <c r="N32819" s="1"/>
    </row>
    <row r="32820" spans="6:14">
      <c r="F32820" s="1"/>
      <c r="G32820" s="1"/>
      <c r="H32820" s="1"/>
      <c r="I32820" s="1"/>
      <c r="J32820" s="1"/>
      <c r="K32820" s="1"/>
      <c r="L32820" s="1"/>
      <c r="M32820" s="1"/>
      <c r="N32820" s="1"/>
    </row>
    <row r="32821" spans="6:14">
      <c r="F32821" s="1"/>
      <c r="G32821" s="1"/>
      <c r="H32821" s="1"/>
      <c r="I32821" s="1"/>
      <c r="J32821" s="1"/>
      <c r="K32821" s="1"/>
      <c r="L32821" s="1"/>
      <c r="M32821" s="1"/>
      <c r="N32821" s="1"/>
    </row>
    <row r="32822" spans="6:14">
      <c r="F32822" s="1"/>
      <c r="G32822" s="1"/>
      <c r="H32822" s="1"/>
      <c r="I32822" s="1"/>
      <c r="J32822" s="1"/>
      <c r="K32822" s="1"/>
      <c r="L32822" s="1"/>
      <c r="M32822" s="1"/>
      <c r="N32822" s="1"/>
    </row>
    <row r="32823" spans="6:14">
      <c r="F32823" s="1"/>
      <c r="G32823" s="1"/>
      <c r="H32823" s="1"/>
      <c r="I32823" s="1"/>
      <c r="J32823" s="1"/>
      <c r="K32823" s="1"/>
      <c r="L32823" s="1"/>
      <c r="M32823" s="1"/>
      <c r="N32823" s="1"/>
    </row>
    <row r="32824" spans="6:14">
      <c r="F32824" s="1"/>
      <c r="G32824" s="1"/>
      <c r="H32824" s="1"/>
      <c r="I32824" s="1"/>
      <c r="J32824" s="1"/>
      <c r="K32824" s="1"/>
      <c r="L32824" s="1"/>
      <c r="M32824" s="1"/>
      <c r="N32824" s="1"/>
    </row>
    <row r="32825" spans="6:14">
      <c r="F32825" s="1"/>
      <c r="G32825" s="1"/>
      <c r="H32825" s="1"/>
      <c r="I32825" s="1"/>
      <c r="J32825" s="1"/>
      <c r="K32825" s="1"/>
      <c r="L32825" s="1"/>
      <c r="M32825" s="1"/>
      <c r="N32825" s="1"/>
    </row>
    <row r="32826" spans="6:14">
      <c r="F32826" s="1"/>
      <c r="G32826" s="1"/>
      <c r="H32826" s="1"/>
      <c r="I32826" s="1"/>
      <c r="J32826" s="1"/>
      <c r="K32826" s="1"/>
      <c r="L32826" s="1"/>
      <c r="M32826" s="1"/>
      <c r="N32826" s="1"/>
    </row>
    <row r="32827" spans="6:14">
      <c r="F32827" s="1"/>
      <c r="G32827" s="1"/>
      <c r="H32827" s="1"/>
      <c r="I32827" s="1"/>
      <c r="J32827" s="1"/>
      <c r="K32827" s="1"/>
      <c r="L32827" s="1"/>
      <c r="M32827" s="1"/>
      <c r="N32827" s="1"/>
    </row>
    <row r="32828" spans="6:14">
      <c r="F32828" s="1"/>
      <c r="G32828" s="1"/>
      <c r="H32828" s="1"/>
      <c r="I32828" s="1"/>
      <c r="J32828" s="1"/>
      <c r="K32828" s="1"/>
      <c r="L32828" s="1"/>
      <c r="M32828" s="1"/>
      <c r="N32828" s="1"/>
    </row>
    <row r="32829" spans="6:14">
      <c r="F32829" s="1"/>
      <c r="G32829" s="1"/>
      <c r="H32829" s="1"/>
      <c r="I32829" s="1"/>
      <c r="J32829" s="1"/>
      <c r="K32829" s="1"/>
      <c r="L32829" s="1"/>
      <c r="M32829" s="1"/>
      <c r="N32829" s="1"/>
    </row>
    <row r="32830" spans="6:14">
      <c r="F32830" s="1"/>
      <c r="G32830" s="1"/>
      <c r="H32830" s="1"/>
      <c r="I32830" s="1"/>
      <c r="J32830" s="1"/>
      <c r="K32830" s="1"/>
      <c r="L32830" s="1"/>
      <c r="M32830" s="1"/>
      <c r="N32830" s="1"/>
    </row>
    <row r="32831" spans="6:14">
      <c r="F32831" s="1"/>
      <c r="G32831" s="1"/>
      <c r="H32831" s="1"/>
      <c r="I32831" s="1"/>
      <c r="J32831" s="1"/>
      <c r="K32831" s="1"/>
      <c r="L32831" s="1"/>
      <c r="M32831" s="1"/>
      <c r="N32831" s="1"/>
    </row>
    <row r="32832" spans="6:14">
      <c r="F32832" s="1"/>
      <c r="G32832" s="1"/>
      <c r="H32832" s="1"/>
      <c r="I32832" s="1"/>
      <c r="J32832" s="1"/>
      <c r="K32832" s="1"/>
      <c r="L32832" s="1"/>
      <c r="M32832" s="1"/>
      <c r="N32832" s="1"/>
    </row>
    <row r="32833" spans="6:14">
      <c r="F32833" s="1"/>
      <c r="G32833" s="1"/>
      <c r="H32833" s="1"/>
      <c r="I32833" s="1"/>
      <c r="J32833" s="1"/>
      <c r="K32833" s="1"/>
      <c r="L32833" s="1"/>
      <c r="M32833" s="1"/>
      <c r="N32833" s="1"/>
    </row>
    <row r="32834" spans="6:14">
      <c r="F32834" s="1"/>
      <c r="G32834" s="1"/>
      <c r="H32834" s="1"/>
      <c r="I32834" s="1"/>
      <c r="J32834" s="1"/>
      <c r="K32834" s="1"/>
      <c r="L32834" s="1"/>
      <c r="M32834" s="1"/>
      <c r="N32834" s="1"/>
    </row>
    <row r="32835" spans="6:14">
      <c r="F32835" s="1"/>
      <c r="G32835" s="1"/>
      <c r="H32835" s="1"/>
      <c r="I32835" s="1"/>
      <c r="J32835" s="1"/>
      <c r="K32835" s="1"/>
      <c r="L32835" s="1"/>
      <c r="M32835" s="1"/>
      <c r="N32835" s="1"/>
    </row>
    <row r="32836" spans="6:14">
      <c r="F32836" s="1"/>
      <c r="G32836" s="1"/>
      <c r="H32836" s="1"/>
      <c r="I32836" s="1"/>
      <c r="J32836" s="1"/>
      <c r="K32836" s="1"/>
      <c r="L32836" s="1"/>
      <c r="M32836" s="1"/>
      <c r="N32836" s="1"/>
    </row>
    <row r="32837" spans="6:14">
      <c r="F32837" s="1"/>
      <c r="G32837" s="1"/>
      <c r="H32837" s="1"/>
      <c r="I32837" s="1"/>
      <c r="J32837" s="1"/>
      <c r="K32837" s="1"/>
      <c r="L32837" s="1"/>
      <c r="M32837" s="1"/>
      <c r="N32837" s="1"/>
    </row>
    <row r="32838" spans="6:14">
      <c r="F32838" s="1"/>
      <c r="G32838" s="1"/>
      <c r="H32838" s="1"/>
      <c r="I32838" s="1"/>
      <c r="J32838" s="1"/>
      <c r="K32838" s="1"/>
      <c r="L32838" s="1"/>
      <c r="M32838" s="1"/>
      <c r="N32838" s="1"/>
    </row>
    <row r="32839" spans="6:14">
      <c r="F32839" s="1"/>
      <c r="G32839" s="1"/>
      <c r="H32839" s="1"/>
      <c r="I32839" s="1"/>
      <c r="J32839" s="1"/>
      <c r="K32839" s="1"/>
      <c r="L32839" s="1"/>
      <c r="M32839" s="1"/>
      <c r="N32839" s="1"/>
    </row>
    <row r="32840" spans="6:14">
      <c r="F32840" s="1"/>
      <c r="G32840" s="1"/>
      <c r="H32840" s="1"/>
      <c r="I32840" s="1"/>
      <c r="J32840" s="1"/>
      <c r="K32840" s="1"/>
      <c r="L32840" s="1"/>
      <c r="M32840" s="1"/>
      <c r="N32840" s="1"/>
    </row>
    <row r="32841" spans="6:14">
      <c r="F32841" s="1"/>
      <c r="G32841" s="1"/>
      <c r="H32841" s="1"/>
      <c r="I32841" s="1"/>
      <c r="J32841" s="1"/>
      <c r="K32841" s="1"/>
      <c r="L32841" s="1"/>
      <c r="M32841" s="1"/>
      <c r="N32841" s="1"/>
    </row>
    <row r="32842" spans="6:14">
      <c r="F32842" s="1"/>
      <c r="G32842" s="1"/>
      <c r="H32842" s="1"/>
      <c r="I32842" s="1"/>
      <c r="J32842" s="1"/>
      <c r="K32842" s="1"/>
      <c r="L32842" s="1"/>
      <c r="M32842" s="1"/>
      <c r="N32842" s="1"/>
    </row>
    <row r="32843" spans="6:14">
      <c r="F32843" s="1"/>
      <c r="G32843" s="1"/>
      <c r="H32843" s="1"/>
      <c r="I32843" s="1"/>
      <c r="J32843" s="1"/>
      <c r="K32843" s="1"/>
      <c r="L32843" s="1"/>
      <c r="M32843" s="1"/>
      <c r="N32843" s="1"/>
    </row>
    <row r="32844" spans="6:14">
      <c r="F32844" s="1"/>
      <c r="G32844" s="1"/>
      <c r="H32844" s="1"/>
      <c r="I32844" s="1"/>
      <c r="J32844" s="1"/>
      <c r="K32844" s="1"/>
      <c r="L32844" s="1"/>
      <c r="M32844" s="1"/>
      <c r="N32844" s="1"/>
    </row>
    <row r="32845" spans="6:14">
      <c r="F32845" s="1"/>
      <c r="G32845" s="1"/>
      <c r="H32845" s="1"/>
      <c r="I32845" s="1"/>
      <c r="J32845" s="1"/>
      <c r="K32845" s="1"/>
      <c r="L32845" s="1"/>
      <c r="M32845" s="1"/>
      <c r="N32845" s="1"/>
    </row>
    <row r="32846" spans="6:14">
      <c r="F32846" s="1"/>
      <c r="G32846" s="1"/>
      <c r="H32846" s="1"/>
      <c r="I32846" s="1"/>
      <c r="J32846" s="1"/>
      <c r="K32846" s="1"/>
      <c r="L32846" s="1"/>
      <c r="M32846" s="1"/>
      <c r="N32846" s="1"/>
    </row>
    <row r="32847" spans="6:14">
      <c r="F32847" s="1"/>
      <c r="G32847" s="1"/>
      <c r="H32847" s="1"/>
      <c r="I32847" s="1"/>
      <c r="J32847" s="1"/>
      <c r="K32847" s="1"/>
      <c r="L32847" s="1"/>
      <c r="M32847" s="1"/>
      <c r="N32847" s="1"/>
    </row>
    <row r="32848" spans="6:14">
      <c r="F32848" s="1"/>
      <c r="G32848" s="1"/>
      <c r="H32848" s="1"/>
      <c r="I32848" s="1"/>
      <c r="J32848" s="1"/>
      <c r="K32848" s="1"/>
      <c r="L32848" s="1"/>
      <c r="M32848" s="1"/>
      <c r="N32848" s="1"/>
    </row>
    <row r="32849" spans="6:14">
      <c r="F32849" s="1"/>
      <c r="G32849" s="1"/>
      <c r="H32849" s="1"/>
      <c r="I32849" s="1"/>
      <c r="J32849" s="1"/>
      <c r="K32849" s="1"/>
      <c r="L32849" s="1"/>
      <c r="M32849" s="1"/>
      <c r="N32849" s="1"/>
    </row>
    <row r="32850" spans="6:14">
      <c r="F32850" s="1"/>
      <c r="G32850" s="1"/>
      <c r="H32850" s="1"/>
      <c r="I32850" s="1"/>
      <c r="J32850" s="1"/>
      <c r="K32850" s="1"/>
      <c r="L32850" s="1"/>
      <c r="M32850" s="1"/>
      <c r="N32850" s="1"/>
    </row>
    <row r="32851" spans="6:14">
      <c r="F32851" s="1"/>
      <c r="G32851" s="1"/>
      <c r="H32851" s="1"/>
      <c r="I32851" s="1"/>
      <c r="J32851" s="1"/>
      <c r="K32851" s="1"/>
      <c r="L32851" s="1"/>
      <c r="M32851" s="1"/>
      <c r="N32851" s="1"/>
    </row>
    <row r="32852" spans="6:14">
      <c r="F32852" s="1"/>
      <c r="G32852" s="1"/>
      <c r="H32852" s="1"/>
      <c r="I32852" s="1"/>
      <c r="J32852" s="1"/>
      <c r="K32852" s="1"/>
      <c r="L32852" s="1"/>
      <c r="M32852" s="1"/>
      <c r="N32852" s="1"/>
    </row>
    <row r="32853" spans="6:14">
      <c r="F32853" s="1"/>
      <c r="G32853" s="1"/>
      <c r="H32853" s="1"/>
      <c r="I32853" s="1"/>
      <c r="J32853" s="1"/>
      <c r="K32853" s="1"/>
      <c r="L32853" s="1"/>
      <c r="M32853" s="1"/>
      <c r="N32853" s="1"/>
    </row>
    <row r="32854" spans="6:14">
      <c r="F32854" s="1"/>
      <c r="G32854" s="1"/>
      <c r="H32854" s="1"/>
      <c r="I32854" s="1"/>
      <c r="J32854" s="1"/>
      <c r="K32854" s="1"/>
      <c r="L32854" s="1"/>
      <c r="M32854" s="1"/>
      <c r="N32854" s="1"/>
    </row>
    <row r="32855" spans="6:14">
      <c r="F32855" s="1"/>
      <c r="G32855" s="1"/>
      <c r="H32855" s="1"/>
      <c r="I32855" s="1"/>
      <c r="J32855" s="1"/>
      <c r="K32855" s="1"/>
      <c r="L32855" s="1"/>
      <c r="M32855" s="1"/>
      <c r="N32855" s="1"/>
    </row>
    <row r="32856" spans="6:14">
      <c r="F32856" s="1"/>
      <c r="G32856" s="1"/>
      <c r="H32856" s="1"/>
      <c r="I32856" s="1"/>
      <c r="J32856" s="1"/>
      <c r="K32856" s="1"/>
      <c r="L32856" s="1"/>
      <c r="M32856" s="1"/>
      <c r="N32856" s="1"/>
    </row>
    <row r="32857" spans="6:14">
      <c r="F32857" s="1"/>
      <c r="G32857" s="1"/>
      <c r="H32857" s="1"/>
      <c r="I32857" s="1"/>
      <c r="J32857" s="1"/>
      <c r="K32857" s="1"/>
      <c r="L32857" s="1"/>
      <c r="M32857" s="1"/>
      <c r="N32857" s="1"/>
    </row>
    <row r="32858" spans="6:14">
      <c r="F32858" s="1"/>
      <c r="G32858" s="1"/>
      <c r="H32858" s="1"/>
      <c r="I32858" s="1"/>
      <c r="J32858" s="1"/>
      <c r="K32858" s="1"/>
      <c r="L32858" s="1"/>
      <c r="M32858" s="1"/>
      <c r="N32858" s="1"/>
    </row>
    <row r="32859" spans="6:14">
      <c r="F32859" s="1"/>
      <c r="G32859" s="1"/>
      <c r="H32859" s="1"/>
      <c r="I32859" s="1"/>
      <c r="J32859" s="1"/>
      <c r="K32859" s="1"/>
      <c r="L32859" s="1"/>
      <c r="M32859" s="1"/>
      <c r="N32859" s="1"/>
    </row>
    <row r="32860" spans="6:14">
      <c r="F32860" s="1"/>
      <c r="G32860" s="1"/>
      <c r="H32860" s="1"/>
      <c r="I32860" s="1"/>
      <c r="J32860" s="1"/>
      <c r="K32860" s="1"/>
      <c r="L32860" s="1"/>
      <c r="M32860" s="1"/>
      <c r="N32860" s="1"/>
    </row>
    <row r="32861" spans="6:14">
      <c r="F32861" s="1"/>
      <c r="G32861" s="1"/>
      <c r="H32861" s="1"/>
      <c r="I32861" s="1"/>
      <c r="J32861" s="1"/>
      <c r="K32861" s="1"/>
      <c r="L32861" s="1"/>
      <c r="M32861" s="1"/>
      <c r="N32861" s="1"/>
    </row>
    <row r="32862" spans="6:14">
      <c r="F32862" s="1"/>
      <c r="G32862" s="1"/>
      <c r="H32862" s="1"/>
      <c r="I32862" s="1"/>
      <c r="J32862" s="1"/>
      <c r="K32862" s="1"/>
      <c r="L32862" s="1"/>
      <c r="M32862" s="1"/>
      <c r="N32862" s="1"/>
    </row>
    <row r="32863" spans="6:14">
      <c r="F32863" s="1"/>
      <c r="G32863" s="1"/>
      <c r="H32863" s="1"/>
      <c r="I32863" s="1"/>
      <c r="J32863" s="1"/>
      <c r="K32863" s="1"/>
      <c r="L32863" s="1"/>
      <c r="M32863" s="1"/>
      <c r="N32863" s="1"/>
    </row>
    <row r="32864" spans="6:14">
      <c r="F32864" s="1"/>
      <c r="G32864" s="1"/>
      <c r="H32864" s="1"/>
      <c r="I32864" s="1"/>
      <c r="J32864" s="1"/>
      <c r="K32864" s="1"/>
      <c r="L32864" s="1"/>
      <c r="M32864" s="1"/>
      <c r="N32864" s="1"/>
    </row>
    <row r="32865" spans="6:14">
      <c r="F32865" s="1"/>
      <c r="G32865" s="1"/>
      <c r="H32865" s="1"/>
      <c r="I32865" s="1"/>
      <c r="J32865" s="1"/>
      <c r="K32865" s="1"/>
      <c r="L32865" s="1"/>
      <c r="M32865" s="1"/>
      <c r="N32865" s="1"/>
    </row>
    <row r="32866" spans="6:14">
      <c r="F32866" s="1"/>
      <c r="G32866" s="1"/>
      <c r="H32866" s="1"/>
      <c r="I32866" s="1"/>
      <c r="J32866" s="1"/>
      <c r="K32866" s="1"/>
      <c r="L32866" s="1"/>
      <c r="M32866" s="1"/>
      <c r="N32866" s="1"/>
    </row>
    <row r="32867" spans="6:14">
      <c r="F32867" s="1"/>
      <c r="G32867" s="1"/>
      <c r="H32867" s="1"/>
      <c r="I32867" s="1"/>
      <c r="J32867" s="1"/>
      <c r="K32867" s="1"/>
      <c r="L32867" s="1"/>
      <c r="M32867" s="1"/>
      <c r="N32867" s="1"/>
    </row>
    <row r="32868" spans="6:14">
      <c r="F32868" s="1"/>
      <c r="G32868" s="1"/>
      <c r="H32868" s="1"/>
      <c r="I32868" s="1"/>
      <c r="J32868" s="1"/>
      <c r="K32868" s="1"/>
      <c r="L32868" s="1"/>
      <c r="M32868" s="1"/>
      <c r="N32868" s="1"/>
    </row>
    <row r="32869" spans="6:14">
      <c r="F32869" s="1"/>
      <c r="G32869" s="1"/>
      <c r="H32869" s="1"/>
      <c r="I32869" s="1"/>
      <c r="J32869" s="1"/>
      <c r="K32869" s="1"/>
      <c r="L32869" s="1"/>
      <c r="M32869" s="1"/>
      <c r="N32869" s="1"/>
    </row>
    <row r="32870" spans="6:14">
      <c r="F32870" s="1"/>
      <c r="G32870" s="1"/>
      <c r="H32870" s="1"/>
      <c r="I32870" s="1"/>
      <c r="J32870" s="1"/>
      <c r="K32870" s="1"/>
      <c r="L32870" s="1"/>
      <c r="M32870" s="1"/>
      <c r="N32870" s="1"/>
    </row>
    <row r="32871" spans="6:14">
      <c r="F32871" s="1"/>
      <c r="G32871" s="1"/>
      <c r="H32871" s="1"/>
      <c r="I32871" s="1"/>
      <c r="J32871" s="1"/>
      <c r="K32871" s="1"/>
      <c r="L32871" s="1"/>
      <c r="M32871" s="1"/>
      <c r="N32871" s="1"/>
    </row>
    <row r="32872" spans="6:14">
      <c r="F32872" s="1"/>
      <c r="G32872" s="1"/>
      <c r="H32872" s="1"/>
      <c r="I32872" s="1"/>
      <c r="J32872" s="1"/>
      <c r="K32872" s="1"/>
      <c r="L32872" s="1"/>
      <c r="M32872" s="1"/>
      <c r="N32872" s="1"/>
    </row>
    <row r="32873" spans="6:14">
      <c r="F32873" s="1"/>
      <c r="G32873" s="1"/>
      <c r="H32873" s="1"/>
      <c r="I32873" s="1"/>
      <c r="J32873" s="1"/>
      <c r="K32873" s="1"/>
      <c r="L32873" s="1"/>
      <c r="M32873" s="1"/>
      <c r="N32873" s="1"/>
    </row>
    <row r="32874" spans="6:14">
      <c r="F32874" s="1"/>
      <c r="G32874" s="1"/>
      <c r="H32874" s="1"/>
      <c r="I32874" s="1"/>
      <c r="J32874" s="1"/>
      <c r="K32874" s="1"/>
      <c r="L32874" s="1"/>
      <c r="M32874" s="1"/>
      <c r="N32874" s="1"/>
    </row>
    <row r="32875" spans="6:14">
      <c r="F32875" s="1"/>
      <c r="G32875" s="1"/>
      <c r="H32875" s="1"/>
      <c r="I32875" s="1"/>
      <c r="J32875" s="1"/>
      <c r="K32875" s="1"/>
      <c r="L32875" s="1"/>
      <c r="M32875" s="1"/>
      <c r="N32875" s="1"/>
    </row>
    <row r="32876" spans="6:14">
      <c r="F32876" s="1"/>
      <c r="G32876" s="1"/>
      <c r="H32876" s="1"/>
      <c r="I32876" s="1"/>
      <c r="J32876" s="1"/>
      <c r="K32876" s="1"/>
      <c r="L32876" s="1"/>
      <c r="M32876" s="1"/>
      <c r="N32876" s="1"/>
    </row>
    <row r="32877" spans="6:14">
      <c r="F32877" s="1"/>
      <c r="G32877" s="1"/>
      <c r="H32877" s="1"/>
      <c r="I32877" s="1"/>
      <c r="J32877" s="1"/>
      <c r="K32877" s="1"/>
      <c r="L32877" s="1"/>
      <c r="M32877" s="1"/>
      <c r="N32877" s="1"/>
    </row>
    <row r="32878" spans="6:14">
      <c r="F32878" s="1"/>
      <c r="G32878" s="1"/>
      <c r="H32878" s="1"/>
      <c r="I32878" s="1"/>
      <c r="J32878" s="1"/>
      <c r="K32878" s="1"/>
      <c r="L32878" s="1"/>
      <c r="M32878" s="1"/>
      <c r="N32878" s="1"/>
    </row>
    <row r="32879" spans="6:14">
      <c r="F32879" s="1"/>
      <c r="G32879" s="1"/>
      <c r="H32879" s="1"/>
      <c r="I32879" s="1"/>
      <c r="J32879" s="1"/>
      <c r="K32879" s="1"/>
      <c r="L32879" s="1"/>
      <c r="M32879" s="1"/>
      <c r="N32879" s="1"/>
    </row>
    <row r="32880" spans="6:14">
      <c r="F32880" s="1"/>
      <c r="G32880" s="1"/>
      <c r="H32880" s="1"/>
      <c r="I32880" s="1"/>
      <c r="J32880" s="1"/>
      <c r="K32880" s="1"/>
      <c r="L32880" s="1"/>
      <c r="M32880" s="1"/>
      <c r="N32880" s="1"/>
    </row>
    <row r="32881" spans="6:14">
      <c r="F32881" s="1"/>
      <c r="G32881" s="1"/>
      <c r="H32881" s="1"/>
      <c r="I32881" s="1"/>
      <c r="J32881" s="1"/>
      <c r="K32881" s="1"/>
      <c r="L32881" s="1"/>
      <c r="M32881" s="1"/>
      <c r="N32881" s="1"/>
    </row>
    <row r="32882" spans="6:14">
      <c r="F32882" s="1"/>
      <c r="G32882" s="1"/>
      <c r="H32882" s="1"/>
      <c r="I32882" s="1"/>
      <c r="J32882" s="1"/>
      <c r="K32882" s="1"/>
      <c r="L32882" s="1"/>
      <c r="M32882" s="1"/>
      <c r="N32882" s="1"/>
    </row>
    <row r="32883" spans="6:14">
      <c r="F32883" s="1"/>
      <c r="G32883" s="1"/>
      <c r="H32883" s="1"/>
      <c r="I32883" s="1"/>
      <c r="J32883" s="1"/>
      <c r="K32883" s="1"/>
      <c r="L32883" s="1"/>
      <c r="M32883" s="1"/>
      <c r="N32883" s="1"/>
    </row>
    <row r="32884" spans="6:14">
      <c r="F32884" s="1"/>
      <c r="G32884" s="1"/>
      <c r="H32884" s="1"/>
      <c r="I32884" s="1"/>
      <c r="J32884" s="1"/>
      <c r="K32884" s="1"/>
      <c r="L32884" s="1"/>
      <c r="M32884" s="1"/>
      <c r="N32884" s="1"/>
    </row>
    <row r="32885" spans="6:14">
      <c r="F32885" s="1"/>
      <c r="G32885" s="1"/>
      <c r="H32885" s="1"/>
      <c r="I32885" s="1"/>
      <c r="J32885" s="1"/>
      <c r="K32885" s="1"/>
      <c r="L32885" s="1"/>
      <c r="M32885" s="1"/>
      <c r="N32885" s="1"/>
    </row>
    <row r="32886" spans="6:14">
      <c r="F32886" s="1"/>
      <c r="G32886" s="1"/>
      <c r="H32886" s="1"/>
      <c r="I32886" s="1"/>
      <c r="J32886" s="1"/>
      <c r="K32886" s="1"/>
      <c r="L32886" s="1"/>
      <c r="M32886" s="1"/>
      <c r="N32886" s="1"/>
    </row>
    <row r="32887" spans="6:14">
      <c r="F32887" s="1"/>
      <c r="G32887" s="1"/>
      <c r="H32887" s="1"/>
      <c r="I32887" s="1"/>
      <c r="J32887" s="1"/>
      <c r="K32887" s="1"/>
      <c r="L32887" s="1"/>
      <c r="M32887" s="1"/>
      <c r="N32887" s="1"/>
    </row>
    <row r="32888" spans="6:14">
      <c r="F32888" s="1"/>
      <c r="G32888" s="1"/>
      <c r="H32888" s="1"/>
      <c r="I32888" s="1"/>
      <c r="J32888" s="1"/>
      <c r="K32888" s="1"/>
      <c r="L32888" s="1"/>
      <c r="M32888" s="1"/>
      <c r="N32888" s="1"/>
    </row>
    <row r="32889" spans="6:14">
      <c r="F32889" s="1"/>
      <c r="G32889" s="1"/>
      <c r="H32889" s="1"/>
      <c r="I32889" s="1"/>
      <c r="J32889" s="1"/>
      <c r="K32889" s="1"/>
      <c r="L32889" s="1"/>
      <c r="M32889" s="1"/>
      <c r="N32889" s="1"/>
    </row>
    <row r="32890" spans="6:14">
      <c r="F32890" s="1"/>
      <c r="G32890" s="1"/>
      <c r="H32890" s="1"/>
      <c r="I32890" s="1"/>
      <c r="J32890" s="1"/>
      <c r="K32890" s="1"/>
      <c r="L32890" s="1"/>
      <c r="M32890" s="1"/>
      <c r="N32890" s="1"/>
    </row>
    <row r="32891" spans="6:14">
      <c r="F32891" s="1"/>
      <c r="G32891" s="1"/>
      <c r="H32891" s="1"/>
      <c r="I32891" s="1"/>
      <c r="J32891" s="1"/>
      <c r="K32891" s="1"/>
      <c r="L32891" s="1"/>
      <c r="M32891" s="1"/>
      <c r="N32891" s="1"/>
    </row>
    <row r="32892" spans="6:14">
      <c r="F32892" s="1"/>
      <c r="G32892" s="1"/>
      <c r="H32892" s="1"/>
      <c r="I32892" s="1"/>
      <c r="J32892" s="1"/>
      <c r="K32892" s="1"/>
      <c r="L32892" s="1"/>
      <c r="M32892" s="1"/>
      <c r="N32892" s="1"/>
    </row>
    <row r="32893" spans="6:14">
      <c r="F32893" s="1"/>
      <c r="G32893" s="1"/>
      <c r="H32893" s="1"/>
      <c r="I32893" s="1"/>
      <c r="J32893" s="1"/>
      <c r="K32893" s="1"/>
      <c r="L32893" s="1"/>
      <c r="M32893" s="1"/>
      <c r="N32893" s="1"/>
    </row>
    <row r="32894" spans="6:14">
      <c r="F32894" s="1"/>
      <c r="G32894" s="1"/>
      <c r="H32894" s="1"/>
      <c r="I32894" s="1"/>
      <c r="J32894" s="1"/>
      <c r="K32894" s="1"/>
      <c r="L32894" s="1"/>
      <c r="M32894" s="1"/>
      <c r="N32894" s="1"/>
    </row>
    <row r="32895" spans="6:14">
      <c r="F32895" s="1"/>
      <c r="G32895" s="1"/>
      <c r="H32895" s="1"/>
      <c r="I32895" s="1"/>
      <c r="J32895" s="1"/>
      <c r="K32895" s="1"/>
      <c r="L32895" s="1"/>
      <c r="M32895" s="1"/>
      <c r="N32895" s="1"/>
    </row>
    <row r="32896" spans="6:14">
      <c r="F32896" s="1"/>
      <c r="G32896" s="1"/>
      <c r="H32896" s="1"/>
      <c r="I32896" s="1"/>
      <c r="J32896" s="1"/>
      <c r="K32896" s="1"/>
      <c r="L32896" s="1"/>
      <c r="M32896" s="1"/>
      <c r="N32896" s="1"/>
    </row>
    <row r="32897" spans="6:14">
      <c r="F32897" s="1"/>
      <c r="G32897" s="1"/>
      <c r="H32897" s="1"/>
      <c r="I32897" s="1"/>
      <c r="J32897" s="1"/>
      <c r="K32897" s="1"/>
      <c r="L32897" s="1"/>
      <c r="M32897" s="1"/>
      <c r="N32897" s="1"/>
    </row>
    <row r="32898" spans="6:14">
      <c r="F32898" s="1"/>
      <c r="G32898" s="1"/>
      <c r="H32898" s="1"/>
      <c r="I32898" s="1"/>
      <c r="J32898" s="1"/>
      <c r="K32898" s="1"/>
      <c r="L32898" s="1"/>
      <c r="M32898" s="1"/>
      <c r="N32898" s="1"/>
    </row>
    <row r="32899" spans="6:14">
      <c r="F32899" s="1"/>
      <c r="G32899" s="1"/>
      <c r="H32899" s="1"/>
      <c r="I32899" s="1"/>
      <c r="J32899" s="1"/>
      <c r="K32899" s="1"/>
      <c r="L32899" s="1"/>
      <c r="M32899" s="1"/>
      <c r="N32899" s="1"/>
    </row>
    <row r="32900" spans="6:14">
      <c r="F32900" s="1"/>
      <c r="G32900" s="1"/>
      <c r="H32900" s="1"/>
      <c r="I32900" s="1"/>
      <c r="J32900" s="1"/>
      <c r="K32900" s="1"/>
      <c r="L32900" s="1"/>
      <c r="M32900" s="1"/>
      <c r="N32900" s="1"/>
    </row>
    <row r="32901" spans="6:14">
      <c r="F32901" s="1"/>
      <c r="G32901" s="1"/>
      <c r="H32901" s="1"/>
      <c r="I32901" s="1"/>
      <c r="J32901" s="1"/>
      <c r="K32901" s="1"/>
      <c r="L32901" s="1"/>
      <c r="M32901" s="1"/>
      <c r="N32901" s="1"/>
    </row>
    <row r="32902" spans="6:14">
      <c r="F32902" s="1"/>
      <c r="G32902" s="1"/>
      <c r="H32902" s="1"/>
      <c r="I32902" s="1"/>
      <c r="J32902" s="1"/>
      <c r="K32902" s="1"/>
      <c r="L32902" s="1"/>
      <c r="M32902" s="1"/>
      <c r="N32902" s="1"/>
    </row>
    <row r="32903" spans="6:14">
      <c r="F32903" s="1"/>
      <c r="G32903" s="1"/>
      <c r="H32903" s="1"/>
      <c r="I32903" s="1"/>
      <c r="J32903" s="1"/>
      <c r="K32903" s="1"/>
      <c r="L32903" s="1"/>
      <c r="M32903" s="1"/>
      <c r="N32903" s="1"/>
    </row>
    <row r="32904" spans="6:14">
      <c r="F32904" s="1"/>
      <c r="G32904" s="1"/>
      <c r="H32904" s="1"/>
      <c r="I32904" s="1"/>
      <c r="J32904" s="1"/>
      <c r="K32904" s="1"/>
      <c r="L32904" s="1"/>
      <c r="M32904" s="1"/>
      <c r="N32904" s="1"/>
    </row>
    <row r="32905" spans="6:14">
      <c r="F32905" s="1"/>
      <c r="G32905" s="1"/>
      <c r="H32905" s="1"/>
      <c r="I32905" s="1"/>
      <c r="J32905" s="1"/>
      <c r="K32905" s="1"/>
      <c r="L32905" s="1"/>
      <c r="M32905" s="1"/>
      <c r="N32905" s="1"/>
    </row>
    <row r="32906" spans="6:14">
      <c r="F32906" s="1"/>
      <c r="G32906" s="1"/>
      <c r="H32906" s="1"/>
      <c r="I32906" s="1"/>
      <c r="J32906" s="1"/>
      <c r="K32906" s="1"/>
      <c r="L32906" s="1"/>
      <c r="M32906" s="1"/>
      <c r="N32906" s="1"/>
    </row>
    <row r="32907" spans="6:14">
      <c r="F32907" s="1"/>
      <c r="G32907" s="1"/>
      <c r="H32907" s="1"/>
      <c r="I32907" s="1"/>
      <c r="J32907" s="1"/>
      <c r="K32907" s="1"/>
      <c r="L32907" s="1"/>
      <c r="M32907" s="1"/>
      <c r="N32907" s="1"/>
    </row>
    <row r="32908" spans="6:14">
      <c r="F32908" s="1"/>
      <c r="G32908" s="1"/>
      <c r="H32908" s="1"/>
      <c r="I32908" s="1"/>
      <c r="J32908" s="1"/>
      <c r="K32908" s="1"/>
      <c r="L32908" s="1"/>
      <c r="M32908" s="1"/>
      <c r="N32908" s="1"/>
    </row>
    <row r="32909" spans="6:14">
      <c r="F32909" s="1"/>
      <c r="G32909" s="1"/>
      <c r="H32909" s="1"/>
      <c r="I32909" s="1"/>
      <c r="J32909" s="1"/>
      <c r="K32909" s="1"/>
      <c r="L32909" s="1"/>
      <c r="M32909" s="1"/>
      <c r="N32909" s="1"/>
    </row>
    <row r="32910" spans="6:14">
      <c r="F32910" s="1"/>
      <c r="G32910" s="1"/>
      <c r="H32910" s="1"/>
      <c r="I32910" s="1"/>
      <c r="J32910" s="1"/>
      <c r="K32910" s="1"/>
      <c r="L32910" s="1"/>
      <c r="M32910" s="1"/>
      <c r="N32910" s="1"/>
    </row>
    <row r="32911" spans="6:14">
      <c r="F32911" s="1"/>
      <c r="G32911" s="1"/>
      <c r="H32911" s="1"/>
      <c r="I32911" s="1"/>
      <c r="J32911" s="1"/>
      <c r="K32911" s="1"/>
      <c r="L32911" s="1"/>
      <c r="M32911" s="1"/>
      <c r="N32911" s="1"/>
    </row>
    <row r="32912" spans="6:14">
      <c r="F32912" s="1"/>
      <c r="G32912" s="1"/>
      <c r="H32912" s="1"/>
      <c r="I32912" s="1"/>
      <c r="J32912" s="1"/>
      <c r="K32912" s="1"/>
      <c r="L32912" s="1"/>
      <c r="M32912" s="1"/>
      <c r="N32912" s="1"/>
    </row>
    <row r="32913" spans="6:14">
      <c r="F32913" s="1"/>
      <c r="G32913" s="1"/>
      <c r="H32913" s="1"/>
      <c r="I32913" s="1"/>
      <c r="J32913" s="1"/>
      <c r="K32913" s="1"/>
      <c r="L32913" s="1"/>
      <c r="M32913" s="1"/>
      <c r="N32913" s="1"/>
    </row>
    <row r="32914" spans="6:14">
      <c r="F32914" s="1"/>
      <c r="G32914" s="1"/>
      <c r="H32914" s="1"/>
      <c r="I32914" s="1"/>
      <c r="J32914" s="1"/>
      <c r="K32914" s="1"/>
      <c r="L32914" s="1"/>
      <c r="M32914" s="1"/>
      <c r="N32914" s="1"/>
    </row>
    <row r="32915" spans="6:14">
      <c r="F32915" s="1"/>
      <c r="G32915" s="1"/>
      <c r="H32915" s="1"/>
      <c r="I32915" s="1"/>
      <c r="J32915" s="1"/>
      <c r="K32915" s="1"/>
      <c r="L32915" s="1"/>
      <c r="M32915" s="1"/>
      <c r="N32915" s="1"/>
    </row>
    <row r="32916" spans="6:14">
      <c r="F32916" s="1"/>
      <c r="G32916" s="1"/>
      <c r="H32916" s="1"/>
      <c r="I32916" s="1"/>
      <c r="J32916" s="1"/>
      <c r="K32916" s="1"/>
      <c r="L32916" s="1"/>
      <c r="M32916" s="1"/>
      <c r="N32916" s="1"/>
    </row>
    <row r="32917" spans="6:14">
      <c r="F32917" s="1"/>
      <c r="G32917" s="1"/>
      <c r="H32917" s="1"/>
      <c r="I32917" s="1"/>
      <c r="J32917" s="1"/>
      <c r="K32917" s="1"/>
      <c r="L32917" s="1"/>
      <c r="M32917" s="1"/>
      <c r="N32917" s="1"/>
    </row>
    <row r="32918" spans="6:14">
      <c r="F32918" s="1"/>
      <c r="G32918" s="1"/>
      <c r="H32918" s="1"/>
      <c r="I32918" s="1"/>
      <c r="J32918" s="1"/>
      <c r="K32918" s="1"/>
      <c r="L32918" s="1"/>
      <c r="M32918" s="1"/>
      <c r="N32918" s="1"/>
    </row>
    <row r="32919" spans="6:14">
      <c r="F32919" s="1"/>
      <c r="G32919" s="1"/>
      <c r="H32919" s="1"/>
      <c r="I32919" s="1"/>
      <c r="J32919" s="1"/>
      <c r="K32919" s="1"/>
      <c r="L32919" s="1"/>
      <c r="M32919" s="1"/>
      <c r="N32919" s="1"/>
    </row>
    <row r="32920" spans="6:14">
      <c r="F32920" s="1"/>
      <c r="G32920" s="1"/>
      <c r="H32920" s="1"/>
      <c r="I32920" s="1"/>
      <c r="J32920" s="1"/>
      <c r="K32920" s="1"/>
      <c r="L32920" s="1"/>
      <c r="M32920" s="1"/>
      <c r="N32920" s="1"/>
    </row>
    <row r="32921" spans="6:14">
      <c r="F32921" s="1"/>
      <c r="G32921" s="1"/>
      <c r="H32921" s="1"/>
      <c r="I32921" s="1"/>
      <c r="J32921" s="1"/>
      <c r="K32921" s="1"/>
      <c r="L32921" s="1"/>
      <c r="M32921" s="1"/>
      <c r="N32921" s="1"/>
    </row>
    <row r="32922" spans="6:14">
      <c r="F32922" s="1"/>
      <c r="G32922" s="1"/>
      <c r="H32922" s="1"/>
      <c r="I32922" s="1"/>
      <c r="J32922" s="1"/>
      <c r="K32922" s="1"/>
      <c r="L32922" s="1"/>
      <c r="M32922" s="1"/>
      <c r="N32922" s="1"/>
    </row>
    <row r="32923" spans="6:14">
      <c r="F32923" s="1"/>
      <c r="G32923" s="1"/>
      <c r="H32923" s="1"/>
      <c r="I32923" s="1"/>
      <c r="J32923" s="1"/>
      <c r="K32923" s="1"/>
      <c r="L32923" s="1"/>
      <c r="M32923" s="1"/>
      <c r="N32923" s="1"/>
    </row>
    <row r="32924" spans="6:14">
      <c r="F32924" s="1"/>
      <c r="G32924" s="1"/>
      <c r="H32924" s="1"/>
      <c r="I32924" s="1"/>
      <c r="J32924" s="1"/>
      <c r="K32924" s="1"/>
      <c r="L32924" s="1"/>
      <c r="M32924" s="1"/>
      <c r="N32924" s="1"/>
    </row>
    <row r="32925" spans="6:14">
      <c r="F32925" s="1"/>
      <c r="G32925" s="1"/>
      <c r="H32925" s="1"/>
      <c r="I32925" s="1"/>
      <c r="J32925" s="1"/>
      <c r="K32925" s="1"/>
      <c r="L32925" s="1"/>
      <c r="M32925" s="1"/>
      <c r="N32925" s="1"/>
    </row>
    <row r="32926" spans="6:14">
      <c r="F32926" s="1"/>
      <c r="G32926" s="1"/>
      <c r="H32926" s="1"/>
      <c r="I32926" s="1"/>
      <c r="J32926" s="1"/>
      <c r="K32926" s="1"/>
      <c r="L32926" s="1"/>
      <c r="M32926" s="1"/>
      <c r="N32926" s="1"/>
    </row>
    <row r="32927" spans="6:14">
      <c r="F32927" s="1"/>
      <c r="G32927" s="1"/>
      <c r="H32927" s="1"/>
      <c r="I32927" s="1"/>
      <c r="J32927" s="1"/>
      <c r="K32927" s="1"/>
      <c r="L32927" s="1"/>
      <c r="M32927" s="1"/>
      <c r="N32927" s="1"/>
    </row>
    <row r="32928" spans="6:14">
      <c r="F32928" s="1"/>
      <c r="G32928" s="1"/>
      <c r="H32928" s="1"/>
      <c r="I32928" s="1"/>
      <c r="J32928" s="1"/>
      <c r="K32928" s="1"/>
      <c r="L32928" s="1"/>
      <c r="M32928" s="1"/>
      <c r="N32928" s="1"/>
    </row>
    <row r="32929" spans="6:14">
      <c r="F32929" s="1"/>
      <c r="G32929" s="1"/>
      <c r="H32929" s="1"/>
      <c r="I32929" s="1"/>
      <c r="J32929" s="1"/>
      <c r="K32929" s="1"/>
      <c r="L32929" s="1"/>
      <c r="M32929" s="1"/>
      <c r="N32929" s="1"/>
    </row>
    <row r="32930" spans="6:14">
      <c r="F32930" s="1"/>
      <c r="G32930" s="1"/>
      <c r="H32930" s="1"/>
      <c r="I32930" s="1"/>
      <c r="J32930" s="1"/>
      <c r="K32930" s="1"/>
      <c r="L32930" s="1"/>
      <c r="M32930" s="1"/>
      <c r="N32930" s="1"/>
    </row>
    <row r="32931" spans="6:14">
      <c r="F32931" s="1"/>
      <c r="G32931" s="1"/>
      <c r="H32931" s="1"/>
      <c r="I32931" s="1"/>
      <c r="J32931" s="1"/>
      <c r="K32931" s="1"/>
      <c r="L32931" s="1"/>
      <c r="M32931" s="1"/>
      <c r="N32931" s="1"/>
    </row>
    <row r="32932" spans="6:14">
      <c r="F32932" s="1"/>
      <c r="G32932" s="1"/>
      <c r="H32932" s="1"/>
      <c r="I32932" s="1"/>
      <c r="J32932" s="1"/>
      <c r="K32932" s="1"/>
      <c r="L32932" s="1"/>
      <c r="M32932" s="1"/>
      <c r="N32932" s="1"/>
    </row>
    <row r="32933" spans="6:14">
      <c r="F32933" s="1"/>
      <c r="G32933" s="1"/>
      <c r="H32933" s="1"/>
      <c r="I32933" s="1"/>
      <c r="J32933" s="1"/>
      <c r="K32933" s="1"/>
      <c r="L32933" s="1"/>
      <c r="M32933" s="1"/>
      <c r="N32933" s="1"/>
    </row>
    <row r="32934" spans="6:14">
      <c r="F32934" s="1"/>
      <c r="G32934" s="1"/>
      <c r="H32934" s="1"/>
      <c r="I32934" s="1"/>
      <c r="J32934" s="1"/>
      <c r="K32934" s="1"/>
      <c r="L32934" s="1"/>
      <c r="M32934" s="1"/>
      <c r="N32934" s="1"/>
    </row>
    <row r="32935" spans="6:14">
      <c r="F32935" s="1"/>
      <c r="G32935" s="1"/>
      <c r="H32935" s="1"/>
      <c r="I32935" s="1"/>
      <c r="J32935" s="1"/>
      <c r="K32935" s="1"/>
      <c r="L32935" s="1"/>
      <c r="M32935" s="1"/>
      <c r="N32935" s="1"/>
    </row>
    <row r="32936" spans="6:14">
      <c r="F32936" s="1"/>
      <c r="G32936" s="1"/>
      <c r="H32936" s="1"/>
      <c r="I32936" s="1"/>
      <c r="J32936" s="1"/>
      <c r="K32936" s="1"/>
      <c r="L32936" s="1"/>
      <c r="M32936" s="1"/>
      <c r="N32936" s="1"/>
    </row>
    <row r="32937" spans="6:14">
      <c r="F32937" s="1"/>
      <c r="G32937" s="1"/>
      <c r="H32937" s="1"/>
      <c r="I32937" s="1"/>
      <c r="J32937" s="1"/>
      <c r="K32937" s="1"/>
      <c r="L32937" s="1"/>
      <c r="M32937" s="1"/>
      <c r="N32937" s="1"/>
    </row>
    <row r="32938" spans="6:14">
      <c r="F32938" s="1"/>
      <c r="G32938" s="1"/>
      <c r="H32938" s="1"/>
      <c r="I32938" s="1"/>
      <c r="J32938" s="1"/>
      <c r="K32938" s="1"/>
      <c r="L32938" s="1"/>
      <c r="M32938" s="1"/>
      <c r="N32938" s="1"/>
    </row>
    <row r="32939" spans="6:14">
      <c r="F32939" s="1"/>
      <c r="G32939" s="1"/>
      <c r="H32939" s="1"/>
      <c r="I32939" s="1"/>
      <c r="J32939" s="1"/>
      <c r="K32939" s="1"/>
      <c r="L32939" s="1"/>
      <c r="M32939" s="1"/>
      <c r="N32939" s="1"/>
    </row>
    <row r="32940" spans="6:14">
      <c r="F32940" s="1"/>
      <c r="G32940" s="1"/>
      <c r="H32940" s="1"/>
      <c r="I32940" s="1"/>
      <c r="J32940" s="1"/>
      <c r="K32940" s="1"/>
      <c r="L32940" s="1"/>
      <c r="M32940" s="1"/>
      <c r="N32940" s="1"/>
    </row>
    <row r="32941" spans="6:14">
      <c r="F32941" s="1"/>
      <c r="G32941" s="1"/>
      <c r="H32941" s="1"/>
      <c r="I32941" s="1"/>
      <c r="J32941" s="1"/>
      <c r="K32941" s="1"/>
      <c r="L32941" s="1"/>
      <c r="M32941" s="1"/>
      <c r="N32941" s="1"/>
    </row>
    <row r="32942" spans="6:14">
      <c r="F32942" s="1"/>
      <c r="G32942" s="1"/>
      <c r="H32942" s="1"/>
      <c r="I32942" s="1"/>
      <c r="J32942" s="1"/>
      <c r="K32942" s="1"/>
      <c r="L32942" s="1"/>
      <c r="M32942" s="1"/>
      <c r="N32942" s="1"/>
    </row>
    <row r="32943" spans="6:14">
      <c r="F32943" s="1"/>
      <c r="G32943" s="1"/>
      <c r="H32943" s="1"/>
      <c r="I32943" s="1"/>
      <c r="J32943" s="1"/>
      <c r="K32943" s="1"/>
      <c r="L32943" s="1"/>
      <c r="M32943" s="1"/>
      <c r="N32943" s="1"/>
    </row>
    <row r="32944" spans="6:14">
      <c r="F32944" s="1"/>
      <c r="G32944" s="1"/>
      <c r="H32944" s="1"/>
      <c r="I32944" s="1"/>
      <c r="J32944" s="1"/>
      <c r="K32944" s="1"/>
      <c r="L32944" s="1"/>
      <c r="M32944" s="1"/>
      <c r="N32944" s="1"/>
    </row>
    <row r="32945" spans="6:14">
      <c r="F32945" s="1"/>
      <c r="G32945" s="1"/>
      <c r="H32945" s="1"/>
      <c r="I32945" s="1"/>
      <c r="J32945" s="1"/>
      <c r="K32945" s="1"/>
      <c r="L32945" s="1"/>
      <c r="M32945" s="1"/>
      <c r="N32945" s="1"/>
    </row>
    <row r="32946" spans="6:14">
      <c r="F32946" s="1"/>
      <c r="G32946" s="1"/>
      <c r="H32946" s="1"/>
      <c r="I32946" s="1"/>
      <c r="J32946" s="1"/>
      <c r="K32946" s="1"/>
      <c r="L32946" s="1"/>
      <c r="M32946" s="1"/>
      <c r="N32946" s="1"/>
    </row>
    <row r="32947" spans="6:14">
      <c r="F32947" s="1"/>
      <c r="G32947" s="1"/>
      <c r="H32947" s="1"/>
      <c r="I32947" s="1"/>
      <c r="J32947" s="1"/>
      <c r="K32947" s="1"/>
      <c r="L32947" s="1"/>
      <c r="M32947" s="1"/>
      <c r="N32947" s="1"/>
    </row>
    <row r="32948" spans="6:14">
      <c r="F32948" s="1"/>
      <c r="G32948" s="1"/>
      <c r="H32948" s="1"/>
      <c r="I32948" s="1"/>
      <c r="J32948" s="1"/>
      <c r="K32948" s="1"/>
      <c r="L32948" s="1"/>
      <c r="M32948" s="1"/>
      <c r="N32948" s="1"/>
    </row>
    <row r="32949" spans="6:14">
      <c r="F32949" s="1"/>
      <c r="G32949" s="1"/>
      <c r="H32949" s="1"/>
      <c r="I32949" s="1"/>
      <c r="J32949" s="1"/>
      <c r="K32949" s="1"/>
      <c r="L32949" s="1"/>
      <c r="M32949" s="1"/>
      <c r="N32949" s="1"/>
    </row>
    <row r="32950" spans="6:14">
      <c r="F32950" s="1"/>
      <c r="G32950" s="1"/>
      <c r="H32950" s="1"/>
      <c r="I32950" s="1"/>
      <c r="J32950" s="1"/>
      <c r="K32950" s="1"/>
      <c r="L32950" s="1"/>
      <c r="M32950" s="1"/>
      <c r="N32950" s="1"/>
    </row>
    <row r="32951" spans="6:14">
      <c r="F32951" s="1"/>
      <c r="G32951" s="1"/>
      <c r="H32951" s="1"/>
      <c r="I32951" s="1"/>
      <c r="J32951" s="1"/>
      <c r="K32951" s="1"/>
      <c r="L32951" s="1"/>
      <c r="M32951" s="1"/>
      <c r="N32951" s="1"/>
    </row>
    <row r="32952" spans="6:14">
      <c r="F32952" s="1"/>
      <c r="G32952" s="1"/>
      <c r="H32952" s="1"/>
      <c r="I32952" s="1"/>
      <c r="J32952" s="1"/>
      <c r="K32952" s="1"/>
      <c r="L32952" s="1"/>
      <c r="M32952" s="1"/>
      <c r="N32952" s="1"/>
    </row>
    <row r="32953" spans="6:14">
      <c r="F32953" s="1"/>
      <c r="G32953" s="1"/>
      <c r="H32953" s="1"/>
      <c r="I32953" s="1"/>
      <c r="J32953" s="1"/>
      <c r="K32953" s="1"/>
      <c r="L32953" s="1"/>
      <c r="M32953" s="1"/>
      <c r="N32953" s="1"/>
    </row>
    <row r="32954" spans="6:14">
      <c r="F32954" s="1"/>
      <c r="G32954" s="1"/>
      <c r="H32954" s="1"/>
      <c r="I32954" s="1"/>
      <c r="J32954" s="1"/>
      <c r="K32954" s="1"/>
      <c r="L32954" s="1"/>
      <c r="M32954" s="1"/>
      <c r="N32954" s="1"/>
    </row>
    <row r="32955" spans="6:14">
      <c r="F32955" s="1"/>
      <c r="G32955" s="1"/>
      <c r="H32955" s="1"/>
      <c r="I32955" s="1"/>
      <c r="J32955" s="1"/>
      <c r="K32955" s="1"/>
      <c r="L32955" s="1"/>
      <c r="M32955" s="1"/>
      <c r="N32955" s="1"/>
    </row>
    <row r="32956" spans="6:14">
      <c r="F32956" s="1"/>
      <c r="G32956" s="1"/>
      <c r="H32956" s="1"/>
      <c r="I32956" s="1"/>
      <c r="J32956" s="1"/>
      <c r="K32956" s="1"/>
      <c r="L32956" s="1"/>
      <c r="M32956" s="1"/>
      <c r="N32956" s="1"/>
    </row>
    <row r="32957" spans="6:14">
      <c r="F32957" s="1"/>
      <c r="G32957" s="1"/>
      <c r="H32957" s="1"/>
      <c r="I32957" s="1"/>
      <c r="J32957" s="1"/>
      <c r="K32957" s="1"/>
      <c r="L32957" s="1"/>
      <c r="M32957" s="1"/>
      <c r="N32957" s="1"/>
    </row>
    <row r="32958" spans="6:14">
      <c r="F32958" s="1"/>
      <c r="G32958" s="1"/>
      <c r="H32958" s="1"/>
      <c r="I32958" s="1"/>
      <c r="J32958" s="1"/>
      <c r="K32958" s="1"/>
      <c r="L32958" s="1"/>
      <c r="M32958" s="1"/>
      <c r="N32958" s="1"/>
    </row>
    <row r="32959" spans="6:14">
      <c r="F32959" s="1"/>
      <c r="G32959" s="1"/>
      <c r="H32959" s="1"/>
      <c r="I32959" s="1"/>
      <c r="J32959" s="1"/>
      <c r="K32959" s="1"/>
      <c r="L32959" s="1"/>
      <c r="M32959" s="1"/>
      <c r="N32959" s="1"/>
    </row>
    <row r="32960" spans="6:14">
      <c r="F32960" s="1"/>
      <c r="G32960" s="1"/>
      <c r="H32960" s="1"/>
      <c r="I32960" s="1"/>
      <c r="J32960" s="1"/>
      <c r="K32960" s="1"/>
      <c r="L32960" s="1"/>
      <c r="M32960" s="1"/>
      <c r="N32960" s="1"/>
    </row>
    <row r="32961" spans="6:14">
      <c r="F32961" s="1"/>
      <c r="G32961" s="1"/>
      <c r="H32961" s="1"/>
      <c r="I32961" s="1"/>
      <c r="J32961" s="1"/>
      <c r="K32961" s="1"/>
      <c r="L32961" s="1"/>
      <c r="M32961" s="1"/>
      <c r="N32961" s="1"/>
    </row>
    <row r="32962" spans="6:14">
      <c r="F32962" s="1"/>
      <c r="G32962" s="1"/>
      <c r="H32962" s="1"/>
      <c r="I32962" s="1"/>
      <c r="J32962" s="1"/>
      <c r="K32962" s="1"/>
      <c r="L32962" s="1"/>
      <c r="M32962" s="1"/>
      <c r="N32962" s="1"/>
    </row>
    <row r="32963" spans="6:14">
      <c r="F32963" s="1"/>
      <c r="G32963" s="1"/>
      <c r="H32963" s="1"/>
      <c r="I32963" s="1"/>
      <c r="J32963" s="1"/>
      <c r="K32963" s="1"/>
      <c r="L32963" s="1"/>
      <c r="M32963" s="1"/>
      <c r="N32963" s="1"/>
    </row>
    <row r="32964" spans="6:14">
      <c r="F32964" s="1"/>
      <c r="G32964" s="1"/>
      <c r="H32964" s="1"/>
      <c r="I32964" s="1"/>
      <c r="J32964" s="1"/>
      <c r="K32964" s="1"/>
      <c r="L32964" s="1"/>
      <c r="M32964" s="1"/>
      <c r="N32964" s="1"/>
    </row>
    <row r="32965" spans="6:14">
      <c r="F32965" s="1"/>
      <c r="G32965" s="1"/>
      <c r="H32965" s="1"/>
      <c r="I32965" s="1"/>
      <c r="J32965" s="1"/>
      <c r="K32965" s="1"/>
      <c r="L32965" s="1"/>
      <c r="M32965" s="1"/>
      <c r="N32965" s="1"/>
    </row>
    <row r="32966" spans="6:14">
      <c r="F32966" s="1"/>
      <c r="G32966" s="1"/>
      <c r="H32966" s="1"/>
      <c r="I32966" s="1"/>
      <c r="J32966" s="1"/>
      <c r="K32966" s="1"/>
      <c r="L32966" s="1"/>
      <c r="M32966" s="1"/>
      <c r="N32966" s="1"/>
    </row>
    <row r="32967" spans="6:14">
      <c r="F32967" s="1"/>
      <c r="G32967" s="1"/>
      <c r="H32967" s="1"/>
      <c r="I32967" s="1"/>
      <c r="J32967" s="1"/>
      <c r="K32967" s="1"/>
      <c r="L32967" s="1"/>
      <c r="M32967" s="1"/>
      <c r="N32967" s="1"/>
    </row>
    <row r="32968" spans="6:14">
      <c r="F32968" s="1"/>
      <c r="G32968" s="1"/>
      <c r="H32968" s="1"/>
      <c r="I32968" s="1"/>
      <c r="J32968" s="1"/>
      <c r="K32968" s="1"/>
      <c r="L32968" s="1"/>
      <c r="M32968" s="1"/>
      <c r="N32968" s="1"/>
    </row>
    <row r="32969" spans="6:14">
      <c r="F32969" s="1"/>
      <c r="G32969" s="1"/>
      <c r="H32969" s="1"/>
      <c r="I32969" s="1"/>
      <c r="J32969" s="1"/>
      <c r="K32969" s="1"/>
      <c r="L32969" s="1"/>
      <c r="M32969" s="1"/>
      <c r="N32969" s="1"/>
    </row>
    <row r="32970" spans="6:14">
      <c r="F32970" s="1"/>
      <c r="G32970" s="1"/>
      <c r="H32970" s="1"/>
      <c r="I32970" s="1"/>
      <c r="J32970" s="1"/>
      <c r="K32970" s="1"/>
      <c r="L32970" s="1"/>
      <c r="M32970" s="1"/>
      <c r="N32970" s="1"/>
    </row>
    <row r="32971" spans="6:14">
      <c r="F32971" s="1"/>
      <c r="G32971" s="1"/>
      <c r="H32971" s="1"/>
      <c r="I32971" s="1"/>
      <c r="J32971" s="1"/>
      <c r="K32971" s="1"/>
      <c r="L32971" s="1"/>
      <c r="M32971" s="1"/>
      <c r="N32971" s="1"/>
    </row>
    <row r="32972" spans="6:14">
      <c r="F32972" s="1"/>
      <c r="G32972" s="1"/>
      <c r="H32972" s="1"/>
      <c r="I32972" s="1"/>
      <c r="J32972" s="1"/>
      <c r="K32972" s="1"/>
      <c r="L32972" s="1"/>
      <c r="M32972" s="1"/>
      <c r="N32972" s="1"/>
    </row>
    <row r="32973" spans="6:14">
      <c r="F32973" s="1"/>
      <c r="G32973" s="1"/>
      <c r="H32973" s="1"/>
      <c r="I32973" s="1"/>
      <c r="J32973" s="1"/>
      <c r="K32973" s="1"/>
      <c r="L32973" s="1"/>
      <c r="M32973" s="1"/>
      <c r="N32973" s="1"/>
    </row>
    <row r="32974" spans="6:14">
      <c r="F32974" s="1"/>
      <c r="G32974" s="1"/>
      <c r="H32974" s="1"/>
      <c r="I32974" s="1"/>
      <c r="J32974" s="1"/>
      <c r="K32974" s="1"/>
      <c r="L32974" s="1"/>
      <c r="M32974" s="1"/>
      <c r="N32974" s="1"/>
    </row>
    <row r="32975" spans="6:14">
      <c r="F32975" s="1"/>
      <c r="G32975" s="1"/>
      <c r="H32975" s="1"/>
      <c r="I32975" s="1"/>
      <c r="J32975" s="1"/>
      <c r="K32975" s="1"/>
      <c r="L32975" s="1"/>
      <c r="M32975" s="1"/>
      <c r="N32975" s="1"/>
    </row>
    <row r="32976" spans="6:14">
      <c r="F32976" s="1"/>
      <c r="G32976" s="1"/>
      <c r="H32976" s="1"/>
      <c r="I32976" s="1"/>
      <c r="J32976" s="1"/>
      <c r="K32976" s="1"/>
      <c r="L32976" s="1"/>
      <c r="M32976" s="1"/>
      <c r="N32976" s="1"/>
    </row>
    <row r="32977" spans="6:14">
      <c r="F32977" s="1"/>
      <c r="G32977" s="1"/>
      <c r="H32977" s="1"/>
      <c r="I32977" s="1"/>
      <c r="J32977" s="1"/>
      <c r="K32977" s="1"/>
      <c r="L32977" s="1"/>
      <c r="M32977" s="1"/>
      <c r="N32977" s="1"/>
    </row>
    <row r="32978" spans="6:14">
      <c r="F32978" s="1"/>
      <c r="G32978" s="1"/>
      <c r="H32978" s="1"/>
      <c r="I32978" s="1"/>
      <c r="J32978" s="1"/>
      <c r="K32978" s="1"/>
      <c r="L32978" s="1"/>
      <c r="M32978" s="1"/>
      <c r="N32978" s="1"/>
    </row>
    <row r="32979" spans="6:14">
      <c r="F32979" s="1"/>
      <c r="G32979" s="1"/>
      <c r="H32979" s="1"/>
      <c r="I32979" s="1"/>
      <c r="J32979" s="1"/>
      <c r="K32979" s="1"/>
      <c r="L32979" s="1"/>
      <c r="M32979" s="1"/>
      <c r="N32979" s="1"/>
    </row>
    <row r="32980" spans="6:14">
      <c r="F32980" s="1"/>
      <c r="G32980" s="1"/>
      <c r="H32980" s="1"/>
      <c r="I32980" s="1"/>
      <c r="J32980" s="1"/>
      <c r="K32980" s="1"/>
      <c r="L32980" s="1"/>
      <c r="M32980" s="1"/>
      <c r="N32980" s="1"/>
    </row>
    <row r="32981" spans="6:14">
      <c r="F32981" s="1"/>
      <c r="G32981" s="1"/>
      <c r="H32981" s="1"/>
      <c r="I32981" s="1"/>
      <c r="J32981" s="1"/>
      <c r="K32981" s="1"/>
      <c r="L32981" s="1"/>
      <c r="M32981" s="1"/>
      <c r="N32981" s="1"/>
    </row>
    <row r="32982" spans="6:14">
      <c r="F32982" s="1"/>
      <c r="G32982" s="1"/>
      <c r="H32982" s="1"/>
      <c r="I32982" s="1"/>
      <c r="J32982" s="1"/>
      <c r="K32982" s="1"/>
      <c r="L32982" s="1"/>
      <c r="M32982" s="1"/>
      <c r="N32982" s="1"/>
    </row>
    <row r="32983" spans="6:14">
      <c r="F32983" s="1"/>
      <c r="G32983" s="1"/>
      <c r="H32983" s="1"/>
      <c r="I32983" s="1"/>
      <c r="J32983" s="1"/>
      <c r="K32983" s="1"/>
      <c r="L32983" s="1"/>
      <c r="M32983" s="1"/>
      <c r="N32983" s="1"/>
    </row>
    <row r="32984" spans="6:14">
      <c r="F32984" s="1"/>
      <c r="G32984" s="1"/>
      <c r="H32984" s="1"/>
      <c r="I32984" s="1"/>
      <c r="J32984" s="1"/>
      <c r="K32984" s="1"/>
      <c r="L32984" s="1"/>
      <c r="M32984" s="1"/>
      <c r="N32984" s="1"/>
    </row>
    <row r="32985" spans="6:14">
      <c r="F32985" s="1"/>
      <c r="G32985" s="1"/>
      <c r="H32985" s="1"/>
      <c r="I32985" s="1"/>
      <c r="J32985" s="1"/>
      <c r="K32985" s="1"/>
      <c r="L32985" s="1"/>
      <c r="M32985" s="1"/>
      <c r="N32985" s="1"/>
    </row>
    <row r="32986" spans="6:14">
      <c r="F32986" s="1"/>
      <c r="G32986" s="1"/>
      <c r="H32986" s="1"/>
      <c r="I32986" s="1"/>
      <c r="J32986" s="1"/>
      <c r="K32986" s="1"/>
      <c r="L32986" s="1"/>
      <c r="M32986" s="1"/>
      <c r="N32986" s="1"/>
    </row>
    <row r="32987" spans="6:14">
      <c r="F32987" s="1"/>
      <c r="G32987" s="1"/>
      <c r="H32987" s="1"/>
      <c r="I32987" s="1"/>
      <c r="J32987" s="1"/>
      <c r="K32987" s="1"/>
      <c r="L32987" s="1"/>
      <c r="M32987" s="1"/>
      <c r="N32987" s="1"/>
    </row>
    <row r="32988" spans="6:14">
      <c r="F32988" s="1"/>
      <c r="G32988" s="1"/>
      <c r="H32988" s="1"/>
      <c r="I32988" s="1"/>
      <c r="J32988" s="1"/>
      <c r="K32988" s="1"/>
      <c r="L32988" s="1"/>
      <c r="M32988" s="1"/>
      <c r="N32988" s="1"/>
    </row>
    <row r="32989" spans="6:14">
      <c r="F32989" s="1"/>
      <c r="G32989" s="1"/>
      <c r="H32989" s="1"/>
      <c r="I32989" s="1"/>
      <c r="J32989" s="1"/>
      <c r="K32989" s="1"/>
      <c r="L32989" s="1"/>
      <c r="M32989" s="1"/>
      <c r="N32989" s="1"/>
    </row>
    <row r="32990" spans="6:14">
      <c r="F32990" s="1"/>
      <c r="G32990" s="1"/>
      <c r="H32990" s="1"/>
      <c r="I32990" s="1"/>
      <c r="J32990" s="1"/>
      <c r="K32990" s="1"/>
      <c r="L32990" s="1"/>
      <c r="M32990" s="1"/>
      <c r="N32990" s="1"/>
    </row>
    <row r="32991" spans="6:14">
      <c r="F32991" s="1"/>
      <c r="G32991" s="1"/>
      <c r="H32991" s="1"/>
      <c r="I32991" s="1"/>
      <c r="J32991" s="1"/>
      <c r="K32991" s="1"/>
      <c r="L32991" s="1"/>
      <c r="M32991" s="1"/>
      <c r="N32991" s="1"/>
    </row>
    <row r="32992" spans="6:14">
      <c r="F32992" s="1"/>
      <c r="G32992" s="1"/>
      <c r="H32992" s="1"/>
      <c r="I32992" s="1"/>
      <c r="J32992" s="1"/>
      <c r="K32992" s="1"/>
      <c r="L32992" s="1"/>
      <c r="M32992" s="1"/>
      <c r="N32992" s="1"/>
    </row>
    <row r="32993" spans="6:14">
      <c r="F32993" s="1"/>
      <c r="G32993" s="1"/>
      <c r="H32993" s="1"/>
      <c r="I32993" s="1"/>
      <c r="J32993" s="1"/>
      <c r="K32993" s="1"/>
      <c r="L32993" s="1"/>
      <c r="M32993" s="1"/>
      <c r="N32993" s="1"/>
    </row>
    <row r="32994" spans="6:14">
      <c r="F32994" s="1"/>
      <c r="G32994" s="1"/>
      <c r="H32994" s="1"/>
      <c r="I32994" s="1"/>
      <c r="J32994" s="1"/>
      <c r="K32994" s="1"/>
      <c r="L32994" s="1"/>
      <c r="M32994" s="1"/>
      <c r="N32994" s="1"/>
    </row>
    <row r="32995" spans="6:14">
      <c r="F32995" s="1"/>
      <c r="G32995" s="1"/>
      <c r="H32995" s="1"/>
      <c r="I32995" s="1"/>
      <c r="J32995" s="1"/>
      <c r="K32995" s="1"/>
      <c r="L32995" s="1"/>
      <c r="M32995" s="1"/>
      <c r="N32995" s="1"/>
    </row>
    <row r="32996" spans="6:14">
      <c r="F32996" s="1"/>
      <c r="G32996" s="1"/>
      <c r="H32996" s="1"/>
      <c r="I32996" s="1"/>
      <c r="J32996" s="1"/>
      <c r="K32996" s="1"/>
      <c r="L32996" s="1"/>
      <c r="M32996" s="1"/>
      <c r="N32996" s="1"/>
    </row>
    <row r="32997" spans="6:14">
      <c r="F32997" s="1"/>
      <c r="G32997" s="1"/>
      <c r="H32997" s="1"/>
      <c r="I32997" s="1"/>
      <c r="J32997" s="1"/>
      <c r="K32997" s="1"/>
      <c r="L32997" s="1"/>
      <c r="M32997" s="1"/>
      <c r="N32997" s="1"/>
    </row>
    <row r="32998" spans="6:14">
      <c r="F32998" s="1"/>
      <c r="G32998" s="1"/>
      <c r="H32998" s="1"/>
      <c r="I32998" s="1"/>
      <c r="J32998" s="1"/>
      <c r="K32998" s="1"/>
      <c r="L32998" s="1"/>
      <c r="M32998" s="1"/>
      <c r="N32998" s="1"/>
    </row>
    <row r="32999" spans="6:14">
      <c r="F32999" s="1"/>
      <c r="G32999" s="1"/>
      <c r="H32999" s="1"/>
      <c r="I32999" s="1"/>
      <c r="J32999" s="1"/>
      <c r="K32999" s="1"/>
      <c r="L32999" s="1"/>
      <c r="M32999" s="1"/>
      <c r="N32999" s="1"/>
    </row>
    <row r="33000" spans="6:14">
      <c r="F33000" s="1"/>
      <c r="G33000" s="1"/>
      <c r="H33000" s="1"/>
      <c r="I33000" s="1"/>
      <c r="J33000" s="1"/>
      <c r="K33000" s="1"/>
      <c r="L33000" s="1"/>
      <c r="M33000" s="1"/>
      <c r="N33000" s="1"/>
    </row>
    <row r="33001" spans="6:14">
      <c r="F33001" s="1"/>
      <c r="G33001" s="1"/>
      <c r="H33001" s="1"/>
      <c r="I33001" s="1"/>
      <c r="J33001" s="1"/>
      <c r="K33001" s="1"/>
      <c r="L33001" s="1"/>
      <c r="M33001" s="1"/>
      <c r="N33001" s="1"/>
    </row>
    <row r="33002" spans="6:14">
      <c r="F33002" s="1"/>
      <c r="G33002" s="1"/>
      <c r="H33002" s="1"/>
      <c r="I33002" s="1"/>
      <c r="J33002" s="1"/>
      <c r="K33002" s="1"/>
      <c r="L33002" s="1"/>
      <c r="M33002" s="1"/>
      <c r="N33002" s="1"/>
    </row>
    <row r="33003" spans="6:14">
      <c r="F33003" s="1"/>
      <c r="G33003" s="1"/>
      <c r="H33003" s="1"/>
      <c r="I33003" s="1"/>
      <c r="J33003" s="1"/>
      <c r="K33003" s="1"/>
      <c r="L33003" s="1"/>
      <c r="M33003" s="1"/>
      <c r="N33003" s="1"/>
    </row>
    <row r="33004" spans="6:14">
      <c r="F33004" s="1"/>
      <c r="G33004" s="1"/>
      <c r="H33004" s="1"/>
      <c r="I33004" s="1"/>
      <c r="J33004" s="1"/>
      <c r="K33004" s="1"/>
      <c r="L33004" s="1"/>
      <c r="M33004" s="1"/>
      <c r="N33004" s="1"/>
    </row>
    <row r="33005" spans="6:14">
      <c r="F33005" s="1"/>
      <c r="G33005" s="1"/>
      <c r="H33005" s="1"/>
      <c r="I33005" s="1"/>
      <c r="J33005" s="1"/>
      <c r="K33005" s="1"/>
      <c r="L33005" s="1"/>
      <c r="M33005" s="1"/>
      <c r="N33005" s="1"/>
    </row>
    <row r="33006" spans="6:14">
      <c r="F33006" s="1"/>
      <c r="G33006" s="1"/>
      <c r="H33006" s="1"/>
      <c r="I33006" s="1"/>
      <c r="J33006" s="1"/>
      <c r="K33006" s="1"/>
      <c r="L33006" s="1"/>
      <c r="M33006" s="1"/>
      <c r="N33006" s="1"/>
    </row>
    <row r="33007" spans="6:14">
      <c r="F33007" s="1"/>
      <c r="G33007" s="1"/>
      <c r="H33007" s="1"/>
      <c r="I33007" s="1"/>
      <c r="J33007" s="1"/>
      <c r="K33007" s="1"/>
      <c r="L33007" s="1"/>
      <c r="M33007" s="1"/>
      <c r="N33007" s="1"/>
    </row>
    <row r="33008" spans="6:14">
      <c r="F33008" s="1"/>
      <c r="G33008" s="1"/>
      <c r="H33008" s="1"/>
      <c r="I33008" s="1"/>
      <c r="J33008" s="1"/>
      <c r="K33008" s="1"/>
      <c r="L33008" s="1"/>
      <c r="M33008" s="1"/>
      <c r="N33008" s="1"/>
    </row>
    <row r="33009" spans="6:14">
      <c r="F33009" s="1"/>
      <c r="G33009" s="1"/>
      <c r="H33009" s="1"/>
      <c r="I33009" s="1"/>
      <c r="J33009" s="1"/>
      <c r="K33009" s="1"/>
      <c r="L33009" s="1"/>
      <c r="M33009" s="1"/>
      <c r="N33009" s="1"/>
    </row>
    <row r="33010" spans="6:14">
      <c r="F33010" s="1"/>
      <c r="G33010" s="1"/>
      <c r="H33010" s="1"/>
      <c r="I33010" s="1"/>
      <c r="J33010" s="1"/>
      <c r="K33010" s="1"/>
      <c r="L33010" s="1"/>
      <c r="M33010" s="1"/>
      <c r="N33010" s="1"/>
    </row>
    <row r="33011" spans="6:14">
      <c r="F33011" s="1"/>
      <c r="G33011" s="1"/>
      <c r="H33011" s="1"/>
      <c r="I33011" s="1"/>
      <c r="J33011" s="1"/>
      <c r="K33011" s="1"/>
      <c r="L33011" s="1"/>
      <c r="M33011" s="1"/>
      <c r="N33011" s="1"/>
    </row>
    <row r="33012" spans="6:14">
      <c r="F33012" s="1"/>
      <c r="G33012" s="1"/>
      <c r="H33012" s="1"/>
      <c r="I33012" s="1"/>
      <c r="J33012" s="1"/>
      <c r="K33012" s="1"/>
      <c r="L33012" s="1"/>
      <c r="M33012" s="1"/>
      <c r="N33012" s="1"/>
    </row>
    <row r="33013" spans="6:14">
      <c r="F33013" s="1"/>
      <c r="G33013" s="1"/>
      <c r="H33013" s="1"/>
      <c r="I33013" s="1"/>
      <c r="J33013" s="1"/>
      <c r="K33013" s="1"/>
      <c r="L33013" s="1"/>
      <c r="M33013" s="1"/>
      <c r="N33013" s="1"/>
    </row>
    <row r="33014" spans="6:14">
      <c r="F33014" s="1"/>
      <c r="G33014" s="1"/>
      <c r="H33014" s="1"/>
      <c r="I33014" s="1"/>
      <c r="J33014" s="1"/>
      <c r="K33014" s="1"/>
      <c r="L33014" s="1"/>
      <c r="M33014" s="1"/>
      <c r="N33014" s="1"/>
    </row>
    <row r="33015" spans="6:14">
      <c r="F33015" s="1"/>
      <c r="G33015" s="1"/>
      <c r="H33015" s="1"/>
      <c r="I33015" s="1"/>
      <c r="J33015" s="1"/>
      <c r="K33015" s="1"/>
      <c r="L33015" s="1"/>
      <c r="M33015" s="1"/>
      <c r="N33015" s="1"/>
    </row>
    <row r="33016" spans="6:14">
      <c r="F33016" s="1"/>
      <c r="G33016" s="1"/>
      <c r="H33016" s="1"/>
      <c r="I33016" s="1"/>
      <c r="J33016" s="1"/>
      <c r="K33016" s="1"/>
      <c r="L33016" s="1"/>
      <c r="M33016" s="1"/>
      <c r="N33016" s="1"/>
    </row>
    <row r="33017" spans="6:14">
      <c r="F33017" s="1"/>
      <c r="G33017" s="1"/>
      <c r="H33017" s="1"/>
      <c r="I33017" s="1"/>
      <c r="J33017" s="1"/>
      <c r="K33017" s="1"/>
      <c r="L33017" s="1"/>
      <c r="M33017" s="1"/>
      <c r="N33017" s="1"/>
    </row>
    <row r="33018" spans="6:14">
      <c r="F33018" s="1"/>
      <c r="G33018" s="1"/>
      <c r="H33018" s="1"/>
      <c r="I33018" s="1"/>
      <c r="J33018" s="1"/>
      <c r="K33018" s="1"/>
      <c r="L33018" s="1"/>
      <c r="M33018" s="1"/>
      <c r="N33018" s="1"/>
    </row>
    <row r="33019" spans="6:14">
      <c r="F33019" s="1"/>
      <c r="G33019" s="1"/>
      <c r="H33019" s="1"/>
      <c r="I33019" s="1"/>
      <c r="J33019" s="1"/>
      <c r="K33019" s="1"/>
      <c r="L33019" s="1"/>
      <c r="M33019" s="1"/>
      <c r="N33019" s="1"/>
    </row>
    <row r="33020" spans="6:14">
      <c r="F33020" s="1"/>
      <c r="G33020" s="1"/>
      <c r="H33020" s="1"/>
      <c r="I33020" s="1"/>
      <c r="J33020" s="1"/>
      <c r="K33020" s="1"/>
      <c r="L33020" s="1"/>
      <c r="M33020" s="1"/>
      <c r="N33020" s="1"/>
    </row>
    <row r="33021" spans="6:14">
      <c r="F33021" s="1"/>
      <c r="G33021" s="1"/>
      <c r="H33021" s="1"/>
      <c r="I33021" s="1"/>
      <c r="J33021" s="1"/>
      <c r="K33021" s="1"/>
      <c r="L33021" s="1"/>
      <c r="M33021" s="1"/>
      <c r="N33021" s="1"/>
    </row>
    <row r="33022" spans="6:14">
      <c r="F33022" s="1"/>
      <c r="G33022" s="1"/>
      <c r="H33022" s="1"/>
      <c r="I33022" s="1"/>
      <c r="J33022" s="1"/>
      <c r="K33022" s="1"/>
      <c r="L33022" s="1"/>
      <c r="M33022" s="1"/>
      <c r="N33022" s="1"/>
    </row>
    <row r="33023" spans="6:14">
      <c r="F33023" s="1"/>
      <c r="G33023" s="1"/>
      <c r="H33023" s="1"/>
      <c r="I33023" s="1"/>
      <c r="J33023" s="1"/>
      <c r="K33023" s="1"/>
      <c r="L33023" s="1"/>
      <c r="M33023" s="1"/>
      <c r="N33023" s="1"/>
    </row>
    <row r="33024" spans="6:14">
      <c r="F33024" s="1"/>
      <c r="G33024" s="1"/>
      <c r="H33024" s="1"/>
      <c r="I33024" s="1"/>
      <c r="J33024" s="1"/>
      <c r="K33024" s="1"/>
      <c r="L33024" s="1"/>
      <c r="M33024" s="1"/>
      <c r="N33024" s="1"/>
    </row>
    <row r="33025" spans="6:14">
      <c r="F33025" s="1"/>
      <c r="G33025" s="1"/>
      <c r="H33025" s="1"/>
      <c r="I33025" s="1"/>
      <c r="J33025" s="1"/>
      <c r="K33025" s="1"/>
      <c r="L33025" s="1"/>
      <c r="M33025" s="1"/>
      <c r="N33025" s="1"/>
    </row>
    <row r="33026" spans="6:14">
      <c r="F33026" s="1"/>
      <c r="G33026" s="1"/>
      <c r="H33026" s="1"/>
      <c r="I33026" s="1"/>
      <c r="J33026" s="1"/>
      <c r="K33026" s="1"/>
      <c r="L33026" s="1"/>
      <c r="M33026" s="1"/>
      <c r="N33026" s="1"/>
    </row>
    <row r="33027" spans="6:14">
      <c r="F33027" s="1"/>
      <c r="G33027" s="1"/>
      <c r="H33027" s="1"/>
      <c r="I33027" s="1"/>
      <c r="J33027" s="1"/>
      <c r="K33027" s="1"/>
      <c r="L33027" s="1"/>
      <c r="M33027" s="1"/>
      <c r="N33027" s="1"/>
    </row>
    <row r="33028" spans="6:14">
      <c r="F33028" s="1"/>
      <c r="G33028" s="1"/>
      <c r="H33028" s="1"/>
      <c r="I33028" s="1"/>
      <c r="J33028" s="1"/>
      <c r="K33028" s="1"/>
      <c r="L33028" s="1"/>
      <c r="M33028" s="1"/>
      <c r="N33028" s="1"/>
    </row>
    <row r="33029" spans="6:14">
      <c r="F33029" s="1"/>
      <c r="G33029" s="1"/>
      <c r="H33029" s="1"/>
      <c r="I33029" s="1"/>
      <c r="J33029" s="1"/>
      <c r="K33029" s="1"/>
      <c r="L33029" s="1"/>
      <c r="M33029" s="1"/>
      <c r="N33029" s="1"/>
    </row>
    <row r="33030" spans="6:14">
      <c r="F33030" s="1"/>
      <c r="G33030" s="1"/>
      <c r="H33030" s="1"/>
      <c r="I33030" s="1"/>
      <c r="J33030" s="1"/>
      <c r="K33030" s="1"/>
      <c r="L33030" s="1"/>
      <c r="M33030" s="1"/>
      <c r="N33030" s="1"/>
    </row>
    <row r="33031" spans="6:14">
      <c r="F33031" s="1"/>
      <c r="G33031" s="1"/>
      <c r="H33031" s="1"/>
      <c r="I33031" s="1"/>
      <c r="J33031" s="1"/>
      <c r="K33031" s="1"/>
      <c r="L33031" s="1"/>
      <c r="M33031" s="1"/>
      <c r="N33031" s="1"/>
    </row>
    <row r="33032" spans="6:14">
      <c r="F33032" s="1"/>
      <c r="G33032" s="1"/>
      <c r="H33032" s="1"/>
      <c r="I33032" s="1"/>
      <c r="J33032" s="1"/>
      <c r="K33032" s="1"/>
      <c r="L33032" s="1"/>
      <c r="M33032" s="1"/>
      <c r="N33032" s="1"/>
    </row>
    <row r="33033" spans="6:14">
      <c r="F33033" s="1"/>
      <c r="G33033" s="1"/>
      <c r="H33033" s="1"/>
      <c r="I33033" s="1"/>
      <c r="J33033" s="1"/>
      <c r="K33033" s="1"/>
      <c r="L33033" s="1"/>
      <c r="M33033" s="1"/>
      <c r="N33033" s="1"/>
    </row>
    <row r="33034" spans="6:14">
      <c r="F33034" s="1"/>
      <c r="G33034" s="1"/>
      <c r="H33034" s="1"/>
      <c r="I33034" s="1"/>
      <c r="J33034" s="1"/>
      <c r="K33034" s="1"/>
      <c r="L33034" s="1"/>
      <c r="M33034" s="1"/>
      <c r="N33034" s="1"/>
    </row>
    <row r="33035" spans="6:14">
      <c r="F33035" s="1"/>
      <c r="G33035" s="1"/>
      <c r="H33035" s="1"/>
      <c r="I33035" s="1"/>
      <c r="J33035" s="1"/>
      <c r="K33035" s="1"/>
      <c r="L33035" s="1"/>
      <c r="M33035" s="1"/>
      <c r="N33035" s="1"/>
    </row>
    <row r="33036" spans="6:14">
      <c r="F33036" s="1"/>
      <c r="G33036" s="1"/>
      <c r="H33036" s="1"/>
      <c r="I33036" s="1"/>
      <c r="J33036" s="1"/>
      <c r="K33036" s="1"/>
      <c r="L33036" s="1"/>
      <c r="M33036" s="1"/>
      <c r="N33036" s="1"/>
    </row>
    <row r="33037" spans="6:14">
      <c r="F33037" s="1"/>
      <c r="G33037" s="1"/>
      <c r="H33037" s="1"/>
      <c r="I33037" s="1"/>
      <c r="J33037" s="1"/>
      <c r="K33037" s="1"/>
      <c r="L33037" s="1"/>
      <c r="M33037" s="1"/>
      <c r="N33037" s="1"/>
    </row>
    <row r="33038" spans="6:14">
      <c r="F33038" s="1"/>
      <c r="G33038" s="1"/>
      <c r="H33038" s="1"/>
      <c r="I33038" s="1"/>
      <c r="J33038" s="1"/>
      <c r="K33038" s="1"/>
      <c r="L33038" s="1"/>
      <c r="M33038" s="1"/>
      <c r="N33038" s="1"/>
    </row>
    <row r="33039" spans="6:14">
      <c r="F33039" s="1"/>
      <c r="G33039" s="1"/>
      <c r="H33039" s="1"/>
      <c r="I33039" s="1"/>
      <c r="J33039" s="1"/>
      <c r="K33039" s="1"/>
      <c r="L33039" s="1"/>
      <c r="M33039" s="1"/>
      <c r="N33039" s="1"/>
    </row>
    <row r="33040" spans="6:14">
      <c r="F33040" s="1"/>
      <c r="G33040" s="1"/>
      <c r="H33040" s="1"/>
      <c r="I33040" s="1"/>
      <c r="J33040" s="1"/>
      <c r="K33040" s="1"/>
      <c r="L33040" s="1"/>
      <c r="M33040" s="1"/>
      <c r="N33040" s="1"/>
    </row>
    <row r="33041" spans="6:14">
      <c r="F33041" s="1"/>
      <c r="G33041" s="1"/>
      <c r="H33041" s="1"/>
      <c r="I33041" s="1"/>
      <c r="J33041" s="1"/>
      <c r="K33041" s="1"/>
      <c r="L33041" s="1"/>
      <c r="M33041" s="1"/>
      <c r="N33041" s="1"/>
    </row>
    <row r="33042" spans="6:14">
      <c r="F33042" s="1"/>
      <c r="G33042" s="1"/>
      <c r="H33042" s="1"/>
      <c r="I33042" s="1"/>
      <c r="J33042" s="1"/>
      <c r="K33042" s="1"/>
      <c r="L33042" s="1"/>
      <c r="M33042" s="1"/>
      <c r="N33042" s="1"/>
    </row>
    <row r="33043" spans="6:14">
      <c r="F33043" s="1"/>
      <c r="G33043" s="1"/>
      <c r="H33043" s="1"/>
      <c r="I33043" s="1"/>
      <c r="J33043" s="1"/>
      <c r="K33043" s="1"/>
      <c r="L33043" s="1"/>
      <c r="M33043" s="1"/>
      <c r="N33043" s="1"/>
    </row>
    <row r="33044" spans="6:14">
      <c r="F33044" s="1"/>
      <c r="G33044" s="1"/>
      <c r="H33044" s="1"/>
      <c r="I33044" s="1"/>
      <c r="J33044" s="1"/>
      <c r="K33044" s="1"/>
      <c r="L33044" s="1"/>
      <c r="M33044" s="1"/>
      <c r="N33044" s="1"/>
    </row>
    <row r="33045" spans="6:14">
      <c r="F33045" s="1"/>
      <c r="G33045" s="1"/>
      <c r="H33045" s="1"/>
      <c r="I33045" s="1"/>
      <c r="J33045" s="1"/>
      <c r="K33045" s="1"/>
      <c r="L33045" s="1"/>
      <c r="M33045" s="1"/>
      <c r="N33045" s="1"/>
    </row>
    <row r="33046" spans="6:14">
      <c r="F33046" s="1"/>
      <c r="G33046" s="1"/>
      <c r="H33046" s="1"/>
      <c r="I33046" s="1"/>
      <c r="J33046" s="1"/>
      <c r="K33046" s="1"/>
      <c r="L33046" s="1"/>
      <c r="M33046" s="1"/>
      <c r="N33046" s="1"/>
    </row>
    <row r="33047" spans="6:14">
      <c r="F33047" s="1"/>
      <c r="G33047" s="1"/>
      <c r="H33047" s="1"/>
      <c r="I33047" s="1"/>
      <c r="J33047" s="1"/>
      <c r="K33047" s="1"/>
      <c r="L33047" s="1"/>
      <c r="M33047" s="1"/>
      <c r="N33047" s="1"/>
    </row>
    <row r="33048" spans="6:14">
      <c r="F33048" s="1"/>
      <c r="G33048" s="1"/>
      <c r="H33048" s="1"/>
      <c r="I33048" s="1"/>
      <c r="J33048" s="1"/>
      <c r="K33048" s="1"/>
      <c r="L33048" s="1"/>
      <c r="M33048" s="1"/>
      <c r="N33048" s="1"/>
    </row>
    <row r="33049" spans="6:14">
      <c r="F33049" s="1"/>
      <c r="G33049" s="1"/>
      <c r="H33049" s="1"/>
      <c r="I33049" s="1"/>
      <c r="J33049" s="1"/>
      <c r="K33049" s="1"/>
      <c r="L33049" s="1"/>
      <c r="M33049" s="1"/>
      <c r="N33049" s="1"/>
    </row>
    <row r="33050" spans="6:14">
      <c r="F33050" s="1"/>
      <c r="G33050" s="1"/>
      <c r="H33050" s="1"/>
      <c r="I33050" s="1"/>
      <c r="J33050" s="1"/>
      <c r="K33050" s="1"/>
      <c r="L33050" s="1"/>
      <c r="M33050" s="1"/>
      <c r="N33050" s="1"/>
    </row>
    <row r="33051" spans="6:14">
      <c r="F33051" s="1"/>
      <c r="G33051" s="1"/>
      <c r="H33051" s="1"/>
      <c r="I33051" s="1"/>
      <c r="J33051" s="1"/>
      <c r="K33051" s="1"/>
      <c r="L33051" s="1"/>
      <c r="M33051" s="1"/>
      <c r="N33051" s="1"/>
    </row>
    <row r="33052" spans="6:14">
      <c r="F33052" s="1"/>
      <c r="G33052" s="1"/>
      <c r="H33052" s="1"/>
      <c r="I33052" s="1"/>
      <c r="J33052" s="1"/>
      <c r="K33052" s="1"/>
      <c r="L33052" s="1"/>
      <c r="M33052" s="1"/>
      <c r="N33052" s="1"/>
    </row>
    <row r="33053" spans="6:14">
      <c r="F33053" s="1"/>
      <c r="G33053" s="1"/>
      <c r="H33053" s="1"/>
      <c r="I33053" s="1"/>
      <c r="J33053" s="1"/>
      <c r="K33053" s="1"/>
      <c r="L33053" s="1"/>
      <c r="M33053" s="1"/>
      <c r="N33053" s="1"/>
    </row>
    <row r="33054" spans="6:14">
      <c r="F33054" s="1"/>
      <c r="G33054" s="1"/>
      <c r="H33054" s="1"/>
      <c r="I33054" s="1"/>
      <c r="J33054" s="1"/>
      <c r="K33054" s="1"/>
      <c r="L33054" s="1"/>
      <c r="M33054" s="1"/>
      <c r="N33054" s="1"/>
    </row>
    <row r="33055" spans="6:14">
      <c r="F33055" s="1"/>
      <c r="G33055" s="1"/>
      <c r="H33055" s="1"/>
      <c r="I33055" s="1"/>
      <c r="J33055" s="1"/>
      <c r="K33055" s="1"/>
      <c r="L33055" s="1"/>
      <c r="M33055" s="1"/>
      <c r="N33055" s="1"/>
    </row>
    <row r="33056" spans="6:14">
      <c r="F33056" s="1"/>
      <c r="G33056" s="1"/>
      <c r="H33056" s="1"/>
      <c r="I33056" s="1"/>
      <c r="J33056" s="1"/>
      <c r="K33056" s="1"/>
      <c r="L33056" s="1"/>
      <c r="M33056" s="1"/>
      <c r="N33056" s="1"/>
    </row>
    <row r="33057" spans="6:14">
      <c r="F33057" s="1"/>
      <c r="G33057" s="1"/>
      <c r="H33057" s="1"/>
      <c r="I33057" s="1"/>
      <c r="J33057" s="1"/>
      <c r="K33057" s="1"/>
      <c r="L33057" s="1"/>
      <c r="M33057" s="1"/>
      <c r="N33057" s="1"/>
    </row>
    <row r="33058" spans="6:14">
      <c r="F33058" s="1"/>
      <c r="G33058" s="1"/>
      <c r="H33058" s="1"/>
      <c r="I33058" s="1"/>
      <c r="J33058" s="1"/>
      <c r="K33058" s="1"/>
      <c r="L33058" s="1"/>
      <c r="M33058" s="1"/>
      <c r="N33058" s="1"/>
    </row>
    <row r="33059" spans="6:14">
      <c r="F33059" s="1"/>
      <c r="G33059" s="1"/>
      <c r="H33059" s="1"/>
      <c r="I33059" s="1"/>
      <c r="J33059" s="1"/>
      <c r="K33059" s="1"/>
      <c r="L33059" s="1"/>
      <c r="M33059" s="1"/>
      <c r="N33059" s="1"/>
    </row>
    <row r="33060" spans="6:14">
      <c r="F33060" s="1"/>
      <c r="G33060" s="1"/>
      <c r="H33060" s="1"/>
      <c r="I33060" s="1"/>
      <c r="J33060" s="1"/>
      <c r="K33060" s="1"/>
      <c r="L33060" s="1"/>
      <c r="M33060" s="1"/>
      <c r="N33060" s="1"/>
    </row>
    <row r="33061" spans="6:14">
      <c r="F33061" s="1"/>
      <c r="G33061" s="1"/>
      <c r="H33061" s="1"/>
      <c r="I33061" s="1"/>
      <c r="J33061" s="1"/>
      <c r="K33061" s="1"/>
      <c r="L33061" s="1"/>
      <c r="M33061" s="1"/>
      <c r="N33061" s="1"/>
    </row>
    <row r="33062" spans="6:14">
      <c r="F33062" s="1"/>
      <c r="G33062" s="1"/>
      <c r="H33062" s="1"/>
      <c r="I33062" s="1"/>
      <c r="J33062" s="1"/>
      <c r="K33062" s="1"/>
      <c r="L33062" s="1"/>
      <c r="M33062" s="1"/>
      <c r="N33062" s="1"/>
    </row>
    <row r="33063" spans="6:14">
      <c r="F33063" s="1"/>
      <c r="G33063" s="1"/>
      <c r="H33063" s="1"/>
      <c r="I33063" s="1"/>
      <c r="J33063" s="1"/>
      <c r="K33063" s="1"/>
      <c r="L33063" s="1"/>
      <c r="M33063" s="1"/>
      <c r="N33063" s="1"/>
    </row>
    <row r="33064" spans="6:14">
      <c r="F33064" s="1"/>
      <c r="G33064" s="1"/>
      <c r="H33064" s="1"/>
      <c r="I33064" s="1"/>
      <c r="J33064" s="1"/>
      <c r="K33064" s="1"/>
      <c r="L33064" s="1"/>
      <c r="M33064" s="1"/>
      <c r="N33064" s="1"/>
    </row>
    <row r="33065" spans="6:14">
      <c r="F33065" s="1"/>
      <c r="G33065" s="1"/>
      <c r="H33065" s="1"/>
      <c r="I33065" s="1"/>
      <c r="J33065" s="1"/>
      <c r="K33065" s="1"/>
      <c r="L33065" s="1"/>
      <c r="M33065" s="1"/>
      <c r="N33065" s="1"/>
    </row>
    <row r="33066" spans="6:14">
      <c r="F33066" s="1"/>
      <c r="G33066" s="1"/>
      <c r="H33066" s="1"/>
      <c r="I33066" s="1"/>
      <c r="J33066" s="1"/>
      <c r="K33066" s="1"/>
      <c r="L33066" s="1"/>
      <c r="M33066" s="1"/>
      <c r="N33066" s="1"/>
    </row>
    <row r="33067" spans="6:14">
      <c r="F33067" s="1"/>
      <c r="G33067" s="1"/>
      <c r="H33067" s="1"/>
      <c r="I33067" s="1"/>
      <c r="J33067" s="1"/>
      <c r="K33067" s="1"/>
      <c r="L33067" s="1"/>
      <c r="M33067" s="1"/>
      <c r="N33067" s="1"/>
    </row>
    <row r="33068" spans="6:14">
      <c r="F33068" s="1"/>
      <c r="G33068" s="1"/>
      <c r="H33068" s="1"/>
      <c r="I33068" s="1"/>
      <c r="J33068" s="1"/>
      <c r="K33068" s="1"/>
      <c r="L33068" s="1"/>
      <c r="M33068" s="1"/>
      <c r="N33068" s="1"/>
    </row>
    <row r="33069" spans="6:14">
      <c r="F33069" s="1"/>
      <c r="G33069" s="1"/>
      <c r="H33069" s="1"/>
      <c r="I33069" s="1"/>
      <c r="J33069" s="1"/>
      <c r="K33069" s="1"/>
      <c r="L33069" s="1"/>
      <c r="M33069" s="1"/>
      <c r="N33069" s="1"/>
    </row>
    <row r="33070" spans="6:14">
      <c r="F33070" s="1"/>
      <c r="G33070" s="1"/>
      <c r="H33070" s="1"/>
      <c r="I33070" s="1"/>
      <c r="J33070" s="1"/>
      <c r="K33070" s="1"/>
      <c r="L33070" s="1"/>
      <c r="M33070" s="1"/>
      <c r="N33070" s="1"/>
    </row>
    <row r="33071" spans="6:14">
      <c r="F33071" s="1"/>
      <c r="G33071" s="1"/>
      <c r="H33071" s="1"/>
      <c r="I33071" s="1"/>
      <c r="J33071" s="1"/>
      <c r="K33071" s="1"/>
      <c r="L33071" s="1"/>
      <c r="M33071" s="1"/>
      <c r="N33071" s="1"/>
    </row>
    <row r="33072" spans="6:14">
      <c r="F33072" s="1"/>
      <c r="G33072" s="1"/>
      <c r="H33072" s="1"/>
      <c r="I33072" s="1"/>
      <c r="J33072" s="1"/>
      <c r="K33072" s="1"/>
      <c r="L33072" s="1"/>
      <c r="M33072" s="1"/>
      <c r="N33072" s="1"/>
    </row>
    <row r="33073" spans="6:14">
      <c r="F33073" s="1"/>
      <c r="G33073" s="1"/>
      <c r="H33073" s="1"/>
      <c r="I33073" s="1"/>
      <c r="J33073" s="1"/>
      <c r="K33073" s="1"/>
      <c r="L33073" s="1"/>
      <c r="M33073" s="1"/>
      <c r="N33073" s="1"/>
    </row>
    <row r="33074" spans="6:14">
      <c r="F33074" s="1"/>
      <c r="G33074" s="1"/>
      <c r="H33074" s="1"/>
      <c r="I33074" s="1"/>
      <c r="J33074" s="1"/>
      <c r="K33074" s="1"/>
      <c r="L33074" s="1"/>
      <c r="M33074" s="1"/>
      <c r="N33074" s="1"/>
    </row>
    <row r="33075" spans="6:14">
      <c r="F33075" s="1"/>
      <c r="G33075" s="1"/>
      <c r="H33075" s="1"/>
      <c r="I33075" s="1"/>
      <c r="J33075" s="1"/>
      <c r="K33075" s="1"/>
      <c r="L33075" s="1"/>
      <c r="M33075" s="1"/>
      <c r="N33075" s="1"/>
    </row>
    <row r="33076" spans="6:14">
      <c r="F33076" s="1"/>
      <c r="G33076" s="1"/>
      <c r="H33076" s="1"/>
      <c r="I33076" s="1"/>
      <c r="J33076" s="1"/>
      <c r="K33076" s="1"/>
      <c r="L33076" s="1"/>
      <c r="M33076" s="1"/>
      <c r="N33076" s="1"/>
    </row>
    <row r="33077" spans="6:14">
      <c r="F33077" s="1"/>
      <c r="G33077" s="1"/>
      <c r="H33077" s="1"/>
      <c r="I33077" s="1"/>
      <c r="J33077" s="1"/>
      <c r="K33077" s="1"/>
      <c r="L33077" s="1"/>
      <c r="M33077" s="1"/>
      <c r="N33077" s="1"/>
    </row>
    <row r="33078" spans="6:14">
      <c r="F33078" s="1"/>
      <c r="G33078" s="1"/>
      <c r="H33078" s="1"/>
      <c r="I33078" s="1"/>
      <c r="J33078" s="1"/>
      <c r="K33078" s="1"/>
      <c r="L33078" s="1"/>
      <c r="M33078" s="1"/>
      <c r="N33078" s="1"/>
    </row>
    <row r="33079" spans="6:14">
      <c r="F33079" s="1"/>
      <c r="G33079" s="1"/>
      <c r="H33079" s="1"/>
      <c r="I33079" s="1"/>
      <c r="J33079" s="1"/>
      <c r="K33079" s="1"/>
      <c r="L33079" s="1"/>
      <c r="M33079" s="1"/>
      <c r="N33079" s="1"/>
    </row>
    <row r="33080" spans="6:14">
      <c r="F33080" s="1"/>
      <c r="G33080" s="1"/>
      <c r="H33080" s="1"/>
      <c r="I33080" s="1"/>
      <c r="J33080" s="1"/>
      <c r="K33080" s="1"/>
      <c r="L33080" s="1"/>
      <c r="M33080" s="1"/>
      <c r="N33080" s="1"/>
    </row>
    <row r="33081" spans="6:14">
      <c r="F33081" s="1"/>
      <c r="G33081" s="1"/>
      <c r="H33081" s="1"/>
      <c r="I33081" s="1"/>
      <c r="J33081" s="1"/>
      <c r="K33081" s="1"/>
      <c r="L33081" s="1"/>
      <c r="M33081" s="1"/>
      <c r="N33081" s="1"/>
    </row>
    <row r="33082" spans="6:14">
      <c r="F33082" s="1"/>
      <c r="G33082" s="1"/>
      <c r="H33082" s="1"/>
      <c r="I33082" s="1"/>
      <c r="J33082" s="1"/>
      <c r="K33082" s="1"/>
      <c r="L33082" s="1"/>
      <c r="M33082" s="1"/>
      <c r="N33082" s="1"/>
    </row>
    <row r="33083" spans="6:14">
      <c r="F33083" s="1"/>
      <c r="G33083" s="1"/>
      <c r="H33083" s="1"/>
      <c r="I33083" s="1"/>
      <c r="J33083" s="1"/>
      <c r="K33083" s="1"/>
      <c r="L33083" s="1"/>
      <c r="M33083" s="1"/>
      <c r="N33083" s="1"/>
    </row>
    <row r="33084" spans="6:14">
      <c r="F33084" s="1"/>
      <c r="G33084" s="1"/>
      <c r="H33084" s="1"/>
      <c r="I33084" s="1"/>
      <c r="J33084" s="1"/>
      <c r="K33084" s="1"/>
      <c r="L33084" s="1"/>
      <c r="M33084" s="1"/>
      <c r="N33084" s="1"/>
    </row>
    <row r="33085" spans="6:14">
      <c r="F33085" s="1"/>
      <c r="G33085" s="1"/>
      <c r="H33085" s="1"/>
      <c r="I33085" s="1"/>
      <c r="J33085" s="1"/>
      <c r="K33085" s="1"/>
      <c r="L33085" s="1"/>
      <c r="M33085" s="1"/>
      <c r="N33085" s="1"/>
    </row>
    <row r="33086" spans="6:14">
      <c r="F33086" s="1"/>
      <c r="G33086" s="1"/>
      <c r="H33086" s="1"/>
      <c r="I33086" s="1"/>
      <c r="J33086" s="1"/>
      <c r="K33086" s="1"/>
      <c r="L33086" s="1"/>
      <c r="M33086" s="1"/>
      <c r="N33086" s="1"/>
    </row>
    <row r="33087" spans="6:14">
      <c r="F33087" s="1"/>
      <c r="G33087" s="1"/>
      <c r="H33087" s="1"/>
      <c r="I33087" s="1"/>
      <c r="J33087" s="1"/>
      <c r="K33087" s="1"/>
      <c r="L33087" s="1"/>
      <c r="M33087" s="1"/>
      <c r="N33087" s="1"/>
    </row>
    <row r="33088" spans="6:14">
      <c r="F33088" s="1"/>
      <c r="G33088" s="1"/>
      <c r="H33088" s="1"/>
      <c r="I33088" s="1"/>
      <c r="J33088" s="1"/>
      <c r="K33088" s="1"/>
      <c r="L33088" s="1"/>
      <c r="M33088" s="1"/>
      <c r="N33088" s="1"/>
    </row>
    <row r="33089" spans="6:14">
      <c r="F33089" s="1"/>
      <c r="G33089" s="1"/>
      <c r="H33089" s="1"/>
      <c r="I33089" s="1"/>
      <c r="J33089" s="1"/>
      <c r="K33089" s="1"/>
      <c r="L33089" s="1"/>
      <c r="M33089" s="1"/>
      <c r="N33089" s="1"/>
    </row>
    <row r="33090" spans="6:14">
      <c r="F33090" s="1"/>
      <c r="G33090" s="1"/>
      <c r="H33090" s="1"/>
      <c r="I33090" s="1"/>
      <c r="J33090" s="1"/>
      <c r="K33090" s="1"/>
      <c r="L33090" s="1"/>
      <c r="M33090" s="1"/>
      <c r="N33090" s="1"/>
    </row>
    <row r="33091" spans="6:14">
      <c r="F33091" s="1"/>
      <c r="G33091" s="1"/>
      <c r="H33091" s="1"/>
      <c r="I33091" s="1"/>
      <c r="J33091" s="1"/>
      <c r="K33091" s="1"/>
      <c r="L33091" s="1"/>
      <c r="M33091" s="1"/>
      <c r="N33091" s="1"/>
    </row>
    <row r="33092" spans="6:14">
      <c r="F33092" s="1"/>
      <c r="G33092" s="1"/>
      <c r="H33092" s="1"/>
      <c r="I33092" s="1"/>
      <c r="J33092" s="1"/>
      <c r="K33092" s="1"/>
      <c r="L33092" s="1"/>
      <c r="M33092" s="1"/>
      <c r="N33092" s="1"/>
    </row>
    <row r="33093" spans="6:14">
      <c r="F33093" s="1"/>
      <c r="G33093" s="1"/>
      <c r="H33093" s="1"/>
      <c r="I33093" s="1"/>
      <c r="J33093" s="1"/>
      <c r="K33093" s="1"/>
      <c r="L33093" s="1"/>
      <c r="M33093" s="1"/>
      <c r="N33093" s="1"/>
    </row>
    <row r="33094" spans="6:14">
      <c r="F33094" s="1"/>
      <c r="G33094" s="1"/>
      <c r="H33094" s="1"/>
      <c r="I33094" s="1"/>
      <c r="J33094" s="1"/>
      <c r="K33094" s="1"/>
      <c r="L33094" s="1"/>
      <c r="M33094" s="1"/>
      <c r="N33094" s="1"/>
    </row>
    <row r="33095" spans="6:14">
      <c r="F33095" s="1"/>
      <c r="G33095" s="1"/>
      <c r="H33095" s="1"/>
      <c r="I33095" s="1"/>
      <c r="J33095" s="1"/>
      <c r="K33095" s="1"/>
      <c r="L33095" s="1"/>
      <c r="M33095" s="1"/>
      <c r="N33095" s="1"/>
    </row>
    <row r="33096" spans="6:14">
      <c r="F33096" s="1"/>
      <c r="G33096" s="1"/>
      <c r="H33096" s="1"/>
      <c r="I33096" s="1"/>
      <c r="J33096" s="1"/>
      <c r="K33096" s="1"/>
      <c r="L33096" s="1"/>
      <c r="M33096" s="1"/>
      <c r="N33096" s="1"/>
    </row>
    <row r="33097" spans="6:14">
      <c r="F33097" s="1"/>
      <c r="G33097" s="1"/>
      <c r="H33097" s="1"/>
      <c r="I33097" s="1"/>
      <c r="J33097" s="1"/>
      <c r="K33097" s="1"/>
      <c r="L33097" s="1"/>
      <c r="M33097" s="1"/>
      <c r="N33097" s="1"/>
    </row>
    <row r="33098" spans="6:14">
      <c r="F33098" s="1"/>
      <c r="G33098" s="1"/>
      <c r="H33098" s="1"/>
      <c r="I33098" s="1"/>
      <c r="J33098" s="1"/>
      <c r="K33098" s="1"/>
      <c r="L33098" s="1"/>
      <c r="M33098" s="1"/>
      <c r="N33098" s="1"/>
    </row>
    <row r="33099" spans="6:14">
      <c r="F33099" s="1"/>
      <c r="G33099" s="1"/>
      <c r="H33099" s="1"/>
      <c r="I33099" s="1"/>
      <c r="J33099" s="1"/>
      <c r="K33099" s="1"/>
      <c r="L33099" s="1"/>
      <c r="M33099" s="1"/>
      <c r="N33099" s="1"/>
    </row>
    <row r="33100" spans="6:14">
      <c r="F33100" s="1"/>
      <c r="G33100" s="1"/>
      <c r="H33100" s="1"/>
      <c r="I33100" s="1"/>
      <c r="J33100" s="1"/>
      <c r="K33100" s="1"/>
      <c r="L33100" s="1"/>
      <c r="M33100" s="1"/>
      <c r="N33100" s="1"/>
    </row>
    <row r="33101" spans="6:14">
      <c r="F33101" s="1"/>
      <c r="G33101" s="1"/>
      <c r="H33101" s="1"/>
      <c r="I33101" s="1"/>
      <c r="J33101" s="1"/>
      <c r="K33101" s="1"/>
      <c r="L33101" s="1"/>
      <c r="M33101" s="1"/>
      <c r="N33101" s="1"/>
    </row>
    <row r="33102" spans="6:14">
      <c r="F33102" s="1"/>
      <c r="G33102" s="1"/>
      <c r="H33102" s="1"/>
      <c r="I33102" s="1"/>
      <c r="J33102" s="1"/>
      <c r="K33102" s="1"/>
      <c r="L33102" s="1"/>
      <c r="M33102" s="1"/>
      <c r="N33102" s="1"/>
    </row>
    <row r="33103" spans="6:14">
      <c r="F33103" s="1"/>
      <c r="G33103" s="1"/>
      <c r="H33103" s="1"/>
      <c r="I33103" s="1"/>
      <c r="J33103" s="1"/>
      <c r="K33103" s="1"/>
      <c r="L33103" s="1"/>
      <c r="M33103" s="1"/>
      <c r="N33103" s="1"/>
    </row>
    <row r="33104" spans="6:14">
      <c r="F33104" s="1"/>
      <c r="G33104" s="1"/>
      <c r="H33104" s="1"/>
      <c r="I33104" s="1"/>
      <c r="J33104" s="1"/>
      <c r="K33104" s="1"/>
      <c r="L33104" s="1"/>
      <c r="M33104" s="1"/>
      <c r="N33104" s="1"/>
    </row>
    <row r="33105" spans="6:14">
      <c r="F33105" s="1"/>
      <c r="G33105" s="1"/>
      <c r="H33105" s="1"/>
      <c r="I33105" s="1"/>
      <c r="J33105" s="1"/>
      <c r="K33105" s="1"/>
      <c r="L33105" s="1"/>
      <c r="M33105" s="1"/>
      <c r="N33105" s="1"/>
    </row>
    <row r="33106" spans="6:14">
      <c r="F33106" s="1"/>
      <c r="G33106" s="1"/>
      <c r="H33106" s="1"/>
      <c r="I33106" s="1"/>
      <c r="J33106" s="1"/>
      <c r="K33106" s="1"/>
      <c r="L33106" s="1"/>
      <c r="M33106" s="1"/>
      <c r="N33106" s="1"/>
    </row>
    <row r="33107" spans="6:14">
      <c r="F33107" s="1"/>
      <c r="G33107" s="1"/>
      <c r="H33107" s="1"/>
      <c r="I33107" s="1"/>
      <c r="J33107" s="1"/>
      <c r="K33107" s="1"/>
      <c r="L33107" s="1"/>
      <c r="M33107" s="1"/>
      <c r="N33107" s="1"/>
    </row>
    <row r="33108" spans="6:14">
      <c r="F33108" s="1"/>
      <c r="G33108" s="1"/>
      <c r="H33108" s="1"/>
      <c r="I33108" s="1"/>
      <c r="J33108" s="1"/>
      <c r="K33108" s="1"/>
      <c r="L33108" s="1"/>
      <c r="M33108" s="1"/>
      <c r="N33108" s="1"/>
    </row>
    <row r="33109" spans="6:14">
      <c r="F33109" s="1"/>
      <c r="G33109" s="1"/>
      <c r="H33109" s="1"/>
      <c r="I33109" s="1"/>
      <c r="J33109" s="1"/>
      <c r="K33109" s="1"/>
      <c r="L33109" s="1"/>
      <c r="M33109" s="1"/>
      <c r="N33109" s="1"/>
    </row>
    <row r="33110" spans="6:14">
      <c r="F33110" s="1"/>
      <c r="G33110" s="1"/>
      <c r="H33110" s="1"/>
      <c r="I33110" s="1"/>
      <c r="J33110" s="1"/>
      <c r="K33110" s="1"/>
      <c r="L33110" s="1"/>
      <c r="M33110" s="1"/>
      <c r="N33110" s="1"/>
    </row>
    <row r="33111" spans="6:14">
      <c r="F33111" s="1"/>
      <c r="G33111" s="1"/>
      <c r="H33111" s="1"/>
      <c r="I33111" s="1"/>
      <c r="J33111" s="1"/>
      <c r="K33111" s="1"/>
      <c r="L33111" s="1"/>
      <c r="M33111" s="1"/>
      <c r="N33111" s="1"/>
    </row>
    <row r="33112" spans="6:14">
      <c r="F33112" s="1"/>
      <c r="G33112" s="1"/>
      <c r="H33112" s="1"/>
      <c r="I33112" s="1"/>
      <c r="J33112" s="1"/>
      <c r="K33112" s="1"/>
      <c r="L33112" s="1"/>
      <c r="M33112" s="1"/>
      <c r="N33112" s="1"/>
    </row>
    <row r="33113" spans="6:14">
      <c r="F33113" s="1"/>
      <c r="G33113" s="1"/>
      <c r="H33113" s="1"/>
      <c r="I33113" s="1"/>
      <c r="J33113" s="1"/>
      <c r="K33113" s="1"/>
      <c r="L33113" s="1"/>
      <c r="M33113" s="1"/>
      <c r="N33113" s="1"/>
    </row>
    <row r="33114" spans="6:14">
      <c r="F33114" s="1"/>
      <c r="G33114" s="1"/>
      <c r="H33114" s="1"/>
      <c r="I33114" s="1"/>
      <c r="J33114" s="1"/>
      <c r="K33114" s="1"/>
      <c r="L33114" s="1"/>
      <c r="M33114" s="1"/>
      <c r="N33114" s="1"/>
    </row>
    <row r="33115" spans="6:14">
      <c r="F33115" s="1"/>
      <c r="G33115" s="1"/>
      <c r="H33115" s="1"/>
      <c r="I33115" s="1"/>
      <c r="J33115" s="1"/>
      <c r="K33115" s="1"/>
      <c r="L33115" s="1"/>
      <c r="M33115" s="1"/>
      <c r="N33115" s="1"/>
    </row>
    <row r="33116" spans="6:14">
      <c r="F33116" s="1"/>
      <c r="G33116" s="1"/>
      <c r="H33116" s="1"/>
      <c r="I33116" s="1"/>
      <c r="J33116" s="1"/>
      <c r="K33116" s="1"/>
      <c r="L33116" s="1"/>
      <c r="M33116" s="1"/>
      <c r="N33116" s="1"/>
    </row>
    <row r="33117" spans="6:14">
      <c r="F33117" s="1"/>
      <c r="G33117" s="1"/>
      <c r="H33117" s="1"/>
      <c r="I33117" s="1"/>
      <c r="J33117" s="1"/>
      <c r="K33117" s="1"/>
      <c r="L33117" s="1"/>
      <c r="M33117" s="1"/>
      <c r="N33117" s="1"/>
    </row>
    <row r="33118" spans="6:14">
      <c r="F33118" s="1"/>
      <c r="G33118" s="1"/>
      <c r="H33118" s="1"/>
      <c r="I33118" s="1"/>
      <c r="J33118" s="1"/>
      <c r="K33118" s="1"/>
      <c r="L33118" s="1"/>
      <c r="M33118" s="1"/>
      <c r="N33118" s="1"/>
    </row>
    <row r="33119" spans="6:14">
      <c r="F33119" s="1"/>
      <c r="G33119" s="1"/>
      <c r="H33119" s="1"/>
      <c r="I33119" s="1"/>
      <c r="J33119" s="1"/>
      <c r="K33119" s="1"/>
      <c r="L33119" s="1"/>
      <c r="M33119" s="1"/>
      <c r="N33119" s="1"/>
    </row>
    <row r="33120" spans="6:14">
      <c r="F33120" s="1"/>
      <c r="G33120" s="1"/>
      <c r="H33120" s="1"/>
      <c r="I33120" s="1"/>
      <c r="J33120" s="1"/>
      <c r="K33120" s="1"/>
      <c r="L33120" s="1"/>
      <c r="M33120" s="1"/>
      <c r="N33120" s="1"/>
    </row>
    <row r="33121" spans="6:14">
      <c r="F33121" s="1"/>
      <c r="G33121" s="1"/>
      <c r="H33121" s="1"/>
      <c r="I33121" s="1"/>
      <c r="J33121" s="1"/>
      <c r="K33121" s="1"/>
      <c r="L33121" s="1"/>
      <c r="M33121" s="1"/>
      <c r="N33121" s="1"/>
    </row>
    <row r="33122" spans="6:14">
      <c r="F33122" s="1"/>
      <c r="G33122" s="1"/>
      <c r="H33122" s="1"/>
      <c r="I33122" s="1"/>
      <c r="J33122" s="1"/>
      <c r="K33122" s="1"/>
      <c r="L33122" s="1"/>
      <c r="M33122" s="1"/>
      <c r="N33122" s="1"/>
    </row>
    <row r="33123" spans="6:14">
      <c r="F33123" s="1"/>
      <c r="G33123" s="1"/>
      <c r="H33123" s="1"/>
      <c r="I33123" s="1"/>
      <c r="J33123" s="1"/>
      <c r="K33123" s="1"/>
      <c r="L33123" s="1"/>
      <c r="M33123" s="1"/>
      <c r="N33123" s="1"/>
    </row>
    <row r="33124" spans="6:14">
      <c r="F33124" s="1"/>
      <c r="G33124" s="1"/>
      <c r="H33124" s="1"/>
      <c r="I33124" s="1"/>
      <c r="J33124" s="1"/>
      <c r="K33124" s="1"/>
      <c r="L33124" s="1"/>
      <c r="M33124" s="1"/>
      <c r="N33124" s="1"/>
    </row>
    <row r="33125" spans="6:14">
      <c r="F33125" s="1"/>
      <c r="G33125" s="1"/>
      <c r="H33125" s="1"/>
      <c r="I33125" s="1"/>
      <c r="J33125" s="1"/>
      <c r="K33125" s="1"/>
      <c r="L33125" s="1"/>
      <c r="M33125" s="1"/>
      <c r="N33125" s="1"/>
    </row>
    <row r="33126" spans="6:14">
      <c r="F33126" s="1"/>
      <c r="G33126" s="1"/>
      <c r="H33126" s="1"/>
      <c r="I33126" s="1"/>
      <c r="J33126" s="1"/>
      <c r="K33126" s="1"/>
      <c r="L33126" s="1"/>
      <c r="M33126" s="1"/>
      <c r="N33126" s="1"/>
    </row>
    <row r="33127" spans="6:14">
      <c r="F33127" s="1"/>
      <c r="G33127" s="1"/>
      <c r="H33127" s="1"/>
      <c r="I33127" s="1"/>
      <c r="J33127" s="1"/>
      <c r="K33127" s="1"/>
      <c r="L33127" s="1"/>
      <c r="M33127" s="1"/>
      <c r="N33127" s="1"/>
    </row>
    <row r="33128" spans="6:14">
      <c r="F33128" s="1"/>
      <c r="G33128" s="1"/>
      <c r="H33128" s="1"/>
      <c r="I33128" s="1"/>
      <c r="J33128" s="1"/>
      <c r="K33128" s="1"/>
      <c r="L33128" s="1"/>
      <c r="M33128" s="1"/>
      <c r="N33128" s="1"/>
    </row>
    <row r="33129" spans="6:14">
      <c r="F33129" s="1"/>
      <c r="G33129" s="1"/>
      <c r="H33129" s="1"/>
      <c r="I33129" s="1"/>
      <c r="J33129" s="1"/>
      <c r="K33129" s="1"/>
      <c r="L33129" s="1"/>
      <c r="M33129" s="1"/>
      <c r="N33129" s="1"/>
    </row>
    <row r="33130" spans="6:14">
      <c r="F33130" s="1"/>
      <c r="G33130" s="1"/>
      <c r="H33130" s="1"/>
      <c r="I33130" s="1"/>
      <c r="J33130" s="1"/>
      <c r="K33130" s="1"/>
      <c r="L33130" s="1"/>
      <c r="M33130" s="1"/>
      <c r="N33130" s="1"/>
    </row>
    <row r="33131" spans="6:14">
      <c r="F33131" s="1"/>
      <c r="G33131" s="1"/>
      <c r="H33131" s="1"/>
      <c r="I33131" s="1"/>
      <c r="J33131" s="1"/>
      <c r="K33131" s="1"/>
      <c r="L33131" s="1"/>
      <c r="M33131" s="1"/>
      <c r="N33131" s="1"/>
    </row>
    <row r="33132" spans="6:14">
      <c r="F33132" s="1"/>
      <c r="G33132" s="1"/>
      <c r="H33132" s="1"/>
      <c r="I33132" s="1"/>
      <c r="J33132" s="1"/>
      <c r="K33132" s="1"/>
      <c r="L33132" s="1"/>
      <c r="M33132" s="1"/>
      <c r="N33132" s="1"/>
    </row>
    <row r="33133" spans="6:14">
      <c r="F33133" s="1"/>
      <c r="G33133" s="1"/>
      <c r="H33133" s="1"/>
      <c r="I33133" s="1"/>
      <c r="J33133" s="1"/>
      <c r="K33133" s="1"/>
      <c r="L33133" s="1"/>
      <c r="M33133" s="1"/>
      <c r="N33133" s="1"/>
    </row>
    <row r="33134" spans="6:14">
      <c r="F33134" s="1"/>
      <c r="G33134" s="1"/>
      <c r="H33134" s="1"/>
      <c r="I33134" s="1"/>
      <c r="J33134" s="1"/>
      <c r="K33134" s="1"/>
      <c r="L33134" s="1"/>
      <c r="M33134" s="1"/>
      <c r="N33134" s="1"/>
    </row>
    <row r="33135" spans="6:14">
      <c r="F33135" s="1"/>
      <c r="G33135" s="1"/>
      <c r="H33135" s="1"/>
      <c r="I33135" s="1"/>
      <c r="J33135" s="1"/>
      <c r="K33135" s="1"/>
      <c r="L33135" s="1"/>
      <c r="M33135" s="1"/>
      <c r="N33135" s="1"/>
    </row>
    <row r="33136" spans="6:14">
      <c r="F33136" s="1"/>
      <c r="G33136" s="1"/>
      <c r="H33136" s="1"/>
      <c r="I33136" s="1"/>
      <c r="J33136" s="1"/>
      <c r="K33136" s="1"/>
      <c r="L33136" s="1"/>
      <c r="M33136" s="1"/>
      <c r="N33136" s="1"/>
    </row>
    <row r="33137" spans="6:14">
      <c r="F33137" s="1"/>
      <c r="G33137" s="1"/>
      <c r="H33137" s="1"/>
      <c r="I33137" s="1"/>
      <c r="J33137" s="1"/>
      <c r="K33137" s="1"/>
      <c r="L33137" s="1"/>
      <c r="M33137" s="1"/>
      <c r="N33137" s="1"/>
    </row>
    <row r="33138" spans="6:14">
      <c r="F33138" s="1"/>
      <c r="G33138" s="1"/>
      <c r="H33138" s="1"/>
      <c r="I33138" s="1"/>
      <c r="J33138" s="1"/>
      <c r="K33138" s="1"/>
      <c r="L33138" s="1"/>
      <c r="M33138" s="1"/>
      <c r="N33138" s="1"/>
    </row>
    <row r="33139" spans="6:14">
      <c r="F33139" s="1"/>
      <c r="G33139" s="1"/>
      <c r="H33139" s="1"/>
      <c r="I33139" s="1"/>
      <c r="J33139" s="1"/>
      <c r="K33139" s="1"/>
      <c r="L33139" s="1"/>
      <c r="M33139" s="1"/>
      <c r="N33139" s="1"/>
    </row>
    <row r="33140" spans="6:14">
      <c r="F33140" s="1"/>
      <c r="G33140" s="1"/>
      <c r="H33140" s="1"/>
      <c r="I33140" s="1"/>
      <c r="J33140" s="1"/>
      <c r="K33140" s="1"/>
      <c r="L33140" s="1"/>
      <c r="M33140" s="1"/>
      <c r="N33140" s="1"/>
    </row>
    <row r="33141" spans="6:14">
      <c r="F33141" s="1"/>
      <c r="G33141" s="1"/>
      <c r="H33141" s="1"/>
      <c r="I33141" s="1"/>
      <c r="J33141" s="1"/>
      <c r="K33141" s="1"/>
      <c r="L33141" s="1"/>
      <c r="M33141" s="1"/>
      <c r="N33141" s="1"/>
    </row>
    <row r="33142" spans="6:14">
      <c r="F33142" s="1"/>
      <c r="G33142" s="1"/>
      <c r="H33142" s="1"/>
      <c r="I33142" s="1"/>
      <c r="J33142" s="1"/>
      <c r="K33142" s="1"/>
      <c r="L33142" s="1"/>
      <c r="M33142" s="1"/>
      <c r="N33142" s="1"/>
    </row>
    <row r="33143" spans="6:14">
      <c r="F33143" s="1"/>
      <c r="G33143" s="1"/>
      <c r="H33143" s="1"/>
      <c r="I33143" s="1"/>
      <c r="J33143" s="1"/>
      <c r="K33143" s="1"/>
      <c r="L33143" s="1"/>
      <c r="M33143" s="1"/>
      <c r="N33143" s="1"/>
    </row>
    <row r="33144" spans="6:14">
      <c r="F33144" s="1"/>
      <c r="G33144" s="1"/>
      <c r="H33144" s="1"/>
      <c r="I33144" s="1"/>
      <c r="J33144" s="1"/>
      <c r="K33144" s="1"/>
      <c r="L33144" s="1"/>
      <c r="M33144" s="1"/>
      <c r="N33144" s="1"/>
    </row>
    <row r="33145" spans="6:14">
      <c r="F33145" s="1"/>
      <c r="G33145" s="1"/>
      <c r="H33145" s="1"/>
      <c r="I33145" s="1"/>
      <c r="J33145" s="1"/>
      <c r="K33145" s="1"/>
      <c r="L33145" s="1"/>
      <c r="M33145" s="1"/>
      <c r="N33145" s="1"/>
    </row>
    <row r="33146" spans="6:14">
      <c r="F33146" s="1"/>
      <c r="G33146" s="1"/>
      <c r="H33146" s="1"/>
      <c r="I33146" s="1"/>
      <c r="J33146" s="1"/>
      <c r="K33146" s="1"/>
      <c r="L33146" s="1"/>
      <c r="M33146" s="1"/>
      <c r="N33146" s="1"/>
    </row>
    <row r="33147" spans="6:14">
      <c r="F33147" s="1"/>
      <c r="G33147" s="1"/>
      <c r="H33147" s="1"/>
      <c r="I33147" s="1"/>
      <c r="J33147" s="1"/>
      <c r="K33147" s="1"/>
      <c r="L33147" s="1"/>
      <c r="M33147" s="1"/>
      <c r="N33147" s="1"/>
    </row>
    <row r="33148" spans="6:14">
      <c r="F33148" s="1"/>
      <c r="G33148" s="1"/>
      <c r="H33148" s="1"/>
      <c r="I33148" s="1"/>
      <c r="J33148" s="1"/>
      <c r="K33148" s="1"/>
      <c r="L33148" s="1"/>
      <c r="M33148" s="1"/>
      <c r="N33148" s="1"/>
    </row>
    <row r="33149" spans="6:14">
      <c r="F33149" s="1"/>
      <c r="G33149" s="1"/>
      <c r="H33149" s="1"/>
      <c r="I33149" s="1"/>
      <c r="J33149" s="1"/>
      <c r="K33149" s="1"/>
      <c r="L33149" s="1"/>
      <c r="M33149" s="1"/>
      <c r="N33149" s="1"/>
    </row>
    <row r="33150" spans="6:14">
      <c r="F33150" s="1"/>
      <c r="G33150" s="1"/>
      <c r="H33150" s="1"/>
      <c r="I33150" s="1"/>
      <c r="J33150" s="1"/>
      <c r="K33150" s="1"/>
      <c r="L33150" s="1"/>
      <c r="M33150" s="1"/>
      <c r="N33150" s="1"/>
    </row>
    <row r="33151" spans="6:14">
      <c r="F33151" s="1"/>
      <c r="G33151" s="1"/>
      <c r="H33151" s="1"/>
      <c r="I33151" s="1"/>
      <c r="J33151" s="1"/>
      <c r="K33151" s="1"/>
      <c r="L33151" s="1"/>
      <c r="M33151" s="1"/>
      <c r="N33151" s="1"/>
    </row>
    <row r="33152" spans="6:14">
      <c r="G33152" s="1"/>
      <c r="H33152" s="1"/>
      <c r="I33152" s="1"/>
      <c r="J33152" s="1"/>
      <c r="K33152" s="1"/>
      <c r="L33152" s="1"/>
      <c r="M33152" s="1"/>
      <c r="N33152" s="1"/>
    </row>
    <row r="33153" spans="7:14">
      <c r="G33153" s="1"/>
      <c r="H33153" s="1"/>
      <c r="I33153" s="1"/>
      <c r="J33153" s="1"/>
      <c r="K33153" s="1"/>
      <c r="L33153" s="1"/>
      <c r="M33153" s="1"/>
      <c r="N33153" s="1"/>
    </row>
    <row r="33154" spans="7:14">
      <c r="G33154" s="1"/>
      <c r="H33154" s="1"/>
      <c r="I33154" s="1"/>
      <c r="J33154" s="1"/>
      <c r="K33154" s="1"/>
      <c r="L33154" s="1"/>
      <c r="M33154" s="1"/>
      <c r="N33154" s="1"/>
    </row>
    <row r="33155" spans="7:14">
      <c r="G33155" s="1"/>
      <c r="H33155" s="1"/>
      <c r="I33155" s="1"/>
      <c r="J33155" s="1"/>
      <c r="K33155" s="1"/>
      <c r="L33155" s="1"/>
      <c r="M33155" s="1"/>
      <c r="N33155" s="1"/>
    </row>
  </sheetData>
  <phoneticPr fontId="23" type="noConversion"/>
  <conditionalFormatting sqref="D6077:E1048576 D2:D4937">
    <cfRule type="duplicateValues" dxfId="6" priority="29"/>
  </conditionalFormatting>
  <pageMargins left="0.511811024" right="0.511811024" top="0.78740157499999996" bottom="0.78740157499999996" header="0.31496062000000002" footer="0.31496062000000002"/>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AA372-EDD3-449B-8659-9F48B853F0F7}">
  <sheetPr>
    <tabColor rgb="FFFF0000"/>
  </sheetPr>
  <dimension ref="A1:D103"/>
  <sheetViews>
    <sheetView showGridLines="0" zoomScale="128" zoomScaleNormal="128" workbookViewId="0">
      <selection activeCell="K15" sqref="K15"/>
    </sheetView>
  </sheetViews>
  <sheetFormatPr defaultRowHeight="12.5"/>
  <cols>
    <col min="1" max="1" width="19.90625" customWidth="1"/>
    <col min="2" max="2" width="45" bestFit="1" customWidth="1"/>
    <col min="3" max="3" width="11.6328125" bestFit="1" customWidth="1"/>
    <col min="4" max="4" width="11.26953125" bestFit="1" customWidth="1"/>
    <col min="5" max="8" width="4.36328125" bestFit="1" customWidth="1"/>
    <col min="9" max="9" width="10.453125" bestFit="1" customWidth="1"/>
    <col min="10" max="175" width="5.36328125" bestFit="1" customWidth="1"/>
    <col min="176" max="337" width="6.36328125" bestFit="1" customWidth="1"/>
  </cols>
  <sheetData>
    <row r="1" spans="1:4">
      <c r="A1" s="123" t="s">
        <v>953</v>
      </c>
      <c r="B1" t="s">
        <v>1210</v>
      </c>
    </row>
    <row r="2" spans="1:4">
      <c r="A2" s="123" t="s">
        <v>1207</v>
      </c>
      <c r="B2" t="s">
        <v>1210</v>
      </c>
    </row>
    <row r="4" spans="1:4">
      <c r="A4" s="123" t="s">
        <v>956</v>
      </c>
      <c r="B4" s="123" t="s">
        <v>1102</v>
      </c>
      <c r="C4" t="s">
        <v>1211</v>
      </c>
      <c r="D4" t="s">
        <v>1212</v>
      </c>
    </row>
    <row r="5" spans="1:4">
      <c r="A5" t="s">
        <v>35</v>
      </c>
      <c r="B5" t="s">
        <v>329</v>
      </c>
      <c r="C5">
        <v>1</v>
      </c>
      <c r="D5" s="124">
        <v>66.022539968347161</v>
      </c>
    </row>
    <row r="6" spans="1:4">
      <c r="A6" t="s">
        <v>32</v>
      </c>
      <c r="B6" t="s">
        <v>188</v>
      </c>
      <c r="C6">
        <v>1</v>
      </c>
      <c r="D6" s="124">
        <v>57.7464829275686</v>
      </c>
    </row>
    <row r="7" spans="1:4">
      <c r="A7" t="s">
        <v>15</v>
      </c>
      <c r="B7" t="s">
        <v>317</v>
      </c>
      <c r="C7">
        <v>32</v>
      </c>
      <c r="D7" s="124">
        <v>50</v>
      </c>
    </row>
    <row r="8" spans="1:4">
      <c r="A8" t="s">
        <v>59</v>
      </c>
      <c r="B8" t="s">
        <v>247</v>
      </c>
      <c r="C8">
        <v>1</v>
      </c>
      <c r="D8" s="124">
        <v>61.247891675590303</v>
      </c>
    </row>
    <row r="9" spans="1:4">
      <c r="A9" t="s">
        <v>60</v>
      </c>
      <c r="B9" t="s">
        <v>384</v>
      </c>
      <c r="C9">
        <v>7</v>
      </c>
      <c r="D9" s="124">
        <v>57.7464829275686</v>
      </c>
    </row>
    <row r="10" spans="1:4">
      <c r="A10" t="s">
        <v>39</v>
      </c>
      <c r="B10" t="s">
        <v>409</v>
      </c>
      <c r="C10">
        <v>2</v>
      </c>
      <c r="D10" s="124">
        <v>64.112680651244418</v>
      </c>
    </row>
    <row r="11" spans="1:4">
      <c r="A11" t="s">
        <v>40</v>
      </c>
      <c r="B11" t="s">
        <v>255</v>
      </c>
      <c r="C11">
        <v>39</v>
      </c>
      <c r="D11" s="124">
        <v>51.38028520389279</v>
      </c>
    </row>
    <row r="12" spans="1:4">
      <c r="A12" t="s">
        <v>61</v>
      </c>
      <c r="B12" t="s">
        <v>205</v>
      </c>
      <c r="C12">
        <v>2</v>
      </c>
      <c r="D12" s="124">
        <v>65.704230082163377</v>
      </c>
    </row>
    <row r="13" spans="1:4">
      <c r="A13" t="s">
        <v>62</v>
      </c>
      <c r="B13" t="s">
        <v>136</v>
      </c>
      <c r="C13">
        <v>35</v>
      </c>
      <c r="D13" s="124">
        <v>51.38028520389279</v>
      </c>
    </row>
    <row r="14" spans="1:4">
      <c r="A14" t="s">
        <v>25</v>
      </c>
      <c r="B14" t="s">
        <v>381</v>
      </c>
      <c r="C14">
        <v>19</v>
      </c>
      <c r="D14" s="124">
        <v>50</v>
      </c>
    </row>
    <row r="15" spans="1:4">
      <c r="A15" t="s">
        <v>63</v>
      </c>
      <c r="B15" t="s">
        <v>360</v>
      </c>
      <c r="C15">
        <v>14</v>
      </c>
      <c r="D15" s="124">
        <v>57.7464829275686</v>
      </c>
    </row>
    <row r="16" spans="1:4">
      <c r="A16" t="s">
        <v>26</v>
      </c>
      <c r="B16" t="s">
        <v>369</v>
      </c>
      <c r="C16">
        <v>23</v>
      </c>
      <c r="D16" s="124">
        <v>54.563384065730695</v>
      </c>
    </row>
    <row r="17" spans="1:4">
      <c r="A17" t="s">
        <v>46</v>
      </c>
      <c r="B17" t="s">
        <v>353</v>
      </c>
      <c r="C17">
        <v>39</v>
      </c>
      <c r="D17" s="124">
        <v>50</v>
      </c>
    </row>
    <row r="18" spans="1:4">
      <c r="A18" t="s">
        <v>64</v>
      </c>
      <c r="B18" t="s">
        <v>120</v>
      </c>
      <c r="C18">
        <v>1</v>
      </c>
      <c r="D18" s="124">
        <v>73.661977236758133</v>
      </c>
    </row>
    <row r="19" spans="1:4">
      <c r="A19" t="s">
        <v>65</v>
      </c>
      <c r="B19" t="s">
        <v>356</v>
      </c>
      <c r="C19">
        <v>2</v>
      </c>
      <c r="D19" s="124">
        <v>55.200003838098276</v>
      </c>
    </row>
    <row r="20" spans="1:4">
      <c r="A20" t="s">
        <v>66</v>
      </c>
      <c r="B20" t="s">
        <v>377</v>
      </c>
      <c r="C20">
        <v>1</v>
      </c>
      <c r="D20" s="124">
        <v>134.14085561167838</v>
      </c>
    </row>
    <row r="21" spans="1:4">
      <c r="A21" t="s">
        <v>47</v>
      </c>
      <c r="B21" t="s">
        <v>106</v>
      </c>
      <c r="C21">
        <v>23</v>
      </c>
      <c r="D21" s="124">
        <v>67.295779513082323</v>
      </c>
    </row>
    <row r="22" spans="1:4">
      <c r="A22" t="s">
        <v>67</v>
      </c>
      <c r="B22" t="s">
        <v>323</v>
      </c>
      <c r="C22">
        <v>2</v>
      </c>
      <c r="D22" s="124">
        <v>64.112680651244418</v>
      </c>
    </row>
    <row r="23" spans="1:4">
      <c r="A23" t="s">
        <v>68</v>
      </c>
      <c r="B23" t="s">
        <v>127</v>
      </c>
      <c r="C23">
        <v>37</v>
      </c>
      <c r="D23" s="124">
        <v>57.109863155201019</v>
      </c>
    </row>
    <row r="24" spans="1:4">
      <c r="A24" t="s">
        <v>21</v>
      </c>
      <c r="B24" t="s">
        <v>546</v>
      </c>
      <c r="C24">
        <v>14</v>
      </c>
      <c r="D24" s="124">
        <v>51.38028520389279</v>
      </c>
    </row>
    <row r="25" spans="1:4">
      <c r="A25" t="s">
        <v>37</v>
      </c>
      <c r="B25" t="s">
        <v>143</v>
      </c>
      <c r="C25">
        <v>149</v>
      </c>
      <c r="D25" s="124">
        <v>51.38028520389279</v>
      </c>
    </row>
    <row r="26" spans="1:4">
      <c r="A26" t="s">
        <v>69</v>
      </c>
      <c r="B26" t="s">
        <v>367</v>
      </c>
      <c r="C26">
        <v>3</v>
      </c>
      <c r="D26" s="124">
        <v>59.338032358487553</v>
      </c>
    </row>
    <row r="27" spans="1:4">
      <c r="A27" t="s">
        <v>70</v>
      </c>
      <c r="B27" t="s">
        <v>180</v>
      </c>
      <c r="C27">
        <v>1</v>
      </c>
      <c r="D27" s="124">
        <v>95.943669269623484</v>
      </c>
    </row>
    <row r="28" spans="1:4">
      <c r="A28" t="s">
        <v>71</v>
      </c>
      <c r="B28" t="s">
        <v>196</v>
      </c>
      <c r="C28">
        <v>92</v>
      </c>
      <c r="D28" s="124">
        <v>50</v>
      </c>
    </row>
    <row r="29" spans="1:4">
      <c r="A29" t="s">
        <v>17</v>
      </c>
      <c r="B29" t="s">
        <v>194</v>
      </c>
      <c r="C29">
        <v>14</v>
      </c>
      <c r="D29" s="124">
        <v>70</v>
      </c>
    </row>
    <row r="30" spans="1:4">
      <c r="A30" t="s">
        <v>7</v>
      </c>
      <c r="B30" t="s">
        <v>185</v>
      </c>
      <c r="C30">
        <v>22</v>
      </c>
      <c r="D30" s="124">
        <v>61.884511447957884</v>
      </c>
    </row>
    <row r="31" spans="1:4">
      <c r="A31" t="s">
        <v>4</v>
      </c>
      <c r="B31" t="s">
        <v>219</v>
      </c>
      <c r="C31">
        <v>41</v>
      </c>
      <c r="D31" s="124">
        <v>80</v>
      </c>
    </row>
    <row r="32" spans="1:4">
      <c r="A32" t="s">
        <v>34</v>
      </c>
      <c r="B32" t="s">
        <v>249</v>
      </c>
      <c r="C32">
        <v>203</v>
      </c>
      <c r="D32" s="124">
        <v>50.107045659157627</v>
      </c>
    </row>
    <row r="33" spans="1:4">
      <c r="A33" t="s">
        <v>72</v>
      </c>
      <c r="B33" t="s">
        <v>286</v>
      </c>
      <c r="C33">
        <v>20</v>
      </c>
      <c r="D33" s="124">
        <v>53.926764293363114</v>
      </c>
    </row>
    <row r="34" spans="1:4">
      <c r="A34" t="s">
        <v>48</v>
      </c>
      <c r="B34" t="s">
        <v>366</v>
      </c>
      <c r="C34">
        <v>1</v>
      </c>
      <c r="D34" s="124">
        <v>64.112680651244418</v>
      </c>
    </row>
    <row r="35" spans="1:4">
      <c r="A35" t="s">
        <v>49</v>
      </c>
      <c r="B35" t="s">
        <v>174</v>
      </c>
      <c r="C35">
        <v>1</v>
      </c>
      <c r="D35" s="124">
        <v>58.383102699936181</v>
      </c>
    </row>
    <row r="36" spans="1:4">
      <c r="A36" t="s">
        <v>73</v>
      </c>
      <c r="B36" t="s">
        <v>201</v>
      </c>
      <c r="C36">
        <v>49</v>
      </c>
      <c r="D36" s="124">
        <v>50</v>
      </c>
    </row>
    <row r="37" spans="1:4">
      <c r="A37" t="s">
        <v>50</v>
      </c>
      <c r="B37" t="s">
        <v>392</v>
      </c>
      <c r="C37">
        <v>17</v>
      </c>
      <c r="D37" s="124">
        <v>60.929581789406512</v>
      </c>
    </row>
    <row r="38" spans="1:4">
      <c r="A38" t="s">
        <v>74</v>
      </c>
      <c r="B38" t="s">
        <v>316</v>
      </c>
      <c r="C38">
        <v>7</v>
      </c>
      <c r="D38" s="124">
        <v>53.608454407179323</v>
      </c>
    </row>
    <row r="39" spans="1:4">
      <c r="A39" t="s">
        <v>75</v>
      </c>
      <c r="B39" t="s">
        <v>320</v>
      </c>
      <c r="C39">
        <v>40</v>
      </c>
      <c r="D39" s="124">
        <v>50</v>
      </c>
    </row>
    <row r="40" spans="1:4">
      <c r="A40" t="s">
        <v>76</v>
      </c>
      <c r="B40" t="s">
        <v>319</v>
      </c>
      <c r="C40">
        <v>2</v>
      </c>
      <c r="D40" s="124">
        <v>85.121133139374606</v>
      </c>
    </row>
    <row r="41" spans="1:4">
      <c r="A41" t="s">
        <v>77</v>
      </c>
      <c r="B41" t="s">
        <v>271</v>
      </c>
      <c r="C41">
        <v>12</v>
      </c>
      <c r="D41" s="124">
        <v>51.38028520389279</v>
      </c>
    </row>
    <row r="42" spans="1:4">
      <c r="A42" t="s">
        <v>27</v>
      </c>
      <c r="B42" t="s">
        <v>207</v>
      </c>
      <c r="C42">
        <v>27</v>
      </c>
      <c r="D42" s="124">
        <v>50.425355545341418</v>
      </c>
    </row>
    <row r="43" spans="1:4">
      <c r="A43" t="s">
        <v>36</v>
      </c>
      <c r="B43" t="s">
        <v>131</v>
      </c>
      <c r="C43">
        <v>2</v>
      </c>
      <c r="D43" s="124">
        <v>95.943669269623484</v>
      </c>
    </row>
    <row r="44" spans="1:4">
      <c r="A44" t="s">
        <v>51</v>
      </c>
      <c r="B44" t="s">
        <v>133</v>
      </c>
      <c r="C44">
        <v>112</v>
      </c>
      <c r="D44" s="124">
        <v>50</v>
      </c>
    </row>
    <row r="45" spans="1:4">
      <c r="A45" t="s">
        <v>78</v>
      </c>
      <c r="B45" t="s">
        <v>344</v>
      </c>
      <c r="C45">
        <v>6</v>
      </c>
      <c r="D45" s="124">
        <v>50.743665431525208</v>
      </c>
    </row>
    <row r="46" spans="1:4">
      <c r="A46" t="s">
        <v>79</v>
      </c>
      <c r="B46" t="s">
        <v>304</v>
      </c>
      <c r="C46">
        <v>1</v>
      </c>
      <c r="D46" s="124">
        <v>70.478878374920228</v>
      </c>
    </row>
    <row r="47" spans="1:4">
      <c r="A47" t="s">
        <v>80</v>
      </c>
      <c r="B47" t="s">
        <v>397</v>
      </c>
      <c r="C47">
        <v>41</v>
      </c>
      <c r="D47" s="124">
        <v>52.335214862444161</v>
      </c>
    </row>
    <row r="48" spans="1:4">
      <c r="A48" t="s">
        <v>41</v>
      </c>
      <c r="B48" t="s">
        <v>189</v>
      </c>
      <c r="C48">
        <v>1</v>
      </c>
      <c r="D48" s="124">
        <v>75.571836553860877</v>
      </c>
    </row>
    <row r="49" spans="1:4">
      <c r="A49" t="s">
        <v>81</v>
      </c>
      <c r="B49" t="s">
        <v>187</v>
      </c>
      <c r="C49">
        <v>4</v>
      </c>
      <c r="D49" s="124">
        <v>60.929581789406512</v>
      </c>
    </row>
    <row r="50" spans="1:4">
      <c r="A50" t="s">
        <v>16</v>
      </c>
      <c r="B50" t="s">
        <v>253</v>
      </c>
      <c r="C50">
        <v>43</v>
      </c>
      <c r="D50" s="124">
        <v>51.38028520389279</v>
      </c>
    </row>
    <row r="51" spans="1:4">
      <c r="A51" t="s">
        <v>101</v>
      </c>
      <c r="B51" t="s">
        <v>641</v>
      </c>
      <c r="C51">
        <v>9</v>
      </c>
      <c r="D51" s="124">
        <v>70</v>
      </c>
    </row>
    <row r="52" spans="1:4">
      <c r="A52" t="s">
        <v>8</v>
      </c>
      <c r="B52" t="s">
        <v>647</v>
      </c>
      <c r="C52">
        <v>23</v>
      </c>
      <c r="D52" s="124">
        <v>51.38028520389279</v>
      </c>
    </row>
    <row r="53" spans="1:4">
      <c r="A53" t="s">
        <v>82</v>
      </c>
      <c r="B53" t="s">
        <v>186</v>
      </c>
      <c r="C53">
        <v>3</v>
      </c>
      <c r="D53" s="124">
        <v>58.701412586119972</v>
      </c>
    </row>
    <row r="54" spans="1:4">
      <c r="A54" t="s">
        <v>83</v>
      </c>
      <c r="B54" t="s">
        <v>341</v>
      </c>
      <c r="C54">
        <v>289</v>
      </c>
      <c r="D54" s="124">
        <v>50</v>
      </c>
    </row>
    <row r="55" spans="1:4">
      <c r="A55" t="s">
        <v>31</v>
      </c>
      <c r="B55" t="s">
        <v>268</v>
      </c>
      <c r="C55">
        <v>147</v>
      </c>
      <c r="D55" s="124">
        <v>50</v>
      </c>
    </row>
    <row r="56" spans="1:4">
      <c r="A56" t="s">
        <v>3</v>
      </c>
      <c r="B56" t="s">
        <v>252</v>
      </c>
      <c r="C56">
        <v>65</v>
      </c>
      <c r="D56" s="124">
        <v>51.38028520389279</v>
      </c>
    </row>
    <row r="57" spans="1:4">
      <c r="A57" t="s">
        <v>84</v>
      </c>
      <c r="B57" t="s">
        <v>307</v>
      </c>
      <c r="C57">
        <v>4</v>
      </c>
      <c r="D57" s="124">
        <v>50.425355545341418</v>
      </c>
    </row>
    <row r="58" spans="1:4">
      <c r="A58" t="s">
        <v>38</v>
      </c>
      <c r="B58" t="s">
        <v>251</v>
      </c>
      <c r="C58">
        <v>7</v>
      </c>
      <c r="D58" s="124">
        <v>57.7464829275686</v>
      </c>
    </row>
    <row r="59" spans="1:4">
      <c r="A59" t="s">
        <v>85</v>
      </c>
      <c r="B59" t="s">
        <v>401</v>
      </c>
      <c r="C59">
        <v>1</v>
      </c>
      <c r="D59" s="124">
        <v>115.99719209920229</v>
      </c>
    </row>
    <row r="60" spans="1:4">
      <c r="A60" t="s">
        <v>11</v>
      </c>
      <c r="B60" t="s">
        <v>288</v>
      </c>
      <c r="C60">
        <v>92</v>
      </c>
      <c r="D60" s="124">
        <v>50</v>
      </c>
    </row>
    <row r="61" spans="1:4">
      <c r="A61" t="s">
        <v>86</v>
      </c>
      <c r="B61" t="s">
        <v>289</v>
      </c>
      <c r="C61">
        <v>1</v>
      </c>
      <c r="D61" s="124">
        <v>64.430990537428215</v>
      </c>
    </row>
    <row r="62" spans="1:4">
      <c r="A62" t="s">
        <v>42</v>
      </c>
      <c r="B62" t="s">
        <v>336</v>
      </c>
      <c r="C62">
        <v>22</v>
      </c>
      <c r="D62" s="124">
        <v>53.608454407179323</v>
      </c>
    </row>
    <row r="63" spans="1:4">
      <c r="A63" t="s">
        <v>30</v>
      </c>
      <c r="B63" t="s">
        <v>284</v>
      </c>
      <c r="C63">
        <v>41</v>
      </c>
      <c r="D63" s="124">
        <v>51.38028520389279</v>
      </c>
    </row>
    <row r="64" spans="1:4">
      <c r="A64" t="s">
        <v>52</v>
      </c>
      <c r="B64" t="s">
        <v>199</v>
      </c>
      <c r="C64">
        <v>47</v>
      </c>
      <c r="D64" s="124">
        <v>56.791553269017228</v>
      </c>
    </row>
    <row r="65" spans="1:4">
      <c r="A65" t="s">
        <v>87</v>
      </c>
      <c r="B65" t="s">
        <v>346</v>
      </c>
      <c r="C65">
        <v>2</v>
      </c>
      <c r="D65" s="124">
        <v>73.661977236758133</v>
      </c>
    </row>
    <row r="66" spans="1:4">
      <c r="A66" t="s">
        <v>88</v>
      </c>
      <c r="B66" t="s">
        <v>213</v>
      </c>
      <c r="C66">
        <v>3</v>
      </c>
      <c r="D66" s="124">
        <v>60.929581789406512</v>
      </c>
    </row>
    <row r="67" spans="1:4">
      <c r="A67" t="s">
        <v>89</v>
      </c>
      <c r="B67" t="s">
        <v>210</v>
      </c>
      <c r="C67">
        <v>4</v>
      </c>
      <c r="D67" s="124">
        <v>66.340849854530944</v>
      </c>
    </row>
    <row r="68" spans="1:4">
      <c r="A68" t="s">
        <v>20</v>
      </c>
      <c r="B68" t="s">
        <v>365</v>
      </c>
      <c r="C68">
        <v>43</v>
      </c>
      <c r="D68" s="124">
        <v>52.335214862444161</v>
      </c>
    </row>
    <row r="69" spans="1:4">
      <c r="A69" t="s">
        <v>19</v>
      </c>
      <c r="B69" t="s">
        <v>225</v>
      </c>
      <c r="C69">
        <v>29</v>
      </c>
      <c r="D69" s="124">
        <v>51.38028520389279</v>
      </c>
    </row>
    <row r="70" spans="1:4">
      <c r="A70" t="s">
        <v>13</v>
      </c>
      <c r="B70" t="s">
        <v>104</v>
      </c>
      <c r="C70">
        <v>140</v>
      </c>
      <c r="D70" s="124">
        <v>50</v>
      </c>
    </row>
    <row r="71" spans="1:4">
      <c r="A71" t="s">
        <v>53</v>
      </c>
      <c r="B71" t="s">
        <v>134</v>
      </c>
      <c r="C71">
        <v>10</v>
      </c>
      <c r="D71" s="124">
        <v>59.019722472303762</v>
      </c>
    </row>
    <row r="72" spans="1:4">
      <c r="A72" t="s">
        <v>10</v>
      </c>
      <c r="B72" t="s">
        <v>154</v>
      </c>
      <c r="C72">
        <v>90</v>
      </c>
      <c r="D72" s="124">
        <v>51.38028520389279</v>
      </c>
    </row>
    <row r="73" spans="1:4">
      <c r="A73" t="s">
        <v>12</v>
      </c>
      <c r="B73" t="s">
        <v>358</v>
      </c>
      <c r="C73">
        <v>30</v>
      </c>
      <c r="D73" s="124">
        <v>50.425355545341418</v>
      </c>
    </row>
    <row r="74" spans="1:4">
      <c r="A74" t="s">
        <v>5</v>
      </c>
      <c r="B74" t="s">
        <v>157</v>
      </c>
      <c r="C74">
        <v>168</v>
      </c>
      <c r="D74" s="124">
        <v>50.107045659157627</v>
      </c>
    </row>
    <row r="75" spans="1:4">
      <c r="A75" t="s">
        <v>56</v>
      </c>
      <c r="B75" t="s">
        <v>167</v>
      </c>
      <c r="C75">
        <v>24</v>
      </c>
      <c r="D75" s="124">
        <v>53.926764293363114</v>
      </c>
    </row>
    <row r="76" spans="1:4">
      <c r="A76" t="s">
        <v>90</v>
      </c>
      <c r="B76" t="s">
        <v>151</v>
      </c>
      <c r="C76">
        <v>12</v>
      </c>
      <c r="D76" s="124">
        <v>53.926764293363114</v>
      </c>
    </row>
    <row r="77" spans="1:4">
      <c r="A77" t="s">
        <v>54</v>
      </c>
      <c r="B77" t="s">
        <v>149</v>
      </c>
      <c r="C77">
        <v>49</v>
      </c>
      <c r="D77" s="124">
        <v>51.38028520389279</v>
      </c>
    </row>
    <row r="78" spans="1:4">
      <c r="A78" t="s">
        <v>43</v>
      </c>
      <c r="B78" t="s">
        <v>232</v>
      </c>
      <c r="C78">
        <v>5</v>
      </c>
      <c r="D78" s="124">
        <v>51.38028520389279</v>
      </c>
    </row>
    <row r="79" spans="1:4">
      <c r="A79" t="s">
        <v>24</v>
      </c>
      <c r="B79" t="s">
        <v>315</v>
      </c>
      <c r="C79">
        <v>83</v>
      </c>
      <c r="D79" s="124">
        <v>50.107045659157627</v>
      </c>
    </row>
    <row r="80" spans="1:4">
      <c r="A80" t="s">
        <v>91</v>
      </c>
      <c r="B80" t="s">
        <v>273</v>
      </c>
      <c r="C80">
        <v>3</v>
      </c>
      <c r="D80" s="124">
        <v>54.563384065730695</v>
      </c>
    </row>
    <row r="81" spans="1:4">
      <c r="A81" t="s">
        <v>92</v>
      </c>
      <c r="B81" t="s">
        <v>209</v>
      </c>
      <c r="C81">
        <v>56</v>
      </c>
      <c r="D81" s="124">
        <v>52.335214862444161</v>
      </c>
    </row>
    <row r="82" spans="1:4">
      <c r="A82" t="s">
        <v>93</v>
      </c>
      <c r="B82" t="s">
        <v>228</v>
      </c>
      <c r="C82">
        <v>3</v>
      </c>
      <c r="D82" s="124">
        <v>64.112680651244418</v>
      </c>
    </row>
    <row r="83" spans="1:4">
      <c r="A83" t="s">
        <v>94</v>
      </c>
      <c r="B83" t="s">
        <v>345</v>
      </c>
      <c r="C83">
        <v>6</v>
      </c>
      <c r="D83" s="124">
        <v>64.112680651244418</v>
      </c>
    </row>
    <row r="84" spans="1:4">
      <c r="A84" t="s">
        <v>55</v>
      </c>
      <c r="B84" t="s">
        <v>343</v>
      </c>
      <c r="C84">
        <v>81</v>
      </c>
      <c r="D84" s="124">
        <v>50.107045659157627</v>
      </c>
    </row>
    <row r="85" spans="1:4">
      <c r="A85" t="s">
        <v>95</v>
      </c>
      <c r="B85" t="s">
        <v>182</v>
      </c>
      <c r="C85">
        <v>13</v>
      </c>
      <c r="D85" s="124">
        <v>50.743665431525208</v>
      </c>
    </row>
    <row r="86" spans="1:4">
      <c r="A86" t="s">
        <v>96</v>
      </c>
      <c r="B86" t="s">
        <v>130</v>
      </c>
      <c r="C86">
        <v>7</v>
      </c>
      <c r="D86" s="124">
        <v>64.112680651244418</v>
      </c>
    </row>
    <row r="87" spans="1:4">
      <c r="A87" t="s">
        <v>33</v>
      </c>
      <c r="B87" t="s">
        <v>162</v>
      </c>
      <c r="C87">
        <v>38</v>
      </c>
      <c r="D87" s="124">
        <v>51.38028520389279</v>
      </c>
    </row>
    <row r="88" spans="1:4">
      <c r="A88" t="s">
        <v>97</v>
      </c>
      <c r="B88" t="s">
        <v>218</v>
      </c>
      <c r="C88">
        <v>20</v>
      </c>
      <c r="D88" s="124">
        <v>52.335214862444161</v>
      </c>
    </row>
    <row r="89" spans="1:4">
      <c r="A89" t="s">
        <v>98</v>
      </c>
      <c r="B89" t="s">
        <v>230</v>
      </c>
      <c r="C89">
        <v>76</v>
      </c>
      <c r="D89" s="124">
        <v>51.38028520389279</v>
      </c>
    </row>
    <row r="90" spans="1:4">
      <c r="A90" t="s">
        <v>57</v>
      </c>
      <c r="B90" t="s">
        <v>216</v>
      </c>
      <c r="C90">
        <v>31</v>
      </c>
      <c r="D90" s="124">
        <v>50.425355545341418</v>
      </c>
    </row>
    <row r="91" spans="1:4">
      <c r="A91" t="s">
        <v>9</v>
      </c>
      <c r="B91" t="s">
        <v>270</v>
      </c>
      <c r="C91">
        <v>56</v>
      </c>
      <c r="D91" s="124">
        <v>50.743665431525208</v>
      </c>
    </row>
    <row r="92" spans="1:4">
      <c r="A92" t="s">
        <v>23</v>
      </c>
      <c r="B92" t="s">
        <v>153</v>
      </c>
      <c r="C92">
        <v>10</v>
      </c>
      <c r="D92" s="124">
        <v>58.383102699936181</v>
      </c>
    </row>
    <row r="93" spans="1:4">
      <c r="A93" t="s">
        <v>44</v>
      </c>
      <c r="B93" t="s">
        <v>250</v>
      </c>
      <c r="C93">
        <v>1</v>
      </c>
      <c r="D93" s="124">
        <v>55.518313724282066</v>
      </c>
    </row>
    <row r="94" spans="1:4">
      <c r="A94" t="s">
        <v>28</v>
      </c>
      <c r="B94" t="s">
        <v>197</v>
      </c>
      <c r="C94">
        <v>5</v>
      </c>
      <c r="D94" s="124">
        <v>105.4929658551372</v>
      </c>
    </row>
    <row r="95" spans="1:4">
      <c r="A95" t="s">
        <v>45</v>
      </c>
      <c r="B95" t="s">
        <v>223</v>
      </c>
      <c r="C95">
        <v>51</v>
      </c>
      <c r="D95" s="124">
        <v>52.971834634811742</v>
      </c>
    </row>
    <row r="96" spans="1:4">
      <c r="A96" t="s">
        <v>29</v>
      </c>
      <c r="B96" t="s">
        <v>140</v>
      </c>
      <c r="C96">
        <v>7</v>
      </c>
      <c r="D96" s="124">
        <v>68.569019057817485</v>
      </c>
    </row>
    <row r="97" spans="1:4">
      <c r="A97" t="s">
        <v>6</v>
      </c>
      <c r="B97" t="s">
        <v>215</v>
      </c>
      <c r="C97">
        <v>561</v>
      </c>
      <c r="D97" s="124">
        <v>50</v>
      </c>
    </row>
    <row r="98" spans="1:4">
      <c r="A98" t="s">
        <v>14</v>
      </c>
      <c r="B98" t="s">
        <v>413</v>
      </c>
      <c r="C98">
        <v>652</v>
      </c>
      <c r="D98" s="124">
        <v>50</v>
      </c>
    </row>
    <row r="99" spans="1:4">
      <c r="A99" t="s">
        <v>99</v>
      </c>
      <c r="B99" t="s">
        <v>310</v>
      </c>
      <c r="C99">
        <v>9</v>
      </c>
      <c r="D99" s="124">
        <v>54.563384065730695</v>
      </c>
    </row>
    <row r="100" spans="1:4">
      <c r="A100" t="s">
        <v>22</v>
      </c>
      <c r="B100" t="s">
        <v>331</v>
      </c>
      <c r="C100">
        <v>538</v>
      </c>
      <c r="D100" s="124">
        <v>50</v>
      </c>
    </row>
    <row r="101" spans="1:4">
      <c r="A101" t="s">
        <v>100</v>
      </c>
      <c r="B101" t="s">
        <v>211</v>
      </c>
      <c r="C101">
        <v>7</v>
      </c>
      <c r="D101" s="124">
        <v>54.563384065730695</v>
      </c>
    </row>
    <row r="102" spans="1:4">
      <c r="A102" t="s">
        <v>18</v>
      </c>
      <c r="B102" t="s">
        <v>394</v>
      </c>
      <c r="C102">
        <v>56</v>
      </c>
      <c r="D102" s="124">
        <v>50</v>
      </c>
    </row>
    <row r="103" spans="1:4">
      <c r="A103" t="s">
        <v>1209</v>
      </c>
      <c r="C103">
        <v>4936</v>
      </c>
      <c r="D103" s="124">
        <v>50</v>
      </c>
    </row>
  </sheetData>
  <pageMargins left="0.511811024" right="0.511811024" top="0.78740157499999996" bottom="0.78740157499999996" header="0.31496062000000002" footer="0.31496062000000002"/>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9AE94-B288-4E38-A77E-DB33CA42FD98}">
  <sheetPr>
    <tabColor rgb="FF7030A0"/>
  </sheetPr>
  <dimension ref="A1:D14"/>
  <sheetViews>
    <sheetView showGridLines="0" zoomScale="140" zoomScaleNormal="140" workbookViewId="0">
      <selection activeCell="A5" sqref="A5:B13"/>
      <pivotSelection pane="bottomRight" showHeader="1" extendable="1" axis="axisRow" max="10" activeRow="4" previousRow="12" click="1" r:id="rId1">
        <pivotArea dataOnly="0" axis="axisRow" fieldPosition="0">
          <references count="3">
            <reference field="1" count="1" selected="0">
              <x v="0"/>
            </reference>
            <reference field="5" count="1" selected="0">
              <x v="26"/>
            </reference>
            <reference field="7" count="9">
              <x v="1"/>
              <x v="2"/>
              <x v="3"/>
              <x v="4"/>
              <x v="5"/>
              <x v="6"/>
              <x v="7"/>
              <x v="9"/>
              <x v="11"/>
            </reference>
          </references>
        </pivotArea>
      </pivotSelection>
    </sheetView>
  </sheetViews>
  <sheetFormatPr defaultRowHeight="12.5"/>
  <cols>
    <col min="1" max="1" width="17.7265625" bestFit="1" customWidth="1"/>
    <col min="2" max="2" width="26.36328125" bestFit="1" customWidth="1"/>
  </cols>
  <sheetData>
    <row r="1" spans="1:4">
      <c r="A1" s="123" t="s">
        <v>953</v>
      </c>
      <c r="B1" s="128">
        <v>1</v>
      </c>
      <c r="C1" s="126" t="s">
        <v>1224</v>
      </c>
      <c r="D1" t="str">
        <f>_xlfn.CONCAT(B2, " | UT",B1, " (DMCE = ",ROUND(D2,0),")")</f>
        <v>Cumaru | UT1 (DMCE = 80)</v>
      </c>
    </row>
    <row r="2" spans="1:4">
      <c r="A2" s="123" t="s">
        <v>956</v>
      </c>
      <c r="B2" t="s">
        <v>4</v>
      </c>
      <c r="C2" s="126" t="s">
        <v>1223</v>
      </c>
      <c r="D2" s="127">
        <f>VLOOKUP(B2,Lista_Especie,4,FALSE)</f>
        <v>80</v>
      </c>
    </row>
    <row r="4" spans="1:4">
      <c r="A4" s="123" t="s">
        <v>1208</v>
      </c>
      <c r="B4" t="s">
        <v>1222</v>
      </c>
    </row>
    <row r="5" spans="1:4">
      <c r="A5" s="125" t="s">
        <v>1213</v>
      </c>
      <c r="B5">
        <v>1</v>
      </c>
    </row>
    <row r="6" spans="1:4">
      <c r="A6" s="125" t="s">
        <v>1214</v>
      </c>
      <c r="B6">
        <v>3</v>
      </c>
    </row>
    <row r="7" spans="1:4">
      <c r="A7" s="125" t="s">
        <v>1215</v>
      </c>
      <c r="B7">
        <v>6</v>
      </c>
    </row>
    <row r="8" spans="1:4">
      <c r="A8" s="125" t="s">
        <v>1216</v>
      </c>
      <c r="B8">
        <v>5</v>
      </c>
    </row>
    <row r="9" spans="1:4">
      <c r="A9" s="125" t="s">
        <v>1217</v>
      </c>
      <c r="B9">
        <v>8</v>
      </c>
    </row>
    <row r="10" spans="1:4">
      <c r="A10" s="125" t="s">
        <v>1218</v>
      </c>
      <c r="B10">
        <v>3</v>
      </c>
    </row>
    <row r="11" spans="1:4">
      <c r="A11" s="125" t="s">
        <v>1219</v>
      </c>
      <c r="B11">
        <v>2</v>
      </c>
    </row>
    <row r="12" spans="1:4">
      <c r="A12" s="125" t="s">
        <v>1220</v>
      </c>
      <c r="B12">
        <v>1</v>
      </c>
    </row>
    <row r="13" spans="1:4">
      <c r="A13" s="125" t="s">
        <v>1221</v>
      </c>
      <c r="B13">
        <v>1</v>
      </c>
    </row>
    <row r="14" spans="1:4">
      <c r="A14" s="125" t="s">
        <v>1209</v>
      </c>
      <c r="B14">
        <v>30</v>
      </c>
    </row>
  </sheetData>
  <pageMargins left="0.511811024" right="0.511811024" top="0.78740157499999996" bottom="0.78740157499999996" header="0.31496062000000002" footer="0.31496062000000002"/>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8D23E-F37F-4194-B7D0-4902E110ED74}">
  <sheetPr>
    <tabColor rgb="FFFF00FF"/>
  </sheetPr>
  <dimension ref="A1:P25"/>
  <sheetViews>
    <sheetView showGridLines="0" zoomScale="135" zoomScaleNormal="135" workbookViewId="0">
      <selection activeCell="F18" sqref="F18"/>
    </sheetView>
  </sheetViews>
  <sheetFormatPr defaultRowHeight="12.5"/>
  <cols>
    <col min="1" max="1" width="26.26953125" bestFit="1" customWidth="1"/>
    <col min="2" max="2" width="19.08984375" bestFit="1" customWidth="1"/>
    <col min="3" max="3" width="6.08984375" bestFit="1" customWidth="1"/>
    <col min="4" max="4" width="13.90625" bestFit="1" customWidth="1"/>
    <col min="5" max="5" width="10.54296875" bestFit="1" customWidth="1"/>
    <col min="6" max="6" width="15.26953125" bestFit="1" customWidth="1"/>
    <col min="7" max="7" width="10.36328125" bestFit="1" customWidth="1"/>
    <col min="10" max="10" width="12.81640625" style="127" customWidth="1"/>
    <col min="11" max="12" width="8.7265625" style="127"/>
    <col min="15" max="15" width="10.36328125" customWidth="1"/>
  </cols>
  <sheetData>
    <row r="1" spans="1:16">
      <c r="A1" s="123" t="s">
        <v>953</v>
      </c>
      <c r="B1" s="128">
        <v>2</v>
      </c>
    </row>
    <row r="2" spans="1:16">
      <c r="A2" s="123" t="s">
        <v>1207</v>
      </c>
      <c r="B2" t="s">
        <v>1230</v>
      </c>
    </row>
    <row r="4" spans="1:16">
      <c r="A4" s="123" t="s">
        <v>1222</v>
      </c>
      <c r="B4" s="123" t="s">
        <v>1229</v>
      </c>
    </row>
    <row r="5" spans="1:16" ht="26">
      <c r="A5" s="123" t="s">
        <v>1208</v>
      </c>
      <c r="B5" t="s">
        <v>1228</v>
      </c>
      <c r="C5" t="s">
        <v>1227</v>
      </c>
      <c r="D5" t="s">
        <v>1225</v>
      </c>
      <c r="E5" t="s">
        <v>1209</v>
      </c>
      <c r="I5" t="s">
        <v>895</v>
      </c>
      <c r="J5" s="129" t="s">
        <v>1231</v>
      </c>
      <c r="K5" s="129" t="s">
        <v>1232</v>
      </c>
      <c r="L5" s="130" t="s">
        <v>1233</v>
      </c>
      <c r="M5" s="129" t="s">
        <v>1234</v>
      </c>
      <c r="N5" s="130" t="s">
        <v>1235</v>
      </c>
      <c r="O5" s="131" t="s">
        <v>1236</v>
      </c>
      <c r="P5" s="130" t="s">
        <v>1237</v>
      </c>
    </row>
    <row r="6" spans="1:16">
      <c r="A6" s="128" t="s">
        <v>40</v>
      </c>
      <c r="B6">
        <v>8</v>
      </c>
      <c r="C6">
        <v>9</v>
      </c>
      <c r="D6">
        <v>1</v>
      </c>
      <c r="E6">
        <v>18</v>
      </c>
      <c r="I6">
        <f>VLOOKUP($B$1,AEEF[],2,FALSE)</f>
        <v>277.27589999999998</v>
      </c>
      <c r="J6" s="127" t="str">
        <f>VLOOKUP(A6,ESPECIES[],4,FALSE)</f>
        <v>Não</v>
      </c>
      <c r="K6" s="127">
        <f>IF(ROUNDUP((3*MANU[[#This Row],[AEEF]])/100,0)&lt;3,"3",ROUNDUP((3*MANU[[#This Row],[AEEF]])/100,0))</f>
        <v>9</v>
      </c>
      <c r="L6" s="127">
        <f>ROUNDUP((B6+C6)*0.1,0)</f>
        <v>2</v>
      </c>
      <c r="M6" s="127">
        <f>IF(ROUNDUP((4*MANU[[#This Row],[AEEF]])/100,0)&lt;4,"4",ROUNDUP((4*MANU[[#This Row],[AEEF]])/100,0))</f>
        <v>12</v>
      </c>
      <c r="N6" s="127">
        <f>ROUNDUP((B6+C6)*0.15,0)</f>
        <v>3</v>
      </c>
      <c r="O6" s="127">
        <f>IF(MANU[[#This Row],[Vulnerável]]="Não",MAX(MANU[[#This Row],[3/100ha]:[10%]]), MAX(MANU[[#This Row],[4/100ha]:[15%]]))</f>
        <v>9</v>
      </c>
      <c r="P6" s="132" t="str">
        <f>IF(MANU[[#This Row],[Quantas Manter?]]&lt;=C6, "CJ", "DL")</f>
        <v>CJ</v>
      </c>
    </row>
    <row r="7" spans="1:16">
      <c r="A7" s="128" t="s">
        <v>71</v>
      </c>
      <c r="B7">
        <v>38</v>
      </c>
      <c r="C7">
        <v>9</v>
      </c>
      <c r="D7">
        <v>2</v>
      </c>
      <c r="E7">
        <v>49</v>
      </c>
      <c r="I7">
        <f>VLOOKUP($B$1,AEEF[],2,FALSE)</f>
        <v>277.27589999999998</v>
      </c>
      <c r="J7" s="127" t="str">
        <f>VLOOKUP(A7,ESPECIES[],4,FALSE)</f>
        <v>Não</v>
      </c>
      <c r="K7" s="127">
        <f>IF(ROUNDUP((3*MANU[[#This Row],[AEEF]])/100,0)&lt;3,"3",ROUNDUP((3*MANU[[#This Row],[AEEF]])/100,0))</f>
        <v>9</v>
      </c>
      <c r="L7" s="127">
        <f t="shared" ref="L7:L24" si="0">ROUNDUP((B7+C7)*0.1,0)</f>
        <v>5</v>
      </c>
      <c r="M7" s="127">
        <f>IF(ROUNDUP((4*MANU[[#This Row],[AEEF]])/100,0)&lt;4,"4",ROUNDUP((4*MANU[[#This Row],[AEEF]])/100,0))</f>
        <v>12</v>
      </c>
      <c r="N7" s="127">
        <f t="shared" ref="N7:N24" si="1">ROUNDUP((B7+C7)*0.15,0)</f>
        <v>8</v>
      </c>
      <c r="O7" s="127">
        <f>IF(MANU[[#This Row],[Vulnerável]]="Não",MAX(MANU[[#This Row],[3/100ha]:[10%]]), MAX(MANU[[#This Row],[4/100ha]:[15%]]))</f>
        <v>9</v>
      </c>
      <c r="P7" s="132" t="str">
        <f>IF(MANU[[#This Row],[Quantas Manter?]]&lt;=C7, "CJ", "DL")</f>
        <v>CJ</v>
      </c>
    </row>
    <row r="8" spans="1:16">
      <c r="A8" s="128" t="s">
        <v>4</v>
      </c>
      <c r="C8">
        <v>1</v>
      </c>
      <c r="D8">
        <v>10</v>
      </c>
      <c r="E8">
        <v>11</v>
      </c>
      <c r="I8">
        <f>VLOOKUP($B$1,AEEF[],2,FALSE)</f>
        <v>277.27589999999998</v>
      </c>
      <c r="J8" s="127" t="str">
        <f>VLOOKUP(A8,ESPECIES[],4,FALSE)</f>
        <v>Vulneravel</v>
      </c>
      <c r="K8" s="127">
        <f>IF(ROUNDUP((3*MANU[[#This Row],[AEEF]])/100,0)&lt;3,"3",ROUNDUP((3*MANU[[#This Row],[AEEF]])/100,0))</f>
        <v>9</v>
      </c>
      <c r="L8" s="127">
        <f t="shared" si="0"/>
        <v>1</v>
      </c>
      <c r="M8" s="127">
        <f>IF(ROUNDUP((4*MANU[[#This Row],[AEEF]])/100,0)&lt;4,"4",ROUNDUP((4*MANU[[#This Row],[AEEF]])/100,0))</f>
        <v>12</v>
      </c>
      <c r="N8" s="127">
        <f t="shared" si="1"/>
        <v>1</v>
      </c>
      <c r="O8" s="127">
        <f>IF(MANU[[#This Row],[Vulnerável]]="Não",MAX(MANU[[#This Row],[3/100ha]:[10%]]), MAX(MANU[[#This Row],[4/100ha]:[15%]]))</f>
        <v>12</v>
      </c>
      <c r="P8" s="132" t="str">
        <f>IF(MANU[[#This Row],[Quantas Manter?]]&lt;=C8, "CJ", "DL")</f>
        <v>DL</v>
      </c>
    </row>
    <row r="9" spans="1:16">
      <c r="A9" s="128" t="s">
        <v>34</v>
      </c>
      <c r="B9">
        <v>157</v>
      </c>
      <c r="C9">
        <v>18</v>
      </c>
      <c r="D9">
        <v>18</v>
      </c>
      <c r="E9">
        <v>193</v>
      </c>
      <c r="I9">
        <f>VLOOKUP($B$1,AEEF[],2,FALSE)</f>
        <v>277.27589999999998</v>
      </c>
      <c r="J9" s="127" t="str">
        <f>VLOOKUP(A9,ESPECIES[],4,FALSE)</f>
        <v>Não</v>
      </c>
      <c r="K9" s="127">
        <f>IF(ROUNDUP((3*MANU[[#This Row],[AEEF]])/100,0)&lt;3,"3",ROUNDUP((3*MANU[[#This Row],[AEEF]])/100,0))</f>
        <v>9</v>
      </c>
      <c r="L9" s="127">
        <f t="shared" si="0"/>
        <v>18</v>
      </c>
      <c r="M9" s="127">
        <f>IF(ROUNDUP((4*MANU[[#This Row],[AEEF]])/100,0)&lt;4,"4",ROUNDUP((4*MANU[[#This Row],[AEEF]])/100,0))</f>
        <v>12</v>
      </c>
      <c r="N9" s="127">
        <f t="shared" si="1"/>
        <v>27</v>
      </c>
      <c r="O9" s="127">
        <f>IF(MANU[[#This Row],[Vulnerável]]="Não",MAX(MANU[[#This Row],[3/100ha]:[10%]]), MAX(MANU[[#This Row],[4/100ha]:[15%]]))</f>
        <v>18</v>
      </c>
      <c r="P9" s="132" t="str">
        <f>IF(MANU[[#This Row],[Quantas Manter?]]&lt;=C9, "CJ", "DL")</f>
        <v>CJ</v>
      </c>
    </row>
    <row r="10" spans="1:16">
      <c r="A10" s="128" t="s">
        <v>27</v>
      </c>
      <c r="C10">
        <v>3</v>
      </c>
      <c r="D10">
        <v>2</v>
      </c>
      <c r="E10">
        <v>5</v>
      </c>
      <c r="I10">
        <f>VLOOKUP($B$1,AEEF[],2,FALSE)</f>
        <v>277.27589999999998</v>
      </c>
      <c r="J10" s="127" t="str">
        <f>VLOOKUP(A10,ESPECIES[],4,FALSE)</f>
        <v>Não</v>
      </c>
      <c r="K10" s="127">
        <f>IF(ROUNDUP((3*MANU[[#This Row],[AEEF]])/100,0)&lt;3,"3",ROUNDUP((3*MANU[[#This Row],[AEEF]])/100,0))</f>
        <v>9</v>
      </c>
      <c r="L10" s="127">
        <f t="shared" si="0"/>
        <v>1</v>
      </c>
      <c r="M10" s="127">
        <f>IF(ROUNDUP((4*MANU[[#This Row],[AEEF]])/100,0)&lt;4,"4",ROUNDUP((4*MANU[[#This Row],[AEEF]])/100,0))</f>
        <v>12</v>
      </c>
      <c r="N10" s="127">
        <f t="shared" si="1"/>
        <v>1</v>
      </c>
      <c r="O10" s="127">
        <f>IF(MANU[[#This Row],[Vulnerável]]="Não",MAX(MANU[[#This Row],[3/100ha]:[10%]]), MAX(MANU[[#This Row],[4/100ha]:[15%]]))</f>
        <v>9</v>
      </c>
      <c r="P10" s="132" t="str">
        <f>IF(MANU[[#This Row],[Quantas Manter?]]&lt;=C10, "CJ", "DL")</f>
        <v>DL</v>
      </c>
    </row>
    <row r="11" spans="1:16">
      <c r="A11" s="128" t="s">
        <v>51</v>
      </c>
      <c r="B11">
        <v>19</v>
      </c>
      <c r="C11">
        <v>9</v>
      </c>
      <c r="D11">
        <v>2</v>
      </c>
      <c r="E11">
        <v>30</v>
      </c>
      <c r="I11">
        <f>VLOOKUP($B$1,AEEF[],2,FALSE)</f>
        <v>277.27589999999998</v>
      </c>
      <c r="J11" s="127" t="str">
        <f>VLOOKUP(A11,ESPECIES[],4,FALSE)</f>
        <v>Não</v>
      </c>
      <c r="K11" s="127">
        <f>IF(ROUNDUP((3*MANU[[#This Row],[AEEF]])/100,0)&lt;3,"3",ROUNDUP((3*MANU[[#This Row],[AEEF]])/100,0))</f>
        <v>9</v>
      </c>
      <c r="L11" s="127">
        <f t="shared" si="0"/>
        <v>3</v>
      </c>
      <c r="M11" s="127">
        <f>IF(ROUNDUP((4*MANU[[#This Row],[AEEF]])/100,0)&lt;4,"4",ROUNDUP((4*MANU[[#This Row],[AEEF]])/100,0))</f>
        <v>12</v>
      </c>
      <c r="N11" s="127">
        <f t="shared" si="1"/>
        <v>5</v>
      </c>
      <c r="O11" s="127">
        <f>IF(MANU[[#This Row],[Vulnerável]]="Não",MAX(MANU[[#This Row],[3/100ha]:[10%]]), MAX(MANU[[#This Row],[4/100ha]:[15%]]))</f>
        <v>9</v>
      </c>
      <c r="P11" s="132" t="str">
        <f>IF(MANU[[#This Row],[Quantas Manter?]]&lt;=C11, "CJ", "DL")</f>
        <v>CJ</v>
      </c>
    </row>
    <row r="12" spans="1:16">
      <c r="A12" s="128" t="s">
        <v>31</v>
      </c>
      <c r="B12">
        <v>36</v>
      </c>
      <c r="C12">
        <v>9</v>
      </c>
      <c r="D12">
        <v>6</v>
      </c>
      <c r="E12">
        <v>51</v>
      </c>
      <c r="I12">
        <f>VLOOKUP($B$1,AEEF[],2,FALSE)</f>
        <v>277.27589999999998</v>
      </c>
      <c r="J12" s="127" t="str">
        <f>VLOOKUP(A12,ESPECIES[],4,FALSE)</f>
        <v>Não</v>
      </c>
      <c r="K12" s="127">
        <f>IF(ROUNDUP((3*MANU[[#This Row],[AEEF]])/100,0)&lt;3,"3",ROUNDUP((3*MANU[[#This Row],[AEEF]])/100,0))</f>
        <v>9</v>
      </c>
      <c r="L12" s="127">
        <f t="shared" si="0"/>
        <v>5</v>
      </c>
      <c r="M12" s="127">
        <f>IF(ROUNDUP((4*MANU[[#This Row],[AEEF]])/100,0)&lt;4,"4",ROUNDUP((4*MANU[[#This Row],[AEEF]])/100,0))</f>
        <v>12</v>
      </c>
      <c r="N12" s="127">
        <f t="shared" si="1"/>
        <v>7</v>
      </c>
      <c r="O12" s="127">
        <f>IF(MANU[[#This Row],[Vulnerável]]="Não",MAX(MANU[[#This Row],[3/100ha]:[10%]]), MAX(MANU[[#This Row],[4/100ha]:[15%]]))</f>
        <v>9</v>
      </c>
      <c r="P12" s="132" t="str">
        <f>IF(MANU[[#This Row],[Quantas Manter?]]&lt;=C12, "CJ", "DL")</f>
        <v>CJ</v>
      </c>
    </row>
    <row r="13" spans="1:16">
      <c r="A13" s="128" t="s">
        <v>3</v>
      </c>
      <c r="B13">
        <v>11</v>
      </c>
      <c r="C13">
        <v>9</v>
      </c>
      <c r="D13">
        <v>2</v>
      </c>
      <c r="E13">
        <v>22</v>
      </c>
      <c r="I13">
        <f>VLOOKUP($B$1,AEEF[],2,FALSE)</f>
        <v>277.27589999999998</v>
      </c>
      <c r="J13" s="127" t="str">
        <f>VLOOKUP(A13,ESPECIES[],4,FALSE)</f>
        <v>Não</v>
      </c>
      <c r="K13" s="127">
        <f>IF(ROUNDUP((3*MANU[[#This Row],[AEEF]])/100,0)&lt;3,"3",ROUNDUP((3*MANU[[#This Row],[AEEF]])/100,0))</f>
        <v>9</v>
      </c>
      <c r="L13" s="127">
        <f t="shared" si="0"/>
        <v>2</v>
      </c>
      <c r="M13" s="127">
        <f>IF(ROUNDUP((4*MANU[[#This Row],[AEEF]])/100,0)&lt;4,"4",ROUNDUP((4*MANU[[#This Row],[AEEF]])/100,0))</f>
        <v>12</v>
      </c>
      <c r="N13" s="127">
        <f t="shared" si="1"/>
        <v>3</v>
      </c>
      <c r="O13" s="127">
        <f>IF(MANU[[#This Row],[Vulnerável]]="Não",MAX(MANU[[#This Row],[3/100ha]:[10%]]), MAX(MANU[[#This Row],[4/100ha]:[15%]]))</f>
        <v>9</v>
      </c>
      <c r="P13" s="132" t="str">
        <f>IF(MANU[[#This Row],[Quantas Manter?]]&lt;=C13, "CJ", "DL")</f>
        <v>CJ</v>
      </c>
    </row>
    <row r="14" spans="1:16">
      <c r="A14" s="128" t="s">
        <v>11</v>
      </c>
      <c r="B14">
        <v>27</v>
      </c>
      <c r="C14">
        <v>9</v>
      </c>
      <c r="D14">
        <v>10</v>
      </c>
      <c r="E14">
        <v>46</v>
      </c>
      <c r="I14">
        <f>VLOOKUP($B$1,AEEF[],2,FALSE)</f>
        <v>277.27589999999998</v>
      </c>
      <c r="J14" s="127" t="str">
        <f>VLOOKUP(A14,ESPECIES[],4,FALSE)</f>
        <v>Não</v>
      </c>
      <c r="K14" s="127">
        <f>IF(ROUNDUP((3*MANU[[#This Row],[AEEF]])/100,0)&lt;3,"3",ROUNDUP((3*MANU[[#This Row],[AEEF]])/100,0))</f>
        <v>9</v>
      </c>
      <c r="L14" s="127">
        <f t="shared" si="0"/>
        <v>4</v>
      </c>
      <c r="M14" s="127">
        <f>IF(ROUNDUP((4*MANU[[#This Row],[AEEF]])/100,0)&lt;4,"4",ROUNDUP((4*MANU[[#This Row],[AEEF]])/100,0))</f>
        <v>12</v>
      </c>
      <c r="N14" s="127">
        <f t="shared" si="1"/>
        <v>6</v>
      </c>
      <c r="O14" s="127">
        <f>IF(MANU[[#This Row],[Vulnerável]]="Não",MAX(MANU[[#This Row],[3/100ha]:[10%]]), MAX(MANU[[#This Row],[4/100ha]:[15%]]))</f>
        <v>9</v>
      </c>
      <c r="P14" s="132" t="str">
        <f>IF(MANU[[#This Row],[Quantas Manter?]]&lt;=C14, "CJ", "DL")</f>
        <v>CJ</v>
      </c>
    </row>
    <row r="15" spans="1:16">
      <c r="A15" s="128" t="s">
        <v>30</v>
      </c>
      <c r="B15">
        <v>21</v>
      </c>
      <c r="C15">
        <v>9</v>
      </c>
      <c r="D15">
        <v>7</v>
      </c>
      <c r="E15">
        <v>37</v>
      </c>
      <c r="I15">
        <f>VLOOKUP($B$1,AEEF[],2,FALSE)</f>
        <v>277.27589999999998</v>
      </c>
      <c r="J15" s="127" t="str">
        <f>VLOOKUP(A15,ESPECIES[],4,FALSE)</f>
        <v>Não</v>
      </c>
      <c r="K15" s="127">
        <f>IF(ROUNDUP((3*MANU[[#This Row],[AEEF]])/100,0)&lt;3,"3",ROUNDUP((3*MANU[[#This Row],[AEEF]])/100,0))</f>
        <v>9</v>
      </c>
      <c r="L15" s="127">
        <f t="shared" si="0"/>
        <v>3</v>
      </c>
      <c r="M15" s="127">
        <f>IF(ROUNDUP((4*MANU[[#This Row],[AEEF]])/100,0)&lt;4,"4",ROUNDUP((4*MANU[[#This Row],[AEEF]])/100,0))</f>
        <v>12</v>
      </c>
      <c r="N15" s="127">
        <f t="shared" si="1"/>
        <v>5</v>
      </c>
      <c r="O15" s="127">
        <f>IF(MANU[[#This Row],[Vulnerável]]="Não",MAX(MANU[[#This Row],[3/100ha]:[10%]]), MAX(MANU[[#This Row],[4/100ha]:[15%]]))</f>
        <v>9</v>
      </c>
      <c r="P15" s="132" t="str">
        <f>IF(MANU[[#This Row],[Quantas Manter?]]&lt;=C15, "CJ", "DL")</f>
        <v>CJ</v>
      </c>
    </row>
    <row r="16" spans="1:16">
      <c r="A16" s="128" t="s">
        <v>5</v>
      </c>
      <c r="B16">
        <v>37</v>
      </c>
      <c r="C16">
        <v>9</v>
      </c>
      <c r="D16">
        <v>10</v>
      </c>
      <c r="E16">
        <v>56</v>
      </c>
      <c r="I16">
        <f>VLOOKUP($B$1,AEEF[],2,FALSE)</f>
        <v>277.27589999999998</v>
      </c>
      <c r="J16" s="127" t="str">
        <f>VLOOKUP(A16,ESPECIES[],4,FALSE)</f>
        <v>Não</v>
      </c>
      <c r="K16" s="127">
        <f>IF(ROUNDUP((3*MANU[[#This Row],[AEEF]])/100,0)&lt;3,"3",ROUNDUP((3*MANU[[#This Row],[AEEF]])/100,0))</f>
        <v>9</v>
      </c>
      <c r="L16" s="127">
        <f t="shared" si="0"/>
        <v>5</v>
      </c>
      <c r="M16" s="127">
        <f>IF(ROUNDUP((4*MANU[[#This Row],[AEEF]])/100,0)&lt;4,"4",ROUNDUP((4*MANU[[#This Row],[AEEF]])/100,0))</f>
        <v>12</v>
      </c>
      <c r="N16" s="127">
        <f t="shared" si="1"/>
        <v>7</v>
      </c>
      <c r="O16" s="127">
        <f>IF(MANU[[#This Row],[Vulnerável]]="Não",MAX(MANU[[#This Row],[3/100ha]:[10%]]), MAX(MANU[[#This Row],[4/100ha]:[15%]]))</f>
        <v>9</v>
      </c>
      <c r="P16" s="132" t="str">
        <f>IF(MANU[[#This Row],[Quantas Manter?]]&lt;=C16, "CJ", "DL")</f>
        <v>CJ</v>
      </c>
    </row>
    <row r="17" spans="1:16">
      <c r="A17" s="128" t="s">
        <v>24</v>
      </c>
      <c r="B17">
        <v>33</v>
      </c>
      <c r="C17">
        <v>9</v>
      </c>
      <c r="D17">
        <v>1</v>
      </c>
      <c r="E17">
        <v>43</v>
      </c>
      <c r="I17">
        <f>VLOOKUP($B$1,AEEF[],2,FALSE)</f>
        <v>277.27589999999998</v>
      </c>
      <c r="J17" s="127" t="str">
        <f>VLOOKUP(A17,ESPECIES[],4,FALSE)</f>
        <v>Não</v>
      </c>
      <c r="K17" s="127">
        <f>IF(ROUNDUP((3*MANU[[#This Row],[AEEF]])/100,0)&lt;3,"3",ROUNDUP((3*MANU[[#This Row],[AEEF]])/100,0))</f>
        <v>9</v>
      </c>
      <c r="L17" s="127">
        <f t="shared" si="0"/>
        <v>5</v>
      </c>
      <c r="M17" s="127">
        <f>IF(ROUNDUP((4*MANU[[#This Row],[AEEF]])/100,0)&lt;4,"4",ROUNDUP((4*MANU[[#This Row],[AEEF]])/100,0))</f>
        <v>12</v>
      </c>
      <c r="N17" s="127">
        <f t="shared" si="1"/>
        <v>7</v>
      </c>
      <c r="O17" s="127">
        <f>IF(MANU[[#This Row],[Vulnerável]]="Não",MAX(MANU[[#This Row],[3/100ha]:[10%]]), MAX(MANU[[#This Row],[4/100ha]:[15%]]))</f>
        <v>9</v>
      </c>
      <c r="P17" s="132" t="str">
        <f>IF(MANU[[#This Row],[Quantas Manter?]]&lt;=C17, "CJ", "DL")</f>
        <v>CJ</v>
      </c>
    </row>
    <row r="18" spans="1:16">
      <c r="A18" s="128" t="s">
        <v>33</v>
      </c>
      <c r="B18">
        <v>18</v>
      </c>
      <c r="C18">
        <v>9</v>
      </c>
      <c r="D18">
        <v>3</v>
      </c>
      <c r="E18">
        <v>30</v>
      </c>
      <c r="I18">
        <f>VLOOKUP($B$1,AEEF[],2,FALSE)</f>
        <v>277.27589999999998</v>
      </c>
      <c r="J18" s="127" t="str">
        <f>VLOOKUP(A18,ESPECIES[],4,FALSE)</f>
        <v>Não</v>
      </c>
      <c r="K18" s="127">
        <f>IF(ROUNDUP((3*MANU[[#This Row],[AEEF]])/100,0)&lt;3,"3",ROUNDUP((3*MANU[[#This Row],[AEEF]])/100,0))</f>
        <v>9</v>
      </c>
      <c r="L18" s="127">
        <f t="shared" si="0"/>
        <v>3</v>
      </c>
      <c r="M18" s="127">
        <f>IF(ROUNDUP((4*MANU[[#This Row],[AEEF]])/100,0)&lt;4,"4",ROUNDUP((4*MANU[[#This Row],[AEEF]])/100,0))</f>
        <v>12</v>
      </c>
      <c r="N18" s="127">
        <f t="shared" si="1"/>
        <v>5</v>
      </c>
      <c r="O18" s="127">
        <f>IF(MANU[[#This Row],[Vulnerável]]="Não",MAX(MANU[[#This Row],[3/100ha]:[10%]]), MAX(MANU[[#This Row],[4/100ha]:[15%]]))</f>
        <v>9</v>
      </c>
      <c r="P18" s="132" t="str">
        <f>IF(MANU[[#This Row],[Quantas Manter?]]&lt;=C18, "CJ", "DL")</f>
        <v>CJ</v>
      </c>
    </row>
    <row r="19" spans="1:16">
      <c r="A19" s="128" t="s">
        <v>98</v>
      </c>
      <c r="B19">
        <v>63</v>
      </c>
      <c r="C19">
        <v>9</v>
      </c>
      <c r="D19">
        <v>2</v>
      </c>
      <c r="E19">
        <v>74</v>
      </c>
      <c r="I19">
        <f>VLOOKUP($B$1,AEEF[],2,FALSE)</f>
        <v>277.27589999999998</v>
      </c>
      <c r="J19" s="127" t="str">
        <f>VLOOKUP(A19,ESPECIES[],4,FALSE)</f>
        <v>Não</v>
      </c>
      <c r="K19" s="127">
        <f>IF(ROUNDUP((3*MANU[[#This Row],[AEEF]])/100,0)&lt;3,"3",ROUNDUP((3*MANU[[#This Row],[AEEF]])/100,0))</f>
        <v>9</v>
      </c>
      <c r="L19" s="127">
        <f t="shared" si="0"/>
        <v>8</v>
      </c>
      <c r="M19" s="127">
        <f>IF(ROUNDUP((4*MANU[[#This Row],[AEEF]])/100,0)&lt;4,"4",ROUNDUP((4*MANU[[#This Row],[AEEF]])/100,0))</f>
        <v>12</v>
      </c>
      <c r="N19" s="127">
        <f t="shared" si="1"/>
        <v>11</v>
      </c>
      <c r="O19" s="127">
        <f>IF(MANU[[#This Row],[Vulnerável]]="Não",MAX(MANU[[#This Row],[3/100ha]:[10%]]), MAX(MANU[[#This Row],[4/100ha]:[15%]]))</f>
        <v>9</v>
      </c>
      <c r="P19" s="132" t="str">
        <f>IF(MANU[[#This Row],[Quantas Manter?]]&lt;=C19, "CJ", "DL")</f>
        <v>CJ</v>
      </c>
    </row>
    <row r="20" spans="1:16">
      <c r="A20" s="128" t="s">
        <v>9</v>
      </c>
      <c r="B20">
        <v>8</v>
      </c>
      <c r="C20">
        <v>9</v>
      </c>
      <c r="E20">
        <v>17</v>
      </c>
      <c r="I20">
        <f>VLOOKUP($B$1,AEEF[],2,FALSE)</f>
        <v>277.27589999999998</v>
      </c>
      <c r="J20" s="127" t="str">
        <f>VLOOKUP(A20,ESPECIES[],4,FALSE)</f>
        <v>Não</v>
      </c>
      <c r="K20" s="127">
        <f>IF(ROUNDUP((3*MANU[[#This Row],[AEEF]])/100,0)&lt;3,"3",ROUNDUP((3*MANU[[#This Row],[AEEF]])/100,0))</f>
        <v>9</v>
      </c>
      <c r="L20" s="127">
        <f t="shared" si="0"/>
        <v>2</v>
      </c>
      <c r="M20" s="127">
        <f>IF(ROUNDUP((4*MANU[[#This Row],[AEEF]])/100,0)&lt;4,"4",ROUNDUP((4*MANU[[#This Row],[AEEF]])/100,0))</f>
        <v>12</v>
      </c>
      <c r="N20" s="127">
        <f t="shared" si="1"/>
        <v>3</v>
      </c>
      <c r="O20" s="127">
        <f>IF(MANU[[#This Row],[Vulnerável]]="Não",MAX(MANU[[#This Row],[3/100ha]:[10%]]), MAX(MANU[[#This Row],[4/100ha]:[15%]]))</f>
        <v>9</v>
      </c>
      <c r="P20" s="132" t="str">
        <f>IF(MANU[[#This Row],[Quantas Manter?]]&lt;=C20, "CJ", "DL")</f>
        <v>CJ</v>
      </c>
    </row>
    <row r="21" spans="1:16">
      <c r="A21" s="128" t="s">
        <v>45</v>
      </c>
      <c r="B21">
        <v>22</v>
      </c>
      <c r="C21">
        <v>9</v>
      </c>
      <c r="D21">
        <v>1</v>
      </c>
      <c r="E21">
        <v>32</v>
      </c>
      <c r="I21">
        <f>VLOOKUP($B$1,AEEF[],2,FALSE)</f>
        <v>277.27589999999998</v>
      </c>
      <c r="J21" s="127" t="str">
        <f>VLOOKUP(A21,ESPECIES[],4,FALSE)</f>
        <v>Não</v>
      </c>
      <c r="K21" s="127">
        <f>IF(ROUNDUP((3*MANU[[#This Row],[AEEF]])/100,0)&lt;3,"3",ROUNDUP((3*MANU[[#This Row],[AEEF]])/100,0))</f>
        <v>9</v>
      </c>
      <c r="L21" s="127">
        <f t="shared" si="0"/>
        <v>4</v>
      </c>
      <c r="M21" s="127">
        <f>IF(ROUNDUP((4*MANU[[#This Row],[AEEF]])/100,0)&lt;4,"4",ROUNDUP((4*MANU[[#This Row],[AEEF]])/100,0))</f>
        <v>12</v>
      </c>
      <c r="N21" s="127">
        <f t="shared" si="1"/>
        <v>5</v>
      </c>
      <c r="O21" s="127">
        <f>IF(MANU[[#This Row],[Vulnerável]]="Não",MAX(MANU[[#This Row],[3/100ha]:[10%]]), MAX(MANU[[#This Row],[4/100ha]:[15%]]))</f>
        <v>9</v>
      </c>
      <c r="P21" s="132" t="str">
        <f>IF(MANU[[#This Row],[Quantas Manter?]]&lt;=C21, "CJ", "DL")</f>
        <v>CJ</v>
      </c>
    </row>
    <row r="22" spans="1:16">
      <c r="A22" s="128" t="s">
        <v>6</v>
      </c>
      <c r="B22">
        <v>201</v>
      </c>
      <c r="C22">
        <v>23</v>
      </c>
      <c r="D22">
        <v>37</v>
      </c>
      <c r="E22">
        <v>261</v>
      </c>
      <c r="I22">
        <f>VLOOKUP($B$1,AEEF[],2,FALSE)</f>
        <v>277.27589999999998</v>
      </c>
      <c r="J22" s="127" t="str">
        <f>VLOOKUP(A22,ESPECIES[],4,FALSE)</f>
        <v>Não</v>
      </c>
      <c r="K22" s="127">
        <f>IF(ROUNDUP((3*MANU[[#This Row],[AEEF]])/100,0)&lt;3,"3",ROUNDUP((3*MANU[[#This Row],[AEEF]])/100,0))</f>
        <v>9</v>
      </c>
      <c r="L22" s="127">
        <f t="shared" si="0"/>
        <v>23</v>
      </c>
      <c r="M22" s="127">
        <f>IF(ROUNDUP((4*MANU[[#This Row],[AEEF]])/100,0)&lt;4,"4",ROUNDUP((4*MANU[[#This Row],[AEEF]])/100,0))</f>
        <v>12</v>
      </c>
      <c r="N22" s="127">
        <f t="shared" si="1"/>
        <v>34</v>
      </c>
      <c r="O22" s="127">
        <f>IF(MANU[[#This Row],[Vulnerável]]="Não",MAX(MANU[[#This Row],[3/100ha]:[10%]]), MAX(MANU[[#This Row],[4/100ha]:[15%]]))</f>
        <v>23</v>
      </c>
      <c r="P22" s="132" t="str">
        <f>IF(MANU[[#This Row],[Quantas Manter?]]&lt;=C22, "CJ", "DL")</f>
        <v>CJ</v>
      </c>
    </row>
    <row r="23" spans="1:16">
      <c r="A23" s="128" t="s">
        <v>14</v>
      </c>
      <c r="B23">
        <v>243</v>
      </c>
      <c r="C23">
        <v>28</v>
      </c>
      <c r="D23">
        <v>11</v>
      </c>
      <c r="E23">
        <v>282</v>
      </c>
      <c r="I23">
        <f>VLOOKUP($B$1,AEEF[],2,FALSE)</f>
        <v>277.27589999999998</v>
      </c>
      <c r="J23" s="127" t="str">
        <f>VLOOKUP(A23,ESPECIES[],4,FALSE)</f>
        <v>Não</v>
      </c>
      <c r="K23" s="127">
        <f>IF(ROUNDUP((3*MANU[[#This Row],[AEEF]])/100,0)&lt;3,"3",ROUNDUP((3*MANU[[#This Row],[AEEF]])/100,0))</f>
        <v>9</v>
      </c>
      <c r="L23" s="127">
        <f t="shared" si="0"/>
        <v>28</v>
      </c>
      <c r="M23" s="127">
        <f>IF(ROUNDUP((4*MANU[[#This Row],[AEEF]])/100,0)&lt;4,"4",ROUNDUP((4*MANU[[#This Row],[AEEF]])/100,0))</f>
        <v>12</v>
      </c>
      <c r="N23" s="127">
        <f t="shared" si="1"/>
        <v>41</v>
      </c>
      <c r="O23" s="127">
        <f>IF(MANU[[#This Row],[Vulnerável]]="Não",MAX(MANU[[#This Row],[3/100ha]:[10%]]), MAX(MANU[[#This Row],[4/100ha]:[15%]]))</f>
        <v>28</v>
      </c>
      <c r="P23" s="132" t="str">
        <f>IF(MANU[[#This Row],[Quantas Manter?]]&lt;=C23, "CJ", "DL")</f>
        <v>CJ</v>
      </c>
    </row>
    <row r="24" spans="1:16">
      <c r="A24" s="128" t="s">
        <v>22</v>
      </c>
      <c r="B24">
        <v>160</v>
      </c>
      <c r="C24">
        <v>18</v>
      </c>
      <c r="D24">
        <v>25</v>
      </c>
      <c r="E24">
        <v>203</v>
      </c>
      <c r="I24">
        <f>VLOOKUP($B$1,AEEF[],2,FALSE)</f>
        <v>277.27589999999998</v>
      </c>
      <c r="J24" s="127" t="str">
        <f>VLOOKUP(A24,ESPECIES[],4,FALSE)</f>
        <v>Não</v>
      </c>
      <c r="K24" s="127">
        <f>IF(ROUNDUP((3*MANU[[#This Row],[AEEF]])/100,0)&lt;3,"3",ROUNDUP((3*MANU[[#This Row],[AEEF]])/100,0))</f>
        <v>9</v>
      </c>
      <c r="L24" s="127">
        <f t="shared" si="0"/>
        <v>18</v>
      </c>
      <c r="M24" s="127">
        <f>IF(ROUNDUP((4*MANU[[#This Row],[AEEF]])/100,0)&lt;4,"4",ROUNDUP((4*MANU[[#This Row],[AEEF]])/100,0))</f>
        <v>12</v>
      </c>
      <c r="N24" s="127">
        <f t="shared" si="1"/>
        <v>27</v>
      </c>
      <c r="O24" s="127">
        <f>IF(MANU[[#This Row],[Vulnerável]]="Não",MAX(MANU[[#This Row],[3/100ha]:[10%]]), MAX(MANU[[#This Row],[4/100ha]:[15%]]))</f>
        <v>18</v>
      </c>
      <c r="P24" s="132" t="str">
        <f>IF(MANU[[#This Row],[Quantas Manter?]]&lt;=C24, "CJ", "DL")</f>
        <v>CJ</v>
      </c>
    </row>
    <row r="25" spans="1:16">
      <c r="A25" s="128" t="s">
        <v>1209</v>
      </c>
      <c r="B25">
        <v>1102</v>
      </c>
      <c r="C25">
        <v>208</v>
      </c>
      <c r="D25">
        <v>150</v>
      </c>
      <c r="E25">
        <v>1460</v>
      </c>
    </row>
  </sheetData>
  <phoneticPr fontId="23" type="noConversion"/>
  <conditionalFormatting sqref="P6:P24">
    <cfRule type="containsText" dxfId="5" priority="1" operator="containsText" text="DL">
      <formula>NOT(ISERROR(SEARCH("DL",P6)))</formula>
    </cfRule>
    <cfRule type="containsText" dxfId="4" priority="2" operator="containsText" text="CJ">
      <formula>NOT(ISERROR(SEARCH("CJ",P6)))</formula>
    </cfRule>
  </conditionalFormatting>
  <pageMargins left="0.511811024" right="0.511811024" top="0.78740157499999996" bottom="0.78740157499999996" header="0.31496062000000002" footer="0.31496062000000002"/>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06420-C2D5-4151-96EB-2A5AA9FD93DE}">
  <sheetPr>
    <tabColor theme="3" tint="0.39997558519241921"/>
  </sheetPr>
  <dimension ref="A1:E201"/>
  <sheetViews>
    <sheetView showGridLines="0" zoomScale="98" zoomScaleNormal="98" workbookViewId="0">
      <selection activeCell="K9" sqref="K9"/>
    </sheetView>
  </sheetViews>
  <sheetFormatPr defaultRowHeight="15.5"/>
  <cols>
    <col min="1" max="1" width="49.6328125" style="137" bestFit="1" customWidth="1"/>
    <col min="2" max="2" width="16.6328125" style="137" bestFit="1" customWidth="1"/>
    <col min="3" max="3" width="11.36328125" style="137" bestFit="1" customWidth="1"/>
    <col min="4" max="4" width="9.1796875" style="137" bestFit="1" customWidth="1"/>
    <col min="5" max="5" width="10.54296875" style="137" bestFit="1" customWidth="1"/>
    <col min="6" max="16384" width="8.7265625" style="56"/>
  </cols>
  <sheetData>
    <row r="1" spans="1:5">
      <c r="A1" s="135" t="s">
        <v>953</v>
      </c>
      <c r="B1" s="127" t="s">
        <v>1210</v>
      </c>
    </row>
    <row r="2" spans="1:5">
      <c r="A2" s="135" t="s">
        <v>1106</v>
      </c>
      <c r="B2" s="127" t="s">
        <v>1228</v>
      </c>
    </row>
    <row r="4" spans="1:5">
      <c r="A4" s="136" t="s">
        <v>1102</v>
      </c>
      <c r="B4" s="136" t="s">
        <v>956</v>
      </c>
      <c r="C4" s="127" t="s">
        <v>1240</v>
      </c>
      <c r="D4" s="128" t="s">
        <v>1241</v>
      </c>
      <c r="E4" s="128" t="s">
        <v>1242</v>
      </c>
    </row>
    <row r="5" spans="1:5">
      <c r="A5" s="128" t="s">
        <v>133</v>
      </c>
      <c r="B5" s="128" t="s">
        <v>51</v>
      </c>
      <c r="C5" s="128">
        <v>90</v>
      </c>
      <c r="D5" s="139">
        <v>1.5371608867231761</v>
      </c>
      <c r="E5" s="139">
        <v>878.55754129872923</v>
      </c>
    </row>
    <row r="6" spans="1:5">
      <c r="A6" s="128" t="s">
        <v>157</v>
      </c>
      <c r="B6" s="128" t="s">
        <v>5</v>
      </c>
      <c r="C6" s="128">
        <v>134</v>
      </c>
      <c r="D6" s="139">
        <v>1.8541445276611142</v>
      </c>
      <c r="E6" s="139">
        <v>1059.7281465487881</v>
      </c>
    </row>
    <row r="7" spans="1:5">
      <c r="A7" s="128" t="s">
        <v>162</v>
      </c>
      <c r="B7" s="128" t="s">
        <v>33</v>
      </c>
      <c r="C7" s="128">
        <v>18</v>
      </c>
      <c r="D7" s="139">
        <v>0.42091299896358331</v>
      </c>
      <c r="E7" s="139">
        <v>240.57097254044055</v>
      </c>
    </row>
    <row r="8" spans="1:5">
      <c r="A8" s="128" t="s">
        <v>196</v>
      </c>
      <c r="B8" s="128" t="s">
        <v>71</v>
      </c>
      <c r="C8" s="128">
        <v>70</v>
      </c>
      <c r="D8" s="139">
        <v>2.2961672483824671</v>
      </c>
      <c r="E8" s="139">
        <v>1312.3642876771066</v>
      </c>
    </row>
    <row r="9" spans="1:5">
      <c r="A9" s="128" t="s">
        <v>207</v>
      </c>
      <c r="B9" s="128" t="s">
        <v>27</v>
      </c>
      <c r="C9" s="128">
        <v>4</v>
      </c>
      <c r="D9" s="139">
        <v>4.5754893611264905E-2</v>
      </c>
      <c r="E9" s="139">
        <v>26.151008121986564</v>
      </c>
    </row>
    <row r="10" spans="1:5">
      <c r="A10" s="128" t="s">
        <v>215</v>
      </c>
      <c r="B10" s="128" t="s">
        <v>6</v>
      </c>
      <c r="C10" s="128">
        <v>420</v>
      </c>
      <c r="D10" s="139">
        <v>5.7303119186843299</v>
      </c>
      <c r="E10" s="139">
        <v>3275.134563751586</v>
      </c>
    </row>
    <row r="11" spans="1:5">
      <c r="A11" s="128" t="s">
        <v>223</v>
      </c>
      <c r="B11" s="128" t="s">
        <v>45</v>
      </c>
      <c r="C11" s="128">
        <v>31</v>
      </c>
      <c r="D11" s="139">
        <v>0.71625529950578715</v>
      </c>
      <c r="E11" s="139">
        <v>409.37256490921487</v>
      </c>
    </row>
    <row r="12" spans="1:5">
      <c r="A12" s="128" t="s">
        <v>230</v>
      </c>
      <c r="B12" s="128" t="s">
        <v>98</v>
      </c>
      <c r="C12" s="128">
        <v>63</v>
      </c>
      <c r="D12" s="139">
        <v>1.5353397425106703</v>
      </c>
      <c r="E12" s="139">
        <v>877.51667433710611</v>
      </c>
    </row>
    <row r="13" spans="1:5">
      <c r="A13" s="128" t="s">
        <v>249</v>
      </c>
      <c r="B13" s="128" t="s">
        <v>34</v>
      </c>
      <c r="C13" s="128">
        <v>157</v>
      </c>
      <c r="D13" s="139">
        <v>2.2769967173473611</v>
      </c>
      <c r="E13" s="139">
        <v>1301.4074550143268</v>
      </c>
    </row>
    <row r="14" spans="1:5">
      <c r="A14" s="128" t="s">
        <v>252</v>
      </c>
      <c r="B14" s="128" t="s">
        <v>3</v>
      </c>
      <c r="C14" s="128">
        <v>42</v>
      </c>
      <c r="D14" s="139">
        <v>0.74631095265187852</v>
      </c>
      <c r="E14" s="139">
        <v>426.55074121998956</v>
      </c>
    </row>
    <row r="15" spans="1:5">
      <c r="A15" s="128" t="s">
        <v>255</v>
      </c>
      <c r="B15" s="128" t="s">
        <v>40</v>
      </c>
      <c r="C15" s="128">
        <v>19</v>
      </c>
      <c r="D15" s="139">
        <v>0.36986271745787541</v>
      </c>
      <c r="E15" s="139">
        <v>211.39340876709187</v>
      </c>
    </row>
    <row r="16" spans="1:5">
      <c r="A16" s="128" t="s">
        <v>268</v>
      </c>
      <c r="B16" s="128" t="s">
        <v>31</v>
      </c>
      <c r="C16" s="128">
        <v>95</v>
      </c>
      <c r="D16" s="139">
        <v>1.2135958019791995</v>
      </c>
      <c r="E16" s="139">
        <v>693.62534079968282</v>
      </c>
    </row>
    <row r="17" spans="1:5">
      <c r="A17" s="128" t="s">
        <v>270</v>
      </c>
      <c r="B17" s="128" t="s">
        <v>9</v>
      </c>
      <c r="C17" s="128">
        <v>31</v>
      </c>
      <c r="D17" s="139">
        <v>0.35180568508020771</v>
      </c>
      <c r="E17" s="139">
        <v>201.07299136257831</v>
      </c>
    </row>
    <row r="18" spans="1:5">
      <c r="A18" s="128" t="s">
        <v>284</v>
      </c>
      <c r="B18" s="128" t="s">
        <v>30</v>
      </c>
      <c r="C18" s="128">
        <v>21</v>
      </c>
      <c r="D18" s="139">
        <v>0.31827075919015479</v>
      </c>
      <c r="E18" s="139">
        <v>181.90625202379252</v>
      </c>
    </row>
    <row r="19" spans="1:5">
      <c r="A19" s="128" t="s">
        <v>288</v>
      </c>
      <c r="B19" s="128" t="s">
        <v>11</v>
      </c>
      <c r="C19" s="128">
        <v>52</v>
      </c>
      <c r="D19" s="139">
        <v>0.36307645632926894</v>
      </c>
      <c r="E19" s="139">
        <v>207.5147510785859</v>
      </c>
    </row>
    <row r="20" spans="1:5">
      <c r="A20" s="128" t="s">
        <v>315</v>
      </c>
      <c r="B20" s="128" t="s">
        <v>24</v>
      </c>
      <c r="C20" s="128">
        <v>60</v>
      </c>
      <c r="D20" s="139">
        <v>0.59874527136275002</v>
      </c>
      <c r="E20" s="139">
        <v>342.21022536818572</v>
      </c>
    </row>
    <row r="21" spans="1:5">
      <c r="A21" s="128" t="s">
        <v>331</v>
      </c>
      <c r="B21" s="128" t="s">
        <v>22</v>
      </c>
      <c r="C21" s="128">
        <v>424</v>
      </c>
      <c r="D21" s="139">
        <v>4.7983203550318168</v>
      </c>
      <c r="E21" s="139">
        <v>2742.4588863088725</v>
      </c>
    </row>
    <row r="22" spans="1:5">
      <c r="A22" s="128" t="s">
        <v>413</v>
      </c>
      <c r="B22" s="128" t="s">
        <v>14</v>
      </c>
      <c r="C22" s="128">
        <v>481</v>
      </c>
      <c r="D22" s="139">
        <v>4.8214900137320598</v>
      </c>
      <c r="E22" s="139">
        <v>2755.701402792497</v>
      </c>
    </row>
    <row r="23" spans="1:5">
      <c r="A23" s="128" t="s">
        <v>1209</v>
      </c>
      <c r="B23" s="128"/>
      <c r="C23" s="128">
        <v>2212</v>
      </c>
      <c r="D23" s="139">
        <v>29.994522246205079</v>
      </c>
      <c r="E23" s="139">
        <v>17143.237213920573</v>
      </c>
    </row>
    <row r="24" spans="1:5">
      <c r="A24" s="128"/>
      <c r="B24" s="128"/>
    </row>
    <row r="25" spans="1:5">
      <c r="A25" s="128"/>
      <c r="B25" s="128"/>
    </row>
    <row r="26" spans="1:5">
      <c r="A26" s="128"/>
      <c r="B26" s="128"/>
    </row>
    <row r="27" spans="1:5">
      <c r="A27" s="128"/>
      <c r="B27" s="128"/>
    </row>
    <row r="28" spans="1:5">
      <c r="A28" s="128"/>
      <c r="B28" s="128"/>
    </row>
    <row r="29" spans="1:5">
      <c r="A29" s="128"/>
      <c r="B29" s="128"/>
    </row>
    <row r="30" spans="1:5">
      <c r="A30" s="128"/>
      <c r="B30" s="128"/>
    </row>
    <row r="31" spans="1:5">
      <c r="A31" s="128"/>
      <c r="B31" s="128"/>
    </row>
    <row r="32" spans="1:5">
      <c r="A32" s="128"/>
      <c r="B32" s="128"/>
    </row>
    <row r="33" spans="1:2">
      <c r="A33" s="128"/>
      <c r="B33" s="128"/>
    </row>
    <row r="34" spans="1:2">
      <c r="A34" s="128"/>
      <c r="B34" s="128"/>
    </row>
    <row r="35" spans="1:2">
      <c r="A35" s="128"/>
      <c r="B35" s="128"/>
    </row>
    <row r="36" spans="1:2">
      <c r="A36" s="128"/>
      <c r="B36" s="128"/>
    </row>
    <row r="37" spans="1:2">
      <c r="A37" s="128"/>
      <c r="B37" s="128"/>
    </row>
    <row r="38" spans="1:2">
      <c r="A38" s="128"/>
      <c r="B38" s="128"/>
    </row>
    <row r="39" spans="1:2">
      <c r="A39" s="128"/>
      <c r="B39" s="128"/>
    </row>
    <row r="40" spans="1:2">
      <c r="A40" s="128"/>
      <c r="B40" s="128"/>
    </row>
    <row r="41" spans="1:2">
      <c r="A41" s="128"/>
      <c r="B41" s="128"/>
    </row>
    <row r="42" spans="1:2">
      <c r="A42" s="128"/>
      <c r="B42" s="128"/>
    </row>
    <row r="43" spans="1:2">
      <c r="A43" s="128"/>
      <c r="B43" s="128"/>
    </row>
    <row r="44" spans="1:2">
      <c r="A44" s="128"/>
      <c r="B44" s="128"/>
    </row>
    <row r="45" spans="1:2">
      <c r="A45" s="128"/>
      <c r="B45" s="128"/>
    </row>
    <row r="46" spans="1:2">
      <c r="A46" s="128"/>
      <c r="B46" s="128"/>
    </row>
    <row r="47" spans="1:2">
      <c r="A47" s="128"/>
      <c r="B47" s="128"/>
    </row>
    <row r="48" spans="1:2">
      <c r="A48" s="128"/>
      <c r="B48" s="128"/>
    </row>
    <row r="49" spans="1:2">
      <c r="A49" s="128"/>
      <c r="B49" s="128"/>
    </row>
    <row r="50" spans="1:2">
      <c r="A50" s="128"/>
      <c r="B50" s="128"/>
    </row>
    <row r="51" spans="1:2">
      <c r="A51" s="128"/>
      <c r="B51" s="128"/>
    </row>
    <row r="52" spans="1:2">
      <c r="A52" s="128"/>
      <c r="B52" s="128"/>
    </row>
    <row r="53" spans="1:2">
      <c r="A53" s="128"/>
      <c r="B53" s="128"/>
    </row>
    <row r="54" spans="1:2">
      <c r="A54" s="128"/>
      <c r="B54" s="128"/>
    </row>
    <row r="55" spans="1:2">
      <c r="A55" s="128"/>
      <c r="B55" s="128"/>
    </row>
    <row r="56" spans="1:2">
      <c r="A56" s="128"/>
      <c r="B56" s="128"/>
    </row>
    <row r="57" spans="1:2">
      <c r="A57" s="128"/>
      <c r="B57" s="128"/>
    </row>
    <row r="58" spans="1:2">
      <c r="A58" s="128"/>
      <c r="B58" s="128"/>
    </row>
    <row r="59" spans="1:2">
      <c r="A59" s="128"/>
      <c r="B59" s="128"/>
    </row>
    <row r="60" spans="1:2">
      <c r="A60" s="128"/>
      <c r="B60" s="128"/>
    </row>
    <row r="61" spans="1:2">
      <c r="A61" s="128"/>
      <c r="B61" s="128"/>
    </row>
    <row r="62" spans="1:2">
      <c r="A62" s="128"/>
      <c r="B62" s="128"/>
    </row>
    <row r="63" spans="1:2">
      <c r="A63" s="128"/>
      <c r="B63" s="128"/>
    </row>
    <row r="64" spans="1:2">
      <c r="A64" s="128"/>
      <c r="B64" s="128"/>
    </row>
    <row r="65" spans="1:2">
      <c r="A65" s="128"/>
      <c r="B65" s="128"/>
    </row>
    <row r="66" spans="1:2">
      <c r="A66" s="128"/>
      <c r="B66" s="128"/>
    </row>
    <row r="67" spans="1:2">
      <c r="A67" s="128"/>
      <c r="B67" s="128"/>
    </row>
    <row r="68" spans="1:2">
      <c r="A68" s="128"/>
      <c r="B68" s="128"/>
    </row>
    <row r="69" spans="1:2">
      <c r="A69" s="128"/>
      <c r="B69" s="128"/>
    </row>
    <row r="70" spans="1:2">
      <c r="A70" s="128"/>
      <c r="B70" s="128"/>
    </row>
    <row r="71" spans="1:2">
      <c r="A71" s="128"/>
      <c r="B71" s="128"/>
    </row>
    <row r="72" spans="1:2">
      <c r="A72" s="128"/>
      <c r="B72" s="128"/>
    </row>
    <row r="73" spans="1:2">
      <c r="A73" s="128"/>
      <c r="B73" s="128"/>
    </row>
    <row r="74" spans="1:2">
      <c r="A74" s="128"/>
      <c r="B74" s="128"/>
    </row>
    <row r="75" spans="1:2">
      <c r="A75" s="128"/>
      <c r="B75" s="128"/>
    </row>
    <row r="76" spans="1:2">
      <c r="A76" s="128"/>
      <c r="B76" s="128"/>
    </row>
    <row r="77" spans="1:2">
      <c r="A77" s="128"/>
      <c r="B77" s="128"/>
    </row>
    <row r="78" spans="1:2">
      <c r="A78" s="128"/>
      <c r="B78" s="128"/>
    </row>
    <row r="79" spans="1:2">
      <c r="A79" s="128"/>
      <c r="B79" s="128"/>
    </row>
    <row r="80" spans="1:2">
      <c r="A80" s="128"/>
      <c r="B80" s="128"/>
    </row>
    <row r="81" spans="1:2">
      <c r="A81" s="128"/>
      <c r="B81" s="128"/>
    </row>
    <row r="82" spans="1:2">
      <c r="A82" s="128"/>
      <c r="B82" s="128"/>
    </row>
    <row r="83" spans="1:2">
      <c r="A83" s="128"/>
      <c r="B83" s="128"/>
    </row>
    <row r="84" spans="1:2">
      <c r="A84" s="128"/>
      <c r="B84" s="128"/>
    </row>
    <row r="85" spans="1:2">
      <c r="A85" s="128"/>
      <c r="B85" s="128"/>
    </row>
    <row r="86" spans="1:2">
      <c r="A86" s="128"/>
      <c r="B86" s="128"/>
    </row>
    <row r="87" spans="1:2">
      <c r="A87" s="128"/>
      <c r="B87" s="128"/>
    </row>
    <row r="88" spans="1:2">
      <c r="A88" s="128"/>
      <c r="B88" s="128"/>
    </row>
    <row r="89" spans="1:2">
      <c r="A89" s="128"/>
      <c r="B89" s="128"/>
    </row>
    <row r="90" spans="1:2">
      <c r="A90" s="128"/>
      <c r="B90" s="128"/>
    </row>
    <row r="91" spans="1:2">
      <c r="A91" s="128"/>
      <c r="B91" s="128"/>
    </row>
    <row r="92" spans="1:2">
      <c r="A92" s="128"/>
      <c r="B92" s="128"/>
    </row>
    <row r="93" spans="1:2">
      <c r="A93" s="128"/>
      <c r="B93" s="128"/>
    </row>
    <row r="94" spans="1:2">
      <c r="A94" s="128"/>
      <c r="B94" s="128"/>
    </row>
    <row r="95" spans="1:2">
      <c r="A95" s="128"/>
      <c r="B95" s="128"/>
    </row>
    <row r="96" spans="1:2">
      <c r="A96" s="128"/>
      <c r="B96" s="128"/>
    </row>
    <row r="97" spans="1:2">
      <c r="A97" s="128"/>
      <c r="B97" s="128"/>
    </row>
    <row r="98" spans="1:2">
      <c r="A98" s="128"/>
      <c r="B98" s="128"/>
    </row>
    <row r="99" spans="1:2">
      <c r="A99" s="128"/>
      <c r="B99" s="128"/>
    </row>
    <row r="100" spans="1:2">
      <c r="A100" s="128"/>
      <c r="B100" s="128"/>
    </row>
    <row r="101" spans="1:2">
      <c r="A101" s="128"/>
      <c r="B101" s="128"/>
    </row>
    <row r="102" spans="1:2">
      <c r="A102" s="128"/>
      <c r="B102" s="128"/>
    </row>
    <row r="103" spans="1:2">
      <c r="A103" s="128"/>
      <c r="B103" s="128"/>
    </row>
    <row r="104" spans="1:2">
      <c r="A104" s="128"/>
      <c r="B104" s="128"/>
    </row>
    <row r="105" spans="1:2">
      <c r="A105" s="128"/>
      <c r="B105" s="128"/>
    </row>
    <row r="106" spans="1:2">
      <c r="A106" s="128"/>
      <c r="B106" s="128"/>
    </row>
    <row r="107" spans="1:2">
      <c r="A107" s="128"/>
      <c r="B107" s="128"/>
    </row>
    <row r="108" spans="1:2">
      <c r="A108" s="128"/>
      <c r="B108" s="128"/>
    </row>
    <row r="109" spans="1:2">
      <c r="A109" s="128"/>
      <c r="B109" s="128"/>
    </row>
    <row r="110" spans="1:2">
      <c r="A110" s="128"/>
      <c r="B110" s="128"/>
    </row>
    <row r="111" spans="1:2">
      <c r="A111" s="128"/>
      <c r="B111" s="128"/>
    </row>
    <row r="112" spans="1:2">
      <c r="A112" s="128"/>
      <c r="B112" s="128"/>
    </row>
    <row r="113" spans="1:2">
      <c r="A113" s="128"/>
      <c r="B113" s="128"/>
    </row>
    <row r="114" spans="1:2">
      <c r="A114" s="128"/>
      <c r="B114" s="128"/>
    </row>
    <row r="115" spans="1:2">
      <c r="A115" s="128"/>
      <c r="B115" s="128"/>
    </row>
    <row r="116" spans="1:2">
      <c r="A116" s="128"/>
      <c r="B116" s="128"/>
    </row>
    <row r="117" spans="1:2">
      <c r="A117" s="128"/>
      <c r="B117" s="128"/>
    </row>
    <row r="118" spans="1:2">
      <c r="A118" s="128"/>
      <c r="B118" s="128"/>
    </row>
    <row r="119" spans="1:2">
      <c r="A119" s="128"/>
      <c r="B119" s="128"/>
    </row>
    <row r="120" spans="1:2">
      <c r="A120" s="128"/>
      <c r="B120" s="128"/>
    </row>
    <row r="121" spans="1:2">
      <c r="A121" s="128"/>
      <c r="B121" s="128"/>
    </row>
    <row r="122" spans="1:2">
      <c r="A122" s="128"/>
      <c r="B122" s="128"/>
    </row>
    <row r="123" spans="1:2">
      <c r="A123" s="128"/>
      <c r="B123" s="128"/>
    </row>
    <row r="124" spans="1:2">
      <c r="A124" s="128"/>
      <c r="B124" s="128"/>
    </row>
    <row r="125" spans="1:2">
      <c r="A125" s="128"/>
      <c r="B125" s="128"/>
    </row>
    <row r="126" spans="1:2">
      <c r="A126" s="128"/>
      <c r="B126" s="128"/>
    </row>
    <row r="127" spans="1:2">
      <c r="A127" s="128"/>
      <c r="B127" s="128"/>
    </row>
    <row r="128" spans="1:2">
      <c r="A128" s="128"/>
      <c r="B128" s="128"/>
    </row>
    <row r="129" spans="1:2">
      <c r="A129" s="128"/>
      <c r="B129" s="128"/>
    </row>
    <row r="130" spans="1:2">
      <c r="A130" s="128"/>
      <c r="B130" s="128"/>
    </row>
    <row r="131" spans="1:2">
      <c r="A131" s="128"/>
      <c r="B131" s="128"/>
    </row>
    <row r="132" spans="1:2">
      <c r="A132" s="128"/>
      <c r="B132" s="128"/>
    </row>
    <row r="133" spans="1:2">
      <c r="A133" s="128"/>
      <c r="B133" s="128"/>
    </row>
    <row r="134" spans="1:2">
      <c r="A134" s="128"/>
      <c r="B134" s="128"/>
    </row>
    <row r="135" spans="1:2">
      <c r="A135" s="128"/>
      <c r="B135" s="128"/>
    </row>
    <row r="136" spans="1:2">
      <c r="A136" s="128"/>
      <c r="B136" s="128"/>
    </row>
    <row r="137" spans="1:2">
      <c r="A137" s="128"/>
      <c r="B137" s="128"/>
    </row>
    <row r="138" spans="1:2">
      <c r="A138" s="128"/>
      <c r="B138" s="128"/>
    </row>
    <row r="139" spans="1:2">
      <c r="A139" s="128"/>
      <c r="B139" s="128"/>
    </row>
    <row r="140" spans="1:2">
      <c r="A140" s="128"/>
      <c r="B140" s="128"/>
    </row>
    <row r="141" spans="1:2">
      <c r="A141" s="128"/>
      <c r="B141" s="128"/>
    </row>
    <row r="142" spans="1:2">
      <c r="A142" s="128"/>
      <c r="B142" s="128"/>
    </row>
    <row r="143" spans="1:2">
      <c r="A143" s="128"/>
      <c r="B143" s="128"/>
    </row>
    <row r="144" spans="1:2">
      <c r="A144" s="128"/>
      <c r="B144" s="128"/>
    </row>
    <row r="145" spans="1:2">
      <c r="A145" s="128"/>
      <c r="B145" s="128"/>
    </row>
    <row r="146" spans="1:2">
      <c r="A146" s="128"/>
      <c r="B146" s="128"/>
    </row>
    <row r="147" spans="1:2">
      <c r="A147" s="128"/>
      <c r="B147" s="128"/>
    </row>
    <row r="148" spans="1:2">
      <c r="A148" s="128"/>
      <c r="B148" s="128"/>
    </row>
    <row r="149" spans="1:2">
      <c r="A149" s="128"/>
      <c r="B149" s="128"/>
    </row>
    <row r="150" spans="1:2">
      <c r="A150" s="128"/>
      <c r="B150" s="128"/>
    </row>
    <row r="151" spans="1:2">
      <c r="A151" s="128"/>
      <c r="B151" s="128"/>
    </row>
    <row r="152" spans="1:2">
      <c r="A152" s="128"/>
      <c r="B152" s="128"/>
    </row>
    <row r="153" spans="1:2">
      <c r="A153" s="128"/>
      <c r="B153" s="128"/>
    </row>
    <row r="154" spans="1:2">
      <c r="A154" s="128"/>
      <c r="B154" s="128"/>
    </row>
    <row r="155" spans="1:2">
      <c r="A155" s="128"/>
      <c r="B155" s="128"/>
    </row>
    <row r="156" spans="1:2">
      <c r="A156" s="128"/>
      <c r="B156" s="128"/>
    </row>
    <row r="157" spans="1:2">
      <c r="A157" s="128"/>
      <c r="B157" s="128"/>
    </row>
    <row r="158" spans="1:2">
      <c r="A158" s="128"/>
      <c r="B158" s="128"/>
    </row>
    <row r="159" spans="1:2">
      <c r="A159" s="128"/>
      <c r="B159" s="128"/>
    </row>
    <row r="160" spans="1:2">
      <c r="A160" s="128"/>
      <c r="B160" s="128"/>
    </row>
    <row r="161" spans="1:2">
      <c r="A161" s="128"/>
      <c r="B161" s="128"/>
    </row>
    <row r="162" spans="1:2">
      <c r="A162" s="128"/>
      <c r="B162" s="128"/>
    </row>
    <row r="163" spans="1:2">
      <c r="A163" s="128"/>
      <c r="B163" s="128"/>
    </row>
    <row r="164" spans="1:2">
      <c r="A164" s="128"/>
      <c r="B164" s="128"/>
    </row>
    <row r="165" spans="1:2">
      <c r="A165" s="128"/>
      <c r="B165" s="128"/>
    </row>
    <row r="166" spans="1:2">
      <c r="A166" s="128"/>
      <c r="B166" s="128"/>
    </row>
    <row r="167" spans="1:2">
      <c r="A167" s="128"/>
      <c r="B167" s="128"/>
    </row>
    <row r="168" spans="1:2">
      <c r="A168" s="128"/>
      <c r="B168" s="128"/>
    </row>
    <row r="169" spans="1:2">
      <c r="A169" s="128"/>
      <c r="B169" s="128"/>
    </row>
    <row r="170" spans="1:2">
      <c r="A170" s="128"/>
      <c r="B170" s="128"/>
    </row>
    <row r="171" spans="1:2">
      <c r="A171" s="128"/>
      <c r="B171" s="128"/>
    </row>
    <row r="172" spans="1:2">
      <c r="A172" s="128"/>
      <c r="B172" s="128"/>
    </row>
    <row r="173" spans="1:2">
      <c r="A173" s="128"/>
      <c r="B173" s="128"/>
    </row>
    <row r="174" spans="1:2">
      <c r="A174" s="128"/>
      <c r="B174" s="128"/>
    </row>
    <row r="175" spans="1:2">
      <c r="A175" s="128"/>
      <c r="B175" s="128"/>
    </row>
    <row r="176" spans="1:2">
      <c r="A176" s="128"/>
      <c r="B176" s="128"/>
    </row>
    <row r="177" spans="1:2">
      <c r="A177" s="128"/>
      <c r="B177" s="128"/>
    </row>
    <row r="178" spans="1:2">
      <c r="A178" s="128"/>
      <c r="B178" s="128"/>
    </row>
    <row r="179" spans="1:2">
      <c r="A179" s="128"/>
      <c r="B179" s="128"/>
    </row>
    <row r="180" spans="1:2">
      <c r="A180" s="128"/>
      <c r="B180" s="128"/>
    </row>
    <row r="181" spans="1:2">
      <c r="A181" s="128"/>
      <c r="B181" s="128"/>
    </row>
    <row r="182" spans="1:2">
      <c r="A182" s="128"/>
      <c r="B182" s="128"/>
    </row>
    <row r="183" spans="1:2">
      <c r="A183" s="128"/>
      <c r="B183" s="128"/>
    </row>
    <row r="184" spans="1:2">
      <c r="A184" s="128"/>
      <c r="B184" s="128"/>
    </row>
    <row r="185" spans="1:2">
      <c r="A185" s="128"/>
      <c r="B185" s="128"/>
    </row>
    <row r="186" spans="1:2">
      <c r="A186" s="128"/>
      <c r="B186" s="128"/>
    </row>
    <row r="187" spans="1:2">
      <c r="A187" s="128"/>
      <c r="B187" s="128"/>
    </row>
    <row r="188" spans="1:2">
      <c r="A188" s="128"/>
      <c r="B188" s="128"/>
    </row>
    <row r="189" spans="1:2">
      <c r="A189" s="128"/>
      <c r="B189" s="128"/>
    </row>
    <row r="190" spans="1:2">
      <c r="A190" s="128"/>
      <c r="B190" s="128"/>
    </row>
    <row r="191" spans="1:2">
      <c r="A191" s="128"/>
      <c r="B191" s="128"/>
    </row>
    <row r="192" spans="1:2">
      <c r="A192" s="128"/>
      <c r="B192" s="128"/>
    </row>
    <row r="193" spans="1:2">
      <c r="A193" s="128"/>
      <c r="B193" s="128"/>
    </row>
    <row r="194" spans="1:2">
      <c r="A194" s="128"/>
      <c r="B194" s="128"/>
    </row>
    <row r="195" spans="1:2">
      <c r="A195" s="128"/>
      <c r="B195" s="128"/>
    </row>
    <row r="196" spans="1:2">
      <c r="A196" s="128"/>
      <c r="B196" s="128"/>
    </row>
    <row r="197" spans="1:2">
      <c r="A197" s="128"/>
      <c r="B197" s="128"/>
    </row>
    <row r="198" spans="1:2">
      <c r="A198" s="128"/>
      <c r="B198" s="128"/>
    </row>
    <row r="199" spans="1:2">
      <c r="A199" s="128"/>
      <c r="B199" s="128"/>
    </row>
    <row r="200" spans="1:2">
      <c r="A200" s="128"/>
      <c r="B200" s="128"/>
    </row>
    <row r="201" spans="1:2">
      <c r="A201" s="128"/>
      <c r="B201" s="128"/>
    </row>
  </sheetData>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58779-A391-4EB1-B846-6E9E56700AB3}">
  <sheetPr>
    <tabColor theme="2" tint="-0.499984740745262"/>
  </sheetPr>
  <dimension ref="A1:P400"/>
  <sheetViews>
    <sheetView showGridLines="0" topLeftCell="F1" zoomScale="128" zoomScaleNormal="128" workbookViewId="0">
      <selection activeCell="N2" sqref="N2"/>
    </sheetView>
  </sheetViews>
  <sheetFormatPr defaultRowHeight="12.5"/>
  <cols>
    <col min="1" max="1" width="34.36328125" bestFit="1" customWidth="1"/>
    <col min="2" max="2" width="19.08984375" bestFit="1" customWidth="1"/>
    <col min="3" max="3" width="12.26953125" bestFit="1" customWidth="1"/>
    <col min="4" max="4" width="10.453125" bestFit="1" customWidth="1"/>
    <col min="5" max="5" width="14.453125" bestFit="1" customWidth="1"/>
    <col min="6" max="6" width="12.7265625" customWidth="1"/>
    <col min="7" max="7" width="14.453125" customWidth="1"/>
    <col min="8" max="8" width="12" bestFit="1" customWidth="1"/>
    <col min="9" max="9" width="10.36328125" bestFit="1" customWidth="1"/>
    <col min="10" max="10" width="14" bestFit="1" customWidth="1"/>
    <col min="11" max="11" width="19.453125" customWidth="1"/>
    <col min="12" max="12" width="19" bestFit="1" customWidth="1"/>
    <col min="13" max="64" width="11.81640625" bestFit="1" customWidth="1"/>
    <col min="65" max="65" width="10.81640625" bestFit="1" customWidth="1"/>
    <col min="66" max="70" width="11.81640625" bestFit="1" customWidth="1"/>
    <col min="71" max="71" width="10.81640625" bestFit="1" customWidth="1"/>
    <col min="72" max="84" width="11.81640625" bestFit="1" customWidth="1"/>
    <col min="85" max="85" width="10.81640625" bestFit="1" customWidth="1"/>
    <col min="86" max="108" width="11.81640625" bestFit="1" customWidth="1"/>
    <col min="109" max="109" width="10.81640625" bestFit="1" customWidth="1"/>
    <col min="110" max="152" width="11.81640625" bestFit="1" customWidth="1"/>
    <col min="153" max="153" width="10.81640625" bestFit="1" customWidth="1"/>
    <col min="154" max="171" width="11.81640625" bestFit="1" customWidth="1"/>
    <col min="172" max="172" width="10.81640625" bestFit="1" customWidth="1"/>
    <col min="173" max="174" width="11.81640625" bestFit="1" customWidth="1"/>
    <col min="175" max="175" width="10.81640625" bestFit="1" customWidth="1"/>
    <col min="176" max="196" width="11.81640625" bestFit="1" customWidth="1"/>
    <col min="197" max="197" width="10.81640625" bestFit="1" customWidth="1"/>
    <col min="198" max="218" width="11.81640625" bestFit="1" customWidth="1"/>
    <col min="219" max="219" width="10.81640625" bestFit="1" customWidth="1"/>
    <col min="220" max="225" width="11.81640625" bestFit="1" customWidth="1"/>
    <col min="226" max="226" width="9.81640625" bestFit="1" customWidth="1"/>
    <col min="227" max="229" width="11.81640625" bestFit="1" customWidth="1"/>
    <col min="230" max="230" width="10.81640625" bestFit="1" customWidth="1"/>
    <col min="231" max="234" width="11.81640625" bestFit="1" customWidth="1"/>
    <col min="235" max="235" width="10.81640625" bestFit="1" customWidth="1"/>
    <col min="236" max="245" width="11.81640625" bestFit="1" customWidth="1"/>
    <col min="246" max="246" width="10.81640625" bestFit="1" customWidth="1"/>
    <col min="247" max="281" width="11.81640625" bestFit="1" customWidth="1"/>
    <col min="282" max="282" width="13.1796875" bestFit="1" customWidth="1"/>
    <col min="283" max="289" width="11.81640625" bestFit="1" customWidth="1"/>
    <col min="290" max="290" width="10.81640625" bestFit="1" customWidth="1"/>
    <col min="291" max="295" width="11.81640625" bestFit="1" customWidth="1"/>
    <col min="296" max="296" width="9.81640625" bestFit="1" customWidth="1"/>
    <col min="297" max="303" width="11.81640625" bestFit="1" customWidth="1"/>
    <col min="304" max="304" width="9.81640625" bestFit="1" customWidth="1"/>
    <col min="305" max="310" width="11.81640625" bestFit="1" customWidth="1"/>
    <col min="311" max="311" width="10.81640625" bestFit="1" customWidth="1"/>
    <col min="312" max="317" width="11.81640625" bestFit="1" customWidth="1"/>
    <col min="318" max="318" width="9.81640625" bestFit="1" customWidth="1"/>
    <col min="319" max="330" width="11.81640625" bestFit="1" customWidth="1"/>
    <col min="331" max="331" width="10.81640625" bestFit="1" customWidth="1"/>
    <col min="332" max="385" width="11.81640625" bestFit="1" customWidth="1"/>
    <col min="386" max="386" width="9.81640625" bestFit="1" customWidth="1"/>
    <col min="387" max="391" width="11.81640625" bestFit="1" customWidth="1"/>
    <col min="392" max="392" width="10.81640625" bestFit="1" customWidth="1"/>
    <col min="393" max="438" width="11.81640625" bestFit="1" customWidth="1"/>
    <col min="439" max="439" width="9.81640625" bestFit="1" customWidth="1"/>
    <col min="440" max="529" width="11.81640625" bestFit="1" customWidth="1"/>
    <col min="530" max="530" width="10.81640625" bestFit="1" customWidth="1"/>
    <col min="531" max="622" width="11.81640625" bestFit="1" customWidth="1"/>
    <col min="623" max="623" width="10.81640625" bestFit="1" customWidth="1"/>
    <col min="624" max="635" width="11.81640625" bestFit="1" customWidth="1"/>
    <col min="636" max="636" width="10.81640625" bestFit="1" customWidth="1"/>
    <col min="637" max="751" width="11.81640625" bestFit="1" customWidth="1"/>
    <col min="752" max="752" width="10.81640625" bestFit="1" customWidth="1"/>
    <col min="753" max="786" width="11.81640625" bestFit="1" customWidth="1"/>
    <col min="787" max="787" width="10.81640625" bestFit="1" customWidth="1"/>
    <col min="788" max="794" width="11.81640625" bestFit="1" customWidth="1"/>
    <col min="795" max="795" width="10.81640625" bestFit="1" customWidth="1"/>
    <col min="796" max="825" width="11.81640625" bestFit="1" customWidth="1"/>
    <col min="826" max="826" width="9.81640625" bestFit="1" customWidth="1"/>
    <col min="827" max="833" width="11.81640625" bestFit="1" customWidth="1"/>
    <col min="834" max="834" width="10.81640625" bestFit="1" customWidth="1"/>
    <col min="835" max="880" width="11.81640625" bestFit="1" customWidth="1"/>
    <col min="881" max="881" width="9.81640625" bestFit="1" customWidth="1"/>
    <col min="882" max="932" width="11.81640625" bestFit="1" customWidth="1"/>
    <col min="933" max="933" width="9.81640625" bestFit="1" customWidth="1"/>
    <col min="934" max="940" width="11.81640625" bestFit="1" customWidth="1"/>
    <col min="941" max="941" width="10.81640625" bestFit="1" customWidth="1"/>
    <col min="942" max="977" width="11.81640625" bestFit="1" customWidth="1"/>
    <col min="978" max="978" width="9.81640625" bestFit="1" customWidth="1"/>
    <col min="979" max="986" width="11.81640625" bestFit="1" customWidth="1"/>
    <col min="987" max="987" width="10.81640625" bestFit="1" customWidth="1"/>
    <col min="988" max="1023" width="11.81640625" bestFit="1" customWidth="1"/>
    <col min="1024" max="1024" width="9.81640625" bestFit="1" customWidth="1"/>
    <col min="1025" max="1028" width="11.81640625" bestFit="1" customWidth="1"/>
    <col min="1029" max="1029" width="10.81640625" bestFit="1" customWidth="1"/>
    <col min="1030" max="1055" width="11.81640625" bestFit="1" customWidth="1"/>
    <col min="1056" max="1056" width="10.81640625" bestFit="1" customWidth="1"/>
    <col min="1057" max="1119" width="11.81640625" bestFit="1" customWidth="1"/>
    <col min="1120" max="1120" width="10.81640625" bestFit="1" customWidth="1"/>
    <col min="1121" max="1143" width="11.81640625" bestFit="1" customWidth="1"/>
    <col min="1144" max="1144" width="10.81640625" bestFit="1" customWidth="1"/>
    <col min="1145" max="1209" width="11.81640625" bestFit="1" customWidth="1"/>
    <col min="1210" max="1210" width="9.81640625" bestFit="1" customWidth="1"/>
    <col min="1211" max="1216" width="11.81640625" bestFit="1" customWidth="1"/>
    <col min="1217" max="1218" width="10.81640625" bestFit="1" customWidth="1"/>
    <col min="1219" max="1243" width="11.81640625" bestFit="1" customWidth="1"/>
    <col min="1244" max="1244" width="10.81640625" bestFit="1" customWidth="1"/>
    <col min="1245" max="1250" width="11.81640625" bestFit="1" customWidth="1"/>
    <col min="1251" max="1251" width="8.81640625" bestFit="1" customWidth="1"/>
    <col min="1252" max="1296" width="11.81640625" bestFit="1" customWidth="1"/>
    <col min="1297" max="1297" width="9.81640625" bestFit="1" customWidth="1"/>
    <col min="1298" max="1302" width="11.81640625" bestFit="1" customWidth="1"/>
    <col min="1303" max="1303" width="8.81640625" bestFit="1" customWidth="1"/>
    <col min="1304" max="1320" width="11.81640625" bestFit="1" customWidth="1"/>
    <col min="1321" max="1321" width="10.81640625" bestFit="1" customWidth="1"/>
    <col min="1322" max="1343" width="11.81640625" bestFit="1" customWidth="1"/>
    <col min="1344" max="1344" width="9.81640625" bestFit="1" customWidth="1"/>
    <col min="1345" max="1353" width="11.81640625" bestFit="1" customWidth="1"/>
    <col min="1354" max="1354" width="10.81640625" bestFit="1" customWidth="1"/>
    <col min="1355" max="1385" width="11.81640625" bestFit="1" customWidth="1"/>
    <col min="1386" max="1386" width="9.81640625" bestFit="1" customWidth="1"/>
    <col min="1387" max="1408" width="11.81640625" bestFit="1" customWidth="1"/>
    <col min="1409" max="1409" width="10.81640625" bestFit="1" customWidth="1"/>
    <col min="1410" max="1436" width="11.81640625" bestFit="1" customWidth="1"/>
    <col min="1437" max="1437" width="9.81640625" bestFit="1" customWidth="1"/>
    <col min="1438" max="1452" width="11.81640625" bestFit="1" customWidth="1"/>
    <col min="1453" max="1453" width="8.81640625" bestFit="1" customWidth="1"/>
    <col min="1454" max="1479" width="11.81640625" bestFit="1" customWidth="1"/>
    <col min="1480" max="1480" width="9.81640625" bestFit="1" customWidth="1"/>
    <col min="1481" max="1495" width="11.81640625" bestFit="1" customWidth="1"/>
    <col min="1496" max="1496" width="10.81640625" bestFit="1" customWidth="1"/>
    <col min="1497" max="1559" width="11.81640625" bestFit="1" customWidth="1"/>
    <col min="1560" max="1560" width="10.81640625" bestFit="1" customWidth="1"/>
    <col min="1561" max="1598" width="11.81640625" bestFit="1" customWidth="1"/>
    <col min="1599" max="1599" width="10.81640625" bestFit="1" customWidth="1"/>
    <col min="1600" max="1615" width="11.81640625" bestFit="1" customWidth="1"/>
    <col min="1616" max="1616" width="9.81640625" bestFit="1" customWidth="1"/>
    <col min="1617" max="1635" width="11.81640625" bestFit="1" customWidth="1"/>
    <col min="1636" max="1636" width="9.81640625" bestFit="1" customWidth="1"/>
    <col min="1637" max="1676" width="11.81640625" bestFit="1" customWidth="1"/>
    <col min="1677" max="1677" width="9.81640625" bestFit="1" customWidth="1"/>
    <col min="1678" max="1705" width="11.81640625" bestFit="1" customWidth="1"/>
    <col min="1706" max="1706" width="10.81640625" bestFit="1" customWidth="1"/>
    <col min="1707" max="1707" width="11.81640625" bestFit="1" customWidth="1"/>
    <col min="1708" max="1708" width="10.81640625" bestFit="1" customWidth="1"/>
    <col min="1709" max="1726" width="11.81640625" bestFit="1" customWidth="1"/>
    <col min="1727" max="1727" width="9.81640625" bestFit="1" customWidth="1"/>
    <col min="1728" max="1737" width="11.81640625" bestFit="1" customWidth="1"/>
    <col min="1738" max="1738" width="9.81640625" bestFit="1" customWidth="1"/>
    <col min="1739" max="1742" width="11.81640625" bestFit="1" customWidth="1"/>
    <col min="1743" max="1743" width="10.81640625" bestFit="1" customWidth="1"/>
    <col min="1744" max="1759" width="11.81640625" bestFit="1" customWidth="1"/>
    <col min="1760" max="1760" width="10.81640625" bestFit="1" customWidth="1"/>
    <col min="1761" max="1764" width="11.81640625" bestFit="1" customWidth="1"/>
    <col min="1765" max="1765" width="10.81640625" bestFit="1" customWidth="1"/>
    <col min="1766" max="1768" width="11.81640625" bestFit="1" customWidth="1"/>
    <col min="1769" max="1769" width="10.81640625" bestFit="1" customWidth="1"/>
    <col min="1770" max="1775" width="11.81640625" bestFit="1" customWidth="1"/>
    <col min="1776" max="1776" width="10.81640625" bestFit="1" customWidth="1"/>
    <col min="1777" max="1788" width="11.81640625" bestFit="1" customWidth="1"/>
    <col min="1789" max="1789" width="10.81640625" bestFit="1" customWidth="1"/>
    <col min="1790" max="1797" width="11.81640625" bestFit="1" customWidth="1"/>
    <col min="1798" max="1798" width="10.81640625" bestFit="1" customWidth="1"/>
    <col min="1799" max="1835" width="11.81640625" bestFit="1" customWidth="1"/>
    <col min="1836" max="1836" width="9.81640625" bestFit="1" customWidth="1"/>
    <col min="1837" max="1838" width="11.81640625" bestFit="1" customWidth="1"/>
    <col min="1839" max="1839" width="10.81640625" bestFit="1" customWidth="1"/>
    <col min="1840" max="1852" width="11.81640625" bestFit="1" customWidth="1"/>
    <col min="1853" max="1853" width="9.81640625" bestFit="1" customWidth="1"/>
    <col min="1854" max="1865" width="11.81640625" bestFit="1" customWidth="1"/>
    <col min="1866" max="1866" width="10.81640625" bestFit="1" customWidth="1"/>
    <col min="1867" max="1870" width="11.81640625" bestFit="1" customWidth="1"/>
    <col min="1871" max="1871" width="10.81640625" bestFit="1" customWidth="1"/>
    <col min="1872" max="1973" width="11.81640625" bestFit="1" customWidth="1"/>
    <col min="1974" max="1974" width="10.81640625" bestFit="1" customWidth="1"/>
    <col min="1975" max="1994" width="11.81640625" bestFit="1" customWidth="1"/>
    <col min="1995" max="1995" width="13.08984375" bestFit="1" customWidth="1"/>
    <col min="1996" max="1996" width="11.81640625" bestFit="1" customWidth="1"/>
  </cols>
  <sheetData>
    <row r="1" spans="1:16">
      <c r="A1" s="123" t="s">
        <v>953</v>
      </c>
      <c r="B1" t="s">
        <v>1210</v>
      </c>
      <c r="F1" s="123" t="s">
        <v>953</v>
      </c>
      <c r="G1" t="s">
        <v>1210</v>
      </c>
    </row>
    <row r="2" spans="1:16">
      <c r="A2" s="123" t="s">
        <v>1207</v>
      </c>
      <c r="B2" t="s">
        <v>1210</v>
      </c>
      <c r="F2" s="123" t="s">
        <v>1207</v>
      </c>
      <c r="G2" t="s">
        <v>1210</v>
      </c>
    </row>
    <row r="4" spans="1:16" ht="13">
      <c r="B4" s="123" t="s">
        <v>1229</v>
      </c>
      <c r="G4" s="123" t="s">
        <v>1229</v>
      </c>
      <c r="K4" s="220" t="s">
        <v>1251</v>
      </c>
      <c r="L4" s="221" t="s">
        <v>1243</v>
      </c>
      <c r="M4" s="221"/>
      <c r="N4" s="221" t="s">
        <v>1244</v>
      </c>
      <c r="O4" s="221"/>
      <c r="P4" s="220" t="s">
        <v>879</v>
      </c>
    </row>
    <row r="5" spans="1:16" ht="13">
      <c r="A5" s="123" t="s">
        <v>1208</v>
      </c>
      <c r="B5" t="s">
        <v>1243</v>
      </c>
      <c r="C5" t="s">
        <v>1244</v>
      </c>
      <c r="D5" t="s">
        <v>1209</v>
      </c>
      <c r="F5" s="123" t="s">
        <v>1208</v>
      </c>
      <c r="G5" t="s">
        <v>1243</v>
      </c>
      <c r="H5" t="s">
        <v>1244</v>
      </c>
      <c r="I5" t="s">
        <v>1209</v>
      </c>
      <c r="K5" s="220"/>
      <c r="L5" s="141" t="s">
        <v>1252</v>
      </c>
      <c r="M5" s="141" t="s">
        <v>1253</v>
      </c>
      <c r="N5" s="141" t="s">
        <v>1252</v>
      </c>
      <c r="O5" s="141" t="s">
        <v>1253</v>
      </c>
      <c r="P5" s="220"/>
    </row>
    <row r="6" spans="1:16" ht="13">
      <c r="A6" s="128" t="s">
        <v>35</v>
      </c>
      <c r="F6" s="128" t="s">
        <v>35</v>
      </c>
      <c r="G6" s="140"/>
      <c r="H6" s="140"/>
      <c r="I6" s="140"/>
      <c r="K6" s="142" t="str">
        <f t="shared" ref="K6:K10" si="0">A6</f>
        <v>Abiu</v>
      </c>
      <c r="L6" s="222"/>
      <c r="M6" s="222"/>
      <c r="N6" s="222"/>
      <c r="O6" s="222"/>
      <c r="P6" s="222"/>
    </row>
    <row r="7" spans="1:16">
      <c r="A7" s="134" t="s">
        <v>1245</v>
      </c>
      <c r="B7">
        <v>1</v>
      </c>
      <c r="D7">
        <v>1</v>
      </c>
      <c r="F7" s="134" t="s">
        <v>1245</v>
      </c>
      <c r="G7" s="140">
        <v>1</v>
      </c>
      <c r="H7" s="140">
        <v>0</v>
      </c>
      <c r="I7" s="140">
        <v>1</v>
      </c>
      <c r="K7" t="str">
        <f t="shared" si="0"/>
        <v>N</v>
      </c>
      <c r="L7" s="143">
        <f>B7</f>
        <v>1</v>
      </c>
      <c r="M7" s="140">
        <f>G7</f>
        <v>1</v>
      </c>
      <c r="N7" s="143">
        <f>C7</f>
        <v>0</v>
      </c>
      <c r="O7" s="140">
        <f>H7</f>
        <v>0</v>
      </c>
      <c r="P7" s="143">
        <f>D7</f>
        <v>1</v>
      </c>
    </row>
    <row r="8" spans="1:16">
      <c r="A8" s="134" t="s">
        <v>1247</v>
      </c>
      <c r="B8" s="138">
        <v>4.3128523054105841E-4</v>
      </c>
      <c r="C8" s="138"/>
      <c r="D8" s="138">
        <v>4.3128523054105841E-4</v>
      </c>
      <c r="F8" s="134" t="s">
        <v>1247</v>
      </c>
      <c r="G8" s="140">
        <v>1</v>
      </c>
      <c r="H8" s="140">
        <v>0</v>
      </c>
      <c r="I8" s="140">
        <v>1</v>
      </c>
      <c r="K8" t="str">
        <f t="shared" si="0"/>
        <v>G</v>
      </c>
      <c r="L8" s="138">
        <f>B8</f>
        <v>4.3128523054105841E-4</v>
      </c>
      <c r="M8" s="140">
        <f t="shared" ref="M8:M9" si="1">G8</f>
        <v>1</v>
      </c>
      <c r="N8" s="138">
        <f>C8</f>
        <v>0</v>
      </c>
      <c r="O8" s="140">
        <f>H8</f>
        <v>0</v>
      </c>
      <c r="P8" s="138">
        <f>D8</f>
        <v>4.3128523054105841E-4</v>
      </c>
    </row>
    <row r="9" spans="1:16">
      <c r="A9" s="134" t="s">
        <v>1249</v>
      </c>
      <c r="B9" s="138">
        <v>2.7607907696401481</v>
      </c>
      <c r="C9" s="138"/>
      <c r="D9" s="138">
        <v>2.7607907696401481</v>
      </c>
      <c r="F9" s="134" t="s">
        <v>1249</v>
      </c>
      <c r="G9" s="140">
        <v>1</v>
      </c>
      <c r="H9" s="140">
        <v>0</v>
      </c>
      <c r="I9" s="140">
        <v>1</v>
      </c>
      <c r="K9" t="str">
        <f t="shared" si="0"/>
        <v>V</v>
      </c>
      <c r="L9" s="138">
        <f t="shared" ref="L9" si="2">B9</f>
        <v>2.7607907696401481</v>
      </c>
      <c r="M9" s="140">
        <f t="shared" si="1"/>
        <v>1</v>
      </c>
      <c r="N9" s="138">
        <f>C9</f>
        <v>0</v>
      </c>
      <c r="O9" s="140">
        <f>H9</f>
        <v>0</v>
      </c>
      <c r="P9" s="138">
        <f>D9</f>
        <v>2.7607907696401481</v>
      </c>
    </row>
    <row r="10" spans="1:16" ht="13">
      <c r="A10" s="128" t="s">
        <v>32</v>
      </c>
      <c r="F10" s="128" t="s">
        <v>32</v>
      </c>
      <c r="G10" s="140"/>
      <c r="H10" s="140"/>
      <c r="I10" s="140"/>
      <c r="K10" s="142" t="str">
        <f t="shared" si="0"/>
        <v>Abiurana</v>
      </c>
      <c r="L10" s="219"/>
      <c r="M10" s="219"/>
      <c r="N10" s="219"/>
      <c r="O10" s="219"/>
      <c r="P10" s="219"/>
    </row>
    <row r="11" spans="1:16">
      <c r="A11" s="134" t="s">
        <v>1245</v>
      </c>
      <c r="B11">
        <v>1</v>
      </c>
      <c r="D11">
        <v>1</v>
      </c>
      <c r="F11" s="134" t="s">
        <v>1245</v>
      </c>
      <c r="G11" s="140">
        <v>1</v>
      </c>
      <c r="H11" s="140">
        <v>0</v>
      </c>
      <c r="I11" s="140">
        <v>1</v>
      </c>
      <c r="K11" t="str">
        <f t="shared" ref="K11:K18" si="3">A11</f>
        <v>N</v>
      </c>
      <c r="L11" s="143">
        <f>B11</f>
        <v>1</v>
      </c>
      <c r="M11" s="140">
        <f>G11</f>
        <v>1</v>
      </c>
      <c r="N11" s="143">
        <f>C11</f>
        <v>0</v>
      </c>
      <c r="O11" s="140">
        <f>H11</f>
        <v>0</v>
      </c>
      <c r="P11" s="143">
        <f>D11</f>
        <v>1</v>
      </c>
    </row>
    <row r="12" spans="1:16">
      <c r="A12" s="134" t="s">
        <v>1247</v>
      </c>
      <c r="B12" s="138">
        <v>3.1327213607870003E-4</v>
      </c>
      <c r="C12" s="138"/>
      <c r="D12" s="138">
        <v>3.1327213607870003E-4</v>
      </c>
      <c r="F12" s="134" t="s">
        <v>1247</v>
      </c>
      <c r="G12" s="140">
        <v>1</v>
      </c>
      <c r="H12" s="140">
        <v>0</v>
      </c>
      <c r="I12" s="140">
        <v>1</v>
      </c>
      <c r="K12" t="str">
        <f t="shared" si="3"/>
        <v>G</v>
      </c>
      <c r="L12" s="138">
        <f>B12</f>
        <v>3.1327213607870003E-4</v>
      </c>
      <c r="M12" s="140">
        <f t="shared" ref="M12:M13" si="4">G12</f>
        <v>1</v>
      </c>
      <c r="N12" s="138">
        <f>C12</f>
        <v>0</v>
      </c>
      <c r="O12" s="140">
        <f>H12</f>
        <v>0</v>
      </c>
      <c r="P12" s="138">
        <f>D12</f>
        <v>3.1327213607870003E-4</v>
      </c>
    </row>
    <row r="13" spans="1:16">
      <c r="A13" s="134" t="s">
        <v>1249</v>
      </c>
      <c r="B13" s="138">
        <v>2.1306868006427484</v>
      </c>
      <c r="C13" s="138"/>
      <c r="D13" s="138">
        <v>2.1306868006427484</v>
      </c>
      <c r="F13" s="134" t="s">
        <v>1249</v>
      </c>
      <c r="G13" s="140">
        <v>1</v>
      </c>
      <c r="H13" s="140">
        <v>0</v>
      </c>
      <c r="I13" s="140">
        <v>1</v>
      </c>
      <c r="K13" t="str">
        <f t="shared" si="3"/>
        <v>V</v>
      </c>
      <c r="L13" s="138">
        <f t="shared" ref="L13" si="5">B13</f>
        <v>2.1306868006427484</v>
      </c>
      <c r="M13" s="140">
        <f t="shared" si="4"/>
        <v>1</v>
      </c>
      <c r="N13" s="138">
        <f>C13</f>
        <v>0</v>
      </c>
      <c r="O13" s="140">
        <f>H13</f>
        <v>0</v>
      </c>
      <c r="P13" s="138">
        <f>D13</f>
        <v>2.1306868006427484</v>
      </c>
    </row>
    <row r="14" spans="1:16" ht="13">
      <c r="A14" s="128" t="s">
        <v>15</v>
      </c>
      <c r="F14" s="128" t="s">
        <v>15</v>
      </c>
      <c r="G14" s="140"/>
      <c r="H14" s="140"/>
      <c r="I14" s="140"/>
      <c r="K14" s="142" t="str">
        <f t="shared" si="3"/>
        <v>Amapá</v>
      </c>
      <c r="L14" s="219"/>
      <c r="M14" s="219"/>
      <c r="N14" s="219"/>
      <c r="O14" s="219"/>
      <c r="P14" s="219"/>
    </row>
    <row r="15" spans="1:16">
      <c r="A15" s="134" t="s">
        <v>1245</v>
      </c>
      <c r="B15">
        <v>6</v>
      </c>
      <c r="C15">
        <v>26</v>
      </c>
      <c r="D15">
        <v>32</v>
      </c>
      <c r="F15" s="134" t="s">
        <v>1245</v>
      </c>
      <c r="G15" s="140">
        <v>0.1875</v>
      </c>
      <c r="H15" s="140">
        <v>0.8125</v>
      </c>
      <c r="I15" s="140">
        <v>1</v>
      </c>
      <c r="K15" t="str">
        <f t="shared" si="3"/>
        <v>N</v>
      </c>
      <c r="L15" s="143">
        <f t="shared" ref="L15:L17" si="6">B15</f>
        <v>6</v>
      </c>
      <c r="M15" s="140">
        <f t="shared" ref="M15:M17" si="7">G15</f>
        <v>0.1875</v>
      </c>
      <c r="N15" s="143">
        <f t="shared" ref="N15:N17" si="8">C15</f>
        <v>26</v>
      </c>
      <c r="O15" s="140">
        <f t="shared" ref="O15:O17" si="9">H15</f>
        <v>0.8125</v>
      </c>
      <c r="P15" s="143">
        <f t="shared" ref="P15:P17" si="10">D15</f>
        <v>32</v>
      </c>
    </row>
    <row r="16" spans="1:16">
      <c r="A16" s="134" t="s">
        <v>1247</v>
      </c>
      <c r="B16" s="138">
        <v>1.5552638851732907E-3</v>
      </c>
      <c r="C16" s="138">
        <v>3.2576988429145401E-2</v>
      </c>
      <c r="D16" s="138">
        <v>3.4132252314318698E-2</v>
      </c>
      <c r="F16" s="134" t="s">
        <v>1247</v>
      </c>
      <c r="G16" s="140">
        <v>4.5565814727112144E-2</v>
      </c>
      <c r="H16" s="140">
        <v>0.95443418527288759</v>
      </c>
      <c r="I16" s="140">
        <v>1</v>
      </c>
      <c r="K16" t="str">
        <f t="shared" si="3"/>
        <v>G</v>
      </c>
      <c r="L16" s="138">
        <f t="shared" si="6"/>
        <v>1.5552638851732907E-3</v>
      </c>
      <c r="M16" s="140">
        <f t="shared" si="7"/>
        <v>4.5565814727112144E-2</v>
      </c>
      <c r="N16" s="138">
        <f t="shared" si="8"/>
        <v>3.2576988429145401E-2</v>
      </c>
      <c r="O16" s="140">
        <f t="shared" si="9"/>
        <v>0.95443418527288759</v>
      </c>
      <c r="P16" s="138">
        <f t="shared" si="10"/>
        <v>3.4132252314318698E-2</v>
      </c>
    </row>
    <row r="17" spans="1:16">
      <c r="A17" s="134" t="s">
        <v>1249</v>
      </c>
      <c r="B17" s="138">
        <v>8.3539578149990312</v>
      </c>
      <c r="C17" s="138">
        <v>267.47620479689357</v>
      </c>
      <c r="D17" s="138">
        <v>275.8301626118926</v>
      </c>
      <c r="F17" s="134" t="s">
        <v>1249</v>
      </c>
      <c r="G17" s="140">
        <v>3.0286600043641653E-2</v>
      </c>
      <c r="H17" s="140">
        <v>0.9697133999563583</v>
      </c>
      <c r="I17" s="140">
        <v>1</v>
      </c>
      <c r="K17" t="str">
        <f t="shared" si="3"/>
        <v>V</v>
      </c>
      <c r="L17" s="138">
        <f t="shared" si="6"/>
        <v>8.3539578149990312</v>
      </c>
      <c r="M17" s="140">
        <f t="shared" si="7"/>
        <v>3.0286600043641653E-2</v>
      </c>
      <c r="N17" s="138">
        <f t="shared" si="8"/>
        <v>267.47620479689357</v>
      </c>
      <c r="O17" s="140">
        <f t="shared" si="9"/>
        <v>0.9697133999563583</v>
      </c>
      <c r="P17" s="138">
        <f t="shared" si="10"/>
        <v>275.8301626118926</v>
      </c>
    </row>
    <row r="18" spans="1:16" ht="13">
      <c r="A18" s="128" t="s">
        <v>59</v>
      </c>
      <c r="F18" s="128" t="s">
        <v>59</v>
      </c>
      <c r="G18" s="140"/>
      <c r="H18" s="140"/>
      <c r="I18" s="140"/>
      <c r="K18" s="142" t="str">
        <f t="shared" si="3"/>
        <v>Amarelinho</v>
      </c>
      <c r="L18" s="219"/>
      <c r="M18" s="219"/>
      <c r="N18" s="219"/>
      <c r="O18" s="219"/>
      <c r="P18" s="219"/>
    </row>
    <row r="19" spans="1:16">
      <c r="A19" s="134" t="s">
        <v>1245</v>
      </c>
      <c r="B19">
        <v>1</v>
      </c>
      <c r="D19">
        <v>1</v>
      </c>
      <c r="F19" s="134" t="s">
        <v>1245</v>
      </c>
      <c r="G19" s="140">
        <v>1</v>
      </c>
      <c r="H19" s="140">
        <v>0</v>
      </c>
      <c r="I19" s="140">
        <v>1</v>
      </c>
      <c r="K19" t="str">
        <f t="shared" ref="K19:K82" si="11">A19</f>
        <v>N</v>
      </c>
      <c r="L19" s="143">
        <f t="shared" ref="L19:L21" si="12">B19</f>
        <v>1</v>
      </c>
      <c r="M19" s="140">
        <f t="shared" ref="M19:M21" si="13">G19</f>
        <v>1</v>
      </c>
      <c r="N19" s="143">
        <f t="shared" ref="N19:N21" si="14">C19</f>
        <v>0</v>
      </c>
      <c r="O19" s="140">
        <f t="shared" ref="O19:O21" si="15">H19</f>
        <v>0</v>
      </c>
      <c r="P19" s="143">
        <f t="shared" ref="P19:P21" si="16">D19</f>
        <v>1</v>
      </c>
    </row>
    <row r="20" spans="1:16">
      <c r="A20" s="134" t="s">
        <v>1247</v>
      </c>
      <c r="B20" s="138">
        <v>3.6090342396871044E-4</v>
      </c>
      <c r="C20" s="138"/>
      <c r="D20" s="138">
        <v>3.6090342396871044E-4</v>
      </c>
      <c r="F20" s="134" t="s">
        <v>1247</v>
      </c>
      <c r="G20" s="140">
        <v>1</v>
      </c>
      <c r="H20" s="140">
        <v>0</v>
      </c>
      <c r="I20" s="140">
        <v>1</v>
      </c>
      <c r="K20" t="str">
        <f t="shared" si="11"/>
        <v>G</v>
      </c>
      <c r="L20" s="138">
        <f t="shared" si="12"/>
        <v>3.6090342396871044E-4</v>
      </c>
      <c r="M20" s="140">
        <f t="shared" si="13"/>
        <v>1</v>
      </c>
      <c r="N20" s="138">
        <f t="shared" si="14"/>
        <v>0</v>
      </c>
      <c r="O20" s="140">
        <f t="shared" si="15"/>
        <v>0</v>
      </c>
      <c r="P20" s="138">
        <f t="shared" si="16"/>
        <v>3.6090342396871044E-4</v>
      </c>
    </row>
    <row r="21" spans="1:16">
      <c r="A21" s="134" t="s">
        <v>1249</v>
      </c>
      <c r="B21" s="138">
        <v>2.4546458915315861</v>
      </c>
      <c r="C21" s="138"/>
      <c r="D21" s="138">
        <v>2.4546458915315861</v>
      </c>
      <c r="F21" s="134" t="s">
        <v>1249</v>
      </c>
      <c r="G21" s="140">
        <v>1</v>
      </c>
      <c r="H21" s="140">
        <v>0</v>
      </c>
      <c r="I21" s="140">
        <v>1</v>
      </c>
      <c r="K21" t="str">
        <f t="shared" si="11"/>
        <v>V</v>
      </c>
      <c r="L21" s="138">
        <f t="shared" si="12"/>
        <v>2.4546458915315861</v>
      </c>
      <c r="M21" s="140">
        <f t="shared" si="13"/>
        <v>1</v>
      </c>
      <c r="N21" s="138">
        <f t="shared" si="14"/>
        <v>0</v>
      </c>
      <c r="O21" s="140">
        <f t="shared" si="15"/>
        <v>0</v>
      </c>
      <c r="P21" s="138">
        <f t="shared" si="16"/>
        <v>2.4546458915315861</v>
      </c>
    </row>
    <row r="22" spans="1:16" ht="13">
      <c r="A22" s="128" t="s">
        <v>60</v>
      </c>
      <c r="F22" s="128" t="s">
        <v>60</v>
      </c>
      <c r="G22" s="140"/>
      <c r="H22" s="140"/>
      <c r="I22" s="140"/>
      <c r="K22" s="142" t="str">
        <f t="shared" si="11"/>
        <v>Amescla</v>
      </c>
      <c r="L22" s="219"/>
      <c r="M22" s="219"/>
      <c r="N22" s="219"/>
      <c r="O22" s="219"/>
      <c r="P22" s="219"/>
    </row>
    <row r="23" spans="1:16">
      <c r="A23" s="134" t="s">
        <v>1245</v>
      </c>
      <c r="B23">
        <v>1</v>
      </c>
      <c r="C23">
        <v>6</v>
      </c>
      <c r="D23">
        <v>7</v>
      </c>
      <c r="F23" s="134" t="s">
        <v>1245</v>
      </c>
      <c r="G23" s="140">
        <v>0.14285714285714285</v>
      </c>
      <c r="H23" s="140">
        <v>0.8571428571428571</v>
      </c>
      <c r="I23" s="140">
        <v>1</v>
      </c>
      <c r="K23" t="str">
        <f t="shared" si="11"/>
        <v>N</v>
      </c>
      <c r="L23" s="143">
        <f t="shared" ref="L23:L25" si="17">B23</f>
        <v>1</v>
      </c>
      <c r="M23" s="140">
        <f t="shared" ref="M23:M25" si="18">G23</f>
        <v>0.14285714285714285</v>
      </c>
      <c r="N23" s="143">
        <f t="shared" ref="N23:N25" si="19">C23</f>
        <v>6</v>
      </c>
      <c r="O23" s="140">
        <f t="shared" ref="O23:O25" si="20">H23</f>
        <v>0.8571428571428571</v>
      </c>
      <c r="P23" s="143">
        <f t="shared" ref="P23:P25" si="21">D23</f>
        <v>7</v>
      </c>
    </row>
    <row r="24" spans="1:16">
      <c r="A24" s="134" t="s">
        <v>1247</v>
      </c>
      <c r="B24" s="138">
        <v>3.1327213607870003E-4</v>
      </c>
      <c r="C24" s="138">
        <v>5.2878805017419301E-3</v>
      </c>
      <c r="D24" s="138">
        <v>5.6011526378206295E-3</v>
      </c>
      <c r="F24" s="134" t="s">
        <v>1247</v>
      </c>
      <c r="G24" s="140">
        <v>5.5929940913124636E-2</v>
      </c>
      <c r="H24" s="140">
        <v>0.94407005908687536</v>
      </c>
      <c r="I24" s="140">
        <v>1</v>
      </c>
      <c r="K24" t="str">
        <f t="shared" si="11"/>
        <v>G</v>
      </c>
      <c r="L24" s="138">
        <f t="shared" si="17"/>
        <v>3.1327213607870003E-4</v>
      </c>
      <c r="M24" s="140">
        <f t="shared" si="18"/>
        <v>5.5929940913124636E-2</v>
      </c>
      <c r="N24" s="138">
        <f t="shared" si="19"/>
        <v>5.2878805017419301E-3</v>
      </c>
      <c r="O24" s="140">
        <f t="shared" si="20"/>
        <v>0.94407005908687536</v>
      </c>
      <c r="P24" s="138">
        <f t="shared" si="21"/>
        <v>5.6011526378206295E-3</v>
      </c>
    </row>
    <row r="25" spans="1:16">
      <c r="A25" s="134" t="s">
        <v>1249</v>
      </c>
      <c r="B25" s="138">
        <v>1.7546832475881458</v>
      </c>
      <c r="C25" s="138">
        <v>40.5109626019064</v>
      </c>
      <c r="D25" s="138">
        <v>42.26564584949454</v>
      </c>
      <c r="F25" s="134" t="s">
        <v>1249</v>
      </c>
      <c r="G25" s="140">
        <v>4.1515590554003806E-2</v>
      </c>
      <c r="H25" s="140">
        <v>0.95848440944599633</v>
      </c>
      <c r="I25" s="140">
        <v>1</v>
      </c>
      <c r="K25" t="str">
        <f t="shared" si="11"/>
        <v>V</v>
      </c>
      <c r="L25" s="138">
        <f t="shared" si="17"/>
        <v>1.7546832475881458</v>
      </c>
      <c r="M25" s="140">
        <f t="shared" si="18"/>
        <v>4.1515590554003806E-2</v>
      </c>
      <c r="N25" s="138">
        <f t="shared" si="19"/>
        <v>40.5109626019064</v>
      </c>
      <c r="O25" s="140">
        <f t="shared" si="20"/>
        <v>0.95848440944599633</v>
      </c>
      <c r="P25" s="138">
        <f t="shared" si="21"/>
        <v>42.26564584949454</v>
      </c>
    </row>
    <row r="26" spans="1:16" ht="13">
      <c r="A26" s="128" t="s">
        <v>39</v>
      </c>
      <c r="F26" s="128" t="s">
        <v>39</v>
      </c>
      <c r="G26" s="140"/>
      <c r="H26" s="140"/>
      <c r="I26" s="140"/>
      <c r="K26" s="142" t="str">
        <f t="shared" si="11"/>
        <v>Anani</v>
      </c>
      <c r="L26" s="219"/>
      <c r="M26" s="219"/>
      <c r="N26" s="219"/>
      <c r="O26" s="219"/>
      <c r="P26" s="219"/>
    </row>
    <row r="27" spans="1:16">
      <c r="A27" s="134" t="s">
        <v>1245</v>
      </c>
      <c r="B27">
        <v>2</v>
      </c>
      <c r="D27">
        <v>2</v>
      </c>
      <c r="F27" s="134" t="s">
        <v>1245</v>
      </c>
      <c r="G27" s="140">
        <v>1</v>
      </c>
      <c r="H27" s="140">
        <v>0</v>
      </c>
      <c r="I27" s="140">
        <v>1</v>
      </c>
      <c r="K27" t="str">
        <f t="shared" si="11"/>
        <v>N</v>
      </c>
      <c r="L27" s="143">
        <f t="shared" ref="L27:L29" si="22">B27</f>
        <v>2</v>
      </c>
      <c r="M27" s="140">
        <f t="shared" ref="M27:M29" si="23">G27</f>
        <v>1</v>
      </c>
      <c r="N27" s="143">
        <f t="shared" ref="N27:N29" si="24">C27</f>
        <v>0</v>
      </c>
      <c r="O27" s="140">
        <f t="shared" ref="O27:O29" si="25">H27</f>
        <v>0</v>
      </c>
      <c r="P27" s="143">
        <f t="shared" ref="P27:P29" si="26">D27</f>
        <v>2</v>
      </c>
    </row>
    <row r="28" spans="1:16">
      <c r="A28" s="134" t="s">
        <v>1247</v>
      </c>
      <c r="B28" s="138">
        <v>9.0500839311624475E-4</v>
      </c>
      <c r="C28" s="138"/>
      <c r="D28" s="138">
        <v>9.0500839311624475E-4</v>
      </c>
      <c r="F28" s="134" t="s">
        <v>1247</v>
      </c>
      <c r="G28" s="140">
        <v>1</v>
      </c>
      <c r="H28" s="140">
        <v>0</v>
      </c>
      <c r="I28" s="140">
        <v>1</v>
      </c>
      <c r="K28" t="str">
        <f t="shared" si="11"/>
        <v>G</v>
      </c>
      <c r="L28" s="138">
        <f t="shared" si="22"/>
        <v>9.0500839311624475E-4</v>
      </c>
      <c r="M28" s="140">
        <f t="shared" si="23"/>
        <v>1</v>
      </c>
      <c r="N28" s="138">
        <f t="shared" si="24"/>
        <v>0</v>
      </c>
      <c r="O28" s="140">
        <f t="shared" si="25"/>
        <v>0</v>
      </c>
      <c r="P28" s="138">
        <f t="shared" si="26"/>
        <v>9.0500839311624475E-4</v>
      </c>
    </row>
    <row r="29" spans="1:16">
      <c r="A29" s="134" t="s">
        <v>1249</v>
      </c>
      <c r="B29" s="138">
        <v>6.517394919613114</v>
      </c>
      <c r="C29" s="138"/>
      <c r="D29" s="138">
        <v>6.517394919613114</v>
      </c>
      <c r="F29" s="134" t="s">
        <v>1249</v>
      </c>
      <c r="G29" s="140">
        <v>1</v>
      </c>
      <c r="H29" s="140">
        <v>0</v>
      </c>
      <c r="I29" s="140">
        <v>1</v>
      </c>
      <c r="K29" t="str">
        <f t="shared" si="11"/>
        <v>V</v>
      </c>
      <c r="L29" s="138">
        <f t="shared" si="22"/>
        <v>6.517394919613114</v>
      </c>
      <c r="M29" s="140">
        <f t="shared" si="23"/>
        <v>1</v>
      </c>
      <c r="N29" s="138">
        <f t="shared" si="24"/>
        <v>0</v>
      </c>
      <c r="O29" s="140">
        <f t="shared" si="25"/>
        <v>0</v>
      </c>
      <c r="P29" s="138">
        <f t="shared" si="26"/>
        <v>6.517394919613114</v>
      </c>
    </row>
    <row r="30" spans="1:16" ht="13">
      <c r="A30" s="128" t="s">
        <v>40</v>
      </c>
      <c r="F30" s="128" t="s">
        <v>40</v>
      </c>
      <c r="G30" s="140"/>
      <c r="H30" s="140"/>
      <c r="I30" s="140"/>
      <c r="K30" s="142" t="str">
        <f t="shared" si="11"/>
        <v>Angelim-Pedra</v>
      </c>
      <c r="L30" s="219"/>
      <c r="M30" s="219"/>
      <c r="N30" s="219"/>
      <c r="O30" s="219"/>
      <c r="P30" s="219"/>
    </row>
    <row r="31" spans="1:16">
      <c r="A31" s="134" t="s">
        <v>1245</v>
      </c>
      <c r="B31">
        <v>2</v>
      </c>
      <c r="C31">
        <v>37</v>
      </c>
      <c r="D31">
        <v>39</v>
      </c>
      <c r="F31" s="134" t="s">
        <v>1245</v>
      </c>
      <c r="G31" s="140">
        <v>5.128205128205128E-2</v>
      </c>
      <c r="H31" s="140">
        <v>0.94871794871794868</v>
      </c>
      <c r="I31" s="140">
        <v>1</v>
      </c>
      <c r="K31" t="str">
        <f t="shared" si="11"/>
        <v>N</v>
      </c>
      <c r="L31" s="143">
        <f t="shared" ref="L31:L33" si="27">B31</f>
        <v>2</v>
      </c>
      <c r="M31" s="140">
        <f t="shared" ref="M31:M33" si="28">G31</f>
        <v>5.128205128205128E-2</v>
      </c>
      <c r="N31" s="143">
        <f t="shared" ref="N31:N33" si="29">C31</f>
        <v>37</v>
      </c>
      <c r="O31" s="140">
        <f t="shared" ref="O31:O33" si="30">H31</f>
        <v>0.94871794871794868</v>
      </c>
      <c r="P31" s="143">
        <f t="shared" ref="P31:P33" si="31">D31</f>
        <v>39</v>
      </c>
    </row>
    <row r="32" spans="1:16">
      <c r="A32" s="134" t="s">
        <v>1247</v>
      </c>
      <c r="B32" s="138">
        <v>4.7060436442044728E-4</v>
      </c>
      <c r="C32" s="138">
        <v>4.8534347034279883E-2</v>
      </c>
      <c r="D32" s="138">
        <v>4.9004951398700328E-2</v>
      </c>
      <c r="F32" s="134" t="s">
        <v>1247</v>
      </c>
      <c r="G32" s="140">
        <v>9.6032003091207664E-3</v>
      </c>
      <c r="H32" s="140">
        <v>0.99039679969087913</v>
      </c>
      <c r="I32" s="140">
        <v>1</v>
      </c>
      <c r="K32" t="str">
        <f t="shared" si="11"/>
        <v>G</v>
      </c>
      <c r="L32" s="138">
        <f t="shared" si="27"/>
        <v>4.7060436442044728E-4</v>
      </c>
      <c r="M32" s="140">
        <f t="shared" si="28"/>
        <v>9.6032003091207664E-3</v>
      </c>
      <c r="N32" s="138">
        <f t="shared" si="29"/>
        <v>4.8534347034279883E-2</v>
      </c>
      <c r="O32" s="140">
        <f t="shared" si="30"/>
        <v>0.99039679969087913</v>
      </c>
      <c r="P32" s="138">
        <f t="shared" si="31"/>
        <v>4.9004951398700328E-2</v>
      </c>
    </row>
    <row r="33" spans="1:16">
      <c r="A33" s="134" t="s">
        <v>1249</v>
      </c>
      <c r="B33" s="138">
        <v>2.3535037209714025</v>
      </c>
      <c r="C33" s="138">
        <v>404.93997321592587</v>
      </c>
      <c r="D33" s="138">
        <v>407.29347693689726</v>
      </c>
      <c r="F33" s="134" t="s">
        <v>1249</v>
      </c>
      <c r="G33" s="140">
        <v>5.7783977751650444E-3</v>
      </c>
      <c r="H33" s="140">
        <v>0.99422160222483502</v>
      </c>
      <c r="I33" s="140">
        <v>1</v>
      </c>
      <c r="K33" t="str">
        <f t="shared" si="11"/>
        <v>V</v>
      </c>
      <c r="L33" s="138">
        <f t="shared" si="27"/>
        <v>2.3535037209714025</v>
      </c>
      <c r="M33" s="140">
        <f t="shared" si="28"/>
        <v>5.7783977751650444E-3</v>
      </c>
      <c r="N33" s="138">
        <f t="shared" si="29"/>
        <v>404.93997321592587</v>
      </c>
      <c r="O33" s="140">
        <f t="shared" si="30"/>
        <v>0.99422160222483502</v>
      </c>
      <c r="P33" s="138">
        <f t="shared" si="31"/>
        <v>407.29347693689726</v>
      </c>
    </row>
    <row r="34" spans="1:16" ht="13">
      <c r="A34" s="128" t="s">
        <v>61</v>
      </c>
      <c r="F34" s="128" t="s">
        <v>61</v>
      </c>
      <c r="G34" s="140"/>
      <c r="H34" s="140"/>
      <c r="I34" s="140"/>
      <c r="K34" s="142" t="str">
        <f t="shared" si="11"/>
        <v>Angelim-Vermelho</v>
      </c>
      <c r="L34" s="219"/>
      <c r="M34" s="219"/>
      <c r="N34" s="219"/>
      <c r="O34" s="219"/>
      <c r="P34" s="219"/>
    </row>
    <row r="35" spans="1:16">
      <c r="A35" s="134" t="s">
        <v>1245</v>
      </c>
      <c r="B35">
        <v>1</v>
      </c>
      <c r="C35">
        <v>1</v>
      </c>
      <c r="D35">
        <v>2</v>
      </c>
      <c r="F35" s="134" t="s">
        <v>1245</v>
      </c>
      <c r="G35" s="140">
        <v>0.5</v>
      </c>
      <c r="H35" s="140">
        <v>0.5</v>
      </c>
      <c r="I35" s="140">
        <v>1</v>
      </c>
      <c r="K35" t="str">
        <f t="shared" si="11"/>
        <v>N</v>
      </c>
      <c r="L35" s="143">
        <f t="shared" ref="L35:L37" si="32">B35</f>
        <v>1</v>
      </c>
      <c r="M35" s="140">
        <f t="shared" ref="M35:M37" si="33">G35</f>
        <v>0.5</v>
      </c>
      <c r="N35" s="143">
        <f t="shared" ref="N35:N37" si="34">C35</f>
        <v>1</v>
      </c>
      <c r="O35" s="140">
        <f t="shared" ref="O35:O37" si="35">H35</f>
        <v>0.5</v>
      </c>
      <c r="P35" s="143">
        <f t="shared" ref="P35:P37" si="36">D35</f>
        <v>2</v>
      </c>
    </row>
    <row r="36" spans="1:16">
      <c r="A36" s="134" t="s">
        <v>1247</v>
      </c>
      <c r="B36" s="138">
        <v>4.2639818521823071E-4</v>
      </c>
      <c r="C36" s="138">
        <v>1.40797028839211E-3</v>
      </c>
      <c r="D36" s="138">
        <v>1.8343684736103407E-3</v>
      </c>
      <c r="F36" s="134" t="s">
        <v>1247</v>
      </c>
      <c r="G36" s="140">
        <v>0.23244958216001635</v>
      </c>
      <c r="H36" s="140">
        <v>0.76755041783998368</v>
      </c>
      <c r="I36" s="140">
        <v>1</v>
      </c>
      <c r="K36" t="str">
        <f t="shared" si="11"/>
        <v>G</v>
      </c>
      <c r="L36" s="138">
        <f t="shared" si="32"/>
        <v>4.2639818521823071E-4</v>
      </c>
      <c r="M36" s="140">
        <f t="shared" si="33"/>
        <v>0.23244958216001635</v>
      </c>
      <c r="N36" s="138">
        <f t="shared" si="34"/>
        <v>1.40797028839211E-3</v>
      </c>
      <c r="O36" s="140">
        <f t="shared" si="35"/>
        <v>0.76755041783998368</v>
      </c>
      <c r="P36" s="138">
        <f t="shared" si="36"/>
        <v>1.8343684736103407E-3</v>
      </c>
    </row>
    <row r="37" spans="1:16">
      <c r="A37" s="134" t="s">
        <v>1249</v>
      </c>
      <c r="B37" s="138">
        <v>2.5589130693993796</v>
      </c>
      <c r="C37" s="138">
        <v>11.266069125657378</v>
      </c>
      <c r="D37" s="138">
        <v>13.824982195056757</v>
      </c>
      <c r="F37" s="134" t="s">
        <v>1249</v>
      </c>
      <c r="G37" s="140">
        <v>0.18509340795493692</v>
      </c>
      <c r="H37" s="140">
        <v>0.81490659204506311</v>
      </c>
      <c r="I37" s="140">
        <v>1</v>
      </c>
      <c r="K37" t="str">
        <f t="shared" si="11"/>
        <v>V</v>
      </c>
      <c r="L37" s="138">
        <f t="shared" si="32"/>
        <v>2.5589130693993796</v>
      </c>
      <c r="M37" s="140">
        <f t="shared" si="33"/>
        <v>0.18509340795493692</v>
      </c>
      <c r="N37" s="138">
        <f t="shared" si="34"/>
        <v>11.266069125657378</v>
      </c>
      <c r="O37" s="140">
        <f t="shared" si="35"/>
        <v>0.81490659204506311</v>
      </c>
      <c r="P37" s="138">
        <f t="shared" si="36"/>
        <v>13.824982195056757</v>
      </c>
    </row>
    <row r="38" spans="1:16" ht="13">
      <c r="A38" s="128" t="s">
        <v>62</v>
      </c>
      <c r="F38" s="128" t="s">
        <v>62</v>
      </c>
      <c r="G38" s="140"/>
      <c r="H38" s="140"/>
      <c r="I38" s="140"/>
      <c r="K38" s="142" t="str">
        <f t="shared" si="11"/>
        <v>Araracanga</v>
      </c>
      <c r="L38" s="219"/>
      <c r="M38" s="219"/>
      <c r="N38" s="219"/>
      <c r="O38" s="219"/>
      <c r="P38" s="219"/>
    </row>
    <row r="39" spans="1:16">
      <c r="A39" s="134" t="s">
        <v>1245</v>
      </c>
      <c r="B39">
        <v>8</v>
      </c>
      <c r="C39">
        <v>27</v>
      </c>
      <c r="D39">
        <v>35</v>
      </c>
      <c r="F39" s="134" t="s">
        <v>1245</v>
      </c>
      <c r="G39" s="140">
        <v>0.22857142857142856</v>
      </c>
      <c r="H39" s="140">
        <v>0.77142857142857146</v>
      </c>
      <c r="I39" s="140">
        <v>1</v>
      </c>
      <c r="K39" t="str">
        <f t="shared" si="11"/>
        <v>N</v>
      </c>
      <c r="L39" s="143">
        <f t="shared" ref="L39:L41" si="37">B39</f>
        <v>8</v>
      </c>
      <c r="M39" s="140">
        <f t="shared" ref="M39:M41" si="38">G39</f>
        <v>0.22857142857142856</v>
      </c>
      <c r="N39" s="143">
        <f t="shared" ref="N39:N41" si="39">C39</f>
        <v>27</v>
      </c>
      <c r="O39" s="140">
        <f t="shared" ref="O39:O41" si="40">H39</f>
        <v>0.77142857142857146</v>
      </c>
      <c r="P39" s="143">
        <f t="shared" ref="P39:P41" si="41">D39</f>
        <v>35</v>
      </c>
    </row>
    <row r="40" spans="1:16">
      <c r="A40" s="134" t="s">
        <v>1247</v>
      </c>
      <c r="B40" s="138">
        <v>2.4199228271625981E-3</v>
      </c>
      <c r="C40" s="138">
        <v>1.9154948182898854E-2</v>
      </c>
      <c r="D40" s="138">
        <v>2.1574871010061451E-2</v>
      </c>
      <c r="F40" s="134" t="s">
        <v>1247</v>
      </c>
      <c r="G40" s="140">
        <v>0.11216395342683935</v>
      </c>
      <c r="H40" s="140">
        <v>0.88783604657316073</v>
      </c>
      <c r="I40" s="140">
        <v>1</v>
      </c>
      <c r="K40" t="str">
        <f t="shared" si="11"/>
        <v>G</v>
      </c>
      <c r="L40" s="138">
        <f t="shared" si="37"/>
        <v>2.4199228271625981E-3</v>
      </c>
      <c r="M40" s="140">
        <f t="shared" si="38"/>
        <v>0.11216395342683935</v>
      </c>
      <c r="N40" s="138">
        <f t="shared" si="39"/>
        <v>1.9154948182898854E-2</v>
      </c>
      <c r="O40" s="140">
        <f t="shared" si="40"/>
        <v>0.88783604657316073</v>
      </c>
      <c r="P40" s="138">
        <f t="shared" si="41"/>
        <v>2.1574871010061451E-2</v>
      </c>
    </row>
    <row r="41" spans="1:16">
      <c r="A41" s="134" t="s">
        <v>1249</v>
      </c>
      <c r="B41" s="138">
        <v>16.144244525796651</v>
      </c>
      <c r="C41" s="138">
        <v>148.33113451787642</v>
      </c>
      <c r="D41" s="138">
        <v>164.47537904367309</v>
      </c>
      <c r="F41" s="134" t="s">
        <v>1249</v>
      </c>
      <c r="G41" s="140">
        <v>9.8155995259994966E-2</v>
      </c>
      <c r="H41" s="140">
        <v>0.90184400474000492</v>
      </c>
      <c r="I41" s="140">
        <v>1</v>
      </c>
      <c r="K41" t="str">
        <f t="shared" si="11"/>
        <v>V</v>
      </c>
      <c r="L41" s="138">
        <f t="shared" si="37"/>
        <v>16.144244525796651</v>
      </c>
      <c r="M41" s="140">
        <f t="shared" si="38"/>
        <v>9.8155995259994966E-2</v>
      </c>
      <c r="N41" s="138">
        <f t="shared" si="39"/>
        <v>148.33113451787642</v>
      </c>
      <c r="O41" s="140">
        <f t="shared" si="40"/>
        <v>0.90184400474000492</v>
      </c>
      <c r="P41" s="138">
        <f t="shared" si="41"/>
        <v>164.47537904367309</v>
      </c>
    </row>
    <row r="42" spans="1:16" ht="13">
      <c r="A42" s="128" t="s">
        <v>25</v>
      </c>
      <c r="F42" s="128" t="s">
        <v>25</v>
      </c>
      <c r="G42" s="140"/>
      <c r="H42" s="140"/>
      <c r="I42" s="140"/>
      <c r="K42" s="142" t="str">
        <f t="shared" si="11"/>
        <v>Axixá</v>
      </c>
      <c r="L42" s="219"/>
      <c r="M42" s="219"/>
      <c r="N42" s="219"/>
      <c r="O42" s="219"/>
      <c r="P42" s="219"/>
    </row>
    <row r="43" spans="1:16">
      <c r="A43" s="134" t="s">
        <v>1245</v>
      </c>
      <c r="B43">
        <v>3</v>
      </c>
      <c r="C43">
        <v>16</v>
      </c>
      <c r="D43">
        <v>19</v>
      </c>
      <c r="F43" s="134" t="s">
        <v>1245</v>
      </c>
      <c r="G43" s="140">
        <v>0.15789473684210525</v>
      </c>
      <c r="H43" s="140">
        <v>0.84210526315789469</v>
      </c>
      <c r="I43" s="140">
        <v>1</v>
      </c>
      <c r="K43" t="str">
        <f t="shared" si="11"/>
        <v>N</v>
      </c>
      <c r="L43" s="143">
        <f t="shared" ref="L43:L45" si="42">B43</f>
        <v>3</v>
      </c>
      <c r="M43" s="140">
        <f t="shared" ref="M43:M45" si="43">G43</f>
        <v>0.15789473684210525</v>
      </c>
      <c r="N43" s="143">
        <f t="shared" ref="N43:N45" si="44">C43</f>
        <v>16</v>
      </c>
      <c r="O43" s="140">
        <f t="shared" ref="O43:O45" si="45">H43</f>
        <v>0.84210526315789469</v>
      </c>
      <c r="P43" s="143">
        <f t="shared" ref="P43:P45" si="46">D43</f>
        <v>19</v>
      </c>
    </row>
    <row r="44" spans="1:16">
      <c r="A44" s="134" t="s">
        <v>1247</v>
      </c>
      <c r="B44" s="138">
        <v>8.3377727097497213E-4</v>
      </c>
      <c r="C44" s="138">
        <v>7.9427992005816975E-3</v>
      </c>
      <c r="D44" s="138">
        <v>8.7765764715566682E-3</v>
      </c>
      <c r="F44" s="134" t="s">
        <v>1247</v>
      </c>
      <c r="G44" s="140">
        <v>9.5000285552925653E-2</v>
      </c>
      <c r="H44" s="140">
        <v>0.9049997144470745</v>
      </c>
      <c r="I44" s="140">
        <v>1</v>
      </c>
      <c r="K44" t="str">
        <f t="shared" si="11"/>
        <v>G</v>
      </c>
      <c r="L44" s="138">
        <f t="shared" si="42"/>
        <v>8.3377727097497213E-4</v>
      </c>
      <c r="M44" s="140">
        <f t="shared" si="43"/>
        <v>9.5000285552925653E-2</v>
      </c>
      <c r="N44" s="138">
        <f t="shared" si="44"/>
        <v>7.9427992005816975E-3</v>
      </c>
      <c r="O44" s="140">
        <f t="shared" si="45"/>
        <v>0.9049997144470745</v>
      </c>
      <c r="P44" s="138">
        <f t="shared" si="46"/>
        <v>8.7765764715566682E-3</v>
      </c>
    </row>
    <row r="45" spans="1:16">
      <c r="A45" s="134" t="s">
        <v>1249</v>
      </c>
      <c r="B45" s="138">
        <v>5.6322992669916028</v>
      </c>
      <c r="C45" s="138">
        <v>57.019390243134211</v>
      </c>
      <c r="D45" s="138">
        <v>62.65168951012582</v>
      </c>
      <c r="F45" s="134" t="s">
        <v>1249</v>
      </c>
      <c r="G45" s="140">
        <v>8.9898601474766388E-2</v>
      </c>
      <c r="H45" s="140">
        <v>0.91010139852523353</v>
      </c>
      <c r="I45" s="140">
        <v>1</v>
      </c>
      <c r="K45" t="str">
        <f t="shared" si="11"/>
        <v>V</v>
      </c>
      <c r="L45" s="138">
        <f t="shared" si="42"/>
        <v>5.6322992669916028</v>
      </c>
      <c r="M45" s="140">
        <f t="shared" si="43"/>
        <v>8.9898601474766388E-2</v>
      </c>
      <c r="N45" s="138">
        <f t="shared" si="44"/>
        <v>57.019390243134211</v>
      </c>
      <c r="O45" s="140">
        <f t="shared" si="45"/>
        <v>0.91010139852523353</v>
      </c>
      <c r="P45" s="138">
        <f t="shared" si="46"/>
        <v>62.65168951012582</v>
      </c>
    </row>
    <row r="46" spans="1:16" ht="13">
      <c r="A46" s="128" t="s">
        <v>63</v>
      </c>
      <c r="F46" s="128" t="s">
        <v>63</v>
      </c>
      <c r="G46" s="140"/>
      <c r="H46" s="140"/>
      <c r="I46" s="140"/>
      <c r="K46" s="142" t="str">
        <f t="shared" si="11"/>
        <v>Axuá</v>
      </c>
      <c r="L46" s="219"/>
      <c r="M46" s="219"/>
      <c r="N46" s="219"/>
      <c r="O46" s="219"/>
      <c r="P46" s="219"/>
    </row>
    <row r="47" spans="1:16">
      <c r="A47" s="134" t="s">
        <v>1245</v>
      </c>
      <c r="B47">
        <v>5</v>
      </c>
      <c r="C47">
        <v>9</v>
      </c>
      <c r="D47">
        <v>14</v>
      </c>
      <c r="F47" s="134" t="s">
        <v>1245</v>
      </c>
      <c r="G47" s="140">
        <v>0.35714285714285715</v>
      </c>
      <c r="H47" s="140">
        <v>0.6428571428571429</v>
      </c>
      <c r="I47" s="140">
        <v>1</v>
      </c>
      <c r="K47" t="str">
        <f t="shared" si="11"/>
        <v>N</v>
      </c>
      <c r="L47" s="143">
        <f t="shared" ref="L47:L49" si="47">B47</f>
        <v>5</v>
      </c>
      <c r="M47" s="140">
        <f t="shared" ref="M47:M49" si="48">G47</f>
        <v>0.35714285714285715</v>
      </c>
      <c r="N47" s="143">
        <f t="shared" ref="N47:N49" si="49">C47</f>
        <v>9</v>
      </c>
      <c r="O47" s="140">
        <f t="shared" ref="O47:O49" si="50">H47</f>
        <v>0.6428571428571429</v>
      </c>
      <c r="P47" s="143">
        <f t="shared" ref="P47:P49" si="51">D47</f>
        <v>14</v>
      </c>
    </row>
    <row r="48" spans="1:16">
      <c r="A48" s="134" t="s">
        <v>1247</v>
      </c>
      <c r="B48" s="138">
        <v>1.8989303800546484E-3</v>
      </c>
      <c r="C48" s="138">
        <v>7.7115486713314248E-3</v>
      </c>
      <c r="D48" s="138">
        <v>9.6104790513860741E-3</v>
      </c>
      <c r="F48" s="134" t="s">
        <v>1247</v>
      </c>
      <c r="G48" s="140">
        <v>0.19758956550462226</v>
      </c>
      <c r="H48" s="140">
        <v>0.80241043449537763</v>
      </c>
      <c r="I48" s="140">
        <v>1</v>
      </c>
      <c r="K48" t="str">
        <f t="shared" si="11"/>
        <v>G</v>
      </c>
      <c r="L48" s="138">
        <f t="shared" si="47"/>
        <v>1.8989303800546484E-3</v>
      </c>
      <c r="M48" s="140">
        <f t="shared" si="48"/>
        <v>0.19758956550462226</v>
      </c>
      <c r="N48" s="138">
        <f t="shared" si="49"/>
        <v>7.7115486713314248E-3</v>
      </c>
      <c r="O48" s="140">
        <f t="shared" si="50"/>
        <v>0.80241043449537763</v>
      </c>
      <c r="P48" s="138">
        <f t="shared" si="51"/>
        <v>9.6104790513860741E-3</v>
      </c>
    </row>
    <row r="49" spans="1:16">
      <c r="A49" s="134" t="s">
        <v>1249</v>
      </c>
      <c r="B49" s="138">
        <v>11.23803875708003</v>
      </c>
      <c r="C49" s="138">
        <v>47.858935444159613</v>
      </c>
      <c r="D49" s="138">
        <v>59.096974201239632</v>
      </c>
      <c r="F49" s="134" t="s">
        <v>1249</v>
      </c>
      <c r="G49" s="140">
        <v>0.19016267599102052</v>
      </c>
      <c r="H49" s="140">
        <v>0.80983732400897968</v>
      </c>
      <c r="I49" s="140">
        <v>1</v>
      </c>
      <c r="K49" t="str">
        <f t="shared" si="11"/>
        <v>V</v>
      </c>
      <c r="L49" s="138">
        <f t="shared" si="47"/>
        <v>11.23803875708003</v>
      </c>
      <c r="M49" s="140">
        <f t="shared" si="48"/>
        <v>0.19016267599102052</v>
      </c>
      <c r="N49" s="138">
        <f t="shared" si="49"/>
        <v>47.858935444159613</v>
      </c>
      <c r="O49" s="140">
        <f t="shared" si="50"/>
        <v>0.80983732400897968</v>
      </c>
      <c r="P49" s="138">
        <f t="shared" si="51"/>
        <v>59.096974201239632</v>
      </c>
    </row>
    <row r="50" spans="1:16" ht="13">
      <c r="A50" s="128" t="s">
        <v>26</v>
      </c>
      <c r="F50" s="128" t="s">
        <v>26</v>
      </c>
      <c r="G50" s="140"/>
      <c r="H50" s="140"/>
      <c r="I50" s="140"/>
      <c r="K50" s="142" t="str">
        <f t="shared" si="11"/>
        <v>Barrote</v>
      </c>
      <c r="L50" s="219"/>
      <c r="M50" s="219"/>
      <c r="N50" s="219"/>
      <c r="O50" s="219"/>
      <c r="P50" s="219"/>
    </row>
    <row r="51" spans="1:16">
      <c r="A51" s="134" t="s">
        <v>1245</v>
      </c>
      <c r="B51">
        <v>8</v>
      </c>
      <c r="C51">
        <v>15</v>
      </c>
      <c r="D51">
        <v>23</v>
      </c>
      <c r="F51" s="134" t="s">
        <v>1245</v>
      </c>
      <c r="G51" s="140">
        <v>0.34782608695652173</v>
      </c>
      <c r="H51" s="140">
        <v>0.65217391304347827</v>
      </c>
      <c r="I51" s="140">
        <v>1</v>
      </c>
      <c r="K51" t="str">
        <f t="shared" si="11"/>
        <v>N</v>
      </c>
      <c r="L51" s="143">
        <f t="shared" ref="L51:L53" si="52">B51</f>
        <v>8</v>
      </c>
      <c r="M51" s="140">
        <f t="shared" ref="M51:M53" si="53">G51</f>
        <v>0.34782608695652173</v>
      </c>
      <c r="N51" s="143">
        <f t="shared" ref="N51:N53" si="54">C51</f>
        <v>15</v>
      </c>
      <c r="O51" s="140">
        <f t="shared" ref="O51:O53" si="55">H51</f>
        <v>0.65217391304347827</v>
      </c>
      <c r="P51" s="143">
        <f t="shared" ref="P51:P53" si="56">D51</f>
        <v>23</v>
      </c>
    </row>
    <row r="52" spans="1:16">
      <c r="A52" s="134" t="s">
        <v>1247</v>
      </c>
      <c r="B52" s="138">
        <v>2.6959503870630534E-3</v>
      </c>
      <c r="C52" s="138">
        <v>8.367596217104414E-3</v>
      </c>
      <c r="D52" s="138">
        <v>1.1063546604167467E-2</v>
      </c>
      <c r="F52" s="134" t="s">
        <v>1247</v>
      </c>
      <c r="G52" s="140">
        <v>0.24367867588206574</v>
      </c>
      <c r="H52" s="140">
        <v>0.75632132411793418</v>
      </c>
      <c r="I52" s="140">
        <v>1</v>
      </c>
      <c r="K52" t="str">
        <f t="shared" si="11"/>
        <v>G</v>
      </c>
      <c r="L52" s="138">
        <f t="shared" si="52"/>
        <v>2.6959503870630534E-3</v>
      </c>
      <c r="M52" s="140">
        <f t="shared" si="53"/>
        <v>0.24367867588206574</v>
      </c>
      <c r="N52" s="138">
        <f t="shared" si="54"/>
        <v>8.367596217104414E-3</v>
      </c>
      <c r="O52" s="140">
        <f t="shared" si="55"/>
        <v>0.75632132411793418</v>
      </c>
      <c r="P52" s="138">
        <f t="shared" si="56"/>
        <v>1.1063546604167467E-2</v>
      </c>
    </row>
    <row r="53" spans="1:16">
      <c r="A53" s="134" t="s">
        <v>1249</v>
      </c>
      <c r="B53" s="138">
        <v>14.33636373848004</v>
      </c>
      <c r="C53" s="138">
        <v>44.863122957379801</v>
      </c>
      <c r="D53" s="138">
        <v>59.199486695859854</v>
      </c>
      <c r="F53" s="134" t="s">
        <v>1249</v>
      </c>
      <c r="G53" s="140">
        <v>0.2421704061748674</v>
      </c>
      <c r="H53" s="140">
        <v>0.75782959382513237</v>
      </c>
      <c r="I53" s="140">
        <v>1</v>
      </c>
      <c r="K53" t="str">
        <f t="shared" si="11"/>
        <v>V</v>
      </c>
      <c r="L53" s="138">
        <f t="shared" si="52"/>
        <v>14.33636373848004</v>
      </c>
      <c r="M53" s="140">
        <f t="shared" si="53"/>
        <v>0.2421704061748674</v>
      </c>
      <c r="N53" s="138">
        <f t="shared" si="54"/>
        <v>44.863122957379801</v>
      </c>
      <c r="O53" s="140">
        <f t="shared" si="55"/>
        <v>0.75782959382513237</v>
      </c>
      <c r="P53" s="138">
        <f t="shared" si="56"/>
        <v>59.199486695859854</v>
      </c>
    </row>
    <row r="54" spans="1:16" ht="13">
      <c r="A54" s="128" t="s">
        <v>46</v>
      </c>
      <c r="F54" s="128" t="s">
        <v>46</v>
      </c>
      <c r="G54" s="140"/>
      <c r="H54" s="140"/>
      <c r="I54" s="140"/>
      <c r="K54" s="142" t="str">
        <f t="shared" si="11"/>
        <v>Breu</v>
      </c>
      <c r="L54" s="219"/>
      <c r="M54" s="219"/>
      <c r="N54" s="219"/>
      <c r="O54" s="219"/>
      <c r="P54" s="219"/>
    </row>
    <row r="55" spans="1:16">
      <c r="A55" s="134" t="s">
        <v>1245</v>
      </c>
      <c r="B55">
        <v>9</v>
      </c>
      <c r="C55">
        <v>30</v>
      </c>
      <c r="D55">
        <v>39</v>
      </c>
      <c r="F55" s="134" t="s">
        <v>1245</v>
      </c>
      <c r="G55" s="140">
        <v>0.23076923076923078</v>
      </c>
      <c r="H55" s="140">
        <v>0.76923076923076927</v>
      </c>
      <c r="I55" s="140">
        <v>1</v>
      </c>
      <c r="K55" t="str">
        <f t="shared" si="11"/>
        <v>N</v>
      </c>
      <c r="L55" s="143">
        <f t="shared" ref="L55:L57" si="57">B55</f>
        <v>9</v>
      </c>
      <c r="M55" s="140">
        <f t="shared" ref="M55:M57" si="58">G55</f>
        <v>0.23076923076923078</v>
      </c>
      <c r="N55" s="143">
        <f t="shared" ref="N55:N57" si="59">C55</f>
        <v>30</v>
      </c>
      <c r="O55" s="140">
        <f t="shared" ref="O55:O57" si="60">H55</f>
        <v>0.76923076923076927</v>
      </c>
      <c r="P55" s="143">
        <f t="shared" ref="P55:P57" si="61">D55</f>
        <v>39</v>
      </c>
    </row>
    <row r="56" spans="1:16">
      <c r="A56" s="134" t="s">
        <v>1247</v>
      </c>
      <c r="B56" s="138">
        <v>2.6206119191376372E-3</v>
      </c>
      <c r="C56" s="138">
        <v>3.4127142497699089E-2</v>
      </c>
      <c r="D56" s="138">
        <v>3.6747754416836732E-2</v>
      </c>
      <c r="F56" s="134" t="s">
        <v>1247</v>
      </c>
      <c r="G56" s="140">
        <v>7.1313525431011132E-2</v>
      </c>
      <c r="H56" s="140">
        <v>0.92868647456898901</v>
      </c>
      <c r="I56" s="140">
        <v>1</v>
      </c>
      <c r="K56" t="str">
        <f t="shared" si="11"/>
        <v>G</v>
      </c>
      <c r="L56" s="138">
        <f t="shared" si="57"/>
        <v>2.6206119191376372E-3</v>
      </c>
      <c r="M56" s="140">
        <f t="shared" si="58"/>
        <v>7.1313525431011132E-2</v>
      </c>
      <c r="N56" s="138">
        <f t="shared" si="59"/>
        <v>3.4127142497699089E-2</v>
      </c>
      <c r="O56" s="140">
        <f t="shared" si="60"/>
        <v>0.92868647456898901</v>
      </c>
      <c r="P56" s="138">
        <f t="shared" si="61"/>
        <v>3.6747754416836732E-2</v>
      </c>
    </row>
    <row r="57" spans="1:16">
      <c r="A57" s="134" t="s">
        <v>1249</v>
      </c>
      <c r="B57" s="138">
        <v>14.5136257394475</v>
      </c>
      <c r="C57" s="138">
        <v>266.2465004952918</v>
      </c>
      <c r="D57" s="138">
        <v>280.76012623473929</v>
      </c>
      <c r="F57" s="134" t="s">
        <v>1249</v>
      </c>
      <c r="G57" s="140">
        <v>5.1694041935687399E-2</v>
      </c>
      <c r="H57" s="140">
        <v>0.94830595806431262</v>
      </c>
      <c r="I57" s="140">
        <v>1</v>
      </c>
      <c r="K57" t="str">
        <f t="shared" si="11"/>
        <v>V</v>
      </c>
      <c r="L57" s="138">
        <f t="shared" si="57"/>
        <v>14.5136257394475</v>
      </c>
      <c r="M57" s="140">
        <f t="shared" si="58"/>
        <v>5.1694041935687399E-2</v>
      </c>
      <c r="N57" s="138">
        <f t="shared" si="59"/>
        <v>266.2465004952918</v>
      </c>
      <c r="O57" s="140">
        <f t="shared" si="60"/>
        <v>0.94830595806431262</v>
      </c>
      <c r="P57" s="138">
        <f t="shared" si="61"/>
        <v>280.76012623473929</v>
      </c>
    </row>
    <row r="58" spans="1:16" ht="13">
      <c r="A58" s="128" t="s">
        <v>64</v>
      </c>
      <c r="F58" s="128" t="s">
        <v>64</v>
      </c>
      <c r="G58" s="140"/>
      <c r="H58" s="140"/>
      <c r="I58" s="140"/>
      <c r="K58" s="142" t="str">
        <f t="shared" si="11"/>
        <v>Bucheira</v>
      </c>
      <c r="L58" s="219"/>
      <c r="M58" s="219"/>
      <c r="N58" s="219"/>
      <c r="O58" s="219"/>
      <c r="P58" s="219"/>
    </row>
    <row r="59" spans="1:16">
      <c r="A59" s="134" t="s">
        <v>1245</v>
      </c>
      <c r="B59">
        <v>1</v>
      </c>
      <c r="D59">
        <v>1</v>
      </c>
      <c r="F59" s="134" t="s">
        <v>1245</v>
      </c>
      <c r="G59" s="140">
        <v>1</v>
      </c>
      <c r="H59" s="140">
        <v>0</v>
      </c>
      <c r="I59" s="140">
        <v>1</v>
      </c>
      <c r="K59" t="str">
        <f t="shared" si="11"/>
        <v>N</v>
      </c>
      <c r="L59" s="143">
        <f t="shared" ref="L59:L61" si="62">B59</f>
        <v>1</v>
      </c>
      <c r="M59" s="140">
        <f t="shared" ref="M59:M61" si="63">G59</f>
        <v>1</v>
      </c>
      <c r="N59" s="143">
        <f t="shared" ref="N59:N61" si="64">C59</f>
        <v>0</v>
      </c>
      <c r="O59" s="140">
        <f t="shared" ref="O59:O61" si="65">H59</f>
        <v>0</v>
      </c>
      <c r="P59" s="143">
        <f t="shared" ref="P59:P61" si="66">D59</f>
        <v>1</v>
      </c>
    </row>
    <row r="60" spans="1:16">
      <c r="A60" s="134" t="s">
        <v>1247</v>
      </c>
      <c r="B60" s="138">
        <v>5.5692824191768894E-4</v>
      </c>
      <c r="C60" s="138"/>
      <c r="D60" s="138">
        <v>5.5692824191768894E-4</v>
      </c>
      <c r="F60" s="134" t="s">
        <v>1247</v>
      </c>
      <c r="G60" s="140">
        <v>1</v>
      </c>
      <c r="H60" s="140">
        <v>0</v>
      </c>
      <c r="I60" s="140">
        <v>1</v>
      </c>
      <c r="K60" t="str">
        <f t="shared" si="11"/>
        <v>G</v>
      </c>
      <c r="L60" s="138">
        <f t="shared" si="62"/>
        <v>5.5692824191768894E-4</v>
      </c>
      <c r="M60" s="140">
        <f t="shared" si="63"/>
        <v>1</v>
      </c>
      <c r="N60" s="138">
        <f t="shared" si="64"/>
        <v>0</v>
      </c>
      <c r="O60" s="140">
        <f t="shared" si="65"/>
        <v>0</v>
      </c>
      <c r="P60" s="138">
        <f t="shared" si="66"/>
        <v>5.5692824191768894E-4</v>
      </c>
    </row>
    <row r="61" spans="1:16">
      <c r="A61" s="134" t="s">
        <v>1249</v>
      </c>
      <c r="B61" s="138">
        <v>2.896619964272495</v>
      </c>
      <c r="C61" s="138"/>
      <c r="D61" s="138">
        <v>2.896619964272495</v>
      </c>
      <c r="F61" s="134" t="s">
        <v>1249</v>
      </c>
      <c r="G61" s="140">
        <v>1</v>
      </c>
      <c r="H61" s="140">
        <v>0</v>
      </c>
      <c r="I61" s="140">
        <v>1</v>
      </c>
      <c r="K61" t="str">
        <f t="shared" si="11"/>
        <v>V</v>
      </c>
      <c r="L61" s="138">
        <f t="shared" si="62"/>
        <v>2.896619964272495</v>
      </c>
      <c r="M61" s="140">
        <f t="shared" si="63"/>
        <v>1</v>
      </c>
      <c r="N61" s="138">
        <f t="shared" si="64"/>
        <v>0</v>
      </c>
      <c r="O61" s="140">
        <f t="shared" si="65"/>
        <v>0</v>
      </c>
      <c r="P61" s="138">
        <f t="shared" si="66"/>
        <v>2.896619964272495</v>
      </c>
    </row>
    <row r="62" spans="1:16" ht="13">
      <c r="A62" s="128" t="s">
        <v>65</v>
      </c>
      <c r="F62" s="128" t="s">
        <v>65</v>
      </c>
      <c r="G62" s="140"/>
      <c r="H62" s="140"/>
      <c r="I62" s="140"/>
      <c r="K62" s="142" t="str">
        <f t="shared" si="11"/>
        <v>Burra-Leiteira</v>
      </c>
      <c r="L62" s="219"/>
      <c r="M62" s="219"/>
      <c r="N62" s="219"/>
      <c r="O62" s="219"/>
      <c r="P62" s="219"/>
    </row>
    <row r="63" spans="1:16">
      <c r="A63" s="134" t="s">
        <v>1245</v>
      </c>
      <c r="B63">
        <v>1</v>
      </c>
      <c r="C63">
        <v>1</v>
      </c>
      <c r="D63">
        <v>2</v>
      </c>
      <c r="F63" s="134" t="s">
        <v>1245</v>
      </c>
      <c r="G63" s="140">
        <v>0.5</v>
      </c>
      <c r="H63" s="140">
        <v>0.5</v>
      </c>
      <c r="I63" s="140">
        <v>1</v>
      </c>
      <c r="K63" t="str">
        <f t="shared" si="11"/>
        <v>N</v>
      </c>
      <c r="L63" s="143">
        <f t="shared" ref="L63:L65" si="67">B63</f>
        <v>1</v>
      </c>
      <c r="M63" s="140">
        <f t="shared" ref="M63:M65" si="68">G63</f>
        <v>0.5</v>
      </c>
      <c r="N63" s="143">
        <f t="shared" ref="N63:N65" si="69">C63</f>
        <v>1</v>
      </c>
      <c r="O63" s="140">
        <f t="shared" ref="O63:O65" si="70">H63</f>
        <v>0.5</v>
      </c>
      <c r="P63" s="143">
        <f t="shared" ref="P63:P65" si="71">D63</f>
        <v>2</v>
      </c>
    </row>
    <row r="64" spans="1:16">
      <c r="A64" s="134" t="s">
        <v>1247</v>
      </c>
      <c r="B64" s="138">
        <v>2.8074752675070699E-4</v>
      </c>
      <c r="C64" s="138">
        <v>5.5692824191768894E-4</v>
      </c>
      <c r="D64" s="138">
        <v>8.3767576866839593E-4</v>
      </c>
      <c r="F64" s="134" t="s">
        <v>1247</v>
      </c>
      <c r="G64" s="140">
        <v>0.33515058839172929</v>
      </c>
      <c r="H64" s="140">
        <v>0.66484941160827071</v>
      </c>
      <c r="I64" s="140">
        <v>1</v>
      </c>
      <c r="K64" t="str">
        <f t="shared" si="11"/>
        <v>G</v>
      </c>
      <c r="L64" s="138">
        <f t="shared" si="67"/>
        <v>2.8074752675070699E-4</v>
      </c>
      <c r="M64" s="140">
        <f t="shared" si="68"/>
        <v>0.33515058839172929</v>
      </c>
      <c r="N64" s="138">
        <f t="shared" si="69"/>
        <v>5.5692824191768894E-4</v>
      </c>
      <c r="O64" s="140">
        <f t="shared" si="70"/>
        <v>0.66484941160827071</v>
      </c>
      <c r="P64" s="138">
        <f t="shared" si="71"/>
        <v>8.3767576866839593E-4</v>
      </c>
    </row>
    <row r="65" spans="1:16">
      <c r="A65" s="134" t="s">
        <v>1249</v>
      </c>
      <c r="B65" s="138">
        <v>1.6848301430651129</v>
      </c>
      <c r="C65" s="138">
        <v>3.565070725258455</v>
      </c>
      <c r="D65" s="138">
        <v>5.2499008683235679</v>
      </c>
      <c r="F65" s="134" t="s">
        <v>1249</v>
      </c>
      <c r="G65" s="140">
        <v>0.32092608704878722</v>
      </c>
      <c r="H65" s="140">
        <v>0.67907391295121278</v>
      </c>
      <c r="I65" s="140">
        <v>1</v>
      </c>
      <c r="K65" t="str">
        <f t="shared" si="11"/>
        <v>V</v>
      </c>
      <c r="L65" s="138">
        <f t="shared" si="67"/>
        <v>1.6848301430651129</v>
      </c>
      <c r="M65" s="140">
        <f t="shared" si="68"/>
        <v>0.32092608704878722</v>
      </c>
      <c r="N65" s="138">
        <f t="shared" si="69"/>
        <v>3.565070725258455</v>
      </c>
      <c r="O65" s="140">
        <f t="shared" si="70"/>
        <v>0.67907391295121278</v>
      </c>
      <c r="P65" s="138">
        <f t="shared" si="71"/>
        <v>5.2499008683235679</v>
      </c>
    </row>
    <row r="66" spans="1:16" ht="13">
      <c r="A66" s="128" t="s">
        <v>66</v>
      </c>
      <c r="F66" s="128" t="s">
        <v>66</v>
      </c>
      <c r="G66" s="140"/>
      <c r="H66" s="140"/>
      <c r="I66" s="140"/>
      <c r="K66" s="142" t="str">
        <f t="shared" si="11"/>
        <v>Cajá</v>
      </c>
      <c r="L66" s="219"/>
      <c r="M66" s="219"/>
      <c r="N66" s="219"/>
      <c r="O66" s="219"/>
      <c r="P66" s="219"/>
    </row>
    <row r="67" spans="1:16">
      <c r="A67" s="134" t="s">
        <v>1245</v>
      </c>
      <c r="B67">
        <v>1</v>
      </c>
      <c r="D67">
        <v>1</v>
      </c>
      <c r="F67" s="134" t="s">
        <v>1245</v>
      </c>
      <c r="G67" s="140">
        <v>1</v>
      </c>
      <c r="H67" s="140">
        <v>0</v>
      </c>
      <c r="I67" s="140">
        <v>1</v>
      </c>
      <c r="K67" t="str">
        <f t="shared" si="11"/>
        <v>N</v>
      </c>
      <c r="L67" s="143">
        <f t="shared" ref="L67:L69" si="72">B67</f>
        <v>1</v>
      </c>
      <c r="M67" s="140">
        <f t="shared" ref="M67:M69" si="73">G67</f>
        <v>1</v>
      </c>
      <c r="N67" s="143">
        <f t="shared" ref="N67:N69" si="74">C67</f>
        <v>0</v>
      </c>
      <c r="O67" s="140">
        <f t="shared" ref="O67:O69" si="75">H67</f>
        <v>0</v>
      </c>
      <c r="P67" s="143">
        <f t="shared" ref="P67:P69" si="76">D67</f>
        <v>1</v>
      </c>
    </row>
    <row r="68" spans="1:16">
      <c r="A68" s="134" t="s">
        <v>1247</v>
      </c>
      <c r="B68" s="138">
        <v>2.1177196398920123E-3</v>
      </c>
      <c r="C68" s="138"/>
      <c r="D68" s="138">
        <v>2.1177196398920123E-3</v>
      </c>
      <c r="F68" s="134" t="s">
        <v>1247</v>
      </c>
      <c r="G68" s="140">
        <v>1</v>
      </c>
      <c r="H68" s="140">
        <v>0</v>
      </c>
      <c r="I68" s="140">
        <v>1</v>
      </c>
      <c r="K68" t="str">
        <f t="shared" si="11"/>
        <v>G</v>
      </c>
      <c r="L68" s="138">
        <f t="shared" si="72"/>
        <v>2.1177196398920123E-3</v>
      </c>
      <c r="M68" s="140">
        <f t="shared" si="73"/>
        <v>1</v>
      </c>
      <c r="N68" s="138">
        <f t="shared" si="74"/>
        <v>0</v>
      </c>
      <c r="O68" s="140">
        <f t="shared" si="75"/>
        <v>0</v>
      </c>
      <c r="P68" s="138">
        <f t="shared" si="76"/>
        <v>2.1177196398920123E-3</v>
      </c>
    </row>
    <row r="69" spans="1:16">
      <c r="A69" s="134" t="s">
        <v>1249</v>
      </c>
      <c r="B69" s="138">
        <v>11.861658753695869</v>
      </c>
      <c r="C69" s="138"/>
      <c r="D69" s="138">
        <v>11.861658753695869</v>
      </c>
      <c r="F69" s="134" t="s">
        <v>1249</v>
      </c>
      <c r="G69" s="140">
        <v>1</v>
      </c>
      <c r="H69" s="140">
        <v>0</v>
      </c>
      <c r="I69" s="140">
        <v>1</v>
      </c>
      <c r="K69" t="str">
        <f t="shared" si="11"/>
        <v>V</v>
      </c>
      <c r="L69" s="138">
        <f t="shared" si="72"/>
        <v>11.861658753695869</v>
      </c>
      <c r="M69" s="140">
        <f t="shared" si="73"/>
        <v>1</v>
      </c>
      <c r="N69" s="138">
        <f t="shared" si="74"/>
        <v>0</v>
      </c>
      <c r="O69" s="140">
        <f t="shared" si="75"/>
        <v>0</v>
      </c>
      <c r="P69" s="138">
        <f t="shared" si="76"/>
        <v>11.861658753695869</v>
      </c>
    </row>
    <row r="70" spans="1:16" ht="13">
      <c r="A70" s="128" t="s">
        <v>47</v>
      </c>
      <c r="F70" s="128" t="s">
        <v>47</v>
      </c>
      <c r="G70" s="140"/>
      <c r="H70" s="140"/>
      <c r="I70" s="140"/>
      <c r="K70" s="142" t="str">
        <f t="shared" si="11"/>
        <v>Cajuaçu</v>
      </c>
      <c r="L70" s="219"/>
      <c r="M70" s="219"/>
      <c r="N70" s="219"/>
      <c r="O70" s="219"/>
      <c r="P70" s="219"/>
    </row>
    <row r="71" spans="1:16">
      <c r="A71" s="134" t="s">
        <v>1245</v>
      </c>
      <c r="B71">
        <v>6</v>
      </c>
      <c r="C71">
        <v>17</v>
      </c>
      <c r="D71">
        <v>23</v>
      </c>
      <c r="F71" s="134" t="s">
        <v>1245</v>
      </c>
      <c r="G71" s="140">
        <v>0.2608695652173913</v>
      </c>
      <c r="H71" s="140">
        <v>0.73913043478260865</v>
      </c>
      <c r="I71" s="140">
        <v>1</v>
      </c>
      <c r="K71" t="str">
        <f t="shared" si="11"/>
        <v>N</v>
      </c>
      <c r="L71" s="143">
        <f t="shared" ref="L71:L73" si="77">B71</f>
        <v>6</v>
      </c>
      <c r="M71" s="140">
        <f t="shared" ref="M71:M73" si="78">G71</f>
        <v>0.2608695652173913</v>
      </c>
      <c r="N71" s="143">
        <f t="shared" ref="N71:N73" si="79">C71</f>
        <v>17</v>
      </c>
      <c r="O71" s="140">
        <f t="shared" ref="O71:O73" si="80">H71</f>
        <v>0.73913043478260865</v>
      </c>
      <c r="P71" s="143">
        <f t="shared" ref="P71:P73" si="81">D71</f>
        <v>23</v>
      </c>
    </row>
    <row r="72" spans="1:16">
      <c r="A72" s="134" t="s">
        <v>1247</v>
      </c>
      <c r="B72" s="138">
        <v>3.1766490758682584E-3</v>
      </c>
      <c r="C72" s="138">
        <v>2.0907838054716632E-2</v>
      </c>
      <c r="D72" s="138">
        <v>2.4084487130584895E-2</v>
      </c>
      <c r="F72" s="134" t="s">
        <v>1247</v>
      </c>
      <c r="G72" s="140">
        <v>0.13189606482565414</v>
      </c>
      <c r="H72" s="140">
        <v>0.8681039351743457</v>
      </c>
      <c r="I72" s="140">
        <v>1</v>
      </c>
      <c r="K72" t="str">
        <f t="shared" si="11"/>
        <v>G</v>
      </c>
      <c r="L72" s="138">
        <f t="shared" si="77"/>
        <v>3.1766490758682584E-3</v>
      </c>
      <c r="M72" s="140">
        <f t="shared" si="78"/>
        <v>0.13189606482565414</v>
      </c>
      <c r="N72" s="138">
        <f t="shared" si="79"/>
        <v>2.0907838054716632E-2</v>
      </c>
      <c r="O72" s="140">
        <f t="shared" si="80"/>
        <v>0.8681039351743457</v>
      </c>
      <c r="P72" s="138">
        <f t="shared" si="81"/>
        <v>2.4084487130584895E-2</v>
      </c>
    </row>
    <row r="73" spans="1:16">
      <c r="A73" s="134" t="s">
        <v>1249</v>
      </c>
      <c r="B73" s="138">
        <v>22.365760856905343</v>
      </c>
      <c r="C73" s="138">
        <v>151.69745255020172</v>
      </c>
      <c r="D73" s="138">
        <v>174.06321340710707</v>
      </c>
      <c r="F73" s="134" t="s">
        <v>1249</v>
      </c>
      <c r="G73" s="140">
        <v>0.1284921748778432</v>
      </c>
      <c r="H73" s="140">
        <v>0.87150782512215674</v>
      </c>
      <c r="I73" s="140">
        <v>1</v>
      </c>
      <c r="K73" t="str">
        <f t="shared" si="11"/>
        <v>V</v>
      </c>
      <c r="L73" s="138">
        <f t="shared" si="77"/>
        <v>22.365760856905343</v>
      </c>
      <c r="M73" s="140">
        <f t="shared" si="78"/>
        <v>0.1284921748778432</v>
      </c>
      <c r="N73" s="138">
        <f t="shared" si="79"/>
        <v>151.69745255020172</v>
      </c>
      <c r="O73" s="140">
        <f t="shared" si="80"/>
        <v>0.87150782512215674</v>
      </c>
      <c r="P73" s="138">
        <f t="shared" si="81"/>
        <v>174.06321340710707</v>
      </c>
    </row>
    <row r="74" spans="1:16" ht="13">
      <c r="A74" s="128" t="s">
        <v>67</v>
      </c>
      <c r="F74" s="128" t="s">
        <v>67</v>
      </c>
      <c r="G74" s="140"/>
      <c r="H74" s="140"/>
      <c r="I74" s="140"/>
      <c r="K74" s="142" t="str">
        <f t="shared" si="11"/>
        <v>Camurim</v>
      </c>
      <c r="L74" s="219"/>
      <c r="M74" s="219"/>
      <c r="N74" s="219"/>
      <c r="O74" s="219"/>
      <c r="P74" s="219"/>
    </row>
    <row r="75" spans="1:16">
      <c r="A75" s="134" t="s">
        <v>1245</v>
      </c>
      <c r="B75">
        <v>2</v>
      </c>
      <c r="D75">
        <v>2</v>
      </c>
      <c r="F75" s="134" t="s">
        <v>1245</v>
      </c>
      <c r="G75" s="140">
        <v>1</v>
      </c>
      <c r="H75" s="140">
        <v>0</v>
      </c>
      <c r="I75" s="140">
        <v>1</v>
      </c>
      <c r="K75" t="str">
        <f t="shared" si="11"/>
        <v>N</v>
      </c>
      <c r="L75" s="143">
        <f t="shared" ref="L75:L77" si="82">B75</f>
        <v>2</v>
      </c>
      <c r="M75" s="140">
        <f t="shared" ref="M75:M77" si="83">G75</f>
        <v>1</v>
      </c>
      <c r="N75" s="143">
        <f t="shared" ref="N75:N77" si="84">C75</f>
        <v>0</v>
      </c>
      <c r="O75" s="140">
        <f t="shared" ref="O75:O77" si="85">H75</f>
        <v>0</v>
      </c>
      <c r="P75" s="143">
        <f t="shared" ref="P75:P77" si="86">D75</f>
        <v>2</v>
      </c>
    </row>
    <row r="76" spans="1:16">
      <c r="A76" s="134" t="s">
        <v>1247</v>
      </c>
      <c r="B76" s="138">
        <v>8.0476130957106071E-4</v>
      </c>
      <c r="C76" s="138"/>
      <c r="D76" s="138">
        <v>8.0476130957106071E-4</v>
      </c>
      <c r="F76" s="134" t="s">
        <v>1247</v>
      </c>
      <c r="G76" s="140">
        <v>1</v>
      </c>
      <c r="H76" s="140">
        <v>0</v>
      </c>
      <c r="I76" s="140">
        <v>1</v>
      </c>
      <c r="K76" t="str">
        <f t="shared" si="11"/>
        <v>G</v>
      </c>
      <c r="L76" s="138">
        <f t="shared" si="82"/>
        <v>8.0476130957106071E-4</v>
      </c>
      <c r="M76" s="140">
        <f t="shared" si="83"/>
        <v>1</v>
      </c>
      <c r="N76" s="138">
        <f t="shared" si="84"/>
        <v>0</v>
      </c>
      <c r="O76" s="140">
        <f t="shared" si="85"/>
        <v>0</v>
      </c>
      <c r="P76" s="138">
        <f t="shared" si="86"/>
        <v>8.0476130957106071E-4</v>
      </c>
    </row>
    <row r="77" spans="1:16">
      <c r="A77" s="134" t="s">
        <v>1249</v>
      </c>
      <c r="B77" s="138">
        <v>5.4734976478733728</v>
      </c>
      <c r="C77" s="138"/>
      <c r="D77" s="138">
        <v>5.4734976478733728</v>
      </c>
      <c r="F77" s="134" t="s">
        <v>1249</v>
      </c>
      <c r="G77" s="140">
        <v>1</v>
      </c>
      <c r="H77" s="140">
        <v>0</v>
      </c>
      <c r="I77" s="140">
        <v>1</v>
      </c>
      <c r="K77" t="str">
        <f t="shared" si="11"/>
        <v>V</v>
      </c>
      <c r="L77" s="138">
        <f t="shared" si="82"/>
        <v>5.4734976478733728</v>
      </c>
      <c r="M77" s="140">
        <f t="shared" si="83"/>
        <v>1</v>
      </c>
      <c r="N77" s="138">
        <f t="shared" si="84"/>
        <v>0</v>
      </c>
      <c r="O77" s="140">
        <f t="shared" si="85"/>
        <v>0</v>
      </c>
      <c r="P77" s="138">
        <f t="shared" si="86"/>
        <v>5.4734976478733728</v>
      </c>
    </row>
    <row r="78" spans="1:16" ht="13">
      <c r="A78" s="128" t="s">
        <v>68</v>
      </c>
      <c r="F78" s="128" t="s">
        <v>68</v>
      </c>
      <c r="G78" s="140"/>
      <c r="H78" s="140"/>
      <c r="I78" s="140"/>
      <c r="K78" s="142" t="str">
        <f t="shared" si="11"/>
        <v>Carapanaúba</v>
      </c>
      <c r="L78" s="219"/>
      <c r="M78" s="219"/>
      <c r="N78" s="219"/>
      <c r="O78" s="219"/>
      <c r="P78" s="219"/>
    </row>
    <row r="79" spans="1:16">
      <c r="A79" s="134" t="s">
        <v>1245</v>
      </c>
      <c r="B79">
        <v>5</v>
      </c>
      <c r="C79">
        <v>32</v>
      </c>
      <c r="D79">
        <v>37</v>
      </c>
      <c r="F79" s="134" t="s">
        <v>1245</v>
      </c>
      <c r="G79" s="140">
        <v>0.13513513513513514</v>
      </c>
      <c r="H79" s="140">
        <v>0.86486486486486491</v>
      </c>
      <c r="I79" s="140">
        <v>1</v>
      </c>
      <c r="K79" t="str">
        <f t="shared" si="11"/>
        <v>N</v>
      </c>
      <c r="L79" s="143">
        <f t="shared" ref="L79:L81" si="87">B79</f>
        <v>5</v>
      </c>
      <c r="M79" s="140">
        <f t="shared" ref="M79:M81" si="88">G79</f>
        <v>0.13513513513513514</v>
      </c>
      <c r="N79" s="143">
        <f t="shared" ref="N79:N81" si="89">C79</f>
        <v>32</v>
      </c>
      <c r="O79" s="140">
        <f t="shared" ref="O79:O81" si="90">H79</f>
        <v>0.86486486486486491</v>
      </c>
      <c r="P79" s="143">
        <f t="shared" ref="P79:P81" si="91">D79</f>
        <v>37</v>
      </c>
    </row>
    <row r="80" spans="1:16">
      <c r="A80" s="134" t="s">
        <v>1247</v>
      </c>
      <c r="B80" s="138">
        <v>1.9623088139848815E-3</v>
      </c>
      <c r="C80" s="138">
        <v>3.8055811778628809E-2</v>
      </c>
      <c r="D80" s="138">
        <v>4.0018120592613692E-2</v>
      </c>
      <c r="F80" s="134" t="s">
        <v>1247</v>
      </c>
      <c r="G80" s="140">
        <v>4.9035506538682209E-2</v>
      </c>
      <c r="H80" s="140">
        <v>0.95096449346131773</v>
      </c>
      <c r="I80" s="140">
        <v>1</v>
      </c>
      <c r="K80" t="str">
        <f t="shared" si="11"/>
        <v>G</v>
      </c>
      <c r="L80" s="138">
        <f t="shared" si="87"/>
        <v>1.9623088139848815E-3</v>
      </c>
      <c r="M80" s="140">
        <f t="shared" si="88"/>
        <v>4.9035506538682209E-2</v>
      </c>
      <c r="N80" s="138">
        <f t="shared" si="89"/>
        <v>3.8055811778628809E-2</v>
      </c>
      <c r="O80" s="140">
        <f t="shared" si="90"/>
        <v>0.95096449346131773</v>
      </c>
      <c r="P80" s="138">
        <f t="shared" si="91"/>
        <v>4.0018120592613692E-2</v>
      </c>
    </row>
    <row r="81" spans="1:16">
      <c r="A81" s="134" t="s">
        <v>1249</v>
      </c>
      <c r="B81" s="138">
        <v>10.865299471908244</v>
      </c>
      <c r="C81" s="138">
        <v>294.82778390814894</v>
      </c>
      <c r="D81" s="138">
        <v>305.6930833800572</v>
      </c>
      <c r="F81" s="134" t="s">
        <v>1249</v>
      </c>
      <c r="G81" s="140">
        <v>3.5543164247520145E-2</v>
      </c>
      <c r="H81" s="140">
        <v>0.96445683575247976</v>
      </c>
      <c r="I81" s="140">
        <v>1</v>
      </c>
      <c r="K81" t="str">
        <f t="shared" si="11"/>
        <v>V</v>
      </c>
      <c r="L81" s="138">
        <f t="shared" si="87"/>
        <v>10.865299471908244</v>
      </c>
      <c r="M81" s="140">
        <f t="shared" si="88"/>
        <v>3.5543164247520145E-2</v>
      </c>
      <c r="N81" s="138">
        <f t="shared" si="89"/>
        <v>294.82778390814894</v>
      </c>
      <c r="O81" s="140">
        <f t="shared" si="90"/>
        <v>0.96445683575247976</v>
      </c>
      <c r="P81" s="138">
        <f t="shared" si="91"/>
        <v>305.6930833800572</v>
      </c>
    </row>
    <row r="82" spans="1:16" ht="13">
      <c r="A82" s="128" t="s">
        <v>21</v>
      </c>
      <c r="F82" s="128" t="s">
        <v>21</v>
      </c>
      <c r="G82" s="140"/>
      <c r="H82" s="140"/>
      <c r="I82" s="140"/>
      <c r="K82" s="142" t="str">
        <f t="shared" si="11"/>
        <v>Casca Seca</v>
      </c>
      <c r="L82" s="219"/>
      <c r="M82" s="219"/>
      <c r="N82" s="219"/>
      <c r="O82" s="219"/>
      <c r="P82" s="219"/>
    </row>
    <row r="83" spans="1:16">
      <c r="A83" s="134" t="s">
        <v>1245</v>
      </c>
      <c r="B83">
        <v>1</v>
      </c>
      <c r="C83">
        <v>13</v>
      </c>
      <c r="D83">
        <v>14</v>
      </c>
      <c r="F83" s="134" t="s">
        <v>1245</v>
      </c>
      <c r="G83" s="140">
        <v>7.1428571428571425E-2</v>
      </c>
      <c r="H83" s="140">
        <v>0.9285714285714286</v>
      </c>
      <c r="I83" s="140">
        <v>1</v>
      </c>
      <c r="K83" t="str">
        <f t="shared" ref="K83:K146" si="92">A83</f>
        <v>N</v>
      </c>
      <c r="L83" s="143">
        <f t="shared" ref="L83:L85" si="93">B83</f>
        <v>1</v>
      </c>
      <c r="M83" s="140">
        <f t="shared" ref="M83:M85" si="94">G83</f>
        <v>7.1428571428571425E-2</v>
      </c>
      <c r="N83" s="143">
        <f t="shared" ref="N83:N85" si="95">C83</f>
        <v>13</v>
      </c>
      <c r="O83" s="140">
        <f t="shared" ref="O83:O85" si="96">H83</f>
        <v>0.9285714285714286</v>
      </c>
      <c r="P83" s="143">
        <f t="shared" ref="P83:P85" si="97">D83</f>
        <v>14</v>
      </c>
    </row>
    <row r="84" spans="1:16">
      <c r="A84" s="134" t="s">
        <v>1247</v>
      </c>
      <c r="B84" s="138">
        <v>2.3530218221022364E-4</v>
      </c>
      <c r="C84" s="138">
        <v>9.2009418686919003E-3</v>
      </c>
      <c r="D84" s="138">
        <v>9.4362440509021227E-3</v>
      </c>
      <c r="F84" s="134" t="s">
        <v>1247</v>
      </c>
      <c r="G84" s="140">
        <v>2.4936000059020118E-2</v>
      </c>
      <c r="H84" s="140">
        <v>0.97506399994097992</v>
      </c>
      <c r="I84" s="140">
        <v>1</v>
      </c>
      <c r="K84" t="str">
        <f t="shared" si="92"/>
        <v>G</v>
      </c>
      <c r="L84" s="138">
        <f t="shared" si="93"/>
        <v>2.3530218221022364E-4</v>
      </c>
      <c r="M84" s="140">
        <f t="shared" si="94"/>
        <v>2.4936000059020118E-2</v>
      </c>
      <c r="N84" s="138">
        <f t="shared" si="95"/>
        <v>9.2009418686919003E-3</v>
      </c>
      <c r="O84" s="140">
        <f t="shared" si="96"/>
        <v>0.97506399994097992</v>
      </c>
      <c r="P84" s="138">
        <f t="shared" si="97"/>
        <v>9.4362440509021227E-3</v>
      </c>
    </row>
    <row r="85" spans="1:16">
      <c r="A85" s="134" t="s">
        <v>1249</v>
      </c>
      <c r="B85" s="138">
        <v>1.4121022325828414</v>
      </c>
      <c r="C85" s="138">
        <v>68.903993569200935</v>
      </c>
      <c r="D85" s="138">
        <v>70.316095801783774</v>
      </c>
      <c r="F85" s="134" t="s">
        <v>1249</v>
      </c>
      <c r="G85" s="140">
        <v>2.0082204742474043E-2</v>
      </c>
      <c r="H85" s="140">
        <v>0.97991779525752598</v>
      </c>
      <c r="I85" s="140">
        <v>1</v>
      </c>
      <c r="K85" t="str">
        <f t="shared" si="92"/>
        <v>V</v>
      </c>
      <c r="L85" s="138">
        <f t="shared" si="93"/>
        <v>1.4121022325828414</v>
      </c>
      <c r="M85" s="140">
        <f t="shared" si="94"/>
        <v>2.0082204742474043E-2</v>
      </c>
      <c r="N85" s="138">
        <f t="shared" si="95"/>
        <v>68.903993569200935</v>
      </c>
      <c r="O85" s="140">
        <f t="shared" si="96"/>
        <v>0.97991779525752598</v>
      </c>
      <c r="P85" s="138">
        <f t="shared" si="97"/>
        <v>70.316095801783774</v>
      </c>
    </row>
    <row r="86" spans="1:16" ht="13">
      <c r="A86" s="128" t="s">
        <v>37</v>
      </c>
      <c r="F86" s="128" t="s">
        <v>37</v>
      </c>
      <c r="G86" s="140"/>
      <c r="H86" s="140"/>
      <c r="I86" s="140"/>
      <c r="K86" s="142" t="str">
        <f t="shared" si="92"/>
        <v>Castanheira</v>
      </c>
      <c r="L86" s="219"/>
      <c r="M86" s="219"/>
      <c r="N86" s="219"/>
      <c r="O86" s="219"/>
      <c r="P86" s="219"/>
    </row>
    <row r="87" spans="1:16">
      <c r="A87" s="134" t="s">
        <v>1245</v>
      </c>
      <c r="B87">
        <v>5</v>
      </c>
      <c r="C87">
        <v>144</v>
      </c>
      <c r="D87">
        <v>149</v>
      </c>
      <c r="F87" s="134" t="s">
        <v>1245</v>
      </c>
      <c r="G87" s="140">
        <v>3.3557046979865772E-2</v>
      </c>
      <c r="H87" s="140">
        <v>0.96644295302013428</v>
      </c>
      <c r="I87" s="140">
        <v>1</v>
      </c>
      <c r="K87" t="str">
        <f t="shared" si="92"/>
        <v>N</v>
      </c>
      <c r="L87" s="143">
        <f t="shared" ref="L87:L89" si="98">B87</f>
        <v>5</v>
      </c>
      <c r="M87" s="140">
        <f t="shared" ref="M87:M89" si="99">G87</f>
        <v>3.3557046979865772E-2</v>
      </c>
      <c r="N87" s="143">
        <f t="shared" ref="N87:N89" si="100">C87</f>
        <v>144</v>
      </c>
      <c r="O87" s="140">
        <f t="shared" ref="O87:O89" si="101">H87</f>
        <v>0.96644295302013428</v>
      </c>
      <c r="P87" s="143">
        <f t="shared" ref="P87:P89" si="102">D87</f>
        <v>149</v>
      </c>
    </row>
    <row r="88" spans="1:16">
      <c r="A88" s="134" t="s">
        <v>1247</v>
      </c>
      <c r="B88" s="138">
        <v>1.365727281242653E-3</v>
      </c>
      <c r="C88" s="138">
        <v>0.27276540841624586</v>
      </c>
      <c r="D88" s="138">
        <v>0.27413113569748848</v>
      </c>
      <c r="F88" s="134" t="s">
        <v>1247</v>
      </c>
      <c r="G88" s="140">
        <v>4.9820217530845198E-3</v>
      </c>
      <c r="H88" s="140">
        <v>0.99501797824691551</v>
      </c>
      <c r="I88" s="140">
        <v>1</v>
      </c>
      <c r="K88" t="str">
        <f t="shared" si="92"/>
        <v>G</v>
      </c>
      <c r="L88" s="138">
        <f t="shared" si="98"/>
        <v>1.365727281242653E-3</v>
      </c>
      <c r="M88" s="140">
        <f t="shared" si="99"/>
        <v>4.9820217530845198E-3</v>
      </c>
      <c r="N88" s="138">
        <f t="shared" si="100"/>
        <v>0.27276540841624586</v>
      </c>
      <c r="O88" s="140">
        <f t="shared" si="101"/>
        <v>0.99501797824691551</v>
      </c>
      <c r="P88" s="138">
        <f t="shared" si="102"/>
        <v>0.27413113569748848</v>
      </c>
    </row>
    <row r="89" spans="1:16">
      <c r="A89" s="134" t="s">
        <v>1249</v>
      </c>
      <c r="B89" s="138">
        <v>9.2957102400371099</v>
      </c>
      <c r="C89" s="138">
        <v>2460.3862625753618</v>
      </c>
      <c r="D89" s="138">
        <v>2469.6819728153991</v>
      </c>
      <c r="F89" s="134" t="s">
        <v>1249</v>
      </c>
      <c r="G89" s="140">
        <v>3.7639300696842939E-3</v>
      </c>
      <c r="H89" s="140">
        <v>0.99623606993031566</v>
      </c>
      <c r="I89" s="140">
        <v>1</v>
      </c>
      <c r="K89" t="str">
        <f t="shared" si="92"/>
        <v>V</v>
      </c>
      <c r="L89" s="138">
        <f t="shared" si="98"/>
        <v>9.2957102400371099</v>
      </c>
      <c r="M89" s="140">
        <f t="shared" si="99"/>
        <v>3.7639300696842939E-3</v>
      </c>
      <c r="N89" s="138">
        <f t="shared" si="100"/>
        <v>2460.3862625753618</v>
      </c>
      <c r="O89" s="140">
        <f t="shared" si="101"/>
        <v>0.99623606993031566</v>
      </c>
      <c r="P89" s="138">
        <f t="shared" si="102"/>
        <v>2469.6819728153991</v>
      </c>
    </row>
    <row r="90" spans="1:16" ht="13">
      <c r="A90" s="128" t="s">
        <v>69</v>
      </c>
      <c r="F90" s="128" t="s">
        <v>69</v>
      </c>
      <c r="G90" s="140"/>
      <c r="H90" s="140"/>
      <c r="I90" s="140"/>
      <c r="K90" s="142" t="str">
        <f t="shared" si="92"/>
        <v>Castanhola</v>
      </c>
      <c r="L90" s="219"/>
      <c r="M90" s="219"/>
      <c r="N90" s="219"/>
      <c r="O90" s="219"/>
      <c r="P90" s="219"/>
    </row>
    <row r="91" spans="1:16">
      <c r="A91" s="134" t="s">
        <v>1245</v>
      </c>
      <c r="B91">
        <v>1</v>
      </c>
      <c r="C91">
        <v>2</v>
      </c>
      <c r="D91">
        <v>3</v>
      </c>
      <c r="F91" s="134" t="s">
        <v>1245</v>
      </c>
      <c r="G91" s="140">
        <v>0.33333333333333331</v>
      </c>
      <c r="H91" s="140">
        <v>0.66666666666666663</v>
      </c>
      <c r="I91" s="140">
        <v>1</v>
      </c>
      <c r="K91" t="str">
        <f t="shared" si="92"/>
        <v>N</v>
      </c>
      <c r="L91" s="143">
        <f t="shared" ref="L91:L93" si="103">B91</f>
        <v>1</v>
      </c>
      <c r="M91" s="140">
        <f t="shared" ref="M91:M93" si="104">G91</f>
        <v>0.33333333333333331</v>
      </c>
      <c r="N91" s="143">
        <f t="shared" ref="N91:N93" si="105">C91</f>
        <v>2</v>
      </c>
      <c r="O91" s="140">
        <f t="shared" ref="O91:O93" si="106">H91</f>
        <v>0.66666666666666663</v>
      </c>
      <c r="P91" s="143">
        <f t="shared" ref="P91:P93" si="107">D91</f>
        <v>3</v>
      </c>
    </row>
    <row r="92" spans="1:16">
      <c r="A92" s="134" t="s">
        <v>1247</v>
      </c>
      <c r="B92" s="138">
        <v>3.3450502530181188E-4</v>
      </c>
      <c r="C92" s="138">
        <v>3.3763774666259899E-3</v>
      </c>
      <c r="D92" s="138">
        <v>3.7108824919278019E-3</v>
      </c>
      <c r="F92" s="134" t="s">
        <v>1247</v>
      </c>
      <c r="G92" s="140">
        <v>9.0141637745052045E-2</v>
      </c>
      <c r="H92" s="140">
        <v>0.90985836225494798</v>
      </c>
      <c r="I92" s="140">
        <v>1</v>
      </c>
      <c r="K92" t="str">
        <f t="shared" si="92"/>
        <v>G</v>
      </c>
      <c r="L92" s="138">
        <f t="shared" si="103"/>
        <v>3.3450502530181188E-4</v>
      </c>
      <c r="M92" s="140">
        <f t="shared" si="104"/>
        <v>9.0141637745052045E-2</v>
      </c>
      <c r="N92" s="138">
        <f t="shared" si="105"/>
        <v>3.3763774666259899E-3</v>
      </c>
      <c r="O92" s="140">
        <f t="shared" si="106"/>
        <v>0.90985836225494798</v>
      </c>
      <c r="P92" s="138">
        <f t="shared" si="107"/>
        <v>3.7108824919278019E-3</v>
      </c>
    </row>
    <row r="93" spans="1:16">
      <c r="A93" s="134" t="s">
        <v>1249</v>
      </c>
      <c r="B93" s="138">
        <v>1.8736117788135642</v>
      </c>
      <c r="C93" s="138">
        <v>24.314896430864312</v>
      </c>
      <c r="D93" s="138">
        <v>26.188508209677877</v>
      </c>
      <c r="F93" s="134" t="s">
        <v>1249</v>
      </c>
      <c r="G93" s="140">
        <v>7.1543280121667149E-2</v>
      </c>
      <c r="H93" s="140">
        <v>0.92845671987833278</v>
      </c>
      <c r="I93" s="140">
        <v>1</v>
      </c>
      <c r="K93" t="str">
        <f t="shared" si="92"/>
        <v>V</v>
      </c>
      <c r="L93" s="138">
        <f t="shared" si="103"/>
        <v>1.8736117788135642</v>
      </c>
      <c r="M93" s="140">
        <f t="shared" si="104"/>
        <v>7.1543280121667149E-2</v>
      </c>
      <c r="N93" s="138">
        <f t="shared" si="105"/>
        <v>24.314896430864312</v>
      </c>
      <c r="O93" s="140">
        <f t="shared" si="106"/>
        <v>0.92845671987833278</v>
      </c>
      <c r="P93" s="138">
        <f t="shared" si="107"/>
        <v>26.188508209677877</v>
      </c>
    </row>
    <row r="94" spans="1:16" ht="13">
      <c r="A94" s="128" t="s">
        <v>70</v>
      </c>
      <c r="F94" s="128" t="s">
        <v>70</v>
      </c>
      <c r="G94" s="140"/>
      <c r="H94" s="140"/>
      <c r="I94" s="140"/>
      <c r="K94" s="142" t="str">
        <f t="shared" si="92"/>
        <v>Caucho</v>
      </c>
      <c r="L94" s="219"/>
      <c r="M94" s="219"/>
      <c r="N94" s="219"/>
      <c r="O94" s="219"/>
      <c r="P94" s="219"/>
    </row>
    <row r="95" spans="1:16">
      <c r="A95" s="134" t="s">
        <v>1245</v>
      </c>
      <c r="B95">
        <v>1</v>
      </c>
      <c r="D95">
        <v>1</v>
      </c>
      <c r="F95" s="134" t="s">
        <v>1245</v>
      </c>
      <c r="G95" s="140">
        <v>1</v>
      </c>
      <c r="H95" s="140">
        <v>0</v>
      </c>
      <c r="I95" s="140">
        <v>1</v>
      </c>
      <c r="K95" t="str">
        <f t="shared" si="92"/>
        <v>N</v>
      </c>
      <c r="L95" s="143">
        <f t="shared" ref="L95:L97" si="108">B95</f>
        <v>1</v>
      </c>
      <c r="M95" s="140">
        <f t="shared" ref="M95:M97" si="109">G95</f>
        <v>1</v>
      </c>
      <c r="N95" s="143">
        <f t="shared" ref="N95:N97" si="110">C95</f>
        <v>0</v>
      </c>
      <c r="O95" s="140">
        <f t="shared" ref="O95:O97" si="111">H95</f>
        <v>0</v>
      </c>
      <c r="P95" s="143">
        <f t="shared" ref="P95:P97" si="112">D95</f>
        <v>1</v>
      </c>
    </row>
    <row r="96" spans="1:16">
      <c r="A96" s="134" t="s">
        <v>1247</v>
      </c>
      <c r="B96" s="138">
        <v>1.015001720894988E-3</v>
      </c>
      <c r="C96" s="138"/>
      <c r="D96" s="138">
        <v>1.015001720894988E-3</v>
      </c>
      <c r="F96" s="134" t="s">
        <v>1247</v>
      </c>
      <c r="G96" s="140">
        <v>1</v>
      </c>
      <c r="H96" s="140">
        <v>0</v>
      </c>
      <c r="I96" s="140">
        <v>1</v>
      </c>
      <c r="K96" t="str">
        <f t="shared" si="92"/>
        <v>G</v>
      </c>
      <c r="L96" s="138">
        <f t="shared" si="108"/>
        <v>1.015001720894988E-3</v>
      </c>
      <c r="M96" s="140">
        <f t="shared" si="109"/>
        <v>1</v>
      </c>
      <c r="N96" s="138">
        <f t="shared" si="110"/>
        <v>0</v>
      </c>
      <c r="O96" s="140">
        <f t="shared" si="111"/>
        <v>0</v>
      </c>
      <c r="P96" s="138">
        <f t="shared" si="112"/>
        <v>1.015001720894988E-3</v>
      </c>
    </row>
    <row r="97" spans="1:16">
      <c r="A97" s="134" t="s">
        <v>1249</v>
      </c>
      <c r="B97" s="138">
        <v>7.3095090713814761</v>
      </c>
      <c r="C97" s="138"/>
      <c r="D97" s="138">
        <v>7.3095090713814761</v>
      </c>
      <c r="F97" s="134" t="s">
        <v>1249</v>
      </c>
      <c r="G97" s="140">
        <v>1</v>
      </c>
      <c r="H97" s="140">
        <v>0</v>
      </c>
      <c r="I97" s="140">
        <v>1</v>
      </c>
      <c r="K97" t="str">
        <f t="shared" si="92"/>
        <v>V</v>
      </c>
      <c r="L97" s="138">
        <f t="shared" si="108"/>
        <v>7.3095090713814761</v>
      </c>
      <c r="M97" s="140">
        <f t="shared" si="109"/>
        <v>1</v>
      </c>
      <c r="N97" s="138">
        <f t="shared" si="110"/>
        <v>0</v>
      </c>
      <c r="O97" s="140">
        <f t="shared" si="111"/>
        <v>0</v>
      </c>
      <c r="P97" s="138">
        <f t="shared" si="112"/>
        <v>7.3095090713814761</v>
      </c>
    </row>
    <row r="98" spans="1:16" ht="13">
      <c r="A98" s="128" t="s">
        <v>71</v>
      </c>
      <c r="F98" s="128" t="s">
        <v>71</v>
      </c>
      <c r="G98" s="140"/>
      <c r="H98" s="140"/>
      <c r="I98" s="140"/>
      <c r="K98" s="142" t="str">
        <f t="shared" si="92"/>
        <v>Cedrarana</v>
      </c>
      <c r="L98" s="219"/>
      <c r="M98" s="219"/>
      <c r="N98" s="219"/>
      <c r="O98" s="219"/>
      <c r="P98" s="219"/>
    </row>
    <row r="99" spans="1:16">
      <c r="A99" s="134" t="s">
        <v>1245</v>
      </c>
      <c r="B99">
        <v>4</v>
      </c>
      <c r="C99">
        <v>88</v>
      </c>
      <c r="D99">
        <v>92</v>
      </c>
      <c r="F99" s="134" t="s">
        <v>1245</v>
      </c>
      <c r="G99" s="140">
        <v>4.3478260869565216E-2</v>
      </c>
      <c r="H99" s="140">
        <v>0.95652173913043481</v>
      </c>
      <c r="I99" s="140">
        <v>1</v>
      </c>
      <c r="K99" t="str">
        <f t="shared" si="92"/>
        <v>N</v>
      </c>
      <c r="L99" s="143">
        <f t="shared" ref="L99:L101" si="113">B99</f>
        <v>4</v>
      </c>
      <c r="M99" s="140">
        <f t="shared" ref="M99:M101" si="114">G99</f>
        <v>4.3478260869565216E-2</v>
      </c>
      <c r="N99" s="143">
        <f t="shared" ref="N99:N101" si="115">C99</f>
        <v>88</v>
      </c>
      <c r="O99" s="140">
        <f t="shared" ref="O99:O101" si="116">H99</f>
        <v>0.95652173913043481</v>
      </c>
      <c r="P99" s="143">
        <f t="shared" ref="P99:P101" si="117">D99</f>
        <v>92</v>
      </c>
    </row>
    <row r="100" spans="1:16">
      <c r="A100" s="134" t="s">
        <v>1247</v>
      </c>
      <c r="B100" s="138">
        <v>1.1288517767490116E-3</v>
      </c>
      <c r="C100" s="138">
        <v>0.18289150322654826</v>
      </c>
      <c r="D100" s="138">
        <v>0.18402035500329725</v>
      </c>
      <c r="F100" s="134" t="s">
        <v>1247</v>
      </c>
      <c r="G100" s="140">
        <v>6.1343853875772871E-3</v>
      </c>
      <c r="H100" s="140">
        <v>0.99386561461242273</v>
      </c>
      <c r="I100" s="140">
        <v>1</v>
      </c>
      <c r="K100" t="str">
        <f t="shared" si="92"/>
        <v>G</v>
      </c>
      <c r="L100" s="138">
        <f t="shared" si="113"/>
        <v>1.1288517767490116E-3</v>
      </c>
      <c r="M100" s="140">
        <f t="shared" si="114"/>
        <v>6.1343853875772871E-3</v>
      </c>
      <c r="N100" s="138">
        <f t="shared" si="115"/>
        <v>0.18289150322654826</v>
      </c>
      <c r="O100" s="140">
        <f t="shared" si="116"/>
        <v>0.99386561461242273</v>
      </c>
      <c r="P100" s="138">
        <f t="shared" si="117"/>
        <v>0.18402035500329725</v>
      </c>
    </row>
    <row r="101" spans="1:16">
      <c r="A101" s="134" t="s">
        <v>1249</v>
      </c>
      <c r="B101" s="138">
        <v>6.8518988212565048</v>
      </c>
      <c r="C101" s="138">
        <v>1638.5813718140159</v>
      </c>
      <c r="D101" s="138">
        <v>1645.4332706352725</v>
      </c>
      <c r="F101" s="134" t="s">
        <v>1249</v>
      </c>
      <c r="G101" s="140">
        <v>4.1641912458784238E-3</v>
      </c>
      <c r="H101" s="140">
        <v>0.99583580875412159</v>
      </c>
      <c r="I101" s="140">
        <v>1</v>
      </c>
      <c r="K101" t="str">
        <f t="shared" si="92"/>
        <v>V</v>
      </c>
      <c r="L101" s="138">
        <f t="shared" si="113"/>
        <v>6.8518988212565048</v>
      </c>
      <c r="M101" s="140">
        <f t="shared" si="114"/>
        <v>4.1641912458784238E-3</v>
      </c>
      <c r="N101" s="138">
        <f t="shared" si="115"/>
        <v>1638.5813718140159</v>
      </c>
      <c r="O101" s="140">
        <f t="shared" si="116"/>
        <v>0.99583580875412159</v>
      </c>
      <c r="P101" s="138">
        <f t="shared" si="117"/>
        <v>1645.4332706352725</v>
      </c>
    </row>
    <row r="102" spans="1:16" ht="13">
      <c r="A102" s="128" t="s">
        <v>17</v>
      </c>
      <c r="F102" s="128" t="s">
        <v>17</v>
      </c>
      <c r="G102" s="140"/>
      <c r="H102" s="140"/>
      <c r="I102" s="140"/>
      <c r="K102" s="142" t="str">
        <f t="shared" si="92"/>
        <v>Cedro</v>
      </c>
      <c r="L102" s="219"/>
      <c r="M102" s="219"/>
      <c r="N102" s="219"/>
      <c r="O102" s="219"/>
      <c r="P102" s="219"/>
    </row>
    <row r="103" spans="1:16">
      <c r="A103" s="134" t="s">
        <v>1245</v>
      </c>
      <c r="B103">
        <v>5</v>
      </c>
      <c r="C103">
        <v>9</v>
      </c>
      <c r="D103">
        <v>14</v>
      </c>
      <c r="F103" s="134" t="s">
        <v>1245</v>
      </c>
      <c r="G103" s="140">
        <v>0.35714285714285715</v>
      </c>
      <c r="H103" s="140">
        <v>0.6428571428571429</v>
      </c>
      <c r="I103" s="140">
        <v>1</v>
      </c>
      <c r="K103" t="str">
        <f t="shared" si="92"/>
        <v>N</v>
      </c>
      <c r="L103" s="143">
        <f t="shared" ref="L103:L105" si="118">B103</f>
        <v>5</v>
      </c>
      <c r="M103" s="140">
        <f t="shared" ref="M103:M105" si="119">G103</f>
        <v>0.35714285714285715</v>
      </c>
      <c r="N103" s="143">
        <f t="shared" ref="N103:N105" si="120">C103</f>
        <v>9</v>
      </c>
      <c r="O103" s="140">
        <f t="shared" ref="O103:O105" si="121">H103</f>
        <v>0.6428571428571429</v>
      </c>
      <c r="P103" s="143">
        <f t="shared" ref="P103:P105" si="122">D103</f>
        <v>14</v>
      </c>
    </row>
    <row r="104" spans="1:16">
      <c r="A104" s="134" t="s">
        <v>1247</v>
      </c>
      <c r="B104" s="138">
        <v>2.2467320671322451E-3</v>
      </c>
      <c r="C104" s="138">
        <v>1.0525526076062885E-2</v>
      </c>
      <c r="D104" s="138">
        <v>1.2772258143195128E-2</v>
      </c>
      <c r="F104" s="134" t="s">
        <v>1247</v>
      </c>
      <c r="G104" s="140">
        <v>0.17590719213025546</v>
      </c>
      <c r="H104" s="140">
        <v>0.8240928078697447</v>
      </c>
      <c r="I104" s="140">
        <v>1</v>
      </c>
      <c r="K104" t="str">
        <f t="shared" si="92"/>
        <v>G</v>
      </c>
      <c r="L104" s="138">
        <f t="shared" si="118"/>
        <v>2.2467320671322451E-3</v>
      </c>
      <c r="M104" s="140">
        <f t="shared" si="119"/>
        <v>0.17590719213025546</v>
      </c>
      <c r="N104" s="138">
        <f t="shared" si="120"/>
        <v>1.0525526076062885E-2</v>
      </c>
      <c r="O104" s="140">
        <f t="shared" si="121"/>
        <v>0.8240928078697447</v>
      </c>
      <c r="P104" s="138">
        <f t="shared" si="122"/>
        <v>1.2772258143195128E-2</v>
      </c>
    </row>
    <row r="105" spans="1:16">
      <c r="A105" s="134" t="s">
        <v>1249</v>
      </c>
      <c r="B105" s="138">
        <v>15.737542371543769</v>
      </c>
      <c r="C105" s="138">
        <v>87.617746108958571</v>
      </c>
      <c r="D105" s="138">
        <v>103.35528848050235</v>
      </c>
      <c r="F105" s="134" t="s">
        <v>1249</v>
      </c>
      <c r="G105" s="140">
        <v>0.15226644521932331</v>
      </c>
      <c r="H105" s="140">
        <v>0.84773355478067658</v>
      </c>
      <c r="I105" s="140">
        <v>1</v>
      </c>
      <c r="K105" t="str">
        <f t="shared" si="92"/>
        <v>V</v>
      </c>
      <c r="L105" s="138">
        <f t="shared" si="118"/>
        <v>15.737542371543769</v>
      </c>
      <c r="M105" s="140">
        <f t="shared" si="119"/>
        <v>0.15226644521932331</v>
      </c>
      <c r="N105" s="138">
        <f t="shared" si="120"/>
        <v>87.617746108958571</v>
      </c>
      <c r="O105" s="140">
        <f t="shared" si="121"/>
        <v>0.84773355478067658</v>
      </c>
      <c r="P105" s="138">
        <f t="shared" si="122"/>
        <v>103.35528848050235</v>
      </c>
    </row>
    <row r="106" spans="1:16" ht="13">
      <c r="A106" s="128" t="s">
        <v>7</v>
      </c>
      <c r="F106" s="128" t="s">
        <v>7</v>
      </c>
      <c r="G106" s="140"/>
      <c r="H106" s="140"/>
      <c r="I106" s="140"/>
      <c r="K106" s="142" t="str">
        <f t="shared" si="92"/>
        <v>Copaíba</v>
      </c>
      <c r="L106" s="219"/>
      <c r="M106" s="219"/>
      <c r="N106" s="219"/>
      <c r="O106" s="219"/>
      <c r="P106" s="219"/>
    </row>
    <row r="107" spans="1:16">
      <c r="A107" s="134" t="s">
        <v>1245</v>
      </c>
      <c r="B107">
        <v>5</v>
      </c>
      <c r="C107">
        <v>17</v>
      </c>
      <c r="D107">
        <v>22</v>
      </c>
      <c r="F107" s="134" t="s">
        <v>1245</v>
      </c>
      <c r="G107" s="140">
        <v>0.22727272727272727</v>
      </c>
      <c r="H107" s="140">
        <v>0.77272727272727271</v>
      </c>
      <c r="I107" s="140">
        <v>1</v>
      </c>
      <c r="K107" t="str">
        <f t="shared" si="92"/>
        <v>N</v>
      </c>
      <c r="L107" s="143">
        <f t="shared" ref="L107:L109" si="123">B107</f>
        <v>5</v>
      </c>
      <c r="M107" s="140">
        <f t="shared" ref="M107:M109" si="124">G107</f>
        <v>0.22727272727272727</v>
      </c>
      <c r="N107" s="143">
        <f t="shared" ref="N107:N109" si="125">C107</f>
        <v>17</v>
      </c>
      <c r="O107" s="140">
        <f t="shared" ref="O107:O109" si="126">H107</f>
        <v>0.77272727272727271</v>
      </c>
      <c r="P107" s="143">
        <f t="shared" ref="P107:P109" si="127">D107</f>
        <v>22</v>
      </c>
    </row>
    <row r="108" spans="1:16">
      <c r="A108" s="134" t="s">
        <v>1247</v>
      </c>
      <c r="B108" s="138">
        <v>2.18776728951921E-3</v>
      </c>
      <c r="C108" s="138">
        <v>1.526186661662768E-2</v>
      </c>
      <c r="D108" s="138">
        <v>1.7449633906146886E-2</v>
      </c>
      <c r="F108" s="134" t="s">
        <v>1247</v>
      </c>
      <c r="G108" s="140">
        <v>0.12537611397959109</v>
      </c>
      <c r="H108" s="140">
        <v>0.87462388602040897</v>
      </c>
      <c r="I108" s="140">
        <v>1</v>
      </c>
      <c r="K108" t="str">
        <f t="shared" si="92"/>
        <v>G</v>
      </c>
      <c r="L108" s="138">
        <f t="shared" si="123"/>
        <v>2.18776728951921E-3</v>
      </c>
      <c r="M108" s="140">
        <f t="shared" si="124"/>
        <v>0.12537611397959109</v>
      </c>
      <c r="N108" s="138">
        <f t="shared" si="125"/>
        <v>1.526186661662768E-2</v>
      </c>
      <c r="O108" s="140">
        <f t="shared" si="126"/>
        <v>0.87462388602040897</v>
      </c>
      <c r="P108" s="138">
        <f t="shared" si="127"/>
        <v>1.7449633906146886E-2</v>
      </c>
    </row>
    <row r="109" spans="1:16">
      <c r="A109" s="134" t="s">
        <v>1249</v>
      </c>
      <c r="B109" s="138">
        <v>15.513149021503789</v>
      </c>
      <c r="C109" s="138">
        <v>125.57382862772356</v>
      </c>
      <c r="D109" s="138">
        <v>141.08697764922735</v>
      </c>
      <c r="F109" s="134" t="s">
        <v>1249</v>
      </c>
      <c r="G109" s="140">
        <v>0.10995450664534627</v>
      </c>
      <c r="H109" s="140">
        <v>0.89004549335465366</v>
      </c>
      <c r="I109" s="140">
        <v>1</v>
      </c>
      <c r="K109" t="str">
        <f t="shared" si="92"/>
        <v>V</v>
      </c>
      <c r="L109" s="138">
        <f t="shared" si="123"/>
        <v>15.513149021503789</v>
      </c>
      <c r="M109" s="140">
        <f t="shared" si="124"/>
        <v>0.10995450664534627</v>
      </c>
      <c r="N109" s="138">
        <f t="shared" si="125"/>
        <v>125.57382862772356</v>
      </c>
      <c r="O109" s="140">
        <f t="shared" si="126"/>
        <v>0.89004549335465366</v>
      </c>
      <c r="P109" s="138">
        <f t="shared" si="127"/>
        <v>141.08697764922735</v>
      </c>
    </row>
    <row r="110" spans="1:16" ht="13">
      <c r="A110" s="128" t="s">
        <v>4</v>
      </c>
      <c r="F110" s="128" t="s">
        <v>4</v>
      </c>
      <c r="G110" s="140"/>
      <c r="H110" s="140"/>
      <c r="I110" s="140"/>
      <c r="K110" s="142" t="str">
        <f t="shared" si="92"/>
        <v>Cumaru</v>
      </c>
      <c r="L110" s="219"/>
      <c r="M110" s="219"/>
      <c r="N110" s="219"/>
      <c r="O110" s="219"/>
      <c r="P110" s="219"/>
    </row>
    <row r="111" spans="1:16">
      <c r="A111" s="134" t="s">
        <v>1245</v>
      </c>
      <c r="B111">
        <v>33</v>
      </c>
      <c r="C111">
        <v>8</v>
      </c>
      <c r="D111">
        <v>41</v>
      </c>
      <c r="F111" s="134" t="s">
        <v>1245</v>
      </c>
      <c r="G111" s="140">
        <v>0.80487804878048785</v>
      </c>
      <c r="H111" s="140">
        <v>0.1951219512195122</v>
      </c>
      <c r="I111" s="140">
        <v>1</v>
      </c>
      <c r="K111" t="str">
        <f t="shared" si="92"/>
        <v>N</v>
      </c>
      <c r="L111" s="143">
        <f t="shared" ref="L111:L113" si="128">B111</f>
        <v>33</v>
      </c>
      <c r="M111" s="140">
        <f t="shared" ref="M111:M113" si="129">G111</f>
        <v>0.80487804878048785</v>
      </c>
      <c r="N111" s="143">
        <f t="shared" ref="N111:N113" si="130">C111</f>
        <v>8</v>
      </c>
      <c r="O111" s="140">
        <f t="shared" ref="O111:O113" si="131">H111</f>
        <v>0.1951219512195122</v>
      </c>
      <c r="P111" s="143">
        <f t="shared" ref="P111:P113" si="132">D111</f>
        <v>41</v>
      </c>
    </row>
    <row r="112" spans="1:16">
      <c r="A112" s="134" t="s">
        <v>1247</v>
      </c>
      <c r="B112" s="138">
        <v>1.8097675608442311E-2</v>
      </c>
      <c r="C112" s="138">
        <v>1.1000418787946097E-2</v>
      </c>
      <c r="D112" s="138">
        <v>2.909809439638841E-2</v>
      </c>
      <c r="F112" s="134" t="s">
        <v>1247</v>
      </c>
      <c r="G112" s="140">
        <v>0.62195397959422927</v>
      </c>
      <c r="H112" s="140">
        <v>0.37804602040577084</v>
      </c>
      <c r="I112" s="140">
        <v>1</v>
      </c>
      <c r="K112" t="str">
        <f t="shared" si="92"/>
        <v>G</v>
      </c>
      <c r="L112" s="138">
        <f t="shared" si="128"/>
        <v>1.8097675608442311E-2</v>
      </c>
      <c r="M112" s="140">
        <f t="shared" si="129"/>
        <v>0.62195397959422927</v>
      </c>
      <c r="N112" s="138">
        <f t="shared" si="130"/>
        <v>1.1000418787946097E-2</v>
      </c>
      <c r="O112" s="140">
        <f t="shared" si="131"/>
        <v>0.37804602040577084</v>
      </c>
      <c r="P112" s="138">
        <f t="shared" si="132"/>
        <v>2.909809439638841E-2</v>
      </c>
    </row>
    <row r="113" spans="1:16">
      <c r="A113" s="134" t="s">
        <v>1249</v>
      </c>
      <c r="B113" s="138">
        <v>129.4734032546254</v>
      </c>
      <c r="C113" s="138">
        <v>84.3893963137008</v>
      </c>
      <c r="D113" s="138">
        <v>213.86279956832618</v>
      </c>
      <c r="F113" s="134" t="s">
        <v>1249</v>
      </c>
      <c r="G113" s="140">
        <v>0.60540404182477026</v>
      </c>
      <c r="H113" s="140">
        <v>0.39459595817522986</v>
      </c>
      <c r="I113" s="140">
        <v>1</v>
      </c>
      <c r="K113" t="str">
        <f t="shared" si="92"/>
        <v>V</v>
      </c>
      <c r="L113" s="138">
        <f t="shared" si="128"/>
        <v>129.4734032546254</v>
      </c>
      <c r="M113" s="140">
        <f t="shared" si="129"/>
        <v>0.60540404182477026</v>
      </c>
      <c r="N113" s="138">
        <f t="shared" si="130"/>
        <v>84.3893963137008</v>
      </c>
      <c r="O113" s="140">
        <f t="shared" si="131"/>
        <v>0.39459595817522986</v>
      </c>
      <c r="P113" s="138">
        <f t="shared" si="132"/>
        <v>213.86279956832618</v>
      </c>
    </row>
    <row r="114" spans="1:16" ht="13">
      <c r="A114" s="128" t="s">
        <v>34</v>
      </c>
      <c r="F114" s="128" t="s">
        <v>34</v>
      </c>
      <c r="G114" s="140"/>
      <c r="H114" s="140"/>
      <c r="I114" s="140"/>
      <c r="K114" s="142" t="str">
        <f t="shared" si="92"/>
        <v>Cupiúba</v>
      </c>
      <c r="L114" s="219"/>
      <c r="M114" s="219"/>
      <c r="N114" s="219"/>
      <c r="O114" s="219"/>
      <c r="P114" s="219"/>
    </row>
    <row r="115" spans="1:16">
      <c r="A115" s="134" t="s">
        <v>1245</v>
      </c>
      <c r="B115">
        <v>19</v>
      </c>
      <c r="C115">
        <v>184</v>
      </c>
      <c r="D115">
        <v>203</v>
      </c>
      <c r="F115" s="134" t="s">
        <v>1245</v>
      </c>
      <c r="G115" s="140">
        <v>9.3596059113300489E-2</v>
      </c>
      <c r="H115" s="140">
        <v>0.90640394088669951</v>
      </c>
      <c r="I115" s="140">
        <v>1</v>
      </c>
      <c r="K115" t="str">
        <f t="shared" si="92"/>
        <v>N</v>
      </c>
      <c r="L115" s="143">
        <f t="shared" ref="L115:L117" si="133">B115</f>
        <v>19</v>
      </c>
      <c r="M115" s="140">
        <f t="shared" ref="M115:M117" si="134">G115</f>
        <v>9.3596059113300489E-2</v>
      </c>
      <c r="N115" s="143">
        <f t="shared" ref="N115:N117" si="135">C115</f>
        <v>184</v>
      </c>
      <c r="O115" s="140">
        <f t="shared" ref="O115:O117" si="136">H115</f>
        <v>0.90640394088669951</v>
      </c>
      <c r="P115" s="143">
        <f t="shared" ref="P115:P117" si="137">D115</f>
        <v>203</v>
      </c>
    </row>
    <row r="116" spans="1:16">
      <c r="A116" s="134" t="s">
        <v>1247</v>
      </c>
      <c r="B116" s="138">
        <v>5.7979014624841008E-3</v>
      </c>
      <c r="C116" s="138">
        <v>0.23134022254363329</v>
      </c>
      <c r="D116" s="138">
        <v>0.23713812400611739</v>
      </c>
      <c r="F116" s="134" t="s">
        <v>1247</v>
      </c>
      <c r="G116" s="140">
        <v>2.4449470057941992E-2</v>
      </c>
      <c r="H116" s="140">
        <v>0.97555052994205826</v>
      </c>
      <c r="I116" s="140">
        <v>1</v>
      </c>
      <c r="K116" t="str">
        <f t="shared" si="92"/>
        <v>G</v>
      </c>
      <c r="L116" s="138">
        <f t="shared" si="133"/>
        <v>5.7979014624841008E-3</v>
      </c>
      <c r="M116" s="140">
        <f t="shared" si="134"/>
        <v>2.4449470057941992E-2</v>
      </c>
      <c r="N116" s="138">
        <f t="shared" si="135"/>
        <v>0.23134022254363329</v>
      </c>
      <c r="O116" s="140">
        <f t="shared" si="136"/>
        <v>0.97555052994205826</v>
      </c>
      <c r="P116" s="138">
        <f t="shared" si="137"/>
        <v>0.23713812400611739</v>
      </c>
    </row>
    <row r="117" spans="1:16">
      <c r="A117" s="134" t="s">
        <v>1249</v>
      </c>
      <c r="B117" s="138">
        <v>30.589833118621794</v>
      </c>
      <c r="C117" s="138">
        <v>1481.7636198572002</v>
      </c>
      <c r="D117" s="138">
        <v>1512.3534529758219</v>
      </c>
      <c r="F117" s="134" t="s">
        <v>1249</v>
      </c>
      <c r="G117" s="140">
        <v>2.0226642825082262E-2</v>
      </c>
      <c r="H117" s="140">
        <v>0.97977335717491776</v>
      </c>
      <c r="I117" s="140">
        <v>1</v>
      </c>
      <c r="K117" t="str">
        <f t="shared" si="92"/>
        <v>V</v>
      </c>
      <c r="L117" s="138">
        <f t="shared" si="133"/>
        <v>30.589833118621794</v>
      </c>
      <c r="M117" s="140">
        <f t="shared" si="134"/>
        <v>2.0226642825082262E-2</v>
      </c>
      <c r="N117" s="138">
        <f t="shared" si="135"/>
        <v>1481.7636198572002</v>
      </c>
      <c r="O117" s="140">
        <f t="shared" si="136"/>
        <v>0.97977335717491776</v>
      </c>
      <c r="P117" s="138">
        <f t="shared" si="137"/>
        <v>1512.3534529758219</v>
      </c>
    </row>
    <row r="118" spans="1:16" ht="13">
      <c r="A118" s="128" t="s">
        <v>72</v>
      </c>
      <c r="F118" s="128" t="s">
        <v>72</v>
      </c>
      <c r="G118" s="140"/>
      <c r="H118" s="140"/>
      <c r="I118" s="140"/>
      <c r="K118" s="142" t="str">
        <f t="shared" si="92"/>
        <v>Cupuaçurana</v>
      </c>
      <c r="L118" s="219"/>
      <c r="M118" s="219"/>
      <c r="N118" s="219"/>
      <c r="O118" s="219"/>
      <c r="P118" s="219"/>
    </row>
    <row r="119" spans="1:16">
      <c r="A119" s="134" t="s">
        <v>1245</v>
      </c>
      <c r="B119">
        <v>3</v>
      </c>
      <c r="C119">
        <v>17</v>
      </c>
      <c r="D119">
        <v>20</v>
      </c>
      <c r="F119" s="134" t="s">
        <v>1245</v>
      </c>
      <c r="G119" s="140">
        <v>0.15</v>
      </c>
      <c r="H119" s="140">
        <v>0.85</v>
      </c>
      <c r="I119" s="140">
        <v>1</v>
      </c>
      <c r="K119" t="str">
        <f t="shared" si="92"/>
        <v>N</v>
      </c>
      <c r="L119" s="143">
        <f t="shared" ref="L119:L121" si="138">B119</f>
        <v>3</v>
      </c>
      <c r="M119" s="140">
        <f t="shared" ref="M119:M121" si="139">G119</f>
        <v>0.15</v>
      </c>
      <c r="N119" s="143">
        <f t="shared" ref="N119:N121" si="140">C119</f>
        <v>17</v>
      </c>
      <c r="O119" s="140">
        <f t="shared" ref="O119:O121" si="141">H119</f>
        <v>0.85</v>
      </c>
      <c r="P119" s="143">
        <f t="shared" ref="P119:P121" si="142">D119</f>
        <v>20</v>
      </c>
    </row>
    <row r="120" spans="1:16">
      <c r="A120" s="134" t="s">
        <v>1247</v>
      </c>
      <c r="B120" s="138">
        <v>8.7688351689940117E-4</v>
      </c>
      <c r="C120" s="138">
        <v>1.2757040078984727E-2</v>
      </c>
      <c r="D120" s="138">
        <v>1.3633923595884129E-2</v>
      </c>
      <c r="F120" s="134" t="s">
        <v>1247</v>
      </c>
      <c r="G120" s="140">
        <v>6.4316299760115922E-2</v>
      </c>
      <c r="H120" s="140">
        <v>0.93568370023988401</v>
      </c>
      <c r="I120" s="140">
        <v>1</v>
      </c>
      <c r="K120" t="str">
        <f t="shared" si="92"/>
        <v>G</v>
      </c>
      <c r="L120" s="138">
        <f t="shared" si="138"/>
        <v>8.7688351689940117E-4</v>
      </c>
      <c r="M120" s="140">
        <f t="shared" si="139"/>
        <v>6.4316299760115922E-2</v>
      </c>
      <c r="N120" s="138">
        <f t="shared" si="140"/>
        <v>1.2757040078984727E-2</v>
      </c>
      <c r="O120" s="140">
        <f t="shared" si="141"/>
        <v>0.93568370023988401</v>
      </c>
      <c r="P120" s="138">
        <f t="shared" si="142"/>
        <v>1.3633923595884129E-2</v>
      </c>
    </row>
    <row r="121" spans="1:16">
      <c r="A121" s="134" t="s">
        <v>1249</v>
      </c>
      <c r="B121" s="138">
        <v>5.4714477322063484</v>
      </c>
      <c r="C121" s="138">
        <v>89.456175096052235</v>
      </c>
      <c r="D121" s="138">
        <v>94.927622828258606</v>
      </c>
      <c r="F121" s="134" t="s">
        <v>1249</v>
      </c>
      <c r="G121" s="140">
        <v>5.7638099103199877E-2</v>
      </c>
      <c r="H121" s="140">
        <v>0.94236190089679983</v>
      </c>
      <c r="I121" s="140">
        <v>1</v>
      </c>
      <c r="K121" t="str">
        <f t="shared" si="92"/>
        <v>V</v>
      </c>
      <c r="L121" s="138">
        <f t="shared" si="138"/>
        <v>5.4714477322063484</v>
      </c>
      <c r="M121" s="140">
        <f t="shared" si="139"/>
        <v>5.7638099103199877E-2</v>
      </c>
      <c r="N121" s="138">
        <f t="shared" si="140"/>
        <v>89.456175096052235</v>
      </c>
      <c r="O121" s="140">
        <f t="shared" si="141"/>
        <v>0.94236190089679983</v>
      </c>
      <c r="P121" s="138">
        <f t="shared" si="142"/>
        <v>94.927622828258606</v>
      </c>
    </row>
    <row r="122" spans="1:16" ht="13">
      <c r="A122" s="128" t="s">
        <v>48</v>
      </c>
      <c r="F122" s="128" t="s">
        <v>48</v>
      </c>
      <c r="G122" s="140"/>
      <c r="H122" s="140"/>
      <c r="I122" s="140"/>
      <c r="K122" s="142" t="str">
        <f t="shared" si="92"/>
        <v>Envira</v>
      </c>
      <c r="L122" s="219"/>
      <c r="M122" s="219"/>
      <c r="N122" s="219"/>
      <c r="O122" s="219"/>
      <c r="P122" s="219"/>
    </row>
    <row r="123" spans="1:16">
      <c r="A123" s="134" t="s">
        <v>1245</v>
      </c>
      <c r="B123">
        <v>1</v>
      </c>
      <c r="D123">
        <v>1</v>
      </c>
      <c r="F123" s="134" t="s">
        <v>1245</v>
      </c>
      <c r="G123" s="140">
        <v>1</v>
      </c>
      <c r="H123" s="140">
        <v>0</v>
      </c>
      <c r="I123" s="140">
        <v>1</v>
      </c>
      <c r="K123" t="str">
        <f t="shared" si="92"/>
        <v>N</v>
      </c>
      <c r="L123" s="143">
        <f t="shared" ref="L123:L125" si="143">B123</f>
        <v>1</v>
      </c>
      <c r="M123" s="140">
        <f t="shared" ref="M123:M125" si="144">G123</f>
        <v>1</v>
      </c>
      <c r="N123" s="143">
        <f t="shared" ref="N123:N125" si="145">C123</f>
        <v>0</v>
      </c>
      <c r="O123" s="140">
        <f t="shared" ref="O123:O125" si="146">H123</f>
        <v>0</v>
      </c>
      <c r="P123" s="143">
        <f t="shared" ref="P123:P125" si="147">D123</f>
        <v>1</v>
      </c>
    </row>
    <row r="124" spans="1:16">
      <c r="A124" s="134" t="s">
        <v>1247</v>
      </c>
      <c r="B124" s="138">
        <v>4.0238065478553035E-4</v>
      </c>
      <c r="C124" s="138"/>
      <c r="D124" s="138">
        <v>4.0238065478553035E-4</v>
      </c>
      <c r="F124" s="134" t="s">
        <v>1247</v>
      </c>
      <c r="G124" s="140">
        <v>1</v>
      </c>
      <c r="H124" s="140">
        <v>0</v>
      </c>
      <c r="I124" s="140">
        <v>1</v>
      </c>
      <c r="K124" t="str">
        <f t="shared" si="92"/>
        <v>G</v>
      </c>
      <c r="L124" s="138">
        <f t="shared" si="143"/>
        <v>4.0238065478553035E-4</v>
      </c>
      <c r="M124" s="140">
        <f t="shared" si="144"/>
        <v>1</v>
      </c>
      <c r="N124" s="138">
        <f t="shared" si="145"/>
        <v>0</v>
      </c>
      <c r="O124" s="140">
        <f t="shared" si="146"/>
        <v>0</v>
      </c>
      <c r="P124" s="138">
        <f t="shared" si="147"/>
        <v>4.0238065478553035E-4</v>
      </c>
    </row>
    <row r="125" spans="1:16">
      <c r="A125" s="134" t="s">
        <v>1249</v>
      </c>
      <c r="B125" s="138">
        <v>2.8977340488741388</v>
      </c>
      <c r="C125" s="138"/>
      <c r="D125" s="138">
        <v>2.8977340488741388</v>
      </c>
      <c r="F125" s="134" t="s">
        <v>1249</v>
      </c>
      <c r="G125" s="140">
        <v>1</v>
      </c>
      <c r="H125" s="140">
        <v>0</v>
      </c>
      <c r="I125" s="140">
        <v>1</v>
      </c>
      <c r="K125" t="str">
        <f t="shared" si="92"/>
        <v>V</v>
      </c>
      <c r="L125" s="138">
        <f t="shared" si="143"/>
        <v>2.8977340488741388</v>
      </c>
      <c r="M125" s="140">
        <f t="shared" si="144"/>
        <v>1</v>
      </c>
      <c r="N125" s="138">
        <f t="shared" si="145"/>
        <v>0</v>
      </c>
      <c r="O125" s="140">
        <f t="shared" si="146"/>
        <v>0</v>
      </c>
      <c r="P125" s="138">
        <f t="shared" si="147"/>
        <v>2.8977340488741388</v>
      </c>
    </row>
    <row r="126" spans="1:16" ht="13">
      <c r="A126" s="128" t="s">
        <v>49</v>
      </c>
      <c r="F126" s="128" t="s">
        <v>49</v>
      </c>
      <c r="G126" s="140"/>
      <c r="H126" s="140"/>
      <c r="I126" s="140"/>
      <c r="K126" s="142" t="str">
        <f t="shared" si="92"/>
        <v>Escorrega-Macaco</v>
      </c>
      <c r="L126" s="219"/>
      <c r="M126" s="219"/>
      <c r="N126" s="219"/>
      <c r="O126" s="219"/>
      <c r="P126" s="219"/>
    </row>
    <row r="127" spans="1:16">
      <c r="A127" s="134" t="s">
        <v>1245</v>
      </c>
      <c r="B127">
        <v>1</v>
      </c>
      <c r="D127">
        <v>1</v>
      </c>
      <c r="F127" s="134" t="s">
        <v>1245</v>
      </c>
      <c r="G127" s="140">
        <v>1</v>
      </c>
      <c r="H127" s="140">
        <v>0</v>
      </c>
      <c r="I127" s="140">
        <v>1</v>
      </c>
      <c r="K127" t="str">
        <f t="shared" si="92"/>
        <v>N</v>
      </c>
      <c r="L127" s="143">
        <f t="shared" ref="L127:L129" si="148">B127</f>
        <v>1</v>
      </c>
      <c r="M127" s="140">
        <f t="shared" ref="M127:M129" si="149">G127</f>
        <v>1</v>
      </c>
      <c r="N127" s="143">
        <f t="shared" ref="N127:N129" si="150">C127</f>
        <v>0</v>
      </c>
      <c r="O127" s="140">
        <f t="shared" ref="O127:O129" si="151">H127</f>
        <v>0</v>
      </c>
      <c r="P127" s="143">
        <f t="shared" ref="P127:P129" si="152">D127</f>
        <v>1</v>
      </c>
    </row>
    <row r="128" spans="1:16">
      <c r="A128" s="134" t="s">
        <v>1247</v>
      </c>
      <c r="B128" s="138">
        <v>3.2168175253165715E-4</v>
      </c>
      <c r="C128" s="138"/>
      <c r="D128" s="138">
        <v>3.2168175253165715E-4</v>
      </c>
      <c r="F128" s="134" t="s">
        <v>1247</v>
      </c>
      <c r="G128" s="140">
        <v>1</v>
      </c>
      <c r="H128" s="140">
        <v>0</v>
      </c>
      <c r="I128" s="140">
        <v>1</v>
      </c>
      <c r="K128" t="str">
        <f t="shared" si="92"/>
        <v>G</v>
      </c>
      <c r="L128" s="138">
        <f t="shared" si="148"/>
        <v>3.2168175253165715E-4</v>
      </c>
      <c r="M128" s="140">
        <f t="shared" si="149"/>
        <v>1</v>
      </c>
      <c r="N128" s="138">
        <f t="shared" si="150"/>
        <v>0</v>
      </c>
      <c r="O128" s="140">
        <f t="shared" si="151"/>
        <v>0</v>
      </c>
      <c r="P128" s="138">
        <f t="shared" si="152"/>
        <v>3.2168175253165715E-4</v>
      </c>
    </row>
    <row r="129" spans="1:16">
      <c r="A129" s="134" t="s">
        <v>1249</v>
      </c>
      <c r="B129" s="138">
        <v>2.5739810636366047</v>
      </c>
      <c r="C129" s="138"/>
      <c r="D129" s="138">
        <v>2.5739810636366047</v>
      </c>
      <c r="F129" s="134" t="s">
        <v>1249</v>
      </c>
      <c r="G129" s="140">
        <v>1</v>
      </c>
      <c r="H129" s="140">
        <v>0</v>
      </c>
      <c r="I129" s="140">
        <v>1</v>
      </c>
      <c r="K129" t="str">
        <f t="shared" si="92"/>
        <v>V</v>
      </c>
      <c r="L129" s="138">
        <f t="shared" si="148"/>
        <v>2.5739810636366047</v>
      </c>
      <c r="M129" s="140">
        <f t="shared" si="149"/>
        <v>1</v>
      </c>
      <c r="N129" s="138">
        <f t="shared" si="150"/>
        <v>0</v>
      </c>
      <c r="O129" s="140">
        <f t="shared" si="151"/>
        <v>0</v>
      </c>
      <c r="P129" s="138">
        <f t="shared" si="152"/>
        <v>2.5739810636366047</v>
      </c>
    </row>
    <row r="130" spans="1:16" ht="13">
      <c r="A130" s="128" t="s">
        <v>73</v>
      </c>
      <c r="F130" s="128" t="s">
        <v>73</v>
      </c>
      <c r="G130" s="140"/>
      <c r="H130" s="140"/>
      <c r="I130" s="140"/>
      <c r="K130" s="142" t="str">
        <f t="shared" si="92"/>
        <v>Fava</v>
      </c>
      <c r="L130" s="219"/>
      <c r="M130" s="219"/>
      <c r="N130" s="219"/>
      <c r="O130" s="219"/>
      <c r="P130" s="219"/>
    </row>
    <row r="131" spans="1:16">
      <c r="A131" s="134" t="s">
        <v>1245</v>
      </c>
      <c r="B131">
        <v>6</v>
      </c>
      <c r="C131">
        <v>43</v>
      </c>
      <c r="D131">
        <v>49</v>
      </c>
      <c r="F131" s="134" t="s">
        <v>1245</v>
      </c>
      <c r="G131" s="140">
        <v>0.12244897959183673</v>
      </c>
      <c r="H131" s="140">
        <v>0.87755102040816324</v>
      </c>
      <c r="I131" s="140">
        <v>1</v>
      </c>
      <c r="K131" t="str">
        <f t="shared" si="92"/>
        <v>N</v>
      </c>
      <c r="L131" s="143">
        <f t="shared" ref="L131:L133" si="153">B131</f>
        <v>6</v>
      </c>
      <c r="M131" s="140">
        <f t="shared" ref="M131:M133" si="154">G131</f>
        <v>0.12244897959183673</v>
      </c>
      <c r="N131" s="143">
        <f t="shared" ref="N131:N133" si="155">C131</f>
        <v>43</v>
      </c>
      <c r="O131" s="140">
        <f t="shared" ref="O131:O133" si="156">H131</f>
        <v>0.87755102040816324</v>
      </c>
      <c r="P131" s="143">
        <f t="shared" ref="P131:P133" si="157">D131</f>
        <v>49</v>
      </c>
    </row>
    <row r="132" spans="1:16">
      <c r="A132" s="134" t="s">
        <v>1247</v>
      </c>
      <c r="B132" s="138">
        <v>1.4977749674013369E-3</v>
      </c>
      <c r="C132" s="138">
        <v>4.3453337527998279E-2</v>
      </c>
      <c r="D132" s="138">
        <v>4.4951112495399612E-2</v>
      </c>
      <c r="F132" s="134" t="s">
        <v>1247</v>
      </c>
      <c r="G132" s="140">
        <v>3.3320086739891515E-2</v>
      </c>
      <c r="H132" s="140">
        <v>0.96667991326010838</v>
      </c>
      <c r="I132" s="140">
        <v>1</v>
      </c>
      <c r="K132" t="str">
        <f t="shared" si="92"/>
        <v>G</v>
      </c>
      <c r="L132" s="138">
        <f t="shared" si="153"/>
        <v>1.4977749674013369E-3</v>
      </c>
      <c r="M132" s="140">
        <f t="shared" si="154"/>
        <v>3.3320086739891515E-2</v>
      </c>
      <c r="N132" s="138">
        <f t="shared" si="155"/>
        <v>4.3453337527998279E-2</v>
      </c>
      <c r="O132" s="140">
        <f t="shared" si="156"/>
        <v>0.96667991326010838</v>
      </c>
      <c r="P132" s="138">
        <f t="shared" si="157"/>
        <v>4.4951112495399612E-2</v>
      </c>
    </row>
    <row r="133" spans="1:16">
      <c r="A133" s="134" t="s">
        <v>1249</v>
      </c>
      <c r="B133" s="138">
        <v>7.780694442377472</v>
      </c>
      <c r="C133" s="138">
        <v>297.26694402371771</v>
      </c>
      <c r="D133" s="138">
        <v>305.04763846609518</v>
      </c>
      <c r="F133" s="134" t="s">
        <v>1249</v>
      </c>
      <c r="G133" s="140">
        <v>2.5506489679782474E-2</v>
      </c>
      <c r="H133" s="140">
        <v>0.97449351032021758</v>
      </c>
      <c r="I133" s="140">
        <v>1</v>
      </c>
      <c r="K133" t="str">
        <f t="shared" si="92"/>
        <v>V</v>
      </c>
      <c r="L133" s="138">
        <f t="shared" si="153"/>
        <v>7.780694442377472</v>
      </c>
      <c r="M133" s="140">
        <f t="shared" si="154"/>
        <v>2.5506489679782474E-2</v>
      </c>
      <c r="N133" s="138">
        <f t="shared" si="155"/>
        <v>297.26694402371771</v>
      </c>
      <c r="O133" s="140">
        <f t="shared" si="156"/>
        <v>0.97449351032021758</v>
      </c>
      <c r="P133" s="138">
        <f t="shared" si="157"/>
        <v>305.04763846609518</v>
      </c>
    </row>
    <row r="134" spans="1:16" ht="13">
      <c r="A134" s="128" t="s">
        <v>50</v>
      </c>
      <c r="F134" s="128" t="s">
        <v>50</v>
      </c>
      <c r="G134" s="140"/>
      <c r="H134" s="140"/>
      <c r="I134" s="140"/>
      <c r="K134" s="142" t="str">
        <f t="shared" si="92"/>
        <v>Fava-Amargosa</v>
      </c>
      <c r="L134" s="219"/>
      <c r="M134" s="219"/>
      <c r="N134" s="219"/>
      <c r="O134" s="219"/>
      <c r="P134" s="219"/>
    </row>
    <row r="135" spans="1:16">
      <c r="A135" s="134" t="s">
        <v>1245</v>
      </c>
      <c r="B135">
        <v>3</v>
      </c>
      <c r="C135">
        <v>14</v>
      </c>
      <c r="D135">
        <v>17</v>
      </c>
      <c r="F135" s="134" t="s">
        <v>1245</v>
      </c>
      <c r="G135" s="140">
        <v>0.17647058823529413</v>
      </c>
      <c r="H135" s="140">
        <v>0.82352941176470584</v>
      </c>
      <c r="I135" s="140">
        <v>1</v>
      </c>
      <c r="K135" t="str">
        <f t="shared" si="92"/>
        <v>N</v>
      </c>
      <c r="L135" s="143">
        <f t="shared" ref="L135:L137" si="158">B135</f>
        <v>3</v>
      </c>
      <c r="M135" s="140">
        <f t="shared" ref="M135:M137" si="159">G135</f>
        <v>0.17647058823529413</v>
      </c>
      <c r="N135" s="143">
        <f t="shared" ref="N135:N137" si="160">C135</f>
        <v>14</v>
      </c>
      <c r="O135" s="140">
        <f t="shared" ref="O135:O137" si="161">H135</f>
        <v>0.82352941176470584</v>
      </c>
      <c r="P135" s="143">
        <f t="shared" ref="P135:P137" si="162">D135</f>
        <v>17</v>
      </c>
    </row>
    <row r="136" spans="1:16">
      <c r="A136" s="134" t="s">
        <v>1247</v>
      </c>
      <c r="B136" s="138">
        <v>1.242089211536926E-3</v>
      </c>
      <c r="C136" s="138">
        <v>2.1416216077145146E-2</v>
      </c>
      <c r="D136" s="138">
        <v>2.2658305288682082E-2</v>
      </c>
      <c r="F136" s="134" t="s">
        <v>1247</v>
      </c>
      <c r="G136" s="140">
        <v>5.4818275052431004E-2</v>
      </c>
      <c r="H136" s="140">
        <v>0.94518172494756891</v>
      </c>
      <c r="I136" s="140">
        <v>1</v>
      </c>
      <c r="K136" t="str">
        <f t="shared" si="92"/>
        <v>G</v>
      </c>
      <c r="L136" s="138">
        <f t="shared" si="158"/>
        <v>1.242089211536926E-3</v>
      </c>
      <c r="M136" s="140">
        <f t="shared" si="159"/>
        <v>5.4818275052431004E-2</v>
      </c>
      <c r="N136" s="138">
        <f t="shared" si="160"/>
        <v>2.1416216077145146E-2</v>
      </c>
      <c r="O136" s="140">
        <f t="shared" si="161"/>
        <v>0.94518172494756891</v>
      </c>
      <c r="P136" s="138">
        <f t="shared" si="162"/>
        <v>2.2658305288682082E-2</v>
      </c>
    </row>
    <row r="137" spans="1:16">
      <c r="A137" s="134" t="s">
        <v>1249</v>
      </c>
      <c r="B137" s="138">
        <v>8.1191032105496248</v>
      </c>
      <c r="C137" s="138">
        <v>181.87204962652206</v>
      </c>
      <c r="D137" s="138">
        <v>189.99115283707167</v>
      </c>
      <c r="F137" s="134" t="s">
        <v>1249</v>
      </c>
      <c r="G137" s="140">
        <v>4.273411203263882E-2</v>
      </c>
      <c r="H137" s="140">
        <v>0.95726588796736123</v>
      </c>
      <c r="I137" s="140">
        <v>1</v>
      </c>
      <c r="K137" t="str">
        <f t="shared" si="92"/>
        <v>V</v>
      </c>
      <c r="L137" s="138">
        <f t="shared" si="158"/>
        <v>8.1191032105496248</v>
      </c>
      <c r="M137" s="140">
        <f t="shared" si="159"/>
        <v>4.273411203263882E-2</v>
      </c>
      <c r="N137" s="138">
        <f t="shared" si="160"/>
        <v>181.87204962652206</v>
      </c>
      <c r="O137" s="140">
        <f t="shared" si="161"/>
        <v>0.95726588796736123</v>
      </c>
      <c r="P137" s="138">
        <f t="shared" si="162"/>
        <v>189.99115283707167</v>
      </c>
    </row>
    <row r="138" spans="1:16" ht="13">
      <c r="A138" s="128" t="s">
        <v>74</v>
      </c>
      <c r="F138" s="128" t="s">
        <v>74</v>
      </c>
      <c r="G138" s="140"/>
      <c r="H138" s="140"/>
      <c r="I138" s="140"/>
      <c r="K138" s="142" t="str">
        <f t="shared" si="92"/>
        <v>Fava-Bolota</v>
      </c>
      <c r="L138" s="219"/>
      <c r="M138" s="219"/>
      <c r="N138" s="219"/>
      <c r="O138" s="219"/>
      <c r="P138" s="219"/>
    </row>
    <row r="139" spans="1:16">
      <c r="A139" s="134" t="s">
        <v>1245</v>
      </c>
      <c r="B139">
        <v>2</v>
      </c>
      <c r="C139">
        <v>5</v>
      </c>
      <c r="D139">
        <v>7</v>
      </c>
      <c r="F139" s="134" t="s">
        <v>1245</v>
      </c>
      <c r="G139" s="140">
        <v>0.2857142857142857</v>
      </c>
      <c r="H139" s="140">
        <v>0.7142857142857143</v>
      </c>
      <c r="I139" s="140">
        <v>1</v>
      </c>
      <c r="K139" t="str">
        <f t="shared" si="92"/>
        <v>N</v>
      </c>
      <c r="L139" s="143">
        <f t="shared" ref="L139:L141" si="163">B139</f>
        <v>2</v>
      </c>
      <c r="M139" s="140">
        <f t="shared" ref="M139:M141" si="164">G139</f>
        <v>0.2857142857142857</v>
      </c>
      <c r="N139" s="143">
        <f t="shared" ref="N139:N141" si="165">C139</f>
        <v>5</v>
      </c>
      <c r="O139" s="140">
        <f t="shared" ref="O139:O141" si="166">H139</f>
        <v>0.7142857142857143</v>
      </c>
      <c r="P139" s="143">
        <f t="shared" ref="P139:P141" si="167">D139</f>
        <v>7</v>
      </c>
    </row>
    <row r="140" spans="1:16">
      <c r="A140" s="134" t="s">
        <v>1247</v>
      </c>
      <c r="B140" s="138">
        <v>5.3421949285349527E-4</v>
      </c>
      <c r="C140" s="138">
        <v>2.99747133723729E-3</v>
      </c>
      <c r="D140" s="138">
        <v>3.5316908300907853E-3</v>
      </c>
      <c r="F140" s="134" t="s">
        <v>1247</v>
      </c>
      <c r="G140" s="140">
        <v>0.15126451282253453</v>
      </c>
      <c r="H140" s="140">
        <v>0.84873548717746539</v>
      </c>
      <c r="I140" s="140">
        <v>1</v>
      </c>
      <c r="K140" t="str">
        <f t="shared" si="92"/>
        <v>G</v>
      </c>
      <c r="L140" s="138">
        <f t="shared" si="163"/>
        <v>5.3421949285349527E-4</v>
      </c>
      <c r="M140" s="140">
        <f t="shared" si="164"/>
        <v>0.15126451282253453</v>
      </c>
      <c r="N140" s="138">
        <f t="shared" si="165"/>
        <v>2.99747133723729E-3</v>
      </c>
      <c r="O140" s="140">
        <f t="shared" si="166"/>
        <v>0.84873548717746539</v>
      </c>
      <c r="P140" s="138">
        <f t="shared" si="167"/>
        <v>3.5316908300907853E-3</v>
      </c>
    </row>
    <row r="141" spans="1:16">
      <c r="A141" s="134" t="s">
        <v>1249</v>
      </c>
      <c r="B141" s="138">
        <v>4.379182477486264</v>
      </c>
      <c r="C141" s="138">
        <v>22.938940673181783</v>
      </c>
      <c r="D141" s="138">
        <v>27.318123150668047</v>
      </c>
      <c r="F141" s="134" t="s">
        <v>1249</v>
      </c>
      <c r="G141" s="140">
        <v>0.16030319701443962</v>
      </c>
      <c r="H141" s="140">
        <v>0.83969680298556038</v>
      </c>
      <c r="I141" s="140">
        <v>1</v>
      </c>
      <c r="K141" t="str">
        <f t="shared" si="92"/>
        <v>V</v>
      </c>
      <c r="L141" s="138">
        <f t="shared" si="163"/>
        <v>4.379182477486264</v>
      </c>
      <c r="M141" s="140">
        <f t="shared" si="164"/>
        <v>0.16030319701443962</v>
      </c>
      <c r="N141" s="138">
        <f t="shared" si="165"/>
        <v>22.938940673181783</v>
      </c>
      <c r="O141" s="140">
        <f t="shared" si="166"/>
        <v>0.83969680298556038</v>
      </c>
      <c r="P141" s="138">
        <f t="shared" si="167"/>
        <v>27.318123150668047</v>
      </c>
    </row>
    <row r="142" spans="1:16" ht="13">
      <c r="A142" s="128" t="s">
        <v>75</v>
      </c>
      <c r="F142" s="128" t="s">
        <v>75</v>
      </c>
      <c r="G142" s="140"/>
      <c r="H142" s="140"/>
      <c r="I142" s="140"/>
      <c r="K142" s="142" t="str">
        <f t="shared" si="92"/>
        <v>Fava-De-Tucupi</v>
      </c>
      <c r="L142" s="219"/>
      <c r="M142" s="219"/>
      <c r="N142" s="219"/>
      <c r="O142" s="219"/>
      <c r="P142" s="219"/>
    </row>
    <row r="143" spans="1:16">
      <c r="A143" s="134" t="s">
        <v>1245</v>
      </c>
      <c r="B143">
        <v>5</v>
      </c>
      <c r="C143">
        <v>35</v>
      </c>
      <c r="D143">
        <v>40</v>
      </c>
      <c r="F143" s="134" t="s">
        <v>1245</v>
      </c>
      <c r="G143" s="140">
        <v>0.125</v>
      </c>
      <c r="H143" s="140">
        <v>0.875</v>
      </c>
      <c r="I143" s="140">
        <v>1</v>
      </c>
      <c r="K143" t="str">
        <f t="shared" si="92"/>
        <v>N</v>
      </c>
      <c r="L143" s="143">
        <f t="shared" ref="L143:L145" si="168">B143</f>
        <v>5</v>
      </c>
      <c r="M143" s="140">
        <f t="shared" ref="M143:M145" si="169">G143</f>
        <v>0.125</v>
      </c>
      <c r="N143" s="143">
        <f t="shared" ref="N143:N145" si="170">C143</f>
        <v>35</v>
      </c>
      <c r="O143" s="140">
        <f t="shared" ref="O143:O145" si="171">H143</f>
        <v>0.875</v>
      </c>
      <c r="P143" s="143">
        <f t="shared" ref="P143:P145" si="172">D143</f>
        <v>40</v>
      </c>
    </row>
    <row r="144" spans="1:16">
      <c r="A144" s="134" t="s">
        <v>1247</v>
      </c>
      <c r="B144" s="138">
        <v>1.4132471834842797E-3</v>
      </c>
      <c r="C144" s="138">
        <v>2.6462153027391983E-2</v>
      </c>
      <c r="D144" s="138">
        <v>2.7875400210876266E-2</v>
      </c>
      <c r="F144" s="134" t="s">
        <v>1247</v>
      </c>
      <c r="G144" s="140">
        <v>5.069872262974244E-2</v>
      </c>
      <c r="H144" s="140">
        <v>0.9493012773702576</v>
      </c>
      <c r="I144" s="140">
        <v>1</v>
      </c>
      <c r="K144" t="str">
        <f t="shared" si="92"/>
        <v>G</v>
      </c>
      <c r="L144" s="138">
        <f t="shared" si="168"/>
        <v>1.4132471834842797E-3</v>
      </c>
      <c r="M144" s="140">
        <f t="shared" si="169"/>
        <v>5.069872262974244E-2</v>
      </c>
      <c r="N144" s="138">
        <f t="shared" si="170"/>
        <v>2.6462153027391983E-2</v>
      </c>
      <c r="O144" s="140">
        <f t="shared" si="171"/>
        <v>0.9493012773702576</v>
      </c>
      <c r="P144" s="138">
        <f t="shared" si="172"/>
        <v>2.7875400210876266E-2</v>
      </c>
    </row>
    <row r="145" spans="1:16">
      <c r="A145" s="134" t="s">
        <v>1249</v>
      </c>
      <c r="B145" s="138">
        <v>8.7132333877599599</v>
      </c>
      <c r="C145" s="138">
        <v>208.95181437666852</v>
      </c>
      <c r="D145" s="138">
        <v>217.66504776442846</v>
      </c>
      <c r="F145" s="134" t="s">
        <v>1249</v>
      </c>
      <c r="G145" s="140">
        <v>4.0030466431110238E-2</v>
      </c>
      <c r="H145" s="140">
        <v>0.95996953356888981</v>
      </c>
      <c r="I145" s="140">
        <v>1</v>
      </c>
      <c r="K145" t="str">
        <f t="shared" si="92"/>
        <v>V</v>
      </c>
      <c r="L145" s="138">
        <f t="shared" si="168"/>
        <v>8.7132333877599599</v>
      </c>
      <c r="M145" s="140">
        <f t="shared" si="169"/>
        <v>4.0030466431110238E-2</v>
      </c>
      <c r="N145" s="138">
        <f t="shared" si="170"/>
        <v>208.95181437666852</v>
      </c>
      <c r="O145" s="140">
        <f t="shared" si="171"/>
        <v>0.95996953356888981</v>
      </c>
      <c r="P145" s="138">
        <f t="shared" si="172"/>
        <v>217.66504776442846</v>
      </c>
    </row>
    <row r="146" spans="1:16" ht="13">
      <c r="A146" s="128" t="s">
        <v>76</v>
      </c>
      <c r="F146" s="128" t="s">
        <v>76</v>
      </c>
      <c r="G146" s="140"/>
      <c r="H146" s="140"/>
      <c r="I146" s="140"/>
      <c r="K146" s="142" t="str">
        <f t="shared" si="92"/>
        <v>Faveira-Arara</v>
      </c>
      <c r="L146" s="219"/>
      <c r="M146" s="219"/>
      <c r="N146" s="219"/>
      <c r="O146" s="219"/>
      <c r="P146" s="219"/>
    </row>
    <row r="147" spans="1:16">
      <c r="A147" s="134" t="s">
        <v>1245</v>
      </c>
      <c r="B147">
        <v>1</v>
      </c>
      <c r="C147">
        <v>1</v>
      </c>
      <c r="D147">
        <v>2</v>
      </c>
      <c r="F147" s="134" t="s">
        <v>1245</v>
      </c>
      <c r="G147" s="140">
        <v>0.5</v>
      </c>
      <c r="H147" s="140">
        <v>0.5</v>
      </c>
      <c r="I147" s="140">
        <v>1</v>
      </c>
      <c r="K147" t="str">
        <f t="shared" ref="K147:K210" si="173">A147</f>
        <v>N</v>
      </c>
      <c r="L147" s="143">
        <f t="shared" ref="L147:L149" si="174">B147</f>
        <v>1</v>
      </c>
      <c r="M147" s="140">
        <f t="shared" ref="M147:M149" si="175">G147</f>
        <v>0.5</v>
      </c>
      <c r="N147" s="143">
        <f t="shared" ref="N147:N149" si="176">C147</f>
        <v>1</v>
      </c>
      <c r="O147" s="140">
        <f t="shared" ref="O147:O149" si="177">H147</f>
        <v>0.5</v>
      </c>
      <c r="P147" s="143">
        <f t="shared" ref="P147:P149" si="178">D147</f>
        <v>2</v>
      </c>
    </row>
    <row r="148" spans="1:16">
      <c r="A148" s="134" t="s">
        <v>1247</v>
      </c>
      <c r="B148" s="138">
        <v>7.7546688404619025E-4</v>
      </c>
      <c r="C148" s="138">
        <v>1.8346469377312992E-3</v>
      </c>
      <c r="D148" s="138">
        <v>2.6101138217774896E-3</v>
      </c>
      <c r="F148" s="134" t="s">
        <v>1247</v>
      </c>
      <c r="G148" s="140">
        <v>0.29710079214786761</v>
      </c>
      <c r="H148" s="140">
        <v>0.70289920785213234</v>
      </c>
      <c r="I148" s="140">
        <v>1</v>
      </c>
      <c r="K148" t="str">
        <f t="shared" si="173"/>
        <v>G</v>
      </c>
      <c r="L148" s="138">
        <f t="shared" si="174"/>
        <v>7.7546688404619025E-4</v>
      </c>
      <c r="M148" s="140">
        <f t="shared" si="175"/>
        <v>0.29710079214786761</v>
      </c>
      <c r="N148" s="138">
        <f t="shared" si="176"/>
        <v>1.8346469377312992E-3</v>
      </c>
      <c r="O148" s="140">
        <f t="shared" si="177"/>
        <v>0.70289920785213234</v>
      </c>
      <c r="P148" s="138">
        <f t="shared" si="178"/>
        <v>2.6101138217774896E-3</v>
      </c>
    </row>
    <row r="149" spans="1:16">
      <c r="A149" s="134" t="s">
        <v>1249</v>
      </c>
      <c r="B149" s="138">
        <v>5.5845050375811081</v>
      </c>
      <c r="C149" s="138">
        <v>16.882208595502146</v>
      </c>
      <c r="D149" s="138">
        <v>22.466713633083252</v>
      </c>
      <c r="F149" s="134" t="s">
        <v>1249</v>
      </c>
      <c r="G149" s="140">
        <v>0.24856795385319158</v>
      </c>
      <c r="H149" s="140">
        <v>0.75143204614680847</v>
      </c>
      <c r="I149" s="140">
        <v>1</v>
      </c>
      <c r="K149" t="str">
        <f t="shared" si="173"/>
        <v>V</v>
      </c>
      <c r="L149" s="138">
        <f t="shared" si="174"/>
        <v>5.5845050375811081</v>
      </c>
      <c r="M149" s="140">
        <f t="shared" si="175"/>
        <v>0.24856795385319158</v>
      </c>
      <c r="N149" s="138">
        <f t="shared" si="176"/>
        <v>16.882208595502146</v>
      </c>
      <c r="O149" s="140">
        <f t="shared" si="177"/>
        <v>0.75143204614680847</v>
      </c>
      <c r="P149" s="138">
        <f t="shared" si="178"/>
        <v>22.466713633083252</v>
      </c>
    </row>
    <row r="150" spans="1:16" ht="13">
      <c r="A150" s="128" t="s">
        <v>77</v>
      </c>
      <c r="F150" s="128" t="s">
        <v>77</v>
      </c>
      <c r="G150" s="140"/>
      <c r="H150" s="140"/>
      <c r="I150" s="140"/>
      <c r="K150" s="142" t="str">
        <f t="shared" si="173"/>
        <v>Folha-Santa</v>
      </c>
      <c r="L150" s="219"/>
      <c r="M150" s="219"/>
      <c r="N150" s="219"/>
      <c r="O150" s="219"/>
      <c r="P150" s="219"/>
    </row>
    <row r="151" spans="1:16">
      <c r="A151" s="134" t="s">
        <v>1245</v>
      </c>
      <c r="B151">
        <v>3</v>
      </c>
      <c r="C151">
        <v>9</v>
      </c>
      <c r="D151">
        <v>12</v>
      </c>
      <c r="F151" s="134" t="s">
        <v>1245</v>
      </c>
      <c r="G151" s="140">
        <v>0.25</v>
      </c>
      <c r="H151" s="140">
        <v>0.75</v>
      </c>
      <c r="I151" s="140">
        <v>1</v>
      </c>
      <c r="K151" t="str">
        <f t="shared" si="173"/>
        <v>N</v>
      </c>
      <c r="L151" s="143">
        <f t="shared" ref="L151:L153" si="179">B151</f>
        <v>3</v>
      </c>
      <c r="M151" s="140">
        <f t="shared" ref="M151:M153" si="180">G151</f>
        <v>0.25</v>
      </c>
      <c r="N151" s="143">
        <f t="shared" ref="N151:N153" si="181">C151</f>
        <v>9</v>
      </c>
      <c r="O151" s="140">
        <f t="shared" ref="O151:O153" si="182">H151</f>
        <v>0.75</v>
      </c>
      <c r="P151" s="143">
        <f t="shared" ref="P151:P153" si="183">D151</f>
        <v>12</v>
      </c>
    </row>
    <row r="152" spans="1:16">
      <c r="A152" s="134" t="s">
        <v>1247</v>
      </c>
      <c r="B152" s="138">
        <v>7.9679723571163762E-4</v>
      </c>
      <c r="C152" s="138">
        <v>4.4496338816255683E-3</v>
      </c>
      <c r="D152" s="138">
        <v>5.2464311173372061E-3</v>
      </c>
      <c r="F152" s="134" t="s">
        <v>1247</v>
      </c>
      <c r="G152" s="140">
        <v>0.15187414413553707</v>
      </c>
      <c r="H152" s="140">
        <v>0.84812585586446276</v>
      </c>
      <c r="I152" s="140">
        <v>1</v>
      </c>
      <c r="K152" t="str">
        <f t="shared" si="173"/>
        <v>G</v>
      </c>
      <c r="L152" s="138">
        <f t="shared" si="179"/>
        <v>7.9679723571163762E-4</v>
      </c>
      <c r="M152" s="140">
        <f t="shared" si="180"/>
        <v>0.15187414413553707</v>
      </c>
      <c r="N152" s="138">
        <f t="shared" si="181"/>
        <v>4.4496338816255683E-3</v>
      </c>
      <c r="O152" s="140">
        <f t="shared" si="182"/>
        <v>0.84812585586446276</v>
      </c>
      <c r="P152" s="138">
        <f t="shared" si="183"/>
        <v>5.2464311173372061E-3</v>
      </c>
    </row>
    <row r="153" spans="1:16">
      <c r="A153" s="134" t="s">
        <v>1249</v>
      </c>
      <c r="B153" s="138">
        <v>3.8617737363680904</v>
      </c>
      <c r="C153" s="138">
        <v>30.826537103509935</v>
      </c>
      <c r="D153" s="138">
        <v>34.688310839878028</v>
      </c>
      <c r="F153" s="134" t="s">
        <v>1249</v>
      </c>
      <c r="G153" s="140">
        <v>0.11132781167103002</v>
      </c>
      <c r="H153" s="140">
        <v>0.88867218832896988</v>
      </c>
      <c r="I153" s="140">
        <v>1</v>
      </c>
      <c r="K153" t="str">
        <f t="shared" si="173"/>
        <v>V</v>
      </c>
      <c r="L153" s="138">
        <f t="shared" si="179"/>
        <v>3.8617737363680904</v>
      </c>
      <c r="M153" s="140">
        <f t="shared" si="180"/>
        <v>0.11132781167103002</v>
      </c>
      <c r="N153" s="138">
        <f t="shared" si="181"/>
        <v>30.826537103509935</v>
      </c>
      <c r="O153" s="140">
        <f t="shared" si="182"/>
        <v>0.88867218832896988</v>
      </c>
      <c r="P153" s="138">
        <f t="shared" si="183"/>
        <v>34.688310839878028</v>
      </c>
    </row>
    <row r="154" spans="1:16" ht="13">
      <c r="A154" s="128" t="s">
        <v>27</v>
      </c>
      <c r="F154" s="128" t="s">
        <v>27</v>
      </c>
      <c r="G154" s="140"/>
      <c r="H154" s="140"/>
      <c r="I154" s="140"/>
      <c r="K154" s="142" t="str">
        <f t="shared" si="173"/>
        <v>Freijó</v>
      </c>
      <c r="L154" s="219"/>
      <c r="M154" s="219"/>
      <c r="N154" s="219"/>
      <c r="O154" s="219"/>
      <c r="P154" s="219"/>
    </row>
    <row r="155" spans="1:16">
      <c r="A155" s="134" t="s">
        <v>1245</v>
      </c>
      <c r="B155">
        <v>11</v>
      </c>
      <c r="C155">
        <v>16</v>
      </c>
      <c r="D155">
        <v>27</v>
      </c>
      <c r="F155" s="134" t="s">
        <v>1245</v>
      </c>
      <c r="G155" s="140">
        <v>0.40740740740740738</v>
      </c>
      <c r="H155" s="140">
        <v>0.59259259259259256</v>
      </c>
      <c r="I155" s="140">
        <v>1</v>
      </c>
      <c r="K155" t="str">
        <f t="shared" si="173"/>
        <v>N</v>
      </c>
      <c r="L155" s="143">
        <f t="shared" ref="L155:L157" si="184">B155</f>
        <v>11</v>
      </c>
      <c r="M155" s="140">
        <f t="shared" ref="M155:M157" si="185">G155</f>
        <v>0.40740740740740738</v>
      </c>
      <c r="N155" s="143">
        <f t="shared" ref="N155:N157" si="186">C155</f>
        <v>16</v>
      </c>
      <c r="O155" s="140">
        <f t="shared" ref="O155:O157" si="187">H155</f>
        <v>0.59259259259259256</v>
      </c>
      <c r="P155" s="143">
        <f t="shared" ref="P155:P157" si="188">D155</f>
        <v>27</v>
      </c>
    </row>
    <row r="156" spans="1:16">
      <c r="A156" s="134" t="s">
        <v>1247</v>
      </c>
      <c r="B156" s="138">
        <v>3.1507936822372296E-3</v>
      </c>
      <c r="C156" s="138">
        <v>9.975044278545394E-3</v>
      </c>
      <c r="D156" s="138">
        <v>1.3125837960782625E-2</v>
      </c>
      <c r="F156" s="134" t="s">
        <v>1247</v>
      </c>
      <c r="G156" s="140">
        <v>0.24004514543385128</v>
      </c>
      <c r="H156" s="140">
        <v>0.75995485456614875</v>
      </c>
      <c r="I156" s="140">
        <v>1</v>
      </c>
      <c r="K156" t="str">
        <f t="shared" si="173"/>
        <v>G</v>
      </c>
      <c r="L156" s="138">
        <f t="shared" si="184"/>
        <v>3.1507936822372296E-3</v>
      </c>
      <c r="M156" s="140">
        <f t="shared" si="185"/>
        <v>0.24004514543385128</v>
      </c>
      <c r="N156" s="138">
        <f t="shared" si="186"/>
        <v>9.975044278545394E-3</v>
      </c>
      <c r="O156" s="140">
        <f t="shared" si="187"/>
        <v>0.75995485456614875</v>
      </c>
      <c r="P156" s="138">
        <f t="shared" si="188"/>
        <v>1.3125837960782625E-2</v>
      </c>
    </row>
    <row r="157" spans="1:16">
      <c r="A157" s="134" t="s">
        <v>1249</v>
      </c>
      <c r="B157" s="138">
        <v>23.652155353461772</v>
      </c>
      <c r="C157" s="138">
        <v>79.022912062238262</v>
      </c>
      <c r="D157" s="138">
        <v>102.67506741570001</v>
      </c>
      <c r="F157" s="134" t="s">
        <v>1249</v>
      </c>
      <c r="G157" s="140">
        <v>0.23035928730099015</v>
      </c>
      <c r="H157" s="140">
        <v>0.76964071269901002</v>
      </c>
      <c r="I157" s="140">
        <v>1</v>
      </c>
      <c r="K157" t="str">
        <f t="shared" si="173"/>
        <v>V</v>
      </c>
      <c r="L157" s="138">
        <f t="shared" si="184"/>
        <v>23.652155353461772</v>
      </c>
      <c r="M157" s="140">
        <f t="shared" si="185"/>
        <v>0.23035928730099015</v>
      </c>
      <c r="N157" s="138">
        <f t="shared" si="186"/>
        <v>79.022912062238262</v>
      </c>
      <c r="O157" s="140">
        <f t="shared" si="187"/>
        <v>0.76964071269901002</v>
      </c>
      <c r="P157" s="138">
        <f t="shared" si="188"/>
        <v>102.67506741570001</v>
      </c>
    </row>
    <row r="158" spans="1:16" ht="13">
      <c r="A158" s="128" t="s">
        <v>36</v>
      </c>
      <c r="F158" s="128" t="s">
        <v>36</v>
      </c>
      <c r="G158" s="140"/>
      <c r="H158" s="140"/>
      <c r="I158" s="140"/>
      <c r="K158" s="142" t="str">
        <f t="shared" si="173"/>
        <v>Gameleira</v>
      </c>
      <c r="L158" s="219"/>
      <c r="M158" s="219"/>
      <c r="N158" s="219"/>
      <c r="O158" s="219"/>
      <c r="P158" s="219"/>
    </row>
    <row r="159" spans="1:16">
      <c r="A159" s="134" t="s">
        <v>1245</v>
      </c>
      <c r="B159">
        <v>2</v>
      </c>
      <c r="D159">
        <v>2</v>
      </c>
      <c r="F159" s="134" t="s">
        <v>1245</v>
      </c>
      <c r="G159" s="140">
        <v>1</v>
      </c>
      <c r="H159" s="140">
        <v>0</v>
      </c>
      <c r="I159" s="140">
        <v>1</v>
      </c>
      <c r="K159" t="str">
        <f t="shared" si="173"/>
        <v>N</v>
      </c>
      <c r="L159" s="143">
        <f t="shared" ref="L159:L161" si="189">B159</f>
        <v>2</v>
      </c>
      <c r="M159" s="140">
        <f t="shared" ref="M159:M161" si="190">G159</f>
        <v>1</v>
      </c>
      <c r="N159" s="143">
        <f t="shared" ref="N159:N161" si="191">C159</f>
        <v>0</v>
      </c>
      <c r="O159" s="140">
        <f t="shared" ref="O159:O161" si="192">H159</f>
        <v>0</v>
      </c>
      <c r="P159" s="143">
        <f t="shared" ref="P159:P161" si="193">D159</f>
        <v>2</v>
      </c>
    </row>
    <row r="160" spans="1:16">
      <c r="A160" s="134" t="s">
        <v>1247</v>
      </c>
      <c r="B160" s="138">
        <v>2.2680902652097881E-3</v>
      </c>
      <c r="C160" s="138"/>
      <c r="D160" s="138">
        <v>2.2680902652097881E-3</v>
      </c>
      <c r="F160" s="134" t="s">
        <v>1247</v>
      </c>
      <c r="G160" s="140">
        <v>1</v>
      </c>
      <c r="H160" s="140">
        <v>0</v>
      </c>
      <c r="I160" s="140">
        <v>1</v>
      </c>
      <c r="K160" t="str">
        <f t="shared" si="173"/>
        <v>G</v>
      </c>
      <c r="L160" s="138">
        <f t="shared" si="189"/>
        <v>2.2680902652097881E-3</v>
      </c>
      <c r="M160" s="140">
        <f t="shared" si="190"/>
        <v>1</v>
      </c>
      <c r="N160" s="138">
        <f t="shared" si="191"/>
        <v>0</v>
      </c>
      <c r="O160" s="140">
        <f t="shared" si="192"/>
        <v>0</v>
      </c>
      <c r="P160" s="138">
        <f t="shared" si="193"/>
        <v>2.2680902652097881E-3</v>
      </c>
    </row>
    <row r="161" spans="1:16">
      <c r="A161" s="134" t="s">
        <v>1249</v>
      </c>
      <c r="B161" s="138">
        <v>16.213273207714465</v>
      </c>
      <c r="C161" s="138"/>
      <c r="D161" s="138">
        <v>16.213273207714465</v>
      </c>
      <c r="F161" s="134" t="s">
        <v>1249</v>
      </c>
      <c r="G161" s="140">
        <v>1</v>
      </c>
      <c r="H161" s="140">
        <v>0</v>
      </c>
      <c r="I161" s="140">
        <v>1</v>
      </c>
      <c r="K161" t="str">
        <f t="shared" si="173"/>
        <v>V</v>
      </c>
      <c r="L161" s="138">
        <f t="shared" si="189"/>
        <v>16.213273207714465</v>
      </c>
      <c r="M161" s="140">
        <f t="shared" si="190"/>
        <v>1</v>
      </c>
      <c r="N161" s="138">
        <f t="shared" si="191"/>
        <v>0</v>
      </c>
      <c r="O161" s="140">
        <f t="shared" si="192"/>
        <v>0</v>
      </c>
      <c r="P161" s="138">
        <f t="shared" si="193"/>
        <v>16.213273207714465</v>
      </c>
    </row>
    <row r="162" spans="1:16" ht="13">
      <c r="A162" s="128" t="s">
        <v>51</v>
      </c>
      <c r="F162" s="128" t="s">
        <v>51</v>
      </c>
      <c r="G162" s="140"/>
      <c r="H162" s="140"/>
      <c r="I162" s="140"/>
      <c r="K162" s="142" t="str">
        <f t="shared" si="173"/>
        <v>Garapa</v>
      </c>
      <c r="L162" s="219"/>
      <c r="M162" s="219"/>
      <c r="N162" s="219"/>
      <c r="O162" s="219"/>
      <c r="P162" s="219"/>
    </row>
    <row r="163" spans="1:16">
      <c r="A163" s="134" t="s">
        <v>1245</v>
      </c>
      <c r="B163">
        <v>4</v>
      </c>
      <c r="C163">
        <v>108</v>
      </c>
      <c r="D163">
        <v>112</v>
      </c>
      <c r="F163" s="134" t="s">
        <v>1245</v>
      </c>
      <c r="G163" s="140">
        <v>3.5714285714285712E-2</v>
      </c>
      <c r="H163" s="140">
        <v>0.9642857142857143</v>
      </c>
      <c r="I163" s="140">
        <v>1</v>
      </c>
      <c r="K163" t="str">
        <f t="shared" si="173"/>
        <v>N</v>
      </c>
      <c r="L163" s="143">
        <f t="shared" ref="L163:L165" si="194">B163</f>
        <v>4</v>
      </c>
      <c r="M163" s="140">
        <f t="shared" ref="M163:M165" si="195">G163</f>
        <v>3.5714285714285712E-2</v>
      </c>
      <c r="N163" s="143">
        <f t="shared" ref="N163:N165" si="196">C163</f>
        <v>108</v>
      </c>
      <c r="O163" s="140">
        <f t="shared" ref="O163:O165" si="197">H163</f>
        <v>0.9642857142857143</v>
      </c>
      <c r="P163" s="143">
        <f t="shared" ref="P163:P165" si="198">D163</f>
        <v>112</v>
      </c>
    </row>
    <row r="164" spans="1:16">
      <c r="A164" s="134" t="s">
        <v>1247</v>
      </c>
      <c r="B164" s="138">
        <v>1.0710983180621475E-3</v>
      </c>
      <c r="C164" s="138">
        <v>0.12496598155934338</v>
      </c>
      <c r="D164" s="138">
        <v>0.12603707987740553</v>
      </c>
      <c r="F164" s="134" t="s">
        <v>1247</v>
      </c>
      <c r="G164" s="140">
        <v>8.498279388129186E-3</v>
      </c>
      <c r="H164" s="140">
        <v>0.99150172061187081</v>
      </c>
      <c r="I164" s="140">
        <v>1</v>
      </c>
      <c r="K164" t="str">
        <f t="shared" si="173"/>
        <v>G</v>
      </c>
      <c r="L164" s="138">
        <f t="shared" si="194"/>
        <v>1.0710983180621475E-3</v>
      </c>
      <c r="M164" s="140">
        <f t="shared" si="195"/>
        <v>8.498279388129186E-3</v>
      </c>
      <c r="N164" s="138">
        <f t="shared" si="196"/>
        <v>0.12496598155934338</v>
      </c>
      <c r="O164" s="140">
        <f t="shared" si="197"/>
        <v>0.99150172061187081</v>
      </c>
      <c r="P164" s="138">
        <f t="shared" si="198"/>
        <v>0.12603707987740553</v>
      </c>
    </row>
    <row r="165" spans="1:16">
      <c r="A165" s="134" t="s">
        <v>1249</v>
      </c>
      <c r="B165" s="138">
        <v>6.3682802661061704</v>
      </c>
      <c r="C165" s="138">
        <v>1036.2861298328876</v>
      </c>
      <c r="D165" s="138">
        <v>1042.6544100989936</v>
      </c>
      <c r="F165" s="134" t="s">
        <v>1249</v>
      </c>
      <c r="G165" s="140">
        <v>6.1077574740239591E-3</v>
      </c>
      <c r="H165" s="140">
        <v>0.99389224252597619</v>
      </c>
      <c r="I165" s="140">
        <v>1</v>
      </c>
      <c r="K165" t="str">
        <f t="shared" si="173"/>
        <v>V</v>
      </c>
      <c r="L165" s="138">
        <f t="shared" si="194"/>
        <v>6.3682802661061704</v>
      </c>
      <c r="M165" s="140">
        <f t="shared" si="195"/>
        <v>6.1077574740239591E-3</v>
      </c>
      <c r="N165" s="138">
        <f t="shared" si="196"/>
        <v>1036.2861298328876</v>
      </c>
      <c r="O165" s="140">
        <f t="shared" si="197"/>
        <v>0.99389224252597619</v>
      </c>
      <c r="P165" s="138">
        <f t="shared" si="198"/>
        <v>1042.6544100989936</v>
      </c>
    </row>
    <row r="166" spans="1:16" ht="13">
      <c r="A166" s="128" t="s">
        <v>78</v>
      </c>
      <c r="F166" s="128" t="s">
        <v>78</v>
      </c>
      <c r="G166" s="140"/>
      <c r="H166" s="140"/>
      <c r="I166" s="140"/>
      <c r="K166" s="142" t="str">
        <f t="shared" si="173"/>
        <v>Gogó-De-Guariba</v>
      </c>
      <c r="L166" s="219"/>
      <c r="M166" s="219"/>
      <c r="N166" s="219"/>
      <c r="O166" s="219"/>
      <c r="P166" s="219"/>
    </row>
    <row r="167" spans="1:16">
      <c r="A167" s="134" t="s">
        <v>1245</v>
      </c>
      <c r="B167">
        <v>3</v>
      </c>
      <c r="C167">
        <v>3</v>
      </c>
      <c r="D167">
        <v>6</v>
      </c>
      <c r="F167" s="134" t="s">
        <v>1245</v>
      </c>
      <c r="G167" s="140">
        <v>0.5</v>
      </c>
      <c r="H167" s="140">
        <v>0.5</v>
      </c>
      <c r="I167" s="140">
        <v>1</v>
      </c>
      <c r="K167" t="str">
        <f t="shared" si="173"/>
        <v>N</v>
      </c>
      <c r="L167" s="143">
        <f t="shared" ref="L167:L169" si="199">B167</f>
        <v>3</v>
      </c>
      <c r="M167" s="140">
        <f t="shared" ref="M167:M169" si="200">G167</f>
        <v>0.5</v>
      </c>
      <c r="N167" s="143">
        <f t="shared" ref="N167:N169" si="201">C167</f>
        <v>3</v>
      </c>
      <c r="O167" s="140">
        <f t="shared" ref="O167:O169" si="202">H167</f>
        <v>0.5</v>
      </c>
      <c r="P167" s="143">
        <f t="shared" ref="P167:P169" si="203">D167</f>
        <v>6</v>
      </c>
    </row>
    <row r="168" spans="1:16">
      <c r="A168" s="134" t="s">
        <v>1247</v>
      </c>
      <c r="B168" s="138">
        <v>7.8567259407933169E-4</v>
      </c>
      <c r="C168" s="138">
        <v>1.2049699442131122E-3</v>
      </c>
      <c r="D168" s="138">
        <v>1.9906425382924435E-3</v>
      </c>
      <c r="F168" s="134" t="s">
        <v>1247</v>
      </c>
      <c r="G168" s="140">
        <v>0.39468291215823964</v>
      </c>
      <c r="H168" s="140">
        <v>0.60531708784176042</v>
      </c>
      <c r="I168" s="140">
        <v>1</v>
      </c>
      <c r="K168" t="str">
        <f t="shared" si="173"/>
        <v>G</v>
      </c>
      <c r="L168" s="138">
        <f t="shared" si="199"/>
        <v>7.8567259407933169E-4</v>
      </c>
      <c r="M168" s="140">
        <f t="shared" si="200"/>
        <v>0.39468291215823964</v>
      </c>
      <c r="N168" s="138">
        <f t="shared" si="201"/>
        <v>1.2049699442131122E-3</v>
      </c>
      <c r="O168" s="140">
        <f t="shared" si="202"/>
        <v>0.60531708784176042</v>
      </c>
      <c r="P168" s="138">
        <f t="shared" si="203"/>
        <v>1.9906425382924435E-3</v>
      </c>
    </row>
    <row r="169" spans="1:16">
      <c r="A169" s="134" t="s">
        <v>1249</v>
      </c>
      <c r="B169" s="138">
        <v>4.5129896085666292</v>
      </c>
      <c r="C169" s="138">
        <v>8.8744414296177432</v>
      </c>
      <c r="D169" s="138">
        <v>13.387431038184372</v>
      </c>
      <c r="F169" s="134" t="s">
        <v>1249</v>
      </c>
      <c r="G169" s="140">
        <v>0.33710646917204878</v>
      </c>
      <c r="H169" s="140">
        <v>0.66289353082795122</v>
      </c>
      <c r="I169" s="140">
        <v>1</v>
      </c>
      <c r="K169" t="str">
        <f t="shared" si="173"/>
        <v>V</v>
      </c>
      <c r="L169" s="138">
        <f t="shared" si="199"/>
        <v>4.5129896085666292</v>
      </c>
      <c r="M169" s="140">
        <f t="shared" si="200"/>
        <v>0.33710646917204878</v>
      </c>
      <c r="N169" s="138">
        <f t="shared" si="201"/>
        <v>8.8744414296177432</v>
      </c>
      <c r="O169" s="140">
        <f t="shared" si="202"/>
        <v>0.66289353082795122</v>
      </c>
      <c r="P169" s="138">
        <f t="shared" si="203"/>
        <v>13.387431038184372</v>
      </c>
    </row>
    <row r="170" spans="1:16" ht="13">
      <c r="A170" s="128" t="s">
        <v>79</v>
      </c>
      <c r="F170" s="128" t="s">
        <v>79</v>
      </c>
      <c r="G170" s="140"/>
      <c r="H170" s="140"/>
      <c r="I170" s="140"/>
      <c r="K170" s="142" t="str">
        <f t="shared" si="173"/>
        <v>Goiabinha</v>
      </c>
      <c r="L170" s="219"/>
      <c r="M170" s="219"/>
      <c r="N170" s="219"/>
      <c r="O170" s="219"/>
      <c r="P170" s="219"/>
    </row>
    <row r="171" spans="1:16">
      <c r="A171" s="134" t="s">
        <v>1245</v>
      </c>
      <c r="B171">
        <v>1</v>
      </c>
      <c r="D171">
        <v>1</v>
      </c>
      <c r="F171" s="134" t="s">
        <v>1245</v>
      </c>
      <c r="G171" s="140">
        <v>1</v>
      </c>
      <c r="H171" s="140">
        <v>0</v>
      </c>
      <c r="I171" s="140">
        <v>1</v>
      </c>
      <c r="K171" t="str">
        <f t="shared" si="173"/>
        <v>N</v>
      </c>
      <c r="L171" s="143">
        <f t="shared" ref="L171:L173" si="204">B171</f>
        <v>1</v>
      </c>
      <c r="M171" s="140">
        <f t="shared" ref="M171:M173" si="205">G171</f>
        <v>1</v>
      </c>
      <c r="N171" s="143">
        <f t="shared" ref="N171:N173" si="206">C171</f>
        <v>0</v>
      </c>
      <c r="O171" s="140">
        <f t="shared" ref="O171:O173" si="207">H171</f>
        <v>0</v>
      </c>
      <c r="P171" s="143">
        <f t="shared" ref="P171:P173" si="208">D171</f>
        <v>1</v>
      </c>
    </row>
    <row r="172" spans="1:16">
      <c r="A172" s="134" t="s">
        <v>1247</v>
      </c>
      <c r="B172" s="138">
        <v>5.0262773833071434E-4</v>
      </c>
      <c r="C172" s="138"/>
      <c r="D172" s="138">
        <v>5.0262773833071434E-4</v>
      </c>
      <c r="F172" s="134" t="s">
        <v>1247</v>
      </c>
      <c r="G172" s="140">
        <v>1</v>
      </c>
      <c r="H172" s="140">
        <v>0</v>
      </c>
      <c r="I172" s="140">
        <v>1</v>
      </c>
      <c r="K172" t="str">
        <f t="shared" si="173"/>
        <v>G</v>
      </c>
      <c r="L172" s="138">
        <f t="shared" si="204"/>
        <v>5.0262773833071434E-4</v>
      </c>
      <c r="M172" s="140">
        <f t="shared" si="205"/>
        <v>1</v>
      </c>
      <c r="N172" s="138">
        <f t="shared" si="206"/>
        <v>0</v>
      </c>
      <c r="O172" s="140">
        <f t="shared" si="207"/>
        <v>0</v>
      </c>
      <c r="P172" s="138">
        <f t="shared" si="208"/>
        <v>5.0262773833071434E-4</v>
      </c>
    </row>
    <row r="173" spans="1:16">
      <c r="A173" s="134" t="s">
        <v>1249</v>
      </c>
      <c r="B173" s="138">
        <v>3.6196608707389748</v>
      </c>
      <c r="C173" s="138"/>
      <c r="D173" s="138">
        <v>3.6196608707389748</v>
      </c>
      <c r="F173" s="134" t="s">
        <v>1249</v>
      </c>
      <c r="G173" s="140">
        <v>1</v>
      </c>
      <c r="H173" s="140">
        <v>0</v>
      </c>
      <c r="I173" s="140">
        <v>1</v>
      </c>
      <c r="K173" t="str">
        <f t="shared" si="173"/>
        <v>V</v>
      </c>
      <c r="L173" s="138">
        <f t="shared" si="204"/>
        <v>3.6196608707389748</v>
      </c>
      <c r="M173" s="140">
        <f t="shared" si="205"/>
        <v>1</v>
      </c>
      <c r="N173" s="138">
        <f t="shared" si="206"/>
        <v>0</v>
      </c>
      <c r="O173" s="140">
        <f t="shared" si="207"/>
        <v>0</v>
      </c>
      <c r="P173" s="138">
        <f t="shared" si="208"/>
        <v>3.6196608707389748</v>
      </c>
    </row>
    <row r="174" spans="1:16" ht="13">
      <c r="A174" s="128" t="s">
        <v>80</v>
      </c>
      <c r="F174" s="128" t="s">
        <v>80</v>
      </c>
      <c r="G174" s="140"/>
      <c r="H174" s="140"/>
      <c r="I174" s="140"/>
      <c r="K174" s="142" t="str">
        <f t="shared" si="173"/>
        <v>Gombeira</v>
      </c>
      <c r="L174" s="219"/>
      <c r="M174" s="219"/>
      <c r="N174" s="219"/>
      <c r="O174" s="219"/>
      <c r="P174" s="219"/>
    </row>
    <row r="175" spans="1:16">
      <c r="A175" s="134" t="s">
        <v>1245</v>
      </c>
      <c r="B175">
        <v>9</v>
      </c>
      <c r="C175">
        <v>32</v>
      </c>
      <c r="D175">
        <v>41</v>
      </c>
      <c r="F175" s="134" t="s">
        <v>1245</v>
      </c>
      <c r="G175" s="140">
        <v>0.21951219512195122</v>
      </c>
      <c r="H175" s="140">
        <v>0.78048780487804881</v>
      </c>
      <c r="I175" s="140">
        <v>1</v>
      </c>
      <c r="K175" t="str">
        <f t="shared" si="173"/>
        <v>N</v>
      </c>
      <c r="L175" s="143">
        <f t="shared" ref="L175:L177" si="209">B175</f>
        <v>9</v>
      </c>
      <c r="M175" s="140">
        <f t="shared" ref="M175:M177" si="210">G175</f>
        <v>0.21951219512195122</v>
      </c>
      <c r="N175" s="143">
        <f t="shared" ref="N175:N177" si="211">C175</f>
        <v>32</v>
      </c>
      <c r="O175" s="140">
        <f t="shared" ref="O175:O177" si="212">H175</f>
        <v>0.78048780487804881</v>
      </c>
      <c r="P175" s="143">
        <f t="shared" ref="P175:P177" si="213">D175</f>
        <v>41</v>
      </c>
    </row>
    <row r="176" spans="1:16">
      <c r="A176" s="134" t="s">
        <v>1247</v>
      </c>
      <c r="B176" s="138">
        <v>2.807572729949406E-3</v>
      </c>
      <c r="C176" s="138">
        <v>2.2730079415859222E-2</v>
      </c>
      <c r="D176" s="138">
        <v>2.5537652145808623E-2</v>
      </c>
      <c r="F176" s="134" t="s">
        <v>1247</v>
      </c>
      <c r="G176" s="140">
        <v>0.10993856106737673</v>
      </c>
      <c r="H176" s="140">
        <v>0.89006143893262313</v>
      </c>
      <c r="I176" s="140">
        <v>1</v>
      </c>
      <c r="K176" t="str">
        <f t="shared" si="173"/>
        <v>G</v>
      </c>
      <c r="L176" s="138">
        <f t="shared" si="209"/>
        <v>2.807572729949406E-3</v>
      </c>
      <c r="M176" s="140">
        <f t="shared" si="210"/>
        <v>0.10993856106737673</v>
      </c>
      <c r="N176" s="138">
        <f t="shared" si="211"/>
        <v>2.2730079415859222E-2</v>
      </c>
      <c r="O176" s="140">
        <f t="shared" si="212"/>
        <v>0.89006143893262313</v>
      </c>
      <c r="P176" s="138">
        <f t="shared" si="213"/>
        <v>2.5537652145808623E-2</v>
      </c>
    </row>
    <row r="177" spans="1:16">
      <c r="A177" s="134" t="s">
        <v>1249</v>
      </c>
      <c r="B177" s="138">
        <v>17.410418386833253</v>
      </c>
      <c r="C177" s="138">
        <v>174.43110085383876</v>
      </c>
      <c r="D177" s="138">
        <v>191.84151924067203</v>
      </c>
      <c r="F177" s="134" t="s">
        <v>1249</v>
      </c>
      <c r="G177" s="140">
        <v>9.0754172797137114E-2</v>
      </c>
      <c r="H177" s="140">
        <v>0.90924582720286284</v>
      </c>
      <c r="I177" s="140">
        <v>1</v>
      </c>
      <c r="K177" t="str">
        <f t="shared" si="173"/>
        <v>V</v>
      </c>
      <c r="L177" s="138">
        <f t="shared" si="209"/>
        <v>17.410418386833253</v>
      </c>
      <c r="M177" s="140">
        <f t="shared" si="210"/>
        <v>9.0754172797137114E-2</v>
      </c>
      <c r="N177" s="138">
        <f t="shared" si="211"/>
        <v>174.43110085383876</v>
      </c>
      <c r="O177" s="140">
        <f t="shared" si="212"/>
        <v>0.90924582720286284</v>
      </c>
      <c r="P177" s="138">
        <f t="shared" si="213"/>
        <v>191.84151924067203</v>
      </c>
    </row>
    <row r="178" spans="1:16" ht="13">
      <c r="A178" s="128" t="s">
        <v>41</v>
      </c>
      <c r="F178" s="128" t="s">
        <v>41</v>
      </c>
      <c r="G178" s="140"/>
      <c r="H178" s="140"/>
      <c r="I178" s="140"/>
      <c r="K178" s="142" t="str">
        <f t="shared" si="173"/>
        <v>Guajará-Bolacha</v>
      </c>
      <c r="L178" s="219"/>
      <c r="M178" s="219"/>
      <c r="N178" s="219"/>
      <c r="O178" s="219"/>
      <c r="P178" s="219"/>
    </row>
    <row r="179" spans="1:16">
      <c r="A179" s="134" t="s">
        <v>1245</v>
      </c>
      <c r="B179">
        <v>1</v>
      </c>
      <c r="D179">
        <v>1</v>
      </c>
      <c r="F179" s="134" t="s">
        <v>1245</v>
      </c>
      <c r="G179" s="140">
        <v>1</v>
      </c>
      <c r="H179" s="140">
        <v>0</v>
      </c>
      <c r="I179" s="140">
        <v>1</v>
      </c>
      <c r="K179" t="str">
        <f t="shared" si="173"/>
        <v>N</v>
      </c>
      <c r="L179" s="143">
        <f t="shared" ref="L179:L181" si="214">B179</f>
        <v>1</v>
      </c>
      <c r="M179" s="140">
        <f t="shared" ref="M179:M181" si="215">G179</f>
        <v>1</v>
      </c>
      <c r="N179" s="143">
        <f t="shared" ref="N179:N181" si="216">C179</f>
        <v>0</v>
      </c>
      <c r="O179" s="140">
        <f t="shared" ref="O179:O181" si="217">H179</f>
        <v>0</v>
      </c>
      <c r="P179" s="143">
        <f t="shared" ref="P179:P181" si="218">D179</f>
        <v>1</v>
      </c>
    </row>
    <row r="180" spans="1:16">
      <c r="A180" s="134" t="s">
        <v>1247</v>
      </c>
      <c r="B180" s="138">
        <v>5.9084517185047623E-4</v>
      </c>
      <c r="C180" s="138"/>
      <c r="D180" s="138">
        <v>5.9084517185047623E-4</v>
      </c>
      <c r="F180" s="134" t="s">
        <v>1247</v>
      </c>
      <c r="G180" s="140">
        <v>1</v>
      </c>
      <c r="H180" s="140">
        <v>0</v>
      </c>
      <c r="I180" s="140">
        <v>1</v>
      </c>
      <c r="K180" t="str">
        <f t="shared" si="173"/>
        <v>G</v>
      </c>
      <c r="L180" s="138">
        <f t="shared" si="214"/>
        <v>5.9084517185047623E-4</v>
      </c>
      <c r="M180" s="140">
        <f t="shared" si="215"/>
        <v>1</v>
      </c>
      <c r="N180" s="138">
        <f t="shared" si="216"/>
        <v>0</v>
      </c>
      <c r="O180" s="140">
        <f t="shared" si="217"/>
        <v>0</v>
      </c>
      <c r="P180" s="138">
        <f t="shared" si="218"/>
        <v>5.9084517185047623E-4</v>
      </c>
    </row>
    <row r="181" spans="1:16">
      <c r="A181" s="134" t="s">
        <v>1249</v>
      </c>
      <c r="B181" s="138">
        <v>3.782183532426695</v>
      </c>
      <c r="C181" s="138"/>
      <c r="D181" s="138">
        <v>3.782183532426695</v>
      </c>
      <c r="F181" s="134" t="s">
        <v>1249</v>
      </c>
      <c r="G181" s="140">
        <v>1</v>
      </c>
      <c r="H181" s="140">
        <v>0</v>
      </c>
      <c r="I181" s="140">
        <v>1</v>
      </c>
      <c r="K181" t="str">
        <f t="shared" si="173"/>
        <v>V</v>
      </c>
      <c r="L181" s="138">
        <f t="shared" si="214"/>
        <v>3.782183532426695</v>
      </c>
      <c r="M181" s="140">
        <f t="shared" si="215"/>
        <v>1</v>
      </c>
      <c r="N181" s="138">
        <f t="shared" si="216"/>
        <v>0</v>
      </c>
      <c r="O181" s="140">
        <f t="shared" si="217"/>
        <v>0</v>
      </c>
      <c r="P181" s="138">
        <f t="shared" si="218"/>
        <v>3.782183532426695</v>
      </c>
    </row>
    <row r="182" spans="1:16" ht="13">
      <c r="A182" s="128" t="s">
        <v>81</v>
      </c>
      <c r="F182" s="128" t="s">
        <v>81</v>
      </c>
      <c r="G182" s="140"/>
      <c r="H182" s="140"/>
      <c r="I182" s="140"/>
      <c r="K182" s="142" t="str">
        <f t="shared" si="173"/>
        <v>Guariúba</v>
      </c>
      <c r="L182" s="219"/>
      <c r="M182" s="219"/>
      <c r="N182" s="219"/>
      <c r="O182" s="219"/>
      <c r="P182" s="219"/>
    </row>
    <row r="183" spans="1:16">
      <c r="A183" s="134" t="s">
        <v>1245</v>
      </c>
      <c r="B183">
        <v>1</v>
      </c>
      <c r="C183">
        <v>3</v>
      </c>
      <c r="D183">
        <v>4</v>
      </c>
      <c r="F183" s="134" t="s">
        <v>1245</v>
      </c>
      <c r="G183" s="140">
        <v>0.25</v>
      </c>
      <c r="H183" s="140">
        <v>0.75</v>
      </c>
      <c r="I183" s="140">
        <v>1</v>
      </c>
      <c r="K183" t="str">
        <f t="shared" si="173"/>
        <v>N</v>
      </c>
      <c r="L183" s="143">
        <f t="shared" ref="L183:L185" si="219">B183</f>
        <v>1</v>
      </c>
      <c r="M183" s="140">
        <f t="shared" ref="M183:M185" si="220">G183</f>
        <v>0.25</v>
      </c>
      <c r="N183" s="143">
        <f t="shared" ref="N183:N185" si="221">C183</f>
        <v>3</v>
      </c>
      <c r="O183" s="140">
        <f t="shared" ref="O183:O185" si="222">H183</f>
        <v>0.75</v>
      </c>
      <c r="P183" s="143">
        <f t="shared" ref="P183:P185" si="223">D183</f>
        <v>4</v>
      </c>
    </row>
    <row r="184" spans="1:16">
      <c r="A184" s="134" t="s">
        <v>1247</v>
      </c>
      <c r="B184" s="138">
        <v>3.5643407482732108E-4</v>
      </c>
      <c r="C184" s="138">
        <v>2.2389768413635406E-3</v>
      </c>
      <c r="D184" s="138">
        <v>2.5954109161908621E-3</v>
      </c>
      <c r="F184" s="134" t="s">
        <v>1247</v>
      </c>
      <c r="G184" s="140">
        <v>0.13733242493656428</v>
      </c>
      <c r="H184" s="140">
        <v>0.86266757506343572</v>
      </c>
      <c r="I184" s="140">
        <v>1</v>
      </c>
      <c r="K184" t="str">
        <f t="shared" si="173"/>
        <v>G</v>
      </c>
      <c r="L184" s="138">
        <f t="shared" si="219"/>
        <v>3.5643407482732108E-4</v>
      </c>
      <c r="M184" s="140">
        <f t="shared" si="220"/>
        <v>0.13733242493656428</v>
      </c>
      <c r="N184" s="138">
        <f t="shared" si="221"/>
        <v>2.2389768413635406E-3</v>
      </c>
      <c r="O184" s="140">
        <f t="shared" si="222"/>
        <v>0.86266757506343572</v>
      </c>
      <c r="P184" s="138">
        <f t="shared" si="223"/>
        <v>2.5954109161908621E-3</v>
      </c>
    </row>
    <row r="185" spans="1:16">
      <c r="A185" s="134" t="s">
        <v>1249</v>
      </c>
      <c r="B185" s="138">
        <v>2.1390424351550736</v>
      </c>
      <c r="C185" s="138">
        <v>17.55016358884037</v>
      </c>
      <c r="D185" s="138">
        <v>19.689206023995443</v>
      </c>
      <c r="F185" s="134" t="s">
        <v>1249</v>
      </c>
      <c r="G185" s="140">
        <v>0.10864036023332785</v>
      </c>
      <c r="H185" s="140">
        <v>0.89135963976667221</v>
      </c>
      <c r="I185" s="140">
        <v>1</v>
      </c>
      <c r="K185" t="str">
        <f t="shared" si="173"/>
        <v>V</v>
      </c>
      <c r="L185" s="138">
        <f t="shared" si="219"/>
        <v>2.1390424351550736</v>
      </c>
      <c r="M185" s="140">
        <f t="shared" si="220"/>
        <v>0.10864036023332785</v>
      </c>
      <c r="N185" s="138">
        <f t="shared" si="221"/>
        <v>17.55016358884037</v>
      </c>
      <c r="O185" s="140">
        <f t="shared" si="222"/>
        <v>0.89135963976667221</v>
      </c>
      <c r="P185" s="138">
        <f t="shared" si="223"/>
        <v>19.689206023995443</v>
      </c>
    </row>
    <row r="186" spans="1:16" ht="13">
      <c r="A186" s="128" t="s">
        <v>16</v>
      </c>
      <c r="F186" s="128" t="s">
        <v>16</v>
      </c>
      <c r="G186" s="140"/>
      <c r="H186" s="140"/>
      <c r="I186" s="140"/>
      <c r="K186" s="142" t="str">
        <f t="shared" si="173"/>
        <v>Ingá</v>
      </c>
      <c r="L186" s="219"/>
      <c r="M186" s="219"/>
      <c r="N186" s="219"/>
      <c r="O186" s="219"/>
      <c r="P186" s="219"/>
    </row>
    <row r="187" spans="1:16">
      <c r="A187" s="134" t="s">
        <v>1245</v>
      </c>
      <c r="B187">
        <v>15</v>
      </c>
      <c r="C187">
        <v>28</v>
      </c>
      <c r="D187">
        <v>43</v>
      </c>
      <c r="F187" s="134" t="s">
        <v>1245</v>
      </c>
      <c r="G187" s="140">
        <v>0.34883720930232559</v>
      </c>
      <c r="H187" s="140">
        <v>0.65116279069767447</v>
      </c>
      <c r="I187" s="140">
        <v>1</v>
      </c>
      <c r="K187" t="str">
        <f t="shared" si="173"/>
        <v>N</v>
      </c>
      <c r="L187" s="143">
        <f t="shared" ref="L187:L189" si="224">B187</f>
        <v>15</v>
      </c>
      <c r="M187" s="140">
        <f t="shared" ref="M187:M189" si="225">G187</f>
        <v>0.34883720930232559</v>
      </c>
      <c r="N187" s="143">
        <f t="shared" ref="N187:N189" si="226">C187</f>
        <v>28</v>
      </c>
      <c r="O187" s="140">
        <f t="shared" ref="O187:O189" si="227">H187</f>
        <v>0.65116279069767447</v>
      </c>
      <c r="P187" s="143">
        <f t="shared" ref="P187:P189" si="228">D187</f>
        <v>43</v>
      </c>
    </row>
    <row r="188" spans="1:16">
      <c r="A188" s="134" t="s">
        <v>1247</v>
      </c>
      <c r="B188" s="138">
        <v>4.2650400158419505E-3</v>
      </c>
      <c r="C188" s="138">
        <v>1.5041155954355699E-2</v>
      </c>
      <c r="D188" s="138">
        <v>1.930619597019765E-2</v>
      </c>
      <c r="F188" s="134" t="s">
        <v>1247</v>
      </c>
      <c r="G188" s="140">
        <v>0.22091560773679883</v>
      </c>
      <c r="H188" s="140">
        <v>0.77908439226320114</v>
      </c>
      <c r="I188" s="140">
        <v>1</v>
      </c>
      <c r="K188" t="str">
        <f t="shared" si="173"/>
        <v>G</v>
      </c>
      <c r="L188" s="138">
        <f t="shared" si="224"/>
        <v>4.2650400158419505E-3</v>
      </c>
      <c r="M188" s="140">
        <f t="shared" si="225"/>
        <v>0.22091560773679883</v>
      </c>
      <c r="N188" s="138">
        <f t="shared" si="226"/>
        <v>1.5041155954355699E-2</v>
      </c>
      <c r="O188" s="140">
        <f t="shared" si="227"/>
        <v>0.77908439226320114</v>
      </c>
      <c r="P188" s="138">
        <f t="shared" si="228"/>
        <v>1.930619597019765E-2</v>
      </c>
    </row>
    <row r="189" spans="1:16">
      <c r="A189" s="134" t="s">
        <v>1249</v>
      </c>
      <c r="B189" s="138">
        <v>22.490165113947842</v>
      </c>
      <c r="C189" s="138">
        <v>87.874202813833875</v>
      </c>
      <c r="D189" s="138">
        <v>110.3643679277817</v>
      </c>
      <c r="F189" s="134" t="s">
        <v>1249</v>
      </c>
      <c r="G189" s="140">
        <v>0.20378103491395486</v>
      </c>
      <c r="H189" s="140">
        <v>0.79621896508604528</v>
      </c>
      <c r="I189" s="140">
        <v>1</v>
      </c>
      <c r="K189" t="str">
        <f t="shared" si="173"/>
        <v>V</v>
      </c>
      <c r="L189" s="138">
        <f t="shared" si="224"/>
        <v>22.490165113947842</v>
      </c>
      <c r="M189" s="140">
        <f t="shared" si="225"/>
        <v>0.20378103491395486</v>
      </c>
      <c r="N189" s="138">
        <f t="shared" si="226"/>
        <v>87.874202813833875</v>
      </c>
      <c r="O189" s="140">
        <f t="shared" si="227"/>
        <v>0.79621896508604528</v>
      </c>
      <c r="P189" s="138">
        <f t="shared" si="228"/>
        <v>110.3643679277817</v>
      </c>
    </row>
    <row r="190" spans="1:16" ht="13">
      <c r="A190" s="128" t="s">
        <v>101</v>
      </c>
      <c r="F190" s="128" t="s">
        <v>101</v>
      </c>
      <c r="G190" s="140"/>
      <c r="H190" s="140"/>
      <c r="I190" s="140"/>
      <c r="K190" s="142" t="str">
        <f t="shared" si="173"/>
        <v>Ipê-amarelo</v>
      </c>
      <c r="L190" s="219"/>
      <c r="M190" s="219"/>
      <c r="N190" s="219"/>
      <c r="O190" s="219"/>
      <c r="P190" s="219"/>
    </row>
    <row r="191" spans="1:16">
      <c r="A191" s="134" t="s">
        <v>1245</v>
      </c>
      <c r="B191">
        <v>6</v>
      </c>
      <c r="C191">
        <v>3</v>
      </c>
      <c r="D191">
        <v>9</v>
      </c>
      <c r="F191" s="134" t="s">
        <v>1245</v>
      </c>
      <c r="G191" s="140">
        <v>0.66666666666666663</v>
      </c>
      <c r="H191" s="140">
        <v>0.33333333333333331</v>
      </c>
      <c r="I191" s="140">
        <v>1</v>
      </c>
      <c r="K191" t="str">
        <f t="shared" si="173"/>
        <v>N</v>
      </c>
      <c r="L191" s="143">
        <f t="shared" ref="L191:L193" si="229">B191</f>
        <v>6</v>
      </c>
      <c r="M191" s="140">
        <f t="shared" ref="M191:M193" si="230">G191</f>
        <v>0.66666666666666663</v>
      </c>
      <c r="N191" s="143">
        <f t="shared" ref="N191:N193" si="231">C191</f>
        <v>3</v>
      </c>
      <c r="O191" s="140">
        <f t="shared" ref="O191:O193" si="232">H191</f>
        <v>0.33333333333333331</v>
      </c>
      <c r="P191" s="143">
        <f t="shared" ref="P191:P193" si="233">D191</f>
        <v>9</v>
      </c>
    </row>
    <row r="192" spans="1:16">
      <c r="A192" s="134" t="s">
        <v>1247</v>
      </c>
      <c r="B192" s="138">
        <v>2.9395508000778507E-3</v>
      </c>
      <c r="C192" s="138">
        <v>2.5970817009166158E-3</v>
      </c>
      <c r="D192" s="138">
        <v>5.5366325009944661E-3</v>
      </c>
      <c r="F192" s="134" t="s">
        <v>1247</v>
      </c>
      <c r="G192" s="140">
        <v>0.53092756283713272</v>
      </c>
      <c r="H192" s="140">
        <v>0.46907243716286734</v>
      </c>
      <c r="I192" s="140">
        <v>1</v>
      </c>
      <c r="K192" t="str">
        <f t="shared" si="173"/>
        <v>G</v>
      </c>
      <c r="L192" s="138">
        <f t="shared" si="229"/>
        <v>2.9395508000778507E-3</v>
      </c>
      <c r="M192" s="140">
        <f t="shared" si="230"/>
        <v>0.53092756283713272</v>
      </c>
      <c r="N192" s="138">
        <f t="shared" si="231"/>
        <v>2.5970817009166158E-3</v>
      </c>
      <c r="O192" s="140">
        <f t="shared" si="232"/>
        <v>0.46907243716286734</v>
      </c>
      <c r="P192" s="138">
        <f t="shared" si="233"/>
        <v>5.5366325009944661E-3</v>
      </c>
    </row>
    <row r="193" spans="1:16">
      <c r="A193" s="134" t="s">
        <v>1249</v>
      </c>
      <c r="B193" s="138">
        <v>22.600091841591986</v>
      </c>
      <c r="C193" s="138">
        <v>22.862481046971006</v>
      </c>
      <c r="D193" s="138">
        <v>45.462572888562995</v>
      </c>
      <c r="F193" s="134" t="s">
        <v>1249</v>
      </c>
      <c r="G193" s="140">
        <v>0.49711422837833896</v>
      </c>
      <c r="H193" s="140">
        <v>0.50288577162166093</v>
      </c>
      <c r="I193" s="140">
        <v>1</v>
      </c>
      <c r="K193" t="str">
        <f t="shared" si="173"/>
        <v>V</v>
      </c>
      <c r="L193" s="138">
        <f t="shared" si="229"/>
        <v>22.600091841591986</v>
      </c>
      <c r="M193" s="140">
        <f t="shared" si="230"/>
        <v>0.49711422837833896</v>
      </c>
      <c r="N193" s="138">
        <f t="shared" si="231"/>
        <v>22.862481046971006</v>
      </c>
      <c r="O193" s="140">
        <f t="shared" si="232"/>
        <v>0.50288577162166093</v>
      </c>
      <c r="P193" s="138">
        <f t="shared" si="233"/>
        <v>45.462572888562995</v>
      </c>
    </row>
    <row r="194" spans="1:16" ht="13">
      <c r="A194" s="128" t="s">
        <v>8</v>
      </c>
      <c r="F194" s="128" t="s">
        <v>8</v>
      </c>
      <c r="G194" s="140"/>
      <c r="H194" s="140"/>
      <c r="I194" s="140"/>
      <c r="K194" s="142" t="str">
        <f t="shared" si="173"/>
        <v>Itaúba</v>
      </c>
      <c r="L194" s="219"/>
      <c r="M194" s="219"/>
      <c r="N194" s="219"/>
      <c r="O194" s="219"/>
      <c r="P194" s="219"/>
    </row>
    <row r="195" spans="1:16">
      <c r="A195" s="134" t="s">
        <v>1245</v>
      </c>
      <c r="B195">
        <v>5</v>
      </c>
      <c r="C195">
        <v>18</v>
      </c>
      <c r="D195">
        <v>23</v>
      </c>
      <c r="F195" s="134" t="s">
        <v>1245</v>
      </c>
      <c r="G195" s="140">
        <v>0.21739130434782608</v>
      </c>
      <c r="H195" s="140">
        <v>0.78260869565217395</v>
      </c>
      <c r="I195" s="140">
        <v>1</v>
      </c>
      <c r="K195" t="str">
        <f t="shared" si="173"/>
        <v>N</v>
      </c>
      <c r="L195" s="143">
        <f t="shared" ref="L195:L197" si="234">B195</f>
        <v>5</v>
      </c>
      <c r="M195" s="140">
        <f t="shared" ref="M195:M197" si="235">G195</f>
        <v>0.21739130434782608</v>
      </c>
      <c r="N195" s="143">
        <f t="shared" ref="N195:N197" si="236">C195</f>
        <v>18</v>
      </c>
      <c r="O195" s="140">
        <f t="shared" ref="O195:O197" si="237">H195</f>
        <v>0.78260869565217395</v>
      </c>
      <c r="P195" s="143">
        <f t="shared" ref="P195:P197" si="238">D195</f>
        <v>23</v>
      </c>
    </row>
    <row r="196" spans="1:16">
      <c r="A196" s="134" t="s">
        <v>1247</v>
      </c>
      <c r="B196" s="138">
        <v>1.4047957974131786E-3</v>
      </c>
      <c r="C196" s="138">
        <v>1.5146373622459996E-2</v>
      </c>
      <c r="D196" s="138">
        <v>1.6551169419873179E-2</v>
      </c>
      <c r="F196" s="134" t="s">
        <v>1247</v>
      </c>
      <c r="G196" s="140">
        <v>8.4875923977095202E-2</v>
      </c>
      <c r="H196" s="140">
        <v>0.91512407602290458</v>
      </c>
      <c r="I196" s="140">
        <v>1</v>
      </c>
      <c r="K196" t="str">
        <f t="shared" si="173"/>
        <v>G</v>
      </c>
      <c r="L196" s="138">
        <f t="shared" si="234"/>
        <v>1.4047957974131786E-3</v>
      </c>
      <c r="M196" s="140">
        <f t="shared" si="235"/>
        <v>8.4875923977095202E-2</v>
      </c>
      <c r="N196" s="138">
        <f t="shared" si="236"/>
        <v>1.5146373622459996E-2</v>
      </c>
      <c r="O196" s="140">
        <f t="shared" si="237"/>
        <v>0.91512407602290458</v>
      </c>
      <c r="P196" s="138">
        <f t="shared" si="238"/>
        <v>1.6551169419873179E-2</v>
      </c>
    </row>
    <row r="197" spans="1:16">
      <c r="A197" s="134" t="s">
        <v>1249</v>
      </c>
      <c r="B197" s="138">
        <v>10.222015882073404</v>
      </c>
      <c r="C197" s="138">
        <v>120.28476211522924</v>
      </c>
      <c r="D197" s="138">
        <v>130.50677799730263</v>
      </c>
      <c r="F197" s="134" t="s">
        <v>1249</v>
      </c>
      <c r="G197" s="140">
        <v>7.8325555491720711E-2</v>
      </c>
      <c r="H197" s="140">
        <v>0.9216744445082794</v>
      </c>
      <c r="I197" s="140">
        <v>1</v>
      </c>
      <c r="K197" t="str">
        <f t="shared" si="173"/>
        <v>V</v>
      </c>
      <c r="L197" s="138">
        <f t="shared" si="234"/>
        <v>10.222015882073404</v>
      </c>
      <c r="M197" s="140">
        <f t="shared" si="235"/>
        <v>7.8325555491720711E-2</v>
      </c>
      <c r="N197" s="138">
        <f t="shared" si="236"/>
        <v>120.28476211522924</v>
      </c>
      <c r="O197" s="140">
        <f t="shared" si="237"/>
        <v>0.9216744445082794</v>
      </c>
      <c r="P197" s="138">
        <f t="shared" si="238"/>
        <v>130.50677799730263</v>
      </c>
    </row>
    <row r="198" spans="1:16" ht="13">
      <c r="A198" s="128" t="s">
        <v>82</v>
      </c>
      <c r="F198" s="128" t="s">
        <v>82</v>
      </c>
      <c r="G198" s="140"/>
      <c r="H198" s="140"/>
      <c r="I198" s="140"/>
      <c r="K198" s="142" t="str">
        <f t="shared" si="173"/>
        <v>Janitá</v>
      </c>
      <c r="L198" s="219"/>
      <c r="M198" s="219"/>
      <c r="N198" s="219"/>
      <c r="O198" s="219"/>
      <c r="P198" s="219"/>
    </row>
    <row r="199" spans="1:16">
      <c r="A199" s="134" t="s">
        <v>1245</v>
      </c>
      <c r="B199">
        <v>1</v>
      </c>
      <c r="C199">
        <v>2</v>
      </c>
      <c r="D199">
        <v>3</v>
      </c>
      <c r="F199" s="134" t="s">
        <v>1245</v>
      </c>
      <c r="G199" s="140">
        <v>0.33333333333333331</v>
      </c>
      <c r="H199" s="140">
        <v>0.66666666666666663</v>
      </c>
      <c r="I199" s="140">
        <v>1</v>
      </c>
      <c r="K199" t="str">
        <f t="shared" si="173"/>
        <v>N</v>
      </c>
      <c r="L199" s="143">
        <f t="shared" ref="L199:L201" si="239">B199</f>
        <v>1</v>
      </c>
      <c r="M199" s="140">
        <f t="shared" ref="M199:M201" si="240">G199</f>
        <v>0.33333333333333331</v>
      </c>
      <c r="N199" s="143">
        <f t="shared" ref="N199:N201" si="241">C199</f>
        <v>2</v>
      </c>
      <c r="O199" s="140">
        <f t="shared" ref="O199:O201" si="242">H199</f>
        <v>0.66666666666666663</v>
      </c>
      <c r="P199" s="143">
        <f t="shared" ref="P199:P201" si="243">D199</f>
        <v>3</v>
      </c>
    </row>
    <row r="200" spans="1:16">
      <c r="A200" s="134" t="s">
        <v>1247</v>
      </c>
      <c r="B200" s="138">
        <v>3.2592833037627952E-4</v>
      </c>
      <c r="C200" s="138">
        <v>1.3294573294877635E-3</v>
      </c>
      <c r="D200" s="138">
        <v>1.6553856598640429E-3</v>
      </c>
      <c r="F200" s="134" t="s">
        <v>1247</v>
      </c>
      <c r="G200" s="140">
        <v>0.19688966642555553</v>
      </c>
      <c r="H200" s="140">
        <v>0.8031103335744445</v>
      </c>
      <c r="I200" s="140">
        <v>1</v>
      </c>
      <c r="K200" t="str">
        <f t="shared" si="173"/>
        <v>G</v>
      </c>
      <c r="L200" s="138">
        <f t="shared" si="239"/>
        <v>3.2592833037627952E-4</v>
      </c>
      <c r="M200" s="140">
        <f t="shared" si="240"/>
        <v>0.19688966642555553</v>
      </c>
      <c r="N200" s="138">
        <f t="shared" si="241"/>
        <v>1.3294573294877635E-3</v>
      </c>
      <c r="O200" s="140">
        <f t="shared" si="242"/>
        <v>0.8031103335744445</v>
      </c>
      <c r="P200" s="138">
        <f t="shared" si="243"/>
        <v>1.6553856598640429E-3</v>
      </c>
    </row>
    <row r="201" spans="1:16">
      <c r="A201" s="134" t="s">
        <v>1249</v>
      </c>
      <c r="B201" s="138">
        <v>1.6951744185913709</v>
      </c>
      <c r="C201" s="138">
        <v>9.379261014737347</v>
      </c>
      <c r="D201" s="138">
        <v>11.074435433328718</v>
      </c>
      <c r="F201" s="134" t="s">
        <v>1249</v>
      </c>
      <c r="G201" s="140">
        <v>0.1530709559685284</v>
      </c>
      <c r="H201" s="140">
        <v>0.84692904403147162</v>
      </c>
      <c r="I201" s="140">
        <v>1</v>
      </c>
      <c r="K201" t="str">
        <f t="shared" si="173"/>
        <v>V</v>
      </c>
      <c r="L201" s="138">
        <f t="shared" si="239"/>
        <v>1.6951744185913709</v>
      </c>
      <c r="M201" s="140">
        <f t="shared" si="240"/>
        <v>0.1530709559685284</v>
      </c>
      <c r="N201" s="138">
        <f t="shared" si="241"/>
        <v>9.379261014737347</v>
      </c>
      <c r="O201" s="140">
        <f t="shared" si="242"/>
        <v>0.84692904403147162</v>
      </c>
      <c r="P201" s="138">
        <f t="shared" si="243"/>
        <v>11.074435433328718</v>
      </c>
    </row>
    <row r="202" spans="1:16" ht="13">
      <c r="A202" s="128" t="s">
        <v>83</v>
      </c>
      <c r="F202" s="128" t="s">
        <v>83</v>
      </c>
      <c r="G202" s="140"/>
      <c r="H202" s="140"/>
      <c r="I202" s="140"/>
      <c r="K202" s="142" t="str">
        <f t="shared" si="173"/>
        <v>Jará</v>
      </c>
      <c r="L202" s="219"/>
      <c r="M202" s="219"/>
      <c r="N202" s="219"/>
      <c r="O202" s="219"/>
      <c r="P202" s="219"/>
    </row>
    <row r="203" spans="1:16">
      <c r="A203" s="134" t="s">
        <v>1245</v>
      </c>
      <c r="B203">
        <v>67</v>
      </c>
      <c r="C203">
        <v>222</v>
      </c>
      <c r="D203">
        <v>289</v>
      </c>
      <c r="F203" s="134" t="s">
        <v>1245</v>
      </c>
      <c r="G203" s="140">
        <v>0.23183391003460208</v>
      </c>
      <c r="H203" s="140">
        <v>0.76816608996539792</v>
      </c>
      <c r="I203" s="140">
        <v>1</v>
      </c>
      <c r="K203" t="str">
        <f t="shared" si="173"/>
        <v>N</v>
      </c>
      <c r="L203" s="143">
        <f t="shared" ref="L203:L205" si="244">B203</f>
        <v>67</v>
      </c>
      <c r="M203" s="140">
        <f t="shared" ref="M203:M205" si="245">G203</f>
        <v>0.23183391003460208</v>
      </c>
      <c r="N203" s="143">
        <f t="shared" ref="N203:N205" si="246">C203</f>
        <v>222</v>
      </c>
      <c r="O203" s="140">
        <f t="shared" ref="O203:O205" si="247">H203</f>
        <v>0.76816608996539792</v>
      </c>
      <c r="P203" s="143">
        <f t="shared" ref="P203:P205" si="248">D203</f>
        <v>289</v>
      </c>
    </row>
    <row r="204" spans="1:16">
      <c r="A204" s="134" t="s">
        <v>1247</v>
      </c>
      <c r="B204" s="138">
        <v>1.9038410948277577E-2</v>
      </c>
      <c r="C204" s="138">
        <v>0.1278524988675846</v>
      </c>
      <c r="D204" s="138">
        <v>0.14689090981586223</v>
      </c>
      <c r="F204" s="134" t="s">
        <v>1247</v>
      </c>
      <c r="G204" s="140">
        <v>0.12960918393209986</v>
      </c>
      <c r="H204" s="140">
        <v>0.8703908160678997</v>
      </c>
      <c r="I204" s="140">
        <v>1</v>
      </c>
      <c r="K204" t="str">
        <f t="shared" si="173"/>
        <v>G</v>
      </c>
      <c r="L204" s="138">
        <f t="shared" si="244"/>
        <v>1.9038410948277577E-2</v>
      </c>
      <c r="M204" s="140">
        <f t="shared" si="245"/>
        <v>0.12960918393209986</v>
      </c>
      <c r="N204" s="138">
        <f t="shared" si="246"/>
        <v>0.1278524988675846</v>
      </c>
      <c r="O204" s="140">
        <f t="shared" si="247"/>
        <v>0.8703908160678997</v>
      </c>
      <c r="P204" s="138">
        <f t="shared" si="248"/>
        <v>0.14689090981586223</v>
      </c>
    </row>
    <row r="205" spans="1:16">
      <c r="A205" s="134" t="s">
        <v>1249</v>
      </c>
      <c r="B205" s="138">
        <v>113.67966645577472</v>
      </c>
      <c r="C205" s="138">
        <v>909.05273293044127</v>
      </c>
      <c r="D205" s="138">
        <v>1022.732399386216</v>
      </c>
      <c r="F205" s="134" t="s">
        <v>1249</v>
      </c>
      <c r="G205" s="140">
        <v>0.11115289446584325</v>
      </c>
      <c r="H205" s="140">
        <v>0.88884710553415669</v>
      </c>
      <c r="I205" s="140">
        <v>1</v>
      </c>
      <c r="K205" t="str">
        <f t="shared" si="173"/>
        <v>V</v>
      </c>
      <c r="L205" s="138">
        <f t="shared" si="244"/>
        <v>113.67966645577472</v>
      </c>
      <c r="M205" s="140">
        <f t="shared" si="245"/>
        <v>0.11115289446584325</v>
      </c>
      <c r="N205" s="138">
        <f t="shared" si="246"/>
        <v>909.05273293044127</v>
      </c>
      <c r="O205" s="140">
        <f t="shared" si="247"/>
        <v>0.88884710553415669</v>
      </c>
      <c r="P205" s="138">
        <f t="shared" si="248"/>
        <v>1022.732399386216</v>
      </c>
    </row>
    <row r="206" spans="1:16" ht="13">
      <c r="A206" s="128" t="s">
        <v>31</v>
      </c>
      <c r="F206" s="128" t="s">
        <v>31</v>
      </c>
      <c r="G206" s="140"/>
      <c r="H206" s="140"/>
      <c r="I206" s="140"/>
      <c r="K206" s="142" t="str">
        <f t="shared" si="173"/>
        <v>Jarana</v>
      </c>
      <c r="L206" s="219"/>
      <c r="M206" s="219"/>
      <c r="N206" s="219"/>
      <c r="O206" s="219"/>
      <c r="P206" s="219"/>
    </row>
    <row r="207" spans="1:16">
      <c r="A207" s="134" t="s">
        <v>1245</v>
      </c>
      <c r="B207">
        <v>33</v>
      </c>
      <c r="C207">
        <v>114</v>
      </c>
      <c r="D207">
        <v>147</v>
      </c>
      <c r="F207" s="134" t="s">
        <v>1245</v>
      </c>
      <c r="G207" s="140">
        <v>0.22448979591836735</v>
      </c>
      <c r="H207" s="140">
        <v>0.77551020408163263</v>
      </c>
      <c r="I207" s="140">
        <v>1</v>
      </c>
      <c r="K207" t="str">
        <f t="shared" si="173"/>
        <v>N</v>
      </c>
      <c r="L207" s="143">
        <f t="shared" ref="L207:L209" si="249">B207</f>
        <v>33</v>
      </c>
      <c r="M207" s="140">
        <f t="shared" ref="M207:M209" si="250">G207</f>
        <v>0.22448979591836735</v>
      </c>
      <c r="N207" s="143">
        <f t="shared" ref="N207:N209" si="251">C207</f>
        <v>114</v>
      </c>
      <c r="O207" s="140">
        <f t="shared" ref="O207:O209" si="252">H207</f>
        <v>0.77551020408163263</v>
      </c>
      <c r="P207" s="143">
        <f t="shared" ref="P207:P209" si="253">D207</f>
        <v>147</v>
      </c>
    </row>
    <row r="208" spans="1:16">
      <c r="A208" s="134" t="s">
        <v>1247</v>
      </c>
      <c r="B208" s="138">
        <v>8.4693609301088255E-3</v>
      </c>
      <c r="C208" s="138">
        <v>0.10033886531945203</v>
      </c>
      <c r="D208" s="138">
        <v>0.10880822624956089</v>
      </c>
      <c r="F208" s="134" t="s">
        <v>1247</v>
      </c>
      <c r="G208" s="140">
        <v>7.7837505692663608E-2</v>
      </c>
      <c r="H208" s="140">
        <v>0.92216249430733654</v>
      </c>
      <c r="I208" s="140">
        <v>1</v>
      </c>
      <c r="K208" t="str">
        <f t="shared" si="173"/>
        <v>G</v>
      </c>
      <c r="L208" s="138">
        <f t="shared" si="249"/>
        <v>8.4693609301088255E-3</v>
      </c>
      <c r="M208" s="140">
        <f t="shared" si="250"/>
        <v>7.7837505692663608E-2</v>
      </c>
      <c r="N208" s="138">
        <f t="shared" si="251"/>
        <v>0.10033886531945203</v>
      </c>
      <c r="O208" s="140">
        <f t="shared" si="252"/>
        <v>0.92216249430733654</v>
      </c>
      <c r="P208" s="138">
        <f t="shared" si="253"/>
        <v>0.10880822624956089</v>
      </c>
    </row>
    <row r="209" spans="1:16">
      <c r="A209" s="134" t="s">
        <v>1249</v>
      </c>
      <c r="B209" s="138">
        <v>55.546135906767169</v>
      </c>
      <c r="C209" s="138">
        <v>795.24434513979293</v>
      </c>
      <c r="D209" s="138">
        <v>850.79048104655976</v>
      </c>
      <c r="F209" s="134" t="s">
        <v>1249</v>
      </c>
      <c r="G209" s="140">
        <v>6.5287679098665646E-2</v>
      </c>
      <c r="H209" s="140">
        <v>0.93471232090133471</v>
      </c>
      <c r="I209" s="140">
        <v>1</v>
      </c>
      <c r="K209" t="str">
        <f t="shared" si="173"/>
        <v>V</v>
      </c>
      <c r="L209" s="138">
        <f t="shared" si="249"/>
        <v>55.546135906767169</v>
      </c>
      <c r="M209" s="140">
        <f t="shared" si="250"/>
        <v>6.5287679098665646E-2</v>
      </c>
      <c r="N209" s="138">
        <f t="shared" si="251"/>
        <v>795.24434513979293</v>
      </c>
      <c r="O209" s="140">
        <f t="shared" si="252"/>
        <v>0.93471232090133471</v>
      </c>
      <c r="P209" s="138">
        <f t="shared" si="253"/>
        <v>850.79048104655976</v>
      </c>
    </row>
    <row r="210" spans="1:16" ht="13">
      <c r="A210" s="128" t="s">
        <v>3</v>
      </c>
      <c r="F210" s="128" t="s">
        <v>3</v>
      </c>
      <c r="G210" s="140"/>
      <c r="H210" s="140"/>
      <c r="I210" s="140"/>
      <c r="K210" s="142" t="str">
        <f t="shared" si="173"/>
        <v>Jatobá</v>
      </c>
      <c r="L210" s="219"/>
      <c r="M210" s="219"/>
      <c r="N210" s="219"/>
      <c r="O210" s="219"/>
      <c r="P210" s="219"/>
    </row>
    <row r="211" spans="1:16">
      <c r="A211" s="134" t="s">
        <v>1245</v>
      </c>
      <c r="B211">
        <v>5</v>
      </c>
      <c r="C211">
        <v>60</v>
      </c>
      <c r="D211">
        <v>65</v>
      </c>
      <c r="F211" s="134" t="s">
        <v>1245</v>
      </c>
      <c r="G211" s="140">
        <v>7.6923076923076927E-2</v>
      </c>
      <c r="H211" s="140">
        <v>0.92307692307692313</v>
      </c>
      <c r="I211" s="140">
        <v>1</v>
      </c>
      <c r="K211" t="str">
        <f t="shared" ref="K211:K274" si="254">A211</f>
        <v>N</v>
      </c>
      <c r="L211" s="143">
        <f t="shared" ref="L211:L213" si="255">B211</f>
        <v>5</v>
      </c>
      <c r="M211" s="140">
        <f t="shared" ref="M211:M213" si="256">G211</f>
        <v>7.6923076923076927E-2</v>
      </c>
      <c r="N211" s="143">
        <f t="shared" ref="N211:N213" si="257">C211</f>
        <v>60</v>
      </c>
      <c r="O211" s="140">
        <f t="shared" ref="O211:O213" si="258">H211</f>
        <v>0.92307692307692313</v>
      </c>
      <c r="P211" s="143">
        <f t="shared" ref="P211:P213" si="259">D211</f>
        <v>65</v>
      </c>
    </row>
    <row r="212" spans="1:16">
      <c r="A212" s="134" t="s">
        <v>1247</v>
      </c>
      <c r="B212" s="138">
        <v>1.4237174344323322E-3</v>
      </c>
      <c r="C212" s="138">
        <v>6.9386394802362444E-2</v>
      </c>
      <c r="D212" s="138">
        <v>7.0810112236794773E-2</v>
      </c>
      <c r="F212" s="134" t="s">
        <v>1247</v>
      </c>
      <c r="G212" s="140">
        <v>2.0106131588540722E-2</v>
      </c>
      <c r="H212" s="140">
        <v>0.97989386841145942</v>
      </c>
      <c r="I212" s="140">
        <v>1</v>
      </c>
      <c r="K212" t="str">
        <f t="shared" si="254"/>
        <v>G</v>
      </c>
      <c r="L212" s="138">
        <f t="shared" si="255"/>
        <v>1.4237174344323322E-3</v>
      </c>
      <c r="M212" s="140">
        <f t="shared" si="256"/>
        <v>2.0106131588540722E-2</v>
      </c>
      <c r="N212" s="138">
        <f t="shared" si="257"/>
        <v>6.9386394802362444E-2</v>
      </c>
      <c r="O212" s="140">
        <f t="shared" si="258"/>
        <v>0.97989386841145942</v>
      </c>
      <c r="P212" s="138">
        <f t="shared" si="259"/>
        <v>7.0810112236794773E-2</v>
      </c>
    </row>
    <row r="213" spans="1:16">
      <c r="A213" s="134" t="s">
        <v>1249</v>
      </c>
      <c r="B213" s="138">
        <v>9.919853856415715</v>
      </c>
      <c r="C213" s="138">
        <v>637.35972348675136</v>
      </c>
      <c r="D213" s="138">
        <v>647.27957734316715</v>
      </c>
      <c r="F213" s="134" t="s">
        <v>1249</v>
      </c>
      <c r="G213" s="140">
        <v>1.5325454724113013E-2</v>
      </c>
      <c r="H213" s="140">
        <v>0.98467454527588683</v>
      </c>
      <c r="I213" s="140">
        <v>1</v>
      </c>
      <c r="K213" t="str">
        <f t="shared" si="254"/>
        <v>V</v>
      </c>
      <c r="L213" s="138">
        <f t="shared" si="255"/>
        <v>9.919853856415715</v>
      </c>
      <c r="M213" s="140">
        <f t="shared" si="256"/>
        <v>1.5325454724113013E-2</v>
      </c>
      <c r="N213" s="138">
        <f t="shared" si="257"/>
        <v>637.35972348675136</v>
      </c>
      <c r="O213" s="140">
        <f t="shared" si="258"/>
        <v>0.98467454527588683</v>
      </c>
      <c r="P213" s="138">
        <f t="shared" si="259"/>
        <v>647.27957734316715</v>
      </c>
    </row>
    <row r="214" spans="1:16" ht="13">
      <c r="A214" s="128" t="s">
        <v>84</v>
      </c>
      <c r="F214" s="128" t="s">
        <v>84</v>
      </c>
      <c r="G214" s="140"/>
      <c r="H214" s="140"/>
      <c r="I214" s="140"/>
      <c r="K214" s="142" t="str">
        <f t="shared" si="254"/>
        <v>João-Mole</v>
      </c>
      <c r="L214" s="219"/>
      <c r="M214" s="219"/>
      <c r="N214" s="219"/>
      <c r="O214" s="219"/>
      <c r="P214" s="219"/>
    </row>
    <row r="215" spans="1:16">
      <c r="A215" s="134" t="s">
        <v>1245</v>
      </c>
      <c r="B215">
        <v>1</v>
      </c>
      <c r="C215">
        <v>3</v>
      </c>
      <c r="D215">
        <v>4</v>
      </c>
      <c r="F215" s="134" t="s">
        <v>1245</v>
      </c>
      <c r="G215" s="140">
        <v>0.25</v>
      </c>
      <c r="H215" s="140">
        <v>0.75</v>
      </c>
      <c r="I215" s="140">
        <v>1</v>
      </c>
      <c r="K215" t="str">
        <f t="shared" si="254"/>
        <v>N</v>
      </c>
      <c r="L215" s="143">
        <f t="shared" ref="L215:L217" si="260">B215</f>
        <v>1</v>
      </c>
      <c r="M215" s="140">
        <f t="shared" ref="M215:M217" si="261">G215</f>
        <v>0.25</v>
      </c>
      <c r="N215" s="143">
        <f t="shared" ref="N215:N217" si="262">C215</f>
        <v>3</v>
      </c>
      <c r="O215" s="140">
        <f t="shared" ref="O215:O217" si="263">H215</f>
        <v>0.75</v>
      </c>
      <c r="P215" s="143">
        <f t="shared" ref="P215:P217" si="264">D215</f>
        <v>4</v>
      </c>
    </row>
    <row r="216" spans="1:16">
      <c r="A216" s="134" t="s">
        <v>1247</v>
      </c>
      <c r="B216" s="138">
        <v>2.2456739034726014E-4</v>
      </c>
      <c r="C216" s="138">
        <v>1.6876178818650291E-3</v>
      </c>
      <c r="D216" s="138">
        <v>1.9121852722122892E-3</v>
      </c>
      <c r="F216" s="134" t="s">
        <v>1247</v>
      </c>
      <c r="G216" s="140">
        <v>0.11744018407141506</v>
      </c>
      <c r="H216" s="140">
        <v>0.88255981592858501</v>
      </c>
      <c r="I216" s="140">
        <v>1</v>
      </c>
      <c r="K216" t="str">
        <f t="shared" si="254"/>
        <v>G</v>
      </c>
      <c r="L216" s="138">
        <f t="shared" si="260"/>
        <v>2.2456739034726014E-4</v>
      </c>
      <c r="M216" s="140">
        <f t="shared" si="261"/>
        <v>0.11744018407141506</v>
      </c>
      <c r="N216" s="138">
        <f t="shared" si="262"/>
        <v>1.6876178818650291E-3</v>
      </c>
      <c r="O216" s="140">
        <f t="shared" si="263"/>
        <v>0.88255981592858501</v>
      </c>
      <c r="P216" s="138">
        <f t="shared" si="264"/>
        <v>1.9121852722122892E-3</v>
      </c>
    </row>
    <row r="217" spans="1:16">
      <c r="A217" s="134" t="s">
        <v>1249</v>
      </c>
      <c r="B217" s="138">
        <v>1.0781442323942556</v>
      </c>
      <c r="C217" s="138">
        <v>10.573414876700715</v>
      </c>
      <c r="D217" s="138">
        <v>11.651559109094972</v>
      </c>
      <c r="F217" s="134" t="s">
        <v>1249</v>
      </c>
      <c r="G217" s="140">
        <v>9.2532185804445513E-2</v>
      </c>
      <c r="H217" s="140">
        <v>0.90746781419555433</v>
      </c>
      <c r="I217" s="140">
        <v>1</v>
      </c>
      <c r="K217" t="str">
        <f t="shared" si="254"/>
        <v>V</v>
      </c>
      <c r="L217" s="138">
        <f t="shared" si="260"/>
        <v>1.0781442323942556</v>
      </c>
      <c r="M217" s="140">
        <f t="shared" si="261"/>
        <v>9.2532185804445513E-2</v>
      </c>
      <c r="N217" s="138">
        <f t="shared" si="262"/>
        <v>10.573414876700715</v>
      </c>
      <c r="O217" s="140">
        <f t="shared" si="263"/>
        <v>0.90746781419555433</v>
      </c>
      <c r="P217" s="138">
        <f t="shared" si="264"/>
        <v>11.651559109094972</v>
      </c>
    </row>
    <row r="218" spans="1:16" ht="13">
      <c r="A218" s="128" t="s">
        <v>38</v>
      </c>
      <c r="F218" s="128" t="s">
        <v>38</v>
      </c>
      <c r="G218" s="140"/>
      <c r="H218" s="140"/>
      <c r="I218" s="140"/>
      <c r="K218" s="142" t="str">
        <f t="shared" si="254"/>
        <v>Jutaí</v>
      </c>
      <c r="L218" s="219"/>
      <c r="M218" s="219"/>
      <c r="N218" s="219"/>
      <c r="O218" s="219"/>
      <c r="P218" s="219"/>
    </row>
    <row r="219" spans="1:16">
      <c r="A219" s="134" t="s">
        <v>1245</v>
      </c>
      <c r="B219">
        <v>2</v>
      </c>
      <c r="C219">
        <v>5</v>
      </c>
      <c r="D219">
        <v>7</v>
      </c>
      <c r="F219" s="134" t="s">
        <v>1245</v>
      </c>
      <c r="G219" s="140">
        <v>0.2857142857142857</v>
      </c>
      <c r="H219" s="140">
        <v>0.7142857142857143</v>
      </c>
      <c r="I219" s="140">
        <v>1</v>
      </c>
      <c r="K219" t="str">
        <f t="shared" si="254"/>
        <v>N</v>
      </c>
      <c r="L219" s="143">
        <f t="shared" ref="L219:L221" si="265">B219</f>
        <v>2</v>
      </c>
      <c r="M219" s="140">
        <f t="shared" ref="M219:M221" si="266">G219</f>
        <v>0.2857142857142857</v>
      </c>
      <c r="N219" s="143">
        <f t="shared" ref="N219:N221" si="267">C219</f>
        <v>5</v>
      </c>
      <c r="O219" s="140">
        <f t="shared" ref="O219:O221" si="268">H219</f>
        <v>0.7142857142857143</v>
      </c>
      <c r="P219" s="143">
        <f t="shared" ref="P219:P221" si="269">D219</f>
        <v>7</v>
      </c>
    </row>
    <row r="220" spans="1:16">
      <c r="A220" s="134" t="s">
        <v>1247</v>
      </c>
      <c r="B220" s="138">
        <v>6.6970621090602111E-4</v>
      </c>
      <c r="C220" s="138">
        <v>3.4596521619987318E-3</v>
      </c>
      <c r="D220" s="138">
        <v>4.1293583729047527E-3</v>
      </c>
      <c r="F220" s="134" t="s">
        <v>1247</v>
      </c>
      <c r="G220" s="140">
        <v>0.16218166369389816</v>
      </c>
      <c r="H220" s="140">
        <v>0.83781833630610181</v>
      </c>
      <c r="I220" s="140">
        <v>1</v>
      </c>
      <c r="K220" t="str">
        <f t="shared" si="254"/>
        <v>G</v>
      </c>
      <c r="L220" s="138">
        <f t="shared" si="265"/>
        <v>6.6970621090602111E-4</v>
      </c>
      <c r="M220" s="140">
        <f t="shared" si="266"/>
        <v>0.16218166369389816</v>
      </c>
      <c r="N220" s="138">
        <f t="shared" si="267"/>
        <v>3.4596521619987318E-3</v>
      </c>
      <c r="O220" s="140">
        <f t="shared" si="268"/>
        <v>0.83781833630610181</v>
      </c>
      <c r="P220" s="138">
        <f t="shared" si="269"/>
        <v>4.1293583729047527E-3</v>
      </c>
    </row>
    <row r="221" spans="1:16">
      <c r="A221" s="134" t="s">
        <v>1249</v>
      </c>
      <c r="B221" s="138">
        <v>4.4641369987845723</v>
      </c>
      <c r="C221" s="138">
        <v>26.94609687964131</v>
      </c>
      <c r="D221" s="138">
        <v>31.410233878425881</v>
      </c>
      <c r="F221" s="134" t="s">
        <v>1249</v>
      </c>
      <c r="G221" s="140">
        <v>0.1421236472183916</v>
      </c>
      <c r="H221" s="140">
        <v>0.85787635278160845</v>
      </c>
      <c r="I221" s="140">
        <v>1</v>
      </c>
      <c r="K221" t="str">
        <f t="shared" si="254"/>
        <v>V</v>
      </c>
      <c r="L221" s="138">
        <f t="shared" si="265"/>
        <v>4.4641369987845723</v>
      </c>
      <c r="M221" s="140">
        <f t="shared" si="266"/>
        <v>0.1421236472183916</v>
      </c>
      <c r="N221" s="138">
        <f t="shared" si="267"/>
        <v>26.94609687964131</v>
      </c>
      <c r="O221" s="140">
        <f t="shared" si="268"/>
        <v>0.85787635278160845</v>
      </c>
      <c r="P221" s="138">
        <f t="shared" si="269"/>
        <v>31.410233878425881</v>
      </c>
    </row>
    <row r="222" spans="1:16" ht="13">
      <c r="A222" s="128" t="s">
        <v>85</v>
      </c>
      <c r="F222" s="128" t="s">
        <v>85</v>
      </c>
      <c r="G222" s="140"/>
      <c r="H222" s="140"/>
      <c r="I222" s="140"/>
      <c r="K222" s="142" t="str">
        <f t="shared" si="254"/>
        <v>Lacre</v>
      </c>
      <c r="L222" s="219"/>
      <c r="M222" s="219"/>
      <c r="N222" s="219"/>
      <c r="O222" s="219"/>
      <c r="P222" s="219"/>
    </row>
    <row r="223" spans="1:16">
      <c r="A223" s="134" t="s">
        <v>1245</v>
      </c>
      <c r="B223">
        <v>1</v>
      </c>
      <c r="D223">
        <v>1</v>
      </c>
      <c r="F223" s="134" t="s">
        <v>1245</v>
      </c>
      <c r="G223" s="140">
        <v>1</v>
      </c>
      <c r="H223" s="140">
        <v>0</v>
      </c>
      <c r="I223" s="140">
        <v>1</v>
      </c>
      <c r="K223" t="str">
        <f t="shared" si="254"/>
        <v>N</v>
      </c>
      <c r="L223" s="143">
        <f t="shared" ref="L223:L225" si="270">B223</f>
        <v>1</v>
      </c>
      <c r="M223" s="140">
        <f t="shared" ref="M223:M225" si="271">G223</f>
        <v>1</v>
      </c>
      <c r="N223" s="143">
        <f t="shared" ref="N223:N225" si="272">C223</f>
        <v>0</v>
      </c>
      <c r="O223" s="140">
        <f t="shared" ref="O223:O225" si="273">H223</f>
        <v>0</v>
      </c>
      <c r="P223" s="143">
        <f t="shared" ref="P223:P225" si="274">D223</f>
        <v>1</v>
      </c>
    </row>
    <row r="224" spans="1:16">
      <c r="A224" s="134" t="s">
        <v>1247</v>
      </c>
      <c r="B224" s="138">
        <v>1.5439303954502654E-3</v>
      </c>
      <c r="C224" s="138"/>
      <c r="D224" s="138">
        <v>1.5439303954502654E-3</v>
      </c>
      <c r="F224" s="134" t="s">
        <v>1247</v>
      </c>
      <c r="G224" s="140">
        <v>1</v>
      </c>
      <c r="H224" s="140">
        <v>0</v>
      </c>
      <c r="I224" s="140">
        <v>1</v>
      </c>
      <c r="K224" t="str">
        <f t="shared" si="254"/>
        <v>G</v>
      </c>
      <c r="L224" s="138">
        <f t="shared" si="270"/>
        <v>1.5439303954502654E-3</v>
      </c>
      <c r="M224" s="140">
        <f t="shared" si="271"/>
        <v>1</v>
      </c>
      <c r="N224" s="138">
        <f t="shared" si="272"/>
        <v>0</v>
      </c>
      <c r="O224" s="140">
        <f t="shared" si="273"/>
        <v>0</v>
      </c>
      <c r="P224" s="138">
        <f t="shared" si="274"/>
        <v>1.5439303954502654E-3</v>
      </c>
    </row>
    <row r="225" spans="1:16">
      <c r="A225" s="134" t="s">
        <v>1249</v>
      </c>
      <c r="B225" s="138">
        <v>11.118575465245824</v>
      </c>
      <c r="C225" s="138"/>
      <c r="D225" s="138">
        <v>11.118575465245824</v>
      </c>
      <c r="F225" s="134" t="s">
        <v>1249</v>
      </c>
      <c r="G225" s="140">
        <v>1</v>
      </c>
      <c r="H225" s="140">
        <v>0</v>
      </c>
      <c r="I225" s="140">
        <v>1</v>
      </c>
      <c r="K225" t="str">
        <f t="shared" si="254"/>
        <v>V</v>
      </c>
      <c r="L225" s="138">
        <f t="shared" si="270"/>
        <v>11.118575465245824</v>
      </c>
      <c r="M225" s="140">
        <f t="shared" si="271"/>
        <v>1</v>
      </c>
      <c r="N225" s="138">
        <f t="shared" si="272"/>
        <v>0</v>
      </c>
      <c r="O225" s="140">
        <f t="shared" si="273"/>
        <v>0</v>
      </c>
      <c r="P225" s="138">
        <f t="shared" si="274"/>
        <v>11.118575465245824</v>
      </c>
    </row>
    <row r="226" spans="1:16" ht="13">
      <c r="A226" s="128" t="s">
        <v>11</v>
      </c>
      <c r="F226" s="128" t="s">
        <v>11</v>
      </c>
      <c r="G226" s="140"/>
      <c r="H226" s="140"/>
      <c r="I226" s="140"/>
      <c r="K226" s="142" t="str">
        <f t="shared" si="254"/>
        <v>Louro</v>
      </c>
      <c r="L226" s="219"/>
      <c r="M226" s="219"/>
      <c r="N226" s="219"/>
      <c r="O226" s="219"/>
      <c r="P226" s="219"/>
    </row>
    <row r="227" spans="1:16">
      <c r="A227" s="134" t="s">
        <v>1245</v>
      </c>
      <c r="B227">
        <v>22</v>
      </c>
      <c r="C227">
        <v>70</v>
      </c>
      <c r="D227">
        <v>92</v>
      </c>
      <c r="F227" s="134" t="s">
        <v>1245</v>
      </c>
      <c r="G227" s="140">
        <v>0.2391304347826087</v>
      </c>
      <c r="H227" s="140">
        <v>0.76086956521739135</v>
      </c>
      <c r="I227" s="140">
        <v>1</v>
      </c>
      <c r="K227" t="str">
        <f t="shared" si="254"/>
        <v>N</v>
      </c>
      <c r="L227" s="143">
        <f t="shared" ref="L227:L229" si="275">B227</f>
        <v>22</v>
      </c>
      <c r="M227" s="140">
        <f t="shared" ref="M227:M229" si="276">G227</f>
        <v>0.2391304347826087</v>
      </c>
      <c r="N227" s="143">
        <f t="shared" ref="N227:N229" si="277">C227</f>
        <v>70</v>
      </c>
      <c r="O227" s="140">
        <f t="shared" ref="O227:O229" si="278">H227</f>
        <v>0.76086956521739135</v>
      </c>
      <c r="P227" s="143">
        <f t="shared" ref="P227:P229" si="279">D227</f>
        <v>92</v>
      </c>
    </row>
    <row r="228" spans="1:16">
      <c r="A228" s="134" t="s">
        <v>1247</v>
      </c>
      <c r="B228" s="138">
        <v>6.0658674860827981E-3</v>
      </c>
      <c r="C228" s="138">
        <v>3.8960917634187402E-2</v>
      </c>
      <c r="D228" s="138">
        <v>4.5026785120270203E-2</v>
      </c>
      <c r="F228" s="134" t="s">
        <v>1247</v>
      </c>
      <c r="G228" s="140">
        <v>0.13471686841244326</v>
      </c>
      <c r="H228" s="140">
        <v>0.86528313158755643</v>
      </c>
      <c r="I228" s="140">
        <v>1</v>
      </c>
      <c r="K228" t="str">
        <f t="shared" si="254"/>
        <v>G</v>
      </c>
      <c r="L228" s="138">
        <f t="shared" si="275"/>
        <v>6.0658674860827981E-3</v>
      </c>
      <c r="M228" s="140">
        <f t="shared" si="276"/>
        <v>0.13471686841244326</v>
      </c>
      <c r="N228" s="138">
        <f t="shared" si="277"/>
        <v>3.8960917634187402E-2</v>
      </c>
      <c r="O228" s="140">
        <f t="shared" si="278"/>
        <v>0.86528313158755643</v>
      </c>
      <c r="P228" s="138">
        <f t="shared" si="279"/>
        <v>4.5026785120270203E-2</v>
      </c>
    </row>
    <row r="229" spans="1:16">
      <c r="A229" s="134" t="s">
        <v>1249</v>
      </c>
      <c r="B229" s="138">
        <v>33.110772614374177</v>
      </c>
      <c r="C229" s="138">
        <v>267.38806956405773</v>
      </c>
      <c r="D229" s="138">
        <v>300.4988421784318</v>
      </c>
      <c r="F229" s="134" t="s">
        <v>1249</v>
      </c>
      <c r="G229" s="140">
        <v>0.11018602392721862</v>
      </c>
      <c r="H229" s="140">
        <v>0.88981397607278179</v>
      </c>
      <c r="I229" s="140">
        <v>1</v>
      </c>
      <c r="K229" t="str">
        <f t="shared" si="254"/>
        <v>V</v>
      </c>
      <c r="L229" s="138">
        <f t="shared" si="275"/>
        <v>33.110772614374177</v>
      </c>
      <c r="M229" s="140">
        <f t="shared" si="276"/>
        <v>0.11018602392721862</v>
      </c>
      <c r="N229" s="138">
        <f t="shared" si="277"/>
        <v>267.38806956405773</v>
      </c>
      <c r="O229" s="140">
        <f t="shared" si="278"/>
        <v>0.88981397607278179</v>
      </c>
      <c r="P229" s="138">
        <f t="shared" si="279"/>
        <v>300.4988421784318</v>
      </c>
    </row>
    <row r="230" spans="1:16" ht="13">
      <c r="A230" s="128" t="s">
        <v>86</v>
      </c>
      <c r="F230" s="128" t="s">
        <v>86</v>
      </c>
      <c r="G230" s="140"/>
      <c r="H230" s="140"/>
      <c r="I230" s="140"/>
      <c r="K230" s="142" t="str">
        <f t="shared" si="254"/>
        <v>Louro-Amarelo</v>
      </c>
      <c r="L230" s="219"/>
      <c r="M230" s="219"/>
      <c r="N230" s="219"/>
      <c r="O230" s="219"/>
      <c r="P230" s="219"/>
    </row>
    <row r="231" spans="1:16">
      <c r="A231" s="134" t="s">
        <v>1245</v>
      </c>
      <c r="B231">
        <v>1</v>
      </c>
      <c r="D231">
        <v>1</v>
      </c>
      <c r="F231" s="134" t="s">
        <v>1245</v>
      </c>
      <c r="G231" s="140">
        <v>1</v>
      </c>
      <c r="H231" s="140">
        <v>0</v>
      </c>
      <c r="I231" s="140">
        <v>1</v>
      </c>
      <c r="K231" t="str">
        <f t="shared" si="254"/>
        <v>N</v>
      </c>
      <c r="L231" s="143">
        <f t="shared" ref="L231:L233" si="280">B231</f>
        <v>1</v>
      </c>
      <c r="M231" s="140">
        <f t="shared" ref="M231:M233" si="281">G231</f>
        <v>1</v>
      </c>
      <c r="N231" s="143">
        <f t="shared" ref="N231:N233" si="282">C231</f>
        <v>0</v>
      </c>
      <c r="O231" s="140">
        <f t="shared" ref="O231:O233" si="283">H231</f>
        <v>0</v>
      </c>
      <c r="P231" s="143">
        <f t="shared" ref="P231:P233" si="284">D231</f>
        <v>1</v>
      </c>
    </row>
    <row r="232" spans="1:16">
      <c r="A232" s="134" t="s">
        <v>1247</v>
      </c>
      <c r="B232" s="138">
        <v>4.0712846804787865E-4</v>
      </c>
      <c r="C232" s="138"/>
      <c r="D232" s="138">
        <v>4.0712846804787865E-4</v>
      </c>
      <c r="F232" s="134" t="s">
        <v>1247</v>
      </c>
      <c r="G232" s="140">
        <v>1</v>
      </c>
      <c r="H232" s="140">
        <v>0</v>
      </c>
      <c r="I232" s="140">
        <v>1</v>
      </c>
      <c r="K232" t="str">
        <f t="shared" si="254"/>
        <v>G</v>
      </c>
      <c r="L232" s="138">
        <f t="shared" si="280"/>
        <v>4.0712846804787865E-4</v>
      </c>
      <c r="M232" s="140">
        <f t="shared" si="281"/>
        <v>1</v>
      </c>
      <c r="N232" s="138">
        <f t="shared" si="282"/>
        <v>0</v>
      </c>
      <c r="O232" s="140">
        <f t="shared" si="283"/>
        <v>0</v>
      </c>
      <c r="P232" s="138">
        <f t="shared" si="284"/>
        <v>4.0712846804787865E-4</v>
      </c>
    </row>
    <row r="233" spans="1:16">
      <c r="A233" s="134" t="s">
        <v>1249</v>
      </c>
      <c r="B233" s="138">
        <v>3.7463490012148397</v>
      </c>
      <c r="C233" s="138"/>
      <c r="D233" s="138">
        <v>3.7463490012148397</v>
      </c>
      <c r="F233" s="134" t="s">
        <v>1249</v>
      </c>
      <c r="G233" s="140">
        <v>1</v>
      </c>
      <c r="H233" s="140">
        <v>0</v>
      </c>
      <c r="I233" s="140">
        <v>1</v>
      </c>
      <c r="K233" t="str">
        <f t="shared" si="254"/>
        <v>V</v>
      </c>
      <c r="L233" s="138">
        <f t="shared" si="280"/>
        <v>3.7463490012148397</v>
      </c>
      <c r="M233" s="140">
        <f t="shared" si="281"/>
        <v>1</v>
      </c>
      <c r="N233" s="138">
        <f t="shared" si="282"/>
        <v>0</v>
      </c>
      <c r="O233" s="140">
        <f t="shared" si="283"/>
        <v>0</v>
      </c>
      <c r="P233" s="138">
        <f t="shared" si="284"/>
        <v>3.7463490012148397</v>
      </c>
    </row>
    <row r="234" spans="1:16" ht="13">
      <c r="A234" s="128" t="s">
        <v>42</v>
      </c>
      <c r="F234" s="128" t="s">
        <v>42</v>
      </c>
      <c r="G234" s="140"/>
      <c r="H234" s="140"/>
      <c r="I234" s="140"/>
      <c r="K234" s="142" t="str">
        <f t="shared" si="254"/>
        <v>Macacaúba</v>
      </c>
      <c r="L234" s="219"/>
      <c r="M234" s="219"/>
      <c r="N234" s="219"/>
      <c r="O234" s="219"/>
      <c r="P234" s="219"/>
    </row>
    <row r="235" spans="1:16">
      <c r="A235" s="134" t="s">
        <v>1245</v>
      </c>
      <c r="B235">
        <v>6</v>
      </c>
      <c r="C235">
        <v>16</v>
      </c>
      <c r="D235">
        <v>22</v>
      </c>
      <c r="F235" s="134" t="s">
        <v>1245</v>
      </c>
      <c r="G235" s="140">
        <v>0.27272727272727271</v>
      </c>
      <c r="H235" s="140">
        <v>0.72727272727272729</v>
      </c>
      <c r="I235" s="140">
        <v>1</v>
      </c>
      <c r="K235" t="str">
        <f t="shared" si="254"/>
        <v>N</v>
      </c>
      <c r="L235" s="143">
        <f t="shared" ref="L235:L237" si="285">B235</f>
        <v>6</v>
      </c>
      <c r="M235" s="140">
        <f t="shared" ref="M235:M237" si="286">G235</f>
        <v>0.27272727272727271</v>
      </c>
      <c r="N235" s="143">
        <f t="shared" ref="N235:N237" si="287">C235</f>
        <v>16</v>
      </c>
      <c r="O235" s="140">
        <f t="shared" ref="O235:O237" si="288">H235</f>
        <v>0.72727272727272729</v>
      </c>
      <c r="P235" s="143">
        <f t="shared" ref="P235:P237" si="289">D235</f>
        <v>22</v>
      </c>
    </row>
    <row r="236" spans="1:16">
      <c r="A236" s="134" t="s">
        <v>1247</v>
      </c>
      <c r="B236" s="138">
        <v>1.9665832382415997E-3</v>
      </c>
      <c r="C236" s="138">
        <v>9.2237063105802854E-3</v>
      </c>
      <c r="D236" s="138">
        <v>1.1190289548821885E-2</v>
      </c>
      <c r="F236" s="134" t="s">
        <v>1247</v>
      </c>
      <c r="G236" s="140">
        <v>0.1757401566475679</v>
      </c>
      <c r="H236" s="140">
        <v>0.8242598433524323</v>
      </c>
      <c r="I236" s="140">
        <v>1</v>
      </c>
      <c r="K236" t="str">
        <f t="shared" si="254"/>
        <v>G</v>
      </c>
      <c r="L236" s="138">
        <f t="shared" si="285"/>
        <v>1.9665832382415997E-3</v>
      </c>
      <c r="M236" s="140">
        <f t="shared" si="286"/>
        <v>0.1757401566475679</v>
      </c>
      <c r="N236" s="138">
        <f t="shared" si="287"/>
        <v>9.2237063105802854E-3</v>
      </c>
      <c r="O236" s="140">
        <f t="shared" si="288"/>
        <v>0.8242598433524323</v>
      </c>
      <c r="P236" s="138">
        <f t="shared" si="289"/>
        <v>1.1190289548821885E-2</v>
      </c>
    </row>
    <row r="237" spans="1:16">
      <c r="A237" s="134" t="s">
        <v>1249</v>
      </c>
      <c r="B237" s="138">
        <v>15.048898827153025</v>
      </c>
      <c r="C237" s="138">
        <v>73.81619868349739</v>
      </c>
      <c r="D237" s="138">
        <v>88.865097510650429</v>
      </c>
      <c r="F237" s="134" t="s">
        <v>1249</v>
      </c>
      <c r="G237" s="140">
        <v>0.1693454376207647</v>
      </c>
      <c r="H237" s="140">
        <v>0.83065456237923518</v>
      </c>
      <c r="I237" s="140">
        <v>1</v>
      </c>
      <c r="K237" t="str">
        <f t="shared" si="254"/>
        <v>V</v>
      </c>
      <c r="L237" s="138">
        <f t="shared" si="285"/>
        <v>15.048898827153025</v>
      </c>
      <c r="M237" s="140">
        <f t="shared" si="286"/>
        <v>0.1693454376207647</v>
      </c>
      <c r="N237" s="138">
        <f t="shared" si="287"/>
        <v>73.81619868349739</v>
      </c>
      <c r="O237" s="140">
        <f t="shared" si="288"/>
        <v>0.83065456237923518</v>
      </c>
      <c r="P237" s="138">
        <f t="shared" si="289"/>
        <v>88.865097510650429</v>
      </c>
    </row>
    <row r="238" spans="1:16" ht="13">
      <c r="A238" s="128" t="s">
        <v>30</v>
      </c>
      <c r="F238" s="128" t="s">
        <v>30</v>
      </c>
      <c r="G238" s="140"/>
      <c r="H238" s="140"/>
      <c r="I238" s="140"/>
      <c r="K238" s="142" t="str">
        <f t="shared" si="254"/>
        <v>Maçaranduba</v>
      </c>
      <c r="L238" s="219"/>
      <c r="M238" s="219"/>
      <c r="N238" s="219"/>
      <c r="O238" s="219"/>
      <c r="P238" s="219"/>
    </row>
    <row r="239" spans="1:16">
      <c r="A239" s="134" t="s">
        <v>1245</v>
      </c>
      <c r="B239">
        <v>7</v>
      </c>
      <c r="C239">
        <v>34</v>
      </c>
      <c r="D239">
        <v>41</v>
      </c>
      <c r="F239" s="134" t="s">
        <v>1245</v>
      </c>
      <c r="G239" s="140">
        <v>0.17073170731707318</v>
      </c>
      <c r="H239" s="140">
        <v>0.82926829268292679</v>
      </c>
      <c r="I239" s="140">
        <v>1</v>
      </c>
      <c r="K239" t="str">
        <f t="shared" si="254"/>
        <v>N</v>
      </c>
      <c r="L239" s="143">
        <f t="shared" ref="L239:L241" si="290">B239</f>
        <v>7</v>
      </c>
      <c r="M239" s="140">
        <f t="shared" ref="M239:M241" si="291">G239</f>
        <v>0.17073170731707318</v>
      </c>
      <c r="N239" s="143">
        <f t="shared" ref="N239:N241" si="292">C239</f>
        <v>34</v>
      </c>
      <c r="O239" s="140">
        <f t="shared" ref="O239:O241" si="293">H239</f>
        <v>0.82926829268292679</v>
      </c>
      <c r="P239" s="143">
        <f t="shared" ref="P239:P241" si="294">D239</f>
        <v>41</v>
      </c>
    </row>
    <row r="240" spans="1:16">
      <c r="A240" s="134" t="s">
        <v>1247</v>
      </c>
      <c r="B240" s="138">
        <v>1.8938344866411014E-3</v>
      </c>
      <c r="C240" s="138">
        <v>3.7664165915706233E-2</v>
      </c>
      <c r="D240" s="138">
        <v>3.9558000402347339E-2</v>
      </c>
      <c r="F240" s="134" t="s">
        <v>1247</v>
      </c>
      <c r="G240" s="140">
        <v>4.7874879098507787E-2</v>
      </c>
      <c r="H240" s="140">
        <v>0.95212512090149215</v>
      </c>
      <c r="I240" s="140">
        <v>1</v>
      </c>
      <c r="K240" t="str">
        <f t="shared" si="254"/>
        <v>G</v>
      </c>
      <c r="L240" s="138">
        <f t="shared" si="290"/>
        <v>1.8938344866411014E-3</v>
      </c>
      <c r="M240" s="140">
        <f t="shared" si="291"/>
        <v>4.7874879098507787E-2</v>
      </c>
      <c r="N240" s="138">
        <f t="shared" si="292"/>
        <v>3.7664165915706233E-2</v>
      </c>
      <c r="O240" s="140">
        <f t="shared" si="293"/>
        <v>0.95212512090149215</v>
      </c>
      <c r="P240" s="138">
        <f t="shared" si="294"/>
        <v>3.9558000402347339E-2</v>
      </c>
    </row>
    <row r="241" spans="1:16">
      <c r="A241" s="134" t="s">
        <v>1249</v>
      </c>
      <c r="B241" s="138">
        <v>11.615579746884901</v>
      </c>
      <c r="C241" s="138">
        <v>311.53169440400416</v>
      </c>
      <c r="D241" s="138">
        <v>323.14727415088902</v>
      </c>
      <c r="F241" s="134" t="s">
        <v>1249</v>
      </c>
      <c r="G241" s="140">
        <v>3.5945157753245263E-2</v>
      </c>
      <c r="H241" s="140">
        <v>0.96405484224675486</v>
      </c>
      <c r="I241" s="140">
        <v>1</v>
      </c>
      <c r="K241" t="str">
        <f t="shared" si="254"/>
        <v>V</v>
      </c>
      <c r="L241" s="138">
        <f t="shared" si="290"/>
        <v>11.615579746884901</v>
      </c>
      <c r="M241" s="140">
        <f t="shared" si="291"/>
        <v>3.5945157753245263E-2</v>
      </c>
      <c r="N241" s="138">
        <f t="shared" si="292"/>
        <v>311.53169440400416</v>
      </c>
      <c r="O241" s="140">
        <f t="shared" si="293"/>
        <v>0.96405484224675486</v>
      </c>
      <c r="P241" s="138">
        <f t="shared" si="294"/>
        <v>323.14727415088902</v>
      </c>
    </row>
    <row r="242" spans="1:16" ht="13">
      <c r="A242" s="128" t="s">
        <v>52</v>
      </c>
      <c r="F242" s="128" t="s">
        <v>52</v>
      </c>
      <c r="G242" s="140"/>
      <c r="H242" s="140"/>
      <c r="I242" s="140"/>
      <c r="K242" s="142" t="str">
        <f t="shared" si="254"/>
        <v>Mandiocão</v>
      </c>
      <c r="L242" s="219"/>
      <c r="M242" s="219"/>
      <c r="N242" s="219"/>
      <c r="O242" s="219"/>
      <c r="P242" s="219"/>
    </row>
    <row r="243" spans="1:16">
      <c r="A243" s="134" t="s">
        <v>1245</v>
      </c>
      <c r="B243">
        <v>9</v>
      </c>
      <c r="C243">
        <v>38</v>
      </c>
      <c r="D243">
        <v>47</v>
      </c>
      <c r="F243" s="134" t="s">
        <v>1245</v>
      </c>
      <c r="G243" s="140">
        <v>0.19148936170212766</v>
      </c>
      <c r="H243" s="140">
        <v>0.80851063829787229</v>
      </c>
      <c r="I243" s="140">
        <v>1</v>
      </c>
      <c r="K243" t="str">
        <f t="shared" si="254"/>
        <v>N</v>
      </c>
      <c r="L243" s="143">
        <f t="shared" ref="L243:L245" si="295">B243</f>
        <v>9</v>
      </c>
      <c r="M243" s="140">
        <f t="shared" ref="M243:M245" si="296">G243</f>
        <v>0.19148936170212766</v>
      </c>
      <c r="N243" s="143">
        <f t="shared" ref="N243:N245" si="297">C243</f>
        <v>38</v>
      </c>
      <c r="O243" s="140">
        <f t="shared" ref="O243:O245" si="298">H243</f>
        <v>0.80851063829787229</v>
      </c>
      <c r="P243" s="143">
        <f t="shared" ref="P243:P245" si="299">D243</f>
        <v>47</v>
      </c>
    </row>
    <row r="244" spans="1:16">
      <c r="A244" s="134" t="s">
        <v>1247</v>
      </c>
      <c r="B244" s="138">
        <v>3.4474693567067829E-3</v>
      </c>
      <c r="C244" s="138">
        <v>3.801437631743014E-2</v>
      </c>
      <c r="D244" s="138">
        <v>4.1461845674136931E-2</v>
      </c>
      <c r="F244" s="134" t="s">
        <v>1247</v>
      </c>
      <c r="G244" s="140">
        <v>8.3147995480028686E-2</v>
      </c>
      <c r="H244" s="140">
        <v>0.91685200451997129</v>
      </c>
      <c r="I244" s="140">
        <v>1</v>
      </c>
      <c r="K244" t="str">
        <f t="shared" si="254"/>
        <v>G</v>
      </c>
      <c r="L244" s="138">
        <f t="shared" si="295"/>
        <v>3.4474693567067829E-3</v>
      </c>
      <c r="M244" s="140">
        <f t="shared" si="296"/>
        <v>8.3147995480028686E-2</v>
      </c>
      <c r="N244" s="138">
        <f t="shared" si="297"/>
        <v>3.801437631743014E-2</v>
      </c>
      <c r="O244" s="140">
        <f t="shared" si="298"/>
        <v>0.91685200451997129</v>
      </c>
      <c r="P244" s="138">
        <f t="shared" si="299"/>
        <v>4.1461845674136931E-2</v>
      </c>
    </row>
    <row r="245" spans="1:16">
      <c r="A245" s="134" t="s">
        <v>1249</v>
      </c>
      <c r="B245" s="138">
        <v>22.315927852673848</v>
      </c>
      <c r="C245" s="138">
        <v>293.79842544046079</v>
      </c>
      <c r="D245" s="138">
        <v>316.11435329313468</v>
      </c>
      <c r="F245" s="134" t="s">
        <v>1249</v>
      </c>
      <c r="G245" s="140">
        <v>7.0594478296213764E-2</v>
      </c>
      <c r="H245" s="140">
        <v>0.9294055217037861</v>
      </c>
      <c r="I245" s="140">
        <v>1</v>
      </c>
      <c r="K245" t="str">
        <f t="shared" si="254"/>
        <v>V</v>
      </c>
      <c r="L245" s="138">
        <f t="shared" si="295"/>
        <v>22.315927852673848</v>
      </c>
      <c r="M245" s="140">
        <f t="shared" si="296"/>
        <v>7.0594478296213764E-2</v>
      </c>
      <c r="N245" s="138">
        <f t="shared" si="297"/>
        <v>293.79842544046079</v>
      </c>
      <c r="O245" s="140">
        <f t="shared" si="298"/>
        <v>0.9294055217037861</v>
      </c>
      <c r="P245" s="138">
        <f t="shared" si="299"/>
        <v>316.11435329313468</v>
      </c>
    </row>
    <row r="246" spans="1:16" ht="13">
      <c r="A246" s="128" t="s">
        <v>87</v>
      </c>
      <c r="F246" s="128" t="s">
        <v>87</v>
      </c>
      <c r="G246" s="140"/>
      <c r="H246" s="140"/>
      <c r="I246" s="140"/>
      <c r="K246" s="142" t="str">
        <f t="shared" si="254"/>
        <v>Mandioqueira</v>
      </c>
      <c r="L246" s="219"/>
      <c r="M246" s="219"/>
      <c r="N246" s="219"/>
      <c r="O246" s="219"/>
      <c r="P246" s="219"/>
    </row>
    <row r="247" spans="1:16">
      <c r="A247" s="134" t="s">
        <v>1245</v>
      </c>
      <c r="B247">
        <v>1</v>
      </c>
      <c r="C247">
        <v>1</v>
      </c>
      <c r="D247">
        <v>2</v>
      </c>
      <c r="F247" s="134" t="s">
        <v>1245</v>
      </c>
      <c r="G247" s="140">
        <v>0.5</v>
      </c>
      <c r="H247" s="140">
        <v>0.5</v>
      </c>
      <c r="I247" s="140">
        <v>1</v>
      </c>
      <c r="K247" t="str">
        <f t="shared" si="254"/>
        <v>N</v>
      </c>
      <c r="L247" s="143">
        <f t="shared" ref="L247:L249" si="300">B247</f>
        <v>1</v>
      </c>
      <c r="M247" s="140">
        <f t="shared" ref="M247:M249" si="301">G247</f>
        <v>0.5</v>
      </c>
      <c r="N247" s="143">
        <f t="shared" ref="N247:N249" si="302">C247</f>
        <v>1</v>
      </c>
      <c r="O247" s="140">
        <f t="shared" ref="O247:O249" si="303">H247</f>
        <v>0.5</v>
      </c>
      <c r="P247" s="143">
        <f t="shared" ref="P247:P249" si="304">D247</f>
        <v>2</v>
      </c>
    </row>
    <row r="248" spans="1:16">
      <c r="A248" s="134" t="s">
        <v>1247</v>
      </c>
      <c r="B248" s="138">
        <v>5.5692824191768894E-4</v>
      </c>
      <c r="C248" s="138">
        <v>2.3404909366590886E-3</v>
      </c>
      <c r="D248" s="138">
        <v>2.8974191785767775E-3</v>
      </c>
      <c r="F248" s="134" t="s">
        <v>1247</v>
      </c>
      <c r="G248" s="140">
        <v>0.19221528111484856</v>
      </c>
      <c r="H248" s="140">
        <v>0.80778471888515135</v>
      </c>
      <c r="I248" s="140">
        <v>1</v>
      </c>
      <c r="K248" t="str">
        <f t="shared" si="254"/>
        <v>G</v>
      </c>
      <c r="L248" s="138">
        <f t="shared" si="300"/>
        <v>5.5692824191768894E-4</v>
      </c>
      <c r="M248" s="140">
        <f t="shared" si="301"/>
        <v>0.19221528111484856</v>
      </c>
      <c r="N248" s="138">
        <f t="shared" si="302"/>
        <v>2.3404909366590886E-3</v>
      </c>
      <c r="O248" s="140">
        <f t="shared" si="303"/>
        <v>0.80778471888515135</v>
      </c>
      <c r="P248" s="138">
        <f t="shared" si="304"/>
        <v>2.8974191785767775E-3</v>
      </c>
    </row>
    <row r="249" spans="1:16">
      <c r="A249" s="134" t="s">
        <v>1249</v>
      </c>
      <c r="B249" s="138">
        <v>5.570423008216336</v>
      </c>
      <c r="C249" s="138">
        <v>17.79137404594216</v>
      </c>
      <c r="D249" s="138">
        <v>23.361797054158494</v>
      </c>
      <c r="F249" s="134" t="s">
        <v>1249</v>
      </c>
      <c r="G249" s="140">
        <v>0.2384415460549846</v>
      </c>
      <c r="H249" s="140">
        <v>0.76155845394501553</v>
      </c>
      <c r="I249" s="140">
        <v>1</v>
      </c>
      <c r="K249" t="str">
        <f t="shared" si="254"/>
        <v>V</v>
      </c>
      <c r="L249" s="138">
        <f t="shared" si="300"/>
        <v>5.570423008216336</v>
      </c>
      <c r="M249" s="140">
        <f t="shared" si="301"/>
        <v>0.2384415460549846</v>
      </c>
      <c r="N249" s="138">
        <f t="shared" si="302"/>
        <v>17.79137404594216</v>
      </c>
      <c r="O249" s="140">
        <f t="shared" si="303"/>
        <v>0.76155845394501553</v>
      </c>
      <c r="P249" s="138">
        <f t="shared" si="304"/>
        <v>23.361797054158494</v>
      </c>
    </row>
    <row r="250" spans="1:16" ht="13">
      <c r="A250" s="128" t="s">
        <v>88</v>
      </c>
      <c r="F250" s="128" t="s">
        <v>88</v>
      </c>
      <c r="G250" s="140"/>
      <c r="H250" s="140"/>
      <c r="I250" s="140"/>
      <c r="K250" s="142" t="str">
        <f t="shared" si="254"/>
        <v>Marfim</v>
      </c>
      <c r="L250" s="219"/>
      <c r="M250" s="219"/>
      <c r="N250" s="219"/>
      <c r="O250" s="219"/>
      <c r="P250" s="219"/>
    </row>
    <row r="251" spans="1:16">
      <c r="A251" s="134" t="s">
        <v>1245</v>
      </c>
      <c r="B251">
        <v>3</v>
      </c>
      <c r="D251">
        <v>3</v>
      </c>
      <c r="F251" s="134" t="s">
        <v>1245</v>
      </c>
      <c r="G251" s="140">
        <v>1</v>
      </c>
      <c r="H251" s="140">
        <v>0</v>
      </c>
      <c r="I251" s="140">
        <v>1</v>
      </c>
      <c r="K251" t="str">
        <f t="shared" si="254"/>
        <v>N</v>
      </c>
      <c r="L251" s="143">
        <f t="shared" ref="L251:L253" si="305">B251</f>
        <v>3</v>
      </c>
      <c r="M251" s="140">
        <f t="shared" ref="M251:M253" si="306">G251</f>
        <v>1</v>
      </c>
      <c r="N251" s="143">
        <f t="shared" ref="N251:N253" si="307">C251</f>
        <v>0</v>
      </c>
      <c r="O251" s="140">
        <f t="shared" ref="O251:O253" si="308">H251</f>
        <v>0</v>
      </c>
      <c r="P251" s="143">
        <f t="shared" ref="P251:P253" si="309">D251</f>
        <v>3</v>
      </c>
    </row>
    <row r="252" spans="1:16">
      <c r="A252" s="134" t="s">
        <v>1247</v>
      </c>
      <c r="B252" s="138">
        <v>1.0693022244819632E-3</v>
      </c>
      <c r="C252" s="138"/>
      <c r="D252" s="138">
        <v>1.0693022244819632E-3</v>
      </c>
      <c r="F252" s="134" t="s">
        <v>1247</v>
      </c>
      <c r="G252" s="140">
        <v>1</v>
      </c>
      <c r="H252" s="140">
        <v>0</v>
      </c>
      <c r="I252" s="140">
        <v>1</v>
      </c>
      <c r="K252" t="str">
        <f t="shared" si="254"/>
        <v>G</v>
      </c>
      <c r="L252" s="138">
        <f t="shared" si="305"/>
        <v>1.0693022244819632E-3</v>
      </c>
      <c r="M252" s="140">
        <f t="shared" si="306"/>
        <v>1</v>
      </c>
      <c r="N252" s="138">
        <f t="shared" si="307"/>
        <v>0</v>
      </c>
      <c r="O252" s="140">
        <f t="shared" si="308"/>
        <v>0</v>
      </c>
      <c r="P252" s="138">
        <f t="shared" si="309"/>
        <v>1.0693022244819632E-3</v>
      </c>
    </row>
    <row r="253" spans="1:16">
      <c r="A253" s="134" t="s">
        <v>1249</v>
      </c>
      <c r="B253" s="138">
        <v>7.1301414505169127</v>
      </c>
      <c r="C253" s="138"/>
      <c r="D253" s="138">
        <v>7.1301414505169127</v>
      </c>
      <c r="F253" s="134" t="s">
        <v>1249</v>
      </c>
      <c r="G253" s="140">
        <v>1</v>
      </c>
      <c r="H253" s="140">
        <v>0</v>
      </c>
      <c r="I253" s="140">
        <v>1</v>
      </c>
      <c r="K253" t="str">
        <f t="shared" si="254"/>
        <v>V</v>
      </c>
      <c r="L253" s="138">
        <f t="shared" si="305"/>
        <v>7.1301414505169127</v>
      </c>
      <c r="M253" s="140">
        <f t="shared" si="306"/>
        <v>1</v>
      </c>
      <c r="N253" s="138">
        <f t="shared" si="307"/>
        <v>0</v>
      </c>
      <c r="O253" s="140">
        <f t="shared" si="308"/>
        <v>0</v>
      </c>
      <c r="P253" s="138">
        <f t="shared" si="309"/>
        <v>7.1301414505169127</v>
      </c>
    </row>
    <row r="254" spans="1:16" ht="13">
      <c r="A254" s="128" t="s">
        <v>89</v>
      </c>
      <c r="F254" s="128" t="s">
        <v>89</v>
      </c>
      <c r="G254" s="140"/>
      <c r="H254" s="140"/>
      <c r="I254" s="140"/>
      <c r="K254" s="142" t="str">
        <f t="shared" si="254"/>
        <v>Marimari</v>
      </c>
      <c r="L254" s="219"/>
      <c r="M254" s="219"/>
      <c r="N254" s="219"/>
      <c r="O254" s="219"/>
      <c r="P254" s="219"/>
    </row>
    <row r="255" spans="1:16">
      <c r="A255" s="134" t="s">
        <v>1245</v>
      </c>
      <c r="B255">
        <v>2</v>
      </c>
      <c r="C255">
        <v>2</v>
      </c>
      <c r="D255">
        <v>4</v>
      </c>
      <c r="F255" s="134" t="s">
        <v>1245</v>
      </c>
      <c r="G255" s="140">
        <v>0.5</v>
      </c>
      <c r="H255" s="140">
        <v>0.5</v>
      </c>
      <c r="I255" s="140">
        <v>1</v>
      </c>
      <c r="K255" t="str">
        <f t="shared" si="254"/>
        <v>N</v>
      </c>
      <c r="L255" s="143">
        <f t="shared" ref="L255:L257" si="310">B255</f>
        <v>2</v>
      </c>
      <c r="M255" s="140">
        <f t="shared" ref="M255:M257" si="311">G255</f>
        <v>0.5</v>
      </c>
      <c r="N255" s="143">
        <f t="shared" ref="N255:N257" si="312">C255</f>
        <v>2</v>
      </c>
      <c r="O255" s="140">
        <f t="shared" ref="O255:O257" si="313">H255</f>
        <v>0.5</v>
      </c>
      <c r="P255" s="143">
        <f t="shared" ref="P255:P257" si="314">D255</f>
        <v>4</v>
      </c>
    </row>
    <row r="256" spans="1:16">
      <c r="A256" s="134" t="s">
        <v>1247</v>
      </c>
      <c r="B256" s="138">
        <v>8.9233827561261726E-4</v>
      </c>
      <c r="C256" s="138">
        <v>1.350550986650396E-3</v>
      </c>
      <c r="D256" s="138">
        <v>2.242889262263013E-3</v>
      </c>
      <c r="F256" s="134" t="s">
        <v>1247</v>
      </c>
      <c r="G256" s="140">
        <v>0.39785213234837669</v>
      </c>
      <c r="H256" s="140">
        <v>0.6021478676516232</v>
      </c>
      <c r="I256" s="140">
        <v>1</v>
      </c>
      <c r="K256" t="str">
        <f t="shared" si="254"/>
        <v>G</v>
      </c>
      <c r="L256" s="138">
        <f t="shared" si="310"/>
        <v>8.9233827561261726E-4</v>
      </c>
      <c r="M256" s="140">
        <f t="shared" si="311"/>
        <v>0.39785213234837669</v>
      </c>
      <c r="N256" s="138">
        <f t="shared" si="312"/>
        <v>1.350550986650396E-3</v>
      </c>
      <c r="O256" s="140">
        <f t="shared" si="313"/>
        <v>0.6021478676516232</v>
      </c>
      <c r="P256" s="138">
        <f t="shared" si="314"/>
        <v>2.242889262263013E-3</v>
      </c>
    </row>
    <row r="257" spans="1:16">
      <c r="A257" s="134" t="s">
        <v>1249</v>
      </c>
      <c r="B257" s="138">
        <v>5.1885872222721314</v>
      </c>
      <c r="C257" s="138">
        <v>6.4839723815638166</v>
      </c>
      <c r="D257" s="138">
        <v>11.672559603835948</v>
      </c>
      <c r="F257" s="134" t="s">
        <v>1249</v>
      </c>
      <c r="G257" s="140">
        <v>0.44451152089786788</v>
      </c>
      <c r="H257" s="140">
        <v>0.55548847910213217</v>
      </c>
      <c r="I257" s="140">
        <v>1</v>
      </c>
      <c r="K257" t="str">
        <f t="shared" si="254"/>
        <v>V</v>
      </c>
      <c r="L257" s="138">
        <f t="shared" si="310"/>
        <v>5.1885872222721314</v>
      </c>
      <c r="M257" s="140">
        <f t="shared" si="311"/>
        <v>0.44451152089786788</v>
      </c>
      <c r="N257" s="138">
        <f t="shared" si="312"/>
        <v>6.4839723815638166</v>
      </c>
      <c r="O257" s="140">
        <f t="shared" si="313"/>
        <v>0.55548847910213217</v>
      </c>
      <c r="P257" s="138">
        <f t="shared" si="314"/>
        <v>11.672559603835948</v>
      </c>
    </row>
    <row r="258" spans="1:16" ht="13">
      <c r="A258" s="128" t="s">
        <v>20</v>
      </c>
      <c r="F258" s="128" t="s">
        <v>20</v>
      </c>
      <c r="G258" s="140"/>
      <c r="H258" s="140"/>
      <c r="I258" s="140"/>
      <c r="K258" s="142" t="str">
        <f t="shared" si="254"/>
        <v>Marupá</v>
      </c>
      <c r="L258" s="219"/>
      <c r="M258" s="219"/>
      <c r="N258" s="219"/>
      <c r="O258" s="219"/>
      <c r="P258" s="219"/>
    </row>
    <row r="259" spans="1:16">
      <c r="A259" s="134" t="s">
        <v>1245</v>
      </c>
      <c r="B259">
        <v>8</v>
      </c>
      <c r="C259">
        <v>35</v>
      </c>
      <c r="D259">
        <v>43</v>
      </c>
      <c r="F259" s="134" t="s">
        <v>1245</v>
      </c>
      <c r="G259" s="140">
        <v>0.18604651162790697</v>
      </c>
      <c r="H259" s="140">
        <v>0.81395348837209303</v>
      </c>
      <c r="I259" s="140">
        <v>1</v>
      </c>
      <c r="K259" t="str">
        <f t="shared" si="254"/>
        <v>N</v>
      </c>
      <c r="L259" s="143">
        <f t="shared" ref="L259:L261" si="315">B259</f>
        <v>8</v>
      </c>
      <c r="M259" s="140">
        <f t="shared" ref="M259:M261" si="316">G259</f>
        <v>0.18604651162790697</v>
      </c>
      <c r="N259" s="143">
        <f t="shared" ref="N259:N261" si="317">C259</f>
        <v>35</v>
      </c>
      <c r="O259" s="140">
        <f t="shared" ref="O259:O261" si="318">H259</f>
        <v>0.81395348837209303</v>
      </c>
      <c r="P259" s="143">
        <f t="shared" ref="P259:P261" si="319">D259</f>
        <v>43</v>
      </c>
    </row>
    <row r="260" spans="1:16">
      <c r="A260" s="134" t="s">
        <v>1247</v>
      </c>
      <c r="B260" s="138">
        <v>2.4404874024954093E-3</v>
      </c>
      <c r="C260" s="138">
        <v>2.8949923637626208E-2</v>
      </c>
      <c r="D260" s="138">
        <v>3.1390411040121621E-2</v>
      </c>
      <c r="F260" s="134" t="s">
        <v>1247</v>
      </c>
      <c r="G260" s="140">
        <v>7.7746270967146716E-2</v>
      </c>
      <c r="H260" s="140">
        <v>0.92225372903285352</v>
      </c>
      <c r="I260" s="140">
        <v>1</v>
      </c>
      <c r="K260" t="str">
        <f t="shared" si="254"/>
        <v>G</v>
      </c>
      <c r="L260" s="138">
        <f t="shared" si="315"/>
        <v>2.4404874024954093E-3</v>
      </c>
      <c r="M260" s="140">
        <f t="shared" si="316"/>
        <v>7.7746270967146716E-2</v>
      </c>
      <c r="N260" s="138">
        <f t="shared" si="317"/>
        <v>2.8949923637626208E-2</v>
      </c>
      <c r="O260" s="140">
        <f t="shared" si="318"/>
        <v>0.92225372903285352</v>
      </c>
      <c r="P260" s="138">
        <f t="shared" si="319"/>
        <v>3.1390411040121621E-2</v>
      </c>
    </row>
    <row r="261" spans="1:16">
      <c r="A261" s="134" t="s">
        <v>1249</v>
      </c>
      <c r="B261" s="138">
        <v>14.652474103350302</v>
      </c>
      <c r="C261" s="138">
        <v>220.54691724857523</v>
      </c>
      <c r="D261" s="138">
        <v>235.19939135192553</v>
      </c>
      <c r="F261" s="134" t="s">
        <v>1249</v>
      </c>
      <c r="G261" s="140">
        <v>6.229809532723668E-2</v>
      </c>
      <c r="H261" s="140">
        <v>0.93770190467276338</v>
      </c>
      <c r="I261" s="140">
        <v>1</v>
      </c>
      <c r="K261" t="str">
        <f t="shared" si="254"/>
        <v>V</v>
      </c>
      <c r="L261" s="138">
        <f t="shared" si="315"/>
        <v>14.652474103350302</v>
      </c>
      <c r="M261" s="140">
        <f t="shared" si="316"/>
        <v>6.229809532723668E-2</v>
      </c>
      <c r="N261" s="138">
        <f t="shared" si="317"/>
        <v>220.54691724857523</v>
      </c>
      <c r="O261" s="140">
        <f t="shared" si="318"/>
        <v>0.93770190467276338</v>
      </c>
      <c r="P261" s="138">
        <f t="shared" si="319"/>
        <v>235.19939135192553</v>
      </c>
    </row>
    <row r="262" spans="1:16" ht="13">
      <c r="A262" s="128" t="s">
        <v>19</v>
      </c>
      <c r="F262" s="128" t="s">
        <v>19</v>
      </c>
      <c r="G262" s="140"/>
      <c r="H262" s="140"/>
      <c r="I262" s="140"/>
      <c r="K262" s="142" t="str">
        <f t="shared" si="254"/>
        <v>Matamatá</v>
      </c>
      <c r="L262" s="219"/>
      <c r="M262" s="219"/>
      <c r="N262" s="219"/>
      <c r="O262" s="219"/>
      <c r="P262" s="219"/>
    </row>
    <row r="263" spans="1:16">
      <c r="A263" s="134" t="s">
        <v>1245</v>
      </c>
      <c r="B263">
        <v>11</v>
      </c>
      <c r="C263">
        <v>18</v>
      </c>
      <c r="D263">
        <v>29</v>
      </c>
      <c r="F263" s="134" t="s">
        <v>1245</v>
      </c>
      <c r="G263" s="140">
        <v>0.37931034482758619</v>
      </c>
      <c r="H263" s="140">
        <v>0.62068965517241381</v>
      </c>
      <c r="I263" s="140">
        <v>1</v>
      </c>
      <c r="K263" t="str">
        <f t="shared" si="254"/>
        <v>N</v>
      </c>
      <c r="L263" s="143">
        <f t="shared" ref="L263:L265" si="320">B263</f>
        <v>11</v>
      </c>
      <c r="M263" s="140">
        <f t="shared" ref="M263:M265" si="321">G263</f>
        <v>0.37931034482758619</v>
      </c>
      <c r="N263" s="143">
        <f t="shared" ref="N263:N265" si="322">C263</f>
        <v>18</v>
      </c>
      <c r="O263" s="140">
        <f t="shared" ref="O263:O265" si="323">H263</f>
        <v>0.62068965517241381</v>
      </c>
      <c r="P263" s="143">
        <f t="shared" ref="P263:P265" si="324">D263</f>
        <v>29</v>
      </c>
    </row>
    <row r="264" spans="1:16">
      <c r="A264" s="134" t="s">
        <v>1247</v>
      </c>
      <c r="B264" s="138">
        <v>3.4494882215837341E-3</v>
      </c>
      <c r="C264" s="138">
        <v>1.0977083494609744E-2</v>
      </c>
      <c r="D264" s="138">
        <v>1.4426571716193479E-2</v>
      </c>
      <c r="F264" s="134" t="s">
        <v>1247</v>
      </c>
      <c r="G264" s="140">
        <v>0.23910657981977565</v>
      </c>
      <c r="H264" s="140">
        <v>0.76089342018022443</v>
      </c>
      <c r="I264" s="140">
        <v>1</v>
      </c>
      <c r="K264" t="str">
        <f t="shared" si="254"/>
        <v>G</v>
      </c>
      <c r="L264" s="138">
        <f t="shared" si="320"/>
        <v>3.4494882215837341E-3</v>
      </c>
      <c r="M264" s="140">
        <f t="shared" si="321"/>
        <v>0.23910657981977565</v>
      </c>
      <c r="N264" s="138">
        <f t="shared" si="322"/>
        <v>1.0977083494609744E-2</v>
      </c>
      <c r="O264" s="140">
        <f t="shared" si="323"/>
        <v>0.76089342018022443</v>
      </c>
      <c r="P264" s="138">
        <f t="shared" si="324"/>
        <v>1.4426571716193479E-2</v>
      </c>
    </row>
    <row r="265" spans="1:16">
      <c r="A265" s="134" t="s">
        <v>1249</v>
      </c>
      <c r="B265" s="138">
        <v>20.330818486927821</v>
      </c>
      <c r="C265" s="138">
        <v>75.574736663807215</v>
      </c>
      <c r="D265" s="138">
        <v>95.90555515073504</v>
      </c>
      <c r="F265" s="134" t="s">
        <v>1249</v>
      </c>
      <c r="G265" s="140">
        <v>0.21198791305648368</v>
      </c>
      <c r="H265" s="140">
        <v>0.78801208694351632</v>
      </c>
      <c r="I265" s="140">
        <v>1</v>
      </c>
      <c r="K265" t="str">
        <f t="shared" si="254"/>
        <v>V</v>
      </c>
      <c r="L265" s="138">
        <f t="shared" si="320"/>
        <v>20.330818486927821</v>
      </c>
      <c r="M265" s="140">
        <f t="shared" si="321"/>
        <v>0.21198791305648368</v>
      </c>
      <c r="N265" s="138">
        <f t="shared" si="322"/>
        <v>75.574736663807215</v>
      </c>
      <c r="O265" s="140">
        <f t="shared" si="323"/>
        <v>0.78801208694351632</v>
      </c>
      <c r="P265" s="138">
        <f t="shared" si="324"/>
        <v>95.90555515073504</v>
      </c>
    </row>
    <row r="266" spans="1:16" ht="13">
      <c r="A266" s="128" t="s">
        <v>13</v>
      </c>
      <c r="F266" s="128" t="s">
        <v>13</v>
      </c>
      <c r="G266" s="140"/>
      <c r="H266" s="140"/>
      <c r="I266" s="140"/>
      <c r="K266" s="142" t="str">
        <f t="shared" si="254"/>
        <v>Melancieira</v>
      </c>
      <c r="L266" s="219"/>
      <c r="M266" s="219"/>
      <c r="N266" s="219"/>
      <c r="O266" s="219"/>
      <c r="P266" s="219"/>
    </row>
    <row r="267" spans="1:16">
      <c r="A267" s="134" t="s">
        <v>1245</v>
      </c>
      <c r="B267">
        <v>5</v>
      </c>
      <c r="C267">
        <v>135</v>
      </c>
      <c r="D267">
        <v>140</v>
      </c>
      <c r="F267" s="134" t="s">
        <v>1245</v>
      </c>
      <c r="G267" s="140">
        <v>3.5714285714285712E-2</v>
      </c>
      <c r="H267" s="140">
        <v>0.9642857142857143</v>
      </c>
      <c r="I267" s="140">
        <v>1</v>
      </c>
      <c r="K267" t="str">
        <f t="shared" si="254"/>
        <v>N</v>
      </c>
      <c r="L267" s="143">
        <f t="shared" ref="L267:L269" si="325">B267</f>
        <v>5</v>
      </c>
      <c r="M267" s="140">
        <f t="shared" ref="M267:M269" si="326">G267</f>
        <v>3.5714285714285712E-2</v>
      </c>
      <c r="N267" s="143">
        <f t="shared" ref="N267:N269" si="327">C267</f>
        <v>135</v>
      </c>
      <c r="O267" s="140">
        <f t="shared" ref="O267:O269" si="328">H267</f>
        <v>0.9642857142857143</v>
      </c>
      <c r="P267" s="143">
        <f t="shared" ref="P267:P269" si="329">D267</f>
        <v>140</v>
      </c>
    </row>
    <row r="268" spans="1:16">
      <c r="A268" s="134" t="s">
        <v>1247</v>
      </c>
      <c r="B268" s="138">
        <v>1.4804127294595531E-3</v>
      </c>
      <c r="C268" s="138">
        <v>0.14837952331368406</v>
      </c>
      <c r="D268" s="138">
        <v>0.14985993604314363</v>
      </c>
      <c r="F268" s="134" t="s">
        <v>1247</v>
      </c>
      <c r="G268" s="140">
        <v>9.8786424747529123E-3</v>
      </c>
      <c r="H268" s="140">
        <v>0.99012135752524699</v>
      </c>
      <c r="I268" s="140">
        <v>1</v>
      </c>
      <c r="K268" t="str">
        <f t="shared" si="254"/>
        <v>G</v>
      </c>
      <c r="L268" s="138">
        <f t="shared" si="325"/>
        <v>1.4804127294595531E-3</v>
      </c>
      <c r="M268" s="140">
        <f t="shared" si="326"/>
        <v>9.8786424747529123E-3</v>
      </c>
      <c r="N268" s="138">
        <f t="shared" si="327"/>
        <v>0.14837952331368406</v>
      </c>
      <c r="O268" s="140">
        <f t="shared" si="328"/>
        <v>0.99012135752524699</v>
      </c>
      <c r="P268" s="138">
        <f t="shared" si="329"/>
        <v>0.14985993604314363</v>
      </c>
    </row>
    <row r="269" spans="1:16">
      <c r="A269" s="134" t="s">
        <v>1249</v>
      </c>
      <c r="B269" s="138">
        <v>10.638343727284486</v>
      </c>
      <c r="C269" s="138">
        <v>1132.2689578915933</v>
      </c>
      <c r="D269" s="138">
        <v>1142.9073016188777</v>
      </c>
      <c r="F269" s="134" t="s">
        <v>1249</v>
      </c>
      <c r="G269" s="140">
        <v>9.3081422370963444E-3</v>
      </c>
      <c r="H269" s="140">
        <v>0.9906918577629038</v>
      </c>
      <c r="I269" s="140">
        <v>1</v>
      </c>
      <c r="K269" t="str">
        <f t="shared" si="254"/>
        <v>V</v>
      </c>
      <c r="L269" s="138">
        <f t="shared" si="325"/>
        <v>10.638343727284486</v>
      </c>
      <c r="M269" s="140">
        <f t="shared" si="326"/>
        <v>9.3081422370963444E-3</v>
      </c>
      <c r="N269" s="138">
        <f t="shared" si="327"/>
        <v>1132.2689578915933</v>
      </c>
      <c r="O269" s="140">
        <f t="shared" si="328"/>
        <v>0.9906918577629038</v>
      </c>
      <c r="P269" s="138">
        <f t="shared" si="329"/>
        <v>1142.9073016188777</v>
      </c>
    </row>
    <row r="270" spans="1:16" ht="13">
      <c r="A270" s="128" t="s">
        <v>53</v>
      </c>
      <c r="F270" s="128" t="s">
        <v>53</v>
      </c>
      <c r="G270" s="140"/>
      <c r="H270" s="140"/>
      <c r="I270" s="140"/>
      <c r="K270" s="142" t="str">
        <f t="shared" si="254"/>
        <v>Miraúba</v>
      </c>
      <c r="L270" s="219"/>
      <c r="M270" s="219"/>
      <c r="N270" s="219"/>
      <c r="O270" s="219"/>
      <c r="P270" s="219"/>
    </row>
    <row r="271" spans="1:16">
      <c r="A271" s="134" t="s">
        <v>1245</v>
      </c>
      <c r="B271">
        <v>3</v>
      </c>
      <c r="C271">
        <v>7</v>
      </c>
      <c r="D271">
        <v>10</v>
      </c>
      <c r="F271" s="134" t="s">
        <v>1245</v>
      </c>
      <c r="G271" s="140">
        <v>0.3</v>
      </c>
      <c r="H271" s="140">
        <v>0.7</v>
      </c>
      <c r="I271" s="140">
        <v>1</v>
      </c>
      <c r="K271" t="str">
        <f t="shared" si="254"/>
        <v>N</v>
      </c>
      <c r="L271" s="143">
        <f t="shared" ref="L271:L273" si="330">B271</f>
        <v>3</v>
      </c>
      <c r="M271" s="140">
        <f t="shared" ref="M271:M273" si="331">G271</f>
        <v>0.3</v>
      </c>
      <c r="N271" s="143">
        <f t="shared" ref="N271:N273" si="332">C271</f>
        <v>7</v>
      </c>
      <c r="O271" s="140">
        <f t="shared" ref="O271:O273" si="333">H271</f>
        <v>0.7</v>
      </c>
      <c r="P271" s="143">
        <f t="shared" ref="P271:P273" si="334">D271</f>
        <v>10</v>
      </c>
    </row>
    <row r="272" spans="1:16">
      <c r="A272" s="134" t="s">
        <v>1247</v>
      </c>
      <c r="B272" s="138">
        <v>1.0911059651530404E-3</v>
      </c>
      <c r="C272" s="138">
        <v>5.3554776671046892E-3</v>
      </c>
      <c r="D272" s="138">
        <v>6.4465836322577285E-3</v>
      </c>
      <c r="F272" s="134" t="s">
        <v>1247</v>
      </c>
      <c r="G272" s="140">
        <v>0.169253363858232</v>
      </c>
      <c r="H272" s="140">
        <v>0.83074663614176802</v>
      </c>
      <c r="I272" s="140">
        <v>1</v>
      </c>
      <c r="K272" t="str">
        <f t="shared" si="254"/>
        <v>G</v>
      </c>
      <c r="L272" s="138">
        <f t="shared" si="330"/>
        <v>1.0911059651530404E-3</v>
      </c>
      <c r="M272" s="140">
        <f t="shared" si="331"/>
        <v>0.169253363858232</v>
      </c>
      <c r="N272" s="138">
        <f t="shared" si="332"/>
        <v>5.3554776671046892E-3</v>
      </c>
      <c r="O272" s="140">
        <f t="shared" si="333"/>
        <v>0.83074663614176802</v>
      </c>
      <c r="P272" s="138">
        <f t="shared" si="334"/>
        <v>6.4465836322577285E-3</v>
      </c>
    </row>
    <row r="273" spans="1:16">
      <c r="A273" s="134" t="s">
        <v>1249</v>
      </c>
      <c r="B273" s="138">
        <v>6.8908862118910106</v>
      </c>
      <c r="C273" s="138">
        <v>38.041037040063273</v>
      </c>
      <c r="D273" s="138">
        <v>44.931923251954288</v>
      </c>
      <c r="F273" s="134" t="s">
        <v>1249</v>
      </c>
      <c r="G273" s="140">
        <v>0.15336281452388745</v>
      </c>
      <c r="H273" s="140">
        <v>0.84663718547611244</v>
      </c>
      <c r="I273" s="140">
        <v>1</v>
      </c>
      <c r="K273" t="str">
        <f t="shared" si="254"/>
        <v>V</v>
      </c>
      <c r="L273" s="138">
        <f t="shared" si="330"/>
        <v>6.8908862118910106</v>
      </c>
      <c r="M273" s="140">
        <f t="shared" si="331"/>
        <v>0.15336281452388745</v>
      </c>
      <c r="N273" s="138">
        <f t="shared" si="332"/>
        <v>38.041037040063273</v>
      </c>
      <c r="O273" s="140">
        <f t="shared" si="333"/>
        <v>0.84663718547611244</v>
      </c>
      <c r="P273" s="138">
        <f t="shared" si="334"/>
        <v>44.931923251954288</v>
      </c>
    </row>
    <row r="274" spans="1:16" ht="13">
      <c r="A274" s="128" t="s">
        <v>10</v>
      </c>
      <c r="F274" s="128" t="s">
        <v>10</v>
      </c>
      <c r="G274" s="140"/>
      <c r="H274" s="140"/>
      <c r="I274" s="140"/>
      <c r="K274" s="142" t="str">
        <f t="shared" si="254"/>
        <v>Mirindiba</v>
      </c>
      <c r="L274" s="219"/>
      <c r="M274" s="219"/>
      <c r="N274" s="219"/>
      <c r="O274" s="219"/>
      <c r="P274" s="219"/>
    </row>
    <row r="275" spans="1:16">
      <c r="A275" s="134" t="s">
        <v>1245</v>
      </c>
      <c r="B275">
        <v>18</v>
      </c>
      <c r="C275">
        <v>72</v>
      </c>
      <c r="D275">
        <v>90</v>
      </c>
      <c r="F275" s="134" t="s">
        <v>1245</v>
      </c>
      <c r="G275" s="140">
        <v>0.2</v>
      </c>
      <c r="H275" s="140">
        <v>0.8</v>
      </c>
      <c r="I275" s="140">
        <v>1</v>
      </c>
      <c r="K275" t="str">
        <f t="shared" ref="K275:K338" si="335">A275</f>
        <v>N</v>
      </c>
      <c r="L275" s="143">
        <f t="shared" ref="L275:L277" si="336">B275</f>
        <v>18</v>
      </c>
      <c r="M275" s="140">
        <f t="shared" ref="M275:M277" si="337">G275</f>
        <v>0.2</v>
      </c>
      <c r="N275" s="143">
        <f t="shared" ref="N275:N277" si="338">C275</f>
        <v>72</v>
      </c>
      <c r="O275" s="140">
        <f t="shared" ref="O275:O277" si="339">H275</f>
        <v>0.8</v>
      </c>
      <c r="P275" s="143">
        <f t="shared" ref="P275:P277" si="340">D275</f>
        <v>90</v>
      </c>
    </row>
    <row r="276" spans="1:16">
      <c r="A276" s="134" t="s">
        <v>1247</v>
      </c>
      <c r="B276" s="138">
        <v>5.3674237778938228E-3</v>
      </c>
      <c r="C276" s="138">
        <v>7.366687565371155E-2</v>
      </c>
      <c r="D276" s="138">
        <v>7.9034299431605379E-2</v>
      </c>
      <c r="F276" s="134" t="s">
        <v>1247</v>
      </c>
      <c r="G276" s="140">
        <v>6.7912587528389287E-2</v>
      </c>
      <c r="H276" s="140">
        <v>0.93208741247161075</v>
      </c>
      <c r="I276" s="140">
        <v>1</v>
      </c>
      <c r="K276" t="str">
        <f t="shared" si="335"/>
        <v>G</v>
      </c>
      <c r="L276" s="138">
        <f t="shared" si="336"/>
        <v>5.3674237778938228E-3</v>
      </c>
      <c r="M276" s="140">
        <f t="shared" si="337"/>
        <v>6.7912587528389287E-2</v>
      </c>
      <c r="N276" s="138">
        <f t="shared" si="338"/>
        <v>7.366687565371155E-2</v>
      </c>
      <c r="O276" s="140">
        <f t="shared" si="339"/>
        <v>0.93208741247161075</v>
      </c>
      <c r="P276" s="138">
        <f t="shared" si="340"/>
        <v>7.9034299431605379E-2</v>
      </c>
    </row>
    <row r="277" spans="1:16">
      <c r="A277" s="134" t="s">
        <v>1249</v>
      </c>
      <c r="B277" s="138">
        <v>36.692977960805898</v>
      </c>
      <c r="C277" s="138">
        <v>590.53351104577689</v>
      </c>
      <c r="D277" s="138">
        <v>627.22648900658282</v>
      </c>
      <c r="F277" s="134" t="s">
        <v>1249</v>
      </c>
      <c r="G277" s="140">
        <v>5.8500364069319147E-2</v>
      </c>
      <c r="H277" s="140">
        <v>0.94149963593068076</v>
      </c>
      <c r="I277" s="140">
        <v>1</v>
      </c>
      <c r="K277" t="str">
        <f t="shared" si="335"/>
        <v>V</v>
      </c>
      <c r="L277" s="138">
        <f t="shared" si="336"/>
        <v>36.692977960805898</v>
      </c>
      <c r="M277" s="140">
        <f t="shared" si="337"/>
        <v>5.8500364069319147E-2</v>
      </c>
      <c r="N277" s="138">
        <f t="shared" si="338"/>
        <v>590.53351104577689</v>
      </c>
      <c r="O277" s="140">
        <f t="shared" si="339"/>
        <v>0.94149963593068076</v>
      </c>
      <c r="P277" s="138">
        <f t="shared" si="340"/>
        <v>627.22648900658282</v>
      </c>
    </row>
    <row r="278" spans="1:16" ht="13">
      <c r="A278" s="128" t="s">
        <v>12</v>
      </c>
      <c r="F278" s="128" t="s">
        <v>12</v>
      </c>
      <c r="G278" s="140"/>
      <c r="H278" s="140"/>
      <c r="I278" s="140"/>
      <c r="K278" s="142" t="str">
        <f t="shared" si="335"/>
        <v>Morototó</v>
      </c>
      <c r="L278" s="219"/>
      <c r="M278" s="219"/>
      <c r="N278" s="219"/>
      <c r="O278" s="219"/>
      <c r="P278" s="219"/>
    </row>
    <row r="279" spans="1:16">
      <c r="A279" s="134" t="s">
        <v>1245</v>
      </c>
      <c r="B279">
        <v>4</v>
      </c>
      <c r="C279">
        <v>26</v>
      </c>
      <c r="D279">
        <v>30</v>
      </c>
      <c r="F279" s="134" t="s">
        <v>1245</v>
      </c>
      <c r="G279" s="140">
        <v>0.13333333333333333</v>
      </c>
      <c r="H279" s="140">
        <v>0.8666666666666667</v>
      </c>
      <c r="I279" s="140">
        <v>1</v>
      </c>
      <c r="K279" t="str">
        <f t="shared" si="335"/>
        <v>N</v>
      </c>
      <c r="L279" s="143">
        <f t="shared" ref="L279:L281" si="341">B279</f>
        <v>4</v>
      </c>
      <c r="M279" s="140">
        <f t="shared" ref="M279:M281" si="342">G279</f>
        <v>0.13333333333333333</v>
      </c>
      <c r="N279" s="143">
        <f t="shared" ref="N279:N281" si="343">C279</f>
        <v>26</v>
      </c>
      <c r="O279" s="140">
        <f t="shared" ref="O279:O281" si="344">H279</f>
        <v>0.8666666666666667</v>
      </c>
      <c r="P279" s="143">
        <f t="shared" ref="P279:P281" si="345">D279</f>
        <v>30</v>
      </c>
    </row>
    <row r="280" spans="1:16">
      <c r="A280" s="134" t="s">
        <v>1247</v>
      </c>
      <c r="B280" s="138">
        <v>1.0167838912691247E-3</v>
      </c>
      <c r="C280" s="138">
        <v>1.4727159811562503E-2</v>
      </c>
      <c r="D280" s="138">
        <v>1.574394370283163E-2</v>
      </c>
      <c r="F280" s="134" t="s">
        <v>1247</v>
      </c>
      <c r="G280" s="140">
        <v>6.4582541100312169E-2</v>
      </c>
      <c r="H280" s="140">
        <v>0.93541745889968764</v>
      </c>
      <c r="I280" s="140">
        <v>1</v>
      </c>
      <c r="K280" t="str">
        <f t="shared" si="335"/>
        <v>G</v>
      </c>
      <c r="L280" s="138">
        <f t="shared" si="341"/>
        <v>1.0167838912691247E-3</v>
      </c>
      <c r="M280" s="140">
        <f t="shared" si="342"/>
        <v>6.4582541100312169E-2</v>
      </c>
      <c r="N280" s="138">
        <f t="shared" si="343"/>
        <v>1.4727159811562503E-2</v>
      </c>
      <c r="O280" s="140">
        <f t="shared" si="344"/>
        <v>0.93541745889968764</v>
      </c>
      <c r="P280" s="138">
        <f t="shared" si="345"/>
        <v>1.574394370283163E-2</v>
      </c>
    </row>
    <row r="281" spans="1:16">
      <c r="A281" s="134" t="s">
        <v>1249</v>
      </c>
      <c r="B281" s="138">
        <v>5.9654049924599315</v>
      </c>
      <c r="C281" s="138">
        <v>104.27645262210207</v>
      </c>
      <c r="D281" s="138">
        <v>110.24185761456198</v>
      </c>
      <c r="F281" s="134" t="s">
        <v>1249</v>
      </c>
      <c r="G281" s="140">
        <v>5.411197816819039E-2</v>
      </c>
      <c r="H281" s="140">
        <v>0.94588802183180976</v>
      </c>
      <c r="I281" s="140">
        <v>1</v>
      </c>
      <c r="K281" t="str">
        <f t="shared" si="335"/>
        <v>V</v>
      </c>
      <c r="L281" s="138">
        <f t="shared" si="341"/>
        <v>5.9654049924599315</v>
      </c>
      <c r="M281" s="140">
        <f t="shared" si="342"/>
        <v>5.411197816819039E-2</v>
      </c>
      <c r="N281" s="138">
        <f t="shared" si="343"/>
        <v>104.27645262210207</v>
      </c>
      <c r="O281" s="140">
        <f t="shared" si="344"/>
        <v>0.94588802183180976</v>
      </c>
      <c r="P281" s="138">
        <f t="shared" si="345"/>
        <v>110.24185761456198</v>
      </c>
    </row>
    <row r="282" spans="1:16" ht="13">
      <c r="A282" s="128" t="s">
        <v>5</v>
      </c>
      <c r="F282" s="128" t="s">
        <v>5</v>
      </c>
      <c r="G282" s="140"/>
      <c r="H282" s="140"/>
      <c r="I282" s="140"/>
      <c r="K282" s="142" t="str">
        <f t="shared" si="335"/>
        <v>Muiracatiara</v>
      </c>
      <c r="L282" s="219"/>
      <c r="M282" s="219"/>
      <c r="N282" s="219"/>
      <c r="O282" s="219"/>
      <c r="P282" s="219"/>
    </row>
    <row r="283" spans="1:16">
      <c r="A283" s="134" t="s">
        <v>1245</v>
      </c>
      <c r="B283">
        <v>14</v>
      </c>
      <c r="C283">
        <v>154</v>
      </c>
      <c r="D283">
        <v>168</v>
      </c>
      <c r="F283" s="134" t="s">
        <v>1245</v>
      </c>
      <c r="G283" s="140">
        <v>8.3333333333333329E-2</v>
      </c>
      <c r="H283" s="140">
        <v>0.91666666666666663</v>
      </c>
      <c r="I283" s="140">
        <v>1</v>
      </c>
      <c r="K283" t="str">
        <f t="shared" si="335"/>
        <v>N</v>
      </c>
      <c r="L283" s="143">
        <f t="shared" ref="L283:L285" si="346">B283</f>
        <v>14</v>
      </c>
      <c r="M283" s="140">
        <f t="shared" ref="M283:M285" si="347">G283</f>
        <v>8.3333333333333329E-2</v>
      </c>
      <c r="N283" s="143">
        <f t="shared" ref="N283:N285" si="348">C283</f>
        <v>154</v>
      </c>
      <c r="O283" s="140">
        <f t="shared" ref="O283:O285" si="349">H283</f>
        <v>0.91666666666666663</v>
      </c>
      <c r="P283" s="143">
        <f t="shared" ref="P283:P285" si="350">D283</f>
        <v>168</v>
      </c>
    </row>
    <row r="284" spans="1:16">
      <c r="A284" s="134" t="s">
        <v>1247</v>
      </c>
      <c r="B284" s="138">
        <v>3.9952778986630686E-3</v>
      </c>
      <c r="C284" s="138">
        <v>0.13312556507809159</v>
      </c>
      <c r="D284" s="138">
        <v>0.1371208429767547</v>
      </c>
      <c r="F284" s="134" t="s">
        <v>1247</v>
      </c>
      <c r="G284" s="140">
        <v>2.9136911733691477E-2</v>
      </c>
      <c r="H284" s="140">
        <v>0.97086308826630818</v>
      </c>
      <c r="I284" s="140">
        <v>1</v>
      </c>
      <c r="K284" t="str">
        <f t="shared" si="335"/>
        <v>G</v>
      </c>
      <c r="L284" s="138">
        <f t="shared" si="346"/>
        <v>3.9952778986630686E-3</v>
      </c>
      <c r="M284" s="140">
        <f t="shared" si="347"/>
        <v>2.9136911733691477E-2</v>
      </c>
      <c r="N284" s="138">
        <f t="shared" si="348"/>
        <v>0.13312556507809159</v>
      </c>
      <c r="O284" s="140">
        <f t="shared" si="349"/>
        <v>0.97086308826630818</v>
      </c>
      <c r="P284" s="138">
        <f t="shared" si="350"/>
        <v>0.1371208429767547</v>
      </c>
    </row>
    <row r="285" spans="1:16">
      <c r="A285" s="134" t="s">
        <v>1249</v>
      </c>
      <c r="B285" s="138">
        <v>26.225161593071935</v>
      </c>
      <c r="C285" s="138">
        <v>1210.8850508206958</v>
      </c>
      <c r="D285" s="138">
        <v>1237.1102124137678</v>
      </c>
      <c r="F285" s="134" t="s">
        <v>1249</v>
      </c>
      <c r="G285" s="140">
        <v>2.1198726944386896E-2</v>
      </c>
      <c r="H285" s="140">
        <v>0.97880127305561304</v>
      </c>
      <c r="I285" s="140">
        <v>1</v>
      </c>
      <c r="K285" t="str">
        <f t="shared" si="335"/>
        <v>V</v>
      </c>
      <c r="L285" s="138">
        <f t="shared" si="346"/>
        <v>26.225161593071935</v>
      </c>
      <c r="M285" s="140">
        <f t="shared" si="347"/>
        <v>2.1198726944386896E-2</v>
      </c>
      <c r="N285" s="138">
        <f t="shared" si="348"/>
        <v>1210.8850508206958</v>
      </c>
      <c r="O285" s="140">
        <f t="shared" si="349"/>
        <v>0.97880127305561304</v>
      </c>
      <c r="P285" s="138">
        <f t="shared" si="350"/>
        <v>1237.1102124137678</v>
      </c>
    </row>
    <row r="286" spans="1:16" ht="13">
      <c r="A286" s="128" t="s">
        <v>56</v>
      </c>
      <c r="F286" s="128" t="s">
        <v>56</v>
      </c>
      <c r="G286" s="140"/>
      <c r="H286" s="140"/>
      <c r="I286" s="140"/>
      <c r="K286" s="142" t="str">
        <f t="shared" si="335"/>
        <v>Muirapixuna</v>
      </c>
      <c r="L286" s="219"/>
      <c r="M286" s="219"/>
      <c r="N286" s="219"/>
      <c r="O286" s="219"/>
      <c r="P286" s="219"/>
    </row>
    <row r="287" spans="1:16">
      <c r="A287" s="134" t="s">
        <v>1245</v>
      </c>
      <c r="B287">
        <v>5</v>
      </c>
      <c r="C287">
        <v>19</v>
      </c>
      <c r="D287">
        <v>24</v>
      </c>
      <c r="F287" s="134" t="s">
        <v>1245</v>
      </c>
      <c r="G287" s="140">
        <v>0.20833333333333334</v>
      </c>
      <c r="H287" s="140">
        <v>0.79166666666666663</v>
      </c>
      <c r="I287" s="140">
        <v>1</v>
      </c>
      <c r="K287" t="str">
        <f t="shared" si="335"/>
        <v>N</v>
      </c>
      <c r="L287" s="143">
        <f t="shared" ref="L287:L289" si="351">B287</f>
        <v>5</v>
      </c>
      <c r="M287" s="140">
        <f t="shared" ref="M287:M289" si="352">G287</f>
        <v>0.20833333333333334</v>
      </c>
      <c r="N287" s="143">
        <f t="shared" ref="N287:N289" si="353">C287</f>
        <v>19</v>
      </c>
      <c r="O287" s="140">
        <f t="shared" ref="O287:O289" si="354">H287</f>
        <v>0.79166666666666663</v>
      </c>
      <c r="P287" s="143">
        <f t="shared" ref="P287:P289" si="355">D287</f>
        <v>24</v>
      </c>
    </row>
    <row r="288" spans="1:16">
      <c r="A288" s="134" t="s">
        <v>1247</v>
      </c>
      <c r="B288" s="138">
        <v>1.5637431176564875E-3</v>
      </c>
      <c r="C288" s="138">
        <v>1.0741029459272935E-2</v>
      </c>
      <c r="D288" s="138">
        <v>1.2304772576929423E-2</v>
      </c>
      <c r="F288" s="134" t="s">
        <v>1247</v>
      </c>
      <c r="G288" s="140">
        <v>0.1270842762741016</v>
      </c>
      <c r="H288" s="140">
        <v>0.87291572372589854</v>
      </c>
      <c r="I288" s="140">
        <v>1</v>
      </c>
      <c r="K288" t="str">
        <f t="shared" si="335"/>
        <v>G</v>
      </c>
      <c r="L288" s="138">
        <f t="shared" si="351"/>
        <v>1.5637431176564875E-3</v>
      </c>
      <c r="M288" s="140">
        <f t="shared" si="352"/>
        <v>0.1270842762741016</v>
      </c>
      <c r="N288" s="138">
        <f t="shared" si="353"/>
        <v>1.0741029459272935E-2</v>
      </c>
      <c r="O288" s="140">
        <f t="shared" si="354"/>
        <v>0.87291572372589854</v>
      </c>
      <c r="P288" s="138">
        <f t="shared" si="355"/>
        <v>1.2304772576929423E-2</v>
      </c>
    </row>
    <row r="289" spans="1:16">
      <c r="A289" s="134" t="s">
        <v>1249</v>
      </c>
      <c r="B289" s="138">
        <v>9.0342680065694836</v>
      </c>
      <c r="C289" s="138">
        <v>61.350622519365743</v>
      </c>
      <c r="D289" s="138">
        <v>70.384890525935234</v>
      </c>
      <c r="F289" s="134" t="s">
        <v>1249</v>
      </c>
      <c r="G289" s="140">
        <v>0.12835521855703619</v>
      </c>
      <c r="H289" s="140">
        <v>0.87164478144296365</v>
      </c>
      <c r="I289" s="140">
        <v>1</v>
      </c>
      <c r="K289" t="str">
        <f t="shared" si="335"/>
        <v>V</v>
      </c>
      <c r="L289" s="138">
        <f t="shared" si="351"/>
        <v>9.0342680065694836</v>
      </c>
      <c r="M289" s="140">
        <f t="shared" si="352"/>
        <v>0.12835521855703619</v>
      </c>
      <c r="N289" s="138">
        <f t="shared" si="353"/>
        <v>61.350622519365743</v>
      </c>
      <c r="O289" s="140">
        <f t="shared" si="354"/>
        <v>0.87164478144296365</v>
      </c>
      <c r="P289" s="138">
        <f t="shared" si="355"/>
        <v>70.384890525935234</v>
      </c>
    </row>
    <row r="290" spans="1:16" ht="13">
      <c r="A290" s="128" t="s">
        <v>90</v>
      </c>
      <c r="F290" s="128" t="s">
        <v>90</v>
      </c>
      <c r="G290" s="140"/>
      <c r="H290" s="140"/>
      <c r="I290" s="140"/>
      <c r="K290" s="142" t="str">
        <f t="shared" si="335"/>
        <v>Munguba</v>
      </c>
      <c r="L290" s="219"/>
      <c r="M290" s="219"/>
      <c r="N290" s="219"/>
      <c r="O290" s="219"/>
      <c r="P290" s="219"/>
    </row>
    <row r="291" spans="1:16">
      <c r="A291" s="134" t="s">
        <v>1245</v>
      </c>
      <c r="B291">
        <v>2</v>
      </c>
      <c r="C291">
        <v>10</v>
      </c>
      <c r="D291">
        <v>12</v>
      </c>
      <c r="F291" s="134" t="s">
        <v>1245</v>
      </c>
      <c r="G291" s="140">
        <v>0.16666666666666666</v>
      </c>
      <c r="H291" s="140">
        <v>0.83333333333333337</v>
      </c>
      <c r="I291" s="140">
        <v>1</v>
      </c>
      <c r="K291" t="str">
        <f t="shared" si="335"/>
        <v>N</v>
      </c>
      <c r="L291" s="143">
        <f t="shared" ref="L291:L293" si="356">B291</f>
        <v>2</v>
      </c>
      <c r="M291" s="140">
        <f t="shared" ref="M291:M293" si="357">G291</f>
        <v>0.16666666666666666</v>
      </c>
      <c r="N291" s="143">
        <f t="shared" ref="N291:N293" si="358">C291</f>
        <v>10</v>
      </c>
      <c r="O291" s="140">
        <f t="shared" ref="O291:O293" si="359">H291</f>
        <v>0.83333333333333337</v>
      </c>
      <c r="P291" s="143">
        <f t="shared" ref="P291:P293" si="360">D291</f>
        <v>12</v>
      </c>
    </row>
    <row r="292" spans="1:16">
      <c r="A292" s="134" t="s">
        <v>1247</v>
      </c>
      <c r="B292" s="138">
        <v>6.2158761080433273E-4</v>
      </c>
      <c r="C292" s="138">
        <v>7.4245635482712395E-3</v>
      </c>
      <c r="D292" s="138">
        <v>8.0461511590755718E-3</v>
      </c>
      <c r="F292" s="134" t="s">
        <v>1247</v>
      </c>
      <c r="G292" s="140">
        <v>7.7252788136253137E-2</v>
      </c>
      <c r="H292" s="140">
        <v>0.92274721186374697</v>
      </c>
      <c r="I292" s="140">
        <v>1</v>
      </c>
      <c r="K292" t="str">
        <f t="shared" si="335"/>
        <v>G</v>
      </c>
      <c r="L292" s="138">
        <f t="shared" si="356"/>
        <v>6.2158761080433273E-4</v>
      </c>
      <c r="M292" s="140">
        <f t="shared" si="357"/>
        <v>7.7252788136253137E-2</v>
      </c>
      <c r="N292" s="138">
        <f t="shared" si="358"/>
        <v>7.4245635482712395E-3</v>
      </c>
      <c r="O292" s="140">
        <f t="shared" si="359"/>
        <v>0.92274721186374697</v>
      </c>
      <c r="P292" s="138">
        <f t="shared" si="360"/>
        <v>8.0461511590755718E-3</v>
      </c>
    </row>
    <row r="293" spans="1:16">
      <c r="A293" s="134" t="s">
        <v>1249</v>
      </c>
      <c r="B293" s="138">
        <v>4.0520148229446953</v>
      </c>
      <c r="C293" s="138">
        <v>61.180512941540847</v>
      </c>
      <c r="D293" s="138">
        <v>65.232527764485553</v>
      </c>
      <c r="F293" s="134" t="s">
        <v>1249</v>
      </c>
      <c r="G293" s="140">
        <v>6.2116477190245073E-2</v>
      </c>
      <c r="H293" s="140">
        <v>0.93788352280975473</v>
      </c>
      <c r="I293" s="140">
        <v>1</v>
      </c>
      <c r="K293" t="str">
        <f t="shared" si="335"/>
        <v>V</v>
      </c>
      <c r="L293" s="138">
        <f t="shared" si="356"/>
        <v>4.0520148229446953</v>
      </c>
      <c r="M293" s="140">
        <f t="shared" si="357"/>
        <v>6.2116477190245073E-2</v>
      </c>
      <c r="N293" s="138">
        <f t="shared" si="358"/>
        <v>61.180512941540847</v>
      </c>
      <c r="O293" s="140">
        <f t="shared" si="359"/>
        <v>0.93788352280975473</v>
      </c>
      <c r="P293" s="138">
        <f t="shared" si="360"/>
        <v>65.232527764485553</v>
      </c>
    </row>
    <row r="294" spans="1:16" ht="13">
      <c r="A294" s="128" t="s">
        <v>54</v>
      </c>
      <c r="F294" s="128" t="s">
        <v>54</v>
      </c>
      <c r="G294" s="140"/>
      <c r="H294" s="140"/>
      <c r="I294" s="140"/>
      <c r="K294" s="142" t="str">
        <f t="shared" si="335"/>
        <v>Mururé</v>
      </c>
      <c r="L294" s="219"/>
      <c r="M294" s="219"/>
      <c r="N294" s="219"/>
      <c r="O294" s="219"/>
      <c r="P294" s="219"/>
    </row>
    <row r="295" spans="1:16">
      <c r="A295" s="134" t="s">
        <v>1245</v>
      </c>
      <c r="B295">
        <v>3</v>
      </c>
      <c r="C295">
        <v>46</v>
      </c>
      <c r="D295">
        <v>49</v>
      </c>
      <c r="F295" s="134" t="s">
        <v>1245</v>
      </c>
      <c r="G295" s="140">
        <v>6.1224489795918366E-2</v>
      </c>
      <c r="H295" s="140">
        <v>0.93877551020408168</v>
      </c>
      <c r="I295" s="140">
        <v>1</v>
      </c>
      <c r="K295" t="str">
        <f t="shared" si="335"/>
        <v>N</v>
      </c>
      <c r="L295" s="143">
        <f t="shared" ref="L295:L297" si="361">B295</f>
        <v>3</v>
      </c>
      <c r="M295" s="140">
        <f t="shared" ref="M295:M297" si="362">G295</f>
        <v>6.1224489795918366E-2</v>
      </c>
      <c r="N295" s="143">
        <f t="shared" ref="N295:N297" si="363">C295</f>
        <v>46</v>
      </c>
      <c r="O295" s="140">
        <f t="shared" ref="O295:O297" si="364">H295</f>
        <v>0.93877551020408168</v>
      </c>
      <c r="P295" s="143">
        <f t="shared" ref="P295:P297" si="365">D295</f>
        <v>49</v>
      </c>
    </row>
    <row r="296" spans="1:16">
      <c r="A296" s="134" t="s">
        <v>1247</v>
      </c>
      <c r="B296" s="138">
        <v>9.262412823393566E-4</v>
      </c>
      <c r="C296" s="138">
        <v>4.2135687077239171E-2</v>
      </c>
      <c r="D296" s="138">
        <v>4.3061928359578526E-2</v>
      </c>
      <c r="F296" s="134" t="s">
        <v>1247</v>
      </c>
      <c r="G296" s="140">
        <v>2.150951705193033E-2</v>
      </c>
      <c r="H296" s="140">
        <v>0.97849048294806984</v>
      </c>
      <c r="I296" s="140">
        <v>1</v>
      </c>
      <c r="K296" t="str">
        <f t="shared" si="335"/>
        <v>G</v>
      </c>
      <c r="L296" s="138">
        <f t="shared" si="361"/>
        <v>9.262412823393566E-4</v>
      </c>
      <c r="M296" s="140">
        <f t="shared" si="362"/>
        <v>2.150951705193033E-2</v>
      </c>
      <c r="N296" s="138">
        <f t="shared" si="363"/>
        <v>4.2135687077239171E-2</v>
      </c>
      <c r="O296" s="140">
        <f t="shared" si="364"/>
        <v>0.97849048294806984</v>
      </c>
      <c r="P296" s="138">
        <f t="shared" si="365"/>
        <v>4.3061928359578526E-2</v>
      </c>
    </row>
    <row r="297" spans="1:16">
      <c r="A297" s="134" t="s">
        <v>1249</v>
      </c>
      <c r="B297" s="138">
        <v>6.3408125102526558</v>
      </c>
      <c r="C297" s="138">
        <v>336.16193248136352</v>
      </c>
      <c r="D297" s="138">
        <v>342.50274499161623</v>
      </c>
      <c r="F297" s="134" t="s">
        <v>1249</v>
      </c>
      <c r="G297" s="140">
        <v>1.8513172822623263E-2</v>
      </c>
      <c r="H297" s="140">
        <v>0.98148682717737656</v>
      </c>
      <c r="I297" s="140">
        <v>1</v>
      </c>
      <c r="K297" t="str">
        <f t="shared" si="335"/>
        <v>V</v>
      </c>
      <c r="L297" s="138">
        <f t="shared" si="361"/>
        <v>6.3408125102526558</v>
      </c>
      <c r="M297" s="140">
        <f t="shared" si="362"/>
        <v>1.8513172822623263E-2</v>
      </c>
      <c r="N297" s="138">
        <f t="shared" si="363"/>
        <v>336.16193248136352</v>
      </c>
      <c r="O297" s="140">
        <f t="shared" si="364"/>
        <v>0.98148682717737656</v>
      </c>
      <c r="P297" s="138">
        <f t="shared" si="365"/>
        <v>342.50274499161623</v>
      </c>
    </row>
    <row r="298" spans="1:16" ht="13">
      <c r="A298" s="128" t="s">
        <v>43</v>
      </c>
      <c r="F298" s="128" t="s">
        <v>43</v>
      </c>
      <c r="G298" s="140"/>
      <c r="H298" s="140"/>
      <c r="I298" s="140"/>
      <c r="K298" s="142" t="str">
        <f t="shared" si="335"/>
        <v>Mututi</v>
      </c>
      <c r="L298" s="219"/>
      <c r="M298" s="219"/>
      <c r="N298" s="219"/>
      <c r="O298" s="219"/>
      <c r="P298" s="219"/>
    </row>
    <row r="299" spans="1:16">
      <c r="A299" s="134" t="s">
        <v>1245</v>
      </c>
      <c r="B299">
        <v>2</v>
      </c>
      <c r="C299">
        <v>3</v>
      </c>
      <c r="D299">
        <v>5</v>
      </c>
      <c r="F299" s="134" t="s">
        <v>1245</v>
      </c>
      <c r="G299" s="140">
        <v>0.4</v>
      </c>
      <c r="H299" s="140">
        <v>0.6</v>
      </c>
      <c r="I299" s="140">
        <v>1</v>
      </c>
      <c r="K299" t="str">
        <f t="shared" si="335"/>
        <v>N</v>
      </c>
      <c r="L299" s="143">
        <f t="shared" ref="L299:L301" si="366">B299</f>
        <v>2</v>
      </c>
      <c r="M299" s="140">
        <f t="shared" ref="M299:M301" si="367">G299</f>
        <v>0.4</v>
      </c>
      <c r="N299" s="143">
        <f t="shared" ref="N299:N301" si="368">C299</f>
        <v>3</v>
      </c>
      <c r="O299" s="140">
        <f t="shared" ref="O299:O301" si="369">H299</f>
        <v>0.6</v>
      </c>
      <c r="P299" s="143">
        <f t="shared" ref="P299:P301" si="370">D299</f>
        <v>5</v>
      </c>
    </row>
    <row r="300" spans="1:16">
      <c r="A300" s="134" t="s">
        <v>1247</v>
      </c>
      <c r="B300" s="138">
        <v>5.4027608748435018E-4</v>
      </c>
      <c r="C300" s="138">
        <v>1.395341940506626E-3</v>
      </c>
      <c r="D300" s="138">
        <v>1.9356180279909761E-3</v>
      </c>
      <c r="F300" s="134" t="s">
        <v>1247</v>
      </c>
      <c r="G300" s="140">
        <v>0.27912329791901941</v>
      </c>
      <c r="H300" s="140">
        <v>0.72087670208098054</v>
      </c>
      <c r="I300" s="140">
        <v>1</v>
      </c>
      <c r="K300" t="str">
        <f t="shared" si="335"/>
        <v>G</v>
      </c>
      <c r="L300" s="138">
        <f t="shared" si="366"/>
        <v>5.4027608748435018E-4</v>
      </c>
      <c r="M300" s="140">
        <f t="shared" si="367"/>
        <v>0.27912329791901941</v>
      </c>
      <c r="N300" s="138">
        <f t="shared" si="368"/>
        <v>1.395341940506626E-3</v>
      </c>
      <c r="O300" s="140">
        <f t="shared" si="369"/>
        <v>0.72087670208098054</v>
      </c>
      <c r="P300" s="138">
        <f t="shared" si="370"/>
        <v>1.9356180279909761E-3</v>
      </c>
    </row>
    <row r="301" spans="1:16">
      <c r="A301" s="134" t="s">
        <v>1249</v>
      </c>
      <c r="B301" s="138">
        <v>2.6217307296630352</v>
      </c>
      <c r="C301" s="138">
        <v>9.4303362232996832</v>
      </c>
      <c r="D301" s="138">
        <v>12.052066952962717</v>
      </c>
      <c r="F301" s="134" t="s">
        <v>1249</v>
      </c>
      <c r="G301" s="140">
        <v>0.21753370105685851</v>
      </c>
      <c r="H301" s="140">
        <v>0.78246629894314168</v>
      </c>
      <c r="I301" s="140">
        <v>1</v>
      </c>
      <c r="K301" t="str">
        <f t="shared" si="335"/>
        <v>V</v>
      </c>
      <c r="L301" s="138">
        <f t="shared" si="366"/>
        <v>2.6217307296630352</v>
      </c>
      <c r="M301" s="140">
        <f t="shared" si="367"/>
        <v>0.21753370105685851</v>
      </c>
      <c r="N301" s="138">
        <f t="shared" si="368"/>
        <v>9.4303362232996832</v>
      </c>
      <c r="O301" s="140">
        <f t="shared" si="369"/>
        <v>0.78246629894314168</v>
      </c>
      <c r="P301" s="138">
        <f t="shared" si="370"/>
        <v>12.052066952962717</v>
      </c>
    </row>
    <row r="302" spans="1:16" ht="13">
      <c r="A302" s="128" t="s">
        <v>24</v>
      </c>
      <c r="F302" s="128" t="s">
        <v>24</v>
      </c>
      <c r="G302" s="140"/>
      <c r="H302" s="140"/>
      <c r="I302" s="140"/>
      <c r="K302" s="142" t="str">
        <f t="shared" si="335"/>
        <v>Orelha-De-Macaco</v>
      </c>
      <c r="L302" s="219"/>
      <c r="M302" s="219"/>
      <c r="N302" s="219"/>
      <c r="O302" s="219"/>
      <c r="P302" s="219"/>
    </row>
    <row r="303" spans="1:16">
      <c r="A303" s="134" t="s">
        <v>1245</v>
      </c>
      <c r="B303">
        <v>5</v>
      </c>
      <c r="C303">
        <v>78</v>
      </c>
      <c r="D303">
        <v>83</v>
      </c>
      <c r="F303" s="134" t="s">
        <v>1245</v>
      </c>
      <c r="G303" s="140">
        <v>6.0240963855421686E-2</v>
      </c>
      <c r="H303" s="140">
        <v>0.93975903614457834</v>
      </c>
      <c r="I303" s="140">
        <v>1</v>
      </c>
      <c r="K303" t="str">
        <f t="shared" si="335"/>
        <v>N</v>
      </c>
      <c r="L303" s="143">
        <f t="shared" ref="L303:L305" si="371">B303</f>
        <v>5</v>
      </c>
      <c r="M303" s="140">
        <f t="shared" ref="M303:M305" si="372">G303</f>
        <v>6.0240963855421686E-2</v>
      </c>
      <c r="N303" s="143">
        <f t="shared" ref="N303:N305" si="373">C303</f>
        <v>78</v>
      </c>
      <c r="O303" s="140">
        <f t="shared" ref="O303:O305" si="374">H303</f>
        <v>0.93975903614457834</v>
      </c>
      <c r="P303" s="143">
        <f t="shared" ref="P303:P305" si="375">D303</f>
        <v>83</v>
      </c>
    </row>
    <row r="304" spans="1:16">
      <c r="A304" s="134" t="s">
        <v>1247</v>
      </c>
      <c r="B304" s="138">
        <v>1.3846210718497106E-3</v>
      </c>
      <c r="C304" s="138">
        <v>6.7748775153415583E-2</v>
      </c>
      <c r="D304" s="138">
        <v>6.9133396225265278E-2</v>
      </c>
      <c r="F304" s="134" t="s">
        <v>1247</v>
      </c>
      <c r="G304" s="140">
        <v>2.0028251864526388E-2</v>
      </c>
      <c r="H304" s="140">
        <v>0.9799717481354735</v>
      </c>
      <c r="I304" s="140">
        <v>1</v>
      </c>
      <c r="K304" t="str">
        <f t="shared" si="335"/>
        <v>G</v>
      </c>
      <c r="L304" s="138">
        <f t="shared" si="371"/>
        <v>1.3846210718497106E-3</v>
      </c>
      <c r="M304" s="140">
        <f t="shared" si="372"/>
        <v>2.0028251864526388E-2</v>
      </c>
      <c r="N304" s="138">
        <f t="shared" si="373"/>
        <v>6.7748775153415583E-2</v>
      </c>
      <c r="O304" s="140">
        <f t="shared" si="374"/>
        <v>0.9799717481354735</v>
      </c>
      <c r="P304" s="138">
        <f t="shared" si="375"/>
        <v>6.9133396225265278E-2</v>
      </c>
    </row>
    <row r="305" spans="1:16">
      <c r="A305" s="134" t="s">
        <v>1249</v>
      </c>
      <c r="B305" s="138">
        <v>8.4965606440093708</v>
      </c>
      <c r="C305" s="138">
        <v>476.36578083729125</v>
      </c>
      <c r="D305" s="138">
        <v>484.86234148130069</v>
      </c>
      <c r="F305" s="134" t="s">
        <v>1249</v>
      </c>
      <c r="G305" s="140">
        <v>1.7523655514370465E-2</v>
      </c>
      <c r="H305" s="140">
        <v>0.98247634448562937</v>
      </c>
      <c r="I305" s="140">
        <v>1</v>
      </c>
      <c r="K305" t="str">
        <f t="shared" si="335"/>
        <v>V</v>
      </c>
      <c r="L305" s="138">
        <f t="shared" si="371"/>
        <v>8.4965606440093708</v>
      </c>
      <c r="M305" s="140">
        <f t="shared" si="372"/>
        <v>1.7523655514370465E-2</v>
      </c>
      <c r="N305" s="138">
        <f t="shared" si="373"/>
        <v>476.36578083729125</v>
      </c>
      <c r="O305" s="140">
        <f t="shared" si="374"/>
        <v>0.98247634448562937</v>
      </c>
      <c r="P305" s="138">
        <f t="shared" si="375"/>
        <v>484.86234148130069</v>
      </c>
    </row>
    <row r="306" spans="1:16" ht="13">
      <c r="A306" s="128" t="s">
        <v>91</v>
      </c>
      <c r="F306" s="128" t="s">
        <v>91</v>
      </c>
      <c r="G306" s="140"/>
      <c r="H306" s="140"/>
      <c r="I306" s="140"/>
      <c r="K306" s="142" t="str">
        <f t="shared" si="335"/>
        <v>Papo-De-Mutum</v>
      </c>
      <c r="L306" s="219"/>
      <c r="M306" s="219"/>
      <c r="N306" s="219"/>
      <c r="O306" s="219"/>
      <c r="P306" s="219"/>
    </row>
    <row r="307" spans="1:16">
      <c r="A307" s="134" t="s">
        <v>1245</v>
      </c>
      <c r="B307">
        <v>1</v>
      </c>
      <c r="C307">
        <v>2</v>
      </c>
      <c r="D307">
        <v>3</v>
      </c>
      <c r="F307" s="134" t="s">
        <v>1245</v>
      </c>
      <c r="G307" s="140">
        <v>0.33333333333333331</v>
      </c>
      <c r="H307" s="140">
        <v>0.66666666666666663</v>
      </c>
      <c r="I307" s="140">
        <v>1</v>
      </c>
      <c r="K307" t="str">
        <f t="shared" si="335"/>
        <v>N</v>
      </c>
      <c r="L307" s="143">
        <f t="shared" ref="L307:L309" si="376">B307</f>
        <v>1</v>
      </c>
      <c r="M307" s="140">
        <f t="shared" ref="M307:M309" si="377">G307</f>
        <v>0.33333333333333331</v>
      </c>
      <c r="N307" s="143">
        <f t="shared" ref="N307:N309" si="378">C307</f>
        <v>2</v>
      </c>
      <c r="O307" s="140">
        <f t="shared" ref="O307:O309" si="379">H307</f>
        <v>0.66666666666666663</v>
      </c>
      <c r="P307" s="143">
        <f t="shared" ref="P307:P309" si="380">D307</f>
        <v>3</v>
      </c>
    </row>
    <row r="308" spans="1:16">
      <c r="A308" s="134" t="s">
        <v>1247</v>
      </c>
      <c r="B308" s="138">
        <v>2.7289483853966759E-4</v>
      </c>
      <c r="C308" s="138">
        <v>1.1250507414979234E-3</v>
      </c>
      <c r="D308" s="138">
        <v>1.3979455800375911E-3</v>
      </c>
      <c r="F308" s="134" t="s">
        <v>1247</v>
      </c>
      <c r="G308" s="140">
        <v>0.19521134616150754</v>
      </c>
      <c r="H308" s="140">
        <v>0.80478865383849263</v>
      </c>
      <c r="I308" s="140">
        <v>1</v>
      </c>
      <c r="K308" t="str">
        <f t="shared" si="335"/>
        <v>G</v>
      </c>
      <c r="L308" s="138">
        <f t="shared" si="376"/>
        <v>2.7289483853966759E-4</v>
      </c>
      <c r="M308" s="140">
        <f t="shared" si="377"/>
        <v>0.19521134616150754</v>
      </c>
      <c r="N308" s="138">
        <f t="shared" si="378"/>
        <v>1.1250507414979234E-3</v>
      </c>
      <c r="O308" s="140">
        <f t="shared" si="379"/>
        <v>0.80478865383849263</v>
      </c>
      <c r="P308" s="138">
        <f t="shared" si="380"/>
        <v>1.3979455800375911E-3</v>
      </c>
    </row>
    <row r="309" spans="1:16">
      <c r="A309" s="134" t="s">
        <v>1249</v>
      </c>
      <c r="B309" s="138">
        <v>1.9652452372987235</v>
      </c>
      <c r="C309" s="138">
        <v>6.751686911338691</v>
      </c>
      <c r="D309" s="138">
        <v>8.7169321486374152</v>
      </c>
      <c r="F309" s="134" t="s">
        <v>1249</v>
      </c>
      <c r="G309" s="140">
        <v>0.22545147808749666</v>
      </c>
      <c r="H309" s="140">
        <v>0.77454852191250323</v>
      </c>
      <c r="I309" s="140">
        <v>1</v>
      </c>
      <c r="K309" t="str">
        <f t="shared" si="335"/>
        <v>V</v>
      </c>
      <c r="L309" s="138">
        <f t="shared" si="376"/>
        <v>1.9652452372987235</v>
      </c>
      <c r="M309" s="140">
        <f t="shared" si="377"/>
        <v>0.22545147808749666</v>
      </c>
      <c r="N309" s="138">
        <f t="shared" si="378"/>
        <v>6.751686911338691</v>
      </c>
      <c r="O309" s="140">
        <f t="shared" si="379"/>
        <v>0.77454852191250323</v>
      </c>
      <c r="P309" s="138">
        <f t="shared" si="380"/>
        <v>8.7169321486374152</v>
      </c>
    </row>
    <row r="310" spans="1:16" ht="13">
      <c r="A310" s="128" t="s">
        <v>92</v>
      </c>
      <c r="F310" s="128" t="s">
        <v>92</v>
      </c>
      <c r="G310" s="140"/>
      <c r="H310" s="140"/>
      <c r="I310" s="140"/>
      <c r="K310" s="142" t="str">
        <f t="shared" si="335"/>
        <v>Parapará</v>
      </c>
      <c r="L310" s="219"/>
      <c r="M310" s="219"/>
      <c r="N310" s="219"/>
      <c r="O310" s="219"/>
      <c r="P310" s="219"/>
    </row>
    <row r="311" spans="1:16">
      <c r="A311" s="134" t="s">
        <v>1245</v>
      </c>
      <c r="B311">
        <v>17</v>
      </c>
      <c r="C311">
        <v>39</v>
      </c>
      <c r="D311">
        <v>56</v>
      </c>
      <c r="F311" s="134" t="s">
        <v>1245</v>
      </c>
      <c r="G311" s="140">
        <v>0.30357142857142855</v>
      </c>
      <c r="H311" s="140">
        <v>0.6964285714285714</v>
      </c>
      <c r="I311" s="140">
        <v>1</v>
      </c>
      <c r="K311" t="str">
        <f t="shared" si="335"/>
        <v>N</v>
      </c>
      <c r="L311" s="143">
        <f t="shared" ref="L311:L313" si="381">B311</f>
        <v>17</v>
      </c>
      <c r="M311" s="140">
        <f t="shared" ref="M311:M313" si="382">G311</f>
        <v>0.30357142857142855</v>
      </c>
      <c r="N311" s="143">
        <f t="shared" ref="N311:N313" si="383">C311</f>
        <v>39</v>
      </c>
      <c r="O311" s="140">
        <f t="shared" ref="O311:O313" si="384">H311</f>
        <v>0.6964285714285714</v>
      </c>
      <c r="P311" s="143">
        <f t="shared" ref="P311:P313" si="385">D311</f>
        <v>56</v>
      </c>
    </row>
    <row r="312" spans="1:16">
      <c r="A312" s="134" t="s">
        <v>1247</v>
      </c>
      <c r="B312" s="138">
        <v>5.3683984023171795E-3</v>
      </c>
      <c r="C312" s="138">
        <v>2.195688201439884E-2</v>
      </c>
      <c r="D312" s="138">
        <v>2.7325280416716023E-2</v>
      </c>
      <c r="F312" s="134" t="s">
        <v>1247</v>
      </c>
      <c r="G312" s="140">
        <v>0.19646270122201948</v>
      </c>
      <c r="H312" s="140">
        <v>0.8035372987779803</v>
      </c>
      <c r="I312" s="140">
        <v>1</v>
      </c>
      <c r="K312" t="str">
        <f t="shared" si="335"/>
        <v>G</v>
      </c>
      <c r="L312" s="138">
        <f t="shared" si="381"/>
        <v>5.3683984023171795E-3</v>
      </c>
      <c r="M312" s="140">
        <f t="shared" si="382"/>
        <v>0.19646270122201948</v>
      </c>
      <c r="N312" s="138">
        <f t="shared" si="383"/>
        <v>2.195688201439884E-2</v>
      </c>
      <c r="O312" s="140">
        <f t="shared" si="384"/>
        <v>0.8035372987779803</v>
      </c>
      <c r="P312" s="138">
        <f t="shared" si="385"/>
        <v>2.7325280416716023E-2</v>
      </c>
    </row>
    <row r="313" spans="1:16">
      <c r="A313" s="134" t="s">
        <v>1249</v>
      </c>
      <c r="B313" s="138">
        <v>32.275482113869117</v>
      </c>
      <c r="C313" s="138">
        <v>151.25682094940584</v>
      </c>
      <c r="D313" s="138">
        <v>183.53230306327495</v>
      </c>
      <c r="F313" s="134" t="s">
        <v>1249</v>
      </c>
      <c r="G313" s="140">
        <v>0.17585722826537931</v>
      </c>
      <c r="H313" s="140">
        <v>0.82414277173462069</v>
      </c>
      <c r="I313" s="140">
        <v>1</v>
      </c>
      <c r="K313" t="str">
        <f t="shared" si="335"/>
        <v>V</v>
      </c>
      <c r="L313" s="138">
        <f t="shared" si="381"/>
        <v>32.275482113869117</v>
      </c>
      <c r="M313" s="140">
        <f t="shared" si="382"/>
        <v>0.17585722826537931</v>
      </c>
      <c r="N313" s="138">
        <f t="shared" si="383"/>
        <v>151.25682094940584</v>
      </c>
      <c r="O313" s="140">
        <f t="shared" si="384"/>
        <v>0.82414277173462069</v>
      </c>
      <c r="P313" s="138">
        <f t="shared" si="385"/>
        <v>183.53230306327495</v>
      </c>
    </row>
    <row r="314" spans="1:16" ht="13">
      <c r="A314" s="128" t="s">
        <v>93</v>
      </c>
      <c r="F314" s="128" t="s">
        <v>93</v>
      </c>
      <c r="G314" s="140"/>
      <c r="H314" s="140"/>
      <c r="I314" s="140"/>
      <c r="K314" s="142" t="str">
        <f t="shared" si="335"/>
        <v>Pau-De-Macaco</v>
      </c>
      <c r="L314" s="219"/>
      <c r="M314" s="219"/>
      <c r="N314" s="219"/>
      <c r="O314" s="219"/>
      <c r="P314" s="219"/>
    </row>
    <row r="315" spans="1:16">
      <c r="A315" s="134" t="s">
        <v>1245</v>
      </c>
      <c r="B315">
        <v>1</v>
      </c>
      <c r="C315">
        <v>2</v>
      </c>
      <c r="D315">
        <v>3</v>
      </c>
      <c r="F315" s="134" t="s">
        <v>1245</v>
      </c>
      <c r="G315" s="140">
        <v>0.33333333333333331</v>
      </c>
      <c r="H315" s="140">
        <v>0.66666666666666663</v>
      </c>
      <c r="I315" s="140">
        <v>1</v>
      </c>
      <c r="K315" t="str">
        <f t="shared" si="335"/>
        <v>N</v>
      </c>
      <c r="L315" s="143">
        <f t="shared" ref="L315:L317" si="386">B315</f>
        <v>1</v>
      </c>
      <c r="M315" s="140">
        <f t="shared" ref="M315:M317" si="387">G315</f>
        <v>0.33333333333333331</v>
      </c>
      <c r="N315" s="143">
        <f t="shared" ref="N315:N317" si="388">C315</f>
        <v>2</v>
      </c>
      <c r="O315" s="140">
        <f t="shared" ref="O315:O317" si="389">H315</f>
        <v>0.66666666666666663</v>
      </c>
      <c r="P315" s="143">
        <f t="shared" ref="P315:P317" si="390">D315</f>
        <v>3</v>
      </c>
    </row>
    <row r="316" spans="1:16">
      <c r="A316" s="134" t="s">
        <v>1247</v>
      </c>
      <c r="B316" s="138">
        <v>4.0238065478553035E-4</v>
      </c>
      <c r="C316" s="138">
        <v>1.4880147999617298E-3</v>
      </c>
      <c r="D316" s="138">
        <v>1.8903954547472603E-3</v>
      </c>
      <c r="F316" s="134" t="s">
        <v>1247</v>
      </c>
      <c r="G316" s="140">
        <v>0.2128552805049605</v>
      </c>
      <c r="H316" s="140">
        <v>0.78714471949503972</v>
      </c>
      <c r="I316" s="140">
        <v>1</v>
      </c>
      <c r="K316" t="str">
        <f t="shared" si="335"/>
        <v>G</v>
      </c>
      <c r="L316" s="138">
        <f t="shared" si="386"/>
        <v>4.0238065478553035E-4</v>
      </c>
      <c r="M316" s="140">
        <f t="shared" si="387"/>
        <v>0.2128552805049605</v>
      </c>
      <c r="N316" s="138">
        <f t="shared" si="388"/>
        <v>1.4880147999617298E-3</v>
      </c>
      <c r="O316" s="140">
        <f t="shared" si="389"/>
        <v>0.78714471949503972</v>
      </c>
      <c r="P316" s="138">
        <f t="shared" si="390"/>
        <v>1.8903954547472603E-3</v>
      </c>
    </row>
    <row r="317" spans="1:16">
      <c r="A317" s="134" t="s">
        <v>1249</v>
      </c>
      <c r="B317" s="138">
        <v>2.2537931491243302</v>
      </c>
      <c r="C317" s="138">
        <v>9.1826417938163356</v>
      </c>
      <c r="D317" s="138">
        <v>11.436434942940666</v>
      </c>
      <c r="F317" s="134" t="s">
        <v>1249</v>
      </c>
      <c r="G317" s="140">
        <v>0.19707130415807789</v>
      </c>
      <c r="H317" s="140">
        <v>0.80292869584192206</v>
      </c>
      <c r="I317" s="140">
        <v>1</v>
      </c>
      <c r="K317" t="str">
        <f t="shared" si="335"/>
        <v>V</v>
      </c>
      <c r="L317" s="138">
        <f t="shared" si="386"/>
        <v>2.2537931491243302</v>
      </c>
      <c r="M317" s="140">
        <f t="shared" si="387"/>
        <v>0.19707130415807789</v>
      </c>
      <c r="N317" s="138">
        <f t="shared" si="388"/>
        <v>9.1826417938163356</v>
      </c>
      <c r="O317" s="140">
        <f t="shared" si="389"/>
        <v>0.80292869584192206</v>
      </c>
      <c r="P317" s="138">
        <f t="shared" si="390"/>
        <v>11.436434942940666</v>
      </c>
    </row>
    <row r="318" spans="1:16" ht="13">
      <c r="A318" s="128" t="s">
        <v>94</v>
      </c>
      <c r="F318" s="128" t="s">
        <v>94</v>
      </c>
      <c r="G318" s="140"/>
      <c r="H318" s="140"/>
      <c r="I318" s="140"/>
      <c r="K318" s="142" t="str">
        <f t="shared" si="335"/>
        <v>Pau-De-Remo</v>
      </c>
      <c r="L318" s="219"/>
      <c r="M318" s="219"/>
      <c r="N318" s="219"/>
      <c r="O318" s="219"/>
      <c r="P318" s="219"/>
    </row>
    <row r="319" spans="1:16">
      <c r="A319" s="134" t="s">
        <v>1245</v>
      </c>
      <c r="B319">
        <v>1</v>
      </c>
      <c r="C319">
        <v>5</v>
      </c>
      <c r="D319">
        <v>6</v>
      </c>
      <c r="F319" s="134" t="s">
        <v>1245</v>
      </c>
      <c r="G319" s="140">
        <v>0.16666666666666666</v>
      </c>
      <c r="H319" s="140">
        <v>0.83333333333333337</v>
      </c>
      <c r="I319" s="140">
        <v>1</v>
      </c>
      <c r="K319" t="str">
        <f t="shared" si="335"/>
        <v>N</v>
      </c>
      <c r="L319" s="143">
        <f t="shared" ref="L319:L321" si="391">B319</f>
        <v>1</v>
      </c>
      <c r="M319" s="140">
        <f t="shared" ref="M319:M321" si="392">G319</f>
        <v>0.16666666666666666</v>
      </c>
      <c r="N319" s="143">
        <f t="shared" ref="N319:N321" si="393">C319</f>
        <v>5</v>
      </c>
      <c r="O319" s="140">
        <f t="shared" ref="O319:O321" si="394">H319</f>
        <v>0.83333333333333337</v>
      </c>
      <c r="P319" s="143">
        <f t="shared" ref="P319:P321" si="395">D319</f>
        <v>6</v>
      </c>
    </row>
    <row r="320" spans="1:16">
      <c r="A320" s="134" t="s">
        <v>1247</v>
      </c>
      <c r="B320" s="138">
        <v>4.0238065478553035E-4</v>
      </c>
      <c r="C320" s="138">
        <v>7.4053773703371753E-3</v>
      </c>
      <c r="D320" s="138">
        <v>7.8077580251227057E-3</v>
      </c>
      <c r="F320" s="134" t="s">
        <v>1247</v>
      </c>
      <c r="G320" s="140">
        <v>5.153600476485138E-2</v>
      </c>
      <c r="H320" s="140">
        <v>0.94846399523514868</v>
      </c>
      <c r="I320" s="140">
        <v>1</v>
      </c>
      <c r="K320" t="str">
        <f t="shared" si="335"/>
        <v>G</v>
      </c>
      <c r="L320" s="138">
        <f t="shared" si="391"/>
        <v>4.0238065478553035E-4</v>
      </c>
      <c r="M320" s="140">
        <f t="shared" si="392"/>
        <v>5.153600476485138E-2</v>
      </c>
      <c r="N320" s="138">
        <f t="shared" si="393"/>
        <v>7.4053773703371753E-3</v>
      </c>
      <c r="O320" s="140">
        <f t="shared" si="394"/>
        <v>0.94846399523514868</v>
      </c>
      <c r="P320" s="138">
        <f t="shared" si="395"/>
        <v>7.8077580251227057E-3</v>
      </c>
    </row>
    <row r="321" spans="1:16">
      <c r="A321" s="134" t="s">
        <v>1249</v>
      </c>
      <c r="B321" s="138">
        <v>2.0928079241868782</v>
      </c>
      <c r="C321" s="138">
        <v>59.544212323723322</v>
      </c>
      <c r="D321" s="138">
        <v>61.637020247910193</v>
      </c>
      <c r="F321" s="134" t="s">
        <v>1249</v>
      </c>
      <c r="G321" s="140">
        <v>3.3953749155449076E-2</v>
      </c>
      <c r="H321" s="140">
        <v>0.96604625084455098</v>
      </c>
      <c r="I321" s="140">
        <v>1</v>
      </c>
      <c r="K321" t="str">
        <f t="shared" si="335"/>
        <v>V</v>
      </c>
      <c r="L321" s="138">
        <f t="shared" si="391"/>
        <v>2.0928079241868782</v>
      </c>
      <c r="M321" s="140">
        <f t="shared" si="392"/>
        <v>3.3953749155449076E-2</v>
      </c>
      <c r="N321" s="138">
        <f t="shared" si="393"/>
        <v>59.544212323723322</v>
      </c>
      <c r="O321" s="140">
        <f t="shared" si="394"/>
        <v>0.96604625084455098</v>
      </c>
      <c r="P321" s="138">
        <f t="shared" si="395"/>
        <v>61.637020247910193</v>
      </c>
    </row>
    <row r="322" spans="1:16" ht="13">
      <c r="A322" s="128" t="s">
        <v>55</v>
      </c>
      <c r="F322" s="128" t="s">
        <v>55</v>
      </c>
      <c r="G322" s="140"/>
      <c r="H322" s="140"/>
      <c r="I322" s="140"/>
      <c r="K322" s="142" t="str">
        <f t="shared" si="335"/>
        <v>Pau-Jacaré</v>
      </c>
      <c r="L322" s="219"/>
      <c r="M322" s="219"/>
      <c r="N322" s="219"/>
      <c r="O322" s="219"/>
      <c r="P322" s="219"/>
    </row>
    <row r="323" spans="1:16">
      <c r="A323" s="134" t="s">
        <v>1245</v>
      </c>
      <c r="B323">
        <v>16</v>
      </c>
      <c r="C323">
        <v>65</v>
      </c>
      <c r="D323">
        <v>81</v>
      </c>
      <c r="F323" s="134" t="s">
        <v>1245</v>
      </c>
      <c r="G323" s="140">
        <v>0.19753086419753085</v>
      </c>
      <c r="H323" s="140">
        <v>0.80246913580246915</v>
      </c>
      <c r="I323" s="140">
        <v>1</v>
      </c>
      <c r="K323" t="str">
        <f t="shared" si="335"/>
        <v>N</v>
      </c>
      <c r="L323" s="143">
        <f t="shared" ref="L323:L325" si="396">B323</f>
        <v>16</v>
      </c>
      <c r="M323" s="140">
        <f t="shared" ref="M323:M325" si="397">G323</f>
        <v>0.19753086419753085</v>
      </c>
      <c r="N323" s="143">
        <f t="shared" ref="N323:N325" si="398">C323</f>
        <v>65</v>
      </c>
      <c r="O323" s="140">
        <f t="shared" ref="O323:O325" si="399">H323</f>
        <v>0.80246913580246915</v>
      </c>
      <c r="P323" s="143">
        <f t="shared" ref="P323:P325" si="400">D323</f>
        <v>81</v>
      </c>
    </row>
    <row r="324" spans="1:16">
      <c r="A324" s="134" t="s">
        <v>1247</v>
      </c>
      <c r="B324" s="138">
        <v>4.5555198636201685E-3</v>
      </c>
      <c r="C324" s="138">
        <v>3.6391807654221092E-2</v>
      </c>
      <c r="D324" s="138">
        <v>4.0947327517841262E-2</v>
      </c>
      <c r="F324" s="134" t="s">
        <v>1247</v>
      </c>
      <c r="G324" s="140">
        <v>0.11125316692854426</v>
      </c>
      <c r="H324" s="140">
        <v>0.88874683307145586</v>
      </c>
      <c r="I324" s="140">
        <v>1</v>
      </c>
      <c r="K324" t="str">
        <f t="shared" si="335"/>
        <v>G</v>
      </c>
      <c r="L324" s="138">
        <f t="shared" si="396"/>
        <v>4.5555198636201685E-3</v>
      </c>
      <c r="M324" s="140">
        <f t="shared" si="397"/>
        <v>0.11125316692854426</v>
      </c>
      <c r="N324" s="138">
        <f t="shared" si="398"/>
        <v>3.6391807654221092E-2</v>
      </c>
      <c r="O324" s="140">
        <f t="shared" si="399"/>
        <v>0.88874683307145586</v>
      </c>
      <c r="P324" s="138">
        <f t="shared" si="400"/>
        <v>4.0947327517841262E-2</v>
      </c>
    </row>
    <row r="325" spans="1:16">
      <c r="A325" s="134" t="s">
        <v>1249</v>
      </c>
      <c r="B325" s="138">
        <v>26.646274431647072</v>
      </c>
      <c r="C325" s="138">
        <v>253.81602356653494</v>
      </c>
      <c r="D325" s="138">
        <v>280.46229799818212</v>
      </c>
      <c r="F325" s="134" t="s">
        <v>1249</v>
      </c>
      <c r="G325" s="140">
        <v>9.5008400850440822E-2</v>
      </c>
      <c r="H325" s="140">
        <v>0.90499159914955873</v>
      </c>
      <c r="I325" s="140">
        <v>1</v>
      </c>
      <c r="K325" t="str">
        <f t="shared" si="335"/>
        <v>V</v>
      </c>
      <c r="L325" s="138">
        <f t="shared" si="396"/>
        <v>26.646274431647072</v>
      </c>
      <c r="M325" s="140">
        <f t="shared" si="397"/>
        <v>9.5008400850440822E-2</v>
      </c>
      <c r="N325" s="138">
        <f t="shared" si="398"/>
        <v>253.81602356653494</v>
      </c>
      <c r="O325" s="140">
        <f t="shared" si="399"/>
        <v>0.90499159914955873</v>
      </c>
      <c r="P325" s="138">
        <f t="shared" si="400"/>
        <v>280.46229799818212</v>
      </c>
    </row>
    <row r="326" spans="1:16" ht="13">
      <c r="A326" s="128" t="s">
        <v>95</v>
      </c>
      <c r="F326" s="128" t="s">
        <v>95</v>
      </c>
      <c r="G326" s="140"/>
      <c r="H326" s="140"/>
      <c r="I326" s="140"/>
      <c r="K326" s="142" t="str">
        <f t="shared" si="335"/>
        <v>Pau-Preto</v>
      </c>
      <c r="L326" s="219"/>
      <c r="M326" s="219"/>
      <c r="N326" s="219"/>
      <c r="O326" s="219"/>
      <c r="P326" s="219"/>
    </row>
    <row r="327" spans="1:16">
      <c r="A327" s="134" t="s">
        <v>1245</v>
      </c>
      <c r="B327">
        <v>2</v>
      </c>
      <c r="C327">
        <v>11</v>
      </c>
      <c r="D327">
        <v>13</v>
      </c>
      <c r="F327" s="134" t="s">
        <v>1245</v>
      </c>
      <c r="G327" s="140">
        <v>0.15384615384615385</v>
      </c>
      <c r="H327" s="140">
        <v>0.84615384615384615</v>
      </c>
      <c r="I327" s="140">
        <v>1</v>
      </c>
      <c r="K327" t="str">
        <f t="shared" si="335"/>
        <v>N</v>
      </c>
      <c r="L327" s="143">
        <f t="shared" ref="L327:L329" si="401">B327</f>
        <v>2</v>
      </c>
      <c r="M327" s="140">
        <f t="shared" ref="M327:M329" si="402">G327</f>
        <v>0.15384615384615385</v>
      </c>
      <c r="N327" s="143">
        <f t="shared" ref="N327:N329" si="403">C327</f>
        <v>11</v>
      </c>
      <c r="O327" s="140">
        <f t="shared" ref="O327:O329" si="404">H327</f>
        <v>0.84615384615384615</v>
      </c>
      <c r="P327" s="143">
        <f t="shared" ref="P327:P329" si="405">D327</f>
        <v>13</v>
      </c>
    </row>
    <row r="328" spans="1:16">
      <c r="A328" s="134" t="s">
        <v>1247</v>
      </c>
      <c r="B328" s="138">
        <v>5.4979956042114256E-4</v>
      </c>
      <c r="C328" s="138">
        <v>7.0600540139361132E-3</v>
      </c>
      <c r="D328" s="138">
        <v>7.6098535743572551E-3</v>
      </c>
      <c r="F328" s="134" t="s">
        <v>1247</v>
      </c>
      <c r="G328" s="140">
        <v>7.224837574717459E-2</v>
      </c>
      <c r="H328" s="140">
        <v>0.92775162425282565</v>
      </c>
      <c r="I328" s="140">
        <v>1</v>
      </c>
      <c r="K328" t="str">
        <f t="shared" si="335"/>
        <v>G</v>
      </c>
      <c r="L328" s="138">
        <f t="shared" si="401"/>
        <v>5.4979956042114256E-4</v>
      </c>
      <c r="M328" s="140">
        <f t="shared" si="402"/>
        <v>7.224837574717459E-2</v>
      </c>
      <c r="N328" s="138">
        <f t="shared" si="403"/>
        <v>7.0600540139361132E-3</v>
      </c>
      <c r="O328" s="140">
        <f t="shared" si="404"/>
        <v>0.92775162425282565</v>
      </c>
      <c r="P328" s="138">
        <f t="shared" si="405"/>
        <v>7.6098535743572551E-3</v>
      </c>
    </row>
    <row r="329" spans="1:16">
      <c r="A329" s="134" t="s">
        <v>1249</v>
      </c>
      <c r="B329" s="138">
        <v>3.2082071456600838</v>
      </c>
      <c r="C329" s="138">
        <v>46.941035570442722</v>
      </c>
      <c r="D329" s="138">
        <v>50.149242716102805</v>
      </c>
      <c r="F329" s="134" t="s">
        <v>1249</v>
      </c>
      <c r="G329" s="140">
        <v>6.3973192253807168E-2</v>
      </c>
      <c r="H329" s="140">
        <v>0.93602680774619285</v>
      </c>
      <c r="I329" s="140">
        <v>1</v>
      </c>
      <c r="K329" t="str">
        <f t="shared" si="335"/>
        <v>V</v>
      </c>
      <c r="L329" s="138">
        <f t="shared" si="401"/>
        <v>3.2082071456600838</v>
      </c>
      <c r="M329" s="140">
        <f t="shared" si="402"/>
        <v>6.3973192253807168E-2</v>
      </c>
      <c r="N329" s="138">
        <f t="shared" si="403"/>
        <v>46.941035570442722</v>
      </c>
      <c r="O329" s="140">
        <f t="shared" si="404"/>
        <v>0.93602680774619285</v>
      </c>
      <c r="P329" s="138">
        <f t="shared" si="405"/>
        <v>50.149242716102805</v>
      </c>
    </row>
    <row r="330" spans="1:16" ht="13">
      <c r="A330" s="128" t="s">
        <v>96</v>
      </c>
      <c r="F330" s="128" t="s">
        <v>96</v>
      </c>
      <c r="G330" s="140"/>
      <c r="H330" s="140"/>
      <c r="I330" s="140"/>
      <c r="K330" s="142" t="str">
        <f t="shared" si="335"/>
        <v>Pente-De-Macaco</v>
      </c>
      <c r="L330" s="219"/>
      <c r="M330" s="219"/>
      <c r="N330" s="219"/>
      <c r="O330" s="219"/>
      <c r="P330" s="219"/>
    </row>
    <row r="331" spans="1:16">
      <c r="A331" s="134" t="s">
        <v>1245</v>
      </c>
      <c r="B331">
        <v>6</v>
      </c>
      <c r="C331">
        <v>1</v>
      </c>
      <c r="D331">
        <v>7</v>
      </c>
      <c r="F331" s="134" t="s">
        <v>1245</v>
      </c>
      <c r="G331" s="140">
        <v>0.8571428571428571</v>
      </c>
      <c r="H331" s="140">
        <v>0.14285714285714285</v>
      </c>
      <c r="I331" s="140">
        <v>1</v>
      </c>
      <c r="K331" t="str">
        <f t="shared" si="335"/>
        <v>N</v>
      </c>
      <c r="L331" s="143">
        <f t="shared" ref="L331:L333" si="406">B331</f>
        <v>6</v>
      </c>
      <c r="M331" s="140">
        <f t="shared" ref="M331:M333" si="407">G331</f>
        <v>0.8571428571428571</v>
      </c>
      <c r="N331" s="143">
        <f t="shared" ref="N331:N333" si="408">C331</f>
        <v>1</v>
      </c>
      <c r="O331" s="140">
        <f t="shared" ref="O331:O333" si="409">H331</f>
        <v>0.14285714285714285</v>
      </c>
      <c r="P331" s="143">
        <f t="shared" ref="P331:P333" si="410">D331</f>
        <v>7</v>
      </c>
    </row>
    <row r="332" spans="1:16">
      <c r="A332" s="134" t="s">
        <v>1247</v>
      </c>
      <c r="B332" s="138">
        <v>2.7163339607172406E-3</v>
      </c>
      <c r="C332" s="138">
        <v>8.1539863899168861E-4</v>
      </c>
      <c r="D332" s="138">
        <v>3.5317325997089293E-3</v>
      </c>
      <c r="F332" s="134" t="s">
        <v>1247</v>
      </c>
      <c r="G332" s="140">
        <v>0.76912220391235431</v>
      </c>
      <c r="H332" s="140">
        <v>0.23087779608764555</v>
      </c>
      <c r="I332" s="140">
        <v>1</v>
      </c>
      <c r="K332" t="str">
        <f t="shared" si="335"/>
        <v>G</v>
      </c>
      <c r="L332" s="138">
        <f t="shared" si="406"/>
        <v>2.7163339607172406E-3</v>
      </c>
      <c r="M332" s="140">
        <f t="shared" si="407"/>
        <v>0.76912220391235431</v>
      </c>
      <c r="N332" s="138">
        <f t="shared" si="408"/>
        <v>8.1539863899168861E-4</v>
      </c>
      <c r="O332" s="140">
        <f t="shared" si="409"/>
        <v>0.23087779608764555</v>
      </c>
      <c r="P332" s="138">
        <f t="shared" si="410"/>
        <v>3.5317325997089293E-3</v>
      </c>
    </row>
    <row r="333" spans="1:16">
      <c r="A333" s="134" t="s">
        <v>1249</v>
      </c>
      <c r="B333" s="138">
        <v>16.083961408001734</v>
      </c>
      <c r="C333" s="138">
        <v>5.8720725549572688</v>
      </c>
      <c r="D333" s="138">
        <v>21.956033962959005</v>
      </c>
      <c r="F333" s="134" t="s">
        <v>1249</v>
      </c>
      <c r="G333" s="140">
        <v>0.73255313027554203</v>
      </c>
      <c r="H333" s="140">
        <v>0.26744686972445786</v>
      </c>
      <c r="I333" s="140">
        <v>1</v>
      </c>
      <c r="K333" t="str">
        <f t="shared" si="335"/>
        <v>V</v>
      </c>
      <c r="L333" s="138">
        <f t="shared" si="406"/>
        <v>16.083961408001734</v>
      </c>
      <c r="M333" s="140">
        <f t="shared" si="407"/>
        <v>0.73255313027554203</v>
      </c>
      <c r="N333" s="138">
        <f t="shared" si="408"/>
        <v>5.8720725549572688</v>
      </c>
      <c r="O333" s="140">
        <f t="shared" si="409"/>
        <v>0.26744686972445786</v>
      </c>
      <c r="P333" s="138">
        <f t="shared" si="410"/>
        <v>21.956033962959005</v>
      </c>
    </row>
    <row r="334" spans="1:16" ht="13">
      <c r="A334" s="128" t="s">
        <v>33</v>
      </c>
      <c r="F334" s="128" t="s">
        <v>33</v>
      </c>
      <c r="G334" s="140"/>
      <c r="H334" s="140"/>
      <c r="I334" s="140"/>
      <c r="K334" s="142" t="str">
        <f t="shared" si="335"/>
        <v>Pequi</v>
      </c>
      <c r="L334" s="219"/>
      <c r="M334" s="219"/>
      <c r="N334" s="219"/>
      <c r="O334" s="219"/>
      <c r="P334" s="219"/>
    </row>
    <row r="335" spans="1:16">
      <c r="A335" s="134" t="s">
        <v>1245</v>
      </c>
      <c r="B335">
        <v>4</v>
      </c>
      <c r="C335">
        <v>34</v>
      </c>
      <c r="D335">
        <v>38</v>
      </c>
      <c r="F335" s="134" t="s">
        <v>1245</v>
      </c>
      <c r="G335" s="140">
        <v>0.10526315789473684</v>
      </c>
      <c r="H335" s="140">
        <v>0.89473684210526316</v>
      </c>
      <c r="I335" s="140">
        <v>1</v>
      </c>
      <c r="K335" t="str">
        <f t="shared" si="335"/>
        <v>N</v>
      </c>
      <c r="L335" s="143">
        <f t="shared" ref="L335:L337" si="411">B335</f>
        <v>4</v>
      </c>
      <c r="M335" s="140">
        <f t="shared" ref="M335:M337" si="412">G335</f>
        <v>0.10526315789473684</v>
      </c>
      <c r="N335" s="143">
        <f t="shared" ref="N335:N337" si="413">C335</f>
        <v>34</v>
      </c>
      <c r="O335" s="140">
        <f t="shared" ref="O335:O337" si="414">H335</f>
        <v>0.89473684210526316</v>
      </c>
      <c r="P335" s="143">
        <f t="shared" ref="P335:P337" si="415">D335</f>
        <v>38</v>
      </c>
    </row>
    <row r="336" spans="1:16">
      <c r="A336" s="134" t="s">
        <v>1247</v>
      </c>
      <c r="B336" s="138">
        <v>1.0823343453428367E-3</v>
      </c>
      <c r="C336" s="138">
        <v>5.7814971411184163E-2</v>
      </c>
      <c r="D336" s="138">
        <v>5.8897305756527005E-2</v>
      </c>
      <c r="F336" s="134" t="s">
        <v>1247</v>
      </c>
      <c r="G336" s="140">
        <v>1.8376635933348998E-2</v>
      </c>
      <c r="H336" s="140">
        <v>0.98162336406665085</v>
      </c>
      <c r="I336" s="140">
        <v>1</v>
      </c>
      <c r="K336" t="str">
        <f t="shared" si="335"/>
        <v>G</v>
      </c>
      <c r="L336" s="138">
        <f t="shared" si="411"/>
        <v>1.0823343453428367E-3</v>
      </c>
      <c r="M336" s="140">
        <f t="shared" si="412"/>
        <v>1.8376635933348998E-2</v>
      </c>
      <c r="N336" s="138">
        <f t="shared" si="413"/>
        <v>5.7814971411184163E-2</v>
      </c>
      <c r="O336" s="140">
        <f t="shared" si="414"/>
        <v>0.98162336406665085</v>
      </c>
      <c r="P336" s="138">
        <f t="shared" si="415"/>
        <v>5.8897305756527005E-2</v>
      </c>
    </row>
    <row r="337" spans="1:16">
      <c r="A337" s="134" t="s">
        <v>1249</v>
      </c>
      <c r="B337" s="138">
        <v>5.9906557199561767</v>
      </c>
      <c r="C337" s="138">
        <v>391.45675318369211</v>
      </c>
      <c r="D337" s="138">
        <v>397.4474089036483</v>
      </c>
      <c r="F337" s="134" t="s">
        <v>1249</v>
      </c>
      <c r="G337" s="140">
        <v>1.5072826204808569E-2</v>
      </c>
      <c r="H337" s="140">
        <v>0.98492717379519146</v>
      </c>
      <c r="I337" s="140">
        <v>1</v>
      </c>
      <c r="K337" t="str">
        <f t="shared" si="335"/>
        <v>V</v>
      </c>
      <c r="L337" s="138">
        <f t="shared" si="411"/>
        <v>5.9906557199561767</v>
      </c>
      <c r="M337" s="140">
        <f t="shared" si="412"/>
        <v>1.5072826204808569E-2</v>
      </c>
      <c r="N337" s="138">
        <f t="shared" si="413"/>
        <v>391.45675318369211</v>
      </c>
      <c r="O337" s="140">
        <f t="shared" si="414"/>
        <v>0.98492717379519146</v>
      </c>
      <c r="P337" s="138">
        <f t="shared" si="415"/>
        <v>397.4474089036483</v>
      </c>
    </row>
    <row r="338" spans="1:16" ht="13">
      <c r="A338" s="128" t="s">
        <v>97</v>
      </c>
      <c r="F338" s="128" t="s">
        <v>97</v>
      </c>
      <c r="G338" s="140"/>
      <c r="H338" s="140"/>
      <c r="I338" s="140"/>
      <c r="K338" s="142" t="str">
        <f t="shared" si="335"/>
        <v>Pororoca</v>
      </c>
      <c r="L338" s="219"/>
      <c r="M338" s="219"/>
      <c r="N338" s="219"/>
      <c r="O338" s="219"/>
      <c r="P338" s="219"/>
    </row>
    <row r="339" spans="1:16">
      <c r="A339" s="134" t="s">
        <v>1245</v>
      </c>
      <c r="B339">
        <v>6</v>
      </c>
      <c r="C339">
        <v>14</v>
      </c>
      <c r="D339">
        <v>20</v>
      </c>
      <c r="F339" s="134" t="s">
        <v>1245</v>
      </c>
      <c r="G339" s="140">
        <v>0.3</v>
      </c>
      <c r="H339" s="140">
        <v>0.7</v>
      </c>
      <c r="I339" s="140">
        <v>1</v>
      </c>
      <c r="K339" t="str">
        <f t="shared" ref="K339:K398" si="416">A339</f>
        <v>N</v>
      </c>
      <c r="L339" s="143">
        <f t="shared" ref="L339:L341" si="417">B339</f>
        <v>6</v>
      </c>
      <c r="M339" s="140">
        <f t="shared" ref="M339:M341" si="418">G339</f>
        <v>0.3</v>
      </c>
      <c r="N339" s="143">
        <f t="shared" ref="N339:N341" si="419">C339</f>
        <v>14</v>
      </c>
      <c r="O339" s="140">
        <f t="shared" ref="O339:O341" si="420">H339</f>
        <v>0.7</v>
      </c>
      <c r="P339" s="143">
        <f t="shared" ref="P339:P341" si="421">D339</f>
        <v>20</v>
      </c>
    </row>
    <row r="340" spans="1:16">
      <c r="A340" s="134" t="s">
        <v>1247</v>
      </c>
      <c r="B340" s="138">
        <v>1.7665485369508138E-3</v>
      </c>
      <c r="C340" s="138">
        <v>8.896051502654061E-3</v>
      </c>
      <c r="D340" s="138">
        <v>1.0662600039604874E-2</v>
      </c>
      <c r="F340" s="134" t="s">
        <v>1247</v>
      </c>
      <c r="G340" s="140">
        <v>0.16567708911421167</v>
      </c>
      <c r="H340" s="140">
        <v>0.83432291088578847</v>
      </c>
      <c r="I340" s="140">
        <v>1</v>
      </c>
      <c r="K340" t="str">
        <f t="shared" si="416"/>
        <v>G</v>
      </c>
      <c r="L340" s="138">
        <f t="shared" si="417"/>
        <v>1.7665485369508138E-3</v>
      </c>
      <c r="M340" s="140">
        <f t="shared" si="418"/>
        <v>0.16567708911421167</v>
      </c>
      <c r="N340" s="138">
        <f t="shared" si="419"/>
        <v>8.896051502654061E-3</v>
      </c>
      <c r="O340" s="140">
        <f t="shared" si="420"/>
        <v>0.83432291088578847</v>
      </c>
      <c r="P340" s="138">
        <f t="shared" si="421"/>
        <v>1.0662600039604874E-2</v>
      </c>
    </row>
    <row r="341" spans="1:16">
      <c r="A341" s="134" t="s">
        <v>1249</v>
      </c>
      <c r="B341" s="138">
        <v>10.689942555609594</v>
      </c>
      <c r="C341" s="138">
        <v>56.310615189991779</v>
      </c>
      <c r="D341" s="138">
        <v>67.00055774560137</v>
      </c>
      <c r="F341" s="134" t="s">
        <v>1249</v>
      </c>
      <c r="G341" s="140">
        <v>0.15955005324282387</v>
      </c>
      <c r="H341" s="140">
        <v>0.84044994675717621</v>
      </c>
      <c r="I341" s="140">
        <v>1</v>
      </c>
      <c r="K341" t="str">
        <f t="shared" si="416"/>
        <v>V</v>
      </c>
      <c r="L341" s="138">
        <f t="shared" si="417"/>
        <v>10.689942555609594</v>
      </c>
      <c r="M341" s="140">
        <f t="shared" si="418"/>
        <v>0.15955005324282387</v>
      </c>
      <c r="N341" s="138">
        <f t="shared" si="419"/>
        <v>56.310615189991779</v>
      </c>
      <c r="O341" s="140">
        <f t="shared" si="420"/>
        <v>0.84044994675717621</v>
      </c>
      <c r="P341" s="138">
        <f t="shared" si="421"/>
        <v>67.00055774560137</v>
      </c>
    </row>
    <row r="342" spans="1:16" ht="13">
      <c r="A342" s="128" t="s">
        <v>98</v>
      </c>
      <c r="F342" s="128" t="s">
        <v>98</v>
      </c>
      <c r="G342" s="140"/>
      <c r="H342" s="140"/>
      <c r="I342" s="140"/>
      <c r="K342" s="142" t="str">
        <f t="shared" si="416"/>
        <v>Quarubarana</v>
      </c>
      <c r="L342" s="219"/>
      <c r="M342" s="219"/>
      <c r="N342" s="219"/>
      <c r="O342" s="219"/>
      <c r="P342" s="219"/>
    </row>
    <row r="343" spans="1:16">
      <c r="A343" s="134" t="s">
        <v>1245</v>
      </c>
      <c r="B343">
        <v>2</v>
      </c>
      <c r="C343">
        <v>74</v>
      </c>
      <c r="D343">
        <v>76</v>
      </c>
      <c r="F343" s="134" t="s">
        <v>1245</v>
      </c>
      <c r="G343" s="140">
        <v>2.6315789473684209E-2</v>
      </c>
      <c r="H343" s="140">
        <v>0.97368421052631582</v>
      </c>
      <c r="I343" s="140">
        <v>1</v>
      </c>
      <c r="K343" t="str">
        <f t="shared" si="416"/>
        <v>N</v>
      </c>
      <c r="L343" s="143">
        <f t="shared" ref="L343:L345" si="422">B343</f>
        <v>2</v>
      </c>
      <c r="M343" s="140">
        <f t="shared" ref="M343:M345" si="423">G343</f>
        <v>2.6315789473684209E-2</v>
      </c>
      <c r="N343" s="143">
        <f t="shared" ref="N343:N345" si="424">C343</f>
        <v>74</v>
      </c>
      <c r="O343" s="140">
        <f t="shared" ref="O343:O345" si="425">H343</f>
        <v>0.97368421052631582</v>
      </c>
      <c r="P343" s="143">
        <f t="shared" ref="P343:P345" si="426">D343</f>
        <v>76</v>
      </c>
    </row>
    <row r="344" spans="1:16">
      <c r="A344" s="134" t="s">
        <v>1247</v>
      </c>
      <c r="B344" s="138">
        <v>5.6123051258650321E-4</v>
      </c>
      <c r="C344" s="138">
        <v>0.15024218374198384</v>
      </c>
      <c r="D344" s="138">
        <v>0.15080341425457033</v>
      </c>
      <c r="F344" s="134" t="s">
        <v>1247</v>
      </c>
      <c r="G344" s="140">
        <v>3.721603488625885E-3</v>
      </c>
      <c r="H344" s="140">
        <v>0.99627839651137406</v>
      </c>
      <c r="I344" s="140">
        <v>1</v>
      </c>
      <c r="K344" t="str">
        <f t="shared" si="416"/>
        <v>G</v>
      </c>
      <c r="L344" s="138">
        <f t="shared" si="422"/>
        <v>5.6123051258650321E-4</v>
      </c>
      <c r="M344" s="140">
        <f t="shared" si="423"/>
        <v>3.721603488625885E-3</v>
      </c>
      <c r="N344" s="138">
        <f t="shared" si="424"/>
        <v>0.15024218374198384</v>
      </c>
      <c r="O344" s="140">
        <f t="shared" si="425"/>
        <v>0.99627839651137406</v>
      </c>
      <c r="P344" s="138">
        <f t="shared" si="426"/>
        <v>0.15080341425457033</v>
      </c>
    </row>
    <row r="345" spans="1:16">
      <c r="A345" s="134" t="s">
        <v>1249</v>
      </c>
      <c r="B345" s="138">
        <v>3.273932566734028</v>
      </c>
      <c r="C345" s="138">
        <v>1080.5554011342078</v>
      </c>
      <c r="D345" s="138">
        <v>1083.829333700942</v>
      </c>
      <c r="F345" s="134" t="s">
        <v>1249</v>
      </c>
      <c r="G345" s="140">
        <v>3.0207085792322676E-3</v>
      </c>
      <c r="H345" s="140">
        <v>0.99697929142076758</v>
      </c>
      <c r="I345" s="140">
        <v>1</v>
      </c>
      <c r="K345" t="str">
        <f t="shared" si="416"/>
        <v>V</v>
      </c>
      <c r="L345" s="138">
        <f t="shared" si="422"/>
        <v>3.273932566734028</v>
      </c>
      <c r="M345" s="140">
        <f t="shared" si="423"/>
        <v>3.0207085792322676E-3</v>
      </c>
      <c r="N345" s="138">
        <f t="shared" si="424"/>
        <v>1080.5554011342078</v>
      </c>
      <c r="O345" s="140">
        <f t="shared" si="425"/>
        <v>0.99697929142076758</v>
      </c>
      <c r="P345" s="138">
        <f t="shared" si="426"/>
        <v>1083.829333700942</v>
      </c>
    </row>
    <row r="346" spans="1:16" ht="13">
      <c r="A346" s="128" t="s">
        <v>57</v>
      </c>
      <c r="F346" s="128" t="s">
        <v>57</v>
      </c>
      <c r="G346" s="140"/>
      <c r="H346" s="140"/>
      <c r="I346" s="140"/>
      <c r="K346" s="142" t="str">
        <f t="shared" si="416"/>
        <v>Quina</v>
      </c>
      <c r="L346" s="219"/>
      <c r="M346" s="219"/>
      <c r="N346" s="219"/>
      <c r="O346" s="219"/>
      <c r="P346" s="219"/>
    </row>
    <row r="347" spans="1:16">
      <c r="A347" s="134" t="s">
        <v>1245</v>
      </c>
      <c r="B347">
        <v>15</v>
      </c>
      <c r="C347">
        <v>16</v>
      </c>
      <c r="D347">
        <v>31</v>
      </c>
      <c r="F347" s="134" t="s">
        <v>1245</v>
      </c>
      <c r="G347" s="140">
        <v>0.4838709677419355</v>
      </c>
      <c r="H347" s="140">
        <v>0.5161290322580645</v>
      </c>
      <c r="I347" s="140">
        <v>1</v>
      </c>
      <c r="K347" t="str">
        <f t="shared" si="416"/>
        <v>N</v>
      </c>
      <c r="L347" s="143">
        <f t="shared" ref="L347:L349" si="427">B347</f>
        <v>15</v>
      </c>
      <c r="M347" s="140">
        <f t="shared" ref="M347:M349" si="428">G347</f>
        <v>0.4838709677419355</v>
      </c>
      <c r="N347" s="143">
        <f t="shared" ref="N347:N349" si="429">C347</f>
        <v>16</v>
      </c>
      <c r="O347" s="140">
        <f t="shared" ref="O347:O349" si="430">H347</f>
        <v>0.5161290322580645</v>
      </c>
      <c r="P347" s="143">
        <f t="shared" ref="P347:P349" si="431">D347</f>
        <v>31</v>
      </c>
    </row>
    <row r="348" spans="1:16">
      <c r="A348" s="134" t="s">
        <v>1247</v>
      </c>
      <c r="B348" s="138">
        <v>4.1766555038496127E-3</v>
      </c>
      <c r="C348" s="138">
        <v>8.7197837140871124E-3</v>
      </c>
      <c r="D348" s="138">
        <v>1.2896439217936723E-2</v>
      </c>
      <c r="F348" s="134" t="s">
        <v>1247</v>
      </c>
      <c r="G348" s="140">
        <v>0.32386113975093256</v>
      </c>
      <c r="H348" s="140">
        <v>0.67613886024906744</v>
      </c>
      <c r="I348" s="140">
        <v>1</v>
      </c>
      <c r="K348" t="str">
        <f t="shared" si="416"/>
        <v>G</v>
      </c>
      <c r="L348" s="138">
        <f t="shared" si="427"/>
        <v>4.1766555038496127E-3</v>
      </c>
      <c r="M348" s="140">
        <f t="shared" si="428"/>
        <v>0.32386113975093256</v>
      </c>
      <c r="N348" s="138">
        <f t="shared" si="429"/>
        <v>8.7197837140871124E-3</v>
      </c>
      <c r="O348" s="140">
        <f t="shared" si="430"/>
        <v>0.67613886024906744</v>
      </c>
      <c r="P348" s="138">
        <f t="shared" si="431"/>
        <v>1.2896439217936723E-2</v>
      </c>
    </row>
    <row r="349" spans="1:16">
      <c r="A349" s="134" t="s">
        <v>1249</v>
      </c>
      <c r="B349" s="138">
        <v>19.211609096116991</v>
      </c>
      <c r="C349" s="138">
        <v>39.738478620818981</v>
      </c>
      <c r="D349" s="138">
        <v>58.950087716935982</v>
      </c>
      <c r="F349" s="134" t="s">
        <v>1249</v>
      </c>
      <c r="G349" s="140">
        <v>0.32589619184905161</v>
      </c>
      <c r="H349" s="140">
        <v>0.67410380815094817</v>
      </c>
      <c r="I349" s="140">
        <v>1</v>
      </c>
      <c r="K349" t="str">
        <f t="shared" si="416"/>
        <v>V</v>
      </c>
      <c r="L349" s="138">
        <f t="shared" si="427"/>
        <v>19.211609096116991</v>
      </c>
      <c r="M349" s="140">
        <f t="shared" si="428"/>
        <v>0.32589619184905161</v>
      </c>
      <c r="N349" s="138">
        <f t="shared" si="429"/>
        <v>39.738478620818981</v>
      </c>
      <c r="O349" s="140">
        <f t="shared" si="430"/>
        <v>0.67410380815094817</v>
      </c>
      <c r="P349" s="138">
        <f t="shared" si="431"/>
        <v>58.950087716935982</v>
      </c>
    </row>
    <row r="350" spans="1:16" ht="13">
      <c r="A350" s="128" t="s">
        <v>9</v>
      </c>
      <c r="F350" s="128" t="s">
        <v>9</v>
      </c>
      <c r="G350" s="140"/>
      <c r="H350" s="140"/>
      <c r="I350" s="140"/>
      <c r="K350" s="142" t="str">
        <f t="shared" si="416"/>
        <v>Sapucaia</v>
      </c>
      <c r="L350" s="219"/>
      <c r="M350" s="219"/>
      <c r="N350" s="219"/>
      <c r="O350" s="219"/>
      <c r="P350" s="219"/>
    </row>
    <row r="351" spans="1:16">
      <c r="A351" s="134" t="s">
        <v>1245</v>
      </c>
      <c r="B351">
        <v>7</v>
      </c>
      <c r="C351">
        <v>49</v>
      </c>
      <c r="D351">
        <v>56</v>
      </c>
      <c r="F351" s="134" t="s">
        <v>1245</v>
      </c>
      <c r="G351" s="140">
        <v>0.125</v>
      </c>
      <c r="H351" s="140">
        <v>0.875</v>
      </c>
      <c r="I351" s="140">
        <v>1</v>
      </c>
      <c r="K351" t="str">
        <f t="shared" si="416"/>
        <v>N</v>
      </c>
      <c r="L351" s="143">
        <f t="shared" ref="L351:L353" si="432">B351</f>
        <v>7</v>
      </c>
      <c r="M351" s="140">
        <f t="shared" ref="M351:M353" si="433">G351</f>
        <v>0.125</v>
      </c>
      <c r="N351" s="143">
        <f t="shared" ref="N351:N353" si="434">C351</f>
        <v>49</v>
      </c>
      <c r="O351" s="140">
        <f t="shared" ref="O351:O353" si="435">H351</f>
        <v>0.875</v>
      </c>
      <c r="P351" s="143">
        <f t="shared" ref="P351:P353" si="436">D351</f>
        <v>56</v>
      </c>
    </row>
    <row r="352" spans="1:16">
      <c r="A352" s="134" t="s">
        <v>1247</v>
      </c>
      <c r="B352" s="138">
        <v>1.9087740867305436E-3</v>
      </c>
      <c r="C352" s="138">
        <v>4.6130978899108291E-2</v>
      </c>
      <c r="D352" s="138">
        <v>4.8039752985838832E-2</v>
      </c>
      <c r="F352" s="134" t="s">
        <v>1247</v>
      </c>
      <c r="G352" s="140">
        <v>3.9733220262252629E-2</v>
      </c>
      <c r="H352" s="140">
        <v>0.96026677973774732</v>
      </c>
      <c r="I352" s="140">
        <v>1</v>
      </c>
      <c r="K352" t="str">
        <f t="shared" si="416"/>
        <v>G</v>
      </c>
      <c r="L352" s="138">
        <f t="shared" si="432"/>
        <v>1.9087740867305436E-3</v>
      </c>
      <c r="M352" s="140">
        <f t="shared" si="433"/>
        <v>3.9733220262252629E-2</v>
      </c>
      <c r="N352" s="138">
        <f t="shared" si="434"/>
        <v>4.6130978899108291E-2</v>
      </c>
      <c r="O352" s="140">
        <f t="shared" si="435"/>
        <v>0.96026677973774732</v>
      </c>
      <c r="P352" s="138">
        <f t="shared" si="436"/>
        <v>4.8039752985838832E-2</v>
      </c>
    </row>
    <row r="353" spans="1:16">
      <c r="A353" s="134" t="s">
        <v>1249</v>
      </c>
      <c r="B353" s="138">
        <v>11.926437202858413</v>
      </c>
      <c r="C353" s="138">
        <v>332.35448708059465</v>
      </c>
      <c r="D353" s="138">
        <v>344.28092428345309</v>
      </c>
      <c r="F353" s="134" t="s">
        <v>1249</v>
      </c>
      <c r="G353" s="140">
        <v>3.4641585872585694E-2</v>
      </c>
      <c r="H353" s="140">
        <v>0.96535841412741419</v>
      </c>
      <c r="I353" s="140">
        <v>1</v>
      </c>
      <c r="K353" t="str">
        <f t="shared" si="416"/>
        <v>V</v>
      </c>
      <c r="L353" s="138">
        <f t="shared" si="432"/>
        <v>11.926437202858413</v>
      </c>
      <c r="M353" s="140">
        <f t="shared" si="433"/>
        <v>3.4641585872585694E-2</v>
      </c>
      <c r="N353" s="138">
        <f t="shared" si="434"/>
        <v>332.35448708059465</v>
      </c>
      <c r="O353" s="140">
        <f t="shared" si="435"/>
        <v>0.96535841412741419</v>
      </c>
      <c r="P353" s="138">
        <f t="shared" si="436"/>
        <v>344.28092428345309</v>
      </c>
    </row>
    <row r="354" spans="1:16" ht="13">
      <c r="A354" s="128" t="s">
        <v>23</v>
      </c>
      <c r="F354" s="128" t="s">
        <v>23</v>
      </c>
      <c r="G354" s="140"/>
      <c r="H354" s="140"/>
      <c r="I354" s="140"/>
      <c r="K354" s="142" t="str">
        <f t="shared" si="416"/>
        <v>Sucupira</v>
      </c>
      <c r="L354" s="219"/>
      <c r="M354" s="219"/>
      <c r="N354" s="219"/>
      <c r="O354" s="219"/>
      <c r="P354" s="219"/>
    </row>
    <row r="355" spans="1:16">
      <c r="A355" s="134" t="s">
        <v>1245</v>
      </c>
      <c r="B355">
        <v>4</v>
      </c>
      <c r="C355">
        <v>6</v>
      </c>
      <c r="D355">
        <v>10</v>
      </c>
      <c r="F355" s="134" t="s">
        <v>1245</v>
      </c>
      <c r="G355" s="140">
        <v>0.4</v>
      </c>
      <c r="H355" s="140">
        <v>0.6</v>
      </c>
      <c r="I355" s="140">
        <v>1</v>
      </c>
      <c r="K355" t="str">
        <f t="shared" si="416"/>
        <v>N</v>
      </c>
      <c r="L355" s="143">
        <f t="shared" ref="L355:L357" si="437">B355</f>
        <v>4</v>
      </c>
      <c r="M355" s="140">
        <f t="shared" ref="M355:M357" si="438">G355</f>
        <v>0.4</v>
      </c>
      <c r="N355" s="143">
        <f t="shared" ref="N355:N357" si="439">C355</f>
        <v>6</v>
      </c>
      <c r="O355" s="140">
        <f t="shared" ref="O355:O357" si="440">H355</f>
        <v>0.6</v>
      </c>
      <c r="P355" s="143">
        <f t="shared" ref="P355:P357" si="441">D355</f>
        <v>10</v>
      </c>
    </row>
    <row r="356" spans="1:16">
      <c r="A356" s="134" t="s">
        <v>1247</v>
      </c>
      <c r="B356" s="138">
        <v>1.5692288608393763E-3</v>
      </c>
      <c r="C356" s="138">
        <v>4.1197652839377206E-3</v>
      </c>
      <c r="D356" s="138">
        <v>5.6889941447770967E-3</v>
      </c>
      <c r="F356" s="134" t="s">
        <v>1247</v>
      </c>
      <c r="G356" s="140">
        <v>0.27583590717526757</v>
      </c>
      <c r="H356" s="140">
        <v>0.72416409282473237</v>
      </c>
      <c r="I356" s="140">
        <v>1</v>
      </c>
      <c r="K356" t="str">
        <f t="shared" si="416"/>
        <v>G</v>
      </c>
      <c r="L356" s="138">
        <f t="shared" si="437"/>
        <v>1.5692288608393763E-3</v>
      </c>
      <c r="M356" s="140">
        <f t="shared" si="438"/>
        <v>0.27583590717526757</v>
      </c>
      <c r="N356" s="138">
        <f t="shared" si="439"/>
        <v>4.1197652839377206E-3</v>
      </c>
      <c r="O356" s="140">
        <f t="shared" si="440"/>
        <v>0.72416409282473237</v>
      </c>
      <c r="P356" s="138">
        <f t="shared" si="441"/>
        <v>5.6889941447770967E-3</v>
      </c>
    </row>
    <row r="357" spans="1:16">
      <c r="A357" s="134" t="s">
        <v>1249</v>
      </c>
      <c r="B357" s="138">
        <v>11.588295814990659</v>
      </c>
      <c r="C357" s="138">
        <v>30.558811432889044</v>
      </c>
      <c r="D357" s="138">
        <v>42.147107247879703</v>
      </c>
      <c r="F357" s="134" t="s">
        <v>1249</v>
      </c>
      <c r="G357" s="140">
        <v>0.27494878229332409</v>
      </c>
      <c r="H357" s="140">
        <v>0.72505121770667591</v>
      </c>
      <c r="I357" s="140">
        <v>1</v>
      </c>
      <c r="K357" t="str">
        <f t="shared" si="416"/>
        <v>V</v>
      </c>
      <c r="L357" s="138">
        <f t="shared" si="437"/>
        <v>11.588295814990659</v>
      </c>
      <c r="M357" s="140">
        <f t="shared" si="438"/>
        <v>0.27494878229332409</v>
      </c>
      <c r="N357" s="138">
        <f t="shared" si="439"/>
        <v>30.558811432889044</v>
      </c>
      <c r="O357" s="140">
        <f t="shared" si="440"/>
        <v>0.72505121770667591</v>
      </c>
      <c r="P357" s="138">
        <f t="shared" si="441"/>
        <v>42.147107247879703</v>
      </c>
    </row>
    <row r="358" spans="1:16" ht="13">
      <c r="A358" s="128" t="s">
        <v>44</v>
      </c>
      <c r="F358" s="128" t="s">
        <v>44</v>
      </c>
      <c r="G358" s="140"/>
      <c r="H358" s="140"/>
      <c r="I358" s="140"/>
      <c r="K358" s="142" t="str">
        <f t="shared" si="416"/>
        <v>Sucuúba</v>
      </c>
      <c r="L358" s="219"/>
      <c r="M358" s="219"/>
      <c r="N358" s="219"/>
      <c r="O358" s="219"/>
      <c r="P358" s="219"/>
    </row>
    <row r="359" spans="1:16">
      <c r="A359" s="134" t="s">
        <v>1245</v>
      </c>
      <c r="B359">
        <v>1</v>
      </c>
      <c r="D359">
        <v>1</v>
      </c>
      <c r="F359" s="134" t="s">
        <v>1245</v>
      </c>
      <c r="G359" s="140">
        <v>1</v>
      </c>
      <c r="H359" s="140">
        <v>0</v>
      </c>
      <c r="I359" s="140">
        <v>1</v>
      </c>
      <c r="K359" t="str">
        <f t="shared" si="416"/>
        <v>N</v>
      </c>
      <c r="L359" s="143">
        <f t="shared" ref="L359:L361" si="442">B359</f>
        <v>1</v>
      </c>
      <c r="M359" s="140">
        <f t="shared" ref="M359:M361" si="443">G359</f>
        <v>1</v>
      </c>
      <c r="N359" s="143">
        <f t="shared" ref="N359:N361" si="444">C359</f>
        <v>0</v>
      </c>
      <c r="O359" s="140">
        <f t="shared" ref="O359:O361" si="445">H359</f>
        <v>0</v>
      </c>
      <c r="P359" s="143">
        <f t="shared" ref="P359:P361" si="446">D359</f>
        <v>1</v>
      </c>
    </row>
    <row r="360" spans="1:16">
      <c r="A360" s="134" t="s">
        <v>1247</v>
      </c>
      <c r="B360" s="138">
        <v>2.8471564047437059E-4</v>
      </c>
      <c r="C360" s="138"/>
      <c r="D360" s="138">
        <v>2.8471564047437059E-4</v>
      </c>
      <c r="F360" s="134" t="s">
        <v>1247</v>
      </c>
      <c r="G360" s="140">
        <v>1</v>
      </c>
      <c r="H360" s="140">
        <v>0</v>
      </c>
      <c r="I360" s="140">
        <v>1</v>
      </c>
      <c r="K360" t="str">
        <f t="shared" si="416"/>
        <v>G</v>
      </c>
      <c r="L360" s="138">
        <f t="shared" si="442"/>
        <v>2.8471564047437059E-4</v>
      </c>
      <c r="M360" s="140">
        <f t="shared" si="443"/>
        <v>1</v>
      </c>
      <c r="N360" s="138">
        <f t="shared" si="444"/>
        <v>0</v>
      </c>
      <c r="O360" s="140">
        <f t="shared" si="445"/>
        <v>0</v>
      </c>
      <c r="P360" s="138">
        <f t="shared" si="446"/>
        <v>2.8471564047437059E-4</v>
      </c>
    </row>
    <row r="361" spans="1:16">
      <c r="A361" s="134" t="s">
        <v>1249</v>
      </c>
      <c r="B361" s="138">
        <v>1.9364628616152699</v>
      </c>
      <c r="C361" s="138"/>
      <c r="D361" s="138">
        <v>1.9364628616152699</v>
      </c>
      <c r="F361" s="134" t="s">
        <v>1249</v>
      </c>
      <c r="G361" s="140">
        <v>1</v>
      </c>
      <c r="H361" s="140">
        <v>0</v>
      </c>
      <c r="I361" s="140">
        <v>1</v>
      </c>
      <c r="K361" t="str">
        <f t="shared" si="416"/>
        <v>V</v>
      </c>
      <c r="L361" s="138">
        <f t="shared" si="442"/>
        <v>1.9364628616152699</v>
      </c>
      <c r="M361" s="140">
        <f t="shared" si="443"/>
        <v>1</v>
      </c>
      <c r="N361" s="138">
        <f t="shared" si="444"/>
        <v>0</v>
      </c>
      <c r="O361" s="140">
        <f t="shared" si="445"/>
        <v>0</v>
      </c>
      <c r="P361" s="138">
        <f t="shared" si="446"/>
        <v>1.9364628616152699</v>
      </c>
    </row>
    <row r="362" spans="1:16" ht="13">
      <c r="A362" s="128" t="s">
        <v>28</v>
      </c>
      <c r="F362" s="128" t="s">
        <v>28</v>
      </c>
      <c r="G362" s="140"/>
      <c r="H362" s="140"/>
      <c r="I362" s="140"/>
      <c r="K362" s="142" t="str">
        <f t="shared" si="416"/>
        <v>Sumaúma</v>
      </c>
      <c r="L362" s="219"/>
      <c r="M362" s="219"/>
      <c r="N362" s="219"/>
      <c r="O362" s="219"/>
      <c r="P362" s="219"/>
    </row>
    <row r="363" spans="1:16">
      <c r="A363" s="134" t="s">
        <v>1245</v>
      </c>
      <c r="B363">
        <v>2</v>
      </c>
      <c r="C363">
        <v>3</v>
      </c>
      <c r="D363">
        <v>5</v>
      </c>
      <c r="F363" s="134" t="s">
        <v>1245</v>
      </c>
      <c r="G363" s="140">
        <v>0.4</v>
      </c>
      <c r="H363" s="140">
        <v>0.6</v>
      </c>
      <c r="I363" s="140">
        <v>1</v>
      </c>
      <c r="K363" t="str">
        <f t="shared" si="416"/>
        <v>N</v>
      </c>
      <c r="L363" s="143">
        <f t="shared" ref="L363:L365" si="447">B363</f>
        <v>2</v>
      </c>
      <c r="M363" s="140">
        <f t="shared" ref="M363:M365" si="448">G363</f>
        <v>0.4</v>
      </c>
      <c r="N363" s="143">
        <f t="shared" ref="N363:N365" si="449">C363</f>
        <v>3</v>
      </c>
      <c r="O363" s="140">
        <f t="shared" ref="O363:O365" si="450">H363</f>
        <v>0.6</v>
      </c>
      <c r="P363" s="143">
        <f t="shared" ref="P363:P365" si="451">D363</f>
        <v>5</v>
      </c>
    </row>
    <row r="364" spans="1:16">
      <c r="A364" s="134" t="s">
        <v>1247</v>
      </c>
      <c r="B364" s="138">
        <v>2.5911086455220477E-3</v>
      </c>
      <c r="C364" s="138">
        <v>8.7064035130750422E-3</v>
      </c>
      <c r="D364" s="138">
        <v>1.1297512158597089E-2</v>
      </c>
      <c r="F364" s="134" t="s">
        <v>1247</v>
      </c>
      <c r="G364" s="140">
        <v>0.22935214489238562</v>
      </c>
      <c r="H364" s="140">
        <v>0.77064785510761435</v>
      </c>
      <c r="I364" s="140">
        <v>1</v>
      </c>
      <c r="K364" t="str">
        <f t="shared" si="416"/>
        <v>G</v>
      </c>
      <c r="L364" s="138">
        <f t="shared" si="447"/>
        <v>2.5911086455220477E-3</v>
      </c>
      <c r="M364" s="140">
        <f t="shared" si="448"/>
        <v>0.22935214489238562</v>
      </c>
      <c r="N364" s="138">
        <f t="shared" si="449"/>
        <v>8.7064035130750422E-3</v>
      </c>
      <c r="O364" s="140">
        <f t="shared" si="450"/>
        <v>0.77064785510761435</v>
      </c>
      <c r="P364" s="138">
        <f t="shared" si="451"/>
        <v>1.1297512158597089E-2</v>
      </c>
    </row>
    <row r="365" spans="1:16">
      <c r="A365" s="134" t="s">
        <v>1249</v>
      </c>
      <c r="B365" s="138">
        <v>20.665155275880963</v>
      </c>
      <c r="C365" s="138">
        <v>64.095069667899793</v>
      </c>
      <c r="D365" s="138">
        <v>84.76022494378077</v>
      </c>
      <c r="F365" s="134" t="s">
        <v>1249</v>
      </c>
      <c r="G365" s="140">
        <v>0.24380722549506703</v>
      </c>
      <c r="H365" s="140">
        <v>0.75619277450493283</v>
      </c>
      <c r="I365" s="140">
        <v>1</v>
      </c>
      <c r="K365" t="str">
        <f t="shared" si="416"/>
        <v>V</v>
      </c>
      <c r="L365" s="138">
        <f t="shared" si="447"/>
        <v>20.665155275880963</v>
      </c>
      <c r="M365" s="140">
        <f t="shared" si="448"/>
        <v>0.24380722549506703</v>
      </c>
      <c r="N365" s="138">
        <f t="shared" si="449"/>
        <v>64.095069667899793</v>
      </c>
      <c r="O365" s="140">
        <f t="shared" si="450"/>
        <v>0.75619277450493283</v>
      </c>
      <c r="P365" s="138">
        <f t="shared" si="451"/>
        <v>84.76022494378077</v>
      </c>
    </row>
    <row r="366" spans="1:16" ht="13">
      <c r="A366" s="128" t="s">
        <v>45</v>
      </c>
      <c r="F366" s="128" t="s">
        <v>45</v>
      </c>
      <c r="G366" s="140"/>
      <c r="H366" s="140"/>
      <c r="I366" s="140"/>
      <c r="K366" s="142" t="str">
        <f t="shared" si="416"/>
        <v>Tamburi</v>
      </c>
      <c r="L366" s="219"/>
      <c r="M366" s="219"/>
      <c r="N366" s="219"/>
      <c r="O366" s="219"/>
      <c r="P366" s="219"/>
    </row>
    <row r="367" spans="1:16">
      <c r="A367" s="134" t="s">
        <v>1245</v>
      </c>
      <c r="B367">
        <v>2</v>
      </c>
      <c r="C367">
        <v>49</v>
      </c>
      <c r="D367">
        <v>51</v>
      </c>
      <c r="F367" s="134" t="s">
        <v>1245</v>
      </c>
      <c r="G367" s="140">
        <v>3.9215686274509803E-2</v>
      </c>
      <c r="H367" s="140">
        <v>0.96078431372549022</v>
      </c>
      <c r="I367" s="140">
        <v>1</v>
      </c>
      <c r="K367" t="str">
        <f t="shared" si="416"/>
        <v>N</v>
      </c>
      <c r="L367" s="143">
        <f t="shared" ref="L367:L369" si="452">B367</f>
        <v>2</v>
      </c>
      <c r="M367" s="140">
        <f t="shared" ref="M367:M369" si="453">G367</f>
        <v>3.9215686274509803E-2</v>
      </c>
      <c r="N367" s="143">
        <f t="shared" ref="N367:N369" si="454">C367</f>
        <v>49</v>
      </c>
      <c r="O367" s="140">
        <f t="shared" ref="O367:O369" si="455">H367</f>
        <v>0.96078431372549022</v>
      </c>
      <c r="P367" s="143">
        <f t="shared" ref="P367:P369" si="456">D367</f>
        <v>51</v>
      </c>
    </row>
    <row r="368" spans="1:16">
      <c r="A368" s="134" t="s">
        <v>1247</v>
      </c>
      <c r="B368" s="138">
        <v>5.6702256630244703E-4</v>
      </c>
      <c r="C368" s="138">
        <v>8.1478754947824444E-2</v>
      </c>
      <c r="D368" s="138">
        <v>8.2045777514126894E-2</v>
      </c>
      <c r="F368" s="134" t="s">
        <v>1247</v>
      </c>
      <c r="G368" s="140">
        <v>6.9110511653669863E-3</v>
      </c>
      <c r="H368" s="140">
        <v>0.99308894883463295</v>
      </c>
      <c r="I368" s="140">
        <v>1</v>
      </c>
      <c r="K368" t="str">
        <f t="shared" si="416"/>
        <v>G</v>
      </c>
      <c r="L368" s="138">
        <f t="shared" si="452"/>
        <v>5.6702256630244703E-4</v>
      </c>
      <c r="M368" s="140">
        <f t="shared" si="453"/>
        <v>6.9110511653669863E-3</v>
      </c>
      <c r="N368" s="138">
        <f t="shared" si="454"/>
        <v>8.1478754947824444E-2</v>
      </c>
      <c r="O368" s="140">
        <f t="shared" si="455"/>
        <v>0.99308894883463295</v>
      </c>
      <c r="P368" s="138">
        <f t="shared" si="456"/>
        <v>8.2045777514126894E-2</v>
      </c>
    </row>
    <row r="369" spans="1:16">
      <c r="A369" s="134" t="s">
        <v>1249</v>
      </c>
      <c r="B369" s="138">
        <v>3.2474173532149182</v>
      </c>
      <c r="C369" s="138">
        <v>656.43898490261597</v>
      </c>
      <c r="D369" s="138">
        <v>659.6864022558309</v>
      </c>
      <c r="F369" s="134" t="s">
        <v>1249</v>
      </c>
      <c r="G369" s="140">
        <v>4.9226683195382091E-3</v>
      </c>
      <c r="H369" s="140">
        <v>0.99507733168046175</v>
      </c>
      <c r="I369" s="140">
        <v>1</v>
      </c>
      <c r="K369" t="str">
        <f t="shared" si="416"/>
        <v>V</v>
      </c>
      <c r="L369" s="138">
        <f t="shared" si="452"/>
        <v>3.2474173532149182</v>
      </c>
      <c r="M369" s="140">
        <f t="shared" si="453"/>
        <v>4.9226683195382091E-3</v>
      </c>
      <c r="N369" s="138">
        <f t="shared" si="454"/>
        <v>656.43898490261597</v>
      </c>
      <c r="O369" s="140">
        <f t="shared" si="455"/>
        <v>0.99507733168046175</v>
      </c>
      <c r="P369" s="138">
        <f t="shared" si="456"/>
        <v>659.6864022558309</v>
      </c>
    </row>
    <row r="370" spans="1:16" ht="13">
      <c r="A370" s="128" t="s">
        <v>29</v>
      </c>
      <c r="F370" s="128" t="s">
        <v>29</v>
      </c>
      <c r="G370" s="140"/>
      <c r="H370" s="140"/>
      <c r="I370" s="140"/>
      <c r="K370" s="142" t="str">
        <f t="shared" si="416"/>
        <v>Tatajuba</v>
      </c>
      <c r="L370" s="219"/>
      <c r="M370" s="219"/>
      <c r="N370" s="219"/>
      <c r="O370" s="219"/>
      <c r="P370" s="219"/>
    </row>
    <row r="371" spans="1:16">
      <c r="A371" s="134" t="s">
        <v>1245</v>
      </c>
      <c r="B371">
        <v>1</v>
      </c>
      <c r="C371">
        <v>6</v>
      </c>
      <c r="D371">
        <v>7</v>
      </c>
      <c r="F371" s="134" t="s">
        <v>1245</v>
      </c>
      <c r="G371" s="140">
        <v>0.14285714285714285</v>
      </c>
      <c r="H371" s="140">
        <v>0.8571428571428571</v>
      </c>
      <c r="I371" s="140">
        <v>1</v>
      </c>
      <c r="K371" t="str">
        <f t="shared" si="416"/>
        <v>N</v>
      </c>
      <c r="L371" s="143">
        <f t="shared" ref="L371:L373" si="457">B371</f>
        <v>1</v>
      </c>
      <c r="M371" s="140">
        <f t="shared" ref="M371:M373" si="458">G371</f>
        <v>0.14285714285714285</v>
      </c>
      <c r="N371" s="143">
        <f t="shared" ref="N371:N373" si="459">C371</f>
        <v>6</v>
      </c>
      <c r="O371" s="140">
        <f t="shared" ref="O371:O373" si="460">H371</f>
        <v>0.8571428571428571</v>
      </c>
      <c r="P371" s="143">
        <f t="shared" ref="P371:P373" si="461">D371</f>
        <v>7</v>
      </c>
    </row>
    <row r="372" spans="1:16">
      <c r="A372" s="134" t="s">
        <v>1247</v>
      </c>
      <c r="B372" s="138">
        <v>4.7138406395913198E-4</v>
      </c>
      <c r="C372" s="138">
        <v>1.221641591134918E-2</v>
      </c>
      <c r="D372" s="138">
        <v>1.2687799975308311E-2</v>
      </c>
      <c r="F372" s="134" t="s">
        <v>1247</v>
      </c>
      <c r="G372" s="140">
        <v>3.7152545348798922E-2</v>
      </c>
      <c r="H372" s="140">
        <v>0.96284745465120114</v>
      </c>
      <c r="I372" s="140">
        <v>1</v>
      </c>
      <c r="K372" t="str">
        <f t="shared" si="416"/>
        <v>G</v>
      </c>
      <c r="L372" s="138">
        <f t="shared" si="457"/>
        <v>4.7138406395913198E-4</v>
      </c>
      <c r="M372" s="140">
        <f t="shared" si="458"/>
        <v>3.7152545348798922E-2</v>
      </c>
      <c r="N372" s="138">
        <f t="shared" si="459"/>
        <v>1.221641591134918E-2</v>
      </c>
      <c r="O372" s="140">
        <f t="shared" si="460"/>
        <v>0.96284745465120114</v>
      </c>
      <c r="P372" s="138">
        <f t="shared" si="461"/>
        <v>1.2687799975308311E-2</v>
      </c>
    </row>
    <row r="373" spans="1:16">
      <c r="A373" s="134" t="s">
        <v>1249</v>
      </c>
      <c r="B373" s="138">
        <v>3.0174758618587565</v>
      </c>
      <c r="C373" s="138">
        <v>97.336825208889167</v>
      </c>
      <c r="D373" s="138">
        <v>100.35430107074792</v>
      </c>
      <c r="F373" s="134" t="s">
        <v>1249</v>
      </c>
      <c r="G373" s="140">
        <v>3.0068226569895513E-2</v>
      </c>
      <c r="H373" s="140">
        <v>0.9699317734301045</v>
      </c>
      <c r="I373" s="140">
        <v>1</v>
      </c>
      <c r="K373" t="str">
        <f t="shared" si="416"/>
        <v>V</v>
      </c>
      <c r="L373" s="138">
        <f t="shared" si="457"/>
        <v>3.0174758618587565</v>
      </c>
      <c r="M373" s="140">
        <f t="shared" si="458"/>
        <v>3.0068226569895513E-2</v>
      </c>
      <c r="N373" s="138">
        <f t="shared" si="459"/>
        <v>97.336825208889167</v>
      </c>
      <c r="O373" s="140">
        <f t="shared" si="460"/>
        <v>0.9699317734301045</v>
      </c>
      <c r="P373" s="138">
        <f t="shared" si="461"/>
        <v>100.35430107074792</v>
      </c>
    </row>
    <row r="374" spans="1:16" ht="13">
      <c r="A374" s="128" t="s">
        <v>6</v>
      </c>
      <c r="F374" s="128" t="s">
        <v>6</v>
      </c>
      <c r="G374" s="140"/>
      <c r="H374" s="140"/>
      <c r="I374" s="140"/>
      <c r="K374" s="142" t="str">
        <f t="shared" si="416"/>
        <v>Tauari</v>
      </c>
      <c r="L374" s="219"/>
      <c r="M374" s="219"/>
      <c r="N374" s="219"/>
      <c r="O374" s="219"/>
      <c r="P374" s="219"/>
    </row>
    <row r="375" spans="1:16">
      <c r="A375" s="134" t="s">
        <v>1245</v>
      </c>
      <c r="B375">
        <v>93</v>
      </c>
      <c r="C375">
        <v>468</v>
      </c>
      <c r="D375">
        <v>561</v>
      </c>
      <c r="F375" s="134" t="s">
        <v>1245</v>
      </c>
      <c r="G375" s="140">
        <v>0.16577540106951871</v>
      </c>
      <c r="H375" s="140">
        <v>0.83422459893048129</v>
      </c>
      <c r="I375" s="140">
        <v>1</v>
      </c>
      <c r="K375" t="str">
        <f t="shared" si="416"/>
        <v>N</v>
      </c>
      <c r="L375" s="143">
        <f t="shared" ref="L375:L377" si="462">B375</f>
        <v>93</v>
      </c>
      <c r="M375" s="140">
        <f t="shared" ref="M375:M377" si="463">G375</f>
        <v>0.16577540106951871</v>
      </c>
      <c r="N375" s="143">
        <f t="shared" ref="N375:N377" si="464">C375</f>
        <v>468</v>
      </c>
      <c r="O375" s="140">
        <f t="shared" ref="O375:O377" si="465">H375</f>
        <v>0.83422459893048129</v>
      </c>
      <c r="P375" s="143">
        <f t="shared" ref="P375:P377" si="466">D375</f>
        <v>561</v>
      </c>
    </row>
    <row r="376" spans="1:16">
      <c r="A376" s="134" t="s">
        <v>1247</v>
      </c>
      <c r="B376" s="138">
        <v>2.5594068976714866E-2</v>
      </c>
      <c r="C376" s="138">
        <v>0.41289843955903038</v>
      </c>
      <c r="D376" s="138">
        <v>0.43849250853574534</v>
      </c>
      <c r="F376" s="134" t="s">
        <v>1247</v>
      </c>
      <c r="G376" s="140">
        <v>5.83683152585227E-2</v>
      </c>
      <c r="H376" s="140">
        <v>0.94163168474147707</v>
      </c>
      <c r="I376" s="140">
        <v>1</v>
      </c>
      <c r="K376" t="str">
        <f t="shared" si="416"/>
        <v>G</v>
      </c>
      <c r="L376" s="138">
        <f t="shared" si="462"/>
        <v>2.5594068976714866E-2</v>
      </c>
      <c r="M376" s="140">
        <f t="shared" si="463"/>
        <v>5.83683152585227E-2</v>
      </c>
      <c r="N376" s="138">
        <f t="shared" si="464"/>
        <v>0.41289843955903038</v>
      </c>
      <c r="O376" s="140">
        <f t="shared" si="465"/>
        <v>0.94163168474147707</v>
      </c>
      <c r="P376" s="138">
        <f t="shared" si="466"/>
        <v>0.43849250853574534</v>
      </c>
    </row>
    <row r="377" spans="1:16">
      <c r="A377" s="134" t="s">
        <v>1249</v>
      </c>
      <c r="B377" s="138">
        <v>179.42468984828511</v>
      </c>
      <c r="C377" s="138">
        <v>3622.9495816379517</v>
      </c>
      <c r="D377" s="138">
        <v>3802.3742714862365</v>
      </c>
      <c r="F377" s="134" t="s">
        <v>1249</v>
      </c>
      <c r="G377" s="140">
        <v>4.7187540478005933E-2</v>
      </c>
      <c r="H377" s="140">
        <v>0.95281245952199412</v>
      </c>
      <c r="I377" s="140">
        <v>1</v>
      </c>
      <c r="K377" t="str">
        <f t="shared" si="416"/>
        <v>V</v>
      </c>
      <c r="L377" s="138">
        <f t="shared" si="462"/>
        <v>179.42468984828511</v>
      </c>
      <c r="M377" s="140">
        <f t="shared" si="463"/>
        <v>4.7187540478005933E-2</v>
      </c>
      <c r="N377" s="138">
        <f t="shared" si="464"/>
        <v>3622.9495816379517</v>
      </c>
      <c r="O377" s="140">
        <f t="shared" si="465"/>
        <v>0.95281245952199412</v>
      </c>
      <c r="P377" s="138">
        <f t="shared" si="466"/>
        <v>3802.3742714862365</v>
      </c>
    </row>
    <row r="378" spans="1:16" ht="13">
      <c r="A378" s="128" t="s">
        <v>14</v>
      </c>
      <c r="F378" s="128" t="s">
        <v>14</v>
      </c>
      <c r="G378" s="140"/>
      <c r="H378" s="140"/>
      <c r="I378" s="140"/>
      <c r="K378" s="142" t="str">
        <f t="shared" si="416"/>
        <v>Taxi</v>
      </c>
      <c r="L378" s="219"/>
      <c r="M378" s="219"/>
      <c r="N378" s="219"/>
      <c r="O378" s="219"/>
      <c r="P378" s="219"/>
    </row>
    <row r="379" spans="1:16">
      <c r="A379" s="134" t="s">
        <v>1245</v>
      </c>
      <c r="B379">
        <v>43</v>
      </c>
      <c r="C379">
        <v>609</v>
      </c>
      <c r="D379">
        <v>652</v>
      </c>
      <c r="F379" s="134" t="s">
        <v>1245</v>
      </c>
      <c r="G379" s="140">
        <v>6.5950920245398767E-2</v>
      </c>
      <c r="H379" s="140">
        <v>0.93404907975460127</v>
      </c>
      <c r="I379" s="140">
        <v>1</v>
      </c>
      <c r="K379" t="str">
        <f t="shared" si="416"/>
        <v>N</v>
      </c>
      <c r="L379" s="143">
        <f t="shared" ref="L379:L381" si="467">B379</f>
        <v>43</v>
      </c>
      <c r="M379" s="140">
        <f t="shared" ref="M379:M381" si="468">G379</f>
        <v>6.5950920245398767E-2</v>
      </c>
      <c r="N379" s="143">
        <f t="shared" ref="N379:N381" si="469">C379</f>
        <v>609</v>
      </c>
      <c r="O379" s="140">
        <f t="shared" ref="O379:O381" si="470">H379</f>
        <v>0.93404907975460127</v>
      </c>
      <c r="P379" s="143">
        <f t="shared" ref="P379:P381" si="471">D379</f>
        <v>652</v>
      </c>
    </row>
    <row r="380" spans="1:16">
      <c r="A380" s="134" t="s">
        <v>1247</v>
      </c>
      <c r="B380" s="138">
        <v>1.2183181218512744E-2</v>
      </c>
      <c r="C380" s="138">
        <v>0.52588799950967235</v>
      </c>
      <c r="D380" s="138">
        <v>0.53807118072818494</v>
      </c>
      <c r="F380" s="134" t="s">
        <v>1247</v>
      </c>
      <c r="G380" s="140">
        <v>2.2642322530682515E-2</v>
      </c>
      <c r="H380" s="140">
        <v>0.97735767746931757</v>
      </c>
      <c r="I380" s="140">
        <v>1</v>
      </c>
      <c r="K380" t="str">
        <f t="shared" si="416"/>
        <v>G</v>
      </c>
      <c r="L380" s="138">
        <f t="shared" si="467"/>
        <v>1.2183181218512744E-2</v>
      </c>
      <c r="M380" s="140">
        <f t="shared" si="468"/>
        <v>2.2642322530682515E-2</v>
      </c>
      <c r="N380" s="138">
        <f t="shared" si="469"/>
        <v>0.52588799950967235</v>
      </c>
      <c r="O380" s="140">
        <f t="shared" si="470"/>
        <v>0.97735767746931757</v>
      </c>
      <c r="P380" s="138">
        <f t="shared" si="471"/>
        <v>0.53807118072818494</v>
      </c>
    </row>
    <row r="381" spans="1:16">
      <c r="A381" s="134" t="s">
        <v>1249</v>
      </c>
      <c r="B381" s="138">
        <v>67.346208063684216</v>
      </c>
      <c r="C381" s="138">
        <v>3506.2909587954136</v>
      </c>
      <c r="D381" s="138">
        <v>3573.6371668590978</v>
      </c>
      <c r="F381" s="134" t="s">
        <v>1249</v>
      </c>
      <c r="G381" s="140">
        <v>1.8845284207427083E-2</v>
      </c>
      <c r="H381" s="140">
        <v>0.98115471579257296</v>
      </c>
      <c r="I381" s="140">
        <v>1</v>
      </c>
      <c r="K381" t="str">
        <f t="shared" si="416"/>
        <v>V</v>
      </c>
      <c r="L381" s="138">
        <f t="shared" si="467"/>
        <v>67.346208063684216</v>
      </c>
      <c r="M381" s="140">
        <f t="shared" si="468"/>
        <v>1.8845284207427083E-2</v>
      </c>
      <c r="N381" s="138">
        <f t="shared" si="469"/>
        <v>3506.2909587954136</v>
      </c>
      <c r="O381" s="140">
        <f t="shared" si="470"/>
        <v>0.98115471579257296</v>
      </c>
      <c r="P381" s="138">
        <f t="shared" si="471"/>
        <v>3573.6371668590978</v>
      </c>
    </row>
    <row r="382" spans="1:16" ht="13">
      <c r="A382" s="128" t="s">
        <v>99</v>
      </c>
      <c r="F382" s="128" t="s">
        <v>99</v>
      </c>
      <c r="G382" s="140"/>
      <c r="H382" s="140"/>
      <c r="I382" s="140"/>
      <c r="K382" s="142" t="str">
        <f t="shared" si="416"/>
        <v>Tento</v>
      </c>
      <c r="L382" s="219"/>
      <c r="M382" s="219"/>
      <c r="N382" s="219"/>
      <c r="O382" s="219"/>
      <c r="P382" s="219"/>
    </row>
    <row r="383" spans="1:16">
      <c r="A383" s="134" t="s">
        <v>1245</v>
      </c>
      <c r="B383">
        <v>4</v>
      </c>
      <c r="C383">
        <v>5</v>
      </c>
      <c r="D383">
        <v>9</v>
      </c>
      <c r="F383" s="134" t="s">
        <v>1245</v>
      </c>
      <c r="G383" s="140">
        <v>0.44444444444444442</v>
      </c>
      <c r="H383" s="140">
        <v>0.55555555555555558</v>
      </c>
      <c r="I383" s="140">
        <v>1</v>
      </c>
      <c r="K383" t="str">
        <f t="shared" si="416"/>
        <v>N</v>
      </c>
      <c r="L383" s="143">
        <f t="shared" ref="L383:L385" si="472">B383</f>
        <v>4</v>
      </c>
      <c r="M383" s="140">
        <f t="shared" ref="M383:M385" si="473">G383</f>
        <v>0.44444444444444442</v>
      </c>
      <c r="N383" s="143">
        <f t="shared" ref="N383:N385" si="474">C383</f>
        <v>5</v>
      </c>
      <c r="O383" s="140">
        <f t="shared" ref="O383:O385" si="475">H383</f>
        <v>0.55555555555555558</v>
      </c>
      <c r="P383" s="143">
        <f t="shared" ref="P383:P385" si="476">D383</f>
        <v>9</v>
      </c>
    </row>
    <row r="384" spans="1:16">
      <c r="A384" s="134" t="s">
        <v>1247</v>
      </c>
      <c r="B384" s="138">
        <v>1.2568895795658885E-3</v>
      </c>
      <c r="C384" s="138">
        <v>3.3235945924982406E-3</v>
      </c>
      <c r="D384" s="138">
        <v>4.5804841720641287E-3</v>
      </c>
      <c r="F384" s="134" t="s">
        <v>1247</v>
      </c>
      <c r="G384" s="140">
        <v>0.27440103105945007</v>
      </c>
      <c r="H384" s="140">
        <v>0.72559896894054987</v>
      </c>
      <c r="I384" s="140">
        <v>1</v>
      </c>
      <c r="K384" t="str">
        <f t="shared" si="416"/>
        <v>G</v>
      </c>
      <c r="L384" s="138">
        <f t="shared" si="472"/>
        <v>1.2568895795658885E-3</v>
      </c>
      <c r="M384" s="140">
        <f t="shared" si="473"/>
        <v>0.27440103105945007</v>
      </c>
      <c r="N384" s="138">
        <f t="shared" si="474"/>
        <v>3.3235945924982406E-3</v>
      </c>
      <c r="O384" s="140">
        <f t="shared" si="475"/>
        <v>0.72559896894054987</v>
      </c>
      <c r="P384" s="138">
        <f t="shared" si="476"/>
        <v>4.5804841720641287E-3</v>
      </c>
    </row>
    <row r="385" spans="1:16">
      <c r="A385" s="134" t="s">
        <v>1249</v>
      </c>
      <c r="B385" s="138">
        <v>7.4855065863260712</v>
      </c>
      <c r="C385" s="138">
        <v>24.261665468597791</v>
      </c>
      <c r="D385" s="138">
        <v>31.747172054923862</v>
      </c>
      <c r="F385" s="134" t="s">
        <v>1249</v>
      </c>
      <c r="G385" s="140">
        <v>0.23578498813613538</v>
      </c>
      <c r="H385" s="140">
        <v>0.76421501186386465</v>
      </c>
      <c r="I385" s="140">
        <v>1</v>
      </c>
      <c r="K385" t="str">
        <f t="shared" si="416"/>
        <v>V</v>
      </c>
      <c r="L385" s="138">
        <f t="shared" si="472"/>
        <v>7.4855065863260712</v>
      </c>
      <c r="M385" s="140">
        <f t="shared" si="473"/>
        <v>0.23578498813613538</v>
      </c>
      <c r="N385" s="138">
        <f t="shared" si="474"/>
        <v>24.261665468597791</v>
      </c>
      <c r="O385" s="140">
        <f t="shared" si="475"/>
        <v>0.76421501186386465</v>
      </c>
      <c r="P385" s="138">
        <f t="shared" si="476"/>
        <v>31.747172054923862</v>
      </c>
    </row>
    <row r="386" spans="1:16" ht="13">
      <c r="A386" s="128" t="s">
        <v>22</v>
      </c>
      <c r="F386" s="128" t="s">
        <v>22</v>
      </c>
      <c r="G386" s="140"/>
      <c r="H386" s="140"/>
      <c r="I386" s="140"/>
      <c r="K386" s="142" t="str">
        <f t="shared" si="416"/>
        <v>Timborana</v>
      </c>
      <c r="L386" s="219"/>
      <c r="M386" s="219"/>
      <c r="N386" s="219"/>
      <c r="O386" s="219"/>
      <c r="P386" s="219"/>
    </row>
    <row r="387" spans="1:16">
      <c r="A387" s="134" t="s">
        <v>1245</v>
      </c>
      <c r="B387">
        <v>66</v>
      </c>
      <c r="C387">
        <v>472</v>
      </c>
      <c r="D387">
        <v>538</v>
      </c>
      <c r="F387" s="134" t="s">
        <v>1245</v>
      </c>
      <c r="G387" s="140">
        <v>0.12267657992565056</v>
      </c>
      <c r="H387" s="140">
        <v>0.87732342007434949</v>
      </c>
      <c r="I387" s="140">
        <v>1</v>
      </c>
      <c r="K387" t="str">
        <f t="shared" si="416"/>
        <v>N</v>
      </c>
      <c r="L387" s="143">
        <f t="shared" ref="L387:L389" si="477">B387</f>
        <v>66</v>
      </c>
      <c r="M387" s="140">
        <f t="shared" ref="M387:M389" si="478">G387</f>
        <v>0.12267657992565056</v>
      </c>
      <c r="N387" s="143">
        <f t="shared" ref="N387:N389" si="479">C387</f>
        <v>472</v>
      </c>
      <c r="O387" s="140">
        <f t="shared" ref="O387:O389" si="480">H387</f>
        <v>0.87732342007434949</v>
      </c>
      <c r="P387" s="143">
        <f t="shared" ref="P387:P389" si="481">D387</f>
        <v>538</v>
      </c>
    </row>
    <row r="388" spans="1:16">
      <c r="A388" s="134" t="s">
        <v>1247</v>
      </c>
      <c r="B388" s="138">
        <v>1.8690553568375786E-2</v>
      </c>
      <c r="C388" s="138">
        <v>0.45919087195547093</v>
      </c>
      <c r="D388" s="138">
        <v>0.47788142552384683</v>
      </c>
      <c r="F388" s="134" t="s">
        <v>1247</v>
      </c>
      <c r="G388" s="140">
        <v>3.9111278593612422E-2</v>
      </c>
      <c r="H388" s="140">
        <v>0.96088872140638792</v>
      </c>
      <c r="I388" s="140">
        <v>1</v>
      </c>
      <c r="K388" t="str">
        <f t="shared" si="416"/>
        <v>G</v>
      </c>
      <c r="L388" s="138">
        <f t="shared" si="477"/>
        <v>1.8690553568375786E-2</v>
      </c>
      <c r="M388" s="140">
        <f t="shared" si="478"/>
        <v>3.9111278593612422E-2</v>
      </c>
      <c r="N388" s="138">
        <f t="shared" si="479"/>
        <v>0.45919087195547093</v>
      </c>
      <c r="O388" s="140">
        <f t="shared" si="480"/>
        <v>0.96088872140638792</v>
      </c>
      <c r="P388" s="138">
        <f t="shared" si="481"/>
        <v>0.47788142552384683</v>
      </c>
    </row>
    <row r="389" spans="1:16">
      <c r="A389" s="134" t="s">
        <v>1249</v>
      </c>
      <c r="B389" s="138">
        <v>101.25251506955378</v>
      </c>
      <c r="C389" s="138">
        <v>3132.0626717014175</v>
      </c>
      <c r="D389" s="138">
        <v>3233.3151867709716</v>
      </c>
      <c r="F389" s="134" t="s">
        <v>1249</v>
      </c>
      <c r="G389" s="140">
        <v>3.1315386598815331E-2</v>
      </c>
      <c r="H389" s="140">
        <v>0.9686846134011845</v>
      </c>
      <c r="I389" s="140">
        <v>1</v>
      </c>
      <c r="K389" t="str">
        <f t="shared" si="416"/>
        <v>V</v>
      </c>
      <c r="L389" s="138">
        <f t="shared" si="477"/>
        <v>101.25251506955378</v>
      </c>
      <c r="M389" s="140">
        <f t="shared" si="478"/>
        <v>3.1315386598815331E-2</v>
      </c>
      <c r="N389" s="138">
        <f t="shared" si="479"/>
        <v>3132.0626717014175</v>
      </c>
      <c r="O389" s="140">
        <f t="shared" si="480"/>
        <v>0.9686846134011845</v>
      </c>
      <c r="P389" s="138">
        <f t="shared" si="481"/>
        <v>3233.3151867709716</v>
      </c>
    </row>
    <row r="390" spans="1:16" ht="13">
      <c r="A390" s="128" t="s">
        <v>100</v>
      </c>
      <c r="F390" s="128" t="s">
        <v>100</v>
      </c>
      <c r="G390" s="140"/>
      <c r="H390" s="140"/>
      <c r="I390" s="140"/>
      <c r="K390" s="142" t="str">
        <f t="shared" si="416"/>
        <v>Uruazeiro</v>
      </c>
      <c r="L390" s="219"/>
      <c r="M390" s="219"/>
      <c r="N390" s="219"/>
      <c r="O390" s="219"/>
      <c r="P390" s="219"/>
    </row>
    <row r="391" spans="1:16">
      <c r="A391" s="134" t="s">
        <v>1245</v>
      </c>
      <c r="B391">
        <v>2</v>
      </c>
      <c r="C391">
        <v>5</v>
      </c>
      <c r="D391">
        <v>7</v>
      </c>
      <c r="F391" s="134" t="s">
        <v>1245</v>
      </c>
      <c r="G391" s="140">
        <v>0.2857142857142857</v>
      </c>
      <c r="H391" s="140">
        <v>0.7142857142857143</v>
      </c>
      <c r="I391" s="140">
        <v>1</v>
      </c>
      <c r="K391" t="str">
        <f t="shared" si="416"/>
        <v>N</v>
      </c>
      <c r="L391" s="143">
        <f t="shared" ref="L391:L393" si="482">B391</f>
        <v>2</v>
      </c>
      <c r="M391" s="140">
        <f t="shared" ref="M391:M393" si="483">G391</f>
        <v>0.2857142857142857</v>
      </c>
      <c r="N391" s="143">
        <f t="shared" ref="N391:N393" si="484">C391</f>
        <v>5</v>
      </c>
      <c r="O391" s="140">
        <f t="shared" ref="O391:O393" si="485">H391</f>
        <v>0.7142857142857143</v>
      </c>
      <c r="P391" s="143">
        <f t="shared" ref="P391:P393" si="486">D391</f>
        <v>7</v>
      </c>
    </row>
    <row r="392" spans="1:16">
      <c r="A392" s="134" t="s">
        <v>1247</v>
      </c>
      <c r="B392" s="138">
        <v>6.2932891336698867E-4</v>
      </c>
      <c r="C392" s="138">
        <v>2.5137095431015371E-3</v>
      </c>
      <c r="D392" s="138">
        <v>3.1430384564685261E-3</v>
      </c>
      <c r="F392" s="134" t="s">
        <v>1247</v>
      </c>
      <c r="G392" s="140">
        <v>0.20022946651250773</v>
      </c>
      <c r="H392" s="140">
        <v>0.79977053348749239</v>
      </c>
      <c r="I392" s="140">
        <v>1</v>
      </c>
      <c r="K392" t="str">
        <f t="shared" si="416"/>
        <v>G</v>
      </c>
      <c r="L392" s="138">
        <f t="shared" si="482"/>
        <v>6.2932891336698867E-4</v>
      </c>
      <c r="M392" s="140">
        <f t="shared" si="483"/>
        <v>0.20022946651250773</v>
      </c>
      <c r="N392" s="138">
        <f t="shared" si="484"/>
        <v>2.5137095431015371E-3</v>
      </c>
      <c r="O392" s="140">
        <f t="shared" si="485"/>
        <v>0.79977053348749239</v>
      </c>
      <c r="P392" s="138">
        <f t="shared" si="486"/>
        <v>3.1430384564685261E-3</v>
      </c>
    </row>
    <row r="393" spans="1:16">
      <c r="A393" s="134" t="s">
        <v>1249</v>
      </c>
      <c r="B393" s="138">
        <v>3.5583862176485961</v>
      </c>
      <c r="C393" s="138">
        <v>18.09216017711681</v>
      </c>
      <c r="D393" s="138">
        <v>21.650546394765406</v>
      </c>
      <c r="F393" s="134" t="s">
        <v>1249</v>
      </c>
      <c r="G393" s="140">
        <v>0.16435549259435459</v>
      </c>
      <c r="H393" s="140">
        <v>0.83564450740564544</v>
      </c>
      <c r="I393" s="140">
        <v>1</v>
      </c>
      <c r="K393" t="str">
        <f t="shared" si="416"/>
        <v>V</v>
      </c>
      <c r="L393" s="138">
        <f t="shared" si="482"/>
        <v>3.5583862176485961</v>
      </c>
      <c r="M393" s="140">
        <f t="shared" si="483"/>
        <v>0.16435549259435459</v>
      </c>
      <c r="N393" s="138">
        <f t="shared" si="484"/>
        <v>18.09216017711681</v>
      </c>
      <c r="O393" s="140">
        <f t="shared" si="485"/>
        <v>0.83564450740564544</v>
      </c>
      <c r="P393" s="138">
        <f t="shared" si="486"/>
        <v>21.650546394765406</v>
      </c>
    </row>
    <row r="394" spans="1:16" ht="13">
      <c r="A394" s="128" t="s">
        <v>18</v>
      </c>
      <c r="F394" s="128" t="s">
        <v>18</v>
      </c>
      <c r="G394" s="140"/>
      <c r="H394" s="140"/>
      <c r="I394" s="140"/>
      <c r="K394" s="142" t="str">
        <f t="shared" si="416"/>
        <v>Virola</v>
      </c>
      <c r="L394" s="219"/>
      <c r="M394" s="219"/>
      <c r="N394" s="219"/>
      <c r="O394" s="219"/>
      <c r="P394" s="219"/>
    </row>
    <row r="395" spans="1:16">
      <c r="A395" s="134" t="s">
        <v>1245</v>
      </c>
      <c r="B395">
        <v>20</v>
      </c>
      <c r="C395">
        <v>36</v>
      </c>
      <c r="D395">
        <v>56</v>
      </c>
      <c r="F395" s="134" t="s">
        <v>1245</v>
      </c>
      <c r="G395" s="140">
        <v>0.35714285714285715</v>
      </c>
      <c r="H395" s="140">
        <v>0.6428571428571429</v>
      </c>
      <c r="I395" s="140">
        <v>1</v>
      </c>
      <c r="K395" t="str">
        <f t="shared" si="416"/>
        <v>N</v>
      </c>
      <c r="L395" s="143">
        <f t="shared" ref="L395:L397" si="487">B395</f>
        <v>20</v>
      </c>
      <c r="M395" s="140">
        <f t="shared" ref="M395:M397" si="488">G395</f>
        <v>0.35714285714285715</v>
      </c>
      <c r="N395" s="143">
        <f t="shared" ref="N395:N397" si="489">C395</f>
        <v>36</v>
      </c>
      <c r="O395" s="140">
        <f t="shared" ref="O395:O397" si="490">H395</f>
        <v>0.6428571428571429</v>
      </c>
      <c r="P395" s="143">
        <f t="shared" ref="P395:P397" si="491">D395</f>
        <v>56</v>
      </c>
    </row>
    <row r="396" spans="1:16">
      <c r="A396" s="134" t="s">
        <v>1247</v>
      </c>
      <c r="B396" s="138">
        <v>5.6554252949955076E-3</v>
      </c>
      <c r="C396" s="138">
        <v>1.7774671151336099E-2</v>
      </c>
      <c r="D396" s="138">
        <v>2.3430096446331605E-2</v>
      </c>
      <c r="F396" s="134" t="s">
        <v>1247</v>
      </c>
      <c r="G396" s="140">
        <v>0.24137439245927481</v>
      </c>
      <c r="H396" s="140">
        <v>0.75862560754072494</v>
      </c>
      <c r="I396" s="140">
        <v>1</v>
      </c>
      <c r="K396" t="str">
        <f t="shared" si="416"/>
        <v>G</v>
      </c>
      <c r="L396" s="138">
        <f t="shared" si="487"/>
        <v>5.6554252949955076E-3</v>
      </c>
      <c r="M396" s="140">
        <f t="shared" si="488"/>
        <v>0.24137439245927481</v>
      </c>
      <c r="N396" s="138">
        <f t="shared" si="489"/>
        <v>1.7774671151336099E-2</v>
      </c>
      <c r="O396" s="140">
        <f t="shared" si="490"/>
        <v>0.75862560754072494</v>
      </c>
      <c r="P396" s="138">
        <f t="shared" si="491"/>
        <v>2.3430096446331605E-2</v>
      </c>
    </row>
    <row r="397" spans="1:16">
      <c r="A397" s="134" t="s">
        <v>1249</v>
      </c>
      <c r="B397" s="138">
        <v>35.563903350847511</v>
      </c>
      <c r="C397" s="138">
        <v>124.94656000403732</v>
      </c>
      <c r="D397" s="138">
        <v>160.51046335488488</v>
      </c>
      <c r="F397" s="134" t="s">
        <v>1249</v>
      </c>
      <c r="G397" s="140">
        <v>0.22156750785907678</v>
      </c>
      <c r="H397" s="140">
        <v>0.77843249214092292</v>
      </c>
      <c r="I397" s="140">
        <v>1</v>
      </c>
      <c r="K397" t="str">
        <f t="shared" si="416"/>
        <v>V</v>
      </c>
      <c r="L397" s="138">
        <f t="shared" si="487"/>
        <v>35.563903350847511</v>
      </c>
      <c r="M397" s="140">
        <f t="shared" si="488"/>
        <v>0.22156750785907678</v>
      </c>
      <c r="N397" s="138">
        <f t="shared" si="489"/>
        <v>124.94656000403732</v>
      </c>
      <c r="O397" s="140">
        <f t="shared" si="490"/>
        <v>0.77843249214092292</v>
      </c>
      <c r="P397" s="138">
        <f t="shared" si="491"/>
        <v>160.51046335488488</v>
      </c>
    </row>
    <row r="398" spans="1:16" ht="13">
      <c r="A398" s="128" t="s">
        <v>1246</v>
      </c>
      <c r="B398">
        <v>778</v>
      </c>
      <c r="C398">
        <v>4158</v>
      </c>
      <c r="D398">
        <v>4936</v>
      </c>
      <c r="F398" s="128" t="s">
        <v>1246</v>
      </c>
      <c r="G398" s="140">
        <v>0.15761750405186387</v>
      </c>
      <c r="H398" s="140">
        <v>0.84238249594813619</v>
      </c>
      <c r="I398" s="140">
        <v>1</v>
      </c>
      <c r="K398" s="142" t="str">
        <f t="shared" si="416"/>
        <v>Total N</v>
      </c>
      <c r="L398" s="219"/>
      <c r="M398" s="219"/>
      <c r="N398" s="219"/>
      <c r="O398" s="219"/>
      <c r="P398" s="219"/>
    </row>
    <row r="399" spans="1:16" ht="13">
      <c r="A399" s="128" t="s">
        <v>1248</v>
      </c>
      <c r="B399" s="138">
        <v>0.24968552237163766</v>
      </c>
      <c r="C399" s="138">
        <v>4.120657107054666</v>
      </c>
      <c r="D399" s="138">
        <v>4.3703426294263474</v>
      </c>
      <c r="F399" s="128" t="s">
        <v>1248</v>
      </c>
      <c r="G399" s="140">
        <v>5.7131795729345715E-2</v>
      </c>
      <c r="H399" s="140">
        <v>0.94286820427066143</v>
      </c>
      <c r="I399" s="140">
        <v>1</v>
      </c>
      <c r="K399" s="142" t="str">
        <f t="shared" ref="K399:K400" si="492">A399</f>
        <v>Total G</v>
      </c>
      <c r="L399" s="219"/>
      <c r="M399" s="219"/>
      <c r="N399" s="219"/>
      <c r="O399" s="219"/>
      <c r="P399" s="219"/>
    </row>
    <row r="400" spans="1:16" ht="13">
      <c r="A400" s="128" t="s">
        <v>1250</v>
      </c>
      <c r="B400" s="138">
        <v>1570.2196923472031</v>
      </c>
      <c r="C400" s="138">
        <v>31492.309254177006</v>
      </c>
      <c r="D400" s="138">
        <v>33062.5289465241</v>
      </c>
      <c r="F400" s="128" t="s">
        <v>1250</v>
      </c>
      <c r="G400" s="140">
        <v>4.7492425485264701E-2</v>
      </c>
      <c r="H400" s="140">
        <v>0.95250757451473855</v>
      </c>
      <c r="I400" s="140">
        <v>1</v>
      </c>
      <c r="K400" s="142" t="str">
        <f t="shared" si="492"/>
        <v>Total V</v>
      </c>
      <c r="L400" s="219"/>
      <c r="M400" s="219"/>
      <c r="N400" s="219"/>
      <c r="O400" s="219"/>
      <c r="P400" s="219"/>
    </row>
  </sheetData>
  <mergeCells count="105">
    <mergeCell ref="L14:P14"/>
    <mergeCell ref="L18:P18"/>
    <mergeCell ref="L22:P22"/>
    <mergeCell ref="L26:P26"/>
    <mergeCell ref="L30:P30"/>
    <mergeCell ref="L34:P34"/>
    <mergeCell ref="K4:K5"/>
    <mergeCell ref="L4:M4"/>
    <mergeCell ref="N4:O4"/>
    <mergeCell ref="P4:P5"/>
    <mergeCell ref="L6:P6"/>
    <mergeCell ref="L10:P10"/>
    <mergeCell ref="L62:P62"/>
    <mergeCell ref="L66:P66"/>
    <mergeCell ref="L70:P70"/>
    <mergeCell ref="L74:P74"/>
    <mergeCell ref="L78:P78"/>
    <mergeCell ref="L82:P82"/>
    <mergeCell ref="L38:P38"/>
    <mergeCell ref="L42:P42"/>
    <mergeCell ref="L46:P46"/>
    <mergeCell ref="L50:P50"/>
    <mergeCell ref="L54:P54"/>
    <mergeCell ref="L58:P58"/>
    <mergeCell ref="L110:P110"/>
    <mergeCell ref="L114:P114"/>
    <mergeCell ref="L118:P118"/>
    <mergeCell ref="L122:P122"/>
    <mergeCell ref="L126:P126"/>
    <mergeCell ref="L130:P130"/>
    <mergeCell ref="L86:P86"/>
    <mergeCell ref="L90:P90"/>
    <mergeCell ref="L94:P94"/>
    <mergeCell ref="L98:P98"/>
    <mergeCell ref="L102:P102"/>
    <mergeCell ref="L106:P106"/>
    <mergeCell ref="L158:P158"/>
    <mergeCell ref="L162:P162"/>
    <mergeCell ref="L166:P166"/>
    <mergeCell ref="L170:P170"/>
    <mergeCell ref="L174:P174"/>
    <mergeCell ref="L178:P178"/>
    <mergeCell ref="L134:P134"/>
    <mergeCell ref="L138:P138"/>
    <mergeCell ref="L142:P142"/>
    <mergeCell ref="L146:P146"/>
    <mergeCell ref="L150:P150"/>
    <mergeCell ref="L154:P154"/>
    <mergeCell ref="L206:P206"/>
    <mergeCell ref="L210:P210"/>
    <mergeCell ref="L214:P214"/>
    <mergeCell ref="L218:P218"/>
    <mergeCell ref="L222:P222"/>
    <mergeCell ref="L226:P226"/>
    <mergeCell ref="L182:P182"/>
    <mergeCell ref="L186:P186"/>
    <mergeCell ref="L190:P190"/>
    <mergeCell ref="L194:P194"/>
    <mergeCell ref="L198:P198"/>
    <mergeCell ref="L202:P202"/>
    <mergeCell ref="L254:P254"/>
    <mergeCell ref="L258:P258"/>
    <mergeCell ref="L262:P262"/>
    <mergeCell ref="L266:P266"/>
    <mergeCell ref="L270:P270"/>
    <mergeCell ref="L274:P274"/>
    <mergeCell ref="L230:P230"/>
    <mergeCell ref="L234:P234"/>
    <mergeCell ref="L238:P238"/>
    <mergeCell ref="L242:P242"/>
    <mergeCell ref="L246:P246"/>
    <mergeCell ref="L250:P250"/>
    <mergeCell ref="L302:P302"/>
    <mergeCell ref="L306:P306"/>
    <mergeCell ref="L310:P310"/>
    <mergeCell ref="L314:P314"/>
    <mergeCell ref="L318:P318"/>
    <mergeCell ref="L322:P322"/>
    <mergeCell ref="L278:P278"/>
    <mergeCell ref="L282:P282"/>
    <mergeCell ref="L286:P286"/>
    <mergeCell ref="L290:P290"/>
    <mergeCell ref="L294:P294"/>
    <mergeCell ref="L298:P298"/>
    <mergeCell ref="L350:P350"/>
    <mergeCell ref="L354:P354"/>
    <mergeCell ref="L358:P358"/>
    <mergeCell ref="L362:P362"/>
    <mergeCell ref="L366:P366"/>
    <mergeCell ref="L370:P370"/>
    <mergeCell ref="L326:P326"/>
    <mergeCell ref="L330:P330"/>
    <mergeCell ref="L334:P334"/>
    <mergeCell ref="L338:P338"/>
    <mergeCell ref="L342:P342"/>
    <mergeCell ref="L346:P346"/>
    <mergeCell ref="L398:P398"/>
    <mergeCell ref="L399:P399"/>
    <mergeCell ref="L400:P400"/>
    <mergeCell ref="L374:P374"/>
    <mergeCell ref="L378:P378"/>
    <mergeCell ref="L382:P382"/>
    <mergeCell ref="L386:P386"/>
    <mergeCell ref="L390:P390"/>
    <mergeCell ref="L394:P394"/>
  </mergeCells>
  <conditionalFormatting sqref="L4:P5">
    <cfRule type="cellIs" dxfId="3" priority="1" stopIfTrue="1" operator="equal">
      <formula>0</formula>
    </cfRule>
  </conditionalFormatting>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A85C9-1ADC-47F1-BD6E-238D7BDE352D}">
  <sheetPr>
    <tabColor theme="5" tint="0.39997558519241921"/>
  </sheetPr>
  <dimension ref="A1:AD400"/>
  <sheetViews>
    <sheetView showGridLines="0" zoomScaleNormal="100" workbookViewId="0">
      <selection activeCell="AE8" sqref="AE8"/>
    </sheetView>
  </sheetViews>
  <sheetFormatPr defaultRowHeight="12.5"/>
  <cols>
    <col min="1" max="1" width="19.6328125" bestFit="1" customWidth="1"/>
    <col min="2" max="2" width="12.26953125" customWidth="1"/>
    <col min="3" max="3" width="8.26953125" customWidth="1"/>
    <col min="4" max="4" width="12.08984375" customWidth="1"/>
    <col min="5" max="5" width="11.1796875" customWidth="1"/>
    <col min="6" max="6" width="15.7265625" customWidth="1"/>
    <col min="7" max="7" width="10.453125" bestFit="1" customWidth="1"/>
    <col min="8" max="8" width="14.453125" bestFit="1" customWidth="1"/>
    <col min="9" max="9" width="19.6328125" bestFit="1" customWidth="1"/>
    <col min="10" max="10" width="19.08984375" bestFit="1" customWidth="1"/>
    <col min="11" max="11" width="7" bestFit="1" customWidth="1"/>
    <col min="12" max="12" width="9.36328125" bestFit="1" customWidth="1"/>
    <col min="13" max="13" width="13.81640625" bestFit="1" customWidth="1"/>
    <col min="14" max="14" width="15.26953125" bestFit="1" customWidth="1"/>
    <col min="15" max="15" width="10.453125" bestFit="1" customWidth="1"/>
    <col min="16" max="16" width="10.36328125" customWidth="1"/>
    <col min="17" max="17" width="14" bestFit="1" customWidth="1"/>
    <col min="18" max="65" width="11.81640625" bestFit="1" customWidth="1"/>
    <col min="66" max="66" width="10.81640625" bestFit="1" customWidth="1"/>
    <col min="67" max="71" width="11.81640625" bestFit="1" customWidth="1"/>
    <col min="72" max="72" width="10.81640625" bestFit="1" customWidth="1"/>
    <col min="73" max="85" width="11.81640625" bestFit="1" customWidth="1"/>
    <col min="86" max="86" width="10.81640625" bestFit="1" customWidth="1"/>
    <col min="87" max="109" width="11.81640625" bestFit="1" customWidth="1"/>
    <col min="110" max="110" width="10.81640625" bestFit="1" customWidth="1"/>
    <col min="111" max="153" width="11.81640625" bestFit="1" customWidth="1"/>
    <col min="154" max="154" width="10.81640625" bestFit="1" customWidth="1"/>
    <col min="155" max="172" width="11.81640625" bestFit="1" customWidth="1"/>
    <col min="173" max="173" width="10.81640625" bestFit="1" customWidth="1"/>
    <col min="174" max="175" width="11.81640625" bestFit="1" customWidth="1"/>
    <col min="176" max="176" width="10.81640625" bestFit="1" customWidth="1"/>
    <col min="177" max="197" width="11.81640625" bestFit="1" customWidth="1"/>
    <col min="198" max="198" width="10.81640625" bestFit="1" customWidth="1"/>
    <col min="199" max="219" width="11.81640625" bestFit="1" customWidth="1"/>
    <col min="220" max="220" width="10.81640625" bestFit="1" customWidth="1"/>
    <col min="221" max="226" width="11.81640625" bestFit="1" customWidth="1"/>
    <col min="227" max="227" width="9.81640625" bestFit="1" customWidth="1"/>
    <col min="228" max="230" width="11.81640625" bestFit="1" customWidth="1"/>
    <col min="231" max="231" width="10.81640625" bestFit="1" customWidth="1"/>
    <col min="232" max="235" width="11.81640625" bestFit="1" customWidth="1"/>
    <col min="236" max="236" width="10.81640625" bestFit="1" customWidth="1"/>
    <col min="237" max="246" width="11.81640625" bestFit="1" customWidth="1"/>
    <col min="247" max="247" width="10.81640625" bestFit="1" customWidth="1"/>
    <col min="248" max="282" width="11.81640625" bestFit="1" customWidth="1"/>
    <col min="283" max="283" width="13.1796875" bestFit="1" customWidth="1"/>
    <col min="284" max="290" width="11.81640625" bestFit="1" customWidth="1"/>
    <col min="291" max="291" width="10.81640625" bestFit="1" customWidth="1"/>
    <col min="292" max="296" width="11.81640625" bestFit="1" customWidth="1"/>
    <col min="297" max="297" width="9.81640625" bestFit="1" customWidth="1"/>
    <col min="298" max="304" width="11.81640625" bestFit="1" customWidth="1"/>
    <col min="305" max="305" width="9.81640625" bestFit="1" customWidth="1"/>
    <col min="306" max="311" width="11.81640625" bestFit="1" customWidth="1"/>
    <col min="312" max="312" width="10.81640625" bestFit="1" customWidth="1"/>
    <col min="313" max="318" width="11.81640625" bestFit="1" customWidth="1"/>
    <col min="319" max="319" width="9.81640625" bestFit="1" customWidth="1"/>
    <col min="320" max="331" width="11.81640625" bestFit="1" customWidth="1"/>
    <col min="332" max="332" width="10.81640625" bestFit="1" customWidth="1"/>
    <col min="333" max="386" width="11.81640625" bestFit="1" customWidth="1"/>
    <col min="387" max="387" width="9.81640625" bestFit="1" customWidth="1"/>
    <col min="388" max="392" width="11.81640625" bestFit="1" customWidth="1"/>
    <col min="393" max="393" width="10.81640625" bestFit="1" customWidth="1"/>
    <col min="394" max="439" width="11.81640625" bestFit="1" customWidth="1"/>
    <col min="440" max="440" width="9.81640625" bestFit="1" customWidth="1"/>
    <col min="441" max="530" width="11.81640625" bestFit="1" customWidth="1"/>
    <col min="531" max="531" width="10.81640625" bestFit="1" customWidth="1"/>
    <col min="532" max="623" width="11.81640625" bestFit="1" customWidth="1"/>
    <col min="624" max="624" width="10.81640625" bestFit="1" customWidth="1"/>
    <col min="625" max="636" width="11.81640625" bestFit="1" customWidth="1"/>
    <col min="637" max="637" width="10.81640625" bestFit="1" customWidth="1"/>
    <col min="638" max="752" width="11.81640625" bestFit="1" customWidth="1"/>
    <col min="753" max="753" width="10.81640625" bestFit="1" customWidth="1"/>
    <col min="754" max="787" width="11.81640625" bestFit="1" customWidth="1"/>
    <col min="788" max="788" width="10.81640625" bestFit="1" customWidth="1"/>
    <col min="789" max="795" width="11.81640625" bestFit="1" customWidth="1"/>
    <col min="796" max="796" width="10.81640625" bestFit="1" customWidth="1"/>
    <col min="797" max="826" width="11.81640625" bestFit="1" customWidth="1"/>
    <col min="827" max="827" width="9.81640625" bestFit="1" customWidth="1"/>
    <col min="828" max="834" width="11.81640625" bestFit="1" customWidth="1"/>
    <col min="835" max="835" width="10.81640625" bestFit="1" customWidth="1"/>
    <col min="836" max="881" width="11.81640625" bestFit="1" customWidth="1"/>
    <col min="882" max="882" width="9.81640625" bestFit="1" customWidth="1"/>
    <col min="883" max="933" width="11.81640625" bestFit="1" customWidth="1"/>
    <col min="934" max="934" width="9.81640625" bestFit="1" customWidth="1"/>
    <col min="935" max="941" width="11.81640625" bestFit="1" customWidth="1"/>
    <col min="942" max="942" width="10.81640625" bestFit="1" customWidth="1"/>
    <col min="943" max="978" width="11.81640625" bestFit="1" customWidth="1"/>
    <col min="979" max="979" width="9.81640625" bestFit="1" customWidth="1"/>
    <col min="980" max="987" width="11.81640625" bestFit="1" customWidth="1"/>
    <col min="988" max="988" width="10.81640625" bestFit="1" customWidth="1"/>
    <col min="989" max="1024" width="11.81640625" bestFit="1" customWidth="1"/>
    <col min="1025" max="1025" width="9.81640625" bestFit="1" customWidth="1"/>
    <col min="1026" max="1029" width="11.81640625" bestFit="1" customWidth="1"/>
    <col min="1030" max="1030" width="10.81640625" bestFit="1" customWidth="1"/>
    <col min="1031" max="1056" width="11.81640625" bestFit="1" customWidth="1"/>
    <col min="1057" max="1057" width="10.81640625" bestFit="1" customWidth="1"/>
    <col min="1058" max="1120" width="11.81640625" bestFit="1" customWidth="1"/>
    <col min="1121" max="1121" width="10.81640625" bestFit="1" customWidth="1"/>
    <col min="1122" max="1144" width="11.81640625" bestFit="1" customWidth="1"/>
    <col min="1145" max="1145" width="10.81640625" bestFit="1" customWidth="1"/>
    <col min="1146" max="1210" width="11.81640625" bestFit="1" customWidth="1"/>
    <col min="1211" max="1211" width="9.81640625" bestFit="1" customWidth="1"/>
    <col min="1212" max="1217" width="11.81640625" bestFit="1" customWidth="1"/>
    <col min="1218" max="1219" width="10.81640625" bestFit="1" customWidth="1"/>
    <col min="1220" max="1244" width="11.81640625" bestFit="1" customWidth="1"/>
    <col min="1245" max="1245" width="10.81640625" bestFit="1" customWidth="1"/>
    <col min="1246" max="1251" width="11.81640625" bestFit="1" customWidth="1"/>
    <col min="1252" max="1252" width="8.81640625" bestFit="1" customWidth="1"/>
    <col min="1253" max="1297" width="11.81640625" bestFit="1" customWidth="1"/>
    <col min="1298" max="1298" width="9.81640625" bestFit="1" customWidth="1"/>
    <col min="1299" max="1303" width="11.81640625" bestFit="1" customWidth="1"/>
    <col min="1304" max="1304" width="8.81640625" bestFit="1" customWidth="1"/>
    <col min="1305" max="1321" width="11.81640625" bestFit="1" customWidth="1"/>
    <col min="1322" max="1322" width="10.81640625" bestFit="1" customWidth="1"/>
    <col min="1323" max="1344" width="11.81640625" bestFit="1" customWidth="1"/>
    <col min="1345" max="1345" width="9.81640625" bestFit="1" customWidth="1"/>
    <col min="1346" max="1354" width="11.81640625" bestFit="1" customWidth="1"/>
    <col min="1355" max="1355" width="10.81640625" bestFit="1" customWidth="1"/>
    <col min="1356" max="1386" width="11.81640625" bestFit="1" customWidth="1"/>
    <col min="1387" max="1387" width="9.81640625" bestFit="1" customWidth="1"/>
    <col min="1388" max="1409" width="11.81640625" bestFit="1" customWidth="1"/>
    <col min="1410" max="1410" width="10.81640625" bestFit="1" customWidth="1"/>
    <col min="1411" max="1437" width="11.81640625" bestFit="1" customWidth="1"/>
    <col min="1438" max="1438" width="9.81640625" bestFit="1" customWidth="1"/>
    <col min="1439" max="1453" width="11.81640625" bestFit="1" customWidth="1"/>
    <col min="1454" max="1454" width="8.81640625" bestFit="1" customWidth="1"/>
    <col min="1455" max="1480" width="11.81640625" bestFit="1" customWidth="1"/>
    <col min="1481" max="1481" width="9.81640625" bestFit="1" customWidth="1"/>
    <col min="1482" max="1496" width="11.81640625" bestFit="1" customWidth="1"/>
    <col min="1497" max="1497" width="10.81640625" bestFit="1" customWidth="1"/>
    <col min="1498" max="1560" width="11.81640625" bestFit="1" customWidth="1"/>
    <col min="1561" max="1561" width="10.81640625" bestFit="1" customWidth="1"/>
    <col min="1562" max="1599" width="11.81640625" bestFit="1" customWidth="1"/>
    <col min="1600" max="1600" width="10.81640625" bestFit="1" customWidth="1"/>
    <col min="1601" max="1616" width="11.81640625" bestFit="1" customWidth="1"/>
    <col min="1617" max="1617" width="9.81640625" bestFit="1" customWidth="1"/>
    <col min="1618" max="1636" width="11.81640625" bestFit="1" customWidth="1"/>
    <col min="1637" max="1637" width="9.81640625" bestFit="1" customWidth="1"/>
    <col min="1638" max="1677" width="11.81640625" bestFit="1" customWidth="1"/>
    <col min="1678" max="1678" width="9.81640625" bestFit="1" customWidth="1"/>
    <col min="1679" max="1706" width="11.81640625" bestFit="1" customWidth="1"/>
    <col min="1707" max="1707" width="10.81640625" bestFit="1" customWidth="1"/>
    <col min="1708" max="1708" width="11.81640625" bestFit="1" customWidth="1"/>
    <col min="1709" max="1709" width="10.81640625" bestFit="1" customWidth="1"/>
    <col min="1710" max="1727" width="11.81640625" bestFit="1" customWidth="1"/>
    <col min="1728" max="1728" width="9.81640625" bestFit="1" customWidth="1"/>
    <col min="1729" max="1738" width="11.81640625" bestFit="1" customWidth="1"/>
    <col min="1739" max="1739" width="9.81640625" bestFit="1" customWidth="1"/>
    <col min="1740" max="1743" width="11.81640625" bestFit="1" customWidth="1"/>
    <col min="1744" max="1744" width="10.81640625" bestFit="1" customWidth="1"/>
    <col min="1745" max="1760" width="11.81640625" bestFit="1" customWidth="1"/>
    <col min="1761" max="1761" width="10.81640625" bestFit="1" customWidth="1"/>
    <col min="1762" max="1765" width="11.81640625" bestFit="1" customWidth="1"/>
    <col min="1766" max="1766" width="10.81640625" bestFit="1" customWidth="1"/>
    <col min="1767" max="1769" width="11.81640625" bestFit="1" customWidth="1"/>
    <col min="1770" max="1770" width="10.81640625" bestFit="1" customWidth="1"/>
    <col min="1771" max="1776" width="11.81640625" bestFit="1" customWidth="1"/>
    <col min="1777" max="1777" width="10.81640625" bestFit="1" customWidth="1"/>
    <col min="1778" max="1789" width="11.81640625" bestFit="1" customWidth="1"/>
    <col min="1790" max="1790" width="10.81640625" bestFit="1" customWidth="1"/>
    <col min="1791" max="1798" width="11.81640625" bestFit="1" customWidth="1"/>
    <col min="1799" max="1799" width="10.81640625" bestFit="1" customWidth="1"/>
    <col min="1800" max="1836" width="11.81640625" bestFit="1" customWidth="1"/>
    <col min="1837" max="1837" width="9.81640625" bestFit="1" customWidth="1"/>
    <col min="1838" max="1839" width="11.81640625" bestFit="1" customWidth="1"/>
    <col min="1840" max="1840" width="10.81640625" bestFit="1" customWidth="1"/>
    <col min="1841" max="1853" width="11.81640625" bestFit="1" customWidth="1"/>
    <col min="1854" max="1854" width="9.81640625" bestFit="1" customWidth="1"/>
    <col min="1855" max="1866" width="11.81640625" bestFit="1" customWidth="1"/>
    <col min="1867" max="1867" width="10.81640625" bestFit="1" customWidth="1"/>
    <col min="1868" max="1871" width="11.81640625" bestFit="1" customWidth="1"/>
    <col min="1872" max="1872" width="10.81640625" bestFit="1" customWidth="1"/>
    <col min="1873" max="1974" width="11.81640625" bestFit="1" customWidth="1"/>
    <col min="1975" max="1975" width="10.81640625" bestFit="1" customWidth="1"/>
    <col min="1976" max="1995" width="11.81640625" bestFit="1" customWidth="1"/>
    <col min="1996" max="1996" width="13.08984375" bestFit="1" customWidth="1"/>
    <col min="1997" max="1997" width="11.81640625" bestFit="1" customWidth="1"/>
  </cols>
  <sheetData>
    <row r="1" spans="1:30">
      <c r="A1" s="123" t="s">
        <v>953</v>
      </c>
      <c r="B1" t="s">
        <v>1210</v>
      </c>
      <c r="I1" s="123" t="s">
        <v>953</v>
      </c>
      <c r="J1" t="s">
        <v>1210</v>
      </c>
    </row>
    <row r="2" spans="1:30">
      <c r="A2" s="123" t="s">
        <v>1207</v>
      </c>
      <c r="B2" t="s">
        <v>1210</v>
      </c>
      <c r="I2" s="123" t="s">
        <v>1207</v>
      </c>
      <c r="J2" t="s">
        <v>1210</v>
      </c>
    </row>
    <row r="4" spans="1:30" ht="13">
      <c r="B4" s="123" t="s">
        <v>1229</v>
      </c>
      <c r="J4" s="123" t="s">
        <v>1229</v>
      </c>
      <c r="Q4" s="220" t="s">
        <v>1251</v>
      </c>
      <c r="R4" s="220" t="s">
        <v>1254</v>
      </c>
      <c r="S4" s="221" t="s">
        <v>1228</v>
      </c>
      <c r="T4" s="221"/>
      <c r="U4" s="221" t="s">
        <v>1227</v>
      </c>
      <c r="V4" s="221"/>
      <c r="W4" s="221" t="s">
        <v>424</v>
      </c>
      <c r="X4" s="221"/>
      <c r="Y4" s="221" t="s">
        <v>1225</v>
      </c>
      <c r="Z4" s="221"/>
      <c r="AA4" s="221" t="s">
        <v>1226</v>
      </c>
      <c r="AB4" s="221"/>
      <c r="AC4" s="220" t="s">
        <v>879</v>
      </c>
      <c r="AD4" s="220" t="s">
        <v>1255</v>
      </c>
    </row>
    <row r="5" spans="1:30" ht="13">
      <c r="A5" s="123" t="s">
        <v>1208</v>
      </c>
      <c r="B5" t="s">
        <v>1228</v>
      </c>
      <c r="C5" t="s">
        <v>1227</v>
      </c>
      <c r="D5" t="s">
        <v>424</v>
      </c>
      <c r="E5" t="s">
        <v>1225</v>
      </c>
      <c r="F5" t="s">
        <v>1226</v>
      </c>
      <c r="G5" t="s">
        <v>1209</v>
      </c>
      <c r="I5" s="123" t="s">
        <v>1208</v>
      </c>
      <c r="J5" t="s">
        <v>1228</v>
      </c>
      <c r="K5" t="s">
        <v>1227</v>
      </c>
      <c r="L5" t="s">
        <v>424</v>
      </c>
      <c r="M5" t="s">
        <v>1225</v>
      </c>
      <c r="N5" t="s">
        <v>1226</v>
      </c>
      <c r="O5" t="s">
        <v>1209</v>
      </c>
      <c r="Q5" s="220"/>
      <c r="R5" s="220"/>
      <c r="S5" s="141" t="s">
        <v>1252</v>
      </c>
      <c r="T5" s="141" t="s">
        <v>1253</v>
      </c>
      <c r="U5" s="141" t="s">
        <v>1252</v>
      </c>
      <c r="V5" s="141" t="s">
        <v>1253</v>
      </c>
      <c r="W5" s="141" t="s">
        <v>1252</v>
      </c>
      <c r="X5" s="141" t="s">
        <v>1253</v>
      </c>
      <c r="Y5" s="141" t="s">
        <v>1252</v>
      </c>
      <c r="Z5" s="141" t="s">
        <v>1253</v>
      </c>
      <c r="AA5" s="141" t="s">
        <v>1252</v>
      </c>
      <c r="AB5" s="141" t="s">
        <v>1253</v>
      </c>
      <c r="AC5" s="220"/>
      <c r="AD5" s="220"/>
    </row>
    <row r="6" spans="1:30">
      <c r="A6" s="128" t="s">
        <v>35</v>
      </c>
      <c r="I6" s="128" t="s">
        <v>35</v>
      </c>
      <c r="J6" s="140"/>
      <c r="K6" s="140"/>
      <c r="L6" s="140"/>
      <c r="M6" s="140"/>
      <c r="N6" s="140"/>
      <c r="O6" s="140"/>
      <c r="P6" s="140"/>
      <c r="Q6" s="144" t="str">
        <f>A6</f>
        <v>Abiu</v>
      </c>
      <c r="R6" s="145">
        <f>IFERROR(VLOOKUP(Q6,'LISTA-ESPECIES'!$A$4:$D$102,4,FALSE),"")</f>
        <v>66.022539968347161</v>
      </c>
      <c r="S6" s="144"/>
      <c r="T6" s="146"/>
      <c r="U6" s="144"/>
      <c r="V6" s="146"/>
      <c r="W6" s="144"/>
      <c r="X6" s="146"/>
      <c r="Y6" s="144"/>
      <c r="Z6" s="146"/>
      <c r="AA6" s="144"/>
      <c r="AB6" s="146"/>
      <c r="AC6" s="144"/>
      <c r="AD6" s="144"/>
    </row>
    <row r="7" spans="1:30">
      <c r="A7" s="134" t="s">
        <v>1245</v>
      </c>
      <c r="E7">
        <v>1</v>
      </c>
      <c r="G7">
        <v>1</v>
      </c>
      <c r="I7" s="134" t="s">
        <v>1245</v>
      </c>
      <c r="J7" s="140">
        <v>0</v>
      </c>
      <c r="K7" s="140">
        <v>0</v>
      </c>
      <c r="L7" s="140">
        <v>0</v>
      </c>
      <c r="M7" s="140">
        <v>1</v>
      </c>
      <c r="N7" s="140">
        <v>0</v>
      </c>
      <c r="O7" s="140">
        <v>1</v>
      </c>
      <c r="P7" s="140"/>
      <c r="Q7" s="144" t="str">
        <f t="shared" ref="Q7:Q10" si="0">A7</f>
        <v>N</v>
      </c>
      <c r="R7" s="145" t="str">
        <f>IFERROR(VLOOKUP(Q7,'LISTA-ESPECIES'!$A$4:$D$102,4,FALSE),"")</f>
        <v/>
      </c>
      <c r="S7" s="144">
        <f>B7</f>
        <v>0</v>
      </c>
      <c r="T7" s="146">
        <f>J7</f>
        <v>0</v>
      </c>
      <c r="U7" s="144">
        <f>C7</f>
        <v>0</v>
      </c>
      <c r="V7" s="146">
        <f>K7</f>
        <v>0</v>
      </c>
      <c r="W7" s="144">
        <f>D7</f>
        <v>0</v>
      </c>
      <c r="X7" s="146">
        <f>L7</f>
        <v>0</v>
      </c>
      <c r="Y7" s="144">
        <f>E7</f>
        <v>1</v>
      </c>
      <c r="Z7" s="146">
        <f>M7</f>
        <v>1</v>
      </c>
      <c r="AA7" s="144">
        <f>F7</f>
        <v>0</v>
      </c>
      <c r="AB7" s="146">
        <f>N7</f>
        <v>0</v>
      </c>
      <c r="AC7" s="144">
        <f>G7</f>
        <v>1</v>
      </c>
      <c r="AD7" s="147">
        <f>AC7/SUM(AEEF[AEEF-UT])</f>
        <v>1.749641673385291E-3</v>
      </c>
    </row>
    <row r="8" spans="1:30">
      <c r="A8" s="134" t="s">
        <v>1247</v>
      </c>
      <c r="B8" s="138"/>
      <c r="C8" s="138"/>
      <c r="D8" s="138"/>
      <c r="E8" s="138">
        <v>4.3128523054105841E-4</v>
      </c>
      <c r="F8" s="138"/>
      <c r="G8" s="138">
        <v>4.3128523054105841E-4</v>
      </c>
      <c r="I8" s="134" t="s">
        <v>1247</v>
      </c>
      <c r="J8" s="140">
        <v>0</v>
      </c>
      <c r="K8" s="140">
        <v>0</v>
      </c>
      <c r="L8" s="140">
        <v>0</v>
      </c>
      <c r="M8" s="140">
        <v>1</v>
      </c>
      <c r="N8" s="140">
        <v>0</v>
      </c>
      <c r="O8" s="140">
        <v>1</v>
      </c>
      <c r="P8" s="140"/>
      <c r="Q8" s="144" t="str">
        <f t="shared" si="0"/>
        <v>G</v>
      </c>
      <c r="R8" s="145" t="str">
        <f>IFERROR(VLOOKUP(Q8,'LISTA-ESPECIES'!$A$4:$D$102,4,FALSE),"")</f>
        <v/>
      </c>
      <c r="S8" s="144">
        <f t="shared" ref="S8:S9" si="1">B8</f>
        <v>0</v>
      </c>
      <c r="T8" s="146">
        <f t="shared" ref="T8:T9" si="2">J8</f>
        <v>0</v>
      </c>
      <c r="U8" s="144">
        <f t="shared" ref="U8:U9" si="3">C8</f>
        <v>0</v>
      </c>
      <c r="V8" s="146">
        <f t="shared" ref="V8:V9" si="4">K8</f>
        <v>0</v>
      </c>
      <c r="W8" s="144">
        <f t="shared" ref="W8:W9" si="5">D8</f>
        <v>0</v>
      </c>
      <c r="X8" s="146">
        <f t="shared" ref="X8:X9" si="6">L8</f>
        <v>0</v>
      </c>
      <c r="Y8" s="144">
        <f t="shared" ref="Y8:Y9" si="7">E8</f>
        <v>4.3128523054105841E-4</v>
      </c>
      <c r="Z8" s="146">
        <f t="shared" ref="Z8:Z9" si="8">M8</f>
        <v>1</v>
      </c>
      <c r="AA8" s="144">
        <f t="shared" ref="AA8:AA9" si="9">F8</f>
        <v>0</v>
      </c>
      <c r="AB8" s="146">
        <f t="shared" ref="AB8:AB9" si="10">N8</f>
        <v>0</v>
      </c>
      <c r="AC8" s="144">
        <f t="shared" ref="AC8:AC9" si="11">G8</f>
        <v>4.3128523054105841E-4</v>
      </c>
      <c r="AD8" s="147">
        <f>AC8/SUM(AEEF[AEEF-UT])</f>
        <v>7.5459461247021847E-7</v>
      </c>
    </row>
    <row r="9" spans="1:30">
      <c r="A9" s="134" t="s">
        <v>1249</v>
      </c>
      <c r="B9" s="138"/>
      <c r="C9" s="138"/>
      <c r="D9" s="138"/>
      <c r="E9" s="138">
        <v>2.7607907696401481</v>
      </c>
      <c r="F9" s="138"/>
      <c r="G9" s="138">
        <v>2.7607907696401481</v>
      </c>
      <c r="I9" s="134" t="s">
        <v>1249</v>
      </c>
      <c r="J9" s="140">
        <v>0</v>
      </c>
      <c r="K9" s="140">
        <v>0</v>
      </c>
      <c r="L9" s="140">
        <v>0</v>
      </c>
      <c r="M9" s="140">
        <v>1</v>
      </c>
      <c r="N9" s="140">
        <v>0</v>
      </c>
      <c r="O9" s="140">
        <v>1</v>
      </c>
      <c r="P9" s="140"/>
      <c r="Q9" s="144" t="str">
        <f t="shared" si="0"/>
        <v>V</v>
      </c>
      <c r="R9" s="145" t="str">
        <f>IFERROR(VLOOKUP(Q9,'LISTA-ESPECIES'!$A$4:$D$102,4,FALSE),"")</f>
        <v/>
      </c>
      <c r="S9" s="144">
        <f t="shared" si="1"/>
        <v>0</v>
      </c>
      <c r="T9" s="146">
        <f t="shared" si="2"/>
        <v>0</v>
      </c>
      <c r="U9" s="144">
        <f t="shared" si="3"/>
        <v>0</v>
      </c>
      <c r="V9" s="146">
        <f t="shared" si="4"/>
        <v>0</v>
      </c>
      <c r="W9" s="144">
        <f t="shared" si="5"/>
        <v>0</v>
      </c>
      <c r="X9" s="146">
        <f t="shared" si="6"/>
        <v>0</v>
      </c>
      <c r="Y9" s="144">
        <f t="shared" si="7"/>
        <v>2.7607907696401481</v>
      </c>
      <c r="Z9" s="146">
        <f t="shared" si="8"/>
        <v>1</v>
      </c>
      <c r="AA9" s="144">
        <f t="shared" si="9"/>
        <v>0</v>
      </c>
      <c r="AB9" s="146">
        <f t="shared" si="10"/>
        <v>0</v>
      </c>
      <c r="AC9" s="144">
        <f t="shared" si="11"/>
        <v>2.7607907696401481</v>
      </c>
      <c r="AD9" s="147">
        <f>AC9/SUM(AEEF[AEEF-UT])</f>
        <v>4.8303945820598543E-3</v>
      </c>
    </row>
    <row r="10" spans="1:30">
      <c r="A10" s="128" t="s">
        <v>32</v>
      </c>
      <c r="I10" s="128" t="s">
        <v>32</v>
      </c>
      <c r="J10" s="140"/>
      <c r="K10" s="140"/>
      <c r="L10" s="140"/>
      <c r="M10" s="140"/>
      <c r="N10" s="140"/>
      <c r="O10" s="140"/>
      <c r="P10" s="140"/>
      <c r="Q10" s="144" t="str">
        <f t="shared" si="0"/>
        <v>Abiurana</v>
      </c>
      <c r="R10" s="145">
        <f>IFERROR(VLOOKUP(Q10,'LISTA-ESPECIES'!$A$4:$D$102,4,FALSE),"")</f>
        <v>57.7464829275686</v>
      </c>
      <c r="S10" s="144"/>
      <c r="T10" s="146"/>
      <c r="U10" s="144"/>
      <c r="V10" s="146"/>
      <c r="W10" s="144"/>
      <c r="X10" s="146"/>
      <c r="Y10" s="144"/>
      <c r="Z10" s="146"/>
      <c r="AA10" s="144"/>
      <c r="AB10" s="146"/>
      <c r="AC10" s="144"/>
      <c r="AD10" s="144"/>
    </row>
    <row r="11" spans="1:30">
      <c r="A11" s="134" t="s">
        <v>1245</v>
      </c>
      <c r="E11">
        <v>1</v>
      </c>
      <c r="G11">
        <v>1</v>
      </c>
      <c r="I11" s="134" t="s">
        <v>1245</v>
      </c>
      <c r="J11" s="140">
        <v>0</v>
      </c>
      <c r="K11" s="140">
        <v>0</v>
      </c>
      <c r="L11" s="140">
        <v>0</v>
      </c>
      <c r="M11" s="140">
        <v>1</v>
      </c>
      <c r="N11" s="140">
        <v>0</v>
      </c>
      <c r="O11" s="140">
        <v>1</v>
      </c>
      <c r="P11" s="140"/>
      <c r="Q11" s="144" t="str">
        <f t="shared" ref="Q11:Q25" si="12">A11</f>
        <v>N</v>
      </c>
      <c r="R11" s="145" t="str">
        <f>IFERROR(VLOOKUP(Q11,'LISTA-ESPECIES'!$A$4:$D$102,4,FALSE),"")</f>
        <v/>
      </c>
      <c r="S11" s="144">
        <f t="shared" ref="S11:S13" si="13">B11</f>
        <v>0</v>
      </c>
      <c r="T11" s="146">
        <f t="shared" ref="T11:T13" si="14">J11</f>
        <v>0</v>
      </c>
      <c r="U11" s="144">
        <f t="shared" ref="U11:U13" si="15">C11</f>
        <v>0</v>
      </c>
      <c r="V11" s="146">
        <f t="shared" ref="V11:V13" si="16">K11</f>
        <v>0</v>
      </c>
      <c r="W11" s="144">
        <f t="shared" ref="W11:W13" si="17">D11</f>
        <v>0</v>
      </c>
      <c r="X11" s="146">
        <f t="shared" ref="X11:X13" si="18">L11</f>
        <v>0</v>
      </c>
      <c r="Y11" s="144">
        <f t="shared" ref="Y11:Y13" si="19">E11</f>
        <v>1</v>
      </c>
      <c r="Z11" s="146">
        <f t="shared" ref="Z11:Z13" si="20">M11</f>
        <v>1</v>
      </c>
      <c r="AA11" s="144">
        <f t="shared" ref="AA11:AA13" si="21">F11</f>
        <v>0</v>
      </c>
      <c r="AB11" s="146">
        <f t="shared" ref="AB11:AB13" si="22">N11</f>
        <v>0</v>
      </c>
      <c r="AC11" s="144">
        <f t="shared" ref="AC11:AC13" si="23">G11</f>
        <v>1</v>
      </c>
      <c r="AD11" s="147">
        <f>AC11/SUM(AEEF[AEEF-UT])</f>
        <v>1.749641673385291E-3</v>
      </c>
    </row>
    <row r="12" spans="1:30">
      <c r="A12" s="134" t="s">
        <v>1247</v>
      </c>
      <c r="B12" s="138"/>
      <c r="C12" s="138"/>
      <c r="D12" s="138"/>
      <c r="E12" s="138">
        <v>3.1327213607870003E-4</v>
      </c>
      <c r="F12" s="138"/>
      <c r="G12" s="138">
        <v>3.1327213607870003E-4</v>
      </c>
      <c r="I12" s="134" t="s">
        <v>1247</v>
      </c>
      <c r="J12" s="140">
        <v>0</v>
      </c>
      <c r="K12" s="140">
        <v>0</v>
      </c>
      <c r="L12" s="140">
        <v>0</v>
      </c>
      <c r="M12" s="140">
        <v>1</v>
      </c>
      <c r="N12" s="140">
        <v>0</v>
      </c>
      <c r="O12" s="140">
        <v>1</v>
      </c>
      <c r="P12" s="140"/>
      <c r="Q12" s="144" t="str">
        <f t="shared" si="12"/>
        <v>G</v>
      </c>
      <c r="R12" s="145" t="str">
        <f>IFERROR(VLOOKUP(Q12,'LISTA-ESPECIES'!$A$4:$D$102,4,FALSE),"")</f>
        <v/>
      </c>
      <c r="S12" s="144">
        <f t="shared" si="13"/>
        <v>0</v>
      </c>
      <c r="T12" s="146">
        <f t="shared" si="14"/>
        <v>0</v>
      </c>
      <c r="U12" s="144">
        <f t="shared" si="15"/>
        <v>0</v>
      </c>
      <c r="V12" s="146">
        <f t="shared" si="16"/>
        <v>0</v>
      </c>
      <c r="W12" s="144">
        <f t="shared" si="17"/>
        <v>0</v>
      </c>
      <c r="X12" s="146">
        <f t="shared" si="18"/>
        <v>0</v>
      </c>
      <c r="Y12" s="144">
        <f t="shared" si="19"/>
        <v>3.1327213607870003E-4</v>
      </c>
      <c r="Z12" s="146">
        <f t="shared" si="20"/>
        <v>1</v>
      </c>
      <c r="AA12" s="144">
        <f t="shared" si="21"/>
        <v>0</v>
      </c>
      <c r="AB12" s="146">
        <f t="shared" si="22"/>
        <v>0</v>
      </c>
      <c r="AC12" s="144">
        <f t="shared" si="23"/>
        <v>3.1327213607870003E-4</v>
      </c>
      <c r="AD12" s="147">
        <f>AC12/SUM(AEEF[AEEF-UT])</f>
        <v>5.4811398439372124E-7</v>
      </c>
    </row>
    <row r="13" spans="1:30">
      <c r="A13" s="134" t="s">
        <v>1249</v>
      </c>
      <c r="B13" s="138"/>
      <c r="C13" s="138"/>
      <c r="D13" s="138"/>
      <c r="E13" s="138">
        <v>2.1306868006427484</v>
      </c>
      <c r="F13" s="138"/>
      <c r="G13" s="138">
        <v>2.1306868006427484</v>
      </c>
      <c r="I13" s="134" t="s">
        <v>1249</v>
      </c>
      <c r="J13" s="140">
        <v>0</v>
      </c>
      <c r="K13" s="140">
        <v>0</v>
      </c>
      <c r="L13" s="140">
        <v>0</v>
      </c>
      <c r="M13" s="140">
        <v>1</v>
      </c>
      <c r="N13" s="140">
        <v>0</v>
      </c>
      <c r="O13" s="140">
        <v>1</v>
      </c>
      <c r="P13" s="140"/>
      <c r="Q13" s="144" t="str">
        <f t="shared" si="12"/>
        <v>V</v>
      </c>
      <c r="R13" s="145" t="str">
        <f>IFERROR(VLOOKUP(Q13,'LISTA-ESPECIES'!$A$4:$D$102,4,FALSE),"")</f>
        <v/>
      </c>
      <c r="S13" s="144">
        <f t="shared" si="13"/>
        <v>0</v>
      </c>
      <c r="T13" s="146">
        <f t="shared" si="14"/>
        <v>0</v>
      </c>
      <c r="U13" s="144">
        <f t="shared" si="15"/>
        <v>0</v>
      </c>
      <c r="V13" s="146">
        <f t="shared" si="16"/>
        <v>0</v>
      </c>
      <c r="W13" s="144">
        <f t="shared" si="17"/>
        <v>0</v>
      </c>
      <c r="X13" s="146">
        <f t="shared" si="18"/>
        <v>0</v>
      </c>
      <c r="Y13" s="144">
        <f t="shared" si="19"/>
        <v>2.1306868006427484</v>
      </c>
      <c r="Z13" s="146">
        <f t="shared" si="20"/>
        <v>1</v>
      </c>
      <c r="AA13" s="144">
        <f t="shared" si="21"/>
        <v>0</v>
      </c>
      <c r="AB13" s="146">
        <f t="shared" si="22"/>
        <v>0</v>
      </c>
      <c r="AC13" s="144">
        <f t="shared" si="23"/>
        <v>2.1306868006427484</v>
      </c>
      <c r="AD13" s="147">
        <f>AC13/SUM(AEEF[AEEF-UT])</f>
        <v>3.72793841933653E-3</v>
      </c>
    </row>
    <row r="14" spans="1:30">
      <c r="A14" s="128" t="s">
        <v>15</v>
      </c>
      <c r="I14" s="128" t="s">
        <v>15</v>
      </c>
      <c r="J14" s="140"/>
      <c r="K14" s="140"/>
      <c r="L14" s="140"/>
      <c r="M14" s="140"/>
      <c r="N14" s="140"/>
      <c r="O14" s="140"/>
      <c r="P14" s="140"/>
      <c r="Q14" s="144" t="str">
        <f t="shared" si="12"/>
        <v>Amapá</v>
      </c>
      <c r="R14" s="145">
        <f>IFERROR(VLOOKUP(Q14,'LISTA-ESPECIES'!$A$4:$D$102,4,FALSE),"")</f>
        <v>50</v>
      </c>
      <c r="S14" s="144"/>
      <c r="T14" s="146"/>
      <c r="U14" s="144"/>
      <c r="V14" s="146"/>
      <c r="W14" s="144"/>
      <c r="X14" s="146"/>
      <c r="Y14" s="144"/>
      <c r="Z14" s="146"/>
      <c r="AA14" s="144"/>
      <c r="AB14" s="146"/>
      <c r="AC14" s="144"/>
      <c r="AD14" s="144"/>
    </row>
    <row r="15" spans="1:30">
      <c r="A15" s="134" t="s">
        <v>1245</v>
      </c>
      <c r="C15">
        <v>26</v>
      </c>
      <c r="E15">
        <v>6</v>
      </c>
      <c r="G15">
        <v>32</v>
      </c>
      <c r="I15" s="134" t="s">
        <v>1245</v>
      </c>
      <c r="J15" s="140">
        <v>0</v>
      </c>
      <c r="K15" s="140">
        <v>0.8125</v>
      </c>
      <c r="L15" s="140">
        <v>0</v>
      </c>
      <c r="M15" s="140">
        <v>0.1875</v>
      </c>
      <c r="N15" s="140">
        <v>0</v>
      </c>
      <c r="O15" s="140">
        <v>1</v>
      </c>
      <c r="P15" s="140"/>
      <c r="Q15" s="144" t="str">
        <f t="shared" si="12"/>
        <v>N</v>
      </c>
      <c r="R15" s="145" t="str">
        <f>IFERROR(VLOOKUP(Q15,'LISTA-ESPECIES'!$A$4:$D$102,4,FALSE),"")</f>
        <v/>
      </c>
      <c r="S15" s="144">
        <f t="shared" ref="S15:S17" si="24">B15</f>
        <v>0</v>
      </c>
      <c r="T15" s="146">
        <f t="shared" ref="T15:T17" si="25">J15</f>
        <v>0</v>
      </c>
      <c r="U15" s="144">
        <f t="shared" ref="U15:U17" si="26">C15</f>
        <v>26</v>
      </c>
      <c r="V15" s="146">
        <f t="shared" ref="V15:V17" si="27">K15</f>
        <v>0.8125</v>
      </c>
      <c r="W15" s="144">
        <f t="shared" ref="W15:W17" si="28">D15</f>
        <v>0</v>
      </c>
      <c r="X15" s="146">
        <f t="shared" ref="X15:X17" si="29">L15</f>
        <v>0</v>
      </c>
      <c r="Y15" s="144">
        <f t="shared" ref="Y15:Y17" si="30">E15</f>
        <v>6</v>
      </c>
      <c r="Z15" s="146">
        <f t="shared" ref="Z15:Z17" si="31">M15</f>
        <v>0.1875</v>
      </c>
      <c r="AA15" s="144">
        <f t="shared" ref="AA15:AA17" si="32">F15</f>
        <v>0</v>
      </c>
      <c r="AB15" s="146">
        <f t="shared" ref="AB15:AB17" si="33">N15</f>
        <v>0</v>
      </c>
      <c r="AC15" s="144">
        <f t="shared" ref="AC15:AC17" si="34">G15</f>
        <v>32</v>
      </c>
      <c r="AD15" s="147">
        <f>AC15/SUM(AEEF[AEEF-UT])</f>
        <v>5.5988533548329313E-2</v>
      </c>
    </row>
    <row r="16" spans="1:30">
      <c r="A16" s="134" t="s">
        <v>1247</v>
      </c>
      <c r="B16" s="138"/>
      <c r="C16" s="138">
        <v>3.2576988429145401E-2</v>
      </c>
      <c r="D16" s="138"/>
      <c r="E16" s="138">
        <v>1.5552638851732907E-3</v>
      </c>
      <c r="F16" s="138"/>
      <c r="G16" s="138">
        <v>3.4132252314318698E-2</v>
      </c>
      <c r="I16" s="134" t="s">
        <v>1247</v>
      </c>
      <c r="J16" s="140">
        <v>0</v>
      </c>
      <c r="K16" s="140">
        <v>0.95443418527288792</v>
      </c>
      <c r="L16" s="140">
        <v>0</v>
      </c>
      <c r="M16" s="140">
        <v>4.5565814727112165E-2</v>
      </c>
      <c r="N16" s="140">
        <v>0</v>
      </c>
      <c r="O16" s="140">
        <v>1</v>
      </c>
      <c r="P16" s="140"/>
      <c r="Q16" s="144" t="str">
        <f t="shared" si="12"/>
        <v>G</v>
      </c>
      <c r="R16" s="145" t="str">
        <f>IFERROR(VLOOKUP(Q16,'LISTA-ESPECIES'!$A$4:$D$102,4,FALSE),"")</f>
        <v/>
      </c>
      <c r="S16" s="144">
        <f t="shared" si="24"/>
        <v>0</v>
      </c>
      <c r="T16" s="146">
        <f t="shared" si="25"/>
        <v>0</v>
      </c>
      <c r="U16" s="144">
        <f t="shared" si="26"/>
        <v>3.2576988429145401E-2</v>
      </c>
      <c r="V16" s="146">
        <f t="shared" si="27"/>
        <v>0.95443418527288792</v>
      </c>
      <c r="W16" s="144">
        <f t="shared" si="28"/>
        <v>0</v>
      </c>
      <c r="X16" s="146">
        <f t="shared" si="29"/>
        <v>0</v>
      </c>
      <c r="Y16" s="144">
        <f t="shared" si="30"/>
        <v>1.5552638851732907E-3</v>
      </c>
      <c r="Z16" s="146">
        <f t="shared" si="31"/>
        <v>4.5565814727112165E-2</v>
      </c>
      <c r="AA16" s="144">
        <f t="shared" si="32"/>
        <v>0</v>
      </c>
      <c r="AB16" s="146">
        <f t="shared" si="33"/>
        <v>0</v>
      </c>
      <c r="AC16" s="144">
        <f t="shared" si="34"/>
        <v>3.4132252314318698E-2</v>
      </c>
      <c r="AD16" s="147">
        <f>AC16/SUM(AEEF[AEEF-UT])</f>
        <v>5.9719211055633536E-5</v>
      </c>
    </row>
    <row r="17" spans="1:30">
      <c r="A17" s="134" t="s">
        <v>1249</v>
      </c>
      <c r="B17" s="138"/>
      <c r="C17" s="138">
        <v>267.47620479689357</v>
      </c>
      <c r="D17" s="138"/>
      <c r="E17" s="138">
        <v>8.3539578149990312</v>
      </c>
      <c r="F17" s="138"/>
      <c r="G17" s="138">
        <v>275.8301626118926</v>
      </c>
      <c r="I17" s="134" t="s">
        <v>1249</v>
      </c>
      <c r="J17" s="140">
        <v>0</v>
      </c>
      <c r="K17" s="140">
        <v>0.9697133999563583</v>
      </c>
      <c r="L17" s="140">
        <v>0</v>
      </c>
      <c r="M17" s="140">
        <v>3.0286600043641653E-2</v>
      </c>
      <c r="N17" s="140">
        <v>0</v>
      </c>
      <c r="O17" s="140">
        <v>1</v>
      </c>
      <c r="P17" s="140"/>
      <c r="Q17" s="144" t="str">
        <f t="shared" si="12"/>
        <v>V</v>
      </c>
      <c r="R17" s="145" t="str">
        <f>IFERROR(VLOOKUP(Q17,'LISTA-ESPECIES'!$A$4:$D$102,4,FALSE),"")</f>
        <v/>
      </c>
      <c r="S17" s="144">
        <f t="shared" si="24"/>
        <v>0</v>
      </c>
      <c r="T17" s="146">
        <f t="shared" si="25"/>
        <v>0</v>
      </c>
      <c r="U17" s="144">
        <f t="shared" si="26"/>
        <v>267.47620479689357</v>
      </c>
      <c r="V17" s="146">
        <f t="shared" si="27"/>
        <v>0.9697133999563583</v>
      </c>
      <c r="W17" s="144">
        <f t="shared" si="28"/>
        <v>0</v>
      </c>
      <c r="X17" s="146">
        <f t="shared" si="29"/>
        <v>0</v>
      </c>
      <c r="Y17" s="144">
        <f t="shared" si="30"/>
        <v>8.3539578149990312</v>
      </c>
      <c r="Z17" s="146">
        <f t="shared" si="31"/>
        <v>3.0286600043641653E-2</v>
      </c>
      <c r="AA17" s="144">
        <f t="shared" si="32"/>
        <v>0</v>
      </c>
      <c r="AB17" s="146">
        <f t="shared" si="33"/>
        <v>0</v>
      </c>
      <c r="AC17" s="144">
        <f t="shared" si="34"/>
        <v>275.8301626118926</v>
      </c>
      <c r="AD17" s="147">
        <f>AC17/SUM(AEEF[AEEF-UT])</f>
        <v>0.48260394728240869</v>
      </c>
    </row>
    <row r="18" spans="1:30">
      <c r="A18" s="128" t="s">
        <v>59</v>
      </c>
      <c r="I18" s="128" t="s">
        <v>59</v>
      </c>
      <c r="J18" s="140"/>
      <c r="K18" s="140"/>
      <c r="L18" s="140"/>
      <c r="M18" s="140"/>
      <c r="N18" s="140"/>
      <c r="O18" s="140"/>
      <c r="P18" s="140"/>
      <c r="Q18" s="144" t="str">
        <f t="shared" si="12"/>
        <v>Amarelinho</v>
      </c>
      <c r="R18" s="145">
        <f>IFERROR(VLOOKUP(Q18,'LISTA-ESPECIES'!$A$4:$D$102,4,FALSE),"")</f>
        <v>61.247891675590303</v>
      </c>
      <c r="S18" s="144"/>
      <c r="T18" s="146"/>
      <c r="U18" s="144"/>
      <c r="V18" s="146"/>
      <c r="W18" s="144"/>
      <c r="X18" s="146"/>
      <c r="Y18" s="144"/>
      <c r="Z18" s="146"/>
      <c r="AA18" s="144"/>
      <c r="AB18" s="146"/>
      <c r="AC18" s="144"/>
      <c r="AD18" s="144"/>
    </row>
    <row r="19" spans="1:30">
      <c r="A19" s="134" t="s">
        <v>1245</v>
      </c>
      <c r="D19">
        <v>1</v>
      </c>
      <c r="G19">
        <v>1</v>
      </c>
      <c r="I19" s="134" t="s">
        <v>1245</v>
      </c>
      <c r="J19" s="140">
        <v>0</v>
      </c>
      <c r="K19" s="140">
        <v>0</v>
      </c>
      <c r="L19" s="140">
        <v>1</v>
      </c>
      <c r="M19" s="140">
        <v>0</v>
      </c>
      <c r="N19" s="140">
        <v>0</v>
      </c>
      <c r="O19" s="140">
        <v>1</v>
      </c>
      <c r="P19" s="140"/>
      <c r="Q19" s="144" t="str">
        <f t="shared" si="12"/>
        <v>N</v>
      </c>
      <c r="R19" s="145" t="str">
        <f>IFERROR(VLOOKUP(Q19,'LISTA-ESPECIES'!$A$4:$D$102,4,FALSE),"")</f>
        <v/>
      </c>
      <c r="S19" s="144">
        <f t="shared" ref="S19:S20" si="35">B19</f>
        <v>0</v>
      </c>
      <c r="T19" s="146">
        <f t="shared" ref="T19:T20" si="36">J19</f>
        <v>0</v>
      </c>
      <c r="U19" s="144">
        <f t="shared" ref="U19:U20" si="37">C19</f>
        <v>0</v>
      </c>
      <c r="V19" s="146">
        <f t="shared" ref="V19:V20" si="38">K19</f>
        <v>0</v>
      </c>
      <c r="W19" s="144">
        <f t="shared" ref="W19:W20" si="39">D19</f>
        <v>1</v>
      </c>
      <c r="X19" s="146">
        <f t="shared" ref="X19:X20" si="40">L19</f>
        <v>1</v>
      </c>
      <c r="Y19" s="144">
        <f t="shared" ref="Y19:Y20" si="41">E19</f>
        <v>0</v>
      </c>
      <c r="Z19" s="146">
        <f t="shared" ref="Z19:Z20" si="42">M19</f>
        <v>0</v>
      </c>
      <c r="AA19" s="144">
        <f t="shared" ref="AA19:AA20" si="43">F19</f>
        <v>0</v>
      </c>
      <c r="AB19" s="146">
        <f t="shared" ref="AB19:AB20" si="44">N19</f>
        <v>0</v>
      </c>
      <c r="AC19" s="144">
        <f t="shared" ref="AC19:AC20" si="45">G19</f>
        <v>1</v>
      </c>
      <c r="AD19" s="147">
        <f>AC19/SUM(AEEF[AEEF-UT])</f>
        <v>1.749641673385291E-3</v>
      </c>
    </row>
    <row r="20" spans="1:30">
      <c r="A20" s="134" t="s">
        <v>1247</v>
      </c>
      <c r="B20" s="138"/>
      <c r="C20" s="138"/>
      <c r="D20" s="138">
        <v>3.6090342396871044E-4</v>
      </c>
      <c r="E20" s="138"/>
      <c r="F20" s="138"/>
      <c r="G20" s="138">
        <v>3.6090342396871044E-4</v>
      </c>
      <c r="I20" s="134" t="s">
        <v>1247</v>
      </c>
      <c r="J20" s="140">
        <v>0</v>
      </c>
      <c r="K20" s="140">
        <v>0</v>
      </c>
      <c r="L20" s="140">
        <v>1</v>
      </c>
      <c r="M20" s="140">
        <v>0</v>
      </c>
      <c r="N20" s="140">
        <v>0</v>
      </c>
      <c r="O20" s="140">
        <v>1</v>
      </c>
      <c r="P20" s="140"/>
      <c r="Q20" s="144" t="str">
        <f t="shared" si="12"/>
        <v>G</v>
      </c>
      <c r="R20" s="145" t="str">
        <f>IFERROR(VLOOKUP(Q20,'LISTA-ESPECIES'!$A$4:$D$102,4,FALSE),"")</f>
        <v/>
      </c>
      <c r="S20" s="144">
        <f t="shared" si="35"/>
        <v>0</v>
      </c>
      <c r="T20" s="146">
        <f t="shared" si="36"/>
        <v>0</v>
      </c>
      <c r="U20" s="144">
        <f t="shared" si="37"/>
        <v>0</v>
      </c>
      <c r="V20" s="146">
        <f t="shared" si="38"/>
        <v>0</v>
      </c>
      <c r="W20" s="144">
        <f t="shared" si="39"/>
        <v>3.6090342396871044E-4</v>
      </c>
      <c r="X20" s="146">
        <f t="shared" si="40"/>
        <v>1</v>
      </c>
      <c r="Y20" s="144">
        <f t="shared" si="41"/>
        <v>0</v>
      </c>
      <c r="Z20" s="146">
        <f t="shared" si="42"/>
        <v>0</v>
      </c>
      <c r="AA20" s="144">
        <f t="shared" si="43"/>
        <v>0</v>
      </c>
      <c r="AB20" s="146">
        <f t="shared" si="44"/>
        <v>0</v>
      </c>
      <c r="AC20" s="144">
        <f t="shared" si="45"/>
        <v>3.6090342396871044E-4</v>
      </c>
      <c r="AD20" s="147">
        <f>AC20/SUM(AEEF[AEEF-UT])</f>
        <v>6.3145167064309561E-7</v>
      </c>
    </row>
    <row r="21" spans="1:30">
      <c r="A21" s="134" t="s">
        <v>1249</v>
      </c>
      <c r="B21" s="138"/>
      <c r="C21" s="138"/>
      <c r="D21" s="138">
        <v>2.4546458915315861</v>
      </c>
      <c r="E21" s="138"/>
      <c r="F21" s="138"/>
      <c r="G21" s="138">
        <v>2.4546458915315861</v>
      </c>
      <c r="I21" s="134" t="s">
        <v>1249</v>
      </c>
      <c r="J21" s="140">
        <v>0</v>
      </c>
      <c r="K21" s="140">
        <v>0</v>
      </c>
      <c r="L21" s="140">
        <v>1</v>
      </c>
      <c r="M21" s="140">
        <v>0</v>
      </c>
      <c r="N21" s="140">
        <v>0</v>
      </c>
      <c r="O21" s="140">
        <v>1</v>
      </c>
      <c r="P21" s="140"/>
      <c r="Q21" s="144" t="str">
        <f t="shared" si="12"/>
        <v>V</v>
      </c>
      <c r="R21" s="145" t="str">
        <f>IFERROR(VLOOKUP(Q21,'LISTA-ESPECIES'!$A$4:$D$102,4,FALSE),"")</f>
        <v/>
      </c>
      <c r="S21" s="144"/>
      <c r="T21" s="146"/>
      <c r="U21" s="144"/>
      <c r="V21" s="146"/>
      <c r="W21" s="144"/>
      <c r="X21" s="146"/>
      <c r="Y21" s="144"/>
      <c r="Z21" s="146"/>
      <c r="AA21" s="144"/>
      <c r="AB21" s="146"/>
      <c r="AC21" s="144"/>
      <c r="AD21" s="144"/>
    </row>
    <row r="22" spans="1:30">
      <c r="A22" s="128" t="s">
        <v>60</v>
      </c>
      <c r="I22" s="128" t="s">
        <v>60</v>
      </c>
      <c r="J22" s="140"/>
      <c r="K22" s="140"/>
      <c r="L22" s="140"/>
      <c r="M22" s="140"/>
      <c r="N22" s="140"/>
      <c r="O22" s="140"/>
      <c r="P22" s="140"/>
      <c r="Q22" s="144" t="str">
        <f t="shared" si="12"/>
        <v>Amescla</v>
      </c>
      <c r="R22" s="145">
        <f>IFERROR(VLOOKUP(Q22,'LISTA-ESPECIES'!$A$4:$D$102,4,FALSE),"")</f>
        <v>57.7464829275686</v>
      </c>
      <c r="S22" s="144">
        <f t="shared" ref="S22:S24" si="46">B22</f>
        <v>0</v>
      </c>
      <c r="T22" s="146">
        <f t="shared" ref="T22:T24" si="47">J22</f>
        <v>0</v>
      </c>
      <c r="U22" s="144">
        <f t="shared" ref="U22:U24" si="48">C22</f>
        <v>0</v>
      </c>
      <c r="V22" s="146">
        <f t="shared" ref="V22:V24" si="49">K22</f>
        <v>0</v>
      </c>
      <c r="W22" s="144">
        <f t="shared" ref="W22:W24" si="50">D22</f>
        <v>0</v>
      </c>
      <c r="X22" s="146">
        <f t="shared" ref="X22:X24" si="51">L22</f>
        <v>0</v>
      </c>
      <c r="Y22" s="144">
        <f t="shared" ref="Y22:Y24" si="52">E22</f>
        <v>0</v>
      </c>
      <c r="Z22" s="146">
        <f t="shared" ref="Z22:Z24" si="53">M22</f>
        <v>0</v>
      </c>
      <c r="AA22" s="144">
        <f t="shared" ref="AA22:AA24" si="54">F22</f>
        <v>0</v>
      </c>
      <c r="AB22" s="146">
        <f t="shared" ref="AB22:AB24" si="55">N22</f>
        <v>0</v>
      </c>
      <c r="AC22" s="144">
        <f t="shared" ref="AC22:AC24" si="56">G22</f>
        <v>0</v>
      </c>
      <c r="AD22" s="147">
        <f>AC22/SUM(AEEF[AEEF-UT])</f>
        <v>0</v>
      </c>
    </row>
    <row r="23" spans="1:30">
      <c r="A23" s="134" t="s">
        <v>1245</v>
      </c>
      <c r="C23">
        <v>6</v>
      </c>
      <c r="E23">
        <v>1</v>
      </c>
      <c r="G23">
        <v>7</v>
      </c>
      <c r="I23" s="134" t="s">
        <v>1245</v>
      </c>
      <c r="J23" s="140">
        <v>0</v>
      </c>
      <c r="K23" s="140">
        <v>0.8571428571428571</v>
      </c>
      <c r="L23" s="140">
        <v>0</v>
      </c>
      <c r="M23" s="140">
        <v>0.14285714285714285</v>
      </c>
      <c r="N23" s="140">
        <v>0</v>
      </c>
      <c r="O23" s="140">
        <v>1</v>
      </c>
      <c r="P23" s="140"/>
      <c r="Q23" s="144" t="str">
        <f t="shared" si="12"/>
        <v>N</v>
      </c>
      <c r="R23" s="145" t="str">
        <f>IFERROR(VLOOKUP(Q23,'LISTA-ESPECIES'!$A$4:$D$102,4,FALSE),"")</f>
        <v/>
      </c>
      <c r="S23" s="144">
        <f t="shared" si="46"/>
        <v>0</v>
      </c>
      <c r="T23" s="146">
        <f t="shared" si="47"/>
        <v>0</v>
      </c>
      <c r="U23" s="144">
        <f t="shared" si="48"/>
        <v>6</v>
      </c>
      <c r="V23" s="146">
        <f t="shared" si="49"/>
        <v>0.8571428571428571</v>
      </c>
      <c r="W23" s="144">
        <f t="shared" si="50"/>
        <v>0</v>
      </c>
      <c r="X23" s="146">
        <f t="shared" si="51"/>
        <v>0</v>
      </c>
      <c r="Y23" s="144">
        <f t="shared" si="52"/>
        <v>1</v>
      </c>
      <c r="Z23" s="146">
        <f t="shared" si="53"/>
        <v>0.14285714285714285</v>
      </c>
      <c r="AA23" s="144">
        <f t="shared" si="54"/>
        <v>0</v>
      </c>
      <c r="AB23" s="146">
        <f t="shared" si="55"/>
        <v>0</v>
      </c>
      <c r="AC23" s="144">
        <f t="shared" si="56"/>
        <v>7</v>
      </c>
      <c r="AD23" s="147">
        <f>AC23/SUM(AEEF[AEEF-UT])</f>
        <v>1.2247491713697036E-2</v>
      </c>
    </row>
    <row r="24" spans="1:30">
      <c r="A24" s="134" t="s">
        <v>1247</v>
      </c>
      <c r="B24" s="138"/>
      <c r="C24" s="138">
        <v>5.2878805017419301E-3</v>
      </c>
      <c r="D24" s="138"/>
      <c r="E24" s="138">
        <v>3.1327213607870003E-4</v>
      </c>
      <c r="F24" s="138"/>
      <c r="G24" s="138">
        <v>5.6011526378206304E-3</v>
      </c>
      <c r="I24" s="134" t="s">
        <v>1247</v>
      </c>
      <c r="J24" s="140">
        <v>0</v>
      </c>
      <c r="K24" s="140">
        <v>0.94407005908687536</v>
      </c>
      <c r="L24" s="140">
        <v>0</v>
      </c>
      <c r="M24" s="140">
        <v>5.5929940913124636E-2</v>
      </c>
      <c r="N24" s="140">
        <v>0</v>
      </c>
      <c r="O24" s="140">
        <v>1</v>
      </c>
      <c r="P24" s="140"/>
      <c r="Q24" s="144" t="str">
        <f t="shared" si="12"/>
        <v>G</v>
      </c>
      <c r="R24" s="145" t="str">
        <f>IFERROR(VLOOKUP(Q24,'LISTA-ESPECIES'!$A$4:$D$102,4,FALSE),"")</f>
        <v/>
      </c>
      <c r="S24" s="144">
        <f t="shared" si="46"/>
        <v>0</v>
      </c>
      <c r="T24" s="146">
        <f t="shared" si="47"/>
        <v>0</v>
      </c>
      <c r="U24" s="144">
        <f t="shared" si="48"/>
        <v>5.2878805017419301E-3</v>
      </c>
      <c r="V24" s="146">
        <f t="shared" si="49"/>
        <v>0.94407005908687536</v>
      </c>
      <c r="W24" s="144">
        <f t="shared" si="50"/>
        <v>0</v>
      </c>
      <c r="X24" s="146">
        <f t="shared" si="51"/>
        <v>0</v>
      </c>
      <c r="Y24" s="144">
        <f t="shared" si="52"/>
        <v>3.1327213607870003E-4</v>
      </c>
      <c r="Z24" s="146">
        <f t="shared" si="53"/>
        <v>5.5929940913124636E-2</v>
      </c>
      <c r="AA24" s="144">
        <f t="shared" si="54"/>
        <v>0</v>
      </c>
      <c r="AB24" s="146">
        <f t="shared" si="55"/>
        <v>0</v>
      </c>
      <c r="AC24" s="144">
        <f t="shared" si="56"/>
        <v>5.6011526378206304E-3</v>
      </c>
      <c r="AD24" s="147">
        <f>AC24/SUM(AEEF[AEEF-UT])</f>
        <v>9.8000100741229249E-6</v>
      </c>
    </row>
    <row r="25" spans="1:30">
      <c r="A25" s="134" t="s">
        <v>1249</v>
      </c>
      <c r="B25" s="138"/>
      <c r="C25" s="138">
        <v>40.5109626019064</v>
      </c>
      <c r="D25" s="138"/>
      <c r="E25" s="138">
        <v>1.7546832475881458</v>
      </c>
      <c r="F25" s="138"/>
      <c r="G25" s="138">
        <v>42.265645849494547</v>
      </c>
      <c r="I25" s="134" t="s">
        <v>1249</v>
      </c>
      <c r="J25" s="140">
        <v>0</v>
      </c>
      <c r="K25" s="140">
        <v>0.95848440944599611</v>
      </c>
      <c r="L25" s="140">
        <v>0</v>
      </c>
      <c r="M25" s="140">
        <v>4.1515590554003799E-2</v>
      </c>
      <c r="N25" s="140">
        <v>0</v>
      </c>
      <c r="O25" s="140">
        <v>1</v>
      </c>
      <c r="P25" s="140"/>
      <c r="Q25" s="144" t="str">
        <f t="shared" si="12"/>
        <v>V</v>
      </c>
      <c r="R25" s="145" t="str">
        <f>IFERROR(VLOOKUP(Q25,'LISTA-ESPECIES'!$A$4:$D$102,4,FALSE),"")</f>
        <v/>
      </c>
      <c r="S25" s="144"/>
      <c r="T25" s="146"/>
      <c r="U25" s="144"/>
      <c r="V25" s="146"/>
      <c r="W25" s="144"/>
      <c r="X25" s="146"/>
      <c r="Y25" s="144"/>
      <c r="Z25" s="146"/>
      <c r="AA25" s="144"/>
      <c r="AB25" s="146"/>
      <c r="AC25" s="144"/>
      <c r="AD25" s="144"/>
    </row>
    <row r="26" spans="1:30">
      <c r="A26" s="128" t="s">
        <v>39</v>
      </c>
      <c r="I26" s="128" t="s">
        <v>39</v>
      </c>
      <c r="J26" s="140"/>
      <c r="K26" s="140"/>
      <c r="L26" s="140"/>
      <c r="M26" s="140"/>
      <c r="N26" s="140"/>
      <c r="O26" s="140"/>
      <c r="P26" s="140"/>
      <c r="Q26" s="144" t="str">
        <f t="shared" ref="Q26:Q89" si="57">A26</f>
        <v>Anani</v>
      </c>
      <c r="R26" s="145">
        <f>IFERROR(VLOOKUP(Q26,'LISTA-ESPECIES'!$A$4:$D$102,4,FALSE),"")</f>
        <v>64.112680651244418</v>
      </c>
      <c r="S26" s="144">
        <f t="shared" ref="S26:S28" si="58">B26</f>
        <v>0</v>
      </c>
      <c r="T26" s="146">
        <f t="shared" ref="T26:T28" si="59">J26</f>
        <v>0</v>
      </c>
      <c r="U26" s="144">
        <f t="shared" ref="U26:U28" si="60">C26</f>
        <v>0</v>
      </c>
      <c r="V26" s="146">
        <f t="shared" ref="V26:V28" si="61">K26</f>
        <v>0</v>
      </c>
      <c r="W26" s="144">
        <f t="shared" ref="W26:W28" si="62">D26</f>
        <v>0</v>
      </c>
      <c r="X26" s="146">
        <f t="shared" ref="X26:X28" si="63">L26</f>
        <v>0</v>
      </c>
      <c r="Y26" s="144">
        <f t="shared" ref="Y26:Y28" si="64">E26</f>
        <v>0</v>
      </c>
      <c r="Z26" s="146">
        <f t="shared" ref="Z26:Z28" si="65">M26</f>
        <v>0</v>
      </c>
      <c r="AA26" s="144">
        <f t="shared" ref="AA26:AA28" si="66">F26</f>
        <v>0</v>
      </c>
      <c r="AB26" s="146">
        <f t="shared" ref="AB26:AB28" si="67">N26</f>
        <v>0</v>
      </c>
      <c r="AC26" s="144">
        <f t="shared" ref="AC26:AC28" si="68">G26</f>
        <v>0</v>
      </c>
      <c r="AD26" s="147">
        <f>AC26/SUM(AEEF[AEEF-UT])</f>
        <v>0</v>
      </c>
    </row>
    <row r="27" spans="1:30">
      <c r="A27" s="134" t="s">
        <v>1245</v>
      </c>
      <c r="E27">
        <v>2</v>
      </c>
      <c r="G27">
        <v>2</v>
      </c>
      <c r="I27" s="134" t="s">
        <v>1245</v>
      </c>
      <c r="J27" s="140">
        <v>0</v>
      </c>
      <c r="K27" s="140">
        <v>0</v>
      </c>
      <c r="L27" s="140">
        <v>0</v>
      </c>
      <c r="M27" s="140">
        <v>1</v>
      </c>
      <c r="N27" s="140">
        <v>0</v>
      </c>
      <c r="O27" s="140">
        <v>1</v>
      </c>
      <c r="P27" s="140"/>
      <c r="Q27" s="144" t="str">
        <f t="shared" si="57"/>
        <v>N</v>
      </c>
      <c r="R27" s="145" t="str">
        <f>IFERROR(VLOOKUP(Q27,'LISTA-ESPECIES'!$A$4:$D$102,4,FALSE),"")</f>
        <v/>
      </c>
      <c r="S27" s="144">
        <f t="shared" si="58"/>
        <v>0</v>
      </c>
      <c r="T27" s="146">
        <f t="shared" si="59"/>
        <v>0</v>
      </c>
      <c r="U27" s="144">
        <f t="shared" si="60"/>
        <v>0</v>
      </c>
      <c r="V27" s="146">
        <f t="shared" si="61"/>
        <v>0</v>
      </c>
      <c r="W27" s="144">
        <f t="shared" si="62"/>
        <v>0</v>
      </c>
      <c r="X27" s="146">
        <f t="shared" si="63"/>
        <v>0</v>
      </c>
      <c r="Y27" s="144">
        <f t="shared" si="64"/>
        <v>2</v>
      </c>
      <c r="Z27" s="146">
        <f t="shared" si="65"/>
        <v>1</v>
      </c>
      <c r="AA27" s="144">
        <f t="shared" si="66"/>
        <v>0</v>
      </c>
      <c r="AB27" s="146">
        <f t="shared" si="67"/>
        <v>0</v>
      </c>
      <c r="AC27" s="144">
        <f t="shared" si="68"/>
        <v>2</v>
      </c>
      <c r="AD27" s="147">
        <f>AC27/SUM(AEEF[AEEF-UT])</f>
        <v>3.499283346770582E-3</v>
      </c>
    </row>
    <row r="28" spans="1:30">
      <c r="A28" s="134" t="s">
        <v>1247</v>
      </c>
      <c r="B28" s="138"/>
      <c r="C28" s="138"/>
      <c r="D28" s="138"/>
      <c r="E28" s="138">
        <v>9.0500839311624475E-4</v>
      </c>
      <c r="F28" s="138"/>
      <c r="G28" s="138">
        <v>9.0500839311624475E-4</v>
      </c>
      <c r="I28" s="134" t="s">
        <v>1247</v>
      </c>
      <c r="J28" s="140">
        <v>0</v>
      </c>
      <c r="K28" s="140">
        <v>0</v>
      </c>
      <c r="L28" s="140">
        <v>0</v>
      </c>
      <c r="M28" s="140">
        <v>1</v>
      </c>
      <c r="N28" s="140">
        <v>0</v>
      </c>
      <c r="O28" s="140">
        <v>1</v>
      </c>
      <c r="P28" s="140"/>
      <c r="Q28" s="144" t="str">
        <f t="shared" si="57"/>
        <v>G</v>
      </c>
      <c r="R28" s="145" t="str">
        <f>IFERROR(VLOOKUP(Q28,'LISTA-ESPECIES'!$A$4:$D$102,4,FALSE),"")</f>
        <v/>
      </c>
      <c r="S28" s="144">
        <f t="shared" si="58"/>
        <v>0</v>
      </c>
      <c r="T28" s="146">
        <f t="shared" si="59"/>
        <v>0</v>
      </c>
      <c r="U28" s="144">
        <f t="shared" si="60"/>
        <v>0</v>
      </c>
      <c r="V28" s="146">
        <f t="shared" si="61"/>
        <v>0</v>
      </c>
      <c r="W28" s="144">
        <f t="shared" si="62"/>
        <v>0</v>
      </c>
      <c r="X28" s="146">
        <f t="shared" si="63"/>
        <v>0</v>
      </c>
      <c r="Y28" s="144">
        <f t="shared" si="64"/>
        <v>9.0500839311624475E-4</v>
      </c>
      <c r="Z28" s="146">
        <f t="shared" si="65"/>
        <v>1</v>
      </c>
      <c r="AA28" s="144">
        <f t="shared" si="66"/>
        <v>0</v>
      </c>
      <c r="AB28" s="146">
        <f t="shared" si="67"/>
        <v>0</v>
      </c>
      <c r="AC28" s="144">
        <f t="shared" si="68"/>
        <v>9.0500839311624475E-4</v>
      </c>
      <c r="AD28" s="147">
        <f>AC28/SUM(AEEF[AEEF-UT])</f>
        <v>1.5834403993596397E-6</v>
      </c>
    </row>
    <row r="29" spans="1:30">
      <c r="A29" s="134" t="s">
        <v>1249</v>
      </c>
      <c r="B29" s="138"/>
      <c r="C29" s="138"/>
      <c r="D29" s="138"/>
      <c r="E29" s="138">
        <v>6.517394919613114</v>
      </c>
      <c r="F29" s="138"/>
      <c r="G29" s="138">
        <v>6.517394919613114</v>
      </c>
      <c r="I29" s="134" t="s">
        <v>1249</v>
      </c>
      <c r="J29" s="140">
        <v>0</v>
      </c>
      <c r="K29" s="140">
        <v>0</v>
      </c>
      <c r="L29" s="140">
        <v>0</v>
      </c>
      <c r="M29" s="140">
        <v>1</v>
      </c>
      <c r="N29" s="140">
        <v>0</v>
      </c>
      <c r="O29" s="140">
        <v>1</v>
      </c>
      <c r="P29" s="140"/>
      <c r="Q29" s="144" t="str">
        <f t="shared" si="57"/>
        <v>V</v>
      </c>
      <c r="R29" s="145" t="str">
        <f>IFERROR(VLOOKUP(Q29,'LISTA-ESPECIES'!$A$4:$D$102,4,FALSE),"")</f>
        <v/>
      </c>
      <c r="S29" s="144"/>
      <c r="T29" s="146"/>
      <c r="U29" s="144"/>
      <c r="V29" s="146"/>
      <c r="W29" s="144"/>
      <c r="X29" s="146"/>
      <c r="Y29" s="144"/>
      <c r="Z29" s="146"/>
      <c r="AA29" s="144"/>
      <c r="AB29" s="146"/>
      <c r="AC29" s="144"/>
      <c r="AD29" s="144"/>
    </row>
    <row r="30" spans="1:30">
      <c r="A30" s="128" t="s">
        <v>40</v>
      </c>
      <c r="I30" s="128" t="s">
        <v>40</v>
      </c>
      <c r="J30" s="140"/>
      <c r="K30" s="140"/>
      <c r="L30" s="140"/>
      <c r="M30" s="140"/>
      <c r="N30" s="140"/>
      <c r="O30" s="140"/>
      <c r="P30" s="140"/>
      <c r="Q30" s="144" t="str">
        <f t="shared" si="57"/>
        <v>Angelim-Pedra</v>
      </c>
      <c r="R30" s="145">
        <f>IFERROR(VLOOKUP(Q30,'LISTA-ESPECIES'!$A$4:$D$102,4,FALSE),"")</f>
        <v>51.38028520389279</v>
      </c>
      <c r="S30" s="144">
        <f t="shared" ref="S30:S32" si="69">B30</f>
        <v>0</v>
      </c>
      <c r="T30" s="146">
        <f t="shared" ref="T30:T32" si="70">J30</f>
        <v>0</v>
      </c>
      <c r="U30" s="144">
        <f t="shared" ref="U30:U32" si="71">C30</f>
        <v>0</v>
      </c>
      <c r="V30" s="146">
        <f t="shared" ref="V30:V32" si="72">K30</f>
        <v>0</v>
      </c>
      <c r="W30" s="144">
        <f t="shared" ref="W30:W32" si="73">D30</f>
        <v>0</v>
      </c>
      <c r="X30" s="146">
        <f t="shared" ref="X30:X32" si="74">L30</f>
        <v>0</v>
      </c>
      <c r="Y30" s="144">
        <f t="shared" ref="Y30:Y32" si="75">E30</f>
        <v>0</v>
      </c>
      <c r="Z30" s="146">
        <f t="shared" ref="Z30:Z32" si="76">M30</f>
        <v>0</v>
      </c>
      <c r="AA30" s="144">
        <f t="shared" ref="AA30:AA32" si="77">F30</f>
        <v>0</v>
      </c>
      <c r="AB30" s="146">
        <f t="shared" ref="AB30:AB32" si="78">N30</f>
        <v>0</v>
      </c>
      <c r="AC30" s="144">
        <f t="shared" ref="AC30:AC32" si="79">G30</f>
        <v>0</v>
      </c>
      <c r="AD30" s="147">
        <f>AC30/SUM(AEEF[AEEF-UT])</f>
        <v>0</v>
      </c>
    </row>
    <row r="31" spans="1:30">
      <c r="A31" s="134" t="s">
        <v>1245</v>
      </c>
      <c r="B31">
        <v>19</v>
      </c>
      <c r="C31">
        <v>18</v>
      </c>
      <c r="E31">
        <v>2</v>
      </c>
      <c r="G31">
        <v>39</v>
      </c>
      <c r="I31" s="134" t="s">
        <v>1245</v>
      </c>
      <c r="J31" s="140">
        <v>0.48717948717948717</v>
      </c>
      <c r="K31" s="140">
        <v>0.46153846153846156</v>
      </c>
      <c r="L31" s="140">
        <v>0</v>
      </c>
      <c r="M31" s="140">
        <v>5.128205128205128E-2</v>
      </c>
      <c r="N31" s="140">
        <v>0</v>
      </c>
      <c r="O31" s="140">
        <v>1</v>
      </c>
      <c r="P31" s="140"/>
      <c r="Q31" s="144" t="str">
        <f t="shared" si="57"/>
        <v>N</v>
      </c>
      <c r="R31" s="145" t="str">
        <f>IFERROR(VLOOKUP(Q31,'LISTA-ESPECIES'!$A$4:$D$102,4,FALSE),"")</f>
        <v/>
      </c>
      <c r="S31" s="144">
        <f t="shared" si="69"/>
        <v>19</v>
      </c>
      <c r="T31" s="146">
        <f t="shared" si="70"/>
        <v>0.48717948717948717</v>
      </c>
      <c r="U31" s="144">
        <f t="shared" si="71"/>
        <v>18</v>
      </c>
      <c r="V31" s="146">
        <f t="shared" si="72"/>
        <v>0.46153846153846156</v>
      </c>
      <c r="W31" s="144">
        <f t="shared" si="73"/>
        <v>0</v>
      </c>
      <c r="X31" s="146">
        <f t="shared" si="74"/>
        <v>0</v>
      </c>
      <c r="Y31" s="144">
        <f t="shared" si="75"/>
        <v>2</v>
      </c>
      <c r="Z31" s="146">
        <f t="shared" si="76"/>
        <v>5.128205128205128E-2</v>
      </c>
      <c r="AA31" s="144">
        <f t="shared" si="77"/>
        <v>0</v>
      </c>
      <c r="AB31" s="146">
        <f t="shared" si="78"/>
        <v>0</v>
      </c>
      <c r="AC31" s="144">
        <f t="shared" si="79"/>
        <v>39</v>
      </c>
      <c r="AD31" s="147">
        <f>AC31/SUM(AEEF[AEEF-UT])</f>
        <v>6.8236025262026351E-2</v>
      </c>
    </row>
    <row r="32" spans="1:30">
      <c r="A32" s="134" t="s">
        <v>1247</v>
      </c>
      <c r="B32" s="138">
        <v>2.487231782160166E-2</v>
      </c>
      <c r="C32" s="138">
        <v>2.366202921267823E-2</v>
      </c>
      <c r="D32" s="138"/>
      <c r="E32" s="138">
        <v>4.7060436442044728E-4</v>
      </c>
      <c r="F32" s="138"/>
      <c r="G32" s="138">
        <v>4.9004951398700342E-2</v>
      </c>
      <c r="I32" s="134" t="s">
        <v>1247</v>
      </c>
      <c r="J32" s="140">
        <v>0.50754703579322991</v>
      </c>
      <c r="K32" s="140">
        <v>0.48284976389764916</v>
      </c>
      <c r="L32" s="140">
        <v>0</v>
      </c>
      <c r="M32" s="140">
        <v>9.6032003091207681E-3</v>
      </c>
      <c r="N32" s="140">
        <v>0</v>
      </c>
      <c r="O32" s="140">
        <v>1</v>
      </c>
      <c r="P32" s="140"/>
      <c r="Q32" s="144" t="str">
        <f t="shared" si="57"/>
        <v>G</v>
      </c>
      <c r="R32" s="145" t="str">
        <f>IFERROR(VLOOKUP(Q32,'LISTA-ESPECIES'!$A$4:$D$102,4,FALSE),"")</f>
        <v/>
      </c>
      <c r="S32" s="144">
        <f t="shared" si="69"/>
        <v>2.487231782160166E-2</v>
      </c>
      <c r="T32" s="146">
        <f t="shared" si="70"/>
        <v>0.50754703579322991</v>
      </c>
      <c r="U32" s="144">
        <f t="shared" si="71"/>
        <v>2.366202921267823E-2</v>
      </c>
      <c r="V32" s="146">
        <f t="shared" si="72"/>
        <v>0.48284976389764916</v>
      </c>
      <c r="W32" s="144">
        <f t="shared" si="73"/>
        <v>0</v>
      </c>
      <c r="X32" s="146">
        <f t="shared" si="74"/>
        <v>0</v>
      </c>
      <c r="Y32" s="144">
        <f t="shared" si="75"/>
        <v>4.7060436442044728E-4</v>
      </c>
      <c r="Z32" s="146">
        <f t="shared" si="76"/>
        <v>9.6032003091207681E-3</v>
      </c>
      <c r="AA32" s="144">
        <f t="shared" si="77"/>
        <v>0</v>
      </c>
      <c r="AB32" s="146">
        <f t="shared" si="78"/>
        <v>0</v>
      </c>
      <c r="AC32" s="144">
        <f t="shared" si="79"/>
        <v>4.9004951398700342E-2</v>
      </c>
      <c r="AD32" s="147">
        <f>AC32/SUM(AEEF[AEEF-UT])</f>
        <v>8.5741105169386916E-5</v>
      </c>
    </row>
    <row r="33" spans="1:30">
      <c r="A33" s="134" t="s">
        <v>1249</v>
      </c>
      <c r="B33" s="138">
        <v>211.39340876709181</v>
      </c>
      <c r="C33" s="138">
        <v>193.54656444883386</v>
      </c>
      <c r="D33" s="138"/>
      <c r="E33" s="138">
        <v>2.3535037209714025</v>
      </c>
      <c r="F33" s="138"/>
      <c r="G33" s="138">
        <v>407.29347693689726</v>
      </c>
      <c r="I33" s="134" t="s">
        <v>1249</v>
      </c>
      <c r="J33" s="140">
        <v>0.5190198732297483</v>
      </c>
      <c r="K33" s="140">
        <v>0.47520172899508623</v>
      </c>
      <c r="L33" s="140">
        <v>0</v>
      </c>
      <c r="M33" s="140">
        <v>5.7783977751650444E-3</v>
      </c>
      <c r="N33" s="140">
        <v>0</v>
      </c>
      <c r="O33" s="140">
        <v>1</v>
      </c>
      <c r="P33" s="140"/>
      <c r="Q33" s="144" t="str">
        <f t="shared" si="57"/>
        <v>V</v>
      </c>
      <c r="R33" s="145" t="str">
        <f>IFERROR(VLOOKUP(Q33,'LISTA-ESPECIES'!$A$4:$D$102,4,FALSE),"")</f>
        <v/>
      </c>
      <c r="S33" s="144"/>
      <c r="T33" s="146"/>
      <c r="U33" s="144"/>
      <c r="V33" s="146"/>
      <c r="W33" s="144"/>
      <c r="X33" s="146"/>
      <c r="Y33" s="144"/>
      <c r="Z33" s="146"/>
      <c r="AA33" s="144"/>
      <c r="AB33" s="146"/>
      <c r="AC33" s="144"/>
      <c r="AD33" s="144"/>
    </row>
    <row r="34" spans="1:30">
      <c r="A34" s="128" t="s">
        <v>61</v>
      </c>
      <c r="I34" s="128" t="s">
        <v>61</v>
      </c>
      <c r="J34" s="140"/>
      <c r="K34" s="140"/>
      <c r="L34" s="140"/>
      <c r="M34" s="140"/>
      <c r="N34" s="140"/>
      <c r="O34" s="140"/>
      <c r="P34" s="140"/>
      <c r="Q34" s="144" t="str">
        <f t="shared" si="57"/>
        <v>Angelim-Vermelho</v>
      </c>
      <c r="R34" s="145">
        <f>IFERROR(VLOOKUP(Q34,'LISTA-ESPECIES'!$A$4:$D$102,4,FALSE),"")</f>
        <v>65.704230082163377</v>
      </c>
      <c r="S34" s="144">
        <f t="shared" ref="S34:S35" si="80">B34</f>
        <v>0</v>
      </c>
      <c r="T34" s="146">
        <f t="shared" ref="T34:T35" si="81">J34</f>
        <v>0</v>
      </c>
      <c r="U34" s="144">
        <f t="shared" ref="U34:U35" si="82">C34</f>
        <v>0</v>
      </c>
      <c r="V34" s="146">
        <f t="shared" ref="V34:V35" si="83">K34</f>
        <v>0</v>
      </c>
      <c r="W34" s="144">
        <f t="shared" ref="W34:W35" si="84">D34</f>
        <v>0</v>
      </c>
      <c r="X34" s="146">
        <f t="shared" ref="X34:X35" si="85">L34</f>
        <v>0</v>
      </c>
      <c r="Y34" s="144">
        <f t="shared" ref="Y34:Y35" si="86">E34</f>
        <v>0</v>
      </c>
      <c r="Z34" s="146">
        <f t="shared" ref="Z34:Z35" si="87">M34</f>
        <v>0</v>
      </c>
      <c r="AA34" s="144">
        <f t="shared" ref="AA34:AA35" si="88">F34</f>
        <v>0</v>
      </c>
      <c r="AB34" s="146">
        <f t="shared" ref="AB34:AB35" si="89">N34</f>
        <v>0</v>
      </c>
      <c r="AC34" s="144">
        <f t="shared" ref="AC34:AC35" si="90">G34</f>
        <v>0</v>
      </c>
      <c r="AD34" s="147">
        <f>AC34/SUM(AEEF[AEEF-UT])</f>
        <v>0</v>
      </c>
    </row>
    <row r="35" spans="1:30">
      <c r="A35" s="134" t="s">
        <v>1245</v>
      </c>
      <c r="C35">
        <v>1</v>
      </c>
      <c r="E35">
        <v>1</v>
      </c>
      <c r="G35">
        <v>2</v>
      </c>
      <c r="I35" s="134" t="s">
        <v>1245</v>
      </c>
      <c r="J35" s="140">
        <v>0</v>
      </c>
      <c r="K35" s="140">
        <v>0.5</v>
      </c>
      <c r="L35" s="140">
        <v>0</v>
      </c>
      <c r="M35" s="140">
        <v>0.5</v>
      </c>
      <c r="N35" s="140">
        <v>0</v>
      </c>
      <c r="O35" s="140">
        <v>1</v>
      </c>
      <c r="P35" s="140"/>
      <c r="Q35" s="144" t="str">
        <f t="shared" si="57"/>
        <v>N</v>
      </c>
      <c r="R35" s="145" t="str">
        <f>IFERROR(VLOOKUP(Q35,'LISTA-ESPECIES'!$A$4:$D$102,4,FALSE),"")</f>
        <v/>
      </c>
      <c r="S35" s="144">
        <f t="shared" si="80"/>
        <v>0</v>
      </c>
      <c r="T35" s="146">
        <f t="shared" si="81"/>
        <v>0</v>
      </c>
      <c r="U35" s="144">
        <f t="shared" si="82"/>
        <v>1</v>
      </c>
      <c r="V35" s="146">
        <f t="shared" si="83"/>
        <v>0.5</v>
      </c>
      <c r="W35" s="144">
        <f t="shared" si="84"/>
        <v>0</v>
      </c>
      <c r="X35" s="146">
        <f t="shared" si="85"/>
        <v>0</v>
      </c>
      <c r="Y35" s="144">
        <f t="shared" si="86"/>
        <v>1</v>
      </c>
      <c r="Z35" s="146">
        <f t="shared" si="87"/>
        <v>0.5</v>
      </c>
      <c r="AA35" s="144">
        <f t="shared" si="88"/>
        <v>0</v>
      </c>
      <c r="AB35" s="146">
        <f t="shared" si="89"/>
        <v>0</v>
      </c>
      <c r="AC35" s="144">
        <f t="shared" si="90"/>
        <v>2</v>
      </c>
      <c r="AD35" s="147">
        <f>AC35/SUM(AEEF[AEEF-UT])</f>
        <v>3.499283346770582E-3</v>
      </c>
    </row>
    <row r="36" spans="1:30">
      <c r="A36" s="134" t="s">
        <v>1247</v>
      </c>
      <c r="B36" s="138"/>
      <c r="C36" s="138">
        <v>1.40797028839211E-3</v>
      </c>
      <c r="D36" s="138"/>
      <c r="E36" s="138">
        <v>4.2639818521823071E-4</v>
      </c>
      <c r="F36" s="138"/>
      <c r="G36" s="138">
        <v>1.8343684736103407E-3</v>
      </c>
      <c r="I36" s="134" t="s">
        <v>1247</v>
      </c>
      <c r="J36" s="140">
        <v>0</v>
      </c>
      <c r="K36" s="140">
        <v>0.76755041783998368</v>
      </c>
      <c r="L36" s="140">
        <v>0</v>
      </c>
      <c r="M36" s="140">
        <v>0.23244958216001635</v>
      </c>
      <c r="N36" s="140">
        <v>0</v>
      </c>
      <c r="O36" s="140">
        <v>1</v>
      </c>
      <c r="P36" s="140"/>
      <c r="Q36" s="144" t="str">
        <f t="shared" si="57"/>
        <v>G</v>
      </c>
      <c r="R36" s="145" t="str">
        <f>IFERROR(VLOOKUP(Q36,'LISTA-ESPECIES'!$A$4:$D$102,4,FALSE),"")</f>
        <v/>
      </c>
      <c r="S36" s="144"/>
      <c r="T36" s="146"/>
      <c r="U36" s="144"/>
      <c r="V36" s="146"/>
      <c r="W36" s="144"/>
      <c r="X36" s="146"/>
      <c r="Y36" s="144"/>
      <c r="Z36" s="146"/>
      <c r="AA36" s="144"/>
      <c r="AB36" s="146"/>
      <c r="AC36" s="144"/>
      <c r="AD36" s="144"/>
    </row>
    <row r="37" spans="1:30">
      <c r="A37" s="134" t="s">
        <v>1249</v>
      </c>
      <c r="B37" s="138"/>
      <c r="C37" s="138">
        <v>11.266069125657378</v>
      </c>
      <c r="D37" s="138"/>
      <c r="E37" s="138">
        <v>2.5589130693993796</v>
      </c>
      <c r="F37" s="138"/>
      <c r="G37" s="138">
        <v>13.824982195056757</v>
      </c>
      <c r="I37" s="134" t="s">
        <v>1249</v>
      </c>
      <c r="J37" s="140">
        <v>0</v>
      </c>
      <c r="K37" s="140">
        <v>0.81490659204506311</v>
      </c>
      <c r="L37" s="140">
        <v>0</v>
      </c>
      <c r="M37" s="140">
        <v>0.18509340795493692</v>
      </c>
      <c r="N37" s="140">
        <v>0</v>
      </c>
      <c r="O37" s="140">
        <v>1</v>
      </c>
      <c r="P37" s="140"/>
      <c r="Q37" s="144" t="str">
        <f t="shared" si="57"/>
        <v>V</v>
      </c>
      <c r="R37" s="145" t="str">
        <f>IFERROR(VLOOKUP(Q37,'LISTA-ESPECIES'!$A$4:$D$102,4,FALSE),"")</f>
        <v/>
      </c>
      <c r="S37" s="144">
        <f t="shared" ref="S37:S39" si="91">B37</f>
        <v>0</v>
      </c>
      <c r="T37" s="146">
        <f t="shared" ref="T37:T39" si="92">J37</f>
        <v>0</v>
      </c>
      <c r="U37" s="144">
        <f t="shared" ref="U37:U39" si="93">C37</f>
        <v>11.266069125657378</v>
      </c>
      <c r="V37" s="146">
        <f t="shared" ref="V37:V39" si="94">K37</f>
        <v>0.81490659204506311</v>
      </c>
      <c r="W37" s="144">
        <f t="shared" ref="W37:W39" si="95">D37</f>
        <v>0</v>
      </c>
      <c r="X37" s="146">
        <f t="shared" ref="X37:X39" si="96">L37</f>
        <v>0</v>
      </c>
      <c r="Y37" s="144">
        <f t="shared" ref="Y37:Y39" si="97">E37</f>
        <v>2.5589130693993796</v>
      </c>
      <c r="Z37" s="146">
        <f t="shared" ref="Z37:Z39" si="98">M37</f>
        <v>0.18509340795493692</v>
      </c>
      <c r="AA37" s="144">
        <f t="shared" ref="AA37:AA39" si="99">F37</f>
        <v>0</v>
      </c>
      <c r="AB37" s="146">
        <f t="shared" ref="AB37:AB39" si="100">N37</f>
        <v>0</v>
      </c>
      <c r="AC37" s="144">
        <f t="shared" ref="AC37:AC39" si="101">G37</f>
        <v>13.824982195056757</v>
      </c>
      <c r="AD37" s="147">
        <f>AC37/SUM(AEEF[AEEF-UT])</f>
        <v>2.4188764982280956E-2</v>
      </c>
    </row>
    <row r="38" spans="1:30">
      <c r="A38" s="128" t="s">
        <v>62</v>
      </c>
      <c r="I38" s="128" t="s">
        <v>62</v>
      </c>
      <c r="J38" s="140"/>
      <c r="K38" s="140"/>
      <c r="L38" s="140"/>
      <c r="M38" s="140"/>
      <c r="N38" s="140"/>
      <c r="O38" s="140"/>
      <c r="P38" s="140"/>
      <c r="Q38" s="144" t="str">
        <f t="shared" si="57"/>
        <v>Araracanga</v>
      </c>
      <c r="R38" s="145">
        <f>IFERROR(VLOOKUP(Q38,'LISTA-ESPECIES'!$A$4:$D$102,4,FALSE),"")</f>
        <v>51.38028520389279</v>
      </c>
      <c r="S38" s="144">
        <f t="shared" si="91"/>
        <v>0</v>
      </c>
      <c r="T38" s="146">
        <f t="shared" si="92"/>
        <v>0</v>
      </c>
      <c r="U38" s="144">
        <f t="shared" si="93"/>
        <v>0</v>
      </c>
      <c r="V38" s="146">
        <f t="shared" si="94"/>
        <v>0</v>
      </c>
      <c r="W38" s="144">
        <f t="shared" si="95"/>
        <v>0</v>
      </c>
      <c r="X38" s="146">
        <f t="shared" si="96"/>
        <v>0</v>
      </c>
      <c r="Y38" s="144">
        <f t="shared" si="97"/>
        <v>0</v>
      </c>
      <c r="Z38" s="146">
        <f t="shared" si="98"/>
        <v>0</v>
      </c>
      <c r="AA38" s="144">
        <f t="shared" si="99"/>
        <v>0</v>
      </c>
      <c r="AB38" s="146">
        <f t="shared" si="100"/>
        <v>0</v>
      </c>
      <c r="AC38" s="144">
        <f t="shared" si="101"/>
        <v>0</v>
      </c>
      <c r="AD38" s="147">
        <f>AC38/SUM(AEEF[AEEF-UT])</f>
        <v>0</v>
      </c>
    </row>
    <row r="39" spans="1:30">
      <c r="A39" s="134" t="s">
        <v>1245</v>
      </c>
      <c r="C39">
        <v>27</v>
      </c>
      <c r="E39">
        <v>8</v>
      </c>
      <c r="G39">
        <v>35</v>
      </c>
      <c r="I39" s="134" t="s">
        <v>1245</v>
      </c>
      <c r="J39" s="140">
        <v>0</v>
      </c>
      <c r="K39" s="140">
        <v>0.77142857142857146</v>
      </c>
      <c r="L39" s="140">
        <v>0</v>
      </c>
      <c r="M39" s="140">
        <v>0.22857142857142856</v>
      </c>
      <c r="N39" s="140">
        <v>0</v>
      </c>
      <c r="O39" s="140">
        <v>1</v>
      </c>
      <c r="P39" s="140"/>
      <c r="Q39" s="144" t="str">
        <f t="shared" si="57"/>
        <v>N</v>
      </c>
      <c r="R39" s="145" t="str">
        <f>IFERROR(VLOOKUP(Q39,'LISTA-ESPECIES'!$A$4:$D$102,4,FALSE),"")</f>
        <v/>
      </c>
      <c r="S39" s="144">
        <f t="shared" si="91"/>
        <v>0</v>
      </c>
      <c r="T39" s="146">
        <f t="shared" si="92"/>
        <v>0</v>
      </c>
      <c r="U39" s="144">
        <f t="shared" si="93"/>
        <v>27</v>
      </c>
      <c r="V39" s="146">
        <f t="shared" si="94"/>
        <v>0.77142857142857146</v>
      </c>
      <c r="W39" s="144">
        <f t="shared" si="95"/>
        <v>0</v>
      </c>
      <c r="X39" s="146">
        <f t="shared" si="96"/>
        <v>0</v>
      </c>
      <c r="Y39" s="144">
        <f t="shared" si="97"/>
        <v>8</v>
      </c>
      <c r="Z39" s="146">
        <f t="shared" si="98"/>
        <v>0.22857142857142856</v>
      </c>
      <c r="AA39" s="144">
        <f t="shared" si="99"/>
        <v>0</v>
      </c>
      <c r="AB39" s="146">
        <f t="shared" si="100"/>
        <v>0</v>
      </c>
      <c r="AC39" s="144">
        <f t="shared" si="101"/>
        <v>35</v>
      </c>
      <c r="AD39" s="147">
        <f>AC39/SUM(AEEF[AEEF-UT])</f>
        <v>6.1237458568485184E-2</v>
      </c>
    </row>
    <row r="40" spans="1:30">
      <c r="A40" s="134" t="s">
        <v>1247</v>
      </c>
      <c r="B40" s="138"/>
      <c r="C40" s="138">
        <v>1.9154948182898854E-2</v>
      </c>
      <c r="D40" s="138"/>
      <c r="E40" s="138">
        <v>2.4199228271625981E-3</v>
      </c>
      <c r="F40" s="138"/>
      <c r="G40" s="138">
        <v>2.1574871010061451E-2</v>
      </c>
      <c r="I40" s="134" t="s">
        <v>1247</v>
      </c>
      <c r="J40" s="140">
        <v>0</v>
      </c>
      <c r="K40" s="140">
        <v>0.88783604657316062</v>
      </c>
      <c r="L40" s="140">
        <v>0</v>
      </c>
      <c r="M40" s="140">
        <v>0.11216395342683934</v>
      </c>
      <c r="N40" s="140">
        <v>0</v>
      </c>
      <c r="O40" s="140">
        <v>1</v>
      </c>
      <c r="P40" s="140"/>
      <c r="Q40" s="144" t="str">
        <f t="shared" si="57"/>
        <v>G</v>
      </c>
      <c r="R40" s="145" t="str">
        <f>IFERROR(VLOOKUP(Q40,'LISTA-ESPECIES'!$A$4:$D$102,4,FALSE),"")</f>
        <v/>
      </c>
      <c r="S40" s="144"/>
      <c r="T40" s="146"/>
      <c r="U40" s="144"/>
      <c r="V40" s="146"/>
      <c r="W40" s="144"/>
      <c r="X40" s="146"/>
      <c r="Y40" s="144"/>
      <c r="Z40" s="146"/>
      <c r="AA40" s="144"/>
      <c r="AB40" s="146"/>
      <c r="AC40" s="144"/>
      <c r="AD40" s="144"/>
    </row>
    <row r="41" spans="1:30">
      <c r="A41" s="134" t="s">
        <v>1249</v>
      </c>
      <c r="B41" s="138"/>
      <c r="C41" s="138">
        <v>148.33113451787642</v>
      </c>
      <c r="D41" s="138"/>
      <c r="E41" s="138">
        <v>16.144244525796651</v>
      </c>
      <c r="F41" s="138"/>
      <c r="G41" s="138">
        <v>164.47537904367306</v>
      </c>
      <c r="I41" s="134" t="s">
        <v>1249</v>
      </c>
      <c r="J41" s="140">
        <v>0</v>
      </c>
      <c r="K41" s="140">
        <v>0.90184400474000515</v>
      </c>
      <c r="L41" s="140">
        <v>0</v>
      </c>
      <c r="M41" s="140">
        <v>9.815599525999498E-2</v>
      </c>
      <c r="N41" s="140">
        <v>0</v>
      </c>
      <c r="O41" s="140">
        <v>1</v>
      </c>
      <c r="P41" s="140"/>
      <c r="Q41" s="144" t="str">
        <f t="shared" si="57"/>
        <v>V</v>
      </c>
      <c r="R41" s="145" t="str">
        <f>IFERROR(VLOOKUP(Q41,'LISTA-ESPECIES'!$A$4:$D$102,4,FALSE),"")</f>
        <v/>
      </c>
      <c r="S41" s="144">
        <f t="shared" ref="S41:S43" si="102">B41</f>
        <v>0</v>
      </c>
      <c r="T41" s="146">
        <f t="shared" ref="T41:T43" si="103">J41</f>
        <v>0</v>
      </c>
      <c r="U41" s="144">
        <f t="shared" ref="U41:U43" si="104">C41</f>
        <v>148.33113451787642</v>
      </c>
      <c r="V41" s="146">
        <f t="shared" ref="V41:V43" si="105">K41</f>
        <v>0.90184400474000515</v>
      </c>
      <c r="W41" s="144">
        <f t="shared" ref="W41:W43" si="106">D41</f>
        <v>0</v>
      </c>
      <c r="X41" s="146">
        <f t="shared" ref="X41:X43" si="107">L41</f>
        <v>0</v>
      </c>
      <c r="Y41" s="144">
        <f t="shared" ref="Y41:Y43" si="108">E41</f>
        <v>16.144244525796651</v>
      </c>
      <c r="Z41" s="146">
        <f t="shared" ref="Z41:Z43" si="109">M41</f>
        <v>9.815599525999498E-2</v>
      </c>
      <c r="AA41" s="144">
        <f t="shared" ref="AA41:AA43" si="110">F41</f>
        <v>0</v>
      </c>
      <c r="AB41" s="146">
        <f t="shared" ref="AB41:AB43" si="111">N41</f>
        <v>0</v>
      </c>
      <c r="AC41" s="144">
        <f t="shared" ref="AC41:AC43" si="112">G41</f>
        <v>164.47537904367306</v>
      </c>
      <c r="AD41" s="147">
        <f>AC41/SUM(AEEF[AEEF-UT])</f>
        <v>0.28777297742065217</v>
      </c>
    </row>
    <row r="42" spans="1:30">
      <c r="A42" s="128" t="s">
        <v>25</v>
      </c>
      <c r="I42" s="128" t="s">
        <v>25</v>
      </c>
      <c r="J42" s="140"/>
      <c r="K42" s="140"/>
      <c r="L42" s="140"/>
      <c r="M42" s="140"/>
      <c r="N42" s="140"/>
      <c r="O42" s="140"/>
      <c r="P42" s="140"/>
      <c r="Q42" s="144" t="str">
        <f t="shared" si="57"/>
        <v>Axixá</v>
      </c>
      <c r="R42" s="145">
        <f>IFERROR(VLOOKUP(Q42,'LISTA-ESPECIES'!$A$4:$D$102,4,FALSE),"")</f>
        <v>50</v>
      </c>
      <c r="S42" s="144">
        <f t="shared" si="102"/>
        <v>0</v>
      </c>
      <c r="T42" s="146">
        <f t="shared" si="103"/>
        <v>0</v>
      </c>
      <c r="U42" s="144">
        <f t="shared" si="104"/>
        <v>0</v>
      </c>
      <c r="V42" s="146">
        <f t="shared" si="105"/>
        <v>0</v>
      </c>
      <c r="W42" s="144">
        <f t="shared" si="106"/>
        <v>0</v>
      </c>
      <c r="X42" s="146">
        <f t="shared" si="107"/>
        <v>0</v>
      </c>
      <c r="Y42" s="144">
        <f t="shared" si="108"/>
        <v>0</v>
      </c>
      <c r="Z42" s="146">
        <f t="shared" si="109"/>
        <v>0</v>
      </c>
      <c r="AA42" s="144">
        <f t="shared" si="110"/>
        <v>0</v>
      </c>
      <c r="AB42" s="146">
        <f t="shared" si="111"/>
        <v>0</v>
      </c>
      <c r="AC42" s="144">
        <f t="shared" si="112"/>
        <v>0</v>
      </c>
      <c r="AD42" s="147">
        <f>AC42/SUM(AEEF[AEEF-UT])</f>
        <v>0</v>
      </c>
    </row>
    <row r="43" spans="1:30">
      <c r="A43" s="134" t="s">
        <v>1245</v>
      </c>
      <c r="C43">
        <v>13</v>
      </c>
      <c r="E43">
        <v>3</v>
      </c>
      <c r="F43">
        <v>3</v>
      </c>
      <c r="G43">
        <v>19</v>
      </c>
      <c r="I43" s="134" t="s">
        <v>1245</v>
      </c>
      <c r="J43" s="140">
        <v>0</v>
      </c>
      <c r="K43" s="140">
        <v>0.68421052631578949</v>
      </c>
      <c r="L43" s="140">
        <v>0</v>
      </c>
      <c r="M43" s="140">
        <v>0.15789473684210525</v>
      </c>
      <c r="N43" s="140">
        <v>0.15789473684210525</v>
      </c>
      <c r="O43" s="140">
        <v>1</v>
      </c>
      <c r="P43" s="140"/>
      <c r="Q43" s="144" t="str">
        <f t="shared" si="57"/>
        <v>N</v>
      </c>
      <c r="R43" s="145" t="str">
        <f>IFERROR(VLOOKUP(Q43,'LISTA-ESPECIES'!$A$4:$D$102,4,FALSE),"")</f>
        <v/>
      </c>
      <c r="S43" s="144">
        <f t="shared" si="102"/>
        <v>0</v>
      </c>
      <c r="T43" s="146">
        <f t="shared" si="103"/>
        <v>0</v>
      </c>
      <c r="U43" s="144">
        <f t="shared" si="104"/>
        <v>13</v>
      </c>
      <c r="V43" s="146">
        <f t="shared" si="105"/>
        <v>0.68421052631578949</v>
      </c>
      <c r="W43" s="144">
        <f t="shared" si="106"/>
        <v>0</v>
      </c>
      <c r="X43" s="146">
        <f t="shared" si="107"/>
        <v>0</v>
      </c>
      <c r="Y43" s="144">
        <f t="shared" si="108"/>
        <v>3</v>
      </c>
      <c r="Z43" s="146">
        <f t="shared" si="109"/>
        <v>0.15789473684210525</v>
      </c>
      <c r="AA43" s="144">
        <f t="shared" si="110"/>
        <v>3</v>
      </c>
      <c r="AB43" s="146">
        <f t="shared" si="111"/>
        <v>0.15789473684210525</v>
      </c>
      <c r="AC43" s="144">
        <f t="shared" si="112"/>
        <v>19</v>
      </c>
      <c r="AD43" s="147">
        <f>AC43/SUM(AEEF[AEEF-UT])</f>
        <v>3.3243191794320524E-2</v>
      </c>
    </row>
    <row r="44" spans="1:30">
      <c r="A44" s="134" t="s">
        <v>1247</v>
      </c>
      <c r="B44" s="138"/>
      <c r="C44" s="138">
        <v>6.5732987305000519E-3</v>
      </c>
      <c r="D44" s="138"/>
      <c r="E44" s="138">
        <v>8.3377727097497213E-4</v>
      </c>
      <c r="F44" s="138">
        <v>1.3695004700816453E-3</v>
      </c>
      <c r="G44" s="138">
        <v>8.7765764715566699E-3</v>
      </c>
      <c r="I44" s="134" t="s">
        <v>1247</v>
      </c>
      <c r="J44" s="140">
        <v>0</v>
      </c>
      <c r="K44" s="140">
        <v>0.74895931822652595</v>
      </c>
      <c r="L44" s="140">
        <v>0</v>
      </c>
      <c r="M44" s="140">
        <v>9.500028555292564E-2</v>
      </c>
      <c r="N44" s="140">
        <v>0.15604039622054838</v>
      </c>
      <c r="O44" s="140">
        <v>1</v>
      </c>
      <c r="P44" s="140"/>
      <c r="Q44" s="144" t="str">
        <f t="shared" si="57"/>
        <v>G</v>
      </c>
      <c r="R44" s="145" t="str">
        <f>IFERROR(VLOOKUP(Q44,'LISTA-ESPECIES'!$A$4:$D$102,4,FALSE),"")</f>
        <v/>
      </c>
      <c r="S44" s="144"/>
      <c r="T44" s="146"/>
      <c r="U44" s="144"/>
      <c r="V44" s="146"/>
      <c r="W44" s="144"/>
      <c r="X44" s="146"/>
      <c r="Y44" s="144"/>
      <c r="Z44" s="146"/>
      <c r="AA44" s="144"/>
      <c r="AB44" s="146"/>
      <c r="AC44" s="144"/>
      <c r="AD44" s="144"/>
    </row>
    <row r="45" spans="1:30">
      <c r="A45" s="134" t="s">
        <v>1249</v>
      </c>
      <c r="B45" s="138"/>
      <c r="C45" s="138">
        <v>46.408737088623575</v>
      </c>
      <c r="D45" s="138"/>
      <c r="E45" s="138">
        <v>5.6322992669916028</v>
      </c>
      <c r="F45" s="138">
        <v>10.610653154510642</v>
      </c>
      <c r="G45" s="138">
        <v>62.65168951012582</v>
      </c>
      <c r="I45" s="134" t="s">
        <v>1249</v>
      </c>
      <c r="J45" s="140">
        <v>0</v>
      </c>
      <c r="K45" s="140">
        <v>0.74074198878743658</v>
      </c>
      <c r="L45" s="140">
        <v>0</v>
      </c>
      <c r="M45" s="140">
        <v>8.9898601474766388E-2</v>
      </c>
      <c r="N45" s="140">
        <v>0.16935940973779709</v>
      </c>
      <c r="O45" s="140">
        <v>1</v>
      </c>
      <c r="P45" s="140"/>
      <c r="Q45" s="144" t="str">
        <f t="shared" si="57"/>
        <v>V</v>
      </c>
      <c r="R45" s="145" t="str">
        <f>IFERROR(VLOOKUP(Q45,'LISTA-ESPECIES'!$A$4:$D$102,4,FALSE),"")</f>
        <v/>
      </c>
      <c r="S45" s="144">
        <f t="shared" ref="S45:S47" si="113">B45</f>
        <v>0</v>
      </c>
      <c r="T45" s="146">
        <f t="shared" ref="T45:T47" si="114">J45</f>
        <v>0</v>
      </c>
      <c r="U45" s="144">
        <f t="shared" ref="U45:U47" si="115">C45</f>
        <v>46.408737088623575</v>
      </c>
      <c r="V45" s="146">
        <f t="shared" ref="V45:V47" si="116">K45</f>
        <v>0.74074198878743658</v>
      </c>
      <c r="W45" s="144">
        <f t="shared" ref="W45:W47" si="117">D45</f>
        <v>0</v>
      </c>
      <c r="X45" s="146">
        <f t="shared" ref="X45:X47" si="118">L45</f>
        <v>0</v>
      </c>
      <c r="Y45" s="144">
        <f t="shared" ref="Y45:Y47" si="119">E45</f>
        <v>5.6322992669916028</v>
      </c>
      <c r="Z45" s="146">
        <f t="shared" ref="Z45:Z47" si="120">M45</f>
        <v>8.9898601474766388E-2</v>
      </c>
      <c r="AA45" s="144">
        <f t="shared" ref="AA45:AA47" si="121">F45</f>
        <v>10.610653154510642</v>
      </c>
      <c r="AB45" s="146">
        <f t="shared" ref="AB45:AB47" si="122">N45</f>
        <v>0.16935940973779709</v>
      </c>
      <c r="AC45" s="144">
        <f t="shared" ref="AC45:AC47" si="123">G45</f>
        <v>62.65168951012582</v>
      </c>
      <c r="AD45" s="147">
        <f>AC45/SUM(AEEF[AEEF-UT])</f>
        <v>0.10961800687491222</v>
      </c>
    </row>
    <row r="46" spans="1:30">
      <c r="A46" s="128" t="s">
        <v>63</v>
      </c>
      <c r="I46" s="128" t="s">
        <v>63</v>
      </c>
      <c r="J46" s="140"/>
      <c r="K46" s="140"/>
      <c r="L46" s="140"/>
      <c r="M46" s="140"/>
      <c r="N46" s="140"/>
      <c r="O46" s="140"/>
      <c r="P46" s="140"/>
      <c r="Q46" s="144" t="str">
        <f t="shared" si="57"/>
        <v>Axuá</v>
      </c>
      <c r="R46" s="145">
        <f>IFERROR(VLOOKUP(Q46,'LISTA-ESPECIES'!$A$4:$D$102,4,FALSE),"")</f>
        <v>57.7464829275686</v>
      </c>
      <c r="S46" s="144">
        <f t="shared" si="113"/>
        <v>0</v>
      </c>
      <c r="T46" s="146">
        <f t="shared" si="114"/>
        <v>0</v>
      </c>
      <c r="U46" s="144">
        <f t="shared" si="115"/>
        <v>0</v>
      </c>
      <c r="V46" s="146">
        <f t="shared" si="116"/>
        <v>0</v>
      </c>
      <c r="W46" s="144">
        <f t="shared" si="117"/>
        <v>0</v>
      </c>
      <c r="X46" s="146">
        <f t="shared" si="118"/>
        <v>0</v>
      </c>
      <c r="Y46" s="144">
        <f t="shared" si="119"/>
        <v>0</v>
      </c>
      <c r="Z46" s="146">
        <f t="shared" si="120"/>
        <v>0</v>
      </c>
      <c r="AA46" s="144">
        <f t="shared" si="121"/>
        <v>0</v>
      </c>
      <c r="AB46" s="146">
        <f t="shared" si="122"/>
        <v>0</v>
      </c>
      <c r="AC46" s="144">
        <f t="shared" si="123"/>
        <v>0</v>
      </c>
      <c r="AD46" s="147">
        <f>AC46/SUM(AEEF[AEEF-UT])</f>
        <v>0</v>
      </c>
    </row>
    <row r="47" spans="1:30">
      <c r="A47" s="134" t="s">
        <v>1245</v>
      </c>
      <c r="C47">
        <v>8</v>
      </c>
      <c r="E47">
        <v>5</v>
      </c>
      <c r="F47">
        <v>1</v>
      </c>
      <c r="G47">
        <v>14</v>
      </c>
      <c r="I47" s="134" t="s">
        <v>1245</v>
      </c>
      <c r="J47" s="140">
        <v>0</v>
      </c>
      <c r="K47" s="140">
        <v>0.5714285714285714</v>
      </c>
      <c r="L47" s="140">
        <v>0</v>
      </c>
      <c r="M47" s="140">
        <v>0.35714285714285715</v>
      </c>
      <c r="N47" s="140">
        <v>7.1428571428571425E-2</v>
      </c>
      <c r="O47" s="140">
        <v>1</v>
      </c>
      <c r="P47" s="140"/>
      <c r="Q47" s="144" t="str">
        <f t="shared" si="57"/>
        <v>N</v>
      </c>
      <c r="R47" s="145" t="str">
        <f>IFERROR(VLOOKUP(Q47,'LISTA-ESPECIES'!$A$4:$D$102,4,FALSE),"")</f>
        <v/>
      </c>
      <c r="S47" s="144">
        <f t="shared" si="113"/>
        <v>0</v>
      </c>
      <c r="T47" s="146">
        <f t="shared" si="114"/>
        <v>0</v>
      </c>
      <c r="U47" s="144">
        <f t="shared" si="115"/>
        <v>8</v>
      </c>
      <c r="V47" s="146">
        <f t="shared" si="116"/>
        <v>0.5714285714285714</v>
      </c>
      <c r="W47" s="144">
        <f t="shared" si="117"/>
        <v>0</v>
      </c>
      <c r="X47" s="146">
        <f t="shared" si="118"/>
        <v>0</v>
      </c>
      <c r="Y47" s="144">
        <f t="shared" si="119"/>
        <v>5</v>
      </c>
      <c r="Z47" s="146">
        <f t="shared" si="120"/>
        <v>0.35714285714285715</v>
      </c>
      <c r="AA47" s="144">
        <f t="shared" si="121"/>
        <v>1</v>
      </c>
      <c r="AB47" s="146">
        <f t="shared" si="122"/>
        <v>7.1428571428571425E-2</v>
      </c>
      <c r="AC47" s="144">
        <f t="shared" si="123"/>
        <v>14</v>
      </c>
      <c r="AD47" s="147">
        <f>AC47/SUM(AEEF[AEEF-UT])</f>
        <v>2.4494983427394073E-2</v>
      </c>
    </row>
    <row r="48" spans="1:30">
      <c r="A48" s="134" t="s">
        <v>1247</v>
      </c>
      <c r="B48" s="138"/>
      <c r="C48" s="138">
        <v>5.3481679839295203E-3</v>
      </c>
      <c r="D48" s="138"/>
      <c r="E48" s="138">
        <v>1.8989303800546484E-3</v>
      </c>
      <c r="F48" s="138">
        <v>2.3633806874019049E-3</v>
      </c>
      <c r="G48" s="138">
        <v>9.6104790513860724E-3</v>
      </c>
      <c r="I48" s="134" t="s">
        <v>1247</v>
      </c>
      <c r="J48" s="140">
        <v>0</v>
      </c>
      <c r="K48" s="140">
        <v>0.55649338137396798</v>
      </c>
      <c r="L48" s="140">
        <v>0</v>
      </c>
      <c r="M48" s="140">
        <v>0.19758956550462228</v>
      </c>
      <c r="N48" s="140">
        <v>0.24591705312140985</v>
      </c>
      <c r="O48" s="140">
        <v>1</v>
      </c>
      <c r="P48" s="140"/>
      <c r="Q48" s="144" t="str">
        <f t="shared" si="57"/>
        <v>G</v>
      </c>
      <c r="R48" s="145" t="str">
        <f>IFERROR(VLOOKUP(Q48,'LISTA-ESPECIES'!$A$4:$D$102,4,FALSE),"")</f>
        <v/>
      </c>
      <c r="S48" s="144"/>
      <c r="T48" s="146"/>
      <c r="U48" s="144"/>
      <c r="V48" s="146"/>
      <c r="W48" s="144"/>
      <c r="X48" s="146"/>
      <c r="Y48" s="144"/>
      <c r="Z48" s="146"/>
      <c r="AA48" s="144"/>
      <c r="AB48" s="146"/>
      <c r="AC48" s="144"/>
      <c r="AD48" s="144"/>
    </row>
    <row r="49" spans="1:30">
      <c r="A49" s="134" t="s">
        <v>1249</v>
      </c>
      <c r="B49" s="138"/>
      <c r="C49" s="138">
        <v>34.621293080666177</v>
      </c>
      <c r="D49" s="138"/>
      <c r="E49" s="138">
        <v>11.23803875708003</v>
      </c>
      <c r="F49" s="138">
        <v>13.237642363493432</v>
      </c>
      <c r="G49" s="138">
        <v>59.096974201239647</v>
      </c>
      <c r="I49" s="134" t="s">
        <v>1249</v>
      </c>
      <c r="J49" s="140">
        <v>0</v>
      </c>
      <c r="K49" s="140">
        <v>0.58583867530632294</v>
      </c>
      <c r="L49" s="140">
        <v>0</v>
      </c>
      <c r="M49" s="140">
        <v>0.19016267599102046</v>
      </c>
      <c r="N49" s="140">
        <v>0.22399864870265646</v>
      </c>
      <c r="O49" s="140">
        <v>1</v>
      </c>
      <c r="P49" s="140"/>
      <c r="Q49" s="144" t="str">
        <f t="shared" si="57"/>
        <v>V</v>
      </c>
      <c r="R49" s="145" t="str">
        <f>IFERROR(VLOOKUP(Q49,'LISTA-ESPECIES'!$A$4:$D$102,4,FALSE),"")</f>
        <v/>
      </c>
      <c r="S49" s="144">
        <f t="shared" ref="S49:S50" si="124">B49</f>
        <v>0</v>
      </c>
      <c r="T49" s="146">
        <f t="shared" ref="T49:T50" si="125">J49</f>
        <v>0</v>
      </c>
      <c r="U49" s="144">
        <f t="shared" ref="U49:U50" si="126">C49</f>
        <v>34.621293080666177</v>
      </c>
      <c r="V49" s="146">
        <f t="shared" ref="V49:V50" si="127">K49</f>
        <v>0.58583867530632294</v>
      </c>
      <c r="W49" s="144">
        <f t="shared" ref="W49:W50" si="128">D49</f>
        <v>0</v>
      </c>
      <c r="X49" s="146">
        <f t="shared" ref="X49:X50" si="129">L49</f>
        <v>0</v>
      </c>
      <c r="Y49" s="144">
        <f t="shared" ref="Y49:Y50" si="130">E49</f>
        <v>11.23803875708003</v>
      </c>
      <c r="Z49" s="146">
        <f t="shared" ref="Z49:Z50" si="131">M49</f>
        <v>0.19016267599102046</v>
      </c>
      <c r="AA49" s="144">
        <f t="shared" ref="AA49:AA50" si="132">F49</f>
        <v>13.237642363493432</v>
      </c>
      <c r="AB49" s="146">
        <f t="shared" ref="AB49:AB50" si="133">N49</f>
        <v>0.22399864870265646</v>
      </c>
      <c r="AC49" s="144">
        <f t="shared" ref="AC49:AC50" si="134">G49</f>
        <v>59.096974201239647</v>
      </c>
      <c r="AD49" s="147">
        <f>AC49/SUM(AEEF[AEEF-UT])</f>
        <v>0.1033985288334643</v>
      </c>
    </row>
    <row r="50" spans="1:30">
      <c r="A50" s="128" t="s">
        <v>26</v>
      </c>
      <c r="I50" s="128" t="s">
        <v>26</v>
      </c>
      <c r="J50" s="140"/>
      <c r="K50" s="140"/>
      <c r="L50" s="140"/>
      <c r="M50" s="140"/>
      <c r="N50" s="140"/>
      <c r="O50" s="140"/>
      <c r="P50" s="140"/>
      <c r="Q50" s="144" t="str">
        <f t="shared" si="57"/>
        <v>Barrote</v>
      </c>
      <c r="R50" s="145">
        <f>IFERROR(VLOOKUP(Q50,'LISTA-ESPECIES'!$A$4:$D$102,4,FALSE),"")</f>
        <v>54.563384065730695</v>
      </c>
      <c r="S50" s="144">
        <f t="shared" si="124"/>
        <v>0</v>
      </c>
      <c r="T50" s="146">
        <f t="shared" si="125"/>
        <v>0</v>
      </c>
      <c r="U50" s="144">
        <f t="shared" si="126"/>
        <v>0</v>
      </c>
      <c r="V50" s="146">
        <f t="shared" si="127"/>
        <v>0</v>
      </c>
      <c r="W50" s="144">
        <f t="shared" si="128"/>
        <v>0</v>
      </c>
      <c r="X50" s="146">
        <f t="shared" si="129"/>
        <v>0</v>
      </c>
      <c r="Y50" s="144">
        <f t="shared" si="130"/>
        <v>0</v>
      </c>
      <c r="Z50" s="146">
        <f t="shared" si="131"/>
        <v>0</v>
      </c>
      <c r="AA50" s="144">
        <f t="shared" si="132"/>
        <v>0</v>
      </c>
      <c r="AB50" s="146">
        <f t="shared" si="133"/>
        <v>0</v>
      </c>
      <c r="AC50" s="144">
        <f t="shared" si="134"/>
        <v>0</v>
      </c>
      <c r="AD50" s="147">
        <f>AC50/SUM(AEEF[AEEF-UT])</f>
        <v>0</v>
      </c>
    </row>
    <row r="51" spans="1:30">
      <c r="A51" s="134" t="s">
        <v>1245</v>
      </c>
      <c r="C51">
        <v>14</v>
      </c>
      <c r="E51">
        <v>8</v>
      </c>
      <c r="F51">
        <v>1</v>
      </c>
      <c r="G51">
        <v>23</v>
      </c>
      <c r="I51" s="134" t="s">
        <v>1245</v>
      </c>
      <c r="J51" s="140">
        <v>0</v>
      </c>
      <c r="K51" s="140">
        <v>0.60869565217391308</v>
      </c>
      <c r="L51" s="140">
        <v>0</v>
      </c>
      <c r="M51" s="140">
        <v>0.34782608695652173</v>
      </c>
      <c r="N51" s="140">
        <v>4.3478260869565216E-2</v>
      </c>
      <c r="O51" s="140">
        <v>1</v>
      </c>
      <c r="P51" s="140"/>
      <c r="Q51" s="144" t="str">
        <f t="shared" si="57"/>
        <v>N</v>
      </c>
      <c r="R51" s="145" t="str">
        <f>IFERROR(VLOOKUP(Q51,'LISTA-ESPECIES'!$A$4:$D$102,4,FALSE),"")</f>
        <v/>
      </c>
      <c r="S51" s="144"/>
      <c r="T51" s="146"/>
      <c r="U51" s="144"/>
      <c r="V51" s="146"/>
      <c r="W51" s="144"/>
      <c r="X51" s="146"/>
      <c r="Y51" s="144"/>
      <c r="Z51" s="146"/>
      <c r="AA51" s="144"/>
      <c r="AB51" s="146"/>
      <c r="AC51" s="144"/>
      <c r="AD51" s="144"/>
    </row>
    <row r="52" spans="1:30">
      <c r="A52" s="134" t="s">
        <v>1247</v>
      </c>
      <c r="B52" s="138"/>
      <c r="C52" s="138">
        <v>7.8106679751867251E-3</v>
      </c>
      <c r="D52" s="138"/>
      <c r="E52" s="138">
        <v>2.6959503870630534E-3</v>
      </c>
      <c r="F52" s="138">
        <v>5.5692824191768894E-4</v>
      </c>
      <c r="G52" s="138">
        <v>1.1063546604167467E-2</v>
      </c>
      <c r="I52" s="134" t="s">
        <v>1247</v>
      </c>
      <c r="J52" s="140">
        <v>0</v>
      </c>
      <c r="K52" s="140">
        <v>0.70598229072805352</v>
      </c>
      <c r="L52" s="140">
        <v>0</v>
      </c>
      <c r="M52" s="140">
        <v>0.24367867588206577</v>
      </c>
      <c r="N52" s="140">
        <v>5.0339033389880848E-2</v>
      </c>
      <c r="O52" s="140">
        <v>1</v>
      </c>
      <c r="P52" s="140"/>
      <c r="Q52" s="144" t="str">
        <f t="shared" si="57"/>
        <v>G</v>
      </c>
      <c r="R52" s="145" t="str">
        <f>IFERROR(VLOOKUP(Q52,'LISTA-ESPECIES'!$A$4:$D$102,4,FALSE),"")</f>
        <v/>
      </c>
      <c r="S52" s="144">
        <f t="shared" ref="S52:S54" si="135">B52</f>
        <v>0</v>
      </c>
      <c r="T52" s="146">
        <f t="shared" ref="T52:T54" si="136">J52</f>
        <v>0</v>
      </c>
      <c r="U52" s="144">
        <f t="shared" ref="U52:U54" si="137">C52</f>
        <v>7.8106679751867251E-3</v>
      </c>
      <c r="V52" s="146">
        <f t="shared" ref="V52:V54" si="138">K52</f>
        <v>0.70598229072805352</v>
      </c>
      <c r="W52" s="144">
        <f t="shared" ref="W52:W54" si="139">D52</f>
        <v>0</v>
      </c>
      <c r="X52" s="146">
        <f t="shared" ref="X52:X54" si="140">L52</f>
        <v>0</v>
      </c>
      <c r="Y52" s="144">
        <f t="shared" ref="Y52:Y54" si="141">E52</f>
        <v>2.6959503870630534E-3</v>
      </c>
      <c r="Z52" s="146">
        <f t="shared" ref="Z52:Z54" si="142">M52</f>
        <v>0.24367867588206577</v>
      </c>
      <c r="AA52" s="144">
        <f t="shared" ref="AA52:AA54" si="143">F52</f>
        <v>5.5692824191768894E-4</v>
      </c>
      <c r="AB52" s="146">
        <f t="shared" ref="AB52:AB54" si="144">N52</f>
        <v>5.0339033389880848E-2</v>
      </c>
      <c r="AC52" s="144">
        <f t="shared" ref="AC52:AC54" si="145">G52</f>
        <v>1.1063546604167467E-2</v>
      </c>
      <c r="AD52" s="147">
        <f>AC52/SUM(AEEF[AEEF-UT])</f>
        <v>1.9357242194091718E-5</v>
      </c>
    </row>
    <row r="53" spans="1:30">
      <c r="A53" s="134" t="s">
        <v>1249</v>
      </c>
      <c r="B53" s="138"/>
      <c r="C53" s="138">
        <v>42.634953754093267</v>
      </c>
      <c r="D53" s="138"/>
      <c r="E53" s="138">
        <v>14.33636373848004</v>
      </c>
      <c r="F53" s="138">
        <v>2.2281692032865341</v>
      </c>
      <c r="G53" s="138">
        <v>59.199486695859839</v>
      </c>
      <c r="I53" s="134" t="s">
        <v>1249</v>
      </c>
      <c r="J53" s="140">
        <v>0</v>
      </c>
      <c r="K53" s="140">
        <v>0.72019127417662177</v>
      </c>
      <c r="L53" s="140">
        <v>0</v>
      </c>
      <c r="M53" s="140">
        <v>0.24217040617486746</v>
      </c>
      <c r="N53" s="140">
        <v>3.7638319648510783E-2</v>
      </c>
      <c r="O53" s="140">
        <v>1</v>
      </c>
      <c r="P53" s="140"/>
      <c r="Q53" s="144" t="str">
        <f t="shared" si="57"/>
        <v>V</v>
      </c>
      <c r="R53" s="145" t="str">
        <f>IFERROR(VLOOKUP(Q53,'LISTA-ESPECIES'!$A$4:$D$102,4,FALSE),"")</f>
        <v/>
      </c>
      <c r="S53" s="144">
        <f t="shared" si="135"/>
        <v>0</v>
      </c>
      <c r="T53" s="146">
        <f t="shared" si="136"/>
        <v>0</v>
      </c>
      <c r="U53" s="144">
        <f t="shared" si="137"/>
        <v>42.634953754093267</v>
      </c>
      <c r="V53" s="146">
        <f t="shared" si="138"/>
        <v>0.72019127417662177</v>
      </c>
      <c r="W53" s="144">
        <f t="shared" si="139"/>
        <v>0</v>
      </c>
      <c r="X53" s="146">
        <f t="shared" si="140"/>
        <v>0</v>
      </c>
      <c r="Y53" s="144">
        <f t="shared" si="141"/>
        <v>14.33636373848004</v>
      </c>
      <c r="Z53" s="146">
        <f t="shared" si="142"/>
        <v>0.24217040617486746</v>
      </c>
      <c r="AA53" s="144">
        <f t="shared" si="143"/>
        <v>2.2281692032865341</v>
      </c>
      <c r="AB53" s="146">
        <f t="shared" si="144"/>
        <v>3.7638319648510783E-2</v>
      </c>
      <c r="AC53" s="144">
        <f t="shared" si="145"/>
        <v>59.199486695859839</v>
      </c>
      <c r="AD53" s="147">
        <f>AC53/SUM(AEEF[AEEF-UT])</f>
        <v>0.10357788896609448</v>
      </c>
    </row>
    <row r="54" spans="1:30">
      <c r="A54" s="128" t="s">
        <v>46</v>
      </c>
      <c r="I54" s="128" t="s">
        <v>46</v>
      </c>
      <c r="J54" s="140"/>
      <c r="K54" s="140"/>
      <c r="L54" s="140"/>
      <c r="M54" s="140"/>
      <c r="N54" s="140"/>
      <c r="O54" s="140"/>
      <c r="P54" s="140"/>
      <c r="Q54" s="144" t="str">
        <f t="shared" si="57"/>
        <v>Breu</v>
      </c>
      <c r="R54" s="145">
        <f>IFERROR(VLOOKUP(Q54,'LISTA-ESPECIES'!$A$4:$D$102,4,FALSE),"")</f>
        <v>50</v>
      </c>
      <c r="S54" s="144">
        <f t="shared" si="135"/>
        <v>0</v>
      </c>
      <c r="T54" s="146">
        <f t="shared" si="136"/>
        <v>0</v>
      </c>
      <c r="U54" s="144">
        <f t="shared" si="137"/>
        <v>0</v>
      </c>
      <c r="V54" s="146">
        <f t="shared" si="138"/>
        <v>0</v>
      </c>
      <c r="W54" s="144">
        <f t="shared" si="139"/>
        <v>0</v>
      </c>
      <c r="X54" s="146">
        <f t="shared" si="140"/>
        <v>0</v>
      </c>
      <c r="Y54" s="144">
        <f t="shared" si="141"/>
        <v>0</v>
      </c>
      <c r="Z54" s="146">
        <f t="shared" si="142"/>
        <v>0</v>
      </c>
      <c r="AA54" s="144">
        <f t="shared" si="143"/>
        <v>0</v>
      </c>
      <c r="AB54" s="146">
        <f t="shared" si="144"/>
        <v>0</v>
      </c>
      <c r="AC54" s="144">
        <f t="shared" si="145"/>
        <v>0</v>
      </c>
      <c r="AD54" s="147">
        <f>AC54/SUM(AEEF[AEEF-UT])</f>
        <v>0</v>
      </c>
    </row>
    <row r="55" spans="1:30">
      <c r="A55" s="134" t="s">
        <v>1245</v>
      </c>
      <c r="C55">
        <v>30</v>
      </c>
      <c r="E55">
        <v>9</v>
      </c>
      <c r="G55">
        <v>39</v>
      </c>
      <c r="I55" s="134" t="s">
        <v>1245</v>
      </c>
      <c r="J55" s="140">
        <v>0</v>
      </c>
      <c r="K55" s="140">
        <v>0.76923076923076927</v>
      </c>
      <c r="L55" s="140">
        <v>0</v>
      </c>
      <c r="M55" s="140">
        <v>0.23076923076923078</v>
      </c>
      <c r="N55" s="140">
        <v>0</v>
      </c>
      <c r="O55" s="140">
        <v>1</v>
      </c>
      <c r="P55" s="140"/>
      <c r="Q55" s="144" t="str">
        <f t="shared" si="57"/>
        <v>N</v>
      </c>
      <c r="R55" s="145" t="str">
        <f>IFERROR(VLOOKUP(Q55,'LISTA-ESPECIES'!$A$4:$D$102,4,FALSE),"")</f>
        <v/>
      </c>
      <c r="S55" s="144"/>
      <c r="T55" s="146"/>
      <c r="U55" s="144"/>
      <c r="V55" s="146"/>
      <c r="W55" s="144"/>
      <c r="X55" s="146"/>
      <c r="Y55" s="144"/>
      <c r="Z55" s="146"/>
      <c r="AA55" s="144"/>
      <c r="AB55" s="146"/>
      <c r="AC55" s="144"/>
      <c r="AD55" s="144"/>
    </row>
    <row r="56" spans="1:30">
      <c r="A56" s="134" t="s">
        <v>1247</v>
      </c>
      <c r="B56" s="138"/>
      <c r="C56" s="138">
        <v>3.4127142497699089E-2</v>
      </c>
      <c r="D56" s="138"/>
      <c r="E56" s="138">
        <v>2.6206119191376372E-3</v>
      </c>
      <c r="F56" s="138"/>
      <c r="G56" s="138">
        <v>3.6747754416836739E-2</v>
      </c>
      <c r="I56" s="134" t="s">
        <v>1247</v>
      </c>
      <c r="J56" s="140">
        <v>0</v>
      </c>
      <c r="K56" s="140">
        <v>0.92868647456898923</v>
      </c>
      <c r="L56" s="140">
        <v>0</v>
      </c>
      <c r="M56" s="140">
        <v>7.1313525431011146E-2</v>
      </c>
      <c r="N56" s="140">
        <v>0</v>
      </c>
      <c r="O56" s="140">
        <v>1</v>
      </c>
      <c r="P56" s="140"/>
      <c r="Q56" s="144" t="str">
        <f t="shared" si="57"/>
        <v>G</v>
      </c>
      <c r="R56" s="145" t="str">
        <f>IFERROR(VLOOKUP(Q56,'LISTA-ESPECIES'!$A$4:$D$102,4,FALSE),"")</f>
        <v/>
      </c>
      <c r="S56" s="144">
        <f t="shared" ref="S56:S58" si="146">B56</f>
        <v>0</v>
      </c>
      <c r="T56" s="146">
        <f t="shared" ref="T56:T58" si="147">J56</f>
        <v>0</v>
      </c>
      <c r="U56" s="144">
        <f t="shared" ref="U56:U58" si="148">C56</f>
        <v>3.4127142497699089E-2</v>
      </c>
      <c r="V56" s="146">
        <f t="shared" ref="V56:V58" si="149">K56</f>
        <v>0.92868647456898923</v>
      </c>
      <c r="W56" s="144">
        <f t="shared" ref="W56:W58" si="150">D56</f>
        <v>0</v>
      </c>
      <c r="X56" s="146">
        <f t="shared" ref="X56:X58" si="151">L56</f>
        <v>0</v>
      </c>
      <c r="Y56" s="144">
        <f t="shared" ref="Y56:Y58" si="152">E56</f>
        <v>2.6206119191376372E-3</v>
      </c>
      <c r="Z56" s="146">
        <f t="shared" ref="Z56:Z58" si="153">M56</f>
        <v>7.1313525431011146E-2</v>
      </c>
      <c r="AA56" s="144">
        <f t="shared" ref="AA56:AA58" si="154">F56</f>
        <v>0</v>
      </c>
      <c r="AB56" s="146">
        <f t="shared" ref="AB56:AB58" si="155">N56</f>
        <v>0</v>
      </c>
      <c r="AC56" s="144">
        <f t="shared" ref="AC56:AC58" si="156">G56</f>
        <v>3.6747754416836739E-2</v>
      </c>
      <c r="AD56" s="147">
        <f>AC56/SUM(AEEF[AEEF-UT])</f>
        <v>6.4295402531025947E-5</v>
      </c>
    </row>
    <row r="57" spans="1:30">
      <c r="A57" s="134" t="s">
        <v>1249</v>
      </c>
      <c r="B57" s="138"/>
      <c r="C57" s="138">
        <v>266.2465004952918</v>
      </c>
      <c r="D57" s="138"/>
      <c r="E57" s="138">
        <v>14.5136257394475</v>
      </c>
      <c r="F57" s="138"/>
      <c r="G57" s="138">
        <v>280.76012623473935</v>
      </c>
      <c r="I57" s="134" t="s">
        <v>1249</v>
      </c>
      <c r="J57" s="140">
        <v>0</v>
      </c>
      <c r="K57" s="140">
        <v>0.94830595806431239</v>
      </c>
      <c r="L57" s="140">
        <v>0</v>
      </c>
      <c r="M57" s="140">
        <v>5.1694041935687385E-2</v>
      </c>
      <c r="N57" s="140">
        <v>0</v>
      </c>
      <c r="O57" s="140">
        <v>1</v>
      </c>
      <c r="P57" s="140"/>
      <c r="Q57" s="144" t="str">
        <f t="shared" si="57"/>
        <v>V</v>
      </c>
      <c r="R57" s="145" t="str">
        <f>IFERROR(VLOOKUP(Q57,'LISTA-ESPECIES'!$A$4:$D$102,4,FALSE),"")</f>
        <v/>
      </c>
      <c r="S57" s="144">
        <f t="shared" si="146"/>
        <v>0</v>
      </c>
      <c r="T57" s="146">
        <f t="shared" si="147"/>
        <v>0</v>
      </c>
      <c r="U57" s="144">
        <f t="shared" si="148"/>
        <v>266.2465004952918</v>
      </c>
      <c r="V57" s="146">
        <f t="shared" si="149"/>
        <v>0.94830595806431239</v>
      </c>
      <c r="W57" s="144">
        <f t="shared" si="150"/>
        <v>0</v>
      </c>
      <c r="X57" s="146">
        <f t="shared" si="151"/>
        <v>0</v>
      </c>
      <c r="Y57" s="144">
        <f t="shared" si="152"/>
        <v>14.5136257394475</v>
      </c>
      <c r="Z57" s="146">
        <f t="shared" si="153"/>
        <v>5.1694041935687385E-2</v>
      </c>
      <c r="AA57" s="144">
        <f t="shared" si="154"/>
        <v>0</v>
      </c>
      <c r="AB57" s="146">
        <f t="shared" si="155"/>
        <v>0</v>
      </c>
      <c r="AC57" s="144">
        <f t="shared" si="156"/>
        <v>280.76012623473935</v>
      </c>
      <c r="AD57" s="147">
        <f>AC57/SUM(AEEF[AEEF-UT])</f>
        <v>0.49122961708521484</v>
      </c>
    </row>
    <row r="58" spans="1:30">
      <c r="A58" s="128" t="s">
        <v>64</v>
      </c>
      <c r="I58" s="128" t="s">
        <v>64</v>
      </c>
      <c r="J58" s="140"/>
      <c r="K58" s="140"/>
      <c r="L58" s="140"/>
      <c r="M58" s="140"/>
      <c r="N58" s="140"/>
      <c r="O58" s="140"/>
      <c r="P58" s="140"/>
      <c r="Q58" s="144" t="str">
        <f t="shared" si="57"/>
        <v>Bucheira</v>
      </c>
      <c r="R58" s="145">
        <f>IFERROR(VLOOKUP(Q58,'LISTA-ESPECIES'!$A$4:$D$102,4,FALSE),"")</f>
        <v>73.661977236758133</v>
      </c>
      <c r="S58" s="144">
        <f t="shared" si="146"/>
        <v>0</v>
      </c>
      <c r="T58" s="146">
        <f t="shared" si="147"/>
        <v>0</v>
      </c>
      <c r="U58" s="144">
        <f t="shared" si="148"/>
        <v>0</v>
      </c>
      <c r="V58" s="146">
        <f t="shared" si="149"/>
        <v>0</v>
      </c>
      <c r="W58" s="144">
        <f t="shared" si="150"/>
        <v>0</v>
      </c>
      <c r="X58" s="146">
        <f t="shared" si="151"/>
        <v>0</v>
      </c>
      <c r="Y58" s="144">
        <f t="shared" si="152"/>
        <v>0</v>
      </c>
      <c r="Z58" s="146">
        <f t="shared" si="153"/>
        <v>0</v>
      </c>
      <c r="AA58" s="144">
        <f t="shared" si="154"/>
        <v>0</v>
      </c>
      <c r="AB58" s="146">
        <f t="shared" si="155"/>
        <v>0</v>
      </c>
      <c r="AC58" s="144">
        <f t="shared" si="156"/>
        <v>0</v>
      </c>
      <c r="AD58" s="147">
        <f>AC58/SUM(AEEF[AEEF-UT])</f>
        <v>0</v>
      </c>
    </row>
    <row r="59" spans="1:30">
      <c r="A59" s="134" t="s">
        <v>1245</v>
      </c>
      <c r="E59">
        <v>1</v>
      </c>
      <c r="G59">
        <v>1</v>
      </c>
      <c r="I59" s="134" t="s">
        <v>1245</v>
      </c>
      <c r="J59" s="140">
        <v>0</v>
      </c>
      <c r="K59" s="140">
        <v>0</v>
      </c>
      <c r="L59" s="140">
        <v>0</v>
      </c>
      <c r="M59" s="140">
        <v>1</v>
      </c>
      <c r="N59" s="140">
        <v>0</v>
      </c>
      <c r="O59" s="140">
        <v>1</v>
      </c>
      <c r="P59" s="140"/>
      <c r="Q59" s="144" t="str">
        <f t="shared" si="57"/>
        <v>N</v>
      </c>
      <c r="R59" s="145" t="str">
        <f>IFERROR(VLOOKUP(Q59,'LISTA-ESPECIES'!$A$4:$D$102,4,FALSE),"")</f>
        <v/>
      </c>
      <c r="S59" s="144"/>
      <c r="T59" s="146"/>
      <c r="U59" s="144"/>
      <c r="V59" s="146"/>
      <c r="W59" s="144"/>
      <c r="X59" s="146"/>
      <c r="Y59" s="144"/>
      <c r="Z59" s="146"/>
      <c r="AA59" s="144"/>
      <c r="AB59" s="146"/>
      <c r="AC59" s="144"/>
      <c r="AD59" s="144"/>
    </row>
    <row r="60" spans="1:30">
      <c r="A60" s="134" t="s">
        <v>1247</v>
      </c>
      <c r="B60" s="138"/>
      <c r="C60" s="138"/>
      <c r="D60" s="138"/>
      <c r="E60" s="138">
        <v>5.5692824191768894E-4</v>
      </c>
      <c r="F60" s="138"/>
      <c r="G60" s="138">
        <v>5.5692824191768894E-4</v>
      </c>
      <c r="I60" s="134" t="s">
        <v>1247</v>
      </c>
      <c r="J60" s="140">
        <v>0</v>
      </c>
      <c r="K60" s="140">
        <v>0</v>
      </c>
      <c r="L60" s="140">
        <v>0</v>
      </c>
      <c r="M60" s="140">
        <v>1</v>
      </c>
      <c r="N60" s="140">
        <v>0</v>
      </c>
      <c r="O60" s="140">
        <v>1</v>
      </c>
      <c r="P60" s="140"/>
      <c r="Q60" s="144" t="str">
        <f t="shared" si="57"/>
        <v>G</v>
      </c>
      <c r="R60" s="145" t="str">
        <f>IFERROR(VLOOKUP(Q60,'LISTA-ESPECIES'!$A$4:$D$102,4,FALSE),"")</f>
        <v/>
      </c>
      <c r="S60" s="144">
        <f t="shared" ref="S60:S62" si="157">B60</f>
        <v>0</v>
      </c>
      <c r="T60" s="146">
        <f t="shared" ref="T60:T62" si="158">J60</f>
        <v>0</v>
      </c>
      <c r="U60" s="144">
        <f t="shared" ref="U60:U62" si="159">C60</f>
        <v>0</v>
      </c>
      <c r="V60" s="146">
        <f t="shared" ref="V60:V62" si="160">K60</f>
        <v>0</v>
      </c>
      <c r="W60" s="144">
        <f t="shared" ref="W60:W62" si="161">D60</f>
        <v>0</v>
      </c>
      <c r="X60" s="146">
        <f t="shared" ref="X60:X62" si="162">L60</f>
        <v>0</v>
      </c>
      <c r="Y60" s="144">
        <f t="shared" ref="Y60:Y62" si="163">E60</f>
        <v>5.5692824191768894E-4</v>
      </c>
      <c r="Z60" s="146">
        <f t="shared" ref="Z60:Z62" si="164">M60</f>
        <v>1</v>
      </c>
      <c r="AA60" s="144">
        <f t="shared" ref="AA60:AA62" si="165">F60</f>
        <v>0</v>
      </c>
      <c r="AB60" s="146">
        <f t="shared" ref="AB60:AB62" si="166">N60</f>
        <v>0</v>
      </c>
      <c r="AC60" s="144">
        <f t="shared" ref="AC60:AC62" si="167">G60</f>
        <v>5.5692824191768894E-4</v>
      </c>
      <c r="AD60" s="147">
        <f>AC60/SUM(AEEF[AEEF-UT])</f>
        <v>9.7442486114439351E-7</v>
      </c>
    </row>
    <row r="61" spans="1:30">
      <c r="A61" s="134" t="s">
        <v>1249</v>
      </c>
      <c r="B61" s="138"/>
      <c r="C61" s="138"/>
      <c r="D61" s="138"/>
      <c r="E61" s="138">
        <v>2.896619964272495</v>
      </c>
      <c r="F61" s="138"/>
      <c r="G61" s="138">
        <v>2.896619964272495</v>
      </c>
      <c r="I61" s="134" t="s">
        <v>1249</v>
      </c>
      <c r="J61" s="140">
        <v>0</v>
      </c>
      <c r="K61" s="140">
        <v>0</v>
      </c>
      <c r="L61" s="140">
        <v>0</v>
      </c>
      <c r="M61" s="140">
        <v>1</v>
      </c>
      <c r="N61" s="140">
        <v>0</v>
      </c>
      <c r="O61" s="140">
        <v>1</v>
      </c>
      <c r="P61" s="140"/>
      <c r="Q61" s="144" t="str">
        <f t="shared" si="57"/>
        <v>V</v>
      </c>
      <c r="R61" s="145" t="str">
        <f>IFERROR(VLOOKUP(Q61,'LISTA-ESPECIES'!$A$4:$D$102,4,FALSE),"")</f>
        <v/>
      </c>
      <c r="S61" s="144">
        <f t="shared" si="157"/>
        <v>0</v>
      </c>
      <c r="T61" s="146">
        <f t="shared" si="158"/>
        <v>0</v>
      </c>
      <c r="U61" s="144">
        <f t="shared" si="159"/>
        <v>0</v>
      </c>
      <c r="V61" s="146">
        <f t="shared" si="160"/>
        <v>0</v>
      </c>
      <c r="W61" s="144">
        <f t="shared" si="161"/>
        <v>0</v>
      </c>
      <c r="X61" s="146">
        <f t="shared" si="162"/>
        <v>0</v>
      </c>
      <c r="Y61" s="144">
        <f t="shared" si="163"/>
        <v>2.896619964272495</v>
      </c>
      <c r="Z61" s="146">
        <f t="shared" si="164"/>
        <v>1</v>
      </c>
      <c r="AA61" s="144">
        <f t="shared" si="165"/>
        <v>0</v>
      </c>
      <c r="AB61" s="146">
        <f t="shared" si="166"/>
        <v>0</v>
      </c>
      <c r="AC61" s="144">
        <f t="shared" si="167"/>
        <v>2.896619964272495</v>
      </c>
      <c r="AD61" s="147">
        <f>AC61/SUM(AEEF[AEEF-UT])</f>
        <v>5.0680470014509696E-3</v>
      </c>
    </row>
    <row r="62" spans="1:30">
      <c r="A62" s="128" t="s">
        <v>65</v>
      </c>
      <c r="I62" s="128" t="s">
        <v>65</v>
      </c>
      <c r="J62" s="140"/>
      <c r="K62" s="140"/>
      <c r="L62" s="140"/>
      <c r="M62" s="140"/>
      <c r="N62" s="140"/>
      <c r="O62" s="140"/>
      <c r="P62" s="140"/>
      <c r="Q62" s="144" t="str">
        <f t="shared" si="57"/>
        <v>Burra-Leiteira</v>
      </c>
      <c r="R62" s="145">
        <f>IFERROR(VLOOKUP(Q62,'LISTA-ESPECIES'!$A$4:$D$102,4,FALSE),"")</f>
        <v>55.200003838098276</v>
      </c>
      <c r="S62" s="144">
        <f t="shared" si="157"/>
        <v>0</v>
      </c>
      <c r="T62" s="146">
        <f t="shared" si="158"/>
        <v>0</v>
      </c>
      <c r="U62" s="144">
        <f t="shared" si="159"/>
        <v>0</v>
      </c>
      <c r="V62" s="146">
        <f t="shared" si="160"/>
        <v>0</v>
      </c>
      <c r="W62" s="144">
        <f t="shared" si="161"/>
        <v>0</v>
      </c>
      <c r="X62" s="146">
        <f t="shared" si="162"/>
        <v>0</v>
      </c>
      <c r="Y62" s="144">
        <f t="shared" si="163"/>
        <v>0</v>
      </c>
      <c r="Z62" s="146">
        <f t="shared" si="164"/>
        <v>0</v>
      </c>
      <c r="AA62" s="144">
        <f t="shared" si="165"/>
        <v>0</v>
      </c>
      <c r="AB62" s="146">
        <f t="shared" si="166"/>
        <v>0</v>
      </c>
      <c r="AC62" s="144">
        <f t="shared" si="167"/>
        <v>0</v>
      </c>
      <c r="AD62" s="147">
        <f>AC62/SUM(AEEF[AEEF-UT])</f>
        <v>0</v>
      </c>
    </row>
    <row r="63" spans="1:30">
      <c r="A63" s="134" t="s">
        <v>1245</v>
      </c>
      <c r="C63">
        <v>1</v>
      </c>
      <c r="E63">
        <v>1</v>
      </c>
      <c r="G63">
        <v>2</v>
      </c>
      <c r="I63" s="134" t="s">
        <v>1245</v>
      </c>
      <c r="J63" s="140">
        <v>0</v>
      </c>
      <c r="K63" s="140">
        <v>0.5</v>
      </c>
      <c r="L63" s="140">
        <v>0</v>
      </c>
      <c r="M63" s="140">
        <v>0.5</v>
      </c>
      <c r="N63" s="140">
        <v>0</v>
      </c>
      <c r="O63" s="140">
        <v>1</v>
      </c>
      <c r="P63" s="140"/>
      <c r="Q63" s="144" t="str">
        <f t="shared" si="57"/>
        <v>N</v>
      </c>
      <c r="R63" s="145" t="str">
        <f>IFERROR(VLOOKUP(Q63,'LISTA-ESPECIES'!$A$4:$D$102,4,FALSE),"")</f>
        <v/>
      </c>
      <c r="S63" s="144"/>
      <c r="T63" s="146"/>
      <c r="U63" s="144"/>
      <c r="V63" s="146"/>
      <c r="W63" s="144"/>
      <c r="X63" s="146"/>
      <c r="Y63" s="144"/>
      <c r="Z63" s="146"/>
      <c r="AA63" s="144"/>
      <c r="AB63" s="146"/>
      <c r="AC63" s="144"/>
      <c r="AD63" s="144"/>
    </row>
    <row r="64" spans="1:30">
      <c r="A64" s="134" t="s">
        <v>1247</v>
      </c>
      <c r="B64" s="138"/>
      <c r="C64" s="138">
        <v>5.5692824191768894E-4</v>
      </c>
      <c r="D64" s="138"/>
      <c r="E64" s="138">
        <v>2.8074752675070699E-4</v>
      </c>
      <c r="F64" s="138"/>
      <c r="G64" s="138">
        <v>8.3767576866839593E-4</v>
      </c>
      <c r="I64" s="134" t="s">
        <v>1247</v>
      </c>
      <c r="J64" s="140">
        <v>0</v>
      </c>
      <c r="K64" s="140">
        <v>0.66484941160827071</v>
      </c>
      <c r="L64" s="140">
        <v>0</v>
      </c>
      <c r="M64" s="140">
        <v>0.33515058839172929</v>
      </c>
      <c r="N64" s="140">
        <v>0</v>
      </c>
      <c r="O64" s="140">
        <v>1</v>
      </c>
      <c r="P64" s="140"/>
      <c r="Q64" s="144" t="str">
        <f t="shared" si="57"/>
        <v>G</v>
      </c>
      <c r="R64" s="145" t="str">
        <f>IFERROR(VLOOKUP(Q64,'LISTA-ESPECIES'!$A$4:$D$102,4,FALSE),"")</f>
        <v/>
      </c>
      <c r="S64" s="144">
        <f t="shared" ref="S64:S65" si="168">B64</f>
        <v>0</v>
      </c>
      <c r="T64" s="146">
        <f t="shared" ref="T64:T65" si="169">J64</f>
        <v>0</v>
      </c>
      <c r="U64" s="144">
        <f t="shared" ref="U64:U65" si="170">C64</f>
        <v>5.5692824191768894E-4</v>
      </c>
      <c r="V64" s="146">
        <f t="shared" ref="V64:V65" si="171">K64</f>
        <v>0.66484941160827071</v>
      </c>
      <c r="W64" s="144">
        <f t="shared" ref="W64:W65" si="172">D64</f>
        <v>0</v>
      </c>
      <c r="X64" s="146">
        <f t="shared" ref="X64:X65" si="173">L64</f>
        <v>0</v>
      </c>
      <c r="Y64" s="144">
        <f t="shared" ref="Y64:Y65" si="174">E64</f>
        <v>2.8074752675070699E-4</v>
      </c>
      <c r="Z64" s="146">
        <f t="shared" ref="Z64:Z65" si="175">M64</f>
        <v>0.33515058839172929</v>
      </c>
      <c r="AA64" s="144">
        <f t="shared" ref="AA64:AA65" si="176">F64</f>
        <v>0</v>
      </c>
      <c r="AB64" s="146">
        <f t="shared" ref="AB64:AB65" si="177">N64</f>
        <v>0</v>
      </c>
      <c r="AC64" s="144">
        <f t="shared" ref="AC64:AC65" si="178">G64</f>
        <v>8.3767576866839593E-4</v>
      </c>
      <c r="AD64" s="147">
        <f>AC64/SUM(AEEF[AEEF-UT])</f>
        <v>1.4656324336472821E-6</v>
      </c>
    </row>
    <row r="65" spans="1:30">
      <c r="A65" s="134" t="s">
        <v>1249</v>
      </c>
      <c r="B65" s="138"/>
      <c r="C65" s="138">
        <v>3.565070725258455</v>
      </c>
      <c r="D65" s="138"/>
      <c r="E65" s="138">
        <v>1.6848301430651129</v>
      </c>
      <c r="F65" s="138"/>
      <c r="G65" s="138">
        <v>5.2499008683235679</v>
      </c>
      <c r="I65" s="134" t="s">
        <v>1249</v>
      </c>
      <c r="J65" s="140">
        <v>0</v>
      </c>
      <c r="K65" s="140">
        <v>0.67907391295121278</v>
      </c>
      <c r="L65" s="140">
        <v>0</v>
      </c>
      <c r="M65" s="140">
        <v>0.32092608704878722</v>
      </c>
      <c r="N65" s="140">
        <v>0</v>
      </c>
      <c r="O65" s="140">
        <v>1</v>
      </c>
      <c r="P65" s="140"/>
      <c r="Q65" s="144" t="str">
        <f t="shared" si="57"/>
        <v>V</v>
      </c>
      <c r="R65" s="145" t="str">
        <f>IFERROR(VLOOKUP(Q65,'LISTA-ESPECIES'!$A$4:$D$102,4,FALSE),"")</f>
        <v/>
      </c>
      <c r="S65" s="144">
        <f t="shared" si="168"/>
        <v>0</v>
      </c>
      <c r="T65" s="146">
        <f t="shared" si="169"/>
        <v>0</v>
      </c>
      <c r="U65" s="144">
        <f t="shared" si="170"/>
        <v>3.565070725258455</v>
      </c>
      <c r="V65" s="146">
        <f t="shared" si="171"/>
        <v>0.67907391295121278</v>
      </c>
      <c r="W65" s="144">
        <f t="shared" si="172"/>
        <v>0</v>
      </c>
      <c r="X65" s="146">
        <f t="shared" si="173"/>
        <v>0</v>
      </c>
      <c r="Y65" s="144">
        <f t="shared" si="174"/>
        <v>1.6848301430651129</v>
      </c>
      <c r="Z65" s="146">
        <f t="shared" si="175"/>
        <v>0.32092608704878722</v>
      </c>
      <c r="AA65" s="144">
        <f t="shared" si="176"/>
        <v>0</v>
      </c>
      <c r="AB65" s="146">
        <f t="shared" si="177"/>
        <v>0</v>
      </c>
      <c r="AC65" s="144">
        <f t="shared" si="178"/>
        <v>5.2499008683235679</v>
      </c>
      <c r="AD65" s="147">
        <f>AC65/SUM(AEEF[AEEF-UT])</f>
        <v>9.1854453403605388E-3</v>
      </c>
    </row>
    <row r="66" spans="1:30">
      <c r="A66" s="128" t="s">
        <v>66</v>
      </c>
      <c r="I66" s="128" t="s">
        <v>66</v>
      </c>
      <c r="J66" s="140"/>
      <c r="K66" s="140"/>
      <c r="L66" s="140"/>
      <c r="M66" s="140"/>
      <c r="N66" s="140"/>
      <c r="O66" s="140"/>
      <c r="P66" s="140"/>
      <c r="Q66" s="144" t="str">
        <f t="shared" si="57"/>
        <v>Cajá</v>
      </c>
      <c r="R66" s="145">
        <f>IFERROR(VLOOKUP(Q66,'LISTA-ESPECIES'!$A$4:$D$102,4,FALSE),"")</f>
        <v>134.14085561167838</v>
      </c>
      <c r="S66" s="144"/>
      <c r="T66" s="146"/>
      <c r="U66" s="144"/>
      <c r="V66" s="146"/>
      <c r="W66" s="144"/>
      <c r="X66" s="146"/>
      <c r="Y66" s="144"/>
      <c r="Z66" s="146"/>
      <c r="AA66" s="144"/>
      <c r="AB66" s="146"/>
      <c r="AC66" s="144"/>
      <c r="AD66" s="144"/>
    </row>
    <row r="67" spans="1:30">
      <c r="A67" s="134" t="s">
        <v>1245</v>
      </c>
      <c r="E67">
        <v>1</v>
      </c>
      <c r="G67">
        <v>1</v>
      </c>
      <c r="I67" s="134" t="s">
        <v>1245</v>
      </c>
      <c r="J67" s="140">
        <v>0</v>
      </c>
      <c r="K67" s="140">
        <v>0</v>
      </c>
      <c r="L67" s="140">
        <v>0</v>
      </c>
      <c r="M67" s="140">
        <v>1</v>
      </c>
      <c r="N67" s="140">
        <v>0</v>
      </c>
      <c r="O67" s="140">
        <v>1</v>
      </c>
      <c r="P67" s="140"/>
      <c r="Q67" s="144" t="str">
        <f t="shared" si="57"/>
        <v>N</v>
      </c>
      <c r="R67" s="145" t="str">
        <f>IFERROR(VLOOKUP(Q67,'LISTA-ESPECIES'!$A$4:$D$102,4,FALSE),"")</f>
        <v/>
      </c>
      <c r="S67" s="144">
        <f t="shared" ref="S67:S69" si="179">B67</f>
        <v>0</v>
      </c>
      <c r="T67" s="146">
        <f t="shared" ref="T67:T69" si="180">J67</f>
        <v>0</v>
      </c>
      <c r="U67" s="144">
        <f t="shared" ref="U67:U69" si="181">C67</f>
        <v>0</v>
      </c>
      <c r="V67" s="146">
        <f t="shared" ref="V67:V69" si="182">K67</f>
        <v>0</v>
      </c>
      <c r="W67" s="144">
        <f t="shared" ref="W67:W69" si="183">D67</f>
        <v>0</v>
      </c>
      <c r="X67" s="146">
        <f t="shared" ref="X67:X69" si="184">L67</f>
        <v>0</v>
      </c>
      <c r="Y67" s="144">
        <f t="shared" ref="Y67:Y69" si="185">E67</f>
        <v>1</v>
      </c>
      <c r="Z67" s="146">
        <f t="shared" ref="Z67:Z69" si="186">M67</f>
        <v>1</v>
      </c>
      <c r="AA67" s="144">
        <f t="shared" ref="AA67:AA69" si="187">F67</f>
        <v>0</v>
      </c>
      <c r="AB67" s="146">
        <f t="shared" ref="AB67:AB69" si="188">N67</f>
        <v>0</v>
      </c>
      <c r="AC67" s="144">
        <f t="shared" ref="AC67:AC69" si="189">G67</f>
        <v>1</v>
      </c>
      <c r="AD67" s="147">
        <f>AC67/SUM(AEEF[AEEF-UT])</f>
        <v>1.749641673385291E-3</v>
      </c>
    </row>
    <row r="68" spans="1:30">
      <c r="A68" s="134" t="s">
        <v>1247</v>
      </c>
      <c r="B68" s="138"/>
      <c r="C68" s="138"/>
      <c r="D68" s="138"/>
      <c r="E68" s="138">
        <v>2.1177196398920123E-3</v>
      </c>
      <c r="F68" s="138"/>
      <c r="G68" s="138">
        <v>2.1177196398920123E-3</v>
      </c>
      <c r="I68" s="134" t="s">
        <v>1247</v>
      </c>
      <c r="J68" s="140">
        <v>0</v>
      </c>
      <c r="K68" s="140">
        <v>0</v>
      </c>
      <c r="L68" s="140">
        <v>0</v>
      </c>
      <c r="M68" s="140">
        <v>1</v>
      </c>
      <c r="N68" s="140">
        <v>0</v>
      </c>
      <c r="O68" s="140">
        <v>1</v>
      </c>
      <c r="P68" s="140"/>
      <c r="Q68" s="144" t="str">
        <f t="shared" si="57"/>
        <v>G</v>
      </c>
      <c r="R68" s="145" t="str">
        <f>IFERROR(VLOOKUP(Q68,'LISTA-ESPECIES'!$A$4:$D$102,4,FALSE),"")</f>
        <v/>
      </c>
      <c r="S68" s="144">
        <f t="shared" si="179"/>
        <v>0</v>
      </c>
      <c r="T68" s="146">
        <f t="shared" si="180"/>
        <v>0</v>
      </c>
      <c r="U68" s="144">
        <f t="shared" si="181"/>
        <v>0</v>
      </c>
      <c r="V68" s="146">
        <f t="shared" si="182"/>
        <v>0</v>
      </c>
      <c r="W68" s="144">
        <f t="shared" si="183"/>
        <v>0</v>
      </c>
      <c r="X68" s="146">
        <f t="shared" si="184"/>
        <v>0</v>
      </c>
      <c r="Y68" s="144">
        <f t="shared" si="185"/>
        <v>2.1177196398920123E-3</v>
      </c>
      <c r="Z68" s="146">
        <f t="shared" si="186"/>
        <v>1</v>
      </c>
      <c r="AA68" s="144">
        <f t="shared" si="187"/>
        <v>0</v>
      </c>
      <c r="AB68" s="146">
        <f t="shared" si="188"/>
        <v>0</v>
      </c>
      <c r="AC68" s="144">
        <f t="shared" si="189"/>
        <v>2.1177196398920123E-3</v>
      </c>
      <c r="AD68" s="147">
        <f>AC68/SUM(AEEF[AEEF-UT])</f>
        <v>3.705250534501556E-6</v>
      </c>
    </row>
    <row r="69" spans="1:30">
      <c r="A69" s="134" t="s">
        <v>1249</v>
      </c>
      <c r="B69" s="138"/>
      <c r="C69" s="138"/>
      <c r="D69" s="138"/>
      <c r="E69" s="138">
        <v>11.861658753695869</v>
      </c>
      <c r="F69" s="138"/>
      <c r="G69" s="138">
        <v>11.861658753695869</v>
      </c>
      <c r="I69" s="134" t="s">
        <v>1249</v>
      </c>
      <c r="J69" s="140">
        <v>0</v>
      </c>
      <c r="K69" s="140">
        <v>0</v>
      </c>
      <c r="L69" s="140">
        <v>0</v>
      </c>
      <c r="M69" s="140">
        <v>1</v>
      </c>
      <c r="N69" s="140">
        <v>0</v>
      </c>
      <c r="O69" s="140">
        <v>1</v>
      </c>
      <c r="P69" s="140"/>
      <c r="Q69" s="144" t="str">
        <f t="shared" si="57"/>
        <v>V</v>
      </c>
      <c r="R69" s="145" t="str">
        <f>IFERROR(VLOOKUP(Q69,'LISTA-ESPECIES'!$A$4:$D$102,4,FALSE),"")</f>
        <v/>
      </c>
      <c r="S69" s="144">
        <f t="shared" si="179"/>
        <v>0</v>
      </c>
      <c r="T69" s="146">
        <f t="shared" si="180"/>
        <v>0</v>
      </c>
      <c r="U69" s="144">
        <f t="shared" si="181"/>
        <v>0</v>
      </c>
      <c r="V69" s="146">
        <f t="shared" si="182"/>
        <v>0</v>
      </c>
      <c r="W69" s="144">
        <f t="shared" si="183"/>
        <v>0</v>
      </c>
      <c r="X69" s="146">
        <f t="shared" si="184"/>
        <v>0</v>
      </c>
      <c r="Y69" s="144">
        <f t="shared" si="185"/>
        <v>11.861658753695869</v>
      </c>
      <c r="Z69" s="146">
        <f t="shared" si="186"/>
        <v>1</v>
      </c>
      <c r="AA69" s="144">
        <f t="shared" si="187"/>
        <v>0</v>
      </c>
      <c r="AB69" s="146">
        <f t="shared" si="188"/>
        <v>0</v>
      </c>
      <c r="AC69" s="144">
        <f t="shared" si="189"/>
        <v>11.861658753695869</v>
      </c>
      <c r="AD69" s="147">
        <f>AC69/SUM(AEEF[AEEF-UT])</f>
        <v>2.0753652470941724E-2</v>
      </c>
    </row>
    <row r="70" spans="1:30">
      <c r="A70" s="128" t="s">
        <v>47</v>
      </c>
      <c r="I70" s="128" t="s">
        <v>47</v>
      </c>
      <c r="J70" s="140"/>
      <c r="K70" s="140"/>
      <c r="L70" s="140"/>
      <c r="M70" s="140"/>
      <c r="N70" s="140"/>
      <c r="O70" s="140"/>
      <c r="P70" s="140"/>
      <c r="Q70" s="144" t="str">
        <f t="shared" si="57"/>
        <v>Cajuaçu</v>
      </c>
      <c r="R70" s="145">
        <f>IFERROR(VLOOKUP(Q70,'LISTA-ESPECIES'!$A$4:$D$102,4,FALSE),"")</f>
        <v>67.295779513082323</v>
      </c>
      <c r="S70" s="144"/>
      <c r="T70" s="146"/>
      <c r="U70" s="144"/>
      <c r="V70" s="146"/>
      <c r="W70" s="144"/>
      <c r="X70" s="146"/>
      <c r="Y70" s="144"/>
      <c r="Z70" s="146"/>
      <c r="AA70" s="144"/>
      <c r="AB70" s="146"/>
      <c r="AC70" s="144"/>
      <c r="AD70" s="144"/>
    </row>
    <row r="71" spans="1:30">
      <c r="A71" s="134" t="s">
        <v>1245</v>
      </c>
      <c r="C71">
        <v>17</v>
      </c>
      <c r="E71">
        <v>6</v>
      </c>
      <c r="G71">
        <v>23</v>
      </c>
      <c r="I71" s="134" t="s">
        <v>1245</v>
      </c>
      <c r="J71" s="140">
        <v>0</v>
      </c>
      <c r="K71" s="140">
        <v>0.73913043478260865</v>
      </c>
      <c r="L71" s="140">
        <v>0</v>
      </c>
      <c r="M71" s="140">
        <v>0.2608695652173913</v>
      </c>
      <c r="N71" s="140">
        <v>0</v>
      </c>
      <c r="O71" s="140">
        <v>1</v>
      </c>
      <c r="P71" s="140"/>
      <c r="Q71" s="144" t="str">
        <f t="shared" si="57"/>
        <v>N</v>
      </c>
      <c r="R71" s="145" t="str">
        <f>IFERROR(VLOOKUP(Q71,'LISTA-ESPECIES'!$A$4:$D$102,4,FALSE),"")</f>
        <v/>
      </c>
      <c r="S71" s="144">
        <f t="shared" ref="S71:S73" si="190">B71</f>
        <v>0</v>
      </c>
      <c r="T71" s="146">
        <f t="shared" ref="T71:T73" si="191">J71</f>
        <v>0</v>
      </c>
      <c r="U71" s="144">
        <f t="shared" ref="U71:U73" si="192">C71</f>
        <v>17</v>
      </c>
      <c r="V71" s="146">
        <f t="shared" ref="V71:V73" si="193">K71</f>
        <v>0.73913043478260865</v>
      </c>
      <c r="W71" s="144">
        <f t="shared" ref="W71:W73" si="194">D71</f>
        <v>0</v>
      </c>
      <c r="X71" s="146">
        <f t="shared" ref="X71:X73" si="195">L71</f>
        <v>0</v>
      </c>
      <c r="Y71" s="144">
        <f t="shared" ref="Y71:Y73" si="196">E71</f>
        <v>6</v>
      </c>
      <c r="Z71" s="146">
        <f t="shared" ref="Z71:Z73" si="197">M71</f>
        <v>0.2608695652173913</v>
      </c>
      <c r="AA71" s="144">
        <f t="shared" ref="AA71:AA73" si="198">F71</f>
        <v>0</v>
      </c>
      <c r="AB71" s="146">
        <f t="shared" ref="AB71:AB73" si="199">N71</f>
        <v>0</v>
      </c>
      <c r="AC71" s="144">
        <f t="shared" ref="AC71:AC73" si="200">G71</f>
        <v>23</v>
      </c>
      <c r="AD71" s="147">
        <f>AC71/SUM(AEEF[AEEF-UT])</f>
        <v>4.0241758487861691E-2</v>
      </c>
    </row>
    <row r="72" spans="1:30">
      <c r="A72" s="134" t="s">
        <v>1247</v>
      </c>
      <c r="B72" s="138"/>
      <c r="C72" s="138">
        <v>2.0907838054716632E-2</v>
      </c>
      <c r="D72" s="138"/>
      <c r="E72" s="138">
        <v>3.1766490758682584E-3</v>
      </c>
      <c r="F72" s="138"/>
      <c r="G72" s="138">
        <v>2.4084487130584888E-2</v>
      </c>
      <c r="I72" s="134" t="s">
        <v>1247</v>
      </c>
      <c r="J72" s="140">
        <v>0</v>
      </c>
      <c r="K72" s="140">
        <v>0.86810393517434581</v>
      </c>
      <c r="L72" s="140">
        <v>0</v>
      </c>
      <c r="M72" s="140">
        <v>0.13189606482565414</v>
      </c>
      <c r="N72" s="140">
        <v>0</v>
      </c>
      <c r="O72" s="140">
        <v>1</v>
      </c>
      <c r="P72" s="140"/>
      <c r="Q72" s="144" t="str">
        <f t="shared" si="57"/>
        <v>G</v>
      </c>
      <c r="R72" s="145" t="str">
        <f>IFERROR(VLOOKUP(Q72,'LISTA-ESPECIES'!$A$4:$D$102,4,FALSE),"")</f>
        <v/>
      </c>
      <c r="S72" s="144">
        <f t="shared" si="190"/>
        <v>0</v>
      </c>
      <c r="T72" s="146">
        <f t="shared" si="191"/>
        <v>0</v>
      </c>
      <c r="U72" s="144">
        <f t="shared" si="192"/>
        <v>2.0907838054716632E-2</v>
      </c>
      <c r="V72" s="146">
        <f t="shared" si="193"/>
        <v>0.86810393517434581</v>
      </c>
      <c r="W72" s="144">
        <f t="shared" si="194"/>
        <v>0</v>
      </c>
      <c r="X72" s="146">
        <f t="shared" si="195"/>
        <v>0</v>
      </c>
      <c r="Y72" s="144">
        <f t="shared" si="196"/>
        <v>3.1766490758682584E-3</v>
      </c>
      <c r="Z72" s="146">
        <f t="shared" si="197"/>
        <v>0.13189606482565414</v>
      </c>
      <c r="AA72" s="144">
        <f t="shared" si="198"/>
        <v>0</v>
      </c>
      <c r="AB72" s="146">
        <f t="shared" si="199"/>
        <v>0</v>
      </c>
      <c r="AC72" s="144">
        <f t="shared" si="200"/>
        <v>2.4084487130584888E-2</v>
      </c>
      <c r="AD72" s="147">
        <f>AC72/SUM(AEEF[AEEF-UT])</f>
        <v>4.2139222365783045E-5</v>
      </c>
    </row>
    <row r="73" spans="1:30">
      <c r="A73" s="134" t="s">
        <v>1249</v>
      </c>
      <c r="B73" s="138"/>
      <c r="C73" s="138">
        <v>151.69745255020172</v>
      </c>
      <c r="D73" s="138"/>
      <c r="E73" s="138">
        <v>22.365760856905343</v>
      </c>
      <c r="F73" s="138"/>
      <c r="G73" s="138">
        <v>174.0632134071071</v>
      </c>
      <c r="I73" s="134" t="s">
        <v>1249</v>
      </c>
      <c r="J73" s="140">
        <v>0</v>
      </c>
      <c r="K73" s="140">
        <v>0.87150782512215663</v>
      </c>
      <c r="L73" s="140">
        <v>0</v>
      </c>
      <c r="M73" s="140">
        <v>0.12849217487784317</v>
      </c>
      <c r="N73" s="140">
        <v>0</v>
      </c>
      <c r="O73" s="140">
        <v>1</v>
      </c>
      <c r="P73" s="140"/>
      <c r="Q73" s="144" t="str">
        <f t="shared" si="57"/>
        <v>V</v>
      </c>
      <c r="R73" s="145" t="str">
        <f>IFERROR(VLOOKUP(Q73,'LISTA-ESPECIES'!$A$4:$D$102,4,FALSE),"")</f>
        <v/>
      </c>
      <c r="S73" s="144">
        <f t="shared" si="190"/>
        <v>0</v>
      </c>
      <c r="T73" s="146">
        <f t="shared" si="191"/>
        <v>0</v>
      </c>
      <c r="U73" s="144">
        <f t="shared" si="192"/>
        <v>151.69745255020172</v>
      </c>
      <c r="V73" s="146">
        <f t="shared" si="193"/>
        <v>0.87150782512215663</v>
      </c>
      <c r="W73" s="144">
        <f t="shared" si="194"/>
        <v>0</v>
      </c>
      <c r="X73" s="146">
        <f t="shared" si="195"/>
        <v>0</v>
      </c>
      <c r="Y73" s="144">
        <f t="shared" si="196"/>
        <v>22.365760856905343</v>
      </c>
      <c r="Z73" s="146">
        <f t="shared" si="197"/>
        <v>0.12849217487784317</v>
      </c>
      <c r="AA73" s="144">
        <f t="shared" si="198"/>
        <v>0</v>
      </c>
      <c r="AB73" s="146">
        <f t="shared" si="199"/>
        <v>0</v>
      </c>
      <c r="AC73" s="144">
        <f t="shared" si="200"/>
        <v>174.0632134071071</v>
      </c>
      <c r="AD73" s="147">
        <f>AC73/SUM(AEEF[AEEF-UT])</f>
        <v>0.30454825198043189</v>
      </c>
    </row>
    <row r="74" spans="1:30">
      <c r="A74" s="128" t="s">
        <v>67</v>
      </c>
      <c r="I74" s="128" t="s">
        <v>67</v>
      </c>
      <c r="J74" s="140"/>
      <c r="K74" s="140"/>
      <c r="L74" s="140"/>
      <c r="M74" s="140"/>
      <c r="N74" s="140"/>
      <c r="O74" s="140"/>
      <c r="P74" s="140"/>
      <c r="Q74" s="144" t="str">
        <f t="shared" si="57"/>
        <v>Camurim</v>
      </c>
      <c r="R74" s="145">
        <f>IFERROR(VLOOKUP(Q74,'LISTA-ESPECIES'!$A$4:$D$102,4,FALSE),"")</f>
        <v>64.112680651244418</v>
      </c>
      <c r="S74" s="144"/>
      <c r="T74" s="146"/>
      <c r="U74" s="144"/>
      <c r="V74" s="146"/>
      <c r="W74" s="144"/>
      <c r="X74" s="146"/>
      <c r="Y74" s="144"/>
      <c r="Z74" s="146"/>
      <c r="AA74" s="144"/>
      <c r="AB74" s="146"/>
      <c r="AC74" s="144"/>
      <c r="AD74" s="144"/>
    </row>
    <row r="75" spans="1:30">
      <c r="A75" s="134" t="s">
        <v>1245</v>
      </c>
      <c r="E75">
        <v>2</v>
      </c>
      <c r="G75">
        <v>2</v>
      </c>
      <c r="I75" s="134" t="s">
        <v>1245</v>
      </c>
      <c r="J75" s="140">
        <v>0</v>
      </c>
      <c r="K75" s="140">
        <v>0</v>
      </c>
      <c r="L75" s="140">
        <v>0</v>
      </c>
      <c r="M75" s="140">
        <v>1</v>
      </c>
      <c r="N75" s="140">
        <v>0</v>
      </c>
      <c r="O75" s="140">
        <v>1</v>
      </c>
      <c r="P75" s="140"/>
      <c r="Q75" s="144" t="str">
        <f t="shared" si="57"/>
        <v>N</v>
      </c>
      <c r="R75" s="145" t="str">
        <f>IFERROR(VLOOKUP(Q75,'LISTA-ESPECIES'!$A$4:$D$102,4,FALSE),"")</f>
        <v/>
      </c>
      <c r="S75" s="144">
        <f t="shared" ref="S75:S77" si="201">B75</f>
        <v>0</v>
      </c>
      <c r="T75" s="146">
        <f t="shared" ref="T75:T77" si="202">J75</f>
        <v>0</v>
      </c>
      <c r="U75" s="144">
        <f t="shared" ref="U75:U77" si="203">C75</f>
        <v>0</v>
      </c>
      <c r="V75" s="146">
        <f t="shared" ref="V75:V77" si="204">K75</f>
        <v>0</v>
      </c>
      <c r="W75" s="144">
        <f t="shared" ref="W75:W77" si="205">D75</f>
        <v>0</v>
      </c>
      <c r="X75" s="146">
        <f t="shared" ref="X75:X77" si="206">L75</f>
        <v>0</v>
      </c>
      <c r="Y75" s="144">
        <f t="shared" ref="Y75:Y77" si="207">E75</f>
        <v>2</v>
      </c>
      <c r="Z75" s="146">
        <f t="shared" ref="Z75:Z77" si="208">M75</f>
        <v>1</v>
      </c>
      <c r="AA75" s="144">
        <f t="shared" ref="AA75:AA77" si="209">F75</f>
        <v>0</v>
      </c>
      <c r="AB75" s="146">
        <f t="shared" ref="AB75:AB77" si="210">N75</f>
        <v>0</v>
      </c>
      <c r="AC75" s="144">
        <f t="shared" ref="AC75:AC77" si="211">G75</f>
        <v>2</v>
      </c>
      <c r="AD75" s="147">
        <f>AC75/SUM(AEEF[AEEF-UT])</f>
        <v>3.499283346770582E-3</v>
      </c>
    </row>
    <row r="76" spans="1:30">
      <c r="A76" s="134" t="s">
        <v>1247</v>
      </c>
      <c r="B76" s="138"/>
      <c r="C76" s="138"/>
      <c r="D76" s="138"/>
      <c r="E76" s="138">
        <v>8.0476130957106071E-4</v>
      </c>
      <c r="F76" s="138"/>
      <c r="G76" s="138">
        <v>8.0476130957106071E-4</v>
      </c>
      <c r="I76" s="134" t="s">
        <v>1247</v>
      </c>
      <c r="J76" s="140">
        <v>0</v>
      </c>
      <c r="K76" s="140">
        <v>0</v>
      </c>
      <c r="L76" s="140">
        <v>0</v>
      </c>
      <c r="M76" s="140">
        <v>1</v>
      </c>
      <c r="N76" s="140">
        <v>0</v>
      </c>
      <c r="O76" s="140">
        <v>1</v>
      </c>
      <c r="P76" s="140"/>
      <c r="Q76" s="144" t="str">
        <f t="shared" si="57"/>
        <v>G</v>
      </c>
      <c r="R76" s="145" t="str">
        <f>IFERROR(VLOOKUP(Q76,'LISTA-ESPECIES'!$A$4:$D$102,4,FALSE),"")</f>
        <v/>
      </c>
      <c r="S76" s="144">
        <f t="shared" si="201"/>
        <v>0</v>
      </c>
      <c r="T76" s="146">
        <f t="shared" si="202"/>
        <v>0</v>
      </c>
      <c r="U76" s="144">
        <f t="shared" si="203"/>
        <v>0</v>
      </c>
      <c r="V76" s="146">
        <f t="shared" si="204"/>
        <v>0</v>
      </c>
      <c r="W76" s="144">
        <f t="shared" si="205"/>
        <v>0</v>
      </c>
      <c r="X76" s="146">
        <f t="shared" si="206"/>
        <v>0</v>
      </c>
      <c r="Y76" s="144">
        <f t="shared" si="207"/>
        <v>8.0476130957106071E-4</v>
      </c>
      <c r="Z76" s="146">
        <f t="shared" si="208"/>
        <v>1</v>
      </c>
      <c r="AA76" s="144">
        <f t="shared" si="209"/>
        <v>0</v>
      </c>
      <c r="AB76" s="146">
        <f t="shared" si="210"/>
        <v>0</v>
      </c>
      <c r="AC76" s="144">
        <f t="shared" si="211"/>
        <v>8.0476130957106071E-4</v>
      </c>
      <c r="AD76" s="147">
        <f>AC76/SUM(AEEF[AEEF-UT])</f>
        <v>1.4080439243536487E-6</v>
      </c>
    </row>
    <row r="77" spans="1:30">
      <c r="A77" s="134" t="s">
        <v>1249</v>
      </c>
      <c r="B77" s="138"/>
      <c r="C77" s="138"/>
      <c r="D77" s="138"/>
      <c r="E77" s="138">
        <v>5.4734976478733728</v>
      </c>
      <c r="F77" s="138"/>
      <c r="G77" s="138">
        <v>5.4734976478733728</v>
      </c>
      <c r="I77" s="134" t="s">
        <v>1249</v>
      </c>
      <c r="J77" s="140">
        <v>0</v>
      </c>
      <c r="K77" s="140">
        <v>0</v>
      </c>
      <c r="L77" s="140">
        <v>0</v>
      </c>
      <c r="M77" s="140">
        <v>1</v>
      </c>
      <c r="N77" s="140">
        <v>0</v>
      </c>
      <c r="O77" s="140">
        <v>1</v>
      </c>
      <c r="P77" s="140"/>
      <c r="Q77" s="144" t="str">
        <f t="shared" si="57"/>
        <v>V</v>
      </c>
      <c r="R77" s="145" t="str">
        <f>IFERROR(VLOOKUP(Q77,'LISTA-ESPECIES'!$A$4:$D$102,4,FALSE),"")</f>
        <v/>
      </c>
      <c r="S77" s="144">
        <f t="shared" si="201"/>
        <v>0</v>
      </c>
      <c r="T77" s="146">
        <f t="shared" si="202"/>
        <v>0</v>
      </c>
      <c r="U77" s="144">
        <f t="shared" si="203"/>
        <v>0</v>
      </c>
      <c r="V77" s="146">
        <f t="shared" si="204"/>
        <v>0</v>
      </c>
      <c r="W77" s="144">
        <f t="shared" si="205"/>
        <v>0</v>
      </c>
      <c r="X77" s="146">
        <f t="shared" si="206"/>
        <v>0</v>
      </c>
      <c r="Y77" s="144">
        <f t="shared" si="207"/>
        <v>5.4734976478733728</v>
      </c>
      <c r="Z77" s="146">
        <f t="shared" si="208"/>
        <v>1</v>
      </c>
      <c r="AA77" s="144">
        <f t="shared" si="209"/>
        <v>0</v>
      </c>
      <c r="AB77" s="146">
        <f t="shared" si="210"/>
        <v>0</v>
      </c>
      <c r="AC77" s="144">
        <f t="shared" si="211"/>
        <v>5.4734976478733728</v>
      </c>
      <c r="AD77" s="147">
        <f>AC77/SUM(AEEF[AEEF-UT])</f>
        <v>9.5766595838956223E-3</v>
      </c>
    </row>
    <row r="78" spans="1:30">
      <c r="A78" s="128" t="s">
        <v>68</v>
      </c>
      <c r="I78" s="128" t="s">
        <v>68</v>
      </c>
      <c r="J78" s="140"/>
      <c r="K78" s="140"/>
      <c r="L78" s="140"/>
      <c r="M78" s="140"/>
      <c r="N78" s="140"/>
      <c r="O78" s="140"/>
      <c r="P78" s="140"/>
      <c r="Q78" s="144" t="str">
        <f t="shared" si="57"/>
        <v>Carapanaúba</v>
      </c>
      <c r="R78" s="145">
        <f>IFERROR(VLOOKUP(Q78,'LISTA-ESPECIES'!$A$4:$D$102,4,FALSE),"")</f>
        <v>57.109863155201019</v>
      </c>
      <c r="S78" s="144"/>
      <c r="T78" s="146"/>
      <c r="U78" s="144"/>
      <c r="V78" s="146"/>
      <c r="W78" s="144"/>
      <c r="X78" s="146"/>
      <c r="Y78" s="144"/>
      <c r="Z78" s="146"/>
      <c r="AA78" s="144"/>
      <c r="AB78" s="146"/>
      <c r="AC78" s="144"/>
      <c r="AD78" s="144"/>
    </row>
    <row r="79" spans="1:30">
      <c r="A79" s="134" t="s">
        <v>1245</v>
      </c>
      <c r="C79">
        <v>12</v>
      </c>
      <c r="E79">
        <v>5</v>
      </c>
      <c r="F79">
        <v>20</v>
      </c>
      <c r="G79">
        <v>37</v>
      </c>
      <c r="I79" s="134" t="s">
        <v>1245</v>
      </c>
      <c r="J79" s="140">
        <v>0</v>
      </c>
      <c r="K79" s="140">
        <v>0.32432432432432434</v>
      </c>
      <c r="L79" s="140">
        <v>0</v>
      </c>
      <c r="M79" s="140">
        <v>0.13513513513513514</v>
      </c>
      <c r="N79" s="140">
        <v>0.54054054054054057</v>
      </c>
      <c r="O79" s="140">
        <v>1</v>
      </c>
      <c r="P79" s="140"/>
      <c r="Q79" s="144" t="str">
        <f t="shared" si="57"/>
        <v>N</v>
      </c>
      <c r="R79" s="145" t="str">
        <f>IFERROR(VLOOKUP(Q79,'LISTA-ESPECIES'!$A$4:$D$102,4,FALSE),"")</f>
        <v/>
      </c>
      <c r="S79" s="144">
        <f t="shared" ref="S79:S80" si="212">B79</f>
        <v>0</v>
      </c>
      <c r="T79" s="146">
        <f t="shared" ref="T79:T80" si="213">J79</f>
        <v>0</v>
      </c>
      <c r="U79" s="144">
        <f t="shared" ref="U79:U80" si="214">C79</f>
        <v>12</v>
      </c>
      <c r="V79" s="146">
        <f t="shared" ref="V79:V80" si="215">K79</f>
        <v>0.32432432432432434</v>
      </c>
      <c r="W79" s="144">
        <f t="shared" ref="W79:W80" si="216">D79</f>
        <v>0</v>
      </c>
      <c r="X79" s="146">
        <f t="shared" ref="X79:X80" si="217">L79</f>
        <v>0</v>
      </c>
      <c r="Y79" s="144">
        <f t="shared" ref="Y79:Y80" si="218">E79</f>
        <v>5</v>
      </c>
      <c r="Z79" s="146">
        <f t="shared" ref="Z79:Z80" si="219">M79</f>
        <v>0.13513513513513514</v>
      </c>
      <c r="AA79" s="144">
        <f t="shared" ref="AA79:AA80" si="220">F79</f>
        <v>20</v>
      </c>
      <c r="AB79" s="146">
        <f t="shared" ref="AB79:AB80" si="221">N79</f>
        <v>0.54054054054054057</v>
      </c>
      <c r="AC79" s="144">
        <f t="shared" ref="AC79:AC80" si="222">G79</f>
        <v>37</v>
      </c>
      <c r="AD79" s="147">
        <f>AC79/SUM(AEEF[AEEF-UT])</f>
        <v>6.473674191525576E-2</v>
      </c>
    </row>
    <row r="80" spans="1:30">
      <c r="A80" s="134" t="s">
        <v>1247</v>
      </c>
      <c r="B80" s="138"/>
      <c r="C80" s="138">
        <v>1.4193023857945299E-2</v>
      </c>
      <c r="D80" s="138"/>
      <c r="E80" s="138">
        <v>1.9623088139848815E-3</v>
      </c>
      <c r="F80" s="138">
        <v>2.3862787920683508E-2</v>
      </c>
      <c r="G80" s="138">
        <v>4.0018120592613692E-2</v>
      </c>
      <c r="I80" s="134" t="s">
        <v>1247</v>
      </c>
      <c r="J80" s="140">
        <v>0</v>
      </c>
      <c r="K80" s="140">
        <v>0.35466492798177435</v>
      </c>
      <c r="L80" s="140">
        <v>0</v>
      </c>
      <c r="M80" s="140">
        <v>4.9035506538682209E-2</v>
      </c>
      <c r="N80" s="140">
        <v>0.59629956547954344</v>
      </c>
      <c r="O80" s="140">
        <v>1</v>
      </c>
      <c r="P80" s="140"/>
      <c r="Q80" s="144" t="str">
        <f t="shared" si="57"/>
        <v>G</v>
      </c>
      <c r="R80" s="145" t="str">
        <f>IFERROR(VLOOKUP(Q80,'LISTA-ESPECIES'!$A$4:$D$102,4,FALSE),"")</f>
        <v/>
      </c>
      <c r="S80" s="144">
        <f t="shared" si="212"/>
        <v>0</v>
      </c>
      <c r="T80" s="146">
        <f t="shared" si="213"/>
        <v>0</v>
      </c>
      <c r="U80" s="144">
        <f t="shared" si="214"/>
        <v>1.4193023857945299E-2</v>
      </c>
      <c r="V80" s="146">
        <f t="shared" si="215"/>
        <v>0.35466492798177435</v>
      </c>
      <c r="W80" s="144">
        <f t="shared" si="216"/>
        <v>0</v>
      </c>
      <c r="X80" s="146">
        <f t="shared" si="217"/>
        <v>0</v>
      </c>
      <c r="Y80" s="144">
        <f t="shared" si="218"/>
        <v>1.9623088139848815E-3</v>
      </c>
      <c r="Z80" s="146">
        <f t="shared" si="219"/>
        <v>4.9035506538682209E-2</v>
      </c>
      <c r="AA80" s="144">
        <f t="shared" si="220"/>
        <v>2.3862787920683508E-2</v>
      </c>
      <c r="AB80" s="146">
        <f t="shared" si="221"/>
        <v>0.59629956547954344</v>
      </c>
      <c r="AC80" s="144">
        <f t="shared" si="222"/>
        <v>4.0018120592613692E-2</v>
      </c>
      <c r="AD80" s="147">
        <f>AC80/SUM(AEEF[AEEF-UT])</f>
        <v>7.0017371479394992E-5</v>
      </c>
    </row>
    <row r="81" spans="1:30">
      <c r="A81" s="134" t="s">
        <v>1249</v>
      </c>
      <c r="B81" s="138"/>
      <c r="C81" s="138">
        <v>103.51067543031655</v>
      </c>
      <c r="D81" s="138"/>
      <c r="E81" s="138">
        <v>10.865299471908244</v>
      </c>
      <c r="F81" s="138">
        <v>191.31710847783242</v>
      </c>
      <c r="G81" s="138">
        <v>305.69308338005732</v>
      </c>
      <c r="I81" s="134" t="s">
        <v>1249</v>
      </c>
      <c r="J81" s="140">
        <v>0</v>
      </c>
      <c r="K81" s="140">
        <v>0.33860980525236622</v>
      </c>
      <c r="L81" s="140">
        <v>0</v>
      </c>
      <c r="M81" s="140">
        <v>3.5543164247520131E-2</v>
      </c>
      <c r="N81" s="140">
        <v>0.62584703050011337</v>
      </c>
      <c r="O81" s="140">
        <v>1</v>
      </c>
      <c r="P81" s="140"/>
      <c r="Q81" s="144" t="str">
        <f t="shared" si="57"/>
        <v>V</v>
      </c>
      <c r="R81" s="145" t="str">
        <f>IFERROR(VLOOKUP(Q81,'LISTA-ESPECIES'!$A$4:$D$102,4,FALSE),"")</f>
        <v/>
      </c>
      <c r="S81" s="144"/>
      <c r="T81" s="146"/>
      <c r="U81" s="144"/>
      <c r="V81" s="146"/>
      <c r="W81" s="144"/>
      <c r="X81" s="146"/>
      <c r="Y81" s="144"/>
      <c r="Z81" s="146"/>
      <c r="AA81" s="144"/>
      <c r="AB81" s="146"/>
      <c r="AC81" s="144"/>
      <c r="AD81" s="144"/>
    </row>
    <row r="82" spans="1:30">
      <c r="A82" s="128" t="s">
        <v>21</v>
      </c>
      <c r="I82" s="128" t="s">
        <v>21</v>
      </c>
      <c r="J82" s="140"/>
      <c r="K82" s="140"/>
      <c r="L82" s="140"/>
      <c r="M82" s="140"/>
      <c r="N82" s="140"/>
      <c r="O82" s="140"/>
      <c r="P82" s="140"/>
      <c r="Q82" s="144" t="str">
        <f t="shared" si="57"/>
        <v>Casca Seca</v>
      </c>
      <c r="R82" s="145">
        <f>IFERROR(VLOOKUP(Q82,'LISTA-ESPECIES'!$A$4:$D$102,4,FALSE),"")</f>
        <v>51.38028520389279</v>
      </c>
      <c r="S82" s="144">
        <f t="shared" ref="S82:S84" si="223">B82</f>
        <v>0</v>
      </c>
      <c r="T82" s="146">
        <f t="shared" ref="T82:T84" si="224">J82</f>
        <v>0</v>
      </c>
      <c r="U82" s="144">
        <f t="shared" ref="U82:U84" si="225">C82</f>
        <v>0</v>
      </c>
      <c r="V82" s="146">
        <f t="shared" ref="V82:V84" si="226">K82</f>
        <v>0</v>
      </c>
      <c r="W82" s="144">
        <f t="shared" ref="W82:W84" si="227">D82</f>
        <v>0</v>
      </c>
      <c r="X82" s="146">
        <f t="shared" ref="X82:X84" si="228">L82</f>
        <v>0</v>
      </c>
      <c r="Y82" s="144">
        <f t="shared" ref="Y82:Y84" si="229">E82</f>
        <v>0</v>
      </c>
      <c r="Z82" s="146">
        <f t="shared" ref="Z82:Z84" si="230">M82</f>
        <v>0</v>
      </c>
      <c r="AA82" s="144">
        <f t="shared" ref="AA82:AA84" si="231">F82</f>
        <v>0</v>
      </c>
      <c r="AB82" s="146">
        <f t="shared" ref="AB82:AB84" si="232">N82</f>
        <v>0</v>
      </c>
      <c r="AC82" s="144">
        <f t="shared" ref="AC82:AC84" si="233">G82</f>
        <v>0</v>
      </c>
      <c r="AD82" s="147">
        <f>AC82/SUM(AEEF[AEEF-UT])</f>
        <v>0</v>
      </c>
    </row>
    <row r="83" spans="1:30">
      <c r="A83" s="134" t="s">
        <v>1245</v>
      </c>
      <c r="C83">
        <v>13</v>
      </c>
      <c r="E83">
        <v>1</v>
      </c>
      <c r="G83">
        <v>14</v>
      </c>
      <c r="I83" s="134" t="s">
        <v>1245</v>
      </c>
      <c r="J83" s="140">
        <v>0</v>
      </c>
      <c r="K83" s="140">
        <v>0.9285714285714286</v>
      </c>
      <c r="L83" s="140">
        <v>0</v>
      </c>
      <c r="M83" s="140">
        <v>7.1428571428571425E-2</v>
      </c>
      <c r="N83" s="140">
        <v>0</v>
      </c>
      <c r="O83" s="140">
        <v>1</v>
      </c>
      <c r="P83" s="140"/>
      <c r="Q83" s="144" t="str">
        <f t="shared" si="57"/>
        <v>N</v>
      </c>
      <c r="R83" s="145" t="str">
        <f>IFERROR(VLOOKUP(Q83,'LISTA-ESPECIES'!$A$4:$D$102,4,FALSE),"")</f>
        <v/>
      </c>
      <c r="S83" s="144">
        <f t="shared" si="223"/>
        <v>0</v>
      </c>
      <c r="T83" s="146">
        <f t="shared" si="224"/>
        <v>0</v>
      </c>
      <c r="U83" s="144">
        <f t="shared" si="225"/>
        <v>13</v>
      </c>
      <c r="V83" s="146">
        <f t="shared" si="226"/>
        <v>0.9285714285714286</v>
      </c>
      <c r="W83" s="144">
        <f t="shared" si="227"/>
        <v>0</v>
      </c>
      <c r="X83" s="146">
        <f t="shared" si="228"/>
        <v>0</v>
      </c>
      <c r="Y83" s="144">
        <f t="shared" si="229"/>
        <v>1</v>
      </c>
      <c r="Z83" s="146">
        <f t="shared" si="230"/>
        <v>7.1428571428571425E-2</v>
      </c>
      <c r="AA83" s="144">
        <f t="shared" si="231"/>
        <v>0</v>
      </c>
      <c r="AB83" s="146">
        <f t="shared" si="232"/>
        <v>0</v>
      </c>
      <c r="AC83" s="144">
        <f t="shared" si="233"/>
        <v>14</v>
      </c>
      <c r="AD83" s="147">
        <f>AC83/SUM(AEEF[AEEF-UT])</f>
        <v>2.4494983427394073E-2</v>
      </c>
    </row>
    <row r="84" spans="1:30">
      <c r="A84" s="134" t="s">
        <v>1247</v>
      </c>
      <c r="B84" s="138"/>
      <c r="C84" s="138">
        <v>9.2009418686919003E-3</v>
      </c>
      <c r="D84" s="138"/>
      <c r="E84" s="138">
        <v>2.3530218221022364E-4</v>
      </c>
      <c r="F84" s="138"/>
      <c r="G84" s="138">
        <v>9.4362440509021244E-3</v>
      </c>
      <c r="I84" s="134" t="s">
        <v>1247</v>
      </c>
      <c r="J84" s="140">
        <v>0</v>
      </c>
      <c r="K84" s="140">
        <v>0.97506399994097992</v>
      </c>
      <c r="L84" s="140">
        <v>0</v>
      </c>
      <c r="M84" s="140">
        <v>2.4936000059020118E-2</v>
      </c>
      <c r="N84" s="140">
        <v>0</v>
      </c>
      <c r="O84" s="140">
        <v>1</v>
      </c>
      <c r="P84" s="140"/>
      <c r="Q84" s="144" t="str">
        <f t="shared" si="57"/>
        <v>G</v>
      </c>
      <c r="R84" s="145" t="str">
        <f>IFERROR(VLOOKUP(Q84,'LISTA-ESPECIES'!$A$4:$D$102,4,FALSE),"")</f>
        <v/>
      </c>
      <c r="S84" s="144">
        <f t="shared" si="223"/>
        <v>0</v>
      </c>
      <c r="T84" s="146">
        <f t="shared" si="224"/>
        <v>0</v>
      </c>
      <c r="U84" s="144">
        <f t="shared" si="225"/>
        <v>9.2009418686919003E-3</v>
      </c>
      <c r="V84" s="146">
        <f t="shared" si="226"/>
        <v>0.97506399994097992</v>
      </c>
      <c r="W84" s="144">
        <f t="shared" si="227"/>
        <v>0</v>
      </c>
      <c r="X84" s="146">
        <f t="shared" si="228"/>
        <v>0</v>
      </c>
      <c r="Y84" s="144">
        <f t="shared" si="229"/>
        <v>2.3530218221022364E-4</v>
      </c>
      <c r="Z84" s="146">
        <f t="shared" si="230"/>
        <v>2.4936000059020118E-2</v>
      </c>
      <c r="AA84" s="144">
        <f t="shared" si="231"/>
        <v>0</v>
      </c>
      <c r="AB84" s="146">
        <f t="shared" si="232"/>
        <v>0</v>
      </c>
      <c r="AC84" s="144">
        <f t="shared" si="233"/>
        <v>9.4362440509021244E-3</v>
      </c>
      <c r="AD84" s="147">
        <f>AC84/SUM(AEEF[AEEF-UT])</f>
        <v>1.651004583169239E-5</v>
      </c>
    </row>
    <row r="85" spans="1:30">
      <c r="A85" s="134" t="s">
        <v>1249</v>
      </c>
      <c r="B85" s="138"/>
      <c r="C85" s="138">
        <v>68.903993569200935</v>
      </c>
      <c r="D85" s="138"/>
      <c r="E85" s="138">
        <v>1.4121022325828414</v>
      </c>
      <c r="F85" s="138"/>
      <c r="G85" s="138">
        <v>70.316095801783774</v>
      </c>
      <c r="I85" s="134" t="s">
        <v>1249</v>
      </c>
      <c r="J85" s="140">
        <v>0</v>
      </c>
      <c r="K85" s="140">
        <v>0.97991779525752598</v>
      </c>
      <c r="L85" s="140">
        <v>0</v>
      </c>
      <c r="M85" s="140">
        <v>2.0082204742474043E-2</v>
      </c>
      <c r="N85" s="140">
        <v>0</v>
      </c>
      <c r="O85" s="140">
        <v>1</v>
      </c>
      <c r="P85" s="140"/>
      <c r="Q85" s="144" t="str">
        <f t="shared" si="57"/>
        <v>V</v>
      </c>
      <c r="R85" s="145" t="str">
        <f>IFERROR(VLOOKUP(Q85,'LISTA-ESPECIES'!$A$4:$D$102,4,FALSE),"")</f>
        <v/>
      </c>
      <c r="S85" s="144"/>
      <c r="T85" s="146"/>
      <c r="U85" s="144"/>
      <c r="V85" s="146"/>
      <c r="W85" s="144"/>
      <c r="X85" s="146"/>
      <c r="Y85" s="144"/>
      <c r="Z85" s="146"/>
      <c r="AA85" s="144"/>
      <c r="AB85" s="146"/>
      <c r="AC85" s="144"/>
      <c r="AD85" s="144"/>
    </row>
    <row r="86" spans="1:30">
      <c r="A86" s="128" t="s">
        <v>37</v>
      </c>
      <c r="I86" s="128" t="s">
        <v>37</v>
      </c>
      <c r="J86" s="140"/>
      <c r="K86" s="140"/>
      <c r="L86" s="140"/>
      <c r="M86" s="140"/>
      <c r="N86" s="140"/>
      <c r="O86" s="140"/>
      <c r="P86" s="140"/>
      <c r="Q86" s="144" t="str">
        <f t="shared" si="57"/>
        <v>Castanheira</v>
      </c>
      <c r="R86" s="145">
        <f>IFERROR(VLOOKUP(Q86,'LISTA-ESPECIES'!$A$4:$D$102,4,FALSE),"")</f>
        <v>51.38028520389279</v>
      </c>
      <c r="S86" s="144">
        <f t="shared" ref="S86:S88" si="234">B86</f>
        <v>0</v>
      </c>
      <c r="T86" s="146">
        <f t="shared" ref="T86:T88" si="235">J86</f>
        <v>0</v>
      </c>
      <c r="U86" s="144">
        <f t="shared" ref="U86:U88" si="236">C86</f>
        <v>0</v>
      </c>
      <c r="V86" s="146">
        <f t="shared" ref="V86:V88" si="237">K86</f>
        <v>0</v>
      </c>
      <c r="W86" s="144">
        <f t="shared" ref="W86:W88" si="238">D86</f>
        <v>0</v>
      </c>
      <c r="X86" s="146">
        <f t="shared" ref="X86:X88" si="239">L86</f>
        <v>0</v>
      </c>
      <c r="Y86" s="144">
        <f t="shared" ref="Y86:Y88" si="240">E86</f>
        <v>0</v>
      </c>
      <c r="Z86" s="146">
        <f t="shared" ref="Z86:Z88" si="241">M86</f>
        <v>0</v>
      </c>
      <c r="AA86" s="144">
        <f t="shared" ref="AA86:AA88" si="242">F86</f>
        <v>0</v>
      </c>
      <c r="AB86" s="146">
        <f t="shared" ref="AB86:AB88" si="243">N86</f>
        <v>0</v>
      </c>
      <c r="AC86" s="144">
        <f t="shared" ref="AC86:AC88" si="244">G86</f>
        <v>0</v>
      </c>
      <c r="AD86" s="147">
        <f>AC86/SUM(AEEF[AEEF-UT])</f>
        <v>0</v>
      </c>
    </row>
    <row r="87" spans="1:30">
      <c r="A87" s="134" t="s">
        <v>1245</v>
      </c>
      <c r="D87">
        <v>149</v>
      </c>
      <c r="G87">
        <v>149</v>
      </c>
      <c r="I87" s="134" t="s">
        <v>1245</v>
      </c>
      <c r="J87" s="140">
        <v>0</v>
      </c>
      <c r="K87" s="140">
        <v>0</v>
      </c>
      <c r="L87" s="140">
        <v>1</v>
      </c>
      <c r="M87" s="140">
        <v>0</v>
      </c>
      <c r="N87" s="140">
        <v>0</v>
      </c>
      <c r="O87" s="140">
        <v>1</v>
      </c>
      <c r="P87" s="140"/>
      <c r="Q87" s="144" t="str">
        <f t="shared" si="57"/>
        <v>N</v>
      </c>
      <c r="R87" s="145" t="str">
        <f>IFERROR(VLOOKUP(Q87,'LISTA-ESPECIES'!$A$4:$D$102,4,FALSE),"")</f>
        <v/>
      </c>
      <c r="S87" s="144">
        <f t="shared" si="234"/>
        <v>0</v>
      </c>
      <c r="T87" s="146">
        <f t="shared" si="235"/>
        <v>0</v>
      </c>
      <c r="U87" s="144">
        <f t="shared" si="236"/>
        <v>0</v>
      </c>
      <c r="V87" s="146">
        <f t="shared" si="237"/>
        <v>0</v>
      </c>
      <c r="W87" s="144">
        <f t="shared" si="238"/>
        <v>149</v>
      </c>
      <c r="X87" s="146">
        <f t="shared" si="239"/>
        <v>1</v>
      </c>
      <c r="Y87" s="144">
        <f t="shared" si="240"/>
        <v>0</v>
      </c>
      <c r="Z87" s="146">
        <f t="shared" si="241"/>
        <v>0</v>
      </c>
      <c r="AA87" s="144">
        <f t="shared" si="242"/>
        <v>0</v>
      </c>
      <c r="AB87" s="146">
        <f t="shared" si="243"/>
        <v>0</v>
      </c>
      <c r="AC87" s="144">
        <f t="shared" si="244"/>
        <v>149</v>
      </c>
      <c r="AD87" s="147">
        <f>AC87/SUM(AEEF[AEEF-UT])</f>
        <v>0.26069660933440836</v>
      </c>
    </row>
    <row r="88" spans="1:30">
      <c r="A88" s="134" t="s">
        <v>1247</v>
      </c>
      <c r="B88" s="138"/>
      <c r="C88" s="138"/>
      <c r="D88" s="138">
        <v>0.27413113569748854</v>
      </c>
      <c r="E88" s="138"/>
      <c r="F88" s="138"/>
      <c r="G88" s="138">
        <v>0.27413113569748854</v>
      </c>
      <c r="I88" s="134" t="s">
        <v>1247</v>
      </c>
      <c r="J88" s="140">
        <v>0</v>
      </c>
      <c r="K88" s="140">
        <v>0</v>
      </c>
      <c r="L88" s="140">
        <v>1</v>
      </c>
      <c r="M88" s="140">
        <v>0</v>
      </c>
      <c r="N88" s="140">
        <v>0</v>
      </c>
      <c r="O88" s="140">
        <v>1</v>
      </c>
      <c r="P88" s="140"/>
      <c r="Q88" s="144" t="str">
        <f t="shared" si="57"/>
        <v>G</v>
      </c>
      <c r="R88" s="145" t="str">
        <f>IFERROR(VLOOKUP(Q88,'LISTA-ESPECIES'!$A$4:$D$102,4,FALSE),"")</f>
        <v/>
      </c>
      <c r="S88" s="144">
        <f t="shared" si="234"/>
        <v>0</v>
      </c>
      <c r="T88" s="146">
        <f t="shared" si="235"/>
        <v>0</v>
      </c>
      <c r="U88" s="144">
        <f t="shared" si="236"/>
        <v>0</v>
      </c>
      <c r="V88" s="146">
        <f t="shared" si="237"/>
        <v>0</v>
      </c>
      <c r="W88" s="144">
        <f t="shared" si="238"/>
        <v>0.27413113569748854</v>
      </c>
      <c r="X88" s="146">
        <f t="shared" si="239"/>
        <v>1</v>
      </c>
      <c r="Y88" s="144">
        <f t="shared" si="240"/>
        <v>0</v>
      </c>
      <c r="Z88" s="146">
        <f t="shared" si="241"/>
        <v>0</v>
      </c>
      <c r="AA88" s="144">
        <f t="shared" si="242"/>
        <v>0</v>
      </c>
      <c r="AB88" s="146">
        <f t="shared" si="243"/>
        <v>0</v>
      </c>
      <c r="AC88" s="144">
        <f t="shared" si="244"/>
        <v>0.27413113569748854</v>
      </c>
      <c r="AD88" s="147">
        <f>AC88/SUM(AEEF[AEEF-UT])</f>
        <v>4.7963125898876409E-4</v>
      </c>
    </row>
    <row r="89" spans="1:30">
      <c r="A89" s="134" t="s">
        <v>1249</v>
      </c>
      <c r="B89" s="138"/>
      <c r="C89" s="138"/>
      <c r="D89" s="138">
        <v>2469.6819728153991</v>
      </c>
      <c r="E89" s="138"/>
      <c r="F89" s="138"/>
      <c r="G89" s="138">
        <v>2469.6819728153991</v>
      </c>
      <c r="I89" s="134" t="s">
        <v>1249</v>
      </c>
      <c r="J89" s="140">
        <v>0</v>
      </c>
      <c r="K89" s="140">
        <v>0</v>
      </c>
      <c r="L89" s="140">
        <v>1</v>
      </c>
      <c r="M89" s="140">
        <v>0</v>
      </c>
      <c r="N89" s="140">
        <v>0</v>
      </c>
      <c r="O89" s="140">
        <v>1</v>
      </c>
      <c r="P89" s="140"/>
      <c r="Q89" s="144" t="str">
        <f t="shared" si="57"/>
        <v>V</v>
      </c>
      <c r="R89" s="145" t="str">
        <f>IFERROR(VLOOKUP(Q89,'LISTA-ESPECIES'!$A$4:$D$102,4,FALSE),"")</f>
        <v/>
      </c>
      <c r="S89" s="144"/>
      <c r="T89" s="146"/>
      <c r="U89" s="144"/>
      <c r="V89" s="146"/>
      <c r="W89" s="144"/>
      <c r="X89" s="146"/>
      <c r="Y89" s="144"/>
      <c r="Z89" s="146"/>
      <c r="AA89" s="144"/>
      <c r="AB89" s="146"/>
      <c r="AC89" s="144"/>
      <c r="AD89" s="144"/>
    </row>
    <row r="90" spans="1:30">
      <c r="A90" s="128" t="s">
        <v>69</v>
      </c>
      <c r="I90" s="128" t="s">
        <v>69</v>
      </c>
      <c r="J90" s="140"/>
      <c r="K90" s="140"/>
      <c r="L90" s="140"/>
      <c r="M90" s="140"/>
      <c r="N90" s="140"/>
      <c r="O90" s="140"/>
      <c r="P90" s="140"/>
      <c r="Q90" s="144" t="str">
        <f t="shared" ref="Q90:Q153" si="245">A90</f>
        <v>Castanhola</v>
      </c>
      <c r="R90" s="145">
        <f>IFERROR(VLOOKUP(Q90,'LISTA-ESPECIES'!$A$4:$D$102,4,FALSE),"")</f>
        <v>59.338032358487553</v>
      </c>
      <c r="S90" s="144">
        <f t="shared" ref="S90:S92" si="246">B90</f>
        <v>0</v>
      </c>
      <c r="T90" s="146">
        <f t="shared" ref="T90:T92" si="247">J90</f>
        <v>0</v>
      </c>
      <c r="U90" s="144">
        <f t="shared" ref="U90:U92" si="248">C90</f>
        <v>0</v>
      </c>
      <c r="V90" s="146">
        <f t="shared" ref="V90:V92" si="249">K90</f>
        <v>0</v>
      </c>
      <c r="W90" s="144">
        <f t="shared" ref="W90:W92" si="250">D90</f>
        <v>0</v>
      </c>
      <c r="X90" s="146">
        <f t="shared" ref="X90:X92" si="251">L90</f>
        <v>0</v>
      </c>
      <c r="Y90" s="144">
        <f t="shared" ref="Y90:Y92" si="252">E90</f>
        <v>0</v>
      </c>
      <c r="Z90" s="146">
        <f t="shared" ref="Z90:Z92" si="253">M90</f>
        <v>0</v>
      </c>
      <c r="AA90" s="144">
        <f t="shared" ref="AA90:AA92" si="254">F90</f>
        <v>0</v>
      </c>
      <c r="AB90" s="146">
        <f t="shared" ref="AB90:AB92" si="255">N90</f>
        <v>0</v>
      </c>
      <c r="AC90" s="144">
        <f t="shared" ref="AC90:AC92" si="256">G90</f>
        <v>0</v>
      </c>
      <c r="AD90" s="147">
        <f>AC90/SUM(AEEF[AEEF-UT])</f>
        <v>0</v>
      </c>
    </row>
    <row r="91" spans="1:30">
      <c r="A91" s="134" t="s">
        <v>1245</v>
      </c>
      <c r="C91">
        <v>2</v>
      </c>
      <c r="E91">
        <v>1</v>
      </c>
      <c r="G91">
        <v>3</v>
      </c>
      <c r="I91" s="134" t="s">
        <v>1245</v>
      </c>
      <c r="J91" s="140">
        <v>0</v>
      </c>
      <c r="K91" s="140">
        <v>0.66666666666666663</v>
      </c>
      <c r="L91" s="140">
        <v>0</v>
      </c>
      <c r="M91" s="140">
        <v>0.33333333333333331</v>
      </c>
      <c r="N91" s="140">
        <v>0</v>
      </c>
      <c r="O91" s="140">
        <v>1</v>
      </c>
      <c r="P91" s="140"/>
      <c r="Q91" s="144" t="str">
        <f t="shared" si="245"/>
        <v>N</v>
      </c>
      <c r="R91" s="145" t="str">
        <f>IFERROR(VLOOKUP(Q91,'LISTA-ESPECIES'!$A$4:$D$102,4,FALSE),"")</f>
        <v/>
      </c>
      <c r="S91" s="144">
        <f t="shared" si="246"/>
        <v>0</v>
      </c>
      <c r="T91" s="146">
        <f t="shared" si="247"/>
        <v>0</v>
      </c>
      <c r="U91" s="144">
        <f t="shared" si="248"/>
        <v>2</v>
      </c>
      <c r="V91" s="146">
        <f t="shared" si="249"/>
        <v>0.66666666666666663</v>
      </c>
      <c r="W91" s="144">
        <f t="shared" si="250"/>
        <v>0</v>
      </c>
      <c r="X91" s="146">
        <f t="shared" si="251"/>
        <v>0</v>
      </c>
      <c r="Y91" s="144">
        <f t="shared" si="252"/>
        <v>1</v>
      </c>
      <c r="Z91" s="146">
        <f t="shared" si="253"/>
        <v>0.33333333333333331</v>
      </c>
      <c r="AA91" s="144">
        <f t="shared" si="254"/>
        <v>0</v>
      </c>
      <c r="AB91" s="146">
        <f t="shared" si="255"/>
        <v>0</v>
      </c>
      <c r="AC91" s="144">
        <f t="shared" si="256"/>
        <v>3</v>
      </c>
      <c r="AD91" s="147">
        <f>AC91/SUM(AEEF[AEEF-UT])</f>
        <v>5.2489250201558724E-3</v>
      </c>
    </row>
    <row r="92" spans="1:30">
      <c r="A92" s="134" t="s">
        <v>1247</v>
      </c>
      <c r="B92" s="138"/>
      <c r="C92" s="138">
        <v>3.3763774666259899E-3</v>
      </c>
      <c r="D92" s="138"/>
      <c r="E92" s="138">
        <v>3.3450502530181188E-4</v>
      </c>
      <c r="F92" s="138"/>
      <c r="G92" s="138">
        <v>3.7108824919278019E-3</v>
      </c>
      <c r="I92" s="134" t="s">
        <v>1247</v>
      </c>
      <c r="J92" s="140">
        <v>0</v>
      </c>
      <c r="K92" s="140">
        <v>0.90985836225494798</v>
      </c>
      <c r="L92" s="140">
        <v>0</v>
      </c>
      <c r="M92" s="140">
        <v>9.0141637745052045E-2</v>
      </c>
      <c r="N92" s="140">
        <v>0</v>
      </c>
      <c r="O92" s="140">
        <v>1</v>
      </c>
      <c r="P92" s="140"/>
      <c r="Q92" s="144" t="str">
        <f t="shared" si="245"/>
        <v>G</v>
      </c>
      <c r="R92" s="145" t="str">
        <f>IFERROR(VLOOKUP(Q92,'LISTA-ESPECIES'!$A$4:$D$102,4,FALSE),"")</f>
        <v/>
      </c>
      <c r="S92" s="144">
        <f t="shared" si="246"/>
        <v>0</v>
      </c>
      <c r="T92" s="146">
        <f t="shared" si="247"/>
        <v>0</v>
      </c>
      <c r="U92" s="144">
        <f t="shared" si="248"/>
        <v>3.3763774666259899E-3</v>
      </c>
      <c r="V92" s="146">
        <f t="shared" si="249"/>
        <v>0.90985836225494798</v>
      </c>
      <c r="W92" s="144">
        <f t="shared" si="250"/>
        <v>0</v>
      </c>
      <c r="X92" s="146">
        <f t="shared" si="251"/>
        <v>0</v>
      </c>
      <c r="Y92" s="144">
        <f t="shared" si="252"/>
        <v>3.3450502530181188E-4</v>
      </c>
      <c r="Z92" s="146">
        <f t="shared" si="253"/>
        <v>9.0141637745052045E-2</v>
      </c>
      <c r="AA92" s="144">
        <f t="shared" si="254"/>
        <v>0</v>
      </c>
      <c r="AB92" s="146">
        <f t="shared" si="255"/>
        <v>0</v>
      </c>
      <c r="AC92" s="144">
        <f t="shared" si="256"/>
        <v>3.7108824919278019E-3</v>
      </c>
      <c r="AD92" s="147">
        <f>AC92/SUM(AEEF[AEEF-UT])</f>
        <v>6.4927146529127372E-6</v>
      </c>
    </row>
    <row r="93" spans="1:30">
      <c r="A93" s="134" t="s">
        <v>1249</v>
      </c>
      <c r="B93" s="138"/>
      <c r="C93" s="138">
        <v>24.314896430864312</v>
      </c>
      <c r="D93" s="138"/>
      <c r="E93" s="138">
        <v>1.8736117788135642</v>
      </c>
      <c r="F93" s="138"/>
      <c r="G93" s="138">
        <v>26.188508209677877</v>
      </c>
      <c r="I93" s="134" t="s">
        <v>1249</v>
      </c>
      <c r="J93" s="140">
        <v>0</v>
      </c>
      <c r="K93" s="140">
        <v>0.92845671987833278</v>
      </c>
      <c r="L93" s="140">
        <v>0</v>
      </c>
      <c r="M93" s="140">
        <v>7.1543280121667149E-2</v>
      </c>
      <c r="N93" s="140">
        <v>0</v>
      </c>
      <c r="O93" s="140">
        <v>1</v>
      </c>
      <c r="P93" s="140"/>
      <c r="Q93" s="144" t="str">
        <f t="shared" si="245"/>
        <v>V</v>
      </c>
      <c r="R93" s="145" t="str">
        <f>IFERROR(VLOOKUP(Q93,'LISTA-ESPECIES'!$A$4:$D$102,4,FALSE),"")</f>
        <v/>
      </c>
      <c r="S93" s="144"/>
      <c r="T93" s="146"/>
      <c r="U93" s="144"/>
      <c r="V93" s="146"/>
      <c r="W93" s="144"/>
      <c r="X93" s="146"/>
      <c r="Y93" s="144"/>
      <c r="Z93" s="146"/>
      <c r="AA93" s="144"/>
      <c r="AB93" s="146"/>
      <c r="AC93" s="144"/>
      <c r="AD93" s="144"/>
    </row>
    <row r="94" spans="1:30">
      <c r="A94" s="128" t="s">
        <v>70</v>
      </c>
      <c r="I94" s="128" t="s">
        <v>70</v>
      </c>
      <c r="J94" s="140"/>
      <c r="K94" s="140"/>
      <c r="L94" s="140"/>
      <c r="M94" s="140"/>
      <c r="N94" s="140"/>
      <c r="O94" s="140"/>
      <c r="P94" s="140"/>
      <c r="Q94" s="144" t="str">
        <f t="shared" si="245"/>
        <v>Caucho</v>
      </c>
      <c r="R94" s="145">
        <f>IFERROR(VLOOKUP(Q94,'LISTA-ESPECIES'!$A$4:$D$102,4,FALSE),"")</f>
        <v>95.943669269623484</v>
      </c>
      <c r="S94" s="144">
        <f t="shared" ref="S94:S95" si="257">B94</f>
        <v>0</v>
      </c>
      <c r="T94" s="146">
        <f t="shared" ref="T94:T95" si="258">J94</f>
        <v>0</v>
      </c>
      <c r="U94" s="144">
        <f t="shared" ref="U94:U95" si="259">C94</f>
        <v>0</v>
      </c>
      <c r="V94" s="146">
        <f t="shared" ref="V94:V95" si="260">K94</f>
        <v>0</v>
      </c>
      <c r="W94" s="144">
        <f t="shared" ref="W94:W95" si="261">D94</f>
        <v>0</v>
      </c>
      <c r="X94" s="146">
        <f t="shared" ref="X94:X95" si="262">L94</f>
        <v>0</v>
      </c>
      <c r="Y94" s="144">
        <f t="shared" ref="Y94:Y95" si="263">E94</f>
        <v>0</v>
      </c>
      <c r="Z94" s="146">
        <f t="shared" ref="Z94:Z95" si="264">M94</f>
        <v>0</v>
      </c>
      <c r="AA94" s="144">
        <f t="shared" ref="AA94:AA95" si="265">F94</f>
        <v>0</v>
      </c>
      <c r="AB94" s="146">
        <f t="shared" ref="AB94:AB95" si="266">N94</f>
        <v>0</v>
      </c>
      <c r="AC94" s="144">
        <f t="shared" ref="AC94:AC95" si="267">G94</f>
        <v>0</v>
      </c>
      <c r="AD94" s="147">
        <f>AC94/SUM(AEEF[AEEF-UT])</f>
        <v>0</v>
      </c>
    </row>
    <row r="95" spans="1:30">
      <c r="A95" s="134" t="s">
        <v>1245</v>
      </c>
      <c r="E95">
        <v>1</v>
      </c>
      <c r="G95">
        <v>1</v>
      </c>
      <c r="I95" s="134" t="s">
        <v>1245</v>
      </c>
      <c r="J95" s="140">
        <v>0</v>
      </c>
      <c r="K95" s="140">
        <v>0</v>
      </c>
      <c r="L95" s="140">
        <v>0</v>
      </c>
      <c r="M95" s="140">
        <v>1</v>
      </c>
      <c r="N95" s="140">
        <v>0</v>
      </c>
      <c r="O95" s="140">
        <v>1</v>
      </c>
      <c r="P95" s="140"/>
      <c r="Q95" s="144" t="str">
        <f t="shared" si="245"/>
        <v>N</v>
      </c>
      <c r="R95" s="145" t="str">
        <f>IFERROR(VLOOKUP(Q95,'LISTA-ESPECIES'!$A$4:$D$102,4,FALSE),"")</f>
        <v/>
      </c>
      <c r="S95" s="144">
        <f t="shared" si="257"/>
        <v>0</v>
      </c>
      <c r="T95" s="146">
        <f t="shared" si="258"/>
        <v>0</v>
      </c>
      <c r="U95" s="144">
        <f t="shared" si="259"/>
        <v>0</v>
      </c>
      <c r="V95" s="146">
        <f t="shared" si="260"/>
        <v>0</v>
      </c>
      <c r="W95" s="144">
        <f t="shared" si="261"/>
        <v>0</v>
      </c>
      <c r="X95" s="146">
        <f t="shared" si="262"/>
        <v>0</v>
      </c>
      <c r="Y95" s="144">
        <f t="shared" si="263"/>
        <v>1</v>
      </c>
      <c r="Z95" s="146">
        <f t="shared" si="264"/>
        <v>1</v>
      </c>
      <c r="AA95" s="144">
        <f t="shared" si="265"/>
        <v>0</v>
      </c>
      <c r="AB95" s="146">
        <f t="shared" si="266"/>
        <v>0</v>
      </c>
      <c r="AC95" s="144">
        <f t="shared" si="267"/>
        <v>1</v>
      </c>
      <c r="AD95" s="147">
        <f>AC95/SUM(AEEF[AEEF-UT])</f>
        <v>1.749641673385291E-3</v>
      </c>
    </row>
    <row r="96" spans="1:30">
      <c r="A96" s="134" t="s">
        <v>1247</v>
      </c>
      <c r="B96" s="138"/>
      <c r="C96" s="138"/>
      <c r="D96" s="138"/>
      <c r="E96" s="138">
        <v>1.015001720894988E-3</v>
      </c>
      <c r="F96" s="138"/>
      <c r="G96" s="138">
        <v>1.015001720894988E-3</v>
      </c>
      <c r="I96" s="134" t="s">
        <v>1247</v>
      </c>
      <c r="J96" s="140">
        <v>0</v>
      </c>
      <c r="K96" s="140">
        <v>0</v>
      </c>
      <c r="L96" s="140">
        <v>0</v>
      </c>
      <c r="M96" s="140">
        <v>1</v>
      </c>
      <c r="N96" s="140">
        <v>0</v>
      </c>
      <c r="O96" s="140">
        <v>1</v>
      </c>
      <c r="P96" s="140"/>
      <c r="Q96" s="144" t="str">
        <f t="shared" si="245"/>
        <v>G</v>
      </c>
      <c r="R96" s="145" t="str">
        <f>IFERROR(VLOOKUP(Q96,'LISTA-ESPECIES'!$A$4:$D$102,4,FALSE),"")</f>
        <v/>
      </c>
      <c r="S96" s="144"/>
      <c r="T96" s="146"/>
      <c r="U96" s="144"/>
      <c r="V96" s="146"/>
      <c r="W96" s="144"/>
      <c r="X96" s="146"/>
      <c r="Y96" s="144"/>
      <c r="Z96" s="146"/>
      <c r="AA96" s="144"/>
      <c r="AB96" s="146"/>
      <c r="AC96" s="144"/>
      <c r="AD96" s="144"/>
    </row>
    <row r="97" spans="1:30">
      <c r="A97" s="134" t="s">
        <v>1249</v>
      </c>
      <c r="B97" s="138"/>
      <c r="C97" s="138"/>
      <c r="D97" s="138"/>
      <c r="E97" s="138">
        <v>7.3095090713814761</v>
      </c>
      <c r="F97" s="138"/>
      <c r="G97" s="138">
        <v>7.3095090713814761</v>
      </c>
      <c r="I97" s="134" t="s">
        <v>1249</v>
      </c>
      <c r="J97" s="140">
        <v>0</v>
      </c>
      <c r="K97" s="140">
        <v>0</v>
      </c>
      <c r="L97" s="140">
        <v>0</v>
      </c>
      <c r="M97" s="140">
        <v>1</v>
      </c>
      <c r="N97" s="140">
        <v>0</v>
      </c>
      <c r="O97" s="140">
        <v>1</v>
      </c>
      <c r="P97" s="140"/>
      <c r="Q97" s="144" t="str">
        <f t="shared" si="245"/>
        <v>V</v>
      </c>
      <c r="R97" s="145" t="str">
        <f>IFERROR(VLOOKUP(Q97,'LISTA-ESPECIES'!$A$4:$D$102,4,FALSE),"")</f>
        <v/>
      </c>
      <c r="S97" s="144">
        <f t="shared" ref="S97:S99" si="268">B97</f>
        <v>0</v>
      </c>
      <c r="T97" s="146">
        <f t="shared" ref="T97:T99" si="269">J97</f>
        <v>0</v>
      </c>
      <c r="U97" s="144">
        <f t="shared" ref="U97:U99" si="270">C97</f>
        <v>0</v>
      </c>
      <c r="V97" s="146">
        <f t="shared" ref="V97:V99" si="271">K97</f>
        <v>0</v>
      </c>
      <c r="W97" s="144">
        <f t="shared" ref="W97:W99" si="272">D97</f>
        <v>0</v>
      </c>
      <c r="X97" s="146">
        <f t="shared" ref="X97:X99" si="273">L97</f>
        <v>0</v>
      </c>
      <c r="Y97" s="144">
        <f t="shared" ref="Y97:Y99" si="274">E97</f>
        <v>7.3095090713814761</v>
      </c>
      <c r="Z97" s="146">
        <f t="shared" ref="Z97:Z99" si="275">M97</f>
        <v>1</v>
      </c>
      <c r="AA97" s="144">
        <f t="shared" ref="AA97:AA99" si="276">F97</f>
        <v>0</v>
      </c>
      <c r="AB97" s="146">
        <f t="shared" ref="AB97:AB99" si="277">N97</f>
        <v>0</v>
      </c>
      <c r="AC97" s="144">
        <f t="shared" ref="AC97:AC99" si="278">G97</f>
        <v>7.3095090713814761</v>
      </c>
      <c r="AD97" s="147">
        <f>AC97/SUM(AEEF[AEEF-UT])</f>
        <v>1.2789021683276849E-2</v>
      </c>
    </row>
    <row r="98" spans="1:30">
      <c r="A98" s="128" t="s">
        <v>71</v>
      </c>
      <c r="I98" s="128" t="s">
        <v>71</v>
      </c>
      <c r="J98" s="140"/>
      <c r="K98" s="140"/>
      <c r="L98" s="140"/>
      <c r="M98" s="140"/>
      <c r="N98" s="140"/>
      <c r="O98" s="140"/>
      <c r="P98" s="140"/>
      <c r="Q98" s="144" t="str">
        <f t="shared" si="245"/>
        <v>Cedrarana</v>
      </c>
      <c r="R98" s="145">
        <f>IFERROR(VLOOKUP(Q98,'LISTA-ESPECIES'!$A$4:$D$102,4,FALSE),"")</f>
        <v>50</v>
      </c>
      <c r="S98" s="144">
        <f t="shared" si="268"/>
        <v>0</v>
      </c>
      <c r="T98" s="146">
        <f t="shared" si="269"/>
        <v>0</v>
      </c>
      <c r="U98" s="144">
        <f t="shared" si="270"/>
        <v>0</v>
      </c>
      <c r="V98" s="146">
        <f t="shared" si="271"/>
        <v>0</v>
      </c>
      <c r="W98" s="144">
        <f t="shared" si="272"/>
        <v>0</v>
      </c>
      <c r="X98" s="146">
        <f t="shared" si="273"/>
        <v>0</v>
      </c>
      <c r="Y98" s="144">
        <f t="shared" si="274"/>
        <v>0</v>
      </c>
      <c r="Z98" s="146">
        <f t="shared" si="275"/>
        <v>0</v>
      </c>
      <c r="AA98" s="144">
        <f t="shared" si="276"/>
        <v>0</v>
      </c>
      <c r="AB98" s="146">
        <f t="shared" si="277"/>
        <v>0</v>
      </c>
      <c r="AC98" s="144">
        <f t="shared" si="278"/>
        <v>0</v>
      </c>
      <c r="AD98" s="147">
        <f>AC98/SUM(AEEF[AEEF-UT])</f>
        <v>0</v>
      </c>
    </row>
    <row r="99" spans="1:30">
      <c r="A99" s="134" t="s">
        <v>1245</v>
      </c>
      <c r="B99">
        <v>70</v>
      </c>
      <c r="C99">
        <v>18</v>
      </c>
      <c r="E99">
        <v>4</v>
      </c>
      <c r="G99">
        <v>92</v>
      </c>
      <c r="I99" s="134" t="s">
        <v>1245</v>
      </c>
      <c r="J99" s="140">
        <v>0.76086956521739135</v>
      </c>
      <c r="K99" s="140">
        <v>0.19565217391304349</v>
      </c>
      <c r="L99" s="140">
        <v>0</v>
      </c>
      <c r="M99" s="140">
        <v>4.3478260869565216E-2</v>
      </c>
      <c r="N99" s="140">
        <v>0</v>
      </c>
      <c r="O99" s="140">
        <v>1</v>
      </c>
      <c r="P99" s="140"/>
      <c r="Q99" s="144" t="str">
        <f t="shared" si="245"/>
        <v>N</v>
      </c>
      <c r="R99" s="145" t="str">
        <f>IFERROR(VLOOKUP(Q99,'LISTA-ESPECIES'!$A$4:$D$102,4,FALSE),"")</f>
        <v/>
      </c>
      <c r="S99" s="144">
        <f t="shared" si="268"/>
        <v>70</v>
      </c>
      <c r="T99" s="146">
        <f t="shared" si="269"/>
        <v>0.76086956521739135</v>
      </c>
      <c r="U99" s="144">
        <f t="shared" si="270"/>
        <v>18</v>
      </c>
      <c r="V99" s="146">
        <f t="shared" si="271"/>
        <v>0.19565217391304349</v>
      </c>
      <c r="W99" s="144">
        <f t="shared" si="272"/>
        <v>0</v>
      </c>
      <c r="X99" s="146">
        <f t="shared" si="273"/>
        <v>0</v>
      </c>
      <c r="Y99" s="144">
        <f t="shared" si="274"/>
        <v>4</v>
      </c>
      <c r="Z99" s="146">
        <f t="shared" si="275"/>
        <v>4.3478260869565216E-2</v>
      </c>
      <c r="AA99" s="144">
        <f t="shared" si="276"/>
        <v>0</v>
      </c>
      <c r="AB99" s="146">
        <f t="shared" si="277"/>
        <v>0</v>
      </c>
      <c r="AC99" s="144">
        <f t="shared" si="278"/>
        <v>92</v>
      </c>
      <c r="AD99" s="147">
        <f>AC99/SUM(AEEF[AEEF-UT])</f>
        <v>0.16096703395144676</v>
      </c>
    </row>
    <row r="100" spans="1:30">
      <c r="A100" s="134" t="s">
        <v>1247</v>
      </c>
      <c r="B100" s="138">
        <v>0.14560973816494874</v>
      </c>
      <c r="C100" s="138">
        <v>3.7281765061599498E-2</v>
      </c>
      <c r="D100" s="138"/>
      <c r="E100" s="138">
        <v>1.1288517767490116E-3</v>
      </c>
      <c r="F100" s="138"/>
      <c r="G100" s="138">
        <v>0.18402035500329728</v>
      </c>
      <c r="I100" s="134" t="s">
        <v>1247</v>
      </c>
      <c r="J100" s="140">
        <v>0.7912697384066002</v>
      </c>
      <c r="K100" s="140">
        <v>0.20259587620582242</v>
      </c>
      <c r="L100" s="140">
        <v>0</v>
      </c>
      <c r="M100" s="140">
        <v>6.134385387577288E-3</v>
      </c>
      <c r="N100" s="140">
        <v>0</v>
      </c>
      <c r="O100" s="140">
        <v>1</v>
      </c>
      <c r="P100" s="140"/>
      <c r="Q100" s="144" t="str">
        <f t="shared" si="245"/>
        <v>G</v>
      </c>
      <c r="R100" s="145" t="str">
        <f>IFERROR(VLOOKUP(Q100,'LISTA-ESPECIES'!$A$4:$D$102,4,FALSE),"")</f>
        <v/>
      </c>
      <c r="S100" s="144"/>
      <c r="T100" s="146"/>
      <c r="U100" s="144"/>
      <c r="V100" s="146"/>
      <c r="W100" s="144"/>
      <c r="X100" s="146"/>
      <c r="Y100" s="144"/>
      <c r="Z100" s="146"/>
      <c r="AA100" s="144"/>
      <c r="AB100" s="146"/>
      <c r="AC100" s="144"/>
      <c r="AD100" s="144"/>
    </row>
    <row r="101" spans="1:30">
      <c r="A101" s="134" t="s">
        <v>1249</v>
      </c>
      <c r="B101" s="138">
        <v>1312.3642876771062</v>
      </c>
      <c r="C101" s="138">
        <v>326.21708413690993</v>
      </c>
      <c r="D101" s="138"/>
      <c r="E101" s="138">
        <v>6.8518988212565048</v>
      </c>
      <c r="F101" s="138"/>
      <c r="G101" s="138">
        <v>1645.4332706352725</v>
      </c>
      <c r="I101" s="134" t="s">
        <v>1249</v>
      </c>
      <c r="J101" s="140">
        <v>0.79757976886563486</v>
      </c>
      <c r="K101" s="140">
        <v>0.19825603988848683</v>
      </c>
      <c r="L101" s="140">
        <v>0</v>
      </c>
      <c r="M101" s="140">
        <v>4.1641912458784238E-3</v>
      </c>
      <c r="N101" s="140">
        <v>0</v>
      </c>
      <c r="O101" s="140">
        <v>1</v>
      </c>
      <c r="P101" s="140"/>
      <c r="Q101" s="144" t="str">
        <f t="shared" si="245"/>
        <v>V</v>
      </c>
      <c r="R101" s="145" t="str">
        <f>IFERROR(VLOOKUP(Q101,'LISTA-ESPECIES'!$A$4:$D$102,4,FALSE),"")</f>
        <v/>
      </c>
      <c r="S101" s="144">
        <f t="shared" ref="S101:S103" si="279">B101</f>
        <v>1312.3642876771062</v>
      </c>
      <c r="T101" s="146">
        <f t="shared" ref="T101:T103" si="280">J101</f>
        <v>0.79757976886563486</v>
      </c>
      <c r="U101" s="144">
        <f t="shared" ref="U101:U103" si="281">C101</f>
        <v>326.21708413690993</v>
      </c>
      <c r="V101" s="146">
        <f t="shared" ref="V101:V103" si="282">K101</f>
        <v>0.19825603988848683</v>
      </c>
      <c r="W101" s="144">
        <f t="shared" ref="W101:W103" si="283">D101</f>
        <v>0</v>
      </c>
      <c r="X101" s="146">
        <f t="shared" ref="X101:X103" si="284">L101</f>
        <v>0</v>
      </c>
      <c r="Y101" s="144">
        <f t="shared" ref="Y101:Y103" si="285">E101</f>
        <v>6.8518988212565048</v>
      </c>
      <c r="Z101" s="146">
        <f t="shared" ref="Z101:Z103" si="286">M101</f>
        <v>4.1641912458784238E-3</v>
      </c>
      <c r="AA101" s="144">
        <f t="shared" ref="AA101:AA103" si="287">F101</f>
        <v>0</v>
      </c>
      <c r="AB101" s="146">
        <f t="shared" ref="AB101:AB103" si="288">N101</f>
        <v>0</v>
      </c>
      <c r="AC101" s="144">
        <f t="shared" ref="AC101:AC103" si="289">G101</f>
        <v>1645.4332706352725</v>
      </c>
      <c r="AD101" s="147">
        <f>AC101/SUM(AEEF[AEEF-UT])</f>
        <v>2.8789186210781303</v>
      </c>
    </row>
    <row r="102" spans="1:30">
      <c r="A102" s="128" t="s">
        <v>17</v>
      </c>
      <c r="I102" s="128" t="s">
        <v>17</v>
      </c>
      <c r="J102" s="140"/>
      <c r="K102" s="140"/>
      <c r="L102" s="140"/>
      <c r="M102" s="140"/>
      <c r="N102" s="140"/>
      <c r="O102" s="140"/>
      <c r="P102" s="140"/>
      <c r="Q102" s="144" t="str">
        <f t="shared" si="245"/>
        <v>Cedro</v>
      </c>
      <c r="R102" s="145">
        <f>IFERROR(VLOOKUP(Q102,'LISTA-ESPECIES'!$A$4:$D$102,4,FALSE),"")</f>
        <v>70</v>
      </c>
      <c r="S102" s="144">
        <f t="shared" si="279"/>
        <v>0</v>
      </c>
      <c r="T102" s="146">
        <f t="shared" si="280"/>
        <v>0</v>
      </c>
      <c r="U102" s="144">
        <f t="shared" si="281"/>
        <v>0</v>
      </c>
      <c r="V102" s="146">
        <f t="shared" si="282"/>
        <v>0</v>
      </c>
      <c r="W102" s="144">
        <f t="shared" si="283"/>
        <v>0</v>
      </c>
      <c r="X102" s="146">
        <f t="shared" si="284"/>
        <v>0</v>
      </c>
      <c r="Y102" s="144">
        <f t="shared" si="285"/>
        <v>0</v>
      </c>
      <c r="Z102" s="146">
        <f t="shared" si="286"/>
        <v>0</v>
      </c>
      <c r="AA102" s="144">
        <f t="shared" si="287"/>
        <v>0</v>
      </c>
      <c r="AB102" s="146">
        <f t="shared" si="288"/>
        <v>0</v>
      </c>
      <c r="AC102" s="144">
        <f t="shared" si="289"/>
        <v>0</v>
      </c>
      <c r="AD102" s="147">
        <f>AC102/SUM(AEEF[AEEF-UT])</f>
        <v>0</v>
      </c>
    </row>
    <row r="103" spans="1:30">
      <c r="A103" s="134" t="s">
        <v>1245</v>
      </c>
      <c r="C103">
        <v>9</v>
      </c>
      <c r="E103">
        <v>5</v>
      </c>
      <c r="G103">
        <v>14</v>
      </c>
      <c r="I103" s="134" t="s">
        <v>1245</v>
      </c>
      <c r="J103" s="140">
        <v>0</v>
      </c>
      <c r="K103" s="140">
        <v>0.6428571428571429</v>
      </c>
      <c r="L103" s="140">
        <v>0</v>
      </c>
      <c r="M103" s="140">
        <v>0.35714285714285715</v>
      </c>
      <c r="N103" s="140">
        <v>0</v>
      </c>
      <c r="O103" s="140">
        <v>1</v>
      </c>
      <c r="P103" s="140"/>
      <c r="Q103" s="144" t="str">
        <f t="shared" si="245"/>
        <v>N</v>
      </c>
      <c r="R103" s="145" t="str">
        <f>IFERROR(VLOOKUP(Q103,'LISTA-ESPECIES'!$A$4:$D$102,4,FALSE),"")</f>
        <v/>
      </c>
      <c r="S103" s="144">
        <f t="shared" si="279"/>
        <v>0</v>
      </c>
      <c r="T103" s="146">
        <f t="shared" si="280"/>
        <v>0</v>
      </c>
      <c r="U103" s="144">
        <f t="shared" si="281"/>
        <v>9</v>
      </c>
      <c r="V103" s="146">
        <f t="shared" si="282"/>
        <v>0.6428571428571429</v>
      </c>
      <c r="W103" s="144">
        <f t="shared" si="283"/>
        <v>0</v>
      </c>
      <c r="X103" s="146">
        <f t="shared" si="284"/>
        <v>0</v>
      </c>
      <c r="Y103" s="144">
        <f t="shared" si="285"/>
        <v>5</v>
      </c>
      <c r="Z103" s="146">
        <f t="shared" si="286"/>
        <v>0.35714285714285715</v>
      </c>
      <c r="AA103" s="144">
        <f t="shared" si="287"/>
        <v>0</v>
      </c>
      <c r="AB103" s="146">
        <f t="shared" si="288"/>
        <v>0</v>
      </c>
      <c r="AC103" s="144">
        <f t="shared" si="289"/>
        <v>14</v>
      </c>
      <c r="AD103" s="147">
        <f>AC103/SUM(AEEF[AEEF-UT])</f>
        <v>2.4494983427394073E-2</v>
      </c>
    </row>
    <row r="104" spans="1:30">
      <c r="A104" s="134" t="s">
        <v>1247</v>
      </c>
      <c r="B104" s="138"/>
      <c r="C104" s="138">
        <v>1.0525526076062885E-2</v>
      </c>
      <c r="D104" s="138"/>
      <c r="E104" s="138">
        <v>2.2467320671322451E-3</v>
      </c>
      <c r="F104" s="138"/>
      <c r="G104" s="138">
        <v>1.2772258143195131E-2</v>
      </c>
      <c r="I104" s="134" t="s">
        <v>1247</v>
      </c>
      <c r="J104" s="140">
        <v>0</v>
      </c>
      <c r="K104" s="140">
        <v>0.8240928078697447</v>
      </c>
      <c r="L104" s="140">
        <v>0</v>
      </c>
      <c r="M104" s="140">
        <v>0.17590719213025546</v>
      </c>
      <c r="N104" s="140">
        <v>0</v>
      </c>
      <c r="O104" s="140">
        <v>1</v>
      </c>
      <c r="P104" s="140"/>
      <c r="Q104" s="144" t="str">
        <f t="shared" si="245"/>
        <v>G</v>
      </c>
      <c r="R104" s="145" t="str">
        <f>IFERROR(VLOOKUP(Q104,'LISTA-ESPECIES'!$A$4:$D$102,4,FALSE),"")</f>
        <v/>
      </c>
      <c r="S104" s="144"/>
      <c r="T104" s="146"/>
      <c r="U104" s="144"/>
      <c r="V104" s="146"/>
      <c r="W104" s="144"/>
      <c r="X104" s="146"/>
      <c r="Y104" s="144"/>
      <c r="Z104" s="146"/>
      <c r="AA104" s="144"/>
      <c r="AB104" s="146"/>
      <c r="AC104" s="144"/>
      <c r="AD104" s="144"/>
    </row>
    <row r="105" spans="1:30">
      <c r="A105" s="134" t="s">
        <v>1249</v>
      </c>
      <c r="B105" s="138"/>
      <c r="C105" s="138">
        <v>87.617746108958571</v>
      </c>
      <c r="D105" s="138"/>
      <c r="E105" s="138">
        <v>15.737542371543769</v>
      </c>
      <c r="F105" s="138"/>
      <c r="G105" s="138">
        <v>103.35528848050235</v>
      </c>
      <c r="I105" s="134" t="s">
        <v>1249</v>
      </c>
      <c r="J105" s="140">
        <v>0</v>
      </c>
      <c r="K105" s="140">
        <v>0.84773355478067658</v>
      </c>
      <c r="L105" s="140">
        <v>0</v>
      </c>
      <c r="M105" s="140">
        <v>0.15226644521932331</v>
      </c>
      <c r="N105" s="140">
        <v>0</v>
      </c>
      <c r="O105" s="140">
        <v>1</v>
      </c>
      <c r="P105" s="140"/>
      <c r="Q105" s="144" t="str">
        <f t="shared" si="245"/>
        <v>V</v>
      </c>
      <c r="R105" s="145" t="str">
        <f>IFERROR(VLOOKUP(Q105,'LISTA-ESPECIES'!$A$4:$D$102,4,FALSE),"")</f>
        <v/>
      </c>
      <c r="S105" s="144">
        <f t="shared" ref="S105:S107" si="290">B105</f>
        <v>0</v>
      </c>
      <c r="T105" s="146">
        <f t="shared" ref="T105:T107" si="291">J105</f>
        <v>0</v>
      </c>
      <c r="U105" s="144">
        <f t="shared" ref="U105:U107" si="292">C105</f>
        <v>87.617746108958571</v>
      </c>
      <c r="V105" s="146">
        <f t="shared" ref="V105:V107" si="293">K105</f>
        <v>0.84773355478067658</v>
      </c>
      <c r="W105" s="144">
        <f t="shared" ref="W105:W107" si="294">D105</f>
        <v>0</v>
      </c>
      <c r="X105" s="146">
        <f t="shared" ref="X105:X107" si="295">L105</f>
        <v>0</v>
      </c>
      <c r="Y105" s="144">
        <f t="shared" ref="Y105:Y107" si="296">E105</f>
        <v>15.737542371543769</v>
      </c>
      <c r="Z105" s="146">
        <f t="shared" ref="Z105:Z107" si="297">M105</f>
        <v>0.15226644521932331</v>
      </c>
      <c r="AA105" s="144">
        <f t="shared" ref="AA105:AA107" si="298">F105</f>
        <v>0</v>
      </c>
      <c r="AB105" s="146">
        <f t="shared" ref="AB105:AB107" si="299">N105</f>
        <v>0</v>
      </c>
      <c r="AC105" s="144">
        <f t="shared" ref="AC105:AC107" si="300">G105</f>
        <v>103.35528848050235</v>
      </c>
      <c r="AD105" s="147">
        <f>AC105/SUM(AEEF[AEEF-UT])</f>
        <v>0.18083471989024563</v>
      </c>
    </row>
    <row r="106" spans="1:30">
      <c r="A106" s="128" t="s">
        <v>7</v>
      </c>
      <c r="I106" s="128" t="s">
        <v>7</v>
      </c>
      <c r="J106" s="140"/>
      <c r="K106" s="140"/>
      <c r="L106" s="140"/>
      <c r="M106" s="140"/>
      <c r="N106" s="140"/>
      <c r="O106" s="140"/>
      <c r="P106" s="140"/>
      <c r="Q106" s="144" t="str">
        <f t="shared" si="245"/>
        <v>Copaíba</v>
      </c>
      <c r="R106" s="145">
        <f>IFERROR(VLOOKUP(Q106,'LISTA-ESPECIES'!$A$4:$D$102,4,FALSE),"")</f>
        <v>61.884511447957884</v>
      </c>
      <c r="S106" s="144">
        <f t="shared" si="290"/>
        <v>0</v>
      </c>
      <c r="T106" s="146">
        <f t="shared" si="291"/>
        <v>0</v>
      </c>
      <c r="U106" s="144">
        <f t="shared" si="292"/>
        <v>0</v>
      </c>
      <c r="V106" s="146">
        <f t="shared" si="293"/>
        <v>0</v>
      </c>
      <c r="W106" s="144">
        <f t="shared" si="294"/>
        <v>0</v>
      </c>
      <c r="X106" s="146">
        <f t="shared" si="295"/>
        <v>0</v>
      </c>
      <c r="Y106" s="144">
        <f t="shared" si="296"/>
        <v>0</v>
      </c>
      <c r="Z106" s="146">
        <f t="shared" si="297"/>
        <v>0</v>
      </c>
      <c r="AA106" s="144">
        <f t="shared" si="298"/>
        <v>0</v>
      </c>
      <c r="AB106" s="146">
        <f t="shared" si="299"/>
        <v>0</v>
      </c>
      <c r="AC106" s="144">
        <f t="shared" si="300"/>
        <v>0</v>
      </c>
      <c r="AD106" s="147">
        <f>AC106/SUM(AEEF[AEEF-UT])</f>
        <v>0</v>
      </c>
    </row>
    <row r="107" spans="1:30">
      <c r="A107" s="134" t="s">
        <v>1245</v>
      </c>
      <c r="C107">
        <v>17</v>
      </c>
      <c r="E107">
        <v>5</v>
      </c>
      <c r="G107">
        <v>22</v>
      </c>
      <c r="I107" s="134" t="s">
        <v>1245</v>
      </c>
      <c r="J107" s="140">
        <v>0</v>
      </c>
      <c r="K107" s="140">
        <v>0.77272727272727271</v>
      </c>
      <c r="L107" s="140">
        <v>0</v>
      </c>
      <c r="M107" s="140">
        <v>0.22727272727272727</v>
      </c>
      <c r="N107" s="140">
        <v>0</v>
      </c>
      <c r="O107" s="140">
        <v>1</v>
      </c>
      <c r="P107" s="140"/>
      <c r="Q107" s="144" t="str">
        <f t="shared" si="245"/>
        <v>N</v>
      </c>
      <c r="R107" s="145" t="str">
        <f>IFERROR(VLOOKUP(Q107,'LISTA-ESPECIES'!$A$4:$D$102,4,FALSE),"")</f>
        <v/>
      </c>
      <c r="S107" s="144">
        <f t="shared" si="290"/>
        <v>0</v>
      </c>
      <c r="T107" s="146">
        <f t="shared" si="291"/>
        <v>0</v>
      </c>
      <c r="U107" s="144">
        <f t="shared" si="292"/>
        <v>17</v>
      </c>
      <c r="V107" s="146">
        <f t="shared" si="293"/>
        <v>0.77272727272727271</v>
      </c>
      <c r="W107" s="144">
        <f t="shared" si="294"/>
        <v>0</v>
      </c>
      <c r="X107" s="146">
        <f t="shared" si="295"/>
        <v>0</v>
      </c>
      <c r="Y107" s="144">
        <f t="shared" si="296"/>
        <v>5</v>
      </c>
      <c r="Z107" s="146">
        <f t="shared" si="297"/>
        <v>0.22727272727272727</v>
      </c>
      <c r="AA107" s="144">
        <f t="shared" si="298"/>
        <v>0</v>
      </c>
      <c r="AB107" s="146">
        <f t="shared" si="299"/>
        <v>0</v>
      </c>
      <c r="AC107" s="144">
        <f t="shared" si="300"/>
        <v>22</v>
      </c>
      <c r="AD107" s="147">
        <f>AC107/SUM(AEEF[AEEF-UT])</f>
        <v>3.8492116814476403E-2</v>
      </c>
    </row>
    <row r="108" spans="1:30">
      <c r="A108" s="134" t="s">
        <v>1247</v>
      </c>
      <c r="B108" s="138"/>
      <c r="C108" s="138">
        <v>1.526186661662768E-2</v>
      </c>
      <c r="D108" s="138"/>
      <c r="E108" s="138">
        <v>2.18776728951921E-3</v>
      </c>
      <c r="F108" s="138"/>
      <c r="G108" s="138">
        <v>1.7449633906146893E-2</v>
      </c>
      <c r="I108" s="134" t="s">
        <v>1247</v>
      </c>
      <c r="J108" s="140">
        <v>0</v>
      </c>
      <c r="K108" s="140">
        <v>0.87462388602040897</v>
      </c>
      <c r="L108" s="140">
        <v>0</v>
      </c>
      <c r="M108" s="140">
        <v>0.12537611397959109</v>
      </c>
      <c r="N108" s="140">
        <v>0</v>
      </c>
      <c r="O108" s="140">
        <v>1</v>
      </c>
      <c r="P108" s="140"/>
      <c r="Q108" s="144" t="str">
        <f t="shared" si="245"/>
        <v>G</v>
      </c>
      <c r="R108" s="145" t="str">
        <f>IFERROR(VLOOKUP(Q108,'LISTA-ESPECIES'!$A$4:$D$102,4,FALSE),"")</f>
        <v/>
      </c>
      <c r="S108" s="144"/>
      <c r="T108" s="146"/>
      <c r="U108" s="144"/>
      <c r="V108" s="146"/>
      <c r="W108" s="144"/>
      <c r="X108" s="146"/>
      <c r="Y108" s="144"/>
      <c r="Z108" s="146"/>
      <c r="AA108" s="144"/>
      <c r="AB108" s="146"/>
      <c r="AC108" s="144"/>
      <c r="AD108" s="144"/>
    </row>
    <row r="109" spans="1:30">
      <c r="A109" s="134" t="s">
        <v>1249</v>
      </c>
      <c r="B109" s="138"/>
      <c r="C109" s="138">
        <v>125.57382862772356</v>
      </c>
      <c r="D109" s="138"/>
      <c r="E109" s="138">
        <v>15.513149021503789</v>
      </c>
      <c r="F109" s="138"/>
      <c r="G109" s="138">
        <v>141.08697764922735</v>
      </c>
      <c r="I109" s="134" t="s">
        <v>1249</v>
      </c>
      <c r="J109" s="140">
        <v>0</v>
      </c>
      <c r="K109" s="140">
        <v>0.89004549335465366</v>
      </c>
      <c r="L109" s="140">
        <v>0</v>
      </c>
      <c r="M109" s="140">
        <v>0.10995450664534627</v>
      </c>
      <c r="N109" s="140">
        <v>0</v>
      </c>
      <c r="O109" s="140">
        <v>1</v>
      </c>
      <c r="P109" s="140"/>
      <c r="Q109" s="144" t="str">
        <f t="shared" si="245"/>
        <v>V</v>
      </c>
      <c r="R109" s="145" t="str">
        <f>IFERROR(VLOOKUP(Q109,'LISTA-ESPECIES'!$A$4:$D$102,4,FALSE),"")</f>
        <v/>
      </c>
      <c r="S109" s="144">
        <f t="shared" ref="S109:S110" si="301">B109</f>
        <v>0</v>
      </c>
      <c r="T109" s="146">
        <f t="shared" ref="T109:T110" si="302">J109</f>
        <v>0</v>
      </c>
      <c r="U109" s="144">
        <f t="shared" ref="U109:U110" si="303">C109</f>
        <v>125.57382862772356</v>
      </c>
      <c r="V109" s="146">
        <f t="shared" ref="V109:V110" si="304">K109</f>
        <v>0.89004549335465366</v>
      </c>
      <c r="W109" s="144">
        <f t="shared" ref="W109:W110" si="305">D109</f>
        <v>0</v>
      </c>
      <c r="X109" s="146">
        <f t="shared" ref="X109:X110" si="306">L109</f>
        <v>0</v>
      </c>
      <c r="Y109" s="144">
        <f t="shared" ref="Y109:Y110" si="307">E109</f>
        <v>15.513149021503789</v>
      </c>
      <c r="Z109" s="146">
        <f t="shared" ref="Z109:Z110" si="308">M109</f>
        <v>0.10995450664534627</v>
      </c>
      <c r="AA109" s="144">
        <f t="shared" ref="AA109:AA110" si="309">F109</f>
        <v>0</v>
      </c>
      <c r="AB109" s="146">
        <f t="shared" ref="AB109:AB110" si="310">N109</f>
        <v>0</v>
      </c>
      <c r="AC109" s="144">
        <f t="shared" ref="AC109:AC110" si="311">G109</f>
        <v>141.08697764922735</v>
      </c>
      <c r="AD109" s="147">
        <f>AC109/SUM(AEEF[AEEF-UT])</f>
        <v>0.24685165566706729</v>
      </c>
    </row>
    <row r="110" spans="1:30">
      <c r="A110" s="128" t="s">
        <v>4</v>
      </c>
      <c r="I110" s="128" t="s">
        <v>4</v>
      </c>
      <c r="J110" s="140"/>
      <c r="K110" s="140"/>
      <c r="L110" s="140"/>
      <c r="M110" s="140"/>
      <c r="N110" s="140"/>
      <c r="O110" s="140"/>
      <c r="P110" s="140"/>
      <c r="Q110" s="144" t="str">
        <f t="shared" si="245"/>
        <v>Cumaru</v>
      </c>
      <c r="R110" s="145">
        <f>IFERROR(VLOOKUP(Q110,'LISTA-ESPECIES'!$A$4:$D$102,4,FALSE),"")</f>
        <v>80</v>
      </c>
      <c r="S110" s="144">
        <f t="shared" si="301"/>
        <v>0</v>
      </c>
      <c r="T110" s="146">
        <f t="shared" si="302"/>
        <v>0</v>
      </c>
      <c r="U110" s="144">
        <f t="shared" si="303"/>
        <v>0</v>
      </c>
      <c r="V110" s="146">
        <f t="shared" si="304"/>
        <v>0</v>
      </c>
      <c r="W110" s="144">
        <f t="shared" si="305"/>
        <v>0</v>
      </c>
      <c r="X110" s="146">
        <f t="shared" si="306"/>
        <v>0</v>
      </c>
      <c r="Y110" s="144">
        <f t="shared" si="307"/>
        <v>0</v>
      </c>
      <c r="Z110" s="146">
        <f t="shared" si="308"/>
        <v>0</v>
      </c>
      <c r="AA110" s="144">
        <f t="shared" si="309"/>
        <v>0</v>
      </c>
      <c r="AB110" s="146">
        <f t="shared" si="310"/>
        <v>0</v>
      </c>
      <c r="AC110" s="144">
        <f t="shared" si="311"/>
        <v>0</v>
      </c>
      <c r="AD110" s="147">
        <f>AC110/SUM(AEEF[AEEF-UT])</f>
        <v>0</v>
      </c>
    </row>
    <row r="111" spans="1:30">
      <c r="A111" s="134" t="s">
        <v>1245</v>
      </c>
      <c r="C111">
        <v>8</v>
      </c>
      <c r="E111">
        <v>33</v>
      </c>
      <c r="G111">
        <v>41</v>
      </c>
      <c r="I111" s="134" t="s">
        <v>1245</v>
      </c>
      <c r="J111" s="140">
        <v>0</v>
      </c>
      <c r="K111" s="140">
        <v>0.1951219512195122</v>
      </c>
      <c r="L111" s="140">
        <v>0</v>
      </c>
      <c r="M111" s="140">
        <v>0.80487804878048785</v>
      </c>
      <c r="N111" s="140">
        <v>0</v>
      </c>
      <c r="O111" s="140">
        <v>1</v>
      </c>
      <c r="P111" s="140"/>
      <c r="Q111" s="144" t="str">
        <f t="shared" si="245"/>
        <v>N</v>
      </c>
      <c r="R111" s="145" t="str">
        <f>IFERROR(VLOOKUP(Q111,'LISTA-ESPECIES'!$A$4:$D$102,4,FALSE),"")</f>
        <v/>
      </c>
      <c r="S111" s="144"/>
      <c r="T111" s="146"/>
      <c r="U111" s="144"/>
      <c r="V111" s="146"/>
      <c r="W111" s="144"/>
      <c r="X111" s="146"/>
      <c r="Y111" s="144"/>
      <c r="Z111" s="146"/>
      <c r="AA111" s="144"/>
      <c r="AB111" s="146"/>
      <c r="AC111" s="144"/>
      <c r="AD111" s="144"/>
    </row>
    <row r="112" spans="1:30">
      <c r="A112" s="134" t="s">
        <v>1247</v>
      </c>
      <c r="B112" s="138"/>
      <c r="C112" s="138">
        <v>1.1000418787946097E-2</v>
      </c>
      <c r="D112" s="138"/>
      <c r="E112" s="138">
        <v>1.8097675608442311E-2</v>
      </c>
      <c r="F112" s="138"/>
      <c r="G112" s="138">
        <v>2.909809439638841E-2</v>
      </c>
      <c r="I112" s="134" t="s">
        <v>1247</v>
      </c>
      <c r="J112" s="140">
        <v>0</v>
      </c>
      <c r="K112" s="140">
        <v>0.37804602040577079</v>
      </c>
      <c r="L112" s="140">
        <v>0</v>
      </c>
      <c r="M112" s="140">
        <v>0.62195397959422916</v>
      </c>
      <c r="N112" s="140">
        <v>0</v>
      </c>
      <c r="O112" s="140">
        <v>1</v>
      </c>
      <c r="P112" s="140"/>
      <c r="Q112" s="144" t="str">
        <f t="shared" si="245"/>
        <v>G</v>
      </c>
      <c r="R112" s="145" t="str">
        <f>IFERROR(VLOOKUP(Q112,'LISTA-ESPECIES'!$A$4:$D$102,4,FALSE),"")</f>
        <v/>
      </c>
      <c r="S112" s="144">
        <f t="shared" ref="S112:S114" si="312">B112</f>
        <v>0</v>
      </c>
      <c r="T112" s="146">
        <f t="shared" ref="T112:T114" si="313">J112</f>
        <v>0</v>
      </c>
      <c r="U112" s="144">
        <f t="shared" ref="U112:U114" si="314">C112</f>
        <v>1.1000418787946097E-2</v>
      </c>
      <c r="V112" s="146">
        <f t="shared" ref="V112:V114" si="315">K112</f>
        <v>0.37804602040577079</v>
      </c>
      <c r="W112" s="144">
        <f t="shared" ref="W112:W114" si="316">D112</f>
        <v>0</v>
      </c>
      <c r="X112" s="146">
        <f t="shared" ref="X112:X114" si="317">L112</f>
        <v>0</v>
      </c>
      <c r="Y112" s="144">
        <f t="shared" ref="Y112:Y114" si="318">E112</f>
        <v>1.8097675608442311E-2</v>
      </c>
      <c r="Z112" s="146">
        <f t="shared" ref="Z112:Z114" si="319">M112</f>
        <v>0.62195397959422916</v>
      </c>
      <c r="AA112" s="144">
        <f t="shared" ref="AA112:AA114" si="320">F112</f>
        <v>0</v>
      </c>
      <c r="AB112" s="146">
        <f t="shared" ref="AB112:AB114" si="321">N112</f>
        <v>0</v>
      </c>
      <c r="AC112" s="144">
        <f t="shared" ref="AC112:AC114" si="322">G112</f>
        <v>2.909809439638841E-2</v>
      </c>
      <c r="AD112" s="147">
        <f>AC112/SUM(AEEF[AEEF-UT])</f>
        <v>5.0911238572020172E-5</v>
      </c>
    </row>
    <row r="113" spans="1:30">
      <c r="A113" s="134" t="s">
        <v>1249</v>
      </c>
      <c r="B113" s="138"/>
      <c r="C113" s="138">
        <v>84.3893963137008</v>
      </c>
      <c r="D113" s="138"/>
      <c r="E113" s="138">
        <v>129.4734032546254</v>
      </c>
      <c r="F113" s="138"/>
      <c r="G113" s="138">
        <v>213.86279956832621</v>
      </c>
      <c r="I113" s="134" t="s">
        <v>1249</v>
      </c>
      <c r="J113" s="140">
        <v>0</v>
      </c>
      <c r="K113" s="140">
        <v>0.3945959581752298</v>
      </c>
      <c r="L113" s="140">
        <v>0</v>
      </c>
      <c r="M113" s="140">
        <v>0.60540404182477014</v>
      </c>
      <c r="N113" s="140">
        <v>0</v>
      </c>
      <c r="O113" s="140">
        <v>1</v>
      </c>
      <c r="P113" s="140"/>
      <c r="Q113" s="144" t="str">
        <f t="shared" si="245"/>
        <v>V</v>
      </c>
      <c r="R113" s="145" t="str">
        <f>IFERROR(VLOOKUP(Q113,'LISTA-ESPECIES'!$A$4:$D$102,4,FALSE),"")</f>
        <v/>
      </c>
      <c r="S113" s="144">
        <f t="shared" si="312"/>
        <v>0</v>
      </c>
      <c r="T113" s="146">
        <f t="shared" si="313"/>
        <v>0</v>
      </c>
      <c r="U113" s="144">
        <f t="shared" si="314"/>
        <v>84.3893963137008</v>
      </c>
      <c r="V113" s="146">
        <f t="shared" si="315"/>
        <v>0.3945959581752298</v>
      </c>
      <c r="W113" s="144">
        <f t="shared" si="316"/>
        <v>0</v>
      </c>
      <c r="X113" s="146">
        <f t="shared" si="317"/>
        <v>0</v>
      </c>
      <c r="Y113" s="144">
        <f t="shared" si="318"/>
        <v>129.4734032546254</v>
      </c>
      <c r="Z113" s="146">
        <f t="shared" si="319"/>
        <v>0.60540404182477014</v>
      </c>
      <c r="AA113" s="144">
        <f t="shared" si="320"/>
        <v>0</v>
      </c>
      <c r="AB113" s="146">
        <f t="shared" si="321"/>
        <v>0</v>
      </c>
      <c r="AC113" s="144">
        <f t="shared" si="322"/>
        <v>213.86279956832621</v>
      </c>
      <c r="AD113" s="147">
        <f>AC113/SUM(AEEF[AEEF-UT])</f>
        <v>0.37418326651158934</v>
      </c>
    </row>
    <row r="114" spans="1:30">
      <c r="A114" s="128" t="s">
        <v>34</v>
      </c>
      <c r="I114" s="128" t="s">
        <v>34</v>
      </c>
      <c r="J114" s="140"/>
      <c r="K114" s="140"/>
      <c r="L114" s="140"/>
      <c r="M114" s="140"/>
      <c r="N114" s="140"/>
      <c r="O114" s="140"/>
      <c r="P114" s="140"/>
      <c r="Q114" s="144" t="str">
        <f t="shared" si="245"/>
        <v>Cupiúba</v>
      </c>
      <c r="R114" s="145">
        <f>IFERROR(VLOOKUP(Q114,'LISTA-ESPECIES'!$A$4:$D$102,4,FALSE),"")</f>
        <v>50.107045659157627</v>
      </c>
      <c r="S114" s="144">
        <f t="shared" si="312"/>
        <v>0</v>
      </c>
      <c r="T114" s="146">
        <f t="shared" si="313"/>
        <v>0</v>
      </c>
      <c r="U114" s="144">
        <f t="shared" si="314"/>
        <v>0</v>
      </c>
      <c r="V114" s="146">
        <f t="shared" si="315"/>
        <v>0</v>
      </c>
      <c r="W114" s="144">
        <f t="shared" si="316"/>
        <v>0</v>
      </c>
      <c r="X114" s="146">
        <f t="shared" si="317"/>
        <v>0</v>
      </c>
      <c r="Y114" s="144">
        <f t="shared" si="318"/>
        <v>0</v>
      </c>
      <c r="Z114" s="146">
        <f t="shared" si="319"/>
        <v>0</v>
      </c>
      <c r="AA114" s="144">
        <f t="shared" si="320"/>
        <v>0</v>
      </c>
      <c r="AB114" s="146">
        <f t="shared" si="321"/>
        <v>0</v>
      </c>
      <c r="AC114" s="144">
        <f t="shared" si="322"/>
        <v>0</v>
      </c>
      <c r="AD114" s="147">
        <f>AC114/SUM(AEEF[AEEF-UT])</f>
        <v>0</v>
      </c>
    </row>
    <row r="115" spans="1:30">
      <c r="A115" s="134" t="s">
        <v>1245</v>
      </c>
      <c r="B115">
        <v>157</v>
      </c>
      <c r="C115">
        <v>27</v>
      </c>
      <c r="E115">
        <v>19</v>
      </c>
      <c r="G115">
        <v>203</v>
      </c>
      <c r="I115" s="134" t="s">
        <v>1245</v>
      </c>
      <c r="J115" s="140">
        <v>0.77339901477832518</v>
      </c>
      <c r="K115" s="140">
        <v>0.13300492610837439</v>
      </c>
      <c r="L115" s="140">
        <v>0</v>
      </c>
      <c r="M115" s="140">
        <v>9.3596059113300489E-2</v>
      </c>
      <c r="N115" s="140">
        <v>0</v>
      </c>
      <c r="O115" s="140">
        <v>1</v>
      </c>
      <c r="P115" s="140"/>
      <c r="Q115" s="144" t="str">
        <f t="shared" si="245"/>
        <v>N</v>
      </c>
      <c r="R115" s="145" t="str">
        <f>IFERROR(VLOOKUP(Q115,'LISTA-ESPECIES'!$A$4:$D$102,4,FALSE),"")</f>
        <v/>
      </c>
      <c r="S115" s="144"/>
      <c r="T115" s="146"/>
      <c r="U115" s="144"/>
      <c r="V115" s="146"/>
      <c r="W115" s="144"/>
      <c r="X115" s="146"/>
      <c r="Y115" s="144"/>
      <c r="Z115" s="146"/>
      <c r="AA115" s="144"/>
      <c r="AB115" s="146"/>
      <c r="AC115" s="144"/>
      <c r="AD115" s="144"/>
    </row>
    <row r="116" spans="1:30">
      <c r="A116" s="134" t="s">
        <v>1247</v>
      </c>
      <c r="B116" s="138">
        <v>0.20274573050999889</v>
      </c>
      <c r="C116" s="138">
        <v>2.8594492033634334E-2</v>
      </c>
      <c r="D116" s="138"/>
      <c r="E116" s="138">
        <v>5.7979014624841008E-3</v>
      </c>
      <c r="F116" s="138"/>
      <c r="G116" s="138">
        <v>0.23713812400611736</v>
      </c>
      <c r="I116" s="134" t="s">
        <v>1247</v>
      </c>
      <c r="J116" s="140">
        <v>0.85496893997849466</v>
      </c>
      <c r="K116" s="140">
        <v>0.12058158996356365</v>
      </c>
      <c r="L116" s="140">
        <v>0</v>
      </c>
      <c r="M116" s="140">
        <v>2.4449470057941985E-2</v>
      </c>
      <c r="N116" s="140">
        <v>0</v>
      </c>
      <c r="O116" s="140">
        <v>1</v>
      </c>
      <c r="P116" s="140"/>
      <c r="Q116" s="144" t="str">
        <f t="shared" si="245"/>
        <v>G</v>
      </c>
      <c r="R116" s="145" t="str">
        <f>IFERROR(VLOOKUP(Q116,'LISTA-ESPECIES'!$A$4:$D$102,4,FALSE),"")</f>
        <v/>
      </c>
      <c r="S116" s="144">
        <f t="shared" ref="S116:S118" si="323">B116</f>
        <v>0.20274573050999889</v>
      </c>
      <c r="T116" s="146">
        <f t="shared" ref="T116:T118" si="324">J116</f>
        <v>0.85496893997849466</v>
      </c>
      <c r="U116" s="144">
        <f t="shared" ref="U116:U118" si="325">C116</f>
        <v>2.8594492033634334E-2</v>
      </c>
      <c r="V116" s="146">
        <f t="shared" ref="V116:V118" si="326">K116</f>
        <v>0.12058158996356365</v>
      </c>
      <c r="W116" s="144">
        <f t="shared" ref="W116:W118" si="327">D116</f>
        <v>0</v>
      </c>
      <c r="X116" s="146">
        <f t="shared" ref="X116:X118" si="328">L116</f>
        <v>0</v>
      </c>
      <c r="Y116" s="144">
        <f t="shared" ref="Y116:Y118" si="329">E116</f>
        <v>5.7979014624841008E-3</v>
      </c>
      <c r="Z116" s="146">
        <f t="shared" ref="Z116:Z118" si="330">M116</f>
        <v>2.4449470057941985E-2</v>
      </c>
      <c r="AA116" s="144">
        <f t="shared" ref="AA116:AA118" si="331">F116</f>
        <v>0</v>
      </c>
      <c r="AB116" s="146">
        <f t="shared" ref="AB116:AB118" si="332">N116</f>
        <v>0</v>
      </c>
      <c r="AC116" s="144">
        <f t="shared" ref="AC116:AC118" si="333">G116</f>
        <v>0.23713812400611736</v>
      </c>
      <c r="AD116" s="147">
        <f>AC116/SUM(AEEF[AEEF-UT])</f>
        <v>4.1490674410951179E-4</v>
      </c>
    </row>
    <row r="117" spans="1:30">
      <c r="A117" s="134" t="s">
        <v>1249</v>
      </c>
      <c r="B117" s="138">
        <v>1301.4074550143271</v>
      </c>
      <c r="C117" s="138">
        <v>180.35616484287314</v>
      </c>
      <c r="D117" s="138"/>
      <c r="E117" s="138">
        <v>30.589833118621794</v>
      </c>
      <c r="F117" s="138"/>
      <c r="G117" s="138">
        <v>1512.3534529758226</v>
      </c>
      <c r="I117" s="134" t="s">
        <v>1249</v>
      </c>
      <c r="J117" s="140">
        <v>0.86051805710733686</v>
      </c>
      <c r="K117" s="140">
        <v>0.11925530006758045</v>
      </c>
      <c r="L117" s="140">
        <v>0</v>
      </c>
      <c r="M117" s="140">
        <v>2.0226642825082252E-2</v>
      </c>
      <c r="N117" s="140">
        <v>0</v>
      </c>
      <c r="O117" s="140">
        <v>1</v>
      </c>
      <c r="P117" s="140"/>
      <c r="Q117" s="144" t="str">
        <f t="shared" si="245"/>
        <v>V</v>
      </c>
      <c r="R117" s="145" t="str">
        <f>IFERROR(VLOOKUP(Q117,'LISTA-ESPECIES'!$A$4:$D$102,4,FALSE),"")</f>
        <v/>
      </c>
      <c r="S117" s="144">
        <f t="shared" si="323"/>
        <v>1301.4074550143271</v>
      </c>
      <c r="T117" s="146">
        <f t="shared" si="324"/>
        <v>0.86051805710733686</v>
      </c>
      <c r="U117" s="144">
        <f t="shared" si="325"/>
        <v>180.35616484287314</v>
      </c>
      <c r="V117" s="146">
        <f t="shared" si="326"/>
        <v>0.11925530006758045</v>
      </c>
      <c r="W117" s="144">
        <f t="shared" si="327"/>
        <v>0</v>
      </c>
      <c r="X117" s="146">
        <f t="shared" si="328"/>
        <v>0</v>
      </c>
      <c r="Y117" s="144">
        <f t="shared" si="329"/>
        <v>30.589833118621794</v>
      </c>
      <c r="Z117" s="146">
        <f t="shared" si="330"/>
        <v>2.0226642825082252E-2</v>
      </c>
      <c r="AA117" s="144">
        <f t="shared" si="331"/>
        <v>0</v>
      </c>
      <c r="AB117" s="146">
        <f t="shared" si="332"/>
        <v>0</v>
      </c>
      <c r="AC117" s="144">
        <f t="shared" si="333"/>
        <v>1512.3534529758226</v>
      </c>
      <c r="AD117" s="147">
        <f>AC117/SUM(AEEF[AEEF-UT])</f>
        <v>2.6460766262146413</v>
      </c>
    </row>
    <row r="118" spans="1:30">
      <c r="A118" s="128" t="s">
        <v>72</v>
      </c>
      <c r="I118" s="128" t="s">
        <v>72</v>
      </c>
      <c r="J118" s="140"/>
      <c r="K118" s="140"/>
      <c r="L118" s="140"/>
      <c r="M118" s="140"/>
      <c r="N118" s="140"/>
      <c r="O118" s="140"/>
      <c r="P118" s="140"/>
      <c r="Q118" s="144" t="str">
        <f t="shared" si="245"/>
        <v>Cupuaçurana</v>
      </c>
      <c r="R118" s="145">
        <f>IFERROR(VLOOKUP(Q118,'LISTA-ESPECIES'!$A$4:$D$102,4,FALSE),"")</f>
        <v>53.926764293363114</v>
      </c>
      <c r="S118" s="144">
        <f t="shared" si="323"/>
        <v>0</v>
      </c>
      <c r="T118" s="146">
        <f t="shared" si="324"/>
        <v>0</v>
      </c>
      <c r="U118" s="144">
        <f t="shared" si="325"/>
        <v>0</v>
      </c>
      <c r="V118" s="146">
        <f t="shared" si="326"/>
        <v>0</v>
      </c>
      <c r="W118" s="144">
        <f t="shared" si="327"/>
        <v>0</v>
      </c>
      <c r="X118" s="146">
        <f t="shared" si="328"/>
        <v>0</v>
      </c>
      <c r="Y118" s="144">
        <f t="shared" si="329"/>
        <v>0</v>
      </c>
      <c r="Z118" s="146">
        <f t="shared" si="330"/>
        <v>0</v>
      </c>
      <c r="AA118" s="144">
        <f t="shared" si="331"/>
        <v>0</v>
      </c>
      <c r="AB118" s="146">
        <f t="shared" si="332"/>
        <v>0</v>
      </c>
      <c r="AC118" s="144">
        <f t="shared" si="333"/>
        <v>0</v>
      </c>
      <c r="AD118" s="147">
        <f>AC118/SUM(AEEF[AEEF-UT])</f>
        <v>0</v>
      </c>
    </row>
    <row r="119" spans="1:30">
      <c r="A119" s="134" t="s">
        <v>1245</v>
      </c>
      <c r="C119">
        <v>17</v>
      </c>
      <c r="E119">
        <v>3</v>
      </c>
      <c r="G119">
        <v>20</v>
      </c>
      <c r="I119" s="134" t="s">
        <v>1245</v>
      </c>
      <c r="J119" s="140">
        <v>0</v>
      </c>
      <c r="K119" s="140">
        <v>0.85</v>
      </c>
      <c r="L119" s="140">
        <v>0</v>
      </c>
      <c r="M119" s="140">
        <v>0.15</v>
      </c>
      <c r="N119" s="140">
        <v>0</v>
      </c>
      <c r="O119" s="140">
        <v>1</v>
      </c>
      <c r="P119" s="140"/>
      <c r="Q119" s="144" t="str">
        <f t="shared" si="245"/>
        <v>N</v>
      </c>
      <c r="R119" s="145" t="str">
        <f>IFERROR(VLOOKUP(Q119,'LISTA-ESPECIES'!$A$4:$D$102,4,FALSE),"")</f>
        <v/>
      </c>
      <c r="S119" s="144"/>
      <c r="T119" s="146"/>
      <c r="U119" s="144"/>
      <c r="V119" s="146"/>
      <c r="W119" s="144"/>
      <c r="X119" s="146"/>
      <c r="Y119" s="144"/>
      <c r="Z119" s="146"/>
      <c r="AA119" s="144"/>
      <c r="AB119" s="146"/>
      <c r="AC119" s="144"/>
      <c r="AD119" s="144"/>
    </row>
    <row r="120" spans="1:30">
      <c r="A120" s="134" t="s">
        <v>1247</v>
      </c>
      <c r="B120" s="138"/>
      <c r="C120" s="138">
        <v>1.2757040078984727E-2</v>
      </c>
      <c r="D120" s="138"/>
      <c r="E120" s="138">
        <v>8.7688351689940117E-4</v>
      </c>
      <c r="F120" s="138"/>
      <c r="G120" s="138">
        <v>1.3633923595884129E-2</v>
      </c>
      <c r="I120" s="134" t="s">
        <v>1247</v>
      </c>
      <c r="J120" s="140">
        <v>0</v>
      </c>
      <c r="K120" s="140">
        <v>0.93568370023988401</v>
      </c>
      <c r="L120" s="140">
        <v>0</v>
      </c>
      <c r="M120" s="140">
        <v>6.4316299760115922E-2</v>
      </c>
      <c r="N120" s="140">
        <v>0</v>
      </c>
      <c r="O120" s="140">
        <v>1</v>
      </c>
      <c r="P120" s="140"/>
      <c r="Q120" s="144" t="str">
        <f t="shared" si="245"/>
        <v>G</v>
      </c>
      <c r="R120" s="145" t="str">
        <f>IFERROR(VLOOKUP(Q120,'LISTA-ESPECIES'!$A$4:$D$102,4,FALSE),"")</f>
        <v/>
      </c>
      <c r="S120" s="144">
        <f t="shared" ref="S120:S122" si="334">B120</f>
        <v>0</v>
      </c>
      <c r="T120" s="146">
        <f t="shared" ref="T120:T122" si="335">J120</f>
        <v>0</v>
      </c>
      <c r="U120" s="144">
        <f t="shared" ref="U120:U122" si="336">C120</f>
        <v>1.2757040078984727E-2</v>
      </c>
      <c r="V120" s="146">
        <f t="shared" ref="V120:V122" si="337">K120</f>
        <v>0.93568370023988401</v>
      </c>
      <c r="W120" s="144">
        <f t="shared" ref="W120:W122" si="338">D120</f>
        <v>0</v>
      </c>
      <c r="X120" s="146">
        <f t="shared" ref="X120:X122" si="339">L120</f>
        <v>0</v>
      </c>
      <c r="Y120" s="144">
        <f t="shared" ref="Y120:Y122" si="340">E120</f>
        <v>8.7688351689940117E-4</v>
      </c>
      <c r="Z120" s="146">
        <f t="shared" ref="Z120:Z122" si="341">M120</f>
        <v>6.4316299760115922E-2</v>
      </c>
      <c r="AA120" s="144">
        <f t="shared" ref="AA120:AA122" si="342">F120</f>
        <v>0</v>
      </c>
      <c r="AB120" s="146">
        <f t="shared" ref="AB120:AB122" si="343">N120</f>
        <v>0</v>
      </c>
      <c r="AC120" s="144">
        <f t="shared" ref="AC120:AC122" si="344">G120</f>
        <v>1.3633923595884129E-2</v>
      </c>
      <c r="AD120" s="147">
        <f>AC120/SUM(AEEF[AEEF-UT])</f>
        <v>2.3854480895109913E-5</v>
      </c>
    </row>
    <row r="121" spans="1:30">
      <c r="A121" s="134" t="s">
        <v>1249</v>
      </c>
      <c r="B121" s="138"/>
      <c r="C121" s="138">
        <v>89.456175096052235</v>
      </c>
      <c r="D121" s="138"/>
      <c r="E121" s="138">
        <v>5.4714477322063484</v>
      </c>
      <c r="F121" s="138"/>
      <c r="G121" s="138">
        <v>94.927622828258578</v>
      </c>
      <c r="I121" s="134" t="s">
        <v>1249</v>
      </c>
      <c r="J121" s="140">
        <v>0</v>
      </c>
      <c r="K121" s="140">
        <v>0.94236190089680016</v>
      </c>
      <c r="L121" s="140">
        <v>0</v>
      </c>
      <c r="M121" s="140">
        <v>5.7638099103199891E-2</v>
      </c>
      <c r="N121" s="140">
        <v>0</v>
      </c>
      <c r="O121" s="140">
        <v>1</v>
      </c>
      <c r="P121" s="140"/>
      <c r="Q121" s="144" t="str">
        <f t="shared" si="245"/>
        <v>V</v>
      </c>
      <c r="R121" s="145" t="str">
        <f>IFERROR(VLOOKUP(Q121,'LISTA-ESPECIES'!$A$4:$D$102,4,FALSE),"")</f>
        <v/>
      </c>
      <c r="S121" s="144">
        <f t="shared" si="334"/>
        <v>0</v>
      </c>
      <c r="T121" s="146">
        <f t="shared" si="335"/>
        <v>0</v>
      </c>
      <c r="U121" s="144">
        <f t="shared" si="336"/>
        <v>89.456175096052235</v>
      </c>
      <c r="V121" s="146">
        <f t="shared" si="337"/>
        <v>0.94236190089680016</v>
      </c>
      <c r="W121" s="144">
        <f t="shared" si="338"/>
        <v>0</v>
      </c>
      <c r="X121" s="146">
        <f t="shared" si="339"/>
        <v>0</v>
      </c>
      <c r="Y121" s="144">
        <f t="shared" si="340"/>
        <v>5.4714477322063484</v>
      </c>
      <c r="Z121" s="146">
        <f t="shared" si="341"/>
        <v>5.7638099103199891E-2</v>
      </c>
      <c r="AA121" s="144">
        <f t="shared" si="342"/>
        <v>0</v>
      </c>
      <c r="AB121" s="146">
        <f t="shared" si="343"/>
        <v>0</v>
      </c>
      <c r="AC121" s="144">
        <f t="shared" si="344"/>
        <v>94.927622828258578</v>
      </c>
      <c r="AD121" s="147">
        <f>AC121/SUM(AEEF[AEEF-UT])</f>
        <v>0.16608932485572209</v>
      </c>
    </row>
    <row r="122" spans="1:30">
      <c r="A122" s="128" t="s">
        <v>48</v>
      </c>
      <c r="I122" s="128" t="s">
        <v>48</v>
      </c>
      <c r="J122" s="140"/>
      <c r="K122" s="140"/>
      <c r="L122" s="140"/>
      <c r="M122" s="140"/>
      <c r="N122" s="140"/>
      <c r="O122" s="140"/>
      <c r="P122" s="140"/>
      <c r="Q122" s="144" t="str">
        <f t="shared" si="245"/>
        <v>Envira</v>
      </c>
      <c r="R122" s="145">
        <f>IFERROR(VLOOKUP(Q122,'LISTA-ESPECIES'!$A$4:$D$102,4,FALSE),"")</f>
        <v>64.112680651244418</v>
      </c>
      <c r="S122" s="144">
        <f t="shared" si="334"/>
        <v>0</v>
      </c>
      <c r="T122" s="146">
        <f t="shared" si="335"/>
        <v>0</v>
      </c>
      <c r="U122" s="144">
        <f t="shared" si="336"/>
        <v>0</v>
      </c>
      <c r="V122" s="146">
        <f t="shared" si="337"/>
        <v>0</v>
      </c>
      <c r="W122" s="144">
        <f t="shared" si="338"/>
        <v>0</v>
      </c>
      <c r="X122" s="146">
        <f t="shared" si="339"/>
        <v>0</v>
      </c>
      <c r="Y122" s="144">
        <f t="shared" si="340"/>
        <v>0</v>
      </c>
      <c r="Z122" s="146">
        <f t="shared" si="341"/>
        <v>0</v>
      </c>
      <c r="AA122" s="144">
        <f t="shared" si="342"/>
        <v>0</v>
      </c>
      <c r="AB122" s="146">
        <f t="shared" si="343"/>
        <v>0</v>
      </c>
      <c r="AC122" s="144">
        <f t="shared" si="344"/>
        <v>0</v>
      </c>
      <c r="AD122" s="147">
        <f>AC122/SUM(AEEF[AEEF-UT])</f>
        <v>0</v>
      </c>
    </row>
    <row r="123" spans="1:30">
      <c r="A123" s="134" t="s">
        <v>1245</v>
      </c>
      <c r="E123">
        <v>1</v>
      </c>
      <c r="G123">
        <v>1</v>
      </c>
      <c r="I123" s="134" t="s">
        <v>1245</v>
      </c>
      <c r="J123" s="140">
        <v>0</v>
      </c>
      <c r="K123" s="140">
        <v>0</v>
      </c>
      <c r="L123" s="140">
        <v>0</v>
      </c>
      <c r="M123" s="140">
        <v>1</v>
      </c>
      <c r="N123" s="140">
        <v>0</v>
      </c>
      <c r="O123" s="140">
        <v>1</v>
      </c>
      <c r="P123" s="140"/>
      <c r="Q123" s="144" t="str">
        <f t="shared" si="245"/>
        <v>N</v>
      </c>
      <c r="R123" s="145" t="str">
        <f>IFERROR(VLOOKUP(Q123,'LISTA-ESPECIES'!$A$4:$D$102,4,FALSE),"")</f>
        <v/>
      </c>
      <c r="S123" s="144"/>
      <c r="T123" s="146"/>
      <c r="U123" s="144"/>
      <c r="V123" s="146"/>
      <c r="W123" s="144"/>
      <c r="X123" s="146"/>
      <c r="Y123" s="144"/>
      <c r="Z123" s="146"/>
      <c r="AA123" s="144"/>
      <c r="AB123" s="146"/>
      <c r="AC123" s="144"/>
      <c r="AD123" s="144"/>
    </row>
    <row r="124" spans="1:30">
      <c r="A124" s="134" t="s">
        <v>1247</v>
      </c>
      <c r="B124" s="138"/>
      <c r="C124" s="138"/>
      <c r="D124" s="138"/>
      <c r="E124" s="138">
        <v>4.0238065478553035E-4</v>
      </c>
      <c r="F124" s="138"/>
      <c r="G124" s="138">
        <v>4.0238065478553035E-4</v>
      </c>
      <c r="I124" s="134" t="s">
        <v>1247</v>
      </c>
      <c r="J124" s="140">
        <v>0</v>
      </c>
      <c r="K124" s="140">
        <v>0</v>
      </c>
      <c r="L124" s="140">
        <v>0</v>
      </c>
      <c r="M124" s="140">
        <v>1</v>
      </c>
      <c r="N124" s="140">
        <v>0</v>
      </c>
      <c r="O124" s="140">
        <v>1</v>
      </c>
      <c r="P124" s="140"/>
      <c r="Q124" s="144" t="str">
        <f t="shared" si="245"/>
        <v>G</v>
      </c>
      <c r="R124" s="145" t="str">
        <f>IFERROR(VLOOKUP(Q124,'LISTA-ESPECIES'!$A$4:$D$102,4,FALSE),"")</f>
        <v/>
      </c>
      <c r="S124" s="144">
        <f t="shared" ref="S124:S125" si="345">B124</f>
        <v>0</v>
      </c>
      <c r="T124" s="146">
        <f t="shared" ref="T124:T125" si="346">J124</f>
        <v>0</v>
      </c>
      <c r="U124" s="144">
        <f t="shared" ref="U124:U125" si="347">C124</f>
        <v>0</v>
      </c>
      <c r="V124" s="146">
        <f t="shared" ref="V124:V125" si="348">K124</f>
        <v>0</v>
      </c>
      <c r="W124" s="144">
        <f t="shared" ref="W124:W125" si="349">D124</f>
        <v>0</v>
      </c>
      <c r="X124" s="146">
        <f t="shared" ref="X124:X125" si="350">L124</f>
        <v>0</v>
      </c>
      <c r="Y124" s="144">
        <f t="shared" ref="Y124:Y125" si="351">E124</f>
        <v>4.0238065478553035E-4</v>
      </c>
      <c r="Z124" s="146">
        <f t="shared" ref="Z124:Z125" si="352">M124</f>
        <v>1</v>
      </c>
      <c r="AA124" s="144">
        <f t="shared" ref="AA124:AA125" si="353">F124</f>
        <v>0</v>
      </c>
      <c r="AB124" s="146">
        <f t="shared" ref="AB124:AB125" si="354">N124</f>
        <v>0</v>
      </c>
      <c r="AC124" s="144">
        <f t="shared" ref="AC124:AC125" si="355">G124</f>
        <v>4.0238065478553035E-4</v>
      </c>
      <c r="AD124" s="147">
        <f>AC124/SUM(AEEF[AEEF-UT])</f>
        <v>7.0402196217682437E-7</v>
      </c>
    </row>
    <row r="125" spans="1:30">
      <c r="A125" s="134" t="s">
        <v>1249</v>
      </c>
      <c r="B125" s="138"/>
      <c r="C125" s="138"/>
      <c r="D125" s="138"/>
      <c r="E125" s="138">
        <v>2.8977340488741388</v>
      </c>
      <c r="F125" s="138"/>
      <c r="G125" s="138">
        <v>2.8977340488741388</v>
      </c>
      <c r="I125" s="134" t="s">
        <v>1249</v>
      </c>
      <c r="J125" s="140">
        <v>0</v>
      </c>
      <c r="K125" s="140">
        <v>0</v>
      </c>
      <c r="L125" s="140">
        <v>0</v>
      </c>
      <c r="M125" s="140">
        <v>1</v>
      </c>
      <c r="N125" s="140">
        <v>0</v>
      </c>
      <c r="O125" s="140">
        <v>1</v>
      </c>
      <c r="P125" s="140"/>
      <c r="Q125" s="144" t="str">
        <f t="shared" si="245"/>
        <v>V</v>
      </c>
      <c r="R125" s="145" t="str">
        <f>IFERROR(VLOOKUP(Q125,'LISTA-ESPECIES'!$A$4:$D$102,4,FALSE),"")</f>
        <v/>
      </c>
      <c r="S125" s="144">
        <f t="shared" si="345"/>
        <v>0</v>
      </c>
      <c r="T125" s="146">
        <f t="shared" si="346"/>
        <v>0</v>
      </c>
      <c r="U125" s="144">
        <f t="shared" si="347"/>
        <v>0</v>
      </c>
      <c r="V125" s="146">
        <f t="shared" si="348"/>
        <v>0</v>
      </c>
      <c r="W125" s="144">
        <f t="shared" si="349"/>
        <v>0</v>
      </c>
      <c r="X125" s="146">
        <f t="shared" si="350"/>
        <v>0</v>
      </c>
      <c r="Y125" s="144">
        <f t="shared" si="351"/>
        <v>2.8977340488741388</v>
      </c>
      <c r="Z125" s="146">
        <f t="shared" si="352"/>
        <v>1</v>
      </c>
      <c r="AA125" s="144">
        <f t="shared" si="353"/>
        <v>0</v>
      </c>
      <c r="AB125" s="146">
        <f t="shared" si="354"/>
        <v>0</v>
      </c>
      <c r="AC125" s="144">
        <f t="shared" si="355"/>
        <v>2.8977340488741388</v>
      </c>
      <c r="AD125" s="147">
        <f>AC125/SUM(AEEF[AEEF-UT])</f>
        <v>5.069996250297683E-3</v>
      </c>
    </row>
    <row r="126" spans="1:30">
      <c r="A126" s="128" t="s">
        <v>49</v>
      </c>
      <c r="I126" s="128" t="s">
        <v>49</v>
      </c>
      <c r="J126" s="140"/>
      <c r="K126" s="140"/>
      <c r="L126" s="140"/>
      <c r="M126" s="140"/>
      <c r="N126" s="140"/>
      <c r="O126" s="140"/>
      <c r="P126" s="140"/>
      <c r="Q126" s="144" t="str">
        <f t="shared" si="245"/>
        <v>Escorrega-Macaco</v>
      </c>
      <c r="R126" s="145">
        <f>IFERROR(VLOOKUP(Q126,'LISTA-ESPECIES'!$A$4:$D$102,4,FALSE),"")</f>
        <v>58.383102699936181</v>
      </c>
      <c r="S126" s="144"/>
      <c r="T126" s="146"/>
      <c r="U126" s="144"/>
      <c r="V126" s="146"/>
      <c r="W126" s="144"/>
      <c r="X126" s="146"/>
      <c r="Y126" s="144"/>
      <c r="Z126" s="146"/>
      <c r="AA126" s="144"/>
      <c r="AB126" s="146"/>
      <c r="AC126" s="144"/>
      <c r="AD126" s="144"/>
    </row>
    <row r="127" spans="1:30">
      <c r="A127" s="134" t="s">
        <v>1245</v>
      </c>
      <c r="E127">
        <v>1</v>
      </c>
      <c r="G127">
        <v>1</v>
      </c>
      <c r="I127" s="134" t="s">
        <v>1245</v>
      </c>
      <c r="J127" s="140">
        <v>0</v>
      </c>
      <c r="K127" s="140">
        <v>0</v>
      </c>
      <c r="L127" s="140">
        <v>0</v>
      </c>
      <c r="M127" s="140">
        <v>1</v>
      </c>
      <c r="N127" s="140">
        <v>0</v>
      </c>
      <c r="O127" s="140">
        <v>1</v>
      </c>
      <c r="P127" s="140"/>
      <c r="Q127" s="144" t="str">
        <f t="shared" si="245"/>
        <v>N</v>
      </c>
      <c r="R127" s="145" t="str">
        <f>IFERROR(VLOOKUP(Q127,'LISTA-ESPECIES'!$A$4:$D$102,4,FALSE),"")</f>
        <v/>
      </c>
      <c r="S127" s="144">
        <f t="shared" ref="S127:S129" si="356">B127</f>
        <v>0</v>
      </c>
      <c r="T127" s="146">
        <f t="shared" ref="T127:T129" si="357">J127</f>
        <v>0</v>
      </c>
      <c r="U127" s="144">
        <f t="shared" ref="U127:U129" si="358">C127</f>
        <v>0</v>
      </c>
      <c r="V127" s="146">
        <f t="shared" ref="V127:V129" si="359">K127</f>
        <v>0</v>
      </c>
      <c r="W127" s="144">
        <f t="shared" ref="W127:W129" si="360">D127</f>
        <v>0</v>
      </c>
      <c r="X127" s="146">
        <f t="shared" ref="X127:X129" si="361">L127</f>
        <v>0</v>
      </c>
      <c r="Y127" s="144">
        <f t="shared" ref="Y127:Y129" si="362">E127</f>
        <v>1</v>
      </c>
      <c r="Z127" s="146">
        <f t="shared" ref="Z127:Z129" si="363">M127</f>
        <v>1</v>
      </c>
      <c r="AA127" s="144">
        <f t="shared" ref="AA127:AA129" si="364">F127</f>
        <v>0</v>
      </c>
      <c r="AB127" s="146">
        <f t="shared" ref="AB127:AB129" si="365">N127</f>
        <v>0</v>
      </c>
      <c r="AC127" s="144">
        <f t="shared" ref="AC127:AC129" si="366">G127</f>
        <v>1</v>
      </c>
      <c r="AD127" s="147">
        <f>AC127/SUM(AEEF[AEEF-UT])</f>
        <v>1.749641673385291E-3</v>
      </c>
    </row>
    <row r="128" spans="1:30">
      <c r="A128" s="134" t="s">
        <v>1247</v>
      </c>
      <c r="B128" s="138"/>
      <c r="C128" s="138"/>
      <c r="D128" s="138"/>
      <c r="E128" s="138">
        <v>3.2168175253165715E-4</v>
      </c>
      <c r="F128" s="138"/>
      <c r="G128" s="138">
        <v>3.2168175253165715E-4</v>
      </c>
      <c r="I128" s="134" t="s">
        <v>1247</v>
      </c>
      <c r="J128" s="140">
        <v>0</v>
      </c>
      <c r="K128" s="140">
        <v>0</v>
      </c>
      <c r="L128" s="140">
        <v>0</v>
      </c>
      <c r="M128" s="140">
        <v>1</v>
      </c>
      <c r="N128" s="140">
        <v>0</v>
      </c>
      <c r="O128" s="140">
        <v>1</v>
      </c>
      <c r="P128" s="140"/>
      <c r="Q128" s="144" t="str">
        <f t="shared" si="245"/>
        <v>G</v>
      </c>
      <c r="R128" s="145" t="str">
        <f>IFERROR(VLOOKUP(Q128,'LISTA-ESPECIES'!$A$4:$D$102,4,FALSE),"")</f>
        <v/>
      </c>
      <c r="S128" s="144">
        <f t="shared" si="356"/>
        <v>0</v>
      </c>
      <c r="T128" s="146">
        <f t="shared" si="357"/>
        <v>0</v>
      </c>
      <c r="U128" s="144">
        <f t="shared" si="358"/>
        <v>0</v>
      </c>
      <c r="V128" s="146">
        <f t="shared" si="359"/>
        <v>0</v>
      </c>
      <c r="W128" s="144">
        <f t="shared" si="360"/>
        <v>0</v>
      </c>
      <c r="X128" s="146">
        <f t="shared" si="361"/>
        <v>0</v>
      </c>
      <c r="Y128" s="144">
        <f t="shared" si="362"/>
        <v>3.2168175253165715E-4</v>
      </c>
      <c r="Z128" s="146">
        <f t="shared" si="363"/>
        <v>1</v>
      </c>
      <c r="AA128" s="144">
        <f t="shared" si="364"/>
        <v>0</v>
      </c>
      <c r="AB128" s="146">
        <f t="shared" si="365"/>
        <v>0</v>
      </c>
      <c r="AC128" s="144">
        <f t="shared" si="366"/>
        <v>3.2168175253165715E-4</v>
      </c>
      <c r="AD128" s="147">
        <f>AC128/SUM(AEEF[AEEF-UT])</f>
        <v>5.6282779979700165E-7</v>
      </c>
    </row>
    <row r="129" spans="1:30">
      <c r="A129" s="134" t="s">
        <v>1249</v>
      </c>
      <c r="B129" s="138"/>
      <c r="C129" s="138"/>
      <c r="D129" s="138"/>
      <c r="E129" s="138">
        <v>2.5739810636366047</v>
      </c>
      <c r="F129" s="138"/>
      <c r="G129" s="138">
        <v>2.5739810636366047</v>
      </c>
      <c r="I129" s="134" t="s">
        <v>1249</v>
      </c>
      <c r="J129" s="140">
        <v>0</v>
      </c>
      <c r="K129" s="140">
        <v>0</v>
      </c>
      <c r="L129" s="140">
        <v>0</v>
      </c>
      <c r="M129" s="140">
        <v>1</v>
      </c>
      <c r="N129" s="140">
        <v>0</v>
      </c>
      <c r="O129" s="140">
        <v>1</v>
      </c>
      <c r="P129" s="140"/>
      <c r="Q129" s="144" t="str">
        <f t="shared" si="245"/>
        <v>V</v>
      </c>
      <c r="R129" s="145" t="str">
        <f>IFERROR(VLOOKUP(Q129,'LISTA-ESPECIES'!$A$4:$D$102,4,FALSE),"")</f>
        <v/>
      </c>
      <c r="S129" s="144">
        <f t="shared" si="356"/>
        <v>0</v>
      </c>
      <c r="T129" s="146">
        <f t="shared" si="357"/>
        <v>0</v>
      </c>
      <c r="U129" s="144">
        <f t="shared" si="358"/>
        <v>0</v>
      </c>
      <c r="V129" s="146">
        <f t="shared" si="359"/>
        <v>0</v>
      </c>
      <c r="W129" s="144">
        <f t="shared" si="360"/>
        <v>0</v>
      </c>
      <c r="X129" s="146">
        <f t="shared" si="361"/>
        <v>0</v>
      </c>
      <c r="Y129" s="144">
        <f t="shared" si="362"/>
        <v>2.5739810636366047</v>
      </c>
      <c r="Z129" s="146">
        <f t="shared" si="363"/>
        <v>1</v>
      </c>
      <c r="AA129" s="144">
        <f t="shared" si="364"/>
        <v>0</v>
      </c>
      <c r="AB129" s="146">
        <f t="shared" si="365"/>
        <v>0</v>
      </c>
      <c r="AC129" s="144">
        <f t="shared" si="366"/>
        <v>2.5739810636366047</v>
      </c>
      <c r="AD129" s="147">
        <f>AC129/SUM(AEEF[AEEF-UT])</f>
        <v>4.5035445354432001E-3</v>
      </c>
    </row>
    <row r="130" spans="1:30">
      <c r="A130" s="128" t="s">
        <v>73</v>
      </c>
      <c r="I130" s="128" t="s">
        <v>73</v>
      </c>
      <c r="J130" s="140"/>
      <c r="K130" s="140"/>
      <c r="L130" s="140"/>
      <c r="M130" s="140"/>
      <c r="N130" s="140"/>
      <c r="O130" s="140"/>
      <c r="P130" s="140"/>
      <c r="Q130" s="144" t="str">
        <f t="shared" si="245"/>
        <v>Fava</v>
      </c>
      <c r="R130" s="145">
        <f>IFERROR(VLOOKUP(Q130,'LISTA-ESPECIES'!$A$4:$D$102,4,FALSE),"")</f>
        <v>50</v>
      </c>
      <c r="S130" s="144"/>
      <c r="T130" s="146"/>
      <c r="U130" s="144"/>
      <c r="V130" s="146"/>
      <c r="W130" s="144"/>
      <c r="X130" s="146"/>
      <c r="Y130" s="144"/>
      <c r="Z130" s="146"/>
      <c r="AA130" s="144"/>
      <c r="AB130" s="146"/>
      <c r="AC130" s="144"/>
      <c r="AD130" s="144"/>
    </row>
    <row r="131" spans="1:30">
      <c r="A131" s="134" t="s">
        <v>1245</v>
      </c>
      <c r="C131">
        <v>42</v>
      </c>
      <c r="E131">
        <v>6</v>
      </c>
      <c r="F131">
        <v>1</v>
      </c>
      <c r="G131">
        <v>49</v>
      </c>
      <c r="I131" s="134" t="s">
        <v>1245</v>
      </c>
      <c r="J131" s="140">
        <v>0</v>
      </c>
      <c r="K131" s="140">
        <v>0.8571428571428571</v>
      </c>
      <c r="L131" s="140">
        <v>0</v>
      </c>
      <c r="M131" s="140">
        <v>0.12244897959183673</v>
      </c>
      <c r="N131" s="140">
        <v>2.0408163265306121E-2</v>
      </c>
      <c r="O131" s="140">
        <v>1</v>
      </c>
      <c r="P131" s="140"/>
      <c r="Q131" s="144" t="str">
        <f t="shared" si="245"/>
        <v>N</v>
      </c>
      <c r="R131" s="145" t="str">
        <f>IFERROR(VLOOKUP(Q131,'LISTA-ESPECIES'!$A$4:$D$102,4,FALSE),"")</f>
        <v/>
      </c>
      <c r="S131" s="144">
        <f t="shared" ref="S131:S133" si="367">B131</f>
        <v>0</v>
      </c>
      <c r="T131" s="146">
        <f t="shared" ref="T131:T133" si="368">J131</f>
        <v>0</v>
      </c>
      <c r="U131" s="144">
        <f t="shared" ref="U131:U133" si="369">C131</f>
        <v>42</v>
      </c>
      <c r="V131" s="146">
        <f t="shared" ref="V131:V133" si="370">K131</f>
        <v>0.8571428571428571</v>
      </c>
      <c r="W131" s="144">
        <f t="shared" ref="W131:W133" si="371">D131</f>
        <v>0</v>
      </c>
      <c r="X131" s="146">
        <f t="shared" ref="X131:X133" si="372">L131</f>
        <v>0</v>
      </c>
      <c r="Y131" s="144">
        <f t="shared" ref="Y131:Y133" si="373">E131</f>
        <v>6</v>
      </c>
      <c r="Z131" s="146">
        <f t="shared" ref="Z131:Z133" si="374">M131</f>
        <v>0.12244897959183673</v>
      </c>
      <c r="AA131" s="144">
        <f t="shared" ref="AA131:AA133" si="375">F131</f>
        <v>1</v>
      </c>
      <c r="AB131" s="146">
        <f t="shared" ref="AB131:AB133" si="376">N131</f>
        <v>2.0408163265306121E-2</v>
      </c>
      <c r="AC131" s="144">
        <f t="shared" ref="AC131:AC133" si="377">G131</f>
        <v>49</v>
      </c>
      <c r="AD131" s="147">
        <f>AC131/SUM(AEEF[AEEF-UT])</f>
        <v>8.5732441995879261E-2</v>
      </c>
    </row>
    <row r="132" spans="1:30">
      <c r="A132" s="134" t="s">
        <v>1247</v>
      </c>
      <c r="B132" s="138"/>
      <c r="C132" s="138">
        <v>4.2408038910742962E-2</v>
      </c>
      <c r="D132" s="138"/>
      <c r="E132" s="138">
        <v>1.4977749674013369E-3</v>
      </c>
      <c r="F132" s="138">
        <v>1.0452986172553105E-3</v>
      </c>
      <c r="G132" s="138">
        <v>4.4951112495399619E-2</v>
      </c>
      <c r="I132" s="134" t="s">
        <v>1247</v>
      </c>
      <c r="J132" s="140">
        <v>0</v>
      </c>
      <c r="K132" s="140">
        <v>0.94342579207762867</v>
      </c>
      <c r="L132" s="140">
        <v>0</v>
      </c>
      <c r="M132" s="140">
        <v>3.3320086739891529E-2</v>
      </c>
      <c r="N132" s="140">
        <v>2.3254121182479933E-2</v>
      </c>
      <c r="O132" s="140">
        <v>1</v>
      </c>
      <c r="P132" s="140"/>
      <c r="Q132" s="144" t="str">
        <f t="shared" si="245"/>
        <v>G</v>
      </c>
      <c r="R132" s="145" t="str">
        <f>IFERROR(VLOOKUP(Q132,'LISTA-ESPECIES'!$A$4:$D$102,4,FALSE),"")</f>
        <v/>
      </c>
      <c r="S132" s="144">
        <f t="shared" si="367"/>
        <v>0</v>
      </c>
      <c r="T132" s="146">
        <f t="shared" si="368"/>
        <v>0</v>
      </c>
      <c r="U132" s="144">
        <f t="shared" si="369"/>
        <v>4.2408038910742962E-2</v>
      </c>
      <c r="V132" s="146">
        <f t="shared" si="370"/>
        <v>0.94342579207762867</v>
      </c>
      <c r="W132" s="144">
        <f t="shared" si="371"/>
        <v>0</v>
      </c>
      <c r="X132" s="146">
        <f t="shared" si="372"/>
        <v>0</v>
      </c>
      <c r="Y132" s="144">
        <f t="shared" si="373"/>
        <v>1.4977749674013369E-3</v>
      </c>
      <c r="Z132" s="146">
        <f t="shared" si="374"/>
        <v>3.3320086739891529E-2</v>
      </c>
      <c r="AA132" s="144">
        <f t="shared" si="375"/>
        <v>1.0452986172553105E-3</v>
      </c>
      <c r="AB132" s="146">
        <f t="shared" si="376"/>
        <v>2.3254121182479933E-2</v>
      </c>
      <c r="AC132" s="144">
        <f t="shared" si="377"/>
        <v>4.4951112495399619E-2</v>
      </c>
      <c r="AD132" s="147">
        <f>AC132/SUM(AEEF[AEEF-UT])</f>
        <v>7.8648339686981448E-5</v>
      </c>
    </row>
    <row r="133" spans="1:30">
      <c r="A133" s="134" t="s">
        <v>1249</v>
      </c>
      <c r="B133" s="138"/>
      <c r="C133" s="138">
        <v>292.6666881683044</v>
      </c>
      <c r="D133" s="138"/>
      <c r="E133" s="138">
        <v>7.780694442377472</v>
      </c>
      <c r="F133" s="138">
        <v>4.6002558554133461</v>
      </c>
      <c r="G133" s="138">
        <v>305.04763846609518</v>
      </c>
      <c r="I133" s="134" t="s">
        <v>1249</v>
      </c>
      <c r="J133" s="140">
        <v>0</v>
      </c>
      <c r="K133" s="140">
        <v>0.95941305967799884</v>
      </c>
      <c r="L133" s="140">
        <v>0</v>
      </c>
      <c r="M133" s="140">
        <v>2.5506489679782474E-2</v>
      </c>
      <c r="N133" s="140">
        <v>1.5080450642218777E-2</v>
      </c>
      <c r="O133" s="140">
        <v>1</v>
      </c>
      <c r="P133" s="140"/>
      <c r="Q133" s="144" t="str">
        <f t="shared" si="245"/>
        <v>V</v>
      </c>
      <c r="R133" s="145" t="str">
        <f>IFERROR(VLOOKUP(Q133,'LISTA-ESPECIES'!$A$4:$D$102,4,FALSE),"")</f>
        <v/>
      </c>
      <c r="S133" s="144">
        <f t="shared" si="367"/>
        <v>0</v>
      </c>
      <c r="T133" s="146">
        <f t="shared" si="368"/>
        <v>0</v>
      </c>
      <c r="U133" s="144">
        <f t="shared" si="369"/>
        <v>292.6666881683044</v>
      </c>
      <c r="V133" s="146">
        <f t="shared" si="370"/>
        <v>0.95941305967799884</v>
      </c>
      <c r="W133" s="144">
        <f t="shared" si="371"/>
        <v>0</v>
      </c>
      <c r="X133" s="146">
        <f t="shared" si="372"/>
        <v>0</v>
      </c>
      <c r="Y133" s="144">
        <f t="shared" si="373"/>
        <v>7.780694442377472</v>
      </c>
      <c r="Z133" s="146">
        <f t="shared" si="374"/>
        <v>2.5506489679782474E-2</v>
      </c>
      <c r="AA133" s="144">
        <f t="shared" si="375"/>
        <v>4.6002558554133461</v>
      </c>
      <c r="AB133" s="146">
        <f t="shared" si="376"/>
        <v>1.5080450642218777E-2</v>
      </c>
      <c r="AC133" s="144">
        <f t="shared" si="377"/>
        <v>305.04763846609518</v>
      </c>
      <c r="AD133" s="147">
        <f>AC133/SUM(AEEF[AEEF-UT])</f>
        <v>0.53372406062805</v>
      </c>
    </row>
    <row r="134" spans="1:30">
      <c r="A134" s="128" t="s">
        <v>50</v>
      </c>
      <c r="I134" s="128" t="s">
        <v>50</v>
      </c>
      <c r="J134" s="140"/>
      <c r="K134" s="140"/>
      <c r="L134" s="140"/>
      <c r="M134" s="140"/>
      <c r="N134" s="140"/>
      <c r="O134" s="140"/>
      <c r="P134" s="140"/>
      <c r="Q134" s="144" t="str">
        <f t="shared" si="245"/>
        <v>Fava-Amargosa</v>
      </c>
      <c r="R134" s="145">
        <f>IFERROR(VLOOKUP(Q134,'LISTA-ESPECIES'!$A$4:$D$102,4,FALSE),"")</f>
        <v>60.929581789406512</v>
      </c>
      <c r="S134" s="144"/>
      <c r="T134" s="146"/>
      <c r="U134" s="144"/>
      <c r="V134" s="146"/>
      <c r="W134" s="144"/>
      <c r="X134" s="146"/>
      <c r="Y134" s="144"/>
      <c r="Z134" s="146"/>
      <c r="AA134" s="144"/>
      <c r="AB134" s="146"/>
      <c r="AC134" s="144"/>
      <c r="AD134" s="144"/>
    </row>
    <row r="135" spans="1:30">
      <c r="A135" s="134" t="s">
        <v>1245</v>
      </c>
      <c r="C135">
        <v>14</v>
      </c>
      <c r="E135">
        <v>3</v>
      </c>
      <c r="G135">
        <v>17</v>
      </c>
      <c r="I135" s="134" t="s">
        <v>1245</v>
      </c>
      <c r="J135" s="140">
        <v>0</v>
      </c>
      <c r="K135" s="140">
        <v>0.82352941176470584</v>
      </c>
      <c r="L135" s="140">
        <v>0</v>
      </c>
      <c r="M135" s="140">
        <v>0.17647058823529413</v>
      </c>
      <c r="N135" s="140">
        <v>0</v>
      </c>
      <c r="O135" s="140">
        <v>1</v>
      </c>
      <c r="P135" s="140"/>
      <c r="Q135" s="144" t="str">
        <f t="shared" si="245"/>
        <v>N</v>
      </c>
      <c r="R135" s="145" t="str">
        <f>IFERROR(VLOOKUP(Q135,'LISTA-ESPECIES'!$A$4:$D$102,4,FALSE),"")</f>
        <v/>
      </c>
      <c r="S135" s="144">
        <f t="shared" ref="S135:S137" si="378">B135</f>
        <v>0</v>
      </c>
      <c r="T135" s="146">
        <f t="shared" ref="T135:T137" si="379">J135</f>
        <v>0</v>
      </c>
      <c r="U135" s="144">
        <f t="shared" ref="U135:U137" si="380">C135</f>
        <v>14</v>
      </c>
      <c r="V135" s="146">
        <f t="shared" ref="V135:V137" si="381">K135</f>
        <v>0.82352941176470584</v>
      </c>
      <c r="W135" s="144">
        <f t="shared" ref="W135:W137" si="382">D135</f>
        <v>0</v>
      </c>
      <c r="X135" s="146">
        <f t="shared" ref="X135:X137" si="383">L135</f>
        <v>0</v>
      </c>
      <c r="Y135" s="144">
        <f t="shared" ref="Y135:Y137" si="384">E135</f>
        <v>3</v>
      </c>
      <c r="Z135" s="146">
        <f t="shared" ref="Z135:Z137" si="385">M135</f>
        <v>0.17647058823529413</v>
      </c>
      <c r="AA135" s="144">
        <f t="shared" ref="AA135:AA137" si="386">F135</f>
        <v>0</v>
      </c>
      <c r="AB135" s="146">
        <f t="shared" ref="AB135:AB137" si="387">N135</f>
        <v>0</v>
      </c>
      <c r="AC135" s="144">
        <f t="shared" ref="AC135:AC137" si="388">G135</f>
        <v>17</v>
      </c>
      <c r="AD135" s="147">
        <f>AC135/SUM(AEEF[AEEF-UT])</f>
        <v>2.9743908447549944E-2</v>
      </c>
    </row>
    <row r="136" spans="1:30">
      <c r="A136" s="134" t="s">
        <v>1247</v>
      </c>
      <c r="B136" s="138"/>
      <c r="C136" s="138">
        <v>2.1416216077145146E-2</v>
      </c>
      <c r="D136" s="138"/>
      <c r="E136" s="138">
        <v>1.242089211536926E-3</v>
      </c>
      <c r="F136" s="138"/>
      <c r="G136" s="138">
        <v>2.2658305288682075E-2</v>
      </c>
      <c r="I136" s="134" t="s">
        <v>1247</v>
      </c>
      <c r="J136" s="140">
        <v>0</v>
      </c>
      <c r="K136" s="140">
        <v>0.94518172494756902</v>
      </c>
      <c r="L136" s="140">
        <v>0</v>
      </c>
      <c r="M136" s="140">
        <v>5.4818275052431011E-2</v>
      </c>
      <c r="N136" s="140">
        <v>0</v>
      </c>
      <c r="O136" s="140">
        <v>1</v>
      </c>
      <c r="P136" s="140"/>
      <c r="Q136" s="144" t="str">
        <f t="shared" si="245"/>
        <v>G</v>
      </c>
      <c r="R136" s="145" t="str">
        <f>IFERROR(VLOOKUP(Q136,'LISTA-ESPECIES'!$A$4:$D$102,4,FALSE),"")</f>
        <v/>
      </c>
      <c r="S136" s="144">
        <f t="shared" si="378"/>
        <v>0</v>
      </c>
      <c r="T136" s="146">
        <f t="shared" si="379"/>
        <v>0</v>
      </c>
      <c r="U136" s="144">
        <f t="shared" si="380"/>
        <v>2.1416216077145146E-2</v>
      </c>
      <c r="V136" s="146">
        <f t="shared" si="381"/>
        <v>0.94518172494756902</v>
      </c>
      <c r="W136" s="144">
        <f t="shared" si="382"/>
        <v>0</v>
      </c>
      <c r="X136" s="146">
        <f t="shared" si="383"/>
        <v>0</v>
      </c>
      <c r="Y136" s="144">
        <f t="shared" si="384"/>
        <v>1.242089211536926E-3</v>
      </c>
      <c r="Z136" s="146">
        <f t="shared" si="385"/>
        <v>5.4818275052431011E-2</v>
      </c>
      <c r="AA136" s="144">
        <f t="shared" si="386"/>
        <v>0</v>
      </c>
      <c r="AB136" s="146">
        <f t="shared" si="387"/>
        <v>0</v>
      </c>
      <c r="AC136" s="144">
        <f t="shared" si="388"/>
        <v>2.2658305288682075E-2</v>
      </c>
      <c r="AD136" s="147">
        <f>AC136/SUM(AEEF[AEEF-UT])</f>
        <v>3.9643915181364495E-5</v>
      </c>
    </row>
    <row r="137" spans="1:30">
      <c r="A137" s="134" t="s">
        <v>1249</v>
      </c>
      <c r="B137" s="138"/>
      <c r="C137" s="138">
        <v>181.87204962652206</v>
      </c>
      <c r="D137" s="138"/>
      <c r="E137" s="138">
        <v>8.1191032105496248</v>
      </c>
      <c r="F137" s="138"/>
      <c r="G137" s="138">
        <v>189.99115283707167</v>
      </c>
      <c r="I137" s="134" t="s">
        <v>1249</v>
      </c>
      <c r="J137" s="140">
        <v>0</v>
      </c>
      <c r="K137" s="140">
        <v>0.95726588796736123</v>
      </c>
      <c r="L137" s="140">
        <v>0</v>
      </c>
      <c r="M137" s="140">
        <v>4.273411203263882E-2</v>
      </c>
      <c r="N137" s="140">
        <v>0</v>
      </c>
      <c r="O137" s="140">
        <v>1</v>
      </c>
      <c r="P137" s="140"/>
      <c r="Q137" s="144" t="str">
        <f t="shared" si="245"/>
        <v>V</v>
      </c>
      <c r="R137" s="145" t="str">
        <f>IFERROR(VLOOKUP(Q137,'LISTA-ESPECIES'!$A$4:$D$102,4,FALSE),"")</f>
        <v/>
      </c>
      <c r="S137" s="144">
        <f t="shared" si="378"/>
        <v>0</v>
      </c>
      <c r="T137" s="146">
        <f t="shared" si="379"/>
        <v>0</v>
      </c>
      <c r="U137" s="144">
        <f t="shared" si="380"/>
        <v>181.87204962652206</v>
      </c>
      <c r="V137" s="146">
        <f t="shared" si="381"/>
        <v>0.95726588796736123</v>
      </c>
      <c r="W137" s="144">
        <f t="shared" si="382"/>
        <v>0</v>
      </c>
      <c r="X137" s="146">
        <f t="shared" si="383"/>
        <v>0</v>
      </c>
      <c r="Y137" s="144">
        <f t="shared" si="384"/>
        <v>8.1191032105496248</v>
      </c>
      <c r="Z137" s="146">
        <f t="shared" si="385"/>
        <v>4.273411203263882E-2</v>
      </c>
      <c r="AA137" s="144">
        <f t="shared" si="386"/>
        <v>0</v>
      </c>
      <c r="AB137" s="146">
        <f t="shared" si="387"/>
        <v>0</v>
      </c>
      <c r="AC137" s="144">
        <f t="shared" si="388"/>
        <v>189.99115283707167</v>
      </c>
      <c r="AD137" s="147">
        <f>AC137/SUM(AEEF[AEEF-UT])</f>
        <v>0.33241643857825465</v>
      </c>
    </row>
    <row r="138" spans="1:30">
      <c r="A138" s="128" t="s">
        <v>74</v>
      </c>
      <c r="I138" s="128" t="s">
        <v>74</v>
      </c>
      <c r="J138" s="140"/>
      <c r="K138" s="140"/>
      <c r="L138" s="140"/>
      <c r="M138" s="140"/>
      <c r="N138" s="140"/>
      <c r="O138" s="140"/>
      <c r="P138" s="140"/>
      <c r="Q138" s="144" t="str">
        <f t="shared" si="245"/>
        <v>Fava-Bolota</v>
      </c>
      <c r="R138" s="145">
        <f>IFERROR(VLOOKUP(Q138,'LISTA-ESPECIES'!$A$4:$D$102,4,FALSE),"")</f>
        <v>53.608454407179323</v>
      </c>
      <c r="S138" s="144"/>
      <c r="T138" s="146"/>
      <c r="U138" s="144"/>
      <c r="V138" s="146"/>
      <c r="W138" s="144"/>
      <c r="X138" s="146"/>
      <c r="Y138" s="144"/>
      <c r="Z138" s="146"/>
      <c r="AA138" s="144"/>
      <c r="AB138" s="146"/>
      <c r="AC138" s="144"/>
      <c r="AD138" s="144"/>
    </row>
    <row r="139" spans="1:30">
      <c r="A139" s="134" t="s">
        <v>1245</v>
      </c>
      <c r="C139">
        <v>5</v>
      </c>
      <c r="E139">
        <v>2</v>
      </c>
      <c r="G139">
        <v>7</v>
      </c>
      <c r="I139" s="134" t="s">
        <v>1245</v>
      </c>
      <c r="J139" s="140">
        <v>0</v>
      </c>
      <c r="K139" s="140">
        <v>0.7142857142857143</v>
      </c>
      <c r="L139" s="140">
        <v>0</v>
      </c>
      <c r="M139" s="140">
        <v>0.2857142857142857</v>
      </c>
      <c r="N139" s="140">
        <v>0</v>
      </c>
      <c r="O139" s="140">
        <v>1</v>
      </c>
      <c r="P139" s="140"/>
      <c r="Q139" s="144" t="str">
        <f t="shared" si="245"/>
        <v>N</v>
      </c>
      <c r="R139" s="145" t="str">
        <f>IFERROR(VLOOKUP(Q139,'LISTA-ESPECIES'!$A$4:$D$102,4,FALSE),"")</f>
        <v/>
      </c>
      <c r="S139" s="144">
        <f t="shared" ref="S139:S140" si="389">B139</f>
        <v>0</v>
      </c>
      <c r="T139" s="146">
        <f t="shared" ref="T139:T140" si="390">J139</f>
        <v>0</v>
      </c>
      <c r="U139" s="144">
        <f t="shared" ref="U139:U140" si="391">C139</f>
        <v>5</v>
      </c>
      <c r="V139" s="146">
        <f t="shared" ref="V139:V140" si="392">K139</f>
        <v>0.7142857142857143</v>
      </c>
      <c r="W139" s="144">
        <f t="shared" ref="W139:W140" si="393">D139</f>
        <v>0</v>
      </c>
      <c r="X139" s="146">
        <f t="shared" ref="X139:X140" si="394">L139</f>
        <v>0</v>
      </c>
      <c r="Y139" s="144">
        <f t="shared" ref="Y139:Y140" si="395">E139</f>
        <v>2</v>
      </c>
      <c r="Z139" s="146">
        <f t="shared" ref="Z139:Z140" si="396">M139</f>
        <v>0.2857142857142857</v>
      </c>
      <c r="AA139" s="144">
        <f t="shared" ref="AA139:AA140" si="397">F139</f>
        <v>0</v>
      </c>
      <c r="AB139" s="146">
        <f t="shared" ref="AB139:AB140" si="398">N139</f>
        <v>0</v>
      </c>
      <c r="AC139" s="144">
        <f t="shared" ref="AC139:AC140" si="399">G139</f>
        <v>7</v>
      </c>
      <c r="AD139" s="147">
        <f>AC139/SUM(AEEF[AEEF-UT])</f>
        <v>1.2247491713697036E-2</v>
      </c>
    </row>
    <row r="140" spans="1:30">
      <c r="A140" s="134" t="s">
        <v>1247</v>
      </c>
      <c r="B140" s="138"/>
      <c r="C140" s="138">
        <v>2.99747133723729E-3</v>
      </c>
      <c r="D140" s="138"/>
      <c r="E140" s="138">
        <v>5.3421949285349527E-4</v>
      </c>
      <c r="F140" s="138"/>
      <c r="G140" s="138">
        <v>3.5316908300907853E-3</v>
      </c>
      <c r="I140" s="134" t="s">
        <v>1247</v>
      </c>
      <c r="J140" s="140">
        <v>0</v>
      </c>
      <c r="K140" s="140">
        <v>0.84873548717746539</v>
      </c>
      <c r="L140" s="140">
        <v>0</v>
      </c>
      <c r="M140" s="140">
        <v>0.15126451282253453</v>
      </c>
      <c r="N140" s="140">
        <v>0</v>
      </c>
      <c r="O140" s="140">
        <v>1</v>
      </c>
      <c r="P140" s="140"/>
      <c r="Q140" s="144" t="str">
        <f t="shared" si="245"/>
        <v>G</v>
      </c>
      <c r="R140" s="145" t="str">
        <f>IFERROR(VLOOKUP(Q140,'LISTA-ESPECIES'!$A$4:$D$102,4,FALSE),"")</f>
        <v/>
      </c>
      <c r="S140" s="144">
        <f t="shared" si="389"/>
        <v>0</v>
      </c>
      <c r="T140" s="146">
        <f t="shared" si="390"/>
        <v>0</v>
      </c>
      <c r="U140" s="144">
        <f t="shared" si="391"/>
        <v>2.99747133723729E-3</v>
      </c>
      <c r="V140" s="146">
        <f t="shared" si="392"/>
        <v>0.84873548717746539</v>
      </c>
      <c r="W140" s="144">
        <f t="shared" si="393"/>
        <v>0</v>
      </c>
      <c r="X140" s="146">
        <f t="shared" si="394"/>
        <v>0</v>
      </c>
      <c r="Y140" s="144">
        <f t="shared" si="395"/>
        <v>5.3421949285349527E-4</v>
      </c>
      <c r="Z140" s="146">
        <f t="shared" si="396"/>
        <v>0.15126451282253453</v>
      </c>
      <c r="AA140" s="144">
        <f t="shared" si="397"/>
        <v>0</v>
      </c>
      <c r="AB140" s="146">
        <f t="shared" si="398"/>
        <v>0</v>
      </c>
      <c r="AC140" s="144">
        <f t="shared" si="399"/>
        <v>3.5316908300907853E-3</v>
      </c>
      <c r="AD140" s="147">
        <f>AC140/SUM(AEEF[AEEF-UT])</f>
        <v>6.179193453839529E-6</v>
      </c>
    </row>
    <row r="141" spans="1:30">
      <c r="A141" s="134" t="s">
        <v>1249</v>
      </c>
      <c r="B141" s="138"/>
      <c r="C141" s="138">
        <v>22.938940673181783</v>
      </c>
      <c r="D141" s="138"/>
      <c r="E141" s="138">
        <v>4.379182477486264</v>
      </c>
      <c r="F141" s="138"/>
      <c r="G141" s="138">
        <v>27.318123150668047</v>
      </c>
      <c r="I141" s="134" t="s">
        <v>1249</v>
      </c>
      <c r="J141" s="140">
        <v>0</v>
      </c>
      <c r="K141" s="140">
        <v>0.83969680298556038</v>
      </c>
      <c r="L141" s="140">
        <v>0</v>
      </c>
      <c r="M141" s="140">
        <v>0.16030319701443962</v>
      </c>
      <c r="N141" s="140">
        <v>0</v>
      </c>
      <c r="O141" s="140">
        <v>1</v>
      </c>
      <c r="P141" s="140"/>
      <c r="Q141" s="144" t="str">
        <f t="shared" si="245"/>
        <v>V</v>
      </c>
      <c r="R141" s="145" t="str">
        <f>IFERROR(VLOOKUP(Q141,'LISTA-ESPECIES'!$A$4:$D$102,4,FALSE),"")</f>
        <v/>
      </c>
      <c r="S141" s="144"/>
      <c r="T141" s="146"/>
      <c r="U141" s="144"/>
      <c r="V141" s="146"/>
      <c r="W141" s="144"/>
      <c r="X141" s="146"/>
      <c r="Y141" s="144"/>
      <c r="Z141" s="146"/>
      <c r="AA141" s="144"/>
      <c r="AB141" s="146"/>
      <c r="AC141" s="144"/>
      <c r="AD141" s="144"/>
    </row>
    <row r="142" spans="1:30">
      <c r="A142" s="128" t="s">
        <v>75</v>
      </c>
      <c r="I142" s="128" t="s">
        <v>75</v>
      </c>
      <c r="J142" s="140"/>
      <c r="K142" s="140"/>
      <c r="L142" s="140"/>
      <c r="M142" s="140"/>
      <c r="N142" s="140"/>
      <c r="O142" s="140"/>
      <c r="P142" s="140"/>
      <c r="Q142" s="144" t="str">
        <f t="shared" si="245"/>
        <v>Fava-De-Tucupi</v>
      </c>
      <c r="R142" s="145">
        <f>IFERROR(VLOOKUP(Q142,'LISTA-ESPECIES'!$A$4:$D$102,4,FALSE),"")</f>
        <v>50</v>
      </c>
      <c r="S142" s="144">
        <f t="shared" ref="S142:S144" si="400">B142</f>
        <v>0</v>
      </c>
      <c r="T142" s="146">
        <f t="shared" ref="T142:T144" si="401">J142</f>
        <v>0</v>
      </c>
      <c r="U142" s="144">
        <f t="shared" ref="U142:U144" si="402">C142</f>
        <v>0</v>
      </c>
      <c r="V142" s="146">
        <f t="shared" ref="V142:V144" si="403">K142</f>
        <v>0</v>
      </c>
      <c r="W142" s="144">
        <f t="shared" ref="W142:W144" si="404">D142</f>
        <v>0</v>
      </c>
      <c r="X142" s="146">
        <f t="shared" ref="X142:X144" si="405">L142</f>
        <v>0</v>
      </c>
      <c r="Y142" s="144">
        <f t="shared" ref="Y142:Y144" si="406">E142</f>
        <v>0</v>
      </c>
      <c r="Z142" s="146">
        <f t="shared" ref="Z142:Z144" si="407">M142</f>
        <v>0</v>
      </c>
      <c r="AA142" s="144">
        <f t="shared" ref="AA142:AA144" si="408">F142</f>
        <v>0</v>
      </c>
      <c r="AB142" s="146">
        <f t="shared" ref="AB142:AB144" si="409">N142</f>
        <v>0</v>
      </c>
      <c r="AC142" s="144">
        <f t="shared" ref="AC142:AC144" si="410">G142</f>
        <v>0</v>
      </c>
      <c r="AD142" s="147">
        <f>AC142/SUM(AEEF[AEEF-UT])</f>
        <v>0</v>
      </c>
    </row>
    <row r="143" spans="1:30">
      <c r="A143" s="134" t="s">
        <v>1245</v>
      </c>
      <c r="C143">
        <v>35</v>
      </c>
      <c r="E143">
        <v>5</v>
      </c>
      <c r="G143">
        <v>40</v>
      </c>
      <c r="I143" s="134" t="s">
        <v>1245</v>
      </c>
      <c r="J143" s="140">
        <v>0</v>
      </c>
      <c r="K143" s="140">
        <v>0.875</v>
      </c>
      <c r="L143" s="140">
        <v>0</v>
      </c>
      <c r="M143" s="140">
        <v>0.125</v>
      </c>
      <c r="N143" s="140">
        <v>0</v>
      </c>
      <c r="O143" s="140">
        <v>1</v>
      </c>
      <c r="P143" s="140"/>
      <c r="Q143" s="144" t="str">
        <f t="shared" si="245"/>
        <v>N</v>
      </c>
      <c r="R143" s="145" t="str">
        <f>IFERROR(VLOOKUP(Q143,'LISTA-ESPECIES'!$A$4:$D$102,4,FALSE),"")</f>
        <v/>
      </c>
      <c r="S143" s="144">
        <f t="shared" si="400"/>
        <v>0</v>
      </c>
      <c r="T143" s="146">
        <f t="shared" si="401"/>
        <v>0</v>
      </c>
      <c r="U143" s="144">
        <f t="shared" si="402"/>
        <v>35</v>
      </c>
      <c r="V143" s="146">
        <f t="shared" si="403"/>
        <v>0.875</v>
      </c>
      <c r="W143" s="144">
        <f t="shared" si="404"/>
        <v>0</v>
      </c>
      <c r="X143" s="146">
        <f t="shared" si="405"/>
        <v>0</v>
      </c>
      <c r="Y143" s="144">
        <f t="shared" si="406"/>
        <v>5</v>
      </c>
      <c r="Z143" s="146">
        <f t="shared" si="407"/>
        <v>0.125</v>
      </c>
      <c r="AA143" s="144">
        <f t="shared" si="408"/>
        <v>0</v>
      </c>
      <c r="AB143" s="146">
        <f t="shared" si="409"/>
        <v>0</v>
      </c>
      <c r="AC143" s="144">
        <f t="shared" si="410"/>
        <v>40</v>
      </c>
      <c r="AD143" s="147">
        <f>AC143/SUM(AEEF[AEEF-UT])</f>
        <v>6.9985666935411639E-2</v>
      </c>
    </row>
    <row r="144" spans="1:30">
      <c r="A144" s="134" t="s">
        <v>1247</v>
      </c>
      <c r="B144" s="138"/>
      <c r="C144" s="138">
        <v>2.6462153027391983E-2</v>
      </c>
      <c r="D144" s="138"/>
      <c r="E144" s="138">
        <v>1.4132471834842797E-3</v>
      </c>
      <c r="F144" s="138"/>
      <c r="G144" s="138">
        <v>2.7875400210876262E-2</v>
      </c>
      <c r="I144" s="134" t="s">
        <v>1247</v>
      </c>
      <c r="J144" s="140">
        <v>0</v>
      </c>
      <c r="K144" s="140">
        <v>0.9493012773702576</v>
      </c>
      <c r="L144" s="140">
        <v>0</v>
      </c>
      <c r="M144" s="140">
        <v>5.0698722629742433E-2</v>
      </c>
      <c r="N144" s="140">
        <v>0</v>
      </c>
      <c r="O144" s="140">
        <v>1</v>
      </c>
      <c r="P144" s="140"/>
      <c r="Q144" s="144" t="str">
        <f t="shared" si="245"/>
        <v>G</v>
      </c>
      <c r="R144" s="145" t="str">
        <f>IFERROR(VLOOKUP(Q144,'LISTA-ESPECIES'!$A$4:$D$102,4,FALSE),"")</f>
        <v/>
      </c>
      <c r="S144" s="144">
        <f t="shared" si="400"/>
        <v>0</v>
      </c>
      <c r="T144" s="146">
        <f t="shared" si="401"/>
        <v>0</v>
      </c>
      <c r="U144" s="144">
        <f t="shared" si="402"/>
        <v>2.6462153027391983E-2</v>
      </c>
      <c r="V144" s="146">
        <f t="shared" si="403"/>
        <v>0.9493012773702576</v>
      </c>
      <c r="W144" s="144">
        <f t="shared" si="404"/>
        <v>0</v>
      </c>
      <c r="X144" s="146">
        <f t="shared" si="405"/>
        <v>0</v>
      </c>
      <c r="Y144" s="144">
        <f t="shared" si="406"/>
        <v>1.4132471834842797E-3</v>
      </c>
      <c r="Z144" s="146">
        <f t="shared" si="407"/>
        <v>5.0698722629742433E-2</v>
      </c>
      <c r="AA144" s="144">
        <f t="shared" si="408"/>
        <v>0</v>
      </c>
      <c r="AB144" s="146">
        <f t="shared" si="409"/>
        <v>0</v>
      </c>
      <c r="AC144" s="144">
        <f t="shared" si="410"/>
        <v>2.7875400210876262E-2</v>
      </c>
      <c r="AD144" s="147">
        <f>AC144/SUM(AEEF[AEEF-UT])</f>
        <v>4.8771961871242233E-5</v>
      </c>
    </row>
    <row r="145" spans="1:30">
      <c r="A145" s="134" t="s">
        <v>1249</v>
      </c>
      <c r="B145" s="138"/>
      <c r="C145" s="138">
        <v>208.95181437666852</v>
      </c>
      <c r="D145" s="138"/>
      <c r="E145" s="138">
        <v>8.7132333877599599</v>
      </c>
      <c r="F145" s="138"/>
      <c r="G145" s="138">
        <v>217.66504776442846</v>
      </c>
      <c r="I145" s="134" t="s">
        <v>1249</v>
      </c>
      <c r="J145" s="140">
        <v>0</v>
      </c>
      <c r="K145" s="140">
        <v>0.95996953356888981</v>
      </c>
      <c r="L145" s="140">
        <v>0</v>
      </c>
      <c r="M145" s="140">
        <v>4.0030466431110238E-2</v>
      </c>
      <c r="N145" s="140">
        <v>0</v>
      </c>
      <c r="O145" s="140">
        <v>1</v>
      </c>
      <c r="P145" s="140"/>
      <c r="Q145" s="144" t="str">
        <f t="shared" si="245"/>
        <v>V</v>
      </c>
      <c r="R145" s="145" t="str">
        <f>IFERROR(VLOOKUP(Q145,'LISTA-ESPECIES'!$A$4:$D$102,4,FALSE),"")</f>
        <v/>
      </c>
      <c r="S145" s="144"/>
      <c r="T145" s="146"/>
      <c r="U145" s="144"/>
      <c r="V145" s="146"/>
      <c r="W145" s="144"/>
      <c r="X145" s="146"/>
      <c r="Y145" s="144"/>
      <c r="Z145" s="146"/>
      <c r="AA145" s="144"/>
      <c r="AB145" s="146"/>
      <c r="AC145" s="144"/>
      <c r="AD145" s="144"/>
    </row>
    <row r="146" spans="1:30">
      <c r="A146" s="128" t="s">
        <v>76</v>
      </c>
      <c r="I146" s="128" t="s">
        <v>76</v>
      </c>
      <c r="J146" s="140"/>
      <c r="K146" s="140"/>
      <c r="L146" s="140"/>
      <c r="M146" s="140"/>
      <c r="N146" s="140"/>
      <c r="O146" s="140"/>
      <c r="P146" s="140"/>
      <c r="Q146" s="144" t="str">
        <f t="shared" si="245"/>
        <v>Faveira-Arara</v>
      </c>
      <c r="R146" s="145">
        <f>IFERROR(VLOOKUP(Q146,'LISTA-ESPECIES'!$A$4:$D$102,4,FALSE),"")</f>
        <v>85.121133139374606</v>
      </c>
      <c r="S146" s="144">
        <f t="shared" ref="S146:S148" si="411">B146</f>
        <v>0</v>
      </c>
      <c r="T146" s="146">
        <f t="shared" ref="T146:T148" si="412">J146</f>
        <v>0</v>
      </c>
      <c r="U146" s="144">
        <f t="shared" ref="U146:U148" si="413">C146</f>
        <v>0</v>
      </c>
      <c r="V146" s="146">
        <f t="shared" ref="V146:V148" si="414">K146</f>
        <v>0</v>
      </c>
      <c r="W146" s="144">
        <f t="shared" ref="W146:W148" si="415">D146</f>
        <v>0</v>
      </c>
      <c r="X146" s="146">
        <f t="shared" ref="X146:X148" si="416">L146</f>
        <v>0</v>
      </c>
      <c r="Y146" s="144">
        <f t="shared" ref="Y146:Y148" si="417">E146</f>
        <v>0</v>
      </c>
      <c r="Z146" s="146">
        <f t="shared" ref="Z146:Z148" si="418">M146</f>
        <v>0</v>
      </c>
      <c r="AA146" s="144">
        <f t="shared" ref="AA146:AA148" si="419">F146</f>
        <v>0</v>
      </c>
      <c r="AB146" s="146">
        <f t="shared" ref="AB146:AB148" si="420">N146</f>
        <v>0</v>
      </c>
      <c r="AC146" s="144">
        <f t="shared" ref="AC146:AC148" si="421">G146</f>
        <v>0</v>
      </c>
      <c r="AD146" s="147">
        <f>AC146/SUM(AEEF[AEEF-UT])</f>
        <v>0</v>
      </c>
    </row>
    <row r="147" spans="1:30">
      <c r="A147" s="134" t="s">
        <v>1245</v>
      </c>
      <c r="C147">
        <v>1</v>
      </c>
      <c r="E147">
        <v>1</v>
      </c>
      <c r="G147">
        <v>2</v>
      </c>
      <c r="I147" s="134" t="s">
        <v>1245</v>
      </c>
      <c r="J147" s="140">
        <v>0</v>
      </c>
      <c r="K147" s="140">
        <v>0.5</v>
      </c>
      <c r="L147" s="140">
        <v>0</v>
      </c>
      <c r="M147" s="140">
        <v>0.5</v>
      </c>
      <c r="N147" s="140">
        <v>0</v>
      </c>
      <c r="O147" s="140">
        <v>1</v>
      </c>
      <c r="P147" s="140"/>
      <c r="Q147" s="144" t="str">
        <f t="shared" si="245"/>
        <v>N</v>
      </c>
      <c r="R147" s="145" t="str">
        <f>IFERROR(VLOOKUP(Q147,'LISTA-ESPECIES'!$A$4:$D$102,4,FALSE),"")</f>
        <v/>
      </c>
      <c r="S147" s="144">
        <f t="shared" si="411"/>
        <v>0</v>
      </c>
      <c r="T147" s="146">
        <f t="shared" si="412"/>
        <v>0</v>
      </c>
      <c r="U147" s="144">
        <f t="shared" si="413"/>
        <v>1</v>
      </c>
      <c r="V147" s="146">
        <f t="shared" si="414"/>
        <v>0.5</v>
      </c>
      <c r="W147" s="144">
        <f t="shared" si="415"/>
        <v>0</v>
      </c>
      <c r="X147" s="146">
        <f t="shared" si="416"/>
        <v>0</v>
      </c>
      <c r="Y147" s="144">
        <f t="shared" si="417"/>
        <v>1</v>
      </c>
      <c r="Z147" s="146">
        <f t="shared" si="418"/>
        <v>0.5</v>
      </c>
      <c r="AA147" s="144">
        <f t="shared" si="419"/>
        <v>0</v>
      </c>
      <c r="AB147" s="146">
        <f t="shared" si="420"/>
        <v>0</v>
      </c>
      <c r="AC147" s="144">
        <f t="shared" si="421"/>
        <v>2</v>
      </c>
      <c r="AD147" s="147">
        <f>AC147/SUM(AEEF[AEEF-UT])</f>
        <v>3.499283346770582E-3</v>
      </c>
    </row>
    <row r="148" spans="1:30">
      <c r="A148" s="134" t="s">
        <v>1247</v>
      </c>
      <c r="B148" s="138"/>
      <c r="C148" s="138">
        <v>1.8346469377312992E-3</v>
      </c>
      <c r="D148" s="138"/>
      <c r="E148" s="138">
        <v>7.7546688404619025E-4</v>
      </c>
      <c r="F148" s="138"/>
      <c r="G148" s="138">
        <v>2.6101138217774896E-3</v>
      </c>
      <c r="I148" s="134" t="s">
        <v>1247</v>
      </c>
      <c r="J148" s="140">
        <v>0</v>
      </c>
      <c r="K148" s="140">
        <v>0.70289920785213234</v>
      </c>
      <c r="L148" s="140">
        <v>0</v>
      </c>
      <c r="M148" s="140">
        <v>0.29710079214786761</v>
      </c>
      <c r="N148" s="140">
        <v>0</v>
      </c>
      <c r="O148" s="140">
        <v>1</v>
      </c>
      <c r="P148" s="140"/>
      <c r="Q148" s="144" t="str">
        <f t="shared" si="245"/>
        <v>G</v>
      </c>
      <c r="R148" s="145" t="str">
        <f>IFERROR(VLOOKUP(Q148,'LISTA-ESPECIES'!$A$4:$D$102,4,FALSE),"")</f>
        <v/>
      </c>
      <c r="S148" s="144">
        <f t="shared" si="411"/>
        <v>0</v>
      </c>
      <c r="T148" s="146">
        <f t="shared" si="412"/>
        <v>0</v>
      </c>
      <c r="U148" s="144">
        <f t="shared" si="413"/>
        <v>1.8346469377312992E-3</v>
      </c>
      <c r="V148" s="146">
        <f t="shared" si="414"/>
        <v>0.70289920785213234</v>
      </c>
      <c r="W148" s="144">
        <f t="shared" si="415"/>
        <v>0</v>
      </c>
      <c r="X148" s="146">
        <f t="shared" si="416"/>
        <v>0</v>
      </c>
      <c r="Y148" s="144">
        <f t="shared" si="417"/>
        <v>7.7546688404619025E-4</v>
      </c>
      <c r="Z148" s="146">
        <f t="shared" si="418"/>
        <v>0.29710079214786761</v>
      </c>
      <c r="AA148" s="144">
        <f t="shared" si="419"/>
        <v>0</v>
      </c>
      <c r="AB148" s="146">
        <f t="shared" si="420"/>
        <v>0</v>
      </c>
      <c r="AC148" s="144">
        <f t="shared" si="421"/>
        <v>2.6101138217774896E-3</v>
      </c>
      <c r="AD148" s="147">
        <f>AC148/SUM(AEEF[AEEF-UT])</f>
        <v>4.566763914860844E-6</v>
      </c>
    </row>
    <row r="149" spans="1:30">
      <c r="A149" s="134" t="s">
        <v>1249</v>
      </c>
      <c r="B149" s="138"/>
      <c r="C149" s="138">
        <v>16.882208595502146</v>
      </c>
      <c r="D149" s="138"/>
      <c r="E149" s="138">
        <v>5.5845050375811081</v>
      </c>
      <c r="F149" s="138"/>
      <c r="G149" s="138">
        <v>22.466713633083252</v>
      </c>
      <c r="I149" s="134" t="s">
        <v>1249</v>
      </c>
      <c r="J149" s="140">
        <v>0</v>
      </c>
      <c r="K149" s="140">
        <v>0.75143204614680847</v>
      </c>
      <c r="L149" s="140">
        <v>0</v>
      </c>
      <c r="M149" s="140">
        <v>0.24856795385319158</v>
      </c>
      <c r="N149" s="140">
        <v>0</v>
      </c>
      <c r="O149" s="140">
        <v>1</v>
      </c>
      <c r="P149" s="140"/>
      <c r="Q149" s="144" t="str">
        <f t="shared" si="245"/>
        <v>V</v>
      </c>
      <c r="R149" s="145" t="str">
        <f>IFERROR(VLOOKUP(Q149,'LISTA-ESPECIES'!$A$4:$D$102,4,FALSE),"")</f>
        <v/>
      </c>
      <c r="S149" s="144"/>
      <c r="T149" s="146"/>
      <c r="U149" s="144"/>
      <c r="V149" s="146"/>
      <c r="W149" s="144"/>
      <c r="X149" s="146"/>
      <c r="Y149" s="144"/>
      <c r="Z149" s="146"/>
      <c r="AA149" s="144"/>
      <c r="AB149" s="146"/>
      <c r="AC149" s="144"/>
      <c r="AD149" s="144"/>
    </row>
    <row r="150" spans="1:30">
      <c r="A150" s="128" t="s">
        <v>77</v>
      </c>
      <c r="I150" s="128" t="s">
        <v>77</v>
      </c>
      <c r="J150" s="140"/>
      <c r="K150" s="140"/>
      <c r="L150" s="140"/>
      <c r="M150" s="140"/>
      <c r="N150" s="140"/>
      <c r="O150" s="140"/>
      <c r="P150" s="140"/>
      <c r="Q150" s="144" t="str">
        <f t="shared" si="245"/>
        <v>Folha-Santa</v>
      </c>
      <c r="R150" s="145">
        <f>IFERROR(VLOOKUP(Q150,'LISTA-ESPECIES'!$A$4:$D$102,4,FALSE),"")</f>
        <v>51.38028520389279</v>
      </c>
      <c r="S150" s="144">
        <f t="shared" ref="S150:S152" si="422">B150</f>
        <v>0</v>
      </c>
      <c r="T150" s="146">
        <f t="shared" ref="T150:T152" si="423">J150</f>
        <v>0</v>
      </c>
      <c r="U150" s="144">
        <f t="shared" ref="U150:U152" si="424">C150</f>
        <v>0</v>
      </c>
      <c r="V150" s="146">
        <f t="shared" ref="V150:V152" si="425">K150</f>
        <v>0</v>
      </c>
      <c r="W150" s="144">
        <f t="shared" ref="W150:W152" si="426">D150</f>
        <v>0</v>
      </c>
      <c r="X150" s="146">
        <f t="shared" ref="X150:X152" si="427">L150</f>
        <v>0</v>
      </c>
      <c r="Y150" s="144">
        <f t="shared" ref="Y150:Y152" si="428">E150</f>
        <v>0</v>
      </c>
      <c r="Z150" s="146">
        <f t="shared" ref="Z150:Z152" si="429">M150</f>
        <v>0</v>
      </c>
      <c r="AA150" s="144">
        <f t="shared" ref="AA150:AA152" si="430">F150</f>
        <v>0</v>
      </c>
      <c r="AB150" s="146">
        <f t="shared" ref="AB150:AB152" si="431">N150</f>
        <v>0</v>
      </c>
      <c r="AC150" s="144">
        <f t="shared" ref="AC150:AC152" si="432">G150</f>
        <v>0</v>
      </c>
      <c r="AD150" s="147">
        <f>AC150/SUM(AEEF[AEEF-UT])</f>
        <v>0</v>
      </c>
    </row>
    <row r="151" spans="1:30">
      <c r="A151" s="134" t="s">
        <v>1245</v>
      </c>
      <c r="C151">
        <v>9</v>
      </c>
      <c r="E151">
        <v>3</v>
      </c>
      <c r="G151">
        <v>12</v>
      </c>
      <c r="I151" s="134" t="s">
        <v>1245</v>
      </c>
      <c r="J151" s="140">
        <v>0</v>
      </c>
      <c r="K151" s="140">
        <v>0.75</v>
      </c>
      <c r="L151" s="140">
        <v>0</v>
      </c>
      <c r="M151" s="140">
        <v>0.25</v>
      </c>
      <c r="N151" s="140">
        <v>0</v>
      </c>
      <c r="O151" s="140">
        <v>1</v>
      </c>
      <c r="P151" s="140"/>
      <c r="Q151" s="144" t="str">
        <f t="shared" si="245"/>
        <v>N</v>
      </c>
      <c r="R151" s="145" t="str">
        <f>IFERROR(VLOOKUP(Q151,'LISTA-ESPECIES'!$A$4:$D$102,4,FALSE),"")</f>
        <v/>
      </c>
      <c r="S151" s="144">
        <f t="shared" si="422"/>
        <v>0</v>
      </c>
      <c r="T151" s="146">
        <f t="shared" si="423"/>
        <v>0</v>
      </c>
      <c r="U151" s="144">
        <f t="shared" si="424"/>
        <v>9</v>
      </c>
      <c r="V151" s="146">
        <f t="shared" si="425"/>
        <v>0.75</v>
      </c>
      <c r="W151" s="144">
        <f t="shared" si="426"/>
        <v>0</v>
      </c>
      <c r="X151" s="146">
        <f t="shared" si="427"/>
        <v>0</v>
      </c>
      <c r="Y151" s="144">
        <f t="shared" si="428"/>
        <v>3</v>
      </c>
      <c r="Z151" s="146">
        <f t="shared" si="429"/>
        <v>0.25</v>
      </c>
      <c r="AA151" s="144">
        <f t="shared" si="430"/>
        <v>0</v>
      </c>
      <c r="AB151" s="146">
        <f t="shared" si="431"/>
        <v>0</v>
      </c>
      <c r="AC151" s="144">
        <f t="shared" si="432"/>
        <v>12</v>
      </c>
      <c r="AD151" s="147">
        <f>AC151/SUM(AEEF[AEEF-UT])</f>
        <v>2.099570008062349E-2</v>
      </c>
    </row>
    <row r="152" spans="1:30">
      <c r="A152" s="134" t="s">
        <v>1247</v>
      </c>
      <c r="B152" s="138"/>
      <c r="C152" s="138">
        <v>4.4496338816255683E-3</v>
      </c>
      <c r="D152" s="138"/>
      <c r="E152" s="138">
        <v>7.9679723571163762E-4</v>
      </c>
      <c r="F152" s="138"/>
      <c r="G152" s="138">
        <v>5.2464311173372052E-3</v>
      </c>
      <c r="I152" s="134" t="s">
        <v>1247</v>
      </c>
      <c r="J152" s="140">
        <v>0</v>
      </c>
      <c r="K152" s="140">
        <v>0.84812585586446276</v>
      </c>
      <c r="L152" s="140">
        <v>0</v>
      </c>
      <c r="M152" s="140">
        <v>0.15187414413553707</v>
      </c>
      <c r="N152" s="140">
        <v>0</v>
      </c>
      <c r="O152" s="140">
        <v>1</v>
      </c>
      <c r="P152" s="140"/>
      <c r="Q152" s="144" t="str">
        <f t="shared" si="245"/>
        <v>G</v>
      </c>
      <c r="R152" s="145" t="str">
        <f>IFERROR(VLOOKUP(Q152,'LISTA-ESPECIES'!$A$4:$D$102,4,FALSE),"")</f>
        <v/>
      </c>
      <c r="S152" s="144">
        <f t="shared" si="422"/>
        <v>0</v>
      </c>
      <c r="T152" s="146">
        <f t="shared" si="423"/>
        <v>0</v>
      </c>
      <c r="U152" s="144">
        <f t="shared" si="424"/>
        <v>4.4496338816255683E-3</v>
      </c>
      <c r="V152" s="146">
        <f t="shared" si="425"/>
        <v>0.84812585586446276</v>
      </c>
      <c r="W152" s="144">
        <f t="shared" si="426"/>
        <v>0</v>
      </c>
      <c r="X152" s="146">
        <f t="shared" si="427"/>
        <v>0</v>
      </c>
      <c r="Y152" s="144">
        <f t="shared" si="428"/>
        <v>7.9679723571163762E-4</v>
      </c>
      <c r="Z152" s="146">
        <f t="shared" si="429"/>
        <v>0.15187414413553707</v>
      </c>
      <c r="AA152" s="144">
        <f t="shared" si="430"/>
        <v>0</v>
      </c>
      <c r="AB152" s="146">
        <f t="shared" si="431"/>
        <v>0</v>
      </c>
      <c r="AC152" s="144">
        <f t="shared" si="432"/>
        <v>5.2464311173372052E-3</v>
      </c>
      <c r="AD152" s="147">
        <f>AC152/SUM(AEEF[AEEF-UT])</f>
        <v>9.1793745194385294E-6</v>
      </c>
    </row>
    <row r="153" spans="1:30">
      <c r="A153" s="134" t="s">
        <v>1249</v>
      </c>
      <c r="B153" s="138"/>
      <c r="C153" s="138">
        <v>30.826537103509935</v>
      </c>
      <c r="D153" s="138"/>
      <c r="E153" s="138">
        <v>3.8617737363680904</v>
      </c>
      <c r="F153" s="138"/>
      <c r="G153" s="138">
        <v>34.688310839878028</v>
      </c>
      <c r="I153" s="134" t="s">
        <v>1249</v>
      </c>
      <c r="J153" s="140">
        <v>0</v>
      </c>
      <c r="K153" s="140">
        <v>0.88867218832896988</v>
      </c>
      <c r="L153" s="140">
        <v>0</v>
      </c>
      <c r="M153" s="140">
        <v>0.11132781167103002</v>
      </c>
      <c r="N153" s="140">
        <v>0</v>
      </c>
      <c r="O153" s="140">
        <v>1</v>
      </c>
      <c r="P153" s="140"/>
      <c r="Q153" s="144" t="str">
        <f t="shared" si="245"/>
        <v>V</v>
      </c>
      <c r="R153" s="145" t="str">
        <f>IFERROR(VLOOKUP(Q153,'LISTA-ESPECIES'!$A$4:$D$102,4,FALSE),"")</f>
        <v/>
      </c>
      <c r="S153" s="144"/>
      <c r="T153" s="146"/>
      <c r="U153" s="144"/>
      <c r="V153" s="146"/>
      <c r="W153" s="144"/>
      <c r="X153" s="146"/>
      <c r="Y153" s="144"/>
      <c r="Z153" s="146"/>
      <c r="AA153" s="144"/>
      <c r="AB153" s="146"/>
      <c r="AC153" s="144"/>
      <c r="AD153" s="144"/>
    </row>
    <row r="154" spans="1:30">
      <c r="A154" s="128" t="s">
        <v>27</v>
      </c>
      <c r="I154" s="128" t="s">
        <v>27</v>
      </c>
      <c r="J154" s="140"/>
      <c r="K154" s="140"/>
      <c r="L154" s="140"/>
      <c r="M154" s="140"/>
      <c r="N154" s="140"/>
      <c r="O154" s="140"/>
      <c r="P154" s="140"/>
      <c r="Q154" s="144" t="str">
        <f t="shared" ref="Q154:Q217" si="433">A154</f>
        <v>Freijó</v>
      </c>
      <c r="R154" s="145">
        <f>IFERROR(VLOOKUP(Q154,'LISTA-ESPECIES'!$A$4:$D$102,4,FALSE),"")</f>
        <v>50.425355545341418</v>
      </c>
      <c r="S154" s="144">
        <f t="shared" ref="S154:S155" si="434">B154</f>
        <v>0</v>
      </c>
      <c r="T154" s="146">
        <f t="shared" ref="T154:T155" si="435">J154</f>
        <v>0</v>
      </c>
      <c r="U154" s="144">
        <f t="shared" ref="U154:U155" si="436">C154</f>
        <v>0</v>
      </c>
      <c r="V154" s="146">
        <f t="shared" ref="V154:V155" si="437">K154</f>
        <v>0</v>
      </c>
      <c r="W154" s="144">
        <f t="shared" ref="W154:W155" si="438">D154</f>
        <v>0</v>
      </c>
      <c r="X154" s="146">
        <f t="shared" ref="X154:X155" si="439">L154</f>
        <v>0</v>
      </c>
      <c r="Y154" s="144">
        <f t="shared" ref="Y154:Y155" si="440">E154</f>
        <v>0</v>
      </c>
      <c r="Z154" s="146">
        <f t="shared" ref="Z154:Z155" si="441">M154</f>
        <v>0</v>
      </c>
      <c r="AA154" s="144">
        <f t="shared" ref="AA154:AA155" si="442">F154</f>
        <v>0</v>
      </c>
      <c r="AB154" s="146">
        <f t="shared" ref="AB154:AB155" si="443">N154</f>
        <v>0</v>
      </c>
      <c r="AC154" s="144">
        <f t="shared" ref="AC154:AC155" si="444">G154</f>
        <v>0</v>
      </c>
      <c r="AD154" s="147">
        <f>AC154/SUM(AEEF[AEEF-UT])</f>
        <v>0</v>
      </c>
    </row>
    <row r="155" spans="1:30">
      <c r="A155" s="134" t="s">
        <v>1245</v>
      </c>
      <c r="B155">
        <v>4</v>
      </c>
      <c r="C155">
        <v>12</v>
      </c>
      <c r="E155">
        <v>11</v>
      </c>
      <c r="G155">
        <v>27</v>
      </c>
      <c r="I155" s="134" t="s">
        <v>1245</v>
      </c>
      <c r="J155" s="140">
        <v>0.14814814814814814</v>
      </c>
      <c r="K155" s="140">
        <v>0.44444444444444442</v>
      </c>
      <c r="L155" s="140">
        <v>0</v>
      </c>
      <c r="M155" s="140">
        <v>0.40740740740740738</v>
      </c>
      <c r="N155" s="140">
        <v>0</v>
      </c>
      <c r="O155" s="140">
        <v>1</v>
      </c>
      <c r="P155" s="140"/>
      <c r="Q155" s="144" t="str">
        <f t="shared" si="433"/>
        <v>N</v>
      </c>
      <c r="R155" s="145" t="str">
        <f>IFERROR(VLOOKUP(Q155,'LISTA-ESPECIES'!$A$4:$D$102,4,FALSE),"")</f>
        <v/>
      </c>
      <c r="S155" s="144">
        <f t="shared" si="434"/>
        <v>4</v>
      </c>
      <c r="T155" s="146">
        <f t="shared" si="435"/>
        <v>0.14814814814814814</v>
      </c>
      <c r="U155" s="144">
        <f t="shared" si="436"/>
        <v>12</v>
      </c>
      <c r="V155" s="146">
        <f t="shared" si="437"/>
        <v>0.44444444444444442</v>
      </c>
      <c r="W155" s="144">
        <f t="shared" si="438"/>
        <v>0</v>
      </c>
      <c r="X155" s="146">
        <f t="shared" si="439"/>
        <v>0</v>
      </c>
      <c r="Y155" s="144">
        <f t="shared" si="440"/>
        <v>11</v>
      </c>
      <c r="Z155" s="146">
        <f t="shared" si="441"/>
        <v>0.40740740740740738</v>
      </c>
      <c r="AA155" s="144">
        <f t="shared" si="442"/>
        <v>0</v>
      </c>
      <c r="AB155" s="146">
        <f t="shared" si="443"/>
        <v>0</v>
      </c>
      <c r="AC155" s="144">
        <f t="shared" si="444"/>
        <v>27</v>
      </c>
      <c r="AD155" s="147">
        <f>AC155/SUM(AEEF[AEEF-UT])</f>
        <v>4.7240325181402858E-2</v>
      </c>
    </row>
    <row r="156" spans="1:30">
      <c r="A156" s="134" t="s">
        <v>1247</v>
      </c>
      <c r="B156" s="138">
        <v>3.2588238379632137E-3</v>
      </c>
      <c r="C156" s="138">
        <v>6.7162204405821803E-3</v>
      </c>
      <c r="D156" s="138"/>
      <c r="E156" s="138">
        <v>3.1507936822372296E-3</v>
      </c>
      <c r="F156" s="138"/>
      <c r="G156" s="138">
        <v>1.3125837960782623E-2</v>
      </c>
      <c r="I156" s="134" t="s">
        <v>1247</v>
      </c>
      <c r="J156" s="140">
        <v>0.24827548897829813</v>
      </c>
      <c r="K156" s="140">
        <v>0.51167936558785054</v>
      </c>
      <c r="L156" s="140">
        <v>0</v>
      </c>
      <c r="M156" s="140">
        <v>0.24004514543385125</v>
      </c>
      <c r="N156" s="140">
        <v>0</v>
      </c>
      <c r="O156" s="140">
        <v>1</v>
      </c>
      <c r="P156" s="140"/>
      <c r="Q156" s="144" t="str">
        <f t="shared" si="433"/>
        <v>G</v>
      </c>
      <c r="R156" s="145" t="str">
        <f>IFERROR(VLOOKUP(Q156,'LISTA-ESPECIES'!$A$4:$D$102,4,FALSE),"")</f>
        <v/>
      </c>
      <c r="S156" s="144"/>
      <c r="T156" s="146"/>
      <c r="U156" s="144"/>
      <c r="V156" s="146"/>
      <c r="W156" s="144"/>
      <c r="X156" s="146"/>
      <c r="Y156" s="144"/>
      <c r="Z156" s="146"/>
      <c r="AA156" s="144"/>
      <c r="AB156" s="146"/>
      <c r="AC156" s="144"/>
      <c r="AD156" s="144"/>
    </row>
    <row r="157" spans="1:30">
      <c r="A157" s="134" t="s">
        <v>1249</v>
      </c>
      <c r="B157" s="138">
        <v>26.151008121986564</v>
      </c>
      <c r="C157" s="138">
        <v>52.87190394025172</v>
      </c>
      <c r="D157" s="138"/>
      <c r="E157" s="138">
        <v>23.652155353461772</v>
      </c>
      <c r="F157" s="138"/>
      <c r="G157" s="138">
        <v>102.67506741570004</v>
      </c>
      <c r="I157" s="134" t="s">
        <v>1249</v>
      </c>
      <c r="J157" s="140">
        <v>0.25469677089287029</v>
      </c>
      <c r="K157" s="140">
        <v>0.51494394180613978</v>
      </c>
      <c r="L157" s="140">
        <v>0</v>
      </c>
      <c r="M157" s="140">
        <v>0.23035928730099009</v>
      </c>
      <c r="N157" s="140">
        <v>0</v>
      </c>
      <c r="O157" s="140">
        <v>1</v>
      </c>
      <c r="P157" s="140"/>
      <c r="Q157" s="144" t="str">
        <f t="shared" si="433"/>
        <v>V</v>
      </c>
      <c r="R157" s="145" t="str">
        <f>IFERROR(VLOOKUP(Q157,'LISTA-ESPECIES'!$A$4:$D$102,4,FALSE),"")</f>
        <v/>
      </c>
      <c r="S157" s="144">
        <f t="shared" ref="S157:S159" si="445">B157</f>
        <v>26.151008121986564</v>
      </c>
      <c r="T157" s="146">
        <f t="shared" ref="T157:T159" si="446">J157</f>
        <v>0.25469677089287029</v>
      </c>
      <c r="U157" s="144">
        <f t="shared" ref="U157:U159" si="447">C157</f>
        <v>52.87190394025172</v>
      </c>
      <c r="V157" s="146">
        <f t="shared" ref="V157:V159" si="448">K157</f>
        <v>0.51494394180613978</v>
      </c>
      <c r="W157" s="144">
        <f t="shared" ref="W157:W159" si="449">D157</f>
        <v>0</v>
      </c>
      <c r="X157" s="146">
        <f t="shared" ref="X157:X159" si="450">L157</f>
        <v>0</v>
      </c>
      <c r="Y157" s="144">
        <f t="shared" ref="Y157:Y159" si="451">E157</f>
        <v>23.652155353461772</v>
      </c>
      <c r="Z157" s="146">
        <f t="shared" ref="Z157:Z159" si="452">M157</f>
        <v>0.23035928730099009</v>
      </c>
      <c r="AA157" s="144">
        <f t="shared" ref="AA157:AA159" si="453">F157</f>
        <v>0</v>
      </c>
      <c r="AB157" s="146">
        <f t="shared" ref="AB157:AB159" si="454">N157</f>
        <v>0</v>
      </c>
      <c r="AC157" s="144">
        <f t="shared" ref="AC157:AC159" si="455">G157</f>
        <v>102.67506741570004</v>
      </c>
      <c r="AD157" s="147">
        <f>AC157/SUM(AEEF[AEEF-UT])</f>
        <v>0.17964457676815299</v>
      </c>
    </row>
    <row r="158" spans="1:30">
      <c r="A158" s="128" t="s">
        <v>36</v>
      </c>
      <c r="I158" s="128" t="s">
        <v>36</v>
      </c>
      <c r="J158" s="140"/>
      <c r="K158" s="140"/>
      <c r="L158" s="140"/>
      <c r="M158" s="140"/>
      <c r="N158" s="140"/>
      <c r="O158" s="140"/>
      <c r="P158" s="140"/>
      <c r="Q158" s="144" t="str">
        <f t="shared" si="433"/>
        <v>Gameleira</v>
      </c>
      <c r="R158" s="145">
        <f>IFERROR(VLOOKUP(Q158,'LISTA-ESPECIES'!$A$4:$D$102,4,FALSE),"")</f>
        <v>95.943669269623484</v>
      </c>
      <c r="S158" s="144">
        <f t="shared" si="445"/>
        <v>0</v>
      </c>
      <c r="T158" s="146">
        <f t="shared" si="446"/>
        <v>0</v>
      </c>
      <c r="U158" s="144">
        <f t="shared" si="447"/>
        <v>0</v>
      </c>
      <c r="V158" s="146">
        <f t="shared" si="448"/>
        <v>0</v>
      </c>
      <c r="W158" s="144">
        <f t="shared" si="449"/>
        <v>0</v>
      </c>
      <c r="X158" s="146">
        <f t="shared" si="450"/>
        <v>0</v>
      </c>
      <c r="Y158" s="144">
        <f t="shared" si="451"/>
        <v>0</v>
      </c>
      <c r="Z158" s="146">
        <f t="shared" si="452"/>
        <v>0</v>
      </c>
      <c r="AA158" s="144">
        <f t="shared" si="453"/>
        <v>0</v>
      </c>
      <c r="AB158" s="146">
        <f t="shared" si="454"/>
        <v>0</v>
      </c>
      <c r="AC158" s="144">
        <f t="shared" si="455"/>
        <v>0</v>
      </c>
      <c r="AD158" s="147">
        <f>AC158/SUM(AEEF[AEEF-UT])</f>
        <v>0</v>
      </c>
    </row>
    <row r="159" spans="1:30">
      <c r="A159" s="134" t="s">
        <v>1245</v>
      </c>
      <c r="E159">
        <v>2</v>
      </c>
      <c r="G159">
        <v>2</v>
      </c>
      <c r="I159" s="134" t="s">
        <v>1245</v>
      </c>
      <c r="J159" s="140">
        <v>0</v>
      </c>
      <c r="K159" s="140">
        <v>0</v>
      </c>
      <c r="L159" s="140">
        <v>0</v>
      </c>
      <c r="M159" s="140">
        <v>1</v>
      </c>
      <c r="N159" s="140">
        <v>0</v>
      </c>
      <c r="O159" s="140">
        <v>1</v>
      </c>
      <c r="P159" s="140"/>
      <c r="Q159" s="144" t="str">
        <f t="shared" si="433"/>
        <v>N</v>
      </c>
      <c r="R159" s="145" t="str">
        <f>IFERROR(VLOOKUP(Q159,'LISTA-ESPECIES'!$A$4:$D$102,4,FALSE),"")</f>
        <v/>
      </c>
      <c r="S159" s="144">
        <f t="shared" si="445"/>
        <v>0</v>
      </c>
      <c r="T159" s="146">
        <f t="shared" si="446"/>
        <v>0</v>
      </c>
      <c r="U159" s="144">
        <f t="shared" si="447"/>
        <v>0</v>
      </c>
      <c r="V159" s="146">
        <f t="shared" si="448"/>
        <v>0</v>
      </c>
      <c r="W159" s="144">
        <f t="shared" si="449"/>
        <v>0</v>
      </c>
      <c r="X159" s="146">
        <f t="shared" si="450"/>
        <v>0</v>
      </c>
      <c r="Y159" s="144">
        <f t="shared" si="451"/>
        <v>2</v>
      </c>
      <c r="Z159" s="146">
        <f t="shared" si="452"/>
        <v>1</v>
      </c>
      <c r="AA159" s="144">
        <f t="shared" si="453"/>
        <v>0</v>
      </c>
      <c r="AB159" s="146">
        <f t="shared" si="454"/>
        <v>0</v>
      </c>
      <c r="AC159" s="144">
        <f t="shared" si="455"/>
        <v>2</v>
      </c>
      <c r="AD159" s="147">
        <f>AC159/SUM(AEEF[AEEF-UT])</f>
        <v>3.499283346770582E-3</v>
      </c>
    </row>
    <row r="160" spans="1:30">
      <c r="A160" s="134" t="s">
        <v>1247</v>
      </c>
      <c r="B160" s="138"/>
      <c r="C160" s="138"/>
      <c r="D160" s="138"/>
      <c r="E160" s="138">
        <v>2.2680902652097881E-3</v>
      </c>
      <c r="F160" s="138"/>
      <c r="G160" s="138">
        <v>2.2680902652097881E-3</v>
      </c>
      <c r="I160" s="134" t="s">
        <v>1247</v>
      </c>
      <c r="J160" s="140">
        <v>0</v>
      </c>
      <c r="K160" s="140">
        <v>0</v>
      </c>
      <c r="L160" s="140">
        <v>0</v>
      </c>
      <c r="M160" s="140">
        <v>1</v>
      </c>
      <c r="N160" s="140">
        <v>0</v>
      </c>
      <c r="O160" s="140">
        <v>1</v>
      </c>
      <c r="P160" s="140"/>
      <c r="Q160" s="144" t="str">
        <f t="shared" si="433"/>
        <v>G</v>
      </c>
      <c r="R160" s="145" t="str">
        <f>IFERROR(VLOOKUP(Q160,'LISTA-ESPECIES'!$A$4:$D$102,4,FALSE),"")</f>
        <v/>
      </c>
      <c r="S160" s="144"/>
      <c r="T160" s="146"/>
      <c r="U160" s="144"/>
      <c r="V160" s="146"/>
      <c r="W160" s="144"/>
      <c r="X160" s="146"/>
      <c r="Y160" s="144"/>
      <c r="Z160" s="146"/>
      <c r="AA160" s="144"/>
      <c r="AB160" s="146"/>
      <c r="AC160" s="144"/>
      <c r="AD160" s="144"/>
    </row>
    <row r="161" spans="1:30">
      <c r="A161" s="134" t="s">
        <v>1249</v>
      </c>
      <c r="B161" s="138"/>
      <c r="C161" s="138"/>
      <c r="D161" s="138"/>
      <c r="E161" s="138">
        <v>16.213273207714465</v>
      </c>
      <c r="F161" s="138"/>
      <c r="G161" s="138">
        <v>16.213273207714465</v>
      </c>
      <c r="I161" s="134" t="s">
        <v>1249</v>
      </c>
      <c r="J161" s="140">
        <v>0</v>
      </c>
      <c r="K161" s="140">
        <v>0</v>
      </c>
      <c r="L161" s="140">
        <v>0</v>
      </c>
      <c r="M161" s="140">
        <v>1</v>
      </c>
      <c r="N161" s="140">
        <v>0</v>
      </c>
      <c r="O161" s="140">
        <v>1</v>
      </c>
      <c r="P161" s="140"/>
      <c r="Q161" s="144" t="str">
        <f t="shared" si="433"/>
        <v>V</v>
      </c>
      <c r="R161" s="145" t="str">
        <f>IFERROR(VLOOKUP(Q161,'LISTA-ESPECIES'!$A$4:$D$102,4,FALSE),"")</f>
        <v/>
      </c>
      <c r="S161" s="144">
        <f t="shared" ref="S161:S163" si="456">B161</f>
        <v>0</v>
      </c>
      <c r="T161" s="146">
        <f t="shared" ref="T161:T163" si="457">J161</f>
        <v>0</v>
      </c>
      <c r="U161" s="144">
        <f t="shared" ref="U161:U163" si="458">C161</f>
        <v>0</v>
      </c>
      <c r="V161" s="146">
        <f t="shared" ref="V161:V163" si="459">K161</f>
        <v>0</v>
      </c>
      <c r="W161" s="144">
        <f t="shared" ref="W161:W163" si="460">D161</f>
        <v>0</v>
      </c>
      <c r="X161" s="146">
        <f t="shared" ref="X161:X163" si="461">L161</f>
        <v>0</v>
      </c>
      <c r="Y161" s="144">
        <f t="shared" ref="Y161:Y163" si="462">E161</f>
        <v>16.213273207714465</v>
      </c>
      <c r="Z161" s="146">
        <f t="shared" ref="Z161:Z163" si="463">M161</f>
        <v>1</v>
      </c>
      <c r="AA161" s="144">
        <f t="shared" ref="AA161:AA163" si="464">F161</f>
        <v>0</v>
      </c>
      <c r="AB161" s="146">
        <f t="shared" ref="AB161:AB163" si="465">N161</f>
        <v>0</v>
      </c>
      <c r="AC161" s="144">
        <f t="shared" ref="AC161:AC163" si="466">G161</f>
        <v>16.213273207714465</v>
      </c>
      <c r="AD161" s="147">
        <f>AC161/SUM(AEEF[AEEF-UT])</f>
        <v>2.8367418466198439E-2</v>
      </c>
    </row>
    <row r="162" spans="1:30">
      <c r="A162" s="128" t="s">
        <v>51</v>
      </c>
      <c r="I162" s="128" t="s">
        <v>51</v>
      </c>
      <c r="J162" s="140"/>
      <c r="K162" s="140"/>
      <c r="L162" s="140"/>
      <c r="M162" s="140"/>
      <c r="N162" s="140"/>
      <c r="O162" s="140"/>
      <c r="P162" s="140"/>
      <c r="Q162" s="144" t="str">
        <f t="shared" si="433"/>
        <v>Garapa</v>
      </c>
      <c r="R162" s="145">
        <f>IFERROR(VLOOKUP(Q162,'LISTA-ESPECIES'!$A$4:$D$102,4,FALSE),"")</f>
        <v>50</v>
      </c>
      <c r="S162" s="144">
        <f t="shared" si="456"/>
        <v>0</v>
      </c>
      <c r="T162" s="146">
        <f t="shared" si="457"/>
        <v>0</v>
      </c>
      <c r="U162" s="144">
        <f t="shared" si="458"/>
        <v>0</v>
      </c>
      <c r="V162" s="146">
        <f t="shared" si="459"/>
        <v>0</v>
      </c>
      <c r="W162" s="144">
        <f t="shared" si="460"/>
        <v>0</v>
      </c>
      <c r="X162" s="146">
        <f t="shared" si="461"/>
        <v>0</v>
      </c>
      <c r="Y162" s="144">
        <f t="shared" si="462"/>
        <v>0</v>
      </c>
      <c r="Z162" s="146">
        <f t="shared" si="463"/>
        <v>0</v>
      </c>
      <c r="AA162" s="144">
        <f t="shared" si="464"/>
        <v>0</v>
      </c>
      <c r="AB162" s="146">
        <f t="shared" si="465"/>
        <v>0</v>
      </c>
      <c r="AC162" s="144">
        <f t="shared" si="466"/>
        <v>0</v>
      </c>
      <c r="AD162" s="147">
        <f>AC162/SUM(AEEF[AEEF-UT])</f>
        <v>0</v>
      </c>
    </row>
    <row r="163" spans="1:30">
      <c r="A163" s="134" t="s">
        <v>1245</v>
      </c>
      <c r="B163">
        <v>90</v>
      </c>
      <c r="C163">
        <v>18</v>
      </c>
      <c r="E163">
        <v>4</v>
      </c>
      <c r="G163">
        <v>112</v>
      </c>
      <c r="I163" s="134" t="s">
        <v>1245</v>
      </c>
      <c r="J163" s="140">
        <v>0.8035714285714286</v>
      </c>
      <c r="K163" s="140">
        <v>0.16071428571428573</v>
      </c>
      <c r="L163" s="140">
        <v>0</v>
      </c>
      <c r="M163" s="140">
        <v>3.5714285714285712E-2</v>
      </c>
      <c r="N163" s="140">
        <v>0</v>
      </c>
      <c r="O163" s="140">
        <v>1</v>
      </c>
      <c r="P163" s="140"/>
      <c r="Q163" s="144" t="str">
        <f t="shared" si="433"/>
        <v>N</v>
      </c>
      <c r="R163" s="145" t="str">
        <f>IFERROR(VLOOKUP(Q163,'LISTA-ESPECIES'!$A$4:$D$102,4,FALSE),"")</f>
        <v/>
      </c>
      <c r="S163" s="144">
        <f t="shared" si="456"/>
        <v>90</v>
      </c>
      <c r="T163" s="146">
        <f t="shared" si="457"/>
        <v>0.8035714285714286</v>
      </c>
      <c r="U163" s="144">
        <f t="shared" si="458"/>
        <v>18</v>
      </c>
      <c r="V163" s="146">
        <f t="shared" si="459"/>
        <v>0.16071428571428573</v>
      </c>
      <c r="W163" s="144">
        <f t="shared" si="460"/>
        <v>0</v>
      </c>
      <c r="X163" s="146">
        <f t="shared" si="461"/>
        <v>0</v>
      </c>
      <c r="Y163" s="144">
        <f t="shared" si="462"/>
        <v>4</v>
      </c>
      <c r="Z163" s="146">
        <f t="shared" si="463"/>
        <v>3.5714285714285712E-2</v>
      </c>
      <c r="AA163" s="144">
        <f t="shared" si="464"/>
        <v>0</v>
      </c>
      <c r="AB163" s="146">
        <f t="shared" si="465"/>
        <v>0</v>
      </c>
      <c r="AC163" s="144">
        <f t="shared" si="466"/>
        <v>112</v>
      </c>
      <c r="AD163" s="147">
        <f>AC163/SUM(AEEF[AEEF-UT])</f>
        <v>0.19595986741915258</v>
      </c>
    </row>
    <row r="164" spans="1:30">
      <c r="A164" s="134" t="s">
        <v>1247</v>
      </c>
      <c r="B164" s="138">
        <v>0.10543493973467755</v>
      </c>
      <c r="C164" s="138">
        <v>1.9531041824665866E-2</v>
      </c>
      <c r="D164" s="138"/>
      <c r="E164" s="138">
        <v>1.0710983180621475E-3</v>
      </c>
      <c r="F164" s="138"/>
      <c r="G164" s="138">
        <v>0.12603707987740553</v>
      </c>
      <c r="I164" s="134" t="s">
        <v>1247</v>
      </c>
      <c r="J164" s="140">
        <v>0.83653905531001327</v>
      </c>
      <c r="K164" s="140">
        <v>0.15496266530185743</v>
      </c>
      <c r="L164" s="140">
        <v>0</v>
      </c>
      <c r="M164" s="140">
        <v>8.4982793881291843E-3</v>
      </c>
      <c r="N164" s="140">
        <v>0</v>
      </c>
      <c r="O164" s="140">
        <v>1</v>
      </c>
      <c r="P164" s="140"/>
      <c r="Q164" s="144" t="str">
        <f t="shared" si="433"/>
        <v>G</v>
      </c>
      <c r="R164" s="145" t="str">
        <f>IFERROR(VLOOKUP(Q164,'LISTA-ESPECIES'!$A$4:$D$102,4,FALSE),"")</f>
        <v/>
      </c>
      <c r="S164" s="144"/>
      <c r="T164" s="146"/>
      <c r="U164" s="144"/>
      <c r="V164" s="146"/>
      <c r="W164" s="144"/>
      <c r="X164" s="146"/>
      <c r="Y164" s="144"/>
      <c r="Z164" s="146"/>
      <c r="AA164" s="144"/>
      <c r="AB164" s="146"/>
      <c r="AC164" s="144"/>
      <c r="AD164" s="144"/>
    </row>
    <row r="165" spans="1:30">
      <c r="A165" s="134" t="s">
        <v>1249</v>
      </c>
      <c r="B165" s="138">
        <v>878.55754129872923</v>
      </c>
      <c r="C165" s="138">
        <v>157.72858853415863</v>
      </c>
      <c r="D165" s="138"/>
      <c r="E165" s="138">
        <v>6.3682802661061704</v>
      </c>
      <c r="F165" s="138"/>
      <c r="G165" s="138">
        <v>1042.6544100989936</v>
      </c>
      <c r="I165" s="134" t="s">
        <v>1249</v>
      </c>
      <c r="J165" s="140">
        <v>0.84261624253362688</v>
      </c>
      <c r="K165" s="140">
        <v>0.15127599999234961</v>
      </c>
      <c r="L165" s="140">
        <v>0</v>
      </c>
      <c r="M165" s="140">
        <v>6.1077574740239591E-3</v>
      </c>
      <c r="N165" s="140">
        <v>0</v>
      </c>
      <c r="O165" s="140">
        <v>1</v>
      </c>
      <c r="P165" s="140"/>
      <c r="Q165" s="144" t="str">
        <f t="shared" si="433"/>
        <v>V</v>
      </c>
      <c r="R165" s="145" t="str">
        <f>IFERROR(VLOOKUP(Q165,'LISTA-ESPECIES'!$A$4:$D$102,4,FALSE),"")</f>
        <v/>
      </c>
      <c r="S165" s="144">
        <f t="shared" ref="S165:S167" si="467">B165</f>
        <v>878.55754129872923</v>
      </c>
      <c r="T165" s="146">
        <f t="shared" ref="T165:T167" si="468">J165</f>
        <v>0.84261624253362688</v>
      </c>
      <c r="U165" s="144">
        <f t="shared" ref="U165:U167" si="469">C165</f>
        <v>157.72858853415863</v>
      </c>
      <c r="V165" s="146">
        <f t="shared" ref="V165:V167" si="470">K165</f>
        <v>0.15127599999234961</v>
      </c>
      <c r="W165" s="144">
        <f t="shared" ref="W165:W167" si="471">D165</f>
        <v>0</v>
      </c>
      <c r="X165" s="146">
        <f t="shared" ref="X165:X167" si="472">L165</f>
        <v>0</v>
      </c>
      <c r="Y165" s="144">
        <f t="shared" ref="Y165:Y167" si="473">E165</f>
        <v>6.3682802661061704</v>
      </c>
      <c r="Z165" s="146">
        <f t="shared" ref="Z165:Z167" si="474">M165</f>
        <v>6.1077574740239591E-3</v>
      </c>
      <c r="AA165" s="144">
        <f t="shared" ref="AA165:AA167" si="475">F165</f>
        <v>0</v>
      </c>
      <c r="AB165" s="146">
        <f t="shared" ref="AB165:AB167" si="476">N165</f>
        <v>0</v>
      </c>
      <c r="AC165" s="144">
        <f t="shared" ref="AC165:AC167" si="477">G165</f>
        <v>1042.6544100989936</v>
      </c>
      <c r="AD165" s="147">
        <f>AC165/SUM(AEEF[AEEF-UT])</f>
        <v>1.8242716068481566</v>
      </c>
    </row>
    <row r="166" spans="1:30">
      <c r="A166" s="128" t="s">
        <v>78</v>
      </c>
      <c r="I166" s="128" t="s">
        <v>78</v>
      </c>
      <c r="J166" s="140"/>
      <c r="K166" s="140"/>
      <c r="L166" s="140"/>
      <c r="M166" s="140"/>
      <c r="N166" s="140"/>
      <c r="O166" s="140"/>
      <c r="P166" s="140"/>
      <c r="Q166" s="144" t="str">
        <f t="shared" si="433"/>
        <v>Gogó-De-Guariba</v>
      </c>
      <c r="R166" s="145">
        <f>IFERROR(VLOOKUP(Q166,'LISTA-ESPECIES'!$A$4:$D$102,4,FALSE),"")</f>
        <v>50.743665431525208</v>
      </c>
      <c r="S166" s="144">
        <f t="shared" si="467"/>
        <v>0</v>
      </c>
      <c r="T166" s="146">
        <f t="shared" si="468"/>
        <v>0</v>
      </c>
      <c r="U166" s="144">
        <f t="shared" si="469"/>
        <v>0</v>
      </c>
      <c r="V166" s="146">
        <f t="shared" si="470"/>
        <v>0</v>
      </c>
      <c r="W166" s="144">
        <f t="shared" si="471"/>
        <v>0</v>
      </c>
      <c r="X166" s="146">
        <f t="shared" si="472"/>
        <v>0</v>
      </c>
      <c r="Y166" s="144">
        <f t="shared" si="473"/>
        <v>0</v>
      </c>
      <c r="Z166" s="146">
        <f t="shared" si="474"/>
        <v>0</v>
      </c>
      <c r="AA166" s="144">
        <f t="shared" si="475"/>
        <v>0</v>
      </c>
      <c r="AB166" s="146">
        <f t="shared" si="476"/>
        <v>0</v>
      </c>
      <c r="AC166" s="144">
        <f t="shared" si="477"/>
        <v>0</v>
      </c>
      <c r="AD166" s="147">
        <f>AC166/SUM(AEEF[AEEF-UT])</f>
        <v>0</v>
      </c>
    </row>
    <row r="167" spans="1:30">
      <c r="A167" s="134" t="s">
        <v>1245</v>
      </c>
      <c r="C167">
        <v>3</v>
      </c>
      <c r="E167">
        <v>3</v>
      </c>
      <c r="G167">
        <v>6</v>
      </c>
      <c r="I167" s="134" t="s">
        <v>1245</v>
      </c>
      <c r="J167" s="140">
        <v>0</v>
      </c>
      <c r="K167" s="140">
        <v>0.5</v>
      </c>
      <c r="L167" s="140">
        <v>0</v>
      </c>
      <c r="M167" s="140">
        <v>0.5</v>
      </c>
      <c r="N167" s="140">
        <v>0</v>
      </c>
      <c r="O167" s="140">
        <v>1</v>
      </c>
      <c r="P167" s="140"/>
      <c r="Q167" s="144" t="str">
        <f t="shared" si="433"/>
        <v>N</v>
      </c>
      <c r="R167" s="145" t="str">
        <f>IFERROR(VLOOKUP(Q167,'LISTA-ESPECIES'!$A$4:$D$102,4,FALSE),"")</f>
        <v/>
      </c>
      <c r="S167" s="144">
        <f t="shared" si="467"/>
        <v>0</v>
      </c>
      <c r="T167" s="146">
        <f t="shared" si="468"/>
        <v>0</v>
      </c>
      <c r="U167" s="144">
        <f t="shared" si="469"/>
        <v>3</v>
      </c>
      <c r="V167" s="146">
        <f t="shared" si="470"/>
        <v>0.5</v>
      </c>
      <c r="W167" s="144">
        <f t="shared" si="471"/>
        <v>0</v>
      </c>
      <c r="X167" s="146">
        <f t="shared" si="472"/>
        <v>0</v>
      </c>
      <c r="Y167" s="144">
        <f t="shared" si="473"/>
        <v>3</v>
      </c>
      <c r="Z167" s="146">
        <f t="shared" si="474"/>
        <v>0.5</v>
      </c>
      <c r="AA167" s="144">
        <f t="shared" si="475"/>
        <v>0</v>
      </c>
      <c r="AB167" s="146">
        <f t="shared" si="476"/>
        <v>0</v>
      </c>
      <c r="AC167" s="144">
        <f t="shared" si="477"/>
        <v>6</v>
      </c>
      <c r="AD167" s="147">
        <f>AC167/SUM(AEEF[AEEF-UT])</f>
        <v>1.0497850040311745E-2</v>
      </c>
    </row>
    <row r="168" spans="1:30">
      <c r="A168" s="134" t="s">
        <v>1247</v>
      </c>
      <c r="B168" s="138"/>
      <c r="C168" s="138">
        <v>1.2049699442131122E-3</v>
      </c>
      <c r="D168" s="138"/>
      <c r="E168" s="138">
        <v>7.8567259407933169E-4</v>
      </c>
      <c r="F168" s="138"/>
      <c r="G168" s="138">
        <v>1.990642538292444E-3</v>
      </c>
      <c r="I168" s="134" t="s">
        <v>1247</v>
      </c>
      <c r="J168" s="140">
        <v>0</v>
      </c>
      <c r="K168" s="140">
        <v>0.6053170878417603</v>
      </c>
      <c r="L168" s="140">
        <v>0</v>
      </c>
      <c r="M168" s="140">
        <v>0.39468291215823958</v>
      </c>
      <c r="N168" s="140">
        <v>0</v>
      </c>
      <c r="O168" s="140">
        <v>1</v>
      </c>
      <c r="P168" s="140"/>
      <c r="Q168" s="144" t="str">
        <f t="shared" si="433"/>
        <v>G</v>
      </c>
      <c r="R168" s="145" t="str">
        <f>IFERROR(VLOOKUP(Q168,'LISTA-ESPECIES'!$A$4:$D$102,4,FALSE),"")</f>
        <v/>
      </c>
      <c r="S168" s="144"/>
      <c r="T168" s="146"/>
      <c r="U168" s="144"/>
      <c r="V168" s="146"/>
      <c r="W168" s="144"/>
      <c r="X168" s="146"/>
      <c r="Y168" s="144"/>
      <c r="Z168" s="146"/>
      <c r="AA168" s="144"/>
      <c r="AB168" s="146"/>
      <c r="AC168" s="144"/>
      <c r="AD168" s="144"/>
    </row>
    <row r="169" spans="1:30">
      <c r="A169" s="134" t="s">
        <v>1249</v>
      </c>
      <c r="B169" s="138"/>
      <c r="C169" s="138">
        <v>8.8744414296177432</v>
      </c>
      <c r="D169" s="138"/>
      <c r="E169" s="138">
        <v>4.5129896085666292</v>
      </c>
      <c r="F169" s="138"/>
      <c r="G169" s="138">
        <v>13.387431038184372</v>
      </c>
      <c r="I169" s="134" t="s">
        <v>1249</v>
      </c>
      <c r="J169" s="140">
        <v>0</v>
      </c>
      <c r="K169" s="140">
        <v>0.66289353082795122</v>
      </c>
      <c r="L169" s="140">
        <v>0</v>
      </c>
      <c r="M169" s="140">
        <v>0.33710646917204878</v>
      </c>
      <c r="N169" s="140">
        <v>0</v>
      </c>
      <c r="O169" s="140">
        <v>1</v>
      </c>
      <c r="P169" s="140"/>
      <c r="Q169" s="144" t="str">
        <f t="shared" si="433"/>
        <v>V</v>
      </c>
      <c r="R169" s="145" t="str">
        <f>IFERROR(VLOOKUP(Q169,'LISTA-ESPECIES'!$A$4:$D$102,4,FALSE),"")</f>
        <v/>
      </c>
      <c r="S169" s="144">
        <f t="shared" ref="S169:S170" si="478">B169</f>
        <v>0</v>
      </c>
      <c r="T169" s="146">
        <f t="shared" ref="T169:T170" si="479">J169</f>
        <v>0</v>
      </c>
      <c r="U169" s="144">
        <f t="shared" ref="U169:U170" si="480">C169</f>
        <v>8.8744414296177432</v>
      </c>
      <c r="V169" s="146">
        <f t="shared" ref="V169:V170" si="481">K169</f>
        <v>0.66289353082795122</v>
      </c>
      <c r="W169" s="144">
        <f t="shared" ref="W169:W170" si="482">D169</f>
        <v>0</v>
      </c>
      <c r="X169" s="146">
        <f t="shared" ref="X169:X170" si="483">L169</f>
        <v>0</v>
      </c>
      <c r="Y169" s="144">
        <f t="shared" ref="Y169:Y170" si="484">E169</f>
        <v>4.5129896085666292</v>
      </c>
      <c r="Z169" s="146">
        <f t="shared" ref="Z169:Z170" si="485">M169</f>
        <v>0.33710646917204878</v>
      </c>
      <c r="AA169" s="144">
        <f t="shared" ref="AA169:AA170" si="486">F169</f>
        <v>0</v>
      </c>
      <c r="AB169" s="146">
        <f t="shared" ref="AB169:AB170" si="487">N169</f>
        <v>0</v>
      </c>
      <c r="AC169" s="144">
        <f t="shared" ref="AC169:AC170" si="488">G169</f>
        <v>13.387431038184372</v>
      </c>
      <c r="AD169" s="147">
        <f>AC169/SUM(AEEF[AEEF-UT])</f>
        <v>2.3423207243979088E-2</v>
      </c>
    </row>
    <row r="170" spans="1:30">
      <c r="A170" s="128" t="s">
        <v>79</v>
      </c>
      <c r="I170" s="128" t="s">
        <v>79</v>
      </c>
      <c r="J170" s="140"/>
      <c r="K170" s="140"/>
      <c r="L170" s="140"/>
      <c r="M170" s="140"/>
      <c r="N170" s="140"/>
      <c r="O170" s="140"/>
      <c r="P170" s="140"/>
      <c r="Q170" s="144" t="str">
        <f t="shared" si="433"/>
        <v>Goiabinha</v>
      </c>
      <c r="R170" s="145">
        <f>IFERROR(VLOOKUP(Q170,'LISTA-ESPECIES'!$A$4:$D$102,4,FALSE),"")</f>
        <v>70.478878374920228</v>
      </c>
      <c r="S170" s="144">
        <f t="shared" si="478"/>
        <v>0</v>
      </c>
      <c r="T170" s="146">
        <f t="shared" si="479"/>
        <v>0</v>
      </c>
      <c r="U170" s="144">
        <f t="shared" si="480"/>
        <v>0</v>
      </c>
      <c r="V170" s="146">
        <f t="shared" si="481"/>
        <v>0</v>
      </c>
      <c r="W170" s="144">
        <f t="shared" si="482"/>
        <v>0</v>
      </c>
      <c r="X170" s="146">
        <f t="shared" si="483"/>
        <v>0</v>
      </c>
      <c r="Y170" s="144">
        <f t="shared" si="484"/>
        <v>0</v>
      </c>
      <c r="Z170" s="146">
        <f t="shared" si="485"/>
        <v>0</v>
      </c>
      <c r="AA170" s="144">
        <f t="shared" si="486"/>
        <v>0</v>
      </c>
      <c r="AB170" s="146">
        <f t="shared" si="487"/>
        <v>0</v>
      </c>
      <c r="AC170" s="144">
        <f t="shared" si="488"/>
        <v>0</v>
      </c>
      <c r="AD170" s="147">
        <f>AC170/SUM(AEEF[AEEF-UT])</f>
        <v>0</v>
      </c>
    </row>
    <row r="171" spans="1:30">
      <c r="A171" s="134" t="s">
        <v>1245</v>
      </c>
      <c r="E171">
        <v>1</v>
      </c>
      <c r="G171">
        <v>1</v>
      </c>
      <c r="I171" s="134" t="s">
        <v>1245</v>
      </c>
      <c r="J171" s="140">
        <v>0</v>
      </c>
      <c r="K171" s="140">
        <v>0</v>
      </c>
      <c r="L171" s="140">
        <v>0</v>
      </c>
      <c r="M171" s="140">
        <v>1</v>
      </c>
      <c r="N171" s="140">
        <v>0</v>
      </c>
      <c r="O171" s="140">
        <v>1</v>
      </c>
      <c r="P171" s="140"/>
      <c r="Q171" s="144" t="str">
        <f t="shared" si="433"/>
        <v>N</v>
      </c>
      <c r="R171" s="145" t="str">
        <f>IFERROR(VLOOKUP(Q171,'LISTA-ESPECIES'!$A$4:$D$102,4,FALSE),"")</f>
        <v/>
      </c>
      <c r="S171" s="144"/>
      <c r="T171" s="146"/>
      <c r="U171" s="144"/>
      <c r="V171" s="146"/>
      <c r="W171" s="144"/>
      <c r="X171" s="146"/>
      <c r="Y171" s="144"/>
      <c r="Z171" s="146"/>
      <c r="AA171" s="144"/>
      <c r="AB171" s="146"/>
      <c r="AC171" s="144"/>
      <c r="AD171" s="144"/>
    </row>
    <row r="172" spans="1:30">
      <c r="A172" s="134" t="s">
        <v>1247</v>
      </c>
      <c r="B172" s="138"/>
      <c r="C172" s="138"/>
      <c r="D172" s="138"/>
      <c r="E172" s="138">
        <v>5.0262773833071434E-4</v>
      </c>
      <c r="F172" s="138"/>
      <c r="G172" s="138">
        <v>5.0262773833071434E-4</v>
      </c>
      <c r="I172" s="134" t="s">
        <v>1247</v>
      </c>
      <c r="J172" s="140">
        <v>0</v>
      </c>
      <c r="K172" s="140">
        <v>0</v>
      </c>
      <c r="L172" s="140">
        <v>0</v>
      </c>
      <c r="M172" s="140">
        <v>1</v>
      </c>
      <c r="N172" s="140">
        <v>0</v>
      </c>
      <c r="O172" s="140">
        <v>1</v>
      </c>
      <c r="P172" s="140"/>
      <c r="Q172" s="144" t="str">
        <f t="shared" si="433"/>
        <v>G</v>
      </c>
      <c r="R172" s="145" t="str">
        <f>IFERROR(VLOOKUP(Q172,'LISTA-ESPECIES'!$A$4:$D$102,4,FALSE),"")</f>
        <v/>
      </c>
      <c r="S172" s="144">
        <f t="shared" ref="S172:S174" si="489">B172</f>
        <v>0</v>
      </c>
      <c r="T172" s="146">
        <f t="shared" ref="T172:T174" si="490">J172</f>
        <v>0</v>
      </c>
      <c r="U172" s="144">
        <f t="shared" ref="U172:U174" si="491">C172</f>
        <v>0</v>
      </c>
      <c r="V172" s="146">
        <f t="shared" ref="V172:V174" si="492">K172</f>
        <v>0</v>
      </c>
      <c r="W172" s="144">
        <f t="shared" ref="W172:W174" si="493">D172</f>
        <v>0</v>
      </c>
      <c r="X172" s="146">
        <f t="shared" ref="X172:X174" si="494">L172</f>
        <v>0</v>
      </c>
      <c r="Y172" s="144">
        <f t="shared" ref="Y172:Y174" si="495">E172</f>
        <v>5.0262773833071434E-4</v>
      </c>
      <c r="Z172" s="146">
        <f t="shared" ref="Z172:Z174" si="496">M172</f>
        <v>1</v>
      </c>
      <c r="AA172" s="144">
        <f t="shared" ref="AA172:AA174" si="497">F172</f>
        <v>0</v>
      </c>
      <c r="AB172" s="146">
        <f t="shared" ref="AB172:AB174" si="498">N172</f>
        <v>0</v>
      </c>
      <c r="AC172" s="144">
        <f t="shared" ref="AC172:AC174" si="499">G172</f>
        <v>5.0262773833071434E-4</v>
      </c>
      <c r="AD172" s="147">
        <f>AC172/SUM(AEEF[AEEF-UT])</f>
        <v>8.7941843718281519E-7</v>
      </c>
    </row>
    <row r="173" spans="1:30">
      <c r="A173" s="134" t="s">
        <v>1249</v>
      </c>
      <c r="B173" s="138"/>
      <c r="C173" s="138"/>
      <c r="D173" s="138"/>
      <c r="E173" s="138">
        <v>3.6196608707389748</v>
      </c>
      <c r="F173" s="138"/>
      <c r="G173" s="138">
        <v>3.6196608707389748</v>
      </c>
      <c r="I173" s="134" t="s">
        <v>1249</v>
      </c>
      <c r="J173" s="140">
        <v>0</v>
      </c>
      <c r="K173" s="140">
        <v>0</v>
      </c>
      <c r="L173" s="140">
        <v>0</v>
      </c>
      <c r="M173" s="140">
        <v>1</v>
      </c>
      <c r="N173" s="140">
        <v>0</v>
      </c>
      <c r="O173" s="140">
        <v>1</v>
      </c>
      <c r="P173" s="140"/>
      <c r="Q173" s="144" t="str">
        <f t="shared" si="433"/>
        <v>V</v>
      </c>
      <c r="R173" s="145" t="str">
        <f>IFERROR(VLOOKUP(Q173,'LISTA-ESPECIES'!$A$4:$D$102,4,FALSE),"")</f>
        <v/>
      </c>
      <c r="S173" s="144">
        <f t="shared" si="489"/>
        <v>0</v>
      </c>
      <c r="T173" s="146">
        <f t="shared" si="490"/>
        <v>0</v>
      </c>
      <c r="U173" s="144">
        <f t="shared" si="491"/>
        <v>0</v>
      </c>
      <c r="V173" s="146">
        <f t="shared" si="492"/>
        <v>0</v>
      </c>
      <c r="W173" s="144">
        <f t="shared" si="493"/>
        <v>0</v>
      </c>
      <c r="X173" s="146">
        <f t="shared" si="494"/>
        <v>0</v>
      </c>
      <c r="Y173" s="144">
        <f t="shared" si="495"/>
        <v>3.6196608707389748</v>
      </c>
      <c r="Z173" s="146">
        <f t="shared" si="496"/>
        <v>1</v>
      </c>
      <c r="AA173" s="144">
        <f t="shared" si="497"/>
        <v>0</v>
      </c>
      <c r="AB173" s="146">
        <f t="shared" si="498"/>
        <v>0</v>
      </c>
      <c r="AC173" s="144">
        <f t="shared" si="499"/>
        <v>3.6196608707389748</v>
      </c>
      <c r="AD173" s="147">
        <f>AC173/SUM(AEEF[AEEF-UT])</f>
        <v>6.3331095029669987E-3</v>
      </c>
    </row>
    <row r="174" spans="1:30">
      <c r="A174" s="128" t="s">
        <v>80</v>
      </c>
      <c r="I174" s="128" t="s">
        <v>80</v>
      </c>
      <c r="J174" s="140"/>
      <c r="K174" s="140"/>
      <c r="L174" s="140"/>
      <c r="M174" s="140"/>
      <c r="N174" s="140"/>
      <c r="O174" s="140"/>
      <c r="P174" s="140"/>
      <c r="Q174" s="144" t="str">
        <f t="shared" si="433"/>
        <v>Gombeira</v>
      </c>
      <c r="R174" s="145">
        <f>IFERROR(VLOOKUP(Q174,'LISTA-ESPECIES'!$A$4:$D$102,4,FALSE),"")</f>
        <v>52.335214862444161</v>
      </c>
      <c r="S174" s="144">
        <f t="shared" si="489"/>
        <v>0</v>
      </c>
      <c r="T174" s="146">
        <f t="shared" si="490"/>
        <v>0</v>
      </c>
      <c r="U174" s="144">
        <f t="shared" si="491"/>
        <v>0</v>
      </c>
      <c r="V174" s="146">
        <f t="shared" si="492"/>
        <v>0</v>
      </c>
      <c r="W174" s="144">
        <f t="shared" si="493"/>
        <v>0</v>
      </c>
      <c r="X174" s="146">
        <f t="shared" si="494"/>
        <v>0</v>
      </c>
      <c r="Y174" s="144">
        <f t="shared" si="495"/>
        <v>0</v>
      </c>
      <c r="Z174" s="146">
        <f t="shared" si="496"/>
        <v>0</v>
      </c>
      <c r="AA174" s="144">
        <f t="shared" si="497"/>
        <v>0</v>
      </c>
      <c r="AB174" s="146">
        <f t="shared" si="498"/>
        <v>0</v>
      </c>
      <c r="AC174" s="144">
        <f t="shared" si="499"/>
        <v>0</v>
      </c>
      <c r="AD174" s="147">
        <f>AC174/SUM(AEEF[AEEF-UT])</f>
        <v>0</v>
      </c>
    </row>
    <row r="175" spans="1:30">
      <c r="A175" s="134" t="s">
        <v>1245</v>
      </c>
      <c r="C175">
        <v>32</v>
      </c>
      <c r="E175">
        <v>9</v>
      </c>
      <c r="G175">
        <v>41</v>
      </c>
      <c r="I175" s="134" t="s">
        <v>1245</v>
      </c>
      <c r="J175" s="140">
        <v>0</v>
      </c>
      <c r="K175" s="140">
        <v>0.78048780487804881</v>
      </c>
      <c r="L175" s="140">
        <v>0</v>
      </c>
      <c r="M175" s="140">
        <v>0.21951219512195122</v>
      </c>
      <c r="N175" s="140">
        <v>0</v>
      </c>
      <c r="O175" s="140">
        <v>1</v>
      </c>
      <c r="P175" s="140"/>
      <c r="Q175" s="144" t="str">
        <f t="shared" si="433"/>
        <v>N</v>
      </c>
      <c r="R175" s="145" t="str">
        <f>IFERROR(VLOOKUP(Q175,'LISTA-ESPECIES'!$A$4:$D$102,4,FALSE),"")</f>
        <v/>
      </c>
      <c r="S175" s="144"/>
      <c r="T175" s="146"/>
      <c r="U175" s="144"/>
      <c r="V175" s="146"/>
      <c r="W175" s="144"/>
      <c r="X175" s="146"/>
      <c r="Y175" s="144"/>
      <c r="Z175" s="146"/>
      <c r="AA175" s="144"/>
      <c r="AB175" s="146"/>
      <c r="AC175" s="144"/>
      <c r="AD175" s="144"/>
    </row>
    <row r="176" spans="1:30">
      <c r="A176" s="134" t="s">
        <v>1247</v>
      </c>
      <c r="B176" s="138"/>
      <c r="C176" s="138">
        <v>2.2730079415859222E-2</v>
      </c>
      <c r="D176" s="138"/>
      <c r="E176" s="138">
        <v>2.807572729949406E-3</v>
      </c>
      <c r="F176" s="138"/>
      <c r="G176" s="138">
        <v>2.553765214580863E-2</v>
      </c>
      <c r="I176" s="134" t="s">
        <v>1247</v>
      </c>
      <c r="J176" s="140">
        <v>0</v>
      </c>
      <c r="K176" s="140">
        <v>0.89006143893262324</v>
      </c>
      <c r="L176" s="140">
        <v>0</v>
      </c>
      <c r="M176" s="140">
        <v>0.10993856106737675</v>
      </c>
      <c r="N176" s="140">
        <v>0</v>
      </c>
      <c r="O176" s="140">
        <v>1</v>
      </c>
      <c r="P176" s="140"/>
      <c r="Q176" s="144" t="str">
        <f t="shared" si="433"/>
        <v>G</v>
      </c>
      <c r="R176" s="145" t="str">
        <f>IFERROR(VLOOKUP(Q176,'LISTA-ESPECIES'!$A$4:$D$102,4,FALSE),"")</f>
        <v/>
      </c>
      <c r="S176" s="144">
        <f t="shared" ref="S176:S178" si="500">B176</f>
        <v>0</v>
      </c>
      <c r="T176" s="146">
        <f t="shared" ref="T176:T178" si="501">J176</f>
        <v>0</v>
      </c>
      <c r="U176" s="144">
        <f t="shared" ref="U176:U178" si="502">C176</f>
        <v>2.2730079415859222E-2</v>
      </c>
      <c r="V176" s="146">
        <f t="shared" ref="V176:V178" si="503">K176</f>
        <v>0.89006143893262324</v>
      </c>
      <c r="W176" s="144">
        <f t="shared" ref="W176:W178" si="504">D176</f>
        <v>0</v>
      </c>
      <c r="X176" s="146">
        <f t="shared" ref="X176:X178" si="505">L176</f>
        <v>0</v>
      </c>
      <c r="Y176" s="144">
        <f t="shared" ref="Y176:Y178" si="506">E176</f>
        <v>2.807572729949406E-3</v>
      </c>
      <c r="Z176" s="146">
        <f t="shared" ref="Z176:Z178" si="507">M176</f>
        <v>0.10993856106737675</v>
      </c>
      <c r="AA176" s="144">
        <f t="shared" ref="AA176:AA178" si="508">F176</f>
        <v>0</v>
      </c>
      <c r="AB176" s="146">
        <f t="shared" ref="AB176:AB178" si="509">N176</f>
        <v>0</v>
      </c>
      <c r="AC176" s="144">
        <f t="shared" ref="AC176:AC178" si="510">G176</f>
        <v>2.553765214580863E-2</v>
      </c>
      <c r="AD176" s="147">
        <f>AC176/SUM(AEEF[AEEF-UT])</f>
        <v>4.468174043472408E-5</v>
      </c>
    </row>
    <row r="177" spans="1:30">
      <c r="A177" s="134" t="s">
        <v>1249</v>
      </c>
      <c r="B177" s="138"/>
      <c r="C177" s="138">
        <v>174.43110085383876</v>
      </c>
      <c r="D177" s="138"/>
      <c r="E177" s="138">
        <v>17.410418386833253</v>
      </c>
      <c r="F177" s="138"/>
      <c r="G177" s="138">
        <v>191.841519240672</v>
      </c>
      <c r="I177" s="134" t="s">
        <v>1249</v>
      </c>
      <c r="J177" s="140">
        <v>0</v>
      </c>
      <c r="K177" s="140">
        <v>0.90924582720286296</v>
      </c>
      <c r="L177" s="140">
        <v>0</v>
      </c>
      <c r="M177" s="140">
        <v>9.0754172797137128E-2</v>
      </c>
      <c r="N177" s="140">
        <v>0</v>
      </c>
      <c r="O177" s="140">
        <v>1</v>
      </c>
      <c r="P177" s="140"/>
      <c r="Q177" s="144" t="str">
        <f t="shared" si="433"/>
        <v>V</v>
      </c>
      <c r="R177" s="145" t="str">
        <f>IFERROR(VLOOKUP(Q177,'LISTA-ESPECIES'!$A$4:$D$102,4,FALSE),"")</f>
        <v/>
      </c>
      <c r="S177" s="144">
        <f t="shared" si="500"/>
        <v>0</v>
      </c>
      <c r="T177" s="146">
        <f t="shared" si="501"/>
        <v>0</v>
      </c>
      <c r="U177" s="144">
        <f t="shared" si="502"/>
        <v>174.43110085383876</v>
      </c>
      <c r="V177" s="146">
        <f t="shared" si="503"/>
        <v>0.90924582720286296</v>
      </c>
      <c r="W177" s="144">
        <f t="shared" si="504"/>
        <v>0</v>
      </c>
      <c r="X177" s="146">
        <f t="shared" si="505"/>
        <v>0</v>
      </c>
      <c r="Y177" s="144">
        <f t="shared" si="506"/>
        <v>17.410418386833253</v>
      </c>
      <c r="Z177" s="146">
        <f t="shared" si="507"/>
        <v>9.0754172797137128E-2</v>
      </c>
      <c r="AA177" s="144">
        <f t="shared" si="508"/>
        <v>0</v>
      </c>
      <c r="AB177" s="146">
        <f t="shared" si="509"/>
        <v>0</v>
      </c>
      <c r="AC177" s="144">
        <f t="shared" si="510"/>
        <v>191.841519240672</v>
      </c>
      <c r="AD177" s="147">
        <f>AC177/SUM(AEEF[AEEF-UT])</f>
        <v>0.33565391674902584</v>
      </c>
    </row>
    <row r="178" spans="1:30">
      <c r="A178" s="128" t="s">
        <v>41</v>
      </c>
      <c r="I178" s="128" t="s">
        <v>41</v>
      </c>
      <c r="J178" s="140"/>
      <c r="K178" s="140"/>
      <c r="L178" s="140"/>
      <c r="M178" s="140"/>
      <c r="N178" s="140"/>
      <c r="O178" s="140"/>
      <c r="P178" s="140"/>
      <c r="Q178" s="144" t="str">
        <f t="shared" si="433"/>
        <v>Guajará-Bolacha</v>
      </c>
      <c r="R178" s="145">
        <f>IFERROR(VLOOKUP(Q178,'LISTA-ESPECIES'!$A$4:$D$102,4,FALSE),"")</f>
        <v>75.571836553860877</v>
      </c>
      <c r="S178" s="144">
        <f t="shared" si="500"/>
        <v>0</v>
      </c>
      <c r="T178" s="146">
        <f t="shared" si="501"/>
        <v>0</v>
      </c>
      <c r="U178" s="144">
        <f t="shared" si="502"/>
        <v>0</v>
      </c>
      <c r="V178" s="146">
        <f t="shared" si="503"/>
        <v>0</v>
      </c>
      <c r="W178" s="144">
        <f t="shared" si="504"/>
        <v>0</v>
      </c>
      <c r="X178" s="146">
        <f t="shared" si="505"/>
        <v>0</v>
      </c>
      <c r="Y178" s="144">
        <f t="shared" si="506"/>
        <v>0</v>
      </c>
      <c r="Z178" s="146">
        <f t="shared" si="507"/>
        <v>0</v>
      </c>
      <c r="AA178" s="144">
        <f t="shared" si="508"/>
        <v>0</v>
      </c>
      <c r="AB178" s="146">
        <f t="shared" si="509"/>
        <v>0</v>
      </c>
      <c r="AC178" s="144">
        <f t="shared" si="510"/>
        <v>0</v>
      </c>
      <c r="AD178" s="147">
        <f>AC178/SUM(AEEF[AEEF-UT])</f>
        <v>0</v>
      </c>
    </row>
    <row r="179" spans="1:30">
      <c r="A179" s="134" t="s">
        <v>1245</v>
      </c>
      <c r="E179">
        <v>1</v>
      </c>
      <c r="G179">
        <v>1</v>
      </c>
      <c r="I179" s="134" t="s">
        <v>1245</v>
      </c>
      <c r="J179" s="140">
        <v>0</v>
      </c>
      <c r="K179" s="140">
        <v>0</v>
      </c>
      <c r="L179" s="140">
        <v>0</v>
      </c>
      <c r="M179" s="140">
        <v>1</v>
      </c>
      <c r="N179" s="140">
        <v>0</v>
      </c>
      <c r="O179" s="140">
        <v>1</v>
      </c>
      <c r="P179" s="140"/>
      <c r="Q179" s="144" t="str">
        <f t="shared" si="433"/>
        <v>N</v>
      </c>
      <c r="R179" s="145" t="str">
        <f>IFERROR(VLOOKUP(Q179,'LISTA-ESPECIES'!$A$4:$D$102,4,FALSE),"")</f>
        <v/>
      </c>
      <c r="S179" s="144"/>
      <c r="T179" s="146"/>
      <c r="U179" s="144"/>
      <c r="V179" s="146"/>
      <c r="W179" s="144"/>
      <c r="X179" s="146"/>
      <c r="Y179" s="144"/>
      <c r="Z179" s="146"/>
      <c r="AA179" s="144"/>
      <c r="AB179" s="146"/>
      <c r="AC179" s="144"/>
      <c r="AD179" s="144"/>
    </row>
    <row r="180" spans="1:30">
      <c r="A180" s="134" t="s">
        <v>1247</v>
      </c>
      <c r="B180" s="138"/>
      <c r="C180" s="138"/>
      <c r="D180" s="138"/>
      <c r="E180" s="138">
        <v>5.9084517185047623E-4</v>
      </c>
      <c r="F180" s="138"/>
      <c r="G180" s="138">
        <v>5.9084517185047623E-4</v>
      </c>
      <c r="I180" s="134" t="s">
        <v>1247</v>
      </c>
      <c r="J180" s="140">
        <v>0</v>
      </c>
      <c r="K180" s="140">
        <v>0</v>
      </c>
      <c r="L180" s="140">
        <v>0</v>
      </c>
      <c r="M180" s="140">
        <v>1</v>
      </c>
      <c r="N180" s="140">
        <v>0</v>
      </c>
      <c r="O180" s="140">
        <v>1</v>
      </c>
      <c r="P180" s="140"/>
      <c r="Q180" s="144" t="str">
        <f t="shared" si="433"/>
        <v>G</v>
      </c>
      <c r="R180" s="145" t="str">
        <f>IFERROR(VLOOKUP(Q180,'LISTA-ESPECIES'!$A$4:$D$102,4,FALSE),"")</f>
        <v/>
      </c>
      <c r="S180" s="144">
        <f t="shared" ref="S180:S182" si="511">B180</f>
        <v>0</v>
      </c>
      <c r="T180" s="146">
        <f t="shared" ref="T180:T182" si="512">J180</f>
        <v>0</v>
      </c>
      <c r="U180" s="144">
        <f t="shared" ref="U180:U182" si="513">C180</f>
        <v>0</v>
      </c>
      <c r="V180" s="146">
        <f t="shared" ref="V180:V182" si="514">K180</f>
        <v>0</v>
      </c>
      <c r="W180" s="144">
        <f t="shared" ref="W180:W182" si="515">D180</f>
        <v>0</v>
      </c>
      <c r="X180" s="146">
        <f t="shared" ref="X180:X182" si="516">L180</f>
        <v>0</v>
      </c>
      <c r="Y180" s="144">
        <f t="shared" ref="Y180:Y182" si="517">E180</f>
        <v>5.9084517185047623E-4</v>
      </c>
      <c r="Z180" s="146">
        <f t="shared" ref="Z180:Z182" si="518">M180</f>
        <v>1</v>
      </c>
      <c r="AA180" s="144">
        <f t="shared" ref="AA180:AA182" si="519">F180</f>
        <v>0</v>
      </c>
      <c r="AB180" s="146">
        <f t="shared" ref="AB180:AB182" si="520">N180</f>
        <v>0</v>
      </c>
      <c r="AC180" s="144">
        <f t="shared" ref="AC180:AC182" si="521">G180</f>
        <v>5.9084517185047623E-4</v>
      </c>
      <c r="AD180" s="147">
        <f>AC180/SUM(AEEF[AEEF-UT])</f>
        <v>1.033767335188087E-6</v>
      </c>
    </row>
    <row r="181" spans="1:30">
      <c r="A181" s="134" t="s">
        <v>1249</v>
      </c>
      <c r="B181" s="138"/>
      <c r="C181" s="138"/>
      <c r="D181" s="138"/>
      <c r="E181" s="138">
        <v>3.782183532426695</v>
      </c>
      <c r="F181" s="138"/>
      <c r="G181" s="138">
        <v>3.782183532426695</v>
      </c>
      <c r="I181" s="134" t="s">
        <v>1249</v>
      </c>
      <c r="J181" s="140">
        <v>0</v>
      </c>
      <c r="K181" s="140">
        <v>0</v>
      </c>
      <c r="L181" s="140">
        <v>0</v>
      </c>
      <c r="M181" s="140">
        <v>1</v>
      </c>
      <c r="N181" s="140">
        <v>0</v>
      </c>
      <c r="O181" s="140">
        <v>1</v>
      </c>
      <c r="P181" s="140"/>
      <c r="Q181" s="144" t="str">
        <f t="shared" si="433"/>
        <v>V</v>
      </c>
      <c r="R181" s="145" t="str">
        <f>IFERROR(VLOOKUP(Q181,'LISTA-ESPECIES'!$A$4:$D$102,4,FALSE),"")</f>
        <v/>
      </c>
      <c r="S181" s="144">
        <f t="shared" si="511"/>
        <v>0</v>
      </c>
      <c r="T181" s="146">
        <f t="shared" si="512"/>
        <v>0</v>
      </c>
      <c r="U181" s="144">
        <f t="shared" si="513"/>
        <v>0</v>
      </c>
      <c r="V181" s="146">
        <f t="shared" si="514"/>
        <v>0</v>
      </c>
      <c r="W181" s="144">
        <f t="shared" si="515"/>
        <v>0</v>
      </c>
      <c r="X181" s="146">
        <f t="shared" si="516"/>
        <v>0</v>
      </c>
      <c r="Y181" s="144">
        <f t="shared" si="517"/>
        <v>3.782183532426695</v>
      </c>
      <c r="Z181" s="146">
        <f t="shared" si="518"/>
        <v>1</v>
      </c>
      <c r="AA181" s="144">
        <f t="shared" si="519"/>
        <v>0</v>
      </c>
      <c r="AB181" s="146">
        <f t="shared" si="520"/>
        <v>0</v>
      </c>
      <c r="AC181" s="144">
        <f t="shared" si="521"/>
        <v>3.782183532426695</v>
      </c>
      <c r="AD181" s="147">
        <f>AC181/SUM(AEEF[AEEF-UT])</f>
        <v>6.6174659247253331E-3</v>
      </c>
    </row>
    <row r="182" spans="1:30">
      <c r="A182" s="128" t="s">
        <v>81</v>
      </c>
      <c r="I182" s="128" t="s">
        <v>81</v>
      </c>
      <c r="J182" s="140"/>
      <c r="K182" s="140"/>
      <c r="L182" s="140"/>
      <c r="M182" s="140"/>
      <c r="N182" s="140"/>
      <c r="O182" s="140"/>
      <c r="P182" s="140"/>
      <c r="Q182" s="144" t="str">
        <f t="shared" si="433"/>
        <v>Guariúba</v>
      </c>
      <c r="R182" s="145">
        <f>IFERROR(VLOOKUP(Q182,'LISTA-ESPECIES'!$A$4:$D$102,4,FALSE),"")</f>
        <v>60.929581789406512</v>
      </c>
      <c r="S182" s="144">
        <f t="shared" si="511"/>
        <v>0</v>
      </c>
      <c r="T182" s="146">
        <f t="shared" si="512"/>
        <v>0</v>
      </c>
      <c r="U182" s="144">
        <f t="shared" si="513"/>
        <v>0</v>
      </c>
      <c r="V182" s="146">
        <f t="shared" si="514"/>
        <v>0</v>
      </c>
      <c r="W182" s="144">
        <f t="shared" si="515"/>
        <v>0</v>
      </c>
      <c r="X182" s="146">
        <f t="shared" si="516"/>
        <v>0</v>
      </c>
      <c r="Y182" s="144">
        <f t="shared" si="517"/>
        <v>0</v>
      </c>
      <c r="Z182" s="146">
        <f t="shared" si="518"/>
        <v>0</v>
      </c>
      <c r="AA182" s="144">
        <f t="shared" si="519"/>
        <v>0</v>
      </c>
      <c r="AB182" s="146">
        <f t="shared" si="520"/>
        <v>0</v>
      </c>
      <c r="AC182" s="144">
        <f t="shared" si="521"/>
        <v>0</v>
      </c>
      <c r="AD182" s="147">
        <f>AC182/SUM(AEEF[AEEF-UT])</f>
        <v>0</v>
      </c>
    </row>
    <row r="183" spans="1:30">
      <c r="A183" s="134" t="s">
        <v>1245</v>
      </c>
      <c r="C183">
        <v>3</v>
      </c>
      <c r="E183">
        <v>1</v>
      </c>
      <c r="G183">
        <v>4</v>
      </c>
      <c r="I183" s="134" t="s">
        <v>1245</v>
      </c>
      <c r="J183" s="140">
        <v>0</v>
      </c>
      <c r="K183" s="140">
        <v>0.75</v>
      </c>
      <c r="L183" s="140">
        <v>0</v>
      </c>
      <c r="M183" s="140">
        <v>0.25</v>
      </c>
      <c r="N183" s="140">
        <v>0</v>
      </c>
      <c r="O183" s="140">
        <v>1</v>
      </c>
      <c r="P183" s="140"/>
      <c r="Q183" s="144" t="str">
        <f t="shared" si="433"/>
        <v>N</v>
      </c>
      <c r="R183" s="145" t="str">
        <f>IFERROR(VLOOKUP(Q183,'LISTA-ESPECIES'!$A$4:$D$102,4,FALSE),"")</f>
        <v/>
      </c>
      <c r="S183" s="144"/>
      <c r="T183" s="146"/>
      <c r="U183" s="144"/>
      <c r="V183" s="146"/>
      <c r="W183" s="144"/>
      <c r="X183" s="146"/>
      <c r="Y183" s="144"/>
      <c r="Z183" s="146"/>
      <c r="AA183" s="144"/>
      <c r="AB183" s="146"/>
      <c r="AC183" s="144"/>
      <c r="AD183" s="144"/>
    </row>
    <row r="184" spans="1:30">
      <c r="A184" s="134" t="s">
        <v>1247</v>
      </c>
      <c r="B184" s="138"/>
      <c r="C184" s="138">
        <v>2.2389768413635406E-3</v>
      </c>
      <c r="D184" s="138"/>
      <c r="E184" s="138">
        <v>3.5643407482732108E-4</v>
      </c>
      <c r="F184" s="138"/>
      <c r="G184" s="138">
        <v>2.5954109161908617E-3</v>
      </c>
      <c r="I184" s="134" t="s">
        <v>1247</v>
      </c>
      <c r="J184" s="140">
        <v>0</v>
      </c>
      <c r="K184" s="140">
        <v>0.86266757506343572</v>
      </c>
      <c r="L184" s="140">
        <v>0</v>
      </c>
      <c r="M184" s="140">
        <v>0.13733242493656428</v>
      </c>
      <c r="N184" s="140">
        <v>0</v>
      </c>
      <c r="O184" s="140">
        <v>1</v>
      </c>
      <c r="P184" s="140"/>
      <c r="Q184" s="144" t="str">
        <f t="shared" si="433"/>
        <v>G</v>
      </c>
      <c r="R184" s="145" t="str">
        <f>IFERROR(VLOOKUP(Q184,'LISTA-ESPECIES'!$A$4:$D$102,4,FALSE),"")</f>
        <v/>
      </c>
      <c r="S184" s="144">
        <f t="shared" ref="S184:S185" si="522">B184</f>
        <v>0</v>
      </c>
      <c r="T184" s="146">
        <f t="shared" ref="T184:T185" si="523">J184</f>
        <v>0</v>
      </c>
      <c r="U184" s="144">
        <f t="shared" ref="U184:U185" si="524">C184</f>
        <v>2.2389768413635406E-3</v>
      </c>
      <c r="V184" s="146">
        <f t="shared" ref="V184:V185" si="525">K184</f>
        <v>0.86266757506343572</v>
      </c>
      <c r="W184" s="144">
        <f t="shared" ref="W184:W185" si="526">D184</f>
        <v>0</v>
      </c>
      <c r="X184" s="146">
        <f t="shared" ref="X184:X185" si="527">L184</f>
        <v>0</v>
      </c>
      <c r="Y184" s="144">
        <f t="shared" ref="Y184:Y185" si="528">E184</f>
        <v>3.5643407482732108E-4</v>
      </c>
      <c r="Z184" s="146">
        <f t="shared" ref="Z184:Z185" si="529">M184</f>
        <v>0.13733242493656428</v>
      </c>
      <c r="AA184" s="144">
        <f t="shared" ref="AA184:AA185" si="530">F184</f>
        <v>0</v>
      </c>
      <c r="AB184" s="146">
        <f t="shared" ref="AB184:AB185" si="531">N184</f>
        <v>0</v>
      </c>
      <c r="AC184" s="144">
        <f t="shared" ref="AC184:AC185" si="532">G184</f>
        <v>2.5954109161908617E-3</v>
      </c>
      <c r="AD184" s="147">
        <f>AC184/SUM(AEEF[AEEF-UT])</f>
        <v>4.5410390985266304E-6</v>
      </c>
    </row>
    <row r="185" spans="1:30">
      <c r="A185" s="134" t="s">
        <v>1249</v>
      </c>
      <c r="B185" s="138"/>
      <c r="C185" s="138">
        <v>17.55016358884037</v>
      </c>
      <c r="D185" s="138"/>
      <c r="E185" s="138">
        <v>2.1390424351550736</v>
      </c>
      <c r="F185" s="138"/>
      <c r="G185" s="138">
        <v>19.689206023995443</v>
      </c>
      <c r="I185" s="134" t="s">
        <v>1249</v>
      </c>
      <c r="J185" s="140">
        <v>0</v>
      </c>
      <c r="K185" s="140">
        <v>0.89135963976667221</v>
      </c>
      <c r="L185" s="140">
        <v>0</v>
      </c>
      <c r="M185" s="140">
        <v>0.10864036023332785</v>
      </c>
      <c r="N185" s="140">
        <v>0</v>
      </c>
      <c r="O185" s="140">
        <v>1</v>
      </c>
      <c r="P185" s="140"/>
      <c r="Q185" s="144" t="str">
        <f t="shared" si="433"/>
        <v>V</v>
      </c>
      <c r="R185" s="145" t="str">
        <f>IFERROR(VLOOKUP(Q185,'LISTA-ESPECIES'!$A$4:$D$102,4,FALSE),"")</f>
        <v/>
      </c>
      <c r="S185" s="144">
        <f t="shared" si="522"/>
        <v>0</v>
      </c>
      <c r="T185" s="146">
        <f t="shared" si="523"/>
        <v>0</v>
      </c>
      <c r="U185" s="144">
        <f t="shared" si="524"/>
        <v>17.55016358884037</v>
      </c>
      <c r="V185" s="146">
        <f t="shared" si="525"/>
        <v>0.89135963976667221</v>
      </c>
      <c r="W185" s="144">
        <f t="shared" si="526"/>
        <v>0</v>
      </c>
      <c r="X185" s="146">
        <f t="shared" si="527"/>
        <v>0</v>
      </c>
      <c r="Y185" s="144">
        <f t="shared" si="528"/>
        <v>2.1390424351550736</v>
      </c>
      <c r="Z185" s="146">
        <f t="shared" si="529"/>
        <v>0.10864036023332785</v>
      </c>
      <c r="AA185" s="144">
        <f t="shared" si="530"/>
        <v>0</v>
      </c>
      <c r="AB185" s="146">
        <f t="shared" si="531"/>
        <v>0</v>
      </c>
      <c r="AC185" s="144">
        <f t="shared" si="532"/>
        <v>19.689206023995443</v>
      </c>
      <c r="AD185" s="147">
        <f>AC185/SUM(AEEF[AEEF-UT])</f>
        <v>3.4449055375451135E-2</v>
      </c>
    </row>
    <row r="186" spans="1:30">
      <c r="A186" s="128" t="s">
        <v>16</v>
      </c>
      <c r="I186" s="128" t="s">
        <v>16</v>
      </c>
      <c r="J186" s="140"/>
      <c r="K186" s="140"/>
      <c r="L186" s="140"/>
      <c r="M186" s="140"/>
      <c r="N186" s="140"/>
      <c r="O186" s="140"/>
      <c r="P186" s="140"/>
      <c r="Q186" s="144" t="str">
        <f t="shared" si="433"/>
        <v>Ingá</v>
      </c>
      <c r="R186" s="145">
        <f>IFERROR(VLOOKUP(Q186,'LISTA-ESPECIES'!$A$4:$D$102,4,FALSE),"")</f>
        <v>51.38028520389279</v>
      </c>
      <c r="S186" s="144"/>
      <c r="T186" s="146"/>
      <c r="U186" s="144"/>
      <c r="V186" s="146"/>
      <c r="W186" s="144"/>
      <c r="X186" s="146"/>
      <c r="Y186" s="144"/>
      <c r="Z186" s="146"/>
      <c r="AA186" s="144"/>
      <c r="AB186" s="146"/>
      <c r="AC186" s="144"/>
      <c r="AD186" s="144"/>
    </row>
    <row r="187" spans="1:30">
      <c r="A187" s="134" t="s">
        <v>1245</v>
      </c>
      <c r="C187">
        <v>25</v>
      </c>
      <c r="E187">
        <v>15</v>
      </c>
      <c r="F187">
        <v>3</v>
      </c>
      <c r="G187">
        <v>43</v>
      </c>
      <c r="I187" s="134" t="s">
        <v>1245</v>
      </c>
      <c r="J187" s="140">
        <v>0</v>
      </c>
      <c r="K187" s="140">
        <v>0.58139534883720934</v>
      </c>
      <c r="L187" s="140">
        <v>0</v>
      </c>
      <c r="M187" s="140">
        <v>0.34883720930232559</v>
      </c>
      <c r="N187" s="140">
        <v>6.9767441860465115E-2</v>
      </c>
      <c r="O187" s="140">
        <v>1</v>
      </c>
      <c r="P187" s="140"/>
      <c r="Q187" s="144" t="str">
        <f t="shared" si="433"/>
        <v>N</v>
      </c>
      <c r="R187" s="145" t="str">
        <f>IFERROR(VLOOKUP(Q187,'LISTA-ESPECIES'!$A$4:$D$102,4,FALSE),"")</f>
        <v/>
      </c>
      <c r="S187" s="144">
        <f t="shared" ref="S187:S189" si="533">B187</f>
        <v>0</v>
      </c>
      <c r="T187" s="146">
        <f t="shared" ref="T187:T189" si="534">J187</f>
        <v>0</v>
      </c>
      <c r="U187" s="144">
        <f t="shared" ref="U187:U189" si="535">C187</f>
        <v>25</v>
      </c>
      <c r="V187" s="146">
        <f t="shared" ref="V187:V189" si="536">K187</f>
        <v>0.58139534883720934</v>
      </c>
      <c r="W187" s="144">
        <f t="shared" ref="W187:W189" si="537">D187</f>
        <v>0</v>
      </c>
      <c r="X187" s="146">
        <f t="shared" ref="X187:X189" si="538">L187</f>
        <v>0</v>
      </c>
      <c r="Y187" s="144">
        <f t="shared" ref="Y187:Y189" si="539">E187</f>
        <v>15</v>
      </c>
      <c r="Z187" s="146">
        <f t="shared" ref="Z187:Z189" si="540">M187</f>
        <v>0.34883720930232559</v>
      </c>
      <c r="AA187" s="144">
        <f t="shared" ref="AA187:AA189" si="541">F187</f>
        <v>3</v>
      </c>
      <c r="AB187" s="146">
        <f t="shared" ref="AB187:AB189" si="542">N187</f>
        <v>6.9767441860465115E-2</v>
      </c>
      <c r="AC187" s="144">
        <f t="shared" ref="AC187:AC189" si="543">G187</f>
        <v>43</v>
      </c>
      <c r="AD187" s="147">
        <f>AC187/SUM(AEEF[AEEF-UT])</f>
        <v>7.5234591955567504E-2</v>
      </c>
    </row>
    <row r="188" spans="1:30">
      <c r="A188" s="134" t="s">
        <v>1247</v>
      </c>
      <c r="B188" s="138"/>
      <c r="C188" s="138">
        <v>1.3552417147679477E-2</v>
      </c>
      <c r="D188" s="138"/>
      <c r="E188" s="138">
        <v>4.2650400158419505E-3</v>
      </c>
      <c r="F188" s="138">
        <v>1.4887388066762224E-3</v>
      </c>
      <c r="G188" s="138">
        <v>1.9306195970197646E-2</v>
      </c>
      <c r="I188" s="134" t="s">
        <v>1247</v>
      </c>
      <c r="J188" s="140">
        <v>0</v>
      </c>
      <c r="K188" s="140">
        <v>0.70197242214882227</v>
      </c>
      <c r="L188" s="140">
        <v>0</v>
      </c>
      <c r="M188" s="140">
        <v>0.22091560773679877</v>
      </c>
      <c r="N188" s="140">
        <v>7.7111970114378842E-2</v>
      </c>
      <c r="O188" s="140">
        <v>1</v>
      </c>
      <c r="P188" s="140"/>
      <c r="Q188" s="144" t="str">
        <f t="shared" si="433"/>
        <v>G</v>
      </c>
      <c r="R188" s="145" t="str">
        <f>IFERROR(VLOOKUP(Q188,'LISTA-ESPECIES'!$A$4:$D$102,4,FALSE),"")</f>
        <v/>
      </c>
      <c r="S188" s="144">
        <f t="shared" si="533"/>
        <v>0</v>
      </c>
      <c r="T188" s="146">
        <f t="shared" si="534"/>
        <v>0</v>
      </c>
      <c r="U188" s="144">
        <f t="shared" si="535"/>
        <v>1.3552417147679477E-2</v>
      </c>
      <c r="V188" s="146">
        <f t="shared" si="536"/>
        <v>0.70197242214882227</v>
      </c>
      <c r="W188" s="144">
        <f t="shared" si="537"/>
        <v>0</v>
      </c>
      <c r="X188" s="146">
        <f t="shared" si="538"/>
        <v>0</v>
      </c>
      <c r="Y188" s="144">
        <f t="shared" si="539"/>
        <v>4.2650400158419505E-3</v>
      </c>
      <c r="Z188" s="146">
        <f t="shared" si="540"/>
        <v>0.22091560773679877</v>
      </c>
      <c r="AA188" s="144">
        <f t="shared" si="541"/>
        <v>1.4887388066762224E-3</v>
      </c>
      <c r="AB188" s="146">
        <f t="shared" si="542"/>
        <v>7.7111970114378842E-2</v>
      </c>
      <c r="AC188" s="144">
        <f t="shared" si="543"/>
        <v>1.9306195970197646E-2</v>
      </c>
      <c r="AD188" s="147">
        <f>AC188/SUM(AEEF[AEEF-UT])</f>
        <v>3.3778925024000968E-5</v>
      </c>
    </row>
    <row r="189" spans="1:30">
      <c r="A189" s="134" t="s">
        <v>1249</v>
      </c>
      <c r="B189" s="138"/>
      <c r="C189" s="138">
        <v>79.904041573677944</v>
      </c>
      <c r="D189" s="138"/>
      <c r="E189" s="138">
        <v>22.490165113947842</v>
      </c>
      <c r="F189" s="138">
        <v>7.9701612401559352</v>
      </c>
      <c r="G189" s="138">
        <v>110.3643679277817</v>
      </c>
      <c r="I189" s="134" t="s">
        <v>1249</v>
      </c>
      <c r="J189" s="140">
        <v>0</v>
      </c>
      <c r="K189" s="140">
        <v>0.7240021673115018</v>
      </c>
      <c r="L189" s="140">
        <v>0</v>
      </c>
      <c r="M189" s="140">
        <v>0.20378103491395486</v>
      </c>
      <c r="N189" s="140">
        <v>7.2216797774543581E-2</v>
      </c>
      <c r="O189" s="140">
        <v>1</v>
      </c>
      <c r="P189" s="140"/>
      <c r="Q189" s="144" t="str">
        <f t="shared" si="433"/>
        <v>V</v>
      </c>
      <c r="R189" s="145" t="str">
        <f>IFERROR(VLOOKUP(Q189,'LISTA-ESPECIES'!$A$4:$D$102,4,FALSE),"")</f>
        <v/>
      </c>
      <c r="S189" s="144">
        <f t="shared" si="533"/>
        <v>0</v>
      </c>
      <c r="T189" s="146">
        <f t="shared" si="534"/>
        <v>0</v>
      </c>
      <c r="U189" s="144">
        <f t="shared" si="535"/>
        <v>79.904041573677944</v>
      </c>
      <c r="V189" s="146">
        <f t="shared" si="536"/>
        <v>0.7240021673115018</v>
      </c>
      <c r="W189" s="144">
        <f t="shared" si="537"/>
        <v>0</v>
      </c>
      <c r="X189" s="146">
        <f t="shared" si="538"/>
        <v>0</v>
      </c>
      <c r="Y189" s="144">
        <f t="shared" si="539"/>
        <v>22.490165113947842</v>
      </c>
      <c r="Z189" s="146">
        <f t="shared" si="540"/>
        <v>0.20378103491395486</v>
      </c>
      <c r="AA189" s="144">
        <f t="shared" si="541"/>
        <v>7.9701612401559352</v>
      </c>
      <c r="AB189" s="146">
        <f t="shared" si="542"/>
        <v>7.2216797774543581E-2</v>
      </c>
      <c r="AC189" s="144">
        <f t="shared" si="543"/>
        <v>110.3643679277817</v>
      </c>
      <c r="AD189" s="147">
        <f>AC189/SUM(AEEF[AEEF-UT])</f>
        <v>0.19309809738327391</v>
      </c>
    </row>
    <row r="190" spans="1:30">
      <c r="A190" s="128" t="s">
        <v>101</v>
      </c>
      <c r="I190" s="128" t="s">
        <v>101</v>
      </c>
      <c r="J190" s="140"/>
      <c r="K190" s="140"/>
      <c r="L190" s="140"/>
      <c r="M190" s="140"/>
      <c r="N190" s="140"/>
      <c r="O190" s="140"/>
      <c r="P190" s="140"/>
      <c r="Q190" s="144" t="str">
        <f t="shared" si="433"/>
        <v>Ipê-amarelo</v>
      </c>
      <c r="R190" s="145">
        <f>IFERROR(VLOOKUP(Q190,'LISTA-ESPECIES'!$A$4:$D$102,4,FALSE),"")</f>
        <v>70</v>
      </c>
      <c r="S190" s="144"/>
      <c r="T190" s="146"/>
      <c r="U190" s="144"/>
      <c r="V190" s="146"/>
      <c r="W190" s="144"/>
      <c r="X190" s="146"/>
      <c r="Y190" s="144"/>
      <c r="Z190" s="146"/>
      <c r="AA190" s="144"/>
      <c r="AB190" s="146"/>
      <c r="AC190" s="144"/>
      <c r="AD190" s="144"/>
    </row>
    <row r="191" spans="1:30">
      <c r="A191" s="134" t="s">
        <v>1245</v>
      </c>
      <c r="C191">
        <v>3</v>
      </c>
      <c r="E191">
        <v>6</v>
      </c>
      <c r="G191">
        <v>9</v>
      </c>
      <c r="I191" s="134" t="s">
        <v>1245</v>
      </c>
      <c r="J191" s="140">
        <v>0</v>
      </c>
      <c r="K191" s="140">
        <v>0.33333333333333331</v>
      </c>
      <c r="L191" s="140">
        <v>0</v>
      </c>
      <c r="M191" s="140">
        <v>0.66666666666666663</v>
      </c>
      <c r="N191" s="140">
        <v>0</v>
      </c>
      <c r="O191" s="140">
        <v>1</v>
      </c>
      <c r="P191" s="140"/>
      <c r="Q191" s="144" t="str">
        <f t="shared" si="433"/>
        <v>N</v>
      </c>
      <c r="R191" s="145" t="str">
        <f>IFERROR(VLOOKUP(Q191,'LISTA-ESPECIES'!$A$4:$D$102,4,FALSE),"")</f>
        <v/>
      </c>
      <c r="S191" s="144">
        <f t="shared" ref="S191:S193" si="544">B191</f>
        <v>0</v>
      </c>
      <c r="T191" s="146">
        <f t="shared" ref="T191:T193" si="545">J191</f>
        <v>0</v>
      </c>
      <c r="U191" s="144">
        <f t="shared" ref="U191:U193" si="546">C191</f>
        <v>3</v>
      </c>
      <c r="V191" s="146">
        <f t="shared" ref="V191:V193" si="547">K191</f>
        <v>0.33333333333333331</v>
      </c>
      <c r="W191" s="144">
        <f t="shared" ref="W191:W193" si="548">D191</f>
        <v>0</v>
      </c>
      <c r="X191" s="146">
        <f t="shared" ref="X191:X193" si="549">L191</f>
        <v>0</v>
      </c>
      <c r="Y191" s="144">
        <f t="shared" ref="Y191:Y193" si="550">E191</f>
        <v>6</v>
      </c>
      <c r="Z191" s="146">
        <f t="shared" ref="Z191:Z193" si="551">M191</f>
        <v>0.66666666666666663</v>
      </c>
      <c r="AA191" s="144">
        <f t="shared" ref="AA191:AA193" si="552">F191</f>
        <v>0</v>
      </c>
      <c r="AB191" s="146">
        <f t="shared" ref="AB191:AB193" si="553">N191</f>
        <v>0</v>
      </c>
      <c r="AC191" s="144">
        <f t="shared" ref="AC191:AC193" si="554">G191</f>
        <v>9</v>
      </c>
      <c r="AD191" s="147">
        <f>AC191/SUM(AEEF[AEEF-UT])</f>
        <v>1.5746775060467618E-2</v>
      </c>
    </row>
    <row r="192" spans="1:30">
      <c r="A192" s="134" t="s">
        <v>1247</v>
      </c>
      <c r="B192" s="138"/>
      <c r="C192" s="138">
        <v>2.5970817009166158E-3</v>
      </c>
      <c r="D192" s="138"/>
      <c r="E192" s="138">
        <v>2.9395508000778507E-3</v>
      </c>
      <c r="F192" s="138"/>
      <c r="G192" s="138">
        <v>5.5366325009944661E-3</v>
      </c>
      <c r="I192" s="134" t="s">
        <v>1247</v>
      </c>
      <c r="J192" s="140">
        <v>0</v>
      </c>
      <c r="K192" s="140">
        <v>0.46907243716286734</v>
      </c>
      <c r="L192" s="140">
        <v>0</v>
      </c>
      <c r="M192" s="140">
        <v>0.53092756283713272</v>
      </c>
      <c r="N192" s="140">
        <v>0</v>
      </c>
      <c r="O192" s="140">
        <v>1</v>
      </c>
      <c r="P192" s="140"/>
      <c r="Q192" s="144" t="str">
        <f t="shared" si="433"/>
        <v>G</v>
      </c>
      <c r="R192" s="145" t="str">
        <f>IFERROR(VLOOKUP(Q192,'LISTA-ESPECIES'!$A$4:$D$102,4,FALSE),"")</f>
        <v/>
      </c>
      <c r="S192" s="144">
        <f t="shared" si="544"/>
        <v>0</v>
      </c>
      <c r="T192" s="146">
        <f t="shared" si="545"/>
        <v>0</v>
      </c>
      <c r="U192" s="144">
        <f t="shared" si="546"/>
        <v>2.5970817009166158E-3</v>
      </c>
      <c r="V192" s="146">
        <f t="shared" si="547"/>
        <v>0.46907243716286734</v>
      </c>
      <c r="W192" s="144">
        <f t="shared" si="548"/>
        <v>0</v>
      </c>
      <c r="X192" s="146">
        <f t="shared" si="549"/>
        <v>0</v>
      </c>
      <c r="Y192" s="144">
        <f t="shared" si="550"/>
        <v>2.9395508000778507E-3</v>
      </c>
      <c r="Z192" s="146">
        <f t="shared" si="551"/>
        <v>0.53092756283713272</v>
      </c>
      <c r="AA192" s="144">
        <f t="shared" si="552"/>
        <v>0</v>
      </c>
      <c r="AB192" s="146">
        <f t="shared" si="553"/>
        <v>0</v>
      </c>
      <c r="AC192" s="144">
        <f t="shared" si="554"/>
        <v>5.5366325009944661E-3</v>
      </c>
      <c r="AD192" s="147">
        <f>AC192/SUM(AEEF[AEEF-UT])</f>
        <v>9.6871229539593467E-6</v>
      </c>
    </row>
    <row r="193" spans="1:30">
      <c r="A193" s="134" t="s">
        <v>1249</v>
      </c>
      <c r="B193" s="138"/>
      <c r="C193" s="138">
        <v>22.862481046971006</v>
      </c>
      <c r="D193" s="138"/>
      <c r="E193" s="138">
        <v>22.600091841591986</v>
      </c>
      <c r="F193" s="138"/>
      <c r="G193" s="138">
        <v>45.462572888562995</v>
      </c>
      <c r="I193" s="134" t="s">
        <v>1249</v>
      </c>
      <c r="J193" s="140">
        <v>0</v>
      </c>
      <c r="K193" s="140">
        <v>0.50288577162166093</v>
      </c>
      <c r="L193" s="140">
        <v>0</v>
      </c>
      <c r="M193" s="140">
        <v>0.49711422837833896</v>
      </c>
      <c r="N193" s="140">
        <v>0</v>
      </c>
      <c r="O193" s="140">
        <v>1</v>
      </c>
      <c r="P193" s="140"/>
      <c r="Q193" s="144" t="str">
        <f t="shared" si="433"/>
        <v>V</v>
      </c>
      <c r="R193" s="145" t="str">
        <f>IFERROR(VLOOKUP(Q193,'LISTA-ESPECIES'!$A$4:$D$102,4,FALSE),"")</f>
        <v/>
      </c>
      <c r="S193" s="144">
        <f t="shared" si="544"/>
        <v>0</v>
      </c>
      <c r="T193" s="146">
        <f t="shared" si="545"/>
        <v>0</v>
      </c>
      <c r="U193" s="144">
        <f t="shared" si="546"/>
        <v>22.862481046971006</v>
      </c>
      <c r="V193" s="146">
        <f t="shared" si="547"/>
        <v>0.50288577162166093</v>
      </c>
      <c r="W193" s="144">
        <f t="shared" si="548"/>
        <v>0</v>
      </c>
      <c r="X193" s="146">
        <f t="shared" si="549"/>
        <v>0</v>
      </c>
      <c r="Y193" s="144">
        <f t="shared" si="550"/>
        <v>22.600091841591986</v>
      </c>
      <c r="Z193" s="146">
        <f t="shared" si="551"/>
        <v>0.49711422837833896</v>
      </c>
      <c r="AA193" s="144">
        <f t="shared" si="552"/>
        <v>0</v>
      </c>
      <c r="AB193" s="146">
        <f t="shared" si="553"/>
        <v>0</v>
      </c>
      <c r="AC193" s="144">
        <f t="shared" si="554"/>
        <v>45.462572888562995</v>
      </c>
      <c r="AD193" s="147">
        <f>AC193/SUM(AEEF[AEEF-UT])</f>
        <v>7.9543212105146116E-2</v>
      </c>
    </row>
    <row r="194" spans="1:30">
      <c r="A194" s="128" t="s">
        <v>8</v>
      </c>
      <c r="I194" s="128" t="s">
        <v>8</v>
      </c>
      <c r="J194" s="140"/>
      <c r="K194" s="140"/>
      <c r="L194" s="140"/>
      <c r="M194" s="140"/>
      <c r="N194" s="140"/>
      <c r="O194" s="140"/>
      <c r="P194" s="140"/>
      <c r="Q194" s="144" t="str">
        <f t="shared" si="433"/>
        <v>Itaúba</v>
      </c>
      <c r="R194" s="145">
        <f>IFERROR(VLOOKUP(Q194,'LISTA-ESPECIES'!$A$4:$D$102,4,FALSE),"")</f>
        <v>51.38028520389279</v>
      </c>
      <c r="S194" s="144"/>
      <c r="T194" s="146"/>
      <c r="U194" s="144"/>
      <c r="V194" s="146"/>
      <c r="W194" s="144"/>
      <c r="X194" s="146"/>
      <c r="Y194" s="144"/>
      <c r="Z194" s="146"/>
      <c r="AA194" s="144"/>
      <c r="AB194" s="146"/>
      <c r="AC194" s="144"/>
      <c r="AD194" s="144"/>
    </row>
    <row r="195" spans="1:30">
      <c r="A195" s="134" t="s">
        <v>1245</v>
      </c>
      <c r="C195">
        <v>18</v>
      </c>
      <c r="E195">
        <v>5</v>
      </c>
      <c r="G195">
        <v>23</v>
      </c>
      <c r="I195" s="134" t="s">
        <v>1245</v>
      </c>
      <c r="J195" s="140">
        <v>0</v>
      </c>
      <c r="K195" s="140">
        <v>0.78260869565217395</v>
      </c>
      <c r="L195" s="140">
        <v>0</v>
      </c>
      <c r="M195" s="140">
        <v>0.21739130434782608</v>
      </c>
      <c r="N195" s="140">
        <v>0</v>
      </c>
      <c r="O195" s="140">
        <v>1</v>
      </c>
      <c r="P195" s="140"/>
      <c r="Q195" s="144" t="str">
        <f t="shared" si="433"/>
        <v>N</v>
      </c>
      <c r="R195" s="145" t="str">
        <f>IFERROR(VLOOKUP(Q195,'LISTA-ESPECIES'!$A$4:$D$102,4,FALSE),"")</f>
        <v/>
      </c>
      <c r="S195" s="144">
        <f t="shared" ref="S195:S197" si="555">B195</f>
        <v>0</v>
      </c>
      <c r="T195" s="146">
        <f t="shared" ref="T195:T197" si="556">J195</f>
        <v>0</v>
      </c>
      <c r="U195" s="144">
        <f t="shared" ref="U195:U197" si="557">C195</f>
        <v>18</v>
      </c>
      <c r="V195" s="146">
        <f t="shared" ref="V195:V197" si="558">K195</f>
        <v>0.78260869565217395</v>
      </c>
      <c r="W195" s="144">
        <f t="shared" ref="W195:W197" si="559">D195</f>
        <v>0</v>
      </c>
      <c r="X195" s="146">
        <f t="shared" ref="X195:X197" si="560">L195</f>
        <v>0</v>
      </c>
      <c r="Y195" s="144">
        <f t="shared" ref="Y195:Y197" si="561">E195</f>
        <v>5</v>
      </c>
      <c r="Z195" s="146">
        <f t="shared" ref="Z195:Z197" si="562">M195</f>
        <v>0.21739130434782608</v>
      </c>
      <c r="AA195" s="144">
        <f t="shared" ref="AA195:AA197" si="563">F195</f>
        <v>0</v>
      </c>
      <c r="AB195" s="146">
        <f t="shared" ref="AB195:AB197" si="564">N195</f>
        <v>0</v>
      </c>
      <c r="AC195" s="144">
        <f t="shared" ref="AC195:AC197" si="565">G195</f>
        <v>23</v>
      </c>
      <c r="AD195" s="147">
        <f>AC195/SUM(AEEF[AEEF-UT])</f>
        <v>4.0241758487861691E-2</v>
      </c>
    </row>
    <row r="196" spans="1:30">
      <c r="A196" s="134" t="s">
        <v>1247</v>
      </c>
      <c r="B196" s="138"/>
      <c r="C196" s="138">
        <v>1.5146373622459996E-2</v>
      </c>
      <c r="D196" s="138"/>
      <c r="E196" s="138">
        <v>1.4047957974131786E-3</v>
      </c>
      <c r="F196" s="138"/>
      <c r="G196" s="138">
        <v>1.6551169419873175E-2</v>
      </c>
      <c r="I196" s="134" t="s">
        <v>1247</v>
      </c>
      <c r="J196" s="140">
        <v>0</v>
      </c>
      <c r="K196" s="140">
        <v>0.9151240760229048</v>
      </c>
      <c r="L196" s="140">
        <v>0</v>
      </c>
      <c r="M196" s="140">
        <v>8.4875923977095216E-2</v>
      </c>
      <c r="N196" s="140">
        <v>0</v>
      </c>
      <c r="O196" s="140">
        <v>1</v>
      </c>
      <c r="P196" s="140"/>
      <c r="Q196" s="144" t="str">
        <f t="shared" si="433"/>
        <v>G</v>
      </c>
      <c r="R196" s="145" t="str">
        <f>IFERROR(VLOOKUP(Q196,'LISTA-ESPECIES'!$A$4:$D$102,4,FALSE),"")</f>
        <v/>
      </c>
      <c r="S196" s="144">
        <f t="shared" si="555"/>
        <v>0</v>
      </c>
      <c r="T196" s="146">
        <f t="shared" si="556"/>
        <v>0</v>
      </c>
      <c r="U196" s="144">
        <f t="shared" si="557"/>
        <v>1.5146373622459996E-2</v>
      </c>
      <c r="V196" s="146">
        <f t="shared" si="558"/>
        <v>0.9151240760229048</v>
      </c>
      <c r="W196" s="144">
        <f t="shared" si="559"/>
        <v>0</v>
      </c>
      <c r="X196" s="146">
        <f t="shared" si="560"/>
        <v>0</v>
      </c>
      <c r="Y196" s="144">
        <f t="shared" si="561"/>
        <v>1.4047957974131786E-3</v>
      </c>
      <c r="Z196" s="146">
        <f t="shared" si="562"/>
        <v>8.4875923977095216E-2</v>
      </c>
      <c r="AA196" s="144">
        <f t="shared" si="563"/>
        <v>0</v>
      </c>
      <c r="AB196" s="146">
        <f t="shared" si="564"/>
        <v>0</v>
      </c>
      <c r="AC196" s="144">
        <f t="shared" si="565"/>
        <v>1.6551169419873175E-2</v>
      </c>
      <c r="AD196" s="147">
        <f>AC196/SUM(AEEF[AEEF-UT])</f>
        <v>2.8958615760270358E-5</v>
      </c>
    </row>
    <row r="197" spans="1:30">
      <c r="A197" s="134" t="s">
        <v>1249</v>
      </c>
      <c r="B197" s="138"/>
      <c r="C197" s="138">
        <v>120.28476211522924</v>
      </c>
      <c r="D197" s="138"/>
      <c r="E197" s="138">
        <v>10.222015882073404</v>
      </c>
      <c r="F197" s="138"/>
      <c r="G197" s="138">
        <v>130.50677799730263</v>
      </c>
      <c r="I197" s="134" t="s">
        <v>1249</v>
      </c>
      <c r="J197" s="140">
        <v>0</v>
      </c>
      <c r="K197" s="140">
        <v>0.9216744445082794</v>
      </c>
      <c r="L197" s="140">
        <v>0</v>
      </c>
      <c r="M197" s="140">
        <v>7.8325555491720711E-2</v>
      </c>
      <c r="N197" s="140">
        <v>0</v>
      </c>
      <c r="O197" s="140">
        <v>1</v>
      </c>
      <c r="P197" s="140"/>
      <c r="Q197" s="144" t="str">
        <f t="shared" si="433"/>
        <v>V</v>
      </c>
      <c r="R197" s="145" t="str">
        <f>IFERROR(VLOOKUP(Q197,'LISTA-ESPECIES'!$A$4:$D$102,4,FALSE),"")</f>
        <v/>
      </c>
      <c r="S197" s="144">
        <f t="shared" si="555"/>
        <v>0</v>
      </c>
      <c r="T197" s="146">
        <f t="shared" si="556"/>
        <v>0</v>
      </c>
      <c r="U197" s="144">
        <f t="shared" si="557"/>
        <v>120.28476211522924</v>
      </c>
      <c r="V197" s="146">
        <f t="shared" si="558"/>
        <v>0.9216744445082794</v>
      </c>
      <c r="W197" s="144">
        <f t="shared" si="559"/>
        <v>0</v>
      </c>
      <c r="X197" s="146">
        <f t="shared" si="560"/>
        <v>0</v>
      </c>
      <c r="Y197" s="144">
        <f t="shared" si="561"/>
        <v>10.222015882073404</v>
      </c>
      <c r="Z197" s="146">
        <f t="shared" si="562"/>
        <v>7.8325555491720711E-2</v>
      </c>
      <c r="AA197" s="144">
        <f t="shared" si="563"/>
        <v>0</v>
      </c>
      <c r="AB197" s="146">
        <f t="shared" si="564"/>
        <v>0</v>
      </c>
      <c r="AC197" s="144">
        <f t="shared" si="565"/>
        <v>130.50677799730263</v>
      </c>
      <c r="AD197" s="147">
        <f>AC197/SUM(AEEF[AEEF-UT])</f>
        <v>0.22834009744332326</v>
      </c>
    </row>
    <row r="198" spans="1:30">
      <c r="A198" s="128" t="s">
        <v>82</v>
      </c>
      <c r="I198" s="128" t="s">
        <v>82</v>
      </c>
      <c r="J198" s="140"/>
      <c r="K198" s="140"/>
      <c r="L198" s="140"/>
      <c r="M198" s="140"/>
      <c r="N198" s="140"/>
      <c r="O198" s="140"/>
      <c r="P198" s="140"/>
      <c r="Q198" s="144" t="str">
        <f t="shared" si="433"/>
        <v>Janitá</v>
      </c>
      <c r="R198" s="145">
        <f>IFERROR(VLOOKUP(Q198,'LISTA-ESPECIES'!$A$4:$D$102,4,FALSE),"")</f>
        <v>58.701412586119972</v>
      </c>
      <c r="S198" s="144"/>
      <c r="T198" s="146"/>
      <c r="U198" s="144"/>
      <c r="V198" s="146"/>
      <c r="W198" s="144"/>
      <c r="X198" s="146"/>
      <c r="Y198" s="144"/>
      <c r="Z198" s="146"/>
      <c r="AA198" s="144"/>
      <c r="AB198" s="146"/>
      <c r="AC198" s="144"/>
      <c r="AD198" s="144"/>
    </row>
    <row r="199" spans="1:30">
      <c r="A199" s="134" t="s">
        <v>1245</v>
      </c>
      <c r="C199">
        <v>2</v>
      </c>
      <c r="E199">
        <v>1</v>
      </c>
      <c r="G199">
        <v>3</v>
      </c>
      <c r="I199" s="134" t="s">
        <v>1245</v>
      </c>
      <c r="J199" s="140">
        <v>0</v>
      </c>
      <c r="K199" s="140">
        <v>0.66666666666666663</v>
      </c>
      <c r="L199" s="140">
        <v>0</v>
      </c>
      <c r="M199" s="140">
        <v>0.33333333333333331</v>
      </c>
      <c r="N199" s="140">
        <v>0</v>
      </c>
      <c r="O199" s="140">
        <v>1</v>
      </c>
      <c r="P199" s="140"/>
      <c r="Q199" s="144" t="str">
        <f t="shared" si="433"/>
        <v>N</v>
      </c>
      <c r="R199" s="145" t="str">
        <f>IFERROR(VLOOKUP(Q199,'LISTA-ESPECIES'!$A$4:$D$102,4,FALSE),"")</f>
        <v/>
      </c>
      <c r="S199" s="144">
        <f t="shared" ref="S199:S200" si="566">B199</f>
        <v>0</v>
      </c>
      <c r="T199" s="146">
        <f t="shared" ref="T199:T200" si="567">J199</f>
        <v>0</v>
      </c>
      <c r="U199" s="144">
        <f t="shared" ref="U199:U200" si="568">C199</f>
        <v>2</v>
      </c>
      <c r="V199" s="146">
        <f t="shared" ref="V199:V200" si="569">K199</f>
        <v>0.66666666666666663</v>
      </c>
      <c r="W199" s="144">
        <f t="shared" ref="W199:W200" si="570">D199</f>
        <v>0</v>
      </c>
      <c r="X199" s="146">
        <f t="shared" ref="X199:X200" si="571">L199</f>
        <v>0</v>
      </c>
      <c r="Y199" s="144">
        <f t="shared" ref="Y199:Y200" si="572">E199</f>
        <v>1</v>
      </c>
      <c r="Z199" s="146">
        <f t="shared" ref="Z199:Z200" si="573">M199</f>
        <v>0.33333333333333331</v>
      </c>
      <c r="AA199" s="144">
        <f t="shared" ref="AA199:AA200" si="574">F199</f>
        <v>0</v>
      </c>
      <c r="AB199" s="146">
        <f t="shared" ref="AB199:AB200" si="575">N199</f>
        <v>0</v>
      </c>
      <c r="AC199" s="144">
        <f t="shared" ref="AC199:AC200" si="576">G199</f>
        <v>3</v>
      </c>
      <c r="AD199" s="147">
        <f>AC199/SUM(AEEF[AEEF-UT])</f>
        <v>5.2489250201558724E-3</v>
      </c>
    </row>
    <row r="200" spans="1:30">
      <c r="A200" s="134" t="s">
        <v>1247</v>
      </c>
      <c r="B200" s="138"/>
      <c r="C200" s="138">
        <v>1.3294573294877635E-3</v>
      </c>
      <c r="D200" s="138"/>
      <c r="E200" s="138">
        <v>3.2592833037627952E-4</v>
      </c>
      <c r="F200" s="138"/>
      <c r="G200" s="138">
        <v>1.6553856598640431E-3</v>
      </c>
      <c r="I200" s="134" t="s">
        <v>1247</v>
      </c>
      <c r="J200" s="140">
        <v>0</v>
      </c>
      <c r="K200" s="140">
        <v>0.8031103335744445</v>
      </c>
      <c r="L200" s="140">
        <v>0</v>
      </c>
      <c r="M200" s="140">
        <v>0.19688966642555553</v>
      </c>
      <c r="N200" s="140">
        <v>0</v>
      </c>
      <c r="O200" s="140">
        <v>1</v>
      </c>
      <c r="P200" s="140"/>
      <c r="Q200" s="144" t="str">
        <f t="shared" si="433"/>
        <v>G</v>
      </c>
      <c r="R200" s="145" t="str">
        <f>IFERROR(VLOOKUP(Q200,'LISTA-ESPECIES'!$A$4:$D$102,4,FALSE),"")</f>
        <v/>
      </c>
      <c r="S200" s="144">
        <f t="shared" si="566"/>
        <v>0</v>
      </c>
      <c r="T200" s="146">
        <f t="shared" si="567"/>
        <v>0</v>
      </c>
      <c r="U200" s="144">
        <f t="shared" si="568"/>
        <v>1.3294573294877635E-3</v>
      </c>
      <c r="V200" s="146">
        <f t="shared" si="569"/>
        <v>0.8031103335744445</v>
      </c>
      <c r="W200" s="144">
        <f t="shared" si="570"/>
        <v>0</v>
      </c>
      <c r="X200" s="146">
        <f t="shared" si="571"/>
        <v>0</v>
      </c>
      <c r="Y200" s="144">
        <f t="shared" si="572"/>
        <v>3.2592833037627952E-4</v>
      </c>
      <c r="Z200" s="146">
        <f t="shared" si="573"/>
        <v>0.19688966642555553</v>
      </c>
      <c r="AA200" s="144">
        <f t="shared" si="574"/>
        <v>0</v>
      </c>
      <c r="AB200" s="146">
        <f t="shared" si="575"/>
        <v>0</v>
      </c>
      <c r="AC200" s="144">
        <f t="shared" si="576"/>
        <v>1.6553856598640431E-3</v>
      </c>
      <c r="AD200" s="147">
        <f>AC200/SUM(AEEF[AEEF-UT])</f>
        <v>2.8963317360225383E-6</v>
      </c>
    </row>
    <row r="201" spans="1:30">
      <c r="A201" s="134" t="s">
        <v>1249</v>
      </c>
      <c r="B201" s="138"/>
      <c r="C201" s="138">
        <v>9.379261014737347</v>
      </c>
      <c r="D201" s="138"/>
      <c r="E201" s="138">
        <v>1.6951744185913709</v>
      </c>
      <c r="F201" s="138"/>
      <c r="G201" s="138">
        <v>11.074435433328718</v>
      </c>
      <c r="I201" s="134" t="s">
        <v>1249</v>
      </c>
      <c r="J201" s="140">
        <v>0</v>
      </c>
      <c r="K201" s="140">
        <v>0.84692904403147162</v>
      </c>
      <c r="L201" s="140">
        <v>0</v>
      </c>
      <c r="M201" s="140">
        <v>0.1530709559685284</v>
      </c>
      <c r="N201" s="140">
        <v>0</v>
      </c>
      <c r="O201" s="140">
        <v>1</v>
      </c>
      <c r="P201" s="140"/>
      <c r="Q201" s="144" t="str">
        <f t="shared" si="433"/>
        <v>V</v>
      </c>
      <c r="R201" s="145" t="str">
        <f>IFERROR(VLOOKUP(Q201,'LISTA-ESPECIES'!$A$4:$D$102,4,FALSE),"")</f>
        <v/>
      </c>
      <c r="S201" s="144"/>
      <c r="T201" s="146"/>
      <c r="U201" s="144"/>
      <c r="V201" s="146"/>
      <c r="W201" s="144"/>
      <c r="X201" s="146"/>
      <c r="Y201" s="144"/>
      <c r="Z201" s="146"/>
      <c r="AA201" s="144"/>
      <c r="AB201" s="146"/>
      <c r="AC201" s="144"/>
      <c r="AD201" s="144"/>
    </row>
    <row r="202" spans="1:30">
      <c r="A202" s="128" t="s">
        <v>83</v>
      </c>
      <c r="I202" s="128" t="s">
        <v>83</v>
      </c>
      <c r="J202" s="140"/>
      <c r="K202" s="140"/>
      <c r="L202" s="140"/>
      <c r="M202" s="140"/>
      <c r="N202" s="140"/>
      <c r="O202" s="140"/>
      <c r="P202" s="140"/>
      <c r="Q202" s="144" t="str">
        <f t="shared" si="433"/>
        <v>Jará</v>
      </c>
      <c r="R202" s="145">
        <f>IFERROR(VLOOKUP(Q202,'LISTA-ESPECIES'!$A$4:$D$102,4,FALSE),"")</f>
        <v>50</v>
      </c>
      <c r="S202" s="144">
        <f t="shared" ref="S202:S204" si="577">B202</f>
        <v>0</v>
      </c>
      <c r="T202" s="146">
        <f t="shared" ref="T202:T204" si="578">J202</f>
        <v>0</v>
      </c>
      <c r="U202" s="144">
        <f t="shared" ref="U202:U204" si="579">C202</f>
        <v>0</v>
      </c>
      <c r="V202" s="146">
        <f t="shared" ref="V202:V204" si="580">K202</f>
        <v>0</v>
      </c>
      <c r="W202" s="144">
        <f t="shared" ref="W202:W204" si="581">D202</f>
        <v>0</v>
      </c>
      <c r="X202" s="146">
        <f t="shared" ref="X202:X204" si="582">L202</f>
        <v>0</v>
      </c>
      <c r="Y202" s="144">
        <f t="shared" ref="Y202:Y204" si="583">E202</f>
        <v>0</v>
      </c>
      <c r="Z202" s="146">
        <f t="shared" ref="Z202:Z204" si="584">M202</f>
        <v>0</v>
      </c>
      <c r="AA202" s="144">
        <f t="shared" ref="AA202:AA204" si="585">F202</f>
        <v>0</v>
      </c>
      <c r="AB202" s="146">
        <f t="shared" ref="AB202:AB204" si="586">N202</f>
        <v>0</v>
      </c>
      <c r="AC202" s="144">
        <f t="shared" ref="AC202:AC204" si="587">G202</f>
        <v>0</v>
      </c>
      <c r="AD202" s="147">
        <f>AC202/SUM(AEEF[AEEF-UT])</f>
        <v>0</v>
      </c>
    </row>
    <row r="203" spans="1:30">
      <c r="A203" s="134" t="s">
        <v>1245</v>
      </c>
      <c r="C203">
        <v>220</v>
      </c>
      <c r="E203">
        <v>67</v>
      </c>
      <c r="F203">
        <v>2</v>
      </c>
      <c r="G203">
        <v>289</v>
      </c>
      <c r="I203" s="134" t="s">
        <v>1245</v>
      </c>
      <c r="J203" s="140">
        <v>0</v>
      </c>
      <c r="K203" s="140">
        <v>0.76124567474048443</v>
      </c>
      <c r="L203" s="140">
        <v>0</v>
      </c>
      <c r="M203" s="140">
        <v>0.23183391003460208</v>
      </c>
      <c r="N203" s="140">
        <v>6.920415224913495E-3</v>
      </c>
      <c r="O203" s="140">
        <v>1</v>
      </c>
      <c r="P203" s="140"/>
      <c r="Q203" s="144" t="str">
        <f t="shared" si="433"/>
        <v>N</v>
      </c>
      <c r="R203" s="145" t="str">
        <f>IFERROR(VLOOKUP(Q203,'LISTA-ESPECIES'!$A$4:$D$102,4,FALSE),"")</f>
        <v/>
      </c>
      <c r="S203" s="144">
        <f t="shared" si="577"/>
        <v>0</v>
      </c>
      <c r="T203" s="146">
        <f t="shared" si="578"/>
        <v>0</v>
      </c>
      <c r="U203" s="144">
        <f t="shared" si="579"/>
        <v>220</v>
      </c>
      <c r="V203" s="146">
        <f t="shared" si="580"/>
        <v>0.76124567474048443</v>
      </c>
      <c r="W203" s="144">
        <f t="shared" si="581"/>
        <v>0</v>
      </c>
      <c r="X203" s="146">
        <f t="shared" si="582"/>
        <v>0</v>
      </c>
      <c r="Y203" s="144">
        <f t="shared" si="583"/>
        <v>67</v>
      </c>
      <c r="Z203" s="146">
        <f t="shared" si="584"/>
        <v>0.23183391003460208</v>
      </c>
      <c r="AA203" s="144">
        <f t="shared" si="585"/>
        <v>2</v>
      </c>
      <c r="AB203" s="146">
        <f t="shared" si="586"/>
        <v>6.920415224913495E-3</v>
      </c>
      <c r="AC203" s="144">
        <f t="shared" si="587"/>
        <v>289</v>
      </c>
      <c r="AD203" s="147">
        <f>AC203/SUM(AEEF[AEEF-UT])</f>
        <v>0.50564644360834909</v>
      </c>
    </row>
    <row r="204" spans="1:30">
      <c r="A204" s="134" t="s">
        <v>1247</v>
      </c>
      <c r="B204" s="138"/>
      <c r="C204" s="138">
        <v>0.12704773755801355</v>
      </c>
      <c r="D204" s="138"/>
      <c r="E204" s="138">
        <v>1.9038410948277577E-2</v>
      </c>
      <c r="F204" s="138">
        <v>8.0476130957106071E-4</v>
      </c>
      <c r="G204" s="138">
        <v>0.1468909098158622</v>
      </c>
      <c r="I204" s="134" t="s">
        <v>1247</v>
      </c>
      <c r="J204" s="140">
        <v>0</v>
      </c>
      <c r="K204" s="140">
        <v>0.86491218358764821</v>
      </c>
      <c r="L204" s="140">
        <v>0</v>
      </c>
      <c r="M204" s="140">
        <v>0.12960918393210002</v>
      </c>
      <c r="N204" s="140">
        <v>5.4786324802527601E-3</v>
      </c>
      <c r="O204" s="140">
        <v>1</v>
      </c>
      <c r="P204" s="140"/>
      <c r="Q204" s="144" t="str">
        <f t="shared" si="433"/>
        <v>G</v>
      </c>
      <c r="R204" s="145" t="str">
        <f>IFERROR(VLOOKUP(Q204,'LISTA-ESPECIES'!$A$4:$D$102,4,FALSE),"")</f>
        <v/>
      </c>
      <c r="S204" s="144">
        <f t="shared" si="577"/>
        <v>0</v>
      </c>
      <c r="T204" s="146">
        <f t="shared" si="578"/>
        <v>0</v>
      </c>
      <c r="U204" s="144">
        <f t="shared" si="579"/>
        <v>0.12704773755801355</v>
      </c>
      <c r="V204" s="146">
        <f t="shared" si="580"/>
        <v>0.86491218358764821</v>
      </c>
      <c r="W204" s="144">
        <f t="shared" si="581"/>
        <v>0</v>
      </c>
      <c r="X204" s="146">
        <f t="shared" si="582"/>
        <v>0</v>
      </c>
      <c r="Y204" s="144">
        <f t="shared" si="583"/>
        <v>1.9038410948277577E-2</v>
      </c>
      <c r="Z204" s="146">
        <f t="shared" si="584"/>
        <v>0.12960918393210002</v>
      </c>
      <c r="AA204" s="144">
        <f t="shared" si="585"/>
        <v>8.0476130957106071E-4</v>
      </c>
      <c r="AB204" s="146">
        <f t="shared" si="586"/>
        <v>5.4786324802527601E-3</v>
      </c>
      <c r="AC204" s="144">
        <f t="shared" si="587"/>
        <v>0.1468909098158622</v>
      </c>
      <c r="AD204" s="147">
        <f>AC204/SUM(AEEF[AEEF-UT])</f>
        <v>2.5700645725531298E-4</v>
      </c>
    </row>
    <row r="205" spans="1:30">
      <c r="A205" s="134" t="s">
        <v>1249</v>
      </c>
      <c r="B205" s="138"/>
      <c r="C205" s="138">
        <v>904.22317618231773</v>
      </c>
      <c r="D205" s="138"/>
      <c r="E205" s="138">
        <v>113.67966645577472</v>
      </c>
      <c r="F205" s="138">
        <v>4.8295567481235651</v>
      </c>
      <c r="G205" s="138">
        <v>1022.7323993862162</v>
      </c>
      <c r="I205" s="134" t="s">
        <v>1249</v>
      </c>
      <c r="J205" s="140">
        <v>0</v>
      </c>
      <c r="K205" s="140">
        <v>0.88412489594050137</v>
      </c>
      <c r="L205" s="140">
        <v>0</v>
      </c>
      <c r="M205" s="140">
        <v>0.11115289446584323</v>
      </c>
      <c r="N205" s="140">
        <v>4.7222095936551734E-3</v>
      </c>
      <c r="O205" s="140">
        <v>1</v>
      </c>
      <c r="P205" s="140"/>
      <c r="Q205" s="144" t="str">
        <f t="shared" si="433"/>
        <v>V</v>
      </c>
      <c r="R205" s="145" t="str">
        <f>IFERROR(VLOOKUP(Q205,'LISTA-ESPECIES'!$A$4:$D$102,4,FALSE),"")</f>
        <v/>
      </c>
      <c r="S205" s="144"/>
      <c r="T205" s="146"/>
      <c r="U205" s="144"/>
      <c r="V205" s="146"/>
      <c r="W205" s="144"/>
      <c r="X205" s="146"/>
      <c r="Y205" s="144"/>
      <c r="Z205" s="146"/>
      <c r="AA205" s="144"/>
      <c r="AB205" s="146"/>
      <c r="AC205" s="144"/>
      <c r="AD205" s="144"/>
    </row>
    <row r="206" spans="1:30">
      <c r="A206" s="128" t="s">
        <v>31</v>
      </c>
      <c r="I206" s="128" t="s">
        <v>31</v>
      </c>
      <c r="J206" s="140"/>
      <c r="K206" s="140"/>
      <c r="L206" s="140"/>
      <c r="M206" s="140"/>
      <c r="N206" s="140"/>
      <c r="O206" s="140"/>
      <c r="P206" s="140"/>
      <c r="Q206" s="144" t="str">
        <f t="shared" si="433"/>
        <v>Jarana</v>
      </c>
      <c r="R206" s="145">
        <f>IFERROR(VLOOKUP(Q206,'LISTA-ESPECIES'!$A$4:$D$102,4,FALSE),"")</f>
        <v>50</v>
      </c>
      <c r="S206" s="144">
        <f t="shared" ref="S206:S208" si="588">B206</f>
        <v>0</v>
      </c>
      <c r="T206" s="146">
        <f t="shared" ref="T206:T208" si="589">J206</f>
        <v>0</v>
      </c>
      <c r="U206" s="144">
        <f t="shared" ref="U206:U208" si="590">C206</f>
        <v>0</v>
      </c>
      <c r="V206" s="146">
        <f t="shared" ref="V206:V208" si="591">K206</f>
        <v>0</v>
      </c>
      <c r="W206" s="144">
        <f t="shared" ref="W206:W208" si="592">D206</f>
        <v>0</v>
      </c>
      <c r="X206" s="146">
        <f t="shared" ref="X206:X208" si="593">L206</f>
        <v>0</v>
      </c>
      <c r="Y206" s="144">
        <f t="shared" ref="Y206:Y208" si="594">E206</f>
        <v>0</v>
      </c>
      <c r="Z206" s="146">
        <f t="shared" ref="Z206:Z208" si="595">M206</f>
        <v>0</v>
      </c>
      <c r="AA206" s="144">
        <f t="shared" ref="AA206:AA208" si="596">F206</f>
        <v>0</v>
      </c>
      <c r="AB206" s="146">
        <f t="shared" ref="AB206:AB208" si="597">N206</f>
        <v>0</v>
      </c>
      <c r="AC206" s="144">
        <f t="shared" ref="AC206:AC208" si="598">G206</f>
        <v>0</v>
      </c>
      <c r="AD206" s="147">
        <f>AC206/SUM(AEEF[AEEF-UT])</f>
        <v>0</v>
      </c>
    </row>
    <row r="207" spans="1:30">
      <c r="A207" s="134" t="s">
        <v>1245</v>
      </c>
      <c r="B207">
        <v>95</v>
      </c>
      <c r="C207">
        <v>19</v>
      </c>
      <c r="E207">
        <v>33</v>
      </c>
      <c r="G207">
        <v>147</v>
      </c>
      <c r="I207" s="134" t="s">
        <v>1245</v>
      </c>
      <c r="J207" s="140">
        <v>0.6462585034013606</v>
      </c>
      <c r="K207" s="140">
        <v>0.12925170068027211</v>
      </c>
      <c r="L207" s="140">
        <v>0</v>
      </c>
      <c r="M207" s="140">
        <v>0.22448979591836735</v>
      </c>
      <c r="N207" s="140">
        <v>0</v>
      </c>
      <c r="O207" s="140">
        <v>1</v>
      </c>
      <c r="P207" s="140"/>
      <c r="Q207" s="144" t="str">
        <f t="shared" si="433"/>
        <v>N</v>
      </c>
      <c r="R207" s="145" t="str">
        <f>IFERROR(VLOOKUP(Q207,'LISTA-ESPECIES'!$A$4:$D$102,4,FALSE),"")</f>
        <v/>
      </c>
      <c r="S207" s="144">
        <f t="shared" si="588"/>
        <v>95</v>
      </c>
      <c r="T207" s="146">
        <f t="shared" si="589"/>
        <v>0.6462585034013606</v>
      </c>
      <c r="U207" s="144">
        <f t="shared" si="590"/>
        <v>19</v>
      </c>
      <c r="V207" s="146">
        <f t="shared" si="591"/>
        <v>0.12925170068027211</v>
      </c>
      <c r="W207" s="144">
        <f t="shared" si="592"/>
        <v>0</v>
      </c>
      <c r="X207" s="146">
        <f t="shared" si="593"/>
        <v>0</v>
      </c>
      <c r="Y207" s="144">
        <f t="shared" si="594"/>
        <v>33</v>
      </c>
      <c r="Z207" s="146">
        <f t="shared" si="595"/>
        <v>0.22448979591836735</v>
      </c>
      <c r="AA207" s="144">
        <f t="shared" si="596"/>
        <v>0</v>
      </c>
      <c r="AB207" s="146">
        <f t="shared" si="597"/>
        <v>0</v>
      </c>
      <c r="AC207" s="144">
        <f t="shared" si="598"/>
        <v>147</v>
      </c>
      <c r="AD207" s="147">
        <f>AC207/SUM(AEEF[AEEF-UT])</f>
        <v>0.25719732598763778</v>
      </c>
    </row>
    <row r="208" spans="1:30">
      <c r="A208" s="134" t="s">
        <v>1247</v>
      </c>
      <c r="B208" s="138">
        <v>8.7083095999830024E-2</v>
      </c>
      <c r="C208" s="138">
        <v>1.325576931962202E-2</v>
      </c>
      <c r="D208" s="138"/>
      <c r="E208" s="138">
        <v>8.4693609301088255E-3</v>
      </c>
      <c r="F208" s="138"/>
      <c r="G208" s="138">
        <v>0.10880822624956091</v>
      </c>
      <c r="I208" s="134" t="s">
        <v>1247</v>
      </c>
      <c r="J208" s="140">
        <v>0.80033559043686198</v>
      </c>
      <c r="K208" s="140">
        <v>0.12182690387047378</v>
      </c>
      <c r="L208" s="140">
        <v>0</v>
      </c>
      <c r="M208" s="140">
        <v>7.7837505692663567E-2</v>
      </c>
      <c r="N208" s="140">
        <v>0</v>
      </c>
      <c r="O208" s="140">
        <v>1</v>
      </c>
      <c r="P208" s="140"/>
      <c r="Q208" s="144" t="str">
        <f t="shared" si="433"/>
        <v>G</v>
      </c>
      <c r="R208" s="145" t="str">
        <f>IFERROR(VLOOKUP(Q208,'LISTA-ESPECIES'!$A$4:$D$102,4,FALSE),"")</f>
        <v/>
      </c>
      <c r="S208" s="144">
        <f t="shared" si="588"/>
        <v>8.7083095999830024E-2</v>
      </c>
      <c r="T208" s="146">
        <f t="shared" si="589"/>
        <v>0.80033559043686198</v>
      </c>
      <c r="U208" s="144">
        <f t="shared" si="590"/>
        <v>1.325576931962202E-2</v>
      </c>
      <c r="V208" s="146">
        <f t="shared" si="591"/>
        <v>0.12182690387047378</v>
      </c>
      <c r="W208" s="144">
        <f t="shared" si="592"/>
        <v>0</v>
      </c>
      <c r="X208" s="146">
        <f t="shared" si="593"/>
        <v>0</v>
      </c>
      <c r="Y208" s="144">
        <f t="shared" si="594"/>
        <v>8.4693609301088255E-3</v>
      </c>
      <c r="Z208" s="146">
        <f t="shared" si="595"/>
        <v>7.7837505692663567E-2</v>
      </c>
      <c r="AA208" s="144">
        <f t="shared" si="596"/>
        <v>0</v>
      </c>
      <c r="AB208" s="146">
        <f t="shared" si="597"/>
        <v>0</v>
      </c>
      <c r="AC208" s="144">
        <f t="shared" si="598"/>
        <v>0.10880822624956091</v>
      </c>
      <c r="AD208" s="147">
        <f>AC208/SUM(AEEF[AEEF-UT])</f>
        <v>1.9037540705336709E-4</v>
      </c>
    </row>
    <row r="209" spans="1:30">
      <c r="A209" s="134" t="s">
        <v>1249</v>
      </c>
      <c r="B209" s="138">
        <v>693.6253407996827</v>
      </c>
      <c r="C209" s="138">
        <v>101.61900434011037</v>
      </c>
      <c r="D209" s="138"/>
      <c r="E209" s="138">
        <v>55.546135906767169</v>
      </c>
      <c r="F209" s="138"/>
      <c r="G209" s="138">
        <v>850.79048104655988</v>
      </c>
      <c r="I209" s="134" t="s">
        <v>1249</v>
      </c>
      <c r="J209" s="140">
        <v>0.81527162827027888</v>
      </c>
      <c r="K209" s="140">
        <v>0.11944069263105592</v>
      </c>
      <c r="L209" s="140">
        <v>0</v>
      </c>
      <c r="M209" s="140">
        <v>6.5287679098665632E-2</v>
      </c>
      <c r="N209" s="140">
        <v>0</v>
      </c>
      <c r="O209" s="140">
        <v>1</v>
      </c>
      <c r="P209" s="140"/>
      <c r="Q209" s="144" t="str">
        <f t="shared" si="433"/>
        <v>V</v>
      </c>
      <c r="R209" s="145" t="str">
        <f>IFERROR(VLOOKUP(Q209,'LISTA-ESPECIES'!$A$4:$D$102,4,FALSE),"")</f>
        <v/>
      </c>
      <c r="S209" s="144"/>
      <c r="T209" s="146"/>
      <c r="U209" s="144"/>
      <c r="V209" s="146"/>
      <c r="W209" s="144"/>
      <c r="X209" s="146"/>
      <c r="Y209" s="144"/>
      <c r="Z209" s="146"/>
      <c r="AA209" s="144"/>
      <c r="AB209" s="146"/>
      <c r="AC209" s="144"/>
      <c r="AD209" s="144"/>
    </row>
    <row r="210" spans="1:30">
      <c r="A210" s="128" t="s">
        <v>3</v>
      </c>
      <c r="I210" s="128" t="s">
        <v>3</v>
      </c>
      <c r="J210" s="140"/>
      <c r="K210" s="140"/>
      <c r="L210" s="140"/>
      <c r="M210" s="140"/>
      <c r="N210" s="140"/>
      <c r="O210" s="140"/>
      <c r="P210" s="140"/>
      <c r="Q210" s="144" t="str">
        <f t="shared" si="433"/>
        <v>Jatobá</v>
      </c>
      <c r="R210" s="145">
        <f>IFERROR(VLOOKUP(Q210,'LISTA-ESPECIES'!$A$4:$D$102,4,FALSE),"")</f>
        <v>51.38028520389279</v>
      </c>
      <c r="S210" s="144">
        <f t="shared" ref="S210:S212" si="599">B210</f>
        <v>0</v>
      </c>
      <c r="T210" s="146">
        <f t="shared" ref="T210:T212" si="600">J210</f>
        <v>0</v>
      </c>
      <c r="U210" s="144">
        <f t="shared" ref="U210:U212" si="601">C210</f>
        <v>0</v>
      </c>
      <c r="V210" s="146">
        <f t="shared" ref="V210:V212" si="602">K210</f>
        <v>0</v>
      </c>
      <c r="W210" s="144">
        <f t="shared" ref="W210:W212" si="603">D210</f>
        <v>0</v>
      </c>
      <c r="X210" s="146">
        <f t="shared" ref="X210:X212" si="604">L210</f>
        <v>0</v>
      </c>
      <c r="Y210" s="144">
        <f t="shared" ref="Y210:Y212" si="605">E210</f>
        <v>0</v>
      </c>
      <c r="Z210" s="146">
        <f t="shared" ref="Z210:Z212" si="606">M210</f>
        <v>0</v>
      </c>
      <c r="AA210" s="144">
        <f t="shared" ref="AA210:AA212" si="607">F210</f>
        <v>0</v>
      </c>
      <c r="AB210" s="146">
        <f t="shared" ref="AB210:AB212" si="608">N210</f>
        <v>0</v>
      </c>
      <c r="AC210" s="144">
        <f t="shared" ref="AC210:AC212" si="609">G210</f>
        <v>0</v>
      </c>
      <c r="AD210" s="147">
        <f>AC210/SUM(AEEF[AEEF-UT])</f>
        <v>0</v>
      </c>
    </row>
    <row r="211" spans="1:30">
      <c r="A211" s="134" t="s">
        <v>1245</v>
      </c>
      <c r="B211">
        <v>42</v>
      </c>
      <c r="C211">
        <v>18</v>
      </c>
      <c r="E211">
        <v>5</v>
      </c>
      <c r="G211">
        <v>65</v>
      </c>
      <c r="I211" s="134" t="s">
        <v>1245</v>
      </c>
      <c r="J211" s="140">
        <v>0.64615384615384619</v>
      </c>
      <c r="K211" s="140">
        <v>0.27692307692307694</v>
      </c>
      <c r="L211" s="140">
        <v>0</v>
      </c>
      <c r="M211" s="140">
        <v>7.6923076923076927E-2</v>
      </c>
      <c r="N211" s="140">
        <v>0</v>
      </c>
      <c r="O211" s="140">
        <v>1</v>
      </c>
      <c r="P211" s="140"/>
      <c r="Q211" s="144" t="str">
        <f t="shared" si="433"/>
        <v>N</v>
      </c>
      <c r="R211" s="145" t="str">
        <f>IFERROR(VLOOKUP(Q211,'LISTA-ESPECIES'!$A$4:$D$102,4,FALSE),"")</f>
        <v/>
      </c>
      <c r="S211" s="144">
        <f t="shared" si="599"/>
        <v>42</v>
      </c>
      <c r="T211" s="146">
        <f t="shared" si="600"/>
        <v>0.64615384615384619</v>
      </c>
      <c r="U211" s="144">
        <f t="shared" si="601"/>
        <v>18</v>
      </c>
      <c r="V211" s="146">
        <f t="shared" si="602"/>
        <v>0.27692307692307694</v>
      </c>
      <c r="W211" s="144">
        <f t="shared" si="603"/>
        <v>0</v>
      </c>
      <c r="X211" s="146">
        <f t="shared" si="604"/>
        <v>0</v>
      </c>
      <c r="Y211" s="144">
        <f t="shared" si="605"/>
        <v>5</v>
      </c>
      <c r="Z211" s="146">
        <f t="shared" si="606"/>
        <v>7.6923076923076927E-2</v>
      </c>
      <c r="AA211" s="144">
        <f t="shared" si="607"/>
        <v>0</v>
      </c>
      <c r="AB211" s="146">
        <f t="shared" si="608"/>
        <v>0</v>
      </c>
      <c r="AC211" s="144">
        <f t="shared" si="609"/>
        <v>65</v>
      </c>
      <c r="AD211" s="147">
        <f>AC211/SUM(AEEF[AEEF-UT])</f>
        <v>0.11372670877004391</v>
      </c>
    </row>
    <row r="212" spans="1:30">
      <c r="A212" s="134" t="s">
        <v>1247</v>
      </c>
      <c r="B212" s="138">
        <v>4.6154885043892604E-2</v>
      </c>
      <c r="C212" s="138">
        <v>2.3231509758469809E-2</v>
      </c>
      <c r="D212" s="138"/>
      <c r="E212" s="138">
        <v>1.4237174344323322E-3</v>
      </c>
      <c r="F212" s="138"/>
      <c r="G212" s="138">
        <v>7.0810112236794745E-2</v>
      </c>
      <c r="I212" s="134" t="s">
        <v>1247</v>
      </c>
      <c r="J212" s="140">
        <v>0.65181205884191984</v>
      </c>
      <c r="K212" s="140">
        <v>0.32808180956953942</v>
      </c>
      <c r="L212" s="140">
        <v>0</v>
      </c>
      <c r="M212" s="140">
        <v>2.0106131588540712E-2</v>
      </c>
      <c r="N212" s="140">
        <v>0</v>
      </c>
      <c r="O212" s="140">
        <v>1</v>
      </c>
      <c r="P212" s="140"/>
      <c r="Q212" s="144" t="str">
        <f t="shared" si="433"/>
        <v>G</v>
      </c>
      <c r="R212" s="145" t="str">
        <f>IFERROR(VLOOKUP(Q212,'LISTA-ESPECIES'!$A$4:$D$102,4,FALSE),"")</f>
        <v/>
      </c>
      <c r="S212" s="144">
        <f t="shared" si="599"/>
        <v>4.6154885043892604E-2</v>
      </c>
      <c r="T212" s="146">
        <f t="shared" si="600"/>
        <v>0.65181205884191984</v>
      </c>
      <c r="U212" s="144">
        <f t="shared" si="601"/>
        <v>2.3231509758469809E-2</v>
      </c>
      <c r="V212" s="146">
        <f t="shared" si="602"/>
        <v>0.32808180956953942</v>
      </c>
      <c r="W212" s="144">
        <f t="shared" si="603"/>
        <v>0</v>
      </c>
      <c r="X212" s="146">
        <f t="shared" si="604"/>
        <v>0</v>
      </c>
      <c r="Y212" s="144">
        <f t="shared" si="605"/>
        <v>1.4237174344323322E-3</v>
      </c>
      <c r="Z212" s="146">
        <f t="shared" si="606"/>
        <v>2.0106131588540712E-2</v>
      </c>
      <c r="AA212" s="144">
        <f t="shared" si="607"/>
        <v>0</v>
      </c>
      <c r="AB212" s="146">
        <f t="shared" si="608"/>
        <v>0</v>
      </c>
      <c r="AC212" s="144">
        <f t="shared" si="609"/>
        <v>7.0810112236794745E-2</v>
      </c>
      <c r="AD212" s="147">
        <f>AC212/SUM(AEEF[AEEF-UT])</f>
        <v>1.2389232326658582E-4</v>
      </c>
    </row>
    <row r="213" spans="1:30">
      <c r="A213" s="134" t="s">
        <v>1249</v>
      </c>
      <c r="B213" s="138">
        <v>426.55074121998962</v>
      </c>
      <c r="C213" s="138">
        <v>210.80898226676189</v>
      </c>
      <c r="D213" s="138"/>
      <c r="E213" s="138">
        <v>9.919853856415715</v>
      </c>
      <c r="F213" s="138"/>
      <c r="G213" s="138">
        <v>647.27957734316703</v>
      </c>
      <c r="I213" s="134" t="s">
        <v>1249</v>
      </c>
      <c r="J213" s="140">
        <v>0.65898995758651291</v>
      </c>
      <c r="K213" s="140">
        <v>0.32568458768937442</v>
      </c>
      <c r="L213" s="140">
        <v>0</v>
      </c>
      <c r="M213" s="140">
        <v>1.5325454724113015E-2</v>
      </c>
      <c r="N213" s="140">
        <v>0</v>
      </c>
      <c r="O213" s="140">
        <v>1</v>
      </c>
      <c r="P213" s="140"/>
      <c r="Q213" s="144" t="str">
        <f t="shared" si="433"/>
        <v>V</v>
      </c>
      <c r="R213" s="145" t="str">
        <f>IFERROR(VLOOKUP(Q213,'LISTA-ESPECIES'!$A$4:$D$102,4,FALSE),"")</f>
        <v/>
      </c>
      <c r="S213" s="144"/>
      <c r="T213" s="146"/>
      <c r="U213" s="144"/>
      <c r="V213" s="146"/>
      <c r="W213" s="144"/>
      <c r="X213" s="146"/>
      <c r="Y213" s="144"/>
      <c r="Z213" s="146"/>
      <c r="AA213" s="144"/>
      <c r="AB213" s="146"/>
      <c r="AC213" s="144"/>
      <c r="AD213" s="144"/>
    </row>
    <row r="214" spans="1:30">
      <c r="A214" s="128" t="s">
        <v>84</v>
      </c>
      <c r="I214" s="128" t="s">
        <v>84</v>
      </c>
      <c r="J214" s="140"/>
      <c r="K214" s="140"/>
      <c r="L214" s="140"/>
      <c r="M214" s="140"/>
      <c r="N214" s="140"/>
      <c r="O214" s="140"/>
      <c r="P214" s="140"/>
      <c r="Q214" s="144" t="str">
        <f t="shared" si="433"/>
        <v>João-Mole</v>
      </c>
      <c r="R214" s="145">
        <f>IFERROR(VLOOKUP(Q214,'LISTA-ESPECIES'!$A$4:$D$102,4,FALSE),"")</f>
        <v>50.425355545341418</v>
      </c>
      <c r="S214" s="144">
        <f t="shared" ref="S214:S215" si="610">B214</f>
        <v>0</v>
      </c>
      <c r="T214" s="146">
        <f t="shared" ref="T214:T215" si="611">J214</f>
        <v>0</v>
      </c>
      <c r="U214" s="144">
        <f t="shared" ref="U214:U215" si="612">C214</f>
        <v>0</v>
      </c>
      <c r="V214" s="146">
        <f t="shared" ref="V214:V215" si="613">K214</f>
        <v>0</v>
      </c>
      <c r="W214" s="144">
        <f t="shared" ref="W214:W215" si="614">D214</f>
        <v>0</v>
      </c>
      <c r="X214" s="146">
        <f t="shared" ref="X214:X215" si="615">L214</f>
        <v>0</v>
      </c>
      <c r="Y214" s="144">
        <f t="shared" ref="Y214:Y215" si="616">E214</f>
        <v>0</v>
      </c>
      <c r="Z214" s="146">
        <f t="shared" ref="Z214:Z215" si="617">M214</f>
        <v>0</v>
      </c>
      <c r="AA214" s="144">
        <f t="shared" ref="AA214:AA215" si="618">F214</f>
        <v>0</v>
      </c>
      <c r="AB214" s="146">
        <f t="shared" ref="AB214:AB215" si="619">N214</f>
        <v>0</v>
      </c>
      <c r="AC214" s="144">
        <f t="shared" ref="AC214:AC215" si="620">G214</f>
        <v>0</v>
      </c>
      <c r="AD214" s="147">
        <f>AC214/SUM(AEEF[AEEF-UT])</f>
        <v>0</v>
      </c>
    </row>
    <row r="215" spans="1:30">
      <c r="A215" s="134" t="s">
        <v>1245</v>
      </c>
      <c r="C215">
        <v>3</v>
      </c>
      <c r="E215">
        <v>1</v>
      </c>
      <c r="G215">
        <v>4</v>
      </c>
      <c r="I215" s="134" t="s">
        <v>1245</v>
      </c>
      <c r="J215" s="140">
        <v>0</v>
      </c>
      <c r="K215" s="140">
        <v>0.75</v>
      </c>
      <c r="L215" s="140">
        <v>0</v>
      </c>
      <c r="M215" s="140">
        <v>0.25</v>
      </c>
      <c r="N215" s="140">
        <v>0</v>
      </c>
      <c r="O215" s="140">
        <v>1</v>
      </c>
      <c r="P215" s="140"/>
      <c r="Q215" s="144" t="str">
        <f t="shared" si="433"/>
        <v>N</v>
      </c>
      <c r="R215" s="145" t="str">
        <f>IFERROR(VLOOKUP(Q215,'LISTA-ESPECIES'!$A$4:$D$102,4,FALSE),"")</f>
        <v/>
      </c>
      <c r="S215" s="144">
        <f t="shared" si="610"/>
        <v>0</v>
      </c>
      <c r="T215" s="146">
        <f t="shared" si="611"/>
        <v>0</v>
      </c>
      <c r="U215" s="144">
        <f t="shared" si="612"/>
        <v>3</v>
      </c>
      <c r="V215" s="146">
        <f t="shared" si="613"/>
        <v>0.75</v>
      </c>
      <c r="W215" s="144">
        <f t="shared" si="614"/>
        <v>0</v>
      </c>
      <c r="X215" s="146">
        <f t="shared" si="615"/>
        <v>0</v>
      </c>
      <c r="Y215" s="144">
        <f t="shared" si="616"/>
        <v>1</v>
      </c>
      <c r="Z215" s="146">
        <f t="shared" si="617"/>
        <v>0.25</v>
      </c>
      <c r="AA215" s="144">
        <f t="shared" si="618"/>
        <v>0</v>
      </c>
      <c r="AB215" s="146">
        <f t="shared" si="619"/>
        <v>0</v>
      </c>
      <c r="AC215" s="144">
        <f t="shared" si="620"/>
        <v>4</v>
      </c>
      <c r="AD215" s="147">
        <f>AC215/SUM(AEEF[AEEF-UT])</f>
        <v>6.9985666935411641E-3</v>
      </c>
    </row>
    <row r="216" spans="1:30">
      <c r="A216" s="134" t="s">
        <v>1247</v>
      </c>
      <c r="B216" s="138"/>
      <c r="C216" s="138">
        <v>1.6876178818650291E-3</v>
      </c>
      <c r="D216" s="138"/>
      <c r="E216" s="138">
        <v>2.2456739034726014E-4</v>
      </c>
      <c r="F216" s="138"/>
      <c r="G216" s="138">
        <v>1.9121852722122892E-3</v>
      </c>
      <c r="I216" s="134" t="s">
        <v>1247</v>
      </c>
      <c r="J216" s="140">
        <v>0</v>
      </c>
      <c r="K216" s="140">
        <v>0.88255981592858501</v>
      </c>
      <c r="L216" s="140">
        <v>0</v>
      </c>
      <c r="M216" s="140">
        <v>0.11744018407141506</v>
      </c>
      <c r="N216" s="140">
        <v>0</v>
      </c>
      <c r="O216" s="140">
        <v>1</v>
      </c>
      <c r="P216" s="140"/>
      <c r="Q216" s="144" t="str">
        <f t="shared" si="433"/>
        <v>G</v>
      </c>
      <c r="R216" s="145" t="str">
        <f>IFERROR(VLOOKUP(Q216,'LISTA-ESPECIES'!$A$4:$D$102,4,FALSE),"")</f>
        <v/>
      </c>
      <c r="S216" s="144"/>
      <c r="T216" s="146"/>
      <c r="U216" s="144"/>
      <c r="V216" s="146"/>
      <c r="W216" s="144"/>
      <c r="X216" s="146"/>
      <c r="Y216" s="144"/>
      <c r="Z216" s="146"/>
      <c r="AA216" s="144"/>
      <c r="AB216" s="146"/>
      <c r="AC216" s="144"/>
      <c r="AD216" s="144"/>
    </row>
    <row r="217" spans="1:30">
      <c r="A217" s="134" t="s">
        <v>1249</v>
      </c>
      <c r="B217" s="138"/>
      <c r="C217" s="138">
        <v>10.573414876700715</v>
      </c>
      <c r="D217" s="138"/>
      <c r="E217" s="138">
        <v>1.0781442323942556</v>
      </c>
      <c r="F217" s="138"/>
      <c r="G217" s="138">
        <v>11.65155910909497</v>
      </c>
      <c r="I217" s="134" t="s">
        <v>1249</v>
      </c>
      <c r="J217" s="140">
        <v>0</v>
      </c>
      <c r="K217" s="140">
        <v>0.90746781419555456</v>
      </c>
      <c r="L217" s="140">
        <v>0</v>
      </c>
      <c r="M217" s="140">
        <v>9.2532185804445527E-2</v>
      </c>
      <c r="N217" s="140">
        <v>0</v>
      </c>
      <c r="O217" s="140">
        <v>1</v>
      </c>
      <c r="P217" s="140"/>
      <c r="Q217" s="144" t="str">
        <f t="shared" si="433"/>
        <v>V</v>
      </c>
      <c r="R217" s="145" t="str">
        <f>IFERROR(VLOOKUP(Q217,'LISTA-ESPECIES'!$A$4:$D$102,4,FALSE),"")</f>
        <v/>
      </c>
      <c r="S217" s="144">
        <f t="shared" ref="S217:S219" si="621">B217</f>
        <v>0</v>
      </c>
      <c r="T217" s="146">
        <f t="shared" ref="T217:T219" si="622">J217</f>
        <v>0</v>
      </c>
      <c r="U217" s="144">
        <f t="shared" ref="U217:U219" si="623">C217</f>
        <v>10.573414876700715</v>
      </c>
      <c r="V217" s="146">
        <f t="shared" ref="V217:V219" si="624">K217</f>
        <v>0.90746781419555456</v>
      </c>
      <c r="W217" s="144">
        <f t="shared" ref="W217:W219" si="625">D217</f>
        <v>0</v>
      </c>
      <c r="X217" s="146">
        <f t="shared" ref="X217:X219" si="626">L217</f>
        <v>0</v>
      </c>
      <c r="Y217" s="144">
        <f t="shared" ref="Y217:Y219" si="627">E217</f>
        <v>1.0781442323942556</v>
      </c>
      <c r="Z217" s="146">
        <f t="shared" ref="Z217:Z219" si="628">M217</f>
        <v>9.2532185804445527E-2</v>
      </c>
      <c r="AA217" s="144">
        <f t="shared" ref="AA217:AA219" si="629">F217</f>
        <v>0</v>
      </c>
      <c r="AB217" s="146">
        <f t="shared" ref="AB217:AB219" si="630">N217</f>
        <v>0</v>
      </c>
      <c r="AC217" s="144">
        <f t="shared" ref="AC217:AC219" si="631">G217</f>
        <v>11.65155910909497</v>
      </c>
      <c r="AD217" s="147">
        <f>AC217/SUM(AEEF[AEEF-UT])</f>
        <v>2.0386053377184552E-2</v>
      </c>
    </row>
    <row r="218" spans="1:30">
      <c r="A218" s="128" t="s">
        <v>38</v>
      </c>
      <c r="I218" s="128" t="s">
        <v>38</v>
      </c>
      <c r="J218" s="140"/>
      <c r="K218" s="140"/>
      <c r="L218" s="140"/>
      <c r="M218" s="140"/>
      <c r="N218" s="140"/>
      <c r="O218" s="140"/>
      <c r="P218" s="140"/>
      <c r="Q218" s="144" t="str">
        <f t="shared" ref="Q218:Q281" si="632">A218</f>
        <v>Jutaí</v>
      </c>
      <c r="R218" s="145">
        <f>IFERROR(VLOOKUP(Q218,'LISTA-ESPECIES'!$A$4:$D$102,4,FALSE),"")</f>
        <v>57.7464829275686</v>
      </c>
      <c r="S218" s="144">
        <f t="shared" si="621"/>
        <v>0</v>
      </c>
      <c r="T218" s="146">
        <f t="shared" si="622"/>
        <v>0</v>
      </c>
      <c r="U218" s="144">
        <f t="shared" si="623"/>
        <v>0</v>
      </c>
      <c r="V218" s="146">
        <f t="shared" si="624"/>
        <v>0</v>
      </c>
      <c r="W218" s="144">
        <f t="shared" si="625"/>
        <v>0</v>
      </c>
      <c r="X218" s="146">
        <f t="shared" si="626"/>
        <v>0</v>
      </c>
      <c r="Y218" s="144">
        <f t="shared" si="627"/>
        <v>0</v>
      </c>
      <c r="Z218" s="146">
        <f t="shared" si="628"/>
        <v>0</v>
      </c>
      <c r="AA218" s="144">
        <f t="shared" si="629"/>
        <v>0</v>
      </c>
      <c r="AB218" s="146">
        <f t="shared" si="630"/>
        <v>0</v>
      </c>
      <c r="AC218" s="144">
        <f t="shared" si="631"/>
        <v>0</v>
      </c>
      <c r="AD218" s="147">
        <f>AC218/SUM(AEEF[AEEF-UT])</f>
        <v>0</v>
      </c>
    </row>
    <row r="219" spans="1:30">
      <c r="A219" s="134" t="s">
        <v>1245</v>
      </c>
      <c r="C219">
        <v>5</v>
      </c>
      <c r="E219">
        <v>2</v>
      </c>
      <c r="G219">
        <v>7</v>
      </c>
      <c r="I219" s="134" t="s">
        <v>1245</v>
      </c>
      <c r="J219" s="140">
        <v>0</v>
      </c>
      <c r="K219" s="140">
        <v>0.7142857142857143</v>
      </c>
      <c r="L219" s="140">
        <v>0</v>
      </c>
      <c r="M219" s="140">
        <v>0.2857142857142857</v>
      </c>
      <c r="N219" s="140">
        <v>0</v>
      </c>
      <c r="O219" s="140">
        <v>1</v>
      </c>
      <c r="P219" s="140"/>
      <c r="Q219" s="144" t="str">
        <f t="shared" si="632"/>
        <v>N</v>
      </c>
      <c r="R219" s="145" t="str">
        <f>IFERROR(VLOOKUP(Q219,'LISTA-ESPECIES'!$A$4:$D$102,4,FALSE),"")</f>
        <v/>
      </c>
      <c r="S219" s="144">
        <f t="shared" si="621"/>
        <v>0</v>
      </c>
      <c r="T219" s="146">
        <f t="shared" si="622"/>
        <v>0</v>
      </c>
      <c r="U219" s="144">
        <f t="shared" si="623"/>
        <v>5</v>
      </c>
      <c r="V219" s="146">
        <f t="shared" si="624"/>
        <v>0.7142857142857143</v>
      </c>
      <c r="W219" s="144">
        <f t="shared" si="625"/>
        <v>0</v>
      </c>
      <c r="X219" s="146">
        <f t="shared" si="626"/>
        <v>0</v>
      </c>
      <c r="Y219" s="144">
        <f t="shared" si="627"/>
        <v>2</v>
      </c>
      <c r="Z219" s="146">
        <f t="shared" si="628"/>
        <v>0.2857142857142857</v>
      </c>
      <c r="AA219" s="144">
        <f t="shared" si="629"/>
        <v>0</v>
      </c>
      <c r="AB219" s="146">
        <f t="shared" si="630"/>
        <v>0</v>
      </c>
      <c r="AC219" s="144">
        <f t="shared" si="631"/>
        <v>7</v>
      </c>
      <c r="AD219" s="147">
        <f>AC219/SUM(AEEF[AEEF-UT])</f>
        <v>1.2247491713697036E-2</v>
      </c>
    </row>
    <row r="220" spans="1:30">
      <c r="A220" s="134" t="s">
        <v>1247</v>
      </c>
      <c r="B220" s="138"/>
      <c r="C220" s="138">
        <v>3.4596521619987318E-3</v>
      </c>
      <c r="D220" s="138"/>
      <c r="E220" s="138">
        <v>6.6970621090602111E-4</v>
      </c>
      <c r="F220" s="138"/>
      <c r="G220" s="138">
        <v>4.1293583729047527E-3</v>
      </c>
      <c r="I220" s="134" t="s">
        <v>1247</v>
      </c>
      <c r="J220" s="140">
        <v>0</v>
      </c>
      <c r="K220" s="140">
        <v>0.83781833630610181</v>
      </c>
      <c r="L220" s="140">
        <v>0</v>
      </c>
      <c r="M220" s="140">
        <v>0.16218166369389816</v>
      </c>
      <c r="N220" s="140">
        <v>0</v>
      </c>
      <c r="O220" s="140">
        <v>1</v>
      </c>
      <c r="P220" s="140"/>
      <c r="Q220" s="144" t="str">
        <f t="shared" si="632"/>
        <v>G</v>
      </c>
      <c r="R220" s="145" t="str">
        <f>IFERROR(VLOOKUP(Q220,'LISTA-ESPECIES'!$A$4:$D$102,4,FALSE),"")</f>
        <v/>
      </c>
      <c r="S220" s="144"/>
      <c r="T220" s="146"/>
      <c r="U220" s="144"/>
      <c r="V220" s="146"/>
      <c r="W220" s="144"/>
      <c r="X220" s="146"/>
      <c r="Y220" s="144"/>
      <c r="Z220" s="146"/>
      <c r="AA220" s="144"/>
      <c r="AB220" s="146"/>
      <c r="AC220" s="144"/>
      <c r="AD220" s="144"/>
    </row>
    <row r="221" spans="1:30">
      <c r="A221" s="134" t="s">
        <v>1249</v>
      </c>
      <c r="B221" s="138"/>
      <c r="C221" s="138">
        <v>26.94609687964131</v>
      </c>
      <c r="D221" s="138"/>
      <c r="E221" s="138">
        <v>4.4641369987845723</v>
      </c>
      <c r="F221" s="138"/>
      <c r="G221" s="138">
        <v>31.410233878425885</v>
      </c>
      <c r="I221" s="134" t="s">
        <v>1249</v>
      </c>
      <c r="J221" s="140">
        <v>0</v>
      </c>
      <c r="K221" s="140">
        <v>0.85787635278160834</v>
      </c>
      <c r="L221" s="140">
        <v>0</v>
      </c>
      <c r="M221" s="140">
        <v>0.1421236472183916</v>
      </c>
      <c r="N221" s="140">
        <v>0</v>
      </c>
      <c r="O221" s="140">
        <v>1</v>
      </c>
      <c r="P221" s="140"/>
      <c r="Q221" s="144" t="str">
        <f t="shared" si="632"/>
        <v>V</v>
      </c>
      <c r="R221" s="145" t="str">
        <f>IFERROR(VLOOKUP(Q221,'LISTA-ESPECIES'!$A$4:$D$102,4,FALSE),"")</f>
        <v/>
      </c>
      <c r="S221" s="144">
        <f t="shared" ref="S221:S223" si="633">B221</f>
        <v>0</v>
      </c>
      <c r="T221" s="146">
        <f t="shared" ref="T221:T223" si="634">J221</f>
        <v>0</v>
      </c>
      <c r="U221" s="144">
        <f t="shared" ref="U221:U223" si="635">C221</f>
        <v>26.94609687964131</v>
      </c>
      <c r="V221" s="146">
        <f t="shared" ref="V221:V223" si="636">K221</f>
        <v>0.85787635278160834</v>
      </c>
      <c r="W221" s="144">
        <f t="shared" ref="W221:W223" si="637">D221</f>
        <v>0</v>
      </c>
      <c r="X221" s="146">
        <f t="shared" ref="X221:X223" si="638">L221</f>
        <v>0</v>
      </c>
      <c r="Y221" s="144">
        <f t="shared" ref="Y221:Y223" si="639">E221</f>
        <v>4.4641369987845723</v>
      </c>
      <c r="Z221" s="146">
        <f t="shared" ref="Z221:Z223" si="640">M221</f>
        <v>0.1421236472183916</v>
      </c>
      <c r="AA221" s="144">
        <f t="shared" ref="AA221:AA223" si="641">F221</f>
        <v>0</v>
      </c>
      <c r="AB221" s="146">
        <f t="shared" ref="AB221:AB223" si="642">N221</f>
        <v>0</v>
      </c>
      <c r="AC221" s="144">
        <f t="shared" ref="AC221:AC223" si="643">G221</f>
        <v>31.410233878425885</v>
      </c>
      <c r="AD221" s="147">
        <f>AC221/SUM(AEEF[AEEF-UT])</f>
        <v>5.4956654164472422E-2</v>
      </c>
    </row>
    <row r="222" spans="1:30">
      <c r="A222" s="128" t="s">
        <v>85</v>
      </c>
      <c r="I222" s="128" t="s">
        <v>85</v>
      </c>
      <c r="J222" s="140"/>
      <c r="K222" s="140"/>
      <c r="L222" s="140"/>
      <c r="M222" s="140"/>
      <c r="N222" s="140"/>
      <c r="O222" s="140"/>
      <c r="P222" s="140"/>
      <c r="Q222" s="144" t="str">
        <f t="shared" si="632"/>
        <v>Lacre</v>
      </c>
      <c r="R222" s="145">
        <f>IFERROR(VLOOKUP(Q222,'LISTA-ESPECIES'!$A$4:$D$102,4,FALSE),"")</f>
        <v>115.99719209920229</v>
      </c>
      <c r="S222" s="144">
        <f t="shared" si="633"/>
        <v>0</v>
      </c>
      <c r="T222" s="146">
        <f t="shared" si="634"/>
        <v>0</v>
      </c>
      <c r="U222" s="144">
        <f t="shared" si="635"/>
        <v>0</v>
      </c>
      <c r="V222" s="146">
        <f t="shared" si="636"/>
        <v>0</v>
      </c>
      <c r="W222" s="144">
        <f t="shared" si="637"/>
        <v>0</v>
      </c>
      <c r="X222" s="146">
        <f t="shared" si="638"/>
        <v>0</v>
      </c>
      <c r="Y222" s="144">
        <f t="shared" si="639"/>
        <v>0</v>
      </c>
      <c r="Z222" s="146">
        <f t="shared" si="640"/>
        <v>0</v>
      </c>
      <c r="AA222" s="144">
        <f t="shared" si="641"/>
        <v>0</v>
      </c>
      <c r="AB222" s="146">
        <f t="shared" si="642"/>
        <v>0</v>
      </c>
      <c r="AC222" s="144">
        <f t="shared" si="643"/>
        <v>0</v>
      </c>
      <c r="AD222" s="147">
        <f>AC222/SUM(AEEF[AEEF-UT])</f>
        <v>0</v>
      </c>
    </row>
    <row r="223" spans="1:30">
      <c r="A223" s="134" t="s">
        <v>1245</v>
      </c>
      <c r="E223">
        <v>1</v>
      </c>
      <c r="G223">
        <v>1</v>
      </c>
      <c r="I223" s="134" t="s">
        <v>1245</v>
      </c>
      <c r="J223" s="140">
        <v>0</v>
      </c>
      <c r="K223" s="140">
        <v>0</v>
      </c>
      <c r="L223" s="140">
        <v>0</v>
      </c>
      <c r="M223" s="140">
        <v>1</v>
      </c>
      <c r="N223" s="140">
        <v>0</v>
      </c>
      <c r="O223" s="140">
        <v>1</v>
      </c>
      <c r="P223" s="140"/>
      <c r="Q223" s="144" t="str">
        <f t="shared" si="632"/>
        <v>N</v>
      </c>
      <c r="R223" s="145" t="str">
        <f>IFERROR(VLOOKUP(Q223,'LISTA-ESPECIES'!$A$4:$D$102,4,FALSE),"")</f>
        <v/>
      </c>
      <c r="S223" s="144">
        <f t="shared" si="633"/>
        <v>0</v>
      </c>
      <c r="T223" s="146">
        <f t="shared" si="634"/>
        <v>0</v>
      </c>
      <c r="U223" s="144">
        <f t="shared" si="635"/>
        <v>0</v>
      </c>
      <c r="V223" s="146">
        <f t="shared" si="636"/>
        <v>0</v>
      </c>
      <c r="W223" s="144">
        <f t="shared" si="637"/>
        <v>0</v>
      </c>
      <c r="X223" s="146">
        <f t="shared" si="638"/>
        <v>0</v>
      </c>
      <c r="Y223" s="144">
        <f t="shared" si="639"/>
        <v>1</v>
      </c>
      <c r="Z223" s="146">
        <f t="shared" si="640"/>
        <v>1</v>
      </c>
      <c r="AA223" s="144">
        <f t="shared" si="641"/>
        <v>0</v>
      </c>
      <c r="AB223" s="146">
        <f t="shared" si="642"/>
        <v>0</v>
      </c>
      <c r="AC223" s="144">
        <f t="shared" si="643"/>
        <v>1</v>
      </c>
      <c r="AD223" s="147">
        <f>AC223/SUM(AEEF[AEEF-UT])</f>
        <v>1.749641673385291E-3</v>
      </c>
    </row>
    <row r="224" spans="1:30">
      <c r="A224" s="134" t="s">
        <v>1247</v>
      </c>
      <c r="B224" s="138"/>
      <c r="C224" s="138"/>
      <c r="D224" s="138"/>
      <c r="E224" s="138">
        <v>1.5439303954502654E-3</v>
      </c>
      <c r="F224" s="138"/>
      <c r="G224" s="138">
        <v>1.5439303954502654E-3</v>
      </c>
      <c r="I224" s="134" t="s">
        <v>1247</v>
      </c>
      <c r="J224" s="140">
        <v>0</v>
      </c>
      <c r="K224" s="140">
        <v>0</v>
      </c>
      <c r="L224" s="140">
        <v>0</v>
      </c>
      <c r="M224" s="140">
        <v>1</v>
      </c>
      <c r="N224" s="140">
        <v>0</v>
      </c>
      <c r="O224" s="140">
        <v>1</v>
      </c>
      <c r="P224" s="140"/>
      <c r="Q224" s="144" t="str">
        <f t="shared" si="632"/>
        <v>G</v>
      </c>
      <c r="R224" s="145" t="str">
        <f>IFERROR(VLOOKUP(Q224,'LISTA-ESPECIES'!$A$4:$D$102,4,FALSE),"")</f>
        <v/>
      </c>
      <c r="S224" s="144"/>
      <c r="T224" s="146"/>
      <c r="U224" s="144"/>
      <c r="V224" s="146"/>
      <c r="W224" s="144"/>
      <c r="X224" s="146"/>
      <c r="Y224" s="144"/>
      <c r="Z224" s="146"/>
      <c r="AA224" s="144"/>
      <c r="AB224" s="146"/>
      <c r="AC224" s="144"/>
      <c r="AD224" s="144"/>
    </row>
    <row r="225" spans="1:30">
      <c r="A225" s="134" t="s">
        <v>1249</v>
      </c>
      <c r="B225" s="138"/>
      <c r="C225" s="138"/>
      <c r="D225" s="138"/>
      <c r="E225" s="138">
        <v>11.118575465245824</v>
      </c>
      <c r="F225" s="138"/>
      <c r="G225" s="138">
        <v>11.118575465245824</v>
      </c>
      <c r="I225" s="134" t="s">
        <v>1249</v>
      </c>
      <c r="J225" s="140">
        <v>0</v>
      </c>
      <c r="K225" s="140">
        <v>0</v>
      </c>
      <c r="L225" s="140">
        <v>0</v>
      </c>
      <c r="M225" s="140">
        <v>1</v>
      </c>
      <c r="N225" s="140">
        <v>0</v>
      </c>
      <c r="O225" s="140">
        <v>1</v>
      </c>
      <c r="P225" s="140"/>
      <c r="Q225" s="144" t="str">
        <f t="shared" si="632"/>
        <v>V</v>
      </c>
      <c r="R225" s="145" t="str">
        <f>IFERROR(VLOOKUP(Q225,'LISTA-ESPECIES'!$A$4:$D$102,4,FALSE),"")</f>
        <v/>
      </c>
      <c r="S225" s="144">
        <f t="shared" ref="S225:S227" si="644">B225</f>
        <v>0</v>
      </c>
      <c r="T225" s="146">
        <f t="shared" ref="T225:T227" si="645">J225</f>
        <v>0</v>
      </c>
      <c r="U225" s="144">
        <f t="shared" ref="U225:U227" si="646">C225</f>
        <v>0</v>
      </c>
      <c r="V225" s="146">
        <f t="shared" ref="V225:V227" si="647">K225</f>
        <v>0</v>
      </c>
      <c r="W225" s="144">
        <f t="shared" ref="W225:W227" si="648">D225</f>
        <v>0</v>
      </c>
      <c r="X225" s="146">
        <f t="shared" ref="X225:X227" si="649">L225</f>
        <v>0</v>
      </c>
      <c r="Y225" s="144">
        <f t="shared" ref="Y225:Y227" si="650">E225</f>
        <v>11.118575465245824</v>
      </c>
      <c r="Z225" s="146">
        <f t="shared" ref="Z225:Z227" si="651">M225</f>
        <v>1</v>
      </c>
      <c r="AA225" s="144">
        <f t="shared" ref="AA225:AA227" si="652">F225</f>
        <v>0</v>
      </c>
      <c r="AB225" s="146">
        <f t="shared" ref="AB225:AB227" si="653">N225</f>
        <v>0</v>
      </c>
      <c r="AC225" s="144">
        <f t="shared" ref="AC225:AC227" si="654">G225</f>
        <v>11.118575465245824</v>
      </c>
      <c r="AD225" s="147">
        <f>AC225/SUM(AEEF[AEEF-UT])</f>
        <v>1.9453522982673343E-2</v>
      </c>
    </row>
    <row r="226" spans="1:30">
      <c r="A226" s="128" t="s">
        <v>11</v>
      </c>
      <c r="I226" s="128" t="s">
        <v>11</v>
      </c>
      <c r="J226" s="140"/>
      <c r="K226" s="140"/>
      <c r="L226" s="140"/>
      <c r="M226" s="140"/>
      <c r="N226" s="140"/>
      <c r="O226" s="140"/>
      <c r="P226" s="140"/>
      <c r="Q226" s="144" t="str">
        <f t="shared" si="632"/>
        <v>Louro</v>
      </c>
      <c r="R226" s="145">
        <f>IFERROR(VLOOKUP(Q226,'LISTA-ESPECIES'!$A$4:$D$102,4,FALSE),"")</f>
        <v>50</v>
      </c>
      <c r="S226" s="144">
        <f t="shared" si="644"/>
        <v>0</v>
      </c>
      <c r="T226" s="146">
        <f t="shared" si="645"/>
        <v>0</v>
      </c>
      <c r="U226" s="144">
        <f t="shared" si="646"/>
        <v>0</v>
      </c>
      <c r="V226" s="146">
        <f t="shared" si="647"/>
        <v>0</v>
      </c>
      <c r="W226" s="144">
        <f t="shared" si="648"/>
        <v>0</v>
      </c>
      <c r="X226" s="146">
        <f t="shared" si="649"/>
        <v>0</v>
      </c>
      <c r="Y226" s="144">
        <f t="shared" si="650"/>
        <v>0</v>
      </c>
      <c r="Z226" s="146">
        <f t="shared" si="651"/>
        <v>0</v>
      </c>
      <c r="AA226" s="144">
        <f t="shared" si="652"/>
        <v>0</v>
      </c>
      <c r="AB226" s="146">
        <f t="shared" si="653"/>
        <v>0</v>
      </c>
      <c r="AC226" s="144">
        <f t="shared" si="654"/>
        <v>0</v>
      </c>
      <c r="AD226" s="147">
        <f>AC226/SUM(AEEF[AEEF-UT])</f>
        <v>0</v>
      </c>
    </row>
    <row r="227" spans="1:30">
      <c r="A227" s="134" t="s">
        <v>1245</v>
      </c>
      <c r="B227">
        <v>52</v>
      </c>
      <c r="C227">
        <v>18</v>
      </c>
      <c r="E227">
        <v>22</v>
      </c>
      <c r="G227">
        <v>92</v>
      </c>
      <c r="I227" s="134" t="s">
        <v>1245</v>
      </c>
      <c r="J227" s="140">
        <v>0.56521739130434778</v>
      </c>
      <c r="K227" s="140">
        <v>0.19565217391304349</v>
      </c>
      <c r="L227" s="140">
        <v>0</v>
      </c>
      <c r="M227" s="140">
        <v>0.2391304347826087</v>
      </c>
      <c r="N227" s="140">
        <v>0</v>
      </c>
      <c r="O227" s="140">
        <v>1</v>
      </c>
      <c r="P227" s="140"/>
      <c r="Q227" s="144" t="str">
        <f t="shared" si="632"/>
        <v>N</v>
      </c>
      <c r="R227" s="145" t="str">
        <f>IFERROR(VLOOKUP(Q227,'LISTA-ESPECIES'!$A$4:$D$102,4,FALSE),"")</f>
        <v/>
      </c>
      <c r="S227" s="144">
        <f t="shared" si="644"/>
        <v>52</v>
      </c>
      <c r="T227" s="146">
        <f t="shared" si="645"/>
        <v>0.56521739130434778</v>
      </c>
      <c r="U227" s="144">
        <f t="shared" si="646"/>
        <v>18</v>
      </c>
      <c r="V227" s="146">
        <f t="shared" si="647"/>
        <v>0.19565217391304349</v>
      </c>
      <c r="W227" s="144">
        <f t="shared" si="648"/>
        <v>0</v>
      </c>
      <c r="X227" s="146">
        <f t="shared" si="649"/>
        <v>0</v>
      </c>
      <c r="Y227" s="144">
        <f t="shared" si="650"/>
        <v>22</v>
      </c>
      <c r="Z227" s="146">
        <f t="shared" si="651"/>
        <v>0.2391304347826087</v>
      </c>
      <c r="AA227" s="144">
        <f t="shared" si="652"/>
        <v>0</v>
      </c>
      <c r="AB227" s="146">
        <f t="shared" si="653"/>
        <v>0</v>
      </c>
      <c r="AC227" s="144">
        <f t="shared" si="654"/>
        <v>92</v>
      </c>
      <c r="AD227" s="147">
        <f>AC227/SUM(AEEF[AEEF-UT])</f>
        <v>0.16096703395144676</v>
      </c>
    </row>
    <row r="228" spans="1:30">
      <c r="A228" s="134" t="s">
        <v>1247</v>
      </c>
      <c r="B228" s="138">
        <v>3.0067177383737285E-2</v>
      </c>
      <c r="C228" s="138">
        <v>8.893740250450104E-3</v>
      </c>
      <c r="D228" s="138"/>
      <c r="E228" s="138">
        <v>6.0658674860827981E-3</v>
      </c>
      <c r="F228" s="138"/>
      <c r="G228" s="138">
        <v>4.502678512027021E-2</v>
      </c>
      <c r="I228" s="134" t="s">
        <v>1247</v>
      </c>
      <c r="J228" s="140">
        <v>0.66776202883295832</v>
      </c>
      <c r="K228" s="140">
        <v>0.19752110275459825</v>
      </c>
      <c r="L228" s="140">
        <v>0</v>
      </c>
      <c r="M228" s="140">
        <v>0.13471686841244326</v>
      </c>
      <c r="N228" s="140">
        <v>0</v>
      </c>
      <c r="O228" s="140">
        <v>1</v>
      </c>
      <c r="P228" s="140"/>
      <c r="Q228" s="144" t="str">
        <f t="shared" si="632"/>
        <v>G</v>
      </c>
      <c r="R228" s="145" t="str">
        <f>IFERROR(VLOOKUP(Q228,'LISTA-ESPECIES'!$A$4:$D$102,4,FALSE),"")</f>
        <v/>
      </c>
      <c r="S228" s="144"/>
      <c r="T228" s="146"/>
      <c r="U228" s="144"/>
      <c r="V228" s="146"/>
      <c r="W228" s="144"/>
      <c r="X228" s="146"/>
      <c r="Y228" s="144"/>
      <c r="Z228" s="146"/>
      <c r="AA228" s="144"/>
      <c r="AB228" s="146"/>
      <c r="AC228" s="144"/>
      <c r="AD228" s="144"/>
    </row>
    <row r="229" spans="1:30">
      <c r="A229" s="134" t="s">
        <v>1249</v>
      </c>
      <c r="B229" s="138">
        <v>207.51475107858593</v>
      </c>
      <c r="C229" s="138">
        <v>59.873318485471742</v>
      </c>
      <c r="D229" s="138"/>
      <c r="E229" s="138">
        <v>33.110772614374177</v>
      </c>
      <c r="F229" s="138"/>
      <c r="G229" s="138">
        <v>300.49884217843186</v>
      </c>
      <c r="I229" s="134" t="s">
        <v>1249</v>
      </c>
      <c r="J229" s="140">
        <v>0.6905675561816863</v>
      </c>
      <c r="K229" s="140">
        <v>0.19924641989109507</v>
      </c>
      <c r="L229" s="140">
        <v>0</v>
      </c>
      <c r="M229" s="140">
        <v>0.1101860239272186</v>
      </c>
      <c r="N229" s="140">
        <v>0</v>
      </c>
      <c r="O229" s="140">
        <v>1</v>
      </c>
      <c r="P229" s="140"/>
      <c r="Q229" s="144" t="str">
        <f t="shared" si="632"/>
        <v>V</v>
      </c>
      <c r="R229" s="145" t="str">
        <f>IFERROR(VLOOKUP(Q229,'LISTA-ESPECIES'!$A$4:$D$102,4,FALSE),"")</f>
        <v/>
      </c>
      <c r="S229" s="144">
        <f t="shared" ref="S229:S230" si="655">B229</f>
        <v>207.51475107858593</v>
      </c>
      <c r="T229" s="146">
        <f t="shared" ref="T229:T230" si="656">J229</f>
        <v>0.6905675561816863</v>
      </c>
      <c r="U229" s="144">
        <f t="shared" ref="U229:U230" si="657">C229</f>
        <v>59.873318485471742</v>
      </c>
      <c r="V229" s="146">
        <f t="shared" ref="V229:V230" si="658">K229</f>
        <v>0.19924641989109507</v>
      </c>
      <c r="W229" s="144">
        <f t="shared" ref="W229:W230" si="659">D229</f>
        <v>0</v>
      </c>
      <c r="X229" s="146">
        <f t="shared" ref="X229:X230" si="660">L229</f>
        <v>0</v>
      </c>
      <c r="Y229" s="144">
        <f t="shared" ref="Y229:Y230" si="661">E229</f>
        <v>33.110772614374177</v>
      </c>
      <c r="Z229" s="146">
        <f t="shared" ref="Z229:Z230" si="662">M229</f>
        <v>0.1101860239272186</v>
      </c>
      <c r="AA229" s="144">
        <f t="shared" ref="AA229:AA230" si="663">F229</f>
        <v>0</v>
      </c>
      <c r="AB229" s="146">
        <f t="shared" ref="AB229:AB230" si="664">N229</f>
        <v>0</v>
      </c>
      <c r="AC229" s="144">
        <f t="shared" ref="AC229:AC230" si="665">G229</f>
        <v>300.49884217843186</v>
      </c>
      <c r="AD229" s="147">
        <f>AC229/SUM(AEEF[AEEF-UT])</f>
        <v>0.525765297079414</v>
      </c>
    </row>
    <row r="230" spans="1:30">
      <c r="A230" s="128" t="s">
        <v>86</v>
      </c>
      <c r="I230" s="128" t="s">
        <v>86</v>
      </c>
      <c r="J230" s="140"/>
      <c r="K230" s="140"/>
      <c r="L230" s="140"/>
      <c r="M230" s="140"/>
      <c r="N230" s="140"/>
      <c r="O230" s="140"/>
      <c r="P230" s="140"/>
      <c r="Q230" s="144" t="str">
        <f t="shared" si="632"/>
        <v>Louro-Amarelo</v>
      </c>
      <c r="R230" s="145">
        <f>IFERROR(VLOOKUP(Q230,'LISTA-ESPECIES'!$A$4:$D$102,4,FALSE),"")</f>
        <v>64.430990537428215</v>
      </c>
      <c r="S230" s="144">
        <f t="shared" si="655"/>
        <v>0</v>
      </c>
      <c r="T230" s="146">
        <f t="shared" si="656"/>
        <v>0</v>
      </c>
      <c r="U230" s="144">
        <f t="shared" si="657"/>
        <v>0</v>
      </c>
      <c r="V230" s="146">
        <f t="shared" si="658"/>
        <v>0</v>
      </c>
      <c r="W230" s="144">
        <f t="shared" si="659"/>
        <v>0</v>
      </c>
      <c r="X230" s="146">
        <f t="shared" si="660"/>
        <v>0</v>
      </c>
      <c r="Y230" s="144">
        <f t="shared" si="661"/>
        <v>0</v>
      </c>
      <c r="Z230" s="146">
        <f t="shared" si="662"/>
        <v>0</v>
      </c>
      <c r="AA230" s="144">
        <f t="shared" si="663"/>
        <v>0</v>
      </c>
      <c r="AB230" s="146">
        <f t="shared" si="664"/>
        <v>0</v>
      </c>
      <c r="AC230" s="144">
        <f t="shared" si="665"/>
        <v>0</v>
      </c>
      <c r="AD230" s="147">
        <f>AC230/SUM(AEEF[AEEF-UT])</f>
        <v>0</v>
      </c>
    </row>
    <row r="231" spans="1:30">
      <c r="A231" s="134" t="s">
        <v>1245</v>
      </c>
      <c r="E231">
        <v>1</v>
      </c>
      <c r="G231">
        <v>1</v>
      </c>
      <c r="I231" s="134" t="s">
        <v>1245</v>
      </c>
      <c r="J231" s="140">
        <v>0</v>
      </c>
      <c r="K231" s="140">
        <v>0</v>
      </c>
      <c r="L231" s="140">
        <v>0</v>
      </c>
      <c r="M231" s="140">
        <v>1</v>
      </c>
      <c r="N231" s="140">
        <v>0</v>
      </c>
      <c r="O231" s="140">
        <v>1</v>
      </c>
      <c r="P231" s="140"/>
      <c r="Q231" s="144" t="str">
        <f t="shared" si="632"/>
        <v>N</v>
      </c>
      <c r="R231" s="145" t="str">
        <f>IFERROR(VLOOKUP(Q231,'LISTA-ESPECIES'!$A$4:$D$102,4,FALSE),"")</f>
        <v/>
      </c>
      <c r="S231" s="144"/>
      <c r="T231" s="146"/>
      <c r="U231" s="144"/>
      <c r="V231" s="146"/>
      <c r="W231" s="144"/>
      <c r="X231" s="146"/>
      <c r="Y231" s="144"/>
      <c r="Z231" s="146"/>
      <c r="AA231" s="144"/>
      <c r="AB231" s="146"/>
      <c r="AC231" s="144"/>
      <c r="AD231" s="144"/>
    </row>
    <row r="232" spans="1:30">
      <c r="A232" s="134" t="s">
        <v>1247</v>
      </c>
      <c r="B232" s="138"/>
      <c r="C232" s="138"/>
      <c r="D232" s="138"/>
      <c r="E232" s="138">
        <v>4.0712846804787865E-4</v>
      </c>
      <c r="F232" s="138"/>
      <c r="G232" s="138">
        <v>4.0712846804787865E-4</v>
      </c>
      <c r="I232" s="134" t="s">
        <v>1247</v>
      </c>
      <c r="J232" s="140">
        <v>0</v>
      </c>
      <c r="K232" s="140">
        <v>0</v>
      </c>
      <c r="L232" s="140">
        <v>0</v>
      </c>
      <c r="M232" s="140">
        <v>1</v>
      </c>
      <c r="N232" s="140">
        <v>0</v>
      </c>
      <c r="O232" s="140">
        <v>1</v>
      </c>
      <c r="P232" s="140"/>
      <c r="Q232" s="144" t="str">
        <f t="shared" si="632"/>
        <v>G</v>
      </c>
      <c r="R232" s="145" t="str">
        <f>IFERROR(VLOOKUP(Q232,'LISTA-ESPECIES'!$A$4:$D$102,4,FALSE),"")</f>
        <v/>
      </c>
      <c r="S232" s="144">
        <f t="shared" ref="S232:S234" si="666">B232</f>
        <v>0</v>
      </c>
      <c r="T232" s="146">
        <f t="shared" ref="T232:T234" si="667">J232</f>
        <v>0</v>
      </c>
      <c r="U232" s="144">
        <f t="shared" ref="U232:U234" si="668">C232</f>
        <v>0</v>
      </c>
      <c r="V232" s="146">
        <f t="shared" ref="V232:V234" si="669">K232</f>
        <v>0</v>
      </c>
      <c r="W232" s="144">
        <f t="shared" ref="W232:W234" si="670">D232</f>
        <v>0</v>
      </c>
      <c r="X232" s="146">
        <f t="shared" ref="X232:X234" si="671">L232</f>
        <v>0</v>
      </c>
      <c r="Y232" s="144">
        <f t="shared" ref="Y232:Y234" si="672">E232</f>
        <v>4.0712846804787865E-4</v>
      </c>
      <c r="Z232" s="146">
        <f t="shared" ref="Z232:Z234" si="673">M232</f>
        <v>1</v>
      </c>
      <c r="AA232" s="144">
        <f t="shared" ref="AA232:AA234" si="674">F232</f>
        <v>0</v>
      </c>
      <c r="AB232" s="146">
        <f t="shared" ref="AB232:AB234" si="675">N232</f>
        <v>0</v>
      </c>
      <c r="AC232" s="144">
        <f t="shared" ref="AC232:AC234" si="676">G232</f>
        <v>4.0712846804787865E-4</v>
      </c>
      <c r="AD232" s="147">
        <f>AC232/SUM(AEEF[AEEF-UT])</f>
        <v>7.1232893411808039E-7</v>
      </c>
    </row>
    <row r="233" spans="1:30">
      <c r="A233" s="134" t="s">
        <v>1249</v>
      </c>
      <c r="B233" s="138"/>
      <c r="C233" s="138"/>
      <c r="D233" s="138"/>
      <c r="E233" s="138">
        <v>3.7463490012148397</v>
      </c>
      <c r="F233" s="138"/>
      <c r="G233" s="138">
        <v>3.7463490012148397</v>
      </c>
      <c r="I233" s="134" t="s">
        <v>1249</v>
      </c>
      <c r="J233" s="140">
        <v>0</v>
      </c>
      <c r="K233" s="140">
        <v>0</v>
      </c>
      <c r="L233" s="140">
        <v>0</v>
      </c>
      <c r="M233" s="140">
        <v>1</v>
      </c>
      <c r="N233" s="140">
        <v>0</v>
      </c>
      <c r="O233" s="140">
        <v>1</v>
      </c>
      <c r="P233" s="140"/>
      <c r="Q233" s="144" t="str">
        <f t="shared" si="632"/>
        <v>V</v>
      </c>
      <c r="R233" s="145" t="str">
        <f>IFERROR(VLOOKUP(Q233,'LISTA-ESPECIES'!$A$4:$D$102,4,FALSE),"")</f>
        <v/>
      </c>
      <c r="S233" s="144">
        <f t="shared" si="666"/>
        <v>0</v>
      </c>
      <c r="T233" s="146">
        <f t="shared" si="667"/>
        <v>0</v>
      </c>
      <c r="U233" s="144">
        <f t="shared" si="668"/>
        <v>0</v>
      </c>
      <c r="V233" s="146">
        <f t="shared" si="669"/>
        <v>0</v>
      </c>
      <c r="W233" s="144">
        <f t="shared" si="670"/>
        <v>0</v>
      </c>
      <c r="X233" s="146">
        <f t="shared" si="671"/>
        <v>0</v>
      </c>
      <c r="Y233" s="144">
        <f t="shared" si="672"/>
        <v>3.7463490012148397</v>
      </c>
      <c r="Z233" s="146">
        <f t="shared" si="673"/>
        <v>1</v>
      </c>
      <c r="AA233" s="144">
        <f t="shared" si="674"/>
        <v>0</v>
      </c>
      <c r="AB233" s="146">
        <f t="shared" si="675"/>
        <v>0</v>
      </c>
      <c r="AC233" s="144">
        <f t="shared" si="676"/>
        <v>3.7463490012148397</v>
      </c>
      <c r="AD233" s="147">
        <f>AC233/SUM(AEEF[AEEF-UT])</f>
        <v>6.5547683355708453E-3</v>
      </c>
    </row>
    <row r="234" spans="1:30">
      <c r="A234" s="128" t="s">
        <v>42</v>
      </c>
      <c r="I234" s="128" t="s">
        <v>42</v>
      </c>
      <c r="J234" s="140"/>
      <c r="K234" s="140"/>
      <c r="L234" s="140"/>
      <c r="M234" s="140"/>
      <c r="N234" s="140"/>
      <c r="O234" s="140"/>
      <c r="P234" s="140"/>
      <c r="Q234" s="144" t="str">
        <f t="shared" si="632"/>
        <v>Macacaúba</v>
      </c>
      <c r="R234" s="145">
        <f>IFERROR(VLOOKUP(Q234,'LISTA-ESPECIES'!$A$4:$D$102,4,FALSE),"")</f>
        <v>53.608454407179323</v>
      </c>
      <c r="S234" s="144">
        <f t="shared" si="666"/>
        <v>0</v>
      </c>
      <c r="T234" s="146">
        <f t="shared" si="667"/>
        <v>0</v>
      </c>
      <c r="U234" s="144">
        <f t="shared" si="668"/>
        <v>0</v>
      </c>
      <c r="V234" s="146">
        <f t="shared" si="669"/>
        <v>0</v>
      </c>
      <c r="W234" s="144">
        <f t="shared" si="670"/>
        <v>0</v>
      </c>
      <c r="X234" s="146">
        <f t="shared" si="671"/>
        <v>0</v>
      </c>
      <c r="Y234" s="144">
        <f t="shared" si="672"/>
        <v>0</v>
      </c>
      <c r="Z234" s="146">
        <f t="shared" si="673"/>
        <v>0</v>
      </c>
      <c r="AA234" s="144">
        <f t="shared" si="674"/>
        <v>0</v>
      </c>
      <c r="AB234" s="146">
        <f t="shared" si="675"/>
        <v>0</v>
      </c>
      <c r="AC234" s="144">
        <f t="shared" si="676"/>
        <v>0</v>
      </c>
      <c r="AD234" s="147">
        <f>AC234/SUM(AEEF[AEEF-UT])</f>
        <v>0</v>
      </c>
    </row>
    <row r="235" spans="1:30">
      <c r="A235" s="134" t="s">
        <v>1245</v>
      </c>
      <c r="C235">
        <v>16</v>
      </c>
      <c r="E235">
        <v>6</v>
      </c>
      <c r="G235">
        <v>22</v>
      </c>
      <c r="I235" s="134" t="s">
        <v>1245</v>
      </c>
      <c r="J235" s="140">
        <v>0</v>
      </c>
      <c r="K235" s="140">
        <v>0.72727272727272729</v>
      </c>
      <c r="L235" s="140">
        <v>0</v>
      </c>
      <c r="M235" s="140">
        <v>0.27272727272727271</v>
      </c>
      <c r="N235" s="140">
        <v>0</v>
      </c>
      <c r="O235" s="140">
        <v>1</v>
      </c>
      <c r="P235" s="140"/>
      <c r="Q235" s="144" t="str">
        <f t="shared" si="632"/>
        <v>N</v>
      </c>
      <c r="R235" s="145" t="str">
        <f>IFERROR(VLOOKUP(Q235,'LISTA-ESPECIES'!$A$4:$D$102,4,FALSE),"")</f>
        <v/>
      </c>
      <c r="S235" s="144"/>
      <c r="T235" s="146"/>
      <c r="U235" s="144"/>
      <c r="V235" s="146"/>
      <c r="W235" s="144"/>
      <c r="X235" s="146"/>
      <c r="Y235" s="144"/>
      <c r="Z235" s="146"/>
      <c r="AA235" s="144"/>
      <c r="AB235" s="146"/>
      <c r="AC235" s="144"/>
      <c r="AD235" s="144"/>
    </row>
    <row r="236" spans="1:30">
      <c r="A236" s="134" t="s">
        <v>1247</v>
      </c>
      <c r="B236" s="138"/>
      <c r="C236" s="138">
        <v>9.2237063105802854E-3</v>
      </c>
      <c r="D236" s="138"/>
      <c r="E236" s="138">
        <v>1.9665832382415997E-3</v>
      </c>
      <c r="F236" s="138"/>
      <c r="G236" s="138">
        <v>1.1190289548821886E-2</v>
      </c>
      <c r="I236" s="134" t="s">
        <v>1247</v>
      </c>
      <c r="J236" s="140">
        <v>0</v>
      </c>
      <c r="K236" s="140">
        <v>0.82425984335243208</v>
      </c>
      <c r="L236" s="140">
        <v>0</v>
      </c>
      <c r="M236" s="140">
        <v>0.17574015664756784</v>
      </c>
      <c r="N236" s="140">
        <v>0</v>
      </c>
      <c r="O236" s="140">
        <v>1</v>
      </c>
      <c r="P236" s="140"/>
      <c r="Q236" s="144" t="str">
        <f t="shared" si="632"/>
        <v>G</v>
      </c>
      <c r="R236" s="145" t="str">
        <f>IFERROR(VLOOKUP(Q236,'LISTA-ESPECIES'!$A$4:$D$102,4,FALSE),"")</f>
        <v/>
      </c>
      <c r="S236" s="144">
        <f t="shared" ref="S236:S238" si="677">B236</f>
        <v>0</v>
      </c>
      <c r="T236" s="146">
        <f t="shared" ref="T236:T238" si="678">J236</f>
        <v>0</v>
      </c>
      <c r="U236" s="144">
        <f t="shared" ref="U236:U238" si="679">C236</f>
        <v>9.2237063105802854E-3</v>
      </c>
      <c r="V236" s="146">
        <f t="shared" ref="V236:V238" si="680">K236</f>
        <v>0.82425984335243208</v>
      </c>
      <c r="W236" s="144">
        <f t="shared" ref="W236:W238" si="681">D236</f>
        <v>0</v>
      </c>
      <c r="X236" s="146">
        <f t="shared" ref="X236:X238" si="682">L236</f>
        <v>0</v>
      </c>
      <c r="Y236" s="144">
        <f t="shared" ref="Y236:Y238" si="683">E236</f>
        <v>1.9665832382415997E-3</v>
      </c>
      <c r="Z236" s="146">
        <f t="shared" ref="Z236:Z238" si="684">M236</f>
        <v>0.17574015664756784</v>
      </c>
      <c r="AA236" s="144">
        <f t="shared" ref="AA236:AA238" si="685">F236</f>
        <v>0</v>
      </c>
      <c r="AB236" s="146">
        <f t="shared" ref="AB236:AB238" si="686">N236</f>
        <v>0</v>
      </c>
      <c r="AC236" s="144">
        <f t="shared" ref="AC236:AC238" si="687">G236</f>
        <v>1.1190289548821886E-2</v>
      </c>
      <c r="AD236" s="147">
        <f>AC236/SUM(AEEF[AEEF-UT])</f>
        <v>1.9578996931866657E-5</v>
      </c>
    </row>
    <row r="237" spans="1:30">
      <c r="A237" s="134" t="s">
        <v>1249</v>
      </c>
      <c r="B237" s="138"/>
      <c r="C237" s="138">
        <v>73.81619868349739</v>
      </c>
      <c r="D237" s="138"/>
      <c r="E237" s="138">
        <v>15.048898827153025</v>
      </c>
      <c r="F237" s="138"/>
      <c r="G237" s="138">
        <v>88.865097510650415</v>
      </c>
      <c r="I237" s="134" t="s">
        <v>1249</v>
      </c>
      <c r="J237" s="140">
        <v>0</v>
      </c>
      <c r="K237" s="140">
        <v>0.8306545623792353</v>
      </c>
      <c r="L237" s="140">
        <v>0</v>
      </c>
      <c r="M237" s="140">
        <v>0.16934543762076473</v>
      </c>
      <c r="N237" s="140">
        <v>0</v>
      </c>
      <c r="O237" s="140">
        <v>1</v>
      </c>
      <c r="P237" s="140"/>
      <c r="Q237" s="144" t="str">
        <f t="shared" si="632"/>
        <v>V</v>
      </c>
      <c r="R237" s="145" t="str">
        <f>IFERROR(VLOOKUP(Q237,'LISTA-ESPECIES'!$A$4:$D$102,4,FALSE),"")</f>
        <v/>
      </c>
      <c r="S237" s="144">
        <f t="shared" si="677"/>
        <v>0</v>
      </c>
      <c r="T237" s="146">
        <f t="shared" si="678"/>
        <v>0</v>
      </c>
      <c r="U237" s="144">
        <f t="shared" si="679"/>
        <v>73.81619868349739</v>
      </c>
      <c r="V237" s="146">
        <f t="shared" si="680"/>
        <v>0.8306545623792353</v>
      </c>
      <c r="W237" s="144">
        <f t="shared" si="681"/>
        <v>0</v>
      </c>
      <c r="X237" s="146">
        <f t="shared" si="682"/>
        <v>0</v>
      </c>
      <c r="Y237" s="144">
        <f t="shared" si="683"/>
        <v>15.048898827153025</v>
      </c>
      <c r="Z237" s="146">
        <f t="shared" si="684"/>
        <v>0.16934543762076473</v>
      </c>
      <c r="AA237" s="144">
        <f t="shared" si="685"/>
        <v>0</v>
      </c>
      <c r="AB237" s="146">
        <f t="shared" si="686"/>
        <v>0</v>
      </c>
      <c r="AC237" s="144">
        <f t="shared" si="687"/>
        <v>88.865097510650415</v>
      </c>
      <c r="AD237" s="147">
        <f>AC237/SUM(AEEF[AEEF-UT])</f>
        <v>0.15548207791408145</v>
      </c>
    </row>
    <row r="238" spans="1:30">
      <c r="A238" s="128" t="s">
        <v>30</v>
      </c>
      <c r="I238" s="128" t="s">
        <v>30</v>
      </c>
      <c r="J238" s="140"/>
      <c r="K238" s="140"/>
      <c r="L238" s="140"/>
      <c r="M238" s="140"/>
      <c r="N238" s="140"/>
      <c r="O238" s="140"/>
      <c r="P238" s="140"/>
      <c r="Q238" s="144" t="str">
        <f t="shared" si="632"/>
        <v>Maçaranduba</v>
      </c>
      <c r="R238" s="145">
        <f>IFERROR(VLOOKUP(Q238,'LISTA-ESPECIES'!$A$4:$D$102,4,FALSE),"")</f>
        <v>51.38028520389279</v>
      </c>
      <c r="S238" s="144">
        <f t="shared" si="677"/>
        <v>0</v>
      </c>
      <c r="T238" s="146">
        <f t="shared" si="678"/>
        <v>0</v>
      </c>
      <c r="U238" s="144">
        <f t="shared" si="679"/>
        <v>0</v>
      </c>
      <c r="V238" s="146">
        <f t="shared" si="680"/>
        <v>0</v>
      </c>
      <c r="W238" s="144">
        <f t="shared" si="681"/>
        <v>0</v>
      </c>
      <c r="X238" s="146">
        <f t="shared" si="682"/>
        <v>0</v>
      </c>
      <c r="Y238" s="144">
        <f t="shared" si="683"/>
        <v>0</v>
      </c>
      <c r="Z238" s="146">
        <f t="shared" si="684"/>
        <v>0</v>
      </c>
      <c r="AA238" s="144">
        <f t="shared" si="685"/>
        <v>0</v>
      </c>
      <c r="AB238" s="146">
        <f t="shared" si="686"/>
        <v>0</v>
      </c>
      <c r="AC238" s="144">
        <f t="shared" si="687"/>
        <v>0</v>
      </c>
      <c r="AD238" s="147">
        <f>AC238/SUM(AEEF[AEEF-UT])</f>
        <v>0</v>
      </c>
    </row>
    <row r="239" spans="1:30">
      <c r="A239" s="134" t="s">
        <v>1245</v>
      </c>
      <c r="B239">
        <v>21</v>
      </c>
      <c r="C239">
        <v>13</v>
      </c>
      <c r="E239">
        <v>7</v>
      </c>
      <c r="G239">
        <v>41</v>
      </c>
      <c r="I239" s="134" t="s">
        <v>1245</v>
      </c>
      <c r="J239" s="140">
        <v>0.51219512195121952</v>
      </c>
      <c r="K239" s="140">
        <v>0.31707317073170732</v>
      </c>
      <c r="L239" s="140">
        <v>0</v>
      </c>
      <c r="M239" s="140">
        <v>0.17073170731707318</v>
      </c>
      <c r="N239" s="140">
        <v>0</v>
      </c>
      <c r="O239" s="140">
        <v>1</v>
      </c>
      <c r="P239" s="140"/>
      <c r="Q239" s="144" t="str">
        <f t="shared" si="632"/>
        <v>N</v>
      </c>
      <c r="R239" s="145" t="str">
        <f>IFERROR(VLOOKUP(Q239,'LISTA-ESPECIES'!$A$4:$D$102,4,FALSE),"")</f>
        <v/>
      </c>
      <c r="S239" s="144"/>
      <c r="T239" s="146"/>
      <c r="U239" s="144"/>
      <c r="V239" s="146"/>
      <c r="W239" s="144"/>
      <c r="X239" s="146"/>
      <c r="Y239" s="144"/>
      <c r="Z239" s="146"/>
      <c r="AA239" s="144"/>
      <c r="AB239" s="146"/>
      <c r="AC239" s="144"/>
      <c r="AD239" s="144"/>
    </row>
    <row r="240" spans="1:30">
      <c r="A240" s="134" t="s">
        <v>1247</v>
      </c>
      <c r="B240" s="138">
        <v>2.2120368299813779E-2</v>
      </c>
      <c r="C240" s="138">
        <v>1.5543797615892458E-2</v>
      </c>
      <c r="D240" s="138"/>
      <c r="E240" s="138">
        <v>1.8938344866411014E-3</v>
      </c>
      <c r="F240" s="138"/>
      <c r="G240" s="138">
        <v>3.9558000402347353E-2</v>
      </c>
      <c r="I240" s="134" t="s">
        <v>1247</v>
      </c>
      <c r="J240" s="140">
        <v>0.55918823183239508</v>
      </c>
      <c r="K240" s="140">
        <v>0.39293688906909741</v>
      </c>
      <c r="L240" s="140">
        <v>0</v>
      </c>
      <c r="M240" s="140">
        <v>4.7874879098507801E-2</v>
      </c>
      <c r="N240" s="140">
        <v>0</v>
      </c>
      <c r="O240" s="140">
        <v>1</v>
      </c>
      <c r="P240" s="140"/>
      <c r="Q240" s="144" t="str">
        <f t="shared" si="632"/>
        <v>G</v>
      </c>
      <c r="R240" s="145" t="str">
        <f>IFERROR(VLOOKUP(Q240,'LISTA-ESPECIES'!$A$4:$D$102,4,FALSE),"")</f>
        <v/>
      </c>
      <c r="S240" s="144">
        <f t="shared" ref="S240:S242" si="688">B240</f>
        <v>2.2120368299813779E-2</v>
      </c>
      <c r="T240" s="146">
        <f t="shared" ref="T240:T242" si="689">J240</f>
        <v>0.55918823183239508</v>
      </c>
      <c r="U240" s="144">
        <f t="shared" ref="U240:U242" si="690">C240</f>
        <v>1.5543797615892458E-2</v>
      </c>
      <c r="V240" s="146">
        <f t="shared" ref="V240:V242" si="691">K240</f>
        <v>0.39293688906909741</v>
      </c>
      <c r="W240" s="144">
        <f t="shared" ref="W240:W242" si="692">D240</f>
        <v>0</v>
      </c>
      <c r="X240" s="146">
        <f t="shared" ref="X240:X242" si="693">L240</f>
        <v>0</v>
      </c>
      <c r="Y240" s="144">
        <f t="shared" ref="Y240:Y242" si="694">E240</f>
        <v>1.8938344866411014E-3</v>
      </c>
      <c r="Z240" s="146">
        <f t="shared" ref="Z240:Z242" si="695">M240</f>
        <v>4.7874879098507801E-2</v>
      </c>
      <c r="AA240" s="144">
        <f t="shared" ref="AA240:AA242" si="696">F240</f>
        <v>0</v>
      </c>
      <c r="AB240" s="146">
        <f t="shared" ref="AB240:AB242" si="697">N240</f>
        <v>0</v>
      </c>
      <c r="AC240" s="144">
        <f t="shared" ref="AC240:AC242" si="698">G240</f>
        <v>3.9558000402347353E-2</v>
      </c>
      <c r="AD240" s="147">
        <f>AC240/SUM(AEEF[AEEF-UT])</f>
        <v>6.9212326019739038E-5</v>
      </c>
    </row>
    <row r="241" spans="1:30">
      <c r="A241" s="134" t="s">
        <v>1249</v>
      </c>
      <c r="B241" s="138">
        <v>181.90625202379249</v>
      </c>
      <c r="C241" s="138">
        <v>129.62544238021167</v>
      </c>
      <c r="D241" s="138"/>
      <c r="E241" s="138">
        <v>11.615579746884901</v>
      </c>
      <c r="F241" s="138"/>
      <c r="G241" s="138">
        <v>323.14727415088896</v>
      </c>
      <c r="I241" s="134" t="s">
        <v>1249</v>
      </c>
      <c r="J241" s="140">
        <v>0.5629205831977836</v>
      </c>
      <c r="K241" s="140">
        <v>0.40113425904897138</v>
      </c>
      <c r="L241" s="140">
        <v>0</v>
      </c>
      <c r="M241" s="140">
        <v>3.594515775324527E-2</v>
      </c>
      <c r="N241" s="140">
        <v>0</v>
      </c>
      <c r="O241" s="140">
        <v>1</v>
      </c>
      <c r="P241" s="140"/>
      <c r="Q241" s="144" t="str">
        <f t="shared" si="632"/>
        <v>V</v>
      </c>
      <c r="R241" s="145" t="str">
        <f>IFERROR(VLOOKUP(Q241,'LISTA-ESPECIES'!$A$4:$D$102,4,FALSE),"")</f>
        <v/>
      </c>
      <c r="S241" s="144">
        <f t="shared" si="688"/>
        <v>181.90625202379249</v>
      </c>
      <c r="T241" s="146">
        <f t="shared" si="689"/>
        <v>0.5629205831977836</v>
      </c>
      <c r="U241" s="144">
        <f t="shared" si="690"/>
        <v>129.62544238021167</v>
      </c>
      <c r="V241" s="146">
        <f t="shared" si="691"/>
        <v>0.40113425904897138</v>
      </c>
      <c r="W241" s="144">
        <f t="shared" si="692"/>
        <v>0</v>
      </c>
      <c r="X241" s="146">
        <f t="shared" si="693"/>
        <v>0</v>
      </c>
      <c r="Y241" s="144">
        <f t="shared" si="694"/>
        <v>11.615579746884901</v>
      </c>
      <c r="Z241" s="146">
        <f t="shared" si="695"/>
        <v>3.594515775324527E-2</v>
      </c>
      <c r="AA241" s="144">
        <f t="shared" si="696"/>
        <v>0</v>
      </c>
      <c r="AB241" s="146">
        <f t="shared" si="697"/>
        <v>0</v>
      </c>
      <c r="AC241" s="144">
        <f t="shared" si="698"/>
        <v>323.14727415088896</v>
      </c>
      <c r="AD241" s="147">
        <f>AC241/SUM(AEEF[AEEF-UT])</f>
        <v>0.56539193749525674</v>
      </c>
    </row>
    <row r="242" spans="1:30">
      <c r="A242" s="128" t="s">
        <v>52</v>
      </c>
      <c r="I242" s="128" t="s">
        <v>52</v>
      </c>
      <c r="J242" s="140"/>
      <c r="K242" s="140"/>
      <c r="L242" s="140"/>
      <c r="M242" s="140"/>
      <c r="N242" s="140"/>
      <c r="O242" s="140"/>
      <c r="P242" s="140"/>
      <c r="Q242" s="144" t="str">
        <f t="shared" si="632"/>
        <v>Mandiocão</v>
      </c>
      <c r="R242" s="145">
        <f>IFERROR(VLOOKUP(Q242,'LISTA-ESPECIES'!$A$4:$D$102,4,FALSE),"")</f>
        <v>56.791553269017228</v>
      </c>
      <c r="S242" s="144">
        <f t="shared" si="688"/>
        <v>0</v>
      </c>
      <c r="T242" s="146">
        <f t="shared" si="689"/>
        <v>0</v>
      </c>
      <c r="U242" s="144">
        <f t="shared" si="690"/>
        <v>0</v>
      </c>
      <c r="V242" s="146">
        <f t="shared" si="691"/>
        <v>0</v>
      </c>
      <c r="W242" s="144">
        <f t="shared" si="692"/>
        <v>0</v>
      </c>
      <c r="X242" s="146">
        <f t="shared" si="693"/>
        <v>0</v>
      </c>
      <c r="Y242" s="144">
        <f t="shared" si="694"/>
        <v>0</v>
      </c>
      <c r="Z242" s="146">
        <f t="shared" si="695"/>
        <v>0</v>
      </c>
      <c r="AA242" s="144">
        <f t="shared" si="696"/>
        <v>0</v>
      </c>
      <c r="AB242" s="146">
        <f t="shared" si="697"/>
        <v>0</v>
      </c>
      <c r="AC242" s="144">
        <f t="shared" si="698"/>
        <v>0</v>
      </c>
      <c r="AD242" s="147">
        <f>AC242/SUM(AEEF[AEEF-UT])</f>
        <v>0</v>
      </c>
    </row>
    <row r="243" spans="1:30">
      <c r="A243" s="134" t="s">
        <v>1245</v>
      </c>
      <c r="C243">
        <v>38</v>
      </c>
      <c r="E243">
        <v>9</v>
      </c>
      <c r="G243">
        <v>47</v>
      </c>
      <c r="I243" s="134" t="s">
        <v>1245</v>
      </c>
      <c r="J243" s="140">
        <v>0</v>
      </c>
      <c r="K243" s="140">
        <v>0.80851063829787229</v>
      </c>
      <c r="L243" s="140">
        <v>0</v>
      </c>
      <c r="M243" s="140">
        <v>0.19148936170212766</v>
      </c>
      <c r="N243" s="140">
        <v>0</v>
      </c>
      <c r="O243" s="140">
        <v>1</v>
      </c>
      <c r="P243" s="140"/>
      <c r="Q243" s="144" t="str">
        <f t="shared" si="632"/>
        <v>N</v>
      </c>
      <c r="R243" s="145" t="str">
        <f>IFERROR(VLOOKUP(Q243,'LISTA-ESPECIES'!$A$4:$D$102,4,FALSE),"")</f>
        <v/>
      </c>
      <c r="S243" s="144"/>
      <c r="T243" s="146"/>
      <c r="U243" s="144"/>
      <c r="V243" s="146"/>
      <c r="W243" s="144"/>
      <c r="X243" s="146"/>
      <c r="Y243" s="144"/>
      <c r="Z243" s="146"/>
      <c r="AA243" s="144"/>
      <c r="AB243" s="146"/>
      <c r="AC243" s="144"/>
      <c r="AD243" s="144"/>
    </row>
    <row r="244" spans="1:30">
      <c r="A244" s="134" t="s">
        <v>1247</v>
      </c>
      <c r="B244" s="138"/>
      <c r="C244" s="138">
        <v>3.801437631743014E-2</v>
      </c>
      <c r="D244" s="138"/>
      <c r="E244" s="138">
        <v>3.4474693567067829E-3</v>
      </c>
      <c r="F244" s="138"/>
      <c r="G244" s="138">
        <v>4.1461845674136924E-2</v>
      </c>
      <c r="I244" s="134" t="s">
        <v>1247</v>
      </c>
      <c r="J244" s="140">
        <v>0</v>
      </c>
      <c r="K244" s="140">
        <v>0.91685200451997129</v>
      </c>
      <c r="L244" s="140">
        <v>0</v>
      </c>
      <c r="M244" s="140">
        <v>8.3147995480028686E-2</v>
      </c>
      <c r="N244" s="140">
        <v>0</v>
      </c>
      <c r="O244" s="140">
        <v>1</v>
      </c>
      <c r="P244" s="140"/>
      <c r="Q244" s="144" t="str">
        <f t="shared" si="632"/>
        <v>G</v>
      </c>
      <c r="R244" s="145" t="str">
        <f>IFERROR(VLOOKUP(Q244,'LISTA-ESPECIES'!$A$4:$D$102,4,FALSE),"")</f>
        <v/>
      </c>
      <c r="S244" s="144">
        <f t="shared" ref="S244:S245" si="699">B244</f>
        <v>0</v>
      </c>
      <c r="T244" s="146">
        <f t="shared" ref="T244:T245" si="700">J244</f>
        <v>0</v>
      </c>
      <c r="U244" s="144">
        <f t="shared" ref="U244:U245" si="701">C244</f>
        <v>3.801437631743014E-2</v>
      </c>
      <c r="V244" s="146">
        <f t="shared" ref="V244:V245" si="702">K244</f>
        <v>0.91685200451997129</v>
      </c>
      <c r="W244" s="144">
        <f t="shared" ref="W244:W245" si="703">D244</f>
        <v>0</v>
      </c>
      <c r="X244" s="146">
        <f t="shared" ref="X244:X245" si="704">L244</f>
        <v>0</v>
      </c>
      <c r="Y244" s="144">
        <f t="shared" ref="Y244:Y245" si="705">E244</f>
        <v>3.4474693567067829E-3</v>
      </c>
      <c r="Z244" s="146">
        <f t="shared" ref="Z244:Z245" si="706">M244</f>
        <v>8.3147995480028686E-2</v>
      </c>
      <c r="AA244" s="144">
        <f t="shared" ref="AA244:AA245" si="707">F244</f>
        <v>0</v>
      </c>
      <c r="AB244" s="146">
        <f t="shared" ref="AB244:AB245" si="708">N244</f>
        <v>0</v>
      </c>
      <c r="AC244" s="144">
        <f t="shared" ref="AC244:AC245" si="709">G244</f>
        <v>4.1461845674136924E-2</v>
      </c>
      <c r="AD244" s="147">
        <f>AC244/SUM(AEEF[AEEF-UT])</f>
        <v>7.2543373046939612E-5</v>
      </c>
    </row>
    <row r="245" spans="1:30">
      <c r="A245" s="134" t="s">
        <v>1249</v>
      </c>
      <c r="B245" s="138"/>
      <c r="C245" s="138">
        <v>293.79842544046079</v>
      </c>
      <c r="D245" s="138"/>
      <c r="E245" s="138">
        <v>22.315927852673848</v>
      </c>
      <c r="F245" s="138"/>
      <c r="G245" s="138">
        <v>316.11435329313457</v>
      </c>
      <c r="I245" s="134" t="s">
        <v>1249</v>
      </c>
      <c r="J245" s="140">
        <v>0</v>
      </c>
      <c r="K245" s="140">
        <v>0.92940552170378643</v>
      </c>
      <c r="L245" s="140">
        <v>0</v>
      </c>
      <c r="M245" s="140">
        <v>7.0594478296213792E-2</v>
      </c>
      <c r="N245" s="140">
        <v>0</v>
      </c>
      <c r="O245" s="140">
        <v>1</v>
      </c>
      <c r="P245" s="140"/>
      <c r="Q245" s="144" t="str">
        <f t="shared" si="632"/>
        <v>V</v>
      </c>
      <c r="R245" s="145" t="str">
        <f>IFERROR(VLOOKUP(Q245,'LISTA-ESPECIES'!$A$4:$D$102,4,FALSE),"")</f>
        <v/>
      </c>
      <c r="S245" s="144">
        <f t="shared" si="699"/>
        <v>0</v>
      </c>
      <c r="T245" s="146">
        <f t="shared" si="700"/>
        <v>0</v>
      </c>
      <c r="U245" s="144">
        <f t="shared" si="701"/>
        <v>293.79842544046079</v>
      </c>
      <c r="V245" s="146">
        <f t="shared" si="702"/>
        <v>0.92940552170378643</v>
      </c>
      <c r="W245" s="144">
        <f t="shared" si="703"/>
        <v>0</v>
      </c>
      <c r="X245" s="146">
        <f t="shared" si="704"/>
        <v>0</v>
      </c>
      <c r="Y245" s="144">
        <f t="shared" si="705"/>
        <v>22.315927852673848</v>
      </c>
      <c r="Z245" s="146">
        <f t="shared" si="706"/>
        <v>7.0594478296213792E-2</v>
      </c>
      <c r="AA245" s="144">
        <f t="shared" si="707"/>
        <v>0</v>
      </c>
      <c r="AB245" s="146">
        <f t="shared" si="708"/>
        <v>0</v>
      </c>
      <c r="AC245" s="144">
        <f t="shared" si="709"/>
        <v>316.11435329313457</v>
      </c>
      <c r="AD245" s="147">
        <f>AC245/SUM(AEEF[AEEF-UT])</f>
        <v>0.55308684607690906</v>
      </c>
    </row>
    <row r="246" spans="1:30">
      <c r="A246" s="128" t="s">
        <v>87</v>
      </c>
      <c r="I246" s="128" t="s">
        <v>87</v>
      </c>
      <c r="J246" s="140"/>
      <c r="K246" s="140"/>
      <c r="L246" s="140"/>
      <c r="M246" s="140"/>
      <c r="N246" s="140"/>
      <c r="O246" s="140"/>
      <c r="P246" s="140"/>
      <c r="Q246" s="144" t="str">
        <f t="shared" si="632"/>
        <v>Mandioqueira</v>
      </c>
      <c r="R246" s="145">
        <f>IFERROR(VLOOKUP(Q246,'LISTA-ESPECIES'!$A$4:$D$102,4,FALSE),"")</f>
        <v>73.661977236758133</v>
      </c>
      <c r="S246" s="144"/>
      <c r="T246" s="146"/>
      <c r="U246" s="144"/>
      <c r="V246" s="146"/>
      <c r="W246" s="144"/>
      <c r="X246" s="146"/>
      <c r="Y246" s="144"/>
      <c r="Z246" s="146"/>
      <c r="AA246" s="144"/>
      <c r="AB246" s="146"/>
      <c r="AC246" s="144"/>
      <c r="AD246" s="144"/>
    </row>
    <row r="247" spans="1:30">
      <c r="A247" s="134" t="s">
        <v>1245</v>
      </c>
      <c r="C247">
        <v>1</v>
      </c>
      <c r="E247">
        <v>1</v>
      </c>
      <c r="G247">
        <v>2</v>
      </c>
      <c r="I247" s="134" t="s">
        <v>1245</v>
      </c>
      <c r="J247" s="140">
        <v>0</v>
      </c>
      <c r="K247" s="140">
        <v>0.5</v>
      </c>
      <c r="L247" s="140">
        <v>0</v>
      </c>
      <c r="M247" s="140">
        <v>0.5</v>
      </c>
      <c r="N247" s="140">
        <v>0</v>
      </c>
      <c r="O247" s="140">
        <v>1</v>
      </c>
      <c r="P247" s="140"/>
      <c r="Q247" s="144" t="str">
        <f t="shared" si="632"/>
        <v>N</v>
      </c>
      <c r="R247" s="145" t="str">
        <f>IFERROR(VLOOKUP(Q247,'LISTA-ESPECIES'!$A$4:$D$102,4,FALSE),"")</f>
        <v/>
      </c>
      <c r="S247" s="144">
        <f t="shared" ref="S247:S249" si="710">B247</f>
        <v>0</v>
      </c>
      <c r="T247" s="146">
        <f t="shared" ref="T247:T249" si="711">J247</f>
        <v>0</v>
      </c>
      <c r="U247" s="144">
        <f t="shared" ref="U247:U249" si="712">C247</f>
        <v>1</v>
      </c>
      <c r="V247" s="146">
        <f t="shared" ref="V247:V249" si="713">K247</f>
        <v>0.5</v>
      </c>
      <c r="W247" s="144">
        <f t="shared" ref="W247:W249" si="714">D247</f>
        <v>0</v>
      </c>
      <c r="X247" s="146">
        <f t="shared" ref="X247:X249" si="715">L247</f>
        <v>0</v>
      </c>
      <c r="Y247" s="144">
        <f t="shared" ref="Y247:Y249" si="716">E247</f>
        <v>1</v>
      </c>
      <c r="Z247" s="146">
        <f t="shared" ref="Z247:Z249" si="717">M247</f>
        <v>0.5</v>
      </c>
      <c r="AA247" s="144">
        <f t="shared" ref="AA247:AA249" si="718">F247</f>
        <v>0</v>
      </c>
      <c r="AB247" s="146">
        <f t="shared" ref="AB247:AB249" si="719">N247</f>
        <v>0</v>
      </c>
      <c r="AC247" s="144">
        <f t="shared" ref="AC247:AC249" si="720">G247</f>
        <v>2</v>
      </c>
      <c r="AD247" s="147">
        <f>AC247/SUM(AEEF[AEEF-UT])</f>
        <v>3.499283346770582E-3</v>
      </c>
    </row>
    <row r="248" spans="1:30">
      <c r="A248" s="134" t="s">
        <v>1247</v>
      </c>
      <c r="B248" s="138"/>
      <c r="C248" s="138">
        <v>2.3404909366590886E-3</v>
      </c>
      <c r="D248" s="138"/>
      <c r="E248" s="138">
        <v>5.5692824191768894E-4</v>
      </c>
      <c r="F248" s="138"/>
      <c r="G248" s="138">
        <v>2.8974191785767775E-3</v>
      </c>
      <c r="I248" s="134" t="s">
        <v>1247</v>
      </c>
      <c r="J248" s="140">
        <v>0</v>
      </c>
      <c r="K248" s="140">
        <v>0.80778471888515135</v>
      </c>
      <c r="L248" s="140">
        <v>0</v>
      </c>
      <c r="M248" s="140">
        <v>0.19221528111484856</v>
      </c>
      <c r="N248" s="140">
        <v>0</v>
      </c>
      <c r="O248" s="140">
        <v>1</v>
      </c>
      <c r="P248" s="140"/>
      <c r="Q248" s="144" t="str">
        <f t="shared" si="632"/>
        <v>G</v>
      </c>
      <c r="R248" s="145" t="str">
        <f>IFERROR(VLOOKUP(Q248,'LISTA-ESPECIES'!$A$4:$D$102,4,FALSE),"")</f>
        <v/>
      </c>
      <c r="S248" s="144">
        <f t="shared" si="710"/>
        <v>0</v>
      </c>
      <c r="T248" s="146">
        <f t="shared" si="711"/>
        <v>0</v>
      </c>
      <c r="U248" s="144">
        <f t="shared" si="712"/>
        <v>2.3404909366590886E-3</v>
      </c>
      <c r="V248" s="146">
        <f t="shared" si="713"/>
        <v>0.80778471888515135</v>
      </c>
      <c r="W248" s="144">
        <f t="shared" si="714"/>
        <v>0</v>
      </c>
      <c r="X248" s="146">
        <f t="shared" si="715"/>
        <v>0</v>
      </c>
      <c r="Y248" s="144">
        <f t="shared" si="716"/>
        <v>5.5692824191768894E-4</v>
      </c>
      <c r="Z248" s="146">
        <f t="shared" si="717"/>
        <v>0.19221528111484856</v>
      </c>
      <c r="AA248" s="144">
        <f t="shared" si="718"/>
        <v>0</v>
      </c>
      <c r="AB248" s="146">
        <f t="shared" si="719"/>
        <v>0</v>
      </c>
      <c r="AC248" s="144">
        <f t="shared" si="720"/>
        <v>2.8974191785767775E-3</v>
      </c>
      <c r="AD248" s="147">
        <f>AC248/SUM(AEEF[AEEF-UT])</f>
        <v>5.069445340103708E-6</v>
      </c>
    </row>
    <row r="249" spans="1:30">
      <c r="A249" s="134" t="s">
        <v>1249</v>
      </c>
      <c r="B249" s="138"/>
      <c r="C249" s="138">
        <v>17.79137404594216</v>
      </c>
      <c r="D249" s="138"/>
      <c r="E249" s="138">
        <v>5.570423008216336</v>
      </c>
      <c r="F249" s="138"/>
      <c r="G249" s="138">
        <v>23.361797054158494</v>
      </c>
      <c r="I249" s="134" t="s">
        <v>1249</v>
      </c>
      <c r="J249" s="140">
        <v>0</v>
      </c>
      <c r="K249" s="140">
        <v>0.76155845394501553</v>
      </c>
      <c r="L249" s="140">
        <v>0</v>
      </c>
      <c r="M249" s="140">
        <v>0.2384415460549846</v>
      </c>
      <c r="N249" s="140">
        <v>0</v>
      </c>
      <c r="O249" s="140">
        <v>1</v>
      </c>
      <c r="P249" s="140"/>
      <c r="Q249" s="144" t="str">
        <f t="shared" si="632"/>
        <v>V</v>
      </c>
      <c r="R249" s="145" t="str">
        <f>IFERROR(VLOOKUP(Q249,'LISTA-ESPECIES'!$A$4:$D$102,4,FALSE),"")</f>
        <v/>
      </c>
      <c r="S249" s="144">
        <f t="shared" si="710"/>
        <v>0</v>
      </c>
      <c r="T249" s="146">
        <f t="shared" si="711"/>
        <v>0</v>
      </c>
      <c r="U249" s="144">
        <f t="shared" si="712"/>
        <v>17.79137404594216</v>
      </c>
      <c r="V249" s="146">
        <f t="shared" si="713"/>
        <v>0.76155845394501553</v>
      </c>
      <c r="W249" s="144">
        <f t="shared" si="714"/>
        <v>0</v>
      </c>
      <c r="X249" s="146">
        <f t="shared" si="715"/>
        <v>0</v>
      </c>
      <c r="Y249" s="144">
        <f t="shared" si="716"/>
        <v>5.570423008216336</v>
      </c>
      <c r="Z249" s="146">
        <f t="shared" si="717"/>
        <v>0.2384415460549846</v>
      </c>
      <c r="AA249" s="144">
        <f t="shared" si="718"/>
        <v>0</v>
      </c>
      <c r="AB249" s="146">
        <f t="shared" si="719"/>
        <v>0</v>
      </c>
      <c r="AC249" s="144">
        <f t="shared" si="720"/>
        <v>23.361797054158494</v>
      </c>
      <c r="AD249" s="147">
        <f>AC249/SUM(AEEF[AEEF-UT])</f>
        <v>4.0874773691125424E-2</v>
      </c>
    </row>
    <row r="250" spans="1:30">
      <c r="A250" s="128" t="s">
        <v>88</v>
      </c>
      <c r="I250" s="128" t="s">
        <v>88</v>
      </c>
      <c r="J250" s="140"/>
      <c r="K250" s="140"/>
      <c r="L250" s="140"/>
      <c r="M250" s="140"/>
      <c r="N250" s="140"/>
      <c r="O250" s="140"/>
      <c r="P250" s="140"/>
      <c r="Q250" s="144" t="str">
        <f t="shared" si="632"/>
        <v>Marfim</v>
      </c>
      <c r="R250" s="145">
        <f>IFERROR(VLOOKUP(Q250,'LISTA-ESPECIES'!$A$4:$D$102,4,FALSE),"")</f>
        <v>60.929581789406512</v>
      </c>
      <c r="S250" s="144"/>
      <c r="T250" s="146"/>
      <c r="U250" s="144"/>
      <c r="V250" s="146"/>
      <c r="W250" s="144"/>
      <c r="X250" s="146"/>
      <c r="Y250" s="144"/>
      <c r="Z250" s="146"/>
      <c r="AA250" s="144"/>
      <c r="AB250" s="146"/>
      <c r="AC250" s="144"/>
      <c r="AD250" s="144"/>
    </row>
    <row r="251" spans="1:30">
      <c r="A251" s="134" t="s">
        <v>1245</v>
      </c>
      <c r="E251">
        <v>3</v>
      </c>
      <c r="G251">
        <v>3</v>
      </c>
      <c r="I251" s="134" t="s">
        <v>1245</v>
      </c>
      <c r="J251" s="140">
        <v>0</v>
      </c>
      <c r="K251" s="140">
        <v>0</v>
      </c>
      <c r="L251" s="140">
        <v>0</v>
      </c>
      <c r="M251" s="140">
        <v>1</v>
      </c>
      <c r="N251" s="140">
        <v>0</v>
      </c>
      <c r="O251" s="140">
        <v>1</v>
      </c>
      <c r="P251" s="140"/>
      <c r="Q251" s="144" t="str">
        <f t="shared" si="632"/>
        <v>N</v>
      </c>
      <c r="R251" s="145" t="str">
        <f>IFERROR(VLOOKUP(Q251,'LISTA-ESPECIES'!$A$4:$D$102,4,FALSE),"")</f>
        <v/>
      </c>
      <c r="S251" s="144">
        <f t="shared" ref="S251:S253" si="721">B251</f>
        <v>0</v>
      </c>
      <c r="T251" s="146">
        <f t="shared" ref="T251:T253" si="722">J251</f>
        <v>0</v>
      </c>
      <c r="U251" s="144">
        <f t="shared" ref="U251:U253" si="723">C251</f>
        <v>0</v>
      </c>
      <c r="V251" s="146">
        <f t="shared" ref="V251:V253" si="724">K251</f>
        <v>0</v>
      </c>
      <c r="W251" s="144">
        <f t="shared" ref="W251:W253" si="725">D251</f>
        <v>0</v>
      </c>
      <c r="X251" s="146">
        <f t="shared" ref="X251:X253" si="726">L251</f>
        <v>0</v>
      </c>
      <c r="Y251" s="144">
        <f t="shared" ref="Y251:Y253" si="727">E251</f>
        <v>3</v>
      </c>
      <c r="Z251" s="146">
        <f t="shared" ref="Z251:Z253" si="728">M251</f>
        <v>1</v>
      </c>
      <c r="AA251" s="144">
        <f t="shared" ref="AA251:AA253" si="729">F251</f>
        <v>0</v>
      </c>
      <c r="AB251" s="146">
        <f t="shared" ref="AB251:AB253" si="730">N251</f>
        <v>0</v>
      </c>
      <c r="AC251" s="144">
        <f t="shared" ref="AC251:AC253" si="731">G251</f>
        <v>3</v>
      </c>
      <c r="AD251" s="147">
        <f>AC251/SUM(AEEF[AEEF-UT])</f>
        <v>5.2489250201558724E-3</v>
      </c>
    </row>
    <row r="252" spans="1:30">
      <c r="A252" s="134" t="s">
        <v>1247</v>
      </c>
      <c r="B252" s="138"/>
      <c r="C252" s="138"/>
      <c r="D252" s="138"/>
      <c r="E252" s="138">
        <v>1.0693022244819632E-3</v>
      </c>
      <c r="F252" s="138"/>
      <c r="G252" s="138">
        <v>1.0693022244819632E-3</v>
      </c>
      <c r="I252" s="134" t="s">
        <v>1247</v>
      </c>
      <c r="J252" s="140">
        <v>0</v>
      </c>
      <c r="K252" s="140">
        <v>0</v>
      </c>
      <c r="L252" s="140">
        <v>0</v>
      </c>
      <c r="M252" s="140">
        <v>1</v>
      </c>
      <c r="N252" s="140">
        <v>0</v>
      </c>
      <c r="O252" s="140">
        <v>1</v>
      </c>
      <c r="P252" s="140"/>
      <c r="Q252" s="144" t="str">
        <f t="shared" si="632"/>
        <v>G</v>
      </c>
      <c r="R252" s="145" t="str">
        <f>IFERROR(VLOOKUP(Q252,'LISTA-ESPECIES'!$A$4:$D$102,4,FALSE),"")</f>
        <v/>
      </c>
      <c r="S252" s="144">
        <f t="shared" si="721"/>
        <v>0</v>
      </c>
      <c r="T252" s="146">
        <f t="shared" si="722"/>
        <v>0</v>
      </c>
      <c r="U252" s="144">
        <f t="shared" si="723"/>
        <v>0</v>
      </c>
      <c r="V252" s="146">
        <f t="shared" si="724"/>
        <v>0</v>
      </c>
      <c r="W252" s="144">
        <f t="shared" si="725"/>
        <v>0</v>
      </c>
      <c r="X252" s="146">
        <f t="shared" si="726"/>
        <v>0</v>
      </c>
      <c r="Y252" s="144">
        <f t="shared" si="727"/>
        <v>1.0693022244819632E-3</v>
      </c>
      <c r="Z252" s="146">
        <f t="shared" si="728"/>
        <v>1</v>
      </c>
      <c r="AA252" s="144">
        <f t="shared" si="729"/>
        <v>0</v>
      </c>
      <c r="AB252" s="146">
        <f t="shared" si="730"/>
        <v>0</v>
      </c>
      <c r="AC252" s="144">
        <f t="shared" si="731"/>
        <v>1.0693022244819632E-3</v>
      </c>
      <c r="AD252" s="147">
        <f>AC252/SUM(AEEF[AEEF-UT])</f>
        <v>1.8708957333972363E-6</v>
      </c>
    </row>
    <row r="253" spans="1:30">
      <c r="A253" s="134" t="s">
        <v>1249</v>
      </c>
      <c r="B253" s="138"/>
      <c r="C253" s="138"/>
      <c r="D253" s="138"/>
      <c r="E253" s="138">
        <v>7.1301414505169127</v>
      </c>
      <c r="F253" s="138"/>
      <c r="G253" s="138">
        <v>7.1301414505169127</v>
      </c>
      <c r="I253" s="134" t="s">
        <v>1249</v>
      </c>
      <c r="J253" s="140">
        <v>0</v>
      </c>
      <c r="K253" s="140">
        <v>0</v>
      </c>
      <c r="L253" s="140">
        <v>0</v>
      </c>
      <c r="M253" s="140">
        <v>1</v>
      </c>
      <c r="N253" s="140">
        <v>0</v>
      </c>
      <c r="O253" s="140">
        <v>1</v>
      </c>
      <c r="P253" s="140"/>
      <c r="Q253" s="144" t="str">
        <f t="shared" si="632"/>
        <v>V</v>
      </c>
      <c r="R253" s="145" t="str">
        <f>IFERROR(VLOOKUP(Q253,'LISTA-ESPECIES'!$A$4:$D$102,4,FALSE),"")</f>
        <v/>
      </c>
      <c r="S253" s="144">
        <f t="shared" si="721"/>
        <v>0</v>
      </c>
      <c r="T253" s="146">
        <f t="shared" si="722"/>
        <v>0</v>
      </c>
      <c r="U253" s="144">
        <f t="shared" si="723"/>
        <v>0</v>
      </c>
      <c r="V253" s="146">
        <f t="shared" si="724"/>
        <v>0</v>
      </c>
      <c r="W253" s="144">
        <f t="shared" si="725"/>
        <v>0</v>
      </c>
      <c r="X253" s="146">
        <f t="shared" si="726"/>
        <v>0</v>
      </c>
      <c r="Y253" s="144">
        <f t="shared" si="727"/>
        <v>7.1301414505169127</v>
      </c>
      <c r="Z253" s="146">
        <f t="shared" si="728"/>
        <v>1</v>
      </c>
      <c r="AA253" s="144">
        <f t="shared" si="729"/>
        <v>0</v>
      </c>
      <c r="AB253" s="146">
        <f t="shared" si="730"/>
        <v>0</v>
      </c>
      <c r="AC253" s="144">
        <f t="shared" si="731"/>
        <v>7.1301414505169127</v>
      </c>
      <c r="AD253" s="147">
        <f>AC253/SUM(AEEF[AEEF-UT])</f>
        <v>1.2475192618956236E-2</v>
      </c>
    </row>
    <row r="254" spans="1:30">
      <c r="A254" s="128" t="s">
        <v>89</v>
      </c>
      <c r="I254" s="128" t="s">
        <v>89</v>
      </c>
      <c r="J254" s="140"/>
      <c r="K254" s="140"/>
      <c r="L254" s="140"/>
      <c r="M254" s="140"/>
      <c r="N254" s="140"/>
      <c r="O254" s="140"/>
      <c r="P254" s="140"/>
      <c r="Q254" s="144" t="str">
        <f t="shared" si="632"/>
        <v>Marimari</v>
      </c>
      <c r="R254" s="145">
        <f>IFERROR(VLOOKUP(Q254,'LISTA-ESPECIES'!$A$4:$D$102,4,FALSE),"")</f>
        <v>66.340849854530944</v>
      </c>
      <c r="S254" s="144"/>
      <c r="T254" s="146"/>
      <c r="U254" s="144"/>
      <c r="V254" s="146"/>
      <c r="W254" s="144"/>
      <c r="X254" s="146"/>
      <c r="Y254" s="144"/>
      <c r="Z254" s="146"/>
      <c r="AA254" s="144"/>
      <c r="AB254" s="146"/>
      <c r="AC254" s="144"/>
      <c r="AD254" s="144"/>
    </row>
    <row r="255" spans="1:30">
      <c r="A255" s="134" t="s">
        <v>1245</v>
      </c>
      <c r="C255">
        <v>2</v>
      </c>
      <c r="E255">
        <v>2</v>
      </c>
      <c r="G255">
        <v>4</v>
      </c>
      <c r="I255" s="134" t="s">
        <v>1245</v>
      </c>
      <c r="J255" s="140">
        <v>0</v>
      </c>
      <c r="K255" s="140">
        <v>0.5</v>
      </c>
      <c r="L255" s="140">
        <v>0</v>
      </c>
      <c r="M255" s="140">
        <v>0.5</v>
      </c>
      <c r="N255" s="140">
        <v>0</v>
      </c>
      <c r="O255" s="140">
        <v>1</v>
      </c>
      <c r="P255" s="140"/>
      <c r="Q255" s="144" t="str">
        <f t="shared" si="632"/>
        <v>N</v>
      </c>
      <c r="R255" s="145" t="str">
        <f>IFERROR(VLOOKUP(Q255,'LISTA-ESPECIES'!$A$4:$D$102,4,FALSE),"")</f>
        <v/>
      </c>
      <c r="S255" s="144">
        <f t="shared" ref="S255:S257" si="732">B255</f>
        <v>0</v>
      </c>
      <c r="T255" s="146">
        <f t="shared" ref="T255:T257" si="733">J255</f>
        <v>0</v>
      </c>
      <c r="U255" s="144">
        <f t="shared" ref="U255:U257" si="734">C255</f>
        <v>2</v>
      </c>
      <c r="V255" s="146">
        <f t="shared" ref="V255:V257" si="735">K255</f>
        <v>0.5</v>
      </c>
      <c r="W255" s="144">
        <f t="shared" ref="W255:W257" si="736">D255</f>
        <v>0</v>
      </c>
      <c r="X255" s="146">
        <f t="shared" ref="X255:X257" si="737">L255</f>
        <v>0</v>
      </c>
      <c r="Y255" s="144">
        <f t="shared" ref="Y255:Y257" si="738">E255</f>
        <v>2</v>
      </c>
      <c r="Z255" s="146">
        <f t="shared" ref="Z255:Z257" si="739">M255</f>
        <v>0.5</v>
      </c>
      <c r="AA255" s="144">
        <f t="shared" ref="AA255:AA257" si="740">F255</f>
        <v>0</v>
      </c>
      <c r="AB255" s="146">
        <f t="shared" ref="AB255:AB257" si="741">N255</f>
        <v>0</v>
      </c>
      <c r="AC255" s="144">
        <f t="shared" ref="AC255:AC257" si="742">G255</f>
        <v>4</v>
      </c>
      <c r="AD255" s="147">
        <f>AC255/SUM(AEEF[AEEF-UT])</f>
        <v>6.9985666935411641E-3</v>
      </c>
    </row>
    <row r="256" spans="1:30">
      <c r="A256" s="134" t="s">
        <v>1247</v>
      </c>
      <c r="B256" s="138"/>
      <c r="C256" s="138">
        <v>1.350550986650396E-3</v>
      </c>
      <c r="D256" s="138"/>
      <c r="E256" s="138">
        <v>8.9233827561261726E-4</v>
      </c>
      <c r="F256" s="138"/>
      <c r="G256" s="138">
        <v>2.242889262263013E-3</v>
      </c>
      <c r="I256" s="134" t="s">
        <v>1247</v>
      </c>
      <c r="J256" s="140">
        <v>0</v>
      </c>
      <c r="K256" s="140">
        <v>0.6021478676516232</v>
      </c>
      <c r="L256" s="140">
        <v>0</v>
      </c>
      <c r="M256" s="140">
        <v>0.39785213234837669</v>
      </c>
      <c r="N256" s="140">
        <v>0</v>
      </c>
      <c r="O256" s="140">
        <v>1</v>
      </c>
      <c r="P256" s="140"/>
      <c r="Q256" s="144" t="str">
        <f t="shared" si="632"/>
        <v>G</v>
      </c>
      <c r="R256" s="145" t="str">
        <f>IFERROR(VLOOKUP(Q256,'LISTA-ESPECIES'!$A$4:$D$102,4,FALSE),"")</f>
        <v/>
      </c>
      <c r="S256" s="144">
        <f t="shared" si="732"/>
        <v>0</v>
      </c>
      <c r="T256" s="146">
        <f t="shared" si="733"/>
        <v>0</v>
      </c>
      <c r="U256" s="144">
        <f t="shared" si="734"/>
        <v>1.350550986650396E-3</v>
      </c>
      <c r="V256" s="146">
        <f t="shared" si="735"/>
        <v>0.6021478676516232</v>
      </c>
      <c r="W256" s="144">
        <f t="shared" si="736"/>
        <v>0</v>
      </c>
      <c r="X256" s="146">
        <f t="shared" si="737"/>
        <v>0</v>
      </c>
      <c r="Y256" s="144">
        <f t="shared" si="738"/>
        <v>8.9233827561261726E-4</v>
      </c>
      <c r="Z256" s="146">
        <f t="shared" si="739"/>
        <v>0.39785213234837669</v>
      </c>
      <c r="AA256" s="144">
        <f t="shared" si="740"/>
        <v>0</v>
      </c>
      <c r="AB256" s="146">
        <f t="shared" si="741"/>
        <v>0</v>
      </c>
      <c r="AC256" s="144">
        <f t="shared" si="742"/>
        <v>2.242889262263013E-3</v>
      </c>
      <c r="AD256" s="147">
        <f>AC256/SUM(AEEF[AEEF-UT])</f>
        <v>3.9242525220437588E-6</v>
      </c>
    </row>
    <row r="257" spans="1:30">
      <c r="A257" s="134" t="s">
        <v>1249</v>
      </c>
      <c r="B257" s="138"/>
      <c r="C257" s="138">
        <v>6.4839723815638166</v>
      </c>
      <c r="D257" s="138"/>
      <c r="E257" s="138">
        <v>5.1885872222721314</v>
      </c>
      <c r="F257" s="138"/>
      <c r="G257" s="138">
        <v>11.672559603835948</v>
      </c>
      <c r="I257" s="134" t="s">
        <v>1249</v>
      </c>
      <c r="J257" s="140">
        <v>0</v>
      </c>
      <c r="K257" s="140">
        <v>0.55548847910213217</v>
      </c>
      <c r="L257" s="140">
        <v>0</v>
      </c>
      <c r="M257" s="140">
        <v>0.44451152089786788</v>
      </c>
      <c r="N257" s="140">
        <v>0</v>
      </c>
      <c r="O257" s="140">
        <v>1</v>
      </c>
      <c r="P257" s="140"/>
      <c r="Q257" s="144" t="str">
        <f t="shared" si="632"/>
        <v>V</v>
      </c>
      <c r="R257" s="145" t="str">
        <f>IFERROR(VLOOKUP(Q257,'LISTA-ESPECIES'!$A$4:$D$102,4,FALSE),"")</f>
        <v/>
      </c>
      <c r="S257" s="144">
        <f t="shared" si="732"/>
        <v>0</v>
      </c>
      <c r="T257" s="146">
        <f t="shared" si="733"/>
        <v>0</v>
      </c>
      <c r="U257" s="144">
        <f t="shared" si="734"/>
        <v>6.4839723815638166</v>
      </c>
      <c r="V257" s="146">
        <f t="shared" si="735"/>
        <v>0.55548847910213217</v>
      </c>
      <c r="W257" s="144">
        <f t="shared" si="736"/>
        <v>0</v>
      </c>
      <c r="X257" s="146">
        <f t="shared" si="737"/>
        <v>0</v>
      </c>
      <c r="Y257" s="144">
        <f t="shared" si="738"/>
        <v>5.1885872222721314</v>
      </c>
      <c r="Z257" s="146">
        <f t="shared" si="739"/>
        <v>0.44451152089786788</v>
      </c>
      <c r="AA257" s="144">
        <f t="shared" si="740"/>
        <v>0</v>
      </c>
      <c r="AB257" s="146">
        <f t="shared" si="741"/>
        <v>0</v>
      </c>
      <c r="AC257" s="144">
        <f t="shared" si="742"/>
        <v>11.672559603835948</v>
      </c>
      <c r="AD257" s="147">
        <f>AC257/SUM(AEEF[AEEF-UT])</f>
        <v>2.0422796717945078E-2</v>
      </c>
    </row>
    <row r="258" spans="1:30">
      <c r="A258" s="128" t="s">
        <v>20</v>
      </c>
      <c r="I258" s="128" t="s">
        <v>20</v>
      </c>
      <c r="J258" s="140"/>
      <c r="K258" s="140"/>
      <c r="L258" s="140"/>
      <c r="M258" s="140"/>
      <c r="N258" s="140"/>
      <c r="O258" s="140"/>
      <c r="P258" s="140"/>
      <c r="Q258" s="144" t="str">
        <f t="shared" si="632"/>
        <v>Marupá</v>
      </c>
      <c r="R258" s="145">
        <f>IFERROR(VLOOKUP(Q258,'LISTA-ESPECIES'!$A$4:$D$102,4,FALSE),"")</f>
        <v>52.335214862444161</v>
      </c>
      <c r="S258" s="144"/>
      <c r="T258" s="146"/>
      <c r="U258" s="144"/>
      <c r="V258" s="146"/>
      <c r="W258" s="144"/>
      <c r="X258" s="146"/>
      <c r="Y258" s="144"/>
      <c r="Z258" s="146"/>
      <c r="AA258" s="144"/>
      <c r="AB258" s="146"/>
      <c r="AC258" s="144"/>
      <c r="AD258" s="144"/>
    </row>
    <row r="259" spans="1:30">
      <c r="A259" s="134" t="s">
        <v>1245</v>
      </c>
      <c r="C259">
        <v>35</v>
      </c>
      <c r="E259">
        <v>8</v>
      </c>
      <c r="G259">
        <v>43</v>
      </c>
      <c r="I259" s="134" t="s">
        <v>1245</v>
      </c>
      <c r="J259" s="140">
        <v>0</v>
      </c>
      <c r="K259" s="140">
        <v>0.81395348837209303</v>
      </c>
      <c r="L259" s="140">
        <v>0</v>
      </c>
      <c r="M259" s="140">
        <v>0.18604651162790697</v>
      </c>
      <c r="N259" s="140">
        <v>0</v>
      </c>
      <c r="O259" s="140">
        <v>1</v>
      </c>
      <c r="P259" s="140"/>
      <c r="Q259" s="144" t="str">
        <f t="shared" si="632"/>
        <v>N</v>
      </c>
      <c r="R259" s="145" t="str">
        <f>IFERROR(VLOOKUP(Q259,'LISTA-ESPECIES'!$A$4:$D$102,4,FALSE),"")</f>
        <v/>
      </c>
      <c r="S259" s="144">
        <f t="shared" ref="S259:S260" si="743">B259</f>
        <v>0</v>
      </c>
      <c r="T259" s="146">
        <f t="shared" ref="T259:T260" si="744">J259</f>
        <v>0</v>
      </c>
      <c r="U259" s="144">
        <f t="shared" ref="U259:U260" si="745">C259</f>
        <v>35</v>
      </c>
      <c r="V259" s="146">
        <f t="shared" ref="V259:V260" si="746">K259</f>
        <v>0.81395348837209303</v>
      </c>
      <c r="W259" s="144">
        <f t="shared" ref="W259:W260" si="747">D259</f>
        <v>0</v>
      </c>
      <c r="X259" s="146">
        <f t="shared" ref="X259:X260" si="748">L259</f>
        <v>0</v>
      </c>
      <c r="Y259" s="144">
        <f t="shared" ref="Y259:Y260" si="749">E259</f>
        <v>8</v>
      </c>
      <c r="Z259" s="146">
        <f t="shared" ref="Z259:Z260" si="750">M259</f>
        <v>0.18604651162790697</v>
      </c>
      <c r="AA259" s="144">
        <f t="shared" ref="AA259:AA260" si="751">F259</f>
        <v>0</v>
      </c>
      <c r="AB259" s="146">
        <f t="shared" ref="AB259:AB260" si="752">N259</f>
        <v>0</v>
      </c>
      <c r="AC259" s="144">
        <f t="shared" ref="AC259:AC260" si="753">G259</f>
        <v>43</v>
      </c>
      <c r="AD259" s="147">
        <f>AC259/SUM(AEEF[AEEF-UT])</f>
        <v>7.5234591955567504E-2</v>
      </c>
    </row>
    <row r="260" spans="1:30">
      <c r="A260" s="134" t="s">
        <v>1247</v>
      </c>
      <c r="B260" s="138"/>
      <c r="C260" s="138">
        <v>2.8949923637626208E-2</v>
      </c>
      <c r="D260" s="138"/>
      <c r="E260" s="138">
        <v>2.4404874024954093E-3</v>
      </c>
      <c r="F260" s="138"/>
      <c r="G260" s="138">
        <v>3.1390411040121614E-2</v>
      </c>
      <c r="I260" s="134" t="s">
        <v>1247</v>
      </c>
      <c r="J260" s="140">
        <v>0</v>
      </c>
      <c r="K260" s="140">
        <v>0.92225372903285341</v>
      </c>
      <c r="L260" s="140">
        <v>0</v>
      </c>
      <c r="M260" s="140">
        <v>7.7746270967146688E-2</v>
      </c>
      <c r="N260" s="140">
        <v>0</v>
      </c>
      <c r="O260" s="140">
        <v>1</v>
      </c>
      <c r="P260" s="140"/>
      <c r="Q260" s="144" t="str">
        <f t="shared" si="632"/>
        <v>G</v>
      </c>
      <c r="R260" s="145" t="str">
        <f>IFERROR(VLOOKUP(Q260,'LISTA-ESPECIES'!$A$4:$D$102,4,FALSE),"")</f>
        <v/>
      </c>
      <c r="S260" s="144">
        <f t="shared" si="743"/>
        <v>0</v>
      </c>
      <c r="T260" s="146">
        <f t="shared" si="744"/>
        <v>0</v>
      </c>
      <c r="U260" s="144">
        <f t="shared" si="745"/>
        <v>2.8949923637626208E-2</v>
      </c>
      <c r="V260" s="146">
        <f t="shared" si="746"/>
        <v>0.92225372903285341</v>
      </c>
      <c r="W260" s="144">
        <f t="shared" si="747"/>
        <v>0</v>
      </c>
      <c r="X260" s="146">
        <f t="shared" si="748"/>
        <v>0</v>
      </c>
      <c r="Y260" s="144">
        <f t="shared" si="749"/>
        <v>2.4404874024954093E-3</v>
      </c>
      <c r="Z260" s="146">
        <f t="shared" si="750"/>
        <v>7.7746270967146688E-2</v>
      </c>
      <c r="AA260" s="144">
        <f t="shared" si="751"/>
        <v>0</v>
      </c>
      <c r="AB260" s="146">
        <f t="shared" si="752"/>
        <v>0</v>
      </c>
      <c r="AC260" s="144">
        <f t="shared" si="753"/>
        <v>3.1390411040121614E-2</v>
      </c>
      <c r="AD260" s="147">
        <f>AC260/SUM(AEEF[AEEF-UT])</f>
        <v>5.4921971300490489E-5</v>
      </c>
    </row>
    <row r="261" spans="1:30">
      <c r="A261" s="134" t="s">
        <v>1249</v>
      </c>
      <c r="B261" s="138"/>
      <c r="C261" s="138">
        <v>220.54691724857523</v>
      </c>
      <c r="D261" s="138"/>
      <c r="E261" s="138">
        <v>14.652474103350302</v>
      </c>
      <c r="F261" s="138"/>
      <c r="G261" s="138">
        <v>235.1993913519255</v>
      </c>
      <c r="I261" s="134" t="s">
        <v>1249</v>
      </c>
      <c r="J261" s="140">
        <v>0</v>
      </c>
      <c r="K261" s="140">
        <v>0.93770190467276349</v>
      </c>
      <c r="L261" s="140">
        <v>0</v>
      </c>
      <c r="M261" s="140">
        <v>6.2298095327236687E-2</v>
      </c>
      <c r="N261" s="140">
        <v>0</v>
      </c>
      <c r="O261" s="140">
        <v>1</v>
      </c>
      <c r="P261" s="140"/>
      <c r="Q261" s="144" t="str">
        <f t="shared" si="632"/>
        <v>V</v>
      </c>
      <c r="R261" s="145" t="str">
        <f>IFERROR(VLOOKUP(Q261,'LISTA-ESPECIES'!$A$4:$D$102,4,FALSE),"")</f>
        <v/>
      </c>
      <c r="S261" s="144"/>
      <c r="T261" s="146"/>
      <c r="U261" s="144"/>
      <c r="V261" s="146"/>
      <c r="W261" s="144"/>
      <c r="X261" s="146"/>
      <c r="Y261" s="144"/>
      <c r="Z261" s="146"/>
      <c r="AA261" s="144"/>
      <c r="AB261" s="146"/>
      <c r="AC261" s="144"/>
      <c r="AD261" s="144"/>
    </row>
    <row r="262" spans="1:30">
      <c r="A262" s="128" t="s">
        <v>19</v>
      </c>
      <c r="I262" s="128" t="s">
        <v>19</v>
      </c>
      <c r="J262" s="140"/>
      <c r="K262" s="140"/>
      <c r="L262" s="140"/>
      <c r="M262" s="140"/>
      <c r="N262" s="140"/>
      <c r="O262" s="140"/>
      <c r="P262" s="140"/>
      <c r="Q262" s="144" t="str">
        <f t="shared" si="632"/>
        <v>Matamatá</v>
      </c>
      <c r="R262" s="145">
        <f>IFERROR(VLOOKUP(Q262,'LISTA-ESPECIES'!$A$4:$D$102,4,FALSE),"")</f>
        <v>51.38028520389279</v>
      </c>
      <c r="S262" s="144">
        <f t="shared" ref="S262:S264" si="754">B262</f>
        <v>0</v>
      </c>
      <c r="T262" s="146">
        <f t="shared" ref="T262:T264" si="755">J262</f>
        <v>0</v>
      </c>
      <c r="U262" s="144">
        <f t="shared" ref="U262:U264" si="756">C262</f>
        <v>0</v>
      </c>
      <c r="V262" s="146">
        <f t="shared" ref="V262:V264" si="757">K262</f>
        <v>0</v>
      </c>
      <c r="W262" s="144">
        <f t="shared" ref="W262:W264" si="758">D262</f>
        <v>0</v>
      </c>
      <c r="X262" s="146">
        <f t="shared" ref="X262:X264" si="759">L262</f>
        <v>0</v>
      </c>
      <c r="Y262" s="144">
        <f t="shared" ref="Y262:Y264" si="760">E262</f>
        <v>0</v>
      </c>
      <c r="Z262" s="146">
        <f t="shared" ref="Z262:Z264" si="761">M262</f>
        <v>0</v>
      </c>
      <c r="AA262" s="144">
        <f t="shared" ref="AA262:AA264" si="762">F262</f>
        <v>0</v>
      </c>
      <c r="AB262" s="146">
        <f t="shared" ref="AB262:AB264" si="763">N262</f>
        <v>0</v>
      </c>
      <c r="AC262" s="144">
        <f t="shared" ref="AC262:AC264" si="764">G262</f>
        <v>0</v>
      </c>
      <c r="AD262" s="147">
        <f>AC262/SUM(AEEF[AEEF-UT])</f>
        <v>0</v>
      </c>
    </row>
    <row r="263" spans="1:30">
      <c r="A263" s="134" t="s">
        <v>1245</v>
      </c>
      <c r="C263">
        <v>18</v>
      </c>
      <c r="E263">
        <v>11</v>
      </c>
      <c r="G263">
        <v>29</v>
      </c>
      <c r="I263" s="134" t="s">
        <v>1245</v>
      </c>
      <c r="J263" s="140">
        <v>0</v>
      </c>
      <c r="K263" s="140">
        <v>0.62068965517241381</v>
      </c>
      <c r="L263" s="140">
        <v>0</v>
      </c>
      <c r="M263" s="140">
        <v>0.37931034482758619</v>
      </c>
      <c r="N263" s="140">
        <v>0</v>
      </c>
      <c r="O263" s="140">
        <v>1</v>
      </c>
      <c r="P263" s="140"/>
      <c r="Q263" s="144" t="str">
        <f t="shared" si="632"/>
        <v>N</v>
      </c>
      <c r="R263" s="145" t="str">
        <f>IFERROR(VLOOKUP(Q263,'LISTA-ESPECIES'!$A$4:$D$102,4,FALSE),"")</f>
        <v/>
      </c>
      <c r="S263" s="144">
        <f t="shared" si="754"/>
        <v>0</v>
      </c>
      <c r="T263" s="146">
        <f t="shared" si="755"/>
        <v>0</v>
      </c>
      <c r="U263" s="144">
        <f t="shared" si="756"/>
        <v>18</v>
      </c>
      <c r="V263" s="146">
        <f t="shared" si="757"/>
        <v>0.62068965517241381</v>
      </c>
      <c r="W263" s="144">
        <f t="shared" si="758"/>
        <v>0</v>
      </c>
      <c r="X263" s="146">
        <f t="shared" si="759"/>
        <v>0</v>
      </c>
      <c r="Y263" s="144">
        <f t="shared" si="760"/>
        <v>11</v>
      </c>
      <c r="Z263" s="146">
        <f t="shared" si="761"/>
        <v>0.37931034482758619</v>
      </c>
      <c r="AA263" s="144">
        <f t="shared" si="762"/>
        <v>0</v>
      </c>
      <c r="AB263" s="146">
        <f t="shared" si="763"/>
        <v>0</v>
      </c>
      <c r="AC263" s="144">
        <f t="shared" si="764"/>
        <v>29</v>
      </c>
      <c r="AD263" s="147">
        <f>AC263/SUM(AEEF[AEEF-UT])</f>
        <v>5.0739608528173434E-2</v>
      </c>
    </row>
    <row r="264" spans="1:30">
      <c r="A264" s="134" t="s">
        <v>1247</v>
      </c>
      <c r="B264" s="138"/>
      <c r="C264" s="138">
        <v>1.0977083494609744E-2</v>
      </c>
      <c r="D264" s="138"/>
      <c r="E264" s="138">
        <v>3.4494882215837341E-3</v>
      </c>
      <c r="F264" s="138"/>
      <c r="G264" s="138">
        <v>1.4426571716193479E-2</v>
      </c>
      <c r="I264" s="134" t="s">
        <v>1247</v>
      </c>
      <c r="J264" s="140">
        <v>0</v>
      </c>
      <c r="K264" s="140">
        <v>0.76089342018022443</v>
      </c>
      <c r="L264" s="140">
        <v>0</v>
      </c>
      <c r="M264" s="140">
        <v>0.23910657981977565</v>
      </c>
      <c r="N264" s="140">
        <v>0</v>
      </c>
      <c r="O264" s="140">
        <v>1</v>
      </c>
      <c r="P264" s="140"/>
      <c r="Q264" s="144" t="str">
        <f t="shared" si="632"/>
        <v>G</v>
      </c>
      <c r="R264" s="145" t="str">
        <f>IFERROR(VLOOKUP(Q264,'LISTA-ESPECIES'!$A$4:$D$102,4,FALSE),"")</f>
        <v/>
      </c>
      <c r="S264" s="144">
        <f t="shared" si="754"/>
        <v>0</v>
      </c>
      <c r="T264" s="146">
        <f t="shared" si="755"/>
        <v>0</v>
      </c>
      <c r="U264" s="144">
        <f t="shared" si="756"/>
        <v>1.0977083494609744E-2</v>
      </c>
      <c r="V264" s="146">
        <f t="shared" si="757"/>
        <v>0.76089342018022443</v>
      </c>
      <c r="W264" s="144">
        <f t="shared" si="758"/>
        <v>0</v>
      </c>
      <c r="X264" s="146">
        <f t="shared" si="759"/>
        <v>0</v>
      </c>
      <c r="Y264" s="144">
        <f t="shared" si="760"/>
        <v>3.4494882215837341E-3</v>
      </c>
      <c r="Z264" s="146">
        <f t="shared" si="761"/>
        <v>0.23910657981977565</v>
      </c>
      <c r="AA264" s="144">
        <f t="shared" si="762"/>
        <v>0</v>
      </c>
      <c r="AB264" s="146">
        <f t="shared" si="763"/>
        <v>0</v>
      </c>
      <c r="AC264" s="144">
        <f t="shared" si="764"/>
        <v>1.4426571716193479E-2</v>
      </c>
      <c r="AD264" s="147">
        <f>AC264/SUM(AEEF[AEEF-UT])</f>
        <v>2.5241331078733667E-5</v>
      </c>
    </row>
    <row r="265" spans="1:30">
      <c r="A265" s="134" t="s">
        <v>1249</v>
      </c>
      <c r="B265" s="138"/>
      <c r="C265" s="138">
        <v>75.574736663807215</v>
      </c>
      <c r="D265" s="138"/>
      <c r="E265" s="138">
        <v>20.330818486927821</v>
      </c>
      <c r="F265" s="138"/>
      <c r="G265" s="138">
        <v>95.905555150735054</v>
      </c>
      <c r="I265" s="134" t="s">
        <v>1249</v>
      </c>
      <c r="J265" s="140">
        <v>0</v>
      </c>
      <c r="K265" s="140">
        <v>0.7880120869435161</v>
      </c>
      <c r="L265" s="140">
        <v>0</v>
      </c>
      <c r="M265" s="140">
        <v>0.21198791305648365</v>
      </c>
      <c r="N265" s="140">
        <v>0</v>
      </c>
      <c r="O265" s="140">
        <v>1</v>
      </c>
      <c r="P265" s="140"/>
      <c r="Q265" s="144" t="str">
        <f t="shared" si="632"/>
        <v>V</v>
      </c>
      <c r="R265" s="145" t="str">
        <f>IFERROR(VLOOKUP(Q265,'LISTA-ESPECIES'!$A$4:$D$102,4,FALSE),"")</f>
        <v/>
      </c>
      <c r="S265" s="144"/>
      <c r="T265" s="146"/>
      <c r="U265" s="144"/>
      <c r="V265" s="146"/>
      <c r="W265" s="144"/>
      <c r="X265" s="146"/>
      <c r="Y265" s="144"/>
      <c r="Z265" s="146"/>
      <c r="AA265" s="144"/>
      <c r="AB265" s="146"/>
      <c r="AC265" s="144"/>
      <c r="AD265" s="144"/>
    </row>
    <row r="266" spans="1:30">
      <c r="A266" s="128" t="s">
        <v>13</v>
      </c>
      <c r="I266" s="128" t="s">
        <v>13</v>
      </c>
      <c r="J266" s="140"/>
      <c r="K266" s="140"/>
      <c r="L266" s="140"/>
      <c r="M266" s="140"/>
      <c r="N266" s="140"/>
      <c r="O266" s="140"/>
      <c r="P266" s="140"/>
      <c r="Q266" s="144" t="str">
        <f t="shared" si="632"/>
        <v>Melancieira</v>
      </c>
      <c r="R266" s="145">
        <f>IFERROR(VLOOKUP(Q266,'LISTA-ESPECIES'!$A$4:$D$102,4,FALSE),"")</f>
        <v>50</v>
      </c>
      <c r="S266" s="144">
        <f t="shared" ref="S266:S268" si="765">B266</f>
        <v>0</v>
      </c>
      <c r="T266" s="146">
        <f t="shared" ref="T266:T268" si="766">J266</f>
        <v>0</v>
      </c>
      <c r="U266" s="144">
        <f t="shared" ref="U266:U268" si="767">C266</f>
        <v>0</v>
      </c>
      <c r="V266" s="146">
        <f t="shared" ref="V266:V268" si="768">K266</f>
        <v>0</v>
      </c>
      <c r="W266" s="144">
        <f t="shared" ref="W266:W268" si="769">D266</f>
        <v>0</v>
      </c>
      <c r="X266" s="146">
        <f t="shared" ref="X266:X268" si="770">L266</f>
        <v>0</v>
      </c>
      <c r="Y266" s="144">
        <f t="shared" ref="Y266:Y268" si="771">E266</f>
        <v>0</v>
      </c>
      <c r="Z266" s="146">
        <f t="shared" ref="Z266:Z268" si="772">M266</f>
        <v>0</v>
      </c>
      <c r="AA266" s="144">
        <f t="shared" ref="AA266:AA268" si="773">F266</f>
        <v>0</v>
      </c>
      <c r="AB266" s="146">
        <f t="shared" ref="AB266:AB268" si="774">N266</f>
        <v>0</v>
      </c>
      <c r="AC266" s="144">
        <f t="shared" ref="AC266:AC268" si="775">G266</f>
        <v>0</v>
      </c>
      <c r="AD266" s="147">
        <f>AC266/SUM(AEEF[AEEF-UT])</f>
        <v>0</v>
      </c>
    </row>
    <row r="267" spans="1:30">
      <c r="A267" s="134" t="s">
        <v>1245</v>
      </c>
      <c r="C267">
        <v>135</v>
      </c>
      <c r="E267">
        <v>5</v>
      </c>
      <c r="G267">
        <v>140</v>
      </c>
      <c r="I267" s="134" t="s">
        <v>1245</v>
      </c>
      <c r="J267" s="140">
        <v>0</v>
      </c>
      <c r="K267" s="140">
        <v>0.9642857142857143</v>
      </c>
      <c r="L267" s="140">
        <v>0</v>
      </c>
      <c r="M267" s="140">
        <v>3.5714285714285712E-2</v>
      </c>
      <c r="N267" s="140">
        <v>0</v>
      </c>
      <c r="O267" s="140">
        <v>1</v>
      </c>
      <c r="P267" s="140"/>
      <c r="Q267" s="144" t="str">
        <f t="shared" si="632"/>
        <v>N</v>
      </c>
      <c r="R267" s="145" t="str">
        <f>IFERROR(VLOOKUP(Q267,'LISTA-ESPECIES'!$A$4:$D$102,4,FALSE),"")</f>
        <v/>
      </c>
      <c r="S267" s="144">
        <f t="shared" si="765"/>
        <v>0</v>
      </c>
      <c r="T267" s="146">
        <f t="shared" si="766"/>
        <v>0</v>
      </c>
      <c r="U267" s="144">
        <f t="shared" si="767"/>
        <v>135</v>
      </c>
      <c r="V267" s="146">
        <f t="shared" si="768"/>
        <v>0.9642857142857143</v>
      </c>
      <c r="W267" s="144">
        <f t="shared" si="769"/>
        <v>0</v>
      </c>
      <c r="X267" s="146">
        <f t="shared" si="770"/>
        <v>0</v>
      </c>
      <c r="Y267" s="144">
        <f t="shared" si="771"/>
        <v>5</v>
      </c>
      <c r="Z267" s="146">
        <f t="shared" si="772"/>
        <v>3.5714285714285712E-2</v>
      </c>
      <c r="AA267" s="144">
        <f t="shared" si="773"/>
        <v>0</v>
      </c>
      <c r="AB267" s="146">
        <f t="shared" si="774"/>
        <v>0</v>
      </c>
      <c r="AC267" s="144">
        <f t="shared" si="775"/>
        <v>140</v>
      </c>
      <c r="AD267" s="147">
        <f>AC267/SUM(AEEF[AEEF-UT])</f>
        <v>0.24494983427394074</v>
      </c>
    </row>
    <row r="268" spans="1:30">
      <c r="A268" s="134" t="s">
        <v>1247</v>
      </c>
      <c r="B268" s="138"/>
      <c r="C268" s="138">
        <v>0.14837952331368406</v>
      </c>
      <c r="D268" s="138"/>
      <c r="E268" s="138">
        <v>1.4804127294595531E-3</v>
      </c>
      <c r="F268" s="138"/>
      <c r="G268" s="138">
        <v>0.1498599360431436</v>
      </c>
      <c r="I268" s="134" t="s">
        <v>1247</v>
      </c>
      <c r="J268" s="140">
        <v>0</v>
      </c>
      <c r="K268" s="140">
        <v>0.99012135752524721</v>
      </c>
      <c r="L268" s="140">
        <v>0</v>
      </c>
      <c r="M268" s="140">
        <v>9.878642474752914E-3</v>
      </c>
      <c r="N268" s="140">
        <v>0</v>
      </c>
      <c r="O268" s="140">
        <v>1</v>
      </c>
      <c r="P268" s="140"/>
      <c r="Q268" s="144" t="str">
        <f t="shared" si="632"/>
        <v>G</v>
      </c>
      <c r="R268" s="145" t="str">
        <f>IFERROR(VLOOKUP(Q268,'LISTA-ESPECIES'!$A$4:$D$102,4,FALSE),"")</f>
        <v/>
      </c>
      <c r="S268" s="144">
        <f t="shared" si="765"/>
        <v>0</v>
      </c>
      <c r="T268" s="146">
        <f t="shared" si="766"/>
        <v>0</v>
      </c>
      <c r="U268" s="144">
        <f t="shared" si="767"/>
        <v>0.14837952331368406</v>
      </c>
      <c r="V268" s="146">
        <f t="shared" si="768"/>
        <v>0.99012135752524721</v>
      </c>
      <c r="W268" s="144">
        <f t="shared" si="769"/>
        <v>0</v>
      </c>
      <c r="X268" s="146">
        <f t="shared" si="770"/>
        <v>0</v>
      </c>
      <c r="Y268" s="144">
        <f t="shared" si="771"/>
        <v>1.4804127294595531E-3</v>
      </c>
      <c r="Z268" s="146">
        <f t="shared" si="772"/>
        <v>9.878642474752914E-3</v>
      </c>
      <c r="AA268" s="144">
        <f t="shared" si="773"/>
        <v>0</v>
      </c>
      <c r="AB268" s="146">
        <f t="shared" si="774"/>
        <v>0</v>
      </c>
      <c r="AC268" s="144">
        <f t="shared" si="775"/>
        <v>0.1498599360431436</v>
      </c>
      <c r="AD268" s="147">
        <f>AC268/SUM(AEEF[AEEF-UT])</f>
        <v>2.6220118927193845E-4</v>
      </c>
    </row>
    <row r="269" spans="1:30">
      <c r="A269" s="134" t="s">
        <v>1249</v>
      </c>
      <c r="B269" s="138"/>
      <c r="C269" s="138">
        <v>1132.2689578915933</v>
      </c>
      <c r="D269" s="138"/>
      <c r="E269" s="138">
        <v>10.638343727284486</v>
      </c>
      <c r="F269" s="138"/>
      <c r="G269" s="138">
        <v>1142.9073016188779</v>
      </c>
      <c r="I269" s="134" t="s">
        <v>1249</v>
      </c>
      <c r="J269" s="140">
        <v>0</v>
      </c>
      <c r="K269" s="140">
        <v>0.99069185776290358</v>
      </c>
      <c r="L269" s="140">
        <v>0</v>
      </c>
      <c r="M269" s="140">
        <v>9.3081422370963427E-3</v>
      </c>
      <c r="N269" s="140">
        <v>0</v>
      </c>
      <c r="O269" s="140">
        <v>1</v>
      </c>
      <c r="P269" s="140"/>
      <c r="Q269" s="144" t="str">
        <f t="shared" si="632"/>
        <v>V</v>
      </c>
      <c r="R269" s="145" t="str">
        <f>IFERROR(VLOOKUP(Q269,'LISTA-ESPECIES'!$A$4:$D$102,4,FALSE),"")</f>
        <v/>
      </c>
      <c r="S269" s="144"/>
      <c r="T269" s="146"/>
      <c r="U269" s="144"/>
      <c r="V269" s="146"/>
      <c r="W269" s="144"/>
      <c r="X269" s="146"/>
      <c r="Y269" s="144"/>
      <c r="Z269" s="146"/>
      <c r="AA269" s="144"/>
      <c r="AB269" s="146"/>
      <c r="AC269" s="144"/>
      <c r="AD269" s="144"/>
    </row>
    <row r="270" spans="1:30">
      <c r="A270" s="128" t="s">
        <v>53</v>
      </c>
      <c r="I270" s="128" t="s">
        <v>53</v>
      </c>
      <c r="J270" s="140"/>
      <c r="K270" s="140"/>
      <c r="L270" s="140"/>
      <c r="M270" s="140"/>
      <c r="N270" s="140"/>
      <c r="O270" s="140"/>
      <c r="P270" s="140"/>
      <c r="Q270" s="144" t="str">
        <f t="shared" si="632"/>
        <v>Miraúba</v>
      </c>
      <c r="R270" s="145">
        <f>IFERROR(VLOOKUP(Q270,'LISTA-ESPECIES'!$A$4:$D$102,4,FALSE),"")</f>
        <v>59.019722472303762</v>
      </c>
      <c r="S270" s="144">
        <f t="shared" ref="S270:S272" si="776">B270</f>
        <v>0</v>
      </c>
      <c r="T270" s="146">
        <f t="shared" ref="T270:T272" si="777">J270</f>
        <v>0</v>
      </c>
      <c r="U270" s="144">
        <f t="shared" ref="U270:U272" si="778">C270</f>
        <v>0</v>
      </c>
      <c r="V270" s="146">
        <f t="shared" ref="V270:V272" si="779">K270</f>
        <v>0</v>
      </c>
      <c r="W270" s="144">
        <f t="shared" ref="W270:W272" si="780">D270</f>
        <v>0</v>
      </c>
      <c r="X270" s="146">
        <f t="shared" ref="X270:X272" si="781">L270</f>
        <v>0</v>
      </c>
      <c r="Y270" s="144">
        <f t="shared" ref="Y270:Y272" si="782">E270</f>
        <v>0</v>
      </c>
      <c r="Z270" s="146">
        <f t="shared" ref="Z270:Z272" si="783">M270</f>
        <v>0</v>
      </c>
      <c r="AA270" s="144">
        <f t="shared" ref="AA270:AA272" si="784">F270</f>
        <v>0</v>
      </c>
      <c r="AB270" s="146">
        <f t="shared" ref="AB270:AB272" si="785">N270</f>
        <v>0</v>
      </c>
      <c r="AC270" s="144">
        <f t="shared" ref="AC270:AC272" si="786">G270</f>
        <v>0</v>
      </c>
      <c r="AD270" s="147">
        <f>AC270/SUM(AEEF[AEEF-UT])</f>
        <v>0</v>
      </c>
    </row>
    <row r="271" spans="1:30">
      <c r="A271" s="134" t="s">
        <v>1245</v>
      </c>
      <c r="C271">
        <v>7</v>
      </c>
      <c r="E271">
        <v>3</v>
      </c>
      <c r="G271">
        <v>10</v>
      </c>
      <c r="I271" s="134" t="s">
        <v>1245</v>
      </c>
      <c r="J271" s="140">
        <v>0</v>
      </c>
      <c r="K271" s="140">
        <v>0.7</v>
      </c>
      <c r="L271" s="140">
        <v>0</v>
      </c>
      <c r="M271" s="140">
        <v>0.3</v>
      </c>
      <c r="N271" s="140">
        <v>0</v>
      </c>
      <c r="O271" s="140">
        <v>1</v>
      </c>
      <c r="P271" s="140"/>
      <c r="Q271" s="144" t="str">
        <f t="shared" si="632"/>
        <v>N</v>
      </c>
      <c r="R271" s="145" t="str">
        <f>IFERROR(VLOOKUP(Q271,'LISTA-ESPECIES'!$A$4:$D$102,4,FALSE),"")</f>
        <v/>
      </c>
      <c r="S271" s="144">
        <f t="shared" si="776"/>
        <v>0</v>
      </c>
      <c r="T271" s="146">
        <f t="shared" si="777"/>
        <v>0</v>
      </c>
      <c r="U271" s="144">
        <f t="shared" si="778"/>
        <v>7</v>
      </c>
      <c r="V271" s="146">
        <f t="shared" si="779"/>
        <v>0.7</v>
      </c>
      <c r="W271" s="144">
        <f t="shared" si="780"/>
        <v>0</v>
      </c>
      <c r="X271" s="146">
        <f t="shared" si="781"/>
        <v>0</v>
      </c>
      <c r="Y271" s="144">
        <f t="shared" si="782"/>
        <v>3</v>
      </c>
      <c r="Z271" s="146">
        <f t="shared" si="783"/>
        <v>0.3</v>
      </c>
      <c r="AA271" s="144">
        <f t="shared" si="784"/>
        <v>0</v>
      </c>
      <c r="AB271" s="146">
        <f t="shared" si="785"/>
        <v>0</v>
      </c>
      <c r="AC271" s="144">
        <f t="shared" si="786"/>
        <v>10</v>
      </c>
      <c r="AD271" s="147">
        <f>AC271/SUM(AEEF[AEEF-UT])</f>
        <v>1.749641673385291E-2</v>
      </c>
    </row>
    <row r="272" spans="1:30">
      <c r="A272" s="134" t="s">
        <v>1247</v>
      </c>
      <c r="B272" s="138"/>
      <c r="C272" s="138">
        <v>5.3554776671046892E-3</v>
      </c>
      <c r="D272" s="138"/>
      <c r="E272" s="138">
        <v>1.0911059651530404E-3</v>
      </c>
      <c r="F272" s="138"/>
      <c r="G272" s="138">
        <v>6.4465836322577293E-3</v>
      </c>
      <c r="I272" s="134" t="s">
        <v>1247</v>
      </c>
      <c r="J272" s="140">
        <v>0</v>
      </c>
      <c r="K272" s="140">
        <v>0.83074663614176802</v>
      </c>
      <c r="L272" s="140">
        <v>0</v>
      </c>
      <c r="M272" s="140">
        <v>0.169253363858232</v>
      </c>
      <c r="N272" s="140">
        <v>0</v>
      </c>
      <c r="O272" s="140">
        <v>1</v>
      </c>
      <c r="P272" s="140"/>
      <c r="Q272" s="144" t="str">
        <f t="shared" si="632"/>
        <v>G</v>
      </c>
      <c r="R272" s="145" t="str">
        <f>IFERROR(VLOOKUP(Q272,'LISTA-ESPECIES'!$A$4:$D$102,4,FALSE),"")</f>
        <v/>
      </c>
      <c r="S272" s="144">
        <f t="shared" si="776"/>
        <v>0</v>
      </c>
      <c r="T272" s="146">
        <f t="shared" si="777"/>
        <v>0</v>
      </c>
      <c r="U272" s="144">
        <f t="shared" si="778"/>
        <v>5.3554776671046892E-3</v>
      </c>
      <c r="V272" s="146">
        <f t="shared" si="779"/>
        <v>0.83074663614176802</v>
      </c>
      <c r="W272" s="144">
        <f t="shared" si="780"/>
        <v>0</v>
      </c>
      <c r="X272" s="146">
        <f t="shared" si="781"/>
        <v>0</v>
      </c>
      <c r="Y272" s="144">
        <f t="shared" si="782"/>
        <v>1.0911059651530404E-3</v>
      </c>
      <c r="Z272" s="146">
        <f t="shared" si="783"/>
        <v>0.169253363858232</v>
      </c>
      <c r="AA272" s="144">
        <f t="shared" si="784"/>
        <v>0</v>
      </c>
      <c r="AB272" s="146">
        <f t="shared" si="785"/>
        <v>0</v>
      </c>
      <c r="AC272" s="144">
        <f t="shared" si="786"/>
        <v>6.4465836322577293E-3</v>
      </c>
      <c r="AD272" s="147">
        <f>AC272/SUM(AEEF[AEEF-UT])</f>
        <v>1.127921137396164E-5</v>
      </c>
    </row>
    <row r="273" spans="1:30">
      <c r="A273" s="134" t="s">
        <v>1249</v>
      </c>
      <c r="B273" s="138"/>
      <c r="C273" s="138">
        <v>38.041037040063273</v>
      </c>
      <c r="D273" s="138"/>
      <c r="E273" s="138">
        <v>6.8908862118910106</v>
      </c>
      <c r="F273" s="138"/>
      <c r="G273" s="138">
        <v>44.931923251954288</v>
      </c>
      <c r="I273" s="134" t="s">
        <v>1249</v>
      </c>
      <c r="J273" s="140">
        <v>0</v>
      </c>
      <c r="K273" s="140">
        <v>0.84663718547611244</v>
      </c>
      <c r="L273" s="140">
        <v>0</v>
      </c>
      <c r="M273" s="140">
        <v>0.15336281452388745</v>
      </c>
      <c r="N273" s="140">
        <v>0</v>
      </c>
      <c r="O273" s="140">
        <v>1</v>
      </c>
      <c r="P273" s="140"/>
      <c r="Q273" s="144" t="str">
        <f t="shared" si="632"/>
        <v>V</v>
      </c>
      <c r="R273" s="145" t="str">
        <f>IFERROR(VLOOKUP(Q273,'LISTA-ESPECIES'!$A$4:$D$102,4,FALSE),"")</f>
        <v/>
      </c>
      <c r="S273" s="144"/>
      <c r="T273" s="146"/>
      <c r="U273" s="144"/>
      <c r="V273" s="146"/>
      <c r="W273" s="144"/>
      <c r="X273" s="146"/>
      <c r="Y273" s="144"/>
      <c r="Z273" s="146"/>
      <c r="AA273" s="144"/>
      <c r="AB273" s="146"/>
      <c r="AC273" s="144"/>
      <c r="AD273" s="144"/>
    </row>
    <row r="274" spans="1:30">
      <c r="A274" s="128" t="s">
        <v>10</v>
      </c>
      <c r="I274" s="128" t="s">
        <v>10</v>
      </c>
      <c r="J274" s="140"/>
      <c r="K274" s="140"/>
      <c r="L274" s="140"/>
      <c r="M274" s="140"/>
      <c r="N274" s="140"/>
      <c r="O274" s="140"/>
      <c r="P274" s="140"/>
      <c r="Q274" s="144" t="str">
        <f t="shared" si="632"/>
        <v>Mirindiba</v>
      </c>
      <c r="R274" s="145">
        <f>IFERROR(VLOOKUP(Q274,'LISTA-ESPECIES'!$A$4:$D$102,4,FALSE),"")</f>
        <v>51.38028520389279</v>
      </c>
      <c r="S274" s="144">
        <f t="shared" ref="S274:S275" si="787">B274</f>
        <v>0</v>
      </c>
      <c r="T274" s="146">
        <f t="shared" ref="T274:T275" si="788">J274</f>
        <v>0</v>
      </c>
      <c r="U274" s="144">
        <f t="shared" ref="U274:U275" si="789">C274</f>
        <v>0</v>
      </c>
      <c r="V274" s="146">
        <f t="shared" ref="V274:V275" si="790">K274</f>
        <v>0</v>
      </c>
      <c r="W274" s="144">
        <f t="shared" ref="W274:W275" si="791">D274</f>
        <v>0</v>
      </c>
      <c r="X274" s="146">
        <f t="shared" ref="X274:X275" si="792">L274</f>
        <v>0</v>
      </c>
      <c r="Y274" s="144">
        <f t="shared" ref="Y274:Y275" si="793">E274</f>
        <v>0</v>
      </c>
      <c r="Z274" s="146">
        <f t="shared" ref="Z274:Z275" si="794">M274</f>
        <v>0</v>
      </c>
      <c r="AA274" s="144">
        <f t="shared" ref="AA274:AA275" si="795">F274</f>
        <v>0</v>
      </c>
      <c r="AB274" s="146">
        <f t="shared" ref="AB274:AB275" si="796">N274</f>
        <v>0</v>
      </c>
      <c r="AC274" s="144">
        <f t="shared" ref="AC274:AC275" si="797">G274</f>
        <v>0</v>
      </c>
      <c r="AD274" s="147">
        <f>AC274/SUM(AEEF[AEEF-UT])</f>
        <v>0</v>
      </c>
    </row>
    <row r="275" spans="1:30">
      <c r="A275" s="134" t="s">
        <v>1245</v>
      </c>
      <c r="C275">
        <v>69</v>
      </c>
      <c r="E275">
        <v>18</v>
      </c>
      <c r="F275">
        <v>3</v>
      </c>
      <c r="G275">
        <v>90</v>
      </c>
      <c r="I275" s="134" t="s">
        <v>1245</v>
      </c>
      <c r="J275" s="140">
        <v>0</v>
      </c>
      <c r="K275" s="140">
        <v>0.76666666666666672</v>
      </c>
      <c r="L275" s="140">
        <v>0</v>
      </c>
      <c r="M275" s="140">
        <v>0.2</v>
      </c>
      <c r="N275" s="140">
        <v>3.3333333333333333E-2</v>
      </c>
      <c r="O275" s="140">
        <v>1</v>
      </c>
      <c r="P275" s="140"/>
      <c r="Q275" s="144" t="str">
        <f t="shared" si="632"/>
        <v>N</v>
      </c>
      <c r="R275" s="145" t="str">
        <f>IFERROR(VLOOKUP(Q275,'LISTA-ESPECIES'!$A$4:$D$102,4,FALSE),"")</f>
        <v/>
      </c>
      <c r="S275" s="144">
        <f t="shared" si="787"/>
        <v>0</v>
      </c>
      <c r="T275" s="146">
        <f t="shared" si="788"/>
        <v>0</v>
      </c>
      <c r="U275" s="144">
        <f t="shared" si="789"/>
        <v>69</v>
      </c>
      <c r="V275" s="146">
        <f t="shared" si="790"/>
        <v>0.76666666666666672</v>
      </c>
      <c r="W275" s="144">
        <f t="shared" si="791"/>
        <v>0</v>
      </c>
      <c r="X275" s="146">
        <f t="shared" si="792"/>
        <v>0</v>
      </c>
      <c r="Y275" s="144">
        <f t="shared" si="793"/>
        <v>18</v>
      </c>
      <c r="Z275" s="146">
        <f t="shared" si="794"/>
        <v>0.2</v>
      </c>
      <c r="AA275" s="144">
        <f t="shared" si="795"/>
        <v>3</v>
      </c>
      <c r="AB275" s="146">
        <f t="shared" si="796"/>
        <v>3.3333333333333333E-2</v>
      </c>
      <c r="AC275" s="144">
        <f t="shared" si="797"/>
        <v>90</v>
      </c>
      <c r="AD275" s="147">
        <f>AC275/SUM(AEEF[AEEF-UT])</f>
        <v>0.15746775060467619</v>
      </c>
    </row>
    <row r="276" spans="1:30">
      <c r="A276" s="134" t="s">
        <v>1247</v>
      </c>
      <c r="B276" s="138"/>
      <c r="C276" s="138">
        <v>7.0152407829502078E-2</v>
      </c>
      <c r="D276" s="138"/>
      <c r="E276" s="138">
        <v>5.3674237778938228E-3</v>
      </c>
      <c r="F276" s="138">
        <v>3.5144678242094805E-3</v>
      </c>
      <c r="G276" s="138">
        <v>7.9034299431605393E-2</v>
      </c>
      <c r="I276" s="134" t="s">
        <v>1247</v>
      </c>
      <c r="J276" s="140">
        <v>0</v>
      </c>
      <c r="K276" s="140">
        <v>0.88761978449888701</v>
      </c>
      <c r="L276" s="140">
        <v>0</v>
      </c>
      <c r="M276" s="140">
        <v>6.7912587528389273E-2</v>
      </c>
      <c r="N276" s="140">
        <v>4.4467627972723779E-2</v>
      </c>
      <c r="O276" s="140">
        <v>1</v>
      </c>
      <c r="P276" s="140"/>
      <c r="Q276" s="144" t="str">
        <f t="shared" si="632"/>
        <v>G</v>
      </c>
      <c r="R276" s="145" t="str">
        <f>IFERROR(VLOOKUP(Q276,'LISTA-ESPECIES'!$A$4:$D$102,4,FALSE),"")</f>
        <v/>
      </c>
      <c r="S276" s="144"/>
      <c r="T276" s="146"/>
      <c r="U276" s="144"/>
      <c r="V276" s="146"/>
      <c r="W276" s="144"/>
      <c r="X276" s="146"/>
      <c r="Y276" s="144"/>
      <c r="Z276" s="146"/>
      <c r="AA276" s="144"/>
      <c r="AB276" s="146"/>
      <c r="AC276" s="144"/>
      <c r="AD276" s="144"/>
    </row>
    <row r="277" spans="1:30">
      <c r="A277" s="134" t="s">
        <v>1249</v>
      </c>
      <c r="B277" s="138"/>
      <c r="C277" s="138">
        <v>566.77194701401072</v>
      </c>
      <c r="D277" s="138"/>
      <c r="E277" s="138">
        <v>36.692977960805898</v>
      </c>
      <c r="F277" s="138">
        <v>23.761564031766145</v>
      </c>
      <c r="G277" s="138">
        <v>627.22648900658282</v>
      </c>
      <c r="I277" s="134" t="s">
        <v>1249</v>
      </c>
      <c r="J277" s="140">
        <v>0</v>
      </c>
      <c r="K277" s="140">
        <v>0.9036160891605175</v>
      </c>
      <c r="L277" s="140">
        <v>0</v>
      </c>
      <c r="M277" s="140">
        <v>5.8500364069319147E-2</v>
      </c>
      <c r="N277" s="140">
        <v>3.7883546770163215E-2</v>
      </c>
      <c r="O277" s="140">
        <v>1</v>
      </c>
      <c r="P277" s="140"/>
      <c r="Q277" s="144" t="str">
        <f t="shared" si="632"/>
        <v>V</v>
      </c>
      <c r="R277" s="145" t="str">
        <f>IFERROR(VLOOKUP(Q277,'LISTA-ESPECIES'!$A$4:$D$102,4,FALSE),"")</f>
        <v/>
      </c>
      <c r="S277" s="144">
        <f t="shared" ref="S277:S279" si="798">B277</f>
        <v>0</v>
      </c>
      <c r="T277" s="146">
        <f t="shared" ref="T277:T279" si="799">J277</f>
        <v>0</v>
      </c>
      <c r="U277" s="144">
        <f t="shared" ref="U277:U279" si="800">C277</f>
        <v>566.77194701401072</v>
      </c>
      <c r="V277" s="146">
        <f t="shared" ref="V277:V279" si="801">K277</f>
        <v>0.9036160891605175</v>
      </c>
      <c r="W277" s="144">
        <f t="shared" ref="W277:W279" si="802">D277</f>
        <v>0</v>
      </c>
      <c r="X277" s="146">
        <f t="shared" ref="X277:X279" si="803">L277</f>
        <v>0</v>
      </c>
      <c r="Y277" s="144">
        <f t="shared" ref="Y277:Y279" si="804">E277</f>
        <v>36.692977960805898</v>
      </c>
      <c r="Z277" s="146">
        <f t="shared" ref="Z277:Z279" si="805">M277</f>
        <v>5.8500364069319147E-2</v>
      </c>
      <c r="AA277" s="144">
        <f t="shared" ref="AA277:AA279" si="806">F277</f>
        <v>23.761564031766145</v>
      </c>
      <c r="AB277" s="146">
        <f t="shared" ref="AB277:AB279" si="807">N277</f>
        <v>3.7883546770163215E-2</v>
      </c>
      <c r="AC277" s="144">
        <f t="shared" ref="AC277:AC279" si="808">G277</f>
        <v>627.22648900658282</v>
      </c>
      <c r="AD277" s="147">
        <f>AC277/SUM(AEEF[AEEF-UT])</f>
        <v>1.0974216038170583</v>
      </c>
    </row>
    <row r="278" spans="1:30">
      <c r="A278" s="128" t="s">
        <v>12</v>
      </c>
      <c r="I278" s="128" t="s">
        <v>12</v>
      </c>
      <c r="J278" s="140"/>
      <c r="K278" s="140"/>
      <c r="L278" s="140"/>
      <c r="M278" s="140"/>
      <c r="N278" s="140"/>
      <c r="O278" s="140"/>
      <c r="P278" s="140"/>
      <c r="Q278" s="144" t="str">
        <f t="shared" si="632"/>
        <v>Morototó</v>
      </c>
      <c r="R278" s="145">
        <f>IFERROR(VLOOKUP(Q278,'LISTA-ESPECIES'!$A$4:$D$102,4,FALSE),"")</f>
        <v>50.425355545341418</v>
      </c>
      <c r="S278" s="144">
        <f t="shared" si="798"/>
        <v>0</v>
      </c>
      <c r="T278" s="146">
        <f t="shared" si="799"/>
        <v>0</v>
      </c>
      <c r="U278" s="144">
        <f t="shared" si="800"/>
        <v>0</v>
      </c>
      <c r="V278" s="146">
        <f t="shared" si="801"/>
        <v>0</v>
      </c>
      <c r="W278" s="144">
        <f t="shared" si="802"/>
        <v>0</v>
      </c>
      <c r="X278" s="146">
        <f t="shared" si="803"/>
        <v>0</v>
      </c>
      <c r="Y278" s="144">
        <f t="shared" si="804"/>
        <v>0</v>
      </c>
      <c r="Z278" s="146">
        <f t="shared" si="805"/>
        <v>0</v>
      </c>
      <c r="AA278" s="144">
        <f t="shared" si="806"/>
        <v>0</v>
      </c>
      <c r="AB278" s="146">
        <f t="shared" si="807"/>
        <v>0</v>
      </c>
      <c r="AC278" s="144">
        <f t="shared" si="808"/>
        <v>0</v>
      </c>
      <c r="AD278" s="147">
        <f>AC278/SUM(AEEF[AEEF-UT])</f>
        <v>0</v>
      </c>
    </row>
    <row r="279" spans="1:30">
      <c r="A279" s="134" t="s">
        <v>1245</v>
      </c>
      <c r="C279">
        <v>26</v>
      </c>
      <c r="E279">
        <v>4</v>
      </c>
      <c r="G279">
        <v>30</v>
      </c>
      <c r="I279" s="134" t="s">
        <v>1245</v>
      </c>
      <c r="J279" s="140">
        <v>0</v>
      </c>
      <c r="K279" s="140">
        <v>0.8666666666666667</v>
      </c>
      <c r="L279" s="140">
        <v>0</v>
      </c>
      <c r="M279" s="140">
        <v>0.13333333333333333</v>
      </c>
      <c r="N279" s="140">
        <v>0</v>
      </c>
      <c r="O279" s="140">
        <v>1</v>
      </c>
      <c r="P279" s="140"/>
      <c r="Q279" s="144" t="str">
        <f t="shared" si="632"/>
        <v>N</v>
      </c>
      <c r="R279" s="145" t="str">
        <f>IFERROR(VLOOKUP(Q279,'LISTA-ESPECIES'!$A$4:$D$102,4,FALSE),"")</f>
        <v/>
      </c>
      <c r="S279" s="144">
        <f t="shared" si="798"/>
        <v>0</v>
      </c>
      <c r="T279" s="146">
        <f t="shared" si="799"/>
        <v>0</v>
      </c>
      <c r="U279" s="144">
        <f t="shared" si="800"/>
        <v>26</v>
      </c>
      <c r="V279" s="146">
        <f t="shared" si="801"/>
        <v>0.8666666666666667</v>
      </c>
      <c r="W279" s="144">
        <f t="shared" si="802"/>
        <v>0</v>
      </c>
      <c r="X279" s="146">
        <f t="shared" si="803"/>
        <v>0</v>
      </c>
      <c r="Y279" s="144">
        <f t="shared" si="804"/>
        <v>4</v>
      </c>
      <c r="Z279" s="146">
        <f t="shared" si="805"/>
        <v>0.13333333333333333</v>
      </c>
      <c r="AA279" s="144">
        <f t="shared" si="806"/>
        <v>0</v>
      </c>
      <c r="AB279" s="146">
        <f t="shared" si="807"/>
        <v>0</v>
      </c>
      <c r="AC279" s="144">
        <f t="shared" si="808"/>
        <v>30</v>
      </c>
      <c r="AD279" s="147">
        <f>AC279/SUM(AEEF[AEEF-UT])</f>
        <v>5.2489250201558729E-2</v>
      </c>
    </row>
    <row r="280" spans="1:30">
      <c r="A280" s="134" t="s">
        <v>1247</v>
      </c>
      <c r="B280" s="138"/>
      <c r="C280" s="138">
        <v>1.4727159811562503E-2</v>
      </c>
      <c r="D280" s="138"/>
      <c r="E280" s="138">
        <v>1.0167838912691247E-3</v>
      </c>
      <c r="F280" s="138"/>
      <c r="G280" s="138">
        <v>1.574394370283163E-2</v>
      </c>
      <c r="I280" s="134" t="s">
        <v>1247</v>
      </c>
      <c r="J280" s="140">
        <v>0</v>
      </c>
      <c r="K280" s="140">
        <v>0.93541745889968764</v>
      </c>
      <c r="L280" s="140">
        <v>0</v>
      </c>
      <c r="M280" s="140">
        <v>6.4582541100312169E-2</v>
      </c>
      <c r="N280" s="140">
        <v>0</v>
      </c>
      <c r="O280" s="140">
        <v>1</v>
      </c>
      <c r="P280" s="140"/>
      <c r="Q280" s="144" t="str">
        <f t="shared" si="632"/>
        <v>G</v>
      </c>
      <c r="R280" s="145" t="str">
        <f>IFERROR(VLOOKUP(Q280,'LISTA-ESPECIES'!$A$4:$D$102,4,FALSE),"")</f>
        <v/>
      </c>
      <c r="S280" s="144"/>
      <c r="T280" s="146"/>
      <c r="U280" s="144"/>
      <c r="V280" s="146"/>
      <c r="W280" s="144"/>
      <c r="X280" s="146"/>
      <c r="Y280" s="144"/>
      <c r="Z280" s="146"/>
      <c r="AA280" s="144"/>
      <c r="AB280" s="146"/>
      <c r="AC280" s="144"/>
      <c r="AD280" s="144"/>
    </row>
    <row r="281" spans="1:30">
      <c r="A281" s="134" t="s">
        <v>1249</v>
      </c>
      <c r="B281" s="138"/>
      <c r="C281" s="138">
        <v>104.27645262210207</v>
      </c>
      <c r="D281" s="138"/>
      <c r="E281" s="138">
        <v>5.9654049924599315</v>
      </c>
      <c r="F281" s="138"/>
      <c r="G281" s="138">
        <v>110.24185761456199</v>
      </c>
      <c r="I281" s="134" t="s">
        <v>1249</v>
      </c>
      <c r="J281" s="140">
        <v>0</v>
      </c>
      <c r="K281" s="140">
        <v>0.94588802183180964</v>
      </c>
      <c r="L281" s="140">
        <v>0</v>
      </c>
      <c r="M281" s="140">
        <v>5.4111978168190383E-2</v>
      </c>
      <c r="N281" s="140">
        <v>0</v>
      </c>
      <c r="O281" s="140">
        <v>1</v>
      </c>
      <c r="P281" s="140"/>
      <c r="Q281" s="144" t="str">
        <f t="shared" si="632"/>
        <v>V</v>
      </c>
      <c r="R281" s="145" t="str">
        <f>IFERROR(VLOOKUP(Q281,'LISTA-ESPECIES'!$A$4:$D$102,4,FALSE),"")</f>
        <v/>
      </c>
      <c r="S281" s="144">
        <f t="shared" ref="S281:S283" si="809">B281</f>
        <v>0</v>
      </c>
      <c r="T281" s="146">
        <f t="shared" ref="T281:T283" si="810">J281</f>
        <v>0</v>
      </c>
      <c r="U281" s="144">
        <f t="shared" ref="U281:U283" si="811">C281</f>
        <v>104.27645262210207</v>
      </c>
      <c r="V281" s="146">
        <f t="shared" ref="V281:V283" si="812">K281</f>
        <v>0.94588802183180964</v>
      </c>
      <c r="W281" s="144">
        <f t="shared" ref="W281:W283" si="813">D281</f>
        <v>0</v>
      </c>
      <c r="X281" s="146">
        <f t="shared" ref="X281:X283" si="814">L281</f>
        <v>0</v>
      </c>
      <c r="Y281" s="144">
        <f t="shared" ref="Y281:Y283" si="815">E281</f>
        <v>5.9654049924599315</v>
      </c>
      <c r="Z281" s="146">
        <f t="shared" ref="Z281:Z283" si="816">M281</f>
        <v>5.4111978168190383E-2</v>
      </c>
      <c r="AA281" s="144">
        <f t="shared" ref="AA281:AA283" si="817">F281</f>
        <v>0</v>
      </c>
      <c r="AB281" s="146">
        <f t="shared" ref="AB281:AB283" si="818">N281</f>
        <v>0</v>
      </c>
      <c r="AC281" s="144">
        <f t="shared" ref="AC281:AC283" si="819">G281</f>
        <v>110.24185761456199</v>
      </c>
      <c r="AD281" s="147">
        <f>AC281/SUM(AEEF[AEEF-UT])</f>
        <v>0.19288374823384521</v>
      </c>
    </row>
    <row r="282" spans="1:30">
      <c r="A282" s="128" t="s">
        <v>5</v>
      </c>
      <c r="I282" s="128" t="s">
        <v>5</v>
      </c>
      <c r="J282" s="140"/>
      <c r="K282" s="140"/>
      <c r="L282" s="140"/>
      <c r="M282" s="140"/>
      <c r="N282" s="140"/>
      <c r="O282" s="140"/>
      <c r="P282" s="140"/>
      <c r="Q282" s="144" t="str">
        <f t="shared" ref="Q282:Q345" si="820">A282</f>
        <v>Muiracatiara</v>
      </c>
      <c r="R282" s="145">
        <f>IFERROR(VLOOKUP(Q282,'LISTA-ESPECIES'!$A$4:$D$102,4,FALSE),"")</f>
        <v>50.107045659157627</v>
      </c>
      <c r="S282" s="144">
        <f t="shared" si="809"/>
        <v>0</v>
      </c>
      <c r="T282" s="146">
        <f t="shared" si="810"/>
        <v>0</v>
      </c>
      <c r="U282" s="144">
        <f t="shared" si="811"/>
        <v>0</v>
      </c>
      <c r="V282" s="146">
        <f t="shared" si="812"/>
        <v>0</v>
      </c>
      <c r="W282" s="144">
        <f t="shared" si="813"/>
        <v>0</v>
      </c>
      <c r="X282" s="146">
        <f t="shared" si="814"/>
        <v>0</v>
      </c>
      <c r="Y282" s="144">
        <f t="shared" si="815"/>
        <v>0</v>
      </c>
      <c r="Z282" s="146">
        <f t="shared" si="816"/>
        <v>0</v>
      </c>
      <c r="AA282" s="144">
        <f t="shared" si="817"/>
        <v>0</v>
      </c>
      <c r="AB282" s="146">
        <f t="shared" si="818"/>
        <v>0</v>
      </c>
      <c r="AC282" s="144">
        <f t="shared" si="819"/>
        <v>0</v>
      </c>
      <c r="AD282" s="147">
        <f>AC282/SUM(AEEF[AEEF-UT])</f>
        <v>0</v>
      </c>
    </row>
    <row r="283" spans="1:30">
      <c r="A283" s="134" t="s">
        <v>1245</v>
      </c>
      <c r="B283">
        <v>134</v>
      </c>
      <c r="C283">
        <v>20</v>
      </c>
      <c r="E283">
        <v>14</v>
      </c>
      <c r="G283">
        <v>168</v>
      </c>
      <c r="I283" s="134" t="s">
        <v>1245</v>
      </c>
      <c r="J283" s="140">
        <v>0.79761904761904767</v>
      </c>
      <c r="K283" s="140">
        <v>0.11904761904761904</v>
      </c>
      <c r="L283" s="140">
        <v>0</v>
      </c>
      <c r="M283" s="140">
        <v>8.3333333333333329E-2</v>
      </c>
      <c r="N283" s="140">
        <v>0</v>
      </c>
      <c r="O283" s="140">
        <v>1</v>
      </c>
      <c r="P283" s="140"/>
      <c r="Q283" s="144" t="str">
        <f t="shared" si="820"/>
        <v>N</v>
      </c>
      <c r="R283" s="145" t="str">
        <f>IFERROR(VLOOKUP(Q283,'LISTA-ESPECIES'!$A$4:$D$102,4,FALSE),"")</f>
        <v/>
      </c>
      <c r="S283" s="144">
        <f t="shared" si="809"/>
        <v>134</v>
      </c>
      <c r="T283" s="146">
        <f t="shared" si="810"/>
        <v>0.79761904761904767</v>
      </c>
      <c r="U283" s="144">
        <f t="shared" si="811"/>
        <v>20</v>
      </c>
      <c r="V283" s="146">
        <f t="shared" si="812"/>
        <v>0.11904761904761904</v>
      </c>
      <c r="W283" s="144">
        <f t="shared" si="813"/>
        <v>0</v>
      </c>
      <c r="X283" s="146">
        <f t="shared" si="814"/>
        <v>0</v>
      </c>
      <c r="Y283" s="144">
        <f t="shared" si="815"/>
        <v>14</v>
      </c>
      <c r="Z283" s="146">
        <f t="shared" si="816"/>
        <v>8.3333333333333329E-2</v>
      </c>
      <c r="AA283" s="144">
        <f t="shared" si="817"/>
        <v>0</v>
      </c>
      <c r="AB283" s="146">
        <f t="shared" si="818"/>
        <v>0</v>
      </c>
      <c r="AC283" s="144">
        <f t="shared" si="819"/>
        <v>168</v>
      </c>
      <c r="AD283" s="147">
        <f>AC283/SUM(AEEF[AEEF-UT])</f>
        <v>0.29393980112872886</v>
      </c>
    </row>
    <row r="284" spans="1:30">
      <c r="A284" s="134" t="s">
        <v>1247</v>
      </c>
      <c r="B284" s="138">
        <v>0.11605943195932918</v>
      </c>
      <c r="C284" s="138">
        <v>1.7066133118762365E-2</v>
      </c>
      <c r="D284" s="138"/>
      <c r="E284" s="138">
        <v>3.9952778986630686E-3</v>
      </c>
      <c r="F284" s="138"/>
      <c r="G284" s="138">
        <v>0.13712084297675464</v>
      </c>
      <c r="I284" s="134" t="s">
        <v>1247</v>
      </c>
      <c r="J284" s="140">
        <v>0.84640255587550728</v>
      </c>
      <c r="K284" s="140">
        <v>0.12446053239080145</v>
      </c>
      <c r="L284" s="140">
        <v>0</v>
      </c>
      <c r="M284" s="140">
        <v>2.9136911733691477E-2</v>
      </c>
      <c r="N284" s="140">
        <v>0</v>
      </c>
      <c r="O284" s="140">
        <v>1</v>
      </c>
      <c r="P284" s="140"/>
      <c r="Q284" s="144" t="str">
        <f t="shared" si="820"/>
        <v>G</v>
      </c>
      <c r="R284" s="145" t="str">
        <f>IFERROR(VLOOKUP(Q284,'LISTA-ESPECIES'!$A$4:$D$102,4,FALSE),"")</f>
        <v/>
      </c>
      <c r="S284" s="144"/>
      <c r="T284" s="146"/>
      <c r="U284" s="144"/>
      <c r="V284" s="146"/>
      <c r="W284" s="144"/>
      <c r="X284" s="146"/>
      <c r="Y284" s="144"/>
      <c r="Z284" s="146"/>
      <c r="AA284" s="144"/>
      <c r="AB284" s="146"/>
      <c r="AC284" s="144"/>
      <c r="AD284" s="144"/>
    </row>
    <row r="285" spans="1:30">
      <c r="A285" s="134" t="s">
        <v>1249</v>
      </c>
      <c r="B285" s="138">
        <v>1059.7281465487881</v>
      </c>
      <c r="C285" s="138">
        <v>151.15690427190742</v>
      </c>
      <c r="D285" s="138"/>
      <c r="E285" s="138">
        <v>26.225161593071935</v>
      </c>
      <c r="F285" s="138"/>
      <c r="G285" s="138">
        <v>1237.1102124137681</v>
      </c>
      <c r="I285" s="134" t="s">
        <v>1249</v>
      </c>
      <c r="J285" s="140">
        <v>0.85661579373847074</v>
      </c>
      <c r="K285" s="140">
        <v>0.12218547931714185</v>
      </c>
      <c r="L285" s="140">
        <v>0</v>
      </c>
      <c r="M285" s="140">
        <v>2.1198726944386889E-2</v>
      </c>
      <c r="N285" s="140">
        <v>0</v>
      </c>
      <c r="O285" s="140">
        <v>1</v>
      </c>
      <c r="P285" s="140"/>
      <c r="Q285" s="144" t="str">
        <f t="shared" si="820"/>
        <v>V</v>
      </c>
      <c r="R285" s="145" t="str">
        <f>IFERROR(VLOOKUP(Q285,'LISTA-ESPECIES'!$A$4:$D$102,4,FALSE),"")</f>
        <v/>
      </c>
      <c r="S285" s="144">
        <f t="shared" ref="S285:S287" si="821">B285</f>
        <v>1059.7281465487881</v>
      </c>
      <c r="T285" s="146">
        <f t="shared" ref="T285:T287" si="822">J285</f>
        <v>0.85661579373847074</v>
      </c>
      <c r="U285" s="144">
        <f t="shared" ref="U285:U287" si="823">C285</f>
        <v>151.15690427190742</v>
      </c>
      <c r="V285" s="146">
        <f t="shared" ref="V285:V287" si="824">K285</f>
        <v>0.12218547931714185</v>
      </c>
      <c r="W285" s="144">
        <f t="shared" ref="W285:W287" si="825">D285</f>
        <v>0</v>
      </c>
      <c r="X285" s="146">
        <f t="shared" ref="X285:X287" si="826">L285</f>
        <v>0</v>
      </c>
      <c r="Y285" s="144">
        <f t="shared" ref="Y285:Y287" si="827">E285</f>
        <v>26.225161593071935</v>
      </c>
      <c r="Z285" s="146">
        <f t="shared" ref="Z285:Z287" si="828">M285</f>
        <v>2.1198726944386889E-2</v>
      </c>
      <c r="AA285" s="144">
        <f t="shared" ref="AA285:AA287" si="829">F285</f>
        <v>0</v>
      </c>
      <c r="AB285" s="146">
        <f t="shared" ref="AB285:AB287" si="830">N285</f>
        <v>0</v>
      </c>
      <c r="AC285" s="144">
        <f t="shared" ref="AC285:AC287" si="831">G285</f>
        <v>1237.1102124137681</v>
      </c>
      <c r="AD285" s="147">
        <f>AC285/SUM(AEEF[AEEF-UT])</f>
        <v>2.164499582209658</v>
      </c>
    </row>
    <row r="286" spans="1:30">
      <c r="A286" s="128" t="s">
        <v>56</v>
      </c>
      <c r="I286" s="128" t="s">
        <v>56</v>
      </c>
      <c r="J286" s="140"/>
      <c r="K286" s="140"/>
      <c r="L286" s="140"/>
      <c r="M286" s="140"/>
      <c r="N286" s="140"/>
      <c r="O286" s="140"/>
      <c r="P286" s="140"/>
      <c r="Q286" s="144" t="str">
        <f t="shared" si="820"/>
        <v>Muirapixuna</v>
      </c>
      <c r="R286" s="145">
        <f>IFERROR(VLOOKUP(Q286,'LISTA-ESPECIES'!$A$4:$D$102,4,FALSE),"")</f>
        <v>53.926764293363114</v>
      </c>
      <c r="S286" s="144">
        <f t="shared" si="821"/>
        <v>0</v>
      </c>
      <c r="T286" s="146">
        <f t="shared" si="822"/>
        <v>0</v>
      </c>
      <c r="U286" s="144">
        <f t="shared" si="823"/>
        <v>0</v>
      </c>
      <c r="V286" s="146">
        <f t="shared" si="824"/>
        <v>0</v>
      </c>
      <c r="W286" s="144">
        <f t="shared" si="825"/>
        <v>0</v>
      </c>
      <c r="X286" s="146">
        <f t="shared" si="826"/>
        <v>0</v>
      </c>
      <c r="Y286" s="144">
        <f t="shared" si="827"/>
        <v>0</v>
      </c>
      <c r="Z286" s="146">
        <f t="shared" si="828"/>
        <v>0</v>
      </c>
      <c r="AA286" s="144">
        <f t="shared" si="829"/>
        <v>0</v>
      </c>
      <c r="AB286" s="146">
        <f t="shared" si="830"/>
        <v>0</v>
      </c>
      <c r="AC286" s="144">
        <f t="shared" si="831"/>
        <v>0</v>
      </c>
      <c r="AD286" s="147">
        <f>AC286/SUM(AEEF[AEEF-UT])</f>
        <v>0</v>
      </c>
    </row>
    <row r="287" spans="1:30">
      <c r="A287" s="134" t="s">
        <v>1245</v>
      </c>
      <c r="C287">
        <v>19</v>
      </c>
      <c r="E287">
        <v>5</v>
      </c>
      <c r="G287">
        <v>24</v>
      </c>
      <c r="I287" s="134" t="s">
        <v>1245</v>
      </c>
      <c r="J287" s="140">
        <v>0</v>
      </c>
      <c r="K287" s="140">
        <v>0.79166666666666663</v>
      </c>
      <c r="L287" s="140">
        <v>0</v>
      </c>
      <c r="M287" s="140">
        <v>0.20833333333333334</v>
      </c>
      <c r="N287" s="140">
        <v>0</v>
      </c>
      <c r="O287" s="140">
        <v>1</v>
      </c>
      <c r="P287" s="140"/>
      <c r="Q287" s="144" t="str">
        <f t="shared" si="820"/>
        <v>N</v>
      </c>
      <c r="R287" s="145" t="str">
        <f>IFERROR(VLOOKUP(Q287,'LISTA-ESPECIES'!$A$4:$D$102,4,FALSE),"")</f>
        <v/>
      </c>
      <c r="S287" s="144">
        <f t="shared" si="821"/>
        <v>0</v>
      </c>
      <c r="T287" s="146">
        <f t="shared" si="822"/>
        <v>0</v>
      </c>
      <c r="U287" s="144">
        <f t="shared" si="823"/>
        <v>19</v>
      </c>
      <c r="V287" s="146">
        <f t="shared" si="824"/>
        <v>0.79166666666666663</v>
      </c>
      <c r="W287" s="144">
        <f t="shared" si="825"/>
        <v>0</v>
      </c>
      <c r="X287" s="146">
        <f t="shared" si="826"/>
        <v>0</v>
      </c>
      <c r="Y287" s="144">
        <f t="shared" si="827"/>
        <v>5</v>
      </c>
      <c r="Z287" s="146">
        <f t="shared" si="828"/>
        <v>0.20833333333333334</v>
      </c>
      <c r="AA287" s="144">
        <f t="shared" si="829"/>
        <v>0</v>
      </c>
      <c r="AB287" s="146">
        <f t="shared" si="830"/>
        <v>0</v>
      </c>
      <c r="AC287" s="144">
        <f t="shared" si="831"/>
        <v>24</v>
      </c>
      <c r="AD287" s="147">
        <f>AC287/SUM(AEEF[AEEF-UT])</f>
        <v>4.1991400161246979E-2</v>
      </c>
    </row>
    <row r="288" spans="1:30">
      <c r="A288" s="134" t="s">
        <v>1247</v>
      </c>
      <c r="B288" s="138"/>
      <c r="C288" s="138">
        <v>1.0741029459272935E-2</v>
      </c>
      <c r="D288" s="138"/>
      <c r="E288" s="138">
        <v>1.5637431176564875E-3</v>
      </c>
      <c r="F288" s="138"/>
      <c r="G288" s="138">
        <v>1.2304772576929421E-2</v>
      </c>
      <c r="I288" s="134" t="s">
        <v>1247</v>
      </c>
      <c r="J288" s="140">
        <v>0</v>
      </c>
      <c r="K288" s="140">
        <v>0.87291572372589854</v>
      </c>
      <c r="L288" s="140">
        <v>0</v>
      </c>
      <c r="M288" s="140">
        <v>0.1270842762741016</v>
      </c>
      <c r="N288" s="140">
        <v>0</v>
      </c>
      <c r="O288" s="140">
        <v>1</v>
      </c>
      <c r="P288" s="140"/>
      <c r="Q288" s="144" t="str">
        <f t="shared" si="820"/>
        <v>G</v>
      </c>
      <c r="R288" s="145" t="str">
        <f>IFERROR(VLOOKUP(Q288,'LISTA-ESPECIES'!$A$4:$D$102,4,FALSE),"")</f>
        <v/>
      </c>
      <c r="S288" s="144"/>
      <c r="T288" s="146"/>
      <c r="U288" s="144"/>
      <c r="V288" s="146"/>
      <c r="W288" s="144"/>
      <c r="X288" s="146"/>
      <c r="Y288" s="144"/>
      <c r="Z288" s="146"/>
      <c r="AA288" s="144"/>
      <c r="AB288" s="146"/>
      <c r="AC288" s="144"/>
      <c r="AD288" s="144"/>
    </row>
    <row r="289" spans="1:30">
      <c r="A289" s="134" t="s">
        <v>1249</v>
      </c>
      <c r="B289" s="138"/>
      <c r="C289" s="138">
        <v>61.350622519365743</v>
      </c>
      <c r="D289" s="138"/>
      <c r="E289" s="138">
        <v>9.0342680065694836</v>
      </c>
      <c r="F289" s="138"/>
      <c r="G289" s="138">
        <v>70.384890525935219</v>
      </c>
      <c r="I289" s="134" t="s">
        <v>1249</v>
      </c>
      <c r="J289" s="140">
        <v>0</v>
      </c>
      <c r="K289" s="140">
        <v>0.87164478144296387</v>
      </c>
      <c r="L289" s="140">
        <v>0</v>
      </c>
      <c r="M289" s="140">
        <v>0.12835521855703622</v>
      </c>
      <c r="N289" s="140">
        <v>0</v>
      </c>
      <c r="O289" s="140">
        <v>1</v>
      </c>
      <c r="P289" s="140"/>
      <c r="Q289" s="144" t="str">
        <f t="shared" si="820"/>
        <v>V</v>
      </c>
      <c r="R289" s="145" t="str">
        <f>IFERROR(VLOOKUP(Q289,'LISTA-ESPECIES'!$A$4:$D$102,4,FALSE),"")</f>
        <v/>
      </c>
      <c r="S289" s="144">
        <f t="shared" ref="S289:S290" si="832">B289</f>
        <v>0</v>
      </c>
      <c r="T289" s="146">
        <f t="shared" ref="T289:T290" si="833">J289</f>
        <v>0</v>
      </c>
      <c r="U289" s="144">
        <f t="shared" ref="U289:U290" si="834">C289</f>
        <v>61.350622519365743</v>
      </c>
      <c r="V289" s="146">
        <f t="shared" ref="V289:V290" si="835">K289</f>
        <v>0.87164478144296387</v>
      </c>
      <c r="W289" s="144">
        <f t="shared" ref="W289:W290" si="836">D289</f>
        <v>0</v>
      </c>
      <c r="X289" s="146">
        <f t="shared" ref="X289:X290" si="837">L289</f>
        <v>0</v>
      </c>
      <c r="Y289" s="144">
        <f t="shared" ref="Y289:Y290" si="838">E289</f>
        <v>9.0342680065694836</v>
      </c>
      <c r="Z289" s="146">
        <f t="shared" ref="Z289:Z290" si="839">M289</f>
        <v>0.12835521855703622</v>
      </c>
      <c r="AA289" s="144">
        <f t="shared" ref="AA289:AA290" si="840">F289</f>
        <v>0</v>
      </c>
      <c r="AB289" s="146">
        <f t="shared" ref="AB289:AB290" si="841">N289</f>
        <v>0</v>
      </c>
      <c r="AC289" s="144">
        <f t="shared" ref="AC289:AC290" si="842">G289</f>
        <v>70.384890525935219</v>
      </c>
      <c r="AD289" s="147">
        <f>AC289/SUM(AEEF[AEEF-UT])</f>
        <v>0.12314833764083781</v>
      </c>
    </row>
    <row r="290" spans="1:30">
      <c r="A290" s="128" t="s">
        <v>90</v>
      </c>
      <c r="I290" s="128" t="s">
        <v>90</v>
      </c>
      <c r="J290" s="140"/>
      <c r="K290" s="140"/>
      <c r="L290" s="140"/>
      <c r="M290" s="140"/>
      <c r="N290" s="140"/>
      <c r="O290" s="140"/>
      <c r="P290" s="140"/>
      <c r="Q290" s="144" t="str">
        <f t="shared" si="820"/>
        <v>Munguba</v>
      </c>
      <c r="R290" s="145">
        <f>IFERROR(VLOOKUP(Q290,'LISTA-ESPECIES'!$A$4:$D$102,4,FALSE),"")</f>
        <v>53.926764293363114</v>
      </c>
      <c r="S290" s="144">
        <f t="shared" si="832"/>
        <v>0</v>
      </c>
      <c r="T290" s="146">
        <f t="shared" si="833"/>
        <v>0</v>
      </c>
      <c r="U290" s="144">
        <f t="shared" si="834"/>
        <v>0</v>
      </c>
      <c r="V290" s="146">
        <f t="shared" si="835"/>
        <v>0</v>
      </c>
      <c r="W290" s="144">
        <f t="shared" si="836"/>
        <v>0</v>
      </c>
      <c r="X290" s="146">
        <f t="shared" si="837"/>
        <v>0</v>
      </c>
      <c r="Y290" s="144">
        <f t="shared" si="838"/>
        <v>0</v>
      </c>
      <c r="Z290" s="146">
        <f t="shared" si="839"/>
        <v>0</v>
      </c>
      <c r="AA290" s="144">
        <f t="shared" si="840"/>
        <v>0</v>
      </c>
      <c r="AB290" s="146">
        <f t="shared" si="841"/>
        <v>0</v>
      </c>
      <c r="AC290" s="144">
        <f t="shared" si="842"/>
        <v>0</v>
      </c>
      <c r="AD290" s="147">
        <f>AC290/SUM(AEEF[AEEF-UT])</f>
        <v>0</v>
      </c>
    </row>
    <row r="291" spans="1:30">
      <c r="A291" s="134" t="s">
        <v>1245</v>
      </c>
      <c r="C291">
        <v>10</v>
      </c>
      <c r="E291">
        <v>2</v>
      </c>
      <c r="G291">
        <v>12</v>
      </c>
      <c r="I291" s="134" t="s">
        <v>1245</v>
      </c>
      <c r="J291" s="140">
        <v>0</v>
      </c>
      <c r="K291" s="140">
        <v>0.83333333333333337</v>
      </c>
      <c r="L291" s="140">
        <v>0</v>
      </c>
      <c r="M291" s="140">
        <v>0.16666666666666666</v>
      </c>
      <c r="N291" s="140">
        <v>0</v>
      </c>
      <c r="O291" s="140">
        <v>1</v>
      </c>
      <c r="P291" s="140"/>
      <c r="Q291" s="144" t="str">
        <f t="shared" si="820"/>
        <v>N</v>
      </c>
      <c r="R291" s="145" t="str">
        <f>IFERROR(VLOOKUP(Q291,'LISTA-ESPECIES'!$A$4:$D$102,4,FALSE),"")</f>
        <v/>
      </c>
      <c r="S291" s="144"/>
      <c r="T291" s="146"/>
      <c r="U291" s="144"/>
      <c r="V291" s="146"/>
      <c r="W291" s="144"/>
      <c r="X291" s="146"/>
      <c r="Y291" s="144"/>
      <c r="Z291" s="146"/>
      <c r="AA291" s="144"/>
      <c r="AB291" s="146"/>
      <c r="AC291" s="144"/>
      <c r="AD291" s="144"/>
    </row>
    <row r="292" spans="1:30">
      <c r="A292" s="134" t="s">
        <v>1247</v>
      </c>
      <c r="B292" s="138"/>
      <c r="C292" s="138">
        <v>7.4245635482712395E-3</v>
      </c>
      <c r="D292" s="138"/>
      <c r="E292" s="138">
        <v>6.2158761080433273E-4</v>
      </c>
      <c r="F292" s="138"/>
      <c r="G292" s="138">
        <v>8.0461511590755718E-3</v>
      </c>
      <c r="I292" s="134" t="s">
        <v>1247</v>
      </c>
      <c r="J292" s="140">
        <v>0</v>
      </c>
      <c r="K292" s="140">
        <v>0.92274721186374697</v>
      </c>
      <c r="L292" s="140">
        <v>0</v>
      </c>
      <c r="M292" s="140">
        <v>7.7252788136253137E-2</v>
      </c>
      <c r="N292" s="140">
        <v>0</v>
      </c>
      <c r="O292" s="140">
        <v>1</v>
      </c>
      <c r="P292" s="140"/>
      <c r="Q292" s="144" t="str">
        <f t="shared" si="820"/>
        <v>G</v>
      </c>
      <c r="R292" s="145" t="str">
        <f>IFERROR(VLOOKUP(Q292,'LISTA-ESPECIES'!$A$4:$D$102,4,FALSE),"")</f>
        <v/>
      </c>
      <c r="S292" s="144">
        <f t="shared" ref="S292:S294" si="843">B292</f>
        <v>0</v>
      </c>
      <c r="T292" s="146">
        <f t="shared" ref="T292:T294" si="844">J292</f>
        <v>0</v>
      </c>
      <c r="U292" s="144">
        <f t="shared" ref="U292:U294" si="845">C292</f>
        <v>7.4245635482712395E-3</v>
      </c>
      <c r="V292" s="146">
        <f t="shared" ref="V292:V294" si="846">K292</f>
        <v>0.92274721186374697</v>
      </c>
      <c r="W292" s="144">
        <f t="shared" ref="W292:W294" si="847">D292</f>
        <v>0</v>
      </c>
      <c r="X292" s="146">
        <f t="shared" ref="X292:X294" si="848">L292</f>
        <v>0</v>
      </c>
      <c r="Y292" s="144">
        <f t="shared" ref="Y292:Y294" si="849">E292</f>
        <v>6.2158761080433273E-4</v>
      </c>
      <c r="Z292" s="146">
        <f t="shared" ref="Z292:Z294" si="850">M292</f>
        <v>7.7252788136253137E-2</v>
      </c>
      <c r="AA292" s="144">
        <f t="shared" ref="AA292:AA294" si="851">F292</f>
        <v>0</v>
      </c>
      <c r="AB292" s="146">
        <f t="shared" ref="AB292:AB294" si="852">N292</f>
        <v>0</v>
      </c>
      <c r="AC292" s="144">
        <f t="shared" ref="AC292:AC294" si="853">G292</f>
        <v>8.0461511590755718E-3</v>
      </c>
      <c r="AD292" s="147">
        <f>AC292/SUM(AEEF[AEEF-UT])</f>
        <v>1.4077881378275982E-5</v>
      </c>
    </row>
    <row r="293" spans="1:30">
      <c r="A293" s="134" t="s">
        <v>1249</v>
      </c>
      <c r="B293" s="138"/>
      <c r="C293" s="138">
        <v>61.180512941540847</v>
      </c>
      <c r="D293" s="138"/>
      <c r="E293" s="138">
        <v>4.0520148229446953</v>
      </c>
      <c r="F293" s="138"/>
      <c r="G293" s="138">
        <v>65.232527764485539</v>
      </c>
      <c r="I293" s="134" t="s">
        <v>1249</v>
      </c>
      <c r="J293" s="140">
        <v>0</v>
      </c>
      <c r="K293" s="140">
        <v>0.93788352280975495</v>
      </c>
      <c r="L293" s="140">
        <v>0</v>
      </c>
      <c r="M293" s="140">
        <v>6.2116477190245087E-2</v>
      </c>
      <c r="N293" s="140">
        <v>0</v>
      </c>
      <c r="O293" s="140">
        <v>1</v>
      </c>
      <c r="P293" s="140"/>
      <c r="Q293" s="144" t="str">
        <f t="shared" si="820"/>
        <v>V</v>
      </c>
      <c r="R293" s="145" t="str">
        <f>IFERROR(VLOOKUP(Q293,'LISTA-ESPECIES'!$A$4:$D$102,4,FALSE),"")</f>
        <v/>
      </c>
      <c r="S293" s="144">
        <f t="shared" si="843"/>
        <v>0</v>
      </c>
      <c r="T293" s="146">
        <f t="shared" si="844"/>
        <v>0</v>
      </c>
      <c r="U293" s="144">
        <f t="shared" si="845"/>
        <v>61.180512941540847</v>
      </c>
      <c r="V293" s="146">
        <f t="shared" si="846"/>
        <v>0.93788352280975495</v>
      </c>
      <c r="W293" s="144">
        <f t="shared" si="847"/>
        <v>0</v>
      </c>
      <c r="X293" s="146">
        <f t="shared" si="848"/>
        <v>0</v>
      </c>
      <c r="Y293" s="144">
        <f t="shared" si="849"/>
        <v>4.0520148229446953</v>
      </c>
      <c r="Z293" s="146">
        <f t="shared" si="850"/>
        <v>6.2116477190245087E-2</v>
      </c>
      <c r="AA293" s="144">
        <f t="shared" si="851"/>
        <v>0</v>
      </c>
      <c r="AB293" s="146">
        <f t="shared" si="852"/>
        <v>0</v>
      </c>
      <c r="AC293" s="144">
        <f t="shared" si="853"/>
        <v>65.232527764485539</v>
      </c>
      <c r="AD293" s="147">
        <f>AC293/SUM(AEEF[AEEF-UT])</f>
        <v>0.11413354903700693</v>
      </c>
    </row>
    <row r="294" spans="1:30">
      <c r="A294" s="128" t="s">
        <v>54</v>
      </c>
      <c r="I294" s="128" t="s">
        <v>54</v>
      </c>
      <c r="J294" s="140"/>
      <c r="K294" s="140"/>
      <c r="L294" s="140"/>
      <c r="M294" s="140"/>
      <c r="N294" s="140"/>
      <c r="O294" s="140"/>
      <c r="P294" s="140"/>
      <c r="Q294" s="144" t="str">
        <f t="shared" si="820"/>
        <v>Mururé</v>
      </c>
      <c r="R294" s="145">
        <f>IFERROR(VLOOKUP(Q294,'LISTA-ESPECIES'!$A$4:$D$102,4,FALSE),"")</f>
        <v>51.38028520389279</v>
      </c>
      <c r="S294" s="144">
        <f t="shared" si="843"/>
        <v>0</v>
      </c>
      <c r="T294" s="146">
        <f t="shared" si="844"/>
        <v>0</v>
      </c>
      <c r="U294" s="144">
        <f t="shared" si="845"/>
        <v>0</v>
      </c>
      <c r="V294" s="146">
        <f t="shared" si="846"/>
        <v>0</v>
      </c>
      <c r="W294" s="144">
        <f t="shared" si="847"/>
        <v>0</v>
      </c>
      <c r="X294" s="146">
        <f t="shared" si="848"/>
        <v>0</v>
      </c>
      <c r="Y294" s="144">
        <f t="shared" si="849"/>
        <v>0</v>
      </c>
      <c r="Z294" s="146">
        <f t="shared" si="850"/>
        <v>0</v>
      </c>
      <c r="AA294" s="144">
        <f t="shared" si="851"/>
        <v>0</v>
      </c>
      <c r="AB294" s="146">
        <f t="shared" si="852"/>
        <v>0</v>
      </c>
      <c r="AC294" s="144">
        <f t="shared" si="853"/>
        <v>0</v>
      </c>
      <c r="AD294" s="147">
        <f>AC294/SUM(AEEF[AEEF-UT])</f>
        <v>0</v>
      </c>
    </row>
    <row r="295" spans="1:30">
      <c r="A295" s="134" t="s">
        <v>1245</v>
      </c>
      <c r="C295">
        <v>46</v>
      </c>
      <c r="E295">
        <v>3</v>
      </c>
      <c r="G295">
        <v>49</v>
      </c>
      <c r="I295" s="134" t="s">
        <v>1245</v>
      </c>
      <c r="J295" s="140">
        <v>0</v>
      </c>
      <c r="K295" s="140">
        <v>0.93877551020408168</v>
      </c>
      <c r="L295" s="140">
        <v>0</v>
      </c>
      <c r="M295" s="140">
        <v>6.1224489795918366E-2</v>
      </c>
      <c r="N295" s="140">
        <v>0</v>
      </c>
      <c r="O295" s="140">
        <v>1</v>
      </c>
      <c r="P295" s="140"/>
      <c r="Q295" s="144" t="str">
        <f t="shared" si="820"/>
        <v>N</v>
      </c>
      <c r="R295" s="145" t="str">
        <f>IFERROR(VLOOKUP(Q295,'LISTA-ESPECIES'!$A$4:$D$102,4,FALSE),"")</f>
        <v/>
      </c>
      <c r="S295" s="144"/>
      <c r="T295" s="146"/>
      <c r="U295" s="144"/>
      <c r="V295" s="146"/>
      <c r="W295" s="144"/>
      <c r="X295" s="146"/>
      <c r="Y295" s="144"/>
      <c r="Z295" s="146"/>
      <c r="AA295" s="144"/>
      <c r="AB295" s="146"/>
      <c r="AC295" s="144"/>
      <c r="AD295" s="144"/>
    </row>
    <row r="296" spans="1:30">
      <c r="A296" s="134" t="s">
        <v>1247</v>
      </c>
      <c r="B296" s="138"/>
      <c r="C296" s="138">
        <v>4.2135687077239171E-2</v>
      </c>
      <c r="D296" s="138"/>
      <c r="E296" s="138">
        <v>9.262412823393566E-4</v>
      </c>
      <c r="F296" s="138"/>
      <c r="G296" s="138">
        <v>4.3061928359578533E-2</v>
      </c>
      <c r="I296" s="134" t="s">
        <v>1247</v>
      </c>
      <c r="J296" s="140">
        <v>0</v>
      </c>
      <c r="K296" s="140">
        <v>0.97849048294806951</v>
      </c>
      <c r="L296" s="140">
        <v>0</v>
      </c>
      <c r="M296" s="140">
        <v>2.1509517051930323E-2</v>
      </c>
      <c r="N296" s="140">
        <v>0</v>
      </c>
      <c r="O296" s="140">
        <v>1</v>
      </c>
      <c r="P296" s="140"/>
      <c r="Q296" s="144" t="str">
        <f t="shared" si="820"/>
        <v>G</v>
      </c>
      <c r="R296" s="145" t="str">
        <f>IFERROR(VLOOKUP(Q296,'LISTA-ESPECIES'!$A$4:$D$102,4,FALSE),"")</f>
        <v/>
      </c>
      <c r="S296" s="144">
        <f t="shared" ref="S296:S298" si="854">B296</f>
        <v>0</v>
      </c>
      <c r="T296" s="146">
        <f t="shared" ref="T296:T298" si="855">J296</f>
        <v>0</v>
      </c>
      <c r="U296" s="144">
        <f t="shared" ref="U296:U298" si="856">C296</f>
        <v>4.2135687077239171E-2</v>
      </c>
      <c r="V296" s="146">
        <f t="shared" ref="V296:V298" si="857">K296</f>
        <v>0.97849048294806951</v>
      </c>
      <c r="W296" s="144">
        <f t="shared" ref="W296:W298" si="858">D296</f>
        <v>0</v>
      </c>
      <c r="X296" s="146">
        <f t="shared" ref="X296:X298" si="859">L296</f>
        <v>0</v>
      </c>
      <c r="Y296" s="144">
        <f t="shared" ref="Y296:Y298" si="860">E296</f>
        <v>9.262412823393566E-4</v>
      </c>
      <c r="Z296" s="146">
        <f t="shared" ref="Z296:Z298" si="861">M296</f>
        <v>2.1509517051930323E-2</v>
      </c>
      <c r="AA296" s="144">
        <f t="shared" ref="AA296:AA298" si="862">F296</f>
        <v>0</v>
      </c>
      <c r="AB296" s="146">
        <f t="shared" ref="AB296:AB298" si="863">N296</f>
        <v>0</v>
      </c>
      <c r="AC296" s="144">
        <f t="shared" ref="AC296:AC298" si="864">G296</f>
        <v>4.3061928359578533E-2</v>
      </c>
      <c r="AD296" s="147">
        <f>AC296/SUM(AEEF[AEEF-UT])</f>
        <v>7.5342944394250503E-5</v>
      </c>
    </row>
    <row r="297" spans="1:30">
      <c r="A297" s="134" t="s">
        <v>1249</v>
      </c>
      <c r="B297" s="138"/>
      <c r="C297" s="138">
        <v>336.16193248136352</v>
      </c>
      <c r="D297" s="138"/>
      <c r="E297" s="138">
        <v>6.3408125102526558</v>
      </c>
      <c r="F297" s="138"/>
      <c r="G297" s="138">
        <v>342.50274499161617</v>
      </c>
      <c r="I297" s="134" t="s">
        <v>1249</v>
      </c>
      <c r="J297" s="140">
        <v>0</v>
      </c>
      <c r="K297" s="140">
        <v>0.98148682717737679</v>
      </c>
      <c r="L297" s="140">
        <v>0</v>
      </c>
      <c r="M297" s="140">
        <v>1.8513172822623266E-2</v>
      </c>
      <c r="N297" s="140">
        <v>0</v>
      </c>
      <c r="O297" s="140">
        <v>1</v>
      </c>
      <c r="P297" s="140"/>
      <c r="Q297" s="144" t="str">
        <f t="shared" si="820"/>
        <v>V</v>
      </c>
      <c r="R297" s="145" t="str">
        <f>IFERROR(VLOOKUP(Q297,'LISTA-ESPECIES'!$A$4:$D$102,4,FALSE),"")</f>
        <v/>
      </c>
      <c r="S297" s="144">
        <f t="shared" si="854"/>
        <v>0</v>
      </c>
      <c r="T297" s="146">
        <f t="shared" si="855"/>
        <v>0</v>
      </c>
      <c r="U297" s="144">
        <f t="shared" si="856"/>
        <v>336.16193248136352</v>
      </c>
      <c r="V297" s="146">
        <f t="shared" si="857"/>
        <v>0.98148682717737679</v>
      </c>
      <c r="W297" s="144">
        <f t="shared" si="858"/>
        <v>0</v>
      </c>
      <c r="X297" s="146">
        <f t="shared" si="859"/>
        <v>0</v>
      </c>
      <c r="Y297" s="144">
        <f t="shared" si="860"/>
        <v>6.3408125102526558</v>
      </c>
      <c r="Z297" s="146">
        <f t="shared" si="861"/>
        <v>1.8513172822623266E-2</v>
      </c>
      <c r="AA297" s="144">
        <f t="shared" si="862"/>
        <v>0</v>
      </c>
      <c r="AB297" s="146">
        <f t="shared" si="863"/>
        <v>0</v>
      </c>
      <c r="AC297" s="144">
        <f t="shared" si="864"/>
        <v>342.50274499161617</v>
      </c>
      <c r="AD297" s="147">
        <f>AC297/SUM(AEEF[AEEF-UT])</f>
        <v>0.59925707588618693</v>
      </c>
    </row>
    <row r="298" spans="1:30">
      <c r="A298" s="128" t="s">
        <v>43</v>
      </c>
      <c r="I298" s="128" t="s">
        <v>43</v>
      </c>
      <c r="J298" s="140"/>
      <c r="K298" s="140"/>
      <c r="L298" s="140"/>
      <c r="M298" s="140"/>
      <c r="N298" s="140"/>
      <c r="O298" s="140"/>
      <c r="P298" s="140"/>
      <c r="Q298" s="144" t="str">
        <f t="shared" si="820"/>
        <v>Mututi</v>
      </c>
      <c r="R298" s="145">
        <f>IFERROR(VLOOKUP(Q298,'LISTA-ESPECIES'!$A$4:$D$102,4,FALSE),"")</f>
        <v>51.38028520389279</v>
      </c>
      <c r="S298" s="144">
        <f t="shared" si="854"/>
        <v>0</v>
      </c>
      <c r="T298" s="146">
        <f t="shared" si="855"/>
        <v>0</v>
      </c>
      <c r="U298" s="144">
        <f t="shared" si="856"/>
        <v>0</v>
      </c>
      <c r="V298" s="146">
        <f t="shared" si="857"/>
        <v>0</v>
      </c>
      <c r="W298" s="144">
        <f t="shared" si="858"/>
        <v>0</v>
      </c>
      <c r="X298" s="146">
        <f t="shared" si="859"/>
        <v>0</v>
      </c>
      <c r="Y298" s="144">
        <f t="shared" si="860"/>
        <v>0</v>
      </c>
      <c r="Z298" s="146">
        <f t="shared" si="861"/>
        <v>0</v>
      </c>
      <c r="AA298" s="144">
        <f t="shared" si="862"/>
        <v>0</v>
      </c>
      <c r="AB298" s="146">
        <f t="shared" si="863"/>
        <v>0</v>
      </c>
      <c r="AC298" s="144">
        <f t="shared" si="864"/>
        <v>0</v>
      </c>
      <c r="AD298" s="147">
        <f>AC298/SUM(AEEF[AEEF-UT])</f>
        <v>0</v>
      </c>
    </row>
    <row r="299" spans="1:30">
      <c r="A299" s="134" t="s">
        <v>1245</v>
      </c>
      <c r="C299">
        <v>3</v>
      </c>
      <c r="E299">
        <v>2</v>
      </c>
      <c r="G299">
        <v>5</v>
      </c>
      <c r="I299" s="134" t="s">
        <v>1245</v>
      </c>
      <c r="J299" s="140">
        <v>0</v>
      </c>
      <c r="K299" s="140">
        <v>0.6</v>
      </c>
      <c r="L299" s="140">
        <v>0</v>
      </c>
      <c r="M299" s="140">
        <v>0.4</v>
      </c>
      <c r="N299" s="140">
        <v>0</v>
      </c>
      <c r="O299" s="140">
        <v>1</v>
      </c>
      <c r="P299" s="140"/>
      <c r="Q299" s="144" t="str">
        <f t="shared" si="820"/>
        <v>N</v>
      </c>
      <c r="R299" s="145" t="str">
        <f>IFERROR(VLOOKUP(Q299,'LISTA-ESPECIES'!$A$4:$D$102,4,FALSE),"")</f>
        <v/>
      </c>
      <c r="S299" s="144"/>
      <c r="T299" s="146"/>
      <c r="U299" s="144"/>
      <c r="V299" s="146"/>
      <c r="W299" s="144"/>
      <c r="X299" s="146"/>
      <c r="Y299" s="144"/>
      <c r="Z299" s="146"/>
      <c r="AA299" s="144"/>
      <c r="AB299" s="146"/>
      <c r="AC299" s="144"/>
      <c r="AD299" s="144"/>
    </row>
    <row r="300" spans="1:30">
      <c r="A300" s="134" t="s">
        <v>1247</v>
      </c>
      <c r="B300" s="138"/>
      <c r="C300" s="138">
        <v>1.395341940506626E-3</v>
      </c>
      <c r="D300" s="138"/>
      <c r="E300" s="138">
        <v>5.4027608748435018E-4</v>
      </c>
      <c r="F300" s="138"/>
      <c r="G300" s="138">
        <v>1.9356180279909761E-3</v>
      </c>
      <c r="I300" s="134" t="s">
        <v>1247</v>
      </c>
      <c r="J300" s="140">
        <v>0</v>
      </c>
      <c r="K300" s="140">
        <v>0.72087670208098054</v>
      </c>
      <c r="L300" s="140">
        <v>0</v>
      </c>
      <c r="M300" s="140">
        <v>0.27912329791901941</v>
      </c>
      <c r="N300" s="140">
        <v>0</v>
      </c>
      <c r="O300" s="140">
        <v>1</v>
      </c>
      <c r="P300" s="140"/>
      <c r="Q300" s="144" t="str">
        <f t="shared" si="820"/>
        <v>G</v>
      </c>
      <c r="R300" s="145" t="str">
        <f>IFERROR(VLOOKUP(Q300,'LISTA-ESPECIES'!$A$4:$D$102,4,FALSE),"")</f>
        <v/>
      </c>
      <c r="S300" s="144">
        <f t="shared" ref="S300:S302" si="865">B300</f>
        <v>0</v>
      </c>
      <c r="T300" s="146">
        <f t="shared" ref="T300:T302" si="866">J300</f>
        <v>0</v>
      </c>
      <c r="U300" s="144">
        <f t="shared" ref="U300:U302" si="867">C300</f>
        <v>1.395341940506626E-3</v>
      </c>
      <c r="V300" s="146">
        <f t="shared" ref="V300:V302" si="868">K300</f>
        <v>0.72087670208098054</v>
      </c>
      <c r="W300" s="144">
        <f t="shared" ref="W300:W302" si="869">D300</f>
        <v>0</v>
      </c>
      <c r="X300" s="146">
        <f t="shared" ref="X300:X302" si="870">L300</f>
        <v>0</v>
      </c>
      <c r="Y300" s="144">
        <f t="shared" ref="Y300:Y302" si="871">E300</f>
        <v>5.4027608748435018E-4</v>
      </c>
      <c r="Z300" s="146">
        <f t="shared" ref="Z300:Z302" si="872">M300</f>
        <v>0.27912329791901941</v>
      </c>
      <c r="AA300" s="144">
        <f t="shared" ref="AA300:AA302" si="873">F300</f>
        <v>0</v>
      </c>
      <c r="AB300" s="146">
        <f t="shared" ref="AB300:AB302" si="874">N300</f>
        <v>0</v>
      </c>
      <c r="AC300" s="144">
        <f t="shared" ref="AC300:AC302" si="875">G300</f>
        <v>1.9356180279909761E-3</v>
      </c>
      <c r="AD300" s="147">
        <f>AC300/SUM(AEEF[AEEF-UT])</f>
        <v>3.3866379655288682E-6</v>
      </c>
    </row>
    <row r="301" spans="1:30">
      <c r="A301" s="134" t="s">
        <v>1249</v>
      </c>
      <c r="B301" s="138"/>
      <c r="C301" s="138">
        <v>9.4303362232996832</v>
      </c>
      <c r="D301" s="138"/>
      <c r="E301" s="138">
        <v>2.6217307296630352</v>
      </c>
      <c r="F301" s="138"/>
      <c r="G301" s="138">
        <v>12.052066952962718</v>
      </c>
      <c r="I301" s="134" t="s">
        <v>1249</v>
      </c>
      <c r="J301" s="140">
        <v>0</v>
      </c>
      <c r="K301" s="140">
        <v>0.78246629894314157</v>
      </c>
      <c r="L301" s="140">
        <v>0</v>
      </c>
      <c r="M301" s="140">
        <v>0.21753370105685849</v>
      </c>
      <c r="N301" s="140">
        <v>0</v>
      </c>
      <c r="O301" s="140">
        <v>1</v>
      </c>
      <c r="P301" s="140"/>
      <c r="Q301" s="144" t="str">
        <f t="shared" si="820"/>
        <v>V</v>
      </c>
      <c r="R301" s="145" t="str">
        <f>IFERROR(VLOOKUP(Q301,'LISTA-ESPECIES'!$A$4:$D$102,4,FALSE),"")</f>
        <v/>
      </c>
      <c r="S301" s="144">
        <f t="shared" si="865"/>
        <v>0</v>
      </c>
      <c r="T301" s="146">
        <f t="shared" si="866"/>
        <v>0</v>
      </c>
      <c r="U301" s="144">
        <f t="shared" si="867"/>
        <v>9.4303362232996832</v>
      </c>
      <c r="V301" s="146">
        <f t="shared" si="868"/>
        <v>0.78246629894314157</v>
      </c>
      <c r="W301" s="144">
        <f t="shared" si="869"/>
        <v>0</v>
      </c>
      <c r="X301" s="146">
        <f t="shared" si="870"/>
        <v>0</v>
      </c>
      <c r="Y301" s="144">
        <f t="shared" si="871"/>
        <v>2.6217307296630352</v>
      </c>
      <c r="Z301" s="146">
        <f t="shared" si="872"/>
        <v>0.21753370105685849</v>
      </c>
      <c r="AA301" s="144">
        <f t="shared" si="873"/>
        <v>0</v>
      </c>
      <c r="AB301" s="146">
        <f t="shared" si="874"/>
        <v>0</v>
      </c>
      <c r="AC301" s="144">
        <f t="shared" si="875"/>
        <v>12.052066952962718</v>
      </c>
      <c r="AD301" s="147">
        <f>AC301/SUM(AEEF[AEEF-UT])</f>
        <v>2.1086798591333254E-2</v>
      </c>
    </row>
    <row r="302" spans="1:30">
      <c r="A302" s="128" t="s">
        <v>24</v>
      </c>
      <c r="I302" s="128" t="s">
        <v>24</v>
      </c>
      <c r="J302" s="140"/>
      <c r="K302" s="140"/>
      <c r="L302" s="140"/>
      <c r="M302" s="140"/>
      <c r="N302" s="140"/>
      <c r="O302" s="140"/>
      <c r="P302" s="140"/>
      <c r="Q302" s="144" t="str">
        <f t="shared" si="820"/>
        <v>Orelha-De-Macaco</v>
      </c>
      <c r="R302" s="145">
        <f>IFERROR(VLOOKUP(Q302,'LISTA-ESPECIES'!$A$4:$D$102,4,FALSE),"")</f>
        <v>50.107045659157627</v>
      </c>
      <c r="S302" s="144">
        <f t="shared" si="865"/>
        <v>0</v>
      </c>
      <c r="T302" s="146">
        <f t="shared" si="866"/>
        <v>0</v>
      </c>
      <c r="U302" s="144">
        <f t="shared" si="867"/>
        <v>0</v>
      </c>
      <c r="V302" s="146">
        <f t="shared" si="868"/>
        <v>0</v>
      </c>
      <c r="W302" s="144">
        <f t="shared" si="869"/>
        <v>0</v>
      </c>
      <c r="X302" s="146">
        <f t="shared" si="870"/>
        <v>0</v>
      </c>
      <c r="Y302" s="144">
        <f t="shared" si="871"/>
        <v>0</v>
      </c>
      <c r="Z302" s="146">
        <f t="shared" si="872"/>
        <v>0</v>
      </c>
      <c r="AA302" s="144">
        <f t="shared" si="873"/>
        <v>0</v>
      </c>
      <c r="AB302" s="146">
        <f t="shared" si="874"/>
        <v>0</v>
      </c>
      <c r="AC302" s="144">
        <f t="shared" si="875"/>
        <v>0</v>
      </c>
      <c r="AD302" s="147">
        <f>AC302/SUM(AEEF[AEEF-UT])</f>
        <v>0</v>
      </c>
    </row>
    <row r="303" spans="1:30">
      <c r="A303" s="134" t="s">
        <v>1245</v>
      </c>
      <c r="B303">
        <v>60</v>
      </c>
      <c r="C303">
        <v>18</v>
      </c>
      <c r="E303">
        <v>5</v>
      </c>
      <c r="G303">
        <v>83</v>
      </c>
      <c r="I303" s="134" t="s">
        <v>1245</v>
      </c>
      <c r="J303" s="140">
        <v>0.72289156626506024</v>
      </c>
      <c r="K303" s="140">
        <v>0.21686746987951808</v>
      </c>
      <c r="L303" s="140">
        <v>0</v>
      </c>
      <c r="M303" s="140">
        <v>6.0240963855421686E-2</v>
      </c>
      <c r="N303" s="140">
        <v>0</v>
      </c>
      <c r="O303" s="140">
        <v>1</v>
      </c>
      <c r="P303" s="140"/>
      <c r="Q303" s="144" t="str">
        <f t="shared" si="820"/>
        <v>N</v>
      </c>
      <c r="R303" s="145" t="str">
        <f>IFERROR(VLOOKUP(Q303,'LISTA-ESPECIES'!$A$4:$D$102,4,FALSE),"")</f>
        <v/>
      </c>
      <c r="S303" s="144"/>
      <c r="T303" s="146"/>
      <c r="U303" s="144"/>
      <c r="V303" s="146"/>
      <c r="W303" s="144"/>
      <c r="X303" s="146"/>
      <c r="Y303" s="144"/>
      <c r="Z303" s="146"/>
      <c r="AA303" s="144"/>
      <c r="AB303" s="146"/>
      <c r="AC303" s="144"/>
      <c r="AD303" s="144"/>
    </row>
    <row r="304" spans="1:30">
      <c r="A304" s="134" t="s">
        <v>1247</v>
      </c>
      <c r="B304" s="138">
        <v>4.9249916285907844E-2</v>
      </c>
      <c r="C304" s="138">
        <v>1.8498858867507722E-2</v>
      </c>
      <c r="D304" s="138"/>
      <c r="E304" s="138">
        <v>1.3846210718497106E-3</v>
      </c>
      <c r="F304" s="138"/>
      <c r="G304" s="138">
        <v>6.9133396225265292E-2</v>
      </c>
      <c r="I304" s="134" t="s">
        <v>1247</v>
      </c>
      <c r="J304" s="140">
        <v>0.71238965500018536</v>
      </c>
      <c r="K304" s="140">
        <v>0.2675820931352883</v>
      </c>
      <c r="L304" s="140">
        <v>0</v>
      </c>
      <c r="M304" s="140">
        <v>2.0028251864526385E-2</v>
      </c>
      <c r="N304" s="140">
        <v>0</v>
      </c>
      <c r="O304" s="140">
        <v>1</v>
      </c>
      <c r="P304" s="140"/>
      <c r="Q304" s="144" t="str">
        <f t="shared" si="820"/>
        <v>G</v>
      </c>
      <c r="R304" s="145" t="str">
        <f>IFERROR(VLOOKUP(Q304,'LISTA-ESPECIES'!$A$4:$D$102,4,FALSE),"")</f>
        <v/>
      </c>
      <c r="S304" s="144">
        <f t="shared" ref="S304:S305" si="876">B304</f>
        <v>4.9249916285907844E-2</v>
      </c>
      <c r="T304" s="146">
        <f t="shared" ref="T304:T305" si="877">J304</f>
        <v>0.71238965500018536</v>
      </c>
      <c r="U304" s="144">
        <f t="shared" ref="U304:U305" si="878">C304</f>
        <v>1.8498858867507722E-2</v>
      </c>
      <c r="V304" s="146">
        <f t="shared" ref="V304:V305" si="879">K304</f>
        <v>0.2675820931352883</v>
      </c>
      <c r="W304" s="144">
        <f t="shared" ref="W304:W305" si="880">D304</f>
        <v>0</v>
      </c>
      <c r="X304" s="146">
        <f t="shared" ref="X304:X305" si="881">L304</f>
        <v>0</v>
      </c>
      <c r="Y304" s="144">
        <f t="shared" ref="Y304:Y305" si="882">E304</f>
        <v>1.3846210718497106E-3</v>
      </c>
      <c r="Z304" s="146">
        <f t="shared" ref="Z304:Z305" si="883">M304</f>
        <v>2.0028251864526385E-2</v>
      </c>
      <c r="AA304" s="144">
        <f t="shared" ref="AA304:AA305" si="884">F304</f>
        <v>0</v>
      </c>
      <c r="AB304" s="146">
        <f t="shared" ref="AB304:AB305" si="885">N304</f>
        <v>0</v>
      </c>
      <c r="AC304" s="144">
        <f t="shared" ref="AC304:AC305" si="886">G304</f>
        <v>6.9133396225265292E-2</v>
      </c>
      <c r="AD304" s="147">
        <f>AC304/SUM(AEEF[AEEF-UT])</f>
        <v>1.2095867105838153E-4</v>
      </c>
    </row>
    <row r="305" spans="1:30">
      <c r="A305" s="134" t="s">
        <v>1249</v>
      </c>
      <c r="B305" s="138">
        <v>342.21022536818589</v>
      </c>
      <c r="C305" s="138">
        <v>134.15555546910556</v>
      </c>
      <c r="D305" s="138"/>
      <c r="E305" s="138">
        <v>8.4965606440093708</v>
      </c>
      <c r="F305" s="138"/>
      <c r="G305" s="138">
        <v>484.86234148130086</v>
      </c>
      <c r="I305" s="134" t="s">
        <v>1249</v>
      </c>
      <c r="J305" s="140">
        <v>0.70578841887926558</v>
      </c>
      <c r="K305" s="140">
        <v>0.27668792560636385</v>
      </c>
      <c r="L305" s="140">
        <v>0</v>
      </c>
      <c r="M305" s="140">
        <v>1.7523655514370459E-2</v>
      </c>
      <c r="N305" s="140">
        <v>0</v>
      </c>
      <c r="O305" s="140">
        <v>1</v>
      </c>
      <c r="P305" s="140"/>
      <c r="Q305" s="144" t="str">
        <f t="shared" si="820"/>
        <v>V</v>
      </c>
      <c r="R305" s="145" t="str">
        <f>IFERROR(VLOOKUP(Q305,'LISTA-ESPECIES'!$A$4:$D$102,4,FALSE),"")</f>
        <v/>
      </c>
      <c r="S305" s="144">
        <f t="shared" si="876"/>
        <v>342.21022536818589</v>
      </c>
      <c r="T305" s="146">
        <f t="shared" si="877"/>
        <v>0.70578841887926558</v>
      </c>
      <c r="U305" s="144">
        <f t="shared" si="878"/>
        <v>134.15555546910556</v>
      </c>
      <c r="V305" s="146">
        <f t="shared" si="879"/>
        <v>0.27668792560636385</v>
      </c>
      <c r="W305" s="144">
        <f t="shared" si="880"/>
        <v>0</v>
      </c>
      <c r="X305" s="146">
        <f t="shared" si="881"/>
        <v>0</v>
      </c>
      <c r="Y305" s="144">
        <f t="shared" si="882"/>
        <v>8.4965606440093708</v>
      </c>
      <c r="Z305" s="146">
        <f t="shared" si="883"/>
        <v>1.7523655514370459E-2</v>
      </c>
      <c r="AA305" s="144">
        <f t="shared" si="884"/>
        <v>0</v>
      </c>
      <c r="AB305" s="146">
        <f t="shared" si="885"/>
        <v>0</v>
      </c>
      <c r="AC305" s="144">
        <f t="shared" si="886"/>
        <v>484.86234148130086</v>
      </c>
      <c r="AD305" s="147">
        <f>AC305/SUM(AEEF[AEEF-UT])</f>
        <v>0.84833535851085362</v>
      </c>
    </row>
    <row r="306" spans="1:30">
      <c r="A306" s="128" t="s">
        <v>91</v>
      </c>
      <c r="I306" s="128" t="s">
        <v>91</v>
      </c>
      <c r="J306" s="140"/>
      <c r="K306" s="140"/>
      <c r="L306" s="140"/>
      <c r="M306" s="140"/>
      <c r="N306" s="140"/>
      <c r="O306" s="140"/>
      <c r="P306" s="140"/>
      <c r="Q306" s="144" t="str">
        <f t="shared" si="820"/>
        <v>Papo-De-Mutum</v>
      </c>
      <c r="R306" s="145">
        <f>IFERROR(VLOOKUP(Q306,'LISTA-ESPECIES'!$A$4:$D$102,4,FALSE),"")</f>
        <v>54.563384065730695</v>
      </c>
      <c r="S306" s="144"/>
      <c r="T306" s="146"/>
      <c r="U306" s="144"/>
      <c r="V306" s="146"/>
      <c r="W306" s="144"/>
      <c r="X306" s="146"/>
      <c r="Y306" s="144"/>
      <c r="Z306" s="146"/>
      <c r="AA306" s="144"/>
      <c r="AB306" s="146"/>
      <c r="AC306" s="144"/>
      <c r="AD306" s="144"/>
    </row>
    <row r="307" spans="1:30">
      <c r="A307" s="134" t="s">
        <v>1245</v>
      </c>
      <c r="C307">
        <v>2</v>
      </c>
      <c r="E307">
        <v>1</v>
      </c>
      <c r="G307">
        <v>3</v>
      </c>
      <c r="I307" s="134" t="s">
        <v>1245</v>
      </c>
      <c r="J307" s="140">
        <v>0</v>
      </c>
      <c r="K307" s="140">
        <v>0.66666666666666663</v>
      </c>
      <c r="L307" s="140">
        <v>0</v>
      </c>
      <c r="M307" s="140">
        <v>0.33333333333333331</v>
      </c>
      <c r="N307" s="140">
        <v>0</v>
      </c>
      <c r="O307" s="140">
        <v>1</v>
      </c>
      <c r="P307" s="140"/>
      <c r="Q307" s="144" t="str">
        <f t="shared" si="820"/>
        <v>N</v>
      </c>
      <c r="R307" s="145" t="str">
        <f>IFERROR(VLOOKUP(Q307,'LISTA-ESPECIES'!$A$4:$D$102,4,FALSE),"")</f>
        <v/>
      </c>
      <c r="S307" s="144">
        <f t="shared" ref="S307:S309" si="887">B307</f>
        <v>0</v>
      </c>
      <c r="T307" s="146">
        <f t="shared" ref="T307:T309" si="888">J307</f>
        <v>0</v>
      </c>
      <c r="U307" s="144">
        <f t="shared" ref="U307:U309" si="889">C307</f>
        <v>2</v>
      </c>
      <c r="V307" s="146">
        <f t="shared" ref="V307:V309" si="890">K307</f>
        <v>0.66666666666666663</v>
      </c>
      <c r="W307" s="144">
        <f t="shared" ref="W307:W309" si="891">D307</f>
        <v>0</v>
      </c>
      <c r="X307" s="146">
        <f t="shared" ref="X307:X309" si="892">L307</f>
        <v>0</v>
      </c>
      <c r="Y307" s="144">
        <f t="shared" ref="Y307:Y309" si="893">E307</f>
        <v>1</v>
      </c>
      <c r="Z307" s="146">
        <f t="shared" ref="Z307:Z309" si="894">M307</f>
        <v>0.33333333333333331</v>
      </c>
      <c r="AA307" s="144">
        <f t="shared" ref="AA307:AA309" si="895">F307</f>
        <v>0</v>
      </c>
      <c r="AB307" s="146">
        <f t="shared" ref="AB307:AB309" si="896">N307</f>
        <v>0</v>
      </c>
      <c r="AC307" s="144">
        <f t="shared" ref="AC307:AC309" si="897">G307</f>
        <v>3</v>
      </c>
      <c r="AD307" s="147">
        <f>AC307/SUM(AEEF[AEEF-UT])</f>
        <v>5.2489250201558724E-3</v>
      </c>
    </row>
    <row r="308" spans="1:30">
      <c r="A308" s="134" t="s">
        <v>1247</v>
      </c>
      <c r="B308" s="138"/>
      <c r="C308" s="138">
        <v>1.1250507414979234E-3</v>
      </c>
      <c r="D308" s="138"/>
      <c r="E308" s="138">
        <v>2.7289483853966759E-4</v>
      </c>
      <c r="F308" s="138"/>
      <c r="G308" s="138">
        <v>1.3979455800375911E-3</v>
      </c>
      <c r="I308" s="134" t="s">
        <v>1247</v>
      </c>
      <c r="J308" s="140">
        <v>0</v>
      </c>
      <c r="K308" s="140">
        <v>0.80478865383849252</v>
      </c>
      <c r="L308" s="140">
        <v>0</v>
      </c>
      <c r="M308" s="140">
        <v>0.19521134616150751</v>
      </c>
      <c r="N308" s="140">
        <v>0</v>
      </c>
      <c r="O308" s="140">
        <v>1</v>
      </c>
      <c r="P308" s="140"/>
      <c r="Q308" s="144" t="str">
        <f t="shared" si="820"/>
        <v>G</v>
      </c>
      <c r="R308" s="145" t="str">
        <f>IFERROR(VLOOKUP(Q308,'LISTA-ESPECIES'!$A$4:$D$102,4,FALSE),"")</f>
        <v/>
      </c>
      <c r="S308" s="144">
        <f t="shared" si="887"/>
        <v>0</v>
      </c>
      <c r="T308" s="146">
        <f t="shared" si="888"/>
        <v>0</v>
      </c>
      <c r="U308" s="144">
        <f t="shared" si="889"/>
        <v>1.1250507414979234E-3</v>
      </c>
      <c r="V308" s="146">
        <f t="shared" si="890"/>
        <v>0.80478865383849252</v>
      </c>
      <c r="W308" s="144">
        <f t="shared" si="891"/>
        <v>0</v>
      </c>
      <c r="X308" s="146">
        <f t="shared" si="892"/>
        <v>0</v>
      </c>
      <c r="Y308" s="144">
        <f t="shared" si="893"/>
        <v>2.7289483853966759E-4</v>
      </c>
      <c r="Z308" s="146">
        <f t="shared" si="894"/>
        <v>0.19521134616150751</v>
      </c>
      <c r="AA308" s="144">
        <f t="shared" si="895"/>
        <v>0</v>
      </c>
      <c r="AB308" s="146">
        <f t="shared" si="896"/>
        <v>0</v>
      </c>
      <c r="AC308" s="144">
        <f t="shared" si="897"/>
        <v>1.3979455800375911E-3</v>
      </c>
      <c r="AD308" s="147">
        <f>AC308/SUM(AEEF[AEEF-UT])</f>
        <v>2.4459038439585421E-6</v>
      </c>
    </row>
    <row r="309" spans="1:30">
      <c r="A309" s="134" t="s">
        <v>1249</v>
      </c>
      <c r="B309" s="138"/>
      <c r="C309" s="138">
        <v>6.751686911338691</v>
      </c>
      <c r="D309" s="138"/>
      <c r="E309" s="138">
        <v>1.9652452372987235</v>
      </c>
      <c r="F309" s="138"/>
      <c r="G309" s="138">
        <v>8.7169321486374152</v>
      </c>
      <c r="I309" s="134" t="s">
        <v>1249</v>
      </c>
      <c r="J309" s="140">
        <v>0</v>
      </c>
      <c r="K309" s="140">
        <v>0.77454852191250323</v>
      </c>
      <c r="L309" s="140">
        <v>0</v>
      </c>
      <c r="M309" s="140">
        <v>0.22545147808749666</v>
      </c>
      <c r="N309" s="140">
        <v>0</v>
      </c>
      <c r="O309" s="140">
        <v>1</v>
      </c>
      <c r="P309" s="140"/>
      <c r="Q309" s="144" t="str">
        <f t="shared" si="820"/>
        <v>V</v>
      </c>
      <c r="R309" s="145" t="str">
        <f>IFERROR(VLOOKUP(Q309,'LISTA-ESPECIES'!$A$4:$D$102,4,FALSE),"")</f>
        <v/>
      </c>
      <c r="S309" s="144">
        <f t="shared" si="887"/>
        <v>0</v>
      </c>
      <c r="T309" s="146">
        <f t="shared" si="888"/>
        <v>0</v>
      </c>
      <c r="U309" s="144">
        <f t="shared" si="889"/>
        <v>6.751686911338691</v>
      </c>
      <c r="V309" s="146">
        <f t="shared" si="890"/>
        <v>0.77454852191250323</v>
      </c>
      <c r="W309" s="144">
        <f t="shared" si="891"/>
        <v>0</v>
      </c>
      <c r="X309" s="146">
        <f t="shared" si="892"/>
        <v>0</v>
      </c>
      <c r="Y309" s="144">
        <f t="shared" si="893"/>
        <v>1.9652452372987235</v>
      </c>
      <c r="Z309" s="146">
        <f t="shared" si="894"/>
        <v>0.22545147808749666</v>
      </c>
      <c r="AA309" s="144">
        <f t="shared" si="895"/>
        <v>0</v>
      </c>
      <c r="AB309" s="146">
        <f t="shared" si="896"/>
        <v>0</v>
      </c>
      <c r="AC309" s="144">
        <f t="shared" si="897"/>
        <v>8.7169321486374152</v>
      </c>
      <c r="AD309" s="147">
        <f>AC309/SUM(AEEF[AEEF-UT])</f>
        <v>1.5251507751328006E-2</v>
      </c>
    </row>
    <row r="310" spans="1:30">
      <c r="A310" s="128" t="s">
        <v>92</v>
      </c>
      <c r="I310" s="128" t="s">
        <v>92</v>
      </c>
      <c r="J310" s="140"/>
      <c r="K310" s="140"/>
      <c r="L310" s="140"/>
      <c r="M310" s="140"/>
      <c r="N310" s="140"/>
      <c r="O310" s="140"/>
      <c r="P310" s="140"/>
      <c r="Q310" s="144" t="str">
        <f t="shared" si="820"/>
        <v>Parapará</v>
      </c>
      <c r="R310" s="145">
        <f>IFERROR(VLOOKUP(Q310,'LISTA-ESPECIES'!$A$4:$D$102,4,FALSE),"")</f>
        <v>52.335214862444161</v>
      </c>
      <c r="S310" s="144"/>
      <c r="T310" s="146"/>
      <c r="U310" s="144"/>
      <c r="V310" s="146"/>
      <c r="W310" s="144"/>
      <c r="X310" s="146"/>
      <c r="Y310" s="144"/>
      <c r="Z310" s="146"/>
      <c r="AA310" s="144"/>
      <c r="AB310" s="146"/>
      <c r="AC310" s="144"/>
      <c r="AD310" s="144"/>
    </row>
    <row r="311" spans="1:30">
      <c r="A311" s="134" t="s">
        <v>1245</v>
      </c>
      <c r="C311">
        <v>38</v>
      </c>
      <c r="E311">
        <v>17</v>
      </c>
      <c r="F311">
        <v>1</v>
      </c>
      <c r="G311">
        <v>56</v>
      </c>
      <c r="I311" s="134" t="s">
        <v>1245</v>
      </c>
      <c r="J311" s="140">
        <v>0</v>
      </c>
      <c r="K311" s="140">
        <v>0.6785714285714286</v>
      </c>
      <c r="L311" s="140">
        <v>0</v>
      </c>
      <c r="M311" s="140">
        <v>0.30357142857142855</v>
      </c>
      <c r="N311" s="140">
        <v>1.7857142857142856E-2</v>
      </c>
      <c r="O311" s="140">
        <v>1</v>
      </c>
      <c r="P311" s="140"/>
      <c r="Q311" s="144" t="str">
        <f t="shared" si="820"/>
        <v>N</v>
      </c>
      <c r="R311" s="145" t="str">
        <f>IFERROR(VLOOKUP(Q311,'LISTA-ESPECIES'!$A$4:$D$102,4,FALSE),"")</f>
        <v/>
      </c>
      <c r="S311" s="144">
        <f t="shared" ref="S311:S313" si="898">B311</f>
        <v>0</v>
      </c>
      <c r="T311" s="146">
        <f t="shared" ref="T311:T313" si="899">J311</f>
        <v>0</v>
      </c>
      <c r="U311" s="144">
        <f t="shared" ref="U311:U313" si="900">C311</f>
        <v>38</v>
      </c>
      <c r="V311" s="146">
        <f t="shared" ref="V311:V313" si="901">K311</f>
        <v>0.6785714285714286</v>
      </c>
      <c r="W311" s="144">
        <f t="shared" ref="W311:W313" si="902">D311</f>
        <v>0</v>
      </c>
      <c r="X311" s="146">
        <f t="shared" ref="X311:X313" si="903">L311</f>
        <v>0</v>
      </c>
      <c r="Y311" s="144">
        <f t="shared" ref="Y311:Y313" si="904">E311</f>
        <v>17</v>
      </c>
      <c r="Z311" s="146">
        <f t="shared" ref="Z311:Z313" si="905">M311</f>
        <v>0.30357142857142855</v>
      </c>
      <c r="AA311" s="144">
        <f t="shared" ref="AA311:AA313" si="906">F311</f>
        <v>1</v>
      </c>
      <c r="AB311" s="146">
        <f t="shared" ref="AB311:AB313" si="907">N311</f>
        <v>1.7857142857142856E-2</v>
      </c>
      <c r="AC311" s="144">
        <f t="shared" ref="AC311:AC313" si="908">G311</f>
        <v>56</v>
      </c>
      <c r="AD311" s="147">
        <f>AC311/SUM(AEEF[AEEF-UT])</f>
        <v>9.7979933709576292E-2</v>
      </c>
    </row>
    <row r="312" spans="1:30">
      <c r="A312" s="134" t="s">
        <v>1247</v>
      </c>
      <c r="B312" s="138"/>
      <c r="C312" s="138">
        <v>2.1399953772481148E-2</v>
      </c>
      <c r="D312" s="138"/>
      <c r="E312" s="138">
        <v>5.3683984023171795E-3</v>
      </c>
      <c r="F312" s="138">
        <v>5.5692824191768894E-4</v>
      </c>
      <c r="G312" s="138">
        <v>2.732528041671602E-2</v>
      </c>
      <c r="I312" s="134" t="s">
        <v>1247</v>
      </c>
      <c r="J312" s="140">
        <v>0</v>
      </c>
      <c r="K312" s="140">
        <v>0.7831558705392061</v>
      </c>
      <c r="L312" s="140">
        <v>0</v>
      </c>
      <c r="M312" s="140">
        <v>0.19646270122201959</v>
      </c>
      <c r="N312" s="140">
        <v>2.0381428238774549E-2</v>
      </c>
      <c r="O312" s="140">
        <v>1</v>
      </c>
      <c r="P312" s="140"/>
      <c r="Q312" s="144" t="str">
        <f t="shared" si="820"/>
        <v>G</v>
      </c>
      <c r="R312" s="145" t="str">
        <f>IFERROR(VLOOKUP(Q312,'LISTA-ESPECIES'!$A$4:$D$102,4,FALSE),"")</f>
        <v/>
      </c>
      <c r="S312" s="144">
        <f t="shared" si="898"/>
        <v>0</v>
      </c>
      <c r="T312" s="146">
        <f t="shared" si="899"/>
        <v>0</v>
      </c>
      <c r="U312" s="144">
        <f t="shared" si="900"/>
        <v>2.1399953772481148E-2</v>
      </c>
      <c r="V312" s="146">
        <f t="shared" si="901"/>
        <v>0.7831558705392061</v>
      </c>
      <c r="W312" s="144">
        <f t="shared" si="902"/>
        <v>0</v>
      </c>
      <c r="X312" s="146">
        <f t="shared" si="903"/>
        <v>0</v>
      </c>
      <c r="Y312" s="144">
        <f t="shared" si="904"/>
        <v>5.3683984023171795E-3</v>
      </c>
      <c r="Z312" s="146">
        <f t="shared" si="905"/>
        <v>0.19646270122201959</v>
      </c>
      <c r="AA312" s="144">
        <f t="shared" si="906"/>
        <v>5.5692824191768894E-4</v>
      </c>
      <c r="AB312" s="146">
        <f t="shared" si="907"/>
        <v>2.0381428238774549E-2</v>
      </c>
      <c r="AC312" s="144">
        <f t="shared" si="908"/>
        <v>2.732528041671602E-2</v>
      </c>
      <c r="AD312" s="147">
        <f>AC312/SUM(AEEF[AEEF-UT])</f>
        <v>4.7809449354025339E-5</v>
      </c>
    </row>
    <row r="313" spans="1:30">
      <c r="A313" s="134" t="s">
        <v>1249</v>
      </c>
      <c r="B313" s="138"/>
      <c r="C313" s="138">
        <v>148.13738406480471</v>
      </c>
      <c r="D313" s="138"/>
      <c r="E313" s="138">
        <v>32.275482113869117</v>
      </c>
      <c r="F313" s="138">
        <v>3.1194368846011482</v>
      </c>
      <c r="G313" s="138">
        <v>183.53230306327501</v>
      </c>
      <c r="I313" s="134" t="s">
        <v>1249</v>
      </c>
      <c r="J313" s="140">
        <v>0</v>
      </c>
      <c r="K313" s="140">
        <v>0.80714610775484319</v>
      </c>
      <c r="L313" s="140">
        <v>0</v>
      </c>
      <c r="M313" s="140">
        <v>0.17585722826537925</v>
      </c>
      <c r="N313" s="140">
        <v>1.6996663979777359E-2</v>
      </c>
      <c r="O313" s="140">
        <v>1</v>
      </c>
      <c r="P313" s="140"/>
      <c r="Q313" s="144" t="str">
        <f t="shared" si="820"/>
        <v>V</v>
      </c>
      <c r="R313" s="145" t="str">
        <f>IFERROR(VLOOKUP(Q313,'LISTA-ESPECIES'!$A$4:$D$102,4,FALSE),"")</f>
        <v/>
      </c>
      <c r="S313" s="144">
        <f t="shared" si="898"/>
        <v>0</v>
      </c>
      <c r="T313" s="146">
        <f t="shared" si="899"/>
        <v>0</v>
      </c>
      <c r="U313" s="144">
        <f t="shared" si="900"/>
        <v>148.13738406480471</v>
      </c>
      <c r="V313" s="146">
        <f t="shared" si="901"/>
        <v>0.80714610775484319</v>
      </c>
      <c r="W313" s="144">
        <f t="shared" si="902"/>
        <v>0</v>
      </c>
      <c r="X313" s="146">
        <f t="shared" si="903"/>
        <v>0</v>
      </c>
      <c r="Y313" s="144">
        <f t="shared" si="904"/>
        <v>32.275482113869117</v>
      </c>
      <c r="Z313" s="146">
        <f t="shared" si="905"/>
        <v>0.17585722826537925</v>
      </c>
      <c r="AA313" s="144">
        <f t="shared" si="906"/>
        <v>3.1194368846011482</v>
      </c>
      <c r="AB313" s="146">
        <f t="shared" si="907"/>
        <v>1.6996663979777359E-2</v>
      </c>
      <c r="AC313" s="144">
        <f t="shared" si="908"/>
        <v>183.53230306327501</v>
      </c>
      <c r="AD313" s="147">
        <f>AC313/SUM(AEEF[AEEF-UT])</f>
        <v>0.32111576585188484</v>
      </c>
    </row>
    <row r="314" spans="1:30">
      <c r="A314" s="128" t="s">
        <v>93</v>
      </c>
      <c r="I314" s="128" t="s">
        <v>93</v>
      </c>
      <c r="J314" s="140"/>
      <c r="K314" s="140"/>
      <c r="L314" s="140"/>
      <c r="M314" s="140"/>
      <c r="N314" s="140"/>
      <c r="O314" s="140"/>
      <c r="P314" s="140"/>
      <c r="Q314" s="144" t="str">
        <f t="shared" si="820"/>
        <v>Pau-De-Macaco</v>
      </c>
      <c r="R314" s="145">
        <f>IFERROR(VLOOKUP(Q314,'LISTA-ESPECIES'!$A$4:$D$102,4,FALSE),"")</f>
        <v>64.112680651244418</v>
      </c>
      <c r="S314" s="144"/>
      <c r="T314" s="146"/>
      <c r="U314" s="144"/>
      <c r="V314" s="146"/>
      <c r="W314" s="144"/>
      <c r="X314" s="146"/>
      <c r="Y314" s="144"/>
      <c r="Z314" s="146"/>
      <c r="AA314" s="144"/>
      <c r="AB314" s="146"/>
      <c r="AC314" s="144"/>
      <c r="AD314" s="144"/>
    </row>
    <row r="315" spans="1:30">
      <c r="A315" s="134" t="s">
        <v>1245</v>
      </c>
      <c r="C315">
        <v>2</v>
      </c>
      <c r="E315">
        <v>1</v>
      </c>
      <c r="G315">
        <v>3</v>
      </c>
      <c r="I315" s="134" t="s">
        <v>1245</v>
      </c>
      <c r="J315" s="140">
        <v>0</v>
      </c>
      <c r="K315" s="140">
        <v>0.66666666666666663</v>
      </c>
      <c r="L315" s="140">
        <v>0</v>
      </c>
      <c r="M315" s="140">
        <v>0.33333333333333331</v>
      </c>
      <c r="N315" s="140">
        <v>0</v>
      </c>
      <c r="O315" s="140">
        <v>1</v>
      </c>
      <c r="P315" s="140"/>
      <c r="Q315" s="144" t="str">
        <f t="shared" si="820"/>
        <v>N</v>
      </c>
      <c r="R315" s="145" t="str">
        <f>IFERROR(VLOOKUP(Q315,'LISTA-ESPECIES'!$A$4:$D$102,4,FALSE),"")</f>
        <v/>
      </c>
      <c r="S315" s="144">
        <f t="shared" ref="S315:S317" si="909">B315</f>
        <v>0</v>
      </c>
      <c r="T315" s="146">
        <f t="shared" ref="T315:T317" si="910">J315</f>
        <v>0</v>
      </c>
      <c r="U315" s="144">
        <f t="shared" ref="U315:U317" si="911">C315</f>
        <v>2</v>
      </c>
      <c r="V315" s="146">
        <f t="shared" ref="V315:V317" si="912">K315</f>
        <v>0.66666666666666663</v>
      </c>
      <c r="W315" s="144">
        <f t="shared" ref="W315:W317" si="913">D315</f>
        <v>0</v>
      </c>
      <c r="X315" s="146">
        <f t="shared" ref="X315:X317" si="914">L315</f>
        <v>0</v>
      </c>
      <c r="Y315" s="144">
        <f t="shared" ref="Y315:Y317" si="915">E315</f>
        <v>1</v>
      </c>
      <c r="Z315" s="146">
        <f t="shared" ref="Z315:Z317" si="916">M315</f>
        <v>0.33333333333333331</v>
      </c>
      <c r="AA315" s="144">
        <f t="shared" ref="AA315:AA317" si="917">F315</f>
        <v>0</v>
      </c>
      <c r="AB315" s="146">
        <f t="shared" ref="AB315:AB317" si="918">N315</f>
        <v>0</v>
      </c>
      <c r="AC315" s="144">
        <f t="shared" ref="AC315:AC317" si="919">G315</f>
        <v>3</v>
      </c>
      <c r="AD315" s="147">
        <f>AC315/SUM(AEEF[AEEF-UT])</f>
        <v>5.2489250201558724E-3</v>
      </c>
    </row>
    <row r="316" spans="1:30">
      <c r="A316" s="134" t="s">
        <v>1247</v>
      </c>
      <c r="B316" s="138"/>
      <c r="C316" s="138">
        <v>1.4880147999617298E-3</v>
      </c>
      <c r="D316" s="138"/>
      <c r="E316" s="138">
        <v>4.0238065478553035E-4</v>
      </c>
      <c r="F316" s="138"/>
      <c r="G316" s="138">
        <v>1.8903954547472603E-3</v>
      </c>
      <c r="I316" s="134" t="s">
        <v>1247</v>
      </c>
      <c r="J316" s="140">
        <v>0</v>
      </c>
      <c r="K316" s="140">
        <v>0.7871447194950395</v>
      </c>
      <c r="L316" s="140">
        <v>0</v>
      </c>
      <c r="M316" s="140">
        <v>0.21285528050496047</v>
      </c>
      <c r="N316" s="140">
        <v>0</v>
      </c>
      <c r="O316" s="140">
        <v>1</v>
      </c>
      <c r="P316" s="140"/>
      <c r="Q316" s="144" t="str">
        <f t="shared" si="820"/>
        <v>G</v>
      </c>
      <c r="R316" s="145" t="str">
        <f>IFERROR(VLOOKUP(Q316,'LISTA-ESPECIES'!$A$4:$D$102,4,FALSE),"")</f>
        <v/>
      </c>
      <c r="S316" s="144">
        <f t="shared" si="909"/>
        <v>0</v>
      </c>
      <c r="T316" s="146">
        <f t="shared" si="910"/>
        <v>0</v>
      </c>
      <c r="U316" s="144">
        <f t="shared" si="911"/>
        <v>1.4880147999617298E-3</v>
      </c>
      <c r="V316" s="146">
        <f t="shared" si="912"/>
        <v>0.7871447194950395</v>
      </c>
      <c r="W316" s="144">
        <f t="shared" si="913"/>
        <v>0</v>
      </c>
      <c r="X316" s="146">
        <f t="shared" si="914"/>
        <v>0</v>
      </c>
      <c r="Y316" s="144">
        <f t="shared" si="915"/>
        <v>4.0238065478553035E-4</v>
      </c>
      <c r="Z316" s="146">
        <f t="shared" si="916"/>
        <v>0.21285528050496047</v>
      </c>
      <c r="AA316" s="144">
        <f t="shared" si="917"/>
        <v>0</v>
      </c>
      <c r="AB316" s="146">
        <f t="shared" si="918"/>
        <v>0</v>
      </c>
      <c r="AC316" s="144">
        <f t="shared" si="919"/>
        <v>1.8903954547472603E-3</v>
      </c>
      <c r="AD316" s="147">
        <f>AC316/SUM(AEEF[AEEF-UT])</f>
        <v>3.3075146668039445E-6</v>
      </c>
    </row>
    <row r="317" spans="1:30">
      <c r="A317" s="134" t="s">
        <v>1249</v>
      </c>
      <c r="B317" s="138"/>
      <c r="C317" s="138">
        <v>9.1826417938163356</v>
      </c>
      <c r="D317" s="138"/>
      <c r="E317" s="138">
        <v>2.2537931491243302</v>
      </c>
      <c r="F317" s="138"/>
      <c r="G317" s="138">
        <v>11.436434942940666</v>
      </c>
      <c r="I317" s="134" t="s">
        <v>1249</v>
      </c>
      <c r="J317" s="140">
        <v>0</v>
      </c>
      <c r="K317" s="140">
        <v>0.80292869584192206</v>
      </c>
      <c r="L317" s="140">
        <v>0</v>
      </c>
      <c r="M317" s="140">
        <v>0.19707130415807789</v>
      </c>
      <c r="N317" s="140">
        <v>0</v>
      </c>
      <c r="O317" s="140">
        <v>1</v>
      </c>
      <c r="P317" s="140"/>
      <c r="Q317" s="144" t="str">
        <f t="shared" si="820"/>
        <v>V</v>
      </c>
      <c r="R317" s="145" t="str">
        <f>IFERROR(VLOOKUP(Q317,'LISTA-ESPECIES'!$A$4:$D$102,4,FALSE),"")</f>
        <v/>
      </c>
      <c r="S317" s="144">
        <f t="shared" si="909"/>
        <v>0</v>
      </c>
      <c r="T317" s="146">
        <f t="shared" si="910"/>
        <v>0</v>
      </c>
      <c r="U317" s="144">
        <f t="shared" si="911"/>
        <v>9.1826417938163356</v>
      </c>
      <c r="V317" s="146">
        <f t="shared" si="912"/>
        <v>0.80292869584192206</v>
      </c>
      <c r="W317" s="144">
        <f t="shared" si="913"/>
        <v>0</v>
      </c>
      <c r="X317" s="146">
        <f t="shared" si="914"/>
        <v>0</v>
      </c>
      <c r="Y317" s="144">
        <f t="shared" si="915"/>
        <v>2.2537931491243302</v>
      </c>
      <c r="Z317" s="146">
        <f t="shared" si="916"/>
        <v>0.19707130415807789</v>
      </c>
      <c r="AA317" s="144">
        <f t="shared" si="917"/>
        <v>0</v>
      </c>
      <c r="AB317" s="146">
        <f t="shared" si="918"/>
        <v>0</v>
      </c>
      <c r="AC317" s="144">
        <f t="shared" si="919"/>
        <v>11.436434942940666</v>
      </c>
      <c r="AD317" s="147">
        <f>AC317/SUM(AEEF[AEEF-UT])</f>
        <v>2.0009663171128723E-2</v>
      </c>
    </row>
    <row r="318" spans="1:30">
      <c r="A318" s="128" t="s">
        <v>94</v>
      </c>
      <c r="I318" s="128" t="s">
        <v>94</v>
      </c>
      <c r="J318" s="140"/>
      <c r="K318" s="140"/>
      <c r="L318" s="140"/>
      <c r="M318" s="140"/>
      <c r="N318" s="140"/>
      <c r="O318" s="140"/>
      <c r="P318" s="140"/>
      <c r="Q318" s="144" t="str">
        <f t="shared" si="820"/>
        <v>Pau-De-Remo</v>
      </c>
      <c r="R318" s="145">
        <f>IFERROR(VLOOKUP(Q318,'LISTA-ESPECIES'!$A$4:$D$102,4,FALSE),"")</f>
        <v>64.112680651244418</v>
      </c>
      <c r="S318" s="144"/>
      <c r="T318" s="146"/>
      <c r="U318" s="144"/>
      <c r="V318" s="146"/>
      <c r="W318" s="144"/>
      <c r="X318" s="146"/>
      <c r="Y318" s="144"/>
      <c r="Z318" s="146"/>
      <c r="AA318" s="144"/>
      <c r="AB318" s="146"/>
      <c r="AC318" s="144"/>
      <c r="AD318" s="144"/>
    </row>
    <row r="319" spans="1:30">
      <c r="A319" s="134" t="s">
        <v>1245</v>
      </c>
      <c r="C319">
        <v>1</v>
      </c>
      <c r="E319">
        <v>1</v>
      </c>
      <c r="F319">
        <v>4</v>
      </c>
      <c r="G319">
        <v>6</v>
      </c>
      <c r="I319" s="134" t="s">
        <v>1245</v>
      </c>
      <c r="J319" s="140">
        <v>0</v>
      </c>
      <c r="K319" s="140">
        <v>0.16666666666666666</v>
      </c>
      <c r="L319" s="140">
        <v>0</v>
      </c>
      <c r="M319" s="140">
        <v>0.16666666666666666</v>
      </c>
      <c r="N319" s="140">
        <v>0.66666666666666663</v>
      </c>
      <c r="O319" s="140">
        <v>1</v>
      </c>
      <c r="P319" s="140"/>
      <c r="Q319" s="144" t="str">
        <f t="shared" si="820"/>
        <v>N</v>
      </c>
      <c r="R319" s="145" t="str">
        <f>IFERROR(VLOOKUP(Q319,'LISTA-ESPECIES'!$A$4:$D$102,4,FALSE),"")</f>
        <v/>
      </c>
      <c r="S319" s="144">
        <f t="shared" ref="S319:S320" si="920">B319</f>
        <v>0</v>
      </c>
      <c r="T319" s="146">
        <f t="shared" ref="T319:T320" si="921">J319</f>
        <v>0</v>
      </c>
      <c r="U319" s="144">
        <f t="shared" ref="U319:U320" si="922">C319</f>
        <v>1</v>
      </c>
      <c r="V319" s="146">
        <f t="shared" ref="V319:V320" si="923">K319</f>
        <v>0.16666666666666666</v>
      </c>
      <c r="W319" s="144">
        <f t="shared" ref="W319:W320" si="924">D319</f>
        <v>0</v>
      </c>
      <c r="X319" s="146">
        <f t="shared" ref="X319:X320" si="925">L319</f>
        <v>0</v>
      </c>
      <c r="Y319" s="144">
        <f t="shared" ref="Y319:Y320" si="926">E319</f>
        <v>1</v>
      </c>
      <c r="Z319" s="146">
        <f t="shared" ref="Z319:Z320" si="927">M319</f>
        <v>0.16666666666666666</v>
      </c>
      <c r="AA319" s="144">
        <f t="shared" ref="AA319:AA320" si="928">F319</f>
        <v>4</v>
      </c>
      <c r="AB319" s="146">
        <f t="shared" ref="AB319:AB320" si="929">N319</f>
        <v>0.66666666666666663</v>
      </c>
      <c r="AC319" s="144">
        <f t="shared" ref="AC319:AC320" si="930">G319</f>
        <v>6</v>
      </c>
      <c r="AD319" s="147">
        <f>AC319/SUM(AEEF[AEEF-UT])</f>
        <v>1.0497850040311745E-2</v>
      </c>
    </row>
    <row r="320" spans="1:30">
      <c r="A320" s="134" t="s">
        <v>1247</v>
      </c>
      <c r="B320" s="138"/>
      <c r="C320" s="138">
        <v>1.015001720894988E-3</v>
      </c>
      <c r="D320" s="138"/>
      <c r="E320" s="138">
        <v>4.0238065478553035E-4</v>
      </c>
      <c r="F320" s="138">
        <v>6.3903756494421869E-3</v>
      </c>
      <c r="G320" s="138">
        <v>7.8077580251227057E-3</v>
      </c>
      <c r="I320" s="134" t="s">
        <v>1247</v>
      </c>
      <c r="J320" s="140">
        <v>0</v>
      </c>
      <c r="K320" s="140">
        <v>0.12999912620614756</v>
      </c>
      <c r="L320" s="140">
        <v>0</v>
      </c>
      <c r="M320" s="140">
        <v>5.153600476485138E-2</v>
      </c>
      <c r="N320" s="140">
        <v>0.81846486902900106</v>
      </c>
      <c r="O320" s="140">
        <v>1</v>
      </c>
      <c r="P320" s="140"/>
      <c r="Q320" s="144" t="str">
        <f t="shared" si="820"/>
        <v>G</v>
      </c>
      <c r="R320" s="145" t="str">
        <f>IFERROR(VLOOKUP(Q320,'LISTA-ESPECIES'!$A$4:$D$102,4,FALSE),"")</f>
        <v/>
      </c>
      <c r="S320" s="144">
        <f t="shared" si="920"/>
        <v>0</v>
      </c>
      <c r="T320" s="146">
        <f t="shared" si="921"/>
        <v>0</v>
      </c>
      <c r="U320" s="144">
        <f t="shared" si="922"/>
        <v>1.015001720894988E-3</v>
      </c>
      <c r="V320" s="146">
        <f t="shared" si="923"/>
        <v>0.12999912620614756</v>
      </c>
      <c r="W320" s="144">
        <f t="shared" si="924"/>
        <v>0</v>
      </c>
      <c r="X320" s="146">
        <f t="shared" si="925"/>
        <v>0</v>
      </c>
      <c r="Y320" s="144">
        <f t="shared" si="926"/>
        <v>4.0238065478553035E-4</v>
      </c>
      <c r="Z320" s="146">
        <f t="shared" si="927"/>
        <v>5.153600476485138E-2</v>
      </c>
      <c r="AA320" s="144">
        <f t="shared" si="928"/>
        <v>6.3903756494421869E-3</v>
      </c>
      <c r="AB320" s="146">
        <f t="shared" si="929"/>
        <v>0.81846486902900106</v>
      </c>
      <c r="AC320" s="144">
        <f t="shared" si="930"/>
        <v>7.8077580251227057E-3</v>
      </c>
      <c r="AD320" s="147">
        <f>AC320/SUM(AEEF[AEEF-UT])</f>
        <v>1.3660778816463125E-5</v>
      </c>
    </row>
    <row r="321" spans="1:30">
      <c r="A321" s="134" t="s">
        <v>1249</v>
      </c>
      <c r="B321" s="138"/>
      <c r="C321" s="138">
        <v>7.3095090713814761</v>
      </c>
      <c r="D321" s="138"/>
      <c r="E321" s="138">
        <v>2.0928079241868782</v>
      </c>
      <c r="F321" s="138">
        <v>52.234703252341838</v>
      </c>
      <c r="G321" s="138">
        <v>61.637020247910193</v>
      </c>
      <c r="I321" s="134" t="s">
        <v>1249</v>
      </c>
      <c r="J321" s="140">
        <v>0</v>
      </c>
      <c r="K321" s="140">
        <v>0.11858959180670817</v>
      </c>
      <c r="L321" s="140">
        <v>0</v>
      </c>
      <c r="M321" s="140">
        <v>3.3953749155449076E-2</v>
      </c>
      <c r="N321" s="140">
        <v>0.84745665903784273</v>
      </c>
      <c r="O321" s="140">
        <v>1</v>
      </c>
      <c r="P321" s="140"/>
      <c r="Q321" s="144" t="str">
        <f t="shared" si="820"/>
        <v>V</v>
      </c>
      <c r="R321" s="145" t="str">
        <f>IFERROR(VLOOKUP(Q321,'LISTA-ESPECIES'!$A$4:$D$102,4,FALSE),"")</f>
        <v/>
      </c>
      <c r="S321" s="144"/>
      <c r="T321" s="146"/>
      <c r="U321" s="144"/>
      <c r="V321" s="146"/>
      <c r="W321" s="144"/>
      <c r="X321" s="146"/>
      <c r="Y321" s="144"/>
      <c r="Z321" s="146"/>
      <c r="AA321" s="144"/>
      <c r="AB321" s="146"/>
      <c r="AC321" s="144"/>
      <c r="AD321" s="144"/>
    </row>
    <row r="322" spans="1:30">
      <c r="A322" s="128" t="s">
        <v>55</v>
      </c>
      <c r="I322" s="128" t="s">
        <v>55</v>
      </c>
      <c r="J322" s="140"/>
      <c r="K322" s="140"/>
      <c r="L322" s="140"/>
      <c r="M322" s="140"/>
      <c r="N322" s="140"/>
      <c r="O322" s="140"/>
      <c r="P322" s="140"/>
      <c r="Q322" s="144" t="str">
        <f t="shared" si="820"/>
        <v>Pau-Jacaré</v>
      </c>
      <c r="R322" s="145">
        <f>IFERROR(VLOOKUP(Q322,'LISTA-ESPECIES'!$A$4:$D$102,4,FALSE),"")</f>
        <v>50.107045659157627</v>
      </c>
      <c r="S322" s="144">
        <f t="shared" ref="S322:S324" si="931">B322</f>
        <v>0</v>
      </c>
      <c r="T322" s="146">
        <f t="shared" ref="T322:T324" si="932">J322</f>
        <v>0</v>
      </c>
      <c r="U322" s="144">
        <f t="shared" ref="U322:U324" si="933">C322</f>
        <v>0</v>
      </c>
      <c r="V322" s="146">
        <f t="shared" ref="V322:V324" si="934">K322</f>
        <v>0</v>
      </c>
      <c r="W322" s="144">
        <f t="shared" ref="W322:W324" si="935">D322</f>
        <v>0</v>
      </c>
      <c r="X322" s="146">
        <f t="shared" ref="X322:X324" si="936">L322</f>
        <v>0</v>
      </c>
      <c r="Y322" s="144">
        <f t="shared" ref="Y322:Y324" si="937">E322</f>
        <v>0</v>
      </c>
      <c r="Z322" s="146">
        <f t="shared" ref="Z322:Z324" si="938">M322</f>
        <v>0</v>
      </c>
      <c r="AA322" s="144">
        <f t="shared" ref="AA322:AA324" si="939">F322</f>
        <v>0</v>
      </c>
      <c r="AB322" s="146">
        <f t="shared" ref="AB322:AB324" si="940">N322</f>
        <v>0</v>
      </c>
      <c r="AC322" s="144">
        <f t="shared" ref="AC322:AC324" si="941">G322</f>
        <v>0</v>
      </c>
      <c r="AD322" s="147">
        <f>AC322/SUM(AEEF[AEEF-UT])</f>
        <v>0</v>
      </c>
    </row>
    <row r="323" spans="1:30">
      <c r="A323" s="134" t="s">
        <v>1245</v>
      </c>
      <c r="C323">
        <v>65</v>
      </c>
      <c r="E323">
        <v>16</v>
      </c>
      <c r="G323">
        <v>81</v>
      </c>
      <c r="I323" s="134" t="s">
        <v>1245</v>
      </c>
      <c r="J323" s="140">
        <v>0</v>
      </c>
      <c r="K323" s="140">
        <v>0.80246913580246915</v>
      </c>
      <c r="L323" s="140">
        <v>0</v>
      </c>
      <c r="M323" s="140">
        <v>0.19753086419753085</v>
      </c>
      <c r="N323" s="140">
        <v>0</v>
      </c>
      <c r="O323" s="140">
        <v>1</v>
      </c>
      <c r="P323" s="140"/>
      <c r="Q323" s="144" t="str">
        <f t="shared" si="820"/>
        <v>N</v>
      </c>
      <c r="R323" s="145" t="str">
        <f>IFERROR(VLOOKUP(Q323,'LISTA-ESPECIES'!$A$4:$D$102,4,FALSE),"")</f>
        <v/>
      </c>
      <c r="S323" s="144">
        <f t="shared" si="931"/>
        <v>0</v>
      </c>
      <c r="T323" s="146">
        <f t="shared" si="932"/>
        <v>0</v>
      </c>
      <c r="U323" s="144">
        <f t="shared" si="933"/>
        <v>65</v>
      </c>
      <c r="V323" s="146">
        <f t="shared" si="934"/>
        <v>0.80246913580246915</v>
      </c>
      <c r="W323" s="144">
        <f t="shared" si="935"/>
        <v>0</v>
      </c>
      <c r="X323" s="146">
        <f t="shared" si="936"/>
        <v>0</v>
      </c>
      <c r="Y323" s="144">
        <f t="shared" si="937"/>
        <v>16</v>
      </c>
      <c r="Z323" s="146">
        <f t="shared" si="938"/>
        <v>0.19753086419753085</v>
      </c>
      <c r="AA323" s="144">
        <f t="shared" si="939"/>
        <v>0</v>
      </c>
      <c r="AB323" s="146">
        <f t="shared" si="940"/>
        <v>0</v>
      </c>
      <c r="AC323" s="144">
        <f t="shared" si="941"/>
        <v>81</v>
      </c>
      <c r="AD323" s="147">
        <f>AC323/SUM(AEEF[AEEF-UT])</f>
        <v>0.14172097554420857</v>
      </c>
    </row>
    <row r="324" spans="1:30">
      <c r="A324" s="134" t="s">
        <v>1247</v>
      </c>
      <c r="B324" s="138"/>
      <c r="C324" s="138">
        <v>3.6391807654221092E-2</v>
      </c>
      <c r="D324" s="138"/>
      <c r="E324" s="138">
        <v>4.5555198636201685E-3</v>
      </c>
      <c r="F324" s="138"/>
      <c r="G324" s="138">
        <v>4.0947327517841275E-2</v>
      </c>
      <c r="I324" s="134" t="s">
        <v>1247</v>
      </c>
      <c r="J324" s="140">
        <v>0</v>
      </c>
      <c r="K324" s="140">
        <v>0.88874683307145574</v>
      </c>
      <c r="L324" s="140">
        <v>0</v>
      </c>
      <c r="M324" s="140">
        <v>0.11125316692854424</v>
      </c>
      <c r="N324" s="140">
        <v>0</v>
      </c>
      <c r="O324" s="140">
        <v>1</v>
      </c>
      <c r="P324" s="140"/>
      <c r="Q324" s="144" t="str">
        <f t="shared" si="820"/>
        <v>G</v>
      </c>
      <c r="R324" s="145" t="str">
        <f>IFERROR(VLOOKUP(Q324,'LISTA-ESPECIES'!$A$4:$D$102,4,FALSE),"")</f>
        <v/>
      </c>
      <c r="S324" s="144">
        <f t="shared" si="931"/>
        <v>0</v>
      </c>
      <c r="T324" s="146">
        <f t="shared" si="932"/>
        <v>0</v>
      </c>
      <c r="U324" s="144">
        <f t="shared" si="933"/>
        <v>3.6391807654221092E-2</v>
      </c>
      <c r="V324" s="146">
        <f t="shared" si="934"/>
        <v>0.88874683307145574</v>
      </c>
      <c r="W324" s="144">
        <f t="shared" si="935"/>
        <v>0</v>
      </c>
      <c r="X324" s="146">
        <f t="shared" si="936"/>
        <v>0</v>
      </c>
      <c r="Y324" s="144">
        <f t="shared" si="937"/>
        <v>4.5555198636201685E-3</v>
      </c>
      <c r="Z324" s="146">
        <f t="shared" si="938"/>
        <v>0.11125316692854424</v>
      </c>
      <c r="AA324" s="144">
        <f t="shared" si="939"/>
        <v>0</v>
      </c>
      <c r="AB324" s="146">
        <f t="shared" si="940"/>
        <v>0</v>
      </c>
      <c r="AC324" s="144">
        <f t="shared" si="941"/>
        <v>4.0947327517841275E-2</v>
      </c>
      <c r="AD324" s="147">
        <f>AC324/SUM(AEEF[AEEF-UT])</f>
        <v>7.1643150638971381E-5</v>
      </c>
    </row>
    <row r="325" spans="1:30">
      <c r="A325" s="134" t="s">
        <v>1249</v>
      </c>
      <c r="B325" s="138"/>
      <c r="C325" s="138">
        <v>253.81602356653494</v>
      </c>
      <c r="D325" s="138"/>
      <c r="E325" s="138">
        <v>26.646274431647072</v>
      </c>
      <c r="F325" s="138"/>
      <c r="G325" s="138">
        <v>280.46229799818201</v>
      </c>
      <c r="I325" s="134" t="s">
        <v>1249</v>
      </c>
      <c r="J325" s="140">
        <v>0</v>
      </c>
      <c r="K325" s="140">
        <v>0.90499159914955918</v>
      </c>
      <c r="L325" s="140">
        <v>0</v>
      </c>
      <c r="M325" s="140">
        <v>9.5008400850440849E-2</v>
      </c>
      <c r="N325" s="140">
        <v>0</v>
      </c>
      <c r="O325" s="140">
        <v>1</v>
      </c>
      <c r="P325" s="140"/>
      <c r="Q325" s="144" t="str">
        <f t="shared" si="820"/>
        <v>V</v>
      </c>
      <c r="R325" s="145" t="str">
        <f>IFERROR(VLOOKUP(Q325,'LISTA-ESPECIES'!$A$4:$D$102,4,FALSE),"")</f>
        <v/>
      </c>
      <c r="S325" s="144"/>
      <c r="T325" s="146"/>
      <c r="U325" s="144"/>
      <c r="V325" s="146"/>
      <c r="W325" s="144"/>
      <c r="X325" s="146"/>
      <c r="Y325" s="144"/>
      <c r="Z325" s="146"/>
      <c r="AA325" s="144"/>
      <c r="AB325" s="146"/>
      <c r="AC325" s="144"/>
      <c r="AD325" s="144"/>
    </row>
    <row r="326" spans="1:30">
      <c r="A326" s="128" t="s">
        <v>95</v>
      </c>
      <c r="I326" s="128" t="s">
        <v>95</v>
      </c>
      <c r="J326" s="140"/>
      <c r="K326" s="140"/>
      <c r="L326" s="140"/>
      <c r="M326" s="140"/>
      <c r="N326" s="140"/>
      <c r="O326" s="140"/>
      <c r="P326" s="140"/>
      <c r="Q326" s="144" t="str">
        <f t="shared" si="820"/>
        <v>Pau-Preto</v>
      </c>
      <c r="R326" s="145">
        <f>IFERROR(VLOOKUP(Q326,'LISTA-ESPECIES'!$A$4:$D$102,4,FALSE),"")</f>
        <v>50.743665431525208</v>
      </c>
      <c r="S326" s="144">
        <f t="shared" ref="S326:S328" si="942">B326</f>
        <v>0</v>
      </c>
      <c r="T326" s="146">
        <f t="shared" ref="T326:T328" si="943">J326</f>
        <v>0</v>
      </c>
      <c r="U326" s="144">
        <f t="shared" ref="U326:U328" si="944">C326</f>
        <v>0</v>
      </c>
      <c r="V326" s="146">
        <f t="shared" ref="V326:V328" si="945">K326</f>
        <v>0</v>
      </c>
      <c r="W326" s="144">
        <f t="shared" ref="W326:W328" si="946">D326</f>
        <v>0</v>
      </c>
      <c r="X326" s="146">
        <f t="shared" ref="X326:X328" si="947">L326</f>
        <v>0</v>
      </c>
      <c r="Y326" s="144">
        <f t="shared" ref="Y326:Y328" si="948">E326</f>
        <v>0</v>
      </c>
      <c r="Z326" s="146">
        <f t="shared" ref="Z326:Z328" si="949">M326</f>
        <v>0</v>
      </c>
      <c r="AA326" s="144">
        <f t="shared" ref="AA326:AA328" si="950">F326</f>
        <v>0</v>
      </c>
      <c r="AB326" s="146">
        <f t="shared" ref="AB326:AB328" si="951">N326</f>
        <v>0</v>
      </c>
      <c r="AC326" s="144">
        <f t="shared" ref="AC326:AC328" si="952">G326</f>
        <v>0</v>
      </c>
      <c r="AD326" s="147">
        <f>AC326/SUM(AEEF[AEEF-UT])</f>
        <v>0</v>
      </c>
    </row>
    <row r="327" spans="1:30">
      <c r="A327" s="134" t="s">
        <v>1245</v>
      </c>
      <c r="C327">
        <v>11</v>
      </c>
      <c r="E327">
        <v>2</v>
      </c>
      <c r="G327">
        <v>13</v>
      </c>
      <c r="I327" s="134" t="s">
        <v>1245</v>
      </c>
      <c r="J327" s="140">
        <v>0</v>
      </c>
      <c r="K327" s="140">
        <v>0.84615384615384615</v>
      </c>
      <c r="L327" s="140">
        <v>0</v>
      </c>
      <c r="M327" s="140">
        <v>0.15384615384615385</v>
      </c>
      <c r="N327" s="140">
        <v>0</v>
      </c>
      <c r="O327" s="140">
        <v>1</v>
      </c>
      <c r="P327" s="140"/>
      <c r="Q327" s="144" t="str">
        <f t="shared" si="820"/>
        <v>N</v>
      </c>
      <c r="R327" s="145" t="str">
        <f>IFERROR(VLOOKUP(Q327,'LISTA-ESPECIES'!$A$4:$D$102,4,FALSE),"")</f>
        <v/>
      </c>
      <c r="S327" s="144">
        <f t="shared" si="942"/>
        <v>0</v>
      </c>
      <c r="T327" s="146">
        <f t="shared" si="943"/>
        <v>0</v>
      </c>
      <c r="U327" s="144">
        <f t="shared" si="944"/>
        <v>11</v>
      </c>
      <c r="V327" s="146">
        <f t="shared" si="945"/>
        <v>0.84615384615384615</v>
      </c>
      <c r="W327" s="144">
        <f t="shared" si="946"/>
        <v>0</v>
      </c>
      <c r="X327" s="146">
        <f t="shared" si="947"/>
        <v>0</v>
      </c>
      <c r="Y327" s="144">
        <f t="shared" si="948"/>
        <v>2</v>
      </c>
      <c r="Z327" s="146">
        <f t="shared" si="949"/>
        <v>0.15384615384615385</v>
      </c>
      <c r="AA327" s="144">
        <f t="shared" si="950"/>
        <v>0</v>
      </c>
      <c r="AB327" s="146">
        <f t="shared" si="951"/>
        <v>0</v>
      </c>
      <c r="AC327" s="144">
        <f t="shared" si="952"/>
        <v>13</v>
      </c>
      <c r="AD327" s="147">
        <f>AC327/SUM(AEEF[AEEF-UT])</f>
        <v>2.2745341754008781E-2</v>
      </c>
    </row>
    <row r="328" spans="1:30">
      <c r="A328" s="134" t="s">
        <v>1247</v>
      </c>
      <c r="B328" s="138"/>
      <c r="C328" s="138">
        <v>7.0600540139361132E-3</v>
      </c>
      <c r="D328" s="138"/>
      <c r="E328" s="138">
        <v>5.4979956042114256E-4</v>
      </c>
      <c r="F328" s="138"/>
      <c r="G328" s="138">
        <v>7.609853574357256E-3</v>
      </c>
      <c r="I328" s="134" t="s">
        <v>1247</v>
      </c>
      <c r="J328" s="140">
        <v>0</v>
      </c>
      <c r="K328" s="140">
        <v>0.92775162425282542</v>
      </c>
      <c r="L328" s="140">
        <v>0</v>
      </c>
      <c r="M328" s="140">
        <v>7.2248375747174576E-2</v>
      </c>
      <c r="N328" s="140">
        <v>0</v>
      </c>
      <c r="O328" s="140">
        <v>1</v>
      </c>
      <c r="P328" s="140"/>
      <c r="Q328" s="144" t="str">
        <f t="shared" si="820"/>
        <v>G</v>
      </c>
      <c r="R328" s="145" t="str">
        <f>IFERROR(VLOOKUP(Q328,'LISTA-ESPECIES'!$A$4:$D$102,4,FALSE),"")</f>
        <v/>
      </c>
      <c r="S328" s="144">
        <f t="shared" si="942"/>
        <v>0</v>
      </c>
      <c r="T328" s="146">
        <f t="shared" si="943"/>
        <v>0</v>
      </c>
      <c r="U328" s="144">
        <f t="shared" si="944"/>
        <v>7.0600540139361132E-3</v>
      </c>
      <c r="V328" s="146">
        <f t="shared" si="945"/>
        <v>0.92775162425282542</v>
      </c>
      <c r="W328" s="144">
        <f t="shared" si="946"/>
        <v>0</v>
      </c>
      <c r="X328" s="146">
        <f t="shared" si="947"/>
        <v>0</v>
      </c>
      <c r="Y328" s="144">
        <f t="shared" si="948"/>
        <v>5.4979956042114256E-4</v>
      </c>
      <c r="Z328" s="146">
        <f t="shared" si="949"/>
        <v>7.2248375747174576E-2</v>
      </c>
      <c r="AA328" s="144">
        <f t="shared" si="950"/>
        <v>0</v>
      </c>
      <c r="AB328" s="146">
        <f t="shared" si="951"/>
        <v>0</v>
      </c>
      <c r="AC328" s="144">
        <f t="shared" si="952"/>
        <v>7.609853574357256E-3</v>
      </c>
      <c r="AD328" s="147">
        <f>AC328/SUM(AEEF[AEEF-UT])</f>
        <v>1.3314516942055466E-5</v>
      </c>
    </row>
    <row r="329" spans="1:30">
      <c r="A329" s="134" t="s">
        <v>1249</v>
      </c>
      <c r="B329" s="138"/>
      <c r="C329" s="138">
        <v>46.941035570442722</v>
      </c>
      <c r="D329" s="138"/>
      <c r="E329" s="138">
        <v>3.2082071456600838</v>
      </c>
      <c r="F329" s="138"/>
      <c r="G329" s="138">
        <v>50.149242716102812</v>
      </c>
      <c r="I329" s="134" t="s">
        <v>1249</v>
      </c>
      <c r="J329" s="140">
        <v>0</v>
      </c>
      <c r="K329" s="140">
        <v>0.93602680774619273</v>
      </c>
      <c r="L329" s="140">
        <v>0</v>
      </c>
      <c r="M329" s="140">
        <v>6.3973192253807168E-2</v>
      </c>
      <c r="N329" s="140">
        <v>0</v>
      </c>
      <c r="O329" s="140">
        <v>1</v>
      </c>
      <c r="P329" s="140"/>
      <c r="Q329" s="144" t="str">
        <f t="shared" si="820"/>
        <v>V</v>
      </c>
      <c r="R329" s="145" t="str">
        <f>IFERROR(VLOOKUP(Q329,'LISTA-ESPECIES'!$A$4:$D$102,4,FALSE),"")</f>
        <v/>
      </c>
      <c r="S329" s="144"/>
      <c r="T329" s="146"/>
      <c r="U329" s="144"/>
      <c r="V329" s="146"/>
      <c r="W329" s="144"/>
      <c r="X329" s="146"/>
      <c r="Y329" s="144"/>
      <c r="Z329" s="146"/>
      <c r="AA329" s="144"/>
      <c r="AB329" s="146"/>
      <c r="AC329" s="144"/>
      <c r="AD329" s="144"/>
    </row>
    <row r="330" spans="1:30">
      <c r="A330" s="128" t="s">
        <v>96</v>
      </c>
      <c r="I330" s="128" t="s">
        <v>96</v>
      </c>
      <c r="J330" s="140"/>
      <c r="K330" s="140"/>
      <c r="L330" s="140"/>
      <c r="M330" s="140"/>
      <c r="N330" s="140"/>
      <c r="O330" s="140"/>
      <c r="P330" s="140"/>
      <c r="Q330" s="144" t="str">
        <f t="shared" si="820"/>
        <v>Pente-De-Macaco</v>
      </c>
      <c r="R330" s="145">
        <f>IFERROR(VLOOKUP(Q330,'LISTA-ESPECIES'!$A$4:$D$102,4,FALSE),"")</f>
        <v>64.112680651244418</v>
      </c>
      <c r="S330" s="144">
        <f t="shared" ref="S330:S332" si="953">B330</f>
        <v>0</v>
      </c>
      <c r="T330" s="146">
        <f t="shared" ref="T330:T332" si="954">J330</f>
        <v>0</v>
      </c>
      <c r="U330" s="144">
        <f t="shared" ref="U330:U332" si="955">C330</f>
        <v>0</v>
      </c>
      <c r="V330" s="146">
        <f t="shared" ref="V330:V332" si="956">K330</f>
        <v>0</v>
      </c>
      <c r="W330" s="144">
        <f t="shared" ref="W330:W332" si="957">D330</f>
        <v>0</v>
      </c>
      <c r="X330" s="146">
        <f t="shared" ref="X330:X332" si="958">L330</f>
        <v>0</v>
      </c>
      <c r="Y330" s="144">
        <f t="shared" ref="Y330:Y332" si="959">E330</f>
        <v>0</v>
      </c>
      <c r="Z330" s="146">
        <f t="shared" ref="Z330:Z332" si="960">M330</f>
        <v>0</v>
      </c>
      <c r="AA330" s="144">
        <f t="shared" ref="AA330:AA332" si="961">F330</f>
        <v>0</v>
      </c>
      <c r="AB330" s="146">
        <f t="shared" ref="AB330:AB332" si="962">N330</f>
        <v>0</v>
      </c>
      <c r="AC330" s="144">
        <f t="shared" ref="AC330:AC332" si="963">G330</f>
        <v>0</v>
      </c>
      <c r="AD330" s="147">
        <f>AC330/SUM(AEEF[AEEF-UT])</f>
        <v>0</v>
      </c>
    </row>
    <row r="331" spans="1:30">
      <c r="A331" s="134" t="s">
        <v>1245</v>
      </c>
      <c r="C331">
        <v>1</v>
      </c>
      <c r="E331">
        <v>6</v>
      </c>
      <c r="G331">
        <v>7</v>
      </c>
      <c r="I331" s="134" t="s">
        <v>1245</v>
      </c>
      <c r="J331" s="140">
        <v>0</v>
      </c>
      <c r="K331" s="140">
        <v>0.14285714285714285</v>
      </c>
      <c r="L331" s="140">
        <v>0</v>
      </c>
      <c r="M331" s="140">
        <v>0.8571428571428571</v>
      </c>
      <c r="N331" s="140">
        <v>0</v>
      </c>
      <c r="O331" s="140">
        <v>1</v>
      </c>
      <c r="P331" s="140"/>
      <c r="Q331" s="144" t="str">
        <f t="shared" si="820"/>
        <v>N</v>
      </c>
      <c r="R331" s="145" t="str">
        <f>IFERROR(VLOOKUP(Q331,'LISTA-ESPECIES'!$A$4:$D$102,4,FALSE),"")</f>
        <v/>
      </c>
      <c r="S331" s="144">
        <f t="shared" si="953"/>
        <v>0</v>
      </c>
      <c r="T331" s="146">
        <f t="shared" si="954"/>
        <v>0</v>
      </c>
      <c r="U331" s="144">
        <f t="shared" si="955"/>
        <v>1</v>
      </c>
      <c r="V331" s="146">
        <f t="shared" si="956"/>
        <v>0.14285714285714285</v>
      </c>
      <c r="W331" s="144">
        <f t="shared" si="957"/>
        <v>0</v>
      </c>
      <c r="X331" s="146">
        <f t="shared" si="958"/>
        <v>0</v>
      </c>
      <c r="Y331" s="144">
        <f t="shared" si="959"/>
        <v>6</v>
      </c>
      <c r="Z331" s="146">
        <f t="shared" si="960"/>
        <v>0.8571428571428571</v>
      </c>
      <c r="AA331" s="144">
        <f t="shared" si="961"/>
        <v>0</v>
      </c>
      <c r="AB331" s="146">
        <f t="shared" si="962"/>
        <v>0</v>
      </c>
      <c r="AC331" s="144">
        <f t="shared" si="963"/>
        <v>7</v>
      </c>
      <c r="AD331" s="147">
        <f>AC331/SUM(AEEF[AEEF-UT])</f>
        <v>1.2247491713697036E-2</v>
      </c>
    </row>
    <row r="332" spans="1:30">
      <c r="A332" s="134" t="s">
        <v>1247</v>
      </c>
      <c r="B332" s="138"/>
      <c r="C332" s="138">
        <v>8.1539863899168861E-4</v>
      </c>
      <c r="D332" s="138"/>
      <c r="E332" s="138">
        <v>2.7163339607172406E-3</v>
      </c>
      <c r="F332" s="138"/>
      <c r="G332" s="138">
        <v>3.5317325997089293E-3</v>
      </c>
      <c r="I332" s="134" t="s">
        <v>1247</v>
      </c>
      <c r="J332" s="140">
        <v>0</v>
      </c>
      <c r="K332" s="140">
        <v>0.23087779608764555</v>
      </c>
      <c r="L332" s="140">
        <v>0</v>
      </c>
      <c r="M332" s="140">
        <v>0.76912220391235431</v>
      </c>
      <c r="N332" s="140">
        <v>0</v>
      </c>
      <c r="O332" s="140">
        <v>1</v>
      </c>
      <c r="P332" s="140"/>
      <c r="Q332" s="144" t="str">
        <f t="shared" si="820"/>
        <v>G</v>
      </c>
      <c r="R332" s="145" t="str">
        <f>IFERROR(VLOOKUP(Q332,'LISTA-ESPECIES'!$A$4:$D$102,4,FALSE),"")</f>
        <v/>
      </c>
      <c r="S332" s="144">
        <f t="shared" si="953"/>
        <v>0</v>
      </c>
      <c r="T332" s="146">
        <f t="shared" si="954"/>
        <v>0</v>
      </c>
      <c r="U332" s="144">
        <f t="shared" si="955"/>
        <v>8.1539863899168861E-4</v>
      </c>
      <c r="V332" s="146">
        <f t="shared" si="956"/>
        <v>0.23087779608764555</v>
      </c>
      <c r="W332" s="144">
        <f t="shared" si="957"/>
        <v>0</v>
      </c>
      <c r="X332" s="146">
        <f t="shared" si="958"/>
        <v>0</v>
      </c>
      <c r="Y332" s="144">
        <f t="shared" si="959"/>
        <v>2.7163339607172406E-3</v>
      </c>
      <c r="Z332" s="146">
        <f t="shared" si="960"/>
        <v>0.76912220391235431</v>
      </c>
      <c r="AA332" s="144">
        <f t="shared" si="961"/>
        <v>0</v>
      </c>
      <c r="AB332" s="146">
        <f t="shared" si="962"/>
        <v>0</v>
      </c>
      <c r="AC332" s="144">
        <f t="shared" si="963"/>
        <v>3.5317325997089293E-3</v>
      </c>
      <c r="AD332" s="147">
        <f>AC332/SUM(AEEF[AEEF-UT])</f>
        <v>6.1792665357041153E-6</v>
      </c>
    </row>
    <row r="333" spans="1:30">
      <c r="A333" s="134" t="s">
        <v>1249</v>
      </c>
      <c r="B333" s="138"/>
      <c r="C333" s="138">
        <v>5.8720725549572688</v>
      </c>
      <c r="D333" s="138"/>
      <c r="E333" s="138">
        <v>16.083961408001734</v>
      </c>
      <c r="F333" s="138"/>
      <c r="G333" s="138">
        <v>21.956033962959001</v>
      </c>
      <c r="I333" s="134" t="s">
        <v>1249</v>
      </c>
      <c r="J333" s="140">
        <v>0</v>
      </c>
      <c r="K333" s="140">
        <v>0.26744686972445786</v>
      </c>
      <c r="L333" s="140">
        <v>0</v>
      </c>
      <c r="M333" s="140">
        <v>0.73255313027554214</v>
      </c>
      <c r="N333" s="140">
        <v>0</v>
      </c>
      <c r="O333" s="140">
        <v>1</v>
      </c>
      <c r="P333" s="140"/>
      <c r="Q333" s="144" t="str">
        <f t="shared" si="820"/>
        <v>V</v>
      </c>
      <c r="R333" s="145" t="str">
        <f>IFERROR(VLOOKUP(Q333,'LISTA-ESPECIES'!$A$4:$D$102,4,FALSE),"")</f>
        <v/>
      </c>
      <c r="S333" s="144"/>
      <c r="T333" s="146"/>
      <c r="U333" s="144"/>
      <c r="V333" s="146"/>
      <c r="W333" s="144"/>
      <c r="X333" s="146"/>
      <c r="Y333" s="144"/>
      <c r="Z333" s="146"/>
      <c r="AA333" s="144"/>
      <c r="AB333" s="146"/>
      <c r="AC333" s="144"/>
      <c r="AD333" s="144"/>
    </row>
    <row r="334" spans="1:30">
      <c r="A334" s="128" t="s">
        <v>33</v>
      </c>
      <c r="I334" s="128" t="s">
        <v>33</v>
      </c>
      <c r="J334" s="140"/>
      <c r="K334" s="140"/>
      <c r="L334" s="140"/>
      <c r="M334" s="140"/>
      <c r="N334" s="140"/>
      <c r="O334" s="140"/>
      <c r="P334" s="140"/>
      <c r="Q334" s="144" t="str">
        <f t="shared" si="820"/>
        <v>Pequi</v>
      </c>
      <c r="R334" s="145">
        <f>IFERROR(VLOOKUP(Q334,'LISTA-ESPECIES'!$A$4:$D$102,4,FALSE),"")</f>
        <v>51.38028520389279</v>
      </c>
      <c r="S334" s="144">
        <f t="shared" ref="S334:S335" si="964">B334</f>
        <v>0</v>
      </c>
      <c r="T334" s="146">
        <f t="shared" ref="T334:T335" si="965">J334</f>
        <v>0</v>
      </c>
      <c r="U334" s="144">
        <f t="shared" ref="U334:U335" si="966">C334</f>
        <v>0</v>
      </c>
      <c r="V334" s="146">
        <f t="shared" ref="V334:V335" si="967">K334</f>
        <v>0</v>
      </c>
      <c r="W334" s="144">
        <f t="shared" ref="W334:W335" si="968">D334</f>
        <v>0</v>
      </c>
      <c r="X334" s="146">
        <f t="shared" ref="X334:X335" si="969">L334</f>
        <v>0</v>
      </c>
      <c r="Y334" s="144">
        <f t="shared" ref="Y334:Y335" si="970">E334</f>
        <v>0</v>
      </c>
      <c r="Z334" s="146">
        <f t="shared" ref="Z334:Z335" si="971">M334</f>
        <v>0</v>
      </c>
      <c r="AA334" s="144">
        <f t="shared" ref="AA334:AA335" si="972">F334</f>
        <v>0</v>
      </c>
      <c r="AB334" s="146">
        <f t="shared" ref="AB334:AB335" si="973">N334</f>
        <v>0</v>
      </c>
      <c r="AC334" s="144">
        <f t="shared" ref="AC334:AC335" si="974">G334</f>
        <v>0</v>
      </c>
      <c r="AD334" s="147">
        <f>AC334/SUM(AEEF[AEEF-UT])</f>
        <v>0</v>
      </c>
    </row>
    <row r="335" spans="1:30">
      <c r="A335" s="134" t="s">
        <v>1245</v>
      </c>
      <c r="B335">
        <v>18</v>
      </c>
      <c r="C335">
        <v>16</v>
      </c>
      <c r="E335">
        <v>4</v>
      </c>
      <c r="G335">
        <v>38</v>
      </c>
      <c r="I335" s="134" t="s">
        <v>1245</v>
      </c>
      <c r="J335" s="140">
        <v>0.47368421052631576</v>
      </c>
      <c r="K335" s="140">
        <v>0.42105263157894735</v>
      </c>
      <c r="L335" s="140">
        <v>0</v>
      </c>
      <c r="M335" s="140">
        <v>0.10526315789473684</v>
      </c>
      <c r="N335" s="140">
        <v>0</v>
      </c>
      <c r="O335" s="140">
        <v>1</v>
      </c>
      <c r="P335" s="140"/>
      <c r="Q335" s="144" t="str">
        <f t="shared" si="820"/>
        <v>N</v>
      </c>
      <c r="R335" s="145" t="str">
        <f>IFERROR(VLOOKUP(Q335,'LISTA-ESPECIES'!$A$4:$D$102,4,FALSE),"")</f>
        <v/>
      </c>
      <c r="S335" s="144">
        <f t="shared" si="964"/>
        <v>18</v>
      </c>
      <c r="T335" s="146">
        <f t="shared" si="965"/>
        <v>0.47368421052631576</v>
      </c>
      <c r="U335" s="144">
        <f t="shared" si="966"/>
        <v>16</v>
      </c>
      <c r="V335" s="146">
        <f t="shared" si="967"/>
        <v>0.42105263157894735</v>
      </c>
      <c r="W335" s="144">
        <f t="shared" si="968"/>
        <v>0</v>
      </c>
      <c r="X335" s="146">
        <f t="shared" si="969"/>
        <v>0</v>
      </c>
      <c r="Y335" s="144">
        <f t="shared" si="970"/>
        <v>4</v>
      </c>
      <c r="Z335" s="146">
        <f t="shared" si="971"/>
        <v>0.10526315789473684</v>
      </c>
      <c r="AA335" s="144">
        <f t="shared" si="972"/>
        <v>0</v>
      </c>
      <c r="AB335" s="146">
        <f t="shared" si="973"/>
        <v>0</v>
      </c>
      <c r="AC335" s="144">
        <f t="shared" si="974"/>
        <v>38</v>
      </c>
      <c r="AD335" s="147">
        <f>AC335/SUM(AEEF[AEEF-UT])</f>
        <v>6.6486383588641049E-2</v>
      </c>
    </row>
    <row r="336" spans="1:30">
      <c r="A336" s="134" t="s">
        <v>1247</v>
      </c>
      <c r="B336" s="138">
        <v>3.6379179306335607E-2</v>
      </c>
      <c r="C336" s="138">
        <v>2.1435792104848556E-2</v>
      </c>
      <c r="D336" s="138"/>
      <c r="E336" s="138">
        <v>1.0823343453428367E-3</v>
      </c>
      <c r="F336" s="138"/>
      <c r="G336" s="138">
        <v>5.8897305756527012E-2</v>
      </c>
      <c r="I336" s="134" t="s">
        <v>1247</v>
      </c>
      <c r="J336" s="140">
        <v>0.61767136610156503</v>
      </c>
      <c r="K336" s="140">
        <v>0.36395199796508582</v>
      </c>
      <c r="L336" s="140">
        <v>0</v>
      </c>
      <c r="M336" s="140">
        <v>1.8376635933348994E-2</v>
      </c>
      <c r="N336" s="140">
        <v>0</v>
      </c>
      <c r="O336" s="140">
        <v>1</v>
      </c>
      <c r="P336" s="140"/>
      <c r="Q336" s="144" t="str">
        <f t="shared" si="820"/>
        <v>G</v>
      </c>
      <c r="R336" s="145" t="str">
        <f>IFERROR(VLOOKUP(Q336,'LISTA-ESPECIES'!$A$4:$D$102,4,FALSE),"")</f>
        <v/>
      </c>
      <c r="S336" s="144"/>
      <c r="T336" s="146"/>
      <c r="U336" s="144"/>
      <c r="V336" s="146"/>
      <c r="W336" s="144"/>
      <c r="X336" s="146"/>
      <c r="Y336" s="144"/>
      <c r="Z336" s="146"/>
      <c r="AA336" s="144"/>
      <c r="AB336" s="146"/>
      <c r="AC336" s="144"/>
      <c r="AD336" s="144"/>
    </row>
    <row r="337" spans="1:30">
      <c r="A337" s="134" t="s">
        <v>1249</v>
      </c>
      <c r="B337" s="138">
        <v>240.57097254044055</v>
      </c>
      <c r="C337" s="138">
        <v>150.88578064325151</v>
      </c>
      <c r="D337" s="138"/>
      <c r="E337" s="138">
        <v>5.9906557199561767</v>
      </c>
      <c r="F337" s="138"/>
      <c r="G337" s="138">
        <v>397.44740890364835</v>
      </c>
      <c r="I337" s="134" t="s">
        <v>1249</v>
      </c>
      <c r="J337" s="140">
        <v>0.60529007650106792</v>
      </c>
      <c r="K337" s="140">
        <v>0.3796370972941232</v>
      </c>
      <c r="L337" s="140">
        <v>0</v>
      </c>
      <c r="M337" s="140">
        <v>1.5072826204808567E-2</v>
      </c>
      <c r="N337" s="140">
        <v>0</v>
      </c>
      <c r="O337" s="140">
        <v>1</v>
      </c>
      <c r="P337" s="140"/>
      <c r="Q337" s="144" t="str">
        <f t="shared" si="820"/>
        <v>V</v>
      </c>
      <c r="R337" s="145" t="str">
        <f>IFERROR(VLOOKUP(Q337,'LISTA-ESPECIES'!$A$4:$D$102,4,FALSE),"")</f>
        <v/>
      </c>
      <c r="S337" s="144">
        <f t="shared" ref="S337:S339" si="975">B337</f>
        <v>240.57097254044055</v>
      </c>
      <c r="T337" s="146">
        <f t="shared" ref="T337:T339" si="976">J337</f>
        <v>0.60529007650106792</v>
      </c>
      <c r="U337" s="144">
        <f t="shared" ref="U337:U339" si="977">C337</f>
        <v>150.88578064325151</v>
      </c>
      <c r="V337" s="146">
        <f t="shared" ref="V337:V339" si="978">K337</f>
        <v>0.3796370972941232</v>
      </c>
      <c r="W337" s="144">
        <f t="shared" ref="W337:W339" si="979">D337</f>
        <v>0</v>
      </c>
      <c r="X337" s="146">
        <f t="shared" ref="X337:X339" si="980">L337</f>
        <v>0</v>
      </c>
      <c r="Y337" s="144">
        <f t="shared" ref="Y337:Y339" si="981">E337</f>
        <v>5.9906557199561767</v>
      </c>
      <c r="Z337" s="146">
        <f t="shared" ref="Z337:Z339" si="982">M337</f>
        <v>1.5072826204808567E-2</v>
      </c>
      <c r="AA337" s="144">
        <f t="shared" ref="AA337:AA339" si="983">F337</f>
        <v>0</v>
      </c>
      <c r="AB337" s="146">
        <f t="shared" ref="AB337:AB339" si="984">N337</f>
        <v>0</v>
      </c>
      <c r="AC337" s="144">
        <f t="shared" ref="AC337:AC339" si="985">G337</f>
        <v>397.44740890364835</v>
      </c>
      <c r="AD337" s="147">
        <f>AC337/SUM(AEEF[AEEF-UT])</f>
        <v>0.69539054959682733</v>
      </c>
    </row>
    <row r="338" spans="1:30">
      <c r="A338" s="128" t="s">
        <v>97</v>
      </c>
      <c r="I338" s="128" t="s">
        <v>97</v>
      </c>
      <c r="J338" s="140"/>
      <c r="K338" s="140"/>
      <c r="L338" s="140"/>
      <c r="M338" s="140"/>
      <c r="N338" s="140"/>
      <c r="O338" s="140"/>
      <c r="P338" s="140"/>
      <c r="Q338" s="144" t="str">
        <f t="shared" si="820"/>
        <v>Pororoca</v>
      </c>
      <c r="R338" s="145">
        <f>IFERROR(VLOOKUP(Q338,'LISTA-ESPECIES'!$A$4:$D$102,4,FALSE),"")</f>
        <v>52.335214862444161</v>
      </c>
      <c r="S338" s="144">
        <f t="shared" si="975"/>
        <v>0</v>
      </c>
      <c r="T338" s="146">
        <f t="shared" si="976"/>
        <v>0</v>
      </c>
      <c r="U338" s="144">
        <f t="shared" si="977"/>
        <v>0</v>
      </c>
      <c r="V338" s="146">
        <f t="shared" si="978"/>
        <v>0</v>
      </c>
      <c r="W338" s="144">
        <f t="shared" si="979"/>
        <v>0</v>
      </c>
      <c r="X338" s="146">
        <f t="shared" si="980"/>
        <v>0</v>
      </c>
      <c r="Y338" s="144">
        <f t="shared" si="981"/>
        <v>0</v>
      </c>
      <c r="Z338" s="146">
        <f t="shared" si="982"/>
        <v>0</v>
      </c>
      <c r="AA338" s="144">
        <f t="shared" si="983"/>
        <v>0</v>
      </c>
      <c r="AB338" s="146">
        <f t="shared" si="984"/>
        <v>0</v>
      </c>
      <c r="AC338" s="144">
        <f t="shared" si="985"/>
        <v>0</v>
      </c>
      <c r="AD338" s="147">
        <f>AC338/SUM(AEEF[AEEF-UT])</f>
        <v>0</v>
      </c>
    </row>
    <row r="339" spans="1:30">
      <c r="A339" s="134" t="s">
        <v>1245</v>
      </c>
      <c r="C339">
        <v>12</v>
      </c>
      <c r="E339">
        <v>6</v>
      </c>
      <c r="F339">
        <v>2</v>
      </c>
      <c r="G339">
        <v>20</v>
      </c>
      <c r="I339" s="134" t="s">
        <v>1245</v>
      </c>
      <c r="J339" s="140">
        <v>0</v>
      </c>
      <c r="K339" s="140">
        <v>0.6</v>
      </c>
      <c r="L339" s="140">
        <v>0</v>
      </c>
      <c r="M339" s="140">
        <v>0.3</v>
      </c>
      <c r="N339" s="140">
        <v>0.1</v>
      </c>
      <c r="O339" s="140">
        <v>1</v>
      </c>
      <c r="P339" s="140"/>
      <c r="Q339" s="144" t="str">
        <f t="shared" si="820"/>
        <v>N</v>
      </c>
      <c r="R339" s="145" t="str">
        <f>IFERROR(VLOOKUP(Q339,'LISTA-ESPECIES'!$A$4:$D$102,4,FALSE),"")</f>
        <v/>
      </c>
      <c r="S339" s="144">
        <f t="shared" si="975"/>
        <v>0</v>
      </c>
      <c r="T339" s="146">
        <f t="shared" si="976"/>
        <v>0</v>
      </c>
      <c r="U339" s="144">
        <f t="shared" si="977"/>
        <v>12</v>
      </c>
      <c r="V339" s="146">
        <f t="shared" si="978"/>
        <v>0.6</v>
      </c>
      <c r="W339" s="144">
        <f t="shared" si="979"/>
        <v>0</v>
      </c>
      <c r="X339" s="146">
        <f t="shared" si="980"/>
        <v>0</v>
      </c>
      <c r="Y339" s="144">
        <f t="shared" si="981"/>
        <v>6</v>
      </c>
      <c r="Z339" s="146">
        <f t="shared" si="982"/>
        <v>0.3</v>
      </c>
      <c r="AA339" s="144">
        <f t="shared" si="983"/>
        <v>2</v>
      </c>
      <c r="AB339" s="146">
        <f t="shared" si="984"/>
        <v>0.1</v>
      </c>
      <c r="AC339" s="144">
        <f t="shared" si="985"/>
        <v>20</v>
      </c>
      <c r="AD339" s="147">
        <f>AC339/SUM(AEEF[AEEF-UT])</f>
        <v>3.4992833467705819E-2</v>
      </c>
    </row>
    <row r="340" spans="1:30">
      <c r="A340" s="134" t="s">
        <v>1247</v>
      </c>
      <c r="B340" s="138"/>
      <c r="C340" s="138">
        <v>7.677367200483726E-3</v>
      </c>
      <c r="D340" s="138"/>
      <c r="E340" s="138">
        <v>1.7665485369508138E-3</v>
      </c>
      <c r="F340" s="138">
        <v>1.2186843021703352E-3</v>
      </c>
      <c r="G340" s="138">
        <v>1.0662600039604876E-2</v>
      </c>
      <c r="I340" s="134" t="s">
        <v>1247</v>
      </c>
      <c r="J340" s="140">
        <v>0</v>
      </c>
      <c r="K340" s="140">
        <v>0.72002768292603314</v>
      </c>
      <c r="L340" s="140">
        <v>0</v>
      </c>
      <c r="M340" s="140">
        <v>0.16567708911421167</v>
      </c>
      <c r="N340" s="140">
        <v>0.11429522795975533</v>
      </c>
      <c r="O340" s="140">
        <v>1</v>
      </c>
      <c r="P340" s="140"/>
      <c r="Q340" s="144" t="str">
        <f t="shared" si="820"/>
        <v>G</v>
      </c>
      <c r="R340" s="145" t="str">
        <f>IFERROR(VLOOKUP(Q340,'LISTA-ESPECIES'!$A$4:$D$102,4,FALSE),"")</f>
        <v/>
      </c>
      <c r="S340" s="144"/>
      <c r="T340" s="146"/>
      <c r="U340" s="144"/>
      <c r="V340" s="146"/>
      <c r="W340" s="144"/>
      <c r="X340" s="146"/>
      <c r="Y340" s="144"/>
      <c r="Z340" s="146"/>
      <c r="AA340" s="144"/>
      <c r="AB340" s="146"/>
      <c r="AC340" s="144"/>
      <c r="AD340" s="144"/>
    </row>
    <row r="341" spans="1:30">
      <c r="A341" s="134" t="s">
        <v>1249</v>
      </c>
      <c r="B341" s="138"/>
      <c r="C341" s="138">
        <v>48.805138637181251</v>
      </c>
      <c r="D341" s="138"/>
      <c r="E341" s="138">
        <v>10.689942555609594</v>
      </c>
      <c r="F341" s="138">
        <v>7.5054765528105287</v>
      </c>
      <c r="G341" s="138">
        <v>67.00055774560137</v>
      </c>
      <c r="I341" s="134" t="s">
        <v>1249</v>
      </c>
      <c r="J341" s="140">
        <v>0</v>
      </c>
      <c r="K341" s="140">
        <v>0.72842884118207718</v>
      </c>
      <c r="L341" s="140">
        <v>0</v>
      </c>
      <c r="M341" s="140">
        <v>0.15955005324282387</v>
      </c>
      <c r="N341" s="140">
        <v>0.11202110557509901</v>
      </c>
      <c r="O341" s="140">
        <v>1</v>
      </c>
      <c r="P341" s="140"/>
      <c r="Q341" s="144" t="str">
        <f t="shared" si="820"/>
        <v>V</v>
      </c>
      <c r="R341" s="145" t="str">
        <f>IFERROR(VLOOKUP(Q341,'LISTA-ESPECIES'!$A$4:$D$102,4,FALSE),"")</f>
        <v/>
      </c>
      <c r="S341" s="144">
        <f t="shared" ref="S341:S343" si="986">B341</f>
        <v>0</v>
      </c>
      <c r="T341" s="146">
        <f t="shared" ref="T341:T343" si="987">J341</f>
        <v>0</v>
      </c>
      <c r="U341" s="144">
        <f t="shared" ref="U341:U343" si="988">C341</f>
        <v>48.805138637181251</v>
      </c>
      <c r="V341" s="146">
        <f t="shared" ref="V341:V343" si="989">K341</f>
        <v>0.72842884118207718</v>
      </c>
      <c r="W341" s="144">
        <f t="shared" ref="W341:W343" si="990">D341</f>
        <v>0</v>
      </c>
      <c r="X341" s="146">
        <f t="shared" ref="X341:X343" si="991">L341</f>
        <v>0</v>
      </c>
      <c r="Y341" s="144">
        <f t="shared" ref="Y341:Y343" si="992">E341</f>
        <v>10.689942555609594</v>
      </c>
      <c r="Z341" s="146">
        <f t="shared" ref="Z341:Z343" si="993">M341</f>
        <v>0.15955005324282387</v>
      </c>
      <c r="AA341" s="144">
        <f t="shared" ref="AA341:AA343" si="994">F341</f>
        <v>7.5054765528105287</v>
      </c>
      <c r="AB341" s="146">
        <f t="shared" ref="AB341:AB343" si="995">N341</f>
        <v>0.11202110557509901</v>
      </c>
      <c r="AC341" s="144">
        <f t="shared" ref="AC341:AC343" si="996">G341</f>
        <v>67.00055774560137</v>
      </c>
      <c r="AD341" s="147">
        <f>AC341/SUM(AEEF[AEEF-UT])</f>
        <v>0.1172269679717618</v>
      </c>
    </row>
    <row r="342" spans="1:30">
      <c r="A342" s="128" t="s">
        <v>98</v>
      </c>
      <c r="I342" s="128" t="s">
        <v>98</v>
      </c>
      <c r="J342" s="140"/>
      <c r="K342" s="140"/>
      <c r="L342" s="140"/>
      <c r="M342" s="140"/>
      <c r="N342" s="140"/>
      <c r="O342" s="140"/>
      <c r="P342" s="140"/>
      <c r="Q342" s="144" t="str">
        <f t="shared" si="820"/>
        <v>Quarubarana</v>
      </c>
      <c r="R342" s="145">
        <f>IFERROR(VLOOKUP(Q342,'LISTA-ESPECIES'!$A$4:$D$102,4,FALSE),"")</f>
        <v>51.38028520389279</v>
      </c>
      <c r="S342" s="144">
        <f t="shared" si="986"/>
        <v>0</v>
      </c>
      <c r="T342" s="146">
        <f t="shared" si="987"/>
        <v>0</v>
      </c>
      <c r="U342" s="144">
        <f t="shared" si="988"/>
        <v>0</v>
      </c>
      <c r="V342" s="146">
        <f t="shared" si="989"/>
        <v>0</v>
      </c>
      <c r="W342" s="144">
        <f t="shared" si="990"/>
        <v>0</v>
      </c>
      <c r="X342" s="146">
        <f t="shared" si="991"/>
        <v>0</v>
      </c>
      <c r="Y342" s="144">
        <f t="shared" si="992"/>
        <v>0</v>
      </c>
      <c r="Z342" s="146">
        <f t="shared" si="993"/>
        <v>0</v>
      </c>
      <c r="AA342" s="144">
        <f t="shared" si="994"/>
        <v>0</v>
      </c>
      <c r="AB342" s="146">
        <f t="shared" si="995"/>
        <v>0</v>
      </c>
      <c r="AC342" s="144">
        <f t="shared" si="996"/>
        <v>0</v>
      </c>
      <c r="AD342" s="147">
        <f>AC342/SUM(AEEF[AEEF-UT])</f>
        <v>0</v>
      </c>
    </row>
    <row r="343" spans="1:30">
      <c r="A343" s="134" t="s">
        <v>1245</v>
      </c>
      <c r="B343">
        <v>63</v>
      </c>
      <c r="C343">
        <v>11</v>
      </c>
      <c r="E343">
        <v>2</v>
      </c>
      <c r="G343">
        <v>76</v>
      </c>
      <c r="I343" s="134" t="s">
        <v>1245</v>
      </c>
      <c r="J343" s="140">
        <v>0.82894736842105265</v>
      </c>
      <c r="K343" s="140">
        <v>0.14473684210526316</v>
      </c>
      <c r="L343" s="140">
        <v>0</v>
      </c>
      <c r="M343" s="140">
        <v>2.6315789473684209E-2</v>
      </c>
      <c r="N343" s="140">
        <v>0</v>
      </c>
      <c r="O343" s="140">
        <v>1</v>
      </c>
      <c r="P343" s="140"/>
      <c r="Q343" s="144" t="str">
        <f t="shared" si="820"/>
        <v>N</v>
      </c>
      <c r="R343" s="145" t="str">
        <f>IFERROR(VLOOKUP(Q343,'LISTA-ESPECIES'!$A$4:$D$102,4,FALSE),"")</f>
        <v/>
      </c>
      <c r="S343" s="144">
        <f t="shared" si="986"/>
        <v>63</v>
      </c>
      <c r="T343" s="146">
        <f t="shared" si="987"/>
        <v>0.82894736842105265</v>
      </c>
      <c r="U343" s="144">
        <f t="shared" si="988"/>
        <v>11</v>
      </c>
      <c r="V343" s="146">
        <f t="shared" si="989"/>
        <v>0.14473684210526316</v>
      </c>
      <c r="W343" s="144">
        <f t="shared" si="990"/>
        <v>0</v>
      </c>
      <c r="X343" s="146">
        <f t="shared" si="991"/>
        <v>0</v>
      </c>
      <c r="Y343" s="144">
        <f t="shared" si="992"/>
        <v>2</v>
      </c>
      <c r="Z343" s="146">
        <f t="shared" si="993"/>
        <v>2.6315789473684209E-2</v>
      </c>
      <c r="AA343" s="144">
        <f t="shared" si="994"/>
        <v>0</v>
      </c>
      <c r="AB343" s="146">
        <f t="shared" si="995"/>
        <v>0</v>
      </c>
      <c r="AC343" s="144">
        <f t="shared" si="996"/>
        <v>76</v>
      </c>
      <c r="AD343" s="147">
        <f>AC343/SUM(AEEF[AEEF-UT])</f>
        <v>0.1329727671772821</v>
      </c>
    </row>
    <row r="344" spans="1:30">
      <c r="A344" s="134" t="s">
        <v>1247</v>
      </c>
      <c r="B344" s="138">
        <v>0.12473308809177946</v>
      </c>
      <c r="C344" s="138">
        <v>2.5509095650204292E-2</v>
      </c>
      <c r="D344" s="138"/>
      <c r="E344" s="138">
        <v>5.6123051258650321E-4</v>
      </c>
      <c r="F344" s="138"/>
      <c r="G344" s="138">
        <v>0.15080341425457031</v>
      </c>
      <c r="I344" s="134" t="s">
        <v>1247</v>
      </c>
      <c r="J344" s="140">
        <v>0.8271237671132452</v>
      </c>
      <c r="K344" s="140">
        <v>0.16915462939812859</v>
      </c>
      <c r="L344" s="140">
        <v>0</v>
      </c>
      <c r="M344" s="140">
        <v>3.7216034886258845E-3</v>
      </c>
      <c r="N344" s="140">
        <v>0</v>
      </c>
      <c r="O344" s="140">
        <v>1</v>
      </c>
      <c r="P344" s="140"/>
      <c r="Q344" s="144" t="str">
        <f t="shared" si="820"/>
        <v>G</v>
      </c>
      <c r="R344" s="145" t="str">
        <f>IFERROR(VLOOKUP(Q344,'LISTA-ESPECIES'!$A$4:$D$102,4,FALSE),"")</f>
        <v/>
      </c>
      <c r="S344" s="144"/>
      <c r="T344" s="146"/>
      <c r="U344" s="144"/>
      <c r="V344" s="146"/>
      <c r="W344" s="144"/>
      <c r="X344" s="146"/>
      <c r="Y344" s="144"/>
      <c r="Z344" s="146"/>
      <c r="AA344" s="144"/>
      <c r="AB344" s="146"/>
      <c r="AC344" s="144"/>
      <c r="AD344" s="144"/>
    </row>
    <row r="345" spans="1:30">
      <c r="A345" s="134" t="s">
        <v>1249</v>
      </c>
      <c r="B345" s="138">
        <v>877.51667433710611</v>
      </c>
      <c r="C345" s="138">
        <v>203.03872679710179</v>
      </c>
      <c r="D345" s="138"/>
      <c r="E345" s="138">
        <v>3.273932566734028</v>
      </c>
      <c r="F345" s="138"/>
      <c r="G345" s="138">
        <v>1083.829333700942</v>
      </c>
      <c r="I345" s="134" t="s">
        <v>1249</v>
      </c>
      <c r="J345" s="140">
        <v>0.80964469870976641</v>
      </c>
      <c r="K345" s="140">
        <v>0.1873345927110012</v>
      </c>
      <c r="L345" s="140">
        <v>0</v>
      </c>
      <c r="M345" s="140">
        <v>3.0207085792322676E-3</v>
      </c>
      <c r="N345" s="140">
        <v>0</v>
      </c>
      <c r="O345" s="140">
        <v>1</v>
      </c>
      <c r="P345" s="140"/>
      <c r="Q345" s="144" t="str">
        <f t="shared" si="820"/>
        <v>V</v>
      </c>
      <c r="R345" s="145" t="str">
        <f>IFERROR(VLOOKUP(Q345,'LISTA-ESPECIES'!$A$4:$D$102,4,FALSE),"")</f>
        <v/>
      </c>
      <c r="S345" s="144">
        <f t="shared" ref="S345:S347" si="997">B345</f>
        <v>877.51667433710611</v>
      </c>
      <c r="T345" s="146">
        <f t="shared" ref="T345:T347" si="998">J345</f>
        <v>0.80964469870976641</v>
      </c>
      <c r="U345" s="144">
        <f t="shared" ref="U345:U347" si="999">C345</f>
        <v>203.03872679710179</v>
      </c>
      <c r="V345" s="146">
        <f t="shared" ref="V345:V347" si="1000">K345</f>
        <v>0.1873345927110012</v>
      </c>
      <c r="W345" s="144">
        <f t="shared" ref="W345:W347" si="1001">D345</f>
        <v>0</v>
      </c>
      <c r="X345" s="146">
        <f t="shared" ref="X345:X347" si="1002">L345</f>
        <v>0</v>
      </c>
      <c r="Y345" s="144">
        <f t="shared" ref="Y345:Y347" si="1003">E345</f>
        <v>3.273932566734028</v>
      </c>
      <c r="Z345" s="146">
        <f t="shared" ref="Z345:Z347" si="1004">M345</f>
        <v>3.0207085792322676E-3</v>
      </c>
      <c r="AA345" s="144">
        <f t="shared" ref="AA345:AA347" si="1005">F345</f>
        <v>0</v>
      </c>
      <c r="AB345" s="146">
        <f t="shared" ref="AB345:AB347" si="1006">N345</f>
        <v>0</v>
      </c>
      <c r="AC345" s="144">
        <f t="shared" ref="AC345:AC347" si="1007">G345</f>
        <v>1083.829333700942</v>
      </c>
      <c r="AD345" s="147">
        <f>AC345/SUM(AEEF[AEEF-UT])</f>
        <v>1.8963129690805811</v>
      </c>
    </row>
    <row r="346" spans="1:30">
      <c r="A346" s="128" t="s">
        <v>57</v>
      </c>
      <c r="I346" s="128" t="s">
        <v>57</v>
      </c>
      <c r="J346" s="140"/>
      <c r="K346" s="140"/>
      <c r="L346" s="140"/>
      <c r="M346" s="140"/>
      <c r="N346" s="140"/>
      <c r="O346" s="140"/>
      <c r="P346" s="140"/>
      <c r="Q346" s="144" t="str">
        <f t="shared" ref="Q346:Q397" si="1008">A346</f>
        <v>Quina</v>
      </c>
      <c r="R346" s="145">
        <f>IFERROR(VLOOKUP(Q346,'LISTA-ESPECIES'!$A$4:$D$102,4,FALSE),"")</f>
        <v>50.425355545341418</v>
      </c>
      <c r="S346" s="144">
        <f t="shared" si="997"/>
        <v>0</v>
      </c>
      <c r="T346" s="146">
        <f t="shared" si="998"/>
        <v>0</v>
      </c>
      <c r="U346" s="144">
        <f t="shared" si="999"/>
        <v>0</v>
      </c>
      <c r="V346" s="146">
        <f t="shared" si="1000"/>
        <v>0</v>
      </c>
      <c r="W346" s="144">
        <f t="shared" si="1001"/>
        <v>0</v>
      </c>
      <c r="X346" s="146">
        <f t="shared" si="1002"/>
        <v>0</v>
      </c>
      <c r="Y346" s="144">
        <f t="shared" si="1003"/>
        <v>0</v>
      </c>
      <c r="Z346" s="146">
        <f t="shared" si="1004"/>
        <v>0</v>
      </c>
      <c r="AA346" s="144">
        <f t="shared" si="1005"/>
        <v>0</v>
      </c>
      <c r="AB346" s="146">
        <f t="shared" si="1006"/>
        <v>0</v>
      </c>
      <c r="AC346" s="144">
        <f t="shared" si="1007"/>
        <v>0</v>
      </c>
      <c r="AD346" s="147">
        <f>AC346/SUM(AEEF[AEEF-UT])</f>
        <v>0</v>
      </c>
    </row>
    <row r="347" spans="1:30">
      <c r="A347" s="134" t="s">
        <v>1245</v>
      </c>
      <c r="C347">
        <v>4</v>
      </c>
      <c r="E347">
        <v>15</v>
      </c>
      <c r="F347">
        <v>12</v>
      </c>
      <c r="G347">
        <v>31</v>
      </c>
      <c r="I347" s="134" t="s">
        <v>1245</v>
      </c>
      <c r="J347" s="140">
        <v>0</v>
      </c>
      <c r="K347" s="140">
        <v>0.12903225806451613</v>
      </c>
      <c r="L347" s="140">
        <v>0</v>
      </c>
      <c r="M347" s="140">
        <v>0.4838709677419355</v>
      </c>
      <c r="N347" s="140">
        <v>0.38709677419354838</v>
      </c>
      <c r="O347" s="140">
        <v>1</v>
      </c>
      <c r="P347" s="140"/>
      <c r="Q347" s="144" t="str">
        <f t="shared" si="1008"/>
        <v>N</v>
      </c>
      <c r="R347" s="145" t="str">
        <f>IFERROR(VLOOKUP(Q347,'LISTA-ESPECIES'!$A$4:$D$102,4,FALSE),"")</f>
        <v/>
      </c>
      <c r="S347" s="144">
        <f t="shared" si="997"/>
        <v>0</v>
      </c>
      <c r="T347" s="146">
        <f t="shared" si="998"/>
        <v>0</v>
      </c>
      <c r="U347" s="144">
        <f t="shared" si="999"/>
        <v>4</v>
      </c>
      <c r="V347" s="146">
        <f t="shared" si="1000"/>
        <v>0.12903225806451613</v>
      </c>
      <c r="W347" s="144">
        <f t="shared" si="1001"/>
        <v>0</v>
      </c>
      <c r="X347" s="146">
        <f t="shared" si="1002"/>
        <v>0</v>
      </c>
      <c r="Y347" s="144">
        <f t="shared" si="1003"/>
        <v>15</v>
      </c>
      <c r="Z347" s="146">
        <f t="shared" si="1004"/>
        <v>0.4838709677419355</v>
      </c>
      <c r="AA347" s="144">
        <f t="shared" si="1005"/>
        <v>12</v>
      </c>
      <c r="AB347" s="146">
        <f t="shared" si="1006"/>
        <v>0.38709677419354838</v>
      </c>
      <c r="AC347" s="144">
        <f t="shared" si="1007"/>
        <v>31</v>
      </c>
      <c r="AD347" s="147">
        <f>AC347/SUM(AEEF[AEEF-UT])</f>
        <v>5.4238891874944017E-2</v>
      </c>
    </row>
    <row r="348" spans="1:30">
      <c r="A348" s="134" t="s">
        <v>1247</v>
      </c>
      <c r="B348" s="138"/>
      <c r="C348" s="138">
        <v>1.924771850479629E-3</v>
      </c>
      <c r="D348" s="138"/>
      <c r="E348" s="138">
        <v>4.1766555038496127E-3</v>
      </c>
      <c r="F348" s="138">
        <v>6.7950118636074842E-3</v>
      </c>
      <c r="G348" s="138">
        <v>1.2896439217936725E-2</v>
      </c>
      <c r="I348" s="134" t="s">
        <v>1247</v>
      </c>
      <c r="J348" s="140">
        <v>0</v>
      </c>
      <c r="K348" s="140">
        <v>0.14924831714808559</v>
      </c>
      <c r="L348" s="140">
        <v>0</v>
      </c>
      <c r="M348" s="140">
        <v>0.32386113975093256</v>
      </c>
      <c r="N348" s="140">
        <v>0.52689054310098193</v>
      </c>
      <c r="O348" s="140">
        <v>1</v>
      </c>
      <c r="P348" s="140"/>
      <c r="Q348" s="144" t="str">
        <f t="shared" si="1008"/>
        <v>G</v>
      </c>
      <c r="R348" s="145" t="str">
        <f>IFERROR(VLOOKUP(Q348,'LISTA-ESPECIES'!$A$4:$D$102,4,FALSE),"")</f>
        <v/>
      </c>
      <c r="S348" s="144"/>
      <c r="T348" s="146"/>
      <c r="U348" s="144"/>
      <c r="V348" s="146"/>
      <c r="W348" s="144"/>
      <c r="X348" s="146"/>
      <c r="Y348" s="144"/>
      <c r="Z348" s="146"/>
      <c r="AA348" s="144"/>
      <c r="AB348" s="146"/>
      <c r="AC348" s="144"/>
      <c r="AD348" s="144"/>
    </row>
    <row r="349" spans="1:30">
      <c r="A349" s="134" t="s">
        <v>1249</v>
      </c>
      <c r="B349" s="138"/>
      <c r="C349" s="138">
        <v>10.063269967185255</v>
      </c>
      <c r="D349" s="138"/>
      <c r="E349" s="138">
        <v>19.211609096116991</v>
      </c>
      <c r="F349" s="138">
        <v>29.675208653633735</v>
      </c>
      <c r="G349" s="138">
        <v>58.950087716935975</v>
      </c>
      <c r="I349" s="134" t="s">
        <v>1249</v>
      </c>
      <c r="J349" s="140">
        <v>0</v>
      </c>
      <c r="K349" s="140">
        <v>0.17070831201314979</v>
      </c>
      <c r="L349" s="140">
        <v>0</v>
      </c>
      <c r="M349" s="140">
        <v>0.32589619184905166</v>
      </c>
      <c r="N349" s="140">
        <v>0.50339549613779866</v>
      </c>
      <c r="O349" s="140">
        <v>1</v>
      </c>
      <c r="P349" s="140"/>
      <c r="Q349" s="144" t="str">
        <f t="shared" si="1008"/>
        <v>V</v>
      </c>
      <c r="R349" s="145" t="str">
        <f>IFERROR(VLOOKUP(Q349,'LISTA-ESPECIES'!$A$4:$D$102,4,FALSE),"")</f>
        <v/>
      </c>
      <c r="S349" s="144">
        <f t="shared" ref="S349:S350" si="1009">B349</f>
        <v>0</v>
      </c>
      <c r="T349" s="146">
        <f t="shared" ref="T349:T350" si="1010">J349</f>
        <v>0</v>
      </c>
      <c r="U349" s="144">
        <f t="shared" ref="U349:U350" si="1011">C349</f>
        <v>10.063269967185255</v>
      </c>
      <c r="V349" s="146">
        <f t="shared" ref="V349:V350" si="1012">K349</f>
        <v>0.17070831201314979</v>
      </c>
      <c r="W349" s="144">
        <f t="shared" ref="W349:W350" si="1013">D349</f>
        <v>0</v>
      </c>
      <c r="X349" s="146">
        <f t="shared" ref="X349:X350" si="1014">L349</f>
        <v>0</v>
      </c>
      <c r="Y349" s="144">
        <f t="shared" ref="Y349:Y350" si="1015">E349</f>
        <v>19.211609096116991</v>
      </c>
      <c r="Z349" s="146">
        <f t="shared" ref="Z349:Z350" si="1016">M349</f>
        <v>0.32589619184905166</v>
      </c>
      <c r="AA349" s="144">
        <f t="shared" ref="AA349:AA350" si="1017">F349</f>
        <v>29.675208653633735</v>
      </c>
      <c r="AB349" s="146">
        <f t="shared" ref="AB349:AB350" si="1018">N349</f>
        <v>0.50339549613779866</v>
      </c>
      <c r="AC349" s="144">
        <f t="shared" ref="AC349:AC350" si="1019">G349</f>
        <v>58.950087716935975</v>
      </c>
      <c r="AD349" s="147">
        <f>AC349/SUM(AEEF[AEEF-UT])</f>
        <v>0.10314153011926955</v>
      </c>
    </row>
    <row r="350" spans="1:30">
      <c r="A350" s="128" t="s">
        <v>9</v>
      </c>
      <c r="I350" s="128" t="s">
        <v>9</v>
      </c>
      <c r="J350" s="140"/>
      <c r="K350" s="140"/>
      <c r="L350" s="140"/>
      <c r="M350" s="140"/>
      <c r="N350" s="140"/>
      <c r="O350" s="140"/>
      <c r="P350" s="140"/>
      <c r="Q350" s="144" t="str">
        <f t="shared" si="1008"/>
        <v>Sapucaia</v>
      </c>
      <c r="R350" s="145">
        <f>IFERROR(VLOOKUP(Q350,'LISTA-ESPECIES'!$A$4:$D$102,4,FALSE),"")</f>
        <v>50.743665431525208</v>
      </c>
      <c r="S350" s="144">
        <f t="shared" si="1009"/>
        <v>0</v>
      </c>
      <c r="T350" s="146">
        <f t="shared" si="1010"/>
        <v>0</v>
      </c>
      <c r="U350" s="144">
        <f t="shared" si="1011"/>
        <v>0</v>
      </c>
      <c r="V350" s="146">
        <f t="shared" si="1012"/>
        <v>0</v>
      </c>
      <c r="W350" s="144">
        <f t="shared" si="1013"/>
        <v>0</v>
      </c>
      <c r="X350" s="146">
        <f t="shared" si="1014"/>
        <v>0</v>
      </c>
      <c r="Y350" s="144">
        <f t="shared" si="1015"/>
        <v>0</v>
      </c>
      <c r="Z350" s="146">
        <f t="shared" si="1016"/>
        <v>0</v>
      </c>
      <c r="AA350" s="144">
        <f t="shared" si="1017"/>
        <v>0</v>
      </c>
      <c r="AB350" s="146">
        <f t="shared" si="1018"/>
        <v>0</v>
      </c>
      <c r="AC350" s="144">
        <f t="shared" si="1019"/>
        <v>0</v>
      </c>
      <c r="AD350" s="147">
        <f>AC350/SUM(AEEF[AEEF-UT])</f>
        <v>0</v>
      </c>
    </row>
    <row r="351" spans="1:30">
      <c r="A351" s="134" t="s">
        <v>1245</v>
      </c>
      <c r="B351">
        <v>31</v>
      </c>
      <c r="C351">
        <v>18</v>
      </c>
      <c r="E351">
        <v>7</v>
      </c>
      <c r="G351">
        <v>56</v>
      </c>
      <c r="I351" s="134" t="s">
        <v>1245</v>
      </c>
      <c r="J351" s="140">
        <v>0.5535714285714286</v>
      </c>
      <c r="K351" s="140">
        <v>0.32142857142857145</v>
      </c>
      <c r="L351" s="140">
        <v>0</v>
      </c>
      <c r="M351" s="140">
        <v>0.125</v>
      </c>
      <c r="N351" s="140">
        <v>0</v>
      </c>
      <c r="O351" s="140">
        <v>1</v>
      </c>
      <c r="P351" s="140"/>
      <c r="Q351" s="144" t="str">
        <f t="shared" si="1008"/>
        <v>N</v>
      </c>
      <c r="R351" s="145" t="str">
        <f>IFERROR(VLOOKUP(Q351,'LISTA-ESPECIES'!$A$4:$D$102,4,FALSE),"")</f>
        <v/>
      </c>
      <c r="S351" s="144"/>
      <c r="T351" s="146"/>
      <c r="U351" s="144"/>
      <c r="V351" s="146"/>
      <c r="W351" s="144"/>
      <c r="X351" s="146"/>
      <c r="Y351" s="144"/>
      <c r="Z351" s="146"/>
      <c r="AA351" s="144"/>
      <c r="AB351" s="146"/>
      <c r="AC351" s="144"/>
      <c r="AD351" s="144"/>
    </row>
    <row r="352" spans="1:30">
      <c r="A352" s="134" t="s">
        <v>1247</v>
      </c>
      <c r="B352" s="138">
        <v>2.8060829469022764E-2</v>
      </c>
      <c r="C352" s="138">
        <v>1.8070149430085534E-2</v>
      </c>
      <c r="D352" s="138"/>
      <c r="E352" s="138">
        <v>1.9087740867305436E-3</v>
      </c>
      <c r="F352" s="138"/>
      <c r="G352" s="138">
        <v>4.8039752985838846E-2</v>
      </c>
      <c r="I352" s="134" t="s">
        <v>1247</v>
      </c>
      <c r="J352" s="140">
        <v>0.58411685583176365</v>
      </c>
      <c r="K352" s="140">
        <v>0.37614992390598362</v>
      </c>
      <c r="L352" s="140">
        <v>0</v>
      </c>
      <c r="M352" s="140">
        <v>3.9733220262252643E-2</v>
      </c>
      <c r="N352" s="140">
        <v>0</v>
      </c>
      <c r="O352" s="140">
        <v>1</v>
      </c>
      <c r="P352" s="140"/>
      <c r="Q352" s="144" t="str">
        <f t="shared" si="1008"/>
        <v>G</v>
      </c>
      <c r="R352" s="145" t="str">
        <f>IFERROR(VLOOKUP(Q352,'LISTA-ESPECIES'!$A$4:$D$102,4,FALSE),"")</f>
        <v/>
      </c>
      <c r="S352" s="144">
        <f t="shared" ref="S352:S354" si="1020">B352</f>
        <v>2.8060829469022764E-2</v>
      </c>
      <c r="T352" s="146">
        <f t="shared" ref="T352:T354" si="1021">J352</f>
        <v>0.58411685583176365</v>
      </c>
      <c r="U352" s="144">
        <f t="shared" ref="U352:U354" si="1022">C352</f>
        <v>1.8070149430085534E-2</v>
      </c>
      <c r="V352" s="146">
        <f t="shared" ref="V352:V354" si="1023">K352</f>
        <v>0.37614992390598362</v>
      </c>
      <c r="W352" s="144">
        <f t="shared" ref="W352:W354" si="1024">D352</f>
        <v>0</v>
      </c>
      <c r="X352" s="146">
        <f t="shared" ref="X352:X354" si="1025">L352</f>
        <v>0</v>
      </c>
      <c r="Y352" s="144">
        <f t="shared" ref="Y352:Y354" si="1026">E352</f>
        <v>1.9087740867305436E-3</v>
      </c>
      <c r="Z352" s="146">
        <f t="shared" ref="Z352:Z354" si="1027">M352</f>
        <v>3.9733220262252643E-2</v>
      </c>
      <c r="AA352" s="144">
        <f t="shared" ref="AA352:AA354" si="1028">F352</f>
        <v>0</v>
      </c>
      <c r="AB352" s="146">
        <f t="shared" ref="AB352:AB354" si="1029">N352</f>
        <v>0</v>
      </c>
      <c r="AC352" s="144">
        <f t="shared" ref="AC352:AC354" si="1030">G352</f>
        <v>4.8039752985838846E-2</v>
      </c>
      <c r="AD352" s="147">
        <f>AC352/SUM(AEEF[AEEF-UT])</f>
        <v>8.4052353803159107E-5</v>
      </c>
    </row>
    <row r="353" spans="1:30">
      <c r="A353" s="134" t="s">
        <v>1249</v>
      </c>
      <c r="B353" s="138">
        <v>201.07299136257831</v>
      </c>
      <c r="C353" s="138">
        <v>131.28149571801632</v>
      </c>
      <c r="D353" s="138"/>
      <c r="E353" s="138">
        <v>11.926437202858413</v>
      </c>
      <c r="F353" s="138"/>
      <c r="G353" s="138">
        <v>344.28092428345298</v>
      </c>
      <c r="I353" s="134" t="s">
        <v>1249</v>
      </c>
      <c r="J353" s="140">
        <v>0.58403756113141814</v>
      </c>
      <c r="K353" s="140">
        <v>0.38132085299599633</v>
      </c>
      <c r="L353" s="140">
        <v>0</v>
      </c>
      <c r="M353" s="140">
        <v>3.4641585872585701E-2</v>
      </c>
      <c r="N353" s="140">
        <v>0</v>
      </c>
      <c r="O353" s="140">
        <v>1</v>
      </c>
      <c r="P353" s="140"/>
      <c r="Q353" s="144" t="str">
        <f t="shared" si="1008"/>
        <v>V</v>
      </c>
      <c r="R353" s="145" t="str">
        <f>IFERROR(VLOOKUP(Q353,'LISTA-ESPECIES'!$A$4:$D$102,4,FALSE),"")</f>
        <v/>
      </c>
      <c r="S353" s="144">
        <f t="shared" si="1020"/>
        <v>201.07299136257831</v>
      </c>
      <c r="T353" s="146">
        <f t="shared" si="1021"/>
        <v>0.58403756113141814</v>
      </c>
      <c r="U353" s="144">
        <f t="shared" si="1022"/>
        <v>131.28149571801632</v>
      </c>
      <c r="V353" s="146">
        <f t="shared" si="1023"/>
        <v>0.38132085299599633</v>
      </c>
      <c r="W353" s="144">
        <f t="shared" si="1024"/>
        <v>0</v>
      </c>
      <c r="X353" s="146">
        <f t="shared" si="1025"/>
        <v>0</v>
      </c>
      <c r="Y353" s="144">
        <f t="shared" si="1026"/>
        <v>11.926437202858413</v>
      </c>
      <c r="Z353" s="146">
        <f t="shared" si="1027"/>
        <v>3.4641585872585701E-2</v>
      </c>
      <c r="AA353" s="144">
        <f t="shared" si="1028"/>
        <v>0</v>
      </c>
      <c r="AB353" s="146">
        <f t="shared" si="1029"/>
        <v>0</v>
      </c>
      <c r="AC353" s="144">
        <f t="shared" si="1030"/>
        <v>344.28092428345298</v>
      </c>
      <c r="AD353" s="147">
        <f>AC353/SUM(AEEF[AEEF-UT])</f>
        <v>0.60236825247793535</v>
      </c>
    </row>
    <row r="354" spans="1:30">
      <c r="A354" s="128" t="s">
        <v>23</v>
      </c>
      <c r="I354" s="128" t="s">
        <v>23</v>
      </c>
      <c r="J354" s="140"/>
      <c r="K354" s="140"/>
      <c r="L354" s="140"/>
      <c r="M354" s="140"/>
      <c r="N354" s="140"/>
      <c r="O354" s="140"/>
      <c r="P354" s="140"/>
      <c r="Q354" s="144" t="str">
        <f t="shared" si="1008"/>
        <v>Sucupira</v>
      </c>
      <c r="R354" s="145">
        <f>IFERROR(VLOOKUP(Q354,'LISTA-ESPECIES'!$A$4:$D$102,4,FALSE),"")</f>
        <v>58.383102699936181</v>
      </c>
      <c r="S354" s="144">
        <f t="shared" si="1020"/>
        <v>0</v>
      </c>
      <c r="T354" s="146">
        <f t="shared" si="1021"/>
        <v>0</v>
      </c>
      <c r="U354" s="144">
        <f t="shared" si="1022"/>
        <v>0</v>
      </c>
      <c r="V354" s="146">
        <f t="shared" si="1023"/>
        <v>0</v>
      </c>
      <c r="W354" s="144">
        <f t="shared" si="1024"/>
        <v>0</v>
      </c>
      <c r="X354" s="146">
        <f t="shared" si="1025"/>
        <v>0</v>
      </c>
      <c r="Y354" s="144">
        <f t="shared" si="1026"/>
        <v>0</v>
      </c>
      <c r="Z354" s="146">
        <f t="shared" si="1027"/>
        <v>0</v>
      </c>
      <c r="AA354" s="144">
        <f t="shared" si="1028"/>
        <v>0</v>
      </c>
      <c r="AB354" s="146">
        <f t="shared" si="1029"/>
        <v>0</v>
      </c>
      <c r="AC354" s="144">
        <f t="shared" si="1030"/>
        <v>0</v>
      </c>
      <c r="AD354" s="147">
        <f>AC354/SUM(AEEF[AEEF-UT])</f>
        <v>0</v>
      </c>
    </row>
    <row r="355" spans="1:30">
      <c r="A355" s="134" t="s">
        <v>1245</v>
      </c>
      <c r="C355">
        <v>6</v>
      </c>
      <c r="E355">
        <v>4</v>
      </c>
      <c r="G355">
        <v>10</v>
      </c>
      <c r="I355" s="134" t="s">
        <v>1245</v>
      </c>
      <c r="J355" s="140">
        <v>0</v>
      </c>
      <c r="K355" s="140">
        <v>0.6</v>
      </c>
      <c r="L355" s="140">
        <v>0</v>
      </c>
      <c r="M355" s="140">
        <v>0.4</v>
      </c>
      <c r="N355" s="140">
        <v>0</v>
      </c>
      <c r="O355" s="140">
        <v>1</v>
      </c>
      <c r="P355" s="140"/>
      <c r="Q355" s="144" t="str">
        <f t="shared" si="1008"/>
        <v>N</v>
      </c>
      <c r="R355" s="145" t="str">
        <f>IFERROR(VLOOKUP(Q355,'LISTA-ESPECIES'!$A$4:$D$102,4,FALSE),"")</f>
        <v/>
      </c>
      <c r="S355" s="144"/>
      <c r="T355" s="146"/>
      <c r="U355" s="144"/>
      <c r="V355" s="146"/>
      <c r="W355" s="144"/>
      <c r="X355" s="146"/>
      <c r="Y355" s="144"/>
      <c r="Z355" s="146"/>
      <c r="AA355" s="144"/>
      <c r="AB355" s="146"/>
      <c r="AC355" s="144"/>
      <c r="AD355" s="144"/>
    </row>
    <row r="356" spans="1:30">
      <c r="A356" s="134" t="s">
        <v>1247</v>
      </c>
      <c r="B356" s="138"/>
      <c r="C356" s="138">
        <v>4.1197652839377206E-3</v>
      </c>
      <c r="D356" s="138"/>
      <c r="E356" s="138">
        <v>1.5692288608393763E-3</v>
      </c>
      <c r="F356" s="138"/>
      <c r="G356" s="138">
        <v>5.6889941447770976E-3</v>
      </c>
      <c r="I356" s="134" t="s">
        <v>1247</v>
      </c>
      <c r="J356" s="140">
        <v>0</v>
      </c>
      <c r="K356" s="140">
        <v>0.72416409282473237</v>
      </c>
      <c r="L356" s="140">
        <v>0</v>
      </c>
      <c r="M356" s="140">
        <v>0.27583590717526757</v>
      </c>
      <c r="N356" s="140">
        <v>0</v>
      </c>
      <c r="O356" s="140">
        <v>1</v>
      </c>
      <c r="P356" s="140"/>
      <c r="Q356" s="144" t="str">
        <f t="shared" si="1008"/>
        <v>G</v>
      </c>
      <c r="R356" s="145" t="str">
        <f>IFERROR(VLOOKUP(Q356,'LISTA-ESPECIES'!$A$4:$D$102,4,FALSE),"")</f>
        <v/>
      </c>
      <c r="S356" s="144">
        <f t="shared" ref="S356:S358" si="1031">B356</f>
        <v>0</v>
      </c>
      <c r="T356" s="146">
        <f t="shared" ref="T356:T358" si="1032">J356</f>
        <v>0</v>
      </c>
      <c r="U356" s="144">
        <f t="shared" ref="U356:U358" si="1033">C356</f>
        <v>4.1197652839377206E-3</v>
      </c>
      <c r="V356" s="146">
        <f t="shared" ref="V356:V358" si="1034">K356</f>
        <v>0.72416409282473237</v>
      </c>
      <c r="W356" s="144">
        <f t="shared" ref="W356:W358" si="1035">D356</f>
        <v>0</v>
      </c>
      <c r="X356" s="146">
        <f t="shared" ref="X356:X358" si="1036">L356</f>
        <v>0</v>
      </c>
      <c r="Y356" s="144">
        <f t="shared" ref="Y356:Y358" si="1037">E356</f>
        <v>1.5692288608393763E-3</v>
      </c>
      <c r="Z356" s="146">
        <f t="shared" ref="Z356:Z358" si="1038">M356</f>
        <v>0.27583590717526757</v>
      </c>
      <c r="AA356" s="144">
        <f t="shared" ref="AA356:AA358" si="1039">F356</f>
        <v>0</v>
      </c>
      <c r="AB356" s="146">
        <f t="shared" ref="AB356:AB358" si="1040">N356</f>
        <v>0</v>
      </c>
      <c r="AC356" s="144">
        <f t="shared" ref="AC356:AC358" si="1041">G356</f>
        <v>5.6889941447770976E-3</v>
      </c>
      <c r="AD356" s="147">
        <f>AC356/SUM(AEEF[AEEF-UT])</f>
        <v>9.9537012353469223E-6</v>
      </c>
    </row>
    <row r="357" spans="1:30">
      <c r="A357" s="134" t="s">
        <v>1249</v>
      </c>
      <c r="B357" s="138"/>
      <c r="C357" s="138">
        <v>30.558811432889044</v>
      </c>
      <c r="D357" s="138"/>
      <c r="E357" s="138">
        <v>11.588295814990659</v>
      </c>
      <c r="F357" s="138"/>
      <c r="G357" s="138">
        <v>42.147107247879703</v>
      </c>
      <c r="I357" s="134" t="s">
        <v>1249</v>
      </c>
      <c r="J357" s="140">
        <v>0</v>
      </c>
      <c r="K357" s="140">
        <v>0.72505121770667591</v>
      </c>
      <c r="L357" s="140">
        <v>0</v>
      </c>
      <c r="M357" s="140">
        <v>0.27494878229332409</v>
      </c>
      <c r="N357" s="140">
        <v>0</v>
      </c>
      <c r="O357" s="140">
        <v>1</v>
      </c>
      <c r="P357" s="140"/>
      <c r="Q357" s="144" t="str">
        <f t="shared" si="1008"/>
        <v>V</v>
      </c>
      <c r="R357" s="145" t="str">
        <f>IFERROR(VLOOKUP(Q357,'LISTA-ESPECIES'!$A$4:$D$102,4,FALSE),"")</f>
        <v/>
      </c>
      <c r="S357" s="144">
        <f t="shared" si="1031"/>
        <v>0</v>
      </c>
      <c r="T357" s="146">
        <f t="shared" si="1032"/>
        <v>0</v>
      </c>
      <c r="U357" s="144">
        <f t="shared" si="1033"/>
        <v>30.558811432889044</v>
      </c>
      <c r="V357" s="146">
        <f t="shared" si="1034"/>
        <v>0.72505121770667591</v>
      </c>
      <c r="W357" s="144">
        <f t="shared" si="1035"/>
        <v>0</v>
      </c>
      <c r="X357" s="146">
        <f t="shared" si="1036"/>
        <v>0</v>
      </c>
      <c r="Y357" s="144">
        <f t="shared" si="1037"/>
        <v>11.588295814990659</v>
      </c>
      <c r="Z357" s="146">
        <f t="shared" si="1038"/>
        <v>0.27494878229332409</v>
      </c>
      <c r="AA357" s="144">
        <f t="shared" si="1039"/>
        <v>0</v>
      </c>
      <c r="AB357" s="146">
        <f t="shared" si="1040"/>
        <v>0</v>
      </c>
      <c r="AC357" s="144">
        <f t="shared" si="1041"/>
        <v>42.147107247879703</v>
      </c>
      <c r="AD357" s="147">
        <f>AC357/SUM(AEEF[AEEF-UT])</f>
        <v>7.3742335253529565E-2</v>
      </c>
    </row>
    <row r="358" spans="1:30">
      <c r="A358" s="128" t="s">
        <v>44</v>
      </c>
      <c r="I358" s="128" t="s">
        <v>44</v>
      </c>
      <c r="J358" s="140"/>
      <c r="K358" s="140"/>
      <c r="L358" s="140"/>
      <c r="M358" s="140"/>
      <c r="N358" s="140"/>
      <c r="O358" s="140"/>
      <c r="P358" s="140"/>
      <c r="Q358" s="144" t="str">
        <f t="shared" si="1008"/>
        <v>Sucuúba</v>
      </c>
      <c r="R358" s="145">
        <f>IFERROR(VLOOKUP(Q358,'LISTA-ESPECIES'!$A$4:$D$102,4,FALSE),"")</f>
        <v>55.518313724282066</v>
      </c>
      <c r="S358" s="144">
        <f t="shared" si="1031"/>
        <v>0</v>
      </c>
      <c r="T358" s="146">
        <f t="shared" si="1032"/>
        <v>0</v>
      </c>
      <c r="U358" s="144">
        <f t="shared" si="1033"/>
        <v>0</v>
      </c>
      <c r="V358" s="146">
        <f t="shared" si="1034"/>
        <v>0</v>
      </c>
      <c r="W358" s="144">
        <f t="shared" si="1035"/>
        <v>0</v>
      </c>
      <c r="X358" s="146">
        <f t="shared" si="1036"/>
        <v>0</v>
      </c>
      <c r="Y358" s="144">
        <f t="shared" si="1037"/>
        <v>0</v>
      </c>
      <c r="Z358" s="146">
        <f t="shared" si="1038"/>
        <v>0</v>
      </c>
      <c r="AA358" s="144">
        <f t="shared" si="1039"/>
        <v>0</v>
      </c>
      <c r="AB358" s="146">
        <f t="shared" si="1040"/>
        <v>0</v>
      </c>
      <c r="AC358" s="144">
        <f t="shared" si="1041"/>
        <v>0</v>
      </c>
      <c r="AD358" s="147">
        <f>AC358/SUM(AEEF[AEEF-UT])</f>
        <v>0</v>
      </c>
    </row>
    <row r="359" spans="1:30">
      <c r="A359" s="134" t="s">
        <v>1245</v>
      </c>
      <c r="E359">
        <v>1</v>
      </c>
      <c r="G359">
        <v>1</v>
      </c>
      <c r="I359" s="134" t="s">
        <v>1245</v>
      </c>
      <c r="J359" s="140">
        <v>0</v>
      </c>
      <c r="K359" s="140">
        <v>0</v>
      </c>
      <c r="L359" s="140">
        <v>0</v>
      </c>
      <c r="M359" s="140">
        <v>1</v>
      </c>
      <c r="N359" s="140">
        <v>0</v>
      </c>
      <c r="O359" s="140">
        <v>1</v>
      </c>
      <c r="P359" s="140"/>
      <c r="Q359" s="144" t="str">
        <f t="shared" si="1008"/>
        <v>N</v>
      </c>
      <c r="R359" s="145" t="str">
        <f>IFERROR(VLOOKUP(Q359,'LISTA-ESPECIES'!$A$4:$D$102,4,FALSE),"")</f>
        <v/>
      </c>
      <c r="S359" s="144"/>
      <c r="T359" s="146"/>
      <c r="U359" s="144"/>
      <c r="V359" s="146"/>
      <c r="W359" s="144"/>
      <c r="X359" s="146"/>
      <c r="Y359" s="144"/>
      <c r="Z359" s="146"/>
      <c r="AA359" s="144"/>
      <c r="AB359" s="146"/>
      <c r="AC359" s="144"/>
      <c r="AD359" s="144"/>
    </row>
    <row r="360" spans="1:30">
      <c r="A360" s="134" t="s">
        <v>1247</v>
      </c>
      <c r="B360" s="138"/>
      <c r="C360" s="138"/>
      <c r="D360" s="138"/>
      <c r="E360" s="138">
        <v>2.8471564047437059E-4</v>
      </c>
      <c r="F360" s="138"/>
      <c r="G360" s="138">
        <v>2.8471564047437059E-4</v>
      </c>
      <c r="I360" s="134" t="s">
        <v>1247</v>
      </c>
      <c r="J360" s="140">
        <v>0</v>
      </c>
      <c r="K360" s="140">
        <v>0</v>
      </c>
      <c r="L360" s="140">
        <v>0</v>
      </c>
      <c r="M360" s="140">
        <v>1</v>
      </c>
      <c r="N360" s="140">
        <v>0</v>
      </c>
      <c r="O360" s="140">
        <v>1</v>
      </c>
      <c r="P360" s="140"/>
      <c r="Q360" s="144" t="str">
        <f t="shared" si="1008"/>
        <v>G</v>
      </c>
      <c r="R360" s="145" t="str">
        <f>IFERROR(VLOOKUP(Q360,'LISTA-ESPECIES'!$A$4:$D$102,4,FALSE),"")</f>
        <v/>
      </c>
      <c r="S360" s="144">
        <f t="shared" ref="S360:S362" si="1042">B360</f>
        <v>0</v>
      </c>
      <c r="T360" s="146">
        <f t="shared" ref="T360:T362" si="1043">J360</f>
        <v>0</v>
      </c>
      <c r="U360" s="144">
        <f t="shared" ref="U360:U362" si="1044">C360</f>
        <v>0</v>
      </c>
      <c r="V360" s="146">
        <f t="shared" ref="V360:V362" si="1045">K360</f>
        <v>0</v>
      </c>
      <c r="W360" s="144">
        <f t="shared" ref="W360:W362" si="1046">D360</f>
        <v>0</v>
      </c>
      <c r="X360" s="146">
        <f t="shared" ref="X360:X362" si="1047">L360</f>
        <v>0</v>
      </c>
      <c r="Y360" s="144">
        <f t="shared" ref="Y360:Y362" si="1048">E360</f>
        <v>2.8471564047437059E-4</v>
      </c>
      <c r="Z360" s="146">
        <f t="shared" ref="Z360:Z362" si="1049">M360</f>
        <v>1</v>
      </c>
      <c r="AA360" s="144">
        <f t="shared" ref="AA360:AA362" si="1050">F360</f>
        <v>0</v>
      </c>
      <c r="AB360" s="146">
        <f t="shared" ref="AB360:AB362" si="1051">N360</f>
        <v>0</v>
      </c>
      <c r="AC360" s="144">
        <f t="shared" ref="AC360:AC362" si="1052">G360</f>
        <v>2.8471564047437059E-4</v>
      </c>
      <c r="AD360" s="147">
        <f>AC360/SUM(AEEF[AEEF-UT])</f>
        <v>4.9815034963854261E-7</v>
      </c>
    </row>
    <row r="361" spans="1:30">
      <c r="A361" s="134" t="s">
        <v>1249</v>
      </c>
      <c r="B361" s="138"/>
      <c r="C361" s="138"/>
      <c r="D361" s="138"/>
      <c r="E361" s="138">
        <v>1.9364628616152699</v>
      </c>
      <c r="F361" s="138"/>
      <c r="G361" s="138">
        <v>1.9364628616152699</v>
      </c>
      <c r="I361" s="134" t="s">
        <v>1249</v>
      </c>
      <c r="J361" s="140">
        <v>0</v>
      </c>
      <c r="K361" s="140">
        <v>0</v>
      </c>
      <c r="L361" s="140">
        <v>0</v>
      </c>
      <c r="M361" s="140">
        <v>1</v>
      </c>
      <c r="N361" s="140">
        <v>0</v>
      </c>
      <c r="O361" s="140">
        <v>1</v>
      </c>
      <c r="P361" s="140"/>
      <c r="Q361" s="144" t="str">
        <f t="shared" si="1008"/>
        <v>V</v>
      </c>
      <c r="R361" s="145" t="str">
        <f>IFERROR(VLOOKUP(Q361,'LISTA-ESPECIES'!$A$4:$D$102,4,FALSE),"")</f>
        <v/>
      </c>
      <c r="S361" s="144">
        <f t="shared" si="1042"/>
        <v>0</v>
      </c>
      <c r="T361" s="146">
        <f t="shared" si="1043"/>
        <v>0</v>
      </c>
      <c r="U361" s="144">
        <f t="shared" si="1044"/>
        <v>0</v>
      </c>
      <c r="V361" s="146">
        <f t="shared" si="1045"/>
        <v>0</v>
      </c>
      <c r="W361" s="144">
        <f t="shared" si="1046"/>
        <v>0</v>
      </c>
      <c r="X361" s="146">
        <f t="shared" si="1047"/>
        <v>0</v>
      </c>
      <c r="Y361" s="144">
        <f t="shared" si="1048"/>
        <v>1.9364628616152699</v>
      </c>
      <c r="Z361" s="146">
        <f t="shared" si="1049"/>
        <v>1</v>
      </c>
      <c r="AA361" s="144">
        <f t="shared" si="1050"/>
        <v>0</v>
      </c>
      <c r="AB361" s="146">
        <f t="shared" si="1051"/>
        <v>0</v>
      </c>
      <c r="AC361" s="144">
        <f t="shared" si="1052"/>
        <v>1.9364628616152699</v>
      </c>
      <c r="AD361" s="147">
        <f>AC361/SUM(AEEF[AEEF-UT])</f>
        <v>3.3881161216450101E-3</v>
      </c>
    </row>
    <row r="362" spans="1:30">
      <c r="A362" s="128" t="s">
        <v>28</v>
      </c>
      <c r="I362" s="128" t="s">
        <v>28</v>
      </c>
      <c r="J362" s="140"/>
      <c r="K362" s="140"/>
      <c r="L362" s="140"/>
      <c r="M362" s="140"/>
      <c r="N362" s="140"/>
      <c r="O362" s="140"/>
      <c r="P362" s="140"/>
      <c r="Q362" s="144" t="str">
        <f t="shared" si="1008"/>
        <v>Sumaúma</v>
      </c>
      <c r="R362" s="145">
        <f>IFERROR(VLOOKUP(Q362,'LISTA-ESPECIES'!$A$4:$D$102,4,FALSE),"")</f>
        <v>105.4929658551372</v>
      </c>
      <c r="S362" s="144">
        <f t="shared" si="1042"/>
        <v>0</v>
      </c>
      <c r="T362" s="146">
        <f t="shared" si="1043"/>
        <v>0</v>
      </c>
      <c r="U362" s="144">
        <f t="shared" si="1044"/>
        <v>0</v>
      </c>
      <c r="V362" s="146">
        <f t="shared" si="1045"/>
        <v>0</v>
      </c>
      <c r="W362" s="144">
        <f t="shared" si="1046"/>
        <v>0</v>
      </c>
      <c r="X362" s="146">
        <f t="shared" si="1047"/>
        <v>0</v>
      </c>
      <c r="Y362" s="144">
        <f t="shared" si="1048"/>
        <v>0</v>
      </c>
      <c r="Z362" s="146">
        <f t="shared" si="1049"/>
        <v>0</v>
      </c>
      <c r="AA362" s="144">
        <f t="shared" si="1050"/>
        <v>0</v>
      </c>
      <c r="AB362" s="146">
        <f t="shared" si="1051"/>
        <v>0</v>
      </c>
      <c r="AC362" s="144">
        <f t="shared" si="1052"/>
        <v>0</v>
      </c>
      <c r="AD362" s="147">
        <f>AC362/SUM(AEEF[AEEF-UT])</f>
        <v>0</v>
      </c>
    </row>
    <row r="363" spans="1:30">
      <c r="A363" s="134" t="s">
        <v>1245</v>
      </c>
      <c r="C363">
        <v>3</v>
      </c>
      <c r="E363">
        <v>2</v>
      </c>
      <c r="G363">
        <v>5</v>
      </c>
      <c r="I363" s="134" t="s">
        <v>1245</v>
      </c>
      <c r="J363" s="140">
        <v>0</v>
      </c>
      <c r="K363" s="140">
        <v>0.6</v>
      </c>
      <c r="L363" s="140">
        <v>0</v>
      </c>
      <c r="M363" s="140">
        <v>0.4</v>
      </c>
      <c r="N363" s="140">
        <v>0</v>
      </c>
      <c r="O363" s="140">
        <v>1</v>
      </c>
      <c r="P363" s="140"/>
      <c r="Q363" s="144" t="str">
        <f t="shared" si="1008"/>
        <v>N</v>
      </c>
      <c r="R363" s="145" t="str">
        <f>IFERROR(VLOOKUP(Q363,'LISTA-ESPECIES'!$A$4:$D$102,4,FALSE),"")</f>
        <v/>
      </c>
      <c r="S363" s="144"/>
      <c r="T363" s="146"/>
      <c r="U363" s="144"/>
      <c r="V363" s="146"/>
      <c r="W363" s="144"/>
      <c r="X363" s="146"/>
      <c r="Y363" s="144"/>
      <c r="Z363" s="146"/>
      <c r="AA363" s="144"/>
      <c r="AB363" s="146"/>
      <c r="AC363" s="144"/>
      <c r="AD363" s="144"/>
    </row>
    <row r="364" spans="1:30">
      <c r="A364" s="134" t="s">
        <v>1247</v>
      </c>
      <c r="B364" s="138"/>
      <c r="C364" s="138">
        <v>8.7064035130750422E-3</v>
      </c>
      <c r="D364" s="138"/>
      <c r="E364" s="138">
        <v>2.5911086455220477E-3</v>
      </c>
      <c r="F364" s="138"/>
      <c r="G364" s="138">
        <v>1.1297512158597091E-2</v>
      </c>
      <c r="I364" s="134" t="s">
        <v>1247</v>
      </c>
      <c r="J364" s="140">
        <v>0</v>
      </c>
      <c r="K364" s="140">
        <v>0.77064785510761447</v>
      </c>
      <c r="L364" s="140">
        <v>0</v>
      </c>
      <c r="M364" s="140">
        <v>0.22935214489238565</v>
      </c>
      <c r="N364" s="140">
        <v>0</v>
      </c>
      <c r="O364" s="140">
        <v>1</v>
      </c>
      <c r="P364" s="140"/>
      <c r="Q364" s="144" t="str">
        <f t="shared" si="1008"/>
        <v>G</v>
      </c>
      <c r="R364" s="145" t="str">
        <f>IFERROR(VLOOKUP(Q364,'LISTA-ESPECIES'!$A$4:$D$102,4,FALSE),"")</f>
        <v/>
      </c>
      <c r="S364" s="144">
        <f t="shared" ref="S364:S365" si="1053">B364</f>
        <v>0</v>
      </c>
      <c r="T364" s="146">
        <f t="shared" ref="T364:T365" si="1054">J364</f>
        <v>0</v>
      </c>
      <c r="U364" s="144">
        <f t="shared" ref="U364:U365" si="1055">C364</f>
        <v>8.7064035130750422E-3</v>
      </c>
      <c r="V364" s="146">
        <f t="shared" ref="V364:V365" si="1056">K364</f>
        <v>0.77064785510761447</v>
      </c>
      <c r="W364" s="144">
        <f t="shared" ref="W364:W365" si="1057">D364</f>
        <v>0</v>
      </c>
      <c r="X364" s="146">
        <f t="shared" ref="X364:X365" si="1058">L364</f>
        <v>0</v>
      </c>
      <c r="Y364" s="144">
        <f t="shared" ref="Y364:Y365" si="1059">E364</f>
        <v>2.5911086455220477E-3</v>
      </c>
      <c r="Z364" s="146">
        <f t="shared" ref="Z364:Z365" si="1060">M364</f>
        <v>0.22935214489238565</v>
      </c>
      <c r="AA364" s="144">
        <f t="shared" ref="AA364:AA365" si="1061">F364</f>
        <v>0</v>
      </c>
      <c r="AB364" s="146">
        <f t="shared" ref="AB364:AB365" si="1062">N364</f>
        <v>0</v>
      </c>
      <c r="AC364" s="144">
        <f t="shared" ref="AC364:AC365" si="1063">G364</f>
        <v>1.1297512158597091E-2</v>
      </c>
      <c r="AD364" s="147">
        <f>AC364/SUM(AEEF[AEEF-UT])</f>
        <v>1.9766598078258485E-5</v>
      </c>
    </row>
    <row r="365" spans="1:30">
      <c r="A365" s="134" t="s">
        <v>1249</v>
      </c>
      <c r="B365" s="138"/>
      <c r="C365" s="138">
        <v>64.095069667899793</v>
      </c>
      <c r="D365" s="138"/>
      <c r="E365" s="138">
        <v>20.665155275880963</v>
      </c>
      <c r="F365" s="138"/>
      <c r="G365" s="138">
        <v>84.760224943780756</v>
      </c>
      <c r="I365" s="134" t="s">
        <v>1249</v>
      </c>
      <c r="J365" s="140">
        <v>0</v>
      </c>
      <c r="K365" s="140">
        <v>0.75619277450493294</v>
      </c>
      <c r="L365" s="140">
        <v>0</v>
      </c>
      <c r="M365" s="140">
        <v>0.24380722549506706</v>
      </c>
      <c r="N365" s="140">
        <v>0</v>
      </c>
      <c r="O365" s="140">
        <v>1</v>
      </c>
      <c r="P365" s="140"/>
      <c r="Q365" s="144" t="str">
        <f t="shared" si="1008"/>
        <v>V</v>
      </c>
      <c r="R365" s="145" t="str">
        <f>IFERROR(VLOOKUP(Q365,'LISTA-ESPECIES'!$A$4:$D$102,4,FALSE),"")</f>
        <v/>
      </c>
      <c r="S365" s="144">
        <f t="shared" si="1053"/>
        <v>0</v>
      </c>
      <c r="T365" s="146">
        <f t="shared" si="1054"/>
        <v>0</v>
      </c>
      <c r="U365" s="144">
        <f t="shared" si="1055"/>
        <v>64.095069667899793</v>
      </c>
      <c r="V365" s="146">
        <f t="shared" si="1056"/>
        <v>0.75619277450493294</v>
      </c>
      <c r="W365" s="144">
        <f t="shared" si="1057"/>
        <v>0</v>
      </c>
      <c r="X365" s="146">
        <f t="shared" si="1058"/>
        <v>0</v>
      </c>
      <c r="Y365" s="144">
        <f t="shared" si="1059"/>
        <v>20.665155275880963</v>
      </c>
      <c r="Z365" s="146">
        <f t="shared" si="1060"/>
        <v>0.24380722549506706</v>
      </c>
      <c r="AA365" s="144">
        <f t="shared" si="1061"/>
        <v>0</v>
      </c>
      <c r="AB365" s="146">
        <f t="shared" si="1062"/>
        <v>0</v>
      </c>
      <c r="AC365" s="144">
        <f t="shared" si="1063"/>
        <v>84.760224943780756</v>
      </c>
      <c r="AD365" s="147">
        <f>AC365/SUM(AEEF[AEEF-UT])</f>
        <v>0.14830002180715024</v>
      </c>
    </row>
    <row r="366" spans="1:30">
      <c r="A366" s="128" t="s">
        <v>45</v>
      </c>
      <c r="I366" s="128" t="s">
        <v>45</v>
      </c>
      <c r="J366" s="140"/>
      <c r="K366" s="140"/>
      <c r="L366" s="140"/>
      <c r="M366" s="140"/>
      <c r="N366" s="140"/>
      <c r="O366" s="140"/>
      <c r="P366" s="140"/>
      <c r="Q366" s="144" t="str">
        <f t="shared" si="1008"/>
        <v>Tamburi</v>
      </c>
      <c r="R366" s="145">
        <f>IFERROR(VLOOKUP(Q366,'LISTA-ESPECIES'!$A$4:$D$102,4,FALSE),"")</f>
        <v>52.971834634811742</v>
      </c>
      <c r="S366" s="144"/>
      <c r="T366" s="146"/>
      <c r="U366" s="144"/>
      <c r="V366" s="146"/>
      <c r="W366" s="144"/>
      <c r="X366" s="146"/>
      <c r="Y366" s="144"/>
      <c r="Z366" s="146"/>
      <c r="AA366" s="144"/>
      <c r="AB366" s="146"/>
      <c r="AC366" s="144"/>
      <c r="AD366" s="144"/>
    </row>
    <row r="367" spans="1:30">
      <c r="A367" s="134" t="s">
        <v>1245</v>
      </c>
      <c r="B367">
        <v>31</v>
      </c>
      <c r="C367">
        <v>18</v>
      </c>
      <c r="E367">
        <v>2</v>
      </c>
      <c r="G367">
        <v>51</v>
      </c>
      <c r="I367" s="134" t="s">
        <v>1245</v>
      </c>
      <c r="J367" s="140">
        <v>0.60784313725490191</v>
      </c>
      <c r="K367" s="140">
        <v>0.35294117647058826</v>
      </c>
      <c r="L367" s="140">
        <v>0</v>
      </c>
      <c r="M367" s="140">
        <v>3.9215686274509803E-2</v>
      </c>
      <c r="N367" s="140">
        <v>0</v>
      </c>
      <c r="O367" s="140">
        <v>1</v>
      </c>
      <c r="P367" s="140"/>
      <c r="Q367" s="144" t="str">
        <f t="shared" si="1008"/>
        <v>N</v>
      </c>
      <c r="R367" s="145" t="str">
        <f>IFERROR(VLOOKUP(Q367,'LISTA-ESPECIES'!$A$4:$D$102,4,FALSE),"")</f>
        <v/>
      </c>
      <c r="S367" s="144">
        <f t="shared" ref="S367:S369" si="1064">B367</f>
        <v>31</v>
      </c>
      <c r="T367" s="146">
        <f t="shared" ref="T367:T369" si="1065">J367</f>
        <v>0.60784313725490191</v>
      </c>
      <c r="U367" s="144">
        <f t="shared" ref="U367:U369" si="1066">C367</f>
        <v>18</v>
      </c>
      <c r="V367" s="146">
        <f t="shared" ref="V367:V369" si="1067">K367</f>
        <v>0.35294117647058826</v>
      </c>
      <c r="W367" s="144">
        <f t="shared" ref="W367:W369" si="1068">D367</f>
        <v>0</v>
      </c>
      <c r="X367" s="146">
        <f t="shared" ref="X367:X369" si="1069">L367</f>
        <v>0</v>
      </c>
      <c r="Y367" s="144">
        <f t="shared" ref="Y367:Y369" si="1070">E367</f>
        <v>2</v>
      </c>
      <c r="Z367" s="146">
        <f t="shared" ref="Z367:Z369" si="1071">M367</f>
        <v>3.9215686274509803E-2</v>
      </c>
      <c r="AA367" s="144">
        <f t="shared" ref="AA367:AA369" si="1072">F367</f>
        <v>0</v>
      </c>
      <c r="AB367" s="146">
        <f t="shared" ref="AB367:AB369" si="1073">N367</f>
        <v>0</v>
      </c>
      <c r="AC367" s="144">
        <f t="shared" ref="AC367:AC369" si="1074">G367</f>
        <v>51</v>
      </c>
      <c r="AD367" s="147">
        <f>AC367/SUM(AEEF[AEEF-UT])</f>
        <v>8.9231725342649837E-2</v>
      </c>
    </row>
    <row r="368" spans="1:30">
      <c r="A368" s="134" t="s">
        <v>1247</v>
      </c>
      <c r="B368" s="138">
        <v>5.1551018472657292E-2</v>
      </c>
      <c r="C368" s="138">
        <v>2.9927736475167145E-2</v>
      </c>
      <c r="D368" s="138"/>
      <c r="E368" s="138">
        <v>5.6702256630244703E-4</v>
      </c>
      <c r="F368" s="138"/>
      <c r="G368" s="138">
        <v>8.2045777514126866E-2</v>
      </c>
      <c r="I368" s="134" t="s">
        <v>1247</v>
      </c>
      <c r="J368" s="140">
        <v>0.62832018946716772</v>
      </c>
      <c r="K368" s="140">
        <v>0.36476875936746528</v>
      </c>
      <c r="L368" s="140">
        <v>0</v>
      </c>
      <c r="M368" s="140">
        <v>6.9110511653669854E-3</v>
      </c>
      <c r="N368" s="140">
        <v>0</v>
      </c>
      <c r="O368" s="140">
        <v>1</v>
      </c>
      <c r="P368" s="140"/>
      <c r="Q368" s="144" t="str">
        <f t="shared" si="1008"/>
        <v>G</v>
      </c>
      <c r="R368" s="145" t="str">
        <f>IFERROR(VLOOKUP(Q368,'LISTA-ESPECIES'!$A$4:$D$102,4,FALSE),"")</f>
        <v/>
      </c>
      <c r="S368" s="144">
        <f t="shared" si="1064"/>
        <v>5.1551018472657292E-2</v>
      </c>
      <c r="T368" s="146">
        <f t="shared" si="1065"/>
        <v>0.62832018946716772</v>
      </c>
      <c r="U368" s="144">
        <f t="shared" si="1066"/>
        <v>2.9927736475167145E-2</v>
      </c>
      <c r="V368" s="146">
        <f t="shared" si="1067"/>
        <v>0.36476875936746528</v>
      </c>
      <c r="W368" s="144">
        <f t="shared" si="1068"/>
        <v>0</v>
      </c>
      <c r="X368" s="146">
        <f t="shared" si="1069"/>
        <v>0</v>
      </c>
      <c r="Y368" s="144">
        <f t="shared" si="1070"/>
        <v>5.6702256630244703E-4</v>
      </c>
      <c r="Z368" s="146">
        <f t="shared" si="1071"/>
        <v>6.9110511653669854E-3</v>
      </c>
      <c r="AA368" s="144">
        <f t="shared" si="1072"/>
        <v>0</v>
      </c>
      <c r="AB368" s="146">
        <f t="shared" si="1073"/>
        <v>0</v>
      </c>
      <c r="AC368" s="144">
        <f t="shared" si="1074"/>
        <v>8.2045777514126866E-2</v>
      </c>
      <c r="AD368" s="147">
        <f>AC368/SUM(AEEF[AEEF-UT])</f>
        <v>1.4355071146401421E-4</v>
      </c>
    </row>
    <row r="369" spans="1:30">
      <c r="A369" s="134" t="s">
        <v>1249</v>
      </c>
      <c r="B369" s="138">
        <v>409.37256490921487</v>
      </c>
      <c r="C369" s="138">
        <v>247.06641999340133</v>
      </c>
      <c r="D369" s="138"/>
      <c r="E369" s="138">
        <v>3.2474173532149182</v>
      </c>
      <c r="F369" s="138"/>
      <c r="G369" s="138">
        <v>659.6864022558309</v>
      </c>
      <c r="I369" s="134" t="s">
        <v>1249</v>
      </c>
      <c r="J369" s="140">
        <v>0.62055631813744339</v>
      </c>
      <c r="K369" s="140">
        <v>0.3745210135430187</v>
      </c>
      <c r="L369" s="140">
        <v>0</v>
      </c>
      <c r="M369" s="140">
        <v>4.9226683195382091E-3</v>
      </c>
      <c r="N369" s="140">
        <v>0</v>
      </c>
      <c r="O369" s="140">
        <v>1</v>
      </c>
      <c r="P369" s="140"/>
      <c r="Q369" s="144" t="str">
        <f t="shared" si="1008"/>
        <v>V</v>
      </c>
      <c r="R369" s="145" t="str">
        <f>IFERROR(VLOOKUP(Q369,'LISTA-ESPECIES'!$A$4:$D$102,4,FALSE),"")</f>
        <v/>
      </c>
      <c r="S369" s="144">
        <f t="shared" si="1064"/>
        <v>409.37256490921487</v>
      </c>
      <c r="T369" s="146">
        <f t="shared" si="1065"/>
        <v>0.62055631813744339</v>
      </c>
      <c r="U369" s="144">
        <f t="shared" si="1066"/>
        <v>247.06641999340133</v>
      </c>
      <c r="V369" s="146">
        <f t="shared" si="1067"/>
        <v>0.3745210135430187</v>
      </c>
      <c r="W369" s="144">
        <f t="shared" si="1068"/>
        <v>0</v>
      </c>
      <c r="X369" s="146">
        <f t="shared" si="1069"/>
        <v>0</v>
      </c>
      <c r="Y369" s="144">
        <f t="shared" si="1070"/>
        <v>3.2474173532149182</v>
      </c>
      <c r="Z369" s="146">
        <f t="shared" si="1071"/>
        <v>4.9226683195382091E-3</v>
      </c>
      <c r="AA369" s="144">
        <f t="shared" si="1072"/>
        <v>0</v>
      </c>
      <c r="AB369" s="146">
        <f t="shared" si="1073"/>
        <v>0</v>
      </c>
      <c r="AC369" s="144">
        <f t="shared" si="1074"/>
        <v>659.6864022558309</v>
      </c>
      <c r="AD369" s="147">
        <f>AC369/SUM(AEEF[AEEF-UT])</f>
        <v>1.1542148207524141</v>
      </c>
    </row>
    <row r="370" spans="1:30">
      <c r="A370" s="128" t="s">
        <v>29</v>
      </c>
      <c r="I370" s="128" t="s">
        <v>29</v>
      </c>
      <c r="J370" s="140"/>
      <c r="K370" s="140"/>
      <c r="L370" s="140"/>
      <c r="M370" s="140"/>
      <c r="N370" s="140"/>
      <c r="O370" s="140"/>
      <c r="P370" s="140"/>
      <c r="Q370" s="144" t="str">
        <f t="shared" si="1008"/>
        <v>Tatajuba</v>
      </c>
      <c r="R370" s="145">
        <f>IFERROR(VLOOKUP(Q370,'LISTA-ESPECIES'!$A$4:$D$102,4,FALSE),"")</f>
        <v>68.569019057817485</v>
      </c>
      <c r="S370" s="144"/>
      <c r="T370" s="146"/>
      <c r="U370" s="144"/>
      <c r="V370" s="146"/>
      <c r="W370" s="144"/>
      <c r="X370" s="146"/>
      <c r="Y370" s="144"/>
      <c r="Z370" s="146"/>
      <c r="AA370" s="144"/>
      <c r="AB370" s="146"/>
      <c r="AC370" s="144"/>
      <c r="AD370" s="144"/>
    </row>
    <row r="371" spans="1:30">
      <c r="A371" s="134" t="s">
        <v>1245</v>
      </c>
      <c r="C371">
        <v>6</v>
      </c>
      <c r="E371">
        <v>1</v>
      </c>
      <c r="G371">
        <v>7</v>
      </c>
      <c r="I371" s="134" t="s">
        <v>1245</v>
      </c>
      <c r="J371" s="140">
        <v>0</v>
      </c>
      <c r="K371" s="140">
        <v>0.8571428571428571</v>
      </c>
      <c r="L371" s="140">
        <v>0</v>
      </c>
      <c r="M371" s="140">
        <v>0.14285714285714285</v>
      </c>
      <c r="N371" s="140">
        <v>0</v>
      </c>
      <c r="O371" s="140">
        <v>1</v>
      </c>
      <c r="P371" s="140"/>
      <c r="Q371" s="144" t="str">
        <f t="shared" si="1008"/>
        <v>N</v>
      </c>
      <c r="R371" s="145" t="str">
        <f>IFERROR(VLOOKUP(Q371,'LISTA-ESPECIES'!$A$4:$D$102,4,FALSE),"")</f>
        <v/>
      </c>
      <c r="S371" s="144">
        <f t="shared" ref="S371:S373" si="1075">B371</f>
        <v>0</v>
      </c>
      <c r="T371" s="146">
        <f t="shared" ref="T371:T373" si="1076">J371</f>
        <v>0</v>
      </c>
      <c r="U371" s="144">
        <f t="shared" ref="U371:U373" si="1077">C371</f>
        <v>6</v>
      </c>
      <c r="V371" s="146">
        <f t="shared" ref="V371:V373" si="1078">K371</f>
        <v>0.8571428571428571</v>
      </c>
      <c r="W371" s="144">
        <f t="shared" ref="W371:W373" si="1079">D371</f>
        <v>0</v>
      </c>
      <c r="X371" s="146">
        <f t="shared" ref="X371:X373" si="1080">L371</f>
        <v>0</v>
      </c>
      <c r="Y371" s="144">
        <f t="shared" ref="Y371:Y373" si="1081">E371</f>
        <v>1</v>
      </c>
      <c r="Z371" s="146">
        <f t="shared" ref="Z371:Z373" si="1082">M371</f>
        <v>0.14285714285714285</v>
      </c>
      <c r="AA371" s="144">
        <f t="shared" ref="AA371:AA373" si="1083">F371</f>
        <v>0</v>
      </c>
      <c r="AB371" s="146">
        <f t="shared" ref="AB371:AB373" si="1084">N371</f>
        <v>0</v>
      </c>
      <c r="AC371" s="144">
        <f t="shared" ref="AC371:AC373" si="1085">G371</f>
        <v>7</v>
      </c>
      <c r="AD371" s="147">
        <f>AC371/SUM(AEEF[AEEF-UT])</f>
        <v>1.2247491713697036E-2</v>
      </c>
    </row>
    <row r="372" spans="1:30">
      <c r="A372" s="134" t="s">
        <v>1247</v>
      </c>
      <c r="B372" s="138"/>
      <c r="C372" s="138">
        <v>1.221641591134918E-2</v>
      </c>
      <c r="D372" s="138"/>
      <c r="E372" s="138">
        <v>4.7138406395913198E-4</v>
      </c>
      <c r="F372" s="138"/>
      <c r="G372" s="138">
        <v>1.2687799975308311E-2</v>
      </c>
      <c r="I372" s="134" t="s">
        <v>1247</v>
      </c>
      <c r="J372" s="140">
        <v>0</v>
      </c>
      <c r="K372" s="140">
        <v>0.96284745465120103</v>
      </c>
      <c r="L372" s="140">
        <v>0</v>
      </c>
      <c r="M372" s="140">
        <v>3.7152545348798922E-2</v>
      </c>
      <c r="N372" s="140">
        <v>0</v>
      </c>
      <c r="O372" s="140">
        <v>1</v>
      </c>
      <c r="P372" s="140"/>
      <c r="Q372" s="144" t="str">
        <f t="shared" si="1008"/>
        <v>G</v>
      </c>
      <c r="R372" s="145" t="str">
        <f>IFERROR(VLOOKUP(Q372,'LISTA-ESPECIES'!$A$4:$D$102,4,FALSE),"")</f>
        <v/>
      </c>
      <c r="S372" s="144">
        <f t="shared" si="1075"/>
        <v>0</v>
      </c>
      <c r="T372" s="146">
        <f t="shared" si="1076"/>
        <v>0</v>
      </c>
      <c r="U372" s="144">
        <f t="shared" si="1077"/>
        <v>1.221641591134918E-2</v>
      </c>
      <c r="V372" s="146">
        <f t="shared" si="1078"/>
        <v>0.96284745465120103</v>
      </c>
      <c r="W372" s="144">
        <f t="shared" si="1079"/>
        <v>0</v>
      </c>
      <c r="X372" s="146">
        <f t="shared" si="1080"/>
        <v>0</v>
      </c>
      <c r="Y372" s="144">
        <f t="shared" si="1081"/>
        <v>4.7138406395913198E-4</v>
      </c>
      <c r="Z372" s="146">
        <f t="shared" si="1082"/>
        <v>3.7152545348798922E-2</v>
      </c>
      <c r="AA372" s="144">
        <f t="shared" si="1083"/>
        <v>0</v>
      </c>
      <c r="AB372" s="146">
        <f t="shared" si="1084"/>
        <v>0</v>
      </c>
      <c r="AC372" s="144">
        <f t="shared" si="1085"/>
        <v>1.2687799975308311E-2</v>
      </c>
      <c r="AD372" s="147">
        <f>AC372/SUM(AEEF[AEEF-UT])</f>
        <v>2.2199103580376286E-5</v>
      </c>
    </row>
    <row r="373" spans="1:30">
      <c r="A373" s="134" t="s">
        <v>1249</v>
      </c>
      <c r="B373" s="138"/>
      <c r="C373" s="138">
        <v>97.336825208889167</v>
      </c>
      <c r="D373" s="138"/>
      <c r="E373" s="138">
        <v>3.0174758618587565</v>
      </c>
      <c r="F373" s="138"/>
      <c r="G373" s="138">
        <v>100.35430107074792</v>
      </c>
      <c r="I373" s="134" t="s">
        <v>1249</v>
      </c>
      <c r="J373" s="140">
        <v>0</v>
      </c>
      <c r="K373" s="140">
        <v>0.9699317734301045</v>
      </c>
      <c r="L373" s="140">
        <v>0</v>
      </c>
      <c r="M373" s="140">
        <v>3.0068226569895513E-2</v>
      </c>
      <c r="N373" s="140">
        <v>0</v>
      </c>
      <c r="O373" s="140">
        <v>1</v>
      </c>
      <c r="P373" s="140"/>
      <c r="Q373" s="144" t="str">
        <f t="shared" si="1008"/>
        <v>V</v>
      </c>
      <c r="R373" s="145" t="str">
        <f>IFERROR(VLOOKUP(Q373,'LISTA-ESPECIES'!$A$4:$D$102,4,FALSE),"")</f>
        <v/>
      </c>
      <c r="S373" s="144">
        <f t="shared" si="1075"/>
        <v>0</v>
      </c>
      <c r="T373" s="146">
        <f t="shared" si="1076"/>
        <v>0</v>
      </c>
      <c r="U373" s="144">
        <f t="shared" si="1077"/>
        <v>97.336825208889167</v>
      </c>
      <c r="V373" s="146">
        <f t="shared" si="1078"/>
        <v>0.9699317734301045</v>
      </c>
      <c r="W373" s="144">
        <f t="shared" si="1079"/>
        <v>0</v>
      </c>
      <c r="X373" s="146">
        <f t="shared" si="1080"/>
        <v>0</v>
      </c>
      <c r="Y373" s="144">
        <f t="shared" si="1081"/>
        <v>3.0174758618587565</v>
      </c>
      <c r="Z373" s="146">
        <f t="shared" si="1082"/>
        <v>3.0068226569895513E-2</v>
      </c>
      <c r="AA373" s="144">
        <f t="shared" si="1083"/>
        <v>0</v>
      </c>
      <c r="AB373" s="146">
        <f t="shared" si="1084"/>
        <v>0</v>
      </c>
      <c r="AC373" s="144">
        <f t="shared" si="1085"/>
        <v>100.35430107074792</v>
      </c>
      <c r="AD373" s="147">
        <f>AC373/SUM(AEEF[AEEF-UT])</f>
        <v>0.17558406725683467</v>
      </c>
    </row>
    <row r="374" spans="1:30">
      <c r="A374" s="128" t="s">
        <v>6</v>
      </c>
      <c r="I374" s="128" t="s">
        <v>6</v>
      </c>
      <c r="J374" s="140"/>
      <c r="K374" s="140"/>
      <c r="L374" s="140"/>
      <c r="M374" s="140"/>
      <c r="N374" s="140"/>
      <c r="O374" s="140"/>
      <c r="P374" s="140"/>
      <c r="Q374" s="144" t="str">
        <f t="shared" si="1008"/>
        <v>Tauari</v>
      </c>
      <c r="R374" s="145">
        <f>IFERROR(VLOOKUP(Q374,'LISTA-ESPECIES'!$A$4:$D$102,4,FALSE),"")</f>
        <v>50</v>
      </c>
      <c r="S374" s="144"/>
      <c r="T374" s="146"/>
      <c r="U374" s="144"/>
      <c r="V374" s="146"/>
      <c r="W374" s="144"/>
      <c r="X374" s="146"/>
      <c r="Y374" s="144"/>
      <c r="Z374" s="146"/>
      <c r="AA374" s="144"/>
      <c r="AB374" s="146"/>
      <c r="AC374" s="144"/>
      <c r="AD374" s="144"/>
    </row>
    <row r="375" spans="1:30">
      <c r="A375" s="134" t="s">
        <v>1245</v>
      </c>
      <c r="B375">
        <v>420</v>
      </c>
      <c r="C375">
        <v>48</v>
      </c>
      <c r="E375">
        <v>93</v>
      </c>
      <c r="G375">
        <v>561</v>
      </c>
      <c r="I375" s="134" t="s">
        <v>1245</v>
      </c>
      <c r="J375" s="140">
        <v>0.74866310160427807</v>
      </c>
      <c r="K375" s="140">
        <v>8.5561497326203204E-2</v>
      </c>
      <c r="L375" s="140">
        <v>0</v>
      </c>
      <c r="M375" s="140">
        <v>0.16577540106951871</v>
      </c>
      <c r="N375" s="140">
        <v>0</v>
      </c>
      <c r="O375" s="140">
        <v>1</v>
      </c>
      <c r="P375" s="140"/>
      <c r="Q375" s="144" t="str">
        <f t="shared" si="1008"/>
        <v>N</v>
      </c>
      <c r="R375" s="145" t="str">
        <f>IFERROR(VLOOKUP(Q375,'LISTA-ESPECIES'!$A$4:$D$102,4,FALSE),"")</f>
        <v/>
      </c>
      <c r="S375" s="144">
        <f t="shared" ref="S375:S377" si="1086">B375</f>
        <v>420</v>
      </c>
      <c r="T375" s="146">
        <f t="shared" ref="T375:T377" si="1087">J375</f>
        <v>0.74866310160427807</v>
      </c>
      <c r="U375" s="144">
        <f t="shared" ref="U375:U377" si="1088">C375</f>
        <v>48</v>
      </c>
      <c r="V375" s="146">
        <f t="shared" ref="V375:V377" si="1089">K375</f>
        <v>8.5561497326203204E-2</v>
      </c>
      <c r="W375" s="144">
        <f t="shared" ref="W375:W377" si="1090">D375</f>
        <v>0</v>
      </c>
      <c r="X375" s="146">
        <f t="shared" ref="X375:X377" si="1091">L375</f>
        <v>0</v>
      </c>
      <c r="Y375" s="144">
        <f t="shared" ref="Y375:Y377" si="1092">E375</f>
        <v>93</v>
      </c>
      <c r="Z375" s="146">
        <f t="shared" ref="Z375:Z377" si="1093">M375</f>
        <v>0.16577540106951871</v>
      </c>
      <c r="AA375" s="144">
        <f t="shared" ref="AA375:AA377" si="1094">F375</f>
        <v>0</v>
      </c>
      <c r="AB375" s="146">
        <f t="shared" ref="AB375:AB377" si="1095">N375</f>
        <v>0</v>
      </c>
      <c r="AC375" s="144">
        <f t="shared" ref="AC375:AC377" si="1096">G375</f>
        <v>561</v>
      </c>
      <c r="AD375" s="147">
        <f>AC375/SUM(AEEF[AEEF-UT])</f>
        <v>0.98154897876914826</v>
      </c>
    </row>
    <row r="376" spans="1:30">
      <c r="A376" s="134" t="s">
        <v>1247</v>
      </c>
      <c r="B376" s="138">
        <v>0.37234768671905266</v>
      </c>
      <c r="C376" s="138">
        <v>4.0550752839977722E-2</v>
      </c>
      <c r="D376" s="138"/>
      <c r="E376" s="138">
        <v>2.5594068976714866E-2</v>
      </c>
      <c r="F376" s="138"/>
      <c r="G376" s="138">
        <v>0.43849250853574478</v>
      </c>
      <c r="I376" s="134" t="s">
        <v>1247</v>
      </c>
      <c r="J376" s="140">
        <v>0.84915404361737168</v>
      </c>
      <c r="K376" s="140">
        <v>9.2477641124106155E-2</v>
      </c>
      <c r="L376" s="140">
        <v>0</v>
      </c>
      <c r="M376" s="140">
        <v>5.8368315258522784E-2</v>
      </c>
      <c r="N376" s="140">
        <v>0</v>
      </c>
      <c r="O376" s="140">
        <v>1</v>
      </c>
      <c r="P376" s="140"/>
      <c r="Q376" s="144" t="str">
        <f t="shared" si="1008"/>
        <v>G</v>
      </c>
      <c r="R376" s="145" t="str">
        <f>IFERROR(VLOOKUP(Q376,'LISTA-ESPECIES'!$A$4:$D$102,4,FALSE),"")</f>
        <v/>
      </c>
      <c r="S376" s="144">
        <f t="shared" si="1086"/>
        <v>0.37234768671905266</v>
      </c>
      <c r="T376" s="146">
        <f t="shared" si="1087"/>
        <v>0.84915404361737168</v>
      </c>
      <c r="U376" s="144">
        <f t="shared" si="1088"/>
        <v>4.0550752839977722E-2</v>
      </c>
      <c r="V376" s="146">
        <f t="shared" si="1089"/>
        <v>9.2477641124106155E-2</v>
      </c>
      <c r="W376" s="144">
        <f t="shared" si="1090"/>
        <v>0</v>
      </c>
      <c r="X376" s="146">
        <f t="shared" si="1091"/>
        <v>0</v>
      </c>
      <c r="Y376" s="144">
        <f t="shared" si="1092"/>
        <v>2.5594068976714866E-2</v>
      </c>
      <c r="Z376" s="146">
        <f t="shared" si="1093"/>
        <v>5.8368315258522784E-2</v>
      </c>
      <c r="AA376" s="144">
        <f t="shared" si="1094"/>
        <v>0</v>
      </c>
      <c r="AB376" s="146">
        <f t="shared" si="1095"/>
        <v>0</v>
      </c>
      <c r="AC376" s="144">
        <f t="shared" si="1096"/>
        <v>0.43849250853574478</v>
      </c>
      <c r="AD376" s="147">
        <f>AC376/SUM(AEEF[AEEF-UT])</f>
        <v>7.6720476640139445E-4</v>
      </c>
    </row>
    <row r="377" spans="1:30">
      <c r="A377" s="134" t="s">
        <v>1249</v>
      </c>
      <c r="B377" s="138">
        <v>3275.1345637515897</v>
      </c>
      <c r="C377" s="138">
        <v>347.81501788636291</v>
      </c>
      <c r="D377" s="138"/>
      <c r="E377" s="138">
        <v>179.42468984828511</v>
      </c>
      <c r="F377" s="138"/>
      <c r="G377" s="138">
        <v>3802.3742714862387</v>
      </c>
      <c r="I377" s="134" t="s">
        <v>1249</v>
      </c>
      <c r="J377" s="140">
        <v>0.86133934481716179</v>
      </c>
      <c r="K377" s="140">
        <v>9.1473114704832048E-2</v>
      </c>
      <c r="L377" s="140">
        <v>0</v>
      </c>
      <c r="M377" s="140">
        <v>4.7187540478005906E-2</v>
      </c>
      <c r="N377" s="140">
        <v>0</v>
      </c>
      <c r="O377" s="140">
        <v>1</v>
      </c>
      <c r="P377" s="140"/>
      <c r="Q377" s="144" t="str">
        <f t="shared" si="1008"/>
        <v>V</v>
      </c>
      <c r="R377" s="145" t="str">
        <f>IFERROR(VLOOKUP(Q377,'LISTA-ESPECIES'!$A$4:$D$102,4,FALSE),"")</f>
        <v/>
      </c>
      <c r="S377" s="144">
        <f t="shared" si="1086"/>
        <v>3275.1345637515897</v>
      </c>
      <c r="T377" s="146">
        <f t="shared" si="1087"/>
        <v>0.86133934481716179</v>
      </c>
      <c r="U377" s="144">
        <f t="shared" si="1088"/>
        <v>347.81501788636291</v>
      </c>
      <c r="V377" s="146">
        <f t="shared" si="1089"/>
        <v>9.1473114704832048E-2</v>
      </c>
      <c r="W377" s="144">
        <f t="shared" si="1090"/>
        <v>0</v>
      </c>
      <c r="X377" s="146">
        <f t="shared" si="1091"/>
        <v>0</v>
      </c>
      <c r="Y377" s="144">
        <f t="shared" si="1092"/>
        <v>179.42468984828511</v>
      </c>
      <c r="Z377" s="146">
        <f t="shared" si="1093"/>
        <v>4.7187540478005906E-2</v>
      </c>
      <c r="AA377" s="144">
        <f t="shared" si="1094"/>
        <v>0</v>
      </c>
      <c r="AB377" s="146">
        <f t="shared" si="1095"/>
        <v>0</v>
      </c>
      <c r="AC377" s="144">
        <f t="shared" si="1096"/>
        <v>3802.3742714862387</v>
      </c>
      <c r="AD377" s="147">
        <f>AC377/SUM(AEEF[AEEF-UT])</f>
        <v>6.6527924832003595</v>
      </c>
    </row>
    <row r="378" spans="1:30">
      <c r="A378" s="128" t="s">
        <v>14</v>
      </c>
      <c r="I378" s="128" t="s">
        <v>14</v>
      </c>
      <c r="J378" s="140"/>
      <c r="K378" s="140"/>
      <c r="L378" s="140"/>
      <c r="M378" s="140"/>
      <c r="N378" s="140"/>
      <c r="O378" s="140"/>
      <c r="P378" s="140"/>
      <c r="Q378" s="144" t="str">
        <f t="shared" si="1008"/>
        <v>Taxi</v>
      </c>
      <c r="R378" s="145">
        <f>IFERROR(VLOOKUP(Q378,'LISTA-ESPECIES'!$A$4:$D$102,4,FALSE),"")</f>
        <v>50</v>
      </c>
      <c r="S378" s="144"/>
      <c r="T378" s="146"/>
      <c r="U378" s="144"/>
      <c r="V378" s="146"/>
      <c r="W378" s="144"/>
      <c r="X378" s="146"/>
      <c r="Y378" s="144"/>
      <c r="Z378" s="146"/>
      <c r="AA378" s="144"/>
      <c r="AB378" s="146"/>
      <c r="AC378" s="144"/>
      <c r="AD378" s="144"/>
    </row>
    <row r="379" spans="1:30">
      <c r="A379" s="134" t="s">
        <v>1245</v>
      </c>
      <c r="B379">
        <v>481</v>
      </c>
      <c r="C379">
        <v>128</v>
      </c>
      <c r="E379">
        <v>43</v>
      </c>
      <c r="G379">
        <v>652</v>
      </c>
      <c r="I379" s="134" t="s">
        <v>1245</v>
      </c>
      <c r="J379" s="140">
        <v>0.73773006134969321</v>
      </c>
      <c r="K379" s="140">
        <v>0.19631901840490798</v>
      </c>
      <c r="L379" s="140">
        <v>0</v>
      </c>
      <c r="M379" s="140">
        <v>6.5950920245398767E-2</v>
      </c>
      <c r="N379" s="140">
        <v>0</v>
      </c>
      <c r="O379" s="140">
        <v>1</v>
      </c>
      <c r="P379" s="140"/>
      <c r="Q379" s="144" t="str">
        <f t="shared" si="1008"/>
        <v>N</v>
      </c>
      <c r="R379" s="145" t="str">
        <f>IFERROR(VLOOKUP(Q379,'LISTA-ESPECIES'!$A$4:$D$102,4,FALSE),"")</f>
        <v/>
      </c>
      <c r="S379" s="144">
        <f t="shared" ref="S379:S380" si="1097">B379</f>
        <v>481</v>
      </c>
      <c r="T379" s="146">
        <f t="shared" ref="T379:T380" si="1098">J379</f>
        <v>0.73773006134969321</v>
      </c>
      <c r="U379" s="144">
        <f t="shared" ref="U379:U380" si="1099">C379</f>
        <v>128</v>
      </c>
      <c r="V379" s="146">
        <f t="shared" ref="V379:V380" si="1100">K379</f>
        <v>0.19631901840490798</v>
      </c>
      <c r="W379" s="144">
        <f t="shared" ref="W379:W380" si="1101">D379</f>
        <v>0</v>
      </c>
      <c r="X379" s="146">
        <f t="shared" ref="X379:X380" si="1102">L379</f>
        <v>0</v>
      </c>
      <c r="Y379" s="144">
        <f t="shared" ref="Y379:Y380" si="1103">E379</f>
        <v>43</v>
      </c>
      <c r="Z379" s="146">
        <f t="shared" ref="Z379:Z380" si="1104">M379</f>
        <v>6.5950920245398767E-2</v>
      </c>
      <c r="AA379" s="144">
        <f t="shared" ref="AA379:AA380" si="1105">F379</f>
        <v>0</v>
      </c>
      <c r="AB379" s="146">
        <f t="shared" ref="AB379:AB380" si="1106">N379</f>
        <v>0</v>
      </c>
      <c r="AC379" s="144">
        <f t="shared" ref="AC379:AC380" si="1107">G379</f>
        <v>652</v>
      </c>
      <c r="AD379" s="147">
        <f>AC379/SUM(AEEF[AEEF-UT])</f>
        <v>1.1407663710472098</v>
      </c>
    </row>
    <row r="380" spans="1:30">
      <c r="A380" s="134" t="s">
        <v>1247</v>
      </c>
      <c r="B380" s="138">
        <v>0.41540226362583738</v>
      </c>
      <c r="C380" s="138">
        <v>0.11048573588383516</v>
      </c>
      <c r="D380" s="138"/>
      <c r="E380" s="138">
        <v>1.2183181218512744E-2</v>
      </c>
      <c r="F380" s="138"/>
      <c r="G380" s="138">
        <v>0.53807118072818449</v>
      </c>
      <c r="I380" s="134" t="s">
        <v>1247</v>
      </c>
      <c r="J380" s="140">
        <v>0.77202102343348566</v>
      </c>
      <c r="K380" s="140">
        <v>0.20533665403583193</v>
      </c>
      <c r="L380" s="140">
        <v>0</v>
      </c>
      <c r="M380" s="140">
        <v>2.2642322530682518E-2</v>
      </c>
      <c r="N380" s="140">
        <v>0</v>
      </c>
      <c r="O380" s="140">
        <v>1</v>
      </c>
      <c r="P380" s="140"/>
      <c r="Q380" s="144" t="str">
        <f t="shared" si="1008"/>
        <v>G</v>
      </c>
      <c r="R380" s="145" t="str">
        <f>IFERROR(VLOOKUP(Q380,'LISTA-ESPECIES'!$A$4:$D$102,4,FALSE),"")</f>
        <v/>
      </c>
      <c r="S380" s="144">
        <f t="shared" si="1097"/>
        <v>0.41540226362583738</v>
      </c>
      <c r="T380" s="146">
        <f t="shared" si="1098"/>
        <v>0.77202102343348566</v>
      </c>
      <c r="U380" s="144">
        <f t="shared" si="1099"/>
        <v>0.11048573588383516</v>
      </c>
      <c r="V380" s="146">
        <f t="shared" si="1100"/>
        <v>0.20533665403583193</v>
      </c>
      <c r="W380" s="144">
        <f t="shared" si="1101"/>
        <v>0</v>
      </c>
      <c r="X380" s="146">
        <f t="shared" si="1102"/>
        <v>0</v>
      </c>
      <c r="Y380" s="144">
        <f t="shared" si="1103"/>
        <v>1.2183181218512744E-2</v>
      </c>
      <c r="Z380" s="146">
        <f t="shared" si="1104"/>
        <v>2.2642322530682518E-2</v>
      </c>
      <c r="AA380" s="144">
        <f t="shared" si="1105"/>
        <v>0</v>
      </c>
      <c r="AB380" s="146">
        <f t="shared" si="1106"/>
        <v>0</v>
      </c>
      <c r="AC380" s="144">
        <f t="shared" si="1107"/>
        <v>0.53807118072818449</v>
      </c>
      <c r="AD380" s="147">
        <f>AC380/SUM(AEEF[AEEF-UT])</f>
        <v>9.4143176104965998E-4</v>
      </c>
    </row>
    <row r="381" spans="1:30">
      <c r="A381" s="134" t="s">
        <v>1249</v>
      </c>
      <c r="B381" s="138">
        <v>2755.7014027924947</v>
      </c>
      <c r="C381" s="138">
        <v>750.58955600292074</v>
      </c>
      <c r="D381" s="138"/>
      <c r="E381" s="138">
        <v>67.346208063684216</v>
      </c>
      <c r="F381" s="138"/>
      <c r="G381" s="138">
        <v>3573.6371668591009</v>
      </c>
      <c r="I381" s="134" t="s">
        <v>1249</v>
      </c>
      <c r="J381" s="140">
        <v>0.77111952728388022</v>
      </c>
      <c r="K381" s="140">
        <v>0.21003518850869241</v>
      </c>
      <c r="L381" s="140">
        <v>0</v>
      </c>
      <c r="M381" s="140">
        <v>1.8845284207427065E-2</v>
      </c>
      <c r="N381" s="140">
        <v>0</v>
      </c>
      <c r="O381" s="140">
        <v>1</v>
      </c>
      <c r="P381" s="140"/>
      <c r="Q381" s="144" t="str">
        <f t="shared" si="1008"/>
        <v>V</v>
      </c>
      <c r="R381" s="145" t="str">
        <f>IFERROR(VLOOKUP(Q381,'LISTA-ESPECIES'!$A$4:$D$102,4,FALSE),"")</f>
        <v/>
      </c>
      <c r="S381" s="144"/>
      <c r="T381" s="146"/>
      <c r="U381" s="144"/>
      <c r="V381" s="146"/>
      <c r="W381" s="144"/>
      <c r="X381" s="146"/>
      <c r="Y381" s="144"/>
      <c r="Z381" s="146"/>
      <c r="AA381" s="144"/>
      <c r="AB381" s="146"/>
      <c r="AC381" s="144"/>
      <c r="AD381" s="144"/>
    </row>
    <row r="382" spans="1:30">
      <c r="A382" s="128" t="s">
        <v>99</v>
      </c>
      <c r="I382" s="128" t="s">
        <v>99</v>
      </c>
      <c r="J382" s="140"/>
      <c r="K382" s="140"/>
      <c r="L382" s="140"/>
      <c r="M382" s="140"/>
      <c r="N382" s="140"/>
      <c r="O382" s="140"/>
      <c r="P382" s="140"/>
      <c r="Q382" s="144" t="str">
        <f t="shared" si="1008"/>
        <v>Tento</v>
      </c>
      <c r="R382" s="145">
        <f>IFERROR(VLOOKUP(Q382,'LISTA-ESPECIES'!$A$4:$D$102,4,FALSE),"")</f>
        <v>54.563384065730695</v>
      </c>
      <c r="S382" s="144">
        <f t="shared" ref="S382:S384" si="1108">B382</f>
        <v>0</v>
      </c>
      <c r="T382" s="146">
        <f t="shared" ref="T382:T384" si="1109">J382</f>
        <v>0</v>
      </c>
      <c r="U382" s="144">
        <f t="shared" ref="U382:U384" si="1110">C382</f>
        <v>0</v>
      </c>
      <c r="V382" s="146">
        <f t="shared" ref="V382:V384" si="1111">K382</f>
        <v>0</v>
      </c>
      <c r="W382" s="144">
        <f t="shared" ref="W382:W384" si="1112">D382</f>
        <v>0</v>
      </c>
      <c r="X382" s="146">
        <f t="shared" ref="X382:X384" si="1113">L382</f>
        <v>0</v>
      </c>
      <c r="Y382" s="144">
        <f t="shared" ref="Y382:Y384" si="1114">E382</f>
        <v>0</v>
      </c>
      <c r="Z382" s="146">
        <f t="shared" ref="Z382:Z384" si="1115">M382</f>
        <v>0</v>
      </c>
      <c r="AA382" s="144">
        <f t="shared" ref="AA382:AA384" si="1116">F382</f>
        <v>0</v>
      </c>
      <c r="AB382" s="146">
        <f t="shared" ref="AB382:AB384" si="1117">N382</f>
        <v>0</v>
      </c>
      <c r="AC382" s="144">
        <f t="shared" ref="AC382:AC384" si="1118">G382</f>
        <v>0</v>
      </c>
      <c r="AD382" s="147">
        <f>AC382/SUM(AEEF[AEEF-UT])</f>
        <v>0</v>
      </c>
    </row>
    <row r="383" spans="1:30">
      <c r="A383" s="134" t="s">
        <v>1245</v>
      </c>
      <c r="C383">
        <v>5</v>
      </c>
      <c r="E383">
        <v>4</v>
      </c>
      <c r="G383">
        <v>9</v>
      </c>
      <c r="I383" s="134" t="s">
        <v>1245</v>
      </c>
      <c r="J383" s="140">
        <v>0</v>
      </c>
      <c r="K383" s="140">
        <v>0.55555555555555558</v>
      </c>
      <c r="L383" s="140">
        <v>0</v>
      </c>
      <c r="M383" s="140">
        <v>0.44444444444444442</v>
      </c>
      <c r="N383" s="140">
        <v>0</v>
      </c>
      <c r="O383" s="140">
        <v>1</v>
      </c>
      <c r="P383" s="140"/>
      <c r="Q383" s="144" t="str">
        <f t="shared" si="1008"/>
        <v>N</v>
      </c>
      <c r="R383" s="145" t="str">
        <f>IFERROR(VLOOKUP(Q383,'LISTA-ESPECIES'!$A$4:$D$102,4,FALSE),"")</f>
        <v/>
      </c>
      <c r="S383" s="144">
        <f t="shared" si="1108"/>
        <v>0</v>
      </c>
      <c r="T383" s="146">
        <f t="shared" si="1109"/>
        <v>0</v>
      </c>
      <c r="U383" s="144">
        <f t="shared" si="1110"/>
        <v>5</v>
      </c>
      <c r="V383" s="146">
        <f t="shared" si="1111"/>
        <v>0.55555555555555558</v>
      </c>
      <c r="W383" s="144">
        <f t="shared" si="1112"/>
        <v>0</v>
      </c>
      <c r="X383" s="146">
        <f t="shared" si="1113"/>
        <v>0</v>
      </c>
      <c r="Y383" s="144">
        <f t="shared" si="1114"/>
        <v>4</v>
      </c>
      <c r="Z383" s="146">
        <f t="shared" si="1115"/>
        <v>0.44444444444444442</v>
      </c>
      <c r="AA383" s="144">
        <f t="shared" si="1116"/>
        <v>0</v>
      </c>
      <c r="AB383" s="146">
        <f t="shared" si="1117"/>
        <v>0</v>
      </c>
      <c r="AC383" s="144">
        <f t="shared" si="1118"/>
        <v>9</v>
      </c>
      <c r="AD383" s="147">
        <f>AC383/SUM(AEEF[AEEF-UT])</f>
        <v>1.5746775060467618E-2</v>
      </c>
    </row>
    <row r="384" spans="1:30">
      <c r="A384" s="134" t="s">
        <v>1247</v>
      </c>
      <c r="B384" s="138"/>
      <c r="C384" s="138">
        <v>3.3235945924982406E-3</v>
      </c>
      <c r="D384" s="138"/>
      <c r="E384" s="138">
        <v>1.2568895795658885E-3</v>
      </c>
      <c r="F384" s="138"/>
      <c r="G384" s="138">
        <v>4.5804841720641287E-3</v>
      </c>
      <c r="I384" s="134" t="s">
        <v>1247</v>
      </c>
      <c r="J384" s="140">
        <v>0</v>
      </c>
      <c r="K384" s="140">
        <v>0.72559896894054987</v>
      </c>
      <c r="L384" s="140">
        <v>0</v>
      </c>
      <c r="M384" s="140">
        <v>0.27440103105945007</v>
      </c>
      <c r="N384" s="140">
        <v>0</v>
      </c>
      <c r="O384" s="140">
        <v>1</v>
      </c>
      <c r="P384" s="140"/>
      <c r="Q384" s="144" t="str">
        <f t="shared" si="1008"/>
        <v>G</v>
      </c>
      <c r="R384" s="145" t="str">
        <f>IFERROR(VLOOKUP(Q384,'LISTA-ESPECIES'!$A$4:$D$102,4,FALSE),"")</f>
        <v/>
      </c>
      <c r="S384" s="144">
        <f t="shared" si="1108"/>
        <v>0</v>
      </c>
      <c r="T384" s="146">
        <f t="shared" si="1109"/>
        <v>0</v>
      </c>
      <c r="U384" s="144">
        <f t="shared" si="1110"/>
        <v>3.3235945924982406E-3</v>
      </c>
      <c r="V384" s="146">
        <f t="shared" si="1111"/>
        <v>0.72559896894054987</v>
      </c>
      <c r="W384" s="144">
        <f t="shared" si="1112"/>
        <v>0</v>
      </c>
      <c r="X384" s="146">
        <f t="shared" si="1113"/>
        <v>0</v>
      </c>
      <c r="Y384" s="144">
        <f t="shared" si="1114"/>
        <v>1.2568895795658885E-3</v>
      </c>
      <c r="Z384" s="146">
        <f t="shared" si="1115"/>
        <v>0.27440103105945007</v>
      </c>
      <c r="AA384" s="144">
        <f t="shared" si="1116"/>
        <v>0</v>
      </c>
      <c r="AB384" s="146">
        <f t="shared" si="1117"/>
        <v>0</v>
      </c>
      <c r="AC384" s="144">
        <f t="shared" si="1118"/>
        <v>4.5804841720641287E-3</v>
      </c>
      <c r="AD384" s="147">
        <f>AC384/SUM(AEEF[AEEF-UT])</f>
        <v>8.0142059917251217E-6</v>
      </c>
    </row>
    <row r="385" spans="1:30">
      <c r="A385" s="134" t="s">
        <v>1249</v>
      </c>
      <c r="B385" s="138"/>
      <c r="C385" s="138">
        <v>24.261665468597791</v>
      </c>
      <c r="D385" s="138"/>
      <c r="E385" s="138">
        <v>7.4855065863260712</v>
      </c>
      <c r="F385" s="138"/>
      <c r="G385" s="138">
        <v>31.747172054923865</v>
      </c>
      <c r="I385" s="134" t="s">
        <v>1249</v>
      </c>
      <c r="J385" s="140">
        <v>0</v>
      </c>
      <c r="K385" s="140">
        <v>0.76421501186386454</v>
      </c>
      <c r="L385" s="140">
        <v>0</v>
      </c>
      <c r="M385" s="140">
        <v>0.23578498813613535</v>
      </c>
      <c r="N385" s="140">
        <v>0</v>
      </c>
      <c r="O385" s="140">
        <v>1</v>
      </c>
      <c r="P385" s="140"/>
      <c r="Q385" s="144" t="str">
        <f t="shared" si="1008"/>
        <v>V</v>
      </c>
      <c r="R385" s="145" t="str">
        <f>IFERROR(VLOOKUP(Q385,'LISTA-ESPECIES'!$A$4:$D$102,4,FALSE),"")</f>
        <v/>
      </c>
      <c r="S385" s="144"/>
      <c r="T385" s="146"/>
      <c r="U385" s="144"/>
      <c r="V385" s="146"/>
      <c r="W385" s="144"/>
      <c r="X385" s="146"/>
      <c r="Y385" s="144"/>
      <c r="Z385" s="146"/>
      <c r="AA385" s="144"/>
      <c r="AB385" s="146"/>
      <c r="AC385" s="144"/>
      <c r="AD385" s="144"/>
    </row>
    <row r="386" spans="1:30">
      <c r="A386" s="128" t="s">
        <v>22</v>
      </c>
      <c r="I386" s="128" t="s">
        <v>22</v>
      </c>
      <c r="J386" s="140"/>
      <c r="K386" s="140"/>
      <c r="L386" s="140"/>
      <c r="M386" s="140"/>
      <c r="N386" s="140"/>
      <c r="O386" s="140"/>
      <c r="P386" s="140"/>
      <c r="Q386" s="144" t="str">
        <f t="shared" si="1008"/>
        <v>Timborana</v>
      </c>
      <c r="R386" s="145">
        <f>IFERROR(VLOOKUP(Q386,'LISTA-ESPECIES'!$A$4:$D$102,4,FALSE),"")</f>
        <v>50</v>
      </c>
      <c r="S386" s="144">
        <f t="shared" ref="S386:S388" si="1119">B386</f>
        <v>0</v>
      </c>
      <c r="T386" s="146">
        <f t="shared" ref="T386:T388" si="1120">J386</f>
        <v>0</v>
      </c>
      <c r="U386" s="144">
        <f t="shared" ref="U386:U388" si="1121">C386</f>
        <v>0</v>
      </c>
      <c r="V386" s="146">
        <f t="shared" ref="V386:V388" si="1122">K386</f>
        <v>0</v>
      </c>
      <c r="W386" s="144">
        <f t="shared" ref="W386:W388" si="1123">D386</f>
        <v>0</v>
      </c>
      <c r="X386" s="146">
        <f t="shared" ref="X386:X388" si="1124">L386</f>
        <v>0</v>
      </c>
      <c r="Y386" s="144">
        <f t="shared" ref="Y386:Y388" si="1125">E386</f>
        <v>0</v>
      </c>
      <c r="Z386" s="146">
        <f t="shared" ref="Z386:Z388" si="1126">M386</f>
        <v>0</v>
      </c>
      <c r="AA386" s="144">
        <f t="shared" ref="AA386:AA388" si="1127">F386</f>
        <v>0</v>
      </c>
      <c r="AB386" s="146">
        <f t="shared" ref="AB386:AB388" si="1128">N386</f>
        <v>0</v>
      </c>
      <c r="AC386" s="144">
        <f t="shared" ref="AC386:AC388" si="1129">G386</f>
        <v>0</v>
      </c>
      <c r="AD386" s="147">
        <f>AC386/SUM(AEEF[AEEF-UT])</f>
        <v>0</v>
      </c>
    </row>
    <row r="387" spans="1:30">
      <c r="A387" s="134" t="s">
        <v>1245</v>
      </c>
      <c r="B387">
        <v>424</v>
      </c>
      <c r="C387">
        <v>48</v>
      </c>
      <c r="E387">
        <v>66</v>
      </c>
      <c r="G387">
        <v>538</v>
      </c>
      <c r="I387" s="134" t="s">
        <v>1245</v>
      </c>
      <c r="J387" s="140">
        <v>0.78810408921933084</v>
      </c>
      <c r="K387" s="140">
        <v>8.9219330855018583E-2</v>
      </c>
      <c r="L387" s="140">
        <v>0</v>
      </c>
      <c r="M387" s="140">
        <v>0.12267657992565056</v>
      </c>
      <c r="N387" s="140">
        <v>0</v>
      </c>
      <c r="O387" s="140">
        <v>1</v>
      </c>
      <c r="P387" s="140"/>
      <c r="Q387" s="144" t="str">
        <f t="shared" si="1008"/>
        <v>N</v>
      </c>
      <c r="R387" s="145" t="str">
        <f>IFERROR(VLOOKUP(Q387,'LISTA-ESPECIES'!$A$4:$D$102,4,FALSE),"")</f>
        <v/>
      </c>
      <c r="S387" s="144">
        <f t="shared" si="1119"/>
        <v>424</v>
      </c>
      <c r="T387" s="146">
        <f t="shared" si="1120"/>
        <v>0.78810408921933084</v>
      </c>
      <c r="U387" s="144">
        <f t="shared" si="1121"/>
        <v>48</v>
      </c>
      <c r="V387" s="146">
        <f t="shared" si="1122"/>
        <v>8.9219330855018583E-2</v>
      </c>
      <c r="W387" s="144">
        <f t="shared" si="1123"/>
        <v>0</v>
      </c>
      <c r="X387" s="146">
        <f t="shared" si="1124"/>
        <v>0</v>
      </c>
      <c r="Y387" s="144">
        <f t="shared" si="1125"/>
        <v>66</v>
      </c>
      <c r="Z387" s="146">
        <f t="shared" si="1126"/>
        <v>0.12267657992565056</v>
      </c>
      <c r="AA387" s="144">
        <f t="shared" si="1127"/>
        <v>0</v>
      </c>
      <c r="AB387" s="146">
        <f t="shared" si="1128"/>
        <v>0</v>
      </c>
      <c r="AC387" s="144">
        <f t="shared" si="1129"/>
        <v>538</v>
      </c>
      <c r="AD387" s="147">
        <f>AC387/SUM(AEEF[AEEF-UT])</f>
        <v>0.94130722028128655</v>
      </c>
    </row>
    <row r="388" spans="1:30">
      <c r="A388" s="134" t="s">
        <v>1247</v>
      </c>
      <c r="B388" s="138">
        <v>0.40353640619636399</v>
      </c>
      <c r="C388" s="138">
        <v>5.5654465759106812E-2</v>
      </c>
      <c r="D388" s="138"/>
      <c r="E388" s="138">
        <v>1.8690553568375786E-2</v>
      </c>
      <c r="F388" s="138"/>
      <c r="G388" s="138">
        <v>0.47788142552384616</v>
      </c>
      <c r="I388" s="134" t="s">
        <v>1247</v>
      </c>
      <c r="J388" s="140">
        <v>0.84442789496162862</v>
      </c>
      <c r="K388" s="140">
        <v>0.11646082644475934</v>
      </c>
      <c r="L388" s="140">
        <v>0</v>
      </c>
      <c r="M388" s="140">
        <v>3.9111278593612402E-2</v>
      </c>
      <c r="N388" s="140">
        <v>0</v>
      </c>
      <c r="O388" s="140">
        <v>1</v>
      </c>
      <c r="P388" s="140"/>
      <c r="Q388" s="144" t="str">
        <f t="shared" si="1008"/>
        <v>G</v>
      </c>
      <c r="R388" s="145" t="str">
        <f>IFERROR(VLOOKUP(Q388,'LISTA-ESPECIES'!$A$4:$D$102,4,FALSE),"")</f>
        <v/>
      </c>
      <c r="S388" s="144">
        <f t="shared" si="1119"/>
        <v>0.40353640619636399</v>
      </c>
      <c r="T388" s="146">
        <f t="shared" si="1120"/>
        <v>0.84442789496162862</v>
      </c>
      <c r="U388" s="144">
        <f t="shared" si="1121"/>
        <v>5.5654465759106812E-2</v>
      </c>
      <c r="V388" s="146">
        <f t="shared" si="1122"/>
        <v>0.11646082644475934</v>
      </c>
      <c r="W388" s="144">
        <f t="shared" si="1123"/>
        <v>0</v>
      </c>
      <c r="X388" s="146">
        <f t="shared" si="1124"/>
        <v>0</v>
      </c>
      <c r="Y388" s="144">
        <f t="shared" si="1125"/>
        <v>1.8690553568375786E-2</v>
      </c>
      <c r="Z388" s="146">
        <f t="shared" si="1126"/>
        <v>3.9111278593612402E-2</v>
      </c>
      <c r="AA388" s="144">
        <f t="shared" si="1127"/>
        <v>0</v>
      </c>
      <c r="AB388" s="146">
        <f t="shared" si="1128"/>
        <v>0</v>
      </c>
      <c r="AC388" s="144">
        <f t="shared" si="1129"/>
        <v>0.47788142552384616</v>
      </c>
      <c r="AD388" s="147">
        <f>AC388/SUM(AEEF[AEEF-UT])</f>
        <v>8.3612125703329048E-4</v>
      </c>
    </row>
    <row r="389" spans="1:30">
      <c r="A389" s="134" t="s">
        <v>1249</v>
      </c>
      <c r="B389" s="138">
        <v>2742.458886308872</v>
      </c>
      <c r="C389" s="138">
        <v>389.60378539254685</v>
      </c>
      <c r="D389" s="138"/>
      <c r="E389" s="138">
        <v>101.25251506955378</v>
      </c>
      <c r="F389" s="138"/>
      <c r="G389" s="138">
        <v>3233.3151867709735</v>
      </c>
      <c r="I389" s="134" t="s">
        <v>1249</v>
      </c>
      <c r="J389" s="140">
        <v>0.84818792103212592</v>
      </c>
      <c r="K389" s="140">
        <v>0.12049669236905848</v>
      </c>
      <c r="L389" s="140">
        <v>0</v>
      </c>
      <c r="M389" s="140">
        <v>3.1315386598815317E-2</v>
      </c>
      <c r="N389" s="140">
        <v>0</v>
      </c>
      <c r="O389" s="140">
        <v>1</v>
      </c>
      <c r="P389" s="140"/>
      <c r="Q389" s="144" t="str">
        <f t="shared" si="1008"/>
        <v>V</v>
      </c>
      <c r="R389" s="145" t="str">
        <f>IFERROR(VLOOKUP(Q389,'LISTA-ESPECIES'!$A$4:$D$102,4,FALSE),"")</f>
        <v/>
      </c>
      <c r="S389" s="144"/>
      <c r="T389" s="146"/>
      <c r="U389" s="144"/>
      <c r="V389" s="146"/>
      <c r="W389" s="144"/>
      <c r="X389" s="146"/>
      <c r="Y389" s="144"/>
      <c r="Z389" s="146"/>
      <c r="AA389" s="144"/>
      <c r="AB389" s="146"/>
      <c r="AC389" s="144"/>
      <c r="AD389" s="144"/>
    </row>
    <row r="390" spans="1:30">
      <c r="A390" s="128" t="s">
        <v>100</v>
      </c>
      <c r="I390" s="128" t="s">
        <v>100</v>
      </c>
      <c r="J390" s="140"/>
      <c r="K390" s="140"/>
      <c r="L390" s="140"/>
      <c r="M390" s="140"/>
      <c r="N390" s="140"/>
      <c r="O390" s="140"/>
      <c r="P390" s="140"/>
      <c r="Q390" s="144" t="str">
        <f t="shared" si="1008"/>
        <v>Uruazeiro</v>
      </c>
      <c r="R390" s="145">
        <f>IFERROR(VLOOKUP(Q390,'LISTA-ESPECIES'!$A$4:$D$102,4,FALSE),"")</f>
        <v>54.563384065730695</v>
      </c>
      <c r="S390" s="144">
        <f t="shared" ref="S390:S392" si="1130">B390</f>
        <v>0</v>
      </c>
      <c r="T390" s="146">
        <f t="shared" ref="T390:T392" si="1131">J390</f>
        <v>0</v>
      </c>
      <c r="U390" s="144">
        <f t="shared" ref="U390:U392" si="1132">C390</f>
        <v>0</v>
      </c>
      <c r="V390" s="146">
        <f t="shared" ref="V390:V392" si="1133">K390</f>
        <v>0</v>
      </c>
      <c r="W390" s="144">
        <f t="shared" ref="W390:W392" si="1134">D390</f>
        <v>0</v>
      </c>
      <c r="X390" s="146">
        <f t="shared" ref="X390:X392" si="1135">L390</f>
        <v>0</v>
      </c>
      <c r="Y390" s="144">
        <f t="shared" ref="Y390:Y392" si="1136">E390</f>
        <v>0</v>
      </c>
      <c r="Z390" s="146">
        <f t="shared" ref="Z390:Z392" si="1137">M390</f>
        <v>0</v>
      </c>
      <c r="AA390" s="144">
        <f t="shared" ref="AA390:AA392" si="1138">F390</f>
        <v>0</v>
      </c>
      <c r="AB390" s="146">
        <f t="shared" ref="AB390:AB392" si="1139">N390</f>
        <v>0</v>
      </c>
      <c r="AC390" s="144">
        <f t="shared" ref="AC390:AC392" si="1140">G390</f>
        <v>0</v>
      </c>
      <c r="AD390" s="147">
        <f>AC390/SUM(AEEF[AEEF-UT])</f>
        <v>0</v>
      </c>
    </row>
    <row r="391" spans="1:30">
      <c r="A391" s="134" t="s">
        <v>1245</v>
      </c>
      <c r="C391">
        <v>4</v>
      </c>
      <c r="E391">
        <v>2</v>
      </c>
      <c r="F391">
        <v>1</v>
      </c>
      <c r="G391">
        <v>7</v>
      </c>
      <c r="I391" s="134" t="s">
        <v>1245</v>
      </c>
      <c r="J391" s="140">
        <v>0</v>
      </c>
      <c r="K391" s="140">
        <v>0.5714285714285714</v>
      </c>
      <c r="L391" s="140">
        <v>0</v>
      </c>
      <c r="M391" s="140">
        <v>0.2857142857142857</v>
      </c>
      <c r="N391" s="140">
        <v>0.14285714285714285</v>
      </c>
      <c r="O391" s="140">
        <v>1</v>
      </c>
      <c r="P391" s="140"/>
      <c r="Q391" s="144" t="str">
        <f t="shared" si="1008"/>
        <v>N</v>
      </c>
      <c r="R391" s="145" t="str">
        <f>IFERROR(VLOOKUP(Q391,'LISTA-ESPECIES'!$A$4:$D$102,4,FALSE),"")</f>
        <v/>
      </c>
      <c r="S391" s="144">
        <f t="shared" si="1130"/>
        <v>0</v>
      </c>
      <c r="T391" s="146">
        <f t="shared" si="1131"/>
        <v>0</v>
      </c>
      <c r="U391" s="144">
        <f t="shared" si="1132"/>
        <v>4</v>
      </c>
      <c r="V391" s="146">
        <f t="shared" si="1133"/>
        <v>0.5714285714285714</v>
      </c>
      <c r="W391" s="144">
        <f t="shared" si="1134"/>
        <v>0</v>
      </c>
      <c r="X391" s="146">
        <f t="shared" si="1135"/>
        <v>0</v>
      </c>
      <c r="Y391" s="144">
        <f t="shared" si="1136"/>
        <v>2</v>
      </c>
      <c r="Z391" s="146">
        <f t="shared" si="1137"/>
        <v>0.2857142857142857</v>
      </c>
      <c r="AA391" s="144">
        <f t="shared" si="1138"/>
        <v>1</v>
      </c>
      <c r="AB391" s="146">
        <f t="shared" si="1139"/>
        <v>0.14285714285714285</v>
      </c>
      <c r="AC391" s="144">
        <f t="shared" si="1140"/>
        <v>7</v>
      </c>
      <c r="AD391" s="147">
        <f>AC391/SUM(AEEF[AEEF-UT])</f>
        <v>1.2247491713697036E-2</v>
      </c>
    </row>
    <row r="392" spans="1:30">
      <c r="A392" s="134" t="s">
        <v>1247</v>
      </c>
      <c r="B392" s="138"/>
      <c r="C392" s="138">
        <v>2.0675960981194202E-3</v>
      </c>
      <c r="D392" s="138"/>
      <c r="E392" s="138">
        <v>6.2932891336698867E-4</v>
      </c>
      <c r="F392" s="138">
        <v>4.4611344498211684E-4</v>
      </c>
      <c r="G392" s="138">
        <v>3.1430384564685256E-3</v>
      </c>
      <c r="I392" s="134" t="s">
        <v>1247</v>
      </c>
      <c r="J392" s="140">
        <v>0</v>
      </c>
      <c r="K392" s="140">
        <v>0.65783353489175633</v>
      </c>
      <c r="L392" s="140">
        <v>0</v>
      </c>
      <c r="M392" s="140">
        <v>0.2002294665125077</v>
      </c>
      <c r="N392" s="140">
        <v>0.1419369985957358</v>
      </c>
      <c r="O392" s="140">
        <v>1</v>
      </c>
      <c r="P392" s="140"/>
      <c r="Q392" s="144" t="str">
        <f t="shared" si="1008"/>
        <v>G</v>
      </c>
      <c r="R392" s="145" t="str">
        <f>IFERROR(VLOOKUP(Q392,'LISTA-ESPECIES'!$A$4:$D$102,4,FALSE),"")</f>
        <v/>
      </c>
      <c r="S392" s="144">
        <f t="shared" si="1130"/>
        <v>0</v>
      </c>
      <c r="T392" s="146">
        <f t="shared" si="1131"/>
        <v>0</v>
      </c>
      <c r="U392" s="144">
        <f t="shared" si="1132"/>
        <v>2.0675960981194202E-3</v>
      </c>
      <c r="V392" s="146">
        <f t="shared" si="1133"/>
        <v>0.65783353489175633</v>
      </c>
      <c r="W392" s="144">
        <f t="shared" si="1134"/>
        <v>0</v>
      </c>
      <c r="X392" s="146">
        <f t="shared" si="1135"/>
        <v>0</v>
      </c>
      <c r="Y392" s="144">
        <f t="shared" si="1136"/>
        <v>6.2932891336698867E-4</v>
      </c>
      <c r="Z392" s="146">
        <f t="shared" si="1137"/>
        <v>0.2002294665125077</v>
      </c>
      <c r="AA392" s="144">
        <f t="shared" si="1138"/>
        <v>4.4611344498211684E-4</v>
      </c>
      <c r="AB392" s="146">
        <f t="shared" si="1139"/>
        <v>0.1419369985957358</v>
      </c>
      <c r="AC392" s="144">
        <f t="shared" si="1140"/>
        <v>3.1430384564685256E-3</v>
      </c>
      <c r="AD392" s="147">
        <f>AC392/SUM(AEEF[AEEF-UT])</f>
        <v>5.4991910644899133E-6</v>
      </c>
    </row>
    <row r="393" spans="1:30">
      <c r="A393" s="134" t="s">
        <v>1249</v>
      </c>
      <c r="B393" s="138"/>
      <c r="C393" s="138">
        <v>15.057967475810397</v>
      </c>
      <c r="D393" s="138"/>
      <c r="E393" s="138">
        <v>3.5583862176485961</v>
      </c>
      <c r="F393" s="138">
        <v>3.0341927013064134</v>
      </c>
      <c r="G393" s="138">
        <v>21.650546394765406</v>
      </c>
      <c r="I393" s="134" t="s">
        <v>1249</v>
      </c>
      <c r="J393" s="140">
        <v>0</v>
      </c>
      <c r="K393" s="140">
        <v>0.69550057542432553</v>
      </c>
      <c r="L393" s="140">
        <v>0</v>
      </c>
      <c r="M393" s="140">
        <v>0.16435549259435459</v>
      </c>
      <c r="N393" s="140">
        <v>0.14014393198131989</v>
      </c>
      <c r="O393" s="140">
        <v>1</v>
      </c>
      <c r="P393" s="140"/>
      <c r="Q393" s="144" t="str">
        <f t="shared" si="1008"/>
        <v>V</v>
      </c>
      <c r="R393" s="145" t="str">
        <f>IFERROR(VLOOKUP(Q393,'LISTA-ESPECIES'!$A$4:$D$102,4,FALSE),"")</f>
        <v/>
      </c>
      <c r="S393" s="144"/>
      <c r="T393" s="146"/>
      <c r="U393" s="144"/>
      <c r="V393" s="146"/>
      <c r="W393" s="144"/>
      <c r="X393" s="146"/>
      <c r="Y393" s="144"/>
      <c r="Z393" s="146"/>
      <c r="AA393" s="144"/>
      <c r="AB393" s="146"/>
      <c r="AC393" s="144"/>
      <c r="AD393" s="144"/>
    </row>
    <row r="394" spans="1:30">
      <c r="A394" s="128" t="s">
        <v>18</v>
      </c>
      <c r="I394" s="128" t="s">
        <v>18</v>
      </c>
      <c r="J394" s="140"/>
      <c r="K394" s="140"/>
      <c r="L394" s="140"/>
      <c r="M394" s="140"/>
      <c r="N394" s="140"/>
      <c r="O394" s="140"/>
      <c r="P394" s="140"/>
      <c r="Q394" s="144" t="str">
        <f t="shared" si="1008"/>
        <v>Virola</v>
      </c>
      <c r="R394" s="145">
        <f>IFERROR(VLOOKUP(Q394,'LISTA-ESPECIES'!$A$4:$D$102,4,FALSE),"")</f>
        <v>50</v>
      </c>
      <c r="S394" s="144">
        <f t="shared" ref="S394:S395" si="1141">B394</f>
        <v>0</v>
      </c>
      <c r="T394" s="146">
        <f t="shared" ref="T394:T395" si="1142">J394</f>
        <v>0</v>
      </c>
      <c r="U394" s="144">
        <f t="shared" ref="U394:U395" si="1143">C394</f>
        <v>0</v>
      </c>
      <c r="V394" s="146">
        <f t="shared" ref="V394:V395" si="1144">K394</f>
        <v>0</v>
      </c>
      <c r="W394" s="144">
        <f t="shared" ref="W394:W395" si="1145">D394</f>
        <v>0</v>
      </c>
      <c r="X394" s="146">
        <f t="shared" ref="X394:X395" si="1146">L394</f>
        <v>0</v>
      </c>
      <c r="Y394" s="144">
        <f t="shared" ref="Y394:Y395" si="1147">E394</f>
        <v>0</v>
      </c>
      <c r="Z394" s="146">
        <f t="shared" ref="Z394:Z395" si="1148">M394</f>
        <v>0</v>
      </c>
      <c r="AA394" s="144">
        <f t="shared" ref="AA394:AA395" si="1149">F394</f>
        <v>0</v>
      </c>
      <c r="AB394" s="146">
        <f t="shared" ref="AB394:AB395" si="1150">N394</f>
        <v>0</v>
      </c>
      <c r="AC394" s="144">
        <f t="shared" ref="AC394:AC395" si="1151">G394</f>
        <v>0</v>
      </c>
      <c r="AD394" s="147">
        <f>AC394/SUM(AEEF[AEEF-UT])</f>
        <v>0</v>
      </c>
    </row>
    <row r="395" spans="1:30">
      <c r="A395" s="134" t="s">
        <v>1245</v>
      </c>
      <c r="C395">
        <v>36</v>
      </c>
      <c r="E395">
        <v>20</v>
      </c>
      <c r="G395">
        <v>56</v>
      </c>
      <c r="I395" s="134" t="s">
        <v>1245</v>
      </c>
      <c r="J395" s="140">
        <v>0</v>
      </c>
      <c r="K395" s="140">
        <v>0.6428571428571429</v>
      </c>
      <c r="L395" s="140">
        <v>0</v>
      </c>
      <c r="M395" s="140">
        <v>0.35714285714285715</v>
      </c>
      <c r="N395" s="140">
        <v>0</v>
      </c>
      <c r="O395" s="140">
        <v>1</v>
      </c>
      <c r="P395" s="140"/>
      <c r="Q395" s="144" t="str">
        <f t="shared" si="1008"/>
        <v>N</v>
      </c>
      <c r="R395" s="145" t="str">
        <f>IFERROR(VLOOKUP(Q395,'LISTA-ESPECIES'!$A$4:$D$102,4,FALSE),"")</f>
        <v/>
      </c>
      <c r="S395" s="144">
        <f t="shared" si="1141"/>
        <v>0</v>
      </c>
      <c r="T395" s="146">
        <f t="shared" si="1142"/>
        <v>0</v>
      </c>
      <c r="U395" s="144">
        <f t="shared" si="1143"/>
        <v>36</v>
      </c>
      <c r="V395" s="146">
        <f t="shared" si="1144"/>
        <v>0.6428571428571429</v>
      </c>
      <c r="W395" s="144">
        <f t="shared" si="1145"/>
        <v>0</v>
      </c>
      <c r="X395" s="146">
        <f t="shared" si="1146"/>
        <v>0</v>
      </c>
      <c r="Y395" s="144">
        <f t="shared" si="1147"/>
        <v>20</v>
      </c>
      <c r="Z395" s="146">
        <f t="shared" si="1148"/>
        <v>0.35714285714285715</v>
      </c>
      <c r="AA395" s="144">
        <f t="shared" si="1149"/>
        <v>0</v>
      </c>
      <c r="AB395" s="146">
        <f t="shared" si="1150"/>
        <v>0</v>
      </c>
      <c r="AC395" s="144">
        <f t="shared" si="1151"/>
        <v>56</v>
      </c>
      <c r="AD395" s="147">
        <f>AC395/SUM(AEEF[AEEF-UT])</f>
        <v>9.7979933709576292E-2</v>
      </c>
    </row>
    <row r="396" spans="1:30">
      <c r="A396" s="134" t="s">
        <v>1247</v>
      </c>
      <c r="B396" s="138"/>
      <c r="C396" s="138">
        <v>1.7774671151336099E-2</v>
      </c>
      <c r="D396" s="138"/>
      <c r="E396" s="138">
        <v>5.6554252949955076E-3</v>
      </c>
      <c r="F396" s="138"/>
      <c r="G396" s="138">
        <v>2.3430096446331605E-2</v>
      </c>
      <c r="I396" s="134" t="s">
        <v>1247</v>
      </c>
      <c r="J396" s="140">
        <v>0</v>
      </c>
      <c r="K396" s="140">
        <v>0.75862560754072539</v>
      </c>
      <c r="L396" s="140">
        <v>0</v>
      </c>
      <c r="M396" s="140">
        <v>0.24137439245927492</v>
      </c>
      <c r="N396" s="140">
        <v>0</v>
      </c>
      <c r="O396" s="140">
        <v>1</v>
      </c>
      <c r="P396" s="140"/>
      <c r="Q396" s="144" t="str">
        <f t="shared" si="1008"/>
        <v>G</v>
      </c>
      <c r="R396" s="145" t="str">
        <f>IFERROR(VLOOKUP(Q396,'LISTA-ESPECIES'!$A$4:$D$102,4,FALSE),"")</f>
        <v/>
      </c>
      <c r="S396" s="144"/>
      <c r="T396" s="146"/>
      <c r="U396" s="144"/>
      <c r="V396" s="146"/>
      <c r="W396" s="144"/>
      <c r="X396" s="146"/>
      <c r="Y396" s="144"/>
      <c r="Z396" s="146"/>
      <c r="AA396" s="144"/>
      <c r="AB396" s="146"/>
      <c r="AC396" s="144"/>
      <c r="AD396" s="144"/>
    </row>
    <row r="397" spans="1:30">
      <c r="A397" s="134" t="s">
        <v>1249</v>
      </c>
      <c r="B397" s="138"/>
      <c r="C397" s="138">
        <v>124.94656000403732</v>
      </c>
      <c r="D397" s="138"/>
      <c r="E397" s="138">
        <v>35.563903350847511</v>
      </c>
      <c r="F397" s="138"/>
      <c r="G397" s="138">
        <v>160.51046335488485</v>
      </c>
      <c r="I397" s="134" t="s">
        <v>1249</v>
      </c>
      <c r="J397" s="140">
        <v>0</v>
      </c>
      <c r="K397" s="140">
        <v>0.77843249214092314</v>
      </c>
      <c r="L397" s="140">
        <v>0</v>
      </c>
      <c r="M397" s="140">
        <v>0.22156750785907683</v>
      </c>
      <c r="N397" s="140">
        <v>0</v>
      </c>
      <c r="O397" s="140">
        <v>1</v>
      </c>
      <c r="P397" s="140"/>
      <c r="Q397" s="144" t="str">
        <f t="shared" si="1008"/>
        <v>V</v>
      </c>
      <c r="R397" s="145" t="str">
        <f>IFERROR(VLOOKUP(Q397,'LISTA-ESPECIES'!$A$4:$D$102,4,FALSE),"")</f>
        <v/>
      </c>
      <c r="S397" s="144">
        <f t="shared" ref="S397" si="1152">B397</f>
        <v>0</v>
      </c>
      <c r="T397" s="146">
        <f t="shared" ref="T397" si="1153">J397</f>
        <v>0</v>
      </c>
      <c r="U397" s="144">
        <f t="shared" ref="U397" si="1154">C397</f>
        <v>124.94656000403732</v>
      </c>
      <c r="V397" s="146">
        <f t="shared" ref="V397" si="1155">K397</f>
        <v>0.77843249214092314</v>
      </c>
      <c r="W397" s="144">
        <f t="shared" ref="W397" si="1156">D397</f>
        <v>0</v>
      </c>
      <c r="X397" s="146">
        <f t="shared" ref="X397" si="1157">L397</f>
        <v>0</v>
      </c>
      <c r="Y397" s="144">
        <f t="shared" ref="Y397" si="1158">E397</f>
        <v>35.563903350847511</v>
      </c>
      <c r="Z397" s="146">
        <f t="shared" ref="Z397" si="1159">M397</f>
        <v>0.22156750785907683</v>
      </c>
      <c r="AA397" s="144">
        <f t="shared" ref="AA397" si="1160">F397</f>
        <v>0</v>
      </c>
      <c r="AB397" s="146">
        <f t="shared" ref="AB397" si="1161">N397</f>
        <v>0</v>
      </c>
      <c r="AC397" s="144">
        <f t="shared" ref="AC397" si="1162">G397</f>
        <v>160.51046335488485</v>
      </c>
      <c r="AD397" s="147">
        <f>AC397/SUM(AEEF[AEEF-UT])</f>
        <v>0.28083579570008915</v>
      </c>
    </row>
    <row r="398" spans="1:30">
      <c r="A398" s="128" t="s">
        <v>1246</v>
      </c>
      <c r="B398">
        <v>2212</v>
      </c>
      <c r="C398">
        <v>1748</v>
      </c>
      <c r="D398">
        <v>150</v>
      </c>
      <c r="E398">
        <v>772</v>
      </c>
      <c r="F398">
        <v>54</v>
      </c>
      <c r="G398">
        <v>4936</v>
      </c>
      <c r="I398" s="128" t="s">
        <v>1246</v>
      </c>
      <c r="J398" s="140">
        <v>0.4481361426256078</v>
      </c>
      <c r="K398" s="140">
        <v>0.35413290113452189</v>
      </c>
      <c r="L398" s="140">
        <v>3.0388978930307942E-2</v>
      </c>
      <c r="M398" s="140">
        <v>0.15640194489465153</v>
      </c>
      <c r="N398" s="140">
        <v>1.094003241491086E-2</v>
      </c>
      <c r="O398" s="140">
        <v>1</v>
      </c>
      <c r="P398" s="140"/>
    </row>
    <row r="399" spans="1:30">
      <c r="A399" s="128" t="s">
        <v>1248</v>
      </c>
      <c r="B399" s="138">
        <v>2.2646668969227299</v>
      </c>
      <c r="C399" s="138">
        <v>1.5328118243357909</v>
      </c>
      <c r="D399" s="138">
        <v>0.27449203912145725</v>
      </c>
      <c r="E399" s="138">
        <v>0.24795889166642629</v>
      </c>
      <c r="F399" s="138">
        <v>5.0412977379916638E-2</v>
      </c>
      <c r="G399" s="138">
        <v>4.3703426294263457</v>
      </c>
      <c r="I399" s="128" t="s">
        <v>1248</v>
      </c>
      <c r="J399" s="140">
        <v>0.51818978257547166</v>
      </c>
      <c r="K399" s="140">
        <v>0.35073035555955751</v>
      </c>
      <c r="L399" s="140">
        <v>6.2807899150343557E-2</v>
      </c>
      <c r="M399" s="140">
        <v>5.6736716704285865E-2</v>
      </c>
      <c r="N399" s="140">
        <v>1.1535246010341726E-2</v>
      </c>
      <c r="O399" s="140">
        <v>1</v>
      </c>
      <c r="P399" s="140"/>
    </row>
    <row r="400" spans="1:30">
      <c r="A400" s="128" t="s">
        <v>1250</v>
      </c>
      <c r="B400" s="138">
        <v>17143.237213920565</v>
      </c>
      <c r="C400" s="138">
        <v>11534.561648561696</v>
      </c>
      <c r="D400" s="138">
        <v>2472.1366187069307</v>
      </c>
      <c r="E400" s="138">
        <v>1558.4693362156347</v>
      </c>
      <c r="F400" s="138">
        <v>354.12412911927566</v>
      </c>
      <c r="G400" s="138">
        <v>33062.528946524108</v>
      </c>
      <c r="I400" s="128" t="s">
        <v>1250</v>
      </c>
      <c r="J400" s="140">
        <v>0.51850955629100015</v>
      </c>
      <c r="K400" s="140">
        <v>0.34887112438428075</v>
      </c>
      <c r="L400" s="140">
        <v>7.4771552493924656E-2</v>
      </c>
      <c r="M400" s="140">
        <v>4.7137027501324209E-2</v>
      </c>
      <c r="N400" s="140">
        <v>1.0710739329469988E-2</v>
      </c>
      <c r="O400" s="140">
        <v>1</v>
      </c>
      <c r="P400" s="140"/>
    </row>
  </sheetData>
  <mergeCells count="9">
    <mergeCell ref="AD4:AD5"/>
    <mergeCell ref="R4:R5"/>
    <mergeCell ref="S4:T4"/>
    <mergeCell ref="U4:V4"/>
    <mergeCell ref="Q4:Q5"/>
    <mergeCell ref="W4:X4"/>
    <mergeCell ref="Y4:Z4"/>
    <mergeCell ref="AA4:AB4"/>
    <mergeCell ref="AC4:AC5"/>
  </mergeCells>
  <conditionalFormatting sqref="S6 S10 S14 S18 S21 S25 S29 S33 S36 S40 S44 S48 S51 S55 S59 S63 S66 S70 S74 S78 S81 S85 S89 S93 S96 S100 S104 S108 S111 S115 S119 S123 S126 S130 S134 S138 S141 S145 S149 S153 S156 S160 S164 S168 S171 S175 S179 S183 S186 S190 S194 S198 S201 S205 S209 S213 S216 S220 S224 S228 S231 S235 S239 S243 S246 S250 S254 S258 S261 S265 S269 S273 S276 S280 S284 S288 S291 S295 S299 S303 S306 S310 S314 S318 S321 S325 S329 S333 S336 S340 S344 S348 S351 S355 S359 S363 S366 S370 S374 S378 S381 S385 S389 S393 S396">
    <cfRule type="containsBlanks" priority="2">
      <formula>LEN(TRIM(S6))=0</formula>
    </cfRule>
  </conditionalFormatting>
  <conditionalFormatting sqref="S4:Y4 AA4 S5:AB5">
    <cfRule type="cellIs" dxfId="2" priority="3" stopIfTrue="1" operator="equal">
      <formula>0</formula>
    </cfRule>
  </conditionalFormatting>
  <conditionalFormatting sqref="S6:AD397">
    <cfRule type="cellIs" dxfId="1" priority="1" operator="equal">
      <formula>0</formula>
    </cfRule>
  </conditionalFormatting>
  <conditionalFormatting sqref="AC4:AD4">
    <cfRule type="cellIs" dxfId="0" priority="4" stopIfTrue="1" operator="equal">
      <formula>0</formula>
    </cfRule>
  </conditionalFormatting>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81171-B679-4A2E-8788-337E96431328}">
  <sheetPr>
    <tabColor rgb="FF92D050"/>
  </sheetPr>
  <dimension ref="A1:F7"/>
  <sheetViews>
    <sheetView showGridLines="0" zoomScale="141" zoomScaleNormal="141" workbookViewId="0">
      <selection activeCell="K10" sqref="K10"/>
    </sheetView>
  </sheetViews>
  <sheetFormatPr defaultRowHeight="20.5"/>
  <cols>
    <col min="1" max="1" width="8.7265625" style="39"/>
    <col min="2" max="2" width="13.54296875" style="39" bestFit="1" customWidth="1"/>
    <col min="3" max="3" width="16.90625" style="39" customWidth="1"/>
    <col min="4" max="4" width="19.6328125" style="39" bestFit="1" customWidth="1"/>
    <col min="5" max="5" width="19.54296875" style="39" bestFit="1" customWidth="1"/>
    <col min="6" max="6" width="19.08984375" style="39" customWidth="1"/>
    <col min="7" max="16384" width="8.7265625" style="39"/>
  </cols>
  <sheetData>
    <row r="1" spans="1:6">
      <c r="A1" s="150" t="s">
        <v>0</v>
      </c>
      <c r="B1" s="151" t="s">
        <v>895</v>
      </c>
      <c r="C1" s="151" t="s">
        <v>926</v>
      </c>
      <c r="D1" s="151" t="s">
        <v>927</v>
      </c>
      <c r="E1" s="151" t="s">
        <v>928</v>
      </c>
      <c r="F1" s="152" t="s">
        <v>925</v>
      </c>
    </row>
    <row r="2" spans="1:6">
      <c r="A2" s="148">
        <v>1</v>
      </c>
      <c r="B2" s="66">
        <f>VLOOKUP(A2,AEEF[],2,FALSE)</f>
        <v>294.2697</v>
      </c>
      <c r="C2" s="66">
        <f>COUNTIFS(CENSO[N° UT],A2)/B2</f>
        <v>8.6927060448289435</v>
      </c>
      <c r="D2" s="66">
        <f>SUMIFS(CENSO[v (m³)],CENSO[N° UT],Tabela11[[#This Row],[UT]])/Tabela11[[#This Row],[AEEF]]</f>
        <v>55.053027868621136</v>
      </c>
      <c r="E2" s="66">
        <f>SUMIFS(CENSO[v (m³)],CENSO[N° UT],A2,CENSO[CATEGORIA],"Explorar")/Tabela11[[#This Row],[AEEF]]</f>
        <v>27.811100523807688</v>
      </c>
      <c r="F2" s="149">
        <f>(Tabela11[[#This Row],[VP (m³/ha)]]/Tabela11[[#This Row],[VT (m³/ha)]])*100</f>
        <v>50.516931766543813</v>
      </c>
    </row>
    <row r="3" spans="1:6">
      <c r="A3" s="156">
        <v>2</v>
      </c>
      <c r="B3" s="157">
        <f>VLOOKUP(A3,AEEF[],2,FALSE)</f>
        <v>277.27589999999998</v>
      </c>
      <c r="C3" s="157">
        <f>COUNTIFS(CENSO[N° UT],A3)/B3</f>
        <v>8.5762953073094348</v>
      </c>
      <c r="D3" s="157">
        <f>SUMIFS(CENSO[v (m³)],CENSO[N° UT],Tabela11[[#This Row],[UT]])/Tabela11[[#This Row],[AEEF]]</f>
        <v>60.813402648889756</v>
      </c>
      <c r="E3" s="157">
        <f>SUMIFS(CENSO[v (m³)],CENSO[N° UT],A3,CENSO[CATEGORIA],"Explorar")/Tabela11[[#This Row],[AEEF]]</f>
        <v>32.311762421868721</v>
      </c>
      <c r="F3" s="158">
        <f>(Tabela11[[#This Row],[VP (m³/ha)]]/Tabela11[[#This Row],[VT (m³/ha)]])*100</f>
        <v>53.132633620951687</v>
      </c>
    </row>
    <row r="4" spans="1:6">
      <c r="A4" s="153"/>
      <c r="B4" s="154"/>
      <c r="C4" s="154"/>
      <c r="D4" s="154"/>
      <c r="E4" s="154"/>
      <c r="F4" s="155"/>
    </row>
    <row r="5" spans="1:6">
      <c r="A5" s="223" t="s">
        <v>929</v>
      </c>
      <c r="B5" s="224"/>
      <c r="C5" s="224"/>
      <c r="D5" s="224"/>
      <c r="E5" s="224"/>
      <c r="F5" s="225"/>
    </row>
    <row r="6" spans="1:6">
      <c r="A6" s="226"/>
      <c r="B6" s="227"/>
      <c r="C6" s="227"/>
      <c r="D6" s="227"/>
      <c r="E6" s="227"/>
      <c r="F6" s="228"/>
    </row>
    <row r="7" spans="1:6" ht="25.5" customHeight="1">
      <c r="A7" s="229"/>
      <c r="B7" s="230"/>
      <c r="C7" s="230"/>
      <c r="D7" s="230"/>
      <c r="E7" s="230"/>
      <c r="F7" s="231"/>
    </row>
  </sheetData>
  <mergeCells count="1">
    <mergeCell ref="A5:F7"/>
  </mergeCells>
  <phoneticPr fontId="23" type="noConversion"/>
  <pageMargins left="0.511811024" right="0.511811024" top="0.78740157499999996" bottom="0.78740157499999996" header="0.31496062000000002" footer="0.31496062000000002"/>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14</vt:i4>
      </vt:variant>
      <vt:variant>
        <vt:lpstr>Intervalos Nomeados</vt:lpstr>
      </vt:variant>
      <vt:variant>
        <vt:i4>2</vt:i4>
      </vt:variant>
    </vt:vector>
  </HeadingPairs>
  <TitlesOfParts>
    <vt:vector size="16" baseType="lpstr">
      <vt:lpstr>ROTEIRO</vt:lpstr>
      <vt:lpstr>DADOS-ESPECIES</vt:lpstr>
      <vt:lpstr>AEEF-UT</vt:lpstr>
      <vt:lpstr>CD</vt:lpstr>
      <vt:lpstr>DD</vt:lpstr>
      <vt:lpstr>IN28</vt:lpstr>
      <vt:lpstr>IF-100%</vt:lpstr>
      <vt:lpstr>LISTA-ESPECIES</vt:lpstr>
      <vt:lpstr>DISTRIBUICAO-ESPECIES</vt:lpstr>
      <vt:lpstr>MANUTENCAO</vt:lpstr>
      <vt:lpstr>EXPLORAR</vt:lpstr>
      <vt:lpstr> MODELO-1-P</vt:lpstr>
      <vt:lpstr> MODELO-2-P </vt:lpstr>
      <vt:lpstr>MODELO-3-P</vt:lpstr>
      <vt:lpstr>ROTEIRO!Area_de_impressao</vt:lpstr>
      <vt:lpstr>Lista_Especie</vt:lpstr>
    </vt:vector>
  </TitlesOfParts>
  <Company>Universidade Federal do Pará</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Censo Florestal</dc:title>
  <dc:creator>Prof. Deivison Venicio Souza - UFPA</dc:creator>
  <cp:lastModifiedBy>Revisor</cp:lastModifiedBy>
  <cp:lastPrinted>2025-12-04T15:29:00Z</cp:lastPrinted>
  <dcterms:created xsi:type="dcterms:W3CDTF">2013-06-21T20:49:13Z</dcterms:created>
  <dcterms:modified xsi:type="dcterms:W3CDTF">2026-04-23T19:45:06Z</dcterms:modified>
</cp:coreProperties>
</file>